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DC3D0E1A-7979-414C-A1C6-D384D5E9BF4F}" xr6:coauthVersionLast="47" xr6:coauthVersionMax="47" xr10:uidLastSave="{00000000-0000-0000-0000-000000000000}"/>
  <bookViews>
    <workbookView xWindow="-120" yWindow="-120" windowWidth="24240" windowHeight="13140" tabRatio="778" activeTab="1" xr2:uid="{00000000-000D-0000-FFFF-FFFF00000000}"/>
  </bookViews>
  <sheets>
    <sheet name="آبان 1400" sheetId="15" r:id="rId1"/>
    <sheet name="فيش حقوقي" sheetId="14" r:id="rId2"/>
    <sheet name="ليست بانكي" sheetId="11" r:id="rId3"/>
    <sheet name="ليست بانكي (2)" sheetId="24" r:id="rId4"/>
    <sheet name="صورت وضعیت من" sheetId="16" r:id="rId5"/>
    <sheet name="خلاصه من" sheetId="17" r:id="rId6"/>
    <sheet name="Sheet1" sheetId="22" r:id="rId7"/>
    <sheet name="Sheet2" sheetId="23" r:id="rId8"/>
    <sheet name="1" sheetId="26" r:id="rId9"/>
    <sheet name="2" sheetId="27" r:id="rId10"/>
  </sheets>
  <definedNames>
    <definedName name="_xlnm._FilterDatabase" localSheetId="8" hidden="1">'1'!$BJ$6:$BK$6</definedName>
    <definedName name="_xlnm._FilterDatabase" localSheetId="9" hidden="1">'2'!$A$6:$AI$819</definedName>
    <definedName name="_xlnm._FilterDatabase" localSheetId="6" hidden="1">Sheet1!$C$2:$G$558</definedName>
    <definedName name="_xlnm._FilterDatabase" localSheetId="0" hidden="1">'آبان 1400'!$A$6:$CR$820</definedName>
    <definedName name="_xlnm._FilterDatabase" localSheetId="4" hidden="1">'صورت وضعیت من'!$A$5:$DM$821</definedName>
    <definedName name="_xlnm._FilterDatabase" localSheetId="2" hidden="1">'ليست بانكي'!$B$4:$N$818</definedName>
    <definedName name="_xlnm.Print_Titles" localSheetId="9">'2'!$5:$6</definedName>
    <definedName name="_xlnm.Print_Titles" localSheetId="4">'صورت وضعیت من'!$1:$5</definedName>
    <definedName name="_xlnm.Print_Titles" localSheetId="2">'ليست بانكي'!$4:$4</definedName>
    <definedName name="_xlnm.Print_Titles" localSheetId="3">'ليست بانكي (2)'!#REF!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8" i="27" l="1"/>
  <c r="AH9" i="27"/>
  <c r="AH10" i="27"/>
  <c r="AH11" i="27"/>
  <c r="AH12" i="27"/>
  <c r="AH13" i="27"/>
  <c r="AH14" i="27"/>
  <c r="AH15" i="27"/>
  <c r="AH16" i="27"/>
  <c r="AH17" i="27"/>
  <c r="AH18" i="27"/>
  <c r="AH19" i="27"/>
  <c r="AH20" i="27"/>
  <c r="AH21" i="27"/>
  <c r="AH22" i="27"/>
  <c r="AH23" i="27"/>
  <c r="AH24" i="27"/>
  <c r="AH25" i="27"/>
  <c r="AH26" i="27"/>
  <c r="AH27" i="27"/>
  <c r="AH28" i="27"/>
  <c r="AH29" i="27"/>
  <c r="AH30" i="27"/>
  <c r="AH31" i="27"/>
  <c r="AH32" i="27"/>
  <c r="AH33" i="27"/>
  <c r="AH34" i="27"/>
  <c r="AH35" i="27"/>
  <c r="AH36" i="27"/>
  <c r="AH37" i="27"/>
  <c r="AH38" i="27"/>
  <c r="AH39" i="27"/>
  <c r="AH40" i="27"/>
  <c r="AH41" i="27"/>
  <c r="AH42" i="27"/>
  <c r="AH43" i="27"/>
  <c r="AH44" i="27"/>
  <c r="AH45" i="27"/>
  <c r="AH46" i="27"/>
  <c r="AH47" i="27"/>
  <c r="AH48" i="27"/>
  <c r="AH49" i="27"/>
  <c r="AH50" i="27"/>
  <c r="AH51" i="27"/>
  <c r="AH52" i="27"/>
  <c r="AH53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2" i="27"/>
  <c r="AH83" i="27"/>
  <c r="AH84" i="27"/>
  <c r="AH85" i="27"/>
  <c r="AH86" i="27"/>
  <c r="AH87" i="27"/>
  <c r="AH88" i="27"/>
  <c r="AH89" i="27"/>
  <c r="AH90" i="27"/>
  <c r="AH91" i="27"/>
  <c r="AH92" i="27"/>
  <c r="AH93" i="27"/>
  <c r="AH94" i="27"/>
  <c r="AH95" i="27"/>
  <c r="AH96" i="27"/>
  <c r="AH97" i="27"/>
  <c r="AH98" i="27"/>
  <c r="AH99" i="27"/>
  <c r="AH100" i="27"/>
  <c r="AH101" i="27"/>
  <c r="AH102" i="27"/>
  <c r="AH103" i="27"/>
  <c r="AH104" i="27"/>
  <c r="AH105" i="27"/>
  <c r="AH106" i="27"/>
  <c r="AH107" i="27"/>
  <c r="AH108" i="27"/>
  <c r="AH109" i="27"/>
  <c r="AH110" i="27"/>
  <c r="AH111" i="27"/>
  <c r="AH112" i="27"/>
  <c r="AH113" i="27"/>
  <c r="AH114" i="27"/>
  <c r="AH115" i="27"/>
  <c r="AH116" i="27"/>
  <c r="AH117" i="27"/>
  <c r="AH118" i="27"/>
  <c r="AH119" i="27"/>
  <c r="AH120" i="27"/>
  <c r="AH121" i="27"/>
  <c r="AH122" i="27"/>
  <c r="AH123" i="27"/>
  <c r="AH124" i="27"/>
  <c r="AH125" i="27"/>
  <c r="AH126" i="27"/>
  <c r="AH127" i="27"/>
  <c r="AH128" i="27"/>
  <c r="AH129" i="27"/>
  <c r="AH130" i="27"/>
  <c r="AH131" i="27"/>
  <c r="AH132" i="27"/>
  <c r="AH133" i="27"/>
  <c r="AH134" i="27"/>
  <c r="AH135" i="27"/>
  <c r="AH136" i="27"/>
  <c r="AH137" i="27"/>
  <c r="AH138" i="27"/>
  <c r="AH139" i="27"/>
  <c r="AH140" i="27"/>
  <c r="AH141" i="27"/>
  <c r="AH142" i="27"/>
  <c r="AH143" i="27"/>
  <c r="AH144" i="27"/>
  <c r="AH145" i="27"/>
  <c r="AH146" i="27"/>
  <c r="AH147" i="27"/>
  <c r="AH148" i="27"/>
  <c r="AH149" i="27"/>
  <c r="AH150" i="27"/>
  <c r="AH151" i="27"/>
  <c r="AH152" i="27"/>
  <c r="AH153" i="27"/>
  <c r="AH154" i="27"/>
  <c r="AH155" i="27"/>
  <c r="AH156" i="27"/>
  <c r="AH157" i="27"/>
  <c r="AH158" i="27"/>
  <c r="AH159" i="27"/>
  <c r="AH160" i="27"/>
  <c r="AH161" i="27"/>
  <c r="AH162" i="27"/>
  <c r="AH163" i="27"/>
  <c r="AH164" i="27"/>
  <c r="AH165" i="27"/>
  <c r="AH166" i="27"/>
  <c r="AH167" i="27"/>
  <c r="AH168" i="27"/>
  <c r="AH169" i="27"/>
  <c r="AH170" i="27"/>
  <c r="AH171" i="27"/>
  <c r="AH172" i="27"/>
  <c r="AH173" i="27"/>
  <c r="AH174" i="27"/>
  <c r="AH175" i="27"/>
  <c r="AH176" i="27"/>
  <c r="AH177" i="27"/>
  <c r="AH178" i="27"/>
  <c r="AH179" i="27"/>
  <c r="AH180" i="27"/>
  <c r="AH181" i="27"/>
  <c r="AH182" i="27"/>
  <c r="AH183" i="27"/>
  <c r="AH184" i="27"/>
  <c r="AH185" i="27"/>
  <c r="AH186" i="27"/>
  <c r="AH187" i="27"/>
  <c r="AH188" i="27"/>
  <c r="AH189" i="27"/>
  <c r="AH190" i="27"/>
  <c r="AH191" i="27"/>
  <c r="AH192" i="27"/>
  <c r="AH193" i="27"/>
  <c r="AH194" i="27"/>
  <c r="AH195" i="27"/>
  <c r="AH196" i="27"/>
  <c r="AH197" i="27"/>
  <c r="AH198" i="27"/>
  <c r="AH199" i="27"/>
  <c r="AH200" i="27"/>
  <c r="AH201" i="27"/>
  <c r="AH202" i="27"/>
  <c r="AH203" i="27"/>
  <c r="AH204" i="27"/>
  <c r="AH205" i="27"/>
  <c r="AH206" i="27"/>
  <c r="AH207" i="27"/>
  <c r="AH208" i="27"/>
  <c r="AH209" i="27"/>
  <c r="AH210" i="27"/>
  <c r="AH211" i="27"/>
  <c r="AH212" i="27"/>
  <c r="AH213" i="27"/>
  <c r="AH214" i="27"/>
  <c r="AH215" i="27"/>
  <c r="AH216" i="27"/>
  <c r="AH217" i="27"/>
  <c r="AH218" i="27"/>
  <c r="AH219" i="27"/>
  <c r="AH220" i="27"/>
  <c r="AH221" i="27"/>
  <c r="AH222" i="27"/>
  <c r="AH223" i="27"/>
  <c r="AH224" i="27"/>
  <c r="AH225" i="27"/>
  <c r="AH226" i="27"/>
  <c r="AH227" i="27"/>
  <c r="AH229" i="27"/>
  <c r="AH230" i="27"/>
  <c r="AH231" i="27"/>
  <c r="AH232" i="27"/>
  <c r="AH233" i="27"/>
  <c r="AH234" i="27"/>
  <c r="AH235" i="27"/>
  <c r="AH236" i="27"/>
  <c r="AH237" i="27"/>
  <c r="AH238" i="27"/>
  <c r="AH239" i="27"/>
  <c r="AH241" i="27"/>
  <c r="AH242" i="27"/>
  <c r="AH243" i="27"/>
  <c r="AH244" i="27"/>
  <c r="AH245" i="27"/>
  <c r="AH247" i="27"/>
  <c r="AH248" i="27"/>
  <c r="AH249" i="27"/>
  <c r="AH250" i="27"/>
  <c r="AH251" i="27"/>
  <c r="AH252" i="27"/>
  <c r="AH254" i="27"/>
  <c r="AH255" i="27"/>
  <c r="AH256" i="27"/>
  <c r="AH257" i="27"/>
  <c r="AH258" i="27"/>
  <c r="AH259" i="27"/>
  <c r="AH261" i="27"/>
  <c r="AH262" i="27"/>
  <c r="AH263" i="27"/>
  <c r="AH264" i="27"/>
  <c r="AH265" i="27"/>
  <c r="AH266" i="27"/>
  <c r="AH267" i="27"/>
  <c r="AH268" i="27"/>
  <c r="AH269" i="27"/>
  <c r="AH271" i="27"/>
  <c r="AH272" i="27"/>
  <c r="AH273" i="27"/>
  <c r="AH274" i="27"/>
  <c r="AH275" i="27"/>
  <c r="AH276" i="27"/>
  <c r="AH277" i="27"/>
  <c r="AH278" i="27"/>
  <c r="AH279" i="27"/>
  <c r="AH280" i="27"/>
  <c r="AH281" i="27"/>
  <c r="AH282" i="27"/>
  <c r="AH283" i="27"/>
  <c r="AH284" i="27"/>
  <c r="AH285" i="27"/>
  <c r="AH286" i="27"/>
  <c r="AH287" i="27"/>
  <c r="AH288" i="27"/>
  <c r="AH289" i="27"/>
  <c r="AH290" i="27"/>
  <c r="AH291" i="27"/>
  <c r="AH292" i="27"/>
  <c r="AH293" i="27"/>
  <c r="AH294" i="27"/>
  <c r="AH295" i="27"/>
  <c r="AH296" i="27"/>
  <c r="AH297" i="27"/>
  <c r="AH298" i="27"/>
  <c r="AH299" i="27"/>
  <c r="AH300" i="27"/>
  <c r="AH301" i="27"/>
  <c r="AH302" i="27"/>
  <c r="AH303" i="27"/>
  <c r="AH304" i="27"/>
  <c r="AH305" i="27"/>
  <c r="AH306" i="27"/>
  <c r="AH307" i="27"/>
  <c r="AH308" i="27"/>
  <c r="AH309" i="27"/>
  <c r="AH310" i="27"/>
  <c r="AH311" i="27"/>
  <c r="AH312" i="27"/>
  <c r="AH313" i="27"/>
  <c r="AH314" i="27"/>
  <c r="AH315" i="27"/>
  <c r="AH316" i="27"/>
  <c r="AH317" i="27"/>
  <c r="AH318" i="27"/>
  <c r="AH319" i="27"/>
  <c r="AH320" i="27"/>
  <c r="AH321" i="27"/>
  <c r="AH322" i="27"/>
  <c r="AH323" i="27"/>
  <c r="AH324" i="27"/>
  <c r="AH326" i="27"/>
  <c r="AH327" i="27"/>
  <c r="AH328" i="27"/>
  <c r="AH329" i="27"/>
  <c r="AH330" i="27"/>
  <c r="AH331" i="27"/>
  <c r="AH332" i="27"/>
  <c r="AH333" i="27"/>
  <c r="AH334" i="27"/>
  <c r="AH335" i="27"/>
  <c r="AH336" i="27"/>
  <c r="AH337" i="27"/>
  <c r="AH338" i="27"/>
  <c r="AH339" i="27"/>
  <c r="AH340" i="27"/>
  <c r="AH341" i="27"/>
  <c r="AH342" i="27"/>
  <c r="AH343" i="27"/>
  <c r="AH344" i="27"/>
  <c r="AH345" i="27"/>
  <c r="AH346" i="27"/>
  <c r="AH347" i="27"/>
  <c r="AH348" i="27"/>
  <c r="AH349" i="27"/>
  <c r="AH350" i="27"/>
  <c r="AH351" i="27"/>
  <c r="AH352" i="27"/>
  <c r="AH353" i="27"/>
  <c r="AH354" i="27"/>
  <c r="AH355" i="27"/>
  <c r="AH356" i="27"/>
  <c r="AH357" i="27"/>
  <c r="AH358" i="27"/>
  <c r="AH359" i="27"/>
  <c r="AH360" i="27"/>
  <c r="AH361" i="27"/>
  <c r="AH362" i="27"/>
  <c r="AH363" i="27"/>
  <c r="AH364" i="27"/>
  <c r="AH365" i="27"/>
  <c r="AH366" i="27"/>
  <c r="AH367" i="27"/>
  <c r="AH368" i="27"/>
  <c r="AH369" i="27"/>
  <c r="AH370" i="27"/>
  <c r="AH371" i="27"/>
  <c r="AH372" i="27"/>
  <c r="AH373" i="27"/>
  <c r="AH374" i="27"/>
  <c r="AH375" i="27"/>
  <c r="AH376" i="27"/>
  <c r="AH377" i="27"/>
  <c r="AH378" i="27"/>
  <c r="AH379" i="27"/>
  <c r="AH380" i="27"/>
  <c r="AH381" i="27"/>
  <c r="AH382" i="27"/>
  <c r="AH383" i="27"/>
  <c r="AH384" i="27"/>
  <c r="AH385" i="27"/>
  <c r="AH386" i="27"/>
  <c r="AH387" i="27"/>
  <c r="AH388" i="27"/>
  <c r="AH389" i="27"/>
  <c r="AH390" i="27"/>
  <c r="AH391" i="27"/>
  <c r="AH392" i="27"/>
  <c r="AH393" i="27"/>
  <c r="AH394" i="27"/>
  <c r="AH395" i="27"/>
  <c r="AH396" i="27"/>
  <c r="AH397" i="27"/>
  <c r="AH398" i="27"/>
  <c r="AH399" i="27"/>
  <c r="AH400" i="27"/>
  <c r="AH401" i="27"/>
  <c r="AH402" i="27"/>
  <c r="AH403" i="27"/>
  <c r="AH404" i="27"/>
  <c r="AH405" i="27"/>
  <c r="AH406" i="27"/>
  <c r="AH407" i="27"/>
  <c r="AH408" i="27"/>
  <c r="AH409" i="27"/>
  <c r="AH410" i="27"/>
  <c r="AH411" i="27"/>
  <c r="AH412" i="27"/>
  <c r="AH413" i="27"/>
  <c r="AH414" i="27"/>
  <c r="AH415" i="27"/>
  <c r="AH416" i="27"/>
  <c r="AH417" i="27"/>
  <c r="AH418" i="27"/>
  <c r="AH419" i="27"/>
  <c r="AH420" i="27"/>
  <c r="AH421" i="27"/>
  <c r="AH422" i="27"/>
  <c r="AH423" i="27"/>
  <c r="AH424" i="27"/>
  <c r="AH425" i="27"/>
  <c r="AH426" i="27"/>
  <c r="AH427" i="27"/>
  <c r="AH428" i="27"/>
  <c r="AH429" i="27"/>
  <c r="AH430" i="27"/>
  <c r="AH431" i="27"/>
  <c r="AH432" i="27"/>
  <c r="AH433" i="27"/>
  <c r="AH434" i="27"/>
  <c r="AH435" i="27"/>
  <c r="AH436" i="27"/>
  <c r="AH437" i="27"/>
  <c r="AH438" i="27"/>
  <c r="AH439" i="27"/>
  <c r="AH440" i="27"/>
  <c r="AH441" i="27"/>
  <c r="AH442" i="27"/>
  <c r="AH443" i="27"/>
  <c r="AH444" i="27"/>
  <c r="AH445" i="27"/>
  <c r="AH446" i="27"/>
  <c r="AH447" i="27"/>
  <c r="AH448" i="27"/>
  <c r="AH449" i="27"/>
  <c r="AH450" i="27"/>
  <c r="AH451" i="27"/>
  <c r="AH452" i="27"/>
  <c r="AH453" i="27"/>
  <c r="AH454" i="27"/>
  <c r="AH455" i="27"/>
  <c r="AH456" i="27"/>
  <c r="AH457" i="27"/>
  <c r="AH458" i="27"/>
  <c r="AH459" i="27"/>
  <c r="AH460" i="27"/>
  <c r="AH461" i="27"/>
  <c r="AH462" i="27"/>
  <c r="AH463" i="27"/>
  <c r="AH464" i="27"/>
  <c r="AH465" i="27"/>
  <c r="AH466" i="27"/>
  <c r="AH467" i="27"/>
  <c r="AH468" i="27"/>
  <c r="AH469" i="27"/>
  <c r="AH470" i="27"/>
  <c r="AH471" i="27"/>
  <c r="AH472" i="27"/>
  <c r="AH473" i="27"/>
  <c r="AH474" i="27"/>
  <c r="AH475" i="27"/>
  <c r="AH476" i="27"/>
  <c r="AH477" i="27"/>
  <c r="AH478" i="27"/>
  <c r="AH479" i="27"/>
  <c r="AH480" i="27"/>
  <c r="AH481" i="27"/>
  <c r="AH482" i="27"/>
  <c r="AH483" i="27"/>
  <c r="AH484" i="27"/>
  <c r="AH485" i="27"/>
  <c r="AH486" i="27"/>
  <c r="AH487" i="27"/>
  <c r="AH488" i="27"/>
  <c r="AH489" i="27"/>
  <c r="AH490" i="27"/>
  <c r="AH491" i="27"/>
  <c r="AH492" i="27"/>
  <c r="AH493" i="27"/>
  <c r="AH494" i="27"/>
  <c r="AH495" i="27"/>
  <c r="AH496" i="27"/>
  <c r="AH497" i="27"/>
  <c r="AH498" i="27"/>
  <c r="AH499" i="27"/>
  <c r="AH500" i="27"/>
  <c r="AH501" i="27"/>
  <c r="AH502" i="27"/>
  <c r="AH503" i="27"/>
  <c r="AH504" i="27"/>
  <c r="AH505" i="27"/>
  <c r="AH506" i="27"/>
  <c r="AH507" i="27"/>
  <c r="AH508" i="27"/>
  <c r="AH509" i="27"/>
  <c r="AH510" i="27"/>
  <c r="AH511" i="27"/>
  <c r="AH512" i="27"/>
  <c r="AH513" i="27"/>
  <c r="AH514" i="27"/>
  <c r="AH515" i="27"/>
  <c r="AH516" i="27"/>
  <c r="AH517" i="27"/>
  <c r="AH518" i="27"/>
  <c r="AH519" i="27"/>
  <c r="AH520" i="27"/>
  <c r="AH521" i="27"/>
  <c r="AH522" i="27"/>
  <c r="AH523" i="27"/>
  <c r="AH524" i="27"/>
  <c r="AH525" i="27"/>
  <c r="AH526" i="27"/>
  <c r="AH527" i="27"/>
  <c r="AH528" i="27"/>
  <c r="AH529" i="27"/>
  <c r="AH530" i="27"/>
  <c r="AH531" i="27"/>
  <c r="AH532" i="27"/>
  <c r="AH533" i="27"/>
  <c r="AH534" i="27"/>
  <c r="AH535" i="27"/>
  <c r="AH536" i="27"/>
  <c r="AH537" i="27"/>
  <c r="AH538" i="27"/>
  <c r="AH539" i="27"/>
  <c r="AH540" i="27"/>
  <c r="AH541" i="27"/>
  <c r="AH542" i="27"/>
  <c r="AH543" i="27"/>
  <c r="AH544" i="27"/>
  <c r="AH545" i="27"/>
  <c r="AH546" i="27"/>
  <c r="AH547" i="27"/>
  <c r="AH548" i="27"/>
  <c r="AH549" i="27"/>
  <c r="AH550" i="27"/>
  <c r="AH551" i="27"/>
  <c r="AH552" i="27"/>
  <c r="AH553" i="27"/>
  <c r="AH554" i="27"/>
  <c r="AH555" i="27"/>
  <c r="AH556" i="27"/>
  <c r="AH557" i="27"/>
  <c r="AH558" i="27"/>
  <c r="AH559" i="27"/>
  <c r="AH560" i="27"/>
  <c r="AH561" i="27"/>
  <c r="AH562" i="27"/>
  <c r="AH563" i="27"/>
  <c r="AH564" i="27"/>
  <c r="AH565" i="27"/>
  <c r="AH566" i="27"/>
  <c r="AH567" i="27"/>
  <c r="AH568" i="27"/>
  <c r="AH569" i="27"/>
  <c r="AH570" i="27"/>
  <c r="AH571" i="27"/>
  <c r="AH572" i="27"/>
  <c r="AH573" i="27"/>
  <c r="AH574" i="27"/>
  <c r="AH575" i="27"/>
  <c r="AH576" i="27"/>
  <c r="AH577" i="27"/>
  <c r="AH578" i="27"/>
  <c r="AH579" i="27"/>
  <c r="AH580" i="27"/>
  <c r="AH581" i="27"/>
  <c r="AH582" i="27"/>
  <c r="AH583" i="27"/>
  <c r="AH584" i="27"/>
  <c r="AH585" i="27"/>
  <c r="AH586" i="27"/>
  <c r="AH587" i="27"/>
  <c r="AH588" i="27"/>
  <c r="AH589" i="27"/>
  <c r="AH590" i="27"/>
  <c r="AH591" i="27"/>
  <c r="AH592" i="27"/>
  <c r="AH593" i="27"/>
  <c r="AH594" i="27"/>
  <c r="AH595" i="27"/>
  <c r="AH596" i="27"/>
  <c r="AH597" i="27"/>
  <c r="AH598" i="27"/>
  <c r="AH599" i="27"/>
  <c r="AH600" i="27"/>
  <c r="AH601" i="27"/>
  <c r="AH602" i="27"/>
  <c r="AH603" i="27"/>
  <c r="AH604" i="27"/>
  <c r="AH605" i="27"/>
  <c r="AH606" i="27"/>
  <c r="AH607" i="27"/>
  <c r="AH608" i="27"/>
  <c r="AH609" i="27"/>
  <c r="AH610" i="27"/>
  <c r="AH611" i="27"/>
  <c r="AH612" i="27"/>
  <c r="AH613" i="27"/>
  <c r="AH614" i="27"/>
  <c r="AH615" i="27"/>
  <c r="AH616" i="27"/>
  <c r="AH617" i="27"/>
  <c r="AH618" i="27"/>
  <c r="AH619" i="27"/>
  <c r="AH620" i="27"/>
  <c r="AH621" i="27"/>
  <c r="AH622" i="27"/>
  <c r="AH623" i="27"/>
  <c r="AH624" i="27"/>
  <c r="AH625" i="27"/>
  <c r="AH626" i="27"/>
  <c r="AH627" i="27"/>
  <c r="AH628" i="27"/>
  <c r="AH629" i="27"/>
  <c r="AH630" i="27"/>
  <c r="AH631" i="27"/>
  <c r="AH632" i="27"/>
  <c r="AH633" i="27"/>
  <c r="AH634" i="27"/>
  <c r="AH635" i="27"/>
  <c r="AH636" i="27"/>
  <c r="AH637" i="27"/>
  <c r="AH638" i="27"/>
  <c r="AH639" i="27"/>
  <c r="AH640" i="27"/>
  <c r="AH641" i="27"/>
  <c r="AH642" i="27"/>
  <c r="AH643" i="27"/>
  <c r="AH644" i="27"/>
  <c r="AH645" i="27"/>
  <c r="AH646" i="27"/>
  <c r="AH647" i="27"/>
  <c r="AH648" i="27"/>
  <c r="AH649" i="27"/>
  <c r="AH650" i="27"/>
  <c r="AH651" i="27"/>
  <c r="AH652" i="27"/>
  <c r="AH653" i="27"/>
  <c r="AH654" i="27"/>
  <c r="AH655" i="27"/>
  <c r="AH656" i="27"/>
  <c r="AH657" i="27"/>
  <c r="AH658" i="27"/>
  <c r="AH659" i="27"/>
  <c r="AH660" i="27"/>
  <c r="AH661" i="27"/>
  <c r="AH662" i="27"/>
  <c r="AH663" i="27"/>
  <c r="AH664" i="27"/>
  <c r="AH665" i="27"/>
  <c r="AH666" i="27"/>
  <c r="AH667" i="27"/>
  <c r="AH668" i="27"/>
  <c r="AH669" i="27"/>
  <c r="AH670" i="27"/>
  <c r="AH671" i="27"/>
  <c r="AH672" i="27"/>
  <c r="AH673" i="27"/>
  <c r="AH674" i="27"/>
  <c r="AH675" i="27"/>
  <c r="AH676" i="27"/>
  <c r="AH677" i="27"/>
  <c r="AH678" i="27"/>
  <c r="AH679" i="27"/>
  <c r="AH680" i="27"/>
  <c r="AH681" i="27"/>
  <c r="AH682" i="27"/>
  <c r="AH683" i="27"/>
  <c r="AH684" i="27"/>
  <c r="AH685" i="27"/>
  <c r="AH686" i="27"/>
  <c r="AH687" i="27"/>
  <c r="AH688" i="27"/>
  <c r="AH689" i="27"/>
  <c r="AH690" i="27"/>
  <c r="AH691" i="27"/>
  <c r="AH692" i="27"/>
  <c r="AH693" i="27"/>
  <c r="AH694" i="27"/>
  <c r="AH695" i="27"/>
  <c r="AH696" i="27"/>
  <c r="AH697" i="27"/>
  <c r="AH698" i="27"/>
  <c r="AH699" i="27"/>
  <c r="AH700" i="27"/>
  <c r="AH701" i="27"/>
  <c r="AH702" i="27"/>
  <c r="AH703" i="27"/>
  <c r="AH704" i="27"/>
  <c r="AH705" i="27"/>
  <c r="AH706" i="27"/>
  <c r="AH707" i="27"/>
  <c r="AH708" i="27"/>
  <c r="AH709" i="27"/>
  <c r="AH710" i="27"/>
  <c r="AH711" i="27"/>
  <c r="AH712" i="27"/>
  <c r="AH713" i="27"/>
  <c r="AH714" i="27"/>
  <c r="AH715" i="27"/>
  <c r="AH716" i="27"/>
  <c r="AH717" i="27"/>
  <c r="AH718" i="27"/>
  <c r="AH719" i="27"/>
  <c r="AH720" i="27"/>
  <c r="AH721" i="27"/>
  <c r="AH722" i="27"/>
  <c r="AH723" i="27"/>
  <c r="AH724" i="27"/>
  <c r="AH725" i="27"/>
  <c r="AH726" i="27"/>
  <c r="AH727" i="27"/>
  <c r="AH728" i="27"/>
  <c r="AH729" i="27"/>
  <c r="AH730" i="27"/>
  <c r="AH731" i="27"/>
  <c r="AH732" i="27"/>
  <c r="AH733" i="27"/>
  <c r="AH734" i="27"/>
  <c r="AH735" i="27"/>
  <c r="AH736" i="27"/>
  <c r="AH737" i="27"/>
  <c r="AH738" i="27"/>
  <c r="AH739" i="27"/>
  <c r="AH740" i="27"/>
  <c r="AH741" i="27"/>
  <c r="AH742" i="27"/>
  <c r="AH743" i="27"/>
  <c r="AH744" i="27"/>
  <c r="AH745" i="27"/>
  <c r="AH746" i="27"/>
  <c r="AH747" i="27"/>
  <c r="AH748" i="27"/>
  <c r="AH749" i="27"/>
  <c r="AH750" i="27"/>
  <c r="AH751" i="27"/>
  <c r="AH752" i="27"/>
  <c r="AH753" i="27"/>
  <c r="AH754" i="27"/>
  <c r="AH755" i="27"/>
  <c r="AH756" i="27"/>
  <c r="AH757" i="27"/>
  <c r="AH758" i="27"/>
  <c r="AH759" i="27"/>
  <c r="AH760" i="27"/>
  <c r="AH761" i="27"/>
  <c r="AH762" i="27"/>
  <c r="AH763" i="27"/>
  <c r="AH764" i="27"/>
  <c r="AH765" i="27"/>
  <c r="AH766" i="27"/>
  <c r="AH767" i="27"/>
  <c r="AH770" i="27"/>
  <c r="AH775" i="27"/>
  <c r="AH776" i="27"/>
  <c r="AH777" i="27"/>
  <c r="AH778" i="27"/>
  <c r="AH779" i="27"/>
  <c r="AH780" i="27"/>
  <c r="AH782" i="27"/>
  <c r="AH783" i="27"/>
  <c r="AH784" i="27"/>
  <c r="AH785" i="27"/>
  <c r="AH786" i="27"/>
  <c r="AH787" i="27"/>
  <c r="AH788" i="27"/>
  <c r="AH789" i="27"/>
  <c r="AH790" i="27"/>
  <c r="AH791" i="27"/>
  <c r="AH792" i="27"/>
  <c r="AH793" i="27"/>
  <c r="AH794" i="27"/>
  <c r="AH795" i="27"/>
  <c r="AH796" i="27"/>
  <c r="AH797" i="27"/>
  <c r="AH798" i="27"/>
  <c r="AH799" i="27"/>
  <c r="AH800" i="27"/>
  <c r="AH802" i="27"/>
  <c r="AH803" i="27"/>
  <c r="AH804" i="27"/>
  <c r="AH805" i="27"/>
  <c r="AH806" i="27"/>
  <c r="AH807" i="27"/>
  <c r="AH808" i="27"/>
  <c r="AH809" i="27"/>
  <c r="AH810" i="27"/>
  <c r="AH811" i="27"/>
  <c r="AH812" i="27"/>
  <c r="AH813" i="27"/>
  <c r="AH814" i="27"/>
  <c r="AH815" i="27"/>
  <c r="AH816" i="27"/>
  <c r="AH817" i="27"/>
  <c r="AH818" i="27"/>
  <c r="AH819" i="27"/>
  <c r="AH7" i="27"/>
  <c r="AG46" i="27"/>
  <c r="J824" i="27"/>
  <c r="AG819" i="27"/>
  <c r="AC819" i="27"/>
  <c r="AG818" i="27"/>
  <c r="AC818" i="27"/>
  <c r="AG817" i="27"/>
  <c r="AC817" i="27"/>
  <c r="AG816" i="27"/>
  <c r="AC816" i="27"/>
  <c r="AG815" i="27"/>
  <c r="AC815" i="27"/>
  <c r="AG814" i="27"/>
  <c r="AC814" i="27"/>
  <c r="AG813" i="27"/>
  <c r="AC813" i="27"/>
  <c r="AG812" i="27"/>
  <c r="AC812" i="27"/>
  <c r="AG811" i="27"/>
  <c r="AC811" i="27"/>
  <c r="AG810" i="27"/>
  <c r="AC810" i="27"/>
  <c r="AG809" i="27"/>
  <c r="AC809" i="27"/>
  <c r="AG808" i="27"/>
  <c r="AC808" i="27"/>
  <c r="AG807" i="27"/>
  <c r="AC807" i="27"/>
  <c r="AG806" i="27"/>
  <c r="AC806" i="27"/>
  <c r="AG805" i="27"/>
  <c r="AC805" i="27"/>
  <c r="AG804" i="27"/>
  <c r="AC804" i="27"/>
  <c r="AG803" i="27"/>
  <c r="AC803" i="27"/>
  <c r="AG802" i="27"/>
  <c r="AC802" i="27"/>
  <c r="AG801" i="27"/>
  <c r="AC801" i="27"/>
  <c r="Z801" i="27"/>
  <c r="AH801" i="27" s="1"/>
  <c r="AG800" i="27"/>
  <c r="AC800" i="27"/>
  <c r="AF800" i="27" s="1"/>
  <c r="AG799" i="27"/>
  <c r="AC799" i="27"/>
  <c r="AG798" i="27"/>
  <c r="AC798" i="27"/>
  <c r="AG797" i="27"/>
  <c r="AC797" i="27"/>
  <c r="AF797" i="27" s="1"/>
  <c r="AG796" i="27"/>
  <c r="AC796" i="27"/>
  <c r="AF796" i="27" s="1"/>
  <c r="AG795" i="27"/>
  <c r="AC795" i="27"/>
  <c r="AG794" i="27"/>
  <c r="AC794" i="27"/>
  <c r="AG793" i="27"/>
  <c r="AC793" i="27"/>
  <c r="AF793" i="27" s="1"/>
  <c r="AG792" i="27"/>
  <c r="AC792" i="27"/>
  <c r="AF792" i="27" s="1"/>
  <c r="AG791" i="27"/>
  <c r="AC791" i="27"/>
  <c r="AG790" i="27"/>
  <c r="AC790" i="27"/>
  <c r="AG789" i="27"/>
  <c r="AC789" i="27"/>
  <c r="AF789" i="27" s="1"/>
  <c r="AG788" i="27"/>
  <c r="AC788" i="27"/>
  <c r="AF788" i="27" s="1"/>
  <c r="AG787" i="27"/>
  <c r="AC787" i="27"/>
  <c r="AG786" i="27"/>
  <c r="AC786" i="27"/>
  <c r="AG785" i="27"/>
  <c r="AC785" i="27"/>
  <c r="AF785" i="27" s="1"/>
  <c r="AG784" i="27"/>
  <c r="AC784" i="27"/>
  <c r="AG783" i="27"/>
  <c r="AC783" i="27"/>
  <c r="AG782" i="27"/>
  <c r="AC782" i="27"/>
  <c r="AG781" i="27"/>
  <c r="AC781" i="27"/>
  <c r="AF781" i="27" s="1"/>
  <c r="Z781" i="27"/>
  <c r="AH781" i="27" s="1"/>
  <c r="AG780" i="27"/>
  <c r="AC780" i="27"/>
  <c r="AG779" i="27"/>
  <c r="AC779" i="27"/>
  <c r="AG778" i="27"/>
  <c r="AC778" i="27"/>
  <c r="AG777" i="27"/>
  <c r="AC777" i="27"/>
  <c r="AG776" i="27"/>
  <c r="AC776" i="27"/>
  <c r="AG775" i="27"/>
  <c r="AC775" i="27"/>
  <c r="AG774" i="27"/>
  <c r="AC774" i="27"/>
  <c r="Z774" i="27"/>
  <c r="AH774" i="27" s="1"/>
  <c r="AG773" i="27"/>
  <c r="AC773" i="27"/>
  <c r="Z773" i="27"/>
  <c r="AH773" i="27" s="1"/>
  <c r="AG772" i="27"/>
  <c r="AC772" i="27"/>
  <c r="Z772" i="27"/>
  <c r="AH772" i="27" s="1"/>
  <c r="U772" i="27"/>
  <c r="AG771" i="27"/>
  <c r="AC771" i="27"/>
  <c r="Z771" i="27"/>
  <c r="AH771" i="27" s="1"/>
  <c r="AG770" i="27"/>
  <c r="AC770" i="27"/>
  <c r="AG769" i="27"/>
  <c r="AC769" i="27"/>
  <c r="Z769" i="27"/>
  <c r="AH769" i="27" s="1"/>
  <c r="AG768" i="27"/>
  <c r="AC768" i="27"/>
  <c r="Z768" i="27"/>
  <c r="AH768" i="27" s="1"/>
  <c r="U768" i="27"/>
  <c r="AG767" i="27"/>
  <c r="AC767" i="27"/>
  <c r="AG766" i="27"/>
  <c r="AC766" i="27"/>
  <c r="AG765" i="27"/>
  <c r="AC765" i="27"/>
  <c r="AG764" i="27"/>
  <c r="AC764" i="27"/>
  <c r="AF764" i="27" s="1"/>
  <c r="AG763" i="27"/>
  <c r="AC763" i="27"/>
  <c r="AG762" i="27"/>
  <c r="AC762" i="27"/>
  <c r="AG761" i="27"/>
  <c r="AC761" i="27"/>
  <c r="AG760" i="27"/>
  <c r="AC760" i="27"/>
  <c r="AF760" i="27" s="1"/>
  <c r="AG759" i="27"/>
  <c r="AC759" i="27"/>
  <c r="AG758" i="27"/>
  <c r="AC758" i="27"/>
  <c r="AG757" i="27"/>
  <c r="AC757" i="27"/>
  <c r="AG756" i="27"/>
  <c r="AC756" i="27"/>
  <c r="AF756" i="27" s="1"/>
  <c r="AG755" i="27"/>
  <c r="AC755" i="27"/>
  <c r="AG754" i="27"/>
  <c r="AC754" i="27"/>
  <c r="AF754" i="27" s="1"/>
  <c r="AG753" i="27"/>
  <c r="AC753" i="27"/>
  <c r="AF753" i="27" s="1"/>
  <c r="AG752" i="27"/>
  <c r="AC752" i="27"/>
  <c r="AG751" i="27"/>
  <c r="AC751" i="27"/>
  <c r="AG750" i="27"/>
  <c r="AC750" i="27"/>
  <c r="AF750" i="27" s="1"/>
  <c r="AG749" i="27"/>
  <c r="AC749" i="27"/>
  <c r="AF749" i="27" s="1"/>
  <c r="AG748" i="27"/>
  <c r="AC748" i="27"/>
  <c r="AG747" i="27"/>
  <c r="AC747" i="27"/>
  <c r="AG746" i="27"/>
  <c r="AC746" i="27"/>
  <c r="AG745" i="27"/>
  <c r="AC745" i="27"/>
  <c r="AF745" i="27" s="1"/>
  <c r="AG744" i="27"/>
  <c r="AC744" i="27"/>
  <c r="U744" i="27"/>
  <c r="AG743" i="27"/>
  <c r="AC743" i="27"/>
  <c r="AG742" i="27"/>
  <c r="AC742" i="27"/>
  <c r="AF742" i="27" s="1"/>
  <c r="AG741" i="27"/>
  <c r="AC741" i="27"/>
  <c r="AG740" i="27"/>
  <c r="AC740" i="27"/>
  <c r="AG739" i="27"/>
  <c r="AC739" i="27"/>
  <c r="AG738" i="27"/>
  <c r="AC738" i="27"/>
  <c r="AF738" i="27" s="1"/>
  <c r="AG737" i="27"/>
  <c r="AC737" i="27"/>
  <c r="AG736" i="27"/>
  <c r="AC736" i="27"/>
  <c r="AG735" i="27"/>
  <c r="AC735" i="27"/>
  <c r="AF735" i="27" s="1"/>
  <c r="AG734" i="27"/>
  <c r="AC734" i="27"/>
  <c r="U734" i="27"/>
  <c r="AG733" i="27"/>
  <c r="AC733" i="27"/>
  <c r="AF733" i="27" s="1"/>
  <c r="AG732" i="27"/>
  <c r="AC732" i="27"/>
  <c r="AF732" i="27" s="1"/>
  <c r="AG731" i="27"/>
  <c r="AC731" i="27"/>
  <c r="AG730" i="27"/>
  <c r="AC730" i="27"/>
  <c r="AG729" i="27"/>
  <c r="AC729" i="27"/>
  <c r="AF729" i="27" s="1"/>
  <c r="AG728" i="27"/>
  <c r="AC728" i="27"/>
  <c r="AG727" i="27"/>
  <c r="AC727" i="27"/>
  <c r="AG726" i="27"/>
  <c r="AC726" i="27"/>
  <c r="U726" i="27"/>
  <c r="AG725" i="27"/>
  <c r="AC725" i="27"/>
  <c r="AG724" i="27"/>
  <c r="AC724" i="27"/>
  <c r="AG723" i="27"/>
  <c r="AC723" i="27"/>
  <c r="AG722" i="27"/>
  <c r="AC722" i="27"/>
  <c r="AF722" i="27" s="1"/>
  <c r="AG721" i="27"/>
  <c r="AC721" i="27"/>
  <c r="AG720" i="27"/>
  <c r="AC720" i="27"/>
  <c r="AG719" i="27"/>
  <c r="AC719" i="27"/>
  <c r="AG718" i="27"/>
  <c r="AC718" i="27"/>
  <c r="AF718" i="27" s="1"/>
  <c r="AG717" i="27"/>
  <c r="AC717" i="27"/>
  <c r="AG716" i="27"/>
  <c r="AC716" i="27"/>
  <c r="AG715" i="27"/>
  <c r="AC715" i="27"/>
  <c r="AG714" i="27"/>
  <c r="AC714" i="27"/>
  <c r="AF714" i="27" s="1"/>
  <c r="AG713" i="27"/>
  <c r="AC713" i="27"/>
  <c r="AG712" i="27"/>
  <c r="AC712" i="27"/>
  <c r="AG711" i="27"/>
  <c r="AC711" i="27"/>
  <c r="AG710" i="27"/>
  <c r="AC710" i="27"/>
  <c r="AF710" i="27" s="1"/>
  <c r="AG709" i="27"/>
  <c r="AC709" i="27"/>
  <c r="AG708" i="27"/>
  <c r="AC708" i="27"/>
  <c r="AG707" i="27"/>
  <c r="AC707" i="27"/>
  <c r="AG706" i="27"/>
  <c r="AC706" i="27"/>
  <c r="AG705" i="27"/>
  <c r="AC705" i="27"/>
  <c r="AF705" i="27" s="1"/>
  <c r="AG704" i="27"/>
  <c r="AC704" i="27"/>
  <c r="AG703" i="27"/>
  <c r="AC703" i="27"/>
  <c r="AG702" i="27"/>
  <c r="AC702" i="27"/>
  <c r="AG701" i="27"/>
  <c r="AC701" i="27"/>
  <c r="AF701" i="27" s="1"/>
  <c r="AG700" i="27"/>
  <c r="AC700" i="27"/>
  <c r="AG699" i="27"/>
  <c r="AC699" i="27"/>
  <c r="AG698" i="27"/>
  <c r="AC698" i="27"/>
  <c r="AG697" i="27"/>
  <c r="AC697" i="27"/>
  <c r="AF697" i="27" s="1"/>
  <c r="AG696" i="27"/>
  <c r="AC696" i="27"/>
  <c r="AG695" i="27"/>
  <c r="AC695" i="27"/>
  <c r="AG694" i="27"/>
  <c r="AC694" i="27"/>
  <c r="AG693" i="27"/>
  <c r="AC693" i="27"/>
  <c r="AF693" i="27" s="1"/>
  <c r="AG692" i="27"/>
  <c r="AC692" i="27"/>
  <c r="AG691" i="27"/>
  <c r="AC691" i="27"/>
  <c r="AG690" i="27"/>
  <c r="AC690" i="27"/>
  <c r="AG689" i="27"/>
  <c r="AC689" i="27"/>
  <c r="AF689" i="27" s="1"/>
  <c r="AG688" i="27"/>
  <c r="AC688" i="27"/>
  <c r="AG687" i="27"/>
  <c r="AC687" i="27"/>
  <c r="AG686" i="27"/>
  <c r="AC686" i="27"/>
  <c r="AG685" i="27"/>
  <c r="AC685" i="27"/>
  <c r="AG684" i="27"/>
  <c r="AC684" i="27"/>
  <c r="AG683" i="27"/>
  <c r="AC683" i="27"/>
  <c r="AG682" i="27"/>
  <c r="AC682" i="27"/>
  <c r="AG681" i="27"/>
  <c r="AC681" i="27"/>
  <c r="AG680" i="27"/>
  <c r="AC680" i="27"/>
  <c r="AG679" i="27"/>
  <c r="AC679" i="27"/>
  <c r="AG678" i="27"/>
  <c r="AC678" i="27"/>
  <c r="AG677" i="27"/>
  <c r="AC677" i="27"/>
  <c r="AG676" i="27"/>
  <c r="AC676" i="27"/>
  <c r="AG675" i="27"/>
  <c r="AC675" i="27"/>
  <c r="AG674" i="27"/>
  <c r="AC674" i="27"/>
  <c r="AG673" i="27"/>
  <c r="AC673" i="27"/>
  <c r="AG672" i="27"/>
  <c r="AC672" i="27"/>
  <c r="AG671" i="27"/>
  <c r="AC671" i="27"/>
  <c r="AG670" i="27"/>
  <c r="AC670" i="27"/>
  <c r="AG669" i="27"/>
  <c r="AC669" i="27"/>
  <c r="AG668" i="27"/>
  <c r="AC668" i="27"/>
  <c r="AG667" i="27"/>
  <c r="AC667" i="27"/>
  <c r="AG666" i="27"/>
  <c r="AC666" i="27"/>
  <c r="AF666" i="27" s="1"/>
  <c r="AG665" i="27"/>
  <c r="AC665" i="27"/>
  <c r="AG664" i="27"/>
  <c r="AC664" i="27"/>
  <c r="AG663" i="27"/>
  <c r="AC663" i="27"/>
  <c r="AG662" i="27"/>
  <c r="AC662" i="27"/>
  <c r="AF662" i="27" s="1"/>
  <c r="AG661" i="27"/>
  <c r="AC661" i="27"/>
  <c r="AG660" i="27"/>
  <c r="AC660" i="27"/>
  <c r="AG659" i="27"/>
  <c r="AC659" i="27"/>
  <c r="AG658" i="27"/>
  <c r="AC658" i="27"/>
  <c r="AF658" i="27" s="1"/>
  <c r="AG657" i="27"/>
  <c r="AC657" i="27"/>
  <c r="AG656" i="27"/>
  <c r="AC656" i="27"/>
  <c r="AG655" i="27"/>
  <c r="AC655" i="27"/>
  <c r="AG654" i="27"/>
  <c r="AC654" i="27"/>
  <c r="AG653" i="27"/>
  <c r="AC653" i="27"/>
  <c r="AG652" i="27"/>
  <c r="AC652" i="27"/>
  <c r="AG651" i="27"/>
  <c r="AC651" i="27"/>
  <c r="AG650" i="27"/>
  <c r="AC650" i="27"/>
  <c r="AF650" i="27" s="1"/>
  <c r="AG649" i="27"/>
  <c r="AC649" i="27"/>
  <c r="AG648" i="27"/>
  <c r="AC648" i="27"/>
  <c r="AG647" i="27"/>
  <c r="AC647" i="27"/>
  <c r="AG646" i="27"/>
  <c r="AC646" i="27"/>
  <c r="AG645" i="27"/>
  <c r="AC645" i="27"/>
  <c r="AG644" i="27"/>
  <c r="AC644" i="27"/>
  <c r="AG643" i="27"/>
  <c r="AC643" i="27"/>
  <c r="AG642" i="27"/>
  <c r="AC642" i="27"/>
  <c r="AG641" i="27"/>
  <c r="AC641" i="27"/>
  <c r="AG640" i="27"/>
  <c r="AC640" i="27"/>
  <c r="AG639" i="27"/>
  <c r="AC639" i="27"/>
  <c r="AG638" i="27"/>
  <c r="AC638" i="27"/>
  <c r="AG637" i="27"/>
  <c r="AC637" i="27"/>
  <c r="AG636" i="27"/>
  <c r="AC636" i="27"/>
  <c r="AG635" i="27"/>
  <c r="AC635" i="27"/>
  <c r="AG634" i="27"/>
  <c r="AC634" i="27"/>
  <c r="AG633" i="27"/>
  <c r="AC633" i="27"/>
  <c r="AG632" i="27"/>
  <c r="AC632" i="27"/>
  <c r="AG631" i="27"/>
  <c r="AC631" i="27"/>
  <c r="AG630" i="27"/>
  <c r="AC630" i="27"/>
  <c r="AG629" i="27"/>
  <c r="AC629" i="27"/>
  <c r="AG628" i="27"/>
  <c r="AC628" i="27"/>
  <c r="AG627" i="27"/>
  <c r="AC627" i="27"/>
  <c r="AG626" i="27"/>
  <c r="AC626" i="27"/>
  <c r="AG625" i="27"/>
  <c r="AC625" i="27"/>
  <c r="AF625" i="27" s="1"/>
  <c r="AG624" i="27"/>
  <c r="AC624" i="27"/>
  <c r="AG623" i="27"/>
  <c r="AC623" i="27"/>
  <c r="AG622" i="27"/>
  <c r="AC622" i="27"/>
  <c r="AG621" i="27"/>
  <c r="AC621" i="27"/>
  <c r="AF621" i="27" s="1"/>
  <c r="AG620" i="27"/>
  <c r="AC620" i="27"/>
  <c r="AG619" i="27"/>
  <c r="AC619" i="27"/>
  <c r="AG618" i="27"/>
  <c r="AC618" i="27"/>
  <c r="AG617" i="27"/>
  <c r="AC617" i="27"/>
  <c r="AF617" i="27" s="1"/>
  <c r="AG616" i="27"/>
  <c r="AC616" i="27"/>
  <c r="AG615" i="27"/>
  <c r="AC615" i="27"/>
  <c r="AG614" i="27"/>
  <c r="AC614" i="27"/>
  <c r="AG613" i="27"/>
  <c r="AC613" i="27"/>
  <c r="AG612" i="27"/>
  <c r="AC612" i="27"/>
  <c r="AG611" i="27"/>
  <c r="AC611" i="27"/>
  <c r="U611" i="27"/>
  <c r="AG610" i="27"/>
  <c r="AC610" i="27"/>
  <c r="AG609" i="27"/>
  <c r="AC609" i="27"/>
  <c r="AG608" i="27"/>
  <c r="AC608" i="27"/>
  <c r="AG607" i="27"/>
  <c r="AC607" i="27"/>
  <c r="AF607" i="27" s="1"/>
  <c r="AG606" i="27"/>
  <c r="AC606" i="27"/>
  <c r="AG605" i="27"/>
  <c r="AC605" i="27"/>
  <c r="AG604" i="27"/>
  <c r="AC604" i="27"/>
  <c r="AG603" i="27"/>
  <c r="AC603" i="27"/>
  <c r="AF603" i="27" s="1"/>
  <c r="AG602" i="27"/>
  <c r="AC602" i="27"/>
  <c r="AG601" i="27"/>
  <c r="AC601" i="27"/>
  <c r="AG600" i="27"/>
  <c r="AC600" i="27"/>
  <c r="AG599" i="27"/>
  <c r="AC599" i="27"/>
  <c r="AF599" i="27" s="1"/>
  <c r="AG598" i="27"/>
  <c r="AC598" i="27"/>
  <c r="AG597" i="27"/>
  <c r="AC597" i="27"/>
  <c r="U597" i="27"/>
  <c r="AG596" i="27"/>
  <c r="AC596" i="27"/>
  <c r="AF596" i="27" s="1"/>
  <c r="AG595" i="27"/>
  <c r="AC595" i="27"/>
  <c r="AF595" i="27" s="1"/>
  <c r="AG594" i="27"/>
  <c r="AC594" i="27"/>
  <c r="AG593" i="27"/>
  <c r="AC593" i="27"/>
  <c r="U593" i="27"/>
  <c r="AG592" i="27"/>
  <c r="AC592" i="27"/>
  <c r="U592" i="27"/>
  <c r="AG591" i="27"/>
  <c r="AC591" i="27"/>
  <c r="AG590" i="27"/>
  <c r="AC590" i="27"/>
  <c r="AG589" i="27"/>
  <c r="AC589" i="27"/>
  <c r="AF589" i="27" s="1"/>
  <c r="AG588" i="27"/>
  <c r="AC588" i="27"/>
  <c r="AG587" i="27"/>
  <c r="AC587" i="27"/>
  <c r="AG586" i="27"/>
  <c r="AC586" i="27"/>
  <c r="AG585" i="27"/>
  <c r="AC585" i="27"/>
  <c r="AG584" i="27"/>
  <c r="AC584" i="27"/>
  <c r="AG583" i="27"/>
  <c r="AC583" i="27"/>
  <c r="AG582" i="27"/>
  <c r="AC582" i="27"/>
  <c r="AG581" i="27"/>
  <c r="AC581" i="27"/>
  <c r="AF581" i="27" s="1"/>
  <c r="AG580" i="27"/>
  <c r="AC580" i="27"/>
  <c r="AG579" i="27"/>
  <c r="AC579" i="27"/>
  <c r="AG578" i="27"/>
  <c r="AC578" i="27"/>
  <c r="AG577" i="27"/>
  <c r="AC577" i="27"/>
  <c r="AF577" i="27" s="1"/>
  <c r="AG576" i="27"/>
  <c r="AC576" i="27"/>
  <c r="U576" i="27"/>
  <c r="AG575" i="27"/>
  <c r="AC575" i="27"/>
  <c r="AG574" i="27"/>
  <c r="AC574" i="27"/>
  <c r="U574" i="27"/>
  <c r="AG573" i="27"/>
  <c r="AC573" i="27"/>
  <c r="AG572" i="27"/>
  <c r="AC572" i="27"/>
  <c r="AG571" i="27"/>
  <c r="AC571" i="27"/>
  <c r="AG570" i="27"/>
  <c r="AC570" i="27"/>
  <c r="AG569" i="27"/>
  <c r="AC569" i="27"/>
  <c r="U569" i="27"/>
  <c r="AG568" i="27"/>
  <c r="AC568" i="27"/>
  <c r="U568" i="27"/>
  <c r="AG567" i="27"/>
  <c r="AC567" i="27"/>
  <c r="AG566" i="27"/>
  <c r="AC566" i="27"/>
  <c r="U566" i="27"/>
  <c r="AG565" i="27"/>
  <c r="AC565" i="27"/>
  <c r="AG564" i="27"/>
  <c r="AC564" i="27"/>
  <c r="AG563" i="27"/>
  <c r="AC563" i="27"/>
  <c r="AG562" i="27"/>
  <c r="AC562" i="27"/>
  <c r="AG561" i="27"/>
  <c r="AC561" i="27"/>
  <c r="AG560" i="27"/>
  <c r="AC560" i="27"/>
  <c r="AG559" i="27"/>
  <c r="AC559" i="27"/>
  <c r="AG558" i="27"/>
  <c r="AC558" i="27"/>
  <c r="AG557" i="27"/>
  <c r="AC557" i="27"/>
  <c r="AG556" i="27"/>
  <c r="AC556" i="27"/>
  <c r="AG555" i="27"/>
  <c r="AC555" i="27"/>
  <c r="AG554" i="27"/>
  <c r="AC554" i="27"/>
  <c r="AG553" i="27"/>
  <c r="AC553" i="27"/>
  <c r="AG552" i="27"/>
  <c r="AC552" i="27"/>
  <c r="AG551" i="27"/>
  <c r="AC551" i="27"/>
  <c r="AG550" i="27"/>
  <c r="AC550" i="27"/>
  <c r="AG549" i="27"/>
  <c r="AC549" i="27"/>
  <c r="AG548" i="27"/>
  <c r="AC548" i="27"/>
  <c r="AG547" i="27"/>
  <c r="AC547" i="27"/>
  <c r="AG546" i="27"/>
  <c r="AC546" i="27"/>
  <c r="AG545" i="27"/>
  <c r="AC545" i="27"/>
  <c r="AG544" i="27"/>
  <c r="AC544" i="27"/>
  <c r="AG543" i="27"/>
  <c r="AC543" i="27"/>
  <c r="AG542" i="27"/>
  <c r="AC542" i="27"/>
  <c r="AG541" i="27"/>
  <c r="AC541" i="27"/>
  <c r="AG540" i="27"/>
  <c r="AC540" i="27"/>
  <c r="AG539" i="27"/>
  <c r="AC539" i="27"/>
  <c r="AG538" i="27"/>
  <c r="AC538" i="27"/>
  <c r="AG537" i="27"/>
  <c r="AC537" i="27"/>
  <c r="AG536" i="27"/>
  <c r="AC536" i="27"/>
  <c r="AG535" i="27"/>
  <c r="AC535" i="27"/>
  <c r="AG534" i="27"/>
  <c r="AC534" i="27"/>
  <c r="AG533" i="27"/>
  <c r="AC533" i="27"/>
  <c r="AG532" i="27"/>
  <c r="AC532" i="27"/>
  <c r="AG531" i="27"/>
  <c r="AC531" i="27"/>
  <c r="AG530" i="27"/>
  <c r="AC530" i="27"/>
  <c r="AG529" i="27"/>
  <c r="AC529" i="27"/>
  <c r="AG528" i="27"/>
  <c r="AC528" i="27"/>
  <c r="AG527" i="27"/>
  <c r="AC527" i="27"/>
  <c r="AG526" i="27"/>
  <c r="AC526" i="27"/>
  <c r="AG525" i="27"/>
  <c r="AC525" i="27"/>
  <c r="AG524" i="27"/>
  <c r="AC524" i="27"/>
  <c r="AG523" i="27"/>
  <c r="AC523" i="27"/>
  <c r="AG522" i="27"/>
  <c r="AC522" i="27"/>
  <c r="AG521" i="27"/>
  <c r="AC521" i="27"/>
  <c r="AG520" i="27"/>
  <c r="AC520" i="27"/>
  <c r="AG519" i="27"/>
  <c r="AC519" i="27"/>
  <c r="AG518" i="27"/>
  <c r="AC518" i="27"/>
  <c r="AG517" i="27"/>
  <c r="AC517" i="27"/>
  <c r="AF517" i="27" s="1"/>
  <c r="AG516" i="27"/>
  <c r="AC516" i="27"/>
  <c r="AG515" i="27"/>
  <c r="AC515" i="27"/>
  <c r="AG514" i="27"/>
  <c r="AC514" i="27"/>
  <c r="AG513" i="27"/>
  <c r="AC513" i="27"/>
  <c r="AG512" i="27"/>
  <c r="AC512" i="27"/>
  <c r="AF512" i="27" s="1"/>
  <c r="AG511" i="27"/>
  <c r="AC511" i="27"/>
  <c r="AG510" i="27"/>
  <c r="AC510" i="27"/>
  <c r="AG509" i="27"/>
  <c r="AC509" i="27"/>
  <c r="AG508" i="27"/>
  <c r="AC508" i="27"/>
  <c r="AF508" i="27" s="1"/>
  <c r="AG507" i="27"/>
  <c r="AC507" i="27"/>
  <c r="AG506" i="27"/>
  <c r="AC506" i="27"/>
  <c r="AG505" i="27"/>
  <c r="AC505" i="27"/>
  <c r="AG504" i="27"/>
  <c r="AC504" i="27"/>
  <c r="AF504" i="27" s="1"/>
  <c r="AG503" i="27"/>
  <c r="AC503" i="27"/>
  <c r="AG502" i="27"/>
  <c r="AC502" i="27"/>
  <c r="AG501" i="27"/>
  <c r="AC501" i="27"/>
  <c r="AG500" i="27"/>
  <c r="AC500" i="27"/>
  <c r="AF500" i="27" s="1"/>
  <c r="AG499" i="27"/>
  <c r="AC499" i="27"/>
  <c r="AG498" i="27"/>
  <c r="AC498" i="27"/>
  <c r="AG497" i="27"/>
  <c r="AC497" i="27"/>
  <c r="AG496" i="27"/>
  <c r="AC496" i="27"/>
  <c r="AF496" i="27" s="1"/>
  <c r="AG495" i="27"/>
  <c r="AC495" i="27"/>
  <c r="AG494" i="27"/>
  <c r="AC494" i="27"/>
  <c r="AG493" i="27"/>
  <c r="AC493" i="27"/>
  <c r="AG492" i="27"/>
  <c r="AC492" i="27"/>
  <c r="AF492" i="27" s="1"/>
  <c r="AG491" i="27"/>
  <c r="AC491" i="27"/>
  <c r="AG490" i="27"/>
  <c r="AC490" i="27"/>
  <c r="AG489" i="27"/>
  <c r="AC489" i="27"/>
  <c r="AG488" i="27"/>
  <c r="AC488" i="27"/>
  <c r="AG487" i="27"/>
  <c r="AC487" i="27"/>
  <c r="AG486" i="27"/>
  <c r="AC486" i="27"/>
  <c r="AG485" i="27"/>
  <c r="AC485" i="27"/>
  <c r="AG484" i="27"/>
  <c r="AC484" i="27"/>
  <c r="AG483" i="27"/>
  <c r="AC483" i="27"/>
  <c r="AG482" i="27"/>
  <c r="AC482" i="27"/>
  <c r="AG481" i="27"/>
  <c r="AC481" i="27"/>
  <c r="AG480" i="27"/>
  <c r="AC480" i="27"/>
  <c r="AG479" i="27"/>
  <c r="AC479" i="27"/>
  <c r="AG478" i="27"/>
  <c r="AC478" i="27"/>
  <c r="AG477" i="27"/>
  <c r="AC477" i="27"/>
  <c r="AG476" i="27"/>
  <c r="AC476" i="27"/>
  <c r="AF476" i="27" s="1"/>
  <c r="AG475" i="27"/>
  <c r="AC475" i="27"/>
  <c r="AG474" i="27"/>
  <c r="AC474" i="27"/>
  <c r="AG473" i="27"/>
  <c r="AC473" i="27"/>
  <c r="AG472" i="27"/>
  <c r="AC472" i="27"/>
  <c r="AF472" i="27" s="1"/>
  <c r="AG471" i="27"/>
  <c r="AC471" i="27"/>
  <c r="AG470" i="27"/>
  <c r="AC470" i="27"/>
  <c r="AG469" i="27"/>
  <c r="AC469" i="27"/>
  <c r="AG468" i="27"/>
  <c r="AC468" i="27"/>
  <c r="AF468" i="27" s="1"/>
  <c r="AG467" i="27"/>
  <c r="AC467" i="27"/>
  <c r="AG466" i="27"/>
  <c r="AC466" i="27"/>
  <c r="AG465" i="27"/>
  <c r="AC465" i="27"/>
  <c r="AG464" i="27"/>
  <c r="AC464" i="27"/>
  <c r="AF464" i="27" s="1"/>
  <c r="AG463" i="27"/>
  <c r="AC463" i="27"/>
  <c r="AG462" i="27"/>
  <c r="AC462" i="27"/>
  <c r="AG461" i="27"/>
  <c r="AC461" i="27"/>
  <c r="AG460" i="27"/>
  <c r="AC460" i="27"/>
  <c r="AF460" i="27" s="1"/>
  <c r="AG459" i="27"/>
  <c r="AC459" i="27"/>
  <c r="AG458" i="27"/>
  <c r="AC458" i="27"/>
  <c r="AG457" i="27"/>
  <c r="AC457" i="27"/>
  <c r="AG456" i="27"/>
  <c r="AC456" i="27"/>
  <c r="AF456" i="27" s="1"/>
  <c r="AG455" i="27"/>
  <c r="AC455" i="27"/>
  <c r="AG454" i="27"/>
  <c r="AC454" i="27"/>
  <c r="AG453" i="27"/>
  <c r="AC453" i="27"/>
  <c r="AG452" i="27"/>
  <c r="AC452" i="27"/>
  <c r="AF452" i="27" s="1"/>
  <c r="AG451" i="27"/>
  <c r="AC451" i="27"/>
  <c r="AG450" i="27"/>
  <c r="AC450" i="27"/>
  <c r="AG449" i="27"/>
  <c r="AC449" i="27"/>
  <c r="AG448" i="27"/>
  <c r="AC448" i="27"/>
  <c r="AF448" i="27" s="1"/>
  <c r="AG447" i="27"/>
  <c r="AC447" i="27"/>
  <c r="AG446" i="27"/>
  <c r="AC446" i="27"/>
  <c r="AG445" i="27"/>
  <c r="AC445" i="27"/>
  <c r="AG444" i="27"/>
  <c r="AC444" i="27"/>
  <c r="AF444" i="27" s="1"/>
  <c r="AG443" i="27"/>
  <c r="AC443" i="27"/>
  <c r="AG442" i="27"/>
  <c r="AC442" i="27"/>
  <c r="AG441" i="27"/>
  <c r="AC441" i="27"/>
  <c r="AG440" i="27"/>
  <c r="AC440" i="27"/>
  <c r="AF440" i="27" s="1"/>
  <c r="AG439" i="27"/>
  <c r="AC439" i="27"/>
  <c r="AG438" i="27"/>
  <c r="AC438" i="27"/>
  <c r="AG437" i="27"/>
  <c r="AC437" i="27"/>
  <c r="AG436" i="27"/>
  <c r="AC436" i="27"/>
  <c r="AF436" i="27" s="1"/>
  <c r="AG435" i="27"/>
  <c r="AC435" i="27"/>
  <c r="AG434" i="27"/>
  <c r="AC434" i="27"/>
  <c r="AG433" i="27"/>
  <c r="AC433" i="27"/>
  <c r="AG432" i="27"/>
  <c r="AC432" i="27"/>
  <c r="AF432" i="27" s="1"/>
  <c r="AG431" i="27"/>
  <c r="AC431" i="27"/>
  <c r="AG430" i="27"/>
  <c r="AC430" i="27"/>
  <c r="AG429" i="27"/>
  <c r="AC429" i="27"/>
  <c r="AG428" i="27"/>
  <c r="AC428" i="27"/>
  <c r="AF428" i="27" s="1"/>
  <c r="AG427" i="27"/>
  <c r="AC427" i="27"/>
  <c r="AG426" i="27"/>
  <c r="AC426" i="27"/>
  <c r="AG425" i="27"/>
  <c r="AC425" i="27"/>
  <c r="AG424" i="27"/>
  <c r="AC424" i="27"/>
  <c r="AF424" i="27" s="1"/>
  <c r="AG423" i="27"/>
  <c r="AC423" i="27"/>
  <c r="AG422" i="27"/>
  <c r="AC422" i="27"/>
  <c r="AG421" i="27"/>
  <c r="AC421" i="27"/>
  <c r="AG420" i="27"/>
  <c r="AC420" i="27"/>
  <c r="AF420" i="27" s="1"/>
  <c r="AG419" i="27"/>
  <c r="AC419" i="27"/>
  <c r="AG418" i="27"/>
  <c r="AC418" i="27"/>
  <c r="AG417" i="27"/>
  <c r="AC417" i="27"/>
  <c r="AG416" i="27"/>
  <c r="AC416" i="27"/>
  <c r="AF416" i="27" s="1"/>
  <c r="AG415" i="27"/>
  <c r="AC415" i="27"/>
  <c r="AG414" i="27"/>
  <c r="AC414" i="27"/>
  <c r="AG413" i="27"/>
  <c r="AC413" i="27"/>
  <c r="AG412" i="27"/>
  <c r="AC412" i="27"/>
  <c r="AG411" i="27"/>
  <c r="AC411" i="27"/>
  <c r="AG410" i="27"/>
  <c r="AC410" i="27"/>
  <c r="AG409" i="27"/>
  <c r="AC409" i="27"/>
  <c r="AF409" i="27" s="1"/>
  <c r="AG408" i="27"/>
  <c r="AC408" i="27"/>
  <c r="AG407" i="27"/>
  <c r="AC407" i="27"/>
  <c r="U407" i="27"/>
  <c r="AG406" i="27"/>
  <c r="AC406" i="27"/>
  <c r="U406" i="27"/>
  <c r="AG405" i="27"/>
  <c r="AC405" i="27"/>
  <c r="AG404" i="27"/>
  <c r="AC404" i="27"/>
  <c r="AG403" i="27"/>
  <c r="AC403" i="27"/>
  <c r="AF403" i="27" s="1"/>
  <c r="AG402" i="27"/>
  <c r="AC402" i="27"/>
  <c r="AG401" i="27"/>
  <c r="AC401" i="27"/>
  <c r="AG400" i="27"/>
  <c r="AC400" i="27"/>
  <c r="AG399" i="27"/>
  <c r="AC399" i="27"/>
  <c r="AF399" i="27" s="1"/>
  <c r="AG398" i="27"/>
  <c r="AC398" i="27"/>
  <c r="U398" i="27"/>
  <c r="AG397" i="27"/>
  <c r="AC397" i="27"/>
  <c r="AG396" i="27"/>
  <c r="AC396" i="27"/>
  <c r="U396" i="27"/>
  <c r="AG395" i="27"/>
  <c r="AC395" i="27"/>
  <c r="AG394" i="27"/>
  <c r="AC394" i="27"/>
  <c r="AG393" i="27"/>
  <c r="AC393" i="27"/>
  <c r="AF393" i="27" s="1"/>
  <c r="AG392" i="27"/>
  <c r="AC392" i="27"/>
  <c r="AG391" i="27"/>
  <c r="AC391" i="27"/>
  <c r="AG390" i="27"/>
  <c r="AC390" i="27"/>
  <c r="AG389" i="27"/>
  <c r="AC389" i="27"/>
  <c r="AF389" i="27" s="1"/>
  <c r="AG388" i="27"/>
  <c r="AC388" i="27"/>
  <c r="AG387" i="27"/>
  <c r="AC387" i="27"/>
  <c r="AG386" i="27"/>
  <c r="AC386" i="27"/>
  <c r="U386" i="27"/>
  <c r="AG385" i="27"/>
  <c r="AC385" i="27"/>
  <c r="U385" i="27"/>
  <c r="AG384" i="27"/>
  <c r="AC384" i="27"/>
  <c r="AG383" i="27"/>
  <c r="AC383" i="27"/>
  <c r="AF383" i="27" s="1"/>
  <c r="AG382" i="27"/>
  <c r="AC382" i="27"/>
  <c r="AG381" i="27"/>
  <c r="AC381" i="27"/>
  <c r="AG380" i="27"/>
  <c r="AC380" i="27"/>
  <c r="AG379" i="27"/>
  <c r="AC379" i="27"/>
  <c r="AF379" i="27" s="1"/>
  <c r="AG378" i="27"/>
  <c r="AC378" i="27"/>
  <c r="AG377" i="27"/>
  <c r="AC377" i="27"/>
  <c r="AG376" i="27"/>
  <c r="AC376" i="27"/>
  <c r="AG375" i="27"/>
  <c r="AC375" i="27"/>
  <c r="AF375" i="27" s="1"/>
  <c r="AG374" i="27"/>
  <c r="AC374" i="27"/>
  <c r="U374" i="27"/>
  <c r="AG373" i="27"/>
  <c r="AC373" i="27"/>
  <c r="AG372" i="27"/>
  <c r="AC372" i="27"/>
  <c r="AF372" i="27" s="1"/>
  <c r="AG371" i="27"/>
  <c r="AC371" i="27"/>
  <c r="AG370" i="27"/>
  <c r="AC370" i="27"/>
  <c r="AG369" i="27"/>
  <c r="AC369" i="27"/>
  <c r="AG368" i="27"/>
  <c r="AC368" i="27"/>
  <c r="AF368" i="27" s="1"/>
  <c r="AG367" i="27"/>
  <c r="AC367" i="27"/>
  <c r="AG366" i="27"/>
  <c r="AC366" i="27"/>
  <c r="AG365" i="27"/>
  <c r="AC365" i="27"/>
  <c r="AG364" i="27"/>
  <c r="AC364" i="27"/>
  <c r="AF364" i="27" s="1"/>
  <c r="AG363" i="27"/>
  <c r="AC363" i="27"/>
  <c r="U363" i="27"/>
  <c r="AG362" i="27"/>
  <c r="AC362" i="27"/>
  <c r="AG361" i="27"/>
  <c r="AC361" i="27"/>
  <c r="AF361" i="27" s="1"/>
  <c r="AG360" i="27"/>
  <c r="AC360" i="27"/>
  <c r="AG359" i="27"/>
  <c r="AC359" i="27"/>
  <c r="AG358" i="27"/>
  <c r="AC358" i="27"/>
  <c r="AG357" i="27"/>
  <c r="AC357" i="27"/>
  <c r="AF357" i="27" s="1"/>
  <c r="AG356" i="27"/>
  <c r="AC356" i="27"/>
  <c r="AG355" i="27"/>
  <c r="AC355" i="27"/>
  <c r="AG354" i="27"/>
  <c r="AC354" i="27"/>
  <c r="AG353" i="27"/>
  <c r="AC353" i="27"/>
  <c r="AF353" i="27" s="1"/>
  <c r="AG352" i="27"/>
  <c r="AC352" i="27"/>
  <c r="AG351" i="27"/>
  <c r="AC351" i="27"/>
  <c r="AG350" i="27"/>
  <c r="AC350" i="27"/>
  <c r="AG349" i="27"/>
  <c r="AC349" i="27"/>
  <c r="AF349" i="27" s="1"/>
  <c r="AG348" i="27"/>
  <c r="AC348" i="27"/>
  <c r="AG347" i="27"/>
  <c r="AC347" i="27"/>
  <c r="AG346" i="27"/>
  <c r="AC346" i="27"/>
  <c r="AG345" i="27"/>
  <c r="AC345" i="27"/>
  <c r="AF345" i="27" s="1"/>
  <c r="AG344" i="27"/>
  <c r="AC344" i="27"/>
  <c r="AG343" i="27"/>
  <c r="AC343" i="27"/>
  <c r="AG342" i="27"/>
  <c r="AC342" i="27"/>
  <c r="AG341" i="27"/>
  <c r="AC341" i="27"/>
  <c r="U341" i="27"/>
  <c r="AG340" i="27"/>
  <c r="AC340" i="27"/>
  <c r="AG339" i="27"/>
  <c r="AC339" i="27"/>
  <c r="AG338" i="27"/>
  <c r="AC338" i="27"/>
  <c r="AG337" i="27"/>
  <c r="AC337" i="27"/>
  <c r="AF337" i="27" s="1"/>
  <c r="AG336" i="27"/>
  <c r="AC336" i="27"/>
  <c r="AG335" i="27"/>
  <c r="AC335" i="27"/>
  <c r="U335" i="27"/>
  <c r="AG334" i="27"/>
  <c r="AC334" i="27"/>
  <c r="AF334" i="27" s="1"/>
  <c r="AG333" i="27"/>
  <c r="AC333" i="27"/>
  <c r="AG332" i="27"/>
  <c r="AC332" i="27"/>
  <c r="AG331" i="27"/>
  <c r="AC331" i="27"/>
  <c r="AG330" i="27"/>
  <c r="AC330" i="27"/>
  <c r="AF330" i="27" s="1"/>
  <c r="AG329" i="27"/>
  <c r="AC329" i="27"/>
  <c r="AG328" i="27"/>
  <c r="AC328" i="27"/>
  <c r="AG327" i="27"/>
  <c r="AC327" i="27"/>
  <c r="AG326" i="27"/>
  <c r="AC326" i="27"/>
  <c r="AF326" i="27" s="1"/>
  <c r="AG325" i="27"/>
  <c r="AC325" i="27"/>
  <c r="Z325" i="27"/>
  <c r="AH325" i="27" s="1"/>
  <c r="U325" i="27"/>
  <c r="AG324" i="27"/>
  <c r="AC324" i="27"/>
  <c r="AF324" i="27" s="1"/>
  <c r="AG323" i="27"/>
  <c r="AC323" i="27"/>
  <c r="U323" i="27"/>
  <c r="AG322" i="27"/>
  <c r="AC322" i="27"/>
  <c r="AG321" i="27"/>
  <c r="AC321" i="27"/>
  <c r="U321" i="27"/>
  <c r="AG320" i="27"/>
  <c r="AC320" i="27"/>
  <c r="AG319" i="27"/>
  <c r="AC319" i="27"/>
  <c r="AG318" i="27"/>
  <c r="AC318" i="27"/>
  <c r="AF318" i="27" s="1"/>
  <c r="AG317" i="27"/>
  <c r="AC317" i="27"/>
  <c r="AG316" i="27"/>
  <c r="AC316" i="27"/>
  <c r="AG315" i="27"/>
  <c r="AC315" i="27"/>
  <c r="AG314" i="27"/>
  <c r="AC314" i="27"/>
  <c r="AF314" i="27" s="1"/>
  <c r="AG313" i="27"/>
  <c r="AC313" i="27"/>
  <c r="AG312" i="27"/>
  <c r="AC312" i="27"/>
  <c r="AG311" i="27"/>
  <c r="AC311" i="27"/>
  <c r="AG310" i="27"/>
  <c r="AC310" i="27"/>
  <c r="AF310" i="27" s="1"/>
  <c r="AG309" i="27"/>
  <c r="AC309" i="27"/>
  <c r="AG308" i="27"/>
  <c r="AC308" i="27"/>
  <c r="AG307" i="27"/>
  <c r="AC307" i="27"/>
  <c r="AG306" i="27"/>
  <c r="AC306" i="27"/>
  <c r="AF306" i="27" s="1"/>
  <c r="AG305" i="27"/>
  <c r="AC305" i="27"/>
  <c r="AG304" i="27"/>
  <c r="AC304" i="27"/>
  <c r="AG303" i="27"/>
  <c r="AC303" i="27"/>
  <c r="AG302" i="27"/>
  <c r="AC302" i="27"/>
  <c r="AF302" i="27" s="1"/>
  <c r="AG301" i="27"/>
  <c r="AC301" i="27"/>
  <c r="AG300" i="27"/>
  <c r="AC300" i="27"/>
  <c r="AG299" i="27"/>
  <c r="AC299" i="27"/>
  <c r="AG298" i="27"/>
  <c r="AC298" i="27"/>
  <c r="AF298" i="27" s="1"/>
  <c r="AG297" i="27"/>
  <c r="AC297" i="27"/>
  <c r="AG296" i="27"/>
  <c r="AC296" i="27"/>
  <c r="AG295" i="27"/>
  <c r="AC295" i="27"/>
  <c r="AG294" i="27"/>
  <c r="AC294" i="27"/>
  <c r="AF294" i="27" s="1"/>
  <c r="AG293" i="27"/>
  <c r="AC293" i="27"/>
  <c r="AG292" i="27"/>
  <c r="AC292" i="27"/>
  <c r="AG291" i="27"/>
  <c r="AC291" i="27"/>
  <c r="AG290" i="27"/>
  <c r="AC290" i="27"/>
  <c r="AF290" i="27" s="1"/>
  <c r="AG289" i="27"/>
  <c r="AC289" i="27"/>
  <c r="AG288" i="27"/>
  <c r="AC288" i="27"/>
  <c r="AG287" i="27"/>
  <c r="AC287" i="27"/>
  <c r="AG286" i="27"/>
  <c r="AC286" i="27"/>
  <c r="AF286" i="27" s="1"/>
  <c r="AG285" i="27"/>
  <c r="AC285" i="27"/>
  <c r="AG284" i="27"/>
  <c r="AC284" i="27"/>
  <c r="AG283" i="27"/>
  <c r="AC283" i="27"/>
  <c r="AG282" i="27"/>
  <c r="AC282" i="27"/>
  <c r="AF282" i="27" s="1"/>
  <c r="AG281" i="27"/>
  <c r="AC281" i="27"/>
  <c r="AG280" i="27"/>
  <c r="AC280" i="27"/>
  <c r="AG279" i="27"/>
  <c r="AC279" i="27"/>
  <c r="AG278" i="27"/>
  <c r="AC278" i="27"/>
  <c r="AF278" i="27" s="1"/>
  <c r="AG277" i="27"/>
  <c r="AC277" i="27"/>
  <c r="AG276" i="27"/>
  <c r="AC276" i="27"/>
  <c r="AG275" i="27"/>
  <c r="AC275" i="27"/>
  <c r="Z275" i="27"/>
  <c r="AG274" i="27"/>
  <c r="AC274" i="27"/>
  <c r="AG273" i="27"/>
  <c r="AC273" i="27"/>
  <c r="AG272" i="27"/>
  <c r="AC272" i="27"/>
  <c r="AG271" i="27"/>
  <c r="AC271" i="27"/>
  <c r="AF271" i="27" s="1"/>
  <c r="AG270" i="27"/>
  <c r="AC270" i="27"/>
  <c r="Z270" i="27"/>
  <c r="AH270" i="27" s="1"/>
  <c r="AG269" i="27"/>
  <c r="AC269" i="27"/>
  <c r="AG268" i="27"/>
  <c r="AC268" i="27"/>
  <c r="AG267" i="27"/>
  <c r="AC267" i="27"/>
  <c r="AG266" i="27"/>
  <c r="AC266" i="27"/>
  <c r="AG265" i="27"/>
  <c r="AC265" i="27"/>
  <c r="AG264" i="27"/>
  <c r="AC264" i="27"/>
  <c r="AF264" i="27" s="1"/>
  <c r="AG263" i="27"/>
  <c r="AC263" i="27"/>
  <c r="AG262" i="27"/>
  <c r="AC262" i="27"/>
  <c r="AG261" i="27"/>
  <c r="AC261" i="27"/>
  <c r="AG260" i="27"/>
  <c r="AC260" i="27"/>
  <c r="AF260" i="27" s="1"/>
  <c r="Z260" i="27"/>
  <c r="AH260" i="27" s="1"/>
  <c r="AG259" i="27"/>
  <c r="AC259" i="27"/>
  <c r="AG258" i="27"/>
  <c r="AC258" i="27"/>
  <c r="AG257" i="27"/>
  <c r="AC257" i="27"/>
  <c r="AF257" i="27" s="1"/>
  <c r="AG256" i="27"/>
  <c r="AC256" i="27"/>
  <c r="AG255" i="27"/>
  <c r="AC255" i="27"/>
  <c r="AG254" i="27"/>
  <c r="AC254" i="27"/>
  <c r="AG253" i="27"/>
  <c r="AC253" i="27"/>
  <c r="Z253" i="27"/>
  <c r="AH253" i="27" s="1"/>
  <c r="AG252" i="27"/>
  <c r="AC252" i="27"/>
  <c r="AG251" i="27"/>
  <c r="AC251" i="27"/>
  <c r="AG250" i="27"/>
  <c r="AC250" i="27"/>
  <c r="AG249" i="27"/>
  <c r="AC249" i="27"/>
  <c r="AG248" i="27"/>
  <c r="AC248" i="27"/>
  <c r="AG247" i="27"/>
  <c r="AC247" i="27"/>
  <c r="AG246" i="27"/>
  <c r="AC246" i="27"/>
  <c r="AF246" i="27" s="1"/>
  <c r="Z246" i="27"/>
  <c r="AH246" i="27" s="1"/>
  <c r="AG245" i="27"/>
  <c r="AC245" i="27"/>
  <c r="AG244" i="27"/>
  <c r="AC244" i="27"/>
  <c r="AG243" i="27"/>
  <c r="AC243" i="27"/>
  <c r="AF243" i="27" s="1"/>
  <c r="AG242" i="27"/>
  <c r="AC242" i="27"/>
  <c r="AG241" i="27"/>
  <c r="AC241" i="27"/>
  <c r="AF241" i="27" s="1"/>
  <c r="AG240" i="27"/>
  <c r="AC240" i="27"/>
  <c r="Z240" i="27"/>
  <c r="AH240" i="27" s="1"/>
  <c r="AG239" i="27"/>
  <c r="AC239" i="27"/>
  <c r="AG238" i="27"/>
  <c r="AC238" i="27"/>
  <c r="AG237" i="27"/>
  <c r="AC237" i="27"/>
  <c r="AG236" i="27"/>
  <c r="AC236" i="27"/>
  <c r="AF236" i="27" s="1"/>
  <c r="AG235" i="27"/>
  <c r="AC235" i="27"/>
  <c r="AG234" i="27"/>
  <c r="AC234" i="27"/>
  <c r="AG233" i="27"/>
  <c r="AC233" i="27"/>
  <c r="AG232" i="27"/>
  <c r="AC232" i="27"/>
  <c r="AF232" i="27" s="1"/>
  <c r="AG231" i="27"/>
  <c r="AC231" i="27"/>
  <c r="AG230" i="27"/>
  <c r="AC230" i="27"/>
  <c r="AG229" i="27"/>
  <c r="AC229" i="27"/>
  <c r="AG228" i="27"/>
  <c r="AC228" i="27"/>
  <c r="AF228" i="27" s="1"/>
  <c r="Z228" i="27"/>
  <c r="AH228" i="27" s="1"/>
  <c r="AG227" i="27"/>
  <c r="AC227" i="27"/>
  <c r="AG226" i="27"/>
  <c r="AC226" i="27"/>
  <c r="AG225" i="27"/>
  <c r="AC225" i="27"/>
  <c r="AF225" i="27" s="1"/>
  <c r="AG224" i="27"/>
  <c r="AC224" i="27"/>
  <c r="AG223" i="27"/>
  <c r="AC223" i="27"/>
  <c r="AG222" i="27"/>
  <c r="AC222" i="27"/>
  <c r="AG221" i="27"/>
  <c r="AC221" i="27"/>
  <c r="AF221" i="27" s="1"/>
  <c r="AG220" i="27"/>
  <c r="AC220" i="27"/>
  <c r="AG219" i="27"/>
  <c r="AC219" i="27"/>
  <c r="U219" i="27"/>
  <c r="AG218" i="27"/>
  <c r="AC218" i="27"/>
  <c r="AF218" i="27" s="1"/>
  <c r="AG217" i="27"/>
  <c r="AC217" i="27"/>
  <c r="AG216" i="27"/>
  <c r="AC216" i="27"/>
  <c r="AG215" i="27"/>
  <c r="AC215" i="27"/>
  <c r="AG214" i="27"/>
  <c r="AC214" i="27"/>
  <c r="AF214" i="27" s="1"/>
  <c r="AG213" i="27"/>
  <c r="AC213" i="27"/>
  <c r="AG212" i="27"/>
  <c r="AC212" i="27"/>
  <c r="U212" i="27"/>
  <c r="AG211" i="27"/>
  <c r="AC211" i="27"/>
  <c r="AF211" i="27" s="1"/>
  <c r="AG210" i="27"/>
  <c r="AC210" i="27"/>
  <c r="AG209" i="27"/>
  <c r="AC209" i="27"/>
  <c r="AG208" i="27"/>
  <c r="AC208" i="27"/>
  <c r="AG207" i="27"/>
  <c r="AC207" i="27"/>
  <c r="AF207" i="27" s="1"/>
  <c r="AG206" i="27"/>
  <c r="AC206" i="27"/>
  <c r="AG205" i="27"/>
  <c r="AC205" i="27"/>
  <c r="AG204" i="27"/>
  <c r="AC204" i="27"/>
  <c r="AG203" i="27"/>
  <c r="AC203" i="27"/>
  <c r="AF203" i="27" s="1"/>
  <c r="AG202" i="27"/>
  <c r="AC202" i="27"/>
  <c r="AG201" i="27"/>
  <c r="AC201" i="27"/>
  <c r="AG200" i="27"/>
  <c r="AC200" i="27"/>
  <c r="AG199" i="27"/>
  <c r="AC199" i="27"/>
  <c r="AF199" i="27" s="1"/>
  <c r="AG198" i="27"/>
  <c r="AC198" i="27"/>
  <c r="AG197" i="27"/>
  <c r="AC197" i="27"/>
  <c r="U197" i="27"/>
  <c r="AG196" i="27"/>
  <c r="AC196" i="27"/>
  <c r="AF196" i="27" s="1"/>
  <c r="AG195" i="27"/>
  <c r="AC195" i="27"/>
  <c r="AG194" i="27"/>
  <c r="AC194" i="27"/>
  <c r="AG193" i="27"/>
  <c r="AC193" i="27"/>
  <c r="AG192" i="27"/>
  <c r="AC192" i="27"/>
  <c r="AG191" i="27"/>
  <c r="AC191" i="27"/>
  <c r="AF191" i="27" s="1"/>
  <c r="AG190" i="27"/>
  <c r="AC190" i="27"/>
  <c r="AG189" i="27"/>
  <c r="AC189" i="27"/>
  <c r="AG188" i="27"/>
  <c r="AC188" i="27"/>
  <c r="AG187" i="27"/>
  <c r="AC187" i="27"/>
  <c r="AG186" i="27"/>
  <c r="AC186" i="27"/>
  <c r="AG185" i="27"/>
  <c r="AC185" i="27"/>
  <c r="AG184" i="27"/>
  <c r="AC184" i="27"/>
  <c r="AG183" i="27"/>
  <c r="AC183" i="27"/>
  <c r="AG182" i="27"/>
  <c r="AC182" i="27"/>
  <c r="AG181" i="27"/>
  <c r="AC181" i="27"/>
  <c r="AG180" i="27"/>
  <c r="AC180" i="27"/>
  <c r="AG179" i="27"/>
  <c r="AC179" i="27"/>
  <c r="AG178" i="27"/>
  <c r="AC178" i="27"/>
  <c r="AG177" i="27"/>
  <c r="AC177" i="27"/>
  <c r="AG176" i="27"/>
  <c r="AC176" i="27"/>
  <c r="U176" i="27"/>
  <c r="AG175" i="27"/>
  <c r="AC175" i="27"/>
  <c r="AG174" i="27"/>
  <c r="AC174" i="27"/>
  <c r="U174" i="27"/>
  <c r="AG173" i="27"/>
  <c r="AC173" i="27"/>
  <c r="AG172" i="27"/>
  <c r="AC172" i="27"/>
  <c r="AG171" i="27"/>
  <c r="AC171" i="27"/>
  <c r="AG170" i="27"/>
  <c r="AC170" i="27"/>
  <c r="AG169" i="27"/>
  <c r="AC169" i="27"/>
  <c r="AG168" i="27"/>
  <c r="AC168" i="27"/>
  <c r="AG167" i="27"/>
  <c r="AC167" i="27"/>
  <c r="AG166" i="27"/>
  <c r="AC166" i="27"/>
  <c r="AG165" i="27"/>
  <c r="AC165" i="27"/>
  <c r="U165" i="27"/>
  <c r="AG164" i="27"/>
  <c r="AC164" i="27"/>
  <c r="AG163" i="27"/>
  <c r="AC163" i="27"/>
  <c r="U163" i="27"/>
  <c r="AG162" i="27"/>
  <c r="AC162" i="27"/>
  <c r="AG161" i="27"/>
  <c r="AC161" i="27"/>
  <c r="AG160" i="27"/>
  <c r="AC160" i="27"/>
  <c r="U160" i="27"/>
  <c r="AG159" i="27"/>
  <c r="AC159" i="27"/>
  <c r="AG158" i="27"/>
  <c r="AC158" i="27"/>
  <c r="AG157" i="27"/>
  <c r="AC157" i="27"/>
  <c r="AG156" i="27"/>
  <c r="AC156" i="27"/>
  <c r="AG155" i="27"/>
  <c r="AC155" i="27"/>
  <c r="AG154" i="27"/>
  <c r="AC154" i="27"/>
  <c r="AG153" i="27"/>
  <c r="AC153" i="27"/>
  <c r="AG152" i="27"/>
  <c r="AC152" i="27"/>
  <c r="AG151" i="27"/>
  <c r="AC151" i="27"/>
  <c r="AG150" i="27"/>
  <c r="AC150" i="27"/>
  <c r="AG149" i="27"/>
  <c r="AC149" i="27"/>
  <c r="AG148" i="27"/>
  <c r="AC148" i="27"/>
  <c r="AG147" i="27"/>
  <c r="AC147" i="27"/>
  <c r="AG146" i="27"/>
  <c r="AC146" i="27"/>
  <c r="AG145" i="27"/>
  <c r="AC145" i="27"/>
  <c r="AG144" i="27"/>
  <c r="AC144" i="27"/>
  <c r="AG143" i="27"/>
  <c r="AC143" i="27"/>
  <c r="AG142" i="27"/>
  <c r="AC142" i="27"/>
  <c r="AG141" i="27"/>
  <c r="AC141" i="27"/>
  <c r="AG140" i="27"/>
  <c r="AC140" i="27"/>
  <c r="AG139" i="27"/>
  <c r="AC139" i="27"/>
  <c r="AG138" i="27"/>
  <c r="AC138" i="27"/>
  <c r="AG137" i="27"/>
  <c r="AC137" i="27"/>
  <c r="AG136" i="27"/>
  <c r="AC136" i="27"/>
  <c r="AG135" i="27"/>
  <c r="AC135" i="27"/>
  <c r="AG134" i="27"/>
  <c r="AC134" i="27"/>
  <c r="AG133" i="27"/>
  <c r="AC133" i="27"/>
  <c r="AG132" i="27"/>
  <c r="AC132" i="27"/>
  <c r="AG131" i="27"/>
  <c r="AC131" i="27"/>
  <c r="AG130" i="27"/>
  <c r="AC130" i="27"/>
  <c r="AG129" i="27"/>
  <c r="AC129" i="27"/>
  <c r="AG128" i="27"/>
  <c r="AC128" i="27"/>
  <c r="AG127" i="27"/>
  <c r="AC127" i="27"/>
  <c r="AG126" i="27"/>
  <c r="AC126" i="27"/>
  <c r="AG125" i="27"/>
  <c r="AC125" i="27"/>
  <c r="AG124" i="27"/>
  <c r="AC124" i="27"/>
  <c r="AG123" i="27"/>
  <c r="AC123" i="27"/>
  <c r="U123" i="27"/>
  <c r="AG122" i="27"/>
  <c r="AC122" i="27"/>
  <c r="AG121" i="27"/>
  <c r="AC121" i="27"/>
  <c r="AG120" i="27"/>
  <c r="AC120" i="27"/>
  <c r="AG119" i="27"/>
  <c r="AC119" i="27"/>
  <c r="U119" i="27"/>
  <c r="AG118" i="27"/>
  <c r="AC118" i="27"/>
  <c r="AG117" i="27"/>
  <c r="AC117" i="27"/>
  <c r="AG116" i="27"/>
  <c r="AC116" i="27"/>
  <c r="AG115" i="27"/>
  <c r="AC115" i="27"/>
  <c r="AG114" i="27"/>
  <c r="AC114" i="27"/>
  <c r="AG113" i="27"/>
  <c r="AC113" i="27"/>
  <c r="AG112" i="27"/>
  <c r="AC112" i="27"/>
  <c r="AG111" i="27"/>
  <c r="AC111" i="27"/>
  <c r="AG110" i="27"/>
  <c r="AC110" i="27"/>
  <c r="AG109" i="27"/>
  <c r="AC109" i="27"/>
  <c r="AG108" i="27"/>
  <c r="AC108" i="27"/>
  <c r="AG107" i="27"/>
  <c r="AC107" i="27"/>
  <c r="AG106" i="27"/>
  <c r="AC106" i="27"/>
  <c r="U106" i="27"/>
  <c r="AG105" i="27"/>
  <c r="AC105" i="27"/>
  <c r="AG104" i="27"/>
  <c r="AC104" i="27"/>
  <c r="AG103" i="27"/>
  <c r="AC103" i="27"/>
  <c r="AF103" i="27" s="1"/>
  <c r="AG102" i="27"/>
  <c r="AC102" i="27"/>
  <c r="U102" i="27"/>
  <c r="AG101" i="27"/>
  <c r="AC101" i="27"/>
  <c r="AG100" i="27"/>
  <c r="AC100" i="27"/>
  <c r="AF100" i="27" s="1"/>
  <c r="AG99" i="27"/>
  <c r="AC99" i="27"/>
  <c r="AG98" i="27"/>
  <c r="AC98" i="27"/>
  <c r="AG97" i="27"/>
  <c r="AC97" i="27"/>
  <c r="AG96" i="27"/>
  <c r="AC96" i="27"/>
  <c r="U96" i="27"/>
  <c r="AG95" i="27"/>
  <c r="AC95" i="27"/>
  <c r="AG94" i="27"/>
  <c r="AC94" i="27"/>
  <c r="AG93" i="27"/>
  <c r="AC93" i="27"/>
  <c r="AG92" i="27"/>
  <c r="AC92" i="27"/>
  <c r="AF92" i="27" s="1"/>
  <c r="AG91" i="27"/>
  <c r="AC91" i="27"/>
  <c r="AG90" i="27"/>
  <c r="AC90" i="27"/>
  <c r="AG89" i="27"/>
  <c r="AC89" i="27"/>
  <c r="AG88" i="27"/>
  <c r="AC88" i="27"/>
  <c r="AF88" i="27" s="1"/>
  <c r="AG87" i="27"/>
  <c r="AC87" i="27"/>
  <c r="AG86" i="27"/>
  <c r="AC86" i="27"/>
  <c r="AG85" i="27"/>
  <c r="AC85" i="27"/>
  <c r="AG84" i="27"/>
  <c r="AC84" i="27"/>
  <c r="AF84" i="27" s="1"/>
  <c r="AG83" i="27"/>
  <c r="AC83" i="27"/>
  <c r="U83" i="27"/>
  <c r="AG82" i="27"/>
  <c r="AC82" i="27"/>
  <c r="AG81" i="27"/>
  <c r="AC81" i="27"/>
  <c r="AG80" i="27"/>
  <c r="AC80" i="27"/>
  <c r="AG79" i="27"/>
  <c r="AC79" i="27"/>
  <c r="AG78" i="27"/>
  <c r="AC78" i="27"/>
  <c r="AG77" i="27"/>
  <c r="AC77" i="27"/>
  <c r="AG76" i="27"/>
  <c r="AC76" i="27"/>
  <c r="U76" i="27"/>
  <c r="AG75" i="27"/>
  <c r="AC75" i="27"/>
  <c r="AG74" i="27"/>
  <c r="AC74" i="27"/>
  <c r="AG73" i="27"/>
  <c r="AC73" i="27"/>
  <c r="AG72" i="27"/>
  <c r="AC72" i="27"/>
  <c r="AG71" i="27"/>
  <c r="AC71" i="27"/>
  <c r="AG70" i="27"/>
  <c r="AC70" i="27"/>
  <c r="AG69" i="27"/>
  <c r="AC69" i="27"/>
  <c r="AG68" i="27"/>
  <c r="AC68" i="27"/>
  <c r="AG67" i="27"/>
  <c r="AC67" i="27"/>
  <c r="AG66" i="27"/>
  <c r="AC66" i="27"/>
  <c r="AG65" i="27"/>
  <c r="AC65" i="27"/>
  <c r="U65" i="27"/>
  <c r="AG64" i="27"/>
  <c r="AC64" i="27"/>
  <c r="AG63" i="27"/>
  <c r="AC63" i="27"/>
  <c r="AG62" i="27"/>
  <c r="AC62" i="27"/>
  <c r="AG61" i="27"/>
  <c r="AC61" i="27"/>
  <c r="AG60" i="27"/>
  <c r="AC60" i="27"/>
  <c r="AG59" i="27"/>
  <c r="AC59" i="27"/>
  <c r="AG58" i="27"/>
  <c r="AC58" i="27"/>
  <c r="AG57" i="27"/>
  <c r="AC57" i="27"/>
  <c r="AG56" i="27"/>
  <c r="AC56" i="27"/>
  <c r="AG55" i="27"/>
  <c r="AC55" i="27"/>
  <c r="AG54" i="27"/>
  <c r="AC54" i="27"/>
  <c r="U54" i="27"/>
  <c r="AG53" i="27"/>
  <c r="AC53" i="27"/>
  <c r="U53" i="27"/>
  <c r="AG52" i="27"/>
  <c r="AC52" i="27"/>
  <c r="AG51" i="27"/>
  <c r="AC51" i="27"/>
  <c r="AG50" i="27"/>
  <c r="AC50" i="27"/>
  <c r="AG49" i="27"/>
  <c r="AC49" i="27"/>
  <c r="AG48" i="27"/>
  <c r="AC48" i="27"/>
  <c r="U48" i="27"/>
  <c r="AG47" i="27"/>
  <c r="AC47" i="27"/>
  <c r="AC46" i="27"/>
  <c r="AG45" i="27"/>
  <c r="AC45" i="27"/>
  <c r="AG44" i="27"/>
  <c r="AC44" i="27"/>
  <c r="U44" i="27"/>
  <c r="AG43" i="27"/>
  <c r="AC43" i="27"/>
  <c r="AG42" i="27"/>
  <c r="AC42" i="27"/>
  <c r="U42" i="27"/>
  <c r="AG41" i="27"/>
  <c r="AC41" i="27"/>
  <c r="AG40" i="27"/>
  <c r="AC40" i="27"/>
  <c r="AG39" i="27"/>
  <c r="AC39" i="27"/>
  <c r="AG38" i="27"/>
  <c r="AC38" i="27"/>
  <c r="AG37" i="27"/>
  <c r="AC37" i="27"/>
  <c r="AG36" i="27"/>
  <c r="AC36" i="27"/>
  <c r="AG35" i="27"/>
  <c r="AC35" i="27"/>
  <c r="AG34" i="27"/>
  <c r="AC34" i="27"/>
  <c r="AG33" i="27"/>
  <c r="AC33" i="27"/>
  <c r="AG32" i="27"/>
  <c r="AC32" i="27"/>
  <c r="AG31" i="27"/>
  <c r="AC31" i="27"/>
  <c r="AG30" i="27"/>
  <c r="AC30" i="27"/>
  <c r="AG29" i="27"/>
  <c r="AC29" i="27"/>
  <c r="AG28" i="27"/>
  <c r="AC28" i="27"/>
  <c r="AG27" i="27"/>
  <c r="AC27" i="27"/>
  <c r="AG26" i="27"/>
  <c r="AC26" i="27"/>
  <c r="AG25" i="27"/>
  <c r="AC25" i="27"/>
  <c r="AG24" i="27"/>
  <c r="AC24" i="27"/>
  <c r="AG23" i="27"/>
  <c r="AC23" i="27"/>
  <c r="AG22" i="27"/>
  <c r="AC22" i="27"/>
  <c r="AG21" i="27"/>
  <c r="AC21" i="27"/>
  <c r="AG20" i="27"/>
  <c r="AC20" i="27"/>
  <c r="AG19" i="27"/>
  <c r="AC19" i="27"/>
  <c r="AG18" i="27"/>
  <c r="AC18" i="27"/>
  <c r="AG17" i="27"/>
  <c r="AC17" i="27"/>
  <c r="AG16" i="27"/>
  <c r="AC16" i="27"/>
  <c r="AG15" i="27"/>
  <c r="AC15" i="27"/>
  <c r="AG14" i="27"/>
  <c r="AC14" i="27"/>
  <c r="AG13" i="27"/>
  <c r="AC13" i="27"/>
  <c r="AG12" i="27"/>
  <c r="AC12" i="27"/>
  <c r="AG11" i="27"/>
  <c r="AC11" i="27"/>
  <c r="AG10" i="27"/>
  <c r="AC10" i="27"/>
  <c r="AG9" i="27"/>
  <c r="AC9" i="27"/>
  <c r="AG8" i="27"/>
  <c r="AC8" i="27"/>
  <c r="AG7" i="27"/>
  <c r="AC7" i="27"/>
  <c r="BM537" i="26"/>
  <c r="BM538" i="26"/>
  <c r="BM539" i="26"/>
  <c r="BM540" i="26"/>
  <c r="BM541" i="26"/>
  <c r="BM542" i="26"/>
  <c r="BM543" i="26"/>
  <c r="BM544" i="26"/>
  <c r="BM545" i="26"/>
  <c r="BM546" i="26"/>
  <c r="BM547" i="26"/>
  <c r="BM548" i="26"/>
  <c r="BM549" i="26"/>
  <c r="BM550" i="26"/>
  <c r="BM551" i="26"/>
  <c r="BM552" i="26"/>
  <c r="BM553" i="26"/>
  <c r="BM554" i="26"/>
  <c r="BM555" i="26"/>
  <c r="BM556" i="26"/>
  <c r="BM557" i="26"/>
  <c r="BM558" i="26"/>
  <c r="BM559" i="26"/>
  <c r="BM560" i="26"/>
  <c r="BM561" i="26"/>
  <c r="BM562" i="26"/>
  <c r="BM563" i="26"/>
  <c r="BM564" i="26"/>
  <c r="BM565" i="26"/>
  <c r="BM566" i="26"/>
  <c r="BM567" i="26"/>
  <c r="BM568" i="26"/>
  <c r="BM569" i="26"/>
  <c r="BM570" i="26"/>
  <c r="BM571" i="26"/>
  <c r="BM572" i="26"/>
  <c r="BM573" i="26"/>
  <c r="BM574" i="26"/>
  <c r="BM575" i="26"/>
  <c r="BM576" i="26"/>
  <c r="BM577" i="26"/>
  <c r="BM578" i="26"/>
  <c r="BM579" i="26"/>
  <c r="BM580" i="26"/>
  <c r="BM581" i="26"/>
  <c r="BM582" i="26"/>
  <c r="BM583" i="26"/>
  <c r="BM584" i="26"/>
  <c r="BM585" i="26"/>
  <c r="BM586" i="26"/>
  <c r="BM587" i="26"/>
  <c r="BM588" i="26"/>
  <c r="BM589" i="26"/>
  <c r="BM590" i="26"/>
  <c r="BM591" i="26"/>
  <c r="BM592" i="26"/>
  <c r="BM593" i="26"/>
  <c r="BM594" i="26"/>
  <c r="BM595" i="26"/>
  <c r="BM596" i="26"/>
  <c r="BM597" i="26"/>
  <c r="BM598" i="26"/>
  <c r="BM599" i="26"/>
  <c r="BM600" i="26"/>
  <c r="BM601" i="26"/>
  <c r="BM602" i="26"/>
  <c r="BM603" i="26"/>
  <c r="BM604" i="26"/>
  <c r="BM605" i="26"/>
  <c r="BM606" i="26"/>
  <c r="BM607" i="26"/>
  <c r="BM608" i="26"/>
  <c r="BM609" i="26"/>
  <c r="BM610" i="26"/>
  <c r="BM611" i="26"/>
  <c r="BM612" i="26"/>
  <c r="BM613" i="26"/>
  <c r="BM614" i="26"/>
  <c r="BM615" i="26"/>
  <c r="BM616" i="26"/>
  <c r="BM617" i="26"/>
  <c r="BM618" i="26"/>
  <c r="BM619" i="26"/>
  <c r="BM620" i="26"/>
  <c r="BM621" i="26"/>
  <c r="BM622" i="26"/>
  <c r="BM623" i="26"/>
  <c r="BM624" i="26"/>
  <c r="BM625" i="26"/>
  <c r="BM626" i="26"/>
  <c r="BM627" i="26"/>
  <c r="BM628" i="26"/>
  <c r="BM629" i="26"/>
  <c r="BM630" i="26"/>
  <c r="BM631" i="26"/>
  <c r="BM632" i="26"/>
  <c r="BM633" i="26"/>
  <c r="BM634" i="26"/>
  <c r="BM635" i="26"/>
  <c r="BM636" i="26"/>
  <c r="BM637" i="26"/>
  <c r="BM638" i="26"/>
  <c r="BM639" i="26"/>
  <c r="BM640" i="26"/>
  <c r="BM641" i="26"/>
  <c r="BM642" i="26"/>
  <c r="BM643" i="26"/>
  <c r="BM644" i="26"/>
  <c r="BM645" i="26"/>
  <c r="BM646" i="26"/>
  <c r="BM647" i="26"/>
  <c r="BM648" i="26"/>
  <c r="BM649" i="26"/>
  <c r="BM650" i="26"/>
  <c r="BM651" i="26"/>
  <c r="BM652" i="26"/>
  <c r="BM653" i="26"/>
  <c r="BM654" i="26"/>
  <c r="BM655" i="26"/>
  <c r="BM656" i="26"/>
  <c r="BM657" i="26"/>
  <c r="BM658" i="26"/>
  <c r="BM659" i="26"/>
  <c r="BM660" i="26"/>
  <c r="BM661" i="26"/>
  <c r="BM662" i="26"/>
  <c r="BM663" i="26"/>
  <c r="BM664" i="26"/>
  <c r="BM665" i="26"/>
  <c r="BM666" i="26"/>
  <c r="BM667" i="26"/>
  <c r="BM668" i="26"/>
  <c r="BM669" i="26"/>
  <c r="BM670" i="26"/>
  <c r="BM671" i="26"/>
  <c r="BM672" i="26"/>
  <c r="BM673" i="26"/>
  <c r="BM674" i="26"/>
  <c r="BM675" i="26"/>
  <c r="BM676" i="26"/>
  <c r="BM677" i="26"/>
  <c r="BM678" i="26"/>
  <c r="BM679" i="26"/>
  <c r="BM680" i="26"/>
  <c r="BM681" i="26"/>
  <c r="BM682" i="26"/>
  <c r="BM683" i="26"/>
  <c r="BM684" i="26"/>
  <c r="BM685" i="26"/>
  <c r="BM686" i="26"/>
  <c r="BM687" i="26"/>
  <c r="BM688" i="26"/>
  <c r="BM689" i="26"/>
  <c r="BM690" i="26"/>
  <c r="BM691" i="26"/>
  <c r="BM692" i="26"/>
  <c r="BM693" i="26"/>
  <c r="BM694" i="26"/>
  <c r="BM695" i="26"/>
  <c r="BM696" i="26"/>
  <c r="BM697" i="26"/>
  <c r="BM698" i="26"/>
  <c r="BM699" i="26"/>
  <c r="BM700" i="26"/>
  <c r="BM701" i="26"/>
  <c r="BM702" i="26"/>
  <c r="BM703" i="26"/>
  <c r="BM704" i="26"/>
  <c r="BM705" i="26"/>
  <c r="BM706" i="26"/>
  <c r="BM707" i="26"/>
  <c r="BM708" i="26"/>
  <c r="BM709" i="26"/>
  <c r="BM710" i="26"/>
  <c r="BM711" i="26"/>
  <c r="BM712" i="26"/>
  <c r="BM713" i="26"/>
  <c r="BM714" i="26"/>
  <c r="BM715" i="26"/>
  <c r="BM716" i="26"/>
  <c r="BM717" i="26"/>
  <c r="BM718" i="26"/>
  <c r="BM719" i="26"/>
  <c r="BM720" i="26"/>
  <c r="BM721" i="26"/>
  <c r="BM722" i="26"/>
  <c r="BM723" i="26"/>
  <c r="BM724" i="26"/>
  <c r="BM725" i="26"/>
  <c r="BM726" i="26"/>
  <c r="BM727" i="26"/>
  <c r="BM728" i="26"/>
  <c r="BM729" i="26"/>
  <c r="BM730" i="26"/>
  <c r="BM731" i="26"/>
  <c r="BM732" i="26"/>
  <c r="BM733" i="26"/>
  <c r="BM734" i="26"/>
  <c r="BM735" i="26"/>
  <c r="BM736" i="26"/>
  <c r="BM737" i="26"/>
  <c r="BM738" i="26"/>
  <c r="BM739" i="26"/>
  <c r="BM740" i="26"/>
  <c r="BM741" i="26"/>
  <c r="BM742" i="26"/>
  <c r="BM743" i="26"/>
  <c r="BM744" i="26"/>
  <c r="BM745" i="26"/>
  <c r="BM746" i="26"/>
  <c r="BM747" i="26"/>
  <c r="BM748" i="26"/>
  <c r="BM749" i="26"/>
  <c r="BM750" i="26"/>
  <c r="BM751" i="26"/>
  <c r="BM752" i="26"/>
  <c r="BM753" i="26"/>
  <c r="BM754" i="26"/>
  <c r="BM755" i="26"/>
  <c r="BM756" i="26"/>
  <c r="BM757" i="26"/>
  <c r="BM758" i="26"/>
  <c r="BM759" i="26"/>
  <c r="BM760" i="26"/>
  <c r="BM761" i="26"/>
  <c r="BM762" i="26"/>
  <c r="BM763" i="26"/>
  <c r="BM764" i="26"/>
  <c r="BM765" i="26"/>
  <c r="BM766" i="26"/>
  <c r="BM767" i="26"/>
  <c r="BM768" i="26"/>
  <c r="BM769" i="26"/>
  <c r="BM770" i="26"/>
  <c r="BM771" i="26"/>
  <c r="BM772" i="26"/>
  <c r="BM773" i="26"/>
  <c r="BM774" i="26"/>
  <c r="BM775" i="26"/>
  <c r="BM776" i="26"/>
  <c r="BM777" i="26"/>
  <c r="BM778" i="26"/>
  <c r="BM779" i="26"/>
  <c r="BM780" i="26"/>
  <c r="BM781" i="26"/>
  <c r="BM782" i="26"/>
  <c r="BM783" i="26"/>
  <c r="BM784" i="26"/>
  <c r="BM785" i="26"/>
  <c r="BM786" i="26"/>
  <c r="BM787" i="26"/>
  <c r="BM788" i="26"/>
  <c r="BM789" i="26"/>
  <c r="BM790" i="26"/>
  <c r="BM791" i="26"/>
  <c r="BM792" i="26"/>
  <c r="BM793" i="26"/>
  <c r="BM794" i="26"/>
  <c r="BM795" i="26"/>
  <c r="BM796" i="26"/>
  <c r="BM797" i="26"/>
  <c r="BM798" i="26"/>
  <c r="BM799" i="26"/>
  <c r="BM800" i="26"/>
  <c r="BM801" i="26"/>
  <c r="BM522" i="26"/>
  <c r="BM523" i="26"/>
  <c r="BM524" i="26"/>
  <c r="BM525" i="26"/>
  <c r="BM526" i="26"/>
  <c r="BM527" i="26"/>
  <c r="BM528" i="26"/>
  <c r="BM529" i="26"/>
  <c r="BM530" i="26"/>
  <c r="BM531" i="26"/>
  <c r="BM532" i="26"/>
  <c r="BM533" i="26"/>
  <c r="BM534" i="26"/>
  <c r="BM535" i="26"/>
  <c r="BM536" i="26"/>
  <c r="BM513" i="26"/>
  <c r="BM514" i="26"/>
  <c r="BM515" i="26"/>
  <c r="BM516" i="26"/>
  <c r="BM517" i="26"/>
  <c r="BM518" i="26"/>
  <c r="BM519" i="26"/>
  <c r="BM520" i="26"/>
  <c r="BM521" i="26"/>
  <c r="BM501" i="26"/>
  <c r="BM502" i="26"/>
  <c r="BM503" i="26"/>
  <c r="BM504" i="26"/>
  <c r="BM505" i="26"/>
  <c r="BM506" i="26"/>
  <c r="BM507" i="26"/>
  <c r="BM508" i="26"/>
  <c r="BM509" i="26"/>
  <c r="BM510" i="26"/>
  <c r="BM511" i="26"/>
  <c r="BM512" i="26"/>
  <c r="BM500" i="26"/>
  <c r="BM102" i="26"/>
  <c r="BM103" i="26"/>
  <c r="BM104" i="26"/>
  <c r="BM105" i="26"/>
  <c r="BM106" i="26"/>
  <c r="BM107" i="26"/>
  <c r="BM108" i="26"/>
  <c r="BM109" i="26"/>
  <c r="BM110" i="26"/>
  <c r="BM111" i="26"/>
  <c r="BM112" i="26"/>
  <c r="BM113" i="26"/>
  <c r="BM114" i="26"/>
  <c r="BM115" i="26"/>
  <c r="BM116" i="26"/>
  <c r="BM117" i="26"/>
  <c r="BM118" i="26"/>
  <c r="BM119" i="26"/>
  <c r="BM120" i="26"/>
  <c r="BM121" i="26"/>
  <c r="BM122" i="26"/>
  <c r="BM123" i="26"/>
  <c r="BM124" i="26"/>
  <c r="BM125" i="26"/>
  <c r="BM126" i="26"/>
  <c r="BM127" i="26"/>
  <c r="BM128" i="26"/>
  <c r="BM129" i="26"/>
  <c r="BM130" i="26"/>
  <c r="BM131" i="26"/>
  <c r="BM132" i="26"/>
  <c r="BM133" i="26"/>
  <c r="BM134" i="26"/>
  <c r="BM135" i="26"/>
  <c r="BM136" i="26"/>
  <c r="BM137" i="26"/>
  <c r="BM138" i="26"/>
  <c r="BM139" i="26"/>
  <c r="BM140" i="26"/>
  <c r="BM141" i="26"/>
  <c r="BM142" i="26"/>
  <c r="BM143" i="26"/>
  <c r="BM144" i="26"/>
  <c r="BM145" i="26"/>
  <c r="BM146" i="26"/>
  <c r="BM147" i="26"/>
  <c r="BM148" i="26"/>
  <c r="BM149" i="26"/>
  <c r="BM150" i="26"/>
  <c r="BM151" i="26"/>
  <c r="BM152" i="26"/>
  <c r="BM153" i="26"/>
  <c r="BM154" i="26"/>
  <c r="BM155" i="26"/>
  <c r="BM156" i="26"/>
  <c r="BM157" i="26"/>
  <c r="BM158" i="26"/>
  <c r="BM159" i="26"/>
  <c r="BM160" i="26"/>
  <c r="BM161" i="26"/>
  <c r="BM162" i="26"/>
  <c r="BM163" i="26"/>
  <c r="BM164" i="26"/>
  <c r="BM165" i="26"/>
  <c r="BM166" i="26"/>
  <c r="BM167" i="26"/>
  <c r="BM168" i="26"/>
  <c r="BM169" i="26"/>
  <c r="BM170" i="26"/>
  <c r="BM171" i="26"/>
  <c r="BM172" i="26"/>
  <c r="BM173" i="26"/>
  <c r="BM174" i="26"/>
  <c r="BM175" i="26"/>
  <c r="BM176" i="26"/>
  <c r="BM177" i="26"/>
  <c r="BM178" i="26"/>
  <c r="BM179" i="26"/>
  <c r="BM180" i="26"/>
  <c r="BM181" i="26"/>
  <c r="BM182" i="26"/>
  <c r="BM183" i="26"/>
  <c r="BM184" i="26"/>
  <c r="BM185" i="26"/>
  <c r="BM186" i="26"/>
  <c r="BM187" i="26"/>
  <c r="BM188" i="26"/>
  <c r="BM189" i="26"/>
  <c r="BM190" i="26"/>
  <c r="BM191" i="26"/>
  <c r="BM192" i="26"/>
  <c r="BM193" i="26"/>
  <c r="BM194" i="26"/>
  <c r="BM195" i="26"/>
  <c r="BM196" i="26"/>
  <c r="BM197" i="26"/>
  <c r="BM198" i="26"/>
  <c r="BM199" i="26"/>
  <c r="BM200" i="26"/>
  <c r="BM201" i="26"/>
  <c r="BM202" i="26"/>
  <c r="BM203" i="26"/>
  <c r="BM204" i="26"/>
  <c r="BM205" i="26"/>
  <c r="BM206" i="26"/>
  <c r="BM207" i="26"/>
  <c r="BM208" i="26"/>
  <c r="BM209" i="26"/>
  <c r="BM210" i="26"/>
  <c r="BM211" i="26"/>
  <c r="BM212" i="26"/>
  <c r="BM213" i="26"/>
  <c r="BM214" i="26"/>
  <c r="BM215" i="26"/>
  <c r="BM216" i="26"/>
  <c r="BM217" i="26"/>
  <c r="BM218" i="26"/>
  <c r="BM219" i="26"/>
  <c r="BM220" i="26"/>
  <c r="BM221" i="26"/>
  <c r="BM222" i="26"/>
  <c r="BM223" i="26"/>
  <c r="BM224" i="26"/>
  <c r="BM225" i="26"/>
  <c r="BM226" i="26"/>
  <c r="BM227" i="26"/>
  <c r="BM228" i="26"/>
  <c r="BM229" i="26"/>
  <c r="BM230" i="26"/>
  <c r="BM231" i="26"/>
  <c r="BM232" i="26"/>
  <c r="BM233" i="26"/>
  <c r="BM234" i="26"/>
  <c r="BM235" i="26"/>
  <c r="BM236" i="26"/>
  <c r="BM237" i="26"/>
  <c r="BM238" i="26"/>
  <c r="BM239" i="26"/>
  <c r="BM240" i="26"/>
  <c r="BM241" i="26"/>
  <c r="BM242" i="26"/>
  <c r="BM243" i="26"/>
  <c r="BM244" i="26"/>
  <c r="BM245" i="26"/>
  <c r="BM246" i="26"/>
  <c r="BM247" i="26"/>
  <c r="BM248" i="26"/>
  <c r="BM249" i="26"/>
  <c r="BM250" i="26"/>
  <c r="BM251" i="26"/>
  <c r="BM252" i="26"/>
  <c r="BM253" i="26"/>
  <c r="BM254" i="26"/>
  <c r="BM255" i="26"/>
  <c r="BM256" i="26"/>
  <c r="BM257" i="26"/>
  <c r="BM258" i="26"/>
  <c r="BM259" i="26"/>
  <c r="BM260" i="26"/>
  <c r="BM261" i="26"/>
  <c r="BM262" i="26"/>
  <c r="BM263" i="26"/>
  <c r="BM264" i="26"/>
  <c r="BM265" i="26"/>
  <c r="BM266" i="26"/>
  <c r="BM267" i="26"/>
  <c r="BM268" i="26"/>
  <c r="BM269" i="26"/>
  <c r="BM270" i="26"/>
  <c r="BM271" i="26"/>
  <c r="BM272" i="26"/>
  <c r="BM273" i="26"/>
  <c r="BM274" i="26"/>
  <c r="BM275" i="26"/>
  <c r="BM276" i="26"/>
  <c r="BM277" i="26"/>
  <c r="BM278" i="26"/>
  <c r="BM279" i="26"/>
  <c r="BM280" i="26"/>
  <c r="BM281" i="26"/>
  <c r="BM282" i="26"/>
  <c r="BM283" i="26"/>
  <c r="BM284" i="26"/>
  <c r="BM285" i="26"/>
  <c r="BM286" i="26"/>
  <c r="BM287" i="26"/>
  <c r="BM288" i="26"/>
  <c r="BM289" i="26"/>
  <c r="BM290" i="26"/>
  <c r="BM291" i="26"/>
  <c r="BM292" i="26"/>
  <c r="BM293" i="26"/>
  <c r="BM294" i="26"/>
  <c r="BM295" i="26"/>
  <c r="BM296" i="26"/>
  <c r="BM297" i="26"/>
  <c r="BM298" i="26"/>
  <c r="BM299" i="26"/>
  <c r="BM300" i="26"/>
  <c r="BM301" i="26"/>
  <c r="BM302" i="26"/>
  <c r="BM303" i="26"/>
  <c r="BM304" i="26"/>
  <c r="BM305" i="26"/>
  <c r="BM306" i="26"/>
  <c r="BM307" i="26"/>
  <c r="BM308" i="26"/>
  <c r="BM309" i="26"/>
  <c r="BM310" i="26"/>
  <c r="BM311" i="26"/>
  <c r="BM312" i="26"/>
  <c r="BM313" i="26"/>
  <c r="BM314" i="26"/>
  <c r="BM315" i="26"/>
  <c r="BM316" i="26"/>
  <c r="BM317" i="26"/>
  <c r="BM318" i="26"/>
  <c r="BM319" i="26"/>
  <c r="BM320" i="26"/>
  <c r="BM321" i="26"/>
  <c r="BM322" i="26"/>
  <c r="BM323" i="26"/>
  <c r="BM324" i="26"/>
  <c r="BM325" i="26"/>
  <c r="BM326" i="26"/>
  <c r="BM327" i="26"/>
  <c r="BM328" i="26"/>
  <c r="BM329" i="26"/>
  <c r="BM330" i="26"/>
  <c r="BM331" i="26"/>
  <c r="BM332" i="26"/>
  <c r="BM333" i="26"/>
  <c r="BM334" i="26"/>
  <c r="BM335" i="26"/>
  <c r="BM336" i="26"/>
  <c r="BM337" i="26"/>
  <c r="BM338" i="26"/>
  <c r="BM339" i="26"/>
  <c r="BM340" i="26"/>
  <c r="BM341" i="26"/>
  <c r="BM342" i="26"/>
  <c r="BM343" i="26"/>
  <c r="BM344" i="26"/>
  <c r="BM345" i="26"/>
  <c r="BM346" i="26"/>
  <c r="BM347" i="26"/>
  <c r="BM348" i="26"/>
  <c r="BM349" i="26"/>
  <c r="BM350" i="26"/>
  <c r="BM351" i="26"/>
  <c r="BM352" i="26"/>
  <c r="BM353" i="26"/>
  <c r="BM354" i="26"/>
  <c r="BM355" i="26"/>
  <c r="BM356" i="26"/>
  <c r="BM357" i="26"/>
  <c r="BM358" i="26"/>
  <c r="BM359" i="26"/>
  <c r="BM360" i="26"/>
  <c r="BM361" i="26"/>
  <c r="BM362" i="26"/>
  <c r="BM363" i="26"/>
  <c r="BM364" i="26"/>
  <c r="BM365" i="26"/>
  <c r="BM366" i="26"/>
  <c r="BM367" i="26"/>
  <c r="BM368" i="26"/>
  <c r="BM369" i="26"/>
  <c r="BM370" i="26"/>
  <c r="BM371" i="26"/>
  <c r="BM372" i="26"/>
  <c r="BM373" i="26"/>
  <c r="BM374" i="26"/>
  <c r="BM375" i="26"/>
  <c r="BM376" i="26"/>
  <c r="BM377" i="26"/>
  <c r="BM378" i="26"/>
  <c r="BM379" i="26"/>
  <c r="BM380" i="26"/>
  <c r="BM381" i="26"/>
  <c r="BM382" i="26"/>
  <c r="BM383" i="26"/>
  <c r="BM384" i="26"/>
  <c r="BM385" i="26"/>
  <c r="BM386" i="26"/>
  <c r="BM387" i="26"/>
  <c r="BM388" i="26"/>
  <c r="BM389" i="26"/>
  <c r="BM390" i="26"/>
  <c r="BM391" i="26"/>
  <c r="BM392" i="26"/>
  <c r="BM393" i="26"/>
  <c r="BM394" i="26"/>
  <c r="BM395" i="26"/>
  <c r="BM396" i="26"/>
  <c r="BM397" i="26"/>
  <c r="BM398" i="26"/>
  <c r="BM399" i="26"/>
  <c r="BM400" i="26"/>
  <c r="BM401" i="26"/>
  <c r="BM402" i="26"/>
  <c r="BM403" i="26"/>
  <c r="BM404" i="26"/>
  <c r="BM405" i="26"/>
  <c r="BM406" i="26"/>
  <c r="BM407" i="26"/>
  <c r="BM408" i="26"/>
  <c r="BM409" i="26"/>
  <c r="BM410" i="26"/>
  <c r="BM411" i="26"/>
  <c r="BM412" i="26"/>
  <c r="BM413" i="26"/>
  <c r="BM414" i="26"/>
  <c r="BM415" i="26"/>
  <c r="BM416" i="26"/>
  <c r="BM417" i="26"/>
  <c r="BM418" i="26"/>
  <c r="BM419" i="26"/>
  <c r="BM420" i="26"/>
  <c r="BM421" i="26"/>
  <c r="BM422" i="26"/>
  <c r="BM423" i="26"/>
  <c r="BM424" i="26"/>
  <c r="BM425" i="26"/>
  <c r="BM426" i="26"/>
  <c r="BM427" i="26"/>
  <c r="BM428" i="26"/>
  <c r="BM429" i="26"/>
  <c r="BM430" i="26"/>
  <c r="BM431" i="26"/>
  <c r="BM432" i="26"/>
  <c r="BM433" i="26"/>
  <c r="BM434" i="26"/>
  <c r="BM435" i="26"/>
  <c r="BM436" i="26"/>
  <c r="BM437" i="26"/>
  <c r="BM438" i="26"/>
  <c r="BM439" i="26"/>
  <c r="BM440" i="26"/>
  <c r="BM441" i="26"/>
  <c r="BM442" i="26"/>
  <c r="BM443" i="26"/>
  <c r="BM444" i="26"/>
  <c r="BM445" i="26"/>
  <c r="BM446" i="26"/>
  <c r="BM447" i="26"/>
  <c r="BM448" i="26"/>
  <c r="BM449" i="26"/>
  <c r="BM450" i="26"/>
  <c r="BM451" i="26"/>
  <c r="BM452" i="26"/>
  <c r="BM453" i="26"/>
  <c r="BM454" i="26"/>
  <c r="BM455" i="26"/>
  <c r="BM456" i="26"/>
  <c r="BM457" i="26"/>
  <c r="BM458" i="26"/>
  <c r="BM459" i="26"/>
  <c r="BM460" i="26"/>
  <c r="BM461" i="26"/>
  <c r="BM462" i="26"/>
  <c r="BM463" i="26"/>
  <c r="BM464" i="26"/>
  <c r="BM465" i="26"/>
  <c r="BM466" i="26"/>
  <c r="BM467" i="26"/>
  <c r="BM468" i="26"/>
  <c r="BM469" i="26"/>
  <c r="BM470" i="26"/>
  <c r="BM471" i="26"/>
  <c r="BM472" i="26"/>
  <c r="BM473" i="26"/>
  <c r="BM474" i="26"/>
  <c r="BM475" i="26"/>
  <c r="BM476" i="26"/>
  <c r="BM477" i="26"/>
  <c r="BM478" i="26"/>
  <c r="BM479" i="26"/>
  <c r="BM480" i="26"/>
  <c r="BM481" i="26"/>
  <c r="BM482" i="26"/>
  <c r="BM483" i="26"/>
  <c r="BM484" i="26"/>
  <c r="BM485" i="26"/>
  <c r="BM486" i="26"/>
  <c r="BM487" i="26"/>
  <c r="BM488" i="26"/>
  <c r="BM489" i="26"/>
  <c r="BM490" i="26"/>
  <c r="BM491" i="26"/>
  <c r="BM492" i="26"/>
  <c r="BM493" i="26"/>
  <c r="BM494" i="26"/>
  <c r="BM495" i="26"/>
  <c r="BM496" i="26"/>
  <c r="BM497" i="26"/>
  <c r="BM498" i="26"/>
  <c r="BM499" i="26"/>
  <c r="BM81" i="26"/>
  <c r="BM82" i="26"/>
  <c r="BM83" i="26"/>
  <c r="BM84" i="26"/>
  <c r="BM85" i="26"/>
  <c r="BM86" i="26"/>
  <c r="BM87" i="26"/>
  <c r="BM88" i="26"/>
  <c r="BM89" i="26"/>
  <c r="BM90" i="26"/>
  <c r="BM91" i="26"/>
  <c r="BM92" i="26"/>
  <c r="BM93" i="26"/>
  <c r="BM94" i="26"/>
  <c r="BM95" i="26"/>
  <c r="BM96" i="26"/>
  <c r="BM97" i="26"/>
  <c r="BM98" i="26"/>
  <c r="BM99" i="26"/>
  <c r="BM100" i="26"/>
  <c r="BM101" i="26"/>
  <c r="BM69" i="26"/>
  <c r="BM70" i="26"/>
  <c r="BM71" i="26"/>
  <c r="BM72" i="26"/>
  <c r="BM73" i="26"/>
  <c r="BM74" i="26"/>
  <c r="BM75" i="26"/>
  <c r="BM76" i="26"/>
  <c r="BM77" i="26"/>
  <c r="BM78" i="26"/>
  <c r="BM79" i="26"/>
  <c r="BM80" i="26"/>
  <c r="BM49" i="26"/>
  <c r="BM50" i="26"/>
  <c r="BM51" i="26"/>
  <c r="BM52" i="26"/>
  <c r="BM53" i="26"/>
  <c r="BM54" i="26"/>
  <c r="BM55" i="26"/>
  <c r="BM56" i="26"/>
  <c r="BM57" i="26"/>
  <c r="BM58" i="26"/>
  <c r="BM59" i="26"/>
  <c r="BM60" i="26"/>
  <c r="BM61" i="26"/>
  <c r="BM62" i="26"/>
  <c r="BM63" i="26"/>
  <c r="BM64" i="26"/>
  <c r="BM65" i="26"/>
  <c r="BM66" i="26"/>
  <c r="BM67" i="26"/>
  <c r="BM68" i="26"/>
  <c r="BM41" i="26"/>
  <c r="BM42" i="26"/>
  <c r="BM43" i="26"/>
  <c r="BM44" i="26"/>
  <c r="BM45" i="26"/>
  <c r="BM46" i="26"/>
  <c r="BM47" i="26"/>
  <c r="BM48" i="26"/>
  <c r="BM38" i="26"/>
  <c r="BM39" i="26"/>
  <c r="BM40" i="26"/>
  <c r="BM25" i="26"/>
  <c r="BM26" i="26"/>
  <c r="BM27" i="26"/>
  <c r="BM28" i="26"/>
  <c r="BM29" i="26"/>
  <c r="BM30" i="26"/>
  <c r="BM31" i="26"/>
  <c r="BM32" i="26"/>
  <c r="BM33" i="26"/>
  <c r="BM34" i="26"/>
  <c r="BM35" i="26"/>
  <c r="BM36" i="26"/>
  <c r="BM37" i="26"/>
  <c r="BM8" i="26"/>
  <c r="BM9" i="26"/>
  <c r="BM10" i="26"/>
  <c r="BM11" i="26"/>
  <c r="BM12" i="26"/>
  <c r="BM13" i="26"/>
  <c r="BM14" i="26"/>
  <c r="BM15" i="26"/>
  <c r="BM16" i="26"/>
  <c r="BM17" i="26"/>
  <c r="BM18" i="26"/>
  <c r="BM19" i="26"/>
  <c r="BM20" i="26"/>
  <c r="BM21" i="26"/>
  <c r="BM22" i="26"/>
  <c r="BM23" i="26"/>
  <c r="BM24" i="26"/>
  <c r="BM7" i="26"/>
  <c r="BF826" i="26"/>
  <c r="BE826" i="26"/>
  <c r="BD826" i="26"/>
  <c r="BC826" i="26"/>
  <c r="BB826" i="26"/>
  <c r="BA826" i="26"/>
  <c r="AZ826" i="26"/>
  <c r="AT826" i="26"/>
  <c r="AS826" i="26"/>
  <c r="AR826" i="26"/>
  <c r="AQ826" i="26"/>
  <c r="BF820" i="26"/>
  <c r="BE820" i="26"/>
  <c r="BD820" i="26"/>
  <c r="BC820" i="26"/>
  <c r="BB820" i="26"/>
  <c r="BA820" i="26"/>
  <c r="AZ820" i="26"/>
  <c r="AT820" i="26"/>
  <c r="AS820" i="26"/>
  <c r="AR820" i="26"/>
  <c r="AQ820" i="26"/>
  <c r="AE820" i="26"/>
  <c r="AD820" i="26"/>
  <c r="AB820" i="26"/>
  <c r="AA820" i="26"/>
  <c r="Y820" i="26"/>
  <c r="X820" i="26"/>
  <c r="W820" i="26"/>
  <c r="V820" i="26"/>
  <c r="T820" i="26"/>
  <c r="S820" i="26"/>
  <c r="R820" i="26"/>
  <c r="Q820" i="26"/>
  <c r="AP819" i="26"/>
  <c r="AL819" i="26"/>
  <c r="AK819" i="26"/>
  <c r="AH819" i="26"/>
  <c r="AG819" i="26"/>
  <c r="AC819" i="26"/>
  <c r="AN819" i="26" s="1"/>
  <c r="A819" i="26"/>
  <c r="AJ819" i="26" s="1"/>
  <c r="AP818" i="26"/>
  <c r="AL818" i="26"/>
  <c r="AK818" i="26"/>
  <c r="AH818" i="26"/>
  <c r="AG818" i="26"/>
  <c r="AC818" i="26"/>
  <c r="AN818" i="26" s="1"/>
  <c r="A818" i="26"/>
  <c r="AJ818" i="26" s="1"/>
  <c r="AP817" i="26"/>
  <c r="AL817" i="26"/>
  <c r="AK817" i="26"/>
  <c r="AH817" i="26"/>
  <c r="AG817" i="26"/>
  <c r="AC817" i="26"/>
  <c r="AM817" i="26" s="1"/>
  <c r="A817" i="26"/>
  <c r="AJ817" i="26" s="1"/>
  <c r="AP816" i="26"/>
  <c r="AL816" i="26"/>
  <c r="AK816" i="26"/>
  <c r="AH816" i="26"/>
  <c r="AG816" i="26"/>
  <c r="AC816" i="26"/>
  <c r="AM816" i="26" s="1"/>
  <c r="A816" i="26"/>
  <c r="AJ816" i="26" s="1"/>
  <c r="AP815" i="26"/>
  <c r="AL815" i="26"/>
  <c r="AK815" i="26"/>
  <c r="AH815" i="26"/>
  <c r="AG815" i="26"/>
  <c r="AC815" i="26"/>
  <c r="A815" i="26"/>
  <c r="AJ815" i="26" s="1"/>
  <c r="AP814" i="26"/>
  <c r="AL814" i="26"/>
  <c r="AK814" i="26"/>
  <c r="AH814" i="26"/>
  <c r="AG814" i="26"/>
  <c r="AC814" i="26"/>
  <c r="AM814" i="26" s="1"/>
  <c r="A814" i="26"/>
  <c r="AJ814" i="26" s="1"/>
  <c r="AP813" i="26"/>
  <c r="AL813" i="26"/>
  <c r="AK813" i="26"/>
  <c r="AH813" i="26"/>
  <c r="AG813" i="26"/>
  <c r="AC813" i="26"/>
  <c r="AN813" i="26" s="1"/>
  <c r="A813" i="26"/>
  <c r="AJ813" i="26" s="1"/>
  <c r="AP812" i="26"/>
  <c r="AL812" i="26"/>
  <c r="AK812" i="26"/>
  <c r="AH812" i="26"/>
  <c r="AG812" i="26"/>
  <c r="AC812" i="26"/>
  <c r="AM812" i="26" s="1"/>
  <c r="A812" i="26"/>
  <c r="AJ812" i="26" s="1"/>
  <c r="AP811" i="26"/>
  <c r="AL811" i="26"/>
  <c r="AK811" i="26"/>
  <c r="AH811" i="26"/>
  <c r="AG811" i="26"/>
  <c r="AC811" i="26"/>
  <c r="AM811" i="26" s="1"/>
  <c r="A811" i="26"/>
  <c r="AJ811" i="26" s="1"/>
  <c r="AP810" i="26"/>
  <c r="AL810" i="26"/>
  <c r="AK810" i="26"/>
  <c r="AH810" i="26"/>
  <c r="AG810" i="26"/>
  <c r="AC810" i="26"/>
  <c r="A810" i="26"/>
  <c r="AJ810" i="26" s="1"/>
  <c r="AP809" i="26"/>
  <c r="AL809" i="26"/>
  <c r="AK809" i="26"/>
  <c r="AH809" i="26"/>
  <c r="AG809" i="26"/>
  <c r="AC809" i="26"/>
  <c r="A809" i="26"/>
  <c r="AJ809" i="26" s="1"/>
  <c r="AP808" i="26"/>
  <c r="AL808" i="26"/>
  <c r="AK808" i="26"/>
  <c r="AH808" i="26"/>
  <c r="AG808" i="26"/>
  <c r="AC808" i="26"/>
  <c r="AO808" i="26" s="1"/>
  <c r="A808" i="26"/>
  <c r="AJ808" i="26" s="1"/>
  <c r="AP807" i="26"/>
  <c r="AL807" i="26"/>
  <c r="AK807" i="26"/>
  <c r="AH807" i="26"/>
  <c r="AG807" i="26"/>
  <c r="AC807" i="26"/>
  <c r="AO807" i="26" s="1"/>
  <c r="A807" i="26"/>
  <c r="AJ807" i="26" s="1"/>
  <c r="AP806" i="26"/>
  <c r="AL806" i="26"/>
  <c r="AK806" i="26"/>
  <c r="AH806" i="26"/>
  <c r="AG806" i="26"/>
  <c r="AC806" i="26"/>
  <c r="AM806" i="26" s="1"/>
  <c r="A806" i="26"/>
  <c r="AJ806" i="26" s="1"/>
  <c r="AP805" i="26"/>
  <c r="AL805" i="26"/>
  <c r="AK805" i="26"/>
  <c r="AH805" i="26"/>
  <c r="AG805" i="26"/>
  <c r="AC805" i="26"/>
  <c r="AM805" i="26" s="1"/>
  <c r="A805" i="26"/>
  <c r="AJ805" i="26" s="1"/>
  <c r="AP804" i="26"/>
  <c r="AL804" i="26"/>
  <c r="AK804" i="26"/>
  <c r="AH804" i="26"/>
  <c r="AG804" i="26"/>
  <c r="AC804" i="26"/>
  <c r="AO804" i="26" s="1"/>
  <c r="A804" i="26"/>
  <c r="AJ804" i="26" s="1"/>
  <c r="AP803" i="26"/>
  <c r="AL803" i="26"/>
  <c r="AK803" i="26"/>
  <c r="AH803" i="26"/>
  <c r="AG803" i="26"/>
  <c r="AC803" i="26"/>
  <c r="AO803" i="26" s="1"/>
  <c r="A803" i="26"/>
  <c r="AJ803" i="26" s="1"/>
  <c r="AP802" i="26"/>
  <c r="AL802" i="26"/>
  <c r="AK802" i="26"/>
  <c r="AH802" i="26"/>
  <c r="AG802" i="26"/>
  <c r="AC802" i="26"/>
  <c r="AM802" i="26" s="1"/>
  <c r="A802" i="26"/>
  <c r="AJ802" i="26" s="1"/>
  <c r="AP801" i="26"/>
  <c r="AL801" i="26"/>
  <c r="AK801" i="26"/>
  <c r="AH801" i="26"/>
  <c r="AG801" i="26"/>
  <c r="AC801" i="26"/>
  <c r="AM801" i="26" s="1"/>
  <c r="Z801" i="26"/>
  <c r="A801" i="26"/>
  <c r="AP800" i="26"/>
  <c r="AL800" i="26"/>
  <c r="AK800" i="26"/>
  <c r="AH800" i="26"/>
  <c r="AG800" i="26"/>
  <c r="AC800" i="26"/>
  <c r="AO800" i="26" s="1"/>
  <c r="A800" i="26"/>
  <c r="AJ800" i="26" s="1"/>
  <c r="AP799" i="26"/>
  <c r="AL799" i="26"/>
  <c r="AK799" i="26"/>
  <c r="AH799" i="26"/>
  <c r="AG799" i="26"/>
  <c r="AC799" i="26"/>
  <c r="AO799" i="26" s="1"/>
  <c r="A799" i="26"/>
  <c r="AJ799" i="26" s="1"/>
  <c r="AP798" i="26"/>
  <c r="AL798" i="26"/>
  <c r="AK798" i="26"/>
  <c r="AH798" i="26"/>
  <c r="AG798" i="26"/>
  <c r="AC798" i="26"/>
  <c r="A798" i="26"/>
  <c r="AJ798" i="26" s="1"/>
  <c r="AP797" i="26"/>
  <c r="AL797" i="26"/>
  <c r="AK797" i="26"/>
  <c r="AH797" i="26"/>
  <c r="AG797" i="26"/>
  <c r="AC797" i="26"/>
  <c r="AM797" i="26" s="1"/>
  <c r="A797" i="26"/>
  <c r="AJ797" i="26" s="1"/>
  <c r="AP796" i="26"/>
  <c r="AL796" i="26"/>
  <c r="AK796" i="26"/>
  <c r="AH796" i="26"/>
  <c r="AG796" i="26"/>
  <c r="AC796" i="26"/>
  <c r="A796" i="26"/>
  <c r="AJ796" i="26" s="1"/>
  <c r="AP795" i="26"/>
  <c r="AL795" i="26"/>
  <c r="AK795" i="26"/>
  <c r="AH795" i="26"/>
  <c r="AG795" i="26"/>
  <c r="AC795" i="26"/>
  <c r="AM795" i="26" s="1"/>
  <c r="A795" i="26"/>
  <c r="AJ795" i="26" s="1"/>
  <c r="AP794" i="26"/>
  <c r="AL794" i="26"/>
  <c r="AK794" i="26"/>
  <c r="AH794" i="26"/>
  <c r="AG794" i="26"/>
  <c r="AC794" i="26"/>
  <c r="AN794" i="26" s="1"/>
  <c r="A794" i="26"/>
  <c r="AJ794" i="26" s="1"/>
  <c r="AP793" i="26"/>
  <c r="AL793" i="26"/>
  <c r="AK793" i="26"/>
  <c r="AH793" i="26"/>
  <c r="AG793" i="26"/>
  <c r="AC793" i="26"/>
  <c r="A793" i="26"/>
  <c r="AJ793" i="26" s="1"/>
  <c r="AP792" i="26"/>
  <c r="AL792" i="26"/>
  <c r="AK792" i="26"/>
  <c r="AH792" i="26"/>
  <c r="AG792" i="26"/>
  <c r="AC792" i="26"/>
  <c r="AM792" i="26" s="1"/>
  <c r="A792" i="26"/>
  <c r="AJ792" i="26" s="1"/>
  <c r="AP791" i="26"/>
  <c r="AL791" i="26"/>
  <c r="AK791" i="26"/>
  <c r="AH791" i="26"/>
  <c r="AG791" i="26"/>
  <c r="AC791" i="26"/>
  <c r="AM791" i="26" s="1"/>
  <c r="A791" i="26"/>
  <c r="AJ791" i="26" s="1"/>
  <c r="AP790" i="26"/>
  <c r="AL790" i="26"/>
  <c r="AK790" i="26"/>
  <c r="AH790" i="26"/>
  <c r="AG790" i="26"/>
  <c r="AC790" i="26"/>
  <c r="AM790" i="26" s="1"/>
  <c r="A790" i="26"/>
  <c r="AJ790" i="26" s="1"/>
  <c r="AP789" i="26"/>
  <c r="AL789" i="26"/>
  <c r="AK789" i="26"/>
  <c r="AH789" i="26"/>
  <c r="AG789" i="26"/>
  <c r="AC789" i="26"/>
  <c r="A789" i="26"/>
  <c r="AJ789" i="26" s="1"/>
  <c r="AP788" i="26"/>
  <c r="AL788" i="26"/>
  <c r="AK788" i="26"/>
  <c r="AH788" i="26"/>
  <c r="AG788" i="26"/>
  <c r="AC788" i="26"/>
  <c r="AM788" i="26" s="1"/>
  <c r="A788" i="26"/>
  <c r="AJ788" i="26" s="1"/>
  <c r="AP787" i="26"/>
  <c r="AL787" i="26"/>
  <c r="AK787" i="26"/>
  <c r="AH787" i="26"/>
  <c r="AG787" i="26"/>
  <c r="AC787" i="26"/>
  <c r="AM787" i="26" s="1"/>
  <c r="A787" i="26"/>
  <c r="AJ787" i="26" s="1"/>
  <c r="AP786" i="26"/>
  <c r="AL786" i="26"/>
  <c r="AK786" i="26"/>
  <c r="AH786" i="26"/>
  <c r="AG786" i="26"/>
  <c r="AC786" i="26"/>
  <c r="AN786" i="26" s="1"/>
  <c r="A786" i="26"/>
  <c r="AJ786" i="26" s="1"/>
  <c r="AP785" i="26"/>
  <c r="AL785" i="26"/>
  <c r="AK785" i="26"/>
  <c r="AH785" i="26"/>
  <c r="AG785" i="26"/>
  <c r="AC785" i="26"/>
  <c r="AN785" i="26" s="1"/>
  <c r="A785" i="26"/>
  <c r="AJ785" i="26" s="1"/>
  <c r="AP784" i="26"/>
  <c r="AL784" i="26"/>
  <c r="AK784" i="26"/>
  <c r="AH784" i="26"/>
  <c r="AG784" i="26"/>
  <c r="AC784" i="26"/>
  <c r="AM784" i="26" s="1"/>
  <c r="A784" i="26"/>
  <c r="AJ784" i="26" s="1"/>
  <c r="AP783" i="26"/>
  <c r="AL783" i="26"/>
  <c r="AK783" i="26"/>
  <c r="AH783" i="26"/>
  <c r="AG783" i="26"/>
  <c r="AC783" i="26"/>
  <c r="AM783" i="26" s="1"/>
  <c r="A783" i="26"/>
  <c r="AJ783" i="26" s="1"/>
  <c r="AP782" i="26"/>
  <c r="AL782" i="26"/>
  <c r="AK782" i="26"/>
  <c r="AH782" i="26"/>
  <c r="AG782" i="26"/>
  <c r="AC782" i="26"/>
  <c r="AM782" i="26" s="1"/>
  <c r="A782" i="26"/>
  <c r="AJ782" i="26" s="1"/>
  <c r="AP781" i="26"/>
  <c r="AL781" i="26"/>
  <c r="AK781" i="26"/>
  <c r="AH781" i="26"/>
  <c r="AG781" i="26"/>
  <c r="AC781" i="26"/>
  <c r="AM781" i="26" s="1"/>
  <c r="Z781" i="26"/>
  <c r="A781" i="26"/>
  <c r="AP780" i="26"/>
  <c r="AL780" i="26"/>
  <c r="AK780" i="26"/>
  <c r="AH780" i="26"/>
  <c r="AG780" i="26"/>
  <c r="AC780" i="26"/>
  <c r="AN780" i="26" s="1"/>
  <c r="A780" i="26"/>
  <c r="AJ780" i="26" s="1"/>
  <c r="AP779" i="26"/>
  <c r="AL779" i="26"/>
  <c r="AK779" i="26"/>
  <c r="AH779" i="26"/>
  <c r="AG779" i="26"/>
  <c r="AC779" i="26"/>
  <c r="AM779" i="26" s="1"/>
  <c r="A779" i="26"/>
  <c r="AJ779" i="26" s="1"/>
  <c r="AP778" i="26"/>
  <c r="AL778" i="26"/>
  <c r="AK778" i="26"/>
  <c r="AH778" i="26"/>
  <c r="AG778" i="26"/>
  <c r="AC778" i="26"/>
  <c r="AM778" i="26" s="1"/>
  <c r="A778" i="26"/>
  <c r="AJ778" i="26" s="1"/>
  <c r="AP777" i="26"/>
  <c r="AL777" i="26"/>
  <c r="AK777" i="26"/>
  <c r="AH777" i="26"/>
  <c r="AG777" i="26"/>
  <c r="AC777" i="26"/>
  <c r="A777" i="26"/>
  <c r="AJ777" i="26" s="1"/>
  <c r="AP776" i="26"/>
  <c r="AL776" i="26"/>
  <c r="AK776" i="26"/>
  <c r="AH776" i="26"/>
  <c r="AG776" i="26"/>
  <c r="AC776" i="26"/>
  <c r="A776" i="26"/>
  <c r="AJ776" i="26" s="1"/>
  <c r="AP775" i="26"/>
  <c r="AL775" i="26"/>
  <c r="AK775" i="26"/>
  <c r="AH775" i="26"/>
  <c r="AG775" i="26"/>
  <c r="AC775" i="26"/>
  <c r="AO775" i="26" s="1"/>
  <c r="A775" i="26"/>
  <c r="AJ775" i="26" s="1"/>
  <c r="AP774" i="26"/>
  <c r="AL774" i="26"/>
  <c r="AK774" i="26"/>
  <c r="AH774" i="26"/>
  <c r="AG774" i="26"/>
  <c r="AC774" i="26"/>
  <c r="Z774" i="26"/>
  <c r="A774" i="26"/>
  <c r="AP773" i="26"/>
  <c r="AL773" i="26"/>
  <c r="AK773" i="26"/>
  <c r="AH773" i="26"/>
  <c r="AG773" i="26"/>
  <c r="AC773" i="26"/>
  <c r="AN773" i="26" s="1"/>
  <c r="Z773" i="26"/>
  <c r="A773" i="26"/>
  <c r="AP772" i="26"/>
  <c r="AL772" i="26"/>
  <c r="AK772" i="26"/>
  <c r="AH772" i="26"/>
  <c r="AG772" i="26"/>
  <c r="AC772" i="26"/>
  <c r="Z772" i="26"/>
  <c r="U772" i="26"/>
  <c r="A772" i="26"/>
  <c r="AP771" i="26"/>
  <c r="AL771" i="26"/>
  <c r="AK771" i="26"/>
  <c r="AH771" i="26"/>
  <c r="AG771" i="26"/>
  <c r="AC771" i="26"/>
  <c r="AO771" i="26" s="1"/>
  <c r="Z771" i="26"/>
  <c r="A771" i="26"/>
  <c r="AP770" i="26"/>
  <c r="AL770" i="26"/>
  <c r="AK770" i="26"/>
  <c r="AH770" i="26"/>
  <c r="AG770" i="26"/>
  <c r="AC770" i="26"/>
  <c r="A770" i="26"/>
  <c r="AJ770" i="26" s="1"/>
  <c r="AP769" i="26"/>
  <c r="AL769" i="26"/>
  <c r="AK769" i="26"/>
  <c r="AH769" i="26"/>
  <c r="AG769" i="26"/>
  <c r="AC769" i="26"/>
  <c r="Z769" i="26"/>
  <c r="A769" i="26"/>
  <c r="AP768" i="26"/>
  <c r="AL768" i="26"/>
  <c r="AK768" i="26"/>
  <c r="AH768" i="26"/>
  <c r="AG768" i="26"/>
  <c r="AC768" i="26"/>
  <c r="Z768" i="26"/>
  <c r="U768" i="26"/>
  <c r="A768" i="26"/>
  <c r="AP767" i="26"/>
  <c r="AL767" i="26"/>
  <c r="AK767" i="26"/>
  <c r="AH767" i="26"/>
  <c r="AG767" i="26"/>
  <c r="AC767" i="26"/>
  <c r="A767" i="26"/>
  <c r="AJ767" i="26" s="1"/>
  <c r="AP766" i="26"/>
  <c r="AL766" i="26"/>
  <c r="AK766" i="26"/>
  <c r="AH766" i="26"/>
  <c r="AG766" i="26"/>
  <c r="AC766" i="26"/>
  <c r="AM766" i="26" s="1"/>
  <c r="A766" i="26"/>
  <c r="AJ766" i="26" s="1"/>
  <c r="AP765" i="26"/>
  <c r="AL765" i="26"/>
  <c r="AK765" i="26"/>
  <c r="AH765" i="26"/>
  <c r="AG765" i="26"/>
  <c r="AC765" i="26"/>
  <c r="AM765" i="26" s="1"/>
  <c r="A765" i="26"/>
  <c r="AJ765" i="26" s="1"/>
  <c r="AP764" i="26"/>
  <c r="AL764" i="26"/>
  <c r="AK764" i="26"/>
  <c r="AH764" i="26"/>
  <c r="AG764" i="26"/>
  <c r="AC764" i="26"/>
  <c r="AN764" i="26" s="1"/>
  <c r="A764" i="26"/>
  <c r="AJ764" i="26" s="1"/>
  <c r="AP763" i="26"/>
  <c r="AL763" i="26"/>
  <c r="AK763" i="26"/>
  <c r="AH763" i="26"/>
  <c r="AG763" i="26"/>
  <c r="AC763" i="26"/>
  <c r="A763" i="26"/>
  <c r="AJ763" i="26" s="1"/>
  <c r="AP220" i="26"/>
  <c r="AL220" i="26"/>
  <c r="AK220" i="26"/>
  <c r="AH220" i="26"/>
  <c r="AG220" i="26"/>
  <c r="AC220" i="26"/>
  <c r="AO220" i="26" s="1"/>
  <c r="A762" i="26"/>
  <c r="AJ762" i="26" s="1"/>
  <c r="AP223" i="26"/>
  <c r="AL223" i="26"/>
  <c r="AK223" i="26"/>
  <c r="AH223" i="26"/>
  <c r="AG223" i="26"/>
  <c r="AC223" i="26"/>
  <c r="AM223" i="26" s="1"/>
  <c r="A761" i="26"/>
  <c r="AP221" i="26"/>
  <c r="AL221" i="26"/>
  <c r="AK221" i="26"/>
  <c r="AH221" i="26"/>
  <c r="AG221" i="26"/>
  <c r="AC221" i="26"/>
  <c r="A760" i="26"/>
  <c r="AP222" i="26"/>
  <c r="AL222" i="26"/>
  <c r="AK222" i="26"/>
  <c r="AH222" i="26"/>
  <c r="AG222" i="26"/>
  <c r="AC222" i="26"/>
  <c r="A759" i="26"/>
  <c r="AP586" i="26"/>
  <c r="AL586" i="26"/>
  <c r="AK586" i="26"/>
  <c r="AH586" i="26"/>
  <c r="AG586" i="26"/>
  <c r="AC586" i="26"/>
  <c r="AO586" i="26" s="1"/>
  <c r="A758" i="26"/>
  <c r="AJ758" i="26" s="1"/>
  <c r="AP578" i="26"/>
  <c r="AL578" i="26"/>
  <c r="AK578" i="26"/>
  <c r="AH578" i="26"/>
  <c r="AG578" i="26"/>
  <c r="AC578" i="26"/>
  <c r="A757" i="26"/>
  <c r="AP584" i="26"/>
  <c r="AL584" i="26"/>
  <c r="AK584" i="26"/>
  <c r="AH584" i="26"/>
  <c r="AG584" i="26"/>
  <c r="AC584" i="26"/>
  <c r="AO584" i="26" s="1"/>
  <c r="A756" i="26"/>
  <c r="AP582" i="26"/>
  <c r="AL582" i="26"/>
  <c r="AK582" i="26"/>
  <c r="AH582" i="26"/>
  <c r="AG582" i="26"/>
  <c r="AC582" i="26"/>
  <c r="A755" i="26"/>
  <c r="AP583" i="26"/>
  <c r="AL583" i="26"/>
  <c r="AK583" i="26"/>
  <c r="AH583" i="26"/>
  <c r="AG583" i="26"/>
  <c r="AC583" i="26"/>
  <c r="AO583" i="26" s="1"/>
  <c r="A754" i="26"/>
  <c r="AP580" i="26"/>
  <c r="AL580" i="26"/>
  <c r="AK580" i="26"/>
  <c r="AH580" i="26"/>
  <c r="AG580" i="26"/>
  <c r="AC580" i="26"/>
  <c r="AM580" i="26" s="1"/>
  <c r="A753" i="26"/>
  <c r="AP588" i="26"/>
  <c r="AL588" i="26"/>
  <c r="AK588" i="26"/>
  <c r="AH588" i="26"/>
  <c r="AG588" i="26"/>
  <c r="AC588" i="26"/>
  <c r="AM588" i="26" s="1"/>
  <c r="A752" i="26"/>
  <c r="AP585" i="26"/>
  <c r="AL585" i="26"/>
  <c r="AK585" i="26"/>
  <c r="AH585" i="26"/>
  <c r="AG585" i="26"/>
  <c r="AC585" i="26"/>
  <c r="AN585" i="26" s="1"/>
  <c r="A751" i="26"/>
  <c r="AP579" i="26"/>
  <c r="AL579" i="26"/>
  <c r="AK579" i="26"/>
  <c r="AH579" i="26"/>
  <c r="AG579" i="26"/>
  <c r="AC579" i="26"/>
  <c r="AO579" i="26" s="1"/>
  <c r="A750" i="26"/>
  <c r="AJ750" i="26" s="1"/>
  <c r="AP587" i="26"/>
  <c r="AL587" i="26"/>
  <c r="AK587" i="26"/>
  <c r="AH587" i="26"/>
  <c r="AG587" i="26"/>
  <c r="AC587" i="26"/>
  <c r="A749" i="26"/>
  <c r="AP581" i="26"/>
  <c r="AL581" i="26"/>
  <c r="AK581" i="26"/>
  <c r="AH581" i="26"/>
  <c r="AG581" i="26"/>
  <c r="AC581" i="26"/>
  <c r="A748" i="26"/>
  <c r="AP761" i="26"/>
  <c r="AL761" i="26"/>
  <c r="AK761" i="26"/>
  <c r="AH761" i="26"/>
  <c r="AG761" i="26"/>
  <c r="AC761" i="26"/>
  <c r="A747" i="26"/>
  <c r="AP752" i="26"/>
  <c r="AL752" i="26"/>
  <c r="AK752" i="26"/>
  <c r="AH752" i="26"/>
  <c r="AG752" i="26"/>
  <c r="AC752" i="26"/>
  <c r="AO752" i="26" s="1"/>
  <c r="A746" i="26"/>
  <c r="AP760" i="26"/>
  <c r="AL760" i="26"/>
  <c r="AK760" i="26"/>
  <c r="AH760" i="26"/>
  <c r="AG760" i="26"/>
  <c r="AC760" i="26"/>
  <c r="AM760" i="26" s="1"/>
  <c r="A745" i="26"/>
  <c r="AP750" i="26"/>
  <c r="AL750" i="26"/>
  <c r="AK750" i="26"/>
  <c r="AH750" i="26"/>
  <c r="AG750" i="26"/>
  <c r="AC750" i="26"/>
  <c r="A744" i="26"/>
  <c r="AP751" i="26"/>
  <c r="AL751" i="26"/>
  <c r="AK751" i="26"/>
  <c r="AH751" i="26"/>
  <c r="AG751" i="26"/>
  <c r="AC751" i="26"/>
  <c r="A743" i="26"/>
  <c r="AJ743" i="26" s="1"/>
  <c r="AP758" i="26"/>
  <c r="AL758" i="26"/>
  <c r="AK758" i="26"/>
  <c r="AH758" i="26"/>
  <c r="AG758" i="26"/>
  <c r="AC758" i="26"/>
  <c r="AO758" i="26" s="1"/>
  <c r="A742" i="26"/>
  <c r="AP753" i="26"/>
  <c r="AL753" i="26"/>
  <c r="AK753" i="26"/>
  <c r="AH753" i="26"/>
  <c r="AG753" i="26"/>
  <c r="AC753" i="26"/>
  <c r="AM753" i="26" s="1"/>
  <c r="A741" i="26"/>
  <c r="AP762" i="26"/>
  <c r="AL762" i="26"/>
  <c r="AK762" i="26"/>
  <c r="AH762" i="26"/>
  <c r="AG762" i="26"/>
  <c r="AC762" i="26"/>
  <c r="A740" i="26"/>
  <c r="AP759" i="26"/>
  <c r="AL759" i="26"/>
  <c r="AK759" i="26"/>
  <c r="AH759" i="26"/>
  <c r="AG759" i="26"/>
  <c r="AC759" i="26"/>
  <c r="A739" i="26"/>
  <c r="AP564" i="26"/>
  <c r="AL564" i="26"/>
  <c r="AK564" i="26"/>
  <c r="AH564" i="26"/>
  <c r="AG564" i="26"/>
  <c r="AC564" i="26"/>
  <c r="AO564" i="26" s="1"/>
  <c r="A738" i="26"/>
  <c r="AP565" i="26"/>
  <c r="AL565" i="26"/>
  <c r="AK565" i="26"/>
  <c r="AH565" i="26"/>
  <c r="AG565" i="26"/>
  <c r="AC565" i="26"/>
  <c r="A737" i="26"/>
  <c r="AP571" i="26"/>
  <c r="AL571" i="26"/>
  <c r="AK571" i="26"/>
  <c r="AH571" i="26"/>
  <c r="AG571" i="26"/>
  <c r="AC571" i="26"/>
  <c r="AM571" i="26" s="1"/>
  <c r="A736" i="26"/>
  <c r="AP577" i="26"/>
  <c r="AL577" i="26"/>
  <c r="AK577" i="26"/>
  <c r="AH577" i="26"/>
  <c r="AG577" i="26"/>
  <c r="AC577" i="26"/>
  <c r="A735" i="26"/>
  <c r="AP572" i="26"/>
  <c r="AL572" i="26"/>
  <c r="AK572" i="26"/>
  <c r="AH572" i="26"/>
  <c r="AG572" i="26"/>
  <c r="AC572" i="26"/>
  <c r="A734" i="26"/>
  <c r="AP567" i="26"/>
  <c r="AL567" i="26"/>
  <c r="AK567" i="26"/>
  <c r="AH567" i="26"/>
  <c r="AG567" i="26"/>
  <c r="AC567" i="26"/>
  <c r="AO567" i="26" s="1"/>
  <c r="A733" i="26"/>
  <c r="AP240" i="26"/>
  <c r="AL240" i="26"/>
  <c r="AK240" i="26"/>
  <c r="AH240" i="26"/>
  <c r="AG240" i="26"/>
  <c r="AC240" i="26"/>
  <c r="Z240" i="26"/>
  <c r="A732" i="26"/>
  <c r="AP280" i="26"/>
  <c r="AL280" i="26"/>
  <c r="AK280" i="26"/>
  <c r="AH280" i="26"/>
  <c r="AG280" i="26"/>
  <c r="AC280" i="26"/>
  <c r="AN280" i="26" s="1"/>
  <c r="A731" i="26"/>
  <c r="AP279" i="26"/>
  <c r="AL279" i="26"/>
  <c r="AK279" i="26"/>
  <c r="AH279" i="26"/>
  <c r="AG279" i="26"/>
  <c r="AC279" i="26"/>
  <c r="A730" i="26"/>
  <c r="AJ730" i="26" s="1"/>
  <c r="AP276" i="26"/>
  <c r="AL276" i="26"/>
  <c r="AK276" i="26"/>
  <c r="AH276" i="26"/>
  <c r="AG276" i="26"/>
  <c r="AC276" i="26"/>
  <c r="AM276" i="26" s="1"/>
  <c r="A729" i="26"/>
  <c r="AP275" i="26"/>
  <c r="AL275" i="26"/>
  <c r="AK275" i="26"/>
  <c r="AH275" i="26"/>
  <c r="AG275" i="26"/>
  <c r="AC275" i="26"/>
  <c r="AM275" i="26" s="1"/>
  <c r="Z275" i="26"/>
  <c r="A728" i="26"/>
  <c r="AP228" i="26"/>
  <c r="AL228" i="26"/>
  <c r="AK228" i="26"/>
  <c r="AH228" i="26"/>
  <c r="AG228" i="26"/>
  <c r="AC228" i="26"/>
  <c r="AO228" i="26" s="1"/>
  <c r="Z228" i="26"/>
  <c r="A727" i="26"/>
  <c r="AP246" i="26"/>
  <c r="AL246" i="26"/>
  <c r="AK246" i="26"/>
  <c r="AH246" i="26"/>
  <c r="AG246" i="26"/>
  <c r="AC246" i="26"/>
  <c r="AM246" i="26" s="1"/>
  <c r="Z246" i="26"/>
  <c r="A726" i="26"/>
  <c r="AP242" i="26"/>
  <c r="AL242" i="26"/>
  <c r="AK242" i="26"/>
  <c r="AH242" i="26"/>
  <c r="AG242" i="26"/>
  <c r="AC242" i="26"/>
  <c r="A725" i="26"/>
  <c r="AP256" i="26"/>
  <c r="AL256" i="26"/>
  <c r="AK256" i="26"/>
  <c r="AH256" i="26"/>
  <c r="AG256" i="26"/>
  <c r="AC256" i="26"/>
  <c r="A724" i="26"/>
  <c r="AP235" i="26"/>
  <c r="AL235" i="26"/>
  <c r="AK235" i="26"/>
  <c r="AH235" i="26"/>
  <c r="AG235" i="26"/>
  <c r="AC235" i="26"/>
  <c r="AM235" i="26" s="1"/>
  <c r="A723" i="26"/>
  <c r="AP226" i="26"/>
  <c r="AL226" i="26"/>
  <c r="AK226" i="26"/>
  <c r="AH226" i="26"/>
  <c r="AG226" i="26"/>
  <c r="AC226" i="26"/>
  <c r="AN226" i="26" s="1"/>
  <c r="A722" i="26"/>
  <c r="AP225" i="26"/>
  <c r="AL225" i="26"/>
  <c r="AK225" i="26"/>
  <c r="AH225" i="26"/>
  <c r="AG225" i="26"/>
  <c r="AC225" i="26"/>
  <c r="AO225" i="26" s="1"/>
  <c r="A721" i="26"/>
  <c r="AP253" i="26"/>
  <c r="AL253" i="26"/>
  <c r="AK253" i="26"/>
  <c r="AH253" i="26"/>
  <c r="AG253" i="26"/>
  <c r="AC253" i="26"/>
  <c r="Z253" i="26"/>
  <c r="A720" i="26"/>
  <c r="AP227" i="26"/>
  <c r="AL227" i="26"/>
  <c r="AK227" i="26"/>
  <c r="AH227" i="26"/>
  <c r="AG227" i="26"/>
  <c r="AC227" i="26"/>
  <c r="AN227" i="26" s="1"/>
  <c r="A719" i="26"/>
  <c r="AP260" i="26"/>
  <c r="AL260" i="26"/>
  <c r="AK260" i="26"/>
  <c r="AH260" i="26"/>
  <c r="AG260" i="26"/>
  <c r="AC260" i="26"/>
  <c r="Z260" i="26"/>
  <c r="A718" i="26"/>
  <c r="AJ718" i="26" s="1"/>
  <c r="AP254" i="26"/>
  <c r="AL254" i="26"/>
  <c r="AK254" i="26"/>
  <c r="AH254" i="26"/>
  <c r="AG254" i="26"/>
  <c r="AC254" i="26"/>
  <c r="AM254" i="26" s="1"/>
  <c r="A717" i="26"/>
  <c r="AP229" i="26"/>
  <c r="AL229" i="26"/>
  <c r="AK229" i="26"/>
  <c r="AH229" i="26"/>
  <c r="AG229" i="26"/>
  <c r="AC229" i="26"/>
  <c r="AN229" i="26" s="1"/>
  <c r="A716" i="26"/>
  <c r="AP270" i="26"/>
  <c r="AL270" i="26"/>
  <c r="AK270" i="26"/>
  <c r="AH270" i="26"/>
  <c r="AG270" i="26"/>
  <c r="AC270" i="26"/>
  <c r="Z270" i="26"/>
  <c r="A715" i="26"/>
  <c r="AP230" i="26"/>
  <c r="AL230" i="26"/>
  <c r="AK230" i="26"/>
  <c r="AH230" i="26"/>
  <c r="AG230" i="26"/>
  <c r="AC230" i="26"/>
  <c r="AM230" i="26" s="1"/>
  <c r="A714" i="26"/>
  <c r="AP249" i="26"/>
  <c r="AL249" i="26"/>
  <c r="AK249" i="26"/>
  <c r="AH249" i="26"/>
  <c r="AG249" i="26"/>
  <c r="AC249" i="26"/>
  <c r="AN249" i="26" s="1"/>
  <c r="A713" i="26"/>
  <c r="AP239" i="26"/>
  <c r="AL239" i="26"/>
  <c r="AK239" i="26"/>
  <c r="AH239" i="26"/>
  <c r="AG239" i="26"/>
  <c r="AC239" i="26"/>
  <c r="AO239" i="26" s="1"/>
  <c r="A712" i="26"/>
  <c r="AP262" i="26"/>
  <c r="AL262" i="26"/>
  <c r="AK262" i="26"/>
  <c r="AH262" i="26"/>
  <c r="AG262" i="26"/>
  <c r="AC262" i="26"/>
  <c r="A711" i="26"/>
  <c r="AJ711" i="26" s="1"/>
  <c r="AP269" i="26"/>
  <c r="AL269" i="26"/>
  <c r="AK269" i="26"/>
  <c r="AH269" i="26"/>
  <c r="AG269" i="26"/>
  <c r="AC269" i="26"/>
  <c r="AM269" i="26" s="1"/>
  <c r="A710" i="26"/>
  <c r="AJ710" i="26" s="1"/>
  <c r="AP236" i="26"/>
  <c r="AL236" i="26"/>
  <c r="AK236" i="26"/>
  <c r="AH236" i="26"/>
  <c r="AG236" i="26"/>
  <c r="AC236" i="26"/>
  <c r="AN236" i="26" s="1"/>
  <c r="A709" i="26"/>
  <c r="AP265" i="26"/>
  <c r="AL265" i="26"/>
  <c r="AK265" i="26"/>
  <c r="AH265" i="26"/>
  <c r="AG265" i="26"/>
  <c r="AC265" i="26"/>
  <c r="A708" i="26"/>
  <c r="AP257" i="26"/>
  <c r="AL257" i="26"/>
  <c r="AK257" i="26"/>
  <c r="AH257" i="26"/>
  <c r="AG257" i="26"/>
  <c r="AC257" i="26"/>
  <c r="A707" i="26"/>
  <c r="AP267" i="26"/>
  <c r="AL267" i="26"/>
  <c r="AK267" i="26"/>
  <c r="AH267" i="26"/>
  <c r="AG267" i="26"/>
  <c r="AC267" i="26"/>
  <c r="AM267" i="26" s="1"/>
  <c r="A706" i="26"/>
  <c r="AP244" i="26"/>
  <c r="AL244" i="26"/>
  <c r="AK244" i="26"/>
  <c r="AH244" i="26"/>
  <c r="AG244" i="26"/>
  <c r="AC244" i="26"/>
  <c r="AN244" i="26" s="1"/>
  <c r="A705" i="26"/>
  <c r="AP251" i="26"/>
  <c r="AL251" i="26"/>
  <c r="AK251" i="26"/>
  <c r="AH251" i="26"/>
  <c r="AG251" i="26"/>
  <c r="AC251" i="26"/>
  <c r="AO251" i="26" s="1"/>
  <c r="A704" i="26"/>
  <c r="AP231" i="26"/>
  <c r="AL231" i="26"/>
  <c r="AK231" i="26"/>
  <c r="AH231" i="26"/>
  <c r="AG231" i="26"/>
  <c r="AC231" i="26"/>
  <c r="AM231" i="26" s="1"/>
  <c r="A703" i="26"/>
  <c r="AP261" i="26"/>
  <c r="AL261" i="26"/>
  <c r="AK261" i="26"/>
  <c r="AH261" i="26"/>
  <c r="AG261" i="26"/>
  <c r="AC261" i="26"/>
  <c r="AM261" i="26" s="1"/>
  <c r="A702" i="26"/>
  <c r="AP245" i="26"/>
  <c r="AL245" i="26"/>
  <c r="AK245" i="26"/>
  <c r="AH245" i="26"/>
  <c r="AG245" i="26"/>
  <c r="AC245" i="26"/>
  <c r="AN245" i="26" s="1"/>
  <c r="A701" i="26"/>
  <c r="AP247" i="26"/>
  <c r="AL247" i="26"/>
  <c r="AK247" i="26"/>
  <c r="AH247" i="26"/>
  <c r="AG247" i="26"/>
  <c r="AC247" i="26"/>
  <c r="AO247" i="26" s="1"/>
  <c r="A700" i="26"/>
  <c r="AP258" i="26"/>
  <c r="AL258" i="26"/>
  <c r="AK258" i="26"/>
  <c r="AH258" i="26"/>
  <c r="AG258" i="26"/>
  <c r="AC258" i="26"/>
  <c r="AO258" i="26" s="1"/>
  <c r="A699" i="26"/>
  <c r="AP252" i="26"/>
  <c r="AL252" i="26"/>
  <c r="AK252" i="26"/>
  <c r="AH252" i="26"/>
  <c r="AG252" i="26"/>
  <c r="AC252" i="26"/>
  <c r="A698" i="26"/>
  <c r="AP255" i="26"/>
  <c r="AL255" i="26"/>
  <c r="AK255" i="26"/>
  <c r="AH255" i="26"/>
  <c r="AG255" i="26"/>
  <c r="AC255" i="26"/>
  <c r="AM255" i="26" s="1"/>
  <c r="A697" i="26"/>
  <c r="AP241" i="26"/>
  <c r="AL241" i="26"/>
  <c r="AK241" i="26"/>
  <c r="AH241" i="26"/>
  <c r="AG241" i="26"/>
  <c r="AC241" i="26"/>
  <c r="AN241" i="26" s="1"/>
  <c r="A696" i="26"/>
  <c r="AJ696" i="26" s="1"/>
  <c r="AP248" i="26"/>
  <c r="AL248" i="26"/>
  <c r="AK248" i="26"/>
  <c r="AH248" i="26"/>
  <c r="AG248" i="26"/>
  <c r="AC248" i="26"/>
  <c r="AO248" i="26" s="1"/>
  <c r="A695" i="26"/>
  <c r="AP234" i="26"/>
  <c r="AL234" i="26"/>
  <c r="AK234" i="26"/>
  <c r="AH234" i="26"/>
  <c r="AG234" i="26"/>
  <c r="AC234" i="26"/>
  <c r="AM234" i="26" s="1"/>
  <c r="A694" i="26"/>
  <c r="AP266" i="26"/>
  <c r="AL266" i="26"/>
  <c r="AK266" i="26"/>
  <c r="AH266" i="26"/>
  <c r="AG266" i="26"/>
  <c r="AC266" i="26"/>
  <c r="AM266" i="26" s="1"/>
  <c r="A693" i="26"/>
  <c r="AP238" i="26"/>
  <c r="AL238" i="26"/>
  <c r="AK238" i="26"/>
  <c r="AH238" i="26"/>
  <c r="AG238" i="26"/>
  <c r="AC238" i="26"/>
  <c r="AN238" i="26" s="1"/>
  <c r="A692" i="26"/>
  <c r="AP243" i="26"/>
  <c r="AL243" i="26"/>
  <c r="AK243" i="26"/>
  <c r="AH243" i="26"/>
  <c r="AG243" i="26"/>
  <c r="AC243" i="26"/>
  <c r="AO243" i="26" s="1"/>
  <c r="A691" i="26"/>
  <c r="AP250" i="26"/>
  <c r="AL250" i="26"/>
  <c r="AK250" i="26"/>
  <c r="AH250" i="26"/>
  <c r="AG250" i="26"/>
  <c r="AC250" i="26"/>
  <c r="AM250" i="26" s="1"/>
  <c r="A690" i="26"/>
  <c r="AP264" i="26"/>
  <c r="AL264" i="26"/>
  <c r="AK264" i="26"/>
  <c r="AH264" i="26"/>
  <c r="AG264" i="26"/>
  <c r="AC264" i="26"/>
  <c r="AM264" i="26" s="1"/>
  <c r="A689" i="26"/>
  <c r="AJ689" i="26" s="1"/>
  <c r="AP237" i="26"/>
  <c r="AL237" i="26"/>
  <c r="AK237" i="26"/>
  <c r="AH237" i="26"/>
  <c r="AG237" i="26"/>
  <c r="AC237" i="26"/>
  <c r="AN237" i="26" s="1"/>
  <c r="A688" i="26"/>
  <c r="AP233" i="26"/>
  <c r="AL233" i="26"/>
  <c r="AK233" i="26"/>
  <c r="AH233" i="26"/>
  <c r="AG233" i="26"/>
  <c r="AC233" i="26"/>
  <c r="AO233" i="26" s="1"/>
  <c r="A687" i="26"/>
  <c r="AJ687" i="26" s="1"/>
  <c r="AP263" i="26"/>
  <c r="AL263" i="26"/>
  <c r="AK263" i="26"/>
  <c r="AH263" i="26"/>
  <c r="AG263" i="26"/>
  <c r="AC263" i="26"/>
  <c r="AM263" i="26" s="1"/>
  <c r="A686" i="26"/>
  <c r="AP259" i="26"/>
  <c r="AL259" i="26"/>
  <c r="AK259" i="26"/>
  <c r="AH259" i="26"/>
  <c r="AG259" i="26"/>
  <c r="AC259" i="26"/>
  <c r="AM259" i="26" s="1"/>
  <c r="A685" i="26"/>
  <c r="AP232" i="26"/>
  <c r="AL232" i="26"/>
  <c r="AK232" i="26"/>
  <c r="AH232" i="26"/>
  <c r="AG232" i="26"/>
  <c r="AC232" i="26"/>
  <c r="AN232" i="26" s="1"/>
  <c r="A684" i="26"/>
  <c r="AP419" i="26"/>
  <c r="AL419" i="26"/>
  <c r="AK419" i="26"/>
  <c r="AH419" i="26"/>
  <c r="AG419" i="26"/>
  <c r="AC419" i="26"/>
  <c r="AO419" i="26" s="1"/>
  <c r="A683" i="26"/>
  <c r="AP418" i="26"/>
  <c r="AL418" i="26"/>
  <c r="AK418" i="26"/>
  <c r="AH418" i="26"/>
  <c r="AG418" i="26"/>
  <c r="AC418" i="26"/>
  <c r="AM418" i="26" s="1"/>
  <c r="A682" i="26"/>
  <c r="AP414" i="26"/>
  <c r="AL414" i="26"/>
  <c r="AK414" i="26"/>
  <c r="AH414" i="26"/>
  <c r="AG414" i="26"/>
  <c r="AC414" i="26"/>
  <c r="AM414" i="26" s="1"/>
  <c r="A681" i="26"/>
  <c r="AP410" i="26"/>
  <c r="AL410" i="26"/>
  <c r="AK410" i="26"/>
  <c r="AH410" i="26"/>
  <c r="AG410" i="26"/>
  <c r="AC410" i="26"/>
  <c r="AN410" i="26" s="1"/>
  <c r="A680" i="26"/>
  <c r="AP417" i="26"/>
  <c r="AL417" i="26"/>
  <c r="AK417" i="26"/>
  <c r="AH417" i="26"/>
  <c r="AG417" i="26"/>
  <c r="AC417" i="26"/>
  <c r="AO417" i="26" s="1"/>
  <c r="A679" i="26"/>
  <c r="AP416" i="26"/>
  <c r="AL416" i="26"/>
  <c r="AK416" i="26"/>
  <c r="AH416" i="26"/>
  <c r="AG416" i="26"/>
  <c r="AC416" i="26"/>
  <c r="A678" i="26"/>
  <c r="AP411" i="26"/>
  <c r="AL411" i="26"/>
  <c r="AK411" i="26"/>
  <c r="AH411" i="26"/>
  <c r="AG411" i="26"/>
  <c r="AC411" i="26"/>
  <c r="AM411" i="26" s="1"/>
  <c r="A677" i="26"/>
  <c r="AP413" i="26"/>
  <c r="AL413" i="26"/>
  <c r="AK413" i="26"/>
  <c r="AH413" i="26"/>
  <c r="AG413" i="26"/>
  <c r="AC413" i="26"/>
  <c r="A676" i="26"/>
  <c r="AJ676" i="26" s="1"/>
  <c r="AP412" i="26"/>
  <c r="AL412" i="26"/>
  <c r="AK412" i="26"/>
  <c r="AH412" i="26"/>
  <c r="AG412" i="26"/>
  <c r="AC412" i="26"/>
  <c r="AO412" i="26" s="1"/>
  <c r="A675" i="26"/>
  <c r="AP409" i="26"/>
  <c r="AL409" i="26"/>
  <c r="AK409" i="26"/>
  <c r="AH409" i="26"/>
  <c r="AG409" i="26"/>
  <c r="AC409" i="26"/>
  <c r="AM409" i="26" s="1"/>
  <c r="A674" i="26"/>
  <c r="AP415" i="26"/>
  <c r="AL415" i="26"/>
  <c r="AK415" i="26"/>
  <c r="AH415" i="26"/>
  <c r="AG415" i="26"/>
  <c r="AC415" i="26"/>
  <c r="AM415" i="26" s="1"/>
  <c r="A673" i="26"/>
  <c r="AP402" i="26"/>
  <c r="AL402" i="26"/>
  <c r="AK402" i="26"/>
  <c r="AH402" i="26"/>
  <c r="AG402" i="26"/>
  <c r="AC402" i="26"/>
  <c r="A672" i="26"/>
  <c r="AP403" i="26"/>
  <c r="AL403" i="26"/>
  <c r="AK403" i="26"/>
  <c r="AH403" i="26"/>
  <c r="AG403" i="26"/>
  <c r="AC403" i="26"/>
  <c r="AO403" i="26" s="1"/>
  <c r="A671" i="26"/>
  <c r="AP400" i="26"/>
  <c r="AL400" i="26"/>
  <c r="AK400" i="26"/>
  <c r="AH400" i="26"/>
  <c r="AG400" i="26"/>
  <c r="AC400" i="26"/>
  <c r="AM400" i="26" s="1"/>
  <c r="A670" i="26"/>
  <c r="AP404" i="26"/>
  <c r="AL404" i="26"/>
  <c r="AK404" i="26"/>
  <c r="AH404" i="26"/>
  <c r="AG404" i="26"/>
  <c r="AC404" i="26"/>
  <c r="AM404" i="26" s="1"/>
  <c r="A669" i="26"/>
  <c r="AP401" i="26"/>
  <c r="AL401" i="26"/>
  <c r="AK401" i="26"/>
  <c r="AH401" i="26"/>
  <c r="AG401" i="26"/>
  <c r="AC401" i="26"/>
  <c r="AN401" i="26" s="1"/>
  <c r="A668" i="26"/>
  <c r="AP399" i="26"/>
  <c r="AL399" i="26"/>
  <c r="AK399" i="26"/>
  <c r="AH399" i="26"/>
  <c r="AG399" i="26"/>
  <c r="AC399" i="26"/>
  <c r="AO399" i="26" s="1"/>
  <c r="A667" i="26"/>
  <c r="AP167" i="26"/>
  <c r="AL167" i="26"/>
  <c r="AK167" i="26"/>
  <c r="AH167" i="26"/>
  <c r="AG167" i="26"/>
  <c r="AC167" i="26"/>
  <c r="AF167" i="26" s="1"/>
  <c r="AI167" i="26" s="1"/>
  <c r="A666" i="26"/>
  <c r="AP161" i="26"/>
  <c r="AL161" i="26"/>
  <c r="AK161" i="26"/>
  <c r="AH161" i="26"/>
  <c r="AG161" i="26"/>
  <c r="AC161" i="26"/>
  <c r="AM161" i="26" s="1"/>
  <c r="A665" i="26"/>
  <c r="AP164" i="26"/>
  <c r="AL164" i="26"/>
  <c r="AK164" i="26"/>
  <c r="AH164" i="26"/>
  <c r="AG164" i="26"/>
  <c r="AC164" i="26"/>
  <c r="AN164" i="26" s="1"/>
  <c r="A664" i="26"/>
  <c r="AP162" i="26"/>
  <c r="AL162" i="26"/>
  <c r="AK162" i="26"/>
  <c r="AH162" i="26"/>
  <c r="AG162" i="26"/>
  <c r="AC162" i="26"/>
  <c r="AM162" i="26" s="1"/>
  <c r="A663" i="26"/>
  <c r="AP168" i="26"/>
  <c r="AL168" i="26"/>
  <c r="AK168" i="26"/>
  <c r="AH168" i="26"/>
  <c r="AG168" i="26"/>
  <c r="AC168" i="26"/>
  <c r="AO168" i="26" s="1"/>
  <c r="A662" i="26"/>
  <c r="AJ662" i="26" s="1"/>
  <c r="AP169" i="26"/>
  <c r="AL169" i="26"/>
  <c r="AK169" i="26"/>
  <c r="AH169" i="26"/>
  <c r="AG169" i="26"/>
  <c r="AC169" i="26"/>
  <c r="AM169" i="26" s="1"/>
  <c r="A661" i="26"/>
  <c r="AP170" i="26"/>
  <c r="AL170" i="26"/>
  <c r="AK170" i="26"/>
  <c r="AH170" i="26"/>
  <c r="AG170" i="26"/>
  <c r="AC170" i="26"/>
  <c r="AN170" i="26" s="1"/>
  <c r="A660" i="26"/>
  <c r="AP138" i="26"/>
  <c r="AL138" i="26"/>
  <c r="AK138" i="26"/>
  <c r="AH138" i="26"/>
  <c r="AG138" i="26"/>
  <c r="AC138" i="26"/>
  <c r="AO138" i="26" s="1"/>
  <c r="A659" i="26"/>
  <c r="AP132" i="26"/>
  <c r="AL132" i="26"/>
  <c r="AK132" i="26"/>
  <c r="AH132" i="26"/>
  <c r="AG132" i="26"/>
  <c r="AC132" i="26"/>
  <c r="AO132" i="26" s="1"/>
  <c r="A658" i="26"/>
  <c r="AP158" i="26"/>
  <c r="AL158" i="26"/>
  <c r="AK158" i="26"/>
  <c r="AH158" i="26"/>
  <c r="AG158" i="26"/>
  <c r="AC158" i="26"/>
  <c r="AM158" i="26" s="1"/>
  <c r="A657" i="26"/>
  <c r="AP154" i="26"/>
  <c r="AL154" i="26"/>
  <c r="AK154" i="26"/>
  <c r="AH154" i="26"/>
  <c r="AG154" i="26"/>
  <c r="AC154" i="26"/>
  <c r="AN154" i="26" s="1"/>
  <c r="A656" i="26"/>
  <c r="AP150" i="26"/>
  <c r="AL150" i="26"/>
  <c r="AK150" i="26"/>
  <c r="AH150" i="26"/>
  <c r="AG150" i="26"/>
  <c r="AC150" i="26"/>
  <c r="AO150" i="26" s="1"/>
  <c r="A655" i="26"/>
  <c r="AP128" i="26"/>
  <c r="AL128" i="26"/>
  <c r="AK128" i="26"/>
  <c r="AH128" i="26"/>
  <c r="AG128" i="26"/>
  <c r="AC128" i="26"/>
  <c r="AO128" i="26" s="1"/>
  <c r="A654" i="26"/>
  <c r="AP141" i="26"/>
  <c r="AL141" i="26"/>
  <c r="AK141" i="26"/>
  <c r="AH141" i="26"/>
  <c r="AG141" i="26"/>
  <c r="AC141" i="26"/>
  <c r="AN141" i="26" s="1"/>
  <c r="A653" i="26"/>
  <c r="AP134" i="26"/>
  <c r="AL134" i="26"/>
  <c r="AK134" i="26"/>
  <c r="AH134" i="26"/>
  <c r="AG134" i="26"/>
  <c r="AC134" i="26"/>
  <c r="AN134" i="26" s="1"/>
  <c r="A652" i="26"/>
  <c r="AP156" i="26"/>
  <c r="AL156" i="26"/>
  <c r="AK156" i="26"/>
  <c r="AH156" i="26"/>
  <c r="AG156" i="26"/>
  <c r="AC156" i="26"/>
  <c r="AO156" i="26" s="1"/>
  <c r="A651" i="26"/>
  <c r="AP140" i="26"/>
  <c r="AL140" i="26"/>
  <c r="AK140" i="26"/>
  <c r="AH140" i="26"/>
  <c r="AG140" i="26"/>
  <c r="AC140" i="26"/>
  <c r="AO140" i="26" s="1"/>
  <c r="A650" i="26"/>
  <c r="AJ650" i="26" s="1"/>
  <c r="AP504" i="26"/>
  <c r="AL504" i="26"/>
  <c r="AK504" i="26"/>
  <c r="AH504" i="26"/>
  <c r="AG504" i="26"/>
  <c r="AC504" i="26"/>
  <c r="AO504" i="26" s="1"/>
  <c r="A649" i="26"/>
  <c r="AP159" i="26"/>
  <c r="AL159" i="26"/>
  <c r="AK159" i="26"/>
  <c r="AH159" i="26"/>
  <c r="AG159" i="26"/>
  <c r="AC159" i="26"/>
  <c r="AN159" i="26" s="1"/>
  <c r="A648" i="26"/>
  <c r="AP146" i="26"/>
  <c r="AL146" i="26"/>
  <c r="AK146" i="26"/>
  <c r="AH146" i="26"/>
  <c r="AG146" i="26"/>
  <c r="AC146" i="26"/>
  <c r="AO146" i="26" s="1"/>
  <c r="A647" i="26"/>
  <c r="AP151" i="26"/>
  <c r="AL151" i="26"/>
  <c r="AK151" i="26"/>
  <c r="AH151" i="26"/>
  <c r="AG151" i="26"/>
  <c r="AC151" i="26"/>
  <c r="AO151" i="26" s="1"/>
  <c r="A646" i="26"/>
  <c r="AP157" i="26"/>
  <c r="AL157" i="26"/>
  <c r="AK157" i="26"/>
  <c r="AH157" i="26"/>
  <c r="AG157" i="26"/>
  <c r="AC157" i="26"/>
  <c r="AM157" i="26" s="1"/>
  <c r="A645" i="26"/>
  <c r="AP149" i="26"/>
  <c r="AL149" i="26"/>
  <c r="AK149" i="26"/>
  <c r="AH149" i="26"/>
  <c r="AG149" i="26"/>
  <c r="AC149" i="26"/>
  <c r="A644" i="26"/>
  <c r="AP155" i="26"/>
  <c r="AL155" i="26"/>
  <c r="AK155" i="26"/>
  <c r="AH155" i="26"/>
  <c r="AG155" i="26"/>
  <c r="AC155" i="26"/>
  <c r="AO155" i="26" s="1"/>
  <c r="A643" i="26"/>
  <c r="AP152" i="26"/>
  <c r="AL152" i="26"/>
  <c r="AK152" i="26"/>
  <c r="AH152" i="26"/>
  <c r="AG152" i="26"/>
  <c r="AC152" i="26"/>
  <c r="AO152" i="26" s="1"/>
  <c r="A642" i="26"/>
  <c r="AP136" i="26"/>
  <c r="AL136" i="26"/>
  <c r="AK136" i="26"/>
  <c r="AH136" i="26"/>
  <c r="AG136" i="26"/>
  <c r="AC136" i="26"/>
  <c r="AM136" i="26" s="1"/>
  <c r="A641" i="26"/>
  <c r="AP129" i="26"/>
  <c r="AL129" i="26"/>
  <c r="AK129" i="26"/>
  <c r="AH129" i="26"/>
  <c r="AG129" i="26"/>
  <c r="AC129" i="26"/>
  <c r="AN129" i="26" s="1"/>
  <c r="A640" i="26"/>
  <c r="AP137" i="26"/>
  <c r="AL137" i="26"/>
  <c r="AK137" i="26"/>
  <c r="AH137" i="26"/>
  <c r="AG137" i="26"/>
  <c r="AC137" i="26"/>
  <c r="AO137" i="26" s="1"/>
  <c r="A639" i="26"/>
  <c r="AP116" i="26"/>
  <c r="AL116" i="26"/>
  <c r="AK116" i="26"/>
  <c r="AH116" i="26"/>
  <c r="AG116" i="26"/>
  <c r="AC116" i="26"/>
  <c r="AO116" i="26" s="1"/>
  <c r="A638" i="26"/>
  <c r="AP107" i="26"/>
  <c r="AL107" i="26"/>
  <c r="AK107" i="26"/>
  <c r="AH107" i="26"/>
  <c r="AG107" i="26"/>
  <c r="AC107" i="26"/>
  <c r="AM107" i="26" s="1"/>
  <c r="A637" i="26"/>
  <c r="AP117" i="26"/>
  <c r="AL117" i="26"/>
  <c r="AK117" i="26"/>
  <c r="AH117" i="26"/>
  <c r="AG117" i="26"/>
  <c r="AC117" i="26"/>
  <c r="A636" i="26"/>
  <c r="AP108" i="26"/>
  <c r="AL108" i="26"/>
  <c r="AK108" i="26"/>
  <c r="AH108" i="26"/>
  <c r="AG108" i="26"/>
  <c r="AC108" i="26"/>
  <c r="AO108" i="26" s="1"/>
  <c r="A635" i="26"/>
  <c r="AP124" i="26"/>
  <c r="AL124" i="26"/>
  <c r="AK124" i="26"/>
  <c r="AH124" i="26"/>
  <c r="AG124" i="26"/>
  <c r="AC124" i="26"/>
  <c r="AO124" i="26" s="1"/>
  <c r="A634" i="26"/>
  <c r="AP105" i="26"/>
  <c r="AL105" i="26"/>
  <c r="AK105" i="26"/>
  <c r="AH105" i="26"/>
  <c r="AG105" i="26"/>
  <c r="AC105" i="26"/>
  <c r="AM105" i="26" s="1"/>
  <c r="A633" i="26"/>
  <c r="AP125" i="26"/>
  <c r="AL125" i="26"/>
  <c r="AK125" i="26"/>
  <c r="AH125" i="26"/>
  <c r="AG125" i="26"/>
  <c r="AC125" i="26"/>
  <c r="A632" i="26"/>
  <c r="AP111" i="26"/>
  <c r="AL111" i="26"/>
  <c r="AK111" i="26"/>
  <c r="AH111" i="26"/>
  <c r="AG111" i="26"/>
  <c r="AC111" i="26"/>
  <c r="AM111" i="26" s="1"/>
  <c r="A631" i="26"/>
  <c r="AP114" i="26"/>
  <c r="AL114" i="26"/>
  <c r="AK114" i="26"/>
  <c r="AH114" i="26"/>
  <c r="AG114" i="26"/>
  <c r="AC114" i="26"/>
  <c r="AN114" i="26" s="1"/>
  <c r="A630" i="26"/>
  <c r="AP115" i="26"/>
  <c r="AL115" i="26"/>
  <c r="AK115" i="26"/>
  <c r="AH115" i="26"/>
  <c r="AG115" i="26"/>
  <c r="AC115" i="26"/>
  <c r="AO115" i="26" s="1"/>
  <c r="A629" i="26"/>
  <c r="AP109" i="26"/>
  <c r="AL109" i="26"/>
  <c r="AK109" i="26"/>
  <c r="AH109" i="26"/>
  <c r="AG109" i="26"/>
  <c r="AC109" i="26"/>
  <c r="AM109" i="26" s="1"/>
  <c r="A628" i="26"/>
  <c r="AP110" i="26"/>
  <c r="AL110" i="26"/>
  <c r="AK110" i="26"/>
  <c r="AH110" i="26"/>
  <c r="AG110" i="26"/>
  <c r="AC110" i="26"/>
  <c r="A627" i="26"/>
  <c r="AP113" i="26"/>
  <c r="AL113" i="26"/>
  <c r="AK113" i="26"/>
  <c r="AH113" i="26"/>
  <c r="AG113" i="26"/>
  <c r="AC113" i="26"/>
  <c r="A626" i="26"/>
  <c r="AP112" i="26"/>
  <c r="AL112" i="26"/>
  <c r="AK112" i="26"/>
  <c r="AH112" i="26"/>
  <c r="AG112" i="26"/>
  <c r="AC112" i="26"/>
  <c r="AO112" i="26" s="1"/>
  <c r="A625" i="26"/>
  <c r="AP126" i="26"/>
  <c r="AL126" i="26"/>
  <c r="AK126" i="26"/>
  <c r="AH126" i="26"/>
  <c r="AG126" i="26"/>
  <c r="AC126" i="26"/>
  <c r="AM126" i="26" s="1"/>
  <c r="A624" i="26"/>
  <c r="AP122" i="26"/>
  <c r="AL122" i="26"/>
  <c r="AK122" i="26"/>
  <c r="AH122" i="26"/>
  <c r="AG122" i="26"/>
  <c r="AC122" i="26"/>
  <c r="AM122" i="26" s="1"/>
  <c r="A623" i="26"/>
  <c r="AP120" i="26"/>
  <c r="AL120" i="26"/>
  <c r="AK120" i="26"/>
  <c r="AH120" i="26"/>
  <c r="AG120" i="26"/>
  <c r="AC120" i="26"/>
  <c r="AN120" i="26" s="1"/>
  <c r="A622" i="26"/>
  <c r="AP744" i="26"/>
  <c r="AL744" i="26"/>
  <c r="AK744" i="26"/>
  <c r="AH744" i="26"/>
  <c r="AG744" i="26"/>
  <c r="AC744" i="26"/>
  <c r="U744" i="26"/>
  <c r="A621" i="26"/>
  <c r="AP722" i="26"/>
  <c r="AL722" i="26"/>
  <c r="AK722" i="26"/>
  <c r="AH722" i="26"/>
  <c r="AG722" i="26"/>
  <c r="AC722" i="26"/>
  <c r="AM722" i="26" s="1"/>
  <c r="A620" i="26"/>
  <c r="AP737" i="26"/>
  <c r="AL737" i="26"/>
  <c r="AK737" i="26"/>
  <c r="AH737" i="26"/>
  <c r="AG737" i="26"/>
  <c r="AC737" i="26"/>
  <c r="AN737" i="26" s="1"/>
  <c r="A619" i="26"/>
  <c r="AP741" i="26"/>
  <c r="AL741" i="26"/>
  <c r="AK741" i="26"/>
  <c r="AH741" i="26"/>
  <c r="AG741" i="26"/>
  <c r="AC741" i="26"/>
  <c r="AO741" i="26" s="1"/>
  <c r="A618" i="26"/>
  <c r="AP742" i="26"/>
  <c r="AL742" i="26"/>
  <c r="AK742" i="26"/>
  <c r="AH742" i="26"/>
  <c r="AG742" i="26"/>
  <c r="AC742" i="26"/>
  <c r="AM742" i="26" s="1"/>
  <c r="A617" i="26"/>
  <c r="AP725" i="26"/>
  <c r="AL725" i="26"/>
  <c r="AK725" i="26"/>
  <c r="AJ725" i="26"/>
  <c r="AH725" i="26"/>
  <c r="AG725" i="26"/>
  <c r="AC725" i="26"/>
  <c r="A616" i="26"/>
  <c r="AP729" i="26"/>
  <c r="AL729" i="26"/>
  <c r="AK729" i="26"/>
  <c r="AH729" i="26"/>
  <c r="AG729" i="26"/>
  <c r="AC729" i="26"/>
  <c r="AN729" i="26" s="1"/>
  <c r="A615" i="26"/>
  <c r="AP739" i="26"/>
  <c r="AL739" i="26"/>
  <c r="AK739" i="26"/>
  <c r="AH739" i="26"/>
  <c r="AG739" i="26"/>
  <c r="AC739" i="26"/>
  <c r="AO739" i="26" s="1"/>
  <c r="A614" i="26"/>
  <c r="AP733" i="26"/>
  <c r="AL733" i="26"/>
  <c r="AK733" i="26"/>
  <c r="AH733" i="26"/>
  <c r="AG733" i="26"/>
  <c r="AC733" i="26"/>
  <c r="AM733" i="26" s="1"/>
  <c r="A613" i="26"/>
  <c r="AP746" i="26"/>
  <c r="AL746" i="26"/>
  <c r="AK746" i="26"/>
  <c r="AH746" i="26"/>
  <c r="AG746" i="26"/>
  <c r="AC746" i="26"/>
  <c r="AM746" i="26" s="1"/>
  <c r="A612" i="26"/>
  <c r="AP721" i="26"/>
  <c r="AL721" i="26"/>
  <c r="AK721" i="26"/>
  <c r="AH721" i="26"/>
  <c r="AG721" i="26"/>
  <c r="AC721" i="26"/>
  <c r="AN721" i="26" s="1"/>
  <c r="A611" i="26"/>
  <c r="AP727" i="26"/>
  <c r="AL727" i="26"/>
  <c r="AK727" i="26"/>
  <c r="AH727" i="26"/>
  <c r="AG727" i="26"/>
  <c r="AC727" i="26"/>
  <c r="AO727" i="26" s="1"/>
  <c r="A610" i="26"/>
  <c r="AP731" i="26"/>
  <c r="AL731" i="26"/>
  <c r="AK731" i="26"/>
  <c r="AH731" i="26"/>
  <c r="AG731" i="26"/>
  <c r="AC731" i="26"/>
  <c r="AM731" i="26" s="1"/>
  <c r="A609" i="26"/>
  <c r="AP738" i="26"/>
  <c r="AL738" i="26"/>
  <c r="AK738" i="26"/>
  <c r="AH738" i="26"/>
  <c r="AG738" i="26"/>
  <c r="AC738" i="26"/>
  <c r="AN738" i="26" s="1"/>
  <c r="A608" i="26"/>
  <c r="AP735" i="26"/>
  <c r="AL735" i="26"/>
  <c r="AK735" i="26"/>
  <c r="AH735" i="26"/>
  <c r="AG735" i="26"/>
  <c r="AC735" i="26"/>
  <c r="AO735" i="26" s="1"/>
  <c r="A607" i="26"/>
  <c r="AP734" i="26"/>
  <c r="AL734" i="26"/>
  <c r="AK734" i="26"/>
  <c r="AH734" i="26"/>
  <c r="AG734" i="26"/>
  <c r="AC734" i="26"/>
  <c r="U734" i="26"/>
  <c r="A606" i="26"/>
  <c r="AP748" i="26"/>
  <c r="AL748" i="26"/>
  <c r="AK748" i="26"/>
  <c r="AH748" i="26"/>
  <c r="AG748" i="26"/>
  <c r="AC748" i="26"/>
  <c r="AN748" i="26" s="1"/>
  <c r="A605" i="26"/>
  <c r="AP728" i="26"/>
  <c r="AL728" i="26"/>
  <c r="AK728" i="26"/>
  <c r="AH728" i="26"/>
  <c r="AG728" i="26"/>
  <c r="AC728" i="26"/>
  <c r="AO728" i="26" s="1"/>
  <c r="A604" i="26"/>
  <c r="AP747" i="26"/>
  <c r="AL747" i="26"/>
  <c r="AK747" i="26"/>
  <c r="AH747" i="26"/>
  <c r="AG747" i="26"/>
  <c r="AC747" i="26"/>
  <c r="AO747" i="26" s="1"/>
  <c r="A603" i="26"/>
  <c r="AP723" i="26"/>
  <c r="AL723" i="26"/>
  <c r="AK723" i="26"/>
  <c r="AH723" i="26"/>
  <c r="AG723" i="26"/>
  <c r="AC723" i="26"/>
  <c r="AM723" i="26" s="1"/>
  <c r="A602" i="26"/>
  <c r="AJ602" i="26" s="1"/>
  <c r="AP720" i="26"/>
  <c r="AL720" i="26"/>
  <c r="AK720" i="26"/>
  <c r="AH720" i="26"/>
  <c r="AG720" i="26"/>
  <c r="AC720" i="26"/>
  <c r="AN720" i="26" s="1"/>
  <c r="A601" i="26"/>
  <c r="AP717" i="26"/>
  <c r="AL717" i="26"/>
  <c r="AK717" i="26"/>
  <c r="AH717" i="26"/>
  <c r="AG717" i="26"/>
  <c r="AC717" i="26"/>
  <c r="A600" i="26"/>
  <c r="AP732" i="26"/>
  <c r="AL732" i="26"/>
  <c r="AK732" i="26"/>
  <c r="AH732" i="26"/>
  <c r="AG732" i="26"/>
  <c r="AC732" i="26"/>
  <c r="AO732" i="26" s="1"/>
  <c r="A599" i="26"/>
  <c r="AJ732" i="26" s="1"/>
  <c r="AP718" i="26"/>
  <c r="AL718" i="26"/>
  <c r="AK718" i="26"/>
  <c r="AH718" i="26"/>
  <c r="AG718" i="26"/>
  <c r="AC718" i="26"/>
  <c r="A598" i="26"/>
  <c r="AP719" i="26"/>
  <c r="AL719" i="26"/>
  <c r="AK719" i="26"/>
  <c r="AH719" i="26"/>
  <c r="AG719" i="26"/>
  <c r="AC719" i="26"/>
  <c r="AN719" i="26" s="1"/>
  <c r="A597" i="26"/>
  <c r="AJ719" i="26" s="1"/>
  <c r="AP724" i="26"/>
  <c r="AL724" i="26"/>
  <c r="AK724" i="26"/>
  <c r="AH724" i="26"/>
  <c r="AG724" i="26"/>
  <c r="AC724" i="26"/>
  <c r="AO724" i="26" s="1"/>
  <c r="A596" i="26"/>
  <c r="AP55" i="26"/>
  <c r="AL55" i="26"/>
  <c r="AK55" i="26"/>
  <c r="AH55" i="26"/>
  <c r="AG55" i="26"/>
  <c r="AC55" i="26"/>
  <c r="AO55" i="26" s="1"/>
  <c r="A595" i="26"/>
  <c r="AP50" i="26"/>
  <c r="AL50" i="26"/>
  <c r="AK50" i="26"/>
  <c r="AH50" i="26"/>
  <c r="AG50" i="26"/>
  <c r="AC50" i="26"/>
  <c r="AM50" i="26" s="1"/>
  <c r="A594" i="26"/>
  <c r="AP49" i="26"/>
  <c r="AL49" i="26"/>
  <c r="AK49" i="26"/>
  <c r="AH49" i="26"/>
  <c r="AG49" i="26"/>
  <c r="AC49" i="26"/>
  <c r="AN49" i="26" s="1"/>
  <c r="A593" i="26"/>
  <c r="AP53" i="26"/>
  <c r="AL53" i="26"/>
  <c r="AK53" i="26"/>
  <c r="AH53" i="26"/>
  <c r="AG53" i="26"/>
  <c r="AC53" i="26"/>
  <c r="AN53" i="26" s="1"/>
  <c r="U53" i="26"/>
  <c r="A592" i="26"/>
  <c r="AP54" i="26"/>
  <c r="AL54" i="26"/>
  <c r="AK54" i="26"/>
  <c r="AH54" i="26"/>
  <c r="AG54" i="26"/>
  <c r="AC54" i="26"/>
  <c r="AM54" i="26" s="1"/>
  <c r="U54" i="26"/>
  <c r="A591" i="26"/>
  <c r="AJ591" i="26" s="1"/>
  <c r="AP48" i="26"/>
  <c r="AL48" i="26"/>
  <c r="AK48" i="26"/>
  <c r="AH48" i="26"/>
  <c r="AG48" i="26"/>
  <c r="AC48" i="26"/>
  <c r="U48" i="26"/>
  <c r="A590" i="26"/>
  <c r="AP56" i="26"/>
  <c r="AL56" i="26"/>
  <c r="AK56" i="26"/>
  <c r="AH56" i="26"/>
  <c r="AG56" i="26"/>
  <c r="AC56" i="26"/>
  <c r="AM56" i="26" s="1"/>
  <c r="A589" i="26"/>
  <c r="AP47" i="26"/>
  <c r="AL47" i="26"/>
  <c r="AK47" i="26"/>
  <c r="AH47" i="26"/>
  <c r="AG47" i="26"/>
  <c r="AC47" i="26"/>
  <c r="AN47" i="26" s="1"/>
  <c r="A588" i="26"/>
  <c r="AP52" i="26"/>
  <c r="AL52" i="26"/>
  <c r="AK52" i="26"/>
  <c r="AH52" i="26"/>
  <c r="AG52" i="26"/>
  <c r="AC52" i="26"/>
  <c r="AO52" i="26" s="1"/>
  <c r="A587" i="26"/>
  <c r="AP79" i="26"/>
  <c r="AL79" i="26"/>
  <c r="AK79" i="26"/>
  <c r="AH79" i="26"/>
  <c r="AG79" i="26"/>
  <c r="AC79" i="26"/>
  <c r="AO79" i="26" s="1"/>
  <c r="A586" i="26"/>
  <c r="AJ586" i="26" s="1"/>
  <c r="AP81" i="26"/>
  <c r="AL81" i="26"/>
  <c r="AK81" i="26"/>
  <c r="AH81" i="26"/>
  <c r="AG81" i="26"/>
  <c r="AC81" i="26"/>
  <c r="AM81" i="26" s="1"/>
  <c r="A585" i="26"/>
  <c r="AP76" i="26"/>
  <c r="AL76" i="26"/>
  <c r="AK76" i="26"/>
  <c r="AH76" i="26"/>
  <c r="AG76" i="26"/>
  <c r="AC76" i="26"/>
  <c r="AN76" i="26" s="1"/>
  <c r="U76" i="26"/>
  <c r="A584" i="26"/>
  <c r="AJ584" i="26" s="1"/>
  <c r="AP75" i="26"/>
  <c r="AL75" i="26"/>
  <c r="AK75" i="26"/>
  <c r="AH75" i="26"/>
  <c r="AG75" i="26"/>
  <c r="AC75" i="26"/>
  <c r="AO75" i="26" s="1"/>
  <c r="A583" i="26"/>
  <c r="AJ583" i="26" s="1"/>
  <c r="AP77" i="26"/>
  <c r="AL77" i="26"/>
  <c r="AK77" i="26"/>
  <c r="AH77" i="26"/>
  <c r="AG77" i="26"/>
  <c r="AC77" i="26"/>
  <c r="AM77" i="26" s="1"/>
  <c r="A582" i="26"/>
  <c r="AP78" i="26"/>
  <c r="AL78" i="26"/>
  <c r="AK78" i="26"/>
  <c r="AH78" i="26"/>
  <c r="AG78" i="26"/>
  <c r="AC78" i="26"/>
  <c r="AO78" i="26" s="1"/>
  <c r="A581" i="26"/>
  <c r="AP66" i="26"/>
  <c r="AL66" i="26"/>
  <c r="AK66" i="26"/>
  <c r="AH66" i="26"/>
  <c r="AG66" i="26"/>
  <c r="AC66" i="26"/>
  <c r="AO66" i="26" s="1"/>
  <c r="A580" i="26"/>
  <c r="AP62" i="26"/>
  <c r="AL62" i="26"/>
  <c r="AK62" i="26"/>
  <c r="AH62" i="26"/>
  <c r="AG62" i="26"/>
  <c r="AC62" i="26"/>
  <c r="AM62" i="26" s="1"/>
  <c r="A579" i="26"/>
  <c r="AP57" i="26"/>
  <c r="AL57" i="26"/>
  <c r="AK57" i="26"/>
  <c r="AH57" i="26"/>
  <c r="AG57" i="26"/>
  <c r="AC57" i="26"/>
  <c r="AM57" i="26" s="1"/>
  <c r="A578" i="26"/>
  <c r="AP59" i="26"/>
  <c r="AL59" i="26"/>
  <c r="AK59" i="26"/>
  <c r="AH59" i="26"/>
  <c r="AG59" i="26"/>
  <c r="AC59" i="26"/>
  <c r="AO59" i="26" s="1"/>
  <c r="A577" i="26"/>
  <c r="AP63" i="26"/>
  <c r="AL63" i="26"/>
  <c r="AK63" i="26"/>
  <c r="AH63" i="26"/>
  <c r="AG63" i="26"/>
  <c r="AC63" i="26"/>
  <c r="AO63" i="26" s="1"/>
  <c r="A576" i="26"/>
  <c r="AP61" i="26"/>
  <c r="AL61" i="26"/>
  <c r="AK61" i="26"/>
  <c r="AH61" i="26"/>
  <c r="AG61" i="26"/>
  <c r="AC61" i="26"/>
  <c r="AM61" i="26" s="1"/>
  <c r="A575" i="26"/>
  <c r="AP60" i="26"/>
  <c r="AL60" i="26"/>
  <c r="AK60" i="26"/>
  <c r="AH60" i="26"/>
  <c r="AG60" i="26"/>
  <c r="AC60" i="26"/>
  <c r="AN60" i="26" s="1"/>
  <c r="A574" i="26"/>
  <c r="AP58" i="26"/>
  <c r="AL58" i="26"/>
  <c r="AK58" i="26"/>
  <c r="AH58" i="26"/>
  <c r="AG58" i="26"/>
  <c r="AC58" i="26"/>
  <c r="AO58" i="26" s="1"/>
  <c r="A573" i="26"/>
  <c r="AP391" i="26"/>
  <c r="AL391" i="26"/>
  <c r="AK391" i="26"/>
  <c r="AH391" i="26"/>
  <c r="AG391" i="26"/>
  <c r="AC391" i="26"/>
  <c r="AO391" i="26" s="1"/>
  <c r="A572" i="26"/>
  <c r="AP387" i="26"/>
  <c r="AL387" i="26"/>
  <c r="AK387" i="26"/>
  <c r="AH387" i="26"/>
  <c r="AG387" i="26"/>
  <c r="AC387" i="26"/>
  <c r="AO387" i="26" s="1"/>
  <c r="A571" i="26"/>
  <c r="AP388" i="26"/>
  <c r="AL388" i="26"/>
  <c r="AK388" i="26"/>
  <c r="AH388" i="26"/>
  <c r="AG388" i="26"/>
  <c r="AC388" i="26"/>
  <c r="AN388" i="26" s="1"/>
  <c r="A570" i="26"/>
  <c r="AP394" i="26"/>
  <c r="AL394" i="26"/>
  <c r="AK394" i="26"/>
  <c r="AH394" i="26"/>
  <c r="AG394" i="26"/>
  <c r="AC394" i="26"/>
  <c r="AO394" i="26" s="1"/>
  <c r="A569" i="26"/>
  <c r="AP393" i="26"/>
  <c r="AL393" i="26"/>
  <c r="AK393" i="26"/>
  <c r="AH393" i="26"/>
  <c r="AG393" i="26"/>
  <c r="AC393" i="26"/>
  <c r="AO393" i="26" s="1"/>
  <c r="A568" i="26"/>
  <c r="AP389" i="26"/>
  <c r="AL389" i="26"/>
  <c r="AK389" i="26"/>
  <c r="AH389" i="26"/>
  <c r="AG389" i="26"/>
  <c r="AC389" i="26"/>
  <c r="AM389" i="26" s="1"/>
  <c r="A567" i="26"/>
  <c r="AP390" i="26"/>
  <c r="AL390" i="26"/>
  <c r="AK390" i="26"/>
  <c r="AH390" i="26"/>
  <c r="AG390" i="26"/>
  <c r="AC390" i="26"/>
  <c r="A566" i="26"/>
  <c r="AP395" i="26"/>
  <c r="AL395" i="26"/>
  <c r="AK395" i="26"/>
  <c r="AH395" i="26"/>
  <c r="AG395" i="26"/>
  <c r="AC395" i="26"/>
  <c r="AO395" i="26" s="1"/>
  <c r="A565" i="26"/>
  <c r="AP392" i="26"/>
  <c r="AL392" i="26"/>
  <c r="AK392" i="26"/>
  <c r="AH392" i="26"/>
  <c r="AG392" i="26"/>
  <c r="AC392" i="26"/>
  <c r="AO392" i="26" s="1"/>
  <c r="A564" i="26"/>
  <c r="AP609" i="26"/>
  <c r="AL609" i="26"/>
  <c r="AK609" i="26"/>
  <c r="AH609" i="26"/>
  <c r="AG609" i="26"/>
  <c r="AC609" i="26"/>
  <c r="AM609" i="26" s="1"/>
  <c r="A563" i="26"/>
  <c r="AP601" i="26"/>
  <c r="AL601" i="26"/>
  <c r="AK601" i="26"/>
  <c r="AH601" i="26"/>
  <c r="AG601" i="26"/>
  <c r="AC601" i="26"/>
  <c r="AN601" i="26" s="1"/>
  <c r="A562" i="26"/>
  <c r="AP600" i="26"/>
  <c r="AL600" i="26"/>
  <c r="AK600" i="26"/>
  <c r="AH600" i="26"/>
  <c r="AG600" i="26"/>
  <c r="AC600" i="26"/>
  <c r="AO600" i="26" s="1"/>
  <c r="A561" i="26"/>
  <c r="AP599" i="26"/>
  <c r="AL599" i="26"/>
  <c r="AK599" i="26"/>
  <c r="AH599" i="26"/>
  <c r="AG599" i="26"/>
  <c r="AC599" i="26"/>
  <c r="AO599" i="26" s="1"/>
  <c r="A560" i="26"/>
  <c r="AP602" i="26"/>
  <c r="AL602" i="26"/>
  <c r="AK602" i="26"/>
  <c r="AH602" i="26"/>
  <c r="AG602" i="26"/>
  <c r="AC602" i="26"/>
  <c r="A559" i="26"/>
  <c r="AJ559" i="26" s="1"/>
  <c r="AP598" i="26"/>
  <c r="AL598" i="26"/>
  <c r="AK598" i="26"/>
  <c r="AH598" i="26"/>
  <c r="AG598" i="26"/>
  <c r="AC598" i="26"/>
  <c r="AN598" i="26" s="1"/>
  <c r="A558" i="26"/>
  <c r="AP608" i="26"/>
  <c r="AL608" i="26"/>
  <c r="AK608" i="26"/>
  <c r="AH608" i="26"/>
  <c r="AG608" i="26"/>
  <c r="AC608" i="26"/>
  <c r="AO608" i="26" s="1"/>
  <c r="A557" i="26"/>
  <c r="AP607" i="26"/>
  <c r="AL607" i="26"/>
  <c r="AK607" i="26"/>
  <c r="AH607" i="26"/>
  <c r="AG607" i="26"/>
  <c r="AC607" i="26"/>
  <c r="AO607" i="26" s="1"/>
  <c r="A556" i="26"/>
  <c r="AJ607" i="26" s="1"/>
  <c r="AP597" i="26"/>
  <c r="AL597" i="26"/>
  <c r="AK597" i="26"/>
  <c r="AH597" i="26"/>
  <c r="AG597" i="26"/>
  <c r="AC597" i="26"/>
  <c r="AM597" i="26" s="1"/>
  <c r="U597" i="26"/>
  <c r="A555" i="26"/>
  <c r="AP606" i="26"/>
  <c r="AL606" i="26"/>
  <c r="AK606" i="26"/>
  <c r="AH606" i="26"/>
  <c r="AG606" i="26"/>
  <c r="AC606" i="26"/>
  <c r="AO606" i="26" s="1"/>
  <c r="A554" i="26"/>
  <c r="AP605" i="26"/>
  <c r="AL605" i="26"/>
  <c r="AK605" i="26"/>
  <c r="AH605" i="26"/>
  <c r="AG605" i="26"/>
  <c r="AC605" i="26"/>
  <c r="AO605" i="26" s="1"/>
  <c r="A553" i="26"/>
  <c r="AP604" i="26"/>
  <c r="AL604" i="26"/>
  <c r="AK604" i="26"/>
  <c r="AH604" i="26"/>
  <c r="AG604" i="26"/>
  <c r="AC604" i="26"/>
  <c r="A552" i="26"/>
  <c r="AP603" i="26"/>
  <c r="AL603" i="26"/>
  <c r="AK603" i="26"/>
  <c r="AH603" i="26"/>
  <c r="AG603" i="26"/>
  <c r="AC603" i="26"/>
  <c r="AN603" i="26" s="1"/>
  <c r="A551" i="26"/>
  <c r="AJ551" i="26" s="1"/>
  <c r="AP596" i="26"/>
  <c r="AL596" i="26"/>
  <c r="AK596" i="26"/>
  <c r="AH596" i="26"/>
  <c r="AG596" i="26"/>
  <c r="AC596" i="26"/>
  <c r="AO596" i="26" s="1"/>
  <c r="A550" i="26"/>
  <c r="AJ596" i="26" s="1"/>
  <c r="AP595" i="26"/>
  <c r="AL595" i="26"/>
  <c r="AK595" i="26"/>
  <c r="AH595" i="26"/>
  <c r="AG595" i="26"/>
  <c r="AC595" i="26"/>
  <c r="AO595" i="26" s="1"/>
  <c r="A549" i="26"/>
  <c r="AP217" i="26"/>
  <c r="AL217" i="26"/>
  <c r="AK217" i="26"/>
  <c r="AH217" i="26"/>
  <c r="AG217" i="26"/>
  <c r="AC217" i="26"/>
  <c r="AM217" i="26" s="1"/>
  <c r="A548" i="26"/>
  <c r="AP206" i="26"/>
  <c r="AL206" i="26"/>
  <c r="AK206" i="26"/>
  <c r="AH206" i="26"/>
  <c r="AG206" i="26"/>
  <c r="AC206" i="26"/>
  <c r="A547" i="26"/>
  <c r="AJ547" i="26" s="1"/>
  <c r="AP215" i="26"/>
  <c r="AL215" i="26"/>
  <c r="AK215" i="26"/>
  <c r="AH215" i="26"/>
  <c r="AG215" i="26"/>
  <c r="AC215" i="26"/>
  <c r="AO215" i="26" s="1"/>
  <c r="A546" i="26"/>
  <c r="AP216" i="26"/>
  <c r="AL216" i="26"/>
  <c r="AK216" i="26"/>
  <c r="AH216" i="26"/>
  <c r="AG216" i="26"/>
  <c r="AC216" i="26"/>
  <c r="AO216" i="26" s="1"/>
  <c r="A545" i="26"/>
  <c r="AP213" i="26"/>
  <c r="AL213" i="26"/>
  <c r="AK213" i="26"/>
  <c r="AH213" i="26"/>
  <c r="AG213" i="26"/>
  <c r="AC213" i="26"/>
  <c r="AM213" i="26" s="1"/>
  <c r="A544" i="26"/>
  <c r="AP205" i="26"/>
  <c r="AL205" i="26"/>
  <c r="AK205" i="26"/>
  <c r="AH205" i="26"/>
  <c r="AG205" i="26"/>
  <c r="AC205" i="26"/>
  <c r="AN205" i="26" s="1"/>
  <c r="A543" i="26"/>
  <c r="AP210" i="26"/>
  <c r="AL210" i="26"/>
  <c r="AK210" i="26"/>
  <c r="AH210" i="26"/>
  <c r="AG210" i="26"/>
  <c r="AC210" i="26"/>
  <c r="AO210" i="26" s="1"/>
  <c r="A542" i="26"/>
  <c r="AP208" i="26"/>
  <c r="AL208" i="26"/>
  <c r="AK208" i="26"/>
  <c r="AH208" i="26"/>
  <c r="AG208" i="26"/>
  <c r="AC208" i="26"/>
  <c r="AO208" i="26" s="1"/>
  <c r="A541" i="26"/>
  <c r="AP214" i="26"/>
  <c r="AL214" i="26"/>
  <c r="AK214" i="26"/>
  <c r="AH214" i="26"/>
  <c r="AG214" i="26"/>
  <c r="AC214" i="26"/>
  <c r="A540" i="26"/>
  <c r="AP207" i="26"/>
  <c r="AL207" i="26"/>
  <c r="AK207" i="26"/>
  <c r="AH207" i="26"/>
  <c r="AG207" i="26"/>
  <c r="AC207" i="26"/>
  <c r="AN207" i="26" s="1"/>
  <c r="A539" i="26"/>
  <c r="AP209" i="26"/>
  <c r="AL209" i="26"/>
  <c r="AK209" i="26"/>
  <c r="AH209" i="26"/>
  <c r="AG209" i="26"/>
  <c r="AC209" i="26"/>
  <c r="AO209" i="26" s="1"/>
  <c r="A538" i="26"/>
  <c r="AP204" i="26"/>
  <c r="AL204" i="26"/>
  <c r="AK204" i="26"/>
  <c r="AH204" i="26"/>
  <c r="AG204" i="26"/>
  <c r="AC204" i="26"/>
  <c r="AO204" i="26" s="1"/>
  <c r="A537" i="26"/>
  <c r="AP203" i="26"/>
  <c r="AL203" i="26"/>
  <c r="AK203" i="26"/>
  <c r="AH203" i="26"/>
  <c r="AG203" i="26"/>
  <c r="AC203" i="26"/>
  <c r="AM203" i="26" s="1"/>
  <c r="A536" i="26"/>
  <c r="AP94" i="26"/>
  <c r="AL94" i="26"/>
  <c r="AK94" i="26"/>
  <c r="AH94" i="26"/>
  <c r="AG94" i="26"/>
  <c r="AC94" i="26"/>
  <c r="AM94" i="26" s="1"/>
  <c r="A535" i="26"/>
  <c r="AP95" i="26"/>
  <c r="AL95" i="26"/>
  <c r="AK95" i="26"/>
  <c r="AH95" i="26"/>
  <c r="AG95" i="26"/>
  <c r="AC95" i="26"/>
  <c r="AN95" i="26" s="1"/>
  <c r="A534" i="26"/>
  <c r="AP91" i="26"/>
  <c r="AL91" i="26"/>
  <c r="AK91" i="26"/>
  <c r="AH91" i="26"/>
  <c r="AG91" i="26"/>
  <c r="AC91" i="26"/>
  <c r="AO91" i="26" s="1"/>
  <c r="A533" i="26"/>
  <c r="AP85" i="26"/>
  <c r="AL85" i="26"/>
  <c r="AK85" i="26"/>
  <c r="AH85" i="26"/>
  <c r="AG85" i="26"/>
  <c r="AC85" i="26"/>
  <c r="AM85" i="26" s="1"/>
  <c r="A532" i="26"/>
  <c r="AP83" i="26"/>
  <c r="AL83" i="26"/>
  <c r="AK83" i="26"/>
  <c r="AH83" i="26"/>
  <c r="AG83" i="26"/>
  <c r="AC83" i="26"/>
  <c r="AM83" i="26" s="1"/>
  <c r="U83" i="26"/>
  <c r="A531" i="26"/>
  <c r="AJ531" i="26" s="1"/>
  <c r="AP93" i="26"/>
  <c r="AL93" i="26"/>
  <c r="AK93" i="26"/>
  <c r="AH93" i="26"/>
  <c r="AG93" i="26"/>
  <c r="AC93" i="26"/>
  <c r="A530" i="26"/>
  <c r="AP92" i="26"/>
  <c r="AL92" i="26"/>
  <c r="AK92" i="26"/>
  <c r="AH92" i="26"/>
  <c r="AG92" i="26"/>
  <c r="AC92" i="26"/>
  <c r="AM92" i="26" s="1"/>
  <c r="A529" i="26"/>
  <c r="AP90" i="26"/>
  <c r="AL90" i="26"/>
  <c r="AK90" i="26"/>
  <c r="AH90" i="26"/>
  <c r="AG90" i="26"/>
  <c r="AC90" i="26"/>
  <c r="AM90" i="26" s="1"/>
  <c r="A528" i="26"/>
  <c r="AP89" i="26"/>
  <c r="AL89" i="26"/>
  <c r="AK89" i="26"/>
  <c r="AH89" i="26"/>
  <c r="AG89" i="26"/>
  <c r="AC89" i="26"/>
  <c r="AN89" i="26" s="1"/>
  <c r="A527" i="26"/>
  <c r="AP88" i="26"/>
  <c r="AL88" i="26"/>
  <c r="AK88" i="26"/>
  <c r="AH88" i="26"/>
  <c r="AG88" i="26"/>
  <c r="AC88" i="26"/>
  <c r="AO88" i="26" s="1"/>
  <c r="A526" i="26"/>
  <c r="AP87" i="26"/>
  <c r="AL87" i="26"/>
  <c r="AK87" i="26"/>
  <c r="AH87" i="26"/>
  <c r="AG87" i="26"/>
  <c r="AC87" i="26"/>
  <c r="AM87" i="26" s="1"/>
  <c r="A525" i="26"/>
  <c r="AP86" i="26"/>
  <c r="AL86" i="26"/>
  <c r="AK86" i="26"/>
  <c r="AH86" i="26"/>
  <c r="AG86" i="26"/>
  <c r="AC86" i="26"/>
  <c r="AM86" i="26" s="1"/>
  <c r="A524" i="26"/>
  <c r="AP84" i="26"/>
  <c r="AL84" i="26"/>
  <c r="AK84" i="26"/>
  <c r="AH84" i="26"/>
  <c r="AG84" i="26"/>
  <c r="AC84" i="26"/>
  <c r="AN84" i="26" s="1"/>
  <c r="A523" i="26"/>
  <c r="AP82" i="26"/>
  <c r="AL82" i="26"/>
  <c r="AK82" i="26"/>
  <c r="AH82" i="26"/>
  <c r="AG82" i="26"/>
  <c r="AC82" i="26"/>
  <c r="AO82" i="26" s="1"/>
  <c r="A522" i="26"/>
  <c r="AP637" i="26"/>
  <c r="AL637" i="26"/>
  <c r="AK637" i="26"/>
  <c r="AH637" i="26"/>
  <c r="AG637" i="26"/>
  <c r="AC637" i="26"/>
  <c r="AM637" i="26" s="1"/>
  <c r="A521" i="26"/>
  <c r="AP626" i="26"/>
  <c r="AL626" i="26"/>
  <c r="AK626" i="26"/>
  <c r="AH626" i="26"/>
  <c r="AG626" i="26"/>
  <c r="AC626" i="26"/>
  <c r="AM626" i="26" s="1"/>
  <c r="A520" i="26"/>
  <c r="AP642" i="26"/>
  <c r="AL642" i="26"/>
  <c r="AK642" i="26"/>
  <c r="AH642" i="26"/>
  <c r="AG642" i="26"/>
  <c r="AC642" i="26"/>
  <c r="AN642" i="26" s="1"/>
  <c r="A519" i="26"/>
  <c r="AP641" i="26"/>
  <c r="AL641" i="26"/>
  <c r="AK641" i="26"/>
  <c r="AH641" i="26"/>
  <c r="AG641" i="26"/>
  <c r="AC641" i="26"/>
  <c r="AO641" i="26" s="1"/>
  <c r="A518" i="26"/>
  <c r="AJ641" i="26" s="1"/>
  <c r="AP648" i="26"/>
  <c r="AL648" i="26"/>
  <c r="AK648" i="26"/>
  <c r="AH648" i="26"/>
  <c r="AG648" i="26"/>
  <c r="AC648" i="26"/>
  <c r="AM648" i="26" s="1"/>
  <c r="A517" i="26"/>
  <c r="AP619" i="26"/>
  <c r="AL619" i="26"/>
  <c r="AK619" i="26"/>
  <c r="AH619" i="26"/>
  <c r="AG619" i="26"/>
  <c r="AC619" i="26"/>
  <c r="AM619" i="26" s="1"/>
  <c r="A516" i="26"/>
  <c r="AP644" i="26"/>
  <c r="AL644" i="26"/>
  <c r="AK644" i="26"/>
  <c r="AH644" i="26"/>
  <c r="AG644" i="26"/>
  <c r="AC644" i="26"/>
  <c r="AN644" i="26" s="1"/>
  <c r="A515" i="26"/>
  <c r="AP635" i="26"/>
  <c r="AL635" i="26"/>
  <c r="AK635" i="26"/>
  <c r="AH635" i="26"/>
  <c r="AG635" i="26"/>
  <c r="AC635" i="26"/>
  <c r="AO635" i="26" s="1"/>
  <c r="A514" i="26"/>
  <c r="AP622" i="26"/>
  <c r="AL622" i="26"/>
  <c r="AK622" i="26"/>
  <c r="AH622" i="26"/>
  <c r="AG622" i="26"/>
  <c r="AC622" i="26"/>
  <c r="AM622" i="26" s="1"/>
  <c r="A513" i="26"/>
  <c r="AP630" i="26"/>
  <c r="AL630" i="26"/>
  <c r="AK630" i="26"/>
  <c r="AH630" i="26"/>
  <c r="AG630" i="26"/>
  <c r="AC630" i="26"/>
  <c r="AM630" i="26" s="1"/>
  <c r="A512" i="26"/>
  <c r="AP645" i="26"/>
  <c r="AL645" i="26"/>
  <c r="AK645" i="26"/>
  <c r="AH645" i="26"/>
  <c r="AG645" i="26"/>
  <c r="AC645" i="26"/>
  <c r="AN645" i="26" s="1"/>
  <c r="A511" i="26"/>
  <c r="AP639" i="26"/>
  <c r="AL639" i="26"/>
  <c r="AK639" i="26"/>
  <c r="AH639" i="26"/>
  <c r="AG639" i="26"/>
  <c r="AC639" i="26"/>
  <c r="AO639" i="26" s="1"/>
  <c r="A510" i="26"/>
  <c r="AP618" i="26"/>
  <c r="AL618" i="26"/>
  <c r="AK618" i="26"/>
  <c r="AH618" i="26"/>
  <c r="AG618" i="26"/>
  <c r="AC618" i="26"/>
  <c r="A509" i="26"/>
  <c r="AP638" i="26"/>
  <c r="AL638" i="26"/>
  <c r="AK638" i="26"/>
  <c r="AH638" i="26"/>
  <c r="AG638" i="26"/>
  <c r="AC638" i="26"/>
  <c r="AM638" i="26" s="1"/>
  <c r="A508" i="26"/>
  <c r="AP634" i="26"/>
  <c r="AL634" i="26"/>
  <c r="AK634" i="26"/>
  <c r="AH634" i="26"/>
  <c r="AG634" i="26"/>
  <c r="AC634" i="26"/>
  <c r="AN634" i="26" s="1"/>
  <c r="A507" i="26"/>
  <c r="AP631" i="26"/>
  <c r="AL631" i="26"/>
  <c r="AK631" i="26"/>
  <c r="AH631" i="26"/>
  <c r="AG631" i="26"/>
  <c r="AC631" i="26"/>
  <c r="AO631" i="26" s="1"/>
  <c r="A506" i="26"/>
  <c r="AP633" i="26"/>
  <c r="AL633" i="26"/>
  <c r="AK633" i="26"/>
  <c r="AH633" i="26"/>
  <c r="AG633" i="26"/>
  <c r="AC633" i="26"/>
  <c r="AF633" i="26" s="1"/>
  <c r="AI633" i="26" s="1"/>
  <c r="A505" i="26"/>
  <c r="AP640" i="26"/>
  <c r="AL640" i="26"/>
  <c r="AK640" i="26"/>
  <c r="AH640" i="26"/>
  <c r="AG640" i="26"/>
  <c r="AC640" i="26"/>
  <c r="AM640" i="26" s="1"/>
  <c r="A504" i="26"/>
  <c r="AP625" i="26"/>
  <c r="AL625" i="26"/>
  <c r="AK625" i="26"/>
  <c r="AH625" i="26"/>
  <c r="AG625" i="26"/>
  <c r="AC625" i="26"/>
  <c r="AN625" i="26" s="1"/>
  <c r="A503" i="26"/>
  <c r="AP381" i="26"/>
  <c r="AL381" i="26"/>
  <c r="AK381" i="26"/>
  <c r="AH381" i="26"/>
  <c r="AG381" i="26"/>
  <c r="AC381" i="26"/>
  <c r="AO381" i="26" s="1"/>
  <c r="A502" i="26"/>
  <c r="AP380" i="26"/>
  <c r="AL380" i="26"/>
  <c r="AK380" i="26"/>
  <c r="AH380" i="26"/>
  <c r="AG380" i="26"/>
  <c r="AC380" i="26"/>
  <c r="A501" i="26"/>
  <c r="AP377" i="26"/>
  <c r="AL377" i="26"/>
  <c r="AK377" i="26"/>
  <c r="AH377" i="26"/>
  <c r="AG377" i="26"/>
  <c r="AC377" i="26"/>
  <c r="A500" i="26"/>
  <c r="AP379" i="26"/>
  <c r="AL379" i="26"/>
  <c r="AK379" i="26"/>
  <c r="AH379" i="26"/>
  <c r="AG379" i="26"/>
  <c r="AC379" i="26"/>
  <c r="AN379" i="26" s="1"/>
  <c r="A499" i="26"/>
  <c r="AP378" i="26"/>
  <c r="AL378" i="26"/>
  <c r="AK378" i="26"/>
  <c r="AH378" i="26"/>
  <c r="AG378" i="26"/>
  <c r="AC378" i="26"/>
  <c r="AO378" i="26" s="1"/>
  <c r="A498" i="26"/>
  <c r="AJ498" i="26" s="1"/>
  <c r="AP376" i="26"/>
  <c r="AL376" i="26"/>
  <c r="AK376" i="26"/>
  <c r="AH376" i="26"/>
  <c r="AG376" i="26"/>
  <c r="AC376" i="26"/>
  <c r="AM376" i="26" s="1"/>
  <c r="A497" i="26"/>
  <c r="AP375" i="26"/>
  <c r="AL375" i="26"/>
  <c r="AK375" i="26"/>
  <c r="AH375" i="26"/>
  <c r="AG375" i="26"/>
  <c r="AC375" i="26"/>
  <c r="AM375" i="26" s="1"/>
  <c r="A496" i="26"/>
  <c r="AP374" i="26"/>
  <c r="AL374" i="26"/>
  <c r="AK374" i="26"/>
  <c r="AH374" i="26"/>
  <c r="AG374" i="26"/>
  <c r="AC374" i="26"/>
  <c r="AN374" i="26" s="1"/>
  <c r="U374" i="26"/>
  <c r="A495" i="26"/>
  <c r="AP373" i="26"/>
  <c r="AL373" i="26"/>
  <c r="AK373" i="26"/>
  <c r="AH373" i="26"/>
  <c r="AG373" i="26"/>
  <c r="AC373" i="26"/>
  <c r="A494" i="26"/>
  <c r="AP364" i="26"/>
  <c r="AL364" i="26"/>
  <c r="AK364" i="26"/>
  <c r="AH364" i="26"/>
  <c r="AG364" i="26"/>
  <c r="AC364" i="26"/>
  <c r="AM364" i="26" s="1"/>
  <c r="A493" i="26"/>
  <c r="AJ493" i="26" s="1"/>
  <c r="AP356" i="26"/>
  <c r="AL356" i="26"/>
  <c r="AK356" i="26"/>
  <c r="AH356" i="26"/>
  <c r="AG356" i="26"/>
  <c r="AC356" i="26"/>
  <c r="AN356" i="26" s="1"/>
  <c r="A492" i="26"/>
  <c r="AJ492" i="26" s="1"/>
  <c r="AP369" i="26"/>
  <c r="AL369" i="26"/>
  <c r="AK369" i="26"/>
  <c r="AH369" i="26"/>
  <c r="AG369" i="26"/>
  <c r="AC369" i="26"/>
  <c r="AO369" i="26" s="1"/>
  <c r="A491" i="26"/>
  <c r="AP370" i="26"/>
  <c r="AL370" i="26"/>
  <c r="AK370" i="26"/>
  <c r="AH370" i="26"/>
  <c r="AG370" i="26"/>
  <c r="AC370" i="26"/>
  <c r="AO370" i="26" s="1"/>
  <c r="A490" i="26"/>
  <c r="AP368" i="26"/>
  <c r="AL368" i="26"/>
  <c r="AK368" i="26"/>
  <c r="AH368" i="26"/>
  <c r="AG368" i="26"/>
  <c r="AC368" i="26"/>
  <c r="A489" i="26"/>
  <c r="AP371" i="26"/>
  <c r="AL371" i="26"/>
  <c r="AK371" i="26"/>
  <c r="AH371" i="26"/>
  <c r="AG371" i="26"/>
  <c r="AC371" i="26"/>
  <c r="AN371" i="26" s="1"/>
  <c r="A488" i="26"/>
  <c r="AP372" i="26"/>
  <c r="AL372" i="26"/>
  <c r="AK372" i="26"/>
  <c r="AH372" i="26"/>
  <c r="AG372" i="26"/>
  <c r="AC372" i="26"/>
  <c r="AO372" i="26" s="1"/>
  <c r="A487" i="26"/>
  <c r="AP367" i="26"/>
  <c r="AL367" i="26"/>
  <c r="AK367" i="26"/>
  <c r="AH367" i="26"/>
  <c r="AG367" i="26"/>
  <c r="AC367" i="26"/>
  <c r="AM367" i="26" s="1"/>
  <c r="A486" i="26"/>
  <c r="AP366" i="26"/>
  <c r="AL366" i="26"/>
  <c r="AK366" i="26"/>
  <c r="AH366" i="26"/>
  <c r="AG366" i="26"/>
  <c r="AC366" i="26"/>
  <c r="AM366" i="26" s="1"/>
  <c r="A485" i="26"/>
  <c r="AP365" i="26"/>
  <c r="AL365" i="26"/>
  <c r="AK365" i="26"/>
  <c r="AH365" i="26"/>
  <c r="AG365" i="26"/>
  <c r="AC365" i="26"/>
  <c r="AN365" i="26" s="1"/>
  <c r="A484" i="26"/>
  <c r="AJ484" i="26" s="1"/>
  <c r="AP363" i="26"/>
  <c r="AL363" i="26"/>
  <c r="AK363" i="26"/>
  <c r="AH363" i="26"/>
  <c r="AG363" i="26"/>
  <c r="AC363" i="26"/>
  <c r="U363" i="26"/>
  <c r="A483" i="26"/>
  <c r="AP362" i="26"/>
  <c r="AL362" i="26"/>
  <c r="AK362" i="26"/>
  <c r="AH362" i="26"/>
  <c r="AG362" i="26"/>
  <c r="AC362" i="26"/>
  <c r="A482" i="26"/>
  <c r="AP340" i="26"/>
  <c r="AL340" i="26"/>
  <c r="AK340" i="26"/>
  <c r="AH340" i="26"/>
  <c r="AG340" i="26"/>
  <c r="AC340" i="26"/>
  <c r="AN340" i="26" s="1"/>
  <c r="A481" i="26"/>
  <c r="AP344" i="26"/>
  <c r="AL344" i="26"/>
  <c r="AK344" i="26"/>
  <c r="AH344" i="26"/>
  <c r="AG344" i="26"/>
  <c r="AC344" i="26"/>
  <c r="AO344" i="26" s="1"/>
  <c r="A480" i="26"/>
  <c r="AP343" i="26"/>
  <c r="AL343" i="26"/>
  <c r="AK343" i="26"/>
  <c r="AH343" i="26"/>
  <c r="AG343" i="26"/>
  <c r="AC343" i="26"/>
  <c r="AF343" i="26" s="1"/>
  <c r="AI343" i="26" s="1"/>
  <c r="A479" i="26"/>
  <c r="AP350" i="26"/>
  <c r="AL350" i="26"/>
  <c r="AK350" i="26"/>
  <c r="AH350" i="26"/>
  <c r="AG350" i="26"/>
  <c r="AC350" i="26"/>
  <c r="AM350" i="26" s="1"/>
  <c r="A478" i="26"/>
  <c r="AP345" i="26"/>
  <c r="AL345" i="26"/>
  <c r="AK345" i="26"/>
  <c r="AH345" i="26"/>
  <c r="AG345" i="26"/>
  <c r="AC345" i="26"/>
  <c r="AN345" i="26" s="1"/>
  <c r="A477" i="26"/>
  <c r="AP352" i="26"/>
  <c r="AL352" i="26"/>
  <c r="AK352" i="26"/>
  <c r="AH352" i="26"/>
  <c r="AG352" i="26"/>
  <c r="AC352" i="26"/>
  <c r="AO352" i="26" s="1"/>
  <c r="A476" i="26"/>
  <c r="AP339" i="26"/>
  <c r="AL339" i="26"/>
  <c r="AK339" i="26"/>
  <c r="AH339" i="26"/>
  <c r="AG339" i="26"/>
  <c r="AC339" i="26"/>
  <c r="AF339" i="26" s="1"/>
  <c r="AI339" i="26" s="1"/>
  <c r="A475" i="26"/>
  <c r="AP353" i="26"/>
  <c r="AL353" i="26"/>
  <c r="AK353" i="26"/>
  <c r="AH353" i="26"/>
  <c r="AG353" i="26"/>
  <c r="AC353" i="26"/>
  <c r="AM353" i="26" s="1"/>
  <c r="A474" i="26"/>
  <c r="AP354" i="26"/>
  <c r="AL354" i="26"/>
  <c r="AK354" i="26"/>
  <c r="AH354" i="26"/>
  <c r="AG354" i="26"/>
  <c r="AC354" i="26"/>
  <c r="AN354" i="26" s="1"/>
  <c r="A473" i="26"/>
  <c r="AJ473" i="26" s="1"/>
  <c r="AP338" i="26"/>
  <c r="AL338" i="26"/>
  <c r="AK338" i="26"/>
  <c r="AH338" i="26"/>
  <c r="AG338" i="26"/>
  <c r="AC338" i="26"/>
  <c r="AO338" i="26" s="1"/>
  <c r="A472" i="26"/>
  <c r="AP346" i="26"/>
  <c r="AL346" i="26"/>
  <c r="AK346" i="26"/>
  <c r="AH346" i="26"/>
  <c r="AG346" i="26"/>
  <c r="AC346" i="26"/>
  <c r="A471" i="26"/>
  <c r="AP361" i="26"/>
  <c r="AL361" i="26"/>
  <c r="AK361" i="26"/>
  <c r="AH361" i="26"/>
  <c r="AG361" i="26"/>
  <c r="AC361" i="26"/>
  <c r="AM361" i="26" s="1"/>
  <c r="A470" i="26"/>
  <c r="AP357" i="26"/>
  <c r="AL357" i="26"/>
  <c r="AK357" i="26"/>
  <c r="AH357" i="26"/>
  <c r="AG357" i="26"/>
  <c r="AC357" i="26"/>
  <c r="AN357" i="26" s="1"/>
  <c r="A469" i="26"/>
  <c r="AP355" i="26"/>
  <c r="AL355" i="26"/>
  <c r="AK355" i="26"/>
  <c r="AH355" i="26"/>
  <c r="AG355" i="26"/>
  <c r="AC355" i="26"/>
  <c r="AO355" i="26" s="1"/>
  <c r="A468" i="26"/>
  <c r="AJ468" i="26" s="1"/>
  <c r="AP358" i="26"/>
  <c r="AL358" i="26"/>
  <c r="AK358" i="26"/>
  <c r="AH358" i="26"/>
  <c r="AG358" i="26"/>
  <c r="AC358" i="26"/>
  <c r="AO358" i="26" s="1"/>
  <c r="A467" i="26"/>
  <c r="AP342" i="26"/>
  <c r="AL342" i="26"/>
  <c r="AK342" i="26"/>
  <c r="AH342" i="26"/>
  <c r="AG342" i="26"/>
  <c r="AC342" i="26"/>
  <c r="AF342" i="26" s="1"/>
  <c r="AI342" i="26" s="1"/>
  <c r="A466" i="26"/>
  <c r="AP341" i="26"/>
  <c r="AL341" i="26"/>
  <c r="AK341" i="26"/>
  <c r="AH341" i="26"/>
  <c r="AG341" i="26"/>
  <c r="AC341" i="26"/>
  <c r="AN341" i="26" s="1"/>
  <c r="U341" i="26"/>
  <c r="A465" i="26"/>
  <c r="AP360" i="26"/>
  <c r="AL360" i="26"/>
  <c r="AK360" i="26"/>
  <c r="AH360" i="26"/>
  <c r="AG360" i="26"/>
  <c r="AC360" i="26"/>
  <c r="AM360" i="26" s="1"/>
  <c r="A464" i="26"/>
  <c r="AP359" i="26"/>
  <c r="AL359" i="26"/>
  <c r="AK359" i="26"/>
  <c r="AH359" i="26"/>
  <c r="AG359" i="26"/>
  <c r="AC359" i="26"/>
  <c r="A463" i="26"/>
  <c r="AP347" i="26"/>
  <c r="AL347" i="26"/>
  <c r="AK347" i="26"/>
  <c r="AH347" i="26"/>
  <c r="AG347" i="26"/>
  <c r="AC347" i="26"/>
  <c r="AN347" i="26" s="1"/>
  <c r="A462" i="26"/>
  <c r="AP348" i="26"/>
  <c r="AL348" i="26"/>
  <c r="AK348" i="26"/>
  <c r="AH348" i="26"/>
  <c r="AG348" i="26"/>
  <c r="AC348" i="26"/>
  <c r="AO348" i="26" s="1"/>
  <c r="A461" i="26"/>
  <c r="AP337" i="26"/>
  <c r="AL337" i="26"/>
  <c r="AK337" i="26"/>
  <c r="AH337" i="26"/>
  <c r="AG337" i="26"/>
  <c r="AC337" i="26"/>
  <c r="AF337" i="26" s="1"/>
  <c r="AI337" i="26" s="1"/>
  <c r="A460" i="26"/>
  <c r="AP349" i="26"/>
  <c r="AL349" i="26"/>
  <c r="AK349" i="26"/>
  <c r="AH349" i="26"/>
  <c r="AG349" i="26"/>
  <c r="AC349" i="26"/>
  <c r="AM349" i="26" s="1"/>
  <c r="A459" i="26"/>
  <c r="AP351" i="26"/>
  <c r="AL351" i="26"/>
  <c r="AK351" i="26"/>
  <c r="AH351" i="26"/>
  <c r="AG351" i="26"/>
  <c r="AC351" i="26"/>
  <c r="AN351" i="26" s="1"/>
  <c r="A458" i="26"/>
  <c r="AP72" i="26"/>
  <c r="AL72" i="26"/>
  <c r="AK72" i="26"/>
  <c r="AH72" i="26"/>
  <c r="AG72" i="26"/>
  <c r="AC72" i="26"/>
  <c r="AO72" i="26" s="1"/>
  <c r="A457" i="26"/>
  <c r="AP69" i="26"/>
  <c r="AL69" i="26"/>
  <c r="AK69" i="26"/>
  <c r="AH69" i="26"/>
  <c r="AG69" i="26"/>
  <c r="AC69" i="26"/>
  <c r="A456" i="26"/>
  <c r="AP71" i="26"/>
  <c r="AL71" i="26"/>
  <c r="AK71" i="26"/>
  <c r="AH71" i="26"/>
  <c r="AG71" i="26"/>
  <c r="AC71" i="26"/>
  <c r="AM71" i="26" s="1"/>
  <c r="A455" i="26"/>
  <c r="AP68" i="26"/>
  <c r="AL68" i="26"/>
  <c r="AK68" i="26"/>
  <c r="AH68" i="26"/>
  <c r="AG68" i="26"/>
  <c r="AC68" i="26"/>
  <c r="AN68" i="26" s="1"/>
  <c r="A454" i="26"/>
  <c r="AP70" i="26"/>
  <c r="AL70" i="26"/>
  <c r="AK70" i="26"/>
  <c r="AH70" i="26"/>
  <c r="AG70" i="26"/>
  <c r="AC70" i="26"/>
  <c r="AO70" i="26" s="1"/>
  <c r="A453" i="26"/>
  <c r="AP682" i="26"/>
  <c r="AL682" i="26"/>
  <c r="AK682" i="26"/>
  <c r="AH682" i="26"/>
  <c r="AG682" i="26"/>
  <c r="AC682" i="26"/>
  <c r="AM682" i="26" s="1"/>
  <c r="A452" i="26"/>
  <c r="AP690" i="26"/>
  <c r="AL690" i="26"/>
  <c r="AK690" i="26"/>
  <c r="AH690" i="26"/>
  <c r="AG690" i="26"/>
  <c r="AC690" i="26"/>
  <c r="A451" i="26"/>
  <c r="AJ451" i="26" s="1"/>
  <c r="AP695" i="26"/>
  <c r="AL695" i="26"/>
  <c r="AK695" i="26"/>
  <c r="AH695" i="26"/>
  <c r="AG695" i="26"/>
  <c r="AC695" i="26"/>
  <c r="AN695" i="26" s="1"/>
  <c r="A450" i="26"/>
  <c r="AP705" i="26"/>
  <c r="AL705" i="26"/>
  <c r="AK705" i="26"/>
  <c r="AH705" i="26"/>
  <c r="AG705" i="26"/>
  <c r="AC705" i="26"/>
  <c r="AO705" i="26" s="1"/>
  <c r="A449" i="26"/>
  <c r="AP676" i="26"/>
  <c r="AL676" i="26"/>
  <c r="AK676" i="26"/>
  <c r="AH676" i="26"/>
  <c r="AG676" i="26"/>
  <c r="AC676" i="26"/>
  <c r="AM676" i="26" s="1"/>
  <c r="A448" i="26"/>
  <c r="AP658" i="26"/>
  <c r="AL658" i="26"/>
  <c r="AK658" i="26"/>
  <c r="AH658" i="26"/>
  <c r="AG658" i="26"/>
  <c r="AC658" i="26"/>
  <c r="AM658" i="26" s="1"/>
  <c r="A447" i="26"/>
  <c r="AP713" i="26"/>
  <c r="AL713" i="26"/>
  <c r="AK713" i="26"/>
  <c r="AH713" i="26"/>
  <c r="AG713" i="26"/>
  <c r="AC713" i="26"/>
  <c r="AM713" i="26" s="1"/>
  <c r="A446" i="26"/>
  <c r="AP687" i="26"/>
  <c r="AL687" i="26"/>
  <c r="AK687" i="26"/>
  <c r="AH687" i="26"/>
  <c r="AG687" i="26"/>
  <c r="AC687" i="26"/>
  <c r="A445" i="26"/>
  <c r="AP653" i="26"/>
  <c r="AL653" i="26"/>
  <c r="AK653" i="26"/>
  <c r="AH653" i="26"/>
  <c r="AG653" i="26"/>
  <c r="AC653" i="26"/>
  <c r="AN653" i="26" s="1"/>
  <c r="A444" i="26"/>
  <c r="AP702" i="26"/>
  <c r="AL702" i="26"/>
  <c r="AK702" i="26"/>
  <c r="AH702" i="26"/>
  <c r="AG702" i="26"/>
  <c r="AC702" i="26"/>
  <c r="AM702" i="26" s="1"/>
  <c r="A443" i="26"/>
  <c r="AP694" i="26"/>
  <c r="AL694" i="26"/>
  <c r="AK694" i="26"/>
  <c r="AH694" i="26"/>
  <c r="AG694" i="26"/>
  <c r="AC694" i="26"/>
  <c r="AM694" i="26" s="1"/>
  <c r="A442" i="26"/>
  <c r="AP654" i="26"/>
  <c r="AL654" i="26"/>
  <c r="AK654" i="26"/>
  <c r="AH654" i="26"/>
  <c r="AG654" i="26"/>
  <c r="AC654" i="26"/>
  <c r="AM654" i="26" s="1"/>
  <c r="A441" i="26"/>
  <c r="AP666" i="26"/>
  <c r="AL666" i="26"/>
  <c r="AK666" i="26"/>
  <c r="AH666" i="26"/>
  <c r="AG666" i="26"/>
  <c r="AC666" i="26"/>
  <c r="AN666" i="26" s="1"/>
  <c r="A440" i="26"/>
  <c r="AP660" i="26"/>
  <c r="AL660" i="26"/>
  <c r="AK660" i="26"/>
  <c r="AH660" i="26"/>
  <c r="AG660" i="26"/>
  <c r="AC660" i="26"/>
  <c r="AM660" i="26" s="1"/>
  <c r="A439" i="26"/>
  <c r="AP661" i="26"/>
  <c r="AL661" i="26"/>
  <c r="AK661" i="26"/>
  <c r="AH661" i="26"/>
  <c r="AG661" i="26"/>
  <c r="AC661" i="26"/>
  <c r="A438" i="26"/>
  <c r="AP673" i="26"/>
  <c r="AL673" i="26"/>
  <c r="AK673" i="26"/>
  <c r="AH673" i="26"/>
  <c r="AG673" i="26"/>
  <c r="AC673" i="26"/>
  <c r="AM673" i="26" s="1"/>
  <c r="A437" i="26"/>
  <c r="AP699" i="26"/>
  <c r="AL699" i="26"/>
  <c r="AK699" i="26"/>
  <c r="AH699" i="26"/>
  <c r="AG699" i="26"/>
  <c r="AC699" i="26"/>
  <c r="AN699" i="26" s="1"/>
  <c r="A436" i="26"/>
  <c r="AP686" i="26"/>
  <c r="AL686" i="26"/>
  <c r="AK686" i="26"/>
  <c r="AH686" i="26"/>
  <c r="AG686" i="26"/>
  <c r="AC686" i="26"/>
  <c r="AM686" i="26" s="1"/>
  <c r="A435" i="26"/>
  <c r="AP688" i="26"/>
  <c r="AL688" i="26"/>
  <c r="AK688" i="26"/>
  <c r="AH688" i="26"/>
  <c r="AG688" i="26"/>
  <c r="AC688" i="26"/>
  <c r="AN688" i="26" s="1"/>
  <c r="A434" i="26"/>
  <c r="AP652" i="26"/>
  <c r="AL652" i="26"/>
  <c r="AK652" i="26"/>
  <c r="AH652" i="26"/>
  <c r="AG652" i="26"/>
  <c r="AC652" i="26"/>
  <c r="AM652" i="26" s="1"/>
  <c r="A433" i="26"/>
  <c r="AP704" i="26"/>
  <c r="AL704" i="26"/>
  <c r="AK704" i="26"/>
  <c r="AH704" i="26"/>
  <c r="AG704" i="26"/>
  <c r="AC704" i="26"/>
  <c r="AN704" i="26" s="1"/>
  <c r="A432" i="26"/>
  <c r="AP662" i="26"/>
  <c r="AL662" i="26"/>
  <c r="AK662" i="26"/>
  <c r="AH662" i="26"/>
  <c r="AG662" i="26"/>
  <c r="AC662" i="26"/>
  <c r="AO662" i="26" s="1"/>
  <c r="A431" i="26"/>
  <c r="AP669" i="26"/>
  <c r="AL669" i="26"/>
  <c r="AK669" i="26"/>
  <c r="AH669" i="26"/>
  <c r="AG669" i="26"/>
  <c r="AC669" i="26"/>
  <c r="A430" i="26"/>
  <c r="AJ430" i="26" s="1"/>
  <c r="AP692" i="26"/>
  <c r="AL692" i="26"/>
  <c r="AK692" i="26"/>
  <c r="AH692" i="26"/>
  <c r="AG692" i="26"/>
  <c r="AC692" i="26"/>
  <c r="AM692" i="26" s="1"/>
  <c r="A429" i="26"/>
  <c r="AP656" i="26"/>
  <c r="AL656" i="26"/>
  <c r="AK656" i="26"/>
  <c r="AH656" i="26"/>
  <c r="AG656" i="26"/>
  <c r="AC656" i="26"/>
  <c r="AN656" i="26" s="1"/>
  <c r="A428" i="26"/>
  <c r="AP680" i="26"/>
  <c r="AL680" i="26"/>
  <c r="AK680" i="26"/>
  <c r="AH680" i="26"/>
  <c r="AG680" i="26"/>
  <c r="AC680" i="26"/>
  <c r="AM680" i="26" s="1"/>
  <c r="A427" i="26"/>
  <c r="AP679" i="26"/>
  <c r="AL679" i="26"/>
  <c r="AK679" i="26"/>
  <c r="AH679" i="26"/>
  <c r="AG679" i="26"/>
  <c r="AC679" i="26"/>
  <c r="AN679" i="26" s="1"/>
  <c r="A426" i="26"/>
  <c r="AP657" i="26"/>
  <c r="AL657" i="26"/>
  <c r="AK657" i="26"/>
  <c r="AH657" i="26"/>
  <c r="AG657" i="26"/>
  <c r="AC657" i="26"/>
  <c r="AM657" i="26" s="1"/>
  <c r="A425" i="26"/>
  <c r="AP711" i="26"/>
  <c r="AL711" i="26"/>
  <c r="AK711" i="26"/>
  <c r="AH711" i="26"/>
  <c r="AG711" i="26"/>
  <c r="AC711" i="26"/>
  <c r="AN711" i="26" s="1"/>
  <c r="A424" i="26"/>
  <c r="AJ424" i="26" s="1"/>
  <c r="AP703" i="26"/>
  <c r="AL703" i="26"/>
  <c r="AK703" i="26"/>
  <c r="AH703" i="26"/>
  <c r="AG703" i="26"/>
  <c r="AC703" i="26"/>
  <c r="A423" i="26"/>
  <c r="AJ423" i="26" s="1"/>
  <c r="AP685" i="26"/>
  <c r="AL685" i="26"/>
  <c r="AK685" i="26"/>
  <c r="AH685" i="26"/>
  <c r="AG685" i="26"/>
  <c r="AC685" i="26"/>
  <c r="AN685" i="26" s="1"/>
  <c r="A422" i="26"/>
  <c r="AP675" i="26"/>
  <c r="AL675" i="26"/>
  <c r="AK675" i="26"/>
  <c r="AH675" i="26"/>
  <c r="AG675" i="26"/>
  <c r="AC675" i="26"/>
  <c r="A421" i="26"/>
  <c r="AP689" i="26"/>
  <c r="AL689" i="26"/>
  <c r="AK689" i="26"/>
  <c r="AH689" i="26"/>
  <c r="AG689" i="26"/>
  <c r="AC689" i="26"/>
  <c r="AM689" i="26" s="1"/>
  <c r="A420" i="26"/>
  <c r="AJ420" i="26" s="1"/>
  <c r="AP672" i="26"/>
  <c r="AL672" i="26"/>
  <c r="AK672" i="26"/>
  <c r="AH672" i="26"/>
  <c r="AG672" i="26"/>
  <c r="AC672" i="26"/>
  <c r="A419" i="26"/>
  <c r="AP651" i="26"/>
  <c r="AL651" i="26"/>
  <c r="AK651" i="26"/>
  <c r="AH651" i="26"/>
  <c r="AG651" i="26"/>
  <c r="AC651" i="26"/>
  <c r="AN651" i="26" s="1"/>
  <c r="A418" i="26"/>
  <c r="AP677" i="26"/>
  <c r="AL677" i="26"/>
  <c r="AK677" i="26"/>
  <c r="AH677" i="26"/>
  <c r="AG677" i="26"/>
  <c r="AC677" i="26"/>
  <c r="AM677" i="26" s="1"/>
  <c r="A417" i="26"/>
  <c r="AP659" i="26"/>
  <c r="AL659" i="26"/>
  <c r="AK659" i="26"/>
  <c r="AH659" i="26"/>
  <c r="AG659" i="26"/>
  <c r="AC659" i="26"/>
  <c r="AM659" i="26" s="1"/>
  <c r="A416" i="26"/>
  <c r="AP683" i="26"/>
  <c r="AL683" i="26"/>
  <c r="AK683" i="26"/>
  <c r="AH683" i="26"/>
  <c r="AG683" i="26"/>
  <c r="AC683" i="26"/>
  <c r="AM683" i="26" s="1"/>
  <c r="A415" i="26"/>
  <c r="AP708" i="26"/>
  <c r="AL708" i="26"/>
  <c r="AK708" i="26"/>
  <c r="AH708" i="26"/>
  <c r="AG708" i="26"/>
  <c r="AC708" i="26"/>
  <c r="AN708" i="26" s="1"/>
  <c r="A414" i="26"/>
  <c r="AP665" i="26"/>
  <c r="AL665" i="26"/>
  <c r="AK665" i="26"/>
  <c r="AH665" i="26"/>
  <c r="AG665" i="26"/>
  <c r="AC665" i="26"/>
  <c r="A413" i="26"/>
  <c r="AP698" i="26"/>
  <c r="AL698" i="26"/>
  <c r="AK698" i="26"/>
  <c r="AH698" i="26"/>
  <c r="AG698" i="26"/>
  <c r="AC698" i="26"/>
  <c r="AM698" i="26" s="1"/>
  <c r="A412" i="26"/>
  <c r="AP700" i="26"/>
  <c r="AL700" i="26"/>
  <c r="AK700" i="26"/>
  <c r="AH700" i="26"/>
  <c r="AG700" i="26"/>
  <c r="AC700" i="26"/>
  <c r="AM700" i="26" s="1"/>
  <c r="A411" i="26"/>
  <c r="AP709" i="26"/>
  <c r="AL709" i="26"/>
  <c r="AK709" i="26"/>
  <c r="AH709" i="26"/>
  <c r="AG709" i="26"/>
  <c r="AC709" i="26"/>
  <c r="AO709" i="26" s="1"/>
  <c r="A410" i="26"/>
  <c r="AP663" i="26"/>
  <c r="AL663" i="26"/>
  <c r="AK663" i="26"/>
  <c r="AH663" i="26"/>
  <c r="AG663" i="26"/>
  <c r="AC663" i="26"/>
  <c r="AM663" i="26" s="1"/>
  <c r="A409" i="26"/>
  <c r="AP693" i="26"/>
  <c r="AL693" i="26"/>
  <c r="AK693" i="26"/>
  <c r="AH693" i="26"/>
  <c r="AG693" i="26"/>
  <c r="AC693" i="26"/>
  <c r="AM693" i="26" s="1"/>
  <c r="A408" i="26"/>
  <c r="AP674" i="26"/>
  <c r="AL674" i="26"/>
  <c r="AK674" i="26"/>
  <c r="AH674" i="26"/>
  <c r="AG674" i="26"/>
  <c r="AC674" i="26"/>
  <c r="AN674" i="26" s="1"/>
  <c r="A407" i="26"/>
  <c r="AP681" i="26"/>
  <c r="AL681" i="26"/>
  <c r="AK681" i="26"/>
  <c r="AH681" i="26"/>
  <c r="AG681" i="26"/>
  <c r="AC681" i="26"/>
  <c r="A406" i="26"/>
  <c r="AP701" i="26"/>
  <c r="AL701" i="26"/>
  <c r="AK701" i="26"/>
  <c r="AH701" i="26"/>
  <c r="AG701" i="26"/>
  <c r="AC701" i="26"/>
  <c r="AM701" i="26" s="1"/>
  <c r="A405" i="26"/>
  <c r="AP696" i="26"/>
  <c r="AL696" i="26"/>
  <c r="AK696" i="26"/>
  <c r="AH696" i="26"/>
  <c r="AG696" i="26"/>
  <c r="AC696" i="26"/>
  <c r="AM696" i="26" s="1"/>
  <c r="A404" i="26"/>
  <c r="AP697" i="26"/>
  <c r="AL697" i="26"/>
  <c r="AK697" i="26"/>
  <c r="AH697" i="26"/>
  <c r="AG697" i="26"/>
  <c r="AC697" i="26"/>
  <c r="AN697" i="26" s="1"/>
  <c r="A403" i="26"/>
  <c r="AJ697" i="26" s="1"/>
  <c r="AP707" i="26"/>
  <c r="AL707" i="26"/>
  <c r="AK707" i="26"/>
  <c r="AH707" i="26"/>
  <c r="AG707" i="26"/>
  <c r="AC707" i="26"/>
  <c r="AO707" i="26" s="1"/>
  <c r="A402" i="26"/>
  <c r="AP678" i="26"/>
  <c r="AL678" i="26"/>
  <c r="AK678" i="26"/>
  <c r="AH678" i="26"/>
  <c r="AG678" i="26"/>
  <c r="AC678" i="26"/>
  <c r="AM678" i="26" s="1"/>
  <c r="A401" i="26"/>
  <c r="AP664" i="26"/>
  <c r="AL664" i="26"/>
  <c r="AK664" i="26"/>
  <c r="AH664" i="26"/>
  <c r="AG664" i="26"/>
  <c r="AC664" i="26"/>
  <c r="AM664" i="26" s="1"/>
  <c r="A400" i="26"/>
  <c r="AP706" i="26"/>
  <c r="AL706" i="26"/>
  <c r="AK706" i="26"/>
  <c r="AH706" i="26"/>
  <c r="AG706" i="26"/>
  <c r="AC706" i="26"/>
  <c r="AM706" i="26" s="1"/>
  <c r="A399" i="26"/>
  <c r="AP671" i="26"/>
  <c r="AL671" i="26"/>
  <c r="AK671" i="26"/>
  <c r="AH671" i="26"/>
  <c r="AG671" i="26"/>
  <c r="AC671" i="26"/>
  <c r="A398" i="26"/>
  <c r="AP670" i="26"/>
  <c r="AL670" i="26"/>
  <c r="AK670" i="26"/>
  <c r="AH670" i="26"/>
  <c r="AG670" i="26"/>
  <c r="AC670" i="26"/>
  <c r="AM670" i="26" s="1"/>
  <c r="A397" i="26"/>
  <c r="AP710" i="26"/>
  <c r="AL710" i="26"/>
  <c r="AK710" i="26"/>
  <c r="AH710" i="26"/>
  <c r="AG710" i="26"/>
  <c r="AC710" i="26"/>
  <c r="AM710" i="26" s="1"/>
  <c r="A396" i="26"/>
  <c r="AP557" i="26"/>
  <c r="AL557" i="26"/>
  <c r="AK557" i="26"/>
  <c r="AH557" i="26"/>
  <c r="AG557" i="26"/>
  <c r="AC557" i="26"/>
  <c r="A395" i="26"/>
  <c r="AP655" i="26"/>
  <c r="AL655" i="26"/>
  <c r="AK655" i="26"/>
  <c r="AH655" i="26"/>
  <c r="AG655" i="26"/>
  <c r="AC655" i="26"/>
  <c r="AN655" i="26" s="1"/>
  <c r="A394" i="26"/>
  <c r="AP684" i="26"/>
  <c r="AL684" i="26"/>
  <c r="AK684" i="26"/>
  <c r="AH684" i="26"/>
  <c r="AG684" i="26"/>
  <c r="AC684" i="26"/>
  <c r="A393" i="26"/>
  <c r="AP691" i="26"/>
  <c r="AL691" i="26"/>
  <c r="AK691" i="26"/>
  <c r="AH691" i="26"/>
  <c r="AG691" i="26"/>
  <c r="AC691" i="26"/>
  <c r="AM691" i="26" s="1"/>
  <c r="A392" i="26"/>
  <c r="AP668" i="26"/>
  <c r="AL668" i="26"/>
  <c r="AK668" i="26"/>
  <c r="AH668" i="26"/>
  <c r="AG668" i="26"/>
  <c r="AC668" i="26"/>
  <c r="A391" i="26"/>
  <c r="AP518" i="26"/>
  <c r="AL518" i="26"/>
  <c r="AK518" i="26"/>
  <c r="AH518" i="26"/>
  <c r="AG518" i="26"/>
  <c r="AC518" i="26"/>
  <c r="AN518" i="26" s="1"/>
  <c r="A390" i="26"/>
  <c r="AP202" i="26"/>
  <c r="AL202" i="26"/>
  <c r="AK202" i="26"/>
  <c r="AH202" i="26"/>
  <c r="AG202" i="26"/>
  <c r="AC202" i="26"/>
  <c r="A389" i="26"/>
  <c r="AP559" i="26"/>
  <c r="AL559" i="26"/>
  <c r="AK559" i="26"/>
  <c r="AH559" i="26"/>
  <c r="AG559" i="26"/>
  <c r="AC559" i="26"/>
  <c r="AM559" i="26" s="1"/>
  <c r="A388" i="26"/>
  <c r="AP544" i="26"/>
  <c r="AL544" i="26"/>
  <c r="AK544" i="26"/>
  <c r="AH544" i="26"/>
  <c r="AG544" i="26"/>
  <c r="AC544" i="26"/>
  <c r="A387" i="26"/>
  <c r="AP563" i="26"/>
  <c r="AL563" i="26"/>
  <c r="AK563" i="26"/>
  <c r="AH563" i="26"/>
  <c r="AG563" i="26"/>
  <c r="AC563" i="26"/>
  <c r="AN563" i="26" s="1"/>
  <c r="A386" i="26"/>
  <c r="AP463" i="26"/>
  <c r="AL463" i="26"/>
  <c r="AK463" i="26"/>
  <c r="AH463" i="26"/>
  <c r="AG463" i="26"/>
  <c r="AC463" i="26"/>
  <c r="AM463" i="26" s="1"/>
  <c r="A385" i="26"/>
  <c r="AP545" i="26"/>
  <c r="AL545" i="26"/>
  <c r="AK545" i="26"/>
  <c r="AH545" i="26"/>
  <c r="AG545" i="26"/>
  <c r="AC545" i="26"/>
  <c r="AM545" i="26" s="1"/>
  <c r="A384" i="26"/>
  <c r="AP539" i="26"/>
  <c r="AL539" i="26"/>
  <c r="AK539" i="26"/>
  <c r="AH539" i="26"/>
  <c r="AG539" i="26"/>
  <c r="AC539" i="26"/>
  <c r="AM539" i="26" s="1"/>
  <c r="A383" i="26"/>
  <c r="AP517" i="26"/>
  <c r="AL517" i="26"/>
  <c r="AK517" i="26"/>
  <c r="AH517" i="26"/>
  <c r="AG517" i="26"/>
  <c r="AC517" i="26"/>
  <c r="AN517" i="26" s="1"/>
  <c r="A382" i="26"/>
  <c r="AP496" i="26"/>
  <c r="AL496" i="26"/>
  <c r="AK496" i="26"/>
  <c r="AH496" i="26"/>
  <c r="AG496" i="26"/>
  <c r="AC496" i="26"/>
  <c r="AM496" i="26" s="1"/>
  <c r="A381" i="26"/>
  <c r="AP498" i="26"/>
  <c r="AL498" i="26"/>
  <c r="AK498" i="26"/>
  <c r="AH498" i="26"/>
  <c r="AG498" i="26"/>
  <c r="AC498" i="26"/>
  <c r="A380" i="26"/>
  <c r="AP454" i="26"/>
  <c r="AL454" i="26"/>
  <c r="AK454" i="26"/>
  <c r="AH454" i="26"/>
  <c r="AG454" i="26"/>
  <c r="AC454" i="26"/>
  <c r="AM454" i="26" s="1"/>
  <c r="A379" i="26"/>
  <c r="AP561" i="26"/>
  <c r="AL561" i="26"/>
  <c r="AK561" i="26"/>
  <c r="AH561" i="26"/>
  <c r="AG561" i="26"/>
  <c r="AC561" i="26"/>
  <c r="AN561" i="26" s="1"/>
  <c r="A378" i="26"/>
  <c r="AP462" i="26"/>
  <c r="AL462" i="26"/>
  <c r="AK462" i="26"/>
  <c r="AH462" i="26"/>
  <c r="AG462" i="26"/>
  <c r="AC462" i="26"/>
  <c r="A377" i="26"/>
  <c r="AP456" i="26"/>
  <c r="AL456" i="26"/>
  <c r="AK456" i="26"/>
  <c r="AH456" i="26"/>
  <c r="AG456" i="26"/>
  <c r="AC456" i="26"/>
  <c r="A376" i="26"/>
  <c r="AP554" i="26"/>
  <c r="AL554" i="26"/>
  <c r="AK554" i="26"/>
  <c r="AH554" i="26"/>
  <c r="AG554" i="26"/>
  <c r="AC554" i="26"/>
  <c r="AM554" i="26" s="1"/>
  <c r="A375" i="26"/>
  <c r="AP541" i="26"/>
  <c r="AL541" i="26"/>
  <c r="AK541" i="26"/>
  <c r="AH541" i="26"/>
  <c r="AG541" i="26"/>
  <c r="AC541" i="26"/>
  <c r="AN541" i="26" s="1"/>
  <c r="A374" i="26"/>
  <c r="AP450" i="26"/>
  <c r="AL450" i="26"/>
  <c r="AK450" i="26"/>
  <c r="AH450" i="26"/>
  <c r="AG450" i="26"/>
  <c r="AC450" i="26"/>
  <c r="AM450" i="26" s="1"/>
  <c r="A373" i="26"/>
  <c r="AP472" i="26"/>
  <c r="AL472" i="26"/>
  <c r="AK472" i="26"/>
  <c r="AH472" i="26"/>
  <c r="AG472" i="26"/>
  <c r="AC472" i="26"/>
  <c r="AM472" i="26" s="1"/>
  <c r="A372" i="26"/>
  <c r="AP435" i="26"/>
  <c r="AL435" i="26"/>
  <c r="AK435" i="26"/>
  <c r="AH435" i="26"/>
  <c r="AG435" i="26"/>
  <c r="AC435" i="26"/>
  <c r="AM435" i="26" s="1"/>
  <c r="A371" i="26"/>
  <c r="AP452" i="26"/>
  <c r="AL452" i="26"/>
  <c r="AK452" i="26"/>
  <c r="AH452" i="26"/>
  <c r="AG452" i="26"/>
  <c r="AC452" i="26"/>
  <c r="A370" i="26"/>
  <c r="AP479" i="26"/>
  <c r="AL479" i="26"/>
  <c r="AK479" i="26"/>
  <c r="AH479" i="26"/>
  <c r="AG479" i="26"/>
  <c r="AC479" i="26"/>
  <c r="AM479" i="26" s="1"/>
  <c r="A369" i="26"/>
  <c r="AP523" i="26"/>
  <c r="AL523" i="26"/>
  <c r="AK523" i="26"/>
  <c r="AH523" i="26"/>
  <c r="AG523" i="26"/>
  <c r="AC523" i="26"/>
  <c r="AM523" i="26" s="1"/>
  <c r="A368" i="26"/>
  <c r="AP421" i="26"/>
  <c r="AL421" i="26"/>
  <c r="AK421" i="26"/>
  <c r="AH421" i="26"/>
  <c r="AG421" i="26"/>
  <c r="AC421" i="26"/>
  <c r="A367" i="26"/>
  <c r="AP509" i="26"/>
  <c r="AL509" i="26"/>
  <c r="AK509" i="26"/>
  <c r="AH509" i="26"/>
  <c r="AG509" i="26"/>
  <c r="AC509" i="26"/>
  <c r="AN509" i="26" s="1"/>
  <c r="A366" i="26"/>
  <c r="AP490" i="26"/>
  <c r="AL490" i="26"/>
  <c r="AK490" i="26"/>
  <c r="AH490" i="26"/>
  <c r="AG490" i="26"/>
  <c r="AC490" i="26"/>
  <c r="A365" i="26"/>
  <c r="AP484" i="26"/>
  <c r="AL484" i="26"/>
  <c r="AK484" i="26"/>
  <c r="AH484" i="26"/>
  <c r="AG484" i="26"/>
  <c r="AC484" i="26"/>
  <c r="AM484" i="26" s="1"/>
  <c r="A364" i="26"/>
  <c r="AP560" i="26"/>
  <c r="AL560" i="26"/>
  <c r="AK560" i="26"/>
  <c r="AH560" i="26"/>
  <c r="AG560" i="26"/>
  <c r="AC560" i="26"/>
  <c r="A363" i="26"/>
  <c r="AP431" i="26"/>
  <c r="AL431" i="26"/>
  <c r="AK431" i="26"/>
  <c r="AH431" i="26"/>
  <c r="AG431" i="26"/>
  <c r="AC431" i="26"/>
  <c r="AN431" i="26" s="1"/>
  <c r="A362" i="26"/>
  <c r="AJ431" i="26" s="1"/>
  <c r="AP480" i="26"/>
  <c r="AL480" i="26"/>
  <c r="AK480" i="26"/>
  <c r="AH480" i="26"/>
  <c r="AG480" i="26"/>
  <c r="AC480" i="26"/>
  <c r="A361" i="26"/>
  <c r="AP547" i="26"/>
  <c r="AL547" i="26"/>
  <c r="AK547" i="26"/>
  <c r="AH547" i="26"/>
  <c r="AG547" i="26"/>
  <c r="AC547" i="26"/>
  <c r="AO547" i="26" s="1"/>
  <c r="A360" i="26"/>
  <c r="AP540" i="26"/>
  <c r="AL540" i="26"/>
  <c r="AK540" i="26"/>
  <c r="AH540" i="26"/>
  <c r="AG540" i="26"/>
  <c r="AC540" i="26"/>
  <c r="AM540" i="26" s="1"/>
  <c r="A359" i="26"/>
  <c r="AP446" i="26"/>
  <c r="AL446" i="26"/>
  <c r="AK446" i="26"/>
  <c r="AH446" i="26"/>
  <c r="AG446" i="26"/>
  <c r="AC446" i="26"/>
  <c r="AN446" i="26" s="1"/>
  <c r="A358" i="26"/>
  <c r="AJ446" i="26" s="1"/>
  <c r="AP444" i="26"/>
  <c r="AL444" i="26"/>
  <c r="AK444" i="26"/>
  <c r="AH444" i="26"/>
  <c r="AG444" i="26"/>
  <c r="AC444" i="26"/>
  <c r="AM444" i="26" s="1"/>
  <c r="A357" i="26"/>
  <c r="AP440" i="26"/>
  <c r="AL440" i="26"/>
  <c r="AK440" i="26"/>
  <c r="AH440" i="26"/>
  <c r="AG440" i="26"/>
  <c r="AC440" i="26"/>
  <c r="AO440" i="26" s="1"/>
  <c r="A356" i="26"/>
  <c r="AP481" i="26"/>
  <c r="AL481" i="26"/>
  <c r="AK481" i="26"/>
  <c r="AH481" i="26"/>
  <c r="AG481" i="26"/>
  <c r="AC481" i="26"/>
  <c r="AM481" i="26" s="1"/>
  <c r="A355" i="26"/>
  <c r="AP451" i="26"/>
  <c r="AL451" i="26"/>
  <c r="AK451" i="26"/>
  <c r="AH451" i="26"/>
  <c r="AG451" i="26"/>
  <c r="AC451" i="26"/>
  <c r="AO451" i="26" s="1"/>
  <c r="A354" i="26"/>
  <c r="AP482" i="26"/>
  <c r="AL482" i="26"/>
  <c r="AK482" i="26"/>
  <c r="AH482" i="26"/>
  <c r="AG482" i="26"/>
  <c r="AC482" i="26"/>
  <c r="AN482" i="26" s="1"/>
  <c r="A353" i="26"/>
  <c r="AP445" i="26"/>
  <c r="AL445" i="26"/>
  <c r="AK445" i="26"/>
  <c r="AH445" i="26"/>
  <c r="AG445" i="26"/>
  <c r="AC445" i="26"/>
  <c r="AO445" i="26" s="1"/>
  <c r="A352" i="26"/>
  <c r="AP19" i="26"/>
  <c r="AL19" i="26"/>
  <c r="AK19" i="26"/>
  <c r="AH19" i="26"/>
  <c r="AG19" i="26"/>
  <c r="AC19" i="26"/>
  <c r="AM19" i="26" s="1"/>
  <c r="A351" i="26"/>
  <c r="AP519" i="26"/>
  <c r="AL519" i="26"/>
  <c r="AK519" i="26"/>
  <c r="AH519" i="26"/>
  <c r="AG519" i="26"/>
  <c r="AC519" i="26"/>
  <c r="AO519" i="26" s="1"/>
  <c r="A350" i="26"/>
  <c r="AP438" i="26"/>
  <c r="AL438" i="26"/>
  <c r="AK438" i="26"/>
  <c r="AH438" i="26"/>
  <c r="AG438" i="26"/>
  <c r="AC438" i="26"/>
  <c r="AN438" i="26" s="1"/>
  <c r="A349" i="26"/>
  <c r="AP499" i="26"/>
  <c r="AL499" i="26"/>
  <c r="AK499" i="26"/>
  <c r="AH499" i="26"/>
  <c r="AG499" i="26"/>
  <c r="AC499" i="26"/>
  <c r="AO499" i="26" s="1"/>
  <c r="A348" i="26"/>
  <c r="AP471" i="26"/>
  <c r="AL471" i="26"/>
  <c r="AK471" i="26"/>
  <c r="AH471" i="26"/>
  <c r="AG471" i="26"/>
  <c r="AC471" i="26"/>
  <c r="AM471" i="26" s="1"/>
  <c r="A347" i="26"/>
  <c r="AP423" i="26"/>
  <c r="AL423" i="26"/>
  <c r="AK423" i="26"/>
  <c r="AH423" i="26"/>
  <c r="AG423" i="26"/>
  <c r="AC423" i="26"/>
  <c r="A346" i="26"/>
  <c r="AP447" i="26"/>
  <c r="AL447" i="26"/>
  <c r="AK447" i="26"/>
  <c r="AH447" i="26"/>
  <c r="AG447" i="26"/>
  <c r="AC447" i="26"/>
  <c r="AM447" i="26" s="1"/>
  <c r="A345" i="26"/>
  <c r="AP712" i="26"/>
  <c r="AL712" i="26"/>
  <c r="AK712" i="26"/>
  <c r="AH712" i="26"/>
  <c r="AG712" i="26"/>
  <c r="AC712" i="26"/>
  <c r="AO712" i="26" s="1"/>
  <c r="A344" i="26"/>
  <c r="AP439" i="26"/>
  <c r="AL439" i="26"/>
  <c r="AK439" i="26"/>
  <c r="AH439" i="26"/>
  <c r="AG439" i="26"/>
  <c r="AC439" i="26"/>
  <c r="AM439" i="26" s="1"/>
  <c r="A343" i="26"/>
  <c r="AP461" i="26"/>
  <c r="AL461" i="26"/>
  <c r="AK461" i="26"/>
  <c r="AH461" i="26"/>
  <c r="AG461" i="26"/>
  <c r="AC461" i="26"/>
  <c r="AO461" i="26" s="1"/>
  <c r="A342" i="26"/>
  <c r="AP495" i="26"/>
  <c r="AL495" i="26"/>
  <c r="AK495" i="26"/>
  <c r="AH495" i="26"/>
  <c r="AG495" i="26"/>
  <c r="AC495" i="26"/>
  <c r="AN495" i="26" s="1"/>
  <c r="A341" i="26"/>
  <c r="AP453" i="26"/>
  <c r="AL453" i="26"/>
  <c r="AK453" i="26"/>
  <c r="AH453" i="26"/>
  <c r="AG453" i="26"/>
  <c r="AC453" i="26"/>
  <c r="AO453" i="26" s="1"/>
  <c r="A340" i="26"/>
  <c r="AP460" i="26"/>
  <c r="AL460" i="26"/>
  <c r="AK460" i="26"/>
  <c r="AH460" i="26"/>
  <c r="AG460" i="26"/>
  <c r="AC460" i="26"/>
  <c r="AM460" i="26" s="1"/>
  <c r="A339" i="26"/>
  <c r="AP420" i="26"/>
  <c r="AL420" i="26"/>
  <c r="AK420" i="26"/>
  <c r="AH420" i="26"/>
  <c r="AG420" i="26"/>
  <c r="AC420" i="26"/>
  <c r="AO420" i="26" s="1"/>
  <c r="A338" i="26"/>
  <c r="AP552" i="26"/>
  <c r="AL552" i="26"/>
  <c r="AK552" i="26"/>
  <c r="AH552" i="26"/>
  <c r="AG552" i="26"/>
  <c r="AC552" i="26"/>
  <c r="AN552" i="26" s="1"/>
  <c r="A337" i="26"/>
  <c r="AP494" i="26"/>
  <c r="AL494" i="26"/>
  <c r="AK494" i="26"/>
  <c r="AH494" i="26"/>
  <c r="AG494" i="26"/>
  <c r="AC494" i="26"/>
  <c r="AO494" i="26" s="1"/>
  <c r="A336" i="26"/>
  <c r="AP470" i="26"/>
  <c r="AL470" i="26"/>
  <c r="AK470" i="26"/>
  <c r="AH470" i="26"/>
  <c r="AG470" i="26"/>
  <c r="AC470" i="26"/>
  <c r="AM470" i="26" s="1"/>
  <c r="A335" i="26"/>
  <c r="AP492" i="26"/>
  <c r="AL492" i="26"/>
  <c r="AK492" i="26"/>
  <c r="AH492" i="26"/>
  <c r="AG492" i="26"/>
  <c r="AC492" i="26"/>
  <c r="AO492" i="26" s="1"/>
  <c r="A334" i="26"/>
  <c r="AP46" i="26"/>
  <c r="AL46" i="26"/>
  <c r="AK46" i="26"/>
  <c r="AH46" i="26"/>
  <c r="AG46" i="26"/>
  <c r="AC46" i="26"/>
  <c r="AM46" i="26" s="1"/>
  <c r="A333" i="26"/>
  <c r="AJ333" i="26" s="1"/>
  <c r="AP486" i="26"/>
  <c r="AL486" i="26"/>
  <c r="AK486" i="26"/>
  <c r="AH486" i="26"/>
  <c r="AG486" i="26"/>
  <c r="AC486" i="26"/>
  <c r="AO486" i="26" s="1"/>
  <c r="A332" i="26"/>
  <c r="AP432" i="26"/>
  <c r="AL432" i="26"/>
  <c r="AK432" i="26"/>
  <c r="AH432" i="26"/>
  <c r="AG432" i="26"/>
  <c r="AC432" i="26"/>
  <c r="AM432" i="26" s="1"/>
  <c r="A331" i="26"/>
  <c r="AP522" i="26"/>
  <c r="AL522" i="26"/>
  <c r="AK522" i="26"/>
  <c r="AH522" i="26"/>
  <c r="AG522" i="26"/>
  <c r="AC522" i="26"/>
  <c r="AM522" i="26" s="1"/>
  <c r="A330" i="26"/>
  <c r="AP536" i="26"/>
  <c r="AL536" i="26"/>
  <c r="AK536" i="26"/>
  <c r="AH536" i="26"/>
  <c r="AG536" i="26"/>
  <c r="AC536" i="26"/>
  <c r="AM536" i="26" s="1"/>
  <c r="A329" i="26"/>
  <c r="AP474" i="26"/>
  <c r="AL474" i="26"/>
  <c r="AK474" i="26"/>
  <c r="AH474" i="26"/>
  <c r="AG474" i="26"/>
  <c r="AC474" i="26"/>
  <c r="AO474" i="26" s="1"/>
  <c r="A328" i="26"/>
  <c r="AP455" i="26"/>
  <c r="AL455" i="26"/>
  <c r="AK455" i="26"/>
  <c r="AH455" i="26"/>
  <c r="AG455" i="26"/>
  <c r="AC455" i="26"/>
  <c r="AM455" i="26" s="1"/>
  <c r="A327" i="26"/>
  <c r="AP468" i="26"/>
  <c r="AL468" i="26"/>
  <c r="AK468" i="26"/>
  <c r="AH468" i="26"/>
  <c r="AG468" i="26"/>
  <c r="AC468" i="26"/>
  <c r="AO468" i="26" s="1"/>
  <c r="A326" i="26"/>
  <c r="AP428" i="26"/>
  <c r="AL428" i="26"/>
  <c r="AK428" i="26"/>
  <c r="AH428" i="26"/>
  <c r="AG428" i="26"/>
  <c r="AC428" i="26"/>
  <c r="AN428" i="26" s="1"/>
  <c r="A325" i="26"/>
  <c r="AP506" i="26"/>
  <c r="AL506" i="26"/>
  <c r="AK506" i="26"/>
  <c r="AH506" i="26"/>
  <c r="AG506" i="26"/>
  <c r="AC506" i="26"/>
  <c r="AO506" i="26" s="1"/>
  <c r="A324" i="26"/>
  <c r="AP533" i="26"/>
  <c r="AL533" i="26"/>
  <c r="AK533" i="26"/>
  <c r="AH533" i="26"/>
  <c r="AG533" i="26"/>
  <c r="AC533" i="26"/>
  <c r="A323" i="26"/>
  <c r="AP550" i="26"/>
  <c r="AL550" i="26"/>
  <c r="AK550" i="26"/>
  <c r="AH550" i="26"/>
  <c r="AG550" i="26"/>
  <c r="AC550" i="26"/>
  <c r="AM550" i="26" s="1"/>
  <c r="A322" i="26"/>
  <c r="AP502" i="26"/>
  <c r="AL502" i="26"/>
  <c r="AK502" i="26"/>
  <c r="AH502" i="26"/>
  <c r="AG502" i="26"/>
  <c r="AC502" i="26"/>
  <c r="AO502" i="26" s="1"/>
  <c r="A321" i="26"/>
  <c r="AP524" i="26"/>
  <c r="AL524" i="26"/>
  <c r="AK524" i="26"/>
  <c r="AH524" i="26"/>
  <c r="AG524" i="26"/>
  <c r="AC524" i="26"/>
  <c r="AO524" i="26" s="1"/>
  <c r="A320" i="26"/>
  <c r="AJ320" i="26" s="1"/>
  <c r="AP469" i="26"/>
  <c r="AL469" i="26"/>
  <c r="AK469" i="26"/>
  <c r="AH469" i="26"/>
  <c r="AG469" i="26"/>
  <c r="AC469" i="26"/>
  <c r="AM469" i="26" s="1"/>
  <c r="A319" i="26"/>
  <c r="AP433" i="26"/>
  <c r="AL433" i="26"/>
  <c r="AK433" i="26"/>
  <c r="AH433" i="26"/>
  <c r="AG433" i="26"/>
  <c r="AC433" i="26"/>
  <c r="AM433" i="26" s="1"/>
  <c r="A318" i="26"/>
  <c r="AP516" i="26"/>
  <c r="AL516" i="26"/>
  <c r="AK516" i="26"/>
  <c r="AH516" i="26"/>
  <c r="AG516" i="26"/>
  <c r="AC516" i="26"/>
  <c r="AO516" i="26" s="1"/>
  <c r="A317" i="26"/>
  <c r="AP542" i="26"/>
  <c r="AL542" i="26"/>
  <c r="AK542" i="26"/>
  <c r="AH542" i="26"/>
  <c r="AG542" i="26"/>
  <c r="AC542" i="26"/>
  <c r="AO542" i="26" s="1"/>
  <c r="A316" i="26"/>
  <c r="AP427" i="26"/>
  <c r="AL427" i="26"/>
  <c r="AK427" i="26"/>
  <c r="AH427" i="26"/>
  <c r="AG427" i="26"/>
  <c r="AC427" i="26"/>
  <c r="AM427" i="26" s="1"/>
  <c r="A315" i="26"/>
  <c r="AJ427" i="26" s="1"/>
  <c r="AP487" i="26"/>
  <c r="AL487" i="26"/>
  <c r="AK487" i="26"/>
  <c r="AH487" i="26"/>
  <c r="AG487" i="26"/>
  <c r="AC487" i="26"/>
  <c r="AM487" i="26" s="1"/>
  <c r="A314" i="26"/>
  <c r="AJ314" i="26" s="1"/>
  <c r="AP511" i="26"/>
  <c r="AL511" i="26"/>
  <c r="AK511" i="26"/>
  <c r="AH511" i="26"/>
  <c r="AG511" i="26"/>
  <c r="AC511" i="26"/>
  <c r="AO511" i="26" s="1"/>
  <c r="A313" i="26"/>
  <c r="AP475" i="26"/>
  <c r="AL475" i="26"/>
  <c r="AK475" i="26"/>
  <c r="AH475" i="26"/>
  <c r="AG475" i="26"/>
  <c r="AC475" i="26"/>
  <c r="AO475" i="26" s="1"/>
  <c r="A312" i="26"/>
  <c r="AP546" i="26"/>
  <c r="AL546" i="26"/>
  <c r="AK546" i="26"/>
  <c r="AH546" i="26"/>
  <c r="AG546" i="26"/>
  <c r="AC546" i="26"/>
  <c r="A311" i="26"/>
  <c r="AP543" i="26"/>
  <c r="AL543" i="26"/>
  <c r="AK543" i="26"/>
  <c r="AJ543" i="26"/>
  <c r="AH543" i="26"/>
  <c r="AG543" i="26"/>
  <c r="AC543" i="26"/>
  <c r="AM543" i="26" s="1"/>
  <c r="A310" i="26"/>
  <c r="AP715" i="26"/>
  <c r="AL715" i="26"/>
  <c r="AK715" i="26"/>
  <c r="AH715" i="26"/>
  <c r="AG715" i="26"/>
  <c r="AC715" i="26"/>
  <c r="AN715" i="26" s="1"/>
  <c r="A309" i="26"/>
  <c r="AP465" i="26"/>
  <c r="AL465" i="26"/>
  <c r="AK465" i="26"/>
  <c r="AH465" i="26"/>
  <c r="AG465" i="26"/>
  <c r="AC465" i="26"/>
  <c r="AO465" i="26" s="1"/>
  <c r="A308" i="26"/>
  <c r="AP551" i="26"/>
  <c r="AL551" i="26"/>
  <c r="AK551" i="26"/>
  <c r="AH551" i="26"/>
  <c r="AG551" i="26"/>
  <c r="AC551" i="26"/>
  <c r="AM551" i="26" s="1"/>
  <c r="A307" i="26"/>
  <c r="AP531" i="26"/>
  <c r="AL531" i="26"/>
  <c r="AK531" i="26"/>
  <c r="AH531" i="26"/>
  <c r="AG531" i="26"/>
  <c r="AC531" i="26"/>
  <c r="AM531" i="26" s="1"/>
  <c r="A306" i="26"/>
  <c r="AP443" i="26"/>
  <c r="AL443" i="26"/>
  <c r="AK443" i="26"/>
  <c r="AH443" i="26"/>
  <c r="AG443" i="26"/>
  <c r="AC443" i="26"/>
  <c r="AN443" i="26" s="1"/>
  <c r="A305" i="26"/>
  <c r="AP534" i="26"/>
  <c r="AL534" i="26"/>
  <c r="AK534" i="26"/>
  <c r="AH534" i="26"/>
  <c r="AG534" i="26"/>
  <c r="AC534" i="26"/>
  <c r="AO534" i="26" s="1"/>
  <c r="A304" i="26"/>
  <c r="AP521" i="26"/>
  <c r="AL521" i="26"/>
  <c r="AK521" i="26"/>
  <c r="AH521" i="26"/>
  <c r="AG521" i="26"/>
  <c r="AC521" i="26"/>
  <c r="AM521" i="26" s="1"/>
  <c r="A303" i="26"/>
  <c r="AX514" i="26"/>
  <c r="AP514" i="26"/>
  <c r="AL514" i="26"/>
  <c r="AK514" i="26"/>
  <c r="AH514" i="26"/>
  <c r="AG514" i="26"/>
  <c r="AC514" i="26"/>
  <c r="AO514" i="26" s="1"/>
  <c r="A302" i="26"/>
  <c r="AP555" i="26"/>
  <c r="AL555" i="26"/>
  <c r="AK555" i="26"/>
  <c r="AH555" i="26"/>
  <c r="AG555" i="26"/>
  <c r="AC555" i="26"/>
  <c r="AM555" i="26" s="1"/>
  <c r="A301" i="26"/>
  <c r="AP500" i="26"/>
  <c r="AL500" i="26"/>
  <c r="AK500" i="26"/>
  <c r="AH500" i="26"/>
  <c r="AG500" i="26"/>
  <c r="AC500" i="26"/>
  <c r="AM500" i="26" s="1"/>
  <c r="A300" i="26"/>
  <c r="AP466" i="26"/>
  <c r="AL466" i="26"/>
  <c r="AK466" i="26"/>
  <c r="AH466" i="26"/>
  <c r="AG466" i="26"/>
  <c r="AC466" i="26"/>
  <c r="AN466" i="26" s="1"/>
  <c r="A299" i="26"/>
  <c r="AP441" i="26"/>
  <c r="AL441" i="26"/>
  <c r="AK441" i="26"/>
  <c r="AH441" i="26"/>
  <c r="AG441" i="26"/>
  <c r="AC441" i="26"/>
  <c r="AO441" i="26" s="1"/>
  <c r="A298" i="26"/>
  <c r="AP510" i="26"/>
  <c r="AL510" i="26"/>
  <c r="AK510" i="26"/>
  <c r="AH510" i="26"/>
  <c r="AG510" i="26"/>
  <c r="AC510" i="26"/>
  <c r="AM510" i="26" s="1"/>
  <c r="A297" i="26"/>
  <c r="AP488" i="26"/>
  <c r="AL488" i="26"/>
  <c r="AK488" i="26"/>
  <c r="AH488" i="26"/>
  <c r="AG488" i="26"/>
  <c r="AC488" i="26"/>
  <c r="AM488" i="26" s="1"/>
  <c r="A296" i="26"/>
  <c r="AP477" i="26"/>
  <c r="AL477" i="26"/>
  <c r="AK477" i="26"/>
  <c r="AH477" i="26"/>
  <c r="AG477" i="26"/>
  <c r="AC477" i="26"/>
  <c r="AN477" i="26" s="1"/>
  <c r="A295" i="26"/>
  <c r="AP489" i="26"/>
  <c r="AL489" i="26"/>
  <c r="AK489" i="26"/>
  <c r="AH489" i="26"/>
  <c r="AG489" i="26"/>
  <c r="AC489" i="26"/>
  <c r="A294" i="26"/>
  <c r="AP497" i="26"/>
  <c r="AL497" i="26"/>
  <c r="AK497" i="26"/>
  <c r="AH497" i="26"/>
  <c r="AG497" i="26"/>
  <c r="AC497" i="26"/>
  <c r="AO497" i="26" s="1"/>
  <c r="A293" i="26"/>
  <c r="AP473" i="26"/>
  <c r="AL473" i="26"/>
  <c r="AK473" i="26"/>
  <c r="AH473" i="26"/>
  <c r="AG473" i="26"/>
  <c r="AC473" i="26"/>
  <c r="AM473" i="26" s="1"/>
  <c r="A292" i="26"/>
  <c r="AP562" i="26"/>
  <c r="AL562" i="26"/>
  <c r="AK562" i="26"/>
  <c r="AH562" i="26"/>
  <c r="AG562" i="26"/>
  <c r="AC562" i="26"/>
  <c r="AN562" i="26" s="1"/>
  <c r="A291" i="26"/>
  <c r="AP508" i="26"/>
  <c r="AL508" i="26"/>
  <c r="AK508" i="26"/>
  <c r="AH508" i="26"/>
  <c r="AG508" i="26"/>
  <c r="AC508" i="26"/>
  <c r="AM508" i="26" s="1"/>
  <c r="A290" i="26"/>
  <c r="AP458" i="26"/>
  <c r="AL458" i="26"/>
  <c r="AK458" i="26"/>
  <c r="AH458" i="26"/>
  <c r="AG458" i="26"/>
  <c r="AC458" i="26"/>
  <c r="AO458" i="26" s="1"/>
  <c r="A289" i="26"/>
  <c r="AP507" i="26"/>
  <c r="AL507" i="26"/>
  <c r="AK507" i="26"/>
  <c r="AH507" i="26"/>
  <c r="AG507" i="26"/>
  <c r="AC507" i="26"/>
  <c r="AM507" i="26" s="1"/>
  <c r="A288" i="26"/>
  <c r="AP526" i="26"/>
  <c r="AL526" i="26"/>
  <c r="AK526" i="26"/>
  <c r="AH526" i="26"/>
  <c r="AG526" i="26"/>
  <c r="AC526" i="26"/>
  <c r="AN526" i="26" s="1"/>
  <c r="A287" i="26"/>
  <c r="AP467" i="26"/>
  <c r="AL467" i="26"/>
  <c r="AK467" i="26"/>
  <c r="AH467" i="26"/>
  <c r="AG467" i="26"/>
  <c r="AC467" i="26"/>
  <c r="A286" i="26"/>
  <c r="AP485" i="26"/>
  <c r="AL485" i="26"/>
  <c r="AK485" i="26"/>
  <c r="AH485" i="26"/>
  <c r="AG485" i="26"/>
  <c r="AC485" i="26"/>
  <c r="AO485" i="26" s="1"/>
  <c r="A285" i="26"/>
  <c r="AP434" i="26"/>
  <c r="AL434" i="26"/>
  <c r="AK434" i="26"/>
  <c r="AH434" i="26"/>
  <c r="AG434" i="26"/>
  <c r="AC434" i="26"/>
  <c r="AM434" i="26" s="1"/>
  <c r="A284" i="26"/>
  <c r="AP501" i="26"/>
  <c r="AL501" i="26"/>
  <c r="AK501" i="26"/>
  <c r="AH501" i="26"/>
  <c r="AG501" i="26"/>
  <c r="AC501" i="26"/>
  <c r="AN501" i="26" s="1"/>
  <c r="A283" i="26"/>
  <c r="AX525" i="26"/>
  <c r="AP525" i="26"/>
  <c r="AL525" i="26"/>
  <c r="AK525" i="26"/>
  <c r="AH525" i="26"/>
  <c r="AG525" i="26"/>
  <c r="AC525" i="26"/>
  <c r="AM525" i="26" s="1"/>
  <c r="A282" i="26"/>
  <c r="AP491" i="26"/>
  <c r="AL491" i="26"/>
  <c r="AK491" i="26"/>
  <c r="AH491" i="26"/>
  <c r="AG491" i="26"/>
  <c r="AC491" i="26"/>
  <c r="AN491" i="26" s="1"/>
  <c r="A281" i="26"/>
  <c r="AP530" i="26"/>
  <c r="AL530" i="26"/>
  <c r="AK530" i="26"/>
  <c r="AH530" i="26"/>
  <c r="AG530" i="26"/>
  <c r="AC530" i="26"/>
  <c r="AM530" i="26" s="1"/>
  <c r="A280" i="26"/>
  <c r="AP714" i="26"/>
  <c r="AL714" i="26"/>
  <c r="AK714" i="26"/>
  <c r="AH714" i="26"/>
  <c r="AG714" i="26"/>
  <c r="AC714" i="26"/>
  <c r="AO714" i="26" s="1"/>
  <c r="A279" i="26"/>
  <c r="AP442" i="26"/>
  <c r="AL442" i="26"/>
  <c r="AK442" i="26"/>
  <c r="AH442" i="26"/>
  <c r="AG442" i="26"/>
  <c r="AC442" i="26"/>
  <c r="AM442" i="26" s="1"/>
  <c r="A278" i="26"/>
  <c r="AP493" i="26"/>
  <c r="AL493" i="26"/>
  <c r="AK493" i="26"/>
  <c r="AH493" i="26"/>
  <c r="AG493" i="26"/>
  <c r="AC493" i="26"/>
  <c r="AM493" i="26" s="1"/>
  <c r="A277" i="26"/>
  <c r="AP478" i="26"/>
  <c r="AL478" i="26"/>
  <c r="AK478" i="26"/>
  <c r="AH478" i="26"/>
  <c r="AG478" i="26"/>
  <c r="AC478" i="26"/>
  <c r="AN478" i="26" s="1"/>
  <c r="A276" i="26"/>
  <c r="AP528" i="26"/>
  <c r="AL528" i="26"/>
  <c r="AK528" i="26"/>
  <c r="AH528" i="26"/>
  <c r="AG528" i="26"/>
  <c r="AC528" i="26"/>
  <c r="AO528" i="26" s="1"/>
  <c r="A275" i="26"/>
  <c r="AP527" i="26"/>
  <c r="AL527" i="26"/>
  <c r="AK527" i="26"/>
  <c r="AH527" i="26"/>
  <c r="AG527" i="26"/>
  <c r="AC527" i="26"/>
  <c r="AM527" i="26" s="1"/>
  <c r="A274" i="26"/>
  <c r="AP436" i="26"/>
  <c r="AL436" i="26"/>
  <c r="AK436" i="26"/>
  <c r="AH436" i="26"/>
  <c r="AG436" i="26"/>
  <c r="AC436" i="26"/>
  <c r="AM436" i="26" s="1"/>
  <c r="A273" i="26"/>
  <c r="AP426" i="26"/>
  <c r="AL426" i="26"/>
  <c r="AK426" i="26"/>
  <c r="AH426" i="26"/>
  <c r="AG426" i="26"/>
  <c r="AC426" i="26"/>
  <c r="AN426" i="26" s="1"/>
  <c r="A272" i="26"/>
  <c r="AP449" i="26"/>
  <c r="AL449" i="26"/>
  <c r="AK449" i="26"/>
  <c r="AH449" i="26"/>
  <c r="AG449" i="26"/>
  <c r="AC449" i="26"/>
  <c r="AO449" i="26" s="1"/>
  <c r="A271" i="26"/>
  <c r="AP425" i="26"/>
  <c r="AL425" i="26"/>
  <c r="AK425" i="26"/>
  <c r="AH425" i="26"/>
  <c r="AG425" i="26"/>
  <c r="AC425" i="26"/>
  <c r="A270" i="26"/>
  <c r="AP535" i="26"/>
  <c r="AL535" i="26"/>
  <c r="AK535" i="26"/>
  <c r="AJ535" i="26"/>
  <c r="AH535" i="26"/>
  <c r="AG535" i="26"/>
  <c r="AC535" i="26"/>
  <c r="AM535" i="26" s="1"/>
  <c r="A269" i="26"/>
  <c r="AJ269" i="26" s="1"/>
  <c r="AP515" i="26"/>
  <c r="AL515" i="26"/>
  <c r="AK515" i="26"/>
  <c r="AH515" i="26"/>
  <c r="AG515" i="26"/>
  <c r="AC515" i="26"/>
  <c r="AN515" i="26" s="1"/>
  <c r="A268" i="26"/>
  <c r="AP512" i="26"/>
  <c r="AL512" i="26"/>
  <c r="AK512" i="26"/>
  <c r="AH512" i="26"/>
  <c r="AG512" i="26"/>
  <c r="AC512" i="26"/>
  <c r="AO512" i="26" s="1"/>
  <c r="A267" i="26"/>
  <c r="AP537" i="26"/>
  <c r="AL537" i="26"/>
  <c r="AK537" i="26"/>
  <c r="AH537" i="26"/>
  <c r="AG537" i="26"/>
  <c r="AC537" i="26"/>
  <c r="AM537" i="26" s="1"/>
  <c r="A266" i="26"/>
  <c r="AP422" i="26"/>
  <c r="AL422" i="26"/>
  <c r="AK422" i="26"/>
  <c r="AJ422" i="26"/>
  <c r="AH422" i="26"/>
  <c r="AG422" i="26"/>
  <c r="AC422" i="26"/>
  <c r="AM422" i="26" s="1"/>
  <c r="A265" i="26"/>
  <c r="AJ265" i="26" s="1"/>
  <c r="AP520" i="26"/>
  <c r="AL520" i="26"/>
  <c r="AK520" i="26"/>
  <c r="AH520" i="26"/>
  <c r="AG520" i="26"/>
  <c r="AC520" i="26"/>
  <c r="AN520" i="26" s="1"/>
  <c r="A264" i="26"/>
  <c r="AP532" i="26"/>
  <c r="AL532" i="26"/>
  <c r="AK532" i="26"/>
  <c r="AH532" i="26"/>
  <c r="AG532" i="26"/>
  <c r="AC532" i="26"/>
  <c r="AO532" i="26" s="1"/>
  <c r="A263" i="26"/>
  <c r="AP513" i="26"/>
  <c r="AL513" i="26"/>
  <c r="AK513" i="26"/>
  <c r="AH513" i="26"/>
  <c r="AG513" i="26"/>
  <c r="AC513" i="26"/>
  <c r="A262" i="26"/>
  <c r="AP553" i="26"/>
  <c r="AL553" i="26"/>
  <c r="AK553" i="26"/>
  <c r="AH553" i="26"/>
  <c r="AG553" i="26"/>
  <c r="AC553" i="26"/>
  <c r="AM553" i="26" s="1"/>
  <c r="A261" i="26"/>
  <c r="AP476" i="26"/>
  <c r="AL476" i="26"/>
  <c r="AK476" i="26"/>
  <c r="AH476" i="26"/>
  <c r="AG476" i="26"/>
  <c r="AC476" i="26"/>
  <c r="AM476" i="26" s="1"/>
  <c r="A260" i="26"/>
  <c r="AJ476" i="26" s="1"/>
  <c r="AP529" i="26"/>
  <c r="AL529" i="26"/>
  <c r="AK529" i="26"/>
  <c r="AH529" i="26"/>
  <c r="AG529" i="26"/>
  <c r="AC529" i="26"/>
  <c r="AO529" i="26" s="1"/>
  <c r="A259" i="26"/>
  <c r="AP448" i="26"/>
  <c r="AL448" i="26"/>
  <c r="AK448" i="26"/>
  <c r="AH448" i="26"/>
  <c r="AG448" i="26"/>
  <c r="AC448" i="26"/>
  <c r="AM448" i="26" s="1"/>
  <c r="A258" i="26"/>
  <c r="AP424" i="26"/>
  <c r="AL424" i="26"/>
  <c r="AK424" i="26"/>
  <c r="AH424" i="26"/>
  <c r="AG424" i="26"/>
  <c r="AC424" i="26"/>
  <c r="AM424" i="26" s="1"/>
  <c r="A257" i="26"/>
  <c r="AP429" i="26"/>
  <c r="AL429" i="26"/>
  <c r="AK429" i="26"/>
  <c r="AH429" i="26"/>
  <c r="AG429" i="26"/>
  <c r="AC429" i="26"/>
  <c r="AN429" i="26" s="1"/>
  <c r="A256" i="26"/>
  <c r="AP483" i="26"/>
  <c r="AL483" i="26"/>
  <c r="AK483" i="26"/>
  <c r="AH483" i="26"/>
  <c r="AG483" i="26"/>
  <c r="AC483" i="26"/>
  <c r="AO483" i="26" s="1"/>
  <c r="A255" i="26"/>
  <c r="AP464" i="26"/>
  <c r="AL464" i="26"/>
  <c r="AK464" i="26"/>
  <c r="AH464" i="26"/>
  <c r="AG464" i="26"/>
  <c r="AC464" i="26"/>
  <c r="AM464" i="26" s="1"/>
  <c r="A254" i="26"/>
  <c r="AP558" i="26"/>
  <c r="AL558" i="26"/>
  <c r="AK558" i="26"/>
  <c r="AH558" i="26"/>
  <c r="AG558" i="26"/>
  <c r="AC558" i="26"/>
  <c r="AM558" i="26" s="1"/>
  <c r="A253" i="26"/>
  <c r="AP437" i="26"/>
  <c r="AL437" i="26"/>
  <c r="AK437" i="26"/>
  <c r="AH437" i="26"/>
  <c r="AG437" i="26"/>
  <c r="AC437" i="26"/>
  <c r="AN437" i="26" s="1"/>
  <c r="A252" i="26"/>
  <c r="AP505" i="26"/>
  <c r="AL505" i="26"/>
  <c r="AK505" i="26"/>
  <c r="AH505" i="26"/>
  <c r="AG505" i="26"/>
  <c r="AC505" i="26"/>
  <c r="AO505" i="26" s="1"/>
  <c r="A251" i="26"/>
  <c r="AP556" i="26"/>
  <c r="AL556" i="26"/>
  <c r="AK556" i="26"/>
  <c r="AH556" i="26"/>
  <c r="AG556" i="26"/>
  <c r="AC556" i="26"/>
  <c r="A250" i="26"/>
  <c r="AP549" i="26"/>
  <c r="AL549" i="26"/>
  <c r="AK549" i="26"/>
  <c r="AH549" i="26"/>
  <c r="AG549" i="26"/>
  <c r="AC549" i="26"/>
  <c r="AM549" i="26" s="1"/>
  <c r="A249" i="26"/>
  <c r="AP538" i="26"/>
  <c r="AL538" i="26"/>
  <c r="AK538" i="26"/>
  <c r="AH538" i="26"/>
  <c r="AG538" i="26"/>
  <c r="AC538" i="26"/>
  <c r="AN538" i="26" s="1"/>
  <c r="A248" i="26"/>
  <c r="AP459" i="26"/>
  <c r="AL459" i="26"/>
  <c r="AK459" i="26"/>
  <c r="AH459" i="26"/>
  <c r="AG459" i="26"/>
  <c r="AC459" i="26"/>
  <c r="AO459" i="26" s="1"/>
  <c r="A247" i="26"/>
  <c r="AJ459" i="26" s="1"/>
  <c r="AP457" i="26"/>
  <c r="AL457" i="26"/>
  <c r="AK457" i="26"/>
  <c r="AH457" i="26"/>
  <c r="AG457" i="26"/>
  <c r="AC457" i="26"/>
  <c r="AM457" i="26" s="1"/>
  <c r="A246" i="26"/>
  <c r="AP430" i="26"/>
  <c r="AL430" i="26"/>
  <c r="AK430" i="26"/>
  <c r="AH430" i="26"/>
  <c r="AG430" i="26"/>
  <c r="AC430" i="26"/>
  <c r="AM430" i="26" s="1"/>
  <c r="A245" i="26"/>
  <c r="AP548" i="26"/>
  <c r="AL548" i="26"/>
  <c r="AK548" i="26"/>
  <c r="AH548" i="26"/>
  <c r="AG548" i="26"/>
  <c r="AC548" i="26"/>
  <c r="AN548" i="26" s="1"/>
  <c r="A244" i="26"/>
  <c r="AP224" i="26"/>
  <c r="AL224" i="26"/>
  <c r="AK224" i="26"/>
  <c r="AH224" i="26"/>
  <c r="AG224" i="26"/>
  <c r="AC224" i="26"/>
  <c r="AO224" i="26" s="1"/>
  <c r="A243" i="26"/>
  <c r="AP754" i="26"/>
  <c r="AL754" i="26"/>
  <c r="AK754" i="26"/>
  <c r="AH754" i="26"/>
  <c r="AG754" i="26"/>
  <c r="AC754" i="26"/>
  <c r="A242" i="26"/>
  <c r="AP757" i="26"/>
  <c r="AL757" i="26"/>
  <c r="AK757" i="26"/>
  <c r="AH757" i="26"/>
  <c r="AG757" i="26"/>
  <c r="AC757" i="26"/>
  <c r="AM757" i="26" s="1"/>
  <c r="A241" i="26"/>
  <c r="AP756" i="26"/>
  <c r="AL756" i="26"/>
  <c r="AK756" i="26"/>
  <c r="AH756" i="26"/>
  <c r="AG756" i="26"/>
  <c r="AC756" i="26"/>
  <c r="AN756" i="26" s="1"/>
  <c r="A240" i="26"/>
  <c r="AP755" i="26"/>
  <c r="AL755" i="26"/>
  <c r="AK755" i="26"/>
  <c r="AH755" i="26"/>
  <c r="AG755" i="26"/>
  <c r="AC755" i="26"/>
  <c r="AO755" i="26" s="1"/>
  <c r="A239" i="26"/>
  <c r="AP219" i="26"/>
  <c r="AL219" i="26"/>
  <c r="AK219" i="26"/>
  <c r="AH219" i="26"/>
  <c r="AG219" i="26"/>
  <c r="AC219" i="26"/>
  <c r="U219" i="26"/>
  <c r="A238" i="26"/>
  <c r="AP211" i="26"/>
  <c r="AL211" i="26"/>
  <c r="AK211" i="26"/>
  <c r="AH211" i="26"/>
  <c r="AG211" i="26"/>
  <c r="AC211" i="26"/>
  <c r="AN211" i="26" s="1"/>
  <c r="A237" i="26"/>
  <c r="AP218" i="26"/>
  <c r="AL218" i="26"/>
  <c r="AK218" i="26"/>
  <c r="AH218" i="26"/>
  <c r="AG218" i="26"/>
  <c r="AC218" i="26"/>
  <c r="AO218" i="26" s="1"/>
  <c r="A236" i="26"/>
  <c r="AP212" i="26"/>
  <c r="AL212" i="26"/>
  <c r="AK212" i="26"/>
  <c r="AH212" i="26"/>
  <c r="AG212" i="26"/>
  <c r="AC212" i="26"/>
  <c r="U212" i="26"/>
  <c r="A235" i="26"/>
  <c r="AP332" i="26"/>
  <c r="AL332" i="26"/>
  <c r="AK332" i="26"/>
  <c r="AH332" i="26"/>
  <c r="AG332" i="26"/>
  <c r="AC332" i="26"/>
  <c r="AN332" i="26" s="1"/>
  <c r="A234" i="26"/>
  <c r="AP331" i="26"/>
  <c r="AL331" i="26"/>
  <c r="AK331" i="26"/>
  <c r="AH331" i="26"/>
  <c r="AG331" i="26"/>
  <c r="AC331" i="26"/>
  <c r="AO331" i="26" s="1"/>
  <c r="A233" i="26"/>
  <c r="AP336" i="26"/>
  <c r="AL336" i="26"/>
  <c r="AK336" i="26"/>
  <c r="AH336" i="26"/>
  <c r="AG336" i="26"/>
  <c r="AC336" i="26"/>
  <c r="AM336" i="26" s="1"/>
  <c r="A232" i="26"/>
  <c r="AP335" i="26"/>
  <c r="AL335" i="26"/>
  <c r="AK335" i="26"/>
  <c r="AH335" i="26"/>
  <c r="AG335" i="26"/>
  <c r="AC335" i="26"/>
  <c r="AM335" i="26" s="1"/>
  <c r="U335" i="26"/>
  <c r="A231" i="26"/>
  <c r="AP322" i="26"/>
  <c r="AL322" i="26"/>
  <c r="AK322" i="26"/>
  <c r="AH322" i="26"/>
  <c r="AG322" i="26"/>
  <c r="AC322" i="26"/>
  <c r="AO322" i="26" s="1"/>
  <c r="A230" i="26"/>
  <c r="AP333" i="26"/>
  <c r="AL333" i="26"/>
  <c r="AK333" i="26"/>
  <c r="AH333" i="26"/>
  <c r="AG333" i="26"/>
  <c r="AC333" i="26"/>
  <c r="A229" i="26"/>
  <c r="AP330" i="26"/>
  <c r="AL330" i="26"/>
  <c r="AK330" i="26"/>
  <c r="AH330" i="26"/>
  <c r="AG330" i="26"/>
  <c r="AC330" i="26"/>
  <c r="AM330" i="26" s="1"/>
  <c r="A228" i="26"/>
  <c r="AP329" i="26"/>
  <c r="AL329" i="26"/>
  <c r="AK329" i="26"/>
  <c r="AH329" i="26"/>
  <c r="AG329" i="26"/>
  <c r="AC329" i="26"/>
  <c r="AN329" i="26" s="1"/>
  <c r="A227" i="26"/>
  <c r="AP323" i="26"/>
  <c r="AL323" i="26"/>
  <c r="AK323" i="26"/>
  <c r="AH323" i="26"/>
  <c r="AG323" i="26"/>
  <c r="AC323" i="26"/>
  <c r="U323" i="26"/>
  <c r="A226" i="26"/>
  <c r="AP324" i="26"/>
  <c r="AL324" i="26"/>
  <c r="AK324" i="26"/>
  <c r="AH324" i="26"/>
  <c r="AG324" i="26"/>
  <c r="AC324" i="26"/>
  <c r="AM324" i="26" s="1"/>
  <c r="A225" i="26"/>
  <c r="AP334" i="26"/>
  <c r="AL334" i="26"/>
  <c r="AK334" i="26"/>
  <c r="AH334" i="26"/>
  <c r="AG334" i="26"/>
  <c r="AC334" i="26"/>
  <c r="AN334" i="26" s="1"/>
  <c r="A224" i="26"/>
  <c r="AP328" i="26"/>
  <c r="AL328" i="26"/>
  <c r="AK328" i="26"/>
  <c r="AH328" i="26"/>
  <c r="AG328" i="26"/>
  <c r="AC328" i="26"/>
  <c r="AO328" i="26" s="1"/>
  <c r="A223" i="26"/>
  <c r="AP327" i="26"/>
  <c r="AL327" i="26"/>
  <c r="AK327" i="26"/>
  <c r="AH327" i="26"/>
  <c r="AG327" i="26"/>
  <c r="AC327" i="26"/>
  <c r="AM327" i="26" s="1"/>
  <c r="A222" i="26"/>
  <c r="AP326" i="26"/>
  <c r="AL326" i="26"/>
  <c r="AK326" i="26"/>
  <c r="AH326" i="26"/>
  <c r="AG326" i="26"/>
  <c r="AC326" i="26"/>
  <c r="AM326" i="26" s="1"/>
  <c r="A221" i="26"/>
  <c r="AP321" i="26"/>
  <c r="AL321" i="26"/>
  <c r="AK321" i="26"/>
  <c r="AH321" i="26"/>
  <c r="AG321" i="26"/>
  <c r="AC321" i="26"/>
  <c r="AM321" i="26" s="1"/>
  <c r="U321" i="26"/>
  <c r="A220" i="26"/>
  <c r="AP325" i="26"/>
  <c r="AL325" i="26"/>
  <c r="AK325" i="26"/>
  <c r="AH325" i="26"/>
  <c r="AG325" i="26"/>
  <c r="AC325" i="26"/>
  <c r="AM325" i="26" s="1"/>
  <c r="Z325" i="26"/>
  <c r="U325" i="26"/>
  <c r="A219" i="26"/>
  <c r="AP197" i="26"/>
  <c r="AL197" i="26"/>
  <c r="AK197" i="26"/>
  <c r="AH197" i="26"/>
  <c r="AG197" i="26"/>
  <c r="AC197" i="26"/>
  <c r="U197" i="26"/>
  <c r="A218" i="26"/>
  <c r="AP96" i="26"/>
  <c r="AL96" i="26"/>
  <c r="AK96" i="26"/>
  <c r="AH96" i="26"/>
  <c r="AG96" i="26"/>
  <c r="AC96" i="26"/>
  <c r="AM96" i="26" s="1"/>
  <c r="U96" i="26"/>
  <c r="A217" i="26"/>
  <c r="AP101" i="26"/>
  <c r="AL101" i="26"/>
  <c r="AK101" i="26"/>
  <c r="AH101" i="26"/>
  <c r="AG101" i="26"/>
  <c r="AC101" i="26"/>
  <c r="AO101" i="26" s="1"/>
  <c r="A216" i="26"/>
  <c r="AP104" i="26"/>
  <c r="AL104" i="26"/>
  <c r="AK104" i="26"/>
  <c r="AH104" i="26"/>
  <c r="AG104" i="26"/>
  <c r="AC104" i="26"/>
  <c r="A215" i="26"/>
  <c r="AP103" i="26"/>
  <c r="AL103" i="26"/>
  <c r="AK103" i="26"/>
  <c r="AH103" i="26"/>
  <c r="AG103" i="26"/>
  <c r="AC103" i="26"/>
  <c r="AM103" i="26" s="1"/>
  <c r="A214" i="26"/>
  <c r="AJ214" i="26" s="1"/>
  <c r="AP98" i="26"/>
  <c r="AL98" i="26"/>
  <c r="AK98" i="26"/>
  <c r="AH98" i="26"/>
  <c r="AG98" i="26"/>
  <c r="AC98" i="26"/>
  <c r="AM98" i="26" s="1"/>
  <c r="A213" i="26"/>
  <c r="AP97" i="26"/>
  <c r="AL97" i="26"/>
  <c r="AK97" i="26"/>
  <c r="AH97" i="26"/>
  <c r="AG97" i="26"/>
  <c r="AC97" i="26"/>
  <c r="AO97" i="26" s="1"/>
  <c r="A212" i="26"/>
  <c r="AP102" i="26"/>
  <c r="AL102" i="26"/>
  <c r="AK102" i="26"/>
  <c r="AH102" i="26"/>
  <c r="AG102" i="26"/>
  <c r="AC102" i="26"/>
  <c r="AM102" i="26" s="1"/>
  <c r="U102" i="26"/>
  <c r="A211" i="26"/>
  <c r="AP99" i="26"/>
  <c r="AL99" i="26"/>
  <c r="AK99" i="26"/>
  <c r="AH99" i="26"/>
  <c r="AG99" i="26"/>
  <c r="AC99" i="26"/>
  <c r="AM99" i="26" s="1"/>
  <c r="A210" i="26"/>
  <c r="AP100" i="26"/>
  <c r="AL100" i="26"/>
  <c r="AK100" i="26"/>
  <c r="AH100" i="26"/>
  <c r="AG100" i="26"/>
  <c r="AC100" i="26"/>
  <c r="AO100" i="26" s="1"/>
  <c r="A209" i="26"/>
  <c r="AP614" i="26"/>
  <c r="AL614" i="26"/>
  <c r="AK614" i="26"/>
  <c r="AH614" i="26"/>
  <c r="AG614" i="26"/>
  <c r="AC614" i="26"/>
  <c r="A208" i="26"/>
  <c r="AP643" i="26"/>
  <c r="AL643" i="26"/>
  <c r="AK643" i="26"/>
  <c r="AH643" i="26"/>
  <c r="AG643" i="26"/>
  <c r="AC643" i="26"/>
  <c r="AM643" i="26" s="1"/>
  <c r="A207" i="26"/>
  <c r="AP646" i="26"/>
  <c r="AL646" i="26"/>
  <c r="AK646" i="26"/>
  <c r="AH646" i="26"/>
  <c r="AG646" i="26"/>
  <c r="AC646" i="26"/>
  <c r="AM646" i="26" s="1"/>
  <c r="A206" i="26"/>
  <c r="AP647" i="26"/>
  <c r="AL647" i="26"/>
  <c r="AK647" i="26"/>
  <c r="AH647" i="26"/>
  <c r="AG647" i="26"/>
  <c r="AC647" i="26"/>
  <c r="A205" i="26"/>
  <c r="AP628" i="26"/>
  <c r="AL628" i="26"/>
  <c r="AK628" i="26"/>
  <c r="AH628" i="26"/>
  <c r="AG628" i="26"/>
  <c r="AC628" i="26"/>
  <c r="AO628" i="26" s="1"/>
  <c r="A204" i="26"/>
  <c r="AP636" i="26"/>
  <c r="AL636" i="26"/>
  <c r="AK636" i="26"/>
  <c r="AH636" i="26"/>
  <c r="AG636" i="26"/>
  <c r="AC636" i="26"/>
  <c r="AM636" i="26" s="1"/>
  <c r="A203" i="26"/>
  <c r="AP613" i="26"/>
  <c r="AL613" i="26"/>
  <c r="AK613" i="26"/>
  <c r="AH613" i="26"/>
  <c r="AG613" i="26"/>
  <c r="AC613" i="26"/>
  <c r="AM613" i="26" s="1"/>
  <c r="A202" i="26"/>
  <c r="AP616" i="26"/>
  <c r="AL616" i="26"/>
  <c r="AK616" i="26"/>
  <c r="AH616" i="26"/>
  <c r="AG616" i="26"/>
  <c r="AC616" i="26"/>
  <c r="A201" i="26"/>
  <c r="AP612" i="26"/>
  <c r="AL612" i="26"/>
  <c r="AK612" i="26"/>
  <c r="AH612" i="26"/>
  <c r="AG612" i="26"/>
  <c r="AC612" i="26"/>
  <c r="AO612" i="26" s="1"/>
  <c r="A200" i="26"/>
  <c r="AP615" i="26"/>
  <c r="AL615" i="26"/>
  <c r="AK615" i="26"/>
  <c r="AH615" i="26"/>
  <c r="AG615" i="26"/>
  <c r="AC615" i="26"/>
  <c r="AM615" i="26" s="1"/>
  <c r="A199" i="26"/>
  <c r="AP627" i="26"/>
  <c r="AL627" i="26"/>
  <c r="AK627" i="26"/>
  <c r="AH627" i="26"/>
  <c r="AG627" i="26"/>
  <c r="AC627" i="26"/>
  <c r="AM627" i="26" s="1"/>
  <c r="A198" i="26"/>
  <c r="AP621" i="26"/>
  <c r="AL621" i="26"/>
  <c r="AK621" i="26"/>
  <c r="AH621" i="26"/>
  <c r="AG621" i="26"/>
  <c r="AC621" i="26"/>
  <c r="AM621" i="26" s="1"/>
  <c r="A197" i="26"/>
  <c r="AP617" i="26"/>
  <c r="AL617" i="26"/>
  <c r="AK617" i="26"/>
  <c r="AH617" i="26"/>
  <c r="AG617" i="26"/>
  <c r="AC617" i="26"/>
  <c r="AO617" i="26" s="1"/>
  <c r="A196" i="26"/>
  <c r="AP632" i="26"/>
  <c r="AL632" i="26"/>
  <c r="AK632" i="26"/>
  <c r="AH632" i="26"/>
  <c r="AG632" i="26"/>
  <c r="AC632" i="26"/>
  <c r="AM632" i="26" s="1"/>
  <c r="A195" i="26"/>
  <c r="AP624" i="26"/>
  <c r="AL624" i="26"/>
  <c r="AK624" i="26"/>
  <c r="AH624" i="26"/>
  <c r="AG624" i="26"/>
  <c r="AC624" i="26"/>
  <c r="AM624" i="26" s="1"/>
  <c r="A194" i="26"/>
  <c r="AP629" i="26"/>
  <c r="AL629" i="26"/>
  <c r="AK629" i="26"/>
  <c r="AH629" i="26"/>
  <c r="AG629" i="26"/>
  <c r="AC629" i="26"/>
  <c r="AM629" i="26" s="1"/>
  <c r="A193" i="26"/>
  <c r="AJ629" i="26" s="1"/>
  <c r="AP620" i="26"/>
  <c r="AL620" i="26"/>
  <c r="AK620" i="26"/>
  <c r="AH620" i="26"/>
  <c r="AG620" i="26"/>
  <c r="AC620" i="26"/>
  <c r="AM620" i="26" s="1"/>
  <c r="A192" i="26"/>
  <c r="AP650" i="26"/>
  <c r="AL650" i="26"/>
  <c r="AK650" i="26"/>
  <c r="AH650" i="26"/>
  <c r="AG650" i="26"/>
  <c r="AC650" i="26"/>
  <c r="AM650" i="26" s="1"/>
  <c r="A191" i="26"/>
  <c r="AP623" i="26"/>
  <c r="AL623" i="26"/>
  <c r="AK623" i="26"/>
  <c r="AH623" i="26"/>
  <c r="AG623" i="26"/>
  <c r="AC623" i="26"/>
  <c r="AM623" i="26" s="1"/>
  <c r="A190" i="26"/>
  <c r="AP649" i="26"/>
  <c r="AL649" i="26"/>
  <c r="AK649" i="26"/>
  <c r="AH649" i="26"/>
  <c r="AG649" i="26"/>
  <c r="AC649" i="26"/>
  <c r="A189" i="26"/>
  <c r="AJ649" i="26" s="1"/>
  <c r="AP611" i="26"/>
  <c r="AL611" i="26"/>
  <c r="AK611" i="26"/>
  <c r="AH611" i="26"/>
  <c r="AG611" i="26"/>
  <c r="AC611" i="26"/>
  <c r="AF611" i="26" s="1"/>
  <c r="AI611" i="26" s="1"/>
  <c r="U611" i="26"/>
  <c r="A188" i="26"/>
  <c r="AJ611" i="26" s="1"/>
  <c r="AP610" i="26"/>
  <c r="AL610" i="26"/>
  <c r="AK610" i="26"/>
  <c r="AH610" i="26"/>
  <c r="AG610" i="26"/>
  <c r="AC610" i="26"/>
  <c r="AM610" i="26" s="1"/>
  <c r="A187" i="26"/>
  <c r="AP594" i="26"/>
  <c r="AL594" i="26"/>
  <c r="AK594" i="26"/>
  <c r="AH594" i="26"/>
  <c r="AG594" i="26"/>
  <c r="AC594" i="26"/>
  <c r="A186" i="26"/>
  <c r="AP592" i="26"/>
  <c r="AL592" i="26"/>
  <c r="AK592" i="26"/>
  <c r="AH592" i="26"/>
  <c r="AG592" i="26"/>
  <c r="AC592" i="26"/>
  <c r="U592" i="26"/>
  <c r="A185" i="26"/>
  <c r="AP593" i="26"/>
  <c r="AL593" i="26"/>
  <c r="AK593" i="26"/>
  <c r="AH593" i="26"/>
  <c r="AG593" i="26"/>
  <c r="AC593" i="26"/>
  <c r="AM593" i="26" s="1"/>
  <c r="U593" i="26"/>
  <c r="A184" i="26"/>
  <c r="AP591" i="26"/>
  <c r="AL591" i="26"/>
  <c r="AK591" i="26"/>
  <c r="AH591" i="26"/>
  <c r="AG591" i="26"/>
  <c r="AC591" i="26"/>
  <c r="AO591" i="26" s="1"/>
  <c r="A183" i="26"/>
  <c r="AP590" i="26"/>
  <c r="AL590" i="26"/>
  <c r="AK590" i="26"/>
  <c r="AH590" i="26"/>
  <c r="AG590" i="26"/>
  <c r="AC590" i="26"/>
  <c r="AM590" i="26" s="1"/>
  <c r="A182" i="26"/>
  <c r="AP589" i="26"/>
  <c r="AL589" i="26"/>
  <c r="AK589" i="26"/>
  <c r="AH589" i="26"/>
  <c r="AG589" i="26"/>
  <c r="AC589" i="26"/>
  <c r="AM589" i="26" s="1"/>
  <c r="A181" i="26"/>
  <c r="AJ589" i="26" s="1"/>
  <c r="AP566" i="26"/>
  <c r="AL566" i="26"/>
  <c r="AK566" i="26"/>
  <c r="AH566" i="26"/>
  <c r="AG566" i="26"/>
  <c r="AC566" i="26"/>
  <c r="AM566" i="26" s="1"/>
  <c r="U566" i="26"/>
  <c r="A180" i="26"/>
  <c r="AP573" i="26"/>
  <c r="AL573" i="26"/>
  <c r="AK573" i="26"/>
  <c r="AH573" i="26"/>
  <c r="AG573" i="26"/>
  <c r="AC573" i="26"/>
  <c r="AM573" i="26" s="1"/>
  <c r="A179" i="26"/>
  <c r="AP569" i="26"/>
  <c r="AL569" i="26"/>
  <c r="AK569" i="26"/>
  <c r="AH569" i="26"/>
  <c r="AG569" i="26"/>
  <c r="AC569" i="26"/>
  <c r="AM569" i="26" s="1"/>
  <c r="U569" i="26"/>
  <c r="A178" i="26"/>
  <c r="AP568" i="26"/>
  <c r="AL568" i="26"/>
  <c r="AK568" i="26"/>
  <c r="AH568" i="26"/>
  <c r="AG568" i="26"/>
  <c r="AC568" i="26"/>
  <c r="U568" i="26"/>
  <c r="A177" i="26"/>
  <c r="AP575" i="26"/>
  <c r="AL575" i="26"/>
  <c r="AK575" i="26"/>
  <c r="AH575" i="26"/>
  <c r="AG575" i="26"/>
  <c r="AC575" i="26"/>
  <c r="AM575" i="26" s="1"/>
  <c r="A176" i="26"/>
  <c r="AP574" i="26"/>
  <c r="AL574" i="26"/>
  <c r="AK574" i="26"/>
  <c r="AH574" i="26"/>
  <c r="AG574" i="26"/>
  <c r="AC574" i="26"/>
  <c r="AM574" i="26" s="1"/>
  <c r="U574" i="26"/>
  <c r="A175" i="26"/>
  <c r="AP576" i="26"/>
  <c r="AL576" i="26"/>
  <c r="AK576" i="26"/>
  <c r="AH576" i="26"/>
  <c r="AG576" i="26"/>
  <c r="AC576" i="26"/>
  <c r="U576" i="26"/>
  <c r="A174" i="26"/>
  <c r="AP570" i="26"/>
  <c r="AL570" i="26"/>
  <c r="AK570" i="26"/>
  <c r="AH570" i="26"/>
  <c r="AG570" i="26"/>
  <c r="AC570" i="26"/>
  <c r="AM570" i="26" s="1"/>
  <c r="A173" i="26"/>
  <c r="AP80" i="26"/>
  <c r="AL80" i="26"/>
  <c r="AK80" i="26"/>
  <c r="AH80" i="26"/>
  <c r="AG80" i="26"/>
  <c r="AC80" i="26"/>
  <c r="AM80" i="26" s="1"/>
  <c r="A172" i="26"/>
  <c r="AP74" i="26"/>
  <c r="AL74" i="26"/>
  <c r="AK74" i="26"/>
  <c r="AH74" i="26"/>
  <c r="AG74" i="26"/>
  <c r="AC74" i="26"/>
  <c r="A171" i="26"/>
  <c r="AP200" i="26"/>
  <c r="AL200" i="26"/>
  <c r="AK200" i="26"/>
  <c r="AJ200" i="26"/>
  <c r="AH200" i="26"/>
  <c r="AG200" i="26"/>
  <c r="AC200" i="26"/>
  <c r="AM200" i="26" s="1"/>
  <c r="A170" i="26"/>
  <c r="AP201" i="26"/>
  <c r="AL201" i="26"/>
  <c r="AK201" i="26"/>
  <c r="AH201" i="26"/>
  <c r="AG201" i="26"/>
  <c r="AC201" i="26"/>
  <c r="AM201" i="26" s="1"/>
  <c r="A169" i="26"/>
  <c r="AP195" i="26"/>
  <c r="AL195" i="26"/>
  <c r="AK195" i="26"/>
  <c r="AH195" i="26"/>
  <c r="AG195" i="26"/>
  <c r="AC195" i="26"/>
  <c r="A168" i="26"/>
  <c r="AP194" i="26"/>
  <c r="AL194" i="26"/>
  <c r="AK194" i="26"/>
  <c r="AH194" i="26"/>
  <c r="AG194" i="26"/>
  <c r="AC194" i="26"/>
  <c r="AO194" i="26" s="1"/>
  <c r="A167" i="26"/>
  <c r="AP193" i="26"/>
  <c r="AL193" i="26"/>
  <c r="AK193" i="26"/>
  <c r="AH193" i="26"/>
  <c r="AG193" i="26"/>
  <c r="AC193" i="26"/>
  <c r="AM193" i="26" s="1"/>
  <c r="A166" i="26"/>
  <c r="AP192" i="26"/>
  <c r="AL192" i="26"/>
  <c r="AK192" i="26"/>
  <c r="AH192" i="26"/>
  <c r="AG192" i="26"/>
  <c r="AC192" i="26"/>
  <c r="AM192" i="26" s="1"/>
  <c r="A165" i="26"/>
  <c r="AJ192" i="26" s="1"/>
  <c r="AP191" i="26"/>
  <c r="AL191" i="26"/>
  <c r="AK191" i="26"/>
  <c r="AH191" i="26"/>
  <c r="AG191" i="26"/>
  <c r="AC191" i="26"/>
  <c r="A164" i="26"/>
  <c r="AP190" i="26"/>
  <c r="AL190" i="26"/>
  <c r="AK190" i="26"/>
  <c r="AJ190" i="26"/>
  <c r="AH190" i="26"/>
  <c r="AG190" i="26"/>
  <c r="AC190" i="26"/>
  <c r="AO190" i="26" s="1"/>
  <c r="A163" i="26"/>
  <c r="AP189" i="26"/>
  <c r="AL189" i="26"/>
  <c r="AK189" i="26"/>
  <c r="AH189" i="26"/>
  <c r="AG189" i="26"/>
  <c r="AC189" i="26"/>
  <c r="AM189" i="26" s="1"/>
  <c r="A162" i="26"/>
  <c r="AP188" i="26"/>
  <c r="AL188" i="26"/>
  <c r="AK188" i="26"/>
  <c r="AH188" i="26"/>
  <c r="AG188" i="26"/>
  <c r="AC188" i="26"/>
  <c r="A161" i="26"/>
  <c r="AP187" i="26"/>
  <c r="AL187" i="26"/>
  <c r="AK187" i="26"/>
  <c r="AH187" i="26"/>
  <c r="AG187" i="26"/>
  <c r="AC187" i="26"/>
  <c r="AM187" i="26" s="1"/>
  <c r="A160" i="26"/>
  <c r="AP186" i="26"/>
  <c r="AL186" i="26"/>
  <c r="AK186" i="26"/>
  <c r="AH186" i="26"/>
  <c r="AG186" i="26"/>
  <c r="AC186" i="26"/>
  <c r="A159" i="26"/>
  <c r="AP185" i="26"/>
  <c r="AL185" i="26"/>
  <c r="AK185" i="26"/>
  <c r="AH185" i="26"/>
  <c r="AG185" i="26"/>
  <c r="AC185" i="26"/>
  <c r="AM185" i="26" s="1"/>
  <c r="A158" i="26"/>
  <c r="AP184" i="26"/>
  <c r="AL184" i="26"/>
  <c r="AK184" i="26"/>
  <c r="AH184" i="26"/>
  <c r="AG184" i="26"/>
  <c r="AC184" i="26"/>
  <c r="AM184" i="26" s="1"/>
  <c r="A157" i="26"/>
  <c r="AP183" i="26"/>
  <c r="AL183" i="26"/>
  <c r="AK183" i="26"/>
  <c r="AH183" i="26"/>
  <c r="AG183" i="26"/>
  <c r="AC183" i="26"/>
  <c r="AM183" i="26" s="1"/>
  <c r="A156" i="26"/>
  <c r="AJ183" i="26" s="1"/>
  <c r="AP182" i="26"/>
  <c r="AL182" i="26"/>
  <c r="AK182" i="26"/>
  <c r="AH182" i="26"/>
  <c r="AG182" i="26"/>
  <c r="AC182" i="26"/>
  <c r="AM182" i="26" s="1"/>
  <c r="A155" i="26"/>
  <c r="AJ182" i="26" s="1"/>
  <c r="AP181" i="26"/>
  <c r="AL181" i="26"/>
  <c r="AK181" i="26"/>
  <c r="AH181" i="26"/>
  <c r="AG181" i="26"/>
  <c r="AC181" i="26"/>
  <c r="AM181" i="26" s="1"/>
  <c r="A154" i="26"/>
  <c r="AJ181" i="26" s="1"/>
  <c r="AP180" i="26"/>
  <c r="AL180" i="26"/>
  <c r="AK180" i="26"/>
  <c r="AH180" i="26"/>
  <c r="AG180" i="26"/>
  <c r="AC180" i="26"/>
  <c r="AM180" i="26" s="1"/>
  <c r="A153" i="26"/>
  <c r="AP179" i="26"/>
  <c r="AL179" i="26"/>
  <c r="AK179" i="26"/>
  <c r="AH179" i="26"/>
  <c r="AG179" i="26"/>
  <c r="AC179" i="26"/>
  <c r="A152" i="26"/>
  <c r="AP178" i="26"/>
  <c r="AL178" i="26"/>
  <c r="AK178" i="26"/>
  <c r="AH178" i="26"/>
  <c r="AG178" i="26"/>
  <c r="AC178" i="26"/>
  <c r="AO178" i="26" s="1"/>
  <c r="A151" i="26"/>
  <c r="AP177" i="26"/>
  <c r="AL177" i="26"/>
  <c r="AK177" i="26"/>
  <c r="AH177" i="26"/>
  <c r="AG177" i="26"/>
  <c r="AC177" i="26"/>
  <c r="AM177" i="26" s="1"/>
  <c r="A150" i="26"/>
  <c r="AP176" i="26"/>
  <c r="AL176" i="26"/>
  <c r="AK176" i="26"/>
  <c r="AH176" i="26"/>
  <c r="AG176" i="26"/>
  <c r="AC176" i="26"/>
  <c r="AM176" i="26" s="1"/>
  <c r="U176" i="26"/>
  <c r="A149" i="26"/>
  <c r="AP175" i="26"/>
  <c r="AL175" i="26"/>
  <c r="AK175" i="26"/>
  <c r="AH175" i="26"/>
  <c r="AG175" i="26"/>
  <c r="AC175" i="26"/>
  <c r="AM175" i="26" s="1"/>
  <c r="A148" i="26"/>
  <c r="AP174" i="26"/>
  <c r="AL174" i="26"/>
  <c r="AK174" i="26"/>
  <c r="AH174" i="26"/>
  <c r="AG174" i="26"/>
  <c r="AC174" i="26"/>
  <c r="AM174" i="26" s="1"/>
  <c r="U174" i="26"/>
  <c r="A147" i="26"/>
  <c r="AP173" i="26"/>
  <c r="AL173" i="26"/>
  <c r="AK173" i="26"/>
  <c r="AH173" i="26"/>
  <c r="AG173" i="26"/>
  <c r="AC173" i="26"/>
  <c r="AO173" i="26" s="1"/>
  <c r="A146" i="26"/>
  <c r="AP172" i="26"/>
  <c r="AL172" i="26"/>
  <c r="AK172" i="26"/>
  <c r="AH172" i="26"/>
  <c r="AG172" i="26"/>
  <c r="AC172" i="26"/>
  <c r="AO172" i="26" s="1"/>
  <c r="A145" i="26"/>
  <c r="AP171" i="26"/>
  <c r="AL171" i="26"/>
  <c r="AK171" i="26"/>
  <c r="AH171" i="26"/>
  <c r="AG171" i="26"/>
  <c r="AC171" i="26"/>
  <c r="AO171" i="26" s="1"/>
  <c r="A144" i="26"/>
  <c r="AP65" i="26"/>
  <c r="AL65" i="26"/>
  <c r="AK65" i="26"/>
  <c r="AH65" i="26"/>
  <c r="AG65" i="26"/>
  <c r="AC65" i="26"/>
  <c r="AM65" i="26" s="1"/>
  <c r="U65" i="26"/>
  <c r="A143" i="26"/>
  <c r="AP64" i="26"/>
  <c r="AL64" i="26"/>
  <c r="AK64" i="26"/>
  <c r="AH64" i="26"/>
  <c r="AG64" i="26"/>
  <c r="AC64" i="26"/>
  <c r="AO64" i="26" s="1"/>
  <c r="A142" i="26"/>
  <c r="AP743" i="26"/>
  <c r="AL743" i="26"/>
  <c r="AK743" i="26"/>
  <c r="AH743" i="26"/>
  <c r="AG743" i="26"/>
  <c r="AC743" i="26"/>
  <c r="AO743" i="26" s="1"/>
  <c r="A141" i="26"/>
  <c r="AP736" i="26"/>
  <c r="AL736" i="26"/>
  <c r="AK736" i="26"/>
  <c r="AH736" i="26"/>
  <c r="AG736" i="26"/>
  <c r="AC736" i="26"/>
  <c r="AM736" i="26" s="1"/>
  <c r="A140" i="26"/>
  <c r="AP749" i="26"/>
  <c r="AL749" i="26"/>
  <c r="AK749" i="26"/>
  <c r="AH749" i="26"/>
  <c r="AG749" i="26"/>
  <c r="AC749" i="26"/>
  <c r="AO749" i="26" s="1"/>
  <c r="A139" i="26"/>
  <c r="AP745" i="26"/>
  <c r="AL745" i="26"/>
  <c r="AK745" i="26"/>
  <c r="AH745" i="26"/>
  <c r="AG745" i="26"/>
  <c r="AC745" i="26"/>
  <c r="AO745" i="26" s="1"/>
  <c r="A138" i="26"/>
  <c r="AJ745" i="26" s="1"/>
  <c r="AP726" i="26"/>
  <c r="AL726" i="26"/>
  <c r="AK726" i="26"/>
  <c r="AH726" i="26"/>
  <c r="AG726" i="26"/>
  <c r="AC726" i="26"/>
  <c r="U726" i="26"/>
  <c r="A137" i="26"/>
  <c r="AP740" i="26"/>
  <c r="AL740" i="26"/>
  <c r="AK740" i="26"/>
  <c r="AH740" i="26"/>
  <c r="AG740" i="26"/>
  <c r="AC740" i="26"/>
  <c r="AO740" i="26" s="1"/>
  <c r="A136" i="26"/>
  <c r="AP730" i="26"/>
  <c r="AL730" i="26"/>
  <c r="AK730" i="26"/>
  <c r="AH730" i="26"/>
  <c r="AG730" i="26"/>
  <c r="AC730" i="26"/>
  <c r="AO730" i="26" s="1"/>
  <c r="A135" i="26"/>
  <c r="AP166" i="26"/>
  <c r="AL166" i="26"/>
  <c r="AK166" i="26"/>
  <c r="AH166" i="26"/>
  <c r="AG166" i="26"/>
  <c r="AC166" i="26"/>
  <c r="AM166" i="26" s="1"/>
  <c r="A134" i="26"/>
  <c r="AP160" i="26"/>
  <c r="AL160" i="26"/>
  <c r="AK160" i="26"/>
  <c r="AH160" i="26"/>
  <c r="AG160" i="26"/>
  <c r="AC160" i="26"/>
  <c r="AM160" i="26" s="1"/>
  <c r="U160" i="26"/>
  <c r="A133" i="26"/>
  <c r="AP163" i="26"/>
  <c r="AL163" i="26"/>
  <c r="AK163" i="26"/>
  <c r="AH163" i="26"/>
  <c r="AG163" i="26"/>
  <c r="AC163" i="26"/>
  <c r="AM163" i="26" s="1"/>
  <c r="U163" i="26"/>
  <c r="A132" i="26"/>
  <c r="AP165" i="26"/>
  <c r="AL165" i="26"/>
  <c r="AK165" i="26"/>
  <c r="AH165" i="26"/>
  <c r="AG165" i="26"/>
  <c r="AC165" i="26"/>
  <c r="AM165" i="26" s="1"/>
  <c r="U165" i="26"/>
  <c r="A131" i="26"/>
  <c r="AP145" i="26"/>
  <c r="AL145" i="26"/>
  <c r="AK145" i="26"/>
  <c r="AH145" i="26"/>
  <c r="AG145" i="26"/>
  <c r="AC145" i="26"/>
  <c r="A130" i="26"/>
  <c r="AP148" i="26"/>
  <c r="AL148" i="26"/>
  <c r="AK148" i="26"/>
  <c r="AH148" i="26"/>
  <c r="AG148" i="26"/>
  <c r="AC148" i="26"/>
  <c r="AO148" i="26" s="1"/>
  <c r="A129" i="26"/>
  <c r="AP133" i="26"/>
  <c r="AL133" i="26"/>
  <c r="AK133" i="26"/>
  <c r="AH133" i="26"/>
  <c r="AG133" i="26"/>
  <c r="AC133" i="26"/>
  <c r="AM133" i="26" s="1"/>
  <c r="A128" i="26"/>
  <c r="AP127" i="26"/>
  <c r="AL127" i="26"/>
  <c r="AK127" i="26"/>
  <c r="AH127" i="26"/>
  <c r="AG127" i="26"/>
  <c r="AC127" i="26"/>
  <c r="AN127" i="26" s="1"/>
  <c r="A127" i="26"/>
  <c r="AJ127" i="26" s="1"/>
  <c r="AP142" i="26"/>
  <c r="AL142" i="26"/>
  <c r="AK142" i="26"/>
  <c r="AH142" i="26"/>
  <c r="AG142" i="26"/>
  <c r="AC142" i="26"/>
  <c r="AM142" i="26" s="1"/>
  <c r="A126" i="26"/>
  <c r="AP135" i="26"/>
  <c r="AL135" i="26"/>
  <c r="AK135" i="26"/>
  <c r="AH135" i="26"/>
  <c r="AG135" i="26"/>
  <c r="AC135" i="26"/>
  <c r="AO135" i="26" s="1"/>
  <c r="A125" i="26"/>
  <c r="AP130" i="26"/>
  <c r="AL130" i="26"/>
  <c r="AK130" i="26"/>
  <c r="AH130" i="26"/>
  <c r="AG130" i="26"/>
  <c r="AC130" i="26"/>
  <c r="AM130" i="26" s="1"/>
  <c r="A124" i="26"/>
  <c r="AP153" i="26"/>
  <c r="AL153" i="26"/>
  <c r="AK153" i="26"/>
  <c r="AH153" i="26"/>
  <c r="AG153" i="26"/>
  <c r="AC153" i="26"/>
  <c r="AN153" i="26" s="1"/>
  <c r="A123" i="26"/>
  <c r="AP131" i="26"/>
  <c r="AL131" i="26"/>
  <c r="AK131" i="26"/>
  <c r="AH131" i="26"/>
  <c r="AG131" i="26"/>
  <c r="AC131" i="26"/>
  <c r="AM131" i="26" s="1"/>
  <c r="A122" i="26"/>
  <c r="AP143" i="26"/>
  <c r="AL143" i="26"/>
  <c r="AK143" i="26"/>
  <c r="AH143" i="26"/>
  <c r="AG143" i="26"/>
  <c r="AC143" i="26"/>
  <c r="AO143" i="26" s="1"/>
  <c r="A121" i="26"/>
  <c r="AP139" i="26"/>
  <c r="AL139" i="26"/>
  <c r="AK139" i="26"/>
  <c r="AH139" i="26"/>
  <c r="AG139" i="26"/>
  <c r="AC139" i="26"/>
  <c r="AM139" i="26" s="1"/>
  <c r="A120" i="26"/>
  <c r="AP147" i="26"/>
  <c r="AL147" i="26"/>
  <c r="AK147" i="26"/>
  <c r="AH147" i="26"/>
  <c r="AG147" i="26"/>
  <c r="AC147" i="26"/>
  <c r="AN147" i="26" s="1"/>
  <c r="A119" i="26"/>
  <c r="AP144" i="26"/>
  <c r="AL144" i="26"/>
  <c r="AK144" i="26"/>
  <c r="AH144" i="26"/>
  <c r="AG144" i="26"/>
  <c r="AC144" i="26"/>
  <c r="A118" i="26"/>
  <c r="AP51" i="26"/>
  <c r="AL51" i="26"/>
  <c r="AK51" i="26"/>
  <c r="AH51" i="26"/>
  <c r="AG51" i="26"/>
  <c r="AC51" i="26"/>
  <c r="AO51" i="26" s="1"/>
  <c r="A117" i="26"/>
  <c r="AP43" i="26"/>
  <c r="AL43" i="26"/>
  <c r="AK43" i="26"/>
  <c r="AH43" i="26"/>
  <c r="AG43" i="26"/>
  <c r="AC43" i="26"/>
  <c r="AM43" i="26" s="1"/>
  <c r="A116" i="26"/>
  <c r="AP40" i="26"/>
  <c r="AL40" i="26"/>
  <c r="AK40" i="26"/>
  <c r="AH40" i="26"/>
  <c r="AG40" i="26"/>
  <c r="AC40" i="26"/>
  <c r="AN40" i="26" s="1"/>
  <c r="A115" i="26"/>
  <c r="AP44" i="26"/>
  <c r="AL44" i="26"/>
  <c r="AK44" i="26"/>
  <c r="AH44" i="26"/>
  <c r="AG44" i="26"/>
  <c r="AC44" i="26"/>
  <c r="U44" i="26"/>
  <c r="A114" i="26"/>
  <c r="AP41" i="26"/>
  <c r="AL41" i="26"/>
  <c r="AK41" i="26"/>
  <c r="AH41" i="26"/>
  <c r="AG41" i="26"/>
  <c r="AC41" i="26"/>
  <c r="AM41" i="26" s="1"/>
  <c r="A113" i="26"/>
  <c r="AP503" i="26"/>
  <c r="AL503" i="26"/>
  <c r="AK503" i="26"/>
  <c r="AH503" i="26"/>
  <c r="AG503" i="26"/>
  <c r="AC503" i="26"/>
  <c r="AN503" i="26" s="1"/>
  <c r="A112" i="26"/>
  <c r="AP39" i="26"/>
  <c r="AL39" i="26"/>
  <c r="AK39" i="26"/>
  <c r="AH39" i="26"/>
  <c r="AG39" i="26"/>
  <c r="AC39" i="26"/>
  <c r="AM39" i="26" s="1"/>
  <c r="A111" i="26"/>
  <c r="AP42" i="26"/>
  <c r="AL42" i="26"/>
  <c r="AK42" i="26"/>
  <c r="AH42" i="26"/>
  <c r="AG42" i="26"/>
  <c r="AC42" i="26"/>
  <c r="U42" i="26"/>
  <c r="A110" i="26"/>
  <c r="AP45" i="26"/>
  <c r="AL45" i="26"/>
  <c r="AK45" i="26"/>
  <c r="AH45" i="26"/>
  <c r="AG45" i="26"/>
  <c r="AC45" i="26"/>
  <c r="AM45" i="26" s="1"/>
  <c r="A109" i="26"/>
  <c r="AP38" i="26"/>
  <c r="AL38" i="26"/>
  <c r="AK38" i="26"/>
  <c r="AH38" i="26"/>
  <c r="AG38" i="26"/>
  <c r="AC38" i="26"/>
  <c r="A108" i="26"/>
  <c r="AP408" i="26"/>
  <c r="AL408" i="26"/>
  <c r="AK408" i="26"/>
  <c r="AH408" i="26"/>
  <c r="AG408" i="26"/>
  <c r="AC408" i="26"/>
  <c r="AO408" i="26" s="1"/>
  <c r="A107" i="26"/>
  <c r="AP407" i="26"/>
  <c r="AL407" i="26"/>
  <c r="AK407" i="26"/>
  <c r="AH407" i="26"/>
  <c r="AG407" i="26"/>
  <c r="AC407" i="26"/>
  <c r="AM407" i="26" s="1"/>
  <c r="U407" i="26"/>
  <c r="A106" i="26"/>
  <c r="AP406" i="26"/>
  <c r="AL406" i="26"/>
  <c r="AK406" i="26"/>
  <c r="AH406" i="26"/>
  <c r="AG406" i="26"/>
  <c r="AC406" i="26"/>
  <c r="U406" i="26"/>
  <c r="A105" i="26"/>
  <c r="AP405" i="26"/>
  <c r="AL405" i="26"/>
  <c r="AK405" i="26"/>
  <c r="AH405" i="26"/>
  <c r="AG405" i="26"/>
  <c r="AC405" i="26"/>
  <c r="AM405" i="26" s="1"/>
  <c r="A104" i="26"/>
  <c r="AP396" i="26"/>
  <c r="AL396" i="26"/>
  <c r="AK396" i="26"/>
  <c r="AH396" i="26"/>
  <c r="AG396" i="26"/>
  <c r="AC396" i="26"/>
  <c r="AN396" i="26" s="1"/>
  <c r="U396" i="26"/>
  <c r="A103" i="26"/>
  <c r="AP398" i="26"/>
  <c r="AL398" i="26"/>
  <c r="AK398" i="26"/>
  <c r="AH398" i="26"/>
  <c r="AG398" i="26"/>
  <c r="AC398" i="26"/>
  <c r="AN398" i="26" s="1"/>
  <c r="U398" i="26"/>
  <c r="A102" i="26"/>
  <c r="AP397" i="26"/>
  <c r="AL397" i="26"/>
  <c r="AK397" i="26"/>
  <c r="AH397" i="26"/>
  <c r="AG397" i="26"/>
  <c r="AC397" i="26"/>
  <c r="AN397" i="26" s="1"/>
  <c r="A101" i="26"/>
  <c r="AP384" i="26"/>
  <c r="AL384" i="26"/>
  <c r="AK384" i="26"/>
  <c r="AH384" i="26"/>
  <c r="AG384" i="26"/>
  <c r="AC384" i="26"/>
  <c r="AM384" i="26" s="1"/>
  <c r="A100" i="26"/>
  <c r="AP382" i="26"/>
  <c r="AL382" i="26"/>
  <c r="AK382" i="26"/>
  <c r="AH382" i="26"/>
  <c r="AG382" i="26"/>
  <c r="AC382" i="26"/>
  <c r="AO382" i="26" s="1"/>
  <c r="A99" i="26"/>
  <c r="AP383" i="26"/>
  <c r="AL383" i="26"/>
  <c r="AK383" i="26"/>
  <c r="AH383" i="26"/>
  <c r="AG383" i="26"/>
  <c r="AC383" i="26"/>
  <c r="AM383" i="26" s="1"/>
  <c r="A98" i="26"/>
  <c r="AP385" i="26"/>
  <c r="AL385" i="26"/>
  <c r="AK385" i="26"/>
  <c r="AH385" i="26"/>
  <c r="AG385" i="26"/>
  <c r="AC385" i="26"/>
  <c r="AN385" i="26" s="1"/>
  <c r="U385" i="26"/>
  <c r="A97" i="26"/>
  <c r="AP386" i="26"/>
  <c r="AL386" i="26"/>
  <c r="AK386" i="26"/>
  <c r="AH386" i="26"/>
  <c r="AG386" i="26"/>
  <c r="AC386" i="26"/>
  <c r="U386" i="26"/>
  <c r="A96" i="26"/>
  <c r="AP278" i="26"/>
  <c r="AL278" i="26"/>
  <c r="AK278" i="26"/>
  <c r="AH278" i="26"/>
  <c r="AG278" i="26"/>
  <c r="AC278" i="26"/>
  <c r="AN278" i="26" s="1"/>
  <c r="A95" i="26"/>
  <c r="AP268" i="26"/>
  <c r="AL268" i="26"/>
  <c r="AK268" i="26"/>
  <c r="AH268" i="26"/>
  <c r="AG268" i="26"/>
  <c r="AC268" i="26"/>
  <c r="AM268" i="26" s="1"/>
  <c r="A94" i="26"/>
  <c r="AP277" i="26"/>
  <c r="AL277" i="26"/>
  <c r="AK277" i="26"/>
  <c r="AH277" i="26"/>
  <c r="AG277" i="26"/>
  <c r="AC277" i="26"/>
  <c r="AO277" i="26" s="1"/>
  <c r="A93" i="26"/>
  <c r="AP273" i="26"/>
  <c r="AL273" i="26"/>
  <c r="AK273" i="26"/>
  <c r="AH273" i="26"/>
  <c r="AG273" i="26"/>
  <c r="AC273" i="26"/>
  <c r="AM273" i="26" s="1"/>
  <c r="A92" i="26"/>
  <c r="AP271" i="26"/>
  <c r="AL271" i="26"/>
  <c r="AK271" i="26"/>
  <c r="AH271" i="26"/>
  <c r="AG271" i="26"/>
  <c r="AC271" i="26"/>
  <c r="AN271" i="26" s="1"/>
  <c r="A91" i="26"/>
  <c r="AP274" i="26"/>
  <c r="AL274" i="26"/>
  <c r="AK274" i="26"/>
  <c r="AH274" i="26"/>
  <c r="AG274" i="26"/>
  <c r="AC274" i="26"/>
  <c r="A90" i="26"/>
  <c r="AP272" i="26"/>
  <c r="AL272" i="26"/>
  <c r="AK272" i="26"/>
  <c r="AH272" i="26"/>
  <c r="AG272" i="26"/>
  <c r="AC272" i="26"/>
  <c r="AO272" i="26" s="1"/>
  <c r="A89" i="26"/>
  <c r="AP118" i="26"/>
  <c r="AL118" i="26"/>
  <c r="AK118" i="26"/>
  <c r="AH118" i="26"/>
  <c r="AG118" i="26"/>
  <c r="AC118" i="26"/>
  <c r="AM118" i="26" s="1"/>
  <c r="A88" i="26"/>
  <c r="AP123" i="26"/>
  <c r="AL123" i="26"/>
  <c r="AK123" i="26"/>
  <c r="AH123" i="26"/>
  <c r="AG123" i="26"/>
  <c r="AC123" i="26"/>
  <c r="AN123" i="26" s="1"/>
  <c r="U123" i="26"/>
  <c r="A87" i="26"/>
  <c r="AP121" i="26"/>
  <c r="AL121" i="26"/>
  <c r="AK121" i="26"/>
  <c r="AH121" i="26"/>
  <c r="AG121" i="26"/>
  <c r="AC121" i="26"/>
  <c r="AO121" i="26" s="1"/>
  <c r="A86" i="26"/>
  <c r="AP119" i="26"/>
  <c r="AL119" i="26"/>
  <c r="AK119" i="26"/>
  <c r="AH119" i="26"/>
  <c r="AG119" i="26"/>
  <c r="AC119" i="26"/>
  <c r="AM119" i="26" s="1"/>
  <c r="U119" i="26"/>
  <c r="A85" i="26"/>
  <c r="AJ119" i="26" s="1"/>
  <c r="AP106" i="26"/>
  <c r="AL106" i="26"/>
  <c r="AK106" i="26"/>
  <c r="AH106" i="26"/>
  <c r="AG106" i="26"/>
  <c r="AC106" i="26"/>
  <c r="AM106" i="26" s="1"/>
  <c r="U106" i="26"/>
  <c r="A84" i="26"/>
  <c r="AP73" i="26"/>
  <c r="AL73" i="26"/>
  <c r="AK73" i="26"/>
  <c r="AH73" i="26"/>
  <c r="AG73" i="26"/>
  <c r="AC73" i="26"/>
  <c r="AM73" i="26" s="1"/>
  <c r="A83" i="26"/>
  <c r="AP67" i="26"/>
  <c r="AL67" i="26"/>
  <c r="AK67" i="26"/>
  <c r="AH67" i="26"/>
  <c r="AG67" i="26"/>
  <c r="AC67" i="26"/>
  <c r="AN67" i="26" s="1"/>
  <c r="A82" i="26"/>
  <c r="AP667" i="26"/>
  <c r="AL667" i="26"/>
  <c r="AK667" i="26"/>
  <c r="AH667" i="26"/>
  <c r="AG667" i="26"/>
  <c r="AC667" i="26"/>
  <c r="A81" i="26"/>
  <c r="AP310" i="26"/>
  <c r="AL310" i="26"/>
  <c r="AK310" i="26"/>
  <c r="AH310" i="26"/>
  <c r="AG310" i="26"/>
  <c r="AC310" i="26"/>
  <c r="AO310" i="26" s="1"/>
  <c r="A80" i="26"/>
  <c r="AP315" i="26"/>
  <c r="AL315" i="26"/>
  <c r="AK315" i="26"/>
  <c r="AH315" i="26"/>
  <c r="AG315" i="26"/>
  <c r="AC315" i="26"/>
  <c r="AM315" i="26" s="1"/>
  <c r="A79" i="26"/>
  <c r="AP716" i="26"/>
  <c r="AL716" i="26"/>
  <c r="AK716" i="26"/>
  <c r="AH716" i="26"/>
  <c r="AG716" i="26"/>
  <c r="AC716" i="26"/>
  <c r="AN716" i="26" s="1"/>
  <c r="A78" i="26"/>
  <c r="AP293" i="26"/>
  <c r="AL293" i="26"/>
  <c r="AK293" i="26"/>
  <c r="AH293" i="26"/>
  <c r="AG293" i="26"/>
  <c r="AC293" i="26"/>
  <c r="A77" i="26"/>
  <c r="AP301" i="26"/>
  <c r="AL301" i="26"/>
  <c r="AK301" i="26"/>
  <c r="AH301" i="26"/>
  <c r="AG301" i="26"/>
  <c r="AC301" i="26"/>
  <c r="AO301" i="26" s="1"/>
  <c r="A76" i="26"/>
  <c r="AJ301" i="26" s="1"/>
  <c r="AP287" i="26"/>
  <c r="AL287" i="26"/>
  <c r="AK287" i="26"/>
  <c r="AH287" i="26"/>
  <c r="AG287" i="26"/>
  <c r="AC287" i="26"/>
  <c r="AM287" i="26" s="1"/>
  <c r="A75" i="26"/>
  <c r="AP302" i="26"/>
  <c r="AL302" i="26"/>
  <c r="AK302" i="26"/>
  <c r="AH302" i="26"/>
  <c r="AG302" i="26"/>
  <c r="AC302" i="26"/>
  <c r="AN302" i="26" s="1"/>
  <c r="A74" i="26"/>
  <c r="AP289" i="26"/>
  <c r="AL289" i="26"/>
  <c r="AK289" i="26"/>
  <c r="AH289" i="26"/>
  <c r="AG289" i="26"/>
  <c r="AC289" i="26"/>
  <c r="AM289" i="26" s="1"/>
  <c r="A73" i="26"/>
  <c r="AP306" i="26"/>
  <c r="AL306" i="26"/>
  <c r="AK306" i="26"/>
  <c r="AH306" i="26"/>
  <c r="AG306" i="26"/>
  <c r="AC306" i="26"/>
  <c r="AO306" i="26" s="1"/>
  <c r="A72" i="26"/>
  <c r="AJ306" i="26" s="1"/>
  <c r="AP308" i="26"/>
  <c r="AL308" i="26"/>
  <c r="AK308" i="26"/>
  <c r="AH308" i="26"/>
  <c r="AG308" i="26"/>
  <c r="AC308" i="26"/>
  <c r="AM308" i="26" s="1"/>
  <c r="A71" i="26"/>
  <c r="AP281" i="26"/>
  <c r="AL281" i="26"/>
  <c r="AK281" i="26"/>
  <c r="AH281" i="26"/>
  <c r="AG281" i="26"/>
  <c r="AC281" i="26"/>
  <c r="AN281" i="26" s="1"/>
  <c r="A70" i="26"/>
  <c r="AP296" i="26"/>
  <c r="AL296" i="26"/>
  <c r="AK296" i="26"/>
  <c r="AH296" i="26"/>
  <c r="AG296" i="26"/>
  <c r="AC296" i="26"/>
  <c r="A69" i="26"/>
  <c r="AP316" i="26"/>
  <c r="AL316" i="26"/>
  <c r="AK316" i="26"/>
  <c r="AH316" i="26"/>
  <c r="AG316" i="26"/>
  <c r="AC316" i="26"/>
  <c r="AO316" i="26" s="1"/>
  <c r="A68" i="26"/>
  <c r="AP298" i="26"/>
  <c r="AL298" i="26"/>
  <c r="AK298" i="26"/>
  <c r="AH298" i="26"/>
  <c r="AG298" i="26"/>
  <c r="AC298" i="26"/>
  <c r="AM298" i="26" s="1"/>
  <c r="A67" i="26"/>
  <c r="AP307" i="26"/>
  <c r="AL307" i="26"/>
  <c r="AK307" i="26"/>
  <c r="AH307" i="26"/>
  <c r="AG307" i="26"/>
  <c r="AC307" i="26"/>
  <c r="AN307" i="26" s="1"/>
  <c r="A66" i="26"/>
  <c r="AP295" i="26"/>
  <c r="AL295" i="26"/>
  <c r="AK295" i="26"/>
  <c r="AH295" i="26"/>
  <c r="AG295" i="26"/>
  <c r="AC295" i="26"/>
  <c r="AM295" i="26" s="1"/>
  <c r="A65" i="26"/>
  <c r="AP285" i="26"/>
  <c r="AL285" i="26"/>
  <c r="AK285" i="26"/>
  <c r="AH285" i="26"/>
  <c r="AG285" i="26"/>
  <c r="AC285" i="26"/>
  <c r="AO285" i="26" s="1"/>
  <c r="A64" i="26"/>
  <c r="AP314" i="26"/>
  <c r="AL314" i="26"/>
  <c r="AK314" i="26"/>
  <c r="AH314" i="26"/>
  <c r="AG314" i="26"/>
  <c r="AC314" i="26"/>
  <c r="AM314" i="26" s="1"/>
  <c r="A63" i="26"/>
  <c r="AP304" i="26"/>
  <c r="AL304" i="26"/>
  <c r="AK304" i="26"/>
  <c r="AH304" i="26"/>
  <c r="AG304" i="26"/>
  <c r="AC304" i="26"/>
  <c r="AN304" i="26" s="1"/>
  <c r="A62" i="26"/>
  <c r="AP297" i="26"/>
  <c r="AL297" i="26"/>
  <c r="AK297" i="26"/>
  <c r="AH297" i="26"/>
  <c r="AG297" i="26"/>
  <c r="AC297" i="26"/>
  <c r="A61" i="26"/>
  <c r="AP309" i="26"/>
  <c r="AL309" i="26"/>
  <c r="AK309" i="26"/>
  <c r="AH309" i="26"/>
  <c r="AG309" i="26"/>
  <c r="AC309" i="26"/>
  <c r="AO309" i="26" s="1"/>
  <c r="A60" i="26"/>
  <c r="AP300" i="26"/>
  <c r="AL300" i="26"/>
  <c r="AK300" i="26"/>
  <c r="AH300" i="26"/>
  <c r="AG300" i="26"/>
  <c r="AC300" i="26"/>
  <c r="AM300" i="26" s="1"/>
  <c r="A59" i="26"/>
  <c r="AP292" i="26"/>
  <c r="AL292" i="26"/>
  <c r="AK292" i="26"/>
  <c r="AH292" i="26"/>
  <c r="AG292" i="26"/>
  <c r="AC292" i="26"/>
  <c r="AN292" i="26" s="1"/>
  <c r="A58" i="26"/>
  <c r="AP290" i="26"/>
  <c r="AL290" i="26"/>
  <c r="AK290" i="26"/>
  <c r="AH290" i="26"/>
  <c r="AG290" i="26"/>
  <c r="AC290" i="26"/>
  <c r="AM290" i="26" s="1"/>
  <c r="A57" i="26"/>
  <c r="AP313" i="26"/>
  <c r="AL313" i="26"/>
  <c r="AK313" i="26"/>
  <c r="AH313" i="26"/>
  <c r="AG313" i="26"/>
  <c r="AC313" i="26"/>
  <c r="AO313" i="26" s="1"/>
  <c r="A56" i="26"/>
  <c r="AP305" i="26"/>
  <c r="AL305" i="26"/>
  <c r="AK305" i="26"/>
  <c r="AH305" i="26"/>
  <c r="AG305" i="26"/>
  <c r="AC305" i="26"/>
  <c r="AM305" i="26" s="1"/>
  <c r="A55" i="26"/>
  <c r="AP311" i="26"/>
  <c r="AL311" i="26"/>
  <c r="AK311" i="26"/>
  <c r="AH311" i="26"/>
  <c r="AG311" i="26"/>
  <c r="AC311" i="26"/>
  <c r="AN311" i="26" s="1"/>
  <c r="A54" i="26"/>
  <c r="AP286" i="26"/>
  <c r="AL286" i="26"/>
  <c r="AK286" i="26"/>
  <c r="AH286" i="26"/>
  <c r="AG286" i="26"/>
  <c r="AC286" i="26"/>
  <c r="A53" i="26"/>
  <c r="AP320" i="26"/>
  <c r="AL320" i="26"/>
  <c r="AK320" i="26"/>
  <c r="AH320" i="26"/>
  <c r="AG320" i="26"/>
  <c r="AC320" i="26"/>
  <c r="AO320" i="26" s="1"/>
  <c r="A52" i="26"/>
  <c r="AP319" i="26"/>
  <c r="AL319" i="26"/>
  <c r="AK319" i="26"/>
  <c r="AH319" i="26"/>
  <c r="AG319" i="26"/>
  <c r="AC319" i="26"/>
  <c r="AM319" i="26" s="1"/>
  <c r="A51" i="26"/>
  <c r="AP294" i="26"/>
  <c r="AL294" i="26"/>
  <c r="AK294" i="26"/>
  <c r="AH294" i="26"/>
  <c r="AG294" i="26"/>
  <c r="AC294" i="26"/>
  <c r="AN294" i="26" s="1"/>
  <c r="A50" i="26"/>
  <c r="AP291" i="26"/>
  <c r="AL291" i="26"/>
  <c r="AK291" i="26"/>
  <c r="AH291" i="26"/>
  <c r="AG291" i="26"/>
  <c r="AC291" i="26"/>
  <c r="AM291" i="26" s="1"/>
  <c r="A49" i="26"/>
  <c r="AP282" i="26"/>
  <c r="AL282" i="26"/>
  <c r="AK282" i="26"/>
  <c r="AJ282" i="26"/>
  <c r="AH282" i="26"/>
  <c r="AG282" i="26"/>
  <c r="AC282" i="26"/>
  <c r="AO282" i="26" s="1"/>
  <c r="A48" i="26"/>
  <c r="AP312" i="26"/>
  <c r="AL312" i="26"/>
  <c r="AK312" i="26"/>
  <c r="AH312" i="26"/>
  <c r="AG312" i="26"/>
  <c r="AC312" i="26"/>
  <c r="AM312" i="26" s="1"/>
  <c r="A47" i="26"/>
  <c r="AP299" i="26"/>
  <c r="AL299" i="26"/>
  <c r="AK299" i="26"/>
  <c r="AH299" i="26"/>
  <c r="AG299" i="26"/>
  <c r="AC299" i="26"/>
  <c r="AN299" i="26" s="1"/>
  <c r="A46" i="26"/>
  <c r="AP288" i="26"/>
  <c r="AL288" i="26"/>
  <c r="AK288" i="26"/>
  <c r="AH288" i="26"/>
  <c r="AG288" i="26"/>
  <c r="AC288" i="26"/>
  <c r="A45" i="26"/>
  <c r="AP303" i="26"/>
  <c r="AL303" i="26"/>
  <c r="AK303" i="26"/>
  <c r="AH303" i="26"/>
  <c r="AG303" i="26"/>
  <c r="AC303" i="26"/>
  <c r="AO303" i="26" s="1"/>
  <c r="A44" i="26"/>
  <c r="AP283" i="26"/>
  <c r="AL283" i="26"/>
  <c r="AK283" i="26"/>
  <c r="AH283" i="26"/>
  <c r="AG283" i="26"/>
  <c r="AC283" i="26"/>
  <c r="AM283" i="26" s="1"/>
  <c r="A43" i="26"/>
  <c r="AP318" i="26"/>
  <c r="AL318" i="26"/>
  <c r="AK318" i="26"/>
  <c r="AH318" i="26"/>
  <c r="AG318" i="26"/>
  <c r="AC318" i="26"/>
  <c r="AN318" i="26" s="1"/>
  <c r="A42" i="26"/>
  <c r="AP317" i="26"/>
  <c r="AL317" i="26"/>
  <c r="AK317" i="26"/>
  <c r="AH317" i="26"/>
  <c r="AG317" i="26"/>
  <c r="AC317" i="26"/>
  <c r="AM317" i="26" s="1"/>
  <c r="A41" i="26"/>
  <c r="AP284" i="26"/>
  <c r="AL284" i="26"/>
  <c r="AK284" i="26"/>
  <c r="AH284" i="26"/>
  <c r="AG284" i="26"/>
  <c r="AC284" i="26"/>
  <c r="AO284" i="26" s="1"/>
  <c r="A40" i="26"/>
  <c r="AP37" i="26"/>
  <c r="AL37" i="26"/>
  <c r="AK37" i="26"/>
  <c r="AH37" i="26"/>
  <c r="AG37" i="26"/>
  <c r="AC37" i="26"/>
  <c r="AM37" i="26" s="1"/>
  <c r="A39" i="26"/>
  <c r="AP199" i="26"/>
  <c r="AL199" i="26"/>
  <c r="AK199" i="26"/>
  <c r="AH199" i="26"/>
  <c r="AG199" i="26"/>
  <c r="AC199" i="26"/>
  <c r="AN199" i="26" s="1"/>
  <c r="A38" i="26"/>
  <c r="AP13" i="26"/>
  <c r="AL13" i="26"/>
  <c r="AK13" i="26"/>
  <c r="AH13" i="26"/>
  <c r="AG13" i="26"/>
  <c r="AC13" i="26"/>
  <c r="A37" i="26"/>
  <c r="AJ37" i="26" s="1"/>
  <c r="AP24" i="26"/>
  <c r="AL24" i="26"/>
  <c r="AK24" i="26"/>
  <c r="AH24" i="26"/>
  <c r="AG24" i="26"/>
  <c r="AC24" i="26"/>
  <c r="AO24" i="26" s="1"/>
  <c r="A36" i="26"/>
  <c r="AP23" i="26"/>
  <c r="AL23" i="26"/>
  <c r="AK23" i="26"/>
  <c r="AH23" i="26"/>
  <c r="AG23" i="26"/>
  <c r="AC23" i="26"/>
  <c r="AM23" i="26" s="1"/>
  <c r="A35" i="26"/>
  <c r="AP15" i="26"/>
  <c r="AL15" i="26"/>
  <c r="AK15" i="26"/>
  <c r="AH15" i="26"/>
  <c r="AG15" i="26"/>
  <c r="AC15" i="26"/>
  <c r="AN15" i="26" s="1"/>
  <c r="A34" i="26"/>
  <c r="AP9" i="26"/>
  <c r="AL9" i="26"/>
  <c r="AK9" i="26"/>
  <c r="AH9" i="26"/>
  <c r="AG9" i="26"/>
  <c r="AC9" i="26"/>
  <c r="AM9" i="26" s="1"/>
  <c r="A33" i="26"/>
  <c r="AP16" i="26"/>
  <c r="AL16" i="26"/>
  <c r="AK16" i="26"/>
  <c r="AH16" i="26"/>
  <c r="AG16" i="26"/>
  <c r="AC16" i="26"/>
  <c r="AO16" i="26" s="1"/>
  <c r="A32" i="26"/>
  <c r="AP34" i="26"/>
  <c r="AL34" i="26"/>
  <c r="AK34" i="26"/>
  <c r="AH34" i="26"/>
  <c r="AG34" i="26"/>
  <c r="AC34" i="26"/>
  <c r="AM34" i="26" s="1"/>
  <c r="A31" i="26"/>
  <c r="AP198" i="26"/>
  <c r="AL198" i="26"/>
  <c r="AK198" i="26"/>
  <c r="AH198" i="26"/>
  <c r="AG198" i="26"/>
  <c r="AC198" i="26"/>
  <c r="AN198" i="26" s="1"/>
  <c r="A30" i="26"/>
  <c r="AP196" i="26"/>
  <c r="AL196" i="26"/>
  <c r="AK196" i="26"/>
  <c r="AH196" i="26"/>
  <c r="AG196" i="26"/>
  <c r="AC196" i="26"/>
  <c r="A29" i="26"/>
  <c r="AP30" i="26"/>
  <c r="AL30" i="26"/>
  <c r="AK30" i="26"/>
  <c r="AH30" i="26"/>
  <c r="AG30" i="26"/>
  <c r="AC30" i="26"/>
  <c r="AO30" i="26" s="1"/>
  <c r="A28" i="26"/>
  <c r="AP20" i="26"/>
  <c r="AL20" i="26"/>
  <c r="AK20" i="26"/>
  <c r="AH20" i="26"/>
  <c r="AG20" i="26"/>
  <c r="AC20" i="26"/>
  <c r="AM20" i="26" s="1"/>
  <c r="A27" i="26"/>
  <c r="AP36" i="26"/>
  <c r="AL36" i="26"/>
  <c r="AK36" i="26"/>
  <c r="AH36" i="26"/>
  <c r="AG36" i="26"/>
  <c r="AC36" i="26"/>
  <c r="AN36" i="26" s="1"/>
  <c r="A26" i="26"/>
  <c r="AP25" i="26"/>
  <c r="AL25" i="26"/>
  <c r="AK25" i="26"/>
  <c r="AH25" i="26"/>
  <c r="AG25" i="26"/>
  <c r="AC25" i="26"/>
  <c r="AM25" i="26" s="1"/>
  <c r="A25" i="26"/>
  <c r="AJ25" i="26" s="1"/>
  <c r="AP33" i="26"/>
  <c r="AL33" i="26"/>
  <c r="AK33" i="26"/>
  <c r="AJ33" i="26"/>
  <c r="AH33" i="26"/>
  <c r="AG33" i="26"/>
  <c r="AC33" i="26"/>
  <c r="AO33" i="26" s="1"/>
  <c r="A24" i="26"/>
  <c r="AP12" i="26"/>
  <c r="AL12" i="26"/>
  <c r="AK12" i="26"/>
  <c r="AH12" i="26"/>
  <c r="AG12" i="26"/>
  <c r="AC12" i="26"/>
  <c r="AM12" i="26" s="1"/>
  <c r="A23" i="26"/>
  <c r="AP32" i="26"/>
  <c r="AL32" i="26"/>
  <c r="AK32" i="26"/>
  <c r="AH32" i="26"/>
  <c r="AG32" i="26"/>
  <c r="AC32" i="26"/>
  <c r="AN32" i="26" s="1"/>
  <c r="A22" i="26"/>
  <c r="AP14" i="26"/>
  <c r="AL14" i="26"/>
  <c r="AK14" i="26"/>
  <c r="AH14" i="26"/>
  <c r="AG14" i="26"/>
  <c r="AC14" i="26"/>
  <c r="A21" i="26"/>
  <c r="AP26" i="26"/>
  <c r="AL26" i="26"/>
  <c r="AK26" i="26"/>
  <c r="AH26" i="26"/>
  <c r="AG26" i="26"/>
  <c r="AC26" i="26"/>
  <c r="AO26" i="26" s="1"/>
  <c r="A20" i="26"/>
  <c r="AP11" i="26"/>
  <c r="AL11" i="26"/>
  <c r="AK11" i="26"/>
  <c r="AH11" i="26"/>
  <c r="AG11" i="26"/>
  <c r="AC11" i="26"/>
  <c r="AM11" i="26" s="1"/>
  <c r="A19" i="26"/>
  <c r="AP7" i="26"/>
  <c r="AL7" i="26"/>
  <c r="AK7" i="26"/>
  <c r="AH7" i="26"/>
  <c r="AG7" i="26"/>
  <c r="AC7" i="26"/>
  <c r="AN7" i="26" s="1"/>
  <c r="A18" i="26"/>
  <c r="AP10" i="26"/>
  <c r="AL10" i="26"/>
  <c r="AK10" i="26"/>
  <c r="AH10" i="26"/>
  <c r="AG10" i="26"/>
  <c r="AC10" i="26"/>
  <c r="AM10" i="26" s="1"/>
  <c r="A17" i="26"/>
  <c r="AJ17" i="26" s="1"/>
  <c r="AP28" i="26"/>
  <c r="AL28" i="26"/>
  <c r="AK28" i="26"/>
  <c r="AH28" i="26"/>
  <c r="AG28" i="26"/>
  <c r="AC28" i="26"/>
  <c r="AO28" i="26" s="1"/>
  <c r="A16" i="26"/>
  <c r="AP8" i="26"/>
  <c r="AL8" i="26"/>
  <c r="AK8" i="26"/>
  <c r="AH8" i="26"/>
  <c r="AG8" i="26"/>
  <c r="AC8" i="26"/>
  <c r="AM8" i="26" s="1"/>
  <c r="A15" i="26"/>
  <c r="AP35" i="26"/>
  <c r="AL35" i="26"/>
  <c r="AK35" i="26"/>
  <c r="AH35" i="26"/>
  <c r="AG35" i="26"/>
  <c r="AC35" i="26"/>
  <c r="AN35" i="26" s="1"/>
  <c r="A14" i="26"/>
  <c r="AJ35" i="26" s="1"/>
  <c r="AP18" i="26"/>
  <c r="AL18" i="26"/>
  <c r="AK18" i="26"/>
  <c r="AH18" i="26"/>
  <c r="AG18" i="26"/>
  <c r="AC18" i="26"/>
  <c r="A13" i="26"/>
  <c r="AP21" i="26"/>
  <c r="AL21" i="26"/>
  <c r="AK21" i="26"/>
  <c r="AH21" i="26"/>
  <c r="AG21" i="26"/>
  <c r="AC21" i="26"/>
  <c r="AO21" i="26" s="1"/>
  <c r="A12" i="26"/>
  <c r="AP31" i="26"/>
  <c r="AL31" i="26"/>
  <c r="AK31" i="26"/>
  <c r="AH31" i="26"/>
  <c r="AG31" i="26"/>
  <c r="AC31" i="26"/>
  <c r="AM31" i="26" s="1"/>
  <c r="A11" i="26"/>
  <c r="AJ11" i="26" s="1"/>
  <c r="AP27" i="26"/>
  <c r="AL27" i="26"/>
  <c r="AK27" i="26"/>
  <c r="AH27" i="26"/>
  <c r="AG27" i="26"/>
  <c r="AC27" i="26"/>
  <c r="AN27" i="26" s="1"/>
  <c r="A10" i="26"/>
  <c r="AP29" i="26"/>
  <c r="AL29" i="26"/>
  <c r="AK29" i="26"/>
  <c r="AH29" i="26"/>
  <c r="AG29" i="26"/>
  <c r="AC29" i="26"/>
  <c r="A9" i="26"/>
  <c r="AP22" i="26"/>
  <c r="AL22" i="26"/>
  <c r="AK22" i="26"/>
  <c r="AH22" i="26"/>
  <c r="AG22" i="26"/>
  <c r="AC22" i="26"/>
  <c r="AO22" i="26" s="1"/>
  <c r="A8" i="26"/>
  <c r="AP17" i="26"/>
  <c r="AL17" i="26"/>
  <c r="AK17" i="26"/>
  <c r="AH17" i="26"/>
  <c r="AG17" i="26"/>
  <c r="AC17" i="26"/>
  <c r="A7" i="26"/>
  <c r="AF321" i="27" l="1"/>
  <c r="AF233" i="27"/>
  <c r="AF59" i="27"/>
  <c r="AF676" i="27"/>
  <c r="AF20" i="27"/>
  <c r="AF620" i="27"/>
  <c r="AF178" i="27"/>
  <c r="AF262" i="27"/>
  <c r="AF600" i="27"/>
  <c r="AF772" i="27"/>
  <c r="AF786" i="27"/>
  <c r="AF16" i="27"/>
  <c r="AF28" i="27"/>
  <c r="AF127" i="27"/>
  <c r="AF276" i="27"/>
  <c r="AF346" i="27"/>
  <c r="AF466" i="27"/>
  <c r="AF106" i="27"/>
  <c r="AF175" i="27"/>
  <c r="AF222" i="27"/>
  <c r="AF332" i="27"/>
  <c r="AF335" i="27"/>
  <c r="AF354" i="27"/>
  <c r="AF400" i="27"/>
  <c r="AF438" i="27"/>
  <c r="AF668" i="27"/>
  <c r="AF304" i="27"/>
  <c r="AF350" i="27"/>
  <c r="AF410" i="27"/>
  <c r="AF450" i="27"/>
  <c r="AF478" i="27"/>
  <c r="AF583" i="27"/>
  <c r="AF168" i="27"/>
  <c r="AF342" i="27"/>
  <c r="AF32" i="27"/>
  <c r="AF43" i="27"/>
  <c r="AF182" i="27"/>
  <c r="AF193" i="27"/>
  <c r="AF248" i="27"/>
  <c r="AF380" i="27"/>
  <c r="AF386" i="27"/>
  <c r="AF664" i="27"/>
  <c r="AF730" i="27"/>
  <c r="AF746" i="27"/>
  <c r="AF782" i="27"/>
  <c r="AF36" i="27"/>
  <c r="AF74" i="27"/>
  <c r="AF120" i="27"/>
  <c r="AF139" i="27"/>
  <c r="AF172" i="27"/>
  <c r="AF229" i="27"/>
  <c r="AF273" i="27"/>
  <c r="AF284" i="27"/>
  <c r="AF593" i="27"/>
  <c r="AF636" i="27"/>
  <c r="AF660" i="27"/>
  <c r="AF672" i="27"/>
  <c r="AF695" i="27"/>
  <c r="AF766" i="27"/>
  <c r="AF8" i="27"/>
  <c r="AF113" i="27"/>
  <c r="AF135" i="27"/>
  <c r="AF147" i="27"/>
  <c r="AF165" i="27"/>
  <c r="AF358" i="27"/>
  <c r="AF430" i="27"/>
  <c r="AF482" i="27"/>
  <c r="AF604" i="27"/>
  <c r="AF726" i="27"/>
  <c r="AF751" i="27"/>
  <c r="AF771" i="27"/>
  <c r="AF24" i="27"/>
  <c r="AF55" i="27"/>
  <c r="AF162" i="27"/>
  <c r="AF186" i="27"/>
  <c r="AF394" i="27"/>
  <c r="AF523" i="27"/>
  <c r="AF532" i="27"/>
  <c r="AF17" i="27"/>
  <c r="AF25" i="27"/>
  <c r="AF37" i="27"/>
  <c r="AF63" i="27"/>
  <c r="AF64" i="27"/>
  <c r="AF70" i="27"/>
  <c r="AF71" i="27"/>
  <c r="AF77" i="27"/>
  <c r="AF78" i="27"/>
  <c r="AF81" i="27"/>
  <c r="AF82" i="27"/>
  <c r="AF12" i="27"/>
  <c r="AF13" i="27"/>
  <c r="AF9" i="27"/>
  <c r="AF21" i="27"/>
  <c r="AF33" i="27"/>
  <c r="AF40" i="27"/>
  <c r="AF41" i="27"/>
  <c r="AF46" i="27"/>
  <c r="AF47" i="27"/>
  <c r="AF49" i="27"/>
  <c r="AF50" i="27"/>
  <c r="AF53" i="27"/>
  <c r="AF75" i="27"/>
  <c r="AF89" i="27"/>
  <c r="AF93" i="27"/>
  <c r="AF96" i="27"/>
  <c r="AF99" i="27"/>
  <c r="AF29" i="27"/>
  <c r="AF56" i="27"/>
  <c r="AF60" i="27"/>
  <c r="AF66" i="27"/>
  <c r="AF67" i="27"/>
  <c r="AF85" i="27"/>
  <c r="AF136" i="27"/>
  <c r="AF140" i="27"/>
  <c r="AF143" i="27"/>
  <c r="AF144" i="27"/>
  <c r="AF223" i="27"/>
  <c r="AF237" i="27"/>
  <c r="AF238" i="27"/>
  <c r="AF240" i="27"/>
  <c r="AF259" i="27"/>
  <c r="AF296" i="27"/>
  <c r="AF297" i="27"/>
  <c r="AF305" i="27"/>
  <c r="AF123" i="27"/>
  <c r="AF148" i="27"/>
  <c r="AF179" i="27"/>
  <c r="AF183" i="27"/>
  <c r="AF187" i="27"/>
  <c r="AF190" i="27"/>
  <c r="AF194" i="27"/>
  <c r="AF219" i="27"/>
  <c r="AF234" i="27"/>
  <c r="AF242" i="27"/>
  <c r="AF263" i="27"/>
  <c r="AF266" i="27"/>
  <c r="AF267" i="27"/>
  <c r="AF300" i="27"/>
  <c r="AF301" i="27"/>
  <c r="AF308" i="27"/>
  <c r="AF309" i="27"/>
  <c r="AF325" i="27"/>
  <c r="AF109" i="27"/>
  <c r="AF110" i="27"/>
  <c r="AF114" i="27"/>
  <c r="AF121" i="27"/>
  <c r="AF124" i="27"/>
  <c r="AF128" i="27"/>
  <c r="AF151" i="27"/>
  <c r="AF152" i="27"/>
  <c r="AF155" i="27"/>
  <c r="AF156" i="27"/>
  <c r="AF159" i="27"/>
  <c r="AF212" i="27"/>
  <c r="AF215" i="27"/>
  <c r="AF216" i="27"/>
  <c r="AF230" i="27"/>
  <c r="AF245" i="27"/>
  <c r="AF252" i="27"/>
  <c r="AF312" i="27"/>
  <c r="AF313" i="27"/>
  <c r="AF316" i="27"/>
  <c r="AF317" i="27"/>
  <c r="AF320" i="27"/>
  <c r="AF323" i="27"/>
  <c r="AF328" i="27"/>
  <c r="AF329" i="27"/>
  <c r="AF102" i="27"/>
  <c r="AF117" i="27"/>
  <c r="AF118" i="27"/>
  <c r="AF131" i="27"/>
  <c r="AF132" i="27"/>
  <c r="AF169" i="27"/>
  <c r="AF173" i="27"/>
  <c r="AF197" i="27"/>
  <c r="AF200" i="27"/>
  <c r="AF201" i="27"/>
  <c r="AF204" i="27"/>
  <c r="AF205" i="27"/>
  <c r="AF208" i="27"/>
  <c r="AF209" i="27"/>
  <c r="AF226" i="27"/>
  <c r="AF227" i="27"/>
  <c r="AF249" i="27"/>
  <c r="AF255" i="27"/>
  <c r="AF256" i="27"/>
  <c r="AF270" i="27"/>
  <c r="AF274" i="27"/>
  <c r="AF277" i="27"/>
  <c r="AF280" i="27"/>
  <c r="AF281" i="27"/>
  <c r="AF285" i="27"/>
  <c r="AF288" i="27"/>
  <c r="AF289" i="27"/>
  <c r="AF292" i="27"/>
  <c r="AF293" i="27"/>
  <c r="AF333" i="27"/>
  <c r="AF347" i="27"/>
  <c r="AF359" i="27"/>
  <c r="AF365" i="27"/>
  <c r="AF366" i="27"/>
  <c r="AF369" i="27"/>
  <c r="AF370" i="27"/>
  <c r="AF395" i="27"/>
  <c r="AF407" i="27"/>
  <c r="AF422" i="27"/>
  <c r="AF423" i="27"/>
  <c r="AF431" i="27"/>
  <c r="AF434" i="27"/>
  <c r="AF435" i="27"/>
  <c r="AF439" i="27"/>
  <c r="AF446" i="27"/>
  <c r="AF447" i="27"/>
  <c r="AF451" i="27"/>
  <c r="AF454" i="27"/>
  <c r="AF455" i="27"/>
  <c r="AF462" i="27"/>
  <c r="AF463" i="27"/>
  <c r="AF498" i="27"/>
  <c r="AF499" i="27"/>
  <c r="AF336" i="27"/>
  <c r="AF343" i="27"/>
  <c r="AF376" i="27"/>
  <c r="AF377" i="27"/>
  <c r="AF384" i="27"/>
  <c r="AF390" i="27"/>
  <c r="AF391" i="27"/>
  <c r="AF396" i="27"/>
  <c r="AF486" i="27"/>
  <c r="AF487" i="27"/>
  <c r="AF502" i="27"/>
  <c r="AF503" i="27"/>
  <c r="AF506" i="27"/>
  <c r="AF507" i="27"/>
  <c r="AF339" i="27"/>
  <c r="AF340" i="27"/>
  <c r="AF355" i="27"/>
  <c r="AF381" i="27"/>
  <c r="AF387" i="27"/>
  <c r="AF404" i="27"/>
  <c r="AF405" i="27"/>
  <c r="AF414" i="27"/>
  <c r="AF415" i="27"/>
  <c r="AF470" i="27"/>
  <c r="AF471" i="27"/>
  <c r="AF490" i="27"/>
  <c r="AF491" i="27"/>
  <c r="AF510" i="27"/>
  <c r="AF511" i="27"/>
  <c r="AF341" i="27"/>
  <c r="AF351" i="27"/>
  <c r="AF362" i="27"/>
  <c r="AF373" i="27"/>
  <c r="AF397" i="27"/>
  <c r="AF401" i="27"/>
  <c r="AF406" i="27"/>
  <c r="AF411" i="27"/>
  <c r="AF418" i="27"/>
  <c r="AF419" i="27"/>
  <c r="AF426" i="27"/>
  <c r="AF427" i="27"/>
  <c r="AF442" i="27"/>
  <c r="AF443" i="27"/>
  <c r="AF458" i="27"/>
  <c r="AF459" i="27"/>
  <c r="AF467" i="27"/>
  <c r="AF474" i="27"/>
  <c r="AF475" i="27"/>
  <c r="AF479" i="27"/>
  <c r="AF483" i="27"/>
  <c r="AF494" i="27"/>
  <c r="AF495" i="27"/>
  <c r="AF544" i="27"/>
  <c r="AF545" i="27"/>
  <c r="AF570" i="27"/>
  <c r="AF592" i="27"/>
  <c r="AF601" i="27"/>
  <c r="AF611" i="27"/>
  <c r="AF612" i="27"/>
  <c r="AF652" i="27"/>
  <c r="AF653" i="27"/>
  <c r="AF656" i="27"/>
  <c r="AF657" i="27"/>
  <c r="AF515" i="27"/>
  <c r="AF516" i="27"/>
  <c r="AF528" i="27"/>
  <c r="AF529" i="27"/>
  <c r="AF533" i="27"/>
  <c r="AF556" i="27"/>
  <c r="AF557" i="27"/>
  <c r="AF564" i="27"/>
  <c r="AF565" i="27"/>
  <c r="AF567" i="27"/>
  <c r="AF569" i="27"/>
  <c r="AF573" i="27"/>
  <c r="AF576" i="27"/>
  <c r="AF594" i="27"/>
  <c r="AF597" i="27"/>
  <c r="AF616" i="27"/>
  <c r="AF628" i="27"/>
  <c r="AF629" i="27"/>
  <c r="AF661" i="27"/>
  <c r="AF665" i="27"/>
  <c r="AF669" i="27"/>
  <c r="AF514" i="27"/>
  <c r="AF519" i="27"/>
  <c r="AF520" i="27"/>
  <c r="AF536" i="27"/>
  <c r="AF537" i="27"/>
  <c r="AF548" i="27"/>
  <c r="AF549" i="27"/>
  <c r="AF560" i="27"/>
  <c r="AF561" i="27"/>
  <c r="AF579" i="27"/>
  <c r="AF580" i="27"/>
  <c r="AF584" i="27"/>
  <c r="AF587" i="27"/>
  <c r="AF588" i="27"/>
  <c r="AF624" i="27"/>
  <c r="AF632" i="27"/>
  <c r="AF633" i="27"/>
  <c r="AF637" i="27"/>
  <c r="AF640" i="27"/>
  <c r="AF641" i="27"/>
  <c r="AF673" i="27"/>
  <c r="AF524" i="27"/>
  <c r="AF540" i="27"/>
  <c r="AF541" i="27"/>
  <c r="AF552" i="27"/>
  <c r="AF553" i="27"/>
  <c r="AF591" i="27"/>
  <c r="AF605" i="27"/>
  <c r="AF608" i="27"/>
  <c r="AF609" i="27"/>
  <c r="AF644" i="27"/>
  <c r="AF645" i="27"/>
  <c r="AF648" i="27"/>
  <c r="AF649" i="27"/>
  <c r="AF684" i="27"/>
  <c r="AF685" i="27"/>
  <c r="AF691" i="27"/>
  <c r="AF692" i="27"/>
  <c r="AF707" i="27"/>
  <c r="AF708" i="27"/>
  <c r="AF711" i="27"/>
  <c r="AF712" i="27"/>
  <c r="AF715" i="27"/>
  <c r="AF716" i="27"/>
  <c r="AF719" i="27"/>
  <c r="AF720" i="27"/>
  <c r="AF736" i="27"/>
  <c r="AF739" i="27"/>
  <c r="AF740" i="27"/>
  <c r="AF743" i="27"/>
  <c r="AF804" i="27"/>
  <c r="AF808" i="27"/>
  <c r="AF812" i="27"/>
  <c r="AF816" i="27"/>
  <c r="AF819" i="27"/>
  <c r="AF677" i="27"/>
  <c r="AF696" i="27"/>
  <c r="AF731" i="27"/>
  <c r="AF755" i="27"/>
  <c r="AF758" i="27"/>
  <c r="AF759" i="27"/>
  <c r="AF762" i="27"/>
  <c r="AF763" i="27"/>
  <c r="AF767" i="27"/>
  <c r="AF768" i="27"/>
  <c r="AF774" i="27"/>
  <c r="AF775" i="27"/>
  <c r="AF794" i="27"/>
  <c r="AF795" i="27"/>
  <c r="AF798" i="27"/>
  <c r="AF799" i="27"/>
  <c r="AF803" i="27"/>
  <c r="AF807" i="27"/>
  <c r="AF811" i="27"/>
  <c r="AF815" i="27"/>
  <c r="AF680" i="27"/>
  <c r="AF681" i="27"/>
  <c r="AF699" i="27"/>
  <c r="AF700" i="27"/>
  <c r="AF727" i="27"/>
  <c r="AF778" i="27"/>
  <c r="AF779" i="27"/>
  <c r="AF790" i="27"/>
  <c r="AF791" i="27"/>
  <c r="AF801" i="27"/>
  <c r="AF802" i="27"/>
  <c r="AF806" i="27"/>
  <c r="AF810" i="27"/>
  <c r="AF814" i="27"/>
  <c r="AF818" i="27"/>
  <c r="AF687" i="27"/>
  <c r="AF688" i="27"/>
  <c r="AF703" i="27"/>
  <c r="AF704" i="27"/>
  <c r="AF723" i="27"/>
  <c r="AF724" i="27"/>
  <c r="AF734" i="27"/>
  <c r="AF747" i="27"/>
  <c r="AF783" i="27"/>
  <c r="AF787" i="27"/>
  <c r="AF805" i="27"/>
  <c r="AF809" i="27"/>
  <c r="AF813" i="27"/>
  <c r="AF817" i="27"/>
  <c r="AF23" i="27"/>
  <c r="AF39" i="27"/>
  <c r="AF48" i="27"/>
  <c r="AF69" i="27"/>
  <c r="AF76" i="27"/>
  <c r="AF154" i="27"/>
  <c r="AF7" i="27"/>
  <c r="AF19" i="27"/>
  <c r="AF35" i="27"/>
  <c r="AF45" i="27"/>
  <c r="AF58" i="27"/>
  <c r="AF80" i="27"/>
  <c r="AF98" i="27"/>
  <c r="AF116" i="27"/>
  <c r="AF126" i="27"/>
  <c r="AF142" i="27"/>
  <c r="AF158" i="27"/>
  <c r="AF161" i="27"/>
  <c r="AF164" i="27"/>
  <c r="AF171" i="27"/>
  <c r="AF185" i="27"/>
  <c r="AF112" i="27"/>
  <c r="AF138" i="27"/>
  <c r="AF167" i="27"/>
  <c r="AF181" i="27"/>
  <c r="AF15" i="27"/>
  <c r="AF31" i="27"/>
  <c r="AF54" i="27"/>
  <c r="AF62" i="27"/>
  <c r="AF73" i="27"/>
  <c r="AF83" i="27"/>
  <c r="AF91" i="27"/>
  <c r="AF95" i="27"/>
  <c r="AF108" i="27"/>
  <c r="AF130" i="27"/>
  <c r="AF146" i="27"/>
  <c r="AF174" i="27"/>
  <c r="AF189" i="27"/>
  <c r="AF11" i="27"/>
  <c r="AF27" i="27"/>
  <c r="AF42" i="27"/>
  <c r="AF52" i="27"/>
  <c r="AF65" i="27"/>
  <c r="AF87" i="27"/>
  <c r="AF105" i="27"/>
  <c r="AF119" i="27"/>
  <c r="AF134" i="27"/>
  <c r="AF150" i="27"/>
  <c r="AF177" i="27"/>
  <c r="AF195" i="27"/>
  <c r="AF10" i="27"/>
  <c r="AF14" i="27"/>
  <c r="AF18" i="27"/>
  <c r="AF22" i="27"/>
  <c r="AF26" i="27"/>
  <c r="AF30" i="27"/>
  <c r="AF34" i="27"/>
  <c r="AF38" i="27"/>
  <c r="AF44" i="27"/>
  <c r="AF51" i="27"/>
  <c r="AF57" i="27"/>
  <c r="AF61" i="27"/>
  <c r="AF68" i="27"/>
  <c r="AF72" i="27"/>
  <c r="AF79" i="27"/>
  <c r="AF86" i="27"/>
  <c r="AF90" i="27"/>
  <c r="AF94" i="27"/>
  <c r="AF97" i="27"/>
  <c r="AF101" i="27"/>
  <c r="AF104" i="27"/>
  <c r="AF107" i="27"/>
  <c r="AF111" i="27"/>
  <c r="AF115" i="27"/>
  <c r="AF122" i="27"/>
  <c r="AF125" i="27"/>
  <c r="AF129" i="27"/>
  <c r="AF133" i="27"/>
  <c r="AF137" i="27"/>
  <c r="AF141" i="27"/>
  <c r="AF145" i="27"/>
  <c r="AF149" i="27"/>
  <c r="AF153" i="27"/>
  <c r="AF157" i="27"/>
  <c r="AF160" i="27"/>
  <c r="AF163" i="27"/>
  <c r="AF166" i="27"/>
  <c r="AF170" i="27"/>
  <c r="AF176" i="27"/>
  <c r="AF180" i="27"/>
  <c r="AF184" i="27"/>
  <c r="AF188" i="27"/>
  <c r="AF198" i="27"/>
  <c r="AF202" i="27"/>
  <c r="AF206" i="27"/>
  <c r="AF210" i="27"/>
  <c r="AF253" i="27"/>
  <c r="AF250" i="27"/>
  <c r="AF272" i="27"/>
  <c r="AF213" i="27"/>
  <c r="AF217" i="27"/>
  <c r="AF258" i="27"/>
  <c r="AF261" i="27"/>
  <c r="AF268" i="27"/>
  <c r="AF192" i="27"/>
  <c r="AF220" i="27"/>
  <c r="AF224" i="27"/>
  <c r="AF231" i="27"/>
  <c r="AF235" i="27"/>
  <c r="AF239" i="27"/>
  <c r="AF283" i="27"/>
  <c r="AF295" i="27"/>
  <c r="AF307" i="27"/>
  <c r="AF251" i="27"/>
  <c r="AF254" i="27"/>
  <c r="AF269" i="27"/>
  <c r="AF279" i="27"/>
  <c r="AF291" i="27"/>
  <c r="AF319" i="27"/>
  <c r="AF322" i="27"/>
  <c r="AF363" i="27"/>
  <c r="AF367" i="27"/>
  <c r="AF371" i="27"/>
  <c r="AF244" i="27"/>
  <c r="AF247" i="27"/>
  <c r="AF265" i="27"/>
  <c r="AF275" i="27"/>
  <c r="AF287" i="27"/>
  <c r="AF303" i="27"/>
  <c r="AF315" i="27"/>
  <c r="AF331" i="27"/>
  <c r="AF360" i="27"/>
  <c r="AF299" i="27"/>
  <c r="AF311" i="27"/>
  <c r="AF327" i="27"/>
  <c r="AF338" i="27"/>
  <c r="AF344" i="27"/>
  <c r="AF348" i="27"/>
  <c r="AF352" i="27"/>
  <c r="AF356" i="27"/>
  <c r="AF441" i="27"/>
  <c r="AF457" i="27"/>
  <c r="AF469" i="27"/>
  <c r="AF481" i="27"/>
  <c r="AF374" i="27"/>
  <c r="AF378" i="27"/>
  <c r="AF382" i="27"/>
  <c r="AF385" i="27"/>
  <c r="AF388" i="27"/>
  <c r="AF392" i="27"/>
  <c r="AF398" i="27"/>
  <c r="AF402" i="27"/>
  <c r="AF408" i="27"/>
  <c r="AF412" i="27"/>
  <c r="AF413" i="27"/>
  <c r="AF425" i="27"/>
  <c r="AF437" i="27"/>
  <c r="AF453" i="27"/>
  <c r="AF485" i="27"/>
  <c r="AF488" i="27"/>
  <c r="AF421" i="27"/>
  <c r="AF433" i="27"/>
  <c r="AF449" i="27"/>
  <c r="AF465" i="27"/>
  <c r="AF477" i="27"/>
  <c r="AF417" i="27"/>
  <c r="AF429" i="27"/>
  <c r="AF445" i="27"/>
  <c r="AF461" i="27"/>
  <c r="AF473" i="27"/>
  <c r="AF493" i="27"/>
  <c r="AF509" i="27"/>
  <c r="AF518" i="27"/>
  <c r="AF535" i="27"/>
  <c r="AF566" i="27"/>
  <c r="AF613" i="27"/>
  <c r="AF480" i="27"/>
  <c r="AF484" i="27"/>
  <c r="AF489" i="27"/>
  <c r="AF505" i="27"/>
  <c r="AF527" i="27"/>
  <c r="AF547" i="27"/>
  <c r="AF555" i="27"/>
  <c r="AF563" i="27"/>
  <c r="AF572" i="27"/>
  <c r="AF590" i="27"/>
  <c r="AF614" i="27"/>
  <c r="AF501" i="27"/>
  <c r="AF522" i="27"/>
  <c r="AF539" i="27"/>
  <c r="AF497" i="27"/>
  <c r="AF513" i="27"/>
  <c r="AF531" i="27"/>
  <c r="AF543" i="27"/>
  <c r="AF551" i="27"/>
  <c r="AF559" i="27"/>
  <c r="AF574" i="27"/>
  <c r="AF578" i="27"/>
  <c r="AF585" i="27"/>
  <c r="AF521" i="27"/>
  <c r="AF525" i="27"/>
  <c r="AF526" i="27"/>
  <c r="AF530" i="27"/>
  <c r="AF534" i="27"/>
  <c r="AF538" i="27"/>
  <c r="AF542" i="27"/>
  <c r="AF546" i="27"/>
  <c r="AF550" i="27"/>
  <c r="AF554" i="27"/>
  <c r="AF558" i="27"/>
  <c r="AF562" i="27"/>
  <c r="AF568" i="27"/>
  <c r="AF571" i="27"/>
  <c r="AF575" i="27"/>
  <c r="AF586" i="27"/>
  <c r="AF598" i="27"/>
  <c r="AF602" i="27"/>
  <c r="AF606" i="27"/>
  <c r="AF582" i="27"/>
  <c r="AF610" i="27"/>
  <c r="AF618" i="27"/>
  <c r="AF638" i="27"/>
  <c r="AF642" i="27"/>
  <c r="AF626" i="27"/>
  <c r="AF630" i="27"/>
  <c r="AF646" i="27"/>
  <c r="AF654" i="27"/>
  <c r="AF622" i="27"/>
  <c r="AF634" i="27"/>
  <c r="AF659" i="27"/>
  <c r="AF651" i="27"/>
  <c r="AF667" i="27"/>
  <c r="AF683" i="27"/>
  <c r="AF615" i="27"/>
  <c r="AF619" i="27"/>
  <c r="AF623" i="27"/>
  <c r="AF627" i="27"/>
  <c r="AF631" i="27"/>
  <c r="AF635" i="27"/>
  <c r="AF639" i="27"/>
  <c r="AF643" i="27"/>
  <c r="AF647" i="27"/>
  <c r="AF663" i="27"/>
  <c r="AF675" i="27"/>
  <c r="AF725" i="27"/>
  <c r="AF679" i="27"/>
  <c r="AF698" i="27"/>
  <c r="AF655" i="27"/>
  <c r="AF671" i="27"/>
  <c r="AF670" i="27"/>
  <c r="AF674" i="27"/>
  <c r="AF678" i="27"/>
  <c r="AF682" i="27"/>
  <c r="AF709" i="27"/>
  <c r="AF713" i="27"/>
  <c r="AF717" i="27"/>
  <c r="AF721" i="27"/>
  <c r="AF694" i="27"/>
  <c r="AF706" i="27"/>
  <c r="AF686" i="27"/>
  <c r="AF690" i="27"/>
  <c r="AF702" i="27"/>
  <c r="AF728" i="27"/>
  <c r="AF744" i="27"/>
  <c r="AF737" i="27"/>
  <c r="AF741" i="27"/>
  <c r="AF765" i="27"/>
  <c r="AF777" i="27"/>
  <c r="AF748" i="27"/>
  <c r="AF752" i="27"/>
  <c r="AF761" i="27"/>
  <c r="AF770" i="27"/>
  <c r="AF757" i="27"/>
  <c r="AF769" i="27"/>
  <c r="AF773" i="27"/>
  <c r="AF776" i="27"/>
  <c r="AF784" i="27"/>
  <c r="AF780" i="27"/>
  <c r="AJ406" i="26"/>
  <c r="AJ148" i="26"/>
  <c r="AJ438" i="26"/>
  <c r="BB827" i="26"/>
  <c r="BF827" i="26"/>
  <c r="AJ398" i="26"/>
  <c r="AJ521" i="26"/>
  <c r="AJ698" i="26"/>
  <c r="AJ682" i="26"/>
  <c r="AJ634" i="26"/>
  <c r="AJ642" i="26"/>
  <c r="AJ761" i="26"/>
  <c r="AJ458" i="26"/>
  <c r="AJ189" i="26"/>
  <c r="AJ597" i="26"/>
  <c r="AJ145" i="26"/>
  <c r="AJ648" i="26"/>
  <c r="AJ503" i="26"/>
  <c r="AJ684" i="26"/>
  <c r="AJ274" i="26"/>
  <c r="AJ131" i="26"/>
  <c r="AJ569" i="26"/>
  <c r="AJ573" i="26"/>
  <c r="AJ620" i="26"/>
  <c r="AJ556" i="26"/>
  <c r="AJ526" i="26"/>
  <c r="AJ455" i="26"/>
  <c r="AJ480" i="26"/>
  <c r="AJ518" i="26"/>
  <c r="AJ709" i="26"/>
  <c r="AJ661" i="26"/>
  <c r="AJ713" i="26"/>
  <c r="AJ633" i="26"/>
  <c r="AJ637" i="26"/>
  <c r="AJ606" i="26"/>
  <c r="AJ724" i="26"/>
  <c r="AJ288" i="26"/>
  <c r="AJ292" i="26"/>
  <c r="AJ740" i="26"/>
  <c r="AJ593" i="26"/>
  <c r="AJ592" i="26"/>
  <c r="AJ615" i="26"/>
  <c r="AJ489" i="26"/>
  <c r="AJ514" i="26"/>
  <c r="AJ502" i="26"/>
  <c r="AJ522" i="26"/>
  <c r="AJ463" i="26"/>
  <c r="AJ657" i="26"/>
  <c r="AJ705" i="26"/>
  <c r="AJ284" i="26"/>
  <c r="AJ123" i="26"/>
  <c r="AJ133" i="26"/>
  <c r="AJ736" i="26"/>
  <c r="AJ590" i="26"/>
  <c r="AJ756" i="26"/>
  <c r="AJ530" i="26"/>
  <c r="AJ485" i="26"/>
  <c r="AJ510" i="26"/>
  <c r="AJ555" i="26"/>
  <c r="AJ506" i="26"/>
  <c r="AJ653" i="26"/>
  <c r="AJ625" i="26"/>
  <c r="AJ645" i="26"/>
  <c r="AJ495" i="26"/>
  <c r="AJ746" i="26"/>
  <c r="AJ330" i="26"/>
  <c r="AJ308" i="26"/>
  <c r="AJ646" i="26"/>
  <c r="AJ548" i="26"/>
  <c r="AJ544" i="26"/>
  <c r="AJ557" i="26"/>
  <c r="AJ706" i="26"/>
  <c r="AJ702" i="26"/>
  <c r="AJ658" i="26"/>
  <c r="AJ721" i="26"/>
  <c r="AJ566" i="26"/>
  <c r="AJ621" i="26"/>
  <c r="AJ527" i="26"/>
  <c r="AJ714" i="26"/>
  <c r="AJ507" i="26"/>
  <c r="AJ511" i="26"/>
  <c r="AJ519" i="26"/>
  <c r="AJ440" i="26"/>
  <c r="AJ490" i="26"/>
  <c r="AJ694" i="26"/>
  <c r="AJ29" i="26"/>
  <c r="AJ315" i="26"/>
  <c r="AJ384" i="26"/>
  <c r="AJ754" i="26"/>
  <c r="AJ540" i="26"/>
  <c r="AJ638" i="26"/>
  <c r="AJ630" i="26"/>
  <c r="AJ626" i="26"/>
  <c r="AJ733" i="26"/>
  <c r="AJ741" i="26"/>
  <c r="AJ773" i="26"/>
  <c r="AJ283" i="26"/>
  <c r="AJ273" i="26"/>
  <c r="AJ195" i="26"/>
  <c r="AJ199" i="26"/>
  <c r="AJ278" i="26"/>
  <c r="AJ441" i="26"/>
  <c r="AJ433" i="26"/>
  <c r="AJ541" i="26"/>
  <c r="AJ287" i="26"/>
  <c r="AJ73" i="26"/>
  <c r="AJ268" i="26"/>
  <c r="AO42" i="26"/>
  <c r="AJ726" i="26"/>
  <c r="AJ15" i="26"/>
  <c r="AJ568" i="26"/>
  <c r="AJ610" i="26"/>
  <c r="AJ628" i="26"/>
  <c r="AJ614" i="26"/>
  <c r="AJ437" i="26"/>
  <c r="AJ429" i="26"/>
  <c r="AJ497" i="26"/>
  <c r="AJ471" i="26"/>
  <c r="AJ445" i="26"/>
  <c r="AJ454" i="26"/>
  <c r="AJ70" i="26"/>
  <c r="AJ348" i="26"/>
  <c r="AJ342" i="26"/>
  <c r="AJ619" i="26"/>
  <c r="AJ605" i="26"/>
  <c r="AJ717" i="26"/>
  <c r="AJ385" i="26"/>
  <c r="AJ405" i="26"/>
  <c r="AJ576" i="26"/>
  <c r="AJ632" i="26"/>
  <c r="AJ636" i="26"/>
  <c r="AJ505" i="26"/>
  <c r="AJ529" i="26"/>
  <c r="AJ525" i="26"/>
  <c r="AJ501" i="26"/>
  <c r="AJ488" i="26"/>
  <c r="AJ475" i="26"/>
  <c r="AJ542" i="26"/>
  <c r="AJ509" i="26"/>
  <c r="AJ668" i="26"/>
  <c r="AJ672" i="26"/>
  <c r="AJ680" i="26"/>
  <c r="AJ660" i="26"/>
  <c r="AJ644" i="26"/>
  <c r="AJ601" i="26"/>
  <c r="AJ303" i="26"/>
  <c r="AJ294" i="26"/>
  <c r="AJ285" i="26"/>
  <c r="AJ271" i="26"/>
  <c r="AJ397" i="26"/>
  <c r="AJ624" i="26"/>
  <c r="AJ513" i="26"/>
  <c r="AJ467" i="26"/>
  <c r="AJ450" i="26"/>
  <c r="AJ462" i="26"/>
  <c r="AJ517" i="26"/>
  <c r="AJ688" i="26"/>
  <c r="AJ760" i="26"/>
  <c r="AJ286" i="26"/>
  <c r="AJ290" i="26"/>
  <c r="AJ143" i="26"/>
  <c r="AJ193" i="26"/>
  <c r="AJ74" i="26"/>
  <c r="AJ328" i="26"/>
  <c r="AJ332" i="26"/>
  <c r="AJ553" i="26"/>
  <c r="AJ528" i="26"/>
  <c r="AJ715" i="26"/>
  <c r="AJ432" i="26"/>
  <c r="AJ707" i="26"/>
  <c r="AJ379" i="26"/>
  <c r="AJ747" i="26"/>
  <c r="AJ738" i="26"/>
  <c r="AJ742" i="26"/>
  <c r="AR827" i="26"/>
  <c r="AJ299" i="26"/>
  <c r="AJ319" i="26"/>
  <c r="AJ295" i="26"/>
  <c r="AJ42" i="26"/>
  <c r="AJ643" i="26"/>
  <c r="AJ755" i="26"/>
  <c r="AJ428" i="26"/>
  <c r="AJ675" i="26"/>
  <c r="AJ679" i="26"/>
  <c r="AJ222" i="26"/>
  <c r="AF819" i="26"/>
  <c r="AI819" i="26" s="1"/>
  <c r="AJ7" i="26"/>
  <c r="AJ20" i="26"/>
  <c r="AJ34" i="26"/>
  <c r="AJ627" i="26"/>
  <c r="AJ436" i="26"/>
  <c r="AJ444" i="26"/>
  <c r="AJ194" i="26"/>
  <c r="AJ693" i="26"/>
  <c r="AJ408" i="26"/>
  <c r="AJ539" i="26"/>
  <c r="AJ383" i="26"/>
  <c r="AJ72" i="26"/>
  <c r="AJ341" i="26"/>
  <c r="AJ595" i="26"/>
  <c r="AJ549" i="26"/>
  <c r="AJ396" i="26"/>
  <c r="AJ103" i="26"/>
  <c r="AJ487" i="26"/>
  <c r="AJ520" i="26"/>
  <c r="AJ692" i="26"/>
  <c r="AO363" i="26"/>
  <c r="AJ744" i="26"/>
  <c r="AJ588" i="26"/>
  <c r="AJ578" i="26"/>
  <c r="AJ180" i="26"/>
  <c r="AJ188" i="26"/>
  <c r="AJ327" i="26"/>
  <c r="AJ470" i="26"/>
  <c r="AJ373" i="26"/>
  <c r="AJ416" i="26"/>
  <c r="AJ318" i="26"/>
  <c r="AJ297" i="26"/>
  <c r="AJ307" i="26"/>
  <c r="AJ302" i="26"/>
  <c r="AJ716" i="26"/>
  <c r="AJ67" i="26"/>
  <c r="AJ147" i="26"/>
  <c r="AJ153" i="26"/>
  <c r="AJ163" i="26"/>
  <c r="AJ173" i="26"/>
  <c r="AJ179" i="26"/>
  <c r="AJ574" i="26"/>
  <c r="AJ575" i="26"/>
  <c r="AJ594" i="26"/>
  <c r="AJ617" i="26"/>
  <c r="AJ612" i="26"/>
  <c r="AJ616" i="26"/>
  <c r="AJ647" i="26"/>
  <c r="AJ321" i="26"/>
  <c r="AJ335" i="26"/>
  <c r="AJ336" i="26"/>
  <c r="AJ464" i="26"/>
  <c r="AJ532" i="26"/>
  <c r="AJ515" i="26"/>
  <c r="AJ562" i="26"/>
  <c r="AJ500" i="26"/>
  <c r="AJ443" i="26"/>
  <c r="AJ524" i="26"/>
  <c r="AJ536" i="26"/>
  <c r="AJ460" i="26"/>
  <c r="AJ482" i="26"/>
  <c r="AJ496" i="26"/>
  <c r="AF698" i="26"/>
  <c r="AI698" i="26" s="1"/>
  <c r="AJ683" i="26"/>
  <c r="AJ703" i="26"/>
  <c r="AJ654" i="26"/>
  <c r="AJ352" i="26"/>
  <c r="AJ368" i="26"/>
  <c r="AJ378" i="26"/>
  <c r="AJ631" i="26"/>
  <c r="AJ603" i="26"/>
  <c r="AJ600" i="26"/>
  <c r="AJ723" i="26"/>
  <c r="AJ734" i="26"/>
  <c r="AJ735" i="26"/>
  <c r="AJ729" i="26"/>
  <c r="AJ404" i="26"/>
  <c r="AJ415" i="26"/>
  <c r="AJ411" i="26"/>
  <c r="AJ259" i="26"/>
  <c r="AJ264" i="26"/>
  <c r="AJ250" i="26"/>
  <c r="AJ565" i="26"/>
  <c r="AJ585" i="26"/>
  <c r="AJ10" i="26"/>
  <c r="AJ198" i="26"/>
  <c r="AJ298" i="26"/>
  <c r="AJ613" i="26"/>
  <c r="AJ331" i="26"/>
  <c r="AJ712" i="26"/>
  <c r="AJ563" i="26"/>
  <c r="AJ655" i="26"/>
  <c r="AJ671" i="26"/>
  <c r="AJ360" i="26"/>
  <c r="AJ604" i="26"/>
  <c r="AJ22" i="26"/>
  <c r="AJ21" i="26"/>
  <c r="AJ12" i="26"/>
  <c r="AJ30" i="26"/>
  <c r="AJ16" i="26"/>
  <c r="AJ24" i="26"/>
  <c r="AJ317" i="26"/>
  <c r="AJ313" i="26"/>
  <c r="AJ309" i="26"/>
  <c r="AJ289" i="26"/>
  <c r="AJ293" i="26"/>
  <c r="AJ667" i="26"/>
  <c r="AJ386" i="26"/>
  <c r="AJ382" i="26"/>
  <c r="AJ407" i="26"/>
  <c r="AJ38" i="26"/>
  <c r="AJ144" i="26"/>
  <c r="AJ142" i="26"/>
  <c r="AO160" i="26"/>
  <c r="AJ749" i="26"/>
  <c r="AJ172" i="26"/>
  <c r="AJ570" i="26"/>
  <c r="AO593" i="26"/>
  <c r="AJ623" i="26"/>
  <c r="AJ104" i="26"/>
  <c r="Z820" i="26"/>
  <c r="AJ334" i="26"/>
  <c r="AJ322" i="26"/>
  <c r="AJ212" i="26"/>
  <c r="AJ218" i="26"/>
  <c r="AJ757" i="26"/>
  <c r="AJ558" i="26"/>
  <c r="AJ448" i="26"/>
  <c r="AJ512" i="26"/>
  <c r="AJ426" i="26"/>
  <c r="AJ478" i="26"/>
  <c r="AJ491" i="26"/>
  <c r="AJ508" i="26"/>
  <c r="AJ477" i="26"/>
  <c r="AJ469" i="26"/>
  <c r="AJ533" i="26"/>
  <c r="AJ474" i="26"/>
  <c r="AJ486" i="26"/>
  <c r="AJ552" i="26"/>
  <c r="AJ421" i="26"/>
  <c r="AJ435" i="26"/>
  <c r="AJ545" i="26"/>
  <c r="AJ663" i="26"/>
  <c r="AJ708" i="26"/>
  <c r="AJ699" i="26"/>
  <c r="AJ358" i="26"/>
  <c r="AJ363" i="26"/>
  <c r="AJ618" i="26"/>
  <c r="AJ95" i="26"/>
  <c r="AJ209" i="26"/>
  <c r="AJ210" i="26"/>
  <c r="AO597" i="26"/>
  <c r="AJ599" i="26"/>
  <c r="AJ392" i="26"/>
  <c r="AJ393" i="26"/>
  <c r="AJ748" i="26"/>
  <c r="AJ134" i="26"/>
  <c r="AJ154" i="26"/>
  <c r="AJ164" i="26"/>
  <c r="AJ753" i="26"/>
  <c r="AJ801" i="26"/>
  <c r="AJ481" i="26"/>
  <c r="AJ355" i="26"/>
  <c r="AJ32" i="26"/>
  <c r="AJ457" i="26"/>
  <c r="AJ537" i="26"/>
  <c r="AJ266" i="26"/>
  <c r="AJ449" i="26"/>
  <c r="AJ466" i="26"/>
  <c r="AJ534" i="26"/>
  <c r="AJ546" i="26"/>
  <c r="AJ461" i="26"/>
  <c r="AJ439" i="26"/>
  <c r="AJ69" i="26"/>
  <c r="AJ456" i="26"/>
  <c r="AJ337" i="26"/>
  <c r="AJ640" i="26"/>
  <c r="AJ504" i="26"/>
  <c r="AJ86" i="26"/>
  <c r="AJ90" i="26"/>
  <c r="AJ91" i="26"/>
  <c r="AJ204" i="26"/>
  <c r="AJ108" i="26"/>
  <c r="AJ137" i="26"/>
  <c r="AJ155" i="26"/>
  <c r="AJ146" i="26"/>
  <c r="AJ156" i="26"/>
  <c r="AJ150" i="26"/>
  <c r="AJ138" i="26"/>
  <c r="AJ245" i="26"/>
  <c r="AJ244" i="26"/>
  <c r="AJ262" i="26"/>
  <c r="AJ270" i="26"/>
  <c r="AJ229" i="26"/>
  <c r="AJ226" i="26"/>
  <c r="AJ279" i="26"/>
  <c r="AJ280" i="26"/>
  <c r="AJ41" i="26"/>
  <c r="AJ46" i="26"/>
  <c r="AJ215" i="26"/>
  <c r="AJ170" i="26"/>
  <c r="AJ414" i="26"/>
  <c r="AJ681" i="26"/>
  <c r="AJ281" i="26"/>
  <c r="AJ51" i="26"/>
  <c r="AJ187" i="26"/>
  <c r="AJ201" i="26"/>
  <c r="AJ169" i="26"/>
  <c r="AJ102" i="26"/>
  <c r="AJ31" i="26"/>
  <c r="AJ36" i="26"/>
  <c r="AJ305" i="26"/>
  <c r="AJ300" i="26"/>
  <c r="AJ316" i="26"/>
  <c r="AJ296" i="26"/>
  <c r="AJ272" i="26"/>
  <c r="AO386" i="26"/>
  <c r="AJ39" i="26"/>
  <c r="AJ43" i="26"/>
  <c r="AJ139" i="26"/>
  <c r="AJ130" i="26"/>
  <c r="AJ64" i="26"/>
  <c r="AJ65" i="26"/>
  <c r="AJ171" i="26"/>
  <c r="AJ176" i="26"/>
  <c r="AJ177" i="26"/>
  <c r="AJ185" i="26"/>
  <c r="AJ186" i="26"/>
  <c r="AJ191" i="26"/>
  <c r="AO613" i="26"/>
  <c r="AF636" i="26"/>
  <c r="AI636" i="26" s="1"/>
  <c r="AJ99" i="26"/>
  <c r="AJ97" i="26"/>
  <c r="AJ96" i="26"/>
  <c r="AJ197" i="26"/>
  <c r="AJ325" i="26"/>
  <c r="AJ323" i="26"/>
  <c r="AJ329" i="26"/>
  <c r="AJ219" i="26"/>
  <c r="AJ483" i="26"/>
  <c r="AJ255" i="26"/>
  <c r="AJ425" i="26"/>
  <c r="AJ434" i="26"/>
  <c r="AJ550" i="26"/>
  <c r="AJ494" i="26"/>
  <c r="AJ554" i="26"/>
  <c r="AJ202" i="26"/>
  <c r="AJ656" i="26"/>
  <c r="AJ652" i="26"/>
  <c r="AJ338" i="26"/>
  <c r="AJ344" i="26"/>
  <c r="AJ366" i="26"/>
  <c r="AJ364" i="26"/>
  <c r="AJ381" i="26"/>
  <c r="AJ84" i="26"/>
  <c r="AJ523" i="26"/>
  <c r="AJ89" i="26"/>
  <c r="AJ60" i="26"/>
  <c r="AJ57" i="26"/>
  <c r="AJ77" i="26"/>
  <c r="AJ52" i="26"/>
  <c r="AJ50" i="26"/>
  <c r="AJ120" i="26"/>
  <c r="AJ113" i="26"/>
  <c r="AJ114" i="26"/>
  <c r="AJ124" i="26"/>
  <c r="AJ116" i="26"/>
  <c r="AJ152" i="26"/>
  <c r="AJ151" i="26"/>
  <c r="AJ241" i="26"/>
  <c r="AJ247" i="26"/>
  <c r="AJ251" i="26"/>
  <c r="AJ236" i="26"/>
  <c r="AJ230" i="26"/>
  <c r="AJ253" i="26"/>
  <c r="AJ225" i="26"/>
  <c r="AJ242" i="26"/>
  <c r="AJ276" i="26"/>
  <c r="AJ752" i="26"/>
  <c r="AJ18" i="26"/>
  <c r="AJ23" i="26"/>
  <c r="AJ135" i="26"/>
  <c r="AJ125" i="26"/>
  <c r="AJ178" i="26"/>
  <c r="AJ98" i="26"/>
  <c r="AJ28" i="26"/>
  <c r="AJ14" i="26"/>
  <c r="AJ27" i="26"/>
  <c r="AJ8" i="26"/>
  <c r="AJ26" i="26"/>
  <c r="AJ196" i="26"/>
  <c r="AJ9" i="26"/>
  <c r="AJ13" i="26"/>
  <c r="AJ312" i="26"/>
  <c r="AJ291" i="26"/>
  <c r="AJ311" i="26"/>
  <c r="AJ304" i="26"/>
  <c r="AJ310" i="26"/>
  <c r="AJ106" i="26"/>
  <c r="AJ121" i="26"/>
  <c r="AJ118" i="26"/>
  <c r="AJ277" i="26"/>
  <c r="AJ93" i="26"/>
  <c r="AJ45" i="26"/>
  <c r="AJ44" i="26"/>
  <c r="AJ40" i="26"/>
  <c r="AJ165" i="26"/>
  <c r="AJ160" i="26"/>
  <c r="AJ166" i="26"/>
  <c r="AO726" i="26"/>
  <c r="AJ174" i="26"/>
  <c r="AJ175" i="26"/>
  <c r="AO176" i="26"/>
  <c r="AJ184" i="26"/>
  <c r="AJ80" i="26"/>
  <c r="AJ100" i="26"/>
  <c r="AJ101" i="26"/>
  <c r="AJ326" i="26"/>
  <c r="AJ221" i="26"/>
  <c r="AJ324" i="26"/>
  <c r="AJ211" i="26"/>
  <c r="AJ224" i="26"/>
  <c r="AJ538" i="26"/>
  <c r="AJ442" i="26"/>
  <c r="AJ465" i="26"/>
  <c r="AJ516" i="26"/>
  <c r="AJ453" i="26"/>
  <c r="AJ447" i="26"/>
  <c r="AJ19" i="26"/>
  <c r="AJ452" i="26"/>
  <c r="AJ664" i="26"/>
  <c r="AJ701" i="26"/>
  <c r="AJ651" i="26"/>
  <c r="AJ346" i="26"/>
  <c r="AJ339" i="26"/>
  <c r="AJ343" i="26"/>
  <c r="AJ365" i="26"/>
  <c r="AJ371" i="26"/>
  <c r="AJ205" i="26"/>
  <c r="AJ206" i="26"/>
  <c r="AJ395" i="26"/>
  <c r="AJ394" i="26"/>
  <c r="AJ58" i="26"/>
  <c r="AJ59" i="26"/>
  <c r="AJ577" i="26"/>
  <c r="AJ78" i="26"/>
  <c r="AJ581" i="26"/>
  <c r="AJ79" i="26"/>
  <c r="AJ48" i="26"/>
  <c r="AJ54" i="26"/>
  <c r="AJ53" i="26"/>
  <c r="AJ49" i="26"/>
  <c r="AJ722" i="26"/>
  <c r="AJ112" i="26"/>
  <c r="AJ115" i="26"/>
  <c r="AJ161" i="26"/>
  <c r="AJ167" i="26"/>
  <c r="AJ400" i="26"/>
  <c r="AJ409" i="26"/>
  <c r="AJ418" i="26"/>
  <c r="AJ263" i="26"/>
  <c r="AJ686" i="26"/>
  <c r="AJ243" i="26"/>
  <c r="AJ691" i="26"/>
  <c r="AJ248" i="26"/>
  <c r="AJ564" i="26"/>
  <c r="AJ759" i="26"/>
  <c r="AJ499" i="26"/>
  <c r="AJ560" i="26"/>
  <c r="AJ479" i="26"/>
  <c r="AJ561" i="26"/>
  <c r="AJ665" i="26"/>
  <c r="AJ677" i="26"/>
  <c r="AJ685" i="26"/>
  <c r="AJ704" i="26"/>
  <c r="AJ673" i="26"/>
  <c r="AJ690" i="26"/>
  <c r="AJ71" i="26"/>
  <c r="AJ349" i="26"/>
  <c r="AJ359" i="26"/>
  <c r="AJ361" i="26"/>
  <c r="AJ353" i="26"/>
  <c r="AJ350" i="26"/>
  <c r="AJ362" i="26"/>
  <c r="AJ372" i="26"/>
  <c r="AJ369" i="26"/>
  <c r="AJ356" i="26"/>
  <c r="AJ376" i="26"/>
  <c r="AJ380" i="26"/>
  <c r="AJ639" i="26"/>
  <c r="AJ635" i="26"/>
  <c r="AJ82" i="26"/>
  <c r="AJ88" i="26"/>
  <c r="AJ83" i="26"/>
  <c r="AJ85" i="26"/>
  <c r="AJ203" i="26"/>
  <c r="AJ208" i="26"/>
  <c r="AJ216" i="26"/>
  <c r="AJ598" i="26"/>
  <c r="AJ609" i="26"/>
  <c r="AJ389" i="26"/>
  <c r="AJ387" i="26"/>
  <c r="AJ391" i="26"/>
  <c r="AJ63" i="26"/>
  <c r="AJ66" i="26"/>
  <c r="AJ76" i="26"/>
  <c r="AJ81" i="26"/>
  <c r="AJ56" i="26"/>
  <c r="AJ720" i="26"/>
  <c r="AJ727" i="26"/>
  <c r="AJ739" i="26"/>
  <c r="AJ737" i="26"/>
  <c r="AJ126" i="26"/>
  <c r="AJ109" i="26"/>
  <c r="AJ105" i="26"/>
  <c r="AJ107" i="26"/>
  <c r="AJ136" i="26"/>
  <c r="AJ157" i="26"/>
  <c r="AJ140" i="26"/>
  <c r="AJ128" i="26"/>
  <c r="AJ132" i="26"/>
  <c r="AJ162" i="26"/>
  <c r="AJ401" i="26"/>
  <c r="AJ402" i="26"/>
  <c r="AJ413" i="26"/>
  <c r="AJ410" i="26"/>
  <c r="AJ232" i="26"/>
  <c r="AJ237" i="26"/>
  <c r="AJ234" i="26"/>
  <c r="AJ258" i="26"/>
  <c r="AJ231" i="26"/>
  <c r="AJ257" i="26"/>
  <c r="AJ249" i="26"/>
  <c r="AJ227" i="26"/>
  <c r="AJ256" i="26"/>
  <c r="AJ571" i="26"/>
  <c r="AJ751" i="26"/>
  <c r="AJ579" i="26"/>
  <c r="AJ582" i="26"/>
  <c r="AJ220" i="26"/>
  <c r="AJ472" i="26"/>
  <c r="AJ670" i="26"/>
  <c r="AJ678" i="26"/>
  <c r="AJ674" i="26"/>
  <c r="AJ700" i="26"/>
  <c r="AJ659" i="26"/>
  <c r="AJ669" i="26"/>
  <c r="AJ666" i="26"/>
  <c r="AJ695" i="26"/>
  <c r="AJ68" i="26"/>
  <c r="AJ351" i="26"/>
  <c r="AJ347" i="26"/>
  <c r="AF360" i="26"/>
  <c r="AI360" i="26" s="1"/>
  <c r="AJ357" i="26"/>
  <c r="AJ354" i="26"/>
  <c r="AJ345" i="26"/>
  <c r="AJ340" i="26"/>
  <c r="AJ367" i="26"/>
  <c r="AJ370" i="26"/>
  <c r="AJ374" i="26"/>
  <c r="AJ375" i="26"/>
  <c r="AJ377" i="26"/>
  <c r="AJ622" i="26"/>
  <c r="AJ87" i="26"/>
  <c r="AJ92" i="26"/>
  <c r="AJ94" i="26"/>
  <c r="AJ207" i="26"/>
  <c r="AJ213" i="26"/>
  <c r="AJ217" i="26"/>
  <c r="AJ608" i="26"/>
  <c r="AJ390" i="26"/>
  <c r="AJ388" i="26"/>
  <c r="AJ61" i="26"/>
  <c r="AJ62" i="26"/>
  <c r="AJ75" i="26"/>
  <c r="AJ47" i="26"/>
  <c r="AJ55" i="26"/>
  <c r="AJ728" i="26"/>
  <c r="AJ731" i="26"/>
  <c r="AJ122" i="26"/>
  <c r="AJ110" i="26"/>
  <c r="AJ111" i="26"/>
  <c r="AJ117" i="26"/>
  <c r="AJ129" i="26"/>
  <c r="AJ149" i="26"/>
  <c r="AJ159" i="26"/>
  <c r="AJ141" i="26"/>
  <c r="AJ158" i="26"/>
  <c r="AJ168" i="26"/>
  <c r="AJ399" i="26"/>
  <c r="AJ403" i="26"/>
  <c r="AJ412" i="26"/>
  <c r="AJ417" i="26"/>
  <c r="AJ419" i="26"/>
  <c r="AJ233" i="26"/>
  <c r="AJ238" i="26"/>
  <c r="AJ252" i="26"/>
  <c r="AJ261" i="26"/>
  <c r="AJ267" i="26"/>
  <c r="AJ239" i="26"/>
  <c r="AJ254" i="26"/>
  <c r="AJ235" i="26"/>
  <c r="AJ567" i="26"/>
  <c r="AJ572" i="26"/>
  <c r="AJ587" i="26"/>
  <c r="AJ580" i="26"/>
  <c r="AJ223" i="26"/>
  <c r="AJ769" i="26"/>
  <c r="AJ772" i="26"/>
  <c r="AF23" i="26"/>
  <c r="AI23" i="26" s="1"/>
  <c r="AF476" i="26"/>
  <c r="AI476" i="26" s="1"/>
  <c r="AF71" i="26"/>
  <c r="AI71" i="26" s="1"/>
  <c r="AF170" i="26"/>
  <c r="AI170" i="26" s="1"/>
  <c r="AF65" i="26"/>
  <c r="AI65" i="26" s="1"/>
  <c r="AN171" i="26"/>
  <c r="AF335" i="26"/>
  <c r="AI335" i="26" s="1"/>
  <c r="AJ768" i="26"/>
  <c r="AF593" i="26"/>
  <c r="AI593" i="26" s="1"/>
  <c r="AF539" i="26"/>
  <c r="AI539" i="26" s="1"/>
  <c r="AF637" i="26"/>
  <c r="AI637" i="26" s="1"/>
  <c r="AF318" i="26"/>
  <c r="AI318" i="26" s="1"/>
  <c r="AF398" i="26"/>
  <c r="AI398" i="26" s="1"/>
  <c r="AF536" i="26"/>
  <c r="AI536" i="26" s="1"/>
  <c r="AF435" i="26"/>
  <c r="AI435" i="26" s="1"/>
  <c r="AF685" i="26"/>
  <c r="AI685" i="26" s="1"/>
  <c r="AO232" i="26"/>
  <c r="AF259" i="26"/>
  <c r="AI259" i="26" s="1"/>
  <c r="AF269" i="26"/>
  <c r="AI269" i="26" s="1"/>
  <c r="AF239" i="26"/>
  <c r="AI239" i="26" s="1"/>
  <c r="AF805" i="26"/>
  <c r="AI805" i="26" s="1"/>
  <c r="AF315" i="26"/>
  <c r="AI315" i="26" s="1"/>
  <c r="AF139" i="26"/>
  <c r="AI139" i="26" s="1"/>
  <c r="AF192" i="26"/>
  <c r="AI192" i="26" s="1"/>
  <c r="AF570" i="26"/>
  <c r="AI570" i="26" s="1"/>
  <c r="AW570" i="26" s="1"/>
  <c r="AX570" i="26" s="1"/>
  <c r="AN569" i="26"/>
  <c r="AF573" i="26"/>
  <c r="AI573" i="26" s="1"/>
  <c r="AN623" i="26"/>
  <c r="AN643" i="26"/>
  <c r="AN96" i="26"/>
  <c r="AF436" i="26"/>
  <c r="AI436" i="26" s="1"/>
  <c r="AF693" i="26"/>
  <c r="AI693" i="26" s="1"/>
  <c r="AF651" i="26"/>
  <c r="AI651" i="26" s="1"/>
  <c r="AO679" i="26"/>
  <c r="AF680" i="26"/>
  <c r="AI680" i="26" s="1"/>
  <c r="AF694" i="26"/>
  <c r="AI694" i="26" s="1"/>
  <c r="AN360" i="26"/>
  <c r="AF388" i="26"/>
  <c r="AI388" i="26" s="1"/>
  <c r="AF729" i="26"/>
  <c r="AI729" i="26" s="1"/>
  <c r="AO134" i="26"/>
  <c r="AF235" i="26"/>
  <c r="AI235" i="26" s="1"/>
  <c r="AF246" i="26"/>
  <c r="AI246" i="26" s="1"/>
  <c r="AT827" i="26"/>
  <c r="BC827" i="26"/>
  <c r="AO165" i="26"/>
  <c r="AF189" i="26"/>
  <c r="AI189" i="26" s="1"/>
  <c r="AN201" i="26"/>
  <c r="AN632" i="26"/>
  <c r="AN617" i="26"/>
  <c r="AF627" i="26"/>
  <c r="AI627" i="26" s="1"/>
  <c r="AO708" i="26"/>
  <c r="AF683" i="26"/>
  <c r="AI683" i="26" s="1"/>
  <c r="AF658" i="26"/>
  <c r="AI658" i="26" s="1"/>
  <c r="AO375" i="26"/>
  <c r="AF376" i="26"/>
  <c r="AI376" i="26" s="1"/>
  <c r="AO86" i="26"/>
  <c r="AF87" i="26"/>
  <c r="AI87" i="26" s="1"/>
  <c r="AO410" i="26"/>
  <c r="AF414" i="26"/>
  <c r="AI414" i="26" s="1"/>
  <c r="AJ260" i="26"/>
  <c r="AF228" i="26"/>
  <c r="AI228" i="26" s="1"/>
  <c r="AF588" i="26"/>
  <c r="AI588" i="26" s="1"/>
  <c r="AF171" i="26"/>
  <c r="AI171" i="26" s="1"/>
  <c r="AF99" i="26"/>
  <c r="AI99" i="26" s="1"/>
  <c r="AF211" i="26"/>
  <c r="AI211" i="26" s="1"/>
  <c r="AO517" i="26"/>
  <c r="AF706" i="26"/>
  <c r="AI706" i="26" s="1"/>
  <c r="AO700" i="26"/>
  <c r="AF369" i="26"/>
  <c r="AI369" i="26" s="1"/>
  <c r="AF364" i="26"/>
  <c r="AI364" i="26" s="1"/>
  <c r="AO92" i="26"/>
  <c r="AF598" i="26"/>
  <c r="AI598" i="26" s="1"/>
  <c r="AF60" i="26"/>
  <c r="AI60" i="26" s="1"/>
  <c r="AF579" i="26"/>
  <c r="AI579" i="26" s="1"/>
  <c r="AF775" i="26"/>
  <c r="AI775" i="26" s="1"/>
  <c r="AF786" i="26"/>
  <c r="AI786" i="26" s="1"/>
  <c r="AN23" i="26"/>
  <c r="AF199" i="26"/>
  <c r="AI199" i="26" s="1"/>
  <c r="AF294" i="26"/>
  <c r="AI294" i="26" s="1"/>
  <c r="AN319" i="26"/>
  <c r="AF300" i="26"/>
  <c r="AI300" i="26" s="1"/>
  <c r="AF304" i="26"/>
  <c r="AI304" i="26" s="1"/>
  <c r="AO302" i="26"/>
  <c r="AF287" i="26"/>
  <c r="AI287" i="26" s="1"/>
  <c r="AO716" i="26"/>
  <c r="AO405" i="26"/>
  <c r="AO45" i="26"/>
  <c r="AN143" i="26"/>
  <c r="AF153" i="26"/>
  <c r="AI153" i="26" s="1"/>
  <c r="AO133" i="26"/>
  <c r="AF148" i="26"/>
  <c r="AI148" i="26" s="1"/>
  <c r="AN745" i="26"/>
  <c r="AM749" i="26"/>
  <c r="AF736" i="26"/>
  <c r="AI736" i="26" s="1"/>
  <c r="AO65" i="26"/>
  <c r="AN172" i="26"/>
  <c r="AM173" i="26"/>
  <c r="AF176" i="26"/>
  <c r="AI176" i="26" s="1"/>
  <c r="AF177" i="26"/>
  <c r="AI177" i="26" s="1"/>
  <c r="AF178" i="26"/>
  <c r="AI178" i="26" s="1"/>
  <c r="AO180" i="26"/>
  <c r="AF181" i="26"/>
  <c r="AI181" i="26" s="1"/>
  <c r="AF7" i="26"/>
  <c r="AI7" i="26" s="1"/>
  <c r="AF26" i="26"/>
  <c r="AI26" i="26" s="1"/>
  <c r="AO32" i="26"/>
  <c r="AF12" i="26"/>
  <c r="AI12" i="26" s="1"/>
  <c r="AF34" i="26"/>
  <c r="AI34" i="26" s="1"/>
  <c r="AO23" i="26"/>
  <c r="AF24" i="26"/>
  <c r="AI24" i="26" s="1"/>
  <c r="AO300" i="26"/>
  <c r="AF309" i="26"/>
  <c r="AI309" i="26" s="1"/>
  <c r="AO281" i="26"/>
  <c r="AF308" i="26"/>
  <c r="AI308" i="26" s="1"/>
  <c r="AO287" i="26"/>
  <c r="AF301" i="26"/>
  <c r="AI301" i="26" s="1"/>
  <c r="AN315" i="26"/>
  <c r="AF67" i="26"/>
  <c r="AI67" i="26" s="1"/>
  <c r="AN386" i="26"/>
  <c r="AF382" i="26"/>
  <c r="AI382" i="26" s="1"/>
  <c r="AF397" i="26"/>
  <c r="AI397" i="26" s="1"/>
  <c r="AO396" i="26"/>
  <c r="AO40" i="26"/>
  <c r="AF43" i="26"/>
  <c r="AI43" i="26" s="1"/>
  <c r="AN736" i="26"/>
  <c r="AN181" i="26"/>
  <c r="AM188" i="26"/>
  <c r="AF188" i="26"/>
  <c r="AI188" i="26" s="1"/>
  <c r="AF27" i="26"/>
  <c r="AI27" i="26" s="1"/>
  <c r="AF21" i="26"/>
  <c r="AI21" i="26" s="1"/>
  <c r="AO35" i="26"/>
  <c r="AF8" i="26"/>
  <c r="AI8" i="26" s="1"/>
  <c r="AN26" i="26"/>
  <c r="AN34" i="26"/>
  <c r="AF305" i="26"/>
  <c r="AI305" i="26" s="1"/>
  <c r="AN308" i="26"/>
  <c r="AO315" i="26"/>
  <c r="AF310" i="26"/>
  <c r="AI310" i="26" s="1"/>
  <c r="AO43" i="26"/>
  <c r="AF51" i="26"/>
  <c r="AI51" i="26" s="1"/>
  <c r="AO147" i="26"/>
  <c r="AO186" i="26"/>
  <c r="AN186" i="26"/>
  <c r="AO188" i="26"/>
  <c r="AN21" i="26"/>
  <c r="AO20" i="26"/>
  <c r="AF30" i="26"/>
  <c r="AI30" i="26" s="1"/>
  <c r="AN305" i="26"/>
  <c r="AF307" i="26"/>
  <c r="AI307" i="26" s="1"/>
  <c r="AO271" i="26"/>
  <c r="AF273" i="26"/>
  <c r="AI273" i="26" s="1"/>
  <c r="AF396" i="26"/>
  <c r="AI396" i="26" s="1"/>
  <c r="AF405" i="26"/>
  <c r="AI405" i="26" s="1"/>
  <c r="AF45" i="26"/>
  <c r="AI45" i="26" s="1"/>
  <c r="AN51" i="26"/>
  <c r="AO139" i="26"/>
  <c r="AF143" i="26"/>
  <c r="AI143" i="26" s="1"/>
  <c r="AF166" i="26"/>
  <c r="AI166" i="26" s="1"/>
  <c r="AN726" i="26"/>
  <c r="AF745" i="26"/>
  <c r="AI745" i="26" s="1"/>
  <c r="AF172" i="26"/>
  <c r="AI172" i="26" s="1"/>
  <c r="AF180" i="26"/>
  <c r="AI180" i="26" s="1"/>
  <c r="AN184" i="26"/>
  <c r="AF186" i="26"/>
  <c r="AI186" i="26" s="1"/>
  <c r="AF589" i="26"/>
  <c r="AI589" i="26" s="1"/>
  <c r="AN590" i="26"/>
  <c r="AO650" i="26"/>
  <c r="AO96" i="26"/>
  <c r="AO335" i="26"/>
  <c r="AF558" i="26"/>
  <c r="AI558" i="26" s="1"/>
  <c r="AN553" i="26"/>
  <c r="AF515" i="26"/>
  <c r="AI515" i="26" s="1"/>
  <c r="AO530" i="26"/>
  <c r="AF491" i="26"/>
  <c r="AI491" i="26" s="1"/>
  <c r="AF501" i="26"/>
  <c r="AI501" i="26" s="1"/>
  <c r="AF485" i="26"/>
  <c r="AI485" i="26" s="1"/>
  <c r="AO507" i="26"/>
  <c r="AN497" i="26"/>
  <c r="AF500" i="26"/>
  <c r="AI500" i="26" s="1"/>
  <c r="AF550" i="26"/>
  <c r="AI550" i="26" s="1"/>
  <c r="AN522" i="26"/>
  <c r="AF552" i="26"/>
  <c r="AI552" i="26" s="1"/>
  <c r="AF438" i="26"/>
  <c r="AI438" i="26" s="1"/>
  <c r="AO446" i="26"/>
  <c r="AF540" i="26"/>
  <c r="AI540" i="26" s="1"/>
  <c r="AF431" i="26"/>
  <c r="AI431" i="26" s="1"/>
  <c r="AO435" i="26"/>
  <c r="AF472" i="26"/>
  <c r="AI472" i="26" s="1"/>
  <c r="AF561" i="26"/>
  <c r="AI561" i="26" s="1"/>
  <c r="AN454" i="26"/>
  <c r="AO539" i="26"/>
  <c r="AF545" i="26"/>
  <c r="AI545" i="26" s="1"/>
  <c r="AN664" i="26"/>
  <c r="AF707" i="26"/>
  <c r="AI707" i="26" s="1"/>
  <c r="AN660" i="26"/>
  <c r="AN702" i="26"/>
  <c r="AN682" i="26"/>
  <c r="AO349" i="26"/>
  <c r="AO361" i="26"/>
  <c r="AN338" i="26"/>
  <c r="AO353" i="26"/>
  <c r="AN352" i="26"/>
  <c r="AO350" i="26"/>
  <c r="AO366" i="26"/>
  <c r="AF367" i="26"/>
  <c r="AI367" i="26" s="1"/>
  <c r="AO640" i="26"/>
  <c r="AF631" i="26"/>
  <c r="AI631" i="26" s="1"/>
  <c r="AF638" i="26"/>
  <c r="AI638" i="26" s="1"/>
  <c r="AN639" i="26"/>
  <c r="AN622" i="26"/>
  <c r="AN635" i="26"/>
  <c r="AN648" i="26"/>
  <c r="AN641" i="26"/>
  <c r="AN637" i="26"/>
  <c r="AN82" i="26"/>
  <c r="AN87" i="26"/>
  <c r="AN88" i="26"/>
  <c r="AF83" i="26"/>
  <c r="AI83" i="26" s="1"/>
  <c r="AF85" i="26"/>
  <c r="AI85" i="26" s="1"/>
  <c r="AO94" i="26"/>
  <c r="AF203" i="26"/>
  <c r="AI203" i="26" s="1"/>
  <c r="AN204" i="26"/>
  <c r="AO207" i="26"/>
  <c r="AF603" i="26"/>
  <c r="AI603" i="26" s="1"/>
  <c r="AO601" i="26"/>
  <c r="AF609" i="26"/>
  <c r="AI609" i="26" s="1"/>
  <c r="AO729" i="26"/>
  <c r="AN122" i="26"/>
  <c r="AN157" i="26"/>
  <c r="AF401" i="26"/>
  <c r="AI401" i="26" s="1"/>
  <c r="AF415" i="26"/>
  <c r="AI415" i="26" s="1"/>
  <c r="AF237" i="26"/>
  <c r="AI237" i="26" s="1"/>
  <c r="AF275" i="26"/>
  <c r="AI275" i="26" s="1"/>
  <c r="AN588" i="26"/>
  <c r="AF771" i="26"/>
  <c r="AI771" i="26" s="1"/>
  <c r="AN792" i="26"/>
  <c r="AO818" i="26"/>
  <c r="AF321" i="26"/>
  <c r="AI321" i="26" s="1"/>
  <c r="AN326" i="26"/>
  <c r="AF332" i="26"/>
  <c r="AI332" i="26" s="1"/>
  <c r="AF548" i="26"/>
  <c r="AI548" i="26" s="1"/>
  <c r="AN558" i="26"/>
  <c r="AF478" i="26"/>
  <c r="AI478" i="26" s="1"/>
  <c r="AN485" i="26"/>
  <c r="AN500" i="26"/>
  <c r="AF715" i="26"/>
  <c r="AI715" i="26" s="1"/>
  <c r="AF433" i="26"/>
  <c r="AI433" i="26" s="1"/>
  <c r="AN550" i="26"/>
  <c r="AN540" i="26"/>
  <c r="AN472" i="26"/>
  <c r="AF541" i="26"/>
  <c r="AI541" i="26" s="1"/>
  <c r="AN554" i="26"/>
  <c r="AN545" i="26"/>
  <c r="AF563" i="26"/>
  <c r="AI563" i="26" s="1"/>
  <c r="AF655" i="26"/>
  <c r="AI655" i="26" s="1"/>
  <c r="AN698" i="26"/>
  <c r="AO683" i="26"/>
  <c r="AF659" i="26"/>
  <c r="AI659" i="26" s="1"/>
  <c r="AN367" i="26"/>
  <c r="AN631" i="26"/>
  <c r="AO638" i="26"/>
  <c r="AN85" i="26"/>
  <c r="AN91" i="26"/>
  <c r="AN213" i="26"/>
  <c r="AO603" i="26"/>
  <c r="AN609" i="26"/>
  <c r="AO388" i="26"/>
  <c r="AO60" i="26"/>
  <c r="AF61" i="26"/>
  <c r="AI61" i="26" s="1"/>
  <c r="AO77" i="26"/>
  <c r="AF75" i="26"/>
  <c r="AI75" i="26" s="1"/>
  <c r="AF723" i="26"/>
  <c r="AI723" i="26" s="1"/>
  <c r="AN746" i="26"/>
  <c r="AN722" i="26"/>
  <c r="AN111" i="26"/>
  <c r="AN415" i="26"/>
  <c r="AM220" i="26"/>
  <c r="AF814" i="26"/>
  <c r="AI814" i="26" s="1"/>
  <c r="AZ827" i="26"/>
  <c r="BD827" i="26"/>
  <c r="AN189" i="26"/>
  <c r="AO192" i="26"/>
  <c r="AF193" i="26"/>
  <c r="AI193" i="26" s="1"/>
  <c r="AO200" i="26"/>
  <c r="AF575" i="26"/>
  <c r="AI575" i="26" s="1"/>
  <c r="AN627" i="26"/>
  <c r="AN615" i="26"/>
  <c r="AN636" i="26"/>
  <c r="AF628" i="26"/>
  <c r="AI628" i="26" s="1"/>
  <c r="AF646" i="26"/>
  <c r="AI646" i="26" s="1"/>
  <c r="AN99" i="26"/>
  <c r="AO98" i="26"/>
  <c r="AF103" i="26"/>
  <c r="AI103" i="26" s="1"/>
  <c r="AF96" i="26"/>
  <c r="AI96" i="26" s="1"/>
  <c r="AF330" i="26"/>
  <c r="AI330" i="26" s="1"/>
  <c r="AN476" i="26"/>
  <c r="AF520" i="26"/>
  <c r="AI520" i="26" s="1"/>
  <c r="AO426" i="26"/>
  <c r="AF488" i="26"/>
  <c r="AI488" i="26" s="1"/>
  <c r="AF443" i="26"/>
  <c r="AI443" i="26" s="1"/>
  <c r="AF487" i="26"/>
  <c r="AI487" i="26" s="1"/>
  <c r="AN433" i="26"/>
  <c r="AN46" i="26"/>
  <c r="AN447" i="26"/>
  <c r="AF482" i="26"/>
  <c r="AI482" i="26" s="1"/>
  <c r="AF509" i="26"/>
  <c r="AI509" i="26" s="1"/>
  <c r="AO674" i="26"/>
  <c r="AN659" i="26"/>
  <c r="AN92" i="26"/>
  <c r="AO83" i="26"/>
  <c r="AN217" i="26"/>
  <c r="AO598" i="26"/>
  <c r="AN389" i="26"/>
  <c r="AO111" i="26"/>
  <c r="AO107" i="26"/>
  <c r="AF159" i="26"/>
  <c r="AI159" i="26" s="1"/>
  <c r="AO170" i="26"/>
  <c r="AF169" i="26"/>
  <c r="AI169" i="26" s="1"/>
  <c r="AF164" i="26"/>
  <c r="AI164" i="26" s="1"/>
  <c r="AF411" i="26"/>
  <c r="AI411" i="26" s="1"/>
  <c r="AN414" i="26"/>
  <c r="AN259" i="26"/>
  <c r="AF238" i="26"/>
  <c r="AI238" i="26" s="1"/>
  <c r="AF247" i="26"/>
  <c r="AI247" i="26" s="1"/>
  <c r="AF251" i="26"/>
  <c r="AI251" i="26" s="1"/>
  <c r="AN239" i="26"/>
  <c r="AO249" i="26"/>
  <c r="AF230" i="26"/>
  <c r="AI230" i="26" s="1"/>
  <c r="AF254" i="26"/>
  <c r="AI254" i="26" s="1"/>
  <c r="AN225" i="26"/>
  <c r="AO226" i="26"/>
  <c r="AO783" i="26"/>
  <c r="AF784" i="26"/>
  <c r="AI784" i="26" s="1"/>
  <c r="AO786" i="26"/>
  <c r="AF787" i="26"/>
  <c r="AI787" i="26" s="1"/>
  <c r="AF788" i="26"/>
  <c r="AI788" i="26" s="1"/>
  <c r="AN814" i="26"/>
  <c r="AO193" i="26"/>
  <c r="AN628" i="26"/>
  <c r="AN646" i="26"/>
  <c r="AO334" i="26"/>
  <c r="AF324" i="26"/>
  <c r="AI324" i="26" s="1"/>
  <c r="AN335" i="26"/>
  <c r="AF756" i="26"/>
  <c r="AI756" i="26" s="1"/>
  <c r="AF429" i="26"/>
  <c r="AI429" i="26" s="1"/>
  <c r="AO476" i="26"/>
  <c r="AF553" i="26"/>
  <c r="AI553" i="26" s="1"/>
  <c r="AW553" i="26" s="1"/>
  <c r="AX553" i="26" s="1"/>
  <c r="AN436" i="26"/>
  <c r="AF530" i="26"/>
  <c r="AI530" i="26" s="1"/>
  <c r="AF507" i="26"/>
  <c r="AI507" i="26" s="1"/>
  <c r="AF562" i="26"/>
  <c r="AI562" i="26" s="1"/>
  <c r="AF497" i="26"/>
  <c r="AI497" i="26" s="1"/>
  <c r="AN488" i="26"/>
  <c r="AN487" i="26"/>
  <c r="AF428" i="26"/>
  <c r="AI428" i="26" s="1"/>
  <c r="AO536" i="26"/>
  <c r="AF522" i="26"/>
  <c r="AI522" i="26" s="1"/>
  <c r="AF495" i="26"/>
  <c r="AI495" i="26" s="1"/>
  <c r="AF518" i="26"/>
  <c r="AI518" i="26" s="1"/>
  <c r="AO706" i="26"/>
  <c r="AF664" i="26"/>
  <c r="AI664" i="26" s="1"/>
  <c r="AW664" i="26" s="1"/>
  <c r="AX664" i="26" s="1"/>
  <c r="AN693" i="26"/>
  <c r="AF709" i="26"/>
  <c r="AI709" i="26" s="1"/>
  <c r="AF700" i="26"/>
  <c r="AI700" i="26" s="1"/>
  <c r="AO680" i="26"/>
  <c r="AF660" i="26"/>
  <c r="AI660" i="26" s="1"/>
  <c r="AO694" i="26"/>
  <c r="AF702" i="26"/>
  <c r="AI702" i="26" s="1"/>
  <c r="AF682" i="26"/>
  <c r="AI682" i="26" s="1"/>
  <c r="AW682" i="26" s="1"/>
  <c r="AX682" i="26" s="1"/>
  <c r="AF349" i="26"/>
  <c r="AI349" i="26" s="1"/>
  <c r="AO360" i="26"/>
  <c r="AF355" i="26"/>
  <c r="AI355" i="26" s="1"/>
  <c r="AF361" i="26"/>
  <c r="AI361" i="26" s="1"/>
  <c r="AF338" i="26"/>
  <c r="AI338" i="26" s="1"/>
  <c r="AF353" i="26"/>
  <c r="AI353" i="26" s="1"/>
  <c r="AF350" i="26"/>
  <c r="AI350" i="26" s="1"/>
  <c r="AO364" i="26"/>
  <c r="AN376" i="26"/>
  <c r="AF381" i="26"/>
  <c r="AI381" i="26" s="1"/>
  <c r="AF640" i="26"/>
  <c r="AI640" i="26" s="1"/>
  <c r="AO630" i="26"/>
  <c r="AF622" i="26"/>
  <c r="AI622" i="26" s="1"/>
  <c r="AW622" i="26" s="1"/>
  <c r="AX622" i="26" s="1"/>
  <c r="AO619" i="26"/>
  <c r="AF648" i="26"/>
  <c r="AI648" i="26" s="1"/>
  <c r="AW648" i="26" s="1"/>
  <c r="AX648" i="26" s="1"/>
  <c r="AO626" i="26"/>
  <c r="AF207" i="26"/>
  <c r="AI207" i="26" s="1"/>
  <c r="AN597" i="26"/>
  <c r="AO57" i="26"/>
  <c r="AF62" i="26"/>
  <c r="AI62" i="26" s="1"/>
  <c r="AN136" i="26"/>
  <c r="AO159" i="26"/>
  <c r="AO154" i="26"/>
  <c r="AF158" i="26"/>
  <c r="AI158" i="26" s="1"/>
  <c r="AN411" i="26"/>
  <c r="AW411" i="26" s="1"/>
  <c r="AX411" i="26" s="1"/>
  <c r="AN247" i="26"/>
  <c r="AO245" i="26"/>
  <c r="AF261" i="26"/>
  <c r="AI261" i="26" s="1"/>
  <c r="AN251" i="26"/>
  <c r="AO244" i="26"/>
  <c r="AF267" i="26"/>
  <c r="AI267" i="26" s="1"/>
  <c r="AN230" i="26"/>
  <c r="AN254" i="26"/>
  <c r="AN579" i="26"/>
  <c r="AO585" i="26"/>
  <c r="AN779" i="26"/>
  <c r="AF780" i="26"/>
  <c r="AI780" i="26" s="1"/>
  <c r="AN788" i="26"/>
  <c r="AW788" i="26" s="1"/>
  <c r="AX788" i="26" s="1"/>
  <c r="AN805" i="26"/>
  <c r="AN811" i="26"/>
  <c r="AO757" i="26"/>
  <c r="AN31" i="26"/>
  <c r="AN8" i="26"/>
  <c r="AW8" i="26" s="1"/>
  <c r="AX8" i="26" s="1"/>
  <c r="AN11" i="26"/>
  <c r="AN12" i="26"/>
  <c r="AF198" i="26"/>
  <c r="AI198" i="26" s="1"/>
  <c r="AO34" i="26"/>
  <c r="AF15" i="26"/>
  <c r="AI15" i="26" s="1"/>
  <c r="AO199" i="26"/>
  <c r="AF37" i="26"/>
  <c r="AI37" i="26" s="1"/>
  <c r="AO318" i="26"/>
  <c r="AF283" i="26"/>
  <c r="AI283" i="26" s="1"/>
  <c r="AN312" i="26"/>
  <c r="AO319" i="26"/>
  <c r="AF320" i="26"/>
  <c r="AI320" i="26" s="1"/>
  <c r="AF311" i="26"/>
  <c r="AI311" i="26" s="1"/>
  <c r="AO305" i="26"/>
  <c r="AF292" i="26"/>
  <c r="AI292" i="26" s="1"/>
  <c r="AO304" i="26"/>
  <c r="AF314" i="26"/>
  <c r="AI314" i="26" s="1"/>
  <c r="AO307" i="26"/>
  <c r="AF298" i="26"/>
  <c r="AI298" i="26" s="1"/>
  <c r="AN287" i="26"/>
  <c r="AO67" i="26"/>
  <c r="AF73" i="26"/>
  <c r="AI73" i="26" s="1"/>
  <c r="AF119" i="26"/>
  <c r="AI119" i="26" s="1"/>
  <c r="AF123" i="26"/>
  <c r="AI123" i="26" s="1"/>
  <c r="AF118" i="26"/>
  <c r="AI118" i="26" s="1"/>
  <c r="AN277" i="26"/>
  <c r="AF278" i="26"/>
  <c r="AI278" i="26" s="1"/>
  <c r="AF385" i="26"/>
  <c r="AI385" i="26" s="1"/>
  <c r="AF383" i="26"/>
  <c r="AI383" i="26" s="1"/>
  <c r="AF407" i="26"/>
  <c r="AI407" i="26" s="1"/>
  <c r="AN408" i="26"/>
  <c r="AN45" i="26"/>
  <c r="AN42" i="26"/>
  <c r="AO503" i="26"/>
  <c r="AF41" i="26"/>
  <c r="AI41" i="26" s="1"/>
  <c r="AN43" i="26"/>
  <c r="AN139" i="26"/>
  <c r="AO153" i="26"/>
  <c r="AF130" i="26"/>
  <c r="AI130" i="26" s="1"/>
  <c r="AN135" i="26"/>
  <c r="AF127" i="26"/>
  <c r="AI127" i="26" s="1"/>
  <c r="AN730" i="26"/>
  <c r="AM740" i="26"/>
  <c r="AO736" i="26"/>
  <c r="AF743" i="26"/>
  <c r="AI743" i="26" s="1"/>
  <c r="AN64" i="26"/>
  <c r="AN177" i="26"/>
  <c r="AO184" i="26"/>
  <c r="AF185" i="26"/>
  <c r="AI185" i="26" s="1"/>
  <c r="AN190" i="26"/>
  <c r="AN192" i="26"/>
  <c r="AO201" i="26"/>
  <c r="AF200" i="26"/>
  <c r="AI200" i="26" s="1"/>
  <c r="AN570" i="26"/>
  <c r="AN575" i="26"/>
  <c r="AO569" i="26"/>
  <c r="AN573" i="26"/>
  <c r="AN589" i="26"/>
  <c r="AO590" i="26"/>
  <c r="AF591" i="26"/>
  <c r="AI591" i="26" s="1"/>
  <c r="AN593" i="26"/>
  <c r="AO592" i="26"/>
  <c r="AF610" i="26"/>
  <c r="AI610" i="26" s="1"/>
  <c r="AO623" i="26"/>
  <c r="AF650" i="26"/>
  <c r="AI650" i="26" s="1"/>
  <c r="AF624" i="26"/>
  <c r="AI624" i="26" s="1"/>
  <c r="AO615" i="26"/>
  <c r="AF612" i="26"/>
  <c r="AI612" i="26" s="1"/>
  <c r="AO643" i="26"/>
  <c r="AO197" i="26"/>
  <c r="AN321" i="26"/>
  <c r="AO326" i="26"/>
  <c r="AN330" i="26"/>
  <c r="AO332" i="26"/>
  <c r="AO211" i="26"/>
  <c r="AO756" i="26"/>
  <c r="AF757" i="26"/>
  <c r="AI757" i="26" s="1"/>
  <c r="AO548" i="26"/>
  <c r="AF430" i="26"/>
  <c r="AI430" i="26" s="1"/>
  <c r="AN549" i="26"/>
  <c r="AF437" i="26"/>
  <c r="AI437" i="26" s="1"/>
  <c r="AO558" i="26"/>
  <c r="AO429" i="26"/>
  <c r="AF424" i="26"/>
  <c r="AI424" i="26" s="1"/>
  <c r="AO553" i="26"/>
  <c r="AO520" i="26"/>
  <c r="AF422" i="26"/>
  <c r="AI422" i="26" s="1"/>
  <c r="AO515" i="26"/>
  <c r="AF535" i="26"/>
  <c r="AI535" i="26" s="1"/>
  <c r="AN493" i="26"/>
  <c r="AO491" i="26"/>
  <c r="AF525" i="26"/>
  <c r="AI525" i="26" s="1"/>
  <c r="AO501" i="26"/>
  <c r="AF434" i="26"/>
  <c r="AI434" i="26" s="1"/>
  <c r="AF526" i="26"/>
  <c r="AI526" i="26" s="1"/>
  <c r="AO562" i="26"/>
  <c r="AF473" i="26"/>
  <c r="AI473" i="26" s="1"/>
  <c r="AF477" i="26"/>
  <c r="AI477" i="26" s="1"/>
  <c r="AO488" i="26"/>
  <c r="AF466" i="26"/>
  <c r="AI466" i="26" s="1"/>
  <c r="AO500" i="26"/>
  <c r="AN531" i="26"/>
  <c r="AN543" i="26"/>
  <c r="AM423" i="26"/>
  <c r="AN423" i="26"/>
  <c r="AF423" i="26"/>
  <c r="AI423" i="26" s="1"/>
  <c r="AM560" i="26"/>
  <c r="AO560" i="26"/>
  <c r="AN560" i="26"/>
  <c r="AF560" i="26"/>
  <c r="AI560" i="26" s="1"/>
  <c r="AN452" i="26"/>
  <c r="AO452" i="26"/>
  <c r="AF452" i="26"/>
  <c r="AI452" i="26" s="1"/>
  <c r="AM498" i="26"/>
  <c r="AN498" i="26"/>
  <c r="AF498" i="26"/>
  <c r="AI498" i="26" s="1"/>
  <c r="AM703" i="26"/>
  <c r="AO703" i="26"/>
  <c r="AN703" i="26"/>
  <c r="AF703" i="26"/>
  <c r="AI703" i="26" s="1"/>
  <c r="AM214" i="26"/>
  <c r="AN214" i="26"/>
  <c r="AF214" i="26"/>
  <c r="AI214" i="26" s="1"/>
  <c r="AO214" i="26"/>
  <c r="AM718" i="26"/>
  <c r="AF718" i="26"/>
  <c r="AI718" i="26" s="1"/>
  <c r="AM725" i="26"/>
  <c r="AN725" i="26"/>
  <c r="AF725" i="26"/>
  <c r="AI725" i="26" s="1"/>
  <c r="AO725" i="26"/>
  <c r="AO314" i="26"/>
  <c r="AO535" i="26"/>
  <c r="AN511" i="26"/>
  <c r="AF511" i="26"/>
  <c r="AI511" i="26" s="1"/>
  <c r="AM668" i="26"/>
  <c r="AO668" i="26"/>
  <c r="AN668" i="26"/>
  <c r="AF668" i="26"/>
  <c r="AI668" i="26" s="1"/>
  <c r="AN671" i="26"/>
  <c r="AO671" i="26"/>
  <c r="AF671" i="26"/>
  <c r="AI671" i="26" s="1"/>
  <c r="AM690" i="26"/>
  <c r="AO690" i="26"/>
  <c r="AF690" i="26"/>
  <c r="AI690" i="26" s="1"/>
  <c r="AM125" i="26"/>
  <c r="AF125" i="26"/>
  <c r="AI125" i="26" s="1"/>
  <c r="AO242" i="26"/>
  <c r="AN242" i="26"/>
  <c r="AF242" i="26"/>
  <c r="AI242" i="26" s="1"/>
  <c r="AM577" i="26"/>
  <c r="AN577" i="26"/>
  <c r="AF577" i="26"/>
  <c r="AI577" i="26" s="1"/>
  <c r="AO577" i="26"/>
  <c r="AO31" i="26"/>
  <c r="AO8" i="26"/>
  <c r="AO11" i="26"/>
  <c r="AO12" i="26"/>
  <c r="AO36" i="26"/>
  <c r="AF20" i="26"/>
  <c r="AI20" i="26" s="1"/>
  <c r="AN30" i="26"/>
  <c r="AO198" i="26"/>
  <c r="AO15" i="26"/>
  <c r="AN283" i="26"/>
  <c r="AO312" i="26"/>
  <c r="AO311" i="26"/>
  <c r="AO292" i="26"/>
  <c r="AN298" i="26"/>
  <c r="AW298" i="26" s="1"/>
  <c r="AX298" i="26" s="1"/>
  <c r="AN73" i="26"/>
  <c r="U820" i="26"/>
  <c r="AN119" i="26"/>
  <c r="AN118" i="26"/>
  <c r="AN273" i="26"/>
  <c r="AO278" i="26"/>
  <c r="AN382" i="26"/>
  <c r="AN407" i="26"/>
  <c r="AN41" i="26"/>
  <c r="AN130" i="26"/>
  <c r="AO127" i="26"/>
  <c r="AF133" i="26"/>
  <c r="AI133" i="26" s="1"/>
  <c r="AN148" i="26"/>
  <c r="AF165" i="26"/>
  <c r="AI165" i="26" s="1"/>
  <c r="AF160" i="26"/>
  <c r="AI160" i="26" s="1"/>
  <c r="AN166" i="26"/>
  <c r="AO177" i="26"/>
  <c r="AO570" i="26"/>
  <c r="AO575" i="26"/>
  <c r="AO573" i="26"/>
  <c r="AO589" i="26"/>
  <c r="AF590" i="26"/>
  <c r="AI590" i="26" s="1"/>
  <c r="AF592" i="26"/>
  <c r="AI592" i="26" s="1"/>
  <c r="AN610" i="26"/>
  <c r="AN624" i="26"/>
  <c r="AO632" i="26"/>
  <c r="AF617" i="26"/>
  <c r="AI617" i="26" s="1"/>
  <c r="AO627" i="26"/>
  <c r="AF615" i="26"/>
  <c r="AI615" i="26" s="1"/>
  <c r="AF613" i="26"/>
  <c r="AI613" i="26" s="1"/>
  <c r="AO636" i="26"/>
  <c r="AO646" i="26"/>
  <c r="AF643" i="26"/>
  <c r="AI643" i="26" s="1"/>
  <c r="AO99" i="26"/>
  <c r="AF98" i="26"/>
  <c r="AI98" i="26" s="1"/>
  <c r="AN103" i="26"/>
  <c r="AO321" i="26"/>
  <c r="AF326" i="26"/>
  <c r="AI326" i="26" s="1"/>
  <c r="AN324" i="26"/>
  <c r="AW324" i="26" s="1"/>
  <c r="AX324" i="26" s="1"/>
  <c r="AO330" i="26"/>
  <c r="AO549" i="26"/>
  <c r="AO437" i="26"/>
  <c r="AO493" i="26"/>
  <c r="AN525" i="26"/>
  <c r="AO526" i="26"/>
  <c r="AO477" i="26"/>
  <c r="AO466" i="26"/>
  <c r="AO531" i="26"/>
  <c r="AO543" i="26"/>
  <c r="AM461" i="26"/>
  <c r="AN461" i="26"/>
  <c r="AF461" i="26"/>
  <c r="AI461" i="26" s="1"/>
  <c r="AM456" i="26"/>
  <c r="AN456" i="26"/>
  <c r="AF456" i="26"/>
  <c r="AI456" i="26" s="1"/>
  <c r="AM544" i="26"/>
  <c r="AO544" i="26"/>
  <c r="AN544" i="26"/>
  <c r="AF544" i="26"/>
  <c r="AI544" i="26" s="1"/>
  <c r="AM557" i="26"/>
  <c r="AO557" i="26"/>
  <c r="AN557" i="26"/>
  <c r="AF557" i="26"/>
  <c r="AI557" i="26" s="1"/>
  <c r="AM662" i="26"/>
  <c r="AN662" i="26"/>
  <c r="AF662" i="26"/>
  <c r="AI662" i="26" s="1"/>
  <c r="AO687" i="26"/>
  <c r="AN687" i="26"/>
  <c r="AF687" i="26"/>
  <c r="AI687" i="26" s="1"/>
  <c r="AM69" i="26"/>
  <c r="AF69" i="26"/>
  <c r="AI69" i="26" s="1"/>
  <c r="AO69" i="26"/>
  <c r="AN69" i="26"/>
  <c r="AM618" i="26"/>
  <c r="AO618" i="26"/>
  <c r="AN618" i="26"/>
  <c r="AF618" i="26"/>
  <c r="AI618" i="26" s="1"/>
  <c r="AO37" i="26"/>
  <c r="AW308" i="26"/>
  <c r="AX308" i="26" s="1"/>
  <c r="AO383" i="26"/>
  <c r="AO185" i="26"/>
  <c r="AO430" i="26"/>
  <c r="AO424" i="26"/>
  <c r="AO422" i="26"/>
  <c r="AO434" i="26"/>
  <c r="AO473" i="26"/>
  <c r="AN516" i="26"/>
  <c r="AF516" i="26"/>
  <c r="AI516" i="26" s="1"/>
  <c r="AN502" i="26"/>
  <c r="AF502" i="26"/>
  <c r="AI502" i="26" s="1"/>
  <c r="AM492" i="26"/>
  <c r="AN492" i="26"/>
  <c r="AF492" i="26"/>
  <c r="AI492" i="26" s="1"/>
  <c r="AM519" i="26"/>
  <c r="AN519" i="26"/>
  <c r="AF519" i="26"/>
  <c r="AI519" i="26" s="1"/>
  <c r="AN113" i="26"/>
  <c r="AO113" i="26"/>
  <c r="AC820" i="26"/>
  <c r="AO27" i="26"/>
  <c r="AF31" i="26"/>
  <c r="AI31" i="26" s="1"/>
  <c r="AF35" i="26"/>
  <c r="AI35" i="26" s="1"/>
  <c r="AO7" i="26"/>
  <c r="AF11" i="26"/>
  <c r="AI11" i="26" s="1"/>
  <c r="AF32" i="26"/>
  <c r="AI32" i="26" s="1"/>
  <c r="AN20" i="26"/>
  <c r="AN37" i="26"/>
  <c r="AO283" i="26"/>
  <c r="AF303" i="26"/>
  <c r="AI303" i="26" s="1"/>
  <c r="AO299" i="26"/>
  <c r="AF312" i="26"/>
  <c r="AI312" i="26" s="1"/>
  <c r="AW312" i="26" s="1"/>
  <c r="AX312" i="26" s="1"/>
  <c r="AO294" i="26"/>
  <c r="AF319" i="26"/>
  <c r="AI319" i="26" s="1"/>
  <c r="AN300" i="26"/>
  <c r="AN314" i="26"/>
  <c r="AO298" i="26"/>
  <c r="AF316" i="26"/>
  <c r="AI316" i="26" s="1"/>
  <c r="AF281" i="26"/>
  <c r="AI281" i="26" s="1"/>
  <c r="AO308" i="26"/>
  <c r="AF302" i="26"/>
  <c r="AI302" i="26" s="1"/>
  <c r="AO73" i="26"/>
  <c r="AO119" i="26"/>
  <c r="AF121" i="26"/>
  <c r="AI121" i="26" s="1"/>
  <c r="AO123" i="26"/>
  <c r="AO118" i="26"/>
  <c r="AF272" i="26"/>
  <c r="AI272" i="26" s="1"/>
  <c r="AF271" i="26"/>
  <c r="AI271" i="26" s="1"/>
  <c r="AO273" i="26"/>
  <c r="AF277" i="26"/>
  <c r="AI277" i="26" s="1"/>
  <c r="AF386" i="26"/>
  <c r="AI386" i="26" s="1"/>
  <c r="AO385" i="26"/>
  <c r="AN383" i="26"/>
  <c r="AO397" i="26"/>
  <c r="AO398" i="26"/>
  <c r="AN405" i="26"/>
  <c r="AO407" i="26"/>
  <c r="AF408" i="26"/>
  <c r="AI408" i="26" s="1"/>
  <c r="AF42" i="26"/>
  <c r="AI42" i="26" s="1"/>
  <c r="AO41" i="26"/>
  <c r="AF40" i="26"/>
  <c r="AI40" i="26" s="1"/>
  <c r="AF147" i="26"/>
  <c r="AI147" i="26" s="1"/>
  <c r="AO130" i="26"/>
  <c r="AF135" i="26"/>
  <c r="AI135" i="26" s="1"/>
  <c r="AN133" i="26"/>
  <c r="AN165" i="26"/>
  <c r="AN160" i="26"/>
  <c r="AO166" i="26"/>
  <c r="AF730" i="26"/>
  <c r="AI730" i="26" s="1"/>
  <c r="AF726" i="26"/>
  <c r="AI726" i="26" s="1"/>
  <c r="AN743" i="26"/>
  <c r="AF64" i="26"/>
  <c r="AI64" i="26" s="1"/>
  <c r="AN65" i="26"/>
  <c r="AN176" i="26"/>
  <c r="AN180" i="26"/>
  <c r="AO181" i="26"/>
  <c r="AF184" i="26"/>
  <c r="AI184" i="26" s="1"/>
  <c r="AW184" i="26" s="1"/>
  <c r="AX184" i="26" s="1"/>
  <c r="AN185" i="26"/>
  <c r="AN188" i="26"/>
  <c r="AO189" i="26"/>
  <c r="AF190" i="26"/>
  <c r="AI190" i="26" s="1"/>
  <c r="AN193" i="26"/>
  <c r="AF201" i="26"/>
  <c r="AI201" i="26" s="1"/>
  <c r="AN200" i="26"/>
  <c r="AF569" i="26"/>
  <c r="AI569" i="26" s="1"/>
  <c r="AU569" i="26" s="1"/>
  <c r="AN591" i="26"/>
  <c r="AO610" i="26"/>
  <c r="AO611" i="26"/>
  <c r="AF623" i="26"/>
  <c r="AI623" i="26" s="1"/>
  <c r="AN650" i="26"/>
  <c r="AO624" i="26"/>
  <c r="AF632" i="26"/>
  <c r="AI632" i="26" s="1"/>
  <c r="AN612" i="26"/>
  <c r="AN613" i="26"/>
  <c r="AN98" i="26"/>
  <c r="AO103" i="26"/>
  <c r="AO324" i="26"/>
  <c r="AO329" i="26"/>
  <c r="AN757" i="26"/>
  <c r="AN430" i="26"/>
  <c r="AO538" i="26"/>
  <c r="AF549" i="26"/>
  <c r="AI549" i="26" s="1"/>
  <c r="AN424" i="26"/>
  <c r="AN422" i="26"/>
  <c r="AN535" i="26"/>
  <c r="AF426" i="26"/>
  <c r="AI426" i="26" s="1"/>
  <c r="AO436" i="26"/>
  <c r="AO478" i="26"/>
  <c r="AF493" i="26"/>
  <c r="AI493" i="26" s="1"/>
  <c r="AN530" i="26"/>
  <c r="AO525" i="26"/>
  <c r="AN434" i="26"/>
  <c r="AN507" i="26"/>
  <c r="AN473" i="26"/>
  <c r="AO443" i="26"/>
  <c r="AF531" i="26"/>
  <c r="AI531" i="26" s="1"/>
  <c r="AW531" i="26" s="1"/>
  <c r="AX531" i="26" s="1"/>
  <c r="AO715" i="26"/>
  <c r="AF543" i="26"/>
  <c r="AI543" i="26" s="1"/>
  <c r="AM468" i="26"/>
  <c r="AF468" i="26"/>
  <c r="AI468" i="26" s="1"/>
  <c r="AN468" i="26"/>
  <c r="AM420" i="26"/>
  <c r="AN420" i="26"/>
  <c r="AF420" i="26"/>
  <c r="AI420" i="26" s="1"/>
  <c r="AO423" i="26"/>
  <c r="AM451" i="26"/>
  <c r="AN451" i="26"/>
  <c r="AF451" i="26"/>
  <c r="AI451" i="26" s="1"/>
  <c r="AM421" i="26"/>
  <c r="AO421" i="26"/>
  <c r="AN421" i="26"/>
  <c r="AF421" i="26"/>
  <c r="AI421" i="26" s="1"/>
  <c r="AO681" i="26"/>
  <c r="AF681" i="26"/>
  <c r="AI681" i="26" s="1"/>
  <c r="AM672" i="26"/>
  <c r="AO672" i="26"/>
  <c r="AN672" i="26"/>
  <c r="AF672" i="26"/>
  <c r="AI672" i="26" s="1"/>
  <c r="AN669" i="26"/>
  <c r="AO669" i="26"/>
  <c r="AN661" i="26"/>
  <c r="AO661" i="26"/>
  <c r="AF661" i="26"/>
  <c r="AI661" i="26" s="1"/>
  <c r="AM359" i="26"/>
  <c r="AO359" i="26"/>
  <c r="AF359" i="26"/>
  <c r="AI359" i="26" s="1"/>
  <c r="AM602" i="26"/>
  <c r="AN602" i="26"/>
  <c r="AF602" i="26"/>
  <c r="AI602" i="26" s="1"/>
  <c r="AO602" i="26"/>
  <c r="AO46" i="26"/>
  <c r="AO552" i="26"/>
  <c r="AO495" i="26"/>
  <c r="AO447" i="26"/>
  <c r="AO438" i="26"/>
  <c r="AO482" i="26"/>
  <c r="AN547" i="26"/>
  <c r="AO431" i="26"/>
  <c r="AN484" i="26"/>
  <c r="AO509" i="26"/>
  <c r="AN523" i="26"/>
  <c r="AO554" i="26"/>
  <c r="AO454" i="26"/>
  <c r="AN539" i="26"/>
  <c r="AO563" i="26"/>
  <c r="AN559" i="26"/>
  <c r="AO518" i="26"/>
  <c r="AN691" i="26"/>
  <c r="AO655" i="26"/>
  <c r="AN710" i="26"/>
  <c r="AN696" i="26"/>
  <c r="AN700" i="26"/>
  <c r="AN683" i="26"/>
  <c r="AO651" i="26"/>
  <c r="AN689" i="26"/>
  <c r="AO685" i="26"/>
  <c r="AN680" i="26"/>
  <c r="AN686" i="26"/>
  <c r="AO660" i="26"/>
  <c r="AN694" i="26"/>
  <c r="AO702" i="26"/>
  <c r="AN676" i="26"/>
  <c r="AO682" i="26"/>
  <c r="AU682" i="26" s="1"/>
  <c r="AO71" i="26"/>
  <c r="AM337" i="26"/>
  <c r="AO337" i="26"/>
  <c r="AN337" i="26"/>
  <c r="AM342" i="26"/>
  <c r="AO342" i="26"/>
  <c r="AM358" i="26"/>
  <c r="AN358" i="26"/>
  <c r="AF358" i="26"/>
  <c r="AI358" i="26" s="1"/>
  <c r="AM370" i="26"/>
  <c r="AN370" i="26"/>
  <c r="AF370" i="26"/>
  <c r="AI370" i="26" s="1"/>
  <c r="AN206" i="26"/>
  <c r="AO206" i="26"/>
  <c r="AF206" i="26"/>
  <c r="AI206" i="26" s="1"/>
  <c r="AM387" i="26"/>
  <c r="AN387" i="26"/>
  <c r="AF387" i="26"/>
  <c r="AI387" i="26" s="1"/>
  <c r="AN149" i="26"/>
  <c r="AO149" i="26"/>
  <c r="AF149" i="26"/>
  <c r="AI149" i="26" s="1"/>
  <c r="AO686" i="26"/>
  <c r="AO676" i="26"/>
  <c r="AM346" i="26"/>
  <c r="AO346" i="26"/>
  <c r="AN346" i="26"/>
  <c r="AM362" i="26"/>
  <c r="AN362" i="26"/>
  <c r="AF362" i="26"/>
  <c r="AI362" i="26" s="1"/>
  <c r="AM368" i="26"/>
  <c r="AO368" i="26"/>
  <c r="AM373" i="26"/>
  <c r="AO373" i="26"/>
  <c r="AN373" i="26"/>
  <c r="AM377" i="26"/>
  <c r="AO377" i="26"/>
  <c r="AM380" i="26"/>
  <c r="AN380" i="26"/>
  <c r="AF380" i="26"/>
  <c r="AI380" i="26" s="1"/>
  <c r="AN117" i="26"/>
  <c r="AO117" i="26"/>
  <c r="AF117" i="26"/>
  <c r="AI117" i="26" s="1"/>
  <c r="AM770" i="26"/>
  <c r="AN770" i="26"/>
  <c r="AF770" i="26"/>
  <c r="AI770" i="26" s="1"/>
  <c r="AO487" i="26"/>
  <c r="AO433" i="26"/>
  <c r="AO550" i="26"/>
  <c r="AO428" i="26"/>
  <c r="AN536" i="26"/>
  <c r="AO522" i="26"/>
  <c r="AF46" i="26"/>
  <c r="AI46" i="26" s="1"/>
  <c r="AF447" i="26"/>
  <c r="AI447" i="26" s="1"/>
  <c r="AF446" i="26"/>
  <c r="AI446" i="26" s="1"/>
  <c r="AO540" i="26"/>
  <c r="AF547" i="26"/>
  <c r="AI547" i="26" s="1"/>
  <c r="AF484" i="26"/>
  <c r="AI484" i="26" s="1"/>
  <c r="AF523" i="26"/>
  <c r="AI523" i="26" s="1"/>
  <c r="AW523" i="26" s="1"/>
  <c r="AX523" i="26" s="1"/>
  <c r="AN435" i="26"/>
  <c r="AO541" i="26"/>
  <c r="AF554" i="26"/>
  <c r="AI554" i="26" s="1"/>
  <c r="AO561" i="26"/>
  <c r="AF454" i="26"/>
  <c r="AI454" i="26" s="1"/>
  <c r="AF517" i="26"/>
  <c r="AI517" i="26" s="1"/>
  <c r="AF559" i="26"/>
  <c r="AI559" i="26" s="1"/>
  <c r="AF691" i="26"/>
  <c r="AI691" i="26" s="1"/>
  <c r="AF710" i="26"/>
  <c r="AI710" i="26" s="1"/>
  <c r="AN706" i="26"/>
  <c r="AW706" i="26" s="1"/>
  <c r="AX706" i="26" s="1"/>
  <c r="AO697" i="26"/>
  <c r="AF696" i="26"/>
  <c r="AI696" i="26" s="1"/>
  <c r="AF708" i="26"/>
  <c r="AI708" i="26" s="1"/>
  <c r="AF689" i="26"/>
  <c r="AI689" i="26" s="1"/>
  <c r="AF711" i="26"/>
  <c r="AI711" i="26" s="1"/>
  <c r="AF679" i="26"/>
  <c r="AI679" i="26" s="1"/>
  <c r="AO688" i="26"/>
  <c r="AF686" i="26"/>
  <c r="AI686" i="26" s="1"/>
  <c r="AO658" i="26"/>
  <c r="AF676" i="26"/>
  <c r="AI676" i="26" s="1"/>
  <c r="AW676" i="26" s="1"/>
  <c r="AX676" i="26" s="1"/>
  <c r="AF346" i="26"/>
  <c r="AI346" i="26" s="1"/>
  <c r="AM339" i="26"/>
  <c r="AO339" i="26"/>
  <c r="AN339" i="26"/>
  <c r="AM343" i="26"/>
  <c r="AO343" i="26"/>
  <c r="AN343" i="26"/>
  <c r="AO362" i="26"/>
  <c r="AF373" i="26"/>
  <c r="AI373" i="26" s="1"/>
  <c r="AF377" i="26"/>
  <c r="AI377" i="26" s="1"/>
  <c r="AO380" i="26"/>
  <c r="AM633" i="26"/>
  <c r="AO633" i="26"/>
  <c r="AN633" i="26"/>
  <c r="AO93" i="26"/>
  <c r="AN93" i="26"/>
  <c r="AF93" i="26"/>
  <c r="AI93" i="26" s="1"/>
  <c r="AM604" i="26"/>
  <c r="AO604" i="26"/>
  <c r="AN604" i="26"/>
  <c r="AF604" i="26"/>
  <c r="AI604" i="26" s="1"/>
  <c r="AN390" i="26"/>
  <c r="AO390" i="26"/>
  <c r="AF390" i="26"/>
  <c r="AI390" i="26" s="1"/>
  <c r="AO717" i="26"/>
  <c r="AF717" i="26"/>
  <c r="AI717" i="26" s="1"/>
  <c r="AM110" i="26"/>
  <c r="AO110" i="26"/>
  <c r="AN110" i="26"/>
  <c r="AF110" i="26"/>
  <c r="AI110" i="26" s="1"/>
  <c r="AM504" i="26"/>
  <c r="AN504" i="26"/>
  <c r="AF504" i="26"/>
  <c r="AI504" i="26" s="1"/>
  <c r="AO759" i="26"/>
  <c r="AM759" i="26"/>
  <c r="AN761" i="26"/>
  <c r="AO761" i="26"/>
  <c r="AO217" i="26"/>
  <c r="AO389" i="26"/>
  <c r="AO157" i="26"/>
  <c r="AN402" i="26"/>
  <c r="AO402" i="26"/>
  <c r="AF402" i="26"/>
  <c r="AI402" i="26" s="1"/>
  <c r="AO265" i="26"/>
  <c r="AN265" i="26"/>
  <c r="AF265" i="26"/>
  <c r="AI265" i="26" s="1"/>
  <c r="AN572" i="26"/>
  <c r="AO572" i="26"/>
  <c r="AM750" i="26"/>
  <c r="AN750" i="26"/>
  <c r="AF750" i="26"/>
  <c r="AI750" i="26" s="1"/>
  <c r="AM221" i="26"/>
  <c r="AN221" i="26"/>
  <c r="AF221" i="26"/>
  <c r="AI221" i="26" s="1"/>
  <c r="AN769" i="26"/>
  <c r="AO769" i="26"/>
  <c r="AM777" i="26"/>
  <c r="AN777" i="26"/>
  <c r="AF777" i="26"/>
  <c r="AI777" i="26" s="1"/>
  <c r="AM793" i="26"/>
  <c r="AO793" i="26"/>
  <c r="AN793" i="26"/>
  <c r="AF793" i="26"/>
  <c r="AI793" i="26" s="1"/>
  <c r="AM815" i="26"/>
  <c r="AO815" i="26"/>
  <c r="AN815" i="26"/>
  <c r="AF815" i="26"/>
  <c r="AI815" i="26" s="1"/>
  <c r="AO367" i="26"/>
  <c r="AO376" i="26"/>
  <c r="AO622" i="26"/>
  <c r="AF635" i="26"/>
  <c r="AI635" i="26" s="1"/>
  <c r="AO648" i="26"/>
  <c r="AF641" i="26"/>
  <c r="AI641" i="26" s="1"/>
  <c r="AO637" i="26"/>
  <c r="AF82" i="26"/>
  <c r="AI82" i="26" s="1"/>
  <c r="AO87" i="26"/>
  <c r="AF88" i="26"/>
  <c r="AI88" i="26" s="1"/>
  <c r="AO85" i="26"/>
  <c r="AF91" i="26"/>
  <c r="AI91" i="26" s="1"/>
  <c r="AN203" i="26"/>
  <c r="AO213" i="26"/>
  <c r="AF217" i="26"/>
  <c r="AI217" i="26" s="1"/>
  <c r="AO609" i="26"/>
  <c r="AF389" i="26"/>
  <c r="AI389" i="26" s="1"/>
  <c r="AN61" i="26"/>
  <c r="AF57" i="26"/>
  <c r="AI57" i="26" s="1"/>
  <c r="AN62" i="26"/>
  <c r="AF77" i="26"/>
  <c r="AI77" i="26" s="1"/>
  <c r="AN75" i="26"/>
  <c r="AO81" i="26"/>
  <c r="AF79" i="26"/>
  <c r="AI79" i="26" s="1"/>
  <c r="AF56" i="26"/>
  <c r="AI56" i="26" s="1"/>
  <c r="AO48" i="26"/>
  <c r="AO53" i="26"/>
  <c r="AF724" i="26"/>
  <c r="AI724" i="26" s="1"/>
  <c r="AF721" i="26"/>
  <c r="AI721" i="26" s="1"/>
  <c r="AO722" i="26"/>
  <c r="AO744" i="26"/>
  <c r="AF120" i="26"/>
  <c r="AI120" i="26" s="1"/>
  <c r="AO122" i="26"/>
  <c r="AF124" i="26"/>
  <c r="AI124" i="26" s="1"/>
  <c r="AF107" i="26"/>
  <c r="AI107" i="26" s="1"/>
  <c r="AO136" i="26"/>
  <c r="AF157" i="26"/>
  <c r="AI157" i="26" s="1"/>
  <c r="AO279" i="26"/>
  <c r="AN279" i="26"/>
  <c r="AF279" i="26"/>
  <c r="AI279" i="26" s="1"/>
  <c r="AN751" i="26"/>
  <c r="AO751" i="26"/>
  <c r="AM584" i="26"/>
  <c r="AN584" i="26"/>
  <c r="AF584" i="26"/>
  <c r="AI584" i="26" s="1"/>
  <c r="AN222" i="26"/>
  <c r="AO222" i="26"/>
  <c r="AO763" i="26"/>
  <c r="AN763" i="26"/>
  <c r="AF763" i="26"/>
  <c r="AI763" i="26" s="1"/>
  <c r="AN776" i="26"/>
  <c r="AO776" i="26"/>
  <c r="AM796" i="26"/>
  <c r="AN796" i="26"/>
  <c r="AF796" i="26"/>
  <c r="AI796" i="26" s="1"/>
  <c r="AF352" i="26"/>
  <c r="AI352" i="26" s="1"/>
  <c r="AF366" i="26"/>
  <c r="AI366" i="26" s="1"/>
  <c r="AF375" i="26"/>
  <c r="AI375" i="26" s="1"/>
  <c r="AF639" i="26"/>
  <c r="AI639" i="26" s="1"/>
  <c r="AF619" i="26"/>
  <c r="AI619" i="26" s="1"/>
  <c r="AF626" i="26"/>
  <c r="AI626" i="26" s="1"/>
  <c r="AF86" i="26"/>
  <c r="AI86" i="26" s="1"/>
  <c r="AO90" i="26"/>
  <c r="AF92" i="26"/>
  <c r="AI92" i="26" s="1"/>
  <c r="AO203" i="26"/>
  <c r="AF204" i="26"/>
  <c r="AI204" i="26" s="1"/>
  <c r="AO205" i="26"/>
  <c r="AF213" i="26"/>
  <c r="AI213" i="26" s="1"/>
  <c r="AF597" i="26"/>
  <c r="AI597" i="26" s="1"/>
  <c r="AF601" i="26"/>
  <c r="AI601" i="26" s="1"/>
  <c r="AO61" i="26"/>
  <c r="AN57" i="26"/>
  <c r="AO62" i="26"/>
  <c r="AN77" i="26"/>
  <c r="AN79" i="26"/>
  <c r="AF53" i="26"/>
  <c r="AI53" i="26" s="1"/>
  <c r="AF728" i="26"/>
  <c r="AI728" i="26" s="1"/>
  <c r="AF748" i="26"/>
  <c r="AI748" i="26" s="1"/>
  <c r="AO734" i="26"/>
  <c r="AF735" i="26"/>
  <c r="AI735" i="26" s="1"/>
  <c r="AF738" i="26"/>
  <c r="AI738" i="26" s="1"/>
  <c r="AO721" i="26"/>
  <c r="AF746" i="26"/>
  <c r="AI746" i="26" s="1"/>
  <c r="AW746" i="26" s="1"/>
  <c r="AX746" i="26" s="1"/>
  <c r="AO737" i="26"/>
  <c r="AF722" i="26"/>
  <c r="AI722" i="26" s="1"/>
  <c r="AO120" i="26"/>
  <c r="AF122" i="26"/>
  <c r="AI122" i="26" s="1"/>
  <c r="AO114" i="26"/>
  <c r="AF111" i="26"/>
  <c r="AI111" i="26" s="1"/>
  <c r="AN107" i="26"/>
  <c r="AO129" i="26"/>
  <c r="AF136" i="26"/>
  <c r="AI136" i="26" s="1"/>
  <c r="AW136" i="26" s="1"/>
  <c r="AX136" i="26" s="1"/>
  <c r="AF134" i="26"/>
  <c r="AI134" i="26" s="1"/>
  <c r="AM141" i="26"/>
  <c r="AF141" i="26"/>
  <c r="AI141" i="26" s="1"/>
  <c r="AO141" i="26"/>
  <c r="AN413" i="26"/>
  <c r="AO413" i="26"/>
  <c r="AF413" i="26"/>
  <c r="AI413" i="26" s="1"/>
  <c r="AO270" i="26"/>
  <c r="AN270" i="26"/>
  <c r="AF270" i="26"/>
  <c r="AI270" i="26" s="1"/>
  <c r="AO260" i="26"/>
  <c r="AN260" i="26"/>
  <c r="AF260" i="26"/>
  <c r="AI260" i="26" s="1"/>
  <c r="AM762" i="26"/>
  <c r="AN762" i="26"/>
  <c r="AF762" i="26"/>
  <c r="AI762" i="26" s="1"/>
  <c r="AM581" i="26"/>
  <c r="AN581" i="26"/>
  <c r="AF581" i="26"/>
  <c r="AI581" i="26" s="1"/>
  <c r="AN582" i="26"/>
  <c r="AO582" i="26"/>
  <c r="AO221" i="26"/>
  <c r="AO767" i="26"/>
  <c r="AN767" i="26"/>
  <c r="AF767" i="26"/>
  <c r="AI767" i="26" s="1"/>
  <c r="AN169" i="26"/>
  <c r="AN161" i="26"/>
  <c r="AN404" i="26"/>
  <c r="AO415" i="26"/>
  <c r="AO411" i="26"/>
  <c r="AN264" i="26"/>
  <c r="AN266" i="26"/>
  <c r="AN255" i="26"/>
  <c r="AN269" i="26"/>
  <c r="AJ246" i="26"/>
  <c r="AN246" i="26"/>
  <c r="AJ275" i="26"/>
  <c r="AN275" i="26"/>
  <c r="AJ240" i="26"/>
  <c r="AN567" i="26"/>
  <c r="AN564" i="26"/>
  <c r="AN758" i="26"/>
  <c r="AN752" i="26"/>
  <c r="AN583" i="26"/>
  <c r="AN586" i="26"/>
  <c r="AN765" i="26"/>
  <c r="AN771" i="26"/>
  <c r="AJ774" i="26"/>
  <c r="AN775" i="26"/>
  <c r="AO780" i="26"/>
  <c r="AN784" i="26"/>
  <c r="AW784" i="26" s="1"/>
  <c r="AX784" i="26" s="1"/>
  <c r="AO792" i="26"/>
  <c r="AN795" i="26"/>
  <c r="AN801" i="26"/>
  <c r="AN806" i="26"/>
  <c r="AO811" i="26"/>
  <c r="AO814" i="26"/>
  <c r="AN816" i="26"/>
  <c r="AQ827" i="26"/>
  <c r="AN158" i="26"/>
  <c r="AO169" i="26"/>
  <c r="AO161" i="26"/>
  <c r="AO404" i="26"/>
  <c r="AO264" i="26"/>
  <c r="AO266" i="26"/>
  <c r="AO255" i="26"/>
  <c r="AN261" i="26"/>
  <c r="AW261" i="26" s="1"/>
  <c r="AX261" i="26" s="1"/>
  <c r="AN267" i="26"/>
  <c r="AO229" i="26"/>
  <c r="AO227" i="26"/>
  <c r="AF225" i="26"/>
  <c r="AI225" i="26" s="1"/>
  <c r="AN235" i="26"/>
  <c r="AF783" i="26"/>
  <c r="AI783" i="26" s="1"/>
  <c r="AO784" i="26"/>
  <c r="AF785" i="26"/>
  <c r="AI785" i="26" s="1"/>
  <c r="AN787" i="26"/>
  <c r="AF799" i="26"/>
  <c r="AI799" i="26" s="1"/>
  <c r="AO801" i="26"/>
  <c r="AO806" i="26"/>
  <c r="AO158" i="26"/>
  <c r="AO164" i="26"/>
  <c r="AF161" i="26"/>
  <c r="AI161" i="26" s="1"/>
  <c r="AO401" i="26"/>
  <c r="AF404" i="26"/>
  <c r="AI404" i="26" s="1"/>
  <c r="AW404" i="26" s="1"/>
  <c r="AX404" i="26" s="1"/>
  <c r="AO414" i="26"/>
  <c r="AF232" i="26"/>
  <c r="AI232" i="26" s="1"/>
  <c r="AO259" i="26"/>
  <c r="AO237" i="26"/>
  <c r="AF264" i="26"/>
  <c r="AI264" i="26" s="1"/>
  <c r="AO238" i="26"/>
  <c r="AF266" i="26"/>
  <c r="AI266" i="26" s="1"/>
  <c r="AO241" i="26"/>
  <c r="AF255" i="26"/>
  <c r="AI255" i="26" s="1"/>
  <c r="AO236" i="26"/>
  <c r="AJ228" i="26"/>
  <c r="AN228" i="26"/>
  <c r="AO280" i="26"/>
  <c r="AF567" i="26"/>
  <c r="AI567" i="26" s="1"/>
  <c r="AF564" i="26"/>
  <c r="AI564" i="26" s="1"/>
  <c r="AF758" i="26"/>
  <c r="AI758" i="26" s="1"/>
  <c r="AF752" i="26"/>
  <c r="AI752" i="26" s="1"/>
  <c r="AO588" i="26"/>
  <c r="AF583" i="26"/>
  <c r="AI583" i="26" s="1"/>
  <c r="AF586" i="26"/>
  <c r="AI586" i="26" s="1"/>
  <c r="AO764" i="26"/>
  <c r="AF765" i="26"/>
  <c r="AI765" i="26" s="1"/>
  <c r="AO773" i="26"/>
  <c r="AF779" i="26"/>
  <c r="AI779" i="26" s="1"/>
  <c r="AJ781" i="26"/>
  <c r="AN783" i="26"/>
  <c r="AO785" i="26"/>
  <c r="AF792" i="26"/>
  <c r="AI792" i="26" s="1"/>
  <c r="AW792" i="26" s="1"/>
  <c r="AX792" i="26" s="1"/>
  <c r="AO794" i="26"/>
  <c r="AF795" i="26"/>
  <c r="AI795" i="26" s="1"/>
  <c r="AF801" i="26"/>
  <c r="AI801" i="26" s="1"/>
  <c r="AU801" i="26" s="1"/>
  <c r="AO805" i="26"/>
  <c r="AF806" i="26"/>
  <c r="AI806" i="26" s="1"/>
  <c r="AF811" i="26"/>
  <c r="AI811" i="26" s="1"/>
  <c r="AF816" i="26"/>
  <c r="AI816" i="26" s="1"/>
  <c r="AW816" i="26" s="1"/>
  <c r="AX816" i="26" s="1"/>
  <c r="AO819" i="26"/>
  <c r="AO29" i="26"/>
  <c r="AN29" i="26"/>
  <c r="AF29" i="26"/>
  <c r="AI29" i="26" s="1"/>
  <c r="AO13" i="26"/>
  <c r="AN13" i="26"/>
  <c r="AF13" i="26"/>
  <c r="AI13" i="26" s="1"/>
  <c r="AM282" i="26"/>
  <c r="AO286" i="26"/>
  <c r="AN286" i="26"/>
  <c r="AF286" i="26"/>
  <c r="AI286" i="26" s="1"/>
  <c r="AM313" i="26"/>
  <c r="AO297" i="26"/>
  <c r="AN297" i="26"/>
  <c r="AF297" i="26"/>
  <c r="AI297" i="26" s="1"/>
  <c r="AM285" i="26"/>
  <c r="AO296" i="26"/>
  <c r="AN296" i="26"/>
  <c r="AF296" i="26"/>
  <c r="AI296" i="26" s="1"/>
  <c r="AM306" i="26"/>
  <c r="AO293" i="26"/>
  <c r="AN293" i="26"/>
  <c r="AF293" i="26"/>
  <c r="AI293" i="26" s="1"/>
  <c r="AO274" i="26"/>
  <c r="AN274" i="26"/>
  <c r="AF274" i="26"/>
  <c r="AI274" i="26" s="1"/>
  <c r="AM277" i="26"/>
  <c r="AO406" i="26"/>
  <c r="AN406" i="26"/>
  <c r="AF406" i="26"/>
  <c r="AI406" i="26" s="1"/>
  <c r="AO38" i="26"/>
  <c r="AN38" i="26"/>
  <c r="AF38" i="26"/>
  <c r="AI38" i="26" s="1"/>
  <c r="AW43" i="26"/>
  <c r="AX43" i="26" s="1"/>
  <c r="AO144" i="26"/>
  <c r="AN144" i="26"/>
  <c r="AF144" i="26"/>
  <c r="AI144" i="26" s="1"/>
  <c r="AO174" i="26"/>
  <c r="AN174" i="26"/>
  <c r="AF174" i="26"/>
  <c r="AI174" i="26" s="1"/>
  <c r="AO191" i="26"/>
  <c r="AN191" i="26"/>
  <c r="AF191" i="26"/>
  <c r="AI191" i="26" s="1"/>
  <c r="AM191" i="26"/>
  <c r="AO74" i="26"/>
  <c r="AN74" i="26"/>
  <c r="AF74" i="26"/>
  <c r="AI74" i="26" s="1"/>
  <c r="AO576" i="26"/>
  <c r="AN576" i="26"/>
  <c r="AF576" i="26"/>
  <c r="AI576" i="26" s="1"/>
  <c r="AO196" i="26"/>
  <c r="AN196" i="26"/>
  <c r="AF196" i="26"/>
  <c r="AI196" i="26" s="1"/>
  <c r="AM16" i="26"/>
  <c r="AM284" i="26"/>
  <c r="AN17" i="26"/>
  <c r="AO18" i="26"/>
  <c r="AN18" i="26"/>
  <c r="AF18" i="26"/>
  <c r="AI18" i="26" s="1"/>
  <c r="AM28" i="26"/>
  <c r="AO44" i="26"/>
  <c r="AN44" i="26"/>
  <c r="AF44" i="26"/>
  <c r="AI44" i="26" s="1"/>
  <c r="AO145" i="26"/>
  <c r="AN145" i="26"/>
  <c r="AF145" i="26"/>
  <c r="AI145" i="26" s="1"/>
  <c r="AO175" i="26"/>
  <c r="AN175" i="26"/>
  <c r="AF175" i="26"/>
  <c r="AI175" i="26" s="1"/>
  <c r="AO182" i="26"/>
  <c r="AN182" i="26"/>
  <c r="AF182" i="26"/>
  <c r="AI182" i="26" s="1"/>
  <c r="AO568" i="26"/>
  <c r="AN568" i="26"/>
  <c r="AF568" i="26"/>
  <c r="AI568" i="26" s="1"/>
  <c r="AF17" i="26"/>
  <c r="AM33" i="26"/>
  <c r="AN16" i="26"/>
  <c r="AF284" i="26"/>
  <c r="AI284" i="26" s="1"/>
  <c r="AO288" i="26"/>
  <c r="AN288" i="26"/>
  <c r="AF288" i="26"/>
  <c r="AI288" i="26" s="1"/>
  <c r="AF282" i="26"/>
  <c r="AI282" i="26" s="1"/>
  <c r="AF313" i="26"/>
  <c r="AI313" i="26" s="1"/>
  <c r="AN306" i="26"/>
  <c r="AG826" i="26"/>
  <c r="AG820" i="26"/>
  <c r="AK826" i="26"/>
  <c r="AK820" i="26"/>
  <c r="AO17" i="26"/>
  <c r="AF22" i="26"/>
  <c r="AI22" i="26" s="1"/>
  <c r="AN22" i="26"/>
  <c r="AM29" i="26"/>
  <c r="AF28" i="26"/>
  <c r="AI28" i="26" s="1"/>
  <c r="AN28" i="26"/>
  <c r="AF33" i="26"/>
  <c r="AI33" i="26" s="1"/>
  <c r="AN33" i="26"/>
  <c r="AM30" i="26"/>
  <c r="AM196" i="26"/>
  <c r="AO9" i="26"/>
  <c r="AN9" i="26"/>
  <c r="AF9" i="26"/>
  <c r="AI9" i="26" s="1"/>
  <c r="AM24" i="26"/>
  <c r="AM13" i="26"/>
  <c r="AO317" i="26"/>
  <c r="AN317" i="26"/>
  <c r="AF317" i="26"/>
  <c r="AI317" i="26" s="1"/>
  <c r="AM303" i="26"/>
  <c r="AO291" i="26"/>
  <c r="AN291" i="26"/>
  <c r="AF291" i="26"/>
  <c r="AI291" i="26" s="1"/>
  <c r="AM320" i="26"/>
  <c r="AM286" i="26"/>
  <c r="AO290" i="26"/>
  <c r="AN290" i="26"/>
  <c r="AF290" i="26"/>
  <c r="AI290" i="26" s="1"/>
  <c r="AM309" i="26"/>
  <c r="AM297" i="26"/>
  <c r="AO295" i="26"/>
  <c r="AN295" i="26"/>
  <c r="AF295" i="26"/>
  <c r="AI295" i="26" s="1"/>
  <c r="AM316" i="26"/>
  <c r="AM296" i="26"/>
  <c r="AO289" i="26"/>
  <c r="AN289" i="26"/>
  <c r="AF289" i="26"/>
  <c r="AI289" i="26" s="1"/>
  <c r="AM301" i="26"/>
  <c r="AM293" i="26"/>
  <c r="AM310" i="26"/>
  <c r="AO106" i="26"/>
  <c r="AN106" i="26"/>
  <c r="AF106" i="26"/>
  <c r="AI106" i="26" s="1"/>
  <c r="AM121" i="26"/>
  <c r="AM272" i="26"/>
  <c r="AM274" i="26"/>
  <c r="AO268" i="26"/>
  <c r="AN268" i="26"/>
  <c r="AF268" i="26"/>
  <c r="AI268" i="26" s="1"/>
  <c r="AM406" i="26"/>
  <c r="AM38" i="26"/>
  <c r="AO39" i="26"/>
  <c r="AN39" i="26"/>
  <c r="AF39" i="26"/>
  <c r="AI39" i="26" s="1"/>
  <c r="AM144" i="26"/>
  <c r="AO142" i="26"/>
  <c r="AN142" i="26"/>
  <c r="AF142" i="26"/>
  <c r="AI142" i="26" s="1"/>
  <c r="AO163" i="26"/>
  <c r="AN163" i="26"/>
  <c r="AF163" i="26"/>
  <c r="AI163" i="26" s="1"/>
  <c r="AO620" i="26"/>
  <c r="AN620" i="26"/>
  <c r="AF620" i="26"/>
  <c r="AI620" i="26" s="1"/>
  <c r="AO616" i="26"/>
  <c r="AN616" i="26"/>
  <c r="AF616" i="26"/>
  <c r="AI616" i="26" s="1"/>
  <c r="AM616" i="26"/>
  <c r="AM17" i="26"/>
  <c r="AM22" i="26"/>
  <c r="AO14" i="26"/>
  <c r="AN14" i="26"/>
  <c r="AF14" i="26"/>
  <c r="AI14" i="26" s="1"/>
  <c r="AF16" i="26"/>
  <c r="AI16" i="26" s="1"/>
  <c r="AN284" i="26"/>
  <c r="AN282" i="26"/>
  <c r="AN313" i="26"/>
  <c r="AF285" i="26"/>
  <c r="AI285" i="26" s="1"/>
  <c r="AN285" i="26"/>
  <c r="AF306" i="26"/>
  <c r="AI306" i="26" s="1"/>
  <c r="AO667" i="26"/>
  <c r="AN667" i="26"/>
  <c r="AF667" i="26"/>
  <c r="AI667" i="26" s="1"/>
  <c r="AH826" i="26"/>
  <c r="AH820" i="26"/>
  <c r="AL826" i="26"/>
  <c r="AL820" i="26"/>
  <c r="AP826" i="26"/>
  <c r="AP820" i="26"/>
  <c r="AM21" i="26"/>
  <c r="AM18" i="26"/>
  <c r="AO10" i="26"/>
  <c r="AN10" i="26"/>
  <c r="AF10" i="26"/>
  <c r="AI10" i="26" s="1"/>
  <c r="AM26" i="26"/>
  <c r="AM14" i="26"/>
  <c r="AO25" i="26"/>
  <c r="AN25" i="26"/>
  <c r="AF25" i="26"/>
  <c r="AI25" i="26" s="1"/>
  <c r="AW34" i="26"/>
  <c r="AX34" i="26" s="1"/>
  <c r="AN24" i="26"/>
  <c r="AN303" i="26"/>
  <c r="AM288" i="26"/>
  <c r="AN320" i="26"/>
  <c r="AN309" i="26"/>
  <c r="AN316" i="26"/>
  <c r="AN301" i="26"/>
  <c r="AN310" i="26"/>
  <c r="AM667" i="26"/>
  <c r="AN121" i="26"/>
  <c r="AN272" i="26"/>
  <c r="AM386" i="26"/>
  <c r="AM382" i="26"/>
  <c r="AO384" i="26"/>
  <c r="AN384" i="26"/>
  <c r="AF384" i="26"/>
  <c r="AI384" i="26" s="1"/>
  <c r="AM44" i="26"/>
  <c r="AO131" i="26"/>
  <c r="AN131" i="26"/>
  <c r="AF131" i="26"/>
  <c r="AI131" i="26" s="1"/>
  <c r="AM145" i="26"/>
  <c r="AM74" i="26"/>
  <c r="AM576" i="26"/>
  <c r="AM568" i="26"/>
  <c r="AM398" i="26"/>
  <c r="AM408" i="26"/>
  <c r="AM42" i="26"/>
  <c r="AM51" i="26"/>
  <c r="AM143" i="26"/>
  <c r="AM135" i="26"/>
  <c r="AM148" i="26"/>
  <c r="AU148" i="26" s="1"/>
  <c r="AM726" i="26"/>
  <c r="AM745" i="26"/>
  <c r="AM743" i="26"/>
  <c r="AM64" i="26"/>
  <c r="AM171" i="26"/>
  <c r="AM172" i="26"/>
  <c r="AO179" i="26"/>
  <c r="AN179" i="26"/>
  <c r="AF179" i="26"/>
  <c r="AI179" i="26" s="1"/>
  <c r="AM186" i="26"/>
  <c r="AO195" i="26"/>
  <c r="AN195" i="26"/>
  <c r="AF195" i="26"/>
  <c r="AI195" i="26" s="1"/>
  <c r="AM591" i="26"/>
  <c r="AO594" i="26"/>
  <c r="AN594" i="26"/>
  <c r="AF594" i="26"/>
  <c r="AI594" i="26" s="1"/>
  <c r="AO649" i="26"/>
  <c r="AN649" i="26"/>
  <c r="AF649" i="26"/>
  <c r="AI649" i="26" s="1"/>
  <c r="AM617" i="26"/>
  <c r="AO647" i="26"/>
  <c r="AN647" i="26"/>
  <c r="AF647" i="26"/>
  <c r="AI647" i="26" s="1"/>
  <c r="AM647" i="26"/>
  <c r="AO614" i="26"/>
  <c r="AN614" i="26"/>
  <c r="AF614" i="26"/>
  <c r="AI614" i="26" s="1"/>
  <c r="AO104" i="26"/>
  <c r="AN104" i="26"/>
  <c r="AF104" i="26"/>
  <c r="AI104" i="26" s="1"/>
  <c r="AO333" i="26"/>
  <c r="AN333" i="26"/>
  <c r="AF333" i="26"/>
  <c r="AI333" i="26" s="1"/>
  <c r="AO212" i="26"/>
  <c r="AN212" i="26"/>
  <c r="AF212" i="26"/>
  <c r="AI212" i="26" s="1"/>
  <c r="AO754" i="26"/>
  <c r="AN754" i="26"/>
  <c r="AF754" i="26"/>
  <c r="AI754" i="26" s="1"/>
  <c r="AO556" i="26"/>
  <c r="AN556" i="26"/>
  <c r="AF556" i="26"/>
  <c r="AI556" i="26" s="1"/>
  <c r="AO513" i="26"/>
  <c r="AN513" i="26"/>
  <c r="AF513" i="26"/>
  <c r="AI513" i="26" s="1"/>
  <c r="AO425" i="26"/>
  <c r="AN425" i="26"/>
  <c r="AF425" i="26"/>
  <c r="AI425" i="26" s="1"/>
  <c r="AO546" i="26"/>
  <c r="AN546" i="26"/>
  <c r="AF546" i="26"/>
  <c r="AI546" i="26" s="1"/>
  <c r="AM546" i="26"/>
  <c r="AO219" i="26"/>
  <c r="AN219" i="26"/>
  <c r="AF219" i="26"/>
  <c r="AI219" i="26" s="1"/>
  <c r="AO464" i="26"/>
  <c r="AN464" i="26"/>
  <c r="AF464" i="26"/>
  <c r="AI464" i="26" s="1"/>
  <c r="AO537" i="26"/>
  <c r="AN537" i="26"/>
  <c r="AF537" i="26"/>
  <c r="AI537" i="26" s="1"/>
  <c r="AO527" i="26"/>
  <c r="AN527" i="26"/>
  <c r="AF527" i="26"/>
  <c r="AI527" i="26" s="1"/>
  <c r="AO533" i="26"/>
  <c r="AN533" i="26"/>
  <c r="AF533" i="26"/>
  <c r="AI533" i="26" s="1"/>
  <c r="AM533" i="26"/>
  <c r="AO490" i="26"/>
  <c r="AN490" i="26"/>
  <c r="AF490" i="26"/>
  <c r="AI490" i="26" s="1"/>
  <c r="AM490" i="26"/>
  <c r="AM27" i="26"/>
  <c r="AM35" i="26"/>
  <c r="AM7" i="26"/>
  <c r="AM32" i="26"/>
  <c r="AM36" i="26"/>
  <c r="AM198" i="26"/>
  <c r="AM15" i="26"/>
  <c r="AM199" i="26"/>
  <c r="AM318" i="26"/>
  <c r="AM299" i="26"/>
  <c r="AM294" i="26"/>
  <c r="AM311" i="26"/>
  <c r="AM292" i="26"/>
  <c r="AM304" i="26"/>
  <c r="AM307" i="26"/>
  <c r="AM281" i="26"/>
  <c r="AM302" i="26"/>
  <c r="AM716" i="26"/>
  <c r="AM67" i="26"/>
  <c r="AM123" i="26"/>
  <c r="AM271" i="26"/>
  <c r="AM278" i="26"/>
  <c r="AM385" i="26"/>
  <c r="AM397" i="26"/>
  <c r="AM396" i="26"/>
  <c r="AM503" i="26"/>
  <c r="AM40" i="26"/>
  <c r="AM147" i="26"/>
  <c r="AW147" i="26" s="1"/>
  <c r="AX147" i="26" s="1"/>
  <c r="AM153" i="26"/>
  <c r="AM127" i="26"/>
  <c r="AN740" i="26"/>
  <c r="AF740" i="26"/>
  <c r="AI740" i="26" s="1"/>
  <c r="AM178" i="26"/>
  <c r="AM179" i="26"/>
  <c r="AO187" i="26"/>
  <c r="AN187" i="26"/>
  <c r="AF187" i="26"/>
  <c r="AI187" i="26" s="1"/>
  <c r="AM194" i="26"/>
  <c r="AM195" i="26"/>
  <c r="AM592" i="26"/>
  <c r="AM594" i="26"/>
  <c r="AM611" i="26"/>
  <c r="AM649" i="26"/>
  <c r="AO621" i="26"/>
  <c r="AN621" i="26"/>
  <c r="AF621" i="26"/>
  <c r="AI621" i="26" s="1"/>
  <c r="AM628" i="26"/>
  <c r="AO336" i="26"/>
  <c r="AN336" i="26"/>
  <c r="AF336" i="26"/>
  <c r="AI336" i="26" s="1"/>
  <c r="AM212" i="26"/>
  <c r="AO448" i="26"/>
  <c r="AN448" i="26"/>
  <c r="AF448" i="26"/>
  <c r="AI448" i="26" s="1"/>
  <c r="AO442" i="26"/>
  <c r="AN442" i="26"/>
  <c r="AF442" i="26"/>
  <c r="AI442" i="26" s="1"/>
  <c r="AF36" i="26"/>
  <c r="AI36" i="26" s="1"/>
  <c r="AF299" i="26"/>
  <c r="AI299" i="26" s="1"/>
  <c r="AF716" i="26"/>
  <c r="AI716" i="26" s="1"/>
  <c r="AF503" i="26"/>
  <c r="AI503" i="26" s="1"/>
  <c r="AM730" i="26"/>
  <c r="AN749" i="26"/>
  <c r="AF749" i="26"/>
  <c r="AI749" i="26" s="1"/>
  <c r="AN173" i="26"/>
  <c r="AF173" i="26"/>
  <c r="AI173" i="26" s="1"/>
  <c r="AN178" i="26"/>
  <c r="AO183" i="26"/>
  <c r="AN183" i="26"/>
  <c r="AF183" i="26"/>
  <c r="AI183" i="26" s="1"/>
  <c r="AM190" i="26"/>
  <c r="AF194" i="26"/>
  <c r="AI194" i="26" s="1"/>
  <c r="AN194" i="26"/>
  <c r="AO80" i="26"/>
  <c r="AN80" i="26"/>
  <c r="AF80" i="26"/>
  <c r="AI80" i="26" s="1"/>
  <c r="AO574" i="26"/>
  <c r="AN574" i="26"/>
  <c r="AF574" i="26"/>
  <c r="AI574" i="26" s="1"/>
  <c r="AO566" i="26"/>
  <c r="AN566" i="26"/>
  <c r="AF566" i="26"/>
  <c r="AI566" i="26" s="1"/>
  <c r="AN592" i="26"/>
  <c r="AN611" i="26"/>
  <c r="AO629" i="26"/>
  <c r="AN629" i="26"/>
  <c r="AF629" i="26"/>
  <c r="AI629" i="26" s="1"/>
  <c r="AM612" i="26"/>
  <c r="AM614" i="26"/>
  <c r="AO102" i="26"/>
  <c r="AN102" i="26"/>
  <c r="AF102" i="26"/>
  <c r="AI102" i="26" s="1"/>
  <c r="AM104" i="26"/>
  <c r="AO325" i="26"/>
  <c r="AN325" i="26"/>
  <c r="AF325" i="26"/>
  <c r="AI325" i="26" s="1"/>
  <c r="AO327" i="26"/>
  <c r="AN327" i="26"/>
  <c r="AF327" i="26"/>
  <c r="AI327" i="26" s="1"/>
  <c r="AO323" i="26"/>
  <c r="AM333" i="26"/>
  <c r="AM219" i="26"/>
  <c r="AM754" i="26"/>
  <c r="AO457" i="26"/>
  <c r="AN457" i="26"/>
  <c r="AF457" i="26"/>
  <c r="AI457" i="26" s="1"/>
  <c r="AM556" i="26"/>
  <c r="AM513" i="26"/>
  <c r="AM425" i="26"/>
  <c r="AM100" i="26"/>
  <c r="AM97" i="26"/>
  <c r="AM101" i="26"/>
  <c r="AM197" i="26"/>
  <c r="AM328" i="26"/>
  <c r="AM323" i="26"/>
  <c r="AM322" i="26"/>
  <c r="AM331" i="26"/>
  <c r="AM218" i="26"/>
  <c r="AM755" i="26"/>
  <c r="AM224" i="26"/>
  <c r="AM459" i="26"/>
  <c r="AM505" i="26"/>
  <c r="AM483" i="26"/>
  <c r="AM529" i="26"/>
  <c r="AM532" i="26"/>
  <c r="AM512" i="26"/>
  <c r="AM449" i="26"/>
  <c r="AM528" i="26"/>
  <c r="AM714" i="26"/>
  <c r="AO467" i="26"/>
  <c r="AN467" i="26"/>
  <c r="AF467" i="26"/>
  <c r="AI467" i="26" s="1"/>
  <c r="AM458" i="26"/>
  <c r="AO489" i="26"/>
  <c r="AN489" i="26"/>
  <c r="AF489" i="26"/>
  <c r="AI489" i="26" s="1"/>
  <c r="AO427" i="26"/>
  <c r="AN427" i="26"/>
  <c r="AF427" i="26"/>
  <c r="AI427" i="26" s="1"/>
  <c r="AO455" i="26"/>
  <c r="AN455" i="26"/>
  <c r="AF455" i="26"/>
  <c r="AI455" i="26" s="1"/>
  <c r="AO470" i="26"/>
  <c r="AN470" i="26"/>
  <c r="AF470" i="26"/>
  <c r="AI470" i="26" s="1"/>
  <c r="AO471" i="26"/>
  <c r="AN471" i="26"/>
  <c r="AF471" i="26"/>
  <c r="AI471" i="26" s="1"/>
  <c r="AO684" i="26"/>
  <c r="AN684" i="26"/>
  <c r="AF684" i="26"/>
  <c r="AI684" i="26" s="1"/>
  <c r="AM684" i="26"/>
  <c r="AF100" i="26"/>
  <c r="AI100" i="26" s="1"/>
  <c r="AN100" i="26"/>
  <c r="AF97" i="26"/>
  <c r="AI97" i="26" s="1"/>
  <c r="AN97" i="26"/>
  <c r="AF101" i="26"/>
  <c r="AI101" i="26" s="1"/>
  <c r="AN101" i="26"/>
  <c r="AF197" i="26"/>
  <c r="AI197" i="26" s="1"/>
  <c r="AN197" i="26"/>
  <c r="AF328" i="26"/>
  <c r="AI328" i="26" s="1"/>
  <c r="AN328" i="26"/>
  <c r="AM334" i="26"/>
  <c r="AF323" i="26"/>
  <c r="AI323" i="26" s="1"/>
  <c r="AN323" i="26"/>
  <c r="AM329" i="26"/>
  <c r="AF322" i="26"/>
  <c r="AI322" i="26" s="1"/>
  <c r="AN322" i="26"/>
  <c r="AF331" i="26"/>
  <c r="AI331" i="26" s="1"/>
  <c r="AN331" i="26"/>
  <c r="AM332" i="26"/>
  <c r="AF218" i="26"/>
  <c r="AI218" i="26" s="1"/>
  <c r="AN218" i="26"/>
  <c r="AM211" i="26"/>
  <c r="AF755" i="26"/>
  <c r="AI755" i="26" s="1"/>
  <c r="AN755" i="26"/>
  <c r="AM756" i="26"/>
  <c r="AW756" i="26" s="1"/>
  <c r="AX756" i="26" s="1"/>
  <c r="AF224" i="26"/>
  <c r="AI224" i="26" s="1"/>
  <c r="AN224" i="26"/>
  <c r="AM548" i="26"/>
  <c r="AF459" i="26"/>
  <c r="AI459" i="26" s="1"/>
  <c r="AN459" i="26"/>
  <c r="AM538" i="26"/>
  <c r="AF505" i="26"/>
  <c r="AI505" i="26" s="1"/>
  <c r="AN505" i="26"/>
  <c r="AM437" i="26"/>
  <c r="AF483" i="26"/>
  <c r="AI483" i="26" s="1"/>
  <c r="AN483" i="26"/>
  <c r="AM429" i="26"/>
  <c r="AF529" i="26"/>
  <c r="AI529" i="26" s="1"/>
  <c r="AN529" i="26"/>
  <c r="AF532" i="26"/>
  <c r="AI532" i="26" s="1"/>
  <c r="AN532" i="26"/>
  <c r="AM520" i="26"/>
  <c r="AF512" i="26"/>
  <c r="AI512" i="26" s="1"/>
  <c r="AN512" i="26"/>
  <c r="AM515" i="26"/>
  <c r="AW515" i="26" s="1"/>
  <c r="AX515" i="26" s="1"/>
  <c r="AF449" i="26"/>
  <c r="AI449" i="26" s="1"/>
  <c r="AN449" i="26"/>
  <c r="AM426" i="26"/>
  <c r="AW426" i="26" s="1"/>
  <c r="AX426" i="26" s="1"/>
  <c r="AF528" i="26"/>
  <c r="AI528" i="26" s="1"/>
  <c r="AN528" i="26"/>
  <c r="AM478" i="26"/>
  <c r="AF714" i="26"/>
  <c r="AI714" i="26" s="1"/>
  <c r="AN714" i="26"/>
  <c r="AF458" i="26"/>
  <c r="AI458" i="26" s="1"/>
  <c r="AN458" i="26"/>
  <c r="AO510" i="26"/>
  <c r="AN510" i="26"/>
  <c r="AF510" i="26"/>
  <c r="AI510" i="26" s="1"/>
  <c r="AO521" i="26"/>
  <c r="AN521" i="26"/>
  <c r="AF521" i="26"/>
  <c r="AI521" i="26" s="1"/>
  <c r="AO469" i="26"/>
  <c r="AN469" i="26"/>
  <c r="AF469" i="26"/>
  <c r="AI469" i="26" s="1"/>
  <c r="AO460" i="26"/>
  <c r="AN460" i="26"/>
  <c r="AF460" i="26"/>
  <c r="AI460" i="26" s="1"/>
  <c r="AO19" i="26"/>
  <c r="AN19" i="26"/>
  <c r="AF19" i="26"/>
  <c r="AI19" i="26" s="1"/>
  <c r="AF334" i="26"/>
  <c r="AI334" i="26" s="1"/>
  <c r="AF329" i="26"/>
  <c r="AI329" i="26" s="1"/>
  <c r="AF538" i="26"/>
  <c r="AI538" i="26" s="1"/>
  <c r="AM485" i="26"/>
  <c r="AM467" i="26"/>
  <c r="AO508" i="26"/>
  <c r="AN508" i="26"/>
  <c r="AF508" i="26"/>
  <c r="AI508" i="26" s="1"/>
  <c r="AM497" i="26"/>
  <c r="AM489" i="26"/>
  <c r="AO555" i="26"/>
  <c r="AN555" i="26"/>
  <c r="AF555" i="26"/>
  <c r="AI555" i="26" s="1"/>
  <c r="AO551" i="26"/>
  <c r="AN551" i="26"/>
  <c r="AF551" i="26"/>
  <c r="AI551" i="26" s="1"/>
  <c r="AO432" i="26"/>
  <c r="AN432" i="26"/>
  <c r="AF432" i="26"/>
  <c r="AI432" i="26" s="1"/>
  <c r="AO439" i="26"/>
  <c r="AN439" i="26"/>
  <c r="AF439" i="26"/>
  <c r="AI439" i="26" s="1"/>
  <c r="AO481" i="26"/>
  <c r="AN481" i="26"/>
  <c r="AF481" i="26"/>
  <c r="AI481" i="26" s="1"/>
  <c r="AO462" i="26"/>
  <c r="AN462" i="26"/>
  <c r="AF462" i="26"/>
  <c r="AI462" i="26" s="1"/>
  <c r="AM462" i="26"/>
  <c r="AO665" i="26"/>
  <c r="AN665" i="26"/>
  <c r="AF665" i="26"/>
  <c r="AI665" i="26" s="1"/>
  <c r="AM665" i="26"/>
  <c r="AM441" i="26"/>
  <c r="AM514" i="26"/>
  <c r="AM534" i="26"/>
  <c r="AM465" i="26"/>
  <c r="AM475" i="26"/>
  <c r="AM542" i="26"/>
  <c r="AM524" i="26"/>
  <c r="AW550" i="26"/>
  <c r="AX550" i="26" s="1"/>
  <c r="AM506" i="26"/>
  <c r="AM474" i="26"/>
  <c r="AM486" i="26"/>
  <c r="AM494" i="26"/>
  <c r="AM453" i="26"/>
  <c r="AM712" i="26"/>
  <c r="AM499" i="26"/>
  <c r="AM445" i="26"/>
  <c r="AM440" i="26"/>
  <c r="AO480" i="26"/>
  <c r="AN480" i="26"/>
  <c r="AF480" i="26"/>
  <c r="AI480" i="26" s="1"/>
  <c r="AO202" i="26"/>
  <c r="AN202" i="26"/>
  <c r="AF202" i="26"/>
  <c r="AI202" i="26" s="1"/>
  <c r="AM491" i="26"/>
  <c r="AW491" i="26" s="1"/>
  <c r="AX491" i="26" s="1"/>
  <c r="AM501" i="26"/>
  <c r="AM526" i="26"/>
  <c r="AM562" i="26"/>
  <c r="AM477" i="26"/>
  <c r="AF441" i="26"/>
  <c r="AI441" i="26" s="1"/>
  <c r="AN441" i="26"/>
  <c r="AM466" i="26"/>
  <c r="AF514" i="26"/>
  <c r="AI514" i="26" s="1"/>
  <c r="AN514" i="26"/>
  <c r="AF534" i="26"/>
  <c r="AI534" i="26" s="1"/>
  <c r="AN534" i="26"/>
  <c r="AM443" i="26"/>
  <c r="AF465" i="26"/>
  <c r="AI465" i="26" s="1"/>
  <c r="AN465" i="26"/>
  <c r="AM715" i="26"/>
  <c r="AF475" i="26"/>
  <c r="AI475" i="26" s="1"/>
  <c r="AN475" i="26"/>
  <c r="AM511" i="26"/>
  <c r="AF542" i="26"/>
  <c r="AI542" i="26" s="1"/>
  <c r="AN542" i="26"/>
  <c r="AM516" i="26"/>
  <c r="AF524" i="26"/>
  <c r="AI524" i="26" s="1"/>
  <c r="AN524" i="26"/>
  <c r="AM502" i="26"/>
  <c r="AF506" i="26"/>
  <c r="AI506" i="26" s="1"/>
  <c r="AN506" i="26"/>
  <c r="AM428" i="26"/>
  <c r="AF474" i="26"/>
  <c r="AI474" i="26" s="1"/>
  <c r="AN474" i="26"/>
  <c r="AF486" i="26"/>
  <c r="AI486" i="26" s="1"/>
  <c r="AN486" i="26"/>
  <c r="AF494" i="26"/>
  <c r="AI494" i="26" s="1"/>
  <c r="AN494" i="26"/>
  <c r="AM552" i="26"/>
  <c r="AF453" i="26"/>
  <c r="AI453" i="26" s="1"/>
  <c r="AN453" i="26"/>
  <c r="AM495" i="26"/>
  <c r="AF712" i="26"/>
  <c r="AI712" i="26" s="1"/>
  <c r="AN712" i="26"/>
  <c r="AF499" i="26"/>
  <c r="AI499" i="26" s="1"/>
  <c r="AN499" i="26"/>
  <c r="AM438" i="26"/>
  <c r="AF445" i="26"/>
  <c r="AI445" i="26" s="1"/>
  <c r="AN445" i="26"/>
  <c r="AM482" i="26"/>
  <c r="AF440" i="26"/>
  <c r="AI440" i="26" s="1"/>
  <c r="AN440" i="26"/>
  <c r="AO450" i="26"/>
  <c r="AN450" i="26"/>
  <c r="AF450" i="26"/>
  <c r="AI450" i="26" s="1"/>
  <c r="AO463" i="26"/>
  <c r="AN463" i="26"/>
  <c r="AF463" i="26"/>
  <c r="AI463" i="26" s="1"/>
  <c r="AO678" i="26"/>
  <c r="AN678" i="26"/>
  <c r="AF678" i="26"/>
  <c r="AI678" i="26" s="1"/>
  <c r="AO701" i="26"/>
  <c r="AN701" i="26"/>
  <c r="AF701" i="26"/>
  <c r="AI701" i="26" s="1"/>
  <c r="AO663" i="26"/>
  <c r="AN663" i="26"/>
  <c r="AF663" i="26"/>
  <c r="AI663" i="26" s="1"/>
  <c r="AM675" i="26"/>
  <c r="AO675" i="26"/>
  <c r="AN675" i="26"/>
  <c r="AF675" i="26"/>
  <c r="AI675" i="26" s="1"/>
  <c r="AW702" i="26"/>
  <c r="AX702" i="26" s="1"/>
  <c r="AO444" i="26"/>
  <c r="AN444" i="26"/>
  <c r="AF444" i="26"/>
  <c r="AI444" i="26" s="1"/>
  <c r="AM547" i="26"/>
  <c r="AM480" i="26"/>
  <c r="AO479" i="26"/>
  <c r="AN479" i="26"/>
  <c r="AF479" i="26"/>
  <c r="AI479" i="26" s="1"/>
  <c r="AO496" i="26"/>
  <c r="AN496" i="26"/>
  <c r="AF496" i="26"/>
  <c r="AI496" i="26" s="1"/>
  <c r="AM202" i="26"/>
  <c r="AO670" i="26"/>
  <c r="AN670" i="26"/>
  <c r="AF670" i="26"/>
  <c r="AI670" i="26" s="1"/>
  <c r="AO677" i="26"/>
  <c r="AN677" i="26"/>
  <c r="AF677" i="26"/>
  <c r="AI677" i="26" s="1"/>
  <c r="AM446" i="26"/>
  <c r="AW446" i="26" s="1"/>
  <c r="AX446" i="26" s="1"/>
  <c r="AM431" i="26"/>
  <c r="AO484" i="26"/>
  <c r="AM509" i="26"/>
  <c r="AO523" i="26"/>
  <c r="AM452" i="26"/>
  <c r="AO472" i="26"/>
  <c r="AM541" i="26"/>
  <c r="AO456" i="26"/>
  <c r="AM561" i="26"/>
  <c r="AO498" i="26"/>
  <c r="AM517" i="26"/>
  <c r="AO545" i="26"/>
  <c r="AM563" i="26"/>
  <c r="AO559" i="26"/>
  <c r="AM518" i="26"/>
  <c r="AO691" i="26"/>
  <c r="AM655" i="26"/>
  <c r="AO710" i="26"/>
  <c r="AU710" i="26" s="1"/>
  <c r="AM671" i="26"/>
  <c r="AO664" i="26"/>
  <c r="AM707" i="26"/>
  <c r="AO696" i="26"/>
  <c r="AM681" i="26"/>
  <c r="AO693" i="26"/>
  <c r="AM709" i="26"/>
  <c r="AO698" i="26"/>
  <c r="AM708" i="26"/>
  <c r="AO659" i="26"/>
  <c r="AM651" i="26"/>
  <c r="AO689" i="26"/>
  <c r="AM685" i="26"/>
  <c r="AO711" i="26"/>
  <c r="AF657" i="26"/>
  <c r="AI657" i="26" s="1"/>
  <c r="AN657" i="26"/>
  <c r="AM679" i="26"/>
  <c r="AO656" i="26"/>
  <c r="AF692" i="26"/>
  <c r="AI692" i="26" s="1"/>
  <c r="AN692" i="26"/>
  <c r="AM669" i="26"/>
  <c r="AO704" i="26"/>
  <c r="AF652" i="26"/>
  <c r="AI652" i="26" s="1"/>
  <c r="AN652" i="26"/>
  <c r="AM688" i="26"/>
  <c r="AO699" i="26"/>
  <c r="AF673" i="26"/>
  <c r="AI673" i="26" s="1"/>
  <c r="AN673" i="26"/>
  <c r="AM661" i="26"/>
  <c r="AO666" i="26"/>
  <c r="AF654" i="26"/>
  <c r="AI654" i="26" s="1"/>
  <c r="AN654" i="26"/>
  <c r="AO653" i="26"/>
  <c r="AN707" i="26"/>
  <c r="AM697" i="26"/>
  <c r="AN681" i="26"/>
  <c r="AM674" i="26"/>
  <c r="AN709" i="26"/>
  <c r="AO657" i="26"/>
  <c r="AO692" i="26"/>
  <c r="AF669" i="26"/>
  <c r="AI669" i="26" s="1"/>
  <c r="AO652" i="26"/>
  <c r="AF688" i="26"/>
  <c r="AI688" i="26" s="1"/>
  <c r="AO673" i="26"/>
  <c r="AO654" i="26"/>
  <c r="AM687" i="26"/>
  <c r="AF697" i="26"/>
  <c r="AI697" i="26" s="1"/>
  <c r="AF674" i="26"/>
  <c r="AI674" i="26" s="1"/>
  <c r="AM711" i="26"/>
  <c r="AM656" i="26"/>
  <c r="AM704" i="26"/>
  <c r="AM699" i="26"/>
  <c r="AM666" i="26"/>
  <c r="AM653" i="26"/>
  <c r="AF656" i="26"/>
  <c r="AI656" i="26" s="1"/>
  <c r="AF704" i="26"/>
  <c r="AI704" i="26" s="1"/>
  <c r="AF699" i="26"/>
  <c r="AI699" i="26" s="1"/>
  <c r="AF666" i="26"/>
  <c r="AI666" i="26" s="1"/>
  <c r="AF653" i="26"/>
  <c r="AI653" i="26" s="1"/>
  <c r="AN713" i="26"/>
  <c r="AF713" i="26"/>
  <c r="AI713" i="26" s="1"/>
  <c r="AO713" i="26"/>
  <c r="AN658" i="26"/>
  <c r="AO695" i="26"/>
  <c r="AN690" i="26"/>
  <c r="AO68" i="26"/>
  <c r="AN71" i="26"/>
  <c r="AO351" i="26"/>
  <c r="AN349" i="26"/>
  <c r="AO347" i="26"/>
  <c r="AN359" i="26"/>
  <c r="AO341" i="26"/>
  <c r="AN342" i="26"/>
  <c r="AO357" i="26"/>
  <c r="AN361" i="26"/>
  <c r="AO354" i="26"/>
  <c r="AN353" i="26"/>
  <c r="AO345" i="26"/>
  <c r="AN350" i="26"/>
  <c r="AO340" i="26"/>
  <c r="AO365" i="26"/>
  <c r="AN366" i="26"/>
  <c r="AO371" i="26"/>
  <c r="AF368" i="26"/>
  <c r="AI368" i="26" s="1"/>
  <c r="AN368" i="26"/>
  <c r="AO356" i="26"/>
  <c r="AN364" i="26"/>
  <c r="AO374" i="26"/>
  <c r="AN375" i="26"/>
  <c r="AO379" i="26"/>
  <c r="AN377" i="26"/>
  <c r="AO625" i="26"/>
  <c r="AN640" i="26"/>
  <c r="AO634" i="26"/>
  <c r="AN638" i="26"/>
  <c r="AO645" i="26"/>
  <c r="AF630" i="26"/>
  <c r="AI630" i="26" s="1"/>
  <c r="AN630" i="26"/>
  <c r="AO644" i="26"/>
  <c r="AN619" i="26"/>
  <c r="AO642" i="26"/>
  <c r="AN626" i="26"/>
  <c r="AO84" i="26"/>
  <c r="AN86" i="26"/>
  <c r="AO89" i="26"/>
  <c r="AF90" i="26"/>
  <c r="AI90" i="26" s="1"/>
  <c r="AN90" i="26"/>
  <c r="AN83" i="26"/>
  <c r="AU83" i="26" s="1"/>
  <c r="AO95" i="26"/>
  <c r="AF94" i="26"/>
  <c r="AI94" i="26" s="1"/>
  <c r="AN94" i="26"/>
  <c r="AM705" i="26"/>
  <c r="AM70" i="26"/>
  <c r="AM72" i="26"/>
  <c r="AM348" i="26"/>
  <c r="AM355" i="26"/>
  <c r="AM338" i="26"/>
  <c r="AM352" i="26"/>
  <c r="AM344" i="26"/>
  <c r="AM363" i="26"/>
  <c r="AM372" i="26"/>
  <c r="AM369" i="26"/>
  <c r="AM378" i="26"/>
  <c r="AM381" i="26"/>
  <c r="AM631" i="26"/>
  <c r="AM639" i="26"/>
  <c r="AM635" i="26"/>
  <c r="AM641" i="26"/>
  <c r="AM82" i="26"/>
  <c r="AM88" i="26"/>
  <c r="AM93" i="26"/>
  <c r="AM91" i="26"/>
  <c r="AM204" i="26"/>
  <c r="AF705" i="26"/>
  <c r="AI705" i="26" s="1"/>
  <c r="AN705" i="26"/>
  <c r="AM695" i="26"/>
  <c r="AF70" i="26"/>
  <c r="AI70" i="26" s="1"/>
  <c r="AN70" i="26"/>
  <c r="AM68" i="26"/>
  <c r="AF72" i="26"/>
  <c r="AI72" i="26" s="1"/>
  <c r="AN72" i="26"/>
  <c r="AM351" i="26"/>
  <c r="AF348" i="26"/>
  <c r="AI348" i="26" s="1"/>
  <c r="AN348" i="26"/>
  <c r="AM347" i="26"/>
  <c r="AM341" i="26"/>
  <c r="AN355" i="26"/>
  <c r="AM357" i="26"/>
  <c r="AM354" i="26"/>
  <c r="AM345" i="26"/>
  <c r="AF344" i="26"/>
  <c r="AI344" i="26" s="1"/>
  <c r="AN344" i="26"/>
  <c r="AM340" i="26"/>
  <c r="AF363" i="26"/>
  <c r="AI363" i="26" s="1"/>
  <c r="AN363" i="26"/>
  <c r="AM365" i="26"/>
  <c r="AF372" i="26"/>
  <c r="AI372" i="26" s="1"/>
  <c r="AN372" i="26"/>
  <c r="AM371" i="26"/>
  <c r="AN369" i="26"/>
  <c r="AM356" i="26"/>
  <c r="AM374" i="26"/>
  <c r="AF378" i="26"/>
  <c r="AI378" i="26" s="1"/>
  <c r="AN378" i="26"/>
  <c r="AM379" i="26"/>
  <c r="AN381" i="26"/>
  <c r="AM625" i="26"/>
  <c r="AM634" i="26"/>
  <c r="AM645" i="26"/>
  <c r="AM644" i="26"/>
  <c r="AM642" i="26"/>
  <c r="AM84" i="26"/>
  <c r="AM89" i="26"/>
  <c r="AM95" i="26"/>
  <c r="AF695" i="26"/>
  <c r="AI695" i="26" s="1"/>
  <c r="AF68" i="26"/>
  <c r="AI68" i="26" s="1"/>
  <c r="AF351" i="26"/>
  <c r="AI351" i="26" s="1"/>
  <c r="AF347" i="26"/>
  <c r="AI347" i="26" s="1"/>
  <c r="AF341" i="26"/>
  <c r="AI341" i="26" s="1"/>
  <c r="AF357" i="26"/>
  <c r="AI357" i="26" s="1"/>
  <c r="AF354" i="26"/>
  <c r="AI354" i="26" s="1"/>
  <c r="AF345" i="26"/>
  <c r="AI345" i="26" s="1"/>
  <c r="AF340" i="26"/>
  <c r="AI340" i="26" s="1"/>
  <c r="AF365" i="26"/>
  <c r="AI365" i="26" s="1"/>
  <c r="AF371" i="26"/>
  <c r="AI371" i="26" s="1"/>
  <c r="AF356" i="26"/>
  <c r="AI356" i="26" s="1"/>
  <c r="AF374" i="26"/>
  <c r="AI374" i="26" s="1"/>
  <c r="AF379" i="26"/>
  <c r="AI379" i="26" s="1"/>
  <c r="AF625" i="26"/>
  <c r="AI625" i="26" s="1"/>
  <c r="AF634" i="26"/>
  <c r="AI634" i="26" s="1"/>
  <c r="AF645" i="26"/>
  <c r="AI645" i="26" s="1"/>
  <c r="AF644" i="26"/>
  <c r="AI644" i="26" s="1"/>
  <c r="AF642" i="26"/>
  <c r="AI642" i="26" s="1"/>
  <c r="AF84" i="26"/>
  <c r="AI84" i="26" s="1"/>
  <c r="AF89" i="26"/>
  <c r="AI89" i="26" s="1"/>
  <c r="AF95" i="26"/>
  <c r="AI95" i="26" s="1"/>
  <c r="AM208" i="26"/>
  <c r="AM216" i="26"/>
  <c r="AM595" i="26"/>
  <c r="AM605" i="26"/>
  <c r="AM607" i="26"/>
  <c r="AM599" i="26"/>
  <c r="AM392" i="26"/>
  <c r="AM393" i="26"/>
  <c r="AM391" i="26"/>
  <c r="AM63" i="26"/>
  <c r="AM66" i="26"/>
  <c r="AM209" i="26"/>
  <c r="AF208" i="26"/>
  <c r="AI208" i="26" s="1"/>
  <c r="AN208" i="26"/>
  <c r="AM210" i="26"/>
  <c r="AF216" i="26"/>
  <c r="AI216" i="26" s="1"/>
  <c r="AN216" i="26"/>
  <c r="AM215" i="26"/>
  <c r="AF595" i="26"/>
  <c r="AI595" i="26" s="1"/>
  <c r="AN595" i="26"/>
  <c r="AM596" i="26"/>
  <c r="AF605" i="26"/>
  <c r="AI605" i="26" s="1"/>
  <c r="AN605" i="26"/>
  <c r="AM606" i="26"/>
  <c r="AF607" i="26"/>
  <c r="AI607" i="26" s="1"/>
  <c r="AN607" i="26"/>
  <c r="AM608" i="26"/>
  <c r="AF599" i="26"/>
  <c r="AI599" i="26" s="1"/>
  <c r="AN599" i="26"/>
  <c r="AM600" i="26"/>
  <c r="AF392" i="26"/>
  <c r="AI392" i="26" s="1"/>
  <c r="AN392" i="26"/>
  <c r="AM395" i="26"/>
  <c r="AF393" i="26"/>
  <c r="AI393" i="26" s="1"/>
  <c r="AN393" i="26"/>
  <c r="AM394" i="26"/>
  <c r="AF391" i="26"/>
  <c r="AI391" i="26" s="1"/>
  <c r="AN391" i="26"/>
  <c r="AM58" i="26"/>
  <c r="AF63" i="26"/>
  <c r="AI63" i="26" s="1"/>
  <c r="AN63" i="26"/>
  <c r="AM59" i="26"/>
  <c r="AF66" i="26"/>
  <c r="AI66" i="26" s="1"/>
  <c r="AN66" i="26"/>
  <c r="AM78" i="26"/>
  <c r="AF209" i="26"/>
  <c r="AI209" i="26" s="1"/>
  <c r="AN209" i="26"/>
  <c r="AM207" i="26"/>
  <c r="AF210" i="26"/>
  <c r="AI210" i="26" s="1"/>
  <c r="AN210" i="26"/>
  <c r="AM205" i="26"/>
  <c r="AF215" i="26"/>
  <c r="AI215" i="26" s="1"/>
  <c r="AN215" i="26"/>
  <c r="AM206" i="26"/>
  <c r="AF596" i="26"/>
  <c r="AI596" i="26" s="1"/>
  <c r="AN596" i="26"/>
  <c r="AM603" i="26"/>
  <c r="AF606" i="26"/>
  <c r="AI606" i="26" s="1"/>
  <c r="AN606" i="26"/>
  <c r="AF608" i="26"/>
  <c r="AI608" i="26" s="1"/>
  <c r="AN608" i="26"/>
  <c r="AM598" i="26"/>
  <c r="AF600" i="26"/>
  <c r="AI600" i="26" s="1"/>
  <c r="AN600" i="26"/>
  <c r="AM601" i="26"/>
  <c r="AW601" i="26" s="1"/>
  <c r="AX601" i="26" s="1"/>
  <c r="AF395" i="26"/>
  <c r="AI395" i="26" s="1"/>
  <c r="AN395" i="26"/>
  <c r="AM390" i="26"/>
  <c r="AF394" i="26"/>
  <c r="AI394" i="26" s="1"/>
  <c r="AN394" i="26"/>
  <c r="AM388" i="26"/>
  <c r="AF58" i="26"/>
  <c r="AI58" i="26" s="1"/>
  <c r="AN58" i="26"/>
  <c r="AM60" i="26"/>
  <c r="AF59" i="26"/>
  <c r="AI59" i="26" s="1"/>
  <c r="AN59" i="26"/>
  <c r="AF78" i="26"/>
  <c r="AI78" i="26" s="1"/>
  <c r="AN78" i="26"/>
  <c r="AF205" i="26"/>
  <c r="AI205" i="26" s="1"/>
  <c r="AW205" i="26" s="1"/>
  <c r="AX205" i="26" s="1"/>
  <c r="AM75" i="26"/>
  <c r="AO76" i="26"/>
  <c r="AF81" i="26"/>
  <c r="AI81" i="26" s="1"/>
  <c r="AN81" i="26"/>
  <c r="AM79" i="26"/>
  <c r="AO47" i="26"/>
  <c r="AN56" i="26"/>
  <c r="AF54" i="26"/>
  <c r="AI54" i="26" s="1"/>
  <c r="AN54" i="26"/>
  <c r="AO49" i="26"/>
  <c r="AF50" i="26"/>
  <c r="AI50" i="26" s="1"/>
  <c r="AN50" i="26"/>
  <c r="AM55" i="26"/>
  <c r="AO719" i="26"/>
  <c r="AN718" i="26"/>
  <c r="AM732" i="26"/>
  <c r="AO720" i="26"/>
  <c r="AN723" i="26"/>
  <c r="AM747" i="26"/>
  <c r="AO748" i="26"/>
  <c r="AM734" i="26"/>
  <c r="AO738" i="26"/>
  <c r="AF731" i="26"/>
  <c r="AI731" i="26" s="1"/>
  <c r="AN731" i="26"/>
  <c r="AM727" i="26"/>
  <c r="AO746" i="26"/>
  <c r="AF733" i="26"/>
  <c r="AI733" i="26" s="1"/>
  <c r="AN733" i="26"/>
  <c r="AM739" i="26"/>
  <c r="AF742" i="26"/>
  <c r="AI742" i="26" s="1"/>
  <c r="AN742" i="26"/>
  <c r="AM741" i="26"/>
  <c r="AM744" i="26"/>
  <c r="AF126" i="26"/>
  <c r="AI126" i="26" s="1"/>
  <c r="AN126" i="26"/>
  <c r="AM112" i="26"/>
  <c r="AF109" i="26"/>
  <c r="AI109" i="26" s="1"/>
  <c r="AN109" i="26"/>
  <c r="AM115" i="26"/>
  <c r="AN125" i="26"/>
  <c r="AN105" i="26"/>
  <c r="AM52" i="26"/>
  <c r="AO56" i="26"/>
  <c r="AM48" i="26"/>
  <c r="AO54" i="26"/>
  <c r="AM53" i="26"/>
  <c r="AO50" i="26"/>
  <c r="AF55" i="26"/>
  <c r="AI55" i="26" s="1"/>
  <c r="AN55" i="26"/>
  <c r="AM724" i="26"/>
  <c r="AO718" i="26"/>
  <c r="AF732" i="26"/>
  <c r="AI732" i="26" s="1"/>
  <c r="AN732" i="26"/>
  <c r="AM717" i="26"/>
  <c r="AO723" i="26"/>
  <c r="AF747" i="26"/>
  <c r="AI747" i="26" s="1"/>
  <c r="AN747" i="26"/>
  <c r="AM728" i="26"/>
  <c r="AF734" i="26"/>
  <c r="AI734" i="26" s="1"/>
  <c r="AN734" i="26"/>
  <c r="AM735" i="26"/>
  <c r="AO731" i="26"/>
  <c r="AF727" i="26"/>
  <c r="AI727" i="26" s="1"/>
  <c r="AN727" i="26"/>
  <c r="AM721" i="26"/>
  <c r="AO733" i="26"/>
  <c r="AF739" i="26"/>
  <c r="AI739" i="26" s="1"/>
  <c r="AN739" i="26"/>
  <c r="AM729" i="26"/>
  <c r="AO742" i="26"/>
  <c r="AF741" i="26"/>
  <c r="AI741" i="26" s="1"/>
  <c r="AN741" i="26"/>
  <c r="AM737" i="26"/>
  <c r="AF744" i="26"/>
  <c r="AI744" i="26" s="1"/>
  <c r="AN744" i="26"/>
  <c r="AM120" i="26"/>
  <c r="AO126" i="26"/>
  <c r="AF112" i="26"/>
  <c r="AI112" i="26" s="1"/>
  <c r="AN112" i="26"/>
  <c r="AM113" i="26"/>
  <c r="AO109" i="26"/>
  <c r="AF115" i="26"/>
  <c r="AI115" i="26" s="1"/>
  <c r="AN115" i="26"/>
  <c r="AM114" i="26"/>
  <c r="AO125" i="26"/>
  <c r="AF105" i="26"/>
  <c r="AI105" i="26" s="1"/>
  <c r="AO105" i="26"/>
  <c r="AM76" i="26"/>
  <c r="AF52" i="26"/>
  <c r="AI52" i="26" s="1"/>
  <c r="AN52" i="26"/>
  <c r="AM47" i="26"/>
  <c r="AF48" i="26"/>
  <c r="AI48" i="26" s="1"/>
  <c r="AN48" i="26"/>
  <c r="AM49" i="26"/>
  <c r="AN724" i="26"/>
  <c r="AM719" i="26"/>
  <c r="AN717" i="26"/>
  <c r="AM720" i="26"/>
  <c r="AN728" i="26"/>
  <c r="AM748" i="26"/>
  <c r="AN735" i="26"/>
  <c r="AM738" i="26"/>
  <c r="AF737" i="26"/>
  <c r="AI737" i="26" s="1"/>
  <c r="AF113" i="26"/>
  <c r="AI113" i="26" s="1"/>
  <c r="AF114" i="26"/>
  <c r="AI114" i="26" s="1"/>
  <c r="AF76" i="26"/>
  <c r="AI76" i="26" s="1"/>
  <c r="AF47" i="26"/>
  <c r="AI47" i="26" s="1"/>
  <c r="AF49" i="26"/>
  <c r="AI49" i="26" s="1"/>
  <c r="AF719" i="26"/>
  <c r="AI719" i="26" s="1"/>
  <c r="AF720" i="26"/>
  <c r="AI720" i="26" s="1"/>
  <c r="AM124" i="26"/>
  <c r="AM116" i="26"/>
  <c r="AM152" i="26"/>
  <c r="AM151" i="26"/>
  <c r="AM140" i="26"/>
  <c r="AM128" i="26"/>
  <c r="AM132" i="26"/>
  <c r="AM168" i="26"/>
  <c r="AN124" i="26"/>
  <c r="AW124" i="26" s="1"/>
  <c r="AX124" i="26" s="1"/>
  <c r="AM108" i="26"/>
  <c r="AF116" i="26"/>
  <c r="AI116" i="26" s="1"/>
  <c r="AN116" i="26"/>
  <c r="AM137" i="26"/>
  <c r="AF152" i="26"/>
  <c r="AI152" i="26" s="1"/>
  <c r="AN152" i="26"/>
  <c r="AM155" i="26"/>
  <c r="AF151" i="26"/>
  <c r="AI151" i="26" s="1"/>
  <c r="AN151" i="26"/>
  <c r="AM146" i="26"/>
  <c r="AF140" i="26"/>
  <c r="AI140" i="26" s="1"/>
  <c r="AN140" i="26"/>
  <c r="AM156" i="26"/>
  <c r="AF128" i="26"/>
  <c r="AI128" i="26" s="1"/>
  <c r="AN128" i="26"/>
  <c r="AM150" i="26"/>
  <c r="AF132" i="26"/>
  <c r="AI132" i="26" s="1"/>
  <c r="AN132" i="26"/>
  <c r="AM138" i="26"/>
  <c r="AF168" i="26"/>
  <c r="AI168" i="26" s="1"/>
  <c r="AN168" i="26"/>
  <c r="AF108" i="26"/>
  <c r="AI108" i="26" s="1"/>
  <c r="AN108" i="26"/>
  <c r="AM117" i="26"/>
  <c r="AF137" i="26"/>
  <c r="AI137" i="26" s="1"/>
  <c r="AN137" i="26"/>
  <c r="AM129" i="26"/>
  <c r="AF155" i="26"/>
  <c r="AI155" i="26" s="1"/>
  <c r="AN155" i="26"/>
  <c r="AM149" i="26"/>
  <c r="AF146" i="26"/>
  <c r="AI146" i="26" s="1"/>
  <c r="AN146" i="26"/>
  <c r="AM159" i="26"/>
  <c r="AF156" i="26"/>
  <c r="AI156" i="26" s="1"/>
  <c r="AN156" i="26"/>
  <c r="AM134" i="26"/>
  <c r="AF150" i="26"/>
  <c r="AI150" i="26" s="1"/>
  <c r="AN150" i="26"/>
  <c r="AM154" i="26"/>
  <c r="AF138" i="26"/>
  <c r="AI138" i="26" s="1"/>
  <c r="AN138" i="26"/>
  <c r="AM170" i="26"/>
  <c r="AF129" i="26"/>
  <c r="AI129" i="26" s="1"/>
  <c r="AF154" i="26"/>
  <c r="AI154" i="26" s="1"/>
  <c r="AO162" i="26"/>
  <c r="AN162" i="26"/>
  <c r="AF162" i="26"/>
  <c r="AI162" i="26" s="1"/>
  <c r="AO167" i="26"/>
  <c r="AN167" i="26"/>
  <c r="AM167" i="26"/>
  <c r="AO416" i="26"/>
  <c r="AN416" i="26"/>
  <c r="AF416" i="26"/>
  <c r="AI416" i="26" s="1"/>
  <c r="AO418" i="26"/>
  <c r="AN418" i="26"/>
  <c r="AF418" i="26"/>
  <c r="AI418" i="26" s="1"/>
  <c r="AO252" i="26"/>
  <c r="AN252" i="26"/>
  <c r="AF252" i="26"/>
  <c r="AI252" i="26" s="1"/>
  <c r="AO257" i="26"/>
  <c r="AN257" i="26"/>
  <c r="AF257" i="26"/>
  <c r="AI257" i="26" s="1"/>
  <c r="AM257" i="26"/>
  <c r="AO263" i="26"/>
  <c r="AN263" i="26"/>
  <c r="AF263" i="26"/>
  <c r="AI263" i="26" s="1"/>
  <c r="AO400" i="26"/>
  <c r="AN400" i="26"/>
  <c r="AF400" i="26"/>
  <c r="AI400" i="26" s="1"/>
  <c r="AO250" i="26"/>
  <c r="AN250" i="26"/>
  <c r="AF250" i="26"/>
  <c r="AI250" i="26" s="1"/>
  <c r="AO409" i="26"/>
  <c r="AN409" i="26"/>
  <c r="AF409" i="26"/>
  <c r="AI409" i="26" s="1"/>
  <c r="AM416" i="26"/>
  <c r="AO234" i="26"/>
  <c r="AN234" i="26"/>
  <c r="AF234" i="26"/>
  <c r="AI234" i="26" s="1"/>
  <c r="AM252" i="26"/>
  <c r="AO253" i="26"/>
  <c r="AN253" i="26"/>
  <c r="AF253" i="26"/>
  <c r="AI253" i="26" s="1"/>
  <c r="AO240" i="26"/>
  <c r="AN240" i="26"/>
  <c r="AF240" i="26"/>
  <c r="AI240" i="26" s="1"/>
  <c r="AO772" i="26"/>
  <c r="AN772" i="26"/>
  <c r="AF772" i="26"/>
  <c r="AI772" i="26" s="1"/>
  <c r="AM772" i="26"/>
  <c r="AM399" i="26"/>
  <c r="AM403" i="26"/>
  <c r="AM412" i="26"/>
  <c r="AM417" i="26"/>
  <c r="AM419" i="26"/>
  <c r="AM233" i="26"/>
  <c r="AM243" i="26"/>
  <c r="AM248" i="26"/>
  <c r="AN258" i="26"/>
  <c r="AF258" i="26"/>
  <c r="AI258" i="26" s="1"/>
  <c r="AO262" i="26"/>
  <c r="AN262" i="26"/>
  <c r="AF262" i="26"/>
  <c r="AI262" i="26" s="1"/>
  <c r="AO256" i="26"/>
  <c r="AN256" i="26"/>
  <c r="AF256" i="26"/>
  <c r="AI256" i="26" s="1"/>
  <c r="AM164" i="26"/>
  <c r="AF399" i="26"/>
  <c r="AI399" i="26" s="1"/>
  <c r="AN399" i="26"/>
  <c r="AM401" i="26"/>
  <c r="AF403" i="26"/>
  <c r="AI403" i="26" s="1"/>
  <c r="AN403" i="26"/>
  <c r="AM402" i="26"/>
  <c r="AF412" i="26"/>
  <c r="AI412" i="26" s="1"/>
  <c r="AN412" i="26"/>
  <c r="AM413" i="26"/>
  <c r="AF417" i="26"/>
  <c r="AI417" i="26" s="1"/>
  <c r="AN417" i="26"/>
  <c r="AM410" i="26"/>
  <c r="AF419" i="26"/>
  <c r="AI419" i="26" s="1"/>
  <c r="AN419" i="26"/>
  <c r="AM232" i="26"/>
  <c r="AF233" i="26"/>
  <c r="AI233" i="26" s="1"/>
  <c r="AN233" i="26"/>
  <c r="AM237" i="26"/>
  <c r="AW237" i="26" s="1"/>
  <c r="AX237" i="26" s="1"/>
  <c r="AF243" i="26"/>
  <c r="AI243" i="26" s="1"/>
  <c r="AN243" i="26"/>
  <c r="AM238" i="26"/>
  <c r="AF248" i="26"/>
  <c r="AI248" i="26" s="1"/>
  <c r="AN248" i="26"/>
  <c r="AM241" i="26"/>
  <c r="AM253" i="26"/>
  <c r="AM240" i="26"/>
  <c r="AO571" i="26"/>
  <c r="AN571" i="26"/>
  <c r="AF571" i="26"/>
  <c r="AI571" i="26" s="1"/>
  <c r="AO578" i="26"/>
  <c r="AN578" i="26"/>
  <c r="AF578" i="26"/>
  <c r="AI578" i="26" s="1"/>
  <c r="AM578" i="26"/>
  <c r="AF410" i="26"/>
  <c r="AI410" i="26" s="1"/>
  <c r="AF241" i="26"/>
  <c r="AI241" i="26" s="1"/>
  <c r="AM258" i="26"/>
  <c r="AO231" i="26"/>
  <c r="AN231" i="26"/>
  <c r="AF231" i="26"/>
  <c r="AI231" i="26" s="1"/>
  <c r="AM262" i="26"/>
  <c r="AM256" i="26"/>
  <c r="AO276" i="26"/>
  <c r="AN276" i="26"/>
  <c r="AF276" i="26"/>
  <c r="AI276" i="26" s="1"/>
  <c r="AN565" i="26"/>
  <c r="AF565" i="26"/>
  <c r="AI565" i="26" s="1"/>
  <c r="AO565" i="26"/>
  <c r="AM565" i="26"/>
  <c r="AO587" i="26"/>
  <c r="AN587" i="26"/>
  <c r="AF587" i="26"/>
  <c r="AI587" i="26" s="1"/>
  <c r="AM587" i="26"/>
  <c r="AM247" i="26"/>
  <c r="AO261" i="26"/>
  <c r="AM251" i="26"/>
  <c r="AO267" i="26"/>
  <c r="AM265" i="26"/>
  <c r="AO269" i="26"/>
  <c r="AM239" i="26"/>
  <c r="AO230" i="26"/>
  <c r="AM270" i="26"/>
  <c r="AO254" i="26"/>
  <c r="AM260" i="26"/>
  <c r="AM225" i="26"/>
  <c r="AO235" i="26"/>
  <c r="AM242" i="26"/>
  <c r="AO246" i="26"/>
  <c r="AM228" i="26"/>
  <c r="AO275" i="26"/>
  <c r="AM279" i="26"/>
  <c r="AM567" i="26"/>
  <c r="AM245" i="26"/>
  <c r="AM244" i="26"/>
  <c r="AM236" i="26"/>
  <c r="AM249" i="26"/>
  <c r="AM229" i="26"/>
  <c r="AM227" i="26"/>
  <c r="AM226" i="26"/>
  <c r="AM280" i="26"/>
  <c r="AM572" i="26"/>
  <c r="AN759" i="26"/>
  <c r="AF759" i="26"/>
  <c r="AI759" i="26" s="1"/>
  <c r="AO753" i="26"/>
  <c r="AN753" i="26"/>
  <c r="AF753" i="26"/>
  <c r="AI753" i="26" s="1"/>
  <c r="AO580" i="26"/>
  <c r="AN580" i="26"/>
  <c r="AF580" i="26"/>
  <c r="AI580" i="26" s="1"/>
  <c r="AO223" i="26"/>
  <c r="AN223" i="26"/>
  <c r="AF223" i="26"/>
  <c r="AI223" i="26" s="1"/>
  <c r="AF245" i="26"/>
  <c r="AI245" i="26" s="1"/>
  <c r="AF244" i="26"/>
  <c r="AI244" i="26" s="1"/>
  <c r="AF236" i="26"/>
  <c r="AI236" i="26" s="1"/>
  <c r="AF249" i="26"/>
  <c r="AI249" i="26" s="1"/>
  <c r="AW249" i="26" s="1"/>
  <c r="AX249" i="26" s="1"/>
  <c r="AF229" i="26"/>
  <c r="AI229" i="26" s="1"/>
  <c r="AF227" i="26"/>
  <c r="AI227" i="26" s="1"/>
  <c r="AF226" i="26"/>
  <c r="AI226" i="26" s="1"/>
  <c r="AF280" i="26"/>
  <c r="AI280" i="26" s="1"/>
  <c r="AF572" i="26"/>
  <c r="AI572" i="26" s="1"/>
  <c r="AO760" i="26"/>
  <c r="AN760" i="26"/>
  <c r="AF760" i="26"/>
  <c r="AI760" i="26" s="1"/>
  <c r="AM564" i="26"/>
  <c r="AO762" i="26"/>
  <c r="AM758" i="26"/>
  <c r="AO750" i="26"/>
  <c r="AM752" i="26"/>
  <c r="AO581" i="26"/>
  <c r="AM579" i="26"/>
  <c r="AM583" i="26"/>
  <c r="AM586" i="26"/>
  <c r="AO768" i="26"/>
  <c r="AN768" i="26"/>
  <c r="AF768" i="26"/>
  <c r="AI768" i="26" s="1"/>
  <c r="AJ771" i="26"/>
  <c r="AO774" i="26"/>
  <c r="AN774" i="26"/>
  <c r="AF774" i="26"/>
  <c r="AI774" i="26" s="1"/>
  <c r="AM751" i="26"/>
  <c r="AM761" i="26"/>
  <c r="AM585" i="26"/>
  <c r="AM582" i="26"/>
  <c r="AM222" i="26"/>
  <c r="AO778" i="26"/>
  <c r="AN778" i="26"/>
  <c r="AF778" i="26"/>
  <c r="AI778" i="26" s="1"/>
  <c r="AF751" i="26"/>
  <c r="AI751" i="26" s="1"/>
  <c r="AF761" i="26"/>
  <c r="AI761" i="26" s="1"/>
  <c r="AF585" i="26"/>
  <c r="AI585" i="26" s="1"/>
  <c r="AF582" i="26"/>
  <c r="AI582" i="26" s="1"/>
  <c r="AF222" i="26"/>
  <c r="AI222" i="26" s="1"/>
  <c r="AW222" i="26" s="1"/>
  <c r="AX222" i="26" s="1"/>
  <c r="AN220" i="26"/>
  <c r="AF220" i="26"/>
  <c r="AI220" i="26" s="1"/>
  <c r="AO766" i="26"/>
  <c r="AN766" i="26"/>
  <c r="AF766" i="26"/>
  <c r="AI766" i="26" s="1"/>
  <c r="AM768" i="26"/>
  <c r="AM774" i="26"/>
  <c r="AO798" i="26"/>
  <c r="AN798" i="26"/>
  <c r="AF798" i="26"/>
  <c r="AI798" i="26" s="1"/>
  <c r="AM798" i="26"/>
  <c r="AM763" i="26"/>
  <c r="AO765" i="26"/>
  <c r="AU765" i="26" s="1"/>
  <c r="AW765" i="26"/>
  <c r="AX765" i="26" s="1"/>
  <c r="AM767" i="26"/>
  <c r="AO770" i="26"/>
  <c r="AM771" i="26"/>
  <c r="AM775" i="26"/>
  <c r="AO777" i="26"/>
  <c r="AO779" i="26"/>
  <c r="AO789" i="26"/>
  <c r="AN789" i="26"/>
  <c r="AF789" i="26"/>
  <c r="AI789" i="26" s="1"/>
  <c r="AM764" i="26"/>
  <c r="AM769" i="26"/>
  <c r="AM773" i="26"/>
  <c r="AM776" i="26"/>
  <c r="AO781" i="26"/>
  <c r="AN781" i="26"/>
  <c r="AF781" i="26"/>
  <c r="AI781" i="26" s="1"/>
  <c r="AO790" i="26"/>
  <c r="AN790" i="26"/>
  <c r="AF790" i="26"/>
  <c r="AI790" i="26" s="1"/>
  <c r="AF764" i="26"/>
  <c r="AI764" i="26" s="1"/>
  <c r="AF769" i="26"/>
  <c r="AI769" i="26" s="1"/>
  <c r="AF773" i="26"/>
  <c r="AI773" i="26" s="1"/>
  <c r="AF776" i="26"/>
  <c r="AI776" i="26" s="1"/>
  <c r="AO782" i="26"/>
  <c r="AN782" i="26"/>
  <c r="AF782" i="26"/>
  <c r="AI782" i="26" s="1"/>
  <c r="AM789" i="26"/>
  <c r="AO791" i="26"/>
  <c r="AN791" i="26"/>
  <c r="AF791" i="26"/>
  <c r="AI791" i="26" s="1"/>
  <c r="AO797" i="26"/>
  <c r="AN797" i="26"/>
  <c r="AF797" i="26"/>
  <c r="AI797" i="26" s="1"/>
  <c r="AO787" i="26"/>
  <c r="AO788" i="26"/>
  <c r="AO795" i="26"/>
  <c r="AO796" i="26"/>
  <c r="AM780" i="26"/>
  <c r="AM785" i="26"/>
  <c r="AM786" i="26"/>
  <c r="AM794" i="26"/>
  <c r="AM799" i="26"/>
  <c r="AO802" i="26"/>
  <c r="AN802" i="26"/>
  <c r="AF802" i="26"/>
  <c r="AI802" i="26" s="1"/>
  <c r="AN809" i="26"/>
  <c r="AF809" i="26"/>
  <c r="AI809" i="26" s="1"/>
  <c r="AO809" i="26"/>
  <c r="AM809" i="26"/>
  <c r="AF794" i="26"/>
  <c r="AI794" i="26" s="1"/>
  <c r="AN799" i="26"/>
  <c r="AN810" i="26"/>
  <c r="AF810" i="26"/>
  <c r="AI810" i="26" s="1"/>
  <c r="AO810" i="26"/>
  <c r="AM810" i="26"/>
  <c r="AO812" i="26"/>
  <c r="AN812" i="26"/>
  <c r="AF812" i="26"/>
  <c r="AI812" i="26" s="1"/>
  <c r="AM800" i="26"/>
  <c r="AM803" i="26"/>
  <c r="AM804" i="26"/>
  <c r="AM807" i="26"/>
  <c r="AM808" i="26"/>
  <c r="AF800" i="26"/>
  <c r="AI800" i="26" s="1"/>
  <c r="AN800" i="26"/>
  <c r="AF803" i="26"/>
  <c r="AI803" i="26" s="1"/>
  <c r="AN803" i="26"/>
  <c r="AF804" i="26"/>
  <c r="AI804" i="26" s="1"/>
  <c r="AN804" i="26"/>
  <c r="AF807" i="26"/>
  <c r="AI807" i="26" s="1"/>
  <c r="AN807" i="26"/>
  <c r="AF808" i="26"/>
  <c r="AI808" i="26" s="1"/>
  <c r="AN808" i="26"/>
  <c r="AM813" i="26"/>
  <c r="AO813" i="26"/>
  <c r="AF813" i="26"/>
  <c r="AI813" i="26" s="1"/>
  <c r="AO817" i="26"/>
  <c r="AN817" i="26"/>
  <c r="AF817" i="26"/>
  <c r="AI817" i="26" s="1"/>
  <c r="AS827" i="26"/>
  <c r="BA827" i="26"/>
  <c r="BE827" i="26"/>
  <c r="AO816" i="26"/>
  <c r="AM818" i="26"/>
  <c r="AF818" i="26"/>
  <c r="AI818" i="26" s="1"/>
  <c r="AM819" i="26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5" i="11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372" i="22"/>
  <c r="F373" i="22"/>
  <c r="F374" i="22"/>
  <c r="F375" i="22"/>
  <c r="F376" i="22"/>
  <c r="F377" i="22"/>
  <c r="F378" i="22"/>
  <c r="F379" i="22"/>
  <c r="F380" i="22"/>
  <c r="F381" i="22"/>
  <c r="F382" i="22"/>
  <c r="F383" i="22"/>
  <c r="F384" i="22"/>
  <c r="F385" i="22"/>
  <c r="F386" i="22"/>
  <c r="F387" i="22"/>
  <c r="F388" i="22"/>
  <c r="F389" i="22"/>
  <c r="F390" i="22"/>
  <c r="F391" i="22"/>
  <c r="F392" i="22"/>
  <c r="F393" i="22"/>
  <c r="F394" i="22"/>
  <c r="F395" i="22"/>
  <c r="F396" i="22"/>
  <c r="F397" i="22"/>
  <c r="F398" i="22"/>
  <c r="F399" i="22"/>
  <c r="F400" i="22"/>
  <c r="F401" i="22"/>
  <c r="F402" i="22"/>
  <c r="F403" i="22"/>
  <c r="F404" i="22"/>
  <c r="F405" i="22"/>
  <c r="F406" i="22"/>
  <c r="F407" i="22"/>
  <c r="F408" i="22"/>
  <c r="F409" i="22"/>
  <c r="F410" i="22"/>
  <c r="F411" i="22"/>
  <c r="F412" i="22"/>
  <c r="F413" i="22"/>
  <c r="F414" i="22"/>
  <c r="F415" i="22"/>
  <c r="F416" i="22"/>
  <c r="F417" i="22"/>
  <c r="F418" i="22"/>
  <c r="F419" i="22"/>
  <c r="F420" i="22"/>
  <c r="F421" i="22"/>
  <c r="F422" i="22"/>
  <c r="F423" i="22"/>
  <c r="F424" i="22"/>
  <c r="F425" i="22"/>
  <c r="F426" i="22"/>
  <c r="F427" i="22"/>
  <c r="F428" i="22"/>
  <c r="F429" i="22"/>
  <c r="F430" i="22"/>
  <c r="F431" i="22"/>
  <c r="F432" i="22"/>
  <c r="F433" i="22"/>
  <c r="F434" i="22"/>
  <c r="F435" i="22"/>
  <c r="F436" i="22"/>
  <c r="F437" i="22"/>
  <c r="F438" i="22"/>
  <c r="F439" i="22"/>
  <c r="F440" i="22"/>
  <c r="F441" i="22"/>
  <c r="F442" i="22"/>
  <c r="F443" i="22"/>
  <c r="F444" i="22"/>
  <c r="F445" i="22"/>
  <c r="F446" i="22"/>
  <c r="F447" i="22"/>
  <c r="F448" i="22"/>
  <c r="F449" i="22"/>
  <c r="F450" i="22"/>
  <c r="F451" i="22"/>
  <c r="F452" i="22"/>
  <c r="F453" i="22"/>
  <c r="F454" i="22"/>
  <c r="F455" i="22"/>
  <c r="F456" i="22"/>
  <c r="F457" i="22"/>
  <c r="F458" i="22"/>
  <c r="F459" i="22"/>
  <c r="F460" i="22"/>
  <c r="F461" i="22"/>
  <c r="F462" i="22"/>
  <c r="F463" i="22"/>
  <c r="F464" i="22"/>
  <c r="F465" i="22"/>
  <c r="F466" i="22"/>
  <c r="F467" i="22"/>
  <c r="F468" i="22"/>
  <c r="F469" i="22"/>
  <c r="F470" i="22"/>
  <c r="F471" i="22"/>
  <c r="F472" i="22"/>
  <c r="F473" i="22"/>
  <c r="F474" i="22"/>
  <c r="F475" i="22"/>
  <c r="F476" i="22"/>
  <c r="F477" i="22"/>
  <c r="F478" i="22"/>
  <c r="F479" i="22"/>
  <c r="F480" i="22"/>
  <c r="F481" i="22"/>
  <c r="F482" i="22"/>
  <c r="F483" i="22"/>
  <c r="F484" i="22"/>
  <c r="F485" i="22"/>
  <c r="F486" i="22"/>
  <c r="F487" i="22"/>
  <c r="F488" i="22"/>
  <c r="F489" i="22"/>
  <c r="F490" i="22"/>
  <c r="F491" i="22"/>
  <c r="F492" i="22"/>
  <c r="F493" i="22"/>
  <c r="F494" i="22"/>
  <c r="F495" i="22"/>
  <c r="F496" i="22"/>
  <c r="F497" i="22"/>
  <c r="F498" i="22"/>
  <c r="F499" i="22"/>
  <c r="F500" i="22"/>
  <c r="F501" i="22"/>
  <c r="F502" i="22"/>
  <c r="F503" i="22"/>
  <c r="F504" i="22"/>
  <c r="F505" i="22"/>
  <c r="F506" i="22"/>
  <c r="F507" i="22"/>
  <c r="F508" i="22"/>
  <c r="F509" i="22"/>
  <c r="F510" i="22"/>
  <c r="F511" i="22"/>
  <c r="F512" i="22"/>
  <c r="F513" i="22"/>
  <c r="F514" i="22"/>
  <c r="F515" i="22"/>
  <c r="F516" i="22"/>
  <c r="F517" i="22"/>
  <c r="F518" i="22"/>
  <c r="F519" i="22"/>
  <c r="F520" i="22"/>
  <c r="F521" i="22"/>
  <c r="F522" i="22"/>
  <c r="F523" i="22"/>
  <c r="F524" i="22"/>
  <c r="F525" i="22"/>
  <c r="F526" i="22"/>
  <c r="F527" i="22"/>
  <c r="F528" i="22"/>
  <c r="F529" i="22"/>
  <c r="F530" i="22"/>
  <c r="F531" i="22"/>
  <c r="F532" i="22"/>
  <c r="F533" i="22"/>
  <c r="F534" i="22"/>
  <c r="F535" i="22"/>
  <c r="F536" i="22"/>
  <c r="F537" i="22"/>
  <c r="F538" i="22"/>
  <c r="F539" i="22"/>
  <c r="F540" i="22"/>
  <c r="F541" i="22"/>
  <c r="F542" i="22"/>
  <c r="F543" i="22"/>
  <c r="F544" i="22"/>
  <c r="F545" i="22"/>
  <c r="F546" i="22"/>
  <c r="F547" i="22"/>
  <c r="F548" i="22"/>
  <c r="F549" i="22"/>
  <c r="F550" i="22"/>
  <c r="F551" i="22"/>
  <c r="F552" i="22"/>
  <c r="F553" i="22"/>
  <c r="F554" i="22"/>
  <c r="F555" i="22"/>
  <c r="F556" i="22"/>
  <c r="F557" i="22"/>
  <c r="F558" i="22"/>
  <c r="F4" i="22"/>
  <c r="F5" i="22"/>
  <c r="F6" i="22"/>
  <c r="F7" i="22"/>
  <c r="F3" i="22"/>
  <c r="AW211" i="26" l="1"/>
  <c r="AX211" i="26" s="1"/>
  <c r="AW590" i="26"/>
  <c r="AX590" i="26" s="1"/>
  <c r="AW780" i="26"/>
  <c r="AX780" i="26" s="1"/>
  <c r="AW53" i="26"/>
  <c r="AX53" i="26" s="1"/>
  <c r="AW318" i="26"/>
  <c r="AX318" i="26" s="1"/>
  <c r="AW27" i="26"/>
  <c r="AX27" i="26" s="1"/>
  <c r="AW398" i="26"/>
  <c r="AX398" i="26" s="1"/>
  <c r="AW321" i="26"/>
  <c r="AX321" i="26" s="1"/>
  <c r="AW610" i="26"/>
  <c r="AX610" i="26" s="1"/>
  <c r="AU273" i="26"/>
  <c r="AW588" i="26"/>
  <c r="AX588" i="26" s="1"/>
  <c r="AU558" i="26"/>
  <c r="AV558" i="26" s="1"/>
  <c r="AY558" i="26" s="1"/>
  <c r="BG558" i="26" s="1"/>
  <c r="BH558" i="26" s="1"/>
  <c r="AW96" i="26"/>
  <c r="AX96" i="26" s="1"/>
  <c r="AW679" i="26"/>
  <c r="AX679" i="26" s="1"/>
  <c r="AW518" i="26"/>
  <c r="AX518" i="26" s="1"/>
  <c r="AW787" i="26"/>
  <c r="AX787" i="26" s="1"/>
  <c r="AW246" i="26"/>
  <c r="AX246" i="26" s="1"/>
  <c r="AU107" i="26"/>
  <c r="AU217" i="26"/>
  <c r="AW221" i="26"/>
  <c r="AX221" i="26" s="1"/>
  <c r="AW750" i="26"/>
  <c r="AX750" i="26" s="1"/>
  <c r="AU454" i="26"/>
  <c r="AW618" i="26"/>
  <c r="AX618" i="26" s="1"/>
  <c r="AW473" i="26"/>
  <c r="AX473" i="26" s="1"/>
  <c r="AW383" i="26"/>
  <c r="AX383" i="26" s="1"/>
  <c r="AU522" i="26"/>
  <c r="AW488" i="26"/>
  <c r="AX488" i="26" s="1"/>
  <c r="AW389" i="26"/>
  <c r="AX389" i="26" s="1"/>
  <c r="AW189" i="26"/>
  <c r="AX189" i="26" s="1"/>
  <c r="AW61" i="26"/>
  <c r="AX61" i="26" s="1"/>
  <c r="AW275" i="26"/>
  <c r="AX275" i="26" s="1"/>
  <c r="AW157" i="26"/>
  <c r="AX157" i="26" s="1"/>
  <c r="AU203" i="26"/>
  <c r="AW367" i="26"/>
  <c r="AX367" i="26" s="1"/>
  <c r="AW315" i="26"/>
  <c r="AX315" i="26" s="1"/>
  <c r="AW683" i="26"/>
  <c r="AX683" i="26" s="1"/>
  <c r="AV683" i="26" s="1"/>
  <c r="AY683" i="26" s="1"/>
  <c r="BG683" i="26" s="1"/>
  <c r="BH683" i="26" s="1"/>
  <c r="AW360" i="26"/>
  <c r="AX360" i="26" s="1"/>
  <c r="AU795" i="26"/>
  <c r="AU181" i="26"/>
  <c r="AU41" i="26"/>
  <c r="AW428" i="26"/>
  <c r="AX428" i="26" s="1"/>
  <c r="AU199" i="26"/>
  <c r="AU784" i="26"/>
  <c r="AV784" i="26" s="1"/>
  <c r="AY784" i="26" s="1"/>
  <c r="BG784" i="26" s="1"/>
  <c r="BH784" i="26" s="1"/>
  <c r="AW737" i="26"/>
  <c r="AX737" i="26" s="1"/>
  <c r="AU751" i="26"/>
  <c r="AW520" i="26"/>
  <c r="AX520" i="26" s="1"/>
  <c r="AU170" i="26"/>
  <c r="AU641" i="26"/>
  <c r="AU806" i="26"/>
  <c r="AW540" i="26"/>
  <c r="AX540" i="26" s="1"/>
  <c r="AU570" i="26"/>
  <c r="AV570" i="26" s="1"/>
  <c r="AY570" i="26" s="1"/>
  <c r="BG570" i="26" s="1"/>
  <c r="BH570" i="26" s="1"/>
  <c r="AU473" i="26"/>
  <c r="AV473" i="26" s="1"/>
  <c r="AY473" i="26" s="1"/>
  <c r="BG473" i="26" s="1"/>
  <c r="BH473" i="26" s="1"/>
  <c r="AW753" i="26"/>
  <c r="AX753" i="26" s="1"/>
  <c r="AW320" i="26"/>
  <c r="AX320" i="26" s="1"/>
  <c r="AW620" i="26"/>
  <c r="AX620" i="26" s="1"/>
  <c r="AU308" i="26"/>
  <c r="AV308" i="26" s="1"/>
  <c r="AY308" i="26" s="1"/>
  <c r="BG308" i="26" s="1"/>
  <c r="BH308" i="26" s="1"/>
  <c r="AU493" i="26"/>
  <c r="AW624" i="26"/>
  <c r="AX624" i="26" s="1"/>
  <c r="AU73" i="26"/>
  <c r="AW801" i="26"/>
  <c r="AX801" i="26" s="1"/>
  <c r="AV801" i="26" s="1"/>
  <c r="AY801" i="26" s="1"/>
  <c r="BG801" i="26" s="1"/>
  <c r="BH801" i="26" s="1"/>
  <c r="AU638" i="26"/>
  <c r="AW377" i="26"/>
  <c r="AX377" i="26" s="1"/>
  <c r="AW429" i="26"/>
  <c r="AX429" i="26" s="1"/>
  <c r="AU397" i="26"/>
  <c r="AW281" i="26"/>
  <c r="AX281" i="26" s="1"/>
  <c r="AW172" i="26"/>
  <c r="AX172" i="26" s="1"/>
  <c r="AW811" i="26"/>
  <c r="AX811" i="26" s="1"/>
  <c r="AW613" i="26"/>
  <c r="AX613" i="26" s="1"/>
  <c r="AW88" i="26"/>
  <c r="AX88" i="26" s="1"/>
  <c r="AW697" i="26"/>
  <c r="AX697" i="26" s="1"/>
  <c r="AW561" i="26"/>
  <c r="AX561" i="26" s="1"/>
  <c r="AW547" i="26"/>
  <c r="AX547" i="26" s="1"/>
  <c r="AU540" i="26"/>
  <c r="AW522" i="26"/>
  <c r="AX522" i="26" s="1"/>
  <c r="AV522" i="26" s="1"/>
  <c r="AY522" i="26" s="1"/>
  <c r="BG522" i="26" s="1"/>
  <c r="BH522" i="26" s="1"/>
  <c r="AW307" i="26"/>
  <c r="AX307" i="26" s="1"/>
  <c r="AW118" i="26"/>
  <c r="AX118" i="26" s="1"/>
  <c r="AU280" i="26"/>
  <c r="AU230" i="26"/>
  <c r="AU375" i="26"/>
  <c r="AU477" i="26"/>
  <c r="AW470" i="26"/>
  <c r="AX470" i="26" s="1"/>
  <c r="AW127" i="26"/>
  <c r="AX127" i="26" s="1"/>
  <c r="AW158" i="26"/>
  <c r="AX158" i="26" s="1"/>
  <c r="AU811" i="26"/>
  <c r="AW266" i="26"/>
  <c r="AX266" i="26" s="1"/>
  <c r="AW57" i="26"/>
  <c r="AX57" i="26" s="1"/>
  <c r="AU92" i="26"/>
  <c r="AW62" i="26"/>
  <c r="AX62" i="26" s="1"/>
  <c r="AW362" i="26"/>
  <c r="AX362" i="26" s="1"/>
  <c r="AW387" i="26"/>
  <c r="AX387" i="26" s="1"/>
  <c r="AU694" i="26"/>
  <c r="AW602" i="26"/>
  <c r="AX602" i="26" s="1"/>
  <c r="AU430" i="26"/>
  <c r="AU103" i="26"/>
  <c r="AW632" i="26"/>
  <c r="AX632" i="26" s="1"/>
  <c r="AW200" i="26"/>
  <c r="AX200" i="26" s="1"/>
  <c r="AU189" i="26"/>
  <c r="AW405" i="26"/>
  <c r="AX405" i="26" s="1"/>
  <c r="AU314" i="26"/>
  <c r="AW69" i="26"/>
  <c r="AX69" i="26" s="1"/>
  <c r="AU557" i="26"/>
  <c r="AW544" i="26"/>
  <c r="AX544" i="26" s="1"/>
  <c r="AW690" i="26"/>
  <c r="AX690" i="26" s="1"/>
  <c r="AW589" i="26"/>
  <c r="AX589" i="26" s="1"/>
  <c r="AW254" i="26"/>
  <c r="AX254" i="26" s="1"/>
  <c r="AW693" i="26"/>
  <c r="AX693" i="26" s="1"/>
  <c r="AW487" i="26"/>
  <c r="AX487" i="26" s="1"/>
  <c r="AU507" i="26"/>
  <c r="AW169" i="26"/>
  <c r="AX169" i="26" s="1"/>
  <c r="AW814" i="26"/>
  <c r="AX814" i="26" s="1"/>
  <c r="AW609" i="26"/>
  <c r="AX609" i="26" s="1"/>
  <c r="AW454" i="26"/>
  <c r="AX454" i="26" s="1"/>
  <c r="AV454" i="26" s="1"/>
  <c r="AY454" i="26" s="1"/>
  <c r="BG454" i="26" s="1"/>
  <c r="BH454" i="26" s="1"/>
  <c r="AW558" i="26"/>
  <c r="AX558" i="26" s="1"/>
  <c r="AW87" i="26"/>
  <c r="AX87" i="26" s="1"/>
  <c r="AV87" i="26" s="1"/>
  <c r="AY87" i="26" s="1"/>
  <c r="BG87" i="26" s="1"/>
  <c r="BH87" i="26" s="1"/>
  <c r="AW235" i="26"/>
  <c r="AX235" i="26" s="1"/>
  <c r="AW643" i="26"/>
  <c r="AX643" i="26" s="1"/>
  <c r="AW65" i="26"/>
  <c r="AX65" i="26" s="1"/>
  <c r="AW23" i="26"/>
  <c r="AX23" i="26" s="1"/>
  <c r="AV23" i="26" s="1"/>
  <c r="AY23" i="26" s="1"/>
  <c r="BG23" i="26" s="1"/>
  <c r="BH23" i="26" s="1"/>
  <c r="AW228" i="26"/>
  <c r="AX228" i="26" s="1"/>
  <c r="AW239" i="26"/>
  <c r="AX239" i="26" s="1"/>
  <c r="AW251" i="26"/>
  <c r="AX251" i="26" s="1"/>
  <c r="AW401" i="26"/>
  <c r="AX401" i="26" s="1"/>
  <c r="AU159" i="26"/>
  <c r="AW207" i="26"/>
  <c r="AX207" i="26" s="1"/>
  <c r="AU87" i="26"/>
  <c r="AU353" i="26"/>
  <c r="AW342" i="26"/>
  <c r="AX342" i="26" s="1"/>
  <c r="AW349" i="26"/>
  <c r="AX349" i="26" s="1"/>
  <c r="AW509" i="26"/>
  <c r="AX509" i="26" s="1"/>
  <c r="AW715" i="26"/>
  <c r="AX715" i="26" s="1"/>
  <c r="AW694" i="26"/>
  <c r="AX694" i="26" s="1"/>
  <c r="AU730" i="26"/>
  <c r="AW36" i="26"/>
  <c r="AX36" i="26" s="1"/>
  <c r="AW67" i="26"/>
  <c r="AX67" i="26" s="1"/>
  <c r="AU726" i="26"/>
  <c r="AU26" i="26"/>
  <c r="AW762" i="26"/>
  <c r="AX762" i="26" s="1"/>
  <c r="AU85" i="26"/>
  <c r="AU622" i="26"/>
  <c r="AV622" i="26" s="1"/>
  <c r="AY622" i="26" s="1"/>
  <c r="BG622" i="26" s="1"/>
  <c r="BH622" i="26" s="1"/>
  <c r="AW815" i="26"/>
  <c r="AX815" i="26" s="1"/>
  <c r="AW793" i="26"/>
  <c r="AX793" i="26" s="1"/>
  <c r="AW777" i="26"/>
  <c r="AX777" i="26" s="1"/>
  <c r="AW300" i="26"/>
  <c r="AX300" i="26" s="1"/>
  <c r="AU593" i="26"/>
  <c r="AU23" i="26"/>
  <c r="AU786" i="26"/>
  <c r="AU763" i="26"/>
  <c r="AW279" i="26"/>
  <c r="AX279" i="26" s="1"/>
  <c r="AU235" i="26"/>
  <c r="AU254" i="26"/>
  <c r="AV254" i="26" s="1"/>
  <c r="AY254" i="26" s="1"/>
  <c r="BG254" i="26" s="1"/>
  <c r="BH254" i="26" s="1"/>
  <c r="AU261" i="26"/>
  <c r="AV261" i="26" s="1"/>
  <c r="AY261" i="26" s="1"/>
  <c r="BG261" i="26" s="1"/>
  <c r="BH261" i="26" s="1"/>
  <c r="AU158" i="26"/>
  <c r="AW125" i="26"/>
  <c r="AX125" i="26" s="1"/>
  <c r="AW642" i="26"/>
  <c r="AX642" i="26" s="1"/>
  <c r="AU625" i="26"/>
  <c r="AU204" i="26"/>
  <c r="AW651" i="26"/>
  <c r="AX651" i="26" s="1"/>
  <c r="AU472" i="26"/>
  <c r="AU548" i="26"/>
  <c r="AU190" i="26"/>
  <c r="AU42" i="26"/>
  <c r="AU382" i="26"/>
  <c r="AW303" i="26"/>
  <c r="AX303" i="26" s="1"/>
  <c r="AU21" i="26"/>
  <c r="AW346" i="26"/>
  <c r="AX346" i="26" s="1"/>
  <c r="AW45" i="26"/>
  <c r="AX45" i="26" s="1"/>
  <c r="AW646" i="26"/>
  <c r="AX646" i="26" s="1"/>
  <c r="AW659" i="26"/>
  <c r="AX659" i="26" s="1"/>
  <c r="AU60" i="26"/>
  <c r="AW91" i="26"/>
  <c r="AX91" i="26" s="1"/>
  <c r="AW431" i="26"/>
  <c r="AX431" i="26" s="1"/>
  <c r="AU495" i="26"/>
  <c r="AW153" i="26"/>
  <c r="AX153" i="26" s="1"/>
  <c r="AU396" i="26"/>
  <c r="AU302" i="26"/>
  <c r="AW384" i="26"/>
  <c r="AX384" i="26" s="1"/>
  <c r="AW163" i="26"/>
  <c r="AX163" i="26" s="1"/>
  <c r="AW297" i="26"/>
  <c r="AX297" i="26" s="1"/>
  <c r="AW13" i="26"/>
  <c r="AX13" i="26" s="1"/>
  <c r="AU783" i="26"/>
  <c r="AU814" i="26"/>
  <c r="AW795" i="26"/>
  <c r="AX795" i="26" s="1"/>
  <c r="AV795" i="26" s="1"/>
  <c r="AY795" i="26" s="1"/>
  <c r="BG795" i="26" s="1"/>
  <c r="BH795" i="26" s="1"/>
  <c r="AW722" i="26"/>
  <c r="AX722" i="26" s="1"/>
  <c r="AU62" i="26"/>
  <c r="AV62" i="26" s="1"/>
  <c r="AY62" i="26" s="1"/>
  <c r="BG62" i="26" s="1"/>
  <c r="BH62" i="26" s="1"/>
  <c r="AU157" i="26"/>
  <c r="AU77" i="26"/>
  <c r="AU389" i="26"/>
  <c r="AU487" i="26"/>
  <c r="AW507" i="26"/>
  <c r="AX507" i="26" s="1"/>
  <c r="AW493" i="26"/>
  <c r="AX493" i="26" s="1"/>
  <c r="AV493" i="26" s="1"/>
  <c r="AY493" i="26" s="1"/>
  <c r="BG493" i="26" s="1"/>
  <c r="BH493" i="26" s="1"/>
  <c r="AW166" i="26"/>
  <c r="AX166" i="26" s="1"/>
  <c r="AU283" i="26"/>
  <c r="AW577" i="26"/>
  <c r="AX577" i="26" s="1"/>
  <c r="AU668" i="26"/>
  <c r="AW725" i="26"/>
  <c r="AX725" i="26" s="1"/>
  <c r="AW703" i="26"/>
  <c r="AX703" i="26" s="1"/>
  <c r="AW543" i="26"/>
  <c r="AX543" i="26" s="1"/>
  <c r="AU488" i="26"/>
  <c r="AW430" i="26"/>
  <c r="AX430" i="26" s="1"/>
  <c r="AV430" i="26" s="1"/>
  <c r="AY430" i="26" s="1"/>
  <c r="BG430" i="26" s="1"/>
  <c r="BH430" i="26" s="1"/>
  <c r="AU321" i="26"/>
  <c r="AV321" i="26" s="1"/>
  <c r="AY321" i="26" s="1"/>
  <c r="BG321" i="26" s="1"/>
  <c r="BH321" i="26" s="1"/>
  <c r="AU590" i="26"/>
  <c r="AU192" i="26"/>
  <c r="AW41" i="26"/>
  <c r="AX41" i="26" s="1"/>
  <c r="AU298" i="26"/>
  <c r="AV298" i="26" s="1"/>
  <c r="AY298" i="26" s="1"/>
  <c r="BG298" i="26" s="1"/>
  <c r="BH298" i="26" s="1"/>
  <c r="AU31" i="26"/>
  <c r="AW597" i="26"/>
  <c r="AX597" i="26" s="1"/>
  <c r="AU360" i="26"/>
  <c r="AV360" i="26" s="1"/>
  <c r="AY360" i="26" s="1"/>
  <c r="BG360" i="26" s="1"/>
  <c r="BH360" i="26" s="1"/>
  <c r="AU553" i="26"/>
  <c r="AV553" i="26" s="1"/>
  <c r="AY553" i="26" s="1"/>
  <c r="BG553" i="26" s="1"/>
  <c r="BH553" i="26" s="1"/>
  <c r="AU193" i="26"/>
  <c r="AU111" i="26"/>
  <c r="AW433" i="26"/>
  <c r="AX433" i="26" s="1"/>
  <c r="AW326" i="26"/>
  <c r="AX326" i="26" s="1"/>
  <c r="AW85" i="26"/>
  <c r="AX85" i="26" s="1"/>
  <c r="AU660" i="26"/>
  <c r="AW500" i="26"/>
  <c r="AX500" i="26" s="1"/>
  <c r="AW273" i="26"/>
  <c r="AX273" i="26" s="1"/>
  <c r="AV273" i="26" s="1"/>
  <c r="AY273" i="26" s="1"/>
  <c r="BG273" i="26" s="1"/>
  <c r="BH273" i="26" s="1"/>
  <c r="AW188" i="26"/>
  <c r="AX188" i="26" s="1"/>
  <c r="AW181" i="26"/>
  <c r="AX181" i="26" s="1"/>
  <c r="AU176" i="26"/>
  <c r="AU736" i="26"/>
  <c r="AW627" i="26"/>
  <c r="AX627" i="26" s="1"/>
  <c r="AU96" i="26"/>
  <c r="AV96" i="26" s="1"/>
  <c r="AY96" i="26" s="1"/>
  <c r="BG96" i="26" s="1"/>
  <c r="BH96" i="26" s="1"/>
  <c r="AW259" i="26"/>
  <c r="AX259" i="26" s="1"/>
  <c r="AW536" i="26"/>
  <c r="AX536" i="26" s="1"/>
  <c r="AU185" i="26"/>
  <c r="AW785" i="26"/>
  <c r="AX785" i="26" s="1"/>
  <c r="AU770" i="26"/>
  <c r="AW579" i="26"/>
  <c r="AX579" i="26" s="1"/>
  <c r="AU244" i="26"/>
  <c r="AU635" i="26"/>
  <c r="AU86" i="26"/>
  <c r="AU619" i="26"/>
  <c r="AU559" i="26"/>
  <c r="AU498" i="26"/>
  <c r="AU484" i="26"/>
  <c r="AU552" i="26"/>
  <c r="AW660" i="26"/>
  <c r="AX660" i="26" s="1"/>
  <c r="AU40" i="26"/>
  <c r="AW736" i="26"/>
  <c r="AX736" i="26" s="1"/>
  <c r="AW24" i="26"/>
  <c r="AX24" i="26" s="1"/>
  <c r="AU30" i="26"/>
  <c r="AU588" i="26"/>
  <c r="AU46" i="26"/>
  <c r="AW770" i="26"/>
  <c r="AX770" i="26" s="1"/>
  <c r="AV770" i="26" s="1"/>
  <c r="AY770" i="26" s="1"/>
  <c r="BG770" i="26" s="1"/>
  <c r="BH770" i="26" s="1"/>
  <c r="AU358" i="26"/>
  <c r="AW689" i="26"/>
  <c r="AX689" i="26" s="1"/>
  <c r="AU119" i="26"/>
  <c r="AW119" i="26"/>
  <c r="AX119" i="26" s="1"/>
  <c r="AW12" i="26"/>
  <c r="AX12" i="26" s="1"/>
  <c r="AW769" i="26"/>
  <c r="AX769" i="26" s="1"/>
  <c r="AU777" i="26"/>
  <c r="AW164" i="26"/>
  <c r="AX164" i="26" s="1"/>
  <c r="AU76" i="26"/>
  <c r="AU120" i="26"/>
  <c r="AW388" i="26"/>
  <c r="AX388" i="26" s="1"/>
  <c r="AW217" i="26"/>
  <c r="AX217" i="26" s="1"/>
  <c r="AV217" i="26" s="1"/>
  <c r="AY217" i="26" s="1"/>
  <c r="BG217" i="26" s="1"/>
  <c r="BH217" i="26" s="1"/>
  <c r="AW381" i="26"/>
  <c r="AX381" i="26" s="1"/>
  <c r="AW364" i="26"/>
  <c r="AX364" i="26" s="1"/>
  <c r="AU361" i="26"/>
  <c r="AW655" i="26"/>
  <c r="AX655" i="26" s="1"/>
  <c r="AU563" i="26"/>
  <c r="AU482" i="26"/>
  <c r="AU501" i="26"/>
  <c r="AU531" i="26"/>
  <c r="AV531" i="26" s="1"/>
  <c r="AY531" i="26" s="1"/>
  <c r="BG531" i="26" s="1"/>
  <c r="BH531" i="26" s="1"/>
  <c r="AW278" i="26"/>
  <c r="AX278" i="26" s="1"/>
  <c r="AU198" i="26"/>
  <c r="AU35" i="26"/>
  <c r="AU408" i="26"/>
  <c r="AU312" i="26"/>
  <c r="AV312" i="26" s="1"/>
  <c r="AY312" i="26" s="1"/>
  <c r="BG312" i="26" s="1"/>
  <c r="BH312" i="26" s="1"/>
  <c r="AW255" i="26"/>
  <c r="AX255" i="26" s="1"/>
  <c r="AW111" i="26"/>
  <c r="AX111" i="26" s="1"/>
  <c r="AU597" i="26"/>
  <c r="AW796" i="26"/>
  <c r="AX796" i="26" s="1"/>
  <c r="AW584" i="26"/>
  <c r="AX584" i="26" s="1"/>
  <c r="AU793" i="26"/>
  <c r="AV793" i="26" s="1"/>
  <c r="AY793" i="26" s="1"/>
  <c r="BG793" i="26" s="1"/>
  <c r="BH793" i="26" s="1"/>
  <c r="AU433" i="26"/>
  <c r="AV433" i="26" s="1"/>
  <c r="AY433" i="26" s="1"/>
  <c r="AW193" i="26"/>
  <c r="AX193" i="26" s="1"/>
  <c r="AV193" i="26" s="1"/>
  <c r="AY193" i="26" s="1"/>
  <c r="BG193" i="26" s="1"/>
  <c r="BH193" i="26" s="1"/>
  <c r="AW176" i="26"/>
  <c r="AX176" i="26" s="1"/>
  <c r="AW31" i="26"/>
  <c r="AX31" i="26" s="1"/>
  <c r="AV31" i="26" s="1"/>
  <c r="AY31" i="26" s="1"/>
  <c r="BG31" i="26" s="1"/>
  <c r="BH31" i="26" s="1"/>
  <c r="AU12" i="26"/>
  <c r="AU816" i="26"/>
  <c r="AV816" i="26" s="1"/>
  <c r="AY816" i="26" s="1"/>
  <c r="BG816" i="26" s="1"/>
  <c r="BH816" i="26" s="1"/>
  <c r="AU787" i="26"/>
  <c r="AU583" i="26"/>
  <c r="AU752" i="26"/>
  <c r="AU598" i="26"/>
  <c r="AU352" i="26"/>
  <c r="AW359" i="26"/>
  <c r="AX359" i="26" s="1"/>
  <c r="AU664" i="26"/>
  <c r="AV664" i="26" s="1"/>
  <c r="AY664" i="26" s="1"/>
  <c r="BG664" i="26" s="1"/>
  <c r="BH664" i="26" s="1"/>
  <c r="AW592" i="26"/>
  <c r="AX592" i="26" s="1"/>
  <c r="AU188" i="26"/>
  <c r="AV188" i="26" s="1"/>
  <c r="AY188" i="26" s="1"/>
  <c r="BG188" i="26" s="1"/>
  <c r="BH188" i="26" s="1"/>
  <c r="AW448" i="26"/>
  <c r="AX448" i="26" s="1"/>
  <c r="AU628" i="26"/>
  <c r="AU143" i="26"/>
  <c r="AW301" i="26"/>
  <c r="AX301" i="26" s="1"/>
  <c r="AW290" i="26"/>
  <c r="AX290" i="26" s="1"/>
  <c r="AU33" i="26"/>
  <c r="AW569" i="26"/>
  <c r="AX569" i="26" s="1"/>
  <c r="AV569" i="26" s="1"/>
  <c r="AY569" i="26" s="1"/>
  <c r="BG569" i="26" s="1"/>
  <c r="BH569" i="26" s="1"/>
  <c r="AU623" i="26"/>
  <c r="AU184" i="26"/>
  <c r="AV184" i="26" s="1"/>
  <c r="AY184" i="26" s="1"/>
  <c r="BG184" i="26" s="1"/>
  <c r="BH184" i="26" s="1"/>
  <c r="AU43" i="26"/>
  <c r="AV43" i="26" s="1"/>
  <c r="AY43" i="26" s="1"/>
  <c r="BG43" i="26" s="1"/>
  <c r="BH43" i="26" s="1"/>
  <c r="AU805" i="26"/>
  <c r="AW267" i="26"/>
  <c r="AX267" i="26" s="1"/>
  <c r="AU702" i="26"/>
  <c r="AV702" i="26" s="1"/>
  <c r="AY702" i="26" s="1"/>
  <c r="BG702" i="26" s="1"/>
  <c r="BH702" i="26" s="1"/>
  <c r="AU700" i="26"/>
  <c r="AW230" i="26"/>
  <c r="AX230" i="26" s="1"/>
  <c r="AU411" i="26"/>
  <c r="AV411" i="26" s="1"/>
  <c r="AY411" i="26" s="1"/>
  <c r="BG411" i="26" s="1"/>
  <c r="BH411" i="26" s="1"/>
  <c r="AU476" i="26"/>
  <c r="AW636" i="26"/>
  <c r="AX636" i="26" s="1"/>
  <c r="AW415" i="26"/>
  <c r="AX415" i="26" s="1"/>
  <c r="AW213" i="26"/>
  <c r="AX213" i="26" s="1"/>
  <c r="AW698" i="26"/>
  <c r="AX698" i="26" s="1"/>
  <c r="AW545" i="26"/>
  <c r="AX545" i="26" s="1"/>
  <c r="AW472" i="26"/>
  <c r="AX472" i="26" s="1"/>
  <c r="AU550" i="26"/>
  <c r="AV550" i="26" s="1"/>
  <c r="AY550" i="26" s="1"/>
  <c r="BG550" i="26" s="1"/>
  <c r="BH550" i="26" s="1"/>
  <c r="AW305" i="26"/>
  <c r="AX305" i="26" s="1"/>
  <c r="AU8" i="26"/>
  <c r="AV8" i="26" s="1"/>
  <c r="AY8" i="26" s="1"/>
  <c r="BG8" i="26" s="1"/>
  <c r="BH8" i="26" s="1"/>
  <c r="AU34" i="26"/>
  <c r="AU65" i="26"/>
  <c r="AV65" i="26" s="1"/>
  <c r="AY65" i="26" s="1"/>
  <c r="BG65" i="26" s="1"/>
  <c r="BH65" i="26" s="1"/>
  <c r="AU706" i="26"/>
  <c r="AV706" i="26" s="1"/>
  <c r="AY706" i="26" s="1"/>
  <c r="BG706" i="26" s="1"/>
  <c r="BH706" i="26" s="1"/>
  <c r="AW414" i="26"/>
  <c r="AX414" i="26" s="1"/>
  <c r="AW376" i="26"/>
  <c r="AX376" i="26" s="1"/>
  <c r="AW680" i="26"/>
  <c r="AX680" i="26" s="1"/>
  <c r="AW436" i="26"/>
  <c r="AX436" i="26" s="1"/>
  <c r="AW269" i="26"/>
  <c r="AX269" i="26" s="1"/>
  <c r="AU435" i="26"/>
  <c r="AW637" i="26"/>
  <c r="AX637" i="26" s="1"/>
  <c r="AU335" i="26"/>
  <c r="AU609" i="26"/>
  <c r="AU447" i="26"/>
  <c r="AU45" i="26"/>
  <c r="AV45" i="26" s="1"/>
  <c r="AY45" i="26" s="1"/>
  <c r="BG45" i="26" s="1"/>
  <c r="BH45" i="26" s="1"/>
  <c r="AU99" i="26"/>
  <c r="AU305" i="26"/>
  <c r="AU169" i="26"/>
  <c r="AV169" i="26" s="1"/>
  <c r="AY169" i="26" s="1"/>
  <c r="BG169" i="26" s="1"/>
  <c r="BH169" i="26" s="1"/>
  <c r="AU618" i="26"/>
  <c r="AU613" i="26"/>
  <c r="AU259" i="26"/>
  <c r="AU683" i="26"/>
  <c r="AU500" i="26"/>
  <c r="AU627" i="26"/>
  <c r="AV627" i="26" s="1"/>
  <c r="AY627" i="26" s="1"/>
  <c r="BG627" i="26" s="1"/>
  <c r="BH627" i="26" s="1"/>
  <c r="AW819" i="26"/>
  <c r="AX819" i="26" s="1"/>
  <c r="AW783" i="26"/>
  <c r="AX783" i="26" s="1"/>
  <c r="AU775" i="26"/>
  <c r="AW767" i="26"/>
  <c r="AX767" i="26" s="1"/>
  <c r="AW586" i="26"/>
  <c r="AX586" i="26" s="1"/>
  <c r="AW564" i="26"/>
  <c r="AX564" i="26" s="1"/>
  <c r="AW247" i="26"/>
  <c r="AX247" i="26" s="1"/>
  <c r="AU255" i="26"/>
  <c r="AU414" i="26"/>
  <c r="AV414" i="26" s="1"/>
  <c r="AY414" i="26" s="1"/>
  <c r="BG414" i="26" s="1"/>
  <c r="BH414" i="26" s="1"/>
  <c r="AU415" i="26"/>
  <c r="AU134" i="26"/>
  <c r="AW155" i="26"/>
  <c r="AX155" i="26" s="1"/>
  <c r="AU117" i="26"/>
  <c r="AW603" i="26"/>
  <c r="AX603" i="26" s="1"/>
  <c r="AW77" i="26"/>
  <c r="AX77" i="26" s="1"/>
  <c r="AU648" i="26"/>
  <c r="AV648" i="26" s="1"/>
  <c r="AY648" i="26" s="1"/>
  <c r="BG648" i="26" s="1"/>
  <c r="BH648" i="26" s="1"/>
  <c r="AU687" i="26"/>
  <c r="AU659" i="26"/>
  <c r="AW485" i="26"/>
  <c r="AX485" i="26" s="1"/>
  <c r="AW335" i="26"/>
  <c r="AX335" i="26" s="1"/>
  <c r="AU612" i="26"/>
  <c r="AW123" i="26"/>
  <c r="AX123" i="26" s="1"/>
  <c r="AU32" i="26"/>
  <c r="AW46" i="26"/>
  <c r="AX46" i="26" s="1"/>
  <c r="AV46" i="26" s="1"/>
  <c r="AY46" i="26" s="1"/>
  <c r="AW476" i="26"/>
  <c r="AX476" i="26" s="1"/>
  <c r="AW316" i="26"/>
  <c r="AX316" i="26" s="1"/>
  <c r="AU306" i="26"/>
  <c r="AW435" i="26"/>
  <c r="AX435" i="26" s="1"/>
  <c r="AU543" i="26"/>
  <c r="AV543" i="26" s="1"/>
  <c r="AY543" i="26" s="1"/>
  <c r="BG543" i="26" s="1"/>
  <c r="BH543" i="26" s="1"/>
  <c r="AU436" i="26"/>
  <c r="AU424" i="26"/>
  <c r="AU160" i="26"/>
  <c r="AU792" i="26"/>
  <c r="AV792" i="26" s="1"/>
  <c r="AY792" i="26" s="1"/>
  <c r="BG792" i="26" s="1"/>
  <c r="BH792" i="26" s="1"/>
  <c r="AU779" i="26"/>
  <c r="AU758" i="26"/>
  <c r="AW270" i="26"/>
  <c r="AX270" i="26" s="1"/>
  <c r="AU267" i="26"/>
  <c r="AU82" i="26"/>
  <c r="AU631" i="26"/>
  <c r="AU376" i="26"/>
  <c r="AU690" i="26"/>
  <c r="AU680" i="26"/>
  <c r="AW708" i="26"/>
  <c r="AX708" i="26" s="1"/>
  <c r="AU693" i="26"/>
  <c r="AU545" i="26"/>
  <c r="AV545" i="26" s="1"/>
  <c r="AY545" i="26" s="1"/>
  <c r="BG545" i="26" s="1"/>
  <c r="BH545" i="26" s="1"/>
  <c r="AU523" i="26"/>
  <c r="AV523" i="26" s="1"/>
  <c r="AY523" i="26" s="1"/>
  <c r="BG523" i="26" s="1"/>
  <c r="BH523" i="26" s="1"/>
  <c r="AU438" i="26"/>
  <c r="AW526" i="26"/>
  <c r="AX526" i="26" s="1"/>
  <c r="AU478" i="26"/>
  <c r="AW332" i="26"/>
  <c r="AX332" i="26" s="1"/>
  <c r="AU632" i="26"/>
  <c r="AW294" i="26"/>
  <c r="AX294" i="26" s="1"/>
  <c r="AU745" i="26"/>
  <c r="AW282" i="26"/>
  <c r="AX282" i="26" s="1"/>
  <c r="AW805" i="26"/>
  <c r="AX805" i="26" s="1"/>
  <c r="AV805" i="26" s="1"/>
  <c r="AY805" i="26" s="1"/>
  <c r="BG805" i="26" s="1"/>
  <c r="BH805" i="26" s="1"/>
  <c r="AU637" i="26"/>
  <c r="AU536" i="26"/>
  <c r="AV536" i="26" s="1"/>
  <c r="AY536" i="26" s="1"/>
  <c r="BG536" i="26" s="1"/>
  <c r="BH536" i="26" s="1"/>
  <c r="AU796" i="26"/>
  <c r="AV796" i="26" s="1"/>
  <c r="AY796" i="26" s="1"/>
  <c r="BG796" i="26" s="1"/>
  <c r="BH796" i="26" s="1"/>
  <c r="AU788" i="26"/>
  <c r="AV788" i="26" s="1"/>
  <c r="AY788" i="26" s="1"/>
  <c r="BG788" i="26" s="1"/>
  <c r="BH788" i="26" s="1"/>
  <c r="AU275" i="26"/>
  <c r="AV275" i="26" s="1"/>
  <c r="AY275" i="26" s="1"/>
  <c r="BG275" i="26" s="1"/>
  <c r="BH275" i="26" s="1"/>
  <c r="AU242" i="26"/>
  <c r="AW260" i="26"/>
  <c r="AX260" i="26" s="1"/>
  <c r="AU269" i="26"/>
  <c r="AW729" i="26"/>
  <c r="AX729" i="26" s="1"/>
  <c r="AW721" i="26"/>
  <c r="AX721" i="26" s="1"/>
  <c r="AU338" i="26"/>
  <c r="AU626" i="26"/>
  <c r="AU71" i="26"/>
  <c r="AU698" i="26"/>
  <c r="AV698" i="26" s="1"/>
  <c r="AY698" i="26" s="1"/>
  <c r="BG698" i="26" s="1"/>
  <c r="BH698" i="26" s="1"/>
  <c r="AW517" i="26"/>
  <c r="AX517" i="26" s="1"/>
  <c r="AU541" i="26"/>
  <c r="AW497" i="26"/>
  <c r="AX497" i="26" s="1"/>
  <c r="AU636" i="26"/>
  <c r="AV636" i="26" s="1"/>
  <c r="AY636" i="26" s="1"/>
  <c r="BG636" i="26" s="1"/>
  <c r="BH636" i="26" s="1"/>
  <c r="AU171" i="26"/>
  <c r="AW51" i="26"/>
  <c r="AX51" i="26" s="1"/>
  <c r="AW310" i="26"/>
  <c r="AX310" i="26" s="1"/>
  <c r="AW284" i="26"/>
  <c r="AX284" i="26" s="1"/>
  <c r="AW447" i="26"/>
  <c r="AX447" i="26" s="1"/>
  <c r="AW700" i="26"/>
  <c r="AX700" i="26" s="1"/>
  <c r="AU646" i="26"/>
  <c r="AV646" i="26" s="1"/>
  <c r="AY646" i="26" s="1"/>
  <c r="BG646" i="26" s="1"/>
  <c r="BH646" i="26" s="1"/>
  <c r="AW573" i="26"/>
  <c r="AX573" i="26" s="1"/>
  <c r="AV573" i="26" s="1"/>
  <c r="AY573" i="26" s="1"/>
  <c r="BG573" i="26" s="1"/>
  <c r="BH573" i="26" s="1"/>
  <c r="AW776" i="26"/>
  <c r="AX776" i="26" s="1"/>
  <c r="AU279" i="26"/>
  <c r="AU228" i="26"/>
  <c r="AV228" i="26" s="1"/>
  <c r="AY228" i="26" s="1"/>
  <c r="BG228" i="26" s="1"/>
  <c r="BH228" i="26" s="1"/>
  <c r="AU356" i="26"/>
  <c r="AW347" i="26"/>
  <c r="AX347" i="26" s="1"/>
  <c r="AU404" i="26"/>
  <c r="AV404" i="26" s="1"/>
  <c r="AY404" i="26" s="1"/>
  <c r="BG404" i="26" s="1"/>
  <c r="BH404" i="26" s="1"/>
  <c r="AW107" i="26"/>
  <c r="AX107" i="26" s="1"/>
  <c r="AV107" i="26" s="1"/>
  <c r="AY107" i="26" s="1"/>
  <c r="AU57" i="26"/>
  <c r="AW110" i="26"/>
  <c r="AX110" i="26" s="1"/>
  <c r="AW343" i="26"/>
  <c r="AX343" i="26" s="1"/>
  <c r="AU373" i="26"/>
  <c r="AW587" i="26"/>
  <c r="AX587" i="26" s="1"/>
  <c r="AW565" i="26"/>
  <c r="AX565" i="26" s="1"/>
  <c r="AW410" i="26"/>
  <c r="AX410" i="26" s="1"/>
  <c r="AU371" i="26"/>
  <c r="AW361" i="26"/>
  <c r="AX361" i="26" s="1"/>
  <c r="AW568" i="26"/>
  <c r="AX568" i="26" s="1"/>
  <c r="AW191" i="26"/>
  <c r="AX191" i="26" s="1"/>
  <c r="AW174" i="26"/>
  <c r="AX174" i="26" s="1"/>
  <c r="AW484" i="26"/>
  <c r="AX484" i="26" s="1"/>
  <c r="AV484" i="26" s="1"/>
  <c r="AY484" i="26" s="1"/>
  <c r="BG484" i="26" s="1"/>
  <c r="BH484" i="26" s="1"/>
  <c r="AU643" i="26"/>
  <c r="AW185" i="26"/>
  <c r="AX185" i="26" s="1"/>
  <c r="AV185" i="26" s="1"/>
  <c r="AY185" i="26" s="1"/>
  <c r="BG185" i="26" s="1"/>
  <c r="BH185" i="26" s="1"/>
  <c r="AU118" i="26"/>
  <c r="AW283" i="26"/>
  <c r="AX283" i="26" s="1"/>
  <c r="AU11" i="26"/>
  <c r="AW530" i="26"/>
  <c r="AX530" i="26" s="1"/>
  <c r="AU405" i="26"/>
  <c r="AU315" i="26"/>
  <c r="AV315" i="26" s="1"/>
  <c r="AY315" i="26" s="1"/>
  <c r="BG315" i="26" s="1"/>
  <c r="BH315" i="26" s="1"/>
  <c r="AU287" i="26"/>
  <c r="AW319" i="26"/>
  <c r="AX319" i="26" s="1"/>
  <c r="AW99" i="26"/>
  <c r="AX99" i="26" s="1"/>
  <c r="AV99" i="26" s="1"/>
  <c r="AY99" i="26" s="1"/>
  <c r="BG99" i="26" s="1"/>
  <c r="BH99" i="26" s="1"/>
  <c r="AW623" i="26"/>
  <c r="AX623" i="26" s="1"/>
  <c r="AU300" i="26"/>
  <c r="AW146" i="26"/>
  <c r="AX146" i="26" s="1"/>
  <c r="AW22" i="26"/>
  <c r="AX22" i="26" s="1"/>
  <c r="AU519" i="26"/>
  <c r="AU98" i="26"/>
  <c r="AW617" i="26"/>
  <c r="AX617" i="26" s="1"/>
  <c r="AU133" i="26"/>
  <c r="AW422" i="26"/>
  <c r="AX422" i="26" s="1"/>
  <c r="AW424" i="26"/>
  <c r="AX424" i="26" s="1"/>
  <c r="AU549" i="26"/>
  <c r="AU326" i="26"/>
  <c r="AW182" i="26"/>
  <c r="AX182" i="26" s="1"/>
  <c r="AW175" i="26"/>
  <c r="AX175" i="26" s="1"/>
  <c r="AU676" i="26"/>
  <c r="AV676" i="26" s="1"/>
  <c r="AY676" i="26" s="1"/>
  <c r="BG676" i="26" s="1"/>
  <c r="BH676" i="26" s="1"/>
  <c r="AW710" i="26"/>
  <c r="AX710" i="26" s="1"/>
  <c r="AV710" i="26" s="1"/>
  <c r="AY710" i="26" s="1"/>
  <c r="BG710" i="26" s="1"/>
  <c r="BH710" i="26" s="1"/>
  <c r="AW559" i="26"/>
  <c r="AX559" i="26" s="1"/>
  <c r="AW672" i="26"/>
  <c r="AX672" i="26" s="1"/>
  <c r="AU567" i="26"/>
  <c r="AW225" i="26"/>
  <c r="AX225" i="26" s="1"/>
  <c r="AU238" i="26"/>
  <c r="AU413" i="26"/>
  <c r="AW728" i="26"/>
  <c r="AX728" i="26" s="1"/>
  <c r="AU390" i="26"/>
  <c r="AU644" i="26"/>
  <c r="AU639" i="26"/>
  <c r="AU672" i="26"/>
  <c r="AW439" i="26"/>
  <c r="AX439" i="26" s="1"/>
  <c r="AW549" i="26"/>
  <c r="AX549" i="26" s="1"/>
  <c r="AU385" i="26"/>
  <c r="AW15" i="26"/>
  <c r="AX15" i="26" s="1"/>
  <c r="AU7" i="26"/>
  <c r="AU617" i="26"/>
  <c r="AU573" i="26"/>
  <c r="AW309" i="26"/>
  <c r="AX309" i="26" s="1"/>
  <c r="AU16" i="26"/>
  <c r="AW98" i="26"/>
  <c r="AX98" i="26" s="1"/>
  <c r="AV98" i="26" s="1"/>
  <c r="AY98" i="26" s="1"/>
  <c r="BG98" i="26" s="1"/>
  <c r="BH98" i="26" s="1"/>
  <c r="AW38" i="26"/>
  <c r="AX38" i="26" s="1"/>
  <c r="AW274" i="26"/>
  <c r="AX274" i="26" s="1"/>
  <c r="AW593" i="26"/>
  <c r="AX593" i="26" s="1"/>
  <c r="AU530" i="26"/>
  <c r="AU725" i="26"/>
  <c r="AU214" i="26"/>
  <c r="AU703" i="26"/>
  <c r="AW560" i="26"/>
  <c r="AX560" i="26" s="1"/>
  <c r="AU138" i="26"/>
  <c r="AW52" i="26"/>
  <c r="AX52" i="26" s="1"/>
  <c r="AU645" i="26"/>
  <c r="AU696" i="26"/>
  <c r="AU200" i="26"/>
  <c r="AW74" i="26"/>
  <c r="AX74" i="26" s="1"/>
  <c r="AW288" i="26"/>
  <c r="AX288" i="26" s="1"/>
  <c r="AW406" i="26"/>
  <c r="AX406" i="26" s="1"/>
  <c r="AW779" i="26"/>
  <c r="AX779" i="26" s="1"/>
  <c r="AW203" i="26"/>
  <c r="AX203" i="26" s="1"/>
  <c r="AU367" i="26"/>
  <c r="AV367" i="26" s="1"/>
  <c r="AY367" i="26" s="1"/>
  <c r="BG367" i="26" s="1"/>
  <c r="BH367" i="26" s="1"/>
  <c r="AW373" i="26"/>
  <c r="AX373" i="26" s="1"/>
  <c r="AU589" i="26"/>
  <c r="AW192" i="26"/>
  <c r="AX192" i="26" s="1"/>
  <c r="AW804" i="26"/>
  <c r="AX804" i="26" s="1"/>
  <c r="AW773" i="26"/>
  <c r="AX773" i="26" s="1"/>
  <c r="AW790" i="26"/>
  <c r="AX790" i="26" s="1"/>
  <c r="AU232" i="26"/>
  <c r="AW400" i="26"/>
  <c r="AX400" i="26" s="1"/>
  <c r="AW206" i="26"/>
  <c r="AX206" i="26" s="1"/>
  <c r="AU679" i="26"/>
  <c r="AV679" i="26" s="1"/>
  <c r="AY679" i="26" s="1"/>
  <c r="BG679" i="26" s="1"/>
  <c r="BH679" i="26" s="1"/>
  <c r="AW202" i="26"/>
  <c r="AX202" i="26" s="1"/>
  <c r="AU334" i="26"/>
  <c r="AW458" i="26"/>
  <c r="AX458" i="26" s="1"/>
  <c r="AW187" i="26"/>
  <c r="AX187" i="26" s="1"/>
  <c r="AU271" i="26"/>
  <c r="AW135" i="26"/>
  <c r="AX135" i="26" s="1"/>
  <c r="AW44" i="26"/>
  <c r="AX44" i="26" s="1"/>
  <c r="AW121" i="26"/>
  <c r="AX121" i="26" s="1"/>
  <c r="AU10" i="26"/>
  <c r="AW18" i="26"/>
  <c r="AX18" i="26" s="1"/>
  <c r="AW287" i="26"/>
  <c r="AX287" i="26" s="1"/>
  <c r="AW30" i="26"/>
  <c r="AX30" i="26" s="1"/>
  <c r="AW286" i="26"/>
  <c r="AX286" i="26" s="1"/>
  <c r="AU9" i="26"/>
  <c r="AU136" i="26"/>
  <c r="AV136" i="26" s="1"/>
  <c r="AY136" i="26" s="1"/>
  <c r="BG136" i="26" s="1"/>
  <c r="BH136" i="26" s="1"/>
  <c r="AW92" i="26"/>
  <c r="AX92" i="26" s="1"/>
  <c r="AU383" i="26"/>
  <c r="AV383" i="26" s="1"/>
  <c r="AY383" i="26" s="1"/>
  <c r="BG383" i="26" s="1"/>
  <c r="BH383" i="26" s="1"/>
  <c r="AW11" i="26"/>
  <c r="AX11" i="26" s="1"/>
  <c r="AW103" i="26"/>
  <c r="AX103" i="26" s="1"/>
  <c r="AW681" i="26"/>
  <c r="AX681" i="26" s="1"/>
  <c r="AU491" i="26"/>
  <c r="AV491" i="26" s="1"/>
  <c r="AY491" i="26" s="1"/>
  <c r="BG491" i="26" s="1"/>
  <c r="BH491" i="26" s="1"/>
  <c r="AW621" i="26"/>
  <c r="AX621" i="26" s="1"/>
  <c r="AW663" i="26"/>
  <c r="AX663" i="26" s="1"/>
  <c r="AW749" i="26"/>
  <c r="AX749" i="26" s="1"/>
  <c r="AW375" i="26"/>
  <c r="AX375" i="26" s="1"/>
  <c r="AW812" i="26"/>
  <c r="AX812" i="26" s="1"/>
  <c r="AW781" i="26"/>
  <c r="AX781" i="26" s="1"/>
  <c r="AW764" i="26"/>
  <c r="AX764" i="26" s="1"/>
  <c r="AW766" i="26"/>
  <c r="AX766" i="26" s="1"/>
  <c r="AW578" i="26"/>
  <c r="AX578" i="26" s="1"/>
  <c r="AU354" i="26"/>
  <c r="AU601" i="26"/>
  <c r="AV601" i="26" s="1"/>
  <c r="AY601" i="26" s="1"/>
  <c r="BG601" i="26" s="1"/>
  <c r="BH601" i="26" s="1"/>
  <c r="AW626" i="26"/>
  <c r="AX626" i="26" s="1"/>
  <c r="AW496" i="26"/>
  <c r="AX496" i="26" s="1"/>
  <c r="AU479" i="26"/>
  <c r="AW19" i="26"/>
  <c r="AX19" i="26" s="1"/>
  <c r="AU755" i="26"/>
  <c r="AU183" i="26"/>
  <c r="AU527" i="26"/>
  <c r="AW537" i="26"/>
  <c r="AX537" i="26" s="1"/>
  <c r="AW581" i="26"/>
  <c r="AX581" i="26" s="1"/>
  <c r="AU584" i="26"/>
  <c r="AU407" i="26"/>
  <c r="AW800" i="26"/>
  <c r="AX800" i="26" s="1"/>
  <c r="AW809" i="26"/>
  <c r="AX809" i="26" s="1"/>
  <c r="AW789" i="26"/>
  <c r="AX789" i="26" s="1"/>
  <c r="AU270" i="26"/>
  <c r="AU239" i="26"/>
  <c r="AU243" i="26"/>
  <c r="AW412" i="26"/>
  <c r="AX412" i="26" s="1"/>
  <c r="AW258" i="26"/>
  <c r="AX258" i="26" s="1"/>
  <c r="AW732" i="26"/>
  <c r="AX732" i="26" s="1"/>
  <c r="AW90" i="26"/>
  <c r="AX90" i="26" s="1"/>
  <c r="AW630" i="26"/>
  <c r="AX630" i="26" s="1"/>
  <c r="AW368" i="26"/>
  <c r="AX368" i="26" s="1"/>
  <c r="AU709" i="26"/>
  <c r="AU677" i="26"/>
  <c r="AW678" i="26"/>
  <c r="AX678" i="26" s="1"/>
  <c r="AW469" i="26"/>
  <c r="AX469" i="26" s="1"/>
  <c r="AU521" i="26"/>
  <c r="AW427" i="26"/>
  <c r="AX427" i="26" s="1"/>
  <c r="AU327" i="26"/>
  <c r="AU102" i="26"/>
  <c r="AU621" i="26"/>
  <c r="AW806" i="26"/>
  <c r="AX806" i="26" s="1"/>
  <c r="AV806" i="26" s="1"/>
  <c r="AY806" i="26" s="1"/>
  <c r="BG806" i="26" s="1"/>
  <c r="BH806" i="26" s="1"/>
  <c r="AW786" i="26"/>
  <c r="AX786" i="26" s="1"/>
  <c r="AU707" i="26"/>
  <c r="AU604" i="26"/>
  <c r="AW39" i="26"/>
  <c r="AX39" i="26" s="1"/>
  <c r="AU266" i="26"/>
  <c r="AV266" i="26" s="1"/>
  <c r="AY266" i="26" s="1"/>
  <c r="BG266" i="26" s="1"/>
  <c r="BH266" i="26" s="1"/>
  <c r="AU560" i="26"/>
  <c r="AU164" i="26"/>
  <c r="AW807" i="26"/>
  <c r="AX807" i="26" s="1"/>
  <c r="AW808" i="26"/>
  <c r="AX808" i="26" s="1"/>
  <c r="AU760" i="26"/>
  <c r="AU225" i="26"/>
  <c r="AU251" i="26"/>
  <c r="AV251" i="26" s="1"/>
  <c r="AY251" i="26" s="1"/>
  <c r="BG251" i="26" s="1"/>
  <c r="BH251" i="26" s="1"/>
  <c r="AW571" i="26"/>
  <c r="AX571" i="26" s="1"/>
  <c r="AU162" i="26"/>
  <c r="AW134" i="26"/>
  <c r="AX134" i="26" s="1"/>
  <c r="AW747" i="26"/>
  <c r="AX747" i="26" s="1"/>
  <c r="AW109" i="26"/>
  <c r="AX109" i="26" s="1"/>
  <c r="AW126" i="26"/>
  <c r="AX126" i="26" s="1"/>
  <c r="AU388" i="26"/>
  <c r="AW68" i="26"/>
  <c r="AX68" i="26" s="1"/>
  <c r="AW71" i="26"/>
  <c r="AX71" i="26" s="1"/>
  <c r="AW688" i="26"/>
  <c r="AX688" i="26" s="1"/>
  <c r="AW296" i="26"/>
  <c r="AX296" i="26" s="1"/>
  <c r="AW771" i="26"/>
  <c r="AX771" i="26" s="1"/>
  <c r="AU260" i="26"/>
  <c r="AU691" i="26"/>
  <c r="AU577" i="26"/>
  <c r="AV577" i="26" s="1"/>
  <c r="AY577" i="26" s="1"/>
  <c r="BG577" i="26" s="1"/>
  <c r="BH577" i="26" s="1"/>
  <c r="AU610" i="26"/>
  <c r="AV610" i="26" s="1"/>
  <c r="AY610" i="26" s="1"/>
  <c r="BG610" i="26" s="1"/>
  <c r="BH610" i="26" s="1"/>
  <c r="AW150" i="26"/>
  <c r="AX150" i="26" s="1"/>
  <c r="AW137" i="26"/>
  <c r="AX137" i="26" s="1"/>
  <c r="AW140" i="26"/>
  <c r="AX140" i="26" s="1"/>
  <c r="AW152" i="26"/>
  <c r="AX152" i="26" s="1"/>
  <c r="AU114" i="26"/>
  <c r="AW735" i="26"/>
  <c r="AX735" i="26" s="1"/>
  <c r="AU718" i="26"/>
  <c r="AW50" i="26"/>
  <c r="AX50" i="26" s="1"/>
  <c r="AW78" i="26"/>
  <c r="AX78" i="26" s="1"/>
  <c r="AW394" i="26"/>
  <c r="AX394" i="26" s="1"/>
  <c r="AW395" i="26"/>
  <c r="AX395" i="26" s="1"/>
  <c r="AU606" i="26"/>
  <c r="AU209" i="26"/>
  <c r="AU596" i="26"/>
  <c r="AU374" i="26"/>
  <c r="AU340" i="26"/>
  <c r="AW341" i="26"/>
  <c r="AX341" i="26" s="1"/>
  <c r="AU675" i="26"/>
  <c r="AU480" i="26"/>
  <c r="AU508" i="26"/>
  <c r="AU446" i="26"/>
  <c r="AV446" i="26" s="1"/>
  <c r="AY446" i="26" s="1"/>
  <c r="BG446" i="26" s="1"/>
  <c r="BH446" i="26" s="1"/>
  <c r="AW528" i="26"/>
  <c r="AX528" i="26" s="1"/>
  <c r="AU331" i="26"/>
  <c r="AW328" i="26"/>
  <c r="AX328" i="26" s="1"/>
  <c r="AU101" i="26"/>
  <c r="AU100" i="26"/>
  <c r="AW684" i="26"/>
  <c r="AX684" i="26" s="1"/>
  <c r="AU629" i="26"/>
  <c r="AU178" i="26"/>
  <c r="AW745" i="26"/>
  <c r="AX745" i="26" s="1"/>
  <c r="AU546" i="26"/>
  <c r="AW649" i="26"/>
  <c r="AX649" i="26" s="1"/>
  <c r="AW397" i="26"/>
  <c r="AX397" i="26" s="1"/>
  <c r="AW28" i="26"/>
  <c r="AX28" i="26" s="1"/>
  <c r="AW576" i="26"/>
  <c r="AX576" i="26" s="1"/>
  <c r="AU213" i="26"/>
  <c r="AU110" i="26"/>
  <c r="AV110" i="26" s="1"/>
  <c r="AY110" i="26" s="1"/>
  <c r="BG110" i="26" s="1"/>
  <c r="BH110" i="26" s="1"/>
  <c r="AU387" i="26"/>
  <c r="AW358" i="26"/>
  <c r="AX358" i="26" s="1"/>
  <c r="AW696" i="26"/>
  <c r="AX696" i="26" s="1"/>
  <c r="AW557" i="26"/>
  <c r="AX557" i="26" s="1"/>
  <c r="AU544" i="26"/>
  <c r="AU166" i="26"/>
  <c r="AU525" i="26"/>
  <c r="AV525" i="26" s="1"/>
  <c r="AY525" i="26" s="1"/>
  <c r="BG525" i="26" s="1"/>
  <c r="BH525" i="26" s="1"/>
  <c r="AU319" i="26"/>
  <c r="AU818" i="26"/>
  <c r="AU799" i="26"/>
  <c r="AU771" i="26"/>
  <c r="AU768" i="26"/>
  <c r="AU226" i="26"/>
  <c r="AW231" i="26"/>
  <c r="AX231" i="26" s="1"/>
  <c r="AU241" i="26"/>
  <c r="AW419" i="26"/>
  <c r="AX419" i="26" s="1"/>
  <c r="AW418" i="26"/>
  <c r="AX418" i="26" s="1"/>
  <c r="AW132" i="26"/>
  <c r="AX132" i="26" s="1"/>
  <c r="AU113" i="26"/>
  <c r="AU748" i="26"/>
  <c r="AU724" i="26"/>
  <c r="AW365" i="26"/>
  <c r="AX365" i="26" s="1"/>
  <c r="AW344" i="26"/>
  <c r="AX344" i="26" s="1"/>
  <c r="AW353" i="26"/>
  <c r="AX353" i="26" s="1"/>
  <c r="AU713" i="26"/>
  <c r="AU699" i="26"/>
  <c r="AU711" i="26"/>
  <c r="AU674" i="26"/>
  <c r="AU654" i="26"/>
  <c r="AU673" i="26"/>
  <c r="AU692" i="26"/>
  <c r="AU701" i="26"/>
  <c r="AU450" i="26"/>
  <c r="AW494" i="26"/>
  <c r="AX494" i="26" s="1"/>
  <c r="AW474" i="26"/>
  <c r="AX474" i="26" s="1"/>
  <c r="AW475" i="26"/>
  <c r="AX475" i="26" s="1"/>
  <c r="AU514" i="26"/>
  <c r="AV514" i="26" s="1"/>
  <c r="AY514" i="26" s="1"/>
  <c r="BG514" i="26" s="1"/>
  <c r="BH514" i="26" s="1"/>
  <c r="AU665" i="26"/>
  <c r="AW462" i="26"/>
  <c r="AX462" i="26" s="1"/>
  <c r="AW329" i="26"/>
  <c r="AX329" i="26" s="1"/>
  <c r="AW460" i="26"/>
  <c r="AX460" i="26" s="1"/>
  <c r="AW489" i="26"/>
  <c r="AX489" i="26" s="1"/>
  <c r="AW333" i="26"/>
  <c r="AX333" i="26" s="1"/>
  <c r="AW527" i="26"/>
  <c r="AX527" i="26" s="1"/>
  <c r="AU647" i="26"/>
  <c r="AW616" i="26"/>
  <c r="AX616" i="26" s="1"/>
  <c r="AW106" i="26"/>
  <c r="AX106" i="26" s="1"/>
  <c r="AU291" i="26"/>
  <c r="AU815" i="26"/>
  <c r="AU221" i="26"/>
  <c r="AW591" i="26"/>
  <c r="AX591" i="26" s="1"/>
  <c r="AU69" i="26"/>
  <c r="AW498" i="26"/>
  <c r="AX498" i="26" s="1"/>
  <c r="AW407" i="26"/>
  <c r="AX407" i="26" s="1"/>
  <c r="AW277" i="26"/>
  <c r="AX277" i="26" s="1"/>
  <c r="AW524" i="26"/>
  <c r="AX524" i="26" s="1"/>
  <c r="AW534" i="26"/>
  <c r="AX534" i="26" s="1"/>
  <c r="AU537" i="26"/>
  <c r="AW647" i="26"/>
  <c r="AX647" i="26" s="1"/>
  <c r="AW268" i="26"/>
  <c r="AX268" i="26" s="1"/>
  <c r="AW232" i="26"/>
  <c r="AX232" i="26" s="1"/>
  <c r="AU343" i="26"/>
  <c r="AU362" i="26"/>
  <c r="AV362" i="26" s="1"/>
  <c r="AY362" i="26" s="1"/>
  <c r="BG362" i="26" s="1"/>
  <c r="BH362" i="26" s="1"/>
  <c r="AU346" i="26"/>
  <c r="AV346" i="26" s="1"/>
  <c r="AY346" i="26" s="1"/>
  <c r="BG346" i="26" s="1"/>
  <c r="BH346" i="26" s="1"/>
  <c r="AU602" i="26"/>
  <c r="AW519" i="26"/>
  <c r="AX519" i="26" s="1"/>
  <c r="AU422" i="26"/>
  <c r="AU624" i="26"/>
  <c r="AU130" i="26"/>
  <c r="AW314" i="26"/>
  <c r="AX314" i="26" s="1"/>
  <c r="AU227" i="26"/>
  <c r="AW227" i="26"/>
  <c r="AX227" i="26" s="1"/>
  <c r="AU81" i="26"/>
  <c r="AW81" i="26"/>
  <c r="AX81" i="26" s="1"/>
  <c r="AW685" i="26"/>
  <c r="AX685" i="26" s="1"/>
  <c r="AU685" i="26"/>
  <c r="AU615" i="26"/>
  <c r="AW615" i="26"/>
  <c r="AX615" i="26" s="1"/>
  <c r="AW803" i="26"/>
  <c r="AX803" i="26" s="1"/>
  <c r="AW802" i="26"/>
  <c r="AX802" i="26" s="1"/>
  <c r="AW775" i="26"/>
  <c r="AX775" i="26" s="1"/>
  <c r="AU762" i="26"/>
  <c r="AV762" i="26" s="1"/>
  <c r="AY762" i="26" s="1"/>
  <c r="BG762" i="26" s="1"/>
  <c r="BH762" i="26" s="1"/>
  <c r="AW244" i="26"/>
  <c r="AX244" i="26" s="1"/>
  <c r="AU720" i="26"/>
  <c r="AW720" i="26"/>
  <c r="AX720" i="26" s="1"/>
  <c r="AW105" i="26"/>
  <c r="AX105" i="26" s="1"/>
  <c r="AU105" i="26"/>
  <c r="AU746" i="26"/>
  <c r="AV746" i="26" s="1"/>
  <c r="AY746" i="26" s="1"/>
  <c r="BG746" i="26" s="1"/>
  <c r="BH746" i="26" s="1"/>
  <c r="AU723" i="26"/>
  <c r="AW723" i="26"/>
  <c r="AX723" i="26" s="1"/>
  <c r="AW604" i="26"/>
  <c r="AX604" i="26" s="1"/>
  <c r="AW214" i="26"/>
  <c r="AX214" i="26" s="1"/>
  <c r="AU351" i="26"/>
  <c r="AU652" i="26"/>
  <c r="AW502" i="26"/>
  <c r="AX502" i="26" s="1"/>
  <c r="AU502" i="26"/>
  <c r="AU443" i="26"/>
  <c r="AW443" i="26"/>
  <c r="AX443" i="26" s="1"/>
  <c r="AU459" i="26"/>
  <c r="AW459" i="26"/>
  <c r="AX459" i="26" s="1"/>
  <c r="AU80" i="26"/>
  <c r="AV80" i="26" s="1"/>
  <c r="AY80" i="26" s="1"/>
  <c r="AW80" i="26"/>
  <c r="AX80" i="26" s="1"/>
  <c r="AU64" i="26"/>
  <c r="AW64" i="26"/>
  <c r="AX64" i="26" s="1"/>
  <c r="AU61" i="26"/>
  <c r="AV61" i="26" s="1"/>
  <c r="AY61" i="26" s="1"/>
  <c r="BG61" i="26" s="1"/>
  <c r="BH61" i="26" s="1"/>
  <c r="AW370" i="26"/>
  <c r="AX370" i="26" s="1"/>
  <c r="AU370" i="26"/>
  <c r="AW337" i="26"/>
  <c r="AX337" i="26" s="1"/>
  <c r="AU337" i="26"/>
  <c r="AU201" i="26"/>
  <c r="AW201" i="26"/>
  <c r="AX201" i="26" s="1"/>
  <c r="AU180" i="26"/>
  <c r="AW180" i="26"/>
  <c r="AX180" i="26" s="1"/>
  <c r="AW42" i="26"/>
  <c r="AX42" i="26" s="1"/>
  <c r="AW20" i="26"/>
  <c r="AX20" i="26" s="1"/>
  <c r="AU20" i="26"/>
  <c r="AW242" i="26"/>
  <c r="AX242" i="26" s="1"/>
  <c r="AW575" i="26"/>
  <c r="AX575" i="26" s="1"/>
  <c r="AU575" i="26"/>
  <c r="AW177" i="26"/>
  <c r="AX177" i="26" s="1"/>
  <c r="AU177" i="26"/>
  <c r="AU761" i="26"/>
  <c r="AW761" i="26"/>
  <c r="AX761" i="26" s="1"/>
  <c r="AW304" i="26"/>
  <c r="AX304" i="26" s="1"/>
  <c r="AU304" i="26"/>
  <c r="AU264" i="26"/>
  <c r="AW264" i="26"/>
  <c r="AX264" i="26" s="1"/>
  <c r="AW539" i="26"/>
  <c r="AX539" i="26" s="1"/>
  <c r="AU539" i="26"/>
  <c r="AW718" i="26"/>
  <c r="AX718" i="26" s="1"/>
  <c r="AU819" i="26"/>
  <c r="AW813" i="26"/>
  <c r="AX813" i="26" s="1"/>
  <c r="AU804" i="26"/>
  <c r="AU800" i="26"/>
  <c r="AU810" i="26"/>
  <c r="AW799" i="26"/>
  <c r="AX799" i="26" s="1"/>
  <c r="AU809" i="26"/>
  <c r="AW791" i="26"/>
  <c r="AX791" i="26" s="1"/>
  <c r="AW782" i="26"/>
  <c r="AX782" i="26" s="1"/>
  <c r="AW798" i="26"/>
  <c r="AX798" i="26" s="1"/>
  <c r="AU764" i="26"/>
  <c r="AW582" i="26"/>
  <c r="AX582" i="26" s="1"/>
  <c r="AW778" i="26"/>
  <c r="AX778" i="26" s="1"/>
  <c r="AU581" i="26"/>
  <c r="AU564" i="26"/>
  <c r="AV564" i="26" s="1"/>
  <c r="AY564" i="26" s="1"/>
  <c r="BG564" i="26" s="1"/>
  <c r="BH564" i="26" s="1"/>
  <c r="AU223" i="26"/>
  <c r="AW580" i="26"/>
  <c r="AX580" i="26" s="1"/>
  <c r="AU246" i="26"/>
  <c r="AV246" i="26" s="1"/>
  <c r="AY246" i="26" s="1"/>
  <c r="BG246" i="26" s="1"/>
  <c r="BH246" i="26" s="1"/>
  <c r="AU154" i="26"/>
  <c r="AW154" i="26"/>
  <c r="AX154" i="26" s="1"/>
  <c r="AW724" i="26"/>
  <c r="AX724" i="26" s="1"/>
  <c r="AU369" i="26"/>
  <c r="AU336" i="26"/>
  <c r="AW336" i="26"/>
  <c r="AX336" i="26" s="1"/>
  <c r="AW219" i="26"/>
  <c r="AX219" i="26" s="1"/>
  <c r="AU186" i="26"/>
  <c r="AW186" i="26"/>
  <c r="AX186" i="26" s="1"/>
  <c r="AW293" i="26"/>
  <c r="AX293" i="26" s="1"/>
  <c r="AU295" i="26"/>
  <c r="AW295" i="26"/>
  <c r="AX295" i="26" s="1"/>
  <c r="AU722" i="26"/>
  <c r="AW366" i="26"/>
  <c r="AX366" i="26" s="1"/>
  <c r="AU366" i="26"/>
  <c r="AU750" i="26"/>
  <c r="AV750" i="26" s="1"/>
  <c r="AY750" i="26" s="1"/>
  <c r="BG750" i="26" s="1"/>
  <c r="BH750" i="26" s="1"/>
  <c r="AU504" i="26"/>
  <c r="AW504" i="26"/>
  <c r="AX504" i="26" s="1"/>
  <c r="AW691" i="26"/>
  <c r="AX691" i="26" s="1"/>
  <c r="AU535" i="26"/>
  <c r="AW535" i="26"/>
  <c r="AX535" i="26" s="1"/>
  <c r="AW650" i="26"/>
  <c r="AX650" i="26" s="1"/>
  <c r="AU650" i="26"/>
  <c r="AU456" i="26"/>
  <c r="AW456" i="26"/>
  <c r="AX456" i="26" s="1"/>
  <c r="AW461" i="26"/>
  <c r="AX461" i="26" s="1"/>
  <c r="AU461" i="26"/>
  <c r="AU324" i="26"/>
  <c r="AV324" i="26" s="1"/>
  <c r="AY324" i="26" s="1"/>
  <c r="BG324" i="26" s="1"/>
  <c r="BH324" i="26" s="1"/>
  <c r="AU423" i="26"/>
  <c r="AW423" i="26"/>
  <c r="AX423" i="26" s="1"/>
  <c r="AU757" i="26"/>
  <c r="AW757" i="26"/>
  <c r="AX757" i="26" s="1"/>
  <c r="AU330" i="26"/>
  <c r="AW330" i="26"/>
  <c r="AX330" i="26" s="1"/>
  <c r="AW37" i="26"/>
  <c r="AX37" i="26" s="1"/>
  <c r="AU37" i="26"/>
  <c r="AU579" i="26"/>
  <c r="AW399" i="26"/>
  <c r="AX399" i="26" s="1"/>
  <c r="AU399" i="26"/>
  <c r="AU56" i="26"/>
  <c r="AW56" i="26"/>
  <c r="AX56" i="26" s="1"/>
  <c r="AW752" i="26"/>
  <c r="AX752" i="26" s="1"/>
  <c r="AW413" i="26"/>
  <c r="AX413" i="26" s="1"/>
  <c r="AV413" i="26" s="1"/>
  <c r="AY413" i="26" s="1"/>
  <c r="BG413" i="26" s="1"/>
  <c r="BH413" i="26" s="1"/>
  <c r="AW141" i="26"/>
  <c r="AX141" i="26" s="1"/>
  <c r="AU141" i="26"/>
  <c r="AU122" i="26"/>
  <c r="AW122" i="26"/>
  <c r="AX122" i="26" s="1"/>
  <c r="AW165" i="26"/>
  <c r="AX165" i="26" s="1"/>
  <c r="AU165" i="26"/>
  <c r="AU817" i="26"/>
  <c r="AU803" i="26"/>
  <c r="AV803" i="26" s="1"/>
  <c r="AY803" i="26" s="1"/>
  <c r="BG803" i="26" s="1"/>
  <c r="BH803" i="26" s="1"/>
  <c r="AW810" i="26"/>
  <c r="AX810" i="26" s="1"/>
  <c r="AW794" i="26"/>
  <c r="AX794" i="26" s="1"/>
  <c r="AU767" i="26"/>
  <c r="AU220" i="26"/>
  <c r="AU585" i="26"/>
  <c r="AW774" i="26"/>
  <c r="AX774" i="26" s="1"/>
  <c r="AJ820" i="26"/>
  <c r="AW226" i="26"/>
  <c r="AX226" i="26" s="1"/>
  <c r="AU236" i="26"/>
  <c r="AW120" i="26"/>
  <c r="AX120" i="26" s="1"/>
  <c r="AU640" i="26"/>
  <c r="AW640" i="26"/>
  <c r="AX640" i="26" s="1"/>
  <c r="AU350" i="26"/>
  <c r="AW350" i="26"/>
  <c r="AX350" i="26" s="1"/>
  <c r="AU658" i="26"/>
  <c r="AW658" i="26"/>
  <c r="AX658" i="26" s="1"/>
  <c r="AU510" i="26"/>
  <c r="AW510" i="26"/>
  <c r="AX510" i="26" s="1"/>
  <c r="AW14" i="26"/>
  <c r="AX14" i="26" s="1"/>
  <c r="AW567" i="26"/>
  <c r="AX567" i="26" s="1"/>
  <c r="AU161" i="26"/>
  <c r="AW161" i="26"/>
  <c r="AX161" i="26" s="1"/>
  <c r="AU633" i="26"/>
  <c r="AW633" i="26"/>
  <c r="AX633" i="26" s="1"/>
  <c r="AU339" i="26"/>
  <c r="AW339" i="26"/>
  <c r="AX339" i="26" s="1"/>
  <c r="AW686" i="26"/>
  <c r="AX686" i="26" s="1"/>
  <c r="AU686" i="26"/>
  <c r="AU554" i="26"/>
  <c r="AW554" i="26"/>
  <c r="AX554" i="26" s="1"/>
  <c r="AU380" i="26"/>
  <c r="AW380" i="26"/>
  <c r="AX380" i="26" s="1"/>
  <c r="AU421" i="26"/>
  <c r="AW421" i="26"/>
  <c r="AX421" i="26" s="1"/>
  <c r="AU451" i="26"/>
  <c r="AW451" i="26"/>
  <c r="AX451" i="26" s="1"/>
  <c r="AU420" i="26"/>
  <c r="AW420" i="26"/>
  <c r="AX420" i="26" s="1"/>
  <c r="AU468" i="26"/>
  <c r="AW468" i="26"/>
  <c r="AX468" i="26" s="1"/>
  <c r="AU434" i="26"/>
  <c r="AW434" i="26"/>
  <c r="AX434" i="26" s="1"/>
  <c r="AU492" i="26"/>
  <c r="AW492" i="26"/>
  <c r="AX492" i="26" s="1"/>
  <c r="AW130" i="26"/>
  <c r="AX130" i="26" s="1"/>
  <c r="AW662" i="26"/>
  <c r="AX662" i="26" s="1"/>
  <c r="AU662" i="26"/>
  <c r="AW160" i="26"/>
  <c r="AX160" i="26" s="1"/>
  <c r="AU139" i="26"/>
  <c r="AW139" i="26"/>
  <c r="AX139" i="26" s="1"/>
  <c r="AU565" i="26"/>
  <c r="AW233" i="26"/>
  <c r="AX233" i="26" s="1"/>
  <c r="AU403" i="26"/>
  <c r="AU233" i="26"/>
  <c r="AW403" i="26"/>
  <c r="AX403" i="26" s="1"/>
  <c r="AU129" i="26"/>
  <c r="AU146" i="26"/>
  <c r="AU168" i="26"/>
  <c r="AU128" i="26"/>
  <c r="AU151" i="26"/>
  <c r="AU116" i="26"/>
  <c r="AW129" i="26"/>
  <c r="AX129" i="26" s="1"/>
  <c r="AU738" i="26"/>
  <c r="AW115" i="26"/>
  <c r="AX115" i="26" s="1"/>
  <c r="AW112" i="26"/>
  <c r="AX112" i="26" s="1"/>
  <c r="AU741" i="26"/>
  <c r="AU739" i="26"/>
  <c r="AU727" i="26"/>
  <c r="AU734" i="26"/>
  <c r="AU394" i="26"/>
  <c r="AV394" i="26" s="1"/>
  <c r="AY394" i="26" s="1"/>
  <c r="BG394" i="26" s="1"/>
  <c r="BH394" i="26" s="1"/>
  <c r="AU210" i="26"/>
  <c r="AU95" i="26"/>
  <c r="AU379" i="26"/>
  <c r="AU365" i="26"/>
  <c r="AU357" i="26"/>
  <c r="AU378" i="26"/>
  <c r="AU348" i="26"/>
  <c r="AU90" i="26"/>
  <c r="AU368" i="26"/>
  <c r="AU364" i="26"/>
  <c r="AU657" i="26"/>
  <c r="AU689" i="26"/>
  <c r="AU681" i="26"/>
  <c r="AW452" i="26"/>
  <c r="AX452" i="26" s="1"/>
  <c r="AW445" i="26"/>
  <c r="AX445" i="26" s="1"/>
  <c r="AU453" i="26"/>
  <c r="AW542" i="26"/>
  <c r="AX542" i="26" s="1"/>
  <c r="AU466" i="26"/>
  <c r="AU562" i="26"/>
  <c r="AW432" i="26"/>
  <c r="AX432" i="26" s="1"/>
  <c r="AU538" i="26"/>
  <c r="AW714" i="26"/>
  <c r="AX714" i="26" s="1"/>
  <c r="AW532" i="26"/>
  <c r="AX532" i="26" s="1"/>
  <c r="AW483" i="26"/>
  <c r="AX483" i="26" s="1"/>
  <c r="AU218" i="26"/>
  <c r="AW323" i="26"/>
  <c r="AX323" i="26" s="1"/>
  <c r="AW325" i="26"/>
  <c r="AX325" i="26" s="1"/>
  <c r="AW178" i="26"/>
  <c r="AX178" i="26" s="1"/>
  <c r="AU503" i="26"/>
  <c r="AW478" i="26"/>
  <c r="AX478" i="26" s="1"/>
  <c r="AW292" i="26"/>
  <c r="AX292" i="26" s="1"/>
  <c r="AU513" i="26"/>
  <c r="AW755" i="26"/>
  <c r="AX755" i="26" s="1"/>
  <c r="AW743" i="26"/>
  <c r="AX743" i="26" s="1"/>
  <c r="AW145" i="26"/>
  <c r="AX145" i="26" s="1"/>
  <c r="AW272" i="26"/>
  <c r="AX272" i="26" s="1"/>
  <c r="AW313" i="26"/>
  <c r="AX313" i="26" s="1"/>
  <c r="AU743" i="26"/>
  <c r="AV743" i="26" s="1"/>
  <c r="AY743" i="26" s="1"/>
  <c r="BG743" i="26" s="1"/>
  <c r="BH743" i="26" s="1"/>
  <c r="AU272" i="26"/>
  <c r="AU301" i="26"/>
  <c r="AU309" i="26"/>
  <c r="AW291" i="26"/>
  <c r="AX291" i="26" s="1"/>
  <c r="AU303" i="26"/>
  <c r="AW196" i="26"/>
  <c r="AX196" i="26" s="1"/>
  <c r="AW29" i="26"/>
  <c r="AX29" i="26" s="1"/>
  <c r="AU277" i="26"/>
  <c r="AV277" i="26" s="1"/>
  <c r="AY277" i="26" s="1"/>
  <c r="BG277" i="26" s="1"/>
  <c r="BH277" i="26" s="1"/>
  <c r="AW73" i="26"/>
  <c r="AX73" i="26" s="1"/>
  <c r="AV73" i="26" s="1"/>
  <c r="AY73" i="26" s="1"/>
  <c r="BG73" i="26" s="1"/>
  <c r="BH73" i="26" s="1"/>
  <c r="AW265" i="26"/>
  <c r="AX265" i="26" s="1"/>
  <c r="AW256" i="26"/>
  <c r="AX256" i="26" s="1"/>
  <c r="AU412" i="26"/>
  <c r="AW262" i="26"/>
  <c r="AX262" i="26" s="1"/>
  <c r="AU240" i="26"/>
  <c r="AU253" i="26"/>
  <c r="AU409" i="26"/>
  <c r="AU250" i="26"/>
  <c r="AU400" i="26"/>
  <c r="AW257" i="26"/>
  <c r="AX257" i="26" s="1"/>
  <c r="AU401" i="26"/>
  <c r="AW162" i="26"/>
  <c r="AX162" i="26" s="1"/>
  <c r="AW156" i="26"/>
  <c r="AX156" i="26" s="1"/>
  <c r="AU149" i="26"/>
  <c r="AW108" i="26"/>
  <c r="AX108" i="26" s="1"/>
  <c r="AW159" i="26"/>
  <c r="AX159" i="26" s="1"/>
  <c r="AU49" i="26"/>
  <c r="AU717" i="26"/>
  <c r="AU125" i="26"/>
  <c r="AV125" i="26" s="1"/>
  <c r="AY125" i="26" s="1"/>
  <c r="BG125" i="26" s="1"/>
  <c r="BH125" i="26" s="1"/>
  <c r="AW744" i="26"/>
  <c r="AX744" i="26" s="1"/>
  <c r="AU728" i="26"/>
  <c r="AW55" i="26"/>
  <c r="AX55" i="26" s="1"/>
  <c r="AU115" i="26"/>
  <c r="AV115" i="26" s="1"/>
  <c r="AY115" i="26" s="1"/>
  <c r="BG115" i="26" s="1"/>
  <c r="BH115" i="26" s="1"/>
  <c r="AU744" i="26"/>
  <c r="AV744" i="26" s="1"/>
  <c r="AY744" i="26" s="1"/>
  <c r="AU733" i="26"/>
  <c r="AW79" i="26"/>
  <c r="AX79" i="26" s="1"/>
  <c r="AW75" i="26"/>
  <c r="AX75" i="26" s="1"/>
  <c r="AW59" i="26"/>
  <c r="AX59" i="26" s="1"/>
  <c r="AW58" i="26"/>
  <c r="AX58" i="26" s="1"/>
  <c r="AU608" i="26"/>
  <c r="AU215" i="26"/>
  <c r="AW605" i="26"/>
  <c r="AX605" i="26" s="1"/>
  <c r="AU695" i="26"/>
  <c r="AW93" i="26"/>
  <c r="AX93" i="26" s="1"/>
  <c r="AU630" i="26"/>
  <c r="AW644" i="26"/>
  <c r="AX644" i="26" s="1"/>
  <c r="AW687" i="26"/>
  <c r="AX687" i="26" s="1"/>
  <c r="AW704" i="26"/>
  <c r="AX704" i="26" s="1"/>
  <c r="AW352" i="26"/>
  <c r="AX352" i="26" s="1"/>
  <c r="AW669" i="26"/>
  <c r="AX669" i="26" s="1"/>
  <c r="AW661" i="26"/>
  <c r="AX661" i="26" s="1"/>
  <c r="AU444" i="26"/>
  <c r="AU463" i="26"/>
  <c r="AU440" i="26"/>
  <c r="AU712" i="26"/>
  <c r="AU486" i="26"/>
  <c r="AU524" i="26"/>
  <c r="AU511" i="26"/>
  <c r="AU534" i="26"/>
  <c r="AV534" i="26" s="1"/>
  <c r="AY534" i="26" s="1"/>
  <c r="BG534" i="26" s="1"/>
  <c r="BH534" i="26" s="1"/>
  <c r="AU474" i="26"/>
  <c r="AU462" i="26"/>
  <c r="AW521" i="26"/>
  <c r="AX521" i="26" s="1"/>
  <c r="AW467" i="26"/>
  <c r="AX467" i="26" s="1"/>
  <c r="AW512" i="26"/>
  <c r="AX512" i="26" s="1"/>
  <c r="AU483" i="26"/>
  <c r="AW322" i="26"/>
  <c r="AX322" i="26" s="1"/>
  <c r="AU197" i="26"/>
  <c r="AW97" i="26"/>
  <c r="AX97" i="26" s="1"/>
  <c r="AU471" i="26"/>
  <c r="AW505" i="26"/>
  <c r="AX505" i="26" s="1"/>
  <c r="AW611" i="26"/>
  <c r="AX611" i="26" s="1"/>
  <c r="AU566" i="26"/>
  <c r="AW194" i="26"/>
  <c r="AX194" i="26" s="1"/>
  <c r="AU716" i="26"/>
  <c r="AU442" i="26"/>
  <c r="AW195" i="26"/>
  <c r="AX195" i="26" s="1"/>
  <c r="AU187" i="26"/>
  <c r="AV187" i="26" s="1"/>
  <c r="AY187" i="26" s="1"/>
  <c r="AU740" i="26"/>
  <c r="AU281" i="26"/>
  <c r="AV281" i="26" s="1"/>
  <c r="AY281" i="26" s="1"/>
  <c r="BG281" i="26" s="1"/>
  <c r="BH281" i="26" s="1"/>
  <c r="AU311" i="26"/>
  <c r="AW533" i="26"/>
  <c r="AX533" i="26" s="1"/>
  <c r="AU332" i="26"/>
  <c r="AV332" i="26" s="1"/>
  <c r="AY332" i="26" s="1"/>
  <c r="BG332" i="26" s="1"/>
  <c r="BH332" i="26" s="1"/>
  <c r="AU556" i="26"/>
  <c r="AU754" i="26"/>
  <c r="AU591" i="26"/>
  <c r="AV591" i="26" s="1"/>
  <c r="AY591" i="26" s="1"/>
  <c r="BG591" i="26" s="1"/>
  <c r="BH591" i="26" s="1"/>
  <c r="AW740" i="26"/>
  <c r="AX740" i="26" s="1"/>
  <c r="AW143" i="26"/>
  <c r="AX143" i="26" s="1"/>
  <c r="AU386" i="26"/>
  <c r="AU307" i="26"/>
  <c r="AU25" i="26"/>
  <c r="AW285" i="26"/>
  <c r="AX285" i="26" s="1"/>
  <c r="AW144" i="26"/>
  <c r="AX144" i="26" s="1"/>
  <c r="AU121" i="26"/>
  <c r="AV121" i="26" s="1"/>
  <c r="AY121" i="26" s="1"/>
  <c r="BG121" i="26" s="1"/>
  <c r="BH121" i="26" s="1"/>
  <c r="AU310" i="26"/>
  <c r="AU289" i="26"/>
  <c r="AU290" i="26"/>
  <c r="AU317" i="26"/>
  <c r="AW133" i="26"/>
  <c r="AX133" i="26" s="1"/>
  <c r="AU572" i="26"/>
  <c r="AW229" i="26"/>
  <c r="AX229" i="26" s="1"/>
  <c r="AW245" i="26"/>
  <c r="AX245" i="26" s="1"/>
  <c r="AU258" i="26"/>
  <c r="AU578" i="26"/>
  <c r="AU248" i="26"/>
  <c r="AU419" i="26"/>
  <c r="AW417" i="26"/>
  <c r="AX417" i="26" s="1"/>
  <c r="AU402" i="26"/>
  <c r="AW253" i="26"/>
  <c r="AX253" i="26" s="1"/>
  <c r="AU772" i="26"/>
  <c r="AU410" i="26"/>
  <c r="AW416" i="26"/>
  <c r="AX416" i="26" s="1"/>
  <c r="AU167" i="26"/>
  <c r="AU150" i="26"/>
  <c r="AU137" i="26"/>
  <c r="AU47" i="26"/>
  <c r="AU719" i="26"/>
  <c r="AU731" i="26"/>
  <c r="AU54" i="26"/>
  <c r="AU59" i="26"/>
  <c r="AW600" i="26"/>
  <c r="AX600" i="26" s="1"/>
  <c r="AW596" i="26"/>
  <c r="AX596" i="26" s="1"/>
  <c r="AU66" i="26"/>
  <c r="AU391" i="26"/>
  <c r="AU392" i="26"/>
  <c r="AU607" i="26"/>
  <c r="AU595" i="26"/>
  <c r="AU208" i="26"/>
  <c r="AU84" i="26"/>
  <c r="AU634" i="26"/>
  <c r="AU345" i="26"/>
  <c r="AW72" i="26"/>
  <c r="AX72" i="26" s="1"/>
  <c r="AU70" i="26"/>
  <c r="AU381" i="26"/>
  <c r="AV381" i="26" s="1"/>
  <c r="AY381" i="26" s="1"/>
  <c r="BG381" i="26" s="1"/>
  <c r="BH381" i="26" s="1"/>
  <c r="AW355" i="26"/>
  <c r="AX355" i="26" s="1"/>
  <c r="AU94" i="26"/>
  <c r="AU377" i="26"/>
  <c r="AU653" i="26"/>
  <c r="AU656" i="26"/>
  <c r="AW674" i="26"/>
  <c r="AX674" i="26" s="1"/>
  <c r="AU688" i="26"/>
  <c r="AW709" i="26"/>
  <c r="AX709" i="26" s="1"/>
  <c r="AW707" i="26"/>
  <c r="AX707" i="26" s="1"/>
  <c r="AW671" i="26"/>
  <c r="AX671" i="26" s="1"/>
  <c r="AW701" i="26"/>
  <c r="AX701" i="26" s="1"/>
  <c r="AW670" i="26"/>
  <c r="AX670" i="26" s="1"/>
  <c r="AW444" i="26"/>
  <c r="AX444" i="26" s="1"/>
  <c r="AW499" i="26"/>
  <c r="AX499" i="26" s="1"/>
  <c r="AU506" i="26"/>
  <c r="AU516" i="26"/>
  <c r="AU465" i="26"/>
  <c r="AW441" i="26"/>
  <c r="AX441" i="26" s="1"/>
  <c r="AW481" i="26"/>
  <c r="AX481" i="26" s="1"/>
  <c r="AU547" i="26"/>
  <c r="AW449" i="26"/>
  <c r="AX449" i="26" s="1"/>
  <c r="AW529" i="26"/>
  <c r="AX529" i="26" s="1"/>
  <c r="AW437" i="26"/>
  <c r="AX437" i="26" s="1"/>
  <c r="AU224" i="26"/>
  <c r="AU328" i="26"/>
  <c r="AW101" i="26"/>
  <c r="AX101" i="26" s="1"/>
  <c r="AW455" i="26"/>
  <c r="AX455" i="26" s="1"/>
  <c r="AU485" i="26"/>
  <c r="AV485" i="26" s="1"/>
  <c r="AY485" i="26" s="1"/>
  <c r="BG485" i="26" s="1"/>
  <c r="BH485" i="26" s="1"/>
  <c r="AU457" i="26"/>
  <c r="AU574" i="26"/>
  <c r="AW173" i="26"/>
  <c r="AX173" i="26" s="1"/>
  <c r="AU299" i="26"/>
  <c r="AU490" i="26"/>
  <c r="AU464" i="26"/>
  <c r="AW425" i="26"/>
  <c r="AX425" i="26" s="1"/>
  <c r="AW212" i="26"/>
  <c r="AX212" i="26" s="1"/>
  <c r="AU104" i="26"/>
  <c r="AU594" i="26"/>
  <c r="AW179" i="26"/>
  <c r="AX179" i="26" s="1"/>
  <c r="AU131" i="26"/>
  <c r="AU142" i="26"/>
  <c r="AU268" i="26"/>
  <c r="AU106" i="26"/>
  <c r="AU316" i="26"/>
  <c r="AU320" i="26"/>
  <c r="AW317" i="26"/>
  <c r="AX317" i="26" s="1"/>
  <c r="AU24" i="26"/>
  <c r="AW16" i="26"/>
  <c r="AX16" i="26" s="1"/>
  <c r="AU28" i="26"/>
  <c r="AU22" i="26"/>
  <c r="AV22" i="26" s="1"/>
  <c r="AY22" i="26" s="1"/>
  <c r="AW668" i="26"/>
  <c r="AX668" i="26" s="1"/>
  <c r="AV159" i="26"/>
  <c r="AY159" i="26" s="1"/>
  <c r="BG159" i="26" s="1"/>
  <c r="BH159" i="26" s="1"/>
  <c r="AV290" i="26"/>
  <c r="AY290" i="26" s="1"/>
  <c r="BG290" i="26" s="1"/>
  <c r="BH290" i="26" s="1"/>
  <c r="AW818" i="26"/>
  <c r="AX818" i="26" s="1"/>
  <c r="AU785" i="26"/>
  <c r="AW583" i="26"/>
  <c r="AX583" i="26" s="1"/>
  <c r="AV765" i="26"/>
  <c r="AY765" i="26" s="1"/>
  <c r="BG765" i="26" s="1"/>
  <c r="BH765" i="26" s="1"/>
  <c r="AU222" i="26"/>
  <c r="AU245" i="26"/>
  <c r="AW402" i="26"/>
  <c r="AX402" i="26" s="1"/>
  <c r="AW243" i="26"/>
  <c r="AX243" i="26" s="1"/>
  <c r="AU252" i="26"/>
  <c r="AU237" i="26"/>
  <c r="AW167" i="26"/>
  <c r="AX167" i="26" s="1"/>
  <c r="AW170" i="26"/>
  <c r="AX170" i="26" s="1"/>
  <c r="AW149" i="26"/>
  <c r="AX149" i="26" s="1"/>
  <c r="AW117" i="26"/>
  <c r="AX117" i="26" s="1"/>
  <c r="AU156" i="26"/>
  <c r="AU807" i="26"/>
  <c r="AW817" i="26"/>
  <c r="AX817" i="26" s="1"/>
  <c r="AU791" i="26"/>
  <c r="AU782" i="26"/>
  <c r="AU790" i="26"/>
  <c r="AU780" i="26"/>
  <c r="AU794" i="26"/>
  <c r="AU776" i="26"/>
  <c r="AU773" i="26"/>
  <c r="AU582" i="26"/>
  <c r="AW585" i="26"/>
  <c r="AX585" i="26" s="1"/>
  <c r="AU586" i="26"/>
  <c r="AW759" i="26"/>
  <c r="AX759" i="26" s="1"/>
  <c r="AU265" i="26"/>
  <c r="AW760" i="26"/>
  <c r="AX760" i="26" s="1"/>
  <c r="AW572" i="26"/>
  <c r="AX572" i="26" s="1"/>
  <c r="AU229" i="26"/>
  <c r="AU231" i="26"/>
  <c r="AU571" i="26"/>
  <c r="AW280" i="26"/>
  <c r="AX280" i="26" s="1"/>
  <c r="AU249" i="26"/>
  <c r="AW751" i="26"/>
  <c r="AX751" i="26" s="1"/>
  <c r="AU256" i="26"/>
  <c r="AU234" i="26"/>
  <c r="AW238" i="26"/>
  <c r="AX238" i="26" s="1"/>
  <c r="AV238" i="26" s="1"/>
  <c r="AY238" i="26" s="1"/>
  <c r="AW250" i="26"/>
  <c r="AX250" i="26" s="1"/>
  <c r="AU417" i="26"/>
  <c r="AU257" i="26"/>
  <c r="AW248" i="26"/>
  <c r="AX248" i="26" s="1"/>
  <c r="AW409" i="26"/>
  <c r="AX409" i="26" s="1"/>
  <c r="AW168" i="26"/>
  <c r="AX168" i="26" s="1"/>
  <c r="AU140" i="26"/>
  <c r="AW138" i="26"/>
  <c r="AX138" i="26" s="1"/>
  <c r="AU48" i="26"/>
  <c r="AU52" i="26"/>
  <c r="AW128" i="26"/>
  <c r="AX128" i="26" s="1"/>
  <c r="AU108" i="26"/>
  <c r="AU737" i="26"/>
  <c r="AU729" i="26"/>
  <c r="AU721" i="26"/>
  <c r="AU53" i="26"/>
  <c r="AU742" i="26"/>
  <c r="AW738" i="26"/>
  <c r="AX738" i="26" s="1"/>
  <c r="AU75" i="26"/>
  <c r="AW48" i="26"/>
  <c r="AX48" i="26" s="1"/>
  <c r="AW113" i="26"/>
  <c r="AX113" i="26" s="1"/>
  <c r="AW734" i="26"/>
  <c r="AX734" i="26" s="1"/>
  <c r="AW54" i="26"/>
  <c r="AX54" i="26" s="1"/>
  <c r="AW76" i="26"/>
  <c r="AX76" i="26" s="1"/>
  <c r="AV76" i="26" s="1"/>
  <c r="AY76" i="26" s="1"/>
  <c r="AW114" i="26"/>
  <c r="AX114" i="26" s="1"/>
  <c r="AW742" i="26"/>
  <c r="AX742" i="26" s="1"/>
  <c r="AU63" i="26"/>
  <c r="AU599" i="26"/>
  <c r="AU216" i="26"/>
  <c r="AW741" i="26"/>
  <c r="AX741" i="26" s="1"/>
  <c r="AW216" i="26"/>
  <c r="AX216" i="26" s="1"/>
  <c r="AW208" i="26"/>
  <c r="AX208" i="26" s="1"/>
  <c r="AW204" i="26"/>
  <c r="AX204" i="26" s="1"/>
  <c r="AU89" i="26"/>
  <c r="AU642" i="26"/>
  <c r="AW63" i="26"/>
  <c r="AX63" i="26" s="1"/>
  <c r="AW215" i="26"/>
  <c r="AX215" i="26" s="1"/>
  <c r="AU72" i="26"/>
  <c r="AW599" i="26"/>
  <c r="AX599" i="26" s="1"/>
  <c r="AW83" i="26"/>
  <c r="AX83" i="26" s="1"/>
  <c r="AW608" i="26"/>
  <c r="AX608" i="26" s="1"/>
  <c r="AU603" i="26"/>
  <c r="AU206" i="26"/>
  <c r="AU205" i="26"/>
  <c r="AV682" i="26"/>
  <c r="AY682" i="26" s="1"/>
  <c r="BG682" i="26" s="1"/>
  <c r="BH682" i="26" s="1"/>
  <c r="AW338" i="26"/>
  <c r="AX338" i="26" s="1"/>
  <c r="AU359" i="26"/>
  <c r="AW695" i="26"/>
  <c r="AX695" i="26" s="1"/>
  <c r="AU666" i="26"/>
  <c r="AW82" i="26"/>
  <c r="AX82" i="26" s="1"/>
  <c r="AW634" i="26"/>
  <c r="AX634" i="26" s="1"/>
  <c r="AU355" i="26"/>
  <c r="AW89" i="26"/>
  <c r="AX89" i="26" s="1"/>
  <c r="AW378" i="26"/>
  <c r="AX378" i="26" s="1"/>
  <c r="AW641" i="26"/>
  <c r="AX641" i="26" s="1"/>
  <c r="AW371" i="26"/>
  <c r="AX371" i="26" s="1"/>
  <c r="AU349" i="26"/>
  <c r="AU68" i="26"/>
  <c r="AW713" i="26"/>
  <c r="AX713" i="26" s="1"/>
  <c r="AU661" i="26"/>
  <c r="AU651" i="26"/>
  <c r="AU671" i="26"/>
  <c r="AU518" i="26"/>
  <c r="AU517" i="26"/>
  <c r="AU452" i="26"/>
  <c r="AU431" i="26"/>
  <c r="AW675" i="26"/>
  <c r="AX675" i="26" s="1"/>
  <c r="AW463" i="26"/>
  <c r="AX463" i="26" s="1"/>
  <c r="AU697" i="26"/>
  <c r="AU678" i="26"/>
  <c r="AW563" i="26"/>
  <c r="AX563" i="26" s="1"/>
  <c r="AW541" i="26"/>
  <c r="AX541" i="26" s="1"/>
  <c r="AW480" i="26"/>
  <c r="AX480" i="26" s="1"/>
  <c r="AW653" i="26"/>
  <c r="AX653" i="26" s="1"/>
  <c r="AU202" i="26"/>
  <c r="AW440" i="26"/>
  <c r="AX440" i="26" s="1"/>
  <c r="AU481" i="26"/>
  <c r="AW482" i="26"/>
  <c r="AX482" i="26" s="1"/>
  <c r="AW712" i="26"/>
  <c r="AX712" i="26" s="1"/>
  <c r="AU439" i="26"/>
  <c r="AW495" i="26"/>
  <c r="AX495" i="26" s="1"/>
  <c r="AW486" i="26"/>
  <c r="AX486" i="26" s="1"/>
  <c r="AU432" i="26"/>
  <c r="AU428" i="26"/>
  <c r="AW471" i="26"/>
  <c r="AX471" i="26" s="1"/>
  <c r="AW453" i="26"/>
  <c r="AX453" i="26" s="1"/>
  <c r="AU460" i="26"/>
  <c r="AU494" i="26"/>
  <c r="AU469" i="26"/>
  <c r="AU542" i="26"/>
  <c r="AU715" i="26"/>
  <c r="AU526" i="26"/>
  <c r="AU427" i="26"/>
  <c r="AU475" i="26"/>
  <c r="AW511" i="26"/>
  <c r="AX511" i="26" s="1"/>
  <c r="AW501" i="26"/>
  <c r="AX501" i="26" s="1"/>
  <c r="AU714" i="26"/>
  <c r="AU426" i="26"/>
  <c r="AU512" i="26"/>
  <c r="AU520" i="26"/>
  <c r="AU529" i="26"/>
  <c r="AU437" i="26"/>
  <c r="AW548" i="26"/>
  <c r="AX548" i="26" s="1"/>
  <c r="AU756" i="26"/>
  <c r="AW218" i="26"/>
  <c r="AX218" i="26" s="1"/>
  <c r="AW516" i="26"/>
  <c r="AX516" i="26" s="1"/>
  <c r="AU497" i="26"/>
  <c r="AU528" i="26"/>
  <c r="AU515" i="26"/>
  <c r="AU211" i="26"/>
  <c r="AW331" i="26"/>
  <c r="AX331" i="26" s="1"/>
  <c r="AU592" i="26"/>
  <c r="AV590" i="26"/>
  <c r="AY590" i="26" s="1"/>
  <c r="BG590" i="26" s="1"/>
  <c r="BH590" i="26" s="1"/>
  <c r="AW552" i="26"/>
  <c r="AX552" i="26" s="1"/>
  <c r="AU449" i="26"/>
  <c r="AV537" i="26"/>
  <c r="AY537" i="26" s="1"/>
  <c r="BG537" i="26" s="1"/>
  <c r="BH537" i="26" s="1"/>
  <c r="AU532" i="26"/>
  <c r="AW224" i="26"/>
  <c r="AX224" i="26" s="1"/>
  <c r="AU323" i="26"/>
  <c r="AW477" i="26"/>
  <c r="AX477" i="26" s="1"/>
  <c r="AU429" i="26"/>
  <c r="AW197" i="26"/>
  <c r="AX197" i="26" s="1"/>
  <c r="AW628" i="26"/>
  <c r="AX628" i="26" s="1"/>
  <c r="AW629" i="26"/>
  <c r="AX629" i="26" s="1"/>
  <c r="AW574" i="26"/>
  <c r="AX574" i="26" s="1"/>
  <c r="AW183" i="26"/>
  <c r="AX183" i="26" s="1"/>
  <c r="AW503" i="26"/>
  <c r="AX503" i="26" s="1"/>
  <c r="AW396" i="26"/>
  <c r="AX396" i="26" s="1"/>
  <c r="AW612" i="26"/>
  <c r="AX612" i="26" s="1"/>
  <c r="AU172" i="26"/>
  <c r="AW730" i="26"/>
  <c r="AX730" i="26" s="1"/>
  <c r="AU51" i="26"/>
  <c r="AU398" i="26"/>
  <c r="AW271" i="26"/>
  <c r="AX271" i="26" s="1"/>
  <c r="AU123" i="26"/>
  <c r="AW289" i="26"/>
  <c r="AX289" i="26" s="1"/>
  <c r="AU292" i="26"/>
  <c r="AW299" i="26"/>
  <c r="AX299" i="26" s="1"/>
  <c r="AW199" i="26"/>
  <c r="AX199" i="26" s="1"/>
  <c r="AU15" i="26"/>
  <c r="AU36" i="26"/>
  <c r="AL827" i="26"/>
  <c r="AW26" i="26"/>
  <c r="AX26" i="26" s="1"/>
  <c r="AU27" i="26"/>
  <c r="AU616" i="26"/>
  <c r="AU620" i="26"/>
  <c r="AU749" i="26"/>
  <c r="AU163" i="26"/>
  <c r="AU127" i="26"/>
  <c r="AU39" i="26"/>
  <c r="AU67" i="26"/>
  <c r="AV34" i="26"/>
  <c r="AY34" i="26" s="1"/>
  <c r="BG34" i="26" s="1"/>
  <c r="BH34" i="26" s="1"/>
  <c r="AU282" i="26"/>
  <c r="AU284" i="26"/>
  <c r="AW538" i="26"/>
  <c r="AX538" i="26" s="1"/>
  <c r="AW190" i="26"/>
  <c r="AX190" i="26" s="1"/>
  <c r="AU182" i="26"/>
  <c r="AU175" i="26"/>
  <c r="AU173" i="26"/>
  <c r="AW21" i="26"/>
  <c r="AX21" i="26" s="1"/>
  <c r="AW334" i="26"/>
  <c r="AX334" i="26" s="1"/>
  <c r="AU174" i="26"/>
  <c r="AW726" i="26"/>
  <c r="AX726" i="26" s="1"/>
  <c r="AU147" i="26"/>
  <c r="AW408" i="26"/>
  <c r="AX408" i="26" s="1"/>
  <c r="AU406" i="26"/>
  <c r="AU297" i="26"/>
  <c r="AU13" i="26"/>
  <c r="AW32" i="26"/>
  <c r="AX32" i="26" s="1"/>
  <c r="AW35" i="26"/>
  <c r="AX35" i="26" s="1"/>
  <c r="AU813" i="26"/>
  <c r="AV814" i="26"/>
  <c r="AY814" i="26" s="1"/>
  <c r="BG814" i="26" s="1"/>
  <c r="BH814" i="26" s="1"/>
  <c r="AU778" i="26"/>
  <c r="AU769" i="26"/>
  <c r="AU774" i="26"/>
  <c r="AU753" i="26"/>
  <c r="AW236" i="26"/>
  <c r="AX236" i="26" s="1"/>
  <c r="AW252" i="26"/>
  <c r="AX252" i="26" s="1"/>
  <c r="AU263" i="26"/>
  <c r="AW241" i="26"/>
  <c r="AX241" i="26" s="1"/>
  <c r="AU124" i="26"/>
  <c r="AU155" i="26"/>
  <c r="AU735" i="26"/>
  <c r="AW116" i="26"/>
  <c r="AX116" i="26" s="1"/>
  <c r="AW748" i="26"/>
  <c r="AX748" i="26" s="1"/>
  <c r="AU747" i="26"/>
  <c r="AU732" i="26"/>
  <c r="AW719" i="26"/>
  <c r="AX719" i="26" s="1"/>
  <c r="AU55" i="26"/>
  <c r="AU50" i="26"/>
  <c r="AW731" i="26"/>
  <c r="AX731" i="26" s="1"/>
  <c r="AW733" i="26"/>
  <c r="AX733" i="26" s="1"/>
  <c r="AW66" i="26"/>
  <c r="AX66" i="26" s="1"/>
  <c r="AV203" i="26"/>
  <c r="AY203" i="26" s="1"/>
  <c r="BG203" i="26" s="1"/>
  <c r="BH203" i="26" s="1"/>
  <c r="AW391" i="26"/>
  <c r="AX391" i="26" s="1"/>
  <c r="AU395" i="26"/>
  <c r="AU207" i="26"/>
  <c r="AW607" i="26"/>
  <c r="AX607" i="26" s="1"/>
  <c r="AU88" i="26"/>
  <c r="AU341" i="26"/>
  <c r="AU91" i="26"/>
  <c r="AW635" i="26"/>
  <c r="AX635" i="26" s="1"/>
  <c r="AW348" i="26"/>
  <c r="AX348" i="26" s="1"/>
  <c r="AW631" i="26"/>
  <c r="AX631" i="26" s="1"/>
  <c r="AW374" i="26"/>
  <c r="AX374" i="26" s="1"/>
  <c r="AW369" i="26"/>
  <c r="AX369" i="26" s="1"/>
  <c r="AW340" i="26"/>
  <c r="AX340" i="26" s="1"/>
  <c r="AU342" i="26"/>
  <c r="AU93" i="26"/>
  <c r="AW379" i="26"/>
  <c r="AX379" i="26" s="1"/>
  <c r="AW356" i="26"/>
  <c r="AX356" i="26" s="1"/>
  <c r="AW654" i="26"/>
  <c r="AX654" i="26" s="1"/>
  <c r="AW699" i="26"/>
  <c r="AX699" i="26" s="1"/>
  <c r="AW656" i="26"/>
  <c r="AX656" i="26" s="1"/>
  <c r="AW652" i="26"/>
  <c r="AX652" i="26" s="1"/>
  <c r="AW677" i="26"/>
  <c r="AX677" i="26" s="1"/>
  <c r="AU445" i="26"/>
  <c r="AW465" i="26"/>
  <c r="AX465" i="26" s="1"/>
  <c r="AU551" i="26"/>
  <c r="AU555" i="26"/>
  <c r="AW466" i="26"/>
  <c r="AX466" i="26" s="1"/>
  <c r="AU19" i="26"/>
  <c r="AU499" i="26"/>
  <c r="AU467" i="26"/>
  <c r="AU194" i="26"/>
  <c r="AW506" i="26"/>
  <c r="AX506" i="26" s="1"/>
  <c r="AW562" i="26"/>
  <c r="AX562" i="26" s="1"/>
  <c r="AU448" i="26"/>
  <c r="AW464" i="26"/>
  <c r="AX464" i="26" s="1"/>
  <c r="AU611" i="26"/>
  <c r="AW479" i="26"/>
  <c r="AX479" i="26" s="1"/>
  <c r="AW556" i="26"/>
  <c r="AX556" i="26" s="1"/>
  <c r="AU219" i="26"/>
  <c r="AU322" i="26"/>
  <c r="AW666" i="26"/>
  <c r="AX666" i="26" s="1"/>
  <c r="AW711" i="26"/>
  <c r="AX711" i="26" s="1"/>
  <c r="AW457" i="26"/>
  <c r="AX457" i="26" s="1"/>
  <c r="AU333" i="26"/>
  <c r="AW327" i="26"/>
  <c r="AX327" i="26" s="1"/>
  <c r="AW102" i="26"/>
  <c r="AX102" i="26" s="1"/>
  <c r="AU195" i="26"/>
  <c r="AV189" i="26"/>
  <c r="AY189" i="26" s="1"/>
  <c r="BG189" i="26" s="1"/>
  <c r="BH189" i="26" s="1"/>
  <c r="AW171" i="26"/>
  <c r="AX171" i="26" s="1"/>
  <c r="AW142" i="26"/>
  <c r="AX142" i="26" s="1"/>
  <c r="AU153" i="26"/>
  <c r="AU384" i="26"/>
  <c r="AU667" i="26"/>
  <c r="AU14" i="26"/>
  <c r="AJ826" i="26"/>
  <c r="AW25" i="26"/>
  <c r="AX25" i="26" s="1"/>
  <c r="AW385" i="26"/>
  <c r="AX385" i="26" s="1"/>
  <c r="AW716" i="26"/>
  <c r="AX716" i="26" s="1"/>
  <c r="AW7" i="26"/>
  <c r="AX7" i="26" s="1"/>
  <c r="AG827" i="26"/>
  <c r="AW148" i="26"/>
  <c r="AX148" i="26" s="1"/>
  <c r="AV148" i="26" s="1"/>
  <c r="AY148" i="26" s="1"/>
  <c r="AU135" i="26"/>
  <c r="AU44" i="26"/>
  <c r="AW386" i="26"/>
  <c r="AX386" i="26" s="1"/>
  <c r="AU18" i="26"/>
  <c r="AW131" i="26"/>
  <c r="AX131" i="26" s="1"/>
  <c r="AU38" i="26"/>
  <c r="AU296" i="26"/>
  <c r="AU29" i="26"/>
  <c r="AW302" i="26"/>
  <c r="AX302" i="26" s="1"/>
  <c r="AU808" i="26"/>
  <c r="AW763" i="26"/>
  <c r="AX763" i="26" s="1"/>
  <c r="AU812" i="26"/>
  <c r="AU797" i="26"/>
  <c r="AU781" i="26"/>
  <c r="AU789" i="26"/>
  <c r="AW772" i="26"/>
  <c r="AX772" i="26" s="1"/>
  <c r="AW758" i="26"/>
  <c r="AX758" i="26" s="1"/>
  <c r="AU587" i="26"/>
  <c r="AU276" i="26"/>
  <c r="AU802" i="26"/>
  <c r="AU798" i="26"/>
  <c r="AU766" i="26"/>
  <c r="AW768" i="26"/>
  <c r="AX768" i="26" s="1"/>
  <c r="AW223" i="26"/>
  <c r="AX223" i="26" s="1"/>
  <c r="AW797" i="26"/>
  <c r="AX797" i="26" s="1"/>
  <c r="AW220" i="26"/>
  <c r="AX220" i="26" s="1"/>
  <c r="AU580" i="26"/>
  <c r="AU247" i="26"/>
  <c r="AU759" i="26"/>
  <c r="AW240" i="26"/>
  <c r="AX240" i="26" s="1"/>
  <c r="AU262" i="26"/>
  <c r="AW276" i="26"/>
  <c r="AX276" i="26" s="1"/>
  <c r="AW263" i="26"/>
  <c r="AX263" i="26" s="1"/>
  <c r="AV415" i="26"/>
  <c r="AY415" i="26" s="1"/>
  <c r="BG415" i="26" s="1"/>
  <c r="BH415" i="26" s="1"/>
  <c r="AW234" i="26"/>
  <c r="AX234" i="26" s="1"/>
  <c r="AU418" i="26"/>
  <c r="AU416" i="26"/>
  <c r="AU132" i="26"/>
  <c r="AU152" i="26"/>
  <c r="AW151" i="26"/>
  <c r="AX151" i="26" s="1"/>
  <c r="AV151" i="26" s="1"/>
  <c r="AY151" i="26" s="1"/>
  <c r="AU126" i="26"/>
  <c r="AW49" i="26"/>
  <c r="AX49" i="26" s="1"/>
  <c r="AU79" i="26"/>
  <c r="AW717" i="26"/>
  <c r="AX717" i="26" s="1"/>
  <c r="AU112" i="26"/>
  <c r="AW47" i="26"/>
  <c r="AX47" i="26" s="1"/>
  <c r="AU78" i="26"/>
  <c r="AW727" i="26"/>
  <c r="AX727" i="26" s="1"/>
  <c r="AU393" i="26"/>
  <c r="AU605" i="26"/>
  <c r="AW739" i="26"/>
  <c r="AX739" i="26" s="1"/>
  <c r="AW60" i="26"/>
  <c r="AX60" i="26" s="1"/>
  <c r="AV60" i="26" s="1"/>
  <c r="AY60" i="26" s="1"/>
  <c r="AW390" i="26"/>
  <c r="AX390" i="26" s="1"/>
  <c r="AW598" i="26"/>
  <c r="AX598" i="26" s="1"/>
  <c r="AW210" i="26"/>
  <c r="AX210" i="26" s="1"/>
  <c r="AW209" i="26"/>
  <c r="AX209" i="26" s="1"/>
  <c r="AW393" i="26"/>
  <c r="AX393" i="26" s="1"/>
  <c r="AU372" i="26"/>
  <c r="AU363" i="26"/>
  <c r="AU344" i="26"/>
  <c r="AU705" i="26"/>
  <c r="AU600" i="26"/>
  <c r="AW94" i="26"/>
  <c r="AX94" i="26" s="1"/>
  <c r="AW86" i="26"/>
  <c r="AX86" i="26" s="1"/>
  <c r="AW619" i="26"/>
  <c r="AX619" i="26" s="1"/>
  <c r="AW638" i="26"/>
  <c r="AX638" i="26" s="1"/>
  <c r="AV638" i="26" s="1"/>
  <c r="AY638" i="26" s="1"/>
  <c r="AW606" i="26"/>
  <c r="AX606" i="26" s="1"/>
  <c r="AW84" i="26"/>
  <c r="AX84" i="26" s="1"/>
  <c r="AW639" i="26"/>
  <c r="AX639" i="26" s="1"/>
  <c r="AU704" i="26"/>
  <c r="AW345" i="26"/>
  <c r="AX345" i="26" s="1"/>
  <c r="AW351" i="26"/>
  <c r="AX351" i="26" s="1"/>
  <c r="AW95" i="26"/>
  <c r="AX95" i="26" s="1"/>
  <c r="AW645" i="26"/>
  <c r="AX645" i="26" s="1"/>
  <c r="AW372" i="26"/>
  <c r="AX372" i="26" s="1"/>
  <c r="AW363" i="26"/>
  <c r="AX363" i="26" s="1"/>
  <c r="AW70" i="26"/>
  <c r="AX70" i="26" s="1"/>
  <c r="AW705" i="26"/>
  <c r="AX705" i="26" s="1"/>
  <c r="AU669" i="26"/>
  <c r="AU708" i="26"/>
  <c r="AU655" i="26"/>
  <c r="AU561" i="26"/>
  <c r="AU509" i="26"/>
  <c r="AW657" i="26"/>
  <c r="AX657" i="26" s="1"/>
  <c r="AU670" i="26"/>
  <c r="AW450" i="26"/>
  <c r="AX450" i="26" s="1"/>
  <c r="AW692" i="26"/>
  <c r="AX692" i="26" s="1"/>
  <c r="AU663" i="26"/>
  <c r="AW665" i="26"/>
  <c r="AX665" i="26" s="1"/>
  <c r="AW490" i="26"/>
  <c r="AX490" i="26" s="1"/>
  <c r="AV490" i="26" s="1"/>
  <c r="AY490" i="26" s="1"/>
  <c r="AV557" i="26"/>
  <c r="AY557" i="26" s="1"/>
  <c r="BG557" i="26" s="1"/>
  <c r="BH557" i="26" s="1"/>
  <c r="AU441" i="26"/>
  <c r="AU458" i="26"/>
  <c r="AU684" i="26"/>
  <c r="AU470" i="26"/>
  <c r="AU455" i="26"/>
  <c r="AW546" i="26"/>
  <c r="AX546" i="26" s="1"/>
  <c r="AU489" i="26"/>
  <c r="AW442" i="26"/>
  <c r="AX442" i="26" s="1"/>
  <c r="AU325" i="26"/>
  <c r="AU97" i="26"/>
  <c r="AV632" i="26"/>
  <c r="AY632" i="26" s="1"/>
  <c r="BG632" i="26" s="1"/>
  <c r="BH632" i="26" s="1"/>
  <c r="AW438" i="26"/>
  <c r="AX438" i="26" s="1"/>
  <c r="AU533" i="26"/>
  <c r="AW508" i="26"/>
  <c r="AX508" i="26" s="1"/>
  <c r="AW513" i="26"/>
  <c r="AX513" i="26" s="1"/>
  <c r="AW754" i="26"/>
  <c r="AX754" i="26" s="1"/>
  <c r="AW551" i="26"/>
  <c r="AX551" i="26" s="1"/>
  <c r="AU425" i="26"/>
  <c r="AU212" i="26"/>
  <c r="AW100" i="26"/>
  <c r="AX100" i="26" s="1"/>
  <c r="AU614" i="26"/>
  <c r="AU649" i="26"/>
  <c r="AW566" i="26"/>
  <c r="AX566" i="26" s="1"/>
  <c r="AU179" i="26"/>
  <c r="AW40" i="26"/>
  <c r="AX40" i="26" s="1"/>
  <c r="AU278" i="26"/>
  <c r="AW311" i="26"/>
  <c r="AX311" i="26" s="1"/>
  <c r="AU294" i="26"/>
  <c r="AU318" i="26"/>
  <c r="AW9" i="26"/>
  <c r="AX9" i="26" s="1"/>
  <c r="AW198" i="26"/>
  <c r="AX198" i="26" s="1"/>
  <c r="AW33" i="26"/>
  <c r="AX33" i="26" s="1"/>
  <c r="AP827" i="26"/>
  <c r="AH827" i="26"/>
  <c r="AU285" i="26"/>
  <c r="AW594" i="26"/>
  <c r="AX594" i="26" s="1"/>
  <c r="AW667" i="26"/>
  <c r="AX667" i="26" s="1"/>
  <c r="AO826" i="26"/>
  <c r="AO820" i="26"/>
  <c r="AU313" i="26"/>
  <c r="AW10" i="26"/>
  <c r="AX10" i="26" s="1"/>
  <c r="AU145" i="26"/>
  <c r="AW382" i="26"/>
  <c r="AX382" i="26" s="1"/>
  <c r="AN820" i="26"/>
  <c r="AN826" i="26"/>
  <c r="AU196" i="26"/>
  <c r="AU74" i="26"/>
  <c r="AU191" i="26"/>
  <c r="AU144" i="26"/>
  <c r="AU274" i="26"/>
  <c r="AU293" i="26"/>
  <c r="AU109" i="26"/>
  <c r="AW595" i="26"/>
  <c r="AX595" i="26" s="1"/>
  <c r="AU58" i="26"/>
  <c r="AW392" i="26"/>
  <c r="AX392" i="26" s="1"/>
  <c r="AV653" i="26"/>
  <c r="AY653" i="26" s="1"/>
  <c r="AW357" i="26"/>
  <c r="AX357" i="26" s="1"/>
  <c r="AU347" i="26"/>
  <c r="AW625" i="26"/>
  <c r="AX625" i="26" s="1"/>
  <c r="AW354" i="26"/>
  <c r="AX354" i="26" s="1"/>
  <c r="AW673" i="26"/>
  <c r="AX673" i="26" s="1"/>
  <c r="AU496" i="26"/>
  <c r="AV462" i="26"/>
  <c r="AY462" i="26" s="1"/>
  <c r="BG462" i="26" s="1"/>
  <c r="BH462" i="26" s="1"/>
  <c r="AU329" i="26"/>
  <c r="AW555" i="26"/>
  <c r="AX555" i="26" s="1"/>
  <c r="AU505" i="26"/>
  <c r="AM826" i="26"/>
  <c r="AM820" i="26"/>
  <c r="AW306" i="26"/>
  <c r="AX306" i="26" s="1"/>
  <c r="AK827" i="26"/>
  <c r="AU288" i="26"/>
  <c r="AF820" i="26"/>
  <c r="AI17" i="26"/>
  <c r="AW104" i="26"/>
  <c r="AX104" i="26" s="1"/>
  <c r="AV104" i="26" s="1"/>
  <c r="AY104" i="26" s="1"/>
  <c r="AW614" i="26"/>
  <c r="AX614" i="26" s="1"/>
  <c r="AU568" i="26"/>
  <c r="AU576" i="26"/>
  <c r="AU286" i="26"/>
  <c r="AV281" i="16"/>
  <c r="AV301" i="16"/>
  <c r="F15" i="17"/>
  <c r="M15" i="17"/>
  <c r="M18" i="17"/>
  <c r="BN781" i="15"/>
  <c r="AC781" i="15"/>
  <c r="AC789" i="15"/>
  <c r="AC788" i="15"/>
  <c r="C6" i="11"/>
  <c r="D6" i="11"/>
  <c r="E6" i="11"/>
  <c r="F6" i="11"/>
  <c r="H6" i="11"/>
  <c r="C7" i="11"/>
  <c r="D7" i="11"/>
  <c r="E7" i="11"/>
  <c r="F7" i="11"/>
  <c r="H7" i="11"/>
  <c r="C8" i="11"/>
  <c r="D8" i="11"/>
  <c r="E8" i="11"/>
  <c r="F8" i="11"/>
  <c r="H8" i="11"/>
  <c r="C9" i="11"/>
  <c r="D9" i="11"/>
  <c r="E9" i="11"/>
  <c r="F9" i="11"/>
  <c r="H9" i="11"/>
  <c r="C10" i="11"/>
  <c r="D10" i="11"/>
  <c r="E10" i="11"/>
  <c r="F10" i="11"/>
  <c r="H10" i="11"/>
  <c r="C11" i="11"/>
  <c r="D11" i="11"/>
  <c r="E11" i="11"/>
  <c r="F11" i="11"/>
  <c r="H11" i="11"/>
  <c r="C12" i="11"/>
  <c r="D12" i="11"/>
  <c r="E12" i="11"/>
  <c r="F12" i="11"/>
  <c r="H12" i="11"/>
  <c r="C13" i="11"/>
  <c r="D13" i="11"/>
  <c r="E13" i="11"/>
  <c r="F13" i="11"/>
  <c r="H13" i="11"/>
  <c r="C14" i="11"/>
  <c r="D14" i="11"/>
  <c r="E14" i="11"/>
  <c r="F14" i="11"/>
  <c r="H14" i="11"/>
  <c r="C15" i="11"/>
  <c r="D15" i="11"/>
  <c r="E15" i="11"/>
  <c r="F15" i="11"/>
  <c r="H15" i="11"/>
  <c r="C16" i="11"/>
  <c r="D16" i="11"/>
  <c r="E16" i="11"/>
  <c r="F16" i="11"/>
  <c r="H16" i="11"/>
  <c r="C17" i="11"/>
  <c r="D17" i="11"/>
  <c r="E17" i="11"/>
  <c r="F17" i="11"/>
  <c r="H17" i="11"/>
  <c r="C18" i="11"/>
  <c r="D18" i="11"/>
  <c r="E18" i="11"/>
  <c r="F18" i="11"/>
  <c r="H18" i="11"/>
  <c r="C19" i="11"/>
  <c r="D19" i="11"/>
  <c r="E19" i="11"/>
  <c r="F19" i="11"/>
  <c r="H19" i="11"/>
  <c r="C20" i="11"/>
  <c r="D20" i="11"/>
  <c r="E20" i="11"/>
  <c r="F20" i="11"/>
  <c r="H20" i="11"/>
  <c r="C21" i="11"/>
  <c r="D21" i="11"/>
  <c r="E21" i="11"/>
  <c r="F21" i="11"/>
  <c r="H21" i="11"/>
  <c r="C22" i="11"/>
  <c r="D22" i="11"/>
  <c r="E22" i="11"/>
  <c r="F22" i="11"/>
  <c r="H22" i="11"/>
  <c r="C23" i="11"/>
  <c r="D23" i="11"/>
  <c r="E23" i="11"/>
  <c r="F23" i="11"/>
  <c r="H23" i="11"/>
  <c r="C24" i="11"/>
  <c r="D24" i="11"/>
  <c r="E24" i="11"/>
  <c r="F24" i="11"/>
  <c r="H24" i="11"/>
  <c r="C25" i="11"/>
  <c r="D25" i="11"/>
  <c r="E25" i="11"/>
  <c r="F25" i="11"/>
  <c r="H25" i="11"/>
  <c r="C26" i="11"/>
  <c r="D26" i="11"/>
  <c r="E26" i="11"/>
  <c r="F26" i="11"/>
  <c r="H26" i="11"/>
  <c r="C27" i="11"/>
  <c r="D27" i="11"/>
  <c r="E27" i="11"/>
  <c r="F27" i="11"/>
  <c r="H27" i="11"/>
  <c r="C28" i="11"/>
  <c r="D28" i="11"/>
  <c r="E28" i="11"/>
  <c r="F28" i="11"/>
  <c r="H28" i="11"/>
  <c r="C29" i="11"/>
  <c r="D29" i="11"/>
  <c r="E29" i="11"/>
  <c r="F29" i="11"/>
  <c r="H29" i="11"/>
  <c r="C30" i="11"/>
  <c r="D30" i="11"/>
  <c r="E30" i="11"/>
  <c r="F30" i="11"/>
  <c r="H30" i="11"/>
  <c r="C31" i="11"/>
  <c r="D31" i="11"/>
  <c r="E31" i="11"/>
  <c r="F31" i="11"/>
  <c r="H31" i="11"/>
  <c r="C32" i="11"/>
  <c r="D32" i="11"/>
  <c r="E32" i="11"/>
  <c r="F32" i="11"/>
  <c r="H32" i="11"/>
  <c r="C33" i="11"/>
  <c r="D33" i="11"/>
  <c r="E33" i="11"/>
  <c r="F33" i="11"/>
  <c r="H33" i="11"/>
  <c r="C34" i="11"/>
  <c r="D34" i="11"/>
  <c r="E34" i="11"/>
  <c r="F34" i="11"/>
  <c r="H34" i="11"/>
  <c r="C35" i="11"/>
  <c r="D35" i="11"/>
  <c r="E35" i="11"/>
  <c r="F35" i="11"/>
  <c r="H35" i="11"/>
  <c r="C36" i="11"/>
  <c r="D36" i="11"/>
  <c r="E36" i="11"/>
  <c r="F36" i="11"/>
  <c r="H36" i="11"/>
  <c r="C37" i="11"/>
  <c r="D37" i="11"/>
  <c r="E37" i="11"/>
  <c r="F37" i="11"/>
  <c r="H37" i="11"/>
  <c r="C38" i="11"/>
  <c r="D38" i="11"/>
  <c r="E38" i="11"/>
  <c r="F38" i="11"/>
  <c r="H38" i="11"/>
  <c r="C39" i="11"/>
  <c r="D39" i="11"/>
  <c r="E39" i="11"/>
  <c r="F39" i="11"/>
  <c r="H39" i="11"/>
  <c r="C40" i="11"/>
  <c r="D40" i="11"/>
  <c r="E40" i="11"/>
  <c r="F40" i="11"/>
  <c r="H40" i="11"/>
  <c r="C41" i="11"/>
  <c r="D41" i="11"/>
  <c r="E41" i="11"/>
  <c r="F41" i="11"/>
  <c r="H41" i="11"/>
  <c r="C42" i="11"/>
  <c r="D42" i="11"/>
  <c r="E42" i="11"/>
  <c r="F42" i="11"/>
  <c r="H42" i="11"/>
  <c r="C43" i="11"/>
  <c r="D43" i="11"/>
  <c r="E43" i="11"/>
  <c r="F43" i="11"/>
  <c r="H43" i="11"/>
  <c r="C44" i="11"/>
  <c r="D44" i="11"/>
  <c r="E44" i="11"/>
  <c r="F44" i="11"/>
  <c r="H44" i="11"/>
  <c r="C45" i="11"/>
  <c r="D45" i="11"/>
  <c r="E45" i="11"/>
  <c r="F45" i="11"/>
  <c r="H45" i="11"/>
  <c r="C46" i="11"/>
  <c r="D46" i="11"/>
  <c r="E46" i="11"/>
  <c r="F46" i="11"/>
  <c r="H46" i="11"/>
  <c r="C47" i="11"/>
  <c r="D47" i="11"/>
  <c r="E47" i="11"/>
  <c r="F47" i="11"/>
  <c r="H47" i="11"/>
  <c r="C48" i="11"/>
  <c r="D48" i="11"/>
  <c r="E48" i="11"/>
  <c r="F48" i="11"/>
  <c r="H48" i="11"/>
  <c r="C49" i="11"/>
  <c r="D49" i="11"/>
  <c r="E49" i="11"/>
  <c r="F49" i="11"/>
  <c r="H49" i="11"/>
  <c r="C50" i="11"/>
  <c r="D50" i="11"/>
  <c r="E50" i="11"/>
  <c r="F50" i="11"/>
  <c r="H50" i="11"/>
  <c r="C51" i="11"/>
  <c r="D51" i="11"/>
  <c r="E51" i="11"/>
  <c r="F51" i="11"/>
  <c r="H51" i="11"/>
  <c r="C52" i="11"/>
  <c r="D52" i="11"/>
  <c r="E52" i="11"/>
  <c r="F52" i="11"/>
  <c r="H52" i="11"/>
  <c r="C53" i="11"/>
  <c r="D53" i="11"/>
  <c r="E53" i="11"/>
  <c r="F53" i="11"/>
  <c r="H53" i="11"/>
  <c r="C54" i="11"/>
  <c r="D54" i="11"/>
  <c r="E54" i="11"/>
  <c r="F54" i="11"/>
  <c r="H54" i="11"/>
  <c r="C55" i="11"/>
  <c r="D55" i="11"/>
  <c r="E55" i="11"/>
  <c r="F55" i="11"/>
  <c r="H55" i="11"/>
  <c r="C56" i="11"/>
  <c r="D56" i="11"/>
  <c r="E56" i="11"/>
  <c r="F56" i="11"/>
  <c r="H56" i="11"/>
  <c r="C57" i="11"/>
  <c r="D57" i="11"/>
  <c r="E57" i="11"/>
  <c r="F57" i="11"/>
  <c r="H57" i="11"/>
  <c r="C58" i="11"/>
  <c r="D58" i="11"/>
  <c r="E58" i="11"/>
  <c r="F58" i="11"/>
  <c r="H58" i="11"/>
  <c r="C59" i="11"/>
  <c r="D59" i="11"/>
  <c r="E59" i="11"/>
  <c r="F59" i="11"/>
  <c r="H59" i="11"/>
  <c r="C60" i="11"/>
  <c r="D60" i="11"/>
  <c r="E60" i="11"/>
  <c r="F60" i="11"/>
  <c r="H60" i="11"/>
  <c r="C61" i="11"/>
  <c r="D61" i="11"/>
  <c r="E61" i="11"/>
  <c r="F61" i="11"/>
  <c r="H61" i="11"/>
  <c r="C62" i="11"/>
  <c r="D62" i="11"/>
  <c r="E62" i="11"/>
  <c r="F62" i="11"/>
  <c r="H62" i="11"/>
  <c r="C63" i="11"/>
  <c r="D63" i="11"/>
  <c r="E63" i="11"/>
  <c r="F63" i="11"/>
  <c r="H63" i="11"/>
  <c r="C64" i="11"/>
  <c r="D64" i="11"/>
  <c r="E64" i="11"/>
  <c r="F64" i="11"/>
  <c r="H64" i="11"/>
  <c r="C65" i="11"/>
  <c r="D65" i="11"/>
  <c r="E65" i="11"/>
  <c r="F65" i="11"/>
  <c r="H65" i="11"/>
  <c r="C66" i="11"/>
  <c r="D66" i="11"/>
  <c r="E66" i="11"/>
  <c r="F66" i="11"/>
  <c r="H66" i="11"/>
  <c r="C67" i="11"/>
  <c r="D67" i="11"/>
  <c r="E67" i="11"/>
  <c r="F67" i="11"/>
  <c r="H67" i="11"/>
  <c r="C68" i="11"/>
  <c r="D68" i="11"/>
  <c r="E68" i="11"/>
  <c r="F68" i="11"/>
  <c r="H68" i="11"/>
  <c r="C69" i="11"/>
  <c r="D69" i="11"/>
  <c r="E69" i="11"/>
  <c r="F69" i="11"/>
  <c r="H69" i="11"/>
  <c r="C70" i="11"/>
  <c r="D70" i="11"/>
  <c r="E70" i="11"/>
  <c r="F70" i="11"/>
  <c r="H70" i="11"/>
  <c r="C71" i="11"/>
  <c r="D71" i="11"/>
  <c r="E71" i="11"/>
  <c r="F71" i="11"/>
  <c r="H71" i="11"/>
  <c r="C72" i="11"/>
  <c r="D72" i="11"/>
  <c r="E72" i="11"/>
  <c r="F72" i="11"/>
  <c r="H72" i="11"/>
  <c r="C73" i="11"/>
  <c r="D73" i="11"/>
  <c r="E73" i="11"/>
  <c r="F73" i="11"/>
  <c r="H73" i="11"/>
  <c r="C74" i="11"/>
  <c r="D74" i="11"/>
  <c r="E74" i="11"/>
  <c r="F74" i="11"/>
  <c r="H74" i="11"/>
  <c r="C75" i="11"/>
  <c r="D75" i="11"/>
  <c r="E75" i="11"/>
  <c r="F75" i="11"/>
  <c r="H75" i="11"/>
  <c r="C76" i="11"/>
  <c r="D76" i="11"/>
  <c r="E76" i="11"/>
  <c r="F76" i="11"/>
  <c r="H76" i="11"/>
  <c r="C77" i="11"/>
  <c r="D77" i="11"/>
  <c r="E77" i="11"/>
  <c r="F77" i="11"/>
  <c r="H77" i="11"/>
  <c r="C78" i="11"/>
  <c r="D78" i="11"/>
  <c r="E78" i="11"/>
  <c r="F78" i="11"/>
  <c r="H78" i="11"/>
  <c r="C79" i="11"/>
  <c r="D79" i="11"/>
  <c r="E79" i="11"/>
  <c r="F79" i="11"/>
  <c r="H79" i="11"/>
  <c r="C80" i="11"/>
  <c r="D80" i="11"/>
  <c r="E80" i="11"/>
  <c r="F80" i="11"/>
  <c r="H80" i="11"/>
  <c r="C81" i="11"/>
  <c r="D81" i="11"/>
  <c r="E81" i="11"/>
  <c r="F81" i="11"/>
  <c r="H81" i="11"/>
  <c r="C82" i="11"/>
  <c r="D82" i="11"/>
  <c r="E82" i="11"/>
  <c r="F82" i="11"/>
  <c r="H82" i="11"/>
  <c r="C83" i="11"/>
  <c r="D83" i="11"/>
  <c r="E83" i="11"/>
  <c r="F83" i="11"/>
  <c r="H83" i="11"/>
  <c r="C84" i="11"/>
  <c r="D84" i="11"/>
  <c r="E84" i="11"/>
  <c r="F84" i="11"/>
  <c r="H84" i="11"/>
  <c r="C85" i="11"/>
  <c r="D85" i="11"/>
  <c r="E85" i="11"/>
  <c r="F85" i="11"/>
  <c r="H85" i="11"/>
  <c r="C86" i="11"/>
  <c r="D86" i="11"/>
  <c r="E86" i="11"/>
  <c r="F86" i="11"/>
  <c r="H86" i="11"/>
  <c r="C87" i="11"/>
  <c r="D87" i="11"/>
  <c r="E87" i="11"/>
  <c r="F87" i="11"/>
  <c r="H87" i="11"/>
  <c r="C88" i="11"/>
  <c r="D88" i="11"/>
  <c r="E88" i="11"/>
  <c r="F88" i="11"/>
  <c r="H88" i="11"/>
  <c r="C89" i="11"/>
  <c r="D89" i="11"/>
  <c r="E89" i="11"/>
  <c r="F89" i="11"/>
  <c r="H89" i="11"/>
  <c r="C90" i="11"/>
  <c r="D90" i="11"/>
  <c r="E90" i="11"/>
  <c r="F90" i="11"/>
  <c r="H90" i="11"/>
  <c r="C91" i="11"/>
  <c r="D91" i="11"/>
  <c r="E91" i="11"/>
  <c r="F91" i="11"/>
  <c r="H91" i="11"/>
  <c r="C92" i="11"/>
  <c r="D92" i="11"/>
  <c r="E92" i="11"/>
  <c r="F92" i="11"/>
  <c r="H92" i="11"/>
  <c r="C93" i="11"/>
  <c r="D93" i="11"/>
  <c r="E93" i="11"/>
  <c r="F93" i="11"/>
  <c r="H93" i="11"/>
  <c r="C94" i="11"/>
  <c r="D94" i="11"/>
  <c r="E94" i="11"/>
  <c r="F94" i="11"/>
  <c r="H94" i="11"/>
  <c r="C95" i="11"/>
  <c r="D95" i="11"/>
  <c r="E95" i="11"/>
  <c r="F95" i="11"/>
  <c r="H95" i="11"/>
  <c r="C96" i="11"/>
  <c r="D96" i="11"/>
  <c r="E96" i="11"/>
  <c r="F96" i="11"/>
  <c r="H96" i="11"/>
  <c r="C97" i="11"/>
  <c r="D97" i="11"/>
  <c r="E97" i="11"/>
  <c r="F97" i="11"/>
  <c r="H97" i="11"/>
  <c r="C98" i="11"/>
  <c r="D98" i="11"/>
  <c r="E98" i="11"/>
  <c r="F98" i="11"/>
  <c r="H98" i="11"/>
  <c r="C99" i="11"/>
  <c r="D99" i="11"/>
  <c r="E99" i="11"/>
  <c r="F99" i="11"/>
  <c r="H99" i="11"/>
  <c r="C100" i="11"/>
  <c r="D100" i="11"/>
  <c r="E100" i="11"/>
  <c r="F100" i="11"/>
  <c r="H100" i="11"/>
  <c r="C101" i="11"/>
  <c r="D101" i="11"/>
  <c r="E101" i="11"/>
  <c r="F101" i="11"/>
  <c r="H101" i="11"/>
  <c r="C102" i="11"/>
  <c r="D102" i="11"/>
  <c r="E102" i="11"/>
  <c r="F102" i="11"/>
  <c r="H102" i="11"/>
  <c r="C103" i="11"/>
  <c r="D103" i="11"/>
  <c r="E103" i="11"/>
  <c r="F103" i="11"/>
  <c r="H103" i="11"/>
  <c r="C104" i="11"/>
  <c r="D104" i="11"/>
  <c r="E104" i="11"/>
  <c r="F104" i="11"/>
  <c r="H104" i="11"/>
  <c r="C105" i="11"/>
  <c r="D105" i="11"/>
  <c r="E105" i="11"/>
  <c r="F105" i="11"/>
  <c r="H105" i="11"/>
  <c r="C106" i="11"/>
  <c r="D106" i="11"/>
  <c r="E106" i="11"/>
  <c r="F106" i="11"/>
  <c r="H106" i="11"/>
  <c r="C107" i="11"/>
  <c r="D107" i="11"/>
  <c r="E107" i="11"/>
  <c r="F107" i="11"/>
  <c r="H107" i="11"/>
  <c r="C108" i="11"/>
  <c r="D108" i="11"/>
  <c r="E108" i="11"/>
  <c r="F108" i="11"/>
  <c r="H108" i="11"/>
  <c r="C109" i="11"/>
  <c r="D109" i="11"/>
  <c r="E109" i="11"/>
  <c r="F109" i="11"/>
  <c r="H109" i="11"/>
  <c r="C110" i="11"/>
  <c r="D110" i="11"/>
  <c r="E110" i="11"/>
  <c r="F110" i="11"/>
  <c r="H110" i="11"/>
  <c r="C111" i="11"/>
  <c r="D111" i="11"/>
  <c r="E111" i="11"/>
  <c r="F111" i="11"/>
  <c r="H111" i="11"/>
  <c r="C112" i="11"/>
  <c r="D112" i="11"/>
  <c r="E112" i="11"/>
  <c r="F112" i="11"/>
  <c r="H112" i="11"/>
  <c r="C113" i="11"/>
  <c r="D113" i="11"/>
  <c r="E113" i="11"/>
  <c r="F113" i="11"/>
  <c r="H113" i="11"/>
  <c r="C114" i="11"/>
  <c r="D114" i="11"/>
  <c r="E114" i="11"/>
  <c r="F114" i="11"/>
  <c r="H114" i="11"/>
  <c r="C115" i="11"/>
  <c r="D115" i="11"/>
  <c r="E115" i="11"/>
  <c r="F115" i="11"/>
  <c r="H115" i="11"/>
  <c r="C116" i="11"/>
  <c r="D116" i="11"/>
  <c r="E116" i="11"/>
  <c r="F116" i="11"/>
  <c r="H116" i="11"/>
  <c r="C117" i="11"/>
  <c r="D117" i="11"/>
  <c r="E117" i="11"/>
  <c r="F117" i="11"/>
  <c r="H117" i="11"/>
  <c r="C118" i="11"/>
  <c r="D118" i="11"/>
  <c r="E118" i="11"/>
  <c r="F118" i="11"/>
  <c r="H118" i="11"/>
  <c r="C119" i="11"/>
  <c r="D119" i="11"/>
  <c r="E119" i="11"/>
  <c r="F119" i="11"/>
  <c r="H119" i="11"/>
  <c r="C120" i="11"/>
  <c r="D120" i="11"/>
  <c r="E120" i="11"/>
  <c r="F120" i="11"/>
  <c r="H120" i="11"/>
  <c r="C121" i="11"/>
  <c r="D121" i="11"/>
  <c r="E121" i="11"/>
  <c r="F121" i="11"/>
  <c r="H121" i="11"/>
  <c r="C122" i="11"/>
  <c r="D122" i="11"/>
  <c r="E122" i="11"/>
  <c r="F122" i="11"/>
  <c r="H122" i="11"/>
  <c r="C123" i="11"/>
  <c r="D123" i="11"/>
  <c r="E123" i="11"/>
  <c r="F123" i="11"/>
  <c r="H123" i="11"/>
  <c r="C124" i="11"/>
  <c r="D124" i="11"/>
  <c r="E124" i="11"/>
  <c r="F124" i="11"/>
  <c r="H124" i="11"/>
  <c r="C125" i="11"/>
  <c r="D125" i="11"/>
  <c r="E125" i="11"/>
  <c r="F125" i="11"/>
  <c r="H125" i="11"/>
  <c r="C126" i="11"/>
  <c r="D126" i="11"/>
  <c r="E126" i="11"/>
  <c r="F126" i="11"/>
  <c r="H126" i="11"/>
  <c r="C127" i="11"/>
  <c r="D127" i="11"/>
  <c r="E127" i="11"/>
  <c r="F127" i="11"/>
  <c r="H127" i="11"/>
  <c r="C128" i="11"/>
  <c r="D128" i="11"/>
  <c r="E128" i="11"/>
  <c r="F128" i="11"/>
  <c r="H128" i="11"/>
  <c r="C129" i="11"/>
  <c r="D129" i="11"/>
  <c r="E129" i="11"/>
  <c r="F129" i="11"/>
  <c r="H129" i="11"/>
  <c r="C130" i="11"/>
  <c r="D130" i="11"/>
  <c r="E130" i="11"/>
  <c r="F130" i="11"/>
  <c r="H130" i="11"/>
  <c r="C131" i="11"/>
  <c r="D131" i="11"/>
  <c r="E131" i="11"/>
  <c r="F131" i="11"/>
  <c r="H131" i="11"/>
  <c r="C132" i="11"/>
  <c r="D132" i="11"/>
  <c r="E132" i="11"/>
  <c r="F132" i="11"/>
  <c r="H132" i="11"/>
  <c r="C133" i="11"/>
  <c r="D133" i="11"/>
  <c r="E133" i="11"/>
  <c r="F133" i="11"/>
  <c r="H133" i="11"/>
  <c r="C134" i="11"/>
  <c r="D134" i="11"/>
  <c r="E134" i="11"/>
  <c r="F134" i="11"/>
  <c r="H134" i="11"/>
  <c r="C135" i="11"/>
  <c r="D135" i="11"/>
  <c r="E135" i="11"/>
  <c r="F135" i="11"/>
  <c r="H135" i="11"/>
  <c r="C136" i="11"/>
  <c r="D136" i="11"/>
  <c r="E136" i="11"/>
  <c r="F136" i="11"/>
  <c r="H136" i="11"/>
  <c r="C137" i="11"/>
  <c r="D137" i="11"/>
  <c r="E137" i="11"/>
  <c r="F137" i="11"/>
  <c r="H137" i="11"/>
  <c r="C138" i="11"/>
  <c r="D138" i="11"/>
  <c r="E138" i="11"/>
  <c r="F138" i="11"/>
  <c r="H138" i="11"/>
  <c r="C139" i="11"/>
  <c r="D139" i="11"/>
  <c r="E139" i="11"/>
  <c r="F139" i="11"/>
  <c r="H139" i="11"/>
  <c r="C140" i="11"/>
  <c r="D140" i="11"/>
  <c r="E140" i="11"/>
  <c r="F140" i="11"/>
  <c r="H140" i="11"/>
  <c r="C141" i="11"/>
  <c r="D141" i="11"/>
  <c r="E141" i="11"/>
  <c r="F141" i="11"/>
  <c r="H141" i="11"/>
  <c r="C142" i="11"/>
  <c r="D142" i="11"/>
  <c r="E142" i="11"/>
  <c r="F142" i="11"/>
  <c r="H142" i="11"/>
  <c r="C143" i="11"/>
  <c r="D143" i="11"/>
  <c r="E143" i="11"/>
  <c r="F143" i="11"/>
  <c r="H143" i="11"/>
  <c r="C144" i="11"/>
  <c r="D144" i="11"/>
  <c r="E144" i="11"/>
  <c r="F144" i="11"/>
  <c r="H144" i="11"/>
  <c r="C145" i="11"/>
  <c r="D145" i="11"/>
  <c r="E145" i="11"/>
  <c r="F145" i="11"/>
  <c r="H145" i="11"/>
  <c r="C146" i="11"/>
  <c r="D146" i="11"/>
  <c r="E146" i="11"/>
  <c r="F146" i="11"/>
  <c r="H146" i="11"/>
  <c r="C147" i="11"/>
  <c r="D147" i="11"/>
  <c r="E147" i="11"/>
  <c r="F147" i="11"/>
  <c r="H147" i="11"/>
  <c r="C148" i="11"/>
  <c r="D148" i="11"/>
  <c r="E148" i="11"/>
  <c r="F148" i="11"/>
  <c r="H148" i="11"/>
  <c r="C149" i="11"/>
  <c r="D149" i="11"/>
  <c r="E149" i="11"/>
  <c r="F149" i="11"/>
  <c r="H149" i="11"/>
  <c r="C150" i="11"/>
  <c r="D150" i="11"/>
  <c r="E150" i="11"/>
  <c r="F150" i="11"/>
  <c r="H150" i="11"/>
  <c r="C151" i="11"/>
  <c r="D151" i="11"/>
  <c r="E151" i="11"/>
  <c r="F151" i="11"/>
  <c r="H151" i="11"/>
  <c r="C152" i="11"/>
  <c r="D152" i="11"/>
  <c r="E152" i="11"/>
  <c r="F152" i="11"/>
  <c r="H152" i="11"/>
  <c r="C153" i="11"/>
  <c r="D153" i="11"/>
  <c r="E153" i="11"/>
  <c r="F153" i="11"/>
  <c r="H153" i="11"/>
  <c r="C154" i="11"/>
  <c r="D154" i="11"/>
  <c r="E154" i="11"/>
  <c r="F154" i="11"/>
  <c r="H154" i="11"/>
  <c r="C155" i="11"/>
  <c r="D155" i="11"/>
  <c r="E155" i="11"/>
  <c r="F155" i="11"/>
  <c r="H155" i="11"/>
  <c r="C156" i="11"/>
  <c r="D156" i="11"/>
  <c r="E156" i="11"/>
  <c r="F156" i="11"/>
  <c r="H156" i="11"/>
  <c r="C157" i="11"/>
  <c r="D157" i="11"/>
  <c r="E157" i="11"/>
  <c r="F157" i="11"/>
  <c r="H157" i="11"/>
  <c r="C158" i="11"/>
  <c r="D158" i="11"/>
  <c r="E158" i="11"/>
  <c r="F158" i="11"/>
  <c r="H158" i="11"/>
  <c r="C159" i="11"/>
  <c r="D159" i="11"/>
  <c r="E159" i="11"/>
  <c r="F159" i="11"/>
  <c r="H159" i="11"/>
  <c r="C160" i="11"/>
  <c r="D160" i="11"/>
  <c r="E160" i="11"/>
  <c r="F160" i="11"/>
  <c r="H160" i="11"/>
  <c r="C161" i="11"/>
  <c r="D161" i="11"/>
  <c r="E161" i="11"/>
  <c r="F161" i="11"/>
  <c r="H161" i="11"/>
  <c r="C162" i="11"/>
  <c r="D162" i="11"/>
  <c r="E162" i="11"/>
  <c r="F162" i="11"/>
  <c r="H162" i="11"/>
  <c r="C163" i="11"/>
  <c r="D163" i="11"/>
  <c r="E163" i="11"/>
  <c r="F163" i="11"/>
  <c r="H163" i="11"/>
  <c r="C164" i="11"/>
  <c r="D164" i="11"/>
  <c r="E164" i="11"/>
  <c r="F164" i="11"/>
  <c r="H164" i="11"/>
  <c r="C165" i="11"/>
  <c r="D165" i="11"/>
  <c r="E165" i="11"/>
  <c r="F165" i="11"/>
  <c r="H165" i="11"/>
  <c r="C166" i="11"/>
  <c r="D166" i="11"/>
  <c r="E166" i="11"/>
  <c r="F166" i="11"/>
  <c r="H166" i="11"/>
  <c r="C167" i="11"/>
  <c r="D167" i="11"/>
  <c r="E167" i="11"/>
  <c r="F167" i="11"/>
  <c r="H167" i="11"/>
  <c r="C168" i="11"/>
  <c r="D168" i="11"/>
  <c r="E168" i="11"/>
  <c r="F168" i="11"/>
  <c r="H168" i="11"/>
  <c r="C169" i="11"/>
  <c r="D169" i="11"/>
  <c r="E169" i="11"/>
  <c r="F169" i="11"/>
  <c r="H169" i="11"/>
  <c r="C170" i="11"/>
  <c r="D170" i="11"/>
  <c r="E170" i="11"/>
  <c r="F170" i="11"/>
  <c r="H170" i="11"/>
  <c r="C171" i="11"/>
  <c r="D171" i="11"/>
  <c r="E171" i="11"/>
  <c r="F171" i="11"/>
  <c r="H171" i="11"/>
  <c r="C172" i="11"/>
  <c r="D172" i="11"/>
  <c r="E172" i="11"/>
  <c r="F172" i="11"/>
  <c r="H172" i="11"/>
  <c r="C173" i="11"/>
  <c r="D173" i="11"/>
  <c r="E173" i="11"/>
  <c r="F173" i="11"/>
  <c r="H173" i="11"/>
  <c r="C174" i="11"/>
  <c r="D174" i="11"/>
  <c r="E174" i="11"/>
  <c r="F174" i="11"/>
  <c r="H174" i="11"/>
  <c r="C175" i="11"/>
  <c r="D175" i="11"/>
  <c r="E175" i="11"/>
  <c r="F175" i="11"/>
  <c r="H175" i="11"/>
  <c r="C176" i="11"/>
  <c r="D176" i="11"/>
  <c r="E176" i="11"/>
  <c r="F176" i="11"/>
  <c r="H176" i="11"/>
  <c r="C177" i="11"/>
  <c r="D177" i="11"/>
  <c r="E177" i="11"/>
  <c r="F177" i="11"/>
  <c r="H177" i="11"/>
  <c r="C178" i="11"/>
  <c r="D178" i="11"/>
  <c r="E178" i="11"/>
  <c r="F178" i="11"/>
  <c r="H178" i="11"/>
  <c r="C179" i="11"/>
  <c r="D179" i="11"/>
  <c r="E179" i="11"/>
  <c r="F179" i="11"/>
  <c r="H179" i="11"/>
  <c r="C180" i="11"/>
  <c r="D180" i="11"/>
  <c r="E180" i="11"/>
  <c r="F180" i="11"/>
  <c r="H180" i="11"/>
  <c r="C181" i="11"/>
  <c r="D181" i="11"/>
  <c r="E181" i="11"/>
  <c r="F181" i="11"/>
  <c r="H181" i="11"/>
  <c r="C182" i="11"/>
  <c r="D182" i="11"/>
  <c r="E182" i="11"/>
  <c r="F182" i="11"/>
  <c r="H182" i="11"/>
  <c r="C183" i="11"/>
  <c r="D183" i="11"/>
  <c r="E183" i="11"/>
  <c r="F183" i="11"/>
  <c r="H183" i="11"/>
  <c r="C184" i="11"/>
  <c r="D184" i="11"/>
  <c r="E184" i="11"/>
  <c r="F184" i="11"/>
  <c r="H184" i="11"/>
  <c r="C185" i="11"/>
  <c r="D185" i="11"/>
  <c r="E185" i="11"/>
  <c r="F185" i="11"/>
  <c r="H185" i="11"/>
  <c r="C186" i="11"/>
  <c r="D186" i="11"/>
  <c r="E186" i="11"/>
  <c r="F186" i="11"/>
  <c r="H186" i="11"/>
  <c r="C187" i="11"/>
  <c r="D187" i="11"/>
  <c r="E187" i="11"/>
  <c r="F187" i="11"/>
  <c r="H187" i="11"/>
  <c r="C188" i="11"/>
  <c r="D188" i="11"/>
  <c r="E188" i="11"/>
  <c r="F188" i="11"/>
  <c r="H188" i="11"/>
  <c r="C189" i="11"/>
  <c r="D189" i="11"/>
  <c r="E189" i="11"/>
  <c r="F189" i="11"/>
  <c r="H189" i="11"/>
  <c r="C190" i="11"/>
  <c r="D190" i="11"/>
  <c r="E190" i="11"/>
  <c r="F190" i="11"/>
  <c r="H190" i="11"/>
  <c r="C191" i="11"/>
  <c r="D191" i="11"/>
  <c r="E191" i="11"/>
  <c r="F191" i="11"/>
  <c r="H191" i="11"/>
  <c r="C192" i="11"/>
  <c r="D192" i="11"/>
  <c r="E192" i="11"/>
  <c r="F192" i="11"/>
  <c r="H192" i="11"/>
  <c r="C193" i="11"/>
  <c r="D193" i="11"/>
  <c r="E193" i="11"/>
  <c r="F193" i="11"/>
  <c r="H193" i="11"/>
  <c r="C194" i="11"/>
  <c r="D194" i="11"/>
  <c r="E194" i="11"/>
  <c r="F194" i="11"/>
  <c r="H194" i="11"/>
  <c r="C195" i="11"/>
  <c r="D195" i="11"/>
  <c r="E195" i="11"/>
  <c r="F195" i="11"/>
  <c r="H195" i="11"/>
  <c r="C196" i="11"/>
  <c r="D196" i="11"/>
  <c r="E196" i="11"/>
  <c r="F196" i="11"/>
  <c r="H196" i="11"/>
  <c r="C197" i="11"/>
  <c r="D197" i="11"/>
  <c r="E197" i="11"/>
  <c r="F197" i="11"/>
  <c r="H197" i="11"/>
  <c r="C198" i="11"/>
  <c r="D198" i="11"/>
  <c r="E198" i="11"/>
  <c r="F198" i="11"/>
  <c r="H198" i="11"/>
  <c r="C199" i="11"/>
  <c r="D199" i="11"/>
  <c r="E199" i="11"/>
  <c r="F199" i="11"/>
  <c r="H199" i="11"/>
  <c r="C200" i="11"/>
  <c r="D200" i="11"/>
  <c r="E200" i="11"/>
  <c r="F200" i="11"/>
  <c r="H200" i="11"/>
  <c r="C201" i="11"/>
  <c r="D201" i="11"/>
  <c r="E201" i="11"/>
  <c r="F201" i="11"/>
  <c r="H201" i="11"/>
  <c r="C202" i="11"/>
  <c r="D202" i="11"/>
  <c r="E202" i="11"/>
  <c r="F202" i="11"/>
  <c r="H202" i="11"/>
  <c r="C203" i="11"/>
  <c r="D203" i="11"/>
  <c r="E203" i="11"/>
  <c r="F203" i="11"/>
  <c r="H203" i="11"/>
  <c r="C204" i="11"/>
  <c r="D204" i="11"/>
  <c r="E204" i="11"/>
  <c r="F204" i="11"/>
  <c r="H204" i="11"/>
  <c r="C205" i="11"/>
  <c r="D205" i="11"/>
  <c r="E205" i="11"/>
  <c r="F205" i="11"/>
  <c r="H205" i="11"/>
  <c r="C206" i="11"/>
  <c r="D206" i="11"/>
  <c r="E206" i="11"/>
  <c r="F206" i="11"/>
  <c r="H206" i="11"/>
  <c r="C207" i="11"/>
  <c r="D207" i="11"/>
  <c r="E207" i="11"/>
  <c r="F207" i="11"/>
  <c r="H207" i="11"/>
  <c r="C208" i="11"/>
  <c r="D208" i="11"/>
  <c r="E208" i="11"/>
  <c r="F208" i="11"/>
  <c r="H208" i="11"/>
  <c r="C209" i="11"/>
  <c r="D209" i="11"/>
  <c r="E209" i="11"/>
  <c r="F209" i="11"/>
  <c r="H209" i="11"/>
  <c r="C210" i="11"/>
  <c r="D210" i="11"/>
  <c r="E210" i="11"/>
  <c r="F210" i="11"/>
  <c r="H210" i="11"/>
  <c r="C211" i="11"/>
  <c r="D211" i="11"/>
  <c r="E211" i="11"/>
  <c r="F211" i="11"/>
  <c r="H211" i="11"/>
  <c r="C212" i="11"/>
  <c r="D212" i="11"/>
  <c r="E212" i="11"/>
  <c r="F212" i="11"/>
  <c r="H212" i="11"/>
  <c r="C213" i="11"/>
  <c r="D213" i="11"/>
  <c r="E213" i="11"/>
  <c r="F213" i="11"/>
  <c r="H213" i="11"/>
  <c r="C214" i="11"/>
  <c r="D214" i="11"/>
  <c r="E214" i="11"/>
  <c r="F214" i="11"/>
  <c r="H214" i="11"/>
  <c r="C215" i="11"/>
  <c r="D215" i="11"/>
  <c r="E215" i="11"/>
  <c r="F215" i="11"/>
  <c r="H215" i="11"/>
  <c r="C216" i="11"/>
  <c r="D216" i="11"/>
  <c r="E216" i="11"/>
  <c r="F216" i="11"/>
  <c r="H216" i="11"/>
  <c r="C217" i="11"/>
  <c r="D217" i="11"/>
  <c r="E217" i="11"/>
  <c r="F217" i="11"/>
  <c r="H217" i="11"/>
  <c r="C218" i="11"/>
  <c r="D218" i="11"/>
  <c r="E218" i="11"/>
  <c r="F218" i="11"/>
  <c r="H218" i="11"/>
  <c r="C219" i="11"/>
  <c r="D219" i="11"/>
  <c r="E219" i="11"/>
  <c r="F219" i="11"/>
  <c r="H219" i="11"/>
  <c r="C220" i="11"/>
  <c r="D220" i="11"/>
  <c r="E220" i="11"/>
  <c r="F220" i="11"/>
  <c r="H220" i="11"/>
  <c r="C221" i="11"/>
  <c r="D221" i="11"/>
  <c r="E221" i="11"/>
  <c r="F221" i="11"/>
  <c r="H221" i="11"/>
  <c r="C222" i="11"/>
  <c r="D222" i="11"/>
  <c r="E222" i="11"/>
  <c r="F222" i="11"/>
  <c r="H222" i="11"/>
  <c r="C223" i="11"/>
  <c r="D223" i="11"/>
  <c r="E223" i="11"/>
  <c r="F223" i="11"/>
  <c r="H223" i="11"/>
  <c r="C224" i="11"/>
  <c r="D224" i="11"/>
  <c r="E224" i="11"/>
  <c r="F224" i="11"/>
  <c r="H224" i="11"/>
  <c r="C225" i="11"/>
  <c r="D225" i="11"/>
  <c r="E225" i="11"/>
  <c r="F225" i="11"/>
  <c r="H225" i="11"/>
  <c r="C226" i="11"/>
  <c r="D226" i="11"/>
  <c r="E226" i="11"/>
  <c r="F226" i="11"/>
  <c r="H226" i="11"/>
  <c r="C227" i="11"/>
  <c r="D227" i="11"/>
  <c r="E227" i="11"/>
  <c r="F227" i="11"/>
  <c r="H227" i="11"/>
  <c r="C228" i="11"/>
  <c r="D228" i="11"/>
  <c r="E228" i="11"/>
  <c r="F228" i="11"/>
  <c r="H228" i="11"/>
  <c r="C229" i="11"/>
  <c r="D229" i="11"/>
  <c r="E229" i="11"/>
  <c r="F229" i="11"/>
  <c r="H229" i="11"/>
  <c r="C230" i="11"/>
  <c r="D230" i="11"/>
  <c r="E230" i="11"/>
  <c r="F230" i="11"/>
  <c r="H230" i="11"/>
  <c r="C231" i="11"/>
  <c r="D231" i="11"/>
  <c r="E231" i="11"/>
  <c r="F231" i="11"/>
  <c r="H231" i="11"/>
  <c r="C232" i="11"/>
  <c r="D232" i="11"/>
  <c r="E232" i="11"/>
  <c r="F232" i="11"/>
  <c r="H232" i="11"/>
  <c r="C233" i="11"/>
  <c r="D233" i="11"/>
  <c r="E233" i="11"/>
  <c r="F233" i="11"/>
  <c r="H233" i="11"/>
  <c r="C234" i="11"/>
  <c r="D234" i="11"/>
  <c r="E234" i="11"/>
  <c r="F234" i="11"/>
  <c r="H234" i="11"/>
  <c r="C235" i="11"/>
  <c r="D235" i="11"/>
  <c r="E235" i="11"/>
  <c r="F235" i="11"/>
  <c r="H235" i="11"/>
  <c r="C236" i="11"/>
  <c r="D236" i="11"/>
  <c r="E236" i="11"/>
  <c r="F236" i="11"/>
  <c r="H236" i="11"/>
  <c r="C237" i="11"/>
  <c r="D237" i="11"/>
  <c r="E237" i="11"/>
  <c r="F237" i="11"/>
  <c r="H237" i="11"/>
  <c r="C238" i="11"/>
  <c r="D238" i="11"/>
  <c r="E238" i="11"/>
  <c r="F238" i="11"/>
  <c r="H238" i="11"/>
  <c r="C239" i="11"/>
  <c r="D239" i="11"/>
  <c r="E239" i="11"/>
  <c r="F239" i="11"/>
  <c r="H239" i="11"/>
  <c r="C240" i="11"/>
  <c r="D240" i="11"/>
  <c r="E240" i="11"/>
  <c r="F240" i="11"/>
  <c r="H240" i="11"/>
  <c r="C241" i="11"/>
  <c r="D241" i="11"/>
  <c r="E241" i="11"/>
  <c r="F241" i="11"/>
  <c r="H241" i="11"/>
  <c r="C242" i="11"/>
  <c r="D242" i="11"/>
  <c r="E242" i="11"/>
  <c r="F242" i="11"/>
  <c r="H242" i="11"/>
  <c r="C243" i="11"/>
  <c r="D243" i="11"/>
  <c r="E243" i="11"/>
  <c r="F243" i="11"/>
  <c r="H243" i="11"/>
  <c r="C244" i="11"/>
  <c r="D244" i="11"/>
  <c r="E244" i="11"/>
  <c r="F244" i="11"/>
  <c r="H244" i="11"/>
  <c r="C245" i="11"/>
  <c r="D245" i="11"/>
  <c r="E245" i="11"/>
  <c r="F245" i="11"/>
  <c r="H245" i="11"/>
  <c r="C246" i="11"/>
  <c r="D246" i="11"/>
  <c r="E246" i="11"/>
  <c r="F246" i="11"/>
  <c r="H246" i="11"/>
  <c r="C247" i="11"/>
  <c r="D247" i="11"/>
  <c r="E247" i="11"/>
  <c r="F247" i="11"/>
  <c r="H247" i="11"/>
  <c r="C248" i="11"/>
  <c r="D248" i="11"/>
  <c r="E248" i="11"/>
  <c r="F248" i="11"/>
  <c r="H248" i="11"/>
  <c r="C249" i="11"/>
  <c r="D249" i="11"/>
  <c r="E249" i="11"/>
  <c r="F249" i="11"/>
  <c r="H249" i="11"/>
  <c r="C250" i="11"/>
  <c r="D250" i="11"/>
  <c r="E250" i="11"/>
  <c r="F250" i="11"/>
  <c r="H250" i="11"/>
  <c r="C251" i="11"/>
  <c r="D251" i="11"/>
  <c r="E251" i="11"/>
  <c r="F251" i="11"/>
  <c r="H251" i="11"/>
  <c r="C252" i="11"/>
  <c r="D252" i="11"/>
  <c r="E252" i="11"/>
  <c r="F252" i="11"/>
  <c r="H252" i="11"/>
  <c r="C253" i="11"/>
  <c r="D253" i="11"/>
  <c r="E253" i="11"/>
  <c r="F253" i="11"/>
  <c r="H253" i="11"/>
  <c r="C254" i="11"/>
  <c r="D254" i="11"/>
  <c r="E254" i="11"/>
  <c r="F254" i="11"/>
  <c r="H254" i="11"/>
  <c r="C255" i="11"/>
  <c r="D255" i="11"/>
  <c r="E255" i="11"/>
  <c r="F255" i="11"/>
  <c r="H255" i="11"/>
  <c r="C256" i="11"/>
  <c r="D256" i="11"/>
  <c r="E256" i="11"/>
  <c r="F256" i="11"/>
  <c r="H256" i="11"/>
  <c r="C257" i="11"/>
  <c r="D257" i="11"/>
  <c r="E257" i="11"/>
  <c r="F257" i="11"/>
  <c r="H257" i="11"/>
  <c r="C258" i="11"/>
  <c r="D258" i="11"/>
  <c r="E258" i="11"/>
  <c r="F258" i="11"/>
  <c r="H258" i="11"/>
  <c r="C259" i="11"/>
  <c r="D259" i="11"/>
  <c r="E259" i="11"/>
  <c r="F259" i="11"/>
  <c r="H259" i="11"/>
  <c r="C260" i="11"/>
  <c r="D260" i="11"/>
  <c r="E260" i="11"/>
  <c r="F260" i="11"/>
  <c r="H260" i="11"/>
  <c r="C261" i="11"/>
  <c r="D261" i="11"/>
  <c r="E261" i="11"/>
  <c r="F261" i="11"/>
  <c r="H261" i="11"/>
  <c r="C262" i="11"/>
  <c r="D262" i="11"/>
  <c r="E262" i="11"/>
  <c r="F262" i="11"/>
  <c r="H262" i="11"/>
  <c r="C263" i="11"/>
  <c r="D263" i="11"/>
  <c r="E263" i="11"/>
  <c r="F263" i="11"/>
  <c r="H263" i="11"/>
  <c r="C264" i="11"/>
  <c r="D264" i="11"/>
  <c r="E264" i="11"/>
  <c r="F264" i="11"/>
  <c r="H264" i="11"/>
  <c r="C265" i="11"/>
  <c r="D265" i="11"/>
  <c r="E265" i="11"/>
  <c r="F265" i="11"/>
  <c r="H265" i="11"/>
  <c r="C266" i="11"/>
  <c r="D266" i="11"/>
  <c r="E266" i="11"/>
  <c r="F266" i="11"/>
  <c r="H266" i="11"/>
  <c r="C267" i="11"/>
  <c r="D267" i="11"/>
  <c r="E267" i="11"/>
  <c r="F267" i="11"/>
  <c r="H267" i="11"/>
  <c r="C268" i="11"/>
  <c r="D268" i="11"/>
  <c r="E268" i="11"/>
  <c r="F268" i="11"/>
  <c r="H268" i="11"/>
  <c r="C269" i="11"/>
  <c r="D269" i="11"/>
  <c r="E269" i="11"/>
  <c r="F269" i="11"/>
  <c r="H269" i="11"/>
  <c r="C270" i="11"/>
  <c r="D270" i="11"/>
  <c r="E270" i="11"/>
  <c r="F270" i="11"/>
  <c r="H270" i="11"/>
  <c r="C271" i="11"/>
  <c r="D271" i="11"/>
  <c r="E271" i="11"/>
  <c r="F271" i="11"/>
  <c r="H271" i="11"/>
  <c r="C272" i="11"/>
  <c r="D272" i="11"/>
  <c r="E272" i="11"/>
  <c r="F272" i="11"/>
  <c r="H272" i="11"/>
  <c r="C273" i="11"/>
  <c r="D273" i="11"/>
  <c r="E273" i="11"/>
  <c r="F273" i="11"/>
  <c r="H273" i="11"/>
  <c r="C274" i="11"/>
  <c r="D274" i="11"/>
  <c r="E274" i="11"/>
  <c r="F274" i="11"/>
  <c r="H274" i="11"/>
  <c r="C275" i="11"/>
  <c r="D275" i="11"/>
  <c r="E275" i="11"/>
  <c r="F275" i="11"/>
  <c r="H275" i="11"/>
  <c r="C276" i="11"/>
  <c r="D276" i="11"/>
  <c r="E276" i="11"/>
  <c r="F276" i="11"/>
  <c r="H276" i="11"/>
  <c r="C277" i="11"/>
  <c r="D277" i="11"/>
  <c r="E277" i="11"/>
  <c r="F277" i="11"/>
  <c r="H277" i="11"/>
  <c r="C278" i="11"/>
  <c r="D278" i="11"/>
  <c r="E278" i="11"/>
  <c r="F278" i="11"/>
  <c r="H278" i="11"/>
  <c r="C279" i="11"/>
  <c r="D279" i="11"/>
  <c r="E279" i="11"/>
  <c r="F279" i="11"/>
  <c r="H279" i="11"/>
  <c r="C280" i="11"/>
  <c r="D280" i="11"/>
  <c r="E280" i="11"/>
  <c r="F280" i="11"/>
  <c r="H280" i="11"/>
  <c r="C281" i="11"/>
  <c r="D281" i="11"/>
  <c r="E281" i="11"/>
  <c r="F281" i="11"/>
  <c r="H281" i="11"/>
  <c r="C282" i="11"/>
  <c r="D282" i="11"/>
  <c r="E282" i="11"/>
  <c r="F282" i="11"/>
  <c r="H282" i="11"/>
  <c r="C283" i="11"/>
  <c r="D283" i="11"/>
  <c r="E283" i="11"/>
  <c r="F283" i="11"/>
  <c r="H283" i="11"/>
  <c r="C284" i="11"/>
  <c r="D284" i="11"/>
  <c r="E284" i="11"/>
  <c r="F284" i="11"/>
  <c r="H284" i="11"/>
  <c r="C285" i="11"/>
  <c r="D285" i="11"/>
  <c r="E285" i="11"/>
  <c r="F285" i="11"/>
  <c r="H285" i="11"/>
  <c r="C286" i="11"/>
  <c r="D286" i="11"/>
  <c r="E286" i="11"/>
  <c r="F286" i="11"/>
  <c r="H286" i="11"/>
  <c r="C287" i="11"/>
  <c r="D287" i="11"/>
  <c r="E287" i="11"/>
  <c r="F287" i="11"/>
  <c r="H287" i="11"/>
  <c r="C288" i="11"/>
  <c r="D288" i="11"/>
  <c r="E288" i="11"/>
  <c r="F288" i="11"/>
  <c r="H288" i="11"/>
  <c r="C289" i="11"/>
  <c r="D289" i="11"/>
  <c r="E289" i="11"/>
  <c r="F289" i="11"/>
  <c r="H289" i="11"/>
  <c r="C290" i="11"/>
  <c r="D290" i="11"/>
  <c r="E290" i="11"/>
  <c r="F290" i="11"/>
  <c r="H290" i="11"/>
  <c r="C291" i="11"/>
  <c r="D291" i="11"/>
  <c r="E291" i="11"/>
  <c r="F291" i="11"/>
  <c r="H291" i="11"/>
  <c r="C292" i="11"/>
  <c r="D292" i="11"/>
  <c r="E292" i="11"/>
  <c r="F292" i="11"/>
  <c r="H292" i="11"/>
  <c r="C293" i="11"/>
  <c r="D293" i="11"/>
  <c r="E293" i="11"/>
  <c r="F293" i="11"/>
  <c r="H293" i="11"/>
  <c r="C294" i="11"/>
  <c r="D294" i="11"/>
  <c r="E294" i="11"/>
  <c r="F294" i="11"/>
  <c r="H294" i="11"/>
  <c r="C295" i="11"/>
  <c r="D295" i="11"/>
  <c r="E295" i="11"/>
  <c r="F295" i="11"/>
  <c r="H295" i="11"/>
  <c r="C296" i="11"/>
  <c r="D296" i="11"/>
  <c r="E296" i="11"/>
  <c r="F296" i="11"/>
  <c r="H296" i="11"/>
  <c r="C297" i="11"/>
  <c r="D297" i="11"/>
  <c r="E297" i="11"/>
  <c r="F297" i="11"/>
  <c r="H297" i="11"/>
  <c r="C298" i="11"/>
  <c r="D298" i="11"/>
  <c r="E298" i="11"/>
  <c r="F298" i="11"/>
  <c r="H298" i="11"/>
  <c r="C299" i="11"/>
  <c r="D299" i="11"/>
  <c r="E299" i="11"/>
  <c r="F299" i="11"/>
  <c r="H299" i="11"/>
  <c r="C300" i="11"/>
  <c r="D300" i="11"/>
  <c r="E300" i="11"/>
  <c r="F300" i="11"/>
  <c r="H300" i="11"/>
  <c r="C301" i="11"/>
  <c r="D301" i="11"/>
  <c r="E301" i="11"/>
  <c r="F301" i="11"/>
  <c r="H301" i="11"/>
  <c r="C302" i="11"/>
  <c r="D302" i="11"/>
  <c r="E302" i="11"/>
  <c r="F302" i="11"/>
  <c r="H302" i="11"/>
  <c r="C303" i="11"/>
  <c r="D303" i="11"/>
  <c r="E303" i="11"/>
  <c r="F303" i="11"/>
  <c r="H303" i="11"/>
  <c r="C304" i="11"/>
  <c r="D304" i="11"/>
  <c r="E304" i="11"/>
  <c r="F304" i="11"/>
  <c r="H304" i="11"/>
  <c r="C305" i="11"/>
  <c r="D305" i="11"/>
  <c r="E305" i="11"/>
  <c r="F305" i="11"/>
  <c r="H305" i="11"/>
  <c r="C306" i="11"/>
  <c r="D306" i="11"/>
  <c r="E306" i="11"/>
  <c r="F306" i="11"/>
  <c r="H306" i="11"/>
  <c r="C307" i="11"/>
  <c r="D307" i="11"/>
  <c r="E307" i="11"/>
  <c r="F307" i="11"/>
  <c r="H307" i="11"/>
  <c r="C308" i="11"/>
  <c r="D308" i="11"/>
  <c r="E308" i="11"/>
  <c r="F308" i="11"/>
  <c r="H308" i="11"/>
  <c r="C309" i="11"/>
  <c r="D309" i="11"/>
  <c r="E309" i="11"/>
  <c r="F309" i="11"/>
  <c r="H309" i="11"/>
  <c r="C310" i="11"/>
  <c r="D310" i="11"/>
  <c r="E310" i="11"/>
  <c r="F310" i="11"/>
  <c r="H310" i="11"/>
  <c r="C311" i="11"/>
  <c r="D311" i="11"/>
  <c r="E311" i="11"/>
  <c r="F311" i="11"/>
  <c r="H311" i="11"/>
  <c r="C312" i="11"/>
  <c r="D312" i="11"/>
  <c r="E312" i="11"/>
  <c r="F312" i="11"/>
  <c r="H312" i="11"/>
  <c r="C313" i="11"/>
  <c r="D313" i="11"/>
  <c r="E313" i="11"/>
  <c r="F313" i="11"/>
  <c r="H313" i="11"/>
  <c r="C314" i="11"/>
  <c r="D314" i="11"/>
  <c r="E314" i="11"/>
  <c r="F314" i="11"/>
  <c r="H314" i="11"/>
  <c r="C315" i="11"/>
  <c r="D315" i="11"/>
  <c r="E315" i="11"/>
  <c r="F315" i="11"/>
  <c r="H315" i="11"/>
  <c r="C316" i="11"/>
  <c r="D316" i="11"/>
  <c r="E316" i="11"/>
  <c r="F316" i="11"/>
  <c r="H316" i="11"/>
  <c r="C317" i="11"/>
  <c r="D317" i="11"/>
  <c r="E317" i="11"/>
  <c r="F317" i="11"/>
  <c r="H317" i="11"/>
  <c r="C318" i="11"/>
  <c r="D318" i="11"/>
  <c r="E318" i="11"/>
  <c r="F318" i="11"/>
  <c r="H318" i="11"/>
  <c r="C319" i="11"/>
  <c r="D319" i="11"/>
  <c r="E319" i="11"/>
  <c r="F319" i="11"/>
  <c r="H319" i="11"/>
  <c r="C320" i="11"/>
  <c r="D320" i="11"/>
  <c r="E320" i="11"/>
  <c r="F320" i="11"/>
  <c r="H320" i="11"/>
  <c r="C321" i="11"/>
  <c r="D321" i="11"/>
  <c r="E321" i="11"/>
  <c r="F321" i="11"/>
  <c r="H321" i="11"/>
  <c r="C322" i="11"/>
  <c r="D322" i="11"/>
  <c r="E322" i="11"/>
  <c r="F322" i="11"/>
  <c r="H322" i="11"/>
  <c r="C323" i="11"/>
  <c r="D323" i="11"/>
  <c r="E323" i="11"/>
  <c r="F323" i="11"/>
  <c r="H323" i="11"/>
  <c r="C324" i="11"/>
  <c r="D324" i="11"/>
  <c r="E324" i="11"/>
  <c r="F324" i="11"/>
  <c r="H324" i="11"/>
  <c r="C325" i="11"/>
  <c r="D325" i="11"/>
  <c r="E325" i="11"/>
  <c r="F325" i="11"/>
  <c r="H325" i="11"/>
  <c r="C326" i="11"/>
  <c r="D326" i="11"/>
  <c r="E326" i="11"/>
  <c r="F326" i="11"/>
  <c r="H326" i="11"/>
  <c r="C327" i="11"/>
  <c r="D327" i="11"/>
  <c r="E327" i="11"/>
  <c r="F327" i="11"/>
  <c r="H327" i="11"/>
  <c r="C328" i="11"/>
  <c r="D328" i="11"/>
  <c r="E328" i="11"/>
  <c r="F328" i="11"/>
  <c r="H328" i="11"/>
  <c r="C329" i="11"/>
  <c r="D329" i="11"/>
  <c r="E329" i="11"/>
  <c r="F329" i="11"/>
  <c r="H329" i="11"/>
  <c r="C330" i="11"/>
  <c r="D330" i="11"/>
  <c r="E330" i="11"/>
  <c r="F330" i="11"/>
  <c r="H330" i="11"/>
  <c r="C331" i="11"/>
  <c r="D331" i="11"/>
  <c r="E331" i="11"/>
  <c r="F331" i="11"/>
  <c r="H331" i="11"/>
  <c r="C332" i="11"/>
  <c r="D332" i="11"/>
  <c r="E332" i="11"/>
  <c r="F332" i="11"/>
  <c r="H332" i="11"/>
  <c r="C333" i="11"/>
  <c r="D333" i="11"/>
  <c r="E333" i="11"/>
  <c r="F333" i="11"/>
  <c r="H333" i="11"/>
  <c r="C334" i="11"/>
  <c r="D334" i="11"/>
  <c r="E334" i="11"/>
  <c r="F334" i="11"/>
  <c r="H334" i="11"/>
  <c r="C335" i="11"/>
  <c r="D335" i="11"/>
  <c r="E335" i="11"/>
  <c r="F335" i="11"/>
  <c r="H335" i="11"/>
  <c r="C336" i="11"/>
  <c r="D336" i="11"/>
  <c r="E336" i="11"/>
  <c r="F336" i="11"/>
  <c r="H336" i="11"/>
  <c r="C337" i="11"/>
  <c r="D337" i="11"/>
  <c r="E337" i="11"/>
  <c r="F337" i="11"/>
  <c r="H337" i="11"/>
  <c r="C338" i="11"/>
  <c r="D338" i="11"/>
  <c r="E338" i="11"/>
  <c r="F338" i="11"/>
  <c r="H338" i="11"/>
  <c r="C339" i="11"/>
  <c r="D339" i="11"/>
  <c r="E339" i="11"/>
  <c r="F339" i="11"/>
  <c r="H339" i="11"/>
  <c r="C340" i="11"/>
  <c r="D340" i="11"/>
  <c r="E340" i="11"/>
  <c r="F340" i="11"/>
  <c r="H340" i="11"/>
  <c r="C341" i="11"/>
  <c r="D341" i="11"/>
  <c r="E341" i="11"/>
  <c r="F341" i="11"/>
  <c r="H341" i="11"/>
  <c r="C342" i="11"/>
  <c r="D342" i="11"/>
  <c r="E342" i="11"/>
  <c r="F342" i="11"/>
  <c r="H342" i="11"/>
  <c r="C343" i="11"/>
  <c r="D343" i="11"/>
  <c r="E343" i="11"/>
  <c r="F343" i="11"/>
  <c r="H343" i="11"/>
  <c r="C344" i="11"/>
  <c r="D344" i="11"/>
  <c r="E344" i="11"/>
  <c r="F344" i="11"/>
  <c r="H344" i="11"/>
  <c r="C345" i="11"/>
  <c r="D345" i="11"/>
  <c r="E345" i="11"/>
  <c r="F345" i="11"/>
  <c r="H345" i="11"/>
  <c r="C346" i="11"/>
  <c r="D346" i="11"/>
  <c r="E346" i="11"/>
  <c r="F346" i="11"/>
  <c r="H346" i="11"/>
  <c r="C347" i="11"/>
  <c r="D347" i="11"/>
  <c r="E347" i="11"/>
  <c r="F347" i="11"/>
  <c r="H347" i="11"/>
  <c r="C348" i="11"/>
  <c r="D348" i="11"/>
  <c r="E348" i="11"/>
  <c r="F348" i="11"/>
  <c r="H348" i="11"/>
  <c r="C349" i="11"/>
  <c r="D349" i="11"/>
  <c r="E349" i="11"/>
  <c r="F349" i="11"/>
  <c r="H349" i="11"/>
  <c r="C350" i="11"/>
  <c r="D350" i="11"/>
  <c r="E350" i="11"/>
  <c r="F350" i="11"/>
  <c r="H350" i="11"/>
  <c r="C351" i="11"/>
  <c r="D351" i="11"/>
  <c r="E351" i="11"/>
  <c r="F351" i="11"/>
  <c r="H351" i="11"/>
  <c r="C352" i="11"/>
  <c r="D352" i="11"/>
  <c r="E352" i="11"/>
  <c r="F352" i="11"/>
  <c r="H352" i="11"/>
  <c r="C353" i="11"/>
  <c r="D353" i="11"/>
  <c r="E353" i="11"/>
  <c r="F353" i="11"/>
  <c r="H353" i="11"/>
  <c r="C354" i="11"/>
  <c r="D354" i="11"/>
  <c r="E354" i="11"/>
  <c r="F354" i="11"/>
  <c r="H354" i="11"/>
  <c r="C355" i="11"/>
  <c r="D355" i="11"/>
  <c r="E355" i="11"/>
  <c r="F355" i="11"/>
  <c r="H355" i="11"/>
  <c r="C356" i="11"/>
  <c r="D356" i="11"/>
  <c r="E356" i="11"/>
  <c r="F356" i="11"/>
  <c r="H356" i="11"/>
  <c r="C357" i="11"/>
  <c r="D357" i="11"/>
  <c r="E357" i="11"/>
  <c r="F357" i="11"/>
  <c r="H357" i="11"/>
  <c r="C358" i="11"/>
  <c r="D358" i="11"/>
  <c r="E358" i="11"/>
  <c r="F358" i="11"/>
  <c r="H358" i="11"/>
  <c r="C359" i="11"/>
  <c r="D359" i="11"/>
  <c r="E359" i="11"/>
  <c r="F359" i="11"/>
  <c r="H359" i="11"/>
  <c r="C360" i="11"/>
  <c r="D360" i="11"/>
  <c r="E360" i="11"/>
  <c r="F360" i="11"/>
  <c r="H360" i="11"/>
  <c r="C361" i="11"/>
  <c r="D361" i="11"/>
  <c r="E361" i="11"/>
  <c r="F361" i="11"/>
  <c r="H361" i="11"/>
  <c r="C362" i="11"/>
  <c r="D362" i="11"/>
  <c r="E362" i="11"/>
  <c r="F362" i="11"/>
  <c r="H362" i="11"/>
  <c r="C363" i="11"/>
  <c r="D363" i="11"/>
  <c r="E363" i="11"/>
  <c r="F363" i="11"/>
  <c r="H363" i="11"/>
  <c r="C364" i="11"/>
  <c r="D364" i="11"/>
  <c r="E364" i="11"/>
  <c r="F364" i="11"/>
  <c r="H364" i="11"/>
  <c r="C365" i="11"/>
  <c r="D365" i="11"/>
  <c r="E365" i="11"/>
  <c r="F365" i="11"/>
  <c r="H365" i="11"/>
  <c r="C366" i="11"/>
  <c r="D366" i="11"/>
  <c r="E366" i="11"/>
  <c r="F366" i="11"/>
  <c r="H366" i="11"/>
  <c r="C367" i="11"/>
  <c r="D367" i="11"/>
  <c r="E367" i="11"/>
  <c r="F367" i="11"/>
  <c r="H367" i="11"/>
  <c r="C368" i="11"/>
  <c r="D368" i="11"/>
  <c r="E368" i="11"/>
  <c r="F368" i="11"/>
  <c r="H368" i="11"/>
  <c r="C369" i="11"/>
  <c r="D369" i="11"/>
  <c r="E369" i="11"/>
  <c r="F369" i="11"/>
  <c r="H369" i="11"/>
  <c r="C370" i="11"/>
  <c r="D370" i="11"/>
  <c r="E370" i="11"/>
  <c r="F370" i="11"/>
  <c r="H370" i="11"/>
  <c r="C371" i="11"/>
  <c r="D371" i="11"/>
  <c r="E371" i="11"/>
  <c r="F371" i="11"/>
  <c r="H371" i="11"/>
  <c r="C372" i="11"/>
  <c r="D372" i="11"/>
  <c r="E372" i="11"/>
  <c r="F372" i="11"/>
  <c r="H372" i="11"/>
  <c r="C373" i="11"/>
  <c r="D373" i="11"/>
  <c r="E373" i="11"/>
  <c r="F373" i="11"/>
  <c r="H373" i="11"/>
  <c r="C374" i="11"/>
  <c r="D374" i="11"/>
  <c r="E374" i="11"/>
  <c r="F374" i="11"/>
  <c r="H374" i="11"/>
  <c r="C375" i="11"/>
  <c r="D375" i="11"/>
  <c r="E375" i="11"/>
  <c r="F375" i="11"/>
  <c r="H375" i="11"/>
  <c r="C376" i="11"/>
  <c r="D376" i="11"/>
  <c r="E376" i="11"/>
  <c r="F376" i="11"/>
  <c r="H376" i="11"/>
  <c r="C377" i="11"/>
  <c r="D377" i="11"/>
  <c r="E377" i="11"/>
  <c r="F377" i="11"/>
  <c r="H377" i="11"/>
  <c r="C378" i="11"/>
  <c r="D378" i="11"/>
  <c r="E378" i="11"/>
  <c r="F378" i="11"/>
  <c r="H378" i="11"/>
  <c r="C379" i="11"/>
  <c r="D379" i="11"/>
  <c r="E379" i="11"/>
  <c r="F379" i="11"/>
  <c r="H379" i="11"/>
  <c r="C380" i="11"/>
  <c r="D380" i="11"/>
  <c r="E380" i="11"/>
  <c r="F380" i="11"/>
  <c r="H380" i="11"/>
  <c r="C381" i="11"/>
  <c r="D381" i="11"/>
  <c r="E381" i="11"/>
  <c r="F381" i="11"/>
  <c r="H381" i="11"/>
  <c r="C382" i="11"/>
  <c r="D382" i="11"/>
  <c r="E382" i="11"/>
  <c r="F382" i="11"/>
  <c r="H382" i="11"/>
  <c r="C383" i="11"/>
  <c r="D383" i="11"/>
  <c r="E383" i="11"/>
  <c r="F383" i="11"/>
  <c r="H383" i="11"/>
  <c r="C384" i="11"/>
  <c r="D384" i="11"/>
  <c r="E384" i="11"/>
  <c r="F384" i="11"/>
  <c r="H384" i="11"/>
  <c r="C385" i="11"/>
  <c r="D385" i="11"/>
  <c r="E385" i="11"/>
  <c r="F385" i="11"/>
  <c r="H385" i="11"/>
  <c r="C386" i="11"/>
  <c r="D386" i="11"/>
  <c r="E386" i="11"/>
  <c r="F386" i="11"/>
  <c r="H386" i="11"/>
  <c r="C387" i="11"/>
  <c r="D387" i="11"/>
  <c r="E387" i="11"/>
  <c r="F387" i="11"/>
  <c r="H387" i="11"/>
  <c r="C388" i="11"/>
  <c r="D388" i="11"/>
  <c r="E388" i="11"/>
  <c r="F388" i="11"/>
  <c r="H388" i="11"/>
  <c r="C389" i="11"/>
  <c r="D389" i="11"/>
  <c r="E389" i="11"/>
  <c r="F389" i="11"/>
  <c r="H389" i="11"/>
  <c r="C390" i="11"/>
  <c r="D390" i="11"/>
  <c r="E390" i="11"/>
  <c r="F390" i="11"/>
  <c r="H390" i="11"/>
  <c r="C391" i="11"/>
  <c r="D391" i="11"/>
  <c r="E391" i="11"/>
  <c r="F391" i="11"/>
  <c r="H391" i="11"/>
  <c r="C392" i="11"/>
  <c r="D392" i="11"/>
  <c r="E392" i="11"/>
  <c r="F392" i="11"/>
  <c r="H392" i="11"/>
  <c r="C393" i="11"/>
  <c r="D393" i="11"/>
  <c r="E393" i="11"/>
  <c r="F393" i="11"/>
  <c r="H393" i="11"/>
  <c r="C394" i="11"/>
  <c r="D394" i="11"/>
  <c r="E394" i="11"/>
  <c r="F394" i="11"/>
  <c r="H394" i="11"/>
  <c r="C395" i="11"/>
  <c r="D395" i="11"/>
  <c r="E395" i="11"/>
  <c r="F395" i="11"/>
  <c r="H395" i="11"/>
  <c r="C396" i="11"/>
  <c r="D396" i="11"/>
  <c r="E396" i="11"/>
  <c r="F396" i="11"/>
  <c r="H396" i="11"/>
  <c r="C397" i="11"/>
  <c r="D397" i="11"/>
  <c r="E397" i="11"/>
  <c r="F397" i="11"/>
  <c r="H397" i="11"/>
  <c r="C398" i="11"/>
  <c r="D398" i="11"/>
  <c r="E398" i="11"/>
  <c r="F398" i="11"/>
  <c r="H398" i="11"/>
  <c r="C399" i="11"/>
  <c r="D399" i="11"/>
  <c r="E399" i="11"/>
  <c r="F399" i="11"/>
  <c r="H399" i="11"/>
  <c r="C400" i="11"/>
  <c r="D400" i="11"/>
  <c r="E400" i="11"/>
  <c r="F400" i="11"/>
  <c r="H400" i="11"/>
  <c r="C401" i="11"/>
  <c r="D401" i="11"/>
  <c r="E401" i="11"/>
  <c r="F401" i="11"/>
  <c r="H401" i="11"/>
  <c r="C402" i="11"/>
  <c r="D402" i="11"/>
  <c r="E402" i="11"/>
  <c r="F402" i="11"/>
  <c r="H402" i="11"/>
  <c r="C403" i="11"/>
  <c r="D403" i="11"/>
  <c r="E403" i="11"/>
  <c r="F403" i="11"/>
  <c r="H403" i="11"/>
  <c r="C404" i="11"/>
  <c r="D404" i="11"/>
  <c r="E404" i="11"/>
  <c r="F404" i="11"/>
  <c r="H404" i="11"/>
  <c r="C405" i="11"/>
  <c r="D405" i="11"/>
  <c r="E405" i="11"/>
  <c r="F405" i="11"/>
  <c r="H405" i="11"/>
  <c r="C406" i="11"/>
  <c r="D406" i="11"/>
  <c r="E406" i="11"/>
  <c r="F406" i="11"/>
  <c r="H406" i="11"/>
  <c r="C407" i="11"/>
  <c r="D407" i="11"/>
  <c r="E407" i="11"/>
  <c r="F407" i="11"/>
  <c r="H407" i="11"/>
  <c r="C408" i="11"/>
  <c r="D408" i="11"/>
  <c r="E408" i="11"/>
  <c r="F408" i="11"/>
  <c r="H408" i="11"/>
  <c r="C409" i="11"/>
  <c r="D409" i="11"/>
  <c r="E409" i="11"/>
  <c r="F409" i="11"/>
  <c r="H409" i="11"/>
  <c r="C410" i="11"/>
  <c r="D410" i="11"/>
  <c r="E410" i="11"/>
  <c r="F410" i="11"/>
  <c r="H410" i="11"/>
  <c r="C411" i="11"/>
  <c r="D411" i="11"/>
  <c r="E411" i="11"/>
  <c r="F411" i="11"/>
  <c r="H411" i="11"/>
  <c r="C412" i="11"/>
  <c r="D412" i="11"/>
  <c r="E412" i="11"/>
  <c r="F412" i="11"/>
  <c r="H412" i="11"/>
  <c r="C413" i="11"/>
  <c r="D413" i="11"/>
  <c r="E413" i="11"/>
  <c r="F413" i="11"/>
  <c r="H413" i="11"/>
  <c r="C414" i="11"/>
  <c r="D414" i="11"/>
  <c r="E414" i="11"/>
  <c r="F414" i="11"/>
  <c r="H414" i="11"/>
  <c r="C415" i="11"/>
  <c r="D415" i="11"/>
  <c r="E415" i="11"/>
  <c r="F415" i="11"/>
  <c r="H415" i="11"/>
  <c r="C416" i="11"/>
  <c r="D416" i="11"/>
  <c r="E416" i="11"/>
  <c r="F416" i="11"/>
  <c r="H416" i="11"/>
  <c r="C417" i="11"/>
  <c r="D417" i="11"/>
  <c r="E417" i="11"/>
  <c r="F417" i="11"/>
  <c r="H417" i="11"/>
  <c r="C418" i="11"/>
  <c r="D418" i="11"/>
  <c r="E418" i="11"/>
  <c r="F418" i="11"/>
  <c r="H418" i="11"/>
  <c r="C419" i="11"/>
  <c r="D419" i="11"/>
  <c r="E419" i="11"/>
  <c r="F419" i="11"/>
  <c r="H419" i="11"/>
  <c r="C420" i="11"/>
  <c r="D420" i="11"/>
  <c r="E420" i="11"/>
  <c r="F420" i="11"/>
  <c r="H420" i="11"/>
  <c r="C421" i="11"/>
  <c r="D421" i="11"/>
  <c r="E421" i="11"/>
  <c r="F421" i="11"/>
  <c r="H421" i="11"/>
  <c r="C422" i="11"/>
  <c r="D422" i="11"/>
  <c r="E422" i="11"/>
  <c r="F422" i="11"/>
  <c r="H422" i="11"/>
  <c r="C423" i="11"/>
  <c r="D423" i="11"/>
  <c r="E423" i="11"/>
  <c r="F423" i="11"/>
  <c r="H423" i="11"/>
  <c r="C424" i="11"/>
  <c r="D424" i="11"/>
  <c r="E424" i="11"/>
  <c r="F424" i="11"/>
  <c r="H424" i="11"/>
  <c r="C425" i="11"/>
  <c r="D425" i="11"/>
  <c r="E425" i="11"/>
  <c r="F425" i="11"/>
  <c r="H425" i="11"/>
  <c r="C426" i="11"/>
  <c r="D426" i="11"/>
  <c r="E426" i="11"/>
  <c r="F426" i="11"/>
  <c r="H426" i="11"/>
  <c r="C427" i="11"/>
  <c r="D427" i="11"/>
  <c r="E427" i="11"/>
  <c r="F427" i="11"/>
  <c r="H427" i="11"/>
  <c r="C428" i="11"/>
  <c r="D428" i="11"/>
  <c r="E428" i="11"/>
  <c r="F428" i="11"/>
  <c r="H428" i="11"/>
  <c r="C429" i="11"/>
  <c r="D429" i="11"/>
  <c r="E429" i="11"/>
  <c r="F429" i="11"/>
  <c r="H429" i="11"/>
  <c r="C430" i="11"/>
  <c r="D430" i="11"/>
  <c r="E430" i="11"/>
  <c r="F430" i="11"/>
  <c r="H430" i="11"/>
  <c r="C431" i="11"/>
  <c r="D431" i="11"/>
  <c r="E431" i="11"/>
  <c r="F431" i="11"/>
  <c r="H431" i="11"/>
  <c r="C432" i="11"/>
  <c r="D432" i="11"/>
  <c r="E432" i="11"/>
  <c r="F432" i="11"/>
  <c r="H432" i="11"/>
  <c r="C433" i="11"/>
  <c r="D433" i="11"/>
  <c r="E433" i="11"/>
  <c r="F433" i="11"/>
  <c r="H433" i="11"/>
  <c r="C434" i="11"/>
  <c r="D434" i="11"/>
  <c r="E434" i="11"/>
  <c r="F434" i="11"/>
  <c r="H434" i="11"/>
  <c r="C435" i="11"/>
  <c r="D435" i="11"/>
  <c r="E435" i="11"/>
  <c r="F435" i="11"/>
  <c r="H435" i="11"/>
  <c r="C436" i="11"/>
  <c r="D436" i="11"/>
  <c r="E436" i="11"/>
  <c r="F436" i="11"/>
  <c r="H436" i="11"/>
  <c r="C437" i="11"/>
  <c r="D437" i="11"/>
  <c r="E437" i="11"/>
  <c r="F437" i="11"/>
  <c r="H437" i="11"/>
  <c r="C438" i="11"/>
  <c r="D438" i="11"/>
  <c r="E438" i="11"/>
  <c r="F438" i="11"/>
  <c r="H438" i="11"/>
  <c r="C439" i="11"/>
  <c r="D439" i="11"/>
  <c r="E439" i="11"/>
  <c r="F439" i="11"/>
  <c r="H439" i="11"/>
  <c r="C440" i="11"/>
  <c r="D440" i="11"/>
  <c r="E440" i="11"/>
  <c r="F440" i="11"/>
  <c r="H440" i="11"/>
  <c r="C441" i="11"/>
  <c r="D441" i="11"/>
  <c r="E441" i="11"/>
  <c r="F441" i="11"/>
  <c r="H441" i="11"/>
  <c r="C442" i="11"/>
  <c r="D442" i="11"/>
  <c r="E442" i="11"/>
  <c r="F442" i="11"/>
  <c r="H442" i="11"/>
  <c r="C443" i="11"/>
  <c r="D443" i="11"/>
  <c r="E443" i="11"/>
  <c r="F443" i="11"/>
  <c r="H443" i="11"/>
  <c r="C444" i="11"/>
  <c r="D444" i="11"/>
  <c r="E444" i="11"/>
  <c r="F444" i="11"/>
  <c r="H444" i="11"/>
  <c r="C445" i="11"/>
  <c r="D445" i="11"/>
  <c r="E445" i="11"/>
  <c r="F445" i="11"/>
  <c r="H445" i="11"/>
  <c r="C446" i="11"/>
  <c r="D446" i="11"/>
  <c r="E446" i="11"/>
  <c r="F446" i="11"/>
  <c r="H446" i="11"/>
  <c r="C447" i="11"/>
  <c r="D447" i="11"/>
  <c r="E447" i="11"/>
  <c r="F447" i="11"/>
  <c r="H447" i="11"/>
  <c r="C448" i="11"/>
  <c r="D448" i="11"/>
  <c r="E448" i="11"/>
  <c r="F448" i="11"/>
  <c r="H448" i="11"/>
  <c r="C449" i="11"/>
  <c r="D449" i="11"/>
  <c r="E449" i="11"/>
  <c r="F449" i="11"/>
  <c r="H449" i="11"/>
  <c r="C450" i="11"/>
  <c r="D450" i="11"/>
  <c r="E450" i="11"/>
  <c r="F450" i="11"/>
  <c r="H450" i="11"/>
  <c r="C451" i="11"/>
  <c r="D451" i="11"/>
  <c r="E451" i="11"/>
  <c r="F451" i="11"/>
  <c r="H451" i="11"/>
  <c r="C452" i="11"/>
  <c r="D452" i="11"/>
  <c r="E452" i="11"/>
  <c r="F452" i="11"/>
  <c r="H452" i="11"/>
  <c r="C453" i="11"/>
  <c r="D453" i="11"/>
  <c r="E453" i="11"/>
  <c r="F453" i="11"/>
  <c r="H453" i="11"/>
  <c r="C454" i="11"/>
  <c r="D454" i="11"/>
  <c r="E454" i="11"/>
  <c r="F454" i="11"/>
  <c r="H454" i="11"/>
  <c r="C455" i="11"/>
  <c r="D455" i="11"/>
  <c r="E455" i="11"/>
  <c r="F455" i="11"/>
  <c r="H455" i="11"/>
  <c r="C456" i="11"/>
  <c r="D456" i="11"/>
  <c r="E456" i="11"/>
  <c r="F456" i="11"/>
  <c r="H456" i="11"/>
  <c r="C457" i="11"/>
  <c r="D457" i="11"/>
  <c r="E457" i="11"/>
  <c r="F457" i="11"/>
  <c r="H457" i="11"/>
  <c r="C458" i="11"/>
  <c r="D458" i="11"/>
  <c r="E458" i="11"/>
  <c r="F458" i="11"/>
  <c r="H458" i="11"/>
  <c r="C459" i="11"/>
  <c r="D459" i="11"/>
  <c r="E459" i="11"/>
  <c r="F459" i="11"/>
  <c r="H459" i="11"/>
  <c r="C460" i="11"/>
  <c r="D460" i="11"/>
  <c r="E460" i="11"/>
  <c r="F460" i="11"/>
  <c r="H460" i="11"/>
  <c r="C461" i="11"/>
  <c r="D461" i="11"/>
  <c r="E461" i="11"/>
  <c r="F461" i="11"/>
  <c r="H461" i="11"/>
  <c r="C462" i="11"/>
  <c r="D462" i="11"/>
  <c r="E462" i="11"/>
  <c r="F462" i="11"/>
  <c r="H462" i="11"/>
  <c r="C463" i="11"/>
  <c r="D463" i="11"/>
  <c r="E463" i="11"/>
  <c r="F463" i="11"/>
  <c r="H463" i="11"/>
  <c r="C464" i="11"/>
  <c r="D464" i="11"/>
  <c r="E464" i="11"/>
  <c r="F464" i="11"/>
  <c r="H464" i="11"/>
  <c r="C465" i="11"/>
  <c r="D465" i="11"/>
  <c r="E465" i="11"/>
  <c r="F465" i="11"/>
  <c r="H465" i="11"/>
  <c r="C466" i="11"/>
  <c r="D466" i="11"/>
  <c r="E466" i="11"/>
  <c r="F466" i="11"/>
  <c r="H466" i="11"/>
  <c r="C467" i="11"/>
  <c r="D467" i="11"/>
  <c r="E467" i="11"/>
  <c r="F467" i="11"/>
  <c r="H467" i="11"/>
  <c r="C468" i="11"/>
  <c r="D468" i="11"/>
  <c r="E468" i="11"/>
  <c r="F468" i="11"/>
  <c r="H468" i="11"/>
  <c r="C469" i="11"/>
  <c r="D469" i="11"/>
  <c r="E469" i="11"/>
  <c r="F469" i="11"/>
  <c r="H469" i="11"/>
  <c r="C470" i="11"/>
  <c r="D470" i="11"/>
  <c r="E470" i="11"/>
  <c r="F470" i="11"/>
  <c r="H470" i="11"/>
  <c r="C471" i="11"/>
  <c r="D471" i="11"/>
  <c r="E471" i="11"/>
  <c r="F471" i="11"/>
  <c r="H471" i="11"/>
  <c r="C472" i="11"/>
  <c r="D472" i="11"/>
  <c r="E472" i="11"/>
  <c r="F472" i="11"/>
  <c r="H472" i="11"/>
  <c r="C473" i="11"/>
  <c r="D473" i="11"/>
  <c r="E473" i="11"/>
  <c r="F473" i="11"/>
  <c r="H473" i="11"/>
  <c r="C474" i="11"/>
  <c r="D474" i="11"/>
  <c r="E474" i="11"/>
  <c r="F474" i="11"/>
  <c r="H474" i="11"/>
  <c r="C475" i="11"/>
  <c r="D475" i="11"/>
  <c r="E475" i="11"/>
  <c r="F475" i="11"/>
  <c r="H475" i="11"/>
  <c r="C476" i="11"/>
  <c r="D476" i="11"/>
  <c r="E476" i="11"/>
  <c r="F476" i="11"/>
  <c r="H476" i="11"/>
  <c r="C477" i="11"/>
  <c r="D477" i="11"/>
  <c r="E477" i="11"/>
  <c r="F477" i="11"/>
  <c r="H477" i="11"/>
  <c r="C478" i="11"/>
  <c r="D478" i="11"/>
  <c r="E478" i="11"/>
  <c r="F478" i="11"/>
  <c r="H478" i="11"/>
  <c r="C479" i="11"/>
  <c r="D479" i="11"/>
  <c r="E479" i="11"/>
  <c r="F479" i="11"/>
  <c r="H479" i="11"/>
  <c r="C480" i="11"/>
  <c r="D480" i="11"/>
  <c r="E480" i="11"/>
  <c r="F480" i="11"/>
  <c r="H480" i="11"/>
  <c r="C481" i="11"/>
  <c r="D481" i="11"/>
  <c r="E481" i="11"/>
  <c r="F481" i="11"/>
  <c r="H481" i="11"/>
  <c r="C482" i="11"/>
  <c r="D482" i="11"/>
  <c r="E482" i="11"/>
  <c r="F482" i="11"/>
  <c r="H482" i="11"/>
  <c r="C483" i="11"/>
  <c r="D483" i="11"/>
  <c r="E483" i="11"/>
  <c r="F483" i="11"/>
  <c r="H483" i="11"/>
  <c r="C484" i="11"/>
  <c r="D484" i="11"/>
  <c r="E484" i="11"/>
  <c r="F484" i="11"/>
  <c r="H484" i="11"/>
  <c r="C485" i="11"/>
  <c r="D485" i="11"/>
  <c r="E485" i="11"/>
  <c r="F485" i="11"/>
  <c r="H485" i="11"/>
  <c r="C486" i="11"/>
  <c r="D486" i="11"/>
  <c r="E486" i="11"/>
  <c r="F486" i="11"/>
  <c r="H486" i="11"/>
  <c r="C487" i="11"/>
  <c r="D487" i="11"/>
  <c r="E487" i="11"/>
  <c r="F487" i="11"/>
  <c r="H487" i="11"/>
  <c r="C488" i="11"/>
  <c r="D488" i="11"/>
  <c r="E488" i="11"/>
  <c r="F488" i="11"/>
  <c r="H488" i="11"/>
  <c r="C489" i="11"/>
  <c r="D489" i="11"/>
  <c r="E489" i="11"/>
  <c r="F489" i="11"/>
  <c r="H489" i="11"/>
  <c r="C490" i="11"/>
  <c r="D490" i="11"/>
  <c r="E490" i="11"/>
  <c r="F490" i="11"/>
  <c r="H490" i="11"/>
  <c r="C491" i="11"/>
  <c r="D491" i="11"/>
  <c r="E491" i="11"/>
  <c r="F491" i="11"/>
  <c r="H491" i="11"/>
  <c r="C492" i="11"/>
  <c r="D492" i="11"/>
  <c r="E492" i="11"/>
  <c r="F492" i="11"/>
  <c r="H492" i="11"/>
  <c r="C493" i="11"/>
  <c r="D493" i="11"/>
  <c r="E493" i="11"/>
  <c r="F493" i="11"/>
  <c r="H493" i="11"/>
  <c r="C494" i="11"/>
  <c r="D494" i="11"/>
  <c r="E494" i="11"/>
  <c r="F494" i="11"/>
  <c r="H494" i="11"/>
  <c r="C495" i="11"/>
  <c r="D495" i="11"/>
  <c r="E495" i="11"/>
  <c r="F495" i="11"/>
  <c r="H495" i="11"/>
  <c r="C496" i="11"/>
  <c r="D496" i="11"/>
  <c r="E496" i="11"/>
  <c r="F496" i="11"/>
  <c r="H496" i="11"/>
  <c r="C497" i="11"/>
  <c r="D497" i="11"/>
  <c r="E497" i="11"/>
  <c r="F497" i="11"/>
  <c r="H497" i="11"/>
  <c r="C498" i="11"/>
  <c r="D498" i="11"/>
  <c r="E498" i="11"/>
  <c r="F498" i="11"/>
  <c r="H498" i="11"/>
  <c r="C499" i="11"/>
  <c r="D499" i="11"/>
  <c r="E499" i="11"/>
  <c r="F499" i="11"/>
  <c r="H499" i="11"/>
  <c r="C500" i="11"/>
  <c r="D500" i="11"/>
  <c r="E500" i="11"/>
  <c r="F500" i="11"/>
  <c r="H500" i="11"/>
  <c r="C501" i="11"/>
  <c r="D501" i="11"/>
  <c r="E501" i="11"/>
  <c r="F501" i="11"/>
  <c r="H501" i="11"/>
  <c r="C502" i="11"/>
  <c r="D502" i="11"/>
  <c r="E502" i="11"/>
  <c r="F502" i="11"/>
  <c r="H502" i="11"/>
  <c r="C503" i="11"/>
  <c r="D503" i="11"/>
  <c r="E503" i="11"/>
  <c r="F503" i="11"/>
  <c r="H503" i="11"/>
  <c r="C504" i="11"/>
  <c r="D504" i="11"/>
  <c r="E504" i="11"/>
  <c r="F504" i="11"/>
  <c r="H504" i="11"/>
  <c r="C505" i="11"/>
  <c r="D505" i="11"/>
  <c r="E505" i="11"/>
  <c r="F505" i="11"/>
  <c r="H505" i="11"/>
  <c r="C506" i="11"/>
  <c r="D506" i="11"/>
  <c r="E506" i="11"/>
  <c r="F506" i="11"/>
  <c r="H506" i="11"/>
  <c r="C507" i="11"/>
  <c r="D507" i="11"/>
  <c r="E507" i="11"/>
  <c r="F507" i="11"/>
  <c r="H507" i="11"/>
  <c r="C508" i="11"/>
  <c r="D508" i="11"/>
  <c r="E508" i="11"/>
  <c r="F508" i="11"/>
  <c r="H508" i="11"/>
  <c r="C509" i="11"/>
  <c r="D509" i="11"/>
  <c r="E509" i="11"/>
  <c r="F509" i="11"/>
  <c r="H509" i="11"/>
  <c r="C510" i="11"/>
  <c r="D510" i="11"/>
  <c r="E510" i="11"/>
  <c r="F510" i="11"/>
  <c r="H510" i="11"/>
  <c r="C511" i="11"/>
  <c r="D511" i="11"/>
  <c r="E511" i="11"/>
  <c r="F511" i="11"/>
  <c r="H511" i="11"/>
  <c r="C512" i="11"/>
  <c r="D512" i="11"/>
  <c r="E512" i="11"/>
  <c r="F512" i="11"/>
  <c r="H512" i="11"/>
  <c r="C513" i="11"/>
  <c r="D513" i="11"/>
  <c r="E513" i="11"/>
  <c r="F513" i="11"/>
  <c r="H513" i="11"/>
  <c r="C514" i="11"/>
  <c r="D514" i="11"/>
  <c r="E514" i="11"/>
  <c r="F514" i="11"/>
  <c r="H514" i="11"/>
  <c r="C515" i="11"/>
  <c r="D515" i="11"/>
  <c r="E515" i="11"/>
  <c r="F515" i="11"/>
  <c r="H515" i="11"/>
  <c r="C516" i="11"/>
  <c r="D516" i="11"/>
  <c r="E516" i="11"/>
  <c r="F516" i="11"/>
  <c r="H516" i="11"/>
  <c r="C517" i="11"/>
  <c r="D517" i="11"/>
  <c r="E517" i="11"/>
  <c r="F517" i="11"/>
  <c r="H517" i="11"/>
  <c r="C518" i="11"/>
  <c r="D518" i="11"/>
  <c r="E518" i="11"/>
  <c r="F518" i="11"/>
  <c r="H518" i="11"/>
  <c r="C519" i="11"/>
  <c r="D519" i="11"/>
  <c r="E519" i="11"/>
  <c r="F519" i="11"/>
  <c r="H519" i="11"/>
  <c r="C520" i="11"/>
  <c r="D520" i="11"/>
  <c r="E520" i="11"/>
  <c r="F520" i="11"/>
  <c r="H520" i="11"/>
  <c r="C521" i="11"/>
  <c r="D521" i="11"/>
  <c r="E521" i="11"/>
  <c r="F521" i="11"/>
  <c r="H521" i="11"/>
  <c r="C522" i="11"/>
  <c r="D522" i="11"/>
  <c r="E522" i="11"/>
  <c r="F522" i="11"/>
  <c r="H522" i="11"/>
  <c r="C523" i="11"/>
  <c r="D523" i="11"/>
  <c r="E523" i="11"/>
  <c r="F523" i="11"/>
  <c r="H523" i="11"/>
  <c r="C524" i="11"/>
  <c r="D524" i="11"/>
  <c r="E524" i="11"/>
  <c r="F524" i="11"/>
  <c r="H524" i="11"/>
  <c r="C525" i="11"/>
  <c r="D525" i="11"/>
  <c r="E525" i="11"/>
  <c r="F525" i="11"/>
  <c r="H525" i="11"/>
  <c r="C526" i="11"/>
  <c r="D526" i="11"/>
  <c r="E526" i="11"/>
  <c r="F526" i="11"/>
  <c r="H526" i="11"/>
  <c r="C527" i="11"/>
  <c r="D527" i="11"/>
  <c r="E527" i="11"/>
  <c r="F527" i="11"/>
  <c r="H527" i="11"/>
  <c r="C528" i="11"/>
  <c r="D528" i="11"/>
  <c r="E528" i="11"/>
  <c r="F528" i="11"/>
  <c r="H528" i="11"/>
  <c r="C529" i="11"/>
  <c r="D529" i="11"/>
  <c r="E529" i="11"/>
  <c r="F529" i="11"/>
  <c r="H529" i="11"/>
  <c r="C530" i="11"/>
  <c r="D530" i="11"/>
  <c r="E530" i="11"/>
  <c r="F530" i="11"/>
  <c r="H530" i="11"/>
  <c r="C531" i="11"/>
  <c r="D531" i="11"/>
  <c r="E531" i="11"/>
  <c r="F531" i="11"/>
  <c r="H531" i="11"/>
  <c r="C532" i="11"/>
  <c r="D532" i="11"/>
  <c r="E532" i="11"/>
  <c r="F532" i="11"/>
  <c r="H532" i="11"/>
  <c r="C533" i="11"/>
  <c r="D533" i="11"/>
  <c r="E533" i="11"/>
  <c r="F533" i="11"/>
  <c r="H533" i="11"/>
  <c r="C534" i="11"/>
  <c r="D534" i="11"/>
  <c r="E534" i="11"/>
  <c r="F534" i="11"/>
  <c r="H534" i="11"/>
  <c r="C535" i="11"/>
  <c r="D535" i="11"/>
  <c r="E535" i="11"/>
  <c r="F535" i="11"/>
  <c r="H535" i="11"/>
  <c r="C536" i="11"/>
  <c r="D536" i="11"/>
  <c r="E536" i="11"/>
  <c r="F536" i="11"/>
  <c r="H536" i="11"/>
  <c r="C537" i="11"/>
  <c r="D537" i="11"/>
  <c r="E537" i="11"/>
  <c r="F537" i="11"/>
  <c r="H537" i="11"/>
  <c r="C538" i="11"/>
  <c r="D538" i="11"/>
  <c r="E538" i="11"/>
  <c r="F538" i="11"/>
  <c r="H538" i="11"/>
  <c r="C539" i="11"/>
  <c r="D539" i="11"/>
  <c r="E539" i="11"/>
  <c r="F539" i="11"/>
  <c r="H539" i="11"/>
  <c r="C540" i="11"/>
  <c r="D540" i="11"/>
  <c r="E540" i="11"/>
  <c r="F540" i="11"/>
  <c r="H540" i="11"/>
  <c r="C541" i="11"/>
  <c r="D541" i="11"/>
  <c r="E541" i="11"/>
  <c r="F541" i="11"/>
  <c r="H541" i="11"/>
  <c r="C542" i="11"/>
  <c r="D542" i="11"/>
  <c r="E542" i="11"/>
  <c r="F542" i="11"/>
  <c r="H542" i="11"/>
  <c r="C543" i="11"/>
  <c r="D543" i="11"/>
  <c r="E543" i="11"/>
  <c r="F543" i="11"/>
  <c r="H543" i="11"/>
  <c r="C544" i="11"/>
  <c r="D544" i="11"/>
  <c r="E544" i="11"/>
  <c r="F544" i="11"/>
  <c r="H544" i="11"/>
  <c r="C545" i="11"/>
  <c r="D545" i="11"/>
  <c r="E545" i="11"/>
  <c r="F545" i="11"/>
  <c r="H545" i="11"/>
  <c r="C546" i="11"/>
  <c r="D546" i="11"/>
  <c r="E546" i="11"/>
  <c r="F546" i="11"/>
  <c r="H546" i="11"/>
  <c r="C547" i="11"/>
  <c r="D547" i="11"/>
  <c r="E547" i="11"/>
  <c r="F547" i="11"/>
  <c r="H547" i="11"/>
  <c r="C548" i="11"/>
  <c r="D548" i="11"/>
  <c r="E548" i="11"/>
  <c r="F548" i="11"/>
  <c r="H548" i="11"/>
  <c r="C549" i="11"/>
  <c r="D549" i="11"/>
  <c r="E549" i="11"/>
  <c r="F549" i="11"/>
  <c r="H549" i="11"/>
  <c r="C550" i="11"/>
  <c r="D550" i="11"/>
  <c r="E550" i="11"/>
  <c r="F550" i="11"/>
  <c r="H550" i="11"/>
  <c r="C551" i="11"/>
  <c r="D551" i="11"/>
  <c r="E551" i="11"/>
  <c r="F551" i="11"/>
  <c r="H551" i="11"/>
  <c r="C552" i="11"/>
  <c r="D552" i="11"/>
  <c r="E552" i="11"/>
  <c r="F552" i="11"/>
  <c r="H552" i="11"/>
  <c r="C553" i="11"/>
  <c r="D553" i="11"/>
  <c r="E553" i="11"/>
  <c r="F553" i="11"/>
  <c r="H553" i="11"/>
  <c r="C554" i="11"/>
  <c r="D554" i="11"/>
  <c r="E554" i="11"/>
  <c r="F554" i="11"/>
  <c r="H554" i="11"/>
  <c r="C555" i="11"/>
  <c r="D555" i="11"/>
  <c r="E555" i="11"/>
  <c r="F555" i="11"/>
  <c r="H555" i="11"/>
  <c r="C556" i="11"/>
  <c r="D556" i="11"/>
  <c r="E556" i="11"/>
  <c r="F556" i="11"/>
  <c r="H556" i="11"/>
  <c r="C557" i="11"/>
  <c r="D557" i="11"/>
  <c r="E557" i="11"/>
  <c r="F557" i="11"/>
  <c r="H557" i="11"/>
  <c r="C558" i="11"/>
  <c r="D558" i="11"/>
  <c r="E558" i="11"/>
  <c r="F558" i="11"/>
  <c r="H558" i="11"/>
  <c r="C559" i="11"/>
  <c r="D559" i="11"/>
  <c r="E559" i="11"/>
  <c r="F559" i="11"/>
  <c r="H559" i="11"/>
  <c r="C560" i="11"/>
  <c r="D560" i="11"/>
  <c r="E560" i="11"/>
  <c r="F560" i="11"/>
  <c r="H560" i="11"/>
  <c r="C561" i="11"/>
  <c r="D561" i="11"/>
  <c r="E561" i="11"/>
  <c r="F561" i="11"/>
  <c r="H561" i="11"/>
  <c r="C562" i="11"/>
  <c r="D562" i="11"/>
  <c r="E562" i="11"/>
  <c r="F562" i="11"/>
  <c r="H562" i="11"/>
  <c r="C563" i="11"/>
  <c r="D563" i="11"/>
  <c r="E563" i="11"/>
  <c r="F563" i="11"/>
  <c r="H563" i="11"/>
  <c r="C564" i="11"/>
  <c r="D564" i="11"/>
  <c r="E564" i="11"/>
  <c r="F564" i="11"/>
  <c r="H564" i="11"/>
  <c r="C565" i="11"/>
  <c r="D565" i="11"/>
  <c r="E565" i="11"/>
  <c r="F565" i="11"/>
  <c r="H565" i="11"/>
  <c r="C566" i="11"/>
  <c r="D566" i="11"/>
  <c r="E566" i="11"/>
  <c r="F566" i="11"/>
  <c r="H566" i="11"/>
  <c r="C567" i="11"/>
  <c r="D567" i="11"/>
  <c r="E567" i="11"/>
  <c r="F567" i="11"/>
  <c r="H567" i="11"/>
  <c r="C568" i="11"/>
  <c r="D568" i="11"/>
  <c r="E568" i="11"/>
  <c r="F568" i="11"/>
  <c r="H568" i="11"/>
  <c r="C569" i="11"/>
  <c r="D569" i="11"/>
  <c r="E569" i="11"/>
  <c r="F569" i="11"/>
  <c r="H569" i="11"/>
  <c r="C570" i="11"/>
  <c r="D570" i="11"/>
  <c r="E570" i="11"/>
  <c r="F570" i="11"/>
  <c r="H570" i="11"/>
  <c r="C571" i="11"/>
  <c r="D571" i="11"/>
  <c r="E571" i="11"/>
  <c r="F571" i="11"/>
  <c r="H571" i="11"/>
  <c r="C572" i="11"/>
  <c r="D572" i="11"/>
  <c r="E572" i="11"/>
  <c r="F572" i="11"/>
  <c r="H572" i="11"/>
  <c r="C573" i="11"/>
  <c r="D573" i="11"/>
  <c r="E573" i="11"/>
  <c r="F573" i="11"/>
  <c r="H573" i="11"/>
  <c r="C574" i="11"/>
  <c r="D574" i="11"/>
  <c r="E574" i="11"/>
  <c r="F574" i="11"/>
  <c r="H574" i="11"/>
  <c r="C575" i="11"/>
  <c r="D575" i="11"/>
  <c r="E575" i="11"/>
  <c r="F575" i="11"/>
  <c r="H575" i="11"/>
  <c r="C576" i="11"/>
  <c r="D576" i="11"/>
  <c r="E576" i="11"/>
  <c r="F576" i="11"/>
  <c r="H576" i="11"/>
  <c r="C577" i="11"/>
  <c r="D577" i="11"/>
  <c r="E577" i="11"/>
  <c r="F577" i="11"/>
  <c r="H577" i="11"/>
  <c r="C578" i="11"/>
  <c r="D578" i="11"/>
  <c r="E578" i="11"/>
  <c r="F578" i="11"/>
  <c r="H578" i="11"/>
  <c r="C579" i="11"/>
  <c r="D579" i="11"/>
  <c r="E579" i="11"/>
  <c r="F579" i="11"/>
  <c r="H579" i="11"/>
  <c r="C580" i="11"/>
  <c r="D580" i="11"/>
  <c r="E580" i="11"/>
  <c r="F580" i="11"/>
  <c r="H580" i="11"/>
  <c r="C581" i="11"/>
  <c r="D581" i="11"/>
  <c r="E581" i="11"/>
  <c r="F581" i="11"/>
  <c r="H581" i="11"/>
  <c r="C582" i="11"/>
  <c r="D582" i="11"/>
  <c r="E582" i="11"/>
  <c r="F582" i="11"/>
  <c r="H582" i="11"/>
  <c r="C583" i="11"/>
  <c r="D583" i="11"/>
  <c r="E583" i="11"/>
  <c r="F583" i="11"/>
  <c r="H583" i="11"/>
  <c r="C584" i="11"/>
  <c r="D584" i="11"/>
  <c r="E584" i="11"/>
  <c r="F584" i="11"/>
  <c r="H584" i="11"/>
  <c r="C585" i="11"/>
  <c r="D585" i="11"/>
  <c r="E585" i="11"/>
  <c r="F585" i="11"/>
  <c r="H585" i="11"/>
  <c r="C586" i="11"/>
  <c r="D586" i="11"/>
  <c r="E586" i="11"/>
  <c r="F586" i="11"/>
  <c r="H586" i="11"/>
  <c r="C587" i="11"/>
  <c r="D587" i="11"/>
  <c r="E587" i="11"/>
  <c r="F587" i="11"/>
  <c r="H587" i="11"/>
  <c r="C588" i="11"/>
  <c r="D588" i="11"/>
  <c r="E588" i="11"/>
  <c r="F588" i="11"/>
  <c r="H588" i="11"/>
  <c r="C589" i="11"/>
  <c r="D589" i="11"/>
  <c r="E589" i="11"/>
  <c r="F589" i="11"/>
  <c r="H589" i="11"/>
  <c r="C590" i="11"/>
  <c r="D590" i="11"/>
  <c r="E590" i="11"/>
  <c r="F590" i="11"/>
  <c r="H590" i="11"/>
  <c r="C591" i="11"/>
  <c r="D591" i="11"/>
  <c r="E591" i="11"/>
  <c r="F591" i="11"/>
  <c r="H591" i="11"/>
  <c r="C592" i="11"/>
  <c r="D592" i="11"/>
  <c r="E592" i="11"/>
  <c r="F592" i="11"/>
  <c r="H592" i="11"/>
  <c r="C593" i="11"/>
  <c r="D593" i="11"/>
  <c r="E593" i="11"/>
  <c r="F593" i="11"/>
  <c r="H593" i="11"/>
  <c r="C594" i="11"/>
  <c r="D594" i="11"/>
  <c r="E594" i="11"/>
  <c r="F594" i="11"/>
  <c r="H594" i="11"/>
  <c r="C595" i="11"/>
  <c r="D595" i="11"/>
  <c r="E595" i="11"/>
  <c r="F595" i="11"/>
  <c r="H595" i="11"/>
  <c r="C596" i="11"/>
  <c r="D596" i="11"/>
  <c r="E596" i="11"/>
  <c r="F596" i="11"/>
  <c r="H596" i="11"/>
  <c r="C597" i="11"/>
  <c r="D597" i="11"/>
  <c r="E597" i="11"/>
  <c r="F597" i="11"/>
  <c r="H597" i="11"/>
  <c r="C598" i="11"/>
  <c r="D598" i="11"/>
  <c r="E598" i="11"/>
  <c r="F598" i="11"/>
  <c r="H598" i="11"/>
  <c r="C599" i="11"/>
  <c r="D599" i="11"/>
  <c r="E599" i="11"/>
  <c r="F599" i="11"/>
  <c r="H599" i="11"/>
  <c r="C600" i="11"/>
  <c r="D600" i="11"/>
  <c r="E600" i="11"/>
  <c r="F600" i="11"/>
  <c r="H600" i="11"/>
  <c r="C601" i="11"/>
  <c r="D601" i="11"/>
  <c r="E601" i="11"/>
  <c r="F601" i="11"/>
  <c r="H601" i="11"/>
  <c r="C602" i="11"/>
  <c r="D602" i="11"/>
  <c r="E602" i="11"/>
  <c r="F602" i="11"/>
  <c r="H602" i="11"/>
  <c r="C603" i="11"/>
  <c r="D603" i="11"/>
  <c r="E603" i="11"/>
  <c r="F603" i="11"/>
  <c r="H603" i="11"/>
  <c r="C604" i="11"/>
  <c r="D604" i="11"/>
  <c r="E604" i="11"/>
  <c r="F604" i="11"/>
  <c r="H604" i="11"/>
  <c r="C605" i="11"/>
  <c r="D605" i="11"/>
  <c r="E605" i="11"/>
  <c r="F605" i="11"/>
  <c r="H605" i="11"/>
  <c r="C606" i="11"/>
  <c r="D606" i="11"/>
  <c r="E606" i="11"/>
  <c r="F606" i="11"/>
  <c r="H606" i="11"/>
  <c r="C607" i="11"/>
  <c r="D607" i="11"/>
  <c r="E607" i="11"/>
  <c r="F607" i="11"/>
  <c r="H607" i="11"/>
  <c r="C608" i="11"/>
  <c r="D608" i="11"/>
  <c r="E608" i="11"/>
  <c r="F608" i="11"/>
  <c r="H608" i="11"/>
  <c r="C609" i="11"/>
  <c r="D609" i="11"/>
  <c r="E609" i="11"/>
  <c r="F609" i="11"/>
  <c r="H609" i="11"/>
  <c r="C610" i="11"/>
  <c r="D610" i="11"/>
  <c r="E610" i="11"/>
  <c r="F610" i="11"/>
  <c r="H610" i="11"/>
  <c r="C611" i="11"/>
  <c r="D611" i="11"/>
  <c r="E611" i="11"/>
  <c r="F611" i="11"/>
  <c r="H611" i="11"/>
  <c r="C612" i="11"/>
  <c r="D612" i="11"/>
  <c r="E612" i="11"/>
  <c r="F612" i="11"/>
  <c r="H612" i="11"/>
  <c r="C613" i="11"/>
  <c r="D613" i="11"/>
  <c r="E613" i="11"/>
  <c r="F613" i="11"/>
  <c r="H613" i="11"/>
  <c r="C614" i="11"/>
  <c r="D614" i="11"/>
  <c r="E614" i="11"/>
  <c r="F614" i="11"/>
  <c r="H614" i="11"/>
  <c r="C615" i="11"/>
  <c r="D615" i="11"/>
  <c r="E615" i="11"/>
  <c r="F615" i="11"/>
  <c r="H615" i="11"/>
  <c r="C616" i="11"/>
  <c r="D616" i="11"/>
  <c r="E616" i="11"/>
  <c r="F616" i="11"/>
  <c r="H616" i="11"/>
  <c r="C617" i="11"/>
  <c r="D617" i="11"/>
  <c r="E617" i="11"/>
  <c r="F617" i="11"/>
  <c r="H617" i="11"/>
  <c r="C618" i="11"/>
  <c r="D618" i="11"/>
  <c r="E618" i="11"/>
  <c r="F618" i="11"/>
  <c r="H618" i="11"/>
  <c r="C619" i="11"/>
  <c r="D619" i="11"/>
  <c r="E619" i="11"/>
  <c r="F619" i="11"/>
  <c r="H619" i="11"/>
  <c r="C620" i="11"/>
  <c r="D620" i="11"/>
  <c r="E620" i="11"/>
  <c r="F620" i="11"/>
  <c r="H620" i="11"/>
  <c r="C621" i="11"/>
  <c r="D621" i="11"/>
  <c r="E621" i="11"/>
  <c r="F621" i="11"/>
  <c r="H621" i="11"/>
  <c r="C622" i="11"/>
  <c r="D622" i="11"/>
  <c r="E622" i="11"/>
  <c r="F622" i="11"/>
  <c r="H622" i="11"/>
  <c r="C623" i="11"/>
  <c r="D623" i="11"/>
  <c r="E623" i="11"/>
  <c r="F623" i="11"/>
  <c r="H623" i="11"/>
  <c r="C624" i="11"/>
  <c r="D624" i="11"/>
  <c r="E624" i="11"/>
  <c r="F624" i="11"/>
  <c r="H624" i="11"/>
  <c r="C625" i="11"/>
  <c r="D625" i="11"/>
  <c r="E625" i="11"/>
  <c r="F625" i="11"/>
  <c r="H625" i="11"/>
  <c r="C626" i="11"/>
  <c r="D626" i="11"/>
  <c r="E626" i="11"/>
  <c r="F626" i="11"/>
  <c r="H626" i="11"/>
  <c r="C627" i="11"/>
  <c r="D627" i="11"/>
  <c r="E627" i="11"/>
  <c r="F627" i="11"/>
  <c r="H627" i="11"/>
  <c r="C628" i="11"/>
  <c r="D628" i="11"/>
  <c r="E628" i="11"/>
  <c r="F628" i="11"/>
  <c r="H628" i="11"/>
  <c r="C629" i="11"/>
  <c r="D629" i="11"/>
  <c r="E629" i="11"/>
  <c r="F629" i="11"/>
  <c r="H629" i="11"/>
  <c r="C630" i="11"/>
  <c r="D630" i="11"/>
  <c r="E630" i="11"/>
  <c r="F630" i="11"/>
  <c r="H630" i="11"/>
  <c r="C631" i="11"/>
  <c r="D631" i="11"/>
  <c r="E631" i="11"/>
  <c r="F631" i="11"/>
  <c r="H631" i="11"/>
  <c r="C632" i="11"/>
  <c r="D632" i="11"/>
  <c r="E632" i="11"/>
  <c r="F632" i="11"/>
  <c r="H632" i="11"/>
  <c r="C633" i="11"/>
  <c r="D633" i="11"/>
  <c r="E633" i="11"/>
  <c r="F633" i="11"/>
  <c r="H633" i="11"/>
  <c r="C634" i="11"/>
  <c r="D634" i="11"/>
  <c r="E634" i="11"/>
  <c r="F634" i="11"/>
  <c r="H634" i="11"/>
  <c r="C635" i="11"/>
  <c r="D635" i="11"/>
  <c r="E635" i="11"/>
  <c r="F635" i="11"/>
  <c r="H635" i="11"/>
  <c r="C636" i="11"/>
  <c r="D636" i="11"/>
  <c r="E636" i="11"/>
  <c r="F636" i="11"/>
  <c r="H636" i="11"/>
  <c r="C637" i="11"/>
  <c r="D637" i="11"/>
  <c r="E637" i="11"/>
  <c r="F637" i="11"/>
  <c r="H637" i="11"/>
  <c r="C638" i="11"/>
  <c r="D638" i="11"/>
  <c r="E638" i="11"/>
  <c r="F638" i="11"/>
  <c r="H638" i="11"/>
  <c r="C639" i="11"/>
  <c r="D639" i="11"/>
  <c r="E639" i="11"/>
  <c r="F639" i="11"/>
  <c r="H639" i="11"/>
  <c r="C640" i="11"/>
  <c r="D640" i="11"/>
  <c r="E640" i="11"/>
  <c r="F640" i="11"/>
  <c r="H640" i="11"/>
  <c r="C641" i="11"/>
  <c r="D641" i="11"/>
  <c r="E641" i="11"/>
  <c r="F641" i="11"/>
  <c r="H641" i="11"/>
  <c r="C642" i="11"/>
  <c r="D642" i="11"/>
  <c r="E642" i="11"/>
  <c r="F642" i="11"/>
  <c r="H642" i="11"/>
  <c r="C643" i="11"/>
  <c r="D643" i="11"/>
  <c r="E643" i="11"/>
  <c r="F643" i="11"/>
  <c r="H643" i="11"/>
  <c r="C644" i="11"/>
  <c r="D644" i="11"/>
  <c r="E644" i="11"/>
  <c r="F644" i="11"/>
  <c r="H644" i="11"/>
  <c r="C645" i="11"/>
  <c r="D645" i="11"/>
  <c r="E645" i="11"/>
  <c r="F645" i="11"/>
  <c r="H645" i="11"/>
  <c r="C646" i="11"/>
  <c r="D646" i="11"/>
  <c r="E646" i="11"/>
  <c r="F646" i="11"/>
  <c r="H646" i="11"/>
  <c r="C647" i="11"/>
  <c r="D647" i="11"/>
  <c r="E647" i="11"/>
  <c r="F647" i="11"/>
  <c r="H647" i="11"/>
  <c r="C648" i="11"/>
  <c r="D648" i="11"/>
  <c r="E648" i="11"/>
  <c r="F648" i="11"/>
  <c r="H648" i="11"/>
  <c r="C649" i="11"/>
  <c r="D649" i="11"/>
  <c r="E649" i="11"/>
  <c r="F649" i="11"/>
  <c r="H649" i="11"/>
  <c r="C650" i="11"/>
  <c r="D650" i="11"/>
  <c r="E650" i="11"/>
  <c r="F650" i="11"/>
  <c r="H650" i="11"/>
  <c r="C651" i="11"/>
  <c r="D651" i="11"/>
  <c r="E651" i="11"/>
  <c r="F651" i="11"/>
  <c r="H651" i="11"/>
  <c r="C652" i="11"/>
  <c r="D652" i="11"/>
  <c r="E652" i="11"/>
  <c r="F652" i="11"/>
  <c r="H652" i="11"/>
  <c r="C653" i="11"/>
  <c r="D653" i="11"/>
  <c r="E653" i="11"/>
  <c r="F653" i="11"/>
  <c r="H653" i="11"/>
  <c r="C654" i="11"/>
  <c r="D654" i="11"/>
  <c r="E654" i="11"/>
  <c r="F654" i="11"/>
  <c r="H654" i="11"/>
  <c r="C655" i="11"/>
  <c r="D655" i="11"/>
  <c r="E655" i="11"/>
  <c r="F655" i="11"/>
  <c r="H655" i="11"/>
  <c r="C656" i="11"/>
  <c r="D656" i="11"/>
  <c r="E656" i="11"/>
  <c r="F656" i="11"/>
  <c r="H656" i="11"/>
  <c r="C657" i="11"/>
  <c r="D657" i="11"/>
  <c r="E657" i="11"/>
  <c r="F657" i="11"/>
  <c r="H657" i="11"/>
  <c r="C658" i="11"/>
  <c r="D658" i="11"/>
  <c r="E658" i="11"/>
  <c r="F658" i="11"/>
  <c r="H658" i="11"/>
  <c r="C659" i="11"/>
  <c r="D659" i="11"/>
  <c r="E659" i="11"/>
  <c r="F659" i="11"/>
  <c r="H659" i="11"/>
  <c r="C660" i="11"/>
  <c r="D660" i="11"/>
  <c r="E660" i="11"/>
  <c r="F660" i="11"/>
  <c r="H660" i="11"/>
  <c r="C661" i="11"/>
  <c r="D661" i="11"/>
  <c r="E661" i="11"/>
  <c r="F661" i="11"/>
  <c r="H661" i="11"/>
  <c r="C662" i="11"/>
  <c r="D662" i="11"/>
  <c r="E662" i="11"/>
  <c r="F662" i="11"/>
  <c r="H662" i="11"/>
  <c r="C663" i="11"/>
  <c r="D663" i="11"/>
  <c r="E663" i="11"/>
  <c r="F663" i="11"/>
  <c r="H663" i="11"/>
  <c r="C664" i="11"/>
  <c r="D664" i="11"/>
  <c r="E664" i="11"/>
  <c r="F664" i="11"/>
  <c r="H664" i="11"/>
  <c r="C665" i="11"/>
  <c r="D665" i="11"/>
  <c r="E665" i="11"/>
  <c r="F665" i="11"/>
  <c r="H665" i="11"/>
  <c r="C666" i="11"/>
  <c r="D666" i="11"/>
  <c r="E666" i="11"/>
  <c r="F666" i="11"/>
  <c r="H666" i="11"/>
  <c r="C667" i="11"/>
  <c r="D667" i="11"/>
  <c r="E667" i="11"/>
  <c r="F667" i="11"/>
  <c r="H667" i="11"/>
  <c r="C668" i="11"/>
  <c r="D668" i="11"/>
  <c r="E668" i="11"/>
  <c r="F668" i="11"/>
  <c r="H668" i="11"/>
  <c r="C669" i="11"/>
  <c r="D669" i="11"/>
  <c r="E669" i="11"/>
  <c r="F669" i="11"/>
  <c r="H669" i="11"/>
  <c r="C670" i="11"/>
  <c r="D670" i="11"/>
  <c r="E670" i="11"/>
  <c r="F670" i="11"/>
  <c r="H670" i="11"/>
  <c r="C671" i="11"/>
  <c r="D671" i="11"/>
  <c r="E671" i="11"/>
  <c r="F671" i="11"/>
  <c r="H671" i="11"/>
  <c r="C672" i="11"/>
  <c r="D672" i="11"/>
  <c r="E672" i="11"/>
  <c r="F672" i="11"/>
  <c r="H672" i="11"/>
  <c r="C673" i="11"/>
  <c r="D673" i="11"/>
  <c r="E673" i="11"/>
  <c r="F673" i="11"/>
  <c r="H673" i="11"/>
  <c r="C674" i="11"/>
  <c r="D674" i="11"/>
  <c r="E674" i="11"/>
  <c r="F674" i="11"/>
  <c r="H674" i="11"/>
  <c r="C675" i="11"/>
  <c r="D675" i="11"/>
  <c r="E675" i="11"/>
  <c r="F675" i="11"/>
  <c r="H675" i="11"/>
  <c r="C676" i="11"/>
  <c r="D676" i="11"/>
  <c r="E676" i="11"/>
  <c r="F676" i="11"/>
  <c r="H676" i="11"/>
  <c r="C677" i="11"/>
  <c r="D677" i="11"/>
  <c r="E677" i="11"/>
  <c r="F677" i="11"/>
  <c r="H677" i="11"/>
  <c r="C678" i="11"/>
  <c r="D678" i="11"/>
  <c r="E678" i="11"/>
  <c r="F678" i="11"/>
  <c r="H678" i="11"/>
  <c r="C679" i="11"/>
  <c r="D679" i="11"/>
  <c r="E679" i="11"/>
  <c r="F679" i="11"/>
  <c r="H679" i="11"/>
  <c r="C680" i="11"/>
  <c r="D680" i="11"/>
  <c r="E680" i="11"/>
  <c r="F680" i="11"/>
  <c r="H680" i="11"/>
  <c r="C681" i="11"/>
  <c r="D681" i="11"/>
  <c r="E681" i="11"/>
  <c r="F681" i="11"/>
  <c r="H681" i="11"/>
  <c r="C682" i="11"/>
  <c r="D682" i="11"/>
  <c r="E682" i="11"/>
  <c r="F682" i="11"/>
  <c r="H682" i="11"/>
  <c r="C683" i="11"/>
  <c r="D683" i="11"/>
  <c r="E683" i="11"/>
  <c r="F683" i="11"/>
  <c r="H683" i="11"/>
  <c r="C684" i="11"/>
  <c r="D684" i="11"/>
  <c r="E684" i="11"/>
  <c r="F684" i="11"/>
  <c r="H684" i="11"/>
  <c r="C685" i="11"/>
  <c r="D685" i="11"/>
  <c r="E685" i="11"/>
  <c r="F685" i="11"/>
  <c r="H685" i="11"/>
  <c r="C686" i="11"/>
  <c r="D686" i="11"/>
  <c r="E686" i="11"/>
  <c r="F686" i="11"/>
  <c r="H686" i="11"/>
  <c r="C687" i="11"/>
  <c r="D687" i="11"/>
  <c r="E687" i="11"/>
  <c r="F687" i="11"/>
  <c r="H687" i="11"/>
  <c r="C688" i="11"/>
  <c r="D688" i="11"/>
  <c r="E688" i="11"/>
  <c r="F688" i="11"/>
  <c r="H688" i="11"/>
  <c r="C689" i="11"/>
  <c r="D689" i="11"/>
  <c r="E689" i="11"/>
  <c r="F689" i="11"/>
  <c r="H689" i="11"/>
  <c r="C690" i="11"/>
  <c r="D690" i="11"/>
  <c r="E690" i="11"/>
  <c r="F690" i="11"/>
  <c r="H690" i="11"/>
  <c r="C691" i="11"/>
  <c r="D691" i="11"/>
  <c r="E691" i="11"/>
  <c r="F691" i="11"/>
  <c r="H691" i="11"/>
  <c r="C692" i="11"/>
  <c r="D692" i="11"/>
  <c r="E692" i="11"/>
  <c r="F692" i="11"/>
  <c r="H692" i="11"/>
  <c r="C693" i="11"/>
  <c r="D693" i="11"/>
  <c r="E693" i="11"/>
  <c r="F693" i="11"/>
  <c r="H693" i="11"/>
  <c r="C694" i="11"/>
  <c r="D694" i="11"/>
  <c r="E694" i="11"/>
  <c r="F694" i="11"/>
  <c r="H694" i="11"/>
  <c r="C695" i="11"/>
  <c r="D695" i="11"/>
  <c r="E695" i="11"/>
  <c r="F695" i="11"/>
  <c r="H695" i="11"/>
  <c r="C696" i="11"/>
  <c r="D696" i="11"/>
  <c r="E696" i="11"/>
  <c r="F696" i="11"/>
  <c r="H696" i="11"/>
  <c r="C697" i="11"/>
  <c r="D697" i="11"/>
  <c r="E697" i="11"/>
  <c r="F697" i="11"/>
  <c r="H697" i="11"/>
  <c r="C698" i="11"/>
  <c r="D698" i="11"/>
  <c r="E698" i="11"/>
  <c r="F698" i="11"/>
  <c r="H698" i="11"/>
  <c r="C699" i="11"/>
  <c r="D699" i="11"/>
  <c r="E699" i="11"/>
  <c r="F699" i="11"/>
  <c r="H699" i="11"/>
  <c r="C700" i="11"/>
  <c r="D700" i="11"/>
  <c r="E700" i="11"/>
  <c r="F700" i="11"/>
  <c r="H700" i="11"/>
  <c r="C701" i="11"/>
  <c r="D701" i="11"/>
  <c r="E701" i="11"/>
  <c r="F701" i="11"/>
  <c r="H701" i="11"/>
  <c r="C702" i="11"/>
  <c r="D702" i="11"/>
  <c r="E702" i="11"/>
  <c r="F702" i="11"/>
  <c r="H702" i="11"/>
  <c r="C703" i="11"/>
  <c r="D703" i="11"/>
  <c r="E703" i="11"/>
  <c r="F703" i="11"/>
  <c r="H703" i="11"/>
  <c r="C704" i="11"/>
  <c r="D704" i="11"/>
  <c r="E704" i="11"/>
  <c r="F704" i="11"/>
  <c r="H704" i="11"/>
  <c r="C705" i="11"/>
  <c r="D705" i="11"/>
  <c r="E705" i="11"/>
  <c r="F705" i="11"/>
  <c r="H705" i="11"/>
  <c r="C706" i="11"/>
  <c r="D706" i="11"/>
  <c r="E706" i="11"/>
  <c r="F706" i="11"/>
  <c r="H706" i="11"/>
  <c r="C707" i="11"/>
  <c r="D707" i="11"/>
  <c r="E707" i="11"/>
  <c r="F707" i="11"/>
  <c r="H707" i="11"/>
  <c r="C708" i="11"/>
  <c r="D708" i="11"/>
  <c r="E708" i="11"/>
  <c r="F708" i="11"/>
  <c r="H708" i="11"/>
  <c r="C709" i="11"/>
  <c r="D709" i="11"/>
  <c r="E709" i="11"/>
  <c r="F709" i="11"/>
  <c r="H709" i="11"/>
  <c r="C710" i="11"/>
  <c r="D710" i="11"/>
  <c r="E710" i="11"/>
  <c r="F710" i="11"/>
  <c r="H710" i="11"/>
  <c r="C711" i="11"/>
  <c r="D711" i="11"/>
  <c r="E711" i="11"/>
  <c r="F711" i="11"/>
  <c r="H711" i="11"/>
  <c r="C712" i="11"/>
  <c r="D712" i="11"/>
  <c r="E712" i="11"/>
  <c r="F712" i="11"/>
  <c r="H712" i="11"/>
  <c r="C713" i="11"/>
  <c r="D713" i="11"/>
  <c r="E713" i="11"/>
  <c r="F713" i="11"/>
  <c r="H713" i="11"/>
  <c r="C714" i="11"/>
  <c r="D714" i="11"/>
  <c r="E714" i="11"/>
  <c r="F714" i="11"/>
  <c r="H714" i="11"/>
  <c r="C715" i="11"/>
  <c r="D715" i="11"/>
  <c r="E715" i="11"/>
  <c r="F715" i="11"/>
  <c r="H715" i="11"/>
  <c r="C716" i="11"/>
  <c r="D716" i="11"/>
  <c r="E716" i="11"/>
  <c r="F716" i="11"/>
  <c r="H716" i="11"/>
  <c r="C717" i="11"/>
  <c r="D717" i="11"/>
  <c r="E717" i="11"/>
  <c r="F717" i="11"/>
  <c r="H717" i="11"/>
  <c r="C718" i="11"/>
  <c r="D718" i="11"/>
  <c r="E718" i="11"/>
  <c r="F718" i="11"/>
  <c r="H718" i="11"/>
  <c r="C719" i="11"/>
  <c r="D719" i="11"/>
  <c r="E719" i="11"/>
  <c r="F719" i="11"/>
  <c r="H719" i="11"/>
  <c r="C720" i="11"/>
  <c r="D720" i="11"/>
  <c r="E720" i="11"/>
  <c r="F720" i="11"/>
  <c r="H720" i="11"/>
  <c r="C721" i="11"/>
  <c r="D721" i="11"/>
  <c r="E721" i="11"/>
  <c r="F721" i="11"/>
  <c r="H721" i="11"/>
  <c r="C722" i="11"/>
  <c r="D722" i="11"/>
  <c r="E722" i="11"/>
  <c r="F722" i="11"/>
  <c r="H722" i="11"/>
  <c r="C723" i="11"/>
  <c r="D723" i="11"/>
  <c r="E723" i="11"/>
  <c r="F723" i="11"/>
  <c r="H723" i="11"/>
  <c r="C724" i="11"/>
  <c r="D724" i="11"/>
  <c r="E724" i="11"/>
  <c r="F724" i="11"/>
  <c r="H724" i="11"/>
  <c r="C725" i="11"/>
  <c r="D725" i="11"/>
  <c r="E725" i="11"/>
  <c r="F725" i="11"/>
  <c r="H725" i="11"/>
  <c r="C726" i="11"/>
  <c r="D726" i="11"/>
  <c r="E726" i="11"/>
  <c r="F726" i="11"/>
  <c r="H726" i="11"/>
  <c r="C727" i="11"/>
  <c r="D727" i="11"/>
  <c r="E727" i="11"/>
  <c r="F727" i="11"/>
  <c r="H727" i="11"/>
  <c r="C728" i="11"/>
  <c r="D728" i="11"/>
  <c r="E728" i="11"/>
  <c r="F728" i="11"/>
  <c r="H728" i="11"/>
  <c r="C729" i="11"/>
  <c r="D729" i="11"/>
  <c r="E729" i="11"/>
  <c r="F729" i="11"/>
  <c r="H729" i="11"/>
  <c r="C730" i="11"/>
  <c r="D730" i="11"/>
  <c r="E730" i="11"/>
  <c r="F730" i="11"/>
  <c r="H730" i="11"/>
  <c r="C731" i="11"/>
  <c r="D731" i="11"/>
  <c r="E731" i="11"/>
  <c r="F731" i="11"/>
  <c r="H731" i="11"/>
  <c r="C732" i="11"/>
  <c r="D732" i="11"/>
  <c r="E732" i="11"/>
  <c r="F732" i="11"/>
  <c r="H732" i="11"/>
  <c r="C733" i="11"/>
  <c r="D733" i="11"/>
  <c r="E733" i="11"/>
  <c r="F733" i="11"/>
  <c r="H733" i="11"/>
  <c r="C734" i="11"/>
  <c r="D734" i="11"/>
  <c r="E734" i="11"/>
  <c r="F734" i="11"/>
  <c r="H734" i="11"/>
  <c r="C735" i="11"/>
  <c r="D735" i="11"/>
  <c r="E735" i="11"/>
  <c r="F735" i="11"/>
  <c r="H735" i="11"/>
  <c r="C736" i="11"/>
  <c r="D736" i="11"/>
  <c r="E736" i="11"/>
  <c r="F736" i="11"/>
  <c r="H736" i="11"/>
  <c r="C737" i="11"/>
  <c r="D737" i="11"/>
  <c r="E737" i="11"/>
  <c r="F737" i="11"/>
  <c r="H737" i="11"/>
  <c r="C738" i="11"/>
  <c r="D738" i="11"/>
  <c r="E738" i="11"/>
  <c r="F738" i="11"/>
  <c r="H738" i="11"/>
  <c r="C739" i="11"/>
  <c r="D739" i="11"/>
  <c r="E739" i="11"/>
  <c r="F739" i="11"/>
  <c r="H739" i="11"/>
  <c r="C740" i="11"/>
  <c r="D740" i="11"/>
  <c r="E740" i="11"/>
  <c r="F740" i="11"/>
  <c r="H740" i="11"/>
  <c r="C741" i="11"/>
  <c r="D741" i="11"/>
  <c r="E741" i="11"/>
  <c r="F741" i="11"/>
  <c r="H741" i="11"/>
  <c r="C742" i="11"/>
  <c r="D742" i="11"/>
  <c r="E742" i="11"/>
  <c r="F742" i="11"/>
  <c r="H742" i="11"/>
  <c r="C743" i="11"/>
  <c r="D743" i="11"/>
  <c r="E743" i="11"/>
  <c r="F743" i="11"/>
  <c r="H743" i="11"/>
  <c r="C744" i="11"/>
  <c r="D744" i="11"/>
  <c r="E744" i="11"/>
  <c r="F744" i="11"/>
  <c r="H744" i="11"/>
  <c r="C745" i="11"/>
  <c r="D745" i="11"/>
  <c r="E745" i="11"/>
  <c r="F745" i="11"/>
  <c r="H745" i="11"/>
  <c r="C746" i="11"/>
  <c r="D746" i="11"/>
  <c r="E746" i="11"/>
  <c r="F746" i="11"/>
  <c r="H746" i="11"/>
  <c r="C747" i="11"/>
  <c r="D747" i="11"/>
  <c r="E747" i="11"/>
  <c r="F747" i="11"/>
  <c r="H747" i="11"/>
  <c r="C748" i="11"/>
  <c r="D748" i="11"/>
  <c r="E748" i="11"/>
  <c r="F748" i="11"/>
  <c r="H748" i="11"/>
  <c r="C749" i="11"/>
  <c r="D749" i="11"/>
  <c r="E749" i="11"/>
  <c r="F749" i="11"/>
  <c r="H749" i="11"/>
  <c r="C750" i="11"/>
  <c r="D750" i="11"/>
  <c r="E750" i="11"/>
  <c r="F750" i="11"/>
  <c r="H750" i="11"/>
  <c r="C751" i="11"/>
  <c r="D751" i="11"/>
  <c r="E751" i="11"/>
  <c r="F751" i="11"/>
  <c r="H751" i="11"/>
  <c r="C752" i="11"/>
  <c r="D752" i="11"/>
  <c r="E752" i="11"/>
  <c r="F752" i="11"/>
  <c r="H752" i="11"/>
  <c r="C753" i="11"/>
  <c r="D753" i="11"/>
  <c r="E753" i="11"/>
  <c r="F753" i="11"/>
  <c r="H753" i="11"/>
  <c r="C754" i="11"/>
  <c r="D754" i="11"/>
  <c r="E754" i="11"/>
  <c r="F754" i="11"/>
  <c r="H754" i="11"/>
  <c r="C755" i="11"/>
  <c r="D755" i="11"/>
  <c r="E755" i="11"/>
  <c r="F755" i="11"/>
  <c r="H755" i="11"/>
  <c r="C756" i="11"/>
  <c r="D756" i="11"/>
  <c r="E756" i="11"/>
  <c r="F756" i="11"/>
  <c r="H756" i="11"/>
  <c r="C757" i="11"/>
  <c r="D757" i="11"/>
  <c r="E757" i="11"/>
  <c r="F757" i="11"/>
  <c r="H757" i="11"/>
  <c r="C758" i="11"/>
  <c r="D758" i="11"/>
  <c r="E758" i="11"/>
  <c r="F758" i="11"/>
  <c r="H758" i="11"/>
  <c r="C759" i="11"/>
  <c r="D759" i="11"/>
  <c r="E759" i="11"/>
  <c r="F759" i="11"/>
  <c r="H759" i="11"/>
  <c r="C760" i="11"/>
  <c r="D760" i="11"/>
  <c r="E760" i="11"/>
  <c r="F760" i="11"/>
  <c r="H760" i="11"/>
  <c r="C761" i="11"/>
  <c r="D761" i="11"/>
  <c r="E761" i="11"/>
  <c r="F761" i="11"/>
  <c r="H761" i="11"/>
  <c r="C762" i="11"/>
  <c r="D762" i="11"/>
  <c r="E762" i="11"/>
  <c r="F762" i="11"/>
  <c r="H762" i="11"/>
  <c r="C763" i="11"/>
  <c r="D763" i="11"/>
  <c r="E763" i="11"/>
  <c r="F763" i="11"/>
  <c r="H763" i="11"/>
  <c r="C764" i="11"/>
  <c r="D764" i="11"/>
  <c r="E764" i="11"/>
  <c r="F764" i="11"/>
  <c r="H764" i="11"/>
  <c r="C765" i="11"/>
  <c r="D765" i="11"/>
  <c r="E765" i="11"/>
  <c r="F765" i="11"/>
  <c r="H765" i="11"/>
  <c r="C766" i="11"/>
  <c r="D766" i="11"/>
  <c r="E766" i="11"/>
  <c r="F766" i="11"/>
  <c r="H766" i="11"/>
  <c r="C767" i="11"/>
  <c r="D767" i="11"/>
  <c r="E767" i="11"/>
  <c r="F767" i="11"/>
  <c r="H767" i="11"/>
  <c r="C768" i="11"/>
  <c r="D768" i="11"/>
  <c r="E768" i="11"/>
  <c r="F768" i="11"/>
  <c r="H768" i="11"/>
  <c r="C769" i="11"/>
  <c r="D769" i="11"/>
  <c r="E769" i="11"/>
  <c r="F769" i="11"/>
  <c r="H769" i="11"/>
  <c r="C770" i="11"/>
  <c r="D770" i="11"/>
  <c r="E770" i="11"/>
  <c r="F770" i="11"/>
  <c r="H770" i="11"/>
  <c r="C771" i="11"/>
  <c r="D771" i="11"/>
  <c r="E771" i="11"/>
  <c r="F771" i="11"/>
  <c r="H771" i="11"/>
  <c r="C772" i="11"/>
  <c r="D772" i="11"/>
  <c r="E772" i="11"/>
  <c r="F772" i="11"/>
  <c r="H772" i="11"/>
  <c r="C773" i="11"/>
  <c r="D773" i="11"/>
  <c r="E773" i="11"/>
  <c r="F773" i="11"/>
  <c r="H773" i="11"/>
  <c r="C774" i="11"/>
  <c r="D774" i="11"/>
  <c r="E774" i="11"/>
  <c r="F774" i="11"/>
  <c r="H774" i="11"/>
  <c r="C775" i="11"/>
  <c r="D775" i="11"/>
  <c r="E775" i="11"/>
  <c r="F775" i="11"/>
  <c r="H775" i="11"/>
  <c r="C776" i="11"/>
  <c r="D776" i="11"/>
  <c r="E776" i="11"/>
  <c r="F776" i="11"/>
  <c r="H776" i="11"/>
  <c r="C777" i="11"/>
  <c r="D777" i="11"/>
  <c r="E777" i="11"/>
  <c r="F777" i="11"/>
  <c r="H777" i="11"/>
  <c r="C778" i="11"/>
  <c r="D778" i="11"/>
  <c r="E778" i="11"/>
  <c r="F778" i="11"/>
  <c r="H778" i="11"/>
  <c r="C779" i="11"/>
  <c r="D779" i="11"/>
  <c r="E779" i="11"/>
  <c r="F779" i="11"/>
  <c r="H779" i="11"/>
  <c r="C780" i="11"/>
  <c r="D780" i="11"/>
  <c r="E780" i="11"/>
  <c r="F780" i="11"/>
  <c r="H780" i="11"/>
  <c r="C781" i="11"/>
  <c r="D781" i="11"/>
  <c r="E781" i="11"/>
  <c r="F781" i="11"/>
  <c r="H781" i="11"/>
  <c r="C782" i="11"/>
  <c r="D782" i="11"/>
  <c r="E782" i="11"/>
  <c r="F782" i="11"/>
  <c r="H782" i="11"/>
  <c r="C783" i="11"/>
  <c r="D783" i="11"/>
  <c r="E783" i="11"/>
  <c r="F783" i="11"/>
  <c r="H783" i="11"/>
  <c r="C784" i="11"/>
  <c r="D784" i="11"/>
  <c r="E784" i="11"/>
  <c r="F784" i="11"/>
  <c r="H784" i="11"/>
  <c r="C785" i="11"/>
  <c r="D785" i="11"/>
  <c r="E785" i="11"/>
  <c r="F785" i="11"/>
  <c r="H785" i="11"/>
  <c r="C786" i="11"/>
  <c r="D786" i="11"/>
  <c r="E786" i="11"/>
  <c r="F786" i="11"/>
  <c r="H786" i="11"/>
  <c r="C787" i="11"/>
  <c r="D787" i="11"/>
  <c r="E787" i="11"/>
  <c r="F787" i="11"/>
  <c r="H787" i="11"/>
  <c r="C788" i="11"/>
  <c r="D788" i="11"/>
  <c r="E788" i="11"/>
  <c r="F788" i="11"/>
  <c r="H788" i="11"/>
  <c r="C789" i="11"/>
  <c r="D789" i="11"/>
  <c r="E789" i="11"/>
  <c r="F789" i="11"/>
  <c r="H789" i="11"/>
  <c r="C790" i="11"/>
  <c r="D790" i="11"/>
  <c r="E790" i="11"/>
  <c r="F790" i="11"/>
  <c r="H790" i="11"/>
  <c r="C791" i="11"/>
  <c r="D791" i="11"/>
  <c r="E791" i="11"/>
  <c r="F791" i="11"/>
  <c r="H791" i="11"/>
  <c r="C792" i="11"/>
  <c r="D792" i="11"/>
  <c r="E792" i="11"/>
  <c r="F792" i="11"/>
  <c r="H792" i="11"/>
  <c r="C793" i="11"/>
  <c r="D793" i="11"/>
  <c r="E793" i="11"/>
  <c r="F793" i="11"/>
  <c r="H793" i="11"/>
  <c r="C794" i="11"/>
  <c r="D794" i="11"/>
  <c r="E794" i="11"/>
  <c r="F794" i="11"/>
  <c r="H794" i="11"/>
  <c r="C795" i="11"/>
  <c r="D795" i="11"/>
  <c r="E795" i="11"/>
  <c r="F795" i="11"/>
  <c r="H795" i="11"/>
  <c r="C796" i="11"/>
  <c r="D796" i="11"/>
  <c r="E796" i="11"/>
  <c r="F796" i="11"/>
  <c r="H796" i="11"/>
  <c r="C797" i="11"/>
  <c r="D797" i="11"/>
  <c r="E797" i="11"/>
  <c r="F797" i="11"/>
  <c r="H797" i="11"/>
  <c r="C798" i="11"/>
  <c r="D798" i="11"/>
  <c r="E798" i="11"/>
  <c r="F798" i="11"/>
  <c r="H798" i="11"/>
  <c r="C799" i="11"/>
  <c r="D799" i="11"/>
  <c r="E799" i="11"/>
  <c r="F799" i="11"/>
  <c r="H799" i="11"/>
  <c r="C800" i="11"/>
  <c r="D800" i="11"/>
  <c r="E800" i="11"/>
  <c r="F800" i="11"/>
  <c r="H800" i="11"/>
  <c r="C801" i="11"/>
  <c r="D801" i="11"/>
  <c r="E801" i="11"/>
  <c r="F801" i="11"/>
  <c r="H801" i="11"/>
  <c r="C802" i="11"/>
  <c r="D802" i="11"/>
  <c r="E802" i="11"/>
  <c r="F802" i="11"/>
  <c r="H802" i="11"/>
  <c r="C803" i="11"/>
  <c r="D803" i="11"/>
  <c r="E803" i="11"/>
  <c r="F803" i="11"/>
  <c r="H803" i="11"/>
  <c r="C804" i="11"/>
  <c r="D804" i="11"/>
  <c r="E804" i="11"/>
  <c r="F804" i="11"/>
  <c r="H804" i="11"/>
  <c r="C805" i="11"/>
  <c r="D805" i="11"/>
  <c r="E805" i="11"/>
  <c r="F805" i="11"/>
  <c r="H805" i="11"/>
  <c r="C806" i="11"/>
  <c r="D806" i="11"/>
  <c r="E806" i="11"/>
  <c r="F806" i="11"/>
  <c r="H806" i="11"/>
  <c r="C807" i="11"/>
  <c r="D807" i="11"/>
  <c r="E807" i="11"/>
  <c r="F807" i="11"/>
  <c r="H807" i="11"/>
  <c r="C808" i="11"/>
  <c r="D808" i="11"/>
  <c r="E808" i="11"/>
  <c r="F808" i="11"/>
  <c r="H808" i="11"/>
  <c r="C809" i="11"/>
  <c r="D809" i="11"/>
  <c r="E809" i="11"/>
  <c r="F809" i="11"/>
  <c r="H809" i="11"/>
  <c r="C810" i="11"/>
  <c r="D810" i="11"/>
  <c r="E810" i="11"/>
  <c r="F810" i="11"/>
  <c r="H810" i="11"/>
  <c r="C811" i="11"/>
  <c r="D811" i="11"/>
  <c r="E811" i="11"/>
  <c r="F811" i="11"/>
  <c r="H811" i="11"/>
  <c r="C812" i="11"/>
  <c r="D812" i="11"/>
  <c r="E812" i="11"/>
  <c r="F812" i="11"/>
  <c r="H812" i="11"/>
  <c r="C813" i="11"/>
  <c r="D813" i="11"/>
  <c r="E813" i="11"/>
  <c r="F813" i="11"/>
  <c r="H813" i="11"/>
  <c r="C814" i="11"/>
  <c r="D814" i="11"/>
  <c r="E814" i="11"/>
  <c r="F814" i="11"/>
  <c r="H814" i="11"/>
  <c r="C815" i="11"/>
  <c r="D815" i="11"/>
  <c r="E815" i="11"/>
  <c r="F815" i="11"/>
  <c r="H815" i="11"/>
  <c r="C816" i="11"/>
  <c r="D816" i="11"/>
  <c r="E816" i="11"/>
  <c r="F816" i="11"/>
  <c r="H816" i="11"/>
  <c r="C817" i="11"/>
  <c r="D817" i="11"/>
  <c r="E817" i="11"/>
  <c r="F817" i="11"/>
  <c r="H817" i="11"/>
  <c r="H5" i="11"/>
  <c r="D5" i="11"/>
  <c r="E5" i="11"/>
  <c r="F5" i="11"/>
  <c r="C5" i="11"/>
  <c r="B5" i="11"/>
  <c r="DL7" i="16"/>
  <c r="DL8" i="16"/>
  <c r="DL9" i="16"/>
  <c r="DL10" i="16"/>
  <c r="DL11" i="16"/>
  <c r="DL12" i="16"/>
  <c r="DL13" i="16"/>
  <c r="DL14" i="16"/>
  <c r="DL15" i="16"/>
  <c r="DL16" i="16"/>
  <c r="DL17" i="16"/>
  <c r="DL18" i="16"/>
  <c r="DL19" i="16"/>
  <c r="DL20" i="16"/>
  <c r="DL21" i="16"/>
  <c r="DL22" i="16"/>
  <c r="DL23" i="16"/>
  <c r="DL24" i="16"/>
  <c r="DL25" i="16"/>
  <c r="DL26" i="16"/>
  <c r="DL27" i="16"/>
  <c r="DL28" i="16"/>
  <c r="DL29" i="16"/>
  <c r="DL30" i="16"/>
  <c r="DL31" i="16"/>
  <c r="DL32" i="16"/>
  <c r="DL33" i="16"/>
  <c r="DL34" i="16"/>
  <c r="DL35" i="16"/>
  <c r="DL36" i="16"/>
  <c r="DL37" i="16"/>
  <c r="DL38" i="16"/>
  <c r="DL39" i="16"/>
  <c r="DL40" i="16"/>
  <c r="DL41" i="16"/>
  <c r="DL42" i="16"/>
  <c r="DL43" i="16"/>
  <c r="DL44" i="16"/>
  <c r="DL45" i="16"/>
  <c r="DL46" i="16"/>
  <c r="DL47" i="16"/>
  <c r="DL48" i="16"/>
  <c r="DL49" i="16"/>
  <c r="DL50" i="16"/>
  <c r="DL51" i="16"/>
  <c r="DL52" i="16"/>
  <c r="DL53" i="16"/>
  <c r="DL54" i="16"/>
  <c r="DL55" i="16"/>
  <c r="DL56" i="16"/>
  <c r="DL57" i="16"/>
  <c r="DL58" i="16"/>
  <c r="DL59" i="16"/>
  <c r="DL60" i="16"/>
  <c r="DL61" i="16"/>
  <c r="DL62" i="16"/>
  <c r="DL63" i="16"/>
  <c r="DL64" i="16"/>
  <c r="DL65" i="16"/>
  <c r="DL66" i="16"/>
  <c r="DL67" i="16"/>
  <c r="DL68" i="16"/>
  <c r="DL69" i="16"/>
  <c r="DL70" i="16"/>
  <c r="DL71" i="16"/>
  <c r="DL72" i="16"/>
  <c r="DL73" i="16"/>
  <c r="DL74" i="16"/>
  <c r="DL75" i="16"/>
  <c r="DL76" i="16"/>
  <c r="DL77" i="16"/>
  <c r="DL78" i="16"/>
  <c r="DL79" i="16"/>
  <c r="DL80" i="16"/>
  <c r="DL81" i="16"/>
  <c r="DL82" i="16"/>
  <c r="DL83" i="16"/>
  <c r="DL84" i="16"/>
  <c r="DL85" i="16"/>
  <c r="DL86" i="16"/>
  <c r="DL87" i="16"/>
  <c r="DL88" i="16"/>
  <c r="DL89" i="16"/>
  <c r="DL90" i="16"/>
  <c r="DL91" i="16"/>
  <c r="DL92" i="16"/>
  <c r="DL93" i="16"/>
  <c r="DL94" i="16"/>
  <c r="DL95" i="16"/>
  <c r="DL96" i="16"/>
  <c r="DL97" i="16"/>
  <c r="DL98" i="16"/>
  <c r="DL99" i="16"/>
  <c r="DL100" i="16"/>
  <c r="DL101" i="16"/>
  <c r="DL102" i="16"/>
  <c r="DL103" i="16"/>
  <c r="DL104" i="16"/>
  <c r="DL105" i="16"/>
  <c r="DL106" i="16"/>
  <c r="DL107" i="16"/>
  <c r="DL108" i="16"/>
  <c r="DL109" i="16"/>
  <c r="DL110" i="16"/>
  <c r="DL111" i="16"/>
  <c r="DL112" i="16"/>
  <c r="DL113" i="16"/>
  <c r="DL114" i="16"/>
  <c r="DL115" i="16"/>
  <c r="DL116" i="16"/>
  <c r="DL117" i="16"/>
  <c r="DL118" i="16"/>
  <c r="DL119" i="16"/>
  <c r="DL120" i="16"/>
  <c r="DL121" i="16"/>
  <c r="DL122" i="16"/>
  <c r="DL123" i="16"/>
  <c r="DL124" i="16"/>
  <c r="DL125" i="16"/>
  <c r="DL126" i="16"/>
  <c r="DL127" i="16"/>
  <c r="DL128" i="16"/>
  <c r="DL129" i="16"/>
  <c r="DL130" i="16"/>
  <c r="DL131" i="16"/>
  <c r="DL132" i="16"/>
  <c r="DL133" i="16"/>
  <c r="DL134" i="16"/>
  <c r="DL135" i="16"/>
  <c r="DL136" i="16"/>
  <c r="DL137" i="16"/>
  <c r="DL138" i="16"/>
  <c r="DL139" i="16"/>
  <c r="DL140" i="16"/>
  <c r="DL141" i="16"/>
  <c r="DL142" i="16"/>
  <c r="DL143" i="16"/>
  <c r="DL144" i="16"/>
  <c r="DL145" i="16"/>
  <c r="DL146" i="16"/>
  <c r="DL147" i="16"/>
  <c r="DL148" i="16"/>
  <c r="DL149" i="16"/>
  <c r="DL150" i="16"/>
  <c r="DL151" i="16"/>
  <c r="DL152" i="16"/>
  <c r="DL153" i="16"/>
  <c r="DL154" i="16"/>
  <c r="DL155" i="16"/>
  <c r="DL156" i="16"/>
  <c r="DL157" i="16"/>
  <c r="DL158" i="16"/>
  <c r="DL159" i="16"/>
  <c r="DL160" i="16"/>
  <c r="DL161" i="16"/>
  <c r="DL162" i="16"/>
  <c r="DL163" i="16"/>
  <c r="DL164" i="16"/>
  <c r="DL165" i="16"/>
  <c r="DL166" i="16"/>
  <c r="DL167" i="16"/>
  <c r="DL168" i="16"/>
  <c r="DL169" i="16"/>
  <c r="DL170" i="16"/>
  <c r="DL171" i="16"/>
  <c r="DL172" i="16"/>
  <c r="DL173" i="16"/>
  <c r="DL174" i="16"/>
  <c r="DL175" i="16"/>
  <c r="DL176" i="16"/>
  <c r="DL177" i="16"/>
  <c r="DL178" i="16"/>
  <c r="DL179" i="16"/>
  <c r="DL180" i="16"/>
  <c r="DL181" i="16"/>
  <c r="DL182" i="16"/>
  <c r="DL183" i="16"/>
  <c r="DL184" i="16"/>
  <c r="DL185" i="16"/>
  <c r="DL186" i="16"/>
  <c r="DL187" i="16"/>
  <c r="DL188" i="16"/>
  <c r="DL189" i="16"/>
  <c r="DL190" i="16"/>
  <c r="DL191" i="16"/>
  <c r="DL192" i="16"/>
  <c r="DL193" i="16"/>
  <c r="DL194" i="16"/>
  <c r="DL195" i="16"/>
  <c r="DL196" i="16"/>
  <c r="DL197" i="16"/>
  <c r="DL198" i="16"/>
  <c r="DL199" i="16"/>
  <c r="DL200" i="16"/>
  <c r="DL201" i="16"/>
  <c r="DL202" i="16"/>
  <c r="DL203" i="16"/>
  <c r="DL204" i="16"/>
  <c r="DL205" i="16"/>
  <c r="DL206" i="16"/>
  <c r="DL207" i="16"/>
  <c r="DL208" i="16"/>
  <c r="DL209" i="16"/>
  <c r="DL210" i="16"/>
  <c r="DL211" i="16"/>
  <c r="DL212" i="16"/>
  <c r="DL213" i="16"/>
  <c r="DL214" i="16"/>
  <c r="DL215" i="16"/>
  <c r="DL216" i="16"/>
  <c r="DL217" i="16"/>
  <c r="DL218" i="16"/>
  <c r="DL219" i="16"/>
  <c r="DL220" i="16"/>
  <c r="DL221" i="16"/>
  <c r="DL222" i="16"/>
  <c r="DL223" i="16"/>
  <c r="DL224" i="16"/>
  <c r="DL225" i="16"/>
  <c r="DL226" i="16"/>
  <c r="DL227" i="16"/>
  <c r="DL228" i="16"/>
  <c r="DL229" i="16"/>
  <c r="DL230" i="16"/>
  <c r="DL231" i="16"/>
  <c r="DL232" i="16"/>
  <c r="DL233" i="16"/>
  <c r="DL234" i="16"/>
  <c r="DL235" i="16"/>
  <c r="DL236" i="16"/>
  <c r="DL237" i="16"/>
  <c r="DL238" i="16"/>
  <c r="DL239" i="16"/>
  <c r="DL240" i="16"/>
  <c r="DL241" i="16"/>
  <c r="DL242" i="16"/>
  <c r="DL243" i="16"/>
  <c r="DL244" i="16"/>
  <c r="DL245" i="16"/>
  <c r="DL246" i="16"/>
  <c r="DL247" i="16"/>
  <c r="DL248" i="16"/>
  <c r="DL249" i="16"/>
  <c r="DL250" i="16"/>
  <c r="DL251" i="16"/>
  <c r="DL252" i="16"/>
  <c r="DL253" i="16"/>
  <c r="DL254" i="16"/>
  <c r="DL255" i="16"/>
  <c r="DL256" i="16"/>
  <c r="DL257" i="16"/>
  <c r="DL258" i="16"/>
  <c r="DL259" i="16"/>
  <c r="DL260" i="16"/>
  <c r="DL261" i="16"/>
  <c r="DL262" i="16"/>
  <c r="DL263" i="16"/>
  <c r="DL264" i="16"/>
  <c r="DL265" i="16"/>
  <c r="DL266" i="16"/>
  <c r="DL267" i="16"/>
  <c r="DL268" i="16"/>
  <c r="DL269" i="16"/>
  <c r="DL270" i="16"/>
  <c r="DL271" i="16"/>
  <c r="DL272" i="16"/>
  <c r="DL273" i="16"/>
  <c r="DL274" i="16"/>
  <c r="DL275" i="16"/>
  <c r="DL276" i="16"/>
  <c r="DL277" i="16"/>
  <c r="DL278" i="16"/>
  <c r="DL279" i="16"/>
  <c r="DL280" i="16"/>
  <c r="DL281" i="16"/>
  <c r="DL282" i="16"/>
  <c r="DL283" i="16"/>
  <c r="DL284" i="16"/>
  <c r="DL285" i="16"/>
  <c r="DL286" i="16"/>
  <c r="DL287" i="16"/>
  <c r="DL288" i="16"/>
  <c r="DL289" i="16"/>
  <c r="DL290" i="16"/>
  <c r="DL291" i="16"/>
  <c r="DL292" i="16"/>
  <c r="DL293" i="16"/>
  <c r="DL294" i="16"/>
  <c r="DL295" i="16"/>
  <c r="DL296" i="16"/>
  <c r="DL297" i="16"/>
  <c r="DL298" i="16"/>
  <c r="DL299" i="16"/>
  <c r="DL300" i="16"/>
  <c r="DL301" i="16"/>
  <c r="DL302" i="16"/>
  <c r="DL303" i="16"/>
  <c r="DL304" i="16"/>
  <c r="DL305" i="16"/>
  <c r="DL306" i="16"/>
  <c r="DL307" i="16"/>
  <c r="DL308" i="16"/>
  <c r="DL309" i="16"/>
  <c r="DL310" i="16"/>
  <c r="DL311" i="16"/>
  <c r="DL312" i="16"/>
  <c r="DL313" i="16"/>
  <c r="DL314" i="16"/>
  <c r="DL315" i="16"/>
  <c r="DL316" i="16"/>
  <c r="DL317" i="16"/>
  <c r="DL318" i="16"/>
  <c r="DL319" i="16"/>
  <c r="DL320" i="16"/>
  <c r="DL321" i="16"/>
  <c r="DL322" i="16"/>
  <c r="DL323" i="16"/>
  <c r="DL324" i="16"/>
  <c r="DL325" i="16"/>
  <c r="DL326" i="16"/>
  <c r="DL327" i="16"/>
  <c r="DL328" i="16"/>
  <c r="DL329" i="16"/>
  <c r="DL330" i="16"/>
  <c r="DL331" i="16"/>
  <c r="DL332" i="16"/>
  <c r="DL333" i="16"/>
  <c r="DL334" i="16"/>
  <c r="DL335" i="16"/>
  <c r="DL336" i="16"/>
  <c r="DL337" i="16"/>
  <c r="DL338" i="16"/>
  <c r="DL339" i="16"/>
  <c r="DL340" i="16"/>
  <c r="DL341" i="16"/>
  <c r="DL342" i="16"/>
  <c r="DL343" i="16"/>
  <c r="DL344" i="16"/>
  <c r="DL345" i="16"/>
  <c r="DL346" i="16"/>
  <c r="DL347" i="16"/>
  <c r="DL348" i="16"/>
  <c r="DL349" i="16"/>
  <c r="DL350" i="16"/>
  <c r="DL351" i="16"/>
  <c r="DL352" i="16"/>
  <c r="DL353" i="16"/>
  <c r="DL354" i="16"/>
  <c r="DL355" i="16"/>
  <c r="DL356" i="16"/>
  <c r="DL357" i="16"/>
  <c r="DL358" i="16"/>
  <c r="DL359" i="16"/>
  <c r="DL360" i="16"/>
  <c r="DL361" i="16"/>
  <c r="DL362" i="16"/>
  <c r="DL363" i="16"/>
  <c r="DL364" i="16"/>
  <c r="DL365" i="16"/>
  <c r="DL366" i="16"/>
  <c r="DL367" i="16"/>
  <c r="DL368" i="16"/>
  <c r="DL369" i="16"/>
  <c r="DL370" i="16"/>
  <c r="DL371" i="16"/>
  <c r="DL372" i="16"/>
  <c r="DL373" i="16"/>
  <c r="DL374" i="16"/>
  <c r="DL375" i="16"/>
  <c r="DL376" i="16"/>
  <c r="DL377" i="16"/>
  <c r="DL378" i="16"/>
  <c r="DL379" i="16"/>
  <c r="DL380" i="16"/>
  <c r="DL381" i="16"/>
  <c r="DL382" i="16"/>
  <c r="DL383" i="16"/>
  <c r="DL384" i="16"/>
  <c r="DL385" i="16"/>
  <c r="DL386" i="16"/>
  <c r="DL387" i="16"/>
  <c r="DL388" i="16"/>
  <c r="DL389" i="16"/>
  <c r="DL390" i="16"/>
  <c r="DL391" i="16"/>
  <c r="DL392" i="16"/>
  <c r="DL393" i="16"/>
  <c r="DL394" i="16"/>
  <c r="DL395" i="16"/>
  <c r="DL396" i="16"/>
  <c r="DL397" i="16"/>
  <c r="DL398" i="16"/>
  <c r="DL399" i="16"/>
  <c r="DL400" i="16"/>
  <c r="DL401" i="16"/>
  <c r="DL402" i="16"/>
  <c r="DL403" i="16"/>
  <c r="DL404" i="16"/>
  <c r="DL405" i="16"/>
  <c r="DL406" i="16"/>
  <c r="DL407" i="16"/>
  <c r="DL408" i="16"/>
  <c r="DL409" i="16"/>
  <c r="DL410" i="16"/>
  <c r="DL411" i="16"/>
  <c r="DL412" i="16"/>
  <c r="DL413" i="16"/>
  <c r="DL414" i="16"/>
  <c r="DL415" i="16"/>
  <c r="DL416" i="16"/>
  <c r="DL417" i="16"/>
  <c r="DL418" i="16"/>
  <c r="DL419" i="16"/>
  <c r="DL420" i="16"/>
  <c r="DL421" i="16"/>
  <c r="DL422" i="16"/>
  <c r="DL423" i="16"/>
  <c r="DL424" i="16"/>
  <c r="DL425" i="16"/>
  <c r="DL426" i="16"/>
  <c r="DL427" i="16"/>
  <c r="DL428" i="16"/>
  <c r="DL429" i="16"/>
  <c r="DL430" i="16"/>
  <c r="DL431" i="16"/>
  <c r="DL432" i="16"/>
  <c r="DL433" i="16"/>
  <c r="DL434" i="16"/>
  <c r="DL435" i="16"/>
  <c r="DL436" i="16"/>
  <c r="DL437" i="16"/>
  <c r="DL438" i="16"/>
  <c r="DL439" i="16"/>
  <c r="DL440" i="16"/>
  <c r="DL441" i="16"/>
  <c r="DL442" i="16"/>
  <c r="DL443" i="16"/>
  <c r="DL444" i="16"/>
  <c r="DL445" i="16"/>
  <c r="DL446" i="16"/>
  <c r="DL447" i="16"/>
  <c r="DL448" i="16"/>
  <c r="DL449" i="16"/>
  <c r="DL450" i="16"/>
  <c r="DL451" i="16"/>
  <c r="DL452" i="16"/>
  <c r="DL453" i="16"/>
  <c r="DL454" i="16"/>
  <c r="DL455" i="16"/>
  <c r="DL456" i="16"/>
  <c r="DL457" i="16"/>
  <c r="DL458" i="16"/>
  <c r="DL459" i="16"/>
  <c r="DL460" i="16"/>
  <c r="DL461" i="16"/>
  <c r="DL462" i="16"/>
  <c r="DL463" i="16"/>
  <c r="DL464" i="16"/>
  <c r="DL465" i="16"/>
  <c r="DL466" i="16"/>
  <c r="DL467" i="16"/>
  <c r="DL468" i="16"/>
  <c r="DL469" i="16"/>
  <c r="DL470" i="16"/>
  <c r="DL471" i="16"/>
  <c r="DL472" i="16"/>
  <c r="DL473" i="16"/>
  <c r="DL474" i="16"/>
  <c r="DL475" i="16"/>
  <c r="DL476" i="16"/>
  <c r="DL477" i="16"/>
  <c r="DL478" i="16"/>
  <c r="DL479" i="16"/>
  <c r="DL480" i="16"/>
  <c r="DL481" i="16"/>
  <c r="DL482" i="16"/>
  <c r="DL483" i="16"/>
  <c r="DL484" i="16"/>
  <c r="DL485" i="16"/>
  <c r="DL486" i="16"/>
  <c r="DL487" i="16"/>
  <c r="DL488" i="16"/>
  <c r="DL489" i="16"/>
  <c r="DL490" i="16"/>
  <c r="DL491" i="16"/>
  <c r="DL492" i="16"/>
  <c r="DL493" i="16"/>
  <c r="DL494" i="16"/>
  <c r="DL495" i="16"/>
  <c r="DL496" i="16"/>
  <c r="DL497" i="16"/>
  <c r="DL498" i="16"/>
  <c r="DL499" i="16"/>
  <c r="DL500" i="16"/>
  <c r="DL501" i="16"/>
  <c r="DL502" i="16"/>
  <c r="DL503" i="16"/>
  <c r="DL504" i="16"/>
  <c r="DL505" i="16"/>
  <c r="DL506" i="16"/>
  <c r="DL507" i="16"/>
  <c r="DL508" i="16"/>
  <c r="DL509" i="16"/>
  <c r="DL510" i="16"/>
  <c r="DL511" i="16"/>
  <c r="DL512" i="16"/>
  <c r="DL513" i="16"/>
  <c r="DL514" i="16"/>
  <c r="DL515" i="16"/>
  <c r="DL516" i="16"/>
  <c r="DL517" i="16"/>
  <c r="DL518" i="16"/>
  <c r="DL519" i="16"/>
  <c r="DL520" i="16"/>
  <c r="DL521" i="16"/>
  <c r="DL522" i="16"/>
  <c r="DL523" i="16"/>
  <c r="DL524" i="16"/>
  <c r="DL525" i="16"/>
  <c r="DL526" i="16"/>
  <c r="DL527" i="16"/>
  <c r="DL528" i="16"/>
  <c r="DL529" i="16"/>
  <c r="DL530" i="16"/>
  <c r="DL531" i="16"/>
  <c r="DL532" i="16"/>
  <c r="DL533" i="16"/>
  <c r="DL534" i="16"/>
  <c r="DL535" i="16"/>
  <c r="DL536" i="16"/>
  <c r="DL537" i="16"/>
  <c r="DL538" i="16"/>
  <c r="DL539" i="16"/>
  <c r="DL540" i="16"/>
  <c r="DL541" i="16"/>
  <c r="DL542" i="16"/>
  <c r="DL543" i="16"/>
  <c r="DL544" i="16"/>
  <c r="DL545" i="16"/>
  <c r="DL546" i="16"/>
  <c r="DL547" i="16"/>
  <c r="DL548" i="16"/>
  <c r="DL549" i="16"/>
  <c r="DL550" i="16"/>
  <c r="DL551" i="16"/>
  <c r="DL552" i="16"/>
  <c r="DL553" i="16"/>
  <c r="DL554" i="16"/>
  <c r="DL555" i="16"/>
  <c r="DL556" i="16"/>
  <c r="DL557" i="16"/>
  <c r="DL558" i="16"/>
  <c r="DL559" i="16"/>
  <c r="DL560" i="16"/>
  <c r="DL561" i="16"/>
  <c r="DL562" i="16"/>
  <c r="DL563" i="16"/>
  <c r="DL564" i="16"/>
  <c r="DL565" i="16"/>
  <c r="DL566" i="16"/>
  <c r="DL567" i="16"/>
  <c r="DL568" i="16"/>
  <c r="DL569" i="16"/>
  <c r="DL570" i="16"/>
  <c r="DL571" i="16"/>
  <c r="DL572" i="16"/>
  <c r="DL573" i="16"/>
  <c r="DL574" i="16"/>
  <c r="DL575" i="16"/>
  <c r="DL576" i="16"/>
  <c r="DL577" i="16"/>
  <c r="DL578" i="16"/>
  <c r="DL579" i="16"/>
  <c r="DL580" i="16"/>
  <c r="DL581" i="16"/>
  <c r="DL582" i="16"/>
  <c r="DL583" i="16"/>
  <c r="DL584" i="16"/>
  <c r="DL585" i="16"/>
  <c r="DL586" i="16"/>
  <c r="DL587" i="16"/>
  <c r="DL588" i="16"/>
  <c r="DL589" i="16"/>
  <c r="DL590" i="16"/>
  <c r="DL591" i="16"/>
  <c r="DL592" i="16"/>
  <c r="DL593" i="16"/>
  <c r="DL594" i="16"/>
  <c r="DL595" i="16"/>
  <c r="DL596" i="16"/>
  <c r="DL597" i="16"/>
  <c r="DL598" i="16"/>
  <c r="DL599" i="16"/>
  <c r="DL600" i="16"/>
  <c r="DL601" i="16"/>
  <c r="DL602" i="16"/>
  <c r="DL603" i="16"/>
  <c r="DL604" i="16"/>
  <c r="DL605" i="16"/>
  <c r="DL606" i="16"/>
  <c r="DL607" i="16"/>
  <c r="DL608" i="16"/>
  <c r="DL609" i="16"/>
  <c r="DL610" i="16"/>
  <c r="DL611" i="16"/>
  <c r="DL612" i="16"/>
  <c r="DL613" i="16"/>
  <c r="DL614" i="16"/>
  <c r="DL615" i="16"/>
  <c r="DL616" i="16"/>
  <c r="DL617" i="16"/>
  <c r="DL618" i="16"/>
  <c r="DL619" i="16"/>
  <c r="DL620" i="16"/>
  <c r="DL621" i="16"/>
  <c r="DL622" i="16"/>
  <c r="DL623" i="16"/>
  <c r="DL624" i="16"/>
  <c r="DL625" i="16"/>
  <c r="DL626" i="16"/>
  <c r="DL627" i="16"/>
  <c r="DL628" i="16"/>
  <c r="DL629" i="16"/>
  <c r="DL630" i="16"/>
  <c r="DL631" i="16"/>
  <c r="DL632" i="16"/>
  <c r="DL633" i="16"/>
  <c r="DL634" i="16"/>
  <c r="DL635" i="16"/>
  <c r="DL636" i="16"/>
  <c r="DL637" i="16"/>
  <c r="DL638" i="16"/>
  <c r="DL639" i="16"/>
  <c r="DL640" i="16"/>
  <c r="DL641" i="16"/>
  <c r="DL642" i="16"/>
  <c r="DL643" i="16"/>
  <c r="DL644" i="16"/>
  <c r="DL645" i="16"/>
  <c r="DL646" i="16"/>
  <c r="DL647" i="16"/>
  <c r="DL648" i="16"/>
  <c r="DL649" i="16"/>
  <c r="DL650" i="16"/>
  <c r="DL651" i="16"/>
  <c r="DL652" i="16"/>
  <c r="DL653" i="16"/>
  <c r="DL654" i="16"/>
  <c r="DL655" i="16"/>
  <c r="DL656" i="16"/>
  <c r="DL657" i="16"/>
  <c r="DL658" i="16"/>
  <c r="DL659" i="16"/>
  <c r="DL660" i="16"/>
  <c r="DL661" i="16"/>
  <c r="DL662" i="16"/>
  <c r="DL663" i="16"/>
  <c r="DL664" i="16"/>
  <c r="DL665" i="16"/>
  <c r="DL666" i="16"/>
  <c r="DL667" i="16"/>
  <c r="DL668" i="16"/>
  <c r="DL669" i="16"/>
  <c r="DL670" i="16"/>
  <c r="DL671" i="16"/>
  <c r="DL672" i="16"/>
  <c r="DL673" i="16"/>
  <c r="DL674" i="16"/>
  <c r="DL675" i="16"/>
  <c r="DL676" i="16"/>
  <c r="DL677" i="16"/>
  <c r="DL678" i="16"/>
  <c r="DL679" i="16"/>
  <c r="DL680" i="16"/>
  <c r="DL681" i="16"/>
  <c r="DL682" i="16"/>
  <c r="DL683" i="16"/>
  <c r="DL684" i="16"/>
  <c r="DL685" i="16"/>
  <c r="DL686" i="16"/>
  <c r="DL687" i="16"/>
  <c r="DL688" i="16"/>
  <c r="DL689" i="16"/>
  <c r="DL690" i="16"/>
  <c r="DL691" i="16"/>
  <c r="DL692" i="16"/>
  <c r="DL693" i="16"/>
  <c r="DL694" i="16"/>
  <c r="DL695" i="16"/>
  <c r="DL696" i="16"/>
  <c r="DL697" i="16"/>
  <c r="DL698" i="16"/>
  <c r="DL699" i="16"/>
  <c r="DL700" i="16"/>
  <c r="DL701" i="16"/>
  <c r="DL702" i="16"/>
  <c r="DL703" i="16"/>
  <c r="DL704" i="16"/>
  <c r="DL705" i="16"/>
  <c r="DL706" i="16"/>
  <c r="DL707" i="16"/>
  <c r="DL708" i="16"/>
  <c r="DL709" i="16"/>
  <c r="DL710" i="16"/>
  <c r="DL711" i="16"/>
  <c r="DL712" i="16"/>
  <c r="DL713" i="16"/>
  <c r="DL714" i="16"/>
  <c r="DL715" i="16"/>
  <c r="DL716" i="16"/>
  <c r="DL717" i="16"/>
  <c r="DL718" i="16"/>
  <c r="DL719" i="16"/>
  <c r="DL720" i="16"/>
  <c r="DL721" i="16"/>
  <c r="DL722" i="16"/>
  <c r="DL723" i="16"/>
  <c r="DL724" i="16"/>
  <c r="DL725" i="16"/>
  <c r="DL726" i="16"/>
  <c r="DL727" i="16"/>
  <c r="DL728" i="16"/>
  <c r="DL729" i="16"/>
  <c r="DL730" i="16"/>
  <c r="DL731" i="16"/>
  <c r="DL732" i="16"/>
  <c r="DL733" i="16"/>
  <c r="DL734" i="16"/>
  <c r="DL735" i="16"/>
  <c r="DL736" i="16"/>
  <c r="DL737" i="16"/>
  <c r="DL738" i="16"/>
  <c r="DL739" i="16"/>
  <c r="DL740" i="16"/>
  <c r="DL741" i="16"/>
  <c r="DL742" i="16"/>
  <c r="DL743" i="16"/>
  <c r="DL744" i="16"/>
  <c r="DL745" i="16"/>
  <c r="DL746" i="16"/>
  <c r="DL747" i="16"/>
  <c r="DL748" i="16"/>
  <c r="DL749" i="16"/>
  <c r="DL750" i="16"/>
  <c r="DL751" i="16"/>
  <c r="DL752" i="16"/>
  <c r="DL753" i="16"/>
  <c r="DL754" i="16"/>
  <c r="DL755" i="16"/>
  <c r="DL756" i="16"/>
  <c r="DL757" i="16"/>
  <c r="DL758" i="16"/>
  <c r="DL759" i="16"/>
  <c r="DL760" i="16"/>
  <c r="DL761" i="16"/>
  <c r="DL762" i="16"/>
  <c r="DL763" i="16"/>
  <c r="DL764" i="16"/>
  <c r="DL765" i="16"/>
  <c r="DL766" i="16"/>
  <c r="DL767" i="16"/>
  <c r="DL768" i="16"/>
  <c r="DL769" i="16"/>
  <c r="DL770" i="16"/>
  <c r="DL771" i="16"/>
  <c r="DL772" i="16"/>
  <c r="DL773" i="16"/>
  <c r="DL774" i="16"/>
  <c r="DL775" i="16"/>
  <c r="DL776" i="16"/>
  <c r="DL777" i="16"/>
  <c r="DL778" i="16"/>
  <c r="DL779" i="16"/>
  <c r="DL780" i="16"/>
  <c r="DL781" i="16"/>
  <c r="DL782" i="16"/>
  <c r="DL783" i="16"/>
  <c r="DL784" i="16"/>
  <c r="DL785" i="16"/>
  <c r="DL786" i="16"/>
  <c r="DL787" i="16"/>
  <c r="DL788" i="16"/>
  <c r="DL789" i="16"/>
  <c r="DL790" i="16"/>
  <c r="DL791" i="16"/>
  <c r="DL792" i="16"/>
  <c r="DL793" i="16"/>
  <c r="DL794" i="16"/>
  <c r="DL795" i="16"/>
  <c r="DL796" i="16"/>
  <c r="DL797" i="16"/>
  <c r="DL798" i="16"/>
  <c r="DL799" i="16"/>
  <c r="DL800" i="16"/>
  <c r="DL801" i="16"/>
  <c r="DL802" i="16"/>
  <c r="DL803" i="16"/>
  <c r="DL804" i="16"/>
  <c r="DL805" i="16"/>
  <c r="DL806" i="16"/>
  <c r="DL807" i="16"/>
  <c r="DL808" i="16"/>
  <c r="DL809" i="16"/>
  <c r="DL810" i="16"/>
  <c r="DL811" i="16"/>
  <c r="DL812" i="16"/>
  <c r="DL813" i="16"/>
  <c r="DL814" i="16"/>
  <c r="DL815" i="16"/>
  <c r="DL816" i="16"/>
  <c r="DL817" i="16"/>
  <c r="DL818" i="16"/>
  <c r="DL819" i="16"/>
  <c r="DL6" i="16"/>
  <c r="BM824" i="16"/>
  <c r="BT824" i="16"/>
  <c r="CW819" i="16"/>
  <c r="DD819" i="16"/>
  <c r="BM819" i="16"/>
  <c r="CW824" i="16" s="1"/>
  <c r="BT819" i="16"/>
  <c r="CI7" i="16"/>
  <c r="CJ7" i="16"/>
  <c r="CK7" i="16"/>
  <c r="CL7" i="16"/>
  <c r="CM7" i="16"/>
  <c r="CN7" i="16"/>
  <c r="CO7" i="16"/>
  <c r="CI8" i="16"/>
  <c r="CJ8" i="16"/>
  <c r="CK8" i="16"/>
  <c r="CL8" i="16"/>
  <c r="CM8" i="16"/>
  <c r="CN8" i="16"/>
  <c r="CO8" i="16"/>
  <c r="CI9" i="16"/>
  <c r="CJ9" i="16"/>
  <c r="CK9" i="16"/>
  <c r="CL9" i="16"/>
  <c r="CM9" i="16"/>
  <c r="CN9" i="16"/>
  <c r="CO9" i="16"/>
  <c r="CI10" i="16"/>
  <c r="CJ10" i="16"/>
  <c r="CK10" i="16"/>
  <c r="CL10" i="16"/>
  <c r="CM10" i="16"/>
  <c r="CN10" i="16"/>
  <c r="CO10" i="16"/>
  <c r="CI11" i="16"/>
  <c r="CJ11" i="16"/>
  <c r="CK11" i="16"/>
  <c r="CL11" i="16"/>
  <c r="CM11" i="16"/>
  <c r="CN11" i="16"/>
  <c r="CO11" i="16"/>
  <c r="CI12" i="16"/>
  <c r="CJ12" i="16"/>
  <c r="CK12" i="16"/>
  <c r="CL12" i="16"/>
  <c r="CM12" i="16"/>
  <c r="CN12" i="16"/>
  <c r="CO12" i="16"/>
  <c r="CI13" i="16"/>
  <c r="CJ13" i="16"/>
  <c r="CK13" i="16"/>
  <c r="CL13" i="16"/>
  <c r="CM13" i="16"/>
  <c r="CN13" i="16"/>
  <c r="CO13" i="16"/>
  <c r="CI14" i="16"/>
  <c r="CJ14" i="16"/>
  <c r="CK14" i="16"/>
  <c r="CL14" i="16"/>
  <c r="CM14" i="16"/>
  <c r="CN14" i="16"/>
  <c r="CO14" i="16"/>
  <c r="CI15" i="16"/>
  <c r="CJ15" i="16"/>
  <c r="CK15" i="16"/>
  <c r="CL15" i="16"/>
  <c r="CM15" i="16"/>
  <c r="CN15" i="16"/>
  <c r="CO15" i="16"/>
  <c r="CI16" i="16"/>
  <c r="CJ16" i="16"/>
  <c r="CK16" i="16"/>
  <c r="CL16" i="16"/>
  <c r="CM16" i="16"/>
  <c r="CN16" i="16"/>
  <c r="CO16" i="16"/>
  <c r="CI17" i="16"/>
  <c r="CJ17" i="16"/>
  <c r="CK17" i="16"/>
  <c r="CL17" i="16"/>
  <c r="CM17" i="16"/>
  <c r="CN17" i="16"/>
  <c r="CO17" i="16"/>
  <c r="CI18" i="16"/>
  <c r="CJ18" i="16"/>
  <c r="CK18" i="16"/>
  <c r="CL18" i="16"/>
  <c r="CM18" i="16"/>
  <c r="CN18" i="16"/>
  <c r="CO18" i="16"/>
  <c r="CI19" i="16"/>
  <c r="CJ19" i="16"/>
  <c r="CK19" i="16"/>
  <c r="CL19" i="16"/>
  <c r="CM19" i="16"/>
  <c r="CN19" i="16"/>
  <c r="CO19" i="16"/>
  <c r="CI20" i="16"/>
  <c r="CJ20" i="16"/>
  <c r="CK20" i="16"/>
  <c r="CL20" i="16"/>
  <c r="CM20" i="16"/>
  <c r="CN20" i="16"/>
  <c r="CO20" i="16"/>
  <c r="CI21" i="16"/>
  <c r="CJ21" i="16"/>
  <c r="CK21" i="16"/>
  <c r="CL21" i="16"/>
  <c r="CM21" i="16"/>
  <c r="CN21" i="16"/>
  <c r="CO21" i="16"/>
  <c r="CI22" i="16"/>
  <c r="CJ22" i="16"/>
  <c r="CK22" i="16"/>
  <c r="CL22" i="16"/>
  <c r="CM22" i="16"/>
  <c r="CN22" i="16"/>
  <c r="CO22" i="16"/>
  <c r="CI23" i="16"/>
  <c r="CJ23" i="16"/>
  <c r="CK23" i="16"/>
  <c r="CL23" i="16"/>
  <c r="CM23" i="16"/>
  <c r="CN23" i="16"/>
  <c r="CO23" i="16"/>
  <c r="CI24" i="16"/>
  <c r="CJ24" i="16"/>
  <c r="CK24" i="16"/>
  <c r="CL24" i="16"/>
  <c r="CM24" i="16"/>
  <c r="CN24" i="16"/>
  <c r="CO24" i="16"/>
  <c r="CI25" i="16"/>
  <c r="CJ25" i="16"/>
  <c r="CK25" i="16"/>
  <c r="CL25" i="16"/>
  <c r="CM25" i="16"/>
  <c r="CN25" i="16"/>
  <c r="CO25" i="16"/>
  <c r="CI26" i="16"/>
  <c r="CJ26" i="16"/>
  <c r="CK26" i="16"/>
  <c r="CL26" i="16"/>
  <c r="CM26" i="16"/>
  <c r="CN26" i="16"/>
  <c r="CO26" i="16"/>
  <c r="CI27" i="16"/>
  <c r="CJ27" i="16"/>
  <c r="CK27" i="16"/>
  <c r="CL27" i="16"/>
  <c r="CM27" i="16"/>
  <c r="CN27" i="16"/>
  <c r="CO27" i="16"/>
  <c r="CI28" i="16"/>
  <c r="CJ28" i="16"/>
  <c r="CK28" i="16"/>
  <c r="CL28" i="16"/>
  <c r="CM28" i="16"/>
  <c r="CN28" i="16"/>
  <c r="CO28" i="16"/>
  <c r="CI29" i="16"/>
  <c r="CJ29" i="16"/>
  <c r="CK29" i="16"/>
  <c r="CL29" i="16"/>
  <c r="CM29" i="16"/>
  <c r="CN29" i="16"/>
  <c r="CO29" i="16"/>
  <c r="CI30" i="16"/>
  <c r="CJ30" i="16"/>
  <c r="CK30" i="16"/>
  <c r="CL30" i="16"/>
  <c r="CM30" i="16"/>
  <c r="CN30" i="16"/>
  <c r="CO30" i="16"/>
  <c r="CI31" i="16"/>
  <c r="CJ31" i="16"/>
  <c r="CK31" i="16"/>
  <c r="CL31" i="16"/>
  <c r="CM31" i="16"/>
  <c r="CN31" i="16"/>
  <c r="CO31" i="16"/>
  <c r="CI32" i="16"/>
  <c r="CJ32" i="16"/>
  <c r="CK32" i="16"/>
  <c r="CL32" i="16"/>
  <c r="CM32" i="16"/>
  <c r="CN32" i="16"/>
  <c r="CO32" i="16"/>
  <c r="CI33" i="16"/>
  <c r="CJ33" i="16"/>
  <c r="CK33" i="16"/>
  <c r="CL33" i="16"/>
  <c r="CM33" i="16"/>
  <c r="CN33" i="16"/>
  <c r="CO33" i="16"/>
  <c r="CI34" i="16"/>
  <c r="CJ34" i="16"/>
  <c r="CK34" i="16"/>
  <c r="CL34" i="16"/>
  <c r="CM34" i="16"/>
  <c r="CN34" i="16"/>
  <c r="CO34" i="16"/>
  <c r="CI35" i="16"/>
  <c r="CJ35" i="16"/>
  <c r="CK35" i="16"/>
  <c r="CL35" i="16"/>
  <c r="CM35" i="16"/>
  <c r="CN35" i="16"/>
  <c r="CO35" i="16"/>
  <c r="CI36" i="16"/>
  <c r="CJ36" i="16"/>
  <c r="CK36" i="16"/>
  <c r="CL36" i="16"/>
  <c r="CM36" i="16"/>
  <c r="CN36" i="16"/>
  <c r="CO36" i="16"/>
  <c r="CI37" i="16"/>
  <c r="CJ37" i="16"/>
  <c r="CK37" i="16"/>
  <c r="CL37" i="16"/>
  <c r="CM37" i="16"/>
  <c r="CN37" i="16"/>
  <c r="CO37" i="16"/>
  <c r="CI38" i="16"/>
  <c r="CJ38" i="16"/>
  <c r="CK38" i="16"/>
  <c r="CL38" i="16"/>
  <c r="CM38" i="16"/>
  <c r="CN38" i="16"/>
  <c r="CO38" i="16"/>
  <c r="CI39" i="16"/>
  <c r="CJ39" i="16"/>
  <c r="CK39" i="16"/>
  <c r="CL39" i="16"/>
  <c r="CM39" i="16"/>
  <c r="CN39" i="16"/>
  <c r="CO39" i="16"/>
  <c r="CI40" i="16"/>
  <c r="CJ40" i="16"/>
  <c r="CK40" i="16"/>
  <c r="CL40" i="16"/>
  <c r="CM40" i="16"/>
  <c r="CN40" i="16"/>
  <c r="CO40" i="16"/>
  <c r="CI41" i="16"/>
  <c r="CJ41" i="16"/>
  <c r="CK41" i="16"/>
  <c r="CL41" i="16"/>
  <c r="CM41" i="16"/>
  <c r="CN41" i="16"/>
  <c r="CO41" i="16"/>
  <c r="CI42" i="16"/>
  <c r="CJ42" i="16"/>
  <c r="CK42" i="16"/>
  <c r="CL42" i="16"/>
  <c r="CM42" i="16"/>
  <c r="CN42" i="16"/>
  <c r="CO42" i="16"/>
  <c r="CI43" i="16"/>
  <c r="CJ43" i="16"/>
  <c r="CK43" i="16"/>
  <c r="CL43" i="16"/>
  <c r="CM43" i="16"/>
  <c r="CN43" i="16"/>
  <c r="CO43" i="16"/>
  <c r="CI44" i="16"/>
  <c r="CJ44" i="16"/>
  <c r="CK44" i="16"/>
  <c r="CL44" i="16"/>
  <c r="CM44" i="16"/>
  <c r="CN44" i="16"/>
  <c r="CO44" i="16"/>
  <c r="CI45" i="16"/>
  <c r="CJ45" i="16"/>
  <c r="CK45" i="16"/>
  <c r="CL45" i="16"/>
  <c r="CM45" i="16"/>
  <c r="CN45" i="16"/>
  <c r="CO45" i="16"/>
  <c r="CI46" i="16"/>
  <c r="CJ46" i="16"/>
  <c r="CK46" i="16"/>
  <c r="CL46" i="16"/>
  <c r="CM46" i="16"/>
  <c r="CN46" i="16"/>
  <c r="CO46" i="16"/>
  <c r="CI47" i="16"/>
  <c r="CJ47" i="16"/>
  <c r="CK47" i="16"/>
  <c r="CL47" i="16"/>
  <c r="CM47" i="16"/>
  <c r="CN47" i="16"/>
  <c r="CO47" i="16"/>
  <c r="CI48" i="16"/>
  <c r="CJ48" i="16"/>
  <c r="CK48" i="16"/>
  <c r="CL48" i="16"/>
  <c r="CM48" i="16"/>
  <c r="CN48" i="16"/>
  <c r="CO48" i="16"/>
  <c r="CI49" i="16"/>
  <c r="CJ49" i="16"/>
  <c r="CK49" i="16"/>
  <c r="CL49" i="16"/>
  <c r="CM49" i="16"/>
  <c r="CN49" i="16"/>
  <c r="CO49" i="16"/>
  <c r="CI50" i="16"/>
  <c r="CJ50" i="16"/>
  <c r="CK50" i="16"/>
  <c r="CL50" i="16"/>
  <c r="CM50" i="16"/>
  <c r="CN50" i="16"/>
  <c r="CO50" i="16"/>
  <c r="CI51" i="16"/>
  <c r="CJ51" i="16"/>
  <c r="CK51" i="16"/>
  <c r="CL51" i="16"/>
  <c r="CM51" i="16"/>
  <c r="CN51" i="16"/>
  <c r="CO51" i="16"/>
  <c r="CI52" i="16"/>
  <c r="CJ52" i="16"/>
  <c r="CK52" i="16"/>
  <c r="CL52" i="16"/>
  <c r="CM52" i="16"/>
  <c r="CN52" i="16"/>
  <c r="CO52" i="16"/>
  <c r="CI53" i="16"/>
  <c r="CJ53" i="16"/>
  <c r="CK53" i="16"/>
  <c r="CL53" i="16"/>
  <c r="CM53" i="16"/>
  <c r="CN53" i="16"/>
  <c r="CO53" i="16"/>
  <c r="CI54" i="16"/>
  <c r="CJ54" i="16"/>
  <c r="CK54" i="16"/>
  <c r="CL54" i="16"/>
  <c r="CM54" i="16"/>
  <c r="CN54" i="16"/>
  <c r="CO54" i="16"/>
  <c r="CI55" i="16"/>
  <c r="CJ55" i="16"/>
  <c r="CK55" i="16"/>
  <c r="CL55" i="16"/>
  <c r="CM55" i="16"/>
  <c r="CN55" i="16"/>
  <c r="CO55" i="16"/>
  <c r="CI56" i="16"/>
  <c r="CJ56" i="16"/>
  <c r="CK56" i="16"/>
  <c r="CL56" i="16"/>
  <c r="CM56" i="16"/>
  <c r="CN56" i="16"/>
  <c r="CO56" i="16"/>
  <c r="CI57" i="16"/>
  <c r="CJ57" i="16"/>
  <c r="CK57" i="16"/>
  <c r="CL57" i="16"/>
  <c r="CM57" i="16"/>
  <c r="CN57" i="16"/>
  <c r="CO57" i="16"/>
  <c r="CI58" i="16"/>
  <c r="CJ58" i="16"/>
  <c r="CK58" i="16"/>
  <c r="CL58" i="16"/>
  <c r="CM58" i="16"/>
  <c r="CN58" i="16"/>
  <c r="CO58" i="16"/>
  <c r="CI59" i="16"/>
  <c r="CJ59" i="16"/>
  <c r="CK59" i="16"/>
  <c r="CL59" i="16"/>
  <c r="CM59" i="16"/>
  <c r="CN59" i="16"/>
  <c r="CO59" i="16"/>
  <c r="CI60" i="16"/>
  <c r="CJ60" i="16"/>
  <c r="CK60" i="16"/>
  <c r="CL60" i="16"/>
  <c r="CM60" i="16"/>
  <c r="CN60" i="16"/>
  <c r="CO60" i="16"/>
  <c r="CI61" i="16"/>
  <c r="CJ61" i="16"/>
  <c r="CK61" i="16"/>
  <c r="CL61" i="16"/>
  <c r="CM61" i="16"/>
  <c r="CN61" i="16"/>
  <c r="CO61" i="16"/>
  <c r="CI62" i="16"/>
  <c r="CJ62" i="16"/>
  <c r="CK62" i="16"/>
  <c r="CL62" i="16"/>
  <c r="CM62" i="16"/>
  <c r="CN62" i="16"/>
  <c r="CO62" i="16"/>
  <c r="CI63" i="16"/>
  <c r="CJ63" i="16"/>
  <c r="CK63" i="16"/>
  <c r="CL63" i="16"/>
  <c r="CM63" i="16"/>
  <c r="CN63" i="16"/>
  <c r="CO63" i="16"/>
  <c r="CI64" i="16"/>
  <c r="CJ64" i="16"/>
  <c r="CK64" i="16"/>
  <c r="CL64" i="16"/>
  <c r="CM64" i="16"/>
  <c r="CN64" i="16"/>
  <c r="CO64" i="16"/>
  <c r="CI65" i="16"/>
  <c r="CJ65" i="16"/>
  <c r="CK65" i="16"/>
  <c r="CL65" i="16"/>
  <c r="CM65" i="16"/>
  <c r="CN65" i="16"/>
  <c r="CO65" i="16"/>
  <c r="CI66" i="16"/>
  <c r="CJ66" i="16"/>
  <c r="CK66" i="16"/>
  <c r="CL66" i="16"/>
  <c r="CM66" i="16"/>
  <c r="CN66" i="16"/>
  <c r="CO66" i="16"/>
  <c r="CI67" i="16"/>
  <c r="CJ67" i="16"/>
  <c r="CK67" i="16"/>
  <c r="CL67" i="16"/>
  <c r="CM67" i="16"/>
  <c r="CN67" i="16"/>
  <c r="CO67" i="16"/>
  <c r="CI68" i="16"/>
  <c r="CJ68" i="16"/>
  <c r="CK68" i="16"/>
  <c r="CL68" i="16"/>
  <c r="CM68" i="16"/>
  <c r="CN68" i="16"/>
  <c r="CO68" i="16"/>
  <c r="CI69" i="16"/>
  <c r="CJ69" i="16"/>
  <c r="CK69" i="16"/>
  <c r="CL69" i="16"/>
  <c r="CM69" i="16"/>
  <c r="CN69" i="16"/>
  <c r="CO69" i="16"/>
  <c r="CI70" i="16"/>
  <c r="CJ70" i="16"/>
  <c r="CK70" i="16"/>
  <c r="CL70" i="16"/>
  <c r="CM70" i="16"/>
  <c r="CN70" i="16"/>
  <c r="CO70" i="16"/>
  <c r="CI71" i="16"/>
  <c r="CJ71" i="16"/>
  <c r="CK71" i="16"/>
  <c r="CL71" i="16"/>
  <c r="CM71" i="16"/>
  <c r="CN71" i="16"/>
  <c r="CO71" i="16"/>
  <c r="CI72" i="16"/>
  <c r="CJ72" i="16"/>
  <c r="CK72" i="16"/>
  <c r="CL72" i="16"/>
  <c r="CM72" i="16"/>
  <c r="CN72" i="16"/>
  <c r="CO72" i="16"/>
  <c r="CI73" i="16"/>
  <c r="CJ73" i="16"/>
  <c r="CK73" i="16"/>
  <c r="CL73" i="16"/>
  <c r="CM73" i="16"/>
  <c r="CN73" i="16"/>
  <c r="CO73" i="16"/>
  <c r="CI74" i="16"/>
  <c r="CJ74" i="16"/>
  <c r="CK74" i="16"/>
  <c r="CL74" i="16"/>
  <c r="CM74" i="16"/>
  <c r="CN74" i="16"/>
  <c r="CO74" i="16"/>
  <c r="CI75" i="16"/>
  <c r="CJ75" i="16"/>
  <c r="CK75" i="16"/>
  <c r="CL75" i="16"/>
  <c r="CM75" i="16"/>
  <c r="CN75" i="16"/>
  <c r="CO75" i="16"/>
  <c r="CI76" i="16"/>
  <c r="CJ76" i="16"/>
  <c r="CK76" i="16"/>
  <c r="CL76" i="16"/>
  <c r="CM76" i="16"/>
  <c r="CN76" i="16"/>
  <c r="CO76" i="16"/>
  <c r="CI77" i="16"/>
  <c r="CJ77" i="16"/>
  <c r="CK77" i="16"/>
  <c r="CL77" i="16"/>
  <c r="CM77" i="16"/>
  <c r="CN77" i="16"/>
  <c r="CO77" i="16"/>
  <c r="CI78" i="16"/>
  <c r="CJ78" i="16"/>
  <c r="CK78" i="16"/>
  <c r="CL78" i="16"/>
  <c r="CM78" i="16"/>
  <c r="CN78" i="16"/>
  <c r="CO78" i="16"/>
  <c r="CI79" i="16"/>
  <c r="CJ79" i="16"/>
  <c r="CK79" i="16"/>
  <c r="CL79" i="16"/>
  <c r="CM79" i="16"/>
  <c r="CN79" i="16"/>
  <c r="CO79" i="16"/>
  <c r="CI80" i="16"/>
  <c r="CJ80" i="16"/>
  <c r="CK80" i="16"/>
  <c r="CL80" i="16"/>
  <c r="CM80" i="16"/>
  <c r="CN80" i="16"/>
  <c r="CO80" i="16"/>
  <c r="CI81" i="16"/>
  <c r="CJ81" i="16"/>
  <c r="CK81" i="16"/>
  <c r="CL81" i="16"/>
  <c r="CM81" i="16"/>
  <c r="CN81" i="16"/>
  <c r="CO81" i="16"/>
  <c r="CI82" i="16"/>
  <c r="CJ82" i="16"/>
  <c r="CK82" i="16"/>
  <c r="CL82" i="16"/>
  <c r="CM82" i="16"/>
  <c r="CN82" i="16"/>
  <c r="CO82" i="16"/>
  <c r="CI83" i="16"/>
  <c r="CJ83" i="16"/>
  <c r="CK83" i="16"/>
  <c r="CL83" i="16"/>
  <c r="CM83" i="16"/>
  <c r="CN83" i="16"/>
  <c r="CO83" i="16"/>
  <c r="CI84" i="16"/>
  <c r="CJ84" i="16"/>
  <c r="CK84" i="16"/>
  <c r="CL84" i="16"/>
  <c r="CM84" i="16"/>
  <c r="CN84" i="16"/>
  <c r="CO84" i="16"/>
  <c r="CI85" i="16"/>
  <c r="CJ85" i="16"/>
  <c r="CK85" i="16"/>
  <c r="CL85" i="16"/>
  <c r="CM85" i="16"/>
  <c r="CN85" i="16"/>
  <c r="CO85" i="16"/>
  <c r="CI86" i="16"/>
  <c r="CJ86" i="16"/>
  <c r="CK86" i="16"/>
  <c r="CL86" i="16"/>
  <c r="CM86" i="16"/>
  <c r="CN86" i="16"/>
  <c r="CO86" i="16"/>
  <c r="CI87" i="16"/>
  <c r="CJ87" i="16"/>
  <c r="CK87" i="16"/>
  <c r="CL87" i="16"/>
  <c r="CM87" i="16"/>
  <c r="CN87" i="16"/>
  <c r="CO87" i="16"/>
  <c r="CI88" i="16"/>
  <c r="CJ88" i="16"/>
  <c r="CK88" i="16"/>
  <c r="CL88" i="16"/>
  <c r="CM88" i="16"/>
  <c r="CN88" i="16"/>
  <c r="CO88" i="16"/>
  <c r="CI89" i="16"/>
  <c r="CJ89" i="16"/>
  <c r="CK89" i="16"/>
  <c r="CL89" i="16"/>
  <c r="CM89" i="16"/>
  <c r="CN89" i="16"/>
  <c r="CO89" i="16"/>
  <c r="CI90" i="16"/>
  <c r="CJ90" i="16"/>
  <c r="CK90" i="16"/>
  <c r="CL90" i="16"/>
  <c r="CM90" i="16"/>
  <c r="CN90" i="16"/>
  <c r="CO90" i="16"/>
  <c r="CI91" i="16"/>
  <c r="CJ91" i="16"/>
  <c r="CK91" i="16"/>
  <c r="CL91" i="16"/>
  <c r="CM91" i="16"/>
  <c r="CN91" i="16"/>
  <c r="CO91" i="16"/>
  <c r="CI92" i="16"/>
  <c r="CJ92" i="16"/>
  <c r="CK92" i="16"/>
  <c r="CL92" i="16"/>
  <c r="CM92" i="16"/>
  <c r="CN92" i="16"/>
  <c r="CO92" i="16"/>
  <c r="CI93" i="16"/>
  <c r="CJ93" i="16"/>
  <c r="CK93" i="16"/>
  <c r="CL93" i="16"/>
  <c r="CM93" i="16"/>
  <c r="CN93" i="16"/>
  <c r="CO93" i="16"/>
  <c r="CI94" i="16"/>
  <c r="CJ94" i="16"/>
  <c r="CK94" i="16"/>
  <c r="CL94" i="16"/>
  <c r="CM94" i="16"/>
  <c r="CN94" i="16"/>
  <c r="CO94" i="16"/>
  <c r="CI95" i="16"/>
  <c r="CJ95" i="16"/>
  <c r="CK95" i="16"/>
  <c r="CL95" i="16"/>
  <c r="CM95" i="16"/>
  <c r="CN95" i="16"/>
  <c r="CO95" i="16"/>
  <c r="CI96" i="16"/>
  <c r="CJ96" i="16"/>
  <c r="CK96" i="16"/>
  <c r="CL96" i="16"/>
  <c r="CM96" i="16"/>
  <c r="CN96" i="16"/>
  <c r="CO96" i="16"/>
  <c r="CI97" i="16"/>
  <c r="CJ97" i="16"/>
  <c r="CK97" i="16"/>
  <c r="CL97" i="16"/>
  <c r="CM97" i="16"/>
  <c r="CN97" i="16"/>
  <c r="CO97" i="16"/>
  <c r="CI98" i="16"/>
  <c r="CJ98" i="16"/>
  <c r="CK98" i="16"/>
  <c r="CL98" i="16"/>
  <c r="CM98" i="16"/>
  <c r="CN98" i="16"/>
  <c r="CO98" i="16"/>
  <c r="CI99" i="16"/>
  <c r="CJ99" i="16"/>
  <c r="CK99" i="16"/>
  <c r="CL99" i="16"/>
  <c r="CM99" i="16"/>
  <c r="CN99" i="16"/>
  <c r="CO99" i="16"/>
  <c r="CI100" i="16"/>
  <c r="CJ100" i="16"/>
  <c r="CK100" i="16"/>
  <c r="CL100" i="16"/>
  <c r="CM100" i="16"/>
  <c r="CN100" i="16"/>
  <c r="CO100" i="16"/>
  <c r="CI101" i="16"/>
  <c r="CJ101" i="16"/>
  <c r="CK101" i="16"/>
  <c r="CL101" i="16"/>
  <c r="CM101" i="16"/>
  <c r="CN101" i="16"/>
  <c r="CO101" i="16"/>
  <c r="CI102" i="16"/>
  <c r="CJ102" i="16"/>
  <c r="CK102" i="16"/>
  <c r="CL102" i="16"/>
  <c r="CM102" i="16"/>
  <c r="CN102" i="16"/>
  <c r="CO102" i="16"/>
  <c r="CI103" i="16"/>
  <c r="CJ103" i="16"/>
  <c r="CK103" i="16"/>
  <c r="CL103" i="16"/>
  <c r="CM103" i="16"/>
  <c r="CN103" i="16"/>
  <c r="CO103" i="16"/>
  <c r="CI104" i="16"/>
  <c r="CJ104" i="16"/>
  <c r="CK104" i="16"/>
  <c r="CL104" i="16"/>
  <c r="CM104" i="16"/>
  <c r="CN104" i="16"/>
  <c r="CO104" i="16"/>
  <c r="CI105" i="16"/>
  <c r="CJ105" i="16"/>
  <c r="CK105" i="16"/>
  <c r="CL105" i="16"/>
  <c r="CM105" i="16"/>
  <c r="CN105" i="16"/>
  <c r="CO105" i="16"/>
  <c r="CI106" i="16"/>
  <c r="CJ106" i="16"/>
  <c r="CK106" i="16"/>
  <c r="CL106" i="16"/>
  <c r="CM106" i="16"/>
  <c r="CN106" i="16"/>
  <c r="CO106" i="16"/>
  <c r="CI107" i="16"/>
  <c r="CJ107" i="16"/>
  <c r="CK107" i="16"/>
  <c r="CL107" i="16"/>
  <c r="CM107" i="16"/>
  <c r="CN107" i="16"/>
  <c r="CO107" i="16"/>
  <c r="CI108" i="16"/>
  <c r="CJ108" i="16"/>
  <c r="CK108" i="16"/>
  <c r="CL108" i="16"/>
  <c r="CM108" i="16"/>
  <c r="CN108" i="16"/>
  <c r="CO108" i="16"/>
  <c r="CI109" i="16"/>
  <c r="CJ109" i="16"/>
  <c r="CK109" i="16"/>
  <c r="CL109" i="16"/>
  <c r="CM109" i="16"/>
  <c r="CN109" i="16"/>
  <c r="CO109" i="16"/>
  <c r="CI110" i="16"/>
  <c r="CJ110" i="16"/>
  <c r="CK110" i="16"/>
  <c r="CL110" i="16"/>
  <c r="CM110" i="16"/>
  <c r="CN110" i="16"/>
  <c r="CO110" i="16"/>
  <c r="CI111" i="16"/>
  <c r="CJ111" i="16"/>
  <c r="CK111" i="16"/>
  <c r="CL111" i="16"/>
  <c r="CM111" i="16"/>
  <c r="CN111" i="16"/>
  <c r="CO111" i="16"/>
  <c r="CI112" i="16"/>
  <c r="CJ112" i="16"/>
  <c r="CK112" i="16"/>
  <c r="CL112" i="16"/>
  <c r="CM112" i="16"/>
  <c r="CN112" i="16"/>
  <c r="CO112" i="16"/>
  <c r="CI113" i="16"/>
  <c r="CJ113" i="16"/>
  <c r="CK113" i="16"/>
  <c r="CL113" i="16"/>
  <c r="CM113" i="16"/>
  <c r="CN113" i="16"/>
  <c r="CO113" i="16"/>
  <c r="CI114" i="16"/>
  <c r="CJ114" i="16"/>
  <c r="CK114" i="16"/>
  <c r="CL114" i="16"/>
  <c r="CM114" i="16"/>
  <c r="CN114" i="16"/>
  <c r="CO114" i="16"/>
  <c r="CI115" i="16"/>
  <c r="CJ115" i="16"/>
  <c r="CK115" i="16"/>
  <c r="CL115" i="16"/>
  <c r="CM115" i="16"/>
  <c r="CN115" i="16"/>
  <c r="CO115" i="16"/>
  <c r="CI116" i="16"/>
  <c r="CJ116" i="16"/>
  <c r="CK116" i="16"/>
  <c r="CL116" i="16"/>
  <c r="CM116" i="16"/>
  <c r="CN116" i="16"/>
  <c r="CO116" i="16"/>
  <c r="CI117" i="16"/>
  <c r="CJ117" i="16"/>
  <c r="CK117" i="16"/>
  <c r="CL117" i="16"/>
  <c r="CM117" i="16"/>
  <c r="CN117" i="16"/>
  <c r="CO117" i="16"/>
  <c r="CI118" i="16"/>
  <c r="CJ118" i="16"/>
  <c r="CK118" i="16"/>
  <c r="CL118" i="16"/>
  <c r="CM118" i="16"/>
  <c r="CN118" i="16"/>
  <c r="CO118" i="16"/>
  <c r="CI119" i="16"/>
  <c r="CJ119" i="16"/>
  <c r="CK119" i="16"/>
  <c r="CL119" i="16"/>
  <c r="CM119" i="16"/>
  <c r="CN119" i="16"/>
  <c r="CO119" i="16"/>
  <c r="CI120" i="16"/>
  <c r="CJ120" i="16"/>
  <c r="CK120" i="16"/>
  <c r="CL120" i="16"/>
  <c r="CM120" i="16"/>
  <c r="CN120" i="16"/>
  <c r="CO120" i="16"/>
  <c r="CI121" i="16"/>
  <c r="CJ121" i="16"/>
  <c r="CK121" i="16"/>
  <c r="CL121" i="16"/>
  <c r="CM121" i="16"/>
  <c r="CN121" i="16"/>
  <c r="CO121" i="16"/>
  <c r="CI122" i="16"/>
  <c r="CJ122" i="16"/>
  <c r="CK122" i="16"/>
  <c r="CL122" i="16"/>
  <c r="CM122" i="16"/>
  <c r="CN122" i="16"/>
  <c r="CO122" i="16"/>
  <c r="CI123" i="16"/>
  <c r="CJ123" i="16"/>
  <c r="CK123" i="16"/>
  <c r="CL123" i="16"/>
  <c r="CM123" i="16"/>
  <c r="CN123" i="16"/>
  <c r="CO123" i="16"/>
  <c r="CI124" i="16"/>
  <c r="CJ124" i="16"/>
  <c r="CK124" i="16"/>
  <c r="CL124" i="16"/>
  <c r="CM124" i="16"/>
  <c r="CN124" i="16"/>
  <c r="CO124" i="16"/>
  <c r="CI125" i="16"/>
  <c r="CJ125" i="16"/>
  <c r="CK125" i="16"/>
  <c r="CL125" i="16"/>
  <c r="CM125" i="16"/>
  <c r="CN125" i="16"/>
  <c r="CO125" i="16"/>
  <c r="CI126" i="16"/>
  <c r="CJ126" i="16"/>
  <c r="CK126" i="16"/>
  <c r="CL126" i="16"/>
  <c r="CM126" i="16"/>
  <c r="CN126" i="16"/>
  <c r="CO126" i="16"/>
  <c r="CI127" i="16"/>
  <c r="CJ127" i="16"/>
  <c r="CK127" i="16"/>
  <c r="CL127" i="16"/>
  <c r="CM127" i="16"/>
  <c r="CN127" i="16"/>
  <c r="CO127" i="16"/>
  <c r="CI128" i="16"/>
  <c r="CJ128" i="16"/>
  <c r="CK128" i="16"/>
  <c r="CL128" i="16"/>
  <c r="CM128" i="16"/>
  <c r="CN128" i="16"/>
  <c r="CO128" i="16"/>
  <c r="CI129" i="16"/>
  <c r="CJ129" i="16"/>
  <c r="CK129" i="16"/>
  <c r="CL129" i="16"/>
  <c r="CM129" i="16"/>
  <c r="CN129" i="16"/>
  <c r="CO129" i="16"/>
  <c r="CI130" i="16"/>
  <c r="CJ130" i="16"/>
  <c r="CK130" i="16"/>
  <c r="CL130" i="16"/>
  <c r="CM130" i="16"/>
  <c r="CN130" i="16"/>
  <c r="CO130" i="16"/>
  <c r="CI131" i="16"/>
  <c r="CJ131" i="16"/>
  <c r="CK131" i="16"/>
  <c r="CL131" i="16"/>
  <c r="CM131" i="16"/>
  <c r="CN131" i="16"/>
  <c r="CO131" i="16"/>
  <c r="CI132" i="16"/>
  <c r="CJ132" i="16"/>
  <c r="CK132" i="16"/>
  <c r="CL132" i="16"/>
  <c r="CM132" i="16"/>
  <c r="CN132" i="16"/>
  <c r="CO132" i="16"/>
  <c r="CI133" i="16"/>
  <c r="CJ133" i="16"/>
  <c r="CK133" i="16"/>
  <c r="CL133" i="16"/>
  <c r="CM133" i="16"/>
  <c r="CN133" i="16"/>
  <c r="CO133" i="16"/>
  <c r="CI134" i="16"/>
  <c r="CJ134" i="16"/>
  <c r="CK134" i="16"/>
  <c r="CL134" i="16"/>
  <c r="CM134" i="16"/>
  <c r="CN134" i="16"/>
  <c r="CO134" i="16"/>
  <c r="CI135" i="16"/>
  <c r="CJ135" i="16"/>
  <c r="CK135" i="16"/>
  <c r="CL135" i="16"/>
  <c r="CM135" i="16"/>
  <c r="CN135" i="16"/>
  <c r="CO135" i="16"/>
  <c r="CI136" i="16"/>
  <c r="CJ136" i="16"/>
  <c r="CK136" i="16"/>
  <c r="CL136" i="16"/>
  <c r="CM136" i="16"/>
  <c r="CN136" i="16"/>
  <c r="CO136" i="16"/>
  <c r="CI137" i="16"/>
  <c r="CJ137" i="16"/>
  <c r="CK137" i="16"/>
  <c r="CL137" i="16"/>
  <c r="CM137" i="16"/>
  <c r="CN137" i="16"/>
  <c r="CO137" i="16"/>
  <c r="CI138" i="16"/>
  <c r="CJ138" i="16"/>
  <c r="CK138" i="16"/>
  <c r="CL138" i="16"/>
  <c r="CM138" i="16"/>
  <c r="CN138" i="16"/>
  <c r="CO138" i="16"/>
  <c r="CI139" i="16"/>
  <c r="CJ139" i="16"/>
  <c r="CK139" i="16"/>
  <c r="CL139" i="16"/>
  <c r="CM139" i="16"/>
  <c r="CN139" i="16"/>
  <c r="CO139" i="16"/>
  <c r="CI140" i="16"/>
  <c r="CJ140" i="16"/>
  <c r="CK140" i="16"/>
  <c r="CL140" i="16"/>
  <c r="CM140" i="16"/>
  <c r="CN140" i="16"/>
  <c r="CO140" i="16"/>
  <c r="CI141" i="16"/>
  <c r="CJ141" i="16"/>
  <c r="CK141" i="16"/>
  <c r="CL141" i="16"/>
  <c r="CM141" i="16"/>
  <c r="CN141" i="16"/>
  <c r="CO141" i="16"/>
  <c r="CI142" i="16"/>
  <c r="CJ142" i="16"/>
  <c r="CK142" i="16"/>
  <c r="CL142" i="16"/>
  <c r="CM142" i="16"/>
  <c r="CN142" i="16"/>
  <c r="CO142" i="16"/>
  <c r="CI143" i="16"/>
  <c r="CJ143" i="16"/>
  <c r="CK143" i="16"/>
  <c r="CL143" i="16"/>
  <c r="CM143" i="16"/>
  <c r="CN143" i="16"/>
  <c r="CO143" i="16"/>
  <c r="CI144" i="16"/>
  <c r="CJ144" i="16"/>
  <c r="CK144" i="16"/>
  <c r="CL144" i="16"/>
  <c r="CM144" i="16"/>
  <c r="CN144" i="16"/>
  <c r="CO144" i="16"/>
  <c r="CI145" i="16"/>
  <c r="CJ145" i="16"/>
  <c r="CK145" i="16"/>
  <c r="CL145" i="16"/>
  <c r="CM145" i="16"/>
  <c r="CN145" i="16"/>
  <c r="CO145" i="16"/>
  <c r="CI146" i="16"/>
  <c r="CJ146" i="16"/>
  <c r="CK146" i="16"/>
  <c r="CL146" i="16"/>
  <c r="CM146" i="16"/>
  <c r="CN146" i="16"/>
  <c r="CO146" i="16"/>
  <c r="CI147" i="16"/>
  <c r="CJ147" i="16"/>
  <c r="CK147" i="16"/>
  <c r="CL147" i="16"/>
  <c r="CM147" i="16"/>
  <c r="CN147" i="16"/>
  <c r="CO147" i="16"/>
  <c r="CI148" i="16"/>
  <c r="CJ148" i="16"/>
  <c r="CK148" i="16"/>
  <c r="CL148" i="16"/>
  <c r="CM148" i="16"/>
  <c r="CN148" i="16"/>
  <c r="CO148" i="16"/>
  <c r="CI149" i="16"/>
  <c r="CJ149" i="16"/>
  <c r="CK149" i="16"/>
  <c r="CL149" i="16"/>
  <c r="CM149" i="16"/>
  <c r="CN149" i="16"/>
  <c r="CO149" i="16"/>
  <c r="CI150" i="16"/>
  <c r="CJ150" i="16"/>
  <c r="CK150" i="16"/>
  <c r="CL150" i="16"/>
  <c r="CM150" i="16"/>
  <c r="CN150" i="16"/>
  <c r="CO150" i="16"/>
  <c r="CI151" i="16"/>
  <c r="CJ151" i="16"/>
  <c r="CK151" i="16"/>
  <c r="CL151" i="16"/>
  <c r="CM151" i="16"/>
  <c r="CN151" i="16"/>
  <c r="CO151" i="16"/>
  <c r="CI152" i="16"/>
  <c r="CJ152" i="16"/>
  <c r="CK152" i="16"/>
  <c r="CL152" i="16"/>
  <c r="CM152" i="16"/>
  <c r="CN152" i="16"/>
  <c r="CO152" i="16"/>
  <c r="CI153" i="16"/>
  <c r="CJ153" i="16"/>
  <c r="CK153" i="16"/>
  <c r="CL153" i="16"/>
  <c r="CM153" i="16"/>
  <c r="CN153" i="16"/>
  <c r="CO153" i="16"/>
  <c r="CI154" i="16"/>
  <c r="CJ154" i="16"/>
  <c r="CK154" i="16"/>
  <c r="CL154" i="16"/>
  <c r="CM154" i="16"/>
  <c r="CN154" i="16"/>
  <c r="CO154" i="16"/>
  <c r="CI155" i="16"/>
  <c r="CJ155" i="16"/>
  <c r="CK155" i="16"/>
  <c r="CL155" i="16"/>
  <c r="CM155" i="16"/>
  <c r="CN155" i="16"/>
  <c r="CO155" i="16"/>
  <c r="CI156" i="16"/>
  <c r="CJ156" i="16"/>
  <c r="CK156" i="16"/>
  <c r="CL156" i="16"/>
  <c r="CM156" i="16"/>
  <c r="CN156" i="16"/>
  <c r="CO156" i="16"/>
  <c r="CI157" i="16"/>
  <c r="CJ157" i="16"/>
  <c r="CK157" i="16"/>
  <c r="CL157" i="16"/>
  <c r="CM157" i="16"/>
  <c r="CN157" i="16"/>
  <c r="CO157" i="16"/>
  <c r="CI158" i="16"/>
  <c r="CJ158" i="16"/>
  <c r="CK158" i="16"/>
  <c r="CL158" i="16"/>
  <c r="CM158" i="16"/>
  <c r="CN158" i="16"/>
  <c r="CO158" i="16"/>
  <c r="CI159" i="16"/>
  <c r="CJ159" i="16"/>
  <c r="CK159" i="16"/>
  <c r="CL159" i="16"/>
  <c r="CM159" i="16"/>
  <c r="CN159" i="16"/>
  <c r="CO159" i="16"/>
  <c r="CI160" i="16"/>
  <c r="CJ160" i="16"/>
  <c r="CK160" i="16"/>
  <c r="CL160" i="16"/>
  <c r="CM160" i="16"/>
  <c r="CN160" i="16"/>
  <c r="CO160" i="16"/>
  <c r="CI161" i="16"/>
  <c r="CJ161" i="16"/>
  <c r="CK161" i="16"/>
  <c r="CL161" i="16"/>
  <c r="CM161" i="16"/>
  <c r="CN161" i="16"/>
  <c r="CO161" i="16"/>
  <c r="CI162" i="16"/>
  <c r="CJ162" i="16"/>
  <c r="CK162" i="16"/>
  <c r="CL162" i="16"/>
  <c r="CM162" i="16"/>
  <c r="CN162" i="16"/>
  <c r="CO162" i="16"/>
  <c r="CI163" i="16"/>
  <c r="CJ163" i="16"/>
  <c r="CK163" i="16"/>
  <c r="CL163" i="16"/>
  <c r="CM163" i="16"/>
  <c r="CN163" i="16"/>
  <c r="CO163" i="16"/>
  <c r="CI164" i="16"/>
  <c r="CJ164" i="16"/>
  <c r="CK164" i="16"/>
  <c r="CL164" i="16"/>
  <c r="CM164" i="16"/>
  <c r="CN164" i="16"/>
  <c r="CO164" i="16"/>
  <c r="CI165" i="16"/>
  <c r="CJ165" i="16"/>
  <c r="CK165" i="16"/>
  <c r="CL165" i="16"/>
  <c r="CM165" i="16"/>
  <c r="CN165" i="16"/>
  <c r="CO165" i="16"/>
  <c r="CI166" i="16"/>
  <c r="CJ166" i="16"/>
  <c r="CK166" i="16"/>
  <c r="CL166" i="16"/>
  <c r="CM166" i="16"/>
  <c r="CN166" i="16"/>
  <c r="CO166" i="16"/>
  <c r="CI167" i="16"/>
  <c r="CJ167" i="16"/>
  <c r="CK167" i="16"/>
  <c r="CL167" i="16"/>
  <c r="CM167" i="16"/>
  <c r="CN167" i="16"/>
  <c r="CO167" i="16"/>
  <c r="CI168" i="16"/>
  <c r="CJ168" i="16"/>
  <c r="CK168" i="16"/>
  <c r="CL168" i="16"/>
  <c r="CM168" i="16"/>
  <c r="CN168" i="16"/>
  <c r="CO168" i="16"/>
  <c r="CI169" i="16"/>
  <c r="CJ169" i="16"/>
  <c r="CK169" i="16"/>
  <c r="CL169" i="16"/>
  <c r="CM169" i="16"/>
  <c r="CN169" i="16"/>
  <c r="CO169" i="16"/>
  <c r="CI170" i="16"/>
  <c r="CJ170" i="16"/>
  <c r="CK170" i="16"/>
  <c r="CL170" i="16"/>
  <c r="CM170" i="16"/>
  <c r="CN170" i="16"/>
  <c r="CO170" i="16"/>
  <c r="CI171" i="16"/>
  <c r="CJ171" i="16"/>
  <c r="CK171" i="16"/>
  <c r="CL171" i="16"/>
  <c r="CM171" i="16"/>
  <c r="CN171" i="16"/>
  <c r="CO171" i="16"/>
  <c r="CI172" i="16"/>
  <c r="CJ172" i="16"/>
  <c r="CK172" i="16"/>
  <c r="CL172" i="16"/>
  <c r="CM172" i="16"/>
  <c r="CN172" i="16"/>
  <c r="CO172" i="16"/>
  <c r="CI173" i="16"/>
  <c r="CJ173" i="16"/>
  <c r="CK173" i="16"/>
  <c r="CL173" i="16"/>
  <c r="CM173" i="16"/>
  <c r="CN173" i="16"/>
  <c r="CO173" i="16"/>
  <c r="CI174" i="16"/>
  <c r="CJ174" i="16"/>
  <c r="CK174" i="16"/>
  <c r="CL174" i="16"/>
  <c r="CM174" i="16"/>
  <c r="CN174" i="16"/>
  <c r="CO174" i="16"/>
  <c r="CI175" i="16"/>
  <c r="CJ175" i="16"/>
  <c r="CK175" i="16"/>
  <c r="CL175" i="16"/>
  <c r="CM175" i="16"/>
  <c r="CN175" i="16"/>
  <c r="CO175" i="16"/>
  <c r="CI176" i="16"/>
  <c r="CJ176" i="16"/>
  <c r="CK176" i="16"/>
  <c r="CL176" i="16"/>
  <c r="CM176" i="16"/>
  <c r="CN176" i="16"/>
  <c r="CO176" i="16"/>
  <c r="CI177" i="16"/>
  <c r="CJ177" i="16"/>
  <c r="CK177" i="16"/>
  <c r="CL177" i="16"/>
  <c r="CM177" i="16"/>
  <c r="CN177" i="16"/>
  <c r="CO177" i="16"/>
  <c r="CI178" i="16"/>
  <c r="CJ178" i="16"/>
  <c r="CK178" i="16"/>
  <c r="CL178" i="16"/>
  <c r="CM178" i="16"/>
  <c r="CN178" i="16"/>
  <c r="CO178" i="16"/>
  <c r="CI179" i="16"/>
  <c r="CJ179" i="16"/>
  <c r="CK179" i="16"/>
  <c r="CL179" i="16"/>
  <c r="CM179" i="16"/>
  <c r="CN179" i="16"/>
  <c r="CO179" i="16"/>
  <c r="CI180" i="16"/>
  <c r="CJ180" i="16"/>
  <c r="CK180" i="16"/>
  <c r="CL180" i="16"/>
  <c r="CM180" i="16"/>
  <c r="CN180" i="16"/>
  <c r="CO180" i="16"/>
  <c r="CI181" i="16"/>
  <c r="CJ181" i="16"/>
  <c r="CK181" i="16"/>
  <c r="CL181" i="16"/>
  <c r="CM181" i="16"/>
  <c r="CN181" i="16"/>
  <c r="CO181" i="16"/>
  <c r="CI182" i="16"/>
  <c r="CJ182" i="16"/>
  <c r="CK182" i="16"/>
  <c r="CL182" i="16"/>
  <c r="CM182" i="16"/>
  <c r="CN182" i="16"/>
  <c r="CO182" i="16"/>
  <c r="CI183" i="16"/>
  <c r="CJ183" i="16"/>
  <c r="CK183" i="16"/>
  <c r="CL183" i="16"/>
  <c r="CM183" i="16"/>
  <c r="CN183" i="16"/>
  <c r="CO183" i="16"/>
  <c r="CI184" i="16"/>
  <c r="CJ184" i="16"/>
  <c r="CK184" i="16"/>
  <c r="CL184" i="16"/>
  <c r="CM184" i="16"/>
  <c r="CN184" i="16"/>
  <c r="CO184" i="16"/>
  <c r="CI185" i="16"/>
  <c r="CJ185" i="16"/>
  <c r="CK185" i="16"/>
  <c r="CL185" i="16"/>
  <c r="CM185" i="16"/>
  <c r="CN185" i="16"/>
  <c r="CO185" i="16"/>
  <c r="CI186" i="16"/>
  <c r="CJ186" i="16"/>
  <c r="CK186" i="16"/>
  <c r="CL186" i="16"/>
  <c r="CM186" i="16"/>
  <c r="CN186" i="16"/>
  <c r="CO186" i="16"/>
  <c r="CI187" i="16"/>
  <c r="CJ187" i="16"/>
  <c r="CK187" i="16"/>
  <c r="CL187" i="16"/>
  <c r="CM187" i="16"/>
  <c r="CN187" i="16"/>
  <c r="CO187" i="16"/>
  <c r="CI188" i="16"/>
  <c r="CJ188" i="16"/>
  <c r="CK188" i="16"/>
  <c r="CL188" i="16"/>
  <c r="CM188" i="16"/>
  <c r="CN188" i="16"/>
  <c r="CO188" i="16"/>
  <c r="CI189" i="16"/>
  <c r="CJ189" i="16"/>
  <c r="CK189" i="16"/>
  <c r="CL189" i="16"/>
  <c r="CM189" i="16"/>
  <c r="CN189" i="16"/>
  <c r="CO189" i="16"/>
  <c r="CI190" i="16"/>
  <c r="CJ190" i="16"/>
  <c r="CK190" i="16"/>
  <c r="CL190" i="16"/>
  <c r="CM190" i="16"/>
  <c r="CN190" i="16"/>
  <c r="CO190" i="16"/>
  <c r="CI191" i="16"/>
  <c r="CJ191" i="16"/>
  <c r="CK191" i="16"/>
  <c r="CL191" i="16"/>
  <c r="CM191" i="16"/>
  <c r="CN191" i="16"/>
  <c r="CO191" i="16"/>
  <c r="CI192" i="16"/>
  <c r="CJ192" i="16"/>
  <c r="CK192" i="16"/>
  <c r="CL192" i="16"/>
  <c r="CM192" i="16"/>
  <c r="CN192" i="16"/>
  <c r="CO192" i="16"/>
  <c r="CI193" i="16"/>
  <c r="CJ193" i="16"/>
  <c r="CK193" i="16"/>
  <c r="CL193" i="16"/>
  <c r="CM193" i="16"/>
  <c r="CN193" i="16"/>
  <c r="CO193" i="16"/>
  <c r="CI194" i="16"/>
  <c r="CJ194" i="16"/>
  <c r="CK194" i="16"/>
  <c r="CL194" i="16"/>
  <c r="CM194" i="16"/>
  <c r="CN194" i="16"/>
  <c r="CO194" i="16"/>
  <c r="CI195" i="16"/>
  <c r="CJ195" i="16"/>
  <c r="CK195" i="16"/>
  <c r="CL195" i="16"/>
  <c r="CM195" i="16"/>
  <c r="CN195" i="16"/>
  <c r="CO195" i="16"/>
  <c r="CI196" i="16"/>
  <c r="CJ196" i="16"/>
  <c r="CK196" i="16"/>
  <c r="CL196" i="16"/>
  <c r="CM196" i="16"/>
  <c r="CN196" i="16"/>
  <c r="CO196" i="16"/>
  <c r="CI197" i="16"/>
  <c r="CJ197" i="16"/>
  <c r="CK197" i="16"/>
  <c r="CL197" i="16"/>
  <c r="CM197" i="16"/>
  <c r="CN197" i="16"/>
  <c r="CO197" i="16"/>
  <c r="CI198" i="16"/>
  <c r="CJ198" i="16"/>
  <c r="CK198" i="16"/>
  <c r="CL198" i="16"/>
  <c r="CM198" i="16"/>
  <c r="CN198" i="16"/>
  <c r="CO198" i="16"/>
  <c r="CI199" i="16"/>
  <c r="CJ199" i="16"/>
  <c r="CK199" i="16"/>
  <c r="CL199" i="16"/>
  <c r="CM199" i="16"/>
  <c r="CN199" i="16"/>
  <c r="CO199" i="16"/>
  <c r="CI200" i="16"/>
  <c r="CJ200" i="16"/>
  <c r="CK200" i="16"/>
  <c r="CL200" i="16"/>
  <c r="CM200" i="16"/>
  <c r="CN200" i="16"/>
  <c r="CO200" i="16"/>
  <c r="CI201" i="16"/>
  <c r="CJ201" i="16"/>
  <c r="CK201" i="16"/>
  <c r="CL201" i="16"/>
  <c r="CM201" i="16"/>
  <c r="CN201" i="16"/>
  <c r="CO201" i="16"/>
  <c r="CI202" i="16"/>
  <c r="CJ202" i="16"/>
  <c r="CK202" i="16"/>
  <c r="CL202" i="16"/>
  <c r="CM202" i="16"/>
  <c r="CN202" i="16"/>
  <c r="CO202" i="16"/>
  <c r="CI203" i="16"/>
  <c r="CJ203" i="16"/>
  <c r="CK203" i="16"/>
  <c r="CL203" i="16"/>
  <c r="CM203" i="16"/>
  <c r="CN203" i="16"/>
  <c r="CO203" i="16"/>
  <c r="CI204" i="16"/>
  <c r="CJ204" i="16"/>
  <c r="CK204" i="16"/>
  <c r="CL204" i="16"/>
  <c r="CM204" i="16"/>
  <c r="CN204" i="16"/>
  <c r="CO204" i="16"/>
  <c r="CI205" i="16"/>
  <c r="CJ205" i="16"/>
  <c r="CK205" i="16"/>
  <c r="CL205" i="16"/>
  <c r="CM205" i="16"/>
  <c r="CN205" i="16"/>
  <c r="CO205" i="16"/>
  <c r="CI206" i="16"/>
  <c r="CJ206" i="16"/>
  <c r="CK206" i="16"/>
  <c r="CL206" i="16"/>
  <c r="CM206" i="16"/>
  <c r="CN206" i="16"/>
  <c r="CO206" i="16"/>
  <c r="CI207" i="16"/>
  <c r="CJ207" i="16"/>
  <c r="CK207" i="16"/>
  <c r="CL207" i="16"/>
  <c r="CM207" i="16"/>
  <c r="CN207" i="16"/>
  <c r="CO207" i="16"/>
  <c r="CI208" i="16"/>
  <c r="CJ208" i="16"/>
  <c r="CK208" i="16"/>
  <c r="CL208" i="16"/>
  <c r="CM208" i="16"/>
  <c r="CN208" i="16"/>
  <c r="CO208" i="16"/>
  <c r="CI209" i="16"/>
  <c r="CJ209" i="16"/>
  <c r="CK209" i="16"/>
  <c r="CL209" i="16"/>
  <c r="CM209" i="16"/>
  <c r="CN209" i="16"/>
  <c r="CO209" i="16"/>
  <c r="CI210" i="16"/>
  <c r="CJ210" i="16"/>
  <c r="CK210" i="16"/>
  <c r="CL210" i="16"/>
  <c r="CM210" i="16"/>
  <c r="CN210" i="16"/>
  <c r="CO210" i="16"/>
  <c r="CI211" i="16"/>
  <c r="CJ211" i="16"/>
  <c r="CK211" i="16"/>
  <c r="CL211" i="16"/>
  <c r="CM211" i="16"/>
  <c r="CN211" i="16"/>
  <c r="CO211" i="16"/>
  <c r="CI212" i="16"/>
  <c r="CJ212" i="16"/>
  <c r="CK212" i="16"/>
  <c r="CL212" i="16"/>
  <c r="CM212" i="16"/>
  <c r="CN212" i="16"/>
  <c r="CO212" i="16"/>
  <c r="CI213" i="16"/>
  <c r="CJ213" i="16"/>
  <c r="CK213" i="16"/>
  <c r="CL213" i="16"/>
  <c r="CM213" i="16"/>
  <c r="CN213" i="16"/>
  <c r="CO213" i="16"/>
  <c r="CI214" i="16"/>
  <c r="CJ214" i="16"/>
  <c r="CK214" i="16"/>
  <c r="CL214" i="16"/>
  <c r="CM214" i="16"/>
  <c r="CN214" i="16"/>
  <c r="CO214" i="16"/>
  <c r="CI215" i="16"/>
  <c r="CJ215" i="16"/>
  <c r="CK215" i="16"/>
  <c r="CL215" i="16"/>
  <c r="CM215" i="16"/>
  <c r="CN215" i="16"/>
  <c r="CO215" i="16"/>
  <c r="CI216" i="16"/>
  <c r="CJ216" i="16"/>
  <c r="CK216" i="16"/>
  <c r="CL216" i="16"/>
  <c r="CM216" i="16"/>
  <c r="CN216" i="16"/>
  <c r="CO216" i="16"/>
  <c r="CI217" i="16"/>
  <c r="CJ217" i="16"/>
  <c r="CK217" i="16"/>
  <c r="CL217" i="16"/>
  <c r="CM217" i="16"/>
  <c r="CN217" i="16"/>
  <c r="CO217" i="16"/>
  <c r="CI218" i="16"/>
  <c r="CJ218" i="16"/>
  <c r="CK218" i="16"/>
  <c r="CL218" i="16"/>
  <c r="CM218" i="16"/>
  <c r="CN218" i="16"/>
  <c r="CO218" i="16"/>
  <c r="CI219" i="16"/>
  <c r="CJ219" i="16"/>
  <c r="CK219" i="16"/>
  <c r="CL219" i="16"/>
  <c r="CM219" i="16"/>
  <c r="CN219" i="16"/>
  <c r="CO219" i="16"/>
  <c r="CI220" i="16"/>
  <c r="CJ220" i="16"/>
  <c r="CK220" i="16"/>
  <c r="CL220" i="16"/>
  <c r="CM220" i="16"/>
  <c r="CN220" i="16"/>
  <c r="CO220" i="16"/>
  <c r="CI221" i="16"/>
  <c r="CJ221" i="16"/>
  <c r="CK221" i="16"/>
  <c r="CL221" i="16"/>
  <c r="CM221" i="16"/>
  <c r="CN221" i="16"/>
  <c r="CO221" i="16"/>
  <c r="CI222" i="16"/>
  <c r="CJ222" i="16"/>
  <c r="CK222" i="16"/>
  <c r="CL222" i="16"/>
  <c r="CM222" i="16"/>
  <c r="CN222" i="16"/>
  <c r="CO222" i="16"/>
  <c r="CI223" i="16"/>
  <c r="CJ223" i="16"/>
  <c r="CK223" i="16"/>
  <c r="CL223" i="16"/>
  <c r="CM223" i="16"/>
  <c r="CN223" i="16"/>
  <c r="CO223" i="16"/>
  <c r="CI224" i="16"/>
  <c r="CJ224" i="16"/>
  <c r="CK224" i="16"/>
  <c r="CL224" i="16"/>
  <c r="CM224" i="16"/>
  <c r="CN224" i="16"/>
  <c r="CO224" i="16"/>
  <c r="CI225" i="16"/>
  <c r="CJ225" i="16"/>
  <c r="CK225" i="16"/>
  <c r="CL225" i="16"/>
  <c r="CM225" i="16"/>
  <c r="CN225" i="16"/>
  <c r="CO225" i="16"/>
  <c r="CI226" i="16"/>
  <c r="CJ226" i="16"/>
  <c r="CK226" i="16"/>
  <c r="CL226" i="16"/>
  <c r="CM226" i="16"/>
  <c r="CN226" i="16"/>
  <c r="CO226" i="16"/>
  <c r="CI227" i="16"/>
  <c r="CJ227" i="16"/>
  <c r="CK227" i="16"/>
  <c r="CL227" i="16"/>
  <c r="CM227" i="16"/>
  <c r="CN227" i="16"/>
  <c r="CO227" i="16"/>
  <c r="CI228" i="16"/>
  <c r="CJ228" i="16"/>
  <c r="CK228" i="16"/>
  <c r="CL228" i="16"/>
  <c r="CM228" i="16"/>
  <c r="CN228" i="16"/>
  <c r="CO228" i="16"/>
  <c r="CI229" i="16"/>
  <c r="CJ229" i="16"/>
  <c r="CK229" i="16"/>
  <c r="CL229" i="16"/>
  <c r="CM229" i="16"/>
  <c r="CN229" i="16"/>
  <c r="CO229" i="16"/>
  <c r="CI230" i="16"/>
  <c r="CJ230" i="16"/>
  <c r="CK230" i="16"/>
  <c r="CL230" i="16"/>
  <c r="CM230" i="16"/>
  <c r="CN230" i="16"/>
  <c r="CO230" i="16"/>
  <c r="CI231" i="16"/>
  <c r="CJ231" i="16"/>
  <c r="CK231" i="16"/>
  <c r="CL231" i="16"/>
  <c r="CM231" i="16"/>
  <c r="CN231" i="16"/>
  <c r="CO231" i="16"/>
  <c r="CI232" i="16"/>
  <c r="CJ232" i="16"/>
  <c r="CK232" i="16"/>
  <c r="CL232" i="16"/>
  <c r="CM232" i="16"/>
  <c r="CN232" i="16"/>
  <c r="CO232" i="16"/>
  <c r="CI233" i="16"/>
  <c r="CJ233" i="16"/>
  <c r="CK233" i="16"/>
  <c r="CL233" i="16"/>
  <c r="CM233" i="16"/>
  <c r="CN233" i="16"/>
  <c r="CO233" i="16"/>
  <c r="CI234" i="16"/>
  <c r="CJ234" i="16"/>
  <c r="CK234" i="16"/>
  <c r="CL234" i="16"/>
  <c r="CM234" i="16"/>
  <c r="CN234" i="16"/>
  <c r="CO234" i="16"/>
  <c r="CI235" i="16"/>
  <c r="CJ235" i="16"/>
  <c r="CK235" i="16"/>
  <c r="CL235" i="16"/>
  <c r="CM235" i="16"/>
  <c r="CN235" i="16"/>
  <c r="CO235" i="16"/>
  <c r="CI236" i="16"/>
  <c r="CJ236" i="16"/>
  <c r="CK236" i="16"/>
  <c r="CL236" i="16"/>
  <c r="CM236" i="16"/>
  <c r="CN236" i="16"/>
  <c r="CO236" i="16"/>
  <c r="CI237" i="16"/>
  <c r="CJ237" i="16"/>
  <c r="CK237" i="16"/>
  <c r="CL237" i="16"/>
  <c r="CM237" i="16"/>
  <c r="CN237" i="16"/>
  <c r="CO237" i="16"/>
  <c r="CI238" i="16"/>
  <c r="CJ238" i="16"/>
  <c r="CK238" i="16"/>
  <c r="CL238" i="16"/>
  <c r="CM238" i="16"/>
  <c r="CN238" i="16"/>
  <c r="CO238" i="16"/>
  <c r="CI239" i="16"/>
  <c r="CJ239" i="16"/>
  <c r="CK239" i="16"/>
  <c r="CL239" i="16"/>
  <c r="CM239" i="16"/>
  <c r="CN239" i="16"/>
  <c r="CO239" i="16"/>
  <c r="CI240" i="16"/>
  <c r="CJ240" i="16"/>
  <c r="CK240" i="16"/>
  <c r="CL240" i="16"/>
  <c r="CM240" i="16"/>
  <c r="CN240" i="16"/>
  <c r="CO240" i="16"/>
  <c r="CI241" i="16"/>
  <c r="CJ241" i="16"/>
  <c r="CK241" i="16"/>
  <c r="CL241" i="16"/>
  <c r="CM241" i="16"/>
  <c r="CN241" i="16"/>
  <c r="CO241" i="16"/>
  <c r="CI242" i="16"/>
  <c r="CJ242" i="16"/>
  <c r="CK242" i="16"/>
  <c r="CL242" i="16"/>
  <c r="CM242" i="16"/>
  <c r="CN242" i="16"/>
  <c r="CO242" i="16"/>
  <c r="CI243" i="16"/>
  <c r="CJ243" i="16"/>
  <c r="CK243" i="16"/>
  <c r="CL243" i="16"/>
  <c r="CM243" i="16"/>
  <c r="CN243" i="16"/>
  <c r="CO243" i="16"/>
  <c r="CI244" i="16"/>
  <c r="CJ244" i="16"/>
  <c r="CK244" i="16"/>
  <c r="CL244" i="16"/>
  <c r="CM244" i="16"/>
  <c r="CN244" i="16"/>
  <c r="CO244" i="16"/>
  <c r="CI245" i="16"/>
  <c r="CJ245" i="16"/>
  <c r="CK245" i="16"/>
  <c r="CL245" i="16"/>
  <c r="CM245" i="16"/>
  <c r="CN245" i="16"/>
  <c r="CO245" i="16"/>
  <c r="CI246" i="16"/>
  <c r="CJ246" i="16"/>
  <c r="CK246" i="16"/>
  <c r="CL246" i="16"/>
  <c r="CM246" i="16"/>
  <c r="CN246" i="16"/>
  <c r="CO246" i="16"/>
  <c r="CI247" i="16"/>
  <c r="CJ247" i="16"/>
  <c r="CK247" i="16"/>
  <c r="CL247" i="16"/>
  <c r="CM247" i="16"/>
  <c r="CN247" i="16"/>
  <c r="CO247" i="16"/>
  <c r="CI248" i="16"/>
  <c r="CJ248" i="16"/>
  <c r="CK248" i="16"/>
  <c r="CL248" i="16"/>
  <c r="CM248" i="16"/>
  <c r="CN248" i="16"/>
  <c r="CO248" i="16"/>
  <c r="CI249" i="16"/>
  <c r="CJ249" i="16"/>
  <c r="CK249" i="16"/>
  <c r="CL249" i="16"/>
  <c r="CM249" i="16"/>
  <c r="CN249" i="16"/>
  <c r="CO249" i="16"/>
  <c r="CI250" i="16"/>
  <c r="CJ250" i="16"/>
  <c r="CK250" i="16"/>
  <c r="CL250" i="16"/>
  <c r="CM250" i="16"/>
  <c r="CN250" i="16"/>
  <c r="CO250" i="16"/>
  <c r="CI251" i="16"/>
  <c r="CJ251" i="16"/>
  <c r="CK251" i="16"/>
  <c r="CL251" i="16"/>
  <c r="CM251" i="16"/>
  <c r="CN251" i="16"/>
  <c r="CO251" i="16"/>
  <c r="CI252" i="16"/>
  <c r="CJ252" i="16"/>
  <c r="CK252" i="16"/>
  <c r="CL252" i="16"/>
  <c r="CM252" i="16"/>
  <c r="CN252" i="16"/>
  <c r="CO252" i="16"/>
  <c r="CI253" i="16"/>
  <c r="CJ253" i="16"/>
  <c r="CK253" i="16"/>
  <c r="CL253" i="16"/>
  <c r="CM253" i="16"/>
  <c r="CN253" i="16"/>
  <c r="CO253" i="16"/>
  <c r="CI254" i="16"/>
  <c r="CJ254" i="16"/>
  <c r="CK254" i="16"/>
  <c r="CL254" i="16"/>
  <c r="CM254" i="16"/>
  <c r="CN254" i="16"/>
  <c r="CO254" i="16"/>
  <c r="CI255" i="16"/>
  <c r="CJ255" i="16"/>
  <c r="CK255" i="16"/>
  <c r="CL255" i="16"/>
  <c r="CM255" i="16"/>
  <c r="CN255" i="16"/>
  <c r="CO255" i="16"/>
  <c r="CI256" i="16"/>
  <c r="CJ256" i="16"/>
  <c r="CK256" i="16"/>
  <c r="CL256" i="16"/>
  <c r="CM256" i="16"/>
  <c r="CN256" i="16"/>
  <c r="CO256" i="16"/>
  <c r="CI257" i="16"/>
  <c r="CJ257" i="16"/>
  <c r="CK257" i="16"/>
  <c r="CL257" i="16"/>
  <c r="CM257" i="16"/>
  <c r="CN257" i="16"/>
  <c r="CO257" i="16"/>
  <c r="CI258" i="16"/>
  <c r="CJ258" i="16"/>
  <c r="CK258" i="16"/>
  <c r="CL258" i="16"/>
  <c r="CM258" i="16"/>
  <c r="CN258" i="16"/>
  <c r="CO258" i="16"/>
  <c r="CI259" i="16"/>
  <c r="CJ259" i="16"/>
  <c r="CK259" i="16"/>
  <c r="CL259" i="16"/>
  <c r="CM259" i="16"/>
  <c r="CN259" i="16"/>
  <c r="CO259" i="16"/>
  <c r="CI260" i="16"/>
  <c r="CJ260" i="16"/>
  <c r="CK260" i="16"/>
  <c r="CL260" i="16"/>
  <c r="CM260" i="16"/>
  <c r="CN260" i="16"/>
  <c r="CO260" i="16"/>
  <c r="CI261" i="16"/>
  <c r="CJ261" i="16"/>
  <c r="CK261" i="16"/>
  <c r="CL261" i="16"/>
  <c r="CM261" i="16"/>
  <c r="CN261" i="16"/>
  <c r="CO261" i="16"/>
  <c r="CI262" i="16"/>
  <c r="CJ262" i="16"/>
  <c r="CK262" i="16"/>
  <c r="CL262" i="16"/>
  <c r="CM262" i="16"/>
  <c r="CN262" i="16"/>
  <c r="CO262" i="16"/>
  <c r="CI263" i="16"/>
  <c r="CJ263" i="16"/>
  <c r="CK263" i="16"/>
  <c r="CL263" i="16"/>
  <c r="CM263" i="16"/>
  <c r="CN263" i="16"/>
  <c r="CO263" i="16"/>
  <c r="CI264" i="16"/>
  <c r="CJ264" i="16"/>
  <c r="CK264" i="16"/>
  <c r="CL264" i="16"/>
  <c r="CM264" i="16"/>
  <c r="CN264" i="16"/>
  <c r="CO264" i="16"/>
  <c r="CI265" i="16"/>
  <c r="CJ265" i="16"/>
  <c r="CK265" i="16"/>
  <c r="CL265" i="16"/>
  <c r="CM265" i="16"/>
  <c r="CN265" i="16"/>
  <c r="CO265" i="16"/>
  <c r="CI266" i="16"/>
  <c r="CJ266" i="16"/>
  <c r="CK266" i="16"/>
  <c r="CL266" i="16"/>
  <c r="CM266" i="16"/>
  <c r="CN266" i="16"/>
  <c r="CO266" i="16"/>
  <c r="CI267" i="16"/>
  <c r="CJ267" i="16"/>
  <c r="CK267" i="16"/>
  <c r="CL267" i="16"/>
  <c r="CM267" i="16"/>
  <c r="CN267" i="16"/>
  <c r="CO267" i="16"/>
  <c r="CI268" i="16"/>
  <c r="CJ268" i="16"/>
  <c r="CK268" i="16"/>
  <c r="CL268" i="16"/>
  <c r="CM268" i="16"/>
  <c r="CN268" i="16"/>
  <c r="CO268" i="16"/>
  <c r="CI269" i="16"/>
  <c r="CJ269" i="16"/>
  <c r="CK269" i="16"/>
  <c r="CL269" i="16"/>
  <c r="CM269" i="16"/>
  <c r="CN269" i="16"/>
  <c r="CO269" i="16"/>
  <c r="CI270" i="16"/>
  <c r="CJ270" i="16"/>
  <c r="CK270" i="16"/>
  <c r="CL270" i="16"/>
  <c r="CM270" i="16"/>
  <c r="CN270" i="16"/>
  <c r="CO270" i="16"/>
  <c r="CI271" i="16"/>
  <c r="CJ271" i="16"/>
  <c r="CK271" i="16"/>
  <c r="CL271" i="16"/>
  <c r="CM271" i="16"/>
  <c r="CN271" i="16"/>
  <c r="CO271" i="16"/>
  <c r="CI272" i="16"/>
  <c r="CJ272" i="16"/>
  <c r="CK272" i="16"/>
  <c r="CL272" i="16"/>
  <c r="CM272" i="16"/>
  <c r="CN272" i="16"/>
  <c r="CO272" i="16"/>
  <c r="CI273" i="16"/>
  <c r="CJ273" i="16"/>
  <c r="CK273" i="16"/>
  <c r="CL273" i="16"/>
  <c r="CM273" i="16"/>
  <c r="CN273" i="16"/>
  <c r="CO273" i="16"/>
  <c r="CI274" i="16"/>
  <c r="CJ274" i="16"/>
  <c r="CK274" i="16"/>
  <c r="CL274" i="16"/>
  <c r="CM274" i="16"/>
  <c r="CN274" i="16"/>
  <c r="CO274" i="16"/>
  <c r="CI275" i="16"/>
  <c r="CJ275" i="16"/>
  <c r="CK275" i="16"/>
  <c r="CL275" i="16"/>
  <c r="CM275" i="16"/>
  <c r="CN275" i="16"/>
  <c r="CO275" i="16"/>
  <c r="CI276" i="16"/>
  <c r="CJ276" i="16"/>
  <c r="CK276" i="16"/>
  <c r="CL276" i="16"/>
  <c r="CM276" i="16"/>
  <c r="CN276" i="16"/>
  <c r="CO276" i="16"/>
  <c r="CI277" i="16"/>
  <c r="CJ277" i="16"/>
  <c r="CK277" i="16"/>
  <c r="CL277" i="16"/>
  <c r="CM277" i="16"/>
  <c r="CN277" i="16"/>
  <c r="CO277" i="16"/>
  <c r="CI278" i="16"/>
  <c r="CJ278" i="16"/>
  <c r="CK278" i="16"/>
  <c r="CL278" i="16"/>
  <c r="CM278" i="16"/>
  <c r="CN278" i="16"/>
  <c r="CO278" i="16"/>
  <c r="CI279" i="16"/>
  <c r="CJ279" i="16"/>
  <c r="CK279" i="16"/>
  <c r="CL279" i="16"/>
  <c r="CM279" i="16"/>
  <c r="CN279" i="16"/>
  <c r="CO279" i="16"/>
  <c r="CI280" i="16"/>
  <c r="CJ280" i="16"/>
  <c r="CK280" i="16"/>
  <c r="CL280" i="16"/>
  <c r="CM280" i="16"/>
  <c r="CN280" i="16"/>
  <c r="CO280" i="16"/>
  <c r="CI281" i="16"/>
  <c r="CJ281" i="16"/>
  <c r="CK281" i="16"/>
  <c r="CL281" i="16"/>
  <c r="CM281" i="16"/>
  <c r="CN281" i="16"/>
  <c r="CO281" i="16"/>
  <c r="CI282" i="16"/>
  <c r="CJ282" i="16"/>
  <c r="CK282" i="16"/>
  <c r="CL282" i="16"/>
  <c r="CM282" i="16"/>
  <c r="CN282" i="16"/>
  <c r="CO282" i="16"/>
  <c r="CI283" i="16"/>
  <c r="CJ283" i="16"/>
  <c r="CK283" i="16"/>
  <c r="CL283" i="16"/>
  <c r="CM283" i="16"/>
  <c r="CN283" i="16"/>
  <c r="CO283" i="16"/>
  <c r="CI284" i="16"/>
  <c r="CJ284" i="16"/>
  <c r="CK284" i="16"/>
  <c r="CL284" i="16"/>
  <c r="CM284" i="16"/>
  <c r="CN284" i="16"/>
  <c r="CO284" i="16"/>
  <c r="CI285" i="16"/>
  <c r="CJ285" i="16"/>
  <c r="CK285" i="16"/>
  <c r="CL285" i="16"/>
  <c r="CM285" i="16"/>
  <c r="CN285" i="16"/>
  <c r="CO285" i="16"/>
  <c r="CI286" i="16"/>
  <c r="CJ286" i="16"/>
  <c r="CK286" i="16"/>
  <c r="CL286" i="16"/>
  <c r="CM286" i="16"/>
  <c r="CN286" i="16"/>
  <c r="CO286" i="16"/>
  <c r="CI287" i="16"/>
  <c r="CJ287" i="16"/>
  <c r="CK287" i="16"/>
  <c r="CL287" i="16"/>
  <c r="CM287" i="16"/>
  <c r="CN287" i="16"/>
  <c r="CO287" i="16"/>
  <c r="CI288" i="16"/>
  <c r="CJ288" i="16"/>
  <c r="CK288" i="16"/>
  <c r="CL288" i="16"/>
  <c r="CM288" i="16"/>
  <c r="CN288" i="16"/>
  <c r="CO288" i="16"/>
  <c r="CI289" i="16"/>
  <c r="CJ289" i="16"/>
  <c r="CK289" i="16"/>
  <c r="CL289" i="16"/>
  <c r="CM289" i="16"/>
  <c r="CN289" i="16"/>
  <c r="CO289" i="16"/>
  <c r="CI290" i="16"/>
  <c r="CJ290" i="16"/>
  <c r="CK290" i="16"/>
  <c r="CL290" i="16"/>
  <c r="CM290" i="16"/>
  <c r="CN290" i="16"/>
  <c r="CO290" i="16"/>
  <c r="CI291" i="16"/>
  <c r="CJ291" i="16"/>
  <c r="CK291" i="16"/>
  <c r="CL291" i="16"/>
  <c r="CM291" i="16"/>
  <c r="CN291" i="16"/>
  <c r="CO291" i="16"/>
  <c r="CI292" i="16"/>
  <c r="CJ292" i="16"/>
  <c r="CK292" i="16"/>
  <c r="CL292" i="16"/>
  <c r="CM292" i="16"/>
  <c r="CN292" i="16"/>
  <c r="CO292" i="16"/>
  <c r="CI293" i="16"/>
  <c r="CJ293" i="16"/>
  <c r="CK293" i="16"/>
  <c r="CL293" i="16"/>
  <c r="CM293" i="16"/>
  <c r="CN293" i="16"/>
  <c r="CO293" i="16"/>
  <c r="CI294" i="16"/>
  <c r="CJ294" i="16"/>
  <c r="CK294" i="16"/>
  <c r="CL294" i="16"/>
  <c r="CM294" i="16"/>
  <c r="CN294" i="16"/>
  <c r="CO294" i="16"/>
  <c r="CI295" i="16"/>
  <c r="CJ295" i="16"/>
  <c r="CK295" i="16"/>
  <c r="CL295" i="16"/>
  <c r="CM295" i="16"/>
  <c r="CN295" i="16"/>
  <c r="CO295" i="16"/>
  <c r="CI296" i="16"/>
  <c r="CJ296" i="16"/>
  <c r="CK296" i="16"/>
  <c r="CL296" i="16"/>
  <c r="CM296" i="16"/>
  <c r="CN296" i="16"/>
  <c r="CO296" i="16"/>
  <c r="CI297" i="16"/>
  <c r="CJ297" i="16"/>
  <c r="CK297" i="16"/>
  <c r="CL297" i="16"/>
  <c r="CM297" i="16"/>
  <c r="CN297" i="16"/>
  <c r="CO297" i="16"/>
  <c r="CI298" i="16"/>
  <c r="CJ298" i="16"/>
  <c r="CK298" i="16"/>
  <c r="CL298" i="16"/>
  <c r="CM298" i="16"/>
  <c r="CN298" i="16"/>
  <c r="CO298" i="16"/>
  <c r="CI299" i="16"/>
  <c r="CJ299" i="16"/>
  <c r="CK299" i="16"/>
  <c r="CL299" i="16"/>
  <c r="CM299" i="16"/>
  <c r="CN299" i="16"/>
  <c r="CO299" i="16"/>
  <c r="CI300" i="16"/>
  <c r="CJ300" i="16"/>
  <c r="CK300" i="16"/>
  <c r="CL300" i="16"/>
  <c r="CM300" i="16"/>
  <c r="CN300" i="16"/>
  <c r="CO300" i="16"/>
  <c r="CI301" i="16"/>
  <c r="CJ301" i="16"/>
  <c r="CK301" i="16"/>
  <c r="CL301" i="16"/>
  <c r="CM301" i="16"/>
  <c r="CN301" i="16"/>
  <c r="CO301" i="16"/>
  <c r="CI302" i="16"/>
  <c r="CJ302" i="16"/>
  <c r="CK302" i="16"/>
  <c r="CL302" i="16"/>
  <c r="CM302" i="16"/>
  <c r="CN302" i="16"/>
  <c r="CO302" i="16"/>
  <c r="CI303" i="16"/>
  <c r="CJ303" i="16"/>
  <c r="CK303" i="16"/>
  <c r="CL303" i="16"/>
  <c r="CM303" i="16"/>
  <c r="CN303" i="16"/>
  <c r="CO303" i="16"/>
  <c r="CI304" i="16"/>
  <c r="CJ304" i="16"/>
  <c r="CK304" i="16"/>
  <c r="CL304" i="16"/>
  <c r="CM304" i="16"/>
  <c r="CN304" i="16"/>
  <c r="CO304" i="16"/>
  <c r="CI305" i="16"/>
  <c r="CJ305" i="16"/>
  <c r="CK305" i="16"/>
  <c r="CL305" i="16"/>
  <c r="CM305" i="16"/>
  <c r="CN305" i="16"/>
  <c r="CO305" i="16"/>
  <c r="CI306" i="16"/>
  <c r="CJ306" i="16"/>
  <c r="CK306" i="16"/>
  <c r="CL306" i="16"/>
  <c r="CM306" i="16"/>
  <c r="CN306" i="16"/>
  <c r="CO306" i="16"/>
  <c r="CI307" i="16"/>
  <c r="CJ307" i="16"/>
  <c r="CK307" i="16"/>
  <c r="CL307" i="16"/>
  <c r="CM307" i="16"/>
  <c r="CN307" i="16"/>
  <c r="CO307" i="16"/>
  <c r="CI308" i="16"/>
  <c r="CJ308" i="16"/>
  <c r="CK308" i="16"/>
  <c r="CL308" i="16"/>
  <c r="CM308" i="16"/>
  <c r="CN308" i="16"/>
  <c r="CO308" i="16"/>
  <c r="CI309" i="16"/>
  <c r="CJ309" i="16"/>
  <c r="CK309" i="16"/>
  <c r="CL309" i="16"/>
  <c r="CM309" i="16"/>
  <c r="CN309" i="16"/>
  <c r="CO309" i="16"/>
  <c r="CI310" i="16"/>
  <c r="CJ310" i="16"/>
  <c r="CK310" i="16"/>
  <c r="CL310" i="16"/>
  <c r="CM310" i="16"/>
  <c r="CN310" i="16"/>
  <c r="CO310" i="16"/>
  <c r="CI311" i="16"/>
  <c r="CJ311" i="16"/>
  <c r="CK311" i="16"/>
  <c r="CL311" i="16"/>
  <c r="CM311" i="16"/>
  <c r="CN311" i="16"/>
  <c r="CO311" i="16"/>
  <c r="CI312" i="16"/>
  <c r="CJ312" i="16"/>
  <c r="CK312" i="16"/>
  <c r="CL312" i="16"/>
  <c r="CM312" i="16"/>
  <c r="CN312" i="16"/>
  <c r="CO312" i="16"/>
  <c r="CI313" i="16"/>
  <c r="CJ313" i="16"/>
  <c r="CK313" i="16"/>
  <c r="CL313" i="16"/>
  <c r="CM313" i="16"/>
  <c r="CN313" i="16"/>
  <c r="CO313" i="16"/>
  <c r="CI314" i="16"/>
  <c r="CJ314" i="16"/>
  <c r="CK314" i="16"/>
  <c r="CL314" i="16"/>
  <c r="CM314" i="16"/>
  <c r="CN314" i="16"/>
  <c r="CO314" i="16"/>
  <c r="CI315" i="16"/>
  <c r="CJ315" i="16"/>
  <c r="CK315" i="16"/>
  <c r="CL315" i="16"/>
  <c r="CM315" i="16"/>
  <c r="CN315" i="16"/>
  <c r="CO315" i="16"/>
  <c r="CI316" i="16"/>
  <c r="CJ316" i="16"/>
  <c r="CK316" i="16"/>
  <c r="CL316" i="16"/>
  <c r="CM316" i="16"/>
  <c r="CN316" i="16"/>
  <c r="CO316" i="16"/>
  <c r="CI317" i="16"/>
  <c r="CJ317" i="16"/>
  <c r="CK317" i="16"/>
  <c r="CL317" i="16"/>
  <c r="CM317" i="16"/>
  <c r="CN317" i="16"/>
  <c r="CO317" i="16"/>
  <c r="CI318" i="16"/>
  <c r="CJ318" i="16"/>
  <c r="CK318" i="16"/>
  <c r="CL318" i="16"/>
  <c r="CM318" i="16"/>
  <c r="CN318" i="16"/>
  <c r="CO318" i="16"/>
  <c r="CI319" i="16"/>
  <c r="CJ319" i="16"/>
  <c r="CK319" i="16"/>
  <c r="CL319" i="16"/>
  <c r="CM319" i="16"/>
  <c r="CN319" i="16"/>
  <c r="CO319" i="16"/>
  <c r="CI320" i="16"/>
  <c r="CJ320" i="16"/>
  <c r="CK320" i="16"/>
  <c r="CL320" i="16"/>
  <c r="CM320" i="16"/>
  <c r="CN320" i="16"/>
  <c r="CO320" i="16"/>
  <c r="CI321" i="16"/>
  <c r="CJ321" i="16"/>
  <c r="CK321" i="16"/>
  <c r="CL321" i="16"/>
  <c r="CM321" i="16"/>
  <c r="CN321" i="16"/>
  <c r="CO321" i="16"/>
  <c r="CI322" i="16"/>
  <c r="CJ322" i="16"/>
  <c r="CK322" i="16"/>
  <c r="CL322" i="16"/>
  <c r="CM322" i="16"/>
  <c r="CN322" i="16"/>
  <c r="CO322" i="16"/>
  <c r="CI323" i="16"/>
  <c r="CJ323" i="16"/>
  <c r="CK323" i="16"/>
  <c r="CL323" i="16"/>
  <c r="CM323" i="16"/>
  <c r="CN323" i="16"/>
  <c r="CO323" i="16"/>
  <c r="CI324" i="16"/>
  <c r="CJ324" i="16"/>
  <c r="CK324" i="16"/>
  <c r="CL324" i="16"/>
  <c r="CM324" i="16"/>
  <c r="CN324" i="16"/>
  <c r="CO324" i="16"/>
  <c r="CI325" i="16"/>
  <c r="CJ325" i="16"/>
  <c r="CK325" i="16"/>
  <c r="CL325" i="16"/>
  <c r="CM325" i="16"/>
  <c r="CN325" i="16"/>
  <c r="CO325" i="16"/>
  <c r="CI326" i="16"/>
  <c r="CJ326" i="16"/>
  <c r="CK326" i="16"/>
  <c r="CL326" i="16"/>
  <c r="CM326" i="16"/>
  <c r="CN326" i="16"/>
  <c r="CO326" i="16"/>
  <c r="CI327" i="16"/>
  <c r="CJ327" i="16"/>
  <c r="CK327" i="16"/>
  <c r="CL327" i="16"/>
  <c r="CM327" i="16"/>
  <c r="CN327" i="16"/>
  <c r="CO327" i="16"/>
  <c r="CI328" i="16"/>
  <c r="CJ328" i="16"/>
  <c r="CK328" i="16"/>
  <c r="CL328" i="16"/>
  <c r="CM328" i="16"/>
  <c r="CN328" i="16"/>
  <c r="CO328" i="16"/>
  <c r="CI329" i="16"/>
  <c r="CJ329" i="16"/>
  <c r="CK329" i="16"/>
  <c r="CL329" i="16"/>
  <c r="CM329" i="16"/>
  <c r="CN329" i="16"/>
  <c r="CO329" i="16"/>
  <c r="CI330" i="16"/>
  <c r="CJ330" i="16"/>
  <c r="CK330" i="16"/>
  <c r="CL330" i="16"/>
  <c r="CM330" i="16"/>
  <c r="CN330" i="16"/>
  <c r="CO330" i="16"/>
  <c r="CI331" i="16"/>
  <c r="CJ331" i="16"/>
  <c r="CK331" i="16"/>
  <c r="CL331" i="16"/>
  <c r="CM331" i="16"/>
  <c r="CN331" i="16"/>
  <c r="CO331" i="16"/>
  <c r="CI332" i="16"/>
  <c r="CJ332" i="16"/>
  <c r="CK332" i="16"/>
  <c r="CL332" i="16"/>
  <c r="CM332" i="16"/>
  <c r="CN332" i="16"/>
  <c r="CO332" i="16"/>
  <c r="CI333" i="16"/>
  <c r="CJ333" i="16"/>
  <c r="CK333" i="16"/>
  <c r="CL333" i="16"/>
  <c r="CM333" i="16"/>
  <c r="CN333" i="16"/>
  <c r="CO333" i="16"/>
  <c r="CI334" i="16"/>
  <c r="CJ334" i="16"/>
  <c r="CK334" i="16"/>
  <c r="CL334" i="16"/>
  <c r="CM334" i="16"/>
  <c r="CN334" i="16"/>
  <c r="CO334" i="16"/>
  <c r="CI335" i="16"/>
  <c r="CJ335" i="16"/>
  <c r="CK335" i="16"/>
  <c r="CL335" i="16"/>
  <c r="CM335" i="16"/>
  <c r="CN335" i="16"/>
  <c r="CO335" i="16"/>
  <c r="CI336" i="16"/>
  <c r="CJ336" i="16"/>
  <c r="CK336" i="16"/>
  <c r="CL336" i="16"/>
  <c r="CM336" i="16"/>
  <c r="CN336" i="16"/>
  <c r="CO336" i="16"/>
  <c r="CI337" i="16"/>
  <c r="CJ337" i="16"/>
  <c r="CK337" i="16"/>
  <c r="CL337" i="16"/>
  <c r="CM337" i="16"/>
  <c r="CN337" i="16"/>
  <c r="CO337" i="16"/>
  <c r="CI338" i="16"/>
  <c r="CJ338" i="16"/>
  <c r="CK338" i="16"/>
  <c r="CL338" i="16"/>
  <c r="CM338" i="16"/>
  <c r="CN338" i="16"/>
  <c r="CO338" i="16"/>
  <c r="CI339" i="16"/>
  <c r="CJ339" i="16"/>
  <c r="CK339" i="16"/>
  <c r="CL339" i="16"/>
  <c r="CM339" i="16"/>
  <c r="CN339" i="16"/>
  <c r="CO339" i="16"/>
  <c r="CI340" i="16"/>
  <c r="CJ340" i="16"/>
  <c r="CK340" i="16"/>
  <c r="CL340" i="16"/>
  <c r="CM340" i="16"/>
  <c r="CN340" i="16"/>
  <c r="CO340" i="16"/>
  <c r="CI341" i="16"/>
  <c r="CJ341" i="16"/>
  <c r="CK341" i="16"/>
  <c r="CL341" i="16"/>
  <c r="CM341" i="16"/>
  <c r="CN341" i="16"/>
  <c r="CO341" i="16"/>
  <c r="CI342" i="16"/>
  <c r="CJ342" i="16"/>
  <c r="CK342" i="16"/>
  <c r="CL342" i="16"/>
  <c r="CM342" i="16"/>
  <c r="CN342" i="16"/>
  <c r="CO342" i="16"/>
  <c r="CI343" i="16"/>
  <c r="CJ343" i="16"/>
  <c r="CK343" i="16"/>
  <c r="CL343" i="16"/>
  <c r="CM343" i="16"/>
  <c r="CN343" i="16"/>
  <c r="CO343" i="16"/>
  <c r="CI344" i="16"/>
  <c r="CJ344" i="16"/>
  <c r="CK344" i="16"/>
  <c r="CL344" i="16"/>
  <c r="CM344" i="16"/>
  <c r="CN344" i="16"/>
  <c r="CO344" i="16"/>
  <c r="CI345" i="16"/>
  <c r="CJ345" i="16"/>
  <c r="CK345" i="16"/>
  <c r="CL345" i="16"/>
  <c r="CM345" i="16"/>
  <c r="CN345" i="16"/>
  <c r="CO345" i="16"/>
  <c r="CI346" i="16"/>
  <c r="CJ346" i="16"/>
  <c r="CK346" i="16"/>
  <c r="CL346" i="16"/>
  <c r="CM346" i="16"/>
  <c r="CN346" i="16"/>
  <c r="CO346" i="16"/>
  <c r="CI347" i="16"/>
  <c r="CJ347" i="16"/>
  <c r="CK347" i="16"/>
  <c r="CL347" i="16"/>
  <c r="CM347" i="16"/>
  <c r="CN347" i="16"/>
  <c r="CO347" i="16"/>
  <c r="CI348" i="16"/>
  <c r="CJ348" i="16"/>
  <c r="CK348" i="16"/>
  <c r="CL348" i="16"/>
  <c r="CM348" i="16"/>
  <c r="CN348" i="16"/>
  <c r="CO348" i="16"/>
  <c r="CI349" i="16"/>
  <c r="CJ349" i="16"/>
  <c r="CK349" i="16"/>
  <c r="CL349" i="16"/>
  <c r="CM349" i="16"/>
  <c r="CN349" i="16"/>
  <c r="CO349" i="16"/>
  <c r="CI350" i="16"/>
  <c r="CJ350" i="16"/>
  <c r="CK350" i="16"/>
  <c r="CL350" i="16"/>
  <c r="CM350" i="16"/>
  <c r="CN350" i="16"/>
  <c r="CO350" i="16"/>
  <c r="CI351" i="16"/>
  <c r="CJ351" i="16"/>
  <c r="CK351" i="16"/>
  <c r="CL351" i="16"/>
  <c r="CM351" i="16"/>
  <c r="CN351" i="16"/>
  <c r="CO351" i="16"/>
  <c r="CI352" i="16"/>
  <c r="CJ352" i="16"/>
  <c r="CK352" i="16"/>
  <c r="CL352" i="16"/>
  <c r="CM352" i="16"/>
  <c r="CN352" i="16"/>
  <c r="CO352" i="16"/>
  <c r="CI353" i="16"/>
  <c r="CJ353" i="16"/>
  <c r="CK353" i="16"/>
  <c r="CL353" i="16"/>
  <c r="CM353" i="16"/>
  <c r="CN353" i="16"/>
  <c r="CO353" i="16"/>
  <c r="CI354" i="16"/>
  <c r="CJ354" i="16"/>
  <c r="CK354" i="16"/>
  <c r="CL354" i="16"/>
  <c r="CM354" i="16"/>
  <c r="CN354" i="16"/>
  <c r="CO354" i="16"/>
  <c r="CI355" i="16"/>
  <c r="CJ355" i="16"/>
  <c r="CK355" i="16"/>
  <c r="CL355" i="16"/>
  <c r="CM355" i="16"/>
  <c r="CN355" i="16"/>
  <c r="CO355" i="16"/>
  <c r="CI356" i="16"/>
  <c r="CJ356" i="16"/>
  <c r="CK356" i="16"/>
  <c r="CL356" i="16"/>
  <c r="CM356" i="16"/>
  <c r="CN356" i="16"/>
  <c r="CO356" i="16"/>
  <c r="CI357" i="16"/>
  <c r="CJ357" i="16"/>
  <c r="CK357" i="16"/>
  <c r="CL357" i="16"/>
  <c r="CM357" i="16"/>
  <c r="CN357" i="16"/>
  <c r="CO357" i="16"/>
  <c r="CI358" i="16"/>
  <c r="CJ358" i="16"/>
  <c r="CK358" i="16"/>
  <c r="CL358" i="16"/>
  <c r="CM358" i="16"/>
  <c r="CN358" i="16"/>
  <c r="CO358" i="16"/>
  <c r="CI359" i="16"/>
  <c r="CJ359" i="16"/>
  <c r="CK359" i="16"/>
  <c r="CL359" i="16"/>
  <c r="CM359" i="16"/>
  <c r="CN359" i="16"/>
  <c r="CO359" i="16"/>
  <c r="CI360" i="16"/>
  <c r="CJ360" i="16"/>
  <c r="CK360" i="16"/>
  <c r="CL360" i="16"/>
  <c r="CM360" i="16"/>
  <c r="CN360" i="16"/>
  <c r="CO360" i="16"/>
  <c r="CI361" i="16"/>
  <c r="CJ361" i="16"/>
  <c r="CK361" i="16"/>
  <c r="CL361" i="16"/>
  <c r="CM361" i="16"/>
  <c r="CN361" i="16"/>
  <c r="CO361" i="16"/>
  <c r="CI362" i="16"/>
  <c r="CJ362" i="16"/>
  <c r="CK362" i="16"/>
  <c r="CL362" i="16"/>
  <c r="CM362" i="16"/>
  <c r="CN362" i="16"/>
  <c r="CO362" i="16"/>
  <c r="CI363" i="16"/>
  <c r="CJ363" i="16"/>
  <c r="CK363" i="16"/>
  <c r="CL363" i="16"/>
  <c r="CM363" i="16"/>
  <c r="CN363" i="16"/>
  <c r="CO363" i="16"/>
  <c r="CI364" i="16"/>
  <c r="CJ364" i="16"/>
  <c r="CK364" i="16"/>
  <c r="CL364" i="16"/>
  <c r="CM364" i="16"/>
  <c r="CN364" i="16"/>
  <c r="CO364" i="16"/>
  <c r="CI365" i="16"/>
  <c r="CJ365" i="16"/>
  <c r="CK365" i="16"/>
  <c r="CL365" i="16"/>
  <c r="CM365" i="16"/>
  <c r="CN365" i="16"/>
  <c r="CO365" i="16"/>
  <c r="CI366" i="16"/>
  <c r="CJ366" i="16"/>
  <c r="CK366" i="16"/>
  <c r="CL366" i="16"/>
  <c r="CM366" i="16"/>
  <c r="CN366" i="16"/>
  <c r="CO366" i="16"/>
  <c r="CI367" i="16"/>
  <c r="CJ367" i="16"/>
  <c r="CK367" i="16"/>
  <c r="CL367" i="16"/>
  <c r="CM367" i="16"/>
  <c r="CN367" i="16"/>
  <c r="CO367" i="16"/>
  <c r="CI368" i="16"/>
  <c r="CJ368" i="16"/>
  <c r="CK368" i="16"/>
  <c r="CL368" i="16"/>
  <c r="CM368" i="16"/>
  <c r="CN368" i="16"/>
  <c r="CO368" i="16"/>
  <c r="CI369" i="16"/>
  <c r="CJ369" i="16"/>
  <c r="CK369" i="16"/>
  <c r="CL369" i="16"/>
  <c r="CM369" i="16"/>
  <c r="CN369" i="16"/>
  <c r="CO369" i="16"/>
  <c r="CI370" i="16"/>
  <c r="CJ370" i="16"/>
  <c r="CK370" i="16"/>
  <c r="CL370" i="16"/>
  <c r="CM370" i="16"/>
  <c r="CN370" i="16"/>
  <c r="CO370" i="16"/>
  <c r="CI371" i="16"/>
  <c r="CJ371" i="16"/>
  <c r="CK371" i="16"/>
  <c r="CL371" i="16"/>
  <c r="CM371" i="16"/>
  <c r="CN371" i="16"/>
  <c r="CO371" i="16"/>
  <c r="CI372" i="16"/>
  <c r="CJ372" i="16"/>
  <c r="CK372" i="16"/>
  <c r="CL372" i="16"/>
  <c r="CM372" i="16"/>
  <c r="CN372" i="16"/>
  <c r="CO372" i="16"/>
  <c r="CI373" i="16"/>
  <c r="CJ373" i="16"/>
  <c r="CK373" i="16"/>
  <c r="CL373" i="16"/>
  <c r="CM373" i="16"/>
  <c r="CN373" i="16"/>
  <c r="CO373" i="16"/>
  <c r="CI374" i="16"/>
  <c r="CJ374" i="16"/>
  <c r="CK374" i="16"/>
  <c r="CL374" i="16"/>
  <c r="CM374" i="16"/>
  <c r="CN374" i="16"/>
  <c r="CO374" i="16"/>
  <c r="CI375" i="16"/>
  <c r="CJ375" i="16"/>
  <c r="CK375" i="16"/>
  <c r="CL375" i="16"/>
  <c r="CM375" i="16"/>
  <c r="CN375" i="16"/>
  <c r="CO375" i="16"/>
  <c r="CI376" i="16"/>
  <c r="CJ376" i="16"/>
  <c r="CK376" i="16"/>
  <c r="CL376" i="16"/>
  <c r="CM376" i="16"/>
  <c r="CN376" i="16"/>
  <c r="CO376" i="16"/>
  <c r="CI377" i="16"/>
  <c r="CJ377" i="16"/>
  <c r="CK377" i="16"/>
  <c r="CL377" i="16"/>
  <c r="CM377" i="16"/>
  <c r="CN377" i="16"/>
  <c r="CO377" i="16"/>
  <c r="CI378" i="16"/>
  <c r="CJ378" i="16"/>
  <c r="CK378" i="16"/>
  <c r="CL378" i="16"/>
  <c r="CM378" i="16"/>
  <c r="CN378" i="16"/>
  <c r="CO378" i="16"/>
  <c r="CI379" i="16"/>
  <c r="CJ379" i="16"/>
  <c r="CK379" i="16"/>
  <c r="CL379" i="16"/>
  <c r="CM379" i="16"/>
  <c r="CN379" i="16"/>
  <c r="CO379" i="16"/>
  <c r="CI380" i="16"/>
  <c r="CJ380" i="16"/>
  <c r="CK380" i="16"/>
  <c r="CL380" i="16"/>
  <c r="CM380" i="16"/>
  <c r="CN380" i="16"/>
  <c r="CO380" i="16"/>
  <c r="CI381" i="16"/>
  <c r="CJ381" i="16"/>
  <c r="CK381" i="16"/>
  <c r="CL381" i="16"/>
  <c r="CM381" i="16"/>
  <c r="CN381" i="16"/>
  <c r="CO381" i="16"/>
  <c r="CI382" i="16"/>
  <c r="CJ382" i="16"/>
  <c r="CK382" i="16"/>
  <c r="CL382" i="16"/>
  <c r="CM382" i="16"/>
  <c r="CN382" i="16"/>
  <c r="CO382" i="16"/>
  <c r="CI383" i="16"/>
  <c r="CJ383" i="16"/>
  <c r="CK383" i="16"/>
  <c r="CL383" i="16"/>
  <c r="CM383" i="16"/>
  <c r="CN383" i="16"/>
  <c r="CO383" i="16"/>
  <c r="CI384" i="16"/>
  <c r="CJ384" i="16"/>
  <c r="CK384" i="16"/>
  <c r="CL384" i="16"/>
  <c r="CM384" i="16"/>
  <c r="CN384" i="16"/>
  <c r="CO384" i="16"/>
  <c r="CI385" i="16"/>
  <c r="CJ385" i="16"/>
  <c r="CK385" i="16"/>
  <c r="CL385" i="16"/>
  <c r="CM385" i="16"/>
  <c r="CN385" i="16"/>
  <c r="CO385" i="16"/>
  <c r="CI386" i="16"/>
  <c r="CJ386" i="16"/>
  <c r="CK386" i="16"/>
  <c r="CL386" i="16"/>
  <c r="CM386" i="16"/>
  <c r="CN386" i="16"/>
  <c r="CO386" i="16"/>
  <c r="CI387" i="16"/>
  <c r="CJ387" i="16"/>
  <c r="CK387" i="16"/>
  <c r="CL387" i="16"/>
  <c r="CM387" i="16"/>
  <c r="CN387" i="16"/>
  <c r="CO387" i="16"/>
  <c r="CI388" i="16"/>
  <c r="CJ388" i="16"/>
  <c r="CK388" i="16"/>
  <c r="CL388" i="16"/>
  <c r="CM388" i="16"/>
  <c r="CN388" i="16"/>
  <c r="CO388" i="16"/>
  <c r="CI389" i="16"/>
  <c r="CJ389" i="16"/>
  <c r="CK389" i="16"/>
  <c r="CL389" i="16"/>
  <c r="CM389" i="16"/>
  <c r="CN389" i="16"/>
  <c r="CO389" i="16"/>
  <c r="CI390" i="16"/>
  <c r="CJ390" i="16"/>
  <c r="CK390" i="16"/>
  <c r="CL390" i="16"/>
  <c r="CM390" i="16"/>
  <c r="CN390" i="16"/>
  <c r="CO390" i="16"/>
  <c r="CI391" i="16"/>
  <c r="CJ391" i="16"/>
  <c r="CK391" i="16"/>
  <c r="CL391" i="16"/>
  <c r="CM391" i="16"/>
  <c r="CN391" i="16"/>
  <c r="CO391" i="16"/>
  <c r="CI392" i="16"/>
  <c r="CJ392" i="16"/>
  <c r="CK392" i="16"/>
  <c r="CL392" i="16"/>
  <c r="CM392" i="16"/>
  <c r="CN392" i="16"/>
  <c r="CO392" i="16"/>
  <c r="CI393" i="16"/>
  <c r="CJ393" i="16"/>
  <c r="CK393" i="16"/>
  <c r="CL393" i="16"/>
  <c r="CM393" i="16"/>
  <c r="CN393" i="16"/>
  <c r="CO393" i="16"/>
  <c r="CI394" i="16"/>
  <c r="CJ394" i="16"/>
  <c r="CK394" i="16"/>
  <c r="CL394" i="16"/>
  <c r="CM394" i="16"/>
  <c r="CN394" i="16"/>
  <c r="CO394" i="16"/>
  <c r="CI395" i="16"/>
  <c r="CJ395" i="16"/>
  <c r="CK395" i="16"/>
  <c r="CL395" i="16"/>
  <c r="CM395" i="16"/>
  <c r="CN395" i="16"/>
  <c r="CO395" i="16"/>
  <c r="CI396" i="16"/>
  <c r="CJ396" i="16"/>
  <c r="CK396" i="16"/>
  <c r="CL396" i="16"/>
  <c r="CM396" i="16"/>
  <c r="CN396" i="16"/>
  <c r="CO396" i="16"/>
  <c r="CI397" i="16"/>
  <c r="CJ397" i="16"/>
  <c r="CK397" i="16"/>
  <c r="CL397" i="16"/>
  <c r="CM397" i="16"/>
  <c r="CN397" i="16"/>
  <c r="CO397" i="16"/>
  <c r="CI398" i="16"/>
  <c r="CJ398" i="16"/>
  <c r="CK398" i="16"/>
  <c r="CL398" i="16"/>
  <c r="CM398" i="16"/>
  <c r="CN398" i="16"/>
  <c r="CO398" i="16"/>
  <c r="CI399" i="16"/>
  <c r="CJ399" i="16"/>
  <c r="CK399" i="16"/>
  <c r="CL399" i="16"/>
  <c r="CM399" i="16"/>
  <c r="CN399" i="16"/>
  <c r="CO399" i="16"/>
  <c r="CI400" i="16"/>
  <c r="CJ400" i="16"/>
  <c r="CK400" i="16"/>
  <c r="CL400" i="16"/>
  <c r="CM400" i="16"/>
  <c r="CN400" i="16"/>
  <c r="CO400" i="16"/>
  <c r="CI401" i="16"/>
  <c r="CJ401" i="16"/>
  <c r="CK401" i="16"/>
  <c r="CL401" i="16"/>
  <c r="CM401" i="16"/>
  <c r="CN401" i="16"/>
  <c r="CO401" i="16"/>
  <c r="CI402" i="16"/>
  <c r="CJ402" i="16"/>
  <c r="CK402" i="16"/>
  <c r="CL402" i="16"/>
  <c r="CM402" i="16"/>
  <c r="CN402" i="16"/>
  <c r="CO402" i="16"/>
  <c r="CI403" i="16"/>
  <c r="CJ403" i="16"/>
  <c r="CK403" i="16"/>
  <c r="CL403" i="16"/>
  <c r="CM403" i="16"/>
  <c r="CN403" i="16"/>
  <c r="CO403" i="16"/>
  <c r="CI404" i="16"/>
  <c r="CJ404" i="16"/>
  <c r="CK404" i="16"/>
  <c r="CL404" i="16"/>
  <c r="CM404" i="16"/>
  <c r="CN404" i="16"/>
  <c r="CO404" i="16"/>
  <c r="CI405" i="16"/>
  <c r="CJ405" i="16"/>
  <c r="CK405" i="16"/>
  <c r="CL405" i="16"/>
  <c r="CM405" i="16"/>
  <c r="CN405" i="16"/>
  <c r="CO405" i="16"/>
  <c r="CI406" i="16"/>
  <c r="CJ406" i="16"/>
  <c r="CK406" i="16"/>
  <c r="CL406" i="16"/>
  <c r="CM406" i="16"/>
  <c r="CN406" i="16"/>
  <c r="CO406" i="16"/>
  <c r="CI407" i="16"/>
  <c r="CJ407" i="16"/>
  <c r="CK407" i="16"/>
  <c r="CL407" i="16"/>
  <c r="CM407" i="16"/>
  <c r="CN407" i="16"/>
  <c r="CO407" i="16"/>
  <c r="CI408" i="16"/>
  <c r="CJ408" i="16"/>
  <c r="CK408" i="16"/>
  <c r="CL408" i="16"/>
  <c r="CM408" i="16"/>
  <c r="CN408" i="16"/>
  <c r="CO408" i="16"/>
  <c r="CI409" i="16"/>
  <c r="CJ409" i="16"/>
  <c r="CK409" i="16"/>
  <c r="CL409" i="16"/>
  <c r="CM409" i="16"/>
  <c r="CN409" i="16"/>
  <c r="CO409" i="16"/>
  <c r="CI410" i="16"/>
  <c r="CJ410" i="16"/>
  <c r="CK410" i="16"/>
  <c r="CL410" i="16"/>
  <c r="CM410" i="16"/>
  <c r="CN410" i="16"/>
  <c r="CO410" i="16"/>
  <c r="CI411" i="16"/>
  <c r="CJ411" i="16"/>
  <c r="CK411" i="16"/>
  <c r="CL411" i="16"/>
  <c r="CM411" i="16"/>
  <c r="CN411" i="16"/>
  <c r="CO411" i="16"/>
  <c r="CI412" i="16"/>
  <c r="CJ412" i="16"/>
  <c r="CK412" i="16"/>
  <c r="CL412" i="16"/>
  <c r="CM412" i="16"/>
  <c r="CN412" i="16"/>
  <c r="CO412" i="16"/>
  <c r="CI413" i="16"/>
  <c r="CJ413" i="16"/>
  <c r="CK413" i="16"/>
  <c r="CL413" i="16"/>
  <c r="CM413" i="16"/>
  <c r="CN413" i="16"/>
  <c r="CO413" i="16"/>
  <c r="CI414" i="16"/>
  <c r="CJ414" i="16"/>
  <c r="CK414" i="16"/>
  <c r="CL414" i="16"/>
  <c r="CM414" i="16"/>
  <c r="CN414" i="16"/>
  <c r="CO414" i="16"/>
  <c r="CI415" i="16"/>
  <c r="CJ415" i="16"/>
  <c r="CK415" i="16"/>
  <c r="CL415" i="16"/>
  <c r="CM415" i="16"/>
  <c r="CN415" i="16"/>
  <c r="CO415" i="16"/>
  <c r="CI416" i="16"/>
  <c r="CJ416" i="16"/>
  <c r="CK416" i="16"/>
  <c r="CL416" i="16"/>
  <c r="CM416" i="16"/>
  <c r="CN416" i="16"/>
  <c r="CO416" i="16"/>
  <c r="CI417" i="16"/>
  <c r="CJ417" i="16"/>
  <c r="CK417" i="16"/>
  <c r="CL417" i="16"/>
  <c r="CM417" i="16"/>
  <c r="CN417" i="16"/>
  <c r="CO417" i="16"/>
  <c r="CI418" i="16"/>
  <c r="CJ418" i="16"/>
  <c r="CK418" i="16"/>
  <c r="CL418" i="16"/>
  <c r="CM418" i="16"/>
  <c r="CN418" i="16"/>
  <c r="CO418" i="16"/>
  <c r="CI419" i="16"/>
  <c r="CJ419" i="16"/>
  <c r="CK419" i="16"/>
  <c r="CL419" i="16"/>
  <c r="CM419" i="16"/>
  <c r="CN419" i="16"/>
  <c r="CO419" i="16"/>
  <c r="CI420" i="16"/>
  <c r="CJ420" i="16"/>
  <c r="CK420" i="16"/>
  <c r="CL420" i="16"/>
  <c r="CM420" i="16"/>
  <c r="CN420" i="16"/>
  <c r="CO420" i="16"/>
  <c r="CI421" i="16"/>
  <c r="CJ421" i="16"/>
  <c r="CK421" i="16"/>
  <c r="CL421" i="16"/>
  <c r="CM421" i="16"/>
  <c r="CN421" i="16"/>
  <c r="CO421" i="16"/>
  <c r="CI422" i="16"/>
  <c r="CJ422" i="16"/>
  <c r="CK422" i="16"/>
  <c r="CL422" i="16"/>
  <c r="CM422" i="16"/>
  <c r="CN422" i="16"/>
  <c r="CO422" i="16"/>
  <c r="CI423" i="16"/>
  <c r="CJ423" i="16"/>
  <c r="CK423" i="16"/>
  <c r="CL423" i="16"/>
  <c r="CM423" i="16"/>
  <c r="CN423" i="16"/>
  <c r="CO423" i="16"/>
  <c r="CI424" i="16"/>
  <c r="CJ424" i="16"/>
  <c r="CK424" i="16"/>
  <c r="CL424" i="16"/>
  <c r="CM424" i="16"/>
  <c r="CN424" i="16"/>
  <c r="CO424" i="16"/>
  <c r="CI425" i="16"/>
  <c r="CJ425" i="16"/>
  <c r="CK425" i="16"/>
  <c r="CL425" i="16"/>
  <c r="CM425" i="16"/>
  <c r="CN425" i="16"/>
  <c r="CO425" i="16"/>
  <c r="CI426" i="16"/>
  <c r="CJ426" i="16"/>
  <c r="CK426" i="16"/>
  <c r="CL426" i="16"/>
  <c r="CM426" i="16"/>
  <c r="CN426" i="16"/>
  <c r="CO426" i="16"/>
  <c r="CI427" i="16"/>
  <c r="CJ427" i="16"/>
  <c r="CK427" i="16"/>
  <c r="CL427" i="16"/>
  <c r="CM427" i="16"/>
  <c r="CN427" i="16"/>
  <c r="CO427" i="16"/>
  <c r="CI428" i="16"/>
  <c r="CJ428" i="16"/>
  <c r="CK428" i="16"/>
  <c r="CL428" i="16"/>
  <c r="CM428" i="16"/>
  <c r="CN428" i="16"/>
  <c r="CO428" i="16"/>
  <c r="CI429" i="16"/>
  <c r="CJ429" i="16"/>
  <c r="CK429" i="16"/>
  <c r="CL429" i="16"/>
  <c r="CM429" i="16"/>
  <c r="CN429" i="16"/>
  <c r="CO429" i="16"/>
  <c r="CI430" i="16"/>
  <c r="CJ430" i="16"/>
  <c r="CK430" i="16"/>
  <c r="CL430" i="16"/>
  <c r="CM430" i="16"/>
  <c r="CN430" i="16"/>
  <c r="CO430" i="16"/>
  <c r="CI431" i="16"/>
  <c r="CJ431" i="16"/>
  <c r="CK431" i="16"/>
  <c r="CL431" i="16"/>
  <c r="CM431" i="16"/>
  <c r="CN431" i="16"/>
  <c r="CO431" i="16"/>
  <c r="CI432" i="16"/>
  <c r="CJ432" i="16"/>
  <c r="CK432" i="16"/>
  <c r="CL432" i="16"/>
  <c r="CM432" i="16"/>
  <c r="CN432" i="16"/>
  <c r="CO432" i="16"/>
  <c r="CI433" i="16"/>
  <c r="CJ433" i="16"/>
  <c r="CK433" i="16"/>
  <c r="CL433" i="16"/>
  <c r="CM433" i="16"/>
  <c r="CN433" i="16"/>
  <c r="CO433" i="16"/>
  <c r="CI434" i="16"/>
  <c r="CJ434" i="16"/>
  <c r="CK434" i="16"/>
  <c r="CL434" i="16"/>
  <c r="CM434" i="16"/>
  <c r="CN434" i="16"/>
  <c r="CO434" i="16"/>
  <c r="CI435" i="16"/>
  <c r="CJ435" i="16"/>
  <c r="CK435" i="16"/>
  <c r="CL435" i="16"/>
  <c r="CM435" i="16"/>
  <c r="CN435" i="16"/>
  <c r="CO435" i="16"/>
  <c r="CI436" i="16"/>
  <c r="CJ436" i="16"/>
  <c r="CK436" i="16"/>
  <c r="CL436" i="16"/>
  <c r="CM436" i="16"/>
  <c r="CN436" i="16"/>
  <c r="CO436" i="16"/>
  <c r="CI437" i="16"/>
  <c r="CJ437" i="16"/>
  <c r="CK437" i="16"/>
  <c r="CL437" i="16"/>
  <c r="CM437" i="16"/>
  <c r="CN437" i="16"/>
  <c r="CO437" i="16"/>
  <c r="CI438" i="16"/>
  <c r="CJ438" i="16"/>
  <c r="CK438" i="16"/>
  <c r="CL438" i="16"/>
  <c r="CM438" i="16"/>
  <c r="CN438" i="16"/>
  <c r="CO438" i="16"/>
  <c r="CI439" i="16"/>
  <c r="CJ439" i="16"/>
  <c r="CK439" i="16"/>
  <c r="CL439" i="16"/>
  <c r="CM439" i="16"/>
  <c r="CN439" i="16"/>
  <c r="CO439" i="16"/>
  <c r="CI440" i="16"/>
  <c r="CJ440" i="16"/>
  <c r="CK440" i="16"/>
  <c r="CL440" i="16"/>
  <c r="CM440" i="16"/>
  <c r="CN440" i="16"/>
  <c r="CO440" i="16"/>
  <c r="CI441" i="16"/>
  <c r="CJ441" i="16"/>
  <c r="CK441" i="16"/>
  <c r="CL441" i="16"/>
  <c r="CM441" i="16"/>
  <c r="CN441" i="16"/>
  <c r="CO441" i="16"/>
  <c r="CI442" i="16"/>
  <c r="CJ442" i="16"/>
  <c r="CK442" i="16"/>
  <c r="CL442" i="16"/>
  <c r="CM442" i="16"/>
  <c r="CN442" i="16"/>
  <c r="CO442" i="16"/>
  <c r="CI443" i="16"/>
  <c r="CJ443" i="16"/>
  <c r="CK443" i="16"/>
  <c r="CL443" i="16"/>
  <c r="CM443" i="16"/>
  <c r="CN443" i="16"/>
  <c r="CO443" i="16"/>
  <c r="CI444" i="16"/>
  <c r="CJ444" i="16"/>
  <c r="CK444" i="16"/>
  <c r="CL444" i="16"/>
  <c r="CM444" i="16"/>
  <c r="CN444" i="16"/>
  <c r="CO444" i="16"/>
  <c r="CI445" i="16"/>
  <c r="CJ445" i="16"/>
  <c r="CK445" i="16"/>
  <c r="CL445" i="16"/>
  <c r="CM445" i="16"/>
  <c r="CN445" i="16"/>
  <c r="CO445" i="16"/>
  <c r="CI446" i="16"/>
  <c r="CJ446" i="16"/>
  <c r="CK446" i="16"/>
  <c r="CL446" i="16"/>
  <c r="CM446" i="16"/>
  <c r="CN446" i="16"/>
  <c r="CO446" i="16"/>
  <c r="CI447" i="16"/>
  <c r="CJ447" i="16"/>
  <c r="CK447" i="16"/>
  <c r="CL447" i="16"/>
  <c r="CM447" i="16"/>
  <c r="CN447" i="16"/>
  <c r="CO447" i="16"/>
  <c r="CI448" i="16"/>
  <c r="CJ448" i="16"/>
  <c r="CK448" i="16"/>
  <c r="CL448" i="16"/>
  <c r="CM448" i="16"/>
  <c r="CN448" i="16"/>
  <c r="CO448" i="16"/>
  <c r="CI449" i="16"/>
  <c r="CJ449" i="16"/>
  <c r="CK449" i="16"/>
  <c r="CL449" i="16"/>
  <c r="CM449" i="16"/>
  <c r="CN449" i="16"/>
  <c r="CO449" i="16"/>
  <c r="CI450" i="16"/>
  <c r="CJ450" i="16"/>
  <c r="CK450" i="16"/>
  <c r="CL450" i="16"/>
  <c r="CM450" i="16"/>
  <c r="CN450" i="16"/>
  <c r="CO450" i="16"/>
  <c r="CI451" i="16"/>
  <c r="CJ451" i="16"/>
  <c r="CK451" i="16"/>
  <c r="CL451" i="16"/>
  <c r="CM451" i="16"/>
  <c r="CN451" i="16"/>
  <c r="CO451" i="16"/>
  <c r="CI452" i="16"/>
  <c r="CJ452" i="16"/>
  <c r="CK452" i="16"/>
  <c r="CL452" i="16"/>
  <c r="CM452" i="16"/>
  <c r="CN452" i="16"/>
  <c r="CO452" i="16"/>
  <c r="CI453" i="16"/>
  <c r="CJ453" i="16"/>
  <c r="CK453" i="16"/>
  <c r="CL453" i="16"/>
  <c r="CM453" i="16"/>
  <c r="CN453" i="16"/>
  <c r="CO453" i="16"/>
  <c r="CI454" i="16"/>
  <c r="CJ454" i="16"/>
  <c r="CK454" i="16"/>
  <c r="CL454" i="16"/>
  <c r="CM454" i="16"/>
  <c r="CN454" i="16"/>
  <c r="CO454" i="16"/>
  <c r="CI455" i="16"/>
  <c r="CJ455" i="16"/>
  <c r="CK455" i="16"/>
  <c r="CL455" i="16"/>
  <c r="CM455" i="16"/>
  <c r="CN455" i="16"/>
  <c r="CO455" i="16"/>
  <c r="CI456" i="16"/>
  <c r="CJ456" i="16"/>
  <c r="CK456" i="16"/>
  <c r="CL456" i="16"/>
  <c r="CM456" i="16"/>
  <c r="CN456" i="16"/>
  <c r="CO456" i="16"/>
  <c r="CI457" i="16"/>
  <c r="CJ457" i="16"/>
  <c r="CK457" i="16"/>
  <c r="CL457" i="16"/>
  <c r="CM457" i="16"/>
  <c r="CN457" i="16"/>
  <c r="CO457" i="16"/>
  <c r="CI458" i="16"/>
  <c r="CJ458" i="16"/>
  <c r="CK458" i="16"/>
  <c r="CL458" i="16"/>
  <c r="CM458" i="16"/>
  <c r="CN458" i="16"/>
  <c r="CO458" i="16"/>
  <c r="CI459" i="16"/>
  <c r="CJ459" i="16"/>
  <c r="CK459" i="16"/>
  <c r="CL459" i="16"/>
  <c r="CM459" i="16"/>
  <c r="CN459" i="16"/>
  <c r="CO459" i="16"/>
  <c r="CI460" i="16"/>
  <c r="CJ460" i="16"/>
  <c r="CK460" i="16"/>
  <c r="CL460" i="16"/>
  <c r="CM460" i="16"/>
  <c r="CN460" i="16"/>
  <c r="CO460" i="16"/>
  <c r="CI461" i="16"/>
  <c r="CJ461" i="16"/>
  <c r="CK461" i="16"/>
  <c r="CL461" i="16"/>
  <c r="CM461" i="16"/>
  <c r="CN461" i="16"/>
  <c r="CO461" i="16"/>
  <c r="CI462" i="16"/>
  <c r="CJ462" i="16"/>
  <c r="CK462" i="16"/>
  <c r="CL462" i="16"/>
  <c r="CM462" i="16"/>
  <c r="CN462" i="16"/>
  <c r="CO462" i="16"/>
  <c r="CI463" i="16"/>
  <c r="CJ463" i="16"/>
  <c r="CK463" i="16"/>
  <c r="CL463" i="16"/>
  <c r="CM463" i="16"/>
  <c r="CN463" i="16"/>
  <c r="CO463" i="16"/>
  <c r="CI464" i="16"/>
  <c r="CJ464" i="16"/>
  <c r="CK464" i="16"/>
  <c r="CL464" i="16"/>
  <c r="CM464" i="16"/>
  <c r="CN464" i="16"/>
  <c r="CO464" i="16"/>
  <c r="CI465" i="16"/>
  <c r="CJ465" i="16"/>
  <c r="CK465" i="16"/>
  <c r="CL465" i="16"/>
  <c r="CM465" i="16"/>
  <c r="CN465" i="16"/>
  <c r="CO465" i="16"/>
  <c r="CI466" i="16"/>
  <c r="CJ466" i="16"/>
  <c r="CK466" i="16"/>
  <c r="CL466" i="16"/>
  <c r="CM466" i="16"/>
  <c r="CN466" i="16"/>
  <c r="CO466" i="16"/>
  <c r="CI467" i="16"/>
  <c r="CJ467" i="16"/>
  <c r="CK467" i="16"/>
  <c r="CL467" i="16"/>
  <c r="CM467" i="16"/>
  <c r="CN467" i="16"/>
  <c r="CO467" i="16"/>
  <c r="CI468" i="16"/>
  <c r="CJ468" i="16"/>
  <c r="CK468" i="16"/>
  <c r="CL468" i="16"/>
  <c r="CM468" i="16"/>
  <c r="CN468" i="16"/>
  <c r="CO468" i="16"/>
  <c r="CI469" i="16"/>
  <c r="CJ469" i="16"/>
  <c r="CK469" i="16"/>
  <c r="CL469" i="16"/>
  <c r="CM469" i="16"/>
  <c r="CN469" i="16"/>
  <c r="CO469" i="16"/>
  <c r="CI470" i="16"/>
  <c r="CJ470" i="16"/>
  <c r="CK470" i="16"/>
  <c r="CL470" i="16"/>
  <c r="CM470" i="16"/>
  <c r="CN470" i="16"/>
  <c r="CO470" i="16"/>
  <c r="CI471" i="16"/>
  <c r="CJ471" i="16"/>
  <c r="CK471" i="16"/>
  <c r="CL471" i="16"/>
  <c r="CM471" i="16"/>
  <c r="CN471" i="16"/>
  <c r="CO471" i="16"/>
  <c r="CI472" i="16"/>
  <c r="CJ472" i="16"/>
  <c r="CK472" i="16"/>
  <c r="CL472" i="16"/>
  <c r="CM472" i="16"/>
  <c r="CN472" i="16"/>
  <c r="CO472" i="16"/>
  <c r="CI473" i="16"/>
  <c r="CJ473" i="16"/>
  <c r="CK473" i="16"/>
  <c r="CL473" i="16"/>
  <c r="CM473" i="16"/>
  <c r="CN473" i="16"/>
  <c r="CO473" i="16"/>
  <c r="CI474" i="16"/>
  <c r="CJ474" i="16"/>
  <c r="CK474" i="16"/>
  <c r="CL474" i="16"/>
  <c r="CM474" i="16"/>
  <c r="CN474" i="16"/>
  <c r="CO474" i="16"/>
  <c r="CI475" i="16"/>
  <c r="CJ475" i="16"/>
  <c r="CK475" i="16"/>
  <c r="CL475" i="16"/>
  <c r="CM475" i="16"/>
  <c r="CN475" i="16"/>
  <c r="CO475" i="16"/>
  <c r="CI476" i="16"/>
  <c r="CJ476" i="16"/>
  <c r="CK476" i="16"/>
  <c r="CL476" i="16"/>
  <c r="CM476" i="16"/>
  <c r="CN476" i="16"/>
  <c r="CO476" i="16"/>
  <c r="CI477" i="16"/>
  <c r="CJ477" i="16"/>
  <c r="CK477" i="16"/>
  <c r="CL477" i="16"/>
  <c r="CM477" i="16"/>
  <c r="CN477" i="16"/>
  <c r="CO477" i="16"/>
  <c r="CI478" i="16"/>
  <c r="CJ478" i="16"/>
  <c r="CK478" i="16"/>
  <c r="CL478" i="16"/>
  <c r="CM478" i="16"/>
  <c r="CN478" i="16"/>
  <c r="CO478" i="16"/>
  <c r="CI479" i="16"/>
  <c r="CJ479" i="16"/>
  <c r="CK479" i="16"/>
  <c r="CL479" i="16"/>
  <c r="CM479" i="16"/>
  <c r="CN479" i="16"/>
  <c r="CO479" i="16"/>
  <c r="CI480" i="16"/>
  <c r="CJ480" i="16"/>
  <c r="CK480" i="16"/>
  <c r="CL480" i="16"/>
  <c r="CM480" i="16"/>
  <c r="CN480" i="16"/>
  <c r="CO480" i="16"/>
  <c r="CI481" i="16"/>
  <c r="CJ481" i="16"/>
  <c r="CK481" i="16"/>
  <c r="CL481" i="16"/>
  <c r="CM481" i="16"/>
  <c r="CN481" i="16"/>
  <c r="CO481" i="16"/>
  <c r="CI482" i="16"/>
  <c r="CJ482" i="16"/>
  <c r="CK482" i="16"/>
  <c r="CL482" i="16"/>
  <c r="CM482" i="16"/>
  <c r="CN482" i="16"/>
  <c r="CO482" i="16"/>
  <c r="CI483" i="16"/>
  <c r="CJ483" i="16"/>
  <c r="CK483" i="16"/>
  <c r="CL483" i="16"/>
  <c r="CM483" i="16"/>
  <c r="CN483" i="16"/>
  <c r="CO483" i="16"/>
  <c r="CI484" i="16"/>
  <c r="CJ484" i="16"/>
  <c r="CK484" i="16"/>
  <c r="CL484" i="16"/>
  <c r="CM484" i="16"/>
  <c r="CN484" i="16"/>
  <c r="CO484" i="16"/>
  <c r="CI485" i="16"/>
  <c r="CJ485" i="16"/>
  <c r="CK485" i="16"/>
  <c r="CL485" i="16"/>
  <c r="CM485" i="16"/>
  <c r="CN485" i="16"/>
  <c r="CO485" i="16"/>
  <c r="CI486" i="16"/>
  <c r="CJ486" i="16"/>
  <c r="CK486" i="16"/>
  <c r="CL486" i="16"/>
  <c r="CM486" i="16"/>
  <c r="CN486" i="16"/>
  <c r="CO486" i="16"/>
  <c r="CI487" i="16"/>
  <c r="CJ487" i="16"/>
  <c r="CK487" i="16"/>
  <c r="CL487" i="16"/>
  <c r="CM487" i="16"/>
  <c r="CN487" i="16"/>
  <c r="CO487" i="16"/>
  <c r="CI488" i="16"/>
  <c r="CJ488" i="16"/>
  <c r="CK488" i="16"/>
  <c r="CL488" i="16"/>
  <c r="CM488" i="16"/>
  <c r="CN488" i="16"/>
  <c r="CO488" i="16"/>
  <c r="CI489" i="16"/>
  <c r="CJ489" i="16"/>
  <c r="CK489" i="16"/>
  <c r="CL489" i="16"/>
  <c r="CM489" i="16"/>
  <c r="CN489" i="16"/>
  <c r="CO489" i="16"/>
  <c r="CI490" i="16"/>
  <c r="CJ490" i="16"/>
  <c r="CK490" i="16"/>
  <c r="CL490" i="16"/>
  <c r="CM490" i="16"/>
  <c r="CN490" i="16"/>
  <c r="CO490" i="16"/>
  <c r="CI491" i="16"/>
  <c r="CJ491" i="16"/>
  <c r="CK491" i="16"/>
  <c r="CL491" i="16"/>
  <c r="CM491" i="16"/>
  <c r="CN491" i="16"/>
  <c r="CO491" i="16"/>
  <c r="CI492" i="16"/>
  <c r="CJ492" i="16"/>
  <c r="CK492" i="16"/>
  <c r="CL492" i="16"/>
  <c r="CM492" i="16"/>
  <c r="CN492" i="16"/>
  <c r="CO492" i="16"/>
  <c r="CI493" i="16"/>
  <c r="CJ493" i="16"/>
  <c r="CK493" i="16"/>
  <c r="CL493" i="16"/>
  <c r="CM493" i="16"/>
  <c r="CN493" i="16"/>
  <c r="CO493" i="16"/>
  <c r="CI494" i="16"/>
  <c r="CJ494" i="16"/>
  <c r="CK494" i="16"/>
  <c r="CL494" i="16"/>
  <c r="CM494" i="16"/>
  <c r="CN494" i="16"/>
  <c r="CO494" i="16"/>
  <c r="CI495" i="16"/>
  <c r="CJ495" i="16"/>
  <c r="CK495" i="16"/>
  <c r="CL495" i="16"/>
  <c r="CM495" i="16"/>
  <c r="CN495" i="16"/>
  <c r="CO495" i="16"/>
  <c r="CI496" i="16"/>
  <c r="CJ496" i="16"/>
  <c r="CK496" i="16"/>
  <c r="CL496" i="16"/>
  <c r="CM496" i="16"/>
  <c r="CN496" i="16"/>
  <c r="CO496" i="16"/>
  <c r="CI497" i="16"/>
  <c r="CJ497" i="16"/>
  <c r="CK497" i="16"/>
  <c r="CL497" i="16"/>
  <c r="CM497" i="16"/>
  <c r="CN497" i="16"/>
  <c r="CO497" i="16"/>
  <c r="CI498" i="16"/>
  <c r="CJ498" i="16"/>
  <c r="CK498" i="16"/>
  <c r="CL498" i="16"/>
  <c r="CM498" i="16"/>
  <c r="CN498" i="16"/>
  <c r="CO498" i="16"/>
  <c r="CI499" i="16"/>
  <c r="CJ499" i="16"/>
  <c r="CK499" i="16"/>
  <c r="CL499" i="16"/>
  <c r="CM499" i="16"/>
  <c r="CN499" i="16"/>
  <c r="CO499" i="16"/>
  <c r="CI500" i="16"/>
  <c r="CJ500" i="16"/>
  <c r="CK500" i="16"/>
  <c r="CL500" i="16"/>
  <c r="CM500" i="16"/>
  <c r="CN500" i="16"/>
  <c r="CO500" i="16"/>
  <c r="CI501" i="16"/>
  <c r="CJ501" i="16"/>
  <c r="CK501" i="16"/>
  <c r="CL501" i="16"/>
  <c r="CM501" i="16"/>
  <c r="CN501" i="16"/>
  <c r="CO501" i="16"/>
  <c r="CI502" i="16"/>
  <c r="CJ502" i="16"/>
  <c r="CK502" i="16"/>
  <c r="CL502" i="16"/>
  <c r="CM502" i="16"/>
  <c r="CN502" i="16"/>
  <c r="CO502" i="16"/>
  <c r="CI503" i="16"/>
  <c r="CJ503" i="16"/>
  <c r="CK503" i="16"/>
  <c r="CL503" i="16"/>
  <c r="CM503" i="16"/>
  <c r="CN503" i="16"/>
  <c r="CO503" i="16"/>
  <c r="CI504" i="16"/>
  <c r="CJ504" i="16"/>
  <c r="CK504" i="16"/>
  <c r="CL504" i="16"/>
  <c r="CM504" i="16"/>
  <c r="CN504" i="16"/>
  <c r="CO504" i="16"/>
  <c r="CI505" i="16"/>
  <c r="CJ505" i="16"/>
  <c r="CK505" i="16"/>
  <c r="CL505" i="16"/>
  <c r="CM505" i="16"/>
  <c r="CN505" i="16"/>
  <c r="CO505" i="16"/>
  <c r="CI506" i="16"/>
  <c r="CJ506" i="16"/>
  <c r="CK506" i="16"/>
  <c r="CL506" i="16"/>
  <c r="CM506" i="16"/>
  <c r="CN506" i="16"/>
  <c r="CO506" i="16"/>
  <c r="CI507" i="16"/>
  <c r="CJ507" i="16"/>
  <c r="CK507" i="16"/>
  <c r="CL507" i="16"/>
  <c r="CM507" i="16"/>
  <c r="CN507" i="16"/>
  <c r="CO507" i="16"/>
  <c r="CI508" i="16"/>
  <c r="CJ508" i="16"/>
  <c r="CK508" i="16"/>
  <c r="CL508" i="16"/>
  <c r="CM508" i="16"/>
  <c r="CN508" i="16"/>
  <c r="CO508" i="16"/>
  <c r="CI509" i="16"/>
  <c r="CJ509" i="16"/>
  <c r="CK509" i="16"/>
  <c r="CL509" i="16"/>
  <c r="CM509" i="16"/>
  <c r="CN509" i="16"/>
  <c r="CO509" i="16"/>
  <c r="CI510" i="16"/>
  <c r="CJ510" i="16"/>
  <c r="CK510" i="16"/>
  <c r="CL510" i="16"/>
  <c r="CM510" i="16"/>
  <c r="CN510" i="16"/>
  <c r="CO510" i="16"/>
  <c r="CI511" i="16"/>
  <c r="CJ511" i="16"/>
  <c r="CK511" i="16"/>
  <c r="CL511" i="16"/>
  <c r="CM511" i="16"/>
  <c r="CN511" i="16"/>
  <c r="CO511" i="16"/>
  <c r="CI512" i="16"/>
  <c r="CJ512" i="16"/>
  <c r="CK512" i="16"/>
  <c r="CL512" i="16"/>
  <c r="CM512" i="16"/>
  <c r="CN512" i="16"/>
  <c r="CO512" i="16"/>
  <c r="CI513" i="16"/>
  <c r="CJ513" i="16"/>
  <c r="CK513" i="16"/>
  <c r="CL513" i="16"/>
  <c r="CM513" i="16"/>
  <c r="CN513" i="16"/>
  <c r="CO513" i="16"/>
  <c r="CI514" i="16"/>
  <c r="CJ514" i="16"/>
  <c r="CK514" i="16"/>
  <c r="CL514" i="16"/>
  <c r="CM514" i="16"/>
  <c r="CN514" i="16"/>
  <c r="CO514" i="16"/>
  <c r="CI515" i="16"/>
  <c r="CJ515" i="16"/>
  <c r="CK515" i="16"/>
  <c r="CL515" i="16"/>
  <c r="CM515" i="16"/>
  <c r="CN515" i="16"/>
  <c r="CO515" i="16"/>
  <c r="CI516" i="16"/>
  <c r="CJ516" i="16"/>
  <c r="CK516" i="16"/>
  <c r="CL516" i="16"/>
  <c r="CM516" i="16"/>
  <c r="CN516" i="16"/>
  <c r="CO516" i="16"/>
  <c r="CI517" i="16"/>
  <c r="CJ517" i="16"/>
  <c r="CK517" i="16"/>
  <c r="CL517" i="16"/>
  <c r="CM517" i="16"/>
  <c r="CN517" i="16"/>
  <c r="CO517" i="16"/>
  <c r="CI518" i="16"/>
  <c r="CJ518" i="16"/>
  <c r="CK518" i="16"/>
  <c r="CL518" i="16"/>
  <c r="CM518" i="16"/>
  <c r="CN518" i="16"/>
  <c r="CO518" i="16"/>
  <c r="CI519" i="16"/>
  <c r="CJ519" i="16"/>
  <c r="CK519" i="16"/>
  <c r="CL519" i="16"/>
  <c r="CM519" i="16"/>
  <c r="CN519" i="16"/>
  <c r="CO519" i="16"/>
  <c r="CI520" i="16"/>
  <c r="CJ520" i="16"/>
  <c r="CK520" i="16"/>
  <c r="CL520" i="16"/>
  <c r="CM520" i="16"/>
  <c r="CN520" i="16"/>
  <c r="CO520" i="16"/>
  <c r="CI521" i="16"/>
  <c r="CJ521" i="16"/>
  <c r="CK521" i="16"/>
  <c r="CL521" i="16"/>
  <c r="CM521" i="16"/>
  <c r="CN521" i="16"/>
  <c r="CO521" i="16"/>
  <c r="CI522" i="16"/>
  <c r="CJ522" i="16"/>
  <c r="CK522" i="16"/>
  <c r="CL522" i="16"/>
  <c r="CM522" i="16"/>
  <c r="CN522" i="16"/>
  <c r="CO522" i="16"/>
  <c r="CI523" i="16"/>
  <c r="CJ523" i="16"/>
  <c r="CK523" i="16"/>
  <c r="CL523" i="16"/>
  <c r="CM523" i="16"/>
  <c r="CN523" i="16"/>
  <c r="CO523" i="16"/>
  <c r="CI524" i="16"/>
  <c r="CJ524" i="16"/>
  <c r="CK524" i="16"/>
  <c r="CL524" i="16"/>
  <c r="CM524" i="16"/>
  <c r="CN524" i="16"/>
  <c r="CO524" i="16"/>
  <c r="CI525" i="16"/>
  <c r="CJ525" i="16"/>
  <c r="CK525" i="16"/>
  <c r="CL525" i="16"/>
  <c r="CM525" i="16"/>
  <c r="CN525" i="16"/>
  <c r="CO525" i="16"/>
  <c r="CI526" i="16"/>
  <c r="CJ526" i="16"/>
  <c r="CK526" i="16"/>
  <c r="CL526" i="16"/>
  <c r="CM526" i="16"/>
  <c r="CN526" i="16"/>
  <c r="CO526" i="16"/>
  <c r="CI527" i="16"/>
  <c r="CJ527" i="16"/>
  <c r="CK527" i="16"/>
  <c r="CL527" i="16"/>
  <c r="CM527" i="16"/>
  <c r="CN527" i="16"/>
  <c r="CO527" i="16"/>
  <c r="CI528" i="16"/>
  <c r="CJ528" i="16"/>
  <c r="CK528" i="16"/>
  <c r="CL528" i="16"/>
  <c r="CM528" i="16"/>
  <c r="CN528" i="16"/>
  <c r="CO528" i="16"/>
  <c r="CI529" i="16"/>
  <c r="CJ529" i="16"/>
  <c r="CK529" i="16"/>
  <c r="CL529" i="16"/>
  <c r="CM529" i="16"/>
  <c r="CN529" i="16"/>
  <c r="CO529" i="16"/>
  <c r="CI530" i="16"/>
  <c r="CJ530" i="16"/>
  <c r="CK530" i="16"/>
  <c r="CL530" i="16"/>
  <c r="CM530" i="16"/>
  <c r="CN530" i="16"/>
  <c r="CO530" i="16"/>
  <c r="CI531" i="16"/>
  <c r="CJ531" i="16"/>
  <c r="CK531" i="16"/>
  <c r="CL531" i="16"/>
  <c r="CM531" i="16"/>
  <c r="CN531" i="16"/>
  <c r="CO531" i="16"/>
  <c r="CI532" i="16"/>
  <c r="CJ532" i="16"/>
  <c r="CK532" i="16"/>
  <c r="CL532" i="16"/>
  <c r="CM532" i="16"/>
  <c r="CN532" i="16"/>
  <c r="CO532" i="16"/>
  <c r="CI533" i="16"/>
  <c r="CJ533" i="16"/>
  <c r="CK533" i="16"/>
  <c r="CL533" i="16"/>
  <c r="CM533" i="16"/>
  <c r="CN533" i="16"/>
  <c r="CO533" i="16"/>
  <c r="CI534" i="16"/>
  <c r="CJ534" i="16"/>
  <c r="CK534" i="16"/>
  <c r="CL534" i="16"/>
  <c r="CM534" i="16"/>
  <c r="CN534" i="16"/>
  <c r="CO534" i="16"/>
  <c r="CI535" i="16"/>
  <c r="CJ535" i="16"/>
  <c r="CK535" i="16"/>
  <c r="CL535" i="16"/>
  <c r="CM535" i="16"/>
  <c r="CN535" i="16"/>
  <c r="CO535" i="16"/>
  <c r="CI536" i="16"/>
  <c r="CJ536" i="16"/>
  <c r="CK536" i="16"/>
  <c r="CL536" i="16"/>
  <c r="CM536" i="16"/>
  <c r="CN536" i="16"/>
  <c r="CO536" i="16"/>
  <c r="CI537" i="16"/>
  <c r="CJ537" i="16"/>
  <c r="CK537" i="16"/>
  <c r="CL537" i="16"/>
  <c r="CM537" i="16"/>
  <c r="CN537" i="16"/>
  <c r="CO537" i="16"/>
  <c r="CI538" i="16"/>
  <c r="CJ538" i="16"/>
  <c r="CK538" i="16"/>
  <c r="CL538" i="16"/>
  <c r="CM538" i="16"/>
  <c r="CN538" i="16"/>
  <c r="CO538" i="16"/>
  <c r="CI539" i="16"/>
  <c r="CJ539" i="16"/>
  <c r="CK539" i="16"/>
  <c r="CL539" i="16"/>
  <c r="CM539" i="16"/>
  <c r="CN539" i="16"/>
  <c r="CO539" i="16"/>
  <c r="CI540" i="16"/>
  <c r="CJ540" i="16"/>
  <c r="CK540" i="16"/>
  <c r="CL540" i="16"/>
  <c r="CM540" i="16"/>
  <c r="CN540" i="16"/>
  <c r="CO540" i="16"/>
  <c r="CI541" i="16"/>
  <c r="CJ541" i="16"/>
  <c r="CK541" i="16"/>
  <c r="CL541" i="16"/>
  <c r="CM541" i="16"/>
  <c r="CN541" i="16"/>
  <c r="CO541" i="16"/>
  <c r="CI542" i="16"/>
  <c r="CJ542" i="16"/>
  <c r="CK542" i="16"/>
  <c r="CL542" i="16"/>
  <c r="CM542" i="16"/>
  <c r="CN542" i="16"/>
  <c r="CO542" i="16"/>
  <c r="CI543" i="16"/>
  <c r="CJ543" i="16"/>
  <c r="CK543" i="16"/>
  <c r="CL543" i="16"/>
  <c r="CM543" i="16"/>
  <c r="CN543" i="16"/>
  <c r="CO543" i="16"/>
  <c r="CI544" i="16"/>
  <c r="CJ544" i="16"/>
  <c r="CK544" i="16"/>
  <c r="CL544" i="16"/>
  <c r="CM544" i="16"/>
  <c r="CN544" i="16"/>
  <c r="CO544" i="16"/>
  <c r="CI545" i="16"/>
  <c r="CJ545" i="16"/>
  <c r="CK545" i="16"/>
  <c r="CL545" i="16"/>
  <c r="CM545" i="16"/>
  <c r="CN545" i="16"/>
  <c r="CO545" i="16"/>
  <c r="CI546" i="16"/>
  <c r="CJ546" i="16"/>
  <c r="CK546" i="16"/>
  <c r="CL546" i="16"/>
  <c r="CM546" i="16"/>
  <c r="CN546" i="16"/>
  <c r="CO546" i="16"/>
  <c r="CI547" i="16"/>
  <c r="CJ547" i="16"/>
  <c r="CK547" i="16"/>
  <c r="CL547" i="16"/>
  <c r="CM547" i="16"/>
  <c r="CN547" i="16"/>
  <c r="CO547" i="16"/>
  <c r="CI548" i="16"/>
  <c r="CJ548" i="16"/>
  <c r="CK548" i="16"/>
  <c r="CL548" i="16"/>
  <c r="CM548" i="16"/>
  <c r="CN548" i="16"/>
  <c r="CO548" i="16"/>
  <c r="CI549" i="16"/>
  <c r="CJ549" i="16"/>
  <c r="CK549" i="16"/>
  <c r="CL549" i="16"/>
  <c r="CM549" i="16"/>
  <c r="CN549" i="16"/>
  <c r="CO549" i="16"/>
  <c r="CI550" i="16"/>
  <c r="CJ550" i="16"/>
  <c r="CK550" i="16"/>
  <c r="CL550" i="16"/>
  <c r="CM550" i="16"/>
  <c r="CN550" i="16"/>
  <c r="CO550" i="16"/>
  <c r="CI551" i="16"/>
  <c r="CJ551" i="16"/>
  <c r="CK551" i="16"/>
  <c r="CL551" i="16"/>
  <c r="CM551" i="16"/>
  <c r="CN551" i="16"/>
  <c r="CO551" i="16"/>
  <c r="CI552" i="16"/>
  <c r="CJ552" i="16"/>
  <c r="CK552" i="16"/>
  <c r="CL552" i="16"/>
  <c r="CM552" i="16"/>
  <c r="CN552" i="16"/>
  <c r="CO552" i="16"/>
  <c r="CI553" i="16"/>
  <c r="CJ553" i="16"/>
  <c r="CK553" i="16"/>
  <c r="CL553" i="16"/>
  <c r="CM553" i="16"/>
  <c r="CN553" i="16"/>
  <c r="CO553" i="16"/>
  <c r="CI554" i="16"/>
  <c r="CJ554" i="16"/>
  <c r="CK554" i="16"/>
  <c r="CL554" i="16"/>
  <c r="CM554" i="16"/>
  <c r="CN554" i="16"/>
  <c r="CO554" i="16"/>
  <c r="CI555" i="16"/>
  <c r="CJ555" i="16"/>
  <c r="CK555" i="16"/>
  <c r="CL555" i="16"/>
  <c r="CM555" i="16"/>
  <c r="CN555" i="16"/>
  <c r="CO555" i="16"/>
  <c r="CI556" i="16"/>
  <c r="CJ556" i="16"/>
  <c r="CK556" i="16"/>
  <c r="CL556" i="16"/>
  <c r="CM556" i="16"/>
  <c r="CN556" i="16"/>
  <c r="CO556" i="16"/>
  <c r="CI557" i="16"/>
  <c r="CJ557" i="16"/>
  <c r="CK557" i="16"/>
  <c r="CL557" i="16"/>
  <c r="CM557" i="16"/>
  <c r="CN557" i="16"/>
  <c r="CO557" i="16"/>
  <c r="CI558" i="16"/>
  <c r="CJ558" i="16"/>
  <c r="CK558" i="16"/>
  <c r="CL558" i="16"/>
  <c r="CM558" i="16"/>
  <c r="CN558" i="16"/>
  <c r="CO558" i="16"/>
  <c r="CI559" i="16"/>
  <c r="CJ559" i="16"/>
  <c r="CK559" i="16"/>
  <c r="CL559" i="16"/>
  <c r="CM559" i="16"/>
  <c r="CN559" i="16"/>
  <c r="CO559" i="16"/>
  <c r="CI560" i="16"/>
  <c r="CJ560" i="16"/>
  <c r="CK560" i="16"/>
  <c r="CL560" i="16"/>
  <c r="CM560" i="16"/>
  <c r="CN560" i="16"/>
  <c r="CO560" i="16"/>
  <c r="CI561" i="16"/>
  <c r="CJ561" i="16"/>
  <c r="CK561" i="16"/>
  <c r="CL561" i="16"/>
  <c r="CM561" i="16"/>
  <c r="CN561" i="16"/>
  <c r="CO561" i="16"/>
  <c r="CI562" i="16"/>
  <c r="CJ562" i="16"/>
  <c r="CK562" i="16"/>
  <c r="CL562" i="16"/>
  <c r="CM562" i="16"/>
  <c r="CN562" i="16"/>
  <c r="CO562" i="16"/>
  <c r="CI563" i="16"/>
  <c r="CJ563" i="16"/>
  <c r="CK563" i="16"/>
  <c r="CL563" i="16"/>
  <c r="CM563" i="16"/>
  <c r="CN563" i="16"/>
  <c r="CO563" i="16"/>
  <c r="CI564" i="16"/>
  <c r="CJ564" i="16"/>
  <c r="CK564" i="16"/>
  <c r="CL564" i="16"/>
  <c r="CM564" i="16"/>
  <c r="CN564" i="16"/>
  <c r="CO564" i="16"/>
  <c r="CI565" i="16"/>
  <c r="CJ565" i="16"/>
  <c r="CK565" i="16"/>
  <c r="CL565" i="16"/>
  <c r="CM565" i="16"/>
  <c r="CN565" i="16"/>
  <c r="CO565" i="16"/>
  <c r="CI566" i="16"/>
  <c r="CJ566" i="16"/>
  <c r="CK566" i="16"/>
  <c r="CL566" i="16"/>
  <c r="CM566" i="16"/>
  <c r="CN566" i="16"/>
  <c r="CO566" i="16"/>
  <c r="CI567" i="16"/>
  <c r="CJ567" i="16"/>
  <c r="CK567" i="16"/>
  <c r="CL567" i="16"/>
  <c r="CM567" i="16"/>
  <c r="CN567" i="16"/>
  <c r="CO567" i="16"/>
  <c r="CI568" i="16"/>
  <c r="CJ568" i="16"/>
  <c r="CK568" i="16"/>
  <c r="CL568" i="16"/>
  <c r="CM568" i="16"/>
  <c r="CN568" i="16"/>
  <c r="CO568" i="16"/>
  <c r="CI569" i="16"/>
  <c r="CJ569" i="16"/>
  <c r="CK569" i="16"/>
  <c r="CL569" i="16"/>
  <c r="CM569" i="16"/>
  <c r="CN569" i="16"/>
  <c r="CO569" i="16"/>
  <c r="CI570" i="16"/>
  <c r="CJ570" i="16"/>
  <c r="CK570" i="16"/>
  <c r="CL570" i="16"/>
  <c r="CM570" i="16"/>
  <c r="CN570" i="16"/>
  <c r="CO570" i="16"/>
  <c r="CI571" i="16"/>
  <c r="CJ571" i="16"/>
  <c r="CK571" i="16"/>
  <c r="CL571" i="16"/>
  <c r="CM571" i="16"/>
  <c r="CN571" i="16"/>
  <c r="CO571" i="16"/>
  <c r="CI572" i="16"/>
  <c r="CJ572" i="16"/>
  <c r="CK572" i="16"/>
  <c r="CL572" i="16"/>
  <c r="CM572" i="16"/>
  <c r="CN572" i="16"/>
  <c r="CO572" i="16"/>
  <c r="CI573" i="16"/>
  <c r="CJ573" i="16"/>
  <c r="CK573" i="16"/>
  <c r="CL573" i="16"/>
  <c r="CM573" i="16"/>
  <c r="CN573" i="16"/>
  <c r="CO573" i="16"/>
  <c r="CI574" i="16"/>
  <c r="CJ574" i="16"/>
  <c r="CK574" i="16"/>
  <c r="CL574" i="16"/>
  <c r="CM574" i="16"/>
  <c r="CN574" i="16"/>
  <c r="CO574" i="16"/>
  <c r="CI575" i="16"/>
  <c r="CJ575" i="16"/>
  <c r="CK575" i="16"/>
  <c r="CL575" i="16"/>
  <c r="CM575" i="16"/>
  <c r="CN575" i="16"/>
  <c r="CO575" i="16"/>
  <c r="CI576" i="16"/>
  <c r="CJ576" i="16"/>
  <c r="CK576" i="16"/>
  <c r="CL576" i="16"/>
  <c r="CM576" i="16"/>
  <c r="CN576" i="16"/>
  <c r="CO576" i="16"/>
  <c r="CI577" i="16"/>
  <c r="CJ577" i="16"/>
  <c r="CK577" i="16"/>
  <c r="CL577" i="16"/>
  <c r="CM577" i="16"/>
  <c r="CN577" i="16"/>
  <c r="CO577" i="16"/>
  <c r="CI578" i="16"/>
  <c r="CJ578" i="16"/>
  <c r="CK578" i="16"/>
  <c r="CL578" i="16"/>
  <c r="CM578" i="16"/>
  <c r="CN578" i="16"/>
  <c r="CO578" i="16"/>
  <c r="CI579" i="16"/>
  <c r="CJ579" i="16"/>
  <c r="CK579" i="16"/>
  <c r="CL579" i="16"/>
  <c r="CM579" i="16"/>
  <c r="CN579" i="16"/>
  <c r="CO579" i="16"/>
  <c r="CI580" i="16"/>
  <c r="CJ580" i="16"/>
  <c r="CK580" i="16"/>
  <c r="CL580" i="16"/>
  <c r="CM580" i="16"/>
  <c r="CN580" i="16"/>
  <c r="CO580" i="16"/>
  <c r="CI581" i="16"/>
  <c r="CJ581" i="16"/>
  <c r="CK581" i="16"/>
  <c r="CL581" i="16"/>
  <c r="CM581" i="16"/>
  <c r="CN581" i="16"/>
  <c r="CO581" i="16"/>
  <c r="CI582" i="16"/>
  <c r="CJ582" i="16"/>
  <c r="CK582" i="16"/>
  <c r="CL582" i="16"/>
  <c r="CM582" i="16"/>
  <c r="CN582" i="16"/>
  <c r="CO582" i="16"/>
  <c r="CI583" i="16"/>
  <c r="CJ583" i="16"/>
  <c r="CK583" i="16"/>
  <c r="CL583" i="16"/>
  <c r="CM583" i="16"/>
  <c r="CN583" i="16"/>
  <c r="CO583" i="16"/>
  <c r="CI584" i="16"/>
  <c r="CJ584" i="16"/>
  <c r="CK584" i="16"/>
  <c r="CL584" i="16"/>
  <c r="CM584" i="16"/>
  <c r="CN584" i="16"/>
  <c r="CO584" i="16"/>
  <c r="CI585" i="16"/>
  <c r="CJ585" i="16"/>
  <c r="CK585" i="16"/>
  <c r="CL585" i="16"/>
  <c r="CM585" i="16"/>
  <c r="CN585" i="16"/>
  <c r="CO585" i="16"/>
  <c r="CI586" i="16"/>
  <c r="CJ586" i="16"/>
  <c r="CK586" i="16"/>
  <c r="CL586" i="16"/>
  <c r="CM586" i="16"/>
  <c r="CN586" i="16"/>
  <c r="CO586" i="16"/>
  <c r="CI587" i="16"/>
  <c r="CJ587" i="16"/>
  <c r="CK587" i="16"/>
  <c r="CL587" i="16"/>
  <c r="CM587" i="16"/>
  <c r="CN587" i="16"/>
  <c r="CO587" i="16"/>
  <c r="CI588" i="16"/>
  <c r="CJ588" i="16"/>
  <c r="CK588" i="16"/>
  <c r="CL588" i="16"/>
  <c r="CM588" i="16"/>
  <c r="CN588" i="16"/>
  <c r="CO588" i="16"/>
  <c r="CI589" i="16"/>
  <c r="CJ589" i="16"/>
  <c r="CK589" i="16"/>
  <c r="CL589" i="16"/>
  <c r="CM589" i="16"/>
  <c r="CN589" i="16"/>
  <c r="CO589" i="16"/>
  <c r="CI590" i="16"/>
  <c r="CJ590" i="16"/>
  <c r="CK590" i="16"/>
  <c r="CL590" i="16"/>
  <c r="CM590" i="16"/>
  <c r="CN590" i="16"/>
  <c r="CO590" i="16"/>
  <c r="CI591" i="16"/>
  <c r="CJ591" i="16"/>
  <c r="CK591" i="16"/>
  <c r="CL591" i="16"/>
  <c r="CM591" i="16"/>
  <c r="CN591" i="16"/>
  <c r="CO591" i="16"/>
  <c r="CI592" i="16"/>
  <c r="CJ592" i="16"/>
  <c r="CK592" i="16"/>
  <c r="CL592" i="16"/>
  <c r="CM592" i="16"/>
  <c r="CN592" i="16"/>
  <c r="CO592" i="16"/>
  <c r="CI593" i="16"/>
  <c r="CJ593" i="16"/>
  <c r="CK593" i="16"/>
  <c r="CL593" i="16"/>
  <c r="CM593" i="16"/>
  <c r="CN593" i="16"/>
  <c r="CO593" i="16"/>
  <c r="CI594" i="16"/>
  <c r="CJ594" i="16"/>
  <c r="CK594" i="16"/>
  <c r="CL594" i="16"/>
  <c r="CM594" i="16"/>
  <c r="CN594" i="16"/>
  <c r="CO594" i="16"/>
  <c r="CI595" i="16"/>
  <c r="CJ595" i="16"/>
  <c r="CK595" i="16"/>
  <c r="CL595" i="16"/>
  <c r="CM595" i="16"/>
  <c r="CN595" i="16"/>
  <c r="CO595" i="16"/>
  <c r="CI596" i="16"/>
  <c r="CJ596" i="16"/>
  <c r="CK596" i="16"/>
  <c r="CL596" i="16"/>
  <c r="CM596" i="16"/>
  <c r="CN596" i="16"/>
  <c r="CO596" i="16"/>
  <c r="CI597" i="16"/>
  <c r="CJ597" i="16"/>
  <c r="CK597" i="16"/>
  <c r="CL597" i="16"/>
  <c r="CM597" i="16"/>
  <c r="CN597" i="16"/>
  <c r="CO597" i="16"/>
  <c r="CI598" i="16"/>
  <c r="CJ598" i="16"/>
  <c r="CK598" i="16"/>
  <c r="CL598" i="16"/>
  <c r="CM598" i="16"/>
  <c r="CN598" i="16"/>
  <c r="CO598" i="16"/>
  <c r="CI599" i="16"/>
  <c r="CJ599" i="16"/>
  <c r="CK599" i="16"/>
  <c r="CL599" i="16"/>
  <c r="CM599" i="16"/>
  <c r="CN599" i="16"/>
  <c r="CO599" i="16"/>
  <c r="CI600" i="16"/>
  <c r="CJ600" i="16"/>
  <c r="CK600" i="16"/>
  <c r="CL600" i="16"/>
  <c r="CM600" i="16"/>
  <c r="CN600" i="16"/>
  <c r="CO600" i="16"/>
  <c r="CI601" i="16"/>
  <c r="CJ601" i="16"/>
  <c r="CK601" i="16"/>
  <c r="CL601" i="16"/>
  <c r="CM601" i="16"/>
  <c r="CN601" i="16"/>
  <c r="CO601" i="16"/>
  <c r="CI602" i="16"/>
  <c r="CJ602" i="16"/>
  <c r="CK602" i="16"/>
  <c r="CL602" i="16"/>
  <c r="CM602" i="16"/>
  <c r="CN602" i="16"/>
  <c r="CO602" i="16"/>
  <c r="CI603" i="16"/>
  <c r="CJ603" i="16"/>
  <c r="CK603" i="16"/>
  <c r="CL603" i="16"/>
  <c r="CM603" i="16"/>
  <c r="CN603" i="16"/>
  <c r="CO603" i="16"/>
  <c r="CI604" i="16"/>
  <c r="CJ604" i="16"/>
  <c r="CK604" i="16"/>
  <c r="CL604" i="16"/>
  <c r="CM604" i="16"/>
  <c r="CN604" i="16"/>
  <c r="CO604" i="16"/>
  <c r="CI605" i="16"/>
  <c r="CJ605" i="16"/>
  <c r="CK605" i="16"/>
  <c r="CL605" i="16"/>
  <c r="CM605" i="16"/>
  <c r="CN605" i="16"/>
  <c r="CO605" i="16"/>
  <c r="CI606" i="16"/>
  <c r="CJ606" i="16"/>
  <c r="CK606" i="16"/>
  <c r="CL606" i="16"/>
  <c r="CM606" i="16"/>
  <c r="CN606" i="16"/>
  <c r="CO606" i="16"/>
  <c r="CI607" i="16"/>
  <c r="CJ607" i="16"/>
  <c r="CK607" i="16"/>
  <c r="CL607" i="16"/>
  <c r="CM607" i="16"/>
  <c r="CN607" i="16"/>
  <c r="CO607" i="16"/>
  <c r="CI608" i="16"/>
  <c r="CJ608" i="16"/>
  <c r="CK608" i="16"/>
  <c r="CL608" i="16"/>
  <c r="CM608" i="16"/>
  <c r="CN608" i="16"/>
  <c r="CO608" i="16"/>
  <c r="CI609" i="16"/>
  <c r="CJ609" i="16"/>
  <c r="CK609" i="16"/>
  <c r="CL609" i="16"/>
  <c r="CM609" i="16"/>
  <c r="CN609" i="16"/>
  <c r="CO609" i="16"/>
  <c r="CI610" i="16"/>
  <c r="CJ610" i="16"/>
  <c r="CK610" i="16"/>
  <c r="CL610" i="16"/>
  <c r="CM610" i="16"/>
  <c r="CN610" i="16"/>
  <c r="CO610" i="16"/>
  <c r="CI611" i="16"/>
  <c r="CJ611" i="16"/>
  <c r="CK611" i="16"/>
  <c r="CL611" i="16"/>
  <c r="CM611" i="16"/>
  <c r="CN611" i="16"/>
  <c r="CO611" i="16"/>
  <c r="CI612" i="16"/>
  <c r="CJ612" i="16"/>
  <c r="CK612" i="16"/>
  <c r="CL612" i="16"/>
  <c r="CM612" i="16"/>
  <c r="CN612" i="16"/>
  <c r="CO612" i="16"/>
  <c r="CI613" i="16"/>
  <c r="CJ613" i="16"/>
  <c r="CK613" i="16"/>
  <c r="CL613" i="16"/>
  <c r="CM613" i="16"/>
  <c r="CN613" i="16"/>
  <c r="CO613" i="16"/>
  <c r="CI614" i="16"/>
  <c r="CJ614" i="16"/>
  <c r="CK614" i="16"/>
  <c r="CL614" i="16"/>
  <c r="CM614" i="16"/>
  <c r="CN614" i="16"/>
  <c r="CO614" i="16"/>
  <c r="CI615" i="16"/>
  <c r="CJ615" i="16"/>
  <c r="CK615" i="16"/>
  <c r="CL615" i="16"/>
  <c r="CM615" i="16"/>
  <c r="CN615" i="16"/>
  <c r="CO615" i="16"/>
  <c r="CI616" i="16"/>
  <c r="CJ616" i="16"/>
  <c r="CK616" i="16"/>
  <c r="CL616" i="16"/>
  <c r="CM616" i="16"/>
  <c r="CN616" i="16"/>
  <c r="CO616" i="16"/>
  <c r="CI617" i="16"/>
  <c r="CJ617" i="16"/>
  <c r="CK617" i="16"/>
  <c r="CL617" i="16"/>
  <c r="CM617" i="16"/>
  <c r="CN617" i="16"/>
  <c r="CO617" i="16"/>
  <c r="CI618" i="16"/>
  <c r="CJ618" i="16"/>
  <c r="CK618" i="16"/>
  <c r="CL618" i="16"/>
  <c r="CM618" i="16"/>
  <c r="CN618" i="16"/>
  <c r="CO618" i="16"/>
  <c r="CI619" i="16"/>
  <c r="CJ619" i="16"/>
  <c r="CK619" i="16"/>
  <c r="CL619" i="16"/>
  <c r="CM619" i="16"/>
  <c r="CN619" i="16"/>
  <c r="CO619" i="16"/>
  <c r="CI620" i="16"/>
  <c r="CJ620" i="16"/>
  <c r="CK620" i="16"/>
  <c r="CL620" i="16"/>
  <c r="CM620" i="16"/>
  <c r="CN620" i="16"/>
  <c r="CO620" i="16"/>
  <c r="CI621" i="16"/>
  <c r="CJ621" i="16"/>
  <c r="CK621" i="16"/>
  <c r="CL621" i="16"/>
  <c r="CM621" i="16"/>
  <c r="CN621" i="16"/>
  <c r="CO621" i="16"/>
  <c r="CI622" i="16"/>
  <c r="CJ622" i="16"/>
  <c r="CK622" i="16"/>
  <c r="CL622" i="16"/>
  <c r="CM622" i="16"/>
  <c r="CN622" i="16"/>
  <c r="CO622" i="16"/>
  <c r="CI623" i="16"/>
  <c r="CJ623" i="16"/>
  <c r="CK623" i="16"/>
  <c r="CL623" i="16"/>
  <c r="CM623" i="16"/>
  <c r="CN623" i="16"/>
  <c r="CO623" i="16"/>
  <c r="CI624" i="16"/>
  <c r="CJ624" i="16"/>
  <c r="CK624" i="16"/>
  <c r="CL624" i="16"/>
  <c r="CM624" i="16"/>
  <c r="CN624" i="16"/>
  <c r="CO624" i="16"/>
  <c r="CI625" i="16"/>
  <c r="CJ625" i="16"/>
  <c r="CK625" i="16"/>
  <c r="CL625" i="16"/>
  <c r="CM625" i="16"/>
  <c r="CN625" i="16"/>
  <c r="CO625" i="16"/>
  <c r="CI626" i="16"/>
  <c r="CJ626" i="16"/>
  <c r="CK626" i="16"/>
  <c r="CL626" i="16"/>
  <c r="CM626" i="16"/>
  <c r="CN626" i="16"/>
  <c r="CO626" i="16"/>
  <c r="CI627" i="16"/>
  <c r="CJ627" i="16"/>
  <c r="CK627" i="16"/>
  <c r="CL627" i="16"/>
  <c r="CM627" i="16"/>
  <c r="CN627" i="16"/>
  <c r="CO627" i="16"/>
  <c r="CI628" i="16"/>
  <c r="CJ628" i="16"/>
  <c r="CK628" i="16"/>
  <c r="CL628" i="16"/>
  <c r="CM628" i="16"/>
  <c r="CN628" i="16"/>
  <c r="CO628" i="16"/>
  <c r="CI629" i="16"/>
  <c r="CJ629" i="16"/>
  <c r="CK629" i="16"/>
  <c r="CL629" i="16"/>
  <c r="CM629" i="16"/>
  <c r="CN629" i="16"/>
  <c r="CO629" i="16"/>
  <c r="CI630" i="16"/>
  <c r="CJ630" i="16"/>
  <c r="CK630" i="16"/>
  <c r="CL630" i="16"/>
  <c r="CM630" i="16"/>
  <c r="CN630" i="16"/>
  <c r="CO630" i="16"/>
  <c r="CI631" i="16"/>
  <c r="CJ631" i="16"/>
  <c r="CK631" i="16"/>
  <c r="CL631" i="16"/>
  <c r="CM631" i="16"/>
  <c r="CN631" i="16"/>
  <c r="CO631" i="16"/>
  <c r="CI632" i="16"/>
  <c r="CJ632" i="16"/>
  <c r="CK632" i="16"/>
  <c r="CL632" i="16"/>
  <c r="CM632" i="16"/>
  <c r="CN632" i="16"/>
  <c r="CO632" i="16"/>
  <c r="CI633" i="16"/>
  <c r="CJ633" i="16"/>
  <c r="CK633" i="16"/>
  <c r="CL633" i="16"/>
  <c r="CM633" i="16"/>
  <c r="CN633" i="16"/>
  <c r="CO633" i="16"/>
  <c r="CI634" i="16"/>
  <c r="CJ634" i="16"/>
  <c r="CK634" i="16"/>
  <c r="CL634" i="16"/>
  <c r="CM634" i="16"/>
  <c r="CN634" i="16"/>
  <c r="CO634" i="16"/>
  <c r="CI635" i="16"/>
  <c r="CJ635" i="16"/>
  <c r="CK635" i="16"/>
  <c r="CL635" i="16"/>
  <c r="CM635" i="16"/>
  <c r="CN635" i="16"/>
  <c r="CO635" i="16"/>
  <c r="CI636" i="16"/>
  <c r="CJ636" i="16"/>
  <c r="CK636" i="16"/>
  <c r="CL636" i="16"/>
  <c r="CM636" i="16"/>
  <c r="CN636" i="16"/>
  <c r="CO636" i="16"/>
  <c r="CI637" i="16"/>
  <c r="CJ637" i="16"/>
  <c r="CK637" i="16"/>
  <c r="CL637" i="16"/>
  <c r="CM637" i="16"/>
  <c r="CN637" i="16"/>
  <c r="CO637" i="16"/>
  <c r="CI638" i="16"/>
  <c r="CJ638" i="16"/>
  <c r="CK638" i="16"/>
  <c r="CL638" i="16"/>
  <c r="CM638" i="16"/>
  <c r="CN638" i="16"/>
  <c r="CO638" i="16"/>
  <c r="CI639" i="16"/>
  <c r="CJ639" i="16"/>
  <c r="CK639" i="16"/>
  <c r="CL639" i="16"/>
  <c r="CM639" i="16"/>
  <c r="CN639" i="16"/>
  <c r="CO639" i="16"/>
  <c r="CI640" i="16"/>
  <c r="CJ640" i="16"/>
  <c r="CK640" i="16"/>
  <c r="CL640" i="16"/>
  <c r="CM640" i="16"/>
  <c r="CN640" i="16"/>
  <c r="CO640" i="16"/>
  <c r="CI641" i="16"/>
  <c r="CJ641" i="16"/>
  <c r="CK641" i="16"/>
  <c r="CL641" i="16"/>
  <c r="CM641" i="16"/>
  <c r="CN641" i="16"/>
  <c r="CO641" i="16"/>
  <c r="CI642" i="16"/>
  <c r="CJ642" i="16"/>
  <c r="CK642" i="16"/>
  <c r="CL642" i="16"/>
  <c r="CM642" i="16"/>
  <c r="CN642" i="16"/>
  <c r="CO642" i="16"/>
  <c r="CI643" i="16"/>
  <c r="CJ643" i="16"/>
  <c r="CK643" i="16"/>
  <c r="CL643" i="16"/>
  <c r="CM643" i="16"/>
  <c r="CN643" i="16"/>
  <c r="CO643" i="16"/>
  <c r="CI644" i="16"/>
  <c r="CJ644" i="16"/>
  <c r="CK644" i="16"/>
  <c r="CL644" i="16"/>
  <c r="CM644" i="16"/>
  <c r="CN644" i="16"/>
  <c r="CO644" i="16"/>
  <c r="CI645" i="16"/>
  <c r="CJ645" i="16"/>
  <c r="CK645" i="16"/>
  <c r="CL645" i="16"/>
  <c r="CM645" i="16"/>
  <c r="CN645" i="16"/>
  <c r="CO645" i="16"/>
  <c r="CI646" i="16"/>
  <c r="CJ646" i="16"/>
  <c r="CK646" i="16"/>
  <c r="CL646" i="16"/>
  <c r="CM646" i="16"/>
  <c r="CN646" i="16"/>
  <c r="CO646" i="16"/>
  <c r="CI647" i="16"/>
  <c r="CJ647" i="16"/>
  <c r="CK647" i="16"/>
  <c r="CL647" i="16"/>
  <c r="CM647" i="16"/>
  <c r="CN647" i="16"/>
  <c r="CO647" i="16"/>
  <c r="CI648" i="16"/>
  <c r="CJ648" i="16"/>
  <c r="CK648" i="16"/>
  <c r="CL648" i="16"/>
  <c r="CM648" i="16"/>
  <c r="CN648" i="16"/>
  <c r="CO648" i="16"/>
  <c r="CI649" i="16"/>
  <c r="CJ649" i="16"/>
  <c r="CK649" i="16"/>
  <c r="CL649" i="16"/>
  <c r="CM649" i="16"/>
  <c r="CN649" i="16"/>
  <c r="CO649" i="16"/>
  <c r="CI650" i="16"/>
  <c r="CJ650" i="16"/>
  <c r="CK650" i="16"/>
  <c r="CL650" i="16"/>
  <c r="CM650" i="16"/>
  <c r="CN650" i="16"/>
  <c r="CO650" i="16"/>
  <c r="CI651" i="16"/>
  <c r="CJ651" i="16"/>
  <c r="CK651" i="16"/>
  <c r="CL651" i="16"/>
  <c r="CM651" i="16"/>
  <c r="CN651" i="16"/>
  <c r="CO651" i="16"/>
  <c r="CI652" i="16"/>
  <c r="CJ652" i="16"/>
  <c r="CK652" i="16"/>
  <c r="CL652" i="16"/>
  <c r="CM652" i="16"/>
  <c r="CN652" i="16"/>
  <c r="CO652" i="16"/>
  <c r="CI653" i="16"/>
  <c r="CJ653" i="16"/>
  <c r="CK653" i="16"/>
  <c r="CL653" i="16"/>
  <c r="CM653" i="16"/>
  <c r="CN653" i="16"/>
  <c r="CO653" i="16"/>
  <c r="CI654" i="16"/>
  <c r="CJ654" i="16"/>
  <c r="CK654" i="16"/>
  <c r="CL654" i="16"/>
  <c r="CM654" i="16"/>
  <c r="CN654" i="16"/>
  <c r="CO654" i="16"/>
  <c r="CI655" i="16"/>
  <c r="CJ655" i="16"/>
  <c r="CK655" i="16"/>
  <c r="CL655" i="16"/>
  <c r="CM655" i="16"/>
  <c r="CN655" i="16"/>
  <c r="CO655" i="16"/>
  <c r="CI656" i="16"/>
  <c r="CJ656" i="16"/>
  <c r="CK656" i="16"/>
  <c r="CL656" i="16"/>
  <c r="CM656" i="16"/>
  <c r="CN656" i="16"/>
  <c r="CO656" i="16"/>
  <c r="CI657" i="16"/>
  <c r="CJ657" i="16"/>
  <c r="CK657" i="16"/>
  <c r="CL657" i="16"/>
  <c r="CM657" i="16"/>
  <c r="CN657" i="16"/>
  <c r="CO657" i="16"/>
  <c r="CI658" i="16"/>
  <c r="CJ658" i="16"/>
  <c r="CK658" i="16"/>
  <c r="CL658" i="16"/>
  <c r="CM658" i="16"/>
  <c r="CN658" i="16"/>
  <c r="CO658" i="16"/>
  <c r="CI659" i="16"/>
  <c r="CJ659" i="16"/>
  <c r="CK659" i="16"/>
  <c r="CL659" i="16"/>
  <c r="CM659" i="16"/>
  <c r="CN659" i="16"/>
  <c r="CO659" i="16"/>
  <c r="CI660" i="16"/>
  <c r="CJ660" i="16"/>
  <c r="CK660" i="16"/>
  <c r="CL660" i="16"/>
  <c r="CM660" i="16"/>
  <c r="CN660" i="16"/>
  <c r="CO660" i="16"/>
  <c r="CI661" i="16"/>
  <c r="CJ661" i="16"/>
  <c r="CK661" i="16"/>
  <c r="CL661" i="16"/>
  <c r="CM661" i="16"/>
  <c r="CN661" i="16"/>
  <c r="CO661" i="16"/>
  <c r="CI662" i="16"/>
  <c r="CJ662" i="16"/>
  <c r="CK662" i="16"/>
  <c r="CL662" i="16"/>
  <c r="CM662" i="16"/>
  <c r="CN662" i="16"/>
  <c r="CO662" i="16"/>
  <c r="CI663" i="16"/>
  <c r="CJ663" i="16"/>
  <c r="CK663" i="16"/>
  <c r="CL663" i="16"/>
  <c r="CM663" i="16"/>
  <c r="CN663" i="16"/>
  <c r="CO663" i="16"/>
  <c r="CI664" i="16"/>
  <c r="CJ664" i="16"/>
  <c r="CK664" i="16"/>
  <c r="CL664" i="16"/>
  <c r="CM664" i="16"/>
  <c r="CN664" i="16"/>
  <c r="CO664" i="16"/>
  <c r="CI665" i="16"/>
  <c r="CJ665" i="16"/>
  <c r="CK665" i="16"/>
  <c r="CL665" i="16"/>
  <c r="CM665" i="16"/>
  <c r="CN665" i="16"/>
  <c r="CO665" i="16"/>
  <c r="CI666" i="16"/>
  <c r="CJ666" i="16"/>
  <c r="CK666" i="16"/>
  <c r="CL666" i="16"/>
  <c r="CM666" i="16"/>
  <c r="CN666" i="16"/>
  <c r="CO666" i="16"/>
  <c r="CI667" i="16"/>
  <c r="CJ667" i="16"/>
  <c r="CK667" i="16"/>
  <c r="CL667" i="16"/>
  <c r="CM667" i="16"/>
  <c r="CN667" i="16"/>
  <c r="CO667" i="16"/>
  <c r="CI668" i="16"/>
  <c r="CJ668" i="16"/>
  <c r="CK668" i="16"/>
  <c r="CL668" i="16"/>
  <c r="CM668" i="16"/>
  <c r="CN668" i="16"/>
  <c r="CO668" i="16"/>
  <c r="CI669" i="16"/>
  <c r="CJ669" i="16"/>
  <c r="CK669" i="16"/>
  <c r="CL669" i="16"/>
  <c r="CM669" i="16"/>
  <c r="CN669" i="16"/>
  <c r="CO669" i="16"/>
  <c r="CI670" i="16"/>
  <c r="CJ670" i="16"/>
  <c r="CK670" i="16"/>
  <c r="CL670" i="16"/>
  <c r="CM670" i="16"/>
  <c r="CN670" i="16"/>
  <c r="CO670" i="16"/>
  <c r="CI671" i="16"/>
  <c r="CJ671" i="16"/>
  <c r="CK671" i="16"/>
  <c r="CL671" i="16"/>
  <c r="CM671" i="16"/>
  <c r="CN671" i="16"/>
  <c r="CO671" i="16"/>
  <c r="CI672" i="16"/>
  <c r="CJ672" i="16"/>
  <c r="CK672" i="16"/>
  <c r="CL672" i="16"/>
  <c r="CM672" i="16"/>
  <c r="CN672" i="16"/>
  <c r="CO672" i="16"/>
  <c r="CI673" i="16"/>
  <c r="CJ673" i="16"/>
  <c r="CK673" i="16"/>
  <c r="CL673" i="16"/>
  <c r="CM673" i="16"/>
  <c r="CN673" i="16"/>
  <c r="CO673" i="16"/>
  <c r="CI674" i="16"/>
  <c r="CJ674" i="16"/>
  <c r="CK674" i="16"/>
  <c r="CL674" i="16"/>
  <c r="CM674" i="16"/>
  <c r="CN674" i="16"/>
  <c r="CO674" i="16"/>
  <c r="CI675" i="16"/>
  <c r="CJ675" i="16"/>
  <c r="CK675" i="16"/>
  <c r="CL675" i="16"/>
  <c r="CM675" i="16"/>
  <c r="CN675" i="16"/>
  <c r="CO675" i="16"/>
  <c r="CI676" i="16"/>
  <c r="CJ676" i="16"/>
  <c r="CK676" i="16"/>
  <c r="CL676" i="16"/>
  <c r="CM676" i="16"/>
  <c r="CN676" i="16"/>
  <c r="CO676" i="16"/>
  <c r="CI677" i="16"/>
  <c r="CJ677" i="16"/>
  <c r="CK677" i="16"/>
  <c r="CL677" i="16"/>
  <c r="CM677" i="16"/>
  <c r="CN677" i="16"/>
  <c r="CO677" i="16"/>
  <c r="CI678" i="16"/>
  <c r="CJ678" i="16"/>
  <c r="CK678" i="16"/>
  <c r="CL678" i="16"/>
  <c r="CM678" i="16"/>
  <c r="CN678" i="16"/>
  <c r="CO678" i="16"/>
  <c r="CI679" i="16"/>
  <c r="CJ679" i="16"/>
  <c r="CK679" i="16"/>
  <c r="CL679" i="16"/>
  <c r="CM679" i="16"/>
  <c r="CN679" i="16"/>
  <c r="CO679" i="16"/>
  <c r="CI680" i="16"/>
  <c r="CJ680" i="16"/>
  <c r="CK680" i="16"/>
  <c r="CL680" i="16"/>
  <c r="CM680" i="16"/>
  <c r="CN680" i="16"/>
  <c r="CO680" i="16"/>
  <c r="CI681" i="16"/>
  <c r="CJ681" i="16"/>
  <c r="CK681" i="16"/>
  <c r="CL681" i="16"/>
  <c r="CM681" i="16"/>
  <c r="CN681" i="16"/>
  <c r="CO681" i="16"/>
  <c r="CI682" i="16"/>
  <c r="CJ682" i="16"/>
  <c r="CK682" i="16"/>
  <c r="CL682" i="16"/>
  <c r="CM682" i="16"/>
  <c r="CN682" i="16"/>
  <c r="CO682" i="16"/>
  <c r="CI683" i="16"/>
  <c r="CJ683" i="16"/>
  <c r="CK683" i="16"/>
  <c r="CL683" i="16"/>
  <c r="CM683" i="16"/>
  <c r="CN683" i="16"/>
  <c r="CO683" i="16"/>
  <c r="CI684" i="16"/>
  <c r="CJ684" i="16"/>
  <c r="CK684" i="16"/>
  <c r="CL684" i="16"/>
  <c r="CM684" i="16"/>
  <c r="CN684" i="16"/>
  <c r="CO684" i="16"/>
  <c r="CI685" i="16"/>
  <c r="CJ685" i="16"/>
  <c r="CK685" i="16"/>
  <c r="CL685" i="16"/>
  <c r="CM685" i="16"/>
  <c r="CN685" i="16"/>
  <c r="CO685" i="16"/>
  <c r="CI686" i="16"/>
  <c r="CJ686" i="16"/>
  <c r="CK686" i="16"/>
  <c r="CL686" i="16"/>
  <c r="CM686" i="16"/>
  <c r="CN686" i="16"/>
  <c r="CO686" i="16"/>
  <c r="CI687" i="16"/>
  <c r="CJ687" i="16"/>
  <c r="CK687" i="16"/>
  <c r="CL687" i="16"/>
  <c r="CM687" i="16"/>
  <c r="CN687" i="16"/>
  <c r="CO687" i="16"/>
  <c r="CI688" i="16"/>
  <c r="CJ688" i="16"/>
  <c r="CK688" i="16"/>
  <c r="CL688" i="16"/>
  <c r="CM688" i="16"/>
  <c r="CN688" i="16"/>
  <c r="CO688" i="16"/>
  <c r="CI689" i="16"/>
  <c r="CJ689" i="16"/>
  <c r="CK689" i="16"/>
  <c r="CL689" i="16"/>
  <c r="CM689" i="16"/>
  <c r="CN689" i="16"/>
  <c r="CO689" i="16"/>
  <c r="CI690" i="16"/>
  <c r="CJ690" i="16"/>
  <c r="CK690" i="16"/>
  <c r="CL690" i="16"/>
  <c r="CM690" i="16"/>
  <c r="CN690" i="16"/>
  <c r="CO690" i="16"/>
  <c r="CI691" i="16"/>
  <c r="CJ691" i="16"/>
  <c r="CK691" i="16"/>
  <c r="CL691" i="16"/>
  <c r="CM691" i="16"/>
  <c r="CN691" i="16"/>
  <c r="CO691" i="16"/>
  <c r="CI692" i="16"/>
  <c r="CJ692" i="16"/>
  <c r="CK692" i="16"/>
  <c r="CL692" i="16"/>
  <c r="CM692" i="16"/>
  <c r="CN692" i="16"/>
  <c r="CO692" i="16"/>
  <c r="CI693" i="16"/>
  <c r="CJ693" i="16"/>
  <c r="CK693" i="16"/>
  <c r="CL693" i="16"/>
  <c r="CM693" i="16"/>
  <c r="CN693" i="16"/>
  <c r="CO693" i="16"/>
  <c r="CI694" i="16"/>
  <c r="CJ694" i="16"/>
  <c r="CK694" i="16"/>
  <c r="CL694" i="16"/>
  <c r="CM694" i="16"/>
  <c r="CN694" i="16"/>
  <c r="CO694" i="16"/>
  <c r="CI695" i="16"/>
  <c r="CJ695" i="16"/>
  <c r="CK695" i="16"/>
  <c r="CL695" i="16"/>
  <c r="CM695" i="16"/>
  <c r="CN695" i="16"/>
  <c r="CO695" i="16"/>
  <c r="CI696" i="16"/>
  <c r="CJ696" i="16"/>
  <c r="CK696" i="16"/>
  <c r="CL696" i="16"/>
  <c r="CM696" i="16"/>
  <c r="CN696" i="16"/>
  <c r="CO696" i="16"/>
  <c r="CI697" i="16"/>
  <c r="CJ697" i="16"/>
  <c r="CK697" i="16"/>
  <c r="CL697" i="16"/>
  <c r="CM697" i="16"/>
  <c r="CN697" i="16"/>
  <c r="CO697" i="16"/>
  <c r="CI698" i="16"/>
  <c r="CJ698" i="16"/>
  <c r="CK698" i="16"/>
  <c r="CL698" i="16"/>
  <c r="CM698" i="16"/>
  <c r="CN698" i="16"/>
  <c r="CO698" i="16"/>
  <c r="CI699" i="16"/>
  <c r="CJ699" i="16"/>
  <c r="CK699" i="16"/>
  <c r="CL699" i="16"/>
  <c r="CM699" i="16"/>
  <c r="CN699" i="16"/>
  <c r="CO699" i="16"/>
  <c r="CI700" i="16"/>
  <c r="CJ700" i="16"/>
  <c r="CK700" i="16"/>
  <c r="CL700" i="16"/>
  <c r="CM700" i="16"/>
  <c r="CN700" i="16"/>
  <c r="CO700" i="16"/>
  <c r="CI701" i="16"/>
  <c r="CJ701" i="16"/>
  <c r="CK701" i="16"/>
  <c r="CL701" i="16"/>
  <c r="CM701" i="16"/>
  <c r="CN701" i="16"/>
  <c r="CO701" i="16"/>
  <c r="CI702" i="16"/>
  <c r="CJ702" i="16"/>
  <c r="CK702" i="16"/>
  <c r="CL702" i="16"/>
  <c r="CM702" i="16"/>
  <c r="CN702" i="16"/>
  <c r="CO702" i="16"/>
  <c r="CI703" i="16"/>
  <c r="CJ703" i="16"/>
  <c r="CK703" i="16"/>
  <c r="CL703" i="16"/>
  <c r="CM703" i="16"/>
  <c r="CN703" i="16"/>
  <c r="CO703" i="16"/>
  <c r="CI704" i="16"/>
  <c r="CJ704" i="16"/>
  <c r="CK704" i="16"/>
  <c r="CL704" i="16"/>
  <c r="CM704" i="16"/>
  <c r="CN704" i="16"/>
  <c r="CO704" i="16"/>
  <c r="CI705" i="16"/>
  <c r="CJ705" i="16"/>
  <c r="CK705" i="16"/>
  <c r="CL705" i="16"/>
  <c r="CM705" i="16"/>
  <c r="CN705" i="16"/>
  <c r="CO705" i="16"/>
  <c r="CI706" i="16"/>
  <c r="CJ706" i="16"/>
  <c r="CK706" i="16"/>
  <c r="CL706" i="16"/>
  <c r="CM706" i="16"/>
  <c r="CN706" i="16"/>
  <c r="CO706" i="16"/>
  <c r="CI707" i="16"/>
  <c r="CJ707" i="16"/>
  <c r="CK707" i="16"/>
  <c r="CL707" i="16"/>
  <c r="CM707" i="16"/>
  <c r="CN707" i="16"/>
  <c r="CO707" i="16"/>
  <c r="CI708" i="16"/>
  <c r="CJ708" i="16"/>
  <c r="CK708" i="16"/>
  <c r="CL708" i="16"/>
  <c r="CM708" i="16"/>
  <c r="CN708" i="16"/>
  <c r="CO708" i="16"/>
  <c r="CI709" i="16"/>
  <c r="CJ709" i="16"/>
  <c r="CK709" i="16"/>
  <c r="CL709" i="16"/>
  <c r="CM709" i="16"/>
  <c r="CN709" i="16"/>
  <c r="CO709" i="16"/>
  <c r="CI710" i="16"/>
  <c r="CJ710" i="16"/>
  <c r="CK710" i="16"/>
  <c r="CL710" i="16"/>
  <c r="CM710" i="16"/>
  <c r="CN710" i="16"/>
  <c r="CO710" i="16"/>
  <c r="CI711" i="16"/>
  <c r="CJ711" i="16"/>
  <c r="CK711" i="16"/>
  <c r="CL711" i="16"/>
  <c r="CM711" i="16"/>
  <c r="CN711" i="16"/>
  <c r="CO711" i="16"/>
  <c r="CI712" i="16"/>
  <c r="CJ712" i="16"/>
  <c r="CK712" i="16"/>
  <c r="CL712" i="16"/>
  <c r="CM712" i="16"/>
  <c r="CN712" i="16"/>
  <c r="CO712" i="16"/>
  <c r="CI713" i="16"/>
  <c r="CJ713" i="16"/>
  <c r="CK713" i="16"/>
  <c r="CL713" i="16"/>
  <c r="CM713" i="16"/>
  <c r="CN713" i="16"/>
  <c r="CO713" i="16"/>
  <c r="CI714" i="16"/>
  <c r="CJ714" i="16"/>
  <c r="CK714" i="16"/>
  <c r="CL714" i="16"/>
  <c r="CM714" i="16"/>
  <c r="CN714" i="16"/>
  <c r="CO714" i="16"/>
  <c r="CI715" i="16"/>
  <c r="CJ715" i="16"/>
  <c r="CK715" i="16"/>
  <c r="CL715" i="16"/>
  <c r="CM715" i="16"/>
  <c r="CN715" i="16"/>
  <c r="CO715" i="16"/>
  <c r="CI716" i="16"/>
  <c r="CJ716" i="16"/>
  <c r="CK716" i="16"/>
  <c r="CL716" i="16"/>
  <c r="CM716" i="16"/>
  <c r="CN716" i="16"/>
  <c r="CO716" i="16"/>
  <c r="CI717" i="16"/>
  <c r="CJ717" i="16"/>
  <c r="CK717" i="16"/>
  <c r="CL717" i="16"/>
  <c r="CM717" i="16"/>
  <c r="CN717" i="16"/>
  <c r="CO717" i="16"/>
  <c r="CI718" i="16"/>
  <c r="CJ718" i="16"/>
  <c r="CK718" i="16"/>
  <c r="CL718" i="16"/>
  <c r="CM718" i="16"/>
  <c r="CN718" i="16"/>
  <c r="CO718" i="16"/>
  <c r="CI719" i="16"/>
  <c r="CJ719" i="16"/>
  <c r="CK719" i="16"/>
  <c r="CL719" i="16"/>
  <c r="CM719" i="16"/>
  <c r="CN719" i="16"/>
  <c r="CO719" i="16"/>
  <c r="CI720" i="16"/>
  <c r="CJ720" i="16"/>
  <c r="CK720" i="16"/>
  <c r="CL720" i="16"/>
  <c r="CM720" i="16"/>
  <c r="CN720" i="16"/>
  <c r="CO720" i="16"/>
  <c r="CI721" i="16"/>
  <c r="CJ721" i="16"/>
  <c r="CK721" i="16"/>
  <c r="CL721" i="16"/>
  <c r="CM721" i="16"/>
  <c r="CN721" i="16"/>
  <c r="CO721" i="16"/>
  <c r="CI722" i="16"/>
  <c r="CJ722" i="16"/>
  <c r="CK722" i="16"/>
  <c r="CL722" i="16"/>
  <c r="CM722" i="16"/>
  <c r="CN722" i="16"/>
  <c r="CO722" i="16"/>
  <c r="CI723" i="16"/>
  <c r="CJ723" i="16"/>
  <c r="CK723" i="16"/>
  <c r="CL723" i="16"/>
  <c r="CM723" i="16"/>
  <c r="CN723" i="16"/>
  <c r="CO723" i="16"/>
  <c r="CI724" i="16"/>
  <c r="CJ724" i="16"/>
  <c r="CK724" i="16"/>
  <c r="CL724" i="16"/>
  <c r="CM724" i="16"/>
  <c r="CN724" i="16"/>
  <c r="CO724" i="16"/>
  <c r="CI725" i="16"/>
  <c r="CJ725" i="16"/>
  <c r="CK725" i="16"/>
  <c r="CL725" i="16"/>
  <c r="CM725" i="16"/>
  <c r="CN725" i="16"/>
  <c r="CO725" i="16"/>
  <c r="CI726" i="16"/>
  <c r="CJ726" i="16"/>
  <c r="CK726" i="16"/>
  <c r="CL726" i="16"/>
  <c r="CM726" i="16"/>
  <c r="CN726" i="16"/>
  <c r="CO726" i="16"/>
  <c r="CI727" i="16"/>
  <c r="CJ727" i="16"/>
  <c r="CK727" i="16"/>
  <c r="CL727" i="16"/>
  <c r="CM727" i="16"/>
  <c r="CN727" i="16"/>
  <c r="CO727" i="16"/>
  <c r="CI728" i="16"/>
  <c r="CJ728" i="16"/>
  <c r="CK728" i="16"/>
  <c r="CL728" i="16"/>
  <c r="CM728" i="16"/>
  <c r="CN728" i="16"/>
  <c r="CO728" i="16"/>
  <c r="CI729" i="16"/>
  <c r="CJ729" i="16"/>
  <c r="CK729" i="16"/>
  <c r="CL729" i="16"/>
  <c r="CM729" i="16"/>
  <c r="CN729" i="16"/>
  <c r="CO729" i="16"/>
  <c r="CI730" i="16"/>
  <c r="CJ730" i="16"/>
  <c r="CK730" i="16"/>
  <c r="CL730" i="16"/>
  <c r="CM730" i="16"/>
  <c r="CN730" i="16"/>
  <c r="CO730" i="16"/>
  <c r="CI731" i="16"/>
  <c r="CJ731" i="16"/>
  <c r="CK731" i="16"/>
  <c r="CL731" i="16"/>
  <c r="CM731" i="16"/>
  <c r="CN731" i="16"/>
  <c r="CO731" i="16"/>
  <c r="CI732" i="16"/>
  <c r="CJ732" i="16"/>
  <c r="CK732" i="16"/>
  <c r="CL732" i="16"/>
  <c r="CM732" i="16"/>
  <c r="CN732" i="16"/>
  <c r="CO732" i="16"/>
  <c r="CI733" i="16"/>
  <c r="CJ733" i="16"/>
  <c r="CK733" i="16"/>
  <c r="CL733" i="16"/>
  <c r="CM733" i="16"/>
  <c r="CN733" i="16"/>
  <c r="CO733" i="16"/>
  <c r="CI734" i="16"/>
  <c r="CJ734" i="16"/>
  <c r="CK734" i="16"/>
  <c r="CL734" i="16"/>
  <c r="CM734" i="16"/>
  <c r="CN734" i="16"/>
  <c r="CO734" i="16"/>
  <c r="CI735" i="16"/>
  <c r="CJ735" i="16"/>
  <c r="CK735" i="16"/>
  <c r="CL735" i="16"/>
  <c r="CM735" i="16"/>
  <c r="CN735" i="16"/>
  <c r="CO735" i="16"/>
  <c r="CI736" i="16"/>
  <c r="CJ736" i="16"/>
  <c r="CK736" i="16"/>
  <c r="CL736" i="16"/>
  <c r="CM736" i="16"/>
  <c r="CN736" i="16"/>
  <c r="CO736" i="16"/>
  <c r="CI737" i="16"/>
  <c r="CJ737" i="16"/>
  <c r="CK737" i="16"/>
  <c r="CL737" i="16"/>
  <c r="CM737" i="16"/>
  <c r="CN737" i="16"/>
  <c r="CO737" i="16"/>
  <c r="CI738" i="16"/>
  <c r="CJ738" i="16"/>
  <c r="CK738" i="16"/>
  <c r="CL738" i="16"/>
  <c r="CM738" i="16"/>
  <c r="CN738" i="16"/>
  <c r="CO738" i="16"/>
  <c r="CI739" i="16"/>
  <c r="CJ739" i="16"/>
  <c r="CK739" i="16"/>
  <c r="CL739" i="16"/>
  <c r="CM739" i="16"/>
  <c r="CN739" i="16"/>
  <c r="CO739" i="16"/>
  <c r="CI740" i="16"/>
  <c r="CJ740" i="16"/>
  <c r="CK740" i="16"/>
  <c r="CL740" i="16"/>
  <c r="CM740" i="16"/>
  <c r="CN740" i="16"/>
  <c r="CO740" i="16"/>
  <c r="CI741" i="16"/>
  <c r="CJ741" i="16"/>
  <c r="CK741" i="16"/>
  <c r="CL741" i="16"/>
  <c r="CM741" i="16"/>
  <c r="CN741" i="16"/>
  <c r="CO741" i="16"/>
  <c r="CI742" i="16"/>
  <c r="CJ742" i="16"/>
  <c r="CK742" i="16"/>
  <c r="CL742" i="16"/>
  <c r="CM742" i="16"/>
  <c r="CN742" i="16"/>
  <c r="CO742" i="16"/>
  <c r="CI743" i="16"/>
  <c r="CJ743" i="16"/>
  <c r="CK743" i="16"/>
  <c r="CL743" i="16"/>
  <c r="CM743" i="16"/>
  <c r="CN743" i="16"/>
  <c r="CO743" i="16"/>
  <c r="CI744" i="16"/>
  <c r="CJ744" i="16"/>
  <c r="CK744" i="16"/>
  <c r="CL744" i="16"/>
  <c r="CM744" i="16"/>
  <c r="CN744" i="16"/>
  <c r="CO744" i="16"/>
  <c r="CI745" i="16"/>
  <c r="CJ745" i="16"/>
  <c r="CK745" i="16"/>
  <c r="CL745" i="16"/>
  <c r="CM745" i="16"/>
  <c r="CN745" i="16"/>
  <c r="CO745" i="16"/>
  <c r="CI746" i="16"/>
  <c r="CJ746" i="16"/>
  <c r="CK746" i="16"/>
  <c r="CL746" i="16"/>
  <c r="CM746" i="16"/>
  <c r="CN746" i="16"/>
  <c r="CO746" i="16"/>
  <c r="CI747" i="16"/>
  <c r="CJ747" i="16"/>
  <c r="CK747" i="16"/>
  <c r="CL747" i="16"/>
  <c r="CM747" i="16"/>
  <c r="CN747" i="16"/>
  <c r="CO747" i="16"/>
  <c r="CI748" i="16"/>
  <c r="CJ748" i="16"/>
  <c r="CK748" i="16"/>
  <c r="CL748" i="16"/>
  <c r="CM748" i="16"/>
  <c r="CN748" i="16"/>
  <c r="CO748" i="16"/>
  <c r="CI749" i="16"/>
  <c r="CJ749" i="16"/>
  <c r="CK749" i="16"/>
  <c r="CL749" i="16"/>
  <c r="CM749" i="16"/>
  <c r="CN749" i="16"/>
  <c r="CO749" i="16"/>
  <c r="CI750" i="16"/>
  <c r="CJ750" i="16"/>
  <c r="CK750" i="16"/>
  <c r="CL750" i="16"/>
  <c r="CM750" i="16"/>
  <c r="CN750" i="16"/>
  <c r="CO750" i="16"/>
  <c r="CI751" i="16"/>
  <c r="CJ751" i="16"/>
  <c r="CK751" i="16"/>
  <c r="CL751" i="16"/>
  <c r="CM751" i="16"/>
  <c r="CN751" i="16"/>
  <c r="CO751" i="16"/>
  <c r="CI752" i="16"/>
  <c r="CJ752" i="16"/>
  <c r="CK752" i="16"/>
  <c r="CL752" i="16"/>
  <c r="CM752" i="16"/>
  <c r="CN752" i="16"/>
  <c r="CO752" i="16"/>
  <c r="CI753" i="16"/>
  <c r="CJ753" i="16"/>
  <c r="CK753" i="16"/>
  <c r="CL753" i="16"/>
  <c r="CM753" i="16"/>
  <c r="CN753" i="16"/>
  <c r="CO753" i="16"/>
  <c r="CI754" i="16"/>
  <c r="CJ754" i="16"/>
  <c r="CK754" i="16"/>
  <c r="CL754" i="16"/>
  <c r="CM754" i="16"/>
  <c r="CN754" i="16"/>
  <c r="CO754" i="16"/>
  <c r="CI755" i="16"/>
  <c r="CJ755" i="16"/>
  <c r="CK755" i="16"/>
  <c r="CL755" i="16"/>
  <c r="CM755" i="16"/>
  <c r="CN755" i="16"/>
  <c r="CO755" i="16"/>
  <c r="CI756" i="16"/>
  <c r="CJ756" i="16"/>
  <c r="CK756" i="16"/>
  <c r="CL756" i="16"/>
  <c r="CM756" i="16"/>
  <c r="CN756" i="16"/>
  <c r="CO756" i="16"/>
  <c r="CI757" i="16"/>
  <c r="CJ757" i="16"/>
  <c r="CK757" i="16"/>
  <c r="CL757" i="16"/>
  <c r="CM757" i="16"/>
  <c r="CN757" i="16"/>
  <c r="CO757" i="16"/>
  <c r="CI758" i="16"/>
  <c r="CJ758" i="16"/>
  <c r="CK758" i="16"/>
  <c r="CL758" i="16"/>
  <c r="CM758" i="16"/>
  <c r="CN758" i="16"/>
  <c r="CO758" i="16"/>
  <c r="CI759" i="16"/>
  <c r="CJ759" i="16"/>
  <c r="CK759" i="16"/>
  <c r="CL759" i="16"/>
  <c r="CM759" i="16"/>
  <c r="CN759" i="16"/>
  <c r="CO759" i="16"/>
  <c r="CI760" i="16"/>
  <c r="CJ760" i="16"/>
  <c r="CK760" i="16"/>
  <c r="CL760" i="16"/>
  <c r="CM760" i="16"/>
  <c r="CN760" i="16"/>
  <c r="CO760" i="16"/>
  <c r="CI761" i="16"/>
  <c r="CJ761" i="16"/>
  <c r="CK761" i="16"/>
  <c r="CL761" i="16"/>
  <c r="CM761" i="16"/>
  <c r="CN761" i="16"/>
  <c r="CO761" i="16"/>
  <c r="CI762" i="16"/>
  <c r="CJ762" i="16"/>
  <c r="CK762" i="16"/>
  <c r="CL762" i="16"/>
  <c r="CM762" i="16"/>
  <c r="CN762" i="16"/>
  <c r="CO762" i="16"/>
  <c r="CI763" i="16"/>
  <c r="CJ763" i="16"/>
  <c r="CK763" i="16"/>
  <c r="CL763" i="16"/>
  <c r="CM763" i="16"/>
  <c r="CN763" i="16"/>
  <c r="CO763" i="16"/>
  <c r="CI764" i="16"/>
  <c r="CJ764" i="16"/>
  <c r="CK764" i="16"/>
  <c r="CL764" i="16"/>
  <c r="CM764" i="16"/>
  <c r="CN764" i="16"/>
  <c r="CO764" i="16"/>
  <c r="CI765" i="16"/>
  <c r="CJ765" i="16"/>
  <c r="CK765" i="16"/>
  <c r="CL765" i="16"/>
  <c r="CM765" i="16"/>
  <c r="CN765" i="16"/>
  <c r="CO765" i="16"/>
  <c r="CI766" i="16"/>
  <c r="CJ766" i="16"/>
  <c r="CK766" i="16"/>
  <c r="CL766" i="16"/>
  <c r="CM766" i="16"/>
  <c r="CN766" i="16"/>
  <c r="CO766" i="16"/>
  <c r="CI767" i="16"/>
  <c r="CJ767" i="16"/>
  <c r="CK767" i="16"/>
  <c r="CL767" i="16"/>
  <c r="CM767" i="16"/>
  <c r="CN767" i="16"/>
  <c r="CO767" i="16"/>
  <c r="CI768" i="16"/>
  <c r="CJ768" i="16"/>
  <c r="CK768" i="16"/>
  <c r="CL768" i="16"/>
  <c r="CM768" i="16"/>
  <c r="CN768" i="16"/>
  <c r="CO768" i="16"/>
  <c r="CI769" i="16"/>
  <c r="CJ769" i="16"/>
  <c r="CK769" i="16"/>
  <c r="CL769" i="16"/>
  <c r="CM769" i="16"/>
  <c r="CN769" i="16"/>
  <c r="CO769" i="16"/>
  <c r="CI770" i="16"/>
  <c r="CJ770" i="16"/>
  <c r="CK770" i="16"/>
  <c r="CL770" i="16"/>
  <c r="CM770" i="16"/>
  <c r="CN770" i="16"/>
  <c r="CO770" i="16"/>
  <c r="CI771" i="16"/>
  <c r="CJ771" i="16"/>
  <c r="CK771" i="16"/>
  <c r="CL771" i="16"/>
  <c r="CM771" i="16"/>
  <c r="CN771" i="16"/>
  <c r="CO771" i="16"/>
  <c r="CI772" i="16"/>
  <c r="CJ772" i="16"/>
  <c r="CK772" i="16"/>
  <c r="CL772" i="16"/>
  <c r="CM772" i="16"/>
  <c r="CN772" i="16"/>
  <c r="CO772" i="16"/>
  <c r="CI773" i="16"/>
  <c r="CJ773" i="16"/>
  <c r="CK773" i="16"/>
  <c r="CL773" i="16"/>
  <c r="CM773" i="16"/>
  <c r="CN773" i="16"/>
  <c r="CO773" i="16"/>
  <c r="CI774" i="16"/>
  <c r="CJ774" i="16"/>
  <c r="CK774" i="16"/>
  <c r="CL774" i="16"/>
  <c r="CM774" i="16"/>
  <c r="CN774" i="16"/>
  <c r="CO774" i="16"/>
  <c r="CI775" i="16"/>
  <c r="CJ775" i="16"/>
  <c r="CK775" i="16"/>
  <c r="CL775" i="16"/>
  <c r="CM775" i="16"/>
  <c r="CN775" i="16"/>
  <c r="CO775" i="16"/>
  <c r="CI776" i="16"/>
  <c r="CJ776" i="16"/>
  <c r="CK776" i="16"/>
  <c r="CL776" i="16"/>
  <c r="CM776" i="16"/>
  <c r="CN776" i="16"/>
  <c r="CO776" i="16"/>
  <c r="CI777" i="16"/>
  <c r="CJ777" i="16"/>
  <c r="CK777" i="16"/>
  <c r="CL777" i="16"/>
  <c r="CM777" i="16"/>
  <c r="CN777" i="16"/>
  <c r="CO777" i="16"/>
  <c r="CI778" i="16"/>
  <c r="CJ778" i="16"/>
  <c r="CK778" i="16"/>
  <c r="CL778" i="16"/>
  <c r="CM778" i="16"/>
  <c r="CN778" i="16"/>
  <c r="CO778" i="16"/>
  <c r="CI779" i="16"/>
  <c r="CJ779" i="16"/>
  <c r="CK779" i="16"/>
  <c r="CL779" i="16"/>
  <c r="CM779" i="16"/>
  <c r="CN779" i="16"/>
  <c r="CO779" i="16"/>
  <c r="CI780" i="16"/>
  <c r="CJ780" i="16"/>
  <c r="CK780" i="16"/>
  <c r="CL780" i="16"/>
  <c r="CM780" i="16"/>
  <c r="CN780" i="16"/>
  <c r="CO780" i="16"/>
  <c r="CI781" i="16"/>
  <c r="CJ781" i="16"/>
  <c r="CK781" i="16"/>
  <c r="CL781" i="16"/>
  <c r="CM781" i="16"/>
  <c r="CN781" i="16"/>
  <c r="CO781" i="16"/>
  <c r="CI782" i="16"/>
  <c r="CJ782" i="16"/>
  <c r="CK782" i="16"/>
  <c r="CL782" i="16"/>
  <c r="CM782" i="16"/>
  <c r="CN782" i="16"/>
  <c r="CO782" i="16"/>
  <c r="CI783" i="16"/>
  <c r="CJ783" i="16"/>
  <c r="CK783" i="16"/>
  <c r="CL783" i="16"/>
  <c r="CM783" i="16"/>
  <c r="CN783" i="16"/>
  <c r="CO783" i="16"/>
  <c r="CI784" i="16"/>
  <c r="CJ784" i="16"/>
  <c r="CK784" i="16"/>
  <c r="CL784" i="16"/>
  <c r="CM784" i="16"/>
  <c r="CN784" i="16"/>
  <c r="CO784" i="16"/>
  <c r="CI785" i="16"/>
  <c r="CJ785" i="16"/>
  <c r="CK785" i="16"/>
  <c r="CL785" i="16"/>
  <c r="CM785" i="16"/>
  <c r="CN785" i="16"/>
  <c r="CO785" i="16"/>
  <c r="CI786" i="16"/>
  <c r="CJ786" i="16"/>
  <c r="CK786" i="16"/>
  <c r="CL786" i="16"/>
  <c r="CM786" i="16"/>
  <c r="CN786" i="16"/>
  <c r="CO786" i="16"/>
  <c r="CI787" i="16"/>
  <c r="CJ787" i="16"/>
  <c r="CK787" i="16"/>
  <c r="CL787" i="16"/>
  <c r="CM787" i="16"/>
  <c r="CN787" i="16"/>
  <c r="CO787" i="16"/>
  <c r="CI788" i="16"/>
  <c r="CJ788" i="16"/>
  <c r="CK788" i="16"/>
  <c r="CL788" i="16"/>
  <c r="CM788" i="16"/>
  <c r="CN788" i="16"/>
  <c r="CO788" i="16"/>
  <c r="CI789" i="16"/>
  <c r="CJ789" i="16"/>
  <c r="CK789" i="16"/>
  <c r="CL789" i="16"/>
  <c r="CM789" i="16"/>
  <c r="CN789" i="16"/>
  <c r="CO789" i="16"/>
  <c r="CI790" i="16"/>
  <c r="CJ790" i="16"/>
  <c r="CK790" i="16"/>
  <c r="CL790" i="16"/>
  <c r="CM790" i="16"/>
  <c r="CN790" i="16"/>
  <c r="CO790" i="16"/>
  <c r="CI791" i="16"/>
  <c r="CJ791" i="16"/>
  <c r="CK791" i="16"/>
  <c r="CL791" i="16"/>
  <c r="CM791" i="16"/>
  <c r="CN791" i="16"/>
  <c r="CO791" i="16"/>
  <c r="CI792" i="16"/>
  <c r="CJ792" i="16"/>
  <c r="CK792" i="16"/>
  <c r="CL792" i="16"/>
  <c r="CM792" i="16"/>
  <c r="CN792" i="16"/>
  <c r="CO792" i="16"/>
  <c r="CI793" i="16"/>
  <c r="CJ793" i="16"/>
  <c r="CK793" i="16"/>
  <c r="CL793" i="16"/>
  <c r="CM793" i="16"/>
  <c r="CN793" i="16"/>
  <c r="CO793" i="16"/>
  <c r="CI794" i="16"/>
  <c r="CJ794" i="16"/>
  <c r="CK794" i="16"/>
  <c r="CL794" i="16"/>
  <c r="CM794" i="16"/>
  <c r="CN794" i="16"/>
  <c r="CO794" i="16"/>
  <c r="CI795" i="16"/>
  <c r="CJ795" i="16"/>
  <c r="CK795" i="16"/>
  <c r="CL795" i="16"/>
  <c r="CM795" i="16"/>
  <c r="CN795" i="16"/>
  <c r="CO795" i="16"/>
  <c r="CI796" i="16"/>
  <c r="CJ796" i="16"/>
  <c r="CK796" i="16"/>
  <c r="CL796" i="16"/>
  <c r="CM796" i="16"/>
  <c r="CN796" i="16"/>
  <c r="CO796" i="16"/>
  <c r="CI797" i="16"/>
  <c r="CJ797" i="16"/>
  <c r="CK797" i="16"/>
  <c r="CL797" i="16"/>
  <c r="CM797" i="16"/>
  <c r="CN797" i="16"/>
  <c r="CO797" i="16"/>
  <c r="CI798" i="16"/>
  <c r="CJ798" i="16"/>
  <c r="CK798" i="16"/>
  <c r="CL798" i="16"/>
  <c r="CM798" i="16"/>
  <c r="CN798" i="16"/>
  <c r="CO798" i="16"/>
  <c r="CI799" i="16"/>
  <c r="CJ799" i="16"/>
  <c r="CK799" i="16"/>
  <c r="CL799" i="16"/>
  <c r="CM799" i="16"/>
  <c r="CN799" i="16"/>
  <c r="CO799" i="16"/>
  <c r="CI800" i="16"/>
  <c r="CJ800" i="16"/>
  <c r="CK800" i="16"/>
  <c r="CL800" i="16"/>
  <c r="CM800" i="16"/>
  <c r="CN800" i="16"/>
  <c r="CO800" i="16"/>
  <c r="CI801" i="16"/>
  <c r="CJ801" i="16"/>
  <c r="CK801" i="16"/>
  <c r="CL801" i="16"/>
  <c r="CM801" i="16"/>
  <c r="CN801" i="16"/>
  <c r="CO801" i="16"/>
  <c r="CI802" i="16"/>
  <c r="CJ802" i="16"/>
  <c r="CK802" i="16"/>
  <c r="CL802" i="16"/>
  <c r="CM802" i="16"/>
  <c r="CN802" i="16"/>
  <c r="CO802" i="16"/>
  <c r="CI803" i="16"/>
  <c r="CJ803" i="16"/>
  <c r="CK803" i="16"/>
  <c r="CL803" i="16"/>
  <c r="CM803" i="16"/>
  <c r="CN803" i="16"/>
  <c r="CO803" i="16"/>
  <c r="CI804" i="16"/>
  <c r="CJ804" i="16"/>
  <c r="CK804" i="16"/>
  <c r="CL804" i="16"/>
  <c r="CM804" i="16"/>
  <c r="CN804" i="16"/>
  <c r="CO804" i="16"/>
  <c r="CI805" i="16"/>
  <c r="CJ805" i="16"/>
  <c r="CK805" i="16"/>
  <c r="CL805" i="16"/>
  <c r="CM805" i="16"/>
  <c r="CN805" i="16"/>
  <c r="CO805" i="16"/>
  <c r="CI806" i="16"/>
  <c r="CJ806" i="16"/>
  <c r="CK806" i="16"/>
  <c r="CL806" i="16"/>
  <c r="CM806" i="16"/>
  <c r="CN806" i="16"/>
  <c r="CO806" i="16"/>
  <c r="CI807" i="16"/>
  <c r="CJ807" i="16"/>
  <c r="CK807" i="16"/>
  <c r="CL807" i="16"/>
  <c r="CM807" i="16"/>
  <c r="CN807" i="16"/>
  <c r="CO807" i="16"/>
  <c r="CI808" i="16"/>
  <c r="CJ808" i="16"/>
  <c r="CK808" i="16"/>
  <c r="CL808" i="16"/>
  <c r="CM808" i="16"/>
  <c r="CN808" i="16"/>
  <c r="CO808" i="16"/>
  <c r="CI809" i="16"/>
  <c r="CJ809" i="16"/>
  <c r="CK809" i="16"/>
  <c r="CL809" i="16"/>
  <c r="CM809" i="16"/>
  <c r="CN809" i="16"/>
  <c r="CO809" i="16"/>
  <c r="CI810" i="16"/>
  <c r="CJ810" i="16"/>
  <c r="CK810" i="16"/>
  <c r="CL810" i="16"/>
  <c r="CM810" i="16"/>
  <c r="CN810" i="16"/>
  <c r="CO810" i="16"/>
  <c r="CI811" i="16"/>
  <c r="CJ811" i="16"/>
  <c r="CK811" i="16"/>
  <c r="CL811" i="16"/>
  <c r="CM811" i="16"/>
  <c r="CN811" i="16"/>
  <c r="CO811" i="16"/>
  <c r="CI812" i="16"/>
  <c r="CJ812" i="16"/>
  <c r="CK812" i="16"/>
  <c r="CL812" i="16"/>
  <c r="CM812" i="16"/>
  <c r="CN812" i="16"/>
  <c r="CO812" i="16"/>
  <c r="CI813" i="16"/>
  <c r="CJ813" i="16"/>
  <c r="CK813" i="16"/>
  <c r="CL813" i="16"/>
  <c r="CM813" i="16"/>
  <c r="CN813" i="16"/>
  <c r="CO813" i="16"/>
  <c r="CI814" i="16"/>
  <c r="CJ814" i="16"/>
  <c r="CK814" i="16"/>
  <c r="CL814" i="16"/>
  <c r="CM814" i="16"/>
  <c r="CN814" i="16"/>
  <c r="CO814" i="16"/>
  <c r="CI815" i="16"/>
  <c r="CJ815" i="16"/>
  <c r="CK815" i="16"/>
  <c r="CL815" i="16"/>
  <c r="CM815" i="16"/>
  <c r="CN815" i="16"/>
  <c r="CO815" i="16"/>
  <c r="CI816" i="16"/>
  <c r="CJ816" i="16"/>
  <c r="CK816" i="16"/>
  <c r="CL816" i="16"/>
  <c r="CM816" i="16"/>
  <c r="CN816" i="16"/>
  <c r="CO816" i="16"/>
  <c r="CI817" i="16"/>
  <c r="CJ817" i="16"/>
  <c r="CK817" i="16"/>
  <c r="CL817" i="16"/>
  <c r="CM817" i="16"/>
  <c r="CN817" i="16"/>
  <c r="CO817" i="16"/>
  <c r="CI818" i="16"/>
  <c r="CJ818" i="16"/>
  <c r="CK818" i="16"/>
  <c r="CL818" i="16"/>
  <c r="CM818" i="16"/>
  <c r="CN818" i="16"/>
  <c r="CO818" i="16"/>
  <c r="CI6" i="16"/>
  <c r="CJ6" i="16"/>
  <c r="CK6" i="16"/>
  <c r="CL6" i="16"/>
  <c r="CM6" i="16"/>
  <c r="CN6" i="16"/>
  <c r="CO6" i="16"/>
  <c r="AV730" i="26" l="1"/>
  <c r="AY730" i="26" s="1"/>
  <c r="AV457" i="26"/>
  <c r="AY457" i="26" s="1"/>
  <c r="AV618" i="26"/>
  <c r="AY618" i="26" s="1"/>
  <c r="BG618" i="26" s="1"/>
  <c r="BH618" i="26" s="1"/>
  <c r="AV588" i="26"/>
  <c r="AY588" i="26" s="1"/>
  <c r="BG588" i="26" s="1"/>
  <c r="BH588" i="26" s="1"/>
  <c r="AV181" i="26"/>
  <c r="AY181" i="26" s="1"/>
  <c r="BG181" i="26" s="1"/>
  <c r="BH181" i="26" s="1"/>
  <c r="AV488" i="26"/>
  <c r="AY488" i="26" s="1"/>
  <c r="BG488" i="26" s="1"/>
  <c r="BH488" i="26" s="1"/>
  <c r="AV767" i="26"/>
  <c r="AY767" i="26" s="1"/>
  <c r="BG767" i="26" s="1"/>
  <c r="BH767" i="26" s="1"/>
  <c r="AV314" i="26"/>
  <c r="AY314" i="26" s="1"/>
  <c r="BG314" i="26" s="1"/>
  <c r="BH314" i="26" s="1"/>
  <c r="AV166" i="26"/>
  <c r="AY166" i="26" s="1"/>
  <c r="BG166" i="26" s="1"/>
  <c r="BH166" i="26" s="1"/>
  <c r="AV157" i="26"/>
  <c r="AY157" i="26" s="1"/>
  <c r="BG157" i="26" s="1"/>
  <c r="BH157" i="26" s="1"/>
  <c r="AV633" i="26"/>
  <c r="AY633" i="26" s="1"/>
  <c r="BG633" i="26" s="1"/>
  <c r="AV41" i="26"/>
  <c r="AY41" i="26" s="1"/>
  <c r="BG41" i="26" s="1"/>
  <c r="BH41" i="26" s="1"/>
  <c r="AV389" i="26"/>
  <c r="AY389" i="26" s="1"/>
  <c r="BG389" i="26" s="1"/>
  <c r="BH389" i="26" s="1"/>
  <c r="AV471" i="26"/>
  <c r="AY471" i="26" s="1"/>
  <c r="AV483" i="26"/>
  <c r="AY483" i="26" s="1"/>
  <c r="BG483" i="26" s="1"/>
  <c r="BH483" i="26" s="1"/>
  <c r="AV90" i="26"/>
  <c r="AY90" i="26" s="1"/>
  <c r="BG90" i="26" s="1"/>
  <c r="BH90" i="26" s="1"/>
  <c r="AV232" i="26"/>
  <c r="AY232" i="26" s="1"/>
  <c r="BG232" i="26" s="1"/>
  <c r="BH232" i="26" s="1"/>
  <c r="AV787" i="26"/>
  <c r="AY787" i="26" s="1"/>
  <c r="BG787" i="26" s="1"/>
  <c r="BH787" i="26" s="1"/>
  <c r="AV668" i="26"/>
  <c r="AY668" i="26" s="1"/>
  <c r="BG668" i="26" s="1"/>
  <c r="BH668" i="26" s="1"/>
  <c r="AV540" i="26"/>
  <c r="AY540" i="26" s="1"/>
  <c r="BG540" i="26" s="1"/>
  <c r="BH540" i="26" s="1"/>
  <c r="AV477" i="26"/>
  <c r="AY477" i="26" s="1"/>
  <c r="AV818" i="26"/>
  <c r="AY818" i="26" s="1"/>
  <c r="AV221" i="26"/>
  <c r="AY221" i="26" s="1"/>
  <c r="BG221" i="26" s="1"/>
  <c r="BH221" i="26" s="1"/>
  <c r="AV40" i="26"/>
  <c r="AY40" i="26" s="1"/>
  <c r="BG40" i="26" s="1"/>
  <c r="BH40" i="26" s="1"/>
  <c r="AV711" i="26"/>
  <c r="AY711" i="26" s="1"/>
  <c r="AV466" i="26"/>
  <c r="AY466" i="26" s="1"/>
  <c r="AV378" i="26"/>
  <c r="AY378" i="26" s="1"/>
  <c r="BG378" i="26" s="1"/>
  <c r="BH378" i="26" s="1"/>
  <c r="AV106" i="26"/>
  <c r="AY106" i="26" s="1"/>
  <c r="BG106" i="26" s="1"/>
  <c r="BH106" i="26" s="1"/>
  <c r="AV377" i="26"/>
  <c r="AY377" i="26" s="1"/>
  <c r="BG377" i="26" s="1"/>
  <c r="BH377" i="26" s="1"/>
  <c r="AV474" i="26"/>
  <c r="AY474" i="26" s="1"/>
  <c r="BG474" i="26" s="1"/>
  <c r="BH474" i="26" s="1"/>
  <c r="AV343" i="26"/>
  <c r="AY343" i="26" s="1"/>
  <c r="BG343" i="26" s="1"/>
  <c r="BH343" i="26" s="1"/>
  <c r="AV230" i="26"/>
  <c r="AY230" i="26" s="1"/>
  <c r="BG230" i="26" s="1"/>
  <c r="BH230" i="26" s="1"/>
  <c r="AV220" i="26"/>
  <c r="AY220" i="26" s="1"/>
  <c r="AV677" i="26"/>
  <c r="AY677" i="26" s="1"/>
  <c r="AV271" i="26"/>
  <c r="AY271" i="26" s="1"/>
  <c r="BG271" i="26" s="1"/>
  <c r="BH271" i="26" s="1"/>
  <c r="AV463" i="26"/>
  <c r="AY463" i="26" s="1"/>
  <c r="BG463" i="26" s="1"/>
  <c r="BH463" i="26" s="1"/>
  <c r="AV728" i="26"/>
  <c r="AY728" i="26" s="1"/>
  <c r="BG728" i="26" s="1"/>
  <c r="BH728" i="26" s="1"/>
  <c r="AV301" i="26"/>
  <c r="AY301" i="26" s="1"/>
  <c r="BG301" i="26" s="1"/>
  <c r="BH301" i="26" s="1"/>
  <c r="AV689" i="26"/>
  <c r="AY689" i="26" s="1"/>
  <c r="BG689" i="26" s="1"/>
  <c r="BH689" i="26" s="1"/>
  <c r="AV120" i="26"/>
  <c r="AY120" i="26" s="1"/>
  <c r="BG120" i="26" s="1"/>
  <c r="BH120" i="26" s="1"/>
  <c r="AV809" i="26"/>
  <c r="AY809" i="26" s="1"/>
  <c r="BG809" i="26" s="1"/>
  <c r="BH809" i="26" s="1"/>
  <c r="AV304" i="26"/>
  <c r="AY304" i="26" s="1"/>
  <c r="BG304" i="26" s="1"/>
  <c r="BH304" i="26" s="1"/>
  <c r="AV226" i="26"/>
  <c r="AY226" i="26" s="1"/>
  <c r="BG226" i="26" s="1"/>
  <c r="BH226" i="26" s="1"/>
  <c r="AV544" i="26"/>
  <c r="AY544" i="26" s="1"/>
  <c r="BG544" i="26" s="1"/>
  <c r="BH544" i="26" s="1"/>
  <c r="AV387" i="26"/>
  <c r="AY387" i="26" s="1"/>
  <c r="BG387" i="26" s="1"/>
  <c r="BH387" i="26" s="1"/>
  <c r="AV103" i="26"/>
  <c r="AY103" i="26" s="1"/>
  <c r="BG103" i="26" s="1"/>
  <c r="BH103" i="26" s="1"/>
  <c r="AV696" i="26"/>
  <c r="AY696" i="26" s="1"/>
  <c r="BG696" i="26" s="1"/>
  <c r="BH696" i="26" s="1"/>
  <c r="AV422" i="26"/>
  <c r="AY422" i="26" s="1"/>
  <c r="BG422" i="26" s="1"/>
  <c r="BH422" i="26" s="1"/>
  <c r="AV57" i="26"/>
  <c r="AY57" i="26" s="1"/>
  <c r="BG57" i="26" s="1"/>
  <c r="BH57" i="26" s="1"/>
  <c r="AV478" i="26"/>
  <c r="AY478" i="26" s="1"/>
  <c r="BG478" i="26" s="1"/>
  <c r="BH478" i="26" s="1"/>
  <c r="AV819" i="26"/>
  <c r="AY819" i="26" s="1"/>
  <c r="BG819" i="26" s="1"/>
  <c r="BH819" i="26" s="1"/>
  <c r="AV700" i="26"/>
  <c r="AY700" i="26" s="1"/>
  <c r="BG700" i="26" s="1"/>
  <c r="BH700" i="26" s="1"/>
  <c r="AV24" i="26"/>
  <c r="AY24" i="26" s="1"/>
  <c r="BG24" i="26" s="1"/>
  <c r="BH24" i="26" s="1"/>
  <c r="AV643" i="26"/>
  <c r="AY643" i="26" s="1"/>
  <c r="BG643" i="26" s="1"/>
  <c r="BH643" i="26" s="1"/>
  <c r="AV507" i="26"/>
  <c r="AY507" i="26" s="1"/>
  <c r="BG507" i="26" s="1"/>
  <c r="BH507" i="26" s="1"/>
  <c r="AV397" i="26"/>
  <c r="AY397" i="26" s="1"/>
  <c r="BG397" i="26" s="1"/>
  <c r="BH397" i="26" s="1"/>
  <c r="AV340" i="26"/>
  <c r="AY340" i="26" s="1"/>
  <c r="AV215" i="26"/>
  <c r="AY215" i="26" s="1"/>
  <c r="AV320" i="26"/>
  <c r="AY320" i="26" s="1"/>
  <c r="BG320" i="26" s="1"/>
  <c r="BH320" i="26" s="1"/>
  <c r="AV328" i="26"/>
  <c r="AY328" i="26" s="1"/>
  <c r="BG328" i="26" s="1"/>
  <c r="BH328" i="26" s="1"/>
  <c r="AV410" i="26"/>
  <c r="AY410" i="26" s="1"/>
  <c r="BG410" i="26" s="1"/>
  <c r="BH410" i="26" s="1"/>
  <c r="AV146" i="26"/>
  <c r="AY146" i="26" s="1"/>
  <c r="BG146" i="26" s="1"/>
  <c r="BH146" i="26" s="1"/>
  <c r="AV810" i="26"/>
  <c r="AY810" i="26" s="1"/>
  <c r="BG810" i="26" s="1"/>
  <c r="BH810" i="26" s="1"/>
  <c r="AV37" i="26"/>
  <c r="AY37" i="26" s="1"/>
  <c r="BG37" i="26" s="1"/>
  <c r="BH37" i="26" s="1"/>
  <c r="AV757" i="26"/>
  <c r="AY757" i="26" s="1"/>
  <c r="BG757" i="26" s="1"/>
  <c r="BH757" i="26" s="1"/>
  <c r="AV295" i="26"/>
  <c r="AY295" i="26" s="1"/>
  <c r="BG295" i="26" s="1"/>
  <c r="BH295" i="26" s="1"/>
  <c r="AV581" i="26"/>
  <c r="AY581" i="26" s="1"/>
  <c r="BG581" i="26" s="1"/>
  <c r="BH581" i="26" s="1"/>
  <c r="AV20" i="26"/>
  <c r="AY20" i="26" s="1"/>
  <c r="BG20" i="26" s="1"/>
  <c r="BH20" i="26" s="1"/>
  <c r="AV64" i="26"/>
  <c r="AY64" i="26" s="1"/>
  <c r="AV459" i="26"/>
  <c r="AY459" i="26" s="1"/>
  <c r="BG459" i="26" s="1"/>
  <c r="BH459" i="26" s="1"/>
  <c r="AV502" i="26"/>
  <c r="AY502" i="26" s="1"/>
  <c r="BG502" i="26" s="1"/>
  <c r="BH502" i="26" s="1"/>
  <c r="AV685" i="26"/>
  <c r="AY685" i="26" s="1"/>
  <c r="BG685" i="26" s="1"/>
  <c r="BH685" i="26" s="1"/>
  <c r="AV227" i="26"/>
  <c r="AY227" i="26" s="1"/>
  <c r="AV624" i="26"/>
  <c r="AY624" i="26" s="1"/>
  <c r="BG624" i="26" s="1"/>
  <c r="BH624" i="26" s="1"/>
  <c r="AV405" i="26"/>
  <c r="AY405" i="26" s="1"/>
  <c r="BG405" i="26" s="1"/>
  <c r="BH405" i="26" s="1"/>
  <c r="AV693" i="26"/>
  <c r="AY693" i="26" s="1"/>
  <c r="BG693" i="26" s="1"/>
  <c r="BH693" i="26" s="1"/>
  <c r="AV741" i="26"/>
  <c r="AY741" i="26" s="1"/>
  <c r="AV137" i="26"/>
  <c r="AY137" i="26" s="1"/>
  <c r="BG137" i="26" s="1"/>
  <c r="BH137" i="26" s="1"/>
  <c r="AV258" i="26"/>
  <c r="AY258" i="26" s="1"/>
  <c r="BG258" i="26" s="1"/>
  <c r="BH258" i="26" s="1"/>
  <c r="AV644" i="26"/>
  <c r="AY644" i="26" s="1"/>
  <c r="BG644" i="26" s="1"/>
  <c r="BH644" i="26" s="1"/>
  <c r="AV161" i="26"/>
  <c r="AY161" i="26" s="1"/>
  <c r="BG161" i="26" s="1"/>
  <c r="BH161" i="26" s="1"/>
  <c r="AV180" i="26"/>
  <c r="AY180" i="26" s="1"/>
  <c r="BG180" i="26" s="1"/>
  <c r="BH180" i="26" s="1"/>
  <c r="AV524" i="26"/>
  <c r="AY524" i="26" s="1"/>
  <c r="BG524" i="26" s="1"/>
  <c r="BH524" i="26" s="1"/>
  <c r="AV69" i="26"/>
  <c r="AY69" i="26" s="1"/>
  <c r="BG69" i="26" s="1"/>
  <c r="BH69" i="26" s="1"/>
  <c r="AV527" i="26"/>
  <c r="AY527" i="26" s="1"/>
  <c r="BG527" i="26" s="1"/>
  <c r="BH527" i="26" s="1"/>
  <c r="AV242" i="26"/>
  <c r="AY242" i="26" s="1"/>
  <c r="BG242" i="26" s="1"/>
  <c r="BH242" i="26" s="1"/>
  <c r="AV283" i="26"/>
  <c r="AY283" i="26" s="1"/>
  <c r="BG283" i="26" s="1"/>
  <c r="BH283" i="26" s="1"/>
  <c r="AV602" i="26"/>
  <c r="AY602" i="26" s="1"/>
  <c r="BG602" i="26" s="1"/>
  <c r="BH602" i="26" s="1"/>
  <c r="AV408" i="26"/>
  <c r="AY408" i="26" s="1"/>
  <c r="AV547" i="26"/>
  <c r="AY547" i="26" s="1"/>
  <c r="BG547" i="26" s="1"/>
  <c r="BH547" i="26" s="1"/>
  <c r="AV687" i="26"/>
  <c r="AY687" i="26" s="1"/>
  <c r="BG687" i="26" s="1"/>
  <c r="BH687" i="26" s="1"/>
  <c r="AV688" i="26"/>
  <c r="AY688" i="26" s="1"/>
  <c r="BG688" i="26" s="1"/>
  <c r="BH688" i="26" s="1"/>
  <c r="AV345" i="26"/>
  <c r="AY345" i="26" s="1"/>
  <c r="AV209" i="26"/>
  <c r="AY209" i="26" s="1"/>
  <c r="AV21" i="26"/>
  <c r="AY21" i="26" s="1"/>
  <c r="BG21" i="26" s="1"/>
  <c r="BH21" i="26" s="1"/>
  <c r="AV150" i="26"/>
  <c r="AY150" i="26" s="1"/>
  <c r="BG150" i="26" s="1"/>
  <c r="BH150" i="26" s="1"/>
  <c r="AV419" i="26"/>
  <c r="AY419" i="26" s="1"/>
  <c r="BG419" i="26" s="1"/>
  <c r="BH419" i="26" s="1"/>
  <c r="AV771" i="26"/>
  <c r="AY771" i="26" s="1"/>
  <c r="BG771" i="26" s="1"/>
  <c r="BH771" i="26" s="1"/>
  <c r="AV703" i="26"/>
  <c r="AY703" i="26" s="1"/>
  <c r="BG703" i="26" s="1"/>
  <c r="BH703" i="26" s="1"/>
  <c r="AV326" i="26"/>
  <c r="AY326" i="26" s="1"/>
  <c r="BG326" i="26" s="1"/>
  <c r="BH326" i="26" s="1"/>
  <c r="AV118" i="26"/>
  <c r="AY118" i="26" s="1"/>
  <c r="BG118" i="26" s="1"/>
  <c r="BH118" i="26" s="1"/>
  <c r="AV71" i="26"/>
  <c r="AY71" i="26" s="1"/>
  <c r="BG71" i="26" s="1"/>
  <c r="BH71" i="26" s="1"/>
  <c r="AV613" i="26"/>
  <c r="AY613" i="26" s="1"/>
  <c r="BG613" i="26" s="1"/>
  <c r="BH613" i="26" s="1"/>
  <c r="AV305" i="26"/>
  <c r="AY305" i="26" s="1"/>
  <c r="BG305" i="26" s="1"/>
  <c r="BH305" i="26" s="1"/>
  <c r="AV361" i="26"/>
  <c r="AY361" i="26" s="1"/>
  <c r="BG361" i="26" s="1"/>
  <c r="BH361" i="26" s="1"/>
  <c r="AV119" i="26"/>
  <c r="AY119" i="26" s="1"/>
  <c r="BG119" i="26" s="1"/>
  <c r="BH119" i="26" s="1"/>
  <c r="AV736" i="26"/>
  <c r="AY736" i="26" s="1"/>
  <c r="BG736" i="26" s="1"/>
  <c r="BH736" i="26" s="1"/>
  <c r="AV259" i="26"/>
  <c r="AY259" i="26" s="1"/>
  <c r="BG259" i="26" s="1"/>
  <c r="BH259" i="26" s="1"/>
  <c r="BG433" i="26"/>
  <c r="BH433" i="26" s="1"/>
  <c r="AV235" i="26"/>
  <c r="AY235" i="26" s="1"/>
  <c r="BG235" i="26" s="1"/>
  <c r="BH235" i="26" s="1"/>
  <c r="AV609" i="26"/>
  <c r="AY609" i="26" s="1"/>
  <c r="BG609" i="26" s="1"/>
  <c r="BH609" i="26" s="1"/>
  <c r="AV487" i="26"/>
  <c r="AY487" i="26" s="1"/>
  <c r="BG487" i="26" s="1"/>
  <c r="BH487" i="26" s="1"/>
  <c r="AV690" i="26"/>
  <c r="AY690" i="26" s="1"/>
  <c r="BG690" i="26" s="1"/>
  <c r="BH690" i="26" s="1"/>
  <c r="AV694" i="26"/>
  <c r="AY694" i="26" s="1"/>
  <c r="BG694" i="26" s="1"/>
  <c r="BH694" i="26" s="1"/>
  <c r="AV158" i="26"/>
  <c r="AY158" i="26" s="1"/>
  <c r="BG158" i="26" s="1"/>
  <c r="BH158" i="26" s="1"/>
  <c r="AV307" i="26"/>
  <c r="AY307" i="26" s="1"/>
  <c r="BG307" i="26" s="1"/>
  <c r="BH307" i="26" s="1"/>
  <c r="AV811" i="26"/>
  <c r="AY811" i="26" s="1"/>
  <c r="BG811" i="26" s="1"/>
  <c r="BH811" i="26" s="1"/>
  <c r="AV33" i="26"/>
  <c r="AY33" i="26" s="1"/>
  <c r="AV204" i="26"/>
  <c r="AY204" i="26" s="1"/>
  <c r="BG204" i="26" s="1"/>
  <c r="BH204" i="26" s="1"/>
  <c r="AV268" i="26"/>
  <c r="AY268" i="26" s="1"/>
  <c r="BG268" i="26" s="1"/>
  <c r="BH268" i="26" s="1"/>
  <c r="AV701" i="26"/>
  <c r="AY701" i="26" s="1"/>
  <c r="BG701" i="26" s="1"/>
  <c r="BH701" i="26" s="1"/>
  <c r="AV368" i="26"/>
  <c r="AY368" i="26" s="1"/>
  <c r="BG368" i="26" s="1"/>
  <c r="BH368" i="26" s="1"/>
  <c r="AV492" i="26"/>
  <c r="AY492" i="26" s="1"/>
  <c r="BG492" i="26" s="1"/>
  <c r="BH492" i="26" s="1"/>
  <c r="AV468" i="26"/>
  <c r="AY468" i="26" s="1"/>
  <c r="BG468" i="26" s="1"/>
  <c r="BH468" i="26" s="1"/>
  <c r="AV451" i="26"/>
  <c r="AY451" i="26" s="1"/>
  <c r="BG451" i="26" s="1"/>
  <c r="BH451" i="26" s="1"/>
  <c r="AV380" i="26"/>
  <c r="AY380" i="26" s="1"/>
  <c r="BG380" i="26" s="1"/>
  <c r="BH380" i="26" s="1"/>
  <c r="AV686" i="26"/>
  <c r="AY686" i="26" s="1"/>
  <c r="BG686" i="26" s="1"/>
  <c r="BH686" i="26" s="1"/>
  <c r="AV658" i="26"/>
  <c r="AY658" i="26" s="1"/>
  <c r="BG658" i="26" s="1"/>
  <c r="BH658" i="26" s="1"/>
  <c r="AV640" i="26"/>
  <c r="AY640" i="26" s="1"/>
  <c r="BG640" i="26" s="1"/>
  <c r="BH640" i="26" s="1"/>
  <c r="AV122" i="26"/>
  <c r="AY122" i="26" s="1"/>
  <c r="BG122" i="26" s="1"/>
  <c r="BH122" i="26" s="1"/>
  <c r="AV752" i="26"/>
  <c r="AY752" i="26" s="1"/>
  <c r="BG752" i="26" s="1"/>
  <c r="BH752" i="26" s="1"/>
  <c r="AV399" i="26"/>
  <c r="AY399" i="26" s="1"/>
  <c r="BG399" i="26" s="1"/>
  <c r="BH399" i="26" s="1"/>
  <c r="AV461" i="26"/>
  <c r="AY461" i="26" s="1"/>
  <c r="BG461" i="26" s="1"/>
  <c r="BH461" i="26" s="1"/>
  <c r="AV650" i="26"/>
  <c r="AY650" i="26" s="1"/>
  <c r="BG650" i="26" s="1"/>
  <c r="BH650" i="26" s="1"/>
  <c r="AV366" i="26"/>
  <c r="AY366" i="26" s="1"/>
  <c r="BG366" i="26" s="1"/>
  <c r="BH366" i="26" s="1"/>
  <c r="AV264" i="26"/>
  <c r="AY264" i="26" s="1"/>
  <c r="BG264" i="26" s="1"/>
  <c r="BH264" i="26" s="1"/>
  <c r="AV761" i="26"/>
  <c r="AY761" i="26" s="1"/>
  <c r="BG761" i="26" s="1"/>
  <c r="BH761" i="26" s="1"/>
  <c r="AV575" i="26"/>
  <c r="AY575" i="26" s="1"/>
  <c r="BG575" i="26" s="1"/>
  <c r="BH575" i="26" s="1"/>
  <c r="AV201" i="26"/>
  <c r="AY201" i="26" s="1"/>
  <c r="BG201" i="26" s="1"/>
  <c r="BH201" i="26" s="1"/>
  <c r="AV370" i="26"/>
  <c r="AY370" i="26" s="1"/>
  <c r="BG370" i="26" s="1"/>
  <c r="BH370" i="26" s="1"/>
  <c r="AV105" i="26"/>
  <c r="AY105" i="26" s="1"/>
  <c r="AV519" i="26"/>
  <c r="AY519" i="26" s="1"/>
  <c r="BG519" i="26" s="1"/>
  <c r="BH519" i="26" s="1"/>
  <c r="AV407" i="26"/>
  <c r="AY407" i="26" s="1"/>
  <c r="BG407" i="26" s="1"/>
  <c r="BH407" i="26" s="1"/>
  <c r="AV164" i="26"/>
  <c r="AY164" i="26" s="1"/>
  <c r="BG164" i="26" s="1"/>
  <c r="BH164" i="26" s="1"/>
  <c r="AV604" i="26"/>
  <c r="AY604" i="26" s="1"/>
  <c r="BG604" i="26" s="1"/>
  <c r="BH604" i="26" s="1"/>
  <c r="AV549" i="26"/>
  <c r="AY549" i="26" s="1"/>
  <c r="BG549" i="26" s="1"/>
  <c r="BH549" i="26" s="1"/>
  <c r="AV617" i="26"/>
  <c r="AY617" i="26" s="1"/>
  <c r="BG617" i="26" s="1"/>
  <c r="BH617" i="26" s="1"/>
  <c r="AV279" i="26"/>
  <c r="AY279" i="26" s="1"/>
  <c r="BG279" i="26" s="1"/>
  <c r="BH279" i="26" s="1"/>
  <c r="AV269" i="26"/>
  <c r="AY269" i="26" s="1"/>
  <c r="BG269" i="26" s="1"/>
  <c r="BH269" i="26" s="1"/>
  <c r="AV267" i="26"/>
  <c r="AY267" i="26" s="1"/>
  <c r="AV597" i="26"/>
  <c r="AY597" i="26" s="1"/>
  <c r="BG597" i="26" s="1"/>
  <c r="BH597" i="26" s="1"/>
  <c r="AV612" i="26"/>
  <c r="AY612" i="26" s="1"/>
  <c r="BG612" i="26" s="1"/>
  <c r="BH612" i="26" s="1"/>
  <c r="AV117" i="26"/>
  <c r="AY117" i="26" s="1"/>
  <c r="AV129" i="26"/>
  <c r="AY129" i="26" s="1"/>
  <c r="BG129" i="26" s="1"/>
  <c r="BH129" i="26" s="1"/>
  <c r="AV233" i="26"/>
  <c r="AY233" i="26" s="1"/>
  <c r="BG233" i="26" s="1"/>
  <c r="BH233" i="26" s="1"/>
  <c r="AV579" i="26"/>
  <c r="AY579" i="26" s="1"/>
  <c r="BG579" i="26" s="1"/>
  <c r="BH579" i="26" s="1"/>
  <c r="AV186" i="26"/>
  <c r="AY186" i="26" s="1"/>
  <c r="BG186" i="26" s="1"/>
  <c r="BH186" i="26" s="1"/>
  <c r="AV539" i="26"/>
  <c r="AY539" i="26" s="1"/>
  <c r="BG539" i="26" s="1"/>
  <c r="BH539" i="26" s="1"/>
  <c r="AV720" i="26"/>
  <c r="AY720" i="26" s="1"/>
  <c r="BG720" i="26" s="1"/>
  <c r="BH720" i="26" s="1"/>
  <c r="AV815" i="26"/>
  <c r="AY815" i="26" s="1"/>
  <c r="BG815" i="26" s="1"/>
  <c r="BH815" i="26" s="1"/>
  <c r="AV647" i="26"/>
  <c r="AY647" i="26" s="1"/>
  <c r="BG647" i="26" s="1"/>
  <c r="BH647" i="26" s="1"/>
  <c r="AV724" i="26"/>
  <c r="AY724" i="26" s="1"/>
  <c r="BG724" i="26" s="1"/>
  <c r="BH724" i="26" s="1"/>
  <c r="AV745" i="26"/>
  <c r="AY745" i="26" s="1"/>
  <c r="BG745" i="26" s="1"/>
  <c r="BH745" i="26" s="1"/>
  <c r="AV560" i="26"/>
  <c r="AY560" i="26" s="1"/>
  <c r="BG560" i="26" s="1"/>
  <c r="BH560" i="26" s="1"/>
  <c r="AV239" i="26"/>
  <c r="AY239" i="26" s="1"/>
  <c r="BG239" i="26" s="1"/>
  <c r="BH239" i="26" s="1"/>
  <c r="AV589" i="26"/>
  <c r="AY589" i="26" s="1"/>
  <c r="BG589" i="26" s="1"/>
  <c r="BH589" i="26" s="1"/>
  <c r="AV200" i="26"/>
  <c r="AY200" i="26" s="1"/>
  <c r="BG200" i="26" s="1"/>
  <c r="BH200" i="26" s="1"/>
  <c r="AV287" i="26"/>
  <c r="AY287" i="26" s="1"/>
  <c r="BG287" i="26" s="1"/>
  <c r="BH287" i="26" s="1"/>
  <c r="AV659" i="26"/>
  <c r="AY659" i="26" s="1"/>
  <c r="BG659" i="26" s="1"/>
  <c r="BH659" i="26" s="1"/>
  <c r="AV783" i="26"/>
  <c r="AY783" i="26" s="1"/>
  <c r="BG783" i="26" s="1"/>
  <c r="BH783" i="26" s="1"/>
  <c r="AV84" i="26"/>
  <c r="AY84" i="26" s="1"/>
  <c r="BG84" i="26" s="1"/>
  <c r="BH84" i="26" s="1"/>
  <c r="AV726" i="26"/>
  <c r="AY726" i="26" s="1"/>
  <c r="BG726" i="26" s="1"/>
  <c r="BH726" i="26" s="1"/>
  <c r="AV400" i="26"/>
  <c r="AY400" i="26" s="1"/>
  <c r="BG400" i="26" s="1"/>
  <c r="BH400" i="26" s="1"/>
  <c r="AV330" i="26"/>
  <c r="AY330" i="26" s="1"/>
  <c r="BG330" i="26" s="1"/>
  <c r="BH330" i="26" s="1"/>
  <c r="AV722" i="26"/>
  <c r="AY722" i="26" s="1"/>
  <c r="BG722" i="26" s="1"/>
  <c r="BH722" i="26" s="1"/>
  <c r="AV28" i="26"/>
  <c r="AY28" i="26" s="1"/>
  <c r="BG28" i="26" s="1"/>
  <c r="BH28" i="26" s="1"/>
  <c r="AV388" i="26"/>
  <c r="AY388" i="26" s="1"/>
  <c r="BG388" i="26" s="1"/>
  <c r="BH388" i="26" s="1"/>
  <c r="AV375" i="26"/>
  <c r="AY375" i="26" s="1"/>
  <c r="BG375" i="26" s="1"/>
  <c r="BH375" i="26" s="1"/>
  <c r="AV567" i="26"/>
  <c r="AY567" i="26" s="1"/>
  <c r="BG567" i="26" s="1"/>
  <c r="BH567" i="26" s="1"/>
  <c r="AV626" i="26"/>
  <c r="AY626" i="26" s="1"/>
  <c r="BG626" i="26" s="1"/>
  <c r="BH626" i="26" s="1"/>
  <c r="AV134" i="26"/>
  <c r="AY134" i="26" s="1"/>
  <c r="BG134" i="26" s="1"/>
  <c r="BH134" i="26" s="1"/>
  <c r="AV775" i="26"/>
  <c r="AY775" i="26" s="1"/>
  <c r="BG775" i="26" s="1"/>
  <c r="BH775" i="26" s="1"/>
  <c r="AV500" i="26"/>
  <c r="AY500" i="26" s="1"/>
  <c r="BG500" i="26" s="1"/>
  <c r="BH500" i="26" s="1"/>
  <c r="AV213" i="26"/>
  <c r="AY213" i="26" s="1"/>
  <c r="BG213" i="26" s="1"/>
  <c r="BH213" i="26" s="1"/>
  <c r="AV623" i="26"/>
  <c r="AY623" i="26" s="1"/>
  <c r="BG623" i="26" s="1"/>
  <c r="BH623" i="26" s="1"/>
  <c r="AV352" i="26"/>
  <c r="AY352" i="26" s="1"/>
  <c r="BG352" i="26" s="1"/>
  <c r="BH352" i="26" s="1"/>
  <c r="AV176" i="26"/>
  <c r="AY176" i="26" s="1"/>
  <c r="BG176" i="26" s="1"/>
  <c r="BH176" i="26" s="1"/>
  <c r="AV255" i="26"/>
  <c r="AY255" i="26" s="1"/>
  <c r="BG255" i="26" s="1"/>
  <c r="BH255" i="26" s="1"/>
  <c r="AV364" i="26"/>
  <c r="AY364" i="26" s="1"/>
  <c r="BG364" i="26" s="1"/>
  <c r="BH364" i="26" s="1"/>
  <c r="AV498" i="26"/>
  <c r="AY498" i="26" s="1"/>
  <c r="BG498" i="26" s="1"/>
  <c r="BH498" i="26" s="1"/>
  <c r="AV111" i="26"/>
  <c r="AY111" i="26" s="1"/>
  <c r="BG111" i="26" s="1"/>
  <c r="BH111" i="26" s="1"/>
  <c r="AV192" i="26"/>
  <c r="AY192" i="26" s="1"/>
  <c r="BG192" i="26" s="1"/>
  <c r="BH192" i="26" s="1"/>
  <c r="AV77" i="26"/>
  <c r="AY77" i="26" s="1"/>
  <c r="BG77" i="26" s="1"/>
  <c r="BH77" i="26" s="1"/>
  <c r="AV472" i="26"/>
  <c r="AY472" i="26" s="1"/>
  <c r="BG472" i="26" s="1"/>
  <c r="BH472" i="26" s="1"/>
  <c r="AV786" i="26"/>
  <c r="AY786" i="26" s="1"/>
  <c r="BG786" i="26" s="1"/>
  <c r="BH786" i="26" s="1"/>
  <c r="AV777" i="26"/>
  <c r="AY777" i="26" s="1"/>
  <c r="BG777" i="26" s="1"/>
  <c r="BH777" i="26" s="1"/>
  <c r="AV85" i="26"/>
  <c r="AY85" i="26" s="1"/>
  <c r="BG85" i="26" s="1"/>
  <c r="BH85" i="26" s="1"/>
  <c r="AV401" i="26"/>
  <c r="AY401" i="26" s="1"/>
  <c r="BG401" i="26" s="1"/>
  <c r="BH401" i="26" s="1"/>
  <c r="AV506" i="26"/>
  <c r="AY506" i="26" s="1"/>
  <c r="BG506" i="26" s="1"/>
  <c r="BH506" i="26" s="1"/>
  <c r="AV548" i="26"/>
  <c r="AY548" i="26" s="1"/>
  <c r="AV248" i="26"/>
  <c r="AY248" i="26" s="1"/>
  <c r="BG248" i="26" s="1"/>
  <c r="BH248" i="26" s="1"/>
  <c r="AV16" i="26"/>
  <c r="AY16" i="26" s="1"/>
  <c r="BG16" i="26" s="1"/>
  <c r="BH16" i="26" s="1"/>
  <c r="AV303" i="26"/>
  <c r="AY303" i="26" s="1"/>
  <c r="BG303" i="26" s="1"/>
  <c r="BH303" i="26" s="1"/>
  <c r="AV92" i="26"/>
  <c r="AY92" i="26" s="1"/>
  <c r="BG92" i="26" s="1"/>
  <c r="BH92" i="26" s="1"/>
  <c r="AV725" i="26"/>
  <c r="AY725" i="26" s="1"/>
  <c r="BG725" i="26" s="1"/>
  <c r="BH725" i="26" s="1"/>
  <c r="AV300" i="26"/>
  <c r="AY300" i="26" s="1"/>
  <c r="BG300" i="26" s="1"/>
  <c r="BH300" i="26" s="1"/>
  <c r="AV436" i="26"/>
  <c r="AY436" i="26" s="1"/>
  <c r="BG436" i="26" s="1"/>
  <c r="BH436" i="26" s="1"/>
  <c r="AV376" i="26"/>
  <c r="AY376" i="26" s="1"/>
  <c r="BG376" i="26" s="1"/>
  <c r="BH376" i="26" s="1"/>
  <c r="AV253" i="26"/>
  <c r="AY253" i="26" s="1"/>
  <c r="BG253" i="26" s="1"/>
  <c r="BH253" i="26" s="1"/>
  <c r="AV392" i="26"/>
  <c r="AY392" i="26" s="1"/>
  <c r="BG392" i="26" s="1"/>
  <c r="BH392" i="26" s="1"/>
  <c r="AV86" i="26"/>
  <c r="AY86" i="26" s="1"/>
  <c r="BG86" i="26" s="1"/>
  <c r="BH86" i="26" s="1"/>
  <c r="AV480" i="26"/>
  <c r="AY480" i="26" s="1"/>
  <c r="BG480" i="26" s="1"/>
  <c r="BH480" i="26" s="1"/>
  <c r="AV583" i="26"/>
  <c r="AY583" i="26" s="1"/>
  <c r="BG583" i="26" s="1"/>
  <c r="BH583" i="26" s="1"/>
  <c r="AV317" i="26"/>
  <c r="AY317" i="26" s="1"/>
  <c r="BG317" i="26" s="1"/>
  <c r="BH317" i="26" s="1"/>
  <c r="AV476" i="26"/>
  <c r="AY476" i="26" s="1"/>
  <c r="BG476" i="26" s="1"/>
  <c r="BH476" i="26" s="1"/>
  <c r="AV66" i="26"/>
  <c r="AY66" i="26" s="1"/>
  <c r="BG267" i="26"/>
  <c r="BH267" i="26" s="1"/>
  <c r="AV607" i="26"/>
  <c r="AY607" i="26" s="1"/>
  <c r="BG607" i="26" s="1"/>
  <c r="BH607" i="26" s="1"/>
  <c r="AV596" i="26"/>
  <c r="AY596" i="26" s="1"/>
  <c r="BG596" i="26" s="1"/>
  <c r="BH596" i="26" s="1"/>
  <c r="AV731" i="26"/>
  <c r="AY731" i="26" s="1"/>
  <c r="BG731" i="26" s="1"/>
  <c r="BH731" i="26" s="1"/>
  <c r="AV740" i="26"/>
  <c r="AY740" i="26" s="1"/>
  <c r="BG740" i="26" s="1"/>
  <c r="BH740" i="26" s="1"/>
  <c r="BG744" i="26"/>
  <c r="BH744" i="26" s="1"/>
  <c r="AV272" i="26"/>
  <c r="AY272" i="26" s="1"/>
  <c r="BG272" i="26" s="1"/>
  <c r="BH272" i="26" s="1"/>
  <c r="AV139" i="26"/>
  <c r="AY139" i="26" s="1"/>
  <c r="BG139" i="26" s="1"/>
  <c r="BH139" i="26" s="1"/>
  <c r="AV130" i="26"/>
  <c r="AY130" i="26" s="1"/>
  <c r="BG130" i="26" s="1"/>
  <c r="BH130" i="26" s="1"/>
  <c r="AV434" i="26"/>
  <c r="AY434" i="26" s="1"/>
  <c r="BG434" i="26" s="1"/>
  <c r="BH434" i="26" s="1"/>
  <c r="AV420" i="26"/>
  <c r="AY420" i="26" s="1"/>
  <c r="BG420" i="26" s="1"/>
  <c r="BH420" i="26" s="1"/>
  <c r="AV421" i="26"/>
  <c r="AY421" i="26" s="1"/>
  <c r="BG421" i="26" s="1"/>
  <c r="BH421" i="26" s="1"/>
  <c r="AV554" i="26"/>
  <c r="AY554" i="26" s="1"/>
  <c r="BG554" i="26" s="1"/>
  <c r="BH554" i="26" s="1"/>
  <c r="AV339" i="26"/>
  <c r="AY339" i="26" s="1"/>
  <c r="BG339" i="26" s="1"/>
  <c r="BH339" i="26" s="1"/>
  <c r="AV510" i="26"/>
  <c r="AY510" i="26" s="1"/>
  <c r="BG510" i="26" s="1"/>
  <c r="BH510" i="26" s="1"/>
  <c r="AV350" i="26"/>
  <c r="AY350" i="26" s="1"/>
  <c r="BG350" i="26" s="1"/>
  <c r="BH350" i="26" s="1"/>
  <c r="AV165" i="26"/>
  <c r="AY165" i="26" s="1"/>
  <c r="BG165" i="26" s="1"/>
  <c r="BH165" i="26" s="1"/>
  <c r="AV141" i="26"/>
  <c r="AY141" i="26" s="1"/>
  <c r="BG141" i="26" s="1"/>
  <c r="BH141" i="26" s="1"/>
  <c r="AV56" i="26"/>
  <c r="AY56" i="26" s="1"/>
  <c r="BG56" i="26" s="1"/>
  <c r="BH56" i="26" s="1"/>
  <c r="AV456" i="26"/>
  <c r="AY456" i="26" s="1"/>
  <c r="BG456" i="26" s="1"/>
  <c r="BH456" i="26" s="1"/>
  <c r="AV535" i="26"/>
  <c r="AY535" i="26" s="1"/>
  <c r="BG535" i="26" s="1"/>
  <c r="BH535" i="26" s="1"/>
  <c r="AV177" i="26"/>
  <c r="AY177" i="26" s="1"/>
  <c r="BG177" i="26" s="1"/>
  <c r="BH177" i="26" s="1"/>
  <c r="AV337" i="26"/>
  <c r="AY337" i="26" s="1"/>
  <c r="BG337" i="26" s="1"/>
  <c r="BH337" i="26" s="1"/>
  <c r="AV214" i="26"/>
  <c r="AY214" i="26" s="1"/>
  <c r="BG214" i="26" s="1"/>
  <c r="BH214" i="26" s="1"/>
  <c r="BG227" i="26"/>
  <c r="BH227" i="26" s="1"/>
  <c r="AV291" i="26"/>
  <c r="AY291" i="26" s="1"/>
  <c r="BG291" i="26" s="1"/>
  <c r="BH291" i="26" s="1"/>
  <c r="AV319" i="26"/>
  <c r="AY319" i="26" s="1"/>
  <c r="BG319" i="26" s="1"/>
  <c r="BH319" i="26" s="1"/>
  <c r="AV178" i="26"/>
  <c r="AY178" i="26" s="1"/>
  <c r="BG178" i="26" s="1"/>
  <c r="BH178" i="26" s="1"/>
  <c r="AV101" i="26"/>
  <c r="AY101" i="26" s="1"/>
  <c r="BG101" i="26" s="1"/>
  <c r="BH101" i="26" s="1"/>
  <c r="AV691" i="26"/>
  <c r="AY691" i="26" s="1"/>
  <c r="BG691" i="26" s="1"/>
  <c r="BH691" i="26" s="1"/>
  <c r="AV162" i="26"/>
  <c r="AY162" i="26" s="1"/>
  <c r="BG162" i="26" s="1"/>
  <c r="BH162" i="26" s="1"/>
  <c r="AV707" i="26"/>
  <c r="AY707" i="26" s="1"/>
  <c r="BG707" i="26" s="1"/>
  <c r="BH707" i="26" s="1"/>
  <c r="AV521" i="26"/>
  <c r="AY521" i="26" s="1"/>
  <c r="BG521" i="26" s="1"/>
  <c r="BH521" i="26" s="1"/>
  <c r="AV709" i="26"/>
  <c r="AY709" i="26" s="1"/>
  <c r="BG709" i="26" s="1"/>
  <c r="BH709" i="26" s="1"/>
  <c r="AV764" i="26"/>
  <c r="AY764" i="26" s="1"/>
  <c r="BG764" i="26" s="1"/>
  <c r="BH764" i="26" s="1"/>
  <c r="BG187" i="26"/>
  <c r="BH187" i="26" s="1"/>
  <c r="AV672" i="26"/>
  <c r="AY672" i="26" s="1"/>
  <c r="BG672" i="26" s="1"/>
  <c r="BH672" i="26" s="1"/>
  <c r="AV424" i="26"/>
  <c r="AY424" i="26" s="1"/>
  <c r="BG424" i="26" s="1"/>
  <c r="BH424" i="26" s="1"/>
  <c r="AV260" i="26"/>
  <c r="AY260" i="26" s="1"/>
  <c r="BG260" i="26" s="1"/>
  <c r="BH260" i="26" s="1"/>
  <c r="AV680" i="26"/>
  <c r="AY680" i="26" s="1"/>
  <c r="BG680" i="26" s="1"/>
  <c r="BH680" i="26" s="1"/>
  <c r="AV779" i="26"/>
  <c r="AY779" i="26" s="1"/>
  <c r="BG779" i="26" s="1"/>
  <c r="BH779" i="26" s="1"/>
  <c r="AV447" i="26"/>
  <c r="AY447" i="26" s="1"/>
  <c r="BG447" i="26" s="1"/>
  <c r="BH447" i="26" s="1"/>
  <c r="AV143" i="26"/>
  <c r="AY143" i="26" s="1"/>
  <c r="BG143" i="26" s="1"/>
  <c r="BH143" i="26" s="1"/>
  <c r="AV12" i="26"/>
  <c r="AY12" i="26" s="1"/>
  <c r="BG12" i="26" s="1"/>
  <c r="BH12" i="26" s="1"/>
  <c r="AV358" i="26"/>
  <c r="AY358" i="26" s="1"/>
  <c r="BG358" i="26" s="1"/>
  <c r="BH358" i="26" s="1"/>
  <c r="AV30" i="26"/>
  <c r="AY30" i="26" s="1"/>
  <c r="BG30" i="26" s="1"/>
  <c r="BH30" i="26" s="1"/>
  <c r="AV660" i="26"/>
  <c r="AY660" i="26" s="1"/>
  <c r="BG660" i="26" s="1"/>
  <c r="BH660" i="26" s="1"/>
  <c r="AV559" i="26"/>
  <c r="AY559" i="26" s="1"/>
  <c r="BG559" i="26" s="1"/>
  <c r="BH559" i="26" s="1"/>
  <c r="AV244" i="26"/>
  <c r="AY244" i="26" s="1"/>
  <c r="BG244" i="26" s="1"/>
  <c r="BH244" i="26" s="1"/>
  <c r="AV10" i="26"/>
  <c r="AY10" i="26" s="1"/>
  <c r="BG10" i="26" s="1"/>
  <c r="BH10" i="26" s="1"/>
  <c r="AV100" i="26"/>
  <c r="AY100" i="26" s="1"/>
  <c r="BG100" i="26" s="1"/>
  <c r="BH100" i="26" s="1"/>
  <c r="AV513" i="26"/>
  <c r="AY513" i="26" s="1"/>
  <c r="AV243" i="26"/>
  <c r="AY243" i="26" s="1"/>
  <c r="BG243" i="26" s="1"/>
  <c r="BH243" i="26" s="1"/>
  <c r="AV530" i="26"/>
  <c r="AY530" i="26" s="1"/>
  <c r="BG530" i="26" s="1"/>
  <c r="BH530" i="26" s="1"/>
  <c r="AV635" i="26"/>
  <c r="AY635" i="26" s="1"/>
  <c r="BG635" i="26" s="1"/>
  <c r="BH635" i="26" s="1"/>
  <c r="AV396" i="26"/>
  <c r="AY396" i="26" s="1"/>
  <c r="AV541" i="26"/>
  <c r="AY541" i="26" s="1"/>
  <c r="BG541" i="26" s="1"/>
  <c r="BH541" i="26" s="1"/>
  <c r="AV444" i="26"/>
  <c r="AY444" i="26" s="1"/>
  <c r="BG444" i="26" s="1"/>
  <c r="BH444" i="26" s="1"/>
  <c r="AV309" i="26"/>
  <c r="AY309" i="26" s="1"/>
  <c r="BG309" i="26" s="1"/>
  <c r="BH309" i="26" s="1"/>
  <c r="AV755" i="26"/>
  <c r="AY755" i="26" s="1"/>
  <c r="AV662" i="26"/>
  <c r="AY662" i="26" s="1"/>
  <c r="BG662" i="26" s="1"/>
  <c r="BH662" i="26" s="1"/>
  <c r="AV423" i="26"/>
  <c r="AY423" i="26" s="1"/>
  <c r="BG423" i="26" s="1"/>
  <c r="BH423" i="26" s="1"/>
  <c r="AV504" i="26"/>
  <c r="AY504" i="26" s="1"/>
  <c r="BG504" i="26" s="1"/>
  <c r="BH504" i="26" s="1"/>
  <c r="AV336" i="26"/>
  <c r="AY336" i="26" s="1"/>
  <c r="BG336" i="26" s="1"/>
  <c r="BH336" i="26" s="1"/>
  <c r="AV154" i="26"/>
  <c r="AY154" i="26" s="1"/>
  <c r="BG154" i="26" s="1"/>
  <c r="BH154" i="26" s="1"/>
  <c r="AV443" i="26"/>
  <c r="AY443" i="26" s="1"/>
  <c r="BG443" i="26" s="1"/>
  <c r="BH443" i="26" s="1"/>
  <c r="AV723" i="26"/>
  <c r="AY723" i="26" s="1"/>
  <c r="BG723" i="26" s="1"/>
  <c r="BH723" i="26" s="1"/>
  <c r="AV365" i="26"/>
  <c r="AY365" i="26" s="1"/>
  <c r="BG365" i="26" s="1"/>
  <c r="BH365" i="26" s="1"/>
  <c r="AV584" i="26"/>
  <c r="AY584" i="26" s="1"/>
  <c r="BG584" i="26" s="1"/>
  <c r="BH584" i="26" s="1"/>
  <c r="AV225" i="26"/>
  <c r="AY225" i="26" s="1"/>
  <c r="BG225" i="26" s="1"/>
  <c r="BH225" i="26" s="1"/>
  <c r="AV373" i="26"/>
  <c r="AY373" i="26" s="1"/>
  <c r="BG373" i="26" s="1"/>
  <c r="BH373" i="26" s="1"/>
  <c r="AV637" i="26"/>
  <c r="AY637" i="26" s="1"/>
  <c r="BG637" i="26" s="1"/>
  <c r="BH637" i="26" s="1"/>
  <c r="BG64" i="26"/>
  <c r="BH64" i="26" s="1"/>
  <c r="AV748" i="26"/>
  <c r="AY748" i="26" s="1"/>
  <c r="BG748" i="26" s="1"/>
  <c r="BH748" i="26" s="1"/>
  <c r="AV353" i="26"/>
  <c r="AY353" i="26" s="1"/>
  <c r="BG353" i="26" s="1"/>
  <c r="BH353" i="26" s="1"/>
  <c r="AV594" i="26"/>
  <c r="AY594" i="26" s="1"/>
  <c r="BG594" i="26" s="1"/>
  <c r="BH594" i="26" s="1"/>
  <c r="AV716" i="26"/>
  <c r="AY716" i="26" s="1"/>
  <c r="BG716" i="26" s="1"/>
  <c r="BH716" i="26" s="1"/>
  <c r="AV379" i="26"/>
  <c r="AY379" i="26" s="1"/>
  <c r="BG379" i="26" s="1"/>
  <c r="BH379" i="26" s="1"/>
  <c r="AV116" i="26"/>
  <c r="AY116" i="26" s="1"/>
  <c r="AV511" i="26"/>
  <c r="AY511" i="26" s="1"/>
  <c r="BG511" i="26" s="1"/>
  <c r="BH511" i="26" s="1"/>
  <c r="AV634" i="26"/>
  <c r="AY634" i="26" s="1"/>
  <c r="BG634" i="26" s="1"/>
  <c r="BH634" i="26" s="1"/>
  <c r="AV734" i="26"/>
  <c r="AY734" i="26" s="1"/>
  <c r="BG734" i="26" s="1"/>
  <c r="BH734" i="26" s="1"/>
  <c r="AV760" i="26"/>
  <c r="AY760" i="26" s="1"/>
  <c r="AV316" i="26"/>
  <c r="AY316" i="26" s="1"/>
  <c r="BG316" i="26" s="1"/>
  <c r="BH316" i="26" s="1"/>
  <c r="AV674" i="26"/>
  <c r="AY674" i="26" s="1"/>
  <c r="BG674" i="26" s="1"/>
  <c r="BH674" i="26" s="1"/>
  <c r="AV59" i="26"/>
  <c r="AY59" i="26" s="1"/>
  <c r="BG59" i="26" s="1"/>
  <c r="BH59" i="26" s="1"/>
  <c r="AV681" i="26"/>
  <c r="AY681" i="26" s="1"/>
  <c r="BG681" i="26" s="1"/>
  <c r="BH681" i="26" s="1"/>
  <c r="AV403" i="26"/>
  <c r="AY403" i="26" s="1"/>
  <c r="BG403" i="26" s="1"/>
  <c r="BH403" i="26" s="1"/>
  <c r="AV565" i="26"/>
  <c r="AY565" i="26" s="1"/>
  <c r="BG565" i="26" s="1"/>
  <c r="BH565" i="26" s="1"/>
  <c r="AV800" i="26"/>
  <c r="AY800" i="26" s="1"/>
  <c r="BG800" i="26" s="1"/>
  <c r="BH800" i="26" s="1"/>
  <c r="BG80" i="26"/>
  <c r="BH80" i="26" s="1"/>
  <c r="AV799" i="26"/>
  <c r="AY799" i="26" s="1"/>
  <c r="BG799" i="26" s="1"/>
  <c r="BH799" i="26" s="1"/>
  <c r="AV546" i="26"/>
  <c r="AY546" i="26" s="1"/>
  <c r="BG546" i="26" s="1"/>
  <c r="BH546" i="26" s="1"/>
  <c r="AV630" i="26"/>
  <c r="AY630" i="26" s="1"/>
  <c r="BG630" i="26" s="1"/>
  <c r="BH630" i="26" s="1"/>
  <c r="AV412" i="26"/>
  <c r="AY412" i="26" s="1"/>
  <c r="BG412" i="26" s="1"/>
  <c r="BH412" i="26" s="1"/>
  <c r="AV621" i="26"/>
  <c r="AY621" i="26" s="1"/>
  <c r="BG621" i="26" s="1"/>
  <c r="BH621" i="26" s="1"/>
  <c r="AV11" i="26"/>
  <c r="AY11" i="26" s="1"/>
  <c r="BG11" i="26" s="1"/>
  <c r="BH11" i="26" s="1"/>
  <c r="AV804" i="26"/>
  <c r="AY804" i="26" s="1"/>
  <c r="BG804" i="26" s="1"/>
  <c r="BH804" i="26" s="1"/>
  <c r="AV645" i="26"/>
  <c r="AY645" i="26" s="1"/>
  <c r="BG645" i="26" s="1"/>
  <c r="BH645" i="26" s="1"/>
  <c r="AV133" i="26"/>
  <c r="AY133" i="26" s="1"/>
  <c r="BG133" i="26" s="1"/>
  <c r="BH133" i="26" s="1"/>
  <c r="BG22" i="26"/>
  <c r="BH22" i="26" s="1"/>
  <c r="AV310" i="26"/>
  <c r="AY310" i="26" s="1"/>
  <c r="BG310" i="26" s="1"/>
  <c r="BH310" i="26" s="1"/>
  <c r="AV270" i="26"/>
  <c r="AY270" i="26" s="1"/>
  <c r="BG270" i="26" s="1"/>
  <c r="BH270" i="26" s="1"/>
  <c r="AV160" i="26"/>
  <c r="AY160" i="26" s="1"/>
  <c r="BG160" i="26" s="1"/>
  <c r="BH160" i="26" s="1"/>
  <c r="AV435" i="26"/>
  <c r="AY435" i="26" s="1"/>
  <c r="BG435" i="26" s="1"/>
  <c r="BH435" i="26" s="1"/>
  <c r="AV171" i="26"/>
  <c r="AY171" i="26" s="1"/>
  <c r="BG171" i="26" s="1"/>
  <c r="BH171" i="26" s="1"/>
  <c r="AV464" i="26"/>
  <c r="AY464" i="26" s="1"/>
  <c r="BG464" i="26" s="1"/>
  <c r="BH464" i="26" s="1"/>
  <c r="AV369" i="26"/>
  <c r="AY369" i="26" s="1"/>
  <c r="BG369" i="26" s="1"/>
  <c r="BH369" i="26" s="1"/>
  <c r="AV440" i="26"/>
  <c r="AY440" i="26" s="1"/>
  <c r="AV338" i="26"/>
  <c r="AY338" i="26" s="1"/>
  <c r="BG338" i="26" s="1"/>
  <c r="BH338" i="26" s="1"/>
  <c r="AV114" i="26"/>
  <c r="AY114" i="26" s="1"/>
  <c r="BG114" i="26" s="1"/>
  <c r="BH114" i="26" s="1"/>
  <c r="AV717" i="26"/>
  <c r="AY717" i="26" s="1"/>
  <c r="AV593" i="26"/>
  <c r="AY593" i="26" s="1"/>
  <c r="BG593" i="26" s="1"/>
  <c r="BH593" i="26" s="1"/>
  <c r="AV335" i="26"/>
  <c r="AY335" i="26" s="1"/>
  <c r="BG335" i="26" s="1"/>
  <c r="BH335" i="26" s="1"/>
  <c r="BG46" i="26"/>
  <c r="BH46" i="26" s="1"/>
  <c r="BG107" i="26"/>
  <c r="BH107" i="26" s="1"/>
  <c r="AV327" i="26"/>
  <c r="AY327" i="26" s="1"/>
  <c r="BG327" i="26" s="1"/>
  <c r="BH327" i="26" s="1"/>
  <c r="AV699" i="26"/>
  <c r="AY699" i="26" s="1"/>
  <c r="BG699" i="26" s="1"/>
  <c r="BH699" i="26" s="1"/>
  <c r="AV183" i="26"/>
  <c r="AY183" i="26" s="1"/>
  <c r="BG183" i="26" s="1"/>
  <c r="BH183" i="26" s="1"/>
  <c r="AV331" i="26"/>
  <c r="AY331" i="26" s="1"/>
  <c r="BG331" i="26" s="1"/>
  <c r="BH331" i="26" s="1"/>
  <c r="AV299" i="26"/>
  <c r="AY299" i="26" s="1"/>
  <c r="BG299" i="26" s="1"/>
  <c r="BH299" i="26" s="1"/>
  <c r="AV208" i="26"/>
  <c r="AY208" i="26" s="1"/>
  <c r="BG208" i="26" s="1"/>
  <c r="BH208" i="26" s="1"/>
  <c r="AV391" i="26"/>
  <c r="AY391" i="26" s="1"/>
  <c r="AV402" i="26"/>
  <c r="AY402" i="26" s="1"/>
  <c r="BG402" i="26" s="1"/>
  <c r="BH402" i="26" s="1"/>
  <c r="AV149" i="26"/>
  <c r="AY149" i="26" s="1"/>
  <c r="BG149" i="26" s="1"/>
  <c r="BH149" i="26" s="1"/>
  <c r="AV128" i="26"/>
  <c r="AY128" i="26" s="1"/>
  <c r="BG128" i="26" s="1"/>
  <c r="BH128" i="26" s="1"/>
  <c r="BH633" i="26"/>
  <c r="AJ827" i="26"/>
  <c r="AV615" i="26"/>
  <c r="AY615" i="26" s="1"/>
  <c r="BG615" i="26" s="1"/>
  <c r="BH615" i="26" s="1"/>
  <c r="AV81" i="26"/>
  <c r="AY81" i="26" s="1"/>
  <c r="BG81" i="26" s="1"/>
  <c r="BH81" i="26" s="1"/>
  <c r="AV47" i="26"/>
  <c r="AY47" i="26" s="1"/>
  <c r="BG47" i="26" s="1"/>
  <c r="BH47" i="26" s="1"/>
  <c r="BG105" i="26"/>
  <c r="BH105" i="26" s="1"/>
  <c r="AV718" i="26"/>
  <c r="AY718" i="26" s="1"/>
  <c r="BG718" i="26" s="1"/>
  <c r="BH718" i="26" s="1"/>
  <c r="AV578" i="26"/>
  <c r="AY578" i="26" s="1"/>
  <c r="BG578" i="26" s="1"/>
  <c r="BH578" i="26" s="1"/>
  <c r="AV42" i="26"/>
  <c r="AY42" i="26" s="1"/>
  <c r="BG42" i="26" s="1"/>
  <c r="BH42" i="26" s="1"/>
  <c r="BG755" i="26"/>
  <c r="BH755" i="26" s="1"/>
  <c r="AV608" i="26"/>
  <c r="AY608" i="26" s="1"/>
  <c r="BG608" i="26" s="1"/>
  <c r="BH608" i="26" s="1"/>
  <c r="AV306" i="26"/>
  <c r="AY306" i="26" s="1"/>
  <c r="BG306" i="26" s="1"/>
  <c r="BH306" i="26" s="1"/>
  <c r="AV347" i="26"/>
  <c r="AY347" i="26" s="1"/>
  <c r="BG347" i="26" s="1"/>
  <c r="BH347" i="26" s="1"/>
  <c r="AV58" i="26"/>
  <c r="AY58" i="26" s="1"/>
  <c r="BG58" i="26" s="1"/>
  <c r="BH58" i="26" s="1"/>
  <c r="AV274" i="26"/>
  <c r="AY274" i="26" s="1"/>
  <c r="BG274" i="26" s="1"/>
  <c r="BH274" i="26" s="1"/>
  <c r="AV144" i="26"/>
  <c r="AY144" i="26" s="1"/>
  <c r="BG144" i="26" s="1"/>
  <c r="BH144" i="26" s="1"/>
  <c r="AV74" i="26"/>
  <c r="AY74" i="26" s="1"/>
  <c r="BG74" i="26" s="1"/>
  <c r="BH74" i="26" s="1"/>
  <c r="AO827" i="26"/>
  <c r="AV285" i="26"/>
  <c r="AY285" i="26" s="1"/>
  <c r="BG285" i="26" s="1"/>
  <c r="BH285" i="26" s="1"/>
  <c r="AV325" i="26"/>
  <c r="AY325" i="26" s="1"/>
  <c r="BG325" i="26" s="1"/>
  <c r="BH325" i="26" s="1"/>
  <c r="AV455" i="26"/>
  <c r="AY455" i="26" s="1"/>
  <c r="BG455" i="26" s="1"/>
  <c r="BH455" i="26" s="1"/>
  <c r="AV684" i="26"/>
  <c r="AY684" i="26" s="1"/>
  <c r="BG684" i="26" s="1"/>
  <c r="BH684" i="26" s="1"/>
  <c r="AV655" i="26"/>
  <c r="AY655" i="26" s="1"/>
  <c r="BG655" i="26" s="1"/>
  <c r="BH655" i="26" s="1"/>
  <c r="AV344" i="26"/>
  <c r="AY344" i="26" s="1"/>
  <c r="BG344" i="26" s="1"/>
  <c r="BH344" i="26" s="1"/>
  <c r="AV605" i="26"/>
  <c r="AY605" i="26" s="1"/>
  <c r="BG605" i="26" s="1"/>
  <c r="BH605" i="26" s="1"/>
  <c r="AV78" i="26"/>
  <c r="AY78" i="26" s="1"/>
  <c r="BG78" i="26" s="1"/>
  <c r="BH78" i="26" s="1"/>
  <c r="AV132" i="26"/>
  <c r="AY132" i="26" s="1"/>
  <c r="BG132" i="26" s="1"/>
  <c r="BH132" i="26" s="1"/>
  <c r="AV418" i="26"/>
  <c r="AY418" i="26" s="1"/>
  <c r="BG418" i="26" s="1"/>
  <c r="BH418" i="26" s="1"/>
  <c r="AV580" i="26"/>
  <c r="AY580" i="26" s="1"/>
  <c r="BG580" i="26" s="1"/>
  <c r="BH580" i="26" s="1"/>
  <c r="AV798" i="26"/>
  <c r="AY798" i="26" s="1"/>
  <c r="BG798" i="26" s="1"/>
  <c r="BH798" i="26" s="1"/>
  <c r="AV802" i="26"/>
  <c r="AY802" i="26" s="1"/>
  <c r="BG802" i="26" s="1"/>
  <c r="BH802" i="26" s="1"/>
  <c r="AV781" i="26"/>
  <c r="AY781" i="26" s="1"/>
  <c r="BG781" i="26" s="1"/>
  <c r="BH781" i="26" s="1"/>
  <c r="AV797" i="26"/>
  <c r="AY797" i="26" s="1"/>
  <c r="BG797" i="26" s="1"/>
  <c r="BH797" i="26" s="1"/>
  <c r="AV29" i="26"/>
  <c r="AY29" i="26" s="1"/>
  <c r="BG29" i="26" s="1"/>
  <c r="BH29" i="26" s="1"/>
  <c r="AV667" i="26"/>
  <c r="AY667" i="26" s="1"/>
  <c r="BG667" i="26" s="1"/>
  <c r="BH667" i="26" s="1"/>
  <c r="AV333" i="26"/>
  <c r="AY333" i="26" s="1"/>
  <c r="BG333" i="26" s="1"/>
  <c r="BH333" i="26" s="1"/>
  <c r="AV322" i="26"/>
  <c r="AY322" i="26" s="1"/>
  <c r="BG322" i="26" s="1"/>
  <c r="BH322" i="26" s="1"/>
  <c r="AV194" i="26"/>
  <c r="AY194" i="26" s="1"/>
  <c r="BG194" i="26" s="1"/>
  <c r="BH194" i="26" s="1"/>
  <c r="AV555" i="26"/>
  <c r="AY555" i="26" s="1"/>
  <c r="AV91" i="26"/>
  <c r="AY91" i="26" s="1"/>
  <c r="BG91" i="26" s="1"/>
  <c r="BH91" i="26" s="1"/>
  <c r="AV50" i="26"/>
  <c r="AY50" i="26" s="1"/>
  <c r="BG50" i="26" s="1"/>
  <c r="BH50" i="26" s="1"/>
  <c r="AV55" i="26"/>
  <c r="AY55" i="26" s="1"/>
  <c r="BG55" i="26" s="1"/>
  <c r="BH55" i="26" s="1"/>
  <c r="AV747" i="26"/>
  <c r="AY747" i="26" s="1"/>
  <c r="BG747" i="26" s="1"/>
  <c r="BH747" i="26" s="1"/>
  <c r="AV735" i="26"/>
  <c r="AY735" i="26" s="1"/>
  <c r="BG735" i="26" s="1"/>
  <c r="BH735" i="26" s="1"/>
  <c r="AV124" i="26"/>
  <c r="AY124" i="26" s="1"/>
  <c r="BG124" i="26" s="1"/>
  <c r="BH124" i="26" s="1"/>
  <c r="AV297" i="26"/>
  <c r="AY297" i="26" s="1"/>
  <c r="BG297" i="26" s="1"/>
  <c r="BH297" i="26" s="1"/>
  <c r="AV175" i="26"/>
  <c r="AY175" i="26" s="1"/>
  <c r="BG175" i="26" s="1"/>
  <c r="BH175" i="26" s="1"/>
  <c r="AV284" i="26"/>
  <c r="AY284" i="26" s="1"/>
  <c r="BG284" i="26" s="1"/>
  <c r="BH284" i="26" s="1"/>
  <c r="AV163" i="26"/>
  <c r="AY163" i="26" s="1"/>
  <c r="BG163" i="26" s="1"/>
  <c r="BH163" i="26" s="1"/>
  <c r="AV36" i="26"/>
  <c r="AY36" i="26" s="1"/>
  <c r="BG36" i="26" s="1"/>
  <c r="BH36" i="26" s="1"/>
  <c r="AV172" i="26"/>
  <c r="AY172" i="26" s="1"/>
  <c r="BG172" i="26" s="1"/>
  <c r="BH172" i="26" s="1"/>
  <c r="AV323" i="26"/>
  <c r="AY323" i="26" s="1"/>
  <c r="BG323" i="26" s="1"/>
  <c r="BH323" i="26" s="1"/>
  <c r="AV515" i="26"/>
  <c r="AY515" i="26" s="1"/>
  <c r="BG515" i="26" s="1"/>
  <c r="BH515" i="26" s="1"/>
  <c r="AV520" i="26"/>
  <c r="AY520" i="26" s="1"/>
  <c r="BG520" i="26" s="1"/>
  <c r="BH520" i="26" s="1"/>
  <c r="AV475" i="26"/>
  <c r="AY475" i="26" s="1"/>
  <c r="BG475" i="26" s="1"/>
  <c r="BH475" i="26" s="1"/>
  <c r="AV715" i="26"/>
  <c r="AY715" i="26" s="1"/>
  <c r="BG715" i="26" s="1"/>
  <c r="BH715" i="26" s="1"/>
  <c r="AV432" i="26"/>
  <c r="AY432" i="26" s="1"/>
  <c r="BG432" i="26" s="1"/>
  <c r="BH432" i="26" s="1"/>
  <c r="AV697" i="26"/>
  <c r="AY697" i="26" s="1"/>
  <c r="BG697" i="26" s="1"/>
  <c r="BH697" i="26" s="1"/>
  <c r="AV517" i="26"/>
  <c r="AY517" i="26" s="1"/>
  <c r="BG517" i="26" s="1"/>
  <c r="BH517" i="26" s="1"/>
  <c r="AV651" i="26"/>
  <c r="AY651" i="26" s="1"/>
  <c r="BG651" i="26" s="1"/>
  <c r="BH651" i="26" s="1"/>
  <c r="AV349" i="26"/>
  <c r="AY349" i="26" s="1"/>
  <c r="BG349" i="26" s="1"/>
  <c r="BH349" i="26" s="1"/>
  <c r="AV205" i="26"/>
  <c r="AY205" i="26" s="1"/>
  <c r="BG205" i="26" s="1"/>
  <c r="BH205" i="26" s="1"/>
  <c r="AV642" i="26"/>
  <c r="AY642" i="26" s="1"/>
  <c r="BG642" i="26" s="1"/>
  <c r="BH642" i="26" s="1"/>
  <c r="AV63" i="26"/>
  <c r="AY63" i="26" s="1"/>
  <c r="BG63" i="26" s="1"/>
  <c r="BH63" i="26" s="1"/>
  <c r="AV742" i="26"/>
  <c r="AY742" i="26" s="1"/>
  <c r="BG742" i="26" s="1"/>
  <c r="BH742" i="26" s="1"/>
  <c r="AV52" i="26"/>
  <c r="AY52" i="26" s="1"/>
  <c r="BG52" i="26" s="1"/>
  <c r="BH52" i="26" s="1"/>
  <c r="AV249" i="26"/>
  <c r="AY249" i="26" s="1"/>
  <c r="BG249" i="26" s="1"/>
  <c r="BH249" i="26" s="1"/>
  <c r="AV231" i="26"/>
  <c r="AY231" i="26" s="1"/>
  <c r="BG231" i="26" s="1"/>
  <c r="BH231" i="26" s="1"/>
  <c r="AV265" i="26"/>
  <c r="AY265" i="26" s="1"/>
  <c r="BG265" i="26" s="1"/>
  <c r="BH265" i="26" s="1"/>
  <c r="AV586" i="26"/>
  <c r="AY586" i="26" s="1"/>
  <c r="BG586" i="26" s="1"/>
  <c r="BH586" i="26" s="1"/>
  <c r="AV773" i="26"/>
  <c r="AY773" i="26" s="1"/>
  <c r="BG773" i="26" s="1"/>
  <c r="BH773" i="26" s="1"/>
  <c r="AV790" i="26"/>
  <c r="AY790" i="26" s="1"/>
  <c r="BG790" i="26" s="1"/>
  <c r="BH790" i="26" s="1"/>
  <c r="AV791" i="26"/>
  <c r="AY791" i="26" s="1"/>
  <c r="BG791" i="26" s="1"/>
  <c r="BH791" i="26" s="1"/>
  <c r="AV807" i="26"/>
  <c r="AY807" i="26" s="1"/>
  <c r="BG807" i="26" s="1"/>
  <c r="BH807" i="26" s="1"/>
  <c r="AV156" i="26"/>
  <c r="AY156" i="26" s="1"/>
  <c r="BG156" i="26" s="1"/>
  <c r="BH156" i="26" s="1"/>
  <c r="AV409" i="26"/>
  <c r="AY409" i="26" s="1"/>
  <c r="BG409" i="26" s="1"/>
  <c r="BH409" i="26" s="1"/>
  <c r="AV26" i="26"/>
  <c r="AY26" i="26" s="1"/>
  <c r="BG26" i="26" s="1"/>
  <c r="BH26" i="26" s="1"/>
  <c r="AV465" i="26"/>
  <c r="AY465" i="26" s="1"/>
  <c r="BG465" i="26" s="1"/>
  <c r="BH465" i="26" s="1"/>
  <c r="AV83" i="26"/>
  <c r="AY83" i="26" s="1"/>
  <c r="BG83" i="26" s="1"/>
  <c r="BH83" i="26" s="1"/>
  <c r="AV572" i="26"/>
  <c r="AY572" i="26" s="1"/>
  <c r="BG572" i="26" s="1"/>
  <c r="BH572" i="26" s="1"/>
  <c r="AV585" i="26"/>
  <c r="AY585" i="26" s="1"/>
  <c r="BG585" i="26" s="1"/>
  <c r="BH585" i="26" s="1"/>
  <c r="AV654" i="26"/>
  <c r="AY654" i="26" s="1"/>
  <c r="BG654" i="26" s="1"/>
  <c r="BH654" i="26" s="1"/>
  <c r="AV9" i="26"/>
  <c r="AY9" i="26" s="1"/>
  <c r="BG9" i="26" s="1"/>
  <c r="BH9" i="26" s="1"/>
  <c r="AV453" i="26"/>
  <c r="AY453" i="26" s="1"/>
  <c r="BG453" i="26" s="1"/>
  <c r="BH453" i="26" s="1"/>
  <c r="AI826" i="26"/>
  <c r="AI820" i="26"/>
  <c r="AU17" i="26"/>
  <c r="AW17" i="26"/>
  <c r="AV288" i="26"/>
  <c r="AY288" i="26" s="1"/>
  <c r="BG288" i="26" s="1"/>
  <c r="BH288" i="26" s="1"/>
  <c r="AV505" i="26"/>
  <c r="AY505" i="26" s="1"/>
  <c r="BG505" i="26" s="1"/>
  <c r="BH505" i="26" s="1"/>
  <c r="BG555" i="26"/>
  <c r="BH555" i="26" s="1"/>
  <c r="AV329" i="26"/>
  <c r="AY329" i="26" s="1"/>
  <c r="BG329" i="26" s="1"/>
  <c r="BH329" i="26" s="1"/>
  <c r="AV442" i="26"/>
  <c r="AY442" i="26" s="1"/>
  <c r="BG442" i="26" s="1"/>
  <c r="BH442" i="26" s="1"/>
  <c r="AV665" i="26"/>
  <c r="AY665" i="26" s="1"/>
  <c r="BG665" i="26" s="1"/>
  <c r="BH665" i="26" s="1"/>
  <c r="AV196" i="26"/>
  <c r="AY196" i="26" s="1"/>
  <c r="BG196" i="26" s="1"/>
  <c r="BH196" i="26" s="1"/>
  <c r="AV212" i="26"/>
  <c r="AY212" i="26" s="1"/>
  <c r="BG212" i="26" s="1"/>
  <c r="BH212" i="26" s="1"/>
  <c r="AV489" i="26"/>
  <c r="AY489" i="26" s="1"/>
  <c r="BG489" i="26" s="1"/>
  <c r="BH489" i="26" s="1"/>
  <c r="AV470" i="26"/>
  <c r="AY470" i="26" s="1"/>
  <c r="BG470" i="26" s="1"/>
  <c r="BH470" i="26" s="1"/>
  <c r="AV670" i="26"/>
  <c r="AY670" i="26" s="1"/>
  <c r="BG670" i="26" s="1"/>
  <c r="BH670" i="26" s="1"/>
  <c r="AV363" i="26"/>
  <c r="AY363" i="26" s="1"/>
  <c r="BG363" i="26" s="1"/>
  <c r="BH363" i="26" s="1"/>
  <c r="BG717" i="26"/>
  <c r="BH717" i="26" s="1"/>
  <c r="AV759" i="26"/>
  <c r="AY759" i="26" s="1"/>
  <c r="BG759" i="26" s="1"/>
  <c r="BH759" i="26" s="1"/>
  <c r="AV276" i="26"/>
  <c r="AY276" i="26" s="1"/>
  <c r="BG276" i="26" s="1"/>
  <c r="BH276" i="26" s="1"/>
  <c r="AV812" i="26"/>
  <c r="AY812" i="26" s="1"/>
  <c r="BG812" i="26" s="1"/>
  <c r="BH812" i="26" s="1"/>
  <c r="AV808" i="26"/>
  <c r="AY808" i="26" s="1"/>
  <c r="BG808" i="26" s="1"/>
  <c r="BH808" i="26" s="1"/>
  <c r="AV44" i="26"/>
  <c r="AY44" i="26" s="1"/>
  <c r="BG44" i="26" s="1"/>
  <c r="BH44" i="26" s="1"/>
  <c r="AV384" i="26"/>
  <c r="AY384" i="26" s="1"/>
  <c r="BG384" i="26" s="1"/>
  <c r="BH384" i="26" s="1"/>
  <c r="AV195" i="26"/>
  <c r="AY195" i="26" s="1"/>
  <c r="BG195" i="26" s="1"/>
  <c r="BH195" i="26" s="1"/>
  <c r="BG457" i="26"/>
  <c r="BH457" i="26" s="1"/>
  <c r="AV611" i="26"/>
  <c r="AY611" i="26" s="1"/>
  <c r="BG611" i="26" s="1"/>
  <c r="BH611" i="26" s="1"/>
  <c r="AV499" i="26"/>
  <c r="AY499" i="26" s="1"/>
  <c r="BG499" i="26" s="1"/>
  <c r="BH499" i="26" s="1"/>
  <c r="BG677" i="26"/>
  <c r="BH677" i="26" s="1"/>
  <c r="AV479" i="26"/>
  <c r="AY479" i="26" s="1"/>
  <c r="BG479" i="26" s="1"/>
  <c r="BH479" i="26" s="1"/>
  <c r="AV93" i="26"/>
  <c r="AY93" i="26" s="1"/>
  <c r="BG93" i="26" s="1"/>
  <c r="BH93" i="26" s="1"/>
  <c r="AV341" i="26"/>
  <c r="AY341" i="26" s="1"/>
  <c r="BG341" i="26" s="1"/>
  <c r="BH341" i="26" s="1"/>
  <c r="AV348" i="26"/>
  <c r="AY348" i="26" s="1"/>
  <c r="BG348" i="26" s="1"/>
  <c r="BH348" i="26" s="1"/>
  <c r="AV207" i="26"/>
  <c r="AY207" i="26" s="1"/>
  <c r="BG207" i="26" s="1"/>
  <c r="BH207" i="26" s="1"/>
  <c r="AV595" i="26"/>
  <c r="AY595" i="26" s="1"/>
  <c r="BG595" i="26" s="1"/>
  <c r="BH595" i="26" s="1"/>
  <c r="BG116" i="26"/>
  <c r="BH116" i="26" s="1"/>
  <c r="AV155" i="26"/>
  <c r="AY155" i="26" s="1"/>
  <c r="BG155" i="26" s="1"/>
  <c r="BH155" i="26" s="1"/>
  <c r="AV263" i="26"/>
  <c r="AY263" i="26" s="1"/>
  <c r="BG263" i="26" s="1"/>
  <c r="BH263" i="26" s="1"/>
  <c r="AV769" i="26"/>
  <c r="AY769" i="26" s="1"/>
  <c r="BG769" i="26" s="1"/>
  <c r="BH769" i="26" s="1"/>
  <c r="AV13" i="26"/>
  <c r="AY13" i="26" s="1"/>
  <c r="BG13" i="26" s="1"/>
  <c r="BH13" i="26" s="1"/>
  <c r="AV147" i="26"/>
  <c r="AY147" i="26" s="1"/>
  <c r="BG147" i="26" s="1"/>
  <c r="BH147" i="26" s="1"/>
  <c r="AV182" i="26"/>
  <c r="AY182" i="26" s="1"/>
  <c r="BG182" i="26" s="1"/>
  <c r="BH182" i="26" s="1"/>
  <c r="AV282" i="26"/>
  <c r="AY282" i="26" s="1"/>
  <c r="BG282" i="26" s="1"/>
  <c r="BH282" i="26" s="1"/>
  <c r="AV39" i="26"/>
  <c r="AY39" i="26" s="1"/>
  <c r="BG39" i="26" s="1"/>
  <c r="BH39" i="26" s="1"/>
  <c r="AV749" i="26"/>
  <c r="AY749" i="26" s="1"/>
  <c r="BG749" i="26" s="1"/>
  <c r="BH749" i="26" s="1"/>
  <c r="AV620" i="26"/>
  <c r="AY620" i="26" s="1"/>
  <c r="BG620" i="26" s="1"/>
  <c r="BH620" i="26" s="1"/>
  <c r="AV292" i="26"/>
  <c r="AY292" i="26" s="1"/>
  <c r="BG292" i="26" s="1"/>
  <c r="BH292" i="26" s="1"/>
  <c r="AV123" i="26"/>
  <c r="AY123" i="26" s="1"/>
  <c r="BG123" i="26" s="1"/>
  <c r="BH123" i="26" s="1"/>
  <c r="AV51" i="26"/>
  <c r="AY51" i="26" s="1"/>
  <c r="BG51" i="26" s="1"/>
  <c r="BH51" i="26" s="1"/>
  <c r="BG730" i="26"/>
  <c r="BH730" i="26" s="1"/>
  <c r="BG477" i="26"/>
  <c r="BH477" i="26" s="1"/>
  <c r="AV528" i="26"/>
  <c r="AY528" i="26" s="1"/>
  <c r="BG528" i="26" s="1"/>
  <c r="BH528" i="26" s="1"/>
  <c r="AV512" i="26"/>
  <c r="AY512" i="26" s="1"/>
  <c r="BG512" i="26" s="1"/>
  <c r="BH512" i="26" s="1"/>
  <c r="AV427" i="26"/>
  <c r="AY427" i="26" s="1"/>
  <c r="BG427" i="26" s="1"/>
  <c r="BH427" i="26" s="1"/>
  <c r="AV526" i="26"/>
  <c r="AY526" i="26" s="1"/>
  <c r="BG526" i="26" s="1"/>
  <c r="BH526" i="26" s="1"/>
  <c r="AV542" i="26"/>
  <c r="AY542" i="26" s="1"/>
  <c r="BG542" i="26" s="1"/>
  <c r="BH542" i="26" s="1"/>
  <c r="BG471" i="26"/>
  <c r="BH471" i="26" s="1"/>
  <c r="AV202" i="26"/>
  <c r="AY202" i="26" s="1"/>
  <c r="BG202" i="26" s="1"/>
  <c r="BH202" i="26" s="1"/>
  <c r="AV518" i="26"/>
  <c r="AY518" i="26" s="1"/>
  <c r="BG518" i="26" s="1"/>
  <c r="BH518" i="26" s="1"/>
  <c r="AV661" i="26"/>
  <c r="AY661" i="26" s="1"/>
  <c r="BG661" i="26" s="1"/>
  <c r="BH661" i="26" s="1"/>
  <c r="AV355" i="26"/>
  <c r="AY355" i="26" s="1"/>
  <c r="BG355" i="26" s="1"/>
  <c r="BH355" i="26" s="1"/>
  <c r="AV359" i="26"/>
  <c r="AY359" i="26" s="1"/>
  <c r="BG359" i="26" s="1"/>
  <c r="BH359" i="26" s="1"/>
  <c r="AV206" i="26"/>
  <c r="AY206" i="26" s="1"/>
  <c r="BG206" i="26" s="1"/>
  <c r="BH206" i="26" s="1"/>
  <c r="AV72" i="26"/>
  <c r="AY72" i="26" s="1"/>
  <c r="BG72" i="26" s="1"/>
  <c r="BH72" i="26" s="1"/>
  <c r="AV89" i="26"/>
  <c r="AY89" i="26" s="1"/>
  <c r="BG89" i="26" s="1"/>
  <c r="BH89" i="26" s="1"/>
  <c r="AV599" i="26"/>
  <c r="AY599" i="26" s="1"/>
  <c r="BG599" i="26" s="1"/>
  <c r="BH599" i="26" s="1"/>
  <c r="AV721" i="26"/>
  <c r="AY721" i="26" s="1"/>
  <c r="BG721" i="26" s="1"/>
  <c r="BH721" i="26" s="1"/>
  <c r="AV108" i="26"/>
  <c r="AY108" i="26" s="1"/>
  <c r="BG108" i="26" s="1"/>
  <c r="BH108" i="26" s="1"/>
  <c r="AV48" i="26"/>
  <c r="AY48" i="26" s="1"/>
  <c r="BG48" i="26" s="1"/>
  <c r="BH48" i="26" s="1"/>
  <c r="AV417" i="26"/>
  <c r="AY417" i="26" s="1"/>
  <c r="BG417" i="26" s="1"/>
  <c r="BH417" i="26" s="1"/>
  <c r="AV256" i="26"/>
  <c r="AY256" i="26" s="1"/>
  <c r="BG256" i="26" s="1"/>
  <c r="BH256" i="26" s="1"/>
  <c r="BG760" i="26"/>
  <c r="BH760" i="26" s="1"/>
  <c r="AV582" i="26"/>
  <c r="AY582" i="26" s="1"/>
  <c r="BG582" i="26" s="1"/>
  <c r="BH582" i="26" s="1"/>
  <c r="AV776" i="26"/>
  <c r="AY776" i="26" s="1"/>
  <c r="BG776" i="26" s="1"/>
  <c r="BH776" i="26" s="1"/>
  <c r="AV782" i="26"/>
  <c r="AY782" i="26" s="1"/>
  <c r="BG782" i="26" s="1"/>
  <c r="BH782" i="26" s="1"/>
  <c r="AV250" i="26"/>
  <c r="AY250" i="26" s="1"/>
  <c r="BG250" i="26" s="1"/>
  <c r="BH250" i="26" s="1"/>
  <c r="AV245" i="26"/>
  <c r="AY245" i="26" s="1"/>
  <c r="BG245" i="26" s="1"/>
  <c r="BH245" i="26" s="1"/>
  <c r="AV218" i="26"/>
  <c r="AY218" i="26" s="1"/>
  <c r="BG218" i="26" s="1"/>
  <c r="BH218" i="26" s="1"/>
  <c r="AV501" i="26"/>
  <c r="AY501" i="26" s="1"/>
  <c r="BG501" i="26" s="1"/>
  <c r="BH501" i="26" s="1"/>
  <c r="AV675" i="26"/>
  <c r="AY675" i="26" s="1"/>
  <c r="BG675" i="26" s="1"/>
  <c r="BH675" i="26" s="1"/>
  <c r="AV619" i="26"/>
  <c r="AY619" i="26" s="1"/>
  <c r="BG619" i="26" s="1"/>
  <c r="BH619" i="26" s="1"/>
  <c r="AV719" i="26"/>
  <c r="AY719" i="26" s="1"/>
  <c r="BG719" i="26" s="1"/>
  <c r="BH719" i="26" s="1"/>
  <c r="AV170" i="26"/>
  <c r="AY170" i="26" s="1"/>
  <c r="BG170" i="26" s="1"/>
  <c r="BH170" i="26" s="1"/>
  <c r="AV210" i="26"/>
  <c r="AY210" i="26" s="1"/>
  <c r="BG210" i="26" s="1"/>
  <c r="BH210" i="26" s="1"/>
  <c r="AV32" i="26"/>
  <c r="AY32" i="26" s="1"/>
  <c r="BG32" i="26" s="1"/>
  <c r="BH32" i="26" s="1"/>
  <c r="AV311" i="26"/>
  <c r="AY311" i="26" s="1"/>
  <c r="BG311" i="26" s="1"/>
  <c r="BH311" i="26" s="1"/>
  <c r="AV197" i="26"/>
  <c r="AY197" i="26" s="1"/>
  <c r="BG197" i="26" s="1"/>
  <c r="BH197" i="26" s="1"/>
  <c r="AV508" i="26"/>
  <c r="AY508" i="26" s="1"/>
  <c r="BG508" i="26" s="1"/>
  <c r="BH508" i="26" s="1"/>
  <c r="AV657" i="26"/>
  <c r="AY657" i="26" s="1"/>
  <c r="BG657" i="26" s="1"/>
  <c r="BH657" i="26" s="1"/>
  <c r="AV374" i="26"/>
  <c r="AY374" i="26" s="1"/>
  <c r="BG374" i="26" s="1"/>
  <c r="BH374" i="26" s="1"/>
  <c r="AV167" i="26"/>
  <c r="AY167" i="26" s="1"/>
  <c r="BG167" i="26" s="1"/>
  <c r="BH167" i="26" s="1"/>
  <c r="AV386" i="26"/>
  <c r="AY386" i="26" s="1"/>
  <c r="BG386" i="26" s="1"/>
  <c r="BH386" i="26" s="1"/>
  <c r="AV482" i="26"/>
  <c r="AY482" i="26" s="1"/>
  <c r="BG482" i="26" s="1"/>
  <c r="BH482" i="26" s="1"/>
  <c r="AV631" i="26"/>
  <c r="AY631" i="26" s="1"/>
  <c r="BG631" i="26" s="1"/>
  <c r="BH631" i="26" s="1"/>
  <c r="AV574" i="26"/>
  <c r="AY574" i="26" s="1"/>
  <c r="BG574" i="26" s="1"/>
  <c r="BH574" i="26" s="1"/>
  <c r="AV692" i="26"/>
  <c r="AY692" i="26" s="1"/>
  <c r="BG692" i="26" s="1"/>
  <c r="BH692" i="26" s="1"/>
  <c r="AV351" i="26"/>
  <c r="AY351" i="26" s="1"/>
  <c r="BG351" i="26" s="1"/>
  <c r="BH351" i="26" s="1"/>
  <c r="AV598" i="26"/>
  <c r="AY598" i="26" s="1"/>
  <c r="BG598" i="26" s="1"/>
  <c r="BH598" i="26" s="1"/>
  <c r="AV49" i="26"/>
  <c r="AY49" i="26" s="1"/>
  <c r="BG49" i="26" s="1"/>
  <c r="BH49" i="26" s="1"/>
  <c r="AV576" i="26"/>
  <c r="AY576" i="26" s="1"/>
  <c r="BG576" i="26" s="1"/>
  <c r="BH576" i="26" s="1"/>
  <c r="AM827" i="26"/>
  <c r="AV496" i="26"/>
  <c r="AY496" i="26" s="1"/>
  <c r="BG496" i="26" s="1"/>
  <c r="BH496" i="26" s="1"/>
  <c r="AV656" i="26"/>
  <c r="AY656" i="26" s="1"/>
  <c r="BG656" i="26" s="1"/>
  <c r="BH656" i="26" s="1"/>
  <c r="AV70" i="26"/>
  <c r="AY70" i="26" s="1"/>
  <c r="BG70" i="26" s="1"/>
  <c r="BH70" i="26" s="1"/>
  <c r="AV357" i="26"/>
  <c r="AY357" i="26" s="1"/>
  <c r="BG357" i="26" s="1"/>
  <c r="BH357" i="26" s="1"/>
  <c r="AV625" i="26"/>
  <c r="AY625" i="26" s="1"/>
  <c r="BG625" i="26" s="1"/>
  <c r="BH625" i="26" s="1"/>
  <c r="AV817" i="26"/>
  <c r="AY817" i="26" s="1"/>
  <c r="BG817" i="26" s="1"/>
  <c r="BH817" i="26" s="1"/>
  <c r="AV313" i="26"/>
  <c r="AY313" i="26" s="1"/>
  <c r="BG313" i="26" s="1"/>
  <c r="BH313" i="26" s="1"/>
  <c r="BG33" i="26"/>
  <c r="BH33" i="26" s="1"/>
  <c r="AV318" i="26"/>
  <c r="AY318" i="26" s="1"/>
  <c r="BG318" i="26" s="1"/>
  <c r="BH318" i="26" s="1"/>
  <c r="AV294" i="26"/>
  <c r="AY294" i="26" s="1"/>
  <c r="BG294" i="26" s="1"/>
  <c r="BH294" i="26" s="1"/>
  <c r="AV649" i="26"/>
  <c r="AY649" i="26" s="1"/>
  <c r="BG649" i="26" s="1"/>
  <c r="BH649" i="26" s="1"/>
  <c r="AV614" i="26"/>
  <c r="AY614" i="26" s="1"/>
  <c r="BG614" i="26" s="1"/>
  <c r="BH614" i="26" s="1"/>
  <c r="AV425" i="26"/>
  <c r="AY425" i="26" s="1"/>
  <c r="BG425" i="26" s="1"/>
  <c r="BH425" i="26" s="1"/>
  <c r="AV533" i="26"/>
  <c r="AY533" i="26" s="1"/>
  <c r="BG533" i="26" s="1"/>
  <c r="BH533" i="26" s="1"/>
  <c r="AV458" i="26"/>
  <c r="AY458" i="26" s="1"/>
  <c r="BG458" i="26" s="1"/>
  <c r="BH458" i="26" s="1"/>
  <c r="AV441" i="26"/>
  <c r="AY441" i="26" s="1"/>
  <c r="BG441" i="26" s="1"/>
  <c r="BH441" i="26" s="1"/>
  <c r="BG490" i="26"/>
  <c r="BH490" i="26" s="1"/>
  <c r="AV509" i="26"/>
  <c r="AY509" i="26" s="1"/>
  <c r="BG509" i="26" s="1"/>
  <c r="BH509" i="26" s="1"/>
  <c r="AV708" i="26"/>
  <c r="AY708" i="26" s="1"/>
  <c r="BG708" i="26" s="1"/>
  <c r="BH708" i="26" s="1"/>
  <c r="BG345" i="26"/>
  <c r="BH345" i="26" s="1"/>
  <c r="AV600" i="26"/>
  <c r="AY600" i="26" s="1"/>
  <c r="BG600" i="26" s="1"/>
  <c r="BH600" i="26" s="1"/>
  <c r="AV372" i="26"/>
  <c r="AY372" i="26" s="1"/>
  <c r="BG372" i="26" s="1"/>
  <c r="BH372" i="26" s="1"/>
  <c r="AV95" i="26"/>
  <c r="AY95" i="26" s="1"/>
  <c r="BG95" i="26" s="1"/>
  <c r="BH95" i="26" s="1"/>
  <c r="BG60" i="26"/>
  <c r="BH60" i="26" s="1"/>
  <c r="AV112" i="26"/>
  <c r="AY112" i="26" s="1"/>
  <c r="BG112" i="26" s="1"/>
  <c r="BH112" i="26" s="1"/>
  <c r="AV126" i="26"/>
  <c r="AY126" i="26" s="1"/>
  <c r="BG126" i="26" s="1"/>
  <c r="BH126" i="26" s="1"/>
  <c r="AV152" i="26"/>
  <c r="AY152" i="26" s="1"/>
  <c r="BG152" i="26" s="1"/>
  <c r="BH152" i="26" s="1"/>
  <c r="AV247" i="26"/>
  <c r="AY247" i="26" s="1"/>
  <c r="BG247" i="26" s="1"/>
  <c r="BH247" i="26" s="1"/>
  <c r="AV587" i="26"/>
  <c r="AY587" i="26" s="1"/>
  <c r="BG587" i="26" s="1"/>
  <c r="BH587" i="26" s="1"/>
  <c r="AV789" i="26"/>
  <c r="AY789" i="26" s="1"/>
  <c r="BG789" i="26" s="1"/>
  <c r="BH789" i="26" s="1"/>
  <c r="AV38" i="26"/>
  <c r="AY38" i="26" s="1"/>
  <c r="BG38" i="26" s="1"/>
  <c r="BH38" i="26" s="1"/>
  <c r="AV18" i="26"/>
  <c r="AY18" i="26" s="1"/>
  <c r="BG18" i="26" s="1"/>
  <c r="BH18" i="26" s="1"/>
  <c r="AV135" i="26"/>
  <c r="AY135" i="26" s="1"/>
  <c r="BG135" i="26" s="1"/>
  <c r="BH135" i="26" s="1"/>
  <c r="AV14" i="26"/>
  <c r="AY14" i="26" s="1"/>
  <c r="BG14" i="26" s="1"/>
  <c r="BH14" i="26" s="1"/>
  <c r="BG711" i="26"/>
  <c r="BH711" i="26" s="1"/>
  <c r="AV219" i="26"/>
  <c r="AY219" i="26" s="1"/>
  <c r="BG219" i="26" s="1"/>
  <c r="BH219" i="26" s="1"/>
  <c r="AV448" i="26"/>
  <c r="AY448" i="26" s="1"/>
  <c r="BG448" i="26" s="1"/>
  <c r="BH448" i="26" s="1"/>
  <c r="AV467" i="26"/>
  <c r="AY467" i="26" s="1"/>
  <c r="BG467" i="26" s="1"/>
  <c r="BH467" i="26" s="1"/>
  <c r="AV19" i="26"/>
  <c r="AY19" i="26" s="1"/>
  <c r="BG19" i="26" s="1"/>
  <c r="BH19" i="26" s="1"/>
  <c r="BG340" i="26"/>
  <c r="BH340" i="26" s="1"/>
  <c r="AV88" i="26"/>
  <c r="AY88" i="26" s="1"/>
  <c r="BG88" i="26" s="1"/>
  <c r="BH88" i="26" s="1"/>
  <c r="AV395" i="26"/>
  <c r="AY395" i="26" s="1"/>
  <c r="BG395" i="26" s="1"/>
  <c r="BH395" i="26" s="1"/>
  <c r="AV354" i="26"/>
  <c r="AY354" i="26" s="1"/>
  <c r="BG354" i="26" s="1"/>
  <c r="BH354" i="26" s="1"/>
  <c r="BG66" i="26"/>
  <c r="BH66" i="26" s="1"/>
  <c r="AV732" i="26"/>
  <c r="AY732" i="26" s="1"/>
  <c r="BG732" i="26" s="1"/>
  <c r="BH732" i="26" s="1"/>
  <c r="AV753" i="26"/>
  <c r="AY753" i="26" s="1"/>
  <c r="BG753" i="26" s="1"/>
  <c r="BH753" i="26" s="1"/>
  <c r="AV778" i="26"/>
  <c r="AY778" i="26" s="1"/>
  <c r="BG778" i="26" s="1"/>
  <c r="BH778" i="26" s="1"/>
  <c r="AV406" i="26"/>
  <c r="AY406" i="26" s="1"/>
  <c r="BG406" i="26" s="1"/>
  <c r="BH406" i="26" s="1"/>
  <c r="AV616" i="26"/>
  <c r="AY616" i="26" s="1"/>
  <c r="BG616" i="26" s="1"/>
  <c r="BH616" i="26" s="1"/>
  <c r="AV592" i="26"/>
  <c r="AY592" i="26" s="1"/>
  <c r="BG592" i="26" s="1"/>
  <c r="BH592" i="26" s="1"/>
  <c r="AV497" i="26"/>
  <c r="AY497" i="26" s="1"/>
  <c r="BG497" i="26" s="1"/>
  <c r="BH497" i="26" s="1"/>
  <c r="AV102" i="26"/>
  <c r="AY102" i="26" s="1"/>
  <c r="BG102" i="26" s="1"/>
  <c r="BH102" i="26" s="1"/>
  <c r="AV756" i="26"/>
  <c r="AY756" i="26" s="1"/>
  <c r="BG756" i="26" s="1"/>
  <c r="BH756" i="26" s="1"/>
  <c r="AV437" i="26"/>
  <c r="AY437" i="26" s="1"/>
  <c r="BG437" i="26" s="1"/>
  <c r="BH437" i="26" s="1"/>
  <c r="AV426" i="26"/>
  <c r="AY426" i="26" s="1"/>
  <c r="BG426" i="26" s="1"/>
  <c r="BH426" i="26" s="1"/>
  <c r="AV469" i="26"/>
  <c r="AY469" i="26" s="1"/>
  <c r="BG469" i="26" s="1"/>
  <c r="BH469" i="26" s="1"/>
  <c r="AV494" i="26"/>
  <c r="AY494" i="26" s="1"/>
  <c r="BG494" i="26" s="1"/>
  <c r="BH494" i="26" s="1"/>
  <c r="AV481" i="26"/>
  <c r="AY481" i="26" s="1"/>
  <c r="BG481" i="26" s="1"/>
  <c r="BH481" i="26" s="1"/>
  <c r="AV431" i="26"/>
  <c r="AY431" i="26" s="1"/>
  <c r="BG431" i="26" s="1"/>
  <c r="BH431" i="26" s="1"/>
  <c r="AV671" i="26"/>
  <c r="AY671" i="26" s="1"/>
  <c r="BG671" i="26" s="1"/>
  <c r="BH671" i="26" s="1"/>
  <c r="AV603" i="26"/>
  <c r="AY603" i="26" s="1"/>
  <c r="BG603" i="26" s="1"/>
  <c r="BH603" i="26" s="1"/>
  <c r="BG215" i="26"/>
  <c r="BH215" i="26" s="1"/>
  <c r="BG741" i="26"/>
  <c r="BH741" i="26" s="1"/>
  <c r="AV216" i="26"/>
  <c r="AY216" i="26" s="1"/>
  <c r="BG216" i="26" s="1"/>
  <c r="BH216" i="26" s="1"/>
  <c r="AV53" i="26"/>
  <c r="AY53" i="26" s="1"/>
  <c r="BG53" i="26" s="1"/>
  <c r="BH53" i="26" s="1"/>
  <c r="AV729" i="26"/>
  <c r="AY729" i="26" s="1"/>
  <c r="BG729" i="26" s="1"/>
  <c r="BH729" i="26" s="1"/>
  <c r="AV140" i="26"/>
  <c r="AY140" i="26" s="1"/>
  <c r="BG140" i="26" s="1"/>
  <c r="BH140" i="26" s="1"/>
  <c r="BG238" i="26"/>
  <c r="BH238" i="26" s="1"/>
  <c r="AV229" i="26"/>
  <c r="AY229" i="26" s="1"/>
  <c r="BG229" i="26" s="1"/>
  <c r="BH229" i="26" s="1"/>
  <c r="AV794" i="26"/>
  <c r="AY794" i="26" s="1"/>
  <c r="BG794" i="26" s="1"/>
  <c r="BH794" i="26" s="1"/>
  <c r="AV168" i="26"/>
  <c r="AY168" i="26" s="1"/>
  <c r="BG168" i="26" s="1"/>
  <c r="BH168" i="26" s="1"/>
  <c r="AV237" i="26"/>
  <c r="AY237" i="26" s="1"/>
  <c r="BG237" i="26" s="1"/>
  <c r="BH237" i="26" s="1"/>
  <c r="AV772" i="26"/>
  <c r="AY772" i="26" s="1"/>
  <c r="BG772" i="26" s="1"/>
  <c r="BH772" i="26" s="1"/>
  <c r="AV785" i="26"/>
  <c r="AY785" i="26" s="1"/>
  <c r="BG785" i="26" s="1"/>
  <c r="BH785" i="26" s="1"/>
  <c r="AV302" i="26"/>
  <c r="AY302" i="26" s="1"/>
  <c r="BG302" i="26" s="1"/>
  <c r="BH302" i="26" s="1"/>
  <c r="AV629" i="26"/>
  <c r="AY629" i="26" s="1"/>
  <c r="BG629" i="26" s="1"/>
  <c r="BH629" i="26" s="1"/>
  <c r="AV495" i="26"/>
  <c r="AY495" i="26" s="1"/>
  <c r="BG495" i="26" s="1"/>
  <c r="BH495" i="26" s="1"/>
  <c r="AV739" i="26"/>
  <c r="AY739" i="26" s="1"/>
  <c r="BG739" i="26" s="1"/>
  <c r="BH739" i="26" s="1"/>
  <c r="AV54" i="26"/>
  <c r="AY54" i="26" s="1"/>
  <c r="BG54" i="26" s="1"/>
  <c r="BH54" i="26" s="1"/>
  <c r="AV727" i="26"/>
  <c r="AY727" i="26" s="1"/>
  <c r="BG727" i="26" s="1"/>
  <c r="BH727" i="26" s="1"/>
  <c r="AV503" i="26"/>
  <c r="AY503" i="26" s="1"/>
  <c r="BG503" i="26" s="1"/>
  <c r="BH503" i="26" s="1"/>
  <c r="AV562" i="26"/>
  <c r="AY562" i="26" s="1"/>
  <c r="BG562" i="26" s="1"/>
  <c r="BH562" i="26" s="1"/>
  <c r="AV94" i="26"/>
  <c r="AY94" i="26" s="1"/>
  <c r="BG94" i="26" s="1"/>
  <c r="BH94" i="26" s="1"/>
  <c r="AV382" i="26"/>
  <c r="AY382" i="26" s="1"/>
  <c r="BG382" i="26" s="1"/>
  <c r="BH382" i="26" s="1"/>
  <c r="AV334" i="26"/>
  <c r="AY334" i="26" s="1"/>
  <c r="BG334" i="26" s="1"/>
  <c r="BH334" i="26" s="1"/>
  <c r="AV552" i="26"/>
  <c r="AY552" i="26" s="1"/>
  <c r="BG552" i="26" s="1"/>
  <c r="BH552" i="26" s="1"/>
  <c r="AV356" i="26"/>
  <c r="AY356" i="26" s="1"/>
  <c r="BG356" i="26" s="1"/>
  <c r="BH356" i="26" s="1"/>
  <c r="AV286" i="26"/>
  <c r="AY286" i="26" s="1"/>
  <c r="BG286" i="26" s="1"/>
  <c r="BH286" i="26" s="1"/>
  <c r="AV568" i="26"/>
  <c r="AY568" i="26" s="1"/>
  <c r="BG568" i="26" s="1"/>
  <c r="BH568" i="26" s="1"/>
  <c r="BG104" i="26"/>
  <c r="BH104" i="26" s="1"/>
  <c r="AV142" i="26"/>
  <c r="AY142" i="26" s="1"/>
  <c r="BG142" i="26" s="1"/>
  <c r="BH142" i="26" s="1"/>
  <c r="AV754" i="26"/>
  <c r="AY754" i="26" s="1"/>
  <c r="BG754" i="26" s="1"/>
  <c r="BH754" i="26" s="1"/>
  <c r="AV556" i="26"/>
  <c r="AY556" i="26" s="1"/>
  <c r="BG556" i="26" s="1"/>
  <c r="BH556" i="26" s="1"/>
  <c r="AV450" i="26"/>
  <c r="AY450" i="26" s="1"/>
  <c r="BG450" i="26" s="1"/>
  <c r="BH450" i="26" s="1"/>
  <c r="AV733" i="26"/>
  <c r="AY733" i="26" s="1"/>
  <c r="BG733" i="26" s="1"/>
  <c r="BH733" i="26" s="1"/>
  <c r="AV109" i="26"/>
  <c r="AY109" i="26" s="1"/>
  <c r="BG109" i="26" s="1"/>
  <c r="BH109" i="26" s="1"/>
  <c r="AV293" i="26"/>
  <c r="AY293" i="26" s="1"/>
  <c r="BG293" i="26" s="1"/>
  <c r="BH293" i="26" s="1"/>
  <c r="AV191" i="26"/>
  <c r="AY191" i="26" s="1"/>
  <c r="BG191" i="26" s="1"/>
  <c r="BH191" i="26" s="1"/>
  <c r="AN827" i="26"/>
  <c r="AV145" i="26"/>
  <c r="AY145" i="26" s="1"/>
  <c r="BG145" i="26" s="1"/>
  <c r="BH145" i="26" s="1"/>
  <c r="AV278" i="26"/>
  <c r="AY278" i="26" s="1"/>
  <c r="BG278" i="26" s="1"/>
  <c r="BH278" i="26" s="1"/>
  <c r="AV179" i="26"/>
  <c r="AY179" i="26" s="1"/>
  <c r="BG179" i="26" s="1"/>
  <c r="BH179" i="26" s="1"/>
  <c r="BG513" i="26"/>
  <c r="BH513" i="26" s="1"/>
  <c r="AV97" i="26"/>
  <c r="AY97" i="26" s="1"/>
  <c r="BG97" i="26" s="1"/>
  <c r="BH97" i="26" s="1"/>
  <c r="AV663" i="26"/>
  <c r="AY663" i="26" s="1"/>
  <c r="BG663" i="26" s="1"/>
  <c r="BH663" i="26" s="1"/>
  <c r="AV561" i="26"/>
  <c r="AY561" i="26" s="1"/>
  <c r="BG561" i="26" s="1"/>
  <c r="BH561" i="26" s="1"/>
  <c r="AV669" i="26"/>
  <c r="AY669" i="26" s="1"/>
  <c r="BG669" i="26" s="1"/>
  <c r="BH669" i="26" s="1"/>
  <c r="AV704" i="26"/>
  <c r="AY704" i="26" s="1"/>
  <c r="BG704" i="26" s="1"/>
  <c r="BH704" i="26" s="1"/>
  <c r="BG638" i="26"/>
  <c r="BH638" i="26" s="1"/>
  <c r="AV705" i="26"/>
  <c r="AY705" i="26" s="1"/>
  <c r="BG705" i="26" s="1"/>
  <c r="BH705" i="26" s="1"/>
  <c r="BG209" i="26"/>
  <c r="BH209" i="26" s="1"/>
  <c r="AV393" i="26"/>
  <c r="AY393" i="26" s="1"/>
  <c r="BG393" i="26" s="1"/>
  <c r="BH393" i="26" s="1"/>
  <c r="AV79" i="26"/>
  <c r="AY79" i="26" s="1"/>
  <c r="BG79" i="26" s="1"/>
  <c r="BH79" i="26" s="1"/>
  <c r="BG151" i="26"/>
  <c r="BH151" i="26" s="1"/>
  <c r="AV416" i="26"/>
  <c r="AY416" i="26" s="1"/>
  <c r="BG416" i="26" s="1"/>
  <c r="BH416" i="26" s="1"/>
  <c r="AV262" i="26"/>
  <c r="AY262" i="26" s="1"/>
  <c r="BG262" i="26" s="1"/>
  <c r="BH262" i="26" s="1"/>
  <c r="BG220" i="26"/>
  <c r="BH220" i="26" s="1"/>
  <c r="AV766" i="26"/>
  <c r="AY766" i="26" s="1"/>
  <c r="BG766" i="26" s="1"/>
  <c r="BH766" i="26" s="1"/>
  <c r="AV223" i="26"/>
  <c r="AY223" i="26" s="1"/>
  <c r="BG223" i="26" s="1"/>
  <c r="BH223" i="26" s="1"/>
  <c r="AV768" i="26"/>
  <c r="AY768" i="26" s="1"/>
  <c r="BG768" i="26" s="1"/>
  <c r="BH768" i="26" s="1"/>
  <c r="AV296" i="26"/>
  <c r="AY296" i="26" s="1"/>
  <c r="BG296" i="26" s="1"/>
  <c r="BH296" i="26" s="1"/>
  <c r="BG148" i="26"/>
  <c r="BH148" i="26" s="1"/>
  <c r="AV153" i="26"/>
  <c r="AY153" i="26" s="1"/>
  <c r="BG153" i="26" s="1"/>
  <c r="BH153" i="26" s="1"/>
  <c r="BG466" i="26"/>
  <c r="BH466" i="26" s="1"/>
  <c r="AV551" i="26"/>
  <c r="AY551" i="26" s="1"/>
  <c r="BG551" i="26" s="1"/>
  <c r="BH551" i="26" s="1"/>
  <c r="AV445" i="26"/>
  <c r="AY445" i="26" s="1"/>
  <c r="BG445" i="26" s="1"/>
  <c r="BH445" i="26" s="1"/>
  <c r="AV342" i="26"/>
  <c r="AY342" i="26" s="1"/>
  <c r="BG342" i="26" s="1"/>
  <c r="BH342" i="26" s="1"/>
  <c r="BG391" i="26"/>
  <c r="BH391" i="26" s="1"/>
  <c r="AV774" i="26"/>
  <c r="AY774" i="26" s="1"/>
  <c r="BG774" i="26" s="1"/>
  <c r="BH774" i="26" s="1"/>
  <c r="AV813" i="26"/>
  <c r="AY813" i="26" s="1"/>
  <c r="BG813" i="26" s="1"/>
  <c r="BH813" i="26" s="1"/>
  <c r="BG408" i="26"/>
  <c r="BH408" i="26" s="1"/>
  <c r="AV174" i="26"/>
  <c r="AY174" i="26" s="1"/>
  <c r="BG174" i="26" s="1"/>
  <c r="BH174" i="26" s="1"/>
  <c r="AV173" i="26"/>
  <c r="AY173" i="26" s="1"/>
  <c r="BG173" i="26" s="1"/>
  <c r="BH173" i="26" s="1"/>
  <c r="AV67" i="26"/>
  <c r="AY67" i="26" s="1"/>
  <c r="BG67" i="26" s="1"/>
  <c r="BH67" i="26" s="1"/>
  <c r="AV127" i="26"/>
  <c r="AY127" i="26" s="1"/>
  <c r="BG127" i="26" s="1"/>
  <c r="BH127" i="26" s="1"/>
  <c r="AV27" i="26"/>
  <c r="AY27" i="26" s="1"/>
  <c r="BG27" i="26" s="1"/>
  <c r="BH27" i="26" s="1"/>
  <c r="AV15" i="26"/>
  <c r="AY15" i="26" s="1"/>
  <c r="BG15" i="26" s="1"/>
  <c r="BH15" i="26" s="1"/>
  <c r="AV398" i="26"/>
  <c r="AY398" i="26" s="1"/>
  <c r="BG398" i="26" s="1"/>
  <c r="BH398" i="26" s="1"/>
  <c r="AV131" i="26"/>
  <c r="AY131" i="26" s="1"/>
  <c r="BG131" i="26" s="1"/>
  <c r="BH131" i="26" s="1"/>
  <c r="BG396" i="26"/>
  <c r="BH396" i="26" s="1"/>
  <c r="AV429" i="26"/>
  <c r="AY429" i="26" s="1"/>
  <c r="BG429" i="26" s="1"/>
  <c r="BH429" i="26" s="1"/>
  <c r="AV532" i="26"/>
  <c r="AY532" i="26" s="1"/>
  <c r="BG532" i="26" s="1"/>
  <c r="BH532" i="26" s="1"/>
  <c r="AV449" i="26"/>
  <c r="AY449" i="26" s="1"/>
  <c r="BG449" i="26" s="1"/>
  <c r="BH449" i="26" s="1"/>
  <c r="AV211" i="26"/>
  <c r="AY211" i="26" s="1"/>
  <c r="BG211" i="26" s="1"/>
  <c r="BH211" i="26" s="1"/>
  <c r="BG548" i="26"/>
  <c r="BH548" i="26" s="1"/>
  <c r="AV529" i="26"/>
  <c r="AY529" i="26" s="1"/>
  <c r="BG529" i="26" s="1"/>
  <c r="BH529" i="26" s="1"/>
  <c r="AV714" i="26"/>
  <c r="AY714" i="26" s="1"/>
  <c r="BG714" i="26" s="1"/>
  <c r="BH714" i="26" s="1"/>
  <c r="AV460" i="26"/>
  <c r="AY460" i="26" s="1"/>
  <c r="BG460" i="26" s="1"/>
  <c r="BH460" i="26" s="1"/>
  <c r="AV428" i="26"/>
  <c r="AY428" i="26" s="1"/>
  <c r="BG428" i="26" s="1"/>
  <c r="BH428" i="26" s="1"/>
  <c r="AV439" i="26"/>
  <c r="AY439" i="26" s="1"/>
  <c r="BG439" i="26" s="1"/>
  <c r="BH439" i="26" s="1"/>
  <c r="BG440" i="26"/>
  <c r="BH440" i="26" s="1"/>
  <c r="BG653" i="26"/>
  <c r="BH653" i="26" s="1"/>
  <c r="AV678" i="26"/>
  <c r="AY678" i="26" s="1"/>
  <c r="BG678" i="26" s="1"/>
  <c r="BH678" i="26" s="1"/>
  <c r="AV452" i="26"/>
  <c r="AY452" i="26" s="1"/>
  <c r="BG452" i="26" s="1"/>
  <c r="BH452" i="26" s="1"/>
  <c r="AV68" i="26"/>
  <c r="AY68" i="26" s="1"/>
  <c r="BG68" i="26" s="1"/>
  <c r="BH68" i="26" s="1"/>
  <c r="AV666" i="26"/>
  <c r="AY666" i="26" s="1"/>
  <c r="BG666" i="26" s="1"/>
  <c r="BH666" i="26" s="1"/>
  <c r="BG76" i="26"/>
  <c r="BH76" i="26" s="1"/>
  <c r="AV75" i="26"/>
  <c r="AY75" i="26" s="1"/>
  <c r="BG75" i="26" s="1"/>
  <c r="BH75" i="26" s="1"/>
  <c r="AV737" i="26"/>
  <c r="AY737" i="26" s="1"/>
  <c r="BG737" i="26" s="1"/>
  <c r="BH737" i="26" s="1"/>
  <c r="AV257" i="26"/>
  <c r="AY257" i="26" s="1"/>
  <c r="BG257" i="26" s="1"/>
  <c r="BH257" i="26" s="1"/>
  <c r="AV234" i="26"/>
  <c r="AY234" i="26" s="1"/>
  <c r="BG234" i="26" s="1"/>
  <c r="BH234" i="26" s="1"/>
  <c r="AV571" i="26"/>
  <c r="AY571" i="26" s="1"/>
  <c r="BG571" i="26" s="1"/>
  <c r="BH571" i="26" s="1"/>
  <c r="AV780" i="26"/>
  <c r="AY780" i="26" s="1"/>
  <c r="BG780" i="26" s="1"/>
  <c r="BH780" i="26" s="1"/>
  <c r="BG117" i="26"/>
  <c r="BH117" i="26" s="1"/>
  <c r="AV252" i="26"/>
  <c r="AY252" i="26" s="1"/>
  <c r="BG252" i="26" s="1"/>
  <c r="BH252" i="26" s="1"/>
  <c r="AV240" i="26"/>
  <c r="AY240" i="26" s="1"/>
  <c r="BG240" i="26" s="1"/>
  <c r="BH240" i="26" s="1"/>
  <c r="AV222" i="26"/>
  <c r="AY222" i="26" s="1"/>
  <c r="BG222" i="26" s="1"/>
  <c r="BH222" i="26" s="1"/>
  <c r="BG818" i="26"/>
  <c r="BH818" i="26" s="1"/>
  <c r="AV385" i="26"/>
  <c r="AY385" i="26" s="1"/>
  <c r="BG385" i="26" s="1"/>
  <c r="BH385" i="26" s="1"/>
  <c r="AV628" i="26"/>
  <c r="AY628" i="26" s="1"/>
  <c r="BG628" i="26" s="1"/>
  <c r="BH628" i="26" s="1"/>
  <c r="AV190" i="26"/>
  <c r="AY190" i="26" s="1"/>
  <c r="BG190" i="26" s="1"/>
  <c r="BH190" i="26" s="1"/>
  <c r="AV566" i="26"/>
  <c r="AY566" i="26" s="1"/>
  <c r="BG566" i="26" s="1"/>
  <c r="BH566" i="26" s="1"/>
  <c r="AV516" i="26"/>
  <c r="AY516" i="26" s="1"/>
  <c r="BG516" i="26" s="1"/>
  <c r="BH516" i="26" s="1"/>
  <c r="AV713" i="26"/>
  <c r="AY713" i="26" s="1"/>
  <c r="BG713" i="26" s="1"/>
  <c r="BH713" i="26" s="1"/>
  <c r="AV113" i="26"/>
  <c r="AY113" i="26" s="1"/>
  <c r="BG113" i="26" s="1"/>
  <c r="BH113" i="26" s="1"/>
  <c r="AV763" i="26"/>
  <c r="AY763" i="26" s="1"/>
  <c r="BG763" i="26" s="1"/>
  <c r="BH763" i="26" s="1"/>
  <c r="AV236" i="26"/>
  <c r="AY236" i="26" s="1"/>
  <c r="BG236" i="26" s="1"/>
  <c r="BH236" i="26" s="1"/>
  <c r="AV751" i="26"/>
  <c r="AY751" i="26" s="1"/>
  <c r="BG751" i="26" s="1"/>
  <c r="BH751" i="26" s="1"/>
  <c r="AV199" i="26"/>
  <c r="AY199" i="26" s="1"/>
  <c r="BG199" i="26" s="1"/>
  <c r="BH199" i="26" s="1"/>
  <c r="AV538" i="26"/>
  <c r="AY538" i="26" s="1"/>
  <c r="BG538" i="26" s="1"/>
  <c r="BH538" i="26" s="1"/>
  <c r="AV486" i="26"/>
  <c r="AY486" i="26" s="1"/>
  <c r="BG486" i="26" s="1"/>
  <c r="BH486" i="26" s="1"/>
  <c r="AV438" i="26"/>
  <c r="AY438" i="26" s="1"/>
  <c r="BG438" i="26" s="1"/>
  <c r="BH438" i="26" s="1"/>
  <c r="AV371" i="26"/>
  <c r="AY371" i="26" s="1"/>
  <c r="BG371" i="26" s="1"/>
  <c r="BH371" i="26" s="1"/>
  <c r="AV606" i="26"/>
  <c r="AY606" i="26" s="1"/>
  <c r="BG606" i="26" s="1"/>
  <c r="BH606" i="26" s="1"/>
  <c r="AV738" i="26"/>
  <c r="AY738" i="26" s="1"/>
  <c r="BG738" i="26" s="1"/>
  <c r="BH738" i="26" s="1"/>
  <c r="AV241" i="26"/>
  <c r="AY241" i="26" s="1"/>
  <c r="BG241" i="26" s="1"/>
  <c r="BH241" i="26" s="1"/>
  <c r="AV758" i="26"/>
  <c r="AY758" i="26" s="1"/>
  <c r="BG758" i="26" s="1"/>
  <c r="BH758" i="26" s="1"/>
  <c r="AV138" i="26"/>
  <c r="AY138" i="26" s="1"/>
  <c r="BG138" i="26" s="1"/>
  <c r="BH138" i="26" s="1"/>
  <c r="AV25" i="26"/>
  <c r="AY25" i="26" s="1"/>
  <c r="BG25" i="26" s="1"/>
  <c r="BH25" i="26" s="1"/>
  <c r="AV7" i="26"/>
  <c r="AY7" i="26" s="1"/>
  <c r="BG7" i="26" s="1"/>
  <c r="BH7" i="26" s="1"/>
  <c r="AV224" i="26"/>
  <c r="AY224" i="26" s="1"/>
  <c r="BG224" i="26" s="1"/>
  <c r="BH224" i="26" s="1"/>
  <c r="AV563" i="26"/>
  <c r="AY563" i="26" s="1"/>
  <c r="BG563" i="26" s="1"/>
  <c r="BH563" i="26" s="1"/>
  <c r="AV652" i="26"/>
  <c r="AY652" i="26" s="1"/>
  <c r="BG652" i="26" s="1"/>
  <c r="BH652" i="26" s="1"/>
  <c r="AV639" i="26"/>
  <c r="AY639" i="26" s="1"/>
  <c r="BG639" i="26" s="1"/>
  <c r="BH639" i="26" s="1"/>
  <c r="AV641" i="26"/>
  <c r="AY641" i="26" s="1"/>
  <c r="BG641" i="26" s="1"/>
  <c r="BH641" i="26" s="1"/>
  <c r="AV289" i="26"/>
  <c r="AY289" i="26" s="1"/>
  <c r="BG289" i="26" s="1"/>
  <c r="BH289" i="26" s="1"/>
  <c r="AV35" i="26"/>
  <c r="AY35" i="26" s="1"/>
  <c r="BG35" i="26" s="1"/>
  <c r="BH35" i="26" s="1"/>
  <c r="AV198" i="26"/>
  <c r="AY198" i="26" s="1"/>
  <c r="BG198" i="26" s="1"/>
  <c r="BH198" i="26" s="1"/>
  <c r="AV712" i="26"/>
  <c r="AY712" i="26" s="1"/>
  <c r="BG712" i="26" s="1"/>
  <c r="BH712" i="26" s="1"/>
  <c r="AV673" i="26"/>
  <c r="AY673" i="26" s="1"/>
  <c r="BG673" i="26" s="1"/>
  <c r="BH673" i="26" s="1"/>
  <c r="AV82" i="26"/>
  <c r="AY82" i="26" s="1"/>
  <c r="BG82" i="26" s="1"/>
  <c r="BH82" i="26" s="1"/>
  <c r="AV695" i="26"/>
  <c r="AY695" i="26" s="1"/>
  <c r="BG695" i="26" s="1"/>
  <c r="BH695" i="26" s="1"/>
  <c r="AV390" i="26"/>
  <c r="AY390" i="26" s="1"/>
  <c r="BG390" i="26" s="1"/>
  <c r="BH390" i="26" s="1"/>
  <c r="AV280" i="26"/>
  <c r="AY280" i="26" s="1"/>
  <c r="BG280" i="26" s="1"/>
  <c r="BH280" i="26" s="1"/>
  <c r="CO819" i="16"/>
  <c r="CK819" i="16"/>
  <c r="CN819" i="16"/>
  <c r="CM819" i="16"/>
  <c r="CJ819" i="16"/>
  <c r="CI819" i="16"/>
  <c r="CL819" i="16"/>
  <c r="DD824" i="16"/>
  <c r="DD825" i="16" s="1"/>
  <c r="BT825" i="16"/>
  <c r="BM825" i="16"/>
  <c r="CW825" i="16"/>
  <c r="AQ826" i="15"/>
  <c r="AR826" i="15"/>
  <c r="AS826" i="15"/>
  <c r="AT826" i="15"/>
  <c r="AZ826" i="15"/>
  <c r="BA826" i="15"/>
  <c r="BB826" i="15"/>
  <c r="BC826" i="15"/>
  <c r="BD826" i="15"/>
  <c r="BE826" i="15"/>
  <c r="BF826" i="15"/>
  <c r="CN820" i="15"/>
  <c r="CO820" i="15"/>
  <c r="R820" i="15"/>
  <c r="S820" i="15"/>
  <c r="T820" i="15"/>
  <c r="V820" i="15"/>
  <c r="W820" i="15"/>
  <c r="X820" i="15"/>
  <c r="Y820" i="15"/>
  <c r="AA820" i="15"/>
  <c r="AB820" i="15"/>
  <c r="AD820" i="15"/>
  <c r="AE820" i="15"/>
  <c r="AQ820" i="15"/>
  <c r="AR820" i="15"/>
  <c r="AS820" i="15"/>
  <c r="AT820" i="15"/>
  <c r="AZ820" i="15"/>
  <c r="BA820" i="15"/>
  <c r="BB820" i="15"/>
  <c r="BC820" i="15"/>
  <c r="BD820" i="15"/>
  <c r="BE820" i="15"/>
  <c r="BF820" i="15"/>
  <c r="Q820" i="15"/>
  <c r="BZ820" i="15"/>
  <c r="CA820" i="15"/>
  <c r="CB820" i="15"/>
  <c r="CC820" i="15"/>
  <c r="CJ820" i="15"/>
  <c r="CK820" i="15"/>
  <c r="CL820" i="15"/>
  <c r="CM820" i="15"/>
  <c r="BN819" i="15"/>
  <c r="BO819" i="15" s="1"/>
  <c r="BW819" i="15" s="1"/>
  <c r="BN818" i="15"/>
  <c r="BO818" i="15" s="1"/>
  <c r="BX818" i="15" s="1"/>
  <c r="BN817" i="15"/>
  <c r="BN816" i="15"/>
  <c r="BN815" i="15"/>
  <c r="BO815" i="15" s="1"/>
  <c r="BN814" i="15"/>
  <c r="BN813" i="15"/>
  <c r="BN812" i="15"/>
  <c r="BO812" i="15" s="1"/>
  <c r="BN811" i="15"/>
  <c r="BO811" i="15" s="1"/>
  <c r="BN810" i="15"/>
  <c r="BO810" i="15" s="1"/>
  <c r="BX810" i="15" s="1"/>
  <c r="BN809" i="15"/>
  <c r="BN808" i="15"/>
  <c r="BO808" i="15" s="1"/>
  <c r="BX808" i="15" s="1"/>
  <c r="BN807" i="15"/>
  <c r="BO807" i="15" s="1"/>
  <c r="BN806" i="15"/>
  <c r="BO806" i="15" s="1"/>
  <c r="BR806" i="15" s="1"/>
  <c r="BN805" i="15"/>
  <c r="BO805" i="15" s="1"/>
  <c r="BN804" i="15"/>
  <c r="BN803" i="15"/>
  <c r="BO803" i="15" s="1"/>
  <c r="BR803" i="15" s="1"/>
  <c r="BN802" i="15"/>
  <c r="BO802" i="15" s="1"/>
  <c r="BN801" i="15"/>
  <c r="BN800" i="15"/>
  <c r="BN799" i="15"/>
  <c r="BN798" i="15"/>
  <c r="BO798" i="15" s="1"/>
  <c r="BN797" i="15"/>
  <c r="BO797" i="15" s="1"/>
  <c r="BX797" i="15" s="1"/>
  <c r="BN796" i="15"/>
  <c r="BO796" i="15" s="1"/>
  <c r="BR796" i="15" s="1"/>
  <c r="BN795" i="15"/>
  <c r="BO795" i="15" s="1"/>
  <c r="BW795" i="15" s="1"/>
  <c r="BN794" i="15"/>
  <c r="BN793" i="15"/>
  <c r="BN792" i="15"/>
  <c r="BO792" i="15" s="1"/>
  <c r="BX792" i="15" s="1"/>
  <c r="BN791" i="15"/>
  <c r="BQ791" i="15" s="1"/>
  <c r="BN775" i="15"/>
  <c r="BN771" i="15"/>
  <c r="BO771" i="15" s="1"/>
  <c r="BR771" i="15" s="1"/>
  <c r="BN770" i="15"/>
  <c r="BO770" i="15" s="1"/>
  <c r="BW770" i="15" s="1"/>
  <c r="BN769" i="15"/>
  <c r="BO769" i="15" s="1"/>
  <c r="BN768" i="15"/>
  <c r="BN767" i="15"/>
  <c r="BO767" i="15" s="1"/>
  <c r="BR767" i="15" s="1"/>
  <c r="BN766" i="15"/>
  <c r="BN765" i="15"/>
  <c r="BN764" i="15"/>
  <c r="BO764" i="15" s="1"/>
  <c r="BN763" i="15"/>
  <c r="BO763" i="15" s="1"/>
  <c r="BR763" i="15" s="1"/>
  <c r="BN762" i="15"/>
  <c r="BO762" i="15" s="1"/>
  <c r="BX762" i="15" s="1"/>
  <c r="BN761" i="15"/>
  <c r="BO761" i="15" s="1"/>
  <c r="BN760" i="15"/>
  <c r="BN759" i="15"/>
  <c r="BO759" i="15" s="1"/>
  <c r="BX759" i="15" s="1"/>
  <c r="BN758" i="15"/>
  <c r="BN757" i="15"/>
  <c r="BO757" i="15" s="1"/>
  <c r="BW757" i="15" s="1"/>
  <c r="BN756" i="15"/>
  <c r="BO756" i="15" s="1"/>
  <c r="BN755" i="15"/>
  <c r="BN754" i="15"/>
  <c r="BO754" i="15" s="1"/>
  <c r="BW754" i="15" s="1"/>
  <c r="BN753" i="15"/>
  <c r="BN752" i="15"/>
  <c r="BO752" i="15" s="1"/>
  <c r="BR752" i="15" s="1"/>
  <c r="BN751" i="15"/>
  <c r="BN750" i="15"/>
  <c r="BO750" i="15" s="1"/>
  <c r="BR750" i="15" s="1"/>
  <c r="BN749" i="15"/>
  <c r="BO749" i="15" s="1"/>
  <c r="BW749" i="15" s="1"/>
  <c r="BN748" i="15"/>
  <c r="BO748" i="15" s="1"/>
  <c r="BN747" i="15"/>
  <c r="BO747" i="15" s="1"/>
  <c r="BW747" i="15" s="1"/>
  <c r="BN746" i="15"/>
  <c r="BN745" i="15"/>
  <c r="BO745" i="15" s="1"/>
  <c r="BX745" i="15" s="1"/>
  <c r="BN744" i="15"/>
  <c r="BN743" i="15"/>
  <c r="BO743" i="15" s="1"/>
  <c r="BN742" i="15"/>
  <c r="BO742" i="15" s="1"/>
  <c r="BR742" i="15" s="1"/>
  <c r="BN741" i="15"/>
  <c r="BN740" i="15"/>
  <c r="BO740" i="15" s="1"/>
  <c r="BN739" i="15"/>
  <c r="BN738" i="15"/>
  <c r="BO738" i="15" s="1"/>
  <c r="BR738" i="15" s="1"/>
  <c r="BN737" i="15"/>
  <c r="BO737" i="15" s="1"/>
  <c r="BN736" i="15"/>
  <c r="BN735" i="15"/>
  <c r="BN734" i="15"/>
  <c r="BN733" i="15"/>
  <c r="BN732" i="15"/>
  <c r="BN731" i="15"/>
  <c r="BO731" i="15" s="1"/>
  <c r="BX731" i="15" s="1"/>
  <c r="BN730" i="15"/>
  <c r="BN729" i="15"/>
  <c r="BO729" i="15" s="1"/>
  <c r="BW729" i="15" s="1"/>
  <c r="BN728" i="15"/>
  <c r="BO728" i="15" s="1"/>
  <c r="BX728" i="15" s="1"/>
  <c r="BN727" i="15"/>
  <c r="BO727" i="15" s="1"/>
  <c r="BR727" i="15" s="1"/>
  <c r="BN726" i="15"/>
  <c r="BN725" i="15"/>
  <c r="BO725" i="15" s="1"/>
  <c r="BN724" i="15"/>
  <c r="BO724" i="15" s="1"/>
  <c r="BN723" i="15"/>
  <c r="BO723" i="15" s="1"/>
  <c r="BR723" i="15" s="1"/>
  <c r="BN722" i="15"/>
  <c r="BO722" i="15" s="1"/>
  <c r="BW722" i="15" s="1"/>
  <c r="BN721" i="15"/>
  <c r="BN720" i="15"/>
  <c r="BN719" i="15"/>
  <c r="BN718" i="15"/>
  <c r="BN717" i="15"/>
  <c r="BN716" i="15"/>
  <c r="BN715" i="15"/>
  <c r="BO715" i="15" s="1"/>
  <c r="BX715" i="15" s="1"/>
  <c r="BN714" i="15"/>
  <c r="BN713" i="15"/>
  <c r="BN712" i="15"/>
  <c r="BN711" i="15"/>
  <c r="BO711" i="15" s="1"/>
  <c r="BX711" i="15" s="1"/>
  <c r="BN710" i="15"/>
  <c r="BO710" i="15" s="1"/>
  <c r="BX710" i="15" s="1"/>
  <c r="BN709" i="15"/>
  <c r="BO709" i="15" s="1"/>
  <c r="BW709" i="15" s="1"/>
  <c r="BN708" i="15"/>
  <c r="BO708" i="15" s="1"/>
  <c r="BN707" i="15"/>
  <c r="BO707" i="15" s="1"/>
  <c r="BW707" i="15" s="1"/>
  <c r="BN706" i="15"/>
  <c r="BN705" i="15"/>
  <c r="BO705" i="15" s="1"/>
  <c r="BX705" i="15" s="1"/>
  <c r="BN704" i="15"/>
  <c r="BO704" i="15" s="1"/>
  <c r="BW704" i="15" s="1"/>
  <c r="BN703" i="15"/>
  <c r="BO703" i="15" s="1"/>
  <c r="BR703" i="15" s="1"/>
  <c r="BN702" i="15"/>
  <c r="BN701" i="15"/>
  <c r="BO701" i="15" s="1"/>
  <c r="BW701" i="15" s="1"/>
  <c r="BN700" i="15"/>
  <c r="BO700" i="15" s="1"/>
  <c r="BN699" i="15"/>
  <c r="BO699" i="15" s="1"/>
  <c r="BX699" i="15" s="1"/>
  <c r="BN698" i="15"/>
  <c r="BN697" i="15"/>
  <c r="BO697" i="15" s="1"/>
  <c r="BN696" i="15"/>
  <c r="BN695" i="15"/>
  <c r="BO695" i="15" s="1"/>
  <c r="BW695" i="15" s="1"/>
  <c r="BN694" i="15"/>
  <c r="BN693" i="15"/>
  <c r="BN692" i="15"/>
  <c r="BO692" i="15" s="1"/>
  <c r="BR692" i="15" s="1"/>
  <c r="BN691" i="15"/>
  <c r="BO691" i="15" s="1"/>
  <c r="BW691" i="15" s="1"/>
  <c r="BN690" i="15"/>
  <c r="BN689" i="15"/>
  <c r="BN688" i="15"/>
  <c r="BO688" i="15" s="1"/>
  <c r="BR688" i="15" s="1"/>
  <c r="BN687" i="15"/>
  <c r="BO687" i="15" s="1"/>
  <c r="BX687" i="15" s="1"/>
  <c r="BN686" i="15"/>
  <c r="BN685" i="15"/>
  <c r="BO685" i="15" s="1"/>
  <c r="BW685" i="15" s="1"/>
  <c r="BN684" i="15"/>
  <c r="BO684" i="15" s="1"/>
  <c r="BN683" i="15"/>
  <c r="BN682" i="15"/>
  <c r="BN681" i="15"/>
  <c r="BO681" i="15" s="1"/>
  <c r="BX681" i="15" s="1"/>
  <c r="BN680" i="15"/>
  <c r="BO680" i="15" s="1"/>
  <c r="BR680" i="15" s="1"/>
  <c r="BN679" i="15"/>
  <c r="BO679" i="15" s="1"/>
  <c r="BN678" i="15"/>
  <c r="BO678" i="15" s="1"/>
  <c r="BW678" i="15" s="1"/>
  <c r="BN677" i="15"/>
  <c r="BO677" i="15" s="1"/>
  <c r="BN676" i="15"/>
  <c r="BO676" i="15" s="1"/>
  <c r="BN675" i="15"/>
  <c r="BN674" i="15"/>
  <c r="BO674" i="15" s="1"/>
  <c r="BW674" i="15" s="1"/>
  <c r="BN673" i="15"/>
  <c r="BO673" i="15" s="1"/>
  <c r="BN672" i="15"/>
  <c r="BN671" i="15"/>
  <c r="BN670" i="15"/>
  <c r="BN669" i="15"/>
  <c r="BO669" i="15" s="1"/>
  <c r="BN668" i="15"/>
  <c r="BO668" i="15" s="1"/>
  <c r="BR668" i="15" s="1"/>
  <c r="BN667" i="15"/>
  <c r="BO667" i="15" s="1"/>
  <c r="BN666" i="15"/>
  <c r="BO666" i="15" s="1"/>
  <c r="BX666" i="15" s="1"/>
  <c r="BN665" i="15"/>
  <c r="BO665" i="15" s="1"/>
  <c r="BN664" i="15"/>
  <c r="BO664" i="15" s="1"/>
  <c r="BN663" i="15"/>
  <c r="BO663" i="15" s="1"/>
  <c r="BR663" i="15" s="1"/>
  <c r="BN662" i="15"/>
  <c r="BO662" i="15" s="1"/>
  <c r="BW662" i="15" s="1"/>
  <c r="BN661" i="15"/>
  <c r="BO661" i="15" s="1"/>
  <c r="BN660" i="15"/>
  <c r="BO660" i="15" s="1"/>
  <c r="BN659" i="15"/>
  <c r="BO659" i="15" s="1"/>
  <c r="BX659" i="15" s="1"/>
  <c r="BN658" i="15"/>
  <c r="BO658" i="15" s="1"/>
  <c r="BW658" i="15" s="1"/>
  <c r="BN657" i="15"/>
  <c r="BN656" i="15"/>
  <c r="BO656" i="15" s="1"/>
  <c r="BX656" i="15" s="1"/>
  <c r="BN655" i="15"/>
  <c r="BO655" i="15" s="1"/>
  <c r="BX655" i="15" s="1"/>
  <c r="BN654" i="15"/>
  <c r="BO654" i="15" s="1"/>
  <c r="BX654" i="15" s="1"/>
  <c r="BN653" i="15"/>
  <c r="BN652" i="15"/>
  <c r="BO652" i="15" s="1"/>
  <c r="BN651" i="15"/>
  <c r="BO651" i="15" s="1"/>
  <c r="BN650" i="15"/>
  <c r="BO650" i="15" s="1"/>
  <c r="BW650" i="15" s="1"/>
  <c r="BN649" i="15"/>
  <c r="BN648" i="15"/>
  <c r="BN647" i="15"/>
  <c r="BN646" i="15"/>
  <c r="BO646" i="15" s="1"/>
  <c r="BX646" i="15" s="1"/>
  <c r="BN645" i="15"/>
  <c r="BN644" i="15"/>
  <c r="BO644" i="15" s="1"/>
  <c r="BN643" i="15"/>
  <c r="BO643" i="15" s="1"/>
  <c r="BW643" i="15" s="1"/>
  <c r="BN642" i="15"/>
  <c r="BN641" i="15"/>
  <c r="BO641" i="15" s="1"/>
  <c r="BX641" i="15" s="1"/>
  <c r="BN640" i="15"/>
  <c r="BN639" i="15"/>
  <c r="BO639" i="15" s="1"/>
  <c r="BX639" i="15" s="1"/>
  <c r="BN638" i="15"/>
  <c r="BO638" i="15" s="1"/>
  <c r="BN637" i="15"/>
  <c r="BN636" i="15"/>
  <c r="BO636" i="15" s="1"/>
  <c r="BN635" i="15"/>
  <c r="BO635" i="15" s="1"/>
  <c r="BX635" i="15" s="1"/>
  <c r="BN634" i="15"/>
  <c r="BN633" i="15"/>
  <c r="BO633" i="15" s="1"/>
  <c r="BN632" i="15"/>
  <c r="BN631" i="15"/>
  <c r="BO631" i="15" s="1"/>
  <c r="BX631" i="15" s="1"/>
  <c r="BN630" i="15"/>
  <c r="BN629" i="15"/>
  <c r="BN628" i="15"/>
  <c r="BO628" i="15" s="1"/>
  <c r="BN627" i="15"/>
  <c r="BO627" i="15" s="1"/>
  <c r="BN626" i="15"/>
  <c r="BN625" i="15"/>
  <c r="BN624" i="15"/>
  <c r="BO624" i="15" s="1"/>
  <c r="BW624" i="15" s="1"/>
  <c r="BN623" i="15"/>
  <c r="BO623" i="15" s="1"/>
  <c r="BN622" i="15"/>
  <c r="BN621" i="15"/>
  <c r="BN620" i="15"/>
  <c r="BO620" i="15" s="1"/>
  <c r="BR620" i="15" s="1"/>
  <c r="BN619" i="15"/>
  <c r="BN618" i="15"/>
  <c r="BO618" i="15" s="1"/>
  <c r="BX618" i="15" s="1"/>
  <c r="BN617" i="15"/>
  <c r="BN616" i="15"/>
  <c r="BO616" i="15" s="1"/>
  <c r="BR616" i="15" s="1"/>
  <c r="BN615" i="15"/>
  <c r="BO615" i="15" s="1"/>
  <c r="BX615" i="15" s="1"/>
  <c r="BN614" i="15"/>
  <c r="BN613" i="15"/>
  <c r="BN612" i="15"/>
  <c r="BN611" i="15"/>
  <c r="BN610" i="15"/>
  <c r="BN609" i="15"/>
  <c r="BN608" i="15"/>
  <c r="BN607" i="15"/>
  <c r="BN606" i="15"/>
  <c r="BO606" i="15" s="1"/>
  <c r="BR606" i="15" s="1"/>
  <c r="BN605" i="15"/>
  <c r="BO605" i="15" s="1"/>
  <c r="BN604" i="15"/>
  <c r="BN603" i="15"/>
  <c r="BN602" i="15"/>
  <c r="BN601" i="15"/>
  <c r="BO601" i="15" s="1"/>
  <c r="BX601" i="15" s="1"/>
  <c r="BN600" i="15"/>
  <c r="BN599" i="15"/>
  <c r="BO599" i="15" s="1"/>
  <c r="BN598" i="15"/>
  <c r="BO598" i="15" s="1"/>
  <c r="BX598" i="15" s="1"/>
  <c r="BN597" i="15"/>
  <c r="BN596" i="15"/>
  <c r="BN595" i="15"/>
  <c r="BO595" i="15" s="1"/>
  <c r="BN594" i="15"/>
  <c r="BO594" i="15" s="1"/>
  <c r="BR594" i="15" s="1"/>
  <c r="BN593" i="15"/>
  <c r="BO593" i="15" s="1"/>
  <c r="BX593" i="15" s="1"/>
  <c r="BN592" i="15"/>
  <c r="BO592" i="15" s="1"/>
  <c r="BN591" i="15"/>
  <c r="BO591" i="15" s="1"/>
  <c r="BW591" i="15" s="1"/>
  <c r="BN590" i="15"/>
  <c r="BN589" i="15"/>
  <c r="BN588" i="15"/>
  <c r="BN587" i="15"/>
  <c r="BO587" i="15" s="1"/>
  <c r="BX587" i="15" s="1"/>
  <c r="BN586" i="15"/>
  <c r="BO586" i="15" s="1"/>
  <c r="BR586" i="15" s="1"/>
  <c r="BN585" i="15"/>
  <c r="BN584" i="15"/>
  <c r="BN583" i="15"/>
  <c r="BN582" i="15"/>
  <c r="BO582" i="15" s="1"/>
  <c r="BW582" i="15" s="1"/>
  <c r="BN581" i="15"/>
  <c r="BN580" i="15"/>
  <c r="BN579" i="15"/>
  <c r="BN578" i="15"/>
  <c r="BN577" i="15"/>
  <c r="BO577" i="15" s="1"/>
  <c r="BX577" i="15" s="1"/>
  <c r="BN576" i="15"/>
  <c r="BO576" i="15" s="1"/>
  <c r="BX576" i="15" s="1"/>
  <c r="BN575" i="15"/>
  <c r="BO575" i="15" s="1"/>
  <c r="BX575" i="15" s="1"/>
  <c r="BN574" i="15"/>
  <c r="BO574" i="15" s="1"/>
  <c r="BR574" i="15" s="1"/>
  <c r="BN573" i="15"/>
  <c r="BN572" i="15"/>
  <c r="BO572" i="15" s="1"/>
  <c r="BR572" i="15" s="1"/>
  <c r="BN571" i="15"/>
  <c r="BN570" i="15"/>
  <c r="BN569" i="15"/>
  <c r="BN567" i="15"/>
  <c r="BO567" i="15" s="1"/>
  <c r="BR567" i="15" s="1"/>
  <c r="BN566" i="15"/>
  <c r="BN565" i="15"/>
  <c r="BO565" i="15" s="1"/>
  <c r="BR565" i="15" s="1"/>
  <c r="BN564" i="15"/>
  <c r="BN563" i="15"/>
  <c r="BO563" i="15" s="1"/>
  <c r="BX563" i="15" s="1"/>
  <c r="BN562" i="15"/>
  <c r="BO562" i="15" s="1"/>
  <c r="BX562" i="15" s="1"/>
  <c r="BN561" i="15"/>
  <c r="BO561" i="15" s="1"/>
  <c r="BX561" i="15" s="1"/>
  <c r="BN560" i="15"/>
  <c r="BN559" i="15"/>
  <c r="BO559" i="15" s="1"/>
  <c r="BW559" i="15" s="1"/>
  <c r="BN558" i="15"/>
  <c r="BN557" i="15"/>
  <c r="BO557" i="15" s="1"/>
  <c r="BN556" i="15"/>
  <c r="BN555" i="15"/>
  <c r="BO555" i="15" s="1"/>
  <c r="BN554" i="15"/>
  <c r="BN553" i="15"/>
  <c r="BN552" i="15"/>
  <c r="BO552" i="15" s="1"/>
  <c r="BN551" i="15"/>
  <c r="BO551" i="15" s="1"/>
  <c r="BW551" i="15" s="1"/>
  <c r="BN550" i="15"/>
  <c r="BO550" i="15" s="1"/>
  <c r="BN549" i="15"/>
  <c r="BN548" i="15"/>
  <c r="BO548" i="15" s="1"/>
  <c r="BN547" i="15"/>
  <c r="BN546" i="15"/>
  <c r="BN545" i="15"/>
  <c r="BO545" i="15" s="1"/>
  <c r="BN544" i="15"/>
  <c r="BO544" i="15" s="1"/>
  <c r="BN543" i="15"/>
  <c r="BN542" i="15"/>
  <c r="BN541" i="15"/>
  <c r="BN540" i="15"/>
  <c r="BO540" i="15" s="1"/>
  <c r="BR540" i="15" s="1"/>
  <c r="BN539" i="15"/>
  <c r="BN538" i="15"/>
  <c r="BO538" i="15" s="1"/>
  <c r="BW538" i="15" s="1"/>
  <c r="BN537" i="15"/>
  <c r="BN536" i="15"/>
  <c r="BO536" i="15" s="1"/>
  <c r="BN535" i="15"/>
  <c r="BN534" i="15"/>
  <c r="BO534" i="15" s="1"/>
  <c r="BX534" i="15" s="1"/>
  <c r="BN533" i="15"/>
  <c r="BN532" i="15"/>
  <c r="BN530" i="15"/>
  <c r="BN529" i="15"/>
  <c r="BN528" i="15"/>
  <c r="BO528" i="15" s="1"/>
  <c r="BX528" i="15" s="1"/>
  <c r="BN527" i="15"/>
  <c r="BN526" i="15"/>
  <c r="BN525" i="15"/>
  <c r="BN524" i="15"/>
  <c r="BN523" i="15"/>
  <c r="BO523" i="15" s="1"/>
  <c r="BX523" i="15" s="1"/>
  <c r="BN522" i="15"/>
  <c r="BN520" i="15"/>
  <c r="BO520" i="15" s="1"/>
  <c r="BX520" i="15" s="1"/>
  <c r="BN519" i="15"/>
  <c r="BO519" i="15" s="1"/>
  <c r="BW519" i="15" s="1"/>
  <c r="BN518" i="15"/>
  <c r="BN517" i="15"/>
  <c r="BN516" i="15"/>
  <c r="BO516" i="15" s="1"/>
  <c r="BN515" i="15"/>
  <c r="BO515" i="15" s="1"/>
  <c r="BX515" i="15" s="1"/>
  <c r="BN514" i="15"/>
  <c r="BQ514" i="15" s="1"/>
  <c r="BN513" i="15"/>
  <c r="BO513" i="15" s="1"/>
  <c r="BN512" i="15"/>
  <c r="BO512" i="15" s="1"/>
  <c r="BX512" i="15" s="1"/>
  <c r="BN511" i="15"/>
  <c r="BN510" i="15"/>
  <c r="BO510" i="15" s="1"/>
  <c r="BX510" i="15" s="1"/>
  <c r="BN509" i="15"/>
  <c r="BO509" i="15" s="1"/>
  <c r="BR509" i="15" s="1"/>
  <c r="BN508" i="15"/>
  <c r="BO508" i="15" s="1"/>
  <c r="BN507" i="15"/>
  <c r="BN506" i="15"/>
  <c r="BO506" i="15" s="1"/>
  <c r="BN505" i="15"/>
  <c r="BO505" i="15" s="1"/>
  <c r="BN504" i="15"/>
  <c r="BN503" i="15"/>
  <c r="BO503" i="15" s="1"/>
  <c r="BX503" i="15" s="1"/>
  <c r="BN502" i="15"/>
  <c r="BN501" i="15"/>
  <c r="BN500" i="15"/>
  <c r="BO500" i="15" s="1"/>
  <c r="BR500" i="15" s="1"/>
  <c r="BN499" i="15"/>
  <c r="BO499" i="15" s="1"/>
  <c r="BR499" i="15" s="1"/>
  <c r="BN498" i="15"/>
  <c r="BO498" i="15" s="1"/>
  <c r="BN497" i="15"/>
  <c r="BN496" i="15"/>
  <c r="BO496" i="15" s="1"/>
  <c r="BN495" i="15"/>
  <c r="BO495" i="15" s="1"/>
  <c r="BN494" i="15"/>
  <c r="BN493" i="15"/>
  <c r="BN492" i="15"/>
  <c r="BN491" i="15"/>
  <c r="BN490" i="15"/>
  <c r="BN489" i="15"/>
  <c r="BN488" i="15"/>
  <c r="BN487" i="15"/>
  <c r="BO487" i="15" s="1"/>
  <c r="BN486" i="15"/>
  <c r="BN485" i="15"/>
  <c r="BN484" i="15"/>
  <c r="BO484" i="15" s="1"/>
  <c r="BX484" i="15" s="1"/>
  <c r="BN483" i="15"/>
  <c r="BO483" i="15" s="1"/>
  <c r="BN482" i="15"/>
  <c r="BN481" i="15"/>
  <c r="BO481" i="15" s="1"/>
  <c r="BN480" i="15"/>
  <c r="BO480" i="15" s="1"/>
  <c r="BR480" i="15" s="1"/>
  <c r="BN479" i="15"/>
  <c r="BN478" i="15"/>
  <c r="BN477" i="15"/>
  <c r="BN476" i="15"/>
  <c r="BN475" i="15"/>
  <c r="BN474" i="15"/>
  <c r="BN473" i="15"/>
  <c r="BO473" i="15" s="1"/>
  <c r="BR473" i="15" s="1"/>
  <c r="BN472" i="15"/>
  <c r="BN471" i="15"/>
  <c r="BO471" i="15" s="1"/>
  <c r="BN470" i="15"/>
  <c r="BN469" i="15"/>
  <c r="BO469" i="15" s="1"/>
  <c r="BW469" i="15" s="1"/>
  <c r="BN468" i="15"/>
  <c r="BN467" i="15"/>
  <c r="BN466" i="15"/>
  <c r="BO466" i="15" s="1"/>
  <c r="BX466" i="15" s="1"/>
  <c r="BN465" i="15"/>
  <c r="BO465" i="15" s="1"/>
  <c r="BR465" i="15" s="1"/>
  <c r="BN464" i="15"/>
  <c r="BO464" i="15" s="1"/>
  <c r="BN463" i="15"/>
  <c r="BN462" i="15"/>
  <c r="BN461" i="15"/>
  <c r="BN460" i="15"/>
  <c r="BO460" i="15" s="1"/>
  <c r="BX460" i="15" s="1"/>
  <c r="BN459" i="15"/>
  <c r="BN458" i="15"/>
  <c r="BO458" i="15" s="1"/>
  <c r="BN457" i="15"/>
  <c r="BN456" i="15"/>
  <c r="BO456" i="15" s="1"/>
  <c r="BX456" i="15" s="1"/>
  <c r="BN455" i="15"/>
  <c r="BN454" i="15"/>
  <c r="BO454" i="15" s="1"/>
  <c r="BR454" i="15" s="1"/>
  <c r="BN453" i="15"/>
  <c r="BQ453" i="15" s="1"/>
  <c r="BN452" i="15"/>
  <c r="BO452" i="15" s="1"/>
  <c r="BN451" i="15"/>
  <c r="BN450" i="15"/>
  <c r="BN449" i="15"/>
  <c r="BO449" i="15" s="1"/>
  <c r="BW449" i="15" s="1"/>
  <c r="BN448" i="15"/>
  <c r="BN447" i="15"/>
  <c r="BN446" i="15"/>
  <c r="BN445" i="15"/>
  <c r="BO445" i="15" s="1"/>
  <c r="BX445" i="15" s="1"/>
  <c r="BN444" i="15"/>
  <c r="BN443" i="15"/>
  <c r="BQ443" i="15" s="1"/>
  <c r="BN442" i="15"/>
  <c r="BO442" i="15" s="1"/>
  <c r="BN441" i="15"/>
  <c r="BN440" i="15"/>
  <c r="BN439" i="15"/>
  <c r="BO439" i="15" s="1"/>
  <c r="BX439" i="15" s="1"/>
  <c r="BN438" i="15"/>
  <c r="BN437" i="15"/>
  <c r="BN436" i="15"/>
  <c r="BN435" i="15"/>
  <c r="BN434" i="15"/>
  <c r="BN433" i="15"/>
  <c r="BO433" i="15" s="1"/>
  <c r="BN432" i="15"/>
  <c r="BN431" i="15"/>
  <c r="BN430" i="15"/>
  <c r="BO430" i="15" s="1"/>
  <c r="BX430" i="15" s="1"/>
  <c r="BN429" i="15"/>
  <c r="BO429" i="15" s="1"/>
  <c r="BX429" i="15" s="1"/>
  <c r="BN428" i="15"/>
  <c r="BN427" i="15"/>
  <c r="BO427" i="15" s="1"/>
  <c r="BN426" i="15"/>
  <c r="BN425" i="15"/>
  <c r="BN424" i="15"/>
  <c r="BN423" i="15"/>
  <c r="BN422" i="15"/>
  <c r="BN421" i="15"/>
  <c r="BO421" i="15" s="1"/>
  <c r="BN420" i="15"/>
  <c r="BN419" i="15"/>
  <c r="BO419" i="15" s="1"/>
  <c r="BX419" i="15" s="1"/>
  <c r="BN418" i="15"/>
  <c r="BN417" i="15"/>
  <c r="BN416" i="15"/>
  <c r="BN415" i="15"/>
  <c r="BN414" i="15"/>
  <c r="BN413" i="15"/>
  <c r="BN412" i="15"/>
  <c r="BN411" i="15"/>
  <c r="BN410" i="15"/>
  <c r="BO410" i="15" s="1"/>
  <c r="BN409" i="15"/>
  <c r="BN408" i="15"/>
  <c r="BN407" i="15"/>
  <c r="BN406" i="15"/>
  <c r="BN405" i="15"/>
  <c r="BN404" i="15"/>
  <c r="BN403" i="15"/>
  <c r="BO403" i="15" s="1"/>
  <c r="BN402" i="15"/>
  <c r="BN401" i="15"/>
  <c r="BN400" i="15"/>
  <c r="BN399" i="15"/>
  <c r="BO399" i="15" s="1"/>
  <c r="BX399" i="15" s="1"/>
  <c r="BN398" i="15"/>
  <c r="BN397" i="15"/>
  <c r="BO397" i="15" s="1"/>
  <c r="BN396" i="15"/>
  <c r="BN395" i="15"/>
  <c r="BN394" i="15"/>
  <c r="BN393" i="15"/>
  <c r="BO393" i="15" s="1"/>
  <c r="BX393" i="15" s="1"/>
  <c r="BN392" i="15"/>
  <c r="BN391" i="15"/>
  <c r="BN390" i="15"/>
  <c r="BN389" i="15"/>
  <c r="BO389" i="15" s="1"/>
  <c r="BN388" i="15"/>
  <c r="BN387" i="15"/>
  <c r="BN386" i="15"/>
  <c r="BN385" i="15"/>
  <c r="BO385" i="15" s="1"/>
  <c r="BR385" i="15" s="1"/>
  <c r="BN384" i="15"/>
  <c r="BN383" i="15"/>
  <c r="BO383" i="15" s="1"/>
  <c r="BX383" i="15" s="1"/>
  <c r="BN382" i="15"/>
  <c r="BN381" i="15"/>
  <c r="BN380" i="15"/>
  <c r="BN379" i="15"/>
  <c r="BO379" i="15" s="1"/>
  <c r="BN378" i="15"/>
  <c r="BN377" i="15"/>
  <c r="BN376" i="15"/>
  <c r="BN375" i="15"/>
  <c r="BN374" i="15"/>
  <c r="BQ374" i="15" s="1"/>
  <c r="BN373" i="15"/>
  <c r="BN372" i="15"/>
  <c r="BQ372" i="15" s="1"/>
  <c r="BN371" i="15"/>
  <c r="BN370" i="15"/>
  <c r="BQ370" i="15" s="1"/>
  <c r="BN369" i="15"/>
  <c r="BN368" i="15"/>
  <c r="BQ368" i="15" s="1"/>
  <c r="BN367" i="15"/>
  <c r="BN366" i="15"/>
  <c r="BQ366" i="15" s="1"/>
  <c r="BN365" i="15"/>
  <c r="BN364" i="15"/>
  <c r="BQ364" i="15" s="1"/>
  <c r="BN363" i="15"/>
  <c r="BN362" i="15"/>
  <c r="BQ362" i="15" s="1"/>
  <c r="BN361" i="15"/>
  <c r="BN360" i="15"/>
  <c r="BQ360" i="15" s="1"/>
  <c r="BN359" i="15"/>
  <c r="BN358" i="15"/>
  <c r="BQ358" i="15" s="1"/>
  <c r="BN357" i="15"/>
  <c r="BN356" i="15"/>
  <c r="BQ356" i="15" s="1"/>
  <c r="BN355" i="15"/>
  <c r="BN354" i="15"/>
  <c r="BQ354" i="15" s="1"/>
  <c r="BN353" i="15"/>
  <c r="BO353" i="15" s="1"/>
  <c r="BX353" i="15" s="1"/>
  <c r="BN352" i="15"/>
  <c r="BQ352" i="15" s="1"/>
  <c r="BN351" i="15"/>
  <c r="BO351" i="15" s="1"/>
  <c r="BN350" i="15"/>
  <c r="BQ350" i="15" s="1"/>
  <c r="BN349" i="15"/>
  <c r="BN348" i="15"/>
  <c r="BQ348" i="15" s="1"/>
  <c r="BN347" i="15"/>
  <c r="BN346" i="15"/>
  <c r="BQ346" i="15" s="1"/>
  <c r="BN345" i="15"/>
  <c r="BN344" i="15"/>
  <c r="BQ344" i="15" s="1"/>
  <c r="BN343" i="15"/>
  <c r="BN342" i="15"/>
  <c r="BQ342" i="15" s="1"/>
  <c r="BN341" i="15"/>
  <c r="BN340" i="15"/>
  <c r="BQ340" i="15" s="1"/>
  <c r="BN339" i="15"/>
  <c r="BN338" i="15"/>
  <c r="BQ338" i="15" s="1"/>
  <c r="BN337" i="15"/>
  <c r="BN336" i="15"/>
  <c r="BQ336" i="15" s="1"/>
  <c r="BN335" i="15"/>
  <c r="BO335" i="15" s="1"/>
  <c r="BN334" i="15"/>
  <c r="BQ334" i="15" s="1"/>
  <c r="BN333" i="15"/>
  <c r="BO333" i="15" s="1"/>
  <c r="BN332" i="15"/>
  <c r="BQ332" i="15" s="1"/>
  <c r="BN331" i="15"/>
  <c r="BN330" i="15"/>
  <c r="BQ330" i="15" s="1"/>
  <c r="BN329" i="15"/>
  <c r="BN328" i="15"/>
  <c r="BQ328" i="15" s="1"/>
  <c r="BN327" i="15"/>
  <c r="BO327" i="15" s="1"/>
  <c r="BX327" i="15" s="1"/>
  <c r="BN326" i="15"/>
  <c r="BQ326" i="15" s="1"/>
  <c r="BN325" i="15"/>
  <c r="BN324" i="15"/>
  <c r="BQ324" i="15" s="1"/>
  <c r="BN323" i="15"/>
  <c r="BN322" i="15"/>
  <c r="BQ322" i="15" s="1"/>
  <c r="BN321" i="15"/>
  <c r="BN320" i="15"/>
  <c r="BQ320" i="15" s="1"/>
  <c r="BN319" i="15"/>
  <c r="BO319" i="15" s="1"/>
  <c r="BW319" i="15" s="1"/>
  <c r="BN318" i="15"/>
  <c r="BQ318" i="15" s="1"/>
  <c r="BN317" i="15"/>
  <c r="BN316" i="15"/>
  <c r="BQ316" i="15" s="1"/>
  <c r="BN315" i="15"/>
  <c r="BO315" i="15" s="1"/>
  <c r="BN314" i="15"/>
  <c r="BN313" i="15"/>
  <c r="BN312" i="15"/>
  <c r="BN311" i="15"/>
  <c r="BO311" i="15" s="1"/>
  <c r="BX311" i="15" s="1"/>
  <c r="BN310" i="15"/>
  <c r="BN309" i="15"/>
  <c r="BN308" i="15"/>
  <c r="BN307" i="15"/>
  <c r="BN306" i="15"/>
  <c r="BN305" i="15"/>
  <c r="BN304" i="15"/>
  <c r="BN303" i="15"/>
  <c r="BN302" i="15"/>
  <c r="BN301" i="15"/>
  <c r="BO301" i="15" s="1"/>
  <c r="BN300" i="15"/>
  <c r="BN299" i="15"/>
  <c r="BO299" i="15" s="1"/>
  <c r="BX299" i="15" s="1"/>
  <c r="BN298" i="15"/>
  <c r="BN297" i="15"/>
  <c r="BN296" i="15"/>
  <c r="BN295" i="15"/>
  <c r="BO295" i="15" s="1"/>
  <c r="BX295" i="15" s="1"/>
  <c r="BN294" i="15"/>
  <c r="BN293" i="15"/>
  <c r="BQ293" i="15" s="1"/>
  <c r="BN292" i="15"/>
  <c r="BN291" i="15"/>
  <c r="BO291" i="15" s="1"/>
  <c r="BX291" i="15" s="1"/>
  <c r="BN290" i="15"/>
  <c r="BN289" i="15"/>
  <c r="BN288" i="15"/>
  <c r="BN287" i="15"/>
  <c r="BN286" i="15"/>
  <c r="BN285" i="15"/>
  <c r="BO285" i="15" s="1"/>
  <c r="BN284" i="15"/>
  <c r="BN283" i="15"/>
  <c r="BQ283" i="15" s="1"/>
  <c r="BN282" i="15"/>
  <c r="BN281" i="15"/>
  <c r="BN280" i="15"/>
  <c r="BN279" i="15"/>
  <c r="BN278" i="15"/>
  <c r="BN277" i="15"/>
  <c r="BQ277" i="15" s="1"/>
  <c r="BN276" i="15"/>
  <c r="BN275" i="15"/>
  <c r="BN274" i="15"/>
  <c r="BN273" i="15"/>
  <c r="BN272" i="15"/>
  <c r="BN271" i="15"/>
  <c r="BN270" i="15"/>
  <c r="BN269" i="15"/>
  <c r="BO269" i="15" s="1"/>
  <c r="BX269" i="15" s="1"/>
  <c r="BN268" i="15"/>
  <c r="BN267" i="15"/>
  <c r="BN266" i="15"/>
  <c r="BN265" i="15"/>
  <c r="BN264" i="15"/>
  <c r="BN263" i="15"/>
  <c r="BN262" i="15"/>
  <c r="BN261" i="15"/>
  <c r="BO261" i="15" s="1"/>
  <c r="BN260" i="15"/>
  <c r="BN259" i="15"/>
  <c r="BN258" i="15"/>
  <c r="BN257" i="15"/>
  <c r="BO257" i="15" s="1"/>
  <c r="BN256" i="15"/>
  <c r="BN255" i="15"/>
  <c r="BO255" i="15" s="1"/>
  <c r="BN254" i="15"/>
  <c r="BN253" i="15"/>
  <c r="BN252" i="15"/>
  <c r="BN251" i="15"/>
  <c r="BO251" i="15" s="1"/>
  <c r="BN250" i="15"/>
  <c r="BN249" i="15"/>
  <c r="BN248" i="15"/>
  <c r="BN247" i="15"/>
  <c r="BN246" i="15"/>
  <c r="BN245" i="15"/>
  <c r="BO245" i="15" s="1"/>
  <c r="BX245" i="15" s="1"/>
  <c r="BN244" i="15"/>
  <c r="BN189" i="15"/>
  <c r="BQ189" i="15" s="1"/>
  <c r="BP105" i="15"/>
  <c r="BS105" i="15"/>
  <c r="BT105" i="15"/>
  <c r="BU105" i="15"/>
  <c r="BY105" i="15"/>
  <c r="BP106" i="15"/>
  <c r="BS106" i="15"/>
  <c r="BT106" i="15"/>
  <c r="BU106" i="15"/>
  <c r="BY106" i="15"/>
  <c r="BP107" i="15"/>
  <c r="BS107" i="15"/>
  <c r="BT107" i="15"/>
  <c r="BU107" i="15"/>
  <c r="BY107" i="15"/>
  <c r="BP108" i="15"/>
  <c r="BS108" i="15"/>
  <c r="BT108" i="15"/>
  <c r="BU108" i="15"/>
  <c r="BY108" i="15"/>
  <c r="BP109" i="15"/>
  <c r="BS109" i="15"/>
  <c r="BT109" i="15"/>
  <c r="BU109" i="15"/>
  <c r="BY109" i="15"/>
  <c r="BP110" i="15"/>
  <c r="BS110" i="15"/>
  <c r="BT110" i="15"/>
  <c r="BU110" i="15"/>
  <c r="BY110" i="15"/>
  <c r="BP111" i="15"/>
  <c r="BS111" i="15"/>
  <c r="BT111" i="15"/>
  <c r="BU111" i="15"/>
  <c r="BY111" i="15"/>
  <c r="BP112" i="15"/>
  <c r="BS112" i="15"/>
  <c r="BT112" i="15"/>
  <c r="BU112" i="15"/>
  <c r="BY112" i="15"/>
  <c r="BP113" i="15"/>
  <c r="BS113" i="15"/>
  <c r="BT113" i="15"/>
  <c r="BU113" i="15"/>
  <c r="BY113" i="15"/>
  <c r="BP114" i="15"/>
  <c r="BS114" i="15"/>
  <c r="BT114" i="15"/>
  <c r="BU114" i="15"/>
  <c r="BY114" i="15"/>
  <c r="BP115" i="15"/>
  <c r="BS115" i="15"/>
  <c r="BT115" i="15"/>
  <c r="BU115" i="15"/>
  <c r="BY115" i="15"/>
  <c r="BP116" i="15"/>
  <c r="BS116" i="15"/>
  <c r="BT116" i="15"/>
  <c r="BU116" i="15"/>
  <c r="BY116" i="15"/>
  <c r="BP117" i="15"/>
  <c r="BS117" i="15"/>
  <c r="BT117" i="15"/>
  <c r="BU117" i="15"/>
  <c r="BY117" i="15"/>
  <c r="BP118" i="15"/>
  <c r="BS118" i="15"/>
  <c r="BT118" i="15"/>
  <c r="BU118" i="15"/>
  <c r="BY118" i="15"/>
  <c r="BP119" i="15"/>
  <c r="BS119" i="15"/>
  <c r="BT119" i="15"/>
  <c r="BU119" i="15"/>
  <c r="BY119" i="15"/>
  <c r="BP120" i="15"/>
  <c r="BS120" i="15"/>
  <c r="BT120" i="15"/>
  <c r="BU120" i="15"/>
  <c r="BY120" i="15"/>
  <c r="BP121" i="15"/>
  <c r="BS121" i="15"/>
  <c r="BT121" i="15"/>
  <c r="BU121" i="15"/>
  <c r="BY121" i="15"/>
  <c r="BP122" i="15"/>
  <c r="BS122" i="15"/>
  <c r="BT122" i="15"/>
  <c r="BU122" i="15"/>
  <c r="BY122" i="15"/>
  <c r="BP123" i="15"/>
  <c r="BS123" i="15"/>
  <c r="BT123" i="15"/>
  <c r="BU123" i="15"/>
  <c r="BY123" i="15"/>
  <c r="BP124" i="15"/>
  <c r="BS124" i="15"/>
  <c r="BT124" i="15"/>
  <c r="BU124" i="15"/>
  <c r="BY124" i="15"/>
  <c r="BP125" i="15"/>
  <c r="BS125" i="15"/>
  <c r="BT125" i="15"/>
  <c r="BU125" i="15"/>
  <c r="BY125" i="15"/>
  <c r="BP126" i="15"/>
  <c r="BS126" i="15"/>
  <c r="BT126" i="15"/>
  <c r="BU126" i="15"/>
  <c r="BY126" i="15"/>
  <c r="BP127" i="15"/>
  <c r="BS127" i="15"/>
  <c r="BT127" i="15"/>
  <c r="BU127" i="15"/>
  <c r="BY127" i="15"/>
  <c r="BP128" i="15"/>
  <c r="BS128" i="15"/>
  <c r="BT128" i="15"/>
  <c r="BU128" i="15"/>
  <c r="BY128" i="15"/>
  <c r="BP129" i="15"/>
  <c r="BS129" i="15"/>
  <c r="BT129" i="15"/>
  <c r="BU129" i="15"/>
  <c r="BY129" i="15"/>
  <c r="BP130" i="15"/>
  <c r="BS130" i="15"/>
  <c r="BT130" i="15"/>
  <c r="BU130" i="15"/>
  <c r="BY130" i="15"/>
  <c r="BP131" i="15"/>
  <c r="BS131" i="15"/>
  <c r="BT131" i="15"/>
  <c r="BU131" i="15"/>
  <c r="BY131" i="15"/>
  <c r="BP132" i="15"/>
  <c r="BS132" i="15"/>
  <c r="BT132" i="15"/>
  <c r="BU132" i="15"/>
  <c r="BY132" i="15"/>
  <c r="BP133" i="15"/>
  <c r="BS133" i="15"/>
  <c r="BT133" i="15"/>
  <c r="BU133" i="15"/>
  <c r="BY133" i="15"/>
  <c r="BP134" i="15"/>
  <c r="BS134" i="15"/>
  <c r="BT134" i="15"/>
  <c r="BU134" i="15"/>
  <c r="BY134" i="15"/>
  <c r="BP135" i="15"/>
  <c r="BS135" i="15"/>
  <c r="BT135" i="15"/>
  <c r="BU135" i="15"/>
  <c r="BY135" i="15"/>
  <c r="BP136" i="15"/>
  <c r="BS136" i="15"/>
  <c r="BT136" i="15"/>
  <c r="BU136" i="15"/>
  <c r="BY136" i="15"/>
  <c r="BP137" i="15"/>
  <c r="BS137" i="15"/>
  <c r="BT137" i="15"/>
  <c r="BU137" i="15"/>
  <c r="BY137" i="15"/>
  <c r="BP138" i="15"/>
  <c r="BS138" i="15"/>
  <c r="BT138" i="15"/>
  <c r="BU138" i="15"/>
  <c r="BY138" i="15"/>
  <c r="BP139" i="15"/>
  <c r="BS139" i="15"/>
  <c r="BT139" i="15"/>
  <c r="BU139" i="15"/>
  <c r="BY139" i="15"/>
  <c r="BP140" i="15"/>
  <c r="BS140" i="15"/>
  <c r="BT140" i="15"/>
  <c r="BU140" i="15"/>
  <c r="BY140" i="15"/>
  <c r="BP141" i="15"/>
  <c r="BS141" i="15"/>
  <c r="BT141" i="15"/>
  <c r="BU141" i="15"/>
  <c r="BY141" i="15"/>
  <c r="BP142" i="15"/>
  <c r="BS142" i="15"/>
  <c r="BT142" i="15"/>
  <c r="BU142" i="15"/>
  <c r="BY142" i="15"/>
  <c r="BP143" i="15"/>
  <c r="BS143" i="15"/>
  <c r="BT143" i="15"/>
  <c r="BU143" i="15"/>
  <c r="BY143" i="15"/>
  <c r="BP144" i="15"/>
  <c r="BS144" i="15"/>
  <c r="BT144" i="15"/>
  <c r="BU144" i="15"/>
  <c r="BY144" i="15"/>
  <c r="BP145" i="15"/>
  <c r="BS145" i="15"/>
  <c r="BT145" i="15"/>
  <c r="BU145" i="15"/>
  <c r="BY145" i="15"/>
  <c r="BP146" i="15"/>
  <c r="BS146" i="15"/>
  <c r="BT146" i="15"/>
  <c r="BU146" i="15"/>
  <c r="BY146" i="15"/>
  <c r="BP147" i="15"/>
  <c r="BS147" i="15"/>
  <c r="BT147" i="15"/>
  <c r="BU147" i="15"/>
  <c r="BY147" i="15"/>
  <c r="BP148" i="15"/>
  <c r="BS148" i="15"/>
  <c r="BT148" i="15"/>
  <c r="BU148" i="15"/>
  <c r="BY148" i="15"/>
  <c r="BP149" i="15"/>
  <c r="BS149" i="15"/>
  <c r="BT149" i="15"/>
  <c r="BU149" i="15"/>
  <c r="BY149" i="15"/>
  <c r="BP150" i="15"/>
  <c r="BS150" i="15"/>
  <c r="BT150" i="15"/>
  <c r="BU150" i="15"/>
  <c r="BY150" i="15"/>
  <c r="BP151" i="15"/>
  <c r="BS151" i="15"/>
  <c r="BT151" i="15"/>
  <c r="BU151" i="15"/>
  <c r="BY151" i="15"/>
  <c r="BP152" i="15"/>
  <c r="BS152" i="15"/>
  <c r="BT152" i="15"/>
  <c r="BU152" i="15"/>
  <c r="BY152" i="15"/>
  <c r="BP153" i="15"/>
  <c r="BS153" i="15"/>
  <c r="BT153" i="15"/>
  <c r="BU153" i="15"/>
  <c r="BY153" i="15"/>
  <c r="BP154" i="15"/>
  <c r="BS154" i="15"/>
  <c r="BT154" i="15"/>
  <c r="BU154" i="15"/>
  <c r="BY154" i="15"/>
  <c r="BP155" i="15"/>
  <c r="BS155" i="15"/>
  <c r="BT155" i="15"/>
  <c r="BU155" i="15"/>
  <c r="BY155" i="15"/>
  <c r="BP156" i="15"/>
  <c r="BS156" i="15"/>
  <c r="BT156" i="15"/>
  <c r="BU156" i="15"/>
  <c r="BY156" i="15"/>
  <c r="BP157" i="15"/>
  <c r="BS157" i="15"/>
  <c r="BT157" i="15"/>
  <c r="BU157" i="15"/>
  <c r="BY157" i="15"/>
  <c r="BP158" i="15"/>
  <c r="BS158" i="15"/>
  <c r="BT158" i="15"/>
  <c r="BU158" i="15"/>
  <c r="BY158" i="15"/>
  <c r="BP159" i="15"/>
  <c r="BS159" i="15"/>
  <c r="BT159" i="15"/>
  <c r="BU159" i="15"/>
  <c r="BY159" i="15"/>
  <c r="BP160" i="15"/>
  <c r="BS160" i="15"/>
  <c r="BT160" i="15"/>
  <c r="BU160" i="15"/>
  <c r="BY160" i="15"/>
  <c r="BP161" i="15"/>
  <c r="BS161" i="15"/>
  <c r="BT161" i="15"/>
  <c r="BU161" i="15"/>
  <c r="BY161" i="15"/>
  <c r="BP162" i="15"/>
  <c r="BS162" i="15"/>
  <c r="BT162" i="15"/>
  <c r="BU162" i="15"/>
  <c r="BY162" i="15"/>
  <c r="BP163" i="15"/>
  <c r="BS163" i="15"/>
  <c r="BT163" i="15"/>
  <c r="BU163" i="15"/>
  <c r="BY163" i="15"/>
  <c r="BP164" i="15"/>
  <c r="BS164" i="15"/>
  <c r="BT164" i="15"/>
  <c r="BU164" i="15"/>
  <c r="BY164" i="15"/>
  <c r="BP165" i="15"/>
  <c r="BS165" i="15"/>
  <c r="BT165" i="15"/>
  <c r="BU165" i="15"/>
  <c r="BY165" i="15"/>
  <c r="BP166" i="15"/>
  <c r="BS166" i="15"/>
  <c r="BT166" i="15"/>
  <c r="BU166" i="15"/>
  <c r="BY166" i="15"/>
  <c r="BP167" i="15"/>
  <c r="BS167" i="15"/>
  <c r="BT167" i="15"/>
  <c r="BU167" i="15"/>
  <c r="BY167" i="15"/>
  <c r="BP168" i="15"/>
  <c r="BS168" i="15"/>
  <c r="BT168" i="15"/>
  <c r="BU168" i="15"/>
  <c r="BY168" i="15"/>
  <c r="BP169" i="15"/>
  <c r="BS169" i="15"/>
  <c r="BT169" i="15"/>
  <c r="BU169" i="15"/>
  <c r="BY169" i="15"/>
  <c r="BP170" i="15"/>
  <c r="BS170" i="15"/>
  <c r="BT170" i="15"/>
  <c r="BU170" i="15"/>
  <c r="BY170" i="15"/>
  <c r="BP171" i="15"/>
  <c r="BS171" i="15"/>
  <c r="BT171" i="15"/>
  <c r="BU171" i="15"/>
  <c r="BY171" i="15"/>
  <c r="BP172" i="15"/>
  <c r="BS172" i="15"/>
  <c r="BT172" i="15"/>
  <c r="BU172" i="15"/>
  <c r="BY172" i="15"/>
  <c r="BP173" i="15"/>
  <c r="BS173" i="15"/>
  <c r="BT173" i="15"/>
  <c r="BU173" i="15"/>
  <c r="BY173" i="15"/>
  <c r="BP174" i="15"/>
  <c r="BS174" i="15"/>
  <c r="BT174" i="15"/>
  <c r="BU174" i="15"/>
  <c r="BY174" i="15"/>
  <c r="BP175" i="15"/>
  <c r="BS175" i="15"/>
  <c r="BT175" i="15"/>
  <c r="BU175" i="15"/>
  <c r="BY175" i="15"/>
  <c r="BP176" i="15"/>
  <c r="BS176" i="15"/>
  <c r="BT176" i="15"/>
  <c r="BU176" i="15"/>
  <c r="BY176" i="15"/>
  <c r="BP177" i="15"/>
  <c r="BS177" i="15"/>
  <c r="BT177" i="15"/>
  <c r="BU177" i="15"/>
  <c r="BY177" i="15"/>
  <c r="BP178" i="15"/>
  <c r="BS178" i="15"/>
  <c r="BT178" i="15"/>
  <c r="BU178" i="15"/>
  <c r="BY178" i="15"/>
  <c r="BP179" i="15"/>
  <c r="BS179" i="15"/>
  <c r="BT179" i="15"/>
  <c r="BU179" i="15"/>
  <c r="BY179" i="15"/>
  <c r="BP180" i="15"/>
  <c r="BS180" i="15"/>
  <c r="BT180" i="15"/>
  <c r="BU180" i="15"/>
  <c r="BY180" i="15"/>
  <c r="BP181" i="15"/>
  <c r="BS181" i="15"/>
  <c r="BT181" i="15"/>
  <c r="BU181" i="15"/>
  <c r="BY181" i="15"/>
  <c r="BP182" i="15"/>
  <c r="BS182" i="15"/>
  <c r="BT182" i="15"/>
  <c r="BU182" i="15"/>
  <c r="BY182" i="15"/>
  <c r="BP183" i="15"/>
  <c r="BS183" i="15"/>
  <c r="BT183" i="15"/>
  <c r="BU183" i="15"/>
  <c r="BY183" i="15"/>
  <c r="BP184" i="15"/>
  <c r="BS184" i="15"/>
  <c r="BT184" i="15"/>
  <c r="BU184" i="15"/>
  <c r="BY184" i="15"/>
  <c r="BP185" i="15"/>
  <c r="BS185" i="15"/>
  <c r="BT185" i="15"/>
  <c r="BU185" i="15"/>
  <c r="BY185" i="15"/>
  <c r="BP186" i="15"/>
  <c r="BS186" i="15"/>
  <c r="BT186" i="15"/>
  <c r="BU186" i="15"/>
  <c r="BY186" i="15"/>
  <c r="BP187" i="15"/>
  <c r="BS187" i="15"/>
  <c r="BT187" i="15"/>
  <c r="BU187" i="15"/>
  <c r="BY187" i="15"/>
  <c r="BP188" i="15"/>
  <c r="BS188" i="15"/>
  <c r="BT188" i="15"/>
  <c r="BU188" i="15"/>
  <c r="BY188" i="15"/>
  <c r="BP189" i="15"/>
  <c r="BS189" i="15"/>
  <c r="BT189" i="15"/>
  <c r="BU189" i="15"/>
  <c r="BY189" i="15"/>
  <c r="BP190" i="15"/>
  <c r="BS190" i="15"/>
  <c r="BT190" i="15"/>
  <c r="BU190" i="15"/>
  <c r="BY190" i="15"/>
  <c r="BP191" i="15"/>
  <c r="BS191" i="15"/>
  <c r="BT191" i="15"/>
  <c r="BU191" i="15"/>
  <c r="BY191" i="15"/>
  <c r="BP192" i="15"/>
  <c r="BS192" i="15"/>
  <c r="BT192" i="15"/>
  <c r="BU192" i="15"/>
  <c r="BY192" i="15"/>
  <c r="BP193" i="15"/>
  <c r="BS193" i="15"/>
  <c r="BT193" i="15"/>
  <c r="BU193" i="15"/>
  <c r="BY193" i="15"/>
  <c r="BP194" i="15"/>
  <c r="BS194" i="15"/>
  <c r="BT194" i="15"/>
  <c r="BU194" i="15"/>
  <c r="BY194" i="15"/>
  <c r="BP195" i="15"/>
  <c r="BS195" i="15"/>
  <c r="BT195" i="15"/>
  <c r="BU195" i="15"/>
  <c r="BY195" i="15"/>
  <c r="BP196" i="15"/>
  <c r="BS196" i="15"/>
  <c r="BT196" i="15"/>
  <c r="BU196" i="15"/>
  <c r="BY196" i="15"/>
  <c r="BP197" i="15"/>
  <c r="BS197" i="15"/>
  <c r="BT197" i="15"/>
  <c r="BU197" i="15"/>
  <c r="BY197" i="15"/>
  <c r="BP198" i="15"/>
  <c r="BS198" i="15"/>
  <c r="BT198" i="15"/>
  <c r="BU198" i="15"/>
  <c r="BY198" i="15"/>
  <c r="BP199" i="15"/>
  <c r="BS199" i="15"/>
  <c r="BT199" i="15"/>
  <c r="BU199" i="15"/>
  <c r="BY199" i="15"/>
  <c r="BP200" i="15"/>
  <c r="BS200" i="15"/>
  <c r="BT200" i="15"/>
  <c r="BU200" i="15"/>
  <c r="BY200" i="15"/>
  <c r="BP201" i="15"/>
  <c r="BS201" i="15"/>
  <c r="BT201" i="15"/>
  <c r="BU201" i="15"/>
  <c r="BY201" i="15"/>
  <c r="BP202" i="15"/>
  <c r="BS202" i="15"/>
  <c r="BT202" i="15"/>
  <c r="BU202" i="15"/>
  <c r="BY202" i="15"/>
  <c r="BP203" i="15"/>
  <c r="BS203" i="15"/>
  <c r="BT203" i="15"/>
  <c r="BU203" i="15"/>
  <c r="BY203" i="15"/>
  <c r="BP204" i="15"/>
  <c r="BS204" i="15"/>
  <c r="BT204" i="15"/>
  <c r="BU204" i="15"/>
  <c r="BY204" i="15"/>
  <c r="BP205" i="15"/>
  <c r="BS205" i="15"/>
  <c r="BT205" i="15"/>
  <c r="BU205" i="15"/>
  <c r="BY205" i="15"/>
  <c r="BP206" i="15"/>
  <c r="BS206" i="15"/>
  <c r="BT206" i="15"/>
  <c r="BU206" i="15"/>
  <c r="BY206" i="15"/>
  <c r="BP207" i="15"/>
  <c r="BS207" i="15"/>
  <c r="BT207" i="15"/>
  <c r="BU207" i="15"/>
  <c r="BY207" i="15"/>
  <c r="BP208" i="15"/>
  <c r="BS208" i="15"/>
  <c r="BT208" i="15"/>
  <c r="BU208" i="15"/>
  <c r="BY208" i="15"/>
  <c r="BP209" i="15"/>
  <c r="BS209" i="15"/>
  <c r="BT209" i="15"/>
  <c r="BU209" i="15"/>
  <c r="BY209" i="15"/>
  <c r="BP210" i="15"/>
  <c r="BS210" i="15"/>
  <c r="BT210" i="15"/>
  <c r="BU210" i="15"/>
  <c r="BY210" i="15"/>
  <c r="BP211" i="15"/>
  <c r="BS211" i="15"/>
  <c r="BT211" i="15"/>
  <c r="BU211" i="15"/>
  <c r="BY211" i="15"/>
  <c r="BP212" i="15"/>
  <c r="BS212" i="15"/>
  <c r="BT212" i="15"/>
  <c r="BU212" i="15"/>
  <c r="BY212" i="15"/>
  <c r="BP213" i="15"/>
  <c r="BS213" i="15"/>
  <c r="BT213" i="15"/>
  <c r="BU213" i="15"/>
  <c r="BY213" i="15"/>
  <c r="BP214" i="15"/>
  <c r="BS214" i="15"/>
  <c r="BT214" i="15"/>
  <c r="BU214" i="15"/>
  <c r="BY214" i="15"/>
  <c r="BP215" i="15"/>
  <c r="BS215" i="15"/>
  <c r="BT215" i="15"/>
  <c r="BU215" i="15"/>
  <c r="BY215" i="15"/>
  <c r="BP216" i="15"/>
  <c r="BS216" i="15"/>
  <c r="BT216" i="15"/>
  <c r="BU216" i="15"/>
  <c r="BY216" i="15"/>
  <c r="BP217" i="15"/>
  <c r="BS217" i="15"/>
  <c r="BT217" i="15"/>
  <c r="BU217" i="15"/>
  <c r="BY217" i="15"/>
  <c r="BP218" i="15"/>
  <c r="BS218" i="15"/>
  <c r="BT218" i="15"/>
  <c r="BU218" i="15"/>
  <c r="BY218" i="15"/>
  <c r="BP219" i="15"/>
  <c r="BT219" i="15"/>
  <c r="BU219" i="15"/>
  <c r="BY219" i="15"/>
  <c r="BP220" i="15"/>
  <c r="BS220" i="15"/>
  <c r="BT220" i="15"/>
  <c r="BU220" i="15"/>
  <c r="BY220" i="15"/>
  <c r="BP221" i="15"/>
  <c r="BS221" i="15"/>
  <c r="BT221" i="15"/>
  <c r="BU221" i="15"/>
  <c r="BY221" i="15"/>
  <c r="BP222" i="15"/>
  <c r="BS222" i="15"/>
  <c r="BT222" i="15"/>
  <c r="BU222" i="15"/>
  <c r="BY222" i="15"/>
  <c r="BP223" i="15"/>
  <c r="BS223" i="15"/>
  <c r="BT223" i="15"/>
  <c r="BU223" i="15"/>
  <c r="BY223" i="15"/>
  <c r="BP224" i="15"/>
  <c r="BS224" i="15"/>
  <c r="BT224" i="15"/>
  <c r="BU224" i="15"/>
  <c r="BY224" i="15"/>
  <c r="BP225" i="15"/>
  <c r="BS225" i="15"/>
  <c r="BT225" i="15"/>
  <c r="BU225" i="15"/>
  <c r="BY225" i="15"/>
  <c r="BP226" i="15"/>
  <c r="BS226" i="15"/>
  <c r="BT226" i="15"/>
  <c r="BU226" i="15"/>
  <c r="BY226" i="15"/>
  <c r="BP227" i="15"/>
  <c r="BS227" i="15"/>
  <c r="BT227" i="15"/>
  <c r="BU227" i="15"/>
  <c r="BY227" i="15"/>
  <c r="BP228" i="15"/>
  <c r="BS228" i="15"/>
  <c r="BT228" i="15"/>
  <c r="BU228" i="15"/>
  <c r="BY228" i="15"/>
  <c r="BP229" i="15"/>
  <c r="BS229" i="15"/>
  <c r="BT229" i="15"/>
  <c r="BU229" i="15"/>
  <c r="BY229" i="15"/>
  <c r="BP230" i="15"/>
  <c r="BS230" i="15"/>
  <c r="BT230" i="15"/>
  <c r="BU230" i="15"/>
  <c r="BY230" i="15"/>
  <c r="BP231" i="15"/>
  <c r="BS231" i="15"/>
  <c r="BT231" i="15"/>
  <c r="BU231" i="15"/>
  <c r="BY231" i="15"/>
  <c r="BP232" i="15"/>
  <c r="BS232" i="15"/>
  <c r="BT232" i="15"/>
  <c r="BU232" i="15"/>
  <c r="BY232" i="15"/>
  <c r="BP233" i="15"/>
  <c r="BS233" i="15"/>
  <c r="BT233" i="15"/>
  <c r="BU233" i="15"/>
  <c r="BY233" i="15"/>
  <c r="BP234" i="15"/>
  <c r="BS234" i="15"/>
  <c r="BT234" i="15"/>
  <c r="BU234" i="15"/>
  <c r="BY234" i="15"/>
  <c r="BP235" i="15"/>
  <c r="BS235" i="15"/>
  <c r="BT235" i="15"/>
  <c r="BU235" i="15"/>
  <c r="BY235" i="15"/>
  <c r="BP236" i="15"/>
  <c r="BS236" i="15"/>
  <c r="BT236" i="15"/>
  <c r="BU236" i="15"/>
  <c r="BY236" i="15"/>
  <c r="BP237" i="15"/>
  <c r="BS237" i="15"/>
  <c r="BT237" i="15"/>
  <c r="BU237" i="15"/>
  <c r="BY237" i="15"/>
  <c r="BP238" i="15"/>
  <c r="BS238" i="15"/>
  <c r="BT238" i="15"/>
  <c r="BU238" i="15"/>
  <c r="BY238" i="15"/>
  <c r="BP239" i="15"/>
  <c r="BS239" i="15"/>
  <c r="BT239" i="15"/>
  <c r="BU239" i="15"/>
  <c r="BY239" i="15"/>
  <c r="BP240" i="15"/>
  <c r="BS240" i="15"/>
  <c r="BT240" i="15"/>
  <c r="BU240" i="15"/>
  <c r="BY240" i="15"/>
  <c r="BP241" i="15"/>
  <c r="BS241" i="15"/>
  <c r="BT241" i="15"/>
  <c r="BU241" i="15"/>
  <c r="BY241" i="15"/>
  <c r="BP242" i="15"/>
  <c r="BS242" i="15"/>
  <c r="BT242" i="15"/>
  <c r="BU242" i="15"/>
  <c r="BY242" i="15"/>
  <c r="BP243" i="15"/>
  <c r="BS243" i="15"/>
  <c r="BT243" i="15"/>
  <c r="BU243" i="15"/>
  <c r="BY243" i="15"/>
  <c r="BP244" i="15"/>
  <c r="BS244" i="15"/>
  <c r="BT244" i="15"/>
  <c r="BU244" i="15"/>
  <c r="BY244" i="15"/>
  <c r="BP245" i="15"/>
  <c r="BS245" i="15"/>
  <c r="BT245" i="15"/>
  <c r="BU245" i="15"/>
  <c r="BY245" i="15"/>
  <c r="BP246" i="15"/>
  <c r="BS246" i="15"/>
  <c r="BT246" i="15"/>
  <c r="BU246" i="15"/>
  <c r="BY246" i="15"/>
  <c r="BP247" i="15"/>
  <c r="BS247" i="15"/>
  <c r="BT247" i="15"/>
  <c r="BU247" i="15"/>
  <c r="BY247" i="15"/>
  <c r="BP248" i="15"/>
  <c r="BS248" i="15"/>
  <c r="BT248" i="15"/>
  <c r="BU248" i="15"/>
  <c r="BY248" i="15"/>
  <c r="BP249" i="15"/>
  <c r="BS249" i="15"/>
  <c r="BT249" i="15"/>
  <c r="BU249" i="15"/>
  <c r="BY249" i="15"/>
  <c r="BP250" i="15"/>
  <c r="BS250" i="15"/>
  <c r="BT250" i="15"/>
  <c r="BU250" i="15"/>
  <c r="BY250" i="15"/>
  <c r="BP251" i="15"/>
  <c r="BS251" i="15"/>
  <c r="BT251" i="15"/>
  <c r="BU251" i="15"/>
  <c r="BY251" i="15"/>
  <c r="BP252" i="15"/>
  <c r="BS252" i="15"/>
  <c r="BT252" i="15"/>
  <c r="BU252" i="15"/>
  <c r="BY252" i="15"/>
  <c r="BP253" i="15"/>
  <c r="BS253" i="15"/>
  <c r="BT253" i="15"/>
  <c r="BU253" i="15"/>
  <c r="BY253" i="15"/>
  <c r="BP254" i="15"/>
  <c r="BS254" i="15"/>
  <c r="BT254" i="15"/>
  <c r="BU254" i="15"/>
  <c r="BY254" i="15"/>
  <c r="BP255" i="15"/>
  <c r="BS255" i="15"/>
  <c r="BT255" i="15"/>
  <c r="BU255" i="15"/>
  <c r="BY255" i="15"/>
  <c r="BP256" i="15"/>
  <c r="BS256" i="15"/>
  <c r="BT256" i="15"/>
  <c r="BU256" i="15"/>
  <c r="BY256" i="15"/>
  <c r="BP257" i="15"/>
  <c r="BS257" i="15"/>
  <c r="BT257" i="15"/>
  <c r="BU257" i="15"/>
  <c r="BY257" i="15"/>
  <c r="BP258" i="15"/>
  <c r="BS258" i="15"/>
  <c r="BT258" i="15"/>
  <c r="BU258" i="15"/>
  <c r="BY258" i="15"/>
  <c r="BP259" i="15"/>
  <c r="BS259" i="15"/>
  <c r="BT259" i="15"/>
  <c r="BU259" i="15"/>
  <c r="BY259" i="15"/>
  <c r="BP260" i="15"/>
  <c r="BS260" i="15"/>
  <c r="BT260" i="15"/>
  <c r="BU260" i="15"/>
  <c r="BY260" i="15"/>
  <c r="BP261" i="15"/>
  <c r="BS261" i="15"/>
  <c r="BT261" i="15"/>
  <c r="BU261" i="15"/>
  <c r="BY261" i="15"/>
  <c r="BP262" i="15"/>
  <c r="BS262" i="15"/>
  <c r="BT262" i="15"/>
  <c r="BU262" i="15"/>
  <c r="BY262" i="15"/>
  <c r="BP263" i="15"/>
  <c r="BS263" i="15"/>
  <c r="BT263" i="15"/>
  <c r="BU263" i="15"/>
  <c r="BY263" i="15"/>
  <c r="BP264" i="15"/>
  <c r="BS264" i="15"/>
  <c r="BT264" i="15"/>
  <c r="BU264" i="15"/>
  <c r="BY264" i="15"/>
  <c r="BP265" i="15"/>
  <c r="BS265" i="15"/>
  <c r="BT265" i="15"/>
  <c r="BU265" i="15"/>
  <c r="BY265" i="15"/>
  <c r="BP266" i="15"/>
  <c r="BS266" i="15"/>
  <c r="BT266" i="15"/>
  <c r="BU266" i="15"/>
  <c r="BY266" i="15"/>
  <c r="BP267" i="15"/>
  <c r="BS267" i="15"/>
  <c r="BT267" i="15"/>
  <c r="BU267" i="15"/>
  <c r="BY267" i="15"/>
  <c r="BP268" i="15"/>
  <c r="BS268" i="15"/>
  <c r="BT268" i="15"/>
  <c r="BU268" i="15"/>
  <c r="BY268" i="15"/>
  <c r="BP269" i="15"/>
  <c r="BS269" i="15"/>
  <c r="BT269" i="15"/>
  <c r="BU269" i="15"/>
  <c r="BY269" i="15"/>
  <c r="BP270" i="15"/>
  <c r="BS270" i="15"/>
  <c r="BT270" i="15"/>
  <c r="BU270" i="15"/>
  <c r="BY270" i="15"/>
  <c r="BP271" i="15"/>
  <c r="BS271" i="15"/>
  <c r="BT271" i="15"/>
  <c r="BU271" i="15"/>
  <c r="BY271" i="15"/>
  <c r="BP272" i="15"/>
  <c r="BS272" i="15"/>
  <c r="BT272" i="15"/>
  <c r="BU272" i="15"/>
  <c r="BY272" i="15"/>
  <c r="BP273" i="15"/>
  <c r="BS273" i="15"/>
  <c r="BT273" i="15"/>
  <c r="BU273" i="15"/>
  <c r="BY273" i="15"/>
  <c r="BP274" i="15"/>
  <c r="BS274" i="15"/>
  <c r="BT274" i="15"/>
  <c r="BU274" i="15"/>
  <c r="BY274" i="15"/>
  <c r="BP275" i="15"/>
  <c r="BS275" i="15"/>
  <c r="BT275" i="15"/>
  <c r="BU275" i="15"/>
  <c r="BY275" i="15"/>
  <c r="BP276" i="15"/>
  <c r="BS276" i="15"/>
  <c r="BT276" i="15"/>
  <c r="BU276" i="15"/>
  <c r="BY276" i="15"/>
  <c r="BP277" i="15"/>
  <c r="BS277" i="15"/>
  <c r="BT277" i="15"/>
  <c r="BU277" i="15"/>
  <c r="BY277" i="15"/>
  <c r="BP278" i="15"/>
  <c r="BS278" i="15"/>
  <c r="BT278" i="15"/>
  <c r="BU278" i="15"/>
  <c r="BY278" i="15"/>
  <c r="BP279" i="15"/>
  <c r="BS279" i="15"/>
  <c r="BT279" i="15"/>
  <c r="BU279" i="15"/>
  <c r="BY279" i="15"/>
  <c r="BP280" i="15"/>
  <c r="BS280" i="15"/>
  <c r="BT280" i="15"/>
  <c r="BU280" i="15"/>
  <c r="BY280" i="15"/>
  <c r="BP281" i="15"/>
  <c r="BS281" i="15"/>
  <c r="BT281" i="15"/>
  <c r="BU281" i="15"/>
  <c r="BY281" i="15"/>
  <c r="BP282" i="15"/>
  <c r="BS282" i="15"/>
  <c r="BT282" i="15"/>
  <c r="BU282" i="15"/>
  <c r="BY282" i="15"/>
  <c r="BP283" i="15"/>
  <c r="BS283" i="15"/>
  <c r="BT283" i="15"/>
  <c r="BU283" i="15"/>
  <c r="BY283" i="15"/>
  <c r="BP284" i="15"/>
  <c r="BS284" i="15"/>
  <c r="BT284" i="15"/>
  <c r="BU284" i="15"/>
  <c r="BY284" i="15"/>
  <c r="BP285" i="15"/>
  <c r="BS285" i="15"/>
  <c r="BT285" i="15"/>
  <c r="BU285" i="15"/>
  <c r="BY285" i="15"/>
  <c r="BP286" i="15"/>
  <c r="BS286" i="15"/>
  <c r="BT286" i="15"/>
  <c r="BU286" i="15"/>
  <c r="BY286" i="15"/>
  <c r="BP287" i="15"/>
  <c r="BS287" i="15"/>
  <c r="BT287" i="15"/>
  <c r="BU287" i="15"/>
  <c r="BY287" i="15"/>
  <c r="BP288" i="15"/>
  <c r="BS288" i="15"/>
  <c r="BT288" i="15"/>
  <c r="BU288" i="15"/>
  <c r="BY288" i="15"/>
  <c r="BP289" i="15"/>
  <c r="BS289" i="15"/>
  <c r="BT289" i="15"/>
  <c r="BU289" i="15"/>
  <c r="BY289" i="15"/>
  <c r="BP290" i="15"/>
  <c r="BS290" i="15"/>
  <c r="BT290" i="15"/>
  <c r="BU290" i="15"/>
  <c r="BY290" i="15"/>
  <c r="BP291" i="15"/>
  <c r="BS291" i="15"/>
  <c r="BT291" i="15"/>
  <c r="BU291" i="15"/>
  <c r="BY291" i="15"/>
  <c r="BP292" i="15"/>
  <c r="BS292" i="15"/>
  <c r="BT292" i="15"/>
  <c r="BU292" i="15"/>
  <c r="BY292" i="15"/>
  <c r="BP293" i="15"/>
  <c r="BS293" i="15"/>
  <c r="BT293" i="15"/>
  <c r="BU293" i="15"/>
  <c r="BY293" i="15"/>
  <c r="BP294" i="15"/>
  <c r="BS294" i="15"/>
  <c r="BT294" i="15"/>
  <c r="BU294" i="15"/>
  <c r="BY294" i="15"/>
  <c r="BP295" i="15"/>
  <c r="BS295" i="15"/>
  <c r="BT295" i="15"/>
  <c r="BU295" i="15"/>
  <c r="BY295" i="15"/>
  <c r="BP296" i="15"/>
  <c r="BS296" i="15"/>
  <c r="BT296" i="15"/>
  <c r="BU296" i="15"/>
  <c r="BY296" i="15"/>
  <c r="BP297" i="15"/>
  <c r="BS297" i="15"/>
  <c r="BT297" i="15"/>
  <c r="BU297" i="15"/>
  <c r="BY297" i="15"/>
  <c r="BP298" i="15"/>
  <c r="BS298" i="15"/>
  <c r="BT298" i="15"/>
  <c r="BU298" i="15"/>
  <c r="BY298" i="15"/>
  <c r="BP299" i="15"/>
  <c r="BS299" i="15"/>
  <c r="BT299" i="15"/>
  <c r="BU299" i="15"/>
  <c r="BY299" i="15"/>
  <c r="BP300" i="15"/>
  <c r="BS300" i="15"/>
  <c r="BT300" i="15"/>
  <c r="BU300" i="15"/>
  <c r="BY300" i="15"/>
  <c r="BP301" i="15"/>
  <c r="BS301" i="15"/>
  <c r="BT301" i="15"/>
  <c r="BU301" i="15"/>
  <c r="BY301" i="15"/>
  <c r="BP302" i="15"/>
  <c r="BS302" i="15"/>
  <c r="BT302" i="15"/>
  <c r="BU302" i="15"/>
  <c r="BY302" i="15"/>
  <c r="BP303" i="15"/>
  <c r="BS303" i="15"/>
  <c r="BT303" i="15"/>
  <c r="BU303" i="15"/>
  <c r="BY303" i="15"/>
  <c r="BP304" i="15"/>
  <c r="BS304" i="15"/>
  <c r="BT304" i="15"/>
  <c r="BU304" i="15"/>
  <c r="BY304" i="15"/>
  <c r="BP305" i="15"/>
  <c r="BS305" i="15"/>
  <c r="BT305" i="15"/>
  <c r="BU305" i="15"/>
  <c r="BY305" i="15"/>
  <c r="BP306" i="15"/>
  <c r="BS306" i="15"/>
  <c r="BT306" i="15"/>
  <c r="BU306" i="15"/>
  <c r="BY306" i="15"/>
  <c r="BP307" i="15"/>
  <c r="BS307" i="15"/>
  <c r="BT307" i="15"/>
  <c r="BU307" i="15"/>
  <c r="BY307" i="15"/>
  <c r="BP308" i="15"/>
  <c r="BS308" i="15"/>
  <c r="BT308" i="15"/>
  <c r="BU308" i="15"/>
  <c r="BY308" i="15"/>
  <c r="BP309" i="15"/>
  <c r="BS309" i="15"/>
  <c r="BT309" i="15"/>
  <c r="BU309" i="15"/>
  <c r="BY309" i="15"/>
  <c r="BP310" i="15"/>
  <c r="BS310" i="15"/>
  <c r="BT310" i="15"/>
  <c r="BU310" i="15"/>
  <c r="BY310" i="15"/>
  <c r="BP311" i="15"/>
  <c r="BS311" i="15"/>
  <c r="BT311" i="15"/>
  <c r="BU311" i="15"/>
  <c r="BY311" i="15"/>
  <c r="BP312" i="15"/>
  <c r="BS312" i="15"/>
  <c r="BT312" i="15"/>
  <c r="BU312" i="15"/>
  <c r="BY312" i="15"/>
  <c r="BP313" i="15"/>
  <c r="BS313" i="15"/>
  <c r="BT313" i="15"/>
  <c r="BU313" i="15"/>
  <c r="BY313" i="15"/>
  <c r="BP314" i="15"/>
  <c r="BS314" i="15"/>
  <c r="BT314" i="15"/>
  <c r="BU314" i="15"/>
  <c r="BY314" i="15"/>
  <c r="BP315" i="15"/>
  <c r="BS315" i="15"/>
  <c r="BT315" i="15"/>
  <c r="BU315" i="15"/>
  <c r="BY315" i="15"/>
  <c r="BP316" i="15"/>
  <c r="BS316" i="15"/>
  <c r="BT316" i="15"/>
  <c r="BU316" i="15"/>
  <c r="BY316" i="15"/>
  <c r="BP317" i="15"/>
  <c r="BS317" i="15"/>
  <c r="BT317" i="15"/>
  <c r="BU317" i="15"/>
  <c r="BY317" i="15"/>
  <c r="BP318" i="15"/>
  <c r="BS318" i="15"/>
  <c r="BT318" i="15"/>
  <c r="BU318" i="15"/>
  <c r="BY318" i="15"/>
  <c r="BP319" i="15"/>
  <c r="BS319" i="15"/>
  <c r="BT319" i="15"/>
  <c r="BU319" i="15"/>
  <c r="BY319" i="15"/>
  <c r="BP320" i="15"/>
  <c r="BS320" i="15"/>
  <c r="BT320" i="15"/>
  <c r="BU320" i="15"/>
  <c r="BY320" i="15"/>
  <c r="BP321" i="15"/>
  <c r="BS321" i="15"/>
  <c r="BT321" i="15"/>
  <c r="BU321" i="15"/>
  <c r="BY321" i="15"/>
  <c r="BP322" i="15"/>
  <c r="BS322" i="15"/>
  <c r="BT322" i="15"/>
  <c r="BU322" i="15"/>
  <c r="BY322" i="15"/>
  <c r="BP323" i="15"/>
  <c r="BS323" i="15"/>
  <c r="BT323" i="15"/>
  <c r="BU323" i="15"/>
  <c r="BY323" i="15"/>
  <c r="BP324" i="15"/>
  <c r="BS324" i="15"/>
  <c r="BT324" i="15"/>
  <c r="BU324" i="15"/>
  <c r="BY324" i="15"/>
  <c r="BP325" i="15"/>
  <c r="BS325" i="15"/>
  <c r="BT325" i="15"/>
  <c r="BU325" i="15"/>
  <c r="BY325" i="15"/>
  <c r="BP326" i="15"/>
  <c r="BS326" i="15"/>
  <c r="BT326" i="15"/>
  <c r="BU326" i="15"/>
  <c r="BY326" i="15"/>
  <c r="BP327" i="15"/>
  <c r="BS327" i="15"/>
  <c r="BT327" i="15"/>
  <c r="BU327" i="15"/>
  <c r="BY327" i="15"/>
  <c r="BP328" i="15"/>
  <c r="BS328" i="15"/>
  <c r="BT328" i="15"/>
  <c r="BU328" i="15"/>
  <c r="BY328" i="15"/>
  <c r="BP329" i="15"/>
  <c r="BS329" i="15"/>
  <c r="BT329" i="15"/>
  <c r="BU329" i="15"/>
  <c r="BY329" i="15"/>
  <c r="BP330" i="15"/>
  <c r="BS330" i="15"/>
  <c r="BT330" i="15"/>
  <c r="BU330" i="15"/>
  <c r="BY330" i="15"/>
  <c r="BP331" i="15"/>
  <c r="BS331" i="15"/>
  <c r="BT331" i="15"/>
  <c r="BU331" i="15"/>
  <c r="BY331" i="15"/>
  <c r="BP332" i="15"/>
  <c r="BS332" i="15"/>
  <c r="BT332" i="15"/>
  <c r="BU332" i="15"/>
  <c r="BY332" i="15"/>
  <c r="BP333" i="15"/>
  <c r="BS333" i="15"/>
  <c r="BT333" i="15"/>
  <c r="BU333" i="15"/>
  <c r="BY333" i="15"/>
  <c r="BP334" i="15"/>
  <c r="BS334" i="15"/>
  <c r="BT334" i="15"/>
  <c r="BU334" i="15"/>
  <c r="BY334" i="15"/>
  <c r="BP335" i="15"/>
  <c r="BS335" i="15"/>
  <c r="BT335" i="15"/>
  <c r="BU335" i="15"/>
  <c r="BY335" i="15"/>
  <c r="BP336" i="15"/>
  <c r="BS336" i="15"/>
  <c r="BT336" i="15"/>
  <c r="BU336" i="15"/>
  <c r="BY336" i="15"/>
  <c r="BP337" i="15"/>
  <c r="BS337" i="15"/>
  <c r="BT337" i="15"/>
  <c r="BU337" i="15"/>
  <c r="BY337" i="15"/>
  <c r="BP338" i="15"/>
  <c r="BS338" i="15"/>
  <c r="BT338" i="15"/>
  <c r="BU338" i="15"/>
  <c r="BY338" i="15"/>
  <c r="BP339" i="15"/>
  <c r="BS339" i="15"/>
  <c r="BT339" i="15"/>
  <c r="BU339" i="15"/>
  <c r="BY339" i="15"/>
  <c r="BP340" i="15"/>
  <c r="BS340" i="15"/>
  <c r="BT340" i="15"/>
  <c r="BU340" i="15"/>
  <c r="BY340" i="15"/>
  <c r="BP341" i="15"/>
  <c r="BS341" i="15"/>
  <c r="BT341" i="15"/>
  <c r="BU341" i="15"/>
  <c r="BY341" i="15"/>
  <c r="BP342" i="15"/>
  <c r="BS342" i="15"/>
  <c r="BT342" i="15"/>
  <c r="BU342" i="15"/>
  <c r="BY342" i="15"/>
  <c r="BP343" i="15"/>
  <c r="BS343" i="15"/>
  <c r="BT343" i="15"/>
  <c r="BU343" i="15"/>
  <c r="BY343" i="15"/>
  <c r="BP344" i="15"/>
  <c r="BS344" i="15"/>
  <c r="BT344" i="15"/>
  <c r="BU344" i="15"/>
  <c r="BY344" i="15"/>
  <c r="BP345" i="15"/>
  <c r="BS345" i="15"/>
  <c r="BT345" i="15"/>
  <c r="BU345" i="15"/>
  <c r="BY345" i="15"/>
  <c r="BP346" i="15"/>
  <c r="BS346" i="15"/>
  <c r="BT346" i="15"/>
  <c r="BU346" i="15"/>
  <c r="BY346" i="15"/>
  <c r="BP347" i="15"/>
  <c r="BS347" i="15"/>
  <c r="BT347" i="15"/>
  <c r="BU347" i="15"/>
  <c r="BY347" i="15"/>
  <c r="BP348" i="15"/>
  <c r="BS348" i="15"/>
  <c r="BT348" i="15"/>
  <c r="BU348" i="15"/>
  <c r="BY348" i="15"/>
  <c r="BP349" i="15"/>
  <c r="BS349" i="15"/>
  <c r="BT349" i="15"/>
  <c r="BU349" i="15"/>
  <c r="BY349" i="15"/>
  <c r="BP350" i="15"/>
  <c r="BS350" i="15"/>
  <c r="BT350" i="15"/>
  <c r="BU350" i="15"/>
  <c r="BY350" i="15"/>
  <c r="BP351" i="15"/>
  <c r="BS351" i="15"/>
  <c r="BT351" i="15"/>
  <c r="BU351" i="15"/>
  <c r="BY351" i="15"/>
  <c r="BP352" i="15"/>
  <c r="BS352" i="15"/>
  <c r="BT352" i="15"/>
  <c r="BU352" i="15"/>
  <c r="BY352" i="15"/>
  <c r="BP353" i="15"/>
  <c r="BS353" i="15"/>
  <c r="BT353" i="15"/>
  <c r="BU353" i="15"/>
  <c r="BY353" i="15"/>
  <c r="BP354" i="15"/>
  <c r="BS354" i="15"/>
  <c r="BT354" i="15"/>
  <c r="BU354" i="15"/>
  <c r="BY354" i="15"/>
  <c r="BP355" i="15"/>
  <c r="BS355" i="15"/>
  <c r="BT355" i="15"/>
  <c r="BU355" i="15"/>
  <c r="BY355" i="15"/>
  <c r="BP356" i="15"/>
  <c r="BS356" i="15"/>
  <c r="BT356" i="15"/>
  <c r="BU356" i="15"/>
  <c r="BY356" i="15"/>
  <c r="BP357" i="15"/>
  <c r="BS357" i="15"/>
  <c r="BT357" i="15"/>
  <c r="BU357" i="15"/>
  <c r="BY357" i="15"/>
  <c r="BP358" i="15"/>
  <c r="BS358" i="15"/>
  <c r="BT358" i="15"/>
  <c r="BU358" i="15"/>
  <c r="BY358" i="15"/>
  <c r="BP359" i="15"/>
  <c r="BS359" i="15"/>
  <c r="BT359" i="15"/>
  <c r="BU359" i="15"/>
  <c r="BY359" i="15"/>
  <c r="BP360" i="15"/>
  <c r="BS360" i="15"/>
  <c r="BT360" i="15"/>
  <c r="BU360" i="15"/>
  <c r="BY360" i="15"/>
  <c r="BP361" i="15"/>
  <c r="BS361" i="15"/>
  <c r="BT361" i="15"/>
  <c r="BU361" i="15"/>
  <c r="BY361" i="15"/>
  <c r="BP362" i="15"/>
  <c r="BS362" i="15"/>
  <c r="BT362" i="15"/>
  <c r="BU362" i="15"/>
  <c r="BY362" i="15"/>
  <c r="BP363" i="15"/>
  <c r="BS363" i="15"/>
  <c r="BT363" i="15"/>
  <c r="BU363" i="15"/>
  <c r="BY363" i="15"/>
  <c r="BP364" i="15"/>
  <c r="BS364" i="15"/>
  <c r="BT364" i="15"/>
  <c r="BU364" i="15"/>
  <c r="BY364" i="15"/>
  <c r="BP365" i="15"/>
  <c r="BS365" i="15"/>
  <c r="BT365" i="15"/>
  <c r="BU365" i="15"/>
  <c r="BY365" i="15"/>
  <c r="BP366" i="15"/>
  <c r="BS366" i="15"/>
  <c r="BT366" i="15"/>
  <c r="BU366" i="15"/>
  <c r="BY366" i="15"/>
  <c r="BP367" i="15"/>
  <c r="BS367" i="15"/>
  <c r="BT367" i="15"/>
  <c r="BU367" i="15"/>
  <c r="BY367" i="15"/>
  <c r="BP368" i="15"/>
  <c r="BS368" i="15"/>
  <c r="BT368" i="15"/>
  <c r="BU368" i="15"/>
  <c r="BY368" i="15"/>
  <c r="BP369" i="15"/>
  <c r="BS369" i="15"/>
  <c r="BT369" i="15"/>
  <c r="BU369" i="15"/>
  <c r="BY369" i="15"/>
  <c r="BP370" i="15"/>
  <c r="BS370" i="15"/>
  <c r="BT370" i="15"/>
  <c r="BU370" i="15"/>
  <c r="BY370" i="15"/>
  <c r="BP371" i="15"/>
  <c r="BS371" i="15"/>
  <c r="BT371" i="15"/>
  <c r="BU371" i="15"/>
  <c r="BY371" i="15"/>
  <c r="BP372" i="15"/>
  <c r="BS372" i="15"/>
  <c r="BT372" i="15"/>
  <c r="BU372" i="15"/>
  <c r="BY372" i="15"/>
  <c r="BP373" i="15"/>
  <c r="BS373" i="15"/>
  <c r="BT373" i="15"/>
  <c r="BU373" i="15"/>
  <c r="BY373" i="15"/>
  <c r="BP374" i="15"/>
  <c r="BS374" i="15"/>
  <c r="BT374" i="15"/>
  <c r="BU374" i="15"/>
  <c r="BY374" i="15"/>
  <c r="BP375" i="15"/>
  <c r="BS375" i="15"/>
  <c r="BT375" i="15"/>
  <c r="BU375" i="15"/>
  <c r="BY375" i="15"/>
  <c r="BP376" i="15"/>
  <c r="BS376" i="15"/>
  <c r="BT376" i="15"/>
  <c r="BU376" i="15"/>
  <c r="BY376" i="15"/>
  <c r="BP377" i="15"/>
  <c r="BS377" i="15"/>
  <c r="BT377" i="15"/>
  <c r="BU377" i="15"/>
  <c r="BY377" i="15"/>
  <c r="BP378" i="15"/>
  <c r="BS378" i="15"/>
  <c r="BT378" i="15"/>
  <c r="BU378" i="15"/>
  <c r="BY378" i="15"/>
  <c r="BP379" i="15"/>
  <c r="BS379" i="15"/>
  <c r="BT379" i="15"/>
  <c r="BU379" i="15"/>
  <c r="BY379" i="15"/>
  <c r="BP380" i="15"/>
  <c r="BS380" i="15"/>
  <c r="BT380" i="15"/>
  <c r="BU380" i="15"/>
  <c r="BY380" i="15"/>
  <c r="BP381" i="15"/>
  <c r="BS381" i="15"/>
  <c r="BT381" i="15"/>
  <c r="BU381" i="15"/>
  <c r="BY381" i="15"/>
  <c r="BP382" i="15"/>
  <c r="BS382" i="15"/>
  <c r="BT382" i="15"/>
  <c r="BU382" i="15"/>
  <c r="BY382" i="15"/>
  <c r="BP383" i="15"/>
  <c r="BS383" i="15"/>
  <c r="BT383" i="15"/>
  <c r="BU383" i="15"/>
  <c r="BY383" i="15"/>
  <c r="BP384" i="15"/>
  <c r="BS384" i="15"/>
  <c r="BT384" i="15"/>
  <c r="BU384" i="15"/>
  <c r="BY384" i="15"/>
  <c r="BP385" i="15"/>
  <c r="BS385" i="15"/>
  <c r="BT385" i="15"/>
  <c r="BU385" i="15"/>
  <c r="BY385" i="15"/>
  <c r="BP386" i="15"/>
  <c r="BS386" i="15"/>
  <c r="BT386" i="15"/>
  <c r="BU386" i="15"/>
  <c r="BY386" i="15"/>
  <c r="BP387" i="15"/>
  <c r="BS387" i="15"/>
  <c r="BT387" i="15"/>
  <c r="BU387" i="15"/>
  <c r="BY387" i="15"/>
  <c r="BP388" i="15"/>
  <c r="BS388" i="15"/>
  <c r="BT388" i="15"/>
  <c r="BU388" i="15"/>
  <c r="BY388" i="15"/>
  <c r="BP389" i="15"/>
  <c r="BS389" i="15"/>
  <c r="BT389" i="15"/>
  <c r="BU389" i="15"/>
  <c r="BY389" i="15"/>
  <c r="BP390" i="15"/>
  <c r="BS390" i="15"/>
  <c r="BT390" i="15"/>
  <c r="BU390" i="15"/>
  <c r="BY390" i="15"/>
  <c r="BP391" i="15"/>
  <c r="BS391" i="15"/>
  <c r="BT391" i="15"/>
  <c r="BU391" i="15"/>
  <c r="BY391" i="15"/>
  <c r="BP392" i="15"/>
  <c r="BS392" i="15"/>
  <c r="BT392" i="15"/>
  <c r="BU392" i="15"/>
  <c r="BY392" i="15"/>
  <c r="BP393" i="15"/>
  <c r="BS393" i="15"/>
  <c r="BT393" i="15"/>
  <c r="BU393" i="15"/>
  <c r="BY393" i="15"/>
  <c r="BP394" i="15"/>
  <c r="BS394" i="15"/>
  <c r="BT394" i="15"/>
  <c r="BU394" i="15"/>
  <c r="BY394" i="15"/>
  <c r="BP395" i="15"/>
  <c r="BS395" i="15"/>
  <c r="BT395" i="15"/>
  <c r="BU395" i="15"/>
  <c r="BY395" i="15"/>
  <c r="BP396" i="15"/>
  <c r="BS396" i="15"/>
  <c r="BT396" i="15"/>
  <c r="BU396" i="15"/>
  <c r="BY396" i="15"/>
  <c r="BP397" i="15"/>
  <c r="BS397" i="15"/>
  <c r="BT397" i="15"/>
  <c r="BU397" i="15"/>
  <c r="BY397" i="15"/>
  <c r="BP398" i="15"/>
  <c r="BS398" i="15"/>
  <c r="BT398" i="15"/>
  <c r="BU398" i="15"/>
  <c r="BY398" i="15"/>
  <c r="BP399" i="15"/>
  <c r="BS399" i="15"/>
  <c r="BT399" i="15"/>
  <c r="BU399" i="15"/>
  <c r="BY399" i="15"/>
  <c r="BP400" i="15"/>
  <c r="BS400" i="15"/>
  <c r="BT400" i="15"/>
  <c r="BU400" i="15"/>
  <c r="BY400" i="15"/>
  <c r="BP401" i="15"/>
  <c r="BS401" i="15"/>
  <c r="BT401" i="15"/>
  <c r="BU401" i="15"/>
  <c r="BY401" i="15"/>
  <c r="BP402" i="15"/>
  <c r="BS402" i="15"/>
  <c r="BT402" i="15"/>
  <c r="BU402" i="15"/>
  <c r="BY402" i="15"/>
  <c r="BP403" i="15"/>
  <c r="BS403" i="15"/>
  <c r="BT403" i="15"/>
  <c r="BU403" i="15"/>
  <c r="BY403" i="15"/>
  <c r="BP404" i="15"/>
  <c r="BS404" i="15"/>
  <c r="BT404" i="15"/>
  <c r="BU404" i="15"/>
  <c r="BY404" i="15"/>
  <c r="BP405" i="15"/>
  <c r="BS405" i="15"/>
  <c r="BT405" i="15"/>
  <c r="BU405" i="15"/>
  <c r="BY405" i="15"/>
  <c r="BP406" i="15"/>
  <c r="BS406" i="15"/>
  <c r="BT406" i="15"/>
  <c r="BU406" i="15"/>
  <c r="BY406" i="15"/>
  <c r="BP407" i="15"/>
  <c r="BS407" i="15"/>
  <c r="BT407" i="15"/>
  <c r="BU407" i="15"/>
  <c r="BY407" i="15"/>
  <c r="BP408" i="15"/>
  <c r="BS408" i="15"/>
  <c r="BT408" i="15"/>
  <c r="BU408" i="15"/>
  <c r="BY408" i="15"/>
  <c r="BP409" i="15"/>
  <c r="BS409" i="15"/>
  <c r="BT409" i="15"/>
  <c r="BU409" i="15"/>
  <c r="BY409" i="15"/>
  <c r="BP410" i="15"/>
  <c r="BS410" i="15"/>
  <c r="BT410" i="15"/>
  <c r="BU410" i="15"/>
  <c r="BY410" i="15"/>
  <c r="BP411" i="15"/>
  <c r="BS411" i="15"/>
  <c r="BT411" i="15"/>
  <c r="BU411" i="15"/>
  <c r="BY411" i="15"/>
  <c r="BP412" i="15"/>
  <c r="BS412" i="15"/>
  <c r="BT412" i="15"/>
  <c r="BU412" i="15"/>
  <c r="BY412" i="15"/>
  <c r="BP413" i="15"/>
  <c r="BS413" i="15"/>
  <c r="BT413" i="15"/>
  <c r="BU413" i="15"/>
  <c r="BY413" i="15"/>
  <c r="BP414" i="15"/>
  <c r="BS414" i="15"/>
  <c r="BT414" i="15"/>
  <c r="BU414" i="15"/>
  <c r="BY414" i="15"/>
  <c r="BP415" i="15"/>
  <c r="BS415" i="15"/>
  <c r="BT415" i="15"/>
  <c r="BU415" i="15"/>
  <c r="BY415" i="15"/>
  <c r="BP416" i="15"/>
  <c r="BS416" i="15"/>
  <c r="BT416" i="15"/>
  <c r="BU416" i="15"/>
  <c r="BY416" i="15"/>
  <c r="BP417" i="15"/>
  <c r="BS417" i="15"/>
  <c r="BT417" i="15"/>
  <c r="BU417" i="15"/>
  <c r="BY417" i="15"/>
  <c r="BP418" i="15"/>
  <c r="BS418" i="15"/>
  <c r="BT418" i="15"/>
  <c r="BU418" i="15"/>
  <c r="BY418" i="15"/>
  <c r="BP419" i="15"/>
  <c r="BS419" i="15"/>
  <c r="BT419" i="15"/>
  <c r="BU419" i="15"/>
  <c r="BY419" i="15"/>
  <c r="BP420" i="15"/>
  <c r="BS420" i="15"/>
  <c r="BT420" i="15"/>
  <c r="BU420" i="15"/>
  <c r="BY420" i="15"/>
  <c r="BP421" i="15"/>
  <c r="BS421" i="15"/>
  <c r="BT421" i="15"/>
  <c r="BU421" i="15"/>
  <c r="BY421" i="15"/>
  <c r="BP422" i="15"/>
  <c r="BS422" i="15"/>
  <c r="BT422" i="15"/>
  <c r="BU422" i="15"/>
  <c r="BY422" i="15"/>
  <c r="BP423" i="15"/>
  <c r="BS423" i="15"/>
  <c r="BT423" i="15"/>
  <c r="BU423" i="15"/>
  <c r="BY423" i="15"/>
  <c r="BP424" i="15"/>
  <c r="BS424" i="15"/>
  <c r="BT424" i="15"/>
  <c r="BU424" i="15"/>
  <c r="BY424" i="15"/>
  <c r="BP425" i="15"/>
  <c r="BS425" i="15"/>
  <c r="BT425" i="15"/>
  <c r="BU425" i="15"/>
  <c r="BY425" i="15"/>
  <c r="BP426" i="15"/>
  <c r="BS426" i="15"/>
  <c r="BT426" i="15"/>
  <c r="BU426" i="15"/>
  <c r="BY426" i="15"/>
  <c r="BP427" i="15"/>
  <c r="BS427" i="15"/>
  <c r="BT427" i="15"/>
  <c r="BU427" i="15"/>
  <c r="BY427" i="15"/>
  <c r="BP428" i="15"/>
  <c r="BS428" i="15"/>
  <c r="BT428" i="15"/>
  <c r="BU428" i="15"/>
  <c r="BY428" i="15"/>
  <c r="BP429" i="15"/>
  <c r="BS429" i="15"/>
  <c r="BT429" i="15"/>
  <c r="BU429" i="15"/>
  <c r="BY429" i="15"/>
  <c r="BP430" i="15"/>
  <c r="BS430" i="15"/>
  <c r="BT430" i="15"/>
  <c r="BU430" i="15"/>
  <c r="BY430" i="15"/>
  <c r="BP431" i="15"/>
  <c r="BS431" i="15"/>
  <c r="BT431" i="15"/>
  <c r="BU431" i="15"/>
  <c r="BY431" i="15"/>
  <c r="BP432" i="15"/>
  <c r="BS432" i="15"/>
  <c r="BT432" i="15"/>
  <c r="BU432" i="15"/>
  <c r="BY432" i="15"/>
  <c r="BP433" i="15"/>
  <c r="BS433" i="15"/>
  <c r="BT433" i="15"/>
  <c r="BU433" i="15"/>
  <c r="BY433" i="15"/>
  <c r="BP434" i="15"/>
  <c r="BS434" i="15"/>
  <c r="BT434" i="15"/>
  <c r="BU434" i="15"/>
  <c r="BY434" i="15"/>
  <c r="BP435" i="15"/>
  <c r="BS435" i="15"/>
  <c r="BT435" i="15"/>
  <c r="BU435" i="15"/>
  <c r="BY435" i="15"/>
  <c r="BP436" i="15"/>
  <c r="BS436" i="15"/>
  <c r="BT436" i="15"/>
  <c r="BU436" i="15"/>
  <c r="BY436" i="15"/>
  <c r="BP437" i="15"/>
  <c r="BS437" i="15"/>
  <c r="BT437" i="15"/>
  <c r="BU437" i="15"/>
  <c r="BY437" i="15"/>
  <c r="BP438" i="15"/>
  <c r="BS438" i="15"/>
  <c r="BT438" i="15"/>
  <c r="BU438" i="15"/>
  <c r="BY438" i="15"/>
  <c r="BP439" i="15"/>
  <c r="BS439" i="15"/>
  <c r="BT439" i="15"/>
  <c r="BU439" i="15"/>
  <c r="BY439" i="15"/>
  <c r="BP440" i="15"/>
  <c r="BS440" i="15"/>
  <c r="BT440" i="15"/>
  <c r="BU440" i="15"/>
  <c r="BY440" i="15"/>
  <c r="BP441" i="15"/>
  <c r="BS441" i="15"/>
  <c r="BT441" i="15"/>
  <c r="BU441" i="15"/>
  <c r="BY441" i="15"/>
  <c r="BP442" i="15"/>
  <c r="BS442" i="15"/>
  <c r="BT442" i="15"/>
  <c r="BU442" i="15"/>
  <c r="BY442" i="15"/>
  <c r="BP443" i="15"/>
  <c r="BS443" i="15"/>
  <c r="BT443" i="15"/>
  <c r="BU443" i="15"/>
  <c r="BY443" i="15"/>
  <c r="BP444" i="15"/>
  <c r="BS444" i="15"/>
  <c r="BT444" i="15"/>
  <c r="BU444" i="15"/>
  <c r="BY444" i="15"/>
  <c r="BP445" i="15"/>
  <c r="BS445" i="15"/>
  <c r="BT445" i="15"/>
  <c r="BU445" i="15"/>
  <c r="BY445" i="15"/>
  <c r="BP446" i="15"/>
  <c r="BS446" i="15"/>
  <c r="BT446" i="15"/>
  <c r="BU446" i="15"/>
  <c r="BY446" i="15"/>
  <c r="BP447" i="15"/>
  <c r="BS447" i="15"/>
  <c r="BT447" i="15"/>
  <c r="BU447" i="15"/>
  <c r="BY447" i="15"/>
  <c r="BP448" i="15"/>
  <c r="BS448" i="15"/>
  <c r="BT448" i="15"/>
  <c r="BU448" i="15"/>
  <c r="BY448" i="15"/>
  <c r="BP449" i="15"/>
  <c r="BS449" i="15"/>
  <c r="BT449" i="15"/>
  <c r="BU449" i="15"/>
  <c r="BY449" i="15"/>
  <c r="BP450" i="15"/>
  <c r="BS450" i="15"/>
  <c r="BT450" i="15"/>
  <c r="BU450" i="15"/>
  <c r="BY450" i="15"/>
  <c r="BP451" i="15"/>
  <c r="BS451" i="15"/>
  <c r="BT451" i="15"/>
  <c r="BU451" i="15"/>
  <c r="BY451" i="15"/>
  <c r="BP452" i="15"/>
  <c r="BS452" i="15"/>
  <c r="BT452" i="15"/>
  <c r="BU452" i="15"/>
  <c r="BY452" i="15"/>
  <c r="BP453" i="15"/>
  <c r="BS453" i="15"/>
  <c r="BT453" i="15"/>
  <c r="BU453" i="15"/>
  <c r="BY453" i="15"/>
  <c r="BP454" i="15"/>
  <c r="BS454" i="15"/>
  <c r="BT454" i="15"/>
  <c r="BU454" i="15"/>
  <c r="BY454" i="15"/>
  <c r="BP455" i="15"/>
  <c r="BS455" i="15"/>
  <c r="BT455" i="15"/>
  <c r="BU455" i="15"/>
  <c r="BY455" i="15"/>
  <c r="BP456" i="15"/>
  <c r="BS456" i="15"/>
  <c r="BT456" i="15"/>
  <c r="BU456" i="15"/>
  <c r="BY456" i="15"/>
  <c r="BP457" i="15"/>
  <c r="BS457" i="15"/>
  <c r="BT457" i="15"/>
  <c r="BU457" i="15"/>
  <c r="BY457" i="15"/>
  <c r="BP458" i="15"/>
  <c r="BS458" i="15"/>
  <c r="BT458" i="15"/>
  <c r="BU458" i="15"/>
  <c r="BY458" i="15"/>
  <c r="BP459" i="15"/>
  <c r="BS459" i="15"/>
  <c r="BT459" i="15"/>
  <c r="BU459" i="15"/>
  <c r="BY459" i="15"/>
  <c r="BP460" i="15"/>
  <c r="BS460" i="15"/>
  <c r="BT460" i="15"/>
  <c r="BU460" i="15"/>
  <c r="BY460" i="15"/>
  <c r="BP461" i="15"/>
  <c r="BS461" i="15"/>
  <c r="BT461" i="15"/>
  <c r="BU461" i="15"/>
  <c r="BY461" i="15"/>
  <c r="BP462" i="15"/>
  <c r="BS462" i="15"/>
  <c r="BT462" i="15"/>
  <c r="BU462" i="15"/>
  <c r="BY462" i="15"/>
  <c r="BP463" i="15"/>
  <c r="BS463" i="15"/>
  <c r="BT463" i="15"/>
  <c r="BU463" i="15"/>
  <c r="BY463" i="15"/>
  <c r="BP464" i="15"/>
  <c r="BS464" i="15"/>
  <c r="BT464" i="15"/>
  <c r="BU464" i="15"/>
  <c r="BY464" i="15"/>
  <c r="BP465" i="15"/>
  <c r="BS465" i="15"/>
  <c r="BT465" i="15"/>
  <c r="BU465" i="15"/>
  <c r="BY465" i="15"/>
  <c r="BP466" i="15"/>
  <c r="BS466" i="15"/>
  <c r="BT466" i="15"/>
  <c r="BU466" i="15"/>
  <c r="BY466" i="15"/>
  <c r="BP467" i="15"/>
  <c r="BS467" i="15"/>
  <c r="BT467" i="15"/>
  <c r="BU467" i="15"/>
  <c r="BY467" i="15"/>
  <c r="BP468" i="15"/>
  <c r="BS468" i="15"/>
  <c r="BT468" i="15"/>
  <c r="BU468" i="15"/>
  <c r="BY468" i="15"/>
  <c r="BP469" i="15"/>
  <c r="BS469" i="15"/>
  <c r="BT469" i="15"/>
  <c r="BU469" i="15"/>
  <c r="BY469" i="15"/>
  <c r="BP470" i="15"/>
  <c r="BS470" i="15"/>
  <c r="BT470" i="15"/>
  <c r="BU470" i="15"/>
  <c r="BY470" i="15"/>
  <c r="BP471" i="15"/>
  <c r="BS471" i="15"/>
  <c r="BT471" i="15"/>
  <c r="BU471" i="15"/>
  <c r="BY471" i="15"/>
  <c r="BP472" i="15"/>
  <c r="BS472" i="15"/>
  <c r="BT472" i="15"/>
  <c r="BU472" i="15"/>
  <c r="BY472" i="15"/>
  <c r="BP473" i="15"/>
  <c r="BS473" i="15"/>
  <c r="BT473" i="15"/>
  <c r="BU473" i="15"/>
  <c r="BY473" i="15"/>
  <c r="BP474" i="15"/>
  <c r="BS474" i="15"/>
  <c r="BT474" i="15"/>
  <c r="BU474" i="15"/>
  <c r="BY474" i="15"/>
  <c r="BP475" i="15"/>
  <c r="BS475" i="15"/>
  <c r="BT475" i="15"/>
  <c r="BU475" i="15"/>
  <c r="BY475" i="15"/>
  <c r="BP476" i="15"/>
  <c r="BS476" i="15"/>
  <c r="BT476" i="15"/>
  <c r="BU476" i="15"/>
  <c r="BY476" i="15"/>
  <c r="BP477" i="15"/>
  <c r="BS477" i="15"/>
  <c r="BT477" i="15"/>
  <c r="BU477" i="15"/>
  <c r="BY477" i="15"/>
  <c r="BP478" i="15"/>
  <c r="BS478" i="15"/>
  <c r="BT478" i="15"/>
  <c r="BU478" i="15"/>
  <c r="BY478" i="15"/>
  <c r="BP479" i="15"/>
  <c r="BS479" i="15"/>
  <c r="BT479" i="15"/>
  <c r="BU479" i="15"/>
  <c r="BY479" i="15"/>
  <c r="BP480" i="15"/>
  <c r="BS480" i="15"/>
  <c r="BT480" i="15"/>
  <c r="BU480" i="15"/>
  <c r="BY480" i="15"/>
  <c r="BP481" i="15"/>
  <c r="BS481" i="15"/>
  <c r="BT481" i="15"/>
  <c r="BU481" i="15"/>
  <c r="BY481" i="15"/>
  <c r="BP482" i="15"/>
  <c r="BS482" i="15"/>
  <c r="BT482" i="15"/>
  <c r="BU482" i="15"/>
  <c r="BY482" i="15"/>
  <c r="BP483" i="15"/>
  <c r="BS483" i="15"/>
  <c r="BT483" i="15"/>
  <c r="BU483" i="15"/>
  <c r="BY483" i="15"/>
  <c r="BP484" i="15"/>
  <c r="BS484" i="15"/>
  <c r="BT484" i="15"/>
  <c r="BU484" i="15"/>
  <c r="BY484" i="15"/>
  <c r="BP485" i="15"/>
  <c r="BS485" i="15"/>
  <c r="BT485" i="15"/>
  <c r="BU485" i="15"/>
  <c r="BY485" i="15"/>
  <c r="BP486" i="15"/>
  <c r="BS486" i="15"/>
  <c r="BT486" i="15"/>
  <c r="BU486" i="15"/>
  <c r="BY486" i="15"/>
  <c r="BP487" i="15"/>
  <c r="BS487" i="15"/>
  <c r="BT487" i="15"/>
  <c r="BU487" i="15"/>
  <c r="BY487" i="15"/>
  <c r="BP488" i="15"/>
  <c r="BS488" i="15"/>
  <c r="BT488" i="15"/>
  <c r="BU488" i="15"/>
  <c r="BY488" i="15"/>
  <c r="BP489" i="15"/>
  <c r="BS489" i="15"/>
  <c r="BT489" i="15"/>
  <c r="BU489" i="15"/>
  <c r="BY489" i="15"/>
  <c r="BP490" i="15"/>
  <c r="BS490" i="15"/>
  <c r="BT490" i="15"/>
  <c r="BU490" i="15"/>
  <c r="BY490" i="15"/>
  <c r="BP491" i="15"/>
  <c r="BS491" i="15"/>
  <c r="BT491" i="15"/>
  <c r="BU491" i="15"/>
  <c r="BY491" i="15"/>
  <c r="BP492" i="15"/>
  <c r="BS492" i="15"/>
  <c r="BT492" i="15"/>
  <c r="BU492" i="15"/>
  <c r="BY492" i="15"/>
  <c r="BP493" i="15"/>
  <c r="BS493" i="15"/>
  <c r="BT493" i="15"/>
  <c r="BU493" i="15"/>
  <c r="BY493" i="15"/>
  <c r="BP494" i="15"/>
  <c r="BS494" i="15"/>
  <c r="BT494" i="15"/>
  <c r="BU494" i="15"/>
  <c r="BY494" i="15"/>
  <c r="BP495" i="15"/>
  <c r="BS495" i="15"/>
  <c r="BT495" i="15"/>
  <c r="BU495" i="15"/>
  <c r="BY495" i="15"/>
  <c r="BP496" i="15"/>
  <c r="BS496" i="15"/>
  <c r="BT496" i="15"/>
  <c r="BU496" i="15"/>
  <c r="BY496" i="15"/>
  <c r="BP497" i="15"/>
  <c r="BS497" i="15"/>
  <c r="BT497" i="15"/>
  <c r="BU497" i="15"/>
  <c r="BY497" i="15"/>
  <c r="BP498" i="15"/>
  <c r="BS498" i="15"/>
  <c r="BT498" i="15"/>
  <c r="BU498" i="15"/>
  <c r="BY498" i="15"/>
  <c r="BP499" i="15"/>
  <c r="BS499" i="15"/>
  <c r="BT499" i="15"/>
  <c r="BU499" i="15"/>
  <c r="BY499" i="15"/>
  <c r="BP500" i="15"/>
  <c r="BS500" i="15"/>
  <c r="BT500" i="15"/>
  <c r="BU500" i="15"/>
  <c r="BY500" i="15"/>
  <c r="BP501" i="15"/>
  <c r="BS501" i="15"/>
  <c r="BT501" i="15"/>
  <c r="BU501" i="15"/>
  <c r="BY501" i="15"/>
  <c r="BP502" i="15"/>
  <c r="BS502" i="15"/>
  <c r="BT502" i="15"/>
  <c r="BU502" i="15"/>
  <c r="BY502" i="15"/>
  <c r="BP503" i="15"/>
  <c r="BS503" i="15"/>
  <c r="BT503" i="15"/>
  <c r="BU503" i="15"/>
  <c r="BY503" i="15"/>
  <c r="BP504" i="15"/>
  <c r="BS504" i="15"/>
  <c r="BT504" i="15"/>
  <c r="BU504" i="15"/>
  <c r="BY504" i="15"/>
  <c r="BP505" i="15"/>
  <c r="BS505" i="15"/>
  <c r="BT505" i="15"/>
  <c r="BU505" i="15"/>
  <c r="BY505" i="15"/>
  <c r="BP506" i="15"/>
  <c r="BS506" i="15"/>
  <c r="BT506" i="15"/>
  <c r="BU506" i="15"/>
  <c r="BY506" i="15"/>
  <c r="BP507" i="15"/>
  <c r="BS507" i="15"/>
  <c r="BT507" i="15"/>
  <c r="BU507" i="15"/>
  <c r="BY507" i="15"/>
  <c r="BP508" i="15"/>
  <c r="BS508" i="15"/>
  <c r="BT508" i="15"/>
  <c r="BU508" i="15"/>
  <c r="BY508" i="15"/>
  <c r="BP509" i="15"/>
  <c r="BS509" i="15"/>
  <c r="BT509" i="15"/>
  <c r="BU509" i="15"/>
  <c r="BY509" i="15"/>
  <c r="BP510" i="15"/>
  <c r="BS510" i="15"/>
  <c r="BT510" i="15"/>
  <c r="BU510" i="15"/>
  <c r="BY510" i="15"/>
  <c r="BP511" i="15"/>
  <c r="BS511" i="15"/>
  <c r="BT511" i="15"/>
  <c r="BU511" i="15"/>
  <c r="BY511" i="15"/>
  <c r="BP512" i="15"/>
  <c r="BS512" i="15"/>
  <c r="BT512" i="15"/>
  <c r="BU512" i="15"/>
  <c r="BY512" i="15"/>
  <c r="BP513" i="15"/>
  <c r="BS513" i="15"/>
  <c r="BT513" i="15"/>
  <c r="BU513" i="15"/>
  <c r="BY513" i="15"/>
  <c r="BP514" i="15"/>
  <c r="BS514" i="15"/>
  <c r="BT514" i="15"/>
  <c r="BU514" i="15"/>
  <c r="BY514" i="15"/>
  <c r="BP515" i="15"/>
  <c r="BS515" i="15"/>
  <c r="BT515" i="15"/>
  <c r="BU515" i="15"/>
  <c r="BY515" i="15"/>
  <c r="BP516" i="15"/>
  <c r="BS516" i="15"/>
  <c r="BT516" i="15"/>
  <c r="BU516" i="15"/>
  <c r="BY516" i="15"/>
  <c r="BP517" i="15"/>
  <c r="BS517" i="15"/>
  <c r="BT517" i="15"/>
  <c r="BU517" i="15"/>
  <c r="BY517" i="15"/>
  <c r="BP518" i="15"/>
  <c r="BS518" i="15"/>
  <c r="BT518" i="15"/>
  <c r="BU518" i="15"/>
  <c r="BY518" i="15"/>
  <c r="BP519" i="15"/>
  <c r="BS519" i="15"/>
  <c r="BT519" i="15"/>
  <c r="BU519" i="15"/>
  <c r="BY519" i="15"/>
  <c r="BP520" i="15"/>
  <c r="BS520" i="15"/>
  <c r="BT520" i="15"/>
  <c r="BU520" i="15"/>
  <c r="BY520" i="15"/>
  <c r="BP521" i="15"/>
  <c r="BS521" i="15"/>
  <c r="BT521" i="15"/>
  <c r="BU521" i="15"/>
  <c r="BY521" i="15"/>
  <c r="BP522" i="15"/>
  <c r="BS522" i="15"/>
  <c r="BT522" i="15"/>
  <c r="BU522" i="15"/>
  <c r="BY522" i="15"/>
  <c r="BP523" i="15"/>
  <c r="BS523" i="15"/>
  <c r="BT523" i="15"/>
  <c r="BU523" i="15"/>
  <c r="BY523" i="15"/>
  <c r="BP524" i="15"/>
  <c r="BS524" i="15"/>
  <c r="BT524" i="15"/>
  <c r="BU524" i="15"/>
  <c r="BY524" i="15"/>
  <c r="BP525" i="15"/>
  <c r="BS525" i="15"/>
  <c r="BT525" i="15"/>
  <c r="BU525" i="15"/>
  <c r="BY525" i="15"/>
  <c r="BP526" i="15"/>
  <c r="BS526" i="15"/>
  <c r="BT526" i="15"/>
  <c r="BU526" i="15"/>
  <c r="BY526" i="15"/>
  <c r="BP527" i="15"/>
  <c r="BS527" i="15"/>
  <c r="BT527" i="15"/>
  <c r="BU527" i="15"/>
  <c r="BY527" i="15"/>
  <c r="BP528" i="15"/>
  <c r="BS528" i="15"/>
  <c r="BT528" i="15"/>
  <c r="BU528" i="15"/>
  <c r="BY528" i="15"/>
  <c r="BP529" i="15"/>
  <c r="BS529" i="15"/>
  <c r="BT529" i="15"/>
  <c r="BU529" i="15"/>
  <c r="BY529" i="15"/>
  <c r="BP530" i="15"/>
  <c r="BS530" i="15"/>
  <c r="BT530" i="15"/>
  <c r="BU530" i="15"/>
  <c r="BY530" i="15"/>
  <c r="BP531" i="15"/>
  <c r="BS531" i="15"/>
  <c r="BT531" i="15"/>
  <c r="BU531" i="15"/>
  <c r="BY531" i="15"/>
  <c r="BP532" i="15"/>
  <c r="BS532" i="15"/>
  <c r="BT532" i="15"/>
  <c r="BU532" i="15"/>
  <c r="BY532" i="15"/>
  <c r="BP533" i="15"/>
  <c r="BS533" i="15"/>
  <c r="BT533" i="15"/>
  <c r="BU533" i="15"/>
  <c r="BY533" i="15"/>
  <c r="BP534" i="15"/>
  <c r="BS534" i="15"/>
  <c r="BT534" i="15"/>
  <c r="BU534" i="15"/>
  <c r="BY534" i="15"/>
  <c r="BP535" i="15"/>
  <c r="BS535" i="15"/>
  <c r="BT535" i="15"/>
  <c r="BU535" i="15"/>
  <c r="BY535" i="15"/>
  <c r="BP536" i="15"/>
  <c r="BS536" i="15"/>
  <c r="BT536" i="15"/>
  <c r="BU536" i="15"/>
  <c r="BY536" i="15"/>
  <c r="BP537" i="15"/>
  <c r="BS537" i="15"/>
  <c r="BT537" i="15"/>
  <c r="BU537" i="15"/>
  <c r="BY537" i="15"/>
  <c r="BP538" i="15"/>
  <c r="BS538" i="15"/>
  <c r="BT538" i="15"/>
  <c r="BU538" i="15"/>
  <c r="BY538" i="15"/>
  <c r="BP539" i="15"/>
  <c r="BS539" i="15"/>
  <c r="BT539" i="15"/>
  <c r="BU539" i="15"/>
  <c r="BY539" i="15"/>
  <c r="BP540" i="15"/>
  <c r="BS540" i="15"/>
  <c r="BT540" i="15"/>
  <c r="BU540" i="15"/>
  <c r="BY540" i="15"/>
  <c r="BP541" i="15"/>
  <c r="BS541" i="15"/>
  <c r="BT541" i="15"/>
  <c r="BU541" i="15"/>
  <c r="BY541" i="15"/>
  <c r="BP542" i="15"/>
  <c r="BS542" i="15"/>
  <c r="BT542" i="15"/>
  <c r="BU542" i="15"/>
  <c r="BY542" i="15"/>
  <c r="BP543" i="15"/>
  <c r="BS543" i="15"/>
  <c r="BT543" i="15"/>
  <c r="BU543" i="15"/>
  <c r="BY543" i="15"/>
  <c r="BP544" i="15"/>
  <c r="BS544" i="15"/>
  <c r="BT544" i="15"/>
  <c r="BU544" i="15"/>
  <c r="BY544" i="15"/>
  <c r="BP545" i="15"/>
  <c r="BS545" i="15"/>
  <c r="BT545" i="15"/>
  <c r="BU545" i="15"/>
  <c r="BY545" i="15"/>
  <c r="BP546" i="15"/>
  <c r="BS546" i="15"/>
  <c r="BT546" i="15"/>
  <c r="BU546" i="15"/>
  <c r="BY546" i="15"/>
  <c r="BP547" i="15"/>
  <c r="BS547" i="15"/>
  <c r="BT547" i="15"/>
  <c r="BU547" i="15"/>
  <c r="BY547" i="15"/>
  <c r="BP548" i="15"/>
  <c r="BS548" i="15"/>
  <c r="BT548" i="15"/>
  <c r="BU548" i="15"/>
  <c r="BY548" i="15"/>
  <c r="BP549" i="15"/>
  <c r="BS549" i="15"/>
  <c r="BT549" i="15"/>
  <c r="BU549" i="15"/>
  <c r="BY549" i="15"/>
  <c r="BP550" i="15"/>
  <c r="BS550" i="15"/>
  <c r="BT550" i="15"/>
  <c r="BU550" i="15"/>
  <c r="BY550" i="15"/>
  <c r="BP551" i="15"/>
  <c r="BS551" i="15"/>
  <c r="BT551" i="15"/>
  <c r="BU551" i="15"/>
  <c r="BY551" i="15"/>
  <c r="BP552" i="15"/>
  <c r="BS552" i="15"/>
  <c r="BT552" i="15"/>
  <c r="BU552" i="15"/>
  <c r="BY552" i="15"/>
  <c r="BP553" i="15"/>
  <c r="BS553" i="15"/>
  <c r="BT553" i="15"/>
  <c r="BU553" i="15"/>
  <c r="BY553" i="15"/>
  <c r="BP554" i="15"/>
  <c r="BS554" i="15"/>
  <c r="BT554" i="15"/>
  <c r="BU554" i="15"/>
  <c r="BY554" i="15"/>
  <c r="BP555" i="15"/>
  <c r="BS555" i="15"/>
  <c r="BT555" i="15"/>
  <c r="BU555" i="15"/>
  <c r="BY555" i="15"/>
  <c r="BP556" i="15"/>
  <c r="BS556" i="15"/>
  <c r="BT556" i="15"/>
  <c r="BU556" i="15"/>
  <c r="BY556" i="15"/>
  <c r="BP557" i="15"/>
  <c r="BS557" i="15"/>
  <c r="BT557" i="15"/>
  <c r="BU557" i="15"/>
  <c r="BY557" i="15"/>
  <c r="BP558" i="15"/>
  <c r="BS558" i="15"/>
  <c r="BT558" i="15"/>
  <c r="BU558" i="15"/>
  <c r="BY558" i="15"/>
  <c r="BP559" i="15"/>
  <c r="BS559" i="15"/>
  <c r="BT559" i="15"/>
  <c r="BU559" i="15"/>
  <c r="BY559" i="15"/>
  <c r="BP560" i="15"/>
  <c r="BS560" i="15"/>
  <c r="BT560" i="15"/>
  <c r="BU560" i="15"/>
  <c r="BY560" i="15"/>
  <c r="BP561" i="15"/>
  <c r="BS561" i="15"/>
  <c r="BT561" i="15"/>
  <c r="BU561" i="15"/>
  <c r="BY561" i="15"/>
  <c r="BP562" i="15"/>
  <c r="BS562" i="15"/>
  <c r="BT562" i="15"/>
  <c r="BU562" i="15"/>
  <c r="BY562" i="15"/>
  <c r="BP563" i="15"/>
  <c r="BS563" i="15"/>
  <c r="BT563" i="15"/>
  <c r="BU563" i="15"/>
  <c r="BY563" i="15"/>
  <c r="BP564" i="15"/>
  <c r="BS564" i="15"/>
  <c r="BT564" i="15"/>
  <c r="BU564" i="15"/>
  <c r="BY564" i="15"/>
  <c r="BP565" i="15"/>
  <c r="BS565" i="15"/>
  <c r="BT565" i="15"/>
  <c r="BU565" i="15"/>
  <c r="BY565" i="15"/>
  <c r="BP566" i="15"/>
  <c r="BS566" i="15"/>
  <c r="BT566" i="15"/>
  <c r="BU566" i="15"/>
  <c r="BY566" i="15"/>
  <c r="BP567" i="15"/>
  <c r="BS567" i="15"/>
  <c r="BT567" i="15"/>
  <c r="BU567" i="15"/>
  <c r="BY567" i="15"/>
  <c r="BP568" i="15"/>
  <c r="BS568" i="15"/>
  <c r="BT568" i="15"/>
  <c r="BU568" i="15"/>
  <c r="BY568" i="15"/>
  <c r="BP569" i="15"/>
  <c r="BS569" i="15"/>
  <c r="BT569" i="15"/>
  <c r="BU569" i="15"/>
  <c r="BY569" i="15"/>
  <c r="BP570" i="15"/>
  <c r="BS570" i="15"/>
  <c r="BT570" i="15"/>
  <c r="BU570" i="15"/>
  <c r="BY570" i="15"/>
  <c r="BP571" i="15"/>
  <c r="BS571" i="15"/>
  <c r="BT571" i="15"/>
  <c r="BU571" i="15"/>
  <c r="BY571" i="15"/>
  <c r="BP572" i="15"/>
  <c r="BS572" i="15"/>
  <c r="BT572" i="15"/>
  <c r="BU572" i="15"/>
  <c r="BY572" i="15"/>
  <c r="BP573" i="15"/>
  <c r="BS573" i="15"/>
  <c r="BT573" i="15"/>
  <c r="BU573" i="15"/>
  <c r="BY573" i="15"/>
  <c r="BP574" i="15"/>
  <c r="BS574" i="15"/>
  <c r="BT574" i="15"/>
  <c r="BU574" i="15"/>
  <c r="BY574" i="15"/>
  <c r="BP575" i="15"/>
  <c r="BS575" i="15"/>
  <c r="BT575" i="15"/>
  <c r="BU575" i="15"/>
  <c r="BY575" i="15"/>
  <c r="BP576" i="15"/>
  <c r="BS576" i="15"/>
  <c r="BT576" i="15"/>
  <c r="BU576" i="15"/>
  <c r="BY576" i="15"/>
  <c r="BP577" i="15"/>
  <c r="BS577" i="15"/>
  <c r="BT577" i="15"/>
  <c r="BU577" i="15"/>
  <c r="BY577" i="15"/>
  <c r="BP578" i="15"/>
  <c r="BS578" i="15"/>
  <c r="BT578" i="15"/>
  <c r="BU578" i="15"/>
  <c r="BY578" i="15"/>
  <c r="BP579" i="15"/>
  <c r="BS579" i="15"/>
  <c r="BT579" i="15"/>
  <c r="BU579" i="15"/>
  <c r="BY579" i="15"/>
  <c r="BP580" i="15"/>
  <c r="BS580" i="15"/>
  <c r="BT580" i="15"/>
  <c r="BU580" i="15"/>
  <c r="BY580" i="15"/>
  <c r="BP581" i="15"/>
  <c r="BS581" i="15"/>
  <c r="BT581" i="15"/>
  <c r="BU581" i="15"/>
  <c r="BY581" i="15"/>
  <c r="BP582" i="15"/>
  <c r="BS582" i="15"/>
  <c r="BT582" i="15"/>
  <c r="BU582" i="15"/>
  <c r="BY582" i="15"/>
  <c r="BP583" i="15"/>
  <c r="BS583" i="15"/>
  <c r="BT583" i="15"/>
  <c r="BU583" i="15"/>
  <c r="BY583" i="15"/>
  <c r="BP584" i="15"/>
  <c r="BS584" i="15"/>
  <c r="BT584" i="15"/>
  <c r="BU584" i="15"/>
  <c r="BY584" i="15"/>
  <c r="BP585" i="15"/>
  <c r="BS585" i="15"/>
  <c r="BT585" i="15"/>
  <c r="BU585" i="15"/>
  <c r="BY585" i="15"/>
  <c r="BP586" i="15"/>
  <c r="BS586" i="15"/>
  <c r="BT586" i="15"/>
  <c r="BU586" i="15"/>
  <c r="BY586" i="15"/>
  <c r="BP587" i="15"/>
  <c r="BS587" i="15"/>
  <c r="BT587" i="15"/>
  <c r="BU587" i="15"/>
  <c r="BY587" i="15"/>
  <c r="BP588" i="15"/>
  <c r="BS588" i="15"/>
  <c r="BT588" i="15"/>
  <c r="BU588" i="15"/>
  <c r="BY588" i="15"/>
  <c r="BP589" i="15"/>
  <c r="BS589" i="15"/>
  <c r="BT589" i="15"/>
  <c r="BU589" i="15"/>
  <c r="BY589" i="15"/>
  <c r="BP590" i="15"/>
  <c r="BS590" i="15"/>
  <c r="BT590" i="15"/>
  <c r="BU590" i="15"/>
  <c r="BY590" i="15"/>
  <c r="BP591" i="15"/>
  <c r="BS591" i="15"/>
  <c r="BT591" i="15"/>
  <c r="BU591" i="15"/>
  <c r="BY591" i="15"/>
  <c r="BP592" i="15"/>
  <c r="BS592" i="15"/>
  <c r="BT592" i="15"/>
  <c r="BU592" i="15"/>
  <c r="BY592" i="15"/>
  <c r="BP593" i="15"/>
  <c r="BS593" i="15"/>
  <c r="BT593" i="15"/>
  <c r="BU593" i="15"/>
  <c r="BY593" i="15"/>
  <c r="BP594" i="15"/>
  <c r="BS594" i="15"/>
  <c r="BT594" i="15"/>
  <c r="BU594" i="15"/>
  <c r="BY594" i="15"/>
  <c r="BP595" i="15"/>
  <c r="BS595" i="15"/>
  <c r="BT595" i="15"/>
  <c r="BU595" i="15"/>
  <c r="BY595" i="15"/>
  <c r="BP596" i="15"/>
  <c r="BS596" i="15"/>
  <c r="BT596" i="15"/>
  <c r="BU596" i="15"/>
  <c r="BY596" i="15"/>
  <c r="BP597" i="15"/>
  <c r="BS597" i="15"/>
  <c r="BT597" i="15"/>
  <c r="BU597" i="15"/>
  <c r="BY597" i="15"/>
  <c r="BP598" i="15"/>
  <c r="BS598" i="15"/>
  <c r="BT598" i="15"/>
  <c r="BU598" i="15"/>
  <c r="BY598" i="15"/>
  <c r="BP599" i="15"/>
  <c r="BS599" i="15"/>
  <c r="BT599" i="15"/>
  <c r="BU599" i="15"/>
  <c r="BY599" i="15"/>
  <c r="BP600" i="15"/>
  <c r="BS600" i="15"/>
  <c r="BT600" i="15"/>
  <c r="BU600" i="15"/>
  <c r="BY600" i="15"/>
  <c r="BP601" i="15"/>
  <c r="BS601" i="15"/>
  <c r="BT601" i="15"/>
  <c r="BU601" i="15"/>
  <c r="BY601" i="15"/>
  <c r="BP602" i="15"/>
  <c r="BS602" i="15"/>
  <c r="BT602" i="15"/>
  <c r="BU602" i="15"/>
  <c r="BY602" i="15"/>
  <c r="BP603" i="15"/>
  <c r="BS603" i="15"/>
  <c r="BT603" i="15"/>
  <c r="BU603" i="15"/>
  <c r="BY603" i="15"/>
  <c r="BP604" i="15"/>
  <c r="BS604" i="15"/>
  <c r="BT604" i="15"/>
  <c r="BU604" i="15"/>
  <c r="BY604" i="15"/>
  <c r="BP605" i="15"/>
  <c r="BS605" i="15"/>
  <c r="BT605" i="15"/>
  <c r="BU605" i="15"/>
  <c r="BY605" i="15"/>
  <c r="BP606" i="15"/>
  <c r="BS606" i="15"/>
  <c r="BT606" i="15"/>
  <c r="BU606" i="15"/>
  <c r="BY606" i="15"/>
  <c r="BP607" i="15"/>
  <c r="BS607" i="15"/>
  <c r="BT607" i="15"/>
  <c r="BU607" i="15"/>
  <c r="BY607" i="15"/>
  <c r="BP608" i="15"/>
  <c r="BS608" i="15"/>
  <c r="BT608" i="15"/>
  <c r="BU608" i="15"/>
  <c r="BY608" i="15"/>
  <c r="BP609" i="15"/>
  <c r="BS609" i="15"/>
  <c r="BT609" i="15"/>
  <c r="BU609" i="15"/>
  <c r="BY609" i="15"/>
  <c r="BP610" i="15"/>
  <c r="BS610" i="15"/>
  <c r="BT610" i="15"/>
  <c r="BU610" i="15"/>
  <c r="BY610" i="15"/>
  <c r="BP611" i="15"/>
  <c r="BS611" i="15"/>
  <c r="BT611" i="15"/>
  <c r="BU611" i="15"/>
  <c r="BY611" i="15"/>
  <c r="BP612" i="15"/>
  <c r="BS612" i="15"/>
  <c r="BT612" i="15"/>
  <c r="BU612" i="15"/>
  <c r="BY612" i="15"/>
  <c r="BP613" i="15"/>
  <c r="BS613" i="15"/>
  <c r="BT613" i="15"/>
  <c r="BU613" i="15"/>
  <c r="BY613" i="15"/>
  <c r="BP614" i="15"/>
  <c r="BS614" i="15"/>
  <c r="BT614" i="15"/>
  <c r="BU614" i="15"/>
  <c r="BY614" i="15"/>
  <c r="BP615" i="15"/>
  <c r="BS615" i="15"/>
  <c r="BT615" i="15"/>
  <c r="BU615" i="15"/>
  <c r="BY615" i="15"/>
  <c r="BP616" i="15"/>
  <c r="BS616" i="15"/>
  <c r="BT616" i="15"/>
  <c r="BU616" i="15"/>
  <c r="BY616" i="15"/>
  <c r="BP617" i="15"/>
  <c r="BS617" i="15"/>
  <c r="BT617" i="15"/>
  <c r="BU617" i="15"/>
  <c r="BY617" i="15"/>
  <c r="BP618" i="15"/>
  <c r="BS618" i="15"/>
  <c r="BT618" i="15"/>
  <c r="BU618" i="15"/>
  <c r="BY618" i="15"/>
  <c r="BP619" i="15"/>
  <c r="BS619" i="15"/>
  <c r="BT619" i="15"/>
  <c r="BU619" i="15"/>
  <c r="BY619" i="15"/>
  <c r="BP620" i="15"/>
  <c r="BS620" i="15"/>
  <c r="BT620" i="15"/>
  <c r="BU620" i="15"/>
  <c r="BY620" i="15"/>
  <c r="BP621" i="15"/>
  <c r="BS621" i="15"/>
  <c r="BT621" i="15"/>
  <c r="BU621" i="15"/>
  <c r="BY621" i="15"/>
  <c r="BP622" i="15"/>
  <c r="BS622" i="15"/>
  <c r="BT622" i="15"/>
  <c r="BU622" i="15"/>
  <c r="BY622" i="15"/>
  <c r="BP623" i="15"/>
  <c r="BS623" i="15"/>
  <c r="BT623" i="15"/>
  <c r="BU623" i="15"/>
  <c r="BY623" i="15"/>
  <c r="BP624" i="15"/>
  <c r="BS624" i="15"/>
  <c r="BT624" i="15"/>
  <c r="BU624" i="15"/>
  <c r="BY624" i="15"/>
  <c r="BP625" i="15"/>
  <c r="BS625" i="15"/>
  <c r="BT625" i="15"/>
  <c r="BU625" i="15"/>
  <c r="BY625" i="15"/>
  <c r="BP626" i="15"/>
  <c r="BS626" i="15"/>
  <c r="BT626" i="15"/>
  <c r="BU626" i="15"/>
  <c r="BY626" i="15"/>
  <c r="BP627" i="15"/>
  <c r="BS627" i="15"/>
  <c r="BT627" i="15"/>
  <c r="BU627" i="15"/>
  <c r="BY627" i="15"/>
  <c r="BP628" i="15"/>
  <c r="BS628" i="15"/>
  <c r="BT628" i="15"/>
  <c r="BU628" i="15"/>
  <c r="BY628" i="15"/>
  <c r="BP629" i="15"/>
  <c r="BS629" i="15"/>
  <c r="BT629" i="15"/>
  <c r="BU629" i="15"/>
  <c r="BY629" i="15"/>
  <c r="BP630" i="15"/>
  <c r="BS630" i="15"/>
  <c r="BT630" i="15"/>
  <c r="BU630" i="15"/>
  <c r="BY630" i="15"/>
  <c r="BP631" i="15"/>
  <c r="BS631" i="15"/>
  <c r="BT631" i="15"/>
  <c r="BU631" i="15"/>
  <c r="BY631" i="15"/>
  <c r="BP632" i="15"/>
  <c r="BS632" i="15"/>
  <c r="BT632" i="15"/>
  <c r="BU632" i="15"/>
  <c r="BY632" i="15"/>
  <c r="BP633" i="15"/>
  <c r="BS633" i="15"/>
  <c r="BT633" i="15"/>
  <c r="BU633" i="15"/>
  <c r="BY633" i="15"/>
  <c r="BP634" i="15"/>
  <c r="BS634" i="15"/>
  <c r="BT634" i="15"/>
  <c r="BU634" i="15"/>
  <c r="BY634" i="15"/>
  <c r="BP635" i="15"/>
  <c r="BS635" i="15"/>
  <c r="BT635" i="15"/>
  <c r="BU635" i="15"/>
  <c r="BY635" i="15"/>
  <c r="BP636" i="15"/>
  <c r="BS636" i="15"/>
  <c r="BT636" i="15"/>
  <c r="BU636" i="15"/>
  <c r="BY636" i="15"/>
  <c r="BP637" i="15"/>
  <c r="BS637" i="15"/>
  <c r="BT637" i="15"/>
  <c r="BU637" i="15"/>
  <c r="BY637" i="15"/>
  <c r="BP638" i="15"/>
  <c r="BS638" i="15"/>
  <c r="BT638" i="15"/>
  <c r="BU638" i="15"/>
  <c r="BY638" i="15"/>
  <c r="BP639" i="15"/>
  <c r="BS639" i="15"/>
  <c r="BT639" i="15"/>
  <c r="BU639" i="15"/>
  <c r="BY639" i="15"/>
  <c r="BP640" i="15"/>
  <c r="BS640" i="15"/>
  <c r="BT640" i="15"/>
  <c r="BU640" i="15"/>
  <c r="BY640" i="15"/>
  <c r="BP641" i="15"/>
  <c r="BS641" i="15"/>
  <c r="BT641" i="15"/>
  <c r="BU641" i="15"/>
  <c r="BY641" i="15"/>
  <c r="BP642" i="15"/>
  <c r="BS642" i="15"/>
  <c r="BT642" i="15"/>
  <c r="BU642" i="15"/>
  <c r="BY642" i="15"/>
  <c r="BP643" i="15"/>
  <c r="BS643" i="15"/>
  <c r="BT643" i="15"/>
  <c r="BU643" i="15"/>
  <c r="BY643" i="15"/>
  <c r="BP644" i="15"/>
  <c r="BS644" i="15"/>
  <c r="BT644" i="15"/>
  <c r="BU644" i="15"/>
  <c r="BY644" i="15"/>
  <c r="BP645" i="15"/>
  <c r="BS645" i="15"/>
  <c r="BT645" i="15"/>
  <c r="BU645" i="15"/>
  <c r="BY645" i="15"/>
  <c r="BP646" i="15"/>
  <c r="BS646" i="15"/>
  <c r="BT646" i="15"/>
  <c r="BU646" i="15"/>
  <c r="BY646" i="15"/>
  <c r="BP647" i="15"/>
  <c r="BS647" i="15"/>
  <c r="BT647" i="15"/>
  <c r="BU647" i="15"/>
  <c r="BY647" i="15"/>
  <c r="BP648" i="15"/>
  <c r="BS648" i="15"/>
  <c r="BT648" i="15"/>
  <c r="BU648" i="15"/>
  <c r="BY648" i="15"/>
  <c r="BP649" i="15"/>
  <c r="BS649" i="15"/>
  <c r="BT649" i="15"/>
  <c r="BU649" i="15"/>
  <c r="BY649" i="15"/>
  <c r="BP650" i="15"/>
  <c r="BS650" i="15"/>
  <c r="BT650" i="15"/>
  <c r="BU650" i="15"/>
  <c r="BY650" i="15"/>
  <c r="BP651" i="15"/>
  <c r="BS651" i="15"/>
  <c r="BT651" i="15"/>
  <c r="BU651" i="15"/>
  <c r="BY651" i="15"/>
  <c r="BP652" i="15"/>
  <c r="BS652" i="15"/>
  <c r="BT652" i="15"/>
  <c r="BU652" i="15"/>
  <c r="BY652" i="15"/>
  <c r="BP653" i="15"/>
  <c r="BS653" i="15"/>
  <c r="BT653" i="15"/>
  <c r="BU653" i="15"/>
  <c r="BY653" i="15"/>
  <c r="BP654" i="15"/>
  <c r="BS654" i="15"/>
  <c r="BT654" i="15"/>
  <c r="BU654" i="15"/>
  <c r="BY654" i="15"/>
  <c r="BP655" i="15"/>
  <c r="BS655" i="15"/>
  <c r="BT655" i="15"/>
  <c r="BU655" i="15"/>
  <c r="BY655" i="15"/>
  <c r="BP656" i="15"/>
  <c r="BS656" i="15"/>
  <c r="BT656" i="15"/>
  <c r="BU656" i="15"/>
  <c r="BY656" i="15"/>
  <c r="BP657" i="15"/>
  <c r="BS657" i="15"/>
  <c r="BT657" i="15"/>
  <c r="BU657" i="15"/>
  <c r="BY657" i="15"/>
  <c r="BP658" i="15"/>
  <c r="BS658" i="15"/>
  <c r="BT658" i="15"/>
  <c r="BU658" i="15"/>
  <c r="BY658" i="15"/>
  <c r="BP659" i="15"/>
  <c r="BS659" i="15"/>
  <c r="BT659" i="15"/>
  <c r="BU659" i="15"/>
  <c r="BY659" i="15"/>
  <c r="BP660" i="15"/>
  <c r="BS660" i="15"/>
  <c r="BT660" i="15"/>
  <c r="BU660" i="15"/>
  <c r="BY660" i="15"/>
  <c r="BP661" i="15"/>
  <c r="BS661" i="15"/>
  <c r="BT661" i="15"/>
  <c r="BU661" i="15"/>
  <c r="BY661" i="15"/>
  <c r="BP662" i="15"/>
  <c r="BS662" i="15"/>
  <c r="BT662" i="15"/>
  <c r="BU662" i="15"/>
  <c r="BY662" i="15"/>
  <c r="BP663" i="15"/>
  <c r="BS663" i="15"/>
  <c r="BT663" i="15"/>
  <c r="BU663" i="15"/>
  <c r="BY663" i="15"/>
  <c r="BP664" i="15"/>
  <c r="BS664" i="15"/>
  <c r="BT664" i="15"/>
  <c r="BU664" i="15"/>
  <c r="BY664" i="15"/>
  <c r="BP665" i="15"/>
  <c r="BS665" i="15"/>
  <c r="BT665" i="15"/>
  <c r="BU665" i="15"/>
  <c r="BY665" i="15"/>
  <c r="BP666" i="15"/>
  <c r="BS666" i="15"/>
  <c r="BT666" i="15"/>
  <c r="BU666" i="15"/>
  <c r="BY666" i="15"/>
  <c r="BP667" i="15"/>
  <c r="BS667" i="15"/>
  <c r="BT667" i="15"/>
  <c r="BU667" i="15"/>
  <c r="BY667" i="15"/>
  <c r="BP668" i="15"/>
  <c r="BS668" i="15"/>
  <c r="BT668" i="15"/>
  <c r="BU668" i="15"/>
  <c r="BY668" i="15"/>
  <c r="BP669" i="15"/>
  <c r="BS669" i="15"/>
  <c r="BT669" i="15"/>
  <c r="BU669" i="15"/>
  <c r="BY669" i="15"/>
  <c r="BP670" i="15"/>
  <c r="BS670" i="15"/>
  <c r="BT670" i="15"/>
  <c r="BU670" i="15"/>
  <c r="BY670" i="15"/>
  <c r="BP671" i="15"/>
  <c r="BS671" i="15"/>
  <c r="BT671" i="15"/>
  <c r="BU671" i="15"/>
  <c r="BY671" i="15"/>
  <c r="BP672" i="15"/>
  <c r="BS672" i="15"/>
  <c r="BT672" i="15"/>
  <c r="BU672" i="15"/>
  <c r="BY672" i="15"/>
  <c r="BP673" i="15"/>
  <c r="BS673" i="15"/>
  <c r="BT673" i="15"/>
  <c r="BU673" i="15"/>
  <c r="BY673" i="15"/>
  <c r="BP674" i="15"/>
  <c r="BS674" i="15"/>
  <c r="BT674" i="15"/>
  <c r="BU674" i="15"/>
  <c r="BY674" i="15"/>
  <c r="BP675" i="15"/>
  <c r="BS675" i="15"/>
  <c r="BT675" i="15"/>
  <c r="BU675" i="15"/>
  <c r="BY675" i="15"/>
  <c r="BP676" i="15"/>
  <c r="BS676" i="15"/>
  <c r="BT676" i="15"/>
  <c r="BU676" i="15"/>
  <c r="BY676" i="15"/>
  <c r="BP677" i="15"/>
  <c r="BS677" i="15"/>
  <c r="BT677" i="15"/>
  <c r="BU677" i="15"/>
  <c r="BY677" i="15"/>
  <c r="BP678" i="15"/>
  <c r="BS678" i="15"/>
  <c r="BT678" i="15"/>
  <c r="BU678" i="15"/>
  <c r="BY678" i="15"/>
  <c r="BP679" i="15"/>
  <c r="BS679" i="15"/>
  <c r="BT679" i="15"/>
  <c r="BU679" i="15"/>
  <c r="BY679" i="15"/>
  <c r="BP680" i="15"/>
  <c r="BS680" i="15"/>
  <c r="BT680" i="15"/>
  <c r="BU680" i="15"/>
  <c r="BY680" i="15"/>
  <c r="BP681" i="15"/>
  <c r="BS681" i="15"/>
  <c r="BT681" i="15"/>
  <c r="BU681" i="15"/>
  <c r="BY681" i="15"/>
  <c r="BP682" i="15"/>
  <c r="BS682" i="15"/>
  <c r="BT682" i="15"/>
  <c r="BU682" i="15"/>
  <c r="BY682" i="15"/>
  <c r="BP683" i="15"/>
  <c r="BS683" i="15"/>
  <c r="BT683" i="15"/>
  <c r="BU683" i="15"/>
  <c r="BY683" i="15"/>
  <c r="BP684" i="15"/>
  <c r="BS684" i="15"/>
  <c r="BT684" i="15"/>
  <c r="BU684" i="15"/>
  <c r="BY684" i="15"/>
  <c r="BP685" i="15"/>
  <c r="BS685" i="15"/>
  <c r="BT685" i="15"/>
  <c r="BU685" i="15"/>
  <c r="BY685" i="15"/>
  <c r="BP686" i="15"/>
  <c r="BS686" i="15"/>
  <c r="BT686" i="15"/>
  <c r="BU686" i="15"/>
  <c r="BY686" i="15"/>
  <c r="BP687" i="15"/>
  <c r="BS687" i="15"/>
  <c r="BT687" i="15"/>
  <c r="BU687" i="15"/>
  <c r="BY687" i="15"/>
  <c r="BP688" i="15"/>
  <c r="BS688" i="15"/>
  <c r="BT688" i="15"/>
  <c r="BU688" i="15"/>
  <c r="BY688" i="15"/>
  <c r="BP689" i="15"/>
  <c r="BS689" i="15"/>
  <c r="BT689" i="15"/>
  <c r="BU689" i="15"/>
  <c r="BY689" i="15"/>
  <c r="BP690" i="15"/>
  <c r="BS690" i="15"/>
  <c r="BT690" i="15"/>
  <c r="BU690" i="15"/>
  <c r="BY690" i="15"/>
  <c r="BP691" i="15"/>
  <c r="BS691" i="15"/>
  <c r="BT691" i="15"/>
  <c r="BU691" i="15"/>
  <c r="BY691" i="15"/>
  <c r="BP692" i="15"/>
  <c r="BS692" i="15"/>
  <c r="BT692" i="15"/>
  <c r="BU692" i="15"/>
  <c r="BY692" i="15"/>
  <c r="BP693" i="15"/>
  <c r="BS693" i="15"/>
  <c r="BT693" i="15"/>
  <c r="BU693" i="15"/>
  <c r="BY693" i="15"/>
  <c r="BP694" i="15"/>
  <c r="BS694" i="15"/>
  <c r="BT694" i="15"/>
  <c r="BU694" i="15"/>
  <c r="BY694" i="15"/>
  <c r="BP695" i="15"/>
  <c r="BS695" i="15"/>
  <c r="BT695" i="15"/>
  <c r="BU695" i="15"/>
  <c r="BY695" i="15"/>
  <c r="BP696" i="15"/>
  <c r="BS696" i="15"/>
  <c r="BT696" i="15"/>
  <c r="BU696" i="15"/>
  <c r="BY696" i="15"/>
  <c r="BP697" i="15"/>
  <c r="BS697" i="15"/>
  <c r="BT697" i="15"/>
  <c r="BU697" i="15"/>
  <c r="BY697" i="15"/>
  <c r="BP698" i="15"/>
  <c r="BS698" i="15"/>
  <c r="BT698" i="15"/>
  <c r="BU698" i="15"/>
  <c r="BY698" i="15"/>
  <c r="BP699" i="15"/>
  <c r="BS699" i="15"/>
  <c r="BT699" i="15"/>
  <c r="BU699" i="15"/>
  <c r="BY699" i="15"/>
  <c r="BP700" i="15"/>
  <c r="BS700" i="15"/>
  <c r="BT700" i="15"/>
  <c r="BU700" i="15"/>
  <c r="BY700" i="15"/>
  <c r="BP701" i="15"/>
  <c r="BS701" i="15"/>
  <c r="BT701" i="15"/>
  <c r="BU701" i="15"/>
  <c r="BY701" i="15"/>
  <c r="BP702" i="15"/>
  <c r="BS702" i="15"/>
  <c r="BT702" i="15"/>
  <c r="BU702" i="15"/>
  <c r="BY702" i="15"/>
  <c r="BP703" i="15"/>
  <c r="BS703" i="15"/>
  <c r="BT703" i="15"/>
  <c r="BU703" i="15"/>
  <c r="BY703" i="15"/>
  <c r="BP704" i="15"/>
  <c r="BS704" i="15"/>
  <c r="BT704" i="15"/>
  <c r="BU704" i="15"/>
  <c r="BY704" i="15"/>
  <c r="BP705" i="15"/>
  <c r="BS705" i="15"/>
  <c r="BT705" i="15"/>
  <c r="BU705" i="15"/>
  <c r="BY705" i="15"/>
  <c r="BP706" i="15"/>
  <c r="BS706" i="15"/>
  <c r="BT706" i="15"/>
  <c r="BU706" i="15"/>
  <c r="BY706" i="15"/>
  <c r="BP707" i="15"/>
  <c r="BS707" i="15"/>
  <c r="BT707" i="15"/>
  <c r="BU707" i="15"/>
  <c r="BY707" i="15"/>
  <c r="BP708" i="15"/>
  <c r="BS708" i="15"/>
  <c r="BT708" i="15"/>
  <c r="BU708" i="15"/>
  <c r="BY708" i="15"/>
  <c r="BP709" i="15"/>
  <c r="BS709" i="15"/>
  <c r="BT709" i="15"/>
  <c r="BU709" i="15"/>
  <c r="BY709" i="15"/>
  <c r="BP710" i="15"/>
  <c r="BS710" i="15"/>
  <c r="BT710" i="15"/>
  <c r="BU710" i="15"/>
  <c r="BY710" i="15"/>
  <c r="BP711" i="15"/>
  <c r="BS711" i="15"/>
  <c r="BT711" i="15"/>
  <c r="BU711" i="15"/>
  <c r="BY711" i="15"/>
  <c r="BP712" i="15"/>
  <c r="BS712" i="15"/>
  <c r="BT712" i="15"/>
  <c r="BU712" i="15"/>
  <c r="BY712" i="15"/>
  <c r="BP713" i="15"/>
  <c r="BS713" i="15"/>
  <c r="BT713" i="15"/>
  <c r="BU713" i="15"/>
  <c r="BY713" i="15"/>
  <c r="BP714" i="15"/>
  <c r="BS714" i="15"/>
  <c r="BT714" i="15"/>
  <c r="BU714" i="15"/>
  <c r="BY714" i="15"/>
  <c r="BP715" i="15"/>
  <c r="BT715" i="15"/>
  <c r="BU715" i="15"/>
  <c r="BY715" i="15"/>
  <c r="BP716" i="15"/>
  <c r="BS716" i="15"/>
  <c r="BT716" i="15"/>
  <c r="BU716" i="15"/>
  <c r="BY716" i="15"/>
  <c r="BP717" i="15"/>
  <c r="BS717" i="15"/>
  <c r="BT717" i="15"/>
  <c r="BU717" i="15"/>
  <c r="BY717" i="15"/>
  <c r="BP718" i="15"/>
  <c r="BT718" i="15"/>
  <c r="BU718" i="15"/>
  <c r="BY718" i="15"/>
  <c r="BP719" i="15"/>
  <c r="BS719" i="15"/>
  <c r="BT719" i="15"/>
  <c r="BU719" i="15"/>
  <c r="BY719" i="15"/>
  <c r="BP720" i="15"/>
  <c r="BT720" i="15"/>
  <c r="BU720" i="15"/>
  <c r="BY720" i="15"/>
  <c r="BP721" i="15"/>
  <c r="BS721" i="15"/>
  <c r="BT721" i="15"/>
  <c r="BU721" i="15"/>
  <c r="BY721" i="15"/>
  <c r="BP722" i="15"/>
  <c r="BS722" i="15"/>
  <c r="BT722" i="15"/>
  <c r="BU722" i="15"/>
  <c r="BY722" i="15"/>
  <c r="BP723" i="15"/>
  <c r="BS723" i="15"/>
  <c r="BT723" i="15"/>
  <c r="BU723" i="15"/>
  <c r="BY723" i="15"/>
  <c r="BP724" i="15"/>
  <c r="BS724" i="15"/>
  <c r="BT724" i="15"/>
  <c r="BU724" i="15"/>
  <c r="BY724" i="15"/>
  <c r="BP725" i="15"/>
  <c r="BS725" i="15"/>
  <c r="BT725" i="15"/>
  <c r="BU725" i="15"/>
  <c r="BY725" i="15"/>
  <c r="BP726" i="15"/>
  <c r="BT726" i="15"/>
  <c r="BU726" i="15"/>
  <c r="BY726" i="15"/>
  <c r="BP727" i="15"/>
  <c r="BT727" i="15"/>
  <c r="BU727" i="15"/>
  <c r="BY727" i="15"/>
  <c r="BP728" i="15"/>
  <c r="BT728" i="15"/>
  <c r="BU728" i="15"/>
  <c r="BY728" i="15"/>
  <c r="BP729" i="15"/>
  <c r="BS729" i="15"/>
  <c r="BT729" i="15"/>
  <c r="BU729" i="15"/>
  <c r="BY729" i="15"/>
  <c r="BP730" i="15"/>
  <c r="BS730" i="15"/>
  <c r="BT730" i="15"/>
  <c r="BU730" i="15"/>
  <c r="BY730" i="15"/>
  <c r="BP731" i="15"/>
  <c r="BS731" i="15"/>
  <c r="BT731" i="15"/>
  <c r="BU731" i="15"/>
  <c r="BY731" i="15"/>
  <c r="BP732" i="15"/>
  <c r="BT732" i="15"/>
  <c r="BU732" i="15"/>
  <c r="BY732" i="15"/>
  <c r="BP733" i="15"/>
  <c r="BS733" i="15"/>
  <c r="BT733" i="15"/>
  <c r="BU733" i="15"/>
  <c r="BY733" i="15"/>
  <c r="BP734" i="15"/>
  <c r="BS734" i="15"/>
  <c r="BT734" i="15"/>
  <c r="BU734" i="15"/>
  <c r="BY734" i="15"/>
  <c r="BP735" i="15"/>
  <c r="BS735" i="15"/>
  <c r="BT735" i="15"/>
  <c r="BU735" i="15"/>
  <c r="BY735" i="15"/>
  <c r="BP736" i="15"/>
  <c r="BS736" i="15"/>
  <c r="BT736" i="15"/>
  <c r="BU736" i="15"/>
  <c r="BY736" i="15"/>
  <c r="BP737" i="15"/>
  <c r="BS737" i="15"/>
  <c r="BT737" i="15"/>
  <c r="BU737" i="15"/>
  <c r="BY737" i="15"/>
  <c r="BP738" i="15"/>
  <c r="BS738" i="15"/>
  <c r="BT738" i="15"/>
  <c r="BU738" i="15"/>
  <c r="BY738" i="15"/>
  <c r="BP739" i="15"/>
  <c r="BS739" i="15"/>
  <c r="BT739" i="15"/>
  <c r="BU739" i="15"/>
  <c r="BY739" i="15"/>
  <c r="BP740" i="15"/>
  <c r="BS740" i="15"/>
  <c r="BT740" i="15"/>
  <c r="BU740" i="15"/>
  <c r="BY740" i="15"/>
  <c r="BP741" i="15"/>
  <c r="BS741" i="15"/>
  <c r="BT741" i="15"/>
  <c r="BU741" i="15"/>
  <c r="BY741" i="15"/>
  <c r="BP742" i="15"/>
  <c r="BS742" i="15"/>
  <c r="BT742" i="15"/>
  <c r="BU742" i="15"/>
  <c r="BY742" i="15"/>
  <c r="BP743" i="15"/>
  <c r="BS743" i="15"/>
  <c r="BT743" i="15"/>
  <c r="BU743" i="15"/>
  <c r="BY743" i="15"/>
  <c r="BP744" i="15"/>
  <c r="BS744" i="15"/>
  <c r="BT744" i="15"/>
  <c r="BU744" i="15"/>
  <c r="BY744" i="15"/>
  <c r="BP745" i="15"/>
  <c r="BS745" i="15"/>
  <c r="BT745" i="15"/>
  <c r="BU745" i="15"/>
  <c r="BY745" i="15"/>
  <c r="BP746" i="15"/>
  <c r="BS746" i="15"/>
  <c r="BT746" i="15"/>
  <c r="BU746" i="15"/>
  <c r="BY746" i="15"/>
  <c r="BP747" i="15"/>
  <c r="BS747" i="15"/>
  <c r="BT747" i="15"/>
  <c r="BU747" i="15"/>
  <c r="BY747" i="15"/>
  <c r="BP748" i="15"/>
  <c r="BS748" i="15"/>
  <c r="BT748" i="15"/>
  <c r="BU748" i="15"/>
  <c r="BY748" i="15"/>
  <c r="BP749" i="15"/>
  <c r="BS749" i="15"/>
  <c r="BT749" i="15"/>
  <c r="BU749" i="15"/>
  <c r="BY749" i="15"/>
  <c r="BP750" i="15"/>
  <c r="BS750" i="15"/>
  <c r="BT750" i="15"/>
  <c r="BU750" i="15"/>
  <c r="BY750" i="15"/>
  <c r="BP751" i="15"/>
  <c r="BS751" i="15"/>
  <c r="BT751" i="15"/>
  <c r="BU751" i="15"/>
  <c r="BY751" i="15"/>
  <c r="BP752" i="15"/>
  <c r="BS752" i="15"/>
  <c r="BT752" i="15"/>
  <c r="BU752" i="15"/>
  <c r="BY752" i="15"/>
  <c r="BP753" i="15"/>
  <c r="BS753" i="15"/>
  <c r="BT753" i="15"/>
  <c r="BU753" i="15"/>
  <c r="BY753" i="15"/>
  <c r="BP754" i="15"/>
  <c r="BS754" i="15"/>
  <c r="BT754" i="15"/>
  <c r="BU754" i="15"/>
  <c r="BY754" i="15"/>
  <c r="BP755" i="15"/>
  <c r="BS755" i="15"/>
  <c r="BT755" i="15"/>
  <c r="BU755" i="15"/>
  <c r="BY755" i="15"/>
  <c r="BP756" i="15"/>
  <c r="BS756" i="15"/>
  <c r="BT756" i="15"/>
  <c r="BU756" i="15"/>
  <c r="BY756" i="15"/>
  <c r="BP757" i="15"/>
  <c r="BS757" i="15"/>
  <c r="BT757" i="15"/>
  <c r="BU757" i="15"/>
  <c r="BY757" i="15"/>
  <c r="BP758" i="15"/>
  <c r="BS758" i="15"/>
  <c r="BT758" i="15"/>
  <c r="BU758" i="15"/>
  <c r="BY758" i="15"/>
  <c r="BP759" i="15"/>
  <c r="BS759" i="15"/>
  <c r="BT759" i="15"/>
  <c r="BU759" i="15"/>
  <c r="BY759" i="15"/>
  <c r="BP760" i="15"/>
  <c r="BS760" i="15"/>
  <c r="BT760" i="15"/>
  <c r="BU760" i="15"/>
  <c r="BY760" i="15"/>
  <c r="BP761" i="15"/>
  <c r="BS761" i="15"/>
  <c r="BT761" i="15"/>
  <c r="BU761" i="15"/>
  <c r="BY761" i="15"/>
  <c r="BP762" i="15"/>
  <c r="BS762" i="15"/>
  <c r="BT762" i="15"/>
  <c r="BU762" i="15"/>
  <c r="BY762" i="15"/>
  <c r="BP763" i="15"/>
  <c r="BS763" i="15"/>
  <c r="BT763" i="15"/>
  <c r="BU763" i="15"/>
  <c r="BY763" i="15"/>
  <c r="BP764" i="15"/>
  <c r="BS764" i="15"/>
  <c r="BT764" i="15"/>
  <c r="BU764" i="15"/>
  <c r="BY764" i="15"/>
  <c r="BP765" i="15"/>
  <c r="BS765" i="15"/>
  <c r="BT765" i="15"/>
  <c r="BU765" i="15"/>
  <c r="BY765" i="15"/>
  <c r="BP766" i="15"/>
  <c r="BS766" i="15"/>
  <c r="BT766" i="15"/>
  <c r="BU766" i="15"/>
  <c r="BY766" i="15"/>
  <c r="BP767" i="15"/>
  <c r="BS767" i="15"/>
  <c r="BT767" i="15"/>
  <c r="BU767" i="15"/>
  <c r="BY767" i="15"/>
  <c r="BP768" i="15"/>
  <c r="BT768" i="15"/>
  <c r="BU768" i="15"/>
  <c r="BY768" i="15"/>
  <c r="BP769" i="15"/>
  <c r="BQ769" i="15"/>
  <c r="BT769" i="15"/>
  <c r="BU769" i="15"/>
  <c r="BY769" i="15"/>
  <c r="BP770" i="15"/>
  <c r="BS770" i="15"/>
  <c r="BT770" i="15"/>
  <c r="BU770" i="15"/>
  <c r="BY770" i="15"/>
  <c r="BP771" i="15"/>
  <c r="BT771" i="15"/>
  <c r="BU771" i="15"/>
  <c r="BY771" i="15"/>
  <c r="BP772" i="15"/>
  <c r="BT772" i="15"/>
  <c r="BU772" i="15"/>
  <c r="BY772" i="15"/>
  <c r="BP773" i="15"/>
  <c r="BT773" i="15"/>
  <c r="BU773" i="15"/>
  <c r="BY773" i="15"/>
  <c r="BP774" i="15"/>
  <c r="BT774" i="15"/>
  <c r="BU774" i="15"/>
  <c r="BY774" i="15"/>
  <c r="BP775" i="15"/>
  <c r="BS775" i="15"/>
  <c r="BT775" i="15"/>
  <c r="BU775" i="15"/>
  <c r="BY775" i="15"/>
  <c r="BP776" i="15"/>
  <c r="BS776" i="15"/>
  <c r="BT776" i="15"/>
  <c r="BU776" i="15"/>
  <c r="BY776" i="15"/>
  <c r="BP777" i="15"/>
  <c r="BS777" i="15"/>
  <c r="BT777" i="15"/>
  <c r="BU777" i="15"/>
  <c r="BY777" i="15"/>
  <c r="BP778" i="15"/>
  <c r="BS778" i="15"/>
  <c r="BT778" i="15"/>
  <c r="BU778" i="15"/>
  <c r="BY778" i="15"/>
  <c r="BP779" i="15"/>
  <c r="BS779" i="15"/>
  <c r="BT779" i="15"/>
  <c r="BU779" i="15"/>
  <c r="BY779" i="15"/>
  <c r="BP780" i="15"/>
  <c r="BS780" i="15"/>
  <c r="BT780" i="15"/>
  <c r="BU780" i="15"/>
  <c r="BY780" i="15"/>
  <c r="BP781" i="15"/>
  <c r="BT781" i="15"/>
  <c r="BU781" i="15"/>
  <c r="BY781" i="15"/>
  <c r="BP782" i="15"/>
  <c r="BS782" i="15"/>
  <c r="BT782" i="15"/>
  <c r="BU782" i="15"/>
  <c r="BY782" i="15"/>
  <c r="BP783" i="15"/>
  <c r="BS783" i="15"/>
  <c r="BT783" i="15"/>
  <c r="BU783" i="15"/>
  <c r="BY783" i="15"/>
  <c r="BP784" i="15"/>
  <c r="BS784" i="15"/>
  <c r="BT784" i="15"/>
  <c r="BU784" i="15"/>
  <c r="BY784" i="15"/>
  <c r="BP785" i="15"/>
  <c r="BS785" i="15"/>
  <c r="BT785" i="15"/>
  <c r="BU785" i="15"/>
  <c r="BY785" i="15"/>
  <c r="BP786" i="15"/>
  <c r="BS786" i="15"/>
  <c r="BT786" i="15"/>
  <c r="BU786" i="15"/>
  <c r="BY786" i="15"/>
  <c r="BP787" i="15"/>
  <c r="BS787" i="15"/>
  <c r="BT787" i="15"/>
  <c r="BU787" i="15"/>
  <c r="BY787" i="15"/>
  <c r="BP788" i="15"/>
  <c r="BT788" i="15"/>
  <c r="BU788" i="15"/>
  <c r="BY788" i="15"/>
  <c r="BP789" i="15"/>
  <c r="BT789" i="15"/>
  <c r="BU789" i="15"/>
  <c r="BY789" i="15"/>
  <c r="BP790" i="15"/>
  <c r="BS790" i="15"/>
  <c r="BT790" i="15"/>
  <c r="BU790" i="15"/>
  <c r="BY790" i="15"/>
  <c r="BP791" i="15"/>
  <c r="BS791" i="15"/>
  <c r="BT791" i="15"/>
  <c r="BU791" i="15"/>
  <c r="BY791" i="15"/>
  <c r="BP792" i="15"/>
  <c r="BS792" i="15"/>
  <c r="BT792" i="15"/>
  <c r="BU792" i="15"/>
  <c r="BY792" i="15"/>
  <c r="BP793" i="15"/>
  <c r="BS793" i="15"/>
  <c r="BT793" i="15"/>
  <c r="BU793" i="15"/>
  <c r="BY793" i="15"/>
  <c r="BP794" i="15"/>
  <c r="BS794" i="15"/>
  <c r="BT794" i="15"/>
  <c r="BU794" i="15"/>
  <c r="BY794" i="15"/>
  <c r="BP795" i="15"/>
  <c r="BS795" i="15"/>
  <c r="BT795" i="15"/>
  <c r="BU795" i="15"/>
  <c r="BY795" i="15"/>
  <c r="BP796" i="15"/>
  <c r="BS796" i="15"/>
  <c r="BT796" i="15"/>
  <c r="BU796" i="15"/>
  <c r="BY796" i="15"/>
  <c r="BP797" i="15"/>
  <c r="BS797" i="15"/>
  <c r="BT797" i="15"/>
  <c r="BU797" i="15"/>
  <c r="BY797" i="15"/>
  <c r="BP798" i="15"/>
  <c r="BS798" i="15"/>
  <c r="BT798" i="15"/>
  <c r="BU798" i="15"/>
  <c r="BY798" i="15"/>
  <c r="BP799" i="15"/>
  <c r="BS799" i="15"/>
  <c r="BT799" i="15"/>
  <c r="BU799" i="15"/>
  <c r="BY799" i="15"/>
  <c r="BP800" i="15"/>
  <c r="BS800" i="15"/>
  <c r="BT800" i="15"/>
  <c r="BU800" i="15"/>
  <c r="BY800" i="15"/>
  <c r="BP801" i="15"/>
  <c r="BT801" i="15"/>
  <c r="BU801" i="15"/>
  <c r="BY801" i="15"/>
  <c r="BP802" i="15"/>
  <c r="BS802" i="15"/>
  <c r="BT802" i="15"/>
  <c r="BU802" i="15"/>
  <c r="BY802" i="15"/>
  <c r="BP803" i="15"/>
  <c r="BS803" i="15"/>
  <c r="BT803" i="15"/>
  <c r="BU803" i="15"/>
  <c r="BY803" i="15"/>
  <c r="BP804" i="15"/>
  <c r="BS804" i="15"/>
  <c r="BT804" i="15"/>
  <c r="BU804" i="15"/>
  <c r="BY804" i="15"/>
  <c r="BP805" i="15"/>
  <c r="BS805" i="15"/>
  <c r="BT805" i="15"/>
  <c r="BU805" i="15"/>
  <c r="BY805" i="15"/>
  <c r="BP806" i="15"/>
  <c r="BS806" i="15"/>
  <c r="BT806" i="15"/>
  <c r="BU806" i="15"/>
  <c r="BY806" i="15"/>
  <c r="BP807" i="15"/>
  <c r="BS807" i="15"/>
  <c r="BT807" i="15"/>
  <c r="BU807" i="15"/>
  <c r="BY807" i="15"/>
  <c r="BP808" i="15"/>
  <c r="BS808" i="15"/>
  <c r="BT808" i="15"/>
  <c r="BU808" i="15"/>
  <c r="BY808" i="15"/>
  <c r="BP809" i="15"/>
  <c r="BS809" i="15"/>
  <c r="BT809" i="15"/>
  <c r="BU809" i="15"/>
  <c r="BY809" i="15"/>
  <c r="BP810" i="15"/>
  <c r="BS810" i="15"/>
  <c r="BT810" i="15"/>
  <c r="BU810" i="15"/>
  <c r="BY810" i="15"/>
  <c r="BP811" i="15"/>
  <c r="BS811" i="15"/>
  <c r="BT811" i="15"/>
  <c r="BU811" i="15"/>
  <c r="BY811" i="15"/>
  <c r="BP812" i="15"/>
  <c r="BS812" i="15"/>
  <c r="BT812" i="15"/>
  <c r="BU812" i="15"/>
  <c r="BY812" i="15"/>
  <c r="BP813" i="15"/>
  <c r="BS813" i="15"/>
  <c r="BT813" i="15"/>
  <c r="BU813" i="15"/>
  <c r="BY813" i="15"/>
  <c r="BP814" i="15"/>
  <c r="BS814" i="15"/>
  <c r="BT814" i="15"/>
  <c r="BU814" i="15"/>
  <c r="BY814" i="15"/>
  <c r="BP815" i="15"/>
  <c r="BS815" i="15"/>
  <c r="BT815" i="15"/>
  <c r="BU815" i="15"/>
  <c r="BY815" i="15"/>
  <c r="BP816" i="15"/>
  <c r="BS816" i="15"/>
  <c r="BT816" i="15"/>
  <c r="BU816" i="15"/>
  <c r="BY816" i="15"/>
  <c r="BP817" i="15"/>
  <c r="BS817" i="15"/>
  <c r="BT817" i="15"/>
  <c r="BU817" i="15"/>
  <c r="BY817" i="15"/>
  <c r="BP818" i="15"/>
  <c r="BS818" i="15"/>
  <c r="BT818" i="15"/>
  <c r="BU818" i="15"/>
  <c r="BY818" i="15"/>
  <c r="BP819" i="15"/>
  <c r="BS819" i="15"/>
  <c r="BT819" i="15"/>
  <c r="BU819" i="15"/>
  <c r="BY819" i="15"/>
  <c r="BP8" i="15"/>
  <c r="BS8" i="15"/>
  <c r="BT8" i="15"/>
  <c r="BU8" i="15"/>
  <c r="BY8" i="15"/>
  <c r="BP9" i="15"/>
  <c r="BS9" i="15"/>
  <c r="BT9" i="15"/>
  <c r="BU9" i="15"/>
  <c r="BY9" i="15"/>
  <c r="BP10" i="15"/>
  <c r="BS10" i="15"/>
  <c r="BT10" i="15"/>
  <c r="BU10" i="15"/>
  <c r="BY10" i="15"/>
  <c r="BP11" i="15"/>
  <c r="BS11" i="15"/>
  <c r="BT11" i="15"/>
  <c r="BU11" i="15"/>
  <c r="BY11" i="15"/>
  <c r="BP12" i="15"/>
  <c r="BS12" i="15"/>
  <c r="BT12" i="15"/>
  <c r="BU12" i="15"/>
  <c r="BY12" i="15"/>
  <c r="BP13" i="15"/>
  <c r="BS13" i="15"/>
  <c r="BT13" i="15"/>
  <c r="BU13" i="15"/>
  <c r="BY13" i="15"/>
  <c r="BP14" i="15"/>
  <c r="BS14" i="15"/>
  <c r="BT14" i="15"/>
  <c r="BU14" i="15"/>
  <c r="BY14" i="15"/>
  <c r="BP15" i="15"/>
  <c r="BS15" i="15"/>
  <c r="BT15" i="15"/>
  <c r="BU15" i="15"/>
  <c r="BY15" i="15"/>
  <c r="BP16" i="15"/>
  <c r="BS16" i="15"/>
  <c r="BT16" i="15"/>
  <c r="BU16" i="15"/>
  <c r="BY16" i="15"/>
  <c r="BP17" i="15"/>
  <c r="BS17" i="15"/>
  <c r="BT17" i="15"/>
  <c r="BU17" i="15"/>
  <c r="BY17" i="15"/>
  <c r="BP18" i="15"/>
  <c r="BS18" i="15"/>
  <c r="BT18" i="15"/>
  <c r="BU18" i="15"/>
  <c r="BY18" i="15"/>
  <c r="BP19" i="15"/>
  <c r="BS19" i="15"/>
  <c r="BT19" i="15"/>
  <c r="BU19" i="15"/>
  <c r="BY19" i="15"/>
  <c r="BP20" i="15"/>
  <c r="BS20" i="15"/>
  <c r="BT20" i="15"/>
  <c r="BU20" i="15"/>
  <c r="BY20" i="15"/>
  <c r="BP21" i="15"/>
  <c r="BS21" i="15"/>
  <c r="BT21" i="15"/>
  <c r="BU21" i="15"/>
  <c r="BY21" i="15"/>
  <c r="BP22" i="15"/>
  <c r="BS22" i="15"/>
  <c r="BT22" i="15"/>
  <c r="BU22" i="15"/>
  <c r="BY22" i="15"/>
  <c r="BP23" i="15"/>
  <c r="BS23" i="15"/>
  <c r="BT23" i="15"/>
  <c r="BU23" i="15"/>
  <c r="BY23" i="15"/>
  <c r="BP24" i="15"/>
  <c r="BS24" i="15"/>
  <c r="BT24" i="15"/>
  <c r="BU24" i="15"/>
  <c r="BY24" i="15"/>
  <c r="BP25" i="15"/>
  <c r="BS25" i="15"/>
  <c r="BT25" i="15"/>
  <c r="BU25" i="15"/>
  <c r="BY25" i="15"/>
  <c r="BP26" i="15"/>
  <c r="BS26" i="15"/>
  <c r="BT26" i="15"/>
  <c r="BU26" i="15"/>
  <c r="BY26" i="15"/>
  <c r="BP27" i="15"/>
  <c r="BS27" i="15"/>
  <c r="BT27" i="15"/>
  <c r="BU27" i="15"/>
  <c r="BY27" i="15"/>
  <c r="BP28" i="15"/>
  <c r="BS28" i="15"/>
  <c r="BT28" i="15"/>
  <c r="BU28" i="15"/>
  <c r="BY28" i="15"/>
  <c r="BP29" i="15"/>
  <c r="BS29" i="15"/>
  <c r="BT29" i="15"/>
  <c r="BU29" i="15"/>
  <c r="BY29" i="15"/>
  <c r="BP30" i="15"/>
  <c r="BS30" i="15"/>
  <c r="BT30" i="15"/>
  <c r="BU30" i="15"/>
  <c r="BY30" i="15"/>
  <c r="BP31" i="15"/>
  <c r="BS31" i="15"/>
  <c r="BT31" i="15"/>
  <c r="BU31" i="15"/>
  <c r="BY31" i="15"/>
  <c r="BP32" i="15"/>
  <c r="BS32" i="15"/>
  <c r="BT32" i="15"/>
  <c r="BU32" i="15"/>
  <c r="BY32" i="15"/>
  <c r="BP33" i="15"/>
  <c r="BS33" i="15"/>
  <c r="BT33" i="15"/>
  <c r="BU33" i="15"/>
  <c r="BY33" i="15"/>
  <c r="BP34" i="15"/>
  <c r="BS34" i="15"/>
  <c r="BT34" i="15"/>
  <c r="BU34" i="15"/>
  <c r="BY34" i="15"/>
  <c r="BP35" i="15"/>
  <c r="BS35" i="15"/>
  <c r="BT35" i="15"/>
  <c r="BU35" i="15"/>
  <c r="BY35" i="15"/>
  <c r="BP36" i="15"/>
  <c r="BS36" i="15"/>
  <c r="BT36" i="15"/>
  <c r="BU36" i="15"/>
  <c r="BY36" i="15"/>
  <c r="BP37" i="15"/>
  <c r="BS37" i="15"/>
  <c r="BT37" i="15"/>
  <c r="BU37" i="15"/>
  <c r="BY37" i="15"/>
  <c r="BP38" i="15"/>
  <c r="BS38" i="15"/>
  <c r="BT38" i="15"/>
  <c r="BU38" i="15"/>
  <c r="BY38" i="15"/>
  <c r="BP39" i="15"/>
  <c r="BS39" i="15"/>
  <c r="BT39" i="15"/>
  <c r="BU39" i="15"/>
  <c r="BY39" i="15"/>
  <c r="BP40" i="15"/>
  <c r="BS40" i="15"/>
  <c r="BT40" i="15"/>
  <c r="BU40" i="15"/>
  <c r="BY40" i="15"/>
  <c r="BP41" i="15"/>
  <c r="BS41" i="15"/>
  <c r="BT41" i="15"/>
  <c r="BU41" i="15"/>
  <c r="BY41" i="15"/>
  <c r="BP42" i="15"/>
  <c r="BS42" i="15"/>
  <c r="BT42" i="15"/>
  <c r="BU42" i="15"/>
  <c r="BY42" i="15"/>
  <c r="BP43" i="15"/>
  <c r="BS43" i="15"/>
  <c r="BT43" i="15"/>
  <c r="BU43" i="15"/>
  <c r="BY43" i="15"/>
  <c r="BP44" i="15"/>
  <c r="BS44" i="15"/>
  <c r="BT44" i="15"/>
  <c r="BU44" i="15"/>
  <c r="BY44" i="15"/>
  <c r="BP45" i="15"/>
  <c r="BS45" i="15"/>
  <c r="BT45" i="15"/>
  <c r="BU45" i="15"/>
  <c r="BY45" i="15"/>
  <c r="BP46" i="15"/>
  <c r="BS46" i="15"/>
  <c r="BT46" i="15"/>
  <c r="BU46" i="15"/>
  <c r="BY46" i="15"/>
  <c r="BP47" i="15"/>
  <c r="BS47" i="15"/>
  <c r="BT47" i="15"/>
  <c r="BU47" i="15"/>
  <c r="BY47" i="15"/>
  <c r="BP48" i="15"/>
  <c r="BS48" i="15"/>
  <c r="BT48" i="15"/>
  <c r="BU48" i="15"/>
  <c r="BY48" i="15"/>
  <c r="BP49" i="15"/>
  <c r="BS49" i="15"/>
  <c r="BT49" i="15"/>
  <c r="BU49" i="15"/>
  <c r="BY49" i="15"/>
  <c r="BP50" i="15"/>
  <c r="BS50" i="15"/>
  <c r="BT50" i="15"/>
  <c r="BU50" i="15"/>
  <c r="BY50" i="15"/>
  <c r="BP51" i="15"/>
  <c r="BS51" i="15"/>
  <c r="BT51" i="15"/>
  <c r="BU51" i="15"/>
  <c r="BY51" i="15"/>
  <c r="BP52" i="15"/>
  <c r="BS52" i="15"/>
  <c r="BT52" i="15"/>
  <c r="BU52" i="15"/>
  <c r="BY52" i="15"/>
  <c r="BP53" i="15"/>
  <c r="BS53" i="15"/>
  <c r="BT53" i="15"/>
  <c r="BU53" i="15"/>
  <c r="BY53" i="15"/>
  <c r="BP54" i="15"/>
  <c r="BS54" i="15"/>
  <c r="BT54" i="15"/>
  <c r="BU54" i="15"/>
  <c r="BY54" i="15"/>
  <c r="BP55" i="15"/>
  <c r="BS55" i="15"/>
  <c r="BT55" i="15"/>
  <c r="BU55" i="15"/>
  <c r="BY55" i="15"/>
  <c r="BP56" i="15"/>
  <c r="BS56" i="15"/>
  <c r="BT56" i="15"/>
  <c r="BU56" i="15"/>
  <c r="BY56" i="15"/>
  <c r="BP57" i="15"/>
  <c r="BS57" i="15"/>
  <c r="BT57" i="15"/>
  <c r="BU57" i="15"/>
  <c r="BY57" i="15"/>
  <c r="BP58" i="15"/>
  <c r="BS58" i="15"/>
  <c r="BT58" i="15"/>
  <c r="BU58" i="15"/>
  <c r="BY58" i="15"/>
  <c r="BP59" i="15"/>
  <c r="BS59" i="15"/>
  <c r="BT59" i="15"/>
  <c r="BU59" i="15"/>
  <c r="BY59" i="15"/>
  <c r="BP60" i="15"/>
  <c r="BS60" i="15"/>
  <c r="BT60" i="15"/>
  <c r="BU60" i="15"/>
  <c r="BY60" i="15"/>
  <c r="BP61" i="15"/>
  <c r="BS61" i="15"/>
  <c r="BT61" i="15"/>
  <c r="BU61" i="15"/>
  <c r="BY61" i="15"/>
  <c r="BP62" i="15"/>
  <c r="BS62" i="15"/>
  <c r="BT62" i="15"/>
  <c r="BU62" i="15"/>
  <c r="BY62" i="15"/>
  <c r="BP63" i="15"/>
  <c r="BS63" i="15"/>
  <c r="BT63" i="15"/>
  <c r="BU63" i="15"/>
  <c r="BY63" i="15"/>
  <c r="BP64" i="15"/>
  <c r="BS64" i="15"/>
  <c r="BT64" i="15"/>
  <c r="BU64" i="15"/>
  <c r="BY64" i="15"/>
  <c r="BP65" i="15"/>
  <c r="BS65" i="15"/>
  <c r="BT65" i="15"/>
  <c r="BU65" i="15"/>
  <c r="BY65" i="15"/>
  <c r="BP66" i="15"/>
  <c r="BS66" i="15"/>
  <c r="BT66" i="15"/>
  <c r="BU66" i="15"/>
  <c r="BY66" i="15"/>
  <c r="BP67" i="15"/>
  <c r="BS67" i="15"/>
  <c r="BT67" i="15"/>
  <c r="BU67" i="15"/>
  <c r="BY67" i="15"/>
  <c r="BP68" i="15"/>
  <c r="BS68" i="15"/>
  <c r="BT68" i="15"/>
  <c r="BU68" i="15"/>
  <c r="BY68" i="15"/>
  <c r="BP69" i="15"/>
  <c r="BS69" i="15"/>
  <c r="BT69" i="15"/>
  <c r="BU69" i="15"/>
  <c r="BY69" i="15"/>
  <c r="BP70" i="15"/>
  <c r="BS70" i="15"/>
  <c r="BT70" i="15"/>
  <c r="BU70" i="15"/>
  <c r="BY70" i="15"/>
  <c r="BP71" i="15"/>
  <c r="BS71" i="15"/>
  <c r="BT71" i="15"/>
  <c r="BU71" i="15"/>
  <c r="BY71" i="15"/>
  <c r="BP72" i="15"/>
  <c r="BS72" i="15"/>
  <c r="BT72" i="15"/>
  <c r="BU72" i="15"/>
  <c r="BY72" i="15"/>
  <c r="BP73" i="15"/>
  <c r="BS73" i="15"/>
  <c r="BT73" i="15"/>
  <c r="BU73" i="15"/>
  <c r="BY73" i="15"/>
  <c r="BP74" i="15"/>
  <c r="BS74" i="15"/>
  <c r="BT74" i="15"/>
  <c r="BU74" i="15"/>
  <c r="BY74" i="15"/>
  <c r="BP75" i="15"/>
  <c r="BS75" i="15"/>
  <c r="BT75" i="15"/>
  <c r="BU75" i="15"/>
  <c r="BY75" i="15"/>
  <c r="BP76" i="15"/>
  <c r="BS76" i="15"/>
  <c r="BT76" i="15"/>
  <c r="BU76" i="15"/>
  <c r="BY76" i="15"/>
  <c r="BP77" i="15"/>
  <c r="BS77" i="15"/>
  <c r="BT77" i="15"/>
  <c r="BU77" i="15"/>
  <c r="BY77" i="15"/>
  <c r="BP78" i="15"/>
  <c r="BS78" i="15"/>
  <c r="BT78" i="15"/>
  <c r="BU78" i="15"/>
  <c r="BY78" i="15"/>
  <c r="BP79" i="15"/>
  <c r="BS79" i="15"/>
  <c r="BT79" i="15"/>
  <c r="BU79" i="15"/>
  <c r="BY79" i="15"/>
  <c r="BP80" i="15"/>
  <c r="BS80" i="15"/>
  <c r="BT80" i="15"/>
  <c r="BU80" i="15"/>
  <c r="BY80" i="15"/>
  <c r="BP81" i="15"/>
  <c r="BS81" i="15"/>
  <c r="BT81" i="15"/>
  <c r="BU81" i="15"/>
  <c r="BY81" i="15"/>
  <c r="BP82" i="15"/>
  <c r="BS82" i="15"/>
  <c r="BT82" i="15"/>
  <c r="BU82" i="15"/>
  <c r="BY82" i="15"/>
  <c r="BP83" i="15"/>
  <c r="BS83" i="15"/>
  <c r="BT83" i="15"/>
  <c r="BU83" i="15"/>
  <c r="BY83" i="15"/>
  <c r="BP84" i="15"/>
  <c r="BS84" i="15"/>
  <c r="BT84" i="15"/>
  <c r="BU84" i="15"/>
  <c r="BY84" i="15"/>
  <c r="BP85" i="15"/>
  <c r="BS85" i="15"/>
  <c r="BT85" i="15"/>
  <c r="BU85" i="15"/>
  <c r="BY85" i="15"/>
  <c r="BP86" i="15"/>
  <c r="BS86" i="15"/>
  <c r="BT86" i="15"/>
  <c r="BU86" i="15"/>
  <c r="BY86" i="15"/>
  <c r="BP87" i="15"/>
  <c r="BS87" i="15"/>
  <c r="BT87" i="15"/>
  <c r="BU87" i="15"/>
  <c r="BY87" i="15"/>
  <c r="BP88" i="15"/>
  <c r="BS88" i="15"/>
  <c r="BT88" i="15"/>
  <c r="BU88" i="15"/>
  <c r="BY88" i="15"/>
  <c r="BP89" i="15"/>
  <c r="BS89" i="15"/>
  <c r="BT89" i="15"/>
  <c r="BU89" i="15"/>
  <c r="BY89" i="15"/>
  <c r="BP90" i="15"/>
  <c r="BS90" i="15"/>
  <c r="BT90" i="15"/>
  <c r="BU90" i="15"/>
  <c r="BY90" i="15"/>
  <c r="BP91" i="15"/>
  <c r="BS91" i="15"/>
  <c r="BT91" i="15"/>
  <c r="BU91" i="15"/>
  <c r="BY91" i="15"/>
  <c r="BP92" i="15"/>
  <c r="BS92" i="15"/>
  <c r="BT92" i="15"/>
  <c r="BU92" i="15"/>
  <c r="BY92" i="15"/>
  <c r="BP93" i="15"/>
  <c r="BS93" i="15"/>
  <c r="BT93" i="15"/>
  <c r="BU93" i="15"/>
  <c r="BY93" i="15"/>
  <c r="BP94" i="15"/>
  <c r="BS94" i="15"/>
  <c r="BT94" i="15"/>
  <c r="BU94" i="15"/>
  <c r="BY94" i="15"/>
  <c r="BP95" i="15"/>
  <c r="BS95" i="15"/>
  <c r="BT95" i="15"/>
  <c r="BU95" i="15"/>
  <c r="BY95" i="15"/>
  <c r="BP96" i="15"/>
  <c r="BS96" i="15"/>
  <c r="BT96" i="15"/>
  <c r="BU96" i="15"/>
  <c r="BY96" i="15"/>
  <c r="BP97" i="15"/>
  <c r="BS97" i="15"/>
  <c r="BT97" i="15"/>
  <c r="BU97" i="15"/>
  <c r="BY97" i="15"/>
  <c r="BP98" i="15"/>
  <c r="BS98" i="15"/>
  <c r="BT98" i="15"/>
  <c r="BU98" i="15"/>
  <c r="BY98" i="15"/>
  <c r="BP99" i="15"/>
  <c r="BS99" i="15"/>
  <c r="BT99" i="15"/>
  <c r="BU99" i="15"/>
  <c r="BY99" i="15"/>
  <c r="BP100" i="15"/>
  <c r="BS100" i="15"/>
  <c r="BT100" i="15"/>
  <c r="BU100" i="15"/>
  <c r="BY100" i="15"/>
  <c r="BP101" i="15"/>
  <c r="BS101" i="15"/>
  <c r="BT101" i="15"/>
  <c r="BU101" i="15"/>
  <c r="BY101" i="15"/>
  <c r="BP102" i="15"/>
  <c r="BS102" i="15"/>
  <c r="BT102" i="15"/>
  <c r="BU102" i="15"/>
  <c r="BY102" i="15"/>
  <c r="BP103" i="15"/>
  <c r="BS103" i="15"/>
  <c r="BT103" i="15"/>
  <c r="BU103" i="15"/>
  <c r="BY103" i="15"/>
  <c r="BP104" i="15"/>
  <c r="BS104" i="15"/>
  <c r="BT104" i="15"/>
  <c r="BU104" i="15"/>
  <c r="BY104" i="15"/>
  <c r="BP7" i="15"/>
  <c r="BY7" i="15"/>
  <c r="BU7" i="15"/>
  <c r="BT7" i="15"/>
  <c r="BS7" i="15"/>
  <c r="BN790" i="15"/>
  <c r="BN789" i="15"/>
  <c r="BO789" i="15" s="1"/>
  <c r="BR789" i="15" s="1"/>
  <c r="BN788" i="15"/>
  <c r="BO788" i="15" s="1"/>
  <c r="BN787" i="15"/>
  <c r="BO787" i="15" s="1"/>
  <c r="BR787" i="15" s="1"/>
  <c r="BN786" i="15"/>
  <c r="BN785" i="15"/>
  <c r="BO785" i="15" s="1"/>
  <c r="BV785" i="15" s="1"/>
  <c r="BN784" i="15"/>
  <c r="BO784" i="15" s="1"/>
  <c r="BX784" i="15" s="1"/>
  <c r="BN783" i="15"/>
  <c r="BO783" i="15" s="1"/>
  <c r="BN782" i="15"/>
  <c r="BO781" i="15"/>
  <c r="BN780" i="15"/>
  <c r="BO780" i="15" s="1"/>
  <c r="BR780" i="15" s="1"/>
  <c r="BN779" i="15"/>
  <c r="BO779" i="15" s="1"/>
  <c r="BN778" i="15"/>
  <c r="BN777" i="15"/>
  <c r="BN776" i="15"/>
  <c r="BN774" i="15"/>
  <c r="BN773" i="15"/>
  <c r="BN772" i="15"/>
  <c r="BN568" i="15"/>
  <c r="BN531" i="15"/>
  <c r="BN521" i="15"/>
  <c r="BN243" i="15"/>
  <c r="BO243" i="15" s="1"/>
  <c r="BN242" i="15"/>
  <c r="BN241" i="15"/>
  <c r="BN240" i="15"/>
  <c r="BN239" i="15"/>
  <c r="BN238" i="15"/>
  <c r="BN237" i="15"/>
  <c r="BN236" i="15"/>
  <c r="BN235" i="15"/>
  <c r="BO235" i="15" s="1"/>
  <c r="BN234" i="15"/>
  <c r="BN233" i="15"/>
  <c r="BO233" i="15" s="1"/>
  <c r="BN232" i="15"/>
  <c r="BN231" i="15"/>
  <c r="BN230" i="15"/>
  <c r="BN229" i="15"/>
  <c r="BN228" i="15"/>
  <c r="BN227" i="15"/>
  <c r="BO227" i="15" s="1"/>
  <c r="BN226" i="15"/>
  <c r="BN225" i="15"/>
  <c r="BN224" i="15"/>
  <c r="BN223" i="15"/>
  <c r="BN222" i="15"/>
  <c r="BN221" i="15"/>
  <c r="BN220" i="15"/>
  <c r="BN219" i="15"/>
  <c r="BO219" i="15" s="1"/>
  <c r="BV219" i="15" s="1"/>
  <c r="BN218" i="15"/>
  <c r="BN217" i="15"/>
  <c r="BN216" i="15"/>
  <c r="BN215" i="15"/>
  <c r="BN214" i="15"/>
  <c r="BN213" i="15"/>
  <c r="BN212" i="15"/>
  <c r="BN211" i="15"/>
  <c r="BO211" i="15" s="1"/>
  <c r="BN210" i="15"/>
  <c r="BN209" i="15"/>
  <c r="BN208" i="15"/>
  <c r="BN207" i="15"/>
  <c r="BN206" i="15"/>
  <c r="BN205" i="15"/>
  <c r="BN204" i="15"/>
  <c r="BO204" i="15" s="1"/>
  <c r="BN203" i="15"/>
  <c r="BO203" i="15" s="1"/>
  <c r="BW203" i="15" s="1"/>
  <c r="BN202" i="15"/>
  <c r="BN201" i="15"/>
  <c r="BN200" i="15"/>
  <c r="BN199" i="15"/>
  <c r="BN198" i="15"/>
  <c r="BO198" i="15" s="1"/>
  <c r="BN197" i="15"/>
  <c r="BN196" i="15"/>
  <c r="BN195" i="15"/>
  <c r="BN194" i="15"/>
  <c r="BN193" i="15"/>
  <c r="BN192" i="15"/>
  <c r="BN191" i="15"/>
  <c r="BN190" i="15"/>
  <c r="BN188" i="15"/>
  <c r="BN187" i="15"/>
  <c r="BN186" i="15"/>
  <c r="BO186" i="15" s="1"/>
  <c r="BN185" i="15"/>
  <c r="BN184" i="15"/>
  <c r="BN183" i="15"/>
  <c r="BO183" i="15" s="1"/>
  <c r="BN182" i="15"/>
  <c r="BO182" i="15" s="1"/>
  <c r="BN181" i="15"/>
  <c r="BN180" i="15"/>
  <c r="BN179" i="15"/>
  <c r="BN178" i="15"/>
  <c r="BN177" i="15"/>
  <c r="BO177" i="15" s="1"/>
  <c r="BN176" i="15"/>
  <c r="BN175" i="15"/>
  <c r="BN174" i="15"/>
  <c r="BN173" i="15"/>
  <c r="BN172" i="15"/>
  <c r="BN171" i="15"/>
  <c r="BN170" i="15"/>
  <c r="BN169" i="15"/>
  <c r="BN168" i="15"/>
  <c r="BN167" i="15"/>
  <c r="BN166" i="15"/>
  <c r="BN165" i="15"/>
  <c r="BN164" i="15"/>
  <c r="BN163" i="15"/>
  <c r="BN162" i="15"/>
  <c r="BO162" i="15" s="1"/>
  <c r="BN161" i="15"/>
  <c r="BN160" i="15"/>
  <c r="BN159" i="15"/>
  <c r="BN158" i="15"/>
  <c r="BO158" i="15" s="1"/>
  <c r="BN157" i="15"/>
  <c r="BN156" i="15"/>
  <c r="BN155" i="15"/>
  <c r="BO155" i="15" s="1"/>
  <c r="BN154" i="15"/>
  <c r="BN153" i="15"/>
  <c r="BN152" i="15"/>
  <c r="BN151" i="15"/>
  <c r="BN150" i="15"/>
  <c r="BN149" i="15"/>
  <c r="BN148" i="15"/>
  <c r="BN147" i="15"/>
  <c r="BN146" i="15"/>
  <c r="BN145" i="15"/>
  <c r="BN144" i="15"/>
  <c r="BN143" i="15"/>
  <c r="BN142" i="15"/>
  <c r="BN141" i="15"/>
  <c r="BN140" i="15"/>
  <c r="BN139" i="15"/>
  <c r="BO139" i="15" s="1"/>
  <c r="BN138" i="15"/>
  <c r="BN137" i="15"/>
  <c r="BN136" i="15"/>
  <c r="BN135" i="15"/>
  <c r="BN134" i="15"/>
  <c r="BN133" i="15"/>
  <c r="BN132" i="15"/>
  <c r="BN131" i="15"/>
  <c r="BN130" i="15"/>
  <c r="BN129" i="15"/>
  <c r="BN128" i="15"/>
  <c r="BN127" i="15"/>
  <c r="BN126" i="15"/>
  <c r="BN125" i="15"/>
  <c r="BN124" i="15"/>
  <c r="BO124" i="15" s="1"/>
  <c r="BN123" i="15"/>
  <c r="BN122" i="15"/>
  <c r="BN121" i="15"/>
  <c r="BN120" i="15"/>
  <c r="BN119" i="15"/>
  <c r="BN118" i="15"/>
  <c r="BN117" i="15"/>
  <c r="BN116" i="15"/>
  <c r="BN115" i="15"/>
  <c r="BN114" i="15"/>
  <c r="BN113" i="15"/>
  <c r="BN112" i="15"/>
  <c r="BN111" i="15"/>
  <c r="BN110" i="15"/>
  <c r="BN109" i="15"/>
  <c r="BN108" i="15"/>
  <c r="BN107" i="15"/>
  <c r="BN106" i="15"/>
  <c r="BN105" i="15"/>
  <c r="BN104" i="15"/>
  <c r="BO104" i="15" s="1"/>
  <c r="BN103" i="15"/>
  <c r="BN102" i="15"/>
  <c r="BO102" i="15" s="1"/>
  <c r="BN101" i="15"/>
  <c r="BO101" i="15" s="1"/>
  <c r="BN100" i="15"/>
  <c r="BO100" i="15" s="1"/>
  <c r="BW100" i="15" s="1"/>
  <c r="BN99" i="15"/>
  <c r="BN98" i="15"/>
  <c r="BO98" i="15" s="1"/>
  <c r="BX98" i="15" s="1"/>
  <c r="BN97" i="15"/>
  <c r="BO97" i="15" s="1"/>
  <c r="BN96" i="15"/>
  <c r="BO96" i="15" s="1"/>
  <c r="BN95" i="15"/>
  <c r="BN94" i="15"/>
  <c r="BO94" i="15" s="1"/>
  <c r="BX94" i="15" s="1"/>
  <c r="BN93" i="15"/>
  <c r="BO93" i="15" s="1"/>
  <c r="BN92" i="15"/>
  <c r="BN91" i="15"/>
  <c r="BO91" i="15" s="1"/>
  <c r="BW91" i="15" s="1"/>
  <c r="BN90" i="15"/>
  <c r="BN89" i="15"/>
  <c r="BO89" i="15" s="1"/>
  <c r="BX89" i="15" s="1"/>
  <c r="BN88" i="15"/>
  <c r="BN87" i="15"/>
  <c r="BO87" i="15" s="1"/>
  <c r="BW87" i="15" s="1"/>
  <c r="BN86" i="15"/>
  <c r="BN85" i="15"/>
  <c r="BO85" i="15" s="1"/>
  <c r="BN84" i="15"/>
  <c r="BN83" i="15"/>
  <c r="BO83" i="15" s="1"/>
  <c r="BW83" i="15" s="1"/>
  <c r="BN82" i="15"/>
  <c r="BN81" i="15"/>
  <c r="BO81" i="15" s="1"/>
  <c r="BX81" i="15" s="1"/>
  <c r="BN80" i="15"/>
  <c r="BN79" i="15"/>
  <c r="BO79" i="15" s="1"/>
  <c r="BW79" i="15" s="1"/>
  <c r="BN78" i="15"/>
  <c r="BN77" i="15"/>
  <c r="BO77" i="15" s="1"/>
  <c r="BN76" i="15"/>
  <c r="BN75" i="15"/>
  <c r="BO75" i="15" s="1"/>
  <c r="BW75" i="15" s="1"/>
  <c r="BN74" i="15"/>
  <c r="BN73" i="15"/>
  <c r="BO73" i="15" s="1"/>
  <c r="BX73" i="15" s="1"/>
  <c r="BN72" i="15"/>
  <c r="BN71" i="15"/>
  <c r="BO71" i="15" s="1"/>
  <c r="BW71" i="15" s="1"/>
  <c r="BN70" i="15"/>
  <c r="BN69" i="15"/>
  <c r="BO69" i="15" s="1"/>
  <c r="BN68" i="15"/>
  <c r="BN67" i="15"/>
  <c r="BO67" i="15" s="1"/>
  <c r="BW67" i="15" s="1"/>
  <c r="BN66" i="15"/>
  <c r="BN65" i="15"/>
  <c r="BO65" i="15" s="1"/>
  <c r="BX65" i="15" s="1"/>
  <c r="BN64" i="15"/>
  <c r="BN63" i="15"/>
  <c r="BO63" i="15" s="1"/>
  <c r="BW63" i="15" s="1"/>
  <c r="BN62" i="15"/>
  <c r="BN61" i="15"/>
  <c r="BO61" i="15" s="1"/>
  <c r="BN60" i="15"/>
  <c r="BN59" i="15"/>
  <c r="BO59" i="15" s="1"/>
  <c r="BW59" i="15" s="1"/>
  <c r="BN58" i="15"/>
  <c r="BN57" i="15"/>
  <c r="BO57" i="15" s="1"/>
  <c r="BX57" i="15" s="1"/>
  <c r="BN56" i="15"/>
  <c r="BN55" i="15"/>
  <c r="BO55" i="15" s="1"/>
  <c r="BW55" i="15" s="1"/>
  <c r="BN54" i="15"/>
  <c r="BN53" i="15"/>
  <c r="BO53" i="15" s="1"/>
  <c r="BN52" i="15"/>
  <c r="BN51" i="15"/>
  <c r="BO51" i="15" s="1"/>
  <c r="BR51" i="15" s="1"/>
  <c r="BN50" i="15"/>
  <c r="BN49" i="15"/>
  <c r="BN48" i="15"/>
  <c r="BN47" i="15"/>
  <c r="BO47" i="15" s="1"/>
  <c r="BN46" i="15"/>
  <c r="BN45" i="15"/>
  <c r="BN44" i="15"/>
  <c r="BN43" i="15"/>
  <c r="BO43" i="15" s="1"/>
  <c r="BN42" i="15"/>
  <c r="BN41" i="15"/>
  <c r="BN40" i="15"/>
  <c r="BN39" i="15"/>
  <c r="BO39" i="15" s="1"/>
  <c r="BN38" i="15"/>
  <c r="BN37" i="15"/>
  <c r="BN36" i="15"/>
  <c r="BN35" i="15"/>
  <c r="BO35" i="15" s="1"/>
  <c r="BN34" i="15"/>
  <c r="BN33" i="15"/>
  <c r="BO33" i="15" s="1"/>
  <c r="BN32" i="15"/>
  <c r="BN31" i="15"/>
  <c r="BO31" i="15" s="1"/>
  <c r="BN30" i="15"/>
  <c r="BN29" i="15"/>
  <c r="BN28" i="15"/>
  <c r="BN27" i="15"/>
  <c r="BO27" i="15" s="1"/>
  <c r="BN26" i="15"/>
  <c r="BN25" i="15"/>
  <c r="BN24" i="15"/>
  <c r="BN23" i="15"/>
  <c r="BO23" i="15" s="1"/>
  <c r="BN22" i="15"/>
  <c r="BN21" i="15"/>
  <c r="BN20" i="15"/>
  <c r="BN19" i="15"/>
  <c r="BO19" i="15" s="1"/>
  <c r="BN18" i="15"/>
  <c r="BN17" i="15"/>
  <c r="BO17" i="15" s="1"/>
  <c r="BN16" i="15"/>
  <c r="BN15" i="15"/>
  <c r="BN14" i="15"/>
  <c r="BN13" i="15"/>
  <c r="BO13" i="15" s="1"/>
  <c r="BR13" i="15" s="1"/>
  <c r="BN12" i="15"/>
  <c r="BN11" i="15"/>
  <c r="BO11" i="15" s="1"/>
  <c r="BN10" i="15"/>
  <c r="BN9" i="15"/>
  <c r="BO9" i="15" s="1"/>
  <c r="BN8" i="15"/>
  <c r="BN7" i="15"/>
  <c r="BO7" i="15" s="1"/>
  <c r="BX7" i="15" s="1"/>
  <c r="Z801" i="15"/>
  <c r="BS789" i="15"/>
  <c r="Y787" i="16"/>
  <c r="Z781" i="15"/>
  <c r="Z774" i="15"/>
  <c r="Y773" i="16" s="1"/>
  <c r="Z773" i="15"/>
  <c r="BS773" i="15" s="1"/>
  <c r="Z772" i="15"/>
  <c r="Z771" i="15"/>
  <c r="Z769" i="15"/>
  <c r="Z768" i="15"/>
  <c r="BS768" i="15" s="1"/>
  <c r="Z732" i="15"/>
  <c r="Z728" i="15"/>
  <c r="Z727" i="15"/>
  <c r="BS727" i="15" s="1"/>
  <c r="Z726" i="15"/>
  <c r="BS726" i="15" s="1"/>
  <c r="Z720" i="15"/>
  <c r="Z718" i="15"/>
  <c r="Z715" i="15"/>
  <c r="Z219" i="15"/>
  <c r="Y218" i="16" s="1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A181" i="16"/>
  <c r="A182" i="16"/>
  <c r="A183" i="16"/>
  <c r="A184" i="16"/>
  <c r="A185" i="16"/>
  <c r="A186" i="16"/>
  <c r="A187" i="16"/>
  <c r="A188" i="16"/>
  <c r="A189" i="16"/>
  <c r="A190" i="16"/>
  <c r="A191" i="16"/>
  <c r="A192" i="16"/>
  <c r="A193" i="16"/>
  <c r="A194" i="16"/>
  <c r="A195" i="16"/>
  <c r="A196" i="16"/>
  <c r="A197" i="16"/>
  <c r="A198" i="16"/>
  <c r="A199" i="16"/>
  <c r="A200" i="16"/>
  <c r="A201" i="16"/>
  <c r="A202" i="16"/>
  <c r="A203" i="16"/>
  <c r="A204" i="16"/>
  <c r="A205" i="16"/>
  <c r="A206" i="16"/>
  <c r="A207" i="16"/>
  <c r="A208" i="16"/>
  <c r="A209" i="16"/>
  <c r="A210" i="16"/>
  <c r="A211" i="16"/>
  <c r="A212" i="16"/>
  <c r="A213" i="16"/>
  <c r="A214" i="16"/>
  <c r="A215" i="16"/>
  <c r="A216" i="16"/>
  <c r="A217" i="16"/>
  <c r="A218" i="16"/>
  <c r="A219" i="16"/>
  <c r="A220" i="16"/>
  <c r="A221" i="16"/>
  <c r="A222" i="16"/>
  <c r="A223" i="16"/>
  <c r="A224" i="16"/>
  <c r="A225" i="16"/>
  <c r="A226" i="16"/>
  <c r="A227" i="16"/>
  <c r="A228" i="16"/>
  <c r="A229" i="16"/>
  <c r="A230" i="16"/>
  <c r="A231" i="16"/>
  <c r="A232" i="16"/>
  <c r="A233" i="16"/>
  <c r="A234" i="16"/>
  <c r="A235" i="16"/>
  <c r="A236" i="16"/>
  <c r="A237" i="16"/>
  <c r="A238" i="16"/>
  <c r="A239" i="16"/>
  <c r="A240" i="16"/>
  <c r="A241" i="16"/>
  <c r="A242" i="16"/>
  <c r="A243" i="16"/>
  <c r="A244" i="16"/>
  <c r="A245" i="16"/>
  <c r="A246" i="16"/>
  <c r="A247" i="16"/>
  <c r="A248" i="16"/>
  <c r="A249" i="16"/>
  <c r="A250" i="16"/>
  <c r="A251" i="16"/>
  <c r="A252" i="16"/>
  <c r="A253" i="16"/>
  <c r="A254" i="16"/>
  <c r="A255" i="16"/>
  <c r="A256" i="16"/>
  <c r="A257" i="16"/>
  <c r="A258" i="16"/>
  <c r="A259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A343" i="16"/>
  <c r="A344" i="16"/>
  <c r="A345" i="16"/>
  <c r="A346" i="16"/>
  <c r="A347" i="16"/>
  <c r="A348" i="16"/>
  <c r="A349" i="16"/>
  <c r="A350" i="16"/>
  <c r="A351" i="16"/>
  <c r="A352" i="16"/>
  <c r="A353" i="16"/>
  <c r="A354" i="16"/>
  <c r="A355" i="16"/>
  <c r="A356" i="16"/>
  <c r="A357" i="16"/>
  <c r="A358" i="16"/>
  <c r="A359" i="16"/>
  <c r="A360" i="16"/>
  <c r="A361" i="16"/>
  <c r="A362" i="16"/>
  <c r="A363" i="16"/>
  <c r="A364" i="16"/>
  <c r="A365" i="16"/>
  <c r="A366" i="16"/>
  <c r="A367" i="16"/>
  <c r="A368" i="16"/>
  <c r="A369" i="16"/>
  <c r="A370" i="16"/>
  <c r="A371" i="16"/>
  <c r="A372" i="16"/>
  <c r="A373" i="16"/>
  <c r="A374" i="16"/>
  <c r="A375" i="16"/>
  <c r="A376" i="16"/>
  <c r="A377" i="16"/>
  <c r="A378" i="16"/>
  <c r="A379" i="16"/>
  <c r="A380" i="16"/>
  <c r="A381" i="16"/>
  <c r="A382" i="16"/>
  <c r="A383" i="16"/>
  <c r="A384" i="16"/>
  <c r="A385" i="16"/>
  <c r="A386" i="16"/>
  <c r="A387" i="16"/>
  <c r="A388" i="16"/>
  <c r="A389" i="16"/>
  <c r="A390" i="16"/>
  <c r="A391" i="16"/>
  <c r="A392" i="16"/>
  <c r="A393" i="16"/>
  <c r="A394" i="16"/>
  <c r="A395" i="16"/>
  <c r="A396" i="16"/>
  <c r="A397" i="16"/>
  <c r="A398" i="16"/>
  <c r="A399" i="16"/>
  <c r="A400" i="16"/>
  <c r="A401" i="16"/>
  <c r="A402" i="16"/>
  <c r="A403" i="16"/>
  <c r="A404" i="16"/>
  <c r="A405" i="16"/>
  <c r="A406" i="16"/>
  <c r="A407" i="16"/>
  <c r="A408" i="16"/>
  <c r="A409" i="16"/>
  <c r="A410" i="16"/>
  <c r="A411" i="16"/>
  <c r="A412" i="16"/>
  <c r="A413" i="16"/>
  <c r="A414" i="16"/>
  <c r="A415" i="16"/>
  <c r="A416" i="16"/>
  <c r="A417" i="16"/>
  <c r="A418" i="16"/>
  <c r="A419" i="16"/>
  <c r="A420" i="16"/>
  <c r="A421" i="16"/>
  <c r="A422" i="16"/>
  <c r="A423" i="16"/>
  <c r="A424" i="16"/>
  <c r="A425" i="16"/>
  <c r="A426" i="16"/>
  <c r="A427" i="16"/>
  <c r="A428" i="16"/>
  <c r="A429" i="16"/>
  <c r="A430" i="16"/>
  <c r="A431" i="16"/>
  <c r="A432" i="16"/>
  <c r="A433" i="16"/>
  <c r="A434" i="16"/>
  <c r="A435" i="16"/>
  <c r="A436" i="16"/>
  <c r="A437" i="16"/>
  <c r="A438" i="16"/>
  <c r="A439" i="16"/>
  <c r="A440" i="16"/>
  <c r="A441" i="16"/>
  <c r="A442" i="16"/>
  <c r="A443" i="16"/>
  <c r="A444" i="16"/>
  <c r="A445" i="16"/>
  <c r="A446" i="16"/>
  <c r="A447" i="16"/>
  <c r="A448" i="16"/>
  <c r="A449" i="16"/>
  <c r="A450" i="16"/>
  <c r="A451" i="16"/>
  <c r="A452" i="16"/>
  <c r="A453" i="16"/>
  <c r="A454" i="16"/>
  <c r="A455" i="16"/>
  <c r="A456" i="16"/>
  <c r="A457" i="16"/>
  <c r="A458" i="16"/>
  <c r="A459" i="16"/>
  <c r="A460" i="16"/>
  <c r="A461" i="16"/>
  <c r="A462" i="16"/>
  <c r="A463" i="16"/>
  <c r="A464" i="16"/>
  <c r="A465" i="16"/>
  <c r="A466" i="16"/>
  <c r="A467" i="16"/>
  <c r="A468" i="16"/>
  <c r="A469" i="16"/>
  <c r="A470" i="16"/>
  <c r="A471" i="16"/>
  <c r="A472" i="16"/>
  <c r="A473" i="16"/>
  <c r="A474" i="16"/>
  <c r="A475" i="16"/>
  <c r="A476" i="16"/>
  <c r="A477" i="16"/>
  <c r="A478" i="16"/>
  <c r="A479" i="16"/>
  <c r="A480" i="16"/>
  <c r="A481" i="16"/>
  <c r="A482" i="16"/>
  <c r="A483" i="16"/>
  <c r="A484" i="16"/>
  <c r="A485" i="16"/>
  <c r="A486" i="16"/>
  <c r="A487" i="16"/>
  <c r="A488" i="16"/>
  <c r="A489" i="16"/>
  <c r="A490" i="16"/>
  <c r="A491" i="16"/>
  <c r="A492" i="16"/>
  <c r="A493" i="16"/>
  <c r="A494" i="16"/>
  <c r="A495" i="16"/>
  <c r="A496" i="16"/>
  <c r="A497" i="16"/>
  <c r="A498" i="16"/>
  <c r="A499" i="16"/>
  <c r="A500" i="16"/>
  <c r="A501" i="16"/>
  <c r="A502" i="16"/>
  <c r="A503" i="16"/>
  <c r="A504" i="16"/>
  <c r="A505" i="16"/>
  <c r="A506" i="16"/>
  <c r="A507" i="16"/>
  <c r="A508" i="16"/>
  <c r="A509" i="16"/>
  <c r="A510" i="16"/>
  <c r="A511" i="16"/>
  <c r="A512" i="16"/>
  <c r="A513" i="16"/>
  <c r="A514" i="16"/>
  <c r="A515" i="16"/>
  <c r="A516" i="16"/>
  <c r="A517" i="16"/>
  <c r="A518" i="16"/>
  <c r="A519" i="16"/>
  <c r="A520" i="16"/>
  <c r="A521" i="16"/>
  <c r="A522" i="16"/>
  <c r="A523" i="16"/>
  <c r="A524" i="16"/>
  <c r="A525" i="16"/>
  <c r="A526" i="16"/>
  <c r="A527" i="16"/>
  <c r="A528" i="16"/>
  <c r="A529" i="16"/>
  <c r="A530" i="16"/>
  <c r="A531" i="16"/>
  <c r="A532" i="16"/>
  <c r="A533" i="16"/>
  <c r="A534" i="16"/>
  <c r="A535" i="16"/>
  <c r="A536" i="16"/>
  <c r="A537" i="16"/>
  <c r="A538" i="16"/>
  <c r="A539" i="16"/>
  <c r="A540" i="16"/>
  <c r="A541" i="16"/>
  <c r="A542" i="16"/>
  <c r="A543" i="16"/>
  <c r="A544" i="16"/>
  <c r="A545" i="16"/>
  <c r="A546" i="16"/>
  <c r="A547" i="16"/>
  <c r="A548" i="16"/>
  <c r="A549" i="16"/>
  <c r="A550" i="16"/>
  <c r="A551" i="16"/>
  <c r="A552" i="16"/>
  <c r="A553" i="16"/>
  <c r="A554" i="16"/>
  <c r="A555" i="16"/>
  <c r="A556" i="16"/>
  <c r="A557" i="16"/>
  <c r="A558" i="16"/>
  <c r="A559" i="16"/>
  <c r="A560" i="16"/>
  <c r="A561" i="16"/>
  <c r="A562" i="16"/>
  <c r="A563" i="16"/>
  <c r="A564" i="16"/>
  <c r="A565" i="16"/>
  <c r="A566" i="16"/>
  <c r="A567" i="16"/>
  <c r="A568" i="16"/>
  <c r="A569" i="16"/>
  <c r="A570" i="16"/>
  <c r="A571" i="16"/>
  <c r="A572" i="16"/>
  <c r="A573" i="16"/>
  <c r="A574" i="16"/>
  <c r="A575" i="16"/>
  <c r="A576" i="16"/>
  <c r="A577" i="16"/>
  <c r="A578" i="16"/>
  <c r="A579" i="16"/>
  <c r="A580" i="16"/>
  <c r="A581" i="16"/>
  <c r="A582" i="16"/>
  <c r="A583" i="16"/>
  <c r="A584" i="16"/>
  <c r="A585" i="16"/>
  <c r="A586" i="16"/>
  <c r="A587" i="16"/>
  <c r="A588" i="16"/>
  <c r="A589" i="16"/>
  <c r="A590" i="16"/>
  <c r="A591" i="16"/>
  <c r="A592" i="16"/>
  <c r="A593" i="16"/>
  <c r="A594" i="16"/>
  <c r="A595" i="16"/>
  <c r="A596" i="16"/>
  <c r="A597" i="16"/>
  <c r="A598" i="16"/>
  <c r="A599" i="16"/>
  <c r="A600" i="16"/>
  <c r="A601" i="16"/>
  <c r="A602" i="16"/>
  <c r="A603" i="16"/>
  <c r="A604" i="16"/>
  <c r="A605" i="16"/>
  <c r="A606" i="16"/>
  <c r="A607" i="16"/>
  <c r="A608" i="16"/>
  <c r="A609" i="16"/>
  <c r="A610" i="16"/>
  <c r="A611" i="16"/>
  <c r="A612" i="16"/>
  <c r="A613" i="16"/>
  <c r="A614" i="16"/>
  <c r="A615" i="16"/>
  <c r="A616" i="16"/>
  <c r="A617" i="16"/>
  <c r="A618" i="16"/>
  <c r="A619" i="16"/>
  <c r="A620" i="16"/>
  <c r="A621" i="16"/>
  <c r="A622" i="16"/>
  <c r="A623" i="16"/>
  <c r="A624" i="16"/>
  <c r="A625" i="16"/>
  <c r="A626" i="16"/>
  <c r="A627" i="16"/>
  <c r="A628" i="16"/>
  <c r="A629" i="16"/>
  <c r="A630" i="16"/>
  <c r="A631" i="16"/>
  <c r="A632" i="16"/>
  <c r="A633" i="16"/>
  <c r="A634" i="16"/>
  <c r="A635" i="16"/>
  <c r="A636" i="16"/>
  <c r="A637" i="16"/>
  <c r="A638" i="16"/>
  <c r="A639" i="16"/>
  <c r="A640" i="16"/>
  <c r="A641" i="16"/>
  <c r="A642" i="16"/>
  <c r="A643" i="16"/>
  <c r="A644" i="16"/>
  <c r="A645" i="16"/>
  <c r="A646" i="16"/>
  <c r="A647" i="16"/>
  <c r="A648" i="16"/>
  <c r="A649" i="16"/>
  <c r="A650" i="16"/>
  <c r="A651" i="16"/>
  <c r="A652" i="16"/>
  <c r="A653" i="16"/>
  <c r="A654" i="16"/>
  <c r="A655" i="16"/>
  <c r="A656" i="16"/>
  <c r="A657" i="16"/>
  <c r="A658" i="16"/>
  <c r="A659" i="16"/>
  <c r="A660" i="16"/>
  <c r="A661" i="16"/>
  <c r="A662" i="16"/>
  <c r="A663" i="16"/>
  <c r="A664" i="16"/>
  <c r="A665" i="16"/>
  <c r="A666" i="16"/>
  <c r="A667" i="16"/>
  <c r="A668" i="16"/>
  <c r="A669" i="16"/>
  <c r="A670" i="16"/>
  <c r="A671" i="16"/>
  <c r="A672" i="16"/>
  <c r="A673" i="16"/>
  <c r="A674" i="16"/>
  <c r="A675" i="16"/>
  <c r="A676" i="16"/>
  <c r="A677" i="16"/>
  <c r="A678" i="16"/>
  <c r="A679" i="16"/>
  <c r="A680" i="16"/>
  <c r="A681" i="16"/>
  <c r="A682" i="16"/>
  <c r="A683" i="16"/>
  <c r="A684" i="16"/>
  <c r="A685" i="16"/>
  <c r="A686" i="16"/>
  <c r="A687" i="16"/>
  <c r="A688" i="16"/>
  <c r="A689" i="16"/>
  <c r="A690" i="16"/>
  <c r="A691" i="16"/>
  <c r="A692" i="16"/>
  <c r="A693" i="16"/>
  <c r="A694" i="16"/>
  <c r="A695" i="16"/>
  <c r="A696" i="16"/>
  <c r="A697" i="16"/>
  <c r="A698" i="16"/>
  <c r="A699" i="16"/>
  <c r="A700" i="16"/>
  <c r="A701" i="16"/>
  <c r="A702" i="16"/>
  <c r="A703" i="16"/>
  <c r="A704" i="16"/>
  <c r="A705" i="16"/>
  <c r="A706" i="16"/>
  <c r="A707" i="16"/>
  <c r="A708" i="16"/>
  <c r="A709" i="16"/>
  <c r="A710" i="16"/>
  <c r="A711" i="16"/>
  <c r="A712" i="16"/>
  <c r="A713" i="16"/>
  <c r="A714" i="16"/>
  <c r="A715" i="16"/>
  <c r="A716" i="16"/>
  <c r="A717" i="16"/>
  <c r="A718" i="16"/>
  <c r="A719" i="16"/>
  <c r="A720" i="16"/>
  <c r="A721" i="16"/>
  <c r="A722" i="16"/>
  <c r="A723" i="16"/>
  <c r="A724" i="16"/>
  <c r="A725" i="16"/>
  <c r="A726" i="16"/>
  <c r="A727" i="16"/>
  <c r="A728" i="16"/>
  <c r="A729" i="16"/>
  <c r="A730" i="16"/>
  <c r="A731" i="16"/>
  <c r="A732" i="16"/>
  <c r="A733" i="16"/>
  <c r="A734" i="16"/>
  <c r="A735" i="16"/>
  <c r="A736" i="16"/>
  <c r="A737" i="16"/>
  <c r="A738" i="16"/>
  <c r="A739" i="16"/>
  <c r="A740" i="16"/>
  <c r="A741" i="16"/>
  <c r="A742" i="16"/>
  <c r="A743" i="16"/>
  <c r="A744" i="16"/>
  <c r="A745" i="16"/>
  <c r="A746" i="16"/>
  <c r="A747" i="16"/>
  <c r="A748" i="16"/>
  <c r="A749" i="16"/>
  <c r="A750" i="16"/>
  <c r="A751" i="16"/>
  <c r="A752" i="16"/>
  <c r="A753" i="16"/>
  <c r="A754" i="16"/>
  <c r="A755" i="16"/>
  <c r="A756" i="16"/>
  <c r="A757" i="16"/>
  <c r="A758" i="16"/>
  <c r="A759" i="16"/>
  <c r="A760" i="16"/>
  <c r="A761" i="16"/>
  <c r="A762" i="16"/>
  <c r="A763" i="16"/>
  <c r="A764" i="16"/>
  <c r="A765" i="16"/>
  <c r="A766" i="16"/>
  <c r="A767" i="16"/>
  <c r="A768" i="16"/>
  <c r="A769" i="16"/>
  <c r="A770" i="16"/>
  <c r="A771" i="16"/>
  <c r="A772" i="16"/>
  <c r="A773" i="16"/>
  <c r="A774" i="16"/>
  <c r="A775" i="16"/>
  <c r="A776" i="16"/>
  <c r="A777" i="16"/>
  <c r="A778" i="16"/>
  <c r="A779" i="16"/>
  <c r="A780" i="16"/>
  <c r="A781" i="16"/>
  <c r="A782" i="16"/>
  <c r="A783" i="16"/>
  <c r="A784" i="16"/>
  <c r="A785" i="16"/>
  <c r="A786" i="16"/>
  <c r="A787" i="16"/>
  <c r="A788" i="16"/>
  <c r="A789" i="16"/>
  <c r="A790" i="16"/>
  <c r="A791" i="16"/>
  <c r="A792" i="16"/>
  <c r="A793" i="16"/>
  <c r="A794" i="16"/>
  <c r="A795" i="16"/>
  <c r="A796" i="16"/>
  <c r="A797" i="16"/>
  <c r="A798" i="16"/>
  <c r="A799" i="16"/>
  <c r="A800" i="16"/>
  <c r="A801" i="16"/>
  <c r="A802" i="16"/>
  <c r="A803" i="16"/>
  <c r="A804" i="16"/>
  <c r="A805" i="16"/>
  <c r="A806" i="16"/>
  <c r="A807" i="16"/>
  <c r="A808" i="16"/>
  <c r="A809" i="16"/>
  <c r="A810" i="16"/>
  <c r="A811" i="16"/>
  <c r="A812" i="16"/>
  <c r="A813" i="16"/>
  <c r="A814" i="16"/>
  <c r="A815" i="16"/>
  <c r="A816" i="16"/>
  <c r="A817" i="16"/>
  <c r="A818" i="16"/>
  <c r="A6" i="16"/>
  <c r="AY7" i="16"/>
  <c r="AZ7" i="16"/>
  <c r="BA7" i="16"/>
  <c r="BB7" i="16"/>
  <c r="BC7" i="16"/>
  <c r="BD7" i="16"/>
  <c r="BE7" i="16"/>
  <c r="AY8" i="16"/>
  <c r="AZ8" i="16"/>
  <c r="BA8" i="16"/>
  <c r="BB8" i="16"/>
  <c r="BC8" i="16"/>
  <c r="BD8" i="16"/>
  <c r="BE8" i="16"/>
  <c r="AY9" i="16"/>
  <c r="AZ9" i="16"/>
  <c r="BA9" i="16"/>
  <c r="BB9" i="16"/>
  <c r="BC9" i="16"/>
  <c r="BD9" i="16"/>
  <c r="BE9" i="16"/>
  <c r="AY10" i="16"/>
  <c r="AZ10" i="16"/>
  <c r="BA10" i="16"/>
  <c r="BB10" i="16"/>
  <c r="BC10" i="16"/>
  <c r="BD10" i="16"/>
  <c r="BE10" i="16"/>
  <c r="AY11" i="16"/>
  <c r="AZ11" i="16"/>
  <c r="BA11" i="16"/>
  <c r="BB11" i="16"/>
  <c r="BC11" i="16"/>
  <c r="BD11" i="16"/>
  <c r="BE11" i="16"/>
  <c r="AY12" i="16"/>
  <c r="AZ12" i="16"/>
  <c r="BA12" i="16"/>
  <c r="BB12" i="16"/>
  <c r="BC12" i="16"/>
  <c r="BD12" i="16"/>
  <c r="BE12" i="16"/>
  <c r="AY13" i="16"/>
  <c r="AZ13" i="16"/>
  <c r="BA13" i="16"/>
  <c r="BB13" i="16"/>
  <c r="BC13" i="16"/>
  <c r="BD13" i="16"/>
  <c r="BE13" i="16"/>
  <c r="AY14" i="16"/>
  <c r="AZ14" i="16"/>
  <c r="BA14" i="16"/>
  <c r="BB14" i="16"/>
  <c r="BC14" i="16"/>
  <c r="BD14" i="16"/>
  <c r="BE14" i="16"/>
  <c r="AY15" i="16"/>
  <c r="AZ15" i="16"/>
  <c r="BA15" i="16"/>
  <c r="BB15" i="16"/>
  <c r="BC15" i="16"/>
  <c r="BD15" i="16"/>
  <c r="BE15" i="16"/>
  <c r="AY16" i="16"/>
  <c r="AZ16" i="16"/>
  <c r="BA16" i="16"/>
  <c r="BB16" i="16"/>
  <c r="BC16" i="16"/>
  <c r="BD16" i="16"/>
  <c r="BE16" i="16"/>
  <c r="AY17" i="16"/>
  <c r="AZ17" i="16"/>
  <c r="BA17" i="16"/>
  <c r="BB17" i="16"/>
  <c r="BC17" i="16"/>
  <c r="BD17" i="16"/>
  <c r="BE17" i="16"/>
  <c r="AY18" i="16"/>
  <c r="AZ18" i="16"/>
  <c r="BA18" i="16"/>
  <c r="BB18" i="16"/>
  <c r="BC18" i="16"/>
  <c r="BD18" i="16"/>
  <c r="BE18" i="16"/>
  <c r="AY19" i="16"/>
  <c r="AZ19" i="16"/>
  <c r="BA19" i="16"/>
  <c r="BB19" i="16"/>
  <c r="BC19" i="16"/>
  <c r="BD19" i="16"/>
  <c r="BE19" i="16"/>
  <c r="AY20" i="16"/>
  <c r="AZ20" i="16"/>
  <c r="BA20" i="16"/>
  <c r="BB20" i="16"/>
  <c r="BC20" i="16"/>
  <c r="BD20" i="16"/>
  <c r="BE20" i="16"/>
  <c r="AY21" i="16"/>
  <c r="AZ21" i="16"/>
  <c r="BA21" i="16"/>
  <c r="BB21" i="16"/>
  <c r="BC21" i="16"/>
  <c r="BD21" i="16"/>
  <c r="BE21" i="16"/>
  <c r="AY22" i="16"/>
  <c r="AZ22" i="16"/>
  <c r="BA22" i="16"/>
  <c r="BB22" i="16"/>
  <c r="BC22" i="16"/>
  <c r="BD22" i="16"/>
  <c r="BE22" i="16"/>
  <c r="AY23" i="16"/>
  <c r="AZ23" i="16"/>
  <c r="BA23" i="16"/>
  <c r="BB23" i="16"/>
  <c r="BC23" i="16"/>
  <c r="BD23" i="16"/>
  <c r="BE23" i="16"/>
  <c r="AY24" i="16"/>
  <c r="AZ24" i="16"/>
  <c r="BA24" i="16"/>
  <c r="BB24" i="16"/>
  <c r="BC24" i="16"/>
  <c r="BD24" i="16"/>
  <c r="BE24" i="16"/>
  <c r="AY25" i="16"/>
  <c r="AZ25" i="16"/>
  <c r="BA25" i="16"/>
  <c r="BB25" i="16"/>
  <c r="BC25" i="16"/>
  <c r="BD25" i="16"/>
  <c r="BE25" i="16"/>
  <c r="AY26" i="16"/>
  <c r="AZ26" i="16"/>
  <c r="BA26" i="16"/>
  <c r="BB26" i="16"/>
  <c r="BC26" i="16"/>
  <c r="BD26" i="16"/>
  <c r="BE26" i="16"/>
  <c r="AY27" i="16"/>
  <c r="AZ27" i="16"/>
  <c r="BA27" i="16"/>
  <c r="BB27" i="16"/>
  <c r="BC27" i="16"/>
  <c r="BD27" i="16"/>
  <c r="BE27" i="16"/>
  <c r="AY28" i="16"/>
  <c r="AZ28" i="16"/>
  <c r="BA28" i="16"/>
  <c r="BB28" i="16"/>
  <c r="BC28" i="16"/>
  <c r="BD28" i="16"/>
  <c r="BE28" i="16"/>
  <c r="AY29" i="16"/>
  <c r="AZ29" i="16"/>
  <c r="BA29" i="16"/>
  <c r="BB29" i="16"/>
  <c r="BC29" i="16"/>
  <c r="BD29" i="16"/>
  <c r="BE29" i="16"/>
  <c r="AY30" i="16"/>
  <c r="AZ30" i="16"/>
  <c r="BA30" i="16"/>
  <c r="BB30" i="16"/>
  <c r="BC30" i="16"/>
  <c r="BD30" i="16"/>
  <c r="BE30" i="16"/>
  <c r="AY31" i="16"/>
  <c r="AZ31" i="16"/>
  <c r="BA31" i="16"/>
  <c r="BB31" i="16"/>
  <c r="BC31" i="16"/>
  <c r="BD31" i="16"/>
  <c r="BE31" i="16"/>
  <c r="AY32" i="16"/>
  <c r="AZ32" i="16"/>
  <c r="BA32" i="16"/>
  <c r="BB32" i="16"/>
  <c r="BC32" i="16"/>
  <c r="BD32" i="16"/>
  <c r="BE32" i="16"/>
  <c r="AY33" i="16"/>
  <c r="AZ33" i="16"/>
  <c r="BA33" i="16"/>
  <c r="BB33" i="16"/>
  <c r="BC33" i="16"/>
  <c r="BD33" i="16"/>
  <c r="BE33" i="16"/>
  <c r="AY34" i="16"/>
  <c r="AZ34" i="16"/>
  <c r="BA34" i="16"/>
  <c r="BB34" i="16"/>
  <c r="BC34" i="16"/>
  <c r="BD34" i="16"/>
  <c r="BE34" i="16"/>
  <c r="AY35" i="16"/>
  <c r="AZ35" i="16"/>
  <c r="BA35" i="16"/>
  <c r="BB35" i="16"/>
  <c r="BC35" i="16"/>
  <c r="BD35" i="16"/>
  <c r="BE35" i="16"/>
  <c r="AY36" i="16"/>
  <c r="AZ36" i="16"/>
  <c r="BA36" i="16"/>
  <c r="BB36" i="16"/>
  <c r="BC36" i="16"/>
  <c r="BD36" i="16"/>
  <c r="BE36" i="16"/>
  <c r="AY37" i="16"/>
  <c r="AZ37" i="16"/>
  <c r="BA37" i="16"/>
  <c r="BB37" i="16"/>
  <c r="BC37" i="16"/>
  <c r="BD37" i="16"/>
  <c r="BE37" i="16"/>
  <c r="AY38" i="16"/>
  <c r="AZ38" i="16"/>
  <c r="BA38" i="16"/>
  <c r="BB38" i="16"/>
  <c r="BC38" i="16"/>
  <c r="BD38" i="16"/>
  <c r="BE38" i="16"/>
  <c r="AY39" i="16"/>
  <c r="AZ39" i="16"/>
  <c r="BA39" i="16"/>
  <c r="BB39" i="16"/>
  <c r="BC39" i="16"/>
  <c r="BD39" i="16"/>
  <c r="BE39" i="16"/>
  <c r="AY40" i="16"/>
  <c r="AZ40" i="16"/>
  <c r="BA40" i="16"/>
  <c r="BB40" i="16"/>
  <c r="BC40" i="16"/>
  <c r="BD40" i="16"/>
  <c r="BE40" i="16"/>
  <c r="AY41" i="16"/>
  <c r="AZ41" i="16"/>
  <c r="BA41" i="16"/>
  <c r="BB41" i="16"/>
  <c r="BC41" i="16"/>
  <c r="BD41" i="16"/>
  <c r="BE41" i="16"/>
  <c r="AY42" i="16"/>
  <c r="AZ42" i="16"/>
  <c r="BA42" i="16"/>
  <c r="BB42" i="16"/>
  <c r="BC42" i="16"/>
  <c r="BD42" i="16"/>
  <c r="BE42" i="16"/>
  <c r="AY43" i="16"/>
  <c r="AZ43" i="16"/>
  <c r="BA43" i="16"/>
  <c r="BB43" i="16"/>
  <c r="BC43" i="16"/>
  <c r="BD43" i="16"/>
  <c r="BE43" i="16"/>
  <c r="AY44" i="16"/>
  <c r="AZ44" i="16"/>
  <c r="BA44" i="16"/>
  <c r="BB44" i="16"/>
  <c r="BC44" i="16"/>
  <c r="BD44" i="16"/>
  <c r="BE44" i="16"/>
  <c r="AY45" i="16"/>
  <c r="AZ45" i="16"/>
  <c r="BA45" i="16"/>
  <c r="BB45" i="16"/>
  <c r="BC45" i="16"/>
  <c r="BD45" i="16"/>
  <c r="BE45" i="16"/>
  <c r="AY46" i="16"/>
  <c r="AZ46" i="16"/>
  <c r="BA46" i="16"/>
  <c r="BB46" i="16"/>
  <c r="BC46" i="16"/>
  <c r="BD46" i="16"/>
  <c r="BE46" i="16"/>
  <c r="AY47" i="16"/>
  <c r="AZ47" i="16"/>
  <c r="BA47" i="16"/>
  <c r="BB47" i="16"/>
  <c r="BC47" i="16"/>
  <c r="BD47" i="16"/>
  <c r="BE47" i="16"/>
  <c r="AY48" i="16"/>
  <c r="AZ48" i="16"/>
  <c r="BA48" i="16"/>
  <c r="BB48" i="16"/>
  <c r="BC48" i="16"/>
  <c r="BD48" i="16"/>
  <c r="BE48" i="16"/>
  <c r="AY49" i="16"/>
  <c r="AZ49" i="16"/>
  <c r="BA49" i="16"/>
  <c r="BB49" i="16"/>
  <c r="BC49" i="16"/>
  <c r="BD49" i="16"/>
  <c r="BE49" i="16"/>
  <c r="AY50" i="16"/>
  <c r="AZ50" i="16"/>
  <c r="BA50" i="16"/>
  <c r="BB50" i="16"/>
  <c r="BC50" i="16"/>
  <c r="BD50" i="16"/>
  <c r="BE50" i="16"/>
  <c r="AY51" i="16"/>
  <c r="AZ51" i="16"/>
  <c r="BA51" i="16"/>
  <c r="BB51" i="16"/>
  <c r="BC51" i="16"/>
  <c r="BD51" i="16"/>
  <c r="BE51" i="16"/>
  <c r="AY52" i="16"/>
  <c r="AZ52" i="16"/>
  <c r="BA52" i="16"/>
  <c r="BB52" i="16"/>
  <c r="BC52" i="16"/>
  <c r="BD52" i="16"/>
  <c r="BE52" i="16"/>
  <c r="AY53" i="16"/>
  <c r="AZ53" i="16"/>
  <c r="BA53" i="16"/>
  <c r="BB53" i="16"/>
  <c r="BC53" i="16"/>
  <c r="BD53" i="16"/>
  <c r="BE53" i="16"/>
  <c r="AY54" i="16"/>
  <c r="AZ54" i="16"/>
  <c r="BA54" i="16"/>
  <c r="BB54" i="16"/>
  <c r="BC54" i="16"/>
  <c r="BD54" i="16"/>
  <c r="BE54" i="16"/>
  <c r="AY55" i="16"/>
  <c r="AZ55" i="16"/>
  <c r="BA55" i="16"/>
  <c r="BB55" i="16"/>
  <c r="BC55" i="16"/>
  <c r="BD55" i="16"/>
  <c r="BE55" i="16"/>
  <c r="AY56" i="16"/>
  <c r="AZ56" i="16"/>
  <c r="BA56" i="16"/>
  <c r="BB56" i="16"/>
  <c r="BC56" i="16"/>
  <c r="BD56" i="16"/>
  <c r="BE56" i="16"/>
  <c r="AY57" i="16"/>
  <c r="AZ57" i="16"/>
  <c r="BA57" i="16"/>
  <c r="BB57" i="16"/>
  <c r="BC57" i="16"/>
  <c r="BD57" i="16"/>
  <c r="BE57" i="16"/>
  <c r="AY58" i="16"/>
  <c r="AZ58" i="16"/>
  <c r="BA58" i="16"/>
  <c r="BB58" i="16"/>
  <c r="BC58" i="16"/>
  <c r="BD58" i="16"/>
  <c r="BE58" i="16"/>
  <c r="AY59" i="16"/>
  <c r="AZ59" i="16"/>
  <c r="BA59" i="16"/>
  <c r="BB59" i="16"/>
  <c r="BC59" i="16"/>
  <c r="BD59" i="16"/>
  <c r="BE59" i="16"/>
  <c r="AY60" i="16"/>
  <c r="AZ60" i="16"/>
  <c r="BA60" i="16"/>
  <c r="BB60" i="16"/>
  <c r="BC60" i="16"/>
  <c r="BD60" i="16"/>
  <c r="BE60" i="16"/>
  <c r="AY61" i="16"/>
  <c r="AZ61" i="16"/>
  <c r="BA61" i="16"/>
  <c r="BB61" i="16"/>
  <c r="BC61" i="16"/>
  <c r="BD61" i="16"/>
  <c r="BE61" i="16"/>
  <c r="AY62" i="16"/>
  <c r="AZ62" i="16"/>
  <c r="BA62" i="16"/>
  <c r="BB62" i="16"/>
  <c r="BC62" i="16"/>
  <c r="BD62" i="16"/>
  <c r="BE62" i="16"/>
  <c r="AY63" i="16"/>
  <c r="AZ63" i="16"/>
  <c r="BA63" i="16"/>
  <c r="BB63" i="16"/>
  <c r="BC63" i="16"/>
  <c r="BD63" i="16"/>
  <c r="BE63" i="16"/>
  <c r="AY64" i="16"/>
  <c r="AZ64" i="16"/>
  <c r="BA64" i="16"/>
  <c r="BB64" i="16"/>
  <c r="BC64" i="16"/>
  <c r="BD64" i="16"/>
  <c r="BE64" i="16"/>
  <c r="AY65" i="16"/>
  <c r="AZ65" i="16"/>
  <c r="BA65" i="16"/>
  <c r="BB65" i="16"/>
  <c r="BC65" i="16"/>
  <c r="BD65" i="16"/>
  <c r="BE65" i="16"/>
  <c r="AY66" i="16"/>
  <c r="AZ66" i="16"/>
  <c r="BA66" i="16"/>
  <c r="BB66" i="16"/>
  <c r="BC66" i="16"/>
  <c r="BD66" i="16"/>
  <c r="BE66" i="16"/>
  <c r="AY67" i="16"/>
  <c r="AZ67" i="16"/>
  <c r="BA67" i="16"/>
  <c r="BB67" i="16"/>
  <c r="BC67" i="16"/>
  <c r="BD67" i="16"/>
  <c r="BE67" i="16"/>
  <c r="AY68" i="16"/>
  <c r="AZ68" i="16"/>
  <c r="BA68" i="16"/>
  <c r="BB68" i="16"/>
  <c r="BC68" i="16"/>
  <c r="BD68" i="16"/>
  <c r="BE68" i="16"/>
  <c r="AY69" i="16"/>
  <c r="AZ69" i="16"/>
  <c r="BA69" i="16"/>
  <c r="BB69" i="16"/>
  <c r="BC69" i="16"/>
  <c r="BD69" i="16"/>
  <c r="BE69" i="16"/>
  <c r="AY70" i="16"/>
  <c r="AZ70" i="16"/>
  <c r="BA70" i="16"/>
  <c r="BB70" i="16"/>
  <c r="BC70" i="16"/>
  <c r="BD70" i="16"/>
  <c r="BE70" i="16"/>
  <c r="AY71" i="16"/>
  <c r="AZ71" i="16"/>
  <c r="BA71" i="16"/>
  <c r="BB71" i="16"/>
  <c r="BC71" i="16"/>
  <c r="BD71" i="16"/>
  <c r="BE71" i="16"/>
  <c r="AY72" i="16"/>
  <c r="AZ72" i="16"/>
  <c r="BA72" i="16"/>
  <c r="BB72" i="16"/>
  <c r="BC72" i="16"/>
  <c r="BD72" i="16"/>
  <c r="BE72" i="16"/>
  <c r="AY73" i="16"/>
  <c r="AZ73" i="16"/>
  <c r="BA73" i="16"/>
  <c r="BB73" i="16"/>
  <c r="BC73" i="16"/>
  <c r="BD73" i="16"/>
  <c r="BE73" i="16"/>
  <c r="AY74" i="16"/>
  <c r="AZ74" i="16"/>
  <c r="BA74" i="16"/>
  <c r="BB74" i="16"/>
  <c r="BC74" i="16"/>
  <c r="BD74" i="16"/>
  <c r="BE74" i="16"/>
  <c r="AY75" i="16"/>
  <c r="AZ75" i="16"/>
  <c r="BA75" i="16"/>
  <c r="BB75" i="16"/>
  <c r="BC75" i="16"/>
  <c r="BD75" i="16"/>
  <c r="BE75" i="16"/>
  <c r="AY76" i="16"/>
  <c r="AZ76" i="16"/>
  <c r="BA76" i="16"/>
  <c r="BB76" i="16"/>
  <c r="BC76" i="16"/>
  <c r="BD76" i="16"/>
  <c r="BE76" i="16"/>
  <c r="AY77" i="16"/>
  <c r="AZ77" i="16"/>
  <c r="BA77" i="16"/>
  <c r="BB77" i="16"/>
  <c r="BC77" i="16"/>
  <c r="BD77" i="16"/>
  <c r="BE77" i="16"/>
  <c r="AY78" i="16"/>
  <c r="AZ78" i="16"/>
  <c r="BA78" i="16"/>
  <c r="BB78" i="16"/>
  <c r="BC78" i="16"/>
  <c r="BD78" i="16"/>
  <c r="BE78" i="16"/>
  <c r="AY79" i="16"/>
  <c r="AZ79" i="16"/>
  <c r="BA79" i="16"/>
  <c r="BB79" i="16"/>
  <c r="BC79" i="16"/>
  <c r="BD79" i="16"/>
  <c r="BE79" i="16"/>
  <c r="AY80" i="16"/>
  <c r="AZ80" i="16"/>
  <c r="BA80" i="16"/>
  <c r="BB80" i="16"/>
  <c r="BC80" i="16"/>
  <c r="BD80" i="16"/>
  <c r="BE80" i="16"/>
  <c r="AY81" i="16"/>
  <c r="AZ81" i="16"/>
  <c r="BA81" i="16"/>
  <c r="BB81" i="16"/>
  <c r="BC81" i="16"/>
  <c r="BD81" i="16"/>
  <c r="BE81" i="16"/>
  <c r="AY82" i="16"/>
  <c r="AZ82" i="16"/>
  <c r="BA82" i="16"/>
  <c r="BB82" i="16"/>
  <c r="BC82" i="16"/>
  <c r="BD82" i="16"/>
  <c r="BE82" i="16"/>
  <c r="AY83" i="16"/>
  <c r="AZ83" i="16"/>
  <c r="BA83" i="16"/>
  <c r="BB83" i="16"/>
  <c r="BC83" i="16"/>
  <c r="BD83" i="16"/>
  <c r="BE83" i="16"/>
  <c r="AY84" i="16"/>
  <c r="AZ84" i="16"/>
  <c r="BA84" i="16"/>
  <c r="BB84" i="16"/>
  <c r="BC84" i="16"/>
  <c r="BD84" i="16"/>
  <c r="BE84" i="16"/>
  <c r="AY85" i="16"/>
  <c r="AZ85" i="16"/>
  <c r="BA85" i="16"/>
  <c r="BB85" i="16"/>
  <c r="BC85" i="16"/>
  <c r="BD85" i="16"/>
  <c r="BE85" i="16"/>
  <c r="AY86" i="16"/>
  <c r="AZ86" i="16"/>
  <c r="BA86" i="16"/>
  <c r="BB86" i="16"/>
  <c r="BC86" i="16"/>
  <c r="BD86" i="16"/>
  <c r="BE86" i="16"/>
  <c r="AY87" i="16"/>
  <c r="AZ87" i="16"/>
  <c r="BA87" i="16"/>
  <c r="BB87" i="16"/>
  <c r="BC87" i="16"/>
  <c r="BD87" i="16"/>
  <c r="BE87" i="16"/>
  <c r="AY88" i="16"/>
  <c r="AZ88" i="16"/>
  <c r="BA88" i="16"/>
  <c r="BB88" i="16"/>
  <c r="BC88" i="16"/>
  <c r="BD88" i="16"/>
  <c r="BE88" i="16"/>
  <c r="AY89" i="16"/>
  <c r="AZ89" i="16"/>
  <c r="BA89" i="16"/>
  <c r="BB89" i="16"/>
  <c r="BC89" i="16"/>
  <c r="BD89" i="16"/>
  <c r="BE89" i="16"/>
  <c r="AY90" i="16"/>
  <c r="AZ90" i="16"/>
  <c r="BA90" i="16"/>
  <c r="BB90" i="16"/>
  <c r="BC90" i="16"/>
  <c r="BD90" i="16"/>
  <c r="BE90" i="16"/>
  <c r="AY91" i="16"/>
  <c r="AZ91" i="16"/>
  <c r="BA91" i="16"/>
  <c r="BB91" i="16"/>
  <c r="BC91" i="16"/>
  <c r="BD91" i="16"/>
  <c r="BE91" i="16"/>
  <c r="AY92" i="16"/>
  <c r="AZ92" i="16"/>
  <c r="BA92" i="16"/>
  <c r="BB92" i="16"/>
  <c r="BC92" i="16"/>
  <c r="BD92" i="16"/>
  <c r="BE92" i="16"/>
  <c r="AY93" i="16"/>
  <c r="AZ93" i="16"/>
  <c r="BA93" i="16"/>
  <c r="BB93" i="16"/>
  <c r="BC93" i="16"/>
  <c r="BD93" i="16"/>
  <c r="BE93" i="16"/>
  <c r="AY94" i="16"/>
  <c r="AZ94" i="16"/>
  <c r="BA94" i="16"/>
  <c r="BB94" i="16"/>
  <c r="BC94" i="16"/>
  <c r="BD94" i="16"/>
  <c r="BE94" i="16"/>
  <c r="AY95" i="16"/>
  <c r="AZ95" i="16"/>
  <c r="BA95" i="16"/>
  <c r="BB95" i="16"/>
  <c r="BC95" i="16"/>
  <c r="BD95" i="16"/>
  <c r="BE95" i="16"/>
  <c r="AY96" i="16"/>
  <c r="AZ96" i="16"/>
  <c r="BA96" i="16"/>
  <c r="BB96" i="16"/>
  <c r="BC96" i="16"/>
  <c r="BD96" i="16"/>
  <c r="BE96" i="16"/>
  <c r="AY97" i="16"/>
  <c r="AZ97" i="16"/>
  <c r="BA97" i="16"/>
  <c r="BB97" i="16"/>
  <c r="BC97" i="16"/>
  <c r="BD97" i="16"/>
  <c r="BE97" i="16"/>
  <c r="AY98" i="16"/>
  <c r="AZ98" i="16"/>
  <c r="BA98" i="16"/>
  <c r="BB98" i="16"/>
  <c r="BC98" i="16"/>
  <c r="BD98" i="16"/>
  <c r="BE98" i="16"/>
  <c r="AY99" i="16"/>
  <c r="AZ99" i="16"/>
  <c r="BA99" i="16"/>
  <c r="BB99" i="16"/>
  <c r="BC99" i="16"/>
  <c r="BD99" i="16"/>
  <c r="BE99" i="16"/>
  <c r="AY100" i="16"/>
  <c r="AZ100" i="16"/>
  <c r="BA100" i="16"/>
  <c r="BB100" i="16"/>
  <c r="BC100" i="16"/>
  <c r="BD100" i="16"/>
  <c r="BE100" i="16"/>
  <c r="AY101" i="16"/>
  <c r="AZ101" i="16"/>
  <c r="BA101" i="16"/>
  <c r="BB101" i="16"/>
  <c r="BC101" i="16"/>
  <c r="BD101" i="16"/>
  <c r="BE101" i="16"/>
  <c r="AY102" i="16"/>
  <c r="AZ102" i="16"/>
  <c r="BA102" i="16"/>
  <c r="BB102" i="16"/>
  <c r="BC102" i="16"/>
  <c r="BD102" i="16"/>
  <c r="BE102" i="16"/>
  <c r="AY103" i="16"/>
  <c r="AZ103" i="16"/>
  <c r="BA103" i="16"/>
  <c r="BB103" i="16"/>
  <c r="BC103" i="16"/>
  <c r="BD103" i="16"/>
  <c r="BE103" i="16"/>
  <c r="AY104" i="16"/>
  <c r="AZ104" i="16"/>
  <c r="BA104" i="16"/>
  <c r="BB104" i="16"/>
  <c r="BC104" i="16"/>
  <c r="BD104" i="16"/>
  <c r="BE104" i="16"/>
  <c r="AY105" i="16"/>
  <c r="AZ105" i="16"/>
  <c r="BA105" i="16"/>
  <c r="BB105" i="16"/>
  <c r="BC105" i="16"/>
  <c r="BD105" i="16"/>
  <c r="BE105" i="16"/>
  <c r="AY106" i="16"/>
  <c r="AZ106" i="16"/>
  <c r="BA106" i="16"/>
  <c r="BB106" i="16"/>
  <c r="BC106" i="16"/>
  <c r="BD106" i="16"/>
  <c r="BE106" i="16"/>
  <c r="AY107" i="16"/>
  <c r="AZ107" i="16"/>
  <c r="BA107" i="16"/>
  <c r="BB107" i="16"/>
  <c r="BC107" i="16"/>
  <c r="BD107" i="16"/>
  <c r="BE107" i="16"/>
  <c r="AY108" i="16"/>
  <c r="AZ108" i="16"/>
  <c r="BA108" i="16"/>
  <c r="BB108" i="16"/>
  <c r="BC108" i="16"/>
  <c r="BD108" i="16"/>
  <c r="BE108" i="16"/>
  <c r="AY109" i="16"/>
  <c r="AZ109" i="16"/>
  <c r="BA109" i="16"/>
  <c r="BB109" i="16"/>
  <c r="BC109" i="16"/>
  <c r="BD109" i="16"/>
  <c r="BE109" i="16"/>
  <c r="AY110" i="16"/>
  <c r="AZ110" i="16"/>
  <c r="BA110" i="16"/>
  <c r="BB110" i="16"/>
  <c r="BC110" i="16"/>
  <c r="BD110" i="16"/>
  <c r="BE110" i="16"/>
  <c r="AY111" i="16"/>
  <c r="AZ111" i="16"/>
  <c r="BA111" i="16"/>
  <c r="BB111" i="16"/>
  <c r="BC111" i="16"/>
  <c r="BD111" i="16"/>
  <c r="BE111" i="16"/>
  <c r="AY112" i="16"/>
  <c r="AZ112" i="16"/>
  <c r="BA112" i="16"/>
  <c r="BB112" i="16"/>
  <c r="BC112" i="16"/>
  <c r="BD112" i="16"/>
  <c r="BE112" i="16"/>
  <c r="AY113" i="16"/>
  <c r="AZ113" i="16"/>
  <c r="BA113" i="16"/>
  <c r="BB113" i="16"/>
  <c r="BC113" i="16"/>
  <c r="BD113" i="16"/>
  <c r="BE113" i="16"/>
  <c r="AY114" i="16"/>
  <c r="AZ114" i="16"/>
  <c r="BA114" i="16"/>
  <c r="BB114" i="16"/>
  <c r="BC114" i="16"/>
  <c r="BD114" i="16"/>
  <c r="BE114" i="16"/>
  <c r="AY115" i="16"/>
  <c r="AZ115" i="16"/>
  <c r="BA115" i="16"/>
  <c r="BB115" i="16"/>
  <c r="BC115" i="16"/>
  <c r="BD115" i="16"/>
  <c r="BE115" i="16"/>
  <c r="AY116" i="16"/>
  <c r="AZ116" i="16"/>
  <c r="BA116" i="16"/>
  <c r="BB116" i="16"/>
  <c r="BC116" i="16"/>
  <c r="BD116" i="16"/>
  <c r="BE116" i="16"/>
  <c r="AY117" i="16"/>
  <c r="AZ117" i="16"/>
  <c r="BA117" i="16"/>
  <c r="BB117" i="16"/>
  <c r="BC117" i="16"/>
  <c r="BD117" i="16"/>
  <c r="BE117" i="16"/>
  <c r="AY118" i="16"/>
  <c r="AZ118" i="16"/>
  <c r="BA118" i="16"/>
  <c r="BB118" i="16"/>
  <c r="BC118" i="16"/>
  <c r="BD118" i="16"/>
  <c r="BE118" i="16"/>
  <c r="AY119" i="16"/>
  <c r="AZ119" i="16"/>
  <c r="BA119" i="16"/>
  <c r="BB119" i="16"/>
  <c r="BC119" i="16"/>
  <c r="BD119" i="16"/>
  <c r="BE119" i="16"/>
  <c r="AY120" i="16"/>
  <c r="AZ120" i="16"/>
  <c r="BA120" i="16"/>
  <c r="BB120" i="16"/>
  <c r="BC120" i="16"/>
  <c r="BD120" i="16"/>
  <c r="BE120" i="16"/>
  <c r="AY121" i="16"/>
  <c r="AZ121" i="16"/>
  <c r="BA121" i="16"/>
  <c r="BB121" i="16"/>
  <c r="BC121" i="16"/>
  <c r="BD121" i="16"/>
  <c r="BE121" i="16"/>
  <c r="AY122" i="16"/>
  <c r="AZ122" i="16"/>
  <c r="BA122" i="16"/>
  <c r="BB122" i="16"/>
  <c r="BC122" i="16"/>
  <c r="BD122" i="16"/>
  <c r="BE122" i="16"/>
  <c r="AY123" i="16"/>
  <c r="AZ123" i="16"/>
  <c r="BA123" i="16"/>
  <c r="BB123" i="16"/>
  <c r="BC123" i="16"/>
  <c r="BD123" i="16"/>
  <c r="BE123" i="16"/>
  <c r="AY124" i="16"/>
  <c r="AZ124" i="16"/>
  <c r="BA124" i="16"/>
  <c r="BB124" i="16"/>
  <c r="BC124" i="16"/>
  <c r="BD124" i="16"/>
  <c r="BE124" i="16"/>
  <c r="AY125" i="16"/>
  <c r="AZ125" i="16"/>
  <c r="BA125" i="16"/>
  <c r="BB125" i="16"/>
  <c r="BC125" i="16"/>
  <c r="BD125" i="16"/>
  <c r="BE125" i="16"/>
  <c r="AY126" i="16"/>
  <c r="AZ126" i="16"/>
  <c r="BA126" i="16"/>
  <c r="BB126" i="16"/>
  <c r="BC126" i="16"/>
  <c r="BD126" i="16"/>
  <c r="BE126" i="16"/>
  <c r="AY127" i="16"/>
  <c r="AZ127" i="16"/>
  <c r="BA127" i="16"/>
  <c r="BB127" i="16"/>
  <c r="BC127" i="16"/>
  <c r="BD127" i="16"/>
  <c r="BE127" i="16"/>
  <c r="AY128" i="16"/>
  <c r="AZ128" i="16"/>
  <c r="BA128" i="16"/>
  <c r="BB128" i="16"/>
  <c r="BC128" i="16"/>
  <c r="BD128" i="16"/>
  <c r="BE128" i="16"/>
  <c r="AY129" i="16"/>
  <c r="AZ129" i="16"/>
  <c r="BA129" i="16"/>
  <c r="BB129" i="16"/>
  <c r="BC129" i="16"/>
  <c r="BD129" i="16"/>
  <c r="BE129" i="16"/>
  <c r="AY130" i="16"/>
  <c r="AZ130" i="16"/>
  <c r="BA130" i="16"/>
  <c r="BB130" i="16"/>
  <c r="BC130" i="16"/>
  <c r="BD130" i="16"/>
  <c r="BE130" i="16"/>
  <c r="AY131" i="16"/>
  <c r="AZ131" i="16"/>
  <c r="BA131" i="16"/>
  <c r="BB131" i="16"/>
  <c r="BC131" i="16"/>
  <c r="BD131" i="16"/>
  <c r="BE131" i="16"/>
  <c r="AY132" i="16"/>
  <c r="AZ132" i="16"/>
  <c r="BA132" i="16"/>
  <c r="BB132" i="16"/>
  <c r="BC132" i="16"/>
  <c r="BD132" i="16"/>
  <c r="BE132" i="16"/>
  <c r="AY133" i="16"/>
  <c r="AZ133" i="16"/>
  <c r="BA133" i="16"/>
  <c r="BB133" i="16"/>
  <c r="BC133" i="16"/>
  <c r="BD133" i="16"/>
  <c r="BE133" i="16"/>
  <c r="AY134" i="16"/>
  <c r="AZ134" i="16"/>
  <c r="BA134" i="16"/>
  <c r="BB134" i="16"/>
  <c r="BC134" i="16"/>
  <c r="BD134" i="16"/>
  <c r="BE134" i="16"/>
  <c r="AY135" i="16"/>
  <c r="AZ135" i="16"/>
  <c r="BA135" i="16"/>
  <c r="BB135" i="16"/>
  <c r="BC135" i="16"/>
  <c r="BD135" i="16"/>
  <c r="BE135" i="16"/>
  <c r="AY136" i="16"/>
  <c r="AZ136" i="16"/>
  <c r="BA136" i="16"/>
  <c r="BB136" i="16"/>
  <c r="BC136" i="16"/>
  <c r="BD136" i="16"/>
  <c r="BE136" i="16"/>
  <c r="AY137" i="16"/>
  <c r="AZ137" i="16"/>
  <c r="BA137" i="16"/>
  <c r="BB137" i="16"/>
  <c r="BC137" i="16"/>
  <c r="BD137" i="16"/>
  <c r="BE137" i="16"/>
  <c r="AY138" i="16"/>
  <c r="AZ138" i="16"/>
  <c r="BA138" i="16"/>
  <c r="BB138" i="16"/>
  <c r="BC138" i="16"/>
  <c r="BD138" i="16"/>
  <c r="BE138" i="16"/>
  <c r="AY139" i="16"/>
  <c r="AZ139" i="16"/>
  <c r="BA139" i="16"/>
  <c r="BB139" i="16"/>
  <c r="BC139" i="16"/>
  <c r="BD139" i="16"/>
  <c r="BE139" i="16"/>
  <c r="AY140" i="16"/>
  <c r="AZ140" i="16"/>
  <c r="BA140" i="16"/>
  <c r="BB140" i="16"/>
  <c r="BC140" i="16"/>
  <c r="BD140" i="16"/>
  <c r="BE140" i="16"/>
  <c r="AY141" i="16"/>
  <c r="AZ141" i="16"/>
  <c r="BA141" i="16"/>
  <c r="BB141" i="16"/>
  <c r="BC141" i="16"/>
  <c r="BD141" i="16"/>
  <c r="BE141" i="16"/>
  <c r="AY142" i="16"/>
  <c r="AZ142" i="16"/>
  <c r="BA142" i="16"/>
  <c r="BB142" i="16"/>
  <c r="BC142" i="16"/>
  <c r="BD142" i="16"/>
  <c r="BE142" i="16"/>
  <c r="AY143" i="16"/>
  <c r="AZ143" i="16"/>
  <c r="BA143" i="16"/>
  <c r="BB143" i="16"/>
  <c r="BC143" i="16"/>
  <c r="BD143" i="16"/>
  <c r="BE143" i="16"/>
  <c r="AY144" i="16"/>
  <c r="AZ144" i="16"/>
  <c r="BA144" i="16"/>
  <c r="BB144" i="16"/>
  <c r="BC144" i="16"/>
  <c r="BD144" i="16"/>
  <c r="BE144" i="16"/>
  <c r="AY145" i="16"/>
  <c r="AZ145" i="16"/>
  <c r="BA145" i="16"/>
  <c r="BB145" i="16"/>
  <c r="BC145" i="16"/>
  <c r="BD145" i="16"/>
  <c r="BE145" i="16"/>
  <c r="AY146" i="16"/>
  <c r="AZ146" i="16"/>
  <c r="BA146" i="16"/>
  <c r="BB146" i="16"/>
  <c r="BC146" i="16"/>
  <c r="BD146" i="16"/>
  <c r="BE146" i="16"/>
  <c r="AY147" i="16"/>
  <c r="AZ147" i="16"/>
  <c r="BA147" i="16"/>
  <c r="BB147" i="16"/>
  <c r="BC147" i="16"/>
  <c r="BD147" i="16"/>
  <c r="BE147" i="16"/>
  <c r="AY148" i="16"/>
  <c r="AZ148" i="16"/>
  <c r="BA148" i="16"/>
  <c r="BB148" i="16"/>
  <c r="BC148" i="16"/>
  <c r="BD148" i="16"/>
  <c r="BE148" i="16"/>
  <c r="AY149" i="16"/>
  <c r="AZ149" i="16"/>
  <c r="BA149" i="16"/>
  <c r="BB149" i="16"/>
  <c r="BC149" i="16"/>
  <c r="BD149" i="16"/>
  <c r="BE149" i="16"/>
  <c r="AY150" i="16"/>
  <c r="AZ150" i="16"/>
  <c r="BA150" i="16"/>
  <c r="BB150" i="16"/>
  <c r="BC150" i="16"/>
  <c r="BD150" i="16"/>
  <c r="BE150" i="16"/>
  <c r="AY151" i="16"/>
  <c r="AZ151" i="16"/>
  <c r="BA151" i="16"/>
  <c r="BB151" i="16"/>
  <c r="BC151" i="16"/>
  <c r="BD151" i="16"/>
  <c r="BE151" i="16"/>
  <c r="AY152" i="16"/>
  <c r="AZ152" i="16"/>
  <c r="BA152" i="16"/>
  <c r="BB152" i="16"/>
  <c r="BC152" i="16"/>
  <c r="BD152" i="16"/>
  <c r="BE152" i="16"/>
  <c r="AY153" i="16"/>
  <c r="AZ153" i="16"/>
  <c r="BA153" i="16"/>
  <c r="BB153" i="16"/>
  <c r="BC153" i="16"/>
  <c r="BD153" i="16"/>
  <c r="BE153" i="16"/>
  <c r="AY154" i="16"/>
  <c r="AZ154" i="16"/>
  <c r="BA154" i="16"/>
  <c r="BB154" i="16"/>
  <c r="BC154" i="16"/>
  <c r="BD154" i="16"/>
  <c r="BE154" i="16"/>
  <c r="AY155" i="16"/>
  <c r="AZ155" i="16"/>
  <c r="BA155" i="16"/>
  <c r="BB155" i="16"/>
  <c r="BC155" i="16"/>
  <c r="BD155" i="16"/>
  <c r="BE155" i="16"/>
  <c r="AY156" i="16"/>
  <c r="AZ156" i="16"/>
  <c r="BA156" i="16"/>
  <c r="BB156" i="16"/>
  <c r="BC156" i="16"/>
  <c r="BD156" i="16"/>
  <c r="BE156" i="16"/>
  <c r="AY157" i="16"/>
  <c r="AZ157" i="16"/>
  <c r="BA157" i="16"/>
  <c r="BB157" i="16"/>
  <c r="BC157" i="16"/>
  <c r="BD157" i="16"/>
  <c r="BE157" i="16"/>
  <c r="AY158" i="16"/>
  <c r="AZ158" i="16"/>
  <c r="BA158" i="16"/>
  <c r="BB158" i="16"/>
  <c r="BC158" i="16"/>
  <c r="BD158" i="16"/>
  <c r="BE158" i="16"/>
  <c r="AY159" i="16"/>
  <c r="AZ159" i="16"/>
  <c r="BA159" i="16"/>
  <c r="BB159" i="16"/>
  <c r="BC159" i="16"/>
  <c r="BD159" i="16"/>
  <c r="BE159" i="16"/>
  <c r="AY160" i="16"/>
  <c r="AZ160" i="16"/>
  <c r="BA160" i="16"/>
  <c r="BB160" i="16"/>
  <c r="BC160" i="16"/>
  <c r="BD160" i="16"/>
  <c r="BE160" i="16"/>
  <c r="AY161" i="16"/>
  <c r="AZ161" i="16"/>
  <c r="BA161" i="16"/>
  <c r="BB161" i="16"/>
  <c r="BC161" i="16"/>
  <c r="BD161" i="16"/>
  <c r="BE161" i="16"/>
  <c r="AY162" i="16"/>
  <c r="AZ162" i="16"/>
  <c r="BA162" i="16"/>
  <c r="BB162" i="16"/>
  <c r="BC162" i="16"/>
  <c r="BD162" i="16"/>
  <c r="BE162" i="16"/>
  <c r="AY163" i="16"/>
  <c r="AZ163" i="16"/>
  <c r="BA163" i="16"/>
  <c r="BB163" i="16"/>
  <c r="BC163" i="16"/>
  <c r="BD163" i="16"/>
  <c r="BE163" i="16"/>
  <c r="AY164" i="16"/>
  <c r="AZ164" i="16"/>
  <c r="BA164" i="16"/>
  <c r="BB164" i="16"/>
  <c r="BC164" i="16"/>
  <c r="BD164" i="16"/>
  <c r="BE164" i="16"/>
  <c r="AY165" i="16"/>
  <c r="AZ165" i="16"/>
  <c r="BA165" i="16"/>
  <c r="BB165" i="16"/>
  <c r="BC165" i="16"/>
  <c r="BD165" i="16"/>
  <c r="BE165" i="16"/>
  <c r="AY166" i="16"/>
  <c r="AZ166" i="16"/>
  <c r="BA166" i="16"/>
  <c r="BB166" i="16"/>
  <c r="BC166" i="16"/>
  <c r="BD166" i="16"/>
  <c r="BE166" i="16"/>
  <c r="AY167" i="16"/>
  <c r="AZ167" i="16"/>
  <c r="BA167" i="16"/>
  <c r="BB167" i="16"/>
  <c r="BC167" i="16"/>
  <c r="BD167" i="16"/>
  <c r="BE167" i="16"/>
  <c r="AY168" i="16"/>
  <c r="AZ168" i="16"/>
  <c r="BA168" i="16"/>
  <c r="BB168" i="16"/>
  <c r="BC168" i="16"/>
  <c r="BD168" i="16"/>
  <c r="BE168" i="16"/>
  <c r="AY169" i="16"/>
  <c r="AZ169" i="16"/>
  <c r="BA169" i="16"/>
  <c r="BB169" i="16"/>
  <c r="BC169" i="16"/>
  <c r="BD169" i="16"/>
  <c r="BE169" i="16"/>
  <c r="AY170" i="16"/>
  <c r="AZ170" i="16"/>
  <c r="BA170" i="16"/>
  <c r="BB170" i="16"/>
  <c r="BC170" i="16"/>
  <c r="BD170" i="16"/>
  <c r="BE170" i="16"/>
  <c r="AY171" i="16"/>
  <c r="AZ171" i="16"/>
  <c r="BA171" i="16"/>
  <c r="BB171" i="16"/>
  <c r="BC171" i="16"/>
  <c r="BD171" i="16"/>
  <c r="BE171" i="16"/>
  <c r="AY172" i="16"/>
  <c r="AZ172" i="16"/>
  <c r="BA172" i="16"/>
  <c r="BB172" i="16"/>
  <c r="BC172" i="16"/>
  <c r="BD172" i="16"/>
  <c r="BE172" i="16"/>
  <c r="AY173" i="16"/>
  <c r="AZ173" i="16"/>
  <c r="BA173" i="16"/>
  <c r="BB173" i="16"/>
  <c r="BC173" i="16"/>
  <c r="BD173" i="16"/>
  <c r="BE173" i="16"/>
  <c r="AY174" i="16"/>
  <c r="AZ174" i="16"/>
  <c r="BA174" i="16"/>
  <c r="BB174" i="16"/>
  <c r="BC174" i="16"/>
  <c r="BD174" i="16"/>
  <c r="BE174" i="16"/>
  <c r="AY175" i="16"/>
  <c r="AZ175" i="16"/>
  <c r="BA175" i="16"/>
  <c r="BB175" i="16"/>
  <c r="BC175" i="16"/>
  <c r="BD175" i="16"/>
  <c r="BE175" i="16"/>
  <c r="AY176" i="16"/>
  <c r="AZ176" i="16"/>
  <c r="BA176" i="16"/>
  <c r="BB176" i="16"/>
  <c r="BC176" i="16"/>
  <c r="BD176" i="16"/>
  <c r="BE176" i="16"/>
  <c r="AY177" i="16"/>
  <c r="AZ177" i="16"/>
  <c r="BA177" i="16"/>
  <c r="BB177" i="16"/>
  <c r="BC177" i="16"/>
  <c r="BD177" i="16"/>
  <c r="BE177" i="16"/>
  <c r="AY178" i="16"/>
  <c r="AZ178" i="16"/>
  <c r="BA178" i="16"/>
  <c r="BB178" i="16"/>
  <c r="BC178" i="16"/>
  <c r="BD178" i="16"/>
  <c r="BE178" i="16"/>
  <c r="AY179" i="16"/>
  <c r="AZ179" i="16"/>
  <c r="BA179" i="16"/>
  <c r="BB179" i="16"/>
  <c r="BC179" i="16"/>
  <c r="BD179" i="16"/>
  <c r="BE179" i="16"/>
  <c r="AY180" i="16"/>
  <c r="AZ180" i="16"/>
  <c r="BA180" i="16"/>
  <c r="BB180" i="16"/>
  <c r="BC180" i="16"/>
  <c r="BD180" i="16"/>
  <c r="BE180" i="16"/>
  <c r="AY181" i="16"/>
  <c r="AZ181" i="16"/>
  <c r="BA181" i="16"/>
  <c r="BB181" i="16"/>
  <c r="BC181" i="16"/>
  <c r="BD181" i="16"/>
  <c r="BE181" i="16"/>
  <c r="AY182" i="16"/>
  <c r="AZ182" i="16"/>
  <c r="BA182" i="16"/>
  <c r="BB182" i="16"/>
  <c r="BC182" i="16"/>
  <c r="BD182" i="16"/>
  <c r="BE182" i="16"/>
  <c r="AY183" i="16"/>
  <c r="AZ183" i="16"/>
  <c r="BA183" i="16"/>
  <c r="BB183" i="16"/>
  <c r="BC183" i="16"/>
  <c r="BD183" i="16"/>
  <c r="BE183" i="16"/>
  <c r="AY184" i="16"/>
  <c r="AZ184" i="16"/>
  <c r="BA184" i="16"/>
  <c r="BB184" i="16"/>
  <c r="BC184" i="16"/>
  <c r="BD184" i="16"/>
  <c r="BE184" i="16"/>
  <c r="AY185" i="16"/>
  <c r="AZ185" i="16"/>
  <c r="BA185" i="16"/>
  <c r="BB185" i="16"/>
  <c r="BC185" i="16"/>
  <c r="BD185" i="16"/>
  <c r="BE185" i="16"/>
  <c r="AY186" i="16"/>
  <c r="AZ186" i="16"/>
  <c r="BA186" i="16"/>
  <c r="BB186" i="16"/>
  <c r="BC186" i="16"/>
  <c r="BD186" i="16"/>
  <c r="BE186" i="16"/>
  <c r="AY187" i="16"/>
  <c r="AZ187" i="16"/>
  <c r="BA187" i="16"/>
  <c r="BB187" i="16"/>
  <c r="BC187" i="16"/>
  <c r="BD187" i="16"/>
  <c r="BE187" i="16"/>
  <c r="AY188" i="16"/>
  <c r="AZ188" i="16"/>
  <c r="BA188" i="16"/>
  <c r="BB188" i="16"/>
  <c r="BC188" i="16"/>
  <c r="BD188" i="16"/>
  <c r="BE188" i="16"/>
  <c r="AY189" i="16"/>
  <c r="AZ189" i="16"/>
  <c r="BA189" i="16"/>
  <c r="BB189" i="16"/>
  <c r="BC189" i="16"/>
  <c r="BD189" i="16"/>
  <c r="BE189" i="16"/>
  <c r="AY190" i="16"/>
  <c r="AZ190" i="16"/>
  <c r="BA190" i="16"/>
  <c r="BB190" i="16"/>
  <c r="BC190" i="16"/>
  <c r="BD190" i="16"/>
  <c r="BE190" i="16"/>
  <c r="AY191" i="16"/>
  <c r="AZ191" i="16"/>
  <c r="BA191" i="16"/>
  <c r="BB191" i="16"/>
  <c r="BC191" i="16"/>
  <c r="BD191" i="16"/>
  <c r="BE191" i="16"/>
  <c r="AY192" i="16"/>
  <c r="AZ192" i="16"/>
  <c r="BA192" i="16"/>
  <c r="BB192" i="16"/>
  <c r="BC192" i="16"/>
  <c r="BD192" i="16"/>
  <c r="BE192" i="16"/>
  <c r="AY193" i="16"/>
  <c r="AZ193" i="16"/>
  <c r="BA193" i="16"/>
  <c r="BB193" i="16"/>
  <c r="BC193" i="16"/>
  <c r="BD193" i="16"/>
  <c r="BE193" i="16"/>
  <c r="AY194" i="16"/>
  <c r="AZ194" i="16"/>
  <c r="BA194" i="16"/>
  <c r="BB194" i="16"/>
  <c r="BC194" i="16"/>
  <c r="BD194" i="16"/>
  <c r="BE194" i="16"/>
  <c r="AY195" i="16"/>
  <c r="AZ195" i="16"/>
  <c r="BA195" i="16"/>
  <c r="BB195" i="16"/>
  <c r="BC195" i="16"/>
  <c r="BD195" i="16"/>
  <c r="BE195" i="16"/>
  <c r="AY196" i="16"/>
  <c r="AZ196" i="16"/>
  <c r="BA196" i="16"/>
  <c r="BB196" i="16"/>
  <c r="BC196" i="16"/>
  <c r="BD196" i="16"/>
  <c r="BE196" i="16"/>
  <c r="AY197" i="16"/>
  <c r="AZ197" i="16"/>
  <c r="BA197" i="16"/>
  <c r="BB197" i="16"/>
  <c r="BC197" i="16"/>
  <c r="BD197" i="16"/>
  <c r="BE197" i="16"/>
  <c r="AY198" i="16"/>
  <c r="AZ198" i="16"/>
  <c r="BA198" i="16"/>
  <c r="BB198" i="16"/>
  <c r="BC198" i="16"/>
  <c r="BD198" i="16"/>
  <c r="BE198" i="16"/>
  <c r="AY199" i="16"/>
  <c r="AZ199" i="16"/>
  <c r="BA199" i="16"/>
  <c r="BB199" i="16"/>
  <c r="BC199" i="16"/>
  <c r="BD199" i="16"/>
  <c r="BE199" i="16"/>
  <c r="AY200" i="16"/>
  <c r="AZ200" i="16"/>
  <c r="BA200" i="16"/>
  <c r="BB200" i="16"/>
  <c r="BC200" i="16"/>
  <c r="BD200" i="16"/>
  <c r="BE200" i="16"/>
  <c r="AY201" i="16"/>
  <c r="AZ201" i="16"/>
  <c r="BA201" i="16"/>
  <c r="BB201" i="16"/>
  <c r="BC201" i="16"/>
  <c r="BD201" i="16"/>
  <c r="BE201" i="16"/>
  <c r="AY202" i="16"/>
  <c r="AZ202" i="16"/>
  <c r="BA202" i="16"/>
  <c r="BB202" i="16"/>
  <c r="BC202" i="16"/>
  <c r="BD202" i="16"/>
  <c r="BE202" i="16"/>
  <c r="AY203" i="16"/>
  <c r="AZ203" i="16"/>
  <c r="BA203" i="16"/>
  <c r="BB203" i="16"/>
  <c r="BC203" i="16"/>
  <c r="BD203" i="16"/>
  <c r="BE203" i="16"/>
  <c r="AY204" i="16"/>
  <c r="AZ204" i="16"/>
  <c r="BA204" i="16"/>
  <c r="BB204" i="16"/>
  <c r="BC204" i="16"/>
  <c r="BD204" i="16"/>
  <c r="BE204" i="16"/>
  <c r="AY205" i="16"/>
  <c r="AZ205" i="16"/>
  <c r="BA205" i="16"/>
  <c r="BB205" i="16"/>
  <c r="BC205" i="16"/>
  <c r="BD205" i="16"/>
  <c r="BE205" i="16"/>
  <c r="AY206" i="16"/>
  <c r="AZ206" i="16"/>
  <c r="BA206" i="16"/>
  <c r="BB206" i="16"/>
  <c r="BC206" i="16"/>
  <c r="BD206" i="16"/>
  <c r="BE206" i="16"/>
  <c r="AY207" i="16"/>
  <c r="AZ207" i="16"/>
  <c r="BA207" i="16"/>
  <c r="BB207" i="16"/>
  <c r="BC207" i="16"/>
  <c r="BD207" i="16"/>
  <c r="BE207" i="16"/>
  <c r="AY208" i="16"/>
  <c r="AZ208" i="16"/>
  <c r="BA208" i="16"/>
  <c r="BB208" i="16"/>
  <c r="BC208" i="16"/>
  <c r="BD208" i="16"/>
  <c r="BE208" i="16"/>
  <c r="AY209" i="16"/>
  <c r="AZ209" i="16"/>
  <c r="BA209" i="16"/>
  <c r="BB209" i="16"/>
  <c r="BC209" i="16"/>
  <c r="BD209" i="16"/>
  <c r="BE209" i="16"/>
  <c r="AY210" i="16"/>
  <c r="AZ210" i="16"/>
  <c r="BA210" i="16"/>
  <c r="BB210" i="16"/>
  <c r="BC210" i="16"/>
  <c r="BD210" i="16"/>
  <c r="BE210" i="16"/>
  <c r="AY211" i="16"/>
  <c r="AZ211" i="16"/>
  <c r="BA211" i="16"/>
  <c r="BB211" i="16"/>
  <c r="BC211" i="16"/>
  <c r="BD211" i="16"/>
  <c r="BE211" i="16"/>
  <c r="AY212" i="16"/>
  <c r="AZ212" i="16"/>
  <c r="BA212" i="16"/>
  <c r="BB212" i="16"/>
  <c r="BC212" i="16"/>
  <c r="BD212" i="16"/>
  <c r="BE212" i="16"/>
  <c r="AY213" i="16"/>
  <c r="AZ213" i="16"/>
  <c r="BA213" i="16"/>
  <c r="BB213" i="16"/>
  <c r="BC213" i="16"/>
  <c r="BD213" i="16"/>
  <c r="BE213" i="16"/>
  <c r="AY214" i="16"/>
  <c r="AZ214" i="16"/>
  <c r="BA214" i="16"/>
  <c r="BB214" i="16"/>
  <c r="BC214" i="16"/>
  <c r="BD214" i="16"/>
  <c r="BE214" i="16"/>
  <c r="AY215" i="16"/>
  <c r="AZ215" i="16"/>
  <c r="BA215" i="16"/>
  <c r="BB215" i="16"/>
  <c r="BC215" i="16"/>
  <c r="BD215" i="16"/>
  <c r="BE215" i="16"/>
  <c r="AY216" i="16"/>
  <c r="AZ216" i="16"/>
  <c r="BA216" i="16"/>
  <c r="BB216" i="16"/>
  <c r="BC216" i="16"/>
  <c r="BD216" i="16"/>
  <c r="BE216" i="16"/>
  <c r="AY217" i="16"/>
  <c r="AZ217" i="16"/>
  <c r="BA217" i="16"/>
  <c r="BB217" i="16"/>
  <c r="BC217" i="16"/>
  <c r="BD217" i="16"/>
  <c r="BE217" i="16"/>
  <c r="AY218" i="16"/>
  <c r="AZ218" i="16"/>
  <c r="BA218" i="16"/>
  <c r="BB218" i="16"/>
  <c r="BC218" i="16"/>
  <c r="BD218" i="16"/>
  <c r="BE218" i="16"/>
  <c r="AY219" i="16"/>
  <c r="AZ219" i="16"/>
  <c r="BA219" i="16"/>
  <c r="BB219" i="16"/>
  <c r="BC219" i="16"/>
  <c r="BD219" i="16"/>
  <c r="BE219" i="16"/>
  <c r="AY220" i="16"/>
  <c r="AZ220" i="16"/>
  <c r="BA220" i="16"/>
  <c r="BB220" i="16"/>
  <c r="BC220" i="16"/>
  <c r="BD220" i="16"/>
  <c r="BE220" i="16"/>
  <c r="AY221" i="16"/>
  <c r="AZ221" i="16"/>
  <c r="BA221" i="16"/>
  <c r="BB221" i="16"/>
  <c r="BC221" i="16"/>
  <c r="BD221" i="16"/>
  <c r="BE221" i="16"/>
  <c r="AY222" i="16"/>
  <c r="AZ222" i="16"/>
  <c r="BA222" i="16"/>
  <c r="BB222" i="16"/>
  <c r="BC222" i="16"/>
  <c r="BD222" i="16"/>
  <c r="BE222" i="16"/>
  <c r="AY223" i="16"/>
  <c r="AZ223" i="16"/>
  <c r="BA223" i="16"/>
  <c r="BB223" i="16"/>
  <c r="BC223" i="16"/>
  <c r="BD223" i="16"/>
  <c r="BE223" i="16"/>
  <c r="AY224" i="16"/>
  <c r="AZ224" i="16"/>
  <c r="BA224" i="16"/>
  <c r="BB224" i="16"/>
  <c r="BC224" i="16"/>
  <c r="BD224" i="16"/>
  <c r="BE224" i="16"/>
  <c r="AY225" i="16"/>
  <c r="AZ225" i="16"/>
  <c r="BA225" i="16"/>
  <c r="BB225" i="16"/>
  <c r="BC225" i="16"/>
  <c r="BD225" i="16"/>
  <c r="BE225" i="16"/>
  <c r="AY226" i="16"/>
  <c r="AZ226" i="16"/>
  <c r="BA226" i="16"/>
  <c r="BB226" i="16"/>
  <c r="BC226" i="16"/>
  <c r="BD226" i="16"/>
  <c r="BE226" i="16"/>
  <c r="AY227" i="16"/>
  <c r="AZ227" i="16"/>
  <c r="BA227" i="16"/>
  <c r="BB227" i="16"/>
  <c r="BC227" i="16"/>
  <c r="BD227" i="16"/>
  <c r="BE227" i="16"/>
  <c r="AY228" i="16"/>
  <c r="AZ228" i="16"/>
  <c r="BA228" i="16"/>
  <c r="BB228" i="16"/>
  <c r="BC228" i="16"/>
  <c r="BD228" i="16"/>
  <c r="BE228" i="16"/>
  <c r="AY229" i="16"/>
  <c r="AZ229" i="16"/>
  <c r="BA229" i="16"/>
  <c r="BB229" i="16"/>
  <c r="BC229" i="16"/>
  <c r="BD229" i="16"/>
  <c r="BE229" i="16"/>
  <c r="AY230" i="16"/>
  <c r="AZ230" i="16"/>
  <c r="BA230" i="16"/>
  <c r="BB230" i="16"/>
  <c r="BC230" i="16"/>
  <c r="BD230" i="16"/>
  <c r="BE230" i="16"/>
  <c r="AY231" i="16"/>
  <c r="AZ231" i="16"/>
  <c r="BA231" i="16"/>
  <c r="BB231" i="16"/>
  <c r="BC231" i="16"/>
  <c r="BD231" i="16"/>
  <c r="BE231" i="16"/>
  <c r="AY232" i="16"/>
  <c r="AZ232" i="16"/>
  <c r="BA232" i="16"/>
  <c r="BB232" i="16"/>
  <c r="BC232" i="16"/>
  <c r="BD232" i="16"/>
  <c r="BE232" i="16"/>
  <c r="AY233" i="16"/>
  <c r="AZ233" i="16"/>
  <c r="BA233" i="16"/>
  <c r="BB233" i="16"/>
  <c r="BC233" i="16"/>
  <c r="BD233" i="16"/>
  <c r="BE233" i="16"/>
  <c r="AY234" i="16"/>
  <c r="AZ234" i="16"/>
  <c r="BA234" i="16"/>
  <c r="BB234" i="16"/>
  <c r="BC234" i="16"/>
  <c r="BD234" i="16"/>
  <c r="BE234" i="16"/>
  <c r="AY235" i="16"/>
  <c r="AZ235" i="16"/>
  <c r="BA235" i="16"/>
  <c r="BB235" i="16"/>
  <c r="BC235" i="16"/>
  <c r="BD235" i="16"/>
  <c r="BE235" i="16"/>
  <c r="AY236" i="16"/>
  <c r="AZ236" i="16"/>
  <c r="BA236" i="16"/>
  <c r="BB236" i="16"/>
  <c r="BC236" i="16"/>
  <c r="BD236" i="16"/>
  <c r="BE236" i="16"/>
  <c r="AY237" i="16"/>
  <c r="AZ237" i="16"/>
  <c r="BA237" i="16"/>
  <c r="BB237" i="16"/>
  <c r="BC237" i="16"/>
  <c r="BD237" i="16"/>
  <c r="BE237" i="16"/>
  <c r="AY238" i="16"/>
  <c r="AZ238" i="16"/>
  <c r="BA238" i="16"/>
  <c r="BB238" i="16"/>
  <c r="BC238" i="16"/>
  <c r="BD238" i="16"/>
  <c r="BE238" i="16"/>
  <c r="AY239" i="16"/>
  <c r="AZ239" i="16"/>
  <c r="BA239" i="16"/>
  <c r="BB239" i="16"/>
  <c r="BC239" i="16"/>
  <c r="BD239" i="16"/>
  <c r="BE239" i="16"/>
  <c r="AY240" i="16"/>
  <c r="AZ240" i="16"/>
  <c r="BA240" i="16"/>
  <c r="BB240" i="16"/>
  <c r="BC240" i="16"/>
  <c r="BD240" i="16"/>
  <c r="BE240" i="16"/>
  <c r="AY241" i="16"/>
  <c r="AZ241" i="16"/>
  <c r="BA241" i="16"/>
  <c r="BB241" i="16"/>
  <c r="BC241" i="16"/>
  <c r="BD241" i="16"/>
  <c r="BE241" i="16"/>
  <c r="AY242" i="16"/>
  <c r="AZ242" i="16"/>
  <c r="BA242" i="16"/>
  <c r="BB242" i="16"/>
  <c r="BC242" i="16"/>
  <c r="BD242" i="16"/>
  <c r="BE242" i="16"/>
  <c r="AY243" i="16"/>
  <c r="AZ243" i="16"/>
  <c r="BA243" i="16"/>
  <c r="BB243" i="16"/>
  <c r="BC243" i="16"/>
  <c r="BD243" i="16"/>
  <c r="BE243" i="16"/>
  <c r="AY244" i="16"/>
  <c r="AZ244" i="16"/>
  <c r="BA244" i="16"/>
  <c r="BB244" i="16"/>
  <c r="BC244" i="16"/>
  <c r="BD244" i="16"/>
  <c r="BE244" i="16"/>
  <c r="AY245" i="16"/>
  <c r="AZ245" i="16"/>
  <c r="BA245" i="16"/>
  <c r="BB245" i="16"/>
  <c r="BC245" i="16"/>
  <c r="BD245" i="16"/>
  <c r="BE245" i="16"/>
  <c r="AY246" i="16"/>
  <c r="AZ246" i="16"/>
  <c r="BA246" i="16"/>
  <c r="BB246" i="16"/>
  <c r="BC246" i="16"/>
  <c r="BD246" i="16"/>
  <c r="BE246" i="16"/>
  <c r="AY247" i="16"/>
  <c r="AZ247" i="16"/>
  <c r="BA247" i="16"/>
  <c r="BB247" i="16"/>
  <c r="BC247" i="16"/>
  <c r="BD247" i="16"/>
  <c r="BE247" i="16"/>
  <c r="AY248" i="16"/>
  <c r="AZ248" i="16"/>
  <c r="BA248" i="16"/>
  <c r="BB248" i="16"/>
  <c r="BC248" i="16"/>
  <c r="BD248" i="16"/>
  <c r="BE248" i="16"/>
  <c r="AY249" i="16"/>
  <c r="AZ249" i="16"/>
  <c r="BA249" i="16"/>
  <c r="BB249" i="16"/>
  <c r="BC249" i="16"/>
  <c r="BD249" i="16"/>
  <c r="BE249" i="16"/>
  <c r="AY250" i="16"/>
  <c r="AZ250" i="16"/>
  <c r="BA250" i="16"/>
  <c r="BB250" i="16"/>
  <c r="BC250" i="16"/>
  <c r="BD250" i="16"/>
  <c r="BE250" i="16"/>
  <c r="AY251" i="16"/>
  <c r="AZ251" i="16"/>
  <c r="BA251" i="16"/>
  <c r="BB251" i="16"/>
  <c r="BC251" i="16"/>
  <c r="BD251" i="16"/>
  <c r="BE251" i="16"/>
  <c r="AY252" i="16"/>
  <c r="AZ252" i="16"/>
  <c r="BA252" i="16"/>
  <c r="BB252" i="16"/>
  <c r="BC252" i="16"/>
  <c r="BD252" i="16"/>
  <c r="BE252" i="16"/>
  <c r="AY253" i="16"/>
  <c r="AZ253" i="16"/>
  <c r="BA253" i="16"/>
  <c r="BB253" i="16"/>
  <c r="BC253" i="16"/>
  <c r="BD253" i="16"/>
  <c r="BE253" i="16"/>
  <c r="AY254" i="16"/>
  <c r="AZ254" i="16"/>
  <c r="BA254" i="16"/>
  <c r="BB254" i="16"/>
  <c r="BC254" i="16"/>
  <c r="BD254" i="16"/>
  <c r="BE254" i="16"/>
  <c r="AY255" i="16"/>
  <c r="AZ255" i="16"/>
  <c r="BA255" i="16"/>
  <c r="BB255" i="16"/>
  <c r="BC255" i="16"/>
  <c r="BD255" i="16"/>
  <c r="BE255" i="16"/>
  <c r="AY256" i="16"/>
  <c r="AZ256" i="16"/>
  <c r="BA256" i="16"/>
  <c r="BB256" i="16"/>
  <c r="BC256" i="16"/>
  <c r="BD256" i="16"/>
  <c r="BE256" i="16"/>
  <c r="AY257" i="16"/>
  <c r="AZ257" i="16"/>
  <c r="BA257" i="16"/>
  <c r="BB257" i="16"/>
  <c r="BC257" i="16"/>
  <c r="BD257" i="16"/>
  <c r="BE257" i="16"/>
  <c r="AY258" i="16"/>
  <c r="AZ258" i="16"/>
  <c r="BA258" i="16"/>
  <c r="BB258" i="16"/>
  <c r="BC258" i="16"/>
  <c r="BD258" i="16"/>
  <c r="BE258" i="16"/>
  <c r="AY259" i="16"/>
  <c r="AZ259" i="16"/>
  <c r="BA259" i="16"/>
  <c r="BB259" i="16"/>
  <c r="BC259" i="16"/>
  <c r="BD259" i="16"/>
  <c r="BE259" i="16"/>
  <c r="AY260" i="16"/>
  <c r="AZ260" i="16"/>
  <c r="BA260" i="16"/>
  <c r="BB260" i="16"/>
  <c r="BC260" i="16"/>
  <c r="BD260" i="16"/>
  <c r="BE260" i="16"/>
  <c r="AY261" i="16"/>
  <c r="AZ261" i="16"/>
  <c r="BA261" i="16"/>
  <c r="BB261" i="16"/>
  <c r="BC261" i="16"/>
  <c r="BD261" i="16"/>
  <c r="BE261" i="16"/>
  <c r="AY262" i="16"/>
  <c r="AZ262" i="16"/>
  <c r="BA262" i="16"/>
  <c r="BB262" i="16"/>
  <c r="BC262" i="16"/>
  <c r="BD262" i="16"/>
  <c r="BE262" i="16"/>
  <c r="AY263" i="16"/>
  <c r="AZ263" i="16"/>
  <c r="BA263" i="16"/>
  <c r="BB263" i="16"/>
  <c r="BC263" i="16"/>
  <c r="BD263" i="16"/>
  <c r="BE263" i="16"/>
  <c r="AY264" i="16"/>
  <c r="AZ264" i="16"/>
  <c r="BA264" i="16"/>
  <c r="BB264" i="16"/>
  <c r="BC264" i="16"/>
  <c r="BD264" i="16"/>
  <c r="BE264" i="16"/>
  <c r="AY265" i="16"/>
  <c r="AZ265" i="16"/>
  <c r="BA265" i="16"/>
  <c r="BB265" i="16"/>
  <c r="BC265" i="16"/>
  <c r="BD265" i="16"/>
  <c r="BE265" i="16"/>
  <c r="AY266" i="16"/>
  <c r="AZ266" i="16"/>
  <c r="BA266" i="16"/>
  <c r="BB266" i="16"/>
  <c r="BC266" i="16"/>
  <c r="BD266" i="16"/>
  <c r="BE266" i="16"/>
  <c r="AY267" i="16"/>
  <c r="AZ267" i="16"/>
  <c r="BA267" i="16"/>
  <c r="BB267" i="16"/>
  <c r="BC267" i="16"/>
  <c r="BD267" i="16"/>
  <c r="BE267" i="16"/>
  <c r="AY268" i="16"/>
  <c r="AZ268" i="16"/>
  <c r="BA268" i="16"/>
  <c r="BB268" i="16"/>
  <c r="BC268" i="16"/>
  <c r="BD268" i="16"/>
  <c r="BE268" i="16"/>
  <c r="AY269" i="16"/>
  <c r="AZ269" i="16"/>
  <c r="BA269" i="16"/>
  <c r="BB269" i="16"/>
  <c r="BC269" i="16"/>
  <c r="BD269" i="16"/>
  <c r="BE269" i="16"/>
  <c r="AY270" i="16"/>
  <c r="AZ270" i="16"/>
  <c r="BA270" i="16"/>
  <c r="BB270" i="16"/>
  <c r="BC270" i="16"/>
  <c r="BD270" i="16"/>
  <c r="BE270" i="16"/>
  <c r="AY271" i="16"/>
  <c r="AZ271" i="16"/>
  <c r="BA271" i="16"/>
  <c r="BB271" i="16"/>
  <c r="BC271" i="16"/>
  <c r="BD271" i="16"/>
  <c r="BE271" i="16"/>
  <c r="AY272" i="16"/>
  <c r="AZ272" i="16"/>
  <c r="BA272" i="16"/>
  <c r="BB272" i="16"/>
  <c r="BC272" i="16"/>
  <c r="BD272" i="16"/>
  <c r="BE272" i="16"/>
  <c r="AY273" i="16"/>
  <c r="AZ273" i="16"/>
  <c r="BA273" i="16"/>
  <c r="BB273" i="16"/>
  <c r="BC273" i="16"/>
  <c r="BD273" i="16"/>
  <c r="BE273" i="16"/>
  <c r="AY274" i="16"/>
  <c r="AZ274" i="16"/>
  <c r="BA274" i="16"/>
  <c r="BB274" i="16"/>
  <c r="BC274" i="16"/>
  <c r="BD274" i="16"/>
  <c r="BE274" i="16"/>
  <c r="AY275" i="16"/>
  <c r="AZ275" i="16"/>
  <c r="BA275" i="16"/>
  <c r="BB275" i="16"/>
  <c r="BC275" i="16"/>
  <c r="BD275" i="16"/>
  <c r="BE275" i="16"/>
  <c r="AY276" i="16"/>
  <c r="AZ276" i="16"/>
  <c r="BA276" i="16"/>
  <c r="BB276" i="16"/>
  <c r="BC276" i="16"/>
  <c r="BD276" i="16"/>
  <c r="BE276" i="16"/>
  <c r="AY277" i="16"/>
  <c r="AZ277" i="16"/>
  <c r="BA277" i="16"/>
  <c r="BB277" i="16"/>
  <c r="BC277" i="16"/>
  <c r="BD277" i="16"/>
  <c r="BE277" i="16"/>
  <c r="AY278" i="16"/>
  <c r="AZ278" i="16"/>
  <c r="BA278" i="16"/>
  <c r="BB278" i="16"/>
  <c r="BC278" i="16"/>
  <c r="BD278" i="16"/>
  <c r="BE278" i="16"/>
  <c r="AY279" i="16"/>
  <c r="AZ279" i="16"/>
  <c r="BA279" i="16"/>
  <c r="BB279" i="16"/>
  <c r="BC279" i="16"/>
  <c r="BD279" i="16"/>
  <c r="BE279" i="16"/>
  <c r="AY280" i="16"/>
  <c r="AZ280" i="16"/>
  <c r="BA280" i="16"/>
  <c r="BB280" i="16"/>
  <c r="BC280" i="16"/>
  <c r="BD280" i="16"/>
  <c r="BE280" i="16"/>
  <c r="AY281" i="16"/>
  <c r="AZ281" i="16"/>
  <c r="BA281" i="16"/>
  <c r="BB281" i="16"/>
  <c r="BC281" i="16"/>
  <c r="BD281" i="16"/>
  <c r="BE281" i="16"/>
  <c r="AY282" i="16"/>
  <c r="AZ282" i="16"/>
  <c r="BA282" i="16"/>
  <c r="BB282" i="16"/>
  <c r="BC282" i="16"/>
  <c r="BD282" i="16"/>
  <c r="BE282" i="16"/>
  <c r="AY283" i="16"/>
  <c r="AZ283" i="16"/>
  <c r="BA283" i="16"/>
  <c r="BB283" i="16"/>
  <c r="BC283" i="16"/>
  <c r="BD283" i="16"/>
  <c r="BE283" i="16"/>
  <c r="AY284" i="16"/>
  <c r="AZ284" i="16"/>
  <c r="BA284" i="16"/>
  <c r="BB284" i="16"/>
  <c r="BC284" i="16"/>
  <c r="BD284" i="16"/>
  <c r="BE284" i="16"/>
  <c r="AY285" i="16"/>
  <c r="AZ285" i="16"/>
  <c r="BA285" i="16"/>
  <c r="BB285" i="16"/>
  <c r="BC285" i="16"/>
  <c r="BD285" i="16"/>
  <c r="BE285" i="16"/>
  <c r="AY286" i="16"/>
  <c r="AZ286" i="16"/>
  <c r="BA286" i="16"/>
  <c r="BB286" i="16"/>
  <c r="BC286" i="16"/>
  <c r="BD286" i="16"/>
  <c r="BE286" i="16"/>
  <c r="AY287" i="16"/>
  <c r="AZ287" i="16"/>
  <c r="BA287" i="16"/>
  <c r="BB287" i="16"/>
  <c r="BC287" i="16"/>
  <c r="BD287" i="16"/>
  <c r="BE287" i="16"/>
  <c r="AY288" i="16"/>
  <c r="AZ288" i="16"/>
  <c r="BA288" i="16"/>
  <c r="BB288" i="16"/>
  <c r="BC288" i="16"/>
  <c r="BD288" i="16"/>
  <c r="BE288" i="16"/>
  <c r="AY289" i="16"/>
  <c r="AZ289" i="16"/>
  <c r="BA289" i="16"/>
  <c r="BB289" i="16"/>
  <c r="BC289" i="16"/>
  <c r="BD289" i="16"/>
  <c r="BE289" i="16"/>
  <c r="AY290" i="16"/>
  <c r="AZ290" i="16"/>
  <c r="BA290" i="16"/>
  <c r="BB290" i="16"/>
  <c r="BC290" i="16"/>
  <c r="BD290" i="16"/>
  <c r="BE290" i="16"/>
  <c r="AY291" i="16"/>
  <c r="AZ291" i="16"/>
  <c r="BA291" i="16"/>
  <c r="BB291" i="16"/>
  <c r="BC291" i="16"/>
  <c r="BD291" i="16"/>
  <c r="BE291" i="16"/>
  <c r="AY292" i="16"/>
  <c r="AZ292" i="16"/>
  <c r="BA292" i="16"/>
  <c r="BB292" i="16"/>
  <c r="BC292" i="16"/>
  <c r="BD292" i="16"/>
  <c r="BE292" i="16"/>
  <c r="AY293" i="16"/>
  <c r="AZ293" i="16"/>
  <c r="BA293" i="16"/>
  <c r="BB293" i="16"/>
  <c r="BC293" i="16"/>
  <c r="BD293" i="16"/>
  <c r="BE293" i="16"/>
  <c r="AY294" i="16"/>
  <c r="AZ294" i="16"/>
  <c r="BA294" i="16"/>
  <c r="BB294" i="16"/>
  <c r="BC294" i="16"/>
  <c r="BD294" i="16"/>
  <c r="BE294" i="16"/>
  <c r="AY295" i="16"/>
  <c r="AZ295" i="16"/>
  <c r="BA295" i="16"/>
  <c r="BB295" i="16"/>
  <c r="BC295" i="16"/>
  <c r="BD295" i="16"/>
  <c r="BE295" i="16"/>
  <c r="AY296" i="16"/>
  <c r="AZ296" i="16"/>
  <c r="BA296" i="16"/>
  <c r="BB296" i="16"/>
  <c r="BC296" i="16"/>
  <c r="BD296" i="16"/>
  <c r="BE296" i="16"/>
  <c r="AY297" i="16"/>
  <c r="AZ297" i="16"/>
  <c r="BA297" i="16"/>
  <c r="BB297" i="16"/>
  <c r="BC297" i="16"/>
  <c r="BD297" i="16"/>
  <c r="BE297" i="16"/>
  <c r="AY298" i="16"/>
  <c r="AZ298" i="16"/>
  <c r="BA298" i="16"/>
  <c r="BB298" i="16"/>
  <c r="BC298" i="16"/>
  <c r="BD298" i="16"/>
  <c r="BE298" i="16"/>
  <c r="AY299" i="16"/>
  <c r="AZ299" i="16"/>
  <c r="BA299" i="16"/>
  <c r="BB299" i="16"/>
  <c r="BC299" i="16"/>
  <c r="BD299" i="16"/>
  <c r="BE299" i="16"/>
  <c r="AY300" i="16"/>
  <c r="AZ300" i="16"/>
  <c r="BA300" i="16"/>
  <c r="BB300" i="16"/>
  <c r="BC300" i="16"/>
  <c r="BD300" i="16"/>
  <c r="BE300" i="16"/>
  <c r="AY301" i="16"/>
  <c r="AZ301" i="16"/>
  <c r="BA301" i="16"/>
  <c r="BB301" i="16"/>
  <c r="BC301" i="16"/>
  <c r="BD301" i="16"/>
  <c r="BE301" i="16"/>
  <c r="AY302" i="16"/>
  <c r="AZ302" i="16"/>
  <c r="BA302" i="16"/>
  <c r="BB302" i="16"/>
  <c r="BC302" i="16"/>
  <c r="BD302" i="16"/>
  <c r="BE302" i="16"/>
  <c r="AY303" i="16"/>
  <c r="AZ303" i="16"/>
  <c r="BA303" i="16"/>
  <c r="BB303" i="16"/>
  <c r="BC303" i="16"/>
  <c r="BD303" i="16"/>
  <c r="BE303" i="16"/>
  <c r="AY304" i="16"/>
  <c r="AZ304" i="16"/>
  <c r="BA304" i="16"/>
  <c r="BB304" i="16"/>
  <c r="BC304" i="16"/>
  <c r="BD304" i="16"/>
  <c r="BE304" i="16"/>
  <c r="AY305" i="16"/>
  <c r="AZ305" i="16"/>
  <c r="BA305" i="16"/>
  <c r="BB305" i="16"/>
  <c r="BC305" i="16"/>
  <c r="BD305" i="16"/>
  <c r="BE305" i="16"/>
  <c r="AY306" i="16"/>
  <c r="AZ306" i="16"/>
  <c r="BA306" i="16"/>
  <c r="BB306" i="16"/>
  <c r="BC306" i="16"/>
  <c r="BD306" i="16"/>
  <c r="BE306" i="16"/>
  <c r="AY307" i="16"/>
  <c r="AZ307" i="16"/>
  <c r="BA307" i="16"/>
  <c r="BB307" i="16"/>
  <c r="BC307" i="16"/>
  <c r="BD307" i="16"/>
  <c r="BE307" i="16"/>
  <c r="AY308" i="16"/>
  <c r="AZ308" i="16"/>
  <c r="BA308" i="16"/>
  <c r="BB308" i="16"/>
  <c r="BC308" i="16"/>
  <c r="BD308" i="16"/>
  <c r="BE308" i="16"/>
  <c r="AY309" i="16"/>
  <c r="AZ309" i="16"/>
  <c r="BA309" i="16"/>
  <c r="BB309" i="16"/>
  <c r="BC309" i="16"/>
  <c r="BD309" i="16"/>
  <c r="BE309" i="16"/>
  <c r="AY310" i="16"/>
  <c r="AZ310" i="16"/>
  <c r="BA310" i="16"/>
  <c r="BB310" i="16"/>
  <c r="BC310" i="16"/>
  <c r="BD310" i="16"/>
  <c r="BE310" i="16"/>
  <c r="AY311" i="16"/>
  <c r="AZ311" i="16"/>
  <c r="BA311" i="16"/>
  <c r="BB311" i="16"/>
  <c r="BC311" i="16"/>
  <c r="BD311" i="16"/>
  <c r="BE311" i="16"/>
  <c r="AY312" i="16"/>
  <c r="AZ312" i="16"/>
  <c r="BA312" i="16"/>
  <c r="BB312" i="16"/>
  <c r="BC312" i="16"/>
  <c r="BD312" i="16"/>
  <c r="BE312" i="16"/>
  <c r="AY313" i="16"/>
  <c r="AZ313" i="16"/>
  <c r="BA313" i="16"/>
  <c r="BB313" i="16"/>
  <c r="BC313" i="16"/>
  <c r="BD313" i="16"/>
  <c r="BE313" i="16"/>
  <c r="AY314" i="16"/>
  <c r="AZ314" i="16"/>
  <c r="BA314" i="16"/>
  <c r="BB314" i="16"/>
  <c r="BC314" i="16"/>
  <c r="BD314" i="16"/>
  <c r="BE314" i="16"/>
  <c r="AY315" i="16"/>
  <c r="AZ315" i="16"/>
  <c r="BA315" i="16"/>
  <c r="BB315" i="16"/>
  <c r="BC315" i="16"/>
  <c r="BD315" i="16"/>
  <c r="BE315" i="16"/>
  <c r="AY316" i="16"/>
  <c r="AZ316" i="16"/>
  <c r="BA316" i="16"/>
  <c r="BB316" i="16"/>
  <c r="BC316" i="16"/>
  <c r="BD316" i="16"/>
  <c r="BE316" i="16"/>
  <c r="AY317" i="16"/>
  <c r="AZ317" i="16"/>
  <c r="BA317" i="16"/>
  <c r="BB317" i="16"/>
  <c r="BC317" i="16"/>
  <c r="BD317" i="16"/>
  <c r="BE317" i="16"/>
  <c r="AY318" i="16"/>
  <c r="AZ318" i="16"/>
  <c r="BA318" i="16"/>
  <c r="BB318" i="16"/>
  <c r="BC318" i="16"/>
  <c r="BD318" i="16"/>
  <c r="BE318" i="16"/>
  <c r="AY319" i="16"/>
  <c r="AZ319" i="16"/>
  <c r="BA319" i="16"/>
  <c r="BB319" i="16"/>
  <c r="BC319" i="16"/>
  <c r="BD319" i="16"/>
  <c r="BE319" i="16"/>
  <c r="AY320" i="16"/>
  <c r="AZ320" i="16"/>
  <c r="BA320" i="16"/>
  <c r="BB320" i="16"/>
  <c r="BC320" i="16"/>
  <c r="BD320" i="16"/>
  <c r="BE320" i="16"/>
  <c r="AY321" i="16"/>
  <c r="AZ321" i="16"/>
  <c r="BA321" i="16"/>
  <c r="BB321" i="16"/>
  <c r="BC321" i="16"/>
  <c r="BD321" i="16"/>
  <c r="BE321" i="16"/>
  <c r="AY322" i="16"/>
  <c r="AZ322" i="16"/>
  <c r="BA322" i="16"/>
  <c r="BB322" i="16"/>
  <c r="BC322" i="16"/>
  <c r="BD322" i="16"/>
  <c r="BE322" i="16"/>
  <c r="AY323" i="16"/>
  <c r="AZ323" i="16"/>
  <c r="BA323" i="16"/>
  <c r="BB323" i="16"/>
  <c r="BC323" i="16"/>
  <c r="BD323" i="16"/>
  <c r="BE323" i="16"/>
  <c r="AY324" i="16"/>
  <c r="AZ324" i="16"/>
  <c r="BA324" i="16"/>
  <c r="BB324" i="16"/>
  <c r="BC324" i="16"/>
  <c r="BD324" i="16"/>
  <c r="BE324" i="16"/>
  <c r="AY325" i="16"/>
  <c r="AZ325" i="16"/>
  <c r="BA325" i="16"/>
  <c r="BB325" i="16"/>
  <c r="BC325" i="16"/>
  <c r="BD325" i="16"/>
  <c r="BE325" i="16"/>
  <c r="AY326" i="16"/>
  <c r="AZ326" i="16"/>
  <c r="BA326" i="16"/>
  <c r="BB326" i="16"/>
  <c r="BC326" i="16"/>
  <c r="BD326" i="16"/>
  <c r="BE326" i="16"/>
  <c r="AY327" i="16"/>
  <c r="AZ327" i="16"/>
  <c r="BA327" i="16"/>
  <c r="BB327" i="16"/>
  <c r="BC327" i="16"/>
  <c r="BD327" i="16"/>
  <c r="BE327" i="16"/>
  <c r="AY328" i="16"/>
  <c r="AZ328" i="16"/>
  <c r="BA328" i="16"/>
  <c r="BB328" i="16"/>
  <c r="BC328" i="16"/>
  <c r="BD328" i="16"/>
  <c r="BE328" i="16"/>
  <c r="AY329" i="16"/>
  <c r="AZ329" i="16"/>
  <c r="BA329" i="16"/>
  <c r="BB329" i="16"/>
  <c r="BC329" i="16"/>
  <c r="BD329" i="16"/>
  <c r="BE329" i="16"/>
  <c r="AY330" i="16"/>
  <c r="AZ330" i="16"/>
  <c r="BA330" i="16"/>
  <c r="BB330" i="16"/>
  <c r="BC330" i="16"/>
  <c r="BD330" i="16"/>
  <c r="BE330" i="16"/>
  <c r="AY331" i="16"/>
  <c r="AZ331" i="16"/>
  <c r="BA331" i="16"/>
  <c r="BB331" i="16"/>
  <c r="BC331" i="16"/>
  <c r="BD331" i="16"/>
  <c r="BE331" i="16"/>
  <c r="AY332" i="16"/>
  <c r="AZ332" i="16"/>
  <c r="BA332" i="16"/>
  <c r="BB332" i="16"/>
  <c r="BC332" i="16"/>
  <c r="BD332" i="16"/>
  <c r="BE332" i="16"/>
  <c r="AY333" i="16"/>
  <c r="AZ333" i="16"/>
  <c r="BA333" i="16"/>
  <c r="BB333" i="16"/>
  <c r="BC333" i="16"/>
  <c r="BD333" i="16"/>
  <c r="BE333" i="16"/>
  <c r="AY334" i="16"/>
  <c r="AZ334" i="16"/>
  <c r="BA334" i="16"/>
  <c r="BB334" i="16"/>
  <c r="BC334" i="16"/>
  <c r="BD334" i="16"/>
  <c r="BE334" i="16"/>
  <c r="AY335" i="16"/>
  <c r="AZ335" i="16"/>
  <c r="BA335" i="16"/>
  <c r="BB335" i="16"/>
  <c r="BC335" i="16"/>
  <c r="BD335" i="16"/>
  <c r="BE335" i="16"/>
  <c r="AY336" i="16"/>
  <c r="AZ336" i="16"/>
  <c r="BA336" i="16"/>
  <c r="BB336" i="16"/>
  <c r="BC336" i="16"/>
  <c r="BD336" i="16"/>
  <c r="BE336" i="16"/>
  <c r="AY337" i="16"/>
  <c r="AZ337" i="16"/>
  <c r="BA337" i="16"/>
  <c r="BB337" i="16"/>
  <c r="BC337" i="16"/>
  <c r="BD337" i="16"/>
  <c r="BE337" i="16"/>
  <c r="AY338" i="16"/>
  <c r="AZ338" i="16"/>
  <c r="BA338" i="16"/>
  <c r="BB338" i="16"/>
  <c r="BC338" i="16"/>
  <c r="BD338" i="16"/>
  <c r="BE338" i="16"/>
  <c r="AY339" i="16"/>
  <c r="AZ339" i="16"/>
  <c r="BA339" i="16"/>
  <c r="BB339" i="16"/>
  <c r="BC339" i="16"/>
  <c r="BD339" i="16"/>
  <c r="BE339" i="16"/>
  <c r="AY340" i="16"/>
  <c r="AZ340" i="16"/>
  <c r="BA340" i="16"/>
  <c r="BB340" i="16"/>
  <c r="BC340" i="16"/>
  <c r="BD340" i="16"/>
  <c r="BE340" i="16"/>
  <c r="AY341" i="16"/>
  <c r="AZ341" i="16"/>
  <c r="BA341" i="16"/>
  <c r="BB341" i="16"/>
  <c r="BC341" i="16"/>
  <c r="BD341" i="16"/>
  <c r="BE341" i="16"/>
  <c r="AY342" i="16"/>
  <c r="AZ342" i="16"/>
  <c r="BA342" i="16"/>
  <c r="BB342" i="16"/>
  <c r="BC342" i="16"/>
  <c r="BD342" i="16"/>
  <c r="BE342" i="16"/>
  <c r="AY343" i="16"/>
  <c r="AZ343" i="16"/>
  <c r="BA343" i="16"/>
  <c r="BB343" i="16"/>
  <c r="BC343" i="16"/>
  <c r="BD343" i="16"/>
  <c r="BE343" i="16"/>
  <c r="AY344" i="16"/>
  <c r="AZ344" i="16"/>
  <c r="BA344" i="16"/>
  <c r="BB344" i="16"/>
  <c r="BC344" i="16"/>
  <c r="BD344" i="16"/>
  <c r="BE344" i="16"/>
  <c r="AY345" i="16"/>
  <c r="AZ345" i="16"/>
  <c r="BA345" i="16"/>
  <c r="BB345" i="16"/>
  <c r="BC345" i="16"/>
  <c r="BD345" i="16"/>
  <c r="BE345" i="16"/>
  <c r="AY346" i="16"/>
  <c r="AZ346" i="16"/>
  <c r="BA346" i="16"/>
  <c r="BB346" i="16"/>
  <c r="BC346" i="16"/>
  <c r="BD346" i="16"/>
  <c r="BE346" i="16"/>
  <c r="AY347" i="16"/>
  <c r="AZ347" i="16"/>
  <c r="BA347" i="16"/>
  <c r="BB347" i="16"/>
  <c r="BC347" i="16"/>
  <c r="BD347" i="16"/>
  <c r="BE347" i="16"/>
  <c r="AY348" i="16"/>
  <c r="AZ348" i="16"/>
  <c r="BA348" i="16"/>
  <c r="BB348" i="16"/>
  <c r="BC348" i="16"/>
  <c r="BD348" i="16"/>
  <c r="BE348" i="16"/>
  <c r="AY349" i="16"/>
  <c r="AZ349" i="16"/>
  <c r="BA349" i="16"/>
  <c r="BB349" i="16"/>
  <c r="BC349" i="16"/>
  <c r="BD349" i="16"/>
  <c r="BE349" i="16"/>
  <c r="AY350" i="16"/>
  <c r="AZ350" i="16"/>
  <c r="BA350" i="16"/>
  <c r="BB350" i="16"/>
  <c r="BC350" i="16"/>
  <c r="BD350" i="16"/>
  <c r="BE350" i="16"/>
  <c r="AY351" i="16"/>
  <c r="AZ351" i="16"/>
  <c r="BA351" i="16"/>
  <c r="BB351" i="16"/>
  <c r="BC351" i="16"/>
  <c r="BD351" i="16"/>
  <c r="BE351" i="16"/>
  <c r="AY352" i="16"/>
  <c r="AZ352" i="16"/>
  <c r="BA352" i="16"/>
  <c r="BB352" i="16"/>
  <c r="BC352" i="16"/>
  <c r="BD352" i="16"/>
  <c r="BE352" i="16"/>
  <c r="AY353" i="16"/>
  <c r="AZ353" i="16"/>
  <c r="BA353" i="16"/>
  <c r="BB353" i="16"/>
  <c r="BC353" i="16"/>
  <c r="BD353" i="16"/>
  <c r="BE353" i="16"/>
  <c r="AY354" i="16"/>
  <c r="AZ354" i="16"/>
  <c r="BA354" i="16"/>
  <c r="BB354" i="16"/>
  <c r="BC354" i="16"/>
  <c r="BD354" i="16"/>
  <c r="BE354" i="16"/>
  <c r="AY355" i="16"/>
  <c r="AZ355" i="16"/>
  <c r="BA355" i="16"/>
  <c r="BB355" i="16"/>
  <c r="BC355" i="16"/>
  <c r="BD355" i="16"/>
  <c r="BE355" i="16"/>
  <c r="AY356" i="16"/>
  <c r="AZ356" i="16"/>
  <c r="BA356" i="16"/>
  <c r="BB356" i="16"/>
  <c r="BC356" i="16"/>
  <c r="BD356" i="16"/>
  <c r="BE356" i="16"/>
  <c r="AY357" i="16"/>
  <c r="AZ357" i="16"/>
  <c r="BA357" i="16"/>
  <c r="BB357" i="16"/>
  <c r="BC357" i="16"/>
  <c r="BD357" i="16"/>
  <c r="BE357" i="16"/>
  <c r="AY358" i="16"/>
  <c r="AZ358" i="16"/>
  <c r="BA358" i="16"/>
  <c r="BB358" i="16"/>
  <c r="BC358" i="16"/>
  <c r="BD358" i="16"/>
  <c r="BE358" i="16"/>
  <c r="AY359" i="16"/>
  <c r="AZ359" i="16"/>
  <c r="BA359" i="16"/>
  <c r="BB359" i="16"/>
  <c r="BC359" i="16"/>
  <c r="BD359" i="16"/>
  <c r="BE359" i="16"/>
  <c r="AY360" i="16"/>
  <c r="AZ360" i="16"/>
  <c r="BA360" i="16"/>
  <c r="BB360" i="16"/>
  <c r="BC360" i="16"/>
  <c r="BD360" i="16"/>
  <c r="BE360" i="16"/>
  <c r="AY361" i="16"/>
  <c r="AZ361" i="16"/>
  <c r="BA361" i="16"/>
  <c r="BB361" i="16"/>
  <c r="BC361" i="16"/>
  <c r="BD361" i="16"/>
  <c r="BE361" i="16"/>
  <c r="AY362" i="16"/>
  <c r="AZ362" i="16"/>
  <c r="BA362" i="16"/>
  <c r="BB362" i="16"/>
  <c r="BC362" i="16"/>
  <c r="BD362" i="16"/>
  <c r="BE362" i="16"/>
  <c r="AY363" i="16"/>
  <c r="AZ363" i="16"/>
  <c r="BA363" i="16"/>
  <c r="BB363" i="16"/>
  <c r="BC363" i="16"/>
  <c r="BD363" i="16"/>
  <c r="BE363" i="16"/>
  <c r="AY364" i="16"/>
  <c r="AZ364" i="16"/>
  <c r="BA364" i="16"/>
  <c r="BB364" i="16"/>
  <c r="BC364" i="16"/>
  <c r="BD364" i="16"/>
  <c r="BE364" i="16"/>
  <c r="AY365" i="16"/>
  <c r="AZ365" i="16"/>
  <c r="BA365" i="16"/>
  <c r="BB365" i="16"/>
  <c r="BC365" i="16"/>
  <c r="BD365" i="16"/>
  <c r="BE365" i="16"/>
  <c r="AY366" i="16"/>
  <c r="AZ366" i="16"/>
  <c r="BA366" i="16"/>
  <c r="BB366" i="16"/>
  <c r="BC366" i="16"/>
  <c r="BD366" i="16"/>
  <c r="BE366" i="16"/>
  <c r="AY367" i="16"/>
  <c r="AZ367" i="16"/>
  <c r="BA367" i="16"/>
  <c r="BB367" i="16"/>
  <c r="BC367" i="16"/>
  <c r="BD367" i="16"/>
  <c r="BE367" i="16"/>
  <c r="AY368" i="16"/>
  <c r="AZ368" i="16"/>
  <c r="BA368" i="16"/>
  <c r="BB368" i="16"/>
  <c r="BC368" i="16"/>
  <c r="BD368" i="16"/>
  <c r="BE368" i="16"/>
  <c r="AY369" i="16"/>
  <c r="AZ369" i="16"/>
  <c r="BA369" i="16"/>
  <c r="BB369" i="16"/>
  <c r="BC369" i="16"/>
  <c r="BD369" i="16"/>
  <c r="BE369" i="16"/>
  <c r="AY370" i="16"/>
  <c r="AZ370" i="16"/>
  <c r="BA370" i="16"/>
  <c r="BB370" i="16"/>
  <c r="BC370" i="16"/>
  <c r="BD370" i="16"/>
  <c r="BE370" i="16"/>
  <c r="AY371" i="16"/>
  <c r="AZ371" i="16"/>
  <c r="BA371" i="16"/>
  <c r="BB371" i="16"/>
  <c r="BC371" i="16"/>
  <c r="BD371" i="16"/>
  <c r="BE371" i="16"/>
  <c r="AY372" i="16"/>
  <c r="AZ372" i="16"/>
  <c r="BA372" i="16"/>
  <c r="BB372" i="16"/>
  <c r="BC372" i="16"/>
  <c r="BD372" i="16"/>
  <c r="BE372" i="16"/>
  <c r="AY373" i="16"/>
  <c r="AZ373" i="16"/>
  <c r="BA373" i="16"/>
  <c r="BB373" i="16"/>
  <c r="BC373" i="16"/>
  <c r="BD373" i="16"/>
  <c r="BE373" i="16"/>
  <c r="AY374" i="16"/>
  <c r="AZ374" i="16"/>
  <c r="BA374" i="16"/>
  <c r="BB374" i="16"/>
  <c r="BC374" i="16"/>
  <c r="BD374" i="16"/>
  <c r="BE374" i="16"/>
  <c r="AY375" i="16"/>
  <c r="AZ375" i="16"/>
  <c r="BA375" i="16"/>
  <c r="BB375" i="16"/>
  <c r="BC375" i="16"/>
  <c r="BD375" i="16"/>
  <c r="BE375" i="16"/>
  <c r="AY376" i="16"/>
  <c r="AZ376" i="16"/>
  <c r="BA376" i="16"/>
  <c r="BB376" i="16"/>
  <c r="BC376" i="16"/>
  <c r="BD376" i="16"/>
  <c r="BE376" i="16"/>
  <c r="AY377" i="16"/>
  <c r="AZ377" i="16"/>
  <c r="BA377" i="16"/>
  <c r="BB377" i="16"/>
  <c r="BC377" i="16"/>
  <c r="BD377" i="16"/>
  <c r="BE377" i="16"/>
  <c r="AY378" i="16"/>
  <c r="AZ378" i="16"/>
  <c r="BA378" i="16"/>
  <c r="BB378" i="16"/>
  <c r="BC378" i="16"/>
  <c r="BD378" i="16"/>
  <c r="BE378" i="16"/>
  <c r="AY379" i="16"/>
  <c r="AZ379" i="16"/>
  <c r="BA379" i="16"/>
  <c r="BB379" i="16"/>
  <c r="BC379" i="16"/>
  <c r="BD379" i="16"/>
  <c r="BE379" i="16"/>
  <c r="AY380" i="16"/>
  <c r="AZ380" i="16"/>
  <c r="BA380" i="16"/>
  <c r="BB380" i="16"/>
  <c r="BC380" i="16"/>
  <c r="BD380" i="16"/>
  <c r="BE380" i="16"/>
  <c r="AY381" i="16"/>
  <c r="AZ381" i="16"/>
  <c r="BA381" i="16"/>
  <c r="BB381" i="16"/>
  <c r="BC381" i="16"/>
  <c r="BD381" i="16"/>
  <c r="BE381" i="16"/>
  <c r="AY382" i="16"/>
  <c r="AZ382" i="16"/>
  <c r="BA382" i="16"/>
  <c r="BB382" i="16"/>
  <c r="BC382" i="16"/>
  <c r="BD382" i="16"/>
  <c r="BE382" i="16"/>
  <c r="AY383" i="16"/>
  <c r="AZ383" i="16"/>
  <c r="BA383" i="16"/>
  <c r="BB383" i="16"/>
  <c r="BC383" i="16"/>
  <c r="BD383" i="16"/>
  <c r="BE383" i="16"/>
  <c r="AY384" i="16"/>
  <c r="AZ384" i="16"/>
  <c r="BA384" i="16"/>
  <c r="BB384" i="16"/>
  <c r="BC384" i="16"/>
  <c r="BD384" i="16"/>
  <c r="BE384" i="16"/>
  <c r="AY385" i="16"/>
  <c r="AZ385" i="16"/>
  <c r="BA385" i="16"/>
  <c r="BB385" i="16"/>
  <c r="BC385" i="16"/>
  <c r="BD385" i="16"/>
  <c r="BE385" i="16"/>
  <c r="AY386" i="16"/>
  <c r="AZ386" i="16"/>
  <c r="BA386" i="16"/>
  <c r="BB386" i="16"/>
  <c r="BC386" i="16"/>
  <c r="BD386" i="16"/>
  <c r="BE386" i="16"/>
  <c r="AY387" i="16"/>
  <c r="AZ387" i="16"/>
  <c r="BA387" i="16"/>
  <c r="BB387" i="16"/>
  <c r="BC387" i="16"/>
  <c r="BD387" i="16"/>
  <c r="BE387" i="16"/>
  <c r="AY388" i="16"/>
  <c r="AZ388" i="16"/>
  <c r="BA388" i="16"/>
  <c r="BB388" i="16"/>
  <c r="BC388" i="16"/>
  <c r="BD388" i="16"/>
  <c r="BE388" i="16"/>
  <c r="AY389" i="16"/>
  <c r="AZ389" i="16"/>
  <c r="BA389" i="16"/>
  <c r="BB389" i="16"/>
  <c r="BC389" i="16"/>
  <c r="BD389" i="16"/>
  <c r="BE389" i="16"/>
  <c r="AY390" i="16"/>
  <c r="AZ390" i="16"/>
  <c r="BA390" i="16"/>
  <c r="BB390" i="16"/>
  <c r="BC390" i="16"/>
  <c r="BD390" i="16"/>
  <c r="BE390" i="16"/>
  <c r="AY391" i="16"/>
  <c r="AZ391" i="16"/>
  <c r="BA391" i="16"/>
  <c r="BB391" i="16"/>
  <c r="BC391" i="16"/>
  <c r="BD391" i="16"/>
  <c r="BE391" i="16"/>
  <c r="AY392" i="16"/>
  <c r="AZ392" i="16"/>
  <c r="BA392" i="16"/>
  <c r="BB392" i="16"/>
  <c r="BC392" i="16"/>
  <c r="BD392" i="16"/>
  <c r="BE392" i="16"/>
  <c r="AY393" i="16"/>
  <c r="AZ393" i="16"/>
  <c r="BA393" i="16"/>
  <c r="BB393" i="16"/>
  <c r="BC393" i="16"/>
  <c r="BD393" i="16"/>
  <c r="BE393" i="16"/>
  <c r="AY394" i="16"/>
  <c r="AZ394" i="16"/>
  <c r="BA394" i="16"/>
  <c r="BB394" i="16"/>
  <c r="BC394" i="16"/>
  <c r="BD394" i="16"/>
  <c r="BE394" i="16"/>
  <c r="AY395" i="16"/>
  <c r="AZ395" i="16"/>
  <c r="BA395" i="16"/>
  <c r="BB395" i="16"/>
  <c r="BC395" i="16"/>
  <c r="BD395" i="16"/>
  <c r="BE395" i="16"/>
  <c r="AY396" i="16"/>
  <c r="AZ396" i="16"/>
  <c r="BA396" i="16"/>
  <c r="BB396" i="16"/>
  <c r="BC396" i="16"/>
  <c r="BD396" i="16"/>
  <c r="BE396" i="16"/>
  <c r="AY397" i="16"/>
  <c r="AZ397" i="16"/>
  <c r="BA397" i="16"/>
  <c r="BB397" i="16"/>
  <c r="BC397" i="16"/>
  <c r="BD397" i="16"/>
  <c r="BE397" i="16"/>
  <c r="AY398" i="16"/>
  <c r="AZ398" i="16"/>
  <c r="BA398" i="16"/>
  <c r="BB398" i="16"/>
  <c r="BC398" i="16"/>
  <c r="BD398" i="16"/>
  <c r="BE398" i="16"/>
  <c r="AY399" i="16"/>
  <c r="AZ399" i="16"/>
  <c r="BA399" i="16"/>
  <c r="BB399" i="16"/>
  <c r="BC399" i="16"/>
  <c r="BD399" i="16"/>
  <c r="BE399" i="16"/>
  <c r="AY400" i="16"/>
  <c r="AZ400" i="16"/>
  <c r="BA400" i="16"/>
  <c r="BB400" i="16"/>
  <c r="BC400" i="16"/>
  <c r="BD400" i="16"/>
  <c r="BE400" i="16"/>
  <c r="AY401" i="16"/>
  <c r="AZ401" i="16"/>
  <c r="BA401" i="16"/>
  <c r="BB401" i="16"/>
  <c r="BC401" i="16"/>
  <c r="BD401" i="16"/>
  <c r="BE401" i="16"/>
  <c r="AY402" i="16"/>
  <c r="AZ402" i="16"/>
  <c r="BA402" i="16"/>
  <c r="BB402" i="16"/>
  <c r="BC402" i="16"/>
  <c r="BD402" i="16"/>
  <c r="BE402" i="16"/>
  <c r="AY403" i="16"/>
  <c r="AZ403" i="16"/>
  <c r="BA403" i="16"/>
  <c r="BB403" i="16"/>
  <c r="BC403" i="16"/>
  <c r="BD403" i="16"/>
  <c r="BE403" i="16"/>
  <c r="AY404" i="16"/>
  <c r="AZ404" i="16"/>
  <c r="BA404" i="16"/>
  <c r="BB404" i="16"/>
  <c r="BC404" i="16"/>
  <c r="BD404" i="16"/>
  <c r="BE404" i="16"/>
  <c r="AY405" i="16"/>
  <c r="AZ405" i="16"/>
  <c r="BA405" i="16"/>
  <c r="BB405" i="16"/>
  <c r="BC405" i="16"/>
  <c r="BD405" i="16"/>
  <c r="BE405" i="16"/>
  <c r="AY406" i="16"/>
  <c r="AZ406" i="16"/>
  <c r="BA406" i="16"/>
  <c r="BB406" i="16"/>
  <c r="BC406" i="16"/>
  <c r="BD406" i="16"/>
  <c r="BE406" i="16"/>
  <c r="AY407" i="16"/>
  <c r="AZ407" i="16"/>
  <c r="BA407" i="16"/>
  <c r="BB407" i="16"/>
  <c r="BC407" i="16"/>
  <c r="BD407" i="16"/>
  <c r="BE407" i="16"/>
  <c r="AY408" i="16"/>
  <c r="AZ408" i="16"/>
  <c r="BA408" i="16"/>
  <c r="BB408" i="16"/>
  <c r="BC408" i="16"/>
  <c r="BD408" i="16"/>
  <c r="BE408" i="16"/>
  <c r="AY409" i="16"/>
  <c r="AZ409" i="16"/>
  <c r="BA409" i="16"/>
  <c r="BB409" i="16"/>
  <c r="BC409" i="16"/>
  <c r="BD409" i="16"/>
  <c r="BE409" i="16"/>
  <c r="AY410" i="16"/>
  <c r="AZ410" i="16"/>
  <c r="BA410" i="16"/>
  <c r="BB410" i="16"/>
  <c r="BC410" i="16"/>
  <c r="BD410" i="16"/>
  <c r="BE410" i="16"/>
  <c r="AY411" i="16"/>
  <c r="AZ411" i="16"/>
  <c r="BA411" i="16"/>
  <c r="BB411" i="16"/>
  <c r="BC411" i="16"/>
  <c r="BD411" i="16"/>
  <c r="BE411" i="16"/>
  <c r="AY412" i="16"/>
  <c r="AZ412" i="16"/>
  <c r="BA412" i="16"/>
  <c r="BB412" i="16"/>
  <c r="BC412" i="16"/>
  <c r="BD412" i="16"/>
  <c r="BE412" i="16"/>
  <c r="AY413" i="16"/>
  <c r="AZ413" i="16"/>
  <c r="BA413" i="16"/>
  <c r="BB413" i="16"/>
  <c r="BC413" i="16"/>
  <c r="BD413" i="16"/>
  <c r="BE413" i="16"/>
  <c r="AY414" i="16"/>
  <c r="AZ414" i="16"/>
  <c r="BA414" i="16"/>
  <c r="BB414" i="16"/>
  <c r="BC414" i="16"/>
  <c r="BD414" i="16"/>
  <c r="BE414" i="16"/>
  <c r="AY415" i="16"/>
  <c r="AZ415" i="16"/>
  <c r="BA415" i="16"/>
  <c r="BB415" i="16"/>
  <c r="BC415" i="16"/>
  <c r="BD415" i="16"/>
  <c r="BE415" i="16"/>
  <c r="AY416" i="16"/>
  <c r="AZ416" i="16"/>
  <c r="BA416" i="16"/>
  <c r="BB416" i="16"/>
  <c r="BC416" i="16"/>
  <c r="BD416" i="16"/>
  <c r="BE416" i="16"/>
  <c r="AY417" i="16"/>
  <c r="AZ417" i="16"/>
  <c r="BA417" i="16"/>
  <c r="BB417" i="16"/>
  <c r="BC417" i="16"/>
  <c r="BD417" i="16"/>
  <c r="BE417" i="16"/>
  <c r="AY418" i="16"/>
  <c r="AZ418" i="16"/>
  <c r="BA418" i="16"/>
  <c r="BB418" i="16"/>
  <c r="BC418" i="16"/>
  <c r="BD418" i="16"/>
  <c r="BE418" i="16"/>
  <c r="AY419" i="16"/>
  <c r="AZ419" i="16"/>
  <c r="BA419" i="16"/>
  <c r="BB419" i="16"/>
  <c r="BC419" i="16"/>
  <c r="BD419" i="16"/>
  <c r="BE419" i="16"/>
  <c r="AY420" i="16"/>
  <c r="AZ420" i="16"/>
  <c r="BA420" i="16"/>
  <c r="BB420" i="16"/>
  <c r="BC420" i="16"/>
  <c r="BD420" i="16"/>
  <c r="BE420" i="16"/>
  <c r="AY421" i="16"/>
  <c r="AZ421" i="16"/>
  <c r="BA421" i="16"/>
  <c r="BB421" i="16"/>
  <c r="BC421" i="16"/>
  <c r="BD421" i="16"/>
  <c r="BE421" i="16"/>
  <c r="AY422" i="16"/>
  <c r="AZ422" i="16"/>
  <c r="BA422" i="16"/>
  <c r="BB422" i="16"/>
  <c r="BC422" i="16"/>
  <c r="BD422" i="16"/>
  <c r="BE422" i="16"/>
  <c r="AY423" i="16"/>
  <c r="AZ423" i="16"/>
  <c r="BA423" i="16"/>
  <c r="BB423" i="16"/>
  <c r="BC423" i="16"/>
  <c r="BD423" i="16"/>
  <c r="BE423" i="16"/>
  <c r="AY424" i="16"/>
  <c r="AZ424" i="16"/>
  <c r="BA424" i="16"/>
  <c r="BB424" i="16"/>
  <c r="BC424" i="16"/>
  <c r="BD424" i="16"/>
  <c r="BE424" i="16"/>
  <c r="AY425" i="16"/>
  <c r="AZ425" i="16"/>
  <c r="BA425" i="16"/>
  <c r="BB425" i="16"/>
  <c r="BC425" i="16"/>
  <c r="BD425" i="16"/>
  <c r="BE425" i="16"/>
  <c r="AY426" i="16"/>
  <c r="AZ426" i="16"/>
  <c r="BA426" i="16"/>
  <c r="BB426" i="16"/>
  <c r="BC426" i="16"/>
  <c r="BD426" i="16"/>
  <c r="BE426" i="16"/>
  <c r="AY427" i="16"/>
  <c r="AZ427" i="16"/>
  <c r="BA427" i="16"/>
  <c r="BB427" i="16"/>
  <c r="BC427" i="16"/>
  <c r="BD427" i="16"/>
  <c r="BE427" i="16"/>
  <c r="AY428" i="16"/>
  <c r="AZ428" i="16"/>
  <c r="BA428" i="16"/>
  <c r="BB428" i="16"/>
  <c r="BC428" i="16"/>
  <c r="BD428" i="16"/>
  <c r="BE428" i="16"/>
  <c r="AY429" i="16"/>
  <c r="AZ429" i="16"/>
  <c r="BA429" i="16"/>
  <c r="BB429" i="16"/>
  <c r="BC429" i="16"/>
  <c r="BD429" i="16"/>
  <c r="BE429" i="16"/>
  <c r="AY430" i="16"/>
  <c r="AZ430" i="16"/>
  <c r="BA430" i="16"/>
  <c r="BB430" i="16"/>
  <c r="BC430" i="16"/>
  <c r="BD430" i="16"/>
  <c r="BE430" i="16"/>
  <c r="AY431" i="16"/>
  <c r="AZ431" i="16"/>
  <c r="BA431" i="16"/>
  <c r="BB431" i="16"/>
  <c r="BC431" i="16"/>
  <c r="BD431" i="16"/>
  <c r="BE431" i="16"/>
  <c r="AY432" i="16"/>
  <c r="AZ432" i="16"/>
  <c r="BA432" i="16"/>
  <c r="BB432" i="16"/>
  <c r="BC432" i="16"/>
  <c r="BD432" i="16"/>
  <c r="BE432" i="16"/>
  <c r="AY433" i="16"/>
  <c r="AZ433" i="16"/>
  <c r="BA433" i="16"/>
  <c r="BB433" i="16"/>
  <c r="BC433" i="16"/>
  <c r="BD433" i="16"/>
  <c r="BE433" i="16"/>
  <c r="AY434" i="16"/>
  <c r="AZ434" i="16"/>
  <c r="BA434" i="16"/>
  <c r="BB434" i="16"/>
  <c r="BC434" i="16"/>
  <c r="BD434" i="16"/>
  <c r="BE434" i="16"/>
  <c r="AY435" i="16"/>
  <c r="AZ435" i="16"/>
  <c r="BA435" i="16"/>
  <c r="BB435" i="16"/>
  <c r="BC435" i="16"/>
  <c r="BD435" i="16"/>
  <c r="BE435" i="16"/>
  <c r="AY436" i="16"/>
  <c r="AZ436" i="16"/>
  <c r="BA436" i="16"/>
  <c r="BB436" i="16"/>
  <c r="BC436" i="16"/>
  <c r="BD436" i="16"/>
  <c r="BE436" i="16"/>
  <c r="AY437" i="16"/>
  <c r="AZ437" i="16"/>
  <c r="BA437" i="16"/>
  <c r="BB437" i="16"/>
  <c r="BC437" i="16"/>
  <c r="BD437" i="16"/>
  <c r="BE437" i="16"/>
  <c r="AY438" i="16"/>
  <c r="AZ438" i="16"/>
  <c r="BA438" i="16"/>
  <c r="BB438" i="16"/>
  <c r="BC438" i="16"/>
  <c r="BD438" i="16"/>
  <c r="BE438" i="16"/>
  <c r="AY439" i="16"/>
  <c r="AZ439" i="16"/>
  <c r="BA439" i="16"/>
  <c r="BB439" i="16"/>
  <c r="BC439" i="16"/>
  <c r="BD439" i="16"/>
  <c r="BE439" i="16"/>
  <c r="AY440" i="16"/>
  <c r="AZ440" i="16"/>
  <c r="BA440" i="16"/>
  <c r="BB440" i="16"/>
  <c r="BC440" i="16"/>
  <c r="BD440" i="16"/>
  <c r="BE440" i="16"/>
  <c r="AY441" i="16"/>
  <c r="AZ441" i="16"/>
  <c r="BA441" i="16"/>
  <c r="BB441" i="16"/>
  <c r="BC441" i="16"/>
  <c r="BD441" i="16"/>
  <c r="BE441" i="16"/>
  <c r="AY442" i="16"/>
  <c r="AZ442" i="16"/>
  <c r="BA442" i="16"/>
  <c r="BB442" i="16"/>
  <c r="BC442" i="16"/>
  <c r="BD442" i="16"/>
  <c r="BE442" i="16"/>
  <c r="AY443" i="16"/>
  <c r="AZ443" i="16"/>
  <c r="BA443" i="16"/>
  <c r="BB443" i="16"/>
  <c r="BC443" i="16"/>
  <c r="BD443" i="16"/>
  <c r="BE443" i="16"/>
  <c r="AY444" i="16"/>
  <c r="AZ444" i="16"/>
  <c r="BA444" i="16"/>
  <c r="BB444" i="16"/>
  <c r="BC444" i="16"/>
  <c r="BD444" i="16"/>
  <c r="BE444" i="16"/>
  <c r="AY445" i="16"/>
  <c r="AZ445" i="16"/>
  <c r="BA445" i="16"/>
  <c r="BB445" i="16"/>
  <c r="BC445" i="16"/>
  <c r="BD445" i="16"/>
  <c r="BE445" i="16"/>
  <c r="AY446" i="16"/>
  <c r="AZ446" i="16"/>
  <c r="BA446" i="16"/>
  <c r="BB446" i="16"/>
  <c r="BC446" i="16"/>
  <c r="BD446" i="16"/>
  <c r="BE446" i="16"/>
  <c r="AY447" i="16"/>
  <c r="AZ447" i="16"/>
  <c r="BA447" i="16"/>
  <c r="BB447" i="16"/>
  <c r="BC447" i="16"/>
  <c r="BD447" i="16"/>
  <c r="BE447" i="16"/>
  <c r="AY448" i="16"/>
  <c r="AZ448" i="16"/>
  <c r="BA448" i="16"/>
  <c r="BB448" i="16"/>
  <c r="BC448" i="16"/>
  <c r="BD448" i="16"/>
  <c r="BE448" i="16"/>
  <c r="AY449" i="16"/>
  <c r="AZ449" i="16"/>
  <c r="BA449" i="16"/>
  <c r="BB449" i="16"/>
  <c r="BC449" i="16"/>
  <c r="BD449" i="16"/>
  <c r="BE449" i="16"/>
  <c r="AY450" i="16"/>
  <c r="AZ450" i="16"/>
  <c r="BA450" i="16"/>
  <c r="BB450" i="16"/>
  <c r="BC450" i="16"/>
  <c r="BD450" i="16"/>
  <c r="BE450" i="16"/>
  <c r="AY451" i="16"/>
  <c r="AZ451" i="16"/>
  <c r="BA451" i="16"/>
  <c r="BB451" i="16"/>
  <c r="BC451" i="16"/>
  <c r="BD451" i="16"/>
  <c r="BE451" i="16"/>
  <c r="AY452" i="16"/>
  <c r="AZ452" i="16"/>
  <c r="BA452" i="16"/>
  <c r="BB452" i="16"/>
  <c r="BC452" i="16"/>
  <c r="BD452" i="16"/>
  <c r="BE452" i="16"/>
  <c r="AY453" i="16"/>
  <c r="AZ453" i="16"/>
  <c r="BA453" i="16"/>
  <c r="BB453" i="16"/>
  <c r="BC453" i="16"/>
  <c r="BD453" i="16"/>
  <c r="BE453" i="16"/>
  <c r="AY454" i="16"/>
  <c r="AZ454" i="16"/>
  <c r="BA454" i="16"/>
  <c r="BB454" i="16"/>
  <c r="BC454" i="16"/>
  <c r="BD454" i="16"/>
  <c r="BE454" i="16"/>
  <c r="AY455" i="16"/>
  <c r="AZ455" i="16"/>
  <c r="BA455" i="16"/>
  <c r="BB455" i="16"/>
  <c r="BC455" i="16"/>
  <c r="BD455" i="16"/>
  <c r="BE455" i="16"/>
  <c r="AY456" i="16"/>
  <c r="AZ456" i="16"/>
  <c r="BA456" i="16"/>
  <c r="BB456" i="16"/>
  <c r="BC456" i="16"/>
  <c r="BD456" i="16"/>
  <c r="BE456" i="16"/>
  <c r="AY457" i="16"/>
  <c r="AZ457" i="16"/>
  <c r="BA457" i="16"/>
  <c r="BB457" i="16"/>
  <c r="BC457" i="16"/>
  <c r="BD457" i="16"/>
  <c r="BE457" i="16"/>
  <c r="AY458" i="16"/>
  <c r="AZ458" i="16"/>
  <c r="BA458" i="16"/>
  <c r="BB458" i="16"/>
  <c r="BC458" i="16"/>
  <c r="BD458" i="16"/>
  <c r="BE458" i="16"/>
  <c r="AY459" i="16"/>
  <c r="AZ459" i="16"/>
  <c r="BA459" i="16"/>
  <c r="BB459" i="16"/>
  <c r="BC459" i="16"/>
  <c r="BD459" i="16"/>
  <c r="BE459" i="16"/>
  <c r="AY460" i="16"/>
  <c r="AZ460" i="16"/>
  <c r="BA460" i="16"/>
  <c r="BB460" i="16"/>
  <c r="BC460" i="16"/>
  <c r="BD460" i="16"/>
  <c r="BE460" i="16"/>
  <c r="AY461" i="16"/>
  <c r="AZ461" i="16"/>
  <c r="BA461" i="16"/>
  <c r="BB461" i="16"/>
  <c r="BC461" i="16"/>
  <c r="BD461" i="16"/>
  <c r="BE461" i="16"/>
  <c r="AY462" i="16"/>
  <c r="AZ462" i="16"/>
  <c r="BA462" i="16"/>
  <c r="BB462" i="16"/>
  <c r="BC462" i="16"/>
  <c r="BD462" i="16"/>
  <c r="BE462" i="16"/>
  <c r="AY463" i="16"/>
  <c r="AZ463" i="16"/>
  <c r="BA463" i="16"/>
  <c r="BB463" i="16"/>
  <c r="BC463" i="16"/>
  <c r="BD463" i="16"/>
  <c r="BE463" i="16"/>
  <c r="AY464" i="16"/>
  <c r="AZ464" i="16"/>
  <c r="BA464" i="16"/>
  <c r="BB464" i="16"/>
  <c r="BC464" i="16"/>
  <c r="BD464" i="16"/>
  <c r="BE464" i="16"/>
  <c r="AY465" i="16"/>
  <c r="AZ465" i="16"/>
  <c r="BA465" i="16"/>
  <c r="BB465" i="16"/>
  <c r="BC465" i="16"/>
  <c r="BD465" i="16"/>
  <c r="BE465" i="16"/>
  <c r="AY466" i="16"/>
  <c r="AZ466" i="16"/>
  <c r="BA466" i="16"/>
  <c r="BB466" i="16"/>
  <c r="BC466" i="16"/>
  <c r="BD466" i="16"/>
  <c r="BE466" i="16"/>
  <c r="AY467" i="16"/>
  <c r="AZ467" i="16"/>
  <c r="BA467" i="16"/>
  <c r="BB467" i="16"/>
  <c r="BC467" i="16"/>
  <c r="BD467" i="16"/>
  <c r="BE467" i="16"/>
  <c r="AY468" i="16"/>
  <c r="AZ468" i="16"/>
  <c r="BA468" i="16"/>
  <c r="BB468" i="16"/>
  <c r="BC468" i="16"/>
  <c r="BD468" i="16"/>
  <c r="BE468" i="16"/>
  <c r="AY469" i="16"/>
  <c r="AZ469" i="16"/>
  <c r="BA469" i="16"/>
  <c r="BB469" i="16"/>
  <c r="BC469" i="16"/>
  <c r="BD469" i="16"/>
  <c r="BE469" i="16"/>
  <c r="AY470" i="16"/>
  <c r="AZ470" i="16"/>
  <c r="BA470" i="16"/>
  <c r="BB470" i="16"/>
  <c r="BC470" i="16"/>
  <c r="BD470" i="16"/>
  <c r="BE470" i="16"/>
  <c r="AY471" i="16"/>
  <c r="AZ471" i="16"/>
  <c r="BA471" i="16"/>
  <c r="BB471" i="16"/>
  <c r="BC471" i="16"/>
  <c r="BD471" i="16"/>
  <c r="BE471" i="16"/>
  <c r="AY472" i="16"/>
  <c r="AZ472" i="16"/>
  <c r="BA472" i="16"/>
  <c r="BB472" i="16"/>
  <c r="BC472" i="16"/>
  <c r="BD472" i="16"/>
  <c r="BE472" i="16"/>
  <c r="AY473" i="16"/>
  <c r="AZ473" i="16"/>
  <c r="BA473" i="16"/>
  <c r="BB473" i="16"/>
  <c r="BC473" i="16"/>
  <c r="BD473" i="16"/>
  <c r="BE473" i="16"/>
  <c r="AY474" i="16"/>
  <c r="AZ474" i="16"/>
  <c r="BA474" i="16"/>
  <c r="BB474" i="16"/>
  <c r="BC474" i="16"/>
  <c r="BD474" i="16"/>
  <c r="BE474" i="16"/>
  <c r="AY475" i="16"/>
  <c r="AZ475" i="16"/>
  <c r="BA475" i="16"/>
  <c r="BB475" i="16"/>
  <c r="BC475" i="16"/>
  <c r="BD475" i="16"/>
  <c r="BE475" i="16"/>
  <c r="AY476" i="16"/>
  <c r="AZ476" i="16"/>
  <c r="BA476" i="16"/>
  <c r="BB476" i="16"/>
  <c r="BC476" i="16"/>
  <c r="BD476" i="16"/>
  <c r="BE476" i="16"/>
  <c r="AY477" i="16"/>
  <c r="AZ477" i="16"/>
  <c r="BA477" i="16"/>
  <c r="BB477" i="16"/>
  <c r="BC477" i="16"/>
  <c r="BD477" i="16"/>
  <c r="BE477" i="16"/>
  <c r="AY478" i="16"/>
  <c r="AZ478" i="16"/>
  <c r="BA478" i="16"/>
  <c r="BB478" i="16"/>
  <c r="BC478" i="16"/>
  <c r="BD478" i="16"/>
  <c r="BE478" i="16"/>
  <c r="AY479" i="16"/>
  <c r="AZ479" i="16"/>
  <c r="BA479" i="16"/>
  <c r="BB479" i="16"/>
  <c r="BC479" i="16"/>
  <c r="BD479" i="16"/>
  <c r="BE479" i="16"/>
  <c r="AY480" i="16"/>
  <c r="AZ480" i="16"/>
  <c r="BA480" i="16"/>
  <c r="BB480" i="16"/>
  <c r="BC480" i="16"/>
  <c r="BD480" i="16"/>
  <c r="BE480" i="16"/>
  <c r="AY481" i="16"/>
  <c r="AZ481" i="16"/>
  <c r="BA481" i="16"/>
  <c r="BB481" i="16"/>
  <c r="BC481" i="16"/>
  <c r="BD481" i="16"/>
  <c r="BE481" i="16"/>
  <c r="AY482" i="16"/>
  <c r="AZ482" i="16"/>
  <c r="BA482" i="16"/>
  <c r="BB482" i="16"/>
  <c r="BC482" i="16"/>
  <c r="BD482" i="16"/>
  <c r="BE482" i="16"/>
  <c r="AY483" i="16"/>
  <c r="AZ483" i="16"/>
  <c r="BA483" i="16"/>
  <c r="BB483" i="16"/>
  <c r="BC483" i="16"/>
  <c r="BD483" i="16"/>
  <c r="BE483" i="16"/>
  <c r="AY484" i="16"/>
  <c r="AZ484" i="16"/>
  <c r="BA484" i="16"/>
  <c r="BB484" i="16"/>
  <c r="BC484" i="16"/>
  <c r="BD484" i="16"/>
  <c r="BE484" i="16"/>
  <c r="AY485" i="16"/>
  <c r="AZ485" i="16"/>
  <c r="BA485" i="16"/>
  <c r="BB485" i="16"/>
  <c r="BC485" i="16"/>
  <c r="BD485" i="16"/>
  <c r="BE485" i="16"/>
  <c r="AY486" i="16"/>
  <c r="AZ486" i="16"/>
  <c r="BA486" i="16"/>
  <c r="BB486" i="16"/>
  <c r="BC486" i="16"/>
  <c r="BD486" i="16"/>
  <c r="BE486" i="16"/>
  <c r="AY487" i="16"/>
  <c r="AZ487" i="16"/>
  <c r="BA487" i="16"/>
  <c r="BB487" i="16"/>
  <c r="BC487" i="16"/>
  <c r="BD487" i="16"/>
  <c r="BE487" i="16"/>
  <c r="AY488" i="16"/>
  <c r="AZ488" i="16"/>
  <c r="BA488" i="16"/>
  <c r="BB488" i="16"/>
  <c r="BC488" i="16"/>
  <c r="BD488" i="16"/>
  <c r="BE488" i="16"/>
  <c r="AY489" i="16"/>
  <c r="AZ489" i="16"/>
  <c r="BA489" i="16"/>
  <c r="BB489" i="16"/>
  <c r="BC489" i="16"/>
  <c r="BD489" i="16"/>
  <c r="BE489" i="16"/>
  <c r="AY490" i="16"/>
  <c r="AZ490" i="16"/>
  <c r="BA490" i="16"/>
  <c r="BB490" i="16"/>
  <c r="BC490" i="16"/>
  <c r="BD490" i="16"/>
  <c r="BE490" i="16"/>
  <c r="AY491" i="16"/>
  <c r="AZ491" i="16"/>
  <c r="BA491" i="16"/>
  <c r="BB491" i="16"/>
  <c r="BC491" i="16"/>
  <c r="BD491" i="16"/>
  <c r="BE491" i="16"/>
  <c r="AY492" i="16"/>
  <c r="AZ492" i="16"/>
  <c r="BA492" i="16"/>
  <c r="BB492" i="16"/>
  <c r="BC492" i="16"/>
  <c r="BD492" i="16"/>
  <c r="BE492" i="16"/>
  <c r="AY493" i="16"/>
  <c r="AZ493" i="16"/>
  <c r="BA493" i="16"/>
  <c r="BB493" i="16"/>
  <c r="BC493" i="16"/>
  <c r="BD493" i="16"/>
  <c r="BE493" i="16"/>
  <c r="AY494" i="16"/>
  <c r="AZ494" i="16"/>
  <c r="BA494" i="16"/>
  <c r="BB494" i="16"/>
  <c r="BC494" i="16"/>
  <c r="BD494" i="16"/>
  <c r="BE494" i="16"/>
  <c r="AY495" i="16"/>
  <c r="AZ495" i="16"/>
  <c r="BA495" i="16"/>
  <c r="BB495" i="16"/>
  <c r="BC495" i="16"/>
  <c r="BD495" i="16"/>
  <c r="BE495" i="16"/>
  <c r="AY496" i="16"/>
  <c r="AZ496" i="16"/>
  <c r="BA496" i="16"/>
  <c r="BB496" i="16"/>
  <c r="BC496" i="16"/>
  <c r="BD496" i="16"/>
  <c r="BE496" i="16"/>
  <c r="AY497" i="16"/>
  <c r="AZ497" i="16"/>
  <c r="BA497" i="16"/>
  <c r="BB497" i="16"/>
  <c r="BC497" i="16"/>
  <c r="BD497" i="16"/>
  <c r="BE497" i="16"/>
  <c r="AY498" i="16"/>
  <c r="AZ498" i="16"/>
  <c r="BA498" i="16"/>
  <c r="BB498" i="16"/>
  <c r="BC498" i="16"/>
  <c r="BD498" i="16"/>
  <c r="BE498" i="16"/>
  <c r="AY499" i="16"/>
  <c r="AZ499" i="16"/>
  <c r="BA499" i="16"/>
  <c r="BB499" i="16"/>
  <c r="BC499" i="16"/>
  <c r="BD499" i="16"/>
  <c r="BE499" i="16"/>
  <c r="AY500" i="16"/>
  <c r="AZ500" i="16"/>
  <c r="BA500" i="16"/>
  <c r="BB500" i="16"/>
  <c r="BC500" i="16"/>
  <c r="BD500" i="16"/>
  <c r="BE500" i="16"/>
  <c r="AY501" i="16"/>
  <c r="AZ501" i="16"/>
  <c r="BA501" i="16"/>
  <c r="BB501" i="16"/>
  <c r="BC501" i="16"/>
  <c r="BD501" i="16"/>
  <c r="BE501" i="16"/>
  <c r="AY502" i="16"/>
  <c r="AZ502" i="16"/>
  <c r="BA502" i="16"/>
  <c r="BB502" i="16"/>
  <c r="BC502" i="16"/>
  <c r="BD502" i="16"/>
  <c r="BE502" i="16"/>
  <c r="AY503" i="16"/>
  <c r="AZ503" i="16"/>
  <c r="BA503" i="16"/>
  <c r="BB503" i="16"/>
  <c r="BC503" i="16"/>
  <c r="BD503" i="16"/>
  <c r="BE503" i="16"/>
  <c r="AY504" i="16"/>
  <c r="AZ504" i="16"/>
  <c r="BA504" i="16"/>
  <c r="BB504" i="16"/>
  <c r="BC504" i="16"/>
  <c r="BD504" i="16"/>
  <c r="BE504" i="16"/>
  <c r="AY505" i="16"/>
  <c r="AZ505" i="16"/>
  <c r="BA505" i="16"/>
  <c r="BB505" i="16"/>
  <c r="BC505" i="16"/>
  <c r="BD505" i="16"/>
  <c r="BE505" i="16"/>
  <c r="AY506" i="16"/>
  <c r="AZ506" i="16"/>
  <c r="BA506" i="16"/>
  <c r="BB506" i="16"/>
  <c r="BC506" i="16"/>
  <c r="BD506" i="16"/>
  <c r="BE506" i="16"/>
  <c r="AY507" i="16"/>
  <c r="AZ507" i="16"/>
  <c r="BA507" i="16"/>
  <c r="BB507" i="16"/>
  <c r="BC507" i="16"/>
  <c r="BD507" i="16"/>
  <c r="BE507" i="16"/>
  <c r="AY508" i="16"/>
  <c r="AZ508" i="16"/>
  <c r="BA508" i="16"/>
  <c r="BB508" i="16"/>
  <c r="BC508" i="16"/>
  <c r="BD508" i="16"/>
  <c r="BE508" i="16"/>
  <c r="AY509" i="16"/>
  <c r="AZ509" i="16"/>
  <c r="BA509" i="16"/>
  <c r="BB509" i="16"/>
  <c r="BC509" i="16"/>
  <c r="BD509" i="16"/>
  <c r="BE509" i="16"/>
  <c r="AY510" i="16"/>
  <c r="AZ510" i="16"/>
  <c r="BA510" i="16"/>
  <c r="BB510" i="16"/>
  <c r="BC510" i="16"/>
  <c r="BD510" i="16"/>
  <c r="BE510" i="16"/>
  <c r="AY511" i="16"/>
  <c r="AZ511" i="16"/>
  <c r="BA511" i="16"/>
  <c r="BB511" i="16"/>
  <c r="BC511" i="16"/>
  <c r="BD511" i="16"/>
  <c r="BE511" i="16"/>
  <c r="AY512" i="16"/>
  <c r="AZ512" i="16"/>
  <c r="BA512" i="16"/>
  <c r="BB512" i="16"/>
  <c r="BC512" i="16"/>
  <c r="BD512" i="16"/>
  <c r="BE512" i="16"/>
  <c r="AY513" i="16"/>
  <c r="AZ513" i="16"/>
  <c r="BA513" i="16"/>
  <c r="BB513" i="16"/>
  <c r="BC513" i="16"/>
  <c r="BD513" i="16"/>
  <c r="BE513" i="16"/>
  <c r="AY514" i="16"/>
  <c r="AZ514" i="16"/>
  <c r="BA514" i="16"/>
  <c r="BB514" i="16"/>
  <c r="BC514" i="16"/>
  <c r="BD514" i="16"/>
  <c r="BE514" i="16"/>
  <c r="AY515" i="16"/>
  <c r="AZ515" i="16"/>
  <c r="BA515" i="16"/>
  <c r="BB515" i="16"/>
  <c r="BC515" i="16"/>
  <c r="BD515" i="16"/>
  <c r="BE515" i="16"/>
  <c r="AY516" i="16"/>
  <c r="AZ516" i="16"/>
  <c r="BA516" i="16"/>
  <c r="BB516" i="16"/>
  <c r="BC516" i="16"/>
  <c r="BD516" i="16"/>
  <c r="BE516" i="16"/>
  <c r="AY517" i="16"/>
  <c r="AZ517" i="16"/>
  <c r="BA517" i="16"/>
  <c r="BB517" i="16"/>
  <c r="BC517" i="16"/>
  <c r="BD517" i="16"/>
  <c r="BE517" i="16"/>
  <c r="AY518" i="16"/>
  <c r="AZ518" i="16"/>
  <c r="BA518" i="16"/>
  <c r="BB518" i="16"/>
  <c r="BC518" i="16"/>
  <c r="BD518" i="16"/>
  <c r="BE518" i="16"/>
  <c r="AY519" i="16"/>
  <c r="AZ519" i="16"/>
  <c r="BA519" i="16"/>
  <c r="BB519" i="16"/>
  <c r="BC519" i="16"/>
  <c r="BD519" i="16"/>
  <c r="BE519" i="16"/>
  <c r="AY520" i="16"/>
  <c r="AZ520" i="16"/>
  <c r="BA520" i="16"/>
  <c r="BB520" i="16"/>
  <c r="BC520" i="16"/>
  <c r="BD520" i="16"/>
  <c r="BE520" i="16"/>
  <c r="AY521" i="16"/>
  <c r="AZ521" i="16"/>
  <c r="BA521" i="16"/>
  <c r="BB521" i="16"/>
  <c r="BC521" i="16"/>
  <c r="BD521" i="16"/>
  <c r="BE521" i="16"/>
  <c r="AY522" i="16"/>
  <c r="AZ522" i="16"/>
  <c r="BA522" i="16"/>
  <c r="BB522" i="16"/>
  <c r="BC522" i="16"/>
  <c r="BD522" i="16"/>
  <c r="BE522" i="16"/>
  <c r="AY523" i="16"/>
  <c r="AZ523" i="16"/>
  <c r="BA523" i="16"/>
  <c r="BB523" i="16"/>
  <c r="BC523" i="16"/>
  <c r="BD523" i="16"/>
  <c r="BE523" i="16"/>
  <c r="AY524" i="16"/>
  <c r="AZ524" i="16"/>
  <c r="BA524" i="16"/>
  <c r="BB524" i="16"/>
  <c r="BC524" i="16"/>
  <c r="BD524" i="16"/>
  <c r="BE524" i="16"/>
  <c r="AY525" i="16"/>
  <c r="AZ525" i="16"/>
  <c r="BA525" i="16"/>
  <c r="BB525" i="16"/>
  <c r="BC525" i="16"/>
  <c r="BD525" i="16"/>
  <c r="BE525" i="16"/>
  <c r="AY526" i="16"/>
  <c r="AZ526" i="16"/>
  <c r="BA526" i="16"/>
  <c r="BB526" i="16"/>
  <c r="BC526" i="16"/>
  <c r="BD526" i="16"/>
  <c r="BE526" i="16"/>
  <c r="AY527" i="16"/>
  <c r="AZ527" i="16"/>
  <c r="BA527" i="16"/>
  <c r="BB527" i="16"/>
  <c r="BC527" i="16"/>
  <c r="BD527" i="16"/>
  <c r="BE527" i="16"/>
  <c r="AY528" i="16"/>
  <c r="AZ528" i="16"/>
  <c r="BA528" i="16"/>
  <c r="BB528" i="16"/>
  <c r="BC528" i="16"/>
  <c r="BD528" i="16"/>
  <c r="BE528" i="16"/>
  <c r="AY529" i="16"/>
  <c r="AZ529" i="16"/>
  <c r="BA529" i="16"/>
  <c r="BB529" i="16"/>
  <c r="BC529" i="16"/>
  <c r="BD529" i="16"/>
  <c r="BE529" i="16"/>
  <c r="AY530" i="16"/>
  <c r="AZ530" i="16"/>
  <c r="BA530" i="16"/>
  <c r="BB530" i="16"/>
  <c r="BC530" i="16"/>
  <c r="BD530" i="16"/>
  <c r="BE530" i="16"/>
  <c r="AY531" i="16"/>
  <c r="AZ531" i="16"/>
  <c r="BA531" i="16"/>
  <c r="BB531" i="16"/>
  <c r="BC531" i="16"/>
  <c r="BD531" i="16"/>
  <c r="BE531" i="16"/>
  <c r="AY532" i="16"/>
  <c r="AZ532" i="16"/>
  <c r="BA532" i="16"/>
  <c r="BB532" i="16"/>
  <c r="BC532" i="16"/>
  <c r="BD532" i="16"/>
  <c r="BE532" i="16"/>
  <c r="AY533" i="16"/>
  <c r="AZ533" i="16"/>
  <c r="BA533" i="16"/>
  <c r="BB533" i="16"/>
  <c r="BC533" i="16"/>
  <c r="BD533" i="16"/>
  <c r="BE533" i="16"/>
  <c r="AY534" i="16"/>
  <c r="AZ534" i="16"/>
  <c r="BA534" i="16"/>
  <c r="BB534" i="16"/>
  <c r="BC534" i="16"/>
  <c r="BD534" i="16"/>
  <c r="BE534" i="16"/>
  <c r="AY535" i="16"/>
  <c r="AZ535" i="16"/>
  <c r="BA535" i="16"/>
  <c r="BB535" i="16"/>
  <c r="BC535" i="16"/>
  <c r="BD535" i="16"/>
  <c r="BE535" i="16"/>
  <c r="AY536" i="16"/>
  <c r="AZ536" i="16"/>
  <c r="BA536" i="16"/>
  <c r="BB536" i="16"/>
  <c r="BC536" i="16"/>
  <c r="BD536" i="16"/>
  <c r="BE536" i="16"/>
  <c r="AY537" i="16"/>
  <c r="AZ537" i="16"/>
  <c r="BA537" i="16"/>
  <c r="BB537" i="16"/>
  <c r="BC537" i="16"/>
  <c r="BD537" i="16"/>
  <c r="BE537" i="16"/>
  <c r="AY538" i="16"/>
  <c r="AZ538" i="16"/>
  <c r="BA538" i="16"/>
  <c r="BB538" i="16"/>
  <c r="BC538" i="16"/>
  <c r="BD538" i="16"/>
  <c r="BE538" i="16"/>
  <c r="AY539" i="16"/>
  <c r="AZ539" i="16"/>
  <c r="BA539" i="16"/>
  <c r="BB539" i="16"/>
  <c r="BC539" i="16"/>
  <c r="BD539" i="16"/>
  <c r="BE539" i="16"/>
  <c r="AY540" i="16"/>
  <c r="AZ540" i="16"/>
  <c r="BA540" i="16"/>
  <c r="BB540" i="16"/>
  <c r="BC540" i="16"/>
  <c r="BD540" i="16"/>
  <c r="BE540" i="16"/>
  <c r="AY541" i="16"/>
  <c r="AZ541" i="16"/>
  <c r="BA541" i="16"/>
  <c r="BB541" i="16"/>
  <c r="BC541" i="16"/>
  <c r="BD541" i="16"/>
  <c r="BE541" i="16"/>
  <c r="AY542" i="16"/>
  <c r="AZ542" i="16"/>
  <c r="BA542" i="16"/>
  <c r="BB542" i="16"/>
  <c r="BC542" i="16"/>
  <c r="BD542" i="16"/>
  <c r="BE542" i="16"/>
  <c r="AY543" i="16"/>
  <c r="AZ543" i="16"/>
  <c r="BA543" i="16"/>
  <c r="BB543" i="16"/>
  <c r="BC543" i="16"/>
  <c r="BD543" i="16"/>
  <c r="BE543" i="16"/>
  <c r="AY544" i="16"/>
  <c r="AZ544" i="16"/>
  <c r="BA544" i="16"/>
  <c r="BB544" i="16"/>
  <c r="BC544" i="16"/>
  <c r="BD544" i="16"/>
  <c r="BE544" i="16"/>
  <c r="AY545" i="16"/>
  <c r="AZ545" i="16"/>
  <c r="BA545" i="16"/>
  <c r="BB545" i="16"/>
  <c r="BC545" i="16"/>
  <c r="BD545" i="16"/>
  <c r="BE545" i="16"/>
  <c r="AY546" i="16"/>
  <c r="AZ546" i="16"/>
  <c r="BA546" i="16"/>
  <c r="BB546" i="16"/>
  <c r="BC546" i="16"/>
  <c r="BD546" i="16"/>
  <c r="BE546" i="16"/>
  <c r="AY547" i="16"/>
  <c r="AZ547" i="16"/>
  <c r="BA547" i="16"/>
  <c r="BB547" i="16"/>
  <c r="BC547" i="16"/>
  <c r="BD547" i="16"/>
  <c r="BE547" i="16"/>
  <c r="AY548" i="16"/>
  <c r="AZ548" i="16"/>
  <c r="BA548" i="16"/>
  <c r="BB548" i="16"/>
  <c r="BC548" i="16"/>
  <c r="BD548" i="16"/>
  <c r="BE548" i="16"/>
  <c r="AY549" i="16"/>
  <c r="AZ549" i="16"/>
  <c r="BA549" i="16"/>
  <c r="BB549" i="16"/>
  <c r="BC549" i="16"/>
  <c r="BD549" i="16"/>
  <c r="BE549" i="16"/>
  <c r="AY550" i="16"/>
  <c r="AZ550" i="16"/>
  <c r="BA550" i="16"/>
  <c r="BB550" i="16"/>
  <c r="BC550" i="16"/>
  <c r="BD550" i="16"/>
  <c r="BE550" i="16"/>
  <c r="AY551" i="16"/>
  <c r="AZ551" i="16"/>
  <c r="BA551" i="16"/>
  <c r="BB551" i="16"/>
  <c r="BC551" i="16"/>
  <c r="BD551" i="16"/>
  <c r="BE551" i="16"/>
  <c r="AY552" i="16"/>
  <c r="AZ552" i="16"/>
  <c r="BA552" i="16"/>
  <c r="BB552" i="16"/>
  <c r="BC552" i="16"/>
  <c r="BD552" i="16"/>
  <c r="BE552" i="16"/>
  <c r="AY553" i="16"/>
  <c r="AZ553" i="16"/>
  <c r="BA553" i="16"/>
  <c r="BB553" i="16"/>
  <c r="BC553" i="16"/>
  <c r="BD553" i="16"/>
  <c r="BE553" i="16"/>
  <c r="AY554" i="16"/>
  <c r="AZ554" i="16"/>
  <c r="BA554" i="16"/>
  <c r="BB554" i="16"/>
  <c r="BC554" i="16"/>
  <c r="BD554" i="16"/>
  <c r="BE554" i="16"/>
  <c r="AY555" i="16"/>
  <c r="AZ555" i="16"/>
  <c r="BA555" i="16"/>
  <c r="BB555" i="16"/>
  <c r="BC555" i="16"/>
  <c r="BD555" i="16"/>
  <c r="BE555" i="16"/>
  <c r="AY556" i="16"/>
  <c r="AZ556" i="16"/>
  <c r="BA556" i="16"/>
  <c r="BB556" i="16"/>
  <c r="BC556" i="16"/>
  <c r="BD556" i="16"/>
  <c r="BE556" i="16"/>
  <c r="AY557" i="16"/>
  <c r="AZ557" i="16"/>
  <c r="BA557" i="16"/>
  <c r="BB557" i="16"/>
  <c r="BC557" i="16"/>
  <c r="BD557" i="16"/>
  <c r="BE557" i="16"/>
  <c r="AY558" i="16"/>
  <c r="AZ558" i="16"/>
  <c r="BA558" i="16"/>
  <c r="BB558" i="16"/>
  <c r="BC558" i="16"/>
  <c r="BD558" i="16"/>
  <c r="BE558" i="16"/>
  <c r="AY559" i="16"/>
  <c r="AZ559" i="16"/>
  <c r="BA559" i="16"/>
  <c r="BB559" i="16"/>
  <c r="BC559" i="16"/>
  <c r="BD559" i="16"/>
  <c r="BE559" i="16"/>
  <c r="AY560" i="16"/>
  <c r="AZ560" i="16"/>
  <c r="BA560" i="16"/>
  <c r="BB560" i="16"/>
  <c r="BC560" i="16"/>
  <c r="BD560" i="16"/>
  <c r="BE560" i="16"/>
  <c r="AY561" i="16"/>
  <c r="AZ561" i="16"/>
  <c r="BA561" i="16"/>
  <c r="BB561" i="16"/>
  <c r="BC561" i="16"/>
  <c r="BD561" i="16"/>
  <c r="BE561" i="16"/>
  <c r="AY562" i="16"/>
  <c r="AZ562" i="16"/>
  <c r="BA562" i="16"/>
  <c r="BB562" i="16"/>
  <c r="BC562" i="16"/>
  <c r="BD562" i="16"/>
  <c r="BE562" i="16"/>
  <c r="AY563" i="16"/>
  <c r="AZ563" i="16"/>
  <c r="BA563" i="16"/>
  <c r="BB563" i="16"/>
  <c r="BC563" i="16"/>
  <c r="BD563" i="16"/>
  <c r="BE563" i="16"/>
  <c r="AY564" i="16"/>
  <c r="AZ564" i="16"/>
  <c r="BA564" i="16"/>
  <c r="BB564" i="16"/>
  <c r="BC564" i="16"/>
  <c r="BD564" i="16"/>
  <c r="BE564" i="16"/>
  <c r="AY565" i="16"/>
  <c r="AZ565" i="16"/>
  <c r="BA565" i="16"/>
  <c r="BB565" i="16"/>
  <c r="BC565" i="16"/>
  <c r="BD565" i="16"/>
  <c r="BE565" i="16"/>
  <c r="AY566" i="16"/>
  <c r="AZ566" i="16"/>
  <c r="BA566" i="16"/>
  <c r="BB566" i="16"/>
  <c r="BC566" i="16"/>
  <c r="BD566" i="16"/>
  <c r="BE566" i="16"/>
  <c r="AY567" i="16"/>
  <c r="AZ567" i="16"/>
  <c r="BA567" i="16"/>
  <c r="BB567" i="16"/>
  <c r="BC567" i="16"/>
  <c r="BD567" i="16"/>
  <c r="BE567" i="16"/>
  <c r="AY568" i="16"/>
  <c r="AZ568" i="16"/>
  <c r="BA568" i="16"/>
  <c r="BB568" i="16"/>
  <c r="BC568" i="16"/>
  <c r="BD568" i="16"/>
  <c r="BE568" i="16"/>
  <c r="AY569" i="16"/>
  <c r="AZ569" i="16"/>
  <c r="BA569" i="16"/>
  <c r="BB569" i="16"/>
  <c r="BC569" i="16"/>
  <c r="BD569" i="16"/>
  <c r="BE569" i="16"/>
  <c r="AY570" i="16"/>
  <c r="AZ570" i="16"/>
  <c r="BA570" i="16"/>
  <c r="BB570" i="16"/>
  <c r="BC570" i="16"/>
  <c r="BD570" i="16"/>
  <c r="BE570" i="16"/>
  <c r="AY571" i="16"/>
  <c r="AZ571" i="16"/>
  <c r="BA571" i="16"/>
  <c r="BB571" i="16"/>
  <c r="BC571" i="16"/>
  <c r="BD571" i="16"/>
  <c r="BE571" i="16"/>
  <c r="AY572" i="16"/>
  <c r="AZ572" i="16"/>
  <c r="BA572" i="16"/>
  <c r="BB572" i="16"/>
  <c r="BC572" i="16"/>
  <c r="BD572" i="16"/>
  <c r="BE572" i="16"/>
  <c r="AY573" i="16"/>
  <c r="AZ573" i="16"/>
  <c r="BA573" i="16"/>
  <c r="BB573" i="16"/>
  <c r="BC573" i="16"/>
  <c r="BD573" i="16"/>
  <c r="BE573" i="16"/>
  <c r="AY574" i="16"/>
  <c r="AZ574" i="16"/>
  <c r="BA574" i="16"/>
  <c r="BB574" i="16"/>
  <c r="BC574" i="16"/>
  <c r="BD574" i="16"/>
  <c r="BE574" i="16"/>
  <c r="AY575" i="16"/>
  <c r="AZ575" i="16"/>
  <c r="BA575" i="16"/>
  <c r="BB575" i="16"/>
  <c r="BC575" i="16"/>
  <c r="BD575" i="16"/>
  <c r="BE575" i="16"/>
  <c r="AY576" i="16"/>
  <c r="AZ576" i="16"/>
  <c r="BA576" i="16"/>
  <c r="BB576" i="16"/>
  <c r="BC576" i="16"/>
  <c r="BD576" i="16"/>
  <c r="BE576" i="16"/>
  <c r="AY577" i="16"/>
  <c r="AZ577" i="16"/>
  <c r="BA577" i="16"/>
  <c r="BB577" i="16"/>
  <c r="BC577" i="16"/>
  <c r="BD577" i="16"/>
  <c r="BE577" i="16"/>
  <c r="AY578" i="16"/>
  <c r="AZ578" i="16"/>
  <c r="BA578" i="16"/>
  <c r="BB578" i="16"/>
  <c r="BC578" i="16"/>
  <c r="BD578" i="16"/>
  <c r="BE578" i="16"/>
  <c r="AY579" i="16"/>
  <c r="AZ579" i="16"/>
  <c r="BA579" i="16"/>
  <c r="BB579" i="16"/>
  <c r="BC579" i="16"/>
  <c r="BD579" i="16"/>
  <c r="BE579" i="16"/>
  <c r="AY580" i="16"/>
  <c r="AZ580" i="16"/>
  <c r="BA580" i="16"/>
  <c r="BB580" i="16"/>
  <c r="BC580" i="16"/>
  <c r="BD580" i="16"/>
  <c r="BE580" i="16"/>
  <c r="AY581" i="16"/>
  <c r="AZ581" i="16"/>
  <c r="BA581" i="16"/>
  <c r="BB581" i="16"/>
  <c r="BC581" i="16"/>
  <c r="BD581" i="16"/>
  <c r="BE581" i="16"/>
  <c r="AY582" i="16"/>
  <c r="AZ582" i="16"/>
  <c r="BA582" i="16"/>
  <c r="BB582" i="16"/>
  <c r="BC582" i="16"/>
  <c r="BD582" i="16"/>
  <c r="BE582" i="16"/>
  <c r="AY583" i="16"/>
  <c r="AZ583" i="16"/>
  <c r="BA583" i="16"/>
  <c r="BB583" i="16"/>
  <c r="BC583" i="16"/>
  <c r="BD583" i="16"/>
  <c r="BE583" i="16"/>
  <c r="AY584" i="16"/>
  <c r="AZ584" i="16"/>
  <c r="BA584" i="16"/>
  <c r="BB584" i="16"/>
  <c r="BC584" i="16"/>
  <c r="BD584" i="16"/>
  <c r="BE584" i="16"/>
  <c r="AY585" i="16"/>
  <c r="AZ585" i="16"/>
  <c r="BA585" i="16"/>
  <c r="BB585" i="16"/>
  <c r="BC585" i="16"/>
  <c r="BD585" i="16"/>
  <c r="BE585" i="16"/>
  <c r="AY586" i="16"/>
  <c r="AZ586" i="16"/>
  <c r="BA586" i="16"/>
  <c r="BB586" i="16"/>
  <c r="BC586" i="16"/>
  <c r="BD586" i="16"/>
  <c r="BE586" i="16"/>
  <c r="AY587" i="16"/>
  <c r="AZ587" i="16"/>
  <c r="BA587" i="16"/>
  <c r="BB587" i="16"/>
  <c r="BC587" i="16"/>
  <c r="BD587" i="16"/>
  <c r="BE587" i="16"/>
  <c r="AY588" i="16"/>
  <c r="AZ588" i="16"/>
  <c r="BA588" i="16"/>
  <c r="BB588" i="16"/>
  <c r="BC588" i="16"/>
  <c r="BD588" i="16"/>
  <c r="BE588" i="16"/>
  <c r="AY589" i="16"/>
  <c r="AZ589" i="16"/>
  <c r="BA589" i="16"/>
  <c r="BB589" i="16"/>
  <c r="BC589" i="16"/>
  <c r="BD589" i="16"/>
  <c r="BE589" i="16"/>
  <c r="AY590" i="16"/>
  <c r="AZ590" i="16"/>
  <c r="BA590" i="16"/>
  <c r="BB590" i="16"/>
  <c r="BC590" i="16"/>
  <c r="BD590" i="16"/>
  <c r="BE590" i="16"/>
  <c r="AY591" i="16"/>
  <c r="AZ591" i="16"/>
  <c r="BA591" i="16"/>
  <c r="BB591" i="16"/>
  <c r="BC591" i="16"/>
  <c r="BD591" i="16"/>
  <c r="BE591" i="16"/>
  <c r="AY592" i="16"/>
  <c r="AZ592" i="16"/>
  <c r="BA592" i="16"/>
  <c r="BB592" i="16"/>
  <c r="BC592" i="16"/>
  <c r="BD592" i="16"/>
  <c r="BE592" i="16"/>
  <c r="AY593" i="16"/>
  <c r="AZ593" i="16"/>
  <c r="BA593" i="16"/>
  <c r="BB593" i="16"/>
  <c r="BC593" i="16"/>
  <c r="BD593" i="16"/>
  <c r="BE593" i="16"/>
  <c r="AY594" i="16"/>
  <c r="AZ594" i="16"/>
  <c r="BA594" i="16"/>
  <c r="BB594" i="16"/>
  <c r="BC594" i="16"/>
  <c r="BD594" i="16"/>
  <c r="BE594" i="16"/>
  <c r="AY595" i="16"/>
  <c r="AZ595" i="16"/>
  <c r="BA595" i="16"/>
  <c r="BB595" i="16"/>
  <c r="BC595" i="16"/>
  <c r="BD595" i="16"/>
  <c r="BE595" i="16"/>
  <c r="AY596" i="16"/>
  <c r="AZ596" i="16"/>
  <c r="BA596" i="16"/>
  <c r="BB596" i="16"/>
  <c r="BC596" i="16"/>
  <c r="BD596" i="16"/>
  <c r="BE596" i="16"/>
  <c r="AY597" i="16"/>
  <c r="AZ597" i="16"/>
  <c r="BA597" i="16"/>
  <c r="BB597" i="16"/>
  <c r="BC597" i="16"/>
  <c r="BD597" i="16"/>
  <c r="BE597" i="16"/>
  <c r="AY598" i="16"/>
  <c r="AZ598" i="16"/>
  <c r="BA598" i="16"/>
  <c r="BB598" i="16"/>
  <c r="BC598" i="16"/>
  <c r="BD598" i="16"/>
  <c r="BE598" i="16"/>
  <c r="AY599" i="16"/>
  <c r="AZ599" i="16"/>
  <c r="BA599" i="16"/>
  <c r="BB599" i="16"/>
  <c r="BC599" i="16"/>
  <c r="BD599" i="16"/>
  <c r="BE599" i="16"/>
  <c r="AY600" i="16"/>
  <c r="AZ600" i="16"/>
  <c r="BA600" i="16"/>
  <c r="BB600" i="16"/>
  <c r="BC600" i="16"/>
  <c r="BD600" i="16"/>
  <c r="BE600" i="16"/>
  <c r="AY601" i="16"/>
  <c r="AZ601" i="16"/>
  <c r="BA601" i="16"/>
  <c r="BB601" i="16"/>
  <c r="BC601" i="16"/>
  <c r="BD601" i="16"/>
  <c r="BE601" i="16"/>
  <c r="AY602" i="16"/>
  <c r="AZ602" i="16"/>
  <c r="BA602" i="16"/>
  <c r="BB602" i="16"/>
  <c r="BC602" i="16"/>
  <c r="BD602" i="16"/>
  <c r="BE602" i="16"/>
  <c r="AY603" i="16"/>
  <c r="AZ603" i="16"/>
  <c r="BA603" i="16"/>
  <c r="BB603" i="16"/>
  <c r="BC603" i="16"/>
  <c r="BD603" i="16"/>
  <c r="BE603" i="16"/>
  <c r="AY604" i="16"/>
  <c r="AZ604" i="16"/>
  <c r="BA604" i="16"/>
  <c r="BB604" i="16"/>
  <c r="BC604" i="16"/>
  <c r="BD604" i="16"/>
  <c r="BE604" i="16"/>
  <c r="AY605" i="16"/>
  <c r="AZ605" i="16"/>
  <c r="BA605" i="16"/>
  <c r="BB605" i="16"/>
  <c r="BC605" i="16"/>
  <c r="BD605" i="16"/>
  <c r="BE605" i="16"/>
  <c r="AY606" i="16"/>
  <c r="AZ606" i="16"/>
  <c r="BA606" i="16"/>
  <c r="BB606" i="16"/>
  <c r="BC606" i="16"/>
  <c r="BD606" i="16"/>
  <c r="BE606" i="16"/>
  <c r="AY607" i="16"/>
  <c r="AZ607" i="16"/>
  <c r="BA607" i="16"/>
  <c r="BB607" i="16"/>
  <c r="BC607" i="16"/>
  <c r="BD607" i="16"/>
  <c r="BE607" i="16"/>
  <c r="AY608" i="16"/>
  <c r="AZ608" i="16"/>
  <c r="BA608" i="16"/>
  <c r="BB608" i="16"/>
  <c r="BC608" i="16"/>
  <c r="BD608" i="16"/>
  <c r="BE608" i="16"/>
  <c r="AY609" i="16"/>
  <c r="AZ609" i="16"/>
  <c r="BA609" i="16"/>
  <c r="BB609" i="16"/>
  <c r="BC609" i="16"/>
  <c r="BD609" i="16"/>
  <c r="BE609" i="16"/>
  <c r="AY610" i="16"/>
  <c r="AZ610" i="16"/>
  <c r="BA610" i="16"/>
  <c r="BB610" i="16"/>
  <c r="BC610" i="16"/>
  <c r="BD610" i="16"/>
  <c r="BE610" i="16"/>
  <c r="AY611" i="16"/>
  <c r="AZ611" i="16"/>
  <c r="BA611" i="16"/>
  <c r="BB611" i="16"/>
  <c r="BC611" i="16"/>
  <c r="BD611" i="16"/>
  <c r="BE611" i="16"/>
  <c r="AY612" i="16"/>
  <c r="AZ612" i="16"/>
  <c r="BA612" i="16"/>
  <c r="BB612" i="16"/>
  <c r="BC612" i="16"/>
  <c r="BD612" i="16"/>
  <c r="BE612" i="16"/>
  <c r="AY613" i="16"/>
  <c r="AZ613" i="16"/>
  <c r="BA613" i="16"/>
  <c r="BB613" i="16"/>
  <c r="BC613" i="16"/>
  <c r="BD613" i="16"/>
  <c r="BE613" i="16"/>
  <c r="AY614" i="16"/>
  <c r="AZ614" i="16"/>
  <c r="BA614" i="16"/>
  <c r="BB614" i="16"/>
  <c r="BC614" i="16"/>
  <c r="BD614" i="16"/>
  <c r="BE614" i="16"/>
  <c r="AY615" i="16"/>
  <c r="AZ615" i="16"/>
  <c r="BA615" i="16"/>
  <c r="BB615" i="16"/>
  <c r="BC615" i="16"/>
  <c r="BD615" i="16"/>
  <c r="BE615" i="16"/>
  <c r="AY616" i="16"/>
  <c r="AZ616" i="16"/>
  <c r="BA616" i="16"/>
  <c r="BB616" i="16"/>
  <c r="BC616" i="16"/>
  <c r="BD616" i="16"/>
  <c r="BE616" i="16"/>
  <c r="AY617" i="16"/>
  <c r="AZ617" i="16"/>
  <c r="BA617" i="16"/>
  <c r="BB617" i="16"/>
  <c r="BC617" i="16"/>
  <c r="BD617" i="16"/>
  <c r="BE617" i="16"/>
  <c r="AY618" i="16"/>
  <c r="AZ618" i="16"/>
  <c r="BA618" i="16"/>
  <c r="BB618" i="16"/>
  <c r="BC618" i="16"/>
  <c r="BD618" i="16"/>
  <c r="BE618" i="16"/>
  <c r="AY619" i="16"/>
  <c r="AZ619" i="16"/>
  <c r="BA619" i="16"/>
  <c r="BB619" i="16"/>
  <c r="BC619" i="16"/>
  <c r="BD619" i="16"/>
  <c r="BE619" i="16"/>
  <c r="AY620" i="16"/>
  <c r="AZ620" i="16"/>
  <c r="BA620" i="16"/>
  <c r="BB620" i="16"/>
  <c r="BC620" i="16"/>
  <c r="BD620" i="16"/>
  <c r="BE620" i="16"/>
  <c r="AY621" i="16"/>
  <c r="AZ621" i="16"/>
  <c r="BA621" i="16"/>
  <c r="BB621" i="16"/>
  <c r="BC621" i="16"/>
  <c r="BD621" i="16"/>
  <c r="BE621" i="16"/>
  <c r="AY622" i="16"/>
  <c r="AZ622" i="16"/>
  <c r="BA622" i="16"/>
  <c r="BB622" i="16"/>
  <c r="BC622" i="16"/>
  <c r="BD622" i="16"/>
  <c r="BE622" i="16"/>
  <c r="AY623" i="16"/>
  <c r="AZ623" i="16"/>
  <c r="BA623" i="16"/>
  <c r="BB623" i="16"/>
  <c r="BC623" i="16"/>
  <c r="BD623" i="16"/>
  <c r="BE623" i="16"/>
  <c r="AY624" i="16"/>
  <c r="AZ624" i="16"/>
  <c r="BA624" i="16"/>
  <c r="BB624" i="16"/>
  <c r="BC624" i="16"/>
  <c r="BD624" i="16"/>
  <c r="BE624" i="16"/>
  <c r="AY625" i="16"/>
  <c r="AZ625" i="16"/>
  <c r="BA625" i="16"/>
  <c r="BB625" i="16"/>
  <c r="BC625" i="16"/>
  <c r="BD625" i="16"/>
  <c r="BE625" i="16"/>
  <c r="AY626" i="16"/>
  <c r="AZ626" i="16"/>
  <c r="BA626" i="16"/>
  <c r="BB626" i="16"/>
  <c r="BC626" i="16"/>
  <c r="BD626" i="16"/>
  <c r="BE626" i="16"/>
  <c r="AY627" i="16"/>
  <c r="AZ627" i="16"/>
  <c r="BA627" i="16"/>
  <c r="BB627" i="16"/>
  <c r="BC627" i="16"/>
  <c r="BD627" i="16"/>
  <c r="BE627" i="16"/>
  <c r="AY628" i="16"/>
  <c r="AZ628" i="16"/>
  <c r="BA628" i="16"/>
  <c r="BB628" i="16"/>
  <c r="BC628" i="16"/>
  <c r="BD628" i="16"/>
  <c r="BE628" i="16"/>
  <c r="AY629" i="16"/>
  <c r="AZ629" i="16"/>
  <c r="BA629" i="16"/>
  <c r="BB629" i="16"/>
  <c r="BC629" i="16"/>
  <c r="BD629" i="16"/>
  <c r="BE629" i="16"/>
  <c r="AY630" i="16"/>
  <c r="AZ630" i="16"/>
  <c r="BA630" i="16"/>
  <c r="BB630" i="16"/>
  <c r="BC630" i="16"/>
  <c r="BD630" i="16"/>
  <c r="BE630" i="16"/>
  <c r="AY631" i="16"/>
  <c r="AZ631" i="16"/>
  <c r="BA631" i="16"/>
  <c r="BB631" i="16"/>
  <c r="BC631" i="16"/>
  <c r="BD631" i="16"/>
  <c r="BE631" i="16"/>
  <c r="AY632" i="16"/>
  <c r="AZ632" i="16"/>
  <c r="BA632" i="16"/>
  <c r="BB632" i="16"/>
  <c r="BC632" i="16"/>
  <c r="BD632" i="16"/>
  <c r="BE632" i="16"/>
  <c r="AY633" i="16"/>
  <c r="AZ633" i="16"/>
  <c r="BA633" i="16"/>
  <c r="BB633" i="16"/>
  <c r="BC633" i="16"/>
  <c r="BD633" i="16"/>
  <c r="BE633" i="16"/>
  <c r="AY634" i="16"/>
  <c r="AZ634" i="16"/>
  <c r="BA634" i="16"/>
  <c r="BB634" i="16"/>
  <c r="BC634" i="16"/>
  <c r="BD634" i="16"/>
  <c r="BE634" i="16"/>
  <c r="AY635" i="16"/>
  <c r="AZ635" i="16"/>
  <c r="BA635" i="16"/>
  <c r="BB635" i="16"/>
  <c r="BC635" i="16"/>
  <c r="BD635" i="16"/>
  <c r="BE635" i="16"/>
  <c r="AY636" i="16"/>
  <c r="AZ636" i="16"/>
  <c r="BA636" i="16"/>
  <c r="BB636" i="16"/>
  <c r="BC636" i="16"/>
  <c r="BD636" i="16"/>
  <c r="BE636" i="16"/>
  <c r="AY637" i="16"/>
  <c r="AZ637" i="16"/>
  <c r="BA637" i="16"/>
  <c r="BB637" i="16"/>
  <c r="BC637" i="16"/>
  <c r="BD637" i="16"/>
  <c r="BE637" i="16"/>
  <c r="AY638" i="16"/>
  <c r="AZ638" i="16"/>
  <c r="BA638" i="16"/>
  <c r="BB638" i="16"/>
  <c r="BC638" i="16"/>
  <c r="BD638" i="16"/>
  <c r="BE638" i="16"/>
  <c r="AY639" i="16"/>
  <c r="AZ639" i="16"/>
  <c r="BA639" i="16"/>
  <c r="BB639" i="16"/>
  <c r="BC639" i="16"/>
  <c r="BD639" i="16"/>
  <c r="BE639" i="16"/>
  <c r="AY640" i="16"/>
  <c r="AZ640" i="16"/>
  <c r="BA640" i="16"/>
  <c r="BB640" i="16"/>
  <c r="BC640" i="16"/>
  <c r="BD640" i="16"/>
  <c r="BE640" i="16"/>
  <c r="AY641" i="16"/>
  <c r="AZ641" i="16"/>
  <c r="BA641" i="16"/>
  <c r="BB641" i="16"/>
  <c r="BC641" i="16"/>
  <c r="BD641" i="16"/>
  <c r="BE641" i="16"/>
  <c r="AY642" i="16"/>
  <c r="AZ642" i="16"/>
  <c r="BA642" i="16"/>
  <c r="BB642" i="16"/>
  <c r="BC642" i="16"/>
  <c r="BD642" i="16"/>
  <c r="BE642" i="16"/>
  <c r="AY643" i="16"/>
  <c r="AZ643" i="16"/>
  <c r="BA643" i="16"/>
  <c r="BB643" i="16"/>
  <c r="BC643" i="16"/>
  <c r="BD643" i="16"/>
  <c r="BE643" i="16"/>
  <c r="AY644" i="16"/>
  <c r="AZ644" i="16"/>
  <c r="BA644" i="16"/>
  <c r="BB644" i="16"/>
  <c r="BC644" i="16"/>
  <c r="BD644" i="16"/>
  <c r="BE644" i="16"/>
  <c r="AY645" i="16"/>
  <c r="AZ645" i="16"/>
  <c r="BA645" i="16"/>
  <c r="BB645" i="16"/>
  <c r="BC645" i="16"/>
  <c r="BD645" i="16"/>
  <c r="BE645" i="16"/>
  <c r="AY646" i="16"/>
  <c r="AZ646" i="16"/>
  <c r="BA646" i="16"/>
  <c r="BB646" i="16"/>
  <c r="BC646" i="16"/>
  <c r="BD646" i="16"/>
  <c r="BE646" i="16"/>
  <c r="AY647" i="16"/>
  <c r="AZ647" i="16"/>
  <c r="BA647" i="16"/>
  <c r="BB647" i="16"/>
  <c r="BC647" i="16"/>
  <c r="BD647" i="16"/>
  <c r="BE647" i="16"/>
  <c r="AY648" i="16"/>
  <c r="AZ648" i="16"/>
  <c r="BA648" i="16"/>
  <c r="BB648" i="16"/>
  <c r="BC648" i="16"/>
  <c r="BD648" i="16"/>
  <c r="BE648" i="16"/>
  <c r="AY649" i="16"/>
  <c r="AZ649" i="16"/>
  <c r="BA649" i="16"/>
  <c r="BB649" i="16"/>
  <c r="BC649" i="16"/>
  <c r="BD649" i="16"/>
  <c r="BE649" i="16"/>
  <c r="AY650" i="16"/>
  <c r="AZ650" i="16"/>
  <c r="BA650" i="16"/>
  <c r="BB650" i="16"/>
  <c r="BC650" i="16"/>
  <c r="BD650" i="16"/>
  <c r="BE650" i="16"/>
  <c r="AY651" i="16"/>
  <c r="AZ651" i="16"/>
  <c r="BA651" i="16"/>
  <c r="BB651" i="16"/>
  <c r="BC651" i="16"/>
  <c r="BD651" i="16"/>
  <c r="BE651" i="16"/>
  <c r="AY652" i="16"/>
  <c r="AZ652" i="16"/>
  <c r="BA652" i="16"/>
  <c r="BB652" i="16"/>
  <c r="BC652" i="16"/>
  <c r="BD652" i="16"/>
  <c r="BE652" i="16"/>
  <c r="AY653" i="16"/>
  <c r="AZ653" i="16"/>
  <c r="BA653" i="16"/>
  <c r="BB653" i="16"/>
  <c r="BC653" i="16"/>
  <c r="BD653" i="16"/>
  <c r="BE653" i="16"/>
  <c r="AY654" i="16"/>
  <c r="AZ654" i="16"/>
  <c r="BA654" i="16"/>
  <c r="BB654" i="16"/>
  <c r="BC654" i="16"/>
  <c r="BD654" i="16"/>
  <c r="BE654" i="16"/>
  <c r="AY655" i="16"/>
  <c r="AZ655" i="16"/>
  <c r="BA655" i="16"/>
  <c r="BB655" i="16"/>
  <c r="BC655" i="16"/>
  <c r="BD655" i="16"/>
  <c r="BE655" i="16"/>
  <c r="AY656" i="16"/>
  <c r="AZ656" i="16"/>
  <c r="BA656" i="16"/>
  <c r="BB656" i="16"/>
  <c r="BC656" i="16"/>
  <c r="BD656" i="16"/>
  <c r="BE656" i="16"/>
  <c r="AY657" i="16"/>
  <c r="AZ657" i="16"/>
  <c r="BA657" i="16"/>
  <c r="BB657" i="16"/>
  <c r="BC657" i="16"/>
  <c r="BD657" i="16"/>
  <c r="BE657" i="16"/>
  <c r="AY658" i="16"/>
  <c r="AZ658" i="16"/>
  <c r="BA658" i="16"/>
  <c r="BB658" i="16"/>
  <c r="BC658" i="16"/>
  <c r="BD658" i="16"/>
  <c r="BE658" i="16"/>
  <c r="AY659" i="16"/>
  <c r="AZ659" i="16"/>
  <c r="BA659" i="16"/>
  <c r="BB659" i="16"/>
  <c r="BC659" i="16"/>
  <c r="BD659" i="16"/>
  <c r="BE659" i="16"/>
  <c r="AY660" i="16"/>
  <c r="AZ660" i="16"/>
  <c r="BA660" i="16"/>
  <c r="BB660" i="16"/>
  <c r="BC660" i="16"/>
  <c r="BD660" i="16"/>
  <c r="BE660" i="16"/>
  <c r="AY661" i="16"/>
  <c r="AZ661" i="16"/>
  <c r="BA661" i="16"/>
  <c r="BB661" i="16"/>
  <c r="BC661" i="16"/>
  <c r="BD661" i="16"/>
  <c r="BE661" i="16"/>
  <c r="AY662" i="16"/>
  <c r="AZ662" i="16"/>
  <c r="BA662" i="16"/>
  <c r="BB662" i="16"/>
  <c r="BC662" i="16"/>
  <c r="BD662" i="16"/>
  <c r="BE662" i="16"/>
  <c r="AY663" i="16"/>
  <c r="AZ663" i="16"/>
  <c r="BA663" i="16"/>
  <c r="BB663" i="16"/>
  <c r="BC663" i="16"/>
  <c r="BD663" i="16"/>
  <c r="BE663" i="16"/>
  <c r="AY664" i="16"/>
  <c r="AZ664" i="16"/>
  <c r="BA664" i="16"/>
  <c r="BB664" i="16"/>
  <c r="BC664" i="16"/>
  <c r="BD664" i="16"/>
  <c r="BE664" i="16"/>
  <c r="AY665" i="16"/>
  <c r="AZ665" i="16"/>
  <c r="BA665" i="16"/>
  <c r="BB665" i="16"/>
  <c r="BC665" i="16"/>
  <c r="BD665" i="16"/>
  <c r="BE665" i="16"/>
  <c r="AY666" i="16"/>
  <c r="AZ666" i="16"/>
  <c r="BA666" i="16"/>
  <c r="BB666" i="16"/>
  <c r="BC666" i="16"/>
  <c r="BD666" i="16"/>
  <c r="BE666" i="16"/>
  <c r="AY667" i="16"/>
  <c r="AZ667" i="16"/>
  <c r="BA667" i="16"/>
  <c r="BB667" i="16"/>
  <c r="BC667" i="16"/>
  <c r="BD667" i="16"/>
  <c r="BE667" i="16"/>
  <c r="AY668" i="16"/>
  <c r="AZ668" i="16"/>
  <c r="BA668" i="16"/>
  <c r="BB668" i="16"/>
  <c r="BC668" i="16"/>
  <c r="BD668" i="16"/>
  <c r="BE668" i="16"/>
  <c r="AY669" i="16"/>
  <c r="AZ669" i="16"/>
  <c r="BA669" i="16"/>
  <c r="BB669" i="16"/>
  <c r="BC669" i="16"/>
  <c r="BD669" i="16"/>
  <c r="BE669" i="16"/>
  <c r="AY670" i="16"/>
  <c r="AZ670" i="16"/>
  <c r="BA670" i="16"/>
  <c r="BB670" i="16"/>
  <c r="BC670" i="16"/>
  <c r="BD670" i="16"/>
  <c r="BE670" i="16"/>
  <c r="AY671" i="16"/>
  <c r="AZ671" i="16"/>
  <c r="BA671" i="16"/>
  <c r="BB671" i="16"/>
  <c r="BC671" i="16"/>
  <c r="BD671" i="16"/>
  <c r="BE671" i="16"/>
  <c r="AY672" i="16"/>
  <c r="AZ672" i="16"/>
  <c r="BA672" i="16"/>
  <c r="BB672" i="16"/>
  <c r="BC672" i="16"/>
  <c r="BD672" i="16"/>
  <c r="BE672" i="16"/>
  <c r="AY673" i="16"/>
  <c r="AZ673" i="16"/>
  <c r="BA673" i="16"/>
  <c r="BB673" i="16"/>
  <c r="BC673" i="16"/>
  <c r="BD673" i="16"/>
  <c r="BE673" i="16"/>
  <c r="AY674" i="16"/>
  <c r="AZ674" i="16"/>
  <c r="BA674" i="16"/>
  <c r="BB674" i="16"/>
  <c r="BC674" i="16"/>
  <c r="BD674" i="16"/>
  <c r="BE674" i="16"/>
  <c r="AY675" i="16"/>
  <c r="AZ675" i="16"/>
  <c r="BA675" i="16"/>
  <c r="BB675" i="16"/>
  <c r="BC675" i="16"/>
  <c r="BD675" i="16"/>
  <c r="BE675" i="16"/>
  <c r="AY676" i="16"/>
  <c r="AZ676" i="16"/>
  <c r="BA676" i="16"/>
  <c r="BB676" i="16"/>
  <c r="BC676" i="16"/>
  <c r="BD676" i="16"/>
  <c r="BE676" i="16"/>
  <c r="AY677" i="16"/>
  <c r="AZ677" i="16"/>
  <c r="BA677" i="16"/>
  <c r="BB677" i="16"/>
  <c r="BC677" i="16"/>
  <c r="BD677" i="16"/>
  <c r="BE677" i="16"/>
  <c r="AY678" i="16"/>
  <c r="AZ678" i="16"/>
  <c r="BA678" i="16"/>
  <c r="BB678" i="16"/>
  <c r="BC678" i="16"/>
  <c r="BD678" i="16"/>
  <c r="BE678" i="16"/>
  <c r="AY679" i="16"/>
  <c r="AZ679" i="16"/>
  <c r="BA679" i="16"/>
  <c r="BB679" i="16"/>
  <c r="BC679" i="16"/>
  <c r="BD679" i="16"/>
  <c r="BE679" i="16"/>
  <c r="AY680" i="16"/>
  <c r="AZ680" i="16"/>
  <c r="BA680" i="16"/>
  <c r="BB680" i="16"/>
  <c r="BC680" i="16"/>
  <c r="BD680" i="16"/>
  <c r="BE680" i="16"/>
  <c r="AY681" i="16"/>
  <c r="AZ681" i="16"/>
  <c r="BA681" i="16"/>
  <c r="BB681" i="16"/>
  <c r="BC681" i="16"/>
  <c r="BD681" i="16"/>
  <c r="BE681" i="16"/>
  <c r="AY682" i="16"/>
  <c r="AZ682" i="16"/>
  <c r="BA682" i="16"/>
  <c r="BB682" i="16"/>
  <c r="BC682" i="16"/>
  <c r="BD682" i="16"/>
  <c r="BE682" i="16"/>
  <c r="AY683" i="16"/>
  <c r="AZ683" i="16"/>
  <c r="BA683" i="16"/>
  <c r="BB683" i="16"/>
  <c r="BC683" i="16"/>
  <c r="BD683" i="16"/>
  <c r="BE683" i="16"/>
  <c r="AY684" i="16"/>
  <c r="AZ684" i="16"/>
  <c r="BA684" i="16"/>
  <c r="BB684" i="16"/>
  <c r="BC684" i="16"/>
  <c r="BD684" i="16"/>
  <c r="BE684" i="16"/>
  <c r="AY685" i="16"/>
  <c r="AZ685" i="16"/>
  <c r="BA685" i="16"/>
  <c r="BB685" i="16"/>
  <c r="BC685" i="16"/>
  <c r="BD685" i="16"/>
  <c r="BE685" i="16"/>
  <c r="AY686" i="16"/>
  <c r="AZ686" i="16"/>
  <c r="BA686" i="16"/>
  <c r="BB686" i="16"/>
  <c r="BC686" i="16"/>
  <c r="BD686" i="16"/>
  <c r="BE686" i="16"/>
  <c r="AY687" i="16"/>
  <c r="AZ687" i="16"/>
  <c r="BA687" i="16"/>
  <c r="BB687" i="16"/>
  <c r="BC687" i="16"/>
  <c r="BD687" i="16"/>
  <c r="BE687" i="16"/>
  <c r="AY688" i="16"/>
  <c r="AZ688" i="16"/>
  <c r="BA688" i="16"/>
  <c r="BB688" i="16"/>
  <c r="BC688" i="16"/>
  <c r="BD688" i="16"/>
  <c r="BE688" i="16"/>
  <c r="AY689" i="16"/>
  <c r="AZ689" i="16"/>
  <c r="BA689" i="16"/>
  <c r="BB689" i="16"/>
  <c r="BC689" i="16"/>
  <c r="BD689" i="16"/>
  <c r="BE689" i="16"/>
  <c r="AY690" i="16"/>
  <c r="AZ690" i="16"/>
  <c r="BA690" i="16"/>
  <c r="BB690" i="16"/>
  <c r="BC690" i="16"/>
  <c r="BD690" i="16"/>
  <c r="BE690" i="16"/>
  <c r="AY691" i="16"/>
  <c r="AZ691" i="16"/>
  <c r="BA691" i="16"/>
  <c r="BB691" i="16"/>
  <c r="BC691" i="16"/>
  <c r="BD691" i="16"/>
  <c r="BE691" i="16"/>
  <c r="AY692" i="16"/>
  <c r="AZ692" i="16"/>
  <c r="BA692" i="16"/>
  <c r="BB692" i="16"/>
  <c r="BC692" i="16"/>
  <c r="BD692" i="16"/>
  <c r="BE692" i="16"/>
  <c r="AY693" i="16"/>
  <c r="AZ693" i="16"/>
  <c r="BA693" i="16"/>
  <c r="BB693" i="16"/>
  <c r="BC693" i="16"/>
  <c r="BD693" i="16"/>
  <c r="BE693" i="16"/>
  <c r="AY694" i="16"/>
  <c r="AZ694" i="16"/>
  <c r="BA694" i="16"/>
  <c r="BB694" i="16"/>
  <c r="BC694" i="16"/>
  <c r="BD694" i="16"/>
  <c r="BE694" i="16"/>
  <c r="AY695" i="16"/>
  <c r="AZ695" i="16"/>
  <c r="BA695" i="16"/>
  <c r="BB695" i="16"/>
  <c r="BC695" i="16"/>
  <c r="BD695" i="16"/>
  <c r="BE695" i="16"/>
  <c r="AY696" i="16"/>
  <c r="AZ696" i="16"/>
  <c r="BA696" i="16"/>
  <c r="BB696" i="16"/>
  <c r="BC696" i="16"/>
  <c r="BD696" i="16"/>
  <c r="BE696" i="16"/>
  <c r="AY697" i="16"/>
  <c r="AZ697" i="16"/>
  <c r="BA697" i="16"/>
  <c r="BB697" i="16"/>
  <c r="BC697" i="16"/>
  <c r="BD697" i="16"/>
  <c r="BE697" i="16"/>
  <c r="AY698" i="16"/>
  <c r="AZ698" i="16"/>
  <c r="BA698" i="16"/>
  <c r="BB698" i="16"/>
  <c r="BC698" i="16"/>
  <c r="BD698" i="16"/>
  <c r="BE698" i="16"/>
  <c r="AY699" i="16"/>
  <c r="AZ699" i="16"/>
  <c r="BA699" i="16"/>
  <c r="BB699" i="16"/>
  <c r="BC699" i="16"/>
  <c r="BD699" i="16"/>
  <c r="BE699" i="16"/>
  <c r="AY700" i="16"/>
  <c r="AZ700" i="16"/>
  <c r="BA700" i="16"/>
  <c r="BB700" i="16"/>
  <c r="BC700" i="16"/>
  <c r="BD700" i="16"/>
  <c r="BE700" i="16"/>
  <c r="AY701" i="16"/>
  <c r="AZ701" i="16"/>
  <c r="BA701" i="16"/>
  <c r="BB701" i="16"/>
  <c r="BC701" i="16"/>
  <c r="BD701" i="16"/>
  <c r="BE701" i="16"/>
  <c r="AY702" i="16"/>
  <c r="AZ702" i="16"/>
  <c r="BA702" i="16"/>
  <c r="BB702" i="16"/>
  <c r="BC702" i="16"/>
  <c r="BD702" i="16"/>
  <c r="BE702" i="16"/>
  <c r="AY703" i="16"/>
  <c r="AZ703" i="16"/>
  <c r="BA703" i="16"/>
  <c r="BB703" i="16"/>
  <c r="BC703" i="16"/>
  <c r="BD703" i="16"/>
  <c r="BE703" i="16"/>
  <c r="AY704" i="16"/>
  <c r="AZ704" i="16"/>
  <c r="BA704" i="16"/>
  <c r="BB704" i="16"/>
  <c r="BC704" i="16"/>
  <c r="BD704" i="16"/>
  <c r="BE704" i="16"/>
  <c r="AY705" i="16"/>
  <c r="AZ705" i="16"/>
  <c r="BA705" i="16"/>
  <c r="BB705" i="16"/>
  <c r="BC705" i="16"/>
  <c r="BD705" i="16"/>
  <c r="BE705" i="16"/>
  <c r="AY706" i="16"/>
  <c r="AZ706" i="16"/>
  <c r="BA706" i="16"/>
  <c r="BB706" i="16"/>
  <c r="BC706" i="16"/>
  <c r="BD706" i="16"/>
  <c r="BE706" i="16"/>
  <c r="AY707" i="16"/>
  <c r="AZ707" i="16"/>
  <c r="BA707" i="16"/>
  <c r="BB707" i="16"/>
  <c r="BC707" i="16"/>
  <c r="BD707" i="16"/>
  <c r="BE707" i="16"/>
  <c r="AY708" i="16"/>
  <c r="AZ708" i="16"/>
  <c r="BA708" i="16"/>
  <c r="BB708" i="16"/>
  <c r="BC708" i="16"/>
  <c r="BD708" i="16"/>
  <c r="BE708" i="16"/>
  <c r="AY709" i="16"/>
  <c r="AZ709" i="16"/>
  <c r="BA709" i="16"/>
  <c r="BB709" i="16"/>
  <c r="BC709" i="16"/>
  <c r="BD709" i="16"/>
  <c r="BE709" i="16"/>
  <c r="AY710" i="16"/>
  <c r="AZ710" i="16"/>
  <c r="BA710" i="16"/>
  <c r="BB710" i="16"/>
  <c r="BC710" i="16"/>
  <c r="BD710" i="16"/>
  <c r="BE710" i="16"/>
  <c r="AY711" i="16"/>
  <c r="AZ711" i="16"/>
  <c r="BA711" i="16"/>
  <c r="BB711" i="16"/>
  <c r="BC711" i="16"/>
  <c r="BD711" i="16"/>
  <c r="BE711" i="16"/>
  <c r="AY712" i="16"/>
  <c r="AZ712" i="16"/>
  <c r="BA712" i="16"/>
  <c r="BB712" i="16"/>
  <c r="BC712" i="16"/>
  <c r="BD712" i="16"/>
  <c r="BE712" i="16"/>
  <c r="AY713" i="16"/>
  <c r="AZ713" i="16"/>
  <c r="BA713" i="16"/>
  <c r="BB713" i="16"/>
  <c r="BC713" i="16"/>
  <c r="BD713" i="16"/>
  <c r="BE713" i="16"/>
  <c r="AY714" i="16"/>
  <c r="AZ714" i="16"/>
  <c r="BA714" i="16"/>
  <c r="BB714" i="16"/>
  <c r="BC714" i="16"/>
  <c r="BD714" i="16"/>
  <c r="BE714" i="16"/>
  <c r="AY715" i="16"/>
  <c r="AZ715" i="16"/>
  <c r="BA715" i="16"/>
  <c r="BB715" i="16"/>
  <c r="BC715" i="16"/>
  <c r="BD715" i="16"/>
  <c r="BE715" i="16"/>
  <c r="AY716" i="16"/>
  <c r="AZ716" i="16"/>
  <c r="BA716" i="16"/>
  <c r="BB716" i="16"/>
  <c r="BC716" i="16"/>
  <c r="BD716" i="16"/>
  <c r="BE716" i="16"/>
  <c r="AY717" i="16"/>
  <c r="AZ717" i="16"/>
  <c r="BA717" i="16"/>
  <c r="BB717" i="16"/>
  <c r="BC717" i="16"/>
  <c r="BD717" i="16"/>
  <c r="BE717" i="16"/>
  <c r="AY718" i="16"/>
  <c r="AZ718" i="16"/>
  <c r="BA718" i="16"/>
  <c r="BB718" i="16"/>
  <c r="BC718" i="16"/>
  <c r="BD718" i="16"/>
  <c r="BE718" i="16"/>
  <c r="AY719" i="16"/>
  <c r="AZ719" i="16"/>
  <c r="BA719" i="16"/>
  <c r="BB719" i="16"/>
  <c r="BC719" i="16"/>
  <c r="BD719" i="16"/>
  <c r="BE719" i="16"/>
  <c r="AY720" i="16"/>
  <c r="AZ720" i="16"/>
  <c r="BA720" i="16"/>
  <c r="BB720" i="16"/>
  <c r="BC720" i="16"/>
  <c r="BD720" i="16"/>
  <c r="BE720" i="16"/>
  <c r="AY721" i="16"/>
  <c r="AZ721" i="16"/>
  <c r="BA721" i="16"/>
  <c r="BB721" i="16"/>
  <c r="BC721" i="16"/>
  <c r="BD721" i="16"/>
  <c r="BE721" i="16"/>
  <c r="AY722" i="16"/>
  <c r="AZ722" i="16"/>
  <c r="BA722" i="16"/>
  <c r="BB722" i="16"/>
  <c r="BC722" i="16"/>
  <c r="BD722" i="16"/>
  <c r="BE722" i="16"/>
  <c r="AY723" i="16"/>
  <c r="AZ723" i="16"/>
  <c r="BA723" i="16"/>
  <c r="BB723" i="16"/>
  <c r="BC723" i="16"/>
  <c r="BD723" i="16"/>
  <c r="BE723" i="16"/>
  <c r="AY724" i="16"/>
  <c r="AZ724" i="16"/>
  <c r="BA724" i="16"/>
  <c r="BB724" i="16"/>
  <c r="BC724" i="16"/>
  <c r="BD724" i="16"/>
  <c r="BE724" i="16"/>
  <c r="AY725" i="16"/>
  <c r="AZ725" i="16"/>
  <c r="BA725" i="16"/>
  <c r="BB725" i="16"/>
  <c r="BC725" i="16"/>
  <c r="BD725" i="16"/>
  <c r="BE725" i="16"/>
  <c r="AY726" i="16"/>
  <c r="AZ726" i="16"/>
  <c r="BA726" i="16"/>
  <c r="BB726" i="16"/>
  <c r="BC726" i="16"/>
  <c r="BD726" i="16"/>
  <c r="BE726" i="16"/>
  <c r="AY727" i="16"/>
  <c r="AZ727" i="16"/>
  <c r="BA727" i="16"/>
  <c r="BB727" i="16"/>
  <c r="BC727" i="16"/>
  <c r="BD727" i="16"/>
  <c r="BE727" i="16"/>
  <c r="AY728" i="16"/>
  <c r="AZ728" i="16"/>
  <c r="BA728" i="16"/>
  <c r="BB728" i="16"/>
  <c r="BC728" i="16"/>
  <c r="BD728" i="16"/>
  <c r="BE728" i="16"/>
  <c r="AY729" i="16"/>
  <c r="AZ729" i="16"/>
  <c r="BA729" i="16"/>
  <c r="BB729" i="16"/>
  <c r="BC729" i="16"/>
  <c r="BD729" i="16"/>
  <c r="BE729" i="16"/>
  <c r="AY730" i="16"/>
  <c r="AZ730" i="16"/>
  <c r="BA730" i="16"/>
  <c r="BB730" i="16"/>
  <c r="BC730" i="16"/>
  <c r="BD730" i="16"/>
  <c r="BE730" i="16"/>
  <c r="AY731" i="16"/>
  <c r="AZ731" i="16"/>
  <c r="BA731" i="16"/>
  <c r="BB731" i="16"/>
  <c r="BC731" i="16"/>
  <c r="BD731" i="16"/>
  <c r="BE731" i="16"/>
  <c r="AY732" i="16"/>
  <c r="AZ732" i="16"/>
  <c r="BA732" i="16"/>
  <c r="BB732" i="16"/>
  <c r="BC732" i="16"/>
  <c r="BD732" i="16"/>
  <c r="BE732" i="16"/>
  <c r="AY733" i="16"/>
  <c r="AZ733" i="16"/>
  <c r="BA733" i="16"/>
  <c r="BB733" i="16"/>
  <c r="BC733" i="16"/>
  <c r="BD733" i="16"/>
  <c r="BE733" i="16"/>
  <c r="AY734" i="16"/>
  <c r="AZ734" i="16"/>
  <c r="BA734" i="16"/>
  <c r="BB734" i="16"/>
  <c r="BC734" i="16"/>
  <c r="BD734" i="16"/>
  <c r="BE734" i="16"/>
  <c r="AY735" i="16"/>
  <c r="AZ735" i="16"/>
  <c r="BA735" i="16"/>
  <c r="BB735" i="16"/>
  <c r="BC735" i="16"/>
  <c r="BD735" i="16"/>
  <c r="BE735" i="16"/>
  <c r="AY736" i="16"/>
  <c r="AZ736" i="16"/>
  <c r="BA736" i="16"/>
  <c r="BB736" i="16"/>
  <c r="BC736" i="16"/>
  <c r="BD736" i="16"/>
  <c r="BE736" i="16"/>
  <c r="AY737" i="16"/>
  <c r="AZ737" i="16"/>
  <c r="BA737" i="16"/>
  <c r="BB737" i="16"/>
  <c r="BC737" i="16"/>
  <c r="BD737" i="16"/>
  <c r="BE737" i="16"/>
  <c r="AY738" i="16"/>
  <c r="AZ738" i="16"/>
  <c r="BA738" i="16"/>
  <c r="BB738" i="16"/>
  <c r="BC738" i="16"/>
  <c r="BD738" i="16"/>
  <c r="BE738" i="16"/>
  <c r="AY739" i="16"/>
  <c r="AZ739" i="16"/>
  <c r="BA739" i="16"/>
  <c r="BB739" i="16"/>
  <c r="BC739" i="16"/>
  <c r="BD739" i="16"/>
  <c r="BE739" i="16"/>
  <c r="AY740" i="16"/>
  <c r="AZ740" i="16"/>
  <c r="BA740" i="16"/>
  <c r="BB740" i="16"/>
  <c r="BC740" i="16"/>
  <c r="BD740" i="16"/>
  <c r="BE740" i="16"/>
  <c r="AY741" i="16"/>
  <c r="AZ741" i="16"/>
  <c r="BA741" i="16"/>
  <c r="BB741" i="16"/>
  <c r="BC741" i="16"/>
  <c r="BD741" i="16"/>
  <c r="BE741" i="16"/>
  <c r="AY742" i="16"/>
  <c r="AZ742" i="16"/>
  <c r="BA742" i="16"/>
  <c r="BB742" i="16"/>
  <c r="BC742" i="16"/>
  <c r="BD742" i="16"/>
  <c r="BE742" i="16"/>
  <c r="AY743" i="16"/>
  <c r="AZ743" i="16"/>
  <c r="BA743" i="16"/>
  <c r="BB743" i="16"/>
  <c r="BC743" i="16"/>
  <c r="BD743" i="16"/>
  <c r="BE743" i="16"/>
  <c r="AY744" i="16"/>
  <c r="AZ744" i="16"/>
  <c r="BA744" i="16"/>
  <c r="BB744" i="16"/>
  <c r="BC744" i="16"/>
  <c r="BD744" i="16"/>
  <c r="BE744" i="16"/>
  <c r="AY745" i="16"/>
  <c r="AZ745" i="16"/>
  <c r="BA745" i="16"/>
  <c r="BB745" i="16"/>
  <c r="BC745" i="16"/>
  <c r="BD745" i="16"/>
  <c r="BE745" i="16"/>
  <c r="AY746" i="16"/>
  <c r="AZ746" i="16"/>
  <c r="BA746" i="16"/>
  <c r="BB746" i="16"/>
  <c r="BC746" i="16"/>
  <c r="BD746" i="16"/>
  <c r="BE746" i="16"/>
  <c r="AY747" i="16"/>
  <c r="AZ747" i="16"/>
  <c r="BA747" i="16"/>
  <c r="BB747" i="16"/>
  <c r="BC747" i="16"/>
  <c r="BD747" i="16"/>
  <c r="BE747" i="16"/>
  <c r="AY748" i="16"/>
  <c r="AZ748" i="16"/>
  <c r="BA748" i="16"/>
  <c r="BB748" i="16"/>
  <c r="BC748" i="16"/>
  <c r="BD748" i="16"/>
  <c r="BE748" i="16"/>
  <c r="AY749" i="16"/>
  <c r="AZ749" i="16"/>
  <c r="BA749" i="16"/>
  <c r="BB749" i="16"/>
  <c r="BC749" i="16"/>
  <c r="BD749" i="16"/>
  <c r="BE749" i="16"/>
  <c r="AY750" i="16"/>
  <c r="AZ750" i="16"/>
  <c r="BA750" i="16"/>
  <c r="BB750" i="16"/>
  <c r="BC750" i="16"/>
  <c r="BD750" i="16"/>
  <c r="BE750" i="16"/>
  <c r="AY751" i="16"/>
  <c r="AZ751" i="16"/>
  <c r="BA751" i="16"/>
  <c r="BB751" i="16"/>
  <c r="BC751" i="16"/>
  <c r="BD751" i="16"/>
  <c r="BE751" i="16"/>
  <c r="AY752" i="16"/>
  <c r="AZ752" i="16"/>
  <c r="BA752" i="16"/>
  <c r="BB752" i="16"/>
  <c r="BC752" i="16"/>
  <c r="BD752" i="16"/>
  <c r="BE752" i="16"/>
  <c r="AY753" i="16"/>
  <c r="AZ753" i="16"/>
  <c r="BA753" i="16"/>
  <c r="BB753" i="16"/>
  <c r="BC753" i="16"/>
  <c r="BD753" i="16"/>
  <c r="BE753" i="16"/>
  <c r="AY754" i="16"/>
  <c r="AZ754" i="16"/>
  <c r="BA754" i="16"/>
  <c r="BB754" i="16"/>
  <c r="BC754" i="16"/>
  <c r="BD754" i="16"/>
  <c r="BE754" i="16"/>
  <c r="AY755" i="16"/>
  <c r="AZ755" i="16"/>
  <c r="BA755" i="16"/>
  <c r="BB755" i="16"/>
  <c r="BC755" i="16"/>
  <c r="BD755" i="16"/>
  <c r="BE755" i="16"/>
  <c r="AY756" i="16"/>
  <c r="AZ756" i="16"/>
  <c r="BA756" i="16"/>
  <c r="BB756" i="16"/>
  <c r="BC756" i="16"/>
  <c r="BD756" i="16"/>
  <c r="BE756" i="16"/>
  <c r="AY757" i="16"/>
  <c r="AZ757" i="16"/>
  <c r="BA757" i="16"/>
  <c r="BB757" i="16"/>
  <c r="BC757" i="16"/>
  <c r="BD757" i="16"/>
  <c r="BE757" i="16"/>
  <c r="AY758" i="16"/>
  <c r="AZ758" i="16"/>
  <c r="BA758" i="16"/>
  <c r="BB758" i="16"/>
  <c r="BC758" i="16"/>
  <c r="BD758" i="16"/>
  <c r="BE758" i="16"/>
  <c r="AY759" i="16"/>
  <c r="AZ759" i="16"/>
  <c r="BA759" i="16"/>
  <c r="BB759" i="16"/>
  <c r="BC759" i="16"/>
  <c r="BD759" i="16"/>
  <c r="BE759" i="16"/>
  <c r="AY760" i="16"/>
  <c r="AZ760" i="16"/>
  <c r="BA760" i="16"/>
  <c r="BB760" i="16"/>
  <c r="BC760" i="16"/>
  <c r="BD760" i="16"/>
  <c r="BE760" i="16"/>
  <c r="AY761" i="16"/>
  <c r="AZ761" i="16"/>
  <c r="BA761" i="16"/>
  <c r="BB761" i="16"/>
  <c r="BC761" i="16"/>
  <c r="BD761" i="16"/>
  <c r="BE761" i="16"/>
  <c r="AY762" i="16"/>
  <c r="AZ762" i="16"/>
  <c r="BA762" i="16"/>
  <c r="BB762" i="16"/>
  <c r="BC762" i="16"/>
  <c r="BD762" i="16"/>
  <c r="BE762" i="16"/>
  <c r="AY763" i="16"/>
  <c r="AZ763" i="16"/>
  <c r="BA763" i="16"/>
  <c r="BB763" i="16"/>
  <c r="BC763" i="16"/>
  <c r="BD763" i="16"/>
  <c r="BE763" i="16"/>
  <c r="AY764" i="16"/>
  <c r="AZ764" i="16"/>
  <c r="BA764" i="16"/>
  <c r="BB764" i="16"/>
  <c r="BC764" i="16"/>
  <c r="BD764" i="16"/>
  <c r="BE764" i="16"/>
  <c r="AY765" i="16"/>
  <c r="AZ765" i="16"/>
  <c r="BA765" i="16"/>
  <c r="BB765" i="16"/>
  <c r="BC765" i="16"/>
  <c r="BD765" i="16"/>
  <c r="BE765" i="16"/>
  <c r="AY766" i="16"/>
  <c r="AZ766" i="16"/>
  <c r="BA766" i="16"/>
  <c r="BB766" i="16"/>
  <c r="BC766" i="16"/>
  <c r="BD766" i="16"/>
  <c r="BE766" i="16"/>
  <c r="AY767" i="16"/>
  <c r="AZ767" i="16"/>
  <c r="BA767" i="16"/>
  <c r="BB767" i="16"/>
  <c r="BC767" i="16"/>
  <c r="BD767" i="16"/>
  <c r="BE767" i="16"/>
  <c r="AY768" i="16"/>
  <c r="AZ768" i="16"/>
  <c r="BA768" i="16"/>
  <c r="BB768" i="16"/>
  <c r="BC768" i="16"/>
  <c r="BD768" i="16"/>
  <c r="BE768" i="16"/>
  <c r="AY769" i="16"/>
  <c r="AZ769" i="16"/>
  <c r="BA769" i="16"/>
  <c r="BB769" i="16"/>
  <c r="BC769" i="16"/>
  <c r="BD769" i="16"/>
  <c r="BE769" i="16"/>
  <c r="AY770" i="16"/>
  <c r="AZ770" i="16"/>
  <c r="BA770" i="16"/>
  <c r="BB770" i="16"/>
  <c r="BC770" i="16"/>
  <c r="BD770" i="16"/>
  <c r="BE770" i="16"/>
  <c r="AY771" i="16"/>
  <c r="AZ771" i="16"/>
  <c r="BA771" i="16"/>
  <c r="BB771" i="16"/>
  <c r="BC771" i="16"/>
  <c r="BD771" i="16"/>
  <c r="BE771" i="16"/>
  <c r="AY772" i="16"/>
  <c r="AZ772" i="16"/>
  <c r="BA772" i="16"/>
  <c r="BB772" i="16"/>
  <c r="BC772" i="16"/>
  <c r="BD772" i="16"/>
  <c r="BE772" i="16"/>
  <c r="AY773" i="16"/>
  <c r="AZ773" i="16"/>
  <c r="BA773" i="16"/>
  <c r="BB773" i="16"/>
  <c r="BC773" i="16"/>
  <c r="BD773" i="16"/>
  <c r="BE773" i="16"/>
  <c r="AY774" i="16"/>
  <c r="AZ774" i="16"/>
  <c r="BA774" i="16"/>
  <c r="BB774" i="16"/>
  <c r="BC774" i="16"/>
  <c r="BD774" i="16"/>
  <c r="BE774" i="16"/>
  <c r="AY775" i="16"/>
  <c r="AZ775" i="16"/>
  <c r="BA775" i="16"/>
  <c r="BB775" i="16"/>
  <c r="BC775" i="16"/>
  <c r="BD775" i="16"/>
  <c r="BE775" i="16"/>
  <c r="AY776" i="16"/>
  <c r="AZ776" i="16"/>
  <c r="BA776" i="16"/>
  <c r="BB776" i="16"/>
  <c r="BC776" i="16"/>
  <c r="BD776" i="16"/>
  <c r="BE776" i="16"/>
  <c r="AY777" i="16"/>
  <c r="AZ777" i="16"/>
  <c r="BA777" i="16"/>
  <c r="BB777" i="16"/>
  <c r="BC777" i="16"/>
  <c r="BD777" i="16"/>
  <c r="BE777" i="16"/>
  <c r="AY778" i="16"/>
  <c r="AZ778" i="16"/>
  <c r="BA778" i="16"/>
  <c r="BB778" i="16"/>
  <c r="BC778" i="16"/>
  <c r="BD778" i="16"/>
  <c r="BE778" i="16"/>
  <c r="AY779" i="16"/>
  <c r="AZ779" i="16"/>
  <c r="BA779" i="16"/>
  <c r="BB779" i="16"/>
  <c r="BC779" i="16"/>
  <c r="BD779" i="16"/>
  <c r="BE779" i="16"/>
  <c r="AY780" i="16"/>
  <c r="AZ780" i="16"/>
  <c r="BA780" i="16"/>
  <c r="BB780" i="16"/>
  <c r="BC780" i="16"/>
  <c r="BD780" i="16"/>
  <c r="BE780" i="16"/>
  <c r="AY781" i="16"/>
  <c r="AZ781" i="16"/>
  <c r="BA781" i="16"/>
  <c r="BB781" i="16"/>
  <c r="BC781" i="16"/>
  <c r="BD781" i="16"/>
  <c r="BE781" i="16"/>
  <c r="AY782" i="16"/>
  <c r="AZ782" i="16"/>
  <c r="BA782" i="16"/>
  <c r="BB782" i="16"/>
  <c r="BC782" i="16"/>
  <c r="BD782" i="16"/>
  <c r="BE782" i="16"/>
  <c r="AY783" i="16"/>
  <c r="AZ783" i="16"/>
  <c r="BA783" i="16"/>
  <c r="BB783" i="16"/>
  <c r="BC783" i="16"/>
  <c r="BD783" i="16"/>
  <c r="BE783" i="16"/>
  <c r="AY784" i="16"/>
  <c r="AZ784" i="16"/>
  <c r="BA784" i="16"/>
  <c r="BB784" i="16"/>
  <c r="BC784" i="16"/>
  <c r="BD784" i="16"/>
  <c r="BE784" i="16"/>
  <c r="AY785" i="16"/>
  <c r="AZ785" i="16"/>
  <c r="BA785" i="16"/>
  <c r="BB785" i="16"/>
  <c r="BC785" i="16"/>
  <c r="BD785" i="16"/>
  <c r="BE785" i="16"/>
  <c r="AY786" i="16"/>
  <c r="AZ786" i="16"/>
  <c r="BA786" i="16"/>
  <c r="BB786" i="16"/>
  <c r="BC786" i="16"/>
  <c r="BD786" i="16"/>
  <c r="BE786" i="16"/>
  <c r="AY787" i="16"/>
  <c r="AZ787" i="16"/>
  <c r="BA787" i="16"/>
  <c r="BB787" i="16"/>
  <c r="BC787" i="16"/>
  <c r="BD787" i="16"/>
  <c r="BE787" i="16"/>
  <c r="AY788" i="16"/>
  <c r="AZ788" i="16"/>
  <c r="BA788" i="16"/>
  <c r="BB788" i="16"/>
  <c r="BC788" i="16"/>
  <c r="BD788" i="16"/>
  <c r="BE788" i="16"/>
  <c r="AY789" i="16"/>
  <c r="AZ789" i="16"/>
  <c r="BA789" i="16"/>
  <c r="BB789" i="16"/>
  <c r="BC789" i="16"/>
  <c r="BD789" i="16"/>
  <c r="BE789" i="16"/>
  <c r="AY790" i="16"/>
  <c r="AZ790" i="16"/>
  <c r="BA790" i="16"/>
  <c r="BB790" i="16"/>
  <c r="BC790" i="16"/>
  <c r="BD790" i="16"/>
  <c r="BE790" i="16"/>
  <c r="AY791" i="16"/>
  <c r="AZ791" i="16"/>
  <c r="BA791" i="16"/>
  <c r="BB791" i="16"/>
  <c r="BC791" i="16"/>
  <c r="BD791" i="16"/>
  <c r="BE791" i="16"/>
  <c r="AY792" i="16"/>
  <c r="AZ792" i="16"/>
  <c r="BA792" i="16"/>
  <c r="BB792" i="16"/>
  <c r="BC792" i="16"/>
  <c r="BD792" i="16"/>
  <c r="BE792" i="16"/>
  <c r="AY793" i="16"/>
  <c r="AZ793" i="16"/>
  <c r="BA793" i="16"/>
  <c r="BB793" i="16"/>
  <c r="BC793" i="16"/>
  <c r="BD793" i="16"/>
  <c r="BE793" i="16"/>
  <c r="AY794" i="16"/>
  <c r="AZ794" i="16"/>
  <c r="BA794" i="16"/>
  <c r="BB794" i="16"/>
  <c r="BC794" i="16"/>
  <c r="BD794" i="16"/>
  <c r="BE794" i="16"/>
  <c r="AY795" i="16"/>
  <c r="AZ795" i="16"/>
  <c r="BA795" i="16"/>
  <c r="BB795" i="16"/>
  <c r="BC795" i="16"/>
  <c r="BD795" i="16"/>
  <c r="BE795" i="16"/>
  <c r="AY796" i="16"/>
  <c r="AZ796" i="16"/>
  <c r="BA796" i="16"/>
  <c r="BB796" i="16"/>
  <c r="BC796" i="16"/>
  <c r="BD796" i="16"/>
  <c r="BE796" i="16"/>
  <c r="AY797" i="16"/>
  <c r="AZ797" i="16"/>
  <c r="BA797" i="16"/>
  <c r="BB797" i="16"/>
  <c r="BC797" i="16"/>
  <c r="BD797" i="16"/>
  <c r="BE797" i="16"/>
  <c r="AY798" i="16"/>
  <c r="AZ798" i="16"/>
  <c r="BA798" i="16"/>
  <c r="BB798" i="16"/>
  <c r="BC798" i="16"/>
  <c r="BD798" i="16"/>
  <c r="BE798" i="16"/>
  <c r="AY799" i="16"/>
  <c r="AZ799" i="16"/>
  <c r="BA799" i="16"/>
  <c r="BB799" i="16"/>
  <c r="BC799" i="16"/>
  <c r="BD799" i="16"/>
  <c r="BE799" i="16"/>
  <c r="AY800" i="16"/>
  <c r="AZ800" i="16"/>
  <c r="BA800" i="16"/>
  <c r="BB800" i="16"/>
  <c r="BC800" i="16"/>
  <c r="BD800" i="16"/>
  <c r="BE800" i="16"/>
  <c r="AY801" i="16"/>
  <c r="AZ801" i="16"/>
  <c r="BA801" i="16"/>
  <c r="BB801" i="16"/>
  <c r="BC801" i="16"/>
  <c r="BD801" i="16"/>
  <c r="BE801" i="16"/>
  <c r="AY802" i="16"/>
  <c r="AZ802" i="16"/>
  <c r="BA802" i="16"/>
  <c r="BB802" i="16"/>
  <c r="BC802" i="16"/>
  <c r="BD802" i="16"/>
  <c r="BE802" i="16"/>
  <c r="AY803" i="16"/>
  <c r="AZ803" i="16"/>
  <c r="BA803" i="16"/>
  <c r="BB803" i="16"/>
  <c r="BC803" i="16"/>
  <c r="BD803" i="16"/>
  <c r="BE803" i="16"/>
  <c r="AY804" i="16"/>
  <c r="AZ804" i="16"/>
  <c r="BA804" i="16"/>
  <c r="BB804" i="16"/>
  <c r="BC804" i="16"/>
  <c r="BD804" i="16"/>
  <c r="BE804" i="16"/>
  <c r="AY805" i="16"/>
  <c r="AZ805" i="16"/>
  <c r="BA805" i="16"/>
  <c r="BB805" i="16"/>
  <c r="BC805" i="16"/>
  <c r="BD805" i="16"/>
  <c r="BE805" i="16"/>
  <c r="AY806" i="16"/>
  <c r="AZ806" i="16"/>
  <c r="BA806" i="16"/>
  <c r="BB806" i="16"/>
  <c r="BC806" i="16"/>
  <c r="BD806" i="16"/>
  <c r="BE806" i="16"/>
  <c r="AY807" i="16"/>
  <c r="AZ807" i="16"/>
  <c r="BA807" i="16"/>
  <c r="BB807" i="16"/>
  <c r="BC807" i="16"/>
  <c r="BD807" i="16"/>
  <c r="BE807" i="16"/>
  <c r="AY808" i="16"/>
  <c r="AZ808" i="16"/>
  <c r="BA808" i="16"/>
  <c r="BB808" i="16"/>
  <c r="BC808" i="16"/>
  <c r="BD808" i="16"/>
  <c r="BE808" i="16"/>
  <c r="AY809" i="16"/>
  <c r="AZ809" i="16"/>
  <c r="BA809" i="16"/>
  <c r="BB809" i="16"/>
  <c r="BC809" i="16"/>
  <c r="BD809" i="16"/>
  <c r="BE809" i="16"/>
  <c r="AY810" i="16"/>
  <c r="AZ810" i="16"/>
  <c r="BA810" i="16"/>
  <c r="BB810" i="16"/>
  <c r="BC810" i="16"/>
  <c r="BD810" i="16"/>
  <c r="BE810" i="16"/>
  <c r="AY811" i="16"/>
  <c r="AZ811" i="16"/>
  <c r="BA811" i="16"/>
  <c r="BB811" i="16"/>
  <c r="BC811" i="16"/>
  <c r="BD811" i="16"/>
  <c r="BE811" i="16"/>
  <c r="AY812" i="16"/>
  <c r="AZ812" i="16"/>
  <c r="BA812" i="16"/>
  <c r="BB812" i="16"/>
  <c r="BC812" i="16"/>
  <c r="BD812" i="16"/>
  <c r="BE812" i="16"/>
  <c r="AY813" i="16"/>
  <c r="AZ813" i="16"/>
  <c r="BA813" i="16"/>
  <c r="BB813" i="16"/>
  <c r="BC813" i="16"/>
  <c r="BD813" i="16"/>
  <c r="BE813" i="16"/>
  <c r="AY814" i="16"/>
  <c r="AZ814" i="16"/>
  <c r="BA814" i="16"/>
  <c r="BB814" i="16"/>
  <c r="BC814" i="16"/>
  <c r="BD814" i="16"/>
  <c r="BE814" i="16"/>
  <c r="AY815" i="16"/>
  <c r="AZ815" i="16"/>
  <c r="BA815" i="16"/>
  <c r="BB815" i="16"/>
  <c r="BC815" i="16"/>
  <c r="BD815" i="16"/>
  <c r="BE815" i="16"/>
  <c r="AY816" i="16"/>
  <c r="AZ816" i="16"/>
  <c r="BA816" i="16"/>
  <c r="BB816" i="16"/>
  <c r="BC816" i="16"/>
  <c r="BD816" i="16"/>
  <c r="BE816" i="16"/>
  <c r="AY817" i="16"/>
  <c r="AZ817" i="16"/>
  <c r="BA817" i="16"/>
  <c r="BB817" i="16"/>
  <c r="BC817" i="16"/>
  <c r="BD817" i="16"/>
  <c r="BE817" i="16"/>
  <c r="AY818" i="16"/>
  <c r="AZ818" i="16"/>
  <c r="BA818" i="16"/>
  <c r="BB818" i="16"/>
  <c r="BC818" i="16"/>
  <c r="BD818" i="16"/>
  <c r="BE818" i="16"/>
  <c r="AZ6" i="16"/>
  <c r="BA6" i="16"/>
  <c r="BB6" i="16"/>
  <c r="BC6" i="16"/>
  <c r="BD6" i="16"/>
  <c r="BE6" i="16"/>
  <c r="AY6" i="16"/>
  <c r="AP816" i="16"/>
  <c r="AQ816" i="16"/>
  <c r="AR816" i="16"/>
  <c r="AS816" i="16"/>
  <c r="AP817" i="16"/>
  <c r="AQ817" i="16"/>
  <c r="AR817" i="16"/>
  <c r="AS817" i="16"/>
  <c r="AP818" i="16"/>
  <c r="AQ818" i="16"/>
  <c r="AR818" i="16"/>
  <c r="AS818" i="16"/>
  <c r="AP7" i="16"/>
  <c r="AQ7" i="16"/>
  <c r="AR7" i="16"/>
  <c r="AS7" i="16"/>
  <c r="AP8" i="16"/>
  <c r="AQ8" i="16"/>
  <c r="AR8" i="16"/>
  <c r="AS8" i="16"/>
  <c r="AP9" i="16"/>
  <c r="AQ9" i="16"/>
  <c r="AR9" i="16"/>
  <c r="AS9" i="16"/>
  <c r="AP10" i="16"/>
  <c r="AQ10" i="16"/>
  <c r="AR10" i="16"/>
  <c r="AS10" i="16"/>
  <c r="AP11" i="16"/>
  <c r="AQ11" i="16"/>
  <c r="AR11" i="16"/>
  <c r="AS11" i="16"/>
  <c r="AP12" i="16"/>
  <c r="AQ12" i="16"/>
  <c r="AR12" i="16"/>
  <c r="AS12" i="16"/>
  <c r="AP13" i="16"/>
  <c r="AQ13" i="16"/>
  <c r="AR13" i="16"/>
  <c r="AS13" i="16"/>
  <c r="AP14" i="16"/>
  <c r="AQ14" i="16"/>
  <c r="AR14" i="16"/>
  <c r="AS14" i="16"/>
  <c r="AP15" i="16"/>
  <c r="AQ15" i="16"/>
  <c r="AR15" i="16"/>
  <c r="AS15" i="16"/>
  <c r="AP16" i="16"/>
  <c r="AQ16" i="16"/>
  <c r="AR16" i="16"/>
  <c r="AS16" i="16"/>
  <c r="AP17" i="16"/>
  <c r="AQ17" i="16"/>
  <c r="AR17" i="16"/>
  <c r="AS17" i="16"/>
  <c r="AP18" i="16"/>
  <c r="AQ18" i="16"/>
  <c r="AR18" i="16"/>
  <c r="AS18" i="16"/>
  <c r="AP19" i="16"/>
  <c r="AQ19" i="16"/>
  <c r="AR19" i="16"/>
  <c r="AS19" i="16"/>
  <c r="AP20" i="16"/>
  <c r="AQ20" i="16"/>
  <c r="AR20" i="16"/>
  <c r="AS20" i="16"/>
  <c r="AP21" i="16"/>
  <c r="AQ21" i="16"/>
  <c r="AR21" i="16"/>
  <c r="AS21" i="16"/>
  <c r="AP22" i="16"/>
  <c r="AQ22" i="16"/>
  <c r="AR22" i="16"/>
  <c r="AS22" i="16"/>
  <c r="AP23" i="16"/>
  <c r="AQ23" i="16"/>
  <c r="AR23" i="16"/>
  <c r="AS23" i="16"/>
  <c r="AP24" i="16"/>
  <c r="AQ24" i="16"/>
  <c r="AR24" i="16"/>
  <c r="AS24" i="16"/>
  <c r="AP25" i="16"/>
  <c r="AQ25" i="16"/>
  <c r="AR25" i="16"/>
  <c r="AS25" i="16"/>
  <c r="AP26" i="16"/>
  <c r="AQ26" i="16"/>
  <c r="AR26" i="16"/>
  <c r="AS26" i="16"/>
  <c r="AP27" i="16"/>
  <c r="AQ27" i="16"/>
  <c r="AR27" i="16"/>
  <c r="AS27" i="16"/>
  <c r="AP28" i="16"/>
  <c r="AQ28" i="16"/>
  <c r="AR28" i="16"/>
  <c r="AS28" i="16"/>
  <c r="AP29" i="16"/>
  <c r="AQ29" i="16"/>
  <c r="AR29" i="16"/>
  <c r="AS29" i="16"/>
  <c r="AP30" i="16"/>
  <c r="AQ30" i="16"/>
  <c r="AR30" i="16"/>
  <c r="AS30" i="16"/>
  <c r="AP31" i="16"/>
  <c r="AQ31" i="16"/>
  <c r="AR31" i="16"/>
  <c r="AS31" i="16"/>
  <c r="AP32" i="16"/>
  <c r="AQ32" i="16"/>
  <c r="AR32" i="16"/>
  <c r="AS32" i="16"/>
  <c r="AP33" i="16"/>
  <c r="AQ33" i="16"/>
  <c r="AR33" i="16"/>
  <c r="AS33" i="16"/>
  <c r="AP34" i="16"/>
  <c r="AQ34" i="16"/>
  <c r="AR34" i="16"/>
  <c r="AS34" i="16"/>
  <c r="AP35" i="16"/>
  <c r="AQ35" i="16"/>
  <c r="AR35" i="16"/>
  <c r="AS35" i="16"/>
  <c r="AP36" i="16"/>
  <c r="AQ36" i="16"/>
  <c r="AR36" i="16"/>
  <c r="AS36" i="16"/>
  <c r="AP37" i="16"/>
  <c r="AQ37" i="16"/>
  <c r="AR37" i="16"/>
  <c r="AS37" i="16"/>
  <c r="AP38" i="16"/>
  <c r="AQ38" i="16"/>
  <c r="AR38" i="16"/>
  <c r="AS38" i="16"/>
  <c r="AP39" i="16"/>
  <c r="AQ39" i="16"/>
  <c r="AR39" i="16"/>
  <c r="AS39" i="16"/>
  <c r="AP40" i="16"/>
  <c r="AQ40" i="16"/>
  <c r="AR40" i="16"/>
  <c r="AS40" i="16"/>
  <c r="AP41" i="16"/>
  <c r="AQ41" i="16"/>
  <c r="AR41" i="16"/>
  <c r="AS41" i="16"/>
  <c r="AP42" i="16"/>
  <c r="AQ42" i="16"/>
  <c r="AR42" i="16"/>
  <c r="AS42" i="16"/>
  <c r="AP43" i="16"/>
  <c r="AQ43" i="16"/>
  <c r="AR43" i="16"/>
  <c r="AS43" i="16"/>
  <c r="AP44" i="16"/>
  <c r="AQ44" i="16"/>
  <c r="AR44" i="16"/>
  <c r="AS44" i="16"/>
  <c r="AP45" i="16"/>
  <c r="AQ45" i="16"/>
  <c r="AR45" i="16"/>
  <c r="AS45" i="16"/>
  <c r="AP46" i="16"/>
  <c r="AQ46" i="16"/>
  <c r="AR46" i="16"/>
  <c r="AS46" i="16"/>
  <c r="AP47" i="16"/>
  <c r="AQ47" i="16"/>
  <c r="AR47" i="16"/>
  <c r="AS47" i="16"/>
  <c r="AP48" i="16"/>
  <c r="AQ48" i="16"/>
  <c r="AR48" i="16"/>
  <c r="AS48" i="16"/>
  <c r="AP49" i="16"/>
  <c r="AQ49" i="16"/>
  <c r="AR49" i="16"/>
  <c r="AS49" i="16"/>
  <c r="AP50" i="16"/>
  <c r="AQ50" i="16"/>
  <c r="AR50" i="16"/>
  <c r="AS50" i="16"/>
  <c r="AP51" i="16"/>
  <c r="AQ51" i="16"/>
  <c r="AR51" i="16"/>
  <c r="AS51" i="16"/>
  <c r="AP52" i="16"/>
  <c r="AQ52" i="16"/>
  <c r="AR52" i="16"/>
  <c r="AS52" i="16"/>
  <c r="AP53" i="16"/>
  <c r="AQ53" i="16"/>
  <c r="AR53" i="16"/>
  <c r="AS53" i="16"/>
  <c r="AP54" i="16"/>
  <c r="AQ54" i="16"/>
  <c r="AR54" i="16"/>
  <c r="AS54" i="16"/>
  <c r="AP55" i="16"/>
  <c r="AQ55" i="16"/>
  <c r="AR55" i="16"/>
  <c r="AS55" i="16"/>
  <c r="AP56" i="16"/>
  <c r="AQ56" i="16"/>
  <c r="AR56" i="16"/>
  <c r="AS56" i="16"/>
  <c r="AP57" i="16"/>
  <c r="AQ57" i="16"/>
  <c r="AR57" i="16"/>
  <c r="AS57" i="16"/>
  <c r="AP58" i="16"/>
  <c r="AQ58" i="16"/>
  <c r="AR58" i="16"/>
  <c r="AS58" i="16"/>
  <c r="AP59" i="16"/>
  <c r="AQ59" i="16"/>
  <c r="AR59" i="16"/>
  <c r="AS59" i="16"/>
  <c r="AP60" i="16"/>
  <c r="AQ60" i="16"/>
  <c r="AR60" i="16"/>
  <c r="AS60" i="16"/>
  <c r="AP61" i="16"/>
  <c r="AQ61" i="16"/>
  <c r="AR61" i="16"/>
  <c r="AS61" i="16"/>
  <c r="AP62" i="16"/>
  <c r="AQ62" i="16"/>
  <c r="AR62" i="16"/>
  <c r="AS62" i="16"/>
  <c r="AP63" i="16"/>
  <c r="AQ63" i="16"/>
  <c r="AR63" i="16"/>
  <c r="AS63" i="16"/>
  <c r="AP64" i="16"/>
  <c r="AQ64" i="16"/>
  <c r="AR64" i="16"/>
  <c r="AS64" i="16"/>
  <c r="AP65" i="16"/>
  <c r="AQ65" i="16"/>
  <c r="AR65" i="16"/>
  <c r="AS65" i="16"/>
  <c r="AP66" i="16"/>
  <c r="AQ66" i="16"/>
  <c r="AR66" i="16"/>
  <c r="AS66" i="16"/>
  <c r="AP67" i="16"/>
  <c r="AQ67" i="16"/>
  <c r="AR67" i="16"/>
  <c r="AS67" i="16"/>
  <c r="AP68" i="16"/>
  <c r="AQ68" i="16"/>
  <c r="AR68" i="16"/>
  <c r="AS68" i="16"/>
  <c r="AP69" i="16"/>
  <c r="AQ69" i="16"/>
  <c r="AR69" i="16"/>
  <c r="AS69" i="16"/>
  <c r="AP70" i="16"/>
  <c r="AQ70" i="16"/>
  <c r="AR70" i="16"/>
  <c r="AS70" i="16"/>
  <c r="AP71" i="16"/>
  <c r="AQ71" i="16"/>
  <c r="AR71" i="16"/>
  <c r="AS71" i="16"/>
  <c r="AP72" i="16"/>
  <c r="AQ72" i="16"/>
  <c r="AR72" i="16"/>
  <c r="AS72" i="16"/>
  <c r="AP73" i="16"/>
  <c r="AQ73" i="16"/>
  <c r="AR73" i="16"/>
  <c r="AS73" i="16"/>
  <c r="AP74" i="16"/>
  <c r="AQ74" i="16"/>
  <c r="AR74" i="16"/>
  <c r="AS74" i="16"/>
  <c r="AP75" i="16"/>
  <c r="AQ75" i="16"/>
  <c r="AR75" i="16"/>
  <c r="AS75" i="16"/>
  <c r="AP76" i="16"/>
  <c r="AQ76" i="16"/>
  <c r="AR76" i="16"/>
  <c r="AS76" i="16"/>
  <c r="AP77" i="16"/>
  <c r="AQ77" i="16"/>
  <c r="AR77" i="16"/>
  <c r="AS77" i="16"/>
  <c r="AP78" i="16"/>
  <c r="AQ78" i="16"/>
  <c r="AR78" i="16"/>
  <c r="AS78" i="16"/>
  <c r="AP79" i="16"/>
  <c r="AQ79" i="16"/>
  <c r="AR79" i="16"/>
  <c r="AS79" i="16"/>
  <c r="AP80" i="16"/>
  <c r="AQ80" i="16"/>
  <c r="AR80" i="16"/>
  <c r="AS80" i="16"/>
  <c r="AP81" i="16"/>
  <c r="AQ81" i="16"/>
  <c r="AR81" i="16"/>
  <c r="AS81" i="16"/>
  <c r="AP82" i="16"/>
  <c r="AQ82" i="16"/>
  <c r="AR82" i="16"/>
  <c r="AS82" i="16"/>
  <c r="AP83" i="16"/>
  <c r="AQ83" i="16"/>
  <c r="AR83" i="16"/>
  <c r="AS83" i="16"/>
  <c r="AP84" i="16"/>
  <c r="AQ84" i="16"/>
  <c r="AR84" i="16"/>
  <c r="AS84" i="16"/>
  <c r="AP85" i="16"/>
  <c r="AQ85" i="16"/>
  <c r="AR85" i="16"/>
  <c r="AS85" i="16"/>
  <c r="AP86" i="16"/>
  <c r="AQ86" i="16"/>
  <c r="AR86" i="16"/>
  <c r="AS86" i="16"/>
  <c r="AP87" i="16"/>
  <c r="AQ87" i="16"/>
  <c r="AR87" i="16"/>
  <c r="AS87" i="16"/>
  <c r="AP88" i="16"/>
  <c r="AQ88" i="16"/>
  <c r="AR88" i="16"/>
  <c r="AS88" i="16"/>
  <c r="AP89" i="16"/>
  <c r="AQ89" i="16"/>
  <c r="AR89" i="16"/>
  <c r="AS89" i="16"/>
  <c r="AP90" i="16"/>
  <c r="AQ90" i="16"/>
  <c r="AR90" i="16"/>
  <c r="AS90" i="16"/>
  <c r="AP91" i="16"/>
  <c r="AQ91" i="16"/>
  <c r="AR91" i="16"/>
  <c r="AS91" i="16"/>
  <c r="AP92" i="16"/>
  <c r="AQ92" i="16"/>
  <c r="AR92" i="16"/>
  <c r="AS92" i="16"/>
  <c r="AP93" i="16"/>
  <c r="AQ93" i="16"/>
  <c r="AR93" i="16"/>
  <c r="AS93" i="16"/>
  <c r="AP94" i="16"/>
  <c r="AQ94" i="16"/>
  <c r="AR94" i="16"/>
  <c r="AS94" i="16"/>
  <c r="AP95" i="16"/>
  <c r="AQ95" i="16"/>
  <c r="AR95" i="16"/>
  <c r="AS95" i="16"/>
  <c r="AP96" i="16"/>
  <c r="AQ96" i="16"/>
  <c r="AR96" i="16"/>
  <c r="AS96" i="16"/>
  <c r="AP97" i="16"/>
  <c r="AQ97" i="16"/>
  <c r="AR97" i="16"/>
  <c r="AS97" i="16"/>
  <c r="AP98" i="16"/>
  <c r="AQ98" i="16"/>
  <c r="AR98" i="16"/>
  <c r="AS98" i="16"/>
  <c r="AP99" i="16"/>
  <c r="AQ99" i="16"/>
  <c r="AR99" i="16"/>
  <c r="AS99" i="16"/>
  <c r="AP100" i="16"/>
  <c r="AQ100" i="16"/>
  <c r="AR100" i="16"/>
  <c r="AS100" i="16"/>
  <c r="AP101" i="16"/>
  <c r="AQ101" i="16"/>
  <c r="AR101" i="16"/>
  <c r="AS101" i="16"/>
  <c r="AP102" i="16"/>
  <c r="AQ102" i="16"/>
  <c r="AR102" i="16"/>
  <c r="AS102" i="16"/>
  <c r="AP103" i="16"/>
  <c r="AQ103" i="16"/>
  <c r="AR103" i="16"/>
  <c r="AS103" i="16"/>
  <c r="AP104" i="16"/>
  <c r="AQ104" i="16"/>
  <c r="AR104" i="16"/>
  <c r="AS104" i="16"/>
  <c r="AP105" i="16"/>
  <c r="AQ105" i="16"/>
  <c r="AR105" i="16"/>
  <c r="AS105" i="16"/>
  <c r="AP106" i="16"/>
  <c r="AQ106" i="16"/>
  <c r="AR106" i="16"/>
  <c r="AS106" i="16"/>
  <c r="AP107" i="16"/>
  <c r="AQ107" i="16"/>
  <c r="AR107" i="16"/>
  <c r="AS107" i="16"/>
  <c r="AP108" i="16"/>
  <c r="AQ108" i="16"/>
  <c r="AR108" i="16"/>
  <c r="AS108" i="16"/>
  <c r="AP109" i="16"/>
  <c r="AQ109" i="16"/>
  <c r="AR109" i="16"/>
  <c r="AS109" i="16"/>
  <c r="AP110" i="16"/>
  <c r="AQ110" i="16"/>
  <c r="AR110" i="16"/>
  <c r="AS110" i="16"/>
  <c r="AP111" i="16"/>
  <c r="AQ111" i="16"/>
  <c r="AR111" i="16"/>
  <c r="AS111" i="16"/>
  <c r="AP112" i="16"/>
  <c r="AQ112" i="16"/>
  <c r="AR112" i="16"/>
  <c r="AS112" i="16"/>
  <c r="AP113" i="16"/>
  <c r="AQ113" i="16"/>
  <c r="AR113" i="16"/>
  <c r="AS113" i="16"/>
  <c r="AP114" i="16"/>
  <c r="AQ114" i="16"/>
  <c r="AR114" i="16"/>
  <c r="AS114" i="16"/>
  <c r="AP115" i="16"/>
  <c r="AQ115" i="16"/>
  <c r="AR115" i="16"/>
  <c r="AS115" i="16"/>
  <c r="AP116" i="16"/>
  <c r="AQ116" i="16"/>
  <c r="AR116" i="16"/>
  <c r="AS116" i="16"/>
  <c r="AP117" i="16"/>
  <c r="AQ117" i="16"/>
  <c r="AR117" i="16"/>
  <c r="AS117" i="16"/>
  <c r="AP118" i="16"/>
  <c r="AQ118" i="16"/>
  <c r="AR118" i="16"/>
  <c r="AS118" i="16"/>
  <c r="AP119" i="16"/>
  <c r="AQ119" i="16"/>
  <c r="AR119" i="16"/>
  <c r="AS119" i="16"/>
  <c r="AP120" i="16"/>
  <c r="AQ120" i="16"/>
  <c r="AR120" i="16"/>
  <c r="AS120" i="16"/>
  <c r="AP121" i="16"/>
  <c r="AQ121" i="16"/>
  <c r="AR121" i="16"/>
  <c r="AS121" i="16"/>
  <c r="AP122" i="16"/>
  <c r="AQ122" i="16"/>
  <c r="AR122" i="16"/>
  <c r="AS122" i="16"/>
  <c r="AP123" i="16"/>
  <c r="AQ123" i="16"/>
  <c r="AR123" i="16"/>
  <c r="AS123" i="16"/>
  <c r="AP124" i="16"/>
  <c r="AQ124" i="16"/>
  <c r="AR124" i="16"/>
  <c r="AS124" i="16"/>
  <c r="AP125" i="16"/>
  <c r="AQ125" i="16"/>
  <c r="AR125" i="16"/>
  <c r="AS125" i="16"/>
  <c r="AP126" i="16"/>
  <c r="AQ126" i="16"/>
  <c r="AR126" i="16"/>
  <c r="AS126" i="16"/>
  <c r="AP127" i="16"/>
  <c r="AQ127" i="16"/>
  <c r="AR127" i="16"/>
  <c r="AS127" i="16"/>
  <c r="AP128" i="16"/>
  <c r="AQ128" i="16"/>
  <c r="AR128" i="16"/>
  <c r="AS128" i="16"/>
  <c r="AP129" i="16"/>
  <c r="AQ129" i="16"/>
  <c r="AR129" i="16"/>
  <c r="AS129" i="16"/>
  <c r="AP130" i="16"/>
  <c r="AQ130" i="16"/>
  <c r="AR130" i="16"/>
  <c r="AS130" i="16"/>
  <c r="AP131" i="16"/>
  <c r="AQ131" i="16"/>
  <c r="AR131" i="16"/>
  <c r="AS131" i="16"/>
  <c r="AP132" i="16"/>
  <c r="AQ132" i="16"/>
  <c r="AR132" i="16"/>
  <c r="AS132" i="16"/>
  <c r="AP133" i="16"/>
  <c r="AQ133" i="16"/>
  <c r="AR133" i="16"/>
  <c r="AS133" i="16"/>
  <c r="AP134" i="16"/>
  <c r="AQ134" i="16"/>
  <c r="AR134" i="16"/>
  <c r="AS134" i="16"/>
  <c r="AP135" i="16"/>
  <c r="AQ135" i="16"/>
  <c r="AR135" i="16"/>
  <c r="AS135" i="16"/>
  <c r="AP136" i="16"/>
  <c r="AQ136" i="16"/>
  <c r="AR136" i="16"/>
  <c r="AS136" i="16"/>
  <c r="AP137" i="16"/>
  <c r="AQ137" i="16"/>
  <c r="AR137" i="16"/>
  <c r="AS137" i="16"/>
  <c r="AP138" i="16"/>
  <c r="AQ138" i="16"/>
  <c r="AR138" i="16"/>
  <c r="AS138" i="16"/>
  <c r="AP139" i="16"/>
  <c r="AQ139" i="16"/>
  <c r="AR139" i="16"/>
  <c r="AS139" i="16"/>
  <c r="AP140" i="16"/>
  <c r="AQ140" i="16"/>
  <c r="AR140" i="16"/>
  <c r="AS140" i="16"/>
  <c r="AP141" i="16"/>
  <c r="AQ141" i="16"/>
  <c r="AR141" i="16"/>
  <c r="AS141" i="16"/>
  <c r="AP142" i="16"/>
  <c r="AQ142" i="16"/>
  <c r="AR142" i="16"/>
  <c r="AS142" i="16"/>
  <c r="AP143" i="16"/>
  <c r="AQ143" i="16"/>
  <c r="AR143" i="16"/>
  <c r="AS143" i="16"/>
  <c r="AP144" i="16"/>
  <c r="AQ144" i="16"/>
  <c r="AR144" i="16"/>
  <c r="AS144" i="16"/>
  <c r="AP145" i="16"/>
  <c r="AQ145" i="16"/>
  <c r="AR145" i="16"/>
  <c r="AS145" i="16"/>
  <c r="AP146" i="16"/>
  <c r="AQ146" i="16"/>
  <c r="AR146" i="16"/>
  <c r="AS146" i="16"/>
  <c r="AP147" i="16"/>
  <c r="AQ147" i="16"/>
  <c r="AR147" i="16"/>
  <c r="AS147" i="16"/>
  <c r="AP148" i="16"/>
  <c r="AQ148" i="16"/>
  <c r="AR148" i="16"/>
  <c r="AS148" i="16"/>
  <c r="AP149" i="16"/>
  <c r="AQ149" i="16"/>
  <c r="AR149" i="16"/>
  <c r="AS149" i="16"/>
  <c r="AP150" i="16"/>
  <c r="AQ150" i="16"/>
  <c r="AR150" i="16"/>
  <c r="AS150" i="16"/>
  <c r="AP151" i="16"/>
  <c r="AQ151" i="16"/>
  <c r="AR151" i="16"/>
  <c r="AS151" i="16"/>
  <c r="AP152" i="16"/>
  <c r="AQ152" i="16"/>
  <c r="AR152" i="16"/>
  <c r="AS152" i="16"/>
  <c r="AP153" i="16"/>
  <c r="AQ153" i="16"/>
  <c r="AR153" i="16"/>
  <c r="AS153" i="16"/>
  <c r="AP154" i="16"/>
  <c r="AQ154" i="16"/>
  <c r="AR154" i="16"/>
  <c r="AS154" i="16"/>
  <c r="AP155" i="16"/>
  <c r="AQ155" i="16"/>
  <c r="AR155" i="16"/>
  <c r="AS155" i="16"/>
  <c r="AP156" i="16"/>
  <c r="AQ156" i="16"/>
  <c r="AR156" i="16"/>
  <c r="AS156" i="16"/>
  <c r="AP157" i="16"/>
  <c r="AQ157" i="16"/>
  <c r="AR157" i="16"/>
  <c r="AS157" i="16"/>
  <c r="AP158" i="16"/>
  <c r="AQ158" i="16"/>
  <c r="AR158" i="16"/>
  <c r="AS158" i="16"/>
  <c r="AP159" i="16"/>
  <c r="AQ159" i="16"/>
  <c r="AR159" i="16"/>
  <c r="AS159" i="16"/>
  <c r="AP160" i="16"/>
  <c r="AQ160" i="16"/>
  <c r="AR160" i="16"/>
  <c r="AS160" i="16"/>
  <c r="AP161" i="16"/>
  <c r="AQ161" i="16"/>
  <c r="AR161" i="16"/>
  <c r="AS161" i="16"/>
  <c r="AP162" i="16"/>
  <c r="AQ162" i="16"/>
  <c r="AR162" i="16"/>
  <c r="AS162" i="16"/>
  <c r="AP163" i="16"/>
  <c r="AQ163" i="16"/>
  <c r="AR163" i="16"/>
  <c r="AS163" i="16"/>
  <c r="AP164" i="16"/>
  <c r="AQ164" i="16"/>
  <c r="AR164" i="16"/>
  <c r="AS164" i="16"/>
  <c r="AP165" i="16"/>
  <c r="AQ165" i="16"/>
  <c r="AR165" i="16"/>
  <c r="AS165" i="16"/>
  <c r="AP166" i="16"/>
  <c r="AQ166" i="16"/>
  <c r="AR166" i="16"/>
  <c r="AS166" i="16"/>
  <c r="AP167" i="16"/>
  <c r="AQ167" i="16"/>
  <c r="AR167" i="16"/>
  <c r="AS167" i="16"/>
  <c r="AP168" i="16"/>
  <c r="AQ168" i="16"/>
  <c r="AR168" i="16"/>
  <c r="AS168" i="16"/>
  <c r="AP169" i="16"/>
  <c r="AQ169" i="16"/>
  <c r="AR169" i="16"/>
  <c r="AS169" i="16"/>
  <c r="AP170" i="16"/>
  <c r="AQ170" i="16"/>
  <c r="AR170" i="16"/>
  <c r="AS170" i="16"/>
  <c r="AP171" i="16"/>
  <c r="AQ171" i="16"/>
  <c r="AR171" i="16"/>
  <c r="AS171" i="16"/>
  <c r="AP172" i="16"/>
  <c r="AQ172" i="16"/>
  <c r="AR172" i="16"/>
  <c r="AS172" i="16"/>
  <c r="AP173" i="16"/>
  <c r="AQ173" i="16"/>
  <c r="AR173" i="16"/>
  <c r="AS173" i="16"/>
  <c r="AP174" i="16"/>
  <c r="AQ174" i="16"/>
  <c r="AR174" i="16"/>
  <c r="AS174" i="16"/>
  <c r="AP175" i="16"/>
  <c r="AQ175" i="16"/>
  <c r="AR175" i="16"/>
  <c r="AS175" i="16"/>
  <c r="AP176" i="16"/>
  <c r="AQ176" i="16"/>
  <c r="AR176" i="16"/>
  <c r="AS176" i="16"/>
  <c r="AP177" i="16"/>
  <c r="AQ177" i="16"/>
  <c r="AR177" i="16"/>
  <c r="AS177" i="16"/>
  <c r="AP178" i="16"/>
  <c r="AQ178" i="16"/>
  <c r="AR178" i="16"/>
  <c r="AS178" i="16"/>
  <c r="AP179" i="16"/>
  <c r="AQ179" i="16"/>
  <c r="AR179" i="16"/>
  <c r="AS179" i="16"/>
  <c r="AP180" i="16"/>
  <c r="AQ180" i="16"/>
  <c r="AR180" i="16"/>
  <c r="AS180" i="16"/>
  <c r="AP181" i="16"/>
  <c r="AQ181" i="16"/>
  <c r="AR181" i="16"/>
  <c r="AS181" i="16"/>
  <c r="AP182" i="16"/>
  <c r="AQ182" i="16"/>
  <c r="AR182" i="16"/>
  <c r="AS182" i="16"/>
  <c r="AP183" i="16"/>
  <c r="AQ183" i="16"/>
  <c r="AR183" i="16"/>
  <c r="AS183" i="16"/>
  <c r="AP184" i="16"/>
  <c r="AQ184" i="16"/>
  <c r="AR184" i="16"/>
  <c r="AS184" i="16"/>
  <c r="AP185" i="16"/>
  <c r="AQ185" i="16"/>
  <c r="AR185" i="16"/>
  <c r="AS185" i="16"/>
  <c r="AP186" i="16"/>
  <c r="AQ186" i="16"/>
  <c r="AR186" i="16"/>
  <c r="AS186" i="16"/>
  <c r="AP187" i="16"/>
  <c r="AQ187" i="16"/>
  <c r="AR187" i="16"/>
  <c r="AS187" i="16"/>
  <c r="AP188" i="16"/>
  <c r="AQ188" i="16"/>
  <c r="AR188" i="16"/>
  <c r="AS188" i="16"/>
  <c r="AP189" i="16"/>
  <c r="AQ189" i="16"/>
  <c r="AR189" i="16"/>
  <c r="AS189" i="16"/>
  <c r="AP190" i="16"/>
  <c r="AQ190" i="16"/>
  <c r="AR190" i="16"/>
  <c r="AS190" i="16"/>
  <c r="AP191" i="16"/>
  <c r="AQ191" i="16"/>
  <c r="AR191" i="16"/>
  <c r="AS191" i="16"/>
  <c r="AP192" i="16"/>
  <c r="AQ192" i="16"/>
  <c r="AR192" i="16"/>
  <c r="AS192" i="16"/>
  <c r="AP193" i="16"/>
  <c r="AQ193" i="16"/>
  <c r="AR193" i="16"/>
  <c r="AS193" i="16"/>
  <c r="AP194" i="16"/>
  <c r="AQ194" i="16"/>
  <c r="AR194" i="16"/>
  <c r="AS194" i="16"/>
  <c r="AP195" i="16"/>
  <c r="AQ195" i="16"/>
  <c r="AR195" i="16"/>
  <c r="AS195" i="16"/>
  <c r="AP196" i="16"/>
  <c r="AQ196" i="16"/>
  <c r="AR196" i="16"/>
  <c r="AS196" i="16"/>
  <c r="AP197" i="16"/>
  <c r="AQ197" i="16"/>
  <c r="AR197" i="16"/>
  <c r="AS197" i="16"/>
  <c r="AP198" i="16"/>
  <c r="AQ198" i="16"/>
  <c r="AR198" i="16"/>
  <c r="AS198" i="16"/>
  <c r="AP199" i="16"/>
  <c r="AQ199" i="16"/>
  <c r="AR199" i="16"/>
  <c r="AS199" i="16"/>
  <c r="AP200" i="16"/>
  <c r="AQ200" i="16"/>
  <c r="AR200" i="16"/>
  <c r="AS200" i="16"/>
  <c r="AP201" i="16"/>
  <c r="AQ201" i="16"/>
  <c r="AR201" i="16"/>
  <c r="AS201" i="16"/>
  <c r="AP202" i="16"/>
  <c r="AQ202" i="16"/>
  <c r="AR202" i="16"/>
  <c r="AS202" i="16"/>
  <c r="AP203" i="16"/>
  <c r="AQ203" i="16"/>
  <c r="AR203" i="16"/>
  <c r="AS203" i="16"/>
  <c r="AP204" i="16"/>
  <c r="AQ204" i="16"/>
  <c r="AR204" i="16"/>
  <c r="AS204" i="16"/>
  <c r="AP205" i="16"/>
  <c r="AQ205" i="16"/>
  <c r="AR205" i="16"/>
  <c r="AS205" i="16"/>
  <c r="AP206" i="16"/>
  <c r="AQ206" i="16"/>
  <c r="AR206" i="16"/>
  <c r="AS206" i="16"/>
  <c r="AP207" i="16"/>
  <c r="AQ207" i="16"/>
  <c r="AR207" i="16"/>
  <c r="AS207" i="16"/>
  <c r="AP208" i="16"/>
  <c r="AQ208" i="16"/>
  <c r="AR208" i="16"/>
  <c r="AS208" i="16"/>
  <c r="AP209" i="16"/>
  <c r="AQ209" i="16"/>
  <c r="AR209" i="16"/>
  <c r="AS209" i="16"/>
  <c r="AP210" i="16"/>
  <c r="AQ210" i="16"/>
  <c r="AR210" i="16"/>
  <c r="AS210" i="16"/>
  <c r="AP211" i="16"/>
  <c r="AQ211" i="16"/>
  <c r="AR211" i="16"/>
  <c r="AS211" i="16"/>
  <c r="AP212" i="16"/>
  <c r="AQ212" i="16"/>
  <c r="AR212" i="16"/>
  <c r="AS212" i="16"/>
  <c r="AP213" i="16"/>
  <c r="AQ213" i="16"/>
  <c r="AR213" i="16"/>
  <c r="AS213" i="16"/>
  <c r="AP214" i="16"/>
  <c r="AQ214" i="16"/>
  <c r="AR214" i="16"/>
  <c r="AS214" i="16"/>
  <c r="AP215" i="16"/>
  <c r="AQ215" i="16"/>
  <c r="AR215" i="16"/>
  <c r="AS215" i="16"/>
  <c r="AP216" i="16"/>
  <c r="AQ216" i="16"/>
  <c r="AR216" i="16"/>
  <c r="AS216" i="16"/>
  <c r="AP217" i="16"/>
  <c r="AQ217" i="16"/>
  <c r="AR217" i="16"/>
  <c r="AS217" i="16"/>
  <c r="AP218" i="16"/>
  <c r="AQ218" i="16"/>
  <c r="AR218" i="16"/>
  <c r="AS218" i="16"/>
  <c r="AP219" i="16"/>
  <c r="AQ219" i="16"/>
  <c r="AR219" i="16"/>
  <c r="AS219" i="16"/>
  <c r="AP220" i="16"/>
  <c r="AQ220" i="16"/>
  <c r="AR220" i="16"/>
  <c r="AS220" i="16"/>
  <c r="AP221" i="16"/>
  <c r="AQ221" i="16"/>
  <c r="AR221" i="16"/>
  <c r="AS221" i="16"/>
  <c r="AP222" i="16"/>
  <c r="AQ222" i="16"/>
  <c r="AR222" i="16"/>
  <c r="AS222" i="16"/>
  <c r="AP223" i="16"/>
  <c r="AQ223" i="16"/>
  <c r="AR223" i="16"/>
  <c r="AS223" i="16"/>
  <c r="AP224" i="16"/>
  <c r="AQ224" i="16"/>
  <c r="AR224" i="16"/>
  <c r="AS224" i="16"/>
  <c r="AP225" i="16"/>
  <c r="AQ225" i="16"/>
  <c r="AR225" i="16"/>
  <c r="AS225" i="16"/>
  <c r="AP226" i="16"/>
  <c r="AQ226" i="16"/>
  <c r="AR226" i="16"/>
  <c r="AS226" i="16"/>
  <c r="AP227" i="16"/>
  <c r="AQ227" i="16"/>
  <c r="AR227" i="16"/>
  <c r="AS227" i="16"/>
  <c r="AP228" i="16"/>
  <c r="AQ228" i="16"/>
  <c r="AR228" i="16"/>
  <c r="AS228" i="16"/>
  <c r="AP229" i="16"/>
  <c r="AQ229" i="16"/>
  <c r="AR229" i="16"/>
  <c r="AS229" i="16"/>
  <c r="AP230" i="16"/>
  <c r="AQ230" i="16"/>
  <c r="AR230" i="16"/>
  <c r="AS230" i="16"/>
  <c r="AP231" i="16"/>
  <c r="AQ231" i="16"/>
  <c r="AR231" i="16"/>
  <c r="AS231" i="16"/>
  <c r="AP232" i="16"/>
  <c r="AQ232" i="16"/>
  <c r="AR232" i="16"/>
  <c r="AS232" i="16"/>
  <c r="AP233" i="16"/>
  <c r="AQ233" i="16"/>
  <c r="AR233" i="16"/>
  <c r="AS233" i="16"/>
  <c r="AP234" i="16"/>
  <c r="AQ234" i="16"/>
  <c r="AR234" i="16"/>
  <c r="AS234" i="16"/>
  <c r="AP235" i="16"/>
  <c r="AQ235" i="16"/>
  <c r="AR235" i="16"/>
  <c r="AS235" i="16"/>
  <c r="AP236" i="16"/>
  <c r="AQ236" i="16"/>
  <c r="AR236" i="16"/>
  <c r="AS236" i="16"/>
  <c r="AP237" i="16"/>
  <c r="AQ237" i="16"/>
  <c r="AR237" i="16"/>
  <c r="AS237" i="16"/>
  <c r="AP238" i="16"/>
  <c r="AQ238" i="16"/>
  <c r="AR238" i="16"/>
  <c r="AS238" i="16"/>
  <c r="AP239" i="16"/>
  <c r="AQ239" i="16"/>
  <c r="AR239" i="16"/>
  <c r="AS239" i="16"/>
  <c r="AP240" i="16"/>
  <c r="AQ240" i="16"/>
  <c r="AR240" i="16"/>
  <c r="AS240" i="16"/>
  <c r="AP241" i="16"/>
  <c r="AQ241" i="16"/>
  <c r="AR241" i="16"/>
  <c r="AS241" i="16"/>
  <c r="AP242" i="16"/>
  <c r="AQ242" i="16"/>
  <c r="AR242" i="16"/>
  <c r="AS242" i="16"/>
  <c r="AP243" i="16"/>
  <c r="AQ243" i="16"/>
  <c r="AR243" i="16"/>
  <c r="AS243" i="16"/>
  <c r="AP244" i="16"/>
  <c r="AQ244" i="16"/>
  <c r="AR244" i="16"/>
  <c r="AS244" i="16"/>
  <c r="AP245" i="16"/>
  <c r="AQ245" i="16"/>
  <c r="AR245" i="16"/>
  <c r="AS245" i="16"/>
  <c r="AP246" i="16"/>
  <c r="AQ246" i="16"/>
  <c r="AR246" i="16"/>
  <c r="AS246" i="16"/>
  <c r="AP247" i="16"/>
  <c r="AQ247" i="16"/>
  <c r="AR247" i="16"/>
  <c r="AS247" i="16"/>
  <c r="AP248" i="16"/>
  <c r="AQ248" i="16"/>
  <c r="AR248" i="16"/>
  <c r="AS248" i="16"/>
  <c r="AP249" i="16"/>
  <c r="AQ249" i="16"/>
  <c r="AR249" i="16"/>
  <c r="AS249" i="16"/>
  <c r="AP250" i="16"/>
  <c r="AQ250" i="16"/>
  <c r="AR250" i="16"/>
  <c r="AS250" i="16"/>
  <c r="AP251" i="16"/>
  <c r="AQ251" i="16"/>
  <c r="AR251" i="16"/>
  <c r="AS251" i="16"/>
  <c r="AP252" i="16"/>
  <c r="AQ252" i="16"/>
  <c r="AR252" i="16"/>
  <c r="AS252" i="16"/>
  <c r="AP253" i="16"/>
  <c r="AQ253" i="16"/>
  <c r="AR253" i="16"/>
  <c r="AS253" i="16"/>
  <c r="AP254" i="16"/>
  <c r="AQ254" i="16"/>
  <c r="AR254" i="16"/>
  <c r="AS254" i="16"/>
  <c r="AP255" i="16"/>
  <c r="AQ255" i="16"/>
  <c r="AR255" i="16"/>
  <c r="AS255" i="16"/>
  <c r="AP256" i="16"/>
  <c r="AQ256" i="16"/>
  <c r="AR256" i="16"/>
  <c r="AS256" i="16"/>
  <c r="AP257" i="16"/>
  <c r="AQ257" i="16"/>
  <c r="AR257" i="16"/>
  <c r="AS257" i="16"/>
  <c r="AP258" i="16"/>
  <c r="AQ258" i="16"/>
  <c r="AR258" i="16"/>
  <c r="AS258" i="16"/>
  <c r="AP259" i="16"/>
  <c r="AQ259" i="16"/>
  <c r="AR259" i="16"/>
  <c r="AS259" i="16"/>
  <c r="AP260" i="16"/>
  <c r="AQ260" i="16"/>
  <c r="AR260" i="16"/>
  <c r="AS260" i="16"/>
  <c r="AP261" i="16"/>
  <c r="AQ261" i="16"/>
  <c r="AR261" i="16"/>
  <c r="AS261" i="16"/>
  <c r="AP262" i="16"/>
  <c r="AQ262" i="16"/>
  <c r="AR262" i="16"/>
  <c r="AS262" i="16"/>
  <c r="AP263" i="16"/>
  <c r="AQ263" i="16"/>
  <c r="AR263" i="16"/>
  <c r="AS263" i="16"/>
  <c r="AP264" i="16"/>
  <c r="AQ264" i="16"/>
  <c r="AR264" i="16"/>
  <c r="AS264" i="16"/>
  <c r="AP265" i="16"/>
  <c r="AQ265" i="16"/>
  <c r="AR265" i="16"/>
  <c r="AS265" i="16"/>
  <c r="AP266" i="16"/>
  <c r="AQ266" i="16"/>
  <c r="AR266" i="16"/>
  <c r="AS266" i="16"/>
  <c r="AP267" i="16"/>
  <c r="AQ267" i="16"/>
  <c r="AR267" i="16"/>
  <c r="AS267" i="16"/>
  <c r="AP268" i="16"/>
  <c r="AQ268" i="16"/>
  <c r="AR268" i="16"/>
  <c r="AS268" i="16"/>
  <c r="AP269" i="16"/>
  <c r="AQ269" i="16"/>
  <c r="AR269" i="16"/>
  <c r="AS269" i="16"/>
  <c r="AP270" i="16"/>
  <c r="AQ270" i="16"/>
  <c r="AR270" i="16"/>
  <c r="AS270" i="16"/>
  <c r="AP271" i="16"/>
  <c r="AQ271" i="16"/>
  <c r="AR271" i="16"/>
  <c r="AS271" i="16"/>
  <c r="AP272" i="16"/>
  <c r="AQ272" i="16"/>
  <c r="AR272" i="16"/>
  <c r="AS272" i="16"/>
  <c r="AP273" i="16"/>
  <c r="AQ273" i="16"/>
  <c r="AR273" i="16"/>
  <c r="AS273" i="16"/>
  <c r="AP274" i="16"/>
  <c r="AQ274" i="16"/>
  <c r="AR274" i="16"/>
  <c r="AS274" i="16"/>
  <c r="AP275" i="16"/>
  <c r="AQ275" i="16"/>
  <c r="AR275" i="16"/>
  <c r="AS275" i="16"/>
  <c r="AP276" i="16"/>
  <c r="AQ276" i="16"/>
  <c r="AR276" i="16"/>
  <c r="AS276" i="16"/>
  <c r="AP277" i="16"/>
  <c r="AQ277" i="16"/>
  <c r="AR277" i="16"/>
  <c r="AS277" i="16"/>
  <c r="AP278" i="16"/>
  <c r="AQ278" i="16"/>
  <c r="AR278" i="16"/>
  <c r="AS278" i="16"/>
  <c r="AP279" i="16"/>
  <c r="AQ279" i="16"/>
  <c r="AR279" i="16"/>
  <c r="AS279" i="16"/>
  <c r="AP280" i="16"/>
  <c r="AQ280" i="16"/>
  <c r="AR280" i="16"/>
  <c r="AS280" i="16"/>
  <c r="AP281" i="16"/>
  <c r="AQ281" i="16"/>
  <c r="AR281" i="16"/>
  <c r="AS281" i="16"/>
  <c r="AP282" i="16"/>
  <c r="AQ282" i="16"/>
  <c r="AR282" i="16"/>
  <c r="AS282" i="16"/>
  <c r="AP283" i="16"/>
  <c r="AQ283" i="16"/>
  <c r="AR283" i="16"/>
  <c r="AS283" i="16"/>
  <c r="AP284" i="16"/>
  <c r="AQ284" i="16"/>
  <c r="AR284" i="16"/>
  <c r="AS284" i="16"/>
  <c r="AP285" i="16"/>
  <c r="AQ285" i="16"/>
  <c r="AR285" i="16"/>
  <c r="AS285" i="16"/>
  <c r="AP286" i="16"/>
  <c r="AQ286" i="16"/>
  <c r="AR286" i="16"/>
  <c r="AS286" i="16"/>
  <c r="AP287" i="16"/>
  <c r="AQ287" i="16"/>
  <c r="AR287" i="16"/>
  <c r="AS287" i="16"/>
  <c r="AP288" i="16"/>
  <c r="AQ288" i="16"/>
  <c r="AR288" i="16"/>
  <c r="AS288" i="16"/>
  <c r="AP289" i="16"/>
  <c r="AQ289" i="16"/>
  <c r="AR289" i="16"/>
  <c r="AS289" i="16"/>
  <c r="AP290" i="16"/>
  <c r="AQ290" i="16"/>
  <c r="AR290" i="16"/>
  <c r="AS290" i="16"/>
  <c r="AP291" i="16"/>
  <c r="AQ291" i="16"/>
  <c r="AR291" i="16"/>
  <c r="AS291" i="16"/>
  <c r="AP292" i="16"/>
  <c r="AQ292" i="16"/>
  <c r="AR292" i="16"/>
  <c r="AS292" i="16"/>
  <c r="AP293" i="16"/>
  <c r="AQ293" i="16"/>
  <c r="AR293" i="16"/>
  <c r="AS293" i="16"/>
  <c r="AP294" i="16"/>
  <c r="AQ294" i="16"/>
  <c r="AR294" i="16"/>
  <c r="AS294" i="16"/>
  <c r="AP295" i="16"/>
  <c r="AQ295" i="16"/>
  <c r="AR295" i="16"/>
  <c r="AS295" i="16"/>
  <c r="AP296" i="16"/>
  <c r="AQ296" i="16"/>
  <c r="AR296" i="16"/>
  <c r="AS296" i="16"/>
  <c r="AP297" i="16"/>
  <c r="AQ297" i="16"/>
  <c r="AR297" i="16"/>
  <c r="AS297" i="16"/>
  <c r="AP298" i="16"/>
  <c r="AQ298" i="16"/>
  <c r="AR298" i="16"/>
  <c r="AS298" i="16"/>
  <c r="AP299" i="16"/>
  <c r="AQ299" i="16"/>
  <c r="AR299" i="16"/>
  <c r="AS299" i="16"/>
  <c r="AP300" i="16"/>
  <c r="AQ300" i="16"/>
  <c r="AR300" i="16"/>
  <c r="AS300" i="16"/>
  <c r="AP301" i="16"/>
  <c r="AQ301" i="16"/>
  <c r="AR301" i="16"/>
  <c r="AS301" i="16"/>
  <c r="AP302" i="16"/>
  <c r="AQ302" i="16"/>
  <c r="AR302" i="16"/>
  <c r="AS302" i="16"/>
  <c r="AP303" i="16"/>
  <c r="AQ303" i="16"/>
  <c r="AR303" i="16"/>
  <c r="AS303" i="16"/>
  <c r="AP304" i="16"/>
  <c r="AQ304" i="16"/>
  <c r="AR304" i="16"/>
  <c r="AS304" i="16"/>
  <c r="AP305" i="16"/>
  <c r="AQ305" i="16"/>
  <c r="AR305" i="16"/>
  <c r="AS305" i="16"/>
  <c r="AP306" i="16"/>
  <c r="AQ306" i="16"/>
  <c r="AR306" i="16"/>
  <c r="AS306" i="16"/>
  <c r="AP307" i="16"/>
  <c r="AQ307" i="16"/>
  <c r="AR307" i="16"/>
  <c r="AS307" i="16"/>
  <c r="AP308" i="16"/>
  <c r="AQ308" i="16"/>
  <c r="AR308" i="16"/>
  <c r="AS308" i="16"/>
  <c r="AP309" i="16"/>
  <c r="AQ309" i="16"/>
  <c r="AR309" i="16"/>
  <c r="AS309" i="16"/>
  <c r="AP310" i="16"/>
  <c r="AQ310" i="16"/>
  <c r="AR310" i="16"/>
  <c r="AS310" i="16"/>
  <c r="AP311" i="16"/>
  <c r="AQ311" i="16"/>
  <c r="AR311" i="16"/>
  <c r="AS311" i="16"/>
  <c r="AP312" i="16"/>
  <c r="AQ312" i="16"/>
  <c r="AR312" i="16"/>
  <c r="AS312" i="16"/>
  <c r="AP313" i="16"/>
  <c r="AQ313" i="16"/>
  <c r="AR313" i="16"/>
  <c r="AS313" i="16"/>
  <c r="AP314" i="16"/>
  <c r="AQ314" i="16"/>
  <c r="AR314" i="16"/>
  <c r="AS314" i="16"/>
  <c r="AP315" i="16"/>
  <c r="AQ315" i="16"/>
  <c r="AR315" i="16"/>
  <c r="AS315" i="16"/>
  <c r="AP316" i="16"/>
  <c r="AQ316" i="16"/>
  <c r="AR316" i="16"/>
  <c r="AS316" i="16"/>
  <c r="AP317" i="16"/>
  <c r="AQ317" i="16"/>
  <c r="AR317" i="16"/>
  <c r="AS317" i="16"/>
  <c r="AP318" i="16"/>
  <c r="AQ318" i="16"/>
  <c r="AR318" i="16"/>
  <c r="AS318" i="16"/>
  <c r="AP319" i="16"/>
  <c r="AQ319" i="16"/>
  <c r="AR319" i="16"/>
  <c r="AS319" i="16"/>
  <c r="AP320" i="16"/>
  <c r="AQ320" i="16"/>
  <c r="AR320" i="16"/>
  <c r="AS320" i="16"/>
  <c r="AP321" i="16"/>
  <c r="AQ321" i="16"/>
  <c r="AR321" i="16"/>
  <c r="AS321" i="16"/>
  <c r="AP322" i="16"/>
  <c r="AQ322" i="16"/>
  <c r="AR322" i="16"/>
  <c r="AS322" i="16"/>
  <c r="AP323" i="16"/>
  <c r="AQ323" i="16"/>
  <c r="AR323" i="16"/>
  <c r="AS323" i="16"/>
  <c r="AP324" i="16"/>
  <c r="AQ324" i="16"/>
  <c r="AR324" i="16"/>
  <c r="AS324" i="16"/>
  <c r="AP325" i="16"/>
  <c r="AQ325" i="16"/>
  <c r="AR325" i="16"/>
  <c r="AS325" i="16"/>
  <c r="AP326" i="16"/>
  <c r="AQ326" i="16"/>
  <c r="AR326" i="16"/>
  <c r="AS326" i="16"/>
  <c r="AP327" i="16"/>
  <c r="AQ327" i="16"/>
  <c r="AR327" i="16"/>
  <c r="AS327" i="16"/>
  <c r="AP328" i="16"/>
  <c r="AQ328" i="16"/>
  <c r="AR328" i="16"/>
  <c r="AS328" i="16"/>
  <c r="AP329" i="16"/>
  <c r="AQ329" i="16"/>
  <c r="AR329" i="16"/>
  <c r="AS329" i="16"/>
  <c r="AP330" i="16"/>
  <c r="AQ330" i="16"/>
  <c r="AR330" i="16"/>
  <c r="AS330" i="16"/>
  <c r="AP331" i="16"/>
  <c r="AQ331" i="16"/>
  <c r="AR331" i="16"/>
  <c r="AS331" i="16"/>
  <c r="AP332" i="16"/>
  <c r="AQ332" i="16"/>
  <c r="AR332" i="16"/>
  <c r="AS332" i="16"/>
  <c r="AP333" i="16"/>
  <c r="AQ333" i="16"/>
  <c r="AR333" i="16"/>
  <c r="AS333" i="16"/>
  <c r="AP334" i="16"/>
  <c r="AQ334" i="16"/>
  <c r="AR334" i="16"/>
  <c r="AS334" i="16"/>
  <c r="AP335" i="16"/>
  <c r="AQ335" i="16"/>
  <c r="AR335" i="16"/>
  <c r="AS335" i="16"/>
  <c r="AP336" i="16"/>
  <c r="AQ336" i="16"/>
  <c r="AR336" i="16"/>
  <c r="AS336" i="16"/>
  <c r="AP337" i="16"/>
  <c r="AQ337" i="16"/>
  <c r="AR337" i="16"/>
  <c r="AS337" i="16"/>
  <c r="AP338" i="16"/>
  <c r="AQ338" i="16"/>
  <c r="AR338" i="16"/>
  <c r="AS338" i="16"/>
  <c r="AP339" i="16"/>
  <c r="AQ339" i="16"/>
  <c r="AR339" i="16"/>
  <c r="AS339" i="16"/>
  <c r="AP340" i="16"/>
  <c r="AQ340" i="16"/>
  <c r="AR340" i="16"/>
  <c r="AS340" i="16"/>
  <c r="AP341" i="16"/>
  <c r="AQ341" i="16"/>
  <c r="AR341" i="16"/>
  <c r="AS341" i="16"/>
  <c r="AP342" i="16"/>
  <c r="AQ342" i="16"/>
  <c r="AR342" i="16"/>
  <c r="AS342" i="16"/>
  <c r="AP343" i="16"/>
  <c r="AQ343" i="16"/>
  <c r="AR343" i="16"/>
  <c r="AS343" i="16"/>
  <c r="AP344" i="16"/>
  <c r="AQ344" i="16"/>
  <c r="AR344" i="16"/>
  <c r="AS344" i="16"/>
  <c r="AP345" i="16"/>
  <c r="AQ345" i="16"/>
  <c r="AR345" i="16"/>
  <c r="AS345" i="16"/>
  <c r="AP346" i="16"/>
  <c r="AQ346" i="16"/>
  <c r="AR346" i="16"/>
  <c r="AS346" i="16"/>
  <c r="AP347" i="16"/>
  <c r="AQ347" i="16"/>
  <c r="AR347" i="16"/>
  <c r="AS347" i="16"/>
  <c r="AP348" i="16"/>
  <c r="AQ348" i="16"/>
  <c r="AR348" i="16"/>
  <c r="AS348" i="16"/>
  <c r="AP349" i="16"/>
  <c r="AQ349" i="16"/>
  <c r="AR349" i="16"/>
  <c r="AS349" i="16"/>
  <c r="AP350" i="16"/>
  <c r="AQ350" i="16"/>
  <c r="AR350" i="16"/>
  <c r="AS350" i="16"/>
  <c r="AP351" i="16"/>
  <c r="AQ351" i="16"/>
  <c r="AR351" i="16"/>
  <c r="AS351" i="16"/>
  <c r="AP352" i="16"/>
  <c r="AQ352" i="16"/>
  <c r="AR352" i="16"/>
  <c r="AS352" i="16"/>
  <c r="AP353" i="16"/>
  <c r="AQ353" i="16"/>
  <c r="AR353" i="16"/>
  <c r="AS353" i="16"/>
  <c r="AP354" i="16"/>
  <c r="AQ354" i="16"/>
  <c r="AR354" i="16"/>
  <c r="AS354" i="16"/>
  <c r="AP355" i="16"/>
  <c r="AQ355" i="16"/>
  <c r="AR355" i="16"/>
  <c r="AS355" i="16"/>
  <c r="AP356" i="16"/>
  <c r="AQ356" i="16"/>
  <c r="AR356" i="16"/>
  <c r="AS356" i="16"/>
  <c r="AP357" i="16"/>
  <c r="AQ357" i="16"/>
  <c r="AR357" i="16"/>
  <c r="AS357" i="16"/>
  <c r="AP358" i="16"/>
  <c r="AQ358" i="16"/>
  <c r="AR358" i="16"/>
  <c r="AS358" i="16"/>
  <c r="AP359" i="16"/>
  <c r="AQ359" i="16"/>
  <c r="AR359" i="16"/>
  <c r="AS359" i="16"/>
  <c r="AP360" i="16"/>
  <c r="AQ360" i="16"/>
  <c r="AR360" i="16"/>
  <c r="AS360" i="16"/>
  <c r="AP361" i="16"/>
  <c r="AQ361" i="16"/>
  <c r="AR361" i="16"/>
  <c r="AS361" i="16"/>
  <c r="AP362" i="16"/>
  <c r="AQ362" i="16"/>
  <c r="AR362" i="16"/>
  <c r="AS362" i="16"/>
  <c r="AP363" i="16"/>
  <c r="AQ363" i="16"/>
  <c r="AR363" i="16"/>
  <c r="AS363" i="16"/>
  <c r="AP364" i="16"/>
  <c r="AQ364" i="16"/>
  <c r="AR364" i="16"/>
  <c r="AS364" i="16"/>
  <c r="AP365" i="16"/>
  <c r="AQ365" i="16"/>
  <c r="AR365" i="16"/>
  <c r="AS365" i="16"/>
  <c r="AP366" i="16"/>
  <c r="AQ366" i="16"/>
  <c r="AR366" i="16"/>
  <c r="AS366" i="16"/>
  <c r="AP367" i="16"/>
  <c r="AQ367" i="16"/>
  <c r="AR367" i="16"/>
  <c r="AS367" i="16"/>
  <c r="AP368" i="16"/>
  <c r="AQ368" i="16"/>
  <c r="AR368" i="16"/>
  <c r="AS368" i="16"/>
  <c r="AP369" i="16"/>
  <c r="AQ369" i="16"/>
  <c r="AR369" i="16"/>
  <c r="AS369" i="16"/>
  <c r="AP370" i="16"/>
  <c r="AQ370" i="16"/>
  <c r="AR370" i="16"/>
  <c r="AS370" i="16"/>
  <c r="AP371" i="16"/>
  <c r="AQ371" i="16"/>
  <c r="AR371" i="16"/>
  <c r="AS371" i="16"/>
  <c r="AP372" i="16"/>
  <c r="AQ372" i="16"/>
  <c r="AR372" i="16"/>
  <c r="AS372" i="16"/>
  <c r="AP373" i="16"/>
  <c r="AQ373" i="16"/>
  <c r="AR373" i="16"/>
  <c r="AS373" i="16"/>
  <c r="AP374" i="16"/>
  <c r="AQ374" i="16"/>
  <c r="AR374" i="16"/>
  <c r="AS374" i="16"/>
  <c r="AP375" i="16"/>
  <c r="AQ375" i="16"/>
  <c r="AR375" i="16"/>
  <c r="AS375" i="16"/>
  <c r="AP376" i="16"/>
  <c r="AQ376" i="16"/>
  <c r="AR376" i="16"/>
  <c r="AS376" i="16"/>
  <c r="AP377" i="16"/>
  <c r="AQ377" i="16"/>
  <c r="AR377" i="16"/>
  <c r="AS377" i="16"/>
  <c r="AP378" i="16"/>
  <c r="AQ378" i="16"/>
  <c r="AR378" i="16"/>
  <c r="AS378" i="16"/>
  <c r="AP379" i="16"/>
  <c r="AQ379" i="16"/>
  <c r="AR379" i="16"/>
  <c r="AS379" i="16"/>
  <c r="AP380" i="16"/>
  <c r="AQ380" i="16"/>
  <c r="AR380" i="16"/>
  <c r="AS380" i="16"/>
  <c r="AP381" i="16"/>
  <c r="AQ381" i="16"/>
  <c r="AR381" i="16"/>
  <c r="AS381" i="16"/>
  <c r="AP382" i="16"/>
  <c r="AQ382" i="16"/>
  <c r="AR382" i="16"/>
  <c r="AS382" i="16"/>
  <c r="AP383" i="16"/>
  <c r="AQ383" i="16"/>
  <c r="AR383" i="16"/>
  <c r="AS383" i="16"/>
  <c r="AP384" i="16"/>
  <c r="AQ384" i="16"/>
  <c r="AR384" i="16"/>
  <c r="AS384" i="16"/>
  <c r="AP385" i="16"/>
  <c r="AQ385" i="16"/>
  <c r="AR385" i="16"/>
  <c r="AS385" i="16"/>
  <c r="AP386" i="16"/>
  <c r="AQ386" i="16"/>
  <c r="AR386" i="16"/>
  <c r="AS386" i="16"/>
  <c r="AP387" i="16"/>
  <c r="AQ387" i="16"/>
  <c r="AR387" i="16"/>
  <c r="AS387" i="16"/>
  <c r="AP388" i="16"/>
  <c r="AQ388" i="16"/>
  <c r="AR388" i="16"/>
  <c r="AS388" i="16"/>
  <c r="AP389" i="16"/>
  <c r="AQ389" i="16"/>
  <c r="AR389" i="16"/>
  <c r="AS389" i="16"/>
  <c r="AP390" i="16"/>
  <c r="AQ390" i="16"/>
  <c r="AR390" i="16"/>
  <c r="AS390" i="16"/>
  <c r="AP391" i="16"/>
  <c r="AQ391" i="16"/>
  <c r="AR391" i="16"/>
  <c r="AS391" i="16"/>
  <c r="AP392" i="16"/>
  <c r="AQ392" i="16"/>
  <c r="AR392" i="16"/>
  <c r="AS392" i="16"/>
  <c r="AP393" i="16"/>
  <c r="AQ393" i="16"/>
  <c r="AR393" i="16"/>
  <c r="AS393" i="16"/>
  <c r="AP394" i="16"/>
  <c r="AQ394" i="16"/>
  <c r="AR394" i="16"/>
  <c r="AS394" i="16"/>
  <c r="AP395" i="16"/>
  <c r="AQ395" i="16"/>
  <c r="AR395" i="16"/>
  <c r="AS395" i="16"/>
  <c r="AP396" i="16"/>
  <c r="AQ396" i="16"/>
  <c r="AR396" i="16"/>
  <c r="AS396" i="16"/>
  <c r="AP397" i="16"/>
  <c r="AQ397" i="16"/>
  <c r="AR397" i="16"/>
  <c r="AS397" i="16"/>
  <c r="AP398" i="16"/>
  <c r="AQ398" i="16"/>
  <c r="AR398" i="16"/>
  <c r="AS398" i="16"/>
  <c r="AP399" i="16"/>
  <c r="AQ399" i="16"/>
  <c r="AR399" i="16"/>
  <c r="AS399" i="16"/>
  <c r="AP400" i="16"/>
  <c r="AQ400" i="16"/>
  <c r="AR400" i="16"/>
  <c r="AS400" i="16"/>
  <c r="AP401" i="16"/>
  <c r="AQ401" i="16"/>
  <c r="AR401" i="16"/>
  <c r="AS401" i="16"/>
  <c r="AP402" i="16"/>
  <c r="AQ402" i="16"/>
  <c r="AR402" i="16"/>
  <c r="AS402" i="16"/>
  <c r="AP403" i="16"/>
  <c r="AQ403" i="16"/>
  <c r="AR403" i="16"/>
  <c r="AS403" i="16"/>
  <c r="AP404" i="16"/>
  <c r="AQ404" i="16"/>
  <c r="AR404" i="16"/>
  <c r="AS404" i="16"/>
  <c r="AP405" i="16"/>
  <c r="AQ405" i="16"/>
  <c r="AR405" i="16"/>
  <c r="AS405" i="16"/>
  <c r="AP406" i="16"/>
  <c r="AQ406" i="16"/>
  <c r="AR406" i="16"/>
  <c r="AS406" i="16"/>
  <c r="AP407" i="16"/>
  <c r="AQ407" i="16"/>
  <c r="AR407" i="16"/>
  <c r="AS407" i="16"/>
  <c r="AP408" i="16"/>
  <c r="AQ408" i="16"/>
  <c r="AR408" i="16"/>
  <c r="AS408" i="16"/>
  <c r="AP409" i="16"/>
  <c r="AQ409" i="16"/>
  <c r="AR409" i="16"/>
  <c r="AS409" i="16"/>
  <c r="AP410" i="16"/>
  <c r="AQ410" i="16"/>
  <c r="AR410" i="16"/>
  <c r="AS410" i="16"/>
  <c r="AP411" i="16"/>
  <c r="AQ411" i="16"/>
  <c r="AR411" i="16"/>
  <c r="AS411" i="16"/>
  <c r="AP412" i="16"/>
  <c r="AQ412" i="16"/>
  <c r="AR412" i="16"/>
  <c r="AS412" i="16"/>
  <c r="AP413" i="16"/>
  <c r="AQ413" i="16"/>
  <c r="AR413" i="16"/>
  <c r="AS413" i="16"/>
  <c r="AP414" i="16"/>
  <c r="AQ414" i="16"/>
  <c r="AR414" i="16"/>
  <c r="AS414" i="16"/>
  <c r="AP415" i="16"/>
  <c r="AQ415" i="16"/>
  <c r="AR415" i="16"/>
  <c r="AS415" i="16"/>
  <c r="AP416" i="16"/>
  <c r="AQ416" i="16"/>
  <c r="AR416" i="16"/>
  <c r="AS416" i="16"/>
  <c r="AP417" i="16"/>
  <c r="AQ417" i="16"/>
  <c r="AR417" i="16"/>
  <c r="AS417" i="16"/>
  <c r="AP418" i="16"/>
  <c r="AQ418" i="16"/>
  <c r="AR418" i="16"/>
  <c r="AS418" i="16"/>
  <c r="AP419" i="16"/>
  <c r="AQ419" i="16"/>
  <c r="AR419" i="16"/>
  <c r="AS419" i="16"/>
  <c r="AP420" i="16"/>
  <c r="AQ420" i="16"/>
  <c r="AR420" i="16"/>
  <c r="AS420" i="16"/>
  <c r="AP421" i="16"/>
  <c r="AQ421" i="16"/>
  <c r="AR421" i="16"/>
  <c r="AS421" i="16"/>
  <c r="AP422" i="16"/>
  <c r="AQ422" i="16"/>
  <c r="AR422" i="16"/>
  <c r="AS422" i="16"/>
  <c r="AP423" i="16"/>
  <c r="AQ423" i="16"/>
  <c r="AR423" i="16"/>
  <c r="AS423" i="16"/>
  <c r="AP424" i="16"/>
  <c r="AQ424" i="16"/>
  <c r="AR424" i="16"/>
  <c r="AS424" i="16"/>
  <c r="AP425" i="16"/>
  <c r="AQ425" i="16"/>
  <c r="AR425" i="16"/>
  <c r="AS425" i="16"/>
  <c r="AP426" i="16"/>
  <c r="AQ426" i="16"/>
  <c r="AR426" i="16"/>
  <c r="AS426" i="16"/>
  <c r="AP427" i="16"/>
  <c r="AQ427" i="16"/>
  <c r="AR427" i="16"/>
  <c r="AS427" i="16"/>
  <c r="AP428" i="16"/>
  <c r="AQ428" i="16"/>
  <c r="AR428" i="16"/>
  <c r="AS428" i="16"/>
  <c r="AP429" i="16"/>
  <c r="AQ429" i="16"/>
  <c r="AR429" i="16"/>
  <c r="AS429" i="16"/>
  <c r="AP430" i="16"/>
  <c r="AQ430" i="16"/>
  <c r="AR430" i="16"/>
  <c r="AS430" i="16"/>
  <c r="AP431" i="16"/>
  <c r="AQ431" i="16"/>
  <c r="AR431" i="16"/>
  <c r="AS431" i="16"/>
  <c r="AP432" i="16"/>
  <c r="AQ432" i="16"/>
  <c r="AR432" i="16"/>
  <c r="AS432" i="16"/>
  <c r="AP433" i="16"/>
  <c r="AQ433" i="16"/>
  <c r="AR433" i="16"/>
  <c r="AS433" i="16"/>
  <c r="AP434" i="16"/>
  <c r="AQ434" i="16"/>
  <c r="AR434" i="16"/>
  <c r="AS434" i="16"/>
  <c r="AP435" i="16"/>
  <c r="AQ435" i="16"/>
  <c r="AR435" i="16"/>
  <c r="AS435" i="16"/>
  <c r="AP436" i="16"/>
  <c r="AQ436" i="16"/>
  <c r="AR436" i="16"/>
  <c r="AS436" i="16"/>
  <c r="AP437" i="16"/>
  <c r="AQ437" i="16"/>
  <c r="AR437" i="16"/>
  <c r="AS437" i="16"/>
  <c r="AP438" i="16"/>
  <c r="AQ438" i="16"/>
  <c r="AR438" i="16"/>
  <c r="AS438" i="16"/>
  <c r="AP439" i="16"/>
  <c r="AQ439" i="16"/>
  <c r="AR439" i="16"/>
  <c r="AS439" i="16"/>
  <c r="AP440" i="16"/>
  <c r="AQ440" i="16"/>
  <c r="AR440" i="16"/>
  <c r="AS440" i="16"/>
  <c r="AP441" i="16"/>
  <c r="AQ441" i="16"/>
  <c r="AR441" i="16"/>
  <c r="AS441" i="16"/>
  <c r="AP442" i="16"/>
  <c r="AQ442" i="16"/>
  <c r="AR442" i="16"/>
  <c r="AS442" i="16"/>
  <c r="AP443" i="16"/>
  <c r="AQ443" i="16"/>
  <c r="AR443" i="16"/>
  <c r="AS443" i="16"/>
  <c r="AP444" i="16"/>
  <c r="AQ444" i="16"/>
  <c r="AR444" i="16"/>
  <c r="AS444" i="16"/>
  <c r="AP445" i="16"/>
  <c r="AQ445" i="16"/>
  <c r="AR445" i="16"/>
  <c r="AS445" i="16"/>
  <c r="AP446" i="16"/>
  <c r="AQ446" i="16"/>
  <c r="AR446" i="16"/>
  <c r="AS446" i="16"/>
  <c r="AP447" i="16"/>
  <c r="AQ447" i="16"/>
  <c r="AR447" i="16"/>
  <c r="AS447" i="16"/>
  <c r="AP448" i="16"/>
  <c r="AQ448" i="16"/>
  <c r="AR448" i="16"/>
  <c r="AS448" i="16"/>
  <c r="AP449" i="16"/>
  <c r="AQ449" i="16"/>
  <c r="AR449" i="16"/>
  <c r="AS449" i="16"/>
  <c r="AP450" i="16"/>
  <c r="AQ450" i="16"/>
  <c r="AR450" i="16"/>
  <c r="AS450" i="16"/>
  <c r="AP451" i="16"/>
  <c r="AQ451" i="16"/>
  <c r="AR451" i="16"/>
  <c r="AS451" i="16"/>
  <c r="AP452" i="16"/>
  <c r="AQ452" i="16"/>
  <c r="AR452" i="16"/>
  <c r="AS452" i="16"/>
  <c r="AP453" i="16"/>
  <c r="AQ453" i="16"/>
  <c r="AR453" i="16"/>
  <c r="AS453" i="16"/>
  <c r="AP454" i="16"/>
  <c r="AQ454" i="16"/>
  <c r="AR454" i="16"/>
  <c r="AS454" i="16"/>
  <c r="AP455" i="16"/>
  <c r="AQ455" i="16"/>
  <c r="AR455" i="16"/>
  <c r="AS455" i="16"/>
  <c r="AP456" i="16"/>
  <c r="AQ456" i="16"/>
  <c r="AR456" i="16"/>
  <c r="AS456" i="16"/>
  <c r="AP457" i="16"/>
  <c r="AQ457" i="16"/>
  <c r="AR457" i="16"/>
  <c r="AS457" i="16"/>
  <c r="AP458" i="16"/>
  <c r="AQ458" i="16"/>
  <c r="AR458" i="16"/>
  <c r="AS458" i="16"/>
  <c r="AP459" i="16"/>
  <c r="AQ459" i="16"/>
  <c r="AR459" i="16"/>
  <c r="AS459" i="16"/>
  <c r="AP460" i="16"/>
  <c r="AQ460" i="16"/>
  <c r="AR460" i="16"/>
  <c r="AS460" i="16"/>
  <c r="AP461" i="16"/>
  <c r="AQ461" i="16"/>
  <c r="AR461" i="16"/>
  <c r="AS461" i="16"/>
  <c r="AP462" i="16"/>
  <c r="AQ462" i="16"/>
  <c r="AR462" i="16"/>
  <c r="AS462" i="16"/>
  <c r="AP463" i="16"/>
  <c r="AQ463" i="16"/>
  <c r="AR463" i="16"/>
  <c r="AS463" i="16"/>
  <c r="AP464" i="16"/>
  <c r="AQ464" i="16"/>
  <c r="AR464" i="16"/>
  <c r="AS464" i="16"/>
  <c r="AP465" i="16"/>
  <c r="AQ465" i="16"/>
  <c r="AR465" i="16"/>
  <c r="AS465" i="16"/>
  <c r="AP466" i="16"/>
  <c r="AQ466" i="16"/>
  <c r="AR466" i="16"/>
  <c r="AS466" i="16"/>
  <c r="AP467" i="16"/>
  <c r="AQ467" i="16"/>
  <c r="AR467" i="16"/>
  <c r="AS467" i="16"/>
  <c r="AP468" i="16"/>
  <c r="AQ468" i="16"/>
  <c r="AR468" i="16"/>
  <c r="AS468" i="16"/>
  <c r="AP469" i="16"/>
  <c r="AQ469" i="16"/>
  <c r="AR469" i="16"/>
  <c r="AS469" i="16"/>
  <c r="AP470" i="16"/>
  <c r="AQ470" i="16"/>
  <c r="AR470" i="16"/>
  <c r="AS470" i="16"/>
  <c r="AP471" i="16"/>
  <c r="AQ471" i="16"/>
  <c r="AR471" i="16"/>
  <c r="AS471" i="16"/>
  <c r="AP472" i="16"/>
  <c r="AQ472" i="16"/>
  <c r="AR472" i="16"/>
  <c r="AS472" i="16"/>
  <c r="AP473" i="16"/>
  <c r="AQ473" i="16"/>
  <c r="AR473" i="16"/>
  <c r="AS473" i="16"/>
  <c r="AP474" i="16"/>
  <c r="AQ474" i="16"/>
  <c r="AR474" i="16"/>
  <c r="AS474" i="16"/>
  <c r="AP475" i="16"/>
  <c r="AQ475" i="16"/>
  <c r="AR475" i="16"/>
  <c r="AS475" i="16"/>
  <c r="AP476" i="16"/>
  <c r="AQ476" i="16"/>
  <c r="AR476" i="16"/>
  <c r="AS476" i="16"/>
  <c r="AP477" i="16"/>
  <c r="AQ477" i="16"/>
  <c r="AR477" i="16"/>
  <c r="AS477" i="16"/>
  <c r="AP478" i="16"/>
  <c r="AQ478" i="16"/>
  <c r="AR478" i="16"/>
  <c r="AS478" i="16"/>
  <c r="AP479" i="16"/>
  <c r="AQ479" i="16"/>
  <c r="AR479" i="16"/>
  <c r="AS479" i="16"/>
  <c r="AP480" i="16"/>
  <c r="AQ480" i="16"/>
  <c r="AR480" i="16"/>
  <c r="AS480" i="16"/>
  <c r="AP481" i="16"/>
  <c r="AQ481" i="16"/>
  <c r="AR481" i="16"/>
  <c r="AS481" i="16"/>
  <c r="AP482" i="16"/>
  <c r="AQ482" i="16"/>
  <c r="AR482" i="16"/>
  <c r="AS482" i="16"/>
  <c r="AP483" i="16"/>
  <c r="AQ483" i="16"/>
  <c r="AR483" i="16"/>
  <c r="AS483" i="16"/>
  <c r="AP484" i="16"/>
  <c r="AQ484" i="16"/>
  <c r="AR484" i="16"/>
  <c r="AS484" i="16"/>
  <c r="AP485" i="16"/>
  <c r="AQ485" i="16"/>
  <c r="AR485" i="16"/>
  <c r="AS485" i="16"/>
  <c r="AP486" i="16"/>
  <c r="AQ486" i="16"/>
  <c r="AR486" i="16"/>
  <c r="AS486" i="16"/>
  <c r="AP487" i="16"/>
  <c r="AQ487" i="16"/>
  <c r="AR487" i="16"/>
  <c r="AS487" i="16"/>
  <c r="AP488" i="16"/>
  <c r="AQ488" i="16"/>
  <c r="AR488" i="16"/>
  <c r="AS488" i="16"/>
  <c r="AP489" i="16"/>
  <c r="AQ489" i="16"/>
  <c r="AR489" i="16"/>
  <c r="AS489" i="16"/>
  <c r="AP490" i="16"/>
  <c r="AQ490" i="16"/>
  <c r="AR490" i="16"/>
  <c r="AS490" i="16"/>
  <c r="AP491" i="16"/>
  <c r="AQ491" i="16"/>
  <c r="AR491" i="16"/>
  <c r="AS491" i="16"/>
  <c r="AP492" i="16"/>
  <c r="AQ492" i="16"/>
  <c r="AR492" i="16"/>
  <c r="AS492" i="16"/>
  <c r="AP493" i="16"/>
  <c r="AQ493" i="16"/>
  <c r="AR493" i="16"/>
  <c r="AS493" i="16"/>
  <c r="AP494" i="16"/>
  <c r="AQ494" i="16"/>
  <c r="AR494" i="16"/>
  <c r="AS494" i="16"/>
  <c r="AP495" i="16"/>
  <c r="AQ495" i="16"/>
  <c r="AR495" i="16"/>
  <c r="AS495" i="16"/>
  <c r="AP496" i="16"/>
  <c r="AQ496" i="16"/>
  <c r="AR496" i="16"/>
  <c r="AS496" i="16"/>
  <c r="AP497" i="16"/>
  <c r="AQ497" i="16"/>
  <c r="AR497" i="16"/>
  <c r="AS497" i="16"/>
  <c r="AP498" i="16"/>
  <c r="AQ498" i="16"/>
  <c r="AR498" i="16"/>
  <c r="AS498" i="16"/>
  <c r="AP499" i="16"/>
  <c r="AQ499" i="16"/>
  <c r="AR499" i="16"/>
  <c r="AS499" i="16"/>
  <c r="AP500" i="16"/>
  <c r="AQ500" i="16"/>
  <c r="AR500" i="16"/>
  <c r="AS500" i="16"/>
  <c r="AP501" i="16"/>
  <c r="AQ501" i="16"/>
  <c r="AR501" i="16"/>
  <c r="AS501" i="16"/>
  <c r="AP502" i="16"/>
  <c r="AQ502" i="16"/>
  <c r="AR502" i="16"/>
  <c r="AS502" i="16"/>
  <c r="AP503" i="16"/>
  <c r="AQ503" i="16"/>
  <c r="AR503" i="16"/>
  <c r="AS503" i="16"/>
  <c r="AP504" i="16"/>
  <c r="AQ504" i="16"/>
  <c r="AR504" i="16"/>
  <c r="AS504" i="16"/>
  <c r="AP505" i="16"/>
  <c r="AQ505" i="16"/>
  <c r="AR505" i="16"/>
  <c r="AS505" i="16"/>
  <c r="AP506" i="16"/>
  <c r="AQ506" i="16"/>
  <c r="AR506" i="16"/>
  <c r="AS506" i="16"/>
  <c r="AP507" i="16"/>
  <c r="AQ507" i="16"/>
  <c r="AR507" i="16"/>
  <c r="AS507" i="16"/>
  <c r="AP508" i="16"/>
  <c r="AQ508" i="16"/>
  <c r="AR508" i="16"/>
  <c r="AS508" i="16"/>
  <c r="AP509" i="16"/>
  <c r="AQ509" i="16"/>
  <c r="AR509" i="16"/>
  <c r="AS509" i="16"/>
  <c r="AP510" i="16"/>
  <c r="AQ510" i="16"/>
  <c r="AR510" i="16"/>
  <c r="AS510" i="16"/>
  <c r="AP511" i="16"/>
  <c r="AQ511" i="16"/>
  <c r="AR511" i="16"/>
  <c r="AS511" i="16"/>
  <c r="AP512" i="16"/>
  <c r="AQ512" i="16"/>
  <c r="AR512" i="16"/>
  <c r="AS512" i="16"/>
  <c r="AP513" i="16"/>
  <c r="AQ513" i="16"/>
  <c r="AR513" i="16"/>
  <c r="AS513" i="16"/>
  <c r="AP514" i="16"/>
  <c r="AQ514" i="16"/>
  <c r="AR514" i="16"/>
  <c r="AS514" i="16"/>
  <c r="AP515" i="16"/>
  <c r="AQ515" i="16"/>
  <c r="AR515" i="16"/>
  <c r="AS515" i="16"/>
  <c r="AP516" i="16"/>
  <c r="AQ516" i="16"/>
  <c r="AR516" i="16"/>
  <c r="AS516" i="16"/>
  <c r="AP517" i="16"/>
  <c r="AQ517" i="16"/>
  <c r="AR517" i="16"/>
  <c r="AS517" i="16"/>
  <c r="AP518" i="16"/>
  <c r="AQ518" i="16"/>
  <c r="AR518" i="16"/>
  <c r="AS518" i="16"/>
  <c r="AP519" i="16"/>
  <c r="AQ519" i="16"/>
  <c r="AR519" i="16"/>
  <c r="AS519" i="16"/>
  <c r="AP520" i="16"/>
  <c r="AQ520" i="16"/>
  <c r="AR520" i="16"/>
  <c r="AS520" i="16"/>
  <c r="AP521" i="16"/>
  <c r="AQ521" i="16"/>
  <c r="AR521" i="16"/>
  <c r="AS521" i="16"/>
  <c r="AP522" i="16"/>
  <c r="AQ522" i="16"/>
  <c r="AR522" i="16"/>
  <c r="AS522" i="16"/>
  <c r="AP523" i="16"/>
  <c r="AQ523" i="16"/>
  <c r="AR523" i="16"/>
  <c r="AS523" i="16"/>
  <c r="AP524" i="16"/>
  <c r="AQ524" i="16"/>
  <c r="AR524" i="16"/>
  <c r="AS524" i="16"/>
  <c r="AP525" i="16"/>
  <c r="AQ525" i="16"/>
  <c r="AR525" i="16"/>
  <c r="AS525" i="16"/>
  <c r="AP526" i="16"/>
  <c r="AQ526" i="16"/>
  <c r="AR526" i="16"/>
  <c r="AS526" i="16"/>
  <c r="AP527" i="16"/>
  <c r="AQ527" i="16"/>
  <c r="AR527" i="16"/>
  <c r="AS527" i="16"/>
  <c r="AP528" i="16"/>
  <c r="AQ528" i="16"/>
  <c r="AR528" i="16"/>
  <c r="AS528" i="16"/>
  <c r="AP529" i="16"/>
  <c r="AQ529" i="16"/>
  <c r="AR529" i="16"/>
  <c r="AS529" i="16"/>
  <c r="AP530" i="16"/>
  <c r="AQ530" i="16"/>
  <c r="AR530" i="16"/>
  <c r="AS530" i="16"/>
  <c r="AP531" i="16"/>
  <c r="AQ531" i="16"/>
  <c r="AR531" i="16"/>
  <c r="AS531" i="16"/>
  <c r="AP532" i="16"/>
  <c r="AQ532" i="16"/>
  <c r="AR532" i="16"/>
  <c r="AS532" i="16"/>
  <c r="AP533" i="16"/>
  <c r="AQ533" i="16"/>
  <c r="AR533" i="16"/>
  <c r="AS533" i="16"/>
  <c r="AP534" i="16"/>
  <c r="AQ534" i="16"/>
  <c r="AR534" i="16"/>
  <c r="AS534" i="16"/>
  <c r="AP535" i="16"/>
  <c r="AQ535" i="16"/>
  <c r="AR535" i="16"/>
  <c r="AS535" i="16"/>
  <c r="AP536" i="16"/>
  <c r="AQ536" i="16"/>
  <c r="AR536" i="16"/>
  <c r="AS536" i="16"/>
  <c r="AP537" i="16"/>
  <c r="AQ537" i="16"/>
  <c r="AR537" i="16"/>
  <c r="AS537" i="16"/>
  <c r="AP538" i="16"/>
  <c r="AQ538" i="16"/>
  <c r="AR538" i="16"/>
  <c r="AS538" i="16"/>
  <c r="AP539" i="16"/>
  <c r="AQ539" i="16"/>
  <c r="AR539" i="16"/>
  <c r="AS539" i="16"/>
  <c r="AP540" i="16"/>
  <c r="AQ540" i="16"/>
  <c r="AR540" i="16"/>
  <c r="AS540" i="16"/>
  <c r="AP541" i="16"/>
  <c r="AQ541" i="16"/>
  <c r="AR541" i="16"/>
  <c r="AS541" i="16"/>
  <c r="AP542" i="16"/>
  <c r="AQ542" i="16"/>
  <c r="AR542" i="16"/>
  <c r="AS542" i="16"/>
  <c r="AP543" i="16"/>
  <c r="AQ543" i="16"/>
  <c r="AR543" i="16"/>
  <c r="AS543" i="16"/>
  <c r="AP544" i="16"/>
  <c r="AQ544" i="16"/>
  <c r="AR544" i="16"/>
  <c r="AS544" i="16"/>
  <c r="AP545" i="16"/>
  <c r="AQ545" i="16"/>
  <c r="AR545" i="16"/>
  <c r="AS545" i="16"/>
  <c r="AP546" i="16"/>
  <c r="AQ546" i="16"/>
  <c r="AR546" i="16"/>
  <c r="AS546" i="16"/>
  <c r="AP547" i="16"/>
  <c r="AQ547" i="16"/>
  <c r="AR547" i="16"/>
  <c r="AS547" i="16"/>
  <c r="AP548" i="16"/>
  <c r="AQ548" i="16"/>
  <c r="AR548" i="16"/>
  <c r="AS548" i="16"/>
  <c r="AP549" i="16"/>
  <c r="AQ549" i="16"/>
  <c r="AR549" i="16"/>
  <c r="AS549" i="16"/>
  <c r="AP550" i="16"/>
  <c r="AQ550" i="16"/>
  <c r="AR550" i="16"/>
  <c r="AS550" i="16"/>
  <c r="AP551" i="16"/>
  <c r="AQ551" i="16"/>
  <c r="AR551" i="16"/>
  <c r="AS551" i="16"/>
  <c r="AP552" i="16"/>
  <c r="AQ552" i="16"/>
  <c r="AR552" i="16"/>
  <c r="AS552" i="16"/>
  <c r="AP553" i="16"/>
  <c r="AQ553" i="16"/>
  <c r="AR553" i="16"/>
  <c r="AS553" i="16"/>
  <c r="AP554" i="16"/>
  <c r="AQ554" i="16"/>
  <c r="AR554" i="16"/>
  <c r="AS554" i="16"/>
  <c r="AP555" i="16"/>
  <c r="AQ555" i="16"/>
  <c r="AR555" i="16"/>
  <c r="AS555" i="16"/>
  <c r="AP556" i="16"/>
  <c r="AQ556" i="16"/>
  <c r="AR556" i="16"/>
  <c r="AS556" i="16"/>
  <c r="AP557" i="16"/>
  <c r="AQ557" i="16"/>
  <c r="AR557" i="16"/>
  <c r="AS557" i="16"/>
  <c r="AP558" i="16"/>
  <c r="AQ558" i="16"/>
  <c r="AR558" i="16"/>
  <c r="AS558" i="16"/>
  <c r="AP559" i="16"/>
  <c r="AQ559" i="16"/>
  <c r="AR559" i="16"/>
  <c r="AS559" i="16"/>
  <c r="AP560" i="16"/>
  <c r="AQ560" i="16"/>
  <c r="AR560" i="16"/>
  <c r="AS560" i="16"/>
  <c r="AP561" i="16"/>
  <c r="AQ561" i="16"/>
  <c r="AR561" i="16"/>
  <c r="AS561" i="16"/>
  <c r="AP562" i="16"/>
  <c r="AQ562" i="16"/>
  <c r="AR562" i="16"/>
  <c r="AS562" i="16"/>
  <c r="AP563" i="16"/>
  <c r="AQ563" i="16"/>
  <c r="AR563" i="16"/>
  <c r="AS563" i="16"/>
  <c r="AP564" i="16"/>
  <c r="AQ564" i="16"/>
  <c r="AR564" i="16"/>
  <c r="AS564" i="16"/>
  <c r="AP565" i="16"/>
  <c r="AQ565" i="16"/>
  <c r="AR565" i="16"/>
  <c r="AS565" i="16"/>
  <c r="AP566" i="16"/>
  <c r="AQ566" i="16"/>
  <c r="AR566" i="16"/>
  <c r="AS566" i="16"/>
  <c r="AP567" i="16"/>
  <c r="AQ567" i="16"/>
  <c r="AR567" i="16"/>
  <c r="AS567" i="16"/>
  <c r="AP568" i="16"/>
  <c r="AQ568" i="16"/>
  <c r="AR568" i="16"/>
  <c r="AS568" i="16"/>
  <c r="AP569" i="16"/>
  <c r="AQ569" i="16"/>
  <c r="AR569" i="16"/>
  <c r="AS569" i="16"/>
  <c r="AP570" i="16"/>
  <c r="AQ570" i="16"/>
  <c r="AR570" i="16"/>
  <c r="AS570" i="16"/>
  <c r="AP571" i="16"/>
  <c r="AQ571" i="16"/>
  <c r="AR571" i="16"/>
  <c r="AS571" i="16"/>
  <c r="AP572" i="16"/>
  <c r="AQ572" i="16"/>
  <c r="AR572" i="16"/>
  <c r="AS572" i="16"/>
  <c r="AP573" i="16"/>
  <c r="AQ573" i="16"/>
  <c r="AR573" i="16"/>
  <c r="AS573" i="16"/>
  <c r="AP574" i="16"/>
  <c r="AQ574" i="16"/>
  <c r="AR574" i="16"/>
  <c r="AS574" i="16"/>
  <c r="AP575" i="16"/>
  <c r="AQ575" i="16"/>
  <c r="AR575" i="16"/>
  <c r="AS575" i="16"/>
  <c r="AP576" i="16"/>
  <c r="AQ576" i="16"/>
  <c r="AR576" i="16"/>
  <c r="AS576" i="16"/>
  <c r="AP577" i="16"/>
  <c r="AQ577" i="16"/>
  <c r="AR577" i="16"/>
  <c r="AS577" i="16"/>
  <c r="AP578" i="16"/>
  <c r="AQ578" i="16"/>
  <c r="AR578" i="16"/>
  <c r="AS578" i="16"/>
  <c r="AP579" i="16"/>
  <c r="AQ579" i="16"/>
  <c r="AR579" i="16"/>
  <c r="AS579" i="16"/>
  <c r="AP580" i="16"/>
  <c r="AQ580" i="16"/>
  <c r="AR580" i="16"/>
  <c r="AS580" i="16"/>
  <c r="AP581" i="16"/>
  <c r="AQ581" i="16"/>
  <c r="AR581" i="16"/>
  <c r="AS581" i="16"/>
  <c r="AP582" i="16"/>
  <c r="AQ582" i="16"/>
  <c r="AR582" i="16"/>
  <c r="AS582" i="16"/>
  <c r="AP583" i="16"/>
  <c r="AQ583" i="16"/>
  <c r="AR583" i="16"/>
  <c r="AS583" i="16"/>
  <c r="AP584" i="16"/>
  <c r="AQ584" i="16"/>
  <c r="AR584" i="16"/>
  <c r="AS584" i="16"/>
  <c r="AP585" i="16"/>
  <c r="AQ585" i="16"/>
  <c r="AR585" i="16"/>
  <c r="AS585" i="16"/>
  <c r="AP586" i="16"/>
  <c r="AQ586" i="16"/>
  <c r="AR586" i="16"/>
  <c r="AS586" i="16"/>
  <c r="AP587" i="16"/>
  <c r="AQ587" i="16"/>
  <c r="AR587" i="16"/>
  <c r="AS587" i="16"/>
  <c r="AP588" i="16"/>
  <c r="AQ588" i="16"/>
  <c r="AR588" i="16"/>
  <c r="AS588" i="16"/>
  <c r="AP589" i="16"/>
  <c r="AQ589" i="16"/>
  <c r="AR589" i="16"/>
  <c r="AS589" i="16"/>
  <c r="AP590" i="16"/>
  <c r="AQ590" i="16"/>
  <c r="AR590" i="16"/>
  <c r="AS590" i="16"/>
  <c r="AP591" i="16"/>
  <c r="AQ591" i="16"/>
  <c r="AR591" i="16"/>
  <c r="AS591" i="16"/>
  <c r="AP592" i="16"/>
  <c r="AQ592" i="16"/>
  <c r="AR592" i="16"/>
  <c r="AS592" i="16"/>
  <c r="AP593" i="16"/>
  <c r="AQ593" i="16"/>
  <c r="AR593" i="16"/>
  <c r="AS593" i="16"/>
  <c r="AP594" i="16"/>
  <c r="AQ594" i="16"/>
  <c r="AR594" i="16"/>
  <c r="AS594" i="16"/>
  <c r="AP595" i="16"/>
  <c r="AQ595" i="16"/>
  <c r="AR595" i="16"/>
  <c r="AS595" i="16"/>
  <c r="AP596" i="16"/>
  <c r="AQ596" i="16"/>
  <c r="AR596" i="16"/>
  <c r="AS596" i="16"/>
  <c r="AP597" i="16"/>
  <c r="AQ597" i="16"/>
  <c r="AR597" i="16"/>
  <c r="AS597" i="16"/>
  <c r="AP598" i="16"/>
  <c r="AQ598" i="16"/>
  <c r="AR598" i="16"/>
  <c r="AS598" i="16"/>
  <c r="AP599" i="16"/>
  <c r="AQ599" i="16"/>
  <c r="AR599" i="16"/>
  <c r="AS599" i="16"/>
  <c r="AP600" i="16"/>
  <c r="AQ600" i="16"/>
  <c r="AR600" i="16"/>
  <c r="AS600" i="16"/>
  <c r="AP601" i="16"/>
  <c r="AQ601" i="16"/>
  <c r="AR601" i="16"/>
  <c r="AS601" i="16"/>
  <c r="AP602" i="16"/>
  <c r="AQ602" i="16"/>
  <c r="AR602" i="16"/>
  <c r="AS602" i="16"/>
  <c r="AP603" i="16"/>
  <c r="AQ603" i="16"/>
  <c r="AR603" i="16"/>
  <c r="AS603" i="16"/>
  <c r="AP604" i="16"/>
  <c r="AQ604" i="16"/>
  <c r="AR604" i="16"/>
  <c r="AS604" i="16"/>
  <c r="AP605" i="16"/>
  <c r="AQ605" i="16"/>
  <c r="AR605" i="16"/>
  <c r="AS605" i="16"/>
  <c r="AP606" i="16"/>
  <c r="AQ606" i="16"/>
  <c r="AR606" i="16"/>
  <c r="AS606" i="16"/>
  <c r="AP607" i="16"/>
  <c r="AQ607" i="16"/>
  <c r="AR607" i="16"/>
  <c r="AS607" i="16"/>
  <c r="AP608" i="16"/>
  <c r="AQ608" i="16"/>
  <c r="AR608" i="16"/>
  <c r="AS608" i="16"/>
  <c r="AP609" i="16"/>
  <c r="AQ609" i="16"/>
  <c r="AR609" i="16"/>
  <c r="AS609" i="16"/>
  <c r="AP610" i="16"/>
  <c r="AQ610" i="16"/>
  <c r="AR610" i="16"/>
  <c r="AS610" i="16"/>
  <c r="AP611" i="16"/>
  <c r="AQ611" i="16"/>
  <c r="AR611" i="16"/>
  <c r="AS611" i="16"/>
  <c r="AP612" i="16"/>
  <c r="AQ612" i="16"/>
  <c r="AR612" i="16"/>
  <c r="AS612" i="16"/>
  <c r="AP613" i="16"/>
  <c r="AQ613" i="16"/>
  <c r="AR613" i="16"/>
  <c r="AS613" i="16"/>
  <c r="AP614" i="16"/>
  <c r="AQ614" i="16"/>
  <c r="AR614" i="16"/>
  <c r="AS614" i="16"/>
  <c r="AP615" i="16"/>
  <c r="AQ615" i="16"/>
  <c r="AR615" i="16"/>
  <c r="AS615" i="16"/>
  <c r="AP616" i="16"/>
  <c r="AQ616" i="16"/>
  <c r="AR616" i="16"/>
  <c r="AS616" i="16"/>
  <c r="AP617" i="16"/>
  <c r="AQ617" i="16"/>
  <c r="AR617" i="16"/>
  <c r="AS617" i="16"/>
  <c r="AP618" i="16"/>
  <c r="AQ618" i="16"/>
  <c r="AR618" i="16"/>
  <c r="AS618" i="16"/>
  <c r="AP619" i="16"/>
  <c r="AQ619" i="16"/>
  <c r="AR619" i="16"/>
  <c r="AS619" i="16"/>
  <c r="AP620" i="16"/>
  <c r="AQ620" i="16"/>
  <c r="AR620" i="16"/>
  <c r="AS620" i="16"/>
  <c r="AP621" i="16"/>
  <c r="AQ621" i="16"/>
  <c r="AR621" i="16"/>
  <c r="AS621" i="16"/>
  <c r="AP622" i="16"/>
  <c r="AQ622" i="16"/>
  <c r="AR622" i="16"/>
  <c r="AS622" i="16"/>
  <c r="AP623" i="16"/>
  <c r="AQ623" i="16"/>
  <c r="AR623" i="16"/>
  <c r="AS623" i="16"/>
  <c r="AP624" i="16"/>
  <c r="AQ624" i="16"/>
  <c r="AR624" i="16"/>
  <c r="AS624" i="16"/>
  <c r="AP625" i="16"/>
  <c r="AQ625" i="16"/>
  <c r="AR625" i="16"/>
  <c r="AS625" i="16"/>
  <c r="AP626" i="16"/>
  <c r="AQ626" i="16"/>
  <c r="AR626" i="16"/>
  <c r="AS626" i="16"/>
  <c r="AP627" i="16"/>
  <c r="AQ627" i="16"/>
  <c r="AR627" i="16"/>
  <c r="AS627" i="16"/>
  <c r="AP628" i="16"/>
  <c r="AQ628" i="16"/>
  <c r="AR628" i="16"/>
  <c r="AS628" i="16"/>
  <c r="AP629" i="16"/>
  <c r="AQ629" i="16"/>
  <c r="AR629" i="16"/>
  <c r="AS629" i="16"/>
  <c r="AP630" i="16"/>
  <c r="AQ630" i="16"/>
  <c r="AR630" i="16"/>
  <c r="AS630" i="16"/>
  <c r="AP631" i="16"/>
  <c r="AQ631" i="16"/>
  <c r="AR631" i="16"/>
  <c r="AS631" i="16"/>
  <c r="AP632" i="16"/>
  <c r="AQ632" i="16"/>
  <c r="AR632" i="16"/>
  <c r="AS632" i="16"/>
  <c r="AP633" i="16"/>
  <c r="AQ633" i="16"/>
  <c r="AR633" i="16"/>
  <c r="AS633" i="16"/>
  <c r="AP634" i="16"/>
  <c r="AQ634" i="16"/>
  <c r="AR634" i="16"/>
  <c r="AS634" i="16"/>
  <c r="AP635" i="16"/>
  <c r="AQ635" i="16"/>
  <c r="AR635" i="16"/>
  <c r="AS635" i="16"/>
  <c r="AP636" i="16"/>
  <c r="AQ636" i="16"/>
  <c r="AR636" i="16"/>
  <c r="AS636" i="16"/>
  <c r="AP637" i="16"/>
  <c r="AQ637" i="16"/>
  <c r="AR637" i="16"/>
  <c r="AS637" i="16"/>
  <c r="AP638" i="16"/>
  <c r="AQ638" i="16"/>
  <c r="AR638" i="16"/>
  <c r="AS638" i="16"/>
  <c r="AP639" i="16"/>
  <c r="AQ639" i="16"/>
  <c r="AR639" i="16"/>
  <c r="AS639" i="16"/>
  <c r="AP640" i="16"/>
  <c r="AQ640" i="16"/>
  <c r="AR640" i="16"/>
  <c r="AS640" i="16"/>
  <c r="AP641" i="16"/>
  <c r="AQ641" i="16"/>
  <c r="AR641" i="16"/>
  <c r="AS641" i="16"/>
  <c r="AP642" i="16"/>
  <c r="AQ642" i="16"/>
  <c r="AR642" i="16"/>
  <c r="AS642" i="16"/>
  <c r="AP643" i="16"/>
  <c r="AQ643" i="16"/>
  <c r="AR643" i="16"/>
  <c r="AS643" i="16"/>
  <c r="AP644" i="16"/>
  <c r="AQ644" i="16"/>
  <c r="AR644" i="16"/>
  <c r="AS644" i="16"/>
  <c r="AP645" i="16"/>
  <c r="AQ645" i="16"/>
  <c r="AR645" i="16"/>
  <c r="AS645" i="16"/>
  <c r="AP646" i="16"/>
  <c r="AQ646" i="16"/>
  <c r="AR646" i="16"/>
  <c r="AS646" i="16"/>
  <c r="AP647" i="16"/>
  <c r="AQ647" i="16"/>
  <c r="AR647" i="16"/>
  <c r="AS647" i="16"/>
  <c r="AP648" i="16"/>
  <c r="AQ648" i="16"/>
  <c r="AR648" i="16"/>
  <c r="AS648" i="16"/>
  <c r="AP649" i="16"/>
  <c r="AQ649" i="16"/>
  <c r="AR649" i="16"/>
  <c r="AS649" i="16"/>
  <c r="AP650" i="16"/>
  <c r="AQ650" i="16"/>
  <c r="AR650" i="16"/>
  <c r="AS650" i="16"/>
  <c r="AP651" i="16"/>
  <c r="AQ651" i="16"/>
  <c r="AR651" i="16"/>
  <c r="AS651" i="16"/>
  <c r="AP652" i="16"/>
  <c r="AQ652" i="16"/>
  <c r="AR652" i="16"/>
  <c r="AS652" i="16"/>
  <c r="AP653" i="16"/>
  <c r="AQ653" i="16"/>
  <c r="AR653" i="16"/>
  <c r="AS653" i="16"/>
  <c r="AP654" i="16"/>
  <c r="AQ654" i="16"/>
  <c r="AR654" i="16"/>
  <c r="AS654" i="16"/>
  <c r="AP655" i="16"/>
  <c r="AQ655" i="16"/>
  <c r="AR655" i="16"/>
  <c r="AS655" i="16"/>
  <c r="AP656" i="16"/>
  <c r="AQ656" i="16"/>
  <c r="AR656" i="16"/>
  <c r="AS656" i="16"/>
  <c r="AP657" i="16"/>
  <c r="AQ657" i="16"/>
  <c r="AR657" i="16"/>
  <c r="AS657" i="16"/>
  <c r="AP658" i="16"/>
  <c r="AQ658" i="16"/>
  <c r="AR658" i="16"/>
  <c r="AS658" i="16"/>
  <c r="AP659" i="16"/>
  <c r="AQ659" i="16"/>
  <c r="AR659" i="16"/>
  <c r="AS659" i="16"/>
  <c r="AP660" i="16"/>
  <c r="AQ660" i="16"/>
  <c r="AR660" i="16"/>
  <c r="AS660" i="16"/>
  <c r="AP661" i="16"/>
  <c r="AQ661" i="16"/>
  <c r="AR661" i="16"/>
  <c r="AS661" i="16"/>
  <c r="AP662" i="16"/>
  <c r="AQ662" i="16"/>
  <c r="AR662" i="16"/>
  <c r="AS662" i="16"/>
  <c r="AP663" i="16"/>
  <c r="AQ663" i="16"/>
  <c r="AR663" i="16"/>
  <c r="AS663" i="16"/>
  <c r="AP664" i="16"/>
  <c r="AQ664" i="16"/>
  <c r="AR664" i="16"/>
  <c r="AS664" i="16"/>
  <c r="AP665" i="16"/>
  <c r="AQ665" i="16"/>
  <c r="AR665" i="16"/>
  <c r="AS665" i="16"/>
  <c r="AP666" i="16"/>
  <c r="AQ666" i="16"/>
  <c r="AR666" i="16"/>
  <c r="AS666" i="16"/>
  <c r="AP667" i="16"/>
  <c r="AQ667" i="16"/>
  <c r="AR667" i="16"/>
  <c r="AS667" i="16"/>
  <c r="AP668" i="16"/>
  <c r="AQ668" i="16"/>
  <c r="AR668" i="16"/>
  <c r="AS668" i="16"/>
  <c r="AP669" i="16"/>
  <c r="AQ669" i="16"/>
  <c r="AR669" i="16"/>
  <c r="AS669" i="16"/>
  <c r="AP670" i="16"/>
  <c r="AQ670" i="16"/>
  <c r="AR670" i="16"/>
  <c r="AS670" i="16"/>
  <c r="AP671" i="16"/>
  <c r="AQ671" i="16"/>
  <c r="AR671" i="16"/>
  <c r="AS671" i="16"/>
  <c r="AP672" i="16"/>
  <c r="AQ672" i="16"/>
  <c r="AR672" i="16"/>
  <c r="AS672" i="16"/>
  <c r="AP673" i="16"/>
  <c r="AQ673" i="16"/>
  <c r="AR673" i="16"/>
  <c r="AS673" i="16"/>
  <c r="AP674" i="16"/>
  <c r="AQ674" i="16"/>
  <c r="AR674" i="16"/>
  <c r="AS674" i="16"/>
  <c r="AP675" i="16"/>
  <c r="AQ675" i="16"/>
  <c r="AR675" i="16"/>
  <c r="AS675" i="16"/>
  <c r="AP676" i="16"/>
  <c r="AQ676" i="16"/>
  <c r="AR676" i="16"/>
  <c r="AS676" i="16"/>
  <c r="AP677" i="16"/>
  <c r="AQ677" i="16"/>
  <c r="AR677" i="16"/>
  <c r="AS677" i="16"/>
  <c r="AP678" i="16"/>
  <c r="AQ678" i="16"/>
  <c r="AR678" i="16"/>
  <c r="AS678" i="16"/>
  <c r="AP679" i="16"/>
  <c r="AQ679" i="16"/>
  <c r="AR679" i="16"/>
  <c r="AS679" i="16"/>
  <c r="AP680" i="16"/>
  <c r="AQ680" i="16"/>
  <c r="AR680" i="16"/>
  <c r="AS680" i="16"/>
  <c r="AP681" i="16"/>
  <c r="AQ681" i="16"/>
  <c r="AR681" i="16"/>
  <c r="AS681" i="16"/>
  <c r="AP682" i="16"/>
  <c r="AQ682" i="16"/>
  <c r="AR682" i="16"/>
  <c r="AS682" i="16"/>
  <c r="AP683" i="16"/>
  <c r="AQ683" i="16"/>
  <c r="AR683" i="16"/>
  <c r="AS683" i="16"/>
  <c r="AP684" i="16"/>
  <c r="AQ684" i="16"/>
  <c r="AR684" i="16"/>
  <c r="AS684" i="16"/>
  <c r="AP685" i="16"/>
  <c r="AQ685" i="16"/>
  <c r="AR685" i="16"/>
  <c r="AS685" i="16"/>
  <c r="AP686" i="16"/>
  <c r="AQ686" i="16"/>
  <c r="AR686" i="16"/>
  <c r="AS686" i="16"/>
  <c r="AP687" i="16"/>
  <c r="AQ687" i="16"/>
  <c r="AR687" i="16"/>
  <c r="AS687" i="16"/>
  <c r="AP688" i="16"/>
  <c r="AQ688" i="16"/>
  <c r="AR688" i="16"/>
  <c r="AS688" i="16"/>
  <c r="AP689" i="16"/>
  <c r="AQ689" i="16"/>
  <c r="AR689" i="16"/>
  <c r="AS689" i="16"/>
  <c r="AP690" i="16"/>
  <c r="AQ690" i="16"/>
  <c r="AR690" i="16"/>
  <c r="AS690" i="16"/>
  <c r="AP691" i="16"/>
  <c r="AQ691" i="16"/>
  <c r="AR691" i="16"/>
  <c r="AS691" i="16"/>
  <c r="AP692" i="16"/>
  <c r="AQ692" i="16"/>
  <c r="AR692" i="16"/>
  <c r="AS692" i="16"/>
  <c r="AP693" i="16"/>
  <c r="AQ693" i="16"/>
  <c r="AR693" i="16"/>
  <c r="AS693" i="16"/>
  <c r="AP694" i="16"/>
  <c r="AQ694" i="16"/>
  <c r="AR694" i="16"/>
  <c r="AS694" i="16"/>
  <c r="AP695" i="16"/>
  <c r="AQ695" i="16"/>
  <c r="AR695" i="16"/>
  <c r="AS695" i="16"/>
  <c r="AP696" i="16"/>
  <c r="AQ696" i="16"/>
  <c r="AR696" i="16"/>
  <c r="AS696" i="16"/>
  <c r="AP697" i="16"/>
  <c r="AQ697" i="16"/>
  <c r="AR697" i="16"/>
  <c r="AS697" i="16"/>
  <c r="AP698" i="16"/>
  <c r="AQ698" i="16"/>
  <c r="AR698" i="16"/>
  <c r="AS698" i="16"/>
  <c r="AP699" i="16"/>
  <c r="AQ699" i="16"/>
  <c r="AR699" i="16"/>
  <c r="AS699" i="16"/>
  <c r="AP700" i="16"/>
  <c r="AQ700" i="16"/>
  <c r="AR700" i="16"/>
  <c r="AS700" i="16"/>
  <c r="AP701" i="16"/>
  <c r="AQ701" i="16"/>
  <c r="AR701" i="16"/>
  <c r="AS701" i="16"/>
  <c r="AP702" i="16"/>
  <c r="AQ702" i="16"/>
  <c r="AR702" i="16"/>
  <c r="AS702" i="16"/>
  <c r="AP703" i="16"/>
  <c r="AQ703" i="16"/>
  <c r="AR703" i="16"/>
  <c r="AS703" i="16"/>
  <c r="AP704" i="16"/>
  <c r="AQ704" i="16"/>
  <c r="AR704" i="16"/>
  <c r="AS704" i="16"/>
  <c r="AP705" i="16"/>
  <c r="AQ705" i="16"/>
  <c r="AR705" i="16"/>
  <c r="AS705" i="16"/>
  <c r="AP706" i="16"/>
  <c r="AQ706" i="16"/>
  <c r="AR706" i="16"/>
  <c r="AS706" i="16"/>
  <c r="AP707" i="16"/>
  <c r="AQ707" i="16"/>
  <c r="AR707" i="16"/>
  <c r="AS707" i="16"/>
  <c r="AP708" i="16"/>
  <c r="AQ708" i="16"/>
  <c r="AR708" i="16"/>
  <c r="AS708" i="16"/>
  <c r="AP709" i="16"/>
  <c r="AQ709" i="16"/>
  <c r="AR709" i="16"/>
  <c r="AS709" i="16"/>
  <c r="AP710" i="16"/>
  <c r="AQ710" i="16"/>
  <c r="AR710" i="16"/>
  <c r="AS710" i="16"/>
  <c r="AP711" i="16"/>
  <c r="AQ711" i="16"/>
  <c r="AR711" i="16"/>
  <c r="AS711" i="16"/>
  <c r="AP712" i="16"/>
  <c r="AQ712" i="16"/>
  <c r="AR712" i="16"/>
  <c r="AS712" i="16"/>
  <c r="AP713" i="16"/>
  <c r="AQ713" i="16"/>
  <c r="AR713" i="16"/>
  <c r="AS713" i="16"/>
  <c r="AP714" i="16"/>
  <c r="AQ714" i="16"/>
  <c r="AR714" i="16"/>
  <c r="AS714" i="16"/>
  <c r="AP715" i="16"/>
  <c r="AQ715" i="16"/>
  <c r="AR715" i="16"/>
  <c r="AS715" i="16"/>
  <c r="AP716" i="16"/>
  <c r="AQ716" i="16"/>
  <c r="AR716" i="16"/>
  <c r="AS716" i="16"/>
  <c r="AP717" i="16"/>
  <c r="AQ717" i="16"/>
  <c r="AR717" i="16"/>
  <c r="AS717" i="16"/>
  <c r="AP718" i="16"/>
  <c r="AQ718" i="16"/>
  <c r="AR718" i="16"/>
  <c r="AS718" i="16"/>
  <c r="AP719" i="16"/>
  <c r="AQ719" i="16"/>
  <c r="AR719" i="16"/>
  <c r="AS719" i="16"/>
  <c r="AP720" i="16"/>
  <c r="AQ720" i="16"/>
  <c r="AR720" i="16"/>
  <c r="AS720" i="16"/>
  <c r="AP721" i="16"/>
  <c r="AQ721" i="16"/>
  <c r="AR721" i="16"/>
  <c r="AS721" i="16"/>
  <c r="AP722" i="16"/>
  <c r="AQ722" i="16"/>
  <c r="AR722" i="16"/>
  <c r="AS722" i="16"/>
  <c r="AP723" i="16"/>
  <c r="AQ723" i="16"/>
  <c r="AR723" i="16"/>
  <c r="AS723" i="16"/>
  <c r="AP724" i="16"/>
  <c r="AQ724" i="16"/>
  <c r="AR724" i="16"/>
  <c r="AS724" i="16"/>
  <c r="AP725" i="16"/>
  <c r="AQ725" i="16"/>
  <c r="AR725" i="16"/>
  <c r="AS725" i="16"/>
  <c r="AP726" i="16"/>
  <c r="AQ726" i="16"/>
  <c r="AR726" i="16"/>
  <c r="AS726" i="16"/>
  <c r="AP727" i="16"/>
  <c r="AQ727" i="16"/>
  <c r="AR727" i="16"/>
  <c r="AS727" i="16"/>
  <c r="AP728" i="16"/>
  <c r="AQ728" i="16"/>
  <c r="AR728" i="16"/>
  <c r="AS728" i="16"/>
  <c r="AP729" i="16"/>
  <c r="AQ729" i="16"/>
  <c r="AR729" i="16"/>
  <c r="AS729" i="16"/>
  <c r="AP730" i="16"/>
  <c r="AQ730" i="16"/>
  <c r="AR730" i="16"/>
  <c r="AS730" i="16"/>
  <c r="AP731" i="16"/>
  <c r="AQ731" i="16"/>
  <c r="AR731" i="16"/>
  <c r="AS731" i="16"/>
  <c r="AP732" i="16"/>
  <c r="AQ732" i="16"/>
  <c r="AR732" i="16"/>
  <c r="AS732" i="16"/>
  <c r="AP733" i="16"/>
  <c r="AQ733" i="16"/>
  <c r="AR733" i="16"/>
  <c r="AS733" i="16"/>
  <c r="AP734" i="16"/>
  <c r="AQ734" i="16"/>
  <c r="AR734" i="16"/>
  <c r="AS734" i="16"/>
  <c r="AP735" i="16"/>
  <c r="AQ735" i="16"/>
  <c r="AR735" i="16"/>
  <c r="AS735" i="16"/>
  <c r="AP736" i="16"/>
  <c r="AQ736" i="16"/>
  <c r="AR736" i="16"/>
  <c r="AS736" i="16"/>
  <c r="AP737" i="16"/>
  <c r="AQ737" i="16"/>
  <c r="AR737" i="16"/>
  <c r="AS737" i="16"/>
  <c r="AP738" i="16"/>
  <c r="AQ738" i="16"/>
  <c r="AR738" i="16"/>
  <c r="AS738" i="16"/>
  <c r="AP739" i="16"/>
  <c r="AQ739" i="16"/>
  <c r="AR739" i="16"/>
  <c r="AS739" i="16"/>
  <c r="AP740" i="16"/>
  <c r="AQ740" i="16"/>
  <c r="AR740" i="16"/>
  <c r="AS740" i="16"/>
  <c r="AP741" i="16"/>
  <c r="AQ741" i="16"/>
  <c r="AR741" i="16"/>
  <c r="AS741" i="16"/>
  <c r="AP742" i="16"/>
  <c r="AQ742" i="16"/>
  <c r="AR742" i="16"/>
  <c r="AS742" i="16"/>
  <c r="AP743" i="16"/>
  <c r="AQ743" i="16"/>
  <c r="AR743" i="16"/>
  <c r="AS743" i="16"/>
  <c r="AP744" i="16"/>
  <c r="AQ744" i="16"/>
  <c r="AR744" i="16"/>
  <c r="AS744" i="16"/>
  <c r="AP745" i="16"/>
  <c r="AQ745" i="16"/>
  <c r="AR745" i="16"/>
  <c r="AS745" i="16"/>
  <c r="AP746" i="16"/>
  <c r="AQ746" i="16"/>
  <c r="AR746" i="16"/>
  <c r="AS746" i="16"/>
  <c r="AP747" i="16"/>
  <c r="AQ747" i="16"/>
  <c r="AR747" i="16"/>
  <c r="AS747" i="16"/>
  <c r="AP748" i="16"/>
  <c r="AQ748" i="16"/>
  <c r="AR748" i="16"/>
  <c r="AS748" i="16"/>
  <c r="AP749" i="16"/>
  <c r="AQ749" i="16"/>
  <c r="AR749" i="16"/>
  <c r="AS749" i="16"/>
  <c r="AP750" i="16"/>
  <c r="AQ750" i="16"/>
  <c r="AR750" i="16"/>
  <c r="AS750" i="16"/>
  <c r="AP751" i="16"/>
  <c r="AQ751" i="16"/>
  <c r="AR751" i="16"/>
  <c r="AS751" i="16"/>
  <c r="AP752" i="16"/>
  <c r="AQ752" i="16"/>
  <c r="AR752" i="16"/>
  <c r="AS752" i="16"/>
  <c r="AP753" i="16"/>
  <c r="AQ753" i="16"/>
  <c r="AR753" i="16"/>
  <c r="AS753" i="16"/>
  <c r="AP754" i="16"/>
  <c r="AQ754" i="16"/>
  <c r="AR754" i="16"/>
  <c r="AS754" i="16"/>
  <c r="AP755" i="16"/>
  <c r="AQ755" i="16"/>
  <c r="AR755" i="16"/>
  <c r="AS755" i="16"/>
  <c r="AP756" i="16"/>
  <c r="AQ756" i="16"/>
  <c r="AR756" i="16"/>
  <c r="AS756" i="16"/>
  <c r="AP757" i="16"/>
  <c r="AQ757" i="16"/>
  <c r="AR757" i="16"/>
  <c r="AS757" i="16"/>
  <c r="AP758" i="16"/>
  <c r="AQ758" i="16"/>
  <c r="AR758" i="16"/>
  <c r="AS758" i="16"/>
  <c r="AP759" i="16"/>
  <c r="AQ759" i="16"/>
  <c r="AR759" i="16"/>
  <c r="AS759" i="16"/>
  <c r="AP760" i="16"/>
  <c r="AQ760" i="16"/>
  <c r="AR760" i="16"/>
  <c r="AS760" i="16"/>
  <c r="AP761" i="16"/>
  <c r="AQ761" i="16"/>
  <c r="AR761" i="16"/>
  <c r="AS761" i="16"/>
  <c r="AP762" i="16"/>
  <c r="AQ762" i="16"/>
  <c r="AR762" i="16"/>
  <c r="AS762" i="16"/>
  <c r="AP763" i="16"/>
  <c r="AQ763" i="16"/>
  <c r="AR763" i="16"/>
  <c r="AS763" i="16"/>
  <c r="AP764" i="16"/>
  <c r="AQ764" i="16"/>
  <c r="AR764" i="16"/>
  <c r="AS764" i="16"/>
  <c r="AP765" i="16"/>
  <c r="AQ765" i="16"/>
  <c r="AR765" i="16"/>
  <c r="AS765" i="16"/>
  <c r="AP766" i="16"/>
  <c r="AQ766" i="16"/>
  <c r="AR766" i="16"/>
  <c r="AS766" i="16"/>
  <c r="AP767" i="16"/>
  <c r="AQ767" i="16"/>
  <c r="AR767" i="16"/>
  <c r="AS767" i="16"/>
  <c r="AP768" i="16"/>
  <c r="AQ768" i="16"/>
  <c r="AR768" i="16"/>
  <c r="AS768" i="16"/>
  <c r="AP769" i="16"/>
  <c r="AQ769" i="16"/>
  <c r="AR769" i="16"/>
  <c r="AS769" i="16"/>
  <c r="AP770" i="16"/>
  <c r="AQ770" i="16"/>
  <c r="AR770" i="16"/>
  <c r="AS770" i="16"/>
  <c r="AP771" i="16"/>
  <c r="AQ771" i="16"/>
  <c r="AR771" i="16"/>
  <c r="AS771" i="16"/>
  <c r="AP772" i="16"/>
  <c r="AQ772" i="16"/>
  <c r="AR772" i="16"/>
  <c r="AS772" i="16"/>
  <c r="AP773" i="16"/>
  <c r="AQ773" i="16"/>
  <c r="AR773" i="16"/>
  <c r="AS773" i="16"/>
  <c r="AP774" i="16"/>
  <c r="AQ774" i="16"/>
  <c r="AR774" i="16"/>
  <c r="AS774" i="16"/>
  <c r="AP775" i="16"/>
  <c r="AQ775" i="16"/>
  <c r="AR775" i="16"/>
  <c r="AS775" i="16"/>
  <c r="AP776" i="16"/>
  <c r="AQ776" i="16"/>
  <c r="AR776" i="16"/>
  <c r="AS776" i="16"/>
  <c r="AP777" i="16"/>
  <c r="AQ777" i="16"/>
  <c r="AR777" i="16"/>
  <c r="AS777" i="16"/>
  <c r="AP778" i="16"/>
  <c r="AQ778" i="16"/>
  <c r="AR778" i="16"/>
  <c r="AS778" i="16"/>
  <c r="AP779" i="16"/>
  <c r="AQ779" i="16"/>
  <c r="AR779" i="16"/>
  <c r="AS779" i="16"/>
  <c r="AP780" i="16"/>
  <c r="AQ780" i="16"/>
  <c r="AR780" i="16"/>
  <c r="AS780" i="16"/>
  <c r="AP781" i="16"/>
  <c r="AQ781" i="16"/>
  <c r="AR781" i="16"/>
  <c r="AS781" i="16"/>
  <c r="AP782" i="16"/>
  <c r="AQ782" i="16"/>
  <c r="AR782" i="16"/>
  <c r="AS782" i="16"/>
  <c r="AP783" i="16"/>
  <c r="AQ783" i="16"/>
  <c r="AR783" i="16"/>
  <c r="AS783" i="16"/>
  <c r="AP784" i="16"/>
  <c r="AQ784" i="16"/>
  <c r="AR784" i="16"/>
  <c r="AS784" i="16"/>
  <c r="AP785" i="16"/>
  <c r="AQ785" i="16"/>
  <c r="AR785" i="16"/>
  <c r="AS785" i="16"/>
  <c r="AP786" i="16"/>
  <c r="AQ786" i="16"/>
  <c r="AR786" i="16"/>
  <c r="AS786" i="16"/>
  <c r="AP787" i="16"/>
  <c r="AQ787" i="16"/>
  <c r="AR787" i="16"/>
  <c r="AS787" i="16"/>
  <c r="AP788" i="16"/>
  <c r="AQ788" i="16"/>
  <c r="AR788" i="16"/>
  <c r="AS788" i="16"/>
  <c r="AP789" i="16"/>
  <c r="AQ789" i="16"/>
  <c r="AR789" i="16"/>
  <c r="AS789" i="16"/>
  <c r="AP790" i="16"/>
  <c r="AQ790" i="16"/>
  <c r="AR790" i="16"/>
  <c r="AS790" i="16"/>
  <c r="AP791" i="16"/>
  <c r="AQ791" i="16"/>
  <c r="AR791" i="16"/>
  <c r="AS791" i="16"/>
  <c r="AP792" i="16"/>
  <c r="AQ792" i="16"/>
  <c r="AR792" i="16"/>
  <c r="AS792" i="16"/>
  <c r="AP793" i="16"/>
  <c r="AQ793" i="16"/>
  <c r="AR793" i="16"/>
  <c r="AS793" i="16"/>
  <c r="AP794" i="16"/>
  <c r="AQ794" i="16"/>
  <c r="AR794" i="16"/>
  <c r="AS794" i="16"/>
  <c r="AP795" i="16"/>
  <c r="AQ795" i="16"/>
  <c r="AR795" i="16"/>
  <c r="AS795" i="16"/>
  <c r="AP796" i="16"/>
  <c r="AQ796" i="16"/>
  <c r="AR796" i="16"/>
  <c r="AS796" i="16"/>
  <c r="AP797" i="16"/>
  <c r="AQ797" i="16"/>
  <c r="AR797" i="16"/>
  <c r="AS797" i="16"/>
  <c r="AP798" i="16"/>
  <c r="AQ798" i="16"/>
  <c r="AR798" i="16"/>
  <c r="AS798" i="16"/>
  <c r="AP799" i="16"/>
  <c r="AQ799" i="16"/>
  <c r="AR799" i="16"/>
  <c r="AS799" i="16"/>
  <c r="AP800" i="16"/>
  <c r="AQ800" i="16"/>
  <c r="AR800" i="16"/>
  <c r="AS800" i="16"/>
  <c r="AP801" i="16"/>
  <c r="AQ801" i="16"/>
  <c r="AR801" i="16"/>
  <c r="AS801" i="16"/>
  <c r="AP802" i="16"/>
  <c r="AQ802" i="16"/>
  <c r="AR802" i="16"/>
  <c r="AS802" i="16"/>
  <c r="AP803" i="16"/>
  <c r="AQ803" i="16"/>
  <c r="AR803" i="16"/>
  <c r="AS803" i="16"/>
  <c r="AP804" i="16"/>
  <c r="AQ804" i="16"/>
  <c r="AR804" i="16"/>
  <c r="AS804" i="16"/>
  <c r="AP805" i="16"/>
  <c r="AQ805" i="16"/>
  <c r="AR805" i="16"/>
  <c r="AS805" i="16"/>
  <c r="AP806" i="16"/>
  <c r="AQ806" i="16"/>
  <c r="AR806" i="16"/>
  <c r="AS806" i="16"/>
  <c r="AP807" i="16"/>
  <c r="AQ807" i="16"/>
  <c r="AR807" i="16"/>
  <c r="AS807" i="16"/>
  <c r="AP808" i="16"/>
  <c r="AQ808" i="16"/>
  <c r="AR808" i="16"/>
  <c r="AS808" i="16"/>
  <c r="AP809" i="16"/>
  <c r="AQ809" i="16"/>
  <c r="AR809" i="16"/>
  <c r="AS809" i="16"/>
  <c r="AP810" i="16"/>
  <c r="AQ810" i="16"/>
  <c r="AR810" i="16"/>
  <c r="AS810" i="16"/>
  <c r="AP811" i="16"/>
  <c r="AQ811" i="16"/>
  <c r="AR811" i="16"/>
  <c r="AS811" i="16"/>
  <c r="AP812" i="16"/>
  <c r="AQ812" i="16"/>
  <c r="AR812" i="16"/>
  <c r="AS812" i="16"/>
  <c r="AP813" i="16"/>
  <c r="AQ813" i="16"/>
  <c r="AR813" i="16"/>
  <c r="AS813" i="16"/>
  <c r="AP814" i="16"/>
  <c r="AQ814" i="16"/>
  <c r="AR814" i="16"/>
  <c r="AS814" i="16"/>
  <c r="AP815" i="16"/>
  <c r="AQ815" i="16"/>
  <c r="AR815" i="16"/>
  <c r="AS815" i="16"/>
  <c r="AP6" i="16"/>
  <c r="AQ6" i="16"/>
  <c r="AR6" i="16"/>
  <c r="AS6" i="16"/>
  <c r="Z7" i="16"/>
  <c r="AA7" i="16"/>
  <c r="AC7" i="16"/>
  <c r="AD7" i="16"/>
  <c r="Z8" i="16"/>
  <c r="AA8" i="16"/>
  <c r="AC8" i="16"/>
  <c r="AD8" i="16"/>
  <c r="Z9" i="16"/>
  <c r="AA9" i="16"/>
  <c r="AC9" i="16"/>
  <c r="AD9" i="16"/>
  <c r="Z10" i="16"/>
  <c r="AA10" i="16"/>
  <c r="AC10" i="16"/>
  <c r="AD10" i="16"/>
  <c r="Z11" i="16"/>
  <c r="AA11" i="16"/>
  <c r="AC11" i="16"/>
  <c r="AD11" i="16"/>
  <c r="Z12" i="16"/>
  <c r="AA12" i="16"/>
  <c r="AC12" i="16"/>
  <c r="AD12" i="16"/>
  <c r="Z13" i="16"/>
  <c r="AA13" i="16"/>
  <c r="AC13" i="16"/>
  <c r="AD13" i="16"/>
  <c r="Z14" i="16"/>
  <c r="AA14" i="16"/>
  <c r="AC14" i="16"/>
  <c r="AD14" i="16"/>
  <c r="Z15" i="16"/>
  <c r="AA15" i="16"/>
  <c r="AC15" i="16"/>
  <c r="AD15" i="16"/>
  <c r="Z16" i="16"/>
  <c r="AA16" i="16"/>
  <c r="AC16" i="16"/>
  <c r="AD16" i="16"/>
  <c r="Z17" i="16"/>
  <c r="AA17" i="16"/>
  <c r="AC17" i="16"/>
  <c r="AD17" i="16"/>
  <c r="Z18" i="16"/>
  <c r="AA18" i="16"/>
  <c r="AC18" i="16"/>
  <c r="AD18" i="16"/>
  <c r="Z19" i="16"/>
  <c r="AA19" i="16"/>
  <c r="AC19" i="16"/>
  <c r="AD19" i="16"/>
  <c r="Z20" i="16"/>
  <c r="AA20" i="16"/>
  <c r="AC20" i="16"/>
  <c r="AD20" i="16"/>
  <c r="Z21" i="16"/>
  <c r="AA21" i="16"/>
  <c r="AC21" i="16"/>
  <c r="AD21" i="16"/>
  <c r="Z22" i="16"/>
  <c r="AA22" i="16"/>
  <c r="AC22" i="16"/>
  <c r="AD22" i="16"/>
  <c r="Z23" i="16"/>
  <c r="AA23" i="16"/>
  <c r="AC23" i="16"/>
  <c r="AD23" i="16"/>
  <c r="Z24" i="16"/>
  <c r="AA24" i="16"/>
  <c r="AC24" i="16"/>
  <c r="AD24" i="16"/>
  <c r="Z25" i="16"/>
  <c r="AA25" i="16"/>
  <c r="AC25" i="16"/>
  <c r="AD25" i="16"/>
  <c r="Z26" i="16"/>
  <c r="AA26" i="16"/>
  <c r="AC26" i="16"/>
  <c r="AD26" i="16"/>
  <c r="Z27" i="16"/>
  <c r="AA27" i="16"/>
  <c r="AC27" i="16"/>
  <c r="AD27" i="16"/>
  <c r="Z28" i="16"/>
  <c r="AA28" i="16"/>
  <c r="AC28" i="16"/>
  <c r="AD28" i="16"/>
  <c r="Z29" i="16"/>
  <c r="AA29" i="16"/>
  <c r="AC29" i="16"/>
  <c r="AD29" i="16"/>
  <c r="Z30" i="16"/>
  <c r="AA30" i="16"/>
  <c r="AC30" i="16"/>
  <c r="AD30" i="16"/>
  <c r="Z31" i="16"/>
  <c r="AA31" i="16"/>
  <c r="AC31" i="16"/>
  <c r="AD31" i="16"/>
  <c r="Z32" i="16"/>
  <c r="AA32" i="16"/>
  <c r="AC32" i="16"/>
  <c r="AD32" i="16"/>
  <c r="Z33" i="16"/>
  <c r="AA33" i="16"/>
  <c r="AC33" i="16"/>
  <c r="AD33" i="16"/>
  <c r="Z34" i="16"/>
  <c r="AA34" i="16"/>
  <c r="AC34" i="16"/>
  <c r="AD34" i="16"/>
  <c r="Z35" i="16"/>
  <c r="AA35" i="16"/>
  <c r="AC35" i="16"/>
  <c r="AD35" i="16"/>
  <c r="Z36" i="16"/>
  <c r="AA36" i="16"/>
  <c r="AC36" i="16"/>
  <c r="AD36" i="16"/>
  <c r="Z37" i="16"/>
  <c r="AA37" i="16"/>
  <c r="AC37" i="16"/>
  <c r="AD37" i="16"/>
  <c r="Z38" i="16"/>
  <c r="AA38" i="16"/>
  <c r="AC38" i="16"/>
  <c r="AD38" i="16"/>
  <c r="Z39" i="16"/>
  <c r="AA39" i="16"/>
  <c r="AC39" i="16"/>
  <c r="AD39" i="16"/>
  <c r="Z40" i="16"/>
  <c r="AA40" i="16"/>
  <c r="AC40" i="16"/>
  <c r="AD40" i="16"/>
  <c r="Z41" i="16"/>
  <c r="AA41" i="16"/>
  <c r="AC41" i="16"/>
  <c r="AD41" i="16"/>
  <c r="Z42" i="16"/>
  <c r="AA42" i="16"/>
  <c r="AC42" i="16"/>
  <c r="AD42" i="16"/>
  <c r="Z43" i="16"/>
  <c r="AA43" i="16"/>
  <c r="AC43" i="16"/>
  <c r="AD43" i="16"/>
  <c r="Z44" i="16"/>
  <c r="AA44" i="16"/>
  <c r="AC44" i="16"/>
  <c r="AD44" i="16"/>
  <c r="Z45" i="16"/>
  <c r="AA45" i="16"/>
  <c r="AC45" i="16"/>
  <c r="AD45" i="16"/>
  <c r="Z46" i="16"/>
  <c r="AA46" i="16"/>
  <c r="AC46" i="16"/>
  <c r="AD46" i="16"/>
  <c r="Z47" i="16"/>
  <c r="AA47" i="16"/>
  <c r="AC47" i="16"/>
  <c r="AD47" i="16"/>
  <c r="Z48" i="16"/>
  <c r="AA48" i="16"/>
  <c r="AC48" i="16"/>
  <c r="AD48" i="16"/>
  <c r="Z49" i="16"/>
  <c r="AA49" i="16"/>
  <c r="AC49" i="16"/>
  <c r="AD49" i="16"/>
  <c r="Z50" i="16"/>
  <c r="AA50" i="16"/>
  <c r="AC50" i="16"/>
  <c r="AD50" i="16"/>
  <c r="Z51" i="16"/>
  <c r="AA51" i="16"/>
  <c r="AC51" i="16"/>
  <c r="AD51" i="16"/>
  <c r="Z52" i="16"/>
  <c r="AA52" i="16"/>
  <c r="AC52" i="16"/>
  <c r="AD52" i="16"/>
  <c r="Z53" i="16"/>
  <c r="AA53" i="16"/>
  <c r="AC53" i="16"/>
  <c r="AD53" i="16"/>
  <c r="Z54" i="16"/>
  <c r="AA54" i="16"/>
  <c r="AC54" i="16"/>
  <c r="AD54" i="16"/>
  <c r="Z55" i="16"/>
  <c r="AA55" i="16"/>
  <c r="AC55" i="16"/>
  <c r="AD55" i="16"/>
  <c r="Z56" i="16"/>
  <c r="AA56" i="16"/>
  <c r="AC56" i="16"/>
  <c r="AD56" i="16"/>
  <c r="Z57" i="16"/>
  <c r="AA57" i="16"/>
  <c r="AC57" i="16"/>
  <c r="AD57" i="16"/>
  <c r="Z58" i="16"/>
  <c r="AA58" i="16"/>
  <c r="AC58" i="16"/>
  <c r="AD58" i="16"/>
  <c r="Z59" i="16"/>
  <c r="AA59" i="16"/>
  <c r="AC59" i="16"/>
  <c r="AD59" i="16"/>
  <c r="Z60" i="16"/>
  <c r="AA60" i="16"/>
  <c r="AC60" i="16"/>
  <c r="AD60" i="16"/>
  <c r="Z61" i="16"/>
  <c r="AA61" i="16"/>
  <c r="AC61" i="16"/>
  <c r="AD61" i="16"/>
  <c r="Z62" i="16"/>
  <c r="AA62" i="16"/>
  <c r="AC62" i="16"/>
  <c r="AD62" i="16"/>
  <c r="Z63" i="16"/>
  <c r="AA63" i="16"/>
  <c r="AC63" i="16"/>
  <c r="AD63" i="16"/>
  <c r="Z64" i="16"/>
  <c r="AA64" i="16"/>
  <c r="AC64" i="16"/>
  <c r="AD64" i="16"/>
  <c r="Z65" i="16"/>
  <c r="AA65" i="16"/>
  <c r="AC65" i="16"/>
  <c r="AD65" i="16"/>
  <c r="Z66" i="16"/>
  <c r="AA66" i="16"/>
  <c r="AC66" i="16"/>
  <c r="AD66" i="16"/>
  <c r="Z67" i="16"/>
  <c r="AA67" i="16"/>
  <c r="AC67" i="16"/>
  <c r="AD67" i="16"/>
  <c r="Z68" i="16"/>
  <c r="AA68" i="16"/>
  <c r="AC68" i="16"/>
  <c r="AD68" i="16"/>
  <c r="Z69" i="16"/>
  <c r="AA69" i="16"/>
  <c r="AC69" i="16"/>
  <c r="AD69" i="16"/>
  <c r="Z70" i="16"/>
  <c r="AA70" i="16"/>
  <c r="AC70" i="16"/>
  <c r="AD70" i="16"/>
  <c r="Z71" i="16"/>
  <c r="AA71" i="16"/>
  <c r="AC71" i="16"/>
  <c r="AD71" i="16"/>
  <c r="Z72" i="16"/>
  <c r="AA72" i="16"/>
  <c r="AC72" i="16"/>
  <c r="AD72" i="16"/>
  <c r="Z73" i="16"/>
  <c r="AA73" i="16"/>
  <c r="AC73" i="16"/>
  <c r="AD73" i="16"/>
  <c r="Z74" i="16"/>
  <c r="AA74" i="16"/>
  <c r="AC74" i="16"/>
  <c r="AD74" i="16"/>
  <c r="Z75" i="16"/>
  <c r="AA75" i="16"/>
  <c r="AC75" i="16"/>
  <c r="AD75" i="16"/>
  <c r="Z76" i="16"/>
  <c r="AA76" i="16"/>
  <c r="AC76" i="16"/>
  <c r="AD76" i="16"/>
  <c r="Z77" i="16"/>
  <c r="AA77" i="16"/>
  <c r="AC77" i="16"/>
  <c r="AD77" i="16"/>
  <c r="Z78" i="16"/>
  <c r="AA78" i="16"/>
  <c r="AC78" i="16"/>
  <c r="AD78" i="16"/>
  <c r="Z79" i="16"/>
  <c r="AA79" i="16"/>
  <c r="AC79" i="16"/>
  <c r="AD79" i="16"/>
  <c r="Z80" i="16"/>
  <c r="AA80" i="16"/>
  <c r="AC80" i="16"/>
  <c r="AD80" i="16"/>
  <c r="Z81" i="16"/>
  <c r="AA81" i="16"/>
  <c r="AC81" i="16"/>
  <c r="AD81" i="16"/>
  <c r="Z82" i="16"/>
  <c r="AA82" i="16"/>
  <c r="AC82" i="16"/>
  <c r="AD82" i="16"/>
  <c r="Z83" i="16"/>
  <c r="AA83" i="16"/>
  <c r="AC83" i="16"/>
  <c r="AD83" i="16"/>
  <c r="Z84" i="16"/>
  <c r="AA84" i="16"/>
  <c r="AC84" i="16"/>
  <c r="AD84" i="16"/>
  <c r="Z85" i="16"/>
  <c r="AA85" i="16"/>
  <c r="AC85" i="16"/>
  <c r="AD85" i="16"/>
  <c r="Z86" i="16"/>
  <c r="AA86" i="16"/>
  <c r="AC86" i="16"/>
  <c r="AD86" i="16"/>
  <c r="Z87" i="16"/>
  <c r="AA87" i="16"/>
  <c r="AC87" i="16"/>
  <c r="AD87" i="16"/>
  <c r="Z88" i="16"/>
  <c r="AA88" i="16"/>
  <c r="AC88" i="16"/>
  <c r="AD88" i="16"/>
  <c r="Z89" i="16"/>
  <c r="AA89" i="16"/>
  <c r="AC89" i="16"/>
  <c r="AD89" i="16"/>
  <c r="Z90" i="16"/>
  <c r="AA90" i="16"/>
  <c r="AC90" i="16"/>
  <c r="AD90" i="16"/>
  <c r="Z91" i="16"/>
  <c r="AA91" i="16"/>
  <c r="AC91" i="16"/>
  <c r="AD91" i="16"/>
  <c r="Z92" i="16"/>
  <c r="AA92" i="16"/>
  <c r="AC92" i="16"/>
  <c r="AD92" i="16"/>
  <c r="Z93" i="16"/>
  <c r="AA93" i="16"/>
  <c r="AC93" i="16"/>
  <c r="AD93" i="16"/>
  <c r="Z94" i="16"/>
  <c r="AA94" i="16"/>
  <c r="AC94" i="16"/>
  <c r="AD94" i="16"/>
  <c r="Z95" i="16"/>
  <c r="AA95" i="16"/>
  <c r="AC95" i="16"/>
  <c r="AD95" i="16"/>
  <c r="Z96" i="16"/>
  <c r="AA96" i="16"/>
  <c r="AC96" i="16"/>
  <c r="AD96" i="16"/>
  <c r="Z97" i="16"/>
  <c r="AA97" i="16"/>
  <c r="AC97" i="16"/>
  <c r="AD97" i="16"/>
  <c r="Z98" i="16"/>
  <c r="AA98" i="16"/>
  <c r="AC98" i="16"/>
  <c r="AD98" i="16"/>
  <c r="Z99" i="16"/>
  <c r="AA99" i="16"/>
  <c r="AC99" i="16"/>
  <c r="AD99" i="16"/>
  <c r="Z100" i="16"/>
  <c r="AA100" i="16"/>
  <c r="AC100" i="16"/>
  <c r="AD100" i="16"/>
  <c r="Z101" i="16"/>
  <c r="AA101" i="16"/>
  <c r="AC101" i="16"/>
  <c r="AD101" i="16"/>
  <c r="Z102" i="16"/>
  <c r="AA102" i="16"/>
  <c r="AC102" i="16"/>
  <c r="AD102" i="16"/>
  <c r="Z103" i="16"/>
  <c r="AA103" i="16"/>
  <c r="AC103" i="16"/>
  <c r="AD103" i="16"/>
  <c r="Z104" i="16"/>
  <c r="AA104" i="16"/>
  <c r="AC104" i="16"/>
  <c r="AD104" i="16"/>
  <c r="Z105" i="16"/>
  <c r="AA105" i="16"/>
  <c r="AC105" i="16"/>
  <c r="AD105" i="16"/>
  <c r="Z106" i="16"/>
  <c r="AA106" i="16"/>
  <c r="AC106" i="16"/>
  <c r="AD106" i="16"/>
  <c r="Z107" i="16"/>
  <c r="AA107" i="16"/>
  <c r="AC107" i="16"/>
  <c r="AD107" i="16"/>
  <c r="Z108" i="16"/>
  <c r="AA108" i="16"/>
  <c r="AC108" i="16"/>
  <c r="AD108" i="16"/>
  <c r="Z109" i="16"/>
  <c r="AA109" i="16"/>
  <c r="AC109" i="16"/>
  <c r="AD109" i="16"/>
  <c r="Z110" i="16"/>
  <c r="AA110" i="16"/>
  <c r="AC110" i="16"/>
  <c r="AD110" i="16"/>
  <c r="Z111" i="16"/>
  <c r="AA111" i="16"/>
  <c r="AC111" i="16"/>
  <c r="AD111" i="16"/>
  <c r="Z112" i="16"/>
  <c r="AA112" i="16"/>
  <c r="AC112" i="16"/>
  <c r="AD112" i="16"/>
  <c r="Z113" i="16"/>
  <c r="AA113" i="16"/>
  <c r="AC113" i="16"/>
  <c r="AD113" i="16"/>
  <c r="Z114" i="16"/>
  <c r="AA114" i="16"/>
  <c r="AC114" i="16"/>
  <c r="AD114" i="16"/>
  <c r="Z115" i="16"/>
  <c r="AA115" i="16"/>
  <c r="AC115" i="16"/>
  <c r="AD115" i="16"/>
  <c r="Z116" i="16"/>
  <c r="AA116" i="16"/>
  <c r="AC116" i="16"/>
  <c r="AD116" i="16"/>
  <c r="Z117" i="16"/>
  <c r="AA117" i="16"/>
  <c r="AC117" i="16"/>
  <c r="AD117" i="16"/>
  <c r="Z118" i="16"/>
  <c r="AA118" i="16"/>
  <c r="AC118" i="16"/>
  <c r="AD118" i="16"/>
  <c r="Z119" i="16"/>
  <c r="AA119" i="16"/>
  <c r="AC119" i="16"/>
  <c r="AD119" i="16"/>
  <c r="Z120" i="16"/>
  <c r="AA120" i="16"/>
  <c r="AC120" i="16"/>
  <c r="AD120" i="16"/>
  <c r="Z121" i="16"/>
  <c r="AA121" i="16"/>
  <c r="AC121" i="16"/>
  <c r="AD121" i="16"/>
  <c r="Z122" i="16"/>
  <c r="AA122" i="16"/>
  <c r="AC122" i="16"/>
  <c r="AD122" i="16"/>
  <c r="Z123" i="16"/>
  <c r="AA123" i="16"/>
  <c r="AC123" i="16"/>
  <c r="AD123" i="16"/>
  <c r="Z124" i="16"/>
  <c r="AA124" i="16"/>
  <c r="AC124" i="16"/>
  <c r="AD124" i="16"/>
  <c r="Z125" i="16"/>
  <c r="AA125" i="16"/>
  <c r="AC125" i="16"/>
  <c r="AD125" i="16"/>
  <c r="Z126" i="16"/>
  <c r="AA126" i="16"/>
  <c r="AC126" i="16"/>
  <c r="AD126" i="16"/>
  <c r="Z127" i="16"/>
  <c r="AA127" i="16"/>
  <c r="AC127" i="16"/>
  <c r="AD127" i="16"/>
  <c r="Z128" i="16"/>
  <c r="AA128" i="16"/>
  <c r="AC128" i="16"/>
  <c r="AD128" i="16"/>
  <c r="Z129" i="16"/>
  <c r="AA129" i="16"/>
  <c r="AC129" i="16"/>
  <c r="AD129" i="16"/>
  <c r="Z130" i="16"/>
  <c r="AA130" i="16"/>
  <c r="AC130" i="16"/>
  <c r="AD130" i="16"/>
  <c r="Z131" i="16"/>
  <c r="AA131" i="16"/>
  <c r="AC131" i="16"/>
  <c r="AD131" i="16"/>
  <c r="Z132" i="16"/>
  <c r="AA132" i="16"/>
  <c r="AC132" i="16"/>
  <c r="AD132" i="16"/>
  <c r="Z133" i="16"/>
  <c r="AA133" i="16"/>
  <c r="AC133" i="16"/>
  <c r="AD133" i="16"/>
  <c r="Z134" i="16"/>
  <c r="AA134" i="16"/>
  <c r="AC134" i="16"/>
  <c r="AD134" i="16"/>
  <c r="Z135" i="16"/>
  <c r="AA135" i="16"/>
  <c r="AC135" i="16"/>
  <c r="AD135" i="16"/>
  <c r="Z136" i="16"/>
  <c r="AA136" i="16"/>
  <c r="AC136" i="16"/>
  <c r="AD136" i="16"/>
  <c r="Z137" i="16"/>
  <c r="AA137" i="16"/>
  <c r="AC137" i="16"/>
  <c r="AD137" i="16"/>
  <c r="Z138" i="16"/>
  <c r="AA138" i="16"/>
  <c r="AC138" i="16"/>
  <c r="AD138" i="16"/>
  <c r="Z139" i="16"/>
  <c r="AA139" i="16"/>
  <c r="AC139" i="16"/>
  <c r="AD139" i="16"/>
  <c r="Z140" i="16"/>
  <c r="AA140" i="16"/>
  <c r="AC140" i="16"/>
  <c r="AD140" i="16"/>
  <c r="Z141" i="16"/>
  <c r="AA141" i="16"/>
  <c r="AC141" i="16"/>
  <c r="AD141" i="16"/>
  <c r="Z142" i="16"/>
  <c r="AA142" i="16"/>
  <c r="AC142" i="16"/>
  <c r="AD142" i="16"/>
  <c r="Z143" i="16"/>
  <c r="AA143" i="16"/>
  <c r="AC143" i="16"/>
  <c r="AD143" i="16"/>
  <c r="Z144" i="16"/>
  <c r="AA144" i="16"/>
  <c r="AC144" i="16"/>
  <c r="AD144" i="16"/>
  <c r="Z145" i="16"/>
  <c r="AA145" i="16"/>
  <c r="AC145" i="16"/>
  <c r="AD145" i="16"/>
  <c r="Z146" i="16"/>
  <c r="AA146" i="16"/>
  <c r="AC146" i="16"/>
  <c r="AD146" i="16"/>
  <c r="Z147" i="16"/>
  <c r="AA147" i="16"/>
  <c r="AC147" i="16"/>
  <c r="AD147" i="16"/>
  <c r="Z148" i="16"/>
  <c r="AA148" i="16"/>
  <c r="AC148" i="16"/>
  <c r="AD148" i="16"/>
  <c r="Z149" i="16"/>
  <c r="AA149" i="16"/>
  <c r="AC149" i="16"/>
  <c r="AD149" i="16"/>
  <c r="Z150" i="16"/>
  <c r="AA150" i="16"/>
  <c r="AC150" i="16"/>
  <c r="AD150" i="16"/>
  <c r="Z151" i="16"/>
  <c r="AA151" i="16"/>
  <c r="AC151" i="16"/>
  <c r="AD151" i="16"/>
  <c r="Z152" i="16"/>
  <c r="AA152" i="16"/>
  <c r="AC152" i="16"/>
  <c r="AD152" i="16"/>
  <c r="Z153" i="16"/>
  <c r="AA153" i="16"/>
  <c r="AC153" i="16"/>
  <c r="AD153" i="16"/>
  <c r="Z154" i="16"/>
  <c r="AA154" i="16"/>
  <c r="AC154" i="16"/>
  <c r="AD154" i="16"/>
  <c r="Z155" i="16"/>
  <c r="AA155" i="16"/>
  <c r="AC155" i="16"/>
  <c r="AD155" i="16"/>
  <c r="Z156" i="16"/>
  <c r="AA156" i="16"/>
  <c r="AC156" i="16"/>
  <c r="AD156" i="16"/>
  <c r="Z157" i="16"/>
  <c r="AA157" i="16"/>
  <c r="AC157" i="16"/>
  <c r="AD157" i="16"/>
  <c r="Z158" i="16"/>
  <c r="AA158" i="16"/>
  <c r="AC158" i="16"/>
  <c r="AD158" i="16"/>
  <c r="Z159" i="16"/>
  <c r="AA159" i="16"/>
  <c r="AC159" i="16"/>
  <c r="AD159" i="16"/>
  <c r="Z160" i="16"/>
  <c r="AA160" i="16"/>
  <c r="AC160" i="16"/>
  <c r="AD160" i="16"/>
  <c r="Z161" i="16"/>
  <c r="AA161" i="16"/>
  <c r="AC161" i="16"/>
  <c r="AD161" i="16"/>
  <c r="Z162" i="16"/>
  <c r="AA162" i="16"/>
  <c r="AC162" i="16"/>
  <c r="AD162" i="16"/>
  <c r="Z163" i="16"/>
  <c r="AA163" i="16"/>
  <c r="AC163" i="16"/>
  <c r="AD163" i="16"/>
  <c r="Z164" i="16"/>
  <c r="AA164" i="16"/>
  <c r="AC164" i="16"/>
  <c r="AD164" i="16"/>
  <c r="Z165" i="16"/>
  <c r="AA165" i="16"/>
  <c r="AC165" i="16"/>
  <c r="AD165" i="16"/>
  <c r="Z166" i="16"/>
  <c r="AA166" i="16"/>
  <c r="AC166" i="16"/>
  <c r="AD166" i="16"/>
  <c r="Z167" i="16"/>
  <c r="AA167" i="16"/>
  <c r="AC167" i="16"/>
  <c r="AD167" i="16"/>
  <c r="Z168" i="16"/>
  <c r="AA168" i="16"/>
  <c r="AC168" i="16"/>
  <c r="AD168" i="16"/>
  <c r="Z169" i="16"/>
  <c r="AA169" i="16"/>
  <c r="AC169" i="16"/>
  <c r="AD169" i="16"/>
  <c r="Z170" i="16"/>
  <c r="AA170" i="16"/>
  <c r="AC170" i="16"/>
  <c r="AD170" i="16"/>
  <c r="Z171" i="16"/>
  <c r="AA171" i="16"/>
  <c r="AC171" i="16"/>
  <c r="AD171" i="16"/>
  <c r="Z172" i="16"/>
  <c r="AA172" i="16"/>
  <c r="AC172" i="16"/>
  <c r="AD172" i="16"/>
  <c r="Z173" i="16"/>
  <c r="AA173" i="16"/>
  <c r="AC173" i="16"/>
  <c r="AD173" i="16"/>
  <c r="Z174" i="16"/>
  <c r="AA174" i="16"/>
  <c r="AC174" i="16"/>
  <c r="AD174" i="16"/>
  <c r="Z175" i="16"/>
  <c r="AA175" i="16"/>
  <c r="AC175" i="16"/>
  <c r="AD175" i="16"/>
  <c r="Z176" i="16"/>
  <c r="AA176" i="16"/>
  <c r="AC176" i="16"/>
  <c r="AD176" i="16"/>
  <c r="Z177" i="16"/>
  <c r="AA177" i="16"/>
  <c r="AC177" i="16"/>
  <c r="AD177" i="16"/>
  <c r="Z178" i="16"/>
  <c r="AA178" i="16"/>
  <c r="AC178" i="16"/>
  <c r="AD178" i="16"/>
  <c r="Z179" i="16"/>
  <c r="AA179" i="16"/>
  <c r="AC179" i="16"/>
  <c r="AD179" i="16"/>
  <c r="Z180" i="16"/>
  <c r="AA180" i="16"/>
  <c r="AC180" i="16"/>
  <c r="AD180" i="16"/>
  <c r="Z181" i="16"/>
  <c r="AA181" i="16"/>
  <c r="AC181" i="16"/>
  <c r="AD181" i="16"/>
  <c r="Z182" i="16"/>
  <c r="AA182" i="16"/>
  <c r="AC182" i="16"/>
  <c r="AD182" i="16"/>
  <c r="Z183" i="16"/>
  <c r="AA183" i="16"/>
  <c r="AC183" i="16"/>
  <c r="AD183" i="16"/>
  <c r="Z184" i="16"/>
  <c r="AA184" i="16"/>
  <c r="AC184" i="16"/>
  <c r="AD184" i="16"/>
  <c r="Z185" i="16"/>
  <c r="AA185" i="16"/>
  <c r="AC185" i="16"/>
  <c r="AD185" i="16"/>
  <c r="Z186" i="16"/>
  <c r="AA186" i="16"/>
  <c r="AC186" i="16"/>
  <c r="AD186" i="16"/>
  <c r="Z187" i="16"/>
  <c r="AA187" i="16"/>
  <c r="AC187" i="16"/>
  <c r="AD187" i="16"/>
  <c r="Z188" i="16"/>
  <c r="AA188" i="16"/>
  <c r="AC188" i="16"/>
  <c r="AD188" i="16"/>
  <c r="Z189" i="16"/>
  <c r="AA189" i="16"/>
  <c r="AC189" i="16"/>
  <c r="AD189" i="16"/>
  <c r="Z190" i="16"/>
  <c r="AA190" i="16"/>
  <c r="AC190" i="16"/>
  <c r="AD190" i="16"/>
  <c r="Z191" i="16"/>
  <c r="AA191" i="16"/>
  <c r="AC191" i="16"/>
  <c r="AD191" i="16"/>
  <c r="Z192" i="16"/>
  <c r="AA192" i="16"/>
  <c r="AC192" i="16"/>
  <c r="AD192" i="16"/>
  <c r="Z193" i="16"/>
  <c r="AA193" i="16"/>
  <c r="AC193" i="16"/>
  <c r="AD193" i="16"/>
  <c r="Z194" i="16"/>
  <c r="AA194" i="16"/>
  <c r="AC194" i="16"/>
  <c r="AD194" i="16"/>
  <c r="Z195" i="16"/>
  <c r="AA195" i="16"/>
  <c r="AC195" i="16"/>
  <c r="AD195" i="16"/>
  <c r="Z196" i="16"/>
  <c r="AA196" i="16"/>
  <c r="AC196" i="16"/>
  <c r="AD196" i="16"/>
  <c r="Z197" i="16"/>
  <c r="AA197" i="16"/>
  <c r="AC197" i="16"/>
  <c r="AD197" i="16"/>
  <c r="Z198" i="16"/>
  <c r="AA198" i="16"/>
  <c r="AC198" i="16"/>
  <c r="AD198" i="16"/>
  <c r="Z199" i="16"/>
  <c r="AA199" i="16"/>
  <c r="AC199" i="16"/>
  <c r="AD199" i="16"/>
  <c r="Z200" i="16"/>
  <c r="AA200" i="16"/>
  <c r="AC200" i="16"/>
  <c r="AD200" i="16"/>
  <c r="Z201" i="16"/>
  <c r="AA201" i="16"/>
  <c r="AC201" i="16"/>
  <c r="AD201" i="16"/>
  <c r="Z202" i="16"/>
  <c r="AA202" i="16"/>
  <c r="AC202" i="16"/>
  <c r="AD202" i="16"/>
  <c r="Z203" i="16"/>
  <c r="AA203" i="16"/>
  <c r="AC203" i="16"/>
  <c r="AD203" i="16"/>
  <c r="Z204" i="16"/>
  <c r="AA204" i="16"/>
  <c r="AC204" i="16"/>
  <c r="AD204" i="16"/>
  <c r="Z205" i="16"/>
  <c r="AA205" i="16"/>
  <c r="AC205" i="16"/>
  <c r="AD205" i="16"/>
  <c r="Z206" i="16"/>
  <c r="AA206" i="16"/>
  <c r="AC206" i="16"/>
  <c r="AD206" i="16"/>
  <c r="Z207" i="16"/>
  <c r="AA207" i="16"/>
  <c r="AC207" i="16"/>
  <c r="AD207" i="16"/>
  <c r="Z208" i="16"/>
  <c r="AA208" i="16"/>
  <c r="AC208" i="16"/>
  <c r="AD208" i="16"/>
  <c r="Z209" i="16"/>
  <c r="AA209" i="16"/>
  <c r="AC209" i="16"/>
  <c r="AD209" i="16"/>
  <c r="Z210" i="16"/>
  <c r="AA210" i="16"/>
  <c r="AC210" i="16"/>
  <c r="AD210" i="16"/>
  <c r="Z211" i="16"/>
  <c r="AA211" i="16"/>
  <c r="AC211" i="16"/>
  <c r="AD211" i="16"/>
  <c r="Z212" i="16"/>
  <c r="AA212" i="16"/>
  <c r="AC212" i="16"/>
  <c r="AD212" i="16"/>
  <c r="Z213" i="16"/>
  <c r="AA213" i="16"/>
  <c r="AC213" i="16"/>
  <c r="AD213" i="16"/>
  <c r="Z214" i="16"/>
  <c r="AA214" i="16"/>
  <c r="AC214" i="16"/>
  <c r="AD214" i="16"/>
  <c r="Z215" i="16"/>
  <c r="AA215" i="16"/>
  <c r="AC215" i="16"/>
  <c r="AD215" i="16"/>
  <c r="Z216" i="16"/>
  <c r="AA216" i="16"/>
  <c r="AC216" i="16"/>
  <c r="AD216" i="16"/>
  <c r="Z217" i="16"/>
  <c r="AA217" i="16"/>
  <c r="AC217" i="16"/>
  <c r="AD217" i="16"/>
  <c r="Z218" i="16"/>
  <c r="AA218" i="16"/>
  <c r="AC218" i="16"/>
  <c r="AD218" i="16"/>
  <c r="Z219" i="16"/>
  <c r="AA219" i="16"/>
  <c r="AC219" i="16"/>
  <c r="AD219" i="16"/>
  <c r="Z220" i="16"/>
  <c r="AA220" i="16"/>
  <c r="AC220" i="16"/>
  <c r="AD220" i="16"/>
  <c r="Z221" i="16"/>
  <c r="AA221" i="16"/>
  <c r="AC221" i="16"/>
  <c r="AD221" i="16"/>
  <c r="Z222" i="16"/>
  <c r="AA222" i="16"/>
  <c r="AC222" i="16"/>
  <c r="AD222" i="16"/>
  <c r="Z223" i="16"/>
  <c r="AA223" i="16"/>
  <c r="AC223" i="16"/>
  <c r="AD223" i="16"/>
  <c r="Z224" i="16"/>
  <c r="AA224" i="16"/>
  <c r="AC224" i="16"/>
  <c r="AD224" i="16"/>
  <c r="Z225" i="16"/>
  <c r="AA225" i="16"/>
  <c r="AC225" i="16"/>
  <c r="AD225" i="16"/>
  <c r="Z226" i="16"/>
  <c r="AA226" i="16"/>
  <c r="AC226" i="16"/>
  <c r="AD226" i="16"/>
  <c r="Z227" i="16"/>
  <c r="AA227" i="16"/>
  <c r="AC227" i="16"/>
  <c r="AD227" i="16"/>
  <c r="Z228" i="16"/>
  <c r="AA228" i="16"/>
  <c r="AC228" i="16"/>
  <c r="AD228" i="16"/>
  <c r="Z229" i="16"/>
  <c r="AA229" i="16"/>
  <c r="AC229" i="16"/>
  <c r="AD229" i="16"/>
  <c r="Z230" i="16"/>
  <c r="AA230" i="16"/>
  <c r="AC230" i="16"/>
  <c r="AD230" i="16"/>
  <c r="Z231" i="16"/>
  <c r="AA231" i="16"/>
  <c r="AC231" i="16"/>
  <c r="AD231" i="16"/>
  <c r="Z232" i="16"/>
  <c r="AA232" i="16"/>
  <c r="AC232" i="16"/>
  <c r="AD232" i="16"/>
  <c r="Z233" i="16"/>
  <c r="AA233" i="16"/>
  <c r="AC233" i="16"/>
  <c r="AD233" i="16"/>
  <c r="Z234" i="16"/>
  <c r="AA234" i="16"/>
  <c r="AC234" i="16"/>
  <c r="AD234" i="16"/>
  <c r="Z235" i="16"/>
  <c r="AA235" i="16"/>
  <c r="AC235" i="16"/>
  <c r="AD235" i="16"/>
  <c r="Z236" i="16"/>
  <c r="AA236" i="16"/>
  <c r="AC236" i="16"/>
  <c r="AD236" i="16"/>
  <c r="Z237" i="16"/>
  <c r="AA237" i="16"/>
  <c r="AC237" i="16"/>
  <c r="AD237" i="16"/>
  <c r="Z238" i="16"/>
  <c r="AA238" i="16"/>
  <c r="AC238" i="16"/>
  <c r="AD238" i="16"/>
  <c r="Z239" i="16"/>
  <c r="AA239" i="16"/>
  <c r="AC239" i="16"/>
  <c r="AD239" i="16"/>
  <c r="Z240" i="16"/>
  <c r="AA240" i="16"/>
  <c r="AC240" i="16"/>
  <c r="AD240" i="16"/>
  <c r="Z241" i="16"/>
  <c r="AA241" i="16"/>
  <c r="AC241" i="16"/>
  <c r="AD241" i="16"/>
  <c r="Z242" i="16"/>
  <c r="AA242" i="16"/>
  <c r="AC242" i="16"/>
  <c r="AD242" i="16"/>
  <c r="Z243" i="16"/>
  <c r="AA243" i="16"/>
  <c r="AC243" i="16"/>
  <c r="AD243" i="16"/>
  <c r="Z244" i="16"/>
  <c r="AA244" i="16"/>
  <c r="AC244" i="16"/>
  <c r="AD244" i="16"/>
  <c r="Z245" i="16"/>
  <c r="AA245" i="16"/>
  <c r="AC245" i="16"/>
  <c r="AD245" i="16"/>
  <c r="Z246" i="16"/>
  <c r="AA246" i="16"/>
  <c r="AC246" i="16"/>
  <c r="AD246" i="16"/>
  <c r="Z247" i="16"/>
  <c r="AA247" i="16"/>
  <c r="AC247" i="16"/>
  <c r="AD247" i="16"/>
  <c r="Z248" i="16"/>
  <c r="AA248" i="16"/>
  <c r="AC248" i="16"/>
  <c r="AD248" i="16"/>
  <c r="Z249" i="16"/>
  <c r="AA249" i="16"/>
  <c r="AC249" i="16"/>
  <c r="AD249" i="16"/>
  <c r="Z250" i="16"/>
  <c r="AA250" i="16"/>
  <c r="AC250" i="16"/>
  <c r="AD250" i="16"/>
  <c r="Z251" i="16"/>
  <c r="AA251" i="16"/>
  <c r="AC251" i="16"/>
  <c r="AD251" i="16"/>
  <c r="Z252" i="16"/>
  <c r="AA252" i="16"/>
  <c r="AC252" i="16"/>
  <c r="AD252" i="16"/>
  <c r="Z253" i="16"/>
  <c r="AA253" i="16"/>
  <c r="AC253" i="16"/>
  <c r="AD253" i="16"/>
  <c r="Z254" i="16"/>
  <c r="AA254" i="16"/>
  <c r="AC254" i="16"/>
  <c r="AD254" i="16"/>
  <c r="Z255" i="16"/>
  <c r="AA255" i="16"/>
  <c r="AC255" i="16"/>
  <c r="AD255" i="16"/>
  <c r="Z256" i="16"/>
  <c r="AA256" i="16"/>
  <c r="AC256" i="16"/>
  <c r="AD256" i="16"/>
  <c r="Z257" i="16"/>
  <c r="AA257" i="16"/>
  <c r="AC257" i="16"/>
  <c r="AD257" i="16"/>
  <c r="Z258" i="16"/>
  <c r="AA258" i="16"/>
  <c r="AC258" i="16"/>
  <c r="AD258" i="16"/>
  <c r="Z259" i="16"/>
  <c r="AA259" i="16"/>
  <c r="AC259" i="16"/>
  <c r="AD259" i="16"/>
  <c r="Z260" i="16"/>
  <c r="AA260" i="16"/>
  <c r="AC260" i="16"/>
  <c r="AD260" i="16"/>
  <c r="Z261" i="16"/>
  <c r="AA261" i="16"/>
  <c r="AC261" i="16"/>
  <c r="AD261" i="16"/>
  <c r="Z262" i="16"/>
  <c r="AA262" i="16"/>
  <c r="AC262" i="16"/>
  <c r="AD262" i="16"/>
  <c r="Z263" i="16"/>
  <c r="AA263" i="16"/>
  <c r="AC263" i="16"/>
  <c r="AD263" i="16"/>
  <c r="Z264" i="16"/>
  <c r="AA264" i="16"/>
  <c r="AC264" i="16"/>
  <c r="AD264" i="16"/>
  <c r="Z265" i="16"/>
  <c r="AA265" i="16"/>
  <c r="AC265" i="16"/>
  <c r="AD265" i="16"/>
  <c r="Z266" i="16"/>
  <c r="AA266" i="16"/>
  <c r="AC266" i="16"/>
  <c r="AD266" i="16"/>
  <c r="Z267" i="16"/>
  <c r="AA267" i="16"/>
  <c r="AC267" i="16"/>
  <c r="AD267" i="16"/>
  <c r="Z268" i="16"/>
  <c r="AA268" i="16"/>
  <c r="AC268" i="16"/>
  <c r="AD268" i="16"/>
  <c r="Z269" i="16"/>
  <c r="AA269" i="16"/>
  <c r="AC269" i="16"/>
  <c r="AD269" i="16"/>
  <c r="Z270" i="16"/>
  <c r="AA270" i="16"/>
  <c r="AC270" i="16"/>
  <c r="AD270" i="16"/>
  <c r="Z271" i="16"/>
  <c r="AA271" i="16"/>
  <c r="AC271" i="16"/>
  <c r="AD271" i="16"/>
  <c r="Z272" i="16"/>
  <c r="AA272" i="16"/>
  <c r="AC272" i="16"/>
  <c r="AD272" i="16"/>
  <c r="Z273" i="16"/>
  <c r="AA273" i="16"/>
  <c r="AC273" i="16"/>
  <c r="AD273" i="16"/>
  <c r="Z274" i="16"/>
  <c r="AA274" i="16"/>
  <c r="AC274" i="16"/>
  <c r="AD274" i="16"/>
  <c r="Z275" i="16"/>
  <c r="AA275" i="16"/>
  <c r="AC275" i="16"/>
  <c r="AD275" i="16"/>
  <c r="Z276" i="16"/>
  <c r="AA276" i="16"/>
  <c r="AC276" i="16"/>
  <c r="AD276" i="16"/>
  <c r="Z277" i="16"/>
  <c r="AA277" i="16"/>
  <c r="AC277" i="16"/>
  <c r="AD277" i="16"/>
  <c r="Z278" i="16"/>
  <c r="AA278" i="16"/>
  <c r="AC278" i="16"/>
  <c r="AD278" i="16"/>
  <c r="Z279" i="16"/>
  <c r="AA279" i="16"/>
  <c r="AC279" i="16"/>
  <c r="AD279" i="16"/>
  <c r="Z280" i="16"/>
  <c r="AA280" i="16"/>
  <c r="AC280" i="16"/>
  <c r="AD280" i="16"/>
  <c r="Z281" i="16"/>
  <c r="AA281" i="16"/>
  <c r="AC281" i="16"/>
  <c r="AD281" i="16"/>
  <c r="Z282" i="16"/>
  <c r="AA282" i="16"/>
  <c r="AC282" i="16"/>
  <c r="AD282" i="16"/>
  <c r="Z283" i="16"/>
  <c r="AA283" i="16"/>
  <c r="AC283" i="16"/>
  <c r="AD283" i="16"/>
  <c r="Z284" i="16"/>
  <c r="AA284" i="16"/>
  <c r="AC284" i="16"/>
  <c r="AD284" i="16"/>
  <c r="Z285" i="16"/>
  <c r="AA285" i="16"/>
  <c r="AC285" i="16"/>
  <c r="AD285" i="16"/>
  <c r="Z286" i="16"/>
  <c r="AA286" i="16"/>
  <c r="AC286" i="16"/>
  <c r="AD286" i="16"/>
  <c r="Z287" i="16"/>
  <c r="AA287" i="16"/>
  <c r="AC287" i="16"/>
  <c r="AD287" i="16"/>
  <c r="Z288" i="16"/>
  <c r="AA288" i="16"/>
  <c r="AC288" i="16"/>
  <c r="AD288" i="16"/>
  <c r="Z289" i="16"/>
  <c r="AA289" i="16"/>
  <c r="AC289" i="16"/>
  <c r="AD289" i="16"/>
  <c r="Z290" i="16"/>
  <c r="AA290" i="16"/>
  <c r="AC290" i="16"/>
  <c r="AD290" i="16"/>
  <c r="Z291" i="16"/>
  <c r="AA291" i="16"/>
  <c r="AC291" i="16"/>
  <c r="AD291" i="16"/>
  <c r="Z292" i="16"/>
  <c r="AA292" i="16"/>
  <c r="AC292" i="16"/>
  <c r="AD292" i="16"/>
  <c r="Z293" i="16"/>
  <c r="AA293" i="16"/>
  <c r="AC293" i="16"/>
  <c r="AD293" i="16"/>
  <c r="Z294" i="16"/>
  <c r="AA294" i="16"/>
  <c r="AC294" i="16"/>
  <c r="AD294" i="16"/>
  <c r="Z295" i="16"/>
  <c r="AA295" i="16"/>
  <c r="AC295" i="16"/>
  <c r="AD295" i="16"/>
  <c r="Z296" i="16"/>
  <c r="AA296" i="16"/>
  <c r="AC296" i="16"/>
  <c r="AD296" i="16"/>
  <c r="Z297" i="16"/>
  <c r="AA297" i="16"/>
  <c r="AC297" i="16"/>
  <c r="AD297" i="16"/>
  <c r="Z298" i="16"/>
  <c r="AA298" i="16"/>
  <c r="AC298" i="16"/>
  <c r="AD298" i="16"/>
  <c r="Z299" i="16"/>
  <c r="AA299" i="16"/>
  <c r="AC299" i="16"/>
  <c r="AD299" i="16"/>
  <c r="Z300" i="16"/>
  <c r="AA300" i="16"/>
  <c r="AC300" i="16"/>
  <c r="AD300" i="16"/>
  <c r="Z301" i="16"/>
  <c r="AA301" i="16"/>
  <c r="AC301" i="16"/>
  <c r="AD301" i="16"/>
  <c r="Z302" i="16"/>
  <c r="AA302" i="16"/>
  <c r="AC302" i="16"/>
  <c r="AD302" i="16"/>
  <c r="Z303" i="16"/>
  <c r="AA303" i="16"/>
  <c r="AC303" i="16"/>
  <c r="AD303" i="16"/>
  <c r="Z304" i="16"/>
  <c r="AA304" i="16"/>
  <c r="AC304" i="16"/>
  <c r="AD304" i="16"/>
  <c r="Z305" i="16"/>
  <c r="AA305" i="16"/>
  <c r="AC305" i="16"/>
  <c r="AD305" i="16"/>
  <c r="Z306" i="16"/>
  <c r="AA306" i="16"/>
  <c r="AC306" i="16"/>
  <c r="AD306" i="16"/>
  <c r="Z307" i="16"/>
  <c r="AA307" i="16"/>
  <c r="AC307" i="16"/>
  <c r="AD307" i="16"/>
  <c r="Z308" i="16"/>
  <c r="AA308" i="16"/>
  <c r="AC308" i="16"/>
  <c r="AD308" i="16"/>
  <c r="Z309" i="16"/>
  <c r="AA309" i="16"/>
  <c r="AC309" i="16"/>
  <c r="AD309" i="16"/>
  <c r="Z310" i="16"/>
  <c r="AA310" i="16"/>
  <c r="AC310" i="16"/>
  <c r="AD310" i="16"/>
  <c r="Z311" i="16"/>
  <c r="AA311" i="16"/>
  <c r="AC311" i="16"/>
  <c r="AD311" i="16"/>
  <c r="Z312" i="16"/>
  <c r="AA312" i="16"/>
  <c r="AC312" i="16"/>
  <c r="AD312" i="16"/>
  <c r="Z313" i="16"/>
  <c r="AA313" i="16"/>
  <c r="AC313" i="16"/>
  <c r="AD313" i="16"/>
  <c r="Z314" i="16"/>
  <c r="AA314" i="16"/>
  <c r="AC314" i="16"/>
  <c r="AD314" i="16"/>
  <c r="Z315" i="16"/>
  <c r="AA315" i="16"/>
  <c r="AC315" i="16"/>
  <c r="AD315" i="16"/>
  <c r="Z316" i="16"/>
  <c r="AA316" i="16"/>
  <c r="AC316" i="16"/>
  <c r="AD316" i="16"/>
  <c r="Z317" i="16"/>
  <c r="AA317" i="16"/>
  <c r="AC317" i="16"/>
  <c r="AD317" i="16"/>
  <c r="Z318" i="16"/>
  <c r="AA318" i="16"/>
  <c r="AC318" i="16"/>
  <c r="AD318" i="16"/>
  <c r="Z319" i="16"/>
  <c r="AA319" i="16"/>
  <c r="AC319" i="16"/>
  <c r="AD319" i="16"/>
  <c r="Z320" i="16"/>
  <c r="AA320" i="16"/>
  <c r="AC320" i="16"/>
  <c r="AD320" i="16"/>
  <c r="Z321" i="16"/>
  <c r="AA321" i="16"/>
  <c r="AC321" i="16"/>
  <c r="AD321" i="16"/>
  <c r="Z322" i="16"/>
  <c r="AA322" i="16"/>
  <c r="AC322" i="16"/>
  <c r="AD322" i="16"/>
  <c r="Z323" i="16"/>
  <c r="AA323" i="16"/>
  <c r="AC323" i="16"/>
  <c r="AD323" i="16"/>
  <c r="Z324" i="16"/>
  <c r="AA324" i="16"/>
  <c r="AC324" i="16"/>
  <c r="AD324" i="16"/>
  <c r="Z325" i="16"/>
  <c r="AA325" i="16"/>
  <c r="AC325" i="16"/>
  <c r="AD325" i="16"/>
  <c r="Z326" i="16"/>
  <c r="AA326" i="16"/>
  <c r="AC326" i="16"/>
  <c r="AD326" i="16"/>
  <c r="Z327" i="16"/>
  <c r="AA327" i="16"/>
  <c r="AC327" i="16"/>
  <c r="AD327" i="16"/>
  <c r="Z328" i="16"/>
  <c r="AA328" i="16"/>
  <c r="AC328" i="16"/>
  <c r="AD328" i="16"/>
  <c r="Z329" i="16"/>
  <c r="AA329" i="16"/>
  <c r="AC329" i="16"/>
  <c r="AD329" i="16"/>
  <c r="Z330" i="16"/>
  <c r="AA330" i="16"/>
  <c r="AC330" i="16"/>
  <c r="AD330" i="16"/>
  <c r="Z331" i="16"/>
  <c r="AA331" i="16"/>
  <c r="AC331" i="16"/>
  <c r="AD331" i="16"/>
  <c r="Z332" i="16"/>
  <c r="AA332" i="16"/>
  <c r="AC332" i="16"/>
  <c r="AD332" i="16"/>
  <c r="Z333" i="16"/>
  <c r="AA333" i="16"/>
  <c r="AC333" i="16"/>
  <c r="AD333" i="16"/>
  <c r="Z334" i="16"/>
  <c r="AA334" i="16"/>
  <c r="AC334" i="16"/>
  <c r="AD334" i="16"/>
  <c r="Z335" i="16"/>
  <c r="AA335" i="16"/>
  <c r="AC335" i="16"/>
  <c r="AD335" i="16"/>
  <c r="Z336" i="16"/>
  <c r="AA336" i="16"/>
  <c r="AC336" i="16"/>
  <c r="AD336" i="16"/>
  <c r="Z337" i="16"/>
  <c r="AA337" i="16"/>
  <c r="AC337" i="16"/>
  <c r="AD337" i="16"/>
  <c r="Z338" i="16"/>
  <c r="AA338" i="16"/>
  <c r="AC338" i="16"/>
  <c r="AD338" i="16"/>
  <c r="Z339" i="16"/>
  <c r="AA339" i="16"/>
  <c r="AC339" i="16"/>
  <c r="AD339" i="16"/>
  <c r="Z340" i="16"/>
  <c r="AA340" i="16"/>
  <c r="AC340" i="16"/>
  <c r="AD340" i="16"/>
  <c r="Z341" i="16"/>
  <c r="AA341" i="16"/>
  <c r="AC341" i="16"/>
  <c r="AD341" i="16"/>
  <c r="Z342" i="16"/>
  <c r="AA342" i="16"/>
  <c r="AC342" i="16"/>
  <c r="AD342" i="16"/>
  <c r="Z343" i="16"/>
  <c r="AA343" i="16"/>
  <c r="AC343" i="16"/>
  <c r="AD343" i="16"/>
  <c r="Z344" i="16"/>
  <c r="AA344" i="16"/>
  <c r="AC344" i="16"/>
  <c r="AD344" i="16"/>
  <c r="Z345" i="16"/>
  <c r="AA345" i="16"/>
  <c r="AC345" i="16"/>
  <c r="AD345" i="16"/>
  <c r="Z346" i="16"/>
  <c r="AA346" i="16"/>
  <c r="AC346" i="16"/>
  <c r="AD346" i="16"/>
  <c r="Z347" i="16"/>
  <c r="AA347" i="16"/>
  <c r="AC347" i="16"/>
  <c r="AD347" i="16"/>
  <c r="Z348" i="16"/>
  <c r="AA348" i="16"/>
  <c r="AC348" i="16"/>
  <c r="AD348" i="16"/>
  <c r="Z349" i="16"/>
  <c r="AA349" i="16"/>
  <c r="AC349" i="16"/>
  <c r="AD349" i="16"/>
  <c r="Z350" i="16"/>
  <c r="AA350" i="16"/>
  <c r="AC350" i="16"/>
  <c r="AD350" i="16"/>
  <c r="Z351" i="16"/>
  <c r="AA351" i="16"/>
  <c r="AC351" i="16"/>
  <c r="AD351" i="16"/>
  <c r="Z352" i="16"/>
  <c r="AA352" i="16"/>
  <c r="AC352" i="16"/>
  <c r="AD352" i="16"/>
  <c r="Z353" i="16"/>
  <c r="AA353" i="16"/>
  <c r="AC353" i="16"/>
  <c r="AD353" i="16"/>
  <c r="Z354" i="16"/>
  <c r="AA354" i="16"/>
  <c r="AC354" i="16"/>
  <c r="AD354" i="16"/>
  <c r="Z355" i="16"/>
  <c r="AA355" i="16"/>
  <c r="AC355" i="16"/>
  <c r="AD355" i="16"/>
  <c r="Z356" i="16"/>
  <c r="AA356" i="16"/>
  <c r="AC356" i="16"/>
  <c r="AD356" i="16"/>
  <c r="Z357" i="16"/>
  <c r="AA357" i="16"/>
  <c r="AC357" i="16"/>
  <c r="AD357" i="16"/>
  <c r="Z358" i="16"/>
  <c r="AA358" i="16"/>
  <c r="AC358" i="16"/>
  <c r="AD358" i="16"/>
  <c r="Z359" i="16"/>
  <c r="AA359" i="16"/>
  <c r="AC359" i="16"/>
  <c r="AD359" i="16"/>
  <c r="Z360" i="16"/>
  <c r="AA360" i="16"/>
  <c r="AC360" i="16"/>
  <c r="AD360" i="16"/>
  <c r="Z361" i="16"/>
  <c r="AA361" i="16"/>
  <c r="AC361" i="16"/>
  <c r="AD361" i="16"/>
  <c r="Z362" i="16"/>
  <c r="AA362" i="16"/>
  <c r="AC362" i="16"/>
  <c r="AD362" i="16"/>
  <c r="Z363" i="16"/>
  <c r="AA363" i="16"/>
  <c r="AC363" i="16"/>
  <c r="AD363" i="16"/>
  <c r="Z364" i="16"/>
  <c r="AA364" i="16"/>
  <c r="AC364" i="16"/>
  <c r="AD364" i="16"/>
  <c r="Z365" i="16"/>
  <c r="AA365" i="16"/>
  <c r="AC365" i="16"/>
  <c r="AD365" i="16"/>
  <c r="Z366" i="16"/>
  <c r="AA366" i="16"/>
  <c r="AC366" i="16"/>
  <c r="AD366" i="16"/>
  <c r="Z367" i="16"/>
  <c r="AA367" i="16"/>
  <c r="AC367" i="16"/>
  <c r="AD367" i="16"/>
  <c r="Z368" i="16"/>
  <c r="AA368" i="16"/>
  <c r="AC368" i="16"/>
  <c r="AD368" i="16"/>
  <c r="Z369" i="16"/>
  <c r="AA369" i="16"/>
  <c r="AC369" i="16"/>
  <c r="AD369" i="16"/>
  <c r="Z370" i="16"/>
  <c r="AA370" i="16"/>
  <c r="AC370" i="16"/>
  <c r="AD370" i="16"/>
  <c r="Z371" i="16"/>
  <c r="AA371" i="16"/>
  <c r="AC371" i="16"/>
  <c r="AD371" i="16"/>
  <c r="Z372" i="16"/>
  <c r="AA372" i="16"/>
  <c r="AC372" i="16"/>
  <c r="AD372" i="16"/>
  <c r="Z373" i="16"/>
  <c r="AA373" i="16"/>
  <c r="AC373" i="16"/>
  <c r="AD373" i="16"/>
  <c r="Z374" i="16"/>
  <c r="AA374" i="16"/>
  <c r="AC374" i="16"/>
  <c r="AD374" i="16"/>
  <c r="Z375" i="16"/>
  <c r="AA375" i="16"/>
  <c r="AC375" i="16"/>
  <c r="AD375" i="16"/>
  <c r="Z376" i="16"/>
  <c r="AA376" i="16"/>
  <c r="AC376" i="16"/>
  <c r="AD376" i="16"/>
  <c r="Z377" i="16"/>
  <c r="AA377" i="16"/>
  <c r="AC377" i="16"/>
  <c r="AD377" i="16"/>
  <c r="Z378" i="16"/>
  <c r="AA378" i="16"/>
  <c r="AC378" i="16"/>
  <c r="AD378" i="16"/>
  <c r="Z379" i="16"/>
  <c r="AA379" i="16"/>
  <c r="AC379" i="16"/>
  <c r="AD379" i="16"/>
  <c r="Z380" i="16"/>
  <c r="AA380" i="16"/>
  <c r="AC380" i="16"/>
  <c r="AD380" i="16"/>
  <c r="Z381" i="16"/>
  <c r="AA381" i="16"/>
  <c r="AC381" i="16"/>
  <c r="AD381" i="16"/>
  <c r="Z382" i="16"/>
  <c r="AA382" i="16"/>
  <c r="AC382" i="16"/>
  <c r="AD382" i="16"/>
  <c r="Z383" i="16"/>
  <c r="AA383" i="16"/>
  <c r="AC383" i="16"/>
  <c r="AD383" i="16"/>
  <c r="Z384" i="16"/>
  <c r="AA384" i="16"/>
  <c r="AC384" i="16"/>
  <c r="AD384" i="16"/>
  <c r="Z385" i="16"/>
  <c r="AA385" i="16"/>
  <c r="AC385" i="16"/>
  <c r="AD385" i="16"/>
  <c r="Z386" i="16"/>
  <c r="AA386" i="16"/>
  <c r="AC386" i="16"/>
  <c r="AD386" i="16"/>
  <c r="Z387" i="16"/>
  <c r="AA387" i="16"/>
  <c r="AC387" i="16"/>
  <c r="AD387" i="16"/>
  <c r="Z388" i="16"/>
  <c r="AA388" i="16"/>
  <c r="AC388" i="16"/>
  <c r="AD388" i="16"/>
  <c r="Z389" i="16"/>
  <c r="AA389" i="16"/>
  <c r="AC389" i="16"/>
  <c r="AD389" i="16"/>
  <c r="Z390" i="16"/>
  <c r="AA390" i="16"/>
  <c r="AC390" i="16"/>
  <c r="AD390" i="16"/>
  <c r="Z391" i="16"/>
  <c r="AA391" i="16"/>
  <c r="AC391" i="16"/>
  <c r="AD391" i="16"/>
  <c r="Z392" i="16"/>
  <c r="AA392" i="16"/>
  <c r="AC392" i="16"/>
  <c r="AD392" i="16"/>
  <c r="Z393" i="16"/>
  <c r="AA393" i="16"/>
  <c r="AC393" i="16"/>
  <c r="AD393" i="16"/>
  <c r="Z394" i="16"/>
  <c r="AA394" i="16"/>
  <c r="AC394" i="16"/>
  <c r="AD394" i="16"/>
  <c r="Z395" i="16"/>
  <c r="AA395" i="16"/>
  <c r="AC395" i="16"/>
  <c r="AD395" i="16"/>
  <c r="Z396" i="16"/>
  <c r="AA396" i="16"/>
  <c r="AC396" i="16"/>
  <c r="AD396" i="16"/>
  <c r="Z397" i="16"/>
  <c r="AA397" i="16"/>
  <c r="AC397" i="16"/>
  <c r="AD397" i="16"/>
  <c r="Z398" i="16"/>
  <c r="AA398" i="16"/>
  <c r="AC398" i="16"/>
  <c r="AD398" i="16"/>
  <c r="Z399" i="16"/>
  <c r="AA399" i="16"/>
  <c r="AC399" i="16"/>
  <c r="AD399" i="16"/>
  <c r="Z400" i="16"/>
  <c r="AA400" i="16"/>
  <c r="AC400" i="16"/>
  <c r="AD400" i="16"/>
  <c r="Z401" i="16"/>
  <c r="AA401" i="16"/>
  <c r="AC401" i="16"/>
  <c r="AD401" i="16"/>
  <c r="Z402" i="16"/>
  <c r="AA402" i="16"/>
  <c r="AC402" i="16"/>
  <c r="AD402" i="16"/>
  <c r="Z403" i="16"/>
  <c r="AA403" i="16"/>
  <c r="AC403" i="16"/>
  <c r="AD403" i="16"/>
  <c r="Z404" i="16"/>
  <c r="AA404" i="16"/>
  <c r="AC404" i="16"/>
  <c r="AD404" i="16"/>
  <c r="Z405" i="16"/>
  <c r="AA405" i="16"/>
  <c r="AC405" i="16"/>
  <c r="AD405" i="16"/>
  <c r="Z406" i="16"/>
  <c r="AA406" i="16"/>
  <c r="AC406" i="16"/>
  <c r="AD406" i="16"/>
  <c r="Z407" i="16"/>
  <c r="AA407" i="16"/>
  <c r="AC407" i="16"/>
  <c r="AD407" i="16"/>
  <c r="Z408" i="16"/>
  <c r="AA408" i="16"/>
  <c r="AC408" i="16"/>
  <c r="AD408" i="16"/>
  <c r="Z409" i="16"/>
  <c r="AA409" i="16"/>
  <c r="AC409" i="16"/>
  <c r="AD409" i="16"/>
  <c r="Z410" i="16"/>
  <c r="AA410" i="16"/>
  <c r="AC410" i="16"/>
  <c r="AD410" i="16"/>
  <c r="Z411" i="16"/>
  <c r="AA411" i="16"/>
  <c r="AC411" i="16"/>
  <c r="AD411" i="16"/>
  <c r="Z412" i="16"/>
  <c r="AA412" i="16"/>
  <c r="AC412" i="16"/>
  <c r="AD412" i="16"/>
  <c r="Z413" i="16"/>
  <c r="AA413" i="16"/>
  <c r="AC413" i="16"/>
  <c r="AD413" i="16"/>
  <c r="Z414" i="16"/>
  <c r="AA414" i="16"/>
  <c r="AC414" i="16"/>
  <c r="AD414" i="16"/>
  <c r="Z415" i="16"/>
  <c r="AA415" i="16"/>
  <c r="AC415" i="16"/>
  <c r="AD415" i="16"/>
  <c r="Z416" i="16"/>
  <c r="AA416" i="16"/>
  <c r="AC416" i="16"/>
  <c r="AD416" i="16"/>
  <c r="Z417" i="16"/>
  <c r="AA417" i="16"/>
  <c r="AC417" i="16"/>
  <c r="AD417" i="16"/>
  <c r="Z418" i="16"/>
  <c r="AA418" i="16"/>
  <c r="AC418" i="16"/>
  <c r="AD418" i="16"/>
  <c r="Z419" i="16"/>
  <c r="AA419" i="16"/>
  <c r="AC419" i="16"/>
  <c r="AD419" i="16"/>
  <c r="Z420" i="16"/>
  <c r="AA420" i="16"/>
  <c r="AC420" i="16"/>
  <c r="AD420" i="16"/>
  <c r="Z421" i="16"/>
  <c r="AA421" i="16"/>
  <c r="AC421" i="16"/>
  <c r="AD421" i="16"/>
  <c r="Z422" i="16"/>
  <c r="AA422" i="16"/>
  <c r="AC422" i="16"/>
  <c r="AD422" i="16"/>
  <c r="Z423" i="16"/>
  <c r="AA423" i="16"/>
  <c r="AC423" i="16"/>
  <c r="AD423" i="16"/>
  <c r="Z424" i="16"/>
  <c r="AA424" i="16"/>
  <c r="AC424" i="16"/>
  <c r="AD424" i="16"/>
  <c r="Z425" i="16"/>
  <c r="AA425" i="16"/>
  <c r="AC425" i="16"/>
  <c r="AD425" i="16"/>
  <c r="Z426" i="16"/>
  <c r="AA426" i="16"/>
  <c r="AC426" i="16"/>
  <c r="AD426" i="16"/>
  <c r="Z427" i="16"/>
  <c r="AA427" i="16"/>
  <c r="AC427" i="16"/>
  <c r="AD427" i="16"/>
  <c r="Z428" i="16"/>
  <c r="AA428" i="16"/>
  <c r="AC428" i="16"/>
  <c r="AD428" i="16"/>
  <c r="Z429" i="16"/>
  <c r="AA429" i="16"/>
  <c r="AC429" i="16"/>
  <c r="AD429" i="16"/>
  <c r="Z430" i="16"/>
  <c r="AA430" i="16"/>
  <c r="AC430" i="16"/>
  <c r="AD430" i="16"/>
  <c r="Z431" i="16"/>
  <c r="AA431" i="16"/>
  <c r="AC431" i="16"/>
  <c r="AD431" i="16"/>
  <c r="Z432" i="16"/>
  <c r="AA432" i="16"/>
  <c r="AC432" i="16"/>
  <c r="AD432" i="16"/>
  <c r="Z433" i="16"/>
  <c r="AA433" i="16"/>
  <c r="AC433" i="16"/>
  <c r="AD433" i="16"/>
  <c r="Z434" i="16"/>
  <c r="AA434" i="16"/>
  <c r="AC434" i="16"/>
  <c r="AD434" i="16"/>
  <c r="Z435" i="16"/>
  <c r="AA435" i="16"/>
  <c r="AC435" i="16"/>
  <c r="AD435" i="16"/>
  <c r="Z436" i="16"/>
  <c r="AA436" i="16"/>
  <c r="AC436" i="16"/>
  <c r="AD436" i="16"/>
  <c r="Z437" i="16"/>
  <c r="AA437" i="16"/>
  <c r="AC437" i="16"/>
  <c r="AD437" i="16"/>
  <c r="Z438" i="16"/>
  <c r="AA438" i="16"/>
  <c r="AC438" i="16"/>
  <c r="AD438" i="16"/>
  <c r="Z439" i="16"/>
  <c r="AA439" i="16"/>
  <c r="AC439" i="16"/>
  <c r="AD439" i="16"/>
  <c r="Z440" i="16"/>
  <c r="AA440" i="16"/>
  <c r="AC440" i="16"/>
  <c r="AD440" i="16"/>
  <c r="Z441" i="16"/>
  <c r="AA441" i="16"/>
  <c r="AC441" i="16"/>
  <c r="AD441" i="16"/>
  <c r="Z442" i="16"/>
  <c r="AA442" i="16"/>
  <c r="AC442" i="16"/>
  <c r="AD442" i="16"/>
  <c r="Z443" i="16"/>
  <c r="AA443" i="16"/>
  <c r="AC443" i="16"/>
  <c r="AD443" i="16"/>
  <c r="Z444" i="16"/>
  <c r="AA444" i="16"/>
  <c r="AC444" i="16"/>
  <c r="AD444" i="16"/>
  <c r="Z445" i="16"/>
  <c r="AA445" i="16"/>
  <c r="AC445" i="16"/>
  <c r="AD445" i="16"/>
  <c r="Z446" i="16"/>
  <c r="AA446" i="16"/>
  <c r="AC446" i="16"/>
  <c r="AD446" i="16"/>
  <c r="Z447" i="16"/>
  <c r="AA447" i="16"/>
  <c r="AC447" i="16"/>
  <c r="AD447" i="16"/>
  <c r="Z448" i="16"/>
  <c r="AA448" i="16"/>
  <c r="AC448" i="16"/>
  <c r="AD448" i="16"/>
  <c r="Z449" i="16"/>
  <c r="AA449" i="16"/>
  <c r="AC449" i="16"/>
  <c r="AD449" i="16"/>
  <c r="Z450" i="16"/>
  <c r="AA450" i="16"/>
  <c r="AC450" i="16"/>
  <c r="AD450" i="16"/>
  <c r="Z451" i="16"/>
  <c r="AA451" i="16"/>
  <c r="AC451" i="16"/>
  <c r="AD451" i="16"/>
  <c r="Z452" i="16"/>
  <c r="AA452" i="16"/>
  <c r="AC452" i="16"/>
  <c r="AD452" i="16"/>
  <c r="Z453" i="16"/>
  <c r="AA453" i="16"/>
  <c r="AC453" i="16"/>
  <c r="AD453" i="16"/>
  <c r="Z454" i="16"/>
  <c r="AA454" i="16"/>
  <c r="AC454" i="16"/>
  <c r="AD454" i="16"/>
  <c r="Z455" i="16"/>
  <c r="AA455" i="16"/>
  <c r="AC455" i="16"/>
  <c r="AD455" i="16"/>
  <c r="Z456" i="16"/>
  <c r="AA456" i="16"/>
  <c r="AC456" i="16"/>
  <c r="AD456" i="16"/>
  <c r="Z457" i="16"/>
  <c r="AA457" i="16"/>
  <c r="AC457" i="16"/>
  <c r="AD457" i="16"/>
  <c r="Z458" i="16"/>
  <c r="AA458" i="16"/>
  <c r="AC458" i="16"/>
  <c r="AD458" i="16"/>
  <c r="Z459" i="16"/>
  <c r="AA459" i="16"/>
  <c r="AC459" i="16"/>
  <c r="AD459" i="16"/>
  <c r="Z460" i="16"/>
  <c r="AA460" i="16"/>
  <c r="AC460" i="16"/>
  <c r="AD460" i="16"/>
  <c r="Z461" i="16"/>
  <c r="AA461" i="16"/>
  <c r="AC461" i="16"/>
  <c r="AD461" i="16"/>
  <c r="Z462" i="16"/>
  <c r="AA462" i="16"/>
  <c r="AC462" i="16"/>
  <c r="AD462" i="16"/>
  <c r="Z463" i="16"/>
  <c r="AA463" i="16"/>
  <c r="AC463" i="16"/>
  <c r="AD463" i="16"/>
  <c r="Z464" i="16"/>
  <c r="AA464" i="16"/>
  <c r="AC464" i="16"/>
  <c r="AD464" i="16"/>
  <c r="Z465" i="16"/>
  <c r="AA465" i="16"/>
  <c r="AC465" i="16"/>
  <c r="AD465" i="16"/>
  <c r="Z466" i="16"/>
  <c r="AA466" i="16"/>
  <c r="AC466" i="16"/>
  <c r="AD466" i="16"/>
  <c r="Z467" i="16"/>
  <c r="AA467" i="16"/>
  <c r="AC467" i="16"/>
  <c r="AD467" i="16"/>
  <c r="Z468" i="16"/>
  <c r="AA468" i="16"/>
  <c r="AC468" i="16"/>
  <c r="AD468" i="16"/>
  <c r="Z469" i="16"/>
  <c r="AA469" i="16"/>
  <c r="AC469" i="16"/>
  <c r="AD469" i="16"/>
  <c r="Z470" i="16"/>
  <c r="AA470" i="16"/>
  <c r="AC470" i="16"/>
  <c r="AD470" i="16"/>
  <c r="Z471" i="16"/>
  <c r="AA471" i="16"/>
  <c r="AC471" i="16"/>
  <c r="AD471" i="16"/>
  <c r="Z472" i="16"/>
  <c r="AA472" i="16"/>
  <c r="AC472" i="16"/>
  <c r="AD472" i="16"/>
  <c r="Z473" i="16"/>
  <c r="AA473" i="16"/>
  <c r="AC473" i="16"/>
  <c r="AD473" i="16"/>
  <c r="Z474" i="16"/>
  <c r="AA474" i="16"/>
  <c r="AC474" i="16"/>
  <c r="AD474" i="16"/>
  <c r="Z475" i="16"/>
  <c r="AA475" i="16"/>
  <c r="AC475" i="16"/>
  <c r="AD475" i="16"/>
  <c r="Z476" i="16"/>
  <c r="AA476" i="16"/>
  <c r="AC476" i="16"/>
  <c r="AD476" i="16"/>
  <c r="Z477" i="16"/>
  <c r="AA477" i="16"/>
  <c r="AC477" i="16"/>
  <c r="AD477" i="16"/>
  <c r="Z478" i="16"/>
  <c r="AA478" i="16"/>
  <c r="AC478" i="16"/>
  <c r="AD478" i="16"/>
  <c r="Z479" i="16"/>
  <c r="AA479" i="16"/>
  <c r="AC479" i="16"/>
  <c r="AD479" i="16"/>
  <c r="Z480" i="16"/>
  <c r="AA480" i="16"/>
  <c r="AC480" i="16"/>
  <c r="AD480" i="16"/>
  <c r="Z481" i="16"/>
  <c r="AA481" i="16"/>
  <c r="AC481" i="16"/>
  <c r="AD481" i="16"/>
  <c r="Z482" i="16"/>
  <c r="AA482" i="16"/>
  <c r="AC482" i="16"/>
  <c r="AD482" i="16"/>
  <c r="Z483" i="16"/>
  <c r="AA483" i="16"/>
  <c r="AC483" i="16"/>
  <c r="AD483" i="16"/>
  <c r="Z484" i="16"/>
  <c r="AA484" i="16"/>
  <c r="AC484" i="16"/>
  <c r="AD484" i="16"/>
  <c r="Z485" i="16"/>
  <c r="AA485" i="16"/>
  <c r="AC485" i="16"/>
  <c r="AD485" i="16"/>
  <c r="Z486" i="16"/>
  <c r="AA486" i="16"/>
  <c r="AC486" i="16"/>
  <c r="AD486" i="16"/>
  <c r="Z487" i="16"/>
  <c r="AA487" i="16"/>
  <c r="AC487" i="16"/>
  <c r="AD487" i="16"/>
  <c r="Z488" i="16"/>
  <c r="AA488" i="16"/>
  <c r="AC488" i="16"/>
  <c r="AD488" i="16"/>
  <c r="Z489" i="16"/>
  <c r="AA489" i="16"/>
  <c r="AC489" i="16"/>
  <c r="AD489" i="16"/>
  <c r="Z490" i="16"/>
  <c r="AA490" i="16"/>
  <c r="AC490" i="16"/>
  <c r="AD490" i="16"/>
  <c r="Z491" i="16"/>
  <c r="AA491" i="16"/>
  <c r="AC491" i="16"/>
  <c r="AD491" i="16"/>
  <c r="Z492" i="16"/>
  <c r="AA492" i="16"/>
  <c r="AC492" i="16"/>
  <c r="AD492" i="16"/>
  <c r="Z493" i="16"/>
  <c r="AA493" i="16"/>
  <c r="AC493" i="16"/>
  <c r="AD493" i="16"/>
  <c r="Z494" i="16"/>
  <c r="AA494" i="16"/>
  <c r="AC494" i="16"/>
  <c r="AD494" i="16"/>
  <c r="Z495" i="16"/>
  <c r="AA495" i="16"/>
  <c r="AC495" i="16"/>
  <c r="AD495" i="16"/>
  <c r="Z496" i="16"/>
  <c r="AA496" i="16"/>
  <c r="AC496" i="16"/>
  <c r="AD496" i="16"/>
  <c r="Z497" i="16"/>
  <c r="AA497" i="16"/>
  <c r="AC497" i="16"/>
  <c r="AD497" i="16"/>
  <c r="Z498" i="16"/>
  <c r="AA498" i="16"/>
  <c r="AC498" i="16"/>
  <c r="AD498" i="16"/>
  <c r="Z499" i="16"/>
  <c r="AA499" i="16"/>
  <c r="AC499" i="16"/>
  <c r="AD499" i="16"/>
  <c r="Z500" i="16"/>
  <c r="AA500" i="16"/>
  <c r="AC500" i="16"/>
  <c r="AD500" i="16"/>
  <c r="Z501" i="16"/>
  <c r="AA501" i="16"/>
  <c r="AC501" i="16"/>
  <c r="AD501" i="16"/>
  <c r="Z502" i="16"/>
  <c r="AA502" i="16"/>
  <c r="AC502" i="16"/>
  <c r="AD502" i="16"/>
  <c r="Z503" i="16"/>
  <c r="AA503" i="16"/>
  <c r="AC503" i="16"/>
  <c r="AD503" i="16"/>
  <c r="Z504" i="16"/>
  <c r="AA504" i="16"/>
  <c r="AC504" i="16"/>
  <c r="AD504" i="16"/>
  <c r="Z505" i="16"/>
  <c r="AA505" i="16"/>
  <c r="AC505" i="16"/>
  <c r="AD505" i="16"/>
  <c r="Z506" i="16"/>
  <c r="AA506" i="16"/>
  <c r="AC506" i="16"/>
  <c r="AD506" i="16"/>
  <c r="Z507" i="16"/>
  <c r="AA507" i="16"/>
  <c r="AC507" i="16"/>
  <c r="AD507" i="16"/>
  <c r="Z508" i="16"/>
  <c r="AA508" i="16"/>
  <c r="AC508" i="16"/>
  <c r="AD508" i="16"/>
  <c r="Z509" i="16"/>
  <c r="AA509" i="16"/>
  <c r="AC509" i="16"/>
  <c r="AD509" i="16"/>
  <c r="Z510" i="16"/>
  <c r="AA510" i="16"/>
  <c r="AC510" i="16"/>
  <c r="AD510" i="16"/>
  <c r="Z511" i="16"/>
  <c r="AA511" i="16"/>
  <c r="AC511" i="16"/>
  <c r="AD511" i="16"/>
  <c r="Z512" i="16"/>
  <c r="AA512" i="16"/>
  <c r="AC512" i="16"/>
  <c r="AD512" i="16"/>
  <c r="Z513" i="16"/>
  <c r="AA513" i="16"/>
  <c r="AC513" i="16"/>
  <c r="AD513" i="16"/>
  <c r="Z514" i="16"/>
  <c r="AA514" i="16"/>
  <c r="AC514" i="16"/>
  <c r="AD514" i="16"/>
  <c r="Z515" i="16"/>
  <c r="AA515" i="16"/>
  <c r="AC515" i="16"/>
  <c r="AD515" i="16"/>
  <c r="Z516" i="16"/>
  <c r="AA516" i="16"/>
  <c r="AC516" i="16"/>
  <c r="AD516" i="16"/>
  <c r="Z517" i="16"/>
  <c r="AA517" i="16"/>
  <c r="AC517" i="16"/>
  <c r="AD517" i="16"/>
  <c r="Z518" i="16"/>
  <c r="AA518" i="16"/>
  <c r="AC518" i="16"/>
  <c r="AD518" i="16"/>
  <c r="Z519" i="16"/>
  <c r="AA519" i="16"/>
  <c r="AC519" i="16"/>
  <c r="AD519" i="16"/>
  <c r="Z520" i="16"/>
  <c r="AA520" i="16"/>
  <c r="AC520" i="16"/>
  <c r="AD520" i="16"/>
  <c r="Z521" i="16"/>
  <c r="AA521" i="16"/>
  <c r="AC521" i="16"/>
  <c r="AD521" i="16"/>
  <c r="Z522" i="16"/>
  <c r="AA522" i="16"/>
  <c r="AC522" i="16"/>
  <c r="AD522" i="16"/>
  <c r="Z523" i="16"/>
  <c r="AA523" i="16"/>
  <c r="AC523" i="16"/>
  <c r="AD523" i="16"/>
  <c r="Z524" i="16"/>
  <c r="AA524" i="16"/>
  <c r="AC524" i="16"/>
  <c r="AD524" i="16"/>
  <c r="Z525" i="16"/>
  <c r="AA525" i="16"/>
  <c r="AC525" i="16"/>
  <c r="AD525" i="16"/>
  <c r="Z526" i="16"/>
  <c r="AA526" i="16"/>
  <c r="AC526" i="16"/>
  <c r="AD526" i="16"/>
  <c r="Z527" i="16"/>
  <c r="AA527" i="16"/>
  <c r="AC527" i="16"/>
  <c r="AD527" i="16"/>
  <c r="Z528" i="16"/>
  <c r="AA528" i="16"/>
  <c r="AC528" i="16"/>
  <c r="AD528" i="16"/>
  <c r="Z529" i="16"/>
  <c r="AA529" i="16"/>
  <c r="AC529" i="16"/>
  <c r="AD529" i="16"/>
  <c r="Z530" i="16"/>
  <c r="AA530" i="16"/>
  <c r="AC530" i="16"/>
  <c r="AD530" i="16"/>
  <c r="Z531" i="16"/>
  <c r="AA531" i="16"/>
  <c r="AC531" i="16"/>
  <c r="AD531" i="16"/>
  <c r="Z532" i="16"/>
  <c r="AA532" i="16"/>
  <c r="AC532" i="16"/>
  <c r="AD532" i="16"/>
  <c r="Z533" i="16"/>
  <c r="AA533" i="16"/>
  <c r="AC533" i="16"/>
  <c r="AD533" i="16"/>
  <c r="Z534" i="16"/>
  <c r="AA534" i="16"/>
  <c r="AC534" i="16"/>
  <c r="AD534" i="16"/>
  <c r="Z535" i="16"/>
  <c r="AA535" i="16"/>
  <c r="AC535" i="16"/>
  <c r="AD535" i="16"/>
  <c r="Z536" i="16"/>
  <c r="AA536" i="16"/>
  <c r="AC536" i="16"/>
  <c r="AD536" i="16"/>
  <c r="Z537" i="16"/>
  <c r="AA537" i="16"/>
  <c r="AC537" i="16"/>
  <c r="AD537" i="16"/>
  <c r="Z538" i="16"/>
  <c r="AA538" i="16"/>
  <c r="AC538" i="16"/>
  <c r="AD538" i="16"/>
  <c r="Z539" i="16"/>
  <c r="AA539" i="16"/>
  <c r="AC539" i="16"/>
  <c r="AD539" i="16"/>
  <c r="Z540" i="16"/>
  <c r="AA540" i="16"/>
  <c r="AC540" i="16"/>
  <c r="AD540" i="16"/>
  <c r="Z541" i="16"/>
  <c r="AA541" i="16"/>
  <c r="AC541" i="16"/>
  <c r="AD541" i="16"/>
  <c r="Z542" i="16"/>
  <c r="AA542" i="16"/>
  <c r="AC542" i="16"/>
  <c r="AD542" i="16"/>
  <c r="Z543" i="16"/>
  <c r="AA543" i="16"/>
  <c r="AC543" i="16"/>
  <c r="AD543" i="16"/>
  <c r="Z544" i="16"/>
  <c r="AA544" i="16"/>
  <c r="AC544" i="16"/>
  <c r="AD544" i="16"/>
  <c r="Z545" i="16"/>
  <c r="AA545" i="16"/>
  <c r="AC545" i="16"/>
  <c r="AD545" i="16"/>
  <c r="Z546" i="16"/>
  <c r="AA546" i="16"/>
  <c r="AC546" i="16"/>
  <c r="AD546" i="16"/>
  <c r="Z547" i="16"/>
  <c r="AA547" i="16"/>
  <c r="AC547" i="16"/>
  <c r="AD547" i="16"/>
  <c r="Z548" i="16"/>
  <c r="AA548" i="16"/>
  <c r="AC548" i="16"/>
  <c r="AD548" i="16"/>
  <c r="Z549" i="16"/>
  <c r="AA549" i="16"/>
  <c r="AC549" i="16"/>
  <c r="AD549" i="16"/>
  <c r="Z550" i="16"/>
  <c r="AA550" i="16"/>
  <c r="AC550" i="16"/>
  <c r="AD550" i="16"/>
  <c r="Z551" i="16"/>
  <c r="AA551" i="16"/>
  <c r="AC551" i="16"/>
  <c r="AD551" i="16"/>
  <c r="Z552" i="16"/>
  <c r="AA552" i="16"/>
  <c r="AC552" i="16"/>
  <c r="AD552" i="16"/>
  <c r="Z553" i="16"/>
  <c r="AA553" i="16"/>
  <c r="AC553" i="16"/>
  <c r="AD553" i="16"/>
  <c r="Z554" i="16"/>
  <c r="AA554" i="16"/>
  <c r="AC554" i="16"/>
  <c r="AD554" i="16"/>
  <c r="Z555" i="16"/>
  <c r="AA555" i="16"/>
  <c r="AC555" i="16"/>
  <c r="AD555" i="16"/>
  <c r="Z556" i="16"/>
  <c r="AA556" i="16"/>
  <c r="AC556" i="16"/>
  <c r="AD556" i="16"/>
  <c r="Z557" i="16"/>
  <c r="AA557" i="16"/>
  <c r="AC557" i="16"/>
  <c r="AD557" i="16"/>
  <c r="Z558" i="16"/>
  <c r="AA558" i="16"/>
  <c r="AC558" i="16"/>
  <c r="AD558" i="16"/>
  <c r="Z559" i="16"/>
  <c r="AA559" i="16"/>
  <c r="AC559" i="16"/>
  <c r="AD559" i="16"/>
  <c r="Z560" i="16"/>
  <c r="AA560" i="16"/>
  <c r="AC560" i="16"/>
  <c r="AD560" i="16"/>
  <c r="Z561" i="16"/>
  <c r="AA561" i="16"/>
  <c r="AC561" i="16"/>
  <c r="AD561" i="16"/>
  <c r="Z562" i="16"/>
  <c r="AA562" i="16"/>
  <c r="AC562" i="16"/>
  <c r="AD562" i="16"/>
  <c r="Z563" i="16"/>
  <c r="AA563" i="16"/>
  <c r="AC563" i="16"/>
  <c r="AD563" i="16"/>
  <c r="Z564" i="16"/>
  <c r="AA564" i="16"/>
  <c r="AC564" i="16"/>
  <c r="AD564" i="16"/>
  <c r="Z565" i="16"/>
  <c r="AA565" i="16"/>
  <c r="AC565" i="16"/>
  <c r="AD565" i="16"/>
  <c r="Z566" i="16"/>
  <c r="AA566" i="16"/>
  <c r="AC566" i="16"/>
  <c r="AD566" i="16"/>
  <c r="Z567" i="16"/>
  <c r="AA567" i="16"/>
  <c r="AC567" i="16"/>
  <c r="AD567" i="16"/>
  <c r="Z568" i="16"/>
  <c r="AA568" i="16"/>
  <c r="AC568" i="16"/>
  <c r="AD568" i="16"/>
  <c r="Z569" i="16"/>
  <c r="AA569" i="16"/>
  <c r="AC569" i="16"/>
  <c r="AD569" i="16"/>
  <c r="Z570" i="16"/>
  <c r="AA570" i="16"/>
  <c r="AC570" i="16"/>
  <c r="AD570" i="16"/>
  <c r="Z571" i="16"/>
  <c r="AA571" i="16"/>
  <c r="AC571" i="16"/>
  <c r="AD571" i="16"/>
  <c r="Z572" i="16"/>
  <c r="AA572" i="16"/>
  <c r="AC572" i="16"/>
  <c r="AD572" i="16"/>
  <c r="Z573" i="16"/>
  <c r="AA573" i="16"/>
  <c r="AC573" i="16"/>
  <c r="AD573" i="16"/>
  <c r="Z574" i="16"/>
  <c r="AA574" i="16"/>
  <c r="AC574" i="16"/>
  <c r="AD574" i="16"/>
  <c r="Z575" i="16"/>
  <c r="AA575" i="16"/>
  <c r="AC575" i="16"/>
  <c r="AD575" i="16"/>
  <c r="Z576" i="16"/>
  <c r="AA576" i="16"/>
  <c r="AC576" i="16"/>
  <c r="AD576" i="16"/>
  <c r="Z577" i="16"/>
  <c r="AA577" i="16"/>
  <c r="AC577" i="16"/>
  <c r="AD577" i="16"/>
  <c r="Z578" i="16"/>
  <c r="AA578" i="16"/>
  <c r="AC578" i="16"/>
  <c r="AD578" i="16"/>
  <c r="Z579" i="16"/>
  <c r="AA579" i="16"/>
  <c r="AC579" i="16"/>
  <c r="AD579" i="16"/>
  <c r="Z580" i="16"/>
  <c r="AA580" i="16"/>
  <c r="AC580" i="16"/>
  <c r="AD580" i="16"/>
  <c r="Z581" i="16"/>
  <c r="AA581" i="16"/>
  <c r="AC581" i="16"/>
  <c r="AD581" i="16"/>
  <c r="Z582" i="16"/>
  <c r="AA582" i="16"/>
  <c r="AC582" i="16"/>
  <c r="AD582" i="16"/>
  <c r="Z583" i="16"/>
  <c r="AA583" i="16"/>
  <c r="AC583" i="16"/>
  <c r="AD583" i="16"/>
  <c r="Z584" i="16"/>
  <c r="AA584" i="16"/>
  <c r="AC584" i="16"/>
  <c r="AD584" i="16"/>
  <c r="Z585" i="16"/>
  <c r="AA585" i="16"/>
  <c r="AC585" i="16"/>
  <c r="AD585" i="16"/>
  <c r="Z586" i="16"/>
  <c r="AA586" i="16"/>
  <c r="AC586" i="16"/>
  <c r="AD586" i="16"/>
  <c r="Z587" i="16"/>
  <c r="AA587" i="16"/>
  <c r="AC587" i="16"/>
  <c r="AD587" i="16"/>
  <c r="Z588" i="16"/>
  <c r="AA588" i="16"/>
  <c r="AC588" i="16"/>
  <c r="AD588" i="16"/>
  <c r="Z589" i="16"/>
  <c r="AA589" i="16"/>
  <c r="AC589" i="16"/>
  <c r="AD589" i="16"/>
  <c r="Z590" i="16"/>
  <c r="AA590" i="16"/>
  <c r="AC590" i="16"/>
  <c r="AD590" i="16"/>
  <c r="Z591" i="16"/>
  <c r="AA591" i="16"/>
  <c r="AC591" i="16"/>
  <c r="AD591" i="16"/>
  <c r="Z592" i="16"/>
  <c r="AA592" i="16"/>
  <c r="AC592" i="16"/>
  <c r="AD592" i="16"/>
  <c r="Z593" i="16"/>
  <c r="AA593" i="16"/>
  <c r="AC593" i="16"/>
  <c r="AD593" i="16"/>
  <c r="Z594" i="16"/>
  <c r="AA594" i="16"/>
  <c r="AC594" i="16"/>
  <c r="AD594" i="16"/>
  <c r="Z595" i="16"/>
  <c r="AA595" i="16"/>
  <c r="AC595" i="16"/>
  <c r="AD595" i="16"/>
  <c r="Z596" i="16"/>
  <c r="AA596" i="16"/>
  <c r="AC596" i="16"/>
  <c r="AD596" i="16"/>
  <c r="Z597" i="16"/>
  <c r="AA597" i="16"/>
  <c r="AC597" i="16"/>
  <c r="AD597" i="16"/>
  <c r="Z598" i="16"/>
  <c r="AA598" i="16"/>
  <c r="AC598" i="16"/>
  <c r="AD598" i="16"/>
  <c r="Z599" i="16"/>
  <c r="AA599" i="16"/>
  <c r="AC599" i="16"/>
  <c r="AD599" i="16"/>
  <c r="Z600" i="16"/>
  <c r="AA600" i="16"/>
  <c r="AC600" i="16"/>
  <c r="AD600" i="16"/>
  <c r="Z601" i="16"/>
  <c r="AA601" i="16"/>
  <c r="AC601" i="16"/>
  <c r="AD601" i="16"/>
  <c r="Z602" i="16"/>
  <c r="AA602" i="16"/>
  <c r="AC602" i="16"/>
  <c r="AD602" i="16"/>
  <c r="Z603" i="16"/>
  <c r="AA603" i="16"/>
  <c r="AC603" i="16"/>
  <c r="AD603" i="16"/>
  <c r="Z604" i="16"/>
  <c r="AA604" i="16"/>
  <c r="AC604" i="16"/>
  <c r="AD604" i="16"/>
  <c r="Z605" i="16"/>
  <c r="AA605" i="16"/>
  <c r="AC605" i="16"/>
  <c r="AD605" i="16"/>
  <c r="Z606" i="16"/>
  <c r="AA606" i="16"/>
  <c r="AC606" i="16"/>
  <c r="AD606" i="16"/>
  <c r="Z607" i="16"/>
  <c r="AA607" i="16"/>
  <c r="AC607" i="16"/>
  <c r="AD607" i="16"/>
  <c r="Z608" i="16"/>
  <c r="AA608" i="16"/>
  <c r="AC608" i="16"/>
  <c r="AD608" i="16"/>
  <c r="Z609" i="16"/>
  <c r="AA609" i="16"/>
  <c r="AC609" i="16"/>
  <c r="AD609" i="16"/>
  <c r="Z610" i="16"/>
  <c r="AA610" i="16"/>
  <c r="AC610" i="16"/>
  <c r="AD610" i="16"/>
  <c r="Z611" i="16"/>
  <c r="AA611" i="16"/>
  <c r="AC611" i="16"/>
  <c r="AD611" i="16"/>
  <c r="Z612" i="16"/>
  <c r="AA612" i="16"/>
  <c r="AC612" i="16"/>
  <c r="AD612" i="16"/>
  <c r="Z613" i="16"/>
  <c r="AA613" i="16"/>
  <c r="AC613" i="16"/>
  <c r="AD613" i="16"/>
  <c r="Z614" i="16"/>
  <c r="AA614" i="16"/>
  <c r="AC614" i="16"/>
  <c r="AD614" i="16"/>
  <c r="Z615" i="16"/>
  <c r="AA615" i="16"/>
  <c r="AC615" i="16"/>
  <c r="AD615" i="16"/>
  <c r="Z616" i="16"/>
  <c r="AA616" i="16"/>
  <c r="AC616" i="16"/>
  <c r="AD616" i="16"/>
  <c r="Z617" i="16"/>
  <c r="AA617" i="16"/>
  <c r="AC617" i="16"/>
  <c r="AD617" i="16"/>
  <c r="Z618" i="16"/>
  <c r="AA618" i="16"/>
  <c r="AC618" i="16"/>
  <c r="AD618" i="16"/>
  <c r="Z619" i="16"/>
  <c r="AA619" i="16"/>
  <c r="AC619" i="16"/>
  <c r="AD619" i="16"/>
  <c r="Z620" i="16"/>
  <c r="AA620" i="16"/>
  <c r="AC620" i="16"/>
  <c r="AD620" i="16"/>
  <c r="Z621" i="16"/>
  <c r="AA621" i="16"/>
  <c r="AC621" i="16"/>
  <c r="AD621" i="16"/>
  <c r="Z622" i="16"/>
  <c r="AA622" i="16"/>
  <c r="AC622" i="16"/>
  <c r="AD622" i="16"/>
  <c r="Z623" i="16"/>
  <c r="AA623" i="16"/>
  <c r="AC623" i="16"/>
  <c r="AD623" i="16"/>
  <c r="Z624" i="16"/>
  <c r="AA624" i="16"/>
  <c r="AC624" i="16"/>
  <c r="AD624" i="16"/>
  <c r="Z625" i="16"/>
  <c r="AA625" i="16"/>
  <c r="AC625" i="16"/>
  <c r="AD625" i="16"/>
  <c r="Z626" i="16"/>
  <c r="AA626" i="16"/>
  <c r="AC626" i="16"/>
  <c r="AD626" i="16"/>
  <c r="Z627" i="16"/>
  <c r="AA627" i="16"/>
  <c r="AC627" i="16"/>
  <c r="AD627" i="16"/>
  <c r="Z628" i="16"/>
  <c r="AA628" i="16"/>
  <c r="AC628" i="16"/>
  <c r="AD628" i="16"/>
  <c r="Z629" i="16"/>
  <c r="AA629" i="16"/>
  <c r="AC629" i="16"/>
  <c r="AD629" i="16"/>
  <c r="Z630" i="16"/>
  <c r="AA630" i="16"/>
  <c r="AC630" i="16"/>
  <c r="AD630" i="16"/>
  <c r="Z631" i="16"/>
  <c r="AA631" i="16"/>
  <c r="AC631" i="16"/>
  <c r="AD631" i="16"/>
  <c r="Z632" i="16"/>
  <c r="AA632" i="16"/>
  <c r="AC632" i="16"/>
  <c r="AD632" i="16"/>
  <c r="Z633" i="16"/>
  <c r="AA633" i="16"/>
  <c r="AC633" i="16"/>
  <c r="AD633" i="16"/>
  <c r="Z634" i="16"/>
  <c r="AA634" i="16"/>
  <c r="AC634" i="16"/>
  <c r="AD634" i="16"/>
  <c r="Z635" i="16"/>
  <c r="AA635" i="16"/>
  <c r="AC635" i="16"/>
  <c r="AD635" i="16"/>
  <c r="Z636" i="16"/>
  <c r="AA636" i="16"/>
  <c r="AC636" i="16"/>
  <c r="AD636" i="16"/>
  <c r="Z637" i="16"/>
  <c r="AA637" i="16"/>
  <c r="AC637" i="16"/>
  <c r="AD637" i="16"/>
  <c r="Z638" i="16"/>
  <c r="AA638" i="16"/>
  <c r="AC638" i="16"/>
  <c r="AD638" i="16"/>
  <c r="Z639" i="16"/>
  <c r="AA639" i="16"/>
  <c r="AC639" i="16"/>
  <c r="AD639" i="16"/>
  <c r="Z640" i="16"/>
  <c r="AA640" i="16"/>
  <c r="AC640" i="16"/>
  <c r="AD640" i="16"/>
  <c r="Z641" i="16"/>
  <c r="AA641" i="16"/>
  <c r="AC641" i="16"/>
  <c r="AD641" i="16"/>
  <c r="Z642" i="16"/>
  <c r="AA642" i="16"/>
  <c r="AC642" i="16"/>
  <c r="AD642" i="16"/>
  <c r="Z643" i="16"/>
  <c r="AA643" i="16"/>
  <c r="AC643" i="16"/>
  <c r="AD643" i="16"/>
  <c r="Z644" i="16"/>
  <c r="AA644" i="16"/>
  <c r="AC644" i="16"/>
  <c r="AD644" i="16"/>
  <c r="Z645" i="16"/>
  <c r="AA645" i="16"/>
  <c r="AC645" i="16"/>
  <c r="AD645" i="16"/>
  <c r="Z646" i="16"/>
  <c r="AA646" i="16"/>
  <c r="AC646" i="16"/>
  <c r="AD646" i="16"/>
  <c r="Z647" i="16"/>
  <c r="AA647" i="16"/>
  <c r="AC647" i="16"/>
  <c r="AD647" i="16"/>
  <c r="Z648" i="16"/>
  <c r="AA648" i="16"/>
  <c r="AC648" i="16"/>
  <c r="AD648" i="16"/>
  <c r="Z649" i="16"/>
  <c r="AA649" i="16"/>
  <c r="AC649" i="16"/>
  <c r="AD649" i="16"/>
  <c r="Z650" i="16"/>
  <c r="AA650" i="16"/>
  <c r="AC650" i="16"/>
  <c r="AD650" i="16"/>
  <c r="Z651" i="16"/>
  <c r="AA651" i="16"/>
  <c r="AC651" i="16"/>
  <c r="AD651" i="16"/>
  <c r="Z652" i="16"/>
  <c r="AA652" i="16"/>
  <c r="AC652" i="16"/>
  <c r="AD652" i="16"/>
  <c r="Z653" i="16"/>
  <c r="AA653" i="16"/>
  <c r="AC653" i="16"/>
  <c r="AD653" i="16"/>
  <c r="Z654" i="16"/>
  <c r="AA654" i="16"/>
  <c r="AC654" i="16"/>
  <c r="AD654" i="16"/>
  <c r="Z655" i="16"/>
  <c r="AA655" i="16"/>
  <c r="AC655" i="16"/>
  <c r="AD655" i="16"/>
  <c r="Z656" i="16"/>
  <c r="AA656" i="16"/>
  <c r="AC656" i="16"/>
  <c r="AD656" i="16"/>
  <c r="Z657" i="16"/>
  <c r="AA657" i="16"/>
  <c r="AC657" i="16"/>
  <c r="AD657" i="16"/>
  <c r="Z658" i="16"/>
  <c r="AA658" i="16"/>
  <c r="AC658" i="16"/>
  <c r="AD658" i="16"/>
  <c r="Z659" i="16"/>
  <c r="AA659" i="16"/>
  <c r="AC659" i="16"/>
  <c r="AD659" i="16"/>
  <c r="Z660" i="16"/>
  <c r="AA660" i="16"/>
  <c r="AC660" i="16"/>
  <c r="AD660" i="16"/>
  <c r="Z661" i="16"/>
  <c r="AA661" i="16"/>
  <c r="AC661" i="16"/>
  <c r="AD661" i="16"/>
  <c r="Z662" i="16"/>
  <c r="AA662" i="16"/>
  <c r="AC662" i="16"/>
  <c r="AD662" i="16"/>
  <c r="Z663" i="16"/>
  <c r="AA663" i="16"/>
  <c r="AC663" i="16"/>
  <c r="AD663" i="16"/>
  <c r="Z664" i="16"/>
  <c r="AA664" i="16"/>
  <c r="AC664" i="16"/>
  <c r="AD664" i="16"/>
  <c r="Z665" i="16"/>
  <c r="AA665" i="16"/>
  <c r="AC665" i="16"/>
  <c r="AD665" i="16"/>
  <c r="Z666" i="16"/>
  <c r="AA666" i="16"/>
  <c r="AC666" i="16"/>
  <c r="AD666" i="16"/>
  <c r="Z667" i="16"/>
  <c r="AA667" i="16"/>
  <c r="AC667" i="16"/>
  <c r="AD667" i="16"/>
  <c r="Z668" i="16"/>
  <c r="AA668" i="16"/>
  <c r="AC668" i="16"/>
  <c r="AD668" i="16"/>
  <c r="Z669" i="16"/>
  <c r="AA669" i="16"/>
  <c r="AC669" i="16"/>
  <c r="AD669" i="16"/>
  <c r="Z670" i="16"/>
  <c r="AA670" i="16"/>
  <c r="AC670" i="16"/>
  <c r="AD670" i="16"/>
  <c r="Z671" i="16"/>
  <c r="AA671" i="16"/>
  <c r="AC671" i="16"/>
  <c r="AD671" i="16"/>
  <c r="Z672" i="16"/>
  <c r="AA672" i="16"/>
  <c r="AC672" i="16"/>
  <c r="AD672" i="16"/>
  <c r="Z673" i="16"/>
  <c r="AA673" i="16"/>
  <c r="AC673" i="16"/>
  <c r="AD673" i="16"/>
  <c r="Z674" i="16"/>
  <c r="AA674" i="16"/>
  <c r="AC674" i="16"/>
  <c r="AD674" i="16"/>
  <c r="Z675" i="16"/>
  <c r="AA675" i="16"/>
  <c r="AC675" i="16"/>
  <c r="AD675" i="16"/>
  <c r="Z676" i="16"/>
  <c r="AA676" i="16"/>
  <c r="AC676" i="16"/>
  <c r="AD676" i="16"/>
  <c r="Z677" i="16"/>
  <c r="AA677" i="16"/>
  <c r="AC677" i="16"/>
  <c r="AD677" i="16"/>
  <c r="Z678" i="16"/>
  <c r="AA678" i="16"/>
  <c r="AC678" i="16"/>
  <c r="AD678" i="16"/>
  <c r="Z679" i="16"/>
  <c r="AA679" i="16"/>
  <c r="AC679" i="16"/>
  <c r="AD679" i="16"/>
  <c r="Z680" i="16"/>
  <c r="AA680" i="16"/>
  <c r="AC680" i="16"/>
  <c r="AD680" i="16"/>
  <c r="Z681" i="16"/>
  <c r="AA681" i="16"/>
  <c r="AC681" i="16"/>
  <c r="AD681" i="16"/>
  <c r="Z682" i="16"/>
  <c r="AA682" i="16"/>
  <c r="AC682" i="16"/>
  <c r="AD682" i="16"/>
  <c r="Z683" i="16"/>
  <c r="AA683" i="16"/>
  <c r="AC683" i="16"/>
  <c r="AD683" i="16"/>
  <c r="Z684" i="16"/>
  <c r="AA684" i="16"/>
  <c r="AC684" i="16"/>
  <c r="AD684" i="16"/>
  <c r="Z685" i="16"/>
  <c r="AA685" i="16"/>
  <c r="AC685" i="16"/>
  <c r="AD685" i="16"/>
  <c r="Z686" i="16"/>
  <c r="AA686" i="16"/>
  <c r="AC686" i="16"/>
  <c r="AD686" i="16"/>
  <c r="Z687" i="16"/>
  <c r="AA687" i="16"/>
  <c r="AC687" i="16"/>
  <c r="AD687" i="16"/>
  <c r="Z688" i="16"/>
  <c r="AA688" i="16"/>
  <c r="AC688" i="16"/>
  <c r="AD688" i="16"/>
  <c r="Z689" i="16"/>
  <c r="AA689" i="16"/>
  <c r="AC689" i="16"/>
  <c r="AD689" i="16"/>
  <c r="Z690" i="16"/>
  <c r="AA690" i="16"/>
  <c r="AC690" i="16"/>
  <c r="AD690" i="16"/>
  <c r="Z691" i="16"/>
  <c r="AA691" i="16"/>
  <c r="AC691" i="16"/>
  <c r="AD691" i="16"/>
  <c r="Z692" i="16"/>
  <c r="AA692" i="16"/>
  <c r="AC692" i="16"/>
  <c r="AD692" i="16"/>
  <c r="Z693" i="16"/>
  <c r="AA693" i="16"/>
  <c r="AC693" i="16"/>
  <c r="AD693" i="16"/>
  <c r="Z694" i="16"/>
  <c r="AA694" i="16"/>
  <c r="AC694" i="16"/>
  <c r="AD694" i="16"/>
  <c r="Z695" i="16"/>
  <c r="AA695" i="16"/>
  <c r="AC695" i="16"/>
  <c r="AD695" i="16"/>
  <c r="Z696" i="16"/>
  <c r="AA696" i="16"/>
  <c r="AC696" i="16"/>
  <c r="AD696" i="16"/>
  <c r="Z697" i="16"/>
  <c r="AA697" i="16"/>
  <c r="AC697" i="16"/>
  <c r="AD697" i="16"/>
  <c r="Z698" i="16"/>
  <c r="AA698" i="16"/>
  <c r="AC698" i="16"/>
  <c r="AD698" i="16"/>
  <c r="Z699" i="16"/>
  <c r="AA699" i="16"/>
  <c r="AC699" i="16"/>
  <c r="AD699" i="16"/>
  <c r="Z700" i="16"/>
  <c r="AA700" i="16"/>
  <c r="AC700" i="16"/>
  <c r="AD700" i="16"/>
  <c r="Z701" i="16"/>
  <c r="AA701" i="16"/>
  <c r="AC701" i="16"/>
  <c r="AD701" i="16"/>
  <c r="Z702" i="16"/>
  <c r="AA702" i="16"/>
  <c r="AC702" i="16"/>
  <c r="AD702" i="16"/>
  <c r="Z703" i="16"/>
  <c r="AA703" i="16"/>
  <c r="AC703" i="16"/>
  <c r="AD703" i="16"/>
  <c r="Z704" i="16"/>
  <c r="AA704" i="16"/>
  <c r="AC704" i="16"/>
  <c r="AD704" i="16"/>
  <c r="Z705" i="16"/>
  <c r="AA705" i="16"/>
  <c r="AC705" i="16"/>
  <c r="AD705" i="16"/>
  <c r="Z706" i="16"/>
  <c r="AA706" i="16"/>
  <c r="AC706" i="16"/>
  <c r="AD706" i="16"/>
  <c r="Z707" i="16"/>
  <c r="AA707" i="16"/>
  <c r="AC707" i="16"/>
  <c r="AD707" i="16"/>
  <c r="Z708" i="16"/>
  <c r="AA708" i="16"/>
  <c r="AC708" i="16"/>
  <c r="AD708" i="16"/>
  <c r="Z709" i="16"/>
  <c r="AA709" i="16"/>
  <c r="AC709" i="16"/>
  <c r="AD709" i="16"/>
  <c r="Z710" i="16"/>
  <c r="AA710" i="16"/>
  <c r="AC710" i="16"/>
  <c r="AD710" i="16"/>
  <c r="Z711" i="16"/>
  <c r="AA711" i="16"/>
  <c r="AC711" i="16"/>
  <c r="AD711" i="16"/>
  <c r="Z712" i="16"/>
  <c r="AA712" i="16"/>
  <c r="AC712" i="16"/>
  <c r="AD712" i="16"/>
  <c r="Z713" i="16"/>
  <c r="AA713" i="16"/>
  <c r="AC713" i="16"/>
  <c r="AD713" i="16"/>
  <c r="Z714" i="16"/>
  <c r="AA714" i="16"/>
  <c r="AC714" i="16"/>
  <c r="AD714" i="16"/>
  <c r="Z715" i="16"/>
  <c r="AA715" i="16"/>
  <c r="AC715" i="16"/>
  <c r="AD715" i="16"/>
  <c r="Z716" i="16"/>
  <c r="AA716" i="16"/>
  <c r="AC716" i="16"/>
  <c r="AD716" i="16"/>
  <c r="Z717" i="16"/>
  <c r="AA717" i="16"/>
  <c r="AC717" i="16"/>
  <c r="AD717" i="16"/>
  <c r="Z718" i="16"/>
  <c r="AA718" i="16"/>
  <c r="AC718" i="16"/>
  <c r="AD718" i="16"/>
  <c r="Z719" i="16"/>
  <c r="AA719" i="16"/>
  <c r="AC719" i="16"/>
  <c r="AD719" i="16"/>
  <c r="Z720" i="16"/>
  <c r="AA720" i="16"/>
  <c r="AC720" i="16"/>
  <c r="AD720" i="16"/>
  <c r="Z721" i="16"/>
  <c r="AA721" i="16"/>
  <c r="AC721" i="16"/>
  <c r="AD721" i="16"/>
  <c r="Z722" i="16"/>
  <c r="AA722" i="16"/>
  <c r="AC722" i="16"/>
  <c r="AD722" i="16"/>
  <c r="Z723" i="16"/>
  <c r="AA723" i="16"/>
  <c r="AC723" i="16"/>
  <c r="AD723" i="16"/>
  <c r="Z724" i="16"/>
  <c r="AA724" i="16"/>
  <c r="AC724" i="16"/>
  <c r="AD724" i="16"/>
  <c r="Z725" i="16"/>
  <c r="AA725" i="16"/>
  <c r="AC725" i="16"/>
  <c r="AD725" i="16"/>
  <c r="Z726" i="16"/>
  <c r="AA726" i="16"/>
  <c r="AC726" i="16"/>
  <c r="AD726" i="16"/>
  <c r="Z727" i="16"/>
  <c r="AA727" i="16"/>
  <c r="AC727" i="16"/>
  <c r="AD727" i="16"/>
  <c r="Z728" i="16"/>
  <c r="AA728" i="16"/>
  <c r="AC728" i="16"/>
  <c r="AD728" i="16"/>
  <c r="Z729" i="16"/>
  <c r="AA729" i="16"/>
  <c r="AC729" i="16"/>
  <c r="AD729" i="16"/>
  <c r="Z730" i="16"/>
  <c r="AA730" i="16"/>
  <c r="AC730" i="16"/>
  <c r="AD730" i="16"/>
  <c r="Z731" i="16"/>
  <c r="AA731" i="16"/>
  <c r="AC731" i="16"/>
  <c r="AD731" i="16"/>
  <c r="Z732" i="16"/>
  <c r="AA732" i="16"/>
  <c r="AC732" i="16"/>
  <c r="AD732" i="16"/>
  <c r="Z733" i="16"/>
  <c r="AA733" i="16"/>
  <c r="AC733" i="16"/>
  <c r="AD733" i="16"/>
  <c r="Z734" i="16"/>
  <c r="AA734" i="16"/>
  <c r="AC734" i="16"/>
  <c r="AD734" i="16"/>
  <c r="Z735" i="16"/>
  <c r="AA735" i="16"/>
  <c r="AC735" i="16"/>
  <c r="AD735" i="16"/>
  <c r="Z736" i="16"/>
  <c r="AA736" i="16"/>
  <c r="AC736" i="16"/>
  <c r="AD736" i="16"/>
  <c r="Z737" i="16"/>
  <c r="AA737" i="16"/>
  <c r="AC737" i="16"/>
  <c r="AD737" i="16"/>
  <c r="Z738" i="16"/>
  <c r="AA738" i="16"/>
  <c r="AC738" i="16"/>
  <c r="AD738" i="16"/>
  <c r="Z739" i="16"/>
  <c r="AA739" i="16"/>
  <c r="AC739" i="16"/>
  <c r="AD739" i="16"/>
  <c r="Z740" i="16"/>
  <c r="AA740" i="16"/>
  <c r="AC740" i="16"/>
  <c r="AD740" i="16"/>
  <c r="Z741" i="16"/>
  <c r="AA741" i="16"/>
  <c r="AC741" i="16"/>
  <c r="AD741" i="16"/>
  <c r="Z742" i="16"/>
  <c r="AA742" i="16"/>
  <c r="AC742" i="16"/>
  <c r="AD742" i="16"/>
  <c r="Z743" i="16"/>
  <c r="AA743" i="16"/>
  <c r="AC743" i="16"/>
  <c r="AD743" i="16"/>
  <c r="Z744" i="16"/>
  <c r="AA744" i="16"/>
  <c r="AC744" i="16"/>
  <c r="AD744" i="16"/>
  <c r="Z745" i="16"/>
  <c r="AA745" i="16"/>
  <c r="AC745" i="16"/>
  <c r="AD745" i="16"/>
  <c r="Z746" i="16"/>
  <c r="AA746" i="16"/>
  <c r="AC746" i="16"/>
  <c r="AD746" i="16"/>
  <c r="Z747" i="16"/>
  <c r="AA747" i="16"/>
  <c r="AC747" i="16"/>
  <c r="AD747" i="16"/>
  <c r="Z748" i="16"/>
  <c r="AA748" i="16"/>
  <c r="AC748" i="16"/>
  <c r="AD748" i="16"/>
  <c r="Z749" i="16"/>
  <c r="AA749" i="16"/>
  <c r="AC749" i="16"/>
  <c r="AD749" i="16"/>
  <c r="Z750" i="16"/>
  <c r="AA750" i="16"/>
  <c r="AC750" i="16"/>
  <c r="AD750" i="16"/>
  <c r="Z751" i="16"/>
  <c r="AA751" i="16"/>
  <c r="AC751" i="16"/>
  <c r="AD751" i="16"/>
  <c r="Z752" i="16"/>
  <c r="AA752" i="16"/>
  <c r="AC752" i="16"/>
  <c r="AD752" i="16"/>
  <c r="Z753" i="16"/>
  <c r="AA753" i="16"/>
  <c r="AC753" i="16"/>
  <c r="AD753" i="16"/>
  <c r="Z754" i="16"/>
  <c r="AA754" i="16"/>
  <c r="AC754" i="16"/>
  <c r="AD754" i="16"/>
  <c r="Z755" i="16"/>
  <c r="AA755" i="16"/>
  <c r="AC755" i="16"/>
  <c r="AD755" i="16"/>
  <c r="Z756" i="16"/>
  <c r="AA756" i="16"/>
  <c r="AC756" i="16"/>
  <c r="AD756" i="16"/>
  <c r="Z757" i="16"/>
  <c r="AA757" i="16"/>
  <c r="AC757" i="16"/>
  <c r="AD757" i="16"/>
  <c r="Z758" i="16"/>
  <c r="AA758" i="16"/>
  <c r="AC758" i="16"/>
  <c r="AD758" i="16"/>
  <c r="Z759" i="16"/>
  <c r="AA759" i="16"/>
  <c r="AC759" i="16"/>
  <c r="AD759" i="16"/>
  <c r="Z760" i="16"/>
  <c r="AA760" i="16"/>
  <c r="AC760" i="16"/>
  <c r="AD760" i="16"/>
  <c r="Z761" i="16"/>
  <c r="AA761" i="16"/>
  <c r="AC761" i="16"/>
  <c r="AD761" i="16"/>
  <c r="Z762" i="16"/>
  <c r="AA762" i="16"/>
  <c r="AC762" i="16"/>
  <c r="AD762" i="16"/>
  <c r="Z763" i="16"/>
  <c r="AA763" i="16"/>
  <c r="AC763" i="16"/>
  <c r="AD763" i="16"/>
  <c r="Z764" i="16"/>
  <c r="AA764" i="16"/>
  <c r="AC764" i="16"/>
  <c r="AD764" i="16"/>
  <c r="Z765" i="16"/>
  <c r="AA765" i="16"/>
  <c r="AC765" i="16"/>
  <c r="AD765" i="16"/>
  <c r="Z766" i="16"/>
  <c r="AA766" i="16"/>
  <c r="AC766" i="16"/>
  <c r="AD766" i="16"/>
  <c r="Z767" i="16"/>
  <c r="AA767" i="16"/>
  <c r="AC767" i="16"/>
  <c r="AD767" i="16"/>
  <c r="Z768" i="16"/>
  <c r="AA768" i="16"/>
  <c r="AC768" i="16"/>
  <c r="AD768" i="16"/>
  <c r="Z769" i="16"/>
  <c r="AA769" i="16"/>
  <c r="AC769" i="16"/>
  <c r="AD769" i="16"/>
  <c r="Z770" i="16"/>
  <c r="AA770" i="16"/>
  <c r="AC770" i="16"/>
  <c r="AD770" i="16"/>
  <c r="Z771" i="16"/>
  <c r="AA771" i="16"/>
  <c r="AC771" i="16"/>
  <c r="AD771" i="16"/>
  <c r="Z772" i="16"/>
  <c r="AA772" i="16"/>
  <c r="AC772" i="16"/>
  <c r="AD772" i="16"/>
  <c r="Z773" i="16"/>
  <c r="AA773" i="16"/>
  <c r="AC773" i="16"/>
  <c r="AD773" i="16"/>
  <c r="Z774" i="16"/>
  <c r="AA774" i="16"/>
  <c r="AC774" i="16"/>
  <c r="AD774" i="16"/>
  <c r="Z775" i="16"/>
  <c r="AA775" i="16"/>
  <c r="AC775" i="16"/>
  <c r="AD775" i="16"/>
  <c r="Z776" i="16"/>
  <c r="AA776" i="16"/>
  <c r="AC776" i="16"/>
  <c r="AD776" i="16"/>
  <c r="Z777" i="16"/>
  <c r="AA777" i="16"/>
  <c r="AC777" i="16"/>
  <c r="AD777" i="16"/>
  <c r="Z778" i="16"/>
  <c r="AA778" i="16"/>
  <c r="AC778" i="16"/>
  <c r="AD778" i="16"/>
  <c r="Z779" i="16"/>
  <c r="AA779" i="16"/>
  <c r="AC779" i="16"/>
  <c r="AD779" i="16"/>
  <c r="Z780" i="16"/>
  <c r="AA780" i="16"/>
  <c r="AB780" i="16"/>
  <c r="AC780" i="16"/>
  <c r="AD780" i="16"/>
  <c r="Z781" i="16"/>
  <c r="AA781" i="16"/>
  <c r="AC781" i="16"/>
  <c r="AD781" i="16"/>
  <c r="Z782" i="16"/>
  <c r="AA782" i="16"/>
  <c r="AC782" i="16"/>
  <c r="AD782" i="16"/>
  <c r="Z783" i="16"/>
  <c r="AA783" i="16"/>
  <c r="AC783" i="16"/>
  <c r="AD783" i="16"/>
  <c r="Z784" i="16"/>
  <c r="AA784" i="16"/>
  <c r="AC784" i="16"/>
  <c r="AD784" i="16"/>
  <c r="Z785" i="16"/>
  <c r="AA785" i="16"/>
  <c r="AC785" i="16"/>
  <c r="AD785" i="16"/>
  <c r="Z786" i="16"/>
  <c r="AA786" i="16"/>
  <c r="AC786" i="16"/>
  <c r="AD786" i="16"/>
  <c r="Z787" i="16"/>
  <c r="AA787" i="16"/>
  <c r="AB787" i="16"/>
  <c r="AC787" i="16"/>
  <c r="AD787" i="16"/>
  <c r="Z788" i="16"/>
  <c r="AA788" i="16"/>
  <c r="AB788" i="16"/>
  <c r="AC788" i="16"/>
  <c r="AD788" i="16"/>
  <c r="Z789" i="16"/>
  <c r="AA789" i="16"/>
  <c r="AC789" i="16"/>
  <c r="AD789" i="16"/>
  <c r="Z790" i="16"/>
  <c r="AA790" i="16"/>
  <c r="AC790" i="16"/>
  <c r="AD790" i="16"/>
  <c r="Z791" i="16"/>
  <c r="AA791" i="16"/>
  <c r="AC791" i="16"/>
  <c r="AD791" i="16"/>
  <c r="Z792" i="16"/>
  <c r="AA792" i="16"/>
  <c r="AC792" i="16"/>
  <c r="AD792" i="16"/>
  <c r="Z793" i="16"/>
  <c r="AA793" i="16"/>
  <c r="AC793" i="16"/>
  <c r="AD793" i="16"/>
  <c r="Z794" i="16"/>
  <c r="AA794" i="16"/>
  <c r="AC794" i="16"/>
  <c r="AD794" i="16"/>
  <c r="Z795" i="16"/>
  <c r="AA795" i="16"/>
  <c r="AC795" i="16"/>
  <c r="AD795" i="16"/>
  <c r="Z796" i="16"/>
  <c r="AA796" i="16"/>
  <c r="AC796" i="16"/>
  <c r="AD796" i="16"/>
  <c r="Z797" i="16"/>
  <c r="AA797" i="16"/>
  <c r="AC797" i="16"/>
  <c r="AD797" i="16"/>
  <c r="Z798" i="16"/>
  <c r="AA798" i="16"/>
  <c r="AC798" i="16"/>
  <c r="AD798" i="16"/>
  <c r="Z799" i="16"/>
  <c r="AA799" i="16"/>
  <c r="AC799" i="16"/>
  <c r="AD799" i="16"/>
  <c r="Z800" i="16"/>
  <c r="AA800" i="16"/>
  <c r="AC800" i="16"/>
  <c r="AD800" i="16"/>
  <c r="Z801" i="16"/>
  <c r="AA801" i="16"/>
  <c r="AC801" i="16"/>
  <c r="AD801" i="16"/>
  <c r="Z802" i="16"/>
  <c r="AA802" i="16"/>
  <c r="AC802" i="16"/>
  <c r="AD802" i="16"/>
  <c r="Z803" i="16"/>
  <c r="AA803" i="16"/>
  <c r="AC803" i="16"/>
  <c r="AD803" i="16"/>
  <c r="Z804" i="16"/>
  <c r="AA804" i="16"/>
  <c r="AC804" i="16"/>
  <c r="AD804" i="16"/>
  <c r="Z805" i="16"/>
  <c r="AA805" i="16"/>
  <c r="AC805" i="16"/>
  <c r="AD805" i="16"/>
  <c r="Z806" i="16"/>
  <c r="AA806" i="16"/>
  <c r="AC806" i="16"/>
  <c r="AD806" i="16"/>
  <c r="Z807" i="16"/>
  <c r="AA807" i="16"/>
  <c r="AC807" i="16"/>
  <c r="AD807" i="16"/>
  <c r="Z808" i="16"/>
  <c r="AA808" i="16"/>
  <c r="AC808" i="16"/>
  <c r="AD808" i="16"/>
  <c r="Z809" i="16"/>
  <c r="AA809" i="16"/>
  <c r="AC809" i="16"/>
  <c r="AD809" i="16"/>
  <c r="Z810" i="16"/>
  <c r="AA810" i="16"/>
  <c r="AC810" i="16"/>
  <c r="AD810" i="16"/>
  <c r="Z811" i="16"/>
  <c r="AA811" i="16"/>
  <c r="AC811" i="16"/>
  <c r="AD811" i="16"/>
  <c r="Z812" i="16"/>
  <c r="AA812" i="16"/>
  <c r="AC812" i="16"/>
  <c r="AD812" i="16"/>
  <c r="Z813" i="16"/>
  <c r="AA813" i="16"/>
  <c r="AC813" i="16"/>
  <c r="AD813" i="16"/>
  <c r="Z814" i="16"/>
  <c r="AA814" i="16"/>
  <c r="AC814" i="16"/>
  <c r="AD814" i="16"/>
  <c r="Z815" i="16"/>
  <c r="AA815" i="16"/>
  <c r="AC815" i="16"/>
  <c r="AD815" i="16"/>
  <c r="Z816" i="16"/>
  <c r="AA816" i="16"/>
  <c r="AC816" i="16"/>
  <c r="AD816" i="16"/>
  <c r="Z817" i="16"/>
  <c r="AA817" i="16"/>
  <c r="AC817" i="16"/>
  <c r="AD817" i="16"/>
  <c r="Z818" i="16"/>
  <c r="AA818" i="16"/>
  <c r="AC818" i="16"/>
  <c r="AD818" i="16"/>
  <c r="AA6" i="16"/>
  <c r="AC6" i="16"/>
  <c r="AD6" i="16"/>
  <c r="Z6" i="16"/>
  <c r="X7" i="16"/>
  <c r="Y7" i="16"/>
  <c r="X8" i="16"/>
  <c r="Y8" i="16"/>
  <c r="X9" i="16"/>
  <c r="Y9" i="16"/>
  <c r="X10" i="16"/>
  <c r="Y10" i="16"/>
  <c r="X11" i="16"/>
  <c r="Y11" i="16"/>
  <c r="X12" i="16"/>
  <c r="Y12" i="16"/>
  <c r="X13" i="16"/>
  <c r="Y13" i="16"/>
  <c r="X14" i="16"/>
  <c r="Y14" i="16"/>
  <c r="X15" i="16"/>
  <c r="Y15" i="16"/>
  <c r="X16" i="16"/>
  <c r="Y16" i="16"/>
  <c r="X17" i="16"/>
  <c r="Y17" i="16"/>
  <c r="X18" i="16"/>
  <c r="Y18" i="16"/>
  <c r="X19" i="16"/>
  <c r="Y19" i="16"/>
  <c r="X20" i="16"/>
  <c r="Y20" i="16"/>
  <c r="X21" i="16"/>
  <c r="Y21" i="16"/>
  <c r="X22" i="16"/>
  <c r="Y22" i="16"/>
  <c r="X23" i="16"/>
  <c r="Y23" i="16"/>
  <c r="X24" i="16"/>
  <c r="Y24" i="16"/>
  <c r="X25" i="16"/>
  <c r="Y25" i="16"/>
  <c r="X26" i="16"/>
  <c r="Y26" i="16"/>
  <c r="X27" i="16"/>
  <c r="Y27" i="16"/>
  <c r="X28" i="16"/>
  <c r="Y28" i="16"/>
  <c r="X29" i="16"/>
  <c r="Y29" i="16"/>
  <c r="X30" i="16"/>
  <c r="Y30" i="16"/>
  <c r="X31" i="16"/>
  <c r="Y31" i="16"/>
  <c r="X32" i="16"/>
  <c r="Y32" i="16"/>
  <c r="X33" i="16"/>
  <c r="Y33" i="16"/>
  <c r="X34" i="16"/>
  <c r="Y34" i="16"/>
  <c r="X35" i="16"/>
  <c r="Y35" i="16"/>
  <c r="X36" i="16"/>
  <c r="Y36" i="16"/>
  <c r="X37" i="16"/>
  <c r="Y37" i="16"/>
  <c r="X38" i="16"/>
  <c r="Y38" i="16"/>
  <c r="X39" i="16"/>
  <c r="Y39" i="16"/>
  <c r="X40" i="16"/>
  <c r="Y40" i="16"/>
  <c r="X41" i="16"/>
  <c r="Y41" i="16"/>
  <c r="X42" i="16"/>
  <c r="Y42" i="16"/>
  <c r="X43" i="16"/>
  <c r="Y43" i="16"/>
  <c r="X44" i="16"/>
  <c r="Y44" i="16"/>
  <c r="X45" i="16"/>
  <c r="Y45" i="16"/>
  <c r="X46" i="16"/>
  <c r="Y46" i="16"/>
  <c r="X47" i="16"/>
  <c r="Y47" i="16"/>
  <c r="X48" i="16"/>
  <c r="Y48" i="16"/>
  <c r="X49" i="16"/>
  <c r="Y49" i="16"/>
  <c r="X50" i="16"/>
  <c r="Y50" i="16"/>
  <c r="X51" i="16"/>
  <c r="Y51" i="16"/>
  <c r="X52" i="16"/>
  <c r="Y52" i="16"/>
  <c r="X53" i="16"/>
  <c r="Y53" i="16"/>
  <c r="X54" i="16"/>
  <c r="Y54" i="16"/>
  <c r="X55" i="16"/>
  <c r="Y55" i="16"/>
  <c r="X56" i="16"/>
  <c r="Y56" i="16"/>
  <c r="X57" i="16"/>
  <c r="Y57" i="16"/>
  <c r="X58" i="16"/>
  <c r="Y58" i="16"/>
  <c r="X59" i="16"/>
  <c r="Y59" i="16"/>
  <c r="X60" i="16"/>
  <c r="Y60" i="16"/>
  <c r="X61" i="16"/>
  <c r="Y61" i="16"/>
  <c r="X62" i="16"/>
  <c r="Y62" i="16"/>
  <c r="X63" i="16"/>
  <c r="Y63" i="16"/>
  <c r="X64" i="16"/>
  <c r="Y64" i="16"/>
  <c r="X65" i="16"/>
  <c r="Y65" i="16"/>
  <c r="X66" i="16"/>
  <c r="Y66" i="16"/>
  <c r="X67" i="16"/>
  <c r="Y67" i="16"/>
  <c r="X68" i="16"/>
  <c r="Y68" i="16"/>
  <c r="X69" i="16"/>
  <c r="Y69" i="16"/>
  <c r="X70" i="16"/>
  <c r="Y70" i="16"/>
  <c r="X71" i="16"/>
  <c r="Y71" i="16"/>
  <c r="X72" i="16"/>
  <c r="Y72" i="16"/>
  <c r="X73" i="16"/>
  <c r="Y73" i="16"/>
  <c r="X74" i="16"/>
  <c r="Y74" i="16"/>
  <c r="X75" i="16"/>
  <c r="Y75" i="16"/>
  <c r="X76" i="16"/>
  <c r="Y76" i="16"/>
  <c r="X77" i="16"/>
  <c r="Y77" i="16"/>
  <c r="X78" i="16"/>
  <c r="Y78" i="16"/>
  <c r="X79" i="16"/>
  <c r="Y79" i="16"/>
  <c r="X80" i="16"/>
  <c r="Y80" i="16"/>
  <c r="X81" i="16"/>
  <c r="Y81" i="16"/>
  <c r="X82" i="16"/>
  <c r="Y82" i="16"/>
  <c r="X83" i="16"/>
  <c r="Y83" i="16"/>
  <c r="X84" i="16"/>
  <c r="Y84" i="16"/>
  <c r="X85" i="16"/>
  <c r="Y85" i="16"/>
  <c r="X86" i="16"/>
  <c r="Y86" i="16"/>
  <c r="X87" i="16"/>
  <c r="Y87" i="16"/>
  <c r="X88" i="16"/>
  <c r="Y88" i="16"/>
  <c r="X89" i="16"/>
  <c r="Y89" i="16"/>
  <c r="X90" i="16"/>
  <c r="Y90" i="16"/>
  <c r="X91" i="16"/>
  <c r="Y91" i="16"/>
  <c r="X92" i="16"/>
  <c r="Y92" i="16"/>
  <c r="X93" i="16"/>
  <c r="Y93" i="16"/>
  <c r="X94" i="16"/>
  <c r="Y94" i="16"/>
  <c r="X95" i="16"/>
  <c r="Y95" i="16"/>
  <c r="X96" i="16"/>
  <c r="Y96" i="16"/>
  <c r="X97" i="16"/>
  <c r="Y97" i="16"/>
  <c r="X98" i="16"/>
  <c r="Y98" i="16"/>
  <c r="X99" i="16"/>
  <c r="Y99" i="16"/>
  <c r="X100" i="16"/>
  <c r="Y100" i="16"/>
  <c r="X101" i="16"/>
  <c r="Y101" i="16"/>
  <c r="X102" i="16"/>
  <c r="Y102" i="16"/>
  <c r="X103" i="16"/>
  <c r="Y103" i="16"/>
  <c r="X104" i="16"/>
  <c r="Y104" i="16"/>
  <c r="X105" i="16"/>
  <c r="Y105" i="16"/>
  <c r="X106" i="16"/>
  <c r="Y106" i="16"/>
  <c r="X107" i="16"/>
  <c r="Y107" i="16"/>
  <c r="X108" i="16"/>
  <c r="Y108" i="16"/>
  <c r="X109" i="16"/>
  <c r="Y109" i="16"/>
  <c r="X110" i="16"/>
  <c r="Y110" i="16"/>
  <c r="X111" i="16"/>
  <c r="Y111" i="16"/>
  <c r="X112" i="16"/>
  <c r="Y112" i="16"/>
  <c r="X113" i="16"/>
  <c r="Y113" i="16"/>
  <c r="X114" i="16"/>
  <c r="Y114" i="16"/>
  <c r="X115" i="16"/>
  <c r="Y115" i="16"/>
  <c r="X116" i="16"/>
  <c r="Y116" i="16"/>
  <c r="X117" i="16"/>
  <c r="Y117" i="16"/>
  <c r="X118" i="16"/>
  <c r="Y118" i="16"/>
  <c r="X119" i="16"/>
  <c r="Y119" i="16"/>
  <c r="X120" i="16"/>
  <c r="Y120" i="16"/>
  <c r="X121" i="16"/>
  <c r="Y121" i="16"/>
  <c r="X122" i="16"/>
  <c r="Y122" i="16"/>
  <c r="X123" i="16"/>
  <c r="Y123" i="16"/>
  <c r="X124" i="16"/>
  <c r="Y124" i="16"/>
  <c r="X125" i="16"/>
  <c r="Y125" i="16"/>
  <c r="X126" i="16"/>
  <c r="Y126" i="16"/>
  <c r="X127" i="16"/>
  <c r="Y127" i="16"/>
  <c r="X128" i="16"/>
  <c r="Y128" i="16"/>
  <c r="X129" i="16"/>
  <c r="Y129" i="16"/>
  <c r="X130" i="16"/>
  <c r="Y130" i="16"/>
  <c r="X131" i="16"/>
  <c r="Y131" i="16"/>
  <c r="X132" i="16"/>
  <c r="Y132" i="16"/>
  <c r="X133" i="16"/>
  <c r="Y133" i="16"/>
  <c r="X134" i="16"/>
  <c r="Y134" i="16"/>
  <c r="X135" i="16"/>
  <c r="Y135" i="16"/>
  <c r="X136" i="16"/>
  <c r="Y136" i="16"/>
  <c r="X137" i="16"/>
  <c r="Y137" i="16"/>
  <c r="X138" i="16"/>
  <c r="Y138" i="16"/>
  <c r="X139" i="16"/>
  <c r="Y139" i="16"/>
  <c r="X140" i="16"/>
  <c r="Y140" i="16"/>
  <c r="X141" i="16"/>
  <c r="Y141" i="16"/>
  <c r="X142" i="16"/>
  <c r="Y142" i="16"/>
  <c r="X143" i="16"/>
  <c r="Y143" i="16"/>
  <c r="X144" i="16"/>
  <c r="Y144" i="16"/>
  <c r="X145" i="16"/>
  <c r="Y145" i="16"/>
  <c r="X146" i="16"/>
  <c r="Y146" i="16"/>
  <c r="X147" i="16"/>
  <c r="Y147" i="16"/>
  <c r="X148" i="16"/>
  <c r="Y148" i="16"/>
  <c r="X149" i="16"/>
  <c r="Y149" i="16"/>
  <c r="X150" i="16"/>
  <c r="Y150" i="16"/>
  <c r="X151" i="16"/>
  <c r="Y151" i="16"/>
  <c r="X152" i="16"/>
  <c r="Y152" i="16"/>
  <c r="X153" i="16"/>
  <c r="Y153" i="16"/>
  <c r="X154" i="16"/>
  <c r="Y154" i="16"/>
  <c r="X155" i="16"/>
  <c r="Y155" i="16"/>
  <c r="X156" i="16"/>
  <c r="Y156" i="16"/>
  <c r="X157" i="16"/>
  <c r="Y157" i="16"/>
  <c r="X158" i="16"/>
  <c r="Y158" i="16"/>
  <c r="X159" i="16"/>
  <c r="Y159" i="16"/>
  <c r="X160" i="16"/>
  <c r="Y160" i="16"/>
  <c r="X161" i="16"/>
  <c r="Y161" i="16"/>
  <c r="X162" i="16"/>
  <c r="Y162" i="16"/>
  <c r="X163" i="16"/>
  <c r="Y163" i="16"/>
  <c r="X164" i="16"/>
  <c r="Y164" i="16"/>
  <c r="X165" i="16"/>
  <c r="Y165" i="16"/>
  <c r="X166" i="16"/>
  <c r="Y166" i="16"/>
  <c r="X167" i="16"/>
  <c r="Y167" i="16"/>
  <c r="X168" i="16"/>
  <c r="Y168" i="16"/>
  <c r="X169" i="16"/>
  <c r="Y169" i="16"/>
  <c r="X170" i="16"/>
  <c r="Y170" i="16"/>
  <c r="X171" i="16"/>
  <c r="Y171" i="16"/>
  <c r="X172" i="16"/>
  <c r="Y172" i="16"/>
  <c r="X173" i="16"/>
  <c r="Y173" i="16"/>
  <c r="X174" i="16"/>
  <c r="Y174" i="16"/>
  <c r="X175" i="16"/>
  <c r="Y175" i="16"/>
  <c r="X176" i="16"/>
  <c r="Y176" i="16"/>
  <c r="X177" i="16"/>
  <c r="Y177" i="16"/>
  <c r="X178" i="16"/>
  <c r="Y178" i="16"/>
  <c r="X179" i="16"/>
  <c r="Y179" i="16"/>
  <c r="X180" i="16"/>
  <c r="Y180" i="16"/>
  <c r="X181" i="16"/>
  <c r="Y181" i="16"/>
  <c r="X182" i="16"/>
  <c r="Y182" i="16"/>
  <c r="X183" i="16"/>
  <c r="Y183" i="16"/>
  <c r="X184" i="16"/>
  <c r="Y184" i="16"/>
  <c r="X185" i="16"/>
  <c r="Y185" i="16"/>
  <c r="X186" i="16"/>
  <c r="Y186" i="16"/>
  <c r="X187" i="16"/>
  <c r="Y187" i="16"/>
  <c r="X188" i="16"/>
  <c r="Y188" i="16"/>
  <c r="X189" i="16"/>
  <c r="Y189" i="16"/>
  <c r="X190" i="16"/>
  <c r="Y190" i="16"/>
  <c r="X191" i="16"/>
  <c r="Y191" i="16"/>
  <c r="X192" i="16"/>
  <c r="Y192" i="16"/>
  <c r="X193" i="16"/>
  <c r="Y193" i="16"/>
  <c r="X194" i="16"/>
  <c r="Y194" i="16"/>
  <c r="X195" i="16"/>
  <c r="Y195" i="16"/>
  <c r="X196" i="16"/>
  <c r="Y196" i="16"/>
  <c r="X197" i="16"/>
  <c r="Y197" i="16"/>
  <c r="X198" i="16"/>
  <c r="Y198" i="16"/>
  <c r="X199" i="16"/>
  <c r="Y199" i="16"/>
  <c r="X200" i="16"/>
  <c r="Y200" i="16"/>
  <c r="X201" i="16"/>
  <c r="Y201" i="16"/>
  <c r="X202" i="16"/>
  <c r="Y202" i="16"/>
  <c r="X203" i="16"/>
  <c r="Y203" i="16"/>
  <c r="X204" i="16"/>
  <c r="Y204" i="16"/>
  <c r="X205" i="16"/>
  <c r="Y205" i="16"/>
  <c r="X206" i="16"/>
  <c r="Y206" i="16"/>
  <c r="X207" i="16"/>
  <c r="Y207" i="16"/>
  <c r="X208" i="16"/>
  <c r="Y208" i="16"/>
  <c r="X209" i="16"/>
  <c r="Y209" i="16"/>
  <c r="X210" i="16"/>
  <c r="Y210" i="16"/>
  <c r="X211" i="16"/>
  <c r="Y211" i="16"/>
  <c r="X212" i="16"/>
  <c r="Y212" i="16"/>
  <c r="X213" i="16"/>
  <c r="Y213" i="16"/>
  <c r="X214" i="16"/>
  <c r="Y214" i="16"/>
  <c r="X215" i="16"/>
  <c r="Y215" i="16"/>
  <c r="X216" i="16"/>
  <c r="Y216" i="16"/>
  <c r="X217" i="16"/>
  <c r="Y217" i="16"/>
  <c r="X218" i="16"/>
  <c r="X219" i="16"/>
  <c r="Y219" i="16"/>
  <c r="X220" i="16"/>
  <c r="Y220" i="16"/>
  <c r="X221" i="16"/>
  <c r="Y221" i="16"/>
  <c r="X222" i="16"/>
  <c r="Y222" i="16"/>
  <c r="X223" i="16"/>
  <c r="Y223" i="16"/>
  <c r="X224" i="16"/>
  <c r="Y224" i="16"/>
  <c r="X225" i="16"/>
  <c r="Y225" i="16"/>
  <c r="X226" i="16"/>
  <c r="Y226" i="16"/>
  <c r="X227" i="16"/>
  <c r="Y227" i="16"/>
  <c r="X228" i="16"/>
  <c r="Y228" i="16"/>
  <c r="X229" i="16"/>
  <c r="Y229" i="16"/>
  <c r="X230" i="16"/>
  <c r="Y230" i="16"/>
  <c r="X231" i="16"/>
  <c r="Y231" i="16"/>
  <c r="X232" i="16"/>
  <c r="Y232" i="16"/>
  <c r="X233" i="16"/>
  <c r="Y233" i="16"/>
  <c r="X234" i="16"/>
  <c r="Y234" i="16"/>
  <c r="X235" i="16"/>
  <c r="Y235" i="16"/>
  <c r="X236" i="16"/>
  <c r="Y236" i="16"/>
  <c r="X237" i="16"/>
  <c r="Y237" i="16"/>
  <c r="X238" i="16"/>
  <c r="Y238" i="16"/>
  <c r="X239" i="16"/>
  <c r="Y239" i="16"/>
  <c r="X240" i="16"/>
  <c r="Y240" i="16"/>
  <c r="X241" i="16"/>
  <c r="Y241" i="16"/>
  <c r="X242" i="16"/>
  <c r="Y242" i="16"/>
  <c r="X243" i="16"/>
  <c r="Y243" i="16"/>
  <c r="X244" i="16"/>
  <c r="Y244" i="16"/>
  <c r="X245" i="16"/>
  <c r="Y245" i="16"/>
  <c r="X246" i="16"/>
  <c r="Y246" i="16"/>
  <c r="X247" i="16"/>
  <c r="Y247" i="16"/>
  <c r="X248" i="16"/>
  <c r="Y248" i="16"/>
  <c r="X249" i="16"/>
  <c r="Y249" i="16"/>
  <c r="X250" i="16"/>
  <c r="Y250" i="16"/>
  <c r="X251" i="16"/>
  <c r="Y251" i="16"/>
  <c r="X252" i="16"/>
  <c r="Y252" i="16"/>
  <c r="X253" i="16"/>
  <c r="Y253" i="16"/>
  <c r="X254" i="16"/>
  <c r="Y254" i="16"/>
  <c r="X255" i="16"/>
  <c r="Y255" i="16"/>
  <c r="X256" i="16"/>
  <c r="Y256" i="16"/>
  <c r="X257" i="16"/>
  <c r="Y257" i="16"/>
  <c r="X258" i="16"/>
  <c r="Y258" i="16"/>
  <c r="X259" i="16"/>
  <c r="Y259" i="16"/>
  <c r="X260" i="16"/>
  <c r="Y260" i="16"/>
  <c r="X261" i="16"/>
  <c r="Y261" i="16"/>
  <c r="X262" i="16"/>
  <c r="Y262" i="16"/>
  <c r="X263" i="16"/>
  <c r="Y263" i="16"/>
  <c r="X264" i="16"/>
  <c r="Y264" i="16"/>
  <c r="X265" i="16"/>
  <c r="Y265" i="16"/>
  <c r="X266" i="16"/>
  <c r="Y266" i="16"/>
  <c r="X267" i="16"/>
  <c r="Y267" i="16"/>
  <c r="X268" i="16"/>
  <c r="Y268" i="16"/>
  <c r="X269" i="16"/>
  <c r="Y269" i="16"/>
  <c r="X270" i="16"/>
  <c r="Y270" i="16"/>
  <c r="X271" i="16"/>
  <c r="Y271" i="16"/>
  <c r="X272" i="16"/>
  <c r="Y272" i="16"/>
  <c r="X273" i="16"/>
  <c r="Y273" i="16"/>
  <c r="X274" i="16"/>
  <c r="Y274" i="16"/>
  <c r="X275" i="16"/>
  <c r="Y275" i="16"/>
  <c r="X276" i="16"/>
  <c r="Y276" i="16"/>
  <c r="X277" i="16"/>
  <c r="Y277" i="16"/>
  <c r="X278" i="16"/>
  <c r="Y278" i="16"/>
  <c r="X279" i="16"/>
  <c r="Y279" i="16"/>
  <c r="X280" i="16"/>
  <c r="Y280" i="16"/>
  <c r="X281" i="16"/>
  <c r="Y281" i="16"/>
  <c r="X282" i="16"/>
  <c r="Y282" i="16"/>
  <c r="X283" i="16"/>
  <c r="Y283" i="16"/>
  <c r="X284" i="16"/>
  <c r="Y284" i="16"/>
  <c r="X285" i="16"/>
  <c r="Y285" i="16"/>
  <c r="X286" i="16"/>
  <c r="Y286" i="16"/>
  <c r="X287" i="16"/>
  <c r="Y287" i="16"/>
  <c r="X288" i="16"/>
  <c r="Y288" i="16"/>
  <c r="X289" i="16"/>
  <c r="Y289" i="16"/>
  <c r="X290" i="16"/>
  <c r="Y290" i="16"/>
  <c r="X291" i="16"/>
  <c r="Y291" i="16"/>
  <c r="X292" i="16"/>
  <c r="Y292" i="16"/>
  <c r="X293" i="16"/>
  <c r="Y293" i="16"/>
  <c r="X294" i="16"/>
  <c r="Y294" i="16"/>
  <c r="X295" i="16"/>
  <c r="Y295" i="16"/>
  <c r="X296" i="16"/>
  <c r="Y296" i="16"/>
  <c r="X297" i="16"/>
  <c r="Y297" i="16"/>
  <c r="X298" i="16"/>
  <c r="Y298" i="16"/>
  <c r="X299" i="16"/>
  <c r="Y299" i="16"/>
  <c r="X300" i="16"/>
  <c r="Y300" i="16"/>
  <c r="X301" i="16"/>
  <c r="Y301" i="16"/>
  <c r="X302" i="16"/>
  <c r="Y302" i="16"/>
  <c r="X303" i="16"/>
  <c r="Y303" i="16"/>
  <c r="X304" i="16"/>
  <c r="Y304" i="16"/>
  <c r="X305" i="16"/>
  <c r="Y305" i="16"/>
  <c r="X306" i="16"/>
  <c r="Y306" i="16"/>
  <c r="X307" i="16"/>
  <c r="Y307" i="16"/>
  <c r="X308" i="16"/>
  <c r="Y308" i="16"/>
  <c r="X309" i="16"/>
  <c r="Y309" i="16"/>
  <c r="X310" i="16"/>
  <c r="Y310" i="16"/>
  <c r="X311" i="16"/>
  <c r="Y311" i="16"/>
  <c r="X312" i="16"/>
  <c r="Y312" i="16"/>
  <c r="X313" i="16"/>
  <c r="Y313" i="16"/>
  <c r="X314" i="16"/>
  <c r="Y314" i="16"/>
  <c r="X315" i="16"/>
  <c r="Y315" i="16"/>
  <c r="X316" i="16"/>
  <c r="Y316" i="16"/>
  <c r="X317" i="16"/>
  <c r="Y317" i="16"/>
  <c r="X318" i="16"/>
  <c r="Y318" i="16"/>
  <c r="X319" i="16"/>
  <c r="Y319" i="16"/>
  <c r="X320" i="16"/>
  <c r="Y320" i="16"/>
  <c r="X321" i="16"/>
  <c r="Y321" i="16"/>
  <c r="X322" i="16"/>
  <c r="Y322" i="16"/>
  <c r="X323" i="16"/>
  <c r="Y323" i="16"/>
  <c r="X324" i="16"/>
  <c r="Y324" i="16"/>
  <c r="X325" i="16"/>
  <c r="Y325" i="16"/>
  <c r="X326" i="16"/>
  <c r="Y326" i="16"/>
  <c r="X327" i="16"/>
  <c r="Y327" i="16"/>
  <c r="X328" i="16"/>
  <c r="Y328" i="16"/>
  <c r="X329" i="16"/>
  <c r="Y329" i="16"/>
  <c r="X330" i="16"/>
  <c r="Y330" i="16"/>
  <c r="X331" i="16"/>
  <c r="Y331" i="16"/>
  <c r="X332" i="16"/>
  <c r="Y332" i="16"/>
  <c r="X333" i="16"/>
  <c r="Y333" i="16"/>
  <c r="X334" i="16"/>
  <c r="Y334" i="16"/>
  <c r="X335" i="16"/>
  <c r="Y335" i="16"/>
  <c r="X336" i="16"/>
  <c r="Y336" i="16"/>
  <c r="X337" i="16"/>
  <c r="Y337" i="16"/>
  <c r="X338" i="16"/>
  <c r="Y338" i="16"/>
  <c r="X339" i="16"/>
  <c r="Y339" i="16"/>
  <c r="X340" i="16"/>
  <c r="Y340" i="16"/>
  <c r="X341" i="16"/>
  <c r="Y341" i="16"/>
  <c r="X342" i="16"/>
  <c r="Y342" i="16"/>
  <c r="X343" i="16"/>
  <c r="Y343" i="16"/>
  <c r="X344" i="16"/>
  <c r="Y344" i="16"/>
  <c r="X345" i="16"/>
  <c r="Y345" i="16"/>
  <c r="X346" i="16"/>
  <c r="Y346" i="16"/>
  <c r="X347" i="16"/>
  <c r="Y347" i="16"/>
  <c r="X348" i="16"/>
  <c r="Y348" i="16"/>
  <c r="X349" i="16"/>
  <c r="Y349" i="16"/>
  <c r="X350" i="16"/>
  <c r="Y350" i="16"/>
  <c r="X351" i="16"/>
  <c r="Y351" i="16"/>
  <c r="X352" i="16"/>
  <c r="Y352" i="16"/>
  <c r="X353" i="16"/>
  <c r="Y353" i="16"/>
  <c r="X354" i="16"/>
  <c r="Y354" i="16"/>
  <c r="X355" i="16"/>
  <c r="Y355" i="16"/>
  <c r="X356" i="16"/>
  <c r="Y356" i="16"/>
  <c r="X357" i="16"/>
  <c r="Y357" i="16"/>
  <c r="X358" i="16"/>
  <c r="Y358" i="16"/>
  <c r="X359" i="16"/>
  <c r="Y359" i="16"/>
  <c r="X360" i="16"/>
  <c r="Y360" i="16"/>
  <c r="X361" i="16"/>
  <c r="Y361" i="16"/>
  <c r="X362" i="16"/>
  <c r="Y362" i="16"/>
  <c r="X363" i="16"/>
  <c r="Y363" i="16"/>
  <c r="X364" i="16"/>
  <c r="Y364" i="16"/>
  <c r="X365" i="16"/>
  <c r="Y365" i="16"/>
  <c r="X366" i="16"/>
  <c r="Y366" i="16"/>
  <c r="X367" i="16"/>
  <c r="Y367" i="16"/>
  <c r="X368" i="16"/>
  <c r="Y368" i="16"/>
  <c r="X369" i="16"/>
  <c r="Y369" i="16"/>
  <c r="X370" i="16"/>
  <c r="Y370" i="16"/>
  <c r="X371" i="16"/>
  <c r="Y371" i="16"/>
  <c r="X372" i="16"/>
  <c r="Y372" i="16"/>
  <c r="X373" i="16"/>
  <c r="Y373" i="16"/>
  <c r="X374" i="16"/>
  <c r="Y374" i="16"/>
  <c r="X375" i="16"/>
  <c r="Y375" i="16"/>
  <c r="X376" i="16"/>
  <c r="Y376" i="16"/>
  <c r="X377" i="16"/>
  <c r="Y377" i="16"/>
  <c r="X378" i="16"/>
  <c r="Y378" i="16"/>
  <c r="X379" i="16"/>
  <c r="Y379" i="16"/>
  <c r="X380" i="16"/>
  <c r="Y380" i="16"/>
  <c r="X381" i="16"/>
  <c r="Y381" i="16"/>
  <c r="X382" i="16"/>
  <c r="Y382" i="16"/>
  <c r="X383" i="16"/>
  <c r="Y383" i="16"/>
  <c r="X384" i="16"/>
  <c r="Y384" i="16"/>
  <c r="X385" i="16"/>
  <c r="Y385" i="16"/>
  <c r="X386" i="16"/>
  <c r="Y386" i="16"/>
  <c r="X387" i="16"/>
  <c r="Y387" i="16"/>
  <c r="X388" i="16"/>
  <c r="Y388" i="16"/>
  <c r="X389" i="16"/>
  <c r="Y389" i="16"/>
  <c r="X390" i="16"/>
  <c r="Y390" i="16"/>
  <c r="X391" i="16"/>
  <c r="Y391" i="16"/>
  <c r="X392" i="16"/>
  <c r="Y392" i="16"/>
  <c r="X393" i="16"/>
  <c r="Y393" i="16"/>
  <c r="X394" i="16"/>
  <c r="Y394" i="16"/>
  <c r="X395" i="16"/>
  <c r="Y395" i="16"/>
  <c r="X396" i="16"/>
  <c r="Y396" i="16"/>
  <c r="X397" i="16"/>
  <c r="Y397" i="16"/>
  <c r="X398" i="16"/>
  <c r="Y398" i="16"/>
  <c r="X399" i="16"/>
  <c r="Y399" i="16"/>
  <c r="X400" i="16"/>
  <c r="Y400" i="16"/>
  <c r="X401" i="16"/>
  <c r="Y401" i="16"/>
  <c r="X402" i="16"/>
  <c r="Y402" i="16"/>
  <c r="X403" i="16"/>
  <c r="Y403" i="16"/>
  <c r="X404" i="16"/>
  <c r="Y404" i="16"/>
  <c r="X405" i="16"/>
  <c r="Y405" i="16"/>
  <c r="X406" i="16"/>
  <c r="Y406" i="16"/>
  <c r="X407" i="16"/>
  <c r="Y407" i="16"/>
  <c r="X408" i="16"/>
  <c r="Y408" i="16"/>
  <c r="X409" i="16"/>
  <c r="Y409" i="16"/>
  <c r="X410" i="16"/>
  <c r="Y410" i="16"/>
  <c r="X411" i="16"/>
  <c r="Y411" i="16"/>
  <c r="X412" i="16"/>
  <c r="Y412" i="16"/>
  <c r="X413" i="16"/>
  <c r="Y413" i="16"/>
  <c r="X414" i="16"/>
  <c r="Y414" i="16"/>
  <c r="X415" i="16"/>
  <c r="Y415" i="16"/>
  <c r="X416" i="16"/>
  <c r="Y416" i="16"/>
  <c r="X417" i="16"/>
  <c r="Y417" i="16"/>
  <c r="X418" i="16"/>
  <c r="Y418" i="16"/>
  <c r="X419" i="16"/>
  <c r="Y419" i="16"/>
  <c r="X420" i="16"/>
  <c r="Y420" i="16"/>
  <c r="X421" i="16"/>
  <c r="Y421" i="16"/>
  <c r="X422" i="16"/>
  <c r="Y422" i="16"/>
  <c r="X423" i="16"/>
  <c r="Y423" i="16"/>
  <c r="X424" i="16"/>
  <c r="Y424" i="16"/>
  <c r="X425" i="16"/>
  <c r="Y425" i="16"/>
  <c r="X426" i="16"/>
  <c r="Y426" i="16"/>
  <c r="X427" i="16"/>
  <c r="Y427" i="16"/>
  <c r="X428" i="16"/>
  <c r="Y428" i="16"/>
  <c r="X429" i="16"/>
  <c r="Y429" i="16"/>
  <c r="X430" i="16"/>
  <c r="Y430" i="16"/>
  <c r="X431" i="16"/>
  <c r="Y431" i="16"/>
  <c r="X432" i="16"/>
  <c r="Y432" i="16"/>
  <c r="X433" i="16"/>
  <c r="Y433" i="16"/>
  <c r="X434" i="16"/>
  <c r="Y434" i="16"/>
  <c r="X435" i="16"/>
  <c r="Y435" i="16"/>
  <c r="X436" i="16"/>
  <c r="Y436" i="16"/>
  <c r="X437" i="16"/>
  <c r="Y437" i="16"/>
  <c r="X438" i="16"/>
  <c r="Y438" i="16"/>
  <c r="X439" i="16"/>
  <c r="Y439" i="16"/>
  <c r="X440" i="16"/>
  <c r="Y440" i="16"/>
  <c r="X441" i="16"/>
  <c r="Y441" i="16"/>
  <c r="X442" i="16"/>
  <c r="Y442" i="16"/>
  <c r="X443" i="16"/>
  <c r="Y443" i="16"/>
  <c r="X444" i="16"/>
  <c r="Y444" i="16"/>
  <c r="X445" i="16"/>
  <c r="Y445" i="16"/>
  <c r="X446" i="16"/>
  <c r="Y446" i="16"/>
  <c r="X447" i="16"/>
  <c r="Y447" i="16"/>
  <c r="X448" i="16"/>
  <c r="Y448" i="16"/>
  <c r="X449" i="16"/>
  <c r="Y449" i="16"/>
  <c r="X450" i="16"/>
  <c r="Y450" i="16"/>
  <c r="X451" i="16"/>
  <c r="Y451" i="16"/>
  <c r="X452" i="16"/>
  <c r="Y452" i="16"/>
  <c r="X453" i="16"/>
  <c r="Y453" i="16"/>
  <c r="X454" i="16"/>
  <c r="Y454" i="16"/>
  <c r="X455" i="16"/>
  <c r="Y455" i="16"/>
  <c r="X456" i="16"/>
  <c r="Y456" i="16"/>
  <c r="X457" i="16"/>
  <c r="Y457" i="16"/>
  <c r="X458" i="16"/>
  <c r="Y458" i="16"/>
  <c r="X459" i="16"/>
  <c r="Y459" i="16"/>
  <c r="X460" i="16"/>
  <c r="Y460" i="16"/>
  <c r="X461" i="16"/>
  <c r="Y461" i="16"/>
  <c r="X462" i="16"/>
  <c r="Y462" i="16"/>
  <c r="X463" i="16"/>
  <c r="Y463" i="16"/>
  <c r="X464" i="16"/>
  <c r="Y464" i="16"/>
  <c r="X465" i="16"/>
  <c r="Y465" i="16"/>
  <c r="X466" i="16"/>
  <c r="Y466" i="16"/>
  <c r="X467" i="16"/>
  <c r="Y467" i="16"/>
  <c r="X468" i="16"/>
  <c r="Y468" i="16"/>
  <c r="X469" i="16"/>
  <c r="Y469" i="16"/>
  <c r="X470" i="16"/>
  <c r="Y470" i="16"/>
  <c r="X471" i="16"/>
  <c r="Y471" i="16"/>
  <c r="X472" i="16"/>
  <c r="Y472" i="16"/>
  <c r="X473" i="16"/>
  <c r="Y473" i="16"/>
  <c r="X474" i="16"/>
  <c r="Y474" i="16"/>
  <c r="X475" i="16"/>
  <c r="Y475" i="16"/>
  <c r="X476" i="16"/>
  <c r="Y476" i="16"/>
  <c r="X477" i="16"/>
  <c r="Y477" i="16"/>
  <c r="X478" i="16"/>
  <c r="Y478" i="16"/>
  <c r="X479" i="16"/>
  <c r="Y479" i="16"/>
  <c r="X480" i="16"/>
  <c r="Y480" i="16"/>
  <c r="X481" i="16"/>
  <c r="Y481" i="16"/>
  <c r="X482" i="16"/>
  <c r="Y482" i="16"/>
  <c r="X483" i="16"/>
  <c r="Y483" i="16"/>
  <c r="X484" i="16"/>
  <c r="Y484" i="16"/>
  <c r="X485" i="16"/>
  <c r="Y485" i="16"/>
  <c r="X486" i="16"/>
  <c r="Y486" i="16"/>
  <c r="X487" i="16"/>
  <c r="Y487" i="16"/>
  <c r="X488" i="16"/>
  <c r="Y488" i="16"/>
  <c r="X489" i="16"/>
  <c r="Y489" i="16"/>
  <c r="X490" i="16"/>
  <c r="Y490" i="16"/>
  <c r="X491" i="16"/>
  <c r="Y491" i="16"/>
  <c r="X492" i="16"/>
  <c r="Y492" i="16"/>
  <c r="X493" i="16"/>
  <c r="Y493" i="16"/>
  <c r="X494" i="16"/>
  <c r="Y494" i="16"/>
  <c r="X495" i="16"/>
  <c r="Y495" i="16"/>
  <c r="X496" i="16"/>
  <c r="Y496" i="16"/>
  <c r="X497" i="16"/>
  <c r="Y497" i="16"/>
  <c r="X498" i="16"/>
  <c r="Y498" i="16"/>
  <c r="X499" i="16"/>
  <c r="Y499" i="16"/>
  <c r="X500" i="16"/>
  <c r="Y500" i="16"/>
  <c r="X501" i="16"/>
  <c r="Y501" i="16"/>
  <c r="X502" i="16"/>
  <c r="Y502" i="16"/>
  <c r="X503" i="16"/>
  <c r="Y503" i="16"/>
  <c r="X504" i="16"/>
  <c r="Y504" i="16"/>
  <c r="X505" i="16"/>
  <c r="Y505" i="16"/>
  <c r="X506" i="16"/>
  <c r="Y506" i="16"/>
  <c r="X507" i="16"/>
  <c r="Y507" i="16"/>
  <c r="X508" i="16"/>
  <c r="Y508" i="16"/>
  <c r="X509" i="16"/>
  <c r="Y509" i="16"/>
  <c r="X510" i="16"/>
  <c r="Y510" i="16"/>
  <c r="X511" i="16"/>
  <c r="Y511" i="16"/>
  <c r="X512" i="16"/>
  <c r="Y512" i="16"/>
  <c r="X513" i="16"/>
  <c r="Y513" i="16"/>
  <c r="X514" i="16"/>
  <c r="Y514" i="16"/>
  <c r="X515" i="16"/>
  <c r="Y515" i="16"/>
  <c r="X516" i="16"/>
  <c r="Y516" i="16"/>
  <c r="X517" i="16"/>
  <c r="Y517" i="16"/>
  <c r="X518" i="16"/>
  <c r="Y518" i="16"/>
  <c r="X519" i="16"/>
  <c r="Y519" i="16"/>
  <c r="X520" i="16"/>
  <c r="Y520" i="16"/>
  <c r="X521" i="16"/>
  <c r="Y521" i="16"/>
  <c r="X522" i="16"/>
  <c r="Y522" i="16"/>
  <c r="X523" i="16"/>
  <c r="Y523" i="16"/>
  <c r="X524" i="16"/>
  <c r="Y524" i="16"/>
  <c r="X525" i="16"/>
  <c r="Y525" i="16"/>
  <c r="X526" i="16"/>
  <c r="Y526" i="16"/>
  <c r="X527" i="16"/>
  <c r="Y527" i="16"/>
  <c r="X528" i="16"/>
  <c r="Y528" i="16"/>
  <c r="X529" i="16"/>
  <c r="Y529" i="16"/>
  <c r="X530" i="16"/>
  <c r="Y530" i="16"/>
  <c r="X531" i="16"/>
  <c r="Y531" i="16"/>
  <c r="X532" i="16"/>
  <c r="Y532" i="16"/>
  <c r="X533" i="16"/>
  <c r="Y533" i="16"/>
  <c r="X534" i="16"/>
  <c r="Y534" i="16"/>
  <c r="X535" i="16"/>
  <c r="Y535" i="16"/>
  <c r="X536" i="16"/>
  <c r="Y536" i="16"/>
  <c r="X537" i="16"/>
  <c r="Y537" i="16"/>
  <c r="X538" i="16"/>
  <c r="Y538" i="16"/>
  <c r="X539" i="16"/>
  <c r="Y539" i="16"/>
  <c r="X540" i="16"/>
  <c r="Y540" i="16"/>
  <c r="X541" i="16"/>
  <c r="Y541" i="16"/>
  <c r="X542" i="16"/>
  <c r="Y542" i="16"/>
  <c r="X543" i="16"/>
  <c r="Y543" i="16"/>
  <c r="X544" i="16"/>
  <c r="Y544" i="16"/>
  <c r="X545" i="16"/>
  <c r="Y545" i="16"/>
  <c r="X546" i="16"/>
  <c r="Y546" i="16"/>
  <c r="X547" i="16"/>
  <c r="Y547" i="16"/>
  <c r="X548" i="16"/>
  <c r="Y548" i="16"/>
  <c r="X549" i="16"/>
  <c r="Y549" i="16"/>
  <c r="X550" i="16"/>
  <c r="Y550" i="16"/>
  <c r="X551" i="16"/>
  <c r="Y551" i="16"/>
  <c r="X552" i="16"/>
  <c r="Y552" i="16"/>
  <c r="X553" i="16"/>
  <c r="Y553" i="16"/>
  <c r="X554" i="16"/>
  <c r="Y554" i="16"/>
  <c r="X555" i="16"/>
  <c r="Y555" i="16"/>
  <c r="X556" i="16"/>
  <c r="Y556" i="16"/>
  <c r="X557" i="16"/>
  <c r="Y557" i="16"/>
  <c r="X558" i="16"/>
  <c r="Y558" i="16"/>
  <c r="X559" i="16"/>
  <c r="Y559" i="16"/>
  <c r="X560" i="16"/>
  <c r="Y560" i="16"/>
  <c r="X561" i="16"/>
  <c r="Y561" i="16"/>
  <c r="X562" i="16"/>
  <c r="Y562" i="16"/>
  <c r="X563" i="16"/>
  <c r="Y563" i="16"/>
  <c r="X564" i="16"/>
  <c r="Y564" i="16"/>
  <c r="X565" i="16"/>
  <c r="Y565" i="16"/>
  <c r="X566" i="16"/>
  <c r="Y566" i="16"/>
  <c r="X567" i="16"/>
  <c r="Y567" i="16"/>
  <c r="X568" i="16"/>
  <c r="Y568" i="16"/>
  <c r="X569" i="16"/>
  <c r="Y569" i="16"/>
  <c r="X570" i="16"/>
  <c r="Y570" i="16"/>
  <c r="X571" i="16"/>
  <c r="Y571" i="16"/>
  <c r="X572" i="16"/>
  <c r="Y572" i="16"/>
  <c r="X573" i="16"/>
  <c r="Y573" i="16"/>
  <c r="X574" i="16"/>
  <c r="Y574" i="16"/>
  <c r="X575" i="16"/>
  <c r="Y575" i="16"/>
  <c r="X576" i="16"/>
  <c r="Y576" i="16"/>
  <c r="X577" i="16"/>
  <c r="Y577" i="16"/>
  <c r="X578" i="16"/>
  <c r="Y578" i="16"/>
  <c r="X579" i="16"/>
  <c r="Y579" i="16"/>
  <c r="X580" i="16"/>
  <c r="Y580" i="16"/>
  <c r="X581" i="16"/>
  <c r="Y581" i="16"/>
  <c r="X582" i="16"/>
  <c r="Y582" i="16"/>
  <c r="X583" i="16"/>
  <c r="Y583" i="16"/>
  <c r="X584" i="16"/>
  <c r="Y584" i="16"/>
  <c r="X585" i="16"/>
  <c r="Y585" i="16"/>
  <c r="X586" i="16"/>
  <c r="Y586" i="16"/>
  <c r="X587" i="16"/>
  <c r="Y587" i="16"/>
  <c r="X588" i="16"/>
  <c r="Y588" i="16"/>
  <c r="X589" i="16"/>
  <c r="Y589" i="16"/>
  <c r="X590" i="16"/>
  <c r="Y590" i="16"/>
  <c r="X591" i="16"/>
  <c r="Y591" i="16"/>
  <c r="X592" i="16"/>
  <c r="Y592" i="16"/>
  <c r="X593" i="16"/>
  <c r="Y593" i="16"/>
  <c r="X594" i="16"/>
  <c r="Y594" i="16"/>
  <c r="X595" i="16"/>
  <c r="Y595" i="16"/>
  <c r="X596" i="16"/>
  <c r="Y596" i="16"/>
  <c r="X597" i="16"/>
  <c r="Y597" i="16"/>
  <c r="X598" i="16"/>
  <c r="Y598" i="16"/>
  <c r="X599" i="16"/>
  <c r="Y599" i="16"/>
  <c r="X600" i="16"/>
  <c r="Y600" i="16"/>
  <c r="X601" i="16"/>
  <c r="Y601" i="16"/>
  <c r="X602" i="16"/>
  <c r="Y602" i="16"/>
  <c r="X603" i="16"/>
  <c r="Y603" i="16"/>
  <c r="X604" i="16"/>
  <c r="Y604" i="16"/>
  <c r="X605" i="16"/>
  <c r="Y605" i="16"/>
  <c r="X606" i="16"/>
  <c r="Y606" i="16"/>
  <c r="X607" i="16"/>
  <c r="Y607" i="16"/>
  <c r="X608" i="16"/>
  <c r="Y608" i="16"/>
  <c r="X609" i="16"/>
  <c r="Y609" i="16"/>
  <c r="X610" i="16"/>
  <c r="Y610" i="16"/>
  <c r="X611" i="16"/>
  <c r="Y611" i="16"/>
  <c r="X612" i="16"/>
  <c r="Y612" i="16"/>
  <c r="X613" i="16"/>
  <c r="Y613" i="16"/>
  <c r="X614" i="16"/>
  <c r="Y614" i="16"/>
  <c r="X615" i="16"/>
  <c r="Y615" i="16"/>
  <c r="X616" i="16"/>
  <c r="Y616" i="16"/>
  <c r="X617" i="16"/>
  <c r="Y617" i="16"/>
  <c r="X618" i="16"/>
  <c r="Y618" i="16"/>
  <c r="X619" i="16"/>
  <c r="Y619" i="16"/>
  <c r="X620" i="16"/>
  <c r="Y620" i="16"/>
  <c r="X621" i="16"/>
  <c r="Y621" i="16"/>
  <c r="X622" i="16"/>
  <c r="Y622" i="16"/>
  <c r="X623" i="16"/>
  <c r="Y623" i="16"/>
  <c r="X624" i="16"/>
  <c r="Y624" i="16"/>
  <c r="X625" i="16"/>
  <c r="Y625" i="16"/>
  <c r="X626" i="16"/>
  <c r="Y626" i="16"/>
  <c r="X627" i="16"/>
  <c r="Y627" i="16"/>
  <c r="X628" i="16"/>
  <c r="Y628" i="16"/>
  <c r="X629" i="16"/>
  <c r="Y629" i="16"/>
  <c r="X630" i="16"/>
  <c r="Y630" i="16"/>
  <c r="X631" i="16"/>
  <c r="Y631" i="16"/>
  <c r="X632" i="16"/>
  <c r="Y632" i="16"/>
  <c r="X633" i="16"/>
  <c r="Y633" i="16"/>
  <c r="X634" i="16"/>
  <c r="Y634" i="16"/>
  <c r="X635" i="16"/>
  <c r="Y635" i="16"/>
  <c r="X636" i="16"/>
  <c r="Y636" i="16"/>
  <c r="X637" i="16"/>
  <c r="Y637" i="16"/>
  <c r="X638" i="16"/>
  <c r="Y638" i="16"/>
  <c r="X639" i="16"/>
  <c r="Y639" i="16"/>
  <c r="X640" i="16"/>
  <c r="Y640" i="16"/>
  <c r="X641" i="16"/>
  <c r="Y641" i="16"/>
  <c r="X642" i="16"/>
  <c r="Y642" i="16"/>
  <c r="X643" i="16"/>
  <c r="Y643" i="16"/>
  <c r="X644" i="16"/>
  <c r="Y644" i="16"/>
  <c r="X645" i="16"/>
  <c r="Y645" i="16"/>
  <c r="X646" i="16"/>
  <c r="Y646" i="16"/>
  <c r="X647" i="16"/>
  <c r="Y647" i="16"/>
  <c r="X648" i="16"/>
  <c r="Y648" i="16"/>
  <c r="X649" i="16"/>
  <c r="Y649" i="16"/>
  <c r="X650" i="16"/>
  <c r="Y650" i="16"/>
  <c r="X651" i="16"/>
  <c r="Y651" i="16"/>
  <c r="X652" i="16"/>
  <c r="Y652" i="16"/>
  <c r="X653" i="16"/>
  <c r="Y653" i="16"/>
  <c r="X654" i="16"/>
  <c r="Y654" i="16"/>
  <c r="X655" i="16"/>
  <c r="Y655" i="16"/>
  <c r="X656" i="16"/>
  <c r="Y656" i="16"/>
  <c r="X657" i="16"/>
  <c r="Y657" i="16"/>
  <c r="X658" i="16"/>
  <c r="Y658" i="16"/>
  <c r="X659" i="16"/>
  <c r="Y659" i="16"/>
  <c r="X660" i="16"/>
  <c r="Y660" i="16"/>
  <c r="X661" i="16"/>
  <c r="Y661" i="16"/>
  <c r="X662" i="16"/>
  <c r="Y662" i="16"/>
  <c r="X663" i="16"/>
  <c r="Y663" i="16"/>
  <c r="X664" i="16"/>
  <c r="Y664" i="16"/>
  <c r="X665" i="16"/>
  <c r="Y665" i="16"/>
  <c r="X666" i="16"/>
  <c r="Y666" i="16"/>
  <c r="X667" i="16"/>
  <c r="Y667" i="16"/>
  <c r="X668" i="16"/>
  <c r="Y668" i="16"/>
  <c r="X669" i="16"/>
  <c r="Y669" i="16"/>
  <c r="X670" i="16"/>
  <c r="Y670" i="16"/>
  <c r="X671" i="16"/>
  <c r="Y671" i="16"/>
  <c r="X672" i="16"/>
  <c r="Y672" i="16"/>
  <c r="X673" i="16"/>
  <c r="Y673" i="16"/>
  <c r="X674" i="16"/>
  <c r="Y674" i="16"/>
  <c r="X675" i="16"/>
  <c r="Y675" i="16"/>
  <c r="X676" i="16"/>
  <c r="Y676" i="16"/>
  <c r="X677" i="16"/>
  <c r="Y677" i="16"/>
  <c r="X678" i="16"/>
  <c r="Y678" i="16"/>
  <c r="X679" i="16"/>
  <c r="Y679" i="16"/>
  <c r="X680" i="16"/>
  <c r="Y680" i="16"/>
  <c r="X681" i="16"/>
  <c r="Y681" i="16"/>
  <c r="X682" i="16"/>
  <c r="Y682" i="16"/>
  <c r="X683" i="16"/>
  <c r="Y683" i="16"/>
  <c r="X684" i="16"/>
  <c r="Y684" i="16"/>
  <c r="X685" i="16"/>
  <c r="Y685" i="16"/>
  <c r="X686" i="16"/>
  <c r="Y686" i="16"/>
  <c r="X687" i="16"/>
  <c r="Y687" i="16"/>
  <c r="X688" i="16"/>
  <c r="Y688" i="16"/>
  <c r="X689" i="16"/>
  <c r="Y689" i="16"/>
  <c r="X690" i="16"/>
  <c r="Y690" i="16"/>
  <c r="X691" i="16"/>
  <c r="Y691" i="16"/>
  <c r="X692" i="16"/>
  <c r="Y692" i="16"/>
  <c r="X693" i="16"/>
  <c r="Y693" i="16"/>
  <c r="X694" i="16"/>
  <c r="Y694" i="16"/>
  <c r="X695" i="16"/>
  <c r="Y695" i="16"/>
  <c r="X696" i="16"/>
  <c r="Y696" i="16"/>
  <c r="X697" i="16"/>
  <c r="Y697" i="16"/>
  <c r="X698" i="16"/>
  <c r="Y698" i="16"/>
  <c r="X699" i="16"/>
  <c r="Y699" i="16"/>
  <c r="X700" i="16"/>
  <c r="Y700" i="16"/>
  <c r="X701" i="16"/>
  <c r="Y701" i="16"/>
  <c r="X702" i="16"/>
  <c r="Y702" i="16"/>
  <c r="X703" i="16"/>
  <c r="Y703" i="16"/>
  <c r="X704" i="16"/>
  <c r="Y704" i="16"/>
  <c r="X705" i="16"/>
  <c r="Y705" i="16"/>
  <c r="X706" i="16"/>
  <c r="Y706" i="16"/>
  <c r="X707" i="16"/>
  <c r="Y707" i="16"/>
  <c r="X708" i="16"/>
  <c r="Y708" i="16"/>
  <c r="X709" i="16"/>
  <c r="Y709" i="16"/>
  <c r="X710" i="16"/>
  <c r="Y710" i="16"/>
  <c r="X711" i="16"/>
  <c r="Y711" i="16"/>
  <c r="X712" i="16"/>
  <c r="Y712" i="16"/>
  <c r="X713" i="16"/>
  <c r="Y713" i="16"/>
  <c r="X714" i="16"/>
  <c r="X715" i="16"/>
  <c r="Y715" i="16"/>
  <c r="X716" i="16"/>
  <c r="Y716" i="16"/>
  <c r="X717" i="16"/>
  <c r="X718" i="16"/>
  <c r="Y718" i="16"/>
  <c r="X719" i="16"/>
  <c r="X720" i="16"/>
  <c r="Y720" i="16"/>
  <c r="X721" i="16"/>
  <c r="Y721" i="16"/>
  <c r="X722" i="16"/>
  <c r="Y722" i="16"/>
  <c r="X723" i="16"/>
  <c r="Y723" i="16"/>
  <c r="X724" i="16"/>
  <c r="Y724" i="16"/>
  <c r="X725" i="16"/>
  <c r="X726" i="16"/>
  <c r="X727" i="16"/>
  <c r="X728" i="16"/>
  <c r="Y728" i="16"/>
  <c r="X729" i="16"/>
  <c r="Y729" i="16"/>
  <c r="X730" i="16"/>
  <c r="Y730" i="16"/>
  <c r="X731" i="16"/>
  <c r="X732" i="16"/>
  <c r="Y732" i="16"/>
  <c r="X733" i="16"/>
  <c r="Y733" i="16"/>
  <c r="X734" i="16"/>
  <c r="Y734" i="16"/>
  <c r="X735" i="16"/>
  <c r="Y735" i="16"/>
  <c r="X736" i="16"/>
  <c r="Y736" i="16"/>
  <c r="X737" i="16"/>
  <c r="Y737" i="16"/>
  <c r="X738" i="16"/>
  <c r="Y738" i="16"/>
  <c r="X739" i="16"/>
  <c r="Y739" i="16"/>
  <c r="X740" i="16"/>
  <c r="Y740" i="16"/>
  <c r="X741" i="16"/>
  <c r="Y741" i="16"/>
  <c r="X742" i="16"/>
  <c r="Y742" i="16"/>
  <c r="X743" i="16"/>
  <c r="Y743" i="16"/>
  <c r="X744" i="16"/>
  <c r="Y744" i="16"/>
  <c r="X745" i="16"/>
  <c r="Y745" i="16"/>
  <c r="X746" i="16"/>
  <c r="Y746" i="16"/>
  <c r="X747" i="16"/>
  <c r="Y747" i="16"/>
  <c r="X748" i="16"/>
  <c r="Y748" i="16"/>
  <c r="X749" i="16"/>
  <c r="Y749" i="16"/>
  <c r="X750" i="16"/>
  <c r="Y750" i="16"/>
  <c r="X751" i="16"/>
  <c r="Y751" i="16"/>
  <c r="X752" i="16"/>
  <c r="Y752" i="16"/>
  <c r="X753" i="16"/>
  <c r="Y753" i="16"/>
  <c r="X754" i="16"/>
  <c r="Y754" i="16"/>
  <c r="X755" i="16"/>
  <c r="Y755" i="16"/>
  <c r="X756" i="16"/>
  <c r="Y756" i="16"/>
  <c r="X757" i="16"/>
  <c r="Y757" i="16"/>
  <c r="X758" i="16"/>
  <c r="Y758" i="16"/>
  <c r="X759" i="16"/>
  <c r="Y759" i="16"/>
  <c r="X760" i="16"/>
  <c r="Y760" i="16"/>
  <c r="X761" i="16"/>
  <c r="Y761" i="16"/>
  <c r="X762" i="16"/>
  <c r="Y762" i="16"/>
  <c r="X763" i="16"/>
  <c r="Y763" i="16"/>
  <c r="X764" i="16"/>
  <c r="Y764" i="16"/>
  <c r="X765" i="16"/>
  <c r="Y765" i="16"/>
  <c r="X766" i="16"/>
  <c r="Y766" i="16"/>
  <c r="X767" i="16"/>
  <c r="X768" i="16"/>
  <c r="X769" i="16"/>
  <c r="Y769" i="16"/>
  <c r="X770" i="16"/>
  <c r="X771" i="16"/>
  <c r="X772" i="16"/>
  <c r="X773" i="16"/>
  <c r="X774" i="16"/>
  <c r="Y774" i="16"/>
  <c r="X775" i="16"/>
  <c r="Y775" i="16"/>
  <c r="X776" i="16"/>
  <c r="Y776" i="16"/>
  <c r="X777" i="16"/>
  <c r="Y777" i="16"/>
  <c r="X778" i="16"/>
  <c r="Y778" i="16"/>
  <c r="X779" i="16"/>
  <c r="Y779" i="16"/>
  <c r="X780" i="16"/>
  <c r="X781" i="16"/>
  <c r="Y781" i="16"/>
  <c r="X782" i="16"/>
  <c r="Y782" i="16"/>
  <c r="X783" i="16"/>
  <c r="Y783" i="16"/>
  <c r="X784" i="16"/>
  <c r="Y784" i="16"/>
  <c r="X785" i="16"/>
  <c r="Y785" i="16"/>
  <c r="X786" i="16"/>
  <c r="Y786" i="16"/>
  <c r="X787" i="16"/>
  <c r="X788" i="16"/>
  <c r="X789" i="16"/>
  <c r="Y789" i="16"/>
  <c r="X790" i="16"/>
  <c r="Y790" i="16"/>
  <c r="X791" i="16"/>
  <c r="Y791" i="16"/>
  <c r="X792" i="16"/>
  <c r="Y792" i="16"/>
  <c r="X793" i="16"/>
  <c r="Y793" i="16"/>
  <c r="X794" i="16"/>
  <c r="Y794" i="16"/>
  <c r="X795" i="16"/>
  <c r="Y795" i="16"/>
  <c r="X796" i="16"/>
  <c r="Y796" i="16"/>
  <c r="X797" i="16"/>
  <c r="Y797" i="16"/>
  <c r="X798" i="16"/>
  <c r="Y798" i="16"/>
  <c r="X799" i="16"/>
  <c r="Y799" i="16"/>
  <c r="X800" i="16"/>
  <c r="X801" i="16"/>
  <c r="Y801" i="16"/>
  <c r="X802" i="16"/>
  <c r="Y802" i="16"/>
  <c r="X803" i="16"/>
  <c r="Y803" i="16"/>
  <c r="X804" i="16"/>
  <c r="Y804" i="16"/>
  <c r="X805" i="16"/>
  <c r="Y805" i="16"/>
  <c r="X806" i="16"/>
  <c r="Y806" i="16"/>
  <c r="X807" i="16"/>
  <c r="Y807" i="16"/>
  <c r="X808" i="16"/>
  <c r="Y808" i="16"/>
  <c r="X809" i="16"/>
  <c r="Y809" i="16"/>
  <c r="X810" i="16"/>
  <c r="Y810" i="16"/>
  <c r="X811" i="16"/>
  <c r="Y811" i="16"/>
  <c r="X812" i="16"/>
  <c r="Y812" i="16"/>
  <c r="X813" i="16"/>
  <c r="Y813" i="16"/>
  <c r="X814" i="16"/>
  <c r="Y814" i="16"/>
  <c r="X815" i="16"/>
  <c r="Y815" i="16"/>
  <c r="X816" i="16"/>
  <c r="Y816" i="16"/>
  <c r="X817" i="16"/>
  <c r="Y817" i="16"/>
  <c r="X818" i="16"/>
  <c r="Y818" i="16"/>
  <c r="Y6" i="16"/>
  <c r="X6" i="16"/>
  <c r="V7" i="16"/>
  <c r="W7" i="16"/>
  <c r="V8" i="16"/>
  <c r="W8" i="16"/>
  <c r="V9" i="16"/>
  <c r="W9" i="16"/>
  <c r="V10" i="16"/>
  <c r="W10" i="16"/>
  <c r="V11" i="16"/>
  <c r="W11" i="16"/>
  <c r="V12" i="16"/>
  <c r="W12" i="16"/>
  <c r="V13" i="16"/>
  <c r="W13" i="16"/>
  <c r="V14" i="16"/>
  <c r="W14" i="16"/>
  <c r="V15" i="16"/>
  <c r="W15" i="16"/>
  <c r="V16" i="16"/>
  <c r="W16" i="16"/>
  <c r="V17" i="16"/>
  <c r="W17" i="16"/>
  <c r="V18" i="16"/>
  <c r="W18" i="16"/>
  <c r="V19" i="16"/>
  <c r="W19" i="16"/>
  <c r="V20" i="16"/>
  <c r="W20" i="16"/>
  <c r="V21" i="16"/>
  <c r="W21" i="16"/>
  <c r="V22" i="16"/>
  <c r="W22" i="16"/>
  <c r="V23" i="16"/>
  <c r="W23" i="16"/>
  <c r="V24" i="16"/>
  <c r="W24" i="16"/>
  <c r="V25" i="16"/>
  <c r="W25" i="16"/>
  <c r="V26" i="16"/>
  <c r="W26" i="16"/>
  <c r="V27" i="16"/>
  <c r="W27" i="16"/>
  <c r="V28" i="16"/>
  <c r="W28" i="16"/>
  <c r="V29" i="16"/>
  <c r="W29" i="16"/>
  <c r="V30" i="16"/>
  <c r="W30" i="16"/>
  <c r="V31" i="16"/>
  <c r="W31" i="16"/>
  <c r="V32" i="16"/>
  <c r="W32" i="16"/>
  <c r="V33" i="16"/>
  <c r="W33" i="16"/>
  <c r="V34" i="16"/>
  <c r="W34" i="16"/>
  <c r="V35" i="16"/>
  <c r="W35" i="16"/>
  <c r="V36" i="16"/>
  <c r="W36" i="16"/>
  <c r="V37" i="16"/>
  <c r="W37" i="16"/>
  <c r="V38" i="16"/>
  <c r="W38" i="16"/>
  <c r="V39" i="16"/>
  <c r="W39" i="16"/>
  <c r="V40" i="16"/>
  <c r="W40" i="16"/>
  <c r="V41" i="16"/>
  <c r="W41" i="16"/>
  <c r="V42" i="16"/>
  <c r="W42" i="16"/>
  <c r="V43" i="16"/>
  <c r="W43" i="16"/>
  <c r="V44" i="16"/>
  <c r="W44" i="16"/>
  <c r="V45" i="16"/>
  <c r="W45" i="16"/>
  <c r="V46" i="16"/>
  <c r="W46" i="16"/>
  <c r="V47" i="16"/>
  <c r="W47" i="16"/>
  <c r="V48" i="16"/>
  <c r="W48" i="16"/>
  <c r="V49" i="16"/>
  <c r="W49" i="16"/>
  <c r="V50" i="16"/>
  <c r="W50" i="16"/>
  <c r="V51" i="16"/>
  <c r="W51" i="16"/>
  <c r="V52" i="16"/>
  <c r="W52" i="16"/>
  <c r="V53" i="16"/>
  <c r="W53" i="16"/>
  <c r="V54" i="16"/>
  <c r="W54" i="16"/>
  <c r="V55" i="16"/>
  <c r="W55" i="16"/>
  <c r="V56" i="16"/>
  <c r="W56" i="16"/>
  <c r="V57" i="16"/>
  <c r="W57" i="16"/>
  <c r="V58" i="16"/>
  <c r="W58" i="16"/>
  <c r="V59" i="16"/>
  <c r="W59" i="16"/>
  <c r="V60" i="16"/>
  <c r="W60" i="16"/>
  <c r="V61" i="16"/>
  <c r="W61" i="16"/>
  <c r="V62" i="16"/>
  <c r="W62" i="16"/>
  <c r="V63" i="16"/>
  <c r="W63" i="16"/>
  <c r="V64" i="16"/>
  <c r="W64" i="16"/>
  <c r="V65" i="16"/>
  <c r="W65" i="16"/>
  <c r="V66" i="16"/>
  <c r="W66" i="16"/>
  <c r="V67" i="16"/>
  <c r="W67" i="16"/>
  <c r="V68" i="16"/>
  <c r="W68" i="16"/>
  <c r="V69" i="16"/>
  <c r="W69" i="16"/>
  <c r="V70" i="16"/>
  <c r="W70" i="16"/>
  <c r="V71" i="16"/>
  <c r="W71" i="16"/>
  <c r="V72" i="16"/>
  <c r="W72" i="16"/>
  <c r="V73" i="16"/>
  <c r="W73" i="16"/>
  <c r="V74" i="16"/>
  <c r="W74" i="16"/>
  <c r="V75" i="16"/>
  <c r="W75" i="16"/>
  <c r="V76" i="16"/>
  <c r="W76" i="16"/>
  <c r="V77" i="16"/>
  <c r="W77" i="16"/>
  <c r="V78" i="16"/>
  <c r="W78" i="16"/>
  <c r="V79" i="16"/>
  <c r="W79" i="16"/>
  <c r="V80" i="16"/>
  <c r="W80" i="16"/>
  <c r="V81" i="16"/>
  <c r="W81" i="16"/>
  <c r="V82" i="16"/>
  <c r="W82" i="16"/>
  <c r="V83" i="16"/>
  <c r="W83" i="16"/>
  <c r="V84" i="16"/>
  <c r="W84" i="16"/>
  <c r="V85" i="16"/>
  <c r="W85" i="16"/>
  <c r="V86" i="16"/>
  <c r="W86" i="16"/>
  <c r="V87" i="16"/>
  <c r="W87" i="16"/>
  <c r="V88" i="16"/>
  <c r="W88" i="16"/>
  <c r="V89" i="16"/>
  <c r="W89" i="16"/>
  <c r="V90" i="16"/>
  <c r="W90" i="16"/>
  <c r="V91" i="16"/>
  <c r="W91" i="16"/>
  <c r="V92" i="16"/>
  <c r="W92" i="16"/>
  <c r="V93" i="16"/>
  <c r="W93" i="16"/>
  <c r="V94" i="16"/>
  <c r="W94" i="16"/>
  <c r="V95" i="16"/>
  <c r="W95" i="16"/>
  <c r="V96" i="16"/>
  <c r="W96" i="16"/>
  <c r="V97" i="16"/>
  <c r="W97" i="16"/>
  <c r="V98" i="16"/>
  <c r="W98" i="16"/>
  <c r="V99" i="16"/>
  <c r="W99" i="16"/>
  <c r="V100" i="16"/>
  <c r="W100" i="16"/>
  <c r="V101" i="16"/>
  <c r="W101" i="16"/>
  <c r="V102" i="16"/>
  <c r="W102" i="16"/>
  <c r="V103" i="16"/>
  <c r="W103" i="16"/>
  <c r="V104" i="16"/>
  <c r="W104" i="16"/>
  <c r="V105" i="16"/>
  <c r="W105" i="16"/>
  <c r="V106" i="16"/>
  <c r="W106" i="16"/>
  <c r="V107" i="16"/>
  <c r="W107" i="16"/>
  <c r="V108" i="16"/>
  <c r="W108" i="16"/>
  <c r="V109" i="16"/>
  <c r="W109" i="16"/>
  <c r="V110" i="16"/>
  <c r="W110" i="16"/>
  <c r="V111" i="16"/>
  <c r="W111" i="16"/>
  <c r="V112" i="16"/>
  <c r="W112" i="16"/>
  <c r="V113" i="16"/>
  <c r="W113" i="16"/>
  <c r="V114" i="16"/>
  <c r="W114" i="16"/>
  <c r="V115" i="16"/>
  <c r="W115" i="16"/>
  <c r="V116" i="16"/>
  <c r="W116" i="16"/>
  <c r="V117" i="16"/>
  <c r="W117" i="16"/>
  <c r="V118" i="16"/>
  <c r="W118" i="16"/>
  <c r="V119" i="16"/>
  <c r="W119" i="16"/>
  <c r="V120" i="16"/>
  <c r="W120" i="16"/>
  <c r="V121" i="16"/>
  <c r="W121" i="16"/>
  <c r="V122" i="16"/>
  <c r="W122" i="16"/>
  <c r="V123" i="16"/>
  <c r="W123" i="16"/>
  <c r="V124" i="16"/>
  <c r="W124" i="16"/>
  <c r="V125" i="16"/>
  <c r="W125" i="16"/>
  <c r="V126" i="16"/>
  <c r="W126" i="16"/>
  <c r="V127" i="16"/>
  <c r="W127" i="16"/>
  <c r="V128" i="16"/>
  <c r="W128" i="16"/>
  <c r="V129" i="16"/>
  <c r="W129" i="16"/>
  <c r="V130" i="16"/>
  <c r="W130" i="16"/>
  <c r="V131" i="16"/>
  <c r="W131" i="16"/>
  <c r="V132" i="16"/>
  <c r="W132" i="16"/>
  <c r="V133" i="16"/>
  <c r="W133" i="16"/>
  <c r="V134" i="16"/>
  <c r="W134" i="16"/>
  <c r="V135" i="16"/>
  <c r="W135" i="16"/>
  <c r="V136" i="16"/>
  <c r="W136" i="16"/>
  <c r="V137" i="16"/>
  <c r="W137" i="16"/>
  <c r="V138" i="16"/>
  <c r="W138" i="16"/>
  <c r="V139" i="16"/>
  <c r="W139" i="16"/>
  <c r="V140" i="16"/>
  <c r="W140" i="16"/>
  <c r="V141" i="16"/>
  <c r="W141" i="16"/>
  <c r="V142" i="16"/>
  <c r="W142" i="16"/>
  <c r="V143" i="16"/>
  <c r="W143" i="16"/>
  <c r="V144" i="16"/>
  <c r="W144" i="16"/>
  <c r="V145" i="16"/>
  <c r="W145" i="16"/>
  <c r="V146" i="16"/>
  <c r="W146" i="16"/>
  <c r="V147" i="16"/>
  <c r="W147" i="16"/>
  <c r="V148" i="16"/>
  <c r="W148" i="16"/>
  <c r="V149" i="16"/>
  <c r="W149" i="16"/>
  <c r="V150" i="16"/>
  <c r="W150" i="16"/>
  <c r="V151" i="16"/>
  <c r="W151" i="16"/>
  <c r="V152" i="16"/>
  <c r="W152" i="16"/>
  <c r="V153" i="16"/>
  <c r="W153" i="16"/>
  <c r="V154" i="16"/>
  <c r="W154" i="16"/>
  <c r="V155" i="16"/>
  <c r="W155" i="16"/>
  <c r="V156" i="16"/>
  <c r="W156" i="16"/>
  <c r="V157" i="16"/>
  <c r="W157" i="16"/>
  <c r="V158" i="16"/>
  <c r="W158" i="16"/>
  <c r="V159" i="16"/>
  <c r="W159" i="16"/>
  <c r="V160" i="16"/>
  <c r="W160" i="16"/>
  <c r="V161" i="16"/>
  <c r="W161" i="16"/>
  <c r="V162" i="16"/>
  <c r="W162" i="16"/>
  <c r="V163" i="16"/>
  <c r="W163" i="16"/>
  <c r="V164" i="16"/>
  <c r="W164" i="16"/>
  <c r="V165" i="16"/>
  <c r="W165" i="16"/>
  <c r="V166" i="16"/>
  <c r="W166" i="16"/>
  <c r="V167" i="16"/>
  <c r="W167" i="16"/>
  <c r="V168" i="16"/>
  <c r="W168" i="16"/>
  <c r="V169" i="16"/>
  <c r="W169" i="16"/>
  <c r="V170" i="16"/>
  <c r="W170" i="16"/>
  <c r="V171" i="16"/>
  <c r="W171" i="16"/>
  <c r="V172" i="16"/>
  <c r="W172" i="16"/>
  <c r="V173" i="16"/>
  <c r="W173" i="16"/>
  <c r="V174" i="16"/>
  <c r="W174" i="16"/>
  <c r="V175" i="16"/>
  <c r="W175" i="16"/>
  <c r="V176" i="16"/>
  <c r="W176" i="16"/>
  <c r="V177" i="16"/>
  <c r="W177" i="16"/>
  <c r="V178" i="16"/>
  <c r="W178" i="16"/>
  <c r="V179" i="16"/>
  <c r="W179" i="16"/>
  <c r="V180" i="16"/>
  <c r="W180" i="16"/>
  <c r="V181" i="16"/>
  <c r="W181" i="16"/>
  <c r="V182" i="16"/>
  <c r="W182" i="16"/>
  <c r="V183" i="16"/>
  <c r="W183" i="16"/>
  <c r="V184" i="16"/>
  <c r="W184" i="16"/>
  <c r="V185" i="16"/>
  <c r="W185" i="16"/>
  <c r="V186" i="16"/>
  <c r="W186" i="16"/>
  <c r="V187" i="16"/>
  <c r="W187" i="16"/>
  <c r="V188" i="16"/>
  <c r="W188" i="16"/>
  <c r="V189" i="16"/>
  <c r="W189" i="16"/>
  <c r="V190" i="16"/>
  <c r="W190" i="16"/>
  <c r="V191" i="16"/>
  <c r="W191" i="16"/>
  <c r="V192" i="16"/>
  <c r="W192" i="16"/>
  <c r="V193" i="16"/>
  <c r="W193" i="16"/>
  <c r="V194" i="16"/>
  <c r="W194" i="16"/>
  <c r="V195" i="16"/>
  <c r="W195" i="16"/>
  <c r="V196" i="16"/>
  <c r="W196" i="16"/>
  <c r="V197" i="16"/>
  <c r="W197" i="16"/>
  <c r="V198" i="16"/>
  <c r="W198" i="16"/>
  <c r="V199" i="16"/>
  <c r="W199" i="16"/>
  <c r="V200" i="16"/>
  <c r="W200" i="16"/>
  <c r="V201" i="16"/>
  <c r="W201" i="16"/>
  <c r="V202" i="16"/>
  <c r="W202" i="16"/>
  <c r="V203" i="16"/>
  <c r="W203" i="16"/>
  <c r="V204" i="16"/>
  <c r="W204" i="16"/>
  <c r="V205" i="16"/>
  <c r="W205" i="16"/>
  <c r="V206" i="16"/>
  <c r="W206" i="16"/>
  <c r="V207" i="16"/>
  <c r="W207" i="16"/>
  <c r="V208" i="16"/>
  <c r="W208" i="16"/>
  <c r="V209" i="16"/>
  <c r="W209" i="16"/>
  <c r="V210" i="16"/>
  <c r="W210" i="16"/>
  <c r="V211" i="16"/>
  <c r="W211" i="16"/>
  <c r="V212" i="16"/>
  <c r="W212" i="16"/>
  <c r="V213" i="16"/>
  <c r="W213" i="16"/>
  <c r="V214" i="16"/>
  <c r="W214" i="16"/>
  <c r="V215" i="16"/>
  <c r="W215" i="16"/>
  <c r="V216" i="16"/>
  <c r="W216" i="16"/>
  <c r="V217" i="16"/>
  <c r="W217" i="16"/>
  <c r="V218" i="16"/>
  <c r="W218" i="16"/>
  <c r="V219" i="16"/>
  <c r="W219" i="16"/>
  <c r="V220" i="16"/>
  <c r="W220" i="16"/>
  <c r="V221" i="16"/>
  <c r="W221" i="16"/>
  <c r="V222" i="16"/>
  <c r="W222" i="16"/>
  <c r="V223" i="16"/>
  <c r="W223" i="16"/>
  <c r="V224" i="16"/>
  <c r="W224" i="16"/>
  <c r="V225" i="16"/>
  <c r="W225" i="16"/>
  <c r="V226" i="16"/>
  <c r="W226" i="16"/>
  <c r="V227" i="16"/>
  <c r="W227" i="16"/>
  <c r="V228" i="16"/>
  <c r="W228" i="16"/>
  <c r="V229" i="16"/>
  <c r="W229" i="16"/>
  <c r="V230" i="16"/>
  <c r="W230" i="16"/>
  <c r="V231" i="16"/>
  <c r="W231" i="16"/>
  <c r="V232" i="16"/>
  <c r="W232" i="16"/>
  <c r="V233" i="16"/>
  <c r="W233" i="16"/>
  <c r="V234" i="16"/>
  <c r="W234" i="16"/>
  <c r="V235" i="16"/>
  <c r="W235" i="16"/>
  <c r="V236" i="16"/>
  <c r="W236" i="16"/>
  <c r="V237" i="16"/>
  <c r="W237" i="16"/>
  <c r="V238" i="16"/>
  <c r="W238" i="16"/>
  <c r="V239" i="16"/>
  <c r="W239" i="16"/>
  <c r="V240" i="16"/>
  <c r="W240" i="16"/>
  <c r="V241" i="16"/>
  <c r="W241" i="16"/>
  <c r="V242" i="16"/>
  <c r="W242" i="16"/>
  <c r="V243" i="16"/>
  <c r="W243" i="16"/>
  <c r="V244" i="16"/>
  <c r="W244" i="16"/>
  <c r="V245" i="16"/>
  <c r="W245" i="16"/>
  <c r="V246" i="16"/>
  <c r="W246" i="16"/>
  <c r="V247" i="16"/>
  <c r="W247" i="16"/>
  <c r="V248" i="16"/>
  <c r="W248" i="16"/>
  <c r="V249" i="16"/>
  <c r="W249" i="16"/>
  <c r="V250" i="16"/>
  <c r="W250" i="16"/>
  <c r="V251" i="16"/>
  <c r="W251" i="16"/>
  <c r="V252" i="16"/>
  <c r="W252" i="16"/>
  <c r="V253" i="16"/>
  <c r="W253" i="16"/>
  <c r="V254" i="16"/>
  <c r="W254" i="16"/>
  <c r="V255" i="16"/>
  <c r="W255" i="16"/>
  <c r="V256" i="16"/>
  <c r="W256" i="16"/>
  <c r="V257" i="16"/>
  <c r="W257" i="16"/>
  <c r="V258" i="16"/>
  <c r="W258" i="16"/>
  <c r="V259" i="16"/>
  <c r="W259" i="16"/>
  <c r="V260" i="16"/>
  <c r="W260" i="16"/>
  <c r="V261" i="16"/>
  <c r="W261" i="16"/>
  <c r="V262" i="16"/>
  <c r="W262" i="16"/>
  <c r="V263" i="16"/>
  <c r="W263" i="16"/>
  <c r="V264" i="16"/>
  <c r="W264" i="16"/>
  <c r="V265" i="16"/>
  <c r="W265" i="16"/>
  <c r="V266" i="16"/>
  <c r="W266" i="16"/>
  <c r="V267" i="16"/>
  <c r="W267" i="16"/>
  <c r="V268" i="16"/>
  <c r="W268" i="16"/>
  <c r="V269" i="16"/>
  <c r="W269" i="16"/>
  <c r="V270" i="16"/>
  <c r="W270" i="16"/>
  <c r="V271" i="16"/>
  <c r="W271" i="16"/>
  <c r="V272" i="16"/>
  <c r="W272" i="16"/>
  <c r="V273" i="16"/>
  <c r="W273" i="16"/>
  <c r="V274" i="16"/>
  <c r="W274" i="16"/>
  <c r="V275" i="16"/>
  <c r="W275" i="16"/>
  <c r="V276" i="16"/>
  <c r="W276" i="16"/>
  <c r="V277" i="16"/>
  <c r="W277" i="16"/>
  <c r="V278" i="16"/>
  <c r="W278" i="16"/>
  <c r="V279" i="16"/>
  <c r="W279" i="16"/>
  <c r="V280" i="16"/>
  <c r="W280" i="16"/>
  <c r="V281" i="16"/>
  <c r="W281" i="16"/>
  <c r="V282" i="16"/>
  <c r="W282" i="16"/>
  <c r="V283" i="16"/>
  <c r="W283" i="16"/>
  <c r="V284" i="16"/>
  <c r="W284" i="16"/>
  <c r="V285" i="16"/>
  <c r="W285" i="16"/>
  <c r="V286" i="16"/>
  <c r="W286" i="16"/>
  <c r="V287" i="16"/>
  <c r="W287" i="16"/>
  <c r="V288" i="16"/>
  <c r="W288" i="16"/>
  <c r="V289" i="16"/>
  <c r="W289" i="16"/>
  <c r="V290" i="16"/>
  <c r="W290" i="16"/>
  <c r="V291" i="16"/>
  <c r="W291" i="16"/>
  <c r="V292" i="16"/>
  <c r="W292" i="16"/>
  <c r="V293" i="16"/>
  <c r="W293" i="16"/>
  <c r="V294" i="16"/>
  <c r="W294" i="16"/>
  <c r="V295" i="16"/>
  <c r="W295" i="16"/>
  <c r="V296" i="16"/>
  <c r="W296" i="16"/>
  <c r="V297" i="16"/>
  <c r="W297" i="16"/>
  <c r="V298" i="16"/>
  <c r="W298" i="16"/>
  <c r="V299" i="16"/>
  <c r="W299" i="16"/>
  <c r="V300" i="16"/>
  <c r="W300" i="16"/>
  <c r="V301" i="16"/>
  <c r="W301" i="16"/>
  <c r="V302" i="16"/>
  <c r="W302" i="16"/>
  <c r="V303" i="16"/>
  <c r="W303" i="16"/>
  <c r="V304" i="16"/>
  <c r="W304" i="16"/>
  <c r="V305" i="16"/>
  <c r="W305" i="16"/>
  <c r="V306" i="16"/>
  <c r="W306" i="16"/>
  <c r="V307" i="16"/>
  <c r="W307" i="16"/>
  <c r="V308" i="16"/>
  <c r="W308" i="16"/>
  <c r="V309" i="16"/>
  <c r="W309" i="16"/>
  <c r="V310" i="16"/>
  <c r="W310" i="16"/>
  <c r="V311" i="16"/>
  <c r="W311" i="16"/>
  <c r="V312" i="16"/>
  <c r="W312" i="16"/>
  <c r="V313" i="16"/>
  <c r="W313" i="16"/>
  <c r="V314" i="16"/>
  <c r="W314" i="16"/>
  <c r="V315" i="16"/>
  <c r="W315" i="16"/>
  <c r="V316" i="16"/>
  <c r="W316" i="16"/>
  <c r="V317" i="16"/>
  <c r="W317" i="16"/>
  <c r="V318" i="16"/>
  <c r="W318" i="16"/>
  <c r="V319" i="16"/>
  <c r="W319" i="16"/>
  <c r="V320" i="16"/>
  <c r="W320" i="16"/>
  <c r="V321" i="16"/>
  <c r="W321" i="16"/>
  <c r="V322" i="16"/>
  <c r="W322" i="16"/>
  <c r="V323" i="16"/>
  <c r="W323" i="16"/>
  <c r="V324" i="16"/>
  <c r="W324" i="16"/>
  <c r="V325" i="16"/>
  <c r="W325" i="16"/>
  <c r="V326" i="16"/>
  <c r="W326" i="16"/>
  <c r="V327" i="16"/>
  <c r="W327" i="16"/>
  <c r="V328" i="16"/>
  <c r="W328" i="16"/>
  <c r="V329" i="16"/>
  <c r="W329" i="16"/>
  <c r="V330" i="16"/>
  <c r="W330" i="16"/>
  <c r="V331" i="16"/>
  <c r="W331" i="16"/>
  <c r="V332" i="16"/>
  <c r="W332" i="16"/>
  <c r="V333" i="16"/>
  <c r="W333" i="16"/>
  <c r="V334" i="16"/>
  <c r="W334" i="16"/>
  <c r="V335" i="16"/>
  <c r="W335" i="16"/>
  <c r="V336" i="16"/>
  <c r="W336" i="16"/>
  <c r="V337" i="16"/>
  <c r="W337" i="16"/>
  <c r="V338" i="16"/>
  <c r="W338" i="16"/>
  <c r="V339" i="16"/>
  <c r="W339" i="16"/>
  <c r="V340" i="16"/>
  <c r="W340" i="16"/>
  <c r="V341" i="16"/>
  <c r="W341" i="16"/>
  <c r="V342" i="16"/>
  <c r="W342" i="16"/>
  <c r="V343" i="16"/>
  <c r="W343" i="16"/>
  <c r="V344" i="16"/>
  <c r="W344" i="16"/>
  <c r="V345" i="16"/>
  <c r="W345" i="16"/>
  <c r="V346" i="16"/>
  <c r="W346" i="16"/>
  <c r="V347" i="16"/>
  <c r="W347" i="16"/>
  <c r="V348" i="16"/>
  <c r="W348" i="16"/>
  <c r="V349" i="16"/>
  <c r="W349" i="16"/>
  <c r="V350" i="16"/>
  <c r="W350" i="16"/>
  <c r="V351" i="16"/>
  <c r="W351" i="16"/>
  <c r="V352" i="16"/>
  <c r="W352" i="16"/>
  <c r="V353" i="16"/>
  <c r="W353" i="16"/>
  <c r="V354" i="16"/>
  <c r="W354" i="16"/>
  <c r="V355" i="16"/>
  <c r="W355" i="16"/>
  <c r="V356" i="16"/>
  <c r="W356" i="16"/>
  <c r="V357" i="16"/>
  <c r="W357" i="16"/>
  <c r="V358" i="16"/>
  <c r="W358" i="16"/>
  <c r="V359" i="16"/>
  <c r="W359" i="16"/>
  <c r="V360" i="16"/>
  <c r="W360" i="16"/>
  <c r="V361" i="16"/>
  <c r="W361" i="16"/>
  <c r="V362" i="16"/>
  <c r="W362" i="16"/>
  <c r="V363" i="16"/>
  <c r="W363" i="16"/>
  <c r="V364" i="16"/>
  <c r="W364" i="16"/>
  <c r="V365" i="16"/>
  <c r="W365" i="16"/>
  <c r="V366" i="16"/>
  <c r="W366" i="16"/>
  <c r="V367" i="16"/>
  <c r="W367" i="16"/>
  <c r="V368" i="16"/>
  <c r="W368" i="16"/>
  <c r="V369" i="16"/>
  <c r="W369" i="16"/>
  <c r="V370" i="16"/>
  <c r="W370" i="16"/>
  <c r="V371" i="16"/>
  <c r="W371" i="16"/>
  <c r="V372" i="16"/>
  <c r="W372" i="16"/>
  <c r="V373" i="16"/>
  <c r="W373" i="16"/>
  <c r="V374" i="16"/>
  <c r="W374" i="16"/>
  <c r="V375" i="16"/>
  <c r="W375" i="16"/>
  <c r="V376" i="16"/>
  <c r="W376" i="16"/>
  <c r="V377" i="16"/>
  <c r="W377" i="16"/>
  <c r="V378" i="16"/>
  <c r="W378" i="16"/>
  <c r="V379" i="16"/>
  <c r="W379" i="16"/>
  <c r="V380" i="16"/>
  <c r="W380" i="16"/>
  <c r="V381" i="16"/>
  <c r="W381" i="16"/>
  <c r="V382" i="16"/>
  <c r="W382" i="16"/>
  <c r="V383" i="16"/>
  <c r="W383" i="16"/>
  <c r="V384" i="16"/>
  <c r="W384" i="16"/>
  <c r="V385" i="16"/>
  <c r="W385" i="16"/>
  <c r="V386" i="16"/>
  <c r="W386" i="16"/>
  <c r="V387" i="16"/>
  <c r="W387" i="16"/>
  <c r="V388" i="16"/>
  <c r="W388" i="16"/>
  <c r="V389" i="16"/>
  <c r="W389" i="16"/>
  <c r="V390" i="16"/>
  <c r="W390" i="16"/>
  <c r="V391" i="16"/>
  <c r="W391" i="16"/>
  <c r="V392" i="16"/>
  <c r="W392" i="16"/>
  <c r="V393" i="16"/>
  <c r="W393" i="16"/>
  <c r="V394" i="16"/>
  <c r="W394" i="16"/>
  <c r="V395" i="16"/>
  <c r="W395" i="16"/>
  <c r="V396" i="16"/>
  <c r="W396" i="16"/>
  <c r="V397" i="16"/>
  <c r="W397" i="16"/>
  <c r="V398" i="16"/>
  <c r="W398" i="16"/>
  <c r="V399" i="16"/>
  <c r="W399" i="16"/>
  <c r="V400" i="16"/>
  <c r="W400" i="16"/>
  <c r="V401" i="16"/>
  <c r="W401" i="16"/>
  <c r="V402" i="16"/>
  <c r="W402" i="16"/>
  <c r="V403" i="16"/>
  <c r="W403" i="16"/>
  <c r="V404" i="16"/>
  <c r="W404" i="16"/>
  <c r="V405" i="16"/>
  <c r="W405" i="16"/>
  <c r="V406" i="16"/>
  <c r="W406" i="16"/>
  <c r="V407" i="16"/>
  <c r="W407" i="16"/>
  <c r="V408" i="16"/>
  <c r="W408" i="16"/>
  <c r="V409" i="16"/>
  <c r="W409" i="16"/>
  <c r="V410" i="16"/>
  <c r="W410" i="16"/>
  <c r="V411" i="16"/>
  <c r="W411" i="16"/>
  <c r="V412" i="16"/>
  <c r="W412" i="16"/>
  <c r="V413" i="16"/>
  <c r="W413" i="16"/>
  <c r="V414" i="16"/>
  <c r="W414" i="16"/>
  <c r="V415" i="16"/>
  <c r="W415" i="16"/>
  <c r="V416" i="16"/>
  <c r="W416" i="16"/>
  <c r="V417" i="16"/>
  <c r="W417" i="16"/>
  <c r="V418" i="16"/>
  <c r="W418" i="16"/>
  <c r="V419" i="16"/>
  <c r="W419" i="16"/>
  <c r="V420" i="16"/>
  <c r="W420" i="16"/>
  <c r="V421" i="16"/>
  <c r="W421" i="16"/>
  <c r="V422" i="16"/>
  <c r="W422" i="16"/>
  <c r="V423" i="16"/>
  <c r="W423" i="16"/>
  <c r="V424" i="16"/>
  <c r="W424" i="16"/>
  <c r="V425" i="16"/>
  <c r="W425" i="16"/>
  <c r="V426" i="16"/>
  <c r="W426" i="16"/>
  <c r="V427" i="16"/>
  <c r="W427" i="16"/>
  <c r="V428" i="16"/>
  <c r="W428" i="16"/>
  <c r="V429" i="16"/>
  <c r="W429" i="16"/>
  <c r="V430" i="16"/>
  <c r="W430" i="16"/>
  <c r="V431" i="16"/>
  <c r="W431" i="16"/>
  <c r="V432" i="16"/>
  <c r="W432" i="16"/>
  <c r="V433" i="16"/>
  <c r="W433" i="16"/>
  <c r="V434" i="16"/>
  <c r="W434" i="16"/>
  <c r="V435" i="16"/>
  <c r="W435" i="16"/>
  <c r="V436" i="16"/>
  <c r="W436" i="16"/>
  <c r="V437" i="16"/>
  <c r="W437" i="16"/>
  <c r="V438" i="16"/>
  <c r="W438" i="16"/>
  <c r="V439" i="16"/>
  <c r="W439" i="16"/>
  <c r="V440" i="16"/>
  <c r="W440" i="16"/>
  <c r="V441" i="16"/>
  <c r="W441" i="16"/>
  <c r="V442" i="16"/>
  <c r="W442" i="16"/>
  <c r="V443" i="16"/>
  <c r="W443" i="16"/>
  <c r="V444" i="16"/>
  <c r="W444" i="16"/>
  <c r="V445" i="16"/>
  <c r="W445" i="16"/>
  <c r="V446" i="16"/>
  <c r="W446" i="16"/>
  <c r="V447" i="16"/>
  <c r="W447" i="16"/>
  <c r="V448" i="16"/>
  <c r="W448" i="16"/>
  <c r="V449" i="16"/>
  <c r="W449" i="16"/>
  <c r="V450" i="16"/>
  <c r="W450" i="16"/>
  <c r="V451" i="16"/>
  <c r="W451" i="16"/>
  <c r="V452" i="16"/>
  <c r="W452" i="16"/>
  <c r="V453" i="16"/>
  <c r="W453" i="16"/>
  <c r="V454" i="16"/>
  <c r="W454" i="16"/>
  <c r="V455" i="16"/>
  <c r="W455" i="16"/>
  <c r="V456" i="16"/>
  <c r="W456" i="16"/>
  <c r="V457" i="16"/>
  <c r="W457" i="16"/>
  <c r="V458" i="16"/>
  <c r="W458" i="16"/>
  <c r="V459" i="16"/>
  <c r="W459" i="16"/>
  <c r="V460" i="16"/>
  <c r="W460" i="16"/>
  <c r="V461" i="16"/>
  <c r="W461" i="16"/>
  <c r="V462" i="16"/>
  <c r="W462" i="16"/>
  <c r="V463" i="16"/>
  <c r="W463" i="16"/>
  <c r="V464" i="16"/>
  <c r="W464" i="16"/>
  <c r="V465" i="16"/>
  <c r="W465" i="16"/>
  <c r="V466" i="16"/>
  <c r="W466" i="16"/>
  <c r="V467" i="16"/>
  <c r="W467" i="16"/>
  <c r="V468" i="16"/>
  <c r="W468" i="16"/>
  <c r="V469" i="16"/>
  <c r="W469" i="16"/>
  <c r="V470" i="16"/>
  <c r="W470" i="16"/>
  <c r="V471" i="16"/>
  <c r="W471" i="16"/>
  <c r="V472" i="16"/>
  <c r="W472" i="16"/>
  <c r="V473" i="16"/>
  <c r="W473" i="16"/>
  <c r="V474" i="16"/>
  <c r="W474" i="16"/>
  <c r="V475" i="16"/>
  <c r="W475" i="16"/>
  <c r="V476" i="16"/>
  <c r="W476" i="16"/>
  <c r="V477" i="16"/>
  <c r="W477" i="16"/>
  <c r="V478" i="16"/>
  <c r="W478" i="16"/>
  <c r="V479" i="16"/>
  <c r="W479" i="16"/>
  <c r="V480" i="16"/>
  <c r="W480" i="16"/>
  <c r="V481" i="16"/>
  <c r="W481" i="16"/>
  <c r="V482" i="16"/>
  <c r="W482" i="16"/>
  <c r="V483" i="16"/>
  <c r="W483" i="16"/>
  <c r="V484" i="16"/>
  <c r="W484" i="16"/>
  <c r="V485" i="16"/>
  <c r="W485" i="16"/>
  <c r="V486" i="16"/>
  <c r="W486" i="16"/>
  <c r="V487" i="16"/>
  <c r="W487" i="16"/>
  <c r="V488" i="16"/>
  <c r="W488" i="16"/>
  <c r="V489" i="16"/>
  <c r="W489" i="16"/>
  <c r="V490" i="16"/>
  <c r="W490" i="16"/>
  <c r="V491" i="16"/>
  <c r="W491" i="16"/>
  <c r="V492" i="16"/>
  <c r="W492" i="16"/>
  <c r="V493" i="16"/>
  <c r="W493" i="16"/>
  <c r="V494" i="16"/>
  <c r="W494" i="16"/>
  <c r="V495" i="16"/>
  <c r="W495" i="16"/>
  <c r="V496" i="16"/>
  <c r="W496" i="16"/>
  <c r="V497" i="16"/>
  <c r="W497" i="16"/>
  <c r="V498" i="16"/>
  <c r="W498" i="16"/>
  <c r="V499" i="16"/>
  <c r="W499" i="16"/>
  <c r="V500" i="16"/>
  <c r="W500" i="16"/>
  <c r="V501" i="16"/>
  <c r="W501" i="16"/>
  <c r="V502" i="16"/>
  <c r="W502" i="16"/>
  <c r="V503" i="16"/>
  <c r="W503" i="16"/>
  <c r="V504" i="16"/>
  <c r="W504" i="16"/>
  <c r="V505" i="16"/>
  <c r="W505" i="16"/>
  <c r="V506" i="16"/>
  <c r="W506" i="16"/>
  <c r="V507" i="16"/>
  <c r="W507" i="16"/>
  <c r="V508" i="16"/>
  <c r="W508" i="16"/>
  <c r="V509" i="16"/>
  <c r="W509" i="16"/>
  <c r="V510" i="16"/>
  <c r="W510" i="16"/>
  <c r="V511" i="16"/>
  <c r="W511" i="16"/>
  <c r="V512" i="16"/>
  <c r="W512" i="16"/>
  <c r="V513" i="16"/>
  <c r="W513" i="16"/>
  <c r="V514" i="16"/>
  <c r="W514" i="16"/>
  <c r="V515" i="16"/>
  <c r="W515" i="16"/>
  <c r="V516" i="16"/>
  <c r="W516" i="16"/>
  <c r="V517" i="16"/>
  <c r="W517" i="16"/>
  <c r="V518" i="16"/>
  <c r="W518" i="16"/>
  <c r="V519" i="16"/>
  <c r="W519" i="16"/>
  <c r="V520" i="16"/>
  <c r="W520" i="16"/>
  <c r="V521" i="16"/>
  <c r="W521" i="16"/>
  <c r="V522" i="16"/>
  <c r="W522" i="16"/>
  <c r="V523" i="16"/>
  <c r="W523" i="16"/>
  <c r="V524" i="16"/>
  <c r="W524" i="16"/>
  <c r="V525" i="16"/>
  <c r="W525" i="16"/>
  <c r="V526" i="16"/>
  <c r="W526" i="16"/>
  <c r="V527" i="16"/>
  <c r="W527" i="16"/>
  <c r="V528" i="16"/>
  <c r="W528" i="16"/>
  <c r="V529" i="16"/>
  <c r="W529" i="16"/>
  <c r="V530" i="16"/>
  <c r="W530" i="16"/>
  <c r="V531" i="16"/>
  <c r="W531" i="16"/>
  <c r="V532" i="16"/>
  <c r="W532" i="16"/>
  <c r="V533" i="16"/>
  <c r="W533" i="16"/>
  <c r="V534" i="16"/>
  <c r="W534" i="16"/>
  <c r="V535" i="16"/>
  <c r="W535" i="16"/>
  <c r="V536" i="16"/>
  <c r="W536" i="16"/>
  <c r="V537" i="16"/>
  <c r="W537" i="16"/>
  <c r="V538" i="16"/>
  <c r="W538" i="16"/>
  <c r="V539" i="16"/>
  <c r="W539" i="16"/>
  <c r="V540" i="16"/>
  <c r="W540" i="16"/>
  <c r="V541" i="16"/>
  <c r="W541" i="16"/>
  <c r="V542" i="16"/>
  <c r="W542" i="16"/>
  <c r="V543" i="16"/>
  <c r="W543" i="16"/>
  <c r="V544" i="16"/>
  <c r="W544" i="16"/>
  <c r="V545" i="16"/>
  <c r="W545" i="16"/>
  <c r="V546" i="16"/>
  <c r="W546" i="16"/>
  <c r="V547" i="16"/>
  <c r="W547" i="16"/>
  <c r="V548" i="16"/>
  <c r="W548" i="16"/>
  <c r="V549" i="16"/>
  <c r="W549" i="16"/>
  <c r="V550" i="16"/>
  <c r="W550" i="16"/>
  <c r="V551" i="16"/>
  <c r="W551" i="16"/>
  <c r="V552" i="16"/>
  <c r="W552" i="16"/>
  <c r="V553" i="16"/>
  <c r="W553" i="16"/>
  <c r="V554" i="16"/>
  <c r="W554" i="16"/>
  <c r="V555" i="16"/>
  <c r="W555" i="16"/>
  <c r="V556" i="16"/>
  <c r="W556" i="16"/>
  <c r="V557" i="16"/>
  <c r="W557" i="16"/>
  <c r="V558" i="16"/>
  <c r="W558" i="16"/>
  <c r="V559" i="16"/>
  <c r="W559" i="16"/>
  <c r="V560" i="16"/>
  <c r="W560" i="16"/>
  <c r="V561" i="16"/>
  <c r="W561" i="16"/>
  <c r="V562" i="16"/>
  <c r="W562" i="16"/>
  <c r="V563" i="16"/>
  <c r="W563" i="16"/>
  <c r="V564" i="16"/>
  <c r="W564" i="16"/>
  <c r="V565" i="16"/>
  <c r="W565" i="16"/>
  <c r="V566" i="16"/>
  <c r="W566" i="16"/>
  <c r="V567" i="16"/>
  <c r="W567" i="16"/>
  <c r="V568" i="16"/>
  <c r="W568" i="16"/>
  <c r="V569" i="16"/>
  <c r="W569" i="16"/>
  <c r="V570" i="16"/>
  <c r="W570" i="16"/>
  <c r="V571" i="16"/>
  <c r="W571" i="16"/>
  <c r="V572" i="16"/>
  <c r="W572" i="16"/>
  <c r="V573" i="16"/>
  <c r="W573" i="16"/>
  <c r="V574" i="16"/>
  <c r="W574" i="16"/>
  <c r="V575" i="16"/>
  <c r="W575" i="16"/>
  <c r="V576" i="16"/>
  <c r="W576" i="16"/>
  <c r="V577" i="16"/>
  <c r="W577" i="16"/>
  <c r="V578" i="16"/>
  <c r="W578" i="16"/>
  <c r="V579" i="16"/>
  <c r="W579" i="16"/>
  <c r="V580" i="16"/>
  <c r="W580" i="16"/>
  <c r="V581" i="16"/>
  <c r="W581" i="16"/>
  <c r="V582" i="16"/>
  <c r="W582" i="16"/>
  <c r="V583" i="16"/>
  <c r="W583" i="16"/>
  <c r="V584" i="16"/>
  <c r="W584" i="16"/>
  <c r="V585" i="16"/>
  <c r="W585" i="16"/>
  <c r="V586" i="16"/>
  <c r="W586" i="16"/>
  <c r="V587" i="16"/>
  <c r="W587" i="16"/>
  <c r="V588" i="16"/>
  <c r="W588" i="16"/>
  <c r="V589" i="16"/>
  <c r="W589" i="16"/>
  <c r="V590" i="16"/>
  <c r="W590" i="16"/>
  <c r="V591" i="16"/>
  <c r="W591" i="16"/>
  <c r="V592" i="16"/>
  <c r="W592" i="16"/>
  <c r="V593" i="16"/>
  <c r="W593" i="16"/>
  <c r="V594" i="16"/>
  <c r="W594" i="16"/>
  <c r="V595" i="16"/>
  <c r="W595" i="16"/>
  <c r="V596" i="16"/>
  <c r="W596" i="16"/>
  <c r="V597" i="16"/>
  <c r="W597" i="16"/>
  <c r="V598" i="16"/>
  <c r="W598" i="16"/>
  <c r="V599" i="16"/>
  <c r="W599" i="16"/>
  <c r="V600" i="16"/>
  <c r="W600" i="16"/>
  <c r="V601" i="16"/>
  <c r="W601" i="16"/>
  <c r="V602" i="16"/>
  <c r="W602" i="16"/>
  <c r="V603" i="16"/>
  <c r="W603" i="16"/>
  <c r="V604" i="16"/>
  <c r="W604" i="16"/>
  <c r="V605" i="16"/>
  <c r="W605" i="16"/>
  <c r="V606" i="16"/>
  <c r="W606" i="16"/>
  <c r="V607" i="16"/>
  <c r="W607" i="16"/>
  <c r="V608" i="16"/>
  <c r="W608" i="16"/>
  <c r="V609" i="16"/>
  <c r="W609" i="16"/>
  <c r="V610" i="16"/>
  <c r="W610" i="16"/>
  <c r="V611" i="16"/>
  <c r="W611" i="16"/>
  <c r="V612" i="16"/>
  <c r="W612" i="16"/>
  <c r="V613" i="16"/>
  <c r="W613" i="16"/>
  <c r="V614" i="16"/>
  <c r="W614" i="16"/>
  <c r="V615" i="16"/>
  <c r="W615" i="16"/>
  <c r="V616" i="16"/>
  <c r="W616" i="16"/>
  <c r="V617" i="16"/>
  <c r="W617" i="16"/>
  <c r="V618" i="16"/>
  <c r="W618" i="16"/>
  <c r="V619" i="16"/>
  <c r="W619" i="16"/>
  <c r="V620" i="16"/>
  <c r="W620" i="16"/>
  <c r="V621" i="16"/>
  <c r="W621" i="16"/>
  <c r="V622" i="16"/>
  <c r="W622" i="16"/>
  <c r="V623" i="16"/>
  <c r="W623" i="16"/>
  <c r="V624" i="16"/>
  <c r="W624" i="16"/>
  <c r="V625" i="16"/>
  <c r="W625" i="16"/>
  <c r="V626" i="16"/>
  <c r="W626" i="16"/>
  <c r="V627" i="16"/>
  <c r="W627" i="16"/>
  <c r="V628" i="16"/>
  <c r="W628" i="16"/>
  <c r="V629" i="16"/>
  <c r="W629" i="16"/>
  <c r="V630" i="16"/>
  <c r="W630" i="16"/>
  <c r="V631" i="16"/>
  <c r="W631" i="16"/>
  <c r="V632" i="16"/>
  <c r="W632" i="16"/>
  <c r="V633" i="16"/>
  <c r="W633" i="16"/>
  <c r="V634" i="16"/>
  <c r="W634" i="16"/>
  <c r="V635" i="16"/>
  <c r="W635" i="16"/>
  <c r="V636" i="16"/>
  <c r="W636" i="16"/>
  <c r="V637" i="16"/>
  <c r="W637" i="16"/>
  <c r="V638" i="16"/>
  <c r="W638" i="16"/>
  <c r="V639" i="16"/>
  <c r="W639" i="16"/>
  <c r="V640" i="16"/>
  <c r="W640" i="16"/>
  <c r="V641" i="16"/>
  <c r="W641" i="16"/>
  <c r="V642" i="16"/>
  <c r="W642" i="16"/>
  <c r="V643" i="16"/>
  <c r="W643" i="16"/>
  <c r="V644" i="16"/>
  <c r="W644" i="16"/>
  <c r="V645" i="16"/>
  <c r="W645" i="16"/>
  <c r="V646" i="16"/>
  <c r="W646" i="16"/>
  <c r="V647" i="16"/>
  <c r="W647" i="16"/>
  <c r="V648" i="16"/>
  <c r="W648" i="16"/>
  <c r="V649" i="16"/>
  <c r="W649" i="16"/>
  <c r="V650" i="16"/>
  <c r="W650" i="16"/>
  <c r="V651" i="16"/>
  <c r="W651" i="16"/>
  <c r="V652" i="16"/>
  <c r="W652" i="16"/>
  <c r="V653" i="16"/>
  <c r="W653" i="16"/>
  <c r="V654" i="16"/>
  <c r="W654" i="16"/>
  <c r="V655" i="16"/>
  <c r="W655" i="16"/>
  <c r="V656" i="16"/>
  <c r="W656" i="16"/>
  <c r="V657" i="16"/>
  <c r="W657" i="16"/>
  <c r="V658" i="16"/>
  <c r="W658" i="16"/>
  <c r="V659" i="16"/>
  <c r="W659" i="16"/>
  <c r="V660" i="16"/>
  <c r="W660" i="16"/>
  <c r="V661" i="16"/>
  <c r="W661" i="16"/>
  <c r="V662" i="16"/>
  <c r="W662" i="16"/>
  <c r="V663" i="16"/>
  <c r="W663" i="16"/>
  <c r="V664" i="16"/>
  <c r="W664" i="16"/>
  <c r="V665" i="16"/>
  <c r="W665" i="16"/>
  <c r="V666" i="16"/>
  <c r="W666" i="16"/>
  <c r="V667" i="16"/>
  <c r="W667" i="16"/>
  <c r="V668" i="16"/>
  <c r="W668" i="16"/>
  <c r="V669" i="16"/>
  <c r="W669" i="16"/>
  <c r="V670" i="16"/>
  <c r="W670" i="16"/>
  <c r="V671" i="16"/>
  <c r="W671" i="16"/>
  <c r="V672" i="16"/>
  <c r="W672" i="16"/>
  <c r="V673" i="16"/>
  <c r="W673" i="16"/>
  <c r="V674" i="16"/>
  <c r="W674" i="16"/>
  <c r="V675" i="16"/>
  <c r="W675" i="16"/>
  <c r="V676" i="16"/>
  <c r="W676" i="16"/>
  <c r="V677" i="16"/>
  <c r="W677" i="16"/>
  <c r="V678" i="16"/>
  <c r="W678" i="16"/>
  <c r="V679" i="16"/>
  <c r="W679" i="16"/>
  <c r="V680" i="16"/>
  <c r="W680" i="16"/>
  <c r="V681" i="16"/>
  <c r="W681" i="16"/>
  <c r="V682" i="16"/>
  <c r="W682" i="16"/>
  <c r="V683" i="16"/>
  <c r="W683" i="16"/>
  <c r="V684" i="16"/>
  <c r="W684" i="16"/>
  <c r="V685" i="16"/>
  <c r="W685" i="16"/>
  <c r="V686" i="16"/>
  <c r="W686" i="16"/>
  <c r="V687" i="16"/>
  <c r="W687" i="16"/>
  <c r="V688" i="16"/>
  <c r="W688" i="16"/>
  <c r="V689" i="16"/>
  <c r="W689" i="16"/>
  <c r="V690" i="16"/>
  <c r="W690" i="16"/>
  <c r="V691" i="16"/>
  <c r="W691" i="16"/>
  <c r="V692" i="16"/>
  <c r="W692" i="16"/>
  <c r="V693" i="16"/>
  <c r="W693" i="16"/>
  <c r="V694" i="16"/>
  <c r="W694" i="16"/>
  <c r="V695" i="16"/>
  <c r="W695" i="16"/>
  <c r="V696" i="16"/>
  <c r="W696" i="16"/>
  <c r="V697" i="16"/>
  <c r="W697" i="16"/>
  <c r="V698" i="16"/>
  <c r="W698" i="16"/>
  <c r="V699" i="16"/>
  <c r="W699" i="16"/>
  <c r="V700" i="16"/>
  <c r="W700" i="16"/>
  <c r="V701" i="16"/>
  <c r="W701" i="16"/>
  <c r="V702" i="16"/>
  <c r="W702" i="16"/>
  <c r="V703" i="16"/>
  <c r="W703" i="16"/>
  <c r="V704" i="16"/>
  <c r="W704" i="16"/>
  <c r="V705" i="16"/>
  <c r="W705" i="16"/>
  <c r="V706" i="16"/>
  <c r="W706" i="16"/>
  <c r="V707" i="16"/>
  <c r="W707" i="16"/>
  <c r="V708" i="16"/>
  <c r="W708" i="16"/>
  <c r="V709" i="16"/>
  <c r="W709" i="16"/>
  <c r="V710" i="16"/>
  <c r="W710" i="16"/>
  <c r="V711" i="16"/>
  <c r="W711" i="16"/>
  <c r="V712" i="16"/>
  <c r="W712" i="16"/>
  <c r="V713" i="16"/>
  <c r="W713" i="16"/>
  <c r="V714" i="16"/>
  <c r="W714" i="16"/>
  <c r="V715" i="16"/>
  <c r="W715" i="16"/>
  <c r="V716" i="16"/>
  <c r="W716" i="16"/>
  <c r="V717" i="16"/>
  <c r="W717" i="16"/>
  <c r="V718" i="16"/>
  <c r="W718" i="16"/>
  <c r="V719" i="16"/>
  <c r="W719" i="16"/>
  <c r="V720" i="16"/>
  <c r="W720" i="16"/>
  <c r="V721" i="16"/>
  <c r="W721" i="16"/>
  <c r="V722" i="16"/>
  <c r="W722" i="16"/>
  <c r="V723" i="16"/>
  <c r="W723" i="16"/>
  <c r="V724" i="16"/>
  <c r="W724" i="16"/>
  <c r="V725" i="16"/>
  <c r="W725" i="16"/>
  <c r="V726" i="16"/>
  <c r="W726" i="16"/>
  <c r="V727" i="16"/>
  <c r="W727" i="16"/>
  <c r="V728" i="16"/>
  <c r="W728" i="16"/>
  <c r="V729" i="16"/>
  <c r="W729" i="16"/>
  <c r="V730" i="16"/>
  <c r="W730" i="16"/>
  <c r="V731" i="16"/>
  <c r="W731" i="16"/>
  <c r="V732" i="16"/>
  <c r="W732" i="16"/>
  <c r="V733" i="16"/>
  <c r="W733" i="16"/>
  <c r="V734" i="16"/>
  <c r="W734" i="16"/>
  <c r="V735" i="16"/>
  <c r="W735" i="16"/>
  <c r="V736" i="16"/>
  <c r="W736" i="16"/>
  <c r="V737" i="16"/>
  <c r="W737" i="16"/>
  <c r="V738" i="16"/>
  <c r="W738" i="16"/>
  <c r="V739" i="16"/>
  <c r="W739" i="16"/>
  <c r="V740" i="16"/>
  <c r="W740" i="16"/>
  <c r="V741" i="16"/>
  <c r="W741" i="16"/>
  <c r="V742" i="16"/>
  <c r="W742" i="16"/>
  <c r="V743" i="16"/>
  <c r="W743" i="16"/>
  <c r="V744" i="16"/>
  <c r="W744" i="16"/>
  <c r="V745" i="16"/>
  <c r="W745" i="16"/>
  <c r="V746" i="16"/>
  <c r="W746" i="16"/>
  <c r="V747" i="16"/>
  <c r="W747" i="16"/>
  <c r="V748" i="16"/>
  <c r="W748" i="16"/>
  <c r="V749" i="16"/>
  <c r="W749" i="16"/>
  <c r="V750" i="16"/>
  <c r="W750" i="16"/>
  <c r="V751" i="16"/>
  <c r="W751" i="16"/>
  <c r="V752" i="16"/>
  <c r="W752" i="16"/>
  <c r="V753" i="16"/>
  <c r="W753" i="16"/>
  <c r="V754" i="16"/>
  <c r="W754" i="16"/>
  <c r="V755" i="16"/>
  <c r="W755" i="16"/>
  <c r="V756" i="16"/>
  <c r="W756" i="16"/>
  <c r="V757" i="16"/>
  <c r="W757" i="16"/>
  <c r="V758" i="16"/>
  <c r="W758" i="16"/>
  <c r="V759" i="16"/>
  <c r="W759" i="16"/>
  <c r="V760" i="16"/>
  <c r="W760" i="16"/>
  <c r="V761" i="16"/>
  <c r="W761" i="16"/>
  <c r="V762" i="16"/>
  <c r="W762" i="16"/>
  <c r="V763" i="16"/>
  <c r="W763" i="16"/>
  <c r="V764" i="16"/>
  <c r="W764" i="16"/>
  <c r="V765" i="16"/>
  <c r="W765" i="16"/>
  <c r="V766" i="16"/>
  <c r="W766" i="16"/>
  <c r="V767" i="16"/>
  <c r="W767" i="16"/>
  <c r="V768" i="16"/>
  <c r="W768" i="16"/>
  <c r="V769" i="16"/>
  <c r="W769" i="16"/>
  <c r="V770" i="16"/>
  <c r="W770" i="16"/>
  <c r="V771" i="16"/>
  <c r="W771" i="16"/>
  <c r="V772" i="16"/>
  <c r="W772" i="16"/>
  <c r="V773" i="16"/>
  <c r="W773" i="16"/>
  <c r="V774" i="16"/>
  <c r="W774" i="16"/>
  <c r="V775" i="16"/>
  <c r="W775" i="16"/>
  <c r="V776" i="16"/>
  <c r="W776" i="16"/>
  <c r="V777" i="16"/>
  <c r="W777" i="16"/>
  <c r="V778" i="16"/>
  <c r="W778" i="16"/>
  <c r="V779" i="16"/>
  <c r="W779" i="16"/>
  <c r="V780" i="16"/>
  <c r="W780" i="16"/>
  <c r="V781" i="16"/>
  <c r="W781" i="16"/>
  <c r="V782" i="16"/>
  <c r="W782" i="16"/>
  <c r="V783" i="16"/>
  <c r="W783" i="16"/>
  <c r="V784" i="16"/>
  <c r="W784" i="16"/>
  <c r="V785" i="16"/>
  <c r="W785" i="16"/>
  <c r="V786" i="16"/>
  <c r="W786" i="16"/>
  <c r="V787" i="16"/>
  <c r="W787" i="16"/>
  <c r="V788" i="16"/>
  <c r="W788" i="16"/>
  <c r="V789" i="16"/>
  <c r="W789" i="16"/>
  <c r="V790" i="16"/>
  <c r="W790" i="16"/>
  <c r="V791" i="16"/>
  <c r="W791" i="16"/>
  <c r="V792" i="16"/>
  <c r="W792" i="16"/>
  <c r="V793" i="16"/>
  <c r="W793" i="16"/>
  <c r="V794" i="16"/>
  <c r="W794" i="16"/>
  <c r="V795" i="16"/>
  <c r="W795" i="16"/>
  <c r="V796" i="16"/>
  <c r="W796" i="16"/>
  <c r="V797" i="16"/>
  <c r="W797" i="16"/>
  <c r="V798" i="16"/>
  <c r="W798" i="16"/>
  <c r="V799" i="16"/>
  <c r="W799" i="16"/>
  <c r="V800" i="16"/>
  <c r="W800" i="16"/>
  <c r="V801" i="16"/>
  <c r="W801" i="16"/>
  <c r="V802" i="16"/>
  <c r="W802" i="16"/>
  <c r="V803" i="16"/>
  <c r="W803" i="16"/>
  <c r="V804" i="16"/>
  <c r="W804" i="16"/>
  <c r="V805" i="16"/>
  <c r="W805" i="16"/>
  <c r="V806" i="16"/>
  <c r="W806" i="16"/>
  <c r="V807" i="16"/>
  <c r="W807" i="16"/>
  <c r="V808" i="16"/>
  <c r="W808" i="16"/>
  <c r="V809" i="16"/>
  <c r="W809" i="16"/>
  <c r="V810" i="16"/>
  <c r="W810" i="16"/>
  <c r="V811" i="16"/>
  <c r="W811" i="16"/>
  <c r="V812" i="16"/>
  <c r="W812" i="16"/>
  <c r="V813" i="16"/>
  <c r="W813" i="16"/>
  <c r="V814" i="16"/>
  <c r="W814" i="16"/>
  <c r="V815" i="16"/>
  <c r="W815" i="16"/>
  <c r="V816" i="16"/>
  <c r="W816" i="16"/>
  <c r="V817" i="16"/>
  <c r="W817" i="16"/>
  <c r="V818" i="16"/>
  <c r="W818" i="16"/>
  <c r="W6" i="16"/>
  <c r="V6" i="16"/>
  <c r="Q7" i="16"/>
  <c r="R7" i="16"/>
  <c r="S7" i="16"/>
  <c r="T7" i="16"/>
  <c r="U7" i="16"/>
  <c r="Q8" i="16"/>
  <c r="R8" i="16"/>
  <c r="S8" i="16"/>
  <c r="T8" i="16"/>
  <c r="U8" i="16"/>
  <c r="Q9" i="16"/>
  <c r="R9" i="16"/>
  <c r="S9" i="16"/>
  <c r="T9" i="16"/>
  <c r="U9" i="16"/>
  <c r="Q10" i="16"/>
  <c r="R10" i="16"/>
  <c r="S10" i="16"/>
  <c r="T10" i="16"/>
  <c r="U10" i="16"/>
  <c r="Q11" i="16"/>
  <c r="R11" i="16"/>
  <c r="S11" i="16"/>
  <c r="T11" i="16"/>
  <c r="U11" i="16"/>
  <c r="Q12" i="16"/>
  <c r="R12" i="16"/>
  <c r="S12" i="16"/>
  <c r="T12" i="16"/>
  <c r="U12" i="16"/>
  <c r="Q13" i="16"/>
  <c r="R13" i="16"/>
  <c r="S13" i="16"/>
  <c r="T13" i="16"/>
  <c r="U13" i="16"/>
  <c r="Q14" i="16"/>
  <c r="R14" i="16"/>
  <c r="S14" i="16"/>
  <c r="T14" i="16"/>
  <c r="U14" i="16"/>
  <c r="Q15" i="16"/>
  <c r="R15" i="16"/>
  <c r="S15" i="16"/>
  <c r="T15" i="16"/>
  <c r="U15" i="16"/>
  <c r="Q16" i="16"/>
  <c r="R16" i="16"/>
  <c r="S16" i="16"/>
  <c r="T16" i="16"/>
  <c r="U16" i="16"/>
  <c r="Q17" i="16"/>
  <c r="R17" i="16"/>
  <c r="S17" i="16"/>
  <c r="T17" i="16"/>
  <c r="U17" i="16"/>
  <c r="Q18" i="16"/>
  <c r="R18" i="16"/>
  <c r="S18" i="16"/>
  <c r="T18" i="16"/>
  <c r="U18" i="16"/>
  <c r="Q19" i="16"/>
  <c r="R19" i="16"/>
  <c r="S19" i="16"/>
  <c r="T19" i="16"/>
  <c r="U19" i="16"/>
  <c r="Q20" i="16"/>
  <c r="R20" i="16"/>
  <c r="S20" i="16"/>
  <c r="T20" i="16"/>
  <c r="U20" i="16"/>
  <c r="Q21" i="16"/>
  <c r="R21" i="16"/>
  <c r="S21" i="16"/>
  <c r="T21" i="16"/>
  <c r="U21" i="16"/>
  <c r="Q22" i="16"/>
  <c r="R22" i="16"/>
  <c r="S22" i="16"/>
  <c r="T22" i="16"/>
  <c r="U22" i="16"/>
  <c r="Q23" i="16"/>
  <c r="R23" i="16"/>
  <c r="S23" i="16"/>
  <c r="T23" i="16"/>
  <c r="U23" i="16"/>
  <c r="Q24" i="16"/>
  <c r="R24" i="16"/>
  <c r="S24" i="16"/>
  <c r="T24" i="16"/>
  <c r="U24" i="16"/>
  <c r="Q25" i="16"/>
  <c r="R25" i="16"/>
  <c r="S25" i="16"/>
  <c r="T25" i="16"/>
  <c r="U25" i="16"/>
  <c r="Q26" i="16"/>
  <c r="R26" i="16"/>
  <c r="S26" i="16"/>
  <c r="T26" i="16"/>
  <c r="U26" i="16"/>
  <c r="Q27" i="16"/>
  <c r="R27" i="16"/>
  <c r="S27" i="16"/>
  <c r="T27" i="16"/>
  <c r="U27" i="16"/>
  <c r="Q28" i="16"/>
  <c r="R28" i="16"/>
  <c r="S28" i="16"/>
  <c r="T28" i="16"/>
  <c r="U28" i="16"/>
  <c r="Q29" i="16"/>
  <c r="R29" i="16"/>
  <c r="S29" i="16"/>
  <c r="T29" i="16"/>
  <c r="U29" i="16"/>
  <c r="Q30" i="16"/>
  <c r="R30" i="16"/>
  <c r="S30" i="16"/>
  <c r="T30" i="16"/>
  <c r="U30" i="16"/>
  <c r="Q31" i="16"/>
  <c r="R31" i="16"/>
  <c r="S31" i="16"/>
  <c r="T31" i="16"/>
  <c r="U31" i="16"/>
  <c r="Q32" i="16"/>
  <c r="R32" i="16"/>
  <c r="S32" i="16"/>
  <c r="T32" i="16"/>
  <c r="U32" i="16"/>
  <c r="Q33" i="16"/>
  <c r="R33" i="16"/>
  <c r="S33" i="16"/>
  <c r="T33" i="16"/>
  <c r="U33" i="16"/>
  <c r="Q34" i="16"/>
  <c r="R34" i="16"/>
  <c r="S34" i="16"/>
  <c r="T34" i="16"/>
  <c r="U34" i="16"/>
  <c r="Q35" i="16"/>
  <c r="R35" i="16"/>
  <c r="S35" i="16"/>
  <c r="T35" i="16"/>
  <c r="U35" i="16"/>
  <c r="Q36" i="16"/>
  <c r="R36" i="16"/>
  <c r="S36" i="16"/>
  <c r="T36" i="16"/>
  <c r="U36" i="16"/>
  <c r="Q37" i="16"/>
  <c r="R37" i="16"/>
  <c r="S37" i="16"/>
  <c r="T37" i="16"/>
  <c r="U37" i="16"/>
  <c r="Q38" i="16"/>
  <c r="R38" i="16"/>
  <c r="S38" i="16"/>
  <c r="T38" i="16"/>
  <c r="U38" i="16"/>
  <c r="Q39" i="16"/>
  <c r="R39" i="16"/>
  <c r="S39" i="16"/>
  <c r="T39" i="16"/>
  <c r="U39" i="16"/>
  <c r="Q40" i="16"/>
  <c r="R40" i="16"/>
  <c r="S40" i="16"/>
  <c r="T40" i="16"/>
  <c r="U40" i="16"/>
  <c r="Q41" i="16"/>
  <c r="R41" i="16"/>
  <c r="S41" i="16"/>
  <c r="T41" i="16"/>
  <c r="U41" i="16"/>
  <c r="Q42" i="16"/>
  <c r="R42" i="16"/>
  <c r="S42" i="16"/>
  <c r="T42" i="16"/>
  <c r="U42" i="16"/>
  <c r="Q43" i="16"/>
  <c r="R43" i="16"/>
  <c r="S43" i="16"/>
  <c r="T43" i="16"/>
  <c r="U43" i="16"/>
  <c r="Q44" i="16"/>
  <c r="R44" i="16"/>
  <c r="S44" i="16"/>
  <c r="T44" i="16"/>
  <c r="U44" i="16"/>
  <c r="Q45" i="16"/>
  <c r="R45" i="16"/>
  <c r="S45" i="16"/>
  <c r="T45" i="16"/>
  <c r="U45" i="16"/>
  <c r="Q46" i="16"/>
  <c r="R46" i="16"/>
  <c r="S46" i="16"/>
  <c r="T46" i="16"/>
  <c r="U46" i="16"/>
  <c r="Q47" i="16"/>
  <c r="R47" i="16"/>
  <c r="S47" i="16"/>
  <c r="T47" i="16"/>
  <c r="U47" i="16"/>
  <c r="Q48" i="16"/>
  <c r="R48" i="16"/>
  <c r="S48" i="16"/>
  <c r="T48" i="16"/>
  <c r="U48" i="16"/>
  <c r="Q49" i="16"/>
  <c r="R49" i="16"/>
  <c r="S49" i="16"/>
  <c r="T49" i="16"/>
  <c r="U49" i="16"/>
  <c r="Q50" i="16"/>
  <c r="R50" i="16"/>
  <c r="S50" i="16"/>
  <c r="T50" i="16"/>
  <c r="U50" i="16"/>
  <c r="Q51" i="16"/>
  <c r="R51" i="16"/>
  <c r="S51" i="16"/>
  <c r="T51" i="16"/>
  <c r="U51" i="16"/>
  <c r="Q52" i="16"/>
  <c r="R52" i="16"/>
  <c r="S52" i="16"/>
  <c r="T52" i="16"/>
  <c r="U52" i="16"/>
  <c r="Q53" i="16"/>
  <c r="R53" i="16"/>
  <c r="S53" i="16"/>
  <c r="T53" i="16"/>
  <c r="U53" i="16"/>
  <c r="Q54" i="16"/>
  <c r="R54" i="16"/>
  <c r="S54" i="16"/>
  <c r="T54" i="16"/>
  <c r="U54" i="16"/>
  <c r="Q55" i="16"/>
  <c r="R55" i="16"/>
  <c r="S55" i="16"/>
  <c r="T55" i="16"/>
  <c r="U55" i="16"/>
  <c r="Q56" i="16"/>
  <c r="R56" i="16"/>
  <c r="S56" i="16"/>
  <c r="T56" i="16"/>
  <c r="U56" i="16"/>
  <c r="Q57" i="16"/>
  <c r="R57" i="16"/>
  <c r="S57" i="16"/>
  <c r="T57" i="16"/>
  <c r="U57" i="16"/>
  <c r="Q58" i="16"/>
  <c r="R58" i="16"/>
  <c r="S58" i="16"/>
  <c r="T58" i="16"/>
  <c r="U58" i="16"/>
  <c r="Q59" i="16"/>
  <c r="R59" i="16"/>
  <c r="S59" i="16"/>
  <c r="T59" i="16"/>
  <c r="U59" i="16"/>
  <c r="Q60" i="16"/>
  <c r="R60" i="16"/>
  <c r="S60" i="16"/>
  <c r="T60" i="16"/>
  <c r="U60" i="16"/>
  <c r="Q61" i="16"/>
  <c r="R61" i="16"/>
  <c r="S61" i="16"/>
  <c r="T61" i="16"/>
  <c r="U61" i="16"/>
  <c r="Q62" i="16"/>
  <c r="R62" i="16"/>
  <c r="S62" i="16"/>
  <c r="T62" i="16"/>
  <c r="U62" i="16"/>
  <c r="Q63" i="16"/>
  <c r="R63" i="16"/>
  <c r="S63" i="16"/>
  <c r="T63" i="16"/>
  <c r="U63" i="16"/>
  <c r="Q64" i="16"/>
  <c r="R64" i="16"/>
  <c r="S64" i="16"/>
  <c r="T64" i="16"/>
  <c r="U64" i="16"/>
  <c r="Q65" i="16"/>
  <c r="R65" i="16"/>
  <c r="S65" i="16"/>
  <c r="T65" i="16"/>
  <c r="U65" i="16"/>
  <c r="Q66" i="16"/>
  <c r="R66" i="16"/>
  <c r="S66" i="16"/>
  <c r="T66" i="16"/>
  <c r="U66" i="16"/>
  <c r="Q67" i="16"/>
  <c r="R67" i="16"/>
  <c r="S67" i="16"/>
  <c r="T67" i="16"/>
  <c r="U67" i="16"/>
  <c r="Q68" i="16"/>
  <c r="R68" i="16"/>
  <c r="S68" i="16"/>
  <c r="T68" i="16"/>
  <c r="U68" i="16"/>
  <c r="Q69" i="16"/>
  <c r="R69" i="16"/>
  <c r="S69" i="16"/>
  <c r="T69" i="16"/>
  <c r="U69" i="16"/>
  <c r="Q70" i="16"/>
  <c r="R70" i="16"/>
  <c r="S70" i="16"/>
  <c r="T70" i="16"/>
  <c r="U70" i="16"/>
  <c r="Q71" i="16"/>
  <c r="R71" i="16"/>
  <c r="S71" i="16"/>
  <c r="T71" i="16"/>
  <c r="U71" i="16"/>
  <c r="Q72" i="16"/>
  <c r="R72" i="16"/>
  <c r="S72" i="16"/>
  <c r="T72" i="16"/>
  <c r="U72" i="16"/>
  <c r="Q73" i="16"/>
  <c r="R73" i="16"/>
  <c r="S73" i="16"/>
  <c r="T73" i="16"/>
  <c r="U73" i="16"/>
  <c r="Q74" i="16"/>
  <c r="R74" i="16"/>
  <c r="S74" i="16"/>
  <c r="T74" i="16"/>
  <c r="U74" i="16"/>
  <c r="Q75" i="16"/>
  <c r="R75" i="16"/>
  <c r="S75" i="16"/>
  <c r="T75" i="16"/>
  <c r="U75" i="16"/>
  <c r="Q76" i="16"/>
  <c r="R76" i="16"/>
  <c r="S76" i="16"/>
  <c r="T76" i="16"/>
  <c r="U76" i="16"/>
  <c r="Q77" i="16"/>
  <c r="R77" i="16"/>
  <c r="S77" i="16"/>
  <c r="T77" i="16"/>
  <c r="U77" i="16"/>
  <c r="Q78" i="16"/>
  <c r="R78" i="16"/>
  <c r="S78" i="16"/>
  <c r="T78" i="16"/>
  <c r="U78" i="16"/>
  <c r="Q79" i="16"/>
  <c r="R79" i="16"/>
  <c r="S79" i="16"/>
  <c r="T79" i="16"/>
  <c r="U79" i="16"/>
  <c r="Q80" i="16"/>
  <c r="R80" i="16"/>
  <c r="S80" i="16"/>
  <c r="T80" i="16"/>
  <c r="U80" i="16"/>
  <c r="Q81" i="16"/>
  <c r="R81" i="16"/>
  <c r="S81" i="16"/>
  <c r="T81" i="16"/>
  <c r="U81" i="16"/>
  <c r="Q82" i="16"/>
  <c r="R82" i="16"/>
  <c r="S82" i="16"/>
  <c r="T82" i="16"/>
  <c r="U82" i="16"/>
  <c r="Q83" i="16"/>
  <c r="R83" i="16"/>
  <c r="S83" i="16"/>
  <c r="T83" i="16"/>
  <c r="Q84" i="16"/>
  <c r="R84" i="16"/>
  <c r="S84" i="16"/>
  <c r="T84" i="16"/>
  <c r="Q85" i="16"/>
  <c r="R85" i="16"/>
  <c r="S85" i="16"/>
  <c r="T85" i="16"/>
  <c r="U85" i="16"/>
  <c r="Q86" i="16"/>
  <c r="R86" i="16"/>
  <c r="S86" i="16"/>
  <c r="T86" i="16"/>
  <c r="Q87" i="16"/>
  <c r="R87" i="16"/>
  <c r="S87" i="16"/>
  <c r="T87" i="16"/>
  <c r="U87" i="16"/>
  <c r="Q88" i="16"/>
  <c r="R88" i="16"/>
  <c r="S88" i="16"/>
  <c r="T88" i="16"/>
  <c r="U88" i="16"/>
  <c r="Q89" i="16"/>
  <c r="R89" i="16"/>
  <c r="S89" i="16"/>
  <c r="T89" i="16"/>
  <c r="U89" i="16"/>
  <c r="Q90" i="16"/>
  <c r="R90" i="16"/>
  <c r="S90" i="16"/>
  <c r="T90" i="16"/>
  <c r="U90" i="16"/>
  <c r="Q91" i="16"/>
  <c r="R91" i="16"/>
  <c r="S91" i="16"/>
  <c r="T91" i="16"/>
  <c r="U91" i="16"/>
  <c r="Q92" i="16"/>
  <c r="R92" i="16"/>
  <c r="S92" i="16"/>
  <c r="T92" i="16"/>
  <c r="U92" i="16"/>
  <c r="Q93" i="16"/>
  <c r="R93" i="16"/>
  <c r="S93" i="16"/>
  <c r="T93" i="16"/>
  <c r="U93" i="16"/>
  <c r="Q94" i="16"/>
  <c r="R94" i="16"/>
  <c r="S94" i="16"/>
  <c r="T94" i="16"/>
  <c r="U94" i="16"/>
  <c r="Q95" i="16"/>
  <c r="R95" i="16"/>
  <c r="S95" i="16"/>
  <c r="T95" i="16"/>
  <c r="Q96" i="16"/>
  <c r="R96" i="16"/>
  <c r="S96" i="16"/>
  <c r="T96" i="16"/>
  <c r="Q97" i="16"/>
  <c r="R97" i="16"/>
  <c r="S97" i="16"/>
  <c r="T97" i="16"/>
  <c r="U97" i="16"/>
  <c r="Q98" i="16"/>
  <c r="R98" i="16"/>
  <c r="S98" i="16"/>
  <c r="T98" i="16"/>
  <c r="U98" i="16"/>
  <c r="Q99" i="16"/>
  <c r="R99" i="16"/>
  <c r="S99" i="16"/>
  <c r="T99" i="16"/>
  <c r="U99" i="16"/>
  <c r="Q100" i="16"/>
  <c r="R100" i="16"/>
  <c r="S100" i="16"/>
  <c r="T100" i="16"/>
  <c r="U100" i="16"/>
  <c r="Q101" i="16"/>
  <c r="R101" i="16"/>
  <c r="S101" i="16"/>
  <c r="T101" i="16"/>
  <c r="Q102" i="16"/>
  <c r="R102" i="16"/>
  <c r="S102" i="16"/>
  <c r="T102" i="16"/>
  <c r="Q103" i="16"/>
  <c r="R103" i="16"/>
  <c r="S103" i="16"/>
  <c r="T103" i="16"/>
  <c r="U103" i="16"/>
  <c r="Q104" i="16"/>
  <c r="R104" i="16"/>
  <c r="S104" i="16"/>
  <c r="T104" i="16"/>
  <c r="Q105" i="16"/>
  <c r="R105" i="16"/>
  <c r="S105" i="16"/>
  <c r="T105" i="16"/>
  <c r="Q106" i="16"/>
  <c r="R106" i="16"/>
  <c r="S106" i="16"/>
  <c r="T106" i="16"/>
  <c r="U106" i="16"/>
  <c r="Q107" i="16"/>
  <c r="R107" i="16"/>
  <c r="S107" i="16"/>
  <c r="T107" i="16"/>
  <c r="U107" i="16"/>
  <c r="Q108" i="16"/>
  <c r="R108" i="16"/>
  <c r="S108" i="16"/>
  <c r="T108" i="16"/>
  <c r="U108" i="16"/>
  <c r="Q109" i="16"/>
  <c r="R109" i="16"/>
  <c r="S109" i="16"/>
  <c r="T109" i="16"/>
  <c r="Q110" i="16"/>
  <c r="R110" i="16"/>
  <c r="S110" i="16"/>
  <c r="T110" i="16"/>
  <c r="U110" i="16"/>
  <c r="Q111" i="16"/>
  <c r="R111" i="16"/>
  <c r="S111" i="16"/>
  <c r="T111" i="16"/>
  <c r="U111" i="16"/>
  <c r="Q112" i="16"/>
  <c r="R112" i="16"/>
  <c r="S112" i="16"/>
  <c r="T112" i="16"/>
  <c r="U112" i="16"/>
  <c r="Q113" i="16"/>
  <c r="R113" i="16"/>
  <c r="S113" i="16"/>
  <c r="T113" i="16"/>
  <c r="Q114" i="16"/>
  <c r="R114" i="16"/>
  <c r="S114" i="16"/>
  <c r="T114" i="16"/>
  <c r="U114" i="16"/>
  <c r="Q115" i="16"/>
  <c r="R115" i="16"/>
  <c r="S115" i="16"/>
  <c r="T115" i="16"/>
  <c r="U115" i="16"/>
  <c r="Q116" i="16"/>
  <c r="R116" i="16"/>
  <c r="S116" i="16"/>
  <c r="T116" i="16"/>
  <c r="U116" i="16"/>
  <c r="Q117" i="16"/>
  <c r="R117" i="16"/>
  <c r="S117" i="16"/>
  <c r="T117" i="16"/>
  <c r="U117" i="16"/>
  <c r="Q118" i="16"/>
  <c r="R118" i="16"/>
  <c r="S118" i="16"/>
  <c r="T118" i="16"/>
  <c r="U118" i="16"/>
  <c r="Q119" i="16"/>
  <c r="R119" i="16"/>
  <c r="S119" i="16"/>
  <c r="T119" i="16"/>
  <c r="U119" i="16"/>
  <c r="Q120" i="16"/>
  <c r="R120" i="16"/>
  <c r="S120" i="16"/>
  <c r="T120" i="16"/>
  <c r="U120" i="16"/>
  <c r="Q121" i="16"/>
  <c r="R121" i="16"/>
  <c r="S121" i="16"/>
  <c r="T121" i="16"/>
  <c r="U121" i="16"/>
  <c r="Q122" i="16"/>
  <c r="R122" i="16"/>
  <c r="S122" i="16"/>
  <c r="T122" i="16"/>
  <c r="U122" i="16"/>
  <c r="Q123" i="16"/>
  <c r="R123" i="16"/>
  <c r="S123" i="16"/>
  <c r="T123" i="16"/>
  <c r="U123" i="16"/>
  <c r="Q124" i="16"/>
  <c r="R124" i="16"/>
  <c r="S124" i="16"/>
  <c r="T124" i="16"/>
  <c r="U124" i="16"/>
  <c r="Q125" i="16"/>
  <c r="R125" i="16"/>
  <c r="S125" i="16"/>
  <c r="T125" i="16"/>
  <c r="U125" i="16"/>
  <c r="Q126" i="16"/>
  <c r="R126" i="16"/>
  <c r="S126" i="16"/>
  <c r="T126" i="16"/>
  <c r="U126" i="16"/>
  <c r="Q127" i="16"/>
  <c r="R127" i="16"/>
  <c r="S127" i="16"/>
  <c r="T127" i="16"/>
  <c r="U127" i="16"/>
  <c r="Q128" i="16"/>
  <c r="R128" i="16"/>
  <c r="S128" i="16"/>
  <c r="T128" i="16"/>
  <c r="U128" i="16"/>
  <c r="Q129" i="16"/>
  <c r="R129" i="16"/>
  <c r="S129" i="16"/>
  <c r="T129" i="16"/>
  <c r="U129" i="16"/>
  <c r="Q130" i="16"/>
  <c r="R130" i="16"/>
  <c r="S130" i="16"/>
  <c r="T130" i="16"/>
  <c r="Q131" i="16"/>
  <c r="R131" i="16"/>
  <c r="S131" i="16"/>
  <c r="T131" i="16"/>
  <c r="Q132" i="16"/>
  <c r="R132" i="16"/>
  <c r="S132" i="16"/>
  <c r="T132" i="16"/>
  <c r="Q133" i="16"/>
  <c r="R133" i="16"/>
  <c r="S133" i="16"/>
  <c r="T133" i="16"/>
  <c r="U133" i="16"/>
  <c r="Q134" i="16"/>
  <c r="R134" i="16"/>
  <c r="S134" i="16"/>
  <c r="T134" i="16"/>
  <c r="U134" i="16"/>
  <c r="Q135" i="16"/>
  <c r="R135" i="16"/>
  <c r="S135" i="16"/>
  <c r="T135" i="16"/>
  <c r="U135" i="16"/>
  <c r="Q136" i="16"/>
  <c r="R136" i="16"/>
  <c r="S136" i="16"/>
  <c r="T136" i="16"/>
  <c r="Q137" i="16"/>
  <c r="R137" i="16"/>
  <c r="S137" i="16"/>
  <c r="T137" i="16"/>
  <c r="U137" i="16"/>
  <c r="Q138" i="16"/>
  <c r="R138" i="16"/>
  <c r="S138" i="16"/>
  <c r="T138" i="16"/>
  <c r="U138" i="16"/>
  <c r="Q139" i="16"/>
  <c r="R139" i="16"/>
  <c r="S139" i="16"/>
  <c r="T139" i="16"/>
  <c r="U139" i="16"/>
  <c r="Q140" i="16"/>
  <c r="R140" i="16"/>
  <c r="S140" i="16"/>
  <c r="T140" i="16"/>
  <c r="U140" i="16"/>
  <c r="Q141" i="16"/>
  <c r="R141" i="16"/>
  <c r="S141" i="16"/>
  <c r="T141" i="16"/>
  <c r="U141" i="16"/>
  <c r="Q142" i="16"/>
  <c r="R142" i="16"/>
  <c r="S142" i="16"/>
  <c r="T142" i="16"/>
  <c r="Q143" i="16"/>
  <c r="R143" i="16"/>
  <c r="S143" i="16"/>
  <c r="T143" i="16"/>
  <c r="U143" i="16"/>
  <c r="Q144" i="16"/>
  <c r="R144" i="16"/>
  <c r="S144" i="16"/>
  <c r="T144" i="16"/>
  <c r="U144" i="16"/>
  <c r="Q145" i="16"/>
  <c r="R145" i="16"/>
  <c r="S145" i="16"/>
  <c r="T145" i="16"/>
  <c r="U145" i="16"/>
  <c r="Q146" i="16"/>
  <c r="R146" i="16"/>
  <c r="S146" i="16"/>
  <c r="T146" i="16"/>
  <c r="Q147" i="16"/>
  <c r="R147" i="16"/>
  <c r="S147" i="16"/>
  <c r="T147" i="16"/>
  <c r="U147" i="16"/>
  <c r="Q148" i="16"/>
  <c r="R148" i="16"/>
  <c r="S148" i="16"/>
  <c r="T148" i="16"/>
  <c r="Q149" i="16"/>
  <c r="R149" i="16"/>
  <c r="S149" i="16"/>
  <c r="T149" i="16"/>
  <c r="U149" i="16"/>
  <c r="Q150" i="16"/>
  <c r="R150" i="16"/>
  <c r="S150" i="16"/>
  <c r="T150" i="16"/>
  <c r="U150" i="16"/>
  <c r="Q151" i="16"/>
  <c r="R151" i="16"/>
  <c r="S151" i="16"/>
  <c r="T151" i="16"/>
  <c r="U151" i="16"/>
  <c r="Q152" i="16"/>
  <c r="R152" i="16"/>
  <c r="S152" i="16"/>
  <c r="T152" i="16"/>
  <c r="U152" i="16"/>
  <c r="Q153" i="16"/>
  <c r="R153" i="16"/>
  <c r="S153" i="16"/>
  <c r="T153" i="16"/>
  <c r="U153" i="16"/>
  <c r="Q154" i="16"/>
  <c r="R154" i="16"/>
  <c r="S154" i="16"/>
  <c r="T154" i="16"/>
  <c r="U154" i="16"/>
  <c r="Q155" i="16"/>
  <c r="R155" i="16"/>
  <c r="S155" i="16"/>
  <c r="T155" i="16"/>
  <c r="U155" i="16"/>
  <c r="Q156" i="16"/>
  <c r="R156" i="16"/>
  <c r="S156" i="16"/>
  <c r="T156" i="16"/>
  <c r="U156" i="16"/>
  <c r="Q157" i="16"/>
  <c r="R157" i="16"/>
  <c r="S157" i="16"/>
  <c r="T157" i="16"/>
  <c r="U157" i="16"/>
  <c r="Q158" i="16"/>
  <c r="R158" i="16"/>
  <c r="S158" i="16"/>
  <c r="T158" i="16"/>
  <c r="U158" i="16"/>
  <c r="Q159" i="16"/>
  <c r="R159" i="16"/>
  <c r="S159" i="16"/>
  <c r="T159" i="16"/>
  <c r="U159" i="16"/>
  <c r="Q160" i="16"/>
  <c r="R160" i="16"/>
  <c r="S160" i="16"/>
  <c r="T160" i="16"/>
  <c r="U160" i="16"/>
  <c r="Q161" i="16"/>
  <c r="R161" i="16"/>
  <c r="S161" i="16"/>
  <c r="T161" i="16"/>
  <c r="U161" i="16"/>
  <c r="Q162" i="16"/>
  <c r="R162" i="16"/>
  <c r="S162" i="16"/>
  <c r="T162" i="16"/>
  <c r="U162" i="16"/>
  <c r="Q163" i="16"/>
  <c r="R163" i="16"/>
  <c r="S163" i="16"/>
  <c r="T163" i="16"/>
  <c r="U163" i="16"/>
  <c r="Q164" i="16"/>
  <c r="R164" i="16"/>
  <c r="S164" i="16"/>
  <c r="T164" i="16"/>
  <c r="U164" i="16"/>
  <c r="Q165" i="16"/>
  <c r="R165" i="16"/>
  <c r="S165" i="16"/>
  <c r="T165" i="16"/>
  <c r="U165" i="16"/>
  <c r="Q166" i="16"/>
  <c r="R166" i="16"/>
  <c r="S166" i="16"/>
  <c r="T166" i="16"/>
  <c r="U166" i="16"/>
  <c r="Q167" i="16"/>
  <c r="R167" i="16"/>
  <c r="S167" i="16"/>
  <c r="T167" i="16"/>
  <c r="U167" i="16"/>
  <c r="Q168" i="16"/>
  <c r="R168" i="16"/>
  <c r="S168" i="16"/>
  <c r="T168" i="16"/>
  <c r="U168" i="16"/>
  <c r="Q169" i="16"/>
  <c r="R169" i="16"/>
  <c r="S169" i="16"/>
  <c r="T169" i="16"/>
  <c r="U169" i="16"/>
  <c r="Q170" i="16"/>
  <c r="R170" i="16"/>
  <c r="S170" i="16"/>
  <c r="T170" i="16"/>
  <c r="U170" i="16"/>
  <c r="Q171" i="16"/>
  <c r="R171" i="16"/>
  <c r="S171" i="16"/>
  <c r="T171" i="16"/>
  <c r="U171" i="16"/>
  <c r="Q172" i="16"/>
  <c r="R172" i="16"/>
  <c r="S172" i="16"/>
  <c r="T172" i="16"/>
  <c r="U172" i="16"/>
  <c r="Q173" i="16"/>
  <c r="R173" i="16"/>
  <c r="S173" i="16"/>
  <c r="T173" i="16"/>
  <c r="Q174" i="16"/>
  <c r="R174" i="16"/>
  <c r="S174" i="16"/>
  <c r="T174" i="16"/>
  <c r="Q175" i="16"/>
  <c r="R175" i="16"/>
  <c r="S175" i="16"/>
  <c r="T175" i="16"/>
  <c r="U175" i="16"/>
  <c r="Q176" i="16"/>
  <c r="R176" i="16"/>
  <c r="S176" i="16"/>
  <c r="T176" i="16"/>
  <c r="Q177" i="16"/>
  <c r="R177" i="16"/>
  <c r="S177" i="16"/>
  <c r="T177" i="16"/>
  <c r="Q178" i="16"/>
  <c r="R178" i="16"/>
  <c r="S178" i="16"/>
  <c r="T178" i="16"/>
  <c r="U178" i="16"/>
  <c r="Q179" i="16"/>
  <c r="R179" i="16"/>
  <c r="S179" i="16"/>
  <c r="T179" i="16"/>
  <c r="Q180" i="16"/>
  <c r="R180" i="16"/>
  <c r="S180" i="16"/>
  <c r="T180" i="16"/>
  <c r="U180" i="16"/>
  <c r="Q181" i="16"/>
  <c r="R181" i="16"/>
  <c r="S181" i="16"/>
  <c r="T181" i="16"/>
  <c r="U181" i="16"/>
  <c r="Q182" i="16"/>
  <c r="R182" i="16"/>
  <c r="S182" i="16"/>
  <c r="T182" i="16"/>
  <c r="U182" i="16"/>
  <c r="Q183" i="16"/>
  <c r="R183" i="16"/>
  <c r="S183" i="16"/>
  <c r="T183" i="16"/>
  <c r="Q184" i="16"/>
  <c r="R184" i="16"/>
  <c r="S184" i="16"/>
  <c r="T184" i="16"/>
  <c r="Q185" i="16"/>
  <c r="R185" i="16"/>
  <c r="S185" i="16"/>
  <c r="T185" i="16"/>
  <c r="U185" i="16"/>
  <c r="Q186" i="16"/>
  <c r="R186" i="16"/>
  <c r="S186" i="16"/>
  <c r="T186" i="16"/>
  <c r="U186" i="16"/>
  <c r="Q187" i="16"/>
  <c r="R187" i="16"/>
  <c r="S187" i="16"/>
  <c r="T187" i="16"/>
  <c r="Q188" i="16"/>
  <c r="R188" i="16"/>
  <c r="S188" i="16"/>
  <c r="T188" i="16"/>
  <c r="U188" i="16"/>
  <c r="Q189" i="16"/>
  <c r="R189" i="16"/>
  <c r="S189" i="16"/>
  <c r="T189" i="16"/>
  <c r="U189" i="16"/>
  <c r="Q190" i="16"/>
  <c r="R190" i="16"/>
  <c r="S190" i="16"/>
  <c r="T190" i="16"/>
  <c r="U190" i="16"/>
  <c r="Q191" i="16"/>
  <c r="R191" i="16"/>
  <c r="S191" i="16"/>
  <c r="T191" i="16"/>
  <c r="U191" i="16"/>
  <c r="Q192" i="16"/>
  <c r="R192" i="16"/>
  <c r="S192" i="16"/>
  <c r="T192" i="16"/>
  <c r="U192" i="16"/>
  <c r="Q193" i="16"/>
  <c r="R193" i="16"/>
  <c r="S193" i="16"/>
  <c r="T193" i="16"/>
  <c r="U193" i="16"/>
  <c r="Q194" i="16"/>
  <c r="R194" i="16"/>
  <c r="S194" i="16"/>
  <c r="T194" i="16"/>
  <c r="U194" i="16"/>
  <c r="Q195" i="16"/>
  <c r="R195" i="16"/>
  <c r="S195" i="16"/>
  <c r="T195" i="16"/>
  <c r="U195" i="16"/>
  <c r="Q196" i="16"/>
  <c r="R196" i="16"/>
  <c r="S196" i="16"/>
  <c r="T196" i="16"/>
  <c r="U196" i="16"/>
  <c r="Q197" i="16"/>
  <c r="R197" i="16"/>
  <c r="S197" i="16"/>
  <c r="T197" i="16"/>
  <c r="U197" i="16"/>
  <c r="Q198" i="16"/>
  <c r="R198" i="16"/>
  <c r="S198" i="16"/>
  <c r="T198" i="16"/>
  <c r="U198" i="16"/>
  <c r="Q199" i="16"/>
  <c r="R199" i="16"/>
  <c r="S199" i="16"/>
  <c r="T199" i="16"/>
  <c r="U199" i="16"/>
  <c r="Q200" i="16"/>
  <c r="R200" i="16"/>
  <c r="S200" i="16"/>
  <c r="T200" i="16"/>
  <c r="U200" i="16"/>
  <c r="Q201" i="16"/>
  <c r="R201" i="16"/>
  <c r="S201" i="16"/>
  <c r="T201" i="16"/>
  <c r="U201" i="16"/>
  <c r="Q202" i="16"/>
  <c r="R202" i="16"/>
  <c r="S202" i="16"/>
  <c r="T202" i="16"/>
  <c r="U202" i="16"/>
  <c r="Q203" i="16"/>
  <c r="R203" i="16"/>
  <c r="S203" i="16"/>
  <c r="T203" i="16"/>
  <c r="U203" i="16"/>
  <c r="Q204" i="16"/>
  <c r="R204" i="16"/>
  <c r="S204" i="16"/>
  <c r="T204" i="16"/>
  <c r="U204" i="16"/>
  <c r="Q205" i="16"/>
  <c r="R205" i="16"/>
  <c r="S205" i="16"/>
  <c r="T205" i="16"/>
  <c r="U205" i="16"/>
  <c r="Q206" i="16"/>
  <c r="R206" i="16"/>
  <c r="S206" i="16"/>
  <c r="T206" i="16"/>
  <c r="U206" i="16"/>
  <c r="Q207" i="16"/>
  <c r="R207" i="16"/>
  <c r="S207" i="16"/>
  <c r="T207" i="16"/>
  <c r="U207" i="16"/>
  <c r="Q208" i="16"/>
  <c r="R208" i="16"/>
  <c r="S208" i="16"/>
  <c r="T208" i="16"/>
  <c r="U208" i="16"/>
  <c r="Q209" i="16"/>
  <c r="R209" i="16"/>
  <c r="S209" i="16"/>
  <c r="T209" i="16"/>
  <c r="U209" i="16"/>
  <c r="Q210" i="16"/>
  <c r="R210" i="16"/>
  <c r="S210" i="16"/>
  <c r="T210" i="16"/>
  <c r="Q211" i="16"/>
  <c r="R211" i="16"/>
  <c r="S211" i="16"/>
  <c r="T211" i="16"/>
  <c r="U211" i="16"/>
  <c r="Q212" i="16"/>
  <c r="R212" i="16"/>
  <c r="S212" i="16"/>
  <c r="T212" i="16"/>
  <c r="U212" i="16"/>
  <c r="Q213" i="16"/>
  <c r="R213" i="16"/>
  <c r="S213" i="16"/>
  <c r="T213" i="16"/>
  <c r="U213" i="16"/>
  <c r="Q214" i="16"/>
  <c r="R214" i="16"/>
  <c r="S214" i="16"/>
  <c r="T214" i="16"/>
  <c r="U214" i="16"/>
  <c r="Q215" i="16"/>
  <c r="R215" i="16"/>
  <c r="S215" i="16"/>
  <c r="T215" i="16"/>
  <c r="U215" i="16"/>
  <c r="Q216" i="16"/>
  <c r="R216" i="16"/>
  <c r="S216" i="16"/>
  <c r="T216" i="16"/>
  <c r="Q217" i="16"/>
  <c r="R217" i="16"/>
  <c r="S217" i="16"/>
  <c r="T217" i="16"/>
  <c r="Q218" i="16"/>
  <c r="R218" i="16"/>
  <c r="S218" i="16"/>
  <c r="T218" i="16"/>
  <c r="Q219" i="16"/>
  <c r="R219" i="16"/>
  <c r="S219" i="16"/>
  <c r="T219" i="16"/>
  <c r="Q220" i="16"/>
  <c r="R220" i="16"/>
  <c r="S220" i="16"/>
  <c r="T220" i="16"/>
  <c r="U220" i="16"/>
  <c r="Q221" i="16"/>
  <c r="R221" i="16"/>
  <c r="S221" i="16"/>
  <c r="T221" i="16"/>
  <c r="U221" i="16"/>
  <c r="Q222" i="16"/>
  <c r="R222" i="16"/>
  <c r="S222" i="16"/>
  <c r="T222" i="16"/>
  <c r="U222" i="16"/>
  <c r="Q223" i="16"/>
  <c r="R223" i="16"/>
  <c r="S223" i="16"/>
  <c r="T223" i="16"/>
  <c r="U223" i="16"/>
  <c r="Q224" i="16"/>
  <c r="R224" i="16"/>
  <c r="S224" i="16"/>
  <c r="T224" i="16"/>
  <c r="U224" i="16"/>
  <c r="Q225" i="16"/>
  <c r="R225" i="16"/>
  <c r="S225" i="16"/>
  <c r="T225" i="16"/>
  <c r="Q226" i="16"/>
  <c r="R226" i="16"/>
  <c r="S226" i="16"/>
  <c r="T226" i="16"/>
  <c r="U226" i="16"/>
  <c r="Q227" i="16"/>
  <c r="R227" i="16"/>
  <c r="S227" i="16"/>
  <c r="T227" i="16"/>
  <c r="U227" i="16"/>
  <c r="Q228" i="16"/>
  <c r="R228" i="16"/>
  <c r="S228" i="16"/>
  <c r="T228" i="16"/>
  <c r="U228" i="16"/>
  <c r="Q229" i="16"/>
  <c r="R229" i="16"/>
  <c r="S229" i="16"/>
  <c r="T229" i="16"/>
  <c r="U229" i="16"/>
  <c r="Q230" i="16"/>
  <c r="R230" i="16"/>
  <c r="S230" i="16"/>
  <c r="T230" i="16"/>
  <c r="Q231" i="16"/>
  <c r="R231" i="16"/>
  <c r="S231" i="16"/>
  <c r="T231" i="16"/>
  <c r="U231" i="16"/>
  <c r="Q232" i="16"/>
  <c r="R232" i="16"/>
  <c r="S232" i="16"/>
  <c r="T232" i="16"/>
  <c r="U232" i="16"/>
  <c r="Q233" i="16"/>
  <c r="R233" i="16"/>
  <c r="S233" i="16"/>
  <c r="T233" i="16"/>
  <c r="U233" i="16"/>
  <c r="Q234" i="16"/>
  <c r="R234" i="16"/>
  <c r="S234" i="16"/>
  <c r="T234" i="16"/>
  <c r="Q235" i="16"/>
  <c r="R235" i="16"/>
  <c r="S235" i="16"/>
  <c r="T235" i="16"/>
  <c r="U235" i="16"/>
  <c r="Q236" i="16"/>
  <c r="R236" i="16"/>
  <c r="S236" i="16"/>
  <c r="T236" i="16"/>
  <c r="U236" i="16"/>
  <c r="Q237" i="16"/>
  <c r="R237" i="16"/>
  <c r="S237" i="16"/>
  <c r="T237" i="16"/>
  <c r="Q238" i="16"/>
  <c r="R238" i="16"/>
  <c r="S238" i="16"/>
  <c r="T238" i="16"/>
  <c r="U238" i="16"/>
  <c r="Q239" i="16"/>
  <c r="R239" i="16"/>
  <c r="S239" i="16"/>
  <c r="T239" i="16"/>
  <c r="U239" i="16"/>
  <c r="Q240" i="16"/>
  <c r="R240" i="16"/>
  <c r="S240" i="16"/>
  <c r="T240" i="16"/>
  <c r="U240" i="16"/>
  <c r="Q241" i="16"/>
  <c r="R241" i="16"/>
  <c r="S241" i="16"/>
  <c r="T241" i="16"/>
  <c r="U241" i="16"/>
  <c r="Q242" i="16"/>
  <c r="R242" i="16"/>
  <c r="S242" i="16"/>
  <c r="T242" i="16"/>
  <c r="U242" i="16"/>
  <c r="Q243" i="16"/>
  <c r="R243" i="16"/>
  <c r="S243" i="16"/>
  <c r="T243" i="16"/>
  <c r="U243" i="16"/>
  <c r="Q244" i="16"/>
  <c r="R244" i="16"/>
  <c r="S244" i="16"/>
  <c r="T244" i="16"/>
  <c r="U244" i="16"/>
  <c r="Q245" i="16"/>
  <c r="R245" i="16"/>
  <c r="S245" i="16"/>
  <c r="T245" i="16"/>
  <c r="U245" i="16"/>
  <c r="Q246" i="16"/>
  <c r="R246" i="16"/>
  <c r="S246" i="16"/>
  <c r="T246" i="16"/>
  <c r="U246" i="16"/>
  <c r="Q247" i="16"/>
  <c r="R247" i="16"/>
  <c r="S247" i="16"/>
  <c r="T247" i="16"/>
  <c r="U247" i="16"/>
  <c r="Q248" i="16"/>
  <c r="R248" i="16"/>
  <c r="S248" i="16"/>
  <c r="T248" i="16"/>
  <c r="U248" i="16"/>
  <c r="Q249" i="16"/>
  <c r="R249" i="16"/>
  <c r="S249" i="16"/>
  <c r="T249" i="16"/>
  <c r="U249" i="16"/>
  <c r="Q250" i="16"/>
  <c r="R250" i="16"/>
  <c r="S250" i="16"/>
  <c r="T250" i="16"/>
  <c r="U250" i="16"/>
  <c r="Q251" i="16"/>
  <c r="R251" i="16"/>
  <c r="S251" i="16"/>
  <c r="T251" i="16"/>
  <c r="U251" i="16"/>
  <c r="Q252" i="16"/>
  <c r="R252" i="16"/>
  <c r="S252" i="16"/>
  <c r="T252" i="16"/>
  <c r="U252" i="16"/>
  <c r="Q253" i="16"/>
  <c r="R253" i="16"/>
  <c r="S253" i="16"/>
  <c r="T253" i="16"/>
  <c r="U253" i="16"/>
  <c r="Q254" i="16"/>
  <c r="R254" i="16"/>
  <c r="S254" i="16"/>
  <c r="T254" i="16"/>
  <c r="U254" i="16"/>
  <c r="Q255" i="16"/>
  <c r="R255" i="16"/>
  <c r="S255" i="16"/>
  <c r="T255" i="16"/>
  <c r="U255" i="16"/>
  <c r="Q256" i="16"/>
  <c r="R256" i="16"/>
  <c r="S256" i="16"/>
  <c r="T256" i="16"/>
  <c r="U256" i="16"/>
  <c r="Q257" i="16"/>
  <c r="R257" i="16"/>
  <c r="S257" i="16"/>
  <c r="T257" i="16"/>
  <c r="U257" i="16"/>
  <c r="Q258" i="16"/>
  <c r="R258" i="16"/>
  <c r="S258" i="16"/>
  <c r="T258" i="16"/>
  <c r="U258" i="16"/>
  <c r="Q259" i="16"/>
  <c r="R259" i="16"/>
  <c r="S259" i="16"/>
  <c r="T259" i="16"/>
  <c r="U259" i="16"/>
  <c r="Q260" i="16"/>
  <c r="R260" i="16"/>
  <c r="S260" i="16"/>
  <c r="T260" i="16"/>
  <c r="U260" i="16"/>
  <c r="Q261" i="16"/>
  <c r="R261" i="16"/>
  <c r="S261" i="16"/>
  <c r="T261" i="16"/>
  <c r="U261" i="16"/>
  <c r="Q262" i="16"/>
  <c r="R262" i="16"/>
  <c r="S262" i="16"/>
  <c r="T262" i="16"/>
  <c r="U262" i="16"/>
  <c r="Q263" i="16"/>
  <c r="R263" i="16"/>
  <c r="S263" i="16"/>
  <c r="T263" i="16"/>
  <c r="U263" i="16"/>
  <c r="Q264" i="16"/>
  <c r="R264" i="16"/>
  <c r="S264" i="16"/>
  <c r="T264" i="16"/>
  <c r="U264" i="16"/>
  <c r="Q265" i="16"/>
  <c r="R265" i="16"/>
  <c r="S265" i="16"/>
  <c r="T265" i="16"/>
  <c r="U265" i="16"/>
  <c r="Q266" i="16"/>
  <c r="R266" i="16"/>
  <c r="S266" i="16"/>
  <c r="T266" i="16"/>
  <c r="U266" i="16"/>
  <c r="Q267" i="16"/>
  <c r="R267" i="16"/>
  <c r="S267" i="16"/>
  <c r="T267" i="16"/>
  <c r="U267" i="16"/>
  <c r="Q268" i="16"/>
  <c r="R268" i="16"/>
  <c r="S268" i="16"/>
  <c r="T268" i="16"/>
  <c r="U268" i="16"/>
  <c r="Q269" i="16"/>
  <c r="R269" i="16"/>
  <c r="S269" i="16"/>
  <c r="T269" i="16"/>
  <c r="U269" i="16"/>
  <c r="Q270" i="16"/>
  <c r="R270" i="16"/>
  <c r="S270" i="16"/>
  <c r="T270" i="16"/>
  <c r="U270" i="16"/>
  <c r="Q271" i="16"/>
  <c r="R271" i="16"/>
  <c r="S271" i="16"/>
  <c r="T271" i="16"/>
  <c r="U271" i="16"/>
  <c r="Q272" i="16"/>
  <c r="R272" i="16"/>
  <c r="S272" i="16"/>
  <c r="T272" i="16"/>
  <c r="U272" i="16"/>
  <c r="Q273" i="16"/>
  <c r="R273" i="16"/>
  <c r="S273" i="16"/>
  <c r="T273" i="16"/>
  <c r="U273" i="16"/>
  <c r="Q274" i="16"/>
  <c r="R274" i="16"/>
  <c r="S274" i="16"/>
  <c r="T274" i="16"/>
  <c r="U274" i="16"/>
  <c r="Q275" i="16"/>
  <c r="R275" i="16"/>
  <c r="S275" i="16"/>
  <c r="T275" i="16"/>
  <c r="U275" i="16"/>
  <c r="Q276" i="16"/>
  <c r="R276" i="16"/>
  <c r="S276" i="16"/>
  <c r="T276" i="16"/>
  <c r="U276" i="16"/>
  <c r="Q277" i="16"/>
  <c r="R277" i="16"/>
  <c r="S277" i="16"/>
  <c r="T277" i="16"/>
  <c r="U277" i="16"/>
  <c r="Q278" i="16"/>
  <c r="R278" i="16"/>
  <c r="S278" i="16"/>
  <c r="T278" i="16"/>
  <c r="U278" i="16"/>
  <c r="Q279" i="16"/>
  <c r="R279" i="16"/>
  <c r="S279" i="16"/>
  <c r="T279" i="16"/>
  <c r="U279" i="16"/>
  <c r="Q280" i="16"/>
  <c r="R280" i="16"/>
  <c r="S280" i="16"/>
  <c r="T280" i="16"/>
  <c r="U280" i="16"/>
  <c r="Q281" i="16"/>
  <c r="R281" i="16"/>
  <c r="S281" i="16"/>
  <c r="T281" i="16"/>
  <c r="U281" i="16"/>
  <c r="Q282" i="16"/>
  <c r="R282" i="16"/>
  <c r="S282" i="16"/>
  <c r="T282" i="16"/>
  <c r="U282" i="16"/>
  <c r="Q283" i="16"/>
  <c r="R283" i="16"/>
  <c r="S283" i="16"/>
  <c r="T283" i="16"/>
  <c r="U283" i="16"/>
  <c r="Q284" i="16"/>
  <c r="R284" i="16"/>
  <c r="S284" i="16"/>
  <c r="T284" i="16"/>
  <c r="U284" i="16"/>
  <c r="Q285" i="16"/>
  <c r="R285" i="16"/>
  <c r="S285" i="16"/>
  <c r="T285" i="16"/>
  <c r="U285" i="16"/>
  <c r="Q286" i="16"/>
  <c r="R286" i="16"/>
  <c r="S286" i="16"/>
  <c r="T286" i="16"/>
  <c r="U286" i="16"/>
  <c r="Q287" i="16"/>
  <c r="R287" i="16"/>
  <c r="S287" i="16"/>
  <c r="T287" i="16"/>
  <c r="U287" i="16"/>
  <c r="Q288" i="16"/>
  <c r="R288" i="16"/>
  <c r="S288" i="16"/>
  <c r="T288" i="16"/>
  <c r="U288" i="16"/>
  <c r="Q289" i="16"/>
  <c r="R289" i="16"/>
  <c r="S289" i="16"/>
  <c r="T289" i="16"/>
  <c r="U289" i="16"/>
  <c r="Q290" i="16"/>
  <c r="R290" i="16"/>
  <c r="S290" i="16"/>
  <c r="T290" i="16"/>
  <c r="U290" i="16"/>
  <c r="Q291" i="16"/>
  <c r="R291" i="16"/>
  <c r="S291" i="16"/>
  <c r="T291" i="16"/>
  <c r="U291" i="16"/>
  <c r="Q292" i="16"/>
  <c r="R292" i="16"/>
  <c r="S292" i="16"/>
  <c r="T292" i="16"/>
  <c r="U292" i="16"/>
  <c r="Q293" i="16"/>
  <c r="R293" i="16"/>
  <c r="S293" i="16"/>
  <c r="T293" i="16"/>
  <c r="U293" i="16"/>
  <c r="Q294" i="16"/>
  <c r="R294" i="16"/>
  <c r="S294" i="16"/>
  <c r="T294" i="16"/>
  <c r="U294" i="16"/>
  <c r="Q295" i="16"/>
  <c r="R295" i="16"/>
  <c r="S295" i="16"/>
  <c r="T295" i="16"/>
  <c r="U295" i="16"/>
  <c r="Q296" i="16"/>
  <c r="R296" i="16"/>
  <c r="S296" i="16"/>
  <c r="T296" i="16"/>
  <c r="U296" i="16"/>
  <c r="Q297" i="16"/>
  <c r="R297" i="16"/>
  <c r="S297" i="16"/>
  <c r="T297" i="16"/>
  <c r="U297" i="16"/>
  <c r="Q298" i="16"/>
  <c r="R298" i="16"/>
  <c r="S298" i="16"/>
  <c r="T298" i="16"/>
  <c r="U298" i="16"/>
  <c r="Q299" i="16"/>
  <c r="R299" i="16"/>
  <c r="S299" i="16"/>
  <c r="T299" i="16"/>
  <c r="U299" i="16"/>
  <c r="Q300" i="16"/>
  <c r="R300" i="16"/>
  <c r="S300" i="16"/>
  <c r="T300" i="16"/>
  <c r="U300" i="16"/>
  <c r="Q301" i="16"/>
  <c r="R301" i="16"/>
  <c r="S301" i="16"/>
  <c r="T301" i="16"/>
  <c r="U301" i="16"/>
  <c r="Q302" i="16"/>
  <c r="R302" i="16"/>
  <c r="S302" i="16"/>
  <c r="T302" i="16"/>
  <c r="U302" i="16"/>
  <c r="Q303" i="16"/>
  <c r="R303" i="16"/>
  <c r="S303" i="16"/>
  <c r="T303" i="16"/>
  <c r="U303" i="16"/>
  <c r="Q304" i="16"/>
  <c r="R304" i="16"/>
  <c r="S304" i="16"/>
  <c r="T304" i="16"/>
  <c r="U304" i="16"/>
  <c r="Q305" i="16"/>
  <c r="R305" i="16"/>
  <c r="S305" i="16"/>
  <c r="T305" i="16"/>
  <c r="U305" i="16"/>
  <c r="Q306" i="16"/>
  <c r="R306" i="16"/>
  <c r="S306" i="16"/>
  <c r="T306" i="16"/>
  <c r="U306" i="16"/>
  <c r="Q307" i="16"/>
  <c r="R307" i="16"/>
  <c r="S307" i="16"/>
  <c r="T307" i="16"/>
  <c r="U307" i="16"/>
  <c r="Q308" i="16"/>
  <c r="R308" i="16"/>
  <c r="S308" i="16"/>
  <c r="T308" i="16"/>
  <c r="U308" i="16"/>
  <c r="Q309" i="16"/>
  <c r="R309" i="16"/>
  <c r="S309" i="16"/>
  <c r="T309" i="16"/>
  <c r="U309" i="16"/>
  <c r="Q310" i="16"/>
  <c r="R310" i="16"/>
  <c r="S310" i="16"/>
  <c r="T310" i="16"/>
  <c r="U310" i="16"/>
  <c r="Q311" i="16"/>
  <c r="R311" i="16"/>
  <c r="S311" i="16"/>
  <c r="T311" i="16"/>
  <c r="U311" i="16"/>
  <c r="Q312" i="16"/>
  <c r="R312" i="16"/>
  <c r="S312" i="16"/>
  <c r="T312" i="16"/>
  <c r="U312" i="16"/>
  <c r="Q313" i="16"/>
  <c r="R313" i="16"/>
  <c r="S313" i="16"/>
  <c r="T313" i="16"/>
  <c r="U313" i="16"/>
  <c r="Q314" i="16"/>
  <c r="R314" i="16"/>
  <c r="S314" i="16"/>
  <c r="T314" i="16"/>
  <c r="U314" i="16"/>
  <c r="Q315" i="16"/>
  <c r="R315" i="16"/>
  <c r="S315" i="16"/>
  <c r="T315" i="16"/>
  <c r="U315" i="16"/>
  <c r="Q316" i="16"/>
  <c r="R316" i="16"/>
  <c r="S316" i="16"/>
  <c r="T316" i="16"/>
  <c r="U316" i="16"/>
  <c r="Q317" i="16"/>
  <c r="R317" i="16"/>
  <c r="S317" i="16"/>
  <c r="T317" i="16"/>
  <c r="U317" i="16"/>
  <c r="Q318" i="16"/>
  <c r="R318" i="16"/>
  <c r="S318" i="16"/>
  <c r="T318" i="16"/>
  <c r="U318" i="16"/>
  <c r="Q319" i="16"/>
  <c r="R319" i="16"/>
  <c r="S319" i="16"/>
  <c r="T319" i="16"/>
  <c r="U319" i="16"/>
  <c r="Q320" i="16"/>
  <c r="R320" i="16"/>
  <c r="S320" i="16"/>
  <c r="T320" i="16"/>
  <c r="U320" i="16"/>
  <c r="Q321" i="16"/>
  <c r="R321" i="16"/>
  <c r="S321" i="16"/>
  <c r="T321" i="16"/>
  <c r="U321" i="16"/>
  <c r="Q322" i="16"/>
  <c r="R322" i="16"/>
  <c r="S322" i="16"/>
  <c r="T322" i="16"/>
  <c r="U322" i="16"/>
  <c r="Q323" i="16"/>
  <c r="R323" i="16"/>
  <c r="S323" i="16"/>
  <c r="T323" i="16"/>
  <c r="U323" i="16"/>
  <c r="Q324" i="16"/>
  <c r="R324" i="16"/>
  <c r="S324" i="16"/>
  <c r="T324" i="16"/>
  <c r="U324" i="16"/>
  <c r="Q325" i="16"/>
  <c r="R325" i="16"/>
  <c r="S325" i="16"/>
  <c r="T325" i="16"/>
  <c r="U325" i="16"/>
  <c r="Q326" i="16"/>
  <c r="R326" i="16"/>
  <c r="S326" i="16"/>
  <c r="T326" i="16"/>
  <c r="U326" i="16"/>
  <c r="Q327" i="16"/>
  <c r="R327" i="16"/>
  <c r="S327" i="16"/>
  <c r="T327" i="16"/>
  <c r="U327" i="16"/>
  <c r="Q328" i="16"/>
  <c r="R328" i="16"/>
  <c r="S328" i="16"/>
  <c r="T328" i="16"/>
  <c r="U328" i="16"/>
  <c r="Q329" i="16"/>
  <c r="R329" i="16"/>
  <c r="S329" i="16"/>
  <c r="T329" i="16"/>
  <c r="U329" i="16"/>
  <c r="Q330" i="16"/>
  <c r="R330" i="16"/>
  <c r="S330" i="16"/>
  <c r="T330" i="16"/>
  <c r="U330" i="16"/>
  <c r="Q331" i="16"/>
  <c r="R331" i="16"/>
  <c r="S331" i="16"/>
  <c r="T331" i="16"/>
  <c r="U331" i="16"/>
  <c r="Q332" i="16"/>
  <c r="R332" i="16"/>
  <c r="S332" i="16"/>
  <c r="T332" i="16"/>
  <c r="U332" i="16"/>
  <c r="Q333" i="16"/>
  <c r="R333" i="16"/>
  <c r="S333" i="16"/>
  <c r="T333" i="16"/>
  <c r="U333" i="16"/>
  <c r="Q334" i="16"/>
  <c r="R334" i="16"/>
  <c r="S334" i="16"/>
  <c r="T334" i="16"/>
  <c r="U334" i="16"/>
  <c r="Q335" i="16"/>
  <c r="R335" i="16"/>
  <c r="S335" i="16"/>
  <c r="T335" i="16"/>
  <c r="U335" i="16"/>
  <c r="Q336" i="16"/>
  <c r="R336" i="16"/>
  <c r="S336" i="16"/>
  <c r="T336" i="16"/>
  <c r="U336" i="16"/>
  <c r="Q337" i="16"/>
  <c r="R337" i="16"/>
  <c r="S337" i="16"/>
  <c r="T337" i="16"/>
  <c r="U337" i="16"/>
  <c r="Q338" i="16"/>
  <c r="R338" i="16"/>
  <c r="S338" i="16"/>
  <c r="T338" i="16"/>
  <c r="U338" i="16"/>
  <c r="Q339" i="16"/>
  <c r="R339" i="16"/>
  <c r="S339" i="16"/>
  <c r="T339" i="16"/>
  <c r="U339" i="16"/>
  <c r="Q340" i="16"/>
  <c r="R340" i="16"/>
  <c r="S340" i="16"/>
  <c r="T340" i="16"/>
  <c r="U340" i="16"/>
  <c r="Q341" i="16"/>
  <c r="R341" i="16"/>
  <c r="S341" i="16"/>
  <c r="T341" i="16"/>
  <c r="U341" i="16"/>
  <c r="Q342" i="16"/>
  <c r="R342" i="16"/>
  <c r="S342" i="16"/>
  <c r="T342" i="16"/>
  <c r="U342" i="16"/>
  <c r="Q343" i="16"/>
  <c r="R343" i="16"/>
  <c r="S343" i="16"/>
  <c r="T343" i="16"/>
  <c r="U343" i="16"/>
  <c r="Q344" i="16"/>
  <c r="R344" i="16"/>
  <c r="S344" i="16"/>
  <c r="T344" i="16"/>
  <c r="U344" i="16"/>
  <c r="Q345" i="16"/>
  <c r="R345" i="16"/>
  <c r="S345" i="16"/>
  <c r="T345" i="16"/>
  <c r="U345" i="16"/>
  <c r="Q346" i="16"/>
  <c r="R346" i="16"/>
  <c r="S346" i="16"/>
  <c r="T346" i="16"/>
  <c r="U346" i="16"/>
  <c r="Q347" i="16"/>
  <c r="R347" i="16"/>
  <c r="S347" i="16"/>
  <c r="T347" i="16"/>
  <c r="U347" i="16"/>
  <c r="Q348" i="16"/>
  <c r="R348" i="16"/>
  <c r="S348" i="16"/>
  <c r="T348" i="16"/>
  <c r="U348" i="16"/>
  <c r="Q349" i="16"/>
  <c r="R349" i="16"/>
  <c r="S349" i="16"/>
  <c r="T349" i="16"/>
  <c r="U349" i="16"/>
  <c r="Q350" i="16"/>
  <c r="R350" i="16"/>
  <c r="S350" i="16"/>
  <c r="T350" i="16"/>
  <c r="U350" i="16"/>
  <c r="Q351" i="16"/>
  <c r="R351" i="16"/>
  <c r="S351" i="16"/>
  <c r="T351" i="16"/>
  <c r="U351" i="16"/>
  <c r="Q352" i="16"/>
  <c r="R352" i="16"/>
  <c r="S352" i="16"/>
  <c r="T352" i="16"/>
  <c r="U352" i="16"/>
  <c r="Q353" i="16"/>
  <c r="R353" i="16"/>
  <c r="S353" i="16"/>
  <c r="T353" i="16"/>
  <c r="U353" i="16"/>
  <c r="Q354" i="16"/>
  <c r="R354" i="16"/>
  <c r="S354" i="16"/>
  <c r="T354" i="16"/>
  <c r="U354" i="16"/>
  <c r="Q355" i="16"/>
  <c r="R355" i="16"/>
  <c r="S355" i="16"/>
  <c r="T355" i="16"/>
  <c r="U355" i="16"/>
  <c r="Q356" i="16"/>
  <c r="R356" i="16"/>
  <c r="S356" i="16"/>
  <c r="T356" i="16"/>
  <c r="U356" i="16"/>
  <c r="Q357" i="16"/>
  <c r="R357" i="16"/>
  <c r="S357" i="16"/>
  <c r="T357" i="16"/>
  <c r="U357" i="16"/>
  <c r="Q358" i="16"/>
  <c r="R358" i="16"/>
  <c r="S358" i="16"/>
  <c r="T358" i="16"/>
  <c r="U358" i="16"/>
  <c r="Q359" i="16"/>
  <c r="R359" i="16"/>
  <c r="S359" i="16"/>
  <c r="T359" i="16"/>
  <c r="U359" i="16"/>
  <c r="Q360" i="16"/>
  <c r="R360" i="16"/>
  <c r="S360" i="16"/>
  <c r="T360" i="16"/>
  <c r="U360" i="16"/>
  <c r="Q361" i="16"/>
  <c r="R361" i="16"/>
  <c r="S361" i="16"/>
  <c r="T361" i="16"/>
  <c r="U361" i="16"/>
  <c r="Q362" i="16"/>
  <c r="R362" i="16"/>
  <c r="S362" i="16"/>
  <c r="T362" i="16"/>
  <c r="U362" i="16"/>
  <c r="Q363" i="16"/>
  <c r="R363" i="16"/>
  <c r="S363" i="16"/>
  <c r="T363" i="16"/>
  <c r="U363" i="16"/>
  <c r="Q364" i="16"/>
  <c r="R364" i="16"/>
  <c r="S364" i="16"/>
  <c r="T364" i="16"/>
  <c r="U364" i="16"/>
  <c r="Q365" i="16"/>
  <c r="R365" i="16"/>
  <c r="S365" i="16"/>
  <c r="T365" i="16"/>
  <c r="U365" i="16"/>
  <c r="Q366" i="16"/>
  <c r="R366" i="16"/>
  <c r="S366" i="16"/>
  <c r="T366" i="16"/>
  <c r="U366" i="16"/>
  <c r="Q367" i="16"/>
  <c r="R367" i="16"/>
  <c r="S367" i="16"/>
  <c r="T367" i="16"/>
  <c r="U367" i="16"/>
  <c r="Q368" i="16"/>
  <c r="R368" i="16"/>
  <c r="S368" i="16"/>
  <c r="T368" i="16"/>
  <c r="U368" i="16"/>
  <c r="Q369" i="16"/>
  <c r="R369" i="16"/>
  <c r="S369" i="16"/>
  <c r="T369" i="16"/>
  <c r="U369" i="16"/>
  <c r="Q370" i="16"/>
  <c r="R370" i="16"/>
  <c r="S370" i="16"/>
  <c r="T370" i="16"/>
  <c r="U370" i="16"/>
  <c r="Q371" i="16"/>
  <c r="R371" i="16"/>
  <c r="S371" i="16"/>
  <c r="T371" i="16"/>
  <c r="U371" i="16"/>
  <c r="Q372" i="16"/>
  <c r="R372" i="16"/>
  <c r="S372" i="16"/>
  <c r="T372" i="16"/>
  <c r="U372" i="16"/>
  <c r="Q373" i="16"/>
  <c r="R373" i="16"/>
  <c r="S373" i="16"/>
  <c r="T373" i="16"/>
  <c r="U373" i="16"/>
  <c r="Q374" i="16"/>
  <c r="R374" i="16"/>
  <c r="S374" i="16"/>
  <c r="T374" i="16"/>
  <c r="U374" i="16"/>
  <c r="Q375" i="16"/>
  <c r="R375" i="16"/>
  <c r="S375" i="16"/>
  <c r="T375" i="16"/>
  <c r="U375" i="16"/>
  <c r="Q376" i="16"/>
  <c r="R376" i="16"/>
  <c r="S376" i="16"/>
  <c r="T376" i="16"/>
  <c r="U376" i="16"/>
  <c r="Q377" i="16"/>
  <c r="R377" i="16"/>
  <c r="S377" i="16"/>
  <c r="T377" i="16"/>
  <c r="U377" i="16"/>
  <c r="Q378" i="16"/>
  <c r="R378" i="16"/>
  <c r="S378" i="16"/>
  <c r="T378" i="16"/>
  <c r="U378" i="16"/>
  <c r="Q379" i="16"/>
  <c r="R379" i="16"/>
  <c r="S379" i="16"/>
  <c r="T379" i="16"/>
  <c r="U379" i="16"/>
  <c r="Q380" i="16"/>
  <c r="R380" i="16"/>
  <c r="S380" i="16"/>
  <c r="T380" i="16"/>
  <c r="U380" i="16"/>
  <c r="Q381" i="16"/>
  <c r="R381" i="16"/>
  <c r="S381" i="16"/>
  <c r="T381" i="16"/>
  <c r="U381" i="16"/>
  <c r="Q382" i="16"/>
  <c r="R382" i="16"/>
  <c r="S382" i="16"/>
  <c r="T382" i="16"/>
  <c r="U382" i="16"/>
  <c r="Q383" i="16"/>
  <c r="R383" i="16"/>
  <c r="S383" i="16"/>
  <c r="T383" i="16"/>
  <c r="U383" i="16"/>
  <c r="Q384" i="16"/>
  <c r="R384" i="16"/>
  <c r="S384" i="16"/>
  <c r="T384" i="16"/>
  <c r="U384" i="16"/>
  <c r="Q385" i="16"/>
  <c r="R385" i="16"/>
  <c r="S385" i="16"/>
  <c r="T385" i="16"/>
  <c r="U385" i="16"/>
  <c r="Q386" i="16"/>
  <c r="R386" i="16"/>
  <c r="S386" i="16"/>
  <c r="T386" i="16"/>
  <c r="U386" i="16"/>
  <c r="Q387" i="16"/>
  <c r="R387" i="16"/>
  <c r="S387" i="16"/>
  <c r="T387" i="16"/>
  <c r="U387" i="16"/>
  <c r="Q388" i="16"/>
  <c r="R388" i="16"/>
  <c r="S388" i="16"/>
  <c r="T388" i="16"/>
  <c r="U388" i="16"/>
  <c r="Q389" i="16"/>
  <c r="R389" i="16"/>
  <c r="S389" i="16"/>
  <c r="T389" i="16"/>
  <c r="U389" i="16"/>
  <c r="Q390" i="16"/>
  <c r="R390" i="16"/>
  <c r="S390" i="16"/>
  <c r="T390" i="16"/>
  <c r="U390" i="16"/>
  <c r="Q391" i="16"/>
  <c r="R391" i="16"/>
  <c r="S391" i="16"/>
  <c r="T391" i="16"/>
  <c r="U391" i="16"/>
  <c r="Q392" i="16"/>
  <c r="R392" i="16"/>
  <c r="S392" i="16"/>
  <c r="T392" i="16"/>
  <c r="U392" i="16"/>
  <c r="Q393" i="16"/>
  <c r="R393" i="16"/>
  <c r="S393" i="16"/>
  <c r="T393" i="16"/>
  <c r="U393" i="16"/>
  <c r="Q394" i="16"/>
  <c r="R394" i="16"/>
  <c r="S394" i="16"/>
  <c r="T394" i="16"/>
  <c r="U394" i="16"/>
  <c r="Q395" i="16"/>
  <c r="R395" i="16"/>
  <c r="S395" i="16"/>
  <c r="T395" i="16"/>
  <c r="U395" i="16"/>
  <c r="Q396" i="16"/>
  <c r="R396" i="16"/>
  <c r="S396" i="16"/>
  <c r="T396" i="16"/>
  <c r="U396" i="16"/>
  <c r="Q397" i="16"/>
  <c r="R397" i="16"/>
  <c r="S397" i="16"/>
  <c r="T397" i="16"/>
  <c r="U397" i="16"/>
  <c r="Q398" i="16"/>
  <c r="R398" i="16"/>
  <c r="S398" i="16"/>
  <c r="T398" i="16"/>
  <c r="U398" i="16"/>
  <c r="Q399" i="16"/>
  <c r="R399" i="16"/>
  <c r="S399" i="16"/>
  <c r="T399" i="16"/>
  <c r="U399" i="16"/>
  <c r="Q400" i="16"/>
  <c r="R400" i="16"/>
  <c r="S400" i="16"/>
  <c r="T400" i="16"/>
  <c r="U400" i="16"/>
  <c r="Q401" i="16"/>
  <c r="R401" i="16"/>
  <c r="S401" i="16"/>
  <c r="T401" i="16"/>
  <c r="U401" i="16"/>
  <c r="Q402" i="16"/>
  <c r="R402" i="16"/>
  <c r="S402" i="16"/>
  <c r="T402" i="16"/>
  <c r="U402" i="16"/>
  <c r="Q403" i="16"/>
  <c r="R403" i="16"/>
  <c r="S403" i="16"/>
  <c r="T403" i="16"/>
  <c r="U403" i="16"/>
  <c r="Q404" i="16"/>
  <c r="R404" i="16"/>
  <c r="S404" i="16"/>
  <c r="T404" i="16"/>
  <c r="U404" i="16"/>
  <c r="Q405" i="16"/>
  <c r="R405" i="16"/>
  <c r="S405" i="16"/>
  <c r="T405" i="16"/>
  <c r="U405" i="16"/>
  <c r="Q406" i="16"/>
  <c r="R406" i="16"/>
  <c r="S406" i="16"/>
  <c r="T406" i="16"/>
  <c r="U406" i="16"/>
  <c r="Q407" i="16"/>
  <c r="R407" i="16"/>
  <c r="S407" i="16"/>
  <c r="T407" i="16"/>
  <c r="U407" i="16"/>
  <c r="Q408" i="16"/>
  <c r="R408" i="16"/>
  <c r="S408" i="16"/>
  <c r="T408" i="16"/>
  <c r="U408" i="16"/>
  <c r="Q409" i="16"/>
  <c r="R409" i="16"/>
  <c r="S409" i="16"/>
  <c r="T409" i="16"/>
  <c r="U409" i="16"/>
  <c r="Q410" i="16"/>
  <c r="R410" i="16"/>
  <c r="S410" i="16"/>
  <c r="T410" i="16"/>
  <c r="U410" i="16"/>
  <c r="Q411" i="16"/>
  <c r="R411" i="16"/>
  <c r="S411" i="16"/>
  <c r="T411" i="16"/>
  <c r="U411" i="16"/>
  <c r="Q412" i="16"/>
  <c r="R412" i="16"/>
  <c r="S412" i="16"/>
  <c r="T412" i="16"/>
  <c r="U412" i="16"/>
  <c r="Q413" i="16"/>
  <c r="R413" i="16"/>
  <c r="S413" i="16"/>
  <c r="T413" i="16"/>
  <c r="U413" i="16"/>
  <c r="Q414" i="16"/>
  <c r="R414" i="16"/>
  <c r="S414" i="16"/>
  <c r="T414" i="16"/>
  <c r="U414" i="16"/>
  <c r="Q415" i="16"/>
  <c r="R415" i="16"/>
  <c r="S415" i="16"/>
  <c r="T415" i="16"/>
  <c r="U415" i="16"/>
  <c r="Q416" i="16"/>
  <c r="R416" i="16"/>
  <c r="S416" i="16"/>
  <c r="T416" i="16"/>
  <c r="U416" i="16"/>
  <c r="Q417" i="16"/>
  <c r="R417" i="16"/>
  <c r="S417" i="16"/>
  <c r="T417" i="16"/>
  <c r="U417" i="16"/>
  <c r="Q418" i="16"/>
  <c r="R418" i="16"/>
  <c r="S418" i="16"/>
  <c r="T418" i="16"/>
  <c r="U418" i="16"/>
  <c r="Q419" i="16"/>
  <c r="R419" i="16"/>
  <c r="S419" i="16"/>
  <c r="T419" i="16"/>
  <c r="U419" i="16"/>
  <c r="Q420" i="16"/>
  <c r="R420" i="16"/>
  <c r="S420" i="16"/>
  <c r="T420" i="16"/>
  <c r="U420" i="16"/>
  <c r="Q421" i="16"/>
  <c r="R421" i="16"/>
  <c r="S421" i="16"/>
  <c r="T421" i="16"/>
  <c r="U421" i="16"/>
  <c r="Q422" i="16"/>
  <c r="R422" i="16"/>
  <c r="S422" i="16"/>
  <c r="T422" i="16"/>
  <c r="U422" i="16"/>
  <c r="Q423" i="16"/>
  <c r="R423" i="16"/>
  <c r="S423" i="16"/>
  <c r="T423" i="16"/>
  <c r="U423" i="16"/>
  <c r="Q424" i="16"/>
  <c r="R424" i="16"/>
  <c r="S424" i="16"/>
  <c r="T424" i="16"/>
  <c r="U424" i="16"/>
  <c r="Q425" i="16"/>
  <c r="R425" i="16"/>
  <c r="S425" i="16"/>
  <c r="T425" i="16"/>
  <c r="U425" i="16"/>
  <c r="Q426" i="16"/>
  <c r="R426" i="16"/>
  <c r="S426" i="16"/>
  <c r="T426" i="16"/>
  <c r="U426" i="16"/>
  <c r="Q427" i="16"/>
  <c r="R427" i="16"/>
  <c r="S427" i="16"/>
  <c r="T427" i="16"/>
  <c r="U427" i="16"/>
  <c r="Q428" i="16"/>
  <c r="R428" i="16"/>
  <c r="S428" i="16"/>
  <c r="T428" i="16"/>
  <c r="U428" i="16"/>
  <c r="Q429" i="16"/>
  <c r="R429" i="16"/>
  <c r="S429" i="16"/>
  <c r="T429" i="16"/>
  <c r="U429" i="16"/>
  <c r="Q430" i="16"/>
  <c r="R430" i="16"/>
  <c r="S430" i="16"/>
  <c r="T430" i="16"/>
  <c r="U430" i="16"/>
  <c r="Q431" i="16"/>
  <c r="R431" i="16"/>
  <c r="S431" i="16"/>
  <c r="T431" i="16"/>
  <c r="U431" i="16"/>
  <c r="Q432" i="16"/>
  <c r="R432" i="16"/>
  <c r="S432" i="16"/>
  <c r="T432" i="16"/>
  <c r="U432" i="16"/>
  <c r="Q433" i="16"/>
  <c r="R433" i="16"/>
  <c r="S433" i="16"/>
  <c r="T433" i="16"/>
  <c r="U433" i="16"/>
  <c r="Q434" i="16"/>
  <c r="R434" i="16"/>
  <c r="S434" i="16"/>
  <c r="T434" i="16"/>
  <c r="U434" i="16"/>
  <c r="Q435" i="16"/>
  <c r="R435" i="16"/>
  <c r="S435" i="16"/>
  <c r="T435" i="16"/>
  <c r="U435" i="16"/>
  <c r="Q436" i="16"/>
  <c r="R436" i="16"/>
  <c r="S436" i="16"/>
  <c r="T436" i="16"/>
  <c r="U436" i="16"/>
  <c r="Q437" i="16"/>
  <c r="R437" i="16"/>
  <c r="S437" i="16"/>
  <c r="T437" i="16"/>
  <c r="U437" i="16"/>
  <c r="Q438" i="16"/>
  <c r="R438" i="16"/>
  <c r="S438" i="16"/>
  <c r="T438" i="16"/>
  <c r="U438" i="16"/>
  <c r="Q439" i="16"/>
  <c r="R439" i="16"/>
  <c r="S439" i="16"/>
  <c r="T439" i="16"/>
  <c r="U439" i="16"/>
  <c r="Q440" i="16"/>
  <c r="R440" i="16"/>
  <c r="S440" i="16"/>
  <c r="T440" i="16"/>
  <c r="U440" i="16"/>
  <c r="Q441" i="16"/>
  <c r="R441" i="16"/>
  <c r="S441" i="16"/>
  <c r="T441" i="16"/>
  <c r="U441" i="16"/>
  <c r="Q442" i="16"/>
  <c r="R442" i="16"/>
  <c r="S442" i="16"/>
  <c r="T442" i="16"/>
  <c r="U442" i="16"/>
  <c r="Q443" i="16"/>
  <c r="R443" i="16"/>
  <c r="S443" i="16"/>
  <c r="T443" i="16"/>
  <c r="U443" i="16"/>
  <c r="Q444" i="16"/>
  <c r="R444" i="16"/>
  <c r="S444" i="16"/>
  <c r="T444" i="16"/>
  <c r="U444" i="16"/>
  <c r="Q445" i="16"/>
  <c r="R445" i="16"/>
  <c r="S445" i="16"/>
  <c r="T445" i="16"/>
  <c r="U445" i="16"/>
  <c r="Q446" i="16"/>
  <c r="R446" i="16"/>
  <c r="S446" i="16"/>
  <c r="T446" i="16"/>
  <c r="U446" i="16"/>
  <c r="Q447" i="16"/>
  <c r="R447" i="16"/>
  <c r="S447" i="16"/>
  <c r="T447" i="16"/>
  <c r="U447" i="16"/>
  <c r="Q448" i="16"/>
  <c r="R448" i="16"/>
  <c r="S448" i="16"/>
  <c r="T448" i="16"/>
  <c r="U448" i="16"/>
  <c r="Q449" i="16"/>
  <c r="R449" i="16"/>
  <c r="S449" i="16"/>
  <c r="T449" i="16"/>
  <c r="U449" i="16"/>
  <c r="Q450" i="16"/>
  <c r="R450" i="16"/>
  <c r="S450" i="16"/>
  <c r="T450" i="16"/>
  <c r="U450" i="16"/>
  <c r="Q451" i="16"/>
  <c r="R451" i="16"/>
  <c r="S451" i="16"/>
  <c r="T451" i="16"/>
  <c r="U451" i="16"/>
  <c r="Q452" i="16"/>
  <c r="R452" i="16"/>
  <c r="S452" i="16"/>
  <c r="T452" i="16"/>
  <c r="U452" i="16"/>
  <c r="Q453" i="16"/>
  <c r="R453" i="16"/>
  <c r="S453" i="16"/>
  <c r="T453" i="16"/>
  <c r="U453" i="16"/>
  <c r="Q454" i="16"/>
  <c r="R454" i="16"/>
  <c r="S454" i="16"/>
  <c r="T454" i="16"/>
  <c r="U454" i="16"/>
  <c r="Q455" i="16"/>
  <c r="R455" i="16"/>
  <c r="S455" i="16"/>
  <c r="T455" i="16"/>
  <c r="U455" i="16"/>
  <c r="Q456" i="16"/>
  <c r="R456" i="16"/>
  <c r="S456" i="16"/>
  <c r="T456" i="16"/>
  <c r="U456" i="16"/>
  <c r="Q457" i="16"/>
  <c r="R457" i="16"/>
  <c r="S457" i="16"/>
  <c r="T457" i="16"/>
  <c r="U457" i="16"/>
  <c r="Q458" i="16"/>
  <c r="R458" i="16"/>
  <c r="S458" i="16"/>
  <c r="T458" i="16"/>
  <c r="U458" i="16"/>
  <c r="Q459" i="16"/>
  <c r="R459" i="16"/>
  <c r="S459" i="16"/>
  <c r="T459" i="16"/>
  <c r="U459" i="16"/>
  <c r="Q460" i="16"/>
  <c r="R460" i="16"/>
  <c r="S460" i="16"/>
  <c r="T460" i="16"/>
  <c r="U460" i="16"/>
  <c r="Q461" i="16"/>
  <c r="R461" i="16"/>
  <c r="S461" i="16"/>
  <c r="T461" i="16"/>
  <c r="U461" i="16"/>
  <c r="Q462" i="16"/>
  <c r="R462" i="16"/>
  <c r="S462" i="16"/>
  <c r="T462" i="16"/>
  <c r="U462" i="16"/>
  <c r="Q463" i="16"/>
  <c r="R463" i="16"/>
  <c r="S463" i="16"/>
  <c r="T463" i="16"/>
  <c r="U463" i="16"/>
  <c r="Q464" i="16"/>
  <c r="R464" i="16"/>
  <c r="S464" i="16"/>
  <c r="T464" i="16"/>
  <c r="Q465" i="16"/>
  <c r="R465" i="16"/>
  <c r="S465" i="16"/>
  <c r="T465" i="16"/>
  <c r="U465" i="16"/>
  <c r="Q466" i="16"/>
  <c r="R466" i="16"/>
  <c r="S466" i="16"/>
  <c r="T466" i="16"/>
  <c r="U466" i="16"/>
  <c r="Q467" i="16"/>
  <c r="R467" i="16"/>
  <c r="S467" i="16"/>
  <c r="T467" i="16"/>
  <c r="U467" i="16"/>
  <c r="Q468" i="16"/>
  <c r="R468" i="16"/>
  <c r="S468" i="16"/>
  <c r="T468" i="16"/>
  <c r="U468" i="16"/>
  <c r="Q469" i="16"/>
  <c r="R469" i="16"/>
  <c r="S469" i="16"/>
  <c r="T469" i="16"/>
  <c r="U469" i="16"/>
  <c r="Q470" i="16"/>
  <c r="R470" i="16"/>
  <c r="S470" i="16"/>
  <c r="T470" i="16"/>
  <c r="U470" i="16"/>
  <c r="Q471" i="16"/>
  <c r="R471" i="16"/>
  <c r="S471" i="16"/>
  <c r="T471" i="16"/>
  <c r="U471" i="16"/>
  <c r="Q472" i="16"/>
  <c r="R472" i="16"/>
  <c r="S472" i="16"/>
  <c r="T472" i="16"/>
  <c r="U472" i="16"/>
  <c r="Q473" i="16"/>
  <c r="R473" i="16"/>
  <c r="S473" i="16"/>
  <c r="T473" i="16"/>
  <c r="U473" i="16"/>
  <c r="Q474" i="16"/>
  <c r="R474" i="16"/>
  <c r="S474" i="16"/>
  <c r="T474" i="16"/>
  <c r="U474" i="16"/>
  <c r="Q475" i="16"/>
  <c r="R475" i="16"/>
  <c r="S475" i="16"/>
  <c r="T475" i="16"/>
  <c r="U475" i="16"/>
  <c r="Q476" i="16"/>
  <c r="R476" i="16"/>
  <c r="S476" i="16"/>
  <c r="T476" i="16"/>
  <c r="U476" i="16"/>
  <c r="Q477" i="16"/>
  <c r="R477" i="16"/>
  <c r="S477" i="16"/>
  <c r="T477" i="16"/>
  <c r="U477" i="16"/>
  <c r="Q478" i="16"/>
  <c r="R478" i="16"/>
  <c r="S478" i="16"/>
  <c r="T478" i="16"/>
  <c r="U478" i="16"/>
  <c r="Q479" i="16"/>
  <c r="R479" i="16"/>
  <c r="S479" i="16"/>
  <c r="T479" i="16"/>
  <c r="U479" i="16"/>
  <c r="Q480" i="16"/>
  <c r="R480" i="16"/>
  <c r="S480" i="16"/>
  <c r="T480" i="16"/>
  <c r="U480" i="16"/>
  <c r="Q481" i="16"/>
  <c r="R481" i="16"/>
  <c r="S481" i="16"/>
  <c r="T481" i="16"/>
  <c r="U481" i="16"/>
  <c r="Q482" i="16"/>
  <c r="R482" i="16"/>
  <c r="S482" i="16"/>
  <c r="T482" i="16"/>
  <c r="Q483" i="16"/>
  <c r="R483" i="16"/>
  <c r="S483" i="16"/>
  <c r="T483" i="16"/>
  <c r="U483" i="16"/>
  <c r="Q484" i="16"/>
  <c r="R484" i="16"/>
  <c r="S484" i="16"/>
  <c r="T484" i="16"/>
  <c r="U484" i="16"/>
  <c r="Q485" i="16"/>
  <c r="R485" i="16"/>
  <c r="S485" i="16"/>
  <c r="T485" i="16"/>
  <c r="U485" i="16"/>
  <c r="Q486" i="16"/>
  <c r="R486" i="16"/>
  <c r="S486" i="16"/>
  <c r="T486" i="16"/>
  <c r="U486" i="16"/>
  <c r="Q487" i="16"/>
  <c r="R487" i="16"/>
  <c r="S487" i="16"/>
  <c r="T487" i="16"/>
  <c r="U487" i="16"/>
  <c r="Q488" i="16"/>
  <c r="R488" i="16"/>
  <c r="S488" i="16"/>
  <c r="T488" i="16"/>
  <c r="U488" i="16"/>
  <c r="Q489" i="16"/>
  <c r="R489" i="16"/>
  <c r="S489" i="16"/>
  <c r="T489" i="16"/>
  <c r="U489" i="16"/>
  <c r="Q490" i="16"/>
  <c r="R490" i="16"/>
  <c r="S490" i="16"/>
  <c r="T490" i="16"/>
  <c r="U490" i="16"/>
  <c r="Q491" i="16"/>
  <c r="R491" i="16"/>
  <c r="S491" i="16"/>
  <c r="T491" i="16"/>
  <c r="U491" i="16"/>
  <c r="Q492" i="16"/>
  <c r="R492" i="16"/>
  <c r="S492" i="16"/>
  <c r="T492" i="16"/>
  <c r="U492" i="16"/>
  <c r="Q493" i="16"/>
  <c r="R493" i="16"/>
  <c r="S493" i="16"/>
  <c r="T493" i="16"/>
  <c r="U493" i="16"/>
  <c r="Q494" i="16"/>
  <c r="R494" i="16"/>
  <c r="S494" i="16"/>
  <c r="T494" i="16"/>
  <c r="Q495" i="16"/>
  <c r="R495" i="16"/>
  <c r="S495" i="16"/>
  <c r="T495" i="16"/>
  <c r="U495" i="16"/>
  <c r="Q496" i="16"/>
  <c r="R496" i="16"/>
  <c r="S496" i="16"/>
  <c r="T496" i="16"/>
  <c r="U496" i="16"/>
  <c r="Q497" i="16"/>
  <c r="R497" i="16"/>
  <c r="S497" i="16"/>
  <c r="T497" i="16"/>
  <c r="U497" i="16"/>
  <c r="Q498" i="16"/>
  <c r="R498" i="16"/>
  <c r="S498" i="16"/>
  <c r="T498" i="16"/>
  <c r="U498" i="16"/>
  <c r="Q499" i="16"/>
  <c r="R499" i="16"/>
  <c r="S499" i="16"/>
  <c r="T499" i="16"/>
  <c r="U499" i="16"/>
  <c r="Q500" i="16"/>
  <c r="R500" i="16"/>
  <c r="S500" i="16"/>
  <c r="T500" i="16"/>
  <c r="U500" i="16"/>
  <c r="Q501" i="16"/>
  <c r="R501" i="16"/>
  <c r="S501" i="16"/>
  <c r="T501" i="16"/>
  <c r="U501" i="16"/>
  <c r="Q502" i="16"/>
  <c r="R502" i="16"/>
  <c r="S502" i="16"/>
  <c r="T502" i="16"/>
  <c r="U502" i="16"/>
  <c r="Q503" i="16"/>
  <c r="R503" i="16"/>
  <c r="S503" i="16"/>
  <c r="T503" i="16"/>
  <c r="U503" i="16"/>
  <c r="Q504" i="16"/>
  <c r="R504" i="16"/>
  <c r="S504" i="16"/>
  <c r="T504" i="16"/>
  <c r="U504" i="16"/>
  <c r="Q505" i="16"/>
  <c r="R505" i="16"/>
  <c r="S505" i="16"/>
  <c r="T505" i="16"/>
  <c r="U505" i="16"/>
  <c r="Q506" i="16"/>
  <c r="R506" i="16"/>
  <c r="S506" i="16"/>
  <c r="T506" i="16"/>
  <c r="U506" i="16"/>
  <c r="Q507" i="16"/>
  <c r="R507" i="16"/>
  <c r="S507" i="16"/>
  <c r="T507" i="16"/>
  <c r="U507" i="16"/>
  <c r="Q508" i="16"/>
  <c r="R508" i="16"/>
  <c r="S508" i="16"/>
  <c r="T508" i="16"/>
  <c r="U508" i="16"/>
  <c r="Q509" i="16"/>
  <c r="R509" i="16"/>
  <c r="S509" i="16"/>
  <c r="T509" i="16"/>
  <c r="U509" i="16"/>
  <c r="Q510" i="16"/>
  <c r="R510" i="16"/>
  <c r="S510" i="16"/>
  <c r="T510" i="16"/>
  <c r="U510" i="16"/>
  <c r="Q511" i="16"/>
  <c r="R511" i="16"/>
  <c r="S511" i="16"/>
  <c r="T511" i="16"/>
  <c r="U511" i="16"/>
  <c r="Q512" i="16"/>
  <c r="R512" i="16"/>
  <c r="S512" i="16"/>
  <c r="T512" i="16"/>
  <c r="U512" i="16"/>
  <c r="Q513" i="16"/>
  <c r="R513" i="16"/>
  <c r="S513" i="16"/>
  <c r="T513" i="16"/>
  <c r="U513" i="16"/>
  <c r="Q514" i="16"/>
  <c r="R514" i="16"/>
  <c r="S514" i="16"/>
  <c r="T514" i="16"/>
  <c r="U514" i="16"/>
  <c r="Q515" i="16"/>
  <c r="R515" i="16"/>
  <c r="S515" i="16"/>
  <c r="T515" i="16"/>
  <c r="U515" i="16"/>
  <c r="Q516" i="16"/>
  <c r="R516" i="16"/>
  <c r="S516" i="16"/>
  <c r="T516" i="16"/>
  <c r="U516" i="16"/>
  <c r="Q517" i="16"/>
  <c r="R517" i="16"/>
  <c r="S517" i="16"/>
  <c r="T517" i="16"/>
  <c r="U517" i="16"/>
  <c r="Q518" i="16"/>
  <c r="R518" i="16"/>
  <c r="S518" i="16"/>
  <c r="T518" i="16"/>
  <c r="U518" i="16"/>
  <c r="Q519" i="16"/>
  <c r="R519" i="16"/>
  <c r="S519" i="16"/>
  <c r="T519" i="16"/>
  <c r="U519" i="16"/>
  <c r="Q520" i="16"/>
  <c r="R520" i="16"/>
  <c r="S520" i="16"/>
  <c r="T520" i="16"/>
  <c r="U520" i="16"/>
  <c r="Q521" i="16"/>
  <c r="R521" i="16"/>
  <c r="S521" i="16"/>
  <c r="T521" i="16"/>
  <c r="U521" i="16"/>
  <c r="Q522" i="16"/>
  <c r="R522" i="16"/>
  <c r="S522" i="16"/>
  <c r="T522" i="16"/>
  <c r="U522" i="16"/>
  <c r="Q523" i="16"/>
  <c r="R523" i="16"/>
  <c r="S523" i="16"/>
  <c r="T523" i="16"/>
  <c r="U523" i="16"/>
  <c r="Q524" i="16"/>
  <c r="R524" i="16"/>
  <c r="S524" i="16"/>
  <c r="T524" i="16"/>
  <c r="U524" i="16"/>
  <c r="Q525" i="16"/>
  <c r="R525" i="16"/>
  <c r="S525" i="16"/>
  <c r="T525" i="16"/>
  <c r="U525" i="16"/>
  <c r="Q526" i="16"/>
  <c r="R526" i="16"/>
  <c r="S526" i="16"/>
  <c r="T526" i="16"/>
  <c r="U526" i="16"/>
  <c r="Q527" i="16"/>
  <c r="R527" i="16"/>
  <c r="S527" i="16"/>
  <c r="T527" i="16"/>
  <c r="U527" i="16"/>
  <c r="Q528" i="16"/>
  <c r="R528" i="16"/>
  <c r="S528" i="16"/>
  <c r="T528" i="16"/>
  <c r="U528" i="16"/>
  <c r="Q529" i="16"/>
  <c r="R529" i="16"/>
  <c r="S529" i="16"/>
  <c r="T529" i="16"/>
  <c r="U529" i="16"/>
  <c r="Q530" i="16"/>
  <c r="R530" i="16"/>
  <c r="S530" i="16"/>
  <c r="T530" i="16"/>
  <c r="Q531" i="16"/>
  <c r="R531" i="16"/>
  <c r="S531" i="16"/>
  <c r="T531" i="16"/>
  <c r="U531" i="16"/>
  <c r="Q532" i="16"/>
  <c r="R532" i="16"/>
  <c r="S532" i="16"/>
  <c r="T532" i="16"/>
  <c r="U532" i="16"/>
  <c r="Q533" i="16"/>
  <c r="R533" i="16"/>
  <c r="S533" i="16"/>
  <c r="T533" i="16"/>
  <c r="U533" i="16"/>
  <c r="Q534" i="16"/>
  <c r="R534" i="16"/>
  <c r="S534" i="16"/>
  <c r="T534" i="16"/>
  <c r="U534" i="16"/>
  <c r="Q535" i="16"/>
  <c r="R535" i="16"/>
  <c r="S535" i="16"/>
  <c r="T535" i="16"/>
  <c r="U535" i="16"/>
  <c r="Q536" i="16"/>
  <c r="R536" i="16"/>
  <c r="S536" i="16"/>
  <c r="T536" i="16"/>
  <c r="U536" i="16"/>
  <c r="Q537" i="16"/>
  <c r="R537" i="16"/>
  <c r="S537" i="16"/>
  <c r="T537" i="16"/>
  <c r="U537" i="16"/>
  <c r="Q538" i="16"/>
  <c r="R538" i="16"/>
  <c r="S538" i="16"/>
  <c r="T538" i="16"/>
  <c r="U538" i="16"/>
  <c r="Q539" i="16"/>
  <c r="R539" i="16"/>
  <c r="S539" i="16"/>
  <c r="T539" i="16"/>
  <c r="U539" i="16"/>
  <c r="Q540" i="16"/>
  <c r="R540" i="16"/>
  <c r="S540" i="16"/>
  <c r="T540" i="16"/>
  <c r="U540" i="16"/>
  <c r="Q541" i="16"/>
  <c r="R541" i="16"/>
  <c r="S541" i="16"/>
  <c r="T541" i="16"/>
  <c r="U541" i="16"/>
  <c r="Q542" i="16"/>
  <c r="R542" i="16"/>
  <c r="S542" i="16"/>
  <c r="T542" i="16"/>
  <c r="U542" i="16"/>
  <c r="Q543" i="16"/>
  <c r="R543" i="16"/>
  <c r="S543" i="16"/>
  <c r="T543" i="16"/>
  <c r="U543" i="16"/>
  <c r="Q544" i="16"/>
  <c r="R544" i="16"/>
  <c r="S544" i="16"/>
  <c r="T544" i="16"/>
  <c r="U544" i="16"/>
  <c r="Q545" i="16"/>
  <c r="R545" i="16"/>
  <c r="S545" i="16"/>
  <c r="T545" i="16"/>
  <c r="U545" i="16"/>
  <c r="Q546" i="16"/>
  <c r="R546" i="16"/>
  <c r="S546" i="16"/>
  <c r="T546" i="16"/>
  <c r="U546" i="16"/>
  <c r="Q547" i="16"/>
  <c r="R547" i="16"/>
  <c r="S547" i="16"/>
  <c r="T547" i="16"/>
  <c r="U547" i="16"/>
  <c r="Q548" i="16"/>
  <c r="R548" i="16"/>
  <c r="S548" i="16"/>
  <c r="T548" i="16"/>
  <c r="U548" i="16"/>
  <c r="Q549" i="16"/>
  <c r="R549" i="16"/>
  <c r="S549" i="16"/>
  <c r="T549" i="16"/>
  <c r="U549" i="16"/>
  <c r="Q550" i="16"/>
  <c r="R550" i="16"/>
  <c r="S550" i="16"/>
  <c r="T550" i="16"/>
  <c r="U550" i="16"/>
  <c r="Q551" i="16"/>
  <c r="R551" i="16"/>
  <c r="S551" i="16"/>
  <c r="T551" i="16"/>
  <c r="U551" i="16"/>
  <c r="Q552" i="16"/>
  <c r="R552" i="16"/>
  <c r="S552" i="16"/>
  <c r="T552" i="16"/>
  <c r="U552" i="16"/>
  <c r="Q553" i="16"/>
  <c r="R553" i="16"/>
  <c r="S553" i="16"/>
  <c r="T553" i="16"/>
  <c r="U553" i="16"/>
  <c r="Q554" i="16"/>
  <c r="R554" i="16"/>
  <c r="S554" i="16"/>
  <c r="T554" i="16"/>
  <c r="Q555" i="16"/>
  <c r="R555" i="16"/>
  <c r="S555" i="16"/>
  <c r="T555" i="16"/>
  <c r="U555" i="16"/>
  <c r="Q556" i="16"/>
  <c r="R556" i="16"/>
  <c r="S556" i="16"/>
  <c r="T556" i="16"/>
  <c r="U556" i="16"/>
  <c r="Q557" i="16"/>
  <c r="R557" i="16"/>
  <c r="S557" i="16"/>
  <c r="T557" i="16"/>
  <c r="U557" i="16"/>
  <c r="Q558" i="16"/>
  <c r="R558" i="16"/>
  <c r="S558" i="16"/>
  <c r="T558" i="16"/>
  <c r="U558" i="16"/>
  <c r="Q559" i="16"/>
  <c r="R559" i="16"/>
  <c r="S559" i="16"/>
  <c r="T559" i="16"/>
  <c r="U559" i="16"/>
  <c r="Q560" i="16"/>
  <c r="R560" i="16"/>
  <c r="S560" i="16"/>
  <c r="T560" i="16"/>
  <c r="U560" i="16"/>
  <c r="Q561" i="16"/>
  <c r="R561" i="16"/>
  <c r="S561" i="16"/>
  <c r="T561" i="16"/>
  <c r="U561" i="16"/>
  <c r="Q562" i="16"/>
  <c r="R562" i="16"/>
  <c r="S562" i="16"/>
  <c r="T562" i="16"/>
  <c r="U562" i="16"/>
  <c r="Q563" i="16"/>
  <c r="R563" i="16"/>
  <c r="S563" i="16"/>
  <c r="T563" i="16"/>
  <c r="U563" i="16"/>
  <c r="Q564" i="16"/>
  <c r="R564" i="16"/>
  <c r="S564" i="16"/>
  <c r="T564" i="16"/>
  <c r="U564" i="16"/>
  <c r="Q565" i="16"/>
  <c r="R565" i="16"/>
  <c r="S565" i="16"/>
  <c r="T565" i="16"/>
  <c r="U565" i="16"/>
  <c r="Q566" i="16"/>
  <c r="R566" i="16"/>
  <c r="S566" i="16"/>
  <c r="T566" i="16"/>
  <c r="U566" i="16"/>
  <c r="Q567" i="16"/>
  <c r="R567" i="16"/>
  <c r="S567" i="16"/>
  <c r="T567" i="16"/>
  <c r="U567" i="16"/>
  <c r="Q568" i="16"/>
  <c r="R568" i="16"/>
  <c r="S568" i="16"/>
  <c r="T568" i="16"/>
  <c r="U568" i="16"/>
  <c r="Q569" i="16"/>
  <c r="R569" i="16"/>
  <c r="S569" i="16"/>
  <c r="T569" i="16"/>
  <c r="U569" i="16"/>
  <c r="Q570" i="16"/>
  <c r="R570" i="16"/>
  <c r="S570" i="16"/>
  <c r="T570" i="16"/>
  <c r="U570" i="16"/>
  <c r="Q571" i="16"/>
  <c r="R571" i="16"/>
  <c r="S571" i="16"/>
  <c r="T571" i="16"/>
  <c r="U571" i="16"/>
  <c r="Q572" i="16"/>
  <c r="R572" i="16"/>
  <c r="S572" i="16"/>
  <c r="T572" i="16"/>
  <c r="U572" i="16"/>
  <c r="Q573" i="16"/>
  <c r="R573" i="16"/>
  <c r="S573" i="16"/>
  <c r="T573" i="16"/>
  <c r="U573" i="16"/>
  <c r="Q574" i="16"/>
  <c r="R574" i="16"/>
  <c r="S574" i="16"/>
  <c r="T574" i="16"/>
  <c r="U574" i="16"/>
  <c r="Q575" i="16"/>
  <c r="R575" i="16"/>
  <c r="S575" i="16"/>
  <c r="T575" i="16"/>
  <c r="U575" i="16"/>
  <c r="Q576" i="16"/>
  <c r="R576" i="16"/>
  <c r="S576" i="16"/>
  <c r="T576" i="16"/>
  <c r="U576" i="16"/>
  <c r="Q577" i="16"/>
  <c r="R577" i="16"/>
  <c r="S577" i="16"/>
  <c r="T577" i="16"/>
  <c r="U577" i="16"/>
  <c r="Q578" i="16"/>
  <c r="R578" i="16"/>
  <c r="S578" i="16"/>
  <c r="T578" i="16"/>
  <c r="U578" i="16"/>
  <c r="Q579" i="16"/>
  <c r="R579" i="16"/>
  <c r="S579" i="16"/>
  <c r="T579" i="16"/>
  <c r="U579" i="16"/>
  <c r="Q580" i="16"/>
  <c r="R580" i="16"/>
  <c r="S580" i="16"/>
  <c r="T580" i="16"/>
  <c r="U580" i="16"/>
  <c r="Q581" i="16"/>
  <c r="R581" i="16"/>
  <c r="S581" i="16"/>
  <c r="T581" i="16"/>
  <c r="U581" i="16"/>
  <c r="Q582" i="16"/>
  <c r="R582" i="16"/>
  <c r="S582" i="16"/>
  <c r="T582" i="16"/>
  <c r="U582" i="16"/>
  <c r="Q583" i="16"/>
  <c r="R583" i="16"/>
  <c r="S583" i="16"/>
  <c r="T583" i="16"/>
  <c r="Q584" i="16"/>
  <c r="R584" i="16"/>
  <c r="S584" i="16"/>
  <c r="T584" i="16"/>
  <c r="U584" i="16"/>
  <c r="Q585" i="16"/>
  <c r="R585" i="16"/>
  <c r="S585" i="16"/>
  <c r="T585" i="16"/>
  <c r="U585" i="16"/>
  <c r="Q586" i="16"/>
  <c r="R586" i="16"/>
  <c r="S586" i="16"/>
  <c r="T586" i="16"/>
  <c r="U586" i="16"/>
  <c r="Q587" i="16"/>
  <c r="R587" i="16"/>
  <c r="S587" i="16"/>
  <c r="T587" i="16"/>
  <c r="U587" i="16"/>
  <c r="Q588" i="16"/>
  <c r="R588" i="16"/>
  <c r="S588" i="16"/>
  <c r="T588" i="16"/>
  <c r="U588" i="16"/>
  <c r="Q589" i="16"/>
  <c r="R589" i="16"/>
  <c r="S589" i="16"/>
  <c r="T589" i="16"/>
  <c r="Q590" i="16"/>
  <c r="R590" i="16"/>
  <c r="S590" i="16"/>
  <c r="T590" i="16"/>
  <c r="Q591" i="16"/>
  <c r="R591" i="16"/>
  <c r="S591" i="16"/>
  <c r="T591" i="16"/>
  <c r="Q592" i="16"/>
  <c r="R592" i="16"/>
  <c r="S592" i="16"/>
  <c r="T592" i="16"/>
  <c r="U592" i="16"/>
  <c r="Q593" i="16"/>
  <c r="R593" i="16"/>
  <c r="S593" i="16"/>
  <c r="T593" i="16"/>
  <c r="U593" i="16"/>
  <c r="Q594" i="16"/>
  <c r="R594" i="16"/>
  <c r="S594" i="16"/>
  <c r="T594" i="16"/>
  <c r="U594" i="16"/>
  <c r="Q595" i="16"/>
  <c r="R595" i="16"/>
  <c r="S595" i="16"/>
  <c r="T595" i="16"/>
  <c r="U595" i="16"/>
  <c r="Q596" i="16"/>
  <c r="R596" i="16"/>
  <c r="S596" i="16"/>
  <c r="T596" i="16"/>
  <c r="U596" i="16"/>
  <c r="Q597" i="16"/>
  <c r="R597" i="16"/>
  <c r="S597" i="16"/>
  <c r="T597" i="16"/>
  <c r="U597" i="16"/>
  <c r="Q598" i="16"/>
  <c r="R598" i="16"/>
  <c r="S598" i="16"/>
  <c r="T598" i="16"/>
  <c r="U598" i="16"/>
  <c r="Q599" i="16"/>
  <c r="R599" i="16"/>
  <c r="S599" i="16"/>
  <c r="T599" i="16"/>
  <c r="U599" i="16"/>
  <c r="Q600" i="16"/>
  <c r="R600" i="16"/>
  <c r="S600" i="16"/>
  <c r="T600" i="16"/>
  <c r="U600" i="16"/>
  <c r="Q601" i="16"/>
  <c r="R601" i="16"/>
  <c r="S601" i="16"/>
  <c r="T601" i="16"/>
  <c r="U601" i="16"/>
  <c r="Q602" i="16"/>
  <c r="R602" i="16"/>
  <c r="S602" i="16"/>
  <c r="T602" i="16"/>
  <c r="U602" i="16"/>
  <c r="Q603" i="16"/>
  <c r="R603" i="16"/>
  <c r="S603" i="16"/>
  <c r="T603" i="16"/>
  <c r="U603" i="16"/>
  <c r="Q604" i="16"/>
  <c r="R604" i="16"/>
  <c r="S604" i="16"/>
  <c r="T604" i="16"/>
  <c r="U604" i="16"/>
  <c r="Q605" i="16"/>
  <c r="R605" i="16"/>
  <c r="S605" i="16"/>
  <c r="T605" i="16"/>
  <c r="Q606" i="16"/>
  <c r="R606" i="16"/>
  <c r="S606" i="16"/>
  <c r="T606" i="16"/>
  <c r="U606" i="16"/>
  <c r="Q607" i="16"/>
  <c r="R607" i="16"/>
  <c r="S607" i="16"/>
  <c r="T607" i="16"/>
  <c r="U607" i="16"/>
  <c r="Q608" i="16"/>
  <c r="R608" i="16"/>
  <c r="S608" i="16"/>
  <c r="T608" i="16"/>
  <c r="U608" i="16"/>
  <c r="Q609" i="16"/>
  <c r="R609" i="16"/>
  <c r="S609" i="16"/>
  <c r="T609" i="16"/>
  <c r="U609" i="16"/>
  <c r="Q610" i="16"/>
  <c r="R610" i="16"/>
  <c r="S610" i="16"/>
  <c r="T610" i="16"/>
  <c r="U610" i="16"/>
  <c r="Q611" i="16"/>
  <c r="R611" i="16"/>
  <c r="S611" i="16"/>
  <c r="T611" i="16"/>
  <c r="U611" i="16"/>
  <c r="Q612" i="16"/>
  <c r="R612" i="16"/>
  <c r="S612" i="16"/>
  <c r="T612" i="16"/>
  <c r="U612" i="16"/>
  <c r="Q613" i="16"/>
  <c r="R613" i="16"/>
  <c r="S613" i="16"/>
  <c r="T613" i="16"/>
  <c r="U613" i="16"/>
  <c r="Q614" i="16"/>
  <c r="R614" i="16"/>
  <c r="S614" i="16"/>
  <c r="T614" i="16"/>
  <c r="U614" i="16"/>
  <c r="Q615" i="16"/>
  <c r="R615" i="16"/>
  <c r="S615" i="16"/>
  <c r="T615" i="16"/>
  <c r="U615" i="16"/>
  <c r="Q616" i="16"/>
  <c r="R616" i="16"/>
  <c r="S616" i="16"/>
  <c r="T616" i="16"/>
  <c r="U616" i="16"/>
  <c r="Q617" i="16"/>
  <c r="R617" i="16"/>
  <c r="S617" i="16"/>
  <c r="T617" i="16"/>
  <c r="U617" i="16"/>
  <c r="Q618" i="16"/>
  <c r="R618" i="16"/>
  <c r="S618" i="16"/>
  <c r="T618" i="16"/>
  <c r="U618" i="16"/>
  <c r="Q619" i="16"/>
  <c r="R619" i="16"/>
  <c r="S619" i="16"/>
  <c r="T619" i="16"/>
  <c r="U619" i="16"/>
  <c r="Q620" i="16"/>
  <c r="R620" i="16"/>
  <c r="S620" i="16"/>
  <c r="T620" i="16"/>
  <c r="Q621" i="16"/>
  <c r="R621" i="16"/>
  <c r="S621" i="16"/>
  <c r="T621" i="16"/>
  <c r="U621" i="16"/>
  <c r="Q622" i="16"/>
  <c r="R622" i="16"/>
  <c r="S622" i="16"/>
  <c r="T622" i="16"/>
  <c r="U622" i="16"/>
  <c r="Q623" i="16"/>
  <c r="R623" i="16"/>
  <c r="S623" i="16"/>
  <c r="T623" i="16"/>
  <c r="U623" i="16"/>
  <c r="Q624" i="16"/>
  <c r="R624" i="16"/>
  <c r="S624" i="16"/>
  <c r="T624" i="16"/>
  <c r="U624" i="16"/>
  <c r="Q625" i="16"/>
  <c r="R625" i="16"/>
  <c r="S625" i="16"/>
  <c r="T625" i="16"/>
  <c r="U625" i="16"/>
  <c r="Q626" i="16"/>
  <c r="R626" i="16"/>
  <c r="S626" i="16"/>
  <c r="T626" i="16"/>
  <c r="U626" i="16"/>
  <c r="Q627" i="16"/>
  <c r="R627" i="16"/>
  <c r="S627" i="16"/>
  <c r="T627" i="16"/>
  <c r="U627" i="16"/>
  <c r="Q628" i="16"/>
  <c r="R628" i="16"/>
  <c r="S628" i="16"/>
  <c r="T628" i="16"/>
  <c r="U628" i="16"/>
  <c r="Q629" i="16"/>
  <c r="R629" i="16"/>
  <c r="S629" i="16"/>
  <c r="T629" i="16"/>
  <c r="U629" i="16"/>
  <c r="Q630" i="16"/>
  <c r="R630" i="16"/>
  <c r="S630" i="16"/>
  <c r="T630" i="16"/>
  <c r="U630" i="16"/>
  <c r="Q631" i="16"/>
  <c r="R631" i="16"/>
  <c r="S631" i="16"/>
  <c r="T631" i="16"/>
  <c r="U631" i="16"/>
  <c r="Q632" i="16"/>
  <c r="R632" i="16"/>
  <c r="S632" i="16"/>
  <c r="T632" i="16"/>
  <c r="U632" i="16"/>
  <c r="Q633" i="16"/>
  <c r="R633" i="16"/>
  <c r="S633" i="16"/>
  <c r="T633" i="16"/>
  <c r="U633" i="16"/>
  <c r="Q634" i="16"/>
  <c r="R634" i="16"/>
  <c r="S634" i="16"/>
  <c r="T634" i="16"/>
  <c r="U634" i="16"/>
  <c r="Q635" i="16"/>
  <c r="R635" i="16"/>
  <c r="S635" i="16"/>
  <c r="T635" i="16"/>
  <c r="U635" i="16"/>
  <c r="Q636" i="16"/>
  <c r="R636" i="16"/>
  <c r="S636" i="16"/>
  <c r="T636" i="16"/>
  <c r="U636" i="16"/>
  <c r="Q637" i="16"/>
  <c r="R637" i="16"/>
  <c r="S637" i="16"/>
  <c r="T637" i="16"/>
  <c r="U637" i="16"/>
  <c r="Q638" i="16"/>
  <c r="R638" i="16"/>
  <c r="S638" i="16"/>
  <c r="T638" i="16"/>
  <c r="U638" i="16"/>
  <c r="Q639" i="16"/>
  <c r="R639" i="16"/>
  <c r="S639" i="16"/>
  <c r="T639" i="16"/>
  <c r="U639" i="16"/>
  <c r="Q640" i="16"/>
  <c r="R640" i="16"/>
  <c r="S640" i="16"/>
  <c r="T640" i="16"/>
  <c r="U640" i="16"/>
  <c r="Q641" i="16"/>
  <c r="R641" i="16"/>
  <c r="S641" i="16"/>
  <c r="T641" i="16"/>
  <c r="U641" i="16"/>
  <c r="Q642" i="16"/>
  <c r="R642" i="16"/>
  <c r="S642" i="16"/>
  <c r="T642" i="16"/>
  <c r="U642" i="16"/>
  <c r="Q643" i="16"/>
  <c r="R643" i="16"/>
  <c r="S643" i="16"/>
  <c r="T643" i="16"/>
  <c r="U643" i="16"/>
  <c r="Q644" i="16"/>
  <c r="R644" i="16"/>
  <c r="S644" i="16"/>
  <c r="T644" i="16"/>
  <c r="U644" i="16"/>
  <c r="Q645" i="16"/>
  <c r="R645" i="16"/>
  <c r="S645" i="16"/>
  <c r="T645" i="16"/>
  <c r="U645" i="16"/>
  <c r="Q646" i="16"/>
  <c r="R646" i="16"/>
  <c r="S646" i="16"/>
  <c r="T646" i="16"/>
  <c r="U646" i="16"/>
  <c r="Q647" i="16"/>
  <c r="R647" i="16"/>
  <c r="S647" i="16"/>
  <c r="T647" i="16"/>
  <c r="U647" i="16"/>
  <c r="Q648" i="16"/>
  <c r="R648" i="16"/>
  <c r="S648" i="16"/>
  <c r="T648" i="16"/>
  <c r="U648" i="16"/>
  <c r="Q649" i="16"/>
  <c r="R649" i="16"/>
  <c r="S649" i="16"/>
  <c r="T649" i="16"/>
  <c r="U649" i="16"/>
  <c r="Q650" i="16"/>
  <c r="R650" i="16"/>
  <c r="S650" i="16"/>
  <c r="T650" i="16"/>
  <c r="U650" i="16"/>
  <c r="Q651" i="16"/>
  <c r="R651" i="16"/>
  <c r="S651" i="16"/>
  <c r="T651" i="16"/>
  <c r="U651" i="16"/>
  <c r="Q652" i="16"/>
  <c r="R652" i="16"/>
  <c r="S652" i="16"/>
  <c r="T652" i="16"/>
  <c r="U652" i="16"/>
  <c r="Q653" i="16"/>
  <c r="R653" i="16"/>
  <c r="S653" i="16"/>
  <c r="T653" i="16"/>
  <c r="U653" i="16"/>
  <c r="Q654" i="16"/>
  <c r="R654" i="16"/>
  <c r="S654" i="16"/>
  <c r="T654" i="16"/>
  <c r="U654" i="16"/>
  <c r="Q655" i="16"/>
  <c r="R655" i="16"/>
  <c r="S655" i="16"/>
  <c r="T655" i="16"/>
  <c r="U655" i="16"/>
  <c r="Q656" i="16"/>
  <c r="R656" i="16"/>
  <c r="S656" i="16"/>
  <c r="T656" i="16"/>
  <c r="U656" i="16"/>
  <c r="Q657" i="16"/>
  <c r="R657" i="16"/>
  <c r="S657" i="16"/>
  <c r="T657" i="16"/>
  <c r="U657" i="16"/>
  <c r="Q658" i="16"/>
  <c r="R658" i="16"/>
  <c r="S658" i="16"/>
  <c r="T658" i="16"/>
  <c r="U658" i="16"/>
  <c r="Q659" i="16"/>
  <c r="R659" i="16"/>
  <c r="S659" i="16"/>
  <c r="T659" i="16"/>
  <c r="U659" i="16"/>
  <c r="Q660" i="16"/>
  <c r="R660" i="16"/>
  <c r="S660" i="16"/>
  <c r="T660" i="16"/>
  <c r="U660" i="16"/>
  <c r="Q661" i="16"/>
  <c r="R661" i="16"/>
  <c r="S661" i="16"/>
  <c r="T661" i="16"/>
  <c r="U661" i="16"/>
  <c r="Q662" i="16"/>
  <c r="R662" i="16"/>
  <c r="S662" i="16"/>
  <c r="T662" i="16"/>
  <c r="U662" i="16"/>
  <c r="Q663" i="16"/>
  <c r="R663" i="16"/>
  <c r="S663" i="16"/>
  <c r="T663" i="16"/>
  <c r="U663" i="16"/>
  <c r="Q664" i="16"/>
  <c r="R664" i="16"/>
  <c r="S664" i="16"/>
  <c r="T664" i="16"/>
  <c r="U664" i="16"/>
  <c r="Q665" i="16"/>
  <c r="R665" i="16"/>
  <c r="S665" i="16"/>
  <c r="T665" i="16"/>
  <c r="U665" i="16"/>
  <c r="Q666" i="16"/>
  <c r="R666" i="16"/>
  <c r="S666" i="16"/>
  <c r="T666" i="16"/>
  <c r="U666" i="16"/>
  <c r="Q667" i="16"/>
  <c r="R667" i="16"/>
  <c r="S667" i="16"/>
  <c r="T667" i="16"/>
  <c r="U667" i="16"/>
  <c r="Q668" i="16"/>
  <c r="R668" i="16"/>
  <c r="S668" i="16"/>
  <c r="T668" i="16"/>
  <c r="U668" i="16"/>
  <c r="Q669" i="16"/>
  <c r="R669" i="16"/>
  <c r="S669" i="16"/>
  <c r="T669" i="16"/>
  <c r="U669" i="16"/>
  <c r="Q670" i="16"/>
  <c r="R670" i="16"/>
  <c r="S670" i="16"/>
  <c r="T670" i="16"/>
  <c r="U670" i="16"/>
  <c r="Q671" i="16"/>
  <c r="R671" i="16"/>
  <c r="S671" i="16"/>
  <c r="T671" i="16"/>
  <c r="U671" i="16"/>
  <c r="Q672" i="16"/>
  <c r="R672" i="16"/>
  <c r="S672" i="16"/>
  <c r="T672" i="16"/>
  <c r="U672" i="16"/>
  <c r="Q673" i="16"/>
  <c r="R673" i="16"/>
  <c r="S673" i="16"/>
  <c r="T673" i="16"/>
  <c r="U673" i="16"/>
  <c r="Q674" i="16"/>
  <c r="R674" i="16"/>
  <c r="S674" i="16"/>
  <c r="T674" i="16"/>
  <c r="U674" i="16"/>
  <c r="Q675" i="16"/>
  <c r="R675" i="16"/>
  <c r="S675" i="16"/>
  <c r="T675" i="16"/>
  <c r="U675" i="16"/>
  <c r="Q676" i="16"/>
  <c r="R676" i="16"/>
  <c r="S676" i="16"/>
  <c r="T676" i="16"/>
  <c r="U676" i="16"/>
  <c r="Q677" i="16"/>
  <c r="R677" i="16"/>
  <c r="S677" i="16"/>
  <c r="T677" i="16"/>
  <c r="U677" i="16"/>
  <c r="Q678" i="16"/>
  <c r="R678" i="16"/>
  <c r="S678" i="16"/>
  <c r="T678" i="16"/>
  <c r="U678" i="16"/>
  <c r="Q679" i="16"/>
  <c r="R679" i="16"/>
  <c r="S679" i="16"/>
  <c r="T679" i="16"/>
  <c r="U679" i="16"/>
  <c r="Q680" i="16"/>
  <c r="R680" i="16"/>
  <c r="S680" i="16"/>
  <c r="T680" i="16"/>
  <c r="U680" i="16"/>
  <c r="Q681" i="16"/>
  <c r="R681" i="16"/>
  <c r="S681" i="16"/>
  <c r="T681" i="16"/>
  <c r="U681" i="16"/>
  <c r="Q682" i="16"/>
  <c r="R682" i="16"/>
  <c r="S682" i="16"/>
  <c r="T682" i="16"/>
  <c r="U682" i="16"/>
  <c r="Q683" i="16"/>
  <c r="R683" i="16"/>
  <c r="S683" i="16"/>
  <c r="T683" i="16"/>
  <c r="U683" i="16"/>
  <c r="Q684" i="16"/>
  <c r="R684" i="16"/>
  <c r="S684" i="16"/>
  <c r="T684" i="16"/>
  <c r="U684" i="16"/>
  <c r="Q685" i="16"/>
  <c r="R685" i="16"/>
  <c r="S685" i="16"/>
  <c r="T685" i="16"/>
  <c r="U685" i="16"/>
  <c r="Q686" i="16"/>
  <c r="R686" i="16"/>
  <c r="S686" i="16"/>
  <c r="T686" i="16"/>
  <c r="U686" i="16"/>
  <c r="Q687" i="16"/>
  <c r="R687" i="16"/>
  <c r="S687" i="16"/>
  <c r="T687" i="16"/>
  <c r="U687" i="16"/>
  <c r="Q688" i="16"/>
  <c r="R688" i="16"/>
  <c r="S688" i="16"/>
  <c r="T688" i="16"/>
  <c r="U688" i="16"/>
  <c r="Q689" i="16"/>
  <c r="R689" i="16"/>
  <c r="S689" i="16"/>
  <c r="T689" i="16"/>
  <c r="U689" i="16"/>
  <c r="Q690" i="16"/>
  <c r="R690" i="16"/>
  <c r="S690" i="16"/>
  <c r="T690" i="16"/>
  <c r="U690" i="16"/>
  <c r="Q691" i="16"/>
  <c r="R691" i="16"/>
  <c r="S691" i="16"/>
  <c r="T691" i="16"/>
  <c r="U691" i="16"/>
  <c r="Q692" i="16"/>
  <c r="R692" i="16"/>
  <c r="S692" i="16"/>
  <c r="T692" i="16"/>
  <c r="U692" i="16"/>
  <c r="Q693" i="16"/>
  <c r="R693" i="16"/>
  <c r="S693" i="16"/>
  <c r="T693" i="16"/>
  <c r="U693" i="16"/>
  <c r="Q694" i="16"/>
  <c r="R694" i="16"/>
  <c r="S694" i="16"/>
  <c r="T694" i="16"/>
  <c r="U694" i="16"/>
  <c r="Q695" i="16"/>
  <c r="R695" i="16"/>
  <c r="S695" i="16"/>
  <c r="T695" i="16"/>
  <c r="U695" i="16"/>
  <c r="Q696" i="16"/>
  <c r="R696" i="16"/>
  <c r="S696" i="16"/>
  <c r="T696" i="16"/>
  <c r="U696" i="16"/>
  <c r="Q697" i="16"/>
  <c r="R697" i="16"/>
  <c r="S697" i="16"/>
  <c r="T697" i="16"/>
  <c r="U697" i="16"/>
  <c r="Q698" i="16"/>
  <c r="R698" i="16"/>
  <c r="S698" i="16"/>
  <c r="T698" i="16"/>
  <c r="U698" i="16"/>
  <c r="Q699" i="16"/>
  <c r="R699" i="16"/>
  <c r="S699" i="16"/>
  <c r="T699" i="16"/>
  <c r="U699" i="16"/>
  <c r="Q700" i="16"/>
  <c r="R700" i="16"/>
  <c r="S700" i="16"/>
  <c r="T700" i="16"/>
  <c r="U700" i="16"/>
  <c r="Q701" i="16"/>
  <c r="R701" i="16"/>
  <c r="S701" i="16"/>
  <c r="T701" i="16"/>
  <c r="U701" i="16"/>
  <c r="Q702" i="16"/>
  <c r="R702" i="16"/>
  <c r="S702" i="16"/>
  <c r="T702" i="16"/>
  <c r="U702" i="16"/>
  <c r="Q703" i="16"/>
  <c r="R703" i="16"/>
  <c r="S703" i="16"/>
  <c r="T703" i="16"/>
  <c r="U703" i="16"/>
  <c r="Q704" i="16"/>
  <c r="R704" i="16"/>
  <c r="S704" i="16"/>
  <c r="T704" i="16"/>
  <c r="U704" i="16"/>
  <c r="Q705" i="16"/>
  <c r="R705" i="16"/>
  <c r="S705" i="16"/>
  <c r="T705" i="16"/>
  <c r="U705" i="16"/>
  <c r="Q706" i="16"/>
  <c r="R706" i="16"/>
  <c r="S706" i="16"/>
  <c r="T706" i="16"/>
  <c r="U706" i="16"/>
  <c r="Q707" i="16"/>
  <c r="R707" i="16"/>
  <c r="S707" i="16"/>
  <c r="T707" i="16"/>
  <c r="U707" i="16"/>
  <c r="Q708" i="16"/>
  <c r="R708" i="16"/>
  <c r="S708" i="16"/>
  <c r="T708" i="16"/>
  <c r="U708" i="16"/>
  <c r="Q709" i="16"/>
  <c r="R709" i="16"/>
  <c r="S709" i="16"/>
  <c r="T709" i="16"/>
  <c r="U709" i="16"/>
  <c r="Q710" i="16"/>
  <c r="R710" i="16"/>
  <c r="S710" i="16"/>
  <c r="T710" i="16"/>
  <c r="U710" i="16"/>
  <c r="Q711" i="16"/>
  <c r="R711" i="16"/>
  <c r="S711" i="16"/>
  <c r="T711" i="16"/>
  <c r="U711" i="16"/>
  <c r="Q712" i="16"/>
  <c r="R712" i="16"/>
  <c r="S712" i="16"/>
  <c r="T712" i="16"/>
  <c r="U712" i="16"/>
  <c r="Q713" i="16"/>
  <c r="R713" i="16"/>
  <c r="S713" i="16"/>
  <c r="T713" i="16"/>
  <c r="U713" i="16"/>
  <c r="Q714" i="16"/>
  <c r="R714" i="16"/>
  <c r="S714" i="16"/>
  <c r="T714" i="16"/>
  <c r="U714" i="16"/>
  <c r="Q715" i="16"/>
  <c r="R715" i="16"/>
  <c r="S715" i="16"/>
  <c r="T715" i="16"/>
  <c r="U715" i="16"/>
  <c r="Q716" i="16"/>
  <c r="R716" i="16"/>
  <c r="S716" i="16"/>
  <c r="T716" i="16"/>
  <c r="U716" i="16"/>
  <c r="Q717" i="16"/>
  <c r="R717" i="16"/>
  <c r="S717" i="16"/>
  <c r="T717" i="16"/>
  <c r="U717" i="16"/>
  <c r="Q718" i="16"/>
  <c r="R718" i="16"/>
  <c r="S718" i="16"/>
  <c r="T718" i="16"/>
  <c r="U718" i="16"/>
  <c r="Q719" i="16"/>
  <c r="R719" i="16"/>
  <c r="S719" i="16"/>
  <c r="T719" i="16"/>
  <c r="U719" i="16"/>
  <c r="Q720" i="16"/>
  <c r="R720" i="16"/>
  <c r="S720" i="16"/>
  <c r="T720" i="16"/>
  <c r="U720" i="16"/>
  <c r="Q721" i="16"/>
  <c r="R721" i="16"/>
  <c r="S721" i="16"/>
  <c r="T721" i="16"/>
  <c r="U721" i="16"/>
  <c r="Q722" i="16"/>
  <c r="R722" i="16"/>
  <c r="S722" i="16"/>
  <c r="T722" i="16"/>
  <c r="U722" i="16"/>
  <c r="Q723" i="16"/>
  <c r="R723" i="16"/>
  <c r="S723" i="16"/>
  <c r="T723" i="16"/>
  <c r="U723" i="16"/>
  <c r="Q724" i="16"/>
  <c r="R724" i="16"/>
  <c r="S724" i="16"/>
  <c r="T724" i="16"/>
  <c r="U724" i="16"/>
  <c r="Q725" i="16"/>
  <c r="R725" i="16"/>
  <c r="S725" i="16"/>
  <c r="T725" i="16"/>
  <c r="U725" i="16"/>
  <c r="Q726" i="16"/>
  <c r="R726" i="16"/>
  <c r="S726" i="16"/>
  <c r="T726" i="16"/>
  <c r="U726" i="16"/>
  <c r="Q727" i="16"/>
  <c r="R727" i="16"/>
  <c r="S727" i="16"/>
  <c r="T727" i="16"/>
  <c r="U727" i="16"/>
  <c r="Q728" i="16"/>
  <c r="R728" i="16"/>
  <c r="S728" i="16"/>
  <c r="T728" i="16"/>
  <c r="U728" i="16"/>
  <c r="Q729" i="16"/>
  <c r="R729" i="16"/>
  <c r="S729" i="16"/>
  <c r="T729" i="16"/>
  <c r="U729" i="16"/>
  <c r="Q730" i="16"/>
  <c r="R730" i="16"/>
  <c r="S730" i="16"/>
  <c r="T730" i="16"/>
  <c r="U730" i="16"/>
  <c r="Q731" i="16"/>
  <c r="R731" i="16"/>
  <c r="S731" i="16"/>
  <c r="T731" i="16"/>
  <c r="U731" i="16"/>
  <c r="Q732" i="16"/>
  <c r="R732" i="16"/>
  <c r="S732" i="16"/>
  <c r="T732" i="16"/>
  <c r="U732" i="16"/>
  <c r="Q733" i="16"/>
  <c r="R733" i="16"/>
  <c r="S733" i="16"/>
  <c r="T733" i="16"/>
  <c r="U733" i="16"/>
  <c r="Q734" i="16"/>
  <c r="R734" i="16"/>
  <c r="S734" i="16"/>
  <c r="T734" i="16"/>
  <c r="U734" i="16"/>
  <c r="Q735" i="16"/>
  <c r="R735" i="16"/>
  <c r="S735" i="16"/>
  <c r="T735" i="16"/>
  <c r="U735" i="16"/>
  <c r="Q736" i="16"/>
  <c r="R736" i="16"/>
  <c r="S736" i="16"/>
  <c r="T736" i="16"/>
  <c r="U736" i="16"/>
  <c r="Q737" i="16"/>
  <c r="R737" i="16"/>
  <c r="S737" i="16"/>
  <c r="T737" i="16"/>
  <c r="U737" i="16"/>
  <c r="Q738" i="16"/>
  <c r="R738" i="16"/>
  <c r="S738" i="16"/>
  <c r="T738" i="16"/>
  <c r="U738" i="16"/>
  <c r="Q739" i="16"/>
  <c r="R739" i="16"/>
  <c r="S739" i="16"/>
  <c r="T739" i="16"/>
  <c r="U739" i="16"/>
  <c r="Q740" i="16"/>
  <c r="R740" i="16"/>
  <c r="S740" i="16"/>
  <c r="T740" i="16"/>
  <c r="U740" i="16"/>
  <c r="Q741" i="16"/>
  <c r="R741" i="16"/>
  <c r="S741" i="16"/>
  <c r="T741" i="16"/>
  <c r="U741" i="16"/>
  <c r="Q742" i="16"/>
  <c r="R742" i="16"/>
  <c r="S742" i="16"/>
  <c r="T742" i="16"/>
  <c r="U742" i="16"/>
  <c r="Q743" i="16"/>
  <c r="R743" i="16"/>
  <c r="S743" i="16"/>
  <c r="T743" i="16"/>
  <c r="U743" i="16"/>
  <c r="Q744" i="16"/>
  <c r="R744" i="16"/>
  <c r="S744" i="16"/>
  <c r="T744" i="16"/>
  <c r="U744" i="16"/>
  <c r="Q745" i="16"/>
  <c r="R745" i="16"/>
  <c r="S745" i="16"/>
  <c r="T745" i="16"/>
  <c r="U745" i="16"/>
  <c r="Q746" i="16"/>
  <c r="R746" i="16"/>
  <c r="S746" i="16"/>
  <c r="T746" i="16"/>
  <c r="U746" i="16"/>
  <c r="Q747" i="16"/>
  <c r="R747" i="16"/>
  <c r="S747" i="16"/>
  <c r="T747" i="16"/>
  <c r="U747" i="16"/>
  <c r="Q748" i="16"/>
  <c r="R748" i="16"/>
  <c r="S748" i="16"/>
  <c r="T748" i="16"/>
  <c r="U748" i="16"/>
  <c r="Q749" i="16"/>
  <c r="R749" i="16"/>
  <c r="S749" i="16"/>
  <c r="T749" i="16"/>
  <c r="U749" i="16"/>
  <c r="Q750" i="16"/>
  <c r="R750" i="16"/>
  <c r="S750" i="16"/>
  <c r="T750" i="16"/>
  <c r="U750" i="16"/>
  <c r="Q751" i="16"/>
  <c r="R751" i="16"/>
  <c r="S751" i="16"/>
  <c r="T751" i="16"/>
  <c r="U751" i="16"/>
  <c r="Q752" i="16"/>
  <c r="R752" i="16"/>
  <c r="S752" i="16"/>
  <c r="T752" i="16"/>
  <c r="U752" i="16"/>
  <c r="Q753" i="16"/>
  <c r="R753" i="16"/>
  <c r="S753" i="16"/>
  <c r="T753" i="16"/>
  <c r="U753" i="16"/>
  <c r="Q754" i="16"/>
  <c r="R754" i="16"/>
  <c r="S754" i="16"/>
  <c r="T754" i="16"/>
  <c r="U754" i="16"/>
  <c r="Q755" i="16"/>
  <c r="R755" i="16"/>
  <c r="S755" i="16"/>
  <c r="T755" i="16"/>
  <c r="U755" i="16"/>
  <c r="Q756" i="16"/>
  <c r="R756" i="16"/>
  <c r="S756" i="16"/>
  <c r="T756" i="16"/>
  <c r="U756" i="16"/>
  <c r="Q757" i="16"/>
  <c r="R757" i="16"/>
  <c r="S757" i="16"/>
  <c r="T757" i="16"/>
  <c r="U757" i="16"/>
  <c r="Q758" i="16"/>
  <c r="R758" i="16"/>
  <c r="S758" i="16"/>
  <c r="T758" i="16"/>
  <c r="U758" i="16"/>
  <c r="Q759" i="16"/>
  <c r="R759" i="16"/>
  <c r="S759" i="16"/>
  <c r="T759" i="16"/>
  <c r="U759" i="16"/>
  <c r="Q760" i="16"/>
  <c r="R760" i="16"/>
  <c r="S760" i="16"/>
  <c r="T760" i="16"/>
  <c r="U760" i="16"/>
  <c r="Q761" i="16"/>
  <c r="R761" i="16"/>
  <c r="S761" i="16"/>
  <c r="T761" i="16"/>
  <c r="U761" i="16"/>
  <c r="Q762" i="16"/>
  <c r="R762" i="16"/>
  <c r="S762" i="16"/>
  <c r="T762" i="16"/>
  <c r="U762" i="16"/>
  <c r="Q763" i="16"/>
  <c r="R763" i="16"/>
  <c r="S763" i="16"/>
  <c r="T763" i="16"/>
  <c r="U763" i="16"/>
  <c r="Q764" i="16"/>
  <c r="R764" i="16"/>
  <c r="S764" i="16"/>
  <c r="T764" i="16"/>
  <c r="U764" i="16"/>
  <c r="Q765" i="16"/>
  <c r="R765" i="16"/>
  <c r="S765" i="16"/>
  <c r="T765" i="16"/>
  <c r="U765" i="16"/>
  <c r="Q766" i="16"/>
  <c r="R766" i="16"/>
  <c r="S766" i="16"/>
  <c r="T766" i="16"/>
  <c r="U766" i="16"/>
  <c r="Q767" i="16"/>
  <c r="R767" i="16"/>
  <c r="S767" i="16"/>
  <c r="T767" i="16"/>
  <c r="Q768" i="16"/>
  <c r="R768" i="16"/>
  <c r="S768" i="16"/>
  <c r="T768" i="16"/>
  <c r="U768" i="16"/>
  <c r="Q769" i="16"/>
  <c r="R769" i="16"/>
  <c r="S769" i="16"/>
  <c r="T769" i="16"/>
  <c r="U769" i="16"/>
  <c r="Q770" i="16"/>
  <c r="R770" i="16"/>
  <c r="S770" i="16"/>
  <c r="T770" i="16"/>
  <c r="U770" i="16"/>
  <c r="Q771" i="16"/>
  <c r="R771" i="16"/>
  <c r="S771" i="16"/>
  <c r="T771" i="16"/>
  <c r="Q772" i="16"/>
  <c r="R772" i="16"/>
  <c r="S772" i="16"/>
  <c r="T772" i="16"/>
  <c r="U772" i="16"/>
  <c r="Q773" i="16"/>
  <c r="R773" i="16"/>
  <c r="S773" i="16"/>
  <c r="T773" i="16"/>
  <c r="U773" i="16"/>
  <c r="Q774" i="16"/>
  <c r="R774" i="16"/>
  <c r="S774" i="16"/>
  <c r="T774" i="16"/>
  <c r="U774" i="16"/>
  <c r="Q775" i="16"/>
  <c r="R775" i="16"/>
  <c r="S775" i="16"/>
  <c r="T775" i="16"/>
  <c r="U775" i="16"/>
  <c r="Q776" i="16"/>
  <c r="R776" i="16"/>
  <c r="S776" i="16"/>
  <c r="T776" i="16"/>
  <c r="U776" i="16"/>
  <c r="Q777" i="16"/>
  <c r="R777" i="16"/>
  <c r="S777" i="16"/>
  <c r="T777" i="16"/>
  <c r="U777" i="16"/>
  <c r="Q778" i="16"/>
  <c r="R778" i="16"/>
  <c r="S778" i="16"/>
  <c r="T778" i="16"/>
  <c r="U778" i="16"/>
  <c r="Q779" i="16"/>
  <c r="R779" i="16"/>
  <c r="S779" i="16"/>
  <c r="T779" i="16"/>
  <c r="U779" i="16"/>
  <c r="Q780" i="16"/>
  <c r="R780" i="16"/>
  <c r="S780" i="16"/>
  <c r="T780" i="16"/>
  <c r="U780" i="16"/>
  <c r="Q781" i="16"/>
  <c r="R781" i="16"/>
  <c r="S781" i="16"/>
  <c r="T781" i="16"/>
  <c r="U781" i="16"/>
  <c r="Q782" i="16"/>
  <c r="R782" i="16"/>
  <c r="S782" i="16"/>
  <c r="T782" i="16"/>
  <c r="U782" i="16"/>
  <c r="Q783" i="16"/>
  <c r="R783" i="16"/>
  <c r="S783" i="16"/>
  <c r="T783" i="16"/>
  <c r="U783" i="16"/>
  <c r="Q784" i="16"/>
  <c r="R784" i="16"/>
  <c r="S784" i="16"/>
  <c r="T784" i="16"/>
  <c r="U784" i="16"/>
  <c r="Q785" i="16"/>
  <c r="R785" i="16"/>
  <c r="S785" i="16"/>
  <c r="T785" i="16"/>
  <c r="U785" i="16"/>
  <c r="Q786" i="16"/>
  <c r="R786" i="16"/>
  <c r="S786" i="16"/>
  <c r="T786" i="16"/>
  <c r="U786" i="16"/>
  <c r="Q787" i="16"/>
  <c r="R787" i="16"/>
  <c r="S787" i="16"/>
  <c r="T787" i="16"/>
  <c r="U787" i="16"/>
  <c r="Q788" i="16"/>
  <c r="R788" i="16"/>
  <c r="S788" i="16"/>
  <c r="T788" i="16"/>
  <c r="U788" i="16"/>
  <c r="Q789" i="16"/>
  <c r="R789" i="16"/>
  <c r="S789" i="16"/>
  <c r="T789" i="16"/>
  <c r="U789" i="16"/>
  <c r="Q790" i="16"/>
  <c r="R790" i="16"/>
  <c r="S790" i="16"/>
  <c r="T790" i="16"/>
  <c r="U790" i="16"/>
  <c r="Q791" i="16"/>
  <c r="R791" i="16"/>
  <c r="S791" i="16"/>
  <c r="T791" i="16"/>
  <c r="U791" i="16"/>
  <c r="Q792" i="16"/>
  <c r="R792" i="16"/>
  <c r="S792" i="16"/>
  <c r="T792" i="16"/>
  <c r="U792" i="16"/>
  <c r="Q793" i="16"/>
  <c r="R793" i="16"/>
  <c r="S793" i="16"/>
  <c r="T793" i="16"/>
  <c r="U793" i="16"/>
  <c r="Q794" i="16"/>
  <c r="R794" i="16"/>
  <c r="S794" i="16"/>
  <c r="T794" i="16"/>
  <c r="U794" i="16"/>
  <c r="Q795" i="16"/>
  <c r="R795" i="16"/>
  <c r="S795" i="16"/>
  <c r="T795" i="16"/>
  <c r="U795" i="16"/>
  <c r="Q796" i="16"/>
  <c r="R796" i="16"/>
  <c r="S796" i="16"/>
  <c r="T796" i="16"/>
  <c r="U796" i="16"/>
  <c r="Q797" i="16"/>
  <c r="R797" i="16"/>
  <c r="S797" i="16"/>
  <c r="T797" i="16"/>
  <c r="U797" i="16"/>
  <c r="Q798" i="16"/>
  <c r="R798" i="16"/>
  <c r="S798" i="16"/>
  <c r="T798" i="16"/>
  <c r="U798" i="16"/>
  <c r="Q799" i="16"/>
  <c r="R799" i="16"/>
  <c r="S799" i="16"/>
  <c r="T799" i="16"/>
  <c r="U799" i="16"/>
  <c r="Q800" i="16"/>
  <c r="R800" i="16"/>
  <c r="S800" i="16"/>
  <c r="T800" i="16"/>
  <c r="U800" i="16"/>
  <c r="Q801" i="16"/>
  <c r="R801" i="16"/>
  <c r="S801" i="16"/>
  <c r="T801" i="16"/>
  <c r="U801" i="16"/>
  <c r="Q802" i="16"/>
  <c r="R802" i="16"/>
  <c r="S802" i="16"/>
  <c r="T802" i="16"/>
  <c r="U802" i="16"/>
  <c r="Q803" i="16"/>
  <c r="R803" i="16"/>
  <c r="S803" i="16"/>
  <c r="T803" i="16"/>
  <c r="U803" i="16"/>
  <c r="Q804" i="16"/>
  <c r="R804" i="16"/>
  <c r="S804" i="16"/>
  <c r="T804" i="16"/>
  <c r="U804" i="16"/>
  <c r="Q805" i="16"/>
  <c r="R805" i="16"/>
  <c r="S805" i="16"/>
  <c r="T805" i="16"/>
  <c r="U805" i="16"/>
  <c r="Q806" i="16"/>
  <c r="R806" i="16"/>
  <c r="S806" i="16"/>
  <c r="T806" i="16"/>
  <c r="U806" i="16"/>
  <c r="Q807" i="16"/>
  <c r="R807" i="16"/>
  <c r="S807" i="16"/>
  <c r="T807" i="16"/>
  <c r="U807" i="16"/>
  <c r="Q808" i="16"/>
  <c r="R808" i="16"/>
  <c r="S808" i="16"/>
  <c r="T808" i="16"/>
  <c r="U808" i="16"/>
  <c r="Q809" i="16"/>
  <c r="R809" i="16"/>
  <c r="S809" i="16"/>
  <c r="T809" i="16"/>
  <c r="U809" i="16"/>
  <c r="Q810" i="16"/>
  <c r="R810" i="16"/>
  <c r="S810" i="16"/>
  <c r="T810" i="16"/>
  <c r="U810" i="16"/>
  <c r="Q811" i="16"/>
  <c r="R811" i="16"/>
  <c r="S811" i="16"/>
  <c r="T811" i="16"/>
  <c r="U811" i="16"/>
  <c r="Q812" i="16"/>
  <c r="R812" i="16"/>
  <c r="S812" i="16"/>
  <c r="T812" i="16"/>
  <c r="U812" i="16"/>
  <c r="Q813" i="16"/>
  <c r="R813" i="16"/>
  <c r="S813" i="16"/>
  <c r="T813" i="16"/>
  <c r="U813" i="16"/>
  <c r="Q814" i="16"/>
  <c r="R814" i="16"/>
  <c r="S814" i="16"/>
  <c r="T814" i="16"/>
  <c r="U814" i="16"/>
  <c r="Q815" i="16"/>
  <c r="R815" i="16"/>
  <c r="S815" i="16"/>
  <c r="T815" i="16"/>
  <c r="U815" i="16"/>
  <c r="Q816" i="16"/>
  <c r="R816" i="16"/>
  <c r="S816" i="16"/>
  <c r="T816" i="16"/>
  <c r="U816" i="16"/>
  <c r="Q817" i="16"/>
  <c r="R817" i="16"/>
  <c r="S817" i="16"/>
  <c r="T817" i="16"/>
  <c r="U817" i="16"/>
  <c r="Q818" i="16"/>
  <c r="R818" i="16"/>
  <c r="S818" i="16"/>
  <c r="T818" i="16"/>
  <c r="U818" i="16"/>
  <c r="R6" i="16"/>
  <c r="S6" i="16"/>
  <c r="T6" i="16"/>
  <c r="U6" i="16"/>
  <c r="Q6" i="16"/>
  <c r="N7" i="16"/>
  <c r="O7" i="16"/>
  <c r="P7" i="16"/>
  <c r="N8" i="16"/>
  <c r="O8" i="16"/>
  <c r="P8" i="16"/>
  <c r="N9" i="16"/>
  <c r="O9" i="16"/>
  <c r="P9" i="16"/>
  <c r="N10" i="16"/>
  <c r="O10" i="16"/>
  <c r="P10" i="16"/>
  <c r="N11" i="16"/>
  <c r="O11" i="16"/>
  <c r="P11" i="16"/>
  <c r="N12" i="16"/>
  <c r="O12" i="16"/>
  <c r="P12" i="16"/>
  <c r="N13" i="16"/>
  <c r="O13" i="16"/>
  <c r="P13" i="16"/>
  <c r="N14" i="16"/>
  <c r="O14" i="16"/>
  <c r="P14" i="16"/>
  <c r="N15" i="16"/>
  <c r="O15" i="16"/>
  <c r="P15" i="16"/>
  <c r="N16" i="16"/>
  <c r="O16" i="16"/>
  <c r="P16" i="16"/>
  <c r="N17" i="16"/>
  <c r="O17" i="16"/>
  <c r="P17" i="16"/>
  <c r="N18" i="16"/>
  <c r="O18" i="16"/>
  <c r="P18" i="16"/>
  <c r="N19" i="16"/>
  <c r="O19" i="16"/>
  <c r="P19" i="16"/>
  <c r="N20" i="16"/>
  <c r="O20" i="16"/>
  <c r="P20" i="16"/>
  <c r="N21" i="16"/>
  <c r="O21" i="16"/>
  <c r="P21" i="16"/>
  <c r="N22" i="16"/>
  <c r="O22" i="16"/>
  <c r="P22" i="16"/>
  <c r="N23" i="16"/>
  <c r="O23" i="16"/>
  <c r="P23" i="16"/>
  <c r="N24" i="16"/>
  <c r="O24" i="16"/>
  <c r="P24" i="16"/>
  <c r="N25" i="16"/>
  <c r="O25" i="16"/>
  <c r="P25" i="16"/>
  <c r="N26" i="16"/>
  <c r="O26" i="16"/>
  <c r="P26" i="16"/>
  <c r="N27" i="16"/>
  <c r="O27" i="16"/>
  <c r="P27" i="16"/>
  <c r="N28" i="16"/>
  <c r="O28" i="16"/>
  <c r="P28" i="16"/>
  <c r="N29" i="16"/>
  <c r="O29" i="16"/>
  <c r="P29" i="16"/>
  <c r="N30" i="16"/>
  <c r="O30" i="16"/>
  <c r="P30" i="16"/>
  <c r="N31" i="16"/>
  <c r="O31" i="16"/>
  <c r="P31" i="16"/>
  <c r="N32" i="16"/>
  <c r="O32" i="16"/>
  <c r="P32" i="16"/>
  <c r="N33" i="16"/>
  <c r="O33" i="16"/>
  <c r="P33" i="16"/>
  <c r="N34" i="16"/>
  <c r="O34" i="16"/>
  <c r="P34" i="16"/>
  <c r="N35" i="16"/>
  <c r="O35" i="16"/>
  <c r="P35" i="16"/>
  <c r="N36" i="16"/>
  <c r="O36" i="16"/>
  <c r="P36" i="16"/>
  <c r="N37" i="16"/>
  <c r="O37" i="16"/>
  <c r="P37" i="16"/>
  <c r="N38" i="16"/>
  <c r="O38" i="16"/>
  <c r="P38" i="16"/>
  <c r="N39" i="16"/>
  <c r="O39" i="16"/>
  <c r="P39" i="16"/>
  <c r="N40" i="16"/>
  <c r="O40" i="16"/>
  <c r="P40" i="16"/>
  <c r="N41" i="16"/>
  <c r="O41" i="16"/>
  <c r="P41" i="16"/>
  <c r="N42" i="16"/>
  <c r="O42" i="16"/>
  <c r="P42" i="16"/>
  <c r="N43" i="16"/>
  <c r="O43" i="16"/>
  <c r="P43" i="16"/>
  <c r="N44" i="16"/>
  <c r="O44" i="16"/>
  <c r="P44" i="16"/>
  <c r="N45" i="16"/>
  <c r="O45" i="16"/>
  <c r="P45" i="16"/>
  <c r="N46" i="16"/>
  <c r="O46" i="16"/>
  <c r="P46" i="16"/>
  <c r="N47" i="16"/>
  <c r="O47" i="16"/>
  <c r="P47" i="16"/>
  <c r="N48" i="16"/>
  <c r="O48" i="16"/>
  <c r="P48" i="16"/>
  <c r="N49" i="16"/>
  <c r="O49" i="16"/>
  <c r="P49" i="16"/>
  <c r="N50" i="16"/>
  <c r="O50" i="16"/>
  <c r="P50" i="16"/>
  <c r="N51" i="16"/>
  <c r="O51" i="16"/>
  <c r="P51" i="16"/>
  <c r="N52" i="16"/>
  <c r="O52" i="16"/>
  <c r="P52" i="16"/>
  <c r="N53" i="16"/>
  <c r="O53" i="16"/>
  <c r="P53" i="16"/>
  <c r="N54" i="16"/>
  <c r="O54" i="16"/>
  <c r="P54" i="16"/>
  <c r="N55" i="16"/>
  <c r="O55" i="16"/>
  <c r="P55" i="16"/>
  <c r="N56" i="16"/>
  <c r="O56" i="16"/>
  <c r="P56" i="16"/>
  <c r="N57" i="16"/>
  <c r="O57" i="16"/>
  <c r="P57" i="16"/>
  <c r="N58" i="16"/>
  <c r="O58" i="16"/>
  <c r="P58" i="16"/>
  <c r="N59" i="16"/>
  <c r="O59" i="16"/>
  <c r="P59" i="16"/>
  <c r="N60" i="16"/>
  <c r="O60" i="16"/>
  <c r="P60" i="16"/>
  <c r="N61" i="16"/>
  <c r="O61" i="16"/>
  <c r="P61" i="16"/>
  <c r="N62" i="16"/>
  <c r="O62" i="16"/>
  <c r="P62" i="16"/>
  <c r="N63" i="16"/>
  <c r="O63" i="16"/>
  <c r="P63" i="16"/>
  <c r="N64" i="16"/>
  <c r="O64" i="16"/>
  <c r="P64" i="16"/>
  <c r="N65" i="16"/>
  <c r="O65" i="16"/>
  <c r="P65" i="16"/>
  <c r="N66" i="16"/>
  <c r="O66" i="16"/>
  <c r="P66" i="16"/>
  <c r="N67" i="16"/>
  <c r="O67" i="16"/>
  <c r="P67" i="16"/>
  <c r="N68" i="16"/>
  <c r="O68" i="16"/>
  <c r="P68" i="16"/>
  <c r="N69" i="16"/>
  <c r="O69" i="16"/>
  <c r="P69" i="16"/>
  <c r="N70" i="16"/>
  <c r="O70" i="16"/>
  <c r="P70" i="16"/>
  <c r="N71" i="16"/>
  <c r="O71" i="16"/>
  <c r="P71" i="16"/>
  <c r="N72" i="16"/>
  <c r="O72" i="16"/>
  <c r="P72" i="16"/>
  <c r="N73" i="16"/>
  <c r="O73" i="16"/>
  <c r="P73" i="16"/>
  <c r="N74" i="16"/>
  <c r="O74" i="16"/>
  <c r="P74" i="16"/>
  <c r="N75" i="16"/>
  <c r="O75" i="16"/>
  <c r="P75" i="16"/>
  <c r="N76" i="16"/>
  <c r="O76" i="16"/>
  <c r="P76" i="16"/>
  <c r="N77" i="16"/>
  <c r="O77" i="16"/>
  <c r="P77" i="16"/>
  <c r="N78" i="16"/>
  <c r="O78" i="16"/>
  <c r="P78" i="16"/>
  <c r="N79" i="16"/>
  <c r="O79" i="16"/>
  <c r="P79" i="16"/>
  <c r="N80" i="16"/>
  <c r="O80" i="16"/>
  <c r="P80" i="16"/>
  <c r="N81" i="16"/>
  <c r="O81" i="16"/>
  <c r="P81" i="16"/>
  <c r="N82" i="16"/>
  <c r="O82" i="16"/>
  <c r="P82" i="16"/>
  <c r="N83" i="16"/>
  <c r="O83" i="16"/>
  <c r="P83" i="16"/>
  <c r="N84" i="16"/>
  <c r="O84" i="16"/>
  <c r="P84" i="16"/>
  <c r="N85" i="16"/>
  <c r="O85" i="16"/>
  <c r="P85" i="16"/>
  <c r="N86" i="16"/>
  <c r="O86" i="16"/>
  <c r="P86" i="16"/>
  <c r="N87" i="16"/>
  <c r="O87" i="16"/>
  <c r="P87" i="16"/>
  <c r="N88" i="16"/>
  <c r="O88" i="16"/>
  <c r="P88" i="16"/>
  <c r="N89" i="16"/>
  <c r="O89" i="16"/>
  <c r="P89" i="16"/>
  <c r="N90" i="16"/>
  <c r="O90" i="16"/>
  <c r="P90" i="16"/>
  <c r="N91" i="16"/>
  <c r="O91" i="16"/>
  <c r="P91" i="16"/>
  <c r="N92" i="16"/>
  <c r="O92" i="16"/>
  <c r="P92" i="16"/>
  <c r="N93" i="16"/>
  <c r="O93" i="16"/>
  <c r="P93" i="16"/>
  <c r="N94" i="16"/>
  <c r="O94" i="16"/>
  <c r="P94" i="16"/>
  <c r="N95" i="16"/>
  <c r="O95" i="16"/>
  <c r="P95" i="16"/>
  <c r="N96" i="16"/>
  <c r="O96" i="16"/>
  <c r="P96" i="16"/>
  <c r="N97" i="16"/>
  <c r="O97" i="16"/>
  <c r="P97" i="16"/>
  <c r="N98" i="16"/>
  <c r="O98" i="16"/>
  <c r="P98" i="16"/>
  <c r="N99" i="16"/>
  <c r="O99" i="16"/>
  <c r="P99" i="16"/>
  <c r="N100" i="16"/>
  <c r="O100" i="16"/>
  <c r="P100" i="16"/>
  <c r="N101" i="16"/>
  <c r="O101" i="16"/>
  <c r="P101" i="16"/>
  <c r="N102" i="16"/>
  <c r="O102" i="16"/>
  <c r="P102" i="16"/>
  <c r="N103" i="16"/>
  <c r="O103" i="16"/>
  <c r="P103" i="16"/>
  <c r="N104" i="16"/>
  <c r="O104" i="16"/>
  <c r="P104" i="16"/>
  <c r="N105" i="16"/>
  <c r="O105" i="16"/>
  <c r="P105" i="16"/>
  <c r="N106" i="16"/>
  <c r="O106" i="16"/>
  <c r="P106" i="16"/>
  <c r="N107" i="16"/>
  <c r="O107" i="16"/>
  <c r="P107" i="16"/>
  <c r="N108" i="16"/>
  <c r="O108" i="16"/>
  <c r="P108" i="16"/>
  <c r="N109" i="16"/>
  <c r="O109" i="16"/>
  <c r="P109" i="16"/>
  <c r="N110" i="16"/>
  <c r="O110" i="16"/>
  <c r="P110" i="16"/>
  <c r="N111" i="16"/>
  <c r="O111" i="16"/>
  <c r="P111" i="16"/>
  <c r="N112" i="16"/>
  <c r="O112" i="16"/>
  <c r="P112" i="16"/>
  <c r="N113" i="16"/>
  <c r="O113" i="16"/>
  <c r="P113" i="16"/>
  <c r="N114" i="16"/>
  <c r="O114" i="16"/>
  <c r="P114" i="16"/>
  <c r="N115" i="16"/>
  <c r="O115" i="16"/>
  <c r="P115" i="16"/>
  <c r="N116" i="16"/>
  <c r="O116" i="16"/>
  <c r="P116" i="16"/>
  <c r="N117" i="16"/>
  <c r="O117" i="16"/>
  <c r="P117" i="16"/>
  <c r="N118" i="16"/>
  <c r="O118" i="16"/>
  <c r="P118" i="16"/>
  <c r="N119" i="16"/>
  <c r="O119" i="16"/>
  <c r="P119" i="16"/>
  <c r="N120" i="16"/>
  <c r="O120" i="16"/>
  <c r="P120" i="16"/>
  <c r="N121" i="16"/>
  <c r="O121" i="16"/>
  <c r="P121" i="16"/>
  <c r="N122" i="16"/>
  <c r="O122" i="16"/>
  <c r="P122" i="16"/>
  <c r="N123" i="16"/>
  <c r="O123" i="16"/>
  <c r="P123" i="16"/>
  <c r="N124" i="16"/>
  <c r="O124" i="16"/>
  <c r="P124" i="16"/>
  <c r="N125" i="16"/>
  <c r="O125" i="16"/>
  <c r="P125" i="16"/>
  <c r="N126" i="16"/>
  <c r="O126" i="16"/>
  <c r="P126" i="16"/>
  <c r="N127" i="16"/>
  <c r="O127" i="16"/>
  <c r="P127" i="16"/>
  <c r="N128" i="16"/>
  <c r="O128" i="16"/>
  <c r="P128" i="16"/>
  <c r="N129" i="16"/>
  <c r="O129" i="16"/>
  <c r="P129" i="16"/>
  <c r="N130" i="16"/>
  <c r="O130" i="16"/>
  <c r="P130" i="16"/>
  <c r="N131" i="16"/>
  <c r="O131" i="16"/>
  <c r="P131" i="16"/>
  <c r="N132" i="16"/>
  <c r="O132" i="16"/>
  <c r="P132" i="16"/>
  <c r="N133" i="16"/>
  <c r="O133" i="16"/>
  <c r="P133" i="16"/>
  <c r="N134" i="16"/>
  <c r="O134" i="16"/>
  <c r="P134" i="16"/>
  <c r="N135" i="16"/>
  <c r="O135" i="16"/>
  <c r="P135" i="16"/>
  <c r="N136" i="16"/>
  <c r="O136" i="16"/>
  <c r="P136" i="16"/>
  <c r="N137" i="16"/>
  <c r="O137" i="16"/>
  <c r="P137" i="16"/>
  <c r="N138" i="16"/>
  <c r="O138" i="16"/>
  <c r="P138" i="16"/>
  <c r="N139" i="16"/>
  <c r="O139" i="16"/>
  <c r="P139" i="16"/>
  <c r="N140" i="16"/>
  <c r="O140" i="16"/>
  <c r="P140" i="16"/>
  <c r="N141" i="16"/>
  <c r="O141" i="16"/>
  <c r="P141" i="16"/>
  <c r="N142" i="16"/>
  <c r="O142" i="16"/>
  <c r="P142" i="16"/>
  <c r="N143" i="16"/>
  <c r="O143" i="16"/>
  <c r="P143" i="16"/>
  <c r="N144" i="16"/>
  <c r="O144" i="16"/>
  <c r="P144" i="16"/>
  <c r="N145" i="16"/>
  <c r="O145" i="16"/>
  <c r="P145" i="16"/>
  <c r="N146" i="16"/>
  <c r="O146" i="16"/>
  <c r="P146" i="16"/>
  <c r="N147" i="16"/>
  <c r="O147" i="16"/>
  <c r="P147" i="16"/>
  <c r="N148" i="16"/>
  <c r="O148" i="16"/>
  <c r="P148" i="16"/>
  <c r="N149" i="16"/>
  <c r="O149" i="16"/>
  <c r="P149" i="16"/>
  <c r="N150" i="16"/>
  <c r="O150" i="16"/>
  <c r="P150" i="16"/>
  <c r="N151" i="16"/>
  <c r="O151" i="16"/>
  <c r="P151" i="16"/>
  <c r="N152" i="16"/>
  <c r="O152" i="16"/>
  <c r="P152" i="16"/>
  <c r="N153" i="16"/>
  <c r="O153" i="16"/>
  <c r="P153" i="16"/>
  <c r="N154" i="16"/>
  <c r="O154" i="16"/>
  <c r="P154" i="16"/>
  <c r="N155" i="16"/>
  <c r="O155" i="16"/>
  <c r="P155" i="16"/>
  <c r="N156" i="16"/>
  <c r="O156" i="16"/>
  <c r="P156" i="16"/>
  <c r="N157" i="16"/>
  <c r="O157" i="16"/>
  <c r="P157" i="16"/>
  <c r="N158" i="16"/>
  <c r="O158" i="16"/>
  <c r="P158" i="16"/>
  <c r="N159" i="16"/>
  <c r="O159" i="16"/>
  <c r="P159" i="16"/>
  <c r="N160" i="16"/>
  <c r="O160" i="16"/>
  <c r="P160" i="16"/>
  <c r="N161" i="16"/>
  <c r="O161" i="16"/>
  <c r="P161" i="16"/>
  <c r="N162" i="16"/>
  <c r="O162" i="16"/>
  <c r="P162" i="16"/>
  <c r="N163" i="16"/>
  <c r="O163" i="16"/>
  <c r="P163" i="16"/>
  <c r="N164" i="16"/>
  <c r="O164" i="16"/>
  <c r="P164" i="16"/>
  <c r="N165" i="16"/>
  <c r="O165" i="16"/>
  <c r="P165" i="16"/>
  <c r="N166" i="16"/>
  <c r="O166" i="16"/>
  <c r="P166" i="16"/>
  <c r="N167" i="16"/>
  <c r="O167" i="16"/>
  <c r="P167" i="16"/>
  <c r="N168" i="16"/>
  <c r="O168" i="16"/>
  <c r="P168" i="16"/>
  <c r="N169" i="16"/>
  <c r="O169" i="16"/>
  <c r="P169" i="16"/>
  <c r="N170" i="16"/>
  <c r="O170" i="16"/>
  <c r="P170" i="16"/>
  <c r="N171" i="16"/>
  <c r="O171" i="16"/>
  <c r="P171" i="16"/>
  <c r="N172" i="16"/>
  <c r="O172" i="16"/>
  <c r="P172" i="16"/>
  <c r="N173" i="16"/>
  <c r="O173" i="16"/>
  <c r="P173" i="16"/>
  <c r="N174" i="16"/>
  <c r="O174" i="16"/>
  <c r="P174" i="16"/>
  <c r="N175" i="16"/>
  <c r="O175" i="16"/>
  <c r="P175" i="16"/>
  <c r="N176" i="16"/>
  <c r="O176" i="16"/>
  <c r="P176" i="16"/>
  <c r="N177" i="16"/>
  <c r="O177" i="16"/>
  <c r="P177" i="16"/>
  <c r="N178" i="16"/>
  <c r="O178" i="16"/>
  <c r="P178" i="16"/>
  <c r="N179" i="16"/>
  <c r="O179" i="16"/>
  <c r="P179" i="16"/>
  <c r="N180" i="16"/>
  <c r="O180" i="16"/>
  <c r="P180" i="16"/>
  <c r="N181" i="16"/>
  <c r="O181" i="16"/>
  <c r="P181" i="16"/>
  <c r="N182" i="16"/>
  <c r="O182" i="16"/>
  <c r="P182" i="16"/>
  <c r="N183" i="16"/>
  <c r="O183" i="16"/>
  <c r="P183" i="16"/>
  <c r="N184" i="16"/>
  <c r="O184" i="16"/>
  <c r="P184" i="16"/>
  <c r="N185" i="16"/>
  <c r="O185" i="16"/>
  <c r="P185" i="16"/>
  <c r="N186" i="16"/>
  <c r="O186" i="16"/>
  <c r="P186" i="16"/>
  <c r="N187" i="16"/>
  <c r="O187" i="16"/>
  <c r="P187" i="16"/>
  <c r="N188" i="16"/>
  <c r="O188" i="16"/>
  <c r="P188" i="16"/>
  <c r="N189" i="16"/>
  <c r="O189" i="16"/>
  <c r="P189" i="16"/>
  <c r="N190" i="16"/>
  <c r="O190" i="16"/>
  <c r="P190" i="16"/>
  <c r="N191" i="16"/>
  <c r="O191" i="16"/>
  <c r="P191" i="16"/>
  <c r="N192" i="16"/>
  <c r="O192" i="16"/>
  <c r="P192" i="16"/>
  <c r="N193" i="16"/>
  <c r="O193" i="16"/>
  <c r="P193" i="16"/>
  <c r="N194" i="16"/>
  <c r="O194" i="16"/>
  <c r="P194" i="16"/>
  <c r="N195" i="16"/>
  <c r="O195" i="16"/>
  <c r="P195" i="16"/>
  <c r="N196" i="16"/>
  <c r="O196" i="16"/>
  <c r="P196" i="16"/>
  <c r="N197" i="16"/>
  <c r="O197" i="16"/>
  <c r="P197" i="16"/>
  <c r="N198" i="16"/>
  <c r="O198" i="16"/>
  <c r="P198" i="16"/>
  <c r="N199" i="16"/>
  <c r="O199" i="16"/>
  <c r="P199" i="16"/>
  <c r="N200" i="16"/>
  <c r="O200" i="16"/>
  <c r="P200" i="16"/>
  <c r="N201" i="16"/>
  <c r="O201" i="16"/>
  <c r="P201" i="16"/>
  <c r="N202" i="16"/>
  <c r="O202" i="16"/>
  <c r="P202" i="16"/>
  <c r="N203" i="16"/>
  <c r="O203" i="16"/>
  <c r="P203" i="16"/>
  <c r="N204" i="16"/>
  <c r="O204" i="16"/>
  <c r="P204" i="16"/>
  <c r="N205" i="16"/>
  <c r="O205" i="16"/>
  <c r="P205" i="16"/>
  <c r="N206" i="16"/>
  <c r="O206" i="16"/>
  <c r="P206" i="16"/>
  <c r="N207" i="16"/>
  <c r="O207" i="16"/>
  <c r="P207" i="16"/>
  <c r="N208" i="16"/>
  <c r="O208" i="16"/>
  <c r="P208" i="16"/>
  <c r="N209" i="16"/>
  <c r="O209" i="16"/>
  <c r="P209" i="16"/>
  <c r="N210" i="16"/>
  <c r="O210" i="16"/>
  <c r="P210" i="16"/>
  <c r="N211" i="16"/>
  <c r="O211" i="16"/>
  <c r="P211" i="16"/>
  <c r="N212" i="16"/>
  <c r="O212" i="16"/>
  <c r="P212" i="16"/>
  <c r="N213" i="16"/>
  <c r="O213" i="16"/>
  <c r="P213" i="16"/>
  <c r="N214" i="16"/>
  <c r="O214" i="16"/>
  <c r="P214" i="16"/>
  <c r="N215" i="16"/>
  <c r="O215" i="16"/>
  <c r="P215" i="16"/>
  <c r="N216" i="16"/>
  <c r="O216" i="16"/>
  <c r="P216" i="16"/>
  <c r="N217" i="16"/>
  <c r="O217" i="16"/>
  <c r="P217" i="16"/>
  <c r="N218" i="16"/>
  <c r="O218" i="16"/>
  <c r="P218" i="16"/>
  <c r="N219" i="16"/>
  <c r="O219" i="16"/>
  <c r="P219" i="16"/>
  <c r="N220" i="16"/>
  <c r="O220" i="16"/>
  <c r="P220" i="16"/>
  <c r="N221" i="16"/>
  <c r="O221" i="16"/>
  <c r="P221" i="16"/>
  <c r="N222" i="16"/>
  <c r="O222" i="16"/>
  <c r="P222" i="16"/>
  <c r="N223" i="16"/>
  <c r="O223" i="16"/>
  <c r="P223" i="16"/>
  <c r="N224" i="16"/>
  <c r="O224" i="16"/>
  <c r="P224" i="16"/>
  <c r="N225" i="16"/>
  <c r="O225" i="16"/>
  <c r="P225" i="16"/>
  <c r="N226" i="16"/>
  <c r="O226" i="16"/>
  <c r="P226" i="16"/>
  <c r="N227" i="16"/>
  <c r="O227" i="16"/>
  <c r="P227" i="16"/>
  <c r="N228" i="16"/>
  <c r="O228" i="16"/>
  <c r="P228" i="16"/>
  <c r="N229" i="16"/>
  <c r="O229" i="16"/>
  <c r="P229" i="16"/>
  <c r="N230" i="16"/>
  <c r="O230" i="16"/>
  <c r="P230" i="16"/>
  <c r="N231" i="16"/>
  <c r="O231" i="16"/>
  <c r="P231" i="16"/>
  <c r="N232" i="16"/>
  <c r="O232" i="16"/>
  <c r="P232" i="16"/>
  <c r="N233" i="16"/>
  <c r="O233" i="16"/>
  <c r="P233" i="16"/>
  <c r="N234" i="16"/>
  <c r="O234" i="16"/>
  <c r="P234" i="16"/>
  <c r="N235" i="16"/>
  <c r="O235" i="16"/>
  <c r="P235" i="16"/>
  <c r="N236" i="16"/>
  <c r="O236" i="16"/>
  <c r="P236" i="16"/>
  <c r="N237" i="16"/>
  <c r="O237" i="16"/>
  <c r="P237" i="16"/>
  <c r="N238" i="16"/>
  <c r="O238" i="16"/>
  <c r="P238" i="16"/>
  <c r="N239" i="16"/>
  <c r="O239" i="16"/>
  <c r="P239" i="16"/>
  <c r="N240" i="16"/>
  <c r="O240" i="16"/>
  <c r="P240" i="16"/>
  <c r="N241" i="16"/>
  <c r="O241" i="16"/>
  <c r="P241" i="16"/>
  <c r="N242" i="16"/>
  <c r="O242" i="16"/>
  <c r="P242" i="16"/>
  <c r="N243" i="16"/>
  <c r="O243" i="16"/>
  <c r="P243" i="16"/>
  <c r="N244" i="16"/>
  <c r="O244" i="16"/>
  <c r="P244" i="16"/>
  <c r="N245" i="16"/>
  <c r="O245" i="16"/>
  <c r="P245" i="16"/>
  <c r="N246" i="16"/>
  <c r="O246" i="16"/>
  <c r="P246" i="16"/>
  <c r="N247" i="16"/>
  <c r="O247" i="16"/>
  <c r="P247" i="16"/>
  <c r="N248" i="16"/>
  <c r="O248" i="16"/>
  <c r="P248" i="16"/>
  <c r="N249" i="16"/>
  <c r="O249" i="16"/>
  <c r="P249" i="16"/>
  <c r="N250" i="16"/>
  <c r="O250" i="16"/>
  <c r="P250" i="16"/>
  <c r="N251" i="16"/>
  <c r="O251" i="16"/>
  <c r="P251" i="16"/>
  <c r="N252" i="16"/>
  <c r="O252" i="16"/>
  <c r="P252" i="16"/>
  <c r="N253" i="16"/>
  <c r="O253" i="16"/>
  <c r="P253" i="16"/>
  <c r="N254" i="16"/>
  <c r="O254" i="16"/>
  <c r="P254" i="16"/>
  <c r="N255" i="16"/>
  <c r="O255" i="16"/>
  <c r="P255" i="16"/>
  <c r="N256" i="16"/>
  <c r="O256" i="16"/>
  <c r="P256" i="16"/>
  <c r="N257" i="16"/>
  <c r="O257" i="16"/>
  <c r="P257" i="16"/>
  <c r="N258" i="16"/>
  <c r="O258" i="16"/>
  <c r="P258" i="16"/>
  <c r="N259" i="16"/>
  <c r="O259" i="16"/>
  <c r="P259" i="16"/>
  <c r="N260" i="16"/>
  <c r="O260" i="16"/>
  <c r="P260" i="16"/>
  <c r="N261" i="16"/>
  <c r="O261" i="16"/>
  <c r="P261" i="16"/>
  <c r="N262" i="16"/>
  <c r="O262" i="16"/>
  <c r="P262" i="16"/>
  <c r="N263" i="16"/>
  <c r="O263" i="16"/>
  <c r="P263" i="16"/>
  <c r="N264" i="16"/>
  <c r="O264" i="16"/>
  <c r="P264" i="16"/>
  <c r="N265" i="16"/>
  <c r="O265" i="16"/>
  <c r="P265" i="16"/>
  <c r="N266" i="16"/>
  <c r="O266" i="16"/>
  <c r="P266" i="16"/>
  <c r="N267" i="16"/>
  <c r="O267" i="16"/>
  <c r="P267" i="16"/>
  <c r="N268" i="16"/>
  <c r="O268" i="16"/>
  <c r="P268" i="16"/>
  <c r="N269" i="16"/>
  <c r="O269" i="16"/>
  <c r="P269" i="16"/>
  <c r="N270" i="16"/>
  <c r="O270" i="16"/>
  <c r="P270" i="16"/>
  <c r="N271" i="16"/>
  <c r="O271" i="16"/>
  <c r="P271" i="16"/>
  <c r="N272" i="16"/>
  <c r="O272" i="16"/>
  <c r="P272" i="16"/>
  <c r="N273" i="16"/>
  <c r="O273" i="16"/>
  <c r="P273" i="16"/>
  <c r="N274" i="16"/>
  <c r="O274" i="16"/>
  <c r="P274" i="16"/>
  <c r="N275" i="16"/>
  <c r="O275" i="16"/>
  <c r="P275" i="16"/>
  <c r="N276" i="16"/>
  <c r="O276" i="16"/>
  <c r="P276" i="16"/>
  <c r="N277" i="16"/>
  <c r="O277" i="16"/>
  <c r="P277" i="16"/>
  <c r="N278" i="16"/>
  <c r="O278" i="16"/>
  <c r="P278" i="16"/>
  <c r="N279" i="16"/>
  <c r="O279" i="16"/>
  <c r="P279" i="16"/>
  <c r="N280" i="16"/>
  <c r="O280" i="16"/>
  <c r="P280" i="16"/>
  <c r="N281" i="16"/>
  <c r="O281" i="16"/>
  <c r="P281" i="16"/>
  <c r="N282" i="16"/>
  <c r="O282" i="16"/>
  <c r="P282" i="16"/>
  <c r="N283" i="16"/>
  <c r="O283" i="16"/>
  <c r="P283" i="16"/>
  <c r="N284" i="16"/>
  <c r="O284" i="16"/>
  <c r="P284" i="16"/>
  <c r="N285" i="16"/>
  <c r="O285" i="16"/>
  <c r="P285" i="16"/>
  <c r="N286" i="16"/>
  <c r="O286" i="16"/>
  <c r="P286" i="16"/>
  <c r="N287" i="16"/>
  <c r="O287" i="16"/>
  <c r="P287" i="16"/>
  <c r="N288" i="16"/>
  <c r="O288" i="16"/>
  <c r="P288" i="16"/>
  <c r="N289" i="16"/>
  <c r="O289" i="16"/>
  <c r="P289" i="16"/>
  <c r="N290" i="16"/>
  <c r="O290" i="16"/>
  <c r="P290" i="16"/>
  <c r="N291" i="16"/>
  <c r="O291" i="16"/>
  <c r="P291" i="16"/>
  <c r="N292" i="16"/>
  <c r="O292" i="16"/>
  <c r="P292" i="16"/>
  <c r="N293" i="16"/>
  <c r="O293" i="16"/>
  <c r="P293" i="16"/>
  <c r="N294" i="16"/>
  <c r="O294" i="16"/>
  <c r="P294" i="16"/>
  <c r="N295" i="16"/>
  <c r="O295" i="16"/>
  <c r="P295" i="16"/>
  <c r="N296" i="16"/>
  <c r="O296" i="16"/>
  <c r="P296" i="16"/>
  <c r="N297" i="16"/>
  <c r="O297" i="16"/>
  <c r="P297" i="16"/>
  <c r="N298" i="16"/>
  <c r="O298" i="16"/>
  <c r="P298" i="16"/>
  <c r="N299" i="16"/>
  <c r="O299" i="16"/>
  <c r="P299" i="16"/>
  <c r="N300" i="16"/>
  <c r="O300" i="16"/>
  <c r="P300" i="16"/>
  <c r="N301" i="16"/>
  <c r="O301" i="16"/>
  <c r="P301" i="16"/>
  <c r="N302" i="16"/>
  <c r="O302" i="16"/>
  <c r="P302" i="16"/>
  <c r="N303" i="16"/>
  <c r="O303" i="16"/>
  <c r="P303" i="16"/>
  <c r="N304" i="16"/>
  <c r="O304" i="16"/>
  <c r="P304" i="16"/>
  <c r="N305" i="16"/>
  <c r="O305" i="16"/>
  <c r="P305" i="16"/>
  <c r="N306" i="16"/>
  <c r="O306" i="16"/>
  <c r="P306" i="16"/>
  <c r="N307" i="16"/>
  <c r="O307" i="16"/>
  <c r="P307" i="16"/>
  <c r="N308" i="16"/>
  <c r="O308" i="16"/>
  <c r="P308" i="16"/>
  <c r="N309" i="16"/>
  <c r="O309" i="16"/>
  <c r="P309" i="16"/>
  <c r="N310" i="16"/>
  <c r="O310" i="16"/>
  <c r="P310" i="16"/>
  <c r="N311" i="16"/>
  <c r="O311" i="16"/>
  <c r="P311" i="16"/>
  <c r="N312" i="16"/>
  <c r="O312" i="16"/>
  <c r="P312" i="16"/>
  <c r="N313" i="16"/>
  <c r="O313" i="16"/>
  <c r="P313" i="16"/>
  <c r="N314" i="16"/>
  <c r="O314" i="16"/>
  <c r="P314" i="16"/>
  <c r="N315" i="16"/>
  <c r="O315" i="16"/>
  <c r="P315" i="16"/>
  <c r="N316" i="16"/>
  <c r="O316" i="16"/>
  <c r="P316" i="16"/>
  <c r="N317" i="16"/>
  <c r="O317" i="16"/>
  <c r="P317" i="16"/>
  <c r="N318" i="16"/>
  <c r="O318" i="16"/>
  <c r="P318" i="16"/>
  <c r="N319" i="16"/>
  <c r="O319" i="16"/>
  <c r="P319" i="16"/>
  <c r="N320" i="16"/>
  <c r="O320" i="16"/>
  <c r="P320" i="16"/>
  <c r="N321" i="16"/>
  <c r="O321" i="16"/>
  <c r="P321" i="16"/>
  <c r="N322" i="16"/>
  <c r="O322" i="16"/>
  <c r="P322" i="16"/>
  <c r="N323" i="16"/>
  <c r="O323" i="16"/>
  <c r="P323" i="16"/>
  <c r="N324" i="16"/>
  <c r="O324" i="16"/>
  <c r="P324" i="16"/>
  <c r="N325" i="16"/>
  <c r="O325" i="16"/>
  <c r="P325" i="16"/>
  <c r="N326" i="16"/>
  <c r="O326" i="16"/>
  <c r="P326" i="16"/>
  <c r="N327" i="16"/>
  <c r="O327" i="16"/>
  <c r="P327" i="16"/>
  <c r="N328" i="16"/>
  <c r="O328" i="16"/>
  <c r="P328" i="16"/>
  <c r="N329" i="16"/>
  <c r="O329" i="16"/>
  <c r="P329" i="16"/>
  <c r="N330" i="16"/>
  <c r="O330" i="16"/>
  <c r="P330" i="16"/>
  <c r="N331" i="16"/>
  <c r="O331" i="16"/>
  <c r="P331" i="16"/>
  <c r="N332" i="16"/>
  <c r="O332" i="16"/>
  <c r="P332" i="16"/>
  <c r="N333" i="16"/>
  <c r="O333" i="16"/>
  <c r="P333" i="16"/>
  <c r="N334" i="16"/>
  <c r="O334" i="16"/>
  <c r="P334" i="16"/>
  <c r="N335" i="16"/>
  <c r="O335" i="16"/>
  <c r="P335" i="16"/>
  <c r="N336" i="16"/>
  <c r="O336" i="16"/>
  <c r="P336" i="16"/>
  <c r="N337" i="16"/>
  <c r="O337" i="16"/>
  <c r="P337" i="16"/>
  <c r="N338" i="16"/>
  <c r="O338" i="16"/>
  <c r="P338" i="16"/>
  <c r="N339" i="16"/>
  <c r="O339" i="16"/>
  <c r="P339" i="16"/>
  <c r="N340" i="16"/>
  <c r="O340" i="16"/>
  <c r="P340" i="16"/>
  <c r="N341" i="16"/>
  <c r="O341" i="16"/>
  <c r="P341" i="16"/>
  <c r="N342" i="16"/>
  <c r="O342" i="16"/>
  <c r="P342" i="16"/>
  <c r="N343" i="16"/>
  <c r="O343" i="16"/>
  <c r="P343" i="16"/>
  <c r="N344" i="16"/>
  <c r="O344" i="16"/>
  <c r="P344" i="16"/>
  <c r="N345" i="16"/>
  <c r="O345" i="16"/>
  <c r="P345" i="16"/>
  <c r="N346" i="16"/>
  <c r="O346" i="16"/>
  <c r="P346" i="16"/>
  <c r="N347" i="16"/>
  <c r="O347" i="16"/>
  <c r="P347" i="16"/>
  <c r="N348" i="16"/>
  <c r="O348" i="16"/>
  <c r="P348" i="16"/>
  <c r="N349" i="16"/>
  <c r="O349" i="16"/>
  <c r="P349" i="16"/>
  <c r="N350" i="16"/>
  <c r="O350" i="16"/>
  <c r="P350" i="16"/>
  <c r="N351" i="16"/>
  <c r="O351" i="16"/>
  <c r="P351" i="16"/>
  <c r="N352" i="16"/>
  <c r="O352" i="16"/>
  <c r="P352" i="16"/>
  <c r="N353" i="16"/>
  <c r="O353" i="16"/>
  <c r="P353" i="16"/>
  <c r="N354" i="16"/>
  <c r="O354" i="16"/>
  <c r="P354" i="16"/>
  <c r="N355" i="16"/>
  <c r="O355" i="16"/>
  <c r="P355" i="16"/>
  <c r="N356" i="16"/>
  <c r="O356" i="16"/>
  <c r="P356" i="16"/>
  <c r="N357" i="16"/>
  <c r="O357" i="16"/>
  <c r="P357" i="16"/>
  <c r="N358" i="16"/>
  <c r="O358" i="16"/>
  <c r="P358" i="16"/>
  <c r="N359" i="16"/>
  <c r="O359" i="16"/>
  <c r="P359" i="16"/>
  <c r="N360" i="16"/>
  <c r="O360" i="16"/>
  <c r="P360" i="16"/>
  <c r="N361" i="16"/>
  <c r="O361" i="16"/>
  <c r="P361" i="16"/>
  <c r="N362" i="16"/>
  <c r="O362" i="16"/>
  <c r="P362" i="16"/>
  <c r="N363" i="16"/>
  <c r="O363" i="16"/>
  <c r="P363" i="16"/>
  <c r="N364" i="16"/>
  <c r="O364" i="16"/>
  <c r="P364" i="16"/>
  <c r="N365" i="16"/>
  <c r="O365" i="16"/>
  <c r="P365" i="16"/>
  <c r="N366" i="16"/>
  <c r="O366" i="16"/>
  <c r="P366" i="16"/>
  <c r="N367" i="16"/>
  <c r="O367" i="16"/>
  <c r="P367" i="16"/>
  <c r="N368" i="16"/>
  <c r="O368" i="16"/>
  <c r="P368" i="16"/>
  <c r="N369" i="16"/>
  <c r="O369" i="16"/>
  <c r="P369" i="16"/>
  <c r="N370" i="16"/>
  <c r="O370" i="16"/>
  <c r="P370" i="16"/>
  <c r="N371" i="16"/>
  <c r="O371" i="16"/>
  <c r="P371" i="16"/>
  <c r="N372" i="16"/>
  <c r="O372" i="16"/>
  <c r="P372" i="16"/>
  <c r="N373" i="16"/>
  <c r="O373" i="16"/>
  <c r="P373" i="16"/>
  <c r="N374" i="16"/>
  <c r="O374" i="16"/>
  <c r="P374" i="16"/>
  <c r="N375" i="16"/>
  <c r="O375" i="16"/>
  <c r="P375" i="16"/>
  <c r="N376" i="16"/>
  <c r="O376" i="16"/>
  <c r="P376" i="16"/>
  <c r="N377" i="16"/>
  <c r="O377" i="16"/>
  <c r="P377" i="16"/>
  <c r="N378" i="16"/>
  <c r="O378" i="16"/>
  <c r="P378" i="16"/>
  <c r="N379" i="16"/>
  <c r="O379" i="16"/>
  <c r="P379" i="16"/>
  <c r="N380" i="16"/>
  <c r="O380" i="16"/>
  <c r="P380" i="16"/>
  <c r="N381" i="16"/>
  <c r="O381" i="16"/>
  <c r="P381" i="16"/>
  <c r="N382" i="16"/>
  <c r="O382" i="16"/>
  <c r="P382" i="16"/>
  <c r="N383" i="16"/>
  <c r="O383" i="16"/>
  <c r="P383" i="16"/>
  <c r="N384" i="16"/>
  <c r="O384" i="16"/>
  <c r="P384" i="16"/>
  <c r="N385" i="16"/>
  <c r="O385" i="16"/>
  <c r="P385" i="16"/>
  <c r="N386" i="16"/>
  <c r="O386" i="16"/>
  <c r="P386" i="16"/>
  <c r="N387" i="16"/>
  <c r="O387" i="16"/>
  <c r="P387" i="16"/>
  <c r="N388" i="16"/>
  <c r="O388" i="16"/>
  <c r="P388" i="16"/>
  <c r="N389" i="16"/>
  <c r="O389" i="16"/>
  <c r="P389" i="16"/>
  <c r="N390" i="16"/>
  <c r="O390" i="16"/>
  <c r="P390" i="16"/>
  <c r="N391" i="16"/>
  <c r="O391" i="16"/>
  <c r="P391" i="16"/>
  <c r="N392" i="16"/>
  <c r="O392" i="16"/>
  <c r="P392" i="16"/>
  <c r="N393" i="16"/>
  <c r="O393" i="16"/>
  <c r="P393" i="16"/>
  <c r="N394" i="16"/>
  <c r="O394" i="16"/>
  <c r="P394" i="16"/>
  <c r="N395" i="16"/>
  <c r="O395" i="16"/>
  <c r="P395" i="16"/>
  <c r="N396" i="16"/>
  <c r="O396" i="16"/>
  <c r="P396" i="16"/>
  <c r="N397" i="16"/>
  <c r="O397" i="16"/>
  <c r="P397" i="16"/>
  <c r="N398" i="16"/>
  <c r="O398" i="16"/>
  <c r="P398" i="16"/>
  <c r="N399" i="16"/>
  <c r="O399" i="16"/>
  <c r="P399" i="16"/>
  <c r="N400" i="16"/>
  <c r="O400" i="16"/>
  <c r="P400" i="16"/>
  <c r="N401" i="16"/>
  <c r="O401" i="16"/>
  <c r="P401" i="16"/>
  <c r="N402" i="16"/>
  <c r="O402" i="16"/>
  <c r="P402" i="16"/>
  <c r="N403" i="16"/>
  <c r="O403" i="16"/>
  <c r="P403" i="16"/>
  <c r="N404" i="16"/>
  <c r="O404" i="16"/>
  <c r="P404" i="16"/>
  <c r="N405" i="16"/>
  <c r="O405" i="16"/>
  <c r="P405" i="16"/>
  <c r="N406" i="16"/>
  <c r="O406" i="16"/>
  <c r="P406" i="16"/>
  <c r="N407" i="16"/>
  <c r="O407" i="16"/>
  <c r="P407" i="16"/>
  <c r="N408" i="16"/>
  <c r="O408" i="16"/>
  <c r="P408" i="16"/>
  <c r="N409" i="16"/>
  <c r="O409" i="16"/>
  <c r="P409" i="16"/>
  <c r="N410" i="16"/>
  <c r="O410" i="16"/>
  <c r="P410" i="16"/>
  <c r="N411" i="16"/>
  <c r="O411" i="16"/>
  <c r="P411" i="16"/>
  <c r="N412" i="16"/>
  <c r="O412" i="16"/>
  <c r="P412" i="16"/>
  <c r="N413" i="16"/>
  <c r="O413" i="16"/>
  <c r="P413" i="16"/>
  <c r="N414" i="16"/>
  <c r="O414" i="16"/>
  <c r="P414" i="16"/>
  <c r="N415" i="16"/>
  <c r="O415" i="16"/>
  <c r="P415" i="16"/>
  <c r="N416" i="16"/>
  <c r="O416" i="16"/>
  <c r="P416" i="16"/>
  <c r="N417" i="16"/>
  <c r="O417" i="16"/>
  <c r="P417" i="16"/>
  <c r="N418" i="16"/>
  <c r="O418" i="16"/>
  <c r="P418" i="16"/>
  <c r="N419" i="16"/>
  <c r="O419" i="16"/>
  <c r="P419" i="16"/>
  <c r="N420" i="16"/>
  <c r="O420" i="16"/>
  <c r="P420" i="16"/>
  <c r="N421" i="16"/>
  <c r="O421" i="16"/>
  <c r="P421" i="16"/>
  <c r="N422" i="16"/>
  <c r="O422" i="16"/>
  <c r="P422" i="16"/>
  <c r="N423" i="16"/>
  <c r="O423" i="16"/>
  <c r="P423" i="16"/>
  <c r="N424" i="16"/>
  <c r="O424" i="16"/>
  <c r="P424" i="16"/>
  <c r="N425" i="16"/>
  <c r="O425" i="16"/>
  <c r="P425" i="16"/>
  <c r="N426" i="16"/>
  <c r="O426" i="16"/>
  <c r="P426" i="16"/>
  <c r="N427" i="16"/>
  <c r="O427" i="16"/>
  <c r="P427" i="16"/>
  <c r="N428" i="16"/>
  <c r="O428" i="16"/>
  <c r="P428" i="16"/>
  <c r="N429" i="16"/>
  <c r="O429" i="16"/>
  <c r="P429" i="16"/>
  <c r="N430" i="16"/>
  <c r="O430" i="16"/>
  <c r="P430" i="16"/>
  <c r="N431" i="16"/>
  <c r="O431" i="16"/>
  <c r="P431" i="16"/>
  <c r="N432" i="16"/>
  <c r="O432" i="16"/>
  <c r="P432" i="16"/>
  <c r="N433" i="16"/>
  <c r="O433" i="16"/>
  <c r="P433" i="16"/>
  <c r="N434" i="16"/>
  <c r="O434" i="16"/>
  <c r="P434" i="16"/>
  <c r="N435" i="16"/>
  <c r="O435" i="16"/>
  <c r="P435" i="16"/>
  <c r="N436" i="16"/>
  <c r="O436" i="16"/>
  <c r="P436" i="16"/>
  <c r="N437" i="16"/>
  <c r="O437" i="16"/>
  <c r="P437" i="16"/>
  <c r="N438" i="16"/>
  <c r="O438" i="16"/>
  <c r="P438" i="16"/>
  <c r="N439" i="16"/>
  <c r="O439" i="16"/>
  <c r="P439" i="16"/>
  <c r="N440" i="16"/>
  <c r="O440" i="16"/>
  <c r="P440" i="16"/>
  <c r="N441" i="16"/>
  <c r="O441" i="16"/>
  <c r="P441" i="16"/>
  <c r="N442" i="16"/>
  <c r="O442" i="16"/>
  <c r="P442" i="16"/>
  <c r="N443" i="16"/>
  <c r="O443" i="16"/>
  <c r="P443" i="16"/>
  <c r="N444" i="16"/>
  <c r="O444" i="16"/>
  <c r="P444" i="16"/>
  <c r="N445" i="16"/>
  <c r="O445" i="16"/>
  <c r="P445" i="16"/>
  <c r="N446" i="16"/>
  <c r="O446" i="16"/>
  <c r="P446" i="16"/>
  <c r="N447" i="16"/>
  <c r="O447" i="16"/>
  <c r="P447" i="16"/>
  <c r="N448" i="16"/>
  <c r="O448" i="16"/>
  <c r="P448" i="16"/>
  <c r="N449" i="16"/>
  <c r="O449" i="16"/>
  <c r="P449" i="16"/>
  <c r="N450" i="16"/>
  <c r="O450" i="16"/>
  <c r="P450" i="16"/>
  <c r="N451" i="16"/>
  <c r="O451" i="16"/>
  <c r="P451" i="16"/>
  <c r="N452" i="16"/>
  <c r="O452" i="16"/>
  <c r="P452" i="16"/>
  <c r="N453" i="16"/>
  <c r="O453" i="16"/>
  <c r="P453" i="16"/>
  <c r="N454" i="16"/>
  <c r="O454" i="16"/>
  <c r="P454" i="16"/>
  <c r="N455" i="16"/>
  <c r="O455" i="16"/>
  <c r="P455" i="16"/>
  <c r="N456" i="16"/>
  <c r="O456" i="16"/>
  <c r="P456" i="16"/>
  <c r="N457" i="16"/>
  <c r="O457" i="16"/>
  <c r="P457" i="16"/>
  <c r="N458" i="16"/>
  <c r="O458" i="16"/>
  <c r="P458" i="16"/>
  <c r="N459" i="16"/>
  <c r="O459" i="16"/>
  <c r="P459" i="16"/>
  <c r="N460" i="16"/>
  <c r="O460" i="16"/>
  <c r="P460" i="16"/>
  <c r="N461" i="16"/>
  <c r="O461" i="16"/>
  <c r="P461" i="16"/>
  <c r="N462" i="16"/>
  <c r="O462" i="16"/>
  <c r="P462" i="16"/>
  <c r="N463" i="16"/>
  <c r="O463" i="16"/>
  <c r="P463" i="16"/>
  <c r="N464" i="16"/>
  <c r="O464" i="16"/>
  <c r="P464" i="16"/>
  <c r="N465" i="16"/>
  <c r="O465" i="16"/>
  <c r="P465" i="16"/>
  <c r="N466" i="16"/>
  <c r="O466" i="16"/>
  <c r="P466" i="16"/>
  <c r="N467" i="16"/>
  <c r="O467" i="16"/>
  <c r="P467" i="16"/>
  <c r="N468" i="16"/>
  <c r="O468" i="16"/>
  <c r="P468" i="16"/>
  <c r="N469" i="16"/>
  <c r="O469" i="16"/>
  <c r="P469" i="16"/>
  <c r="N470" i="16"/>
  <c r="O470" i="16"/>
  <c r="P470" i="16"/>
  <c r="N471" i="16"/>
  <c r="O471" i="16"/>
  <c r="P471" i="16"/>
  <c r="N472" i="16"/>
  <c r="O472" i="16"/>
  <c r="P472" i="16"/>
  <c r="N473" i="16"/>
  <c r="O473" i="16"/>
  <c r="P473" i="16"/>
  <c r="N474" i="16"/>
  <c r="O474" i="16"/>
  <c r="P474" i="16"/>
  <c r="N475" i="16"/>
  <c r="O475" i="16"/>
  <c r="P475" i="16"/>
  <c r="N476" i="16"/>
  <c r="O476" i="16"/>
  <c r="P476" i="16"/>
  <c r="N477" i="16"/>
  <c r="O477" i="16"/>
  <c r="P477" i="16"/>
  <c r="N478" i="16"/>
  <c r="O478" i="16"/>
  <c r="P478" i="16"/>
  <c r="N479" i="16"/>
  <c r="O479" i="16"/>
  <c r="P479" i="16"/>
  <c r="N480" i="16"/>
  <c r="O480" i="16"/>
  <c r="P480" i="16"/>
  <c r="N481" i="16"/>
  <c r="O481" i="16"/>
  <c r="P481" i="16"/>
  <c r="N482" i="16"/>
  <c r="O482" i="16"/>
  <c r="P482" i="16"/>
  <c r="N483" i="16"/>
  <c r="O483" i="16"/>
  <c r="P483" i="16"/>
  <c r="N484" i="16"/>
  <c r="O484" i="16"/>
  <c r="P484" i="16"/>
  <c r="N485" i="16"/>
  <c r="O485" i="16"/>
  <c r="P485" i="16"/>
  <c r="N486" i="16"/>
  <c r="O486" i="16"/>
  <c r="P486" i="16"/>
  <c r="N487" i="16"/>
  <c r="O487" i="16"/>
  <c r="P487" i="16"/>
  <c r="N488" i="16"/>
  <c r="O488" i="16"/>
  <c r="P488" i="16"/>
  <c r="N489" i="16"/>
  <c r="O489" i="16"/>
  <c r="P489" i="16"/>
  <c r="N490" i="16"/>
  <c r="O490" i="16"/>
  <c r="P490" i="16"/>
  <c r="N491" i="16"/>
  <c r="O491" i="16"/>
  <c r="P491" i="16"/>
  <c r="N492" i="16"/>
  <c r="O492" i="16"/>
  <c r="P492" i="16"/>
  <c r="N493" i="16"/>
  <c r="O493" i="16"/>
  <c r="P493" i="16"/>
  <c r="N494" i="16"/>
  <c r="O494" i="16"/>
  <c r="P494" i="16"/>
  <c r="N495" i="16"/>
  <c r="O495" i="16"/>
  <c r="P495" i="16"/>
  <c r="N496" i="16"/>
  <c r="O496" i="16"/>
  <c r="P496" i="16"/>
  <c r="N497" i="16"/>
  <c r="O497" i="16"/>
  <c r="P497" i="16"/>
  <c r="N498" i="16"/>
  <c r="O498" i="16"/>
  <c r="P498" i="16"/>
  <c r="N499" i="16"/>
  <c r="O499" i="16"/>
  <c r="P499" i="16"/>
  <c r="N500" i="16"/>
  <c r="O500" i="16"/>
  <c r="P500" i="16"/>
  <c r="N501" i="16"/>
  <c r="O501" i="16"/>
  <c r="P501" i="16"/>
  <c r="N502" i="16"/>
  <c r="O502" i="16"/>
  <c r="P502" i="16"/>
  <c r="N503" i="16"/>
  <c r="O503" i="16"/>
  <c r="P503" i="16"/>
  <c r="N504" i="16"/>
  <c r="O504" i="16"/>
  <c r="P504" i="16"/>
  <c r="N505" i="16"/>
  <c r="O505" i="16"/>
  <c r="P505" i="16"/>
  <c r="N506" i="16"/>
  <c r="O506" i="16"/>
  <c r="P506" i="16"/>
  <c r="N507" i="16"/>
  <c r="O507" i="16"/>
  <c r="P507" i="16"/>
  <c r="N508" i="16"/>
  <c r="O508" i="16"/>
  <c r="P508" i="16"/>
  <c r="N509" i="16"/>
  <c r="O509" i="16"/>
  <c r="P509" i="16"/>
  <c r="N510" i="16"/>
  <c r="O510" i="16"/>
  <c r="P510" i="16"/>
  <c r="N511" i="16"/>
  <c r="O511" i="16"/>
  <c r="P511" i="16"/>
  <c r="N512" i="16"/>
  <c r="O512" i="16"/>
  <c r="P512" i="16"/>
  <c r="N513" i="16"/>
  <c r="O513" i="16"/>
  <c r="P513" i="16"/>
  <c r="N514" i="16"/>
  <c r="O514" i="16"/>
  <c r="P514" i="16"/>
  <c r="N515" i="16"/>
  <c r="O515" i="16"/>
  <c r="P515" i="16"/>
  <c r="N516" i="16"/>
  <c r="O516" i="16"/>
  <c r="P516" i="16"/>
  <c r="N517" i="16"/>
  <c r="O517" i="16"/>
  <c r="P517" i="16"/>
  <c r="N518" i="16"/>
  <c r="O518" i="16"/>
  <c r="P518" i="16"/>
  <c r="N519" i="16"/>
  <c r="O519" i="16"/>
  <c r="P519" i="16"/>
  <c r="N520" i="16"/>
  <c r="O520" i="16"/>
  <c r="P520" i="16"/>
  <c r="N521" i="16"/>
  <c r="O521" i="16"/>
  <c r="P521" i="16"/>
  <c r="N522" i="16"/>
  <c r="O522" i="16"/>
  <c r="P522" i="16"/>
  <c r="N523" i="16"/>
  <c r="O523" i="16"/>
  <c r="P523" i="16"/>
  <c r="N524" i="16"/>
  <c r="O524" i="16"/>
  <c r="P524" i="16"/>
  <c r="N525" i="16"/>
  <c r="O525" i="16"/>
  <c r="P525" i="16"/>
  <c r="N526" i="16"/>
  <c r="O526" i="16"/>
  <c r="P526" i="16"/>
  <c r="N527" i="16"/>
  <c r="O527" i="16"/>
  <c r="P527" i="16"/>
  <c r="N528" i="16"/>
  <c r="O528" i="16"/>
  <c r="P528" i="16"/>
  <c r="N529" i="16"/>
  <c r="O529" i="16"/>
  <c r="P529" i="16"/>
  <c r="N530" i="16"/>
  <c r="O530" i="16"/>
  <c r="P530" i="16"/>
  <c r="N531" i="16"/>
  <c r="O531" i="16"/>
  <c r="P531" i="16"/>
  <c r="N532" i="16"/>
  <c r="O532" i="16"/>
  <c r="P532" i="16"/>
  <c r="N533" i="16"/>
  <c r="O533" i="16"/>
  <c r="P533" i="16"/>
  <c r="N534" i="16"/>
  <c r="O534" i="16"/>
  <c r="P534" i="16"/>
  <c r="N535" i="16"/>
  <c r="O535" i="16"/>
  <c r="P535" i="16"/>
  <c r="N536" i="16"/>
  <c r="O536" i="16"/>
  <c r="P536" i="16"/>
  <c r="N537" i="16"/>
  <c r="O537" i="16"/>
  <c r="P537" i="16"/>
  <c r="N538" i="16"/>
  <c r="O538" i="16"/>
  <c r="P538" i="16"/>
  <c r="N539" i="16"/>
  <c r="O539" i="16"/>
  <c r="P539" i="16"/>
  <c r="N540" i="16"/>
  <c r="O540" i="16"/>
  <c r="P540" i="16"/>
  <c r="N541" i="16"/>
  <c r="O541" i="16"/>
  <c r="P541" i="16"/>
  <c r="N542" i="16"/>
  <c r="O542" i="16"/>
  <c r="P542" i="16"/>
  <c r="N543" i="16"/>
  <c r="O543" i="16"/>
  <c r="P543" i="16"/>
  <c r="N544" i="16"/>
  <c r="O544" i="16"/>
  <c r="P544" i="16"/>
  <c r="N545" i="16"/>
  <c r="O545" i="16"/>
  <c r="P545" i="16"/>
  <c r="N546" i="16"/>
  <c r="O546" i="16"/>
  <c r="P546" i="16"/>
  <c r="N547" i="16"/>
  <c r="O547" i="16"/>
  <c r="P547" i="16"/>
  <c r="N548" i="16"/>
  <c r="O548" i="16"/>
  <c r="P548" i="16"/>
  <c r="N549" i="16"/>
  <c r="O549" i="16"/>
  <c r="P549" i="16"/>
  <c r="N550" i="16"/>
  <c r="O550" i="16"/>
  <c r="P550" i="16"/>
  <c r="N551" i="16"/>
  <c r="O551" i="16"/>
  <c r="P551" i="16"/>
  <c r="N552" i="16"/>
  <c r="O552" i="16"/>
  <c r="P552" i="16"/>
  <c r="N553" i="16"/>
  <c r="O553" i="16"/>
  <c r="P553" i="16"/>
  <c r="N554" i="16"/>
  <c r="O554" i="16"/>
  <c r="P554" i="16"/>
  <c r="N555" i="16"/>
  <c r="O555" i="16"/>
  <c r="P555" i="16"/>
  <c r="N556" i="16"/>
  <c r="O556" i="16"/>
  <c r="P556" i="16"/>
  <c r="N557" i="16"/>
  <c r="O557" i="16"/>
  <c r="P557" i="16"/>
  <c r="N558" i="16"/>
  <c r="O558" i="16"/>
  <c r="P558" i="16"/>
  <c r="N559" i="16"/>
  <c r="O559" i="16"/>
  <c r="P559" i="16"/>
  <c r="N560" i="16"/>
  <c r="O560" i="16"/>
  <c r="P560" i="16"/>
  <c r="N561" i="16"/>
  <c r="O561" i="16"/>
  <c r="P561" i="16"/>
  <c r="N562" i="16"/>
  <c r="O562" i="16"/>
  <c r="P562" i="16"/>
  <c r="N563" i="16"/>
  <c r="O563" i="16"/>
  <c r="P563" i="16"/>
  <c r="N564" i="16"/>
  <c r="O564" i="16"/>
  <c r="P564" i="16"/>
  <c r="N565" i="16"/>
  <c r="O565" i="16"/>
  <c r="P565" i="16"/>
  <c r="N566" i="16"/>
  <c r="O566" i="16"/>
  <c r="P566" i="16"/>
  <c r="N567" i="16"/>
  <c r="O567" i="16"/>
  <c r="P567" i="16"/>
  <c r="N568" i="16"/>
  <c r="O568" i="16"/>
  <c r="P568" i="16"/>
  <c r="N569" i="16"/>
  <c r="O569" i="16"/>
  <c r="P569" i="16"/>
  <c r="N570" i="16"/>
  <c r="O570" i="16"/>
  <c r="P570" i="16"/>
  <c r="N571" i="16"/>
  <c r="O571" i="16"/>
  <c r="P571" i="16"/>
  <c r="N572" i="16"/>
  <c r="O572" i="16"/>
  <c r="P572" i="16"/>
  <c r="N573" i="16"/>
  <c r="O573" i="16"/>
  <c r="P573" i="16"/>
  <c r="N574" i="16"/>
  <c r="O574" i="16"/>
  <c r="P574" i="16"/>
  <c r="N575" i="16"/>
  <c r="O575" i="16"/>
  <c r="P575" i="16"/>
  <c r="N576" i="16"/>
  <c r="O576" i="16"/>
  <c r="P576" i="16"/>
  <c r="N577" i="16"/>
  <c r="O577" i="16"/>
  <c r="P577" i="16"/>
  <c r="N578" i="16"/>
  <c r="O578" i="16"/>
  <c r="P578" i="16"/>
  <c r="N579" i="16"/>
  <c r="O579" i="16"/>
  <c r="P579" i="16"/>
  <c r="N580" i="16"/>
  <c r="O580" i="16"/>
  <c r="P580" i="16"/>
  <c r="N581" i="16"/>
  <c r="O581" i="16"/>
  <c r="P581" i="16"/>
  <c r="N582" i="16"/>
  <c r="O582" i="16"/>
  <c r="P582" i="16"/>
  <c r="N583" i="16"/>
  <c r="O583" i="16"/>
  <c r="P583" i="16"/>
  <c r="N584" i="16"/>
  <c r="O584" i="16"/>
  <c r="P584" i="16"/>
  <c r="N585" i="16"/>
  <c r="O585" i="16"/>
  <c r="P585" i="16"/>
  <c r="N586" i="16"/>
  <c r="O586" i="16"/>
  <c r="P586" i="16"/>
  <c r="N587" i="16"/>
  <c r="O587" i="16"/>
  <c r="P587" i="16"/>
  <c r="N588" i="16"/>
  <c r="O588" i="16"/>
  <c r="P588" i="16"/>
  <c r="N589" i="16"/>
  <c r="O589" i="16"/>
  <c r="P589" i="16"/>
  <c r="N590" i="16"/>
  <c r="O590" i="16"/>
  <c r="P590" i="16"/>
  <c r="N591" i="16"/>
  <c r="O591" i="16"/>
  <c r="P591" i="16"/>
  <c r="N592" i="16"/>
  <c r="O592" i="16"/>
  <c r="P592" i="16"/>
  <c r="N593" i="16"/>
  <c r="O593" i="16"/>
  <c r="P593" i="16"/>
  <c r="N594" i="16"/>
  <c r="O594" i="16"/>
  <c r="P594" i="16"/>
  <c r="N595" i="16"/>
  <c r="O595" i="16"/>
  <c r="P595" i="16"/>
  <c r="N596" i="16"/>
  <c r="O596" i="16"/>
  <c r="P596" i="16"/>
  <c r="N597" i="16"/>
  <c r="O597" i="16"/>
  <c r="P597" i="16"/>
  <c r="N598" i="16"/>
  <c r="O598" i="16"/>
  <c r="P598" i="16"/>
  <c r="N599" i="16"/>
  <c r="O599" i="16"/>
  <c r="P599" i="16"/>
  <c r="N600" i="16"/>
  <c r="O600" i="16"/>
  <c r="P600" i="16"/>
  <c r="N601" i="16"/>
  <c r="O601" i="16"/>
  <c r="P601" i="16"/>
  <c r="N602" i="16"/>
  <c r="O602" i="16"/>
  <c r="P602" i="16"/>
  <c r="N603" i="16"/>
  <c r="O603" i="16"/>
  <c r="P603" i="16"/>
  <c r="N604" i="16"/>
  <c r="O604" i="16"/>
  <c r="P604" i="16"/>
  <c r="N605" i="16"/>
  <c r="O605" i="16"/>
  <c r="P605" i="16"/>
  <c r="N606" i="16"/>
  <c r="O606" i="16"/>
  <c r="P606" i="16"/>
  <c r="N607" i="16"/>
  <c r="O607" i="16"/>
  <c r="P607" i="16"/>
  <c r="N608" i="16"/>
  <c r="O608" i="16"/>
  <c r="P608" i="16"/>
  <c r="N609" i="16"/>
  <c r="O609" i="16"/>
  <c r="P609" i="16"/>
  <c r="N610" i="16"/>
  <c r="O610" i="16"/>
  <c r="P610" i="16"/>
  <c r="N611" i="16"/>
  <c r="O611" i="16"/>
  <c r="P611" i="16"/>
  <c r="N612" i="16"/>
  <c r="O612" i="16"/>
  <c r="P612" i="16"/>
  <c r="N613" i="16"/>
  <c r="O613" i="16"/>
  <c r="P613" i="16"/>
  <c r="N614" i="16"/>
  <c r="O614" i="16"/>
  <c r="P614" i="16"/>
  <c r="N615" i="16"/>
  <c r="O615" i="16"/>
  <c r="P615" i="16"/>
  <c r="N616" i="16"/>
  <c r="O616" i="16"/>
  <c r="P616" i="16"/>
  <c r="N617" i="16"/>
  <c r="O617" i="16"/>
  <c r="P617" i="16"/>
  <c r="N618" i="16"/>
  <c r="O618" i="16"/>
  <c r="P618" i="16"/>
  <c r="N619" i="16"/>
  <c r="O619" i="16"/>
  <c r="P619" i="16"/>
  <c r="N620" i="16"/>
  <c r="O620" i="16"/>
  <c r="P620" i="16"/>
  <c r="N621" i="16"/>
  <c r="O621" i="16"/>
  <c r="P621" i="16"/>
  <c r="N622" i="16"/>
  <c r="O622" i="16"/>
  <c r="P622" i="16"/>
  <c r="N623" i="16"/>
  <c r="O623" i="16"/>
  <c r="P623" i="16"/>
  <c r="N624" i="16"/>
  <c r="O624" i="16"/>
  <c r="P624" i="16"/>
  <c r="N625" i="16"/>
  <c r="O625" i="16"/>
  <c r="P625" i="16"/>
  <c r="N626" i="16"/>
  <c r="O626" i="16"/>
  <c r="P626" i="16"/>
  <c r="N627" i="16"/>
  <c r="O627" i="16"/>
  <c r="P627" i="16"/>
  <c r="N628" i="16"/>
  <c r="O628" i="16"/>
  <c r="P628" i="16"/>
  <c r="N629" i="16"/>
  <c r="O629" i="16"/>
  <c r="P629" i="16"/>
  <c r="N630" i="16"/>
  <c r="O630" i="16"/>
  <c r="P630" i="16"/>
  <c r="N631" i="16"/>
  <c r="O631" i="16"/>
  <c r="P631" i="16"/>
  <c r="N632" i="16"/>
  <c r="O632" i="16"/>
  <c r="P632" i="16"/>
  <c r="N633" i="16"/>
  <c r="O633" i="16"/>
  <c r="P633" i="16"/>
  <c r="N634" i="16"/>
  <c r="O634" i="16"/>
  <c r="P634" i="16"/>
  <c r="N635" i="16"/>
  <c r="O635" i="16"/>
  <c r="P635" i="16"/>
  <c r="N636" i="16"/>
  <c r="O636" i="16"/>
  <c r="P636" i="16"/>
  <c r="N637" i="16"/>
  <c r="O637" i="16"/>
  <c r="P637" i="16"/>
  <c r="N638" i="16"/>
  <c r="O638" i="16"/>
  <c r="P638" i="16"/>
  <c r="N639" i="16"/>
  <c r="O639" i="16"/>
  <c r="P639" i="16"/>
  <c r="N640" i="16"/>
  <c r="O640" i="16"/>
  <c r="P640" i="16"/>
  <c r="N641" i="16"/>
  <c r="O641" i="16"/>
  <c r="P641" i="16"/>
  <c r="N642" i="16"/>
  <c r="O642" i="16"/>
  <c r="P642" i="16"/>
  <c r="N643" i="16"/>
  <c r="O643" i="16"/>
  <c r="P643" i="16"/>
  <c r="N644" i="16"/>
  <c r="O644" i="16"/>
  <c r="P644" i="16"/>
  <c r="N645" i="16"/>
  <c r="O645" i="16"/>
  <c r="P645" i="16"/>
  <c r="N646" i="16"/>
  <c r="O646" i="16"/>
  <c r="P646" i="16"/>
  <c r="N647" i="16"/>
  <c r="O647" i="16"/>
  <c r="P647" i="16"/>
  <c r="N648" i="16"/>
  <c r="O648" i="16"/>
  <c r="P648" i="16"/>
  <c r="N649" i="16"/>
  <c r="O649" i="16"/>
  <c r="P649" i="16"/>
  <c r="N650" i="16"/>
  <c r="O650" i="16"/>
  <c r="P650" i="16"/>
  <c r="N651" i="16"/>
  <c r="O651" i="16"/>
  <c r="P651" i="16"/>
  <c r="N652" i="16"/>
  <c r="O652" i="16"/>
  <c r="P652" i="16"/>
  <c r="N653" i="16"/>
  <c r="O653" i="16"/>
  <c r="P653" i="16"/>
  <c r="N654" i="16"/>
  <c r="O654" i="16"/>
  <c r="P654" i="16"/>
  <c r="N655" i="16"/>
  <c r="O655" i="16"/>
  <c r="P655" i="16"/>
  <c r="N656" i="16"/>
  <c r="O656" i="16"/>
  <c r="P656" i="16"/>
  <c r="N657" i="16"/>
  <c r="O657" i="16"/>
  <c r="P657" i="16"/>
  <c r="N658" i="16"/>
  <c r="O658" i="16"/>
  <c r="P658" i="16"/>
  <c r="N659" i="16"/>
  <c r="O659" i="16"/>
  <c r="P659" i="16"/>
  <c r="N660" i="16"/>
  <c r="O660" i="16"/>
  <c r="P660" i="16"/>
  <c r="N661" i="16"/>
  <c r="O661" i="16"/>
  <c r="P661" i="16"/>
  <c r="N662" i="16"/>
  <c r="O662" i="16"/>
  <c r="P662" i="16"/>
  <c r="N663" i="16"/>
  <c r="O663" i="16"/>
  <c r="P663" i="16"/>
  <c r="N664" i="16"/>
  <c r="O664" i="16"/>
  <c r="P664" i="16"/>
  <c r="N665" i="16"/>
  <c r="O665" i="16"/>
  <c r="P665" i="16"/>
  <c r="N666" i="16"/>
  <c r="O666" i="16"/>
  <c r="P666" i="16"/>
  <c r="N667" i="16"/>
  <c r="O667" i="16"/>
  <c r="P667" i="16"/>
  <c r="N668" i="16"/>
  <c r="O668" i="16"/>
  <c r="P668" i="16"/>
  <c r="N669" i="16"/>
  <c r="O669" i="16"/>
  <c r="P669" i="16"/>
  <c r="N670" i="16"/>
  <c r="O670" i="16"/>
  <c r="P670" i="16"/>
  <c r="N671" i="16"/>
  <c r="O671" i="16"/>
  <c r="P671" i="16"/>
  <c r="N672" i="16"/>
  <c r="O672" i="16"/>
  <c r="P672" i="16"/>
  <c r="N673" i="16"/>
  <c r="O673" i="16"/>
  <c r="P673" i="16"/>
  <c r="N674" i="16"/>
  <c r="O674" i="16"/>
  <c r="P674" i="16"/>
  <c r="N675" i="16"/>
  <c r="O675" i="16"/>
  <c r="P675" i="16"/>
  <c r="N676" i="16"/>
  <c r="O676" i="16"/>
  <c r="P676" i="16"/>
  <c r="N677" i="16"/>
  <c r="O677" i="16"/>
  <c r="P677" i="16"/>
  <c r="N678" i="16"/>
  <c r="O678" i="16"/>
  <c r="P678" i="16"/>
  <c r="N679" i="16"/>
  <c r="O679" i="16"/>
  <c r="P679" i="16"/>
  <c r="N680" i="16"/>
  <c r="O680" i="16"/>
  <c r="P680" i="16"/>
  <c r="N681" i="16"/>
  <c r="O681" i="16"/>
  <c r="P681" i="16"/>
  <c r="N682" i="16"/>
  <c r="O682" i="16"/>
  <c r="P682" i="16"/>
  <c r="N683" i="16"/>
  <c r="O683" i="16"/>
  <c r="P683" i="16"/>
  <c r="N684" i="16"/>
  <c r="O684" i="16"/>
  <c r="P684" i="16"/>
  <c r="N685" i="16"/>
  <c r="O685" i="16"/>
  <c r="P685" i="16"/>
  <c r="N686" i="16"/>
  <c r="O686" i="16"/>
  <c r="P686" i="16"/>
  <c r="N687" i="16"/>
  <c r="O687" i="16"/>
  <c r="P687" i="16"/>
  <c r="N688" i="16"/>
  <c r="O688" i="16"/>
  <c r="P688" i="16"/>
  <c r="N689" i="16"/>
  <c r="O689" i="16"/>
  <c r="P689" i="16"/>
  <c r="N690" i="16"/>
  <c r="O690" i="16"/>
  <c r="P690" i="16"/>
  <c r="N691" i="16"/>
  <c r="O691" i="16"/>
  <c r="P691" i="16"/>
  <c r="N692" i="16"/>
  <c r="O692" i="16"/>
  <c r="P692" i="16"/>
  <c r="N693" i="16"/>
  <c r="O693" i="16"/>
  <c r="P693" i="16"/>
  <c r="N694" i="16"/>
  <c r="O694" i="16"/>
  <c r="P694" i="16"/>
  <c r="N695" i="16"/>
  <c r="O695" i="16"/>
  <c r="P695" i="16"/>
  <c r="N696" i="16"/>
  <c r="O696" i="16"/>
  <c r="P696" i="16"/>
  <c r="N697" i="16"/>
  <c r="O697" i="16"/>
  <c r="P697" i="16"/>
  <c r="N698" i="16"/>
  <c r="O698" i="16"/>
  <c r="P698" i="16"/>
  <c r="N699" i="16"/>
  <c r="O699" i="16"/>
  <c r="P699" i="16"/>
  <c r="N700" i="16"/>
  <c r="O700" i="16"/>
  <c r="P700" i="16"/>
  <c r="N701" i="16"/>
  <c r="O701" i="16"/>
  <c r="P701" i="16"/>
  <c r="N702" i="16"/>
  <c r="O702" i="16"/>
  <c r="P702" i="16"/>
  <c r="N703" i="16"/>
  <c r="O703" i="16"/>
  <c r="P703" i="16"/>
  <c r="N704" i="16"/>
  <c r="O704" i="16"/>
  <c r="P704" i="16"/>
  <c r="N705" i="16"/>
  <c r="O705" i="16"/>
  <c r="P705" i="16"/>
  <c r="N706" i="16"/>
  <c r="O706" i="16"/>
  <c r="P706" i="16"/>
  <c r="N707" i="16"/>
  <c r="O707" i="16"/>
  <c r="P707" i="16"/>
  <c r="N708" i="16"/>
  <c r="O708" i="16"/>
  <c r="P708" i="16"/>
  <c r="N709" i="16"/>
  <c r="O709" i="16"/>
  <c r="P709" i="16"/>
  <c r="N710" i="16"/>
  <c r="O710" i="16"/>
  <c r="P710" i="16"/>
  <c r="N711" i="16"/>
  <c r="O711" i="16"/>
  <c r="P711" i="16"/>
  <c r="N712" i="16"/>
  <c r="O712" i="16"/>
  <c r="P712" i="16"/>
  <c r="N713" i="16"/>
  <c r="O713" i="16"/>
  <c r="P713" i="16"/>
  <c r="N714" i="16"/>
  <c r="O714" i="16"/>
  <c r="P714" i="16"/>
  <c r="N715" i="16"/>
  <c r="O715" i="16"/>
  <c r="P715" i="16"/>
  <c r="N716" i="16"/>
  <c r="O716" i="16"/>
  <c r="P716" i="16"/>
  <c r="N717" i="16"/>
  <c r="O717" i="16"/>
  <c r="P717" i="16"/>
  <c r="N718" i="16"/>
  <c r="O718" i="16"/>
  <c r="P718" i="16"/>
  <c r="N719" i="16"/>
  <c r="O719" i="16"/>
  <c r="P719" i="16"/>
  <c r="N720" i="16"/>
  <c r="O720" i="16"/>
  <c r="P720" i="16"/>
  <c r="N721" i="16"/>
  <c r="O721" i="16"/>
  <c r="P721" i="16"/>
  <c r="N722" i="16"/>
  <c r="O722" i="16"/>
  <c r="P722" i="16"/>
  <c r="N723" i="16"/>
  <c r="O723" i="16"/>
  <c r="P723" i="16"/>
  <c r="N724" i="16"/>
  <c r="O724" i="16"/>
  <c r="P724" i="16"/>
  <c r="N725" i="16"/>
  <c r="O725" i="16"/>
  <c r="P725" i="16"/>
  <c r="N726" i="16"/>
  <c r="O726" i="16"/>
  <c r="P726" i="16"/>
  <c r="N727" i="16"/>
  <c r="O727" i="16"/>
  <c r="P727" i="16"/>
  <c r="N728" i="16"/>
  <c r="O728" i="16"/>
  <c r="P728" i="16"/>
  <c r="N729" i="16"/>
  <c r="O729" i="16"/>
  <c r="P729" i="16"/>
  <c r="N730" i="16"/>
  <c r="O730" i="16"/>
  <c r="P730" i="16"/>
  <c r="N731" i="16"/>
  <c r="O731" i="16"/>
  <c r="P731" i="16"/>
  <c r="N732" i="16"/>
  <c r="O732" i="16"/>
  <c r="P732" i="16"/>
  <c r="N733" i="16"/>
  <c r="O733" i="16"/>
  <c r="P733" i="16"/>
  <c r="N734" i="16"/>
  <c r="O734" i="16"/>
  <c r="P734" i="16"/>
  <c r="N735" i="16"/>
  <c r="O735" i="16"/>
  <c r="P735" i="16"/>
  <c r="N736" i="16"/>
  <c r="O736" i="16"/>
  <c r="P736" i="16"/>
  <c r="N737" i="16"/>
  <c r="O737" i="16"/>
  <c r="P737" i="16"/>
  <c r="N738" i="16"/>
  <c r="O738" i="16"/>
  <c r="P738" i="16"/>
  <c r="N739" i="16"/>
  <c r="O739" i="16"/>
  <c r="P739" i="16"/>
  <c r="N740" i="16"/>
  <c r="O740" i="16"/>
  <c r="P740" i="16"/>
  <c r="N741" i="16"/>
  <c r="O741" i="16"/>
  <c r="P741" i="16"/>
  <c r="N742" i="16"/>
  <c r="O742" i="16"/>
  <c r="P742" i="16"/>
  <c r="N743" i="16"/>
  <c r="O743" i="16"/>
  <c r="P743" i="16"/>
  <c r="N744" i="16"/>
  <c r="O744" i="16"/>
  <c r="P744" i="16"/>
  <c r="N745" i="16"/>
  <c r="O745" i="16"/>
  <c r="P745" i="16"/>
  <c r="N746" i="16"/>
  <c r="O746" i="16"/>
  <c r="P746" i="16"/>
  <c r="N747" i="16"/>
  <c r="O747" i="16"/>
  <c r="P747" i="16"/>
  <c r="N748" i="16"/>
  <c r="O748" i="16"/>
  <c r="P748" i="16"/>
  <c r="N749" i="16"/>
  <c r="O749" i="16"/>
  <c r="P749" i="16"/>
  <c r="N750" i="16"/>
  <c r="O750" i="16"/>
  <c r="P750" i="16"/>
  <c r="N751" i="16"/>
  <c r="O751" i="16"/>
  <c r="P751" i="16"/>
  <c r="N752" i="16"/>
  <c r="O752" i="16"/>
  <c r="P752" i="16"/>
  <c r="N753" i="16"/>
  <c r="O753" i="16"/>
  <c r="P753" i="16"/>
  <c r="N754" i="16"/>
  <c r="O754" i="16"/>
  <c r="P754" i="16"/>
  <c r="N755" i="16"/>
  <c r="O755" i="16"/>
  <c r="P755" i="16"/>
  <c r="N756" i="16"/>
  <c r="O756" i="16"/>
  <c r="P756" i="16"/>
  <c r="N757" i="16"/>
  <c r="O757" i="16"/>
  <c r="P757" i="16"/>
  <c r="N758" i="16"/>
  <c r="O758" i="16"/>
  <c r="P758" i="16"/>
  <c r="N759" i="16"/>
  <c r="O759" i="16"/>
  <c r="P759" i="16"/>
  <c r="N760" i="16"/>
  <c r="O760" i="16"/>
  <c r="P760" i="16"/>
  <c r="N761" i="16"/>
  <c r="O761" i="16"/>
  <c r="P761" i="16"/>
  <c r="N762" i="16"/>
  <c r="O762" i="16"/>
  <c r="P762" i="16"/>
  <c r="N763" i="16"/>
  <c r="O763" i="16"/>
  <c r="P763" i="16"/>
  <c r="N764" i="16"/>
  <c r="O764" i="16"/>
  <c r="P764" i="16"/>
  <c r="N765" i="16"/>
  <c r="O765" i="16"/>
  <c r="P765" i="16"/>
  <c r="N766" i="16"/>
  <c r="O766" i="16"/>
  <c r="P766" i="16"/>
  <c r="N767" i="16"/>
  <c r="O767" i="16"/>
  <c r="P767" i="16"/>
  <c r="N768" i="16"/>
  <c r="O768" i="16"/>
  <c r="P768" i="16"/>
  <c r="N769" i="16"/>
  <c r="O769" i="16"/>
  <c r="P769" i="16"/>
  <c r="N770" i="16"/>
  <c r="O770" i="16"/>
  <c r="P770" i="16"/>
  <c r="N771" i="16"/>
  <c r="O771" i="16"/>
  <c r="P771" i="16"/>
  <c r="N772" i="16"/>
  <c r="O772" i="16"/>
  <c r="P772" i="16"/>
  <c r="N773" i="16"/>
  <c r="O773" i="16"/>
  <c r="P773" i="16"/>
  <c r="N774" i="16"/>
  <c r="O774" i="16"/>
  <c r="P774" i="16"/>
  <c r="N775" i="16"/>
  <c r="O775" i="16"/>
  <c r="P775" i="16"/>
  <c r="N776" i="16"/>
  <c r="O776" i="16"/>
  <c r="P776" i="16"/>
  <c r="N777" i="16"/>
  <c r="O777" i="16"/>
  <c r="P777" i="16"/>
  <c r="N778" i="16"/>
  <c r="O778" i="16"/>
  <c r="P778" i="16"/>
  <c r="N779" i="16"/>
  <c r="O779" i="16"/>
  <c r="P779" i="16"/>
  <c r="N780" i="16"/>
  <c r="O780" i="16"/>
  <c r="P780" i="16"/>
  <c r="N781" i="16"/>
  <c r="O781" i="16"/>
  <c r="P781" i="16"/>
  <c r="N782" i="16"/>
  <c r="O782" i="16"/>
  <c r="P782" i="16"/>
  <c r="N783" i="16"/>
  <c r="O783" i="16"/>
  <c r="P783" i="16"/>
  <c r="N784" i="16"/>
  <c r="O784" i="16"/>
  <c r="P784" i="16"/>
  <c r="N785" i="16"/>
  <c r="O785" i="16"/>
  <c r="P785" i="16"/>
  <c r="N786" i="16"/>
  <c r="O786" i="16"/>
  <c r="P786" i="16"/>
  <c r="N787" i="16"/>
  <c r="O787" i="16"/>
  <c r="P787" i="16"/>
  <c r="N788" i="16"/>
  <c r="O788" i="16"/>
  <c r="P788" i="16"/>
  <c r="N789" i="16"/>
  <c r="O789" i="16"/>
  <c r="P789" i="16"/>
  <c r="N790" i="16"/>
  <c r="O790" i="16"/>
  <c r="P790" i="16"/>
  <c r="N791" i="16"/>
  <c r="O791" i="16"/>
  <c r="P791" i="16"/>
  <c r="N792" i="16"/>
  <c r="O792" i="16"/>
  <c r="P792" i="16"/>
  <c r="N793" i="16"/>
  <c r="O793" i="16"/>
  <c r="P793" i="16"/>
  <c r="N794" i="16"/>
  <c r="O794" i="16"/>
  <c r="P794" i="16"/>
  <c r="N795" i="16"/>
  <c r="O795" i="16"/>
  <c r="P795" i="16"/>
  <c r="N796" i="16"/>
  <c r="O796" i="16"/>
  <c r="P796" i="16"/>
  <c r="N797" i="16"/>
  <c r="O797" i="16"/>
  <c r="P797" i="16"/>
  <c r="N798" i="16"/>
  <c r="O798" i="16"/>
  <c r="P798" i="16"/>
  <c r="N799" i="16"/>
  <c r="O799" i="16"/>
  <c r="P799" i="16"/>
  <c r="N800" i="16"/>
  <c r="O800" i="16"/>
  <c r="P800" i="16"/>
  <c r="N801" i="16"/>
  <c r="O801" i="16"/>
  <c r="P801" i="16"/>
  <c r="N802" i="16"/>
  <c r="O802" i="16"/>
  <c r="P802" i="16"/>
  <c r="N803" i="16"/>
  <c r="O803" i="16"/>
  <c r="P803" i="16"/>
  <c r="N804" i="16"/>
  <c r="O804" i="16"/>
  <c r="P804" i="16"/>
  <c r="N805" i="16"/>
  <c r="O805" i="16"/>
  <c r="P805" i="16"/>
  <c r="N806" i="16"/>
  <c r="O806" i="16"/>
  <c r="P806" i="16"/>
  <c r="N807" i="16"/>
  <c r="O807" i="16"/>
  <c r="P807" i="16"/>
  <c r="N808" i="16"/>
  <c r="O808" i="16"/>
  <c r="P808" i="16"/>
  <c r="N809" i="16"/>
  <c r="O809" i="16"/>
  <c r="P809" i="16"/>
  <c r="N810" i="16"/>
  <c r="O810" i="16"/>
  <c r="P810" i="16"/>
  <c r="N811" i="16"/>
  <c r="O811" i="16"/>
  <c r="P811" i="16"/>
  <c r="N812" i="16"/>
  <c r="O812" i="16"/>
  <c r="P812" i="16"/>
  <c r="N813" i="16"/>
  <c r="O813" i="16"/>
  <c r="P813" i="16"/>
  <c r="N814" i="16"/>
  <c r="O814" i="16"/>
  <c r="P814" i="16"/>
  <c r="N815" i="16"/>
  <c r="O815" i="16"/>
  <c r="P815" i="16"/>
  <c r="N816" i="16"/>
  <c r="O816" i="16"/>
  <c r="P816" i="16"/>
  <c r="N817" i="16"/>
  <c r="O817" i="16"/>
  <c r="P817" i="16"/>
  <c r="N818" i="16"/>
  <c r="O818" i="16"/>
  <c r="P818" i="16"/>
  <c r="O6" i="16"/>
  <c r="P6" i="16"/>
  <c r="N6" i="16"/>
  <c r="C814" i="16"/>
  <c r="D814" i="16"/>
  <c r="E814" i="16"/>
  <c r="F814" i="16"/>
  <c r="G814" i="16"/>
  <c r="H814" i="16"/>
  <c r="I814" i="16"/>
  <c r="J814" i="16"/>
  <c r="K814" i="16"/>
  <c r="L814" i="16"/>
  <c r="M814" i="16"/>
  <c r="C815" i="16"/>
  <c r="D815" i="16"/>
  <c r="E815" i="16"/>
  <c r="F815" i="16"/>
  <c r="G815" i="16"/>
  <c r="H815" i="16"/>
  <c r="I815" i="16"/>
  <c r="J815" i="16"/>
  <c r="K815" i="16"/>
  <c r="L815" i="16"/>
  <c r="M815" i="16"/>
  <c r="C816" i="16"/>
  <c r="D816" i="16"/>
  <c r="E816" i="16"/>
  <c r="F816" i="16"/>
  <c r="G816" i="16"/>
  <c r="H816" i="16"/>
  <c r="I816" i="16"/>
  <c r="J816" i="16"/>
  <c r="K816" i="16"/>
  <c r="L816" i="16"/>
  <c r="M816" i="16"/>
  <c r="C817" i="16"/>
  <c r="D817" i="16"/>
  <c r="E817" i="16"/>
  <c r="F817" i="16"/>
  <c r="G817" i="16"/>
  <c r="H817" i="16"/>
  <c r="I817" i="16"/>
  <c r="J817" i="16"/>
  <c r="K817" i="16"/>
  <c r="L817" i="16"/>
  <c r="M817" i="16"/>
  <c r="C818" i="16"/>
  <c r="D818" i="16"/>
  <c r="E818" i="16"/>
  <c r="F818" i="16"/>
  <c r="G818" i="16"/>
  <c r="H818" i="16"/>
  <c r="I818" i="16"/>
  <c r="J818" i="16"/>
  <c r="K818" i="16"/>
  <c r="L818" i="16"/>
  <c r="M818" i="16"/>
  <c r="C7" i="16"/>
  <c r="D7" i="16"/>
  <c r="E7" i="16"/>
  <c r="F7" i="16"/>
  <c r="G7" i="16"/>
  <c r="H7" i="16"/>
  <c r="I7" i="16"/>
  <c r="J7" i="16"/>
  <c r="K7" i="16"/>
  <c r="L7" i="16"/>
  <c r="M7" i="16"/>
  <c r="C8" i="16"/>
  <c r="D8" i="16"/>
  <c r="E8" i="16"/>
  <c r="F8" i="16"/>
  <c r="G8" i="16"/>
  <c r="H8" i="16"/>
  <c r="I8" i="16"/>
  <c r="J8" i="16"/>
  <c r="K8" i="16"/>
  <c r="L8" i="16"/>
  <c r="M8" i="16"/>
  <c r="C9" i="16"/>
  <c r="D9" i="16"/>
  <c r="E9" i="16"/>
  <c r="F9" i="16"/>
  <c r="G9" i="16"/>
  <c r="H9" i="16"/>
  <c r="I9" i="16"/>
  <c r="J9" i="16"/>
  <c r="K9" i="16"/>
  <c r="L9" i="16"/>
  <c r="M9" i="16"/>
  <c r="C10" i="16"/>
  <c r="D10" i="16"/>
  <c r="E10" i="16"/>
  <c r="F10" i="16"/>
  <c r="G10" i="16"/>
  <c r="H10" i="16"/>
  <c r="I10" i="16"/>
  <c r="J10" i="16"/>
  <c r="K10" i="16"/>
  <c r="L10" i="16"/>
  <c r="M10" i="16"/>
  <c r="C11" i="16"/>
  <c r="D11" i="16"/>
  <c r="E11" i="16"/>
  <c r="F11" i="16"/>
  <c r="G11" i="16"/>
  <c r="H11" i="16"/>
  <c r="I11" i="16"/>
  <c r="J11" i="16"/>
  <c r="K11" i="16"/>
  <c r="L11" i="16"/>
  <c r="M11" i="16"/>
  <c r="C12" i="16"/>
  <c r="D12" i="16"/>
  <c r="E12" i="16"/>
  <c r="F12" i="16"/>
  <c r="G12" i="16"/>
  <c r="H12" i="16"/>
  <c r="I12" i="16"/>
  <c r="J12" i="16"/>
  <c r="K12" i="16"/>
  <c r="L12" i="16"/>
  <c r="M12" i="16"/>
  <c r="C13" i="16"/>
  <c r="D13" i="16"/>
  <c r="E13" i="16"/>
  <c r="F13" i="16"/>
  <c r="G13" i="16"/>
  <c r="H13" i="16"/>
  <c r="I13" i="16"/>
  <c r="J13" i="16"/>
  <c r="K13" i="16"/>
  <c r="L13" i="16"/>
  <c r="M13" i="16"/>
  <c r="C14" i="16"/>
  <c r="D14" i="16"/>
  <c r="E14" i="16"/>
  <c r="F14" i="16"/>
  <c r="G14" i="16"/>
  <c r="H14" i="16"/>
  <c r="I14" i="16"/>
  <c r="J14" i="16"/>
  <c r="K14" i="16"/>
  <c r="L14" i="16"/>
  <c r="M14" i="16"/>
  <c r="C15" i="16"/>
  <c r="D15" i="16"/>
  <c r="E15" i="16"/>
  <c r="F15" i="16"/>
  <c r="G15" i="16"/>
  <c r="H15" i="16"/>
  <c r="I15" i="16"/>
  <c r="J15" i="16"/>
  <c r="K15" i="16"/>
  <c r="L15" i="16"/>
  <c r="M15" i="16"/>
  <c r="C16" i="16"/>
  <c r="D16" i="16"/>
  <c r="E16" i="16"/>
  <c r="F16" i="16"/>
  <c r="G16" i="16"/>
  <c r="H16" i="16"/>
  <c r="I16" i="16"/>
  <c r="J16" i="16"/>
  <c r="K16" i="16"/>
  <c r="L16" i="16"/>
  <c r="M16" i="16"/>
  <c r="C17" i="16"/>
  <c r="D17" i="16"/>
  <c r="E17" i="16"/>
  <c r="F17" i="16"/>
  <c r="G17" i="16"/>
  <c r="H17" i="16"/>
  <c r="I17" i="16"/>
  <c r="J17" i="16"/>
  <c r="K17" i="16"/>
  <c r="L17" i="16"/>
  <c r="M17" i="16"/>
  <c r="C18" i="16"/>
  <c r="D18" i="16"/>
  <c r="E18" i="16"/>
  <c r="F18" i="16"/>
  <c r="G18" i="16"/>
  <c r="H18" i="16"/>
  <c r="I18" i="16"/>
  <c r="J18" i="16"/>
  <c r="K18" i="16"/>
  <c r="L18" i="16"/>
  <c r="M18" i="16"/>
  <c r="C19" i="16"/>
  <c r="D19" i="16"/>
  <c r="E19" i="16"/>
  <c r="F19" i="16"/>
  <c r="G19" i="16"/>
  <c r="H19" i="16"/>
  <c r="I19" i="16"/>
  <c r="J19" i="16"/>
  <c r="K19" i="16"/>
  <c r="L19" i="16"/>
  <c r="M19" i="16"/>
  <c r="C20" i="16"/>
  <c r="D20" i="16"/>
  <c r="E20" i="16"/>
  <c r="F20" i="16"/>
  <c r="G20" i="16"/>
  <c r="H20" i="16"/>
  <c r="I20" i="16"/>
  <c r="J20" i="16"/>
  <c r="K20" i="16"/>
  <c r="L20" i="16"/>
  <c r="M20" i="16"/>
  <c r="C21" i="16"/>
  <c r="D21" i="16"/>
  <c r="E21" i="16"/>
  <c r="F21" i="16"/>
  <c r="G21" i="16"/>
  <c r="H21" i="16"/>
  <c r="I21" i="16"/>
  <c r="J21" i="16"/>
  <c r="K21" i="16"/>
  <c r="L21" i="16"/>
  <c r="M21" i="16"/>
  <c r="C22" i="16"/>
  <c r="D22" i="16"/>
  <c r="E22" i="16"/>
  <c r="F22" i="16"/>
  <c r="G22" i="16"/>
  <c r="H22" i="16"/>
  <c r="I22" i="16"/>
  <c r="J22" i="16"/>
  <c r="K22" i="16"/>
  <c r="L22" i="16"/>
  <c r="M22" i="16"/>
  <c r="C23" i="16"/>
  <c r="D23" i="16"/>
  <c r="E23" i="16"/>
  <c r="F23" i="16"/>
  <c r="G23" i="16"/>
  <c r="H23" i="16"/>
  <c r="I23" i="16"/>
  <c r="J23" i="16"/>
  <c r="K23" i="16"/>
  <c r="L23" i="16"/>
  <c r="M23" i="16"/>
  <c r="C24" i="16"/>
  <c r="D24" i="16"/>
  <c r="E24" i="16"/>
  <c r="F24" i="16"/>
  <c r="G24" i="16"/>
  <c r="H24" i="16"/>
  <c r="I24" i="16"/>
  <c r="J24" i="16"/>
  <c r="K24" i="16"/>
  <c r="L24" i="16"/>
  <c r="M24" i="16"/>
  <c r="C25" i="16"/>
  <c r="D25" i="16"/>
  <c r="E25" i="16"/>
  <c r="F25" i="16"/>
  <c r="G25" i="16"/>
  <c r="H25" i="16"/>
  <c r="I25" i="16"/>
  <c r="J25" i="16"/>
  <c r="K25" i="16"/>
  <c r="L25" i="16"/>
  <c r="M25" i="16"/>
  <c r="C26" i="16"/>
  <c r="D26" i="16"/>
  <c r="E26" i="16"/>
  <c r="F26" i="16"/>
  <c r="G26" i="16"/>
  <c r="H26" i="16"/>
  <c r="I26" i="16"/>
  <c r="J26" i="16"/>
  <c r="K26" i="16"/>
  <c r="L26" i="16"/>
  <c r="M26" i="16"/>
  <c r="C27" i="16"/>
  <c r="D27" i="16"/>
  <c r="E27" i="16"/>
  <c r="F27" i="16"/>
  <c r="G27" i="16"/>
  <c r="H27" i="16"/>
  <c r="I27" i="16"/>
  <c r="J27" i="16"/>
  <c r="K27" i="16"/>
  <c r="L27" i="16"/>
  <c r="M27" i="16"/>
  <c r="C28" i="16"/>
  <c r="D28" i="16"/>
  <c r="E28" i="16"/>
  <c r="F28" i="16"/>
  <c r="G28" i="16"/>
  <c r="H28" i="16"/>
  <c r="I28" i="16"/>
  <c r="J28" i="16"/>
  <c r="K28" i="16"/>
  <c r="L28" i="16"/>
  <c r="M28" i="16"/>
  <c r="C29" i="16"/>
  <c r="D29" i="16"/>
  <c r="E29" i="16"/>
  <c r="F29" i="16"/>
  <c r="G29" i="16"/>
  <c r="H29" i="16"/>
  <c r="I29" i="16"/>
  <c r="J29" i="16"/>
  <c r="K29" i="16"/>
  <c r="L29" i="16"/>
  <c r="M29" i="16"/>
  <c r="C30" i="16"/>
  <c r="D30" i="16"/>
  <c r="E30" i="16"/>
  <c r="F30" i="16"/>
  <c r="G30" i="16"/>
  <c r="H30" i="16"/>
  <c r="I30" i="16"/>
  <c r="J30" i="16"/>
  <c r="K30" i="16"/>
  <c r="L30" i="16"/>
  <c r="M30" i="16"/>
  <c r="C31" i="16"/>
  <c r="D31" i="16"/>
  <c r="E31" i="16"/>
  <c r="F31" i="16"/>
  <c r="G31" i="16"/>
  <c r="H31" i="16"/>
  <c r="I31" i="16"/>
  <c r="J31" i="16"/>
  <c r="K31" i="16"/>
  <c r="L31" i="16"/>
  <c r="M31" i="16"/>
  <c r="C32" i="16"/>
  <c r="D32" i="16"/>
  <c r="E32" i="16"/>
  <c r="F32" i="16"/>
  <c r="G32" i="16"/>
  <c r="H32" i="16"/>
  <c r="I32" i="16"/>
  <c r="J32" i="16"/>
  <c r="K32" i="16"/>
  <c r="L32" i="16"/>
  <c r="M32" i="16"/>
  <c r="C33" i="16"/>
  <c r="D33" i="16"/>
  <c r="E33" i="16"/>
  <c r="F33" i="16"/>
  <c r="G33" i="16"/>
  <c r="H33" i="16"/>
  <c r="I33" i="16"/>
  <c r="J33" i="16"/>
  <c r="K33" i="16"/>
  <c r="L33" i="16"/>
  <c r="M33" i="16"/>
  <c r="C34" i="16"/>
  <c r="D34" i="16"/>
  <c r="E34" i="16"/>
  <c r="F34" i="16"/>
  <c r="G34" i="16"/>
  <c r="H34" i="16"/>
  <c r="I34" i="16"/>
  <c r="J34" i="16"/>
  <c r="K34" i="16"/>
  <c r="L34" i="16"/>
  <c r="M34" i="16"/>
  <c r="C35" i="16"/>
  <c r="D35" i="16"/>
  <c r="E35" i="16"/>
  <c r="F35" i="16"/>
  <c r="G35" i="16"/>
  <c r="H35" i="16"/>
  <c r="I35" i="16"/>
  <c r="J35" i="16"/>
  <c r="K35" i="16"/>
  <c r="L35" i="16"/>
  <c r="M35" i="16"/>
  <c r="C36" i="16"/>
  <c r="D36" i="16"/>
  <c r="E36" i="16"/>
  <c r="F36" i="16"/>
  <c r="G36" i="16"/>
  <c r="H36" i="16"/>
  <c r="I36" i="16"/>
  <c r="J36" i="16"/>
  <c r="K36" i="16"/>
  <c r="L36" i="16"/>
  <c r="M36" i="16"/>
  <c r="C37" i="16"/>
  <c r="D37" i="16"/>
  <c r="E37" i="16"/>
  <c r="F37" i="16"/>
  <c r="G37" i="16"/>
  <c r="H37" i="16"/>
  <c r="I37" i="16"/>
  <c r="J37" i="16"/>
  <c r="K37" i="16"/>
  <c r="L37" i="16"/>
  <c r="M37" i="16"/>
  <c r="C38" i="16"/>
  <c r="D38" i="16"/>
  <c r="E38" i="16"/>
  <c r="F38" i="16"/>
  <c r="G38" i="16"/>
  <c r="H38" i="16"/>
  <c r="I38" i="16"/>
  <c r="J38" i="16"/>
  <c r="K38" i="16"/>
  <c r="L38" i="16"/>
  <c r="M38" i="16"/>
  <c r="C39" i="16"/>
  <c r="D39" i="16"/>
  <c r="E39" i="16"/>
  <c r="F39" i="16"/>
  <c r="G39" i="16"/>
  <c r="H39" i="16"/>
  <c r="I39" i="16"/>
  <c r="J39" i="16"/>
  <c r="K39" i="16"/>
  <c r="L39" i="16"/>
  <c r="M39" i="16"/>
  <c r="C40" i="16"/>
  <c r="D40" i="16"/>
  <c r="E40" i="16"/>
  <c r="F40" i="16"/>
  <c r="G40" i="16"/>
  <c r="H40" i="16"/>
  <c r="I40" i="16"/>
  <c r="J40" i="16"/>
  <c r="K40" i="16"/>
  <c r="L40" i="16"/>
  <c r="M40" i="16"/>
  <c r="C41" i="16"/>
  <c r="D41" i="16"/>
  <c r="E41" i="16"/>
  <c r="F41" i="16"/>
  <c r="G41" i="16"/>
  <c r="H41" i="16"/>
  <c r="I41" i="16"/>
  <c r="J41" i="16"/>
  <c r="K41" i="16"/>
  <c r="L41" i="16"/>
  <c r="M41" i="16"/>
  <c r="C42" i="16"/>
  <c r="D42" i="16"/>
  <c r="E42" i="16"/>
  <c r="F42" i="16"/>
  <c r="G42" i="16"/>
  <c r="H42" i="16"/>
  <c r="I42" i="16"/>
  <c r="J42" i="16"/>
  <c r="K42" i="16"/>
  <c r="L42" i="16"/>
  <c r="M42" i="16"/>
  <c r="C43" i="16"/>
  <c r="D43" i="16"/>
  <c r="E43" i="16"/>
  <c r="F43" i="16"/>
  <c r="G43" i="16"/>
  <c r="H43" i="16"/>
  <c r="I43" i="16"/>
  <c r="J43" i="16"/>
  <c r="K43" i="16"/>
  <c r="L43" i="16"/>
  <c r="M43" i="16"/>
  <c r="C44" i="16"/>
  <c r="D44" i="16"/>
  <c r="E44" i="16"/>
  <c r="F44" i="16"/>
  <c r="G44" i="16"/>
  <c r="H44" i="16"/>
  <c r="I44" i="16"/>
  <c r="J44" i="16"/>
  <c r="K44" i="16"/>
  <c r="L44" i="16"/>
  <c r="M44" i="16"/>
  <c r="C45" i="16"/>
  <c r="D45" i="16"/>
  <c r="E45" i="16"/>
  <c r="F45" i="16"/>
  <c r="G45" i="16"/>
  <c r="H45" i="16"/>
  <c r="I45" i="16"/>
  <c r="J45" i="16"/>
  <c r="K45" i="16"/>
  <c r="L45" i="16"/>
  <c r="M45" i="16"/>
  <c r="C46" i="16"/>
  <c r="D46" i="16"/>
  <c r="E46" i="16"/>
  <c r="F46" i="16"/>
  <c r="G46" i="16"/>
  <c r="H46" i="16"/>
  <c r="I46" i="16"/>
  <c r="J46" i="16"/>
  <c r="K46" i="16"/>
  <c r="L46" i="16"/>
  <c r="M46" i="16"/>
  <c r="C47" i="16"/>
  <c r="D47" i="16"/>
  <c r="E47" i="16"/>
  <c r="F47" i="16"/>
  <c r="G47" i="16"/>
  <c r="H47" i="16"/>
  <c r="I47" i="16"/>
  <c r="J47" i="16"/>
  <c r="K47" i="16"/>
  <c r="L47" i="16"/>
  <c r="M47" i="16"/>
  <c r="C48" i="16"/>
  <c r="D48" i="16"/>
  <c r="E48" i="16"/>
  <c r="F48" i="16"/>
  <c r="G48" i="16"/>
  <c r="H48" i="16"/>
  <c r="I48" i="16"/>
  <c r="J48" i="16"/>
  <c r="K48" i="16"/>
  <c r="L48" i="16"/>
  <c r="M48" i="16"/>
  <c r="C49" i="16"/>
  <c r="D49" i="16"/>
  <c r="E49" i="16"/>
  <c r="F49" i="16"/>
  <c r="G49" i="16"/>
  <c r="H49" i="16"/>
  <c r="I49" i="16"/>
  <c r="J49" i="16"/>
  <c r="K49" i="16"/>
  <c r="L49" i="16"/>
  <c r="M49" i="16"/>
  <c r="C50" i="16"/>
  <c r="D50" i="16"/>
  <c r="E50" i="16"/>
  <c r="F50" i="16"/>
  <c r="G50" i="16"/>
  <c r="H50" i="16"/>
  <c r="I50" i="16"/>
  <c r="J50" i="16"/>
  <c r="K50" i="16"/>
  <c r="L50" i="16"/>
  <c r="M50" i="16"/>
  <c r="C51" i="16"/>
  <c r="D51" i="16"/>
  <c r="E51" i="16"/>
  <c r="F51" i="16"/>
  <c r="G51" i="16"/>
  <c r="H51" i="16"/>
  <c r="I51" i="16"/>
  <c r="J51" i="16"/>
  <c r="K51" i="16"/>
  <c r="L51" i="16"/>
  <c r="M51" i="16"/>
  <c r="C52" i="16"/>
  <c r="D52" i="16"/>
  <c r="E52" i="16"/>
  <c r="F52" i="16"/>
  <c r="G52" i="16"/>
  <c r="H52" i="16"/>
  <c r="I52" i="16"/>
  <c r="J52" i="16"/>
  <c r="K52" i="16"/>
  <c r="L52" i="16"/>
  <c r="M52" i="16"/>
  <c r="C53" i="16"/>
  <c r="D53" i="16"/>
  <c r="E53" i="16"/>
  <c r="F53" i="16"/>
  <c r="G53" i="16"/>
  <c r="H53" i="16"/>
  <c r="I53" i="16"/>
  <c r="J53" i="16"/>
  <c r="K53" i="16"/>
  <c r="L53" i="16"/>
  <c r="M53" i="16"/>
  <c r="C54" i="16"/>
  <c r="D54" i="16"/>
  <c r="E54" i="16"/>
  <c r="F54" i="16"/>
  <c r="G54" i="16"/>
  <c r="H54" i="16"/>
  <c r="I54" i="16"/>
  <c r="J54" i="16"/>
  <c r="K54" i="16"/>
  <c r="L54" i="16"/>
  <c r="M54" i="16"/>
  <c r="C55" i="16"/>
  <c r="D55" i="16"/>
  <c r="E55" i="16"/>
  <c r="F55" i="16"/>
  <c r="G55" i="16"/>
  <c r="H55" i="16"/>
  <c r="I55" i="16"/>
  <c r="J55" i="16"/>
  <c r="K55" i="16"/>
  <c r="L55" i="16"/>
  <c r="M55" i="16"/>
  <c r="C56" i="16"/>
  <c r="D56" i="16"/>
  <c r="E56" i="16"/>
  <c r="F56" i="16"/>
  <c r="G56" i="16"/>
  <c r="H56" i="16"/>
  <c r="I56" i="16"/>
  <c r="J56" i="16"/>
  <c r="K56" i="16"/>
  <c r="L56" i="16"/>
  <c r="M56" i="16"/>
  <c r="C57" i="16"/>
  <c r="D57" i="16"/>
  <c r="E57" i="16"/>
  <c r="F57" i="16"/>
  <c r="G57" i="16"/>
  <c r="H57" i="16"/>
  <c r="I57" i="16"/>
  <c r="J57" i="16"/>
  <c r="K57" i="16"/>
  <c r="L57" i="16"/>
  <c r="M57" i="16"/>
  <c r="C58" i="16"/>
  <c r="D58" i="16"/>
  <c r="E58" i="16"/>
  <c r="F58" i="16"/>
  <c r="G58" i="16"/>
  <c r="H58" i="16"/>
  <c r="I58" i="16"/>
  <c r="J58" i="16"/>
  <c r="K58" i="16"/>
  <c r="L58" i="16"/>
  <c r="M58" i="16"/>
  <c r="C59" i="16"/>
  <c r="D59" i="16"/>
  <c r="E59" i="16"/>
  <c r="F59" i="16"/>
  <c r="G59" i="16"/>
  <c r="H59" i="16"/>
  <c r="I59" i="16"/>
  <c r="J59" i="16"/>
  <c r="K59" i="16"/>
  <c r="L59" i="16"/>
  <c r="M59" i="16"/>
  <c r="C60" i="16"/>
  <c r="D60" i="16"/>
  <c r="E60" i="16"/>
  <c r="F60" i="16"/>
  <c r="G60" i="16"/>
  <c r="H60" i="16"/>
  <c r="I60" i="16"/>
  <c r="J60" i="16"/>
  <c r="K60" i="16"/>
  <c r="L60" i="16"/>
  <c r="M60" i="16"/>
  <c r="C61" i="16"/>
  <c r="D61" i="16"/>
  <c r="E61" i="16"/>
  <c r="F61" i="16"/>
  <c r="G61" i="16"/>
  <c r="H61" i="16"/>
  <c r="I61" i="16"/>
  <c r="J61" i="16"/>
  <c r="K61" i="16"/>
  <c r="L61" i="16"/>
  <c r="M61" i="16"/>
  <c r="C62" i="16"/>
  <c r="D62" i="16"/>
  <c r="E62" i="16"/>
  <c r="F62" i="16"/>
  <c r="G62" i="16"/>
  <c r="H62" i="16"/>
  <c r="I62" i="16"/>
  <c r="J62" i="16"/>
  <c r="K62" i="16"/>
  <c r="L62" i="16"/>
  <c r="M62" i="16"/>
  <c r="C63" i="16"/>
  <c r="D63" i="16"/>
  <c r="E63" i="16"/>
  <c r="F63" i="16"/>
  <c r="G63" i="16"/>
  <c r="H63" i="16"/>
  <c r="I63" i="16"/>
  <c r="J63" i="16"/>
  <c r="K63" i="16"/>
  <c r="L63" i="16"/>
  <c r="M63" i="16"/>
  <c r="C64" i="16"/>
  <c r="D64" i="16"/>
  <c r="E64" i="16"/>
  <c r="F64" i="16"/>
  <c r="G64" i="16"/>
  <c r="H64" i="16"/>
  <c r="I64" i="16"/>
  <c r="J64" i="16"/>
  <c r="K64" i="16"/>
  <c r="L64" i="16"/>
  <c r="M64" i="16"/>
  <c r="C65" i="16"/>
  <c r="D65" i="16"/>
  <c r="E65" i="16"/>
  <c r="F65" i="16"/>
  <c r="G65" i="16"/>
  <c r="H65" i="16"/>
  <c r="I65" i="16"/>
  <c r="J65" i="16"/>
  <c r="K65" i="16"/>
  <c r="L65" i="16"/>
  <c r="M65" i="16"/>
  <c r="C66" i="16"/>
  <c r="D66" i="16"/>
  <c r="E66" i="16"/>
  <c r="F66" i="16"/>
  <c r="G66" i="16"/>
  <c r="H66" i="16"/>
  <c r="I66" i="16"/>
  <c r="J66" i="16"/>
  <c r="K66" i="16"/>
  <c r="L66" i="16"/>
  <c r="M66" i="16"/>
  <c r="C67" i="16"/>
  <c r="D67" i="16"/>
  <c r="E67" i="16"/>
  <c r="F67" i="16"/>
  <c r="G67" i="16"/>
  <c r="H67" i="16"/>
  <c r="I67" i="16"/>
  <c r="J67" i="16"/>
  <c r="K67" i="16"/>
  <c r="L67" i="16"/>
  <c r="M67" i="16"/>
  <c r="C68" i="16"/>
  <c r="D68" i="16"/>
  <c r="E68" i="16"/>
  <c r="F68" i="16"/>
  <c r="G68" i="16"/>
  <c r="H68" i="16"/>
  <c r="I68" i="16"/>
  <c r="J68" i="16"/>
  <c r="K68" i="16"/>
  <c r="L68" i="16"/>
  <c r="M68" i="16"/>
  <c r="C69" i="16"/>
  <c r="D69" i="16"/>
  <c r="E69" i="16"/>
  <c r="F69" i="16"/>
  <c r="G69" i="16"/>
  <c r="H69" i="16"/>
  <c r="I69" i="16"/>
  <c r="J69" i="16"/>
  <c r="K69" i="16"/>
  <c r="L69" i="16"/>
  <c r="M69" i="16"/>
  <c r="C70" i="16"/>
  <c r="D70" i="16"/>
  <c r="E70" i="16"/>
  <c r="F70" i="16"/>
  <c r="G70" i="16"/>
  <c r="H70" i="16"/>
  <c r="I70" i="16"/>
  <c r="J70" i="16"/>
  <c r="K70" i="16"/>
  <c r="L70" i="16"/>
  <c r="M70" i="16"/>
  <c r="C71" i="16"/>
  <c r="D71" i="16"/>
  <c r="E71" i="16"/>
  <c r="F71" i="16"/>
  <c r="G71" i="16"/>
  <c r="H71" i="16"/>
  <c r="I71" i="16"/>
  <c r="J71" i="16"/>
  <c r="K71" i="16"/>
  <c r="L71" i="16"/>
  <c r="M71" i="16"/>
  <c r="C72" i="16"/>
  <c r="D72" i="16"/>
  <c r="E72" i="16"/>
  <c r="F72" i="16"/>
  <c r="G72" i="16"/>
  <c r="H72" i="16"/>
  <c r="I72" i="16"/>
  <c r="J72" i="16"/>
  <c r="K72" i="16"/>
  <c r="L72" i="16"/>
  <c r="M72" i="16"/>
  <c r="C73" i="16"/>
  <c r="D73" i="16"/>
  <c r="E73" i="16"/>
  <c r="F73" i="16"/>
  <c r="G73" i="16"/>
  <c r="H73" i="16"/>
  <c r="I73" i="16"/>
  <c r="J73" i="16"/>
  <c r="K73" i="16"/>
  <c r="L73" i="16"/>
  <c r="M73" i="16"/>
  <c r="C74" i="16"/>
  <c r="D74" i="16"/>
  <c r="E74" i="16"/>
  <c r="F74" i="16"/>
  <c r="G74" i="16"/>
  <c r="H74" i="16"/>
  <c r="I74" i="16"/>
  <c r="J74" i="16"/>
  <c r="K74" i="16"/>
  <c r="L74" i="16"/>
  <c r="M74" i="16"/>
  <c r="C75" i="16"/>
  <c r="D75" i="16"/>
  <c r="E75" i="16"/>
  <c r="F75" i="16"/>
  <c r="G75" i="16"/>
  <c r="H75" i="16"/>
  <c r="I75" i="16"/>
  <c r="J75" i="16"/>
  <c r="K75" i="16"/>
  <c r="L75" i="16"/>
  <c r="M75" i="16"/>
  <c r="C76" i="16"/>
  <c r="D76" i="16"/>
  <c r="E76" i="16"/>
  <c r="F76" i="16"/>
  <c r="G76" i="16"/>
  <c r="H76" i="16"/>
  <c r="I76" i="16"/>
  <c r="J76" i="16"/>
  <c r="K76" i="16"/>
  <c r="L76" i="16"/>
  <c r="M76" i="16"/>
  <c r="C77" i="16"/>
  <c r="D77" i="16"/>
  <c r="E77" i="16"/>
  <c r="F77" i="16"/>
  <c r="G77" i="16"/>
  <c r="H77" i="16"/>
  <c r="I77" i="16"/>
  <c r="J77" i="16"/>
  <c r="K77" i="16"/>
  <c r="L77" i="16"/>
  <c r="M77" i="16"/>
  <c r="C78" i="16"/>
  <c r="D78" i="16"/>
  <c r="E78" i="16"/>
  <c r="F78" i="16"/>
  <c r="G78" i="16"/>
  <c r="H78" i="16"/>
  <c r="I78" i="16"/>
  <c r="J78" i="16"/>
  <c r="K78" i="16"/>
  <c r="L78" i="16"/>
  <c r="M78" i="16"/>
  <c r="C79" i="16"/>
  <c r="D79" i="16"/>
  <c r="E79" i="16"/>
  <c r="F79" i="16"/>
  <c r="G79" i="16"/>
  <c r="H79" i="16"/>
  <c r="I79" i="16"/>
  <c r="J79" i="16"/>
  <c r="K79" i="16"/>
  <c r="L79" i="16"/>
  <c r="M79" i="16"/>
  <c r="C80" i="16"/>
  <c r="D80" i="16"/>
  <c r="E80" i="16"/>
  <c r="F80" i="16"/>
  <c r="G80" i="16"/>
  <c r="H80" i="16"/>
  <c r="I80" i="16"/>
  <c r="J80" i="16"/>
  <c r="K80" i="16"/>
  <c r="L80" i="16"/>
  <c r="M80" i="16"/>
  <c r="C81" i="16"/>
  <c r="D81" i="16"/>
  <c r="E81" i="16"/>
  <c r="F81" i="16"/>
  <c r="G81" i="16"/>
  <c r="H81" i="16"/>
  <c r="I81" i="16"/>
  <c r="J81" i="16"/>
  <c r="K81" i="16"/>
  <c r="L81" i="16"/>
  <c r="M81" i="16"/>
  <c r="C82" i="16"/>
  <c r="D82" i="16"/>
  <c r="E82" i="16"/>
  <c r="F82" i="16"/>
  <c r="G82" i="16"/>
  <c r="H82" i="16"/>
  <c r="I82" i="16"/>
  <c r="J82" i="16"/>
  <c r="K82" i="16"/>
  <c r="L82" i="16"/>
  <c r="M82" i="16"/>
  <c r="C83" i="16"/>
  <c r="D83" i="16"/>
  <c r="E83" i="16"/>
  <c r="F83" i="16"/>
  <c r="G83" i="16"/>
  <c r="H83" i="16"/>
  <c r="I83" i="16"/>
  <c r="J83" i="16"/>
  <c r="K83" i="16"/>
  <c r="L83" i="16"/>
  <c r="M83" i="16"/>
  <c r="C84" i="16"/>
  <c r="D84" i="16"/>
  <c r="E84" i="16"/>
  <c r="F84" i="16"/>
  <c r="G84" i="16"/>
  <c r="H84" i="16"/>
  <c r="I84" i="16"/>
  <c r="J84" i="16"/>
  <c r="K84" i="16"/>
  <c r="L84" i="16"/>
  <c r="M84" i="16"/>
  <c r="C85" i="16"/>
  <c r="D85" i="16"/>
  <c r="E85" i="16"/>
  <c r="F85" i="16"/>
  <c r="G85" i="16"/>
  <c r="H85" i="16"/>
  <c r="I85" i="16"/>
  <c r="J85" i="16"/>
  <c r="K85" i="16"/>
  <c r="L85" i="16"/>
  <c r="M85" i="16"/>
  <c r="C86" i="16"/>
  <c r="D86" i="16"/>
  <c r="E86" i="16"/>
  <c r="F86" i="16"/>
  <c r="G86" i="16"/>
  <c r="H86" i="16"/>
  <c r="I86" i="16"/>
  <c r="J86" i="16"/>
  <c r="K86" i="16"/>
  <c r="L86" i="16"/>
  <c r="M86" i="16"/>
  <c r="C87" i="16"/>
  <c r="D87" i="16"/>
  <c r="E87" i="16"/>
  <c r="F87" i="16"/>
  <c r="G87" i="16"/>
  <c r="H87" i="16"/>
  <c r="I87" i="16"/>
  <c r="J87" i="16"/>
  <c r="K87" i="16"/>
  <c r="L87" i="16"/>
  <c r="M87" i="16"/>
  <c r="C88" i="16"/>
  <c r="D88" i="16"/>
  <c r="E88" i="16"/>
  <c r="F88" i="16"/>
  <c r="G88" i="16"/>
  <c r="H88" i="16"/>
  <c r="I88" i="16"/>
  <c r="J88" i="16"/>
  <c r="K88" i="16"/>
  <c r="L88" i="16"/>
  <c r="M88" i="16"/>
  <c r="C89" i="16"/>
  <c r="D89" i="16"/>
  <c r="E89" i="16"/>
  <c r="F89" i="16"/>
  <c r="G89" i="16"/>
  <c r="H89" i="16"/>
  <c r="I89" i="16"/>
  <c r="J89" i="16"/>
  <c r="K89" i="16"/>
  <c r="L89" i="16"/>
  <c r="M89" i="16"/>
  <c r="C90" i="16"/>
  <c r="D90" i="16"/>
  <c r="E90" i="16"/>
  <c r="F90" i="16"/>
  <c r="G90" i="16"/>
  <c r="H90" i="16"/>
  <c r="I90" i="16"/>
  <c r="J90" i="16"/>
  <c r="K90" i="16"/>
  <c r="L90" i="16"/>
  <c r="M90" i="16"/>
  <c r="C91" i="16"/>
  <c r="D91" i="16"/>
  <c r="E91" i="16"/>
  <c r="F91" i="16"/>
  <c r="G91" i="16"/>
  <c r="H91" i="16"/>
  <c r="I91" i="16"/>
  <c r="J91" i="16"/>
  <c r="K91" i="16"/>
  <c r="L91" i="16"/>
  <c r="M91" i="16"/>
  <c r="C92" i="16"/>
  <c r="D92" i="16"/>
  <c r="E92" i="16"/>
  <c r="F92" i="16"/>
  <c r="G92" i="16"/>
  <c r="H92" i="16"/>
  <c r="I92" i="16"/>
  <c r="J92" i="16"/>
  <c r="K92" i="16"/>
  <c r="L92" i="16"/>
  <c r="M92" i="16"/>
  <c r="C93" i="16"/>
  <c r="D93" i="16"/>
  <c r="E93" i="16"/>
  <c r="F93" i="16"/>
  <c r="G93" i="16"/>
  <c r="H93" i="16"/>
  <c r="I93" i="16"/>
  <c r="J93" i="16"/>
  <c r="K93" i="16"/>
  <c r="L93" i="16"/>
  <c r="M93" i="16"/>
  <c r="C94" i="16"/>
  <c r="D94" i="16"/>
  <c r="E94" i="16"/>
  <c r="F94" i="16"/>
  <c r="G94" i="16"/>
  <c r="H94" i="16"/>
  <c r="I94" i="16"/>
  <c r="J94" i="16"/>
  <c r="K94" i="16"/>
  <c r="L94" i="16"/>
  <c r="M94" i="16"/>
  <c r="C95" i="16"/>
  <c r="D95" i="16"/>
  <c r="E95" i="16"/>
  <c r="F95" i="16"/>
  <c r="G95" i="16"/>
  <c r="H95" i="16"/>
  <c r="I95" i="16"/>
  <c r="J95" i="16"/>
  <c r="K95" i="16"/>
  <c r="L95" i="16"/>
  <c r="M95" i="16"/>
  <c r="C96" i="16"/>
  <c r="D96" i="16"/>
  <c r="E96" i="16"/>
  <c r="F96" i="16"/>
  <c r="G96" i="16"/>
  <c r="H96" i="16"/>
  <c r="I96" i="16"/>
  <c r="J96" i="16"/>
  <c r="K96" i="16"/>
  <c r="L96" i="16"/>
  <c r="M96" i="16"/>
  <c r="C97" i="16"/>
  <c r="D97" i="16"/>
  <c r="E97" i="16"/>
  <c r="F97" i="16"/>
  <c r="G97" i="16"/>
  <c r="H97" i="16"/>
  <c r="I97" i="16"/>
  <c r="J97" i="16"/>
  <c r="K97" i="16"/>
  <c r="L97" i="16"/>
  <c r="M97" i="16"/>
  <c r="C98" i="16"/>
  <c r="D98" i="16"/>
  <c r="E98" i="16"/>
  <c r="F98" i="16"/>
  <c r="G98" i="16"/>
  <c r="H98" i="16"/>
  <c r="I98" i="16"/>
  <c r="J98" i="16"/>
  <c r="K98" i="16"/>
  <c r="L98" i="16"/>
  <c r="M98" i="16"/>
  <c r="C99" i="16"/>
  <c r="D99" i="16"/>
  <c r="E99" i="16"/>
  <c r="F99" i="16"/>
  <c r="G99" i="16"/>
  <c r="H99" i="16"/>
  <c r="I99" i="16"/>
  <c r="J99" i="16"/>
  <c r="K99" i="16"/>
  <c r="L99" i="16"/>
  <c r="M99" i="16"/>
  <c r="C100" i="16"/>
  <c r="D100" i="16"/>
  <c r="E100" i="16"/>
  <c r="F100" i="16"/>
  <c r="G100" i="16"/>
  <c r="H100" i="16"/>
  <c r="I100" i="16"/>
  <c r="J100" i="16"/>
  <c r="K100" i="16"/>
  <c r="L100" i="16"/>
  <c r="M100" i="16"/>
  <c r="C101" i="16"/>
  <c r="D101" i="16"/>
  <c r="E101" i="16"/>
  <c r="F101" i="16"/>
  <c r="G101" i="16"/>
  <c r="H101" i="16"/>
  <c r="I101" i="16"/>
  <c r="J101" i="16"/>
  <c r="K101" i="16"/>
  <c r="L101" i="16"/>
  <c r="M101" i="16"/>
  <c r="C102" i="16"/>
  <c r="D102" i="16"/>
  <c r="E102" i="16"/>
  <c r="F102" i="16"/>
  <c r="G102" i="16"/>
  <c r="H102" i="16"/>
  <c r="I102" i="16"/>
  <c r="J102" i="16"/>
  <c r="K102" i="16"/>
  <c r="L102" i="16"/>
  <c r="M102" i="16"/>
  <c r="C103" i="16"/>
  <c r="D103" i="16"/>
  <c r="E103" i="16"/>
  <c r="F103" i="16"/>
  <c r="G103" i="16"/>
  <c r="H103" i="16"/>
  <c r="I103" i="16"/>
  <c r="J103" i="16"/>
  <c r="K103" i="16"/>
  <c r="L103" i="16"/>
  <c r="M103" i="16"/>
  <c r="C104" i="16"/>
  <c r="D104" i="16"/>
  <c r="E104" i="16"/>
  <c r="F104" i="16"/>
  <c r="G104" i="16"/>
  <c r="H104" i="16"/>
  <c r="I104" i="16"/>
  <c r="J104" i="16"/>
  <c r="K104" i="16"/>
  <c r="L104" i="16"/>
  <c r="M104" i="16"/>
  <c r="C105" i="16"/>
  <c r="D105" i="16"/>
  <c r="E105" i="16"/>
  <c r="F105" i="16"/>
  <c r="G105" i="16"/>
  <c r="H105" i="16"/>
  <c r="I105" i="16"/>
  <c r="J105" i="16"/>
  <c r="K105" i="16"/>
  <c r="L105" i="16"/>
  <c r="M105" i="16"/>
  <c r="C106" i="16"/>
  <c r="D106" i="16"/>
  <c r="E106" i="16"/>
  <c r="F106" i="16"/>
  <c r="G106" i="16"/>
  <c r="H106" i="16"/>
  <c r="I106" i="16"/>
  <c r="J106" i="16"/>
  <c r="K106" i="16"/>
  <c r="L106" i="16"/>
  <c r="M106" i="16"/>
  <c r="C107" i="16"/>
  <c r="D107" i="16"/>
  <c r="E107" i="16"/>
  <c r="F107" i="16"/>
  <c r="G107" i="16"/>
  <c r="H107" i="16"/>
  <c r="I107" i="16"/>
  <c r="J107" i="16"/>
  <c r="K107" i="16"/>
  <c r="L107" i="16"/>
  <c r="M107" i="16"/>
  <c r="C108" i="16"/>
  <c r="D108" i="16"/>
  <c r="E108" i="16"/>
  <c r="F108" i="16"/>
  <c r="G108" i="16"/>
  <c r="H108" i="16"/>
  <c r="I108" i="16"/>
  <c r="J108" i="16"/>
  <c r="K108" i="16"/>
  <c r="L108" i="16"/>
  <c r="M108" i="16"/>
  <c r="C109" i="16"/>
  <c r="D109" i="16"/>
  <c r="E109" i="16"/>
  <c r="F109" i="16"/>
  <c r="G109" i="16"/>
  <c r="H109" i="16"/>
  <c r="I109" i="16"/>
  <c r="J109" i="16"/>
  <c r="K109" i="16"/>
  <c r="L109" i="16"/>
  <c r="M109" i="16"/>
  <c r="C110" i="16"/>
  <c r="D110" i="16"/>
  <c r="E110" i="16"/>
  <c r="F110" i="16"/>
  <c r="G110" i="16"/>
  <c r="H110" i="16"/>
  <c r="I110" i="16"/>
  <c r="J110" i="16"/>
  <c r="K110" i="16"/>
  <c r="L110" i="16"/>
  <c r="M110" i="16"/>
  <c r="C111" i="16"/>
  <c r="D111" i="16"/>
  <c r="E111" i="16"/>
  <c r="F111" i="16"/>
  <c r="G111" i="16"/>
  <c r="H111" i="16"/>
  <c r="I111" i="16"/>
  <c r="J111" i="16"/>
  <c r="K111" i="16"/>
  <c r="L111" i="16"/>
  <c r="M111" i="16"/>
  <c r="C112" i="16"/>
  <c r="D112" i="16"/>
  <c r="E112" i="16"/>
  <c r="F112" i="16"/>
  <c r="G112" i="16"/>
  <c r="H112" i="16"/>
  <c r="I112" i="16"/>
  <c r="J112" i="16"/>
  <c r="K112" i="16"/>
  <c r="L112" i="16"/>
  <c r="M112" i="16"/>
  <c r="C113" i="16"/>
  <c r="D113" i="16"/>
  <c r="E113" i="16"/>
  <c r="F113" i="16"/>
  <c r="G113" i="16"/>
  <c r="H113" i="16"/>
  <c r="I113" i="16"/>
  <c r="J113" i="16"/>
  <c r="K113" i="16"/>
  <c r="L113" i="16"/>
  <c r="M113" i="16"/>
  <c r="C114" i="16"/>
  <c r="D114" i="16"/>
  <c r="E114" i="16"/>
  <c r="F114" i="16"/>
  <c r="G114" i="16"/>
  <c r="H114" i="16"/>
  <c r="I114" i="16"/>
  <c r="J114" i="16"/>
  <c r="K114" i="16"/>
  <c r="L114" i="16"/>
  <c r="M114" i="16"/>
  <c r="C115" i="16"/>
  <c r="D115" i="16"/>
  <c r="E115" i="16"/>
  <c r="F115" i="16"/>
  <c r="G115" i="16"/>
  <c r="H115" i="16"/>
  <c r="I115" i="16"/>
  <c r="J115" i="16"/>
  <c r="K115" i="16"/>
  <c r="L115" i="16"/>
  <c r="M115" i="16"/>
  <c r="C116" i="16"/>
  <c r="D116" i="16"/>
  <c r="E116" i="16"/>
  <c r="F116" i="16"/>
  <c r="G116" i="16"/>
  <c r="H116" i="16"/>
  <c r="I116" i="16"/>
  <c r="J116" i="16"/>
  <c r="K116" i="16"/>
  <c r="L116" i="16"/>
  <c r="M116" i="16"/>
  <c r="C117" i="16"/>
  <c r="D117" i="16"/>
  <c r="E117" i="16"/>
  <c r="F117" i="16"/>
  <c r="G117" i="16"/>
  <c r="H117" i="16"/>
  <c r="I117" i="16"/>
  <c r="J117" i="16"/>
  <c r="K117" i="16"/>
  <c r="L117" i="16"/>
  <c r="M117" i="16"/>
  <c r="C118" i="16"/>
  <c r="D118" i="16"/>
  <c r="E118" i="16"/>
  <c r="F118" i="16"/>
  <c r="G118" i="16"/>
  <c r="H118" i="16"/>
  <c r="I118" i="16"/>
  <c r="J118" i="16"/>
  <c r="K118" i="16"/>
  <c r="L118" i="16"/>
  <c r="M118" i="16"/>
  <c r="C119" i="16"/>
  <c r="D119" i="16"/>
  <c r="E119" i="16"/>
  <c r="F119" i="16"/>
  <c r="G119" i="16"/>
  <c r="H119" i="16"/>
  <c r="I119" i="16"/>
  <c r="J119" i="16"/>
  <c r="K119" i="16"/>
  <c r="L119" i="16"/>
  <c r="M119" i="16"/>
  <c r="C120" i="16"/>
  <c r="D120" i="16"/>
  <c r="E120" i="16"/>
  <c r="F120" i="16"/>
  <c r="G120" i="16"/>
  <c r="H120" i="16"/>
  <c r="I120" i="16"/>
  <c r="J120" i="16"/>
  <c r="K120" i="16"/>
  <c r="L120" i="16"/>
  <c r="M120" i="16"/>
  <c r="C121" i="16"/>
  <c r="D121" i="16"/>
  <c r="E121" i="16"/>
  <c r="F121" i="16"/>
  <c r="G121" i="16"/>
  <c r="H121" i="16"/>
  <c r="I121" i="16"/>
  <c r="J121" i="16"/>
  <c r="K121" i="16"/>
  <c r="L121" i="16"/>
  <c r="M121" i="16"/>
  <c r="C122" i="16"/>
  <c r="D122" i="16"/>
  <c r="E122" i="16"/>
  <c r="F122" i="16"/>
  <c r="G122" i="16"/>
  <c r="H122" i="16"/>
  <c r="I122" i="16"/>
  <c r="J122" i="16"/>
  <c r="K122" i="16"/>
  <c r="L122" i="16"/>
  <c r="M122" i="16"/>
  <c r="C123" i="16"/>
  <c r="D123" i="16"/>
  <c r="E123" i="16"/>
  <c r="F123" i="16"/>
  <c r="G123" i="16"/>
  <c r="H123" i="16"/>
  <c r="I123" i="16"/>
  <c r="J123" i="16"/>
  <c r="K123" i="16"/>
  <c r="L123" i="16"/>
  <c r="M123" i="16"/>
  <c r="C124" i="16"/>
  <c r="D124" i="16"/>
  <c r="E124" i="16"/>
  <c r="F124" i="16"/>
  <c r="G124" i="16"/>
  <c r="H124" i="16"/>
  <c r="I124" i="16"/>
  <c r="J124" i="16"/>
  <c r="K124" i="16"/>
  <c r="L124" i="16"/>
  <c r="M124" i="16"/>
  <c r="C125" i="16"/>
  <c r="D125" i="16"/>
  <c r="E125" i="16"/>
  <c r="F125" i="16"/>
  <c r="G125" i="16"/>
  <c r="H125" i="16"/>
  <c r="I125" i="16"/>
  <c r="J125" i="16"/>
  <c r="K125" i="16"/>
  <c r="L125" i="16"/>
  <c r="M125" i="16"/>
  <c r="C126" i="16"/>
  <c r="D126" i="16"/>
  <c r="E126" i="16"/>
  <c r="F126" i="16"/>
  <c r="G126" i="16"/>
  <c r="H126" i="16"/>
  <c r="I126" i="16"/>
  <c r="J126" i="16"/>
  <c r="K126" i="16"/>
  <c r="L126" i="16"/>
  <c r="M126" i="16"/>
  <c r="C127" i="16"/>
  <c r="D127" i="16"/>
  <c r="E127" i="16"/>
  <c r="F127" i="16"/>
  <c r="G127" i="16"/>
  <c r="H127" i="16"/>
  <c r="I127" i="16"/>
  <c r="J127" i="16"/>
  <c r="K127" i="16"/>
  <c r="L127" i="16"/>
  <c r="M127" i="16"/>
  <c r="C128" i="16"/>
  <c r="D128" i="16"/>
  <c r="E128" i="16"/>
  <c r="F128" i="16"/>
  <c r="G128" i="16"/>
  <c r="H128" i="16"/>
  <c r="I128" i="16"/>
  <c r="J128" i="16"/>
  <c r="K128" i="16"/>
  <c r="L128" i="16"/>
  <c r="M128" i="16"/>
  <c r="C129" i="16"/>
  <c r="D129" i="16"/>
  <c r="E129" i="16"/>
  <c r="F129" i="16"/>
  <c r="G129" i="16"/>
  <c r="H129" i="16"/>
  <c r="I129" i="16"/>
  <c r="J129" i="16"/>
  <c r="K129" i="16"/>
  <c r="L129" i="16"/>
  <c r="M129" i="16"/>
  <c r="C130" i="16"/>
  <c r="D130" i="16"/>
  <c r="E130" i="16"/>
  <c r="F130" i="16"/>
  <c r="G130" i="16"/>
  <c r="H130" i="16"/>
  <c r="I130" i="16"/>
  <c r="J130" i="16"/>
  <c r="K130" i="16"/>
  <c r="L130" i="16"/>
  <c r="M130" i="16"/>
  <c r="C131" i="16"/>
  <c r="D131" i="16"/>
  <c r="E131" i="16"/>
  <c r="F131" i="16"/>
  <c r="G131" i="16"/>
  <c r="H131" i="16"/>
  <c r="I131" i="16"/>
  <c r="J131" i="16"/>
  <c r="K131" i="16"/>
  <c r="L131" i="16"/>
  <c r="M131" i="16"/>
  <c r="C132" i="16"/>
  <c r="D132" i="16"/>
  <c r="E132" i="16"/>
  <c r="F132" i="16"/>
  <c r="G132" i="16"/>
  <c r="H132" i="16"/>
  <c r="I132" i="16"/>
  <c r="J132" i="16"/>
  <c r="K132" i="16"/>
  <c r="L132" i="16"/>
  <c r="M132" i="16"/>
  <c r="C133" i="16"/>
  <c r="D133" i="16"/>
  <c r="E133" i="16"/>
  <c r="F133" i="16"/>
  <c r="G133" i="16"/>
  <c r="H133" i="16"/>
  <c r="I133" i="16"/>
  <c r="J133" i="16"/>
  <c r="K133" i="16"/>
  <c r="L133" i="16"/>
  <c r="M133" i="16"/>
  <c r="C134" i="16"/>
  <c r="D134" i="16"/>
  <c r="E134" i="16"/>
  <c r="F134" i="16"/>
  <c r="G134" i="16"/>
  <c r="H134" i="16"/>
  <c r="I134" i="16"/>
  <c r="J134" i="16"/>
  <c r="K134" i="16"/>
  <c r="L134" i="16"/>
  <c r="M134" i="16"/>
  <c r="C135" i="16"/>
  <c r="D135" i="16"/>
  <c r="E135" i="16"/>
  <c r="F135" i="16"/>
  <c r="G135" i="16"/>
  <c r="H135" i="16"/>
  <c r="I135" i="16"/>
  <c r="J135" i="16"/>
  <c r="K135" i="16"/>
  <c r="L135" i="16"/>
  <c r="M135" i="16"/>
  <c r="C136" i="16"/>
  <c r="D136" i="16"/>
  <c r="E136" i="16"/>
  <c r="F136" i="16"/>
  <c r="G136" i="16"/>
  <c r="H136" i="16"/>
  <c r="I136" i="16"/>
  <c r="J136" i="16"/>
  <c r="K136" i="16"/>
  <c r="L136" i="16"/>
  <c r="M136" i="16"/>
  <c r="C137" i="16"/>
  <c r="D137" i="16"/>
  <c r="E137" i="16"/>
  <c r="F137" i="16"/>
  <c r="G137" i="16"/>
  <c r="H137" i="16"/>
  <c r="I137" i="16"/>
  <c r="J137" i="16"/>
  <c r="K137" i="16"/>
  <c r="L137" i="16"/>
  <c r="M137" i="16"/>
  <c r="C138" i="16"/>
  <c r="D138" i="16"/>
  <c r="E138" i="16"/>
  <c r="F138" i="16"/>
  <c r="G138" i="16"/>
  <c r="H138" i="16"/>
  <c r="I138" i="16"/>
  <c r="J138" i="16"/>
  <c r="K138" i="16"/>
  <c r="L138" i="16"/>
  <c r="M138" i="16"/>
  <c r="C139" i="16"/>
  <c r="D139" i="16"/>
  <c r="E139" i="16"/>
  <c r="F139" i="16"/>
  <c r="G139" i="16"/>
  <c r="H139" i="16"/>
  <c r="I139" i="16"/>
  <c r="J139" i="16"/>
  <c r="K139" i="16"/>
  <c r="L139" i="16"/>
  <c r="M139" i="16"/>
  <c r="C140" i="16"/>
  <c r="D140" i="16"/>
  <c r="E140" i="16"/>
  <c r="F140" i="16"/>
  <c r="G140" i="16"/>
  <c r="H140" i="16"/>
  <c r="I140" i="16"/>
  <c r="J140" i="16"/>
  <c r="K140" i="16"/>
  <c r="L140" i="16"/>
  <c r="M140" i="16"/>
  <c r="C141" i="16"/>
  <c r="D141" i="16"/>
  <c r="E141" i="16"/>
  <c r="F141" i="16"/>
  <c r="G141" i="16"/>
  <c r="H141" i="16"/>
  <c r="I141" i="16"/>
  <c r="J141" i="16"/>
  <c r="K141" i="16"/>
  <c r="L141" i="16"/>
  <c r="M141" i="16"/>
  <c r="C142" i="16"/>
  <c r="D142" i="16"/>
  <c r="E142" i="16"/>
  <c r="F142" i="16"/>
  <c r="G142" i="16"/>
  <c r="H142" i="16"/>
  <c r="I142" i="16"/>
  <c r="J142" i="16"/>
  <c r="K142" i="16"/>
  <c r="L142" i="16"/>
  <c r="M142" i="16"/>
  <c r="C143" i="16"/>
  <c r="D143" i="16"/>
  <c r="E143" i="16"/>
  <c r="F143" i="16"/>
  <c r="G143" i="16"/>
  <c r="H143" i="16"/>
  <c r="I143" i="16"/>
  <c r="J143" i="16"/>
  <c r="K143" i="16"/>
  <c r="L143" i="16"/>
  <c r="M143" i="16"/>
  <c r="C144" i="16"/>
  <c r="D144" i="16"/>
  <c r="E144" i="16"/>
  <c r="F144" i="16"/>
  <c r="G144" i="16"/>
  <c r="H144" i="16"/>
  <c r="I144" i="16"/>
  <c r="J144" i="16"/>
  <c r="K144" i="16"/>
  <c r="L144" i="16"/>
  <c r="M144" i="16"/>
  <c r="C145" i="16"/>
  <c r="D145" i="16"/>
  <c r="E145" i="16"/>
  <c r="F145" i="16"/>
  <c r="G145" i="16"/>
  <c r="H145" i="16"/>
  <c r="I145" i="16"/>
  <c r="J145" i="16"/>
  <c r="K145" i="16"/>
  <c r="L145" i="16"/>
  <c r="M145" i="16"/>
  <c r="C146" i="16"/>
  <c r="D146" i="16"/>
  <c r="E146" i="16"/>
  <c r="F146" i="16"/>
  <c r="G146" i="16"/>
  <c r="H146" i="16"/>
  <c r="I146" i="16"/>
  <c r="J146" i="16"/>
  <c r="K146" i="16"/>
  <c r="L146" i="16"/>
  <c r="M146" i="16"/>
  <c r="C147" i="16"/>
  <c r="D147" i="16"/>
  <c r="E147" i="16"/>
  <c r="F147" i="16"/>
  <c r="G147" i="16"/>
  <c r="H147" i="16"/>
  <c r="I147" i="16"/>
  <c r="J147" i="16"/>
  <c r="K147" i="16"/>
  <c r="L147" i="16"/>
  <c r="M147" i="16"/>
  <c r="C148" i="16"/>
  <c r="D148" i="16"/>
  <c r="E148" i="16"/>
  <c r="F148" i="16"/>
  <c r="G148" i="16"/>
  <c r="H148" i="16"/>
  <c r="I148" i="16"/>
  <c r="J148" i="16"/>
  <c r="K148" i="16"/>
  <c r="L148" i="16"/>
  <c r="M148" i="16"/>
  <c r="C149" i="16"/>
  <c r="D149" i="16"/>
  <c r="E149" i="16"/>
  <c r="F149" i="16"/>
  <c r="G149" i="16"/>
  <c r="H149" i="16"/>
  <c r="I149" i="16"/>
  <c r="J149" i="16"/>
  <c r="K149" i="16"/>
  <c r="L149" i="16"/>
  <c r="M149" i="16"/>
  <c r="C150" i="16"/>
  <c r="D150" i="16"/>
  <c r="E150" i="16"/>
  <c r="F150" i="16"/>
  <c r="G150" i="16"/>
  <c r="H150" i="16"/>
  <c r="I150" i="16"/>
  <c r="J150" i="16"/>
  <c r="K150" i="16"/>
  <c r="L150" i="16"/>
  <c r="M150" i="16"/>
  <c r="C151" i="16"/>
  <c r="D151" i="16"/>
  <c r="E151" i="16"/>
  <c r="F151" i="16"/>
  <c r="G151" i="16"/>
  <c r="H151" i="16"/>
  <c r="I151" i="16"/>
  <c r="J151" i="16"/>
  <c r="K151" i="16"/>
  <c r="L151" i="16"/>
  <c r="M151" i="16"/>
  <c r="C152" i="16"/>
  <c r="D152" i="16"/>
  <c r="E152" i="16"/>
  <c r="F152" i="16"/>
  <c r="G152" i="16"/>
  <c r="H152" i="16"/>
  <c r="I152" i="16"/>
  <c r="J152" i="16"/>
  <c r="K152" i="16"/>
  <c r="L152" i="16"/>
  <c r="M152" i="16"/>
  <c r="C153" i="16"/>
  <c r="D153" i="16"/>
  <c r="E153" i="16"/>
  <c r="F153" i="16"/>
  <c r="G153" i="16"/>
  <c r="H153" i="16"/>
  <c r="I153" i="16"/>
  <c r="J153" i="16"/>
  <c r="K153" i="16"/>
  <c r="L153" i="16"/>
  <c r="M153" i="16"/>
  <c r="C154" i="16"/>
  <c r="D154" i="16"/>
  <c r="E154" i="16"/>
  <c r="F154" i="16"/>
  <c r="G154" i="16"/>
  <c r="H154" i="16"/>
  <c r="I154" i="16"/>
  <c r="J154" i="16"/>
  <c r="K154" i="16"/>
  <c r="L154" i="16"/>
  <c r="M154" i="16"/>
  <c r="C155" i="16"/>
  <c r="D155" i="16"/>
  <c r="E155" i="16"/>
  <c r="F155" i="16"/>
  <c r="G155" i="16"/>
  <c r="H155" i="16"/>
  <c r="I155" i="16"/>
  <c r="J155" i="16"/>
  <c r="K155" i="16"/>
  <c r="L155" i="16"/>
  <c r="M155" i="16"/>
  <c r="C156" i="16"/>
  <c r="D156" i="16"/>
  <c r="E156" i="16"/>
  <c r="F156" i="16"/>
  <c r="G156" i="16"/>
  <c r="H156" i="16"/>
  <c r="I156" i="16"/>
  <c r="J156" i="16"/>
  <c r="K156" i="16"/>
  <c r="L156" i="16"/>
  <c r="M156" i="16"/>
  <c r="C157" i="16"/>
  <c r="D157" i="16"/>
  <c r="E157" i="16"/>
  <c r="F157" i="16"/>
  <c r="G157" i="16"/>
  <c r="H157" i="16"/>
  <c r="I157" i="16"/>
  <c r="J157" i="16"/>
  <c r="K157" i="16"/>
  <c r="L157" i="16"/>
  <c r="M157" i="16"/>
  <c r="C158" i="16"/>
  <c r="D158" i="16"/>
  <c r="E158" i="16"/>
  <c r="F158" i="16"/>
  <c r="G158" i="16"/>
  <c r="H158" i="16"/>
  <c r="I158" i="16"/>
  <c r="J158" i="16"/>
  <c r="K158" i="16"/>
  <c r="L158" i="16"/>
  <c r="M158" i="16"/>
  <c r="C159" i="16"/>
  <c r="D159" i="16"/>
  <c r="E159" i="16"/>
  <c r="F159" i="16"/>
  <c r="G159" i="16"/>
  <c r="H159" i="16"/>
  <c r="I159" i="16"/>
  <c r="J159" i="16"/>
  <c r="K159" i="16"/>
  <c r="L159" i="16"/>
  <c r="M159" i="16"/>
  <c r="C160" i="16"/>
  <c r="D160" i="16"/>
  <c r="E160" i="16"/>
  <c r="F160" i="16"/>
  <c r="G160" i="16"/>
  <c r="H160" i="16"/>
  <c r="I160" i="16"/>
  <c r="J160" i="16"/>
  <c r="K160" i="16"/>
  <c r="L160" i="16"/>
  <c r="M160" i="16"/>
  <c r="C161" i="16"/>
  <c r="D161" i="16"/>
  <c r="E161" i="16"/>
  <c r="F161" i="16"/>
  <c r="G161" i="16"/>
  <c r="H161" i="16"/>
  <c r="I161" i="16"/>
  <c r="J161" i="16"/>
  <c r="K161" i="16"/>
  <c r="L161" i="16"/>
  <c r="M161" i="16"/>
  <c r="C162" i="16"/>
  <c r="D162" i="16"/>
  <c r="E162" i="16"/>
  <c r="F162" i="16"/>
  <c r="G162" i="16"/>
  <c r="H162" i="16"/>
  <c r="I162" i="16"/>
  <c r="J162" i="16"/>
  <c r="K162" i="16"/>
  <c r="L162" i="16"/>
  <c r="M162" i="16"/>
  <c r="C163" i="16"/>
  <c r="D163" i="16"/>
  <c r="E163" i="16"/>
  <c r="F163" i="16"/>
  <c r="G163" i="16"/>
  <c r="H163" i="16"/>
  <c r="I163" i="16"/>
  <c r="J163" i="16"/>
  <c r="K163" i="16"/>
  <c r="L163" i="16"/>
  <c r="M163" i="16"/>
  <c r="C164" i="16"/>
  <c r="D164" i="16"/>
  <c r="E164" i="16"/>
  <c r="F164" i="16"/>
  <c r="G164" i="16"/>
  <c r="H164" i="16"/>
  <c r="I164" i="16"/>
  <c r="J164" i="16"/>
  <c r="K164" i="16"/>
  <c r="L164" i="16"/>
  <c r="M164" i="16"/>
  <c r="C165" i="16"/>
  <c r="D165" i="16"/>
  <c r="E165" i="16"/>
  <c r="F165" i="16"/>
  <c r="G165" i="16"/>
  <c r="H165" i="16"/>
  <c r="I165" i="16"/>
  <c r="J165" i="16"/>
  <c r="K165" i="16"/>
  <c r="L165" i="16"/>
  <c r="M165" i="16"/>
  <c r="C166" i="16"/>
  <c r="D166" i="16"/>
  <c r="E166" i="16"/>
  <c r="F166" i="16"/>
  <c r="G166" i="16"/>
  <c r="H166" i="16"/>
  <c r="I166" i="16"/>
  <c r="J166" i="16"/>
  <c r="K166" i="16"/>
  <c r="L166" i="16"/>
  <c r="M166" i="16"/>
  <c r="C167" i="16"/>
  <c r="D167" i="16"/>
  <c r="E167" i="16"/>
  <c r="F167" i="16"/>
  <c r="G167" i="16"/>
  <c r="H167" i="16"/>
  <c r="I167" i="16"/>
  <c r="J167" i="16"/>
  <c r="K167" i="16"/>
  <c r="L167" i="16"/>
  <c r="M167" i="16"/>
  <c r="C168" i="16"/>
  <c r="D168" i="16"/>
  <c r="E168" i="16"/>
  <c r="F168" i="16"/>
  <c r="G168" i="16"/>
  <c r="H168" i="16"/>
  <c r="I168" i="16"/>
  <c r="J168" i="16"/>
  <c r="K168" i="16"/>
  <c r="L168" i="16"/>
  <c r="M168" i="16"/>
  <c r="C169" i="16"/>
  <c r="D169" i="16"/>
  <c r="E169" i="16"/>
  <c r="F169" i="16"/>
  <c r="G169" i="16"/>
  <c r="H169" i="16"/>
  <c r="I169" i="16"/>
  <c r="J169" i="16"/>
  <c r="K169" i="16"/>
  <c r="L169" i="16"/>
  <c r="M169" i="16"/>
  <c r="C170" i="16"/>
  <c r="D170" i="16"/>
  <c r="E170" i="16"/>
  <c r="F170" i="16"/>
  <c r="G170" i="16"/>
  <c r="H170" i="16"/>
  <c r="I170" i="16"/>
  <c r="J170" i="16"/>
  <c r="K170" i="16"/>
  <c r="L170" i="16"/>
  <c r="M170" i="16"/>
  <c r="C171" i="16"/>
  <c r="D171" i="16"/>
  <c r="E171" i="16"/>
  <c r="F171" i="16"/>
  <c r="G171" i="16"/>
  <c r="H171" i="16"/>
  <c r="I171" i="16"/>
  <c r="J171" i="16"/>
  <c r="K171" i="16"/>
  <c r="L171" i="16"/>
  <c r="M171" i="16"/>
  <c r="C172" i="16"/>
  <c r="D172" i="16"/>
  <c r="E172" i="16"/>
  <c r="F172" i="16"/>
  <c r="G172" i="16"/>
  <c r="H172" i="16"/>
  <c r="I172" i="16"/>
  <c r="J172" i="16"/>
  <c r="K172" i="16"/>
  <c r="L172" i="16"/>
  <c r="M172" i="16"/>
  <c r="C173" i="16"/>
  <c r="D173" i="16"/>
  <c r="E173" i="16"/>
  <c r="F173" i="16"/>
  <c r="G173" i="16"/>
  <c r="H173" i="16"/>
  <c r="I173" i="16"/>
  <c r="J173" i="16"/>
  <c r="K173" i="16"/>
  <c r="L173" i="16"/>
  <c r="M173" i="16"/>
  <c r="C174" i="16"/>
  <c r="D174" i="16"/>
  <c r="E174" i="16"/>
  <c r="F174" i="16"/>
  <c r="G174" i="16"/>
  <c r="H174" i="16"/>
  <c r="I174" i="16"/>
  <c r="J174" i="16"/>
  <c r="K174" i="16"/>
  <c r="L174" i="16"/>
  <c r="M174" i="16"/>
  <c r="C175" i="16"/>
  <c r="D175" i="16"/>
  <c r="E175" i="16"/>
  <c r="F175" i="16"/>
  <c r="G175" i="16"/>
  <c r="H175" i="16"/>
  <c r="I175" i="16"/>
  <c r="J175" i="16"/>
  <c r="K175" i="16"/>
  <c r="L175" i="16"/>
  <c r="M175" i="16"/>
  <c r="C176" i="16"/>
  <c r="D176" i="16"/>
  <c r="E176" i="16"/>
  <c r="F176" i="16"/>
  <c r="G176" i="16"/>
  <c r="H176" i="16"/>
  <c r="I176" i="16"/>
  <c r="J176" i="16"/>
  <c r="K176" i="16"/>
  <c r="L176" i="16"/>
  <c r="M176" i="16"/>
  <c r="C177" i="16"/>
  <c r="D177" i="16"/>
  <c r="E177" i="16"/>
  <c r="F177" i="16"/>
  <c r="G177" i="16"/>
  <c r="H177" i="16"/>
  <c r="I177" i="16"/>
  <c r="J177" i="16"/>
  <c r="K177" i="16"/>
  <c r="L177" i="16"/>
  <c r="M177" i="16"/>
  <c r="C178" i="16"/>
  <c r="D178" i="16"/>
  <c r="E178" i="16"/>
  <c r="F178" i="16"/>
  <c r="G178" i="16"/>
  <c r="H178" i="16"/>
  <c r="I178" i="16"/>
  <c r="J178" i="16"/>
  <c r="K178" i="16"/>
  <c r="L178" i="16"/>
  <c r="M178" i="16"/>
  <c r="C179" i="16"/>
  <c r="D179" i="16"/>
  <c r="E179" i="16"/>
  <c r="F179" i="16"/>
  <c r="G179" i="16"/>
  <c r="H179" i="16"/>
  <c r="I179" i="16"/>
  <c r="J179" i="16"/>
  <c r="K179" i="16"/>
  <c r="L179" i="16"/>
  <c r="M179" i="16"/>
  <c r="C180" i="16"/>
  <c r="D180" i="16"/>
  <c r="E180" i="16"/>
  <c r="F180" i="16"/>
  <c r="G180" i="16"/>
  <c r="H180" i="16"/>
  <c r="I180" i="16"/>
  <c r="J180" i="16"/>
  <c r="K180" i="16"/>
  <c r="L180" i="16"/>
  <c r="M180" i="16"/>
  <c r="C181" i="16"/>
  <c r="D181" i="16"/>
  <c r="E181" i="16"/>
  <c r="F181" i="16"/>
  <c r="G181" i="16"/>
  <c r="H181" i="16"/>
  <c r="I181" i="16"/>
  <c r="J181" i="16"/>
  <c r="K181" i="16"/>
  <c r="L181" i="16"/>
  <c r="M181" i="16"/>
  <c r="C182" i="16"/>
  <c r="D182" i="16"/>
  <c r="E182" i="16"/>
  <c r="F182" i="16"/>
  <c r="G182" i="16"/>
  <c r="H182" i="16"/>
  <c r="I182" i="16"/>
  <c r="J182" i="16"/>
  <c r="K182" i="16"/>
  <c r="L182" i="16"/>
  <c r="M182" i="16"/>
  <c r="C183" i="16"/>
  <c r="D183" i="16"/>
  <c r="E183" i="16"/>
  <c r="F183" i="16"/>
  <c r="G183" i="16"/>
  <c r="H183" i="16"/>
  <c r="I183" i="16"/>
  <c r="J183" i="16"/>
  <c r="K183" i="16"/>
  <c r="L183" i="16"/>
  <c r="M183" i="16"/>
  <c r="C184" i="16"/>
  <c r="D184" i="16"/>
  <c r="E184" i="16"/>
  <c r="F184" i="16"/>
  <c r="G184" i="16"/>
  <c r="H184" i="16"/>
  <c r="I184" i="16"/>
  <c r="J184" i="16"/>
  <c r="K184" i="16"/>
  <c r="L184" i="16"/>
  <c r="M184" i="16"/>
  <c r="C185" i="16"/>
  <c r="D185" i="16"/>
  <c r="E185" i="16"/>
  <c r="F185" i="16"/>
  <c r="G185" i="16"/>
  <c r="H185" i="16"/>
  <c r="I185" i="16"/>
  <c r="J185" i="16"/>
  <c r="K185" i="16"/>
  <c r="L185" i="16"/>
  <c r="M185" i="16"/>
  <c r="C186" i="16"/>
  <c r="D186" i="16"/>
  <c r="E186" i="16"/>
  <c r="F186" i="16"/>
  <c r="G186" i="16"/>
  <c r="H186" i="16"/>
  <c r="I186" i="16"/>
  <c r="J186" i="16"/>
  <c r="K186" i="16"/>
  <c r="L186" i="16"/>
  <c r="M186" i="16"/>
  <c r="C187" i="16"/>
  <c r="D187" i="16"/>
  <c r="E187" i="16"/>
  <c r="F187" i="16"/>
  <c r="G187" i="16"/>
  <c r="H187" i="16"/>
  <c r="I187" i="16"/>
  <c r="J187" i="16"/>
  <c r="K187" i="16"/>
  <c r="L187" i="16"/>
  <c r="M187" i="16"/>
  <c r="C188" i="16"/>
  <c r="D188" i="16"/>
  <c r="E188" i="16"/>
  <c r="F188" i="16"/>
  <c r="G188" i="16"/>
  <c r="H188" i="16"/>
  <c r="I188" i="16"/>
  <c r="J188" i="16"/>
  <c r="K188" i="16"/>
  <c r="L188" i="16"/>
  <c r="M188" i="16"/>
  <c r="C189" i="16"/>
  <c r="D189" i="16"/>
  <c r="E189" i="16"/>
  <c r="F189" i="16"/>
  <c r="G189" i="16"/>
  <c r="H189" i="16"/>
  <c r="I189" i="16"/>
  <c r="J189" i="16"/>
  <c r="K189" i="16"/>
  <c r="L189" i="16"/>
  <c r="M189" i="16"/>
  <c r="C190" i="16"/>
  <c r="D190" i="16"/>
  <c r="E190" i="16"/>
  <c r="F190" i="16"/>
  <c r="G190" i="16"/>
  <c r="H190" i="16"/>
  <c r="I190" i="16"/>
  <c r="J190" i="16"/>
  <c r="K190" i="16"/>
  <c r="L190" i="16"/>
  <c r="M190" i="16"/>
  <c r="C191" i="16"/>
  <c r="D191" i="16"/>
  <c r="E191" i="16"/>
  <c r="F191" i="16"/>
  <c r="G191" i="16"/>
  <c r="H191" i="16"/>
  <c r="I191" i="16"/>
  <c r="J191" i="16"/>
  <c r="K191" i="16"/>
  <c r="L191" i="16"/>
  <c r="M191" i="16"/>
  <c r="C192" i="16"/>
  <c r="D192" i="16"/>
  <c r="E192" i="16"/>
  <c r="F192" i="16"/>
  <c r="G192" i="16"/>
  <c r="H192" i="16"/>
  <c r="I192" i="16"/>
  <c r="J192" i="16"/>
  <c r="K192" i="16"/>
  <c r="L192" i="16"/>
  <c r="M192" i="16"/>
  <c r="C193" i="16"/>
  <c r="D193" i="16"/>
  <c r="E193" i="16"/>
  <c r="F193" i="16"/>
  <c r="G193" i="16"/>
  <c r="H193" i="16"/>
  <c r="I193" i="16"/>
  <c r="J193" i="16"/>
  <c r="K193" i="16"/>
  <c r="L193" i="16"/>
  <c r="M193" i="16"/>
  <c r="C194" i="16"/>
  <c r="D194" i="16"/>
  <c r="E194" i="16"/>
  <c r="F194" i="16"/>
  <c r="G194" i="16"/>
  <c r="H194" i="16"/>
  <c r="I194" i="16"/>
  <c r="J194" i="16"/>
  <c r="K194" i="16"/>
  <c r="L194" i="16"/>
  <c r="M194" i="16"/>
  <c r="C195" i="16"/>
  <c r="D195" i="16"/>
  <c r="E195" i="16"/>
  <c r="F195" i="16"/>
  <c r="G195" i="16"/>
  <c r="H195" i="16"/>
  <c r="I195" i="16"/>
  <c r="J195" i="16"/>
  <c r="K195" i="16"/>
  <c r="L195" i="16"/>
  <c r="M195" i="16"/>
  <c r="C196" i="16"/>
  <c r="D196" i="16"/>
  <c r="E196" i="16"/>
  <c r="F196" i="16"/>
  <c r="G196" i="16"/>
  <c r="H196" i="16"/>
  <c r="I196" i="16"/>
  <c r="J196" i="16"/>
  <c r="K196" i="16"/>
  <c r="L196" i="16"/>
  <c r="M196" i="16"/>
  <c r="C197" i="16"/>
  <c r="D197" i="16"/>
  <c r="E197" i="16"/>
  <c r="F197" i="16"/>
  <c r="G197" i="16"/>
  <c r="H197" i="16"/>
  <c r="I197" i="16"/>
  <c r="J197" i="16"/>
  <c r="K197" i="16"/>
  <c r="L197" i="16"/>
  <c r="M197" i="16"/>
  <c r="C198" i="16"/>
  <c r="D198" i="16"/>
  <c r="E198" i="16"/>
  <c r="F198" i="16"/>
  <c r="G198" i="16"/>
  <c r="H198" i="16"/>
  <c r="I198" i="16"/>
  <c r="J198" i="16"/>
  <c r="K198" i="16"/>
  <c r="L198" i="16"/>
  <c r="M198" i="16"/>
  <c r="C199" i="16"/>
  <c r="D199" i="16"/>
  <c r="E199" i="16"/>
  <c r="F199" i="16"/>
  <c r="G199" i="16"/>
  <c r="H199" i="16"/>
  <c r="I199" i="16"/>
  <c r="J199" i="16"/>
  <c r="K199" i="16"/>
  <c r="L199" i="16"/>
  <c r="M199" i="16"/>
  <c r="C200" i="16"/>
  <c r="D200" i="16"/>
  <c r="E200" i="16"/>
  <c r="F200" i="16"/>
  <c r="G200" i="16"/>
  <c r="H200" i="16"/>
  <c r="I200" i="16"/>
  <c r="J200" i="16"/>
  <c r="K200" i="16"/>
  <c r="L200" i="16"/>
  <c r="M200" i="16"/>
  <c r="C201" i="16"/>
  <c r="D201" i="16"/>
  <c r="E201" i="16"/>
  <c r="F201" i="16"/>
  <c r="G201" i="16"/>
  <c r="H201" i="16"/>
  <c r="I201" i="16"/>
  <c r="J201" i="16"/>
  <c r="K201" i="16"/>
  <c r="L201" i="16"/>
  <c r="M201" i="16"/>
  <c r="C202" i="16"/>
  <c r="D202" i="16"/>
  <c r="E202" i="16"/>
  <c r="F202" i="16"/>
  <c r="G202" i="16"/>
  <c r="H202" i="16"/>
  <c r="I202" i="16"/>
  <c r="J202" i="16"/>
  <c r="K202" i="16"/>
  <c r="L202" i="16"/>
  <c r="M202" i="16"/>
  <c r="C203" i="16"/>
  <c r="D203" i="16"/>
  <c r="E203" i="16"/>
  <c r="F203" i="16"/>
  <c r="G203" i="16"/>
  <c r="H203" i="16"/>
  <c r="I203" i="16"/>
  <c r="J203" i="16"/>
  <c r="K203" i="16"/>
  <c r="L203" i="16"/>
  <c r="M203" i="16"/>
  <c r="C204" i="16"/>
  <c r="D204" i="16"/>
  <c r="E204" i="16"/>
  <c r="F204" i="16"/>
  <c r="G204" i="16"/>
  <c r="H204" i="16"/>
  <c r="I204" i="16"/>
  <c r="J204" i="16"/>
  <c r="K204" i="16"/>
  <c r="L204" i="16"/>
  <c r="M204" i="16"/>
  <c r="C205" i="16"/>
  <c r="D205" i="16"/>
  <c r="E205" i="16"/>
  <c r="F205" i="16"/>
  <c r="G205" i="16"/>
  <c r="H205" i="16"/>
  <c r="I205" i="16"/>
  <c r="J205" i="16"/>
  <c r="K205" i="16"/>
  <c r="L205" i="16"/>
  <c r="M205" i="16"/>
  <c r="C206" i="16"/>
  <c r="D206" i="16"/>
  <c r="E206" i="16"/>
  <c r="F206" i="16"/>
  <c r="G206" i="16"/>
  <c r="H206" i="16"/>
  <c r="I206" i="16"/>
  <c r="J206" i="16"/>
  <c r="K206" i="16"/>
  <c r="L206" i="16"/>
  <c r="M206" i="16"/>
  <c r="C207" i="16"/>
  <c r="D207" i="16"/>
  <c r="E207" i="16"/>
  <c r="F207" i="16"/>
  <c r="G207" i="16"/>
  <c r="H207" i="16"/>
  <c r="I207" i="16"/>
  <c r="J207" i="16"/>
  <c r="K207" i="16"/>
  <c r="L207" i="16"/>
  <c r="M207" i="16"/>
  <c r="C208" i="16"/>
  <c r="D208" i="16"/>
  <c r="E208" i="16"/>
  <c r="F208" i="16"/>
  <c r="G208" i="16"/>
  <c r="H208" i="16"/>
  <c r="I208" i="16"/>
  <c r="J208" i="16"/>
  <c r="K208" i="16"/>
  <c r="L208" i="16"/>
  <c r="M208" i="16"/>
  <c r="C209" i="16"/>
  <c r="D209" i="16"/>
  <c r="E209" i="16"/>
  <c r="F209" i="16"/>
  <c r="G209" i="16"/>
  <c r="H209" i="16"/>
  <c r="I209" i="16"/>
  <c r="J209" i="16"/>
  <c r="K209" i="16"/>
  <c r="L209" i="16"/>
  <c r="M209" i="16"/>
  <c r="C210" i="16"/>
  <c r="D210" i="16"/>
  <c r="E210" i="16"/>
  <c r="F210" i="16"/>
  <c r="G210" i="16"/>
  <c r="H210" i="16"/>
  <c r="I210" i="16"/>
  <c r="J210" i="16"/>
  <c r="K210" i="16"/>
  <c r="L210" i="16"/>
  <c r="M210" i="16"/>
  <c r="C211" i="16"/>
  <c r="D211" i="16"/>
  <c r="E211" i="16"/>
  <c r="F211" i="16"/>
  <c r="G211" i="16"/>
  <c r="H211" i="16"/>
  <c r="I211" i="16"/>
  <c r="J211" i="16"/>
  <c r="K211" i="16"/>
  <c r="L211" i="16"/>
  <c r="M211" i="16"/>
  <c r="C212" i="16"/>
  <c r="D212" i="16"/>
  <c r="E212" i="16"/>
  <c r="F212" i="16"/>
  <c r="G212" i="16"/>
  <c r="H212" i="16"/>
  <c r="I212" i="16"/>
  <c r="J212" i="16"/>
  <c r="K212" i="16"/>
  <c r="L212" i="16"/>
  <c r="M212" i="16"/>
  <c r="C213" i="16"/>
  <c r="D213" i="16"/>
  <c r="E213" i="16"/>
  <c r="F213" i="16"/>
  <c r="G213" i="16"/>
  <c r="H213" i="16"/>
  <c r="I213" i="16"/>
  <c r="J213" i="16"/>
  <c r="K213" i="16"/>
  <c r="L213" i="16"/>
  <c r="M213" i="16"/>
  <c r="C214" i="16"/>
  <c r="D214" i="16"/>
  <c r="E214" i="16"/>
  <c r="F214" i="16"/>
  <c r="G214" i="16"/>
  <c r="H214" i="16"/>
  <c r="I214" i="16"/>
  <c r="J214" i="16"/>
  <c r="K214" i="16"/>
  <c r="L214" i="16"/>
  <c r="M214" i="16"/>
  <c r="C215" i="16"/>
  <c r="D215" i="16"/>
  <c r="E215" i="16"/>
  <c r="F215" i="16"/>
  <c r="G215" i="16"/>
  <c r="H215" i="16"/>
  <c r="I215" i="16"/>
  <c r="J215" i="16"/>
  <c r="K215" i="16"/>
  <c r="L215" i="16"/>
  <c r="M215" i="16"/>
  <c r="C216" i="16"/>
  <c r="D216" i="16"/>
  <c r="E216" i="16"/>
  <c r="F216" i="16"/>
  <c r="G216" i="16"/>
  <c r="H216" i="16"/>
  <c r="I216" i="16"/>
  <c r="J216" i="16"/>
  <c r="K216" i="16"/>
  <c r="L216" i="16"/>
  <c r="M216" i="16"/>
  <c r="C217" i="16"/>
  <c r="D217" i="16"/>
  <c r="E217" i="16"/>
  <c r="F217" i="16"/>
  <c r="G217" i="16"/>
  <c r="H217" i="16"/>
  <c r="I217" i="16"/>
  <c r="J217" i="16"/>
  <c r="K217" i="16"/>
  <c r="L217" i="16"/>
  <c r="M217" i="16"/>
  <c r="C218" i="16"/>
  <c r="D218" i="16"/>
  <c r="E218" i="16"/>
  <c r="F218" i="16"/>
  <c r="G218" i="16"/>
  <c r="H218" i="16"/>
  <c r="I218" i="16"/>
  <c r="J218" i="16"/>
  <c r="K218" i="16"/>
  <c r="L218" i="16"/>
  <c r="M218" i="16"/>
  <c r="C219" i="16"/>
  <c r="D219" i="16"/>
  <c r="E219" i="16"/>
  <c r="F219" i="16"/>
  <c r="G219" i="16"/>
  <c r="H219" i="16"/>
  <c r="I219" i="16"/>
  <c r="J219" i="16"/>
  <c r="K219" i="16"/>
  <c r="L219" i="16"/>
  <c r="M219" i="16"/>
  <c r="C220" i="16"/>
  <c r="D220" i="16"/>
  <c r="E220" i="16"/>
  <c r="F220" i="16"/>
  <c r="G220" i="16"/>
  <c r="H220" i="16"/>
  <c r="I220" i="16"/>
  <c r="J220" i="16"/>
  <c r="K220" i="16"/>
  <c r="L220" i="16"/>
  <c r="M220" i="16"/>
  <c r="C221" i="16"/>
  <c r="D221" i="16"/>
  <c r="E221" i="16"/>
  <c r="F221" i="16"/>
  <c r="G221" i="16"/>
  <c r="H221" i="16"/>
  <c r="I221" i="16"/>
  <c r="J221" i="16"/>
  <c r="K221" i="16"/>
  <c r="L221" i="16"/>
  <c r="M221" i="16"/>
  <c r="C222" i="16"/>
  <c r="D222" i="16"/>
  <c r="E222" i="16"/>
  <c r="F222" i="16"/>
  <c r="G222" i="16"/>
  <c r="H222" i="16"/>
  <c r="I222" i="16"/>
  <c r="J222" i="16"/>
  <c r="K222" i="16"/>
  <c r="L222" i="16"/>
  <c r="M222" i="16"/>
  <c r="C223" i="16"/>
  <c r="D223" i="16"/>
  <c r="E223" i="16"/>
  <c r="F223" i="16"/>
  <c r="G223" i="16"/>
  <c r="H223" i="16"/>
  <c r="I223" i="16"/>
  <c r="J223" i="16"/>
  <c r="K223" i="16"/>
  <c r="L223" i="16"/>
  <c r="M223" i="16"/>
  <c r="C224" i="16"/>
  <c r="D224" i="16"/>
  <c r="E224" i="16"/>
  <c r="F224" i="16"/>
  <c r="G224" i="16"/>
  <c r="H224" i="16"/>
  <c r="I224" i="16"/>
  <c r="J224" i="16"/>
  <c r="K224" i="16"/>
  <c r="L224" i="16"/>
  <c r="M224" i="16"/>
  <c r="C225" i="16"/>
  <c r="D225" i="16"/>
  <c r="E225" i="16"/>
  <c r="F225" i="16"/>
  <c r="G225" i="16"/>
  <c r="H225" i="16"/>
  <c r="I225" i="16"/>
  <c r="J225" i="16"/>
  <c r="K225" i="16"/>
  <c r="L225" i="16"/>
  <c r="M225" i="16"/>
  <c r="C226" i="16"/>
  <c r="D226" i="16"/>
  <c r="E226" i="16"/>
  <c r="F226" i="16"/>
  <c r="G226" i="16"/>
  <c r="H226" i="16"/>
  <c r="I226" i="16"/>
  <c r="J226" i="16"/>
  <c r="K226" i="16"/>
  <c r="L226" i="16"/>
  <c r="M226" i="16"/>
  <c r="C227" i="16"/>
  <c r="D227" i="16"/>
  <c r="E227" i="16"/>
  <c r="F227" i="16"/>
  <c r="G227" i="16"/>
  <c r="H227" i="16"/>
  <c r="I227" i="16"/>
  <c r="J227" i="16"/>
  <c r="K227" i="16"/>
  <c r="L227" i="16"/>
  <c r="M227" i="16"/>
  <c r="C228" i="16"/>
  <c r="D228" i="16"/>
  <c r="E228" i="16"/>
  <c r="F228" i="16"/>
  <c r="G228" i="16"/>
  <c r="H228" i="16"/>
  <c r="I228" i="16"/>
  <c r="J228" i="16"/>
  <c r="K228" i="16"/>
  <c r="L228" i="16"/>
  <c r="M228" i="16"/>
  <c r="C229" i="16"/>
  <c r="D229" i="16"/>
  <c r="E229" i="16"/>
  <c r="F229" i="16"/>
  <c r="G229" i="16"/>
  <c r="H229" i="16"/>
  <c r="I229" i="16"/>
  <c r="J229" i="16"/>
  <c r="K229" i="16"/>
  <c r="L229" i="16"/>
  <c r="M229" i="16"/>
  <c r="C230" i="16"/>
  <c r="D230" i="16"/>
  <c r="E230" i="16"/>
  <c r="F230" i="16"/>
  <c r="G230" i="16"/>
  <c r="H230" i="16"/>
  <c r="I230" i="16"/>
  <c r="J230" i="16"/>
  <c r="K230" i="16"/>
  <c r="L230" i="16"/>
  <c r="M230" i="16"/>
  <c r="C231" i="16"/>
  <c r="D231" i="16"/>
  <c r="E231" i="16"/>
  <c r="F231" i="16"/>
  <c r="G231" i="16"/>
  <c r="H231" i="16"/>
  <c r="I231" i="16"/>
  <c r="J231" i="16"/>
  <c r="K231" i="16"/>
  <c r="L231" i="16"/>
  <c r="M231" i="16"/>
  <c r="C232" i="16"/>
  <c r="D232" i="16"/>
  <c r="E232" i="16"/>
  <c r="F232" i="16"/>
  <c r="G232" i="16"/>
  <c r="H232" i="16"/>
  <c r="I232" i="16"/>
  <c r="J232" i="16"/>
  <c r="K232" i="16"/>
  <c r="L232" i="16"/>
  <c r="M232" i="16"/>
  <c r="C233" i="16"/>
  <c r="D233" i="16"/>
  <c r="E233" i="16"/>
  <c r="F233" i="16"/>
  <c r="G233" i="16"/>
  <c r="H233" i="16"/>
  <c r="I233" i="16"/>
  <c r="J233" i="16"/>
  <c r="K233" i="16"/>
  <c r="L233" i="16"/>
  <c r="M233" i="16"/>
  <c r="C234" i="16"/>
  <c r="D234" i="16"/>
  <c r="E234" i="16"/>
  <c r="F234" i="16"/>
  <c r="G234" i="16"/>
  <c r="H234" i="16"/>
  <c r="I234" i="16"/>
  <c r="J234" i="16"/>
  <c r="K234" i="16"/>
  <c r="L234" i="16"/>
  <c r="M234" i="16"/>
  <c r="C235" i="16"/>
  <c r="D235" i="16"/>
  <c r="E235" i="16"/>
  <c r="F235" i="16"/>
  <c r="G235" i="16"/>
  <c r="H235" i="16"/>
  <c r="I235" i="16"/>
  <c r="J235" i="16"/>
  <c r="K235" i="16"/>
  <c r="L235" i="16"/>
  <c r="M235" i="16"/>
  <c r="C236" i="16"/>
  <c r="D236" i="16"/>
  <c r="E236" i="16"/>
  <c r="F236" i="16"/>
  <c r="G236" i="16"/>
  <c r="H236" i="16"/>
  <c r="I236" i="16"/>
  <c r="J236" i="16"/>
  <c r="K236" i="16"/>
  <c r="L236" i="16"/>
  <c r="M236" i="16"/>
  <c r="C237" i="16"/>
  <c r="D237" i="16"/>
  <c r="E237" i="16"/>
  <c r="F237" i="16"/>
  <c r="G237" i="16"/>
  <c r="H237" i="16"/>
  <c r="I237" i="16"/>
  <c r="J237" i="16"/>
  <c r="K237" i="16"/>
  <c r="L237" i="16"/>
  <c r="M237" i="16"/>
  <c r="C238" i="16"/>
  <c r="D238" i="16"/>
  <c r="E238" i="16"/>
  <c r="F238" i="16"/>
  <c r="G238" i="16"/>
  <c r="H238" i="16"/>
  <c r="I238" i="16"/>
  <c r="J238" i="16"/>
  <c r="K238" i="16"/>
  <c r="L238" i="16"/>
  <c r="M238" i="16"/>
  <c r="C239" i="16"/>
  <c r="D239" i="16"/>
  <c r="E239" i="16"/>
  <c r="F239" i="16"/>
  <c r="G239" i="16"/>
  <c r="H239" i="16"/>
  <c r="I239" i="16"/>
  <c r="J239" i="16"/>
  <c r="K239" i="16"/>
  <c r="L239" i="16"/>
  <c r="M239" i="16"/>
  <c r="C240" i="16"/>
  <c r="D240" i="16"/>
  <c r="E240" i="16"/>
  <c r="F240" i="16"/>
  <c r="G240" i="16"/>
  <c r="H240" i="16"/>
  <c r="I240" i="16"/>
  <c r="J240" i="16"/>
  <c r="K240" i="16"/>
  <c r="L240" i="16"/>
  <c r="M240" i="16"/>
  <c r="C241" i="16"/>
  <c r="D241" i="16"/>
  <c r="E241" i="16"/>
  <c r="F241" i="16"/>
  <c r="G241" i="16"/>
  <c r="H241" i="16"/>
  <c r="I241" i="16"/>
  <c r="J241" i="16"/>
  <c r="K241" i="16"/>
  <c r="L241" i="16"/>
  <c r="M241" i="16"/>
  <c r="C242" i="16"/>
  <c r="D242" i="16"/>
  <c r="E242" i="16"/>
  <c r="F242" i="16"/>
  <c r="G242" i="16"/>
  <c r="H242" i="16"/>
  <c r="I242" i="16"/>
  <c r="J242" i="16"/>
  <c r="K242" i="16"/>
  <c r="L242" i="16"/>
  <c r="M242" i="16"/>
  <c r="C243" i="16"/>
  <c r="D243" i="16"/>
  <c r="E243" i="16"/>
  <c r="F243" i="16"/>
  <c r="G243" i="16"/>
  <c r="H243" i="16"/>
  <c r="I243" i="16"/>
  <c r="J243" i="16"/>
  <c r="K243" i="16"/>
  <c r="L243" i="16"/>
  <c r="M243" i="16"/>
  <c r="C244" i="16"/>
  <c r="D244" i="16"/>
  <c r="E244" i="16"/>
  <c r="F244" i="16"/>
  <c r="G244" i="16"/>
  <c r="H244" i="16"/>
  <c r="I244" i="16"/>
  <c r="J244" i="16"/>
  <c r="K244" i="16"/>
  <c r="L244" i="16"/>
  <c r="M244" i="16"/>
  <c r="C245" i="16"/>
  <c r="D245" i="16"/>
  <c r="E245" i="16"/>
  <c r="F245" i="16"/>
  <c r="G245" i="16"/>
  <c r="H245" i="16"/>
  <c r="I245" i="16"/>
  <c r="J245" i="16"/>
  <c r="K245" i="16"/>
  <c r="L245" i="16"/>
  <c r="M245" i="16"/>
  <c r="C246" i="16"/>
  <c r="D246" i="16"/>
  <c r="E246" i="16"/>
  <c r="F246" i="16"/>
  <c r="G246" i="16"/>
  <c r="H246" i="16"/>
  <c r="I246" i="16"/>
  <c r="J246" i="16"/>
  <c r="K246" i="16"/>
  <c r="L246" i="16"/>
  <c r="M246" i="16"/>
  <c r="C247" i="16"/>
  <c r="D247" i="16"/>
  <c r="E247" i="16"/>
  <c r="F247" i="16"/>
  <c r="G247" i="16"/>
  <c r="H247" i="16"/>
  <c r="I247" i="16"/>
  <c r="J247" i="16"/>
  <c r="K247" i="16"/>
  <c r="L247" i="16"/>
  <c r="M247" i="16"/>
  <c r="C248" i="16"/>
  <c r="D248" i="16"/>
  <c r="E248" i="16"/>
  <c r="F248" i="16"/>
  <c r="G248" i="16"/>
  <c r="H248" i="16"/>
  <c r="I248" i="16"/>
  <c r="J248" i="16"/>
  <c r="K248" i="16"/>
  <c r="L248" i="16"/>
  <c r="M248" i="16"/>
  <c r="C249" i="16"/>
  <c r="D249" i="16"/>
  <c r="E249" i="16"/>
  <c r="F249" i="16"/>
  <c r="G249" i="16"/>
  <c r="H249" i="16"/>
  <c r="I249" i="16"/>
  <c r="J249" i="16"/>
  <c r="K249" i="16"/>
  <c r="L249" i="16"/>
  <c r="M249" i="16"/>
  <c r="C250" i="16"/>
  <c r="D250" i="16"/>
  <c r="E250" i="16"/>
  <c r="F250" i="16"/>
  <c r="G250" i="16"/>
  <c r="H250" i="16"/>
  <c r="I250" i="16"/>
  <c r="J250" i="16"/>
  <c r="K250" i="16"/>
  <c r="L250" i="16"/>
  <c r="M250" i="16"/>
  <c r="C251" i="16"/>
  <c r="D251" i="16"/>
  <c r="E251" i="16"/>
  <c r="F251" i="16"/>
  <c r="G251" i="16"/>
  <c r="H251" i="16"/>
  <c r="I251" i="16"/>
  <c r="J251" i="16"/>
  <c r="K251" i="16"/>
  <c r="L251" i="16"/>
  <c r="M251" i="16"/>
  <c r="C252" i="16"/>
  <c r="D252" i="16"/>
  <c r="E252" i="16"/>
  <c r="F252" i="16"/>
  <c r="G252" i="16"/>
  <c r="H252" i="16"/>
  <c r="I252" i="16"/>
  <c r="J252" i="16"/>
  <c r="K252" i="16"/>
  <c r="L252" i="16"/>
  <c r="M252" i="16"/>
  <c r="C253" i="16"/>
  <c r="D253" i="16"/>
  <c r="E253" i="16"/>
  <c r="F253" i="16"/>
  <c r="G253" i="16"/>
  <c r="H253" i="16"/>
  <c r="I253" i="16"/>
  <c r="J253" i="16"/>
  <c r="K253" i="16"/>
  <c r="L253" i="16"/>
  <c r="M253" i="16"/>
  <c r="C254" i="16"/>
  <c r="D254" i="16"/>
  <c r="E254" i="16"/>
  <c r="F254" i="16"/>
  <c r="G254" i="16"/>
  <c r="H254" i="16"/>
  <c r="I254" i="16"/>
  <c r="J254" i="16"/>
  <c r="K254" i="16"/>
  <c r="L254" i="16"/>
  <c r="M254" i="16"/>
  <c r="C255" i="16"/>
  <c r="D255" i="16"/>
  <c r="E255" i="16"/>
  <c r="F255" i="16"/>
  <c r="G255" i="16"/>
  <c r="H255" i="16"/>
  <c r="I255" i="16"/>
  <c r="J255" i="16"/>
  <c r="K255" i="16"/>
  <c r="L255" i="16"/>
  <c r="M255" i="16"/>
  <c r="C256" i="16"/>
  <c r="D256" i="16"/>
  <c r="E256" i="16"/>
  <c r="F256" i="16"/>
  <c r="G256" i="16"/>
  <c r="H256" i="16"/>
  <c r="I256" i="16"/>
  <c r="J256" i="16"/>
  <c r="K256" i="16"/>
  <c r="L256" i="16"/>
  <c r="M256" i="16"/>
  <c r="C257" i="16"/>
  <c r="D257" i="16"/>
  <c r="E257" i="16"/>
  <c r="F257" i="16"/>
  <c r="G257" i="16"/>
  <c r="H257" i="16"/>
  <c r="I257" i="16"/>
  <c r="J257" i="16"/>
  <c r="K257" i="16"/>
  <c r="L257" i="16"/>
  <c r="M257" i="16"/>
  <c r="C258" i="16"/>
  <c r="D258" i="16"/>
  <c r="E258" i="16"/>
  <c r="F258" i="16"/>
  <c r="G258" i="16"/>
  <c r="H258" i="16"/>
  <c r="I258" i="16"/>
  <c r="J258" i="16"/>
  <c r="K258" i="16"/>
  <c r="L258" i="16"/>
  <c r="M258" i="16"/>
  <c r="C259" i="16"/>
  <c r="D259" i="16"/>
  <c r="E259" i="16"/>
  <c r="F259" i="16"/>
  <c r="G259" i="16"/>
  <c r="H259" i="16"/>
  <c r="I259" i="16"/>
  <c r="J259" i="16"/>
  <c r="K259" i="16"/>
  <c r="L259" i="16"/>
  <c r="M259" i="16"/>
  <c r="C260" i="16"/>
  <c r="D260" i="16"/>
  <c r="E260" i="16"/>
  <c r="F260" i="16"/>
  <c r="G260" i="16"/>
  <c r="H260" i="16"/>
  <c r="I260" i="16"/>
  <c r="J260" i="16"/>
  <c r="K260" i="16"/>
  <c r="L260" i="16"/>
  <c r="M260" i="16"/>
  <c r="C261" i="16"/>
  <c r="D261" i="16"/>
  <c r="E261" i="16"/>
  <c r="F261" i="16"/>
  <c r="G261" i="16"/>
  <c r="H261" i="16"/>
  <c r="I261" i="16"/>
  <c r="J261" i="16"/>
  <c r="K261" i="16"/>
  <c r="L261" i="16"/>
  <c r="M261" i="16"/>
  <c r="C262" i="16"/>
  <c r="D262" i="16"/>
  <c r="E262" i="16"/>
  <c r="F262" i="16"/>
  <c r="G262" i="16"/>
  <c r="H262" i="16"/>
  <c r="I262" i="16"/>
  <c r="J262" i="16"/>
  <c r="K262" i="16"/>
  <c r="L262" i="16"/>
  <c r="M262" i="16"/>
  <c r="C263" i="16"/>
  <c r="D263" i="16"/>
  <c r="E263" i="16"/>
  <c r="F263" i="16"/>
  <c r="G263" i="16"/>
  <c r="H263" i="16"/>
  <c r="I263" i="16"/>
  <c r="J263" i="16"/>
  <c r="K263" i="16"/>
  <c r="L263" i="16"/>
  <c r="M263" i="16"/>
  <c r="C264" i="16"/>
  <c r="D264" i="16"/>
  <c r="E264" i="16"/>
  <c r="F264" i="16"/>
  <c r="G264" i="16"/>
  <c r="H264" i="16"/>
  <c r="I264" i="16"/>
  <c r="J264" i="16"/>
  <c r="K264" i="16"/>
  <c r="L264" i="16"/>
  <c r="M264" i="16"/>
  <c r="C265" i="16"/>
  <c r="D265" i="16"/>
  <c r="E265" i="16"/>
  <c r="F265" i="16"/>
  <c r="G265" i="16"/>
  <c r="H265" i="16"/>
  <c r="I265" i="16"/>
  <c r="J265" i="16"/>
  <c r="K265" i="16"/>
  <c r="L265" i="16"/>
  <c r="M265" i="16"/>
  <c r="C266" i="16"/>
  <c r="D266" i="16"/>
  <c r="E266" i="16"/>
  <c r="F266" i="16"/>
  <c r="G266" i="16"/>
  <c r="H266" i="16"/>
  <c r="I266" i="16"/>
  <c r="J266" i="16"/>
  <c r="K266" i="16"/>
  <c r="L266" i="16"/>
  <c r="M266" i="16"/>
  <c r="C267" i="16"/>
  <c r="D267" i="16"/>
  <c r="E267" i="16"/>
  <c r="F267" i="16"/>
  <c r="G267" i="16"/>
  <c r="H267" i="16"/>
  <c r="I267" i="16"/>
  <c r="J267" i="16"/>
  <c r="K267" i="16"/>
  <c r="L267" i="16"/>
  <c r="M267" i="16"/>
  <c r="C268" i="16"/>
  <c r="D268" i="16"/>
  <c r="E268" i="16"/>
  <c r="F268" i="16"/>
  <c r="G268" i="16"/>
  <c r="H268" i="16"/>
  <c r="I268" i="16"/>
  <c r="J268" i="16"/>
  <c r="K268" i="16"/>
  <c r="L268" i="16"/>
  <c r="M268" i="16"/>
  <c r="C269" i="16"/>
  <c r="D269" i="16"/>
  <c r="E269" i="16"/>
  <c r="F269" i="16"/>
  <c r="G269" i="16"/>
  <c r="H269" i="16"/>
  <c r="I269" i="16"/>
  <c r="J269" i="16"/>
  <c r="K269" i="16"/>
  <c r="L269" i="16"/>
  <c r="M269" i="16"/>
  <c r="C270" i="16"/>
  <c r="D270" i="16"/>
  <c r="E270" i="16"/>
  <c r="F270" i="16"/>
  <c r="G270" i="16"/>
  <c r="H270" i="16"/>
  <c r="I270" i="16"/>
  <c r="J270" i="16"/>
  <c r="K270" i="16"/>
  <c r="L270" i="16"/>
  <c r="M270" i="16"/>
  <c r="C271" i="16"/>
  <c r="D271" i="16"/>
  <c r="E271" i="16"/>
  <c r="F271" i="16"/>
  <c r="G271" i="16"/>
  <c r="H271" i="16"/>
  <c r="I271" i="16"/>
  <c r="J271" i="16"/>
  <c r="K271" i="16"/>
  <c r="L271" i="16"/>
  <c r="M271" i="16"/>
  <c r="C272" i="16"/>
  <c r="D272" i="16"/>
  <c r="E272" i="16"/>
  <c r="F272" i="16"/>
  <c r="G272" i="16"/>
  <c r="H272" i="16"/>
  <c r="I272" i="16"/>
  <c r="J272" i="16"/>
  <c r="K272" i="16"/>
  <c r="L272" i="16"/>
  <c r="M272" i="16"/>
  <c r="C273" i="16"/>
  <c r="D273" i="16"/>
  <c r="E273" i="16"/>
  <c r="F273" i="16"/>
  <c r="G273" i="16"/>
  <c r="H273" i="16"/>
  <c r="I273" i="16"/>
  <c r="J273" i="16"/>
  <c r="K273" i="16"/>
  <c r="L273" i="16"/>
  <c r="M273" i="16"/>
  <c r="C274" i="16"/>
  <c r="D274" i="16"/>
  <c r="E274" i="16"/>
  <c r="F274" i="16"/>
  <c r="G274" i="16"/>
  <c r="H274" i="16"/>
  <c r="I274" i="16"/>
  <c r="J274" i="16"/>
  <c r="K274" i="16"/>
  <c r="L274" i="16"/>
  <c r="M274" i="16"/>
  <c r="C275" i="16"/>
  <c r="D275" i="16"/>
  <c r="E275" i="16"/>
  <c r="F275" i="16"/>
  <c r="G275" i="16"/>
  <c r="H275" i="16"/>
  <c r="I275" i="16"/>
  <c r="J275" i="16"/>
  <c r="K275" i="16"/>
  <c r="L275" i="16"/>
  <c r="M275" i="16"/>
  <c r="C276" i="16"/>
  <c r="D276" i="16"/>
  <c r="E276" i="16"/>
  <c r="F276" i="16"/>
  <c r="G276" i="16"/>
  <c r="H276" i="16"/>
  <c r="I276" i="16"/>
  <c r="J276" i="16"/>
  <c r="K276" i="16"/>
  <c r="L276" i="16"/>
  <c r="M276" i="16"/>
  <c r="C277" i="16"/>
  <c r="D277" i="16"/>
  <c r="E277" i="16"/>
  <c r="F277" i="16"/>
  <c r="G277" i="16"/>
  <c r="H277" i="16"/>
  <c r="I277" i="16"/>
  <c r="J277" i="16"/>
  <c r="K277" i="16"/>
  <c r="L277" i="16"/>
  <c r="M277" i="16"/>
  <c r="C278" i="16"/>
  <c r="D278" i="16"/>
  <c r="E278" i="16"/>
  <c r="F278" i="16"/>
  <c r="G278" i="16"/>
  <c r="H278" i="16"/>
  <c r="I278" i="16"/>
  <c r="J278" i="16"/>
  <c r="K278" i="16"/>
  <c r="L278" i="16"/>
  <c r="M278" i="16"/>
  <c r="C279" i="16"/>
  <c r="D279" i="16"/>
  <c r="E279" i="16"/>
  <c r="F279" i="16"/>
  <c r="G279" i="16"/>
  <c r="H279" i="16"/>
  <c r="I279" i="16"/>
  <c r="J279" i="16"/>
  <c r="K279" i="16"/>
  <c r="L279" i="16"/>
  <c r="M279" i="16"/>
  <c r="C280" i="16"/>
  <c r="D280" i="16"/>
  <c r="E280" i="16"/>
  <c r="F280" i="16"/>
  <c r="G280" i="16"/>
  <c r="H280" i="16"/>
  <c r="I280" i="16"/>
  <c r="J280" i="16"/>
  <c r="K280" i="16"/>
  <c r="L280" i="16"/>
  <c r="M280" i="16"/>
  <c r="C281" i="16"/>
  <c r="D281" i="16"/>
  <c r="E281" i="16"/>
  <c r="F281" i="16"/>
  <c r="G281" i="16"/>
  <c r="H281" i="16"/>
  <c r="I281" i="16"/>
  <c r="J281" i="16"/>
  <c r="K281" i="16"/>
  <c r="L281" i="16"/>
  <c r="M281" i="16"/>
  <c r="C282" i="16"/>
  <c r="D282" i="16"/>
  <c r="E282" i="16"/>
  <c r="F282" i="16"/>
  <c r="G282" i="16"/>
  <c r="H282" i="16"/>
  <c r="I282" i="16"/>
  <c r="J282" i="16"/>
  <c r="K282" i="16"/>
  <c r="L282" i="16"/>
  <c r="M282" i="16"/>
  <c r="C283" i="16"/>
  <c r="D283" i="16"/>
  <c r="E283" i="16"/>
  <c r="F283" i="16"/>
  <c r="G283" i="16"/>
  <c r="H283" i="16"/>
  <c r="I283" i="16"/>
  <c r="J283" i="16"/>
  <c r="K283" i="16"/>
  <c r="L283" i="16"/>
  <c r="M283" i="16"/>
  <c r="C284" i="16"/>
  <c r="D284" i="16"/>
  <c r="E284" i="16"/>
  <c r="F284" i="16"/>
  <c r="G284" i="16"/>
  <c r="H284" i="16"/>
  <c r="I284" i="16"/>
  <c r="J284" i="16"/>
  <c r="K284" i="16"/>
  <c r="L284" i="16"/>
  <c r="M284" i="16"/>
  <c r="C285" i="16"/>
  <c r="D285" i="16"/>
  <c r="E285" i="16"/>
  <c r="F285" i="16"/>
  <c r="G285" i="16"/>
  <c r="H285" i="16"/>
  <c r="I285" i="16"/>
  <c r="J285" i="16"/>
  <c r="K285" i="16"/>
  <c r="L285" i="16"/>
  <c r="M285" i="16"/>
  <c r="C286" i="16"/>
  <c r="D286" i="16"/>
  <c r="E286" i="16"/>
  <c r="F286" i="16"/>
  <c r="G286" i="16"/>
  <c r="H286" i="16"/>
  <c r="I286" i="16"/>
  <c r="J286" i="16"/>
  <c r="K286" i="16"/>
  <c r="L286" i="16"/>
  <c r="M286" i="16"/>
  <c r="C287" i="16"/>
  <c r="D287" i="16"/>
  <c r="E287" i="16"/>
  <c r="F287" i="16"/>
  <c r="G287" i="16"/>
  <c r="H287" i="16"/>
  <c r="I287" i="16"/>
  <c r="J287" i="16"/>
  <c r="K287" i="16"/>
  <c r="L287" i="16"/>
  <c r="M287" i="16"/>
  <c r="C288" i="16"/>
  <c r="D288" i="16"/>
  <c r="E288" i="16"/>
  <c r="F288" i="16"/>
  <c r="G288" i="16"/>
  <c r="H288" i="16"/>
  <c r="I288" i="16"/>
  <c r="J288" i="16"/>
  <c r="K288" i="16"/>
  <c r="L288" i="16"/>
  <c r="M288" i="16"/>
  <c r="C289" i="16"/>
  <c r="D289" i="16"/>
  <c r="E289" i="16"/>
  <c r="F289" i="16"/>
  <c r="G289" i="16"/>
  <c r="H289" i="16"/>
  <c r="I289" i="16"/>
  <c r="J289" i="16"/>
  <c r="K289" i="16"/>
  <c r="L289" i="16"/>
  <c r="M289" i="16"/>
  <c r="C290" i="16"/>
  <c r="D290" i="16"/>
  <c r="E290" i="16"/>
  <c r="F290" i="16"/>
  <c r="G290" i="16"/>
  <c r="H290" i="16"/>
  <c r="I290" i="16"/>
  <c r="J290" i="16"/>
  <c r="K290" i="16"/>
  <c r="L290" i="16"/>
  <c r="M290" i="16"/>
  <c r="C291" i="16"/>
  <c r="D291" i="16"/>
  <c r="E291" i="16"/>
  <c r="F291" i="16"/>
  <c r="G291" i="16"/>
  <c r="H291" i="16"/>
  <c r="I291" i="16"/>
  <c r="J291" i="16"/>
  <c r="K291" i="16"/>
  <c r="L291" i="16"/>
  <c r="M291" i="16"/>
  <c r="C292" i="16"/>
  <c r="D292" i="16"/>
  <c r="E292" i="16"/>
  <c r="F292" i="16"/>
  <c r="G292" i="16"/>
  <c r="H292" i="16"/>
  <c r="I292" i="16"/>
  <c r="J292" i="16"/>
  <c r="K292" i="16"/>
  <c r="L292" i="16"/>
  <c r="M292" i="16"/>
  <c r="C293" i="16"/>
  <c r="D293" i="16"/>
  <c r="E293" i="16"/>
  <c r="F293" i="16"/>
  <c r="G293" i="16"/>
  <c r="H293" i="16"/>
  <c r="I293" i="16"/>
  <c r="J293" i="16"/>
  <c r="K293" i="16"/>
  <c r="L293" i="16"/>
  <c r="M293" i="16"/>
  <c r="C294" i="16"/>
  <c r="D294" i="16"/>
  <c r="E294" i="16"/>
  <c r="F294" i="16"/>
  <c r="G294" i="16"/>
  <c r="H294" i="16"/>
  <c r="I294" i="16"/>
  <c r="J294" i="16"/>
  <c r="K294" i="16"/>
  <c r="L294" i="16"/>
  <c r="M294" i="16"/>
  <c r="C295" i="16"/>
  <c r="D295" i="16"/>
  <c r="E295" i="16"/>
  <c r="F295" i="16"/>
  <c r="G295" i="16"/>
  <c r="H295" i="16"/>
  <c r="I295" i="16"/>
  <c r="J295" i="16"/>
  <c r="K295" i="16"/>
  <c r="L295" i="16"/>
  <c r="M295" i="16"/>
  <c r="C296" i="16"/>
  <c r="D296" i="16"/>
  <c r="E296" i="16"/>
  <c r="F296" i="16"/>
  <c r="G296" i="16"/>
  <c r="H296" i="16"/>
  <c r="I296" i="16"/>
  <c r="J296" i="16"/>
  <c r="K296" i="16"/>
  <c r="L296" i="16"/>
  <c r="M296" i="16"/>
  <c r="C297" i="16"/>
  <c r="D297" i="16"/>
  <c r="E297" i="16"/>
  <c r="F297" i="16"/>
  <c r="G297" i="16"/>
  <c r="H297" i="16"/>
  <c r="I297" i="16"/>
  <c r="J297" i="16"/>
  <c r="K297" i="16"/>
  <c r="L297" i="16"/>
  <c r="M297" i="16"/>
  <c r="C298" i="16"/>
  <c r="D298" i="16"/>
  <c r="E298" i="16"/>
  <c r="F298" i="16"/>
  <c r="G298" i="16"/>
  <c r="H298" i="16"/>
  <c r="I298" i="16"/>
  <c r="J298" i="16"/>
  <c r="K298" i="16"/>
  <c r="L298" i="16"/>
  <c r="M298" i="16"/>
  <c r="C299" i="16"/>
  <c r="D299" i="16"/>
  <c r="E299" i="16"/>
  <c r="F299" i="16"/>
  <c r="G299" i="16"/>
  <c r="H299" i="16"/>
  <c r="I299" i="16"/>
  <c r="J299" i="16"/>
  <c r="K299" i="16"/>
  <c r="L299" i="16"/>
  <c r="M299" i="16"/>
  <c r="C300" i="16"/>
  <c r="D300" i="16"/>
  <c r="E300" i="16"/>
  <c r="F300" i="16"/>
  <c r="G300" i="16"/>
  <c r="H300" i="16"/>
  <c r="I300" i="16"/>
  <c r="J300" i="16"/>
  <c r="K300" i="16"/>
  <c r="L300" i="16"/>
  <c r="M300" i="16"/>
  <c r="C301" i="16"/>
  <c r="D301" i="16"/>
  <c r="E301" i="16"/>
  <c r="F301" i="16"/>
  <c r="G301" i="16"/>
  <c r="H301" i="16"/>
  <c r="I301" i="16"/>
  <c r="J301" i="16"/>
  <c r="K301" i="16"/>
  <c r="L301" i="16"/>
  <c r="M301" i="16"/>
  <c r="C302" i="16"/>
  <c r="D302" i="16"/>
  <c r="E302" i="16"/>
  <c r="F302" i="16"/>
  <c r="G302" i="16"/>
  <c r="H302" i="16"/>
  <c r="I302" i="16"/>
  <c r="J302" i="16"/>
  <c r="K302" i="16"/>
  <c r="L302" i="16"/>
  <c r="M302" i="16"/>
  <c r="C303" i="16"/>
  <c r="D303" i="16"/>
  <c r="E303" i="16"/>
  <c r="F303" i="16"/>
  <c r="G303" i="16"/>
  <c r="H303" i="16"/>
  <c r="I303" i="16"/>
  <c r="J303" i="16"/>
  <c r="K303" i="16"/>
  <c r="L303" i="16"/>
  <c r="M303" i="16"/>
  <c r="C304" i="16"/>
  <c r="D304" i="16"/>
  <c r="E304" i="16"/>
  <c r="F304" i="16"/>
  <c r="G304" i="16"/>
  <c r="H304" i="16"/>
  <c r="I304" i="16"/>
  <c r="J304" i="16"/>
  <c r="K304" i="16"/>
  <c r="L304" i="16"/>
  <c r="M304" i="16"/>
  <c r="C305" i="16"/>
  <c r="D305" i="16"/>
  <c r="E305" i="16"/>
  <c r="F305" i="16"/>
  <c r="G305" i="16"/>
  <c r="H305" i="16"/>
  <c r="I305" i="16"/>
  <c r="J305" i="16"/>
  <c r="K305" i="16"/>
  <c r="L305" i="16"/>
  <c r="M305" i="16"/>
  <c r="C306" i="16"/>
  <c r="D306" i="16"/>
  <c r="E306" i="16"/>
  <c r="F306" i="16"/>
  <c r="G306" i="16"/>
  <c r="H306" i="16"/>
  <c r="I306" i="16"/>
  <c r="J306" i="16"/>
  <c r="K306" i="16"/>
  <c r="L306" i="16"/>
  <c r="M306" i="16"/>
  <c r="C307" i="16"/>
  <c r="D307" i="16"/>
  <c r="E307" i="16"/>
  <c r="F307" i="16"/>
  <c r="G307" i="16"/>
  <c r="H307" i="16"/>
  <c r="I307" i="16"/>
  <c r="J307" i="16"/>
  <c r="K307" i="16"/>
  <c r="L307" i="16"/>
  <c r="M307" i="16"/>
  <c r="C308" i="16"/>
  <c r="D308" i="16"/>
  <c r="E308" i="16"/>
  <c r="F308" i="16"/>
  <c r="G308" i="16"/>
  <c r="H308" i="16"/>
  <c r="I308" i="16"/>
  <c r="J308" i="16"/>
  <c r="K308" i="16"/>
  <c r="L308" i="16"/>
  <c r="M308" i="16"/>
  <c r="C309" i="16"/>
  <c r="D309" i="16"/>
  <c r="E309" i="16"/>
  <c r="F309" i="16"/>
  <c r="G309" i="16"/>
  <c r="H309" i="16"/>
  <c r="I309" i="16"/>
  <c r="J309" i="16"/>
  <c r="K309" i="16"/>
  <c r="L309" i="16"/>
  <c r="M309" i="16"/>
  <c r="C310" i="16"/>
  <c r="D310" i="16"/>
  <c r="E310" i="16"/>
  <c r="F310" i="16"/>
  <c r="G310" i="16"/>
  <c r="H310" i="16"/>
  <c r="I310" i="16"/>
  <c r="J310" i="16"/>
  <c r="K310" i="16"/>
  <c r="L310" i="16"/>
  <c r="M310" i="16"/>
  <c r="C311" i="16"/>
  <c r="D311" i="16"/>
  <c r="E311" i="16"/>
  <c r="F311" i="16"/>
  <c r="G311" i="16"/>
  <c r="H311" i="16"/>
  <c r="I311" i="16"/>
  <c r="J311" i="16"/>
  <c r="K311" i="16"/>
  <c r="L311" i="16"/>
  <c r="M311" i="16"/>
  <c r="C312" i="16"/>
  <c r="D312" i="16"/>
  <c r="E312" i="16"/>
  <c r="F312" i="16"/>
  <c r="G312" i="16"/>
  <c r="H312" i="16"/>
  <c r="I312" i="16"/>
  <c r="J312" i="16"/>
  <c r="K312" i="16"/>
  <c r="L312" i="16"/>
  <c r="M312" i="16"/>
  <c r="C313" i="16"/>
  <c r="D313" i="16"/>
  <c r="E313" i="16"/>
  <c r="F313" i="16"/>
  <c r="G313" i="16"/>
  <c r="H313" i="16"/>
  <c r="I313" i="16"/>
  <c r="J313" i="16"/>
  <c r="K313" i="16"/>
  <c r="L313" i="16"/>
  <c r="M313" i="16"/>
  <c r="C314" i="16"/>
  <c r="D314" i="16"/>
  <c r="E314" i="16"/>
  <c r="F314" i="16"/>
  <c r="G314" i="16"/>
  <c r="H314" i="16"/>
  <c r="I314" i="16"/>
  <c r="J314" i="16"/>
  <c r="K314" i="16"/>
  <c r="L314" i="16"/>
  <c r="M314" i="16"/>
  <c r="C315" i="16"/>
  <c r="D315" i="16"/>
  <c r="E315" i="16"/>
  <c r="F315" i="16"/>
  <c r="G315" i="16"/>
  <c r="H315" i="16"/>
  <c r="I315" i="16"/>
  <c r="J315" i="16"/>
  <c r="K315" i="16"/>
  <c r="L315" i="16"/>
  <c r="M315" i="16"/>
  <c r="C316" i="16"/>
  <c r="D316" i="16"/>
  <c r="E316" i="16"/>
  <c r="F316" i="16"/>
  <c r="G316" i="16"/>
  <c r="H316" i="16"/>
  <c r="I316" i="16"/>
  <c r="J316" i="16"/>
  <c r="K316" i="16"/>
  <c r="L316" i="16"/>
  <c r="M316" i="16"/>
  <c r="C317" i="16"/>
  <c r="D317" i="16"/>
  <c r="E317" i="16"/>
  <c r="F317" i="16"/>
  <c r="G317" i="16"/>
  <c r="H317" i="16"/>
  <c r="I317" i="16"/>
  <c r="J317" i="16"/>
  <c r="K317" i="16"/>
  <c r="L317" i="16"/>
  <c r="M317" i="16"/>
  <c r="C318" i="16"/>
  <c r="D318" i="16"/>
  <c r="E318" i="16"/>
  <c r="F318" i="16"/>
  <c r="G318" i="16"/>
  <c r="H318" i="16"/>
  <c r="I318" i="16"/>
  <c r="J318" i="16"/>
  <c r="K318" i="16"/>
  <c r="L318" i="16"/>
  <c r="M318" i="16"/>
  <c r="C319" i="16"/>
  <c r="D319" i="16"/>
  <c r="E319" i="16"/>
  <c r="F319" i="16"/>
  <c r="G319" i="16"/>
  <c r="H319" i="16"/>
  <c r="I319" i="16"/>
  <c r="J319" i="16"/>
  <c r="K319" i="16"/>
  <c r="L319" i="16"/>
  <c r="M319" i="16"/>
  <c r="C320" i="16"/>
  <c r="D320" i="16"/>
  <c r="E320" i="16"/>
  <c r="F320" i="16"/>
  <c r="G320" i="16"/>
  <c r="H320" i="16"/>
  <c r="I320" i="16"/>
  <c r="J320" i="16"/>
  <c r="K320" i="16"/>
  <c r="L320" i="16"/>
  <c r="M320" i="16"/>
  <c r="C321" i="16"/>
  <c r="D321" i="16"/>
  <c r="E321" i="16"/>
  <c r="F321" i="16"/>
  <c r="G321" i="16"/>
  <c r="H321" i="16"/>
  <c r="I321" i="16"/>
  <c r="J321" i="16"/>
  <c r="K321" i="16"/>
  <c r="L321" i="16"/>
  <c r="M321" i="16"/>
  <c r="C322" i="16"/>
  <c r="D322" i="16"/>
  <c r="E322" i="16"/>
  <c r="F322" i="16"/>
  <c r="G322" i="16"/>
  <c r="H322" i="16"/>
  <c r="I322" i="16"/>
  <c r="J322" i="16"/>
  <c r="K322" i="16"/>
  <c r="L322" i="16"/>
  <c r="M322" i="16"/>
  <c r="C323" i="16"/>
  <c r="D323" i="16"/>
  <c r="E323" i="16"/>
  <c r="F323" i="16"/>
  <c r="G323" i="16"/>
  <c r="H323" i="16"/>
  <c r="I323" i="16"/>
  <c r="J323" i="16"/>
  <c r="K323" i="16"/>
  <c r="L323" i="16"/>
  <c r="M323" i="16"/>
  <c r="C324" i="16"/>
  <c r="D324" i="16"/>
  <c r="E324" i="16"/>
  <c r="F324" i="16"/>
  <c r="G324" i="16"/>
  <c r="H324" i="16"/>
  <c r="I324" i="16"/>
  <c r="J324" i="16"/>
  <c r="K324" i="16"/>
  <c r="L324" i="16"/>
  <c r="M324" i="16"/>
  <c r="C325" i="16"/>
  <c r="D325" i="16"/>
  <c r="E325" i="16"/>
  <c r="F325" i="16"/>
  <c r="G325" i="16"/>
  <c r="H325" i="16"/>
  <c r="I325" i="16"/>
  <c r="J325" i="16"/>
  <c r="K325" i="16"/>
  <c r="L325" i="16"/>
  <c r="M325" i="16"/>
  <c r="C326" i="16"/>
  <c r="D326" i="16"/>
  <c r="E326" i="16"/>
  <c r="F326" i="16"/>
  <c r="G326" i="16"/>
  <c r="H326" i="16"/>
  <c r="I326" i="16"/>
  <c r="J326" i="16"/>
  <c r="K326" i="16"/>
  <c r="L326" i="16"/>
  <c r="M326" i="16"/>
  <c r="C327" i="16"/>
  <c r="D327" i="16"/>
  <c r="E327" i="16"/>
  <c r="F327" i="16"/>
  <c r="G327" i="16"/>
  <c r="H327" i="16"/>
  <c r="I327" i="16"/>
  <c r="J327" i="16"/>
  <c r="K327" i="16"/>
  <c r="L327" i="16"/>
  <c r="M327" i="16"/>
  <c r="C328" i="16"/>
  <c r="D328" i="16"/>
  <c r="E328" i="16"/>
  <c r="F328" i="16"/>
  <c r="G328" i="16"/>
  <c r="H328" i="16"/>
  <c r="I328" i="16"/>
  <c r="J328" i="16"/>
  <c r="K328" i="16"/>
  <c r="L328" i="16"/>
  <c r="M328" i="16"/>
  <c r="C329" i="16"/>
  <c r="D329" i="16"/>
  <c r="E329" i="16"/>
  <c r="F329" i="16"/>
  <c r="G329" i="16"/>
  <c r="H329" i="16"/>
  <c r="I329" i="16"/>
  <c r="J329" i="16"/>
  <c r="K329" i="16"/>
  <c r="L329" i="16"/>
  <c r="M329" i="16"/>
  <c r="C330" i="16"/>
  <c r="D330" i="16"/>
  <c r="E330" i="16"/>
  <c r="F330" i="16"/>
  <c r="G330" i="16"/>
  <c r="H330" i="16"/>
  <c r="I330" i="16"/>
  <c r="J330" i="16"/>
  <c r="K330" i="16"/>
  <c r="L330" i="16"/>
  <c r="M330" i="16"/>
  <c r="C331" i="16"/>
  <c r="D331" i="16"/>
  <c r="E331" i="16"/>
  <c r="F331" i="16"/>
  <c r="G331" i="16"/>
  <c r="H331" i="16"/>
  <c r="I331" i="16"/>
  <c r="J331" i="16"/>
  <c r="K331" i="16"/>
  <c r="L331" i="16"/>
  <c r="M331" i="16"/>
  <c r="C332" i="16"/>
  <c r="D332" i="16"/>
  <c r="E332" i="16"/>
  <c r="F332" i="16"/>
  <c r="G332" i="16"/>
  <c r="H332" i="16"/>
  <c r="I332" i="16"/>
  <c r="J332" i="16"/>
  <c r="K332" i="16"/>
  <c r="L332" i="16"/>
  <c r="M332" i="16"/>
  <c r="C333" i="16"/>
  <c r="D333" i="16"/>
  <c r="E333" i="16"/>
  <c r="F333" i="16"/>
  <c r="G333" i="16"/>
  <c r="H333" i="16"/>
  <c r="I333" i="16"/>
  <c r="J333" i="16"/>
  <c r="K333" i="16"/>
  <c r="L333" i="16"/>
  <c r="M333" i="16"/>
  <c r="C334" i="16"/>
  <c r="D334" i="16"/>
  <c r="E334" i="16"/>
  <c r="F334" i="16"/>
  <c r="G334" i="16"/>
  <c r="H334" i="16"/>
  <c r="I334" i="16"/>
  <c r="J334" i="16"/>
  <c r="K334" i="16"/>
  <c r="L334" i="16"/>
  <c r="M334" i="16"/>
  <c r="C335" i="16"/>
  <c r="D335" i="16"/>
  <c r="E335" i="16"/>
  <c r="F335" i="16"/>
  <c r="G335" i="16"/>
  <c r="H335" i="16"/>
  <c r="I335" i="16"/>
  <c r="J335" i="16"/>
  <c r="K335" i="16"/>
  <c r="L335" i="16"/>
  <c r="M335" i="16"/>
  <c r="C336" i="16"/>
  <c r="D336" i="16"/>
  <c r="E336" i="16"/>
  <c r="F336" i="16"/>
  <c r="G336" i="16"/>
  <c r="H336" i="16"/>
  <c r="I336" i="16"/>
  <c r="J336" i="16"/>
  <c r="K336" i="16"/>
  <c r="L336" i="16"/>
  <c r="M336" i="16"/>
  <c r="C337" i="16"/>
  <c r="D337" i="16"/>
  <c r="E337" i="16"/>
  <c r="F337" i="16"/>
  <c r="G337" i="16"/>
  <c r="H337" i="16"/>
  <c r="I337" i="16"/>
  <c r="J337" i="16"/>
  <c r="K337" i="16"/>
  <c r="L337" i="16"/>
  <c r="M337" i="16"/>
  <c r="C338" i="16"/>
  <c r="D338" i="16"/>
  <c r="E338" i="16"/>
  <c r="F338" i="16"/>
  <c r="G338" i="16"/>
  <c r="H338" i="16"/>
  <c r="I338" i="16"/>
  <c r="J338" i="16"/>
  <c r="K338" i="16"/>
  <c r="L338" i="16"/>
  <c r="M338" i="16"/>
  <c r="C339" i="16"/>
  <c r="D339" i="16"/>
  <c r="E339" i="16"/>
  <c r="F339" i="16"/>
  <c r="G339" i="16"/>
  <c r="H339" i="16"/>
  <c r="I339" i="16"/>
  <c r="J339" i="16"/>
  <c r="K339" i="16"/>
  <c r="L339" i="16"/>
  <c r="M339" i="16"/>
  <c r="C340" i="16"/>
  <c r="D340" i="16"/>
  <c r="E340" i="16"/>
  <c r="F340" i="16"/>
  <c r="G340" i="16"/>
  <c r="H340" i="16"/>
  <c r="I340" i="16"/>
  <c r="J340" i="16"/>
  <c r="K340" i="16"/>
  <c r="L340" i="16"/>
  <c r="M340" i="16"/>
  <c r="C341" i="16"/>
  <c r="D341" i="16"/>
  <c r="E341" i="16"/>
  <c r="F341" i="16"/>
  <c r="G341" i="16"/>
  <c r="H341" i="16"/>
  <c r="I341" i="16"/>
  <c r="J341" i="16"/>
  <c r="K341" i="16"/>
  <c r="L341" i="16"/>
  <c r="M341" i="16"/>
  <c r="C342" i="16"/>
  <c r="D342" i="16"/>
  <c r="E342" i="16"/>
  <c r="F342" i="16"/>
  <c r="G342" i="16"/>
  <c r="H342" i="16"/>
  <c r="I342" i="16"/>
  <c r="J342" i="16"/>
  <c r="K342" i="16"/>
  <c r="L342" i="16"/>
  <c r="M342" i="16"/>
  <c r="C343" i="16"/>
  <c r="D343" i="16"/>
  <c r="E343" i="16"/>
  <c r="F343" i="16"/>
  <c r="G343" i="16"/>
  <c r="H343" i="16"/>
  <c r="I343" i="16"/>
  <c r="J343" i="16"/>
  <c r="K343" i="16"/>
  <c r="L343" i="16"/>
  <c r="M343" i="16"/>
  <c r="C344" i="16"/>
  <c r="D344" i="16"/>
  <c r="E344" i="16"/>
  <c r="F344" i="16"/>
  <c r="G344" i="16"/>
  <c r="H344" i="16"/>
  <c r="I344" i="16"/>
  <c r="J344" i="16"/>
  <c r="K344" i="16"/>
  <c r="L344" i="16"/>
  <c r="M344" i="16"/>
  <c r="C345" i="16"/>
  <c r="D345" i="16"/>
  <c r="E345" i="16"/>
  <c r="F345" i="16"/>
  <c r="G345" i="16"/>
  <c r="H345" i="16"/>
  <c r="I345" i="16"/>
  <c r="J345" i="16"/>
  <c r="K345" i="16"/>
  <c r="L345" i="16"/>
  <c r="M345" i="16"/>
  <c r="C346" i="16"/>
  <c r="D346" i="16"/>
  <c r="E346" i="16"/>
  <c r="F346" i="16"/>
  <c r="G346" i="16"/>
  <c r="H346" i="16"/>
  <c r="I346" i="16"/>
  <c r="J346" i="16"/>
  <c r="K346" i="16"/>
  <c r="L346" i="16"/>
  <c r="M346" i="16"/>
  <c r="C347" i="16"/>
  <c r="D347" i="16"/>
  <c r="E347" i="16"/>
  <c r="F347" i="16"/>
  <c r="G347" i="16"/>
  <c r="H347" i="16"/>
  <c r="I347" i="16"/>
  <c r="J347" i="16"/>
  <c r="K347" i="16"/>
  <c r="L347" i="16"/>
  <c r="M347" i="16"/>
  <c r="C348" i="16"/>
  <c r="D348" i="16"/>
  <c r="E348" i="16"/>
  <c r="F348" i="16"/>
  <c r="G348" i="16"/>
  <c r="H348" i="16"/>
  <c r="I348" i="16"/>
  <c r="J348" i="16"/>
  <c r="K348" i="16"/>
  <c r="L348" i="16"/>
  <c r="M348" i="16"/>
  <c r="C349" i="16"/>
  <c r="D349" i="16"/>
  <c r="E349" i="16"/>
  <c r="F349" i="16"/>
  <c r="G349" i="16"/>
  <c r="H349" i="16"/>
  <c r="I349" i="16"/>
  <c r="J349" i="16"/>
  <c r="K349" i="16"/>
  <c r="L349" i="16"/>
  <c r="M349" i="16"/>
  <c r="C350" i="16"/>
  <c r="D350" i="16"/>
  <c r="E350" i="16"/>
  <c r="F350" i="16"/>
  <c r="G350" i="16"/>
  <c r="H350" i="16"/>
  <c r="I350" i="16"/>
  <c r="J350" i="16"/>
  <c r="K350" i="16"/>
  <c r="L350" i="16"/>
  <c r="M350" i="16"/>
  <c r="C351" i="16"/>
  <c r="D351" i="16"/>
  <c r="E351" i="16"/>
  <c r="F351" i="16"/>
  <c r="G351" i="16"/>
  <c r="H351" i="16"/>
  <c r="I351" i="16"/>
  <c r="J351" i="16"/>
  <c r="K351" i="16"/>
  <c r="L351" i="16"/>
  <c r="M351" i="16"/>
  <c r="C352" i="16"/>
  <c r="D352" i="16"/>
  <c r="E352" i="16"/>
  <c r="F352" i="16"/>
  <c r="G352" i="16"/>
  <c r="H352" i="16"/>
  <c r="I352" i="16"/>
  <c r="J352" i="16"/>
  <c r="K352" i="16"/>
  <c r="L352" i="16"/>
  <c r="M352" i="16"/>
  <c r="C353" i="16"/>
  <c r="D353" i="16"/>
  <c r="E353" i="16"/>
  <c r="F353" i="16"/>
  <c r="G353" i="16"/>
  <c r="H353" i="16"/>
  <c r="I353" i="16"/>
  <c r="J353" i="16"/>
  <c r="K353" i="16"/>
  <c r="L353" i="16"/>
  <c r="M353" i="16"/>
  <c r="C354" i="16"/>
  <c r="D354" i="16"/>
  <c r="E354" i="16"/>
  <c r="F354" i="16"/>
  <c r="G354" i="16"/>
  <c r="H354" i="16"/>
  <c r="I354" i="16"/>
  <c r="J354" i="16"/>
  <c r="K354" i="16"/>
  <c r="L354" i="16"/>
  <c r="M354" i="16"/>
  <c r="C355" i="16"/>
  <c r="D355" i="16"/>
  <c r="E355" i="16"/>
  <c r="F355" i="16"/>
  <c r="G355" i="16"/>
  <c r="H355" i="16"/>
  <c r="I355" i="16"/>
  <c r="J355" i="16"/>
  <c r="K355" i="16"/>
  <c r="L355" i="16"/>
  <c r="M355" i="16"/>
  <c r="C356" i="16"/>
  <c r="D356" i="16"/>
  <c r="E356" i="16"/>
  <c r="F356" i="16"/>
  <c r="G356" i="16"/>
  <c r="H356" i="16"/>
  <c r="I356" i="16"/>
  <c r="J356" i="16"/>
  <c r="K356" i="16"/>
  <c r="L356" i="16"/>
  <c r="M356" i="16"/>
  <c r="C357" i="16"/>
  <c r="D357" i="16"/>
  <c r="E357" i="16"/>
  <c r="F357" i="16"/>
  <c r="G357" i="16"/>
  <c r="H357" i="16"/>
  <c r="I357" i="16"/>
  <c r="J357" i="16"/>
  <c r="K357" i="16"/>
  <c r="L357" i="16"/>
  <c r="M357" i="16"/>
  <c r="C358" i="16"/>
  <c r="D358" i="16"/>
  <c r="E358" i="16"/>
  <c r="F358" i="16"/>
  <c r="G358" i="16"/>
  <c r="H358" i="16"/>
  <c r="I358" i="16"/>
  <c r="J358" i="16"/>
  <c r="K358" i="16"/>
  <c r="L358" i="16"/>
  <c r="M358" i="16"/>
  <c r="C359" i="16"/>
  <c r="D359" i="16"/>
  <c r="E359" i="16"/>
  <c r="F359" i="16"/>
  <c r="G359" i="16"/>
  <c r="H359" i="16"/>
  <c r="I359" i="16"/>
  <c r="J359" i="16"/>
  <c r="K359" i="16"/>
  <c r="L359" i="16"/>
  <c r="M359" i="16"/>
  <c r="C360" i="16"/>
  <c r="D360" i="16"/>
  <c r="E360" i="16"/>
  <c r="F360" i="16"/>
  <c r="G360" i="16"/>
  <c r="H360" i="16"/>
  <c r="I360" i="16"/>
  <c r="J360" i="16"/>
  <c r="K360" i="16"/>
  <c r="L360" i="16"/>
  <c r="M360" i="16"/>
  <c r="C361" i="16"/>
  <c r="D361" i="16"/>
  <c r="E361" i="16"/>
  <c r="F361" i="16"/>
  <c r="G361" i="16"/>
  <c r="H361" i="16"/>
  <c r="I361" i="16"/>
  <c r="J361" i="16"/>
  <c r="K361" i="16"/>
  <c r="L361" i="16"/>
  <c r="M361" i="16"/>
  <c r="C362" i="16"/>
  <c r="D362" i="16"/>
  <c r="E362" i="16"/>
  <c r="F362" i="16"/>
  <c r="G362" i="16"/>
  <c r="H362" i="16"/>
  <c r="I362" i="16"/>
  <c r="J362" i="16"/>
  <c r="K362" i="16"/>
  <c r="L362" i="16"/>
  <c r="M362" i="16"/>
  <c r="C363" i="16"/>
  <c r="D363" i="16"/>
  <c r="E363" i="16"/>
  <c r="F363" i="16"/>
  <c r="G363" i="16"/>
  <c r="H363" i="16"/>
  <c r="I363" i="16"/>
  <c r="J363" i="16"/>
  <c r="K363" i="16"/>
  <c r="L363" i="16"/>
  <c r="M363" i="16"/>
  <c r="C364" i="16"/>
  <c r="D364" i="16"/>
  <c r="E364" i="16"/>
  <c r="F364" i="16"/>
  <c r="G364" i="16"/>
  <c r="H364" i="16"/>
  <c r="I364" i="16"/>
  <c r="J364" i="16"/>
  <c r="K364" i="16"/>
  <c r="L364" i="16"/>
  <c r="M364" i="16"/>
  <c r="C365" i="16"/>
  <c r="D365" i="16"/>
  <c r="E365" i="16"/>
  <c r="F365" i="16"/>
  <c r="G365" i="16"/>
  <c r="H365" i="16"/>
  <c r="I365" i="16"/>
  <c r="J365" i="16"/>
  <c r="K365" i="16"/>
  <c r="L365" i="16"/>
  <c r="M365" i="16"/>
  <c r="C366" i="16"/>
  <c r="D366" i="16"/>
  <c r="E366" i="16"/>
  <c r="F366" i="16"/>
  <c r="G366" i="16"/>
  <c r="H366" i="16"/>
  <c r="I366" i="16"/>
  <c r="J366" i="16"/>
  <c r="K366" i="16"/>
  <c r="L366" i="16"/>
  <c r="M366" i="16"/>
  <c r="C367" i="16"/>
  <c r="D367" i="16"/>
  <c r="E367" i="16"/>
  <c r="F367" i="16"/>
  <c r="G367" i="16"/>
  <c r="H367" i="16"/>
  <c r="I367" i="16"/>
  <c r="J367" i="16"/>
  <c r="K367" i="16"/>
  <c r="L367" i="16"/>
  <c r="M367" i="16"/>
  <c r="C368" i="16"/>
  <c r="D368" i="16"/>
  <c r="E368" i="16"/>
  <c r="F368" i="16"/>
  <c r="G368" i="16"/>
  <c r="H368" i="16"/>
  <c r="I368" i="16"/>
  <c r="J368" i="16"/>
  <c r="K368" i="16"/>
  <c r="L368" i="16"/>
  <c r="M368" i="16"/>
  <c r="C369" i="16"/>
  <c r="D369" i="16"/>
  <c r="E369" i="16"/>
  <c r="F369" i="16"/>
  <c r="G369" i="16"/>
  <c r="H369" i="16"/>
  <c r="I369" i="16"/>
  <c r="J369" i="16"/>
  <c r="K369" i="16"/>
  <c r="L369" i="16"/>
  <c r="M369" i="16"/>
  <c r="C370" i="16"/>
  <c r="D370" i="16"/>
  <c r="E370" i="16"/>
  <c r="F370" i="16"/>
  <c r="G370" i="16"/>
  <c r="H370" i="16"/>
  <c r="I370" i="16"/>
  <c r="J370" i="16"/>
  <c r="K370" i="16"/>
  <c r="L370" i="16"/>
  <c r="M370" i="16"/>
  <c r="C371" i="16"/>
  <c r="D371" i="16"/>
  <c r="E371" i="16"/>
  <c r="F371" i="16"/>
  <c r="G371" i="16"/>
  <c r="H371" i="16"/>
  <c r="I371" i="16"/>
  <c r="J371" i="16"/>
  <c r="K371" i="16"/>
  <c r="L371" i="16"/>
  <c r="M371" i="16"/>
  <c r="C372" i="16"/>
  <c r="D372" i="16"/>
  <c r="E372" i="16"/>
  <c r="F372" i="16"/>
  <c r="G372" i="16"/>
  <c r="H372" i="16"/>
  <c r="I372" i="16"/>
  <c r="J372" i="16"/>
  <c r="K372" i="16"/>
  <c r="L372" i="16"/>
  <c r="M372" i="16"/>
  <c r="C373" i="16"/>
  <c r="D373" i="16"/>
  <c r="E373" i="16"/>
  <c r="F373" i="16"/>
  <c r="G373" i="16"/>
  <c r="H373" i="16"/>
  <c r="I373" i="16"/>
  <c r="J373" i="16"/>
  <c r="K373" i="16"/>
  <c r="L373" i="16"/>
  <c r="M373" i="16"/>
  <c r="C374" i="16"/>
  <c r="D374" i="16"/>
  <c r="E374" i="16"/>
  <c r="F374" i="16"/>
  <c r="G374" i="16"/>
  <c r="H374" i="16"/>
  <c r="I374" i="16"/>
  <c r="J374" i="16"/>
  <c r="K374" i="16"/>
  <c r="L374" i="16"/>
  <c r="M374" i="16"/>
  <c r="C375" i="16"/>
  <c r="D375" i="16"/>
  <c r="E375" i="16"/>
  <c r="F375" i="16"/>
  <c r="G375" i="16"/>
  <c r="H375" i="16"/>
  <c r="I375" i="16"/>
  <c r="J375" i="16"/>
  <c r="K375" i="16"/>
  <c r="L375" i="16"/>
  <c r="M375" i="16"/>
  <c r="C376" i="16"/>
  <c r="D376" i="16"/>
  <c r="E376" i="16"/>
  <c r="F376" i="16"/>
  <c r="G376" i="16"/>
  <c r="H376" i="16"/>
  <c r="I376" i="16"/>
  <c r="J376" i="16"/>
  <c r="K376" i="16"/>
  <c r="L376" i="16"/>
  <c r="M376" i="16"/>
  <c r="C377" i="16"/>
  <c r="D377" i="16"/>
  <c r="E377" i="16"/>
  <c r="F377" i="16"/>
  <c r="G377" i="16"/>
  <c r="H377" i="16"/>
  <c r="I377" i="16"/>
  <c r="J377" i="16"/>
  <c r="K377" i="16"/>
  <c r="L377" i="16"/>
  <c r="M377" i="16"/>
  <c r="C378" i="16"/>
  <c r="D378" i="16"/>
  <c r="E378" i="16"/>
  <c r="F378" i="16"/>
  <c r="G378" i="16"/>
  <c r="H378" i="16"/>
  <c r="I378" i="16"/>
  <c r="J378" i="16"/>
  <c r="K378" i="16"/>
  <c r="L378" i="16"/>
  <c r="M378" i="16"/>
  <c r="C379" i="16"/>
  <c r="D379" i="16"/>
  <c r="E379" i="16"/>
  <c r="F379" i="16"/>
  <c r="G379" i="16"/>
  <c r="H379" i="16"/>
  <c r="I379" i="16"/>
  <c r="J379" i="16"/>
  <c r="K379" i="16"/>
  <c r="L379" i="16"/>
  <c r="M379" i="16"/>
  <c r="C380" i="16"/>
  <c r="D380" i="16"/>
  <c r="E380" i="16"/>
  <c r="F380" i="16"/>
  <c r="G380" i="16"/>
  <c r="H380" i="16"/>
  <c r="I380" i="16"/>
  <c r="J380" i="16"/>
  <c r="K380" i="16"/>
  <c r="L380" i="16"/>
  <c r="M380" i="16"/>
  <c r="C381" i="16"/>
  <c r="D381" i="16"/>
  <c r="E381" i="16"/>
  <c r="F381" i="16"/>
  <c r="G381" i="16"/>
  <c r="H381" i="16"/>
  <c r="I381" i="16"/>
  <c r="J381" i="16"/>
  <c r="K381" i="16"/>
  <c r="L381" i="16"/>
  <c r="M381" i="16"/>
  <c r="C382" i="16"/>
  <c r="D382" i="16"/>
  <c r="E382" i="16"/>
  <c r="F382" i="16"/>
  <c r="G382" i="16"/>
  <c r="H382" i="16"/>
  <c r="I382" i="16"/>
  <c r="J382" i="16"/>
  <c r="K382" i="16"/>
  <c r="L382" i="16"/>
  <c r="M382" i="16"/>
  <c r="C383" i="16"/>
  <c r="D383" i="16"/>
  <c r="E383" i="16"/>
  <c r="F383" i="16"/>
  <c r="G383" i="16"/>
  <c r="H383" i="16"/>
  <c r="I383" i="16"/>
  <c r="J383" i="16"/>
  <c r="K383" i="16"/>
  <c r="L383" i="16"/>
  <c r="M383" i="16"/>
  <c r="C384" i="16"/>
  <c r="D384" i="16"/>
  <c r="E384" i="16"/>
  <c r="F384" i="16"/>
  <c r="G384" i="16"/>
  <c r="H384" i="16"/>
  <c r="I384" i="16"/>
  <c r="J384" i="16"/>
  <c r="K384" i="16"/>
  <c r="L384" i="16"/>
  <c r="M384" i="16"/>
  <c r="C385" i="16"/>
  <c r="D385" i="16"/>
  <c r="E385" i="16"/>
  <c r="F385" i="16"/>
  <c r="G385" i="16"/>
  <c r="H385" i="16"/>
  <c r="I385" i="16"/>
  <c r="J385" i="16"/>
  <c r="K385" i="16"/>
  <c r="L385" i="16"/>
  <c r="M385" i="16"/>
  <c r="C386" i="16"/>
  <c r="D386" i="16"/>
  <c r="E386" i="16"/>
  <c r="F386" i="16"/>
  <c r="G386" i="16"/>
  <c r="H386" i="16"/>
  <c r="I386" i="16"/>
  <c r="J386" i="16"/>
  <c r="K386" i="16"/>
  <c r="L386" i="16"/>
  <c r="M386" i="16"/>
  <c r="C387" i="16"/>
  <c r="D387" i="16"/>
  <c r="E387" i="16"/>
  <c r="F387" i="16"/>
  <c r="G387" i="16"/>
  <c r="H387" i="16"/>
  <c r="I387" i="16"/>
  <c r="J387" i="16"/>
  <c r="K387" i="16"/>
  <c r="L387" i="16"/>
  <c r="M387" i="16"/>
  <c r="C388" i="16"/>
  <c r="D388" i="16"/>
  <c r="E388" i="16"/>
  <c r="F388" i="16"/>
  <c r="G388" i="16"/>
  <c r="H388" i="16"/>
  <c r="I388" i="16"/>
  <c r="J388" i="16"/>
  <c r="K388" i="16"/>
  <c r="L388" i="16"/>
  <c r="M388" i="16"/>
  <c r="C389" i="16"/>
  <c r="D389" i="16"/>
  <c r="E389" i="16"/>
  <c r="F389" i="16"/>
  <c r="G389" i="16"/>
  <c r="H389" i="16"/>
  <c r="I389" i="16"/>
  <c r="J389" i="16"/>
  <c r="K389" i="16"/>
  <c r="L389" i="16"/>
  <c r="M389" i="16"/>
  <c r="C390" i="16"/>
  <c r="D390" i="16"/>
  <c r="E390" i="16"/>
  <c r="F390" i="16"/>
  <c r="G390" i="16"/>
  <c r="H390" i="16"/>
  <c r="I390" i="16"/>
  <c r="J390" i="16"/>
  <c r="K390" i="16"/>
  <c r="L390" i="16"/>
  <c r="M390" i="16"/>
  <c r="C391" i="16"/>
  <c r="D391" i="16"/>
  <c r="E391" i="16"/>
  <c r="F391" i="16"/>
  <c r="G391" i="16"/>
  <c r="H391" i="16"/>
  <c r="I391" i="16"/>
  <c r="J391" i="16"/>
  <c r="K391" i="16"/>
  <c r="L391" i="16"/>
  <c r="M391" i="16"/>
  <c r="C392" i="16"/>
  <c r="D392" i="16"/>
  <c r="E392" i="16"/>
  <c r="F392" i="16"/>
  <c r="G392" i="16"/>
  <c r="H392" i="16"/>
  <c r="I392" i="16"/>
  <c r="J392" i="16"/>
  <c r="K392" i="16"/>
  <c r="L392" i="16"/>
  <c r="M392" i="16"/>
  <c r="C393" i="16"/>
  <c r="D393" i="16"/>
  <c r="E393" i="16"/>
  <c r="F393" i="16"/>
  <c r="G393" i="16"/>
  <c r="H393" i="16"/>
  <c r="I393" i="16"/>
  <c r="J393" i="16"/>
  <c r="K393" i="16"/>
  <c r="L393" i="16"/>
  <c r="M393" i="16"/>
  <c r="C394" i="16"/>
  <c r="D394" i="16"/>
  <c r="E394" i="16"/>
  <c r="F394" i="16"/>
  <c r="G394" i="16"/>
  <c r="H394" i="16"/>
  <c r="I394" i="16"/>
  <c r="J394" i="16"/>
  <c r="K394" i="16"/>
  <c r="L394" i="16"/>
  <c r="M394" i="16"/>
  <c r="C395" i="16"/>
  <c r="D395" i="16"/>
  <c r="E395" i="16"/>
  <c r="F395" i="16"/>
  <c r="G395" i="16"/>
  <c r="H395" i="16"/>
  <c r="I395" i="16"/>
  <c r="J395" i="16"/>
  <c r="K395" i="16"/>
  <c r="L395" i="16"/>
  <c r="M395" i="16"/>
  <c r="C396" i="16"/>
  <c r="D396" i="16"/>
  <c r="E396" i="16"/>
  <c r="F396" i="16"/>
  <c r="G396" i="16"/>
  <c r="H396" i="16"/>
  <c r="I396" i="16"/>
  <c r="J396" i="16"/>
  <c r="K396" i="16"/>
  <c r="L396" i="16"/>
  <c r="M396" i="16"/>
  <c r="C397" i="16"/>
  <c r="D397" i="16"/>
  <c r="E397" i="16"/>
  <c r="F397" i="16"/>
  <c r="G397" i="16"/>
  <c r="H397" i="16"/>
  <c r="I397" i="16"/>
  <c r="J397" i="16"/>
  <c r="K397" i="16"/>
  <c r="L397" i="16"/>
  <c r="M397" i="16"/>
  <c r="C398" i="16"/>
  <c r="D398" i="16"/>
  <c r="E398" i="16"/>
  <c r="F398" i="16"/>
  <c r="G398" i="16"/>
  <c r="H398" i="16"/>
  <c r="I398" i="16"/>
  <c r="J398" i="16"/>
  <c r="K398" i="16"/>
  <c r="L398" i="16"/>
  <c r="M398" i="16"/>
  <c r="C399" i="16"/>
  <c r="D399" i="16"/>
  <c r="E399" i="16"/>
  <c r="F399" i="16"/>
  <c r="G399" i="16"/>
  <c r="H399" i="16"/>
  <c r="I399" i="16"/>
  <c r="J399" i="16"/>
  <c r="K399" i="16"/>
  <c r="L399" i="16"/>
  <c r="M399" i="16"/>
  <c r="C400" i="16"/>
  <c r="D400" i="16"/>
  <c r="E400" i="16"/>
  <c r="F400" i="16"/>
  <c r="G400" i="16"/>
  <c r="H400" i="16"/>
  <c r="I400" i="16"/>
  <c r="J400" i="16"/>
  <c r="K400" i="16"/>
  <c r="L400" i="16"/>
  <c r="M400" i="16"/>
  <c r="C401" i="16"/>
  <c r="D401" i="16"/>
  <c r="E401" i="16"/>
  <c r="F401" i="16"/>
  <c r="G401" i="16"/>
  <c r="H401" i="16"/>
  <c r="I401" i="16"/>
  <c r="J401" i="16"/>
  <c r="K401" i="16"/>
  <c r="L401" i="16"/>
  <c r="M401" i="16"/>
  <c r="C402" i="16"/>
  <c r="D402" i="16"/>
  <c r="E402" i="16"/>
  <c r="F402" i="16"/>
  <c r="G402" i="16"/>
  <c r="H402" i="16"/>
  <c r="I402" i="16"/>
  <c r="J402" i="16"/>
  <c r="K402" i="16"/>
  <c r="L402" i="16"/>
  <c r="M402" i="16"/>
  <c r="C403" i="16"/>
  <c r="D403" i="16"/>
  <c r="E403" i="16"/>
  <c r="F403" i="16"/>
  <c r="G403" i="16"/>
  <c r="H403" i="16"/>
  <c r="I403" i="16"/>
  <c r="J403" i="16"/>
  <c r="K403" i="16"/>
  <c r="L403" i="16"/>
  <c r="M403" i="16"/>
  <c r="C404" i="16"/>
  <c r="D404" i="16"/>
  <c r="E404" i="16"/>
  <c r="F404" i="16"/>
  <c r="G404" i="16"/>
  <c r="H404" i="16"/>
  <c r="I404" i="16"/>
  <c r="J404" i="16"/>
  <c r="K404" i="16"/>
  <c r="L404" i="16"/>
  <c r="M404" i="16"/>
  <c r="C405" i="16"/>
  <c r="D405" i="16"/>
  <c r="E405" i="16"/>
  <c r="F405" i="16"/>
  <c r="G405" i="16"/>
  <c r="H405" i="16"/>
  <c r="I405" i="16"/>
  <c r="J405" i="16"/>
  <c r="K405" i="16"/>
  <c r="L405" i="16"/>
  <c r="M405" i="16"/>
  <c r="C406" i="16"/>
  <c r="D406" i="16"/>
  <c r="E406" i="16"/>
  <c r="F406" i="16"/>
  <c r="G406" i="16"/>
  <c r="H406" i="16"/>
  <c r="I406" i="16"/>
  <c r="J406" i="16"/>
  <c r="K406" i="16"/>
  <c r="L406" i="16"/>
  <c r="M406" i="16"/>
  <c r="C407" i="16"/>
  <c r="D407" i="16"/>
  <c r="E407" i="16"/>
  <c r="F407" i="16"/>
  <c r="G407" i="16"/>
  <c r="H407" i="16"/>
  <c r="I407" i="16"/>
  <c r="J407" i="16"/>
  <c r="K407" i="16"/>
  <c r="L407" i="16"/>
  <c r="M407" i="16"/>
  <c r="C408" i="16"/>
  <c r="D408" i="16"/>
  <c r="E408" i="16"/>
  <c r="F408" i="16"/>
  <c r="G408" i="16"/>
  <c r="H408" i="16"/>
  <c r="I408" i="16"/>
  <c r="J408" i="16"/>
  <c r="K408" i="16"/>
  <c r="L408" i="16"/>
  <c r="M408" i="16"/>
  <c r="C409" i="16"/>
  <c r="D409" i="16"/>
  <c r="E409" i="16"/>
  <c r="F409" i="16"/>
  <c r="G409" i="16"/>
  <c r="H409" i="16"/>
  <c r="I409" i="16"/>
  <c r="J409" i="16"/>
  <c r="K409" i="16"/>
  <c r="L409" i="16"/>
  <c r="M409" i="16"/>
  <c r="C410" i="16"/>
  <c r="D410" i="16"/>
  <c r="E410" i="16"/>
  <c r="F410" i="16"/>
  <c r="G410" i="16"/>
  <c r="H410" i="16"/>
  <c r="I410" i="16"/>
  <c r="J410" i="16"/>
  <c r="K410" i="16"/>
  <c r="L410" i="16"/>
  <c r="M410" i="16"/>
  <c r="C411" i="16"/>
  <c r="D411" i="16"/>
  <c r="E411" i="16"/>
  <c r="F411" i="16"/>
  <c r="G411" i="16"/>
  <c r="H411" i="16"/>
  <c r="I411" i="16"/>
  <c r="J411" i="16"/>
  <c r="K411" i="16"/>
  <c r="L411" i="16"/>
  <c r="M411" i="16"/>
  <c r="C412" i="16"/>
  <c r="D412" i="16"/>
  <c r="E412" i="16"/>
  <c r="F412" i="16"/>
  <c r="G412" i="16"/>
  <c r="H412" i="16"/>
  <c r="I412" i="16"/>
  <c r="J412" i="16"/>
  <c r="K412" i="16"/>
  <c r="L412" i="16"/>
  <c r="M412" i="16"/>
  <c r="C413" i="16"/>
  <c r="D413" i="16"/>
  <c r="E413" i="16"/>
  <c r="F413" i="16"/>
  <c r="G413" i="16"/>
  <c r="H413" i="16"/>
  <c r="I413" i="16"/>
  <c r="J413" i="16"/>
  <c r="K413" i="16"/>
  <c r="L413" i="16"/>
  <c r="M413" i="16"/>
  <c r="C414" i="16"/>
  <c r="D414" i="16"/>
  <c r="E414" i="16"/>
  <c r="F414" i="16"/>
  <c r="G414" i="16"/>
  <c r="H414" i="16"/>
  <c r="I414" i="16"/>
  <c r="J414" i="16"/>
  <c r="K414" i="16"/>
  <c r="L414" i="16"/>
  <c r="M414" i="16"/>
  <c r="C415" i="16"/>
  <c r="D415" i="16"/>
  <c r="E415" i="16"/>
  <c r="F415" i="16"/>
  <c r="G415" i="16"/>
  <c r="H415" i="16"/>
  <c r="I415" i="16"/>
  <c r="J415" i="16"/>
  <c r="K415" i="16"/>
  <c r="L415" i="16"/>
  <c r="M415" i="16"/>
  <c r="C416" i="16"/>
  <c r="D416" i="16"/>
  <c r="E416" i="16"/>
  <c r="F416" i="16"/>
  <c r="G416" i="16"/>
  <c r="H416" i="16"/>
  <c r="I416" i="16"/>
  <c r="J416" i="16"/>
  <c r="K416" i="16"/>
  <c r="L416" i="16"/>
  <c r="M416" i="16"/>
  <c r="C417" i="16"/>
  <c r="D417" i="16"/>
  <c r="E417" i="16"/>
  <c r="F417" i="16"/>
  <c r="G417" i="16"/>
  <c r="H417" i="16"/>
  <c r="I417" i="16"/>
  <c r="J417" i="16"/>
  <c r="K417" i="16"/>
  <c r="L417" i="16"/>
  <c r="M417" i="16"/>
  <c r="C418" i="16"/>
  <c r="D418" i="16"/>
  <c r="E418" i="16"/>
  <c r="F418" i="16"/>
  <c r="G418" i="16"/>
  <c r="H418" i="16"/>
  <c r="I418" i="16"/>
  <c r="J418" i="16"/>
  <c r="K418" i="16"/>
  <c r="L418" i="16"/>
  <c r="M418" i="16"/>
  <c r="C419" i="16"/>
  <c r="D419" i="16"/>
  <c r="E419" i="16"/>
  <c r="F419" i="16"/>
  <c r="G419" i="16"/>
  <c r="H419" i="16"/>
  <c r="I419" i="16"/>
  <c r="J419" i="16"/>
  <c r="K419" i="16"/>
  <c r="L419" i="16"/>
  <c r="M419" i="16"/>
  <c r="C420" i="16"/>
  <c r="D420" i="16"/>
  <c r="E420" i="16"/>
  <c r="F420" i="16"/>
  <c r="G420" i="16"/>
  <c r="H420" i="16"/>
  <c r="I420" i="16"/>
  <c r="J420" i="16"/>
  <c r="K420" i="16"/>
  <c r="L420" i="16"/>
  <c r="M420" i="16"/>
  <c r="C421" i="16"/>
  <c r="D421" i="16"/>
  <c r="E421" i="16"/>
  <c r="F421" i="16"/>
  <c r="G421" i="16"/>
  <c r="H421" i="16"/>
  <c r="I421" i="16"/>
  <c r="J421" i="16"/>
  <c r="K421" i="16"/>
  <c r="L421" i="16"/>
  <c r="M421" i="16"/>
  <c r="C422" i="16"/>
  <c r="D422" i="16"/>
  <c r="E422" i="16"/>
  <c r="F422" i="16"/>
  <c r="G422" i="16"/>
  <c r="H422" i="16"/>
  <c r="I422" i="16"/>
  <c r="J422" i="16"/>
  <c r="K422" i="16"/>
  <c r="L422" i="16"/>
  <c r="M422" i="16"/>
  <c r="C423" i="16"/>
  <c r="D423" i="16"/>
  <c r="E423" i="16"/>
  <c r="F423" i="16"/>
  <c r="G423" i="16"/>
  <c r="H423" i="16"/>
  <c r="I423" i="16"/>
  <c r="J423" i="16"/>
  <c r="K423" i="16"/>
  <c r="L423" i="16"/>
  <c r="M423" i="16"/>
  <c r="C424" i="16"/>
  <c r="D424" i="16"/>
  <c r="E424" i="16"/>
  <c r="F424" i="16"/>
  <c r="G424" i="16"/>
  <c r="H424" i="16"/>
  <c r="I424" i="16"/>
  <c r="J424" i="16"/>
  <c r="K424" i="16"/>
  <c r="L424" i="16"/>
  <c r="M424" i="16"/>
  <c r="C425" i="16"/>
  <c r="D425" i="16"/>
  <c r="E425" i="16"/>
  <c r="F425" i="16"/>
  <c r="G425" i="16"/>
  <c r="H425" i="16"/>
  <c r="I425" i="16"/>
  <c r="J425" i="16"/>
  <c r="K425" i="16"/>
  <c r="L425" i="16"/>
  <c r="M425" i="16"/>
  <c r="C426" i="16"/>
  <c r="D426" i="16"/>
  <c r="E426" i="16"/>
  <c r="F426" i="16"/>
  <c r="G426" i="16"/>
  <c r="H426" i="16"/>
  <c r="I426" i="16"/>
  <c r="J426" i="16"/>
  <c r="K426" i="16"/>
  <c r="L426" i="16"/>
  <c r="M426" i="16"/>
  <c r="C427" i="16"/>
  <c r="D427" i="16"/>
  <c r="E427" i="16"/>
  <c r="F427" i="16"/>
  <c r="G427" i="16"/>
  <c r="H427" i="16"/>
  <c r="I427" i="16"/>
  <c r="J427" i="16"/>
  <c r="K427" i="16"/>
  <c r="L427" i="16"/>
  <c r="M427" i="16"/>
  <c r="C428" i="16"/>
  <c r="D428" i="16"/>
  <c r="E428" i="16"/>
  <c r="F428" i="16"/>
  <c r="G428" i="16"/>
  <c r="H428" i="16"/>
  <c r="I428" i="16"/>
  <c r="J428" i="16"/>
  <c r="K428" i="16"/>
  <c r="L428" i="16"/>
  <c r="M428" i="16"/>
  <c r="C429" i="16"/>
  <c r="D429" i="16"/>
  <c r="E429" i="16"/>
  <c r="F429" i="16"/>
  <c r="G429" i="16"/>
  <c r="H429" i="16"/>
  <c r="I429" i="16"/>
  <c r="J429" i="16"/>
  <c r="K429" i="16"/>
  <c r="L429" i="16"/>
  <c r="M429" i="16"/>
  <c r="C430" i="16"/>
  <c r="D430" i="16"/>
  <c r="E430" i="16"/>
  <c r="F430" i="16"/>
  <c r="G430" i="16"/>
  <c r="H430" i="16"/>
  <c r="I430" i="16"/>
  <c r="J430" i="16"/>
  <c r="K430" i="16"/>
  <c r="L430" i="16"/>
  <c r="M430" i="16"/>
  <c r="C431" i="16"/>
  <c r="D431" i="16"/>
  <c r="E431" i="16"/>
  <c r="F431" i="16"/>
  <c r="G431" i="16"/>
  <c r="H431" i="16"/>
  <c r="I431" i="16"/>
  <c r="J431" i="16"/>
  <c r="K431" i="16"/>
  <c r="L431" i="16"/>
  <c r="M431" i="16"/>
  <c r="C432" i="16"/>
  <c r="D432" i="16"/>
  <c r="E432" i="16"/>
  <c r="F432" i="16"/>
  <c r="G432" i="16"/>
  <c r="H432" i="16"/>
  <c r="I432" i="16"/>
  <c r="J432" i="16"/>
  <c r="K432" i="16"/>
  <c r="L432" i="16"/>
  <c r="M432" i="16"/>
  <c r="C433" i="16"/>
  <c r="D433" i="16"/>
  <c r="E433" i="16"/>
  <c r="F433" i="16"/>
  <c r="G433" i="16"/>
  <c r="H433" i="16"/>
  <c r="I433" i="16"/>
  <c r="J433" i="16"/>
  <c r="K433" i="16"/>
  <c r="L433" i="16"/>
  <c r="M433" i="16"/>
  <c r="C434" i="16"/>
  <c r="D434" i="16"/>
  <c r="E434" i="16"/>
  <c r="F434" i="16"/>
  <c r="G434" i="16"/>
  <c r="H434" i="16"/>
  <c r="I434" i="16"/>
  <c r="J434" i="16"/>
  <c r="K434" i="16"/>
  <c r="L434" i="16"/>
  <c r="M434" i="16"/>
  <c r="C435" i="16"/>
  <c r="D435" i="16"/>
  <c r="E435" i="16"/>
  <c r="F435" i="16"/>
  <c r="G435" i="16"/>
  <c r="H435" i="16"/>
  <c r="I435" i="16"/>
  <c r="J435" i="16"/>
  <c r="K435" i="16"/>
  <c r="L435" i="16"/>
  <c r="M435" i="16"/>
  <c r="C436" i="16"/>
  <c r="D436" i="16"/>
  <c r="E436" i="16"/>
  <c r="F436" i="16"/>
  <c r="G436" i="16"/>
  <c r="H436" i="16"/>
  <c r="I436" i="16"/>
  <c r="J436" i="16"/>
  <c r="K436" i="16"/>
  <c r="L436" i="16"/>
  <c r="M436" i="16"/>
  <c r="C437" i="16"/>
  <c r="D437" i="16"/>
  <c r="E437" i="16"/>
  <c r="F437" i="16"/>
  <c r="G437" i="16"/>
  <c r="H437" i="16"/>
  <c r="I437" i="16"/>
  <c r="J437" i="16"/>
  <c r="K437" i="16"/>
  <c r="L437" i="16"/>
  <c r="M437" i="16"/>
  <c r="C438" i="16"/>
  <c r="D438" i="16"/>
  <c r="E438" i="16"/>
  <c r="F438" i="16"/>
  <c r="G438" i="16"/>
  <c r="H438" i="16"/>
  <c r="I438" i="16"/>
  <c r="J438" i="16"/>
  <c r="K438" i="16"/>
  <c r="L438" i="16"/>
  <c r="M438" i="16"/>
  <c r="C439" i="16"/>
  <c r="D439" i="16"/>
  <c r="E439" i="16"/>
  <c r="F439" i="16"/>
  <c r="G439" i="16"/>
  <c r="H439" i="16"/>
  <c r="I439" i="16"/>
  <c r="J439" i="16"/>
  <c r="K439" i="16"/>
  <c r="L439" i="16"/>
  <c r="M439" i="16"/>
  <c r="C440" i="16"/>
  <c r="D440" i="16"/>
  <c r="E440" i="16"/>
  <c r="F440" i="16"/>
  <c r="G440" i="16"/>
  <c r="H440" i="16"/>
  <c r="I440" i="16"/>
  <c r="J440" i="16"/>
  <c r="K440" i="16"/>
  <c r="L440" i="16"/>
  <c r="M440" i="16"/>
  <c r="C441" i="16"/>
  <c r="D441" i="16"/>
  <c r="E441" i="16"/>
  <c r="F441" i="16"/>
  <c r="G441" i="16"/>
  <c r="H441" i="16"/>
  <c r="I441" i="16"/>
  <c r="J441" i="16"/>
  <c r="K441" i="16"/>
  <c r="L441" i="16"/>
  <c r="M441" i="16"/>
  <c r="C442" i="16"/>
  <c r="D442" i="16"/>
  <c r="E442" i="16"/>
  <c r="F442" i="16"/>
  <c r="G442" i="16"/>
  <c r="H442" i="16"/>
  <c r="I442" i="16"/>
  <c r="J442" i="16"/>
  <c r="K442" i="16"/>
  <c r="L442" i="16"/>
  <c r="M442" i="16"/>
  <c r="C443" i="16"/>
  <c r="D443" i="16"/>
  <c r="E443" i="16"/>
  <c r="F443" i="16"/>
  <c r="G443" i="16"/>
  <c r="H443" i="16"/>
  <c r="I443" i="16"/>
  <c r="J443" i="16"/>
  <c r="K443" i="16"/>
  <c r="L443" i="16"/>
  <c r="M443" i="16"/>
  <c r="C444" i="16"/>
  <c r="D444" i="16"/>
  <c r="E444" i="16"/>
  <c r="F444" i="16"/>
  <c r="G444" i="16"/>
  <c r="H444" i="16"/>
  <c r="I444" i="16"/>
  <c r="J444" i="16"/>
  <c r="K444" i="16"/>
  <c r="L444" i="16"/>
  <c r="M444" i="16"/>
  <c r="C445" i="16"/>
  <c r="D445" i="16"/>
  <c r="E445" i="16"/>
  <c r="F445" i="16"/>
  <c r="G445" i="16"/>
  <c r="H445" i="16"/>
  <c r="I445" i="16"/>
  <c r="J445" i="16"/>
  <c r="K445" i="16"/>
  <c r="L445" i="16"/>
  <c r="M445" i="16"/>
  <c r="C446" i="16"/>
  <c r="D446" i="16"/>
  <c r="E446" i="16"/>
  <c r="F446" i="16"/>
  <c r="G446" i="16"/>
  <c r="H446" i="16"/>
  <c r="I446" i="16"/>
  <c r="J446" i="16"/>
  <c r="K446" i="16"/>
  <c r="L446" i="16"/>
  <c r="M446" i="16"/>
  <c r="C447" i="16"/>
  <c r="D447" i="16"/>
  <c r="E447" i="16"/>
  <c r="F447" i="16"/>
  <c r="G447" i="16"/>
  <c r="H447" i="16"/>
  <c r="I447" i="16"/>
  <c r="J447" i="16"/>
  <c r="K447" i="16"/>
  <c r="L447" i="16"/>
  <c r="M447" i="16"/>
  <c r="C448" i="16"/>
  <c r="D448" i="16"/>
  <c r="E448" i="16"/>
  <c r="F448" i="16"/>
  <c r="G448" i="16"/>
  <c r="H448" i="16"/>
  <c r="I448" i="16"/>
  <c r="J448" i="16"/>
  <c r="K448" i="16"/>
  <c r="L448" i="16"/>
  <c r="M448" i="16"/>
  <c r="C449" i="16"/>
  <c r="D449" i="16"/>
  <c r="E449" i="16"/>
  <c r="F449" i="16"/>
  <c r="G449" i="16"/>
  <c r="H449" i="16"/>
  <c r="I449" i="16"/>
  <c r="J449" i="16"/>
  <c r="K449" i="16"/>
  <c r="L449" i="16"/>
  <c r="M449" i="16"/>
  <c r="C450" i="16"/>
  <c r="D450" i="16"/>
  <c r="E450" i="16"/>
  <c r="F450" i="16"/>
  <c r="G450" i="16"/>
  <c r="H450" i="16"/>
  <c r="I450" i="16"/>
  <c r="J450" i="16"/>
  <c r="K450" i="16"/>
  <c r="L450" i="16"/>
  <c r="M450" i="16"/>
  <c r="C451" i="16"/>
  <c r="D451" i="16"/>
  <c r="E451" i="16"/>
  <c r="F451" i="16"/>
  <c r="G451" i="16"/>
  <c r="H451" i="16"/>
  <c r="I451" i="16"/>
  <c r="J451" i="16"/>
  <c r="K451" i="16"/>
  <c r="L451" i="16"/>
  <c r="M451" i="16"/>
  <c r="C452" i="16"/>
  <c r="D452" i="16"/>
  <c r="E452" i="16"/>
  <c r="F452" i="16"/>
  <c r="G452" i="16"/>
  <c r="H452" i="16"/>
  <c r="I452" i="16"/>
  <c r="J452" i="16"/>
  <c r="K452" i="16"/>
  <c r="L452" i="16"/>
  <c r="M452" i="16"/>
  <c r="C453" i="16"/>
  <c r="D453" i="16"/>
  <c r="E453" i="16"/>
  <c r="F453" i="16"/>
  <c r="G453" i="16"/>
  <c r="H453" i="16"/>
  <c r="I453" i="16"/>
  <c r="J453" i="16"/>
  <c r="K453" i="16"/>
  <c r="L453" i="16"/>
  <c r="M453" i="16"/>
  <c r="C454" i="16"/>
  <c r="D454" i="16"/>
  <c r="E454" i="16"/>
  <c r="F454" i="16"/>
  <c r="G454" i="16"/>
  <c r="H454" i="16"/>
  <c r="I454" i="16"/>
  <c r="J454" i="16"/>
  <c r="K454" i="16"/>
  <c r="L454" i="16"/>
  <c r="M454" i="16"/>
  <c r="C455" i="16"/>
  <c r="D455" i="16"/>
  <c r="E455" i="16"/>
  <c r="F455" i="16"/>
  <c r="G455" i="16"/>
  <c r="H455" i="16"/>
  <c r="I455" i="16"/>
  <c r="J455" i="16"/>
  <c r="K455" i="16"/>
  <c r="L455" i="16"/>
  <c r="M455" i="16"/>
  <c r="C456" i="16"/>
  <c r="D456" i="16"/>
  <c r="E456" i="16"/>
  <c r="F456" i="16"/>
  <c r="G456" i="16"/>
  <c r="H456" i="16"/>
  <c r="I456" i="16"/>
  <c r="J456" i="16"/>
  <c r="K456" i="16"/>
  <c r="L456" i="16"/>
  <c r="M456" i="16"/>
  <c r="C457" i="16"/>
  <c r="D457" i="16"/>
  <c r="E457" i="16"/>
  <c r="F457" i="16"/>
  <c r="G457" i="16"/>
  <c r="H457" i="16"/>
  <c r="I457" i="16"/>
  <c r="J457" i="16"/>
  <c r="K457" i="16"/>
  <c r="L457" i="16"/>
  <c r="M457" i="16"/>
  <c r="C458" i="16"/>
  <c r="D458" i="16"/>
  <c r="E458" i="16"/>
  <c r="F458" i="16"/>
  <c r="G458" i="16"/>
  <c r="H458" i="16"/>
  <c r="I458" i="16"/>
  <c r="J458" i="16"/>
  <c r="K458" i="16"/>
  <c r="L458" i="16"/>
  <c r="M458" i="16"/>
  <c r="C459" i="16"/>
  <c r="D459" i="16"/>
  <c r="E459" i="16"/>
  <c r="F459" i="16"/>
  <c r="G459" i="16"/>
  <c r="H459" i="16"/>
  <c r="I459" i="16"/>
  <c r="J459" i="16"/>
  <c r="K459" i="16"/>
  <c r="L459" i="16"/>
  <c r="M459" i="16"/>
  <c r="C460" i="16"/>
  <c r="D460" i="16"/>
  <c r="E460" i="16"/>
  <c r="F460" i="16"/>
  <c r="G460" i="16"/>
  <c r="H460" i="16"/>
  <c r="I460" i="16"/>
  <c r="J460" i="16"/>
  <c r="K460" i="16"/>
  <c r="L460" i="16"/>
  <c r="M460" i="16"/>
  <c r="C461" i="16"/>
  <c r="D461" i="16"/>
  <c r="E461" i="16"/>
  <c r="F461" i="16"/>
  <c r="G461" i="16"/>
  <c r="H461" i="16"/>
  <c r="I461" i="16"/>
  <c r="J461" i="16"/>
  <c r="K461" i="16"/>
  <c r="L461" i="16"/>
  <c r="M461" i="16"/>
  <c r="C462" i="16"/>
  <c r="D462" i="16"/>
  <c r="E462" i="16"/>
  <c r="F462" i="16"/>
  <c r="G462" i="16"/>
  <c r="H462" i="16"/>
  <c r="I462" i="16"/>
  <c r="J462" i="16"/>
  <c r="K462" i="16"/>
  <c r="L462" i="16"/>
  <c r="M462" i="16"/>
  <c r="C463" i="16"/>
  <c r="D463" i="16"/>
  <c r="E463" i="16"/>
  <c r="F463" i="16"/>
  <c r="G463" i="16"/>
  <c r="H463" i="16"/>
  <c r="I463" i="16"/>
  <c r="J463" i="16"/>
  <c r="K463" i="16"/>
  <c r="L463" i="16"/>
  <c r="M463" i="16"/>
  <c r="C464" i="16"/>
  <c r="D464" i="16"/>
  <c r="E464" i="16"/>
  <c r="F464" i="16"/>
  <c r="G464" i="16"/>
  <c r="H464" i="16"/>
  <c r="I464" i="16"/>
  <c r="J464" i="16"/>
  <c r="K464" i="16"/>
  <c r="L464" i="16"/>
  <c r="M464" i="16"/>
  <c r="C465" i="16"/>
  <c r="D465" i="16"/>
  <c r="E465" i="16"/>
  <c r="F465" i="16"/>
  <c r="G465" i="16"/>
  <c r="H465" i="16"/>
  <c r="I465" i="16"/>
  <c r="J465" i="16"/>
  <c r="K465" i="16"/>
  <c r="L465" i="16"/>
  <c r="M465" i="16"/>
  <c r="C466" i="16"/>
  <c r="D466" i="16"/>
  <c r="E466" i="16"/>
  <c r="F466" i="16"/>
  <c r="G466" i="16"/>
  <c r="H466" i="16"/>
  <c r="I466" i="16"/>
  <c r="J466" i="16"/>
  <c r="K466" i="16"/>
  <c r="L466" i="16"/>
  <c r="M466" i="16"/>
  <c r="C467" i="16"/>
  <c r="D467" i="16"/>
  <c r="E467" i="16"/>
  <c r="F467" i="16"/>
  <c r="G467" i="16"/>
  <c r="H467" i="16"/>
  <c r="I467" i="16"/>
  <c r="J467" i="16"/>
  <c r="K467" i="16"/>
  <c r="L467" i="16"/>
  <c r="M467" i="16"/>
  <c r="C468" i="16"/>
  <c r="D468" i="16"/>
  <c r="E468" i="16"/>
  <c r="F468" i="16"/>
  <c r="G468" i="16"/>
  <c r="H468" i="16"/>
  <c r="I468" i="16"/>
  <c r="J468" i="16"/>
  <c r="K468" i="16"/>
  <c r="L468" i="16"/>
  <c r="M468" i="16"/>
  <c r="C469" i="16"/>
  <c r="D469" i="16"/>
  <c r="E469" i="16"/>
  <c r="F469" i="16"/>
  <c r="G469" i="16"/>
  <c r="H469" i="16"/>
  <c r="I469" i="16"/>
  <c r="J469" i="16"/>
  <c r="K469" i="16"/>
  <c r="L469" i="16"/>
  <c r="M469" i="16"/>
  <c r="C470" i="16"/>
  <c r="D470" i="16"/>
  <c r="E470" i="16"/>
  <c r="F470" i="16"/>
  <c r="G470" i="16"/>
  <c r="H470" i="16"/>
  <c r="I470" i="16"/>
  <c r="J470" i="16"/>
  <c r="K470" i="16"/>
  <c r="L470" i="16"/>
  <c r="M470" i="16"/>
  <c r="C471" i="16"/>
  <c r="D471" i="16"/>
  <c r="E471" i="16"/>
  <c r="F471" i="16"/>
  <c r="G471" i="16"/>
  <c r="H471" i="16"/>
  <c r="I471" i="16"/>
  <c r="J471" i="16"/>
  <c r="K471" i="16"/>
  <c r="L471" i="16"/>
  <c r="M471" i="16"/>
  <c r="C472" i="16"/>
  <c r="D472" i="16"/>
  <c r="E472" i="16"/>
  <c r="F472" i="16"/>
  <c r="G472" i="16"/>
  <c r="H472" i="16"/>
  <c r="I472" i="16"/>
  <c r="J472" i="16"/>
  <c r="K472" i="16"/>
  <c r="L472" i="16"/>
  <c r="M472" i="16"/>
  <c r="C473" i="16"/>
  <c r="D473" i="16"/>
  <c r="E473" i="16"/>
  <c r="F473" i="16"/>
  <c r="G473" i="16"/>
  <c r="H473" i="16"/>
  <c r="I473" i="16"/>
  <c r="J473" i="16"/>
  <c r="K473" i="16"/>
  <c r="L473" i="16"/>
  <c r="M473" i="16"/>
  <c r="C474" i="16"/>
  <c r="D474" i="16"/>
  <c r="E474" i="16"/>
  <c r="F474" i="16"/>
  <c r="G474" i="16"/>
  <c r="H474" i="16"/>
  <c r="I474" i="16"/>
  <c r="J474" i="16"/>
  <c r="K474" i="16"/>
  <c r="L474" i="16"/>
  <c r="M474" i="16"/>
  <c r="C475" i="16"/>
  <c r="D475" i="16"/>
  <c r="E475" i="16"/>
  <c r="F475" i="16"/>
  <c r="G475" i="16"/>
  <c r="H475" i="16"/>
  <c r="I475" i="16"/>
  <c r="J475" i="16"/>
  <c r="K475" i="16"/>
  <c r="L475" i="16"/>
  <c r="M475" i="16"/>
  <c r="C476" i="16"/>
  <c r="D476" i="16"/>
  <c r="E476" i="16"/>
  <c r="F476" i="16"/>
  <c r="G476" i="16"/>
  <c r="H476" i="16"/>
  <c r="I476" i="16"/>
  <c r="J476" i="16"/>
  <c r="K476" i="16"/>
  <c r="L476" i="16"/>
  <c r="M476" i="16"/>
  <c r="C477" i="16"/>
  <c r="D477" i="16"/>
  <c r="E477" i="16"/>
  <c r="F477" i="16"/>
  <c r="G477" i="16"/>
  <c r="H477" i="16"/>
  <c r="I477" i="16"/>
  <c r="J477" i="16"/>
  <c r="K477" i="16"/>
  <c r="L477" i="16"/>
  <c r="M477" i="16"/>
  <c r="C478" i="16"/>
  <c r="D478" i="16"/>
  <c r="E478" i="16"/>
  <c r="F478" i="16"/>
  <c r="G478" i="16"/>
  <c r="H478" i="16"/>
  <c r="I478" i="16"/>
  <c r="J478" i="16"/>
  <c r="K478" i="16"/>
  <c r="L478" i="16"/>
  <c r="M478" i="16"/>
  <c r="C479" i="16"/>
  <c r="D479" i="16"/>
  <c r="E479" i="16"/>
  <c r="F479" i="16"/>
  <c r="G479" i="16"/>
  <c r="H479" i="16"/>
  <c r="I479" i="16"/>
  <c r="J479" i="16"/>
  <c r="K479" i="16"/>
  <c r="L479" i="16"/>
  <c r="M479" i="16"/>
  <c r="C480" i="16"/>
  <c r="D480" i="16"/>
  <c r="E480" i="16"/>
  <c r="F480" i="16"/>
  <c r="G480" i="16"/>
  <c r="H480" i="16"/>
  <c r="I480" i="16"/>
  <c r="J480" i="16"/>
  <c r="K480" i="16"/>
  <c r="L480" i="16"/>
  <c r="M480" i="16"/>
  <c r="C481" i="16"/>
  <c r="D481" i="16"/>
  <c r="E481" i="16"/>
  <c r="F481" i="16"/>
  <c r="G481" i="16"/>
  <c r="H481" i="16"/>
  <c r="I481" i="16"/>
  <c r="J481" i="16"/>
  <c r="K481" i="16"/>
  <c r="L481" i="16"/>
  <c r="M481" i="16"/>
  <c r="C482" i="16"/>
  <c r="D482" i="16"/>
  <c r="E482" i="16"/>
  <c r="F482" i="16"/>
  <c r="G482" i="16"/>
  <c r="H482" i="16"/>
  <c r="I482" i="16"/>
  <c r="J482" i="16"/>
  <c r="K482" i="16"/>
  <c r="L482" i="16"/>
  <c r="M482" i="16"/>
  <c r="C483" i="16"/>
  <c r="D483" i="16"/>
  <c r="E483" i="16"/>
  <c r="F483" i="16"/>
  <c r="G483" i="16"/>
  <c r="H483" i="16"/>
  <c r="I483" i="16"/>
  <c r="J483" i="16"/>
  <c r="K483" i="16"/>
  <c r="L483" i="16"/>
  <c r="M483" i="16"/>
  <c r="C484" i="16"/>
  <c r="D484" i="16"/>
  <c r="E484" i="16"/>
  <c r="F484" i="16"/>
  <c r="G484" i="16"/>
  <c r="H484" i="16"/>
  <c r="I484" i="16"/>
  <c r="J484" i="16"/>
  <c r="K484" i="16"/>
  <c r="L484" i="16"/>
  <c r="M484" i="16"/>
  <c r="C485" i="16"/>
  <c r="D485" i="16"/>
  <c r="E485" i="16"/>
  <c r="F485" i="16"/>
  <c r="G485" i="16"/>
  <c r="H485" i="16"/>
  <c r="I485" i="16"/>
  <c r="J485" i="16"/>
  <c r="K485" i="16"/>
  <c r="L485" i="16"/>
  <c r="M485" i="16"/>
  <c r="C486" i="16"/>
  <c r="D486" i="16"/>
  <c r="E486" i="16"/>
  <c r="F486" i="16"/>
  <c r="G486" i="16"/>
  <c r="H486" i="16"/>
  <c r="I486" i="16"/>
  <c r="J486" i="16"/>
  <c r="K486" i="16"/>
  <c r="L486" i="16"/>
  <c r="M486" i="16"/>
  <c r="C487" i="16"/>
  <c r="D487" i="16"/>
  <c r="E487" i="16"/>
  <c r="F487" i="16"/>
  <c r="G487" i="16"/>
  <c r="H487" i="16"/>
  <c r="I487" i="16"/>
  <c r="J487" i="16"/>
  <c r="K487" i="16"/>
  <c r="L487" i="16"/>
  <c r="M487" i="16"/>
  <c r="C488" i="16"/>
  <c r="D488" i="16"/>
  <c r="E488" i="16"/>
  <c r="F488" i="16"/>
  <c r="G488" i="16"/>
  <c r="H488" i="16"/>
  <c r="I488" i="16"/>
  <c r="J488" i="16"/>
  <c r="K488" i="16"/>
  <c r="L488" i="16"/>
  <c r="M488" i="16"/>
  <c r="C489" i="16"/>
  <c r="D489" i="16"/>
  <c r="E489" i="16"/>
  <c r="F489" i="16"/>
  <c r="G489" i="16"/>
  <c r="H489" i="16"/>
  <c r="I489" i="16"/>
  <c r="J489" i="16"/>
  <c r="K489" i="16"/>
  <c r="L489" i="16"/>
  <c r="M489" i="16"/>
  <c r="C490" i="16"/>
  <c r="D490" i="16"/>
  <c r="E490" i="16"/>
  <c r="F490" i="16"/>
  <c r="G490" i="16"/>
  <c r="H490" i="16"/>
  <c r="I490" i="16"/>
  <c r="J490" i="16"/>
  <c r="K490" i="16"/>
  <c r="L490" i="16"/>
  <c r="M490" i="16"/>
  <c r="C491" i="16"/>
  <c r="D491" i="16"/>
  <c r="E491" i="16"/>
  <c r="F491" i="16"/>
  <c r="G491" i="16"/>
  <c r="H491" i="16"/>
  <c r="I491" i="16"/>
  <c r="J491" i="16"/>
  <c r="K491" i="16"/>
  <c r="L491" i="16"/>
  <c r="M491" i="16"/>
  <c r="C492" i="16"/>
  <c r="D492" i="16"/>
  <c r="E492" i="16"/>
  <c r="F492" i="16"/>
  <c r="G492" i="16"/>
  <c r="H492" i="16"/>
  <c r="I492" i="16"/>
  <c r="J492" i="16"/>
  <c r="K492" i="16"/>
  <c r="L492" i="16"/>
  <c r="M492" i="16"/>
  <c r="C493" i="16"/>
  <c r="D493" i="16"/>
  <c r="E493" i="16"/>
  <c r="F493" i="16"/>
  <c r="G493" i="16"/>
  <c r="H493" i="16"/>
  <c r="I493" i="16"/>
  <c r="J493" i="16"/>
  <c r="K493" i="16"/>
  <c r="L493" i="16"/>
  <c r="M493" i="16"/>
  <c r="C494" i="16"/>
  <c r="D494" i="16"/>
  <c r="E494" i="16"/>
  <c r="F494" i="16"/>
  <c r="G494" i="16"/>
  <c r="H494" i="16"/>
  <c r="I494" i="16"/>
  <c r="J494" i="16"/>
  <c r="K494" i="16"/>
  <c r="L494" i="16"/>
  <c r="M494" i="16"/>
  <c r="C495" i="16"/>
  <c r="D495" i="16"/>
  <c r="E495" i="16"/>
  <c r="F495" i="16"/>
  <c r="G495" i="16"/>
  <c r="H495" i="16"/>
  <c r="I495" i="16"/>
  <c r="J495" i="16"/>
  <c r="K495" i="16"/>
  <c r="L495" i="16"/>
  <c r="M495" i="16"/>
  <c r="C496" i="16"/>
  <c r="D496" i="16"/>
  <c r="E496" i="16"/>
  <c r="F496" i="16"/>
  <c r="G496" i="16"/>
  <c r="H496" i="16"/>
  <c r="I496" i="16"/>
  <c r="J496" i="16"/>
  <c r="K496" i="16"/>
  <c r="L496" i="16"/>
  <c r="M496" i="16"/>
  <c r="C497" i="16"/>
  <c r="D497" i="16"/>
  <c r="E497" i="16"/>
  <c r="F497" i="16"/>
  <c r="G497" i="16"/>
  <c r="H497" i="16"/>
  <c r="I497" i="16"/>
  <c r="J497" i="16"/>
  <c r="K497" i="16"/>
  <c r="L497" i="16"/>
  <c r="M497" i="16"/>
  <c r="C498" i="16"/>
  <c r="D498" i="16"/>
  <c r="E498" i="16"/>
  <c r="F498" i="16"/>
  <c r="G498" i="16"/>
  <c r="H498" i="16"/>
  <c r="I498" i="16"/>
  <c r="J498" i="16"/>
  <c r="K498" i="16"/>
  <c r="L498" i="16"/>
  <c r="M498" i="16"/>
  <c r="C499" i="16"/>
  <c r="D499" i="16"/>
  <c r="E499" i="16"/>
  <c r="F499" i="16"/>
  <c r="G499" i="16"/>
  <c r="H499" i="16"/>
  <c r="I499" i="16"/>
  <c r="J499" i="16"/>
  <c r="K499" i="16"/>
  <c r="L499" i="16"/>
  <c r="M499" i="16"/>
  <c r="C500" i="16"/>
  <c r="D500" i="16"/>
  <c r="E500" i="16"/>
  <c r="F500" i="16"/>
  <c r="G500" i="16"/>
  <c r="H500" i="16"/>
  <c r="I500" i="16"/>
  <c r="J500" i="16"/>
  <c r="K500" i="16"/>
  <c r="L500" i="16"/>
  <c r="M500" i="16"/>
  <c r="C501" i="16"/>
  <c r="D501" i="16"/>
  <c r="E501" i="16"/>
  <c r="F501" i="16"/>
  <c r="G501" i="16"/>
  <c r="H501" i="16"/>
  <c r="I501" i="16"/>
  <c r="J501" i="16"/>
  <c r="K501" i="16"/>
  <c r="L501" i="16"/>
  <c r="M501" i="16"/>
  <c r="C502" i="16"/>
  <c r="D502" i="16"/>
  <c r="E502" i="16"/>
  <c r="F502" i="16"/>
  <c r="G502" i="16"/>
  <c r="H502" i="16"/>
  <c r="I502" i="16"/>
  <c r="J502" i="16"/>
  <c r="K502" i="16"/>
  <c r="L502" i="16"/>
  <c r="M502" i="16"/>
  <c r="C503" i="16"/>
  <c r="D503" i="16"/>
  <c r="E503" i="16"/>
  <c r="F503" i="16"/>
  <c r="G503" i="16"/>
  <c r="H503" i="16"/>
  <c r="I503" i="16"/>
  <c r="J503" i="16"/>
  <c r="K503" i="16"/>
  <c r="L503" i="16"/>
  <c r="M503" i="16"/>
  <c r="C504" i="16"/>
  <c r="D504" i="16"/>
  <c r="E504" i="16"/>
  <c r="F504" i="16"/>
  <c r="G504" i="16"/>
  <c r="H504" i="16"/>
  <c r="I504" i="16"/>
  <c r="J504" i="16"/>
  <c r="K504" i="16"/>
  <c r="L504" i="16"/>
  <c r="M504" i="16"/>
  <c r="C505" i="16"/>
  <c r="D505" i="16"/>
  <c r="E505" i="16"/>
  <c r="F505" i="16"/>
  <c r="G505" i="16"/>
  <c r="H505" i="16"/>
  <c r="I505" i="16"/>
  <c r="J505" i="16"/>
  <c r="K505" i="16"/>
  <c r="L505" i="16"/>
  <c r="M505" i="16"/>
  <c r="C506" i="16"/>
  <c r="D506" i="16"/>
  <c r="E506" i="16"/>
  <c r="F506" i="16"/>
  <c r="G506" i="16"/>
  <c r="H506" i="16"/>
  <c r="I506" i="16"/>
  <c r="J506" i="16"/>
  <c r="K506" i="16"/>
  <c r="L506" i="16"/>
  <c r="M506" i="16"/>
  <c r="C507" i="16"/>
  <c r="D507" i="16"/>
  <c r="E507" i="16"/>
  <c r="F507" i="16"/>
  <c r="G507" i="16"/>
  <c r="H507" i="16"/>
  <c r="I507" i="16"/>
  <c r="J507" i="16"/>
  <c r="K507" i="16"/>
  <c r="L507" i="16"/>
  <c r="M507" i="16"/>
  <c r="C508" i="16"/>
  <c r="D508" i="16"/>
  <c r="E508" i="16"/>
  <c r="F508" i="16"/>
  <c r="G508" i="16"/>
  <c r="H508" i="16"/>
  <c r="I508" i="16"/>
  <c r="J508" i="16"/>
  <c r="K508" i="16"/>
  <c r="L508" i="16"/>
  <c r="M508" i="16"/>
  <c r="C509" i="16"/>
  <c r="D509" i="16"/>
  <c r="E509" i="16"/>
  <c r="F509" i="16"/>
  <c r="G509" i="16"/>
  <c r="H509" i="16"/>
  <c r="I509" i="16"/>
  <c r="J509" i="16"/>
  <c r="K509" i="16"/>
  <c r="L509" i="16"/>
  <c r="M509" i="16"/>
  <c r="C510" i="16"/>
  <c r="D510" i="16"/>
  <c r="E510" i="16"/>
  <c r="F510" i="16"/>
  <c r="G510" i="16"/>
  <c r="H510" i="16"/>
  <c r="I510" i="16"/>
  <c r="J510" i="16"/>
  <c r="K510" i="16"/>
  <c r="L510" i="16"/>
  <c r="M510" i="16"/>
  <c r="C511" i="16"/>
  <c r="D511" i="16"/>
  <c r="E511" i="16"/>
  <c r="F511" i="16"/>
  <c r="G511" i="16"/>
  <c r="H511" i="16"/>
  <c r="I511" i="16"/>
  <c r="J511" i="16"/>
  <c r="K511" i="16"/>
  <c r="L511" i="16"/>
  <c r="M511" i="16"/>
  <c r="C512" i="16"/>
  <c r="D512" i="16"/>
  <c r="E512" i="16"/>
  <c r="F512" i="16"/>
  <c r="G512" i="16"/>
  <c r="H512" i="16"/>
  <c r="I512" i="16"/>
  <c r="J512" i="16"/>
  <c r="K512" i="16"/>
  <c r="L512" i="16"/>
  <c r="M512" i="16"/>
  <c r="C513" i="16"/>
  <c r="D513" i="16"/>
  <c r="E513" i="16"/>
  <c r="F513" i="16"/>
  <c r="G513" i="16"/>
  <c r="H513" i="16"/>
  <c r="I513" i="16"/>
  <c r="J513" i="16"/>
  <c r="K513" i="16"/>
  <c r="L513" i="16"/>
  <c r="M513" i="16"/>
  <c r="C514" i="16"/>
  <c r="D514" i="16"/>
  <c r="E514" i="16"/>
  <c r="F514" i="16"/>
  <c r="G514" i="16"/>
  <c r="H514" i="16"/>
  <c r="I514" i="16"/>
  <c r="J514" i="16"/>
  <c r="K514" i="16"/>
  <c r="L514" i="16"/>
  <c r="M514" i="16"/>
  <c r="C515" i="16"/>
  <c r="D515" i="16"/>
  <c r="E515" i="16"/>
  <c r="F515" i="16"/>
  <c r="G515" i="16"/>
  <c r="H515" i="16"/>
  <c r="I515" i="16"/>
  <c r="J515" i="16"/>
  <c r="K515" i="16"/>
  <c r="L515" i="16"/>
  <c r="M515" i="16"/>
  <c r="C516" i="16"/>
  <c r="D516" i="16"/>
  <c r="E516" i="16"/>
  <c r="F516" i="16"/>
  <c r="G516" i="16"/>
  <c r="H516" i="16"/>
  <c r="I516" i="16"/>
  <c r="J516" i="16"/>
  <c r="K516" i="16"/>
  <c r="L516" i="16"/>
  <c r="M516" i="16"/>
  <c r="C517" i="16"/>
  <c r="D517" i="16"/>
  <c r="E517" i="16"/>
  <c r="F517" i="16"/>
  <c r="G517" i="16"/>
  <c r="H517" i="16"/>
  <c r="I517" i="16"/>
  <c r="J517" i="16"/>
  <c r="K517" i="16"/>
  <c r="L517" i="16"/>
  <c r="M517" i="16"/>
  <c r="C518" i="16"/>
  <c r="D518" i="16"/>
  <c r="E518" i="16"/>
  <c r="F518" i="16"/>
  <c r="G518" i="16"/>
  <c r="H518" i="16"/>
  <c r="I518" i="16"/>
  <c r="J518" i="16"/>
  <c r="K518" i="16"/>
  <c r="L518" i="16"/>
  <c r="M518" i="16"/>
  <c r="C519" i="16"/>
  <c r="D519" i="16"/>
  <c r="E519" i="16"/>
  <c r="F519" i="16"/>
  <c r="G519" i="16"/>
  <c r="H519" i="16"/>
  <c r="I519" i="16"/>
  <c r="J519" i="16"/>
  <c r="K519" i="16"/>
  <c r="L519" i="16"/>
  <c r="M519" i="16"/>
  <c r="C520" i="16"/>
  <c r="D520" i="16"/>
  <c r="E520" i="16"/>
  <c r="F520" i="16"/>
  <c r="G520" i="16"/>
  <c r="H520" i="16"/>
  <c r="I520" i="16"/>
  <c r="J520" i="16"/>
  <c r="K520" i="16"/>
  <c r="L520" i="16"/>
  <c r="M520" i="16"/>
  <c r="C521" i="16"/>
  <c r="D521" i="16"/>
  <c r="E521" i="16"/>
  <c r="F521" i="16"/>
  <c r="G521" i="16"/>
  <c r="H521" i="16"/>
  <c r="I521" i="16"/>
  <c r="J521" i="16"/>
  <c r="K521" i="16"/>
  <c r="L521" i="16"/>
  <c r="M521" i="16"/>
  <c r="C522" i="16"/>
  <c r="D522" i="16"/>
  <c r="E522" i="16"/>
  <c r="F522" i="16"/>
  <c r="G522" i="16"/>
  <c r="H522" i="16"/>
  <c r="I522" i="16"/>
  <c r="J522" i="16"/>
  <c r="K522" i="16"/>
  <c r="L522" i="16"/>
  <c r="M522" i="16"/>
  <c r="C523" i="16"/>
  <c r="D523" i="16"/>
  <c r="E523" i="16"/>
  <c r="F523" i="16"/>
  <c r="G523" i="16"/>
  <c r="H523" i="16"/>
  <c r="I523" i="16"/>
  <c r="J523" i="16"/>
  <c r="K523" i="16"/>
  <c r="L523" i="16"/>
  <c r="M523" i="16"/>
  <c r="C524" i="16"/>
  <c r="D524" i="16"/>
  <c r="E524" i="16"/>
  <c r="F524" i="16"/>
  <c r="G524" i="16"/>
  <c r="H524" i="16"/>
  <c r="I524" i="16"/>
  <c r="J524" i="16"/>
  <c r="K524" i="16"/>
  <c r="L524" i="16"/>
  <c r="M524" i="16"/>
  <c r="C525" i="16"/>
  <c r="D525" i="16"/>
  <c r="E525" i="16"/>
  <c r="F525" i="16"/>
  <c r="G525" i="16"/>
  <c r="H525" i="16"/>
  <c r="I525" i="16"/>
  <c r="J525" i="16"/>
  <c r="K525" i="16"/>
  <c r="L525" i="16"/>
  <c r="M525" i="16"/>
  <c r="C526" i="16"/>
  <c r="D526" i="16"/>
  <c r="E526" i="16"/>
  <c r="F526" i="16"/>
  <c r="G526" i="16"/>
  <c r="H526" i="16"/>
  <c r="I526" i="16"/>
  <c r="J526" i="16"/>
  <c r="K526" i="16"/>
  <c r="L526" i="16"/>
  <c r="M526" i="16"/>
  <c r="C527" i="16"/>
  <c r="D527" i="16"/>
  <c r="E527" i="16"/>
  <c r="F527" i="16"/>
  <c r="G527" i="16"/>
  <c r="H527" i="16"/>
  <c r="I527" i="16"/>
  <c r="J527" i="16"/>
  <c r="K527" i="16"/>
  <c r="L527" i="16"/>
  <c r="M527" i="16"/>
  <c r="C528" i="16"/>
  <c r="D528" i="16"/>
  <c r="E528" i="16"/>
  <c r="F528" i="16"/>
  <c r="G528" i="16"/>
  <c r="H528" i="16"/>
  <c r="I528" i="16"/>
  <c r="J528" i="16"/>
  <c r="K528" i="16"/>
  <c r="L528" i="16"/>
  <c r="M528" i="16"/>
  <c r="C529" i="16"/>
  <c r="D529" i="16"/>
  <c r="E529" i="16"/>
  <c r="F529" i="16"/>
  <c r="G529" i="16"/>
  <c r="H529" i="16"/>
  <c r="I529" i="16"/>
  <c r="J529" i="16"/>
  <c r="K529" i="16"/>
  <c r="L529" i="16"/>
  <c r="M529" i="16"/>
  <c r="C530" i="16"/>
  <c r="D530" i="16"/>
  <c r="E530" i="16"/>
  <c r="F530" i="16"/>
  <c r="G530" i="16"/>
  <c r="H530" i="16"/>
  <c r="I530" i="16"/>
  <c r="J530" i="16"/>
  <c r="K530" i="16"/>
  <c r="L530" i="16"/>
  <c r="M530" i="16"/>
  <c r="C531" i="16"/>
  <c r="D531" i="16"/>
  <c r="E531" i="16"/>
  <c r="F531" i="16"/>
  <c r="G531" i="16"/>
  <c r="H531" i="16"/>
  <c r="I531" i="16"/>
  <c r="J531" i="16"/>
  <c r="K531" i="16"/>
  <c r="L531" i="16"/>
  <c r="M531" i="16"/>
  <c r="C532" i="16"/>
  <c r="D532" i="16"/>
  <c r="E532" i="16"/>
  <c r="F532" i="16"/>
  <c r="G532" i="16"/>
  <c r="H532" i="16"/>
  <c r="I532" i="16"/>
  <c r="J532" i="16"/>
  <c r="K532" i="16"/>
  <c r="L532" i="16"/>
  <c r="M532" i="16"/>
  <c r="C533" i="16"/>
  <c r="D533" i="16"/>
  <c r="E533" i="16"/>
  <c r="F533" i="16"/>
  <c r="G533" i="16"/>
  <c r="H533" i="16"/>
  <c r="I533" i="16"/>
  <c r="J533" i="16"/>
  <c r="K533" i="16"/>
  <c r="L533" i="16"/>
  <c r="M533" i="16"/>
  <c r="C534" i="16"/>
  <c r="D534" i="16"/>
  <c r="E534" i="16"/>
  <c r="F534" i="16"/>
  <c r="G534" i="16"/>
  <c r="H534" i="16"/>
  <c r="I534" i="16"/>
  <c r="J534" i="16"/>
  <c r="K534" i="16"/>
  <c r="L534" i="16"/>
  <c r="M534" i="16"/>
  <c r="C535" i="16"/>
  <c r="D535" i="16"/>
  <c r="E535" i="16"/>
  <c r="F535" i="16"/>
  <c r="G535" i="16"/>
  <c r="H535" i="16"/>
  <c r="I535" i="16"/>
  <c r="J535" i="16"/>
  <c r="K535" i="16"/>
  <c r="L535" i="16"/>
  <c r="M535" i="16"/>
  <c r="C536" i="16"/>
  <c r="D536" i="16"/>
  <c r="E536" i="16"/>
  <c r="F536" i="16"/>
  <c r="G536" i="16"/>
  <c r="H536" i="16"/>
  <c r="I536" i="16"/>
  <c r="J536" i="16"/>
  <c r="K536" i="16"/>
  <c r="L536" i="16"/>
  <c r="M536" i="16"/>
  <c r="C537" i="16"/>
  <c r="D537" i="16"/>
  <c r="E537" i="16"/>
  <c r="F537" i="16"/>
  <c r="G537" i="16"/>
  <c r="H537" i="16"/>
  <c r="I537" i="16"/>
  <c r="J537" i="16"/>
  <c r="K537" i="16"/>
  <c r="L537" i="16"/>
  <c r="M537" i="16"/>
  <c r="C538" i="16"/>
  <c r="D538" i="16"/>
  <c r="E538" i="16"/>
  <c r="F538" i="16"/>
  <c r="G538" i="16"/>
  <c r="H538" i="16"/>
  <c r="I538" i="16"/>
  <c r="J538" i="16"/>
  <c r="K538" i="16"/>
  <c r="L538" i="16"/>
  <c r="M538" i="16"/>
  <c r="C539" i="16"/>
  <c r="D539" i="16"/>
  <c r="E539" i="16"/>
  <c r="F539" i="16"/>
  <c r="G539" i="16"/>
  <c r="H539" i="16"/>
  <c r="I539" i="16"/>
  <c r="J539" i="16"/>
  <c r="K539" i="16"/>
  <c r="L539" i="16"/>
  <c r="M539" i="16"/>
  <c r="C540" i="16"/>
  <c r="D540" i="16"/>
  <c r="E540" i="16"/>
  <c r="F540" i="16"/>
  <c r="G540" i="16"/>
  <c r="H540" i="16"/>
  <c r="I540" i="16"/>
  <c r="J540" i="16"/>
  <c r="K540" i="16"/>
  <c r="L540" i="16"/>
  <c r="M540" i="16"/>
  <c r="C541" i="16"/>
  <c r="D541" i="16"/>
  <c r="E541" i="16"/>
  <c r="F541" i="16"/>
  <c r="G541" i="16"/>
  <c r="H541" i="16"/>
  <c r="I541" i="16"/>
  <c r="J541" i="16"/>
  <c r="K541" i="16"/>
  <c r="L541" i="16"/>
  <c r="M541" i="16"/>
  <c r="C542" i="16"/>
  <c r="D542" i="16"/>
  <c r="E542" i="16"/>
  <c r="F542" i="16"/>
  <c r="G542" i="16"/>
  <c r="H542" i="16"/>
  <c r="I542" i="16"/>
  <c r="J542" i="16"/>
  <c r="K542" i="16"/>
  <c r="L542" i="16"/>
  <c r="M542" i="16"/>
  <c r="C543" i="16"/>
  <c r="D543" i="16"/>
  <c r="E543" i="16"/>
  <c r="F543" i="16"/>
  <c r="G543" i="16"/>
  <c r="H543" i="16"/>
  <c r="I543" i="16"/>
  <c r="J543" i="16"/>
  <c r="K543" i="16"/>
  <c r="L543" i="16"/>
  <c r="M543" i="16"/>
  <c r="C544" i="16"/>
  <c r="D544" i="16"/>
  <c r="E544" i="16"/>
  <c r="F544" i="16"/>
  <c r="G544" i="16"/>
  <c r="H544" i="16"/>
  <c r="I544" i="16"/>
  <c r="J544" i="16"/>
  <c r="K544" i="16"/>
  <c r="L544" i="16"/>
  <c r="M544" i="16"/>
  <c r="C545" i="16"/>
  <c r="D545" i="16"/>
  <c r="E545" i="16"/>
  <c r="F545" i="16"/>
  <c r="G545" i="16"/>
  <c r="H545" i="16"/>
  <c r="I545" i="16"/>
  <c r="J545" i="16"/>
  <c r="K545" i="16"/>
  <c r="L545" i="16"/>
  <c r="M545" i="16"/>
  <c r="C546" i="16"/>
  <c r="D546" i="16"/>
  <c r="E546" i="16"/>
  <c r="F546" i="16"/>
  <c r="G546" i="16"/>
  <c r="H546" i="16"/>
  <c r="I546" i="16"/>
  <c r="J546" i="16"/>
  <c r="K546" i="16"/>
  <c r="L546" i="16"/>
  <c r="M546" i="16"/>
  <c r="C547" i="16"/>
  <c r="D547" i="16"/>
  <c r="E547" i="16"/>
  <c r="F547" i="16"/>
  <c r="G547" i="16"/>
  <c r="H547" i="16"/>
  <c r="I547" i="16"/>
  <c r="J547" i="16"/>
  <c r="K547" i="16"/>
  <c r="L547" i="16"/>
  <c r="M547" i="16"/>
  <c r="C548" i="16"/>
  <c r="D548" i="16"/>
  <c r="E548" i="16"/>
  <c r="F548" i="16"/>
  <c r="G548" i="16"/>
  <c r="H548" i="16"/>
  <c r="I548" i="16"/>
  <c r="J548" i="16"/>
  <c r="K548" i="16"/>
  <c r="L548" i="16"/>
  <c r="M548" i="16"/>
  <c r="C549" i="16"/>
  <c r="D549" i="16"/>
  <c r="E549" i="16"/>
  <c r="F549" i="16"/>
  <c r="G549" i="16"/>
  <c r="H549" i="16"/>
  <c r="I549" i="16"/>
  <c r="J549" i="16"/>
  <c r="K549" i="16"/>
  <c r="L549" i="16"/>
  <c r="M549" i="16"/>
  <c r="C550" i="16"/>
  <c r="D550" i="16"/>
  <c r="E550" i="16"/>
  <c r="F550" i="16"/>
  <c r="G550" i="16"/>
  <c r="H550" i="16"/>
  <c r="I550" i="16"/>
  <c r="J550" i="16"/>
  <c r="K550" i="16"/>
  <c r="L550" i="16"/>
  <c r="M550" i="16"/>
  <c r="C551" i="16"/>
  <c r="D551" i="16"/>
  <c r="E551" i="16"/>
  <c r="F551" i="16"/>
  <c r="G551" i="16"/>
  <c r="H551" i="16"/>
  <c r="I551" i="16"/>
  <c r="J551" i="16"/>
  <c r="K551" i="16"/>
  <c r="L551" i="16"/>
  <c r="M551" i="16"/>
  <c r="C552" i="16"/>
  <c r="D552" i="16"/>
  <c r="E552" i="16"/>
  <c r="F552" i="16"/>
  <c r="G552" i="16"/>
  <c r="H552" i="16"/>
  <c r="I552" i="16"/>
  <c r="J552" i="16"/>
  <c r="K552" i="16"/>
  <c r="L552" i="16"/>
  <c r="M552" i="16"/>
  <c r="C553" i="16"/>
  <c r="D553" i="16"/>
  <c r="E553" i="16"/>
  <c r="F553" i="16"/>
  <c r="G553" i="16"/>
  <c r="H553" i="16"/>
  <c r="I553" i="16"/>
  <c r="J553" i="16"/>
  <c r="K553" i="16"/>
  <c r="L553" i="16"/>
  <c r="M553" i="16"/>
  <c r="C554" i="16"/>
  <c r="D554" i="16"/>
  <c r="E554" i="16"/>
  <c r="F554" i="16"/>
  <c r="G554" i="16"/>
  <c r="H554" i="16"/>
  <c r="I554" i="16"/>
  <c r="J554" i="16"/>
  <c r="K554" i="16"/>
  <c r="L554" i="16"/>
  <c r="M554" i="16"/>
  <c r="C555" i="16"/>
  <c r="D555" i="16"/>
  <c r="E555" i="16"/>
  <c r="F555" i="16"/>
  <c r="G555" i="16"/>
  <c r="H555" i="16"/>
  <c r="I555" i="16"/>
  <c r="J555" i="16"/>
  <c r="K555" i="16"/>
  <c r="L555" i="16"/>
  <c r="M555" i="16"/>
  <c r="C556" i="16"/>
  <c r="D556" i="16"/>
  <c r="E556" i="16"/>
  <c r="F556" i="16"/>
  <c r="G556" i="16"/>
  <c r="H556" i="16"/>
  <c r="I556" i="16"/>
  <c r="J556" i="16"/>
  <c r="K556" i="16"/>
  <c r="L556" i="16"/>
  <c r="M556" i="16"/>
  <c r="C557" i="16"/>
  <c r="D557" i="16"/>
  <c r="E557" i="16"/>
  <c r="F557" i="16"/>
  <c r="G557" i="16"/>
  <c r="H557" i="16"/>
  <c r="I557" i="16"/>
  <c r="J557" i="16"/>
  <c r="K557" i="16"/>
  <c r="L557" i="16"/>
  <c r="M557" i="16"/>
  <c r="C558" i="16"/>
  <c r="D558" i="16"/>
  <c r="E558" i="16"/>
  <c r="F558" i="16"/>
  <c r="G558" i="16"/>
  <c r="H558" i="16"/>
  <c r="I558" i="16"/>
  <c r="J558" i="16"/>
  <c r="K558" i="16"/>
  <c r="L558" i="16"/>
  <c r="M558" i="16"/>
  <c r="C559" i="16"/>
  <c r="D559" i="16"/>
  <c r="E559" i="16"/>
  <c r="F559" i="16"/>
  <c r="G559" i="16"/>
  <c r="H559" i="16"/>
  <c r="I559" i="16"/>
  <c r="J559" i="16"/>
  <c r="K559" i="16"/>
  <c r="L559" i="16"/>
  <c r="M559" i="16"/>
  <c r="C560" i="16"/>
  <c r="D560" i="16"/>
  <c r="E560" i="16"/>
  <c r="F560" i="16"/>
  <c r="G560" i="16"/>
  <c r="H560" i="16"/>
  <c r="I560" i="16"/>
  <c r="J560" i="16"/>
  <c r="K560" i="16"/>
  <c r="L560" i="16"/>
  <c r="M560" i="16"/>
  <c r="C561" i="16"/>
  <c r="D561" i="16"/>
  <c r="E561" i="16"/>
  <c r="F561" i="16"/>
  <c r="G561" i="16"/>
  <c r="H561" i="16"/>
  <c r="I561" i="16"/>
  <c r="J561" i="16"/>
  <c r="K561" i="16"/>
  <c r="L561" i="16"/>
  <c r="M561" i="16"/>
  <c r="C562" i="16"/>
  <c r="D562" i="16"/>
  <c r="E562" i="16"/>
  <c r="F562" i="16"/>
  <c r="G562" i="16"/>
  <c r="H562" i="16"/>
  <c r="I562" i="16"/>
  <c r="J562" i="16"/>
  <c r="K562" i="16"/>
  <c r="L562" i="16"/>
  <c r="M562" i="16"/>
  <c r="C563" i="16"/>
  <c r="D563" i="16"/>
  <c r="E563" i="16"/>
  <c r="F563" i="16"/>
  <c r="G563" i="16"/>
  <c r="H563" i="16"/>
  <c r="I563" i="16"/>
  <c r="J563" i="16"/>
  <c r="K563" i="16"/>
  <c r="L563" i="16"/>
  <c r="M563" i="16"/>
  <c r="C564" i="16"/>
  <c r="D564" i="16"/>
  <c r="E564" i="16"/>
  <c r="F564" i="16"/>
  <c r="G564" i="16"/>
  <c r="H564" i="16"/>
  <c r="I564" i="16"/>
  <c r="J564" i="16"/>
  <c r="K564" i="16"/>
  <c r="L564" i="16"/>
  <c r="M564" i="16"/>
  <c r="C565" i="16"/>
  <c r="D565" i="16"/>
  <c r="E565" i="16"/>
  <c r="F565" i="16"/>
  <c r="G565" i="16"/>
  <c r="H565" i="16"/>
  <c r="I565" i="16"/>
  <c r="J565" i="16"/>
  <c r="K565" i="16"/>
  <c r="L565" i="16"/>
  <c r="M565" i="16"/>
  <c r="C566" i="16"/>
  <c r="D566" i="16"/>
  <c r="E566" i="16"/>
  <c r="F566" i="16"/>
  <c r="G566" i="16"/>
  <c r="H566" i="16"/>
  <c r="I566" i="16"/>
  <c r="J566" i="16"/>
  <c r="K566" i="16"/>
  <c r="L566" i="16"/>
  <c r="M566" i="16"/>
  <c r="C567" i="16"/>
  <c r="D567" i="16"/>
  <c r="E567" i="16"/>
  <c r="F567" i="16"/>
  <c r="G567" i="16"/>
  <c r="H567" i="16"/>
  <c r="I567" i="16"/>
  <c r="J567" i="16"/>
  <c r="K567" i="16"/>
  <c r="L567" i="16"/>
  <c r="M567" i="16"/>
  <c r="C568" i="16"/>
  <c r="D568" i="16"/>
  <c r="E568" i="16"/>
  <c r="F568" i="16"/>
  <c r="G568" i="16"/>
  <c r="H568" i="16"/>
  <c r="I568" i="16"/>
  <c r="J568" i="16"/>
  <c r="K568" i="16"/>
  <c r="L568" i="16"/>
  <c r="M568" i="16"/>
  <c r="C569" i="16"/>
  <c r="D569" i="16"/>
  <c r="E569" i="16"/>
  <c r="F569" i="16"/>
  <c r="G569" i="16"/>
  <c r="H569" i="16"/>
  <c r="I569" i="16"/>
  <c r="J569" i="16"/>
  <c r="K569" i="16"/>
  <c r="L569" i="16"/>
  <c r="M569" i="16"/>
  <c r="C570" i="16"/>
  <c r="D570" i="16"/>
  <c r="E570" i="16"/>
  <c r="F570" i="16"/>
  <c r="G570" i="16"/>
  <c r="H570" i="16"/>
  <c r="I570" i="16"/>
  <c r="J570" i="16"/>
  <c r="K570" i="16"/>
  <c r="L570" i="16"/>
  <c r="M570" i="16"/>
  <c r="C571" i="16"/>
  <c r="D571" i="16"/>
  <c r="E571" i="16"/>
  <c r="F571" i="16"/>
  <c r="G571" i="16"/>
  <c r="H571" i="16"/>
  <c r="I571" i="16"/>
  <c r="J571" i="16"/>
  <c r="K571" i="16"/>
  <c r="L571" i="16"/>
  <c r="M571" i="16"/>
  <c r="C572" i="16"/>
  <c r="D572" i="16"/>
  <c r="E572" i="16"/>
  <c r="F572" i="16"/>
  <c r="G572" i="16"/>
  <c r="H572" i="16"/>
  <c r="I572" i="16"/>
  <c r="J572" i="16"/>
  <c r="K572" i="16"/>
  <c r="L572" i="16"/>
  <c r="M572" i="16"/>
  <c r="C573" i="16"/>
  <c r="D573" i="16"/>
  <c r="E573" i="16"/>
  <c r="F573" i="16"/>
  <c r="G573" i="16"/>
  <c r="H573" i="16"/>
  <c r="I573" i="16"/>
  <c r="J573" i="16"/>
  <c r="K573" i="16"/>
  <c r="L573" i="16"/>
  <c r="M573" i="16"/>
  <c r="C574" i="16"/>
  <c r="D574" i="16"/>
  <c r="E574" i="16"/>
  <c r="F574" i="16"/>
  <c r="G574" i="16"/>
  <c r="H574" i="16"/>
  <c r="I574" i="16"/>
  <c r="J574" i="16"/>
  <c r="K574" i="16"/>
  <c r="L574" i="16"/>
  <c r="M574" i="16"/>
  <c r="C575" i="16"/>
  <c r="D575" i="16"/>
  <c r="E575" i="16"/>
  <c r="F575" i="16"/>
  <c r="G575" i="16"/>
  <c r="H575" i="16"/>
  <c r="I575" i="16"/>
  <c r="J575" i="16"/>
  <c r="K575" i="16"/>
  <c r="L575" i="16"/>
  <c r="M575" i="16"/>
  <c r="C576" i="16"/>
  <c r="D576" i="16"/>
  <c r="E576" i="16"/>
  <c r="F576" i="16"/>
  <c r="G576" i="16"/>
  <c r="H576" i="16"/>
  <c r="I576" i="16"/>
  <c r="J576" i="16"/>
  <c r="K576" i="16"/>
  <c r="L576" i="16"/>
  <c r="M576" i="16"/>
  <c r="C577" i="16"/>
  <c r="D577" i="16"/>
  <c r="E577" i="16"/>
  <c r="F577" i="16"/>
  <c r="G577" i="16"/>
  <c r="H577" i="16"/>
  <c r="I577" i="16"/>
  <c r="J577" i="16"/>
  <c r="K577" i="16"/>
  <c r="L577" i="16"/>
  <c r="M577" i="16"/>
  <c r="C578" i="16"/>
  <c r="D578" i="16"/>
  <c r="E578" i="16"/>
  <c r="F578" i="16"/>
  <c r="G578" i="16"/>
  <c r="H578" i="16"/>
  <c r="I578" i="16"/>
  <c r="J578" i="16"/>
  <c r="K578" i="16"/>
  <c r="L578" i="16"/>
  <c r="M578" i="16"/>
  <c r="C579" i="16"/>
  <c r="D579" i="16"/>
  <c r="E579" i="16"/>
  <c r="F579" i="16"/>
  <c r="G579" i="16"/>
  <c r="H579" i="16"/>
  <c r="I579" i="16"/>
  <c r="J579" i="16"/>
  <c r="K579" i="16"/>
  <c r="L579" i="16"/>
  <c r="M579" i="16"/>
  <c r="C580" i="16"/>
  <c r="D580" i="16"/>
  <c r="E580" i="16"/>
  <c r="F580" i="16"/>
  <c r="G580" i="16"/>
  <c r="H580" i="16"/>
  <c r="I580" i="16"/>
  <c r="J580" i="16"/>
  <c r="K580" i="16"/>
  <c r="L580" i="16"/>
  <c r="M580" i="16"/>
  <c r="C581" i="16"/>
  <c r="D581" i="16"/>
  <c r="E581" i="16"/>
  <c r="F581" i="16"/>
  <c r="G581" i="16"/>
  <c r="H581" i="16"/>
  <c r="I581" i="16"/>
  <c r="J581" i="16"/>
  <c r="K581" i="16"/>
  <c r="L581" i="16"/>
  <c r="M581" i="16"/>
  <c r="C582" i="16"/>
  <c r="D582" i="16"/>
  <c r="E582" i="16"/>
  <c r="F582" i="16"/>
  <c r="G582" i="16"/>
  <c r="H582" i="16"/>
  <c r="I582" i="16"/>
  <c r="J582" i="16"/>
  <c r="K582" i="16"/>
  <c r="L582" i="16"/>
  <c r="M582" i="16"/>
  <c r="C583" i="16"/>
  <c r="D583" i="16"/>
  <c r="E583" i="16"/>
  <c r="F583" i="16"/>
  <c r="G583" i="16"/>
  <c r="H583" i="16"/>
  <c r="I583" i="16"/>
  <c r="J583" i="16"/>
  <c r="K583" i="16"/>
  <c r="L583" i="16"/>
  <c r="M583" i="16"/>
  <c r="C584" i="16"/>
  <c r="D584" i="16"/>
  <c r="E584" i="16"/>
  <c r="F584" i="16"/>
  <c r="G584" i="16"/>
  <c r="H584" i="16"/>
  <c r="I584" i="16"/>
  <c r="J584" i="16"/>
  <c r="K584" i="16"/>
  <c r="L584" i="16"/>
  <c r="M584" i="16"/>
  <c r="C585" i="16"/>
  <c r="D585" i="16"/>
  <c r="E585" i="16"/>
  <c r="F585" i="16"/>
  <c r="G585" i="16"/>
  <c r="H585" i="16"/>
  <c r="I585" i="16"/>
  <c r="J585" i="16"/>
  <c r="K585" i="16"/>
  <c r="L585" i="16"/>
  <c r="M585" i="16"/>
  <c r="C586" i="16"/>
  <c r="D586" i="16"/>
  <c r="E586" i="16"/>
  <c r="F586" i="16"/>
  <c r="G586" i="16"/>
  <c r="H586" i="16"/>
  <c r="I586" i="16"/>
  <c r="J586" i="16"/>
  <c r="K586" i="16"/>
  <c r="L586" i="16"/>
  <c r="M586" i="16"/>
  <c r="C587" i="16"/>
  <c r="D587" i="16"/>
  <c r="E587" i="16"/>
  <c r="F587" i="16"/>
  <c r="G587" i="16"/>
  <c r="H587" i="16"/>
  <c r="I587" i="16"/>
  <c r="J587" i="16"/>
  <c r="K587" i="16"/>
  <c r="L587" i="16"/>
  <c r="M587" i="16"/>
  <c r="C588" i="16"/>
  <c r="D588" i="16"/>
  <c r="E588" i="16"/>
  <c r="F588" i="16"/>
  <c r="G588" i="16"/>
  <c r="H588" i="16"/>
  <c r="I588" i="16"/>
  <c r="J588" i="16"/>
  <c r="K588" i="16"/>
  <c r="L588" i="16"/>
  <c r="M588" i="16"/>
  <c r="C589" i="16"/>
  <c r="D589" i="16"/>
  <c r="E589" i="16"/>
  <c r="F589" i="16"/>
  <c r="G589" i="16"/>
  <c r="H589" i="16"/>
  <c r="I589" i="16"/>
  <c r="J589" i="16"/>
  <c r="K589" i="16"/>
  <c r="L589" i="16"/>
  <c r="M589" i="16"/>
  <c r="C590" i="16"/>
  <c r="D590" i="16"/>
  <c r="E590" i="16"/>
  <c r="F590" i="16"/>
  <c r="G590" i="16"/>
  <c r="H590" i="16"/>
  <c r="I590" i="16"/>
  <c r="J590" i="16"/>
  <c r="K590" i="16"/>
  <c r="L590" i="16"/>
  <c r="M590" i="16"/>
  <c r="C591" i="16"/>
  <c r="D591" i="16"/>
  <c r="E591" i="16"/>
  <c r="F591" i="16"/>
  <c r="G591" i="16"/>
  <c r="H591" i="16"/>
  <c r="I591" i="16"/>
  <c r="J591" i="16"/>
  <c r="K591" i="16"/>
  <c r="L591" i="16"/>
  <c r="M591" i="16"/>
  <c r="C592" i="16"/>
  <c r="D592" i="16"/>
  <c r="E592" i="16"/>
  <c r="F592" i="16"/>
  <c r="G592" i="16"/>
  <c r="H592" i="16"/>
  <c r="I592" i="16"/>
  <c r="J592" i="16"/>
  <c r="K592" i="16"/>
  <c r="L592" i="16"/>
  <c r="M592" i="16"/>
  <c r="C593" i="16"/>
  <c r="D593" i="16"/>
  <c r="E593" i="16"/>
  <c r="F593" i="16"/>
  <c r="G593" i="16"/>
  <c r="H593" i="16"/>
  <c r="I593" i="16"/>
  <c r="J593" i="16"/>
  <c r="K593" i="16"/>
  <c r="L593" i="16"/>
  <c r="M593" i="16"/>
  <c r="C594" i="16"/>
  <c r="D594" i="16"/>
  <c r="E594" i="16"/>
  <c r="F594" i="16"/>
  <c r="G594" i="16"/>
  <c r="H594" i="16"/>
  <c r="I594" i="16"/>
  <c r="J594" i="16"/>
  <c r="K594" i="16"/>
  <c r="L594" i="16"/>
  <c r="M594" i="16"/>
  <c r="C595" i="16"/>
  <c r="D595" i="16"/>
  <c r="E595" i="16"/>
  <c r="F595" i="16"/>
  <c r="G595" i="16"/>
  <c r="H595" i="16"/>
  <c r="I595" i="16"/>
  <c r="J595" i="16"/>
  <c r="K595" i="16"/>
  <c r="L595" i="16"/>
  <c r="M595" i="16"/>
  <c r="C596" i="16"/>
  <c r="D596" i="16"/>
  <c r="E596" i="16"/>
  <c r="F596" i="16"/>
  <c r="G596" i="16"/>
  <c r="H596" i="16"/>
  <c r="I596" i="16"/>
  <c r="J596" i="16"/>
  <c r="K596" i="16"/>
  <c r="L596" i="16"/>
  <c r="M596" i="16"/>
  <c r="C597" i="16"/>
  <c r="D597" i="16"/>
  <c r="E597" i="16"/>
  <c r="F597" i="16"/>
  <c r="G597" i="16"/>
  <c r="H597" i="16"/>
  <c r="I597" i="16"/>
  <c r="J597" i="16"/>
  <c r="K597" i="16"/>
  <c r="L597" i="16"/>
  <c r="M597" i="16"/>
  <c r="C598" i="16"/>
  <c r="D598" i="16"/>
  <c r="E598" i="16"/>
  <c r="F598" i="16"/>
  <c r="G598" i="16"/>
  <c r="H598" i="16"/>
  <c r="I598" i="16"/>
  <c r="J598" i="16"/>
  <c r="K598" i="16"/>
  <c r="L598" i="16"/>
  <c r="M598" i="16"/>
  <c r="C599" i="16"/>
  <c r="D599" i="16"/>
  <c r="E599" i="16"/>
  <c r="F599" i="16"/>
  <c r="G599" i="16"/>
  <c r="H599" i="16"/>
  <c r="I599" i="16"/>
  <c r="J599" i="16"/>
  <c r="K599" i="16"/>
  <c r="L599" i="16"/>
  <c r="M599" i="16"/>
  <c r="C600" i="16"/>
  <c r="D600" i="16"/>
  <c r="E600" i="16"/>
  <c r="F600" i="16"/>
  <c r="G600" i="16"/>
  <c r="H600" i="16"/>
  <c r="I600" i="16"/>
  <c r="J600" i="16"/>
  <c r="K600" i="16"/>
  <c r="L600" i="16"/>
  <c r="M600" i="16"/>
  <c r="C601" i="16"/>
  <c r="D601" i="16"/>
  <c r="E601" i="16"/>
  <c r="F601" i="16"/>
  <c r="G601" i="16"/>
  <c r="H601" i="16"/>
  <c r="I601" i="16"/>
  <c r="J601" i="16"/>
  <c r="K601" i="16"/>
  <c r="L601" i="16"/>
  <c r="M601" i="16"/>
  <c r="C602" i="16"/>
  <c r="D602" i="16"/>
  <c r="E602" i="16"/>
  <c r="F602" i="16"/>
  <c r="G602" i="16"/>
  <c r="H602" i="16"/>
  <c r="I602" i="16"/>
  <c r="J602" i="16"/>
  <c r="K602" i="16"/>
  <c r="L602" i="16"/>
  <c r="M602" i="16"/>
  <c r="C603" i="16"/>
  <c r="D603" i="16"/>
  <c r="E603" i="16"/>
  <c r="F603" i="16"/>
  <c r="G603" i="16"/>
  <c r="H603" i="16"/>
  <c r="I603" i="16"/>
  <c r="J603" i="16"/>
  <c r="K603" i="16"/>
  <c r="L603" i="16"/>
  <c r="M603" i="16"/>
  <c r="C604" i="16"/>
  <c r="D604" i="16"/>
  <c r="E604" i="16"/>
  <c r="F604" i="16"/>
  <c r="G604" i="16"/>
  <c r="H604" i="16"/>
  <c r="I604" i="16"/>
  <c r="J604" i="16"/>
  <c r="K604" i="16"/>
  <c r="L604" i="16"/>
  <c r="M604" i="16"/>
  <c r="C605" i="16"/>
  <c r="D605" i="16"/>
  <c r="E605" i="16"/>
  <c r="F605" i="16"/>
  <c r="G605" i="16"/>
  <c r="H605" i="16"/>
  <c r="I605" i="16"/>
  <c r="J605" i="16"/>
  <c r="K605" i="16"/>
  <c r="L605" i="16"/>
  <c r="M605" i="16"/>
  <c r="C606" i="16"/>
  <c r="D606" i="16"/>
  <c r="E606" i="16"/>
  <c r="F606" i="16"/>
  <c r="G606" i="16"/>
  <c r="H606" i="16"/>
  <c r="I606" i="16"/>
  <c r="J606" i="16"/>
  <c r="K606" i="16"/>
  <c r="L606" i="16"/>
  <c r="M606" i="16"/>
  <c r="C607" i="16"/>
  <c r="D607" i="16"/>
  <c r="E607" i="16"/>
  <c r="F607" i="16"/>
  <c r="G607" i="16"/>
  <c r="H607" i="16"/>
  <c r="I607" i="16"/>
  <c r="J607" i="16"/>
  <c r="K607" i="16"/>
  <c r="L607" i="16"/>
  <c r="M607" i="16"/>
  <c r="C608" i="16"/>
  <c r="D608" i="16"/>
  <c r="E608" i="16"/>
  <c r="F608" i="16"/>
  <c r="G608" i="16"/>
  <c r="H608" i="16"/>
  <c r="I608" i="16"/>
  <c r="J608" i="16"/>
  <c r="K608" i="16"/>
  <c r="L608" i="16"/>
  <c r="M608" i="16"/>
  <c r="C609" i="16"/>
  <c r="D609" i="16"/>
  <c r="E609" i="16"/>
  <c r="F609" i="16"/>
  <c r="G609" i="16"/>
  <c r="H609" i="16"/>
  <c r="I609" i="16"/>
  <c r="J609" i="16"/>
  <c r="K609" i="16"/>
  <c r="L609" i="16"/>
  <c r="M609" i="16"/>
  <c r="C610" i="16"/>
  <c r="D610" i="16"/>
  <c r="E610" i="16"/>
  <c r="F610" i="16"/>
  <c r="G610" i="16"/>
  <c r="H610" i="16"/>
  <c r="I610" i="16"/>
  <c r="J610" i="16"/>
  <c r="K610" i="16"/>
  <c r="L610" i="16"/>
  <c r="M610" i="16"/>
  <c r="C611" i="16"/>
  <c r="D611" i="16"/>
  <c r="E611" i="16"/>
  <c r="F611" i="16"/>
  <c r="G611" i="16"/>
  <c r="H611" i="16"/>
  <c r="I611" i="16"/>
  <c r="J611" i="16"/>
  <c r="K611" i="16"/>
  <c r="L611" i="16"/>
  <c r="M611" i="16"/>
  <c r="C612" i="16"/>
  <c r="D612" i="16"/>
  <c r="E612" i="16"/>
  <c r="F612" i="16"/>
  <c r="G612" i="16"/>
  <c r="H612" i="16"/>
  <c r="I612" i="16"/>
  <c r="J612" i="16"/>
  <c r="K612" i="16"/>
  <c r="L612" i="16"/>
  <c r="M612" i="16"/>
  <c r="C613" i="16"/>
  <c r="D613" i="16"/>
  <c r="E613" i="16"/>
  <c r="F613" i="16"/>
  <c r="G613" i="16"/>
  <c r="H613" i="16"/>
  <c r="I613" i="16"/>
  <c r="J613" i="16"/>
  <c r="K613" i="16"/>
  <c r="L613" i="16"/>
  <c r="M613" i="16"/>
  <c r="C614" i="16"/>
  <c r="D614" i="16"/>
  <c r="E614" i="16"/>
  <c r="F614" i="16"/>
  <c r="G614" i="16"/>
  <c r="H614" i="16"/>
  <c r="I614" i="16"/>
  <c r="J614" i="16"/>
  <c r="K614" i="16"/>
  <c r="L614" i="16"/>
  <c r="M614" i="16"/>
  <c r="C615" i="16"/>
  <c r="D615" i="16"/>
  <c r="E615" i="16"/>
  <c r="F615" i="16"/>
  <c r="G615" i="16"/>
  <c r="H615" i="16"/>
  <c r="I615" i="16"/>
  <c r="J615" i="16"/>
  <c r="K615" i="16"/>
  <c r="L615" i="16"/>
  <c r="M615" i="16"/>
  <c r="C616" i="16"/>
  <c r="D616" i="16"/>
  <c r="E616" i="16"/>
  <c r="F616" i="16"/>
  <c r="G616" i="16"/>
  <c r="H616" i="16"/>
  <c r="I616" i="16"/>
  <c r="J616" i="16"/>
  <c r="K616" i="16"/>
  <c r="L616" i="16"/>
  <c r="M616" i="16"/>
  <c r="C617" i="16"/>
  <c r="D617" i="16"/>
  <c r="E617" i="16"/>
  <c r="F617" i="16"/>
  <c r="G617" i="16"/>
  <c r="H617" i="16"/>
  <c r="I617" i="16"/>
  <c r="J617" i="16"/>
  <c r="K617" i="16"/>
  <c r="L617" i="16"/>
  <c r="M617" i="16"/>
  <c r="C618" i="16"/>
  <c r="D618" i="16"/>
  <c r="E618" i="16"/>
  <c r="F618" i="16"/>
  <c r="G618" i="16"/>
  <c r="H618" i="16"/>
  <c r="I618" i="16"/>
  <c r="J618" i="16"/>
  <c r="K618" i="16"/>
  <c r="L618" i="16"/>
  <c r="M618" i="16"/>
  <c r="C619" i="16"/>
  <c r="D619" i="16"/>
  <c r="E619" i="16"/>
  <c r="F619" i="16"/>
  <c r="G619" i="16"/>
  <c r="H619" i="16"/>
  <c r="I619" i="16"/>
  <c r="J619" i="16"/>
  <c r="K619" i="16"/>
  <c r="L619" i="16"/>
  <c r="M619" i="16"/>
  <c r="C620" i="16"/>
  <c r="D620" i="16"/>
  <c r="E620" i="16"/>
  <c r="F620" i="16"/>
  <c r="G620" i="16"/>
  <c r="H620" i="16"/>
  <c r="I620" i="16"/>
  <c r="J620" i="16"/>
  <c r="K620" i="16"/>
  <c r="L620" i="16"/>
  <c r="M620" i="16"/>
  <c r="C621" i="16"/>
  <c r="D621" i="16"/>
  <c r="E621" i="16"/>
  <c r="F621" i="16"/>
  <c r="G621" i="16"/>
  <c r="H621" i="16"/>
  <c r="I621" i="16"/>
  <c r="J621" i="16"/>
  <c r="K621" i="16"/>
  <c r="L621" i="16"/>
  <c r="M621" i="16"/>
  <c r="C622" i="16"/>
  <c r="D622" i="16"/>
  <c r="E622" i="16"/>
  <c r="F622" i="16"/>
  <c r="G622" i="16"/>
  <c r="H622" i="16"/>
  <c r="I622" i="16"/>
  <c r="J622" i="16"/>
  <c r="K622" i="16"/>
  <c r="L622" i="16"/>
  <c r="M622" i="16"/>
  <c r="C623" i="16"/>
  <c r="D623" i="16"/>
  <c r="E623" i="16"/>
  <c r="F623" i="16"/>
  <c r="G623" i="16"/>
  <c r="H623" i="16"/>
  <c r="I623" i="16"/>
  <c r="J623" i="16"/>
  <c r="K623" i="16"/>
  <c r="L623" i="16"/>
  <c r="M623" i="16"/>
  <c r="C624" i="16"/>
  <c r="D624" i="16"/>
  <c r="E624" i="16"/>
  <c r="F624" i="16"/>
  <c r="G624" i="16"/>
  <c r="H624" i="16"/>
  <c r="I624" i="16"/>
  <c r="J624" i="16"/>
  <c r="K624" i="16"/>
  <c r="L624" i="16"/>
  <c r="M624" i="16"/>
  <c r="C625" i="16"/>
  <c r="D625" i="16"/>
  <c r="E625" i="16"/>
  <c r="F625" i="16"/>
  <c r="G625" i="16"/>
  <c r="H625" i="16"/>
  <c r="I625" i="16"/>
  <c r="J625" i="16"/>
  <c r="K625" i="16"/>
  <c r="L625" i="16"/>
  <c r="M625" i="16"/>
  <c r="C626" i="16"/>
  <c r="D626" i="16"/>
  <c r="E626" i="16"/>
  <c r="F626" i="16"/>
  <c r="G626" i="16"/>
  <c r="H626" i="16"/>
  <c r="I626" i="16"/>
  <c r="J626" i="16"/>
  <c r="K626" i="16"/>
  <c r="L626" i="16"/>
  <c r="M626" i="16"/>
  <c r="C627" i="16"/>
  <c r="D627" i="16"/>
  <c r="E627" i="16"/>
  <c r="F627" i="16"/>
  <c r="G627" i="16"/>
  <c r="H627" i="16"/>
  <c r="I627" i="16"/>
  <c r="J627" i="16"/>
  <c r="K627" i="16"/>
  <c r="L627" i="16"/>
  <c r="M627" i="16"/>
  <c r="C628" i="16"/>
  <c r="D628" i="16"/>
  <c r="E628" i="16"/>
  <c r="F628" i="16"/>
  <c r="G628" i="16"/>
  <c r="H628" i="16"/>
  <c r="I628" i="16"/>
  <c r="J628" i="16"/>
  <c r="K628" i="16"/>
  <c r="L628" i="16"/>
  <c r="M628" i="16"/>
  <c r="C629" i="16"/>
  <c r="D629" i="16"/>
  <c r="E629" i="16"/>
  <c r="F629" i="16"/>
  <c r="G629" i="16"/>
  <c r="H629" i="16"/>
  <c r="I629" i="16"/>
  <c r="J629" i="16"/>
  <c r="K629" i="16"/>
  <c r="L629" i="16"/>
  <c r="M629" i="16"/>
  <c r="C630" i="16"/>
  <c r="D630" i="16"/>
  <c r="E630" i="16"/>
  <c r="F630" i="16"/>
  <c r="G630" i="16"/>
  <c r="H630" i="16"/>
  <c r="I630" i="16"/>
  <c r="J630" i="16"/>
  <c r="K630" i="16"/>
  <c r="L630" i="16"/>
  <c r="M630" i="16"/>
  <c r="C631" i="16"/>
  <c r="D631" i="16"/>
  <c r="E631" i="16"/>
  <c r="F631" i="16"/>
  <c r="G631" i="16"/>
  <c r="H631" i="16"/>
  <c r="I631" i="16"/>
  <c r="J631" i="16"/>
  <c r="K631" i="16"/>
  <c r="L631" i="16"/>
  <c r="M631" i="16"/>
  <c r="C632" i="16"/>
  <c r="D632" i="16"/>
  <c r="E632" i="16"/>
  <c r="F632" i="16"/>
  <c r="G632" i="16"/>
  <c r="H632" i="16"/>
  <c r="I632" i="16"/>
  <c r="J632" i="16"/>
  <c r="K632" i="16"/>
  <c r="L632" i="16"/>
  <c r="M632" i="16"/>
  <c r="C633" i="16"/>
  <c r="D633" i="16"/>
  <c r="E633" i="16"/>
  <c r="F633" i="16"/>
  <c r="G633" i="16"/>
  <c r="H633" i="16"/>
  <c r="I633" i="16"/>
  <c r="J633" i="16"/>
  <c r="K633" i="16"/>
  <c r="L633" i="16"/>
  <c r="M633" i="16"/>
  <c r="C634" i="16"/>
  <c r="D634" i="16"/>
  <c r="E634" i="16"/>
  <c r="F634" i="16"/>
  <c r="G634" i="16"/>
  <c r="H634" i="16"/>
  <c r="I634" i="16"/>
  <c r="J634" i="16"/>
  <c r="K634" i="16"/>
  <c r="L634" i="16"/>
  <c r="M634" i="16"/>
  <c r="C635" i="16"/>
  <c r="D635" i="16"/>
  <c r="E635" i="16"/>
  <c r="F635" i="16"/>
  <c r="G635" i="16"/>
  <c r="H635" i="16"/>
  <c r="I635" i="16"/>
  <c r="J635" i="16"/>
  <c r="K635" i="16"/>
  <c r="L635" i="16"/>
  <c r="M635" i="16"/>
  <c r="C636" i="16"/>
  <c r="D636" i="16"/>
  <c r="E636" i="16"/>
  <c r="F636" i="16"/>
  <c r="G636" i="16"/>
  <c r="H636" i="16"/>
  <c r="I636" i="16"/>
  <c r="J636" i="16"/>
  <c r="K636" i="16"/>
  <c r="L636" i="16"/>
  <c r="M636" i="16"/>
  <c r="C637" i="16"/>
  <c r="D637" i="16"/>
  <c r="E637" i="16"/>
  <c r="F637" i="16"/>
  <c r="G637" i="16"/>
  <c r="H637" i="16"/>
  <c r="I637" i="16"/>
  <c r="J637" i="16"/>
  <c r="K637" i="16"/>
  <c r="L637" i="16"/>
  <c r="M637" i="16"/>
  <c r="C638" i="16"/>
  <c r="D638" i="16"/>
  <c r="E638" i="16"/>
  <c r="F638" i="16"/>
  <c r="G638" i="16"/>
  <c r="H638" i="16"/>
  <c r="I638" i="16"/>
  <c r="J638" i="16"/>
  <c r="K638" i="16"/>
  <c r="L638" i="16"/>
  <c r="M638" i="16"/>
  <c r="C639" i="16"/>
  <c r="D639" i="16"/>
  <c r="E639" i="16"/>
  <c r="F639" i="16"/>
  <c r="G639" i="16"/>
  <c r="H639" i="16"/>
  <c r="I639" i="16"/>
  <c r="J639" i="16"/>
  <c r="K639" i="16"/>
  <c r="L639" i="16"/>
  <c r="M639" i="16"/>
  <c r="C640" i="16"/>
  <c r="D640" i="16"/>
  <c r="E640" i="16"/>
  <c r="F640" i="16"/>
  <c r="G640" i="16"/>
  <c r="H640" i="16"/>
  <c r="I640" i="16"/>
  <c r="J640" i="16"/>
  <c r="K640" i="16"/>
  <c r="L640" i="16"/>
  <c r="M640" i="16"/>
  <c r="C641" i="16"/>
  <c r="D641" i="16"/>
  <c r="E641" i="16"/>
  <c r="F641" i="16"/>
  <c r="G641" i="16"/>
  <c r="H641" i="16"/>
  <c r="I641" i="16"/>
  <c r="J641" i="16"/>
  <c r="K641" i="16"/>
  <c r="L641" i="16"/>
  <c r="M641" i="16"/>
  <c r="C642" i="16"/>
  <c r="D642" i="16"/>
  <c r="E642" i="16"/>
  <c r="F642" i="16"/>
  <c r="G642" i="16"/>
  <c r="H642" i="16"/>
  <c r="I642" i="16"/>
  <c r="J642" i="16"/>
  <c r="K642" i="16"/>
  <c r="L642" i="16"/>
  <c r="M642" i="16"/>
  <c r="C643" i="16"/>
  <c r="D643" i="16"/>
  <c r="E643" i="16"/>
  <c r="F643" i="16"/>
  <c r="G643" i="16"/>
  <c r="H643" i="16"/>
  <c r="I643" i="16"/>
  <c r="J643" i="16"/>
  <c r="K643" i="16"/>
  <c r="L643" i="16"/>
  <c r="M643" i="16"/>
  <c r="C644" i="16"/>
  <c r="D644" i="16"/>
  <c r="E644" i="16"/>
  <c r="F644" i="16"/>
  <c r="G644" i="16"/>
  <c r="H644" i="16"/>
  <c r="I644" i="16"/>
  <c r="J644" i="16"/>
  <c r="K644" i="16"/>
  <c r="L644" i="16"/>
  <c r="M644" i="16"/>
  <c r="C645" i="16"/>
  <c r="D645" i="16"/>
  <c r="E645" i="16"/>
  <c r="F645" i="16"/>
  <c r="G645" i="16"/>
  <c r="H645" i="16"/>
  <c r="I645" i="16"/>
  <c r="J645" i="16"/>
  <c r="K645" i="16"/>
  <c r="L645" i="16"/>
  <c r="M645" i="16"/>
  <c r="C646" i="16"/>
  <c r="D646" i="16"/>
  <c r="E646" i="16"/>
  <c r="F646" i="16"/>
  <c r="G646" i="16"/>
  <c r="H646" i="16"/>
  <c r="I646" i="16"/>
  <c r="J646" i="16"/>
  <c r="K646" i="16"/>
  <c r="L646" i="16"/>
  <c r="M646" i="16"/>
  <c r="C647" i="16"/>
  <c r="D647" i="16"/>
  <c r="E647" i="16"/>
  <c r="F647" i="16"/>
  <c r="G647" i="16"/>
  <c r="H647" i="16"/>
  <c r="I647" i="16"/>
  <c r="J647" i="16"/>
  <c r="K647" i="16"/>
  <c r="L647" i="16"/>
  <c r="M647" i="16"/>
  <c r="C648" i="16"/>
  <c r="D648" i="16"/>
  <c r="E648" i="16"/>
  <c r="F648" i="16"/>
  <c r="G648" i="16"/>
  <c r="H648" i="16"/>
  <c r="I648" i="16"/>
  <c r="J648" i="16"/>
  <c r="K648" i="16"/>
  <c r="L648" i="16"/>
  <c r="M648" i="16"/>
  <c r="C649" i="16"/>
  <c r="D649" i="16"/>
  <c r="E649" i="16"/>
  <c r="F649" i="16"/>
  <c r="G649" i="16"/>
  <c r="H649" i="16"/>
  <c r="I649" i="16"/>
  <c r="J649" i="16"/>
  <c r="K649" i="16"/>
  <c r="L649" i="16"/>
  <c r="M649" i="16"/>
  <c r="C650" i="16"/>
  <c r="D650" i="16"/>
  <c r="E650" i="16"/>
  <c r="F650" i="16"/>
  <c r="G650" i="16"/>
  <c r="H650" i="16"/>
  <c r="I650" i="16"/>
  <c r="J650" i="16"/>
  <c r="K650" i="16"/>
  <c r="L650" i="16"/>
  <c r="M650" i="16"/>
  <c r="C651" i="16"/>
  <c r="D651" i="16"/>
  <c r="E651" i="16"/>
  <c r="F651" i="16"/>
  <c r="G651" i="16"/>
  <c r="H651" i="16"/>
  <c r="I651" i="16"/>
  <c r="J651" i="16"/>
  <c r="K651" i="16"/>
  <c r="L651" i="16"/>
  <c r="M651" i="16"/>
  <c r="C652" i="16"/>
  <c r="D652" i="16"/>
  <c r="E652" i="16"/>
  <c r="F652" i="16"/>
  <c r="G652" i="16"/>
  <c r="H652" i="16"/>
  <c r="I652" i="16"/>
  <c r="J652" i="16"/>
  <c r="K652" i="16"/>
  <c r="L652" i="16"/>
  <c r="M652" i="16"/>
  <c r="C653" i="16"/>
  <c r="D653" i="16"/>
  <c r="E653" i="16"/>
  <c r="F653" i="16"/>
  <c r="G653" i="16"/>
  <c r="H653" i="16"/>
  <c r="I653" i="16"/>
  <c r="J653" i="16"/>
  <c r="K653" i="16"/>
  <c r="L653" i="16"/>
  <c r="M653" i="16"/>
  <c r="C654" i="16"/>
  <c r="D654" i="16"/>
  <c r="E654" i="16"/>
  <c r="F654" i="16"/>
  <c r="G654" i="16"/>
  <c r="H654" i="16"/>
  <c r="I654" i="16"/>
  <c r="J654" i="16"/>
  <c r="K654" i="16"/>
  <c r="L654" i="16"/>
  <c r="M654" i="16"/>
  <c r="C655" i="16"/>
  <c r="D655" i="16"/>
  <c r="E655" i="16"/>
  <c r="F655" i="16"/>
  <c r="G655" i="16"/>
  <c r="H655" i="16"/>
  <c r="I655" i="16"/>
  <c r="J655" i="16"/>
  <c r="K655" i="16"/>
  <c r="L655" i="16"/>
  <c r="M655" i="16"/>
  <c r="C656" i="16"/>
  <c r="D656" i="16"/>
  <c r="E656" i="16"/>
  <c r="F656" i="16"/>
  <c r="G656" i="16"/>
  <c r="H656" i="16"/>
  <c r="I656" i="16"/>
  <c r="J656" i="16"/>
  <c r="K656" i="16"/>
  <c r="L656" i="16"/>
  <c r="M656" i="16"/>
  <c r="C657" i="16"/>
  <c r="D657" i="16"/>
  <c r="E657" i="16"/>
  <c r="F657" i="16"/>
  <c r="G657" i="16"/>
  <c r="H657" i="16"/>
  <c r="I657" i="16"/>
  <c r="J657" i="16"/>
  <c r="K657" i="16"/>
  <c r="L657" i="16"/>
  <c r="M657" i="16"/>
  <c r="C658" i="16"/>
  <c r="D658" i="16"/>
  <c r="E658" i="16"/>
  <c r="F658" i="16"/>
  <c r="G658" i="16"/>
  <c r="H658" i="16"/>
  <c r="I658" i="16"/>
  <c r="J658" i="16"/>
  <c r="K658" i="16"/>
  <c r="L658" i="16"/>
  <c r="M658" i="16"/>
  <c r="C659" i="16"/>
  <c r="D659" i="16"/>
  <c r="E659" i="16"/>
  <c r="F659" i="16"/>
  <c r="G659" i="16"/>
  <c r="H659" i="16"/>
  <c r="I659" i="16"/>
  <c r="J659" i="16"/>
  <c r="K659" i="16"/>
  <c r="L659" i="16"/>
  <c r="M659" i="16"/>
  <c r="C660" i="16"/>
  <c r="D660" i="16"/>
  <c r="E660" i="16"/>
  <c r="F660" i="16"/>
  <c r="G660" i="16"/>
  <c r="H660" i="16"/>
  <c r="I660" i="16"/>
  <c r="J660" i="16"/>
  <c r="K660" i="16"/>
  <c r="L660" i="16"/>
  <c r="M660" i="16"/>
  <c r="C661" i="16"/>
  <c r="D661" i="16"/>
  <c r="E661" i="16"/>
  <c r="F661" i="16"/>
  <c r="G661" i="16"/>
  <c r="H661" i="16"/>
  <c r="I661" i="16"/>
  <c r="J661" i="16"/>
  <c r="K661" i="16"/>
  <c r="L661" i="16"/>
  <c r="M661" i="16"/>
  <c r="C662" i="16"/>
  <c r="D662" i="16"/>
  <c r="E662" i="16"/>
  <c r="F662" i="16"/>
  <c r="G662" i="16"/>
  <c r="H662" i="16"/>
  <c r="I662" i="16"/>
  <c r="J662" i="16"/>
  <c r="K662" i="16"/>
  <c r="L662" i="16"/>
  <c r="M662" i="16"/>
  <c r="C663" i="16"/>
  <c r="D663" i="16"/>
  <c r="E663" i="16"/>
  <c r="F663" i="16"/>
  <c r="G663" i="16"/>
  <c r="H663" i="16"/>
  <c r="I663" i="16"/>
  <c r="J663" i="16"/>
  <c r="K663" i="16"/>
  <c r="L663" i="16"/>
  <c r="M663" i="16"/>
  <c r="C664" i="16"/>
  <c r="D664" i="16"/>
  <c r="E664" i="16"/>
  <c r="F664" i="16"/>
  <c r="G664" i="16"/>
  <c r="H664" i="16"/>
  <c r="I664" i="16"/>
  <c r="J664" i="16"/>
  <c r="K664" i="16"/>
  <c r="L664" i="16"/>
  <c r="M664" i="16"/>
  <c r="C665" i="16"/>
  <c r="D665" i="16"/>
  <c r="E665" i="16"/>
  <c r="F665" i="16"/>
  <c r="G665" i="16"/>
  <c r="H665" i="16"/>
  <c r="I665" i="16"/>
  <c r="J665" i="16"/>
  <c r="K665" i="16"/>
  <c r="L665" i="16"/>
  <c r="M665" i="16"/>
  <c r="C666" i="16"/>
  <c r="D666" i="16"/>
  <c r="E666" i="16"/>
  <c r="F666" i="16"/>
  <c r="G666" i="16"/>
  <c r="H666" i="16"/>
  <c r="I666" i="16"/>
  <c r="J666" i="16"/>
  <c r="K666" i="16"/>
  <c r="L666" i="16"/>
  <c r="M666" i="16"/>
  <c r="C667" i="16"/>
  <c r="D667" i="16"/>
  <c r="E667" i="16"/>
  <c r="F667" i="16"/>
  <c r="G667" i="16"/>
  <c r="H667" i="16"/>
  <c r="I667" i="16"/>
  <c r="J667" i="16"/>
  <c r="K667" i="16"/>
  <c r="L667" i="16"/>
  <c r="M667" i="16"/>
  <c r="C668" i="16"/>
  <c r="D668" i="16"/>
  <c r="E668" i="16"/>
  <c r="F668" i="16"/>
  <c r="G668" i="16"/>
  <c r="H668" i="16"/>
  <c r="I668" i="16"/>
  <c r="J668" i="16"/>
  <c r="K668" i="16"/>
  <c r="L668" i="16"/>
  <c r="M668" i="16"/>
  <c r="C669" i="16"/>
  <c r="D669" i="16"/>
  <c r="E669" i="16"/>
  <c r="F669" i="16"/>
  <c r="G669" i="16"/>
  <c r="H669" i="16"/>
  <c r="I669" i="16"/>
  <c r="J669" i="16"/>
  <c r="K669" i="16"/>
  <c r="L669" i="16"/>
  <c r="M669" i="16"/>
  <c r="C670" i="16"/>
  <c r="D670" i="16"/>
  <c r="E670" i="16"/>
  <c r="F670" i="16"/>
  <c r="G670" i="16"/>
  <c r="H670" i="16"/>
  <c r="I670" i="16"/>
  <c r="J670" i="16"/>
  <c r="K670" i="16"/>
  <c r="L670" i="16"/>
  <c r="M670" i="16"/>
  <c r="C671" i="16"/>
  <c r="D671" i="16"/>
  <c r="E671" i="16"/>
  <c r="F671" i="16"/>
  <c r="G671" i="16"/>
  <c r="H671" i="16"/>
  <c r="I671" i="16"/>
  <c r="J671" i="16"/>
  <c r="K671" i="16"/>
  <c r="L671" i="16"/>
  <c r="M671" i="16"/>
  <c r="C672" i="16"/>
  <c r="D672" i="16"/>
  <c r="E672" i="16"/>
  <c r="F672" i="16"/>
  <c r="G672" i="16"/>
  <c r="H672" i="16"/>
  <c r="I672" i="16"/>
  <c r="J672" i="16"/>
  <c r="K672" i="16"/>
  <c r="L672" i="16"/>
  <c r="M672" i="16"/>
  <c r="C673" i="16"/>
  <c r="D673" i="16"/>
  <c r="E673" i="16"/>
  <c r="F673" i="16"/>
  <c r="G673" i="16"/>
  <c r="H673" i="16"/>
  <c r="I673" i="16"/>
  <c r="J673" i="16"/>
  <c r="K673" i="16"/>
  <c r="L673" i="16"/>
  <c r="M673" i="16"/>
  <c r="C674" i="16"/>
  <c r="D674" i="16"/>
  <c r="E674" i="16"/>
  <c r="F674" i="16"/>
  <c r="G674" i="16"/>
  <c r="H674" i="16"/>
  <c r="I674" i="16"/>
  <c r="J674" i="16"/>
  <c r="K674" i="16"/>
  <c r="L674" i="16"/>
  <c r="M674" i="16"/>
  <c r="C675" i="16"/>
  <c r="D675" i="16"/>
  <c r="E675" i="16"/>
  <c r="F675" i="16"/>
  <c r="G675" i="16"/>
  <c r="H675" i="16"/>
  <c r="I675" i="16"/>
  <c r="J675" i="16"/>
  <c r="K675" i="16"/>
  <c r="L675" i="16"/>
  <c r="M675" i="16"/>
  <c r="C676" i="16"/>
  <c r="D676" i="16"/>
  <c r="E676" i="16"/>
  <c r="F676" i="16"/>
  <c r="G676" i="16"/>
  <c r="H676" i="16"/>
  <c r="I676" i="16"/>
  <c r="J676" i="16"/>
  <c r="K676" i="16"/>
  <c r="L676" i="16"/>
  <c r="M676" i="16"/>
  <c r="C677" i="16"/>
  <c r="D677" i="16"/>
  <c r="E677" i="16"/>
  <c r="F677" i="16"/>
  <c r="G677" i="16"/>
  <c r="H677" i="16"/>
  <c r="I677" i="16"/>
  <c r="J677" i="16"/>
  <c r="K677" i="16"/>
  <c r="L677" i="16"/>
  <c r="M677" i="16"/>
  <c r="C678" i="16"/>
  <c r="D678" i="16"/>
  <c r="E678" i="16"/>
  <c r="F678" i="16"/>
  <c r="G678" i="16"/>
  <c r="H678" i="16"/>
  <c r="I678" i="16"/>
  <c r="J678" i="16"/>
  <c r="K678" i="16"/>
  <c r="L678" i="16"/>
  <c r="M678" i="16"/>
  <c r="C679" i="16"/>
  <c r="D679" i="16"/>
  <c r="E679" i="16"/>
  <c r="F679" i="16"/>
  <c r="G679" i="16"/>
  <c r="H679" i="16"/>
  <c r="I679" i="16"/>
  <c r="J679" i="16"/>
  <c r="K679" i="16"/>
  <c r="L679" i="16"/>
  <c r="M679" i="16"/>
  <c r="C680" i="16"/>
  <c r="D680" i="16"/>
  <c r="E680" i="16"/>
  <c r="F680" i="16"/>
  <c r="G680" i="16"/>
  <c r="H680" i="16"/>
  <c r="I680" i="16"/>
  <c r="J680" i="16"/>
  <c r="K680" i="16"/>
  <c r="L680" i="16"/>
  <c r="M680" i="16"/>
  <c r="C681" i="16"/>
  <c r="D681" i="16"/>
  <c r="E681" i="16"/>
  <c r="F681" i="16"/>
  <c r="G681" i="16"/>
  <c r="H681" i="16"/>
  <c r="I681" i="16"/>
  <c r="J681" i="16"/>
  <c r="K681" i="16"/>
  <c r="L681" i="16"/>
  <c r="M681" i="16"/>
  <c r="C682" i="16"/>
  <c r="D682" i="16"/>
  <c r="E682" i="16"/>
  <c r="F682" i="16"/>
  <c r="G682" i="16"/>
  <c r="H682" i="16"/>
  <c r="I682" i="16"/>
  <c r="J682" i="16"/>
  <c r="K682" i="16"/>
  <c r="L682" i="16"/>
  <c r="M682" i="16"/>
  <c r="C683" i="16"/>
  <c r="D683" i="16"/>
  <c r="E683" i="16"/>
  <c r="F683" i="16"/>
  <c r="G683" i="16"/>
  <c r="H683" i="16"/>
  <c r="I683" i="16"/>
  <c r="J683" i="16"/>
  <c r="K683" i="16"/>
  <c r="L683" i="16"/>
  <c r="M683" i="16"/>
  <c r="C684" i="16"/>
  <c r="D684" i="16"/>
  <c r="E684" i="16"/>
  <c r="F684" i="16"/>
  <c r="G684" i="16"/>
  <c r="H684" i="16"/>
  <c r="I684" i="16"/>
  <c r="J684" i="16"/>
  <c r="K684" i="16"/>
  <c r="L684" i="16"/>
  <c r="M684" i="16"/>
  <c r="C685" i="16"/>
  <c r="D685" i="16"/>
  <c r="E685" i="16"/>
  <c r="F685" i="16"/>
  <c r="G685" i="16"/>
  <c r="H685" i="16"/>
  <c r="I685" i="16"/>
  <c r="J685" i="16"/>
  <c r="K685" i="16"/>
  <c r="L685" i="16"/>
  <c r="M685" i="16"/>
  <c r="C686" i="16"/>
  <c r="D686" i="16"/>
  <c r="E686" i="16"/>
  <c r="F686" i="16"/>
  <c r="G686" i="16"/>
  <c r="H686" i="16"/>
  <c r="I686" i="16"/>
  <c r="J686" i="16"/>
  <c r="K686" i="16"/>
  <c r="L686" i="16"/>
  <c r="M686" i="16"/>
  <c r="C687" i="16"/>
  <c r="D687" i="16"/>
  <c r="E687" i="16"/>
  <c r="F687" i="16"/>
  <c r="G687" i="16"/>
  <c r="H687" i="16"/>
  <c r="I687" i="16"/>
  <c r="J687" i="16"/>
  <c r="K687" i="16"/>
  <c r="L687" i="16"/>
  <c r="M687" i="16"/>
  <c r="C688" i="16"/>
  <c r="D688" i="16"/>
  <c r="E688" i="16"/>
  <c r="F688" i="16"/>
  <c r="G688" i="16"/>
  <c r="H688" i="16"/>
  <c r="I688" i="16"/>
  <c r="J688" i="16"/>
  <c r="K688" i="16"/>
  <c r="L688" i="16"/>
  <c r="M688" i="16"/>
  <c r="C689" i="16"/>
  <c r="D689" i="16"/>
  <c r="E689" i="16"/>
  <c r="F689" i="16"/>
  <c r="G689" i="16"/>
  <c r="H689" i="16"/>
  <c r="I689" i="16"/>
  <c r="J689" i="16"/>
  <c r="K689" i="16"/>
  <c r="L689" i="16"/>
  <c r="M689" i="16"/>
  <c r="C690" i="16"/>
  <c r="D690" i="16"/>
  <c r="E690" i="16"/>
  <c r="F690" i="16"/>
  <c r="G690" i="16"/>
  <c r="H690" i="16"/>
  <c r="I690" i="16"/>
  <c r="J690" i="16"/>
  <c r="K690" i="16"/>
  <c r="L690" i="16"/>
  <c r="M690" i="16"/>
  <c r="C691" i="16"/>
  <c r="D691" i="16"/>
  <c r="E691" i="16"/>
  <c r="F691" i="16"/>
  <c r="G691" i="16"/>
  <c r="H691" i="16"/>
  <c r="I691" i="16"/>
  <c r="J691" i="16"/>
  <c r="K691" i="16"/>
  <c r="L691" i="16"/>
  <c r="M691" i="16"/>
  <c r="C692" i="16"/>
  <c r="D692" i="16"/>
  <c r="E692" i="16"/>
  <c r="F692" i="16"/>
  <c r="G692" i="16"/>
  <c r="H692" i="16"/>
  <c r="I692" i="16"/>
  <c r="J692" i="16"/>
  <c r="K692" i="16"/>
  <c r="L692" i="16"/>
  <c r="M692" i="16"/>
  <c r="C693" i="16"/>
  <c r="D693" i="16"/>
  <c r="E693" i="16"/>
  <c r="F693" i="16"/>
  <c r="G693" i="16"/>
  <c r="H693" i="16"/>
  <c r="I693" i="16"/>
  <c r="J693" i="16"/>
  <c r="K693" i="16"/>
  <c r="L693" i="16"/>
  <c r="M693" i="16"/>
  <c r="C694" i="16"/>
  <c r="D694" i="16"/>
  <c r="E694" i="16"/>
  <c r="F694" i="16"/>
  <c r="G694" i="16"/>
  <c r="H694" i="16"/>
  <c r="I694" i="16"/>
  <c r="J694" i="16"/>
  <c r="K694" i="16"/>
  <c r="L694" i="16"/>
  <c r="M694" i="16"/>
  <c r="C695" i="16"/>
  <c r="D695" i="16"/>
  <c r="E695" i="16"/>
  <c r="F695" i="16"/>
  <c r="G695" i="16"/>
  <c r="H695" i="16"/>
  <c r="I695" i="16"/>
  <c r="J695" i="16"/>
  <c r="K695" i="16"/>
  <c r="L695" i="16"/>
  <c r="M695" i="16"/>
  <c r="C696" i="16"/>
  <c r="D696" i="16"/>
  <c r="E696" i="16"/>
  <c r="F696" i="16"/>
  <c r="G696" i="16"/>
  <c r="H696" i="16"/>
  <c r="I696" i="16"/>
  <c r="J696" i="16"/>
  <c r="K696" i="16"/>
  <c r="L696" i="16"/>
  <c r="M696" i="16"/>
  <c r="C697" i="16"/>
  <c r="D697" i="16"/>
  <c r="E697" i="16"/>
  <c r="F697" i="16"/>
  <c r="G697" i="16"/>
  <c r="H697" i="16"/>
  <c r="I697" i="16"/>
  <c r="J697" i="16"/>
  <c r="K697" i="16"/>
  <c r="L697" i="16"/>
  <c r="M697" i="16"/>
  <c r="C698" i="16"/>
  <c r="D698" i="16"/>
  <c r="E698" i="16"/>
  <c r="F698" i="16"/>
  <c r="G698" i="16"/>
  <c r="H698" i="16"/>
  <c r="I698" i="16"/>
  <c r="J698" i="16"/>
  <c r="K698" i="16"/>
  <c r="L698" i="16"/>
  <c r="M698" i="16"/>
  <c r="C699" i="16"/>
  <c r="D699" i="16"/>
  <c r="E699" i="16"/>
  <c r="F699" i="16"/>
  <c r="G699" i="16"/>
  <c r="H699" i="16"/>
  <c r="I699" i="16"/>
  <c r="J699" i="16"/>
  <c r="K699" i="16"/>
  <c r="L699" i="16"/>
  <c r="M699" i="16"/>
  <c r="C700" i="16"/>
  <c r="D700" i="16"/>
  <c r="E700" i="16"/>
  <c r="F700" i="16"/>
  <c r="G700" i="16"/>
  <c r="H700" i="16"/>
  <c r="I700" i="16"/>
  <c r="J700" i="16"/>
  <c r="K700" i="16"/>
  <c r="L700" i="16"/>
  <c r="M700" i="16"/>
  <c r="C701" i="16"/>
  <c r="D701" i="16"/>
  <c r="E701" i="16"/>
  <c r="F701" i="16"/>
  <c r="G701" i="16"/>
  <c r="H701" i="16"/>
  <c r="I701" i="16"/>
  <c r="J701" i="16"/>
  <c r="K701" i="16"/>
  <c r="L701" i="16"/>
  <c r="M701" i="16"/>
  <c r="C702" i="16"/>
  <c r="D702" i="16"/>
  <c r="E702" i="16"/>
  <c r="F702" i="16"/>
  <c r="G702" i="16"/>
  <c r="H702" i="16"/>
  <c r="I702" i="16"/>
  <c r="J702" i="16"/>
  <c r="K702" i="16"/>
  <c r="L702" i="16"/>
  <c r="M702" i="16"/>
  <c r="C703" i="16"/>
  <c r="D703" i="16"/>
  <c r="E703" i="16"/>
  <c r="F703" i="16"/>
  <c r="G703" i="16"/>
  <c r="H703" i="16"/>
  <c r="I703" i="16"/>
  <c r="J703" i="16"/>
  <c r="K703" i="16"/>
  <c r="L703" i="16"/>
  <c r="M703" i="16"/>
  <c r="C704" i="16"/>
  <c r="D704" i="16"/>
  <c r="E704" i="16"/>
  <c r="F704" i="16"/>
  <c r="G704" i="16"/>
  <c r="H704" i="16"/>
  <c r="I704" i="16"/>
  <c r="J704" i="16"/>
  <c r="K704" i="16"/>
  <c r="L704" i="16"/>
  <c r="M704" i="16"/>
  <c r="C705" i="16"/>
  <c r="D705" i="16"/>
  <c r="E705" i="16"/>
  <c r="F705" i="16"/>
  <c r="G705" i="16"/>
  <c r="H705" i="16"/>
  <c r="I705" i="16"/>
  <c r="J705" i="16"/>
  <c r="K705" i="16"/>
  <c r="L705" i="16"/>
  <c r="M705" i="16"/>
  <c r="C706" i="16"/>
  <c r="D706" i="16"/>
  <c r="E706" i="16"/>
  <c r="F706" i="16"/>
  <c r="G706" i="16"/>
  <c r="H706" i="16"/>
  <c r="I706" i="16"/>
  <c r="J706" i="16"/>
  <c r="K706" i="16"/>
  <c r="L706" i="16"/>
  <c r="M706" i="16"/>
  <c r="C707" i="16"/>
  <c r="D707" i="16"/>
  <c r="E707" i="16"/>
  <c r="F707" i="16"/>
  <c r="G707" i="16"/>
  <c r="H707" i="16"/>
  <c r="I707" i="16"/>
  <c r="J707" i="16"/>
  <c r="K707" i="16"/>
  <c r="L707" i="16"/>
  <c r="M707" i="16"/>
  <c r="C708" i="16"/>
  <c r="D708" i="16"/>
  <c r="E708" i="16"/>
  <c r="F708" i="16"/>
  <c r="G708" i="16"/>
  <c r="H708" i="16"/>
  <c r="I708" i="16"/>
  <c r="J708" i="16"/>
  <c r="K708" i="16"/>
  <c r="L708" i="16"/>
  <c r="M708" i="16"/>
  <c r="C709" i="16"/>
  <c r="D709" i="16"/>
  <c r="E709" i="16"/>
  <c r="F709" i="16"/>
  <c r="G709" i="16"/>
  <c r="H709" i="16"/>
  <c r="I709" i="16"/>
  <c r="J709" i="16"/>
  <c r="K709" i="16"/>
  <c r="L709" i="16"/>
  <c r="M709" i="16"/>
  <c r="C710" i="16"/>
  <c r="D710" i="16"/>
  <c r="E710" i="16"/>
  <c r="F710" i="16"/>
  <c r="G710" i="16"/>
  <c r="H710" i="16"/>
  <c r="I710" i="16"/>
  <c r="J710" i="16"/>
  <c r="K710" i="16"/>
  <c r="L710" i="16"/>
  <c r="M710" i="16"/>
  <c r="C711" i="16"/>
  <c r="D711" i="16"/>
  <c r="E711" i="16"/>
  <c r="F711" i="16"/>
  <c r="G711" i="16"/>
  <c r="H711" i="16"/>
  <c r="I711" i="16"/>
  <c r="J711" i="16"/>
  <c r="K711" i="16"/>
  <c r="L711" i="16"/>
  <c r="M711" i="16"/>
  <c r="C712" i="16"/>
  <c r="D712" i="16"/>
  <c r="E712" i="16"/>
  <c r="F712" i="16"/>
  <c r="G712" i="16"/>
  <c r="H712" i="16"/>
  <c r="I712" i="16"/>
  <c r="J712" i="16"/>
  <c r="K712" i="16"/>
  <c r="L712" i="16"/>
  <c r="M712" i="16"/>
  <c r="C713" i="16"/>
  <c r="D713" i="16"/>
  <c r="E713" i="16"/>
  <c r="F713" i="16"/>
  <c r="G713" i="16"/>
  <c r="H713" i="16"/>
  <c r="I713" i="16"/>
  <c r="J713" i="16"/>
  <c r="K713" i="16"/>
  <c r="L713" i="16"/>
  <c r="M713" i="16"/>
  <c r="C714" i="16"/>
  <c r="D714" i="16"/>
  <c r="E714" i="16"/>
  <c r="F714" i="16"/>
  <c r="G714" i="16"/>
  <c r="H714" i="16"/>
  <c r="I714" i="16"/>
  <c r="J714" i="16"/>
  <c r="K714" i="16"/>
  <c r="L714" i="16"/>
  <c r="M714" i="16"/>
  <c r="C715" i="16"/>
  <c r="D715" i="16"/>
  <c r="E715" i="16"/>
  <c r="F715" i="16"/>
  <c r="G715" i="16"/>
  <c r="H715" i="16"/>
  <c r="I715" i="16"/>
  <c r="J715" i="16"/>
  <c r="K715" i="16"/>
  <c r="L715" i="16"/>
  <c r="M715" i="16"/>
  <c r="C716" i="16"/>
  <c r="D716" i="16"/>
  <c r="E716" i="16"/>
  <c r="F716" i="16"/>
  <c r="G716" i="16"/>
  <c r="H716" i="16"/>
  <c r="I716" i="16"/>
  <c r="J716" i="16"/>
  <c r="K716" i="16"/>
  <c r="L716" i="16"/>
  <c r="M716" i="16"/>
  <c r="C717" i="16"/>
  <c r="D717" i="16"/>
  <c r="E717" i="16"/>
  <c r="F717" i="16"/>
  <c r="G717" i="16"/>
  <c r="H717" i="16"/>
  <c r="I717" i="16"/>
  <c r="J717" i="16"/>
  <c r="K717" i="16"/>
  <c r="L717" i="16"/>
  <c r="M717" i="16"/>
  <c r="C718" i="16"/>
  <c r="D718" i="16"/>
  <c r="E718" i="16"/>
  <c r="F718" i="16"/>
  <c r="G718" i="16"/>
  <c r="H718" i="16"/>
  <c r="I718" i="16"/>
  <c r="J718" i="16"/>
  <c r="K718" i="16"/>
  <c r="L718" i="16"/>
  <c r="M718" i="16"/>
  <c r="C719" i="16"/>
  <c r="D719" i="16"/>
  <c r="E719" i="16"/>
  <c r="F719" i="16"/>
  <c r="G719" i="16"/>
  <c r="H719" i="16"/>
  <c r="I719" i="16"/>
  <c r="J719" i="16"/>
  <c r="K719" i="16"/>
  <c r="L719" i="16"/>
  <c r="M719" i="16"/>
  <c r="C720" i="16"/>
  <c r="D720" i="16"/>
  <c r="E720" i="16"/>
  <c r="F720" i="16"/>
  <c r="G720" i="16"/>
  <c r="H720" i="16"/>
  <c r="I720" i="16"/>
  <c r="J720" i="16"/>
  <c r="K720" i="16"/>
  <c r="L720" i="16"/>
  <c r="M720" i="16"/>
  <c r="C721" i="16"/>
  <c r="D721" i="16"/>
  <c r="E721" i="16"/>
  <c r="F721" i="16"/>
  <c r="G721" i="16"/>
  <c r="H721" i="16"/>
  <c r="I721" i="16"/>
  <c r="J721" i="16"/>
  <c r="K721" i="16"/>
  <c r="L721" i="16"/>
  <c r="M721" i="16"/>
  <c r="C722" i="16"/>
  <c r="D722" i="16"/>
  <c r="E722" i="16"/>
  <c r="F722" i="16"/>
  <c r="G722" i="16"/>
  <c r="H722" i="16"/>
  <c r="I722" i="16"/>
  <c r="J722" i="16"/>
  <c r="K722" i="16"/>
  <c r="L722" i="16"/>
  <c r="M722" i="16"/>
  <c r="C723" i="16"/>
  <c r="D723" i="16"/>
  <c r="E723" i="16"/>
  <c r="F723" i="16"/>
  <c r="G723" i="16"/>
  <c r="H723" i="16"/>
  <c r="I723" i="16"/>
  <c r="J723" i="16"/>
  <c r="K723" i="16"/>
  <c r="L723" i="16"/>
  <c r="M723" i="16"/>
  <c r="C724" i="16"/>
  <c r="D724" i="16"/>
  <c r="E724" i="16"/>
  <c r="F724" i="16"/>
  <c r="G724" i="16"/>
  <c r="H724" i="16"/>
  <c r="I724" i="16"/>
  <c r="J724" i="16"/>
  <c r="K724" i="16"/>
  <c r="L724" i="16"/>
  <c r="M724" i="16"/>
  <c r="C725" i="16"/>
  <c r="D725" i="16"/>
  <c r="E725" i="16"/>
  <c r="F725" i="16"/>
  <c r="G725" i="16"/>
  <c r="H725" i="16"/>
  <c r="I725" i="16"/>
  <c r="J725" i="16"/>
  <c r="K725" i="16"/>
  <c r="L725" i="16"/>
  <c r="M725" i="16"/>
  <c r="C726" i="16"/>
  <c r="D726" i="16"/>
  <c r="E726" i="16"/>
  <c r="F726" i="16"/>
  <c r="G726" i="16"/>
  <c r="H726" i="16"/>
  <c r="I726" i="16"/>
  <c r="J726" i="16"/>
  <c r="K726" i="16"/>
  <c r="L726" i="16"/>
  <c r="M726" i="16"/>
  <c r="C727" i="16"/>
  <c r="D727" i="16"/>
  <c r="E727" i="16"/>
  <c r="F727" i="16"/>
  <c r="G727" i="16"/>
  <c r="H727" i="16"/>
  <c r="I727" i="16"/>
  <c r="J727" i="16"/>
  <c r="K727" i="16"/>
  <c r="L727" i="16"/>
  <c r="M727" i="16"/>
  <c r="C728" i="16"/>
  <c r="D728" i="16"/>
  <c r="E728" i="16"/>
  <c r="F728" i="16"/>
  <c r="G728" i="16"/>
  <c r="H728" i="16"/>
  <c r="I728" i="16"/>
  <c r="J728" i="16"/>
  <c r="K728" i="16"/>
  <c r="L728" i="16"/>
  <c r="M728" i="16"/>
  <c r="C729" i="16"/>
  <c r="D729" i="16"/>
  <c r="E729" i="16"/>
  <c r="F729" i="16"/>
  <c r="G729" i="16"/>
  <c r="H729" i="16"/>
  <c r="I729" i="16"/>
  <c r="J729" i="16"/>
  <c r="K729" i="16"/>
  <c r="L729" i="16"/>
  <c r="M729" i="16"/>
  <c r="C730" i="16"/>
  <c r="D730" i="16"/>
  <c r="E730" i="16"/>
  <c r="F730" i="16"/>
  <c r="G730" i="16"/>
  <c r="H730" i="16"/>
  <c r="I730" i="16"/>
  <c r="J730" i="16"/>
  <c r="K730" i="16"/>
  <c r="L730" i="16"/>
  <c r="M730" i="16"/>
  <c r="C731" i="16"/>
  <c r="D731" i="16"/>
  <c r="E731" i="16"/>
  <c r="F731" i="16"/>
  <c r="G731" i="16"/>
  <c r="H731" i="16"/>
  <c r="I731" i="16"/>
  <c r="J731" i="16"/>
  <c r="K731" i="16"/>
  <c r="L731" i="16"/>
  <c r="M731" i="16"/>
  <c r="C732" i="16"/>
  <c r="D732" i="16"/>
  <c r="E732" i="16"/>
  <c r="F732" i="16"/>
  <c r="G732" i="16"/>
  <c r="H732" i="16"/>
  <c r="I732" i="16"/>
  <c r="J732" i="16"/>
  <c r="K732" i="16"/>
  <c r="L732" i="16"/>
  <c r="M732" i="16"/>
  <c r="C733" i="16"/>
  <c r="D733" i="16"/>
  <c r="E733" i="16"/>
  <c r="F733" i="16"/>
  <c r="G733" i="16"/>
  <c r="H733" i="16"/>
  <c r="I733" i="16"/>
  <c r="J733" i="16"/>
  <c r="K733" i="16"/>
  <c r="L733" i="16"/>
  <c r="M733" i="16"/>
  <c r="C734" i="16"/>
  <c r="D734" i="16"/>
  <c r="E734" i="16"/>
  <c r="F734" i="16"/>
  <c r="G734" i="16"/>
  <c r="H734" i="16"/>
  <c r="I734" i="16"/>
  <c r="J734" i="16"/>
  <c r="K734" i="16"/>
  <c r="L734" i="16"/>
  <c r="M734" i="16"/>
  <c r="C735" i="16"/>
  <c r="D735" i="16"/>
  <c r="E735" i="16"/>
  <c r="F735" i="16"/>
  <c r="G735" i="16"/>
  <c r="H735" i="16"/>
  <c r="I735" i="16"/>
  <c r="J735" i="16"/>
  <c r="K735" i="16"/>
  <c r="L735" i="16"/>
  <c r="M735" i="16"/>
  <c r="C736" i="16"/>
  <c r="D736" i="16"/>
  <c r="E736" i="16"/>
  <c r="F736" i="16"/>
  <c r="G736" i="16"/>
  <c r="H736" i="16"/>
  <c r="I736" i="16"/>
  <c r="J736" i="16"/>
  <c r="K736" i="16"/>
  <c r="L736" i="16"/>
  <c r="M736" i="16"/>
  <c r="C737" i="16"/>
  <c r="D737" i="16"/>
  <c r="E737" i="16"/>
  <c r="F737" i="16"/>
  <c r="G737" i="16"/>
  <c r="H737" i="16"/>
  <c r="I737" i="16"/>
  <c r="J737" i="16"/>
  <c r="K737" i="16"/>
  <c r="L737" i="16"/>
  <c r="M737" i="16"/>
  <c r="C738" i="16"/>
  <c r="D738" i="16"/>
  <c r="E738" i="16"/>
  <c r="F738" i="16"/>
  <c r="G738" i="16"/>
  <c r="H738" i="16"/>
  <c r="I738" i="16"/>
  <c r="J738" i="16"/>
  <c r="K738" i="16"/>
  <c r="L738" i="16"/>
  <c r="M738" i="16"/>
  <c r="C739" i="16"/>
  <c r="D739" i="16"/>
  <c r="E739" i="16"/>
  <c r="F739" i="16"/>
  <c r="G739" i="16"/>
  <c r="H739" i="16"/>
  <c r="I739" i="16"/>
  <c r="J739" i="16"/>
  <c r="K739" i="16"/>
  <c r="L739" i="16"/>
  <c r="M739" i="16"/>
  <c r="C740" i="16"/>
  <c r="D740" i="16"/>
  <c r="E740" i="16"/>
  <c r="F740" i="16"/>
  <c r="G740" i="16"/>
  <c r="H740" i="16"/>
  <c r="I740" i="16"/>
  <c r="J740" i="16"/>
  <c r="K740" i="16"/>
  <c r="L740" i="16"/>
  <c r="M740" i="16"/>
  <c r="C741" i="16"/>
  <c r="D741" i="16"/>
  <c r="E741" i="16"/>
  <c r="F741" i="16"/>
  <c r="G741" i="16"/>
  <c r="H741" i="16"/>
  <c r="I741" i="16"/>
  <c r="J741" i="16"/>
  <c r="K741" i="16"/>
  <c r="L741" i="16"/>
  <c r="M741" i="16"/>
  <c r="C742" i="16"/>
  <c r="D742" i="16"/>
  <c r="E742" i="16"/>
  <c r="F742" i="16"/>
  <c r="G742" i="16"/>
  <c r="H742" i="16"/>
  <c r="I742" i="16"/>
  <c r="J742" i="16"/>
  <c r="K742" i="16"/>
  <c r="L742" i="16"/>
  <c r="M742" i="16"/>
  <c r="C743" i="16"/>
  <c r="D743" i="16"/>
  <c r="E743" i="16"/>
  <c r="F743" i="16"/>
  <c r="G743" i="16"/>
  <c r="H743" i="16"/>
  <c r="I743" i="16"/>
  <c r="J743" i="16"/>
  <c r="K743" i="16"/>
  <c r="L743" i="16"/>
  <c r="M743" i="16"/>
  <c r="C744" i="16"/>
  <c r="D744" i="16"/>
  <c r="E744" i="16"/>
  <c r="F744" i="16"/>
  <c r="G744" i="16"/>
  <c r="H744" i="16"/>
  <c r="I744" i="16"/>
  <c r="J744" i="16"/>
  <c r="K744" i="16"/>
  <c r="L744" i="16"/>
  <c r="M744" i="16"/>
  <c r="C745" i="16"/>
  <c r="D745" i="16"/>
  <c r="E745" i="16"/>
  <c r="F745" i="16"/>
  <c r="G745" i="16"/>
  <c r="H745" i="16"/>
  <c r="I745" i="16"/>
  <c r="J745" i="16"/>
  <c r="K745" i="16"/>
  <c r="L745" i="16"/>
  <c r="M745" i="16"/>
  <c r="C746" i="16"/>
  <c r="D746" i="16"/>
  <c r="E746" i="16"/>
  <c r="F746" i="16"/>
  <c r="G746" i="16"/>
  <c r="H746" i="16"/>
  <c r="I746" i="16"/>
  <c r="J746" i="16"/>
  <c r="K746" i="16"/>
  <c r="L746" i="16"/>
  <c r="M746" i="16"/>
  <c r="C747" i="16"/>
  <c r="D747" i="16"/>
  <c r="E747" i="16"/>
  <c r="F747" i="16"/>
  <c r="G747" i="16"/>
  <c r="H747" i="16"/>
  <c r="I747" i="16"/>
  <c r="J747" i="16"/>
  <c r="K747" i="16"/>
  <c r="L747" i="16"/>
  <c r="M747" i="16"/>
  <c r="C748" i="16"/>
  <c r="D748" i="16"/>
  <c r="E748" i="16"/>
  <c r="F748" i="16"/>
  <c r="G748" i="16"/>
  <c r="H748" i="16"/>
  <c r="I748" i="16"/>
  <c r="J748" i="16"/>
  <c r="K748" i="16"/>
  <c r="L748" i="16"/>
  <c r="M748" i="16"/>
  <c r="C749" i="16"/>
  <c r="D749" i="16"/>
  <c r="E749" i="16"/>
  <c r="F749" i="16"/>
  <c r="G749" i="16"/>
  <c r="H749" i="16"/>
  <c r="I749" i="16"/>
  <c r="J749" i="16"/>
  <c r="K749" i="16"/>
  <c r="L749" i="16"/>
  <c r="M749" i="16"/>
  <c r="C750" i="16"/>
  <c r="D750" i="16"/>
  <c r="E750" i="16"/>
  <c r="F750" i="16"/>
  <c r="G750" i="16"/>
  <c r="H750" i="16"/>
  <c r="I750" i="16"/>
  <c r="J750" i="16"/>
  <c r="K750" i="16"/>
  <c r="L750" i="16"/>
  <c r="M750" i="16"/>
  <c r="C751" i="16"/>
  <c r="D751" i="16"/>
  <c r="E751" i="16"/>
  <c r="F751" i="16"/>
  <c r="G751" i="16"/>
  <c r="H751" i="16"/>
  <c r="I751" i="16"/>
  <c r="J751" i="16"/>
  <c r="K751" i="16"/>
  <c r="L751" i="16"/>
  <c r="M751" i="16"/>
  <c r="C752" i="16"/>
  <c r="D752" i="16"/>
  <c r="E752" i="16"/>
  <c r="F752" i="16"/>
  <c r="G752" i="16"/>
  <c r="H752" i="16"/>
  <c r="I752" i="16"/>
  <c r="J752" i="16"/>
  <c r="K752" i="16"/>
  <c r="L752" i="16"/>
  <c r="M752" i="16"/>
  <c r="C753" i="16"/>
  <c r="D753" i="16"/>
  <c r="E753" i="16"/>
  <c r="F753" i="16"/>
  <c r="G753" i="16"/>
  <c r="H753" i="16"/>
  <c r="I753" i="16"/>
  <c r="J753" i="16"/>
  <c r="K753" i="16"/>
  <c r="L753" i="16"/>
  <c r="M753" i="16"/>
  <c r="C754" i="16"/>
  <c r="D754" i="16"/>
  <c r="E754" i="16"/>
  <c r="F754" i="16"/>
  <c r="G754" i="16"/>
  <c r="H754" i="16"/>
  <c r="I754" i="16"/>
  <c r="J754" i="16"/>
  <c r="K754" i="16"/>
  <c r="L754" i="16"/>
  <c r="M754" i="16"/>
  <c r="C755" i="16"/>
  <c r="D755" i="16"/>
  <c r="E755" i="16"/>
  <c r="F755" i="16"/>
  <c r="G755" i="16"/>
  <c r="H755" i="16"/>
  <c r="I755" i="16"/>
  <c r="J755" i="16"/>
  <c r="K755" i="16"/>
  <c r="L755" i="16"/>
  <c r="M755" i="16"/>
  <c r="C756" i="16"/>
  <c r="D756" i="16"/>
  <c r="E756" i="16"/>
  <c r="F756" i="16"/>
  <c r="G756" i="16"/>
  <c r="H756" i="16"/>
  <c r="I756" i="16"/>
  <c r="J756" i="16"/>
  <c r="K756" i="16"/>
  <c r="L756" i="16"/>
  <c r="M756" i="16"/>
  <c r="C757" i="16"/>
  <c r="D757" i="16"/>
  <c r="E757" i="16"/>
  <c r="F757" i="16"/>
  <c r="G757" i="16"/>
  <c r="H757" i="16"/>
  <c r="I757" i="16"/>
  <c r="J757" i="16"/>
  <c r="K757" i="16"/>
  <c r="L757" i="16"/>
  <c r="M757" i="16"/>
  <c r="C758" i="16"/>
  <c r="D758" i="16"/>
  <c r="E758" i="16"/>
  <c r="F758" i="16"/>
  <c r="G758" i="16"/>
  <c r="H758" i="16"/>
  <c r="I758" i="16"/>
  <c r="J758" i="16"/>
  <c r="K758" i="16"/>
  <c r="L758" i="16"/>
  <c r="M758" i="16"/>
  <c r="C759" i="16"/>
  <c r="D759" i="16"/>
  <c r="E759" i="16"/>
  <c r="F759" i="16"/>
  <c r="G759" i="16"/>
  <c r="H759" i="16"/>
  <c r="I759" i="16"/>
  <c r="J759" i="16"/>
  <c r="K759" i="16"/>
  <c r="L759" i="16"/>
  <c r="M759" i="16"/>
  <c r="C760" i="16"/>
  <c r="D760" i="16"/>
  <c r="E760" i="16"/>
  <c r="F760" i="16"/>
  <c r="G760" i="16"/>
  <c r="H760" i="16"/>
  <c r="I760" i="16"/>
  <c r="J760" i="16"/>
  <c r="K760" i="16"/>
  <c r="L760" i="16"/>
  <c r="M760" i="16"/>
  <c r="C761" i="16"/>
  <c r="D761" i="16"/>
  <c r="E761" i="16"/>
  <c r="F761" i="16"/>
  <c r="G761" i="16"/>
  <c r="H761" i="16"/>
  <c r="I761" i="16"/>
  <c r="J761" i="16"/>
  <c r="K761" i="16"/>
  <c r="L761" i="16"/>
  <c r="M761" i="16"/>
  <c r="C762" i="16"/>
  <c r="D762" i="16"/>
  <c r="E762" i="16"/>
  <c r="F762" i="16"/>
  <c r="G762" i="16"/>
  <c r="H762" i="16"/>
  <c r="I762" i="16"/>
  <c r="J762" i="16"/>
  <c r="K762" i="16"/>
  <c r="L762" i="16"/>
  <c r="M762" i="16"/>
  <c r="C763" i="16"/>
  <c r="D763" i="16"/>
  <c r="E763" i="16"/>
  <c r="F763" i="16"/>
  <c r="G763" i="16"/>
  <c r="H763" i="16"/>
  <c r="I763" i="16"/>
  <c r="J763" i="16"/>
  <c r="K763" i="16"/>
  <c r="L763" i="16"/>
  <c r="M763" i="16"/>
  <c r="C764" i="16"/>
  <c r="D764" i="16"/>
  <c r="E764" i="16"/>
  <c r="F764" i="16"/>
  <c r="G764" i="16"/>
  <c r="H764" i="16"/>
  <c r="I764" i="16"/>
  <c r="J764" i="16"/>
  <c r="K764" i="16"/>
  <c r="L764" i="16"/>
  <c r="M764" i="16"/>
  <c r="C765" i="16"/>
  <c r="D765" i="16"/>
  <c r="E765" i="16"/>
  <c r="F765" i="16"/>
  <c r="G765" i="16"/>
  <c r="H765" i="16"/>
  <c r="I765" i="16"/>
  <c r="J765" i="16"/>
  <c r="K765" i="16"/>
  <c r="L765" i="16"/>
  <c r="M765" i="16"/>
  <c r="C766" i="16"/>
  <c r="D766" i="16"/>
  <c r="E766" i="16"/>
  <c r="F766" i="16"/>
  <c r="G766" i="16"/>
  <c r="H766" i="16"/>
  <c r="I766" i="16"/>
  <c r="J766" i="16"/>
  <c r="K766" i="16"/>
  <c r="L766" i="16"/>
  <c r="M766" i="16"/>
  <c r="C767" i="16"/>
  <c r="D767" i="16"/>
  <c r="E767" i="16"/>
  <c r="F767" i="16"/>
  <c r="G767" i="16"/>
  <c r="H767" i="16"/>
  <c r="I767" i="16"/>
  <c r="J767" i="16"/>
  <c r="K767" i="16"/>
  <c r="L767" i="16"/>
  <c r="M767" i="16"/>
  <c r="C768" i="16"/>
  <c r="D768" i="16"/>
  <c r="E768" i="16"/>
  <c r="F768" i="16"/>
  <c r="G768" i="16"/>
  <c r="H768" i="16"/>
  <c r="I768" i="16"/>
  <c r="J768" i="16"/>
  <c r="K768" i="16"/>
  <c r="L768" i="16"/>
  <c r="M768" i="16"/>
  <c r="C769" i="16"/>
  <c r="D769" i="16"/>
  <c r="E769" i="16"/>
  <c r="F769" i="16"/>
  <c r="G769" i="16"/>
  <c r="H769" i="16"/>
  <c r="I769" i="16"/>
  <c r="J769" i="16"/>
  <c r="K769" i="16"/>
  <c r="L769" i="16"/>
  <c r="M769" i="16"/>
  <c r="C770" i="16"/>
  <c r="D770" i="16"/>
  <c r="E770" i="16"/>
  <c r="F770" i="16"/>
  <c r="G770" i="16"/>
  <c r="H770" i="16"/>
  <c r="I770" i="16"/>
  <c r="J770" i="16"/>
  <c r="K770" i="16"/>
  <c r="L770" i="16"/>
  <c r="M770" i="16"/>
  <c r="C771" i="16"/>
  <c r="D771" i="16"/>
  <c r="E771" i="16"/>
  <c r="F771" i="16"/>
  <c r="G771" i="16"/>
  <c r="H771" i="16"/>
  <c r="I771" i="16"/>
  <c r="J771" i="16"/>
  <c r="K771" i="16"/>
  <c r="L771" i="16"/>
  <c r="M771" i="16"/>
  <c r="C772" i="16"/>
  <c r="D772" i="16"/>
  <c r="E772" i="16"/>
  <c r="F772" i="16"/>
  <c r="G772" i="16"/>
  <c r="H772" i="16"/>
  <c r="I772" i="16"/>
  <c r="J772" i="16"/>
  <c r="K772" i="16"/>
  <c r="L772" i="16"/>
  <c r="M772" i="16"/>
  <c r="C773" i="16"/>
  <c r="D773" i="16"/>
  <c r="E773" i="16"/>
  <c r="F773" i="16"/>
  <c r="G773" i="16"/>
  <c r="H773" i="16"/>
  <c r="I773" i="16"/>
  <c r="J773" i="16"/>
  <c r="K773" i="16"/>
  <c r="L773" i="16"/>
  <c r="M773" i="16"/>
  <c r="C774" i="16"/>
  <c r="D774" i="16"/>
  <c r="E774" i="16"/>
  <c r="F774" i="16"/>
  <c r="G774" i="16"/>
  <c r="H774" i="16"/>
  <c r="I774" i="16"/>
  <c r="J774" i="16"/>
  <c r="K774" i="16"/>
  <c r="L774" i="16"/>
  <c r="M774" i="16"/>
  <c r="C775" i="16"/>
  <c r="D775" i="16"/>
  <c r="E775" i="16"/>
  <c r="F775" i="16"/>
  <c r="G775" i="16"/>
  <c r="H775" i="16"/>
  <c r="I775" i="16"/>
  <c r="J775" i="16"/>
  <c r="K775" i="16"/>
  <c r="L775" i="16"/>
  <c r="M775" i="16"/>
  <c r="C776" i="16"/>
  <c r="D776" i="16"/>
  <c r="E776" i="16"/>
  <c r="F776" i="16"/>
  <c r="G776" i="16"/>
  <c r="H776" i="16"/>
  <c r="I776" i="16"/>
  <c r="J776" i="16"/>
  <c r="K776" i="16"/>
  <c r="L776" i="16"/>
  <c r="M776" i="16"/>
  <c r="C777" i="16"/>
  <c r="D777" i="16"/>
  <c r="E777" i="16"/>
  <c r="F777" i="16"/>
  <c r="G777" i="16"/>
  <c r="H777" i="16"/>
  <c r="I777" i="16"/>
  <c r="J777" i="16"/>
  <c r="K777" i="16"/>
  <c r="L777" i="16"/>
  <c r="M777" i="16"/>
  <c r="C778" i="16"/>
  <c r="D778" i="16"/>
  <c r="E778" i="16"/>
  <c r="F778" i="16"/>
  <c r="G778" i="16"/>
  <c r="H778" i="16"/>
  <c r="I778" i="16"/>
  <c r="J778" i="16"/>
  <c r="K778" i="16"/>
  <c r="L778" i="16"/>
  <c r="M778" i="16"/>
  <c r="C779" i="16"/>
  <c r="D779" i="16"/>
  <c r="E779" i="16"/>
  <c r="F779" i="16"/>
  <c r="G779" i="16"/>
  <c r="H779" i="16"/>
  <c r="I779" i="16"/>
  <c r="J779" i="16"/>
  <c r="K779" i="16"/>
  <c r="L779" i="16"/>
  <c r="M779" i="16"/>
  <c r="C780" i="16"/>
  <c r="D780" i="16"/>
  <c r="E780" i="16"/>
  <c r="F780" i="16"/>
  <c r="G780" i="16"/>
  <c r="H780" i="16"/>
  <c r="I780" i="16"/>
  <c r="J780" i="16"/>
  <c r="K780" i="16"/>
  <c r="L780" i="16"/>
  <c r="M780" i="16"/>
  <c r="C781" i="16"/>
  <c r="D781" i="16"/>
  <c r="E781" i="16"/>
  <c r="F781" i="16"/>
  <c r="G781" i="16"/>
  <c r="H781" i="16"/>
  <c r="I781" i="16"/>
  <c r="J781" i="16"/>
  <c r="K781" i="16"/>
  <c r="L781" i="16"/>
  <c r="M781" i="16"/>
  <c r="C782" i="16"/>
  <c r="D782" i="16"/>
  <c r="E782" i="16"/>
  <c r="F782" i="16"/>
  <c r="G782" i="16"/>
  <c r="H782" i="16"/>
  <c r="I782" i="16"/>
  <c r="J782" i="16"/>
  <c r="K782" i="16"/>
  <c r="L782" i="16"/>
  <c r="M782" i="16"/>
  <c r="C783" i="16"/>
  <c r="D783" i="16"/>
  <c r="E783" i="16"/>
  <c r="F783" i="16"/>
  <c r="G783" i="16"/>
  <c r="H783" i="16"/>
  <c r="I783" i="16"/>
  <c r="J783" i="16"/>
  <c r="K783" i="16"/>
  <c r="L783" i="16"/>
  <c r="M783" i="16"/>
  <c r="C784" i="16"/>
  <c r="D784" i="16"/>
  <c r="E784" i="16"/>
  <c r="F784" i="16"/>
  <c r="G784" i="16"/>
  <c r="H784" i="16"/>
  <c r="I784" i="16"/>
  <c r="J784" i="16"/>
  <c r="K784" i="16"/>
  <c r="L784" i="16"/>
  <c r="M784" i="16"/>
  <c r="C785" i="16"/>
  <c r="D785" i="16"/>
  <c r="E785" i="16"/>
  <c r="F785" i="16"/>
  <c r="G785" i="16"/>
  <c r="H785" i="16"/>
  <c r="I785" i="16"/>
  <c r="J785" i="16"/>
  <c r="K785" i="16"/>
  <c r="L785" i="16"/>
  <c r="M785" i="16"/>
  <c r="C786" i="16"/>
  <c r="D786" i="16"/>
  <c r="E786" i="16"/>
  <c r="F786" i="16"/>
  <c r="G786" i="16"/>
  <c r="H786" i="16"/>
  <c r="I786" i="16"/>
  <c r="J786" i="16"/>
  <c r="K786" i="16"/>
  <c r="L786" i="16"/>
  <c r="M786" i="16"/>
  <c r="C787" i="16"/>
  <c r="D787" i="16"/>
  <c r="E787" i="16"/>
  <c r="F787" i="16"/>
  <c r="G787" i="16"/>
  <c r="H787" i="16"/>
  <c r="I787" i="16"/>
  <c r="J787" i="16"/>
  <c r="K787" i="16"/>
  <c r="L787" i="16"/>
  <c r="M787" i="16"/>
  <c r="C788" i="16"/>
  <c r="D788" i="16"/>
  <c r="E788" i="16"/>
  <c r="F788" i="16"/>
  <c r="G788" i="16"/>
  <c r="H788" i="16"/>
  <c r="I788" i="16"/>
  <c r="J788" i="16"/>
  <c r="K788" i="16"/>
  <c r="L788" i="16"/>
  <c r="M788" i="16"/>
  <c r="C789" i="16"/>
  <c r="D789" i="16"/>
  <c r="E789" i="16"/>
  <c r="F789" i="16"/>
  <c r="G789" i="16"/>
  <c r="H789" i="16"/>
  <c r="I789" i="16"/>
  <c r="J789" i="16"/>
  <c r="K789" i="16"/>
  <c r="L789" i="16"/>
  <c r="M789" i="16"/>
  <c r="C790" i="16"/>
  <c r="D790" i="16"/>
  <c r="E790" i="16"/>
  <c r="F790" i="16"/>
  <c r="G790" i="16"/>
  <c r="H790" i="16"/>
  <c r="I790" i="16"/>
  <c r="J790" i="16"/>
  <c r="K790" i="16"/>
  <c r="L790" i="16"/>
  <c r="M790" i="16"/>
  <c r="C791" i="16"/>
  <c r="D791" i="16"/>
  <c r="E791" i="16"/>
  <c r="F791" i="16"/>
  <c r="G791" i="16"/>
  <c r="H791" i="16"/>
  <c r="I791" i="16"/>
  <c r="J791" i="16"/>
  <c r="K791" i="16"/>
  <c r="L791" i="16"/>
  <c r="M791" i="16"/>
  <c r="C792" i="16"/>
  <c r="D792" i="16"/>
  <c r="E792" i="16"/>
  <c r="F792" i="16"/>
  <c r="G792" i="16"/>
  <c r="H792" i="16"/>
  <c r="I792" i="16"/>
  <c r="J792" i="16"/>
  <c r="K792" i="16"/>
  <c r="L792" i="16"/>
  <c r="M792" i="16"/>
  <c r="C793" i="16"/>
  <c r="D793" i="16"/>
  <c r="E793" i="16"/>
  <c r="F793" i="16"/>
  <c r="G793" i="16"/>
  <c r="H793" i="16"/>
  <c r="I793" i="16"/>
  <c r="J793" i="16"/>
  <c r="K793" i="16"/>
  <c r="L793" i="16"/>
  <c r="M793" i="16"/>
  <c r="C794" i="16"/>
  <c r="D794" i="16"/>
  <c r="E794" i="16"/>
  <c r="F794" i="16"/>
  <c r="G794" i="16"/>
  <c r="H794" i="16"/>
  <c r="I794" i="16"/>
  <c r="J794" i="16"/>
  <c r="K794" i="16"/>
  <c r="L794" i="16"/>
  <c r="M794" i="16"/>
  <c r="C795" i="16"/>
  <c r="D795" i="16"/>
  <c r="E795" i="16"/>
  <c r="F795" i="16"/>
  <c r="G795" i="16"/>
  <c r="H795" i="16"/>
  <c r="I795" i="16"/>
  <c r="J795" i="16"/>
  <c r="K795" i="16"/>
  <c r="L795" i="16"/>
  <c r="M795" i="16"/>
  <c r="C796" i="16"/>
  <c r="D796" i="16"/>
  <c r="E796" i="16"/>
  <c r="F796" i="16"/>
  <c r="G796" i="16"/>
  <c r="H796" i="16"/>
  <c r="I796" i="16"/>
  <c r="J796" i="16"/>
  <c r="K796" i="16"/>
  <c r="L796" i="16"/>
  <c r="M796" i="16"/>
  <c r="C797" i="16"/>
  <c r="D797" i="16"/>
  <c r="E797" i="16"/>
  <c r="F797" i="16"/>
  <c r="G797" i="16"/>
  <c r="H797" i="16"/>
  <c r="I797" i="16"/>
  <c r="J797" i="16"/>
  <c r="K797" i="16"/>
  <c r="L797" i="16"/>
  <c r="M797" i="16"/>
  <c r="C798" i="16"/>
  <c r="D798" i="16"/>
  <c r="E798" i="16"/>
  <c r="F798" i="16"/>
  <c r="G798" i="16"/>
  <c r="H798" i="16"/>
  <c r="I798" i="16"/>
  <c r="J798" i="16"/>
  <c r="K798" i="16"/>
  <c r="L798" i="16"/>
  <c r="M798" i="16"/>
  <c r="C799" i="16"/>
  <c r="D799" i="16"/>
  <c r="E799" i="16"/>
  <c r="F799" i="16"/>
  <c r="G799" i="16"/>
  <c r="H799" i="16"/>
  <c r="I799" i="16"/>
  <c r="J799" i="16"/>
  <c r="K799" i="16"/>
  <c r="L799" i="16"/>
  <c r="M799" i="16"/>
  <c r="C800" i="16"/>
  <c r="D800" i="16"/>
  <c r="E800" i="16"/>
  <c r="F800" i="16"/>
  <c r="G800" i="16"/>
  <c r="H800" i="16"/>
  <c r="I800" i="16"/>
  <c r="J800" i="16"/>
  <c r="K800" i="16"/>
  <c r="L800" i="16"/>
  <c r="M800" i="16"/>
  <c r="C801" i="16"/>
  <c r="D801" i="16"/>
  <c r="E801" i="16"/>
  <c r="F801" i="16"/>
  <c r="G801" i="16"/>
  <c r="H801" i="16"/>
  <c r="I801" i="16"/>
  <c r="J801" i="16"/>
  <c r="K801" i="16"/>
  <c r="L801" i="16"/>
  <c r="M801" i="16"/>
  <c r="C802" i="16"/>
  <c r="D802" i="16"/>
  <c r="E802" i="16"/>
  <c r="F802" i="16"/>
  <c r="G802" i="16"/>
  <c r="H802" i="16"/>
  <c r="I802" i="16"/>
  <c r="J802" i="16"/>
  <c r="K802" i="16"/>
  <c r="L802" i="16"/>
  <c r="M802" i="16"/>
  <c r="C803" i="16"/>
  <c r="D803" i="16"/>
  <c r="E803" i="16"/>
  <c r="F803" i="16"/>
  <c r="G803" i="16"/>
  <c r="H803" i="16"/>
  <c r="I803" i="16"/>
  <c r="J803" i="16"/>
  <c r="K803" i="16"/>
  <c r="L803" i="16"/>
  <c r="M803" i="16"/>
  <c r="C804" i="16"/>
  <c r="D804" i="16"/>
  <c r="E804" i="16"/>
  <c r="F804" i="16"/>
  <c r="G804" i="16"/>
  <c r="H804" i="16"/>
  <c r="I804" i="16"/>
  <c r="J804" i="16"/>
  <c r="K804" i="16"/>
  <c r="L804" i="16"/>
  <c r="M804" i="16"/>
  <c r="C805" i="16"/>
  <c r="D805" i="16"/>
  <c r="E805" i="16"/>
  <c r="F805" i="16"/>
  <c r="G805" i="16"/>
  <c r="H805" i="16"/>
  <c r="I805" i="16"/>
  <c r="J805" i="16"/>
  <c r="K805" i="16"/>
  <c r="L805" i="16"/>
  <c r="M805" i="16"/>
  <c r="C806" i="16"/>
  <c r="D806" i="16"/>
  <c r="E806" i="16"/>
  <c r="F806" i="16"/>
  <c r="G806" i="16"/>
  <c r="H806" i="16"/>
  <c r="I806" i="16"/>
  <c r="J806" i="16"/>
  <c r="K806" i="16"/>
  <c r="L806" i="16"/>
  <c r="M806" i="16"/>
  <c r="C807" i="16"/>
  <c r="D807" i="16"/>
  <c r="E807" i="16"/>
  <c r="F807" i="16"/>
  <c r="G807" i="16"/>
  <c r="H807" i="16"/>
  <c r="I807" i="16"/>
  <c r="J807" i="16"/>
  <c r="K807" i="16"/>
  <c r="L807" i="16"/>
  <c r="M807" i="16"/>
  <c r="C808" i="16"/>
  <c r="D808" i="16"/>
  <c r="E808" i="16"/>
  <c r="F808" i="16"/>
  <c r="G808" i="16"/>
  <c r="H808" i="16"/>
  <c r="I808" i="16"/>
  <c r="J808" i="16"/>
  <c r="K808" i="16"/>
  <c r="L808" i="16"/>
  <c r="M808" i="16"/>
  <c r="C809" i="16"/>
  <c r="D809" i="16"/>
  <c r="E809" i="16"/>
  <c r="F809" i="16"/>
  <c r="G809" i="16"/>
  <c r="H809" i="16"/>
  <c r="I809" i="16"/>
  <c r="J809" i="16"/>
  <c r="K809" i="16"/>
  <c r="L809" i="16"/>
  <c r="M809" i="16"/>
  <c r="C810" i="16"/>
  <c r="D810" i="16"/>
  <c r="E810" i="16"/>
  <c r="F810" i="16"/>
  <c r="G810" i="16"/>
  <c r="H810" i="16"/>
  <c r="I810" i="16"/>
  <c r="J810" i="16"/>
  <c r="K810" i="16"/>
  <c r="L810" i="16"/>
  <c r="M810" i="16"/>
  <c r="C811" i="16"/>
  <c r="D811" i="16"/>
  <c r="E811" i="16"/>
  <c r="F811" i="16"/>
  <c r="G811" i="16"/>
  <c r="H811" i="16"/>
  <c r="I811" i="16"/>
  <c r="J811" i="16"/>
  <c r="K811" i="16"/>
  <c r="L811" i="16"/>
  <c r="M811" i="16"/>
  <c r="C812" i="16"/>
  <c r="D812" i="16"/>
  <c r="E812" i="16"/>
  <c r="F812" i="16"/>
  <c r="G812" i="16"/>
  <c r="H812" i="16"/>
  <c r="I812" i="16"/>
  <c r="J812" i="16"/>
  <c r="K812" i="16"/>
  <c r="L812" i="16"/>
  <c r="M812" i="16"/>
  <c r="C813" i="16"/>
  <c r="D813" i="16"/>
  <c r="E813" i="16"/>
  <c r="F813" i="16"/>
  <c r="G813" i="16"/>
  <c r="H813" i="16"/>
  <c r="I813" i="16"/>
  <c r="J813" i="16"/>
  <c r="K813" i="16"/>
  <c r="L813" i="16"/>
  <c r="M813" i="16"/>
  <c r="C6" i="16"/>
  <c r="D6" i="16"/>
  <c r="E6" i="16"/>
  <c r="F6" i="16"/>
  <c r="G6" i="16"/>
  <c r="H6" i="16"/>
  <c r="I6" i="16"/>
  <c r="J6" i="16"/>
  <c r="K6" i="16"/>
  <c r="L6" i="16"/>
  <c r="M6" i="16"/>
  <c r="B6" i="16"/>
  <c r="AW826" i="26" l="1"/>
  <c r="AW820" i="26"/>
  <c r="AX17" i="26"/>
  <c r="AV17" i="26" s="1"/>
  <c r="AU826" i="26"/>
  <c r="AU820" i="26"/>
  <c r="AI827" i="26"/>
  <c r="CS787" i="16"/>
  <c r="BI787" i="16"/>
  <c r="BX540" i="15"/>
  <c r="BQ540" i="15"/>
  <c r="BQ643" i="15"/>
  <c r="BW561" i="15"/>
  <c r="BQ618" i="15"/>
  <c r="BW503" i="15"/>
  <c r="BQ495" i="15"/>
  <c r="CS6" i="16"/>
  <c r="BI6" i="16"/>
  <c r="CS783" i="16"/>
  <c r="BI783" i="16"/>
  <c r="CS779" i="16"/>
  <c r="BI779" i="16"/>
  <c r="CS775" i="16"/>
  <c r="BI775" i="16"/>
  <c r="CS567" i="16"/>
  <c r="BI567" i="16"/>
  <c r="BI242" i="16"/>
  <c r="CS242" i="16"/>
  <c r="BI238" i="16"/>
  <c r="CS238" i="16"/>
  <c r="CS237" i="16"/>
  <c r="BI237" i="16"/>
  <c r="CS232" i="16"/>
  <c r="BI232" i="16"/>
  <c r="CS227" i="16"/>
  <c r="BI227" i="16"/>
  <c r="BI222" i="16"/>
  <c r="CS222" i="16"/>
  <c r="BI214" i="16"/>
  <c r="CS214" i="16"/>
  <c r="BI209" i="16"/>
  <c r="CS209" i="16"/>
  <c r="BI205" i="16"/>
  <c r="CS205" i="16"/>
  <c r="BI201" i="16"/>
  <c r="CS201" i="16"/>
  <c r="BI197" i="16"/>
  <c r="CS197" i="16"/>
  <c r="BI193" i="16"/>
  <c r="CS193" i="16"/>
  <c r="BI189" i="16"/>
  <c r="CS189" i="16"/>
  <c r="CS182" i="16"/>
  <c r="BI182" i="16"/>
  <c r="BI175" i="16"/>
  <c r="CS175" i="16"/>
  <c r="CS174" i="16"/>
  <c r="BI174" i="16"/>
  <c r="BI169" i="16"/>
  <c r="CS169" i="16"/>
  <c r="BI165" i="16"/>
  <c r="CS165" i="16"/>
  <c r="CS157" i="16"/>
  <c r="BI157" i="16"/>
  <c r="BI153" i="16"/>
  <c r="CS153" i="16"/>
  <c r="BI149" i="16"/>
  <c r="CS149" i="16"/>
  <c r="CS148" i="16"/>
  <c r="BI148" i="16"/>
  <c r="BI143" i="16"/>
  <c r="CS143" i="16"/>
  <c r="CS142" i="16"/>
  <c r="BI142" i="16"/>
  <c r="CS138" i="16"/>
  <c r="BI138" i="16"/>
  <c r="CS133" i="16"/>
  <c r="BI133" i="16"/>
  <c r="BI132" i="16"/>
  <c r="CS132" i="16"/>
  <c r="CS131" i="16"/>
  <c r="BI131" i="16"/>
  <c r="CS130" i="16"/>
  <c r="BI130" i="16"/>
  <c r="CS122" i="16"/>
  <c r="BI122" i="16"/>
  <c r="CS118" i="16"/>
  <c r="BI118" i="16"/>
  <c r="CS114" i="16"/>
  <c r="BI114" i="16"/>
  <c r="CS113" i="16"/>
  <c r="BI113" i="16"/>
  <c r="CS108" i="16"/>
  <c r="BI108" i="16"/>
  <c r="CS100" i="16"/>
  <c r="BI100" i="16"/>
  <c r="CS94" i="16"/>
  <c r="BI94" i="16"/>
  <c r="CS90" i="16"/>
  <c r="BI90" i="16"/>
  <c r="CS85" i="16"/>
  <c r="BI85" i="16"/>
  <c r="CS84" i="16"/>
  <c r="BI84" i="16"/>
  <c r="BI83" i="16"/>
  <c r="CS83" i="16"/>
  <c r="CS79" i="16"/>
  <c r="BI79" i="16"/>
  <c r="CS75" i="16"/>
  <c r="BI75" i="16"/>
  <c r="CS71" i="16"/>
  <c r="BI71" i="16"/>
  <c r="BI67" i="16"/>
  <c r="CS67" i="16"/>
  <c r="CS63" i="16"/>
  <c r="BI63" i="16"/>
  <c r="BI59" i="16"/>
  <c r="CS59" i="16"/>
  <c r="CS55" i="16"/>
  <c r="BI55" i="16"/>
  <c r="BI51" i="16"/>
  <c r="CS51" i="16"/>
  <c r="CS47" i="16"/>
  <c r="BI47" i="16"/>
  <c r="CS43" i="16"/>
  <c r="BI43" i="16"/>
  <c r="CS39" i="16"/>
  <c r="BI39" i="16"/>
  <c r="CS27" i="16"/>
  <c r="BI27" i="16"/>
  <c r="CS23" i="16"/>
  <c r="BI23" i="16"/>
  <c r="CS19" i="16"/>
  <c r="BI19" i="16"/>
  <c r="CS15" i="16"/>
  <c r="BI15" i="16"/>
  <c r="CS11" i="16"/>
  <c r="BI11" i="16"/>
  <c r="CS7" i="16"/>
  <c r="BI7" i="16"/>
  <c r="AD819" i="16"/>
  <c r="BD824" i="16"/>
  <c r="AZ824" i="16"/>
  <c r="BI778" i="16"/>
  <c r="CS778" i="16"/>
  <c r="BI520" i="16"/>
  <c r="CS520" i="16"/>
  <c r="CS241" i="16"/>
  <c r="BI241" i="16"/>
  <c r="CS236" i="16"/>
  <c r="BI236" i="16"/>
  <c r="CS231" i="16"/>
  <c r="BI231" i="16"/>
  <c r="BI230" i="16"/>
  <c r="CS230" i="16"/>
  <c r="BI226" i="16"/>
  <c r="CS226" i="16"/>
  <c r="BI225" i="16"/>
  <c r="CS225" i="16"/>
  <c r="BI221" i="16"/>
  <c r="CS221" i="16"/>
  <c r="BI213" i="16"/>
  <c r="CS213" i="16"/>
  <c r="BI208" i="16"/>
  <c r="CS208" i="16"/>
  <c r="BI204" i="16"/>
  <c r="CS204" i="16"/>
  <c r="BI200" i="16"/>
  <c r="CS200" i="16"/>
  <c r="BI196" i="16"/>
  <c r="CS196" i="16"/>
  <c r="BI192" i="16"/>
  <c r="CS192" i="16"/>
  <c r="BI187" i="16"/>
  <c r="CS187" i="16"/>
  <c r="CS181" i="16"/>
  <c r="BI181" i="16"/>
  <c r="CS172" i="16"/>
  <c r="BI172" i="16"/>
  <c r="BI168" i="16"/>
  <c r="CS168" i="16"/>
  <c r="BI164" i="16"/>
  <c r="CS164" i="16"/>
  <c r="CS160" i="16"/>
  <c r="BI160" i="16"/>
  <c r="CS156" i="16"/>
  <c r="BI156" i="16"/>
  <c r="CS152" i="16"/>
  <c r="BI152" i="16"/>
  <c r="CS147" i="16"/>
  <c r="BI147" i="16"/>
  <c r="CS146" i="16"/>
  <c r="BI146" i="16"/>
  <c r="CS141" i="16"/>
  <c r="BI141" i="16"/>
  <c r="CS137" i="16"/>
  <c r="BI137" i="16"/>
  <c r="BI136" i="16"/>
  <c r="CS136" i="16"/>
  <c r="CS129" i="16"/>
  <c r="BI129" i="16"/>
  <c r="CS125" i="16"/>
  <c r="BI125" i="16"/>
  <c r="CS121" i="16"/>
  <c r="BI121" i="16"/>
  <c r="CS117" i="16"/>
  <c r="BI117" i="16"/>
  <c r="CS112" i="16"/>
  <c r="BI112" i="16"/>
  <c r="CS107" i="16"/>
  <c r="BI107" i="16"/>
  <c r="BI99" i="16"/>
  <c r="CS99" i="16"/>
  <c r="CS93" i="16"/>
  <c r="BI93" i="16"/>
  <c r="CS89" i="16"/>
  <c r="BI89" i="16"/>
  <c r="CS82" i="16"/>
  <c r="BI82" i="16"/>
  <c r="CS78" i="16"/>
  <c r="BI78" i="16"/>
  <c r="CS74" i="16"/>
  <c r="BI74" i="16"/>
  <c r="CS70" i="16"/>
  <c r="BI70" i="16"/>
  <c r="CS66" i="16"/>
  <c r="BI66" i="16"/>
  <c r="CS62" i="16"/>
  <c r="BI62" i="16"/>
  <c r="CS58" i="16"/>
  <c r="BI58" i="16"/>
  <c r="CS54" i="16"/>
  <c r="BI54" i="16"/>
  <c r="CS50" i="16"/>
  <c r="BI50" i="16"/>
  <c r="CS46" i="16"/>
  <c r="BI46" i="16"/>
  <c r="CS42" i="16"/>
  <c r="BI42" i="16"/>
  <c r="CS38" i="16"/>
  <c r="BI38" i="16"/>
  <c r="CS34" i="16"/>
  <c r="BI34" i="16"/>
  <c r="BI30" i="16"/>
  <c r="CS30" i="16"/>
  <c r="CS22" i="16"/>
  <c r="BI22" i="16"/>
  <c r="CS18" i="16"/>
  <c r="BI18" i="16"/>
  <c r="CS14" i="16"/>
  <c r="BI14" i="16"/>
  <c r="CS10" i="16"/>
  <c r="BI10" i="16"/>
  <c r="BI785" i="16"/>
  <c r="CS785" i="16"/>
  <c r="BI777" i="16"/>
  <c r="CS777" i="16"/>
  <c r="CS773" i="16"/>
  <c r="BI773" i="16"/>
  <c r="CS240" i="16"/>
  <c r="BI240" i="16"/>
  <c r="BI235" i="16"/>
  <c r="CS235" i="16"/>
  <c r="BI234" i="16"/>
  <c r="CS234" i="16"/>
  <c r="BI229" i="16"/>
  <c r="CS229" i="16"/>
  <c r="CS224" i="16"/>
  <c r="BI224" i="16"/>
  <c r="CS220" i="16"/>
  <c r="BI220" i="16"/>
  <c r="CS219" i="16"/>
  <c r="BI219" i="16"/>
  <c r="BI218" i="16"/>
  <c r="CS218" i="16"/>
  <c r="BI217" i="16"/>
  <c r="CS217" i="16"/>
  <c r="CS216" i="16"/>
  <c r="BI216" i="16"/>
  <c r="CS207" i="16"/>
  <c r="BI207" i="16"/>
  <c r="CS203" i="16"/>
  <c r="BI203" i="16"/>
  <c r="CS199" i="16"/>
  <c r="BI199" i="16"/>
  <c r="CS195" i="16"/>
  <c r="BI195" i="16"/>
  <c r="CS191" i="16"/>
  <c r="BI191" i="16"/>
  <c r="CS186" i="16"/>
  <c r="BI186" i="16"/>
  <c r="BI180" i="16"/>
  <c r="CS180" i="16"/>
  <c r="BI179" i="16"/>
  <c r="CS179" i="16"/>
  <c r="CS167" i="16"/>
  <c r="BI167" i="16"/>
  <c r="CS163" i="16"/>
  <c r="BI163" i="16"/>
  <c r="BI159" i="16"/>
  <c r="CS159" i="16"/>
  <c r="CS151" i="16"/>
  <c r="BI151" i="16"/>
  <c r="BI145" i="16"/>
  <c r="CS145" i="16"/>
  <c r="BI140" i="16"/>
  <c r="CS140" i="16"/>
  <c r="BI135" i="16"/>
  <c r="CS135" i="16"/>
  <c r="CS124" i="16"/>
  <c r="BI124" i="16"/>
  <c r="CS120" i="16"/>
  <c r="BI120" i="16"/>
  <c r="CS116" i="16"/>
  <c r="BI116" i="16"/>
  <c r="CS111" i="16"/>
  <c r="BI111" i="16"/>
  <c r="CS106" i="16"/>
  <c r="BI106" i="16"/>
  <c r="CS105" i="16"/>
  <c r="BI105" i="16"/>
  <c r="CS104" i="16"/>
  <c r="BI104" i="16"/>
  <c r="CS98" i="16"/>
  <c r="BI98" i="16"/>
  <c r="CS92" i="16"/>
  <c r="BI92" i="16"/>
  <c r="CS88" i="16"/>
  <c r="BI88" i="16"/>
  <c r="CS81" i="16"/>
  <c r="BI81" i="16"/>
  <c r="CS77" i="16"/>
  <c r="BI77" i="16"/>
  <c r="CS73" i="16"/>
  <c r="BI73" i="16"/>
  <c r="CS69" i="16"/>
  <c r="BI69" i="16"/>
  <c r="CS65" i="16"/>
  <c r="BI65" i="16"/>
  <c r="CS61" i="16"/>
  <c r="BI61" i="16"/>
  <c r="CS57" i="16"/>
  <c r="BI57" i="16"/>
  <c r="CS53" i="16"/>
  <c r="BI53" i="16"/>
  <c r="CS49" i="16"/>
  <c r="BI49" i="16"/>
  <c r="CS45" i="16"/>
  <c r="BI45" i="16"/>
  <c r="CS33" i="16"/>
  <c r="BI33" i="16"/>
  <c r="CS25" i="16"/>
  <c r="BI25" i="16"/>
  <c r="CS21" i="16"/>
  <c r="BI21" i="16"/>
  <c r="CS17" i="16"/>
  <c r="BI17" i="16"/>
  <c r="CS13" i="16"/>
  <c r="BI13" i="16"/>
  <c r="CS9" i="16"/>
  <c r="BI9" i="16"/>
  <c r="BI772" i="16"/>
  <c r="CS772" i="16"/>
  <c r="BI771" i="16"/>
  <c r="CS771" i="16"/>
  <c r="CS530" i="16"/>
  <c r="BI530" i="16"/>
  <c r="BI239" i="16"/>
  <c r="CS239" i="16"/>
  <c r="CS228" i="16"/>
  <c r="BI228" i="16"/>
  <c r="CS223" i="16"/>
  <c r="BI223" i="16"/>
  <c r="CS215" i="16"/>
  <c r="BI215" i="16"/>
  <c r="CS211" i="16"/>
  <c r="BI211" i="16"/>
  <c r="CS210" i="16"/>
  <c r="BI210" i="16"/>
  <c r="CS206" i="16"/>
  <c r="BI206" i="16"/>
  <c r="CS202" i="16"/>
  <c r="BI202" i="16"/>
  <c r="CS198" i="16"/>
  <c r="BI198" i="16"/>
  <c r="CS194" i="16"/>
  <c r="BI194" i="16"/>
  <c r="CS190" i="16"/>
  <c r="BI190" i="16"/>
  <c r="CS185" i="16"/>
  <c r="BI185" i="16"/>
  <c r="BI184" i="16"/>
  <c r="CS184" i="16"/>
  <c r="BI183" i="16"/>
  <c r="CS183" i="16"/>
  <c r="CS178" i="16"/>
  <c r="BI178" i="16"/>
  <c r="CS177" i="16"/>
  <c r="BI177" i="16"/>
  <c r="BI176" i="16"/>
  <c r="CS176" i="16"/>
  <c r="CS166" i="16"/>
  <c r="BI166" i="16"/>
  <c r="BI158" i="16"/>
  <c r="CS158" i="16"/>
  <c r="BI154" i="16"/>
  <c r="CS154" i="16"/>
  <c r="CS139" i="16"/>
  <c r="BI139" i="16"/>
  <c r="CS134" i="16"/>
  <c r="BI134" i="16"/>
  <c r="BI119" i="16"/>
  <c r="CS119" i="16"/>
  <c r="CS115" i="16"/>
  <c r="BI115" i="16"/>
  <c r="CS110" i="16"/>
  <c r="BI110" i="16"/>
  <c r="CS109" i="16"/>
  <c r="BI109" i="16"/>
  <c r="CS103" i="16"/>
  <c r="BI103" i="16"/>
  <c r="CS102" i="16"/>
  <c r="BI102" i="16"/>
  <c r="CS101" i="16"/>
  <c r="BI101" i="16"/>
  <c r="CS97" i="16"/>
  <c r="BI97" i="16"/>
  <c r="CS96" i="16"/>
  <c r="BI96" i="16"/>
  <c r="CS95" i="16"/>
  <c r="BI95" i="16"/>
  <c r="CS91" i="16"/>
  <c r="BI91" i="16"/>
  <c r="BI87" i="16"/>
  <c r="CS87" i="16"/>
  <c r="CS86" i="16"/>
  <c r="BI86" i="16"/>
  <c r="CS80" i="16"/>
  <c r="BI80" i="16"/>
  <c r="CS76" i="16"/>
  <c r="BI76" i="16"/>
  <c r="CS72" i="16"/>
  <c r="BI72" i="16"/>
  <c r="CS68" i="16"/>
  <c r="BI68" i="16"/>
  <c r="CS64" i="16"/>
  <c r="BI64" i="16"/>
  <c r="CS60" i="16"/>
  <c r="BI60" i="16"/>
  <c r="CS56" i="16"/>
  <c r="BI56" i="16"/>
  <c r="CS52" i="16"/>
  <c r="BI52" i="16"/>
  <c r="CS48" i="16"/>
  <c r="BI48" i="16"/>
  <c r="CS40" i="16"/>
  <c r="BI40" i="16"/>
  <c r="CS36" i="16"/>
  <c r="BI36" i="16"/>
  <c r="CS32" i="16"/>
  <c r="BI32" i="16"/>
  <c r="CS28" i="16"/>
  <c r="BI28" i="16"/>
  <c r="CS24" i="16"/>
  <c r="BI24" i="16"/>
  <c r="CS20" i="16"/>
  <c r="BI20" i="16"/>
  <c r="BI16" i="16"/>
  <c r="CS16" i="16"/>
  <c r="CS8" i="16"/>
  <c r="BI8" i="16"/>
  <c r="BV757" i="15"/>
  <c r="BR757" i="15"/>
  <c r="BQ815" i="15"/>
  <c r="BQ757" i="15"/>
  <c r="BQ559" i="15"/>
  <c r="CN826" i="15"/>
  <c r="CN827" i="15" s="1"/>
  <c r="BD827" i="16"/>
  <c r="CJ826" i="15"/>
  <c r="CJ827" i="15" s="1"/>
  <c r="AZ827" i="16"/>
  <c r="CA826" i="15"/>
  <c r="CA827" i="15" s="1"/>
  <c r="AQ827" i="16"/>
  <c r="BC824" i="16"/>
  <c r="BD827" i="15"/>
  <c r="BC827" i="16"/>
  <c r="CI826" i="15"/>
  <c r="AY827" i="16"/>
  <c r="BZ826" i="15"/>
  <c r="BZ827" i="15" s="1"/>
  <c r="AP827" i="16"/>
  <c r="AY824" i="16"/>
  <c r="BB824" i="16"/>
  <c r="CL826" i="15"/>
  <c r="CL827" i="15" s="1"/>
  <c r="BB827" i="16"/>
  <c r="CC826" i="15"/>
  <c r="CC827" i="15" s="1"/>
  <c r="AS827" i="16"/>
  <c r="BE824" i="16"/>
  <c r="BA824" i="16"/>
  <c r="BF827" i="15"/>
  <c r="BE827" i="16"/>
  <c r="BB827" i="15"/>
  <c r="BA827" i="16"/>
  <c r="CB826" i="15"/>
  <c r="CB827" i="15" s="1"/>
  <c r="AR827" i="16"/>
  <c r="BL779" i="16"/>
  <c r="BR779" i="16" s="1"/>
  <c r="CV779" i="16"/>
  <c r="DB779" i="16" s="1"/>
  <c r="BL761" i="16"/>
  <c r="BR761" i="16" s="1"/>
  <c r="CV761" i="16"/>
  <c r="DB761" i="16" s="1"/>
  <c r="BL753" i="16"/>
  <c r="BR753" i="16" s="1"/>
  <c r="CV753" i="16"/>
  <c r="DB753" i="16" s="1"/>
  <c r="BL745" i="16"/>
  <c r="BR745" i="16" s="1"/>
  <c r="CV745" i="16"/>
  <c r="DB745" i="16" s="1"/>
  <c r="BL737" i="16"/>
  <c r="BR737" i="16" s="1"/>
  <c r="CV737" i="16"/>
  <c r="DB737" i="16" s="1"/>
  <c r="BL729" i="16"/>
  <c r="BR729" i="16" s="1"/>
  <c r="CV729" i="16"/>
  <c r="DB729" i="16" s="1"/>
  <c r="BL721" i="16"/>
  <c r="BR721" i="16" s="1"/>
  <c r="CV721" i="16"/>
  <c r="DB721" i="16" s="1"/>
  <c r="BL709" i="16"/>
  <c r="BR709" i="16" s="1"/>
  <c r="CV709" i="16"/>
  <c r="DB709" i="16" s="1"/>
  <c r="BL697" i="16"/>
  <c r="BR697" i="16" s="1"/>
  <c r="CV697" i="16"/>
  <c r="DB697" i="16" s="1"/>
  <c r="BL689" i="16"/>
  <c r="BR689" i="16" s="1"/>
  <c r="CV689" i="16"/>
  <c r="DB689" i="16" s="1"/>
  <c r="BL681" i="16"/>
  <c r="BR681" i="16" s="1"/>
  <c r="CV681" i="16"/>
  <c r="DB681" i="16" s="1"/>
  <c r="BL673" i="16"/>
  <c r="BR673" i="16" s="1"/>
  <c r="CV673" i="16"/>
  <c r="DB673" i="16" s="1"/>
  <c r="BL665" i="16"/>
  <c r="BR665" i="16" s="1"/>
  <c r="CV665" i="16"/>
  <c r="DB665" i="16" s="1"/>
  <c r="BL657" i="16"/>
  <c r="BR657" i="16" s="1"/>
  <c r="CV657" i="16"/>
  <c r="DB657" i="16" s="1"/>
  <c r="BL645" i="16"/>
  <c r="BR645" i="16" s="1"/>
  <c r="CV645" i="16"/>
  <c r="DB645" i="16" s="1"/>
  <c r="BL637" i="16"/>
  <c r="BR637" i="16" s="1"/>
  <c r="CV637" i="16"/>
  <c r="DB637" i="16" s="1"/>
  <c r="BL625" i="16"/>
  <c r="BR625" i="16" s="1"/>
  <c r="CV625" i="16"/>
  <c r="DB625" i="16" s="1"/>
  <c r="BL620" i="16"/>
  <c r="BR620" i="16" s="1"/>
  <c r="CV620" i="16"/>
  <c r="DB620" i="16" s="1"/>
  <c r="BL612" i="16"/>
  <c r="BR612" i="16" s="1"/>
  <c r="CV612" i="16"/>
  <c r="DB612" i="16" s="1"/>
  <c r="BL595" i="16"/>
  <c r="BR595" i="16" s="1"/>
  <c r="CV595" i="16"/>
  <c r="DB595" i="16" s="1"/>
  <c r="BL584" i="16"/>
  <c r="BR584" i="16" s="1"/>
  <c r="CV584" i="16"/>
  <c r="DB584" i="16" s="1"/>
  <c r="BL579" i="16"/>
  <c r="BR579" i="16" s="1"/>
  <c r="CV579" i="16"/>
  <c r="DB579" i="16" s="1"/>
  <c r="BL567" i="16"/>
  <c r="BR567" i="16" s="1"/>
  <c r="CV567" i="16"/>
  <c r="DB567" i="16" s="1"/>
  <c r="BL559" i="16"/>
  <c r="BR559" i="16" s="1"/>
  <c r="CV559" i="16"/>
  <c r="DB559" i="16" s="1"/>
  <c r="BL554" i="16"/>
  <c r="BR554" i="16" s="1"/>
  <c r="CV554" i="16"/>
  <c r="DB554" i="16" s="1"/>
  <c r="BL546" i="16"/>
  <c r="BR546" i="16" s="1"/>
  <c r="CV546" i="16"/>
  <c r="DB546" i="16" s="1"/>
  <c r="BL538" i="16"/>
  <c r="BR538" i="16" s="1"/>
  <c r="CV538" i="16"/>
  <c r="DB538" i="16" s="1"/>
  <c r="BL525" i="16"/>
  <c r="BR525" i="16" s="1"/>
  <c r="CV525" i="16"/>
  <c r="DB525" i="16" s="1"/>
  <c r="BL513" i="16"/>
  <c r="BR513" i="16" s="1"/>
  <c r="CV513" i="16"/>
  <c r="DB513" i="16" s="1"/>
  <c r="BL505" i="16"/>
  <c r="BR505" i="16" s="1"/>
  <c r="CV505" i="16"/>
  <c r="DB505" i="16" s="1"/>
  <c r="BL497" i="16"/>
  <c r="BR497" i="16" s="1"/>
  <c r="CV497" i="16"/>
  <c r="DB497" i="16" s="1"/>
  <c r="BL492" i="16"/>
  <c r="BR492" i="16" s="1"/>
  <c r="CV492" i="16"/>
  <c r="DB492" i="16" s="1"/>
  <c r="BL475" i="16"/>
  <c r="BR475" i="16" s="1"/>
  <c r="CV475" i="16"/>
  <c r="DB475" i="16" s="1"/>
  <c r="BL462" i="16"/>
  <c r="BR462" i="16" s="1"/>
  <c r="CV462" i="16"/>
  <c r="DB462" i="16" s="1"/>
  <c r="BL454" i="16"/>
  <c r="BR454" i="16" s="1"/>
  <c r="CV454" i="16"/>
  <c r="DB454" i="16" s="1"/>
  <c r="BL446" i="16"/>
  <c r="BR446" i="16" s="1"/>
  <c r="CV446" i="16"/>
  <c r="DB446" i="16" s="1"/>
  <c r="BL430" i="16"/>
  <c r="BR430" i="16" s="1"/>
  <c r="CV430" i="16"/>
  <c r="DB430" i="16" s="1"/>
  <c r="BL422" i="16"/>
  <c r="BR422" i="16" s="1"/>
  <c r="CV422" i="16"/>
  <c r="DB422" i="16" s="1"/>
  <c r="BL414" i="16"/>
  <c r="BR414" i="16" s="1"/>
  <c r="CV414" i="16"/>
  <c r="DB414" i="16" s="1"/>
  <c r="BL406" i="16"/>
  <c r="BR406" i="16" s="1"/>
  <c r="CV406" i="16"/>
  <c r="DB406" i="16" s="1"/>
  <c r="BL398" i="16"/>
  <c r="BR398" i="16" s="1"/>
  <c r="CV398" i="16"/>
  <c r="DB398" i="16" s="1"/>
  <c r="BL390" i="16"/>
  <c r="BR390" i="16" s="1"/>
  <c r="CV390" i="16"/>
  <c r="DB390" i="16" s="1"/>
  <c r="BL378" i="16"/>
  <c r="BR378" i="16" s="1"/>
  <c r="CV378" i="16"/>
  <c r="DB378" i="16" s="1"/>
  <c r="BL370" i="16"/>
  <c r="BR370" i="16" s="1"/>
  <c r="CV370" i="16"/>
  <c r="DB370" i="16" s="1"/>
  <c r="BL362" i="16"/>
  <c r="BR362" i="16" s="1"/>
  <c r="CV362" i="16"/>
  <c r="DB362" i="16" s="1"/>
  <c r="BL354" i="16"/>
  <c r="BR354" i="16" s="1"/>
  <c r="CV354" i="16"/>
  <c r="DB354" i="16" s="1"/>
  <c r="BL350" i="16"/>
  <c r="BR350" i="16" s="1"/>
  <c r="CV350" i="16"/>
  <c r="DB350" i="16" s="1"/>
  <c r="BL342" i="16"/>
  <c r="BR342" i="16" s="1"/>
  <c r="CV342" i="16"/>
  <c r="DB342" i="16" s="1"/>
  <c r="BL334" i="16"/>
  <c r="BR334" i="16" s="1"/>
  <c r="CV334" i="16"/>
  <c r="DB334" i="16" s="1"/>
  <c r="BL326" i="16"/>
  <c r="BR326" i="16" s="1"/>
  <c r="CV326" i="16"/>
  <c r="DB326" i="16" s="1"/>
  <c r="BL318" i="16"/>
  <c r="BR318" i="16" s="1"/>
  <c r="CV318" i="16"/>
  <c r="DB318" i="16" s="1"/>
  <c r="BL310" i="16"/>
  <c r="BR310" i="16" s="1"/>
  <c r="CV310" i="16"/>
  <c r="DB310" i="16" s="1"/>
  <c r="BL302" i="16"/>
  <c r="BR302" i="16" s="1"/>
  <c r="CV302" i="16"/>
  <c r="DB302" i="16" s="1"/>
  <c r="BL294" i="16"/>
  <c r="BR294" i="16" s="1"/>
  <c r="CV294" i="16"/>
  <c r="DB294" i="16" s="1"/>
  <c r="BL286" i="16"/>
  <c r="BR286" i="16" s="1"/>
  <c r="CV286" i="16"/>
  <c r="DB286" i="16" s="1"/>
  <c r="BL278" i="16"/>
  <c r="BR278" i="16" s="1"/>
  <c r="CV278" i="16"/>
  <c r="DB278" i="16" s="1"/>
  <c r="BL270" i="16"/>
  <c r="BR270" i="16" s="1"/>
  <c r="CV270" i="16"/>
  <c r="DB270" i="16" s="1"/>
  <c r="BL254" i="16"/>
  <c r="BR254" i="16" s="1"/>
  <c r="CV254" i="16"/>
  <c r="DB254" i="16" s="1"/>
  <c r="BL818" i="16"/>
  <c r="BR818" i="16" s="1"/>
  <c r="CV818" i="16"/>
  <c r="DB818" i="16" s="1"/>
  <c r="BL814" i="16"/>
  <c r="BR814" i="16" s="1"/>
  <c r="CV814" i="16"/>
  <c r="DB814" i="16" s="1"/>
  <c r="BL810" i="16"/>
  <c r="BR810" i="16" s="1"/>
  <c r="CV810" i="16"/>
  <c r="DB810" i="16" s="1"/>
  <c r="BL806" i="16"/>
  <c r="BR806" i="16" s="1"/>
  <c r="CV806" i="16"/>
  <c r="DB806" i="16" s="1"/>
  <c r="BL802" i="16"/>
  <c r="BR802" i="16" s="1"/>
  <c r="CV802" i="16"/>
  <c r="DB802" i="16" s="1"/>
  <c r="BL798" i="16"/>
  <c r="BR798" i="16" s="1"/>
  <c r="CV798" i="16"/>
  <c r="DB798" i="16" s="1"/>
  <c r="BL794" i="16"/>
  <c r="BR794" i="16" s="1"/>
  <c r="CV794" i="16"/>
  <c r="DB794" i="16" s="1"/>
  <c r="BL790" i="16"/>
  <c r="BR790" i="16" s="1"/>
  <c r="CV790" i="16"/>
  <c r="DB790" i="16" s="1"/>
  <c r="BL786" i="16"/>
  <c r="BR786" i="16" s="1"/>
  <c r="CV786" i="16"/>
  <c r="DB786" i="16" s="1"/>
  <c r="BL782" i="16"/>
  <c r="BR782" i="16" s="1"/>
  <c r="CV782" i="16"/>
  <c r="DB782" i="16" s="1"/>
  <c r="BL778" i="16"/>
  <c r="BR778" i="16" s="1"/>
  <c r="CV778" i="16"/>
  <c r="DB778" i="16" s="1"/>
  <c r="BL774" i="16"/>
  <c r="BR774" i="16" s="1"/>
  <c r="CV774" i="16"/>
  <c r="DB774" i="16" s="1"/>
  <c r="BL769" i="16"/>
  <c r="BR769" i="16" s="1"/>
  <c r="CV769" i="16"/>
  <c r="DB769" i="16" s="1"/>
  <c r="BL764" i="16"/>
  <c r="BR764" i="16" s="1"/>
  <c r="CV764" i="16"/>
  <c r="DB764" i="16" s="1"/>
  <c r="BL760" i="16"/>
  <c r="BR760" i="16" s="1"/>
  <c r="CV760" i="16"/>
  <c r="DB760" i="16" s="1"/>
  <c r="BL756" i="16"/>
  <c r="BR756" i="16" s="1"/>
  <c r="CV756" i="16"/>
  <c r="DB756" i="16" s="1"/>
  <c r="BL752" i="16"/>
  <c r="BR752" i="16" s="1"/>
  <c r="CV752" i="16"/>
  <c r="DB752" i="16" s="1"/>
  <c r="BL748" i="16"/>
  <c r="BR748" i="16" s="1"/>
  <c r="CV748" i="16"/>
  <c r="DB748" i="16" s="1"/>
  <c r="BL744" i="16"/>
  <c r="BR744" i="16" s="1"/>
  <c r="CV744" i="16"/>
  <c r="DB744" i="16" s="1"/>
  <c r="BL740" i="16"/>
  <c r="BR740" i="16" s="1"/>
  <c r="CV740" i="16"/>
  <c r="DB740" i="16" s="1"/>
  <c r="BL736" i="16"/>
  <c r="BR736" i="16" s="1"/>
  <c r="CV736" i="16"/>
  <c r="DB736" i="16" s="1"/>
  <c r="BL732" i="16"/>
  <c r="BR732" i="16" s="1"/>
  <c r="CV732" i="16"/>
  <c r="DB732" i="16" s="1"/>
  <c r="BL728" i="16"/>
  <c r="BR728" i="16" s="1"/>
  <c r="CV728" i="16"/>
  <c r="DB728" i="16" s="1"/>
  <c r="BL724" i="16"/>
  <c r="BR724" i="16" s="1"/>
  <c r="CV724" i="16"/>
  <c r="DB724" i="16" s="1"/>
  <c r="BL720" i="16"/>
  <c r="BR720" i="16" s="1"/>
  <c r="CV720" i="16"/>
  <c r="DB720" i="16" s="1"/>
  <c r="BL716" i="16"/>
  <c r="BR716" i="16" s="1"/>
  <c r="CV716" i="16"/>
  <c r="DB716" i="16" s="1"/>
  <c r="BL712" i="16"/>
  <c r="BR712" i="16" s="1"/>
  <c r="CV712" i="16"/>
  <c r="DB712" i="16" s="1"/>
  <c r="BL708" i="16"/>
  <c r="BR708" i="16" s="1"/>
  <c r="CV708" i="16"/>
  <c r="DB708" i="16" s="1"/>
  <c r="BL704" i="16"/>
  <c r="BR704" i="16" s="1"/>
  <c r="CV704" i="16"/>
  <c r="DB704" i="16" s="1"/>
  <c r="BL700" i="16"/>
  <c r="BR700" i="16" s="1"/>
  <c r="CV700" i="16"/>
  <c r="DB700" i="16" s="1"/>
  <c r="BL696" i="16"/>
  <c r="BR696" i="16" s="1"/>
  <c r="CV696" i="16"/>
  <c r="DB696" i="16" s="1"/>
  <c r="BL692" i="16"/>
  <c r="BR692" i="16" s="1"/>
  <c r="CV692" i="16"/>
  <c r="DB692" i="16" s="1"/>
  <c r="BL688" i="16"/>
  <c r="BR688" i="16" s="1"/>
  <c r="CV688" i="16"/>
  <c r="DB688" i="16" s="1"/>
  <c r="BL684" i="16"/>
  <c r="BR684" i="16" s="1"/>
  <c r="CV684" i="16"/>
  <c r="DB684" i="16" s="1"/>
  <c r="BL680" i="16"/>
  <c r="BR680" i="16" s="1"/>
  <c r="CV680" i="16"/>
  <c r="DB680" i="16" s="1"/>
  <c r="BL676" i="16"/>
  <c r="BR676" i="16" s="1"/>
  <c r="CV676" i="16"/>
  <c r="DB676" i="16" s="1"/>
  <c r="BL672" i="16"/>
  <c r="BR672" i="16" s="1"/>
  <c r="CV672" i="16"/>
  <c r="DB672" i="16" s="1"/>
  <c r="BL668" i="16"/>
  <c r="BR668" i="16" s="1"/>
  <c r="CV668" i="16"/>
  <c r="DB668" i="16" s="1"/>
  <c r="BL664" i="16"/>
  <c r="BR664" i="16" s="1"/>
  <c r="CV664" i="16"/>
  <c r="DB664" i="16" s="1"/>
  <c r="BL660" i="16"/>
  <c r="BR660" i="16" s="1"/>
  <c r="CV660" i="16"/>
  <c r="DB660" i="16" s="1"/>
  <c r="BL656" i="16"/>
  <c r="BR656" i="16" s="1"/>
  <c r="CV656" i="16"/>
  <c r="DB656" i="16" s="1"/>
  <c r="BL652" i="16"/>
  <c r="BR652" i="16" s="1"/>
  <c r="CV652" i="16"/>
  <c r="DB652" i="16" s="1"/>
  <c r="BL648" i="16"/>
  <c r="BR648" i="16" s="1"/>
  <c r="CV648" i="16"/>
  <c r="DB648" i="16" s="1"/>
  <c r="BL644" i="16"/>
  <c r="BR644" i="16" s="1"/>
  <c r="CV644" i="16"/>
  <c r="DB644" i="16" s="1"/>
  <c r="BL640" i="16"/>
  <c r="BR640" i="16" s="1"/>
  <c r="CV640" i="16"/>
  <c r="DB640" i="16" s="1"/>
  <c r="BL636" i="16"/>
  <c r="BR636" i="16" s="1"/>
  <c r="CV636" i="16"/>
  <c r="DB636" i="16" s="1"/>
  <c r="BL632" i="16"/>
  <c r="BR632" i="16" s="1"/>
  <c r="CV632" i="16"/>
  <c r="DB632" i="16" s="1"/>
  <c r="BL628" i="16"/>
  <c r="BR628" i="16" s="1"/>
  <c r="CV628" i="16"/>
  <c r="DB628" i="16" s="1"/>
  <c r="BL624" i="16"/>
  <c r="BR624" i="16" s="1"/>
  <c r="CV624" i="16"/>
  <c r="DB624" i="16" s="1"/>
  <c r="BL619" i="16"/>
  <c r="BR619" i="16" s="1"/>
  <c r="CV619" i="16"/>
  <c r="DB619" i="16" s="1"/>
  <c r="BL615" i="16"/>
  <c r="BR615" i="16" s="1"/>
  <c r="CV615" i="16"/>
  <c r="DB615" i="16" s="1"/>
  <c r="BL611" i="16"/>
  <c r="BR611" i="16" s="1"/>
  <c r="CV611" i="16"/>
  <c r="DB611" i="16" s="1"/>
  <c r="BL607" i="16"/>
  <c r="BR607" i="16" s="1"/>
  <c r="CV607" i="16"/>
  <c r="DB607" i="16" s="1"/>
  <c r="BL602" i="16"/>
  <c r="BR602" i="16" s="1"/>
  <c r="CV602" i="16"/>
  <c r="DB602" i="16" s="1"/>
  <c r="BL598" i="16"/>
  <c r="BR598" i="16" s="1"/>
  <c r="CV598" i="16"/>
  <c r="DB598" i="16" s="1"/>
  <c r="BL594" i="16"/>
  <c r="BR594" i="16" s="1"/>
  <c r="CV594" i="16"/>
  <c r="DB594" i="16" s="1"/>
  <c r="BL587" i="16"/>
  <c r="BR587" i="16" s="1"/>
  <c r="CV587" i="16"/>
  <c r="DB587" i="16" s="1"/>
  <c r="BL582" i="16"/>
  <c r="BR582" i="16" s="1"/>
  <c r="CV582" i="16"/>
  <c r="DB582" i="16" s="1"/>
  <c r="BL578" i="16"/>
  <c r="BR578" i="16" s="1"/>
  <c r="CV578" i="16"/>
  <c r="DB578" i="16" s="1"/>
  <c r="BL574" i="16"/>
  <c r="BR574" i="16" s="1"/>
  <c r="CV574" i="16"/>
  <c r="DB574" i="16" s="1"/>
  <c r="BL570" i="16"/>
  <c r="BR570" i="16" s="1"/>
  <c r="CV570" i="16"/>
  <c r="DB570" i="16" s="1"/>
  <c r="BL566" i="16"/>
  <c r="BR566" i="16" s="1"/>
  <c r="CV566" i="16"/>
  <c r="DB566" i="16" s="1"/>
  <c r="BL562" i="16"/>
  <c r="BR562" i="16" s="1"/>
  <c r="CV562" i="16"/>
  <c r="DB562" i="16" s="1"/>
  <c r="BL558" i="16"/>
  <c r="BR558" i="16" s="1"/>
  <c r="CV558" i="16"/>
  <c r="DB558" i="16" s="1"/>
  <c r="BL553" i="16"/>
  <c r="BR553" i="16" s="1"/>
  <c r="CV553" i="16"/>
  <c r="DB553" i="16" s="1"/>
  <c r="BL549" i="16"/>
  <c r="BR549" i="16" s="1"/>
  <c r="CV549" i="16"/>
  <c r="DB549" i="16" s="1"/>
  <c r="BL545" i="16"/>
  <c r="BR545" i="16" s="1"/>
  <c r="CV545" i="16"/>
  <c r="DB545" i="16" s="1"/>
  <c r="BL541" i="16"/>
  <c r="BR541" i="16" s="1"/>
  <c r="CV541" i="16"/>
  <c r="DB541" i="16" s="1"/>
  <c r="BL537" i="16"/>
  <c r="BR537" i="16" s="1"/>
  <c r="CV537" i="16"/>
  <c r="DB537" i="16" s="1"/>
  <c r="BL533" i="16"/>
  <c r="BR533" i="16" s="1"/>
  <c r="CV533" i="16"/>
  <c r="DB533" i="16" s="1"/>
  <c r="BL528" i="16"/>
  <c r="BR528" i="16" s="1"/>
  <c r="CV528" i="16"/>
  <c r="DB528" i="16" s="1"/>
  <c r="BL524" i="16"/>
  <c r="BR524" i="16" s="1"/>
  <c r="CV524" i="16"/>
  <c r="DB524" i="16" s="1"/>
  <c r="BL520" i="16"/>
  <c r="BR520" i="16" s="1"/>
  <c r="CV520" i="16"/>
  <c r="DB520" i="16" s="1"/>
  <c r="BL516" i="16"/>
  <c r="BR516" i="16" s="1"/>
  <c r="CV516" i="16"/>
  <c r="DB516" i="16" s="1"/>
  <c r="BL512" i="16"/>
  <c r="BR512" i="16" s="1"/>
  <c r="CV512" i="16"/>
  <c r="DB512" i="16" s="1"/>
  <c r="BL508" i="16"/>
  <c r="BR508" i="16" s="1"/>
  <c r="CV508" i="16"/>
  <c r="DB508" i="16" s="1"/>
  <c r="BL504" i="16"/>
  <c r="BR504" i="16" s="1"/>
  <c r="CV504" i="16"/>
  <c r="DB504" i="16" s="1"/>
  <c r="BL500" i="16"/>
  <c r="BR500" i="16" s="1"/>
  <c r="CV500" i="16"/>
  <c r="DB500" i="16" s="1"/>
  <c r="BL496" i="16"/>
  <c r="BR496" i="16" s="1"/>
  <c r="CV496" i="16"/>
  <c r="DB496" i="16" s="1"/>
  <c r="BL491" i="16"/>
  <c r="BR491" i="16" s="1"/>
  <c r="CV491" i="16"/>
  <c r="DB491" i="16" s="1"/>
  <c r="BL487" i="16"/>
  <c r="BR487" i="16" s="1"/>
  <c r="CV487" i="16"/>
  <c r="DB487" i="16" s="1"/>
  <c r="BL483" i="16"/>
  <c r="BR483" i="16" s="1"/>
  <c r="CV483" i="16"/>
  <c r="DB483" i="16" s="1"/>
  <c r="BL482" i="16"/>
  <c r="BR482" i="16" s="1"/>
  <c r="CV482" i="16"/>
  <c r="DB482" i="16" s="1"/>
  <c r="BL478" i="16"/>
  <c r="BR478" i="16" s="1"/>
  <c r="CV478" i="16"/>
  <c r="DB478" i="16" s="1"/>
  <c r="BL474" i="16"/>
  <c r="BR474" i="16" s="1"/>
  <c r="CV474" i="16"/>
  <c r="DB474" i="16" s="1"/>
  <c r="BL470" i="16"/>
  <c r="BR470" i="16" s="1"/>
  <c r="CV470" i="16"/>
  <c r="DB470" i="16" s="1"/>
  <c r="BL466" i="16"/>
  <c r="BR466" i="16" s="1"/>
  <c r="CV466" i="16"/>
  <c r="DB466" i="16" s="1"/>
  <c r="BL461" i="16"/>
  <c r="BR461" i="16" s="1"/>
  <c r="CV461" i="16"/>
  <c r="DB461" i="16" s="1"/>
  <c r="BL457" i="16"/>
  <c r="BR457" i="16" s="1"/>
  <c r="CV457" i="16"/>
  <c r="DB457" i="16" s="1"/>
  <c r="BL453" i="16"/>
  <c r="BR453" i="16" s="1"/>
  <c r="CV453" i="16"/>
  <c r="DB453" i="16" s="1"/>
  <c r="BL449" i="16"/>
  <c r="BR449" i="16" s="1"/>
  <c r="CV449" i="16"/>
  <c r="DB449" i="16" s="1"/>
  <c r="BL445" i="16"/>
  <c r="BR445" i="16" s="1"/>
  <c r="CV445" i="16"/>
  <c r="DB445" i="16" s="1"/>
  <c r="BL441" i="16"/>
  <c r="BR441" i="16" s="1"/>
  <c r="CV441" i="16"/>
  <c r="DB441" i="16" s="1"/>
  <c r="BL437" i="16"/>
  <c r="BR437" i="16" s="1"/>
  <c r="CV437" i="16"/>
  <c r="DB437" i="16" s="1"/>
  <c r="BL433" i="16"/>
  <c r="BR433" i="16" s="1"/>
  <c r="CV433" i="16"/>
  <c r="DB433" i="16" s="1"/>
  <c r="BL429" i="16"/>
  <c r="BR429" i="16" s="1"/>
  <c r="CV429" i="16"/>
  <c r="DB429" i="16" s="1"/>
  <c r="BL425" i="16"/>
  <c r="BR425" i="16" s="1"/>
  <c r="CV425" i="16"/>
  <c r="DB425" i="16" s="1"/>
  <c r="BL421" i="16"/>
  <c r="BR421" i="16" s="1"/>
  <c r="CV421" i="16"/>
  <c r="DB421" i="16" s="1"/>
  <c r="BL417" i="16"/>
  <c r="BR417" i="16" s="1"/>
  <c r="CV417" i="16"/>
  <c r="DB417" i="16" s="1"/>
  <c r="BL413" i="16"/>
  <c r="BR413" i="16" s="1"/>
  <c r="CV413" i="16"/>
  <c r="DB413" i="16" s="1"/>
  <c r="BL409" i="16"/>
  <c r="BR409" i="16" s="1"/>
  <c r="CV409" i="16"/>
  <c r="DB409" i="16" s="1"/>
  <c r="BL405" i="16"/>
  <c r="BR405" i="16" s="1"/>
  <c r="CV405" i="16"/>
  <c r="DB405" i="16" s="1"/>
  <c r="BL401" i="16"/>
  <c r="BR401" i="16" s="1"/>
  <c r="CV401" i="16"/>
  <c r="DB401" i="16" s="1"/>
  <c r="BL397" i="16"/>
  <c r="BR397" i="16" s="1"/>
  <c r="CV397" i="16"/>
  <c r="DB397" i="16" s="1"/>
  <c r="BL393" i="16"/>
  <c r="BR393" i="16" s="1"/>
  <c r="CV393" i="16"/>
  <c r="DB393" i="16" s="1"/>
  <c r="BL389" i="16"/>
  <c r="BR389" i="16" s="1"/>
  <c r="CV389" i="16"/>
  <c r="DB389" i="16" s="1"/>
  <c r="BL385" i="16"/>
  <c r="BR385" i="16" s="1"/>
  <c r="CV385" i="16"/>
  <c r="DB385" i="16" s="1"/>
  <c r="BL381" i="16"/>
  <c r="BR381" i="16" s="1"/>
  <c r="CV381" i="16"/>
  <c r="DB381" i="16" s="1"/>
  <c r="BL377" i="16"/>
  <c r="BR377" i="16" s="1"/>
  <c r="CV377" i="16"/>
  <c r="DB377" i="16" s="1"/>
  <c r="BL373" i="16"/>
  <c r="BR373" i="16" s="1"/>
  <c r="CV373" i="16"/>
  <c r="DB373" i="16" s="1"/>
  <c r="BL369" i="16"/>
  <c r="BR369" i="16" s="1"/>
  <c r="CV369" i="16"/>
  <c r="DB369" i="16" s="1"/>
  <c r="BL365" i="16"/>
  <c r="BR365" i="16" s="1"/>
  <c r="CV365" i="16"/>
  <c r="DB365" i="16" s="1"/>
  <c r="BL361" i="16"/>
  <c r="BR361" i="16" s="1"/>
  <c r="CV361" i="16"/>
  <c r="DB361" i="16" s="1"/>
  <c r="BL357" i="16"/>
  <c r="BR357" i="16" s="1"/>
  <c r="CV357" i="16"/>
  <c r="DB357" i="16" s="1"/>
  <c r="BL353" i="16"/>
  <c r="BR353" i="16" s="1"/>
  <c r="CV353" i="16"/>
  <c r="DB353" i="16" s="1"/>
  <c r="BL349" i="16"/>
  <c r="BR349" i="16" s="1"/>
  <c r="CV349" i="16"/>
  <c r="DB349" i="16" s="1"/>
  <c r="BL345" i="16"/>
  <c r="BR345" i="16" s="1"/>
  <c r="CV345" i="16"/>
  <c r="DB345" i="16" s="1"/>
  <c r="BL341" i="16"/>
  <c r="BR341" i="16" s="1"/>
  <c r="CV341" i="16"/>
  <c r="DB341" i="16" s="1"/>
  <c r="BL337" i="16"/>
  <c r="BR337" i="16" s="1"/>
  <c r="CV337" i="16"/>
  <c r="DB337" i="16" s="1"/>
  <c r="BL333" i="16"/>
  <c r="BR333" i="16" s="1"/>
  <c r="CV333" i="16"/>
  <c r="DB333" i="16" s="1"/>
  <c r="BL329" i="16"/>
  <c r="BR329" i="16" s="1"/>
  <c r="CV329" i="16"/>
  <c r="DB329" i="16" s="1"/>
  <c r="BL325" i="16"/>
  <c r="BR325" i="16" s="1"/>
  <c r="CV325" i="16"/>
  <c r="DB325" i="16" s="1"/>
  <c r="BL321" i="16"/>
  <c r="BR321" i="16" s="1"/>
  <c r="CV321" i="16"/>
  <c r="DB321" i="16" s="1"/>
  <c r="BL317" i="16"/>
  <c r="BR317" i="16" s="1"/>
  <c r="CV317" i="16"/>
  <c r="DB317" i="16" s="1"/>
  <c r="BL313" i="16"/>
  <c r="BR313" i="16" s="1"/>
  <c r="CV313" i="16"/>
  <c r="DB313" i="16" s="1"/>
  <c r="BL309" i="16"/>
  <c r="BR309" i="16" s="1"/>
  <c r="CV309" i="16"/>
  <c r="DB309" i="16" s="1"/>
  <c r="BL305" i="16"/>
  <c r="BR305" i="16" s="1"/>
  <c r="CV305" i="16"/>
  <c r="DB305" i="16" s="1"/>
  <c r="BL301" i="16"/>
  <c r="BR301" i="16" s="1"/>
  <c r="CV301" i="16"/>
  <c r="DB301" i="16" s="1"/>
  <c r="BL297" i="16"/>
  <c r="BR297" i="16" s="1"/>
  <c r="CV297" i="16"/>
  <c r="DB297" i="16" s="1"/>
  <c r="BL293" i="16"/>
  <c r="BR293" i="16" s="1"/>
  <c r="CV293" i="16"/>
  <c r="DB293" i="16" s="1"/>
  <c r="BL289" i="16"/>
  <c r="BR289" i="16" s="1"/>
  <c r="CV289" i="16"/>
  <c r="DB289" i="16" s="1"/>
  <c r="BL285" i="16"/>
  <c r="BR285" i="16" s="1"/>
  <c r="CV285" i="16"/>
  <c r="DB285" i="16" s="1"/>
  <c r="BL281" i="16"/>
  <c r="BR281" i="16" s="1"/>
  <c r="CV281" i="16"/>
  <c r="DB281" i="16" s="1"/>
  <c r="BL277" i="16"/>
  <c r="BR277" i="16" s="1"/>
  <c r="CV277" i="16"/>
  <c r="DB277" i="16" s="1"/>
  <c r="BL273" i="16"/>
  <c r="BR273" i="16" s="1"/>
  <c r="CV273" i="16"/>
  <c r="DB273" i="16" s="1"/>
  <c r="BL269" i="16"/>
  <c r="BR269" i="16" s="1"/>
  <c r="CV269" i="16"/>
  <c r="DB269" i="16" s="1"/>
  <c r="BL265" i="16"/>
  <c r="BR265" i="16" s="1"/>
  <c r="CV265" i="16"/>
  <c r="DB265" i="16" s="1"/>
  <c r="BL261" i="16"/>
  <c r="BR261" i="16" s="1"/>
  <c r="CV261" i="16"/>
  <c r="DB261" i="16" s="1"/>
  <c r="BL257" i="16"/>
  <c r="BR257" i="16" s="1"/>
  <c r="CV257" i="16"/>
  <c r="DB257" i="16" s="1"/>
  <c r="BL253" i="16"/>
  <c r="BR253" i="16" s="1"/>
  <c r="CV253" i="16"/>
  <c r="DB253" i="16" s="1"/>
  <c r="BL249" i="16"/>
  <c r="BR249" i="16" s="1"/>
  <c r="CV249" i="16"/>
  <c r="DB249" i="16" s="1"/>
  <c r="BL245" i="16"/>
  <c r="BR245" i="16" s="1"/>
  <c r="CV245" i="16"/>
  <c r="DB245" i="16" s="1"/>
  <c r="BL241" i="16"/>
  <c r="BR241" i="16" s="1"/>
  <c r="CV241" i="16"/>
  <c r="DB241" i="16" s="1"/>
  <c r="BL236" i="16"/>
  <c r="BR236" i="16" s="1"/>
  <c r="CV236" i="16"/>
  <c r="DB236" i="16" s="1"/>
  <c r="BL231" i="16"/>
  <c r="BR231" i="16" s="1"/>
  <c r="CV231" i="16"/>
  <c r="DB231" i="16" s="1"/>
  <c r="BL230" i="16"/>
  <c r="BR230" i="16" s="1"/>
  <c r="CV230" i="16"/>
  <c r="DB230" i="16" s="1"/>
  <c r="BL226" i="16"/>
  <c r="BR226" i="16" s="1"/>
  <c r="CV226" i="16"/>
  <c r="DB226" i="16" s="1"/>
  <c r="BL225" i="16"/>
  <c r="BR225" i="16" s="1"/>
  <c r="CV225" i="16"/>
  <c r="DB225" i="16" s="1"/>
  <c r="BL221" i="16"/>
  <c r="BR221" i="16" s="1"/>
  <c r="CV221" i="16"/>
  <c r="DB221" i="16" s="1"/>
  <c r="BL213" i="16"/>
  <c r="BR213" i="16" s="1"/>
  <c r="CV213" i="16"/>
  <c r="DB213" i="16" s="1"/>
  <c r="BL208" i="16"/>
  <c r="BR208" i="16" s="1"/>
  <c r="CV208" i="16"/>
  <c r="DB208" i="16" s="1"/>
  <c r="BL204" i="16"/>
  <c r="BR204" i="16" s="1"/>
  <c r="CV204" i="16"/>
  <c r="DB204" i="16" s="1"/>
  <c r="BL200" i="16"/>
  <c r="BR200" i="16" s="1"/>
  <c r="CV200" i="16"/>
  <c r="DB200" i="16" s="1"/>
  <c r="BL196" i="16"/>
  <c r="BR196" i="16" s="1"/>
  <c r="CV196" i="16"/>
  <c r="DB196" i="16" s="1"/>
  <c r="BL192" i="16"/>
  <c r="BR192" i="16" s="1"/>
  <c r="CV192" i="16"/>
  <c r="DB192" i="16" s="1"/>
  <c r="BL188" i="16"/>
  <c r="BR188" i="16" s="1"/>
  <c r="CV188" i="16"/>
  <c r="DB188" i="16" s="1"/>
  <c r="BL187" i="16"/>
  <c r="BR187" i="16" s="1"/>
  <c r="CV187" i="16"/>
  <c r="DB187" i="16" s="1"/>
  <c r="BL181" i="16"/>
  <c r="BR181" i="16" s="1"/>
  <c r="CV181" i="16"/>
  <c r="DB181" i="16" s="1"/>
  <c r="BL172" i="16"/>
  <c r="BR172" i="16" s="1"/>
  <c r="CV172" i="16"/>
  <c r="DB172" i="16" s="1"/>
  <c r="BL168" i="16"/>
  <c r="BR168" i="16" s="1"/>
  <c r="CV168" i="16"/>
  <c r="DB168" i="16" s="1"/>
  <c r="BL164" i="16"/>
  <c r="BR164" i="16" s="1"/>
  <c r="CV164" i="16"/>
  <c r="DB164" i="16" s="1"/>
  <c r="BL160" i="16"/>
  <c r="BR160" i="16" s="1"/>
  <c r="CV160" i="16"/>
  <c r="DB160" i="16" s="1"/>
  <c r="BL156" i="16"/>
  <c r="BR156" i="16" s="1"/>
  <c r="CV156" i="16"/>
  <c r="DB156" i="16" s="1"/>
  <c r="BL152" i="16"/>
  <c r="BR152" i="16" s="1"/>
  <c r="CV152" i="16"/>
  <c r="DB152" i="16" s="1"/>
  <c r="BL147" i="16"/>
  <c r="BR147" i="16" s="1"/>
  <c r="CV147" i="16"/>
  <c r="DB147" i="16" s="1"/>
  <c r="BL146" i="16"/>
  <c r="BR146" i="16" s="1"/>
  <c r="CV146" i="16"/>
  <c r="DB146" i="16" s="1"/>
  <c r="BL141" i="16"/>
  <c r="BR141" i="16" s="1"/>
  <c r="CV141" i="16"/>
  <c r="DB141" i="16" s="1"/>
  <c r="BL137" i="16"/>
  <c r="BR137" i="16" s="1"/>
  <c r="CV137" i="16"/>
  <c r="DB137" i="16" s="1"/>
  <c r="BL136" i="16"/>
  <c r="BR136" i="16" s="1"/>
  <c r="CV136" i="16"/>
  <c r="DB136" i="16" s="1"/>
  <c r="BL129" i="16"/>
  <c r="BR129" i="16" s="1"/>
  <c r="CV129" i="16"/>
  <c r="DB129" i="16" s="1"/>
  <c r="BL125" i="16"/>
  <c r="BR125" i="16" s="1"/>
  <c r="CV125" i="16"/>
  <c r="DB125" i="16" s="1"/>
  <c r="BL121" i="16"/>
  <c r="BR121" i="16" s="1"/>
  <c r="CV121" i="16"/>
  <c r="DB121" i="16" s="1"/>
  <c r="BL117" i="16"/>
  <c r="BR117" i="16" s="1"/>
  <c r="CV117" i="16"/>
  <c r="DB117" i="16" s="1"/>
  <c r="BL112" i="16"/>
  <c r="BR112" i="16" s="1"/>
  <c r="CV112" i="16"/>
  <c r="DB112" i="16" s="1"/>
  <c r="BL107" i="16"/>
  <c r="BR107" i="16" s="1"/>
  <c r="CV107" i="16"/>
  <c r="DB107" i="16" s="1"/>
  <c r="BL99" i="16"/>
  <c r="BR99" i="16" s="1"/>
  <c r="CV99" i="16"/>
  <c r="DB99" i="16" s="1"/>
  <c r="BL93" i="16"/>
  <c r="BR93" i="16" s="1"/>
  <c r="CV93" i="16"/>
  <c r="DB93" i="16" s="1"/>
  <c r="BL89" i="16"/>
  <c r="BR89" i="16" s="1"/>
  <c r="CV89" i="16"/>
  <c r="DB89" i="16" s="1"/>
  <c r="BL82" i="16"/>
  <c r="BR82" i="16" s="1"/>
  <c r="CV82" i="16"/>
  <c r="DB82" i="16" s="1"/>
  <c r="BL78" i="16"/>
  <c r="BR78" i="16" s="1"/>
  <c r="CV78" i="16"/>
  <c r="DB78" i="16" s="1"/>
  <c r="BL74" i="16"/>
  <c r="BR74" i="16" s="1"/>
  <c r="CV74" i="16"/>
  <c r="DB74" i="16" s="1"/>
  <c r="BL70" i="16"/>
  <c r="BR70" i="16" s="1"/>
  <c r="CV70" i="16"/>
  <c r="DB70" i="16" s="1"/>
  <c r="BL66" i="16"/>
  <c r="BR66" i="16" s="1"/>
  <c r="CV66" i="16"/>
  <c r="DB66" i="16" s="1"/>
  <c r="BL62" i="16"/>
  <c r="BR62" i="16" s="1"/>
  <c r="CV62" i="16"/>
  <c r="DB62" i="16" s="1"/>
  <c r="BL58" i="16"/>
  <c r="BR58" i="16" s="1"/>
  <c r="CV58" i="16"/>
  <c r="DB58" i="16" s="1"/>
  <c r="BL54" i="16"/>
  <c r="BR54" i="16" s="1"/>
  <c r="CV54" i="16"/>
  <c r="DB54" i="16" s="1"/>
  <c r="BL50" i="16"/>
  <c r="BR50" i="16" s="1"/>
  <c r="CV50" i="16"/>
  <c r="DB50" i="16" s="1"/>
  <c r="BL46" i="16"/>
  <c r="BR46" i="16" s="1"/>
  <c r="CV46" i="16"/>
  <c r="DB46" i="16" s="1"/>
  <c r="BL42" i="16"/>
  <c r="BR42" i="16" s="1"/>
  <c r="CV42" i="16"/>
  <c r="DB42" i="16" s="1"/>
  <c r="BL38" i="16"/>
  <c r="BR38" i="16" s="1"/>
  <c r="CV38" i="16"/>
  <c r="DB38" i="16" s="1"/>
  <c r="BL34" i="16"/>
  <c r="BR34" i="16" s="1"/>
  <c r="CV34" i="16"/>
  <c r="DB34" i="16" s="1"/>
  <c r="BL30" i="16"/>
  <c r="BR30" i="16" s="1"/>
  <c r="CV30" i="16"/>
  <c r="DB30" i="16" s="1"/>
  <c r="BL26" i="16"/>
  <c r="BR26" i="16" s="1"/>
  <c r="CV26" i="16"/>
  <c r="DB26" i="16" s="1"/>
  <c r="BL22" i="16"/>
  <c r="BR22" i="16" s="1"/>
  <c r="CV22" i="16"/>
  <c r="DB22" i="16" s="1"/>
  <c r="BL18" i="16"/>
  <c r="BR18" i="16" s="1"/>
  <c r="CV18" i="16"/>
  <c r="DB18" i="16" s="1"/>
  <c r="BL14" i="16"/>
  <c r="BR14" i="16" s="1"/>
  <c r="CV14" i="16"/>
  <c r="DB14" i="16" s="1"/>
  <c r="BL10" i="16"/>
  <c r="BR10" i="16" s="1"/>
  <c r="CV10" i="16"/>
  <c r="DB10" i="16" s="1"/>
  <c r="V819" i="16"/>
  <c r="AC819" i="16"/>
  <c r="CU788" i="16"/>
  <c r="CT788" i="16"/>
  <c r="CS788" i="16"/>
  <c r="AP819" i="16"/>
  <c r="AP824" i="16"/>
  <c r="BC819" i="16"/>
  <c r="CV6" i="16"/>
  <c r="Q819" i="16"/>
  <c r="BL815" i="16"/>
  <c r="BR815" i="16" s="1"/>
  <c r="CV815" i="16"/>
  <c r="DB815" i="16" s="1"/>
  <c r="BL807" i="16"/>
  <c r="BR807" i="16" s="1"/>
  <c r="CV807" i="16"/>
  <c r="DB807" i="16" s="1"/>
  <c r="BL799" i="16"/>
  <c r="BR799" i="16" s="1"/>
  <c r="CV799" i="16"/>
  <c r="DB799" i="16" s="1"/>
  <c r="BL795" i="16"/>
  <c r="BR795" i="16" s="1"/>
  <c r="CV795" i="16"/>
  <c r="DB795" i="16" s="1"/>
  <c r="BL787" i="16"/>
  <c r="BR787" i="16" s="1"/>
  <c r="CV787" i="16"/>
  <c r="DB787" i="16" s="1"/>
  <c r="BL783" i="16"/>
  <c r="BR783" i="16" s="1"/>
  <c r="CV783" i="16"/>
  <c r="DB783" i="16" s="1"/>
  <c r="BL757" i="16"/>
  <c r="BR757" i="16" s="1"/>
  <c r="CV757" i="16"/>
  <c r="DB757" i="16" s="1"/>
  <c r="BL749" i="16"/>
  <c r="BR749" i="16" s="1"/>
  <c r="CV749" i="16"/>
  <c r="DB749" i="16" s="1"/>
  <c r="BL741" i="16"/>
  <c r="BR741" i="16" s="1"/>
  <c r="CV741" i="16"/>
  <c r="DB741" i="16" s="1"/>
  <c r="BL733" i="16"/>
  <c r="BR733" i="16" s="1"/>
  <c r="CV733" i="16"/>
  <c r="DB733" i="16" s="1"/>
  <c r="BL717" i="16"/>
  <c r="BR717" i="16" s="1"/>
  <c r="CV717" i="16"/>
  <c r="DB717" i="16" s="1"/>
  <c r="BL701" i="16"/>
  <c r="BR701" i="16" s="1"/>
  <c r="CV701" i="16"/>
  <c r="DB701" i="16" s="1"/>
  <c r="BL693" i="16"/>
  <c r="BR693" i="16" s="1"/>
  <c r="CV693" i="16"/>
  <c r="DB693" i="16" s="1"/>
  <c r="BL669" i="16"/>
  <c r="BR669" i="16" s="1"/>
  <c r="CV669" i="16"/>
  <c r="DB669" i="16" s="1"/>
  <c r="BL661" i="16"/>
  <c r="BR661" i="16" s="1"/>
  <c r="CV661" i="16"/>
  <c r="DB661" i="16" s="1"/>
  <c r="BL649" i="16"/>
  <c r="BR649" i="16" s="1"/>
  <c r="CV649" i="16"/>
  <c r="DB649" i="16" s="1"/>
  <c r="BL633" i="16"/>
  <c r="BR633" i="16" s="1"/>
  <c r="CV633" i="16"/>
  <c r="DB633" i="16" s="1"/>
  <c r="BL621" i="16"/>
  <c r="BR621" i="16" s="1"/>
  <c r="CV621" i="16"/>
  <c r="DB621" i="16" s="1"/>
  <c r="BL603" i="16"/>
  <c r="BR603" i="16" s="1"/>
  <c r="CV603" i="16"/>
  <c r="DB603" i="16" s="1"/>
  <c r="BL571" i="16"/>
  <c r="BR571" i="16" s="1"/>
  <c r="CV571" i="16"/>
  <c r="DB571" i="16" s="1"/>
  <c r="BL550" i="16"/>
  <c r="BR550" i="16" s="1"/>
  <c r="CV550" i="16"/>
  <c r="DB550" i="16" s="1"/>
  <c r="BL542" i="16"/>
  <c r="BR542" i="16" s="1"/>
  <c r="CV542" i="16"/>
  <c r="DB542" i="16" s="1"/>
  <c r="BL517" i="16"/>
  <c r="BR517" i="16" s="1"/>
  <c r="CV517" i="16"/>
  <c r="DB517" i="16" s="1"/>
  <c r="BL501" i="16"/>
  <c r="BR501" i="16" s="1"/>
  <c r="CV501" i="16"/>
  <c r="DB501" i="16" s="1"/>
  <c r="BL488" i="16"/>
  <c r="BR488" i="16" s="1"/>
  <c r="CV488" i="16"/>
  <c r="DB488" i="16" s="1"/>
  <c r="BL471" i="16"/>
  <c r="BR471" i="16" s="1"/>
  <c r="CV471" i="16"/>
  <c r="DB471" i="16" s="1"/>
  <c r="BL438" i="16"/>
  <c r="BR438" i="16" s="1"/>
  <c r="CV438" i="16"/>
  <c r="DB438" i="16" s="1"/>
  <c r="BL426" i="16"/>
  <c r="BR426" i="16" s="1"/>
  <c r="CV426" i="16"/>
  <c r="DB426" i="16" s="1"/>
  <c r="BL418" i="16"/>
  <c r="BR418" i="16" s="1"/>
  <c r="CV418" i="16"/>
  <c r="DB418" i="16" s="1"/>
  <c r="BL410" i="16"/>
  <c r="BR410" i="16" s="1"/>
  <c r="CV410" i="16"/>
  <c r="DB410" i="16" s="1"/>
  <c r="BL402" i="16"/>
  <c r="BR402" i="16" s="1"/>
  <c r="CV402" i="16"/>
  <c r="DB402" i="16" s="1"/>
  <c r="BL394" i="16"/>
  <c r="BR394" i="16" s="1"/>
  <c r="CV394" i="16"/>
  <c r="DB394" i="16" s="1"/>
  <c r="BL386" i="16"/>
  <c r="BR386" i="16" s="1"/>
  <c r="CV386" i="16"/>
  <c r="DB386" i="16" s="1"/>
  <c r="BL346" i="16"/>
  <c r="BR346" i="16" s="1"/>
  <c r="CV346" i="16"/>
  <c r="DB346" i="16" s="1"/>
  <c r="BL338" i="16"/>
  <c r="BR338" i="16" s="1"/>
  <c r="CV338" i="16"/>
  <c r="DB338" i="16" s="1"/>
  <c r="BL330" i="16"/>
  <c r="BR330" i="16" s="1"/>
  <c r="CV330" i="16"/>
  <c r="DB330" i="16" s="1"/>
  <c r="BL322" i="16"/>
  <c r="BR322" i="16" s="1"/>
  <c r="CV322" i="16"/>
  <c r="DB322" i="16" s="1"/>
  <c r="BL314" i="16"/>
  <c r="BR314" i="16" s="1"/>
  <c r="CV314" i="16"/>
  <c r="DB314" i="16" s="1"/>
  <c r="BL262" i="16"/>
  <c r="BR262" i="16" s="1"/>
  <c r="CV262" i="16"/>
  <c r="DB262" i="16" s="1"/>
  <c r="BL246" i="16"/>
  <c r="BR246" i="16" s="1"/>
  <c r="CV246" i="16"/>
  <c r="DB246" i="16" s="1"/>
  <c r="BL242" i="16"/>
  <c r="BR242" i="16" s="1"/>
  <c r="CV242" i="16"/>
  <c r="DB242" i="16" s="1"/>
  <c r="BL238" i="16"/>
  <c r="BR238" i="16" s="1"/>
  <c r="CV238" i="16"/>
  <c r="DB238" i="16" s="1"/>
  <c r="BL227" i="16"/>
  <c r="BR227" i="16" s="1"/>
  <c r="CV227" i="16"/>
  <c r="DB227" i="16" s="1"/>
  <c r="BL222" i="16"/>
  <c r="BR222" i="16" s="1"/>
  <c r="CV222" i="16"/>
  <c r="DB222" i="16" s="1"/>
  <c r="BL214" i="16"/>
  <c r="BR214" i="16" s="1"/>
  <c r="CV214" i="16"/>
  <c r="DB214" i="16" s="1"/>
  <c r="BL209" i="16"/>
  <c r="BR209" i="16" s="1"/>
  <c r="CV209" i="16"/>
  <c r="DB209" i="16" s="1"/>
  <c r="BL201" i="16"/>
  <c r="BR201" i="16" s="1"/>
  <c r="CV201" i="16"/>
  <c r="DB201" i="16" s="1"/>
  <c r="BL193" i="16"/>
  <c r="BR193" i="16" s="1"/>
  <c r="CV193" i="16"/>
  <c r="DB193" i="16" s="1"/>
  <c r="BL189" i="16"/>
  <c r="BR189" i="16" s="1"/>
  <c r="CV189" i="16"/>
  <c r="DB189" i="16" s="1"/>
  <c r="BL174" i="16"/>
  <c r="BR174" i="16" s="1"/>
  <c r="CV174" i="16"/>
  <c r="DB174" i="16" s="1"/>
  <c r="BL169" i="16"/>
  <c r="BR169" i="16" s="1"/>
  <c r="CV169" i="16"/>
  <c r="DB169" i="16" s="1"/>
  <c r="BL161" i="16"/>
  <c r="BR161" i="16" s="1"/>
  <c r="CV161" i="16"/>
  <c r="DB161" i="16" s="1"/>
  <c r="BL153" i="16"/>
  <c r="BR153" i="16" s="1"/>
  <c r="CV153" i="16"/>
  <c r="DB153" i="16" s="1"/>
  <c r="BL148" i="16"/>
  <c r="BR148" i="16" s="1"/>
  <c r="CV148" i="16"/>
  <c r="DB148" i="16" s="1"/>
  <c r="BL143" i="16"/>
  <c r="BR143" i="16" s="1"/>
  <c r="CV143" i="16"/>
  <c r="DB143" i="16" s="1"/>
  <c r="BL138" i="16"/>
  <c r="BR138" i="16" s="1"/>
  <c r="CV138" i="16"/>
  <c r="DB138" i="16" s="1"/>
  <c r="BL133" i="16"/>
  <c r="BR133" i="16" s="1"/>
  <c r="CV133" i="16"/>
  <c r="DB133" i="16" s="1"/>
  <c r="BL131" i="16"/>
  <c r="BR131" i="16" s="1"/>
  <c r="CV131" i="16"/>
  <c r="DB131" i="16" s="1"/>
  <c r="BL126" i="16"/>
  <c r="BR126" i="16" s="1"/>
  <c r="CV126" i="16"/>
  <c r="DB126" i="16" s="1"/>
  <c r="BL114" i="16"/>
  <c r="BR114" i="16" s="1"/>
  <c r="CV114" i="16"/>
  <c r="DB114" i="16" s="1"/>
  <c r="BL90" i="16"/>
  <c r="BR90" i="16" s="1"/>
  <c r="CV90" i="16"/>
  <c r="DB90" i="16" s="1"/>
  <c r="BL85" i="16"/>
  <c r="BR85" i="16" s="1"/>
  <c r="CV85" i="16"/>
  <c r="DB85" i="16" s="1"/>
  <c r="BL83" i="16"/>
  <c r="BR83" i="16" s="1"/>
  <c r="CV83" i="16"/>
  <c r="DB83" i="16" s="1"/>
  <c r="BL79" i="16"/>
  <c r="BR79" i="16" s="1"/>
  <c r="CV79" i="16"/>
  <c r="DB79" i="16" s="1"/>
  <c r="BL71" i="16"/>
  <c r="BR71" i="16" s="1"/>
  <c r="CV71" i="16"/>
  <c r="DB71" i="16" s="1"/>
  <c r="BL63" i="16"/>
  <c r="BR63" i="16" s="1"/>
  <c r="CV63" i="16"/>
  <c r="DB63" i="16" s="1"/>
  <c r="BL55" i="16"/>
  <c r="BR55" i="16" s="1"/>
  <c r="CV55" i="16"/>
  <c r="DB55" i="16" s="1"/>
  <c r="BL47" i="16"/>
  <c r="BR47" i="16" s="1"/>
  <c r="CV47" i="16"/>
  <c r="DB47" i="16" s="1"/>
  <c r="BL39" i="16"/>
  <c r="BR39" i="16" s="1"/>
  <c r="CV39" i="16"/>
  <c r="DB39" i="16" s="1"/>
  <c r="BL31" i="16"/>
  <c r="BR31" i="16" s="1"/>
  <c r="CV31" i="16"/>
  <c r="DB31" i="16" s="1"/>
  <c r="BL23" i="16"/>
  <c r="BR23" i="16" s="1"/>
  <c r="CV23" i="16"/>
  <c r="DB23" i="16" s="1"/>
  <c r="AZ819" i="16"/>
  <c r="T819" i="16"/>
  <c r="BL817" i="16"/>
  <c r="BR817" i="16" s="1"/>
  <c r="CV817" i="16"/>
  <c r="DB817" i="16" s="1"/>
  <c r="BL813" i="16"/>
  <c r="BR813" i="16" s="1"/>
  <c r="CV813" i="16"/>
  <c r="DB813" i="16" s="1"/>
  <c r="BL809" i="16"/>
  <c r="BR809" i="16" s="1"/>
  <c r="CV809" i="16"/>
  <c r="DB809" i="16" s="1"/>
  <c r="BL805" i="16"/>
  <c r="BR805" i="16" s="1"/>
  <c r="CV805" i="16"/>
  <c r="DB805" i="16" s="1"/>
  <c r="BL801" i="16"/>
  <c r="BR801" i="16" s="1"/>
  <c r="CV801" i="16"/>
  <c r="DB801" i="16" s="1"/>
  <c r="BL797" i="16"/>
  <c r="BR797" i="16" s="1"/>
  <c r="CV797" i="16"/>
  <c r="DB797" i="16" s="1"/>
  <c r="BL793" i="16"/>
  <c r="BR793" i="16" s="1"/>
  <c r="CV793" i="16"/>
  <c r="DB793" i="16" s="1"/>
  <c r="BL789" i="16"/>
  <c r="BR789" i="16" s="1"/>
  <c r="CV789" i="16"/>
  <c r="DB789" i="16" s="1"/>
  <c r="BL785" i="16"/>
  <c r="BR785" i="16" s="1"/>
  <c r="CV785" i="16"/>
  <c r="DB785" i="16" s="1"/>
  <c r="BL781" i="16"/>
  <c r="BR781" i="16" s="1"/>
  <c r="CV781" i="16"/>
  <c r="DB781" i="16" s="1"/>
  <c r="BL777" i="16"/>
  <c r="BR777" i="16" s="1"/>
  <c r="CV777" i="16"/>
  <c r="DB777" i="16" s="1"/>
  <c r="BL773" i="16"/>
  <c r="BR773" i="16" s="1"/>
  <c r="CV773" i="16"/>
  <c r="DB773" i="16" s="1"/>
  <c r="BL768" i="16"/>
  <c r="BR768" i="16" s="1"/>
  <c r="CV768" i="16"/>
  <c r="DB768" i="16" s="1"/>
  <c r="BL767" i="16"/>
  <c r="BR767" i="16" s="1"/>
  <c r="CV767" i="16"/>
  <c r="DB767" i="16" s="1"/>
  <c r="BL763" i="16"/>
  <c r="BR763" i="16" s="1"/>
  <c r="CV763" i="16"/>
  <c r="DB763" i="16" s="1"/>
  <c r="BL759" i="16"/>
  <c r="BR759" i="16" s="1"/>
  <c r="CV759" i="16"/>
  <c r="DB759" i="16" s="1"/>
  <c r="BL755" i="16"/>
  <c r="BR755" i="16" s="1"/>
  <c r="CV755" i="16"/>
  <c r="DB755" i="16" s="1"/>
  <c r="BL751" i="16"/>
  <c r="BR751" i="16" s="1"/>
  <c r="CV751" i="16"/>
  <c r="DB751" i="16" s="1"/>
  <c r="BL747" i="16"/>
  <c r="BR747" i="16" s="1"/>
  <c r="CV747" i="16"/>
  <c r="DB747" i="16" s="1"/>
  <c r="BL743" i="16"/>
  <c r="BR743" i="16" s="1"/>
  <c r="CV743" i="16"/>
  <c r="DB743" i="16" s="1"/>
  <c r="BL739" i="16"/>
  <c r="BR739" i="16" s="1"/>
  <c r="CV739" i="16"/>
  <c r="DB739" i="16" s="1"/>
  <c r="BL735" i="16"/>
  <c r="BR735" i="16" s="1"/>
  <c r="CV735" i="16"/>
  <c r="DB735" i="16" s="1"/>
  <c r="BL731" i="16"/>
  <c r="BR731" i="16" s="1"/>
  <c r="CV731" i="16"/>
  <c r="DB731" i="16" s="1"/>
  <c r="BL727" i="16"/>
  <c r="BR727" i="16" s="1"/>
  <c r="CV727" i="16"/>
  <c r="DB727" i="16" s="1"/>
  <c r="BL723" i="16"/>
  <c r="BR723" i="16" s="1"/>
  <c r="CV723" i="16"/>
  <c r="DB723" i="16" s="1"/>
  <c r="BL719" i="16"/>
  <c r="BR719" i="16" s="1"/>
  <c r="CV719" i="16"/>
  <c r="DB719" i="16" s="1"/>
  <c r="BL715" i="16"/>
  <c r="BR715" i="16" s="1"/>
  <c r="CV715" i="16"/>
  <c r="DB715" i="16" s="1"/>
  <c r="BL711" i="16"/>
  <c r="BR711" i="16" s="1"/>
  <c r="CV711" i="16"/>
  <c r="DB711" i="16" s="1"/>
  <c r="BL707" i="16"/>
  <c r="BR707" i="16" s="1"/>
  <c r="CV707" i="16"/>
  <c r="DB707" i="16" s="1"/>
  <c r="BL703" i="16"/>
  <c r="BR703" i="16" s="1"/>
  <c r="CV703" i="16"/>
  <c r="DB703" i="16" s="1"/>
  <c r="BL699" i="16"/>
  <c r="BR699" i="16" s="1"/>
  <c r="CV699" i="16"/>
  <c r="DB699" i="16" s="1"/>
  <c r="BL695" i="16"/>
  <c r="BR695" i="16" s="1"/>
  <c r="CV695" i="16"/>
  <c r="DB695" i="16" s="1"/>
  <c r="BL691" i="16"/>
  <c r="BR691" i="16" s="1"/>
  <c r="CV691" i="16"/>
  <c r="DB691" i="16" s="1"/>
  <c r="BL687" i="16"/>
  <c r="BR687" i="16" s="1"/>
  <c r="CV687" i="16"/>
  <c r="DB687" i="16" s="1"/>
  <c r="BL683" i="16"/>
  <c r="BR683" i="16" s="1"/>
  <c r="CV683" i="16"/>
  <c r="DB683" i="16" s="1"/>
  <c r="BL679" i="16"/>
  <c r="BR679" i="16" s="1"/>
  <c r="CV679" i="16"/>
  <c r="DB679" i="16" s="1"/>
  <c r="BL675" i="16"/>
  <c r="BR675" i="16" s="1"/>
  <c r="CV675" i="16"/>
  <c r="DB675" i="16" s="1"/>
  <c r="BL671" i="16"/>
  <c r="BR671" i="16" s="1"/>
  <c r="CV671" i="16"/>
  <c r="DB671" i="16" s="1"/>
  <c r="BL667" i="16"/>
  <c r="BR667" i="16" s="1"/>
  <c r="CV667" i="16"/>
  <c r="DB667" i="16" s="1"/>
  <c r="BL663" i="16"/>
  <c r="BR663" i="16" s="1"/>
  <c r="CV663" i="16"/>
  <c r="DB663" i="16" s="1"/>
  <c r="BL659" i="16"/>
  <c r="BR659" i="16" s="1"/>
  <c r="CV659" i="16"/>
  <c r="DB659" i="16" s="1"/>
  <c r="BL655" i="16"/>
  <c r="BR655" i="16" s="1"/>
  <c r="CV655" i="16"/>
  <c r="DB655" i="16" s="1"/>
  <c r="BL651" i="16"/>
  <c r="BR651" i="16" s="1"/>
  <c r="CV651" i="16"/>
  <c r="DB651" i="16" s="1"/>
  <c r="BL647" i="16"/>
  <c r="BR647" i="16" s="1"/>
  <c r="CV647" i="16"/>
  <c r="DB647" i="16" s="1"/>
  <c r="BL643" i="16"/>
  <c r="BR643" i="16" s="1"/>
  <c r="CV643" i="16"/>
  <c r="DB643" i="16" s="1"/>
  <c r="BL639" i="16"/>
  <c r="BR639" i="16" s="1"/>
  <c r="CV639" i="16"/>
  <c r="DB639" i="16" s="1"/>
  <c r="BL635" i="16"/>
  <c r="BR635" i="16" s="1"/>
  <c r="CV635" i="16"/>
  <c r="DB635" i="16" s="1"/>
  <c r="BL631" i="16"/>
  <c r="BR631" i="16" s="1"/>
  <c r="CV631" i="16"/>
  <c r="DB631" i="16" s="1"/>
  <c r="BL627" i="16"/>
  <c r="BR627" i="16" s="1"/>
  <c r="CV627" i="16"/>
  <c r="DB627" i="16" s="1"/>
  <c r="BL623" i="16"/>
  <c r="BR623" i="16" s="1"/>
  <c r="CV623" i="16"/>
  <c r="DB623" i="16" s="1"/>
  <c r="BL618" i="16"/>
  <c r="BR618" i="16" s="1"/>
  <c r="CV618" i="16"/>
  <c r="DB618" i="16" s="1"/>
  <c r="BL614" i="16"/>
  <c r="BR614" i="16" s="1"/>
  <c r="CV614" i="16"/>
  <c r="DB614" i="16" s="1"/>
  <c r="BL610" i="16"/>
  <c r="BR610" i="16" s="1"/>
  <c r="CV610" i="16"/>
  <c r="DB610" i="16" s="1"/>
  <c r="BL606" i="16"/>
  <c r="BR606" i="16" s="1"/>
  <c r="CV606" i="16"/>
  <c r="DB606" i="16" s="1"/>
  <c r="BL605" i="16"/>
  <c r="BR605" i="16" s="1"/>
  <c r="CV605" i="16"/>
  <c r="DB605" i="16" s="1"/>
  <c r="BL601" i="16"/>
  <c r="BR601" i="16" s="1"/>
  <c r="CV601" i="16"/>
  <c r="DB601" i="16" s="1"/>
  <c r="BL597" i="16"/>
  <c r="BR597" i="16" s="1"/>
  <c r="CV597" i="16"/>
  <c r="DB597" i="16" s="1"/>
  <c r="BL593" i="16"/>
  <c r="BR593" i="16" s="1"/>
  <c r="CV593" i="16"/>
  <c r="DB593" i="16" s="1"/>
  <c r="BL586" i="16"/>
  <c r="BR586" i="16" s="1"/>
  <c r="CV586" i="16"/>
  <c r="DB586" i="16" s="1"/>
  <c r="BL581" i="16"/>
  <c r="BR581" i="16" s="1"/>
  <c r="CV581" i="16"/>
  <c r="DB581" i="16" s="1"/>
  <c r="BL577" i="16"/>
  <c r="BR577" i="16" s="1"/>
  <c r="CV577" i="16"/>
  <c r="DB577" i="16" s="1"/>
  <c r="BL573" i="16"/>
  <c r="BR573" i="16" s="1"/>
  <c r="CV573" i="16"/>
  <c r="DB573" i="16" s="1"/>
  <c r="BL569" i="16"/>
  <c r="BR569" i="16" s="1"/>
  <c r="CV569" i="16"/>
  <c r="DB569" i="16" s="1"/>
  <c r="BL565" i="16"/>
  <c r="BR565" i="16" s="1"/>
  <c r="CV565" i="16"/>
  <c r="DB565" i="16" s="1"/>
  <c r="BL561" i="16"/>
  <c r="BR561" i="16" s="1"/>
  <c r="CV561" i="16"/>
  <c r="DB561" i="16" s="1"/>
  <c r="BL557" i="16"/>
  <c r="BR557" i="16" s="1"/>
  <c r="CV557" i="16"/>
  <c r="DB557" i="16" s="1"/>
  <c r="BL552" i="16"/>
  <c r="BR552" i="16" s="1"/>
  <c r="CV552" i="16"/>
  <c r="DB552" i="16" s="1"/>
  <c r="BL548" i="16"/>
  <c r="BR548" i="16" s="1"/>
  <c r="CV548" i="16"/>
  <c r="DB548" i="16" s="1"/>
  <c r="BL544" i="16"/>
  <c r="BR544" i="16" s="1"/>
  <c r="CV544" i="16"/>
  <c r="DB544" i="16" s="1"/>
  <c r="BL540" i="16"/>
  <c r="BR540" i="16" s="1"/>
  <c r="CV540" i="16"/>
  <c r="DB540" i="16" s="1"/>
  <c r="BL536" i="16"/>
  <c r="BR536" i="16" s="1"/>
  <c r="CV536" i="16"/>
  <c r="DB536" i="16" s="1"/>
  <c r="BL532" i="16"/>
  <c r="BR532" i="16" s="1"/>
  <c r="CV532" i="16"/>
  <c r="DB532" i="16" s="1"/>
  <c r="BL527" i="16"/>
  <c r="BR527" i="16" s="1"/>
  <c r="CV527" i="16"/>
  <c r="DB527" i="16" s="1"/>
  <c r="BL523" i="16"/>
  <c r="BR523" i="16" s="1"/>
  <c r="CV523" i="16"/>
  <c r="DB523" i="16" s="1"/>
  <c r="BL519" i="16"/>
  <c r="BR519" i="16" s="1"/>
  <c r="CV519" i="16"/>
  <c r="DB519" i="16" s="1"/>
  <c r="BL515" i="16"/>
  <c r="BR515" i="16" s="1"/>
  <c r="CV515" i="16"/>
  <c r="DB515" i="16" s="1"/>
  <c r="BL511" i="16"/>
  <c r="BR511" i="16" s="1"/>
  <c r="CV511" i="16"/>
  <c r="DB511" i="16" s="1"/>
  <c r="BL507" i="16"/>
  <c r="BR507" i="16" s="1"/>
  <c r="CV507" i="16"/>
  <c r="DB507" i="16" s="1"/>
  <c r="BL503" i="16"/>
  <c r="BR503" i="16" s="1"/>
  <c r="CV503" i="16"/>
  <c r="DB503" i="16" s="1"/>
  <c r="BL499" i="16"/>
  <c r="BR499" i="16" s="1"/>
  <c r="CV499" i="16"/>
  <c r="DB499" i="16" s="1"/>
  <c r="BL495" i="16"/>
  <c r="BR495" i="16" s="1"/>
  <c r="CV495" i="16"/>
  <c r="DB495" i="16" s="1"/>
  <c r="BL494" i="16"/>
  <c r="BR494" i="16" s="1"/>
  <c r="CV494" i="16"/>
  <c r="DB494" i="16" s="1"/>
  <c r="BL490" i="16"/>
  <c r="BR490" i="16" s="1"/>
  <c r="CV490" i="16"/>
  <c r="DB490" i="16" s="1"/>
  <c r="BL486" i="16"/>
  <c r="BR486" i="16" s="1"/>
  <c r="CV486" i="16"/>
  <c r="DB486" i="16" s="1"/>
  <c r="BL481" i="16"/>
  <c r="BR481" i="16" s="1"/>
  <c r="CV481" i="16"/>
  <c r="DB481" i="16" s="1"/>
  <c r="BL477" i="16"/>
  <c r="BR477" i="16" s="1"/>
  <c r="CV477" i="16"/>
  <c r="DB477" i="16" s="1"/>
  <c r="BL473" i="16"/>
  <c r="BR473" i="16" s="1"/>
  <c r="CV473" i="16"/>
  <c r="DB473" i="16" s="1"/>
  <c r="BL469" i="16"/>
  <c r="BR469" i="16" s="1"/>
  <c r="CV469" i="16"/>
  <c r="DB469" i="16" s="1"/>
  <c r="BL465" i="16"/>
  <c r="BR465" i="16" s="1"/>
  <c r="CV465" i="16"/>
  <c r="DB465" i="16" s="1"/>
  <c r="BL464" i="16"/>
  <c r="BR464" i="16" s="1"/>
  <c r="CV464" i="16"/>
  <c r="DB464" i="16" s="1"/>
  <c r="BL460" i="16"/>
  <c r="BR460" i="16" s="1"/>
  <c r="CV460" i="16"/>
  <c r="DB460" i="16" s="1"/>
  <c r="BL456" i="16"/>
  <c r="BR456" i="16" s="1"/>
  <c r="CV456" i="16"/>
  <c r="DB456" i="16" s="1"/>
  <c r="BL452" i="16"/>
  <c r="BR452" i="16" s="1"/>
  <c r="CV452" i="16"/>
  <c r="DB452" i="16" s="1"/>
  <c r="BL448" i="16"/>
  <c r="BR448" i="16" s="1"/>
  <c r="CV448" i="16"/>
  <c r="DB448" i="16" s="1"/>
  <c r="BL444" i="16"/>
  <c r="BR444" i="16" s="1"/>
  <c r="CV444" i="16"/>
  <c r="DB444" i="16" s="1"/>
  <c r="BL440" i="16"/>
  <c r="BR440" i="16" s="1"/>
  <c r="CV440" i="16"/>
  <c r="DB440" i="16" s="1"/>
  <c r="BL436" i="16"/>
  <c r="BR436" i="16" s="1"/>
  <c r="CV436" i="16"/>
  <c r="DB436" i="16" s="1"/>
  <c r="BL432" i="16"/>
  <c r="BR432" i="16" s="1"/>
  <c r="CV432" i="16"/>
  <c r="DB432" i="16" s="1"/>
  <c r="BL428" i="16"/>
  <c r="BR428" i="16" s="1"/>
  <c r="CV428" i="16"/>
  <c r="DB428" i="16" s="1"/>
  <c r="BL424" i="16"/>
  <c r="BR424" i="16" s="1"/>
  <c r="CV424" i="16"/>
  <c r="DB424" i="16" s="1"/>
  <c r="BL420" i="16"/>
  <c r="BR420" i="16" s="1"/>
  <c r="CV420" i="16"/>
  <c r="DB420" i="16" s="1"/>
  <c r="BL416" i="16"/>
  <c r="BR416" i="16" s="1"/>
  <c r="CV416" i="16"/>
  <c r="DB416" i="16" s="1"/>
  <c r="BL412" i="16"/>
  <c r="BR412" i="16" s="1"/>
  <c r="CV412" i="16"/>
  <c r="DB412" i="16" s="1"/>
  <c r="BL408" i="16"/>
  <c r="BR408" i="16" s="1"/>
  <c r="CV408" i="16"/>
  <c r="DB408" i="16" s="1"/>
  <c r="BL404" i="16"/>
  <c r="BR404" i="16" s="1"/>
  <c r="CV404" i="16"/>
  <c r="DB404" i="16" s="1"/>
  <c r="BL400" i="16"/>
  <c r="BR400" i="16" s="1"/>
  <c r="CV400" i="16"/>
  <c r="DB400" i="16" s="1"/>
  <c r="BL396" i="16"/>
  <c r="BR396" i="16" s="1"/>
  <c r="CV396" i="16"/>
  <c r="DB396" i="16" s="1"/>
  <c r="BL392" i="16"/>
  <c r="BR392" i="16" s="1"/>
  <c r="CV392" i="16"/>
  <c r="DB392" i="16" s="1"/>
  <c r="BL388" i="16"/>
  <c r="BR388" i="16" s="1"/>
  <c r="CV388" i="16"/>
  <c r="DB388" i="16" s="1"/>
  <c r="BL384" i="16"/>
  <c r="BR384" i="16" s="1"/>
  <c r="CV384" i="16"/>
  <c r="DB384" i="16" s="1"/>
  <c r="BL380" i="16"/>
  <c r="BR380" i="16" s="1"/>
  <c r="CV380" i="16"/>
  <c r="DB380" i="16" s="1"/>
  <c r="BL376" i="16"/>
  <c r="BR376" i="16" s="1"/>
  <c r="CV376" i="16"/>
  <c r="DB376" i="16" s="1"/>
  <c r="BL372" i="16"/>
  <c r="BR372" i="16" s="1"/>
  <c r="CV372" i="16"/>
  <c r="DB372" i="16" s="1"/>
  <c r="BL368" i="16"/>
  <c r="BR368" i="16" s="1"/>
  <c r="CV368" i="16"/>
  <c r="DB368" i="16" s="1"/>
  <c r="BL364" i="16"/>
  <c r="BR364" i="16" s="1"/>
  <c r="CV364" i="16"/>
  <c r="DB364" i="16" s="1"/>
  <c r="BL360" i="16"/>
  <c r="BR360" i="16" s="1"/>
  <c r="CV360" i="16"/>
  <c r="DB360" i="16" s="1"/>
  <c r="BL356" i="16"/>
  <c r="BR356" i="16" s="1"/>
  <c r="CV356" i="16"/>
  <c r="DB356" i="16" s="1"/>
  <c r="BL352" i="16"/>
  <c r="BR352" i="16" s="1"/>
  <c r="CV352" i="16"/>
  <c r="DB352" i="16" s="1"/>
  <c r="BL348" i="16"/>
  <c r="BR348" i="16" s="1"/>
  <c r="CV348" i="16"/>
  <c r="DB348" i="16" s="1"/>
  <c r="BL344" i="16"/>
  <c r="BR344" i="16" s="1"/>
  <c r="CV344" i="16"/>
  <c r="DB344" i="16" s="1"/>
  <c r="BL340" i="16"/>
  <c r="BR340" i="16" s="1"/>
  <c r="CV340" i="16"/>
  <c r="DB340" i="16" s="1"/>
  <c r="BL336" i="16"/>
  <c r="BR336" i="16" s="1"/>
  <c r="CV336" i="16"/>
  <c r="DB336" i="16" s="1"/>
  <c r="BL332" i="16"/>
  <c r="BR332" i="16" s="1"/>
  <c r="CV332" i="16"/>
  <c r="DB332" i="16" s="1"/>
  <c r="BL328" i="16"/>
  <c r="BR328" i="16" s="1"/>
  <c r="CV328" i="16"/>
  <c r="DB328" i="16" s="1"/>
  <c r="BL324" i="16"/>
  <c r="BR324" i="16" s="1"/>
  <c r="CV324" i="16"/>
  <c r="DB324" i="16" s="1"/>
  <c r="BL320" i="16"/>
  <c r="BR320" i="16" s="1"/>
  <c r="CV320" i="16"/>
  <c r="DB320" i="16" s="1"/>
  <c r="BL316" i="16"/>
  <c r="BR316" i="16" s="1"/>
  <c r="CV316" i="16"/>
  <c r="DB316" i="16" s="1"/>
  <c r="BL312" i="16"/>
  <c r="BR312" i="16" s="1"/>
  <c r="CV312" i="16"/>
  <c r="DB312" i="16" s="1"/>
  <c r="BL308" i="16"/>
  <c r="BR308" i="16" s="1"/>
  <c r="CV308" i="16"/>
  <c r="DB308" i="16" s="1"/>
  <c r="BL304" i="16"/>
  <c r="BR304" i="16" s="1"/>
  <c r="CV304" i="16"/>
  <c r="DB304" i="16" s="1"/>
  <c r="BL300" i="16"/>
  <c r="BR300" i="16" s="1"/>
  <c r="CV300" i="16"/>
  <c r="DB300" i="16" s="1"/>
  <c r="BL296" i="16"/>
  <c r="BR296" i="16" s="1"/>
  <c r="CV296" i="16"/>
  <c r="DB296" i="16" s="1"/>
  <c r="BL292" i="16"/>
  <c r="BR292" i="16" s="1"/>
  <c r="CV292" i="16"/>
  <c r="DB292" i="16" s="1"/>
  <c r="BL288" i="16"/>
  <c r="BR288" i="16" s="1"/>
  <c r="CV288" i="16"/>
  <c r="DB288" i="16" s="1"/>
  <c r="BL284" i="16"/>
  <c r="BR284" i="16" s="1"/>
  <c r="CV284" i="16"/>
  <c r="DB284" i="16" s="1"/>
  <c r="BL280" i="16"/>
  <c r="BR280" i="16" s="1"/>
  <c r="CV280" i="16"/>
  <c r="DB280" i="16" s="1"/>
  <c r="BL276" i="16"/>
  <c r="BR276" i="16" s="1"/>
  <c r="CV276" i="16"/>
  <c r="DB276" i="16" s="1"/>
  <c r="BL272" i="16"/>
  <c r="BR272" i="16" s="1"/>
  <c r="CV272" i="16"/>
  <c r="DB272" i="16" s="1"/>
  <c r="BL268" i="16"/>
  <c r="BR268" i="16" s="1"/>
  <c r="CV268" i="16"/>
  <c r="DB268" i="16" s="1"/>
  <c r="BL264" i="16"/>
  <c r="BR264" i="16" s="1"/>
  <c r="CV264" i="16"/>
  <c r="DB264" i="16" s="1"/>
  <c r="BL260" i="16"/>
  <c r="BR260" i="16" s="1"/>
  <c r="CV260" i="16"/>
  <c r="DB260" i="16" s="1"/>
  <c r="BL256" i="16"/>
  <c r="BR256" i="16" s="1"/>
  <c r="CV256" i="16"/>
  <c r="DB256" i="16" s="1"/>
  <c r="BL252" i="16"/>
  <c r="BR252" i="16" s="1"/>
  <c r="CV252" i="16"/>
  <c r="DB252" i="16" s="1"/>
  <c r="BL248" i="16"/>
  <c r="BR248" i="16" s="1"/>
  <c r="CV248" i="16"/>
  <c r="DB248" i="16" s="1"/>
  <c r="BL244" i="16"/>
  <c r="BR244" i="16" s="1"/>
  <c r="CV244" i="16"/>
  <c r="DB244" i="16" s="1"/>
  <c r="BL240" i="16"/>
  <c r="BR240" i="16" s="1"/>
  <c r="CV240" i="16"/>
  <c r="DB240" i="16" s="1"/>
  <c r="BL235" i="16"/>
  <c r="BR235" i="16" s="1"/>
  <c r="CV235" i="16"/>
  <c r="DB235" i="16" s="1"/>
  <c r="BL234" i="16"/>
  <c r="BR234" i="16" s="1"/>
  <c r="CV234" i="16"/>
  <c r="DB234" i="16" s="1"/>
  <c r="BL229" i="16"/>
  <c r="BR229" i="16" s="1"/>
  <c r="CV229" i="16"/>
  <c r="DB229" i="16" s="1"/>
  <c r="BL224" i="16"/>
  <c r="BR224" i="16" s="1"/>
  <c r="CV224" i="16"/>
  <c r="DB224" i="16" s="1"/>
  <c r="BL220" i="16"/>
  <c r="BR220" i="16" s="1"/>
  <c r="CV220" i="16"/>
  <c r="DB220" i="16" s="1"/>
  <c r="BL219" i="16"/>
  <c r="BR219" i="16" s="1"/>
  <c r="CV219" i="16"/>
  <c r="DB219" i="16" s="1"/>
  <c r="BL218" i="16"/>
  <c r="BR218" i="16" s="1"/>
  <c r="CV218" i="16"/>
  <c r="DB218" i="16" s="1"/>
  <c r="BL217" i="16"/>
  <c r="BR217" i="16" s="1"/>
  <c r="CV217" i="16"/>
  <c r="DB217" i="16" s="1"/>
  <c r="BL216" i="16"/>
  <c r="BR216" i="16" s="1"/>
  <c r="CV216" i="16"/>
  <c r="DB216" i="16" s="1"/>
  <c r="BL212" i="16"/>
  <c r="BR212" i="16" s="1"/>
  <c r="CV212" i="16"/>
  <c r="DB212" i="16" s="1"/>
  <c r="BL207" i="16"/>
  <c r="BR207" i="16" s="1"/>
  <c r="CV207" i="16"/>
  <c r="DB207" i="16" s="1"/>
  <c r="BL203" i="16"/>
  <c r="BR203" i="16" s="1"/>
  <c r="CV203" i="16"/>
  <c r="DB203" i="16" s="1"/>
  <c r="BL199" i="16"/>
  <c r="BR199" i="16" s="1"/>
  <c r="CV199" i="16"/>
  <c r="DB199" i="16" s="1"/>
  <c r="BL195" i="16"/>
  <c r="BR195" i="16" s="1"/>
  <c r="CV195" i="16"/>
  <c r="DB195" i="16" s="1"/>
  <c r="BL191" i="16"/>
  <c r="BR191" i="16" s="1"/>
  <c r="CV191" i="16"/>
  <c r="DB191" i="16" s="1"/>
  <c r="BL186" i="16"/>
  <c r="BR186" i="16" s="1"/>
  <c r="CV186" i="16"/>
  <c r="DB186" i="16" s="1"/>
  <c r="BL180" i="16"/>
  <c r="BR180" i="16" s="1"/>
  <c r="CV180" i="16"/>
  <c r="DB180" i="16" s="1"/>
  <c r="BL179" i="16"/>
  <c r="BR179" i="16" s="1"/>
  <c r="CV179" i="16"/>
  <c r="DB179" i="16" s="1"/>
  <c r="BL171" i="16"/>
  <c r="BR171" i="16" s="1"/>
  <c r="CV171" i="16"/>
  <c r="DB171" i="16" s="1"/>
  <c r="BL167" i="16"/>
  <c r="BR167" i="16" s="1"/>
  <c r="CV167" i="16"/>
  <c r="DB167" i="16" s="1"/>
  <c r="BL163" i="16"/>
  <c r="BR163" i="16" s="1"/>
  <c r="CV163" i="16"/>
  <c r="DB163" i="16" s="1"/>
  <c r="BL159" i="16"/>
  <c r="BR159" i="16" s="1"/>
  <c r="CV159" i="16"/>
  <c r="DB159" i="16" s="1"/>
  <c r="BL155" i="16"/>
  <c r="BR155" i="16" s="1"/>
  <c r="CV155" i="16"/>
  <c r="DB155" i="16" s="1"/>
  <c r="BL151" i="16"/>
  <c r="BR151" i="16" s="1"/>
  <c r="CV151" i="16"/>
  <c r="DB151" i="16" s="1"/>
  <c r="BL145" i="16"/>
  <c r="BR145" i="16" s="1"/>
  <c r="CV145" i="16"/>
  <c r="DB145" i="16" s="1"/>
  <c r="BL140" i="16"/>
  <c r="BR140" i="16" s="1"/>
  <c r="CV140" i="16"/>
  <c r="DB140" i="16" s="1"/>
  <c r="BL135" i="16"/>
  <c r="BR135" i="16" s="1"/>
  <c r="CV135" i="16"/>
  <c r="DB135" i="16" s="1"/>
  <c r="BL128" i="16"/>
  <c r="BR128" i="16" s="1"/>
  <c r="CV128" i="16"/>
  <c r="DB128" i="16" s="1"/>
  <c r="BL124" i="16"/>
  <c r="BR124" i="16" s="1"/>
  <c r="CV124" i="16"/>
  <c r="DB124" i="16" s="1"/>
  <c r="BL120" i="16"/>
  <c r="BR120" i="16" s="1"/>
  <c r="CV120" i="16"/>
  <c r="DB120" i="16" s="1"/>
  <c r="BL116" i="16"/>
  <c r="BR116" i="16" s="1"/>
  <c r="CV116" i="16"/>
  <c r="DB116" i="16" s="1"/>
  <c r="BL111" i="16"/>
  <c r="BR111" i="16" s="1"/>
  <c r="CV111" i="16"/>
  <c r="DB111" i="16" s="1"/>
  <c r="BL106" i="16"/>
  <c r="BR106" i="16" s="1"/>
  <c r="CV106" i="16"/>
  <c r="DB106" i="16" s="1"/>
  <c r="BL105" i="16"/>
  <c r="BR105" i="16" s="1"/>
  <c r="CV105" i="16"/>
  <c r="DB105" i="16" s="1"/>
  <c r="BL104" i="16"/>
  <c r="BR104" i="16" s="1"/>
  <c r="CV104" i="16"/>
  <c r="DB104" i="16" s="1"/>
  <c r="BL98" i="16"/>
  <c r="BR98" i="16" s="1"/>
  <c r="CV98" i="16"/>
  <c r="DB98" i="16" s="1"/>
  <c r="BL92" i="16"/>
  <c r="BR92" i="16" s="1"/>
  <c r="CV92" i="16"/>
  <c r="DB92" i="16" s="1"/>
  <c r="BL88" i="16"/>
  <c r="BR88" i="16" s="1"/>
  <c r="CV88" i="16"/>
  <c r="DB88" i="16" s="1"/>
  <c r="BL81" i="16"/>
  <c r="BR81" i="16" s="1"/>
  <c r="CV81" i="16"/>
  <c r="DB81" i="16" s="1"/>
  <c r="BL77" i="16"/>
  <c r="BR77" i="16" s="1"/>
  <c r="CV77" i="16"/>
  <c r="DB77" i="16" s="1"/>
  <c r="BL73" i="16"/>
  <c r="BR73" i="16" s="1"/>
  <c r="CV73" i="16"/>
  <c r="DB73" i="16" s="1"/>
  <c r="BL69" i="16"/>
  <c r="BR69" i="16" s="1"/>
  <c r="CV69" i="16"/>
  <c r="DB69" i="16" s="1"/>
  <c r="BL65" i="16"/>
  <c r="BR65" i="16" s="1"/>
  <c r="CV65" i="16"/>
  <c r="DB65" i="16" s="1"/>
  <c r="BL61" i="16"/>
  <c r="BR61" i="16" s="1"/>
  <c r="CV61" i="16"/>
  <c r="DB61" i="16" s="1"/>
  <c r="BL57" i="16"/>
  <c r="BR57" i="16" s="1"/>
  <c r="CV57" i="16"/>
  <c r="DB57" i="16" s="1"/>
  <c r="BL53" i="16"/>
  <c r="BR53" i="16" s="1"/>
  <c r="CV53" i="16"/>
  <c r="DB53" i="16" s="1"/>
  <c r="BL49" i="16"/>
  <c r="BR49" i="16" s="1"/>
  <c r="CV49" i="16"/>
  <c r="DB49" i="16" s="1"/>
  <c r="BL45" i="16"/>
  <c r="BR45" i="16" s="1"/>
  <c r="CV45" i="16"/>
  <c r="DB45" i="16" s="1"/>
  <c r="BL41" i="16"/>
  <c r="BR41" i="16" s="1"/>
  <c r="CV41" i="16"/>
  <c r="DB41" i="16" s="1"/>
  <c r="BL37" i="16"/>
  <c r="BR37" i="16" s="1"/>
  <c r="CV37" i="16"/>
  <c r="DB37" i="16" s="1"/>
  <c r="BL33" i="16"/>
  <c r="BR33" i="16" s="1"/>
  <c r="CV33" i="16"/>
  <c r="DB33" i="16" s="1"/>
  <c r="BL29" i="16"/>
  <c r="BR29" i="16" s="1"/>
  <c r="CV29" i="16"/>
  <c r="DB29" i="16" s="1"/>
  <c r="BL25" i="16"/>
  <c r="BR25" i="16" s="1"/>
  <c r="CV25" i="16"/>
  <c r="DB25" i="16" s="1"/>
  <c r="BL21" i="16"/>
  <c r="BR21" i="16" s="1"/>
  <c r="CV21" i="16"/>
  <c r="DB21" i="16" s="1"/>
  <c r="BL17" i="16"/>
  <c r="BR17" i="16" s="1"/>
  <c r="CV17" i="16"/>
  <c r="DB17" i="16" s="1"/>
  <c r="BL13" i="16"/>
  <c r="BR13" i="16" s="1"/>
  <c r="CV13" i="16"/>
  <c r="DB13" i="16" s="1"/>
  <c r="BL9" i="16"/>
  <c r="BR9" i="16" s="1"/>
  <c r="CV9" i="16"/>
  <c r="DB9" i="16" s="1"/>
  <c r="W819" i="16"/>
  <c r="AA819" i="16"/>
  <c r="CU787" i="16"/>
  <c r="CT787" i="16"/>
  <c r="AS824" i="16"/>
  <c r="AS819" i="16"/>
  <c r="AY819" i="16"/>
  <c r="BB819" i="16"/>
  <c r="R819" i="16"/>
  <c r="BL811" i="16"/>
  <c r="BR811" i="16" s="1"/>
  <c r="CV811" i="16"/>
  <c r="DB811" i="16" s="1"/>
  <c r="BL803" i="16"/>
  <c r="BR803" i="16" s="1"/>
  <c r="CV803" i="16"/>
  <c r="DB803" i="16" s="1"/>
  <c r="BL791" i="16"/>
  <c r="BR791" i="16" s="1"/>
  <c r="CV791" i="16"/>
  <c r="DB791" i="16" s="1"/>
  <c r="BL775" i="16"/>
  <c r="BR775" i="16" s="1"/>
  <c r="CV775" i="16"/>
  <c r="DB775" i="16" s="1"/>
  <c r="BL770" i="16"/>
  <c r="BR770" i="16" s="1"/>
  <c r="CV770" i="16"/>
  <c r="DB770" i="16" s="1"/>
  <c r="BL765" i="16"/>
  <c r="BR765" i="16" s="1"/>
  <c r="CV765" i="16"/>
  <c r="DB765" i="16" s="1"/>
  <c r="BL725" i="16"/>
  <c r="BR725" i="16" s="1"/>
  <c r="CV725" i="16"/>
  <c r="DB725" i="16" s="1"/>
  <c r="BL713" i="16"/>
  <c r="BR713" i="16" s="1"/>
  <c r="CV713" i="16"/>
  <c r="DB713" i="16" s="1"/>
  <c r="BL705" i="16"/>
  <c r="BR705" i="16" s="1"/>
  <c r="CV705" i="16"/>
  <c r="DB705" i="16" s="1"/>
  <c r="BL685" i="16"/>
  <c r="BR685" i="16" s="1"/>
  <c r="CV685" i="16"/>
  <c r="DB685" i="16" s="1"/>
  <c r="BL677" i="16"/>
  <c r="BR677" i="16" s="1"/>
  <c r="CV677" i="16"/>
  <c r="DB677" i="16" s="1"/>
  <c r="BL653" i="16"/>
  <c r="BR653" i="16" s="1"/>
  <c r="CV653" i="16"/>
  <c r="DB653" i="16" s="1"/>
  <c r="BL641" i="16"/>
  <c r="BR641" i="16" s="1"/>
  <c r="CV641" i="16"/>
  <c r="DB641" i="16" s="1"/>
  <c r="BL629" i="16"/>
  <c r="BR629" i="16" s="1"/>
  <c r="CV629" i="16"/>
  <c r="DB629" i="16" s="1"/>
  <c r="BL616" i="16"/>
  <c r="BR616" i="16" s="1"/>
  <c r="CV616" i="16"/>
  <c r="DB616" i="16" s="1"/>
  <c r="BL608" i="16"/>
  <c r="BR608" i="16" s="1"/>
  <c r="CV608" i="16"/>
  <c r="DB608" i="16" s="1"/>
  <c r="BL599" i="16"/>
  <c r="BR599" i="16" s="1"/>
  <c r="CV599" i="16"/>
  <c r="DB599" i="16" s="1"/>
  <c r="BL588" i="16"/>
  <c r="BR588" i="16" s="1"/>
  <c r="CV588" i="16"/>
  <c r="DB588" i="16" s="1"/>
  <c r="BL583" i="16"/>
  <c r="BR583" i="16" s="1"/>
  <c r="CV583" i="16"/>
  <c r="DB583" i="16" s="1"/>
  <c r="BL575" i="16"/>
  <c r="BR575" i="16" s="1"/>
  <c r="CV575" i="16"/>
  <c r="DB575" i="16" s="1"/>
  <c r="BL563" i="16"/>
  <c r="BR563" i="16" s="1"/>
  <c r="CV563" i="16"/>
  <c r="DB563" i="16" s="1"/>
  <c r="BL555" i="16"/>
  <c r="BR555" i="16" s="1"/>
  <c r="CV555" i="16"/>
  <c r="DB555" i="16" s="1"/>
  <c r="BL534" i="16"/>
  <c r="BR534" i="16" s="1"/>
  <c r="CV534" i="16"/>
  <c r="DB534" i="16" s="1"/>
  <c r="BL529" i="16"/>
  <c r="BR529" i="16" s="1"/>
  <c r="CV529" i="16"/>
  <c r="DB529" i="16" s="1"/>
  <c r="BL521" i="16"/>
  <c r="BR521" i="16" s="1"/>
  <c r="CV521" i="16"/>
  <c r="DB521" i="16" s="1"/>
  <c r="BL509" i="16"/>
  <c r="BR509" i="16" s="1"/>
  <c r="CV509" i="16"/>
  <c r="DB509" i="16" s="1"/>
  <c r="BL484" i="16"/>
  <c r="BR484" i="16" s="1"/>
  <c r="CV484" i="16"/>
  <c r="DB484" i="16" s="1"/>
  <c r="BL479" i="16"/>
  <c r="BR479" i="16" s="1"/>
  <c r="CV479" i="16"/>
  <c r="DB479" i="16" s="1"/>
  <c r="BL467" i="16"/>
  <c r="BR467" i="16" s="1"/>
  <c r="CV467" i="16"/>
  <c r="DB467" i="16" s="1"/>
  <c r="BL458" i="16"/>
  <c r="BR458" i="16" s="1"/>
  <c r="CV458" i="16"/>
  <c r="DB458" i="16" s="1"/>
  <c r="BL450" i="16"/>
  <c r="BR450" i="16" s="1"/>
  <c r="CV450" i="16"/>
  <c r="DB450" i="16" s="1"/>
  <c r="BL442" i="16"/>
  <c r="BR442" i="16" s="1"/>
  <c r="CV442" i="16"/>
  <c r="DB442" i="16" s="1"/>
  <c r="BL434" i="16"/>
  <c r="BR434" i="16" s="1"/>
  <c r="CV434" i="16"/>
  <c r="DB434" i="16" s="1"/>
  <c r="BL382" i="16"/>
  <c r="BR382" i="16" s="1"/>
  <c r="CV382" i="16"/>
  <c r="DB382" i="16" s="1"/>
  <c r="BL374" i="16"/>
  <c r="BR374" i="16" s="1"/>
  <c r="CV374" i="16"/>
  <c r="DB374" i="16" s="1"/>
  <c r="BL366" i="16"/>
  <c r="BR366" i="16" s="1"/>
  <c r="CV366" i="16"/>
  <c r="DB366" i="16" s="1"/>
  <c r="BL358" i="16"/>
  <c r="BR358" i="16" s="1"/>
  <c r="CV358" i="16"/>
  <c r="DB358" i="16" s="1"/>
  <c r="BL306" i="16"/>
  <c r="BR306" i="16" s="1"/>
  <c r="CV306" i="16"/>
  <c r="DB306" i="16" s="1"/>
  <c r="BL298" i="16"/>
  <c r="BR298" i="16" s="1"/>
  <c r="CV298" i="16"/>
  <c r="DB298" i="16" s="1"/>
  <c r="BL290" i="16"/>
  <c r="BR290" i="16" s="1"/>
  <c r="CV290" i="16"/>
  <c r="DB290" i="16" s="1"/>
  <c r="BL282" i="16"/>
  <c r="BR282" i="16" s="1"/>
  <c r="CV282" i="16"/>
  <c r="DB282" i="16" s="1"/>
  <c r="BL274" i="16"/>
  <c r="BR274" i="16" s="1"/>
  <c r="CV274" i="16"/>
  <c r="DB274" i="16" s="1"/>
  <c r="BL266" i="16"/>
  <c r="BR266" i="16" s="1"/>
  <c r="CV266" i="16"/>
  <c r="DB266" i="16" s="1"/>
  <c r="BL258" i="16"/>
  <c r="BR258" i="16" s="1"/>
  <c r="CV258" i="16"/>
  <c r="DB258" i="16" s="1"/>
  <c r="BL250" i="16"/>
  <c r="BR250" i="16" s="1"/>
  <c r="CV250" i="16"/>
  <c r="DB250" i="16" s="1"/>
  <c r="BL237" i="16"/>
  <c r="BR237" i="16" s="1"/>
  <c r="CV237" i="16"/>
  <c r="DB237" i="16" s="1"/>
  <c r="BL232" i="16"/>
  <c r="BR232" i="16" s="1"/>
  <c r="CV232" i="16"/>
  <c r="DB232" i="16" s="1"/>
  <c r="BL205" i="16"/>
  <c r="BR205" i="16" s="1"/>
  <c r="CV205" i="16"/>
  <c r="DB205" i="16" s="1"/>
  <c r="BL197" i="16"/>
  <c r="BR197" i="16" s="1"/>
  <c r="CV197" i="16"/>
  <c r="DB197" i="16" s="1"/>
  <c r="BL182" i="16"/>
  <c r="BR182" i="16" s="1"/>
  <c r="CV182" i="16"/>
  <c r="DB182" i="16" s="1"/>
  <c r="BL175" i="16"/>
  <c r="BR175" i="16" s="1"/>
  <c r="CV175" i="16"/>
  <c r="DB175" i="16" s="1"/>
  <c r="BL173" i="16"/>
  <c r="BR173" i="16" s="1"/>
  <c r="CV173" i="16"/>
  <c r="DB173" i="16" s="1"/>
  <c r="BL165" i="16"/>
  <c r="BR165" i="16" s="1"/>
  <c r="CV165" i="16"/>
  <c r="DB165" i="16" s="1"/>
  <c r="BL157" i="16"/>
  <c r="BR157" i="16" s="1"/>
  <c r="CV157" i="16"/>
  <c r="DB157" i="16" s="1"/>
  <c r="BL149" i="16"/>
  <c r="BR149" i="16" s="1"/>
  <c r="CV149" i="16"/>
  <c r="DB149" i="16" s="1"/>
  <c r="BL142" i="16"/>
  <c r="BR142" i="16" s="1"/>
  <c r="CV142" i="16"/>
  <c r="DB142" i="16" s="1"/>
  <c r="BL132" i="16"/>
  <c r="BR132" i="16" s="1"/>
  <c r="CV132" i="16"/>
  <c r="DB132" i="16" s="1"/>
  <c r="BL130" i="16"/>
  <c r="BR130" i="16" s="1"/>
  <c r="CV130" i="16"/>
  <c r="DB130" i="16" s="1"/>
  <c r="BL122" i="16"/>
  <c r="BR122" i="16" s="1"/>
  <c r="CV122" i="16"/>
  <c r="DB122" i="16" s="1"/>
  <c r="BL118" i="16"/>
  <c r="BR118" i="16" s="1"/>
  <c r="CV118" i="16"/>
  <c r="DB118" i="16" s="1"/>
  <c r="BL113" i="16"/>
  <c r="BR113" i="16" s="1"/>
  <c r="CV113" i="16"/>
  <c r="DB113" i="16" s="1"/>
  <c r="BL108" i="16"/>
  <c r="BR108" i="16" s="1"/>
  <c r="CV108" i="16"/>
  <c r="DB108" i="16" s="1"/>
  <c r="BL100" i="16"/>
  <c r="BR100" i="16" s="1"/>
  <c r="CV100" i="16"/>
  <c r="DB100" i="16" s="1"/>
  <c r="BL94" i="16"/>
  <c r="BR94" i="16" s="1"/>
  <c r="CV94" i="16"/>
  <c r="DB94" i="16" s="1"/>
  <c r="BL84" i="16"/>
  <c r="BR84" i="16" s="1"/>
  <c r="CV84" i="16"/>
  <c r="DB84" i="16" s="1"/>
  <c r="BL75" i="16"/>
  <c r="BR75" i="16" s="1"/>
  <c r="CV75" i="16"/>
  <c r="DB75" i="16" s="1"/>
  <c r="BL67" i="16"/>
  <c r="BR67" i="16" s="1"/>
  <c r="CV67" i="16"/>
  <c r="DB67" i="16" s="1"/>
  <c r="BL59" i="16"/>
  <c r="BR59" i="16" s="1"/>
  <c r="CV59" i="16"/>
  <c r="DB59" i="16" s="1"/>
  <c r="BL51" i="16"/>
  <c r="BR51" i="16" s="1"/>
  <c r="CV51" i="16"/>
  <c r="DB51" i="16" s="1"/>
  <c r="BL43" i="16"/>
  <c r="BR43" i="16" s="1"/>
  <c r="CV43" i="16"/>
  <c r="DB43" i="16" s="1"/>
  <c r="BL35" i="16"/>
  <c r="BR35" i="16" s="1"/>
  <c r="CV35" i="16"/>
  <c r="DB35" i="16" s="1"/>
  <c r="BL27" i="16"/>
  <c r="BR27" i="16" s="1"/>
  <c r="CV27" i="16"/>
  <c r="DB27" i="16" s="1"/>
  <c r="BL19" i="16"/>
  <c r="BR19" i="16" s="1"/>
  <c r="CV19" i="16"/>
  <c r="DB19" i="16" s="1"/>
  <c r="BL15" i="16"/>
  <c r="BR15" i="16" s="1"/>
  <c r="CV15" i="16"/>
  <c r="DB15" i="16" s="1"/>
  <c r="BL11" i="16"/>
  <c r="BR11" i="16" s="1"/>
  <c r="CV11" i="16"/>
  <c r="DB11" i="16" s="1"/>
  <c r="BL7" i="16"/>
  <c r="BR7" i="16" s="1"/>
  <c r="CV7" i="16"/>
  <c r="DB7" i="16" s="1"/>
  <c r="AQ819" i="16"/>
  <c r="AQ824" i="16"/>
  <c r="BD819" i="16"/>
  <c r="S819" i="16"/>
  <c r="BL816" i="16"/>
  <c r="BR816" i="16" s="1"/>
  <c r="CV816" i="16"/>
  <c r="DB816" i="16" s="1"/>
  <c r="BL812" i="16"/>
  <c r="BR812" i="16" s="1"/>
  <c r="CV812" i="16"/>
  <c r="DB812" i="16" s="1"/>
  <c r="BL808" i="16"/>
  <c r="BR808" i="16" s="1"/>
  <c r="CV808" i="16"/>
  <c r="DB808" i="16" s="1"/>
  <c r="BL804" i="16"/>
  <c r="BR804" i="16" s="1"/>
  <c r="CV804" i="16"/>
  <c r="DB804" i="16" s="1"/>
  <c r="BL800" i="16"/>
  <c r="BR800" i="16" s="1"/>
  <c r="CV800" i="16"/>
  <c r="DB800" i="16" s="1"/>
  <c r="BL796" i="16"/>
  <c r="BR796" i="16" s="1"/>
  <c r="CV796" i="16"/>
  <c r="DB796" i="16" s="1"/>
  <c r="BL792" i="16"/>
  <c r="BR792" i="16" s="1"/>
  <c r="CV792" i="16"/>
  <c r="DB792" i="16" s="1"/>
  <c r="BL788" i="16"/>
  <c r="BR788" i="16" s="1"/>
  <c r="CV788" i="16"/>
  <c r="DB788" i="16" s="1"/>
  <c r="BL784" i="16"/>
  <c r="BR784" i="16" s="1"/>
  <c r="CV784" i="16"/>
  <c r="DB784" i="16" s="1"/>
  <c r="BL780" i="16"/>
  <c r="BR780" i="16" s="1"/>
  <c r="CV780" i="16"/>
  <c r="DB780" i="16" s="1"/>
  <c r="BL776" i="16"/>
  <c r="BR776" i="16" s="1"/>
  <c r="CV776" i="16"/>
  <c r="DB776" i="16" s="1"/>
  <c r="BL772" i="16"/>
  <c r="BR772" i="16" s="1"/>
  <c r="CV772" i="16"/>
  <c r="DB772" i="16" s="1"/>
  <c r="BL771" i="16"/>
  <c r="BR771" i="16" s="1"/>
  <c r="CV771" i="16"/>
  <c r="DB771" i="16" s="1"/>
  <c r="BL766" i="16"/>
  <c r="BR766" i="16" s="1"/>
  <c r="CV766" i="16"/>
  <c r="DB766" i="16" s="1"/>
  <c r="BL762" i="16"/>
  <c r="BR762" i="16" s="1"/>
  <c r="CV762" i="16"/>
  <c r="DB762" i="16" s="1"/>
  <c r="BL758" i="16"/>
  <c r="BR758" i="16" s="1"/>
  <c r="CV758" i="16"/>
  <c r="DB758" i="16" s="1"/>
  <c r="BL754" i="16"/>
  <c r="BR754" i="16" s="1"/>
  <c r="CV754" i="16"/>
  <c r="DB754" i="16" s="1"/>
  <c r="BL750" i="16"/>
  <c r="BR750" i="16" s="1"/>
  <c r="CV750" i="16"/>
  <c r="DB750" i="16" s="1"/>
  <c r="BL746" i="16"/>
  <c r="BR746" i="16" s="1"/>
  <c r="CV746" i="16"/>
  <c r="DB746" i="16" s="1"/>
  <c r="BL742" i="16"/>
  <c r="BR742" i="16" s="1"/>
  <c r="CV742" i="16"/>
  <c r="DB742" i="16" s="1"/>
  <c r="BL738" i="16"/>
  <c r="BR738" i="16" s="1"/>
  <c r="CV738" i="16"/>
  <c r="DB738" i="16" s="1"/>
  <c r="BL734" i="16"/>
  <c r="BR734" i="16" s="1"/>
  <c r="CV734" i="16"/>
  <c r="DB734" i="16" s="1"/>
  <c r="BL730" i="16"/>
  <c r="BR730" i="16" s="1"/>
  <c r="CV730" i="16"/>
  <c r="DB730" i="16" s="1"/>
  <c r="BL726" i="16"/>
  <c r="BR726" i="16" s="1"/>
  <c r="CV726" i="16"/>
  <c r="DB726" i="16" s="1"/>
  <c r="BL722" i="16"/>
  <c r="BR722" i="16" s="1"/>
  <c r="CV722" i="16"/>
  <c r="DB722" i="16" s="1"/>
  <c r="BL718" i="16"/>
  <c r="BR718" i="16" s="1"/>
  <c r="CV718" i="16"/>
  <c r="DB718" i="16" s="1"/>
  <c r="BL714" i="16"/>
  <c r="BR714" i="16" s="1"/>
  <c r="CV714" i="16"/>
  <c r="DB714" i="16" s="1"/>
  <c r="BL710" i="16"/>
  <c r="BR710" i="16" s="1"/>
  <c r="CV710" i="16"/>
  <c r="DB710" i="16" s="1"/>
  <c r="BL706" i="16"/>
  <c r="BR706" i="16" s="1"/>
  <c r="CV706" i="16"/>
  <c r="DB706" i="16" s="1"/>
  <c r="BL702" i="16"/>
  <c r="BR702" i="16" s="1"/>
  <c r="CV702" i="16"/>
  <c r="DB702" i="16" s="1"/>
  <c r="BL698" i="16"/>
  <c r="BR698" i="16" s="1"/>
  <c r="CV698" i="16"/>
  <c r="DB698" i="16" s="1"/>
  <c r="BL694" i="16"/>
  <c r="BR694" i="16" s="1"/>
  <c r="CV694" i="16"/>
  <c r="DB694" i="16" s="1"/>
  <c r="BL690" i="16"/>
  <c r="BR690" i="16" s="1"/>
  <c r="CV690" i="16"/>
  <c r="DB690" i="16" s="1"/>
  <c r="BL686" i="16"/>
  <c r="BR686" i="16" s="1"/>
  <c r="CV686" i="16"/>
  <c r="DB686" i="16" s="1"/>
  <c r="BL682" i="16"/>
  <c r="BR682" i="16" s="1"/>
  <c r="CV682" i="16"/>
  <c r="DB682" i="16" s="1"/>
  <c r="BL678" i="16"/>
  <c r="BR678" i="16" s="1"/>
  <c r="CV678" i="16"/>
  <c r="DB678" i="16" s="1"/>
  <c r="BL674" i="16"/>
  <c r="BR674" i="16" s="1"/>
  <c r="CV674" i="16"/>
  <c r="DB674" i="16" s="1"/>
  <c r="BL670" i="16"/>
  <c r="BR670" i="16" s="1"/>
  <c r="CV670" i="16"/>
  <c r="DB670" i="16" s="1"/>
  <c r="BL666" i="16"/>
  <c r="BR666" i="16" s="1"/>
  <c r="CV666" i="16"/>
  <c r="DB666" i="16" s="1"/>
  <c r="BL662" i="16"/>
  <c r="BR662" i="16" s="1"/>
  <c r="CV662" i="16"/>
  <c r="DB662" i="16" s="1"/>
  <c r="BL658" i="16"/>
  <c r="BR658" i="16" s="1"/>
  <c r="CV658" i="16"/>
  <c r="DB658" i="16" s="1"/>
  <c r="BL654" i="16"/>
  <c r="BR654" i="16" s="1"/>
  <c r="CV654" i="16"/>
  <c r="DB654" i="16" s="1"/>
  <c r="BL650" i="16"/>
  <c r="BR650" i="16" s="1"/>
  <c r="CV650" i="16"/>
  <c r="DB650" i="16" s="1"/>
  <c r="BL646" i="16"/>
  <c r="BR646" i="16" s="1"/>
  <c r="CV646" i="16"/>
  <c r="DB646" i="16" s="1"/>
  <c r="BL642" i="16"/>
  <c r="BR642" i="16" s="1"/>
  <c r="CV642" i="16"/>
  <c r="DB642" i="16" s="1"/>
  <c r="BL638" i="16"/>
  <c r="BR638" i="16" s="1"/>
  <c r="CV638" i="16"/>
  <c r="DB638" i="16" s="1"/>
  <c r="BL634" i="16"/>
  <c r="BR634" i="16" s="1"/>
  <c r="CV634" i="16"/>
  <c r="DB634" i="16" s="1"/>
  <c r="BL630" i="16"/>
  <c r="BR630" i="16" s="1"/>
  <c r="CV630" i="16"/>
  <c r="DB630" i="16" s="1"/>
  <c r="BL626" i="16"/>
  <c r="BR626" i="16" s="1"/>
  <c r="CV626" i="16"/>
  <c r="DB626" i="16" s="1"/>
  <c r="BL622" i="16"/>
  <c r="BR622" i="16" s="1"/>
  <c r="CV622" i="16"/>
  <c r="DB622" i="16" s="1"/>
  <c r="BL617" i="16"/>
  <c r="BR617" i="16" s="1"/>
  <c r="CV617" i="16"/>
  <c r="DB617" i="16" s="1"/>
  <c r="BL613" i="16"/>
  <c r="BR613" i="16" s="1"/>
  <c r="CV613" i="16"/>
  <c r="DB613" i="16" s="1"/>
  <c r="BL609" i="16"/>
  <c r="BR609" i="16" s="1"/>
  <c r="CV609" i="16"/>
  <c r="DB609" i="16" s="1"/>
  <c r="BL604" i="16"/>
  <c r="BR604" i="16" s="1"/>
  <c r="CV604" i="16"/>
  <c r="DB604" i="16" s="1"/>
  <c r="BL600" i="16"/>
  <c r="BR600" i="16" s="1"/>
  <c r="CV600" i="16"/>
  <c r="DB600" i="16" s="1"/>
  <c r="BL596" i="16"/>
  <c r="BR596" i="16" s="1"/>
  <c r="CV596" i="16"/>
  <c r="DB596" i="16" s="1"/>
  <c r="BL592" i="16"/>
  <c r="BR592" i="16" s="1"/>
  <c r="CV592" i="16"/>
  <c r="DB592" i="16" s="1"/>
  <c r="BL591" i="16"/>
  <c r="BR591" i="16" s="1"/>
  <c r="CV591" i="16"/>
  <c r="DB591" i="16" s="1"/>
  <c r="BL590" i="16"/>
  <c r="BR590" i="16" s="1"/>
  <c r="CV590" i="16"/>
  <c r="DB590" i="16" s="1"/>
  <c r="BL589" i="16"/>
  <c r="BR589" i="16" s="1"/>
  <c r="CV589" i="16"/>
  <c r="DB589" i="16" s="1"/>
  <c r="BL585" i="16"/>
  <c r="BR585" i="16" s="1"/>
  <c r="CV585" i="16"/>
  <c r="DB585" i="16" s="1"/>
  <c r="BL580" i="16"/>
  <c r="BR580" i="16" s="1"/>
  <c r="CV580" i="16"/>
  <c r="DB580" i="16" s="1"/>
  <c r="BL576" i="16"/>
  <c r="BR576" i="16" s="1"/>
  <c r="CV576" i="16"/>
  <c r="DB576" i="16" s="1"/>
  <c r="BL572" i="16"/>
  <c r="BR572" i="16" s="1"/>
  <c r="CV572" i="16"/>
  <c r="DB572" i="16" s="1"/>
  <c r="BL568" i="16"/>
  <c r="BR568" i="16" s="1"/>
  <c r="CV568" i="16"/>
  <c r="DB568" i="16" s="1"/>
  <c r="BL564" i="16"/>
  <c r="BR564" i="16" s="1"/>
  <c r="CV564" i="16"/>
  <c r="DB564" i="16" s="1"/>
  <c r="BL560" i="16"/>
  <c r="BR560" i="16" s="1"/>
  <c r="CV560" i="16"/>
  <c r="DB560" i="16" s="1"/>
  <c r="BL556" i="16"/>
  <c r="BR556" i="16" s="1"/>
  <c r="CV556" i="16"/>
  <c r="DB556" i="16" s="1"/>
  <c r="BL551" i="16"/>
  <c r="BR551" i="16" s="1"/>
  <c r="CV551" i="16"/>
  <c r="DB551" i="16" s="1"/>
  <c r="BL547" i="16"/>
  <c r="BR547" i="16" s="1"/>
  <c r="CV547" i="16"/>
  <c r="DB547" i="16" s="1"/>
  <c r="BL543" i="16"/>
  <c r="BR543" i="16" s="1"/>
  <c r="CV543" i="16"/>
  <c r="DB543" i="16" s="1"/>
  <c r="BL539" i="16"/>
  <c r="BR539" i="16" s="1"/>
  <c r="CV539" i="16"/>
  <c r="DB539" i="16" s="1"/>
  <c r="BL535" i="16"/>
  <c r="BR535" i="16" s="1"/>
  <c r="CV535" i="16"/>
  <c r="DB535" i="16" s="1"/>
  <c r="BL531" i="16"/>
  <c r="BR531" i="16" s="1"/>
  <c r="CV531" i="16"/>
  <c r="DB531" i="16" s="1"/>
  <c r="BL530" i="16"/>
  <c r="BR530" i="16" s="1"/>
  <c r="CV530" i="16"/>
  <c r="DB530" i="16" s="1"/>
  <c r="BL526" i="16"/>
  <c r="BR526" i="16" s="1"/>
  <c r="CV526" i="16"/>
  <c r="DB526" i="16" s="1"/>
  <c r="BL522" i="16"/>
  <c r="BR522" i="16" s="1"/>
  <c r="CV522" i="16"/>
  <c r="DB522" i="16" s="1"/>
  <c r="BL518" i="16"/>
  <c r="BR518" i="16" s="1"/>
  <c r="CV518" i="16"/>
  <c r="DB518" i="16" s="1"/>
  <c r="BL514" i="16"/>
  <c r="BR514" i="16" s="1"/>
  <c r="CV514" i="16"/>
  <c r="DB514" i="16" s="1"/>
  <c r="BL510" i="16"/>
  <c r="BR510" i="16" s="1"/>
  <c r="CV510" i="16"/>
  <c r="DB510" i="16" s="1"/>
  <c r="BL506" i="16"/>
  <c r="BR506" i="16" s="1"/>
  <c r="CV506" i="16"/>
  <c r="DB506" i="16" s="1"/>
  <c r="BL502" i="16"/>
  <c r="BR502" i="16" s="1"/>
  <c r="CV502" i="16"/>
  <c r="DB502" i="16" s="1"/>
  <c r="BL498" i="16"/>
  <c r="BR498" i="16" s="1"/>
  <c r="CV498" i="16"/>
  <c r="DB498" i="16" s="1"/>
  <c r="BL493" i="16"/>
  <c r="BR493" i="16" s="1"/>
  <c r="CV493" i="16"/>
  <c r="DB493" i="16" s="1"/>
  <c r="BL489" i="16"/>
  <c r="BR489" i="16" s="1"/>
  <c r="CV489" i="16"/>
  <c r="DB489" i="16" s="1"/>
  <c r="BL485" i="16"/>
  <c r="BR485" i="16" s="1"/>
  <c r="CV485" i="16"/>
  <c r="DB485" i="16" s="1"/>
  <c r="BL480" i="16"/>
  <c r="BR480" i="16" s="1"/>
  <c r="CV480" i="16"/>
  <c r="DB480" i="16" s="1"/>
  <c r="BL476" i="16"/>
  <c r="BR476" i="16" s="1"/>
  <c r="CV476" i="16"/>
  <c r="DB476" i="16" s="1"/>
  <c r="BL472" i="16"/>
  <c r="BR472" i="16" s="1"/>
  <c r="CV472" i="16"/>
  <c r="DB472" i="16" s="1"/>
  <c r="BL468" i="16"/>
  <c r="BR468" i="16" s="1"/>
  <c r="CV468" i="16"/>
  <c r="DB468" i="16" s="1"/>
  <c r="BL463" i="16"/>
  <c r="BR463" i="16" s="1"/>
  <c r="CV463" i="16"/>
  <c r="DB463" i="16" s="1"/>
  <c r="BL459" i="16"/>
  <c r="BR459" i="16" s="1"/>
  <c r="CV459" i="16"/>
  <c r="DB459" i="16" s="1"/>
  <c r="BL455" i="16"/>
  <c r="BR455" i="16" s="1"/>
  <c r="CV455" i="16"/>
  <c r="DB455" i="16" s="1"/>
  <c r="BL451" i="16"/>
  <c r="BR451" i="16" s="1"/>
  <c r="CV451" i="16"/>
  <c r="DB451" i="16" s="1"/>
  <c r="BL447" i="16"/>
  <c r="BR447" i="16" s="1"/>
  <c r="CV447" i="16"/>
  <c r="DB447" i="16" s="1"/>
  <c r="BL443" i="16"/>
  <c r="BR443" i="16" s="1"/>
  <c r="CV443" i="16"/>
  <c r="DB443" i="16" s="1"/>
  <c r="BL439" i="16"/>
  <c r="BR439" i="16" s="1"/>
  <c r="CV439" i="16"/>
  <c r="DB439" i="16" s="1"/>
  <c r="BL435" i="16"/>
  <c r="BR435" i="16" s="1"/>
  <c r="CV435" i="16"/>
  <c r="DB435" i="16" s="1"/>
  <c r="BL431" i="16"/>
  <c r="BR431" i="16" s="1"/>
  <c r="CV431" i="16"/>
  <c r="DB431" i="16" s="1"/>
  <c r="BL427" i="16"/>
  <c r="BR427" i="16" s="1"/>
  <c r="CV427" i="16"/>
  <c r="DB427" i="16" s="1"/>
  <c r="BL423" i="16"/>
  <c r="BR423" i="16" s="1"/>
  <c r="CV423" i="16"/>
  <c r="DB423" i="16" s="1"/>
  <c r="BL419" i="16"/>
  <c r="BR419" i="16" s="1"/>
  <c r="CV419" i="16"/>
  <c r="DB419" i="16" s="1"/>
  <c r="BL415" i="16"/>
  <c r="BR415" i="16" s="1"/>
  <c r="CV415" i="16"/>
  <c r="DB415" i="16" s="1"/>
  <c r="BL411" i="16"/>
  <c r="BR411" i="16" s="1"/>
  <c r="CV411" i="16"/>
  <c r="DB411" i="16" s="1"/>
  <c r="BL407" i="16"/>
  <c r="BR407" i="16" s="1"/>
  <c r="CV407" i="16"/>
  <c r="DB407" i="16" s="1"/>
  <c r="BL403" i="16"/>
  <c r="BR403" i="16" s="1"/>
  <c r="CV403" i="16"/>
  <c r="DB403" i="16" s="1"/>
  <c r="BL399" i="16"/>
  <c r="BR399" i="16" s="1"/>
  <c r="CV399" i="16"/>
  <c r="DB399" i="16" s="1"/>
  <c r="BL395" i="16"/>
  <c r="BR395" i="16" s="1"/>
  <c r="CV395" i="16"/>
  <c r="DB395" i="16" s="1"/>
  <c r="BL391" i="16"/>
  <c r="BR391" i="16" s="1"/>
  <c r="CV391" i="16"/>
  <c r="DB391" i="16" s="1"/>
  <c r="BL387" i="16"/>
  <c r="BR387" i="16" s="1"/>
  <c r="CV387" i="16"/>
  <c r="DB387" i="16" s="1"/>
  <c r="BL383" i="16"/>
  <c r="BR383" i="16" s="1"/>
  <c r="CV383" i="16"/>
  <c r="DB383" i="16" s="1"/>
  <c r="BL379" i="16"/>
  <c r="BR379" i="16" s="1"/>
  <c r="CV379" i="16"/>
  <c r="DB379" i="16" s="1"/>
  <c r="BL375" i="16"/>
  <c r="BR375" i="16" s="1"/>
  <c r="CV375" i="16"/>
  <c r="DB375" i="16" s="1"/>
  <c r="BL371" i="16"/>
  <c r="BR371" i="16" s="1"/>
  <c r="CV371" i="16"/>
  <c r="DB371" i="16" s="1"/>
  <c r="BL367" i="16"/>
  <c r="BR367" i="16" s="1"/>
  <c r="CV367" i="16"/>
  <c r="DB367" i="16" s="1"/>
  <c r="BL363" i="16"/>
  <c r="BR363" i="16" s="1"/>
  <c r="CV363" i="16"/>
  <c r="DB363" i="16" s="1"/>
  <c r="BL359" i="16"/>
  <c r="BR359" i="16" s="1"/>
  <c r="CV359" i="16"/>
  <c r="DB359" i="16" s="1"/>
  <c r="BL355" i="16"/>
  <c r="BR355" i="16" s="1"/>
  <c r="CV355" i="16"/>
  <c r="DB355" i="16" s="1"/>
  <c r="BL351" i="16"/>
  <c r="BR351" i="16" s="1"/>
  <c r="CV351" i="16"/>
  <c r="DB351" i="16" s="1"/>
  <c r="BL347" i="16"/>
  <c r="BR347" i="16" s="1"/>
  <c r="CV347" i="16"/>
  <c r="DB347" i="16" s="1"/>
  <c r="BL343" i="16"/>
  <c r="BR343" i="16" s="1"/>
  <c r="CV343" i="16"/>
  <c r="DB343" i="16" s="1"/>
  <c r="BL339" i="16"/>
  <c r="BR339" i="16" s="1"/>
  <c r="CV339" i="16"/>
  <c r="DB339" i="16" s="1"/>
  <c r="BL335" i="16"/>
  <c r="BR335" i="16" s="1"/>
  <c r="CV335" i="16"/>
  <c r="DB335" i="16" s="1"/>
  <c r="BL331" i="16"/>
  <c r="BR331" i="16" s="1"/>
  <c r="CV331" i="16"/>
  <c r="DB331" i="16" s="1"/>
  <c r="BL327" i="16"/>
  <c r="BR327" i="16" s="1"/>
  <c r="CV327" i="16"/>
  <c r="DB327" i="16" s="1"/>
  <c r="BL323" i="16"/>
  <c r="BR323" i="16" s="1"/>
  <c r="CV323" i="16"/>
  <c r="DB323" i="16" s="1"/>
  <c r="BL319" i="16"/>
  <c r="BR319" i="16" s="1"/>
  <c r="CV319" i="16"/>
  <c r="DB319" i="16" s="1"/>
  <c r="BL315" i="16"/>
  <c r="BR315" i="16" s="1"/>
  <c r="CV315" i="16"/>
  <c r="DB315" i="16" s="1"/>
  <c r="BL311" i="16"/>
  <c r="BR311" i="16" s="1"/>
  <c r="CV311" i="16"/>
  <c r="DB311" i="16" s="1"/>
  <c r="BL307" i="16"/>
  <c r="BR307" i="16" s="1"/>
  <c r="CV307" i="16"/>
  <c r="DB307" i="16" s="1"/>
  <c r="BL303" i="16"/>
  <c r="BR303" i="16" s="1"/>
  <c r="CV303" i="16"/>
  <c r="DB303" i="16" s="1"/>
  <c r="BL299" i="16"/>
  <c r="BR299" i="16" s="1"/>
  <c r="CV299" i="16"/>
  <c r="DB299" i="16" s="1"/>
  <c r="BL295" i="16"/>
  <c r="BR295" i="16" s="1"/>
  <c r="CV295" i="16"/>
  <c r="DB295" i="16" s="1"/>
  <c r="BL291" i="16"/>
  <c r="BR291" i="16" s="1"/>
  <c r="CV291" i="16"/>
  <c r="DB291" i="16" s="1"/>
  <c r="BL287" i="16"/>
  <c r="BR287" i="16" s="1"/>
  <c r="CV287" i="16"/>
  <c r="DB287" i="16" s="1"/>
  <c r="BL283" i="16"/>
  <c r="BR283" i="16" s="1"/>
  <c r="CV283" i="16"/>
  <c r="DB283" i="16" s="1"/>
  <c r="BL279" i="16"/>
  <c r="BR279" i="16" s="1"/>
  <c r="CV279" i="16"/>
  <c r="DB279" i="16" s="1"/>
  <c r="BL275" i="16"/>
  <c r="BR275" i="16" s="1"/>
  <c r="CV275" i="16"/>
  <c r="DB275" i="16" s="1"/>
  <c r="BL271" i="16"/>
  <c r="BR271" i="16" s="1"/>
  <c r="CV271" i="16"/>
  <c r="DB271" i="16" s="1"/>
  <c r="BL267" i="16"/>
  <c r="BR267" i="16" s="1"/>
  <c r="CV267" i="16"/>
  <c r="DB267" i="16" s="1"/>
  <c r="BL263" i="16"/>
  <c r="BR263" i="16" s="1"/>
  <c r="CV263" i="16"/>
  <c r="DB263" i="16" s="1"/>
  <c r="BL259" i="16"/>
  <c r="BR259" i="16" s="1"/>
  <c r="CV259" i="16"/>
  <c r="DB259" i="16" s="1"/>
  <c r="BL255" i="16"/>
  <c r="BR255" i="16" s="1"/>
  <c r="CV255" i="16"/>
  <c r="DB255" i="16" s="1"/>
  <c r="BL251" i="16"/>
  <c r="BR251" i="16" s="1"/>
  <c r="CV251" i="16"/>
  <c r="DB251" i="16" s="1"/>
  <c r="BL247" i="16"/>
  <c r="BR247" i="16" s="1"/>
  <c r="CV247" i="16"/>
  <c r="DB247" i="16" s="1"/>
  <c r="BL243" i="16"/>
  <c r="BR243" i="16" s="1"/>
  <c r="CV243" i="16"/>
  <c r="DB243" i="16" s="1"/>
  <c r="BL239" i="16"/>
  <c r="BR239" i="16" s="1"/>
  <c r="CV239" i="16"/>
  <c r="DB239" i="16" s="1"/>
  <c r="BL233" i="16"/>
  <c r="BR233" i="16" s="1"/>
  <c r="CV233" i="16"/>
  <c r="DB233" i="16" s="1"/>
  <c r="BL228" i="16"/>
  <c r="BR228" i="16" s="1"/>
  <c r="CV228" i="16"/>
  <c r="DB228" i="16" s="1"/>
  <c r="BL223" i="16"/>
  <c r="BR223" i="16" s="1"/>
  <c r="CV223" i="16"/>
  <c r="DB223" i="16" s="1"/>
  <c r="BL215" i="16"/>
  <c r="BR215" i="16" s="1"/>
  <c r="CV215" i="16"/>
  <c r="DB215" i="16" s="1"/>
  <c r="BL211" i="16"/>
  <c r="BR211" i="16" s="1"/>
  <c r="CV211" i="16"/>
  <c r="DB211" i="16" s="1"/>
  <c r="BL210" i="16"/>
  <c r="BR210" i="16" s="1"/>
  <c r="CV210" i="16"/>
  <c r="DB210" i="16" s="1"/>
  <c r="BL206" i="16"/>
  <c r="BR206" i="16" s="1"/>
  <c r="CV206" i="16"/>
  <c r="DB206" i="16" s="1"/>
  <c r="BL202" i="16"/>
  <c r="BR202" i="16" s="1"/>
  <c r="CV202" i="16"/>
  <c r="DB202" i="16" s="1"/>
  <c r="BL198" i="16"/>
  <c r="BR198" i="16" s="1"/>
  <c r="CV198" i="16"/>
  <c r="DB198" i="16" s="1"/>
  <c r="BL194" i="16"/>
  <c r="BR194" i="16" s="1"/>
  <c r="CV194" i="16"/>
  <c r="DB194" i="16" s="1"/>
  <c r="BL190" i="16"/>
  <c r="BR190" i="16" s="1"/>
  <c r="CV190" i="16"/>
  <c r="DB190" i="16" s="1"/>
  <c r="BL185" i="16"/>
  <c r="BR185" i="16" s="1"/>
  <c r="CV185" i="16"/>
  <c r="DB185" i="16" s="1"/>
  <c r="BL184" i="16"/>
  <c r="BR184" i="16" s="1"/>
  <c r="CV184" i="16"/>
  <c r="DB184" i="16" s="1"/>
  <c r="BL183" i="16"/>
  <c r="BR183" i="16" s="1"/>
  <c r="CV183" i="16"/>
  <c r="DB183" i="16" s="1"/>
  <c r="BL178" i="16"/>
  <c r="BR178" i="16" s="1"/>
  <c r="CV178" i="16"/>
  <c r="DB178" i="16" s="1"/>
  <c r="BL177" i="16"/>
  <c r="BR177" i="16" s="1"/>
  <c r="CV177" i="16"/>
  <c r="DB177" i="16" s="1"/>
  <c r="BL176" i="16"/>
  <c r="BR176" i="16" s="1"/>
  <c r="CV176" i="16"/>
  <c r="DB176" i="16" s="1"/>
  <c r="BL170" i="16"/>
  <c r="BR170" i="16" s="1"/>
  <c r="CV170" i="16"/>
  <c r="DB170" i="16" s="1"/>
  <c r="BL166" i="16"/>
  <c r="BR166" i="16" s="1"/>
  <c r="CV166" i="16"/>
  <c r="DB166" i="16" s="1"/>
  <c r="BL162" i="16"/>
  <c r="BR162" i="16" s="1"/>
  <c r="CV162" i="16"/>
  <c r="DB162" i="16" s="1"/>
  <c r="BL158" i="16"/>
  <c r="BR158" i="16" s="1"/>
  <c r="CV158" i="16"/>
  <c r="DB158" i="16" s="1"/>
  <c r="BL154" i="16"/>
  <c r="BR154" i="16" s="1"/>
  <c r="CV154" i="16"/>
  <c r="DB154" i="16" s="1"/>
  <c r="BL150" i="16"/>
  <c r="BR150" i="16" s="1"/>
  <c r="CV150" i="16"/>
  <c r="DB150" i="16" s="1"/>
  <c r="BL144" i="16"/>
  <c r="BR144" i="16" s="1"/>
  <c r="CV144" i="16"/>
  <c r="DB144" i="16" s="1"/>
  <c r="BL139" i="16"/>
  <c r="BR139" i="16" s="1"/>
  <c r="CV139" i="16"/>
  <c r="DB139" i="16" s="1"/>
  <c r="BL134" i="16"/>
  <c r="BR134" i="16" s="1"/>
  <c r="CV134" i="16"/>
  <c r="DB134" i="16" s="1"/>
  <c r="BL127" i="16"/>
  <c r="BR127" i="16" s="1"/>
  <c r="CV127" i="16"/>
  <c r="DB127" i="16" s="1"/>
  <c r="BL123" i="16"/>
  <c r="BR123" i="16" s="1"/>
  <c r="CV123" i="16"/>
  <c r="DB123" i="16" s="1"/>
  <c r="BL119" i="16"/>
  <c r="BR119" i="16" s="1"/>
  <c r="CV119" i="16"/>
  <c r="DB119" i="16" s="1"/>
  <c r="BL115" i="16"/>
  <c r="BR115" i="16" s="1"/>
  <c r="CV115" i="16"/>
  <c r="DB115" i="16" s="1"/>
  <c r="BL110" i="16"/>
  <c r="BR110" i="16" s="1"/>
  <c r="CV110" i="16"/>
  <c r="DB110" i="16" s="1"/>
  <c r="BL109" i="16"/>
  <c r="BR109" i="16" s="1"/>
  <c r="CV109" i="16"/>
  <c r="DB109" i="16" s="1"/>
  <c r="BL103" i="16"/>
  <c r="BR103" i="16" s="1"/>
  <c r="CV103" i="16"/>
  <c r="DB103" i="16" s="1"/>
  <c r="BL102" i="16"/>
  <c r="BR102" i="16" s="1"/>
  <c r="CV102" i="16"/>
  <c r="DB102" i="16" s="1"/>
  <c r="BL101" i="16"/>
  <c r="BR101" i="16" s="1"/>
  <c r="CV101" i="16"/>
  <c r="DB101" i="16" s="1"/>
  <c r="BL97" i="16"/>
  <c r="BR97" i="16" s="1"/>
  <c r="CV97" i="16"/>
  <c r="DB97" i="16" s="1"/>
  <c r="BL96" i="16"/>
  <c r="BR96" i="16" s="1"/>
  <c r="CV96" i="16"/>
  <c r="DB96" i="16" s="1"/>
  <c r="BL95" i="16"/>
  <c r="BR95" i="16" s="1"/>
  <c r="CV95" i="16"/>
  <c r="DB95" i="16" s="1"/>
  <c r="BL91" i="16"/>
  <c r="BR91" i="16" s="1"/>
  <c r="CV91" i="16"/>
  <c r="DB91" i="16" s="1"/>
  <c r="BL87" i="16"/>
  <c r="BR87" i="16" s="1"/>
  <c r="CV87" i="16"/>
  <c r="DB87" i="16" s="1"/>
  <c r="BL86" i="16"/>
  <c r="BR86" i="16" s="1"/>
  <c r="CV86" i="16"/>
  <c r="DB86" i="16" s="1"/>
  <c r="BL80" i="16"/>
  <c r="BR80" i="16" s="1"/>
  <c r="CV80" i="16"/>
  <c r="DB80" i="16" s="1"/>
  <c r="BL76" i="16"/>
  <c r="BR76" i="16" s="1"/>
  <c r="CV76" i="16"/>
  <c r="DB76" i="16" s="1"/>
  <c r="BL72" i="16"/>
  <c r="BR72" i="16" s="1"/>
  <c r="CV72" i="16"/>
  <c r="DB72" i="16" s="1"/>
  <c r="BL68" i="16"/>
  <c r="BR68" i="16" s="1"/>
  <c r="CV68" i="16"/>
  <c r="DB68" i="16" s="1"/>
  <c r="BL64" i="16"/>
  <c r="BR64" i="16" s="1"/>
  <c r="CV64" i="16"/>
  <c r="DB64" i="16" s="1"/>
  <c r="BL60" i="16"/>
  <c r="BR60" i="16" s="1"/>
  <c r="CV60" i="16"/>
  <c r="DB60" i="16" s="1"/>
  <c r="BL56" i="16"/>
  <c r="BR56" i="16" s="1"/>
  <c r="CV56" i="16"/>
  <c r="DB56" i="16" s="1"/>
  <c r="BL52" i="16"/>
  <c r="BR52" i="16" s="1"/>
  <c r="CV52" i="16"/>
  <c r="DB52" i="16" s="1"/>
  <c r="BL48" i="16"/>
  <c r="BR48" i="16" s="1"/>
  <c r="CV48" i="16"/>
  <c r="DB48" i="16" s="1"/>
  <c r="BL44" i="16"/>
  <c r="BR44" i="16" s="1"/>
  <c r="CV44" i="16"/>
  <c r="DB44" i="16" s="1"/>
  <c r="BL40" i="16"/>
  <c r="BR40" i="16" s="1"/>
  <c r="CV40" i="16"/>
  <c r="DB40" i="16" s="1"/>
  <c r="BL36" i="16"/>
  <c r="BR36" i="16" s="1"/>
  <c r="CV36" i="16"/>
  <c r="DB36" i="16" s="1"/>
  <c r="BL32" i="16"/>
  <c r="BR32" i="16" s="1"/>
  <c r="CV32" i="16"/>
  <c r="DB32" i="16" s="1"/>
  <c r="BL28" i="16"/>
  <c r="BR28" i="16" s="1"/>
  <c r="CV28" i="16"/>
  <c r="DB28" i="16" s="1"/>
  <c r="BL24" i="16"/>
  <c r="BR24" i="16" s="1"/>
  <c r="CV24" i="16"/>
  <c r="DB24" i="16" s="1"/>
  <c r="BL20" i="16"/>
  <c r="BR20" i="16" s="1"/>
  <c r="CV20" i="16"/>
  <c r="DB20" i="16" s="1"/>
  <c r="BL16" i="16"/>
  <c r="BR16" i="16" s="1"/>
  <c r="CV16" i="16"/>
  <c r="DB16" i="16" s="1"/>
  <c r="BL12" i="16"/>
  <c r="BR12" i="16" s="1"/>
  <c r="CV12" i="16"/>
  <c r="DB12" i="16" s="1"/>
  <c r="BL8" i="16"/>
  <c r="BR8" i="16" s="1"/>
  <c r="CV8" i="16"/>
  <c r="DB8" i="16" s="1"/>
  <c r="X819" i="16"/>
  <c r="Z819" i="16"/>
  <c r="CU780" i="16"/>
  <c r="CT780" i="16"/>
  <c r="CS780" i="16"/>
  <c r="AR824" i="16"/>
  <c r="AR819" i="16"/>
  <c r="BE819" i="16"/>
  <c r="BA819" i="16"/>
  <c r="BV759" i="15"/>
  <c r="BR759" i="15"/>
  <c r="BQ747" i="15"/>
  <c r="AR827" i="15"/>
  <c r="AS827" i="15"/>
  <c r="BE827" i="15"/>
  <c r="BA827" i="15"/>
  <c r="BC827" i="15"/>
  <c r="CO826" i="15"/>
  <c r="CO827" i="15" s="1"/>
  <c r="CK826" i="15"/>
  <c r="CK827" i="15" s="1"/>
  <c r="BW767" i="15"/>
  <c r="BQ767" i="15"/>
  <c r="BV731" i="15"/>
  <c r="BR731" i="15"/>
  <c r="BW699" i="15"/>
  <c r="BQ667" i="15"/>
  <c r="BQ562" i="15"/>
  <c r="AQ827" i="15"/>
  <c r="BQ631" i="15"/>
  <c r="BQ591" i="15"/>
  <c r="CM826" i="15"/>
  <c r="CM827" i="15" s="1"/>
  <c r="AZ827" i="15"/>
  <c r="BW759" i="15"/>
  <c r="BV643" i="15"/>
  <c r="BR643" i="15"/>
  <c r="BQ484" i="15"/>
  <c r="AT827" i="15"/>
  <c r="BQ805" i="15"/>
  <c r="BQ771" i="15"/>
  <c r="BW763" i="15"/>
  <c r="BQ763" i="15"/>
  <c r="BQ754" i="15"/>
  <c r="BQ731" i="15"/>
  <c r="BQ727" i="15"/>
  <c r="BV699" i="15"/>
  <c r="BR699" i="15"/>
  <c r="BQ587" i="15"/>
  <c r="BW575" i="15"/>
  <c r="BQ575" i="15"/>
  <c r="BV519" i="15"/>
  <c r="BR519" i="15"/>
  <c r="BQ480" i="15"/>
  <c r="BQ812" i="15"/>
  <c r="BX770" i="15"/>
  <c r="BX586" i="15"/>
  <c r="BQ586" i="15"/>
  <c r="BQ419" i="15"/>
  <c r="BW808" i="15"/>
  <c r="BX771" i="15"/>
  <c r="BV747" i="15"/>
  <c r="BR747" i="15"/>
  <c r="BV727" i="15"/>
  <c r="BQ707" i="15"/>
  <c r="BQ695" i="15"/>
  <c r="BW666" i="15"/>
  <c r="BQ666" i="15"/>
  <c r="BW639" i="15"/>
  <c r="BQ639" i="15"/>
  <c r="BQ538" i="15"/>
  <c r="BV528" i="15"/>
  <c r="BR528" i="15"/>
  <c r="BQ628" i="15"/>
  <c r="BW592" i="15"/>
  <c r="BQ465" i="15"/>
  <c r="BQ333" i="15"/>
  <c r="BQ737" i="15"/>
  <c r="BX709" i="15"/>
  <c r="BQ601" i="15"/>
  <c r="BQ819" i="15"/>
  <c r="BV709" i="15"/>
  <c r="BR709" i="15"/>
  <c r="BW445" i="15"/>
  <c r="BX506" i="15"/>
  <c r="BR506" i="15"/>
  <c r="BV506" i="15"/>
  <c r="BO532" i="15"/>
  <c r="BR532" i="15" s="1"/>
  <c r="BQ532" i="15"/>
  <c r="BO556" i="15"/>
  <c r="BX556" i="15" s="1"/>
  <c r="BQ556" i="15"/>
  <c r="BO609" i="15"/>
  <c r="BX609" i="15" s="1"/>
  <c r="BQ609" i="15"/>
  <c r="BO613" i="15"/>
  <c r="BW613" i="15" s="1"/>
  <c r="BQ613" i="15"/>
  <c r="BX665" i="15"/>
  <c r="BR665" i="15"/>
  <c r="BV665" i="15"/>
  <c r="BR669" i="15"/>
  <c r="BX669" i="15"/>
  <c r="BX677" i="15"/>
  <c r="BW677" i="15"/>
  <c r="BO689" i="15"/>
  <c r="BW689" i="15" s="1"/>
  <c r="BQ689" i="15"/>
  <c r="BR697" i="15"/>
  <c r="BV697" i="15"/>
  <c r="BO713" i="15"/>
  <c r="BX713" i="15" s="1"/>
  <c r="BQ713" i="15"/>
  <c r="BO721" i="15"/>
  <c r="BX721" i="15" s="1"/>
  <c r="BQ721" i="15"/>
  <c r="BW725" i="15"/>
  <c r="BX725" i="15"/>
  <c r="BO733" i="15"/>
  <c r="BX733" i="15" s="1"/>
  <c r="BQ733" i="15"/>
  <c r="BO741" i="15"/>
  <c r="BR741" i="15" s="1"/>
  <c r="BQ741" i="15"/>
  <c r="BX761" i="15"/>
  <c r="BR761" i="15"/>
  <c r="BV761" i="15"/>
  <c r="BW761" i="15"/>
  <c r="BO765" i="15"/>
  <c r="BW765" i="15" s="1"/>
  <c r="BQ765" i="15"/>
  <c r="BR807" i="15"/>
  <c r="BV807" i="15"/>
  <c r="BX811" i="15"/>
  <c r="BR811" i="15"/>
  <c r="BV811" i="15"/>
  <c r="BW815" i="15"/>
  <c r="BR815" i="15"/>
  <c r="BV815" i="15"/>
  <c r="BO451" i="15"/>
  <c r="BW451" i="15" s="1"/>
  <c r="BQ451" i="15"/>
  <c r="BX638" i="15"/>
  <c r="BR638" i="15"/>
  <c r="BV638" i="15"/>
  <c r="BO642" i="15"/>
  <c r="BX642" i="15" s="1"/>
  <c r="BQ642" i="15"/>
  <c r="BO682" i="15"/>
  <c r="BX682" i="15" s="1"/>
  <c r="BQ682" i="15"/>
  <c r="BX662" i="15"/>
  <c r="BV503" i="15"/>
  <c r="BQ327" i="15"/>
  <c r="BQ808" i="15"/>
  <c r="BX754" i="15"/>
  <c r="BX750" i="15"/>
  <c r="BX727" i="15"/>
  <c r="BV723" i="15"/>
  <c r="BV722" i="15"/>
  <c r="BR722" i="15"/>
  <c r="BQ715" i="15"/>
  <c r="BQ711" i="15"/>
  <c r="BX703" i="15"/>
  <c r="BV691" i="15"/>
  <c r="BR691" i="15"/>
  <c r="BX678" i="15"/>
  <c r="BV674" i="15"/>
  <c r="BR674" i="15"/>
  <c r="BQ663" i="15"/>
  <c r="BV662" i="15"/>
  <c r="BR662" i="15"/>
  <c r="BQ655" i="15"/>
  <c r="BX650" i="15"/>
  <c r="BV635" i="15"/>
  <c r="BR635" i="15"/>
  <c r="BW598" i="15"/>
  <c r="BX594" i="15"/>
  <c r="BV582" i="15"/>
  <c r="BR582" i="15"/>
  <c r="BQ545" i="15"/>
  <c r="BW515" i="15"/>
  <c r="BV500" i="15"/>
  <c r="BX499" i="15"/>
  <c r="BW495" i="15"/>
  <c r="BQ439" i="15"/>
  <c r="BQ379" i="15"/>
  <c r="BV808" i="15"/>
  <c r="BR808" i="15"/>
  <c r="BQ792" i="15"/>
  <c r="BV658" i="15"/>
  <c r="BR658" i="15"/>
  <c r="BQ638" i="15"/>
  <c r="BQ528" i="15"/>
  <c r="BR503" i="15"/>
  <c r="BQ403" i="15"/>
  <c r="BV754" i="15"/>
  <c r="BR754" i="15"/>
  <c r="BW750" i="15"/>
  <c r="BQ750" i="15"/>
  <c r="BQ742" i="15"/>
  <c r="BV738" i="15"/>
  <c r="BW731" i="15"/>
  <c r="BW727" i="15"/>
  <c r="BQ723" i="15"/>
  <c r="BQ722" i="15"/>
  <c r="BV707" i="15"/>
  <c r="BR707" i="15"/>
  <c r="BW703" i="15"/>
  <c r="BQ691" i="15"/>
  <c r="BV678" i="15"/>
  <c r="BR678" i="15"/>
  <c r="BQ674" i="15"/>
  <c r="BQ662" i="15"/>
  <c r="BQ651" i="15"/>
  <c r="BW646" i="15"/>
  <c r="BX643" i="15"/>
  <c r="BQ599" i="15"/>
  <c r="BV598" i="15"/>
  <c r="BR598" i="15"/>
  <c r="BQ595" i="15"/>
  <c r="BW594" i="15"/>
  <c r="BQ582" i="15"/>
  <c r="BX574" i="15"/>
  <c r="BQ574" i="15"/>
  <c r="BW534" i="15"/>
  <c r="BQ534" i="15"/>
  <c r="BV515" i="15"/>
  <c r="BR515" i="15"/>
  <c r="BQ500" i="15"/>
  <c r="BW499" i="15"/>
  <c r="BQ499" i="15"/>
  <c r="BQ496" i="15"/>
  <c r="BV495" i="15"/>
  <c r="BR495" i="15"/>
  <c r="BV480" i="15"/>
  <c r="BX509" i="15"/>
  <c r="BV469" i="15"/>
  <c r="BR469" i="15"/>
  <c r="BV445" i="15"/>
  <c r="BR445" i="15"/>
  <c r="BW429" i="15"/>
  <c r="BQ421" i="15"/>
  <c r="BQ389" i="15"/>
  <c r="BQ245" i="15"/>
  <c r="BV624" i="15"/>
  <c r="BR624" i="15"/>
  <c r="BW509" i="15"/>
  <c r="BQ469" i="15"/>
  <c r="BQ449" i="15"/>
  <c r="BQ433" i="15"/>
  <c r="BQ353" i="15"/>
  <c r="BQ285" i="15"/>
  <c r="BO514" i="15"/>
  <c r="BX514" i="15" s="1"/>
  <c r="BQ624" i="15"/>
  <c r="BV592" i="15"/>
  <c r="BR592" i="15"/>
  <c r="BX567" i="15"/>
  <c r="BQ567" i="15"/>
  <c r="BQ506" i="15"/>
  <c r="BQ442" i="15"/>
  <c r="BQ430" i="15"/>
  <c r="BX624" i="15"/>
  <c r="BQ620" i="15"/>
  <c r="BX616" i="15"/>
  <c r="BQ592" i="15"/>
  <c r="BQ563" i="15"/>
  <c r="BQ466" i="15"/>
  <c r="BV454" i="15"/>
  <c r="BW616" i="15"/>
  <c r="BQ616" i="15"/>
  <c r="BV559" i="15"/>
  <c r="BR559" i="15"/>
  <c r="BQ510" i="15"/>
  <c r="BW506" i="15"/>
  <c r="BQ454" i="15"/>
  <c r="BR664" i="15"/>
  <c r="BW664" i="15"/>
  <c r="BR700" i="15"/>
  <c r="BX700" i="15"/>
  <c r="BO736" i="15"/>
  <c r="BX736" i="15" s="1"/>
  <c r="BQ736" i="15"/>
  <c r="BO760" i="15"/>
  <c r="BX760" i="15" s="1"/>
  <c r="BQ760" i="15"/>
  <c r="BO768" i="15"/>
  <c r="BV768" i="15" s="1"/>
  <c r="BQ768" i="15"/>
  <c r="BO794" i="15"/>
  <c r="BQ794" i="15"/>
  <c r="BR802" i="15"/>
  <c r="BV802" i="15"/>
  <c r="BO814" i="15"/>
  <c r="BR814" i="15" s="1"/>
  <c r="BQ814" i="15"/>
  <c r="BW818" i="15"/>
  <c r="BX704" i="15"/>
  <c r="BQ704" i="15"/>
  <c r="BO527" i="15"/>
  <c r="BX527" i="15" s="1"/>
  <c r="BQ527" i="15"/>
  <c r="BO597" i="15"/>
  <c r="BW597" i="15" s="1"/>
  <c r="BQ597" i="15"/>
  <c r="BR605" i="15"/>
  <c r="BV605" i="15"/>
  <c r="BW605" i="15"/>
  <c r="BO621" i="15"/>
  <c r="BQ621" i="15"/>
  <c r="BV818" i="15"/>
  <c r="BR818" i="15"/>
  <c r="BX752" i="15"/>
  <c r="BQ752" i="15"/>
  <c r="BX688" i="15"/>
  <c r="BX680" i="15"/>
  <c r="BQ680" i="15"/>
  <c r="BX664" i="15"/>
  <c r="BQ548" i="15"/>
  <c r="BO412" i="15"/>
  <c r="BR412" i="15" s="1"/>
  <c r="BQ412" i="15"/>
  <c r="BO472" i="15"/>
  <c r="BQ472" i="15"/>
  <c r="BO476" i="15"/>
  <c r="BQ476" i="15"/>
  <c r="BW480" i="15"/>
  <c r="BX480" i="15"/>
  <c r="BR484" i="15"/>
  <c r="BV484" i="15"/>
  <c r="BW484" i="15"/>
  <c r="BO488" i="15"/>
  <c r="BQ488" i="15"/>
  <c r="BO492" i="15"/>
  <c r="BQ492" i="15"/>
  <c r="BW500" i="15"/>
  <c r="BX500" i="15"/>
  <c r="BQ504" i="15"/>
  <c r="BO504" i="15"/>
  <c r="BW504" i="15" s="1"/>
  <c r="BQ802" i="15"/>
  <c r="BO507" i="15"/>
  <c r="BW507" i="15" s="1"/>
  <c r="BQ507" i="15"/>
  <c r="BO589" i="15"/>
  <c r="BX589" i="15" s="1"/>
  <c r="BQ589" i="15"/>
  <c r="BO617" i="15"/>
  <c r="BX617" i="15" s="1"/>
  <c r="BQ617" i="15"/>
  <c r="BQ806" i="15"/>
  <c r="BX692" i="15"/>
  <c r="BW688" i="15"/>
  <c r="BQ688" i="15"/>
  <c r="BX605" i="15"/>
  <c r="BQ605" i="15"/>
  <c r="BO249" i="15"/>
  <c r="BR249" i="15" s="1"/>
  <c r="BQ249" i="15"/>
  <c r="BO265" i="15"/>
  <c r="BV265" i="15" s="1"/>
  <c r="BQ265" i="15"/>
  <c r="BO305" i="15"/>
  <c r="BV305" i="15" s="1"/>
  <c r="BQ305" i="15"/>
  <c r="BO309" i="15"/>
  <c r="BR309" i="15" s="1"/>
  <c r="BQ309" i="15"/>
  <c r="BO321" i="15"/>
  <c r="BX321" i="15" s="1"/>
  <c r="BQ321" i="15"/>
  <c r="BO341" i="15"/>
  <c r="BW341" i="15" s="1"/>
  <c r="BQ341" i="15"/>
  <c r="BO349" i="15"/>
  <c r="BX349" i="15" s="1"/>
  <c r="BQ349" i="15"/>
  <c r="BO361" i="15"/>
  <c r="BX361" i="15" s="1"/>
  <c r="BQ361" i="15"/>
  <c r="BO373" i="15"/>
  <c r="BV373" i="15" s="1"/>
  <c r="BQ373" i="15"/>
  <c r="BX819" i="15"/>
  <c r="BX815" i="15"/>
  <c r="BQ811" i="15"/>
  <c r="BQ807" i="15"/>
  <c r="BQ761" i="15"/>
  <c r="BX757" i="15"/>
  <c r="BQ749" i="15"/>
  <c r="BQ745" i="15"/>
  <c r="BX729" i="15"/>
  <c r="BQ705" i="15"/>
  <c r="BX685" i="15"/>
  <c r="BQ685" i="15"/>
  <c r="BQ681" i="15"/>
  <c r="BV677" i="15"/>
  <c r="BR677" i="15"/>
  <c r="BW669" i="15"/>
  <c r="BQ665" i="15"/>
  <c r="BX658" i="15"/>
  <c r="BV650" i="15"/>
  <c r="BR650" i="15"/>
  <c r="BV646" i="15"/>
  <c r="BR646" i="15"/>
  <c r="BV606" i="15"/>
  <c r="BQ598" i="15"/>
  <c r="BV594" i="15"/>
  <c r="BW586" i="15"/>
  <c r="BX582" i="15"/>
  <c r="BW574" i="15"/>
  <c r="BQ519" i="15"/>
  <c r="BW512" i="15"/>
  <c r="BX469" i="15"/>
  <c r="BW465" i="15"/>
  <c r="BQ445" i="15"/>
  <c r="BV429" i="15"/>
  <c r="BR429" i="15"/>
  <c r="BV385" i="15"/>
  <c r="BO189" i="15"/>
  <c r="BV189" i="15" s="1"/>
  <c r="BV819" i="15"/>
  <c r="BR819" i="15"/>
  <c r="BV750" i="15"/>
  <c r="BQ738" i="15"/>
  <c r="BV729" i="15"/>
  <c r="BR729" i="15"/>
  <c r="BX722" i="15"/>
  <c r="BQ701" i="15"/>
  <c r="BQ677" i="15"/>
  <c r="BQ673" i="15"/>
  <c r="BV669" i="15"/>
  <c r="BQ661" i="15"/>
  <c r="BQ659" i="15"/>
  <c r="BQ650" i="15"/>
  <c r="BQ646" i="15"/>
  <c r="BV639" i="15"/>
  <c r="BR639" i="15"/>
  <c r="BW638" i="15"/>
  <c r="BQ635" i="15"/>
  <c r="BV586" i="15"/>
  <c r="BV574" i="15"/>
  <c r="BV534" i="15"/>
  <c r="BR534" i="15"/>
  <c r="BW528" i="15"/>
  <c r="BV512" i="15"/>
  <c r="BR512" i="15"/>
  <c r="BV473" i="15"/>
  <c r="BV465" i="15"/>
  <c r="BQ429" i="15"/>
  <c r="BQ393" i="15"/>
  <c r="BQ385" i="15"/>
  <c r="BQ311" i="15"/>
  <c r="BR595" i="15"/>
  <c r="BV595" i="15"/>
  <c r="Y725" i="16"/>
  <c r="BO791" i="15"/>
  <c r="BX791" i="15" s="1"/>
  <c r="Y772" i="16"/>
  <c r="BX805" i="15"/>
  <c r="BW805" i="15"/>
  <c r="BR805" i="15"/>
  <c r="BV805" i="15"/>
  <c r="Y788" i="16"/>
  <c r="Y767" i="16"/>
  <c r="BW473" i="15"/>
  <c r="BX473" i="15"/>
  <c r="BO477" i="15"/>
  <c r="BQ477" i="15"/>
  <c r="BW481" i="15"/>
  <c r="BX481" i="15"/>
  <c r="BO485" i="15"/>
  <c r="BQ485" i="15"/>
  <c r="BO706" i="15"/>
  <c r="BQ706" i="15"/>
  <c r="BO758" i="15"/>
  <c r="BR758" i="15" s="1"/>
  <c r="BQ758" i="15"/>
  <c r="BO766" i="15"/>
  <c r="BQ766" i="15"/>
  <c r="BQ799" i="15"/>
  <c r="BO799" i="15"/>
  <c r="BQ770" i="15"/>
  <c r="BQ593" i="15"/>
  <c r="BV481" i="15"/>
  <c r="BR481" i="15"/>
  <c r="BQ473" i="15"/>
  <c r="BO343" i="15"/>
  <c r="BX343" i="15" s="1"/>
  <c r="BQ343" i="15"/>
  <c r="BQ347" i="15"/>
  <c r="BO347" i="15"/>
  <c r="BR347" i="15" s="1"/>
  <c r="BO422" i="15"/>
  <c r="BQ422" i="15"/>
  <c r="BO426" i="15"/>
  <c r="BQ426" i="15"/>
  <c r="BO434" i="15"/>
  <c r="BX434" i="15" s="1"/>
  <c r="BQ434" i="15"/>
  <c r="BO438" i="15"/>
  <c r="BQ438" i="15"/>
  <c r="BW442" i="15"/>
  <c r="BX442" i="15"/>
  <c r="BW454" i="15"/>
  <c r="BX454" i="15"/>
  <c r="BR458" i="15"/>
  <c r="BV458" i="15"/>
  <c r="BW458" i="15"/>
  <c r="BO462" i="15"/>
  <c r="BX462" i="15" s="1"/>
  <c r="BQ462" i="15"/>
  <c r="BR466" i="15"/>
  <c r="BV466" i="15"/>
  <c r="BW466" i="15"/>
  <c r="BQ470" i="15"/>
  <c r="BO470" i="15"/>
  <c r="BR470" i="15" s="1"/>
  <c r="BO571" i="15"/>
  <c r="BQ571" i="15"/>
  <c r="BO579" i="15"/>
  <c r="BQ579" i="15"/>
  <c r="BO632" i="15"/>
  <c r="BQ632" i="15"/>
  <c r="BW636" i="15"/>
  <c r="BR636" i="15"/>
  <c r="BV636" i="15"/>
  <c r="BO640" i="15"/>
  <c r="BQ640" i="15"/>
  <c r="BR667" i="15"/>
  <c r="BV667" i="15"/>
  <c r="BQ755" i="15"/>
  <c r="BO755" i="15"/>
  <c r="BQ795" i="15"/>
  <c r="BQ481" i="15"/>
  <c r="BO395" i="15"/>
  <c r="BR395" i="15" s="1"/>
  <c r="BQ395" i="15"/>
  <c r="BO535" i="15"/>
  <c r="BW535" i="15" s="1"/>
  <c r="BQ535" i="15"/>
  <c r="BO602" i="15"/>
  <c r="BQ602" i="15"/>
  <c r="BW606" i="15"/>
  <c r="BO610" i="15"/>
  <c r="BQ610" i="15"/>
  <c r="BO614" i="15"/>
  <c r="BQ614" i="15"/>
  <c r="BR618" i="15"/>
  <c r="BV618" i="15"/>
  <c r="BW618" i="15"/>
  <c r="BO625" i="15"/>
  <c r="BR625" i="15" s="1"/>
  <c r="BQ625" i="15"/>
  <c r="BR728" i="15"/>
  <c r="BV728" i="15"/>
  <c r="BO732" i="15"/>
  <c r="BQ732" i="15"/>
  <c r="BO744" i="15"/>
  <c r="BQ744" i="15"/>
  <c r="BW812" i="15"/>
  <c r="BR812" i="15"/>
  <c r="BV812" i="15"/>
  <c r="BX812" i="15"/>
  <c r="BO816" i="15"/>
  <c r="BQ816" i="15"/>
  <c r="BW811" i="15"/>
  <c r="BW762" i="15"/>
  <c r="BQ762" i="15"/>
  <c r="BQ728" i="15"/>
  <c r="BQ606" i="15"/>
  <c r="BQ551" i="15"/>
  <c r="BX458" i="15"/>
  <c r="BQ458" i="15"/>
  <c r="BV442" i="15"/>
  <c r="BR442" i="15"/>
  <c r="BW595" i="15"/>
  <c r="BX595" i="15"/>
  <c r="BW599" i="15"/>
  <c r="BR599" i="15"/>
  <c r="BV599" i="15"/>
  <c r="BX599" i="15"/>
  <c r="BW802" i="15"/>
  <c r="BX802" i="15"/>
  <c r="BX803" i="15"/>
  <c r="BX796" i="15"/>
  <c r="BW792" i="15"/>
  <c r="BV771" i="15"/>
  <c r="BQ759" i="15"/>
  <c r="BW752" i="15"/>
  <c r="BQ729" i="15"/>
  <c r="BQ725" i="15"/>
  <c r="BX707" i="15"/>
  <c r="BV703" i="15"/>
  <c r="BQ699" i="15"/>
  <c r="BX695" i="15"/>
  <c r="BW680" i="15"/>
  <c r="BV664" i="15"/>
  <c r="BW567" i="15"/>
  <c r="BX559" i="15"/>
  <c r="BQ552" i="15"/>
  <c r="BW540" i="15"/>
  <c r="BW523" i="15"/>
  <c r="BQ523" i="15"/>
  <c r="BX519" i="15"/>
  <c r="BQ515" i="15"/>
  <c r="BQ512" i="15"/>
  <c r="BV509" i="15"/>
  <c r="BW439" i="15"/>
  <c r="BQ255" i="15"/>
  <c r="BQ818" i="15"/>
  <c r="BW803" i="15"/>
  <c r="BQ803" i="15"/>
  <c r="BW797" i="15"/>
  <c r="BQ797" i="15"/>
  <c r="BW796" i="15"/>
  <c r="BQ796" i="15"/>
  <c r="BV792" i="15"/>
  <c r="BR792" i="15"/>
  <c r="BX767" i="15"/>
  <c r="BX763" i="15"/>
  <c r="BV752" i="15"/>
  <c r="BV742" i="15"/>
  <c r="BQ703" i="15"/>
  <c r="BV695" i="15"/>
  <c r="BR695" i="15"/>
  <c r="BX691" i="15"/>
  <c r="BV688" i="15"/>
  <c r="BV680" i="15"/>
  <c r="BQ669" i="15"/>
  <c r="BW665" i="15"/>
  <c r="BQ664" i="15"/>
  <c r="BQ658" i="15"/>
  <c r="BQ654" i="15"/>
  <c r="BQ627" i="15"/>
  <c r="BQ623" i="15"/>
  <c r="BV616" i="15"/>
  <c r="BQ594" i="15"/>
  <c r="BV567" i="15"/>
  <c r="BQ544" i="15"/>
  <c r="BV540" i="15"/>
  <c r="BQ536" i="15"/>
  <c r="BQ520" i="15"/>
  <c r="BQ509" i="15"/>
  <c r="BQ503" i="15"/>
  <c r="BV499" i="15"/>
  <c r="BV439" i="15"/>
  <c r="BR439" i="15"/>
  <c r="BQ397" i="15"/>
  <c r="BQ315" i="15"/>
  <c r="BQ291" i="15"/>
  <c r="BQ251" i="15"/>
  <c r="BO629" i="15"/>
  <c r="BQ629" i="15"/>
  <c r="BQ810" i="15"/>
  <c r="BQ656" i="15"/>
  <c r="BQ615" i="15"/>
  <c r="BQ345" i="15"/>
  <c r="BO345" i="15"/>
  <c r="BX345" i="15" s="1"/>
  <c r="BO424" i="15"/>
  <c r="BQ424" i="15"/>
  <c r="BO432" i="15"/>
  <c r="BQ432" i="15"/>
  <c r="BO436" i="15"/>
  <c r="BQ436" i="15"/>
  <c r="BO440" i="15"/>
  <c r="BX440" i="15" s="1"/>
  <c r="BQ440" i="15"/>
  <c r="BO448" i="15"/>
  <c r="BQ448" i="15"/>
  <c r="BO533" i="15"/>
  <c r="BQ533" i="15"/>
  <c r="BO537" i="15"/>
  <c r="BQ537" i="15"/>
  <c r="BO541" i="15"/>
  <c r="BQ541" i="15"/>
  <c r="BR545" i="15"/>
  <c r="BV545" i="15"/>
  <c r="BW545" i="15"/>
  <c r="BX545" i="15"/>
  <c r="BO549" i="15"/>
  <c r="BQ549" i="15"/>
  <c r="BO553" i="15"/>
  <c r="BQ553" i="15"/>
  <c r="BQ569" i="15"/>
  <c r="BO569" i="15"/>
  <c r="BX569" i="15" s="1"/>
  <c r="BO726" i="15"/>
  <c r="BQ726" i="15"/>
  <c r="BO734" i="15"/>
  <c r="BQ734" i="15"/>
  <c r="BW738" i="15"/>
  <c r="BX738" i="15"/>
  <c r="BW742" i="15"/>
  <c r="BX742" i="15"/>
  <c r="BO746" i="15"/>
  <c r="BQ746" i="15"/>
  <c r="BW756" i="15"/>
  <c r="BR756" i="15"/>
  <c r="BV756" i="15"/>
  <c r="BW764" i="15"/>
  <c r="BR764" i="15"/>
  <c r="BV764" i="15"/>
  <c r="BO804" i="15"/>
  <c r="BQ804" i="15"/>
  <c r="BW807" i="15"/>
  <c r="BX807" i="15"/>
  <c r="BQ307" i="15"/>
  <c r="BO307" i="15"/>
  <c r="BR307" i="15" s="1"/>
  <c r="BQ371" i="15"/>
  <c r="BO371" i="15"/>
  <c r="BO459" i="15"/>
  <c r="BQ459" i="15"/>
  <c r="BQ494" i="15"/>
  <c r="BO494" i="15"/>
  <c r="BW494" i="15" s="1"/>
  <c r="BO603" i="15"/>
  <c r="BW603" i="15" s="1"/>
  <c r="BQ603" i="15"/>
  <c r="BQ710" i="15"/>
  <c r="BV663" i="15"/>
  <c r="BQ641" i="15"/>
  <c r="BQ633" i="15"/>
  <c r="BW576" i="15"/>
  <c r="BQ576" i="15"/>
  <c r="BQ572" i="15"/>
  <c r="BR285" i="15"/>
  <c r="BV285" i="15"/>
  <c r="BO289" i="15"/>
  <c r="BR289" i="15" s="1"/>
  <c r="BQ289" i="15"/>
  <c r="BR315" i="15"/>
  <c r="BV315" i="15"/>
  <c r="BR335" i="15"/>
  <c r="BV335" i="15"/>
  <c r="BQ339" i="15"/>
  <c r="BO339" i="15"/>
  <c r="BV339" i="15" s="1"/>
  <c r="BO409" i="15"/>
  <c r="BX409" i="15" s="1"/>
  <c r="BQ409" i="15"/>
  <c r="BQ417" i="15"/>
  <c r="BO417" i="15"/>
  <c r="BX417" i="15" s="1"/>
  <c r="BQ529" i="15"/>
  <c r="BO529" i="15"/>
  <c r="BO720" i="15"/>
  <c r="BQ720" i="15"/>
  <c r="BW723" i="15"/>
  <c r="BX723" i="15"/>
  <c r="BO367" i="15"/>
  <c r="BX367" i="15" s="1"/>
  <c r="BQ367" i="15"/>
  <c r="BO490" i="15"/>
  <c r="BW490" i="15" s="1"/>
  <c r="BQ490" i="15"/>
  <c r="BO596" i="15"/>
  <c r="BR596" i="15" s="1"/>
  <c r="BQ596" i="15"/>
  <c r="BO600" i="15"/>
  <c r="BQ600" i="15"/>
  <c r="BO619" i="15"/>
  <c r="BX619" i="15" s="1"/>
  <c r="BQ619" i="15"/>
  <c r="BO622" i="15"/>
  <c r="BV622" i="15" s="1"/>
  <c r="BQ622" i="15"/>
  <c r="BQ653" i="15"/>
  <c r="BO653" i="15"/>
  <c r="BR810" i="15"/>
  <c r="BV810" i="15"/>
  <c r="BW810" i="15"/>
  <c r="BO813" i="15"/>
  <c r="BW813" i="15" s="1"/>
  <c r="BQ813" i="15"/>
  <c r="BO817" i="15"/>
  <c r="BV817" i="15" s="1"/>
  <c r="BQ817" i="15"/>
  <c r="BQ313" i="15"/>
  <c r="BO313" i="15"/>
  <c r="BR313" i="15" s="1"/>
  <c r="BQ377" i="15"/>
  <c r="BO377" i="15"/>
  <c r="BV377" i="15" s="1"/>
  <c r="BO501" i="15"/>
  <c r="BQ501" i="15"/>
  <c r="BR508" i="15"/>
  <c r="BV508" i="15"/>
  <c r="BO511" i="15"/>
  <c r="BV511" i="15" s="1"/>
  <c r="BQ511" i="15"/>
  <c r="BO518" i="15"/>
  <c r="BV518" i="15" s="1"/>
  <c r="BQ518" i="15"/>
  <c r="BO526" i="15"/>
  <c r="BQ526" i="15"/>
  <c r="BR656" i="15"/>
  <c r="BV656" i="15"/>
  <c r="BW656" i="15"/>
  <c r="BW659" i="15"/>
  <c r="BR659" i="15"/>
  <c r="BV659" i="15"/>
  <c r="BX663" i="15"/>
  <c r="BW663" i="15"/>
  <c r="BO686" i="15"/>
  <c r="BQ686" i="15"/>
  <c r="BO690" i="15"/>
  <c r="BR690" i="15" s="1"/>
  <c r="BQ690" i="15"/>
  <c r="BO702" i="15"/>
  <c r="BQ702" i="15"/>
  <c r="BR710" i="15"/>
  <c r="BV710" i="15"/>
  <c r="BW710" i="15"/>
  <c r="BO714" i="15"/>
  <c r="BQ714" i="15"/>
  <c r="BQ717" i="15"/>
  <c r="BO717" i="15"/>
  <c r="BQ269" i="15"/>
  <c r="BO283" i="15"/>
  <c r="BW283" i="15" s="1"/>
  <c r="BO293" i="15"/>
  <c r="BW293" i="15" s="1"/>
  <c r="BW333" i="15"/>
  <c r="BR333" i="15"/>
  <c r="BV333" i="15"/>
  <c r="BX333" i="15"/>
  <c r="BX427" i="15"/>
  <c r="BR427" i="15"/>
  <c r="BV427" i="15"/>
  <c r="BW427" i="15"/>
  <c r="BQ435" i="15"/>
  <c r="BO435" i="15"/>
  <c r="BO446" i="15"/>
  <c r="BQ446" i="15"/>
  <c r="BO479" i="15"/>
  <c r="BQ479" i="15"/>
  <c r="BR483" i="15"/>
  <c r="BV483" i="15"/>
  <c r="BW483" i="15"/>
  <c r="BW487" i="15"/>
  <c r="BX487" i="15"/>
  <c r="BR487" i="15"/>
  <c r="BV487" i="15"/>
  <c r="BO491" i="15"/>
  <c r="BQ491" i="15"/>
  <c r="BW498" i="15"/>
  <c r="BX498" i="15"/>
  <c r="BR498" i="15"/>
  <c r="BV498" i="15"/>
  <c r="BO502" i="15"/>
  <c r="BW502" i="15" s="1"/>
  <c r="BQ502" i="15"/>
  <c r="BX538" i="15"/>
  <c r="BR538" i="15"/>
  <c r="BV538" i="15"/>
  <c r="BO546" i="15"/>
  <c r="BX546" i="15" s="1"/>
  <c r="BQ546" i="15"/>
  <c r="BR557" i="15"/>
  <c r="BV557" i="15"/>
  <c r="BQ581" i="15"/>
  <c r="BO581" i="15"/>
  <c r="BO657" i="15"/>
  <c r="BQ657" i="15"/>
  <c r="BQ89" i="15"/>
  <c r="BQ57" i="15"/>
  <c r="BV561" i="15"/>
  <c r="BR561" i="15"/>
  <c r="BX557" i="15"/>
  <c r="BV523" i="15"/>
  <c r="BR523" i="15"/>
  <c r="BQ427" i="15"/>
  <c r="BQ301" i="15"/>
  <c r="BQ257" i="15"/>
  <c r="BW245" i="15"/>
  <c r="BR245" i="15"/>
  <c r="BV245" i="15"/>
  <c r="BW351" i="15"/>
  <c r="BR351" i="15"/>
  <c r="BV351" i="15"/>
  <c r="BO355" i="15"/>
  <c r="BX355" i="15" s="1"/>
  <c r="BQ355" i="15"/>
  <c r="BO359" i="15"/>
  <c r="BX359" i="15" s="1"/>
  <c r="BQ359" i="15"/>
  <c r="BQ363" i="15"/>
  <c r="BO363" i="15"/>
  <c r="BR363" i="15" s="1"/>
  <c r="BW379" i="15"/>
  <c r="BR379" i="15"/>
  <c r="BV379" i="15"/>
  <c r="BX379" i="15"/>
  <c r="BO401" i="15"/>
  <c r="BX401" i="15" s="1"/>
  <c r="BQ401" i="15"/>
  <c r="BO405" i="15"/>
  <c r="BQ405" i="15"/>
  <c r="BO413" i="15"/>
  <c r="BQ413" i="15"/>
  <c r="BO443" i="15"/>
  <c r="BO453" i="15"/>
  <c r="BX453" i="15" s="1"/>
  <c r="BO539" i="15"/>
  <c r="BQ539" i="15"/>
  <c r="BR551" i="15"/>
  <c r="BV551" i="15"/>
  <c r="BO647" i="15"/>
  <c r="BQ647" i="15"/>
  <c r="BO696" i="15"/>
  <c r="BQ696" i="15"/>
  <c r="BO712" i="15"/>
  <c r="BR712" i="15" s="1"/>
  <c r="BQ712" i="15"/>
  <c r="BV715" i="15"/>
  <c r="BR715" i="15"/>
  <c r="BQ9" i="15"/>
  <c r="BV780" i="15"/>
  <c r="BQ577" i="15"/>
  <c r="BV565" i="15"/>
  <c r="BQ561" i="15"/>
  <c r="BW557" i="15"/>
  <c r="BQ557" i="15"/>
  <c r="BQ550" i="15"/>
  <c r="BQ498" i="15"/>
  <c r="BQ487" i="15"/>
  <c r="BQ483" i="15"/>
  <c r="BQ464" i="15"/>
  <c r="BQ460" i="15"/>
  <c r="BQ456" i="15"/>
  <c r="BR301" i="15"/>
  <c r="BV301" i="15"/>
  <c r="BW410" i="15"/>
  <c r="BR410" i="15"/>
  <c r="BV410" i="15"/>
  <c r="BX410" i="15"/>
  <c r="BO414" i="15"/>
  <c r="BQ414" i="15"/>
  <c r="BR421" i="15"/>
  <c r="BV421" i="15"/>
  <c r="BO437" i="15"/>
  <c r="BQ437" i="15"/>
  <c r="BR666" i="15"/>
  <c r="BV666" i="15"/>
  <c r="BO670" i="15"/>
  <c r="BQ670" i="15"/>
  <c r="BO693" i="15"/>
  <c r="BQ693" i="15"/>
  <c r="BW697" i="15"/>
  <c r="BX697" i="15"/>
  <c r="BQ73" i="15"/>
  <c r="BV803" i="15"/>
  <c r="BV796" i="15"/>
  <c r="BW771" i="15"/>
  <c r="BV767" i="15"/>
  <c r="BV763" i="15"/>
  <c r="BW728" i="15"/>
  <c r="BV704" i="15"/>
  <c r="BR704" i="15"/>
  <c r="BQ697" i="15"/>
  <c r="BQ678" i="15"/>
  <c r="BX674" i="15"/>
  <c r="BW635" i="15"/>
  <c r="BQ565" i="15"/>
  <c r="BQ555" i="15"/>
  <c r="BX551" i="15"/>
  <c r="BQ410" i="15"/>
  <c r="BQ383" i="15"/>
  <c r="BO277" i="15"/>
  <c r="BQ281" i="15"/>
  <c r="BO281" i="15"/>
  <c r="BO337" i="15"/>
  <c r="BX337" i="15" s="1"/>
  <c r="BQ337" i="15"/>
  <c r="BO365" i="15"/>
  <c r="BX365" i="15" s="1"/>
  <c r="BQ365" i="15"/>
  <c r="BO497" i="15"/>
  <c r="BQ497" i="15"/>
  <c r="BO564" i="15"/>
  <c r="BQ564" i="15"/>
  <c r="BR576" i="15"/>
  <c r="BV576" i="15"/>
  <c r="BO611" i="15"/>
  <c r="BX611" i="15" s="1"/>
  <c r="BQ611" i="15"/>
  <c r="BO626" i="15"/>
  <c r="BQ626" i="15"/>
  <c r="BO675" i="15"/>
  <c r="BQ675" i="15"/>
  <c r="BO730" i="15"/>
  <c r="BQ730" i="15"/>
  <c r="BO275" i="15"/>
  <c r="BW275" i="15" s="1"/>
  <c r="BQ275" i="15"/>
  <c r="BW315" i="15"/>
  <c r="BX315" i="15"/>
  <c r="BO323" i="15"/>
  <c r="BX323" i="15" s="1"/>
  <c r="BQ323" i="15"/>
  <c r="BQ331" i="15"/>
  <c r="BO331" i="15"/>
  <c r="BR331" i="15" s="1"/>
  <c r="BQ369" i="15"/>
  <c r="BO369" i="15"/>
  <c r="BX369" i="15" s="1"/>
  <c r="BO407" i="15"/>
  <c r="BQ407" i="15"/>
  <c r="BQ411" i="15"/>
  <c r="BO411" i="15"/>
  <c r="BR430" i="15"/>
  <c r="BV430" i="15"/>
  <c r="BW430" i="15"/>
  <c r="BO441" i="15"/>
  <c r="BQ441" i="15"/>
  <c r="BO648" i="15"/>
  <c r="BQ648" i="15"/>
  <c r="BW651" i="15"/>
  <c r="BX651" i="15"/>
  <c r="BR651" i="15"/>
  <c r="BV651" i="15"/>
  <c r="BR654" i="15"/>
  <c r="BV654" i="15"/>
  <c r="BW654" i="15"/>
  <c r="BR660" i="15"/>
  <c r="BX660" i="15"/>
  <c r="BW667" i="15"/>
  <c r="BX667" i="15"/>
  <c r="BO671" i="15"/>
  <c r="BQ671" i="15"/>
  <c r="BQ683" i="15"/>
  <c r="BO683" i="15"/>
  <c r="BQ753" i="15"/>
  <c r="BO753" i="15"/>
  <c r="BU820" i="15"/>
  <c r="BO375" i="15"/>
  <c r="BQ375" i="15"/>
  <c r="BO381" i="15"/>
  <c r="BQ381" i="15"/>
  <c r="BO415" i="15"/>
  <c r="BQ415" i="15"/>
  <c r="BO418" i="15"/>
  <c r="BQ418" i="15"/>
  <c r="BW421" i="15"/>
  <c r="BX421" i="15"/>
  <c r="BO425" i="15"/>
  <c r="BV425" i="15" s="1"/>
  <c r="BQ425" i="15"/>
  <c r="BX548" i="15"/>
  <c r="BR548" i="15"/>
  <c r="BV548" i="15"/>
  <c r="BW548" i="15"/>
  <c r="BR562" i="15"/>
  <c r="BV562" i="15"/>
  <c r="BW562" i="15"/>
  <c r="BO566" i="15"/>
  <c r="BQ566" i="15"/>
  <c r="BO570" i="15"/>
  <c r="BQ570" i="15"/>
  <c r="BO578" i="15"/>
  <c r="BQ578" i="15"/>
  <c r="BO585" i="15"/>
  <c r="BQ585" i="15"/>
  <c r="BO604" i="15"/>
  <c r="BW604" i="15" s="1"/>
  <c r="BQ604" i="15"/>
  <c r="BO608" i="15"/>
  <c r="BQ608" i="15"/>
  <c r="BO630" i="15"/>
  <c r="BQ630" i="15"/>
  <c r="BR633" i="15"/>
  <c r="BV633" i="15"/>
  <c r="BW633" i="15"/>
  <c r="BX633" i="15"/>
  <c r="BO637" i="15"/>
  <c r="BQ637" i="15"/>
  <c r="BQ645" i="15"/>
  <c r="BO645" i="15"/>
  <c r="BX749" i="15"/>
  <c r="BR749" i="15"/>
  <c r="BV749" i="15"/>
  <c r="BY820" i="15"/>
  <c r="BW269" i="15"/>
  <c r="BR269" i="15"/>
  <c r="BV269" i="15"/>
  <c r="BQ273" i="15"/>
  <c r="BO273" i="15"/>
  <c r="BV273" i="15" s="1"/>
  <c r="BQ325" i="15"/>
  <c r="BO325" i="15"/>
  <c r="BQ259" i="15"/>
  <c r="BO259" i="15"/>
  <c r="BX259" i="15" s="1"/>
  <c r="BO267" i="15"/>
  <c r="BW267" i="15" s="1"/>
  <c r="BQ267" i="15"/>
  <c r="BO329" i="15"/>
  <c r="BX329" i="15" s="1"/>
  <c r="BQ329" i="15"/>
  <c r="BQ357" i="15"/>
  <c r="BO357" i="15"/>
  <c r="BW389" i="15"/>
  <c r="BX389" i="15"/>
  <c r="BR389" i="15"/>
  <c r="BV389" i="15"/>
  <c r="BW403" i="15"/>
  <c r="BX403" i="15"/>
  <c r="BO416" i="15"/>
  <c r="BQ416" i="15"/>
  <c r="BR419" i="15"/>
  <c r="BV419" i="15"/>
  <c r="BW419" i="15"/>
  <c r="BX433" i="15"/>
  <c r="BR433" i="15"/>
  <c r="BV433" i="15"/>
  <c r="BW433" i="15"/>
  <c r="BQ560" i="15"/>
  <c r="BO560" i="15"/>
  <c r="BW560" i="15" s="1"/>
  <c r="BR627" i="15"/>
  <c r="BV627" i="15"/>
  <c r="BW627" i="15"/>
  <c r="BR631" i="15"/>
  <c r="BV631" i="15"/>
  <c r="BW631" i="15"/>
  <c r="BO634" i="15"/>
  <c r="BQ634" i="15"/>
  <c r="BO649" i="15"/>
  <c r="BX649" i="15" s="1"/>
  <c r="BQ649" i="15"/>
  <c r="BW661" i="15"/>
  <c r="BX661" i="15"/>
  <c r="BO672" i="15"/>
  <c r="BQ672" i="15"/>
  <c r="BO694" i="15"/>
  <c r="BQ694" i="15"/>
  <c r="BO718" i="15"/>
  <c r="BQ718" i="15"/>
  <c r="BX724" i="15"/>
  <c r="BW724" i="15"/>
  <c r="BO735" i="15"/>
  <c r="BQ735" i="15"/>
  <c r="BO739" i="15"/>
  <c r="BQ739" i="15"/>
  <c r="BW715" i="15"/>
  <c r="BQ709" i="15"/>
  <c r="BX701" i="15"/>
  <c r="BX668" i="15"/>
  <c r="BV661" i="15"/>
  <c r="BR661" i="15"/>
  <c r="BV403" i="15"/>
  <c r="BR403" i="15"/>
  <c r="BX319" i="15"/>
  <c r="BQ253" i="15"/>
  <c r="BO253" i="15"/>
  <c r="BO287" i="15"/>
  <c r="BX287" i="15" s="1"/>
  <c r="BQ287" i="15"/>
  <c r="BO297" i="15"/>
  <c r="BW297" i="15" s="1"/>
  <c r="BQ297" i="15"/>
  <c r="BW397" i="15"/>
  <c r="BR397" i="15"/>
  <c r="BV397" i="15"/>
  <c r="BX397" i="15"/>
  <c r="BR456" i="15"/>
  <c r="BV456" i="15"/>
  <c r="BW456" i="15"/>
  <c r="BR460" i="15"/>
  <c r="BV460" i="15"/>
  <c r="BW460" i="15"/>
  <c r="BO463" i="15"/>
  <c r="BQ463" i="15"/>
  <c r="BO467" i="15"/>
  <c r="BQ467" i="15"/>
  <c r="BO474" i="15"/>
  <c r="BQ474" i="15"/>
  <c r="BO478" i="15"/>
  <c r="BR478" i="15" s="1"/>
  <c r="BQ478" i="15"/>
  <c r="BO517" i="15"/>
  <c r="BQ517" i="15"/>
  <c r="BR520" i="15"/>
  <c r="BV520" i="15"/>
  <c r="BW520" i="15"/>
  <c r="BO524" i="15"/>
  <c r="BQ524" i="15"/>
  <c r="BO542" i="15"/>
  <c r="BR542" i="15" s="1"/>
  <c r="BQ542" i="15"/>
  <c r="BO554" i="15"/>
  <c r="BQ554" i="15"/>
  <c r="BO698" i="15"/>
  <c r="BQ698" i="15"/>
  <c r="BR725" i="15"/>
  <c r="BV725" i="15"/>
  <c r="BV769" i="15"/>
  <c r="BW769" i="15"/>
  <c r="BR797" i="15"/>
  <c r="BV797" i="15"/>
  <c r="BO800" i="15"/>
  <c r="BQ800" i="15"/>
  <c r="BO809" i="15"/>
  <c r="BQ809" i="15"/>
  <c r="BS219" i="15"/>
  <c r="Z820" i="15"/>
  <c r="BO49" i="15"/>
  <c r="BQ49" i="15"/>
  <c r="BX788" i="15"/>
  <c r="BV788" i="15"/>
  <c r="BT820" i="15"/>
  <c r="BQ97" i="15"/>
  <c r="BQ81" i="15"/>
  <c r="BQ65" i="15"/>
  <c r="BV13" i="15"/>
  <c r="BR788" i="15"/>
  <c r="BX747" i="15"/>
  <c r="BV701" i="15"/>
  <c r="BR701" i="15"/>
  <c r="BX627" i="15"/>
  <c r="BV319" i="15"/>
  <c r="BR319" i="15"/>
  <c r="BW261" i="15"/>
  <c r="BR261" i="15"/>
  <c r="BV261" i="15"/>
  <c r="BX261" i="15"/>
  <c r="BQ387" i="15"/>
  <c r="BO387" i="15"/>
  <c r="BO447" i="15"/>
  <c r="BX447" i="15" s="1"/>
  <c r="BQ447" i="15"/>
  <c r="BO450" i="15"/>
  <c r="BQ450" i="15"/>
  <c r="BO457" i="15"/>
  <c r="BQ457" i="15"/>
  <c r="BW508" i="15"/>
  <c r="BX508" i="15"/>
  <c r="BO543" i="15"/>
  <c r="BQ543" i="15"/>
  <c r="BW565" i="15"/>
  <c r="BX565" i="15"/>
  <c r="BO573" i="15"/>
  <c r="BQ573" i="15"/>
  <c r="BO584" i="15"/>
  <c r="BQ584" i="15"/>
  <c r="BR587" i="15"/>
  <c r="BV587" i="15"/>
  <c r="BW587" i="15"/>
  <c r="BO590" i="15"/>
  <c r="BQ590" i="15"/>
  <c r="BO607" i="15"/>
  <c r="BQ607" i="15"/>
  <c r="BR685" i="15"/>
  <c r="BV685" i="15"/>
  <c r="BR762" i="15"/>
  <c r="BV762" i="15"/>
  <c r="BR770" i="15"/>
  <c r="BV770" i="15"/>
  <c r="BW285" i="15"/>
  <c r="BX285" i="15"/>
  <c r="BW301" i="15"/>
  <c r="BX301" i="15"/>
  <c r="BP820" i="15"/>
  <c r="BX351" i="15"/>
  <c r="BQ299" i="15"/>
  <c r="BQ261" i="15"/>
  <c r="BQ317" i="15"/>
  <c r="BO317" i="15"/>
  <c r="BW9" i="15"/>
  <c r="BX9" i="15"/>
  <c r="BW13" i="15"/>
  <c r="BX13" i="15"/>
  <c r="BW17" i="15"/>
  <c r="BR17" i="15"/>
  <c r="BV17" i="15"/>
  <c r="BX17" i="15"/>
  <c r="BO21" i="15"/>
  <c r="BQ21" i="15"/>
  <c r="BO25" i="15"/>
  <c r="BQ25" i="15"/>
  <c r="BO29" i="15"/>
  <c r="BQ29" i="15"/>
  <c r="BW33" i="15"/>
  <c r="BX33" i="15"/>
  <c r="BO37" i="15"/>
  <c r="BQ37" i="15"/>
  <c r="BO41" i="15"/>
  <c r="BQ41" i="15"/>
  <c r="BO45" i="15"/>
  <c r="BQ45" i="15"/>
  <c r="BW53" i="15"/>
  <c r="BR53" i="15"/>
  <c r="BV53" i="15"/>
  <c r="BW57" i="15"/>
  <c r="BR57" i="15"/>
  <c r="BV57" i="15"/>
  <c r="BW61" i="15"/>
  <c r="BR61" i="15"/>
  <c r="BV61" i="15"/>
  <c r="BW65" i="15"/>
  <c r="BR65" i="15"/>
  <c r="BV65" i="15"/>
  <c r="BW69" i="15"/>
  <c r="BR69" i="15"/>
  <c r="BV69" i="15"/>
  <c r="BW73" i="15"/>
  <c r="BR73" i="15"/>
  <c r="BV73" i="15"/>
  <c r="BW77" i="15"/>
  <c r="BR77" i="15"/>
  <c r="BV77" i="15"/>
  <c r="BW81" i="15"/>
  <c r="BR81" i="15"/>
  <c r="BV81" i="15"/>
  <c r="BW85" i="15"/>
  <c r="BR85" i="15"/>
  <c r="BV85" i="15"/>
  <c r="BW89" i="15"/>
  <c r="BR89" i="15"/>
  <c r="BV89" i="15"/>
  <c r="BW93" i="15"/>
  <c r="BR93" i="15"/>
  <c r="BV93" i="15"/>
  <c r="BW97" i="15"/>
  <c r="BR97" i="15"/>
  <c r="BV97" i="15"/>
  <c r="BW101" i="15"/>
  <c r="BX101" i="15"/>
  <c r="BO157" i="15"/>
  <c r="BR157" i="15" s="1"/>
  <c r="BQ157" i="15"/>
  <c r="BO181" i="15"/>
  <c r="BR181" i="15" s="1"/>
  <c r="BQ181" i="15"/>
  <c r="BO185" i="15"/>
  <c r="BR185" i="15" s="1"/>
  <c r="BQ185" i="15"/>
  <c r="BO190" i="15"/>
  <c r="BW190" i="15" s="1"/>
  <c r="BQ190" i="15"/>
  <c r="BO206" i="15"/>
  <c r="BR206" i="15" s="1"/>
  <c r="BQ206" i="15"/>
  <c r="BW780" i="15"/>
  <c r="BX780" i="15"/>
  <c r="BR784" i="15"/>
  <c r="BV784" i="15"/>
  <c r="BW784" i="15"/>
  <c r="BQ13" i="15"/>
  <c r="BX795" i="15"/>
  <c r="BQ335" i="15"/>
  <c r="BO263" i="15"/>
  <c r="BV263" i="15" s="1"/>
  <c r="BQ263" i="15"/>
  <c r="BW327" i="15"/>
  <c r="BR327" i="15"/>
  <c r="BV327" i="15"/>
  <c r="BW385" i="15"/>
  <c r="BX385" i="15"/>
  <c r="BO391" i="15"/>
  <c r="BQ391" i="15"/>
  <c r="BO420" i="15"/>
  <c r="BQ420" i="15"/>
  <c r="BO423" i="15"/>
  <c r="BQ423" i="15"/>
  <c r="BX452" i="15"/>
  <c r="BR452" i="15"/>
  <c r="BV452" i="15"/>
  <c r="BW452" i="15"/>
  <c r="BO455" i="15"/>
  <c r="BQ455" i="15"/>
  <c r="BX516" i="15"/>
  <c r="BW516" i="15"/>
  <c r="BO547" i="15"/>
  <c r="BW547" i="15" s="1"/>
  <c r="BQ547" i="15"/>
  <c r="BX550" i="15"/>
  <c r="BW550" i="15"/>
  <c r="BO580" i="15"/>
  <c r="BQ580" i="15"/>
  <c r="BQ583" i="15"/>
  <c r="BO583" i="15"/>
  <c r="BO612" i="15"/>
  <c r="BQ612" i="15"/>
  <c r="BR615" i="15"/>
  <c r="BV615" i="15"/>
  <c r="BW615" i="15"/>
  <c r="BR641" i="15"/>
  <c r="BV641" i="15"/>
  <c r="BW641" i="15"/>
  <c r="BW644" i="15"/>
  <c r="BX644" i="15"/>
  <c r="BR673" i="15"/>
  <c r="BV673" i="15"/>
  <c r="BW673" i="15"/>
  <c r="BR676" i="15"/>
  <c r="BX676" i="15"/>
  <c r="BR679" i="15"/>
  <c r="BV679" i="15"/>
  <c r="BW679" i="15"/>
  <c r="BR705" i="15"/>
  <c r="BV705" i="15"/>
  <c r="BW705" i="15"/>
  <c r="BR708" i="15"/>
  <c r="BX708" i="15"/>
  <c r="BR711" i="15"/>
  <c r="BV711" i="15"/>
  <c r="BW711" i="15"/>
  <c r="BW737" i="15"/>
  <c r="BX737" i="15"/>
  <c r="BW740" i="15"/>
  <c r="BR740" i="15"/>
  <c r="BV740" i="15"/>
  <c r="BR743" i="15"/>
  <c r="BV743" i="15"/>
  <c r="BW743" i="15"/>
  <c r="BO775" i="15"/>
  <c r="BR775" i="15" s="1"/>
  <c r="BQ775" i="15"/>
  <c r="BO793" i="15"/>
  <c r="BQ793" i="15"/>
  <c r="BR684" i="15"/>
  <c r="BX684" i="15"/>
  <c r="BV101" i="15"/>
  <c r="BR101" i="15"/>
  <c r="BX100" i="15"/>
  <c r="BX93" i="15"/>
  <c r="BQ93" i="15"/>
  <c r="BQ85" i="15"/>
  <c r="BX77" i="15"/>
  <c r="BQ77" i="15"/>
  <c r="BX69" i="15"/>
  <c r="BQ69" i="15"/>
  <c r="BX61" i="15"/>
  <c r="BQ61" i="15"/>
  <c r="BX53" i="15"/>
  <c r="BQ53" i="15"/>
  <c r="BV51" i="15"/>
  <c r="BV33" i="15"/>
  <c r="BR33" i="15"/>
  <c r="BQ31" i="15"/>
  <c r="BQ17" i="15"/>
  <c r="BQ687" i="15"/>
  <c r="BV516" i="15"/>
  <c r="BR516" i="15"/>
  <c r="BX449" i="15"/>
  <c r="BQ399" i="15"/>
  <c r="BQ295" i="15"/>
  <c r="BO156" i="15"/>
  <c r="BX156" i="15" s="1"/>
  <c r="BQ156" i="15"/>
  <c r="BO160" i="15"/>
  <c r="BV160" i="15" s="1"/>
  <c r="BQ160" i="15"/>
  <c r="BO205" i="15"/>
  <c r="BW205" i="15" s="1"/>
  <c r="BQ205" i="15"/>
  <c r="BO213" i="15"/>
  <c r="BX213" i="15" s="1"/>
  <c r="BQ213" i="15"/>
  <c r="BO225" i="15"/>
  <c r="BR225" i="15" s="1"/>
  <c r="BQ225" i="15"/>
  <c r="BO241" i="15"/>
  <c r="BQ241" i="15"/>
  <c r="BR783" i="15"/>
  <c r="BV783" i="15"/>
  <c r="BQ271" i="15"/>
  <c r="BO271" i="15"/>
  <c r="BX271" i="15" s="1"/>
  <c r="BQ303" i="15"/>
  <c r="BO303" i="15"/>
  <c r="BR303" i="15" s="1"/>
  <c r="BW335" i="15"/>
  <c r="BX335" i="15"/>
  <c r="BW393" i="15"/>
  <c r="BR393" i="15"/>
  <c r="BV393" i="15"/>
  <c r="BW399" i="15"/>
  <c r="BR399" i="15"/>
  <c r="BV399" i="15"/>
  <c r="BO428" i="15"/>
  <c r="BQ428" i="15"/>
  <c r="BO431" i="15"/>
  <c r="BQ431" i="15"/>
  <c r="BO461" i="15"/>
  <c r="BQ461" i="15"/>
  <c r="BR471" i="15"/>
  <c r="BV471" i="15"/>
  <c r="BX471" i="15"/>
  <c r="BO475" i="15"/>
  <c r="BQ475" i="15"/>
  <c r="BO482" i="15"/>
  <c r="BQ482" i="15"/>
  <c r="BO486" i="15"/>
  <c r="BQ486" i="15"/>
  <c r="BO525" i="15"/>
  <c r="BQ525" i="15"/>
  <c r="BO558" i="15"/>
  <c r="BQ558" i="15"/>
  <c r="BO588" i="15"/>
  <c r="BX588" i="15" s="1"/>
  <c r="BQ588" i="15"/>
  <c r="BR591" i="15"/>
  <c r="BV591" i="15"/>
  <c r="BW623" i="15"/>
  <c r="BX623" i="15"/>
  <c r="BR652" i="15"/>
  <c r="BX652" i="15"/>
  <c r="BR655" i="15"/>
  <c r="BV655" i="15"/>
  <c r="BW655" i="15"/>
  <c r="BR681" i="15"/>
  <c r="BV681" i="15"/>
  <c r="BW681" i="15"/>
  <c r="BR687" i="15"/>
  <c r="BV687" i="15"/>
  <c r="BW687" i="15"/>
  <c r="BO716" i="15"/>
  <c r="BQ716" i="15"/>
  <c r="BO719" i="15"/>
  <c r="BQ719" i="15"/>
  <c r="BR745" i="15"/>
  <c r="BV745" i="15"/>
  <c r="BW745" i="15"/>
  <c r="BW748" i="15"/>
  <c r="BR748" i="15"/>
  <c r="BV748" i="15"/>
  <c r="BO751" i="15"/>
  <c r="BQ751" i="15"/>
  <c r="BR795" i="15"/>
  <c r="BV795" i="15"/>
  <c r="BR798" i="15"/>
  <c r="BX798" i="15"/>
  <c r="BO801" i="15"/>
  <c r="BQ801" i="15"/>
  <c r="BO15" i="15"/>
  <c r="BW15" i="15" s="1"/>
  <c r="BQ15" i="15"/>
  <c r="BR19" i="15"/>
  <c r="BV19" i="15"/>
  <c r="BR35" i="15"/>
  <c r="BV35" i="15"/>
  <c r="BQ101" i="15"/>
  <c r="BQ100" i="15"/>
  <c r="BQ47" i="15"/>
  <c r="BQ33" i="15"/>
  <c r="BV9" i="15"/>
  <c r="BR9" i="15"/>
  <c r="BW788" i="15"/>
  <c r="BS788" i="15"/>
  <c r="BV787" i="15"/>
  <c r="BX769" i="15"/>
  <c r="BR769" i="15"/>
  <c r="BX743" i="15"/>
  <c r="BQ743" i="15"/>
  <c r="BV737" i="15"/>
  <c r="BR737" i="15"/>
  <c r="BX679" i="15"/>
  <c r="BQ679" i="15"/>
  <c r="BX673" i="15"/>
  <c r="BV623" i="15"/>
  <c r="BR623" i="15"/>
  <c r="BV620" i="15"/>
  <c r="BV550" i="15"/>
  <c r="BR550" i="15"/>
  <c r="BQ516" i="15"/>
  <c r="BW471" i="15"/>
  <c r="BQ471" i="15"/>
  <c r="BQ452" i="15"/>
  <c r="BV449" i="15"/>
  <c r="BR449" i="15"/>
  <c r="BW383" i="15"/>
  <c r="BR383" i="15"/>
  <c r="BV383" i="15"/>
  <c r="BO444" i="15"/>
  <c r="BQ444" i="15"/>
  <c r="BV575" i="15"/>
  <c r="BR575" i="15"/>
  <c r="BV572" i="15"/>
  <c r="BQ508" i="15"/>
  <c r="BQ351" i="15"/>
  <c r="BQ319" i="15"/>
  <c r="BQ247" i="15"/>
  <c r="BO247" i="15"/>
  <c r="BV247" i="15" s="1"/>
  <c r="BQ279" i="15"/>
  <c r="BO279" i="15"/>
  <c r="BX279" i="15" s="1"/>
  <c r="BO489" i="15"/>
  <c r="BQ489" i="15"/>
  <c r="BO493" i="15"/>
  <c r="BQ493" i="15"/>
  <c r="BQ244" i="15"/>
  <c r="BO244" i="15"/>
  <c r="BQ252" i="15"/>
  <c r="BO252" i="15"/>
  <c r="BW257" i="15"/>
  <c r="BX257" i="15"/>
  <c r="BQ260" i="15"/>
  <c r="BO260" i="15"/>
  <c r="BQ268" i="15"/>
  <c r="BO268" i="15"/>
  <c r="BQ276" i="15"/>
  <c r="BO276" i="15"/>
  <c r="BQ284" i="15"/>
  <c r="BO284" i="15"/>
  <c r="BQ292" i="15"/>
  <c r="BO292" i="15"/>
  <c r="BQ300" i="15"/>
  <c r="BO300" i="15"/>
  <c r="BQ308" i="15"/>
  <c r="BO308" i="15"/>
  <c r="BW353" i="15"/>
  <c r="BR353" i="15"/>
  <c r="BV353" i="15"/>
  <c r="BR464" i="15"/>
  <c r="BV464" i="15"/>
  <c r="BW464" i="15"/>
  <c r="BX464" i="15"/>
  <c r="BO468" i="15"/>
  <c r="BQ468" i="15"/>
  <c r="BW496" i="15"/>
  <c r="BX496" i="15"/>
  <c r="BW505" i="15"/>
  <c r="BX505" i="15"/>
  <c r="BR513" i="15"/>
  <c r="BV513" i="15"/>
  <c r="BW513" i="15"/>
  <c r="BO522" i="15"/>
  <c r="BQ522" i="15"/>
  <c r="BO530" i="15"/>
  <c r="BQ530" i="15"/>
  <c r="BR536" i="15"/>
  <c r="BV536" i="15"/>
  <c r="BW536" i="15"/>
  <c r="BR544" i="15"/>
  <c r="BV544" i="15"/>
  <c r="BW544" i="15"/>
  <c r="BR552" i="15"/>
  <c r="BV552" i="15"/>
  <c r="BW552" i="15"/>
  <c r="BW572" i="15"/>
  <c r="BX572" i="15"/>
  <c r="BR577" i="15"/>
  <c r="BV577" i="15"/>
  <c r="BR593" i="15"/>
  <c r="BV593" i="15"/>
  <c r="BR601" i="15"/>
  <c r="BV601" i="15"/>
  <c r="BW620" i="15"/>
  <c r="BX620" i="15"/>
  <c r="BW628" i="15"/>
  <c r="BX628" i="15"/>
  <c r="BX806" i="15"/>
  <c r="BW798" i="15"/>
  <c r="BQ764" i="15"/>
  <c r="BQ756" i="15"/>
  <c r="BQ748" i="15"/>
  <c r="BQ740" i="15"/>
  <c r="BV724" i="15"/>
  <c r="BR724" i="15"/>
  <c r="BW708" i="15"/>
  <c r="BW700" i="15"/>
  <c r="BW692" i="15"/>
  <c r="BW684" i="15"/>
  <c r="BW676" i="15"/>
  <c r="BW668" i="15"/>
  <c r="BW660" i="15"/>
  <c r="BW652" i="15"/>
  <c r="BV644" i="15"/>
  <c r="BR644" i="15"/>
  <c r="BQ636" i="15"/>
  <c r="BW601" i="15"/>
  <c r="BW593" i="15"/>
  <c r="BW577" i="15"/>
  <c r="BW563" i="15"/>
  <c r="BW555" i="15"/>
  <c r="BW510" i="15"/>
  <c r="BV496" i="15"/>
  <c r="BR496" i="15"/>
  <c r="BW806" i="15"/>
  <c r="BV798" i="15"/>
  <c r="BX764" i="15"/>
  <c r="BX756" i="15"/>
  <c r="BX748" i="15"/>
  <c r="BX740" i="15"/>
  <c r="BQ724" i="15"/>
  <c r="BV708" i="15"/>
  <c r="BV700" i="15"/>
  <c r="BV692" i="15"/>
  <c r="BV684" i="15"/>
  <c r="BV676" i="15"/>
  <c r="BV668" i="15"/>
  <c r="BV660" i="15"/>
  <c r="BV652" i="15"/>
  <c r="BQ644" i="15"/>
  <c r="BV628" i="15"/>
  <c r="BR628" i="15"/>
  <c r="BV563" i="15"/>
  <c r="BR563" i="15"/>
  <c r="BV555" i="15"/>
  <c r="BR555" i="15"/>
  <c r="BX552" i="15"/>
  <c r="BX544" i="15"/>
  <c r="BX536" i="15"/>
  <c r="BX513" i="15"/>
  <c r="BQ513" i="15"/>
  <c r="BV510" i="15"/>
  <c r="BR510" i="15"/>
  <c r="BV505" i="15"/>
  <c r="BR505" i="15"/>
  <c r="BV257" i="15"/>
  <c r="BR257" i="15"/>
  <c r="BV806" i="15"/>
  <c r="BQ798" i="15"/>
  <c r="BQ708" i="15"/>
  <c r="BQ700" i="15"/>
  <c r="BQ692" i="15"/>
  <c r="BQ684" i="15"/>
  <c r="BQ676" i="15"/>
  <c r="BQ668" i="15"/>
  <c r="BQ660" i="15"/>
  <c r="BQ652" i="15"/>
  <c r="BX636" i="15"/>
  <c r="BQ505" i="15"/>
  <c r="BQ250" i="15"/>
  <c r="BO250" i="15"/>
  <c r="BW255" i="15"/>
  <c r="BR255" i="15"/>
  <c r="BV255" i="15"/>
  <c r="BX255" i="15"/>
  <c r="BQ258" i="15"/>
  <c r="BO258" i="15"/>
  <c r="BQ266" i="15"/>
  <c r="BO266" i="15"/>
  <c r="BQ274" i="15"/>
  <c r="BO274" i="15"/>
  <c r="BQ282" i="15"/>
  <c r="BO282" i="15"/>
  <c r="BQ290" i="15"/>
  <c r="BO290" i="15"/>
  <c r="BW295" i="15"/>
  <c r="BR295" i="15"/>
  <c r="BV295" i="15"/>
  <c r="BQ298" i="15"/>
  <c r="BO298" i="15"/>
  <c r="BQ306" i="15"/>
  <c r="BO306" i="15"/>
  <c r="BW311" i="15"/>
  <c r="BR311" i="15"/>
  <c r="BV311" i="15"/>
  <c r="BQ314" i="15"/>
  <c r="BO314" i="15"/>
  <c r="BQ378" i="15"/>
  <c r="BO378" i="15"/>
  <c r="BQ386" i="15"/>
  <c r="BO386" i="15"/>
  <c r="BQ394" i="15"/>
  <c r="BO394" i="15"/>
  <c r="BQ402" i="15"/>
  <c r="BO402" i="15"/>
  <c r="BQ248" i="15"/>
  <c r="BO248" i="15"/>
  <c r="BQ256" i="15"/>
  <c r="BO256" i="15"/>
  <c r="BQ264" i="15"/>
  <c r="BO264" i="15"/>
  <c r="BQ272" i="15"/>
  <c r="BO272" i="15"/>
  <c r="BQ280" i="15"/>
  <c r="BO280" i="15"/>
  <c r="BQ288" i="15"/>
  <c r="BO288" i="15"/>
  <c r="BQ296" i="15"/>
  <c r="BO296" i="15"/>
  <c r="BQ304" i="15"/>
  <c r="BO304" i="15"/>
  <c r="BQ312" i="15"/>
  <c r="BO312" i="15"/>
  <c r="BQ246" i="15"/>
  <c r="BO246" i="15"/>
  <c r="BW251" i="15"/>
  <c r="BR251" i="15"/>
  <c r="BV251" i="15"/>
  <c r="BX251" i="15"/>
  <c r="BQ254" i="15"/>
  <c r="BO254" i="15"/>
  <c r="BQ262" i="15"/>
  <c r="BO262" i="15"/>
  <c r="BQ270" i="15"/>
  <c r="BO270" i="15"/>
  <c r="BQ278" i="15"/>
  <c r="BO278" i="15"/>
  <c r="BQ286" i="15"/>
  <c r="BO286" i="15"/>
  <c r="BW291" i="15"/>
  <c r="BR291" i="15"/>
  <c r="BV291" i="15"/>
  <c r="BQ294" i="15"/>
  <c r="BO294" i="15"/>
  <c r="BW299" i="15"/>
  <c r="BR299" i="15"/>
  <c r="BV299" i="15"/>
  <c r="BQ302" i="15"/>
  <c r="BO302" i="15"/>
  <c r="BQ310" i="15"/>
  <c r="BO310" i="15"/>
  <c r="BQ376" i="15"/>
  <c r="BO376" i="15"/>
  <c r="BQ384" i="15"/>
  <c r="BO384" i="15"/>
  <c r="BQ392" i="15"/>
  <c r="BO392" i="15"/>
  <c r="BQ400" i="15"/>
  <c r="BO400" i="15"/>
  <c r="BQ408" i="15"/>
  <c r="BO408" i="15"/>
  <c r="BO316" i="15"/>
  <c r="BO318" i="15"/>
  <c r="BO320" i="15"/>
  <c r="BO322" i="15"/>
  <c r="BO324" i="15"/>
  <c r="BO326" i="15"/>
  <c r="BO328" i="15"/>
  <c r="BO330" i="15"/>
  <c r="BO332" i="15"/>
  <c r="BO334" i="15"/>
  <c r="BO336" i="15"/>
  <c r="BO338" i="15"/>
  <c r="BO340" i="15"/>
  <c r="BO342" i="15"/>
  <c r="BO344" i="15"/>
  <c r="BO346" i="15"/>
  <c r="BO348" i="15"/>
  <c r="BO350" i="15"/>
  <c r="BO352" i="15"/>
  <c r="BO354" i="15"/>
  <c r="BO356" i="15"/>
  <c r="BO358" i="15"/>
  <c r="BO360" i="15"/>
  <c r="BO362" i="15"/>
  <c r="BO364" i="15"/>
  <c r="BO366" i="15"/>
  <c r="BO368" i="15"/>
  <c r="BO370" i="15"/>
  <c r="BO372" i="15"/>
  <c r="BO374" i="15"/>
  <c r="BQ382" i="15"/>
  <c r="BO382" i="15"/>
  <c r="BQ390" i="15"/>
  <c r="BO390" i="15"/>
  <c r="BQ398" i="15"/>
  <c r="BO398" i="15"/>
  <c r="BQ406" i="15"/>
  <c r="BO406" i="15"/>
  <c r="BQ380" i="15"/>
  <c r="BO380" i="15"/>
  <c r="BQ388" i="15"/>
  <c r="BO388" i="15"/>
  <c r="BQ396" i="15"/>
  <c r="BO396" i="15"/>
  <c r="BQ404" i="15"/>
  <c r="BO404" i="15"/>
  <c r="BO90" i="15"/>
  <c r="BQ90" i="15"/>
  <c r="BO14" i="15"/>
  <c r="BQ14" i="15"/>
  <c r="BO106" i="15"/>
  <c r="BQ106" i="15"/>
  <c r="BO118" i="15"/>
  <c r="BQ118" i="15"/>
  <c r="BO126" i="15"/>
  <c r="BQ126" i="15"/>
  <c r="BO138" i="15"/>
  <c r="BQ138" i="15"/>
  <c r="BO146" i="15"/>
  <c r="BQ146" i="15"/>
  <c r="BO154" i="15"/>
  <c r="BQ154" i="15"/>
  <c r="BO166" i="15"/>
  <c r="BQ166" i="15"/>
  <c r="BO174" i="15"/>
  <c r="BQ174" i="15"/>
  <c r="BX182" i="15"/>
  <c r="BW182" i="15"/>
  <c r="BO191" i="15"/>
  <c r="BQ191" i="15"/>
  <c r="BO199" i="15"/>
  <c r="BQ199" i="15"/>
  <c r="BW211" i="15"/>
  <c r="BR211" i="15"/>
  <c r="BV211" i="15"/>
  <c r="BO215" i="15"/>
  <c r="BQ215" i="15"/>
  <c r="BO223" i="15"/>
  <c r="BQ223" i="15"/>
  <c r="BW235" i="15"/>
  <c r="BO772" i="15"/>
  <c r="BQ772" i="15"/>
  <c r="BW781" i="15"/>
  <c r="BX781" i="15"/>
  <c r="BQ781" i="15"/>
  <c r="BQ227" i="15"/>
  <c r="BQ219" i="15"/>
  <c r="BR182" i="15"/>
  <c r="BQ162" i="15"/>
  <c r="Y726" i="16"/>
  <c r="Y717" i="16"/>
  <c r="BS718" i="15"/>
  <c r="Y727" i="16"/>
  <c r="BS728" i="15"/>
  <c r="Y770" i="16"/>
  <c r="BS771" i="15"/>
  <c r="Y780" i="16"/>
  <c r="BS781" i="15"/>
  <c r="BV7" i="15"/>
  <c r="BR7" i="15"/>
  <c r="BW11" i="15"/>
  <c r="BX11" i="15"/>
  <c r="BW19" i="15"/>
  <c r="BX19" i="15"/>
  <c r="BW23" i="15"/>
  <c r="BX23" i="15"/>
  <c r="BW27" i="15"/>
  <c r="BX27" i="15"/>
  <c r="BW31" i="15"/>
  <c r="BX31" i="15"/>
  <c r="BW35" i="15"/>
  <c r="BX35" i="15"/>
  <c r="BW39" i="15"/>
  <c r="BX39" i="15"/>
  <c r="BW43" i="15"/>
  <c r="BX43" i="15"/>
  <c r="BW47" i="15"/>
  <c r="BX47" i="15"/>
  <c r="BW51" i="15"/>
  <c r="BX51" i="15"/>
  <c r="BO95" i="15"/>
  <c r="BQ95" i="15"/>
  <c r="BO99" i="15"/>
  <c r="BQ99" i="15"/>
  <c r="BO103" i="15"/>
  <c r="BQ103" i="15"/>
  <c r="BO107" i="15"/>
  <c r="BQ107" i="15"/>
  <c r="BO111" i="15"/>
  <c r="BQ111" i="15"/>
  <c r="BO115" i="15"/>
  <c r="BQ115" i="15"/>
  <c r="BO119" i="15"/>
  <c r="BQ119" i="15"/>
  <c r="BO123" i="15"/>
  <c r="BQ123" i="15"/>
  <c r="BO127" i="15"/>
  <c r="BQ127" i="15"/>
  <c r="BO131" i="15"/>
  <c r="BQ131" i="15"/>
  <c r="BO135" i="15"/>
  <c r="BQ135" i="15"/>
  <c r="BR139" i="15"/>
  <c r="BV139" i="15"/>
  <c r="BX139" i="15"/>
  <c r="BO143" i="15"/>
  <c r="BQ143" i="15"/>
  <c r="BO147" i="15"/>
  <c r="BQ147" i="15"/>
  <c r="BO151" i="15"/>
  <c r="BQ151" i="15"/>
  <c r="BR155" i="15"/>
  <c r="BV155" i="15"/>
  <c r="BX155" i="15"/>
  <c r="BO159" i="15"/>
  <c r="BQ159" i="15"/>
  <c r="BO163" i="15"/>
  <c r="BQ163" i="15"/>
  <c r="BO167" i="15"/>
  <c r="BQ167" i="15"/>
  <c r="BO171" i="15"/>
  <c r="BQ171" i="15"/>
  <c r="BO175" i="15"/>
  <c r="BQ175" i="15"/>
  <c r="BO179" i="15"/>
  <c r="BQ179" i="15"/>
  <c r="BR183" i="15"/>
  <c r="BV183" i="15"/>
  <c r="BX183" i="15"/>
  <c r="BO187" i="15"/>
  <c r="BQ187" i="15"/>
  <c r="BO192" i="15"/>
  <c r="BQ192" i="15"/>
  <c r="BO196" i="15"/>
  <c r="BQ196" i="15"/>
  <c r="BO200" i="15"/>
  <c r="BQ200" i="15"/>
  <c r="BX204" i="15"/>
  <c r="BW204" i="15"/>
  <c r="BR204" i="15"/>
  <c r="BV204" i="15"/>
  <c r="BO208" i="15"/>
  <c r="BQ208" i="15"/>
  <c r="BO212" i="15"/>
  <c r="BQ212" i="15"/>
  <c r="BO216" i="15"/>
  <c r="BQ216" i="15"/>
  <c r="BO220" i="15"/>
  <c r="BQ220" i="15"/>
  <c r="BO224" i="15"/>
  <c r="BQ224" i="15"/>
  <c r="BO228" i="15"/>
  <c r="BQ228" i="15"/>
  <c r="BO232" i="15"/>
  <c r="BQ232" i="15"/>
  <c r="BO236" i="15"/>
  <c r="BQ236" i="15"/>
  <c r="BO240" i="15"/>
  <c r="BQ240" i="15"/>
  <c r="BO521" i="15"/>
  <c r="BQ521" i="15"/>
  <c r="BO773" i="15"/>
  <c r="BQ773" i="15"/>
  <c r="BO778" i="15"/>
  <c r="BQ778" i="15"/>
  <c r="BO782" i="15"/>
  <c r="BQ782" i="15"/>
  <c r="BO786" i="15"/>
  <c r="BQ786" i="15"/>
  <c r="BO790" i="15"/>
  <c r="BQ790" i="15"/>
  <c r="BW102" i="15"/>
  <c r="BQ98" i="15"/>
  <c r="BW94" i="15"/>
  <c r="BX91" i="15"/>
  <c r="BX83" i="15"/>
  <c r="BX79" i="15"/>
  <c r="BX75" i="15"/>
  <c r="BX71" i="15"/>
  <c r="BX67" i="15"/>
  <c r="BX63" i="15"/>
  <c r="BX59" i="15"/>
  <c r="BX55" i="15"/>
  <c r="BQ51" i="15"/>
  <c r="BV39" i="15"/>
  <c r="BR39" i="15"/>
  <c r="BQ35" i="15"/>
  <c r="BV23" i="15"/>
  <c r="BR23" i="15"/>
  <c r="BQ19" i="15"/>
  <c r="BV789" i="15"/>
  <c r="BQ789" i="15"/>
  <c r="BQ785" i="15"/>
  <c r="BV235" i="15"/>
  <c r="BR235" i="15"/>
  <c r="BQ203" i="15"/>
  <c r="BW183" i="15"/>
  <c r="BQ183" i="15"/>
  <c r="BQ182" i="15"/>
  <c r="Y714" i="16"/>
  <c r="BS715" i="15"/>
  <c r="Y768" i="16"/>
  <c r="BS769" i="15"/>
  <c r="Y800" i="16"/>
  <c r="BS801" i="15"/>
  <c r="BO10" i="15"/>
  <c r="BQ10" i="15"/>
  <c r="BO18" i="15"/>
  <c r="BQ18" i="15"/>
  <c r="BO22" i="15"/>
  <c r="BQ22" i="15"/>
  <c r="BO26" i="15"/>
  <c r="BQ26" i="15"/>
  <c r="BO30" i="15"/>
  <c r="BQ30" i="15"/>
  <c r="BO34" i="15"/>
  <c r="BQ34" i="15"/>
  <c r="BO38" i="15"/>
  <c r="BQ38" i="15"/>
  <c r="BO42" i="15"/>
  <c r="BQ42" i="15"/>
  <c r="BO46" i="15"/>
  <c r="BQ46" i="15"/>
  <c r="BO50" i="15"/>
  <c r="BQ50" i="15"/>
  <c r="BO54" i="15"/>
  <c r="BQ54" i="15"/>
  <c r="BO58" i="15"/>
  <c r="BQ58" i="15"/>
  <c r="BO62" i="15"/>
  <c r="BQ62" i="15"/>
  <c r="BO66" i="15"/>
  <c r="BQ66" i="15"/>
  <c r="BO70" i="15"/>
  <c r="BQ70" i="15"/>
  <c r="BO74" i="15"/>
  <c r="BQ74" i="15"/>
  <c r="BO78" i="15"/>
  <c r="BQ78" i="15"/>
  <c r="BO82" i="15"/>
  <c r="BQ82" i="15"/>
  <c r="BO86" i="15"/>
  <c r="BQ86" i="15"/>
  <c r="BO114" i="15"/>
  <c r="BQ114" i="15"/>
  <c r="BO122" i="15"/>
  <c r="BQ122" i="15"/>
  <c r="BO134" i="15"/>
  <c r="BQ134" i="15"/>
  <c r="BO142" i="15"/>
  <c r="BQ142" i="15"/>
  <c r="BO150" i="15"/>
  <c r="BQ150" i="15"/>
  <c r="BX162" i="15"/>
  <c r="BR162" i="15"/>
  <c r="BV162" i="15"/>
  <c r="BO170" i="15"/>
  <c r="BQ170" i="15"/>
  <c r="BX186" i="15"/>
  <c r="BR186" i="15"/>
  <c r="BV186" i="15"/>
  <c r="BO195" i="15"/>
  <c r="BQ195" i="15"/>
  <c r="BO207" i="15"/>
  <c r="BQ207" i="15"/>
  <c r="BW219" i="15"/>
  <c r="BR219" i="15"/>
  <c r="BO231" i="15"/>
  <c r="BQ231" i="15"/>
  <c r="BO239" i="15"/>
  <c r="BQ239" i="15"/>
  <c r="BO777" i="15"/>
  <c r="BQ777" i="15"/>
  <c r="BW785" i="15"/>
  <c r="BX785" i="15"/>
  <c r="BV98" i="15"/>
  <c r="BR785" i="15"/>
  <c r="BV781" i="15"/>
  <c r="BQ243" i="15"/>
  <c r="BV182" i="15"/>
  <c r="BW162" i="15"/>
  <c r="Y719" i="16"/>
  <c r="BS720" i="15"/>
  <c r="Y731" i="16"/>
  <c r="BS732" i="15"/>
  <c r="Y771" i="16"/>
  <c r="BS772" i="15"/>
  <c r="BO8" i="15"/>
  <c r="BQ8" i="15"/>
  <c r="BO12" i="15"/>
  <c r="BQ12" i="15"/>
  <c r="BO16" i="15"/>
  <c r="BQ16" i="15"/>
  <c r="BO20" i="15"/>
  <c r="BQ20" i="15"/>
  <c r="BO24" i="15"/>
  <c r="BQ24" i="15"/>
  <c r="BO28" i="15"/>
  <c r="BQ28" i="15"/>
  <c r="BO32" i="15"/>
  <c r="BQ32" i="15"/>
  <c r="BO36" i="15"/>
  <c r="BQ36" i="15"/>
  <c r="BO40" i="15"/>
  <c r="BQ40" i="15"/>
  <c r="BO44" i="15"/>
  <c r="BQ44" i="15"/>
  <c r="BO48" i="15"/>
  <c r="BQ48" i="15"/>
  <c r="BO52" i="15"/>
  <c r="BQ52" i="15"/>
  <c r="BO56" i="15"/>
  <c r="BQ56" i="15"/>
  <c r="BO60" i="15"/>
  <c r="BQ60" i="15"/>
  <c r="BO64" i="15"/>
  <c r="BQ64" i="15"/>
  <c r="BO68" i="15"/>
  <c r="BQ68" i="15"/>
  <c r="BO72" i="15"/>
  <c r="BQ72" i="15"/>
  <c r="BO76" i="15"/>
  <c r="BQ76" i="15"/>
  <c r="BO80" i="15"/>
  <c r="BQ80" i="15"/>
  <c r="BO84" i="15"/>
  <c r="BQ84" i="15"/>
  <c r="BO88" i="15"/>
  <c r="BQ88" i="15"/>
  <c r="BO92" i="15"/>
  <c r="BQ92" i="15"/>
  <c r="BR96" i="15"/>
  <c r="BV96" i="15"/>
  <c r="BR100" i="15"/>
  <c r="BV100" i="15"/>
  <c r="BR104" i="15"/>
  <c r="BV104" i="15"/>
  <c r="BO108" i="15"/>
  <c r="BQ108" i="15"/>
  <c r="BO112" i="15"/>
  <c r="BQ112" i="15"/>
  <c r="BO116" i="15"/>
  <c r="BQ116" i="15"/>
  <c r="BO120" i="15"/>
  <c r="BQ120" i="15"/>
  <c r="BX124" i="15"/>
  <c r="BW124" i="15"/>
  <c r="BR124" i="15"/>
  <c r="BV124" i="15"/>
  <c r="BO128" i="15"/>
  <c r="BQ128" i="15"/>
  <c r="BO132" i="15"/>
  <c r="BQ132" i="15"/>
  <c r="BO136" i="15"/>
  <c r="BQ136" i="15"/>
  <c r="BO140" i="15"/>
  <c r="BQ140" i="15"/>
  <c r="BO144" i="15"/>
  <c r="BQ144" i="15"/>
  <c r="BO148" i="15"/>
  <c r="BQ148" i="15"/>
  <c r="BO152" i="15"/>
  <c r="BQ152" i="15"/>
  <c r="BO164" i="15"/>
  <c r="BQ164" i="15"/>
  <c r="BO168" i="15"/>
  <c r="BQ168" i="15"/>
  <c r="BO172" i="15"/>
  <c r="BQ172" i="15"/>
  <c r="BO176" i="15"/>
  <c r="BQ176" i="15"/>
  <c r="BO180" i="15"/>
  <c r="BQ180" i="15"/>
  <c r="BO184" i="15"/>
  <c r="BQ184" i="15"/>
  <c r="BO188" i="15"/>
  <c r="BQ188" i="15"/>
  <c r="BO193" i="15"/>
  <c r="BQ193" i="15"/>
  <c r="BO197" i="15"/>
  <c r="BQ197" i="15"/>
  <c r="BO201" i="15"/>
  <c r="BQ201" i="15"/>
  <c r="BO209" i="15"/>
  <c r="BQ209" i="15"/>
  <c r="BO217" i="15"/>
  <c r="BQ217" i="15"/>
  <c r="BO221" i="15"/>
  <c r="BQ221" i="15"/>
  <c r="BO229" i="15"/>
  <c r="BQ229" i="15"/>
  <c r="BW233" i="15"/>
  <c r="BX233" i="15"/>
  <c r="BR233" i="15"/>
  <c r="BV233" i="15"/>
  <c r="BO237" i="15"/>
  <c r="BQ237" i="15"/>
  <c r="BO531" i="15"/>
  <c r="BQ531" i="15"/>
  <c r="BO774" i="15"/>
  <c r="BQ774" i="15"/>
  <c r="BW779" i="15"/>
  <c r="BR779" i="15"/>
  <c r="BV779" i="15"/>
  <c r="BX779" i="15"/>
  <c r="BW783" i="15"/>
  <c r="BX783" i="15"/>
  <c r="BW787" i="15"/>
  <c r="BX787" i="15"/>
  <c r="BQ7" i="15"/>
  <c r="BW7" i="15"/>
  <c r="BX104" i="15"/>
  <c r="BV102" i="15"/>
  <c r="BR102" i="15"/>
  <c r="BV94" i="15"/>
  <c r="BR94" i="15"/>
  <c r="BV91" i="15"/>
  <c r="BR91" i="15"/>
  <c r="BV87" i="15"/>
  <c r="BR87" i="15"/>
  <c r="BV83" i="15"/>
  <c r="BR83" i="15"/>
  <c r="BV79" i="15"/>
  <c r="BR79" i="15"/>
  <c r="BV75" i="15"/>
  <c r="BR75" i="15"/>
  <c r="BV71" i="15"/>
  <c r="BR71" i="15"/>
  <c r="BV67" i="15"/>
  <c r="BR67" i="15"/>
  <c r="BV63" i="15"/>
  <c r="BR63" i="15"/>
  <c r="BV59" i="15"/>
  <c r="BR59" i="15"/>
  <c r="BV55" i="15"/>
  <c r="BR55" i="15"/>
  <c r="BV43" i="15"/>
  <c r="BR43" i="15"/>
  <c r="BQ39" i="15"/>
  <c r="BV27" i="15"/>
  <c r="BR27" i="15"/>
  <c r="BQ23" i="15"/>
  <c r="BV11" i="15"/>
  <c r="BR11" i="15"/>
  <c r="BQ787" i="15"/>
  <c r="BQ783" i="15"/>
  <c r="BS774" i="15"/>
  <c r="BQ235" i="15"/>
  <c r="BQ211" i="15"/>
  <c r="BQ204" i="15"/>
  <c r="BW186" i="15"/>
  <c r="BQ186" i="15"/>
  <c r="BO110" i="15"/>
  <c r="BQ110" i="15"/>
  <c r="BO130" i="15"/>
  <c r="BQ130" i="15"/>
  <c r="BX158" i="15"/>
  <c r="BW158" i="15"/>
  <c r="BR158" i="15"/>
  <c r="BV158" i="15"/>
  <c r="BO178" i="15"/>
  <c r="BQ178" i="15"/>
  <c r="BR203" i="15"/>
  <c r="BV203" i="15"/>
  <c r="BX203" i="15"/>
  <c r="BW227" i="15"/>
  <c r="BX227" i="15"/>
  <c r="BW243" i="15"/>
  <c r="BX243" i="15"/>
  <c r="BW789" i="15"/>
  <c r="BX789" i="15"/>
  <c r="BR98" i="15"/>
  <c r="BW104" i="15"/>
  <c r="BQ104" i="15"/>
  <c r="BQ102" i="15"/>
  <c r="BW98" i="15"/>
  <c r="BW96" i="15"/>
  <c r="BQ96" i="15"/>
  <c r="BQ94" i="15"/>
  <c r="BQ91" i="15"/>
  <c r="BQ87" i="15"/>
  <c r="BQ83" i="15"/>
  <c r="BQ79" i="15"/>
  <c r="BQ75" i="15"/>
  <c r="BQ71" i="15"/>
  <c r="BQ67" i="15"/>
  <c r="BQ63" i="15"/>
  <c r="BQ59" i="15"/>
  <c r="BQ55" i="15"/>
  <c r="BV47" i="15"/>
  <c r="BR47" i="15"/>
  <c r="BQ43" i="15"/>
  <c r="BV31" i="15"/>
  <c r="BR31" i="15"/>
  <c r="BQ27" i="15"/>
  <c r="BQ11" i="15"/>
  <c r="BR781" i="15"/>
  <c r="BQ779" i="15"/>
  <c r="BV243" i="15"/>
  <c r="BR243" i="15"/>
  <c r="BQ233" i="15"/>
  <c r="BV227" i="15"/>
  <c r="BR227" i="15"/>
  <c r="BQ158" i="15"/>
  <c r="BW155" i="15"/>
  <c r="BQ155" i="15"/>
  <c r="BW139" i="15"/>
  <c r="BQ139" i="15"/>
  <c r="BQ124" i="15"/>
  <c r="BO105" i="15"/>
  <c r="BQ105" i="15"/>
  <c r="BO109" i="15"/>
  <c r="BQ109" i="15"/>
  <c r="BO113" i="15"/>
  <c r="BQ113" i="15"/>
  <c r="BO117" i="15"/>
  <c r="BQ117" i="15"/>
  <c r="BO121" i="15"/>
  <c r="BQ121" i="15"/>
  <c r="BO125" i="15"/>
  <c r="BQ125" i="15"/>
  <c r="BO129" i="15"/>
  <c r="BQ129" i="15"/>
  <c r="BO133" i="15"/>
  <c r="BQ133" i="15"/>
  <c r="BO137" i="15"/>
  <c r="BQ137" i="15"/>
  <c r="BO141" i="15"/>
  <c r="BQ141" i="15"/>
  <c r="BO145" i="15"/>
  <c r="BQ145" i="15"/>
  <c r="BO149" i="15"/>
  <c r="BQ149" i="15"/>
  <c r="BO153" i="15"/>
  <c r="BQ153" i="15"/>
  <c r="BO161" i="15"/>
  <c r="BQ161" i="15"/>
  <c r="BO165" i="15"/>
  <c r="BQ165" i="15"/>
  <c r="BO169" i="15"/>
  <c r="BQ169" i="15"/>
  <c r="BO173" i="15"/>
  <c r="BQ173" i="15"/>
  <c r="BR177" i="15"/>
  <c r="BV177" i="15"/>
  <c r="BO194" i="15"/>
  <c r="BQ194" i="15"/>
  <c r="BX198" i="15"/>
  <c r="BR198" i="15"/>
  <c r="BV198" i="15"/>
  <c r="BW198" i="15"/>
  <c r="BO202" i="15"/>
  <c r="BQ202" i="15"/>
  <c r="BO210" i="15"/>
  <c r="BQ210" i="15"/>
  <c r="BO214" i="15"/>
  <c r="BQ214" i="15"/>
  <c r="BO218" i="15"/>
  <c r="BQ218" i="15"/>
  <c r="BO222" i="15"/>
  <c r="BQ222" i="15"/>
  <c r="BO226" i="15"/>
  <c r="BQ226" i="15"/>
  <c r="BO230" i="15"/>
  <c r="BQ230" i="15"/>
  <c r="BO234" i="15"/>
  <c r="BQ234" i="15"/>
  <c r="BO238" i="15"/>
  <c r="BQ238" i="15"/>
  <c r="BO242" i="15"/>
  <c r="BQ242" i="15"/>
  <c r="BO568" i="15"/>
  <c r="BQ568" i="15"/>
  <c r="BO776" i="15"/>
  <c r="BQ776" i="15"/>
  <c r="BQ788" i="15"/>
  <c r="BQ784" i="15"/>
  <c r="BQ780" i="15"/>
  <c r="BQ198" i="15"/>
  <c r="BW177" i="15"/>
  <c r="BQ177" i="15"/>
  <c r="BL6" i="16"/>
  <c r="BJ788" i="16"/>
  <c r="BK788" i="16"/>
  <c r="BI788" i="16"/>
  <c r="DM788" i="16" s="1"/>
  <c r="BK787" i="16"/>
  <c r="DM787" i="16"/>
  <c r="BJ787" i="16"/>
  <c r="BJ780" i="16"/>
  <c r="BK780" i="16"/>
  <c r="BI780" i="16"/>
  <c r="DM780" i="16" s="1"/>
  <c r="AP8" i="15"/>
  <c r="AO7" i="16" s="1"/>
  <c r="AP9" i="15"/>
  <c r="AO8" i="16" s="1"/>
  <c r="AP10" i="15"/>
  <c r="AO9" i="16" s="1"/>
  <c r="AP11" i="15"/>
  <c r="AO10" i="16" s="1"/>
  <c r="AP12" i="15"/>
  <c r="AO11" i="16" s="1"/>
  <c r="AP13" i="15"/>
  <c r="AO12" i="16" s="1"/>
  <c r="AP14" i="15"/>
  <c r="AO13" i="16" s="1"/>
  <c r="AP15" i="15"/>
  <c r="AO14" i="16" s="1"/>
  <c r="AP16" i="15"/>
  <c r="AO15" i="16" s="1"/>
  <c r="AP17" i="15"/>
  <c r="AO16" i="16" s="1"/>
  <c r="AP18" i="15"/>
  <c r="AO17" i="16" s="1"/>
  <c r="AP19" i="15"/>
  <c r="AO18" i="16" s="1"/>
  <c r="AP20" i="15"/>
  <c r="AO19" i="16" s="1"/>
  <c r="AP21" i="15"/>
  <c r="AO20" i="16" s="1"/>
  <c r="AP22" i="15"/>
  <c r="AO21" i="16" s="1"/>
  <c r="AP23" i="15"/>
  <c r="AO22" i="16" s="1"/>
  <c r="AP24" i="15"/>
  <c r="AO23" i="16" s="1"/>
  <c r="AP25" i="15"/>
  <c r="AO24" i="16" s="1"/>
  <c r="AP26" i="15"/>
  <c r="AO25" i="16" s="1"/>
  <c r="AP27" i="15"/>
  <c r="AO26" i="16" s="1"/>
  <c r="AP28" i="15"/>
  <c r="AO27" i="16" s="1"/>
  <c r="AP29" i="15"/>
  <c r="AO28" i="16" s="1"/>
  <c r="AP30" i="15"/>
  <c r="AO29" i="16" s="1"/>
  <c r="AP31" i="15"/>
  <c r="AO30" i="16" s="1"/>
  <c r="AP32" i="15"/>
  <c r="AO31" i="16" s="1"/>
  <c r="AP33" i="15"/>
  <c r="AO32" i="16" s="1"/>
  <c r="AP34" i="15"/>
  <c r="AO33" i="16" s="1"/>
  <c r="AP35" i="15"/>
  <c r="AO34" i="16" s="1"/>
  <c r="AP36" i="15"/>
  <c r="AO35" i="16" s="1"/>
  <c r="AP37" i="15"/>
  <c r="AO36" i="16" s="1"/>
  <c r="AP38" i="15"/>
  <c r="AO37" i="16" s="1"/>
  <c r="AP39" i="15"/>
  <c r="AO38" i="16" s="1"/>
  <c r="AP40" i="15"/>
  <c r="AO39" i="16" s="1"/>
  <c r="AP41" i="15"/>
  <c r="AO40" i="16" s="1"/>
  <c r="AP42" i="15"/>
  <c r="AO41" i="16" s="1"/>
  <c r="AP43" i="15"/>
  <c r="AO42" i="16" s="1"/>
  <c r="AP44" i="15"/>
  <c r="AO43" i="16" s="1"/>
  <c r="AP45" i="15"/>
  <c r="AO44" i="16" s="1"/>
  <c r="AP46" i="15"/>
  <c r="AO45" i="16" s="1"/>
  <c r="AP47" i="15"/>
  <c r="AO46" i="16" s="1"/>
  <c r="AP48" i="15"/>
  <c r="AO47" i="16" s="1"/>
  <c r="AP49" i="15"/>
  <c r="AO48" i="16" s="1"/>
  <c r="AP50" i="15"/>
  <c r="AO49" i="16" s="1"/>
  <c r="AP51" i="15"/>
  <c r="AO50" i="16" s="1"/>
  <c r="AP52" i="15"/>
  <c r="AO51" i="16" s="1"/>
  <c r="AP53" i="15"/>
  <c r="AO52" i="16" s="1"/>
  <c r="AP54" i="15"/>
  <c r="AO53" i="16" s="1"/>
  <c r="AP55" i="15"/>
  <c r="AO54" i="16" s="1"/>
  <c r="AP56" i="15"/>
  <c r="AO55" i="16" s="1"/>
  <c r="AP57" i="15"/>
  <c r="AO56" i="16" s="1"/>
  <c r="AP58" i="15"/>
  <c r="AO57" i="16" s="1"/>
  <c r="AP59" i="15"/>
  <c r="AO58" i="16" s="1"/>
  <c r="AP60" i="15"/>
  <c r="AO59" i="16" s="1"/>
  <c r="AP61" i="15"/>
  <c r="AO60" i="16" s="1"/>
  <c r="AP62" i="15"/>
  <c r="AO61" i="16" s="1"/>
  <c r="AP63" i="15"/>
  <c r="AO62" i="16" s="1"/>
  <c r="AP64" i="15"/>
  <c r="AO63" i="16" s="1"/>
  <c r="AP65" i="15"/>
  <c r="AO64" i="16" s="1"/>
  <c r="AP66" i="15"/>
  <c r="AO65" i="16" s="1"/>
  <c r="AP67" i="15"/>
  <c r="AO66" i="16" s="1"/>
  <c r="AP68" i="15"/>
  <c r="AO67" i="16" s="1"/>
  <c r="AP69" i="15"/>
  <c r="AO68" i="16" s="1"/>
  <c r="AP70" i="15"/>
  <c r="AO69" i="16" s="1"/>
  <c r="AP71" i="15"/>
  <c r="AO70" i="16" s="1"/>
  <c r="AP72" i="15"/>
  <c r="AO71" i="16" s="1"/>
  <c r="AP73" i="15"/>
  <c r="AO72" i="16" s="1"/>
  <c r="AP74" i="15"/>
  <c r="AO73" i="16" s="1"/>
  <c r="AP75" i="15"/>
  <c r="AO74" i="16" s="1"/>
  <c r="AP76" i="15"/>
  <c r="AO75" i="16" s="1"/>
  <c r="AP77" i="15"/>
  <c r="AO76" i="16" s="1"/>
  <c r="AP78" i="15"/>
  <c r="AO77" i="16" s="1"/>
  <c r="AP79" i="15"/>
  <c r="AO78" i="16" s="1"/>
  <c r="AP80" i="15"/>
  <c r="AO79" i="16" s="1"/>
  <c r="AP81" i="15"/>
  <c r="AO80" i="16" s="1"/>
  <c r="AP82" i="15"/>
  <c r="AO81" i="16" s="1"/>
  <c r="AP83" i="15"/>
  <c r="AO82" i="16" s="1"/>
  <c r="AP84" i="15"/>
  <c r="AO83" i="16" s="1"/>
  <c r="AP85" i="15"/>
  <c r="AO84" i="16" s="1"/>
  <c r="AP86" i="15"/>
  <c r="AO85" i="16" s="1"/>
  <c r="AP87" i="15"/>
  <c r="AO86" i="16" s="1"/>
  <c r="AP88" i="15"/>
  <c r="AO87" i="16" s="1"/>
  <c r="AP89" i="15"/>
  <c r="AO88" i="16" s="1"/>
  <c r="AP90" i="15"/>
  <c r="AO89" i="16" s="1"/>
  <c r="AP91" i="15"/>
  <c r="AO90" i="16" s="1"/>
  <c r="AP92" i="15"/>
  <c r="AO91" i="16" s="1"/>
  <c r="AP93" i="15"/>
  <c r="AO92" i="16" s="1"/>
  <c r="AP94" i="15"/>
  <c r="AO93" i="16" s="1"/>
  <c r="AP95" i="15"/>
  <c r="AO94" i="16" s="1"/>
  <c r="AP96" i="15"/>
  <c r="AO95" i="16" s="1"/>
  <c r="AP97" i="15"/>
  <c r="AO96" i="16" s="1"/>
  <c r="AP98" i="15"/>
  <c r="AO97" i="16" s="1"/>
  <c r="AP99" i="15"/>
  <c r="AO98" i="16" s="1"/>
  <c r="AP100" i="15"/>
  <c r="AO99" i="16" s="1"/>
  <c r="AP101" i="15"/>
  <c r="AO100" i="16" s="1"/>
  <c r="AP102" i="15"/>
  <c r="AO101" i="16" s="1"/>
  <c r="AP103" i="15"/>
  <c r="AO102" i="16" s="1"/>
  <c r="AP104" i="15"/>
  <c r="AO103" i="16" s="1"/>
  <c r="AP105" i="15"/>
  <c r="AO104" i="16" s="1"/>
  <c r="AP106" i="15"/>
  <c r="AO105" i="16" s="1"/>
  <c r="AP107" i="15"/>
  <c r="AO106" i="16" s="1"/>
  <c r="AP108" i="15"/>
  <c r="AO107" i="16" s="1"/>
  <c r="AP109" i="15"/>
  <c r="AO108" i="16" s="1"/>
  <c r="AP110" i="15"/>
  <c r="AO109" i="16" s="1"/>
  <c r="AP111" i="15"/>
  <c r="AO110" i="16" s="1"/>
  <c r="AP112" i="15"/>
  <c r="AO111" i="16" s="1"/>
  <c r="AP113" i="15"/>
  <c r="AO112" i="16" s="1"/>
  <c r="AP114" i="15"/>
  <c r="AO113" i="16" s="1"/>
  <c r="AP115" i="15"/>
  <c r="AO114" i="16" s="1"/>
  <c r="AP116" i="15"/>
  <c r="AO115" i="16" s="1"/>
  <c r="AP117" i="15"/>
  <c r="AO116" i="16" s="1"/>
  <c r="AP118" i="15"/>
  <c r="AO117" i="16" s="1"/>
  <c r="AP119" i="15"/>
  <c r="AO118" i="16" s="1"/>
  <c r="AP120" i="15"/>
  <c r="AO119" i="16" s="1"/>
  <c r="AP121" i="15"/>
  <c r="AO120" i="16" s="1"/>
  <c r="AP122" i="15"/>
  <c r="AO121" i="16" s="1"/>
  <c r="AP123" i="15"/>
  <c r="AO122" i="16" s="1"/>
  <c r="AP124" i="15"/>
  <c r="AO123" i="16" s="1"/>
  <c r="AP125" i="15"/>
  <c r="AO124" i="16" s="1"/>
  <c r="AP126" i="15"/>
  <c r="AO125" i="16" s="1"/>
  <c r="AP127" i="15"/>
  <c r="AO126" i="16" s="1"/>
  <c r="AP128" i="15"/>
  <c r="AO127" i="16" s="1"/>
  <c r="AP129" i="15"/>
  <c r="AO128" i="16" s="1"/>
  <c r="AP130" i="15"/>
  <c r="AO129" i="16" s="1"/>
  <c r="AP131" i="15"/>
  <c r="AO130" i="16" s="1"/>
  <c r="AP132" i="15"/>
  <c r="AO131" i="16" s="1"/>
  <c r="AP133" i="15"/>
  <c r="AO132" i="16" s="1"/>
  <c r="AP134" i="15"/>
  <c r="AO133" i="16" s="1"/>
  <c r="AP135" i="15"/>
  <c r="AO134" i="16" s="1"/>
  <c r="AP136" i="15"/>
  <c r="AO135" i="16" s="1"/>
  <c r="AP137" i="15"/>
  <c r="AO136" i="16" s="1"/>
  <c r="AP138" i="15"/>
  <c r="AO137" i="16" s="1"/>
  <c r="AP139" i="15"/>
  <c r="AO138" i="16" s="1"/>
  <c r="AP140" i="15"/>
  <c r="AO139" i="16" s="1"/>
  <c r="AP141" i="15"/>
  <c r="AO140" i="16" s="1"/>
  <c r="AP142" i="15"/>
  <c r="AO141" i="16" s="1"/>
  <c r="AP143" i="15"/>
  <c r="AO142" i="16" s="1"/>
  <c r="AP144" i="15"/>
  <c r="AO143" i="16" s="1"/>
  <c r="AP145" i="15"/>
  <c r="AO144" i="16" s="1"/>
  <c r="AP146" i="15"/>
  <c r="AO145" i="16" s="1"/>
  <c r="AP147" i="15"/>
  <c r="AO146" i="16" s="1"/>
  <c r="AP148" i="15"/>
  <c r="AO147" i="16" s="1"/>
  <c r="AP149" i="15"/>
  <c r="AO148" i="16" s="1"/>
  <c r="AP150" i="15"/>
  <c r="AO149" i="16" s="1"/>
  <c r="AP151" i="15"/>
  <c r="AO150" i="16" s="1"/>
  <c r="AP152" i="15"/>
  <c r="AO151" i="16" s="1"/>
  <c r="AP153" i="15"/>
  <c r="AO152" i="16" s="1"/>
  <c r="AP154" i="15"/>
  <c r="AO153" i="16" s="1"/>
  <c r="AP155" i="15"/>
  <c r="AO154" i="16" s="1"/>
  <c r="AP156" i="15"/>
  <c r="AO155" i="16" s="1"/>
  <c r="AP157" i="15"/>
  <c r="AO156" i="16" s="1"/>
  <c r="AP158" i="15"/>
  <c r="AO157" i="16" s="1"/>
  <c r="AP159" i="15"/>
  <c r="AO158" i="16" s="1"/>
  <c r="AP160" i="15"/>
  <c r="AO159" i="16" s="1"/>
  <c r="AP161" i="15"/>
  <c r="AO160" i="16" s="1"/>
  <c r="AP162" i="15"/>
  <c r="AO161" i="16" s="1"/>
  <c r="AP163" i="15"/>
  <c r="AO162" i="16" s="1"/>
  <c r="AP164" i="15"/>
  <c r="AO163" i="16" s="1"/>
  <c r="AP165" i="15"/>
  <c r="AO164" i="16" s="1"/>
  <c r="AP166" i="15"/>
  <c r="AO165" i="16" s="1"/>
  <c r="AP167" i="15"/>
  <c r="AO166" i="16" s="1"/>
  <c r="AP168" i="15"/>
  <c r="AO167" i="16" s="1"/>
  <c r="AP169" i="15"/>
  <c r="AO168" i="16" s="1"/>
  <c r="AP170" i="15"/>
  <c r="AO169" i="16" s="1"/>
  <c r="AP171" i="15"/>
  <c r="AO170" i="16" s="1"/>
  <c r="AP172" i="15"/>
  <c r="AO171" i="16" s="1"/>
  <c r="AP173" i="15"/>
  <c r="AO172" i="16" s="1"/>
  <c r="AP174" i="15"/>
  <c r="AO173" i="16" s="1"/>
  <c r="AP175" i="15"/>
  <c r="AO174" i="16" s="1"/>
  <c r="AP176" i="15"/>
  <c r="AO175" i="16" s="1"/>
  <c r="AP177" i="15"/>
  <c r="AO176" i="16" s="1"/>
  <c r="AP178" i="15"/>
  <c r="AO177" i="16" s="1"/>
  <c r="AP179" i="15"/>
  <c r="AO178" i="16" s="1"/>
  <c r="AP180" i="15"/>
  <c r="AO179" i="16" s="1"/>
  <c r="AP181" i="15"/>
  <c r="AO180" i="16" s="1"/>
  <c r="AP182" i="15"/>
  <c r="AO181" i="16" s="1"/>
  <c r="AP183" i="15"/>
  <c r="AO182" i="16" s="1"/>
  <c r="AP184" i="15"/>
  <c r="AO183" i="16" s="1"/>
  <c r="AP185" i="15"/>
  <c r="AO184" i="16" s="1"/>
  <c r="AP186" i="15"/>
  <c r="AO185" i="16" s="1"/>
  <c r="AP187" i="15"/>
  <c r="AO186" i="16" s="1"/>
  <c r="AP188" i="15"/>
  <c r="AO187" i="16" s="1"/>
  <c r="AP189" i="15"/>
  <c r="AO188" i="16" s="1"/>
  <c r="AP190" i="15"/>
  <c r="AO189" i="16" s="1"/>
  <c r="AP191" i="15"/>
  <c r="AO190" i="16" s="1"/>
  <c r="AP192" i="15"/>
  <c r="AO191" i="16" s="1"/>
  <c r="AP193" i="15"/>
  <c r="AO192" i="16" s="1"/>
  <c r="AP194" i="15"/>
  <c r="AO193" i="16" s="1"/>
  <c r="AP195" i="15"/>
  <c r="AO194" i="16" s="1"/>
  <c r="AP196" i="15"/>
  <c r="AO195" i="16" s="1"/>
  <c r="AP197" i="15"/>
  <c r="AO196" i="16" s="1"/>
  <c r="AP198" i="15"/>
  <c r="AO197" i="16" s="1"/>
  <c r="AP199" i="15"/>
  <c r="AO198" i="16" s="1"/>
  <c r="AP200" i="15"/>
  <c r="AO199" i="16" s="1"/>
  <c r="AP201" i="15"/>
  <c r="AO200" i="16" s="1"/>
  <c r="AP202" i="15"/>
  <c r="AO201" i="16" s="1"/>
  <c r="AP203" i="15"/>
  <c r="AO202" i="16" s="1"/>
  <c r="AP204" i="15"/>
  <c r="AO203" i="16" s="1"/>
  <c r="AP205" i="15"/>
  <c r="AO204" i="16" s="1"/>
  <c r="AP206" i="15"/>
  <c r="AO205" i="16" s="1"/>
  <c r="AP207" i="15"/>
  <c r="AO206" i="16" s="1"/>
  <c r="AP208" i="15"/>
  <c r="AO207" i="16" s="1"/>
  <c r="AP209" i="15"/>
  <c r="AO208" i="16" s="1"/>
  <c r="AP210" i="15"/>
  <c r="AO209" i="16" s="1"/>
  <c r="AP211" i="15"/>
  <c r="AO210" i="16" s="1"/>
  <c r="AP212" i="15"/>
  <c r="AO211" i="16" s="1"/>
  <c r="AP213" i="15"/>
  <c r="AO212" i="16" s="1"/>
  <c r="AP214" i="15"/>
  <c r="AO213" i="16" s="1"/>
  <c r="AP215" i="15"/>
  <c r="AO214" i="16" s="1"/>
  <c r="AP216" i="15"/>
  <c r="AO215" i="16" s="1"/>
  <c r="AP217" i="15"/>
  <c r="AO216" i="16" s="1"/>
  <c r="AP218" i="15"/>
  <c r="AO217" i="16" s="1"/>
  <c r="AP219" i="15"/>
  <c r="AO218" i="16" s="1"/>
  <c r="AP220" i="15"/>
  <c r="AO219" i="16" s="1"/>
  <c r="AP221" i="15"/>
  <c r="AO220" i="16" s="1"/>
  <c r="AP222" i="15"/>
  <c r="AO221" i="16" s="1"/>
  <c r="AP223" i="15"/>
  <c r="AO222" i="16" s="1"/>
  <c r="AP224" i="15"/>
  <c r="AO223" i="16" s="1"/>
  <c r="AP225" i="15"/>
  <c r="AO224" i="16" s="1"/>
  <c r="AP226" i="15"/>
  <c r="AO225" i="16" s="1"/>
  <c r="AP227" i="15"/>
  <c r="AO226" i="16" s="1"/>
  <c r="AP228" i="15"/>
  <c r="AO227" i="16" s="1"/>
  <c r="AP229" i="15"/>
  <c r="AO228" i="16" s="1"/>
  <c r="AP230" i="15"/>
  <c r="AO229" i="16" s="1"/>
  <c r="AP231" i="15"/>
  <c r="AO230" i="16" s="1"/>
  <c r="AP232" i="15"/>
  <c r="AO231" i="16" s="1"/>
  <c r="AP233" i="15"/>
  <c r="AO232" i="16" s="1"/>
  <c r="AP234" i="15"/>
  <c r="AO233" i="16" s="1"/>
  <c r="AP235" i="15"/>
  <c r="AO234" i="16" s="1"/>
  <c r="AP236" i="15"/>
  <c r="AO235" i="16" s="1"/>
  <c r="AP237" i="15"/>
  <c r="AO236" i="16" s="1"/>
  <c r="AP238" i="15"/>
  <c r="AO237" i="16" s="1"/>
  <c r="AP239" i="15"/>
  <c r="AO238" i="16" s="1"/>
  <c r="AP240" i="15"/>
  <c r="AO239" i="16" s="1"/>
  <c r="AP241" i="15"/>
  <c r="AO240" i="16" s="1"/>
  <c r="AP242" i="15"/>
  <c r="AO241" i="16" s="1"/>
  <c r="AP243" i="15"/>
  <c r="AO242" i="16" s="1"/>
  <c r="AP244" i="15"/>
  <c r="AO243" i="16" s="1"/>
  <c r="AP245" i="15"/>
  <c r="AO244" i="16" s="1"/>
  <c r="AP246" i="15"/>
  <c r="AO245" i="16" s="1"/>
  <c r="AP247" i="15"/>
  <c r="AO246" i="16" s="1"/>
  <c r="AP248" i="15"/>
  <c r="AO247" i="16" s="1"/>
  <c r="AP249" i="15"/>
  <c r="AO248" i="16" s="1"/>
  <c r="AP250" i="15"/>
  <c r="AO249" i="16" s="1"/>
  <c r="AP251" i="15"/>
  <c r="AO250" i="16" s="1"/>
  <c r="AP252" i="15"/>
  <c r="AO251" i="16" s="1"/>
  <c r="AP253" i="15"/>
  <c r="AO252" i="16" s="1"/>
  <c r="AP254" i="15"/>
  <c r="AO253" i="16" s="1"/>
  <c r="AP255" i="15"/>
  <c r="AO254" i="16" s="1"/>
  <c r="AP256" i="15"/>
  <c r="AO255" i="16" s="1"/>
  <c r="AP257" i="15"/>
  <c r="AO256" i="16" s="1"/>
  <c r="AP258" i="15"/>
  <c r="AO257" i="16" s="1"/>
  <c r="AP259" i="15"/>
  <c r="AO258" i="16" s="1"/>
  <c r="AP260" i="15"/>
  <c r="AO259" i="16" s="1"/>
  <c r="AP261" i="15"/>
  <c r="AO260" i="16" s="1"/>
  <c r="AP262" i="15"/>
  <c r="AO261" i="16" s="1"/>
  <c r="AP263" i="15"/>
  <c r="AO262" i="16" s="1"/>
  <c r="AP264" i="15"/>
  <c r="AO263" i="16" s="1"/>
  <c r="AP265" i="15"/>
  <c r="AO264" i="16" s="1"/>
  <c r="AP266" i="15"/>
  <c r="AO265" i="16" s="1"/>
  <c r="AP267" i="15"/>
  <c r="AO266" i="16" s="1"/>
  <c r="AP268" i="15"/>
  <c r="AO267" i="16" s="1"/>
  <c r="AP269" i="15"/>
  <c r="AO268" i="16" s="1"/>
  <c r="AP270" i="15"/>
  <c r="AO269" i="16" s="1"/>
  <c r="AP271" i="15"/>
  <c r="AO270" i="16" s="1"/>
  <c r="AP272" i="15"/>
  <c r="AO271" i="16" s="1"/>
  <c r="AP273" i="15"/>
  <c r="AO272" i="16" s="1"/>
  <c r="AP274" i="15"/>
  <c r="AO273" i="16" s="1"/>
  <c r="AP275" i="15"/>
  <c r="AO274" i="16" s="1"/>
  <c r="AP276" i="15"/>
  <c r="AO275" i="16" s="1"/>
  <c r="AP277" i="15"/>
  <c r="AO276" i="16" s="1"/>
  <c r="AP278" i="15"/>
  <c r="AO277" i="16" s="1"/>
  <c r="AP279" i="15"/>
  <c r="AO278" i="16" s="1"/>
  <c r="AP280" i="15"/>
  <c r="AO279" i="16" s="1"/>
  <c r="AP281" i="15"/>
  <c r="AO280" i="16" s="1"/>
  <c r="AP282" i="15"/>
  <c r="AO281" i="16" s="1"/>
  <c r="AP283" i="15"/>
  <c r="AO282" i="16" s="1"/>
  <c r="AP284" i="15"/>
  <c r="AO283" i="16" s="1"/>
  <c r="AP285" i="15"/>
  <c r="AO284" i="16" s="1"/>
  <c r="AP286" i="15"/>
  <c r="AO285" i="16" s="1"/>
  <c r="AP287" i="15"/>
  <c r="AO286" i="16" s="1"/>
  <c r="AP288" i="15"/>
  <c r="AO287" i="16" s="1"/>
  <c r="AP289" i="15"/>
  <c r="AO288" i="16" s="1"/>
  <c r="AP290" i="15"/>
  <c r="AO289" i="16" s="1"/>
  <c r="AP291" i="15"/>
  <c r="AO290" i="16" s="1"/>
  <c r="AP292" i="15"/>
  <c r="AO291" i="16" s="1"/>
  <c r="AP293" i="15"/>
  <c r="AO292" i="16" s="1"/>
  <c r="AP294" i="15"/>
  <c r="AO293" i="16" s="1"/>
  <c r="AP295" i="15"/>
  <c r="AO294" i="16" s="1"/>
  <c r="AP296" i="15"/>
  <c r="AO295" i="16" s="1"/>
  <c r="AP297" i="15"/>
  <c r="AO296" i="16" s="1"/>
  <c r="AP298" i="15"/>
  <c r="AO297" i="16" s="1"/>
  <c r="AP299" i="15"/>
  <c r="AO298" i="16" s="1"/>
  <c r="AP300" i="15"/>
  <c r="AO299" i="16" s="1"/>
  <c r="AP301" i="15"/>
  <c r="AO300" i="16" s="1"/>
  <c r="AP302" i="15"/>
  <c r="AO301" i="16" s="1"/>
  <c r="AP303" i="15"/>
  <c r="AO302" i="16" s="1"/>
  <c r="AP304" i="15"/>
  <c r="AO303" i="16" s="1"/>
  <c r="AP305" i="15"/>
  <c r="AO304" i="16" s="1"/>
  <c r="AP306" i="15"/>
  <c r="AO305" i="16" s="1"/>
  <c r="AP307" i="15"/>
  <c r="AO306" i="16" s="1"/>
  <c r="AP308" i="15"/>
  <c r="AO307" i="16" s="1"/>
  <c r="AP309" i="15"/>
  <c r="AO308" i="16" s="1"/>
  <c r="AP310" i="15"/>
  <c r="AO309" i="16" s="1"/>
  <c r="AP311" i="15"/>
  <c r="AO310" i="16" s="1"/>
  <c r="AP312" i="15"/>
  <c r="AO311" i="16" s="1"/>
  <c r="AP313" i="15"/>
  <c r="AO312" i="16" s="1"/>
  <c r="AP314" i="15"/>
  <c r="AO313" i="16" s="1"/>
  <c r="AP315" i="15"/>
  <c r="AO314" i="16" s="1"/>
  <c r="AP316" i="15"/>
  <c r="AO315" i="16" s="1"/>
  <c r="AP317" i="15"/>
  <c r="AO316" i="16" s="1"/>
  <c r="AP318" i="15"/>
  <c r="AO317" i="16" s="1"/>
  <c r="AP319" i="15"/>
  <c r="AO318" i="16" s="1"/>
  <c r="AP320" i="15"/>
  <c r="AO319" i="16" s="1"/>
  <c r="AP321" i="15"/>
  <c r="AO320" i="16" s="1"/>
  <c r="AP322" i="15"/>
  <c r="AO321" i="16" s="1"/>
  <c r="AP323" i="15"/>
  <c r="AO322" i="16" s="1"/>
  <c r="AP324" i="15"/>
  <c r="AO323" i="16" s="1"/>
  <c r="AP325" i="15"/>
  <c r="AO324" i="16" s="1"/>
  <c r="AP326" i="15"/>
  <c r="AO325" i="16" s="1"/>
  <c r="AP327" i="15"/>
  <c r="AO326" i="16" s="1"/>
  <c r="AP328" i="15"/>
  <c r="AO327" i="16" s="1"/>
  <c r="AP329" i="15"/>
  <c r="AO328" i="16" s="1"/>
  <c r="AP330" i="15"/>
  <c r="AO329" i="16" s="1"/>
  <c r="AP331" i="15"/>
  <c r="AO330" i="16" s="1"/>
  <c r="AP332" i="15"/>
  <c r="AO331" i="16" s="1"/>
  <c r="AP333" i="15"/>
  <c r="AO332" i="16" s="1"/>
  <c r="AP334" i="15"/>
  <c r="AO333" i="16" s="1"/>
  <c r="AP335" i="15"/>
  <c r="AO334" i="16" s="1"/>
  <c r="AP336" i="15"/>
  <c r="AO335" i="16" s="1"/>
  <c r="AP337" i="15"/>
  <c r="AO336" i="16" s="1"/>
  <c r="AP338" i="15"/>
  <c r="AO337" i="16" s="1"/>
  <c r="AP339" i="15"/>
  <c r="AO338" i="16" s="1"/>
  <c r="AP340" i="15"/>
  <c r="AO339" i="16" s="1"/>
  <c r="AP341" i="15"/>
  <c r="AO340" i="16" s="1"/>
  <c r="AP342" i="15"/>
  <c r="AO341" i="16" s="1"/>
  <c r="AP343" i="15"/>
  <c r="AO342" i="16" s="1"/>
  <c r="AP344" i="15"/>
  <c r="AO343" i="16" s="1"/>
  <c r="AP345" i="15"/>
  <c r="AO344" i="16" s="1"/>
  <c r="AP346" i="15"/>
  <c r="AO345" i="16" s="1"/>
  <c r="AP347" i="15"/>
  <c r="AO346" i="16" s="1"/>
  <c r="AP348" i="15"/>
  <c r="AO347" i="16" s="1"/>
  <c r="AP349" i="15"/>
  <c r="AO348" i="16" s="1"/>
  <c r="AP350" i="15"/>
  <c r="AO349" i="16" s="1"/>
  <c r="AP351" i="15"/>
  <c r="AO350" i="16" s="1"/>
  <c r="AP352" i="15"/>
  <c r="AO351" i="16" s="1"/>
  <c r="AP353" i="15"/>
  <c r="AO352" i="16" s="1"/>
  <c r="AP354" i="15"/>
  <c r="AO353" i="16" s="1"/>
  <c r="AP355" i="15"/>
  <c r="AO354" i="16" s="1"/>
  <c r="AP356" i="15"/>
  <c r="AO355" i="16" s="1"/>
  <c r="AP357" i="15"/>
  <c r="AO356" i="16" s="1"/>
  <c r="AP358" i="15"/>
  <c r="AO357" i="16" s="1"/>
  <c r="AP359" i="15"/>
  <c r="AO358" i="16" s="1"/>
  <c r="AP360" i="15"/>
  <c r="AO359" i="16" s="1"/>
  <c r="AP361" i="15"/>
  <c r="AO360" i="16" s="1"/>
  <c r="AP362" i="15"/>
  <c r="AO361" i="16" s="1"/>
  <c r="AP363" i="15"/>
  <c r="AO362" i="16" s="1"/>
  <c r="AP364" i="15"/>
  <c r="AO363" i="16" s="1"/>
  <c r="AP365" i="15"/>
  <c r="AO364" i="16" s="1"/>
  <c r="AP366" i="15"/>
  <c r="AO365" i="16" s="1"/>
  <c r="AP367" i="15"/>
  <c r="AO366" i="16" s="1"/>
  <c r="AP368" i="15"/>
  <c r="AO367" i="16" s="1"/>
  <c r="AP369" i="15"/>
  <c r="AO368" i="16" s="1"/>
  <c r="AP370" i="15"/>
  <c r="AO369" i="16" s="1"/>
  <c r="AP371" i="15"/>
  <c r="AO370" i="16" s="1"/>
  <c r="AP372" i="15"/>
  <c r="AO371" i="16" s="1"/>
  <c r="AP373" i="15"/>
  <c r="AO372" i="16" s="1"/>
  <c r="AP374" i="15"/>
  <c r="AO373" i="16" s="1"/>
  <c r="AP375" i="15"/>
  <c r="AO374" i="16" s="1"/>
  <c r="AP376" i="15"/>
  <c r="AO375" i="16" s="1"/>
  <c r="AP377" i="15"/>
  <c r="AO376" i="16" s="1"/>
  <c r="AP378" i="15"/>
  <c r="AO377" i="16" s="1"/>
  <c r="AP379" i="15"/>
  <c r="AO378" i="16" s="1"/>
  <c r="AP380" i="15"/>
  <c r="AO379" i="16" s="1"/>
  <c r="AP381" i="15"/>
  <c r="AO380" i="16" s="1"/>
  <c r="AP382" i="15"/>
  <c r="AO381" i="16" s="1"/>
  <c r="AP383" i="15"/>
  <c r="AO382" i="16" s="1"/>
  <c r="AP384" i="15"/>
  <c r="AO383" i="16" s="1"/>
  <c r="AP385" i="15"/>
  <c r="AO384" i="16" s="1"/>
  <c r="AP386" i="15"/>
  <c r="AO385" i="16" s="1"/>
  <c r="AP387" i="15"/>
  <c r="AO386" i="16" s="1"/>
  <c r="AP388" i="15"/>
  <c r="AO387" i="16" s="1"/>
  <c r="AP389" i="15"/>
  <c r="AO388" i="16" s="1"/>
  <c r="AP390" i="15"/>
  <c r="AO389" i="16" s="1"/>
  <c r="AP391" i="15"/>
  <c r="AO390" i="16" s="1"/>
  <c r="AP392" i="15"/>
  <c r="AO391" i="16" s="1"/>
  <c r="AP393" i="15"/>
  <c r="AO392" i="16" s="1"/>
  <c r="AP394" i="15"/>
  <c r="AO393" i="16" s="1"/>
  <c r="AP395" i="15"/>
  <c r="AO394" i="16" s="1"/>
  <c r="AP396" i="15"/>
  <c r="AO395" i="16" s="1"/>
  <c r="AP397" i="15"/>
  <c r="AO396" i="16" s="1"/>
  <c r="AP398" i="15"/>
  <c r="AO397" i="16" s="1"/>
  <c r="AP399" i="15"/>
  <c r="AO398" i="16" s="1"/>
  <c r="AP400" i="15"/>
  <c r="AO399" i="16" s="1"/>
  <c r="AP401" i="15"/>
  <c r="AO400" i="16" s="1"/>
  <c r="AP402" i="15"/>
  <c r="AO401" i="16" s="1"/>
  <c r="AP403" i="15"/>
  <c r="AO402" i="16" s="1"/>
  <c r="AP404" i="15"/>
  <c r="AO403" i="16" s="1"/>
  <c r="AP405" i="15"/>
  <c r="AO404" i="16" s="1"/>
  <c r="AP406" i="15"/>
  <c r="AO405" i="16" s="1"/>
  <c r="AP407" i="15"/>
  <c r="AO406" i="16" s="1"/>
  <c r="AP408" i="15"/>
  <c r="AO407" i="16" s="1"/>
  <c r="AP409" i="15"/>
  <c r="AO408" i="16" s="1"/>
  <c r="AP410" i="15"/>
  <c r="AO409" i="16" s="1"/>
  <c r="AP411" i="15"/>
  <c r="AO410" i="16" s="1"/>
  <c r="AP412" i="15"/>
  <c r="AO411" i="16" s="1"/>
  <c r="AP413" i="15"/>
  <c r="AO412" i="16" s="1"/>
  <c r="AP414" i="15"/>
  <c r="AO413" i="16" s="1"/>
  <c r="AP415" i="15"/>
  <c r="AO414" i="16" s="1"/>
  <c r="AP416" i="15"/>
  <c r="AO415" i="16" s="1"/>
  <c r="AP417" i="15"/>
  <c r="AO416" i="16" s="1"/>
  <c r="AP418" i="15"/>
  <c r="AO417" i="16" s="1"/>
  <c r="AP419" i="15"/>
  <c r="AO418" i="16" s="1"/>
  <c r="AP420" i="15"/>
  <c r="AO419" i="16" s="1"/>
  <c r="AP421" i="15"/>
  <c r="AO420" i="16" s="1"/>
  <c r="AP422" i="15"/>
  <c r="AO421" i="16" s="1"/>
  <c r="AP423" i="15"/>
  <c r="AO422" i="16" s="1"/>
  <c r="AP424" i="15"/>
  <c r="AO423" i="16" s="1"/>
  <c r="AP425" i="15"/>
  <c r="AO424" i="16" s="1"/>
  <c r="AP426" i="15"/>
  <c r="AO425" i="16" s="1"/>
  <c r="AP427" i="15"/>
  <c r="AO426" i="16" s="1"/>
  <c r="AP428" i="15"/>
  <c r="AO427" i="16" s="1"/>
  <c r="AP429" i="15"/>
  <c r="AO428" i="16" s="1"/>
  <c r="AP430" i="15"/>
  <c r="AO429" i="16" s="1"/>
  <c r="AP431" i="15"/>
  <c r="AO430" i="16" s="1"/>
  <c r="AP432" i="15"/>
  <c r="AO431" i="16" s="1"/>
  <c r="AP433" i="15"/>
  <c r="AO432" i="16" s="1"/>
  <c r="AP434" i="15"/>
  <c r="AO433" i="16" s="1"/>
  <c r="AP435" i="15"/>
  <c r="AO434" i="16" s="1"/>
  <c r="AP436" i="15"/>
  <c r="AO435" i="16" s="1"/>
  <c r="AP437" i="15"/>
  <c r="AO436" i="16" s="1"/>
  <c r="AP438" i="15"/>
  <c r="AO437" i="16" s="1"/>
  <c r="AP439" i="15"/>
  <c r="AO438" i="16" s="1"/>
  <c r="AP440" i="15"/>
  <c r="AO439" i="16" s="1"/>
  <c r="AP441" i="15"/>
  <c r="AO440" i="16" s="1"/>
  <c r="AP442" i="15"/>
  <c r="AO441" i="16" s="1"/>
  <c r="AP443" i="15"/>
  <c r="AO442" i="16" s="1"/>
  <c r="AP444" i="15"/>
  <c r="AO443" i="16" s="1"/>
  <c r="AP445" i="15"/>
  <c r="AO444" i="16" s="1"/>
  <c r="AP446" i="15"/>
  <c r="AO445" i="16" s="1"/>
  <c r="AP447" i="15"/>
  <c r="AO446" i="16" s="1"/>
  <c r="AP448" i="15"/>
  <c r="AO447" i="16" s="1"/>
  <c r="AP449" i="15"/>
  <c r="AO448" i="16" s="1"/>
  <c r="AP450" i="15"/>
  <c r="AO449" i="16" s="1"/>
  <c r="AP451" i="15"/>
  <c r="AO450" i="16" s="1"/>
  <c r="AP452" i="15"/>
  <c r="AO451" i="16" s="1"/>
  <c r="AP453" i="15"/>
  <c r="AO452" i="16" s="1"/>
  <c r="AP454" i="15"/>
  <c r="AO453" i="16" s="1"/>
  <c r="AP455" i="15"/>
  <c r="AO454" i="16" s="1"/>
  <c r="AP456" i="15"/>
  <c r="AO455" i="16" s="1"/>
  <c r="AP457" i="15"/>
  <c r="AO456" i="16" s="1"/>
  <c r="AP458" i="15"/>
  <c r="AO457" i="16" s="1"/>
  <c r="AP459" i="15"/>
  <c r="AO458" i="16" s="1"/>
  <c r="AP460" i="15"/>
  <c r="AO459" i="16" s="1"/>
  <c r="AP461" i="15"/>
  <c r="AO460" i="16" s="1"/>
  <c r="AP462" i="15"/>
  <c r="AO461" i="16" s="1"/>
  <c r="AP463" i="15"/>
  <c r="AO462" i="16" s="1"/>
  <c r="AP464" i="15"/>
  <c r="AO463" i="16" s="1"/>
  <c r="AP465" i="15"/>
  <c r="AO464" i="16" s="1"/>
  <c r="AP466" i="15"/>
  <c r="AO465" i="16" s="1"/>
  <c r="AP467" i="15"/>
  <c r="AO466" i="16" s="1"/>
  <c r="AP468" i="15"/>
  <c r="AO467" i="16" s="1"/>
  <c r="AP469" i="15"/>
  <c r="AO468" i="16" s="1"/>
  <c r="AP470" i="15"/>
  <c r="AO469" i="16" s="1"/>
  <c r="AP471" i="15"/>
  <c r="AO470" i="16" s="1"/>
  <c r="AP472" i="15"/>
  <c r="AO471" i="16" s="1"/>
  <c r="AP473" i="15"/>
  <c r="AO472" i="16" s="1"/>
  <c r="AP474" i="15"/>
  <c r="AO473" i="16" s="1"/>
  <c r="AP475" i="15"/>
  <c r="AO474" i="16" s="1"/>
  <c r="AP476" i="15"/>
  <c r="AO475" i="16" s="1"/>
  <c r="AP477" i="15"/>
  <c r="AO476" i="16" s="1"/>
  <c r="AP478" i="15"/>
  <c r="AO477" i="16" s="1"/>
  <c r="AP479" i="15"/>
  <c r="AO478" i="16" s="1"/>
  <c r="AP480" i="15"/>
  <c r="AO479" i="16" s="1"/>
  <c r="AP481" i="15"/>
  <c r="AO480" i="16" s="1"/>
  <c r="AP482" i="15"/>
  <c r="AO481" i="16" s="1"/>
  <c r="AP483" i="15"/>
  <c r="AO482" i="16" s="1"/>
  <c r="AP484" i="15"/>
  <c r="AO483" i="16" s="1"/>
  <c r="AP485" i="15"/>
  <c r="AO484" i="16" s="1"/>
  <c r="AP486" i="15"/>
  <c r="AO485" i="16" s="1"/>
  <c r="AP487" i="15"/>
  <c r="AO486" i="16" s="1"/>
  <c r="AP488" i="15"/>
  <c r="AO487" i="16" s="1"/>
  <c r="AP489" i="15"/>
  <c r="AO488" i="16" s="1"/>
  <c r="AP490" i="15"/>
  <c r="AO489" i="16" s="1"/>
  <c r="AP491" i="15"/>
  <c r="AO490" i="16" s="1"/>
  <c r="AP492" i="15"/>
  <c r="AO491" i="16" s="1"/>
  <c r="AP493" i="15"/>
  <c r="AO492" i="16" s="1"/>
  <c r="AP494" i="15"/>
  <c r="AO493" i="16" s="1"/>
  <c r="AP495" i="15"/>
  <c r="AO494" i="16" s="1"/>
  <c r="AP496" i="15"/>
  <c r="AO495" i="16" s="1"/>
  <c r="AP497" i="15"/>
  <c r="AO496" i="16" s="1"/>
  <c r="AP498" i="15"/>
  <c r="AO497" i="16" s="1"/>
  <c r="AP499" i="15"/>
  <c r="AO498" i="16" s="1"/>
  <c r="AP500" i="15"/>
  <c r="AO499" i="16" s="1"/>
  <c r="AP501" i="15"/>
  <c r="AO500" i="16" s="1"/>
  <c r="AP502" i="15"/>
  <c r="AO501" i="16" s="1"/>
  <c r="AP503" i="15"/>
  <c r="AO502" i="16" s="1"/>
  <c r="AP504" i="15"/>
  <c r="AO503" i="16" s="1"/>
  <c r="AP505" i="15"/>
  <c r="AO504" i="16" s="1"/>
  <c r="AP506" i="15"/>
  <c r="AO505" i="16" s="1"/>
  <c r="AP507" i="15"/>
  <c r="AO506" i="16" s="1"/>
  <c r="AP508" i="15"/>
  <c r="AO507" i="16" s="1"/>
  <c r="AP509" i="15"/>
  <c r="AO508" i="16" s="1"/>
  <c r="AP510" i="15"/>
  <c r="AO509" i="16" s="1"/>
  <c r="AP511" i="15"/>
  <c r="AO510" i="16" s="1"/>
  <c r="AP512" i="15"/>
  <c r="AO511" i="16" s="1"/>
  <c r="AP513" i="15"/>
  <c r="AO512" i="16" s="1"/>
  <c r="AP514" i="15"/>
  <c r="AO513" i="16" s="1"/>
  <c r="AP515" i="15"/>
  <c r="AO514" i="16" s="1"/>
  <c r="AP516" i="15"/>
  <c r="AO515" i="16" s="1"/>
  <c r="AP517" i="15"/>
  <c r="AO516" i="16" s="1"/>
  <c r="AP518" i="15"/>
  <c r="AO517" i="16" s="1"/>
  <c r="AP519" i="15"/>
  <c r="AO518" i="16" s="1"/>
  <c r="AP520" i="15"/>
  <c r="AO519" i="16" s="1"/>
  <c r="AP521" i="15"/>
  <c r="AO520" i="16" s="1"/>
  <c r="AP522" i="15"/>
  <c r="AO521" i="16" s="1"/>
  <c r="AP523" i="15"/>
  <c r="AO522" i="16" s="1"/>
  <c r="AP524" i="15"/>
  <c r="AO523" i="16" s="1"/>
  <c r="AP525" i="15"/>
  <c r="AO524" i="16" s="1"/>
  <c r="AP526" i="15"/>
  <c r="AO525" i="16" s="1"/>
  <c r="AP527" i="15"/>
  <c r="AO526" i="16" s="1"/>
  <c r="AP528" i="15"/>
  <c r="AO527" i="16" s="1"/>
  <c r="AP529" i="15"/>
  <c r="AO528" i="16" s="1"/>
  <c r="AP530" i="15"/>
  <c r="AO529" i="16" s="1"/>
  <c r="AP531" i="15"/>
  <c r="AO530" i="16" s="1"/>
  <c r="AP532" i="15"/>
  <c r="AO531" i="16" s="1"/>
  <c r="AP533" i="15"/>
  <c r="AO532" i="16" s="1"/>
  <c r="AP534" i="15"/>
  <c r="AO533" i="16" s="1"/>
  <c r="AP535" i="15"/>
  <c r="AO534" i="16" s="1"/>
  <c r="AP536" i="15"/>
  <c r="AO535" i="16" s="1"/>
  <c r="AP537" i="15"/>
  <c r="AO536" i="16" s="1"/>
  <c r="AP538" i="15"/>
  <c r="AO537" i="16" s="1"/>
  <c r="AP539" i="15"/>
  <c r="AO538" i="16" s="1"/>
  <c r="AP540" i="15"/>
  <c r="AO539" i="16" s="1"/>
  <c r="AP541" i="15"/>
  <c r="AO540" i="16" s="1"/>
  <c r="AP542" i="15"/>
  <c r="AO541" i="16" s="1"/>
  <c r="AP543" i="15"/>
  <c r="AO542" i="16" s="1"/>
  <c r="AP544" i="15"/>
  <c r="AO543" i="16" s="1"/>
  <c r="AP545" i="15"/>
  <c r="AO544" i="16" s="1"/>
  <c r="AP546" i="15"/>
  <c r="AO545" i="16" s="1"/>
  <c r="AP547" i="15"/>
  <c r="AO546" i="16" s="1"/>
  <c r="AP548" i="15"/>
  <c r="AO547" i="16" s="1"/>
  <c r="AP549" i="15"/>
  <c r="AO548" i="16" s="1"/>
  <c r="AP550" i="15"/>
  <c r="AO549" i="16" s="1"/>
  <c r="AP551" i="15"/>
  <c r="AO550" i="16" s="1"/>
  <c r="AP552" i="15"/>
  <c r="AO551" i="16" s="1"/>
  <c r="AP553" i="15"/>
  <c r="AO552" i="16" s="1"/>
  <c r="AP554" i="15"/>
  <c r="AO553" i="16" s="1"/>
  <c r="AP555" i="15"/>
  <c r="AO554" i="16" s="1"/>
  <c r="AP556" i="15"/>
  <c r="AO555" i="16" s="1"/>
  <c r="AP557" i="15"/>
  <c r="AO556" i="16" s="1"/>
  <c r="AP558" i="15"/>
  <c r="AO557" i="16" s="1"/>
  <c r="AP559" i="15"/>
  <c r="AO558" i="16" s="1"/>
  <c r="AP560" i="15"/>
  <c r="AO559" i="16" s="1"/>
  <c r="AP561" i="15"/>
  <c r="AO560" i="16" s="1"/>
  <c r="AP562" i="15"/>
  <c r="AO561" i="16" s="1"/>
  <c r="AP563" i="15"/>
  <c r="AO562" i="16" s="1"/>
  <c r="AP564" i="15"/>
  <c r="AO563" i="16" s="1"/>
  <c r="AP565" i="15"/>
  <c r="AO564" i="16" s="1"/>
  <c r="AP566" i="15"/>
  <c r="AO565" i="16" s="1"/>
  <c r="AP567" i="15"/>
  <c r="AO566" i="16" s="1"/>
  <c r="AP568" i="15"/>
  <c r="AO567" i="16" s="1"/>
  <c r="AP569" i="15"/>
  <c r="AO568" i="16" s="1"/>
  <c r="AP570" i="15"/>
  <c r="AO569" i="16" s="1"/>
  <c r="AP571" i="15"/>
  <c r="AO570" i="16" s="1"/>
  <c r="AP572" i="15"/>
  <c r="AO571" i="16" s="1"/>
  <c r="AP573" i="15"/>
  <c r="AO572" i="16" s="1"/>
  <c r="AP574" i="15"/>
  <c r="AO573" i="16" s="1"/>
  <c r="AP575" i="15"/>
  <c r="AO574" i="16" s="1"/>
  <c r="AP576" i="15"/>
  <c r="AO575" i="16" s="1"/>
  <c r="AP577" i="15"/>
  <c r="AO576" i="16" s="1"/>
  <c r="AP578" i="15"/>
  <c r="AO577" i="16" s="1"/>
  <c r="AP579" i="15"/>
  <c r="AO578" i="16" s="1"/>
  <c r="AP580" i="15"/>
  <c r="AO579" i="16" s="1"/>
  <c r="AP581" i="15"/>
  <c r="AO580" i="16" s="1"/>
  <c r="AP582" i="15"/>
  <c r="AO581" i="16" s="1"/>
  <c r="AP583" i="15"/>
  <c r="AO582" i="16" s="1"/>
  <c r="AP584" i="15"/>
  <c r="AO583" i="16" s="1"/>
  <c r="AP585" i="15"/>
  <c r="AO584" i="16" s="1"/>
  <c r="AP586" i="15"/>
  <c r="AO585" i="16" s="1"/>
  <c r="AP587" i="15"/>
  <c r="AO586" i="16" s="1"/>
  <c r="AP588" i="15"/>
  <c r="AO587" i="16" s="1"/>
  <c r="AP589" i="15"/>
  <c r="AO588" i="16" s="1"/>
  <c r="AP590" i="15"/>
  <c r="AO589" i="16" s="1"/>
  <c r="AP591" i="15"/>
  <c r="AO590" i="16" s="1"/>
  <c r="AP592" i="15"/>
  <c r="AO591" i="16" s="1"/>
  <c r="AP593" i="15"/>
  <c r="AO592" i="16" s="1"/>
  <c r="AP594" i="15"/>
  <c r="AO593" i="16" s="1"/>
  <c r="AP595" i="15"/>
  <c r="AO594" i="16" s="1"/>
  <c r="AP596" i="15"/>
  <c r="AO595" i="16" s="1"/>
  <c r="AP597" i="15"/>
  <c r="AO596" i="16" s="1"/>
  <c r="AP598" i="15"/>
  <c r="AO597" i="16" s="1"/>
  <c r="AP599" i="15"/>
  <c r="AO598" i="16" s="1"/>
  <c r="AP600" i="15"/>
  <c r="AO599" i="16" s="1"/>
  <c r="AP601" i="15"/>
  <c r="AO600" i="16" s="1"/>
  <c r="AP602" i="15"/>
  <c r="AO601" i="16" s="1"/>
  <c r="AP603" i="15"/>
  <c r="AO602" i="16" s="1"/>
  <c r="AP604" i="15"/>
  <c r="AO603" i="16" s="1"/>
  <c r="AP605" i="15"/>
  <c r="AO604" i="16" s="1"/>
  <c r="AP606" i="15"/>
  <c r="AO605" i="16" s="1"/>
  <c r="AP607" i="15"/>
  <c r="AO606" i="16" s="1"/>
  <c r="AP608" i="15"/>
  <c r="AO607" i="16" s="1"/>
  <c r="AP609" i="15"/>
  <c r="AO608" i="16" s="1"/>
  <c r="AP610" i="15"/>
  <c r="AO609" i="16" s="1"/>
  <c r="AP611" i="15"/>
  <c r="AO610" i="16" s="1"/>
  <c r="AP612" i="15"/>
  <c r="AO611" i="16" s="1"/>
  <c r="AP613" i="15"/>
  <c r="AO612" i="16" s="1"/>
  <c r="AP614" i="15"/>
  <c r="AO613" i="16" s="1"/>
  <c r="AP615" i="15"/>
  <c r="AO614" i="16" s="1"/>
  <c r="AP616" i="15"/>
  <c r="AO615" i="16" s="1"/>
  <c r="AP617" i="15"/>
  <c r="AO616" i="16" s="1"/>
  <c r="AP618" i="15"/>
  <c r="AO617" i="16" s="1"/>
  <c r="AP619" i="15"/>
  <c r="AO618" i="16" s="1"/>
  <c r="AP620" i="15"/>
  <c r="AO619" i="16" s="1"/>
  <c r="AP621" i="15"/>
  <c r="AO620" i="16" s="1"/>
  <c r="AP622" i="15"/>
  <c r="AO621" i="16" s="1"/>
  <c r="AP623" i="15"/>
  <c r="AO622" i="16" s="1"/>
  <c r="AP624" i="15"/>
  <c r="AO623" i="16" s="1"/>
  <c r="AP625" i="15"/>
  <c r="AO624" i="16" s="1"/>
  <c r="AP626" i="15"/>
  <c r="AO625" i="16" s="1"/>
  <c r="AP627" i="15"/>
  <c r="AO626" i="16" s="1"/>
  <c r="AP628" i="15"/>
  <c r="AO627" i="16" s="1"/>
  <c r="AP629" i="15"/>
  <c r="AO628" i="16" s="1"/>
  <c r="AP630" i="15"/>
  <c r="AO629" i="16" s="1"/>
  <c r="AP631" i="15"/>
  <c r="AO630" i="16" s="1"/>
  <c r="AP632" i="15"/>
  <c r="AO631" i="16" s="1"/>
  <c r="AP633" i="15"/>
  <c r="AO632" i="16" s="1"/>
  <c r="AP634" i="15"/>
  <c r="AO633" i="16" s="1"/>
  <c r="AP635" i="15"/>
  <c r="AO634" i="16" s="1"/>
  <c r="AP636" i="15"/>
  <c r="AO635" i="16" s="1"/>
  <c r="AP637" i="15"/>
  <c r="AO636" i="16" s="1"/>
  <c r="AP638" i="15"/>
  <c r="AO637" i="16" s="1"/>
  <c r="AP639" i="15"/>
  <c r="AO638" i="16" s="1"/>
  <c r="AP640" i="15"/>
  <c r="AO639" i="16" s="1"/>
  <c r="AP641" i="15"/>
  <c r="AO640" i="16" s="1"/>
  <c r="AP642" i="15"/>
  <c r="AO641" i="16" s="1"/>
  <c r="AP643" i="15"/>
  <c r="AO642" i="16" s="1"/>
  <c r="AP644" i="15"/>
  <c r="AO643" i="16" s="1"/>
  <c r="AP645" i="15"/>
  <c r="AO644" i="16" s="1"/>
  <c r="AP646" i="15"/>
  <c r="AO645" i="16" s="1"/>
  <c r="AP647" i="15"/>
  <c r="AO646" i="16" s="1"/>
  <c r="AP648" i="15"/>
  <c r="AO647" i="16" s="1"/>
  <c r="AP649" i="15"/>
  <c r="AO648" i="16" s="1"/>
  <c r="AP650" i="15"/>
  <c r="AO649" i="16" s="1"/>
  <c r="AP651" i="15"/>
  <c r="AO650" i="16" s="1"/>
  <c r="AP652" i="15"/>
  <c r="AO651" i="16" s="1"/>
  <c r="AP653" i="15"/>
  <c r="AO652" i="16" s="1"/>
  <c r="AP654" i="15"/>
  <c r="AO653" i="16" s="1"/>
  <c r="AP655" i="15"/>
  <c r="AO654" i="16" s="1"/>
  <c r="AP656" i="15"/>
  <c r="AO655" i="16" s="1"/>
  <c r="AP657" i="15"/>
  <c r="AO656" i="16" s="1"/>
  <c r="AP658" i="15"/>
  <c r="AO657" i="16" s="1"/>
  <c r="AP659" i="15"/>
  <c r="AO658" i="16" s="1"/>
  <c r="AP660" i="15"/>
  <c r="AO659" i="16" s="1"/>
  <c r="AP661" i="15"/>
  <c r="AO660" i="16" s="1"/>
  <c r="AP662" i="15"/>
  <c r="AO661" i="16" s="1"/>
  <c r="AP663" i="15"/>
  <c r="AO662" i="16" s="1"/>
  <c r="AP664" i="15"/>
  <c r="AO663" i="16" s="1"/>
  <c r="AP665" i="15"/>
  <c r="AO664" i="16" s="1"/>
  <c r="AP666" i="15"/>
  <c r="AO665" i="16" s="1"/>
  <c r="AP667" i="15"/>
  <c r="AO666" i="16" s="1"/>
  <c r="AP668" i="15"/>
  <c r="AO667" i="16" s="1"/>
  <c r="AP669" i="15"/>
  <c r="AO668" i="16" s="1"/>
  <c r="AP670" i="15"/>
  <c r="AO669" i="16" s="1"/>
  <c r="AP671" i="15"/>
  <c r="AO670" i="16" s="1"/>
  <c r="AP672" i="15"/>
  <c r="AO671" i="16" s="1"/>
  <c r="AP673" i="15"/>
  <c r="AO672" i="16" s="1"/>
  <c r="AP674" i="15"/>
  <c r="AO673" i="16" s="1"/>
  <c r="AP675" i="15"/>
  <c r="AO674" i="16" s="1"/>
  <c r="AP676" i="15"/>
  <c r="AO675" i="16" s="1"/>
  <c r="AP677" i="15"/>
  <c r="AO676" i="16" s="1"/>
  <c r="AP678" i="15"/>
  <c r="AO677" i="16" s="1"/>
  <c r="AP679" i="15"/>
  <c r="AO678" i="16" s="1"/>
  <c r="AP680" i="15"/>
  <c r="AO679" i="16" s="1"/>
  <c r="AP681" i="15"/>
  <c r="AO680" i="16" s="1"/>
  <c r="AP682" i="15"/>
  <c r="AO681" i="16" s="1"/>
  <c r="AP683" i="15"/>
  <c r="AO682" i="16" s="1"/>
  <c r="AP684" i="15"/>
  <c r="AO683" i="16" s="1"/>
  <c r="AP685" i="15"/>
  <c r="AO684" i="16" s="1"/>
  <c r="AP686" i="15"/>
  <c r="AO685" i="16" s="1"/>
  <c r="AP687" i="15"/>
  <c r="AO686" i="16" s="1"/>
  <c r="AP688" i="15"/>
  <c r="AO687" i="16" s="1"/>
  <c r="AP689" i="15"/>
  <c r="AO688" i="16" s="1"/>
  <c r="AP690" i="15"/>
  <c r="AO689" i="16" s="1"/>
  <c r="AP691" i="15"/>
  <c r="AO690" i="16" s="1"/>
  <c r="AP692" i="15"/>
  <c r="AO691" i="16" s="1"/>
  <c r="AP693" i="15"/>
  <c r="AO692" i="16" s="1"/>
  <c r="AP694" i="15"/>
  <c r="AO693" i="16" s="1"/>
  <c r="AP695" i="15"/>
  <c r="AO694" i="16" s="1"/>
  <c r="AP696" i="15"/>
  <c r="AO695" i="16" s="1"/>
  <c r="AP697" i="15"/>
  <c r="AO696" i="16" s="1"/>
  <c r="AP698" i="15"/>
  <c r="AO697" i="16" s="1"/>
  <c r="AP699" i="15"/>
  <c r="AO698" i="16" s="1"/>
  <c r="AP700" i="15"/>
  <c r="AO699" i="16" s="1"/>
  <c r="AP701" i="15"/>
  <c r="AO700" i="16" s="1"/>
  <c r="AP702" i="15"/>
  <c r="AO701" i="16" s="1"/>
  <c r="AP703" i="15"/>
  <c r="AO702" i="16" s="1"/>
  <c r="AP704" i="15"/>
  <c r="AO703" i="16" s="1"/>
  <c r="AP705" i="15"/>
  <c r="AO704" i="16" s="1"/>
  <c r="AP706" i="15"/>
  <c r="AO705" i="16" s="1"/>
  <c r="AP707" i="15"/>
  <c r="AO706" i="16" s="1"/>
  <c r="AP708" i="15"/>
  <c r="AO707" i="16" s="1"/>
  <c r="AP709" i="15"/>
  <c r="AO708" i="16" s="1"/>
  <c r="AP710" i="15"/>
  <c r="AO709" i="16" s="1"/>
  <c r="AP711" i="15"/>
  <c r="AO710" i="16" s="1"/>
  <c r="AP712" i="15"/>
  <c r="AO711" i="16" s="1"/>
  <c r="AP713" i="15"/>
  <c r="AO712" i="16" s="1"/>
  <c r="AP714" i="15"/>
  <c r="AO713" i="16" s="1"/>
  <c r="AP715" i="15"/>
  <c r="AO714" i="16" s="1"/>
  <c r="AP716" i="15"/>
  <c r="AO715" i="16" s="1"/>
  <c r="AP717" i="15"/>
  <c r="AO716" i="16" s="1"/>
  <c r="AP718" i="15"/>
  <c r="AO717" i="16" s="1"/>
  <c r="AP719" i="15"/>
  <c r="AO718" i="16" s="1"/>
  <c r="AP720" i="15"/>
  <c r="AO719" i="16" s="1"/>
  <c r="AP721" i="15"/>
  <c r="AO720" i="16" s="1"/>
  <c r="AP722" i="15"/>
  <c r="AO721" i="16" s="1"/>
  <c r="AP723" i="15"/>
  <c r="AO722" i="16" s="1"/>
  <c r="AP724" i="15"/>
  <c r="AO723" i="16" s="1"/>
  <c r="AP725" i="15"/>
  <c r="AO724" i="16" s="1"/>
  <c r="AP726" i="15"/>
  <c r="AO725" i="16" s="1"/>
  <c r="AP727" i="15"/>
  <c r="AO726" i="16" s="1"/>
  <c r="AP728" i="15"/>
  <c r="AO727" i="16" s="1"/>
  <c r="AP729" i="15"/>
  <c r="AO728" i="16" s="1"/>
  <c r="AP730" i="15"/>
  <c r="AO729" i="16" s="1"/>
  <c r="AP731" i="15"/>
  <c r="AO730" i="16" s="1"/>
  <c r="AP732" i="15"/>
  <c r="AO731" i="16" s="1"/>
  <c r="AP733" i="15"/>
  <c r="AO732" i="16" s="1"/>
  <c r="AP734" i="15"/>
  <c r="AO733" i="16" s="1"/>
  <c r="AP735" i="15"/>
  <c r="AO734" i="16" s="1"/>
  <c r="AP736" i="15"/>
  <c r="AO735" i="16" s="1"/>
  <c r="AP737" i="15"/>
  <c r="AO736" i="16" s="1"/>
  <c r="AP738" i="15"/>
  <c r="AO737" i="16" s="1"/>
  <c r="AP739" i="15"/>
  <c r="AO738" i="16" s="1"/>
  <c r="AP740" i="15"/>
  <c r="AO739" i="16" s="1"/>
  <c r="AP741" i="15"/>
  <c r="AO740" i="16" s="1"/>
  <c r="AP742" i="15"/>
  <c r="AO741" i="16" s="1"/>
  <c r="AP743" i="15"/>
  <c r="AO742" i="16" s="1"/>
  <c r="AP744" i="15"/>
  <c r="AO743" i="16" s="1"/>
  <c r="AP745" i="15"/>
  <c r="AO744" i="16" s="1"/>
  <c r="AP746" i="15"/>
  <c r="AO745" i="16" s="1"/>
  <c r="AP747" i="15"/>
  <c r="AO746" i="16" s="1"/>
  <c r="AP748" i="15"/>
  <c r="AO747" i="16" s="1"/>
  <c r="AP749" i="15"/>
  <c r="AO748" i="16" s="1"/>
  <c r="AP750" i="15"/>
  <c r="AO749" i="16" s="1"/>
  <c r="AP751" i="15"/>
  <c r="AO750" i="16" s="1"/>
  <c r="AP752" i="15"/>
  <c r="AO751" i="16" s="1"/>
  <c r="AP753" i="15"/>
  <c r="AO752" i="16" s="1"/>
  <c r="AP754" i="15"/>
  <c r="AO753" i="16" s="1"/>
  <c r="AP755" i="15"/>
  <c r="AO754" i="16" s="1"/>
  <c r="AP756" i="15"/>
  <c r="AO755" i="16" s="1"/>
  <c r="AP757" i="15"/>
  <c r="AO756" i="16" s="1"/>
  <c r="AP758" i="15"/>
  <c r="AO757" i="16" s="1"/>
  <c r="AP759" i="15"/>
  <c r="AO758" i="16" s="1"/>
  <c r="AP760" i="15"/>
  <c r="AO759" i="16" s="1"/>
  <c r="AP761" i="15"/>
  <c r="AO760" i="16" s="1"/>
  <c r="AP762" i="15"/>
  <c r="AO761" i="16" s="1"/>
  <c r="AP763" i="15"/>
  <c r="AO762" i="16" s="1"/>
  <c r="AP764" i="15"/>
  <c r="AO763" i="16" s="1"/>
  <c r="AP765" i="15"/>
  <c r="AO764" i="16" s="1"/>
  <c r="AP766" i="15"/>
  <c r="AO765" i="16" s="1"/>
  <c r="AP767" i="15"/>
  <c r="AO766" i="16" s="1"/>
  <c r="AP768" i="15"/>
  <c r="AO767" i="16" s="1"/>
  <c r="AP769" i="15"/>
  <c r="AO768" i="16" s="1"/>
  <c r="AP770" i="15"/>
  <c r="AO769" i="16" s="1"/>
  <c r="AP771" i="15"/>
  <c r="AO770" i="16" s="1"/>
  <c r="AP772" i="15"/>
  <c r="AO771" i="16" s="1"/>
  <c r="AP773" i="15"/>
  <c r="AO772" i="16" s="1"/>
  <c r="AP774" i="15"/>
  <c r="AO773" i="16" s="1"/>
  <c r="AP775" i="15"/>
  <c r="AO774" i="16" s="1"/>
  <c r="AP776" i="15"/>
  <c r="AO775" i="16" s="1"/>
  <c r="AP777" i="15"/>
  <c r="AO776" i="16" s="1"/>
  <c r="AP778" i="15"/>
  <c r="AO777" i="16" s="1"/>
  <c r="AP779" i="15"/>
  <c r="AO778" i="16" s="1"/>
  <c r="AP780" i="15"/>
  <c r="AO779" i="16" s="1"/>
  <c r="AM781" i="15"/>
  <c r="AL780" i="16" s="1"/>
  <c r="AN781" i="15"/>
  <c r="AM780" i="16" s="1"/>
  <c r="AO781" i="15"/>
  <c r="AN780" i="16" s="1"/>
  <c r="AP781" i="15"/>
  <c r="AO780" i="16" s="1"/>
  <c r="AP782" i="15"/>
  <c r="AO781" i="16" s="1"/>
  <c r="AP783" i="15"/>
  <c r="AO782" i="16" s="1"/>
  <c r="AP784" i="15"/>
  <c r="AO783" i="16" s="1"/>
  <c r="AP785" i="15"/>
  <c r="AO784" i="16" s="1"/>
  <c r="AP786" i="15"/>
  <c r="AO785" i="16" s="1"/>
  <c r="AP787" i="15"/>
  <c r="AO786" i="16" s="1"/>
  <c r="AM788" i="15"/>
  <c r="AL787" i="16" s="1"/>
  <c r="AN788" i="15"/>
  <c r="AM787" i="16" s="1"/>
  <c r="AO788" i="15"/>
  <c r="AN787" i="16" s="1"/>
  <c r="AP788" i="15"/>
  <c r="AO787" i="16" s="1"/>
  <c r="AM789" i="15"/>
  <c r="AL788" i="16" s="1"/>
  <c r="AN789" i="15"/>
  <c r="AM788" i="16" s="1"/>
  <c r="AO789" i="15"/>
  <c r="AN788" i="16" s="1"/>
  <c r="AP789" i="15"/>
  <c r="AO788" i="16" s="1"/>
  <c r="AP790" i="15"/>
  <c r="AO789" i="16" s="1"/>
  <c r="AP791" i="15"/>
  <c r="AO790" i="16" s="1"/>
  <c r="AP792" i="15"/>
  <c r="AO791" i="16" s="1"/>
  <c r="AP793" i="15"/>
  <c r="AO792" i="16" s="1"/>
  <c r="AP794" i="15"/>
  <c r="AO793" i="16" s="1"/>
  <c r="AP795" i="15"/>
  <c r="AO794" i="16" s="1"/>
  <c r="AP796" i="15"/>
  <c r="AO795" i="16" s="1"/>
  <c r="AP797" i="15"/>
  <c r="AO796" i="16" s="1"/>
  <c r="AP798" i="15"/>
  <c r="AO797" i="16" s="1"/>
  <c r="AP799" i="15"/>
  <c r="AO798" i="16" s="1"/>
  <c r="AP800" i="15"/>
  <c r="AO799" i="16" s="1"/>
  <c r="AP801" i="15"/>
  <c r="AO800" i="16" s="1"/>
  <c r="AP802" i="15"/>
  <c r="AO801" i="16" s="1"/>
  <c r="AP803" i="15"/>
  <c r="AO802" i="16" s="1"/>
  <c r="AP804" i="15"/>
  <c r="AO803" i="16" s="1"/>
  <c r="AP805" i="15"/>
  <c r="AO804" i="16" s="1"/>
  <c r="AP806" i="15"/>
  <c r="AO805" i="16" s="1"/>
  <c r="AP807" i="15"/>
  <c r="AO806" i="16" s="1"/>
  <c r="AP808" i="15"/>
  <c r="AO807" i="16" s="1"/>
  <c r="AP809" i="15"/>
  <c r="AO808" i="16" s="1"/>
  <c r="AP810" i="15"/>
  <c r="AO809" i="16" s="1"/>
  <c r="AP811" i="15"/>
  <c r="AO810" i="16" s="1"/>
  <c r="AP812" i="15"/>
  <c r="AO811" i="16" s="1"/>
  <c r="AP813" i="15"/>
  <c r="AO812" i="16" s="1"/>
  <c r="AP814" i="15"/>
  <c r="AO813" i="16" s="1"/>
  <c r="AP815" i="15"/>
  <c r="AO814" i="16" s="1"/>
  <c r="AP816" i="15"/>
  <c r="AO815" i="16" s="1"/>
  <c r="AP817" i="15"/>
  <c r="AO816" i="16" s="1"/>
  <c r="AP818" i="15"/>
  <c r="AO817" i="16" s="1"/>
  <c r="AP819" i="15"/>
  <c r="AO818" i="16" s="1"/>
  <c r="AP7" i="15"/>
  <c r="AK8" i="15"/>
  <c r="AJ7" i="16" s="1"/>
  <c r="AL8" i="15"/>
  <c r="AK7" i="16" s="1"/>
  <c r="AK9" i="15"/>
  <c r="AJ8" i="16" s="1"/>
  <c r="AL9" i="15"/>
  <c r="AK8" i="16" s="1"/>
  <c r="AK10" i="15"/>
  <c r="AJ9" i="16" s="1"/>
  <c r="AL10" i="15"/>
  <c r="AK9" i="16" s="1"/>
  <c r="AK11" i="15"/>
  <c r="AJ10" i="16" s="1"/>
  <c r="AL11" i="15"/>
  <c r="AK10" i="16" s="1"/>
  <c r="AK12" i="15"/>
  <c r="AJ11" i="16" s="1"/>
  <c r="AL12" i="15"/>
  <c r="AK11" i="16" s="1"/>
  <c r="AK13" i="15"/>
  <c r="AJ12" i="16" s="1"/>
  <c r="AL13" i="15"/>
  <c r="AK12" i="16" s="1"/>
  <c r="AK14" i="15"/>
  <c r="AJ13" i="16" s="1"/>
  <c r="AL14" i="15"/>
  <c r="AK13" i="16" s="1"/>
  <c r="AK15" i="15"/>
  <c r="AJ14" i="16" s="1"/>
  <c r="AL15" i="15"/>
  <c r="AK14" i="16" s="1"/>
  <c r="AK16" i="15"/>
  <c r="AJ15" i="16" s="1"/>
  <c r="AL16" i="15"/>
  <c r="AK15" i="16" s="1"/>
  <c r="AK17" i="15"/>
  <c r="AJ16" i="16" s="1"/>
  <c r="AL17" i="15"/>
  <c r="AK16" i="16" s="1"/>
  <c r="AK18" i="15"/>
  <c r="AJ17" i="16" s="1"/>
  <c r="AL18" i="15"/>
  <c r="AK17" i="16" s="1"/>
  <c r="AK19" i="15"/>
  <c r="AJ18" i="16" s="1"/>
  <c r="AL19" i="15"/>
  <c r="AK18" i="16" s="1"/>
  <c r="AK20" i="15"/>
  <c r="AJ19" i="16" s="1"/>
  <c r="AL20" i="15"/>
  <c r="AK19" i="16" s="1"/>
  <c r="AK21" i="15"/>
  <c r="AJ20" i="16" s="1"/>
  <c r="AL21" i="15"/>
  <c r="AK20" i="16" s="1"/>
  <c r="AK22" i="15"/>
  <c r="AJ21" i="16" s="1"/>
  <c r="AL22" i="15"/>
  <c r="AK21" i="16" s="1"/>
  <c r="AK23" i="15"/>
  <c r="AJ22" i="16" s="1"/>
  <c r="AL23" i="15"/>
  <c r="AK22" i="16" s="1"/>
  <c r="AK24" i="15"/>
  <c r="AJ23" i="16" s="1"/>
  <c r="AL24" i="15"/>
  <c r="AK23" i="16" s="1"/>
  <c r="AK25" i="15"/>
  <c r="AJ24" i="16" s="1"/>
  <c r="AL25" i="15"/>
  <c r="AK24" i="16" s="1"/>
  <c r="AK26" i="15"/>
  <c r="AJ25" i="16" s="1"/>
  <c r="AL26" i="15"/>
  <c r="AK25" i="16" s="1"/>
  <c r="AK27" i="15"/>
  <c r="AJ26" i="16" s="1"/>
  <c r="AL27" i="15"/>
  <c r="AK26" i="16" s="1"/>
  <c r="AK28" i="15"/>
  <c r="AJ27" i="16" s="1"/>
  <c r="AL28" i="15"/>
  <c r="AK27" i="16" s="1"/>
  <c r="AK29" i="15"/>
  <c r="AJ28" i="16" s="1"/>
  <c r="AL29" i="15"/>
  <c r="AK28" i="16" s="1"/>
  <c r="AK30" i="15"/>
  <c r="AJ29" i="16" s="1"/>
  <c r="AL30" i="15"/>
  <c r="AK29" i="16" s="1"/>
  <c r="AK31" i="15"/>
  <c r="AJ30" i="16" s="1"/>
  <c r="AL31" i="15"/>
  <c r="AK30" i="16" s="1"/>
  <c r="AK32" i="15"/>
  <c r="AJ31" i="16" s="1"/>
  <c r="AL32" i="15"/>
  <c r="AK31" i="16" s="1"/>
  <c r="AK33" i="15"/>
  <c r="AJ32" i="16" s="1"/>
  <c r="AL33" i="15"/>
  <c r="AK32" i="16" s="1"/>
  <c r="AK34" i="15"/>
  <c r="AJ33" i="16" s="1"/>
  <c r="AL34" i="15"/>
  <c r="AK33" i="16" s="1"/>
  <c r="AK35" i="15"/>
  <c r="AJ34" i="16" s="1"/>
  <c r="AL35" i="15"/>
  <c r="AK34" i="16" s="1"/>
  <c r="AK36" i="15"/>
  <c r="AJ35" i="16" s="1"/>
  <c r="AL36" i="15"/>
  <c r="AK35" i="16" s="1"/>
  <c r="AK37" i="15"/>
  <c r="AJ36" i="16" s="1"/>
  <c r="AL37" i="15"/>
  <c r="AK36" i="16" s="1"/>
  <c r="AK38" i="15"/>
  <c r="AJ37" i="16" s="1"/>
  <c r="AL38" i="15"/>
  <c r="AK37" i="16" s="1"/>
  <c r="AK39" i="15"/>
  <c r="AJ38" i="16" s="1"/>
  <c r="AL39" i="15"/>
  <c r="AK38" i="16" s="1"/>
  <c r="AK40" i="15"/>
  <c r="AJ39" i="16" s="1"/>
  <c r="AL40" i="15"/>
  <c r="AK39" i="16" s="1"/>
  <c r="AK41" i="15"/>
  <c r="AJ40" i="16" s="1"/>
  <c r="AL41" i="15"/>
  <c r="AK40" i="16" s="1"/>
  <c r="AK42" i="15"/>
  <c r="AJ41" i="16" s="1"/>
  <c r="AL42" i="15"/>
  <c r="AK41" i="16" s="1"/>
  <c r="AK43" i="15"/>
  <c r="AJ42" i="16" s="1"/>
  <c r="AL43" i="15"/>
  <c r="AK42" i="16" s="1"/>
  <c r="AK44" i="15"/>
  <c r="AJ43" i="16" s="1"/>
  <c r="AL44" i="15"/>
  <c r="AK43" i="16" s="1"/>
  <c r="AK45" i="15"/>
  <c r="AJ44" i="16" s="1"/>
  <c r="AL45" i="15"/>
  <c r="AK44" i="16" s="1"/>
  <c r="AK46" i="15"/>
  <c r="AJ45" i="16" s="1"/>
  <c r="AL46" i="15"/>
  <c r="AK45" i="16" s="1"/>
  <c r="AK47" i="15"/>
  <c r="AJ46" i="16" s="1"/>
  <c r="AL47" i="15"/>
  <c r="AK46" i="16" s="1"/>
  <c r="AK48" i="15"/>
  <c r="AJ47" i="16" s="1"/>
  <c r="AL48" i="15"/>
  <c r="AK47" i="16" s="1"/>
  <c r="AK49" i="15"/>
  <c r="AJ48" i="16" s="1"/>
  <c r="AL49" i="15"/>
  <c r="AK48" i="16" s="1"/>
  <c r="AK50" i="15"/>
  <c r="AJ49" i="16" s="1"/>
  <c r="AL50" i="15"/>
  <c r="AK49" i="16" s="1"/>
  <c r="AK51" i="15"/>
  <c r="AJ50" i="16" s="1"/>
  <c r="AL51" i="15"/>
  <c r="AK50" i="16" s="1"/>
  <c r="AK52" i="15"/>
  <c r="AJ51" i="16" s="1"/>
  <c r="AL52" i="15"/>
  <c r="AK51" i="16" s="1"/>
  <c r="AK53" i="15"/>
  <c r="AJ52" i="16" s="1"/>
  <c r="AL53" i="15"/>
  <c r="AK52" i="16" s="1"/>
  <c r="AK54" i="15"/>
  <c r="AJ53" i="16" s="1"/>
  <c r="AL54" i="15"/>
  <c r="AK53" i="16" s="1"/>
  <c r="AK55" i="15"/>
  <c r="AJ54" i="16" s="1"/>
  <c r="AL55" i="15"/>
  <c r="AK54" i="16" s="1"/>
  <c r="AK56" i="15"/>
  <c r="AJ55" i="16" s="1"/>
  <c r="AL56" i="15"/>
  <c r="AK55" i="16" s="1"/>
  <c r="AK57" i="15"/>
  <c r="AJ56" i="16" s="1"/>
  <c r="AL57" i="15"/>
  <c r="AK56" i="16" s="1"/>
  <c r="AK58" i="15"/>
  <c r="AJ57" i="16" s="1"/>
  <c r="AL58" i="15"/>
  <c r="AK57" i="16" s="1"/>
  <c r="AK59" i="15"/>
  <c r="AJ58" i="16" s="1"/>
  <c r="AL59" i="15"/>
  <c r="AK58" i="16" s="1"/>
  <c r="AK60" i="15"/>
  <c r="AJ59" i="16" s="1"/>
  <c r="AL60" i="15"/>
  <c r="AK59" i="16" s="1"/>
  <c r="AK61" i="15"/>
  <c r="AJ60" i="16" s="1"/>
  <c r="AL61" i="15"/>
  <c r="AK60" i="16" s="1"/>
  <c r="AK62" i="15"/>
  <c r="AJ61" i="16" s="1"/>
  <c r="AL62" i="15"/>
  <c r="AK61" i="16" s="1"/>
  <c r="AK63" i="15"/>
  <c r="AJ62" i="16" s="1"/>
  <c r="AL63" i="15"/>
  <c r="AK62" i="16" s="1"/>
  <c r="AK64" i="15"/>
  <c r="AJ63" i="16" s="1"/>
  <c r="AL64" i="15"/>
  <c r="AK63" i="16" s="1"/>
  <c r="AK65" i="15"/>
  <c r="AJ64" i="16" s="1"/>
  <c r="AL65" i="15"/>
  <c r="AK64" i="16" s="1"/>
  <c r="AK66" i="15"/>
  <c r="AJ65" i="16" s="1"/>
  <c r="AL66" i="15"/>
  <c r="AK65" i="16" s="1"/>
  <c r="AK67" i="15"/>
  <c r="AJ66" i="16" s="1"/>
  <c r="AL67" i="15"/>
  <c r="AK66" i="16" s="1"/>
  <c r="AK68" i="15"/>
  <c r="AJ67" i="16" s="1"/>
  <c r="AL68" i="15"/>
  <c r="AK67" i="16" s="1"/>
  <c r="AK69" i="15"/>
  <c r="AJ68" i="16" s="1"/>
  <c r="AL69" i="15"/>
  <c r="AK68" i="16" s="1"/>
  <c r="AK70" i="15"/>
  <c r="AJ69" i="16" s="1"/>
  <c r="AL70" i="15"/>
  <c r="AK69" i="16" s="1"/>
  <c r="AK71" i="15"/>
  <c r="AJ70" i="16" s="1"/>
  <c r="AL71" i="15"/>
  <c r="AK70" i="16" s="1"/>
  <c r="AK72" i="15"/>
  <c r="AJ71" i="16" s="1"/>
  <c r="AL72" i="15"/>
  <c r="AK71" i="16" s="1"/>
  <c r="AK73" i="15"/>
  <c r="AJ72" i="16" s="1"/>
  <c r="AL73" i="15"/>
  <c r="AK72" i="16" s="1"/>
  <c r="AK74" i="15"/>
  <c r="AJ73" i="16" s="1"/>
  <c r="AL74" i="15"/>
  <c r="AK73" i="16" s="1"/>
  <c r="AK75" i="15"/>
  <c r="AJ74" i="16" s="1"/>
  <c r="AL75" i="15"/>
  <c r="AK74" i="16" s="1"/>
  <c r="AK76" i="15"/>
  <c r="AJ75" i="16" s="1"/>
  <c r="AL76" i="15"/>
  <c r="AK75" i="16" s="1"/>
  <c r="AK77" i="15"/>
  <c r="AJ76" i="16" s="1"/>
  <c r="AL77" i="15"/>
  <c r="AK76" i="16" s="1"/>
  <c r="AK78" i="15"/>
  <c r="AJ77" i="16" s="1"/>
  <c r="AL78" i="15"/>
  <c r="AK77" i="16" s="1"/>
  <c r="AK79" i="15"/>
  <c r="AJ78" i="16" s="1"/>
  <c r="AL79" i="15"/>
  <c r="AK78" i="16" s="1"/>
  <c r="AK80" i="15"/>
  <c r="AJ79" i="16" s="1"/>
  <c r="AL80" i="15"/>
  <c r="AK79" i="16" s="1"/>
  <c r="AK81" i="15"/>
  <c r="AJ80" i="16" s="1"/>
  <c r="AL81" i="15"/>
  <c r="AK80" i="16" s="1"/>
  <c r="AK82" i="15"/>
  <c r="AJ81" i="16" s="1"/>
  <c r="AL82" i="15"/>
  <c r="AK81" i="16" s="1"/>
  <c r="AK83" i="15"/>
  <c r="AJ82" i="16" s="1"/>
  <c r="AL83" i="15"/>
  <c r="AK82" i="16" s="1"/>
  <c r="AK84" i="15"/>
  <c r="AJ83" i="16" s="1"/>
  <c r="AL84" i="15"/>
  <c r="AK83" i="16" s="1"/>
  <c r="AK85" i="15"/>
  <c r="AJ84" i="16" s="1"/>
  <c r="AL85" i="15"/>
  <c r="AK84" i="16" s="1"/>
  <c r="AK86" i="15"/>
  <c r="AJ85" i="16" s="1"/>
  <c r="AL86" i="15"/>
  <c r="AK85" i="16" s="1"/>
  <c r="AK87" i="15"/>
  <c r="AJ86" i="16" s="1"/>
  <c r="AL87" i="15"/>
  <c r="AK86" i="16" s="1"/>
  <c r="AK88" i="15"/>
  <c r="AJ87" i="16" s="1"/>
  <c r="AL88" i="15"/>
  <c r="AK87" i="16" s="1"/>
  <c r="AK89" i="15"/>
  <c r="AJ88" i="16" s="1"/>
  <c r="AL89" i="15"/>
  <c r="AK88" i="16" s="1"/>
  <c r="AK90" i="15"/>
  <c r="AJ89" i="16" s="1"/>
  <c r="AL90" i="15"/>
  <c r="AK89" i="16" s="1"/>
  <c r="AK91" i="15"/>
  <c r="AJ90" i="16" s="1"/>
  <c r="AL91" i="15"/>
  <c r="AK90" i="16" s="1"/>
  <c r="AK92" i="15"/>
  <c r="AJ91" i="16" s="1"/>
  <c r="AL92" i="15"/>
  <c r="AK91" i="16" s="1"/>
  <c r="AK93" i="15"/>
  <c r="AJ92" i="16" s="1"/>
  <c r="AL93" i="15"/>
  <c r="AK92" i="16" s="1"/>
  <c r="AK94" i="15"/>
  <c r="AJ93" i="16" s="1"/>
  <c r="AL94" i="15"/>
  <c r="AK93" i="16" s="1"/>
  <c r="AK95" i="15"/>
  <c r="AJ94" i="16" s="1"/>
  <c r="AL95" i="15"/>
  <c r="AK94" i="16" s="1"/>
  <c r="AK96" i="15"/>
  <c r="AJ95" i="16" s="1"/>
  <c r="AL96" i="15"/>
  <c r="AK95" i="16" s="1"/>
  <c r="AK97" i="15"/>
  <c r="AJ96" i="16" s="1"/>
  <c r="AL97" i="15"/>
  <c r="AK96" i="16" s="1"/>
  <c r="AK98" i="15"/>
  <c r="AJ97" i="16" s="1"/>
  <c r="AL98" i="15"/>
  <c r="AK97" i="16" s="1"/>
  <c r="AK99" i="15"/>
  <c r="AJ98" i="16" s="1"/>
  <c r="AL99" i="15"/>
  <c r="AK98" i="16" s="1"/>
  <c r="AK100" i="15"/>
  <c r="AJ99" i="16" s="1"/>
  <c r="AL100" i="15"/>
  <c r="AK99" i="16" s="1"/>
  <c r="AK101" i="15"/>
  <c r="AJ100" i="16" s="1"/>
  <c r="AL101" i="15"/>
  <c r="AK100" i="16" s="1"/>
  <c r="AK102" i="15"/>
  <c r="AJ101" i="16" s="1"/>
  <c r="AL102" i="15"/>
  <c r="AK101" i="16" s="1"/>
  <c r="AK103" i="15"/>
  <c r="AJ102" i="16" s="1"/>
  <c r="AL103" i="15"/>
  <c r="AK102" i="16" s="1"/>
  <c r="AK104" i="15"/>
  <c r="AJ103" i="16" s="1"/>
  <c r="AL104" i="15"/>
  <c r="AK103" i="16" s="1"/>
  <c r="AK105" i="15"/>
  <c r="AJ104" i="16" s="1"/>
  <c r="AL105" i="15"/>
  <c r="AK104" i="16" s="1"/>
  <c r="AK106" i="15"/>
  <c r="AJ105" i="16" s="1"/>
  <c r="AL106" i="15"/>
  <c r="AK105" i="16" s="1"/>
  <c r="AK107" i="15"/>
  <c r="AJ106" i="16" s="1"/>
  <c r="AL107" i="15"/>
  <c r="AK106" i="16" s="1"/>
  <c r="AK108" i="15"/>
  <c r="AJ107" i="16" s="1"/>
  <c r="AL108" i="15"/>
  <c r="AK107" i="16" s="1"/>
  <c r="AK109" i="15"/>
  <c r="AJ108" i="16" s="1"/>
  <c r="AL109" i="15"/>
  <c r="AK108" i="16" s="1"/>
  <c r="AK110" i="15"/>
  <c r="AJ109" i="16" s="1"/>
  <c r="AL110" i="15"/>
  <c r="AK109" i="16" s="1"/>
  <c r="AK111" i="15"/>
  <c r="AJ110" i="16" s="1"/>
  <c r="AL111" i="15"/>
  <c r="AK110" i="16" s="1"/>
  <c r="AK112" i="15"/>
  <c r="AJ111" i="16" s="1"/>
  <c r="AL112" i="15"/>
  <c r="AK111" i="16" s="1"/>
  <c r="AK113" i="15"/>
  <c r="AJ112" i="16" s="1"/>
  <c r="AL113" i="15"/>
  <c r="AK112" i="16" s="1"/>
  <c r="AK114" i="15"/>
  <c r="AJ113" i="16" s="1"/>
  <c r="AL114" i="15"/>
  <c r="AK113" i="16" s="1"/>
  <c r="AK115" i="15"/>
  <c r="AJ114" i="16" s="1"/>
  <c r="AL115" i="15"/>
  <c r="AK114" i="16" s="1"/>
  <c r="AK116" i="15"/>
  <c r="AJ115" i="16" s="1"/>
  <c r="AL116" i="15"/>
  <c r="AK115" i="16" s="1"/>
  <c r="AK117" i="15"/>
  <c r="AJ116" i="16" s="1"/>
  <c r="AL117" i="15"/>
  <c r="AK116" i="16" s="1"/>
  <c r="AK118" i="15"/>
  <c r="AJ117" i="16" s="1"/>
  <c r="AL118" i="15"/>
  <c r="AK117" i="16" s="1"/>
  <c r="AK119" i="15"/>
  <c r="AJ118" i="16" s="1"/>
  <c r="AL119" i="15"/>
  <c r="AK118" i="16" s="1"/>
  <c r="AK120" i="15"/>
  <c r="AJ119" i="16" s="1"/>
  <c r="AL120" i="15"/>
  <c r="AK119" i="16" s="1"/>
  <c r="AK121" i="15"/>
  <c r="AJ120" i="16" s="1"/>
  <c r="AL121" i="15"/>
  <c r="AK120" i="16" s="1"/>
  <c r="AK122" i="15"/>
  <c r="AJ121" i="16" s="1"/>
  <c r="AL122" i="15"/>
  <c r="AK121" i="16" s="1"/>
  <c r="AK123" i="15"/>
  <c r="AJ122" i="16" s="1"/>
  <c r="AL123" i="15"/>
  <c r="AK122" i="16" s="1"/>
  <c r="AK124" i="15"/>
  <c r="AJ123" i="16" s="1"/>
  <c r="AL124" i="15"/>
  <c r="AK123" i="16" s="1"/>
  <c r="AK125" i="15"/>
  <c r="AJ124" i="16" s="1"/>
  <c r="AL125" i="15"/>
  <c r="AK124" i="16" s="1"/>
  <c r="AK126" i="15"/>
  <c r="AJ125" i="16" s="1"/>
  <c r="AL126" i="15"/>
  <c r="AK125" i="16" s="1"/>
  <c r="AK127" i="15"/>
  <c r="AJ126" i="16" s="1"/>
  <c r="AL127" i="15"/>
  <c r="AK126" i="16" s="1"/>
  <c r="AK128" i="15"/>
  <c r="AJ127" i="16" s="1"/>
  <c r="AL128" i="15"/>
  <c r="AK127" i="16" s="1"/>
  <c r="AK129" i="15"/>
  <c r="AJ128" i="16" s="1"/>
  <c r="AL129" i="15"/>
  <c r="AK128" i="16" s="1"/>
  <c r="AK130" i="15"/>
  <c r="AJ129" i="16" s="1"/>
  <c r="AL130" i="15"/>
  <c r="AK129" i="16" s="1"/>
  <c r="AK131" i="15"/>
  <c r="AJ130" i="16" s="1"/>
  <c r="AL131" i="15"/>
  <c r="AK130" i="16" s="1"/>
  <c r="AK132" i="15"/>
  <c r="AJ131" i="16" s="1"/>
  <c r="AL132" i="15"/>
  <c r="AK131" i="16" s="1"/>
  <c r="AK133" i="15"/>
  <c r="AJ132" i="16" s="1"/>
  <c r="AL133" i="15"/>
  <c r="AK132" i="16" s="1"/>
  <c r="AK134" i="15"/>
  <c r="AJ133" i="16" s="1"/>
  <c r="AL134" i="15"/>
  <c r="AK133" i="16" s="1"/>
  <c r="AK135" i="15"/>
  <c r="AJ134" i="16" s="1"/>
  <c r="AL135" i="15"/>
  <c r="AK134" i="16" s="1"/>
  <c r="AK136" i="15"/>
  <c r="AJ135" i="16" s="1"/>
  <c r="AL136" i="15"/>
  <c r="AK135" i="16" s="1"/>
  <c r="AK137" i="15"/>
  <c r="AJ136" i="16" s="1"/>
  <c r="AL137" i="15"/>
  <c r="AK136" i="16" s="1"/>
  <c r="AK138" i="15"/>
  <c r="AJ137" i="16" s="1"/>
  <c r="AL138" i="15"/>
  <c r="AK137" i="16" s="1"/>
  <c r="AK139" i="15"/>
  <c r="AJ138" i="16" s="1"/>
  <c r="AL139" i="15"/>
  <c r="AK138" i="16" s="1"/>
  <c r="AK140" i="15"/>
  <c r="AJ139" i="16" s="1"/>
  <c r="AL140" i="15"/>
  <c r="AK139" i="16" s="1"/>
  <c r="AK141" i="15"/>
  <c r="AJ140" i="16" s="1"/>
  <c r="AL141" i="15"/>
  <c r="AK140" i="16" s="1"/>
  <c r="AK142" i="15"/>
  <c r="AJ141" i="16" s="1"/>
  <c r="AL142" i="15"/>
  <c r="AK141" i="16" s="1"/>
  <c r="AK143" i="15"/>
  <c r="AJ142" i="16" s="1"/>
  <c r="AL143" i="15"/>
  <c r="AK142" i="16" s="1"/>
  <c r="AK144" i="15"/>
  <c r="AJ143" i="16" s="1"/>
  <c r="AL144" i="15"/>
  <c r="AK143" i="16" s="1"/>
  <c r="AK145" i="15"/>
  <c r="AJ144" i="16" s="1"/>
  <c r="AL145" i="15"/>
  <c r="AK144" i="16" s="1"/>
  <c r="AK146" i="15"/>
  <c r="AJ145" i="16" s="1"/>
  <c r="AL146" i="15"/>
  <c r="AK145" i="16" s="1"/>
  <c r="AK147" i="15"/>
  <c r="AJ146" i="16" s="1"/>
  <c r="AL147" i="15"/>
  <c r="AK146" i="16" s="1"/>
  <c r="AK148" i="15"/>
  <c r="AJ147" i="16" s="1"/>
  <c r="AL148" i="15"/>
  <c r="AK147" i="16" s="1"/>
  <c r="AK149" i="15"/>
  <c r="AJ148" i="16" s="1"/>
  <c r="AL149" i="15"/>
  <c r="AK148" i="16" s="1"/>
  <c r="AK150" i="15"/>
  <c r="AJ149" i="16" s="1"/>
  <c r="AL150" i="15"/>
  <c r="AK149" i="16" s="1"/>
  <c r="AK151" i="15"/>
  <c r="AJ150" i="16" s="1"/>
  <c r="AL151" i="15"/>
  <c r="AK150" i="16" s="1"/>
  <c r="AK152" i="15"/>
  <c r="AJ151" i="16" s="1"/>
  <c r="AL152" i="15"/>
  <c r="AK151" i="16" s="1"/>
  <c r="AK153" i="15"/>
  <c r="AJ152" i="16" s="1"/>
  <c r="AL153" i="15"/>
  <c r="AK152" i="16" s="1"/>
  <c r="AK154" i="15"/>
  <c r="AJ153" i="16" s="1"/>
  <c r="AL154" i="15"/>
  <c r="AK153" i="16" s="1"/>
  <c r="AK155" i="15"/>
  <c r="AJ154" i="16" s="1"/>
  <c r="AL155" i="15"/>
  <c r="AK154" i="16" s="1"/>
  <c r="AK156" i="15"/>
  <c r="AJ155" i="16" s="1"/>
  <c r="AL156" i="15"/>
  <c r="AK155" i="16" s="1"/>
  <c r="AK157" i="15"/>
  <c r="AJ156" i="16" s="1"/>
  <c r="AL157" i="15"/>
  <c r="AK156" i="16" s="1"/>
  <c r="AK158" i="15"/>
  <c r="AJ157" i="16" s="1"/>
  <c r="AL158" i="15"/>
  <c r="AK157" i="16" s="1"/>
  <c r="AK159" i="15"/>
  <c r="AJ158" i="16" s="1"/>
  <c r="AL159" i="15"/>
  <c r="AK158" i="16" s="1"/>
  <c r="AK160" i="15"/>
  <c r="AJ159" i="16" s="1"/>
  <c r="AL160" i="15"/>
  <c r="AK159" i="16" s="1"/>
  <c r="AK161" i="15"/>
  <c r="AJ160" i="16" s="1"/>
  <c r="AL161" i="15"/>
  <c r="AK160" i="16" s="1"/>
  <c r="AK162" i="15"/>
  <c r="AJ161" i="16" s="1"/>
  <c r="AL162" i="15"/>
  <c r="AK161" i="16" s="1"/>
  <c r="AK163" i="15"/>
  <c r="AJ162" i="16" s="1"/>
  <c r="AL163" i="15"/>
  <c r="AK162" i="16" s="1"/>
  <c r="AK164" i="15"/>
  <c r="AJ163" i="16" s="1"/>
  <c r="AL164" i="15"/>
  <c r="AK163" i="16" s="1"/>
  <c r="AK165" i="15"/>
  <c r="AJ164" i="16" s="1"/>
  <c r="AL165" i="15"/>
  <c r="AK164" i="16" s="1"/>
  <c r="AK166" i="15"/>
  <c r="AJ165" i="16" s="1"/>
  <c r="AL166" i="15"/>
  <c r="AK165" i="16" s="1"/>
  <c r="AK167" i="15"/>
  <c r="AJ166" i="16" s="1"/>
  <c r="AL167" i="15"/>
  <c r="AK166" i="16" s="1"/>
  <c r="AK168" i="15"/>
  <c r="AJ167" i="16" s="1"/>
  <c r="AL168" i="15"/>
  <c r="AK167" i="16" s="1"/>
  <c r="AK169" i="15"/>
  <c r="AJ168" i="16" s="1"/>
  <c r="AL169" i="15"/>
  <c r="AK168" i="16" s="1"/>
  <c r="AK170" i="15"/>
  <c r="AJ169" i="16" s="1"/>
  <c r="AL170" i="15"/>
  <c r="AK169" i="16" s="1"/>
  <c r="AK171" i="15"/>
  <c r="AJ170" i="16" s="1"/>
  <c r="AL171" i="15"/>
  <c r="AK170" i="16" s="1"/>
  <c r="AK172" i="15"/>
  <c r="AJ171" i="16" s="1"/>
  <c r="AL172" i="15"/>
  <c r="AK171" i="16" s="1"/>
  <c r="AK173" i="15"/>
  <c r="AJ172" i="16" s="1"/>
  <c r="AL173" i="15"/>
  <c r="AK172" i="16" s="1"/>
  <c r="AK174" i="15"/>
  <c r="AJ173" i="16" s="1"/>
  <c r="AL174" i="15"/>
  <c r="AK173" i="16" s="1"/>
  <c r="AK175" i="15"/>
  <c r="AJ174" i="16" s="1"/>
  <c r="AL175" i="15"/>
  <c r="AK174" i="16" s="1"/>
  <c r="AK176" i="15"/>
  <c r="AJ175" i="16" s="1"/>
  <c r="AL176" i="15"/>
  <c r="AK175" i="16" s="1"/>
  <c r="AK177" i="15"/>
  <c r="AJ176" i="16" s="1"/>
  <c r="AL177" i="15"/>
  <c r="AK176" i="16" s="1"/>
  <c r="AK178" i="15"/>
  <c r="AJ177" i="16" s="1"/>
  <c r="AL178" i="15"/>
  <c r="AK177" i="16" s="1"/>
  <c r="AK179" i="15"/>
  <c r="AJ178" i="16" s="1"/>
  <c r="AL179" i="15"/>
  <c r="AK178" i="16" s="1"/>
  <c r="AK180" i="15"/>
  <c r="AJ179" i="16" s="1"/>
  <c r="AL180" i="15"/>
  <c r="AK179" i="16" s="1"/>
  <c r="AK181" i="15"/>
  <c r="AJ180" i="16" s="1"/>
  <c r="AL181" i="15"/>
  <c r="AK180" i="16" s="1"/>
  <c r="AK182" i="15"/>
  <c r="AJ181" i="16" s="1"/>
  <c r="AL182" i="15"/>
  <c r="AK181" i="16" s="1"/>
  <c r="AK183" i="15"/>
  <c r="AJ182" i="16" s="1"/>
  <c r="AL183" i="15"/>
  <c r="AK182" i="16" s="1"/>
  <c r="AK184" i="15"/>
  <c r="AJ183" i="16" s="1"/>
  <c r="AL184" i="15"/>
  <c r="AK183" i="16" s="1"/>
  <c r="AK185" i="15"/>
  <c r="AJ184" i="16" s="1"/>
  <c r="AL185" i="15"/>
  <c r="AK184" i="16" s="1"/>
  <c r="AK186" i="15"/>
  <c r="AJ185" i="16" s="1"/>
  <c r="AL186" i="15"/>
  <c r="AK185" i="16" s="1"/>
  <c r="AK187" i="15"/>
  <c r="AJ186" i="16" s="1"/>
  <c r="AL187" i="15"/>
  <c r="AK186" i="16" s="1"/>
  <c r="AK188" i="15"/>
  <c r="AJ187" i="16" s="1"/>
  <c r="AL188" i="15"/>
  <c r="AK187" i="16" s="1"/>
  <c r="AK189" i="15"/>
  <c r="AJ188" i="16" s="1"/>
  <c r="AL189" i="15"/>
  <c r="AK188" i="16" s="1"/>
  <c r="AK190" i="15"/>
  <c r="AJ189" i="16" s="1"/>
  <c r="AL190" i="15"/>
  <c r="AK189" i="16" s="1"/>
  <c r="AK191" i="15"/>
  <c r="AJ190" i="16" s="1"/>
  <c r="AL191" i="15"/>
  <c r="AK190" i="16" s="1"/>
  <c r="AK192" i="15"/>
  <c r="AJ191" i="16" s="1"/>
  <c r="AL192" i="15"/>
  <c r="AK191" i="16" s="1"/>
  <c r="AK193" i="15"/>
  <c r="AJ192" i="16" s="1"/>
  <c r="AL193" i="15"/>
  <c r="AK192" i="16" s="1"/>
  <c r="AK194" i="15"/>
  <c r="AJ193" i="16" s="1"/>
  <c r="AL194" i="15"/>
  <c r="AK193" i="16" s="1"/>
  <c r="AK195" i="15"/>
  <c r="AJ194" i="16" s="1"/>
  <c r="AL195" i="15"/>
  <c r="AK194" i="16" s="1"/>
  <c r="AK196" i="15"/>
  <c r="AJ195" i="16" s="1"/>
  <c r="AL196" i="15"/>
  <c r="AK195" i="16" s="1"/>
  <c r="AK197" i="15"/>
  <c r="AJ196" i="16" s="1"/>
  <c r="AL197" i="15"/>
  <c r="AK196" i="16" s="1"/>
  <c r="AK198" i="15"/>
  <c r="AJ197" i="16" s="1"/>
  <c r="AL198" i="15"/>
  <c r="AK197" i="16" s="1"/>
  <c r="AK199" i="15"/>
  <c r="AJ198" i="16" s="1"/>
  <c r="AL199" i="15"/>
  <c r="AK198" i="16" s="1"/>
  <c r="AK200" i="15"/>
  <c r="AJ199" i="16" s="1"/>
  <c r="AL200" i="15"/>
  <c r="AK199" i="16" s="1"/>
  <c r="AK201" i="15"/>
  <c r="AJ200" i="16" s="1"/>
  <c r="AL201" i="15"/>
  <c r="AK200" i="16" s="1"/>
  <c r="AK202" i="15"/>
  <c r="AJ201" i="16" s="1"/>
  <c r="AL202" i="15"/>
  <c r="AK201" i="16" s="1"/>
  <c r="AK203" i="15"/>
  <c r="AJ202" i="16" s="1"/>
  <c r="AL203" i="15"/>
  <c r="AK202" i="16" s="1"/>
  <c r="AK204" i="15"/>
  <c r="AJ203" i="16" s="1"/>
  <c r="AL204" i="15"/>
  <c r="AK203" i="16" s="1"/>
  <c r="AK205" i="15"/>
  <c r="AJ204" i="16" s="1"/>
  <c r="AL205" i="15"/>
  <c r="AK204" i="16" s="1"/>
  <c r="AK206" i="15"/>
  <c r="AJ205" i="16" s="1"/>
  <c r="AL206" i="15"/>
  <c r="AK205" i="16" s="1"/>
  <c r="AK207" i="15"/>
  <c r="AJ206" i="16" s="1"/>
  <c r="AL207" i="15"/>
  <c r="AK206" i="16" s="1"/>
  <c r="AK208" i="15"/>
  <c r="AJ207" i="16" s="1"/>
  <c r="AL208" i="15"/>
  <c r="AK207" i="16" s="1"/>
  <c r="AK209" i="15"/>
  <c r="AJ208" i="16" s="1"/>
  <c r="AL209" i="15"/>
  <c r="AK208" i="16" s="1"/>
  <c r="AK210" i="15"/>
  <c r="AJ209" i="16" s="1"/>
  <c r="AL210" i="15"/>
  <c r="AK209" i="16" s="1"/>
  <c r="AK211" i="15"/>
  <c r="AJ210" i="16" s="1"/>
  <c r="AL211" i="15"/>
  <c r="AK210" i="16" s="1"/>
  <c r="AK212" i="15"/>
  <c r="AJ211" i="16" s="1"/>
  <c r="AL212" i="15"/>
  <c r="AK211" i="16" s="1"/>
  <c r="AK213" i="15"/>
  <c r="AJ212" i="16" s="1"/>
  <c r="AL213" i="15"/>
  <c r="AK212" i="16" s="1"/>
  <c r="AK214" i="15"/>
  <c r="AJ213" i="16" s="1"/>
  <c r="AL214" i="15"/>
  <c r="AK213" i="16" s="1"/>
  <c r="AK215" i="15"/>
  <c r="AJ214" i="16" s="1"/>
  <c r="AL215" i="15"/>
  <c r="AK214" i="16" s="1"/>
  <c r="AK216" i="15"/>
  <c r="AJ215" i="16" s="1"/>
  <c r="AL216" i="15"/>
  <c r="AK215" i="16" s="1"/>
  <c r="AK217" i="15"/>
  <c r="AJ216" i="16" s="1"/>
  <c r="AL217" i="15"/>
  <c r="AK216" i="16" s="1"/>
  <c r="AK218" i="15"/>
  <c r="AJ217" i="16" s="1"/>
  <c r="AL218" i="15"/>
  <c r="AK217" i="16" s="1"/>
  <c r="AK219" i="15"/>
  <c r="AJ218" i="16" s="1"/>
  <c r="AL219" i="15"/>
  <c r="AK218" i="16" s="1"/>
  <c r="AK220" i="15"/>
  <c r="AJ219" i="16" s="1"/>
  <c r="AL220" i="15"/>
  <c r="AK219" i="16" s="1"/>
  <c r="AK221" i="15"/>
  <c r="AJ220" i="16" s="1"/>
  <c r="AL221" i="15"/>
  <c r="AK220" i="16" s="1"/>
  <c r="AK222" i="15"/>
  <c r="AJ221" i="16" s="1"/>
  <c r="AL222" i="15"/>
  <c r="AK221" i="16" s="1"/>
  <c r="AK223" i="15"/>
  <c r="AJ222" i="16" s="1"/>
  <c r="AL223" i="15"/>
  <c r="AK222" i="16" s="1"/>
  <c r="AK224" i="15"/>
  <c r="AJ223" i="16" s="1"/>
  <c r="AL224" i="15"/>
  <c r="AK223" i="16" s="1"/>
  <c r="AK225" i="15"/>
  <c r="AJ224" i="16" s="1"/>
  <c r="AL225" i="15"/>
  <c r="AK224" i="16" s="1"/>
  <c r="AK226" i="15"/>
  <c r="AJ225" i="16" s="1"/>
  <c r="AL226" i="15"/>
  <c r="AK225" i="16" s="1"/>
  <c r="AK227" i="15"/>
  <c r="AJ226" i="16" s="1"/>
  <c r="AL227" i="15"/>
  <c r="AK226" i="16" s="1"/>
  <c r="AK228" i="15"/>
  <c r="AJ227" i="16" s="1"/>
  <c r="AL228" i="15"/>
  <c r="AK227" i="16" s="1"/>
  <c r="AK229" i="15"/>
  <c r="AJ228" i="16" s="1"/>
  <c r="AL229" i="15"/>
  <c r="AK228" i="16" s="1"/>
  <c r="AK230" i="15"/>
  <c r="AJ229" i="16" s="1"/>
  <c r="AL230" i="15"/>
  <c r="AK229" i="16" s="1"/>
  <c r="AK231" i="15"/>
  <c r="AJ230" i="16" s="1"/>
  <c r="AL231" i="15"/>
  <c r="AK230" i="16" s="1"/>
  <c r="AK232" i="15"/>
  <c r="AJ231" i="16" s="1"/>
  <c r="AL232" i="15"/>
  <c r="AK231" i="16" s="1"/>
  <c r="AK233" i="15"/>
  <c r="AJ232" i="16" s="1"/>
  <c r="AL233" i="15"/>
  <c r="AK232" i="16" s="1"/>
  <c r="AK234" i="15"/>
  <c r="AJ233" i="16" s="1"/>
  <c r="AL234" i="15"/>
  <c r="AK233" i="16" s="1"/>
  <c r="AK235" i="15"/>
  <c r="AJ234" i="16" s="1"/>
  <c r="AL235" i="15"/>
  <c r="AK234" i="16" s="1"/>
  <c r="AK236" i="15"/>
  <c r="AJ235" i="16" s="1"/>
  <c r="AL236" i="15"/>
  <c r="AK235" i="16" s="1"/>
  <c r="AK237" i="15"/>
  <c r="AJ236" i="16" s="1"/>
  <c r="AL237" i="15"/>
  <c r="AK236" i="16" s="1"/>
  <c r="AK238" i="15"/>
  <c r="AJ237" i="16" s="1"/>
  <c r="AL238" i="15"/>
  <c r="AK237" i="16" s="1"/>
  <c r="AK239" i="15"/>
  <c r="AJ238" i="16" s="1"/>
  <c r="AL239" i="15"/>
  <c r="AK238" i="16" s="1"/>
  <c r="AK240" i="15"/>
  <c r="AJ239" i="16" s="1"/>
  <c r="AL240" i="15"/>
  <c r="AK239" i="16" s="1"/>
  <c r="AK241" i="15"/>
  <c r="AJ240" i="16" s="1"/>
  <c r="AL241" i="15"/>
  <c r="AK240" i="16" s="1"/>
  <c r="AK242" i="15"/>
  <c r="AJ241" i="16" s="1"/>
  <c r="AL242" i="15"/>
  <c r="AK241" i="16" s="1"/>
  <c r="AK243" i="15"/>
  <c r="AJ242" i="16" s="1"/>
  <c r="AL243" i="15"/>
  <c r="AK242" i="16" s="1"/>
  <c r="AK244" i="15"/>
  <c r="AJ243" i="16" s="1"/>
  <c r="AL244" i="15"/>
  <c r="AK243" i="16" s="1"/>
  <c r="AK245" i="15"/>
  <c r="AJ244" i="16" s="1"/>
  <c r="AL245" i="15"/>
  <c r="AK244" i="16" s="1"/>
  <c r="AK246" i="15"/>
  <c r="AJ245" i="16" s="1"/>
  <c r="AL246" i="15"/>
  <c r="AK245" i="16" s="1"/>
  <c r="AK247" i="15"/>
  <c r="AJ246" i="16" s="1"/>
  <c r="AL247" i="15"/>
  <c r="AK246" i="16" s="1"/>
  <c r="AK248" i="15"/>
  <c r="AJ247" i="16" s="1"/>
  <c r="AL248" i="15"/>
  <c r="AK247" i="16" s="1"/>
  <c r="AK249" i="15"/>
  <c r="AJ248" i="16" s="1"/>
  <c r="AL249" i="15"/>
  <c r="AK248" i="16" s="1"/>
  <c r="AK250" i="15"/>
  <c r="AJ249" i="16" s="1"/>
  <c r="AL250" i="15"/>
  <c r="AK249" i="16" s="1"/>
  <c r="AK251" i="15"/>
  <c r="AJ250" i="16" s="1"/>
  <c r="AL251" i="15"/>
  <c r="AK250" i="16" s="1"/>
  <c r="AK252" i="15"/>
  <c r="AJ251" i="16" s="1"/>
  <c r="AL252" i="15"/>
  <c r="AK251" i="16" s="1"/>
  <c r="AK253" i="15"/>
  <c r="AJ252" i="16" s="1"/>
  <c r="AL253" i="15"/>
  <c r="AK252" i="16" s="1"/>
  <c r="AK254" i="15"/>
  <c r="AJ253" i="16" s="1"/>
  <c r="AL254" i="15"/>
  <c r="AK253" i="16" s="1"/>
  <c r="AK255" i="15"/>
  <c r="AJ254" i="16" s="1"/>
  <c r="AL255" i="15"/>
  <c r="AK254" i="16" s="1"/>
  <c r="AK256" i="15"/>
  <c r="AJ255" i="16" s="1"/>
  <c r="AL256" i="15"/>
  <c r="AK255" i="16" s="1"/>
  <c r="AK257" i="15"/>
  <c r="AJ256" i="16" s="1"/>
  <c r="AL257" i="15"/>
  <c r="AK256" i="16" s="1"/>
  <c r="AK258" i="15"/>
  <c r="AJ257" i="16" s="1"/>
  <c r="AL258" i="15"/>
  <c r="AK257" i="16" s="1"/>
  <c r="AK259" i="15"/>
  <c r="AJ258" i="16" s="1"/>
  <c r="AL259" i="15"/>
  <c r="AK258" i="16" s="1"/>
  <c r="AK260" i="15"/>
  <c r="AJ259" i="16" s="1"/>
  <c r="AL260" i="15"/>
  <c r="AK259" i="16" s="1"/>
  <c r="AK261" i="15"/>
  <c r="AJ260" i="16" s="1"/>
  <c r="AL261" i="15"/>
  <c r="AK260" i="16" s="1"/>
  <c r="AK262" i="15"/>
  <c r="AJ261" i="16" s="1"/>
  <c r="AL262" i="15"/>
  <c r="AK261" i="16" s="1"/>
  <c r="AK263" i="15"/>
  <c r="AJ262" i="16" s="1"/>
  <c r="AL263" i="15"/>
  <c r="AK262" i="16" s="1"/>
  <c r="AK264" i="15"/>
  <c r="AJ263" i="16" s="1"/>
  <c r="AL264" i="15"/>
  <c r="AK263" i="16" s="1"/>
  <c r="AK265" i="15"/>
  <c r="AJ264" i="16" s="1"/>
  <c r="AL265" i="15"/>
  <c r="AK264" i="16" s="1"/>
  <c r="AK266" i="15"/>
  <c r="AJ265" i="16" s="1"/>
  <c r="AL266" i="15"/>
  <c r="AK265" i="16" s="1"/>
  <c r="AK267" i="15"/>
  <c r="AJ266" i="16" s="1"/>
  <c r="AL267" i="15"/>
  <c r="AK266" i="16" s="1"/>
  <c r="AK268" i="15"/>
  <c r="AJ267" i="16" s="1"/>
  <c r="AL268" i="15"/>
  <c r="AK267" i="16" s="1"/>
  <c r="AK269" i="15"/>
  <c r="AJ268" i="16" s="1"/>
  <c r="AL269" i="15"/>
  <c r="AK268" i="16" s="1"/>
  <c r="AK270" i="15"/>
  <c r="AJ269" i="16" s="1"/>
  <c r="AL270" i="15"/>
  <c r="AK269" i="16" s="1"/>
  <c r="AK271" i="15"/>
  <c r="AJ270" i="16" s="1"/>
  <c r="AL271" i="15"/>
  <c r="AK270" i="16" s="1"/>
  <c r="AK272" i="15"/>
  <c r="AJ271" i="16" s="1"/>
  <c r="AL272" i="15"/>
  <c r="AK271" i="16" s="1"/>
  <c r="AK273" i="15"/>
  <c r="AJ272" i="16" s="1"/>
  <c r="AL273" i="15"/>
  <c r="AK272" i="16" s="1"/>
  <c r="AK274" i="15"/>
  <c r="AJ273" i="16" s="1"/>
  <c r="AL274" i="15"/>
  <c r="AK273" i="16" s="1"/>
  <c r="AK275" i="15"/>
  <c r="AJ274" i="16" s="1"/>
  <c r="AL275" i="15"/>
  <c r="AK274" i="16" s="1"/>
  <c r="AK276" i="15"/>
  <c r="AJ275" i="16" s="1"/>
  <c r="AL276" i="15"/>
  <c r="AK275" i="16" s="1"/>
  <c r="AK277" i="15"/>
  <c r="AJ276" i="16" s="1"/>
  <c r="AL277" i="15"/>
  <c r="AK276" i="16" s="1"/>
  <c r="AK278" i="15"/>
  <c r="AJ277" i="16" s="1"/>
  <c r="AL278" i="15"/>
  <c r="AK277" i="16" s="1"/>
  <c r="AK279" i="15"/>
  <c r="AJ278" i="16" s="1"/>
  <c r="AL279" i="15"/>
  <c r="AK278" i="16" s="1"/>
  <c r="AK280" i="15"/>
  <c r="AJ279" i="16" s="1"/>
  <c r="AL280" i="15"/>
  <c r="AK279" i="16" s="1"/>
  <c r="AK281" i="15"/>
  <c r="AJ280" i="16" s="1"/>
  <c r="AL281" i="15"/>
  <c r="AK280" i="16" s="1"/>
  <c r="AK282" i="15"/>
  <c r="AJ281" i="16" s="1"/>
  <c r="AL282" i="15"/>
  <c r="AK281" i="16" s="1"/>
  <c r="AK283" i="15"/>
  <c r="AJ282" i="16" s="1"/>
  <c r="AL283" i="15"/>
  <c r="AK282" i="16" s="1"/>
  <c r="AK284" i="15"/>
  <c r="AJ283" i="16" s="1"/>
  <c r="AL284" i="15"/>
  <c r="AK283" i="16" s="1"/>
  <c r="AK285" i="15"/>
  <c r="AJ284" i="16" s="1"/>
  <c r="AL285" i="15"/>
  <c r="AK284" i="16" s="1"/>
  <c r="AK286" i="15"/>
  <c r="AJ285" i="16" s="1"/>
  <c r="AL286" i="15"/>
  <c r="AK285" i="16" s="1"/>
  <c r="AK287" i="15"/>
  <c r="AJ286" i="16" s="1"/>
  <c r="AL287" i="15"/>
  <c r="AK286" i="16" s="1"/>
  <c r="AK288" i="15"/>
  <c r="AJ287" i="16" s="1"/>
  <c r="AL288" i="15"/>
  <c r="AK287" i="16" s="1"/>
  <c r="AK289" i="15"/>
  <c r="AJ288" i="16" s="1"/>
  <c r="AL289" i="15"/>
  <c r="AK288" i="16" s="1"/>
  <c r="AK290" i="15"/>
  <c r="AJ289" i="16" s="1"/>
  <c r="AL290" i="15"/>
  <c r="AK289" i="16" s="1"/>
  <c r="AK291" i="15"/>
  <c r="AJ290" i="16" s="1"/>
  <c r="AL291" i="15"/>
  <c r="AK290" i="16" s="1"/>
  <c r="AK292" i="15"/>
  <c r="AJ291" i="16" s="1"/>
  <c r="AL292" i="15"/>
  <c r="AK291" i="16" s="1"/>
  <c r="AK293" i="15"/>
  <c r="AJ292" i="16" s="1"/>
  <c r="AL293" i="15"/>
  <c r="AK292" i="16" s="1"/>
  <c r="AK294" i="15"/>
  <c r="AJ293" i="16" s="1"/>
  <c r="AL294" i="15"/>
  <c r="AK293" i="16" s="1"/>
  <c r="AK295" i="15"/>
  <c r="AJ294" i="16" s="1"/>
  <c r="AL295" i="15"/>
  <c r="AK294" i="16" s="1"/>
  <c r="AK296" i="15"/>
  <c r="AJ295" i="16" s="1"/>
  <c r="AL296" i="15"/>
  <c r="AK295" i="16" s="1"/>
  <c r="AK297" i="15"/>
  <c r="AJ296" i="16" s="1"/>
  <c r="AL297" i="15"/>
  <c r="AK296" i="16" s="1"/>
  <c r="AK298" i="15"/>
  <c r="AJ297" i="16" s="1"/>
  <c r="AL298" i="15"/>
  <c r="AK297" i="16" s="1"/>
  <c r="AK299" i="15"/>
  <c r="AJ298" i="16" s="1"/>
  <c r="AL299" i="15"/>
  <c r="AK298" i="16" s="1"/>
  <c r="AK300" i="15"/>
  <c r="AJ299" i="16" s="1"/>
  <c r="AL300" i="15"/>
  <c r="AK299" i="16" s="1"/>
  <c r="AK301" i="15"/>
  <c r="AJ300" i="16" s="1"/>
  <c r="AL301" i="15"/>
  <c r="AK300" i="16" s="1"/>
  <c r="AK302" i="15"/>
  <c r="AJ301" i="16" s="1"/>
  <c r="AL302" i="15"/>
  <c r="AK301" i="16" s="1"/>
  <c r="AK303" i="15"/>
  <c r="AJ302" i="16" s="1"/>
  <c r="AL303" i="15"/>
  <c r="AK302" i="16" s="1"/>
  <c r="AK304" i="15"/>
  <c r="AJ303" i="16" s="1"/>
  <c r="AL304" i="15"/>
  <c r="AK303" i="16" s="1"/>
  <c r="AK305" i="15"/>
  <c r="AJ304" i="16" s="1"/>
  <c r="AL305" i="15"/>
  <c r="AK304" i="16" s="1"/>
  <c r="AK306" i="15"/>
  <c r="AJ305" i="16" s="1"/>
  <c r="AL306" i="15"/>
  <c r="AK305" i="16" s="1"/>
  <c r="AK307" i="15"/>
  <c r="AJ306" i="16" s="1"/>
  <c r="AL307" i="15"/>
  <c r="AK306" i="16" s="1"/>
  <c r="AK308" i="15"/>
  <c r="AJ307" i="16" s="1"/>
  <c r="AL308" i="15"/>
  <c r="AK307" i="16" s="1"/>
  <c r="AK309" i="15"/>
  <c r="AJ308" i="16" s="1"/>
  <c r="AL309" i="15"/>
  <c r="AK308" i="16" s="1"/>
  <c r="AK310" i="15"/>
  <c r="AJ309" i="16" s="1"/>
  <c r="AL310" i="15"/>
  <c r="AK309" i="16" s="1"/>
  <c r="AK311" i="15"/>
  <c r="AJ310" i="16" s="1"/>
  <c r="AL311" i="15"/>
  <c r="AK310" i="16" s="1"/>
  <c r="AK312" i="15"/>
  <c r="AJ311" i="16" s="1"/>
  <c r="AL312" i="15"/>
  <c r="AK311" i="16" s="1"/>
  <c r="AK313" i="15"/>
  <c r="AJ312" i="16" s="1"/>
  <c r="AL313" i="15"/>
  <c r="AK312" i="16" s="1"/>
  <c r="AK314" i="15"/>
  <c r="AJ313" i="16" s="1"/>
  <c r="AL314" i="15"/>
  <c r="AK313" i="16" s="1"/>
  <c r="AK315" i="15"/>
  <c r="AJ314" i="16" s="1"/>
  <c r="AL315" i="15"/>
  <c r="AK314" i="16" s="1"/>
  <c r="AK316" i="15"/>
  <c r="AJ315" i="16" s="1"/>
  <c r="AL316" i="15"/>
  <c r="AK315" i="16" s="1"/>
  <c r="AK317" i="15"/>
  <c r="AJ316" i="16" s="1"/>
  <c r="AL317" i="15"/>
  <c r="AK316" i="16" s="1"/>
  <c r="AK318" i="15"/>
  <c r="AJ317" i="16" s="1"/>
  <c r="AL318" i="15"/>
  <c r="AK317" i="16" s="1"/>
  <c r="AK319" i="15"/>
  <c r="AJ318" i="16" s="1"/>
  <c r="AL319" i="15"/>
  <c r="AK318" i="16" s="1"/>
  <c r="AK320" i="15"/>
  <c r="AJ319" i="16" s="1"/>
  <c r="AL320" i="15"/>
  <c r="AK319" i="16" s="1"/>
  <c r="AK321" i="15"/>
  <c r="AJ320" i="16" s="1"/>
  <c r="AL321" i="15"/>
  <c r="AK320" i="16" s="1"/>
  <c r="AK322" i="15"/>
  <c r="AJ321" i="16" s="1"/>
  <c r="AL322" i="15"/>
  <c r="AK321" i="16" s="1"/>
  <c r="AK323" i="15"/>
  <c r="AJ322" i="16" s="1"/>
  <c r="AL323" i="15"/>
  <c r="AK322" i="16" s="1"/>
  <c r="AK324" i="15"/>
  <c r="AJ323" i="16" s="1"/>
  <c r="AL324" i="15"/>
  <c r="AK323" i="16" s="1"/>
  <c r="AK325" i="15"/>
  <c r="AJ324" i="16" s="1"/>
  <c r="AL325" i="15"/>
  <c r="AK324" i="16" s="1"/>
  <c r="AK326" i="15"/>
  <c r="AJ325" i="16" s="1"/>
  <c r="AL326" i="15"/>
  <c r="AK325" i="16" s="1"/>
  <c r="AK327" i="15"/>
  <c r="AJ326" i="16" s="1"/>
  <c r="AL327" i="15"/>
  <c r="AK326" i="16" s="1"/>
  <c r="AK328" i="15"/>
  <c r="AJ327" i="16" s="1"/>
  <c r="AL328" i="15"/>
  <c r="AK327" i="16" s="1"/>
  <c r="AK329" i="15"/>
  <c r="AJ328" i="16" s="1"/>
  <c r="AL329" i="15"/>
  <c r="AK328" i="16" s="1"/>
  <c r="AK330" i="15"/>
  <c r="AJ329" i="16" s="1"/>
  <c r="AL330" i="15"/>
  <c r="AK329" i="16" s="1"/>
  <c r="AK331" i="15"/>
  <c r="AJ330" i="16" s="1"/>
  <c r="AL331" i="15"/>
  <c r="AK330" i="16" s="1"/>
  <c r="AK332" i="15"/>
  <c r="AJ331" i="16" s="1"/>
  <c r="AL332" i="15"/>
  <c r="AK331" i="16" s="1"/>
  <c r="AK333" i="15"/>
  <c r="AJ332" i="16" s="1"/>
  <c r="AL333" i="15"/>
  <c r="AK332" i="16" s="1"/>
  <c r="AK334" i="15"/>
  <c r="AJ333" i="16" s="1"/>
  <c r="AL334" i="15"/>
  <c r="AK333" i="16" s="1"/>
  <c r="AK335" i="15"/>
  <c r="AJ334" i="16" s="1"/>
  <c r="AL335" i="15"/>
  <c r="AK334" i="16" s="1"/>
  <c r="AK336" i="15"/>
  <c r="AJ335" i="16" s="1"/>
  <c r="AL336" i="15"/>
  <c r="AK335" i="16" s="1"/>
  <c r="AK337" i="15"/>
  <c r="AJ336" i="16" s="1"/>
  <c r="AL337" i="15"/>
  <c r="AK336" i="16" s="1"/>
  <c r="AK338" i="15"/>
  <c r="AJ337" i="16" s="1"/>
  <c r="AL338" i="15"/>
  <c r="AK337" i="16" s="1"/>
  <c r="AK339" i="15"/>
  <c r="AJ338" i="16" s="1"/>
  <c r="AL339" i="15"/>
  <c r="AK338" i="16" s="1"/>
  <c r="AK340" i="15"/>
  <c r="AJ339" i="16" s="1"/>
  <c r="AL340" i="15"/>
  <c r="AK339" i="16" s="1"/>
  <c r="AK341" i="15"/>
  <c r="AJ340" i="16" s="1"/>
  <c r="AL341" i="15"/>
  <c r="AK340" i="16" s="1"/>
  <c r="AK342" i="15"/>
  <c r="AJ341" i="16" s="1"/>
  <c r="AL342" i="15"/>
  <c r="AK341" i="16" s="1"/>
  <c r="AK343" i="15"/>
  <c r="AJ342" i="16" s="1"/>
  <c r="AL343" i="15"/>
  <c r="AK342" i="16" s="1"/>
  <c r="AK344" i="15"/>
  <c r="AJ343" i="16" s="1"/>
  <c r="AL344" i="15"/>
  <c r="AK343" i="16" s="1"/>
  <c r="AK345" i="15"/>
  <c r="AJ344" i="16" s="1"/>
  <c r="AL345" i="15"/>
  <c r="AK344" i="16" s="1"/>
  <c r="AK346" i="15"/>
  <c r="AJ345" i="16" s="1"/>
  <c r="AL346" i="15"/>
  <c r="AK345" i="16" s="1"/>
  <c r="AK347" i="15"/>
  <c r="AJ346" i="16" s="1"/>
  <c r="AL347" i="15"/>
  <c r="AK346" i="16" s="1"/>
  <c r="AK348" i="15"/>
  <c r="AJ347" i="16" s="1"/>
  <c r="AL348" i="15"/>
  <c r="AK347" i="16" s="1"/>
  <c r="AK349" i="15"/>
  <c r="AJ348" i="16" s="1"/>
  <c r="AL349" i="15"/>
  <c r="AK348" i="16" s="1"/>
  <c r="AK350" i="15"/>
  <c r="AJ349" i="16" s="1"/>
  <c r="AL350" i="15"/>
  <c r="AK349" i="16" s="1"/>
  <c r="AK351" i="15"/>
  <c r="AJ350" i="16" s="1"/>
  <c r="AL351" i="15"/>
  <c r="AK350" i="16" s="1"/>
  <c r="AK352" i="15"/>
  <c r="AJ351" i="16" s="1"/>
  <c r="AL352" i="15"/>
  <c r="AK351" i="16" s="1"/>
  <c r="AK353" i="15"/>
  <c r="AJ352" i="16" s="1"/>
  <c r="AL353" i="15"/>
  <c r="AK352" i="16" s="1"/>
  <c r="AK354" i="15"/>
  <c r="AJ353" i="16" s="1"/>
  <c r="AL354" i="15"/>
  <c r="AK353" i="16" s="1"/>
  <c r="AK355" i="15"/>
  <c r="AJ354" i="16" s="1"/>
  <c r="AL355" i="15"/>
  <c r="AK354" i="16" s="1"/>
  <c r="AK356" i="15"/>
  <c r="AJ355" i="16" s="1"/>
  <c r="AL356" i="15"/>
  <c r="AK355" i="16" s="1"/>
  <c r="AK357" i="15"/>
  <c r="AJ356" i="16" s="1"/>
  <c r="AL357" i="15"/>
  <c r="AK356" i="16" s="1"/>
  <c r="AK358" i="15"/>
  <c r="AJ357" i="16" s="1"/>
  <c r="AL358" i="15"/>
  <c r="AK357" i="16" s="1"/>
  <c r="AK359" i="15"/>
  <c r="AJ358" i="16" s="1"/>
  <c r="AL359" i="15"/>
  <c r="AK358" i="16" s="1"/>
  <c r="AK360" i="15"/>
  <c r="AJ359" i="16" s="1"/>
  <c r="AL360" i="15"/>
  <c r="AK359" i="16" s="1"/>
  <c r="AK361" i="15"/>
  <c r="AJ360" i="16" s="1"/>
  <c r="AL361" i="15"/>
  <c r="AK360" i="16" s="1"/>
  <c r="AK362" i="15"/>
  <c r="AJ361" i="16" s="1"/>
  <c r="AL362" i="15"/>
  <c r="AK361" i="16" s="1"/>
  <c r="AK363" i="15"/>
  <c r="AJ362" i="16" s="1"/>
  <c r="AL363" i="15"/>
  <c r="AK362" i="16" s="1"/>
  <c r="AK364" i="15"/>
  <c r="AJ363" i="16" s="1"/>
  <c r="AL364" i="15"/>
  <c r="AK363" i="16" s="1"/>
  <c r="AK365" i="15"/>
  <c r="AJ364" i="16" s="1"/>
  <c r="AL365" i="15"/>
  <c r="AK364" i="16" s="1"/>
  <c r="AK366" i="15"/>
  <c r="AJ365" i="16" s="1"/>
  <c r="AL366" i="15"/>
  <c r="AK365" i="16" s="1"/>
  <c r="AK367" i="15"/>
  <c r="AJ366" i="16" s="1"/>
  <c r="AL367" i="15"/>
  <c r="AK366" i="16" s="1"/>
  <c r="AK368" i="15"/>
  <c r="AJ367" i="16" s="1"/>
  <c r="AL368" i="15"/>
  <c r="AK367" i="16" s="1"/>
  <c r="AK369" i="15"/>
  <c r="AJ368" i="16" s="1"/>
  <c r="AL369" i="15"/>
  <c r="AK368" i="16" s="1"/>
  <c r="AK370" i="15"/>
  <c r="AJ369" i="16" s="1"/>
  <c r="AL370" i="15"/>
  <c r="AK369" i="16" s="1"/>
  <c r="AK371" i="15"/>
  <c r="AJ370" i="16" s="1"/>
  <c r="AL371" i="15"/>
  <c r="AK370" i="16" s="1"/>
  <c r="AK372" i="15"/>
  <c r="AJ371" i="16" s="1"/>
  <c r="AL372" i="15"/>
  <c r="AK371" i="16" s="1"/>
  <c r="AK373" i="15"/>
  <c r="AJ372" i="16" s="1"/>
  <c r="AL373" i="15"/>
  <c r="AK372" i="16" s="1"/>
  <c r="AK374" i="15"/>
  <c r="AJ373" i="16" s="1"/>
  <c r="AL374" i="15"/>
  <c r="AK373" i="16" s="1"/>
  <c r="AK375" i="15"/>
  <c r="AJ374" i="16" s="1"/>
  <c r="AL375" i="15"/>
  <c r="AK374" i="16" s="1"/>
  <c r="AK376" i="15"/>
  <c r="AJ375" i="16" s="1"/>
  <c r="AL376" i="15"/>
  <c r="AK375" i="16" s="1"/>
  <c r="AK377" i="15"/>
  <c r="AJ376" i="16" s="1"/>
  <c r="AL377" i="15"/>
  <c r="AK376" i="16" s="1"/>
  <c r="AK378" i="15"/>
  <c r="AJ377" i="16" s="1"/>
  <c r="AL378" i="15"/>
  <c r="AK377" i="16" s="1"/>
  <c r="AK379" i="15"/>
  <c r="AJ378" i="16" s="1"/>
  <c r="AL379" i="15"/>
  <c r="AK378" i="16" s="1"/>
  <c r="AK380" i="15"/>
  <c r="AJ379" i="16" s="1"/>
  <c r="AL380" i="15"/>
  <c r="AK379" i="16" s="1"/>
  <c r="AK381" i="15"/>
  <c r="AJ380" i="16" s="1"/>
  <c r="AL381" i="15"/>
  <c r="AK380" i="16" s="1"/>
  <c r="AK382" i="15"/>
  <c r="AJ381" i="16" s="1"/>
  <c r="AL382" i="15"/>
  <c r="AK381" i="16" s="1"/>
  <c r="AK383" i="15"/>
  <c r="AJ382" i="16" s="1"/>
  <c r="AL383" i="15"/>
  <c r="AK382" i="16" s="1"/>
  <c r="AK384" i="15"/>
  <c r="AJ383" i="16" s="1"/>
  <c r="AL384" i="15"/>
  <c r="AK383" i="16" s="1"/>
  <c r="AK385" i="15"/>
  <c r="AJ384" i="16" s="1"/>
  <c r="AL385" i="15"/>
  <c r="AK384" i="16" s="1"/>
  <c r="AK386" i="15"/>
  <c r="AJ385" i="16" s="1"/>
  <c r="AL386" i="15"/>
  <c r="AK385" i="16" s="1"/>
  <c r="AK387" i="15"/>
  <c r="AJ386" i="16" s="1"/>
  <c r="AL387" i="15"/>
  <c r="AK386" i="16" s="1"/>
  <c r="AK388" i="15"/>
  <c r="AJ387" i="16" s="1"/>
  <c r="AL388" i="15"/>
  <c r="AK387" i="16" s="1"/>
  <c r="AK389" i="15"/>
  <c r="AJ388" i="16" s="1"/>
  <c r="AL389" i="15"/>
  <c r="AK388" i="16" s="1"/>
  <c r="AK390" i="15"/>
  <c r="AJ389" i="16" s="1"/>
  <c r="AL390" i="15"/>
  <c r="AK389" i="16" s="1"/>
  <c r="AK391" i="15"/>
  <c r="AJ390" i="16" s="1"/>
  <c r="AL391" i="15"/>
  <c r="AK390" i="16" s="1"/>
  <c r="AK392" i="15"/>
  <c r="AJ391" i="16" s="1"/>
  <c r="AL392" i="15"/>
  <c r="AK391" i="16" s="1"/>
  <c r="AK393" i="15"/>
  <c r="AJ392" i="16" s="1"/>
  <c r="AL393" i="15"/>
  <c r="AK392" i="16" s="1"/>
  <c r="AK394" i="15"/>
  <c r="AJ393" i="16" s="1"/>
  <c r="AL394" i="15"/>
  <c r="AK393" i="16" s="1"/>
  <c r="AK395" i="15"/>
  <c r="AJ394" i="16" s="1"/>
  <c r="AL395" i="15"/>
  <c r="AK394" i="16" s="1"/>
  <c r="AK396" i="15"/>
  <c r="AJ395" i="16" s="1"/>
  <c r="AL396" i="15"/>
  <c r="AK395" i="16" s="1"/>
  <c r="AK397" i="15"/>
  <c r="AJ396" i="16" s="1"/>
  <c r="AL397" i="15"/>
  <c r="AK396" i="16" s="1"/>
  <c r="AK398" i="15"/>
  <c r="AJ397" i="16" s="1"/>
  <c r="AL398" i="15"/>
  <c r="AK397" i="16" s="1"/>
  <c r="AK399" i="15"/>
  <c r="AJ398" i="16" s="1"/>
  <c r="AL399" i="15"/>
  <c r="AK398" i="16" s="1"/>
  <c r="AK400" i="15"/>
  <c r="AJ399" i="16" s="1"/>
  <c r="AL400" i="15"/>
  <c r="AK399" i="16" s="1"/>
  <c r="AK401" i="15"/>
  <c r="AJ400" i="16" s="1"/>
  <c r="AL401" i="15"/>
  <c r="AK400" i="16" s="1"/>
  <c r="AK402" i="15"/>
  <c r="AJ401" i="16" s="1"/>
  <c r="AL402" i="15"/>
  <c r="AK401" i="16" s="1"/>
  <c r="AK403" i="15"/>
  <c r="AJ402" i="16" s="1"/>
  <c r="AL403" i="15"/>
  <c r="AK402" i="16" s="1"/>
  <c r="AK404" i="15"/>
  <c r="AJ403" i="16" s="1"/>
  <c r="AL404" i="15"/>
  <c r="AK403" i="16" s="1"/>
  <c r="AK405" i="15"/>
  <c r="AJ404" i="16" s="1"/>
  <c r="AL405" i="15"/>
  <c r="AK404" i="16" s="1"/>
  <c r="AK406" i="15"/>
  <c r="AJ405" i="16" s="1"/>
  <c r="AL406" i="15"/>
  <c r="AK405" i="16" s="1"/>
  <c r="AK407" i="15"/>
  <c r="AJ406" i="16" s="1"/>
  <c r="AL407" i="15"/>
  <c r="AK406" i="16" s="1"/>
  <c r="AK408" i="15"/>
  <c r="AJ407" i="16" s="1"/>
  <c r="AL408" i="15"/>
  <c r="AK407" i="16" s="1"/>
  <c r="AK409" i="15"/>
  <c r="AJ408" i="16" s="1"/>
  <c r="AL409" i="15"/>
  <c r="AK408" i="16" s="1"/>
  <c r="AK410" i="15"/>
  <c r="AJ409" i="16" s="1"/>
  <c r="AL410" i="15"/>
  <c r="AK409" i="16" s="1"/>
  <c r="AK411" i="15"/>
  <c r="AJ410" i="16" s="1"/>
  <c r="AL411" i="15"/>
  <c r="AK410" i="16" s="1"/>
  <c r="AK412" i="15"/>
  <c r="AJ411" i="16" s="1"/>
  <c r="AL412" i="15"/>
  <c r="AK411" i="16" s="1"/>
  <c r="AK413" i="15"/>
  <c r="AJ412" i="16" s="1"/>
  <c r="AL413" i="15"/>
  <c r="AK412" i="16" s="1"/>
  <c r="AK414" i="15"/>
  <c r="AJ413" i="16" s="1"/>
  <c r="AL414" i="15"/>
  <c r="AK413" i="16" s="1"/>
  <c r="AK415" i="15"/>
  <c r="AJ414" i="16" s="1"/>
  <c r="AL415" i="15"/>
  <c r="AK414" i="16" s="1"/>
  <c r="AK416" i="15"/>
  <c r="AJ415" i="16" s="1"/>
  <c r="AL416" i="15"/>
  <c r="AK415" i="16" s="1"/>
  <c r="AK417" i="15"/>
  <c r="AJ416" i="16" s="1"/>
  <c r="AL417" i="15"/>
  <c r="AK416" i="16" s="1"/>
  <c r="AK418" i="15"/>
  <c r="AJ417" i="16" s="1"/>
  <c r="AL418" i="15"/>
  <c r="AK417" i="16" s="1"/>
  <c r="AK419" i="15"/>
  <c r="AJ418" i="16" s="1"/>
  <c r="AL419" i="15"/>
  <c r="AK418" i="16" s="1"/>
  <c r="AK420" i="15"/>
  <c r="AJ419" i="16" s="1"/>
  <c r="AL420" i="15"/>
  <c r="AK419" i="16" s="1"/>
  <c r="AK421" i="15"/>
  <c r="AJ420" i="16" s="1"/>
  <c r="AL421" i="15"/>
  <c r="AK420" i="16" s="1"/>
  <c r="AK422" i="15"/>
  <c r="AJ421" i="16" s="1"/>
  <c r="AL422" i="15"/>
  <c r="AK421" i="16" s="1"/>
  <c r="AK423" i="15"/>
  <c r="AJ422" i="16" s="1"/>
  <c r="AL423" i="15"/>
  <c r="AK422" i="16" s="1"/>
  <c r="AK424" i="15"/>
  <c r="AJ423" i="16" s="1"/>
  <c r="AL424" i="15"/>
  <c r="AK423" i="16" s="1"/>
  <c r="AK425" i="15"/>
  <c r="AJ424" i="16" s="1"/>
  <c r="AL425" i="15"/>
  <c r="AK424" i="16" s="1"/>
  <c r="AK426" i="15"/>
  <c r="AJ425" i="16" s="1"/>
  <c r="AL426" i="15"/>
  <c r="AK425" i="16" s="1"/>
  <c r="AK427" i="15"/>
  <c r="AJ426" i="16" s="1"/>
  <c r="AL427" i="15"/>
  <c r="AK426" i="16" s="1"/>
  <c r="AK428" i="15"/>
  <c r="AJ427" i="16" s="1"/>
  <c r="AL428" i="15"/>
  <c r="AK427" i="16" s="1"/>
  <c r="AK429" i="15"/>
  <c r="AJ428" i="16" s="1"/>
  <c r="AL429" i="15"/>
  <c r="AK428" i="16" s="1"/>
  <c r="AK430" i="15"/>
  <c r="AJ429" i="16" s="1"/>
  <c r="AL430" i="15"/>
  <c r="AK429" i="16" s="1"/>
  <c r="AK431" i="15"/>
  <c r="AJ430" i="16" s="1"/>
  <c r="AL431" i="15"/>
  <c r="AK430" i="16" s="1"/>
  <c r="AK432" i="15"/>
  <c r="AJ431" i="16" s="1"/>
  <c r="AL432" i="15"/>
  <c r="AK431" i="16" s="1"/>
  <c r="AK433" i="15"/>
  <c r="AJ432" i="16" s="1"/>
  <c r="AL433" i="15"/>
  <c r="AK432" i="16" s="1"/>
  <c r="AK434" i="15"/>
  <c r="AJ433" i="16" s="1"/>
  <c r="AL434" i="15"/>
  <c r="AK433" i="16" s="1"/>
  <c r="AK435" i="15"/>
  <c r="AJ434" i="16" s="1"/>
  <c r="AL435" i="15"/>
  <c r="AK434" i="16" s="1"/>
  <c r="AK436" i="15"/>
  <c r="AJ435" i="16" s="1"/>
  <c r="AL436" i="15"/>
  <c r="AK435" i="16" s="1"/>
  <c r="AK437" i="15"/>
  <c r="AJ436" i="16" s="1"/>
  <c r="AL437" i="15"/>
  <c r="AK436" i="16" s="1"/>
  <c r="AK438" i="15"/>
  <c r="AJ437" i="16" s="1"/>
  <c r="AL438" i="15"/>
  <c r="AK437" i="16" s="1"/>
  <c r="AK439" i="15"/>
  <c r="AJ438" i="16" s="1"/>
  <c r="AL439" i="15"/>
  <c r="AK438" i="16" s="1"/>
  <c r="AK440" i="15"/>
  <c r="AJ439" i="16" s="1"/>
  <c r="AL440" i="15"/>
  <c r="AK439" i="16" s="1"/>
  <c r="AK441" i="15"/>
  <c r="AJ440" i="16" s="1"/>
  <c r="AL441" i="15"/>
  <c r="AK440" i="16" s="1"/>
  <c r="AK442" i="15"/>
  <c r="AJ441" i="16" s="1"/>
  <c r="AL442" i="15"/>
  <c r="AK441" i="16" s="1"/>
  <c r="AK443" i="15"/>
  <c r="AJ442" i="16" s="1"/>
  <c r="AL443" i="15"/>
  <c r="AK442" i="16" s="1"/>
  <c r="AK444" i="15"/>
  <c r="AJ443" i="16" s="1"/>
  <c r="AL444" i="15"/>
  <c r="AK443" i="16" s="1"/>
  <c r="AK445" i="15"/>
  <c r="AJ444" i="16" s="1"/>
  <c r="AL445" i="15"/>
  <c r="AK444" i="16" s="1"/>
  <c r="AK446" i="15"/>
  <c r="AJ445" i="16" s="1"/>
  <c r="AL446" i="15"/>
  <c r="AK445" i="16" s="1"/>
  <c r="AK447" i="15"/>
  <c r="AJ446" i="16" s="1"/>
  <c r="AL447" i="15"/>
  <c r="AK446" i="16" s="1"/>
  <c r="AK448" i="15"/>
  <c r="AJ447" i="16" s="1"/>
  <c r="AL448" i="15"/>
  <c r="AK447" i="16" s="1"/>
  <c r="AK449" i="15"/>
  <c r="AJ448" i="16" s="1"/>
  <c r="AL449" i="15"/>
  <c r="AK448" i="16" s="1"/>
  <c r="AK450" i="15"/>
  <c r="AJ449" i="16" s="1"/>
  <c r="AL450" i="15"/>
  <c r="AK449" i="16" s="1"/>
  <c r="AK451" i="15"/>
  <c r="AJ450" i="16" s="1"/>
  <c r="AL451" i="15"/>
  <c r="AK450" i="16" s="1"/>
  <c r="AK452" i="15"/>
  <c r="AJ451" i="16" s="1"/>
  <c r="AL452" i="15"/>
  <c r="AK451" i="16" s="1"/>
  <c r="AK453" i="15"/>
  <c r="AJ452" i="16" s="1"/>
  <c r="AL453" i="15"/>
  <c r="AK452" i="16" s="1"/>
  <c r="AK454" i="15"/>
  <c r="AJ453" i="16" s="1"/>
  <c r="AL454" i="15"/>
  <c r="AK453" i="16" s="1"/>
  <c r="AK455" i="15"/>
  <c r="AJ454" i="16" s="1"/>
  <c r="AL455" i="15"/>
  <c r="AK454" i="16" s="1"/>
  <c r="AK456" i="15"/>
  <c r="AJ455" i="16" s="1"/>
  <c r="AL456" i="15"/>
  <c r="AK455" i="16" s="1"/>
  <c r="AK457" i="15"/>
  <c r="AJ456" i="16" s="1"/>
  <c r="AL457" i="15"/>
  <c r="AK456" i="16" s="1"/>
  <c r="AK458" i="15"/>
  <c r="AJ457" i="16" s="1"/>
  <c r="AL458" i="15"/>
  <c r="AK457" i="16" s="1"/>
  <c r="AK459" i="15"/>
  <c r="AJ458" i="16" s="1"/>
  <c r="AL459" i="15"/>
  <c r="AK458" i="16" s="1"/>
  <c r="AK460" i="15"/>
  <c r="AJ459" i="16" s="1"/>
  <c r="AL460" i="15"/>
  <c r="AK459" i="16" s="1"/>
  <c r="AK461" i="15"/>
  <c r="AJ460" i="16" s="1"/>
  <c r="AL461" i="15"/>
  <c r="AK460" i="16" s="1"/>
  <c r="AK462" i="15"/>
  <c r="AJ461" i="16" s="1"/>
  <c r="AL462" i="15"/>
  <c r="AK461" i="16" s="1"/>
  <c r="AK463" i="15"/>
  <c r="AJ462" i="16" s="1"/>
  <c r="AL463" i="15"/>
  <c r="AK462" i="16" s="1"/>
  <c r="AK464" i="15"/>
  <c r="AJ463" i="16" s="1"/>
  <c r="AL464" i="15"/>
  <c r="AK463" i="16" s="1"/>
  <c r="AK465" i="15"/>
  <c r="AJ464" i="16" s="1"/>
  <c r="AL465" i="15"/>
  <c r="AK464" i="16" s="1"/>
  <c r="AK466" i="15"/>
  <c r="AJ465" i="16" s="1"/>
  <c r="AL466" i="15"/>
  <c r="AK465" i="16" s="1"/>
  <c r="AK467" i="15"/>
  <c r="AJ466" i="16" s="1"/>
  <c r="AL467" i="15"/>
  <c r="AK466" i="16" s="1"/>
  <c r="AK468" i="15"/>
  <c r="AJ467" i="16" s="1"/>
  <c r="AL468" i="15"/>
  <c r="AK467" i="16" s="1"/>
  <c r="AK469" i="15"/>
  <c r="AJ468" i="16" s="1"/>
  <c r="AL469" i="15"/>
  <c r="AK468" i="16" s="1"/>
  <c r="AK470" i="15"/>
  <c r="AJ469" i="16" s="1"/>
  <c r="AL470" i="15"/>
  <c r="AK469" i="16" s="1"/>
  <c r="AK471" i="15"/>
  <c r="AJ470" i="16" s="1"/>
  <c r="AL471" i="15"/>
  <c r="AK470" i="16" s="1"/>
  <c r="AK472" i="15"/>
  <c r="AJ471" i="16" s="1"/>
  <c r="AL472" i="15"/>
  <c r="AK471" i="16" s="1"/>
  <c r="AK473" i="15"/>
  <c r="AJ472" i="16" s="1"/>
  <c r="AL473" i="15"/>
  <c r="AK472" i="16" s="1"/>
  <c r="AK474" i="15"/>
  <c r="AJ473" i="16" s="1"/>
  <c r="AL474" i="15"/>
  <c r="AK473" i="16" s="1"/>
  <c r="AK475" i="15"/>
  <c r="AJ474" i="16" s="1"/>
  <c r="AL475" i="15"/>
  <c r="AK474" i="16" s="1"/>
  <c r="AK476" i="15"/>
  <c r="AJ475" i="16" s="1"/>
  <c r="AL476" i="15"/>
  <c r="AK475" i="16" s="1"/>
  <c r="AK477" i="15"/>
  <c r="AJ476" i="16" s="1"/>
  <c r="AL477" i="15"/>
  <c r="AK476" i="16" s="1"/>
  <c r="AK478" i="15"/>
  <c r="AJ477" i="16" s="1"/>
  <c r="AL478" i="15"/>
  <c r="AK477" i="16" s="1"/>
  <c r="AK479" i="15"/>
  <c r="AJ478" i="16" s="1"/>
  <c r="AL479" i="15"/>
  <c r="AK478" i="16" s="1"/>
  <c r="AK480" i="15"/>
  <c r="AJ479" i="16" s="1"/>
  <c r="AL480" i="15"/>
  <c r="AK479" i="16" s="1"/>
  <c r="AK481" i="15"/>
  <c r="AJ480" i="16" s="1"/>
  <c r="AL481" i="15"/>
  <c r="AK480" i="16" s="1"/>
  <c r="AK482" i="15"/>
  <c r="AJ481" i="16" s="1"/>
  <c r="AL482" i="15"/>
  <c r="AK481" i="16" s="1"/>
  <c r="AK483" i="15"/>
  <c r="AJ482" i="16" s="1"/>
  <c r="AL483" i="15"/>
  <c r="AK482" i="16" s="1"/>
  <c r="AK484" i="15"/>
  <c r="AJ483" i="16" s="1"/>
  <c r="AL484" i="15"/>
  <c r="AK483" i="16" s="1"/>
  <c r="AK485" i="15"/>
  <c r="AJ484" i="16" s="1"/>
  <c r="AL485" i="15"/>
  <c r="AK484" i="16" s="1"/>
  <c r="AK486" i="15"/>
  <c r="AJ485" i="16" s="1"/>
  <c r="AL486" i="15"/>
  <c r="AK485" i="16" s="1"/>
  <c r="AK487" i="15"/>
  <c r="AJ486" i="16" s="1"/>
  <c r="AL487" i="15"/>
  <c r="AK486" i="16" s="1"/>
  <c r="AK488" i="15"/>
  <c r="AJ487" i="16" s="1"/>
  <c r="AL488" i="15"/>
  <c r="AK487" i="16" s="1"/>
  <c r="AK489" i="15"/>
  <c r="AJ488" i="16" s="1"/>
  <c r="AL489" i="15"/>
  <c r="AK488" i="16" s="1"/>
  <c r="AK490" i="15"/>
  <c r="AJ489" i="16" s="1"/>
  <c r="AL490" i="15"/>
  <c r="AK489" i="16" s="1"/>
  <c r="AK491" i="15"/>
  <c r="AJ490" i="16" s="1"/>
  <c r="AL491" i="15"/>
  <c r="AK490" i="16" s="1"/>
  <c r="AK492" i="15"/>
  <c r="AJ491" i="16" s="1"/>
  <c r="AL492" i="15"/>
  <c r="AK491" i="16" s="1"/>
  <c r="AK493" i="15"/>
  <c r="AJ492" i="16" s="1"/>
  <c r="AL493" i="15"/>
  <c r="AK492" i="16" s="1"/>
  <c r="AK494" i="15"/>
  <c r="AJ493" i="16" s="1"/>
  <c r="AL494" i="15"/>
  <c r="AK493" i="16" s="1"/>
  <c r="AK495" i="15"/>
  <c r="AJ494" i="16" s="1"/>
  <c r="AL495" i="15"/>
  <c r="AK494" i="16" s="1"/>
  <c r="AK496" i="15"/>
  <c r="AJ495" i="16" s="1"/>
  <c r="AL496" i="15"/>
  <c r="AK495" i="16" s="1"/>
  <c r="AK497" i="15"/>
  <c r="AJ496" i="16" s="1"/>
  <c r="AL497" i="15"/>
  <c r="AK496" i="16" s="1"/>
  <c r="AK498" i="15"/>
  <c r="AJ497" i="16" s="1"/>
  <c r="AL498" i="15"/>
  <c r="AK497" i="16" s="1"/>
  <c r="AK499" i="15"/>
  <c r="AJ498" i="16" s="1"/>
  <c r="AL499" i="15"/>
  <c r="AK498" i="16" s="1"/>
  <c r="AK500" i="15"/>
  <c r="AJ499" i="16" s="1"/>
  <c r="AL500" i="15"/>
  <c r="AK499" i="16" s="1"/>
  <c r="AK501" i="15"/>
  <c r="AJ500" i="16" s="1"/>
  <c r="AL501" i="15"/>
  <c r="AK500" i="16" s="1"/>
  <c r="AK502" i="15"/>
  <c r="AJ501" i="16" s="1"/>
  <c r="AL502" i="15"/>
  <c r="AK501" i="16" s="1"/>
  <c r="AK503" i="15"/>
  <c r="AJ502" i="16" s="1"/>
  <c r="AL503" i="15"/>
  <c r="AK502" i="16" s="1"/>
  <c r="AK504" i="15"/>
  <c r="AJ503" i="16" s="1"/>
  <c r="AL504" i="15"/>
  <c r="AK503" i="16" s="1"/>
  <c r="AK505" i="15"/>
  <c r="AJ504" i="16" s="1"/>
  <c r="AL505" i="15"/>
  <c r="AK504" i="16" s="1"/>
  <c r="AK506" i="15"/>
  <c r="AJ505" i="16" s="1"/>
  <c r="AL506" i="15"/>
  <c r="AK505" i="16" s="1"/>
  <c r="AK507" i="15"/>
  <c r="AJ506" i="16" s="1"/>
  <c r="AL507" i="15"/>
  <c r="AK506" i="16" s="1"/>
  <c r="AK508" i="15"/>
  <c r="AJ507" i="16" s="1"/>
  <c r="AL508" i="15"/>
  <c r="AK507" i="16" s="1"/>
  <c r="AK509" i="15"/>
  <c r="AJ508" i="16" s="1"/>
  <c r="AL509" i="15"/>
  <c r="AK508" i="16" s="1"/>
  <c r="AK510" i="15"/>
  <c r="AJ509" i="16" s="1"/>
  <c r="AL510" i="15"/>
  <c r="AK509" i="16" s="1"/>
  <c r="AK511" i="15"/>
  <c r="AJ510" i="16" s="1"/>
  <c r="AL511" i="15"/>
  <c r="AK510" i="16" s="1"/>
  <c r="AK512" i="15"/>
  <c r="AJ511" i="16" s="1"/>
  <c r="AL512" i="15"/>
  <c r="AK511" i="16" s="1"/>
  <c r="AK513" i="15"/>
  <c r="AJ512" i="16" s="1"/>
  <c r="AL513" i="15"/>
  <c r="AK512" i="16" s="1"/>
  <c r="AK514" i="15"/>
  <c r="AJ513" i="16" s="1"/>
  <c r="AL514" i="15"/>
  <c r="AK513" i="16" s="1"/>
  <c r="AK515" i="15"/>
  <c r="AJ514" i="16" s="1"/>
  <c r="AL515" i="15"/>
  <c r="AK514" i="16" s="1"/>
  <c r="AK516" i="15"/>
  <c r="AJ515" i="16" s="1"/>
  <c r="AL516" i="15"/>
  <c r="AK515" i="16" s="1"/>
  <c r="AK517" i="15"/>
  <c r="AJ516" i="16" s="1"/>
  <c r="AL517" i="15"/>
  <c r="AK516" i="16" s="1"/>
  <c r="AK518" i="15"/>
  <c r="AJ517" i="16" s="1"/>
  <c r="AL518" i="15"/>
  <c r="AK517" i="16" s="1"/>
  <c r="AK519" i="15"/>
  <c r="AJ518" i="16" s="1"/>
  <c r="AL519" i="15"/>
  <c r="AK518" i="16" s="1"/>
  <c r="AK520" i="15"/>
  <c r="AJ519" i="16" s="1"/>
  <c r="AL520" i="15"/>
  <c r="AK519" i="16" s="1"/>
  <c r="AK521" i="15"/>
  <c r="AJ520" i="16" s="1"/>
  <c r="AL521" i="15"/>
  <c r="AK520" i="16" s="1"/>
  <c r="AK522" i="15"/>
  <c r="AJ521" i="16" s="1"/>
  <c r="AL522" i="15"/>
  <c r="AK521" i="16" s="1"/>
  <c r="AK523" i="15"/>
  <c r="AJ522" i="16" s="1"/>
  <c r="AL523" i="15"/>
  <c r="AK522" i="16" s="1"/>
  <c r="AK524" i="15"/>
  <c r="AJ523" i="16" s="1"/>
  <c r="AL524" i="15"/>
  <c r="AK523" i="16" s="1"/>
  <c r="AK525" i="15"/>
  <c r="AJ524" i="16" s="1"/>
  <c r="AL525" i="15"/>
  <c r="AK524" i="16" s="1"/>
  <c r="AK526" i="15"/>
  <c r="AJ525" i="16" s="1"/>
  <c r="AL526" i="15"/>
  <c r="AK525" i="16" s="1"/>
  <c r="AK527" i="15"/>
  <c r="AJ526" i="16" s="1"/>
  <c r="AL527" i="15"/>
  <c r="AK526" i="16" s="1"/>
  <c r="AK528" i="15"/>
  <c r="AJ527" i="16" s="1"/>
  <c r="AL528" i="15"/>
  <c r="AK527" i="16" s="1"/>
  <c r="AK529" i="15"/>
  <c r="AJ528" i="16" s="1"/>
  <c r="AL529" i="15"/>
  <c r="AK528" i="16" s="1"/>
  <c r="AK530" i="15"/>
  <c r="AJ529" i="16" s="1"/>
  <c r="AL530" i="15"/>
  <c r="AK529" i="16" s="1"/>
  <c r="AK531" i="15"/>
  <c r="AJ530" i="16" s="1"/>
  <c r="AL531" i="15"/>
  <c r="AK530" i="16" s="1"/>
  <c r="AK532" i="15"/>
  <c r="AJ531" i="16" s="1"/>
  <c r="AL532" i="15"/>
  <c r="AK531" i="16" s="1"/>
  <c r="AK533" i="15"/>
  <c r="AJ532" i="16" s="1"/>
  <c r="AL533" i="15"/>
  <c r="AK532" i="16" s="1"/>
  <c r="AK534" i="15"/>
  <c r="AJ533" i="16" s="1"/>
  <c r="AL534" i="15"/>
  <c r="AK533" i="16" s="1"/>
  <c r="AK535" i="15"/>
  <c r="AJ534" i="16" s="1"/>
  <c r="AL535" i="15"/>
  <c r="AK534" i="16" s="1"/>
  <c r="AK536" i="15"/>
  <c r="AJ535" i="16" s="1"/>
  <c r="AL536" i="15"/>
  <c r="AK535" i="16" s="1"/>
  <c r="AK537" i="15"/>
  <c r="AJ536" i="16" s="1"/>
  <c r="AL537" i="15"/>
  <c r="AK536" i="16" s="1"/>
  <c r="AK538" i="15"/>
  <c r="AJ537" i="16" s="1"/>
  <c r="AL538" i="15"/>
  <c r="AK537" i="16" s="1"/>
  <c r="AK539" i="15"/>
  <c r="AJ538" i="16" s="1"/>
  <c r="AL539" i="15"/>
  <c r="AK538" i="16" s="1"/>
  <c r="AK540" i="15"/>
  <c r="AJ539" i="16" s="1"/>
  <c r="AL540" i="15"/>
  <c r="AK539" i="16" s="1"/>
  <c r="AK541" i="15"/>
  <c r="AJ540" i="16" s="1"/>
  <c r="AL541" i="15"/>
  <c r="AK540" i="16" s="1"/>
  <c r="AK542" i="15"/>
  <c r="AJ541" i="16" s="1"/>
  <c r="AL542" i="15"/>
  <c r="AK541" i="16" s="1"/>
  <c r="AK543" i="15"/>
  <c r="AJ542" i="16" s="1"/>
  <c r="AL543" i="15"/>
  <c r="AK542" i="16" s="1"/>
  <c r="AK544" i="15"/>
  <c r="AJ543" i="16" s="1"/>
  <c r="AL544" i="15"/>
  <c r="AK543" i="16" s="1"/>
  <c r="AK545" i="15"/>
  <c r="AJ544" i="16" s="1"/>
  <c r="AL545" i="15"/>
  <c r="AK544" i="16" s="1"/>
  <c r="AK546" i="15"/>
  <c r="AJ545" i="16" s="1"/>
  <c r="AL546" i="15"/>
  <c r="AK545" i="16" s="1"/>
  <c r="AK547" i="15"/>
  <c r="AJ546" i="16" s="1"/>
  <c r="AL547" i="15"/>
  <c r="AK546" i="16" s="1"/>
  <c r="AK548" i="15"/>
  <c r="AJ547" i="16" s="1"/>
  <c r="AL548" i="15"/>
  <c r="AK547" i="16" s="1"/>
  <c r="AK549" i="15"/>
  <c r="AJ548" i="16" s="1"/>
  <c r="AL549" i="15"/>
  <c r="AK548" i="16" s="1"/>
  <c r="AK550" i="15"/>
  <c r="AJ549" i="16" s="1"/>
  <c r="AL550" i="15"/>
  <c r="AK549" i="16" s="1"/>
  <c r="AK551" i="15"/>
  <c r="AJ550" i="16" s="1"/>
  <c r="AL551" i="15"/>
  <c r="AK550" i="16" s="1"/>
  <c r="AK552" i="15"/>
  <c r="AJ551" i="16" s="1"/>
  <c r="AL552" i="15"/>
  <c r="AK551" i="16" s="1"/>
  <c r="AK553" i="15"/>
  <c r="AJ552" i="16" s="1"/>
  <c r="AL553" i="15"/>
  <c r="AK552" i="16" s="1"/>
  <c r="AK554" i="15"/>
  <c r="AJ553" i="16" s="1"/>
  <c r="AL554" i="15"/>
  <c r="AK553" i="16" s="1"/>
  <c r="AK555" i="15"/>
  <c r="AJ554" i="16" s="1"/>
  <c r="AL555" i="15"/>
  <c r="AK554" i="16" s="1"/>
  <c r="AK556" i="15"/>
  <c r="AJ555" i="16" s="1"/>
  <c r="AL556" i="15"/>
  <c r="AK555" i="16" s="1"/>
  <c r="AK557" i="15"/>
  <c r="AJ556" i="16" s="1"/>
  <c r="AL557" i="15"/>
  <c r="AK556" i="16" s="1"/>
  <c r="AK558" i="15"/>
  <c r="AJ557" i="16" s="1"/>
  <c r="AL558" i="15"/>
  <c r="AK557" i="16" s="1"/>
  <c r="AK559" i="15"/>
  <c r="AJ558" i="16" s="1"/>
  <c r="AL559" i="15"/>
  <c r="AK558" i="16" s="1"/>
  <c r="AK560" i="15"/>
  <c r="AJ559" i="16" s="1"/>
  <c r="AL560" i="15"/>
  <c r="AK559" i="16" s="1"/>
  <c r="AK561" i="15"/>
  <c r="AJ560" i="16" s="1"/>
  <c r="AL561" i="15"/>
  <c r="AK560" i="16" s="1"/>
  <c r="AK562" i="15"/>
  <c r="AJ561" i="16" s="1"/>
  <c r="AL562" i="15"/>
  <c r="AK561" i="16" s="1"/>
  <c r="AK563" i="15"/>
  <c r="AJ562" i="16" s="1"/>
  <c r="AL563" i="15"/>
  <c r="AK562" i="16" s="1"/>
  <c r="AK564" i="15"/>
  <c r="AJ563" i="16" s="1"/>
  <c r="AL564" i="15"/>
  <c r="AK563" i="16" s="1"/>
  <c r="AK565" i="15"/>
  <c r="AJ564" i="16" s="1"/>
  <c r="AL565" i="15"/>
  <c r="AK564" i="16" s="1"/>
  <c r="AK566" i="15"/>
  <c r="AJ565" i="16" s="1"/>
  <c r="AL566" i="15"/>
  <c r="AK565" i="16" s="1"/>
  <c r="AK567" i="15"/>
  <c r="AJ566" i="16" s="1"/>
  <c r="AL567" i="15"/>
  <c r="AK566" i="16" s="1"/>
  <c r="AK568" i="15"/>
  <c r="AJ567" i="16" s="1"/>
  <c r="AL568" i="15"/>
  <c r="AK567" i="16" s="1"/>
  <c r="AK569" i="15"/>
  <c r="AJ568" i="16" s="1"/>
  <c r="AL569" i="15"/>
  <c r="AK568" i="16" s="1"/>
  <c r="AK570" i="15"/>
  <c r="AJ569" i="16" s="1"/>
  <c r="AL570" i="15"/>
  <c r="AK569" i="16" s="1"/>
  <c r="AK571" i="15"/>
  <c r="AJ570" i="16" s="1"/>
  <c r="AL571" i="15"/>
  <c r="AK570" i="16" s="1"/>
  <c r="AK572" i="15"/>
  <c r="AJ571" i="16" s="1"/>
  <c r="AL572" i="15"/>
  <c r="AK571" i="16" s="1"/>
  <c r="AK573" i="15"/>
  <c r="AJ572" i="16" s="1"/>
  <c r="AL573" i="15"/>
  <c r="AK572" i="16" s="1"/>
  <c r="AK574" i="15"/>
  <c r="AJ573" i="16" s="1"/>
  <c r="AL574" i="15"/>
  <c r="AK573" i="16" s="1"/>
  <c r="AK575" i="15"/>
  <c r="AJ574" i="16" s="1"/>
  <c r="AL575" i="15"/>
  <c r="AK574" i="16" s="1"/>
  <c r="AK576" i="15"/>
  <c r="AJ575" i="16" s="1"/>
  <c r="AL576" i="15"/>
  <c r="AK575" i="16" s="1"/>
  <c r="AK577" i="15"/>
  <c r="AJ576" i="16" s="1"/>
  <c r="AL577" i="15"/>
  <c r="AK576" i="16" s="1"/>
  <c r="AK578" i="15"/>
  <c r="AJ577" i="16" s="1"/>
  <c r="AL578" i="15"/>
  <c r="AK577" i="16" s="1"/>
  <c r="AK579" i="15"/>
  <c r="AJ578" i="16" s="1"/>
  <c r="AL579" i="15"/>
  <c r="AK578" i="16" s="1"/>
  <c r="AK580" i="15"/>
  <c r="AJ579" i="16" s="1"/>
  <c r="AL580" i="15"/>
  <c r="AK579" i="16" s="1"/>
  <c r="AK581" i="15"/>
  <c r="AJ580" i="16" s="1"/>
  <c r="AL581" i="15"/>
  <c r="AK580" i="16" s="1"/>
  <c r="AK582" i="15"/>
  <c r="AJ581" i="16" s="1"/>
  <c r="AL582" i="15"/>
  <c r="AK581" i="16" s="1"/>
  <c r="AK583" i="15"/>
  <c r="AJ582" i="16" s="1"/>
  <c r="AL583" i="15"/>
  <c r="AK582" i="16" s="1"/>
  <c r="AK584" i="15"/>
  <c r="AJ583" i="16" s="1"/>
  <c r="AL584" i="15"/>
  <c r="AK583" i="16" s="1"/>
  <c r="AK585" i="15"/>
  <c r="AJ584" i="16" s="1"/>
  <c r="AL585" i="15"/>
  <c r="AK584" i="16" s="1"/>
  <c r="AK586" i="15"/>
  <c r="AJ585" i="16" s="1"/>
  <c r="AL586" i="15"/>
  <c r="AK585" i="16" s="1"/>
  <c r="AK587" i="15"/>
  <c r="AJ586" i="16" s="1"/>
  <c r="AL587" i="15"/>
  <c r="AK586" i="16" s="1"/>
  <c r="AK588" i="15"/>
  <c r="AJ587" i="16" s="1"/>
  <c r="AL588" i="15"/>
  <c r="AK587" i="16" s="1"/>
  <c r="AK589" i="15"/>
  <c r="AJ588" i="16" s="1"/>
  <c r="AL589" i="15"/>
  <c r="AK588" i="16" s="1"/>
  <c r="AK590" i="15"/>
  <c r="AJ589" i="16" s="1"/>
  <c r="AL590" i="15"/>
  <c r="AK589" i="16" s="1"/>
  <c r="AK591" i="15"/>
  <c r="AJ590" i="16" s="1"/>
  <c r="AL591" i="15"/>
  <c r="AK590" i="16" s="1"/>
  <c r="AK592" i="15"/>
  <c r="AJ591" i="16" s="1"/>
  <c r="AL592" i="15"/>
  <c r="AK591" i="16" s="1"/>
  <c r="AK593" i="15"/>
  <c r="AJ592" i="16" s="1"/>
  <c r="AL593" i="15"/>
  <c r="AK592" i="16" s="1"/>
  <c r="AK594" i="15"/>
  <c r="AJ593" i="16" s="1"/>
  <c r="AL594" i="15"/>
  <c r="AK593" i="16" s="1"/>
  <c r="AK595" i="15"/>
  <c r="AJ594" i="16" s="1"/>
  <c r="AL595" i="15"/>
  <c r="AK594" i="16" s="1"/>
  <c r="AK596" i="15"/>
  <c r="AJ595" i="16" s="1"/>
  <c r="AL596" i="15"/>
  <c r="AK595" i="16" s="1"/>
  <c r="AK597" i="15"/>
  <c r="AJ596" i="16" s="1"/>
  <c r="AL597" i="15"/>
  <c r="AK596" i="16" s="1"/>
  <c r="AK598" i="15"/>
  <c r="AJ597" i="16" s="1"/>
  <c r="AL598" i="15"/>
  <c r="AK597" i="16" s="1"/>
  <c r="AK599" i="15"/>
  <c r="AJ598" i="16" s="1"/>
  <c r="AL599" i="15"/>
  <c r="AK598" i="16" s="1"/>
  <c r="AK600" i="15"/>
  <c r="AJ599" i="16" s="1"/>
  <c r="AL600" i="15"/>
  <c r="AK599" i="16" s="1"/>
  <c r="AK601" i="15"/>
  <c r="AJ600" i="16" s="1"/>
  <c r="AL601" i="15"/>
  <c r="AK600" i="16" s="1"/>
  <c r="AK602" i="15"/>
  <c r="AJ601" i="16" s="1"/>
  <c r="AL602" i="15"/>
  <c r="AK601" i="16" s="1"/>
  <c r="AK603" i="15"/>
  <c r="AJ602" i="16" s="1"/>
  <c r="AL603" i="15"/>
  <c r="AK602" i="16" s="1"/>
  <c r="AK604" i="15"/>
  <c r="AJ603" i="16" s="1"/>
  <c r="AL604" i="15"/>
  <c r="AK603" i="16" s="1"/>
  <c r="AK605" i="15"/>
  <c r="AJ604" i="16" s="1"/>
  <c r="AL605" i="15"/>
  <c r="AK604" i="16" s="1"/>
  <c r="AK606" i="15"/>
  <c r="AJ605" i="16" s="1"/>
  <c r="AL606" i="15"/>
  <c r="AK605" i="16" s="1"/>
  <c r="AK607" i="15"/>
  <c r="AJ606" i="16" s="1"/>
  <c r="AL607" i="15"/>
  <c r="AK606" i="16" s="1"/>
  <c r="AK608" i="15"/>
  <c r="AJ607" i="16" s="1"/>
  <c r="AL608" i="15"/>
  <c r="AK607" i="16" s="1"/>
  <c r="AK609" i="15"/>
  <c r="AJ608" i="16" s="1"/>
  <c r="AL609" i="15"/>
  <c r="AK608" i="16" s="1"/>
  <c r="AK610" i="15"/>
  <c r="AJ609" i="16" s="1"/>
  <c r="AL610" i="15"/>
  <c r="AK609" i="16" s="1"/>
  <c r="AK611" i="15"/>
  <c r="AJ610" i="16" s="1"/>
  <c r="AL611" i="15"/>
  <c r="AK610" i="16" s="1"/>
  <c r="AK612" i="15"/>
  <c r="AJ611" i="16" s="1"/>
  <c r="AL612" i="15"/>
  <c r="AK611" i="16" s="1"/>
  <c r="AK613" i="15"/>
  <c r="AJ612" i="16" s="1"/>
  <c r="AL613" i="15"/>
  <c r="AK612" i="16" s="1"/>
  <c r="AK614" i="15"/>
  <c r="AJ613" i="16" s="1"/>
  <c r="AL614" i="15"/>
  <c r="AK613" i="16" s="1"/>
  <c r="AK615" i="15"/>
  <c r="AJ614" i="16" s="1"/>
  <c r="AL615" i="15"/>
  <c r="AK614" i="16" s="1"/>
  <c r="AK616" i="15"/>
  <c r="AJ615" i="16" s="1"/>
  <c r="AL616" i="15"/>
  <c r="AK615" i="16" s="1"/>
  <c r="AK617" i="15"/>
  <c r="AJ616" i="16" s="1"/>
  <c r="AL617" i="15"/>
  <c r="AK616" i="16" s="1"/>
  <c r="AK618" i="15"/>
  <c r="AJ617" i="16" s="1"/>
  <c r="AL618" i="15"/>
  <c r="AK617" i="16" s="1"/>
  <c r="AK619" i="15"/>
  <c r="AJ618" i="16" s="1"/>
  <c r="AL619" i="15"/>
  <c r="AK618" i="16" s="1"/>
  <c r="AK620" i="15"/>
  <c r="AJ619" i="16" s="1"/>
  <c r="AL620" i="15"/>
  <c r="AK619" i="16" s="1"/>
  <c r="AK621" i="15"/>
  <c r="AJ620" i="16" s="1"/>
  <c r="AL621" i="15"/>
  <c r="AK620" i="16" s="1"/>
  <c r="AK622" i="15"/>
  <c r="AJ621" i="16" s="1"/>
  <c r="AL622" i="15"/>
  <c r="AK621" i="16" s="1"/>
  <c r="AK623" i="15"/>
  <c r="AJ622" i="16" s="1"/>
  <c r="AL623" i="15"/>
  <c r="AK622" i="16" s="1"/>
  <c r="AK624" i="15"/>
  <c r="AJ623" i="16" s="1"/>
  <c r="AL624" i="15"/>
  <c r="AK623" i="16" s="1"/>
  <c r="AK625" i="15"/>
  <c r="AJ624" i="16" s="1"/>
  <c r="AL625" i="15"/>
  <c r="AK624" i="16" s="1"/>
  <c r="AK626" i="15"/>
  <c r="AJ625" i="16" s="1"/>
  <c r="AL626" i="15"/>
  <c r="AK625" i="16" s="1"/>
  <c r="AK627" i="15"/>
  <c r="AJ626" i="16" s="1"/>
  <c r="AL627" i="15"/>
  <c r="AK626" i="16" s="1"/>
  <c r="AK628" i="15"/>
  <c r="AJ627" i="16" s="1"/>
  <c r="AL628" i="15"/>
  <c r="AK627" i="16" s="1"/>
  <c r="AK629" i="15"/>
  <c r="AJ628" i="16" s="1"/>
  <c r="AL629" i="15"/>
  <c r="AK628" i="16" s="1"/>
  <c r="AK630" i="15"/>
  <c r="AJ629" i="16" s="1"/>
  <c r="AL630" i="15"/>
  <c r="AK629" i="16" s="1"/>
  <c r="AK631" i="15"/>
  <c r="AJ630" i="16" s="1"/>
  <c r="AL631" i="15"/>
  <c r="AK630" i="16" s="1"/>
  <c r="AK632" i="15"/>
  <c r="AJ631" i="16" s="1"/>
  <c r="AL632" i="15"/>
  <c r="AK631" i="16" s="1"/>
  <c r="AK633" i="15"/>
  <c r="AJ632" i="16" s="1"/>
  <c r="AL633" i="15"/>
  <c r="AK632" i="16" s="1"/>
  <c r="AK634" i="15"/>
  <c r="AJ633" i="16" s="1"/>
  <c r="AL634" i="15"/>
  <c r="AK633" i="16" s="1"/>
  <c r="AK635" i="15"/>
  <c r="AJ634" i="16" s="1"/>
  <c r="AL635" i="15"/>
  <c r="AK634" i="16" s="1"/>
  <c r="AK636" i="15"/>
  <c r="AJ635" i="16" s="1"/>
  <c r="AL636" i="15"/>
  <c r="AK635" i="16" s="1"/>
  <c r="AK637" i="15"/>
  <c r="AJ636" i="16" s="1"/>
  <c r="AL637" i="15"/>
  <c r="AK636" i="16" s="1"/>
  <c r="AK638" i="15"/>
  <c r="AJ637" i="16" s="1"/>
  <c r="AL638" i="15"/>
  <c r="AK637" i="16" s="1"/>
  <c r="AK639" i="15"/>
  <c r="AJ638" i="16" s="1"/>
  <c r="AL639" i="15"/>
  <c r="AK638" i="16" s="1"/>
  <c r="AK640" i="15"/>
  <c r="AJ639" i="16" s="1"/>
  <c r="AL640" i="15"/>
  <c r="AK639" i="16" s="1"/>
  <c r="AK641" i="15"/>
  <c r="AJ640" i="16" s="1"/>
  <c r="AL641" i="15"/>
  <c r="AK640" i="16" s="1"/>
  <c r="AK642" i="15"/>
  <c r="AJ641" i="16" s="1"/>
  <c r="AL642" i="15"/>
  <c r="AK641" i="16" s="1"/>
  <c r="AK643" i="15"/>
  <c r="AJ642" i="16" s="1"/>
  <c r="AL643" i="15"/>
  <c r="AK642" i="16" s="1"/>
  <c r="AK644" i="15"/>
  <c r="AJ643" i="16" s="1"/>
  <c r="AL644" i="15"/>
  <c r="AK643" i="16" s="1"/>
  <c r="AK645" i="15"/>
  <c r="AJ644" i="16" s="1"/>
  <c r="AL645" i="15"/>
  <c r="AK644" i="16" s="1"/>
  <c r="AK646" i="15"/>
  <c r="AJ645" i="16" s="1"/>
  <c r="AL646" i="15"/>
  <c r="AK645" i="16" s="1"/>
  <c r="AK647" i="15"/>
  <c r="AJ646" i="16" s="1"/>
  <c r="AL647" i="15"/>
  <c r="AK646" i="16" s="1"/>
  <c r="AK648" i="15"/>
  <c r="AJ647" i="16" s="1"/>
  <c r="AL648" i="15"/>
  <c r="AK647" i="16" s="1"/>
  <c r="AK649" i="15"/>
  <c r="AJ648" i="16" s="1"/>
  <c r="AL649" i="15"/>
  <c r="AK648" i="16" s="1"/>
  <c r="AK650" i="15"/>
  <c r="AJ649" i="16" s="1"/>
  <c r="AL650" i="15"/>
  <c r="AK649" i="16" s="1"/>
  <c r="AK651" i="15"/>
  <c r="AJ650" i="16" s="1"/>
  <c r="AL651" i="15"/>
  <c r="AK650" i="16" s="1"/>
  <c r="AK652" i="15"/>
  <c r="AJ651" i="16" s="1"/>
  <c r="AL652" i="15"/>
  <c r="AK651" i="16" s="1"/>
  <c r="AK653" i="15"/>
  <c r="AJ652" i="16" s="1"/>
  <c r="AL653" i="15"/>
  <c r="AK652" i="16" s="1"/>
  <c r="AK654" i="15"/>
  <c r="AJ653" i="16" s="1"/>
  <c r="AL654" i="15"/>
  <c r="AK653" i="16" s="1"/>
  <c r="AK655" i="15"/>
  <c r="AJ654" i="16" s="1"/>
  <c r="AL655" i="15"/>
  <c r="AK654" i="16" s="1"/>
  <c r="AK656" i="15"/>
  <c r="AJ655" i="16" s="1"/>
  <c r="AL656" i="15"/>
  <c r="AK655" i="16" s="1"/>
  <c r="AK657" i="15"/>
  <c r="AJ656" i="16" s="1"/>
  <c r="AL657" i="15"/>
  <c r="AK656" i="16" s="1"/>
  <c r="AK658" i="15"/>
  <c r="AJ657" i="16" s="1"/>
  <c r="AL658" i="15"/>
  <c r="AK657" i="16" s="1"/>
  <c r="AK659" i="15"/>
  <c r="AJ658" i="16" s="1"/>
  <c r="AL659" i="15"/>
  <c r="AK658" i="16" s="1"/>
  <c r="AK660" i="15"/>
  <c r="AJ659" i="16" s="1"/>
  <c r="AL660" i="15"/>
  <c r="AK659" i="16" s="1"/>
  <c r="AK661" i="15"/>
  <c r="AJ660" i="16" s="1"/>
  <c r="AL661" i="15"/>
  <c r="AK660" i="16" s="1"/>
  <c r="AK662" i="15"/>
  <c r="AJ661" i="16" s="1"/>
  <c r="AL662" i="15"/>
  <c r="AK661" i="16" s="1"/>
  <c r="AK663" i="15"/>
  <c r="AJ662" i="16" s="1"/>
  <c r="AL663" i="15"/>
  <c r="AK662" i="16" s="1"/>
  <c r="AK664" i="15"/>
  <c r="AJ663" i="16" s="1"/>
  <c r="AL664" i="15"/>
  <c r="AK663" i="16" s="1"/>
  <c r="AK665" i="15"/>
  <c r="AJ664" i="16" s="1"/>
  <c r="AL665" i="15"/>
  <c r="AK664" i="16" s="1"/>
  <c r="AK666" i="15"/>
  <c r="AJ665" i="16" s="1"/>
  <c r="AL666" i="15"/>
  <c r="AK665" i="16" s="1"/>
  <c r="AK667" i="15"/>
  <c r="AJ666" i="16" s="1"/>
  <c r="AL667" i="15"/>
  <c r="AK666" i="16" s="1"/>
  <c r="AK668" i="15"/>
  <c r="AJ667" i="16" s="1"/>
  <c r="AL668" i="15"/>
  <c r="AK667" i="16" s="1"/>
  <c r="AK669" i="15"/>
  <c r="AJ668" i="16" s="1"/>
  <c r="AL669" i="15"/>
  <c r="AK668" i="16" s="1"/>
  <c r="AK670" i="15"/>
  <c r="AJ669" i="16" s="1"/>
  <c r="AL670" i="15"/>
  <c r="AK669" i="16" s="1"/>
  <c r="AK671" i="15"/>
  <c r="AJ670" i="16" s="1"/>
  <c r="AL671" i="15"/>
  <c r="AK670" i="16" s="1"/>
  <c r="AK672" i="15"/>
  <c r="AJ671" i="16" s="1"/>
  <c r="AL672" i="15"/>
  <c r="AK671" i="16" s="1"/>
  <c r="AK673" i="15"/>
  <c r="AJ672" i="16" s="1"/>
  <c r="AL673" i="15"/>
  <c r="AK672" i="16" s="1"/>
  <c r="AK674" i="15"/>
  <c r="AJ673" i="16" s="1"/>
  <c r="AL674" i="15"/>
  <c r="AK673" i="16" s="1"/>
  <c r="AK675" i="15"/>
  <c r="AJ674" i="16" s="1"/>
  <c r="AL675" i="15"/>
  <c r="AK674" i="16" s="1"/>
  <c r="AK676" i="15"/>
  <c r="AJ675" i="16" s="1"/>
  <c r="AL676" i="15"/>
  <c r="AK675" i="16" s="1"/>
  <c r="AK677" i="15"/>
  <c r="AJ676" i="16" s="1"/>
  <c r="AL677" i="15"/>
  <c r="AK676" i="16" s="1"/>
  <c r="AK678" i="15"/>
  <c r="AJ677" i="16" s="1"/>
  <c r="AL678" i="15"/>
  <c r="AK677" i="16" s="1"/>
  <c r="AK679" i="15"/>
  <c r="AJ678" i="16" s="1"/>
  <c r="AL679" i="15"/>
  <c r="AK678" i="16" s="1"/>
  <c r="AK680" i="15"/>
  <c r="AJ679" i="16" s="1"/>
  <c r="AL680" i="15"/>
  <c r="AK679" i="16" s="1"/>
  <c r="AK681" i="15"/>
  <c r="AJ680" i="16" s="1"/>
  <c r="AL681" i="15"/>
  <c r="AK680" i="16" s="1"/>
  <c r="AK682" i="15"/>
  <c r="AJ681" i="16" s="1"/>
  <c r="AL682" i="15"/>
  <c r="AK681" i="16" s="1"/>
  <c r="AK683" i="15"/>
  <c r="AJ682" i="16" s="1"/>
  <c r="AL683" i="15"/>
  <c r="AK682" i="16" s="1"/>
  <c r="AK684" i="15"/>
  <c r="AJ683" i="16" s="1"/>
  <c r="AL684" i="15"/>
  <c r="AK683" i="16" s="1"/>
  <c r="AK685" i="15"/>
  <c r="AJ684" i="16" s="1"/>
  <c r="AL685" i="15"/>
  <c r="AK684" i="16" s="1"/>
  <c r="AK686" i="15"/>
  <c r="AJ685" i="16" s="1"/>
  <c r="AL686" i="15"/>
  <c r="AK685" i="16" s="1"/>
  <c r="AK687" i="15"/>
  <c r="AJ686" i="16" s="1"/>
  <c r="AL687" i="15"/>
  <c r="AK686" i="16" s="1"/>
  <c r="AK688" i="15"/>
  <c r="AJ687" i="16" s="1"/>
  <c r="AL688" i="15"/>
  <c r="AK687" i="16" s="1"/>
  <c r="AK689" i="15"/>
  <c r="AJ688" i="16" s="1"/>
  <c r="AL689" i="15"/>
  <c r="AK688" i="16" s="1"/>
  <c r="AK690" i="15"/>
  <c r="AJ689" i="16" s="1"/>
  <c r="AL690" i="15"/>
  <c r="AK689" i="16" s="1"/>
  <c r="AK691" i="15"/>
  <c r="AJ690" i="16" s="1"/>
  <c r="AL691" i="15"/>
  <c r="AK690" i="16" s="1"/>
  <c r="AK692" i="15"/>
  <c r="AJ691" i="16" s="1"/>
  <c r="AL692" i="15"/>
  <c r="AK691" i="16" s="1"/>
  <c r="AK693" i="15"/>
  <c r="AJ692" i="16" s="1"/>
  <c r="AL693" i="15"/>
  <c r="AK692" i="16" s="1"/>
  <c r="AK694" i="15"/>
  <c r="AJ693" i="16" s="1"/>
  <c r="AL694" i="15"/>
  <c r="AK693" i="16" s="1"/>
  <c r="AK695" i="15"/>
  <c r="AJ694" i="16" s="1"/>
  <c r="AL695" i="15"/>
  <c r="AK694" i="16" s="1"/>
  <c r="AK696" i="15"/>
  <c r="AJ695" i="16" s="1"/>
  <c r="AL696" i="15"/>
  <c r="AK695" i="16" s="1"/>
  <c r="AK697" i="15"/>
  <c r="AJ696" i="16" s="1"/>
  <c r="AL697" i="15"/>
  <c r="AK696" i="16" s="1"/>
  <c r="AK698" i="15"/>
  <c r="AJ697" i="16" s="1"/>
  <c r="AL698" i="15"/>
  <c r="AK697" i="16" s="1"/>
  <c r="AK699" i="15"/>
  <c r="AJ698" i="16" s="1"/>
  <c r="AL699" i="15"/>
  <c r="AK698" i="16" s="1"/>
  <c r="AK700" i="15"/>
  <c r="AJ699" i="16" s="1"/>
  <c r="AL700" i="15"/>
  <c r="AK699" i="16" s="1"/>
  <c r="AK701" i="15"/>
  <c r="AJ700" i="16" s="1"/>
  <c r="AL701" i="15"/>
  <c r="AK700" i="16" s="1"/>
  <c r="AK702" i="15"/>
  <c r="AJ701" i="16" s="1"/>
  <c r="AL702" i="15"/>
  <c r="AK701" i="16" s="1"/>
  <c r="AK703" i="15"/>
  <c r="AJ702" i="16" s="1"/>
  <c r="AL703" i="15"/>
  <c r="AK702" i="16" s="1"/>
  <c r="AK704" i="15"/>
  <c r="AJ703" i="16" s="1"/>
  <c r="AL704" i="15"/>
  <c r="AK703" i="16" s="1"/>
  <c r="AK705" i="15"/>
  <c r="AJ704" i="16" s="1"/>
  <c r="AL705" i="15"/>
  <c r="AK704" i="16" s="1"/>
  <c r="AK706" i="15"/>
  <c r="AJ705" i="16" s="1"/>
  <c r="AL706" i="15"/>
  <c r="AK705" i="16" s="1"/>
  <c r="AK707" i="15"/>
  <c r="AJ706" i="16" s="1"/>
  <c r="AL707" i="15"/>
  <c r="AK706" i="16" s="1"/>
  <c r="AK708" i="15"/>
  <c r="AJ707" i="16" s="1"/>
  <c r="AL708" i="15"/>
  <c r="AK707" i="16" s="1"/>
  <c r="AK709" i="15"/>
  <c r="AJ708" i="16" s="1"/>
  <c r="AL709" i="15"/>
  <c r="AK708" i="16" s="1"/>
  <c r="AK710" i="15"/>
  <c r="AJ709" i="16" s="1"/>
  <c r="AL710" i="15"/>
  <c r="AK709" i="16" s="1"/>
  <c r="AK711" i="15"/>
  <c r="AJ710" i="16" s="1"/>
  <c r="AL711" i="15"/>
  <c r="AK710" i="16" s="1"/>
  <c r="AK712" i="15"/>
  <c r="AJ711" i="16" s="1"/>
  <c r="AL712" i="15"/>
  <c r="AK711" i="16" s="1"/>
  <c r="AK713" i="15"/>
  <c r="AJ712" i="16" s="1"/>
  <c r="AL713" i="15"/>
  <c r="AK712" i="16" s="1"/>
  <c r="AK714" i="15"/>
  <c r="AJ713" i="16" s="1"/>
  <c r="AL714" i="15"/>
  <c r="AK713" i="16" s="1"/>
  <c r="AK715" i="15"/>
  <c r="AJ714" i="16" s="1"/>
  <c r="AL715" i="15"/>
  <c r="AK714" i="16" s="1"/>
  <c r="AK716" i="15"/>
  <c r="AJ715" i="16" s="1"/>
  <c r="AL716" i="15"/>
  <c r="AK715" i="16" s="1"/>
  <c r="AK717" i="15"/>
  <c r="AJ716" i="16" s="1"/>
  <c r="AL717" i="15"/>
  <c r="AK716" i="16" s="1"/>
  <c r="AK718" i="15"/>
  <c r="AJ717" i="16" s="1"/>
  <c r="AL718" i="15"/>
  <c r="AK717" i="16" s="1"/>
  <c r="AK719" i="15"/>
  <c r="AJ718" i="16" s="1"/>
  <c r="AL719" i="15"/>
  <c r="AK718" i="16" s="1"/>
  <c r="AK720" i="15"/>
  <c r="AJ719" i="16" s="1"/>
  <c r="AL720" i="15"/>
  <c r="AK719" i="16" s="1"/>
  <c r="AK721" i="15"/>
  <c r="AJ720" i="16" s="1"/>
  <c r="AL721" i="15"/>
  <c r="AK720" i="16" s="1"/>
  <c r="AK722" i="15"/>
  <c r="AJ721" i="16" s="1"/>
  <c r="AL722" i="15"/>
  <c r="AK721" i="16" s="1"/>
  <c r="AK723" i="15"/>
  <c r="AJ722" i="16" s="1"/>
  <c r="AL723" i="15"/>
  <c r="AK722" i="16" s="1"/>
  <c r="AK724" i="15"/>
  <c r="AJ723" i="16" s="1"/>
  <c r="AL724" i="15"/>
  <c r="AK723" i="16" s="1"/>
  <c r="AK725" i="15"/>
  <c r="AJ724" i="16" s="1"/>
  <c r="AL725" i="15"/>
  <c r="AK724" i="16" s="1"/>
  <c r="AK726" i="15"/>
  <c r="AJ725" i="16" s="1"/>
  <c r="AL726" i="15"/>
  <c r="AK725" i="16" s="1"/>
  <c r="AK727" i="15"/>
  <c r="AJ726" i="16" s="1"/>
  <c r="AL727" i="15"/>
  <c r="AK726" i="16" s="1"/>
  <c r="AK728" i="15"/>
  <c r="AJ727" i="16" s="1"/>
  <c r="AL728" i="15"/>
  <c r="AK727" i="16" s="1"/>
  <c r="AK729" i="15"/>
  <c r="AJ728" i="16" s="1"/>
  <c r="AL729" i="15"/>
  <c r="AK728" i="16" s="1"/>
  <c r="AK730" i="15"/>
  <c r="AJ729" i="16" s="1"/>
  <c r="AL730" i="15"/>
  <c r="AK729" i="16" s="1"/>
  <c r="AK731" i="15"/>
  <c r="AJ730" i="16" s="1"/>
  <c r="AL731" i="15"/>
  <c r="AK730" i="16" s="1"/>
  <c r="AK732" i="15"/>
  <c r="AJ731" i="16" s="1"/>
  <c r="AL732" i="15"/>
  <c r="AK731" i="16" s="1"/>
  <c r="AK733" i="15"/>
  <c r="AJ732" i="16" s="1"/>
  <c r="AL733" i="15"/>
  <c r="AK732" i="16" s="1"/>
  <c r="AK734" i="15"/>
  <c r="AJ733" i="16" s="1"/>
  <c r="AL734" i="15"/>
  <c r="AK733" i="16" s="1"/>
  <c r="AK735" i="15"/>
  <c r="AJ734" i="16" s="1"/>
  <c r="AL735" i="15"/>
  <c r="AK734" i="16" s="1"/>
  <c r="AK736" i="15"/>
  <c r="AJ735" i="16" s="1"/>
  <c r="AL736" i="15"/>
  <c r="AK735" i="16" s="1"/>
  <c r="AK737" i="15"/>
  <c r="AJ736" i="16" s="1"/>
  <c r="AL737" i="15"/>
  <c r="AK736" i="16" s="1"/>
  <c r="AK738" i="15"/>
  <c r="AJ737" i="16" s="1"/>
  <c r="AL738" i="15"/>
  <c r="AK737" i="16" s="1"/>
  <c r="AK739" i="15"/>
  <c r="AJ738" i="16" s="1"/>
  <c r="AL739" i="15"/>
  <c r="AK738" i="16" s="1"/>
  <c r="AK740" i="15"/>
  <c r="AJ739" i="16" s="1"/>
  <c r="AL740" i="15"/>
  <c r="AK739" i="16" s="1"/>
  <c r="AK741" i="15"/>
  <c r="AJ740" i="16" s="1"/>
  <c r="AL741" i="15"/>
  <c r="AK740" i="16" s="1"/>
  <c r="AK742" i="15"/>
  <c r="AJ741" i="16" s="1"/>
  <c r="AL742" i="15"/>
  <c r="AK741" i="16" s="1"/>
  <c r="AK743" i="15"/>
  <c r="AJ742" i="16" s="1"/>
  <c r="AL743" i="15"/>
  <c r="AK742" i="16" s="1"/>
  <c r="AK744" i="15"/>
  <c r="AJ743" i="16" s="1"/>
  <c r="AL744" i="15"/>
  <c r="AK743" i="16" s="1"/>
  <c r="AK745" i="15"/>
  <c r="AJ744" i="16" s="1"/>
  <c r="AL745" i="15"/>
  <c r="AK744" i="16" s="1"/>
  <c r="AK746" i="15"/>
  <c r="AJ745" i="16" s="1"/>
  <c r="AL746" i="15"/>
  <c r="AK745" i="16" s="1"/>
  <c r="AK747" i="15"/>
  <c r="AJ746" i="16" s="1"/>
  <c r="AL747" i="15"/>
  <c r="AK746" i="16" s="1"/>
  <c r="AK748" i="15"/>
  <c r="AJ747" i="16" s="1"/>
  <c r="AL748" i="15"/>
  <c r="AK747" i="16" s="1"/>
  <c r="AK749" i="15"/>
  <c r="AJ748" i="16" s="1"/>
  <c r="AL749" i="15"/>
  <c r="AK748" i="16" s="1"/>
  <c r="AK750" i="15"/>
  <c r="AJ749" i="16" s="1"/>
  <c r="AL750" i="15"/>
  <c r="AK749" i="16" s="1"/>
  <c r="AK751" i="15"/>
  <c r="AJ750" i="16" s="1"/>
  <c r="AL751" i="15"/>
  <c r="AK750" i="16" s="1"/>
  <c r="AK752" i="15"/>
  <c r="AJ751" i="16" s="1"/>
  <c r="AL752" i="15"/>
  <c r="AK751" i="16" s="1"/>
  <c r="AK753" i="15"/>
  <c r="AJ752" i="16" s="1"/>
  <c r="AL753" i="15"/>
  <c r="AK752" i="16" s="1"/>
  <c r="AK754" i="15"/>
  <c r="AJ753" i="16" s="1"/>
  <c r="AL754" i="15"/>
  <c r="AK753" i="16" s="1"/>
  <c r="AK755" i="15"/>
  <c r="AJ754" i="16" s="1"/>
  <c r="AL755" i="15"/>
  <c r="AK754" i="16" s="1"/>
  <c r="AK756" i="15"/>
  <c r="AJ755" i="16" s="1"/>
  <c r="AL756" i="15"/>
  <c r="AK755" i="16" s="1"/>
  <c r="AK757" i="15"/>
  <c r="AJ756" i="16" s="1"/>
  <c r="AL757" i="15"/>
  <c r="AK756" i="16" s="1"/>
  <c r="AK758" i="15"/>
  <c r="AJ757" i="16" s="1"/>
  <c r="AL758" i="15"/>
  <c r="AK757" i="16" s="1"/>
  <c r="AK759" i="15"/>
  <c r="AJ758" i="16" s="1"/>
  <c r="AL759" i="15"/>
  <c r="AK758" i="16" s="1"/>
  <c r="AK760" i="15"/>
  <c r="AJ759" i="16" s="1"/>
  <c r="AL760" i="15"/>
  <c r="AK759" i="16" s="1"/>
  <c r="AK761" i="15"/>
  <c r="AJ760" i="16" s="1"/>
  <c r="AL761" i="15"/>
  <c r="AK760" i="16" s="1"/>
  <c r="AK762" i="15"/>
  <c r="AJ761" i="16" s="1"/>
  <c r="AL762" i="15"/>
  <c r="AK761" i="16" s="1"/>
  <c r="AK763" i="15"/>
  <c r="AJ762" i="16" s="1"/>
  <c r="AL763" i="15"/>
  <c r="AK762" i="16" s="1"/>
  <c r="AK764" i="15"/>
  <c r="AJ763" i="16" s="1"/>
  <c r="AL764" i="15"/>
  <c r="AK763" i="16" s="1"/>
  <c r="AK765" i="15"/>
  <c r="AJ764" i="16" s="1"/>
  <c r="AL765" i="15"/>
  <c r="AK764" i="16" s="1"/>
  <c r="AK766" i="15"/>
  <c r="AJ765" i="16" s="1"/>
  <c r="AL766" i="15"/>
  <c r="AK765" i="16" s="1"/>
  <c r="AK767" i="15"/>
  <c r="AJ766" i="16" s="1"/>
  <c r="AL767" i="15"/>
  <c r="AK766" i="16" s="1"/>
  <c r="AK768" i="15"/>
  <c r="AJ767" i="16" s="1"/>
  <c r="AL768" i="15"/>
  <c r="AK767" i="16" s="1"/>
  <c r="AK769" i="15"/>
  <c r="AJ768" i="16" s="1"/>
  <c r="AL769" i="15"/>
  <c r="AK768" i="16" s="1"/>
  <c r="AK770" i="15"/>
  <c r="AJ769" i="16" s="1"/>
  <c r="AL770" i="15"/>
  <c r="AK769" i="16" s="1"/>
  <c r="AK771" i="15"/>
  <c r="AJ770" i="16" s="1"/>
  <c r="AL771" i="15"/>
  <c r="AK770" i="16" s="1"/>
  <c r="AK772" i="15"/>
  <c r="AJ771" i="16" s="1"/>
  <c r="AL772" i="15"/>
  <c r="AK771" i="16" s="1"/>
  <c r="AK773" i="15"/>
  <c r="AJ772" i="16" s="1"/>
  <c r="AL773" i="15"/>
  <c r="AK772" i="16" s="1"/>
  <c r="AK774" i="15"/>
  <c r="AJ773" i="16" s="1"/>
  <c r="AL774" i="15"/>
  <c r="AK773" i="16" s="1"/>
  <c r="AK775" i="15"/>
  <c r="AJ774" i="16" s="1"/>
  <c r="AL775" i="15"/>
  <c r="AK774" i="16" s="1"/>
  <c r="AK776" i="15"/>
  <c r="AJ775" i="16" s="1"/>
  <c r="AL776" i="15"/>
  <c r="AK775" i="16" s="1"/>
  <c r="AK777" i="15"/>
  <c r="AJ776" i="16" s="1"/>
  <c r="AL777" i="15"/>
  <c r="AK776" i="16" s="1"/>
  <c r="AK778" i="15"/>
  <c r="AJ777" i="16" s="1"/>
  <c r="AL778" i="15"/>
  <c r="AK777" i="16" s="1"/>
  <c r="AK779" i="15"/>
  <c r="AJ778" i="16" s="1"/>
  <c r="AL779" i="15"/>
  <c r="AK778" i="16" s="1"/>
  <c r="AK780" i="15"/>
  <c r="AJ779" i="16" s="1"/>
  <c r="AL780" i="15"/>
  <c r="AK779" i="16" s="1"/>
  <c r="AK781" i="15"/>
  <c r="AJ780" i="16" s="1"/>
  <c r="AL781" i="15"/>
  <c r="AK780" i="16" s="1"/>
  <c r="AK782" i="15"/>
  <c r="AJ781" i="16" s="1"/>
  <c r="AL782" i="15"/>
  <c r="AK781" i="16" s="1"/>
  <c r="AK783" i="15"/>
  <c r="AJ782" i="16" s="1"/>
  <c r="AL783" i="15"/>
  <c r="AK782" i="16" s="1"/>
  <c r="AK784" i="15"/>
  <c r="AJ783" i="16" s="1"/>
  <c r="AL784" i="15"/>
  <c r="AK783" i="16" s="1"/>
  <c r="AK785" i="15"/>
  <c r="AJ784" i="16" s="1"/>
  <c r="AL785" i="15"/>
  <c r="AK784" i="16" s="1"/>
  <c r="AK786" i="15"/>
  <c r="AJ785" i="16" s="1"/>
  <c r="AL786" i="15"/>
  <c r="AK785" i="16" s="1"/>
  <c r="AK787" i="15"/>
  <c r="AJ786" i="16" s="1"/>
  <c r="AL787" i="15"/>
  <c r="AK786" i="16" s="1"/>
  <c r="AK788" i="15"/>
  <c r="AJ787" i="16" s="1"/>
  <c r="AL788" i="15"/>
  <c r="AK787" i="16" s="1"/>
  <c r="AK789" i="15"/>
  <c r="AJ788" i="16" s="1"/>
  <c r="AL789" i="15"/>
  <c r="AK788" i="16" s="1"/>
  <c r="AK790" i="15"/>
  <c r="AJ789" i="16" s="1"/>
  <c r="AL790" i="15"/>
  <c r="AK789" i="16" s="1"/>
  <c r="AK791" i="15"/>
  <c r="AJ790" i="16" s="1"/>
  <c r="AL791" i="15"/>
  <c r="AK790" i="16" s="1"/>
  <c r="AK792" i="15"/>
  <c r="AJ791" i="16" s="1"/>
  <c r="AL792" i="15"/>
  <c r="AK791" i="16" s="1"/>
  <c r="AK793" i="15"/>
  <c r="AJ792" i="16" s="1"/>
  <c r="AL793" i="15"/>
  <c r="AK792" i="16" s="1"/>
  <c r="AK794" i="15"/>
  <c r="AJ793" i="16" s="1"/>
  <c r="AL794" i="15"/>
  <c r="AK793" i="16" s="1"/>
  <c r="AK795" i="15"/>
  <c r="AJ794" i="16" s="1"/>
  <c r="AL795" i="15"/>
  <c r="AK794" i="16" s="1"/>
  <c r="AK796" i="15"/>
  <c r="AJ795" i="16" s="1"/>
  <c r="AL796" i="15"/>
  <c r="AK795" i="16" s="1"/>
  <c r="AK797" i="15"/>
  <c r="AJ796" i="16" s="1"/>
  <c r="AL797" i="15"/>
  <c r="AK796" i="16" s="1"/>
  <c r="AK798" i="15"/>
  <c r="AJ797" i="16" s="1"/>
  <c r="AL798" i="15"/>
  <c r="AK797" i="16" s="1"/>
  <c r="AK799" i="15"/>
  <c r="AJ798" i="16" s="1"/>
  <c r="AL799" i="15"/>
  <c r="AK798" i="16" s="1"/>
  <c r="AK800" i="15"/>
  <c r="AJ799" i="16" s="1"/>
  <c r="AL800" i="15"/>
  <c r="AK799" i="16" s="1"/>
  <c r="AK801" i="15"/>
  <c r="AJ800" i="16" s="1"/>
  <c r="AL801" i="15"/>
  <c r="AK800" i="16" s="1"/>
  <c r="AK802" i="15"/>
  <c r="AJ801" i="16" s="1"/>
  <c r="AL802" i="15"/>
  <c r="AK801" i="16" s="1"/>
  <c r="AK803" i="15"/>
  <c r="AJ802" i="16" s="1"/>
  <c r="AL803" i="15"/>
  <c r="AK802" i="16" s="1"/>
  <c r="AK804" i="15"/>
  <c r="AJ803" i="16" s="1"/>
  <c r="AL804" i="15"/>
  <c r="AK803" i="16" s="1"/>
  <c r="AK805" i="15"/>
  <c r="AJ804" i="16" s="1"/>
  <c r="AL805" i="15"/>
  <c r="AK804" i="16" s="1"/>
  <c r="AK806" i="15"/>
  <c r="AJ805" i="16" s="1"/>
  <c r="AL806" i="15"/>
  <c r="AK805" i="16" s="1"/>
  <c r="AK807" i="15"/>
  <c r="AJ806" i="16" s="1"/>
  <c r="AL807" i="15"/>
  <c r="AK806" i="16" s="1"/>
  <c r="AK808" i="15"/>
  <c r="AJ807" i="16" s="1"/>
  <c r="AL808" i="15"/>
  <c r="AK807" i="16" s="1"/>
  <c r="AK809" i="15"/>
  <c r="AJ808" i="16" s="1"/>
  <c r="AL809" i="15"/>
  <c r="AK808" i="16" s="1"/>
  <c r="AK810" i="15"/>
  <c r="AJ809" i="16" s="1"/>
  <c r="AL810" i="15"/>
  <c r="AK809" i="16" s="1"/>
  <c r="AK811" i="15"/>
  <c r="AJ810" i="16" s="1"/>
  <c r="AL811" i="15"/>
  <c r="AK810" i="16" s="1"/>
  <c r="AK812" i="15"/>
  <c r="AJ811" i="16" s="1"/>
  <c r="AL812" i="15"/>
  <c r="AK811" i="16" s="1"/>
  <c r="AK813" i="15"/>
  <c r="AJ812" i="16" s="1"/>
  <c r="AL813" i="15"/>
  <c r="AK812" i="16" s="1"/>
  <c r="AK814" i="15"/>
  <c r="AJ813" i="16" s="1"/>
  <c r="AL814" i="15"/>
  <c r="AK813" i="16" s="1"/>
  <c r="AK815" i="15"/>
  <c r="AJ814" i="16" s="1"/>
  <c r="AL815" i="15"/>
  <c r="AK814" i="16" s="1"/>
  <c r="AK816" i="15"/>
  <c r="AJ815" i="16" s="1"/>
  <c r="AL816" i="15"/>
  <c r="AK815" i="16" s="1"/>
  <c r="AK817" i="15"/>
  <c r="AJ816" i="16" s="1"/>
  <c r="AL817" i="15"/>
  <c r="AK816" i="16" s="1"/>
  <c r="AK818" i="15"/>
  <c r="AJ817" i="16" s="1"/>
  <c r="AL818" i="15"/>
  <c r="AK817" i="16" s="1"/>
  <c r="AK819" i="15"/>
  <c r="AJ818" i="16" s="1"/>
  <c r="AL819" i="15"/>
  <c r="AK818" i="16" s="1"/>
  <c r="AL7" i="15"/>
  <c r="AK7" i="15"/>
  <c r="AG8" i="15"/>
  <c r="AH8" i="15"/>
  <c r="AG7" i="16" s="1"/>
  <c r="AG9" i="15"/>
  <c r="AH9" i="15"/>
  <c r="AG8" i="16" s="1"/>
  <c r="AG10" i="15"/>
  <c r="AH10" i="15"/>
  <c r="AG9" i="16" s="1"/>
  <c r="AG11" i="15"/>
  <c r="AH11" i="15"/>
  <c r="AG10" i="16" s="1"/>
  <c r="AG12" i="15"/>
  <c r="AH12" i="15"/>
  <c r="AG11" i="16" s="1"/>
  <c r="AG13" i="15"/>
  <c r="AH13" i="15"/>
  <c r="AG12" i="16" s="1"/>
  <c r="AG14" i="15"/>
  <c r="AH14" i="15"/>
  <c r="AG13" i="16" s="1"/>
  <c r="AG15" i="15"/>
  <c r="AH15" i="15"/>
  <c r="AG14" i="16" s="1"/>
  <c r="AG16" i="15"/>
  <c r="AH16" i="15"/>
  <c r="AG15" i="16" s="1"/>
  <c r="AG17" i="15"/>
  <c r="AH17" i="15"/>
  <c r="AG16" i="16" s="1"/>
  <c r="AG18" i="15"/>
  <c r="AH18" i="15"/>
  <c r="AG17" i="16" s="1"/>
  <c r="AG19" i="15"/>
  <c r="AH19" i="15"/>
  <c r="AG18" i="16" s="1"/>
  <c r="AG20" i="15"/>
  <c r="AH20" i="15"/>
  <c r="AG19" i="16" s="1"/>
  <c r="AG21" i="15"/>
  <c r="AH21" i="15"/>
  <c r="AG20" i="16" s="1"/>
  <c r="AG22" i="15"/>
  <c r="AH22" i="15"/>
  <c r="AG21" i="16" s="1"/>
  <c r="AG23" i="15"/>
  <c r="AH23" i="15"/>
  <c r="AG22" i="16" s="1"/>
  <c r="AG24" i="15"/>
  <c r="AH24" i="15"/>
  <c r="AG23" i="16" s="1"/>
  <c r="AG25" i="15"/>
  <c r="AH25" i="15"/>
  <c r="AG24" i="16" s="1"/>
  <c r="AG26" i="15"/>
  <c r="AH26" i="15"/>
  <c r="AG25" i="16" s="1"/>
  <c r="AG27" i="15"/>
  <c r="AH27" i="15"/>
  <c r="AG26" i="16" s="1"/>
  <c r="AG28" i="15"/>
  <c r="AH28" i="15"/>
  <c r="AG27" i="16" s="1"/>
  <c r="AG29" i="15"/>
  <c r="AH29" i="15"/>
  <c r="AG28" i="16" s="1"/>
  <c r="AG30" i="15"/>
  <c r="AH30" i="15"/>
  <c r="AG29" i="16" s="1"/>
  <c r="AG31" i="15"/>
  <c r="AH31" i="15"/>
  <c r="AG30" i="16" s="1"/>
  <c r="AG32" i="15"/>
  <c r="AH32" i="15"/>
  <c r="AG31" i="16" s="1"/>
  <c r="AG33" i="15"/>
  <c r="AH33" i="15"/>
  <c r="AG32" i="16" s="1"/>
  <c r="AG34" i="15"/>
  <c r="AH34" i="15"/>
  <c r="AG33" i="16" s="1"/>
  <c r="AG35" i="15"/>
  <c r="AH35" i="15"/>
  <c r="AG34" i="16" s="1"/>
  <c r="AG36" i="15"/>
  <c r="AH36" i="15"/>
  <c r="AG35" i="16" s="1"/>
  <c r="AG37" i="15"/>
  <c r="AH37" i="15"/>
  <c r="AG36" i="16" s="1"/>
  <c r="AG38" i="15"/>
  <c r="AH38" i="15"/>
  <c r="AG37" i="16" s="1"/>
  <c r="AG39" i="15"/>
  <c r="AH39" i="15"/>
  <c r="AG38" i="16" s="1"/>
  <c r="AG40" i="15"/>
  <c r="AH40" i="15"/>
  <c r="AG39" i="16" s="1"/>
  <c r="AG41" i="15"/>
  <c r="AH41" i="15"/>
  <c r="AG40" i="16" s="1"/>
  <c r="AG42" i="15"/>
  <c r="AH42" i="15"/>
  <c r="AG41" i="16" s="1"/>
  <c r="AG43" i="15"/>
  <c r="AH43" i="15"/>
  <c r="AG42" i="16" s="1"/>
  <c r="AG44" i="15"/>
  <c r="AH44" i="15"/>
  <c r="AG43" i="16" s="1"/>
  <c r="AG45" i="15"/>
  <c r="AH45" i="15"/>
  <c r="AG44" i="16" s="1"/>
  <c r="AG46" i="15"/>
  <c r="AH46" i="15"/>
  <c r="AG45" i="16" s="1"/>
  <c r="AG47" i="15"/>
  <c r="AH47" i="15"/>
  <c r="AG46" i="16" s="1"/>
  <c r="AG48" i="15"/>
  <c r="AH48" i="15"/>
  <c r="AG47" i="16" s="1"/>
  <c r="AG49" i="15"/>
  <c r="AH49" i="15"/>
  <c r="AG48" i="16" s="1"/>
  <c r="AG50" i="15"/>
  <c r="AH50" i="15"/>
  <c r="AG49" i="16" s="1"/>
  <c r="AG51" i="15"/>
  <c r="AH51" i="15"/>
  <c r="AG50" i="16" s="1"/>
  <c r="AG52" i="15"/>
  <c r="AH52" i="15"/>
  <c r="AG51" i="16" s="1"/>
  <c r="AG53" i="15"/>
  <c r="AH53" i="15"/>
  <c r="AG52" i="16" s="1"/>
  <c r="AG54" i="15"/>
  <c r="AH54" i="15"/>
  <c r="AG53" i="16" s="1"/>
  <c r="AG55" i="15"/>
  <c r="AH55" i="15"/>
  <c r="AG54" i="16" s="1"/>
  <c r="AG56" i="15"/>
  <c r="AH56" i="15"/>
  <c r="AG55" i="16" s="1"/>
  <c r="AG57" i="15"/>
  <c r="AH57" i="15"/>
  <c r="AG56" i="16" s="1"/>
  <c r="AG58" i="15"/>
  <c r="AH58" i="15"/>
  <c r="AG57" i="16" s="1"/>
  <c r="AG59" i="15"/>
  <c r="AH59" i="15"/>
  <c r="AG58" i="16" s="1"/>
  <c r="AG60" i="15"/>
  <c r="AH60" i="15"/>
  <c r="AG59" i="16" s="1"/>
  <c r="AG61" i="15"/>
  <c r="AH61" i="15"/>
  <c r="AG60" i="16" s="1"/>
  <c r="AG62" i="15"/>
  <c r="AH62" i="15"/>
  <c r="AG61" i="16" s="1"/>
  <c r="AG63" i="15"/>
  <c r="AH63" i="15"/>
  <c r="AG62" i="16" s="1"/>
  <c r="AG64" i="15"/>
  <c r="AH64" i="15"/>
  <c r="AG63" i="16" s="1"/>
  <c r="AG65" i="15"/>
  <c r="AH65" i="15"/>
  <c r="AG64" i="16" s="1"/>
  <c r="AG66" i="15"/>
  <c r="AH66" i="15"/>
  <c r="AG65" i="16" s="1"/>
  <c r="AG67" i="15"/>
  <c r="AH67" i="15"/>
  <c r="AG66" i="16" s="1"/>
  <c r="AG68" i="15"/>
  <c r="AH68" i="15"/>
  <c r="AG67" i="16" s="1"/>
  <c r="AG69" i="15"/>
  <c r="AH69" i="15"/>
  <c r="AG68" i="16" s="1"/>
  <c r="AG70" i="15"/>
  <c r="AH70" i="15"/>
  <c r="AG69" i="16" s="1"/>
  <c r="AG71" i="15"/>
  <c r="AH71" i="15"/>
  <c r="AG70" i="16" s="1"/>
  <c r="AG72" i="15"/>
  <c r="AH72" i="15"/>
  <c r="AG71" i="16" s="1"/>
  <c r="AG73" i="15"/>
  <c r="AH73" i="15"/>
  <c r="AG72" i="16" s="1"/>
  <c r="AG74" i="15"/>
  <c r="AH74" i="15"/>
  <c r="AG73" i="16" s="1"/>
  <c r="AG75" i="15"/>
  <c r="AH75" i="15"/>
  <c r="AG74" i="16" s="1"/>
  <c r="AG76" i="15"/>
  <c r="AH76" i="15"/>
  <c r="AG75" i="16" s="1"/>
  <c r="AG77" i="15"/>
  <c r="AH77" i="15"/>
  <c r="AG76" i="16" s="1"/>
  <c r="AG78" i="15"/>
  <c r="AH78" i="15"/>
  <c r="AG77" i="16" s="1"/>
  <c r="AG79" i="15"/>
  <c r="AH79" i="15"/>
  <c r="AG78" i="16" s="1"/>
  <c r="AG80" i="15"/>
  <c r="AH80" i="15"/>
  <c r="AG79" i="16" s="1"/>
  <c r="AG81" i="15"/>
  <c r="AH81" i="15"/>
  <c r="AG80" i="16" s="1"/>
  <c r="AG82" i="15"/>
  <c r="AH82" i="15"/>
  <c r="AG81" i="16" s="1"/>
  <c r="AG83" i="15"/>
  <c r="AH83" i="15"/>
  <c r="AG82" i="16" s="1"/>
  <c r="AG84" i="15"/>
  <c r="AH84" i="15"/>
  <c r="AG83" i="16" s="1"/>
  <c r="AG85" i="15"/>
  <c r="AH85" i="15"/>
  <c r="AG84" i="16" s="1"/>
  <c r="AG86" i="15"/>
  <c r="AH86" i="15"/>
  <c r="AG85" i="16" s="1"/>
  <c r="AG87" i="15"/>
  <c r="AH87" i="15"/>
  <c r="AG86" i="16" s="1"/>
  <c r="AG88" i="15"/>
  <c r="AH88" i="15"/>
  <c r="AG87" i="16" s="1"/>
  <c r="AG89" i="15"/>
  <c r="AH89" i="15"/>
  <c r="AG88" i="16" s="1"/>
  <c r="AG90" i="15"/>
  <c r="AH90" i="15"/>
  <c r="AG89" i="16" s="1"/>
  <c r="AG91" i="15"/>
  <c r="AH91" i="15"/>
  <c r="AG90" i="16" s="1"/>
  <c r="AG92" i="15"/>
  <c r="AH92" i="15"/>
  <c r="AG91" i="16" s="1"/>
  <c r="AG93" i="15"/>
  <c r="AH93" i="15"/>
  <c r="AG92" i="16" s="1"/>
  <c r="AG94" i="15"/>
  <c r="AH94" i="15"/>
  <c r="AG93" i="16" s="1"/>
  <c r="AG95" i="15"/>
  <c r="AH95" i="15"/>
  <c r="AG94" i="16" s="1"/>
  <c r="AG96" i="15"/>
  <c r="AH96" i="15"/>
  <c r="AG95" i="16" s="1"/>
  <c r="AG97" i="15"/>
  <c r="AH97" i="15"/>
  <c r="AG96" i="16" s="1"/>
  <c r="AG98" i="15"/>
  <c r="AH98" i="15"/>
  <c r="AG97" i="16" s="1"/>
  <c r="AG99" i="15"/>
  <c r="AH99" i="15"/>
  <c r="AG98" i="16" s="1"/>
  <c r="AG100" i="15"/>
  <c r="AH100" i="15"/>
  <c r="AG99" i="16" s="1"/>
  <c r="AG101" i="15"/>
  <c r="AH101" i="15"/>
  <c r="AG100" i="16" s="1"/>
  <c r="AG102" i="15"/>
  <c r="AH102" i="15"/>
  <c r="AG101" i="16" s="1"/>
  <c r="AG103" i="15"/>
  <c r="AH103" i="15"/>
  <c r="AG102" i="16" s="1"/>
  <c r="AG104" i="15"/>
  <c r="AH104" i="15"/>
  <c r="AG103" i="16" s="1"/>
  <c r="AG105" i="15"/>
  <c r="AH105" i="15"/>
  <c r="AG104" i="16" s="1"/>
  <c r="AG106" i="15"/>
  <c r="AH106" i="15"/>
  <c r="AG105" i="16" s="1"/>
  <c r="AG107" i="15"/>
  <c r="AH107" i="15"/>
  <c r="AG106" i="16" s="1"/>
  <c r="AG108" i="15"/>
  <c r="AH108" i="15"/>
  <c r="AG107" i="16" s="1"/>
  <c r="AG109" i="15"/>
  <c r="AH109" i="15"/>
  <c r="AG108" i="16" s="1"/>
  <c r="AG110" i="15"/>
  <c r="AH110" i="15"/>
  <c r="AG109" i="16" s="1"/>
  <c r="AG111" i="15"/>
  <c r="AH111" i="15"/>
  <c r="AG110" i="16" s="1"/>
  <c r="AG112" i="15"/>
  <c r="AH112" i="15"/>
  <c r="AG111" i="16" s="1"/>
  <c r="AG113" i="15"/>
  <c r="AH113" i="15"/>
  <c r="AG112" i="16" s="1"/>
  <c r="AG114" i="15"/>
  <c r="AH114" i="15"/>
  <c r="AG113" i="16" s="1"/>
  <c r="AG115" i="15"/>
  <c r="AH115" i="15"/>
  <c r="AG114" i="16" s="1"/>
  <c r="AG116" i="15"/>
  <c r="AH116" i="15"/>
  <c r="AG115" i="16" s="1"/>
  <c r="AG117" i="15"/>
  <c r="AH117" i="15"/>
  <c r="AG116" i="16" s="1"/>
  <c r="AG118" i="15"/>
  <c r="AH118" i="15"/>
  <c r="AG117" i="16" s="1"/>
  <c r="AG119" i="15"/>
  <c r="AH119" i="15"/>
  <c r="AG118" i="16" s="1"/>
  <c r="AG120" i="15"/>
  <c r="AH120" i="15"/>
  <c r="AG119" i="16" s="1"/>
  <c r="AG121" i="15"/>
  <c r="AH121" i="15"/>
  <c r="AG120" i="16" s="1"/>
  <c r="AG122" i="15"/>
  <c r="AH122" i="15"/>
  <c r="AG121" i="16" s="1"/>
  <c r="AG123" i="15"/>
  <c r="AH123" i="15"/>
  <c r="AG122" i="16" s="1"/>
  <c r="AG124" i="15"/>
  <c r="AH124" i="15"/>
  <c r="AG123" i="16" s="1"/>
  <c r="AG125" i="15"/>
  <c r="AH125" i="15"/>
  <c r="AG124" i="16" s="1"/>
  <c r="AG126" i="15"/>
  <c r="AH126" i="15"/>
  <c r="AG125" i="16" s="1"/>
  <c r="AG127" i="15"/>
  <c r="AH127" i="15"/>
  <c r="AG126" i="16" s="1"/>
  <c r="AG128" i="15"/>
  <c r="AH128" i="15"/>
  <c r="AG127" i="16" s="1"/>
  <c r="AG129" i="15"/>
  <c r="AH129" i="15"/>
  <c r="AG128" i="16" s="1"/>
  <c r="AG130" i="15"/>
  <c r="AH130" i="15"/>
  <c r="AG129" i="16" s="1"/>
  <c r="AG131" i="15"/>
  <c r="AH131" i="15"/>
  <c r="AG130" i="16" s="1"/>
  <c r="AG132" i="15"/>
  <c r="AH132" i="15"/>
  <c r="AG131" i="16" s="1"/>
  <c r="AG133" i="15"/>
  <c r="AH133" i="15"/>
  <c r="AG132" i="16" s="1"/>
  <c r="AG134" i="15"/>
  <c r="AH134" i="15"/>
  <c r="AG133" i="16" s="1"/>
  <c r="AG135" i="15"/>
  <c r="AH135" i="15"/>
  <c r="AG134" i="16" s="1"/>
  <c r="AG136" i="15"/>
  <c r="AH136" i="15"/>
  <c r="AG135" i="16" s="1"/>
  <c r="AG137" i="15"/>
  <c r="AH137" i="15"/>
  <c r="AG136" i="16" s="1"/>
  <c r="AG138" i="15"/>
  <c r="AH138" i="15"/>
  <c r="AG137" i="16" s="1"/>
  <c r="AG139" i="15"/>
  <c r="AH139" i="15"/>
  <c r="AG138" i="16" s="1"/>
  <c r="AG140" i="15"/>
  <c r="AH140" i="15"/>
  <c r="AG139" i="16" s="1"/>
  <c r="AG141" i="15"/>
  <c r="AH141" i="15"/>
  <c r="AG140" i="16" s="1"/>
  <c r="AG142" i="15"/>
  <c r="AH142" i="15"/>
  <c r="AG141" i="16" s="1"/>
  <c r="AG143" i="15"/>
  <c r="AH143" i="15"/>
  <c r="AG142" i="16" s="1"/>
  <c r="AG144" i="15"/>
  <c r="AH144" i="15"/>
  <c r="AG143" i="16" s="1"/>
  <c r="AG145" i="15"/>
  <c r="AH145" i="15"/>
  <c r="AG144" i="16" s="1"/>
  <c r="AG146" i="15"/>
  <c r="AH146" i="15"/>
  <c r="AG145" i="16" s="1"/>
  <c r="AG147" i="15"/>
  <c r="AH147" i="15"/>
  <c r="AG146" i="16" s="1"/>
  <c r="AG148" i="15"/>
  <c r="AH148" i="15"/>
  <c r="AG147" i="16" s="1"/>
  <c r="AG149" i="15"/>
  <c r="AH149" i="15"/>
  <c r="AG148" i="16" s="1"/>
  <c r="AG150" i="15"/>
  <c r="AH150" i="15"/>
  <c r="AG149" i="16" s="1"/>
  <c r="AG151" i="15"/>
  <c r="AH151" i="15"/>
  <c r="AG150" i="16" s="1"/>
  <c r="AG152" i="15"/>
  <c r="AH152" i="15"/>
  <c r="AG151" i="16" s="1"/>
  <c r="AG153" i="15"/>
  <c r="AH153" i="15"/>
  <c r="AG152" i="16" s="1"/>
  <c r="AG154" i="15"/>
  <c r="AH154" i="15"/>
  <c r="AG153" i="16" s="1"/>
  <c r="AG155" i="15"/>
  <c r="AH155" i="15"/>
  <c r="AG154" i="16" s="1"/>
  <c r="AG156" i="15"/>
  <c r="AH156" i="15"/>
  <c r="AG155" i="16" s="1"/>
  <c r="AG157" i="15"/>
  <c r="AH157" i="15"/>
  <c r="AG156" i="16" s="1"/>
  <c r="AG158" i="15"/>
  <c r="AH158" i="15"/>
  <c r="AG157" i="16" s="1"/>
  <c r="AG159" i="15"/>
  <c r="AH159" i="15"/>
  <c r="AG158" i="16" s="1"/>
  <c r="AG160" i="15"/>
  <c r="AH160" i="15"/>
  <c r="AG159" i="16" s="1"/>
  <c r="AG161" i="15"/>
  <c r="AH161" i="15"/>
  <c r="AG160" i="16" s="1"/>
  <c r="AG162" i="15"/>
  <c r="AH162" i="15"/>
  <c r="AG161" i="16" s="1"/>
  <c r="AG163" i="15"/>
  <c r="AH163" i="15"/>
  <c r="AG162" i="16" s="1"/>
  <c r="AG164" i="15"/>
  <c r="AH164" i="15"/>
  <c r="AG163" i="16" s="1"/>
  <c r="AG165" i="15"/>
  <c r="AH165" i="15"/>
  <c r="AG164" i="16" s="1"/>
  <c r="AG166" i="15"/>
  <c r="AH166" i="15"/>
  <c r="AG165" i="16" s="1"/>
  <c r="AG167" i="15"/>
  <c r="AH167" i="15"/>
  <c r="AG166" i="16" s="1"/>
  <c r="AG168" i="15"/>
  <c r="AH168" i="15"/>
  <c r="AG167" i="16" s="1"/>
  <c r="AG169" i="15"/>
  <c r="AH169" i="15"/>
  <c r="AG168" i="16" s="1"/>
  <c r="AG170" i="15"/>
  <c r="AH170" i="15"/>
  <c r="AG169" i="16" s="1"/>
  <c r="AG171" i="15"/>
  <c r="AH171" i="15"/>
  <c r="AG170" i="16" s="1"/>
  <c r="AG172" i="15"/>
  <c r="AH172" i="15"/>
  <c r="AG171" i="16" s="1"/>
  <c r="AG173" i="15"/>
  <c r="AH173" i="15"/>
  <c r="AG172" i="16" s="1"/>
  <c r="AG174" i="15"/>
  <c r="AH174" i="15"/>
  <c r="AG173" i="16" s="1"/>
  <c r="AG175" i="15"/>
  <c r="AH175" i="15"/>
  <c r="AG174" i="16" s="1"/>
  <c r="AG176" i="15"/>
  <c r="AH176" i="15"/>
  <c r="AG175" i="16" s="1"/>
  <c r="AG177" i="15"/>
  <c r="AH177" i="15"/>
  <c r="AG176" i="16" s="1"/>
  <c r="AG178" i="15"/>
  <c r="AH178" i="15"/>
  <c r="AG177" i="16" s="1"/>
  <c r="AG179" i="15"/>
  <c r="AH179" i="15"/>
  <c r="AG178" i="16" s="1"/>
  <c r="AG180" i="15"/>
  <c r="AH180" i="15"/>
  <c r="AG179" i="16" s="1"/>
  <c r="AG181" i="15"/>
  <c r="AH181" i="15"/>
  <c r="AG180" i="16" s="1"/>
  <c r="AG182" i="15"/>
  <c r="AH182" i="15"/>
  <c r="AG181" i="16" s="1"/>
  <c r="AG183" i="15"/>
  <c r="AH183" i="15"/>
  <c r="AG182" i="16" s="1"/>
  <c r="AG184" i="15"/>
  <c r="AH184" i="15"/>
  <c r="AG183" i="16" s="1"/>
  <c r="AG185" i="15"/>
  <c r="AH185" i="15"/>
  <c r="AG184" i="16" s="1"/>
  <c r="AG186" i="15"/>
  <c r="AH186" i="15"/>
  <c r="AG185" i="16" s="1"/>
  <c r="AG187" i="15"/>
  <c r="AH187" i="15"/>
  <c r="AG186" i="16" s="1"/>
  <c r="AG188" i="15"/>
  <c r="AH188" i="15"/>
  <c r="AG187" i="16" s="1"/>
  <c r="AG189" i="15"/>
  <c r="AH189" i="15"/>
  <c r="AG188" i="16" s="1"/>
  <c r="AG190" i="15"/>
  <c r="AH190" i="15"/>
  <c r="AG189" i="16" s="1"/>
  <c r="AG191" i="15"/>
  <c r="AH191" i="15"/>
  <c r="AG190" i="16" s="1"/>
  <c r="AG192" i="15"/>
  <c r="AH192" i="15"/>
  <c r="AG191" i="16" s="1"/>
  <c r="AG193" i="15"/>
  <c r="AH193" i="15"/>
  <c r="AG192" i="16" s="1"/>
  <c r="AG194" i="15"/>
  <c r="AH194" i="15"/>
  <c r="AG193" i="16" s="1"/>
  <c r="AG195" i="15"/>
  <c r="AH195" i="15"/>
  <c r="AG194" i="16" s="1"/>
  <c r="AG196" i="15"/>
  <c r="AH196" i="15"/>
  <c r="AG195" i="16" s="1"/>
  <c r="AG197" i="15"/>
  <c r="AH197" i="15"/>
  <c r="AG196" i="16" s="1"/>
  <c r="AG198" i="15"/>
  <c r="AH198" i="15"/>
  <c r="AG197" i="16" s="1"/>
  <c r="AG199" i="15"/>
  <c r="AH199" i="15"/>
  <c r="AG198" i="16" s="1"/>
  <c r="AG200" i="15"/>
  <c r="AH200" i="15"/>
  <c r="AG199" i="16" s="1"/>
  <c r="AG201" i="15"/>
  <c r="AH201" i="15"/>
  <c r="AG200" i="16" s="1"/>
  <c r="AG202" i="15"/>
  <c r="AH202" i="15"/>
  <c r="AG201" i="16" s="1"/>
  <c r="AG203" i="15"/>
  <c r="AH203" i="15"/>
  <c r="AG202" i="16" s="1"/>
  <c r="AG204" i="15"/>
  <c r="AH204" i="15"/>
  <c r="AG203" i="16" s="1"/>
  <c r="AG205" i="15"/>
  <c r="AH205" i="15"/>
  <c r="AG204" i="16" s="1"/>
  <c r="AG206" i="15"/>
  <c r="AH206" i="15"/>
  <c r="AG205" i="16" s="1"/>
  <c r="AG207" i="15"/>
  <c r="AH207" i="15"/>
  <c r="AG206" i="16" s="1"/>
  <c r="AG208" i="15"/>
  <c r="AH208" i="15"/>
  <c r="AG207" i="16" s="1"/>
  <c r="AG209" i="15"/>
  <c r="AH209" i="15"/>
  <c r="AG208" i="16" s="1"/>
  <c r="AG210" i="15"/>
  <c r="AH210" i="15"/>
  <c r="AG209" i="16" s="1"/>
  <c r="AG211" i="15"/>
  <c r="AH211" i="15"/>
  <c r="AG210" i="16" s="1"/>
  <c r="AG212" i="15"/>
  <c r="AH212" i="15"/>
  <c r="AG211" i="16" s="1"/>
  <c r="AG213" i="15"/>
  <c r="AH213" i="15"/>
  <c r="AG212" i="16" s="1"/>
  <c r="AG214" i="15"/>
  <c r="AH214" i="15"/>
  <c r="AG213" i="16" s="1"/>
  <c r="AG215" i="15"/>
  <c r="AH215" i="15"/>
  <c r="AG214" i="16" s="1"/>
  <c r="AG216" i="15"/>
  <c r="AH216" i="15"/>
  <c r="AG215" i="16" s="1"/>
  <c r="AG217" i="15"/>
  <c r="AH217" i="15"/>
  <c r="AG216" i="16" s="1"/>
  <c r="AG218" i="15"/>
  <c r="AH218" i="15"/>
  <c r="AG217" i="16" s="1"/>
  <c r="AG219" i="15"/>
  <c r="AH219" i="15"/>
  <c r="AG218" i="16" s="1"/>
  <c r="AG220" i="15"/>
  <c r="AH220" i="15"/>
  <c r="AG219" i="16" s="1"/>
  <c r="AG221" i="15"/>
  <c r="AH221" i="15"/>
  <c r="AG220" i="16" s="1"/>
  <c r="AG222" i="15"/>
  <c r="AH222" i="15"/>
  <c r="AG221" i="16" s="1"/>
  <c r="AG223" i="15"/>
  <c r="AH223" i="15"/>
  <c r="AG222" i="16" s="1"/>
  <c r="AG224" i="15"/>
  <c r="AH224" i="15"/>
  <c r="AG223" i="16" s="1"/>
  <c r="AG225" i="15"/>
  <c r="AH225" i="15"/>
  <c r="AG224" i="16" s="1"/>
  <c r="AG226" i="15"/>
  <c r="AH226" i="15"/>
  <c r="AG225" i="16" s="1"/>
  <c r="AG227" i="15"/>
  <c r="AH227" i="15"/>
  <c r="AG226" i="16" s="1"/>
  <c r="AG228" i="15"/>
  <c r="AH228" i="15"/>
  <c r="AG227" i="16" s="1"/>
  <c r="AG229" i="15"/>
  <c r="AH229" i="15"/>
  <c r="AG228" i="16" s="1"/>
  <c r="AG230" i="15"/>
  <c r="AH230" i="15"/>
  <c r="AG229" i="16" s="1"/>
  <c r="AG231" i="15"/>
  <c r="AH231" i="15"/>
  <c r="AG230" i="16" s="1"/>
  <c r="AG232" i="15"/>
  <c r="AH232" i="15"/>
  <c r="AG231" i="16" s="1"/>
  <c r="AG233" i="15"/>
  <c r="AH233" i="15"/>
  <c r="AG232" i="16" s="1"/>
  <c r="AG234" i="15"/>
  <c r="AH234" i="15"/>
  <c r="AG233" i="16" s="1"/>
  <c r="AG235" i="15"/>
  <c r="AH235" i="15"/>
  <c r="AG234" i="16" s="1"/>
  <c r="AG236" i="15"/>
  <c r="AH236" i="15"/>
  <c r="AG235" i="16" s="1"/>
  <c r="AG237" i="15"/>
  <c r="AH237" i="15"/>
  <c r="AG236" i="16" s="1"/>
  <c r="AG238" i="15"/>
  <c r="AH238" i="15"/>
  <c r="AG237" i="16" s="1"/>
  <c r="AG239" i="15"/>
  <c r="AH239" i="15"/>
  <c r="AG238" i="16" s="1"/>
  <c r="AG240" i="15"/>
  <c r="AH240" i="15"/>
  <c r="AG239" i="16" s="1"/>
  <c r="AG241" i="15"/>
  <c r="AH241" i="15"/>
  <c r="AG240" i="16" s="1"/>
  <c r="AG242" i="15"/>
  <c r="AH242" i="15"/>
  <c r="AG241" i="16" s="1"/>
  <c r="AG243" i="15"/>
  <c r="AH243" i="15"/>
  <c r="AG242" i="16" s="1"/>
  <c r="AG244" i="15"/>
  <c r="AH244" i="15"/>
  <c r="AG243" i="16" s="1"/>
  <c r="AG245" i="15"/>
  <c r="AH245" i="15"/>
  <c r="AG244" i="16" s="1"/>
  <c r="AG246" i="15"/>
  <c r="AH246" i="15"/>
  <c r="AG245" i="16" s="1"/>
  <c r="AG247" i="15"/>
  <c r="AH247" i="15"/>
  <c r="AG246" i="16" s="1"/>
  <c r="AG248" i="15"/>
  <c r="AH248" i="15"/>
  <c r="AG247" i="16" s="1"/>
  <c r="AG249" i="15"/>
  <c r="AH249" i="15"/>
  <c r="AG248" i="16" s="1"/>
  <c r="AG250" i="15"/>
  <c r="AH250" i="15"/>
  <c r="AG249" i="16" s="1"/>
  <c r="AG251" i="15"/>
  <c r="AH251" i="15"/>
  <c r="AG250" i="16" s="1"/>
  <c r="AG252" i="15"/>
  <c r="AH252" i="15"/>
  <c r="AG251" i="16" s="1"/>
  <c r="AG253" i="15"/>
  <c r="AH253" i="15"/>
  <c r="AG252" i="16" s="1"/>
  <c r="AG254" i="15"/>
  <c r="AH254" i="15"/>
  <c r="AG253" i="16" s="1"/>
  <c r="AG255" i="15"/>
  <c r="AH255" i="15"/>
  <c r="AG254" i="16" s="1"/>
  <c r="AG256" i="15"/>
  <c r="AH256" i="15"/>
  <c r="AG255" i="16" s="1"/>
  <c r="AG257" i="15"/>
  <c r="AH257" i="15"/>
  <c r="AG256" i="16" s="1"/>
  <c r="AG258" i="15"/>
  <c r="AH258" i="15"/>
  <c r="AG257" i="16" s="1"/>
  <c r="AG259" i="15"/>
  <c r="AH259" i="15"/>
  <c r="AG258" i="16" s="1"/>
  <c r="AG260" i="15"/>
  <c r="AH260" i="15"/>
  <c r="AG259" i="16" s="1"/>
  <c r="AG261" i="15"/>
  <c r="AH261" i="15"/>
  <c r="AG260" i="16" s="1"/>
  <c r="AG262" i="15"/>
  <c r="AH262" i="15"/>
  <c r="AG261" i="16" s="1"/>
  <c r="AG263" i="15"/>
  <c r="AH263" i="15"/>
  <c r="AG262" i="16" s="1"/>
  <c r="AG264" i="15"/>
  <c r="AH264" i="15"/>
  <c r="AG263" i="16" s="1"/>
  <c r="AG265" i="15"/>
  <c r="AH265" i="15"/>
  <c r="AG264" i="16" s="1"/>
  <c r="AG266" i="15"/>
  <c r="AH266" i="15"/>
  <c r="AG265" i="16" s="1"/>
  <c r="AG267" i="15"/>
  <c r="AH267" i="15"/>
  <c r="AG266" i="16" s="1"/>
  <c r="AG268" i="15"/>
  <c r="AH268" i="15"/>
  <c r="AG267" i="16" s="1"/>
  <c r="AG269" i="15"/>
  <c r="AH269" i="15"/>
  <c r="AG268" i="16" s="1"/>
  <c r="AG270" i="15"/>
  <c r="AH270" i="15"/>
  <c r="AG269" i="16" s="1"/>
  <c r="AG271" i="15"/>
  <c r="AH271" i="15"/>
  <c r="AG270" i="16" s="1"/>
  <c r="AG272" i="15"/>
  <c r="AH272" i="15"/>
  <c r="AG271" i="16" s="1"/>
  <c r="AG273" i="15"/>
  <c r="AH273" i="15"/>
  <c r="AG272" i="16" s="1"/>
  <c r="AG274" i="15"/>
  <c r="AH274" i="15"/>
  <c r="AG273" i="16" s="1"/>
  <c r="AG275" i="15"/>
  <c r="AH275" i="15"/>
  <c r="AG274" i="16" s="1"/>
  <c r="AG276" i="15"/>
  <c r="AH276" i="15"/>
  <c r="AG275" i="16" s="1"/>
  <c r="AG277" i="15"/>
  <c r="AH277" i="15"/>
  <c r="AG276" i="16" s="1"/>
  <c r="AG278" i="15"/>
  <c r="AH278" i="15"/>
  <c r="AG277" i="16" s="1"/>
  <c r="AG279" i="15"/>
  <c r="AH279" i="15"/>
  <c r="AG278" i="16" s="1"/>
  <c r="AG280" i="15"/>
  <c r="AH280" i="15"/>
  <c r="AG279" i="16" s="1"/>
  <c r="AG281" i="15"/>
  <c r="AH281" i="15"/>
  <c r="AG280" i="16" s="1"/>
  <c r="AG282" i="15"/>
  <c r="AH282" i="15"/>
  <c r="AG281" i="16" s="1"/>
  <c r="AG283" i="15"/>
  <c r="AH283" i="15"/>
  <c r="AG282" i="16" s="1"/>
  <c r="AG284" i="15"/>
  <c r="AH284" i="15"/>
  <c r="AG283" i="16" s="1"/>
  <c r="AG285" i="15"/>
  <c r="AH285" i="15"/>
  <c r="AG284" i="16" s="1"/>
  <c r="AG286" i="15"/>
  <c r="AH286" i="15"/>
  <c r="AG285" i="16" s="1"/>
  <c r="AG287" i="15"/>
  <c r="AH287" i="15"/>
  <c r="AG286" i="16" s="1"/>
  <c r="AG288" i="15"/>
  <c r="AH288" i="15"/>
  <c r="AG287" i="16" s="1"/>
  <c r="AG289" i="15"/>
  <c r="AH289" i="15"/>
  <c r="AG288" i="16" s="1"/>
  <c r="AG290" i="15"/>
  <c r="AH290" i="15"/>
  <c r="AG289" i="16" s="1"/>
  <c r="AG291" i="15"/>
  <c r="AH291" i="15"/>
  <c r="AG290" i="16" s="1"/>
  <c r="AG292" i="15"/>
  <c r="AH292" i="15"/>
  <c r="AG291" i="16" s="1"/>
  <c r="AG293" i="15"/>
  <c r="AH293" i="15"/>
  <c r="AG292" i="16" s="1"/>
  <c r="AG294" i="15"/>
  <c r="AH294" i="15"/>
  <c r="AG293" i="16" s="1"/>
  <c r="AG295" i="15"/>
  <c r="AH295" i="15"/>
  <c r="AG294" i="16" s="1"/>
  <c r="AG296" i="15"/>
  <c r="AH296" i="15"/>
  <c r="AG295" i="16" s="1"/>
  <c r="AG297" i="15"/>
  <c r="AH297" i="15"/>
  <c r="AG296" i="16" s="1"/>
  <c r="AG298" i="15"/>
  <c r="AH298" i="15"/>
  <c r="AG297" i="16" s="1"/>
  <c r="AG299" i="15"/>
  <c r="AH299" i="15"/>
  <c r="AG298" i="16" s="1"/>
  <c r="AG300" i="15"/>
  <c r="AH300" i="15"/>
  <c r="AG299" i="16" s="1"/>
  <c r="AG301" i="15"/>
  <c r="AH301" i="15"/>
  <c r="AG300" i="16" s="1"/>
  <c r="AG302" i="15"/>
  <c r="AH302" i="15"/>
  <c r="AG301" i="16" s="1"/>
  <c r="AG303" i="15"/>
  <c r="AH303" i="15"/>
  <c r="AG302" i="16" s="1"/>
  <c r="AG304" i="15"/>
  <c r="AH304" i="15"/>
  <c r="AG303" i="16" s="1"/>
  <c r="AG305" i="15"/>
  <c r="AH305" i="15"/>
  <c r="AG304" i="16" s="1"/>
  <c r="AG306" i="15"/>
  <c r="AH306" i="15"/>
  <c r="AG305" i="16" s="1"/>
  <c r="AG307" i="15"/>
  <c r="AH307" i="15"/>
  <c r="AG306" i="16" s="1"/>
  <c r="AG308" i="15"/>
  <c r="AH308" i="15"/>
  <c r="AG307" i="16" s="1"/>
  <c r="AG309" i="15"/>
  <c r="AH309" i="15"/>
  <c r="AG308" i="16" s="1"/>
  <c r="AG310" i="15"/>
  <c r="AH310" i="15"/>
  <c r="AG309" i="16" s="1"/>
  <c r="AG311" i="15"/>
  <c r="AH311" i="15"/>
  <c r="AG310" i="16" s="1"/>
  <c r="AG312" i="15"/>
  <c r="AH312" i="15"/>
  <c r="AG311" i="16" s="1"/>
  <c r="AG313" i="15"/>
  <c r="AH313" i="15"/>
  <c r="AG312" i="16" s="1"/>
  <c r="AG314" i="15"/>
  <c r="AH314" i="15"/>
  <c r="AG313" i="16" s="1"/>
  <c r="AG315" i="15"/>
  <c r="AH315" i="15"/>
  <c r="AG314" i="16" s="1"/>
  <c r="AG316" i="15"/>
  <c r="AH316" i="15"/>
  <c r="AG315" i="16" s="1"/>
  <c r="AG317" i="15"/>
  <c r="AH317" i="15"/>
  <c r="AG316" i="16" s="1"/>
  <c r="AG318" i="15"/>
  <c r="AH318" i="15"/>
  <c r="AG317" i="16" s="1"/>
  <c r="AG319" i="15"/>
  <c r="AH319" i="15"/>
  <c r="AG318" i="16" s="1"/>
  <c r="AG320" i="15"/>
  <c r="AH320" i="15"/>
  <c r="AG319" i="16" s="1"/>
  <c r="AG321" i="15"/>
  <c r="AH321" i="15"/>
  <c r="AG320" i="16" s="1"/>
  <c r="AG322" i="15"/>
  <c r="AH322" i="15"/>
  <c r="AG321" i="16" s="1"/>
  <c r="AG323" i="15"/>
  <c r="AH323" i="15"/>
  <c r="AG322" i="16" s="1"/>
  <c r="AG324" i="15"/>
  <c r="AH324" i="15"/>
  <c r="AG323" i="16" s="1"/>
  <c r="AG325" i="15"/>
  <c r="AH325" i="15"/>
  <c r="AG324" i="16" s="1"/>
  <c r="AG326" i="15"/>
  <c r="AH326" i="15"/>
  <c r="AG325" i="16" s="1"/>
  <c r="AG327" i="15"/>
  <c r="AH327" i="15"/>
  <c r="AG326" i="16" s="1"/>
  <c r="AG328" i="15"/>
  <c r="AH328" i="15"/>
  <c r="AG327" i="16" s="1"/>
  <c r="AG329" i="15"/>
  <c r="AH329" i="15"/>
  <c r="AG328" i="16" s="1"/>
  <c r="AG330" i="15"/>
  <c r="AH330" i="15"/>
  <c r="AG329" i="16" s="1"/>
  <c r="AG331" i="15"/>
  <c r="AH331" i="15"/>
  <c r="AG330" i="16" s="1"/>
  <c r="AG332" i="15"/>
  <c r="AH332" i="15"/>
  <c r="AG331" i="16" s="1"/>
  <c r="AG333" i="15"/>
  <c r="AH333" i="15"/>
  <c r="AG332" i="16" s="1"/>
  <c r="AG334" i="15"/>
  <c r="AH334" i="15"/>
  <c r="AG333" i="16" s="1"/>
  <c r="AG335" i="15"/>
  <c r="AH335" i="15"/>
  <c r="AG334" i="16" s="1"/>
  <c r="AG336" i="15"/>
  <c r="AH336" i="15"/>
  <c r="AG335" i="16" s="1"/>
  <c r="AG337" i="15"/>
  <c r="AH337" i="15"/>
  <c r="AG336" i="16" s="1"/>
  <c r="AG338" i="15"/>
  <c r="AH338" i="15"/>
  <c r="AG337" i="16" s="1"/>
  <c r="AG339" i="15"/>
  <c r="AH339" i="15"/>
  <c r="AG338" i="16" s="1"/>
  <c r="AG340" i="15"/>
  <c r="AH340" i="15"/>
  <c r="AG339" i="16" s="1"/>
  <c r="AG341" i="15"/>
  <c r="AH341" i="15"/>
  <c r="AG340" i="16" s="1"/>
  <c r="AG342" i="15"/>
  <c r="AH342" i="15"/>
  <c r="AG341" i="16" s="1"/>
  <c r="AG343" i="15"/>
  <c r="AH343" i="15"/>
  <c r="AG342" i="16" s="1"/>
  <c r="AG344" i="15"/>
  <c r="AH344" i="15"/>
  <c r="AG343" i="16" s="1"/>
  <c r="AG345" i="15"/>
  <c r="AH345" i="15"/>
  <c r="AG344" i="16" s="1"/>
  <c r="AG346" i="15"/>
  <c r="AH346" i="15"/>
  <c r="AG345" i="16" s="1"/>
  <c r="AG347" i="15"/>
  <c r="AH347" i="15"/>
  <c r="AG346" i="16" s="1"/>
  <c r="AG348" i="15"/>
  <c r="AH348" i="15"/>
  <c r="AG347" i="16" s="1"/>
  <c r="AG349" i="15"/>
  <c r="AH349" i="15"/>
  <c r="AG348" i="16" s="1"/>
  <c r="AG350" i="15"/>
  <c r="AH350" i="15"/>
  <c r="AG349" i="16" s="1"/>
  <c r="AG351" i="15"/>
  <c r="AH351" i="15"/>
  <c r="AG350" i="16" s="1"/>
  <c r="AG352" i="15"/>
  <c r="AH352" i="15"/>
  <c r="AG351" i="16" s="1"/>
  <c r="AG353" i="15"/>
  <c r="AH353" i="15"/>
  <c r="AG352" i="16" s="1"/>
  <c r="AG354" i="15"/>
  <c r="AH354" i="15"/>
  <c r="AG353" i="16" s="1"/>
  <c r="AG355" i="15"/>
  <c r="AH355" i="15"/>
  <c r="AG354" i="16" s="1"/>
  <c r="AG356" i="15"/>
  <c r="AH356" i="15"/>
  <c r="AG355" i="16" s="1"/>
  <c r="AG357" i="15"/>
  <c r="AH357" i="15"/>
  <c r="AG356" i="16" s="1"/>
  <c r="AG358" i="15"/>
  <c r="AH358" i="15"/>
  <c r="AG357" i="16" s="1"/>
  <c r="AG359" i="15"/>
  <c r="AH359" i="15"/>
  <c r="AG358" i="16" s="1"/>
  <c r="AG360" i="15"/>
  <c r="AH360" i="15"/>
  <c r="AG359" i="16" s="1"/>
  <c r="AG361" i="15"/>
  <c r="AH361" i="15"/>
  <c r="AG360" i="16" s="1"/>
  <c r="AG362" i="15"/>
  <c r="AH362" i="15"/>
  <c r="AG361" i="16" s="1"/>
  <c r="AG363" i="15"/>
  <c r="AH363" i="15"/>
  <c r="AG362" i="16" s="1"/>
  <c r="AG364" i="15"/>
  <c r="AH364" i="15"/>
  <c r="AG363" i="16" s="1"/>
  <c r="AG365" i="15"/>
  <c r="AH365" i="15"/>
  <c r="AG364" i="16" s="1"/>
  <c r="AG366" i="15"/>
  <c r="AH366" i="15"/>
  <c r="AG365" i="16" s="1"/>
  <c r="AG367" i="15"/>
  <c r="AH367" i="15"/>
  <c r="AG366" i="16" s="1"/>
  <c r="AG368" i="15"/>
  <c r="AH368" i="15"/>
  <c r="AG367" i="16" s="1"/>
  <c r="AG369" i="15"/>
  <c r="AH369" i="15"/>
  <c r="AG368" i="16" s="1"/>
  <c r="AG370" i="15"/>
  <c r="AH370" i="15"/>
  <c r="AG369" i="16" s="1"/>
  <c r="AG371" i="15"/>
  <c r="AH371" i="15"/>
  <c r="AG370" i="16" s="1"/>
  <c r="AG372" i="15"/>
  <c r="AH372" i="15"/>
  <c r="AG371" i="16" s="1"/>
  <c r="AG373" i="15"/>
  <c r="AH373" i="15"/>
  <c r="AG372" i="16" s="1"/>
  <c r="AG374" i="15"/>
  <c r="AH374" i="15"/>
  <c r="AG373" i="16" s="1"/>
  <c r="AG375" i="15"/>
  <c r="AH375" i="15"/>
  <c r="AG374" i="16" s="1"/>
  <c r="AG376" i="15"/>
  <c r="AH376" i="15"/>
  <c r="AG375" i="16" s="1"/>
  <c r="AG377" i="15"/>
  <c r="AH377" i="15"/>
  <c r="AG376" i="16" s="1"/>
  <c r="AG378" i="15"/>
  <c r="AH378" i="15"/>
  <c r="AG377" i="16" s="1"/>
  <c r="AG379" i="15"/>
  <c r="AH379" i="15"/>
  <c r="AG378" i="16" s="1"/>
  <c r="AG380" i="15"/>
  <c r="AH380" i="15"/>
  <c r="AG379" i="16" s="1"/>
  <c r="AG381" i="15"/>
  <c r="AH381" i="15"/>
  <c r="AG380" i="16" s="1"/>
  <c r="AG382" i="15"/>
  <c r="AH382" i="15"/>
  <c r="AG381" i="16" s="1"/>
  <c r="AG383" i="15"/>
  <c r="AH383" i="15"/>
  <c r="AG382" i="16" s="1"/>
  <c r="AG384" i="15"/>
  <c r="AH384" i="15"/>
  <c r="AG383" i="16" s="1"/>
  <c r="AG385" i="15"/>
  <c r="AH385" i="15"/>
  <c r="AG384" i="16" s="1"/>
  <c r="AG386" i="15"/>
  <c r="AH386" i="15"/>
  <c r="AG385" i="16" s="1"/>
  <c r="AG387" i="15"/>
  <c r="AH387" i="15"/>
  <c r="AG386" i="16" s="1"/>
  <c r="AG388" i="15"/>
  <c r="AH388" i="15"/>
  <c r="AG387" i="16" s="1"/>
  <c r="AG389" i="15"/>
  <c r="AH389" i="15"/>
  <c r="AG388" i="16" s="1"/>
  <c r="AG390" i="15"/>
  <c r="AH390" i="15"/>
  <c r="AG389" i="16" s="1"/>
  <c r="AG391" i="15"/>
  <c r="AH391" i="15"/>
  <c r="AG390" i="16" s="1"/>
  <c r="AG392" i="15"/>
  <c r="AH392" i="15"/>
  <c r="AG391" i="16" s="1"/>
  <c r="AG393" i="15"/>
  <c r="AH393" i="15"/>
  <c r="AG392" i="16" s="1"/>
  <c r="AG394" i="15"/>
  <c r="AH394" i="15"/>
  <c r="AG393" i="16" s="1"/>
  <c r="AG395" i="15"/>
  <c r="AH395" i="15"/>
  <c r="AG394" i="16" s="1"/>
  <c r="AG396" i="15"/>
  <c r="AH396" i="15"/>
  <c r="AG395" i="16" s="1"/>
  <c r="AG397" i="15"/>
  <c r="AH397" i="15"/>
  <c r="AG396" i="16" s="1"/>
  <c r="AG398" i="15"/>
  <c r="AH398" i="15"/>
  <c r="AG397" i="16" s="1"/>
  <c r="AG399" i="15"/>
  <c r="AH399" i="15"/>
  <c r="AG398" i="16" s="1"/>
  <c r="AG400" i="15"/>
  <c r="AH400" i="15"/>
  <c r="AG399" i="16" s="1"/>
  <c r="AG401" i="15"/>
  <c r="AH401" i="15"/>
  <c r="AG400" i="16" s="1"/>
  <c r="AG402" i="15"/>
  <c r="AH402" i="15"/>
  <c r="AG401" i="16" s="1"/>
  <c r="AG403" i="15"/>
  <c r="AH403" i="15"/>
  <c r="AG402" i="16" s="1"/>
  <c r="AG404" i="15"/>
  <c r="AH404" i="15"/>
  <c r="AG403" i="16" s="1"/>
  <c r="AG405" i="15"/>
  <c r="AH405" i="15"/>
  <c r="AG404" i="16" s="1"/>
  <c r="AG406" i="15"/>
  <c r="AH406" i="15"/>
  <c r="AG405" i="16" s="1"/>
  <c r="AG407" i="15"/>
  <c r="AH407" i="15"/>
  <c r="AG406" i="16" s="1"/>
  <c r="AG408" i="15"/>
  <c r="AH408" i="15"/>
  <c r="AG407" i="16" s="1"/>
  <c r="AG409" i="15"/>
  <c r="AH409" i="15"/>
  <c r="AG408" i="16" s="1"/>
  <c r="AG410" i="15"/>
  <c r="AH410" i="15"/>
  <c r="AG409" i="16" s="1"/>
  <c r="AG411" i="15"/>
  <c r="AH411" i="15"/>
  <c r="AG410" i="16" s="1"/>
  <c r="AG412" i="15"/>
  <c r="AH412" i="15"/>
  <c r="AG411" i="16" s="1"/>
  <c r="AG413" i="15"/>
  <c r="AH413" i="15"/>
  <c r="AG412" i="16" s="1"/>
  <c r="AG414" i="15"/>
  <c r="AH414" i="15"/>
  <c r="AG413" i="16" s="1"/>
  <c r="AG415" i="15"/>
  <c r="AH415" i="15"/>
  <c r="AG414" i="16" s="1"/>
  <c r="AG416" i="15"/>
  <c r="AH416" i="15"/>
  <c r="AG415" i="16" s="1"/>
  <c r="AG417" i="15"/>
  <c r="AH417" i="15"/>
  <c r="AG416" i="16" s="1"/>
  <c r="AG418" i="15"/>
  <c r="AH418" i="15"/>
  <c r="AG417" i="16" s="1"/>
  <c r="AG419" i="15"/>
  <c r="AH419" i="15"/>
  <c r="AG418" i="16" s="1"/>
  <c r="AG420" i="15"/>
  <c r="AH420" i="15"/>
  <c r="AG419" i="16" s="1"/>
  <c r="AG421" i="15"/>
  <c r="AH421" i="15"/>
  <c r="AG420" i="16" s="1"/>
  <c r="AG422" i="15"/>
  <c r="AH422" i="15"/>
  <c r="AG421" i="16" s="1"/>
  <c r="AG423" i="15"/>
  <c r="AH423" i="15"/>
  <c r="AG422" i="16" s="1"/>
  <c r="AG424" i="15"/>
  <c r="AH424" i="15"/>
  <c r="AG423" i="16" s="1"/>
  <c r="AG425" i="15"/>
  <c r="AH425" i="15"/>
  <c r="AG424" i="16" s="1"/>
  <c r="AG426" i="15"/>
  <c r="AH426" i="15"/>
  <c r="AG425" i="16" s="1"/>
  <c r="AG427" i="15"/>
  <c r="AH427" i="15"/>
  <c r="AG426" i="16" s="1"/>
  <c r="AG428" i="15"/>
  <c r="AH428" i="15"/>
  <c r="AG427" i="16" s="1"/>
  <c r="AG429" i="15"/>
  <c r="AH429" i="15"/>
  <c r="AG428" i="16" s="1"/>
  <c r="AG430" i="15"/>
  <c r="AH430" i="15"/>
  <c r="AG429" i="16" s="1"/>
  <c r="AG431" i="15"/>
  <c r="AH431" i="15"/>
  <c r="AG430" i="16" s="1"/>
  <c r="AG432" i="15"/>
  <c r="AH432" i="15"/>
  <c r="AG431" i="16" s="1"/>
  <c r="AG433" i="15"/>
  <c r="AH433" i="15"/>
  <c r="AG432" i="16" s="1"/>
  <c r="AG434" i="15"/>
  <c r="AH434" i="15"/>
  <c r="AG433" i="16" s="1"/>
  <c r="AG435" i="15"/>
  <c r="AH435" i="15"/>
  <c r="AG434" i="16" s="1"/>
  <c r="AG436" i="15"/>
  <c r="AH436" i="15"/>
  <c r="AG435" i="16" s="1"/>
  <c r="AG437" i="15"/>
  <c r="AH437" i="15"/>
  <c r="AG436" i="16" s="1"/>
  <c r="AG438" i="15"/>
  <c r="AH438" i="15"/>
  <c r="AG437" i="16" s="1"/>
  <c r="AG439" i="15"/>
  <c r="AH439" i="15"/>
  <c r="AG438" i="16" s="1"/>
  <c r="AG440" i="15"/>
  <c r="AH440" i="15"/>
  <c r="AG439" i="16" s="1"/>
  <c r="AG441" i="15"/>
  <c r="AH441" i="15"/>
  <c r="AG440" i="16" s="1"/>
  <c r="AG442" i="15"/>
  <c r="AH442" i="15"/>
  <c r="AG441" i="16" s="1"/>
  <c r="AG443" i="15"/>
  <c r="AH443" i="15"/>
  <c r="AG442" i="16" s="1"/>
  <c r="AG444" i="15"/>
  <c r="AH444" i="15"/>
  <c r="AG443" i="16" s="1"/>
  <c r="AG445" i="15"/>
  <c r="AH445" i="15"/>
  <c r="AG444" i="16" s="1"/>
  <c r="AG446" i="15"/>
  <c r="AH446" i="15"/>
  <c r="AG445" i="16" s="1"/>
  <c r="AG447" i="15"/>
  <c r="AH447" i="15"/>
  <c r="AG446" i="16" s="1"/>
  <c r="AG448" i="15"/>
  <c r="AH448" i="15"/>
  <c r="AG447" i="16" s="1"/>
  <c r="AG449" i="15"/>
  <c r="AH449" i="15"/>
  <c r="AG448" i="16" s="1"/>
  <c r="AG450" i="15"/>
  <c r="AH450" i="15"/>
  <c r="AG449" i="16" s="1"/>
  <c r="AG451" i="15"/>
  <c r="AH451" i="15"/>
  <c r="AG450" i="16" s="1"/>
  <c r="AG452" i="15"/>
  <c r="AH452" i="15"/>
  <c r="AG451" i="16" s="1"/>
  <c r="AG453" i="15"/>
  <c r="AH453" i="15"/>
  <c r="AG452" i="16" s="1"/>
  <c r="AG454" i="15"/>
  <c r="AH454" i="15"/>
  <c r="AG453" i="16" s="1"/>
  <c r="AG455" i="15"/>
  <c r="AH455" i="15"/>
  <c r="AG454" i="16" s="1"/>
  <c r="AG456" i="15"/>
  <c r="AH456" i="15"/>
  <c r="AG455" i="16" s="1"/>
  <c r="AG457" i="15"/>
  <c r="AH457" i="15"/>
  <c r="AG456" i="16" s="1"/>
  <c r="AG458" i="15"/>
  <c r="AH458" i="15"/>
  <c r="AG457" i="16" s="1"/>
  <c r="AG459" i="15"/>
  <c r="AH459" i="15"/>
  <c r="AG458" i="16" s="1"/>
  <c r="AG460" i="15"/>
  <c r="AH460" i="15"/>
  <c r="AG459" i="16" s="1"/>
  <c r="AG461" i="15"/>
  <c r="AH461" i="15"/>
  <c r="AG460" i="16" s="1"/>
  <c r="AG462" i="15"/>
  <c r="AH462" i="15"/>
  <c r="AG461" i="16" s="1"/>
  <c r="AG463" i="15"/>
  <c r="AH463" i="15"/>
  <c r="AG462" i="16" s="1"/>
  <c r="AG464" i="15"/>
  <c r="AH464" i="15"/>
  <c r="AG463" i="16" s="1"/>
  <c r="AG465" i="15"/>
  <c r="AH465" i="15"/>
  <c r="AG464" i="16" s="1"/>
  <c r="AG466" i="15"/>
  <c r="AH466" i="15"/>
  <c r="AG465" i="16" s="1"/>
  <c r="AG467" i="15"/>
  <c r="AH467" i="15"/>
  <c r="AG466" i="16" s="1"/>
  <c r="AG468" i="15"/>
  <c r="AH468" i="15"/>
  <c r="AG467" i="16" s="1"/>
  <c r="AG469" i="15"/>
  <c r="AH469" i="15"/>
  <c r="AG468" i="16" s="1"/>
  <c r="AG470" i="15"/>
  <c r="AH470" i="15"/>
  <c r="AG469" i="16" s="1"/>
  <c r="AG471" i="15"/>
  <c r="AH471" i="15"/>
  <c r="AG470" i="16" s="1"/>
  <c r="AG472" i="15"/>
  <c r="AH472" i="15"/>
  <c r="AG471" i="16" s="1"/>
  <c r="AG473" i="15"/>
  <c r="AH473" i="15"/>
  <c r="AG472" i="16" s="1"/>
  <c r="AG474" i="15"/>
  <c r="AH474" i="15"/>
  <c r="AG473" i="16" s="1"/>
  <c r="AG475" i="15"/>
  <c r="AH475" i="15"/>
  <c r="AG474" i="16" s="1"/>
  <c r="AG476" i="15"/>
  <c r="AH476" i="15"/>
  <c r="AG475" i="16" s="1"/>
  <c r="AG477" i="15"/>
  <c r="AH477" i="15"/>
  <c r="AG476" i="16" s="1"/>
  <c r="AG478" i="15"/>
  <c r="AH478" i="15"/>
  <c r="AG477" i="16" s="1"/>
  <c r="AG479" i="15"/>
  <c r="AH479" i="15"/>
  <c r="AG478" i="16" s="1"/>
  <c r="AG480" i="15"/>
  <c r="AH480" i="15"/>
  <c r="AG479" i="16" s="1"/>
  <c r="AG481" i="15"/>
  <c r="AH481" i="15"/>
  <c r="AG480" i="16" s="1"/>
  <c r="AG482" i="15"/>
  <c r="AH482" i="15"/>
  <c r="AG481" i="16" s="1"/>
  <c r="AG483" i="15"/>
  <c r="AH483" i="15"/>
  <c r="AG482" i="16" s="1"/>
  <c r="AG484" i="15"/>
  <c r="AH484" i="15"/>
  <c r="AG483" i="16" s="1"/>
  <c r="AG485" i="15"/>
  <c r="AH485" i="15"/>
  <c r="AG484" i="16" s="1"/>
  <c r="AG486" i="15"/>
  <c r="AH486" i="15"/>
  <c r="AG485" i="16" s="1"/>
  <c r="AG487" i="15"/>
  <c r="AH487" i="15"/>
  <c r="AG486" i="16" s="1"/>
  <c r="AG488" i="15"/>
  <c r="AH488" i="15"/>
  <c r="AG487" i="16" s="1"/>
  <c r="AG489" i="15"/>
  <c r="AH489" i="15"/>
  <c r="AG488" i="16" s="1"/>
  <c r="AG490" i="15"/>
  <c r="AH490" i="15"/>
  <c r="AG489" i="16" s="1"/>
  <c r="AG491" i="15"/>
  <c r="AH491" i="15"/>
  <c r="AG490" i="16" s="1"/>
  <c r="AG492" i="15"/>
  <c r="AH492" i="15"/>
  <c r="AG491" i="16" s="1"/>
  <c r="AG493" i="15"/>
  <c r="AH493" i="15"/>
  <c r="AG492" i="16" s="1"/>
  <c r="AG494" i="15"/>
  <c r="AH494" i="15"/>
  <c r="AG493" i="16" s="1"/>
  <c r="AG495" i="15"/>
  <c r="AH495" i="15"/>
  <c r="AG494" i="16" s="1"/>
  <c r="AG496" i="15"/>
  <c r="AH496" i="15"/>
  <c r="AG495" i="16" s="1"/>
  <c r="AG497" i="15"/>
  <c r="AH497" i="15"/>
  <c r="AG496" i="16" s="1"/>
  <c r="AG498" i="15"/>
  <c r="AH498" i="15"/>
  <c r="AG497" i="16" s="1"/>
  <c r="AG499" i="15"/>
  <c r="AH499" i="15"/>
  <c r="AG498" i="16" s="1"/>
  <c r="AG500" i="15"/>
  <c r="AH500" i="15"/>
  <c r="AG499" i="16" s="1"/>
  <c r="AG501" i="15"/>
  <c r="AH501" i="15"/>
  <c r="AG500" i="16" s="1"/>
  <c r="AG502" i="15"/>
  <c r="AH502" i="15"/>
  <c r="AG501" i="16" s="1"/>
  <c r="AG503" i="15"/>
  <c r="AH503" i="15"/>
  <c r="AG502" i="16" s="1"/>
  <c r="AG504" i="15"/>
  <c r="AH504" i="15"/>
  <c r="AG503" i="16" s="1"/>
  <c r="AG505" i="15"/>
  <c r="AH505" i="15"/>
  <c r="AG504" i="16" s="1"/>
  <c r="AG506" i="15"/>
  <c r="AH506" i="15"/>
  <c r="AG505" i="16" s="1"/>
  <c r="AG507" i="15"/>
  <c r="AH507" i="15"/>
  <c r="AG506" i="16" s="1"/>
  <c r="AG508" i="15"/>
  <c r="AH508" i="15"/>
  <c r="AG507" i="16" s="1"/>
  <c r="AG509" i="15"/>
  <c r="AH509" i="15"/>
  <c r="AG508" i="16" s="1"/>
  <c r="AG510" i="15"/>
  <c r="AH510" i="15"/>
  <c r="AG509" i="16" s="1"/>
  <c r="AG511" i="15"/>
  <c r="AH511" i="15"/>
  <c r="AG510" i="16" s="1"/>
  <c r="AG512" i="15"/>
  <c r="AH512" i="15"/>
  <c r="AG511" i="16" s="1"/>
  <c r="AG513" i="15"/>
  <c r="AH513" i="15"/>
  <c r="AG512" i="16" s="1"/>
  <c r="AG514" i="15"/>
  <c r="AH514" i="15"/>
  <c r="AG513" i="16" s="1"/>
  <c r="AG515" i="15"/>
  <c r="AH515" i="15"/>
  <c r="AG514" i="16" s="1"/>
  <c r="AG516" i="15"/>
  <c r="AH516" i="15"/>
  <c r="AG515" i="16" s="1"/>
  <c r="AG517" i="15"/>
  <c r="AH517" i="15"/>
  <c r="AG516" i="16" s="1"/>
  <c r="AG518" i="15"/>
  <c r="AH518" i="15"/>
  <c r="AG517" i="16" s="1"/>
  <c r="AG519" i="15"/>
  <c r="AH519" i="15"/>
  <c r="AG518" i="16" s="1"/>
  <c r="AG520" i="15"/>
  <c r="AH520" i="15"/>
  <c r="AG519" i="16" s="1"/>
  <c r="AG521" i="15"/>
  <c r="AH521" i="15"/>
  <c r="AG520" i="16" s="1"/>
  <c r="AG522" i="15"/>
  <c r="AH522" i="15"/>
  <c r="AG521" i="16" s="1"/>
  <c r="AG523" i="15"/>
  <c r="AH523" i="15"/>
  <c r="AG522" i="16" s="1"/>
  <c r="AG524" i="15"/>
  <c r="AH524" i="15"/>
  <c r="AG523" i="16" s="1"/>
  <c r="AG525" i="15"/>
  <c r="AH525" i="15"/>
  <c r="AG524" i="16" s="1"/>
  <c r="AG526" i="15"/>
  <c r="AH526" i="15"/>
  <c r="AG525" i="16" s="1"/>
  <c r="AG527" i="15"/>
  <c r="AH527" i="15"/>
  <c r="AG526" i="16" s="1"/>
  <c r="AG528" i="15"/>
  <c r="AH528" i="15"/>
  <c r="AG527" i="16" s="1"/>
  <c r="AG529" i="15"/>
  <c r="AH529" i="15"/>
  <c r="AG528" i="16" s="1"/>
  <c r="AG530" i="15"/>
  <c r="AH530" i="15"/>
  <c r="AG529" i="16" s="1"/>
  <c r="AG531" i="15"/>
  <c r="AH531" i="15"/>
  <c r="AG530" i="16" s="1"/>
  <c r="AG532" i="15"/>
  <c r="AH532" i="15"/>
  <c r="AG531" i="16" s="1"/>
  <c r="AG533" i="15"/>
  <c r="AH533" i="15"/>
  <c r="AG532" i="16" s="1"/>
  <c r="AG534" i="15"/>
  <c r="AH534" i="15"/>
  <c r="AG533" i="16" s="1"/>
  <c r="AG535" i="15"/>
  <c r="AH535" i="15"/>
  <c r="AG534" i="16" s="1"/>
  <c r="AG536" i="15"/>
  <c r="AH536" i="15"/>
  <c r="AG535" i="16" s="1"/>
  <c r="AG537" i="15"/>
  <c r="AH537" i="15"/>
  <c r="AG536" i="16" s="1"/>
  <c r="AG538" i="15"/>
  <c r="AH538" i="15"/>
  <c r="AG537" i="16" s="1"/>
  <c r="AG539" i="15"/>
  <c r="AH539" i="15"/>
  <c r="AG538" i="16" s="1"/>
  <c r="AG540" i="15"/>
  <c r="AH540" i="15"/>
  <c r="AG539" i="16" s="1"/>
  <c r="AG541" i="15"/>
  <c r="AH541" i="15"/>
  <c r="AG540" i="16" s="1"/>
  <c r="AG542" i="15"/>
  <c r="AH542" i="15"/>
  <c r="AG541" i="16" s="1"/>
  <c r="AG543" i="15"/>
  <c r="AH543" i="15"/>
  <c r="AG542" i="16" s="1"/>
  <c r="AG544" i="15"/>
  <c r="AH544" i="15"/>
  <c r="AG543" i="16" s="1"/>
  <c r="AG545" i="15"/>
  <c r="AH545" i="15"/>
  <c r="AG544" i="16" s="1"/>
  <c r="AG546" i="15"/>
  <c r="AH546" i="15"/>
  <c r="AG545" i="16" s="1"/>
  <c r="AG547" i="15"/>
  <c r="AH547" i="15"/>
  <c r="AG546" i="16" s="1"/>
  <c r="AG548" i="15"/>
  <c r="AH548" i="15"/>
  <c r="AG547" i="16" s="1"/>
  <c r="AG549" i="15"/>
  <c r="AH549" i="15"/>
  <c r="AG548" i="16" s="1"/>
  <c r="AG550" i="15"/>
  <c r="AH550" i="15"/>
  <c r="AG549" i="16" s="1"/>
  <c r="AG551" i="15"/>
  <c r="AH551" i="15"/>
  <c r="AG550" i="16" s="1"/>
  <c r="AG552" i="15"/>
  <c r="AH552" i="15"/>
  <c r="AG551" i="16" s="1"/>
  <c r="AG553" i="15"/>
  <c r="AH553" i="15"/>
  <c r="AG552" i="16" s="1"/>
  <c r="AG554" i="15"/>
  <c r="AH554" i="15"/>
  <c r="AG553" i="16" s="1"/>
  <c r="AG555" i="15"/>
  <c r="AH555" i="15"/>
  <c r="AG554" i="16" s="1"/>
  <c r="AG556" i="15"/>
  <c r="AH556" i="15"/>
  <c r="AG555" i="16" s="1"/>
  <c r="AG557" i="15"/>
  <c r="AH557" i="15"/>
  <c r="AG556" i="16" s="1"/>
  <c r="AG558" i="15"/>
  <c r="AH558" i="15"/>
  <c r="AG557" i="16" s="1"/>
  <c r="AG559" i="15"/>
  <c r="AH559" i="15"/>
  <c r="AG558" i="16" s="1"/>
  <c r="AG560" i="15"/>
  <c r="AH560" i="15"/>
  <c r="AG559" i="16" s="1"/>
  <c r="AG561" i="15"/>
  <c r="AH561" i="15"/>
  <c r="AG560" i="16" s="1"/>
  <c r="AG562" i="15"/>
  <c r="AH562" i="15"/>
  <c r="AG561" i="16" s="1"/>
  <c r="AG563" i="15"/>
  <c r="AH563" i="15"/>
  <c r="AG562" i="16" s="1"/>
  <c r="AG564" i="15"/>
  <c r="AH564" i="15"/>
  <c r="AG563" i="16" s="1"/>
  <c r="AG565" i="15"/>
  <c r="AH565" i="15"/>
  <c r="AG564" i="16" s="1"/>
  <c r="AG566" i="15"/>
  <c r="AH566" i="15"/>
  <c r="AG565" i="16" s="1"/>
  <c r="AG567" i="15"/>
  <c r="AH567" i="15"/>
  <c r="AG566" i="16" s="1"/>
  <c r="AG568" i="15"/>
  <c r="AH568" i="15"/>
  <c r="AG567" i="16" s="1"/>
  <c r="AG569" i="15"/>
  <c r="AH569" i="15"/>
  <c r="AG568" i="16" s="1"/>
  <c r="AG570" i="15"/>
  <c r="AH570" i="15"/>
  <c r="AG569" i="16" s="1"/>
  <c r="AG571" i="15"/>
  <c r="AH571" i="15"/>
  <c r="AG570" i="16" s="1"/>
  <c r="AG572" i="15"/>
  <c r="AH572" i="15"/>
  <c r="AG571" i="16" s="1"/>
  <c r="AG573" i="15"/>
  <c r="AH573" i="15"/>
  <c r="AG572" i="16" s="1"/>
  <c r="AG574" i="15"/>
  <c r="AH574" i="15"/>
  <c r="AG573" i="16" s="1"/>
  <c r="AG575" i="15"/>
  <c r="AH575" i="15"/>
  <c r="AG574" i="16" s="1"/>
  <c r="AG576" i="15"/>
  <c r="AH576" i="15"/>
  <c r="AG575" i="16" s="1"/>
  <c r="AG577" i="15"/>
  <c r="AH577" i="15"/>
  <c r="AG576" i="16" s="1"/>
  <c r="AG578" i="15"/>
  <c r="AH578" i="15"/>
  <c r="AG577" i="16" s="1"/>
  <c r="AG579" i="15"/>
  <c r="AH579" i="15"/>
  <c r="AG578" i="16" s="1"/>
  <c r="AG580" i="15"/>
  <c r="AH580" i="15"/>
  <c r="AG579" i="16" s="1"/>
  <c r="AG581" i="15"/>
  <c r="AH581" i="15"/>
  <c r="AG580" i="16" s="1"/>
  <c r="AG582" i="15"/>
  <c r="AH582" i="15"/>
  <c r="AG581" i="16" s="1"/>
  <c r="AG583" i="15"/>
  <c r="AH583" i="15"/>
  <c r="AG582" i="16" s="1"/>
  <c r="AG584" i="15"/>
  <c r="AH584" i="15"/>
  <c r="AG583" i="16" s="1"/>
  <c r="AG585" i="15"/>
  <c r="AH585" i="15"/>
  <c r="AG584" i="16" s="1"/>
  <c r="AG586" i="15"/>
  <c r="AH586" i="15"/>
  <c r="AG585" i="16" s="1"/>
  <c r="AG587" i="15"/>
  <c r="AH587" i="15"/>
  <c r="AG586" i="16" s="1"/>
  <c r="AG588" i="15"/>
  <c r="AH588" i="15"/>
  <c r="AG587" i="16" s="1"/>
  <c r="AG589" i="15"/>
  <c r="AH589" i="15"/>
  <c r="AG588" i="16" s="1"/>
  <c r="AG590" i="15"/>
  <c r="AH590" i="15"/>
  <c r="AG589" i="16" s="1"/>
  <c r="AG591" i="15"/>
  <c r="AH591" i="15"/>
  <c r="AG590" i="16" s="1"/>
  <c r="AG592" i="15"/>
  <c r="AH592" i="15"/>
  <c r="AG591" i="16" s="1"/>
  <c r="AG593" i="15"/>
  <c r="AH593" i="15"/>
  <c r="AG592" i="16" s="1"/>
  <c r="AG594" i="15"/>
  <c r="AH594" i="15"/>
  <c r="AG593" i="16" s="1"/>
  <c r="AG595" i="15"/>
  <c r="AH595" i="15"/>
  <c r="AG594" i="16" s="1"/>
  <c r="AG596" i="15"/>
  <c r="AH596" i="15"/>
  <c r="AG595" i="16" s="1"/>
  <c r="AG597" i="15"/>
  <c r="AH597" i="15"/>
  <c r="AG596" i="16" s="1"/>
  <c r="AG598" i="15"/>
  <c r="AH598" i="15"/>
  <c r="AG597" i="16" s="1"/>
  <c r="AG599" i="15"/>
  <c r="AH599" i="15"/>
  <c r="AG598" i="16" s="1"/>
  <c r="AG600" i="15"/>
  <c r="AH600" i="15"/>
  <c r="AG599" i="16" s="1"/>
  <c r="AG601" i="15"/>
  <c r="AH601" i="15"/>
  <c r="AG600" i="16" s="1"/>
  <c r="AG602" i="15"/>
  <c r="AH602" i="15"/>
  <c r="AG601" i="16" s="1"/>
  <c r="AG603" i="15"/>
  <c r="AH603" i="15"/>
  <c r="AG602" i="16" s="1"/>
  <c r="AG604" i="15"/>
  <c r="AH604" i="15"/>
  <c r="AG603" i="16" s="1"/>
  <c r="AG605" i="15"/>
  <c r="AH605" i="15"/>
  <c r="AG604" i="16" s="1"/>
  <c r="AG606" i="15"/>
  <c r="AH606" i="15"/>
  <c r="AG605" i="16" s="1"/>
  <c r="AG607" i="15"/>
  <c r="AH607" i="15"/>
  <c r="AG606" i="16" s="1"/>
  <c r="AG608" i="15"/>
  <c r="AH608" i="15"/>
  <c r="AG607" i="16" s="1"/>
  <c r="AG609" i="15"/>
  <c r="AH609" i="15"/>
  <c r="AG608" i="16" s="1"/>
  <c r="AG610" i="15"/>
  <c r="AH610" i="15"/>
  <c r="AG609" i="16" s="1"/>
  <c r="AG611" i="15"/>
  <c r="AH611" i="15"/>
  <c r="AG610" i="16" s="1"/>
  <c r="AG612" i="15"/>
  <c r="AH612" i="15"/>
  <c r="AG611" i="16" s="1"/>
  <c r="AG613" i="15"/>
  <c r="AH613" i="15"/>
  <c r="AG612" i="16" s="1"/>
  <c r="AG614" i="15"/>
  <c r="AH614" i="15"/>
  <c r="AG613" i="16" s="1"/>
  <c r="AG615" i="15"/>
  <c r="AH615" i="15"/>
  <c r="AG614" i="16" s="1"/>
  <c r="AG616" i="15"/>
  <c r="AH616" i="15"/>
  <c r="AG615" i="16" s="1"/>
  <c r="AG617" i="15"/>
  <c r="AH617" i="15"/>
  <c r="AG616" i="16" s="1"/>
  <c r="AG618" i="15"/>
  <c r="AH618" i="15"/>
  <c r="AG617" i="16" s="1"/>
  <c r="AG619" i="15"/>
  <c r="AH619" i="15"/>
  <c r="AG618" i="16" s="1"/>
  <c r="AG620" i="15"/>
  <c r="AH620" i="15"/>
  <c r="AG619" i="16" s="1"/>
  <c r="AG621" i="15"/>
  <c r="AH621" i="15"/>
  <c r="AG620" i="16" s="1"/>
  <c r="AG622" i="15"/>
  <c r="AH622" i="15"/>
  <c r="AG621" i="16" s="1"/>
  <c r="AG623" i="15"/>
  <c r="AH623" i="15"/>
  <c r="AG622" i="16" s="1"/>
  <c r="AG624" i="15"/>
  <c r="AH624" i="15"/>
  <c r="AG623" i="16" s="1"/>
  <c r="AG625" i="15"/>
  <c r="AH625" i="15"/>
  <c r="AG624" i="16" s="1"/>
  <c r="AG626" i="15"/>
  <c r="AH626" i="15"/>
  <c r="AG625" i="16" s="1"/>
  <c r="AG627" i="15"/>
  <c r="AH627" i="15"/>
  <c r="AG626" i="16" s="1"/>
  <c r="AG628" i="15"/>
  <c r="AH628" i="15"/>
  <c r="AG627" i="16" s="1"/>
  <c r="AG629" i="15"/>
  <c r="AH629" i="15"/>
  <c r="AG628" i="16" s="1"/>
  <c r="AG630" i="15"/>
  <c r="AH630" i="15"/>
  <c r="AG629" i="16" s="1"/>
  <c r="AG631" i="15"/>
  <c r="AH631" i="15"/>
  <c r="AG630" i="16" s="1"/>
  <c r="AG632" i="15"/>
  <c r="AH632" i="15"/>
  <c r="AG631" i="16" s="1"/>
  <c r="AG633" i="15"/>
  <c r="AH633" i="15"/>
  <c r="AG632" i="16" s="1"/>
  <c r="AG634" i="15"/>
  <c r="AH634" i="15"/>
  <c r="AG633" i="16" s="1"/>
  <c r="AG635" i="15"/>
  <c r="AH635" i="15"/>
  <c r="AG634" i="16" s="1"/>
  <c r="AG636" i="15"/>
  <c r="AH636" i="15"/>
  <c r="AG635" i="16" s="1"/>
  <c r="AG637" i="15"/>
  <c r="AH637" i="15"/>
  <c r="AG636" i="16" s="1"/>
  <c r="AG638" i="15"/>
  <c r="AH638" i="15"/>
  <c r="AG637" i="16" s="1"/>
  <c r="AG639" i="15"/>
  <c r="AH639" i="15"/>
  <c r="AG638" i="16" s="1"/>
  <c r="AG640" i="15"/>
  <c r="AH640" i="15"/>
  <c r="AG639" i="16" s="1"/>
  <c r="AG641" i="15"/>
  <c r="AH641" i="15"/>
  <c r="AG640" i="16" s="1"/>
  <c r="AG642" i="15"/>
  <c r="AH642" i="15"/>
  <c r="AG641" i="16" s="1"/>
  <c r="AG643" i="15"/>
  <c r="AH643" i="15"/>
  <c r="AG642" i="16" s="1"/>
  <c r="AG644" i="15"/>
  <c r="AH644" i="15"/>
  <c r="AG643" i="16" s="1"/>
  <c r="AG645" i="15"/>
  <c r="AH645" i="15"/>
  <c r="AG644" i="16" s="1"/>
  <c r="AG646" i="15"/>
  <c r="AH646" i="15"/>
  <c r="AG645" i="16" s="1"/>
  <c r="AG647" i="15"/>
  <c r="AH647" i="15"/>
  <c r="AG646" i="16" s="1"/>
  <c r="AG648" i="15"/>
  <c r="AH648" i="15"/>
  <c r="AG647" i="16" s="1"/>
  <c r="AG649" i="15"/>
  <c r="AH649" i="15"/>
  <c r="AG648" i="16" s="1"/>
  <c r="AG650" i="15"/>
  <c r="AH650" i="15"/>
  <c r="AG649" i="16" s="1"/>
  <c r="AG651" i="15"/>
  <c r="AH651" i="15"/>
  <c r="AG650" i="16" s="1"/>
  <c r="AG652" i="15"/>
  <c r="AH652" i="15"/>
  <c r="AG651" i="16" s="1"/>
  <c r="AG653" i="15"/>
  <c r="AH653" i="15"/>
  <c r="AG652" i="16" s="1"/>
  <c r="AG654" i="15"/>
  <c r="AH654" i="15"/>
  <c r="AG653" i="16" s="1"/>
  <c r="AG655" i="15"/>
  <c r="AH655" i="15"/>
  <c r="AG654" i="16" s="1"/>
  <c r="AG656" i="15"/>
  <c r="AH656" i="15"/>
  <c r="AG655" i="16" s="1"/>
  <c r="AG657" i="15"/>
  <c r="AH657" i="15"/>
  <c r="AG656" i="16" s="1"/>
  <c r="AG658" i="15"/>
  <c r="AH658" i="15"/>
  <c r="AG657" i="16" s="1"/>
  <c r="AG659" i="15"/>
  <c r="AH659" i="15"/>
  <c r="AG658" i="16" s="1"/>
  <c r="AG660" i="15"/>
  <c r="AH660" i="15"/>
  <c r="AG659" i="16" s="1"/>
  <c r="AG661" i="15"/>
  <c r="AH661" i="15"/>
  <c r="AG660" i="16" s="1"/>
  <c r="AG662" i="15"/>
  <c r="AH662" i="15"/>
  <c r="AG661" i="16" s="1"/>
  <c r="AG663" i="15"/>
  <c r="AH663" i="15"/>
  <c r="AG662" i="16" s="1"/>
  <c r="AG664" i="15"/>
  <c r="AH664" i="15"/>
  <c r="AG663" i="16" s="1"/>
  <c r="AG665" i="15"/>
  <c r="AH665" i="15"/>
  <c r="AG664" i="16" s="1"/>
  <c r="AG666" i="15"/>
  <c r="AH666" i="15"/>
  <c r="AG665" i="16" s="1"/>
  <c r="AG667" i="15"/>
  <c r="AH667" i="15"/>
  <c r="AG666" i="16" s="1"/>
  <c r="AG668" i="15"/>
  <c r="AH668" i="15"/>
  <c r="AG667" i="16" s="1"/>
  <c r="AG669" i="15"/>
  <c r="AH669" i="15"/>
  <c r="AG668" i="16" s="1"/>
  <c r="AG670" i="15"/>
  <c r="AH670" i="15"/>
  <c r="AG669" i="16" s="1"/>
  <c r="AG671" i="15"/>
  <c r="AH671" i="15"/>
  <c r="AG670" i="16" s="1"/>
  <c r="AG672" i="15"/>
  <c r="AH672" i="15"/>
  <c r="AG671" i="16" s="1"/>
  <c r="AG673" i="15"/>
  <c r="AH673" i="15"/>
  <c r="AG672" i="16" s="1"/>
  <c r="AG674" i="15"/>
  <c r="AH674" i="15"/>
  <c r="AG673" i="16" s="1"/>
  <c r="AG675" i="15"/>
  <c r="AH675" i="15"/>
  <c r="AG674" i="16" s="1"/>
  <c r="AG676" i="15"/>
  <c r="AH676" i="15"/>
  <c r="AG675" i="16" s="1"/>
  <c r="AG677" i="15"/>
  <c r="AH677" i="15"/>
  <c r="AG676" i="16" s="1"/>
  <c r="AG678" i="15"/>
  <c r="AH678" i="15"/>
  <c r="AG677" i="16" s="1"/>
  <c r="AG679" i="15"/>
  <c r="AH679" i="15"/>
  <c r="AG678" i="16" s="1"/>
  <c r="AG680" i="15"/>
  <c r="AH680" i="15"/>
  <c r="AG679" i="16" s="1"/>
  <c r="AG681" i="15"/>
  <c r="AH681" i="15"/>
  <c r="AG680" i="16" s="1"/>
  <c r="AG682" i="15"/>
  <c r="AH682" i="15"/>
  <c r="AG681" i="16" s="1"/>
  <c r="AG683" i="15"/>
  <c r="AH683" i="15"/>
  <c r="AG682" i="16" s="1"/>
  <c r="AG684" i="15"/>
  <c r="AH684" i="15"/>
  <c r="AG683" i="16" s="1"/>
  <c r="AG685" i="15"/>
  <c r="AH685" i="15"/>
  <c r="AG684" i="16" s="1"/>
  <c r="AG686" i="15"/>
  <c r="AH686" i="15"/>
  <c r="AG685" i="16" s="1"/>
  <c r="AG687" i="15"/>
  <c r="AH687" i="15"/>
  <c r="AG686" i="16" s="1"/>
  <c r="AG688" i="15"/>
  <c r="AH688" i="15"/>
  <c r="AG687" i="16" s="1"/>
  <c r="AG689" i="15"/>
  <c r="AH689" i="15"/>
  <c r="AG688" i="16" s="1"/>
  <c r="AG690" i="15"/>
  <c r="AH690" i="15"/>
  <c r="AG689" i="16" s="1"/>
  <c r="AG691" i="15"/>
  <c r="AH691" i="15"/>
  <c r="AG690" i="16" s="1"/>
  <c r="AG692" i="15"/>
  <c r="AH692" i="15"/>
  <c r="AG691" i="16" s="1"/>
  <c r="AG693" i="15"/>
  <c r="AH693" i="15"/>
  <c r="AG692" i="16" s="1"/>
  <c r="AG694" i="15"/>
  <c r="AH694" i="15"/>
  <c r="AG693" i="16" s="1"/>
  <c r="AG695" i="15"/>
  <c r="AH695" i="15"/>
  <c r="AG694" i="16" s="1"/>
  <c r="AG696" i="15"/>
  <c r="AH696" i="15"/>
  <c r="AG695" i="16" s="1"/>
  <c r="AG697" i="15"/>
  <c r="AH697" i="15"/>
  <c r="AG696" i="16" s="1"/>
  <c r="AG698" i="15"/>
  <c r="AH698" i="15"/>
  <c r="AG697" i="16" s="1"/>
  <c r="AG699" i="15"/>
  <c r="AH699" i="15"/>
  <c r="AG698" i="16" s="1"/>
  <c r="AG700" i="15"/>
  <c r="AH700" i="15"/>
  <c r="AG699" i="16" s="1"/>
  <c r="AG701" i="15"/>
  <c r="AH701" i="15"/>
  <c r="AG700" i="16" s="1"/>
  <c r="AG702" i="15"/>
  <c r="AH702" i="15"/>
  <c r="AG701" i="16" s="1"/>
  <c r="AG703" i="15"/>
  <c r="AH703" i="15"/>
  <c r="AG702" i="16" s="1"/>
  <c r="AG704" i="15"/>
  <c r="AH704" i="15"/>
  <c r="AG703" i="16" s="1"/>
  <c r="AG705" i="15"/>
  <c r="AH705" i="15"/>
  <c r="AG704" i="16" s="1"/>
  <c r="AG706" i="15"/>
  <c r="AH706" i="15"/>
  <c r="AG705" i="16" s="1"/>
  <c r="AG707" i="15"/>
  <c r="AH707" i="15"/>
  <c r="AG706" i="16" s="1"/>
  <c r="AG708" i="15"/>
  <c r="AH708" i="15"/>
  <c r="AG707" i="16" s="1"/>
  <c r="AG709" i="15"/>
  <c r="AH709" i="15"/>
  <c r="AG708" i="16" s="1"/>
  <c r="AG710" i="15"/>
  <c r="AH710" i="15"/>
  <c r="AG709" i="16" s="1"/>
  <c r="AG711" i="15"/>
  <c r="AH711" i="15"/>
  <c r="AG710" i="16" s="1"/>
  <c r="AG712" i="15"/>
  <c r="AH712" i="15"/>
  <c r="AG711" i="16" s="1"/>
  <c r="AG713" i="15"/>
  <c r="AH713" i="15"/>
  <c r="AG712" i="16" s="1"/>
  <c r="AG714" i="15"/>
  <c r="AH714" i="15"/>
  <c r="AG713" i="16" s="1"/>
  <c r="AG715" i="15"/>
  <c r="AH715" i="15"/>
  <c r="AG714" i="16" s="1"/>
  <c r="AG716" i="15"/>
  <c r="AH716" i="15"/>
  <c r="AG715" i="16" s="1"/>
  <c r="AG717" i="15"/>
  <c r="AH717" i="15"/>
  <c r="AG716" i="16" s="1"/>
  <c r="AG718" i="15"/>
  <c r="AH718" i="15"/>
  <c r="AG717" i="16" s="1"/>
  <c r="AG719" i="15"/>
  <c r="AH719" i="15"/>
  <c r="AG718" i="16" s="1"/>
  <c r="AG720" i="15"/>
  <c r="AH720" i="15"/>
  <c r="AG719" i="16" s="1"/>
  <c r="AG721" i="15"/>
  <c r="AH721" i="15"/>
  <c r="AG720" i="16" s="1"/>
  <c r="AG722" i="15"/>
  <c r="AH722" i="15"/>
  <c r="AG721" i="16" s="1"/>
  <c r="AG723" i="15"/>
  <c r="AH723" i="15"/>
  <c r="AG722" i="16" s="1"/>
  <c r="AG724" i="15"/>
  <c r="AH724" i="15"/>
  <c r="AG723" i="16" s="1"/>
  <c r="AG725" i="15"/>
  <c r="AH725" i="15"/>
  <c r="AG724" i="16" s="1"/>
  <c r="AG726" i="15"/>
  <c r="AH726" i="15"/>
  <c r="AG725" i="16" s="1"/>
  <c r="AG727" i="15"/>
  <c r="AH727" i="15"/>
  <c r="AG726" i="16" s="1"/>
  <c r="AG728" i="15"/>
  <c r="AH728" i="15"/>
  <c r="AG727" i="16" s="1"/>
  <c r="AG729" i="15"/>
  <c r="AH729" i="15"/>
  <c r="AG728" i="16" s="1"/>
  <c r="AG730" i="15"/>
  <c r="AH730" i="15"/>
  <c r="AG729" i="16" s="1"/>
  <c r="AG731" i="15"/>
  <c r="AH731" i="15"/>
  <c r="AG730" i="16" s="1"/>
  <c r="AG732" i="15"/>
  <c r="AH732" i="15"/>
  <c r="AG731" i="16" s="1"/>
  <c r="AG733" i="15"/>
  <c r="AH733" i="15"/>
  <c r="AG732" i="16" s="1"/>
  <c r="AG734" i="15"/>
  <c r="AH734" i="15"/>
  <c r="AG733" i="16" s="1"/>
  <c r="AG735" i="15"/>
  <c r="AH735" i="15"/>
  <c r="AG734" i="16" s="1"/>
  <c r="AG736" i="15"/>
  <c r="AH736" i="15"/>
  <c r="AG735" i="16" s="1"/>
  <c r="AG737" i="15"/>
  <c r="AH737" i="15"/>
  <c r="AG736" i="16" s="1"/>
  <c r="AG738" i="15"/>
  <c r="AH738" i="15"/>
  <c r="AG737" i="16" s="1"/>
  <c r="AG739" i="15"/>
  <c r="AH739" i="15"/>
  <c r="AG738" i="16" s="1"/>
  <c r="AG740" i="15"/>
  <c r="AH740" i="15"/>
  <c r="AG739" i="16" s="1"/>
  <c r="AG741" i="15"/>
  <c r="AH741" i="15"/>
  <c r="AG740" i="16" s="1"/>
  <c r="AG742" i="15"/>
  <c r="AH742" i="15"/>
  <c r="AG741" i="16" s="1"/>
  <c r="AG743" i="15"/>
  <c r="AH743" i="15"/>
  <c r="AG742" i="16" s="1"/>
  <c r="AG744" i="15"/>
  <c r="AH744" i="15"/>
  <c r="AG743" i="16" s="1"/>
  <c r="AG745" i="15"/>
  <c r="AH745" i="15"/>
  <c r="AG744" i="16" s="1"/>
  <c r="AG746" i="15"/>
  <c r="AH746" i="15"/>
  <c r="AG745" i="16" s="1"/>
  <c r="AG747" i="15"/>
  <c r="AH747" i="15"/>
  <c r="AG746" i="16" s="1"/>
  <c r="AG748" i="15"/>
  <c r="AH748" i="15"/>
  <c r="AG747" i="16" s="1"/>
  <c r="AG749" i="15"/>
  <c r="AH749" i="15"/>
  <c r="AG748" i="16" s="1"/>
  <c r="AG750" i="15"/>
  <c r="AH750" i="15"/>
  <c r="AG749" i="16" s="1"/>
  <c r="AG751" i="15"/>
  <c r="AH751" i="15"/>
  <c r="AG750" i="16" s="1"/>
  <c r="AG752" i="15"/>
  <c r="AH752" i="15"/>
  <c r="AG751" i="16" s="1"/>
  <c r="AG753" i="15"/>
  <c r="AH753" i="15"/>
  <c r="AG752" i="16" s="1"/>
  <c r="AG754" i="15"/>
  <c r="AH754" i="15"/>
  <c r="AG753" i="16" s="1"/>
  <c r="AG755" i="15"/>
  <c r="AH755" i="15"/>
  <c r="AG754" i="16" s="1"/>
  <c r="AG756" i="15"/>
  <c r="AH756" i="15"/>
  <c r="AG755" i="16" s="1"/>
  <c r="AG757" i="15"/>
  <c r="AH757" i="15"/>
  <c r="AG756" i="16" s="1"/>
  <c r="AG758" i="15"/>
  <c r="AH758" i="15"/>
  <c r="AG757" i="16" s="1"/>
  <c r="AG759" i="15"/>
  <c r="AH759" i="15"/>
  <c r="AG758" i="16" s="1"/>
  <c r="AG760" i="15"/>
  <c r="AH760" i="15"/>
  <c r="AG759" i="16" s="1"/>
  <c r="AG761" i="15"/>
  <c r="AH761" i="15"/>
  <c r="AG760" i="16" s="1"/>
  <c r="AG762" i="15"/>
  <c r="AH762" i="15"/>
  <c r="AG761" i="16" s="1"/>
  <c r="AG763" i="15"/>
  <c r="AH763" i="15"/>
  <c r="AG762" i="16" s="1"/>
  <c r="AG764" i="15"/>
  <c r="AH764" i="15"/>
  <c r="AG763" i="16" s="1"/>
  <c r="AG765" i="15"/>
  <c r="AH765" i="15"/>
  <c r="AG764" i="16" s="1"/>
  <c r="AG766" i="15"/>
  <c r="AH766" i="15"/>
  <c r="AG765" i="16" s="1"/>
  <c r="AG767" i="15"/>
  <c r="AH767" i="15"/>
  <c r="AG766" i="16" s="1"/>
  <c r="AG768" i="15"/>
  <c r="AH768" i="15"/>
  <c r="AG767" i="16" s="1"/>
  <c r="AG769" i="15"/>
  <c r="AH769" i="15"/>
  <c r="AG768" i="16" s="1"/>
  <c r="AG770" i="15"/>
  <c r="AH770" i="15"/>
  <c r="AG769" i="16" s="1"/>
  <c r="AG771" i="15"/>
  <c r="AH771" i="15"/>
  <c r="AG770" i="16" s="1"/>
  <c r="AG772" i="15"/>
  <c r="AH772" i="15"/>
  <c r="AG771" i="16" s="1"/>
  <c r="AG773" i="15"/>
  <c r="AH773" i="15"/>
  <c r="AG772" i="16" s="1"/>
  <c r="AG774" i="15"/>
  <c r="AH774" i="15"/>
  <c r="AG773" i="16" s="1"/>
  <c r="AG775" i="15"/>
  <c r="AH775" i="15"/>
  <c r="AG774" i="16" s="1"/>
  <c r="AG776" i="15"/>
  <c r="AH776" i="15"/>
  <c r="AG775" i="16" s="1"/>
  <c r="AG777" i="15"/>
  <c r="AH777" i="15"/>
  <c r="AG776" i="16" s="1"/>
  <c r="AG778" i="15"/>
  <c r="AH778" i="15"/>
  <c r="AG777" i="16" s="1"/>
  <c r="AG779" i="15"/>
  <c r="AH779" i="15"/>
  <c r="AG778" i="16" s="1"/>
  <c r="AG780" i="15"/>
  <c r="AH780" i="15"/>
  <c r="AG779" i="16" s="1"/>
  <c r="AG781" i="15"/>
  <c r="AH781" i="15"/>
  <c r="AG780" i="16" s="1"/>
  <c r="AG782" i="15"/>
  <c r="AH782" i="15"/>
  <c r="AG781" i="16" s="1"/>
  <c r="AG783" i="15"/>
  <c r="AH783" i="15"/>
  <c r="AG782" i="16" s="1"/>
  <c r="AG784" i="15"/>
  <c r="AH784" i="15"/>
  <c r="AG783" i="16" s="1"/>
  <c r="AG785" i="15"/>
  <c r="AH785" i="15"/>
  <c r="AG784" i="16" s="1"/>
  <c r="AG786" i="15"/>
  <c r="AH786" i="15"/>
  <c r="AG785" i="16" s="1"/>
  <c r="AG787" i="15"/>
  <c r="AH787" i="15"/>
  <c r="AG786" i="16" s="1"/>
  <c r="AG788" i="15"/>
  <c r="AH788" i="15"/>
  <c r="AG787" i="16" s="1"/>
  <c r="AG789" i="15"/>
  <c r="AH789" i="15"/>
  <c r="AG788" i="16" s="1"/>
  <c r="AG790" i="15"/>
  <c r="AH790" i="15"/>
  <c r="AG789" i="16" s="1"/>
  <c r="AG791" i="15"/>
  <c r="AH791" i="15"/>
  <c r="AG790" i="16" s="1"/>
  <c r="AG792" i="15"/>
  <c r="AH792" i="15"/>
  <c r="AG791" i="16" s="1"/>
  <c r="AG793" i="15"/>
  <c r="AH793" i="15"/>
  <c r="AG792" i="16" s="1"/>
  <c r="AG794" i="15"/>
  <c r="AH794" i="15"/>
  <c r="AG793" i="16" s="1"/>
  <c r="AG795" i="15"/>
  <c r="AH795" i="15"/>
  <c r="AG794" i="16" s="1"/>
  <c r="AG796" i="15"/>
  <c r="AH796" i="15"/>
  <c r="AG795" i="16" s="1"/>
  <c r="AG797" i="15"/>
  <c r="AH797" i="15"/>
  <c r="AG796" i="16" s="1"/>
  <c r="AG798" i="15"/>
  <c r="AH798" i="15"/>
  <c r="AG797" i="16" s="1"/>
  <c r="AG799" i="15"/>
  <c r="AH799" i="15"/>
  <c r="AG798" i="16" s="1"/>
  <c r="AG800" i="15"/>
  <c r="AH800" i="15"/>
  <c r="AG799" i="16" s="1"/>
  <c r="AG801" i="15"/>
  <c r="AH801" i="15"/>
  <c r="AG800" i="16" s="1"/>
  <c r="AG802" i="15"/>
  <c r="AH802" i="15"/>
  <c r="AG801" i="16" s="1"/>
  <c r="AG803" i="15"/>
  <c r="AH803" i="15"/>
  <c r="AG802" i="16" s="1"/>
  <c r="AG804" i="15"/>
  <c r="AH804" i="15"/>
  <c r="AG803" i="16" s="1"/>
  <c r="AG805" i="15"/>
  <c r="AH805" i="15"/>
  <c r="AG804" i="16" s="1"/>
  <c r="AG806" i="15"/>
  <c r="AH806" i="15"/>
  <c r="AG805" i="16" s="1"/>
  <c r="AG807" i="15"/>
  <c r="AH807" i="15"/>
  <c r="AG806" i="16" s="1"/>
  <c r="AG808" i="15"/>
  <c r="AH808" i="15"/>
  <c r="AG807" i="16" s="1"/>
  <c r="AG809" i="15"/>
  <c r="AH809" i="15"/>
  <c r="AG808" i="16" s="1"/>
  <c r="AG810" i="15"/>
  <c r="AH810" i="15"/>
  <c r="AG809" i="16" s="1"/>
  <c r="AG811" i="15"/>
  <c r="AH811" i="15"/>
  <c r="AG810" i="16" s="1"/>
  <c r="AG812" i="15"/>
  <c r="AH812" i="15"/>
  <c r="AG811" i="16" s="1"/>
  <c r="AG813" i="15"/>
  <c r="AH813" i="15"/>
  <c r="AG812" i="16" s="1"/>
  <c r="AG814" i="15"/>
  <c r="AH814" i="15"/>
  <c r="AG813" i="16" s="1"/>
  <c r="AG815" i="15"/>
  <c r="AH815" i="15"/>
  <c r="AG814" i="16" s="1"/>
  <c r="AG816" i="15"/>
  <c r="AH816" i="15"/>
  <c r="AG815" i="16" s="1"/>
  <c r="AG817" i="15"/>
  <c r="AH817" i="15"/>
  <c r="AG816" i="16" s="1"/>
  <c r="AG818" i="15"/>
  <c r="AH818" i="15"/>
  <c r="AG817" i="16" s="1"/>
  <c r="AG819" i="15"/>
  <c r="AH819" i="15"/>
  <c r="AG818" i="16" s="1"/>
  <c r="AH7" i="15"/>
  <c r="AG7" i="15"/>
  <c r="AF781" i="15"/>
  <c r="AF788" i="15"/>
  <c r="AF789" i="15"/>
  <c r="AC787" i="15"/>
  <c r="AB786" i="16" s="1"/>
  <c r="AC786" i="15"/>
  <c r="AB785" i="16" s="1"/>
  <c r="AC243" i="15"/>
  <c r="AB242" i="16" s="1"/>
  <c r="AC240" i="15"/>
  <c r="AB239" i="16" s="1"/>
  <c r="AC239" i="15"/>
  <c r="AB238" i="16" s="1"/>
  <c r="AC237" i="15"/>
  <c r="AB236" i="16" s="1"/>
  <c r="AC229" i="15"/>
  <c r="AB228" i="16" s="1"/>
  <c r="AC228" i="15"/>
  <c r="AB227" i="16" s="1"/>
  <c r="AC223" i="15"/>
  <c r="AB222" i="16" s="1"/>
  <c r="AC218" i="15"/>
  <c r="AB217" i="16" s="1"/>
  <c r="AC215" i="15"/>
  <c r="AB214" i="16" s="1"/>
  <c r="AC212" i="15"/>
  <c r="AB211" i="16" s="1"/>
  <c r="AC210" i="15"/>
  <c r="AB209" i="16" s="1"/>
  <c r="AC204" i="15"/>
  <c r="AB203" i="16" s="1"/>
  <c r="AC202" i="15"/>
  <c r="AB201" i="16" s="1"/>
  <c r="AC198" i="15"/>
  <c r="AB197" i="16" s="1"/>
  <c r="AC196" i="15"/>
  <c r="AB195" i="16" s="1"/>
  <c r="AC190" i="15"/>
  <c r="AB189" i="16" s="1"/>
  <c r="AC188" i="15"/>
  <c r="AB187" i="16" s="1"/>
  <c r="AC168" i="15"/>
  <c r="AB167" i="16" s="1"/>
  <c r="AC166" i="15"/>
  <c r="AB165" i="16" s="1"/>
  <c r="AC157" i="15"/>
  <c r="AB156" i="16" s="1"/>
  <c r="AC155" i="15"/>
  <c r="AB154" i="16" s="1"/>
  <c r="AC154" i="15"/>
  <c r="AB153" i="16" s="1"/>
  <c r="AC146" i="15"/>
  <c r="AB145" i="16" s="1"/>
  <c r="AC143" i="15"/>
  <c r="AB142" i="16" s="1"/>
  <c r="AC142" i="15"/>
  <c r="AB141" i="16" s="1"/>
  <c r="AC137" i="15"/>
  <c r="AB136" i="16" s="1"/>
  <c r="AC136" i="15"/>
  <c r="AB135" i="16" s="1"/>
  <c r="AC133" i="15"/>
  <c r="AB132" i="16" s="1"/>
  <c r="AC126" i="15"/>
  <c r="AB125" i="16" s="1"/>
  <c r="AC125" i="15"/>
  <c r="AB124" i="16" s="1"/>
  <c r="AC121" i="15"/>
  <c r="AB120" i="16" s="1"/>
  <c r="AC111" i="15"/>
  <c r="AB110" i="16" s="1"/>
  <c r="AC108" i="15"/>
  <c r="AB107" i="16" s="1"/>
  <c r="AC107" i="15"/>
  <c r="AB106" i="16" s="1"/>
  <c r="AC105" i="15"/>
  <c r="AB104" i="16" s="1"/>
  <c r="AC100" i="15"/>
  <c r="AB99" i="16" s="1"/>
  <c r="AC96" i="15"/>
  <c r="AB95" i="16" s="1"/>
  <c r="AC95" i="15"/>
  <c r="AB94" i="16" s="1"/>
  <c r="AC85" i="15"/>
  <c r="AB84" i="16" s="1"/>
  <c r="AC84" i="15"/>
  <c r="AC82" i="15"/>
  <c r="AB81" i="16" s="1"/>
  <c r="AC79" i="15"/>
  <c r="AB78" i="16" s="1"/>
  <c r="AC76" i="15"/>
  <c r="AB75" i="16" s="1"/>
  <c r="AC75" i="15"/>
  <c r="AB74" i="16" s="1"/>
  <c r="AC73" i="15"/>
  <c r="AB72" i="16" s="1"/>
  <c r="AC71" i="15"/>
  <c r="AB70" i="16" s="1"/>
  <c r="AC69" i="15"/>
  <c r="AB68" i="16" s="1"/>
  <c r="AC64" i="15"/>
  <c r="AB63" i="16" s="1"/>
  <c r="AC56" i="15"/>
  <c r="AB55" i="16" s="1"/>
  <c r="AC53" i="15"/>
  <c r="AB52" i="16" s="1"/>
  <c r="AC37" i="15"/>
  <c r="AB36" i="16" s="1"/>
  <c r="AC33" i="15"/>
  <c r="AB32" i="16" s="1"/>
  <c r="AC23" i="15"/>
  <c r="AB22" i="16" s="1"/>
  <c r="AC22" i="15"/>
  <c r="AB21" i="16" s="1"/>
  <c r="AC20" i="15"/>
  <c r="AB19" i="16" s="1"/>
  <c r="AC790" i="15"/>
  <c r="AB789" i="16" s="1"/>
  <c r="AC785" i="15"/>
  <c r="AB784" i="16" s="1"/>
  <c r="AC784" i="15"/>
  <c r="AB783" i="16" s="1"/>
  <c r="AC780" i="15"/>
  <c r="AB779" i="16" s="1"/>
  <c r="AC779" i="15"/>
  <c r="AB778" i="16" s="1"/>
  <c r="AC778" i="15"/>
  <c r="AB777" i="16" s="1"/>
  <c r="AC776" i="15"/>
  <c r="AB775" i="16" s="1"/>
  <c r="AC774" i="15"/>
  <c r="AB773" i="16" s="1"/>
  <c r="AC773" i="15"/>
  <c r="AB772" i="16" s="1"/>
  <c r="AC772" i="15"/>
  <c r="AB771" i="16" s="1"/>
  <c r="AC568" i="15"/>
  <c r="AB567" i="16" s="1"/>
  <c r="AC531" i="15"/>
  <c r="AB530" i="16" s="1"/>
  <c r="AC521" i="15"/>
  <c r="AB520" i="16" s="1"/>
  <c r="AC242" i="15"/>
  <c r="AB241" i="16" s="1"/>
  <c r="AC241" i="15"/>
  <c r="AB240" i="16" s="1"/>
  <c r="AC238" i="15"/>
  <c r="AB237" i="16" s="1"/>
  <c r="AC236" i="15"/>
  <c r="AB235" i="16" s="1"/>
  <c r="AC235" i="15"/>
  <c r="AB234" i="16" s="1"/>
  <c r="AC233" i="15"/>
  <c r="AB232" i="16" s="1"/>
  <c r="AC232" i="15"/>
  <c r="AB231" i="16" s="1"/>
  <c r="AC231" i="15"/>
  <c r="AB230" i="16" s="1"/>
  <c r="AC230" i="15"/>
  <c r="AB229" i="16" s="1"/>
  <c r="AC227" i="15"/>
  <c r="AB226" i="16" s="1"/>
  <c r="AC226" i="15"/>
  <c r="AB225" i="16" s="1"/>
  <c r="AC225" i="15"/>
  <c r="AB224" i="16" s="1"/>
  <c r="AC224" i="15"/>
  <c r="AB223" i="16" s="1"/>
  <c r="AC222" i="15"/>
  <c r="AB221" i="16" s="1"/>
  <c r="AC221" i="15"/>
  <c r="AB220" i="16" s="1"/>
  <c r="AC220" i="15"/>
  <c r="AB219" i="16" s="1"/>
  <c r="AC219" i="15"/>
  <c r="AB218" i="16" s="1"/>
  <c r="AC214" i="15"/>
  <c r="AB213" i="16" s="1"/>
  <c r="AC211" i="15"/>
  <c r="AB210" i="16" s="1"/>
  <c r="AC208" i="15"/>
  <c r="AB207" i="16" s="1"/>
  <c r="AC207" i="15"/>
  <c r="AB206" i="16" s="1"/>
  <c r="AC206" i="15"/>
  <c r="AB205" i="16" s="1"/>
  <c r="AC205" i="15"/>
  <c r="AB204" i="16" s="1"/>
  <c r="AC203" i="15"/>
  <c r="AB202" i="16" s="1"/>
  <c r="AC197" i="15"/>
  <c r="AB196" i="16" s="1"/>
  <c r="AC195" i="15"/>
  <c r="AB194" i="16" s="1"/>
  <c r="AC194" i="15"/>
  <c r="AB193" i="16" s="1"/>
  <c r="AC193" i="15"/>
  <c r="AB192" i="16" s="1"/>
  <c r="AC192" i="15"/>
  <c r="AB191" i="16" s="1"/>
  <c r="AC191" i="15"/>
  <c r="AB190" i="16" s="1"/>
  <c r="AC187" i="15"/>
  <c r="AB186" i="16" s="1"/>
  <c r="AC186" i="15"/>
  <c r="AB185" i="16" s="1"/>
  <c r="AC185" i="15"/>
  <c r="AB184" i="16" s="1"/>
  <c r="AC184" i="15"/>
  <c r="AB183" i="16" s="1"/>
  <c r="AC183" i="15"/>
  <c r="AB182" i="16" s="1"/>
  <c r="AC182" i="15"/>
  <c r="AB181" i="16" s="1"/>
  <c r="AC181" i="15"/>
  <c r="AB180" i="16" s="1"/>
  <c r="AC180" i="15"/>
  <c r="AB179" i="16" s="1"/>
  <c r="AC179" i="15"/>
  <c r="AB178" i="16" s="1"/>
  <c r="AC178" i="15"/>
  <c r="AB177" i="16" s="1"/>
  <c r="AC177" i="15"/>
  <c r="AB176" i="16" s="1"/>
  <c r="AC176" i="15"/>
  <c r="AB175" i="16" s="1"/>
  <c r="AC175" i="15"/>
  <c r="AB174" i="16" s="1"/>
  <c r="AC170" i="15"/>
  <c r="AB169" i="16" s="1"/>
  <c r="AC169" i="15"/>
  <c r="AB168" i="16" s="1"/>
  <c r="AC167" i="15"/>
  <c r="AB166" i="16" s="1"/>
  <c r="AC165" i="15"/>
  <c r="AB164" i="16" s="1"/>
  <c r="AC164" i="15"/>
  <c r="AB163" i="16" s="1"/>
  <c r="AC161" i="15"/>
  <c r="AB160" i="16" s="1"/>
  <c r="AC159" i="15"/>
  <c r="AB158" i="16" s="1"/>
  <c r="AC158" i="15"/>
  <c r="AB157" i="16" s="1"/>
  <c r="AC153" i="15"/>
  <c r="AB152" i="16" s="1"/>
  <c r="AC152" i="15"/>
  <c r="AB151" i="16" s="1"/>
  <c r="AC150" i="15"/>
  <c r="AB149" i="16" s="1"/>
  <c r="AC149" i="15"/>
  <c r="AB148" i="16" s="1"/>
  <c r="AC148" i="15"/>
  <c r="AB147" i="16" s="1"/>
  <c r="AC147" i="15"/>
  <c r="AB146" i="16" s="1"/>
  <c r="AC144" i="15"/>
  <c r="AB143" i="16" s="1"/>
  <c r="AC141" i="15"/>
  <c r="AB140" i="16" s="1"/>
  <c r="AC140" i="15"/>
  <c r="AB139" i="16" s="1"/>
  <c r="AC139" i="15"/>
  <c r="AB138" i="16" s="1"/>
  <c r="AC138" i="15"/>
  <c r="AC135" i="15"/>
  <c r="AB134" i="16" s="1"/>
  <c r="AC134" i="15"/>
  <c r="AB133" i="16" s="1"/>
  <c r="AC132" i="15"/>
  <c r="AB131" i="16" s="1"/>
  <c r="AC131" i="15"/>
  <c r="AB130" i="16" s="1"/>
  <c r="AC130" i="15"/>
  <c r="AB129" i="16" s="1"/>
  <c r="AC123" i="15"/>
  <c r="AB122" i="16" s="1"/>
  <c r="AC122" i="15"/>
  <c r="AB121" i="16" s="1"/>
  <c r="AC120" i="15"/>
  <c r="AB119" i="16" s="1"/>
  <c r="AC119" i="15"/>
  <c r="AB118" i="16" s="1"/>
  <c r="AC117" i="15"/>
  <c r="AB116" i="16" s="1"/>
  <c r="AC116" i="15"/>
  <c r="AB115" i="16" s="1"/>
  <c r="AC115" i="15"/>
  <c r="AB114" i="16" s="1"/>
  <c r="AC114" i="15"/>
  <c r="AC113" i="15"/>
  <c r="AB112" i="16" s="1"/>
  <c r="AC112" i="15"/>
  <c r="AB111" i="16" s="1"/>
  <c r="AC110" i="15"/>
  <c r="AB109" i="16" s="1"/>
  <c r="AC109" i="15"/>
  <c r="AC106" i="15"/>
  <c r="AB105" i="16" s="1"/>
  <c r="AC104" i="15"/>
  <c r="AB103" i="16" s="1"/>
  <c r="AC103" i="15"/>
  <c r="AB102" i="16" s="1"/>
  <c r="AC102" i="15"/>
  <c r="AB101" i="16" s="1"/>
  <c r="AC101" i="15"/>
  <c r="AB100" i="16" s="1"/>
  <c r="AC99" i="15"/>
  <c r="AB98" i="16" s="1"/>
  <c r="AC98" i="15"/>
  <c r="AB97" i="16" s="1"/>
  <c r="AC97" i="15"/>
  <c r="AB96" i="16" s="1"/>
  <c r="AC94" i="15"/>
  <c r="AB93" i="16" s="1"/>
  <c r="AC93" i="15"/>
  <c r="AB92" i="16" s="1"/>
  <c r="AC92" i="15"/>
  <c r="AB91" i="16" s="1"/>
  <c r="AC91" i="15"/>
  <c r="AC90" i="15"/>
  <c r="AB89" i="16" s="1"/>
  <c r="AC89" i="15"/>
  <c r="AB88" i="16" s="1"/>
  <c r="AC88" i="15"/>
  <c r="AB87" i="16" s="1"/>
  <c r="AC87" i="15"/>
  <c r="AB86" i="16" s="1"/>
  <c r="AC86" i="15"/>
  <c r="AB85" i="16" s="1"/>
  <c r="AC83" i="15"/>
  <c r="AB82" i="16" s="1"/>
  <c r="AC81" i="15"/>
  <c r="AB80" i="16" s="1"/>
  <c r="AC80" i="15"/>
  <c r="AB79" i="16" s="1"/>
  <c r="AC78" i="15"/>
  <c r="AB77" i="16" s="1"/>
  <c r="AC77" i="15"/>
  <c r="AB76" i="16" s="1"/>
  <c r="AC74" i="15"/>
  <c r="AB73" i="16" s="1"/>
  <c r="AC72" i="15"/>
  <c r="AB71" i="16" s="1"/>
  <c r="AC70" i="15"/>
  <c r="AB69" i="16" s="1"/>
  <c r="AC68" i="15"/>
  <c r="AC67" i="15"/>
  <c r="AB66" i="16" s="1"/>
  <c r="AC66" i="15"/>
  <c r="AB65" i="16" s="1"/>
  <c r="AC65" i="15"/>
  <c r="AB64" i="16" s="1"/>
  <c r="AC63" i="15"/>
  <c r="AB62" i="16" s="1"/>
  <c r="AC62" i="15"/>
  <c r="AB61" i="16" s="1"/>
  <c r="AC61" i="15"/>
  <c r="AB60" i="16" s="1"/>
  <c r="AC60" i="15"/>
  <c r="AB59" i="16" s="1"/>
  <c r="AC59" i="15"/>
  <c r="AB58" i="16" s="1"/>
  <c r="AC57" i="15"/>
  <c r="AB56" i="16" s="1"/>
  <c r="AC55" i="15"/>
  <c r="AB54" i="16" s="1"/>
  <c r="AC54" i="15"/>
  <c r="AB53" i="16" s="1"/>
  <c r="AC52" i="15"/>
  <c r="AC51" i="15"/>
  <c r="AB50" i="16" s="1"/>
  <c r="AC50" i="15"/>
  <c r="AB49" i="16" s="1"/>
  <c r="AC49" i="15"/>
  <c r="AB48" i="16" s="1"/>
  <c r="AC48" i="15"/>
  <c r="AB47" i="16" s="1"/>
  <c r="AC47" i="15"/>
  <c r="AB46" i="16" s="1"/>
  <c r="AC46" i="15"/>
  <c r="AB45" i="16" s="1"/>
  <c r="AC43" i="15"/>
  <c r="AC40" i="15"/>
  <c r="AB39" i="16" s="1"/>
  <c r="AC39" i="15"/>
  <c r="AB38" i="16" s="1"/>
  <c r="AC35" i="15"/>
  <c r="AB34" i="16" s="1"/>
  <c r="AC34" i="15"/>
  <c r="AB33" i="16" s="1"/>
  <c r="AC31" i="15"/>
  <c r="AB30" i="16" s="1"/>
  <c r="AC28" i="15"/>
  <c r="AB27" i="16" s="1"/>
  <c r="AC26" i="15"/>
  <c r="AB25" i="16" s="1"/>
  <c r="AC25" i="15"/>
  <c r="AB24" i="16" s="1"/>
  <c r="AC24" i="15"/>
  <c r="AB23" i="16" s="1"/>
  <c r="AC21" i="15"/>
  <c r="AB20" i="16" s="1"/>
  <c r="AC19" i="15"/>
  <c r="AB18" i="16" s="1"/>
  <c r="AC18" i="15"/>
  <c r="AB17" i="16" s="1"/>
  <c r="AC17" i="15"/>
  <c r="AB16" i="16" s="1"/>
  <c r="AC16" i="15"/>
  <c r="AB15" i="16" s="1"/>
  <c r="AC15" i="15"/>
  <c r="AB14" i="16" s="1"/>
  <c r="AC11" i="15"/>
  <c r="AC10" i="15"/>
  <c r="AB9" i="16" s="1"/>
  <c r="AC9" i="15"/>
  <c r="AB8" i="16" s="1"/>
  <c r="AC8" i="15"/>
  <c r="AB7" i="16" s="1"/>
  <c r="AC7" i="15"/>
  <c r="AC783" i="15"/>
  <c r="AB782" i="16" s="1"/>
  <c r="AC782" i="15"/>
  <c r="AB781" i="16" s="1"/>
  <c r="AC777" i="15"/>
  <c r="AB776" i="16" s="1"/>
  <c r="AC234" i="15"/>
  <c r="AB233" i="16" s="1"/>
  <c r="AC217" i="15"/>
  <c r="AB216" i="16" s="1"/>
  <c r="AC216" i="15"/>
  <c r="AB215" i="16" s="1"/>
  <c r="AC209" i="15"/>
  <c r="AB208" i="16" s="1"/>
  <c r="AC201" i="15"/>
  <c r="AB200" i="16" s="1"/>
  <c r="AC200" i="15"/>
  <c r="AB199" i="16" s="1"/>
  <c r="AC199" i="15"/>
  <c r="AB198" i="16" s="1"/>
  <c r="AC173" i="15"/>
  <c r="AB172" i="16" s="1"/>
  <c r="AC163" i="15"/>
  <c r="AB162" i="16" s="1"/>
  <c r="AC160" i="15"/>
  <c r="AB159" i="16" s="1"/>
  <c r="AC128" i="15"/>
  <c r="AB127" i="16" s="1"/>
  <c r="AC127" i="15"/>
  <c r="AB126" i="16" s="1"/>
  <c r="AC118" i="15"/>
  <c r="AB117" i="16" s="1"/>
  <c r="AC44" i="15"/>
  <c r="AB43" i="16" s="1"/>
  <c r="AC41" i="15"/>
  <c r="AB40" i="16" s="1"/>
  <c r="AC38" i="15"/>
  <c r="AB37" i="16" s="1"/>
  <c r="AC29" i="15"/>
  <c r="AB28" i="16" s="1"/>
  <c r="AC14" i="15"/>
  <c r="AB13" i="16" s="1"/>
  <c r="AC12" i="15"/>
  <c r="AB11" i="16" s="1"/>
  <c r="AC213" i="15"/>
  <c r="AB212" i="16" s="1"/>
  <c r="AC174" i="15"/>
  <c r="AB173" i="16" s="1"/>
  <c r="AC172" i="15"/>
  <c r="AB171" i="16" s="1"/>
  <c r="AC171" i="15"/>
  <c r="AB170" i="16" s="1"/>
  <c r="AC162" i="15"/>
  <c r="AB161" i="16" s="1"/>
  <c r="AC156" i="15"/>
  <c r="AB155" i="16" s="1"/>
  <c r="AC151" i="15"/>
  <c r="AB150" i="16" s="1"/>
  <c r="AC145" i="15"/>
  <c r="AB144" i="16" s="1"/>
  <c r="AC129" i="15"/>
  <c r="AB128" i="16" s="1"/>
  <c r="AC124" i="15"/>
  <c r="AB123" i="16" s="1"/>
  <c r="AC58" i="15"/>
  <c r="AB57" i="16" s="1"/>
  <c r="AC45" i="15"/>
  <c r="AB44" i="16" s="1"/>
  <c r="AC42" i="15"/>
  <c r="AB41" i="16" s="1"/>
  <c r="AC36" i="15"/>
  <c r="AB35" i="16" s="1"/>
  <c r="AC32" i="15"/>
  <c r="AB31" i="16" s="1"/>
  <c r="AC30" i="15"/>
  <c r="AB29" i="16" s="1"/>
  <c r="AC27" i="15"/>
  <c r="AB26" i="16" s="1"/>
  <c r="AC13" i="15"/>
  <c r="AB12" i="16" s="1"/>
  <c r="AC819" i="15"/>
  <c r="AB818" i="16" s="1"/>
  <c r="AC818" i="15"/>
  <c r="AB817" i="16" s="1"/>
  <c r="AC817" i="15"/>
  <c r="AB816" i="16" s="1"/>
  <c r="AC816" i="15"/>
  <c r="AB815" i="16" s="1"/>
  <c r="AC815" i="15"/>
  <c r="AB814" i="16" s="1"/>
  <c r="AC814" i="15"/>
  <c r="AB813" i="16" s="1"/>
  <c r="AC813" i="15"/>
  <c r="AB812" i="16" s="1"/>
  <c r="AC812" i="15"/>
  <c r="AB811" i="16" s="1"/>
  <c r="AC811" i="15"/>
  <c r="AB810" i="16" s="1"/>
  <c r="AC810" i="15"/>
  <c r="AB809" i="16" s="1"/>
  <c r="AC809" i="15"/>
  <c r="AB808" i="16" s="1"/>
  <c r="AC808" i="15"/>
  <c r="AB807" i="16" s="1"/>
  <c r="AC807" i="15"/>
  <c r="AB806" i="16" s="1"/>
  <c r="AC806" i="15"/>
  <c r="AB805" i="16" s="1"/>
  <c r="AC805" i="15"/>
  <c r="AB804" i="16" s="1"/>
  <c r="AC804" i="15"/>
  <c r="AB803" i="16" s="1"/>
  <c r="AC803" i="15"/>
  <c r="AB802" i="16" s="1"/>
  <c r="AC802" i="15"/>
  <c r="AB801" i="16" s="1"/>
  <c r="AC801" i="15"/>
  <c r="AB800" i="16" s="1"/>
  <c r="AC800" i="15"/>
  <c r="AB799" i="16" s="1"/>
  <c r="AC799" i="15"/>
  <c r="AB798" i="16" s="1"/>
  <c r="AC798" i="15"/>
  <c r="AB797" i="16" s="1"/>
  <c r="AC797" i="15"/>
  <c r="AB796" i="16" s="1"/>
  <c r="AC796" i="15"/>
  <c r="AB795" i="16" s="1"/>
  <c r="AC795" i="15"/>
  <c r="AB794" i="16" s="1"/>
  <c r="AC794" i="15"/>
  <c r="AB793" i="16" s="1"/>
  <c r="AC793" i="15"/>
  <c r="AB792" i="16" s="1"/>
  <c r="AC792" i="15"/>
  <c r="AB791" i="16" s="1"/>
  <c r="AC791" i="15"/>
  <c r="AB790" i="16" s="1"/>
  <c r="AC775" i="15"/>
  <c r="AB774" i="16" s="1"/>
  <c r="AC771" i="15"/>
  <c r="AB770" i="16" s="1"/>
  <c r="AC770" i="15"/>
  <c r="AB769" i="16" s="1"/>
  <c r="AC769" i="15"/>
  <c r="AB768" i="16" s="1"/>
  <c r="AC768" i="15"/>
  <c r="AB767" i="16" s="1"/>
  <c r="AC767" i="15"/>
  <c r="AB766" i="16" s="1"/>
  <c r="AC766" i="15"/>
  <c r="AB765" i="16" s="1"/>
  <c r="AC765" i="15"/>
  <c r="AB764" i="16" s="1"/>
  <c r="AC764" i="15"/>
  <c r="AB763" i="16" s="1"/>
  <c r="AC763" i="15"/>
  <c r="AB762" i="16" s="1"/>
  <c r="AC762" i="15"/>
  <c r="AB761" i="16" s="1"/>
  <c r="AC761" i="15"/>
  <c r="AB760" i="16" s="1"/>
  <c r="AC760" i="15"/>
  <c r="AB759" i="16" s="1"/>
  <c r="AC759" i="15"/>
  <c r="AB758" i="16" s="1"/>
  <c r="AC758" i="15"/>
  <c r="AB757" i="16" s="1"/>
  <c r="AC757" i="15"/>
  <c r="AB756" i="16" s="1"/>
  <c r="AC756" i="15"/>
  <c r="AB755" i="16" s="1"/>
  <c r="AC755" i="15"/>
  <c r="AB754" i="16" s="1"/>
  <c r="AC754" i="15"/>
  <c r="AB753" i="16" s="1"/>
  <c r="AC753" i="15"/>
  <c r="AB752" i="16" s="1"/>
  <c r="AC752" i="15"/>
  <c r="AB751" i="16" s="1"/>
  <c r="AC751" i="15"/>
  <c r="AB750" i="16" s="1"/>
  <c r="AC750" i="15"/>
  <c r="AB749" i="16" s="1"/>
  <c r="AC749" i="15"/>
  <c r="AB748" i="16" s="1"/>
  <c r="AC748" i="15"/>
  <c r="AB747" i="16" s="1"/>
  <c r="AC747" i="15"/>
  <c r="AB746" i="16" s="1"/>
  <c r="AC746" i="15"/>
  <c r="AB745" i="16" s="1"/>
  <c r="AC745" i="15"/>
  <c r="AB744" i="16" s="1"/>
  <c r="AC744" i="15"/>
  <c r="AB743" i="16" s="1"/>
  <c r="AC743" i="15"/>
  <c r="AB742" i="16" s="1"/>
  <c r="AC742" i="15"/>
  <c r="AB741" i="16" s="1"/>
  <c r="AC741" i="15"/>
  <c r="AB740" i="16" s="1"/>
  <c r="AC740" i="15"/>
  <c r="AB739" i="16" s="1"/>
  <c r="AC739" i="15"/>
  <c r="AB738" i="16" s="1"/>
  <c r="AC738" i="15"/>
  <c r="AB737" i="16" s="1"/>
  <c r="AC737" i="15"/>
  <c r="AB736" i="16" s="1"/>
  <c r="AC736" i="15"/>
  <c r="AB735" i="16" s="1"/>
  <c r="AC735" i="15"/>
  <c r="AB734" i="16" s="1"/>
  <c r="AC734" i="15"/>
  <c r="AB733" i="16" s="1"/>
  <c r="AC733" i="15"/>
  <c r="AB732" i="16" s="1"/>
  <c r="AC732" i="15"/>
  <c r="AB731" i="16" s="1"/>
  <c r="AC731" i="15"/>
  <c r="AB730" i="16" s="1"/>
  <c r="AC730" i="15"/>
  <c r="AB729" i="16" s="1"/>
  <c r="AC729" i="15"/>
  <c r="AB728" i="16" s="1"/>
  <c r="AC728" i="15"/>
  <c r="AB727" i="16" s="1"/>
  <c r="AC727" i="15"/>
  <c r="AB726" i="16" s="1"/>
  <c r="AC726" i="15"/>
  <c r="AB725" i="16" s="1"/>
  <c r="AC725" i="15"/>
  <c r="AB724" i="16" s="1"/>
  <c r="AC724" i="15"/>
  <c r="AB723" i="16" s="1"/>
  <c r="AC723" i="15"/>
  <c r="AB722" i="16" s="1"/>
  <c r="AC722" i="15"/>
  <c r="AB721" i="16" s="1"/>
  <c r="AC721" i="15"/>
  <c r="AB720" i="16" s="1"/>
  <c r="AC720" i="15"/>
  <c r="AB719" i="16" s="1"/>
  <c r="AC719" i="15"/>
  <c r="AB718" i="16" s="1"/>
  <c r="AC718" i="15"/>
  <c r="AB717" i="16" s="1"/>
  <c r="AC717" i="15"/>
  <c r="AB716" i="16" s="1"/>
  <c r="AC716" i="15"/>
  <c r="AB715" i="16" s="1"/>
  <c r="AC715" i="15"/>
  <c r="AB714" i="16" s="1"/>
  <c r="AC714" i="15"/>
  <c r="AB713" i="16" s="1"/>
  <c r="AC713" i="15"/>
  <c r="AB712" i="16" s="1"/>
  <c r="AC712" i="15"/>
  <c r="AB711" i="16" s="1"/>
  <c r="AC711" i="15"/>
  <c r="AB710" i="16" s="1"/>
  <c r="AC710" i="15"/>
  <c r="AB709" i="16" s="1"/>
  <c r="AC709" i="15"/>
  <c r="AB708" i="16" s="1"/>
  <c r="AC708" i="15"/>
  <c r="AB707" i="16" s="1"/>
  <c r="AC707" i="15"/>
  <c r="AB706" i="16" s="1"/>
  <c r="AC706" i="15"/>
  <c r="AB705" i="16" s="1"/>
  <c r="AC705" i="15"/>
  <c r="AB704" i="16" s="1"/>
  <c r="AC704" i="15"/>
  <c r="AB703" i="16" s="1"/>
  <c r="AC703" i="15"/>
  <c r="AB702" i="16" s="1"/>
  <c r="AC702" i="15"/>
  <c r="AB701" i="16" s="1"/>
  <c r="AC701" i="15"/>
  <c r="AB700" i="16" s="1"/>
  <c r="AC700" i="15"/>
  <c r="AB699" i="16" s="1"/>
  <c r="AC699" i="15"/>
  <c r="AB698" i="16" s="1"/>
  <c r="AC698" i="15"/>
  <c r="AB697" i="16" s="1"/>
  <c r="AC697" i="15"/>
  <c r="AB696" i="16" s="1"/>
  <c r="AC696" i="15"/>
  <c r="AB695" i="16" s="1"/>
  <c r="AC695" i="15"/>
  <c r="AB694" i="16" s="1"/>
  <c r="AC694" i="15"/>
  <c r="AB693" i="16" s="1"/>
  <c r="AC693" i="15"/>
  <c r="AB692" i="16" s="1"/>
  <c r="AC692" i="15"/>
  <c r="AB691" i="16" s="1"/>
  <c r="AC691" i="15"/>
  <c r="AB690" i="16" s="1"/>
  <c r="AC690" i="15"/>
  <c r="AB689" i="16" s="1"/>
  <c r="AC689" i="15"/>
  <c r="AB688" i="16" s="1"/>
  <c r="AC688" i="15"/>
  <c r="AB687" i="16" s="1"/>
  <c r="AC687" i="15"/>
  <c r="AB686" i="16" s="1"/>
  <c r="AC686" i="15"/>
  <c r="AB685" i="16" s="1"/>
  <c r="AC685" i="15"/>
  <c r="AB684" i="16" s="1"/>
  <c r="AC684" i="15"/>
  <c r="AB683" i="16" s="1"/>
  <c r="AC683" i="15"/>
  <c r="AB682" i="16" s="1"/>
  <c r="AC682" i="15"/>
  <c r="AB681" i="16" s="1"/>
  <c r="AC681" i="15"/>
  <c r="AB680" i="16" s="1"/>
  <c r="AC680" i="15"/>
  <c r="AB679" i="16" s="1"/>
  <c r="AC679" i="15"/>
  <c r="AB678" i="16" s="1"/>
  <c r="AC678" i="15"/>
  <c r="AB677" i="16" s="1"/>
  <c r="AC677" i="15"/>
  <c r="AB676" i="16" s="1"/>
  <c r="AC676" i="15"/>
  <c r="AB675" i="16" s="1"/>
  <c r="AC675" i="15"/>
  <c r="AB674" i="16" s="1"/>
  <c r="AC674" i="15"/>
  <c r="AB673" i="16" s="1"/>
  <c r="AC673" i="15"/>
  <c r="AB672" i="16" s="1"/>
  <c r="AC672" i="15"/>
  <c r="AB671" i="16" s="1"/>
  <c r="AC671" i="15"/>
  <c r="AB670" i="16" s="1"/>
  <c r="AC670" i="15"/>
  <c r="AB669" i="16" s="1"/>
  <c r="AC669" i="15"/>
  <c r="AB668" i="16" s="1"/>
  <c r="AC668" i="15"/>
  <c r="AB667" i="16" s="1"/>
  <c r="AC667" i="15"/>
  <c r="AB666" i="16" s="1"/>
  <c r="AC666" i="15"/>
  <c r="AB665" i="16" s="1"/>
  <c r="AC665" i="15"/>
  <c r="AB664" i="16" s="1"/>
  <c r="AC664" i="15"/>
  <c r="AB663" i="16" s="1"/>
  <c r="AC663" i="15"/>
  <c r="AB662" i="16" s="1"/>
  <c r="AC662" i="15"/>
  <c r="AB661" i="16" s="1"/>
  <c r="AC661" i="15"/>
  <c r="AB660" i="16" s="1"/>
  <c r="AC660" i="15"/>
  <c r="AB659" i="16" s="1"/>
  <c r="AC659" i="15"/>
  <c r="AB658" i="16" s="1"/>
  <c r="AC658" i="15"/>
  <c r="AB657" i="16" s="1"/>
  <c r="AC657" i="15"/>
  <c r="AB656" i="16" s="1"/>
  <c r="AC656" i="15"/>
  <c r="AB655" i="16" s="1"/>
  <c r="AC655" i="15"/>
  <c r="AB654" i="16" s="1"/>
  <c r="AC654" i="15"/>
  <c r="AB653" i="16" s="1"/>
  <c r="AC653" i="15"/>
  <c r="AB652" i="16" s="1"/>
  <c r="AC652" i="15"/>
  <c r="AB651" i="16" s="1"/>
  <c r="AC651" i="15"/>
  <c r="AB650" i="16" s="1"/>
  <c r="AC650" i="15"/>
  <c r="AB649" i="16" s="1"/>
  <c r="AC649" i="15"/>
  <c r="AB648" i="16" s="1"/>
  <c r="AC648" i="15"/>
  <c r="AB647" i="16" s="1"/>
  <c r="AC647" i="15"/>
  <c r="AB646" i="16" s="1"/>
  <c r="AC646" i="15"/>
  <c r="AB645" i="16" s="1"/>
  <c r="AC645" i="15"/>
  <c r="AB644" i="16" s="1"/>
  <c r="AC644" i="15"/>
  <c r="AB643" i="16" s="1"/>
  <c r="AC643" i="15"/>
  <c r="AB642" i="16" s="1"/>
  <c r="AC642" i="15"/>
  <c r="AB641" i="16" s="1"/>
  <c r="AC641" i="15"/>
  <c r="AB640" i="16" s="1"/>
  <c r="AC640" i="15"/>
  <c r="AB639" i="16" s="1"/>
  <c r="AC639" i="15"/>
  <c r="AB638" i="16" s="1"/>
  <c r="AC638" i="15"/>
  <c r="AB637" i="16" s="1"/>
  <c r="AC637" i="15"/>
  <c r="AB636" i="16" s="1"/>
  <c r="AC636" i="15"/>
  <c r="AB635" i="16" s="1"/>
  <c r="AC635" i="15"/>
  <c r="AB634" i="16" s="1"/>
  <c r="AC634" i="15"/>
  <c r="AB633" i="16" s="1"/>
  <c r="AC633" i="15"/>
  <c r="AB632" i="16" s="1"/>
  <c r="AC632" i="15"/>
  <c r="AB631" i="16" s="1"/>
  <c r="AC631" i="15"/>
  <c r="AB630" i="16" s="1"/>
  <c r="AC630" i="15"/>
  <c r="AB629" i="16" s="1"/>
  <c r="AC629" i="15"/>
  <c r="AB628" i="16" s="1"/>
  <c r="AC628" i="15"/>
  <c r="AB627" i="16" s="1"/>
  <c r="AC627" i="15"/>
  <c r="AB626" i="16" s="1"/>
  <c r="AC626" i="15"/>
  <c r="AB625" i="16" s="1"/>
  <c r="AC625" i="15"/>
  <c r="AB624" i="16" s="1"/>
  <c r="AC624" i="15"/>
  <c r="AB623" i="16" s="1"/>
  <c r="AC623" i="15"/>
  <c r="AB622" i="16" s="1"/>
  <c r="AC622" i="15"/>
  <c r="AB621" i="16" s="1"/>
  <c r="AC621" i="15"/>
  <c r="AB620" i="16" s="1"/>
  <c r="AC620" i="15"/>
  <c r="AB619" i="16" s="1"/>
  <c r="AC619" i="15"/>
  <c r="AB618" i="16" s="1"/>
  <c r="AC618" i="15"/>
  <c r="AB617" i="16" s="1"/>
  <c r="AC617" i="15"/>
  <c r="AB616" i="16" s="1"/>
  <c r="AC616" i="15"/>
  <c r="AB615" i="16" s="1"/>
  <c r="AC615" i="15"/>
  <c r="AB614" i="16" s="1"/>
  <c r="AC614" i="15"/>
  <c r="AB613" i="16" s="1"/>
  <c r="AC613" i="15"/>
  <c r="AB612" i="16" s="1"/>
  <c r="AC612" i="15"/>
  <c r="AB611" i="16" s="1"/>
  <c r="AC611" i="15"/>
  <c r="AB610" i="16" s="1"/>
  <c r="AC610" i="15"/>
  <c r="AB609" i="16" s="1"/>
  <c r="AC609" i="15"/>
  <c r="AB608" i="16" s="1"/>
  <c r="AC608" i="15"/>
  <c r="AB607" i="16" s="1"/>
  <c r="AC607" i="15"/>
  <c r="AB606" i="16" s="1"/>
  <c r="AC606" i="15"/>
  <c r="AB605" i="16" s="1"/>
  <c r="AC605" i="15"/>
  <c r="AB604" i="16" s="1"/>
  <c r="AC604" i="15"/>
  <c r="AB603" i="16" s="1"/>
  <c r="AC603" i="15"/>
  <c r="AB602" i="16" s="1"/>
  <c r="AC602" i="15"/>
  <c r="AB601" i="16" s="1"/>
  <c r="AC601" i="15"/>
  <c r="AB600" i="16" s="1"/>
  <c r="AC600" i="15"/>
  <c r="AB599" i="16" s="1"/>
  <c r="AC599" i="15"/>
  <c r="AB598" i="16" s="1"/>
  <c r="AC598" i="15"/>
  <c r="AB597" i="16" s="1"/>
  <c r="AC597" i="15"/>
  <c r="AB596" i="16" s="1"/>
  <c r="AC596" i="15"/>
  <c r="AB595" i="16" s="1"/>
  <c r="AC595" i="15"/>
  <c r="AB594" i="16" s="1"/>
  <c r="AC594" i="15"/>
  <c r="AB593" i="16" s="1"/>
  <c r="AC593" i="15"/>
  <c r="AB592" i="16" s="1"/>
  <c r="AC592" i="15"/>
  <c r="AB591" i="16" s="1"/>
  <c r="AC591" i="15"/>
  <c r="AB590" i="16" s="1"/>
  <c r="AC590" i="15"/>
  <c r="AB589" i="16" s="1"/>
  <c r="AC589" i="15"/>
  <c r="AB588" i="16" s="1"/>
  <c r="AC588" i="15"/>
  <c r="AB587" i="16" s="1"/>
  <c r="AC587" i="15"/>
  <c r="AB586" i="16" s="1"/>
  <c r="AC586" i="15"/>
  <c r="AB585" i="16" s="1"/>
  <c r="AC585" i="15"/>
  <c r="AB584" i="16" s="1"/>
  <c r="AC584" i="15"/>
  <c r="AB583" i="16" s="1"/>
  <c r="AC583" i="15"/>
  <c r="AB582" i="16" s="1"/>
  <c r="AC582" i="15"/>
  <c r="AB581" i="16" s="1"/>
  <c r="AC581" i="15"/>
  <c r="AB580" i="16" s="1"/>
  <c r="AC580" i="15"/>
  <c r="AB579" i="16" s="1"/>
  <c r="AC579" i="15"/>
  <c r="AB578" i="16" s="1"/>
  <c r="AC578" i="15"/>
  <c r="AB577" i="16" s="1"/>
  <c r="AC577" i="15"/>
  <c r="AB576" i="16" s="1"/>
  <c r="AC576" i="15"/>
  <c r="AB575" i="16" s="1"/>
  <c r="AC575" i="15"/>
  <c r="AB574" i="16" s="1"/>
  <c r="AC574" i="15"/>
  <c r="AB573" i="16" s="1"/>
  <c r="AC573" i="15"/>
  <c r="AB572" i="16" s="1"/>
  <c r="AC572" i="15"/>
  <c r="AB571" i="16" s="1"/>
  <c r="AC571" i="15"/>
  <c r="AB570" i="16" s="1"/>
  <c r="AC570" i="15"/>
  <c r="AB569" i="16" s="1"/>
  <c r="AC569" i="15"/>
  <c r="AB568" i="16" s="1"/>
  <c r="AC567" i="15"/>
  <c r="AB566" i="16" s="1"/>
  <c r="AC566" i="15"/>
  <c r="AB565" i="16" s="1"/>
  <c r="AC565" i="15"/>
  <c r="AB564" i="16" s="1"/>
  <c r="AC564" i="15"/>
  <c r="AB563" i="16" s="1"/>
  <c r="AC563" i="15"/>
  <c r="AB562" i="16" s="1"/>
  <c r="AC562" i="15"/>
  <c r="AB561" i="16" s="1"/>
  <c r="AC561" i="15"/>
  <c r="AB560" i="16" s="1"/>
  <c r="AC560" i="15"/>
  <c r="AB559" i="16" s="1"/>
  <c r="AC559" i="15"/>
  <c r="AB558" i="16" s="1"/>
  <c r="AC558" i="15"/>
  <c r="AB557" i="16" s="1"/>
  <c r="AC557" i="15"/>
  <c r="AB556" i="16" s="1"/>
  <c r="AC556" i="15"/>
  <c r="AB555" i="16" s="1"/>
  <c r="AC555" i="15"/>
  <c r="AB554" i="16" s="1"/>
  <c r="AC554" i="15"/>
  <c r="AB553" i="16" s="1"/>
  <c r="AC553" i="15"/>
  <c r="AB552" i="16" s="1"/>
  <c r="AC552" i="15"/>
  <c r="AB551" i="16" s="1"/>
  <c r="AC551" i="15"/>
  <c r="AB550" i="16" s="1"/>
  <c r="AC550" i="15"/>
  <c r="AB549" i="16" s="1"/>
  <c r="AC549" i="15"/>
  <c r="AB548" i="16" s="1"/>
  <c r="AC548" i="15"/>
  <c r="AB547" i="16" s="1"/>
  <c r="AC547" i="15"/>
  <c r="AB546" i="16" s="1"/>
  <c r="AC546" i="15"/>
  <c r="AB545" i="16" s="1"/>
  <c r="AC545" i="15"/>
  <c r="AB544" i="16" s="1"/>
  <c r="AC544" i="15"/>
  <c r="AB543" i="16" s="1"/>
  <c r="AC543" i="15"/>
  <c r="AB542" i="16" s="1"/>
  <c r="AC542" i="15"/>
  <c r="AB541" i="16" s="1"/>
  <c r="AC541" i="15"/>
  <c r="AB540" i="16" s="1"/>
  <c r="AC540" i="15"/>
  <c r="AB539" i="16" s="1"/>
  <c r="AC539" i="15"/>
  <c r="AB538" i="16" s="1"/>
  <c r="AC538" i="15"/>
  <c r="AB537" i="16" s="1"/>
  <c r="AC537" i="15"/>
  <c r="AB536" i="16" s="1"/>
  <c r="AC536" i="15"/>
  <c r="AB535" i="16" s="1"/>
  <c r="AC535" i="15"/>
  <c r="AB534" i="16" s="1"/>
  <c r="AC534" i="15"/>
  <c r="AB533" i="16" s="1"/>
  <c r="AC533" i="15"/>
  <c r="AB532" i="16" s="1"/>
  <c r="AC532" i="15"/>
  <c r="AB531" i="16" s="1"/>
  <c r="AC530" i="15"/>
  <c r="AB529" i="16" s="1"/>
  <c r="AC529" i="15"/>
  <c r="AB528" i="16" s="1"/>
  <c r="AC528" i="15"/>
  <c r="AB527" i="16" s="1"/>
  <c r="AC527" i="15"/>
  <c r="AB526" i="16" s="1"/>
  <c r="AC526" i="15"/>
  <c r="AB525" i="16" s="1"/>
  <c r="AC525" i="15"/>
  <c r="AB524" i="16" s="1"/>
  <c r="AC524" i="15"/>
  <c r="AB523" i="16" s="1"/>
  <c r="AC523" i="15"/>
  <c r="AB522" i="16" s="1"/>
  <c r="AC522" i="15"/>
  <c r="AB521" i="16" s="1"/>
  <c r="AC520" i="15"/>
  <c r="AB519" i="16" s="1"/>
  <c r="AC519" i="15"/>
  <c r="AB518" i="16" s="1"/>
  <c r="AC518" i="15"/>
  <c r="AB517" i="16" s="1"/>
  <c r="AC517" i="15"/>
  <c r="AB516" i="16" s="1"/>
  <c r="AC516" i="15"/>
  <c r="AB515" i="16" s="1"/>
  <c r="AC515" i="15"/>
  <c r="AB514" i="16" s="1"/>
  <c r="AC514" i="15"/>
  <c r="AB513" i="16" s="1"/>
  <c r="AC513" i="15"/>
  <c r="AB512" i="16" s="1"/>
  <c r="AC512" i="15"/>
  <c r="AB511" i="16" s="1"/>
  <c r="AC511" i="15"/>
  <c r="AB510" i="16" s="1"/>
  <c r="AC510" i="15"/>
  <c r="AB509" i="16" s="1"/>
  <c r="AC509" i="15"/>
  <c r="AB508" i="16" s="1"/>
  <c r="AC508" i="15"/>
  <c r="AB507" i="16" s="1"/>
  <c r="AC507" i="15"/>
  <c r="AB506" i="16" s="1"/>
  <c r="AC506" i="15"/>
  <c r="AB505" i="16" s="1"/>
  <c r="AC505" i="15"/>
  <c r="AB504" i="16" s="1"/>
  <c r="AC504" i="15"/>
  <c r="AB503" i="16" s="1"/>
  <c r="AC503" i="15"/>
  <c r="AB502" i="16" s="1"/>
  <c r="AC502" i="15"/>
  <c r="AB501" i="16" s="1"/>
  <c r="AC501" i="15"/>
  <c r="AB500" i="16" s="1"/>
  <c r="AC500" i="15"/>
  <c r="AB499" i="16" s="1"/>
  <c r="AC499" i="15"/>
  <c r="AB498" i="16" s="1"/>
  <c r="AC498" i="15"/>
  <c r="AB497" i="16" s="1"/>
  <c r="AC497" i="15"/>
  <c r="AB496" i="16" s="1"/>
  <c r="AC496" i="15"/>
  <c r="AB495" i="16" s="1"/>
  <c r="AC495" i="15"/>
  <c r="AB494" i="16" s="1"/>
  <c r="AC494" i="15"/>
  <c r="AB493" i="16" s="1"/>
  <c r="AC493" i="15"/>
  <c r="AB492" i="16" s="1"/>
  <c r="AC492" i="15"/>
  <c r="AB491" i="16" s="1"/>
  <c r="AC491" i="15"/>
  <c r="AB490" i="16" s="1"/>
  <c r="AC490" i="15"/>
  <c r="AB489" i="16" s="1"/>
  <c r="AC489" i="15"/>
  <c r="AB488" i="16" s="1"/>
  <c r="AC488" i="15"/>
  <c r="AB487" i="16" s="1"/>
  <c r="AC487" i="15"/>
  <c r="AB486" i="16" s="1"/>
  <c r="AC486" i="15"/>
  <c r="AB485" i="16" s="1"/>
  <c r="AC485" i="15"/>
  <c r="AB484" i="16" s="1"/>
  <c r="AC484" i="15"/>
  <c r="AB483" i="16" s="1"/>
  <c r="AC483" i="15"/>
  <c r="AB482" i="16" s="1"/>
  <c r="AC482" i="15"/>
  <c r="AB481" i="16" s="1"/>
  <c r="AC481" i="15"/>
  <c r="AB480" i="16" s="1"/>
  <c r="AC480" i="15"/>
  <c r="AB479" i="16" s="1"/>
  <c r="AC479" i="15"/>
  <c r="AB478" i="16" s="1"/>
  <c r="AC478" i="15"/>
  <c r="AB477" i="16" s="1"/>
  <c r="AC477" i="15"/>
  <c r="AB476" i="16" s="1"/>
  <c r="AC476" i="15"/>
  <c r="AB475" i="16" s="1"/>
  <c r="AC475" i="15"/>
  <c r="AB474" i="16" s="1"/>
  <c r="AC474" i="15"/>
  <c r="AB473" i="16" s="1"/>
  <c r="AC473" i="15"/>
  <c r="AB472" i="16" s="1"/>
  <c r="AC472" i="15"/>
  <c r="AB471" i="16" s="1"/>
  <c r="AC471" i="15"/>
  <c r="AB470" i="16" s="1"/>
  <c r="AC470" i="15"/>
  <c r="AB469" i="16" s="1"/>
  <c r="AC469" i="15"/>
  <c r="AB468" i="16" s="1"/>
  <c r="AC468" i="15"/>
  <c r="AB467" i="16" s="1"/>
  <c r="AC467" i="15"/>
  <c r="AB466" i="16" s="1"/>
  <c r="AC466" i="15"/>
  <c r="AB465" i="16" s="1"/>
  <c r="AC465" i="15"/>
  <c r="AB464" i="16" s="1"/>
  <c r="AC464" i="15"/>
  <c r="AB463" i="16" s="1"/>
  <c r="AC463" i="15"/>
  <c r="AB462" i="16" s="1"/>
  <c r="AC462" i="15"/>
  <c r="AB461" i="16" s="1"/>
  <c r="AC461" i="15"/>
  <c r="AB460" i="16" s="1"/>
  <c r="AC460" i="15"/>
  <c r="AB459" i="16" s="1"/>
  <c r="AC459" i="15"/>
  <c r="AB458" i="16" s="1"/>
  <c r="AC458" i="15"/>
  <c r="AB457" i="16" s="1"/>
  <c r="AC457" i="15"/>
  <c r="AB456" i="16" s="1"/>
  <c r="AC456" i="15"/>
  <c r="AB455" i="16" s="1"/>
  <c r="AC455" i="15"/>
  <c r="AB454" i="16" s="1"/>
  <c r="AC454" i="15"/>
  <c r="AB453" i="16" s="1"/>
  <c r="AC453" i="15"/>
  <c r="AB452" i="16" s="1"/>
  <c r="AC452" i="15"/>
  <c r="AB451" i="16" s="1"/>
  <c r="AC451" i="15"/>
  <c r="AB450" i="16" s="1"/>
  <c r="AC450" i="15"/>
  <c r="AB449" i="16" s="1"/>
  <c r="AC449" i="15"/>
  <c r="AB448" i="16" s="1"/>
  <c r="AC448" i="15"/>
  <c r="AB447" i="16" s="1"/>
  <c r="AC447" i="15"/>
  <c r="AB446" i="16" s="1"/>
  <c r="AC446" i="15"/>
  <c r="AB445" i="16" s="1"/>
  <c r="AC445" i="15"/>
  <c r="AB444" i="16" s="1"/>
  <c r="AC444" i="15"/>
  <c r="AB443" i="16" s="1"/>
  <c r="AC443" i="15"/>
  <c r="AB442" i="16" s="1"/>
  <c r="AC442" i="15"/>
  <c r="AB441" i="16" s="1"/>
  <c r="AC441" i="15"/>
  <c r="AB440" i="16" s="1"/>
  <c r="AC440" i="15"/>
  <c r="AB439" i="16" s="1"/>
  <c r="AC439" i="15"/>
  <c r="AB438" i="16" s="1"/>
  <c r="AC438" i="15"/>
  <c r="AB437" i="16" s="1"/>
  <c r="AC437" i="15"/>
  <c r="AB436" i="16" s="1"/>
  <c r="AC436" i="15"/>
  <c r="AB435" i="16" s="1"/>
  <c r="AC435" i="15"/>
  <c r="AB434" i="16" s="1"/>
  <c r="AC434" i="15"/>
  <c r="AB433" i="16" s="1"/>
  <c r="AC433" i="15"/>
  <c r="AB432" i="16" s="1"/>
  <c r="AC432" i="15"/>
  <c r="AB431" i="16" s="1"/>
  <c r="AC431" i="15"/>
  <c r="AB430" i="16" s="1"/>
  <c r="AC430" i="15"/>
  <c r="AB429" i="16" s="1"/>
  <c r="AC429" i="15"/>
  <c r="AB428" i="16" s="1"/>
  <c r="AC428" i="15"/>
  <c r="AB427" i="16" s="1"/>
  <c r="AC427" i="15"/>
  <c r="AB426" i="16" s="1"/>
  <c r="AC426" i="15"/>
  <c r="AB425" i="16" s="1"/>
  <c r="AC425" i="15"/>
  <c r="AB424" i="16" s="1"/>
  <c r="AC424" i="15"/>
  <c r="AB423" i="16" s="1"/>
  <c r="AC423" i="15"/>
  <c r="AB422" i="16" s="1"/>
  <c r="AC422" i="15"/>
  <c r="AB421" i="16" s="1"/>
  <c r="AC421" i="15"/>
  <c r="AB420" i="16" s="1"/>
  <c r="AC420" i="15"/>
  <c r="AB419" i="16" s="1"/>
  <c r="AC419" i="15"/>
  <c r="AB418" i="16" s="1"/>
  <c r="AC418" i="15"/>
  <c r="AB417" i="16" s="1"/>
  <c r="AC417" i="15"/>
  <c r="AB416" i="16" s="1"/>
  <c r="AC416" i="15"/>
  <c r="AB415" i="16" s="1"/>
  <c r="AC415" i="15"/>
  <c r="AB414" i="16" s="1"/>
  <c r="AC414" i="15"/>
  <c r="AB413" i="16" s="1"/>
  <c r="AC413" i="15"/>
  <c r="AB412" i="16" s="1"/>
  <c r="AC412" i="15"/>
  <c r="AB411" i="16" s="1"/>
  <c r="AC411" i="15"/>
  <c r="AB410" i="16" s="1"/>
  <c r="AC410" i="15"/>
  <c r="AB409" i="16" s="1"/>
  <c r="AC409" i="15"/>
  <c r="AB408" i="16" s="1"/>
  <c r="AC408" i="15"/>
  <c r="AB407" i="16" s="1"/>
  <c r="AC407" i="15"/>
  <c r="AC406" i="15"/>
  <c r="AB405" i="16" s="1"/>
  <c r="AC405" i="15"/>
  <c r="AB404" i="16" s="1"/>
  <c r="AC404" i="15"/>
  <c r="AB403" i="16" s="1"/>
  <c r="AC403" i="15"/>
  <c r="AB402" i="16" s="1"/>
  <c r="AC402" i="15"/>
  <c r="AB401" i="16" s="1"/>
  <c r="AC401" i="15"/>
  <c r="AB400" i="16" s="1"/>
  <c r="AC400" i="15"/>
  <c r="AB399" i="16" s="1"/>
  <c r="AC399" i="15"/>
  <c r="AB398" i="16" s="1"/>
  <c r="AC398" i="15"/>
  <c r="AB397" i="16" s="1"/>
  <c r="AC397" i="15"/>
  <c r="AB396" i="16" s="1"/>
  <c r="AC396" i="15"/>
  <c r="AB395" i="16" s="1"/>
  <c r="AC395" i="15"/>
  <c r="AB394" i="16" s="1"/>
  <c r="AC394" i="15"/>
  <c r="AB393" i="16" s="1"/>
  <c r="AC393" i="15"/>
  <c r="AB392" i="16" s="1"/>
  <c r="AC392" i="15"/>
  <c r="AB391" i="16" s="1"/>
  <c r="AC391" i="15"/>
  <c r="AB390" i="16" s="1"/>
  <c r="AC390" i="15"/>
  <c r="AB389" i="16" s="1"/>
  <c r="AC389" i="15"/>
  <c r="AB388" i="16" s="1"/>
  <c r="AC388" i="15"/>
  <c r="AB387" i="16" s="1"/>
  <c r="AC387" i="15"/>
  <c r="AB386" i="16" s="1"/>
  <c r="AC386" i="15"/>
  <c r="AB385" i="16" s="1"/>
  <c r="AC385" i="15"/>
  <c r="AB384" i="16" s="1"/>
  <c r="AC384" i="15"/>
  <c r="AB383" i="16" s="1"/>
  <c r="AC383" i="15"/>
  <c r="AB382" i="16" s="1"/>
  <c r="AC382" i="15"/>
  <c r="AB381" i="16" s="1"/>
  <c r="AC381" i="15"/>
  <c r="AB380" i="16" s="1"/>
  <c r="AC380" i="15"/>
  <c r="AB379" i="16" s="1"/>
  <c r="AC379" i="15"/>
  <c r="AB378" i="16" s="1"/>
  <c r="AC378" i="15"/>
  <c r="AB377" i="16" s="1"/>
  <c r="AC377" i="15"/>
  <c r="AB376" i="16" s="1"/>
  <c r="AC376" i="15"/>
  <c r="AB375" i="16" s="1"/>
  <c r="AC375" i="15"/>
  <c r="AB374" i="16" s="1"/>
  <c r="AC374" i="15"/>
  <c r="AB373" i="16" s="1"/>
  <c r="AC373" i="15"/>
  <c r="AB372" i="16" s="1"/>
  <c r="AC372" i="15"/>
  <c r="AB371" i="16" s="1"/>
  <c r="AC371" i="15"/>
  <c r="AB370" i="16" s="1"/>
  <c r="AC370" i="15"/>
  <c r="AB369" i="16" s="1"/>
  <c r="AC369" i="15"/>
  <c r="AB368" i="16" s="1"/>
  <c r="AC368" i="15"/>
  <c r="AB367" i="16" s="1"/>
  <c r="AC367" i="15"/>
  <c r="AB366" i="16" s="1"/>
  <c r="AC366" i="15"/>
  <c r="AB365" i="16" s="1"/>
  <c r="AC365" i="15"/>
  <c r="AB364" i="16" s="1"/>
  <c r="AC364" i="15"/>
  <c r="AB363" i="16" s="1"/>
  <c r="AC363" i="15"/>
  <c r="AB362" i="16" s="1"/>
  <c r="AC362" i="15"/>
  <c r="AB361" i="16" s="1"/>
  <c r="AC361" i="15"/>
  <c r="AB360" i="16" s="1"/>
  <c r="AC360" i="15"/>
  <c r="AB359" i="16" s="1"/>
  <c r="AC359" i="15"/>
  <c r="AB358" i="16" s="1"/>
  <c r="AC358" i="15"/>
  <c r="AB357" i="16" s="1"/>
  <c r="AC357" i="15"/>
  <c r="AB356" i="16" s="1"/>
  <c r="AC356" i="15"/>
  <c r="AB355" i="16" s="1"/>
  <c r="AC355" i="15"/>
  <c r="AB354" i="16" s="1"/>
  <c r="AC354" i="15"/>
  <c r="AB353" i="16" s="1"/>
  <c r="AC353" i="15"/>
  <c r="AB352" i="16" s="1"/>
  <c r="AC352" i="15"/>
  <c r="AB351" i="16" s="1"/>
  <c r="AC351" i="15"/>
  <c r="AB350" i="16" s="1"/>
  <c r="AC350" i="15"/>
  <c r="AB349" i="16" s="1"/>
  <c r="AC349" i="15"/>
  <c r="AB348" i="16" s="1"/>
  <c r="AC348" i="15"/>
  <c r="AB347" i="16" s="1"/>
  <c r="AC347" i="15"/>
  <c r="AB346" i="16" s="1"/>
  <c r="AC346" i="15"/>
  <c r="AB345" i="16" s="1"/>
  <c r="AC345" i="15"/>
  <c r="AB344" i="16" s="1"/>
  <c r="AC344" i="15"/>
  <c r="AB343" i="16" s="1"/>
  <c r="AC343" i="15"/>
  <c r="AB342" i="16" s="1"/>
  <c r="AC342" i="15"/>
  <c r="AB341" i="16" s="1"/>
  <c r="AC341" i="15"/>
  <c r="AB340" i="16" s="1"/>
  <c r="AC340" i="15"/>
  <c r="AB339" i="16" s="1"/>
  <c r="AC339" i="15"/>
  <c r="AB338" i="16" s="1"/>
  <c r="AC338" i="15"/>
  <c r="AB337" i="16" s="1"/>
  <c r="AC337" i="15"/>
  <c r="AB336" i="16" s="1"/>
  <c r="AC336" i="15"/>
  <c r="AB335" i="16" s="1"/>
  <c r="AC335" i="15"/>
  <c r="AB334" i="16" s="1"/>
  <c r="AC334" i="15"/>
  <c r="AB333" i="16" s="1"/>
  <c r="AC333" i="15"/>
  <c r="AB332" i="16" s="1"/>
  <c r="AC332" i="15"/>
  <c r="AB331" i="16" s="1"/>
  <c r="AC331" i="15"/>
  <c r="AB330" i="16" s="1"/>
  <c r="AC330" i="15"/>
  <c r="AB329" i="16" s="1"/>
  <c r="AC329" i="15"/>
  <c r="AB328" i="16" s="1"/>
  <c r="AC328" i="15"/>
  <c r="AB327" i="16" s="1"/>
  <c r="AC327" i="15"/>
  <c r="AB326" i="16" s="1"/>
  <c r="AC326" i="15"/>
  <c r="AB325" i="16" s="1"/>
  <c r="AC325" i="15"/>
  <c r="AB324" i="16" s="1"/>
  <c r="AC324" i="15"/>
  <c r="AB323" i="16" s="1"/>
  <c r="AC323" i="15"/>
  <c r="AB322" i="16" s="1"/>
  <c r="AC322" i="15"/>
  <c r="AB321" i="16" s="1"/>
  <c r="AC321" i="15"/>
  <c r="AB320" i="16" s="1"/>
  <c r="AC320" i="15"/>
  <c r="AB319" i="16" s="1"/>
  <c r="AC319" i="15"/>
  <c r="AB318" i="16" s="1"/>
  <c r="AC318" i="15"/>
  <c r="AB317" i="16" s="1"/>
  <c r="AC317" i="15"/>
  <c r="AB316" i="16" s="1"/>
  <c r="AC316" i="15"/>
  <c r="AB315" i="16" s="1"/>
  <c r="AC315" i="15"/>
  <c r="AB314" i="16" s="1"/>
  <c r="AC314" i="15"/>
  <c r="AB313" i="16" s="1"/>
  <c r="AC313" i="15"/>
  <c r="AB312" i="16" s="1"/>
  <c r="AC312" i="15"/>
  <c r="AB311" i="16" s="1"/>
  <c r="AC311" i="15"/>
  <c r="AB310" i="16" s="1"/>
  <c r="AC310" i="15"/>
  <c r="AB309" i="16" s="1"/>
  <c r="AC309" i="15"/>
  <c r="AB308" i="16" s="1"/>
  <c r="AC308" i="15"/>
  <c r="AB307" i="16" s="1"/>
  <c r="AC307" i="15"/>
  <c r="AB306" i="16" s="1"/>
  <c r="AC306" i="15"/>
  <c r="AB305" i="16" s="1"/>
  <c r="AC305" i="15"/>
  <c r="AB304" i="16" s="1"/>
  <c r="AC304" i="15"/>
  <c r="AB303" i="16" s="1"/>
  <c r="AC303" i="15"/>
  <c r="AB302" i="16" s="1"/>
  <c r="AC302" i="15"/>
  <c r="AB301" i="16" s="1"/>
  <c r="AC301" i="15"/>
  <c r="AB300" i="16" s="1"/>
  <c r="AC300" i="15"/>
  <c r="AB299" i="16" s="1"/>
  <c r="AC299" i="15"/>
  <c r="AB298" i="16" s="1"/>
  <c r="AC298" i="15"/>
  <c r="AB297" i="16" s="1"/>
  <c r="AC297" i="15"/>
  <c r="AB296" i="16" s="1"/>
  <c r="AC296" i="15"/>
  <c r="AB295" i="16" s="1"/>
  <c r="AC295" i="15"/>
  <c r="AB294" i="16" s="1"/>
  <c r="AC294" i="15"/>
  <c r="AB293" i="16" s="1"/>
  <c r="AC293" i="15"/>
  <c r="AB292" i="16" s="1"/>
  <c r="AC292" i="15"/>
  <c r="AB291" i="16" s="1"/>
  <c r="AC291" i="15"/>
  <c r="AB290" i="16" s="1"/>
  <c r="AC290" i="15"/>
  <c r="AB289" i="16" s="1"/>
  <c r="AC289" i="15"/>
  <c r="AB288" i="16" s="1"/>
  <c r="AC288" i="15"/>
  <c r="AB287" i="16" s="1"/>
  <c r="AC287" i="15"/>
  <c r="AB286" i="16" s="1"/>
  <c r="AC286" i="15"/>
  <c r="AB285" i="16" s="1"/>
  <c r="AC285" i="15"/>
  <c r="AB284" i="16" s="1"/>
  <c r="AC284" i="15"/>
  <c r="AB283" i="16" s="1"/>
  <c r="AC283" i="15"/>
  <c r="AB282" i="16" s="1"/>
  <c r="AC282" i="15"/>
  <c r="AB281" i="16" s="1"/>
  <c r="AC281" i="15"/>
  <c r="AB280" i="16" s="1"/>
  <c r="AC280" i="15"/>
  <c r="AB279" i="16" s="1"/>
  <c r="AC279" i="15"/>
  <c r="AB278" i="16" s="1"/>
  <c r="AC278" i="15"/>
  <c r="AB277" i="16" s="1"/>
  <c r="AC277" i="15"/>
  <c r="AB276" i="16" s="1"/>
  <c r="AC276" i="15"/>
  <c r="AB275" i="16" s="1"/>
  <c r="AC275" i="15"/>
  <c r="AB274" i="16" s="1"/>
  <c r="AC274" i="15"/>
  <c r="AB273" i="16" s="1"/>
  <c r="AC273" i="15"/>
  <c r="AB272" i="16" s="1"/>
  <c r="AC272" i="15"/>
  <c r="AB271" i="16" s="1"/>
  <c r="AC271" i="15"/>
  <c r="AB270" i="16" s="1"/>
  <c r="AC270" i="15"/>
  <c r="AB269" i="16" s="1"/>
  <c r="AC269" i="15"/>
  <c r="AB268" i="16" s="1"/>
  <c r="AC268" i="15"/>
  <c r="AB267" i="16" s="1"/>
  <c r="AC267" i="15"/>
  <c r="AB266" i="16" s="1"/>
  <c r="AC266" i="15"/>
  <c r="AB265" i="16" s="1"/>
  <c r="AC265" i="15"/>
  <c r="AB264" i="16" s="1"/>
  <c r="AC264" i="15"/>
  <c r="AB263" i="16" s="1"/>
  <c r="AC263" i="15"/>
  <c r="AB262" i="16" s="1"/>
  <c r="AC262" i="15"/>
  <c r="AB261" i="16" s="1"/>
  <c r="AC261" i="15"/>
  <c r="AB260" i="16" s="1"/>
  <c r="AC260" i="15"/>
  <c r="AB259" i="16" s="1"/>
  <c r="AC259" i="15"/>
  <c r="AB258" i="16" s="1"/>
  <c r="AC258" i="15"/>
  <c r="AB257" i="16" s="1"/>
  <c r="AC257" i="15"/>
  <c r="AB256" i="16" s="1"/>
  <c r="AC256" i="15"/>
  <c r="AB255" i="16" s="1"/>
  <c r="AC255" i="15"/>
  <c r="AB254" i="16" s="1"/>
  <c r="AC254" i="15"/>
  <c r="AB253" i="16" s="1"/>
  <c r="AC253" i="15"/>
  <c r="AB252" i="16" s="1"/>
  <c r="AC252" i="15"/>
  <c r="AB251" i="16" s="1"/>
  <c r="AC251" i="15"/>
  <c r="AB250" i="16" s="1"/>
  <c r="AC250" i="15"/>
  <c r="AB249" i="16" s="1"/>
  <c r="AC249" i="15"/>
  <c r="AB248" i="16" s="1"/>
  <c r="AC248" i="15"/>
  <c r="AB247" i="16" s="1"/>
  <c r="AC247" i="15"/>
  <c r="AB246" i="16" s="1"/>
  <c r="AC246" i="15"/>
  <c r="AB245" i="16" s="1"/>
  <c r="AC245" i="15"/>
  <c r="AB244" i="16" s="1"/>
  <c r="AC244" i="15"/>
  <c r="AB243" i="16" s="1"/>
  <c r="AC189" i="15"/>
  <c r="AB188" i="16" s="1"/>
  <c r="AV820" i="26" l="1"/>
  <c r="AV826" i="26"/>
  <c r="AY17" i="26"/>
  <c r="BG17" i="26" s="1"/>
  <c r="AX826" i="26"/>
  <c r="AX820" i="26"/>
  <c r="AW827" i="26"/>
  <c r="AU827" i="26"/>
  <c r="CF7" i="15"/>
  <c r="AF817" i="16"/>
  <c r="AF815" i="16"/>
  <c r="AF813" i="16"/>
  <c r="AF811" i="16"/>
  <c r="AF809" i="16"/>
  <c r="AF807" i="16"/>
  <c r="AF805" i="16"/>
  <c r="AF803" i="16"/>
  <c r="AF801" i="16"/>
  <c r="AF799" i="16"/>
  <c r="AF797" i="16"/>
  <c r="AF795" i="16"/>
  <c r="AF793" i="16"/>
  <c r="AF791" i="16"/>
  <c r="AF769" i="16"/>
  <c r="AF767" i="16"/>
  <c r="AF765" i="16"/>
  <c r="AF763" i="16"/>
  <c r="AF761" i="16"/>
  <c r="AF759" i="16"/>
  <c r="AF757" i="16"/>
  <c r="AF755" i="16"/>
  <c r="AF753" i="16"/>
  <c r="AF751" i="16"/>
  <c r="AF749" i="16"/>
  <c r="AF747" i="16"/>
  <c r="AF745" i="16"/>
  <c r="AF743" i="16"/>
  <c r="AF741" i="16"/>
  <c r="AF739" i="16"/>
  <c r="AF737" i="16"/>
  <c r="AF735" i="16"/>
  <c r="AF733" i="16"/>
  <c r="AF731" i="16"/>
  <c r="AF729" i="16"/>
  <c r="AF727" i="16"/>
  <c r="AF725" i="16"/>
  <c r="AF723" i="16"/>
  <c r="AF721" i="16"/>
  <c r="AF719" i="16"/>
  <c r="AF717" i="16"/>
  <c r="AF715" i="16"/>
  <c r="AF713" i="16"/>
  <c r="AF711" i="16"/>
  <c r="AF709" i="16"/>
  <c r="AF707" i="16"/>
  <c r="AF705" i="16"/>
  <c r="AF703" i="16"/>
  <c r="AF701" i="16"/>
  <c r="AF699" i="16"/>
  <c r="AF697" i="16"/>
  <c r="AF695" i="16"/>
  <c r="AF693" i="16"/>
  <c r="AF691" i="16"/>
  <c r="AF689" i="16"/>
  <c r="AF687" i="16"/>
  <c r="AF685" i="16"/>
  <c r="AF683" i="16"/>
  <c r="AF681" i="16"/>
  <c r="AF679" i="16"/>
  <c r="AF677" i="16"/>
  <c r="AF675" i="16"/>
  <c r="AF673" i="16"/>
  <c r="AF671" i="16"/>
  <c r="AF669" i="16"/>
  <c r="AF667" i="16"/>
  <c r="AF665" i="16"/>
  <c r="AF663" i="16"/>
  <c r="AF661" i="16"/>
  <c r="AF659" i="16"/>
  <c r="AF657" i="16"/>
  <c r="AF655" i="16"/>
  <c r="AF653" i="16"/>
  <c r="AF651" i="16"/>
  <c r="AF649" i="16"/>
  <c r="AF647" i="16"/>
  <c r="AF645" i="16"/>
  <c r="AF643" i="16"/>
  <c r="AF641" i="16"/>
  <c r="AF639" i="16"/>
  <c r="AF637" i="16"/>
  <c r="AF635" i="16"/>
  <c r="AF633" i="16"/>
  <c r="AF631" i="16"/>
  <c r="AF629" i="16"/>
  <c r="AF627" i="16"/>
  <c r="AF625" i="16"/>
  <c r="AF623" i="16"/>
  <c r="AF621" i="16"/>
  <c r="AF619" i="16"/>
  <c r="AF617" i="16"/>
  <c r="AF615" i="16"/>
  <c r="AF613" i="16"/>
  <c r="AF611" i="16"/>
  <c r="AF609" i="16"/>
  <c r="AF607" i="16"/>
  <c r="AF605" i="16"/>
  <c r="AF603" i="16"/>
  <c r="AF601" i="16"/>
  <c r="AF599" i="16"/>
  <c r="AF597" i="16"/>
  <c r="AF595" i="16"/>
  <c r="AF593" i="16"/>
  <c r="AF591" i="16"/>
  <c r="AF589" i="16"/>
  <c r="AF587" i="16"/>
  <c r="AF585" i="16"/>
  <c r="AF583" i="16"/>
  <c r="AF581" i="16"/>
  <c r="AF579" i="16"/>
  <c r="AF577" i="16"/>
  <c r="AF575" i="16"/>
  <c r="AF573" i="16"/>
  <c r="AF571" i="16"/>
  <c r="AF569" i="16"/>
  <c r="AF565" i="16"/>
  <c r="AF563" i="16"/>
  <c r="AF561" i="16"/>
  <c r="AF559" i="16"/>
  <c r="AF557" i="16"/>
  <c r="AF555" i="16"/>
  <c r="AF553" i="16"/>
  <c r="AF818" i="16"/>
  <c r="AF816" i="16"/>
  <c r="AF814" i="16"/>
  <c r="AF812" i="16"/>
  <c r="AF810" i="16"/>
  <c r="AF808" i="16"/>
  <c r="AF806" i="16"/>
  <c r="AF804" i="16"/>
  <c r="AF802" i="16"/>
  <c r="AF800" i="16"/>
  <c r="AF798" i="16"/>
  <c r="AF796" i="16"/>
  <c r="AF794" i="16"/>
  <c r="AF792" i="16"/>
  <c r="AF790" i="16"/>
  <c r="AF774" i="16"/>
  <c r="AF770" i="16"/>
  <c r="AF768" i="16"/>
  <c r="AF766" i="16"/>
  <c r="AF764" i="16"/>
  <c r="AF762" i="16"/>
  <c r="AF760" i="16"/>
  <c r="AF758" i="16"/>
  <c r="AF756" i="16"/>
  <c r="AF754" i="16"/>
  <c r="AF752" i="16"/>
  <c r="AF750" i="16"/>
  <c r="AF748" i="16"/>
  <c r="AF746" i="16"/>
  <c r="AF744" i="16"/>
  <c r="AF742" i="16"/>
  <c r="AF740" i="16"/>
  <c r="AF738" i="16"/>
  <c r="AF736" i="16"/>
  <c r="AF734" i="16"/>
  <c r="AF732" i="16"/>
  <c r="AF730" i="16"/>
  <c r="AF728" i="16"/>
  <c r="AF726" i="16"/>
  <c r="AF724" i="16"/>
  <c r="AF722" i="16"/>
  <c r="AF720" i="16"/>
  <c r="AF718" i="16"/>
  <c r="AF716" i="16"/>
  <c r="AF714" i="16"/>
  <c r="AF712" i="16"/>
  <c r="AF710" i="16"/>
  <c r="AF708" i="16"/>
  <c r="AF706" i="16"/>
  <c r="AF704" i="16"/>
  <c r="AF702" i="16"/>
  <c r="AF700" i="16"/>
  <c r="AF698" i="16"/>
  <c r="AF696" i="16"/>
  <c r="AF694" i="16"/>
  <c r="AF692" i="16"/>
  <c r="AF690" i="16"/>
  <c r="AF688" i="16"/>
  <c r="AF686" i="16"/>
  <c r="AF684" i="16"/>
  <c r="AF682" i="16"/>
  <c r="AF680" i="16"/>
  <c r="AF678" i="16"/>
  <c r="AF676" i="16"/>
  <c r="AF674" i="16"/>
  <c r="AF672" i="16"/>
  <c r="AF670" i="16"/>
  <c r="AF668" i="16"/>
  <c r="AF666" i="16"/>
  <c r="AF664" i="16"/>
  <c r="AF662" i="16"/>
  <c r="AF660" i="16"/>
  <c r="AF658" i="16"/>
  <c r="AF656" i="16"/>
  <c r="AF654" i="16"/>
  <c r="AF652" i="16"/>
  <c r="AF650" i="16"/>
  <c r="AF648" i="16"/>
  <c r="AF646" i="16"/>
  <c r="AF644" i="16"/>
  <c r="AF642" i="16"/>
  <c r="AF640" i="16"/>
  <c r="AF638" i="16"/>
  <c r="AF636" i="16"/>
  <c r="AF634" i="16"/>
  <c r="AF632" i="16"/>
  <c r="AF630" i="16"/>
  <c r="AF628" i="16"/>
  <c r="AF626" i="16"/>
  <c r="AF624" i="16"/>
  <c r="AF622" i="16"/>
  <c r="AF620" i="16"/>
  <c r="AF618" i="16"/>
  <c r="AF616" i="16"/>
  <c r="AF614" i="16"/>
  <c r="AF612" i="16"/>
  <c r="AF610" i="16"/>
  <c r="AF608" i="16"/>
  <c r="AF606" i="16"/>
  <c r="AF604" i="16"/>
  <c r="AF602" i="16"/>
  <c r="AF600" i="16"/>
  <c r="AF598" i="16"/>
  <c r="AF596" i="16"/>
  <c r="AF594" i="16"/>
  <c r="AF592" i="16"/>
  <c r="AF590" i="16"/>
  <c r="AF588" i="16"/>
  <c r="AF586" i="16"/>
  <c r="AF584" i="16"/>
  <c r="AF582" i="16"/>
  <c r="AF580" i="16"/>
  <c r="AF578" i="16"/>
  <c r="AF576" i="16"/>
  <c r="AF574" i="16"/>
  <c r="AF572" i="16"/>
  <c r="AF570" i="16"/>
  <c r="AF568" i="16"/>
  <c r="AF566" i="16"/>
  <c r="AF564" i="16"/>
  <c r="AF562" i="16"/>
  <c r="AF560" i="16"/>
  <c r="AF558" i="16"/>
  <c r="AF556" i="16"/>
  <c r="AF554" i="16"/>
  <c r="AF552" i="16"/>
  <c r="AF550" i="16"/>
  <c r="AF548" i="16"/>
  <c r="AF546" i="16"/>
  <c r="AF544" i="16"/>
  <c r="AF542" i="16"/>
  <c r="AF540" i="16"/>
  <c r="AF538" i="16"/>
  <c r="AF536" i="16"/>
  <c r="AF534" i="16"/>
  <c r="AF532" i="16"/>
  <c r="AF528" i="16"/>
  <c r="AF526" i="16"/>
  <c r="AF524" i="16"/>
  <c r="AF522" i="16"/>
  <c r="AF518" i="16"/>
  <c r="AF516" i="16"/>
  <c r="AF514" i="16"/>
  <c r="AF512" i="16"/>
  <c r="AF510" i="16"/>
  <c r="AF508" i="16"/>
  <c r="AF506" i="16"/>
  <c r="AF504" i="16"/>
  <c r="AF502" i="16"/>
  <c r="AF500" i="16"/>
  <c r="AF498" i="16"/>
  <c r="AF496" i="16"/>
  <c r="AF494" i="16"/>
  <c r="AF492" i="16"/>
  <c r="AF490" i="16"/>
  <c r="AF488" i="16"/>
  <c r="AF486" i="16"/>
  <c r="AF484" i="16"/>
  <c r="AF482" i="16"/>
  <c r="AF480" i="16"/>
  <c r="AF478" i="16"/>
  <c r="AF476" i="16"/>
  <c r="AF474" i="16"/>
  <c r="AF472" i="16"/>
  <c r="AF470" i="16"/>
  <c r="AF468" i="16"/>
  <c r="AF466" i="16"/>
  <c r="AF464" i="16"/>
  <c r="AF462" i="16"/>
  <c r="AF460" i="16"/>
  <c r="AF458" i="16"/>
  <c r="AF456" i="16"/>
  <c r="AF454" i="16"/>
  <c r="AF452" i="16"/>
  <c r="AF450" i="16"/>
  <c r="AF448" i="16"/>
  <c r="AF446" i="16"/>
  <c r="AF444" i="16"/>
  <c r="AF442" i="16"/>
  <c r="AF440" i="16"/>
  <c r="AF438" i="16"/>
  <c r="AF436" i="16"/>
  <c r="AF434" i="16"/>
  <c r="AF432" i="16"/>
  <c r="AF430" i="16"/>
  <c r="AF428" i="16"/>
  <c r="AF426" i="16"/>
  <c r="AF424" i="16"/>
  <c r="AF422" i="16"/>
  <c r="AF420" i="16"/>
  <c r="AF418" i="16"/>
  <c r="AF416" i="16"/>
  <c r="AF414" i="16"/>
  <c r="AF412" i="16"/>
  <c r="AF410" i="16"/>
  <c r="AF408" i="16"/>
  <c r="AF406" i="16"/>
  <c r="AF404" i="16"/>
  <c r="AF402" i="16"/>
  <c r="AF400" i="16"/>
  <c r="AF398" i="16"/>
  <c r="AF396" i="16"/>
  <c r="AF394" i="16"/>
  <c r="AF392" i="16"/>
  <c r="AF390" i="16"/>
  <c r="AF388" i="16"/>
  <c r="AF386" i="16"/>
  <c r="AF384" i="16"/>
  <c r="AF382" i="16"/>
  <c r="AF380" i="16"/>
  <c r="AF378" i="16"/>
  <c r="AF376" i="16"/>
  <c r="AF374" i="16"/>
  <c r="AF372" i="16"/>
  <c r="AF370" i="16"/>
  <c r="AF368" i="16"/>
  <c r="AF366" i="16"/>
  <c r="AF364" i="16"/>
  <c r="AF362" i="16"/>
  <c r="AF360" i="16"/>
  <c r="AF358" i="16"/>
  <c r="AF356" i="16"/>
  <c r="AF354" i="16"/>
  <c r="AF352" i="16"/>
  <c r="AF350" i="16"/>
  <c r="AF348" i="16"/>
  <c r="AF346" i="16"/>
  <c r="AF344" i="16"/>
  <c r="AF342" i="16"/>
  <c r="AF340" i="16"/>
  <c r="AF338" i="16"/>
  <c r="AF336" i="16"/>
  <c r="AF334" i="16"/>
  <c r="AF332" i="16"/>
  <c r="AF330" i="16"/>
  <c r="AF328" i="16"/>
  <c r="AF326" i="16"/>
  <c r="AF324" i="16"/>
  <c r="AF322" i="16"/>
  <c r="AF320" i="16"/>
  <c r="AF318" i="16"/>
  <c r="AF316" i="16"/>
  <c r="AF314" i="16"/>
  <c r="AF312" i="16"/>
  <c r="AF310" i="16"/>
  <c r="AF308" i="16"/>
  <c r="AF306" i="16"/>
  <c r="AF304" i="16"/>
  <c r="AF302" i="16"/>
  <c r="AF300" i="16"/>
  <c r="AF298" i="16"/>
  <c r="AF296" i="16"/>
  <c r="AF294" i="16"/>
  <c r="AF292" i="16"/>
  <c r="AF290" i="16"/>
  <c r="AF288" i="16"/>
  <c r="AF286" i="16"/>
  <c r="AF284" i="16"/>
  <c r="AF282" i="16"/>
  <c r="AF280" i="16"/>
  <c r="AF278" i="16"/>
  <c r="AF276" i="16"/>
  <c r="AF274" i="16"/>
  <c r="AF272" i="16"/>
  <c r="AF270" i="16"/>
  <c r="AF268" i="16"/>
  <c r="AF266" i="16"/>
  <c r="AF264" i="16"/>
  <c r="AF262" i="16"/>
  <c r="AF260" i="16"/>
  <c r="AF258" i="16"/>
  <c r="AF256" i="16"/>
  <c r="AF254" i="16"/>
  <c r="AF252" i="16"/>
  <c r="AF250" i="16"/>
  <c r="AF248" i="16"/>
  <c r="AF246" i="16"/>
  <c r="AF244" i="16"/>
  <c r="AF188" i="16"/>
  <c r="AF551" i="16"/>
  <c r="AF549" i="16"/>
  <c r="AF547" i="16"/>
  <c r="AF545" i="16"/>
  <c r="AF543" i="16"/>
  <c r="AF541" i="16"/>
  <c r="AF539" i="16"/>
  <c r="AF537" i="16"/>
  <c r="AF535" i="16"/>
  <c r="AF533" i="16"/>
  <c r="AF531" i="16"/>
  <c r="AF529" i="16"/>
  <c r="AF527" i="16"/>
  <c r="AF525" i="16"/>
  <c r="AF523" i="16"/>
  <c r="AF521" i="16"/>
  <c r="AF519" i="16"/>
  <c r="AF517" i="16"/>
  <c r="AF515" i="16"/>
  <c r="AF513" i="16"/>
  <c r="AF511" i="16"/>
  <c r="AF509" i="16"/>
  <c r="AF507" i="16"/>
  <c r="AF505" i="16"/>
  <c r="AF503" i="16"/>
  <c r="AF501" i="16"/>
  <c r="AF499" i="16"/>
  <c r="AF497" i="16"/>
  <c r="AF495" i="16"/>
  <c r="AF493" i="16"/>
  <c r="AF491" i="16"/>
  <c r="AF489" i="16"/>
  <c r="AF487" i="16"/>
  <c r="AF485" i="16"/>
  <c r="AF483" i="16"/>
  <c r="AF481" i="16"/>
  <c r="AF479" i="16"/>
  <c r="AF477" i="16"/>
  <c r="AF475" i="16"/>
  <c r="AF473" i="16"/>
  <c r="AF471" i="16"/>
  <c r="AF469" i="16"/>
  <c r="AF467" i="16"/>
  <c r="AF465" i="16"/>
  <c r="AF463" i="16"/>
  <c r="AF461" i="16"/>
  <c r="AF459" i="16"/>
  <c r="AF457" i="16"/>
  <c r="AF455" i="16"/>
  <c r="AF453" i="16"/>
  <c r="AF451" i="16"/>
  <c r="AF449" i="16"/>
  <c r="AF447" i="16"/>
  <c r="AF445" i="16"/>
  <c r="AF443" i="16"/>
  <c r="AF441" i="16"/>
  <c r="AF439" i="16"/>
  <c r="AF437" i="16"/>
  <c r="AF435" i="16"/>
  <c r="AF433" i="16"/>
  <c r="AF431" i="16"/>
  <c r="AF429" i="16"/>
  <c r="AF427" i="16"/>
  <c r="AF425" i="16"/>
  <c r="AF423" i="16"/>
  <c r="AF421" i="16"/>
  <c r="AF419" i="16"/>
  <c r="AF417" i="16"/>
  <c r="AF415" i="16"/>
  <c r="AF413" i="16"/>
  <c r="AF411" i="16"/>
  <c r="AF409" i="16"/>
  <c r="AF407" i="16"/>
  <c r="AF405" i="16"/>
  <c r="AF403" i="16"/>
  <c r="AF401" i="16"/>
  <c r="AF399" i="16"/>
  <c r="AF397" i="16"/>
  <c r="AF395" i="16"/>
  <c r="AF393" i="16"/>
  <c r="AF391" i="16"/>
  <c r="AF389" i="16"/>
  <c r="AF387" i="16"/>
  <c r="AF385" i="16"/>
  <c r="AF383" i="16"/>
  <c r="AF381" i="16"/>
  <c r="AF379" i="16"/>
  <c r="AF377" i="16"/>
  <c r="AF375" i="16"/>
  <c r="AF373" i="16"/>
  <c r="AF371" i="16"/>
  <c r="AF369" i="16"/>
  <c r="AF367" i="16"/>
  <c r="AF365" i="16"/>
  <c r="AF363" i="16"/>
  <c r="AF361" i="16"/>
  <c r="AF359" i="16"/>
  <c r="AF357" i="16"/>
  <c r="AF355" i="16"/>
  <c r="AF353" i="16"/>
  <c r="AF351" i="16"/>
  <c r="AF349" i="16"/>
  <c r="AF347" i="16"/>
  <c r="AF345" i="16"/>
  <c r="AF343" i="16"/>
  <c r="AF341" i="16"/>
  <c r="AF339" i="16"/>
  <c r="AF337" i="16"/>
  <c r="AF335" i="16"/>
  <c r="AF333" i="16"/>
  <c r="AF331" i="16"/>
  <c r="AF329" i="16"/>
  <c r="AF327" i="16"/>
  <c r="AF325" i="16"/>
  <c r="AF323" i="16"/>
  <c r="AF321" i="16"/>
  <c r="AF319" i="16"/>
  <c r="AF317" i="16"/>
  <c r="AF315" i="16"/>
  <c r="AF313" i="16"/>
  <c r="AF311" i="16"/>
  <c r="AF309" i="16"/>
  <c r="AF307" i="16"/>
  <c r="AF305" i="16"/>
  <c r="AF303" i="16"/>
  <c r="AF301" i="16"/>
  <c r="AF299" i="16"/>
  <c r="AF297" i="16"/>
  <c r="AF295" i="16"/>
  <c r="AF293" i="16"/>
  <c r="AF291" i="16"/>
  <c r="AF289" i="16"/>
  <c r="AF287" i="16"/>
  <c r="AF285" i="16"/>
  <c r="AF283" i="16"/>
  <c r="AF279" i="16"/>
  <c r="AF277" i="16"/>
  <c r="AF275" i="16"/>
  <c r="AF273" i="16"/>
  <c r="AF271" i="16"/>
  <c r="AF269" i="16"/>
  <c r="AF267" i="16"/>
  <c r="AF265" i="16"/>
  <c r="AF263" i="16"/>
  <c r="AF261" i="16"/>
  <c r="AF259" i="16"/>
  <c r="AF257" i="16"/>
  <c r="AF255" i="16"/>
  <c r="AF253" i="16"/>
  <c r="AF251" i="16"/>
  <c r="AF249" i="16"/>
  <c r="AF247" i="16"/>
  <c r="AF245" i="16"/>
  <c r="AF243" i="16"/>
  <c r="AF789" i="16"/>
  <c r="AF779" i="16"/>
  <c r="AF773" i="16"/>
  <c r="AF567" i="16"/>
  <c r="AF237" i="16"/>
  <c r="AF225" i="16"/>
  <c r="AF215" i="16"/>
  <c r="AF209" i="16"/>
  <c r="AF203" i="16"/>
  <c r="AF195" i="16"/>
  <c r="AF187" i="16"/>
  <c r="AF177" i="16"/>
  <c r="AF167" i="16"/>
  <c r="AF157" i="16"/>
  <c r="AF151" i="16"/>
  <c r="AF145" i="16"/>
  <c r="AF137" i="16"/>
  <c r="AF127" i="16"/>
  <c r="AF117" i="16"/>
  <c r="AF107" i="16"/>
  <c r="AF95" i="16"/>
  <c r="AF85" i="16"/>
  <c r="AF77" i="16"/>
  <c r="AF67" i="16"/>
  <c r="AF61" i="16"/>
  <c r="AF51" i="16"/>
  <c r="AF41" i="16"/>
  <c r="AF31" i="16"/>
  <c r="AF21" i="16"/>
  <c r="AF11" i="16"/>
  <c r="AF785" i="16"/>
  <c r="AF781" i="16"/>
  <c r="AF777" i="16"/>
  <c r="AF771" i="16"/>
  <c r="AF239" i="16"/>
  <c r="AF235" i="16"/>
  <c r="AF231" i="16"/>
  <c r="AF227" i="16"/>
  <c r="AF221" i="16"/>
  <c r="AF217" i="16"/>
  <c r="AF211" i="16"/>
  <c r="AF205" i="16"/>
  <c r="AF201" i="16"/>
  <c r="AF197" i="16"/>
  <c r="AF193" i="16"/>
  <c r="AF191" i="16"/>
  <c r="AF183" i="16"/>
  <c r="AF179" i="16"/>
  <c r="AF173" i="16"/>
  <c r="AF169" i="16"/>
  <c r="AF163" i="16"/>
  <c r="AF159" i="16"/>
  <c r="AF153" i="16"/>
  <c r="AF147" i="16"/>
  <c r="AF143" i="16"/>
  <c r="AF139" i="16"/>
  <c r="AF133" i="16"/>
  <c r="AF129" i="16"/>
  <c r="AF123" i="16"/>
  <c r="AF119" i="16"/>
  <c r="AF113" i="16"/>
  <c r="AF109" i="16"/>
  <c r="AF103" i="16"/>
  <c r="AF99" i="16"/>
  <c r="AF93" i="16"/>
  <c r="AF89" i="16"/>
  <c r="AF83" i="16"/>
  <c r="AF79" i="16"/>
  <c r="AF75" i="16"/>
  <c r="AF71" i="16"/>
  <c r="AF65" i="16"/>
  <c r="AF59" i="16"/>
  <c r="AF55" i="16"/>
  <c r="AF49" i="16"/>
  <c r="AF45" i="16"/>
  <c r="AF39" i="16"/>
  <c r="AF35" i="16"/>
  <c r="AF29" i="16"/>
  <c r="AF25" i="16"/>
  <c r="AF19" i="16"/>
  <c r="AF15" i="16"/>
  <c r="AF9" i="16"/>
  <c r="AF7" i="16"/>
  <c r="AF788" i="16"/>
  <c r="AF786" i="16"/>
  <c r="AF784" i="16"/>
  <c r="AF782" i="16"/>
  <c r="AF780" i="16"/>
  <c r="AF778" i="16"/>
  <c r="AF776" i="16"/>
  <c r="AF772" i="16"/>
  <c r="AF530" i="16"/>
  <c r="AF520" i="16"/>
  <c r="AF242" i="16"/>
  <c r="AF240" i="16"/>
  <c r="AF238" i="16"/>
  <c r="AF236" i="16"/>
  <c r="AF234" i="16"/>
  <c r="AF232" i="16"/>
  <c r="AF230" i="16"/>
  <c r="AF228" i="16"/>
  <c r="AF226" i="16"/>
  <c r="AF224" i="16"/>
  <c r="AF222" i="16"/>
  <c r="AF220" i="16"/>
  <c r="AF218" i="16"/>
  <c r="AF216" i="16"/>
  <c r="AF214" i="16"/>
  <c r="AF212" i="16"/>
  <c r="AF210" i="16"/>
  <c r="AF208" i="16"/>
  <c r="AF206" i="16"/>
  <c r="AF204" i="16"/>
  <c r="AF202" i="16"/>
  <c r="AF200" i="16"/>
  <c r="AF198" i="16"/>
  <c r="AF196" i="16"/>
  <c r="AF194" i="16"/>
  <c r="AF192" i="16"/>
  <c r="AF190" i="16"/>
  <c r="AF186" i="16"/>
  <c r="AF184" i="16"/>
  <c r="AF182" i="16"/>
  <c r="AF180" i="16"/>
  <c r="AF178" i="16"/>
  <c r="AF176" i="16"/>
  <c r="AF174" i="16"/>
  <c r="AF172" i="16"/>
  <c r="AF170" i="16"/>
  <c r="AF168" i="16"/>
  <c r="AF166" i="16"/>
  <c r="AF164" i="16"/>
  <c r="AF162" i="16"/>
  <c r="AF160" i="16"/>
  <c r="AF158" i="16"/>
  <c r="AF156" i="16"/>
  <c r="AF154" i="16"/>
  <c r="AF152" i="16"/>
  <c r="AF150" i="16"/>
  <c r="AF148" i="16"/>
  <c r="AF146" i="16"/>
  <c r="AF144" i="16"/>
  <c r="AF142" i="16"/>
  <c r="AF140" i="16"/>
  <c r="AF138" i="16"/>
  <c r="AF136" i="16"/>
  <c r="AF134" i="16"/>
  <c r="AF132" i="16"/>
  <c r="AF130" i="16"/>
  <c r="AF128" i="16"/>
  <c r="AF126" i="16"/>
  <c r="AF124" i="16"/>
  <c r="AF122" i="16"/>
  <c r="AF120" i="16"/>
  <c r="AF118" i="16"/>
  <c r="AF116" i="16"/>
  <c r="AF114" i="16"/>
  <c r="AF112" i="16"/>
  <c r="AF110" i="16"/>
  <c r="AF108" i="16"/>
  <c r="AF106" i="16"/>
  <c r="AF104" i="16"/>
  <c r="AF102" i="16"/>
  <c r="AF100" i="16"/>
  <c r="AF98" i="16"/>
  <c r="AF96" i="16"/>
  <c r="AF94" i="16"/>
  <c r="AF92" i="16"/>
  <c r="AF90" i="16"/>
  <c r="AF88" i="16"/>
  <c r="AF86" i="16"/>
  <c r="AF84" i="16"/>
  <c r="AF82" i="16"/>
  <c r="AF80" i="16"/>
  <c r="AF78" i="16"/>
  <c r="AF76" i="16"/>
  <c r="AF74" i="16"/>
  <c r="AF72" i="16"/>
  <c r="AF70" i="16"/>
  <c r="AF68" i="16"/>
  <c r="AF66" i="16"/>
  <c r="AF64" i="16"/>
  <c r="AF62" i="16"/>
  <c r="AF60" i="16"/>
  <c r="AF58" i="16"/>
  <c r="AF56" i="16"/>
  <c r="AF54" i="16"/>
  <c r="AF52" i="16"/>
  <c r="AF50" i="16"/>
  <c r="AF48" i="16"/>
  <c r="AF46" i="16"/>
  <c r="AF44" i="16"/>
  <c r="AF42" i="16"/>
  <c r="AF40" i="16"/>
  <c r="AF38" i="16"/>
  <c r="AF36" i="16"/>
  <c r="AF34" i="16"/>
  <c r="AF32" i="16"/>
  <c r="AF30" i="16"/>
  <c r="AF28" i="16"/>
  <c r="AF26" i="16"/>
  <c r="AF24" i="16"/>
  <c r="AF22" i="16"/>
  <c r="AF20" i="16"/>
  <c r="AF18" i="16"/>
  <c r="AF16" i="16"/>
  <c r="AF14" i="16"/>
  <c r="AF12" i="16"/>
  <c r="AF10" i="16"/>
  <c r="AF8" i="16"/>
  <c r="AF787" i="16"/>
  <c r="AF783" i="16"/>
  <c r="AF775" i="16"/>
  <c r="AF241" i="16"/>
  <c r="AF233" i="16"/>
  <c r="AF229" i="16"/>
  <c r="AF223" i="16"/>
  <c r="AF219" i="16"/>
  <c r="AF213" i="16"/>
  <c r="AF207" i="16"/>
  <c r="AF199" i="16"/>
  <c r="AF189" i="16"/>
  <c r="AF185" i="16"/>
  <c r="AF181" i="16"/>
  <c r="AF175" i="16"/>
  <c r="AF171" i="16"/>
  <c r="AF165" i="16"/>
  <c r="AF161" i="16"/>
  <c r="AF155" i="16"/>
  <c r="AF149" i="16"/>
  <c r="AF141" i="16"/>
  <c r="AF135" i="16"/>
  <c r="AF131" i="16"/>
  <c r="AF125" i="16"/>
  <c r="AF121" i="16"/>
  <c r="AF115" i="16"/>
  <c r="AF111" i="16"/>
  <c r="AF105" i="16"/>
  <c r="AF101" i="16"/>
  <c r="AF97" i="16"/>
  <c r="AF91" i="16"/>
  <c r="AF87" i="16"/>
  <c r="AF81" i="16"/>
  <c r="AF73" i="16"/>
  <c r="AF69" i="16"/>
  <c r="AF63" i="16"/>
  <c r="AF57" i="16"/>
  <c r="AF53" i="16"/>
  <c r="AF47" i="16"/>
  <c r="AF43" i="16"/>
  <c r="AF37" i="16"/>
  <c r="AF33" i="16"/>
  <c r="AF27" i="16"/>
  <c r="AF23" i="16"/>
  <c r="AF17" i="16"/>
  <c r="AF13" i="16"/>
  <c r="BR343" i="15"/>
  <c r="BR622" i="15"/>
  <c r="BV713" i="15"/>
  <c r="BX689" i="15"/>
  <c r="BV741" i="15"/>
  <c r="BR713" i="15"/>
  <c r="BV451" i="15"/>
  <c r="BW434" i="15"/>
  <c r="CD582" i="15"/>
  <c r="CE582" i="15" s="1"/>
  <c r="CH582" i="15" s="1"/>
  <c r="CD757" i="15"/>
  <c r="CE757" i="15" s="1"/>
  <c r="CH757" i="15" s="1"/>
  <c r="BV289" i="15"/>
  <c r="BX603" i="15"/>
  <c r="CF759" i="15"/>
  <c r="CG759" i="15" s="1"/>
  <c r="CD759" i="15"/>
  <c r="CE759" i="15" s="1"/>
  <c r="CH759" i="15" s="1"/>
  <c r="CF757" i="15"/>
  <c r="CG757" i="15" s="1"/>
  <c r="CF445" i="15"/>
  <c r="CG445" i="15" s="1"/>
  <c r="CD643" i="15"/>
  <c r="CE643" i="15" s="1"/>
  <c r="CH643" i="15" s="1"/>
  <c r="CF582" i="15"/>
  <c r="CG582" i="15" s="1"/>
  <c r="Y819" i="16"/>
  <c r="BW609" i="15"/>
  <c r="BL824" i="16"/>
  <c r="CK824" i="16"/>
  <c r="CK825" i="16" s="1"/>
  <c r="BA825" i="16"/>
  <c r="CN824" i="16"/>
  <c r="CN825" i="16" s="1"/>
  <c r="BD825" i="16"/>
  <c r="CL824" i="16"/>
  <c r="CL825" i="16" s="1"/>
  <c r="BB825" i="16"/>
  <c r="CJ824" i="16"/>
  <c r="CJ825" i="16" s="1"/>
  <c r="AZ825" i="16"/>
  <c r="DB6" i="16"/>
  <c r="DB819" i="16" s="1"/>
  <c r="CV819" i="16"/>
  <c r="CO824" i="16"/>
  <c r="CO825" i="16" s="1"/>
  <c r="BE825" i="16"/>
  <c r="CI824" i="16"/>
  <c r="CI825" i="16" s="1"/>
  <c r="AY825" i="16"/>
  <c r="CM824" i="16"/>
  <c r="CM825" i="16" s="1"/>
  <c r="BC825" i="16"/>
  <c r="BC828" i="16"/>
  <c r="BK252" i="16"/>
  <c r="CU252" i="16"/>
  <c r="CT252" i="16"/>
  <c r="CS252" i="16"/>
  <c r="BK264" i="16"/>
  <c r="CU264" i="16"/>
  <c r="CT264" i="16"/>
  <c r="CS264" i="16"/>
  <c r="BK272" i="16"/>
  <c r="CU272" i="16"/>
  <c r="CT272" i="16"/>
  <c r="CS272" i="16"/>
  <c r="BK284" i="16"/>
  <c r="CU284" i="16"/>
  <c r="CT284" i="16"/>
  <c r="CS284" i="16"/>
  <c r="BK296" i="16"/>
  <c r="CU296" i="16"/>
  <c r="CT296" i="16"/>
  <c r="CS296" i="16"/>
  <c r="BK308" i="16"/>
  <c r="CU308" i="16"/>
  <c r="CT308" i="16"/>
  <c r="CS308" i="16"/>
  <c r="BK320" i="16"/>
  <c r="CU320" i="16"/>
  <c r="CT320" i="16"/>
  <c r="CS320" i="16"/>
  <c r="BK328" i="16"/>
  <c r="CU328" i="16"/>
  <c r="CT328" i="16"/>
  <c r="CS328" i="16"/>
  <c r="BK340" i="16"/>
  <c r="CU340" i="16"/>
  <c r="CT340" i="16"/>
  <c r="CS340" i="16"/>
  <c r="BK356" i="16"/>
  <c r="CU356" i="16"/>
  <c r="CT356" i="16"/>
  <c r="CS356" i="16"/>
  <c r="BK368" i="16"/>
  <c r="CU368" i="16"/>
  <c r="CT368" i="16"/>
  <c r="CS368" i="16"/>
  <c r="BK380" i="16"/>
  <c r="CU380" i="16"/>
  <c r="CT380" i="16"/>
  <c r="CS380" i="16"/>
  <c r="BK384" i="16"/>
  <c r="CU384" i="16"/>
  <c r="CT384" i="16"/>
  <c r="CS384" i="16"/>
  <c r="BK396" i="16"/>
  <c r="CU396" i="16"/>
  <c r="CT396" i="16"/>
  <c r="CS396" i="16"/>
  <c r="BK408" i="16"/>
  <c r="CU408" i="16"/>
  <c r="CT408" i="16"/>
  <c r="CS408" i="16"/>
  <c r="BK420" i="16"/>
  <c r="CU420" i="16"/>
  <c r="CT420" i="16"/>
  <c r="CS420" i="16"/>
  <c r="BK432" i="16"/>
  <c r="CU432" i="16"/>
  <c r="CT432" i="16"/>
  <c r="CS432" i="16"/>
  <c r="BK440" i="16"/>
  <c r="CU440" i="16"/>
  <c r="CT440" i="16"/>
  <c r="CS440" i="16"/>
  <c r="BK452" i="16"/>
  <c r="CU452" i="16"/>
  <c r="CT452" i="16"/>
  <c r="CS452" i="16"/>
  <c r="BK464" i="16"/>
  <c r="CU464" i="16"/>
  <c r="CT464" i="16"/>
  <c r="CS464" i="16"/>
  <c r="BK476" i="16"/>
  <c r="CU476" i="16"/>
  <c r="CT476" i="16"/>
  <c r="CS476" i="16"/>
  <c r="BK488" i="16"/>
  <c r="CU488" i="16"/>
  <c r="CT488" i="16"/>
  <c r="CS488" i="16"/>
  <c r="BK496" i="16"/>
  <c r="CU496" i="16"/>
  <c r="CT496" i="16"/>
  <c r="CS496" i="16"/>
  <c r="BK512" i="16"/>
  <c r="CU512" i="16"/>
  <c r="CT512" i="16"/>
  <c r="CS512" i="16"/>
  <c r="BK521" i="16"/>
  <c r="CS521" i="16"/>
  <c r="CT521" i="16"/>
  <c r="CU521" i="16"/>
  <c r="BK534" i="16"/>
  <c r="CU534" i="16"/>
  <c r="CT534" i="16"/>
  <c r="CS534" i="16"/>
  <c r="BK542" i="16"/>
  <c r="CU542" i="16"/>
  <c r="CT542" i="16"/>
  <c r="CS542" i="16"/>
  <c r="BK562" i="16"/>
  <c r="CU562" i="16"/>
  <c r="CT562" i="16"/>
  <c r="CS562" i="16"/>
  <c r="BK571" i="16"/>
  <c r="CU571" i="16"/>
  <c r="CT571" i="16"/>
  <c r="CS571" i="16"/>
  <c r="BK583" i="16"/>
  <c r="CU583" i="16"/>
  <c r="CT583" i="16"/>
  <c r="CS583" i="16"/>
  <c r="BK591" i="16"/>
  <c r="CU591" i="16"/>
  <c r="CT591" i="16"/>
  <c r="CS591" i="16"/>
  <c r="BK603" i="16"/>
  <c r="CU603" i="16"/>
  <c r="CT603" i="16"/>
  <c r="CS603" i="16"/>
  <c r="BK615" i="16"/>
  <c r="CU615" i="16"/>
  <c r="CT615" i="16"/>
  <c r="CS615" i="16"/>
  <c r="BK623" i="16"/>
  <c r="CU623" i="16"/>
  <c r="CT623" i="16"/>
  <c r="CS623" i="16"/>
  <c r="BK635" i="16"/>
  <c r="CU635" i="16"/>
  <c r="CT635" i="16"/>
  <c r="CS635" i="16"/>
  <c r="BK647" i="16"/>
  <c r="CU647" i="16"/>
  <c r="CT647" i="16"/>
  <c r="CS647" i="16"/>
  <c r="BJ659" i="16"/>
  <c r="CU659" i="16"/>
  <c r="CT659" i="16"/>
  <c r="CS659" i="16"/>
  <c r="BJ671" i="16"/>
  <c r="CU671" i="16"/>
  <c r="CT671" i="16"/>
  <c r="CS671" i="16"/>
  <c r="BJ683" i="16"/>
  <c r="CU683" i="16"/>
  <c r="CT683" i="16"/>
  <c r="CS683" i="16"/>
  <c r="BJ695" i="16"/>
  <c r="CU695" i="16"/>
  <c r="CT695" i="16"/>
  <c r="CS695" i="16"/>
  <c r="BJ707" i="16"/>
  <c r="CU707" i="16"/>
  <c r="CT707" i="16"/>
  <c r="CS707" i="16"/>
  <c r="BJ719" i="16"/>
  <c r="CU719" i="16"/>
  <c r="CT719" i="16"/>
  <c r="CS719" i="16"/>
  <c r="BJ727" i="16"/>
  <c r="CU727" i="16"/>
  <c r="CT727" i="16"/>
  <c r="CS727" i="16"/>
  <c r="BJ739" i="16"/>
  <c r="CU739" i="16"/>
  <c r="CT739" i="16"/>
  <c r="CS739" i="16"/>
  <c r="BI755" i="16"/>
  <c r="DM755" i="16" s="1"/>
  <c r="CU755" i="16"/>
  <c r="CT755" i="16"/>
  <c r="CS755" i="16"/>
  <c r="BI763" i="16"/>
  <c r="DM763" i="16" s="1"/>
  <c r="CU763" i="16"/>
  <c r="CT763" i="16"/>
  <c r="CS763" i="16"/>
  <c r="BI793" i="16"/>
  <c r="DM793" i="16" s="1"/>
  <c r="CS793" i="16"/>
  <c r="CT793" i="16"/>
  <c r="CU793" i="16"/>
  <c r="BI809" i="16"/>
  <c r="DM809" i="16" s="1"/>
  <c r="CS809" i="16"/>
  <c r="CU809" i="16"/>
  <c r="CT809" i="16"/>
  <c r="BK29" i="16"/>
  <c r="CU29" i="16"/>
  <c r="CS29" i="16"/>
  <c r="CT29" i="16"/>
  <c r="BK170" i="16"/>
  <c r="CU170" i="16"/>
  <c r="CT170" i="16"/>
  <c r="CS170" i="16"/>
  <c r="BK40" i="16"/>
  <c r="CU40" i="16"/>
  <c r="CT40" i="16"/>
  <c r="BK215" i="16"/>
  <c r="CU215" i="16"/>
  <c r="CT215" i="16"/>
  <c r="BK15" i="16"/>
  <c r="CU15" i="16"/>
  <c r="CT15" i="16"/>
  <c r="BK38" i="16"/>
  <c r="CU38" i="16"/>
  <c r="CT38" i="16"/>
  <c r="BK56" i="16"/>
  <c r="CU56" i="16"/>
  <c r="CT56" i="16"/>
  <c r="BK73" i="16"/>
  <c r="CT73" i="16"/>
  <c r="CU73" i="16"/>
  <c r="BK91" i="16"/>
  <c r="CU91" i="16"/>
  <c r="CT91" i="16"/>
  <c r="BK109" i="16"/>
  <c r="CU109" i="16"/>
  <c r="CT109" i="16"/>
  <c r="BK119" i="16"/>
  <c r="CU119" i="16"/>
  <c r="CT119" i="16"/>
  <c r="BK149" i="16"/>
  <c r="CU149" i="16"/>
  <c r="CT149" i="16"/>
  <c r="BK175" i="16"/>
  <c r="CU175" i="16"/>
  <c r="CT175" i="16"/>
  <c r="BK190" i="16"/>
  <c r="CU190" i="16"/>
  <c r="CT190" i="16"/>
  <c r="BK213" i="16"/>
  <c r="CU213" i="16"/>
  <c r="CT213" i="16"/>
  <c r="BK232" i="16"/>
  <c r="CU232" i="16"/>
  <c r="CT232" i="16"/>
  <c r="BK567" i="16"/>
  <c r="CU567" i="16"/>
  <c r="CT567" i="16"/>
  <c r="BK52" i="16"/>
  <c r="CU52" i="16"/>
  <c r="CT52" i="16"/>
  <c r="BK78" i="16"/>
  <c r="CU78" i="16"/>
  <c r="CT78" i="16"/>
  <c r="BK124" i="16"/>
  <c r="CU124" i="16"/>
  <c r="CT124" i="16"/>
  <c r="BK167" i="16"/>
  <c r="CU167" i="16"/>
  <c r="CT167" i="16"/>
  <c r="BK227" i="16"/>
  <c r="CU227" i="16"/>
  <c r="CT227" i="16"/>
  <c r="BA828" i="16"/>
  <c r="BK245" i="16"/>
  <c r="CS245" i="16"/>
  <c r="CU245" i="16"/>
  <c r="CT245" i="16"/>
  <c r="BK249" i="16"/>
  <c r="CS249" i="16"/>
  <c r="CT249" i="16"/>
  <c r="CU249" i="16"/>
  <c r="BK253" i="16"/>
  <c r="CU253" i="16"/>
  <c r="CS253" i="16"/>
  <c r="CT253" i="16"/>
  <c r="BK257" i="16"/>
  <c r="CS257" i="16"/>
  <c r="CU257" i="16"/>
  <c r="CT257" i="16"/>
  <c r="BK261" i="16"/>
  <c r="CS261" i="16"/>
  <c r="CU261" i="16"/>
  <c r="CT261" i="16"/>
  <c r="BK265" i="16"/>
  <c r="CS265" i="16"/>
  <c r="CT265" i="16"/>
  <c r="CU265" i="16"/>
  <c r="BK269" i="16"/>
  <c r="CU269" i="16"/>
  <c r="CS269" i="16"/>
  <c r="CT269" i="16"/>
  <c r="BK273" i="16"/>
  <c r="CS273" i="16"/>
  <c r="CU273" i="16"/>
  <c r="CT273" i="16"/>
  <c r="BK277" i="16"/>
  <c r="CS277" i="16"/>
  <c r="CU277" i="16"/>
  <c r="CT277" i="16"/>
  <c r="BK281" i="16"/>
  <c r="CS281" i="16"/>
  <c r="CT281" i="16"/>
  <c r="CU281" i="16"/>
  <c r="BK285" i="16"/>
  <c r="CU285" i="16"/>
  <c r="CS285" i="16"/>
  <c r="CT285" i="16"/>
  <c r="BK289" i="16"/>
  <c r="CS289" i="16"/>
  <c r="CU289" i="16"/>
  <c r="CT289" i="16"/>
  <c r="BK293" i="16"/>
  <c r="CS293" i="16"/>
  <c r="CU293" i="16"/>
  <c r="CT293" i="16"/>
  <c r="BK297" i="16"/>
  <c r="CS297" i="16"/>
  <c r="CU297" i="16"/>
  <c r="CT297" i="16"/>
  <c r="BK301" i="16"/>
  <c r="CU301" i="16"/>
  <c r="CS301" i="16"/>
  <c r="CT301" i="16"/>
  <c r="BK305" i="16"/>
  <c r="CS305" i="16"/>
  <c r="CU305" i="16"/>
  <c r="CT305" i="16"/>
  <c r="BK309" i="16"/>
  <c r="CS309" i="16"/>
  <c r="CU309" i="16"/>
  <c r="CT309" i="16"/>
  <c r="BK313" i="16"/>
  <c r="CS313" i="16"/>
  <c r="CT313" i="16"/>
  <c r="CU313" i="16"/>
  <c r="BK317" i="16"/>
  <c r="CU317" i="16"/>
  <c r="CS317" i="16"/>
  <c r="CT317" i="16"/>
  <c r="BK321" i="16"/>
  <c r="CS321" i="16"/>
  <c r="CU321" i="16"/>
  <c r="CT321" i="16"/>
  <c r="BK325" i="16"/>
  <c r="CS325" i="16"/>
  <c r="CU325" i="16"/>
  <c r="CT325" i="16"/>
  <c r="BK329" i="16"/>
  <c r="CS329" i="16"/>
  <c r="CT329" i="16"/>
  <c r="CU329" i="16"/>
  <c r="BK333" i="16"/>
  <c r="CU333" i="16"/>
  <c r="CS333" i="16"/>
  <c r="CT333" i="16"/>
  <c r="BK337" i="16"/>
  <c r="CS337" i="16"/>
  <c r="CU337" i="16"/>
  <c r="CT337" i="16"/>
  <c r="BK341" i="16"/>
  <c r="CS341" i="16"/>
  <c r="CU341" i="16"/>
  <c r="CT341" i="16"/>
  <c r="BK345" i="16"/>
  <c r="CS345" i="16"/>
  <c r="CT345" i="16"/>
  <c r="CU345" i="16"/>
  <c r="BK349" i="16"/>
  <c r="CU349" i="16"/>
  <c r="CS349" i="16"/>
  <c r="CT349" i="16"/>
  <c r="BK353" i="16"/>
  <c r="CS353" i="16"/>
  <c r="CU353" i="16"/>
  <c r="CT353" i="16"/>
  <c r="BK357" i="16"/>
  <c r="CS357" i="16"/>
  <c r="CU357" i="16"/>
  <c r="CT357" i="16"/>
  <c r="BK361" i="16"/>
  <c r="CS361" i="16"/>
  <c r="CU361" i="16"/>
  <c r="CT361" i="16"/>
  <c r="BK365" i="16"/>
  <c r="CU365" i="16"/>
  <c r="CS365" i="16"/>
  <c r="CT365" i="16"/>
  <c r="BK369" i="16"/>
  <c r="CS369" i="16"/>
  <c r="CU369" i="16"/>
  <c r="CT369" i="16"/>
  <c r="BK373" i="16"/>
  <c r="CS373" i="16"/>
  <c r="CU373" i="16"/>
  <c r="CT373" i="16"/>
  <c r="BK377" i="16"/>
  <c r="CS377" i="16"/>
  <c r="CT377" i="16"/>
  <c r="CU377" i="16"/>
  <c r="BK381" i="16"/>
  <c r="CU381" i="16"/>
  <c r="CS381" i="16"/>
  <c r="CT381" i="16"/>
  <c r="BK385" i="16"/>
  <c r="CS385" i="16"/>
  <c r="CU385" i="16"/>
  <c r="CT385" i="16"/>
  <c r="BK389" i="16"/>
  <c r="CS389" i="16"/>
  <c r="CU389" i="16"/>
  <c r="CT389" i="16"/>
  <c r="BK393" i="16"/>
  <c r="CS393" i="16"/>
  <c r="CT393" i="16"/>
  <c r="CU393" i="16"/>
  <c r="BK397" i="16"/>
  <c r="CU397" i="16"/>
  <c r="CS397" i="16"/>
  <c r="CT397" i="16"/>
  <c r="BK401" i="16"/>
  <c r="CS401" i="16"/>
  <c r="CU401" i="16"/>
  <c r="CT401" i="16"/>
  <c r="BK405" i="16"/>
  <c r="CS405" i="16"/>
  <c r="CU405" i="16"/>
  <c r="CT405" i="16"/>
  <c r="BK409" i="16"/>
  <c r="CS409" i="16"/>
  <c r="CT409" i="16"/>
  <c r="CU409" i="16"/>
  <c r="BK413" i="16"/>
  <c r="CU413" i="16"/>
  <c r="CS413" i="16"/>
  <c r="CT413" i="16"/>
  <c r="BK417" i="16"/>
  <c r="CS417" i="16"/>
  <c r="CU417" i="16"/>
  <c r="CT417" i="16"/>
  <c r="BK421" i="16"/>
  <c r="CS421" i="16"/>
  <c r="CU421" i="16"/>
  <c r="CT421" i="16"/>
  <c r="BK425" i="16"/>
  <c r="CS425" i="16"/>
  <c r="CU425" i="16"/>
  <c r="CT425" i="16"/>
  <c r="BK429" i="16"/>
  <c r="CU429" i="16"/>
  <c r="CS429" i="16"/>
  <c r="CT429" i="16"/>
  <c r="BK433" i="16"/>
  <c r="CS433" i="16"/>
  <c r="CU433" i="16"/>
  <c r="CT433" i="16"/>
  <c r="BK437" i="16"/>
  <c r="CS437" i="16"/>
  <c r="CU437" i="16"/>
  <c r="CT437" i="16"/>
  <c r="BK441" i="16"/>
  <c r="CS441" i="16"/>
  <c r="CT441" i="16"/>
  <c r="CU441" i="16"/>
  <c r="BK445" i="16"/>
  <c r="CU445" i="16"/>
  <c r="CS445" i="16"/>
  <c r="CT445" i="16"/>
  <c r="BK449" i="16"/>
  <c r="CS449" i="16"/>
  <c r="CU449" i="16"/>
  <c r="CT449" i="16"/>
  <c r="BK453" i="16"/>
  <c r="CS453" i="16"/>
  <c r="CU453" i="16"/>
  <c r="CT453" i="16"/>
  <c r="BK457" i="16"/>
  <c r="CS457" i="16"/>
  <c r="CT457" i="16"/>
  <c r="CU457" i="16"/>
  <c r="BK461" i="16"/>
  <c r="CU461" i="16"/>
  <c r="CS461" i="16"/>
  <c r="CT461" i="16"/>
  <c r="BK465" i="16"/>
  <c r="CS465" i="16"/>
  <c r="CU465" i="16"/>
  <c r="CT465" i="16"/>
  <c r="BK469" i="16"/>
  <c r="CS469" i="16"/>
  <c r="CU469" i="16"/>
  <c r="CT469" i="16"/>
  <c r="BK473" i="16"/>
  <c r="CS473" i="16"/>
  <c r="CT473" i="16"/>
  <c r="CU473" i="16"/>
  <c r="BK477" i="16"/>
  <c r="CU477" i="16"/>
  <c r="CS477" i="16"/>
  <c r="CT477" i="16"/>
  <c r="BK481" i="16"/>
  <c r="CS481" i="16"/>
  <c r="CU481" i="16"/>
  <c r="CT481" i="16"/>
  <c r="BK485" i="16"/>
  <c r="CS485" i="16"/>
  <c r="CU485" i="16"/>
  <c r="CT485" i="16"/>
  <c r="BK489" i="16"/>
  <c r="CS489" i="16"/>
  <c r="CU489" i="16"/>
  <c r="CT489" i="16"/>
  <c r="BK493" i="16"/>
  <c r="CU493" i="16"/>
  <c r="CS493" i="16"/>
  <c r="CT493" i="16"/>
  <c r="BK497" i="16"/>
  <c r="CS497" i="16"/>
  <c r="CU497" i="16"/>
  <c r="CT497" i="16"/>
  <c r="BK501" i="16"/>
  <c r="CS501" i="16"/>
  <c r="CU501" i="16"/>
  <c r="CT501" i="16"/>
  <c r="BK505" i="16"/>
  <c r="CS505" i="16"/>
  <c r="CT505" i="16"/>
  <c r="CU505" i="16"/>
  <c r="BK509" i="16"/>
  <c r="CU509" i="16"/>
  <c r="CS509" i="16"/>
  <c r="CT509" i="16"/>
  <c r="BK513" i="16"/>
  <c r="CS513" i="16"/>
  <c r="CU513" i="16"/>
  <c r="CT513" i="16"/>
  <c r="BK517" i="16"/>
  <c r="CS517" i="16"/>
  <c r="CU517" i="16"/>
  <c r="CT517" i="16"/>
  <c r="BK522" i="16"/>
  <c r="CU522" i="16"/>
  <c r="CT522" i="16"/>
  <c r="CS522" i="16"/>
  <c r="BK526" i="16"/>
  <c r="CU526" i="16"/>
  <c r="CT526" i="16"/>
  <c r="CS526" i="16"/>
  <c r="BK531" i="16"/>
  <c r="CU531" i="16"/>
  <c r="CT531" i="16"/>
  <c r="CS531" i="16"/>
  <c r="BK535" i="16"/>
  <c r="CU535" i="16"/>
  <c r="CT535" i="16"/>
  <c r="CS535" i="16"/>
  <c r="BK539" i="16"/>
  <c r="CU539" i="16"/>
  <c r="CT539" i="16"/>
  <c r="CS539" i="16"/>
  <c r="BK543" i="16"/>
  <c r="CU543" i="16"/>
  <c r="CT543" i="16"/>
  <c r="CS543" i="16"/>
  <c r="BK547" i="16"/>
  <c r="CU547" i="16"/>
  <c r="CT547" i="16"/>
  <c r="CS547" i="16"/>
  <c r="BK551" i="16"/>
  <c r="CU551" i="16"/>
  <c r="CT551" i="16"/>
  <c r="CS551" i="16"/>
  <c r="BK555" i="16"/>
  <c r="CU555" i="16"/>
  <c r="CT555" i="16"/>
  <c r="CS555" i="16"/>
  <c r="BK559" i="16"/>
  <c r="CU559" i="16"/>
  <c r="CT559" i="16"/>
  <c r="CS559" i="16"/>
  <c r="BK563" i="16"/>
  <c r="CU563" i="16"/>
  <c r="CT563" i="16"/>
  <c r="CS563" i="16"/>
  <c r="BK568" i="16"/>
  <c r="CU568" i="16"/>
  <c r="CT568" i="16"/>
  <c r="CS568" i="16"/>
  <c r="BK572" i="16"/>
  <c r="CU572" i="16"/>
  <c r="CT572" i="16"/>
  <c r="CS572" i="16"/>
  <c r="BK576" i="16"/>
  <c r="CU576" i="16"/>
  <c r="CT576" i="16"/>
  <c r="CS576" i="16"/>
  <c r="BK580" i="16"/>
  <c r="CU580" i="16"/>
  <c r="CT580" i="16"/>
  <c r="CS580" i="16"/>
  <c r="BK584" i="16"/>
  <c r="CU584" i="16"/>
  <c r="CT584" i="16"/>
  <c r="CS584" i="16"/>
  <c r="BK588" i="16"/>
  <c r="CU588" i="16"/>
  <c r="CT588" i="16"/>
  <c r="CS588" i="16"/>
  <c r="BK592" i="16"/>
  <c r="CU592" i="16"/>
  <c r="CT592" i="16"/>
  <c r="CS592" i="16"/>
  <c r="BK596" i="16"/>
  <c r="CU596" i="16"/>
  <c r="CT596" i="16"/>
  <c r="CS596" i="16"/>
  <c r="BK600" i="16"/>
  <c r="CU600" i="16"/>
  <c r="CT600" i="16"/>
  <c r="CS600" i="16"/>
  <c r="BK604" i="16"/>
  <c r="CU604" i="16"/>
  <c r="CT604" i="16"/>
  <c r="CS604" i="16"/>
  <c r="BK608" i="16"/>
  <c r="CU608" i="16"/>
  <c r="CT608" i="16"/>
  <c r="CS608" i="16"/>
  <c r="BK612" i="16"/>
  <c r="CU612" i="16"/>
  <c r="CT612" i="16"/>
  <c r="CS612" i="16"/>
  <c r="BK616" i="16"/>
  <c r="CU616" i="16"/>
  <c r="CT616" i="16"/>
  <c r="CS616" i="16"/>
  <c r="BK620" i="16"/>
  <c r="CU620" i="16"/>
  <c r="CT620" i="16"/>
  <c r="CS620" i="16"/>
  <c r="BK624" i="16"/>
  <c r="CU624" i="16"/>
  <c r="CT624" i="16"/>
  <c r="CS624" i="16"/>
  <c r="BK628" i="16"/>
  <c r="CU628" i="16"/>
  <c r="CT628" i="16"/>
  <c r="CS628" i="16"/>
  <c r="BK632" i="16"/>
  <c r="CU632" i="16"/>
  <c r="CT632" i="16"/>
  <c r="CS632" i="16"/>
  <c r="BK636" i="16"/>
  <c r="CU636" i="16"/>
  <c r="CT636" i="16"/>
  <c r="CS636" i="16"/>
  <c r="BK640" i="16"/>
  <c r="CU640" i="16"/>
  <c r="CT640" i="16"/>
  <c r="CS640" i="16"/>
  <c r="BK644" i="16"/>
  <c r="CU644" i="16"/>
  <c r="CT644" i="16"/>
  <c r="CS644" i="16"/>
  <c r="BK648" i="16"/>
  <c r="CU648" i="16"/>
  <c r="CT648" i="16"/>
  <c r="CS648" i="16"/>
  <c r="BK652" i="16"/>
  <c r="CU652" i="16"/>
  <c r="CT652" i="16"/>
  <c r="CS652" i="16"/>
  <c r="BK656" i="16"/>
  <c r="CU656" i="16"/>
  <c r="CT656" i="16"/>
  <c r="CS656" i="16"/>
  <c r="BJ660" i="16"/>
  <c r="CU660" i="16"/>
  <c r="CT660" i="16"/>
  <c r="CS660" i="16"/>
  <c r="BJ664" i="16"/>
  <c r="CU664" i="16"/>
  <c r="CT664" i="16"/>
  <c r="CS664" i="16"/>
  <c r="BJ668" i="16"/>
  <c r="CU668" i="16"/>
  <c r="CT668" i="16"/>
  <c r="CS668" i="16"/>
  <c r="BJ672" i="16"/>
  <c r="CU672" i="16"/>
  <c r="CT672" i="16"/>
  <c r="CS672" i="16"/>
  <c r="BJ676" i="16"/>
  <c r="CU676" i="16"/>
  <c r="CT676" i="16"/>
  <c r="CS676" i="16"/>
  <c r="BJ680" i="16"/>
  <c r="CU680" i="16"/>
  <c r="CT680" i="16"/>
  <c r="CS680" i="16"/>
  <c r="BJ684" i="16"/>
  <c r="CU684" i="16"/>
  <c r="CT684" i="16"/>
  <c r="CS684" i="16"/>
  <c r="BJ688" i="16"/>
  <c r="CU688" i="16"/>
  <c r="CT688" i="16"/>
  <c r="CS688" i="16"/>
  <c r="BJ692" i="16"/>
  <c r="CU692" i="16"/>
  <c r="CT692" i="16"/>
  <c r="CS692" i="16"/>
  <c r="BJ696" i="16"/>
  <c r="CU696" i="16"/>
  <c r="CT696" i="16"/>
  <c r="CS696" i="16"/>
  <c r="BJ700" i="16"/>
  <c r="CU700" i="16"/>
  <c r="CT700" i="16"/>
  <c r="CS700" i="16"/>
  <c r="BJ704" i="16"/>
  <c r="CU704" i="16"/>
  <c r="CT704" i="16"/>
  <c r="CS704" i="16"/>
  <c r="BJ708" i="16"/>
  <c r="CU708" i="16"/>
  <c r="CT708" i="16"/>
  <c r="CS708" i="16"/>
  <c r="BJ712" i="16"/>
  <c r="CU712" i="16"/>
  <c r="CT712" i="16"/>
  <c r="CS712" i="16"/>
  <c r="BJ716" i="16"/>
  <c r="CU716" i="16"/>
  <c r="CT716" i="16"/>
  <c r="CS716" i="16"/>
  <c r="BJ720" i="16"/>
  <c r="CU720" i="16"/>
  <c r="CT720" i="16"/>
  <c r="CS720" i="16"/>
  <c r="BJ724" i="16"/>
  <c r="CU724" i="16"/>
  <c r="CT724" i="16"/>
  <c r="CS724" i="16"/>
  <c r="BJ728" i="16"/>
  <c r="CU728" i="16"/>
  <c r="CT728" i="16"/>
  <c r="CS728" i="16"/>
  <c r="BJ732" i="16"/>
  <c r="CU732" i="16"/>
  <c r="CT732" i="16"/>
  <c r="CS732" i="16"/>
  <c r="BJ736" i="16"/>
  <c r="CU736" i="16"/>
  <c r="CT736" i="16"/>
  <c r="CS736" i="16"/>
  <c r="BJ740" i="16"/>
  <c r="CU740" i="16"/>
  <c r="CT740" i="16"/>
  <c r="CS740" i="16"/>
  <c r="BJ744" i="16"/>
  <c r="CU744" i="16"/>
  <c r="CT744" i="16"/>
  <c r="CS744" i="16"/>
  <c r="BJ748" i="16"/>
  <c r="CU748" i="16"/>
  <c r="CT748" i="16"/>
  <c r="CS748" i="16"/>
  <c r="BJ752" i="16"/>
  <c r="CU752" i="16"/>
  <c r="CT752" i="16"/>
  <c r="CS752" i="16"/>
  <c r="BJ756" i="16"/>
  <c r="CU756" i="16"/>
  <c r="CT756" i="16"/>
  <c r="CS756" i="16"/>
  <c r="BJ760" i="16"/>
  <c r="CU760" i="16"/>
  <c r="CT760" i="16"/>
  <c r="CS760" i="16"/>
  <c r="BJ764" i="16"/>
  <c r="CU764" i="16"/>
  <c r="CT764" i="16"/>
  <c r="CS764" i="16"/>
  <c r="BJ768" i="16"/>
  <c r="CU768" i="16"/>
  <c r="CT768" i="16"/>
  <c r="CS768" i="16"/>
  <c r="BJ790" i="16"/>
  <c r="CU790" i="16"/>
  <c r="CT790" i="16"/>
  <c r="CS790" i="16"/>
  <c r="BJ794" i="16"/>
  <c r="CU794" i="16"/>
  <c r="CT794" i="16"/>
  <c r="CS794" i="16"/>
  <c r="BJ798" i="16"/>
  <c r="CU798" i="16"/>
  <c r="CT798" i="16"/>
  <c r="CS798" i="16"/>
  <c r="BJ802" i="16"/>
  <c r="CU802" i="16"/>
  <c r="CT802" i="16"/>
  <c r="CS802" i="16"/>
  <c r="BJ806" i="16"/>
  <c r="CU806" i="16"/>
  <c r="CT806" i="16"/>
  <c r="CS806" i="16"/>
  <c r="BJ810" i="16"/>
  <c r="CU810" i="16"/>
  <c r="CT810" i="16"/>
  <c r="CS810" i="16"/>
  <c r="BJ814" i="16"/>
  <c r="CU814" i="16"/>
  <c r="CT814" i="16"/>
  <c r="CS814" i="16"/>
  <c r="BJ818" i="16"/>
  <c r="CU818" i="16"/>
  <c r="CT818" i="16"/>
  <c r="CS818" i="16"/>
  <c r="BK31" i="16"/>
  <c r="CU31" i="16"/>
  <c r="CT31" i="16"/>
  <c r="CS31" i="16"/>
  <c r="BK57" i="16"/>
  <c r="CT57" i="16"/>
  <c r="CU57" i="16"/>
  <c r="BK150" i="16"/>
  <c r="CU150" i="16"/>
  <c r="CT150" i="16"/>
  <c r="CS150" i="16"/>
  <c r="BK171" i="16"/>
  <c r="CU171" i="16"/>
  <c r="CT171" i="16"/>
  <c r="CS171" i="16"/>
  <c r="BK13" i="16"/>
  <c r="CT13" i="16"/>
  <c r="CU13" i="16"/>
  <c r="BK43" i="16"/>
  <c r="CU43" i="16"/>
  <c r="CT43" i="16"/>
  <c r="BK159" i="16"/>
  <c r="CU159" i="16"/>
  <c r="CT159" i="16"/>
  <c r="BK199" i="16"/>
  <c r="CU199" i="16"/>
  <c r="CT199" i="16"/>
  <c r="BK216" i="16"/>
  <c r="CU216" i="16"/>
  <c r="CT216" i="16"/>
  <c r="BJ782" i="16"/>
  <c r="CU782" i="16"/>
  <c r="CT782" i="16"/>
  <c r="CS782" i="16"/>
  <c r="BK9" i="16"/>
  <c r="CT9" i="16"/>
  <c r="CU9" i="16"/>
  <c r="BK16" i="16"/>
  <c r="CU16" i="16"/>
  <c r="CT16" i="16"/>
  <c r="BK23" i="16"/>
  <c r="CU23" i="16"/>
  <c r="CT23" i="16"/>
  <c r="BK30" i="16"/>
  <c r="CU30" i="16"/>
  <c r="CT30" i="16"/>
  <c r="BK39" i="16"/>
  <c r="CU39" i="16"/>
  <c r="CT39" i="16"/>
  <c r="BK47" i="16"/>
  <c r="CU47" i="16"/>
  <c r="CT47" i="16"/>
  <c r="BK58" i="16"/>
  <c r="CU58" i="16"/>
  <c r="CT58" i="16"/>
  <c r="BK62" i="16"/>
  <c r="CU62" i="16"/>
  <c r="CT62" i="16"/>
  <c r="BK76" i="16"/>
  <c r="CU76" i="16"/>
  <c r="CT76" i="16"/>
  <c r="BK82" i="16"/>
  <c r="CU82" i="16"/>
  <c r="CT82" i="16"/>
  <c r="BK88" i="16"/>
  <c r="CU88" i="16"/>
  <c r="CT88" i="16"/>
  <c r="BK92" i="16"/>
  <c r="CU92" i="16"/>
  <c r="CT92" i="16"/>
  <c r="BK98" i="16"/>
  <c r="CU98" i="16"/>
  <c r="CT98" i="16"/>
  <c r="BK103" i="16"/>
  <c r="CU103" i="16"/>
  <c r="CT103" i="16"/>
  <c r="BK111" i="16"/>
  <c r="CU111" i="16"/>
  <c r="CT111" i="16"/>
  <c r="BK115" i="16"/>
  <c r="CU115" i="16"/>
  <c r="CT115" i="16"/>
  <c r="BK121" i="16"/>
  <c r="CT121" i="16"/>
  <c r="CU121" i="16"/>
  <c r="BK131" i="16"/>
  <c r="CU131" i="16"/>
  <c r="CT131" i="16"/>
  <c r="BK138" i="16"/>
  <c r="CU138" i="16"/>
  <c r="CT138" i="16"/>
  <c r="BK146" i="16"/>
  <c r="CU146" i="16"/>
  <c r="CT146" i="16"/>
  <c r="BK151" i="16"/>
  <c r="CU151" i="16"/>
  <c r="CT151" i="16"/>
  <c r="BK160" i="16"/>
  <c r="CU160" i="16"/>
  <c r="CT160" i="16"/>
  <c r="BK168" i="16"/>
  <c r="CU168" i="16"/>
  <c r="CT168" i="16"/>
  <c r="BK176" i="16"/>
  <c r="CU176" i="16"/>
  <c r="CT176" i="16"/>
  <c r="BK180" i="16"/>
  <c r="CU180" i="16"/>
  <c r="CT180" i="16"/>
  <c r="BK184" i="16"/>
  <c r="CU184" i="16"/>
  <c r="CT184" i="16"/>
  <c r="BK191" i="16"/>
  <c r="CU191" i="16"/>
  <c r="CT191" i="16"/>
  <c r="BK196" i="16"/>
  <c r="CU196" i="16"/>
  <c r="CT196" i="16"/>
  <c r="BK206" i="16"/>
  <c r="CU206" i="16"/>
  <c r="CT206" i="16"/>
  <c r="BK218" i="16"/>
  <c r="CU218" i="16"/>
  <c r="CT218" i="16"/>
  <c r="BK223" i="16"/>
  <c r="CU223" i="16"/>
  <c r="CT223" i="16"/>
  <c r="BK229" i="16"/>
  <c r="CU229" i="16"/>
  <c r="CT229" i="16"/>
  <c r="BK234" i="16"/>
  <c r="CU234" i="16"/>
  <c r="CT234" i="16"/>
  <c r="BK241" i="16"/>
  <c r="CU241" i="16"/>
  <c r="CT241" i="16"/>
  <c r="DM771" i="16"/>
  <c r="CU771" i="16"/>
  <c r="CT771" i="16"/>
  <c r="DM777" i="16"/>
  <c r="CT777" i="16"/>
  <c r="CU777" i="16"/>
  <c r="BJ784" i="16"/>
  <c r="CU784" i="16"/>
  <c r="CT784" i="16"/>
  <c r="CS784" i="16"/>
  <c r="BK22" i="16"/>
  <c r="CU22" i="16"/>
  <c r="CT22" i="16"/>
  <c r="BK55" i="16"/>
  <c r="CU55" i="16"/>
  <c r="CT55" i="16"/>
  <c r="BK72" i="16"/>
  <c r="CU72" i="16"/>
  <c r="CT72" i="16"/>
  <c r="BK81" i="16"/>
  <c r="CU81" i="16"/>
  <c r="CT81" i="16"/>
  <c r="BK95" i="16"/>
  <c r="CU95" i="16"/>
  <c r="CT95" i="16"/>
  <c r="BK107" i="16"/>
  <c r="CU107" i="16"/>
  <c r="CT107" i="16"/>
  <c r="BK125" i="16"/>
  <c r="CU125" i="16"/>
  <c r="CT125" i="16"/>
  <c r="BK141" i="16"/>
  <c r="CU141" i="16"/>
  <c r="CT141" i="16"/>
  <c r="BK154" i="16"/>
  <c r="CU154" i="16"/>
  <c r="CT154" i="16"/>
  <c r="BK187" i="16"/>
  <c r="CU187" i="16"/>
  <c r="CT187" i="16"/>
  <c r="BK201" i="16"/>
  <c r="CT201" i="16"/>
  <c r="CU201" i="16"/>
  <c r="BK214" i="16"/>
  <c r="CU214" i="16"/>
  <c r="CT214" i="16"/>
  <c r="BK228" i="16"/>
  <c r="CU228" i="16"/>
  <c r="CT228" i="16"/>
  <c r="BK242" i="16"/>
  <c r="CU242" i="16"/>
  <c r="CT242" i="16"/>
  <c r="AQ825" i="16"/>
  <c r="AQ828" i="16"/>
  <c r="DH787" i="16"/>
  <c r="AZ828" i="16"/>
  <c r="BK248" i="16"/>
  <c r="CU248" i="16"/>
  <c r="CT248" i="16"/>
  <c r="CS248" i="16"/>
  <c r="BK256" i="16"/>
  <c r="CU256" i="16"/>
  <c r="CT256" i="16"/>
  <c r="CS256" i="16"/>
  <c r="BK268" i="16"/>
  <c r="CU268" i="16"/>
  <c r="CT268" i="16"/>
  <c r="CS268" i="16"/>
  <c r="BK280" i="16"/>
  <c r="CU280" i="16"/>
  <c r="CT280" i="16"/>
  <c r="CS280" i="16"/>
  <c r="BK292" i="16"/>
  <c r="CU292" i="16"/>
  <c r="CT292" i="16"/>
  <c r="CS292" i="16"/>
  <c r="BK300" i="16"/>
  <c r="CU300" i="16"/>
  <c r="CT300" i="16"/>
  <c r="CS300" i="16"/>
  <c r="BK312" i="16"/>
  <c r="CU312" i="16"/>
  <c r="CT312" i="16"/>
  <c r="CS312" i="16"/>
  <c r="BK324" i="16"/>
  <c r="CU324" i="16"/>
  <c r="CT324" i="16"/>
  <c r="CS324" i="16"/>
  <c r="BK336" i="16"/>
  <c r="CU336" i="16"/>
  <c r="CT336" i="16"/>
  <c r="CS336" i="16"/>
  <c r="BK344" i="16"/>
  <c r="CU344" i="16"/>
  <c r="CT344" i="16"/>
  <c r="CS344" i="16"/>
  <c r="BK352" i="16"/>
  <c r="CU352" i="16"/>
  <c r="CT352" i="16"/>
  <c r="CS352" i="16"/>
  <c r="BK364" i="16"/>
  <c r="CU364" i="16"/>
  <c r="CT364" i="16"/>
  <c r="CS364" i="16"/>
  <c r="BK376" i="16"/>
  <c r="CU376" i="16"/>
  <c r="CT376" i="16"/>
  <c r="CS376" i="16"/>
  <c r="BK392" i="16"/>
  <c r="CU392" i="16"/>
  <c r="CT392" i="16"/>
  <c r="CS392" i="16"/>
  <c r="BK400" i="16"/>
  <c r="CU400" i="16"/>
  <c r="CT400" i="16"/>
  <c r="CS400" i="16"/>
  <c r="BK412" i="16"/>
  <c r="CU412" i="16"/>
  <c r="CT412" i="16"/>
  <c r="CS412" i="16"/>
  <c r="BK424" i="16"/>
  <c r="CU424" i="16"/>
  <c r="CT424" i="16"/>
  <c r="CS424" i="16"/>
  <c r="BK436" i="16"/>
  <c r="CU436" i="16"/>
  <c r="CT436" i="16"/>
  <c r="CS436" i="16"/>
  <c r="BK448" i="16"/>
  <c r="CU448" i="16"/>
  <c r="CT448" i="16"/>
  <c r="CS448" i="16"/>
  <c r="BK456" i="16"/>
  <c r="CU456" i="16"/>
  <c r="CT456" i="16"/>
  <c r="CS456" i="16"/>
  <c r="BK468" i="16"/>
  <c r="CU468" i="16"/>
  <c r="CT468" i="16"/>
  <c r="CS468" i="16"/>
  <c r="BK480" i="16"/>
  <c r="CU480" i="16"/>
  <c r="CT480" i="16"/>
  <c r="CS480" i="16"/>
  <c r="BK492" i="16"/>
  <c r="CU492" i="16"/>
  <c r="CT492" i="16"/>
  <c r="CS492" i="16"/>
  <c r="BK500" i="16"/>
  <c r="CU500" i="16"/>
  <c r="CT500" i="16"/>
  <c r="CS500" i="16"/>
  <c r="BK508" i="16"/>
  <c r="CU508" i="16"/>
  <c r="CT508" i="16"/>
  <c r="CS508" i="16"/>
  <c r="BK525" i="16"/>
  <c r="CU525" i="16"/>
  <c r="CS525" i="16"/>
  <c r="CT525" i="16"/>
  <c r="BK538" i="16"/>
  <c r="CU538" i="16"/>
  <c r="CT538" i="16"/>
  <c r="CS538" i="16"/>
  <c r="BK546" i="16"/>
  <c r="CU546" i="16"/>
  <c r="CT546" i="16"/>
  <c r="CS546" i="16"/>
  <c r="BK554" i="16"/>
  <c r="CU554" i="16"/>
  <c r="CT554" i="16"/>
  <c r="CS554" i="16"/>
  <c r="BK566" i="16"/>
  <c r="CU566" i="16"/>
  <c r="CT566" i="16"/>
  <c r="CS566" i="16"/>
  <c r="BK579" i="16"/>
  <c r="CU579" i="16"/>
  <c r="CT579" i="16"/>
  <c r="CS579" i="16"/>
  <c r="BK595" i="16"/>
  <c r="CU595" i="16"/>
  <c r="CT595" i="16"/>
  <c r="CS595" i="16"/>
  <c r="BK607" i="16"/>
  <c r="CU607" i="16"/>
  <c r="CT607" i="16"/>
  <c r="CS607" i="16"/>
  <c r="BK619" i="16"/>
  <c r="CU619" i="16"/>
  <c r="CT619" i="16"/>
  <c r="CS619" i="16"/>
  <c r="BK627" i="16"/>
  <c r="CU627" i="16"/>
  <c r="CT627" i="16"/>
  <c r="CS627" i="16"/>
  <c r="BK639" i="16"/>
  <c r="CU639" i="16"/>
  <c r="CT639" i="16"/>
  <c r="CS639" i="16"/>
  <c r="BK651" i="16"/>
  <c r="CU651" i="16"/>
  <c r="CT651" i="16"/>
  <c r="CS651" i="16"/>
  <c r="BJ663" i="16"/>
  <c r="CU663" i="16"/>
  <c r="CT663" i="16"/>
  <c r="CS663" i="16"/>
  <c r="BJ675" i="16"/>
  <c r="CU675" i="16"/>
  <c r="CT675" i="16"/>
  <c r="CS675" i="16"/>
  <c r="BJ687" i="16"/>
  <c r="CU687" i="16"/>
  <c r="CT687" i="16"/>
  <c r="CS687" i="16"/>
  <c r="BJ699" i="16"/>
  <c r="CU699" i="16"/>
  <c r="CT699" i="16"/>
  <c r="CS699" i="16"/>
  <c r="BJ711" i="16"/>
  <c r="CU711" i="16"/>
  <c r="CT711" i="16"/>
  <c r="CS711" i="16"/>
  <c r="BJ723" i="16"/>
  <c r="CU723" i="16"/>
  <c r="CT723" i="16"/>
  <c r="CS723" i="16"/>
  <c r="BJ735" i="16"/>
  <c r="CU735" i="16"/>
  <c r="CT735" i="16"/>
  <c r="CS735" i="16"/>
  <c r="BI747" i="16"/>
  <c r="DM747" i="16" s="1"/>
  <c r="CU747" i="16"/>
  <c r="CT747" i="16"/>
  <c r="CS747" i="16"/>
  <c r="BI759" i="16"/>
  <c r="DM759" i="16" s="1"/>
  <c r="CU759" i="16"/>
  <c r="CT759" i="16"/>
  <c r="CS759" i="16"/>
  <c r="BJ774" i="16"/>
  <c r="CU774" i="16"/>
  <c r="CT774" i="16"/>
  <c r="CS774" i="16"/>
  <c r="BI797" i="16"/>
  <c r="DM797" i="16" s="1"/>
  <c r="CU797" i="16"/>
  <c r="CS797" i="16"/>
  <c r="CT797" i="16"/>
  <c r="BI805" i="16"/>
  <c r="DM805" i="16" s="1"/>
  <c r="CS805" i="16"/>
  <c r="CU805" i="16"/>
  <c r="CT805" i="16"/>
  <c r="BI817" i="16"/>
  <c r="DM817" i="16" s="1"/>
  <c r="CS817" i="16"/>
  <c r="CU817" i="16"/>
  <c r="CT817" i="16"/>
  <c r="BK144" i="16"/>
  <c r="CU144" i="16"/>
  <c r="CT144" i="16"/>
  <c r="CS144" i="16"/>
  <c r="BK11" i="16"/>
  <c r="CU11" i="16"/>
  <c r="CT11" i="16"/>
  <c r="BK198" i="16"/>
  <c r="CU198" i="16"/>
  <c r="CT198" i="16"/>
  <c r="BK8" i="16"/>
  <c r="CU8" i="16"/>
  <c r="CT8" i="16"/>
  <c r="BK27" i="16"/>
  <c r="CU27" i="16"/>
  <c r="CT27" i="16"/>
  <c r="BK46" i="16"/>
  <c r="CU46" i="16"/>
  <c r="CT46" i="16"/>
  <c r="BK61" i="16"/>
  <c r="CU61" i="16"/>
  <c r="CT61" i="16"/>
  <c r="BK80" i="16"/>
  <c r="CU80" i="16"/>
  <c r="CT80" i="16"/>
  <c r="BK97" i="16"/>
  <c r="CU97" i="16"/>
  <c r="CT97" i="16"/>
  <c r="BK114" i="16"/>
  <c r="CU114" i="16"/>
  <c r="CT114" i="16"/>
  <c r="BK143" i="16"/>
  <c r="CU143" i="16"/>
  <c r="CT143" i="16"/>
  <c r="BK166" i="16"/>
  <c r="CU166" i="16"/>
  <c r="CT166" i="16"/>
  <c r="BK183" i="16"/>
  <c r="CU183" i="16"/>
  <c r="CT183" i="16"/>
  <c r="BK194" i="16"/>
  <c r="CU194" i="16"/>
  <c r="CT194" i="16"/>
  <c r="BK221" i="16"/>
  <c r="CU221" i="16"/>
  <c r="CT221" i="16"/>
  <c r="BK240" i="16"/>
  <c r="CU240" i="16"/>
  <c r="CT240" i="16"/>
  <c r="DM783" i="16"/>
  <c r="CU783" i="16"/>
  <c r="CT783" i="16"/>
  <c r="BK21" i="16"/>
  <c r="CU21" i="16"/>
  <c r="CT21" i="16"/>
  <c r="BK94" i="16"/>
  <c r="CU94" i="16"/>
  <c r="CT94" i="16"/>
  <c r="BK136" i="16"/>
  <c r="CU136" i="16"/>
  <c r="CT136" i="16"/>
  <c r="BK197" i="16"/>
  <c r="CU197" i="16"/>
  <c r="CT197" i="16"/>
  <c r="BK239" i="16"/>
  <c r="CU239" i="16"/>
  <c r="CT239" i="16"/>
  <c r="BK188" i="16"/>
  <c r="CU188" i="16"/>
  <c r="CT188" i="16"/>
  <c r="CS188" i="16"/>
  <c r="BK246" i="16"/>
  <c r="CU246" i="16"/>
  <c r="CT246" i="16"/>
  <c r="CS246" i="16"/>
  <c r="BK250" i="16"/>
  <c r="CU250" i="16"/>
  <c r="CT250" i="16"/>
  <c r="CS250" i="16"/>
  <c r="BK254" i="16"/>
  <c r="CU254" i="16"/>
  <c r="CT254" i="16"/>
  <c r="CS254" i="16"/>
  <c r="BK258" i="16"/>
  <c r="CU258" i="16"/>
  <c r="CT258" i="16"/>
  <c r="CS258" i="16"/>
  <c r="BK262" i="16"/>
  <c r="CU262" i="16"/>
  <c r="CT262" i="16"/>
  <c r="CS262" i="16"/>
  <c r="BK266" i="16"/>
  <c r="CU266" i="16"/>
  <c r="CT266" i="16"/>
  <c r="CS266" i="16"/>
  <c r="BK270" i="16"/>
  <c r="CU270" i="16"/>
  <c r="CT270" i="16"/>
  <c r="CS270" i="16"/>
  <c r="BK274" i="16"/>
  <c r="CU274" i="16"/>
  <c r="CT274" i="16"/>
  <c r="CS274" i="16"/>
  <c r="BK278" i="16"/>
  <c r="CU278" i="16"/>
  <c r="CT278" i="16"/>
  <c r="CS278" i="16"/>
  <c r="BK282" i="16"/>
  <c r="CU282" i="16"/>
  <c r="CT282" i="16"/>
  <c r="CS282" i="16"/>
  <c r="BK286" i="16"/>
  <c r="CU286" i="16"/>
  <c r="CT286" i="16"/>
  <c r="CS286" i="16"/>
  <c r="BK290" i="16"/>
  <c r="CU290" i="16"/>
  <c r="CT290" i="16"/>
  <c r="CS290" i="16"/>
  <c r="BK294" i="16"/>
  <c r="CU294" i="16"/>
  <c r="CT294" i="16"/>
  <c r="CS294" i="16"/>
  <c r="BK298" i="16"/>
  <c r="CU298" i="16"/>
  <c r="CT298" i="16"/>
  <c r="CS298" i="16"/>
  <c r="BK302" i="16"/>
  <c r="CU302" i="16"/>
  <c r="CT302" i="16"/>
  <c r="CS302" i="16"/>
  <c r="BK306" i="16"/>
  <c r="CU306" i="16"/>
  <c r="CT306" i="16"/>
  <c r="CS306" i="16"/>
  <c r="BK310" i="16"/>
  <c r="CU310" i="16"/>
  <c r="CT310" i="16"/>
  <c r="CS310" i="16"/>
  <c r="BK314" i="16"/>
  <c r="CU314" i="16"/>
  <c r="CT314" i="16"/>
  <c r="CS314" i="16"/>
  <c r="BK318" i="16"/>
  <c r="CU318" i="16"/>
  <c r="CT318" i="16"/>
  <c r="CS318" i="16"/>
  <c r="BK322" i="16"/>
  <c r="CU322" i="16"/>
  <c r="CT322" i="16"/>
  <c r="CS322" i="16"/>
  <c r="BK326" i="16"/>
  <c r="CU326" i="16"/>
  <c r="CT326" i="16"/>
  <c r="CS326" i="16"/>
  <c r="BK330" i="16"/>
  <c r="CU330" i="16"/>
  <c r="CT330" i="16"/>
  <c r="CS330" i="16"/>
  <c r="BK334" i="16"/>
  <c r="CU334" i="16"/>
  <c r="CT334" i="16"/>
  <c r="CS334" i="16"/>
  <c r="BK338" i="16"/>
  <c r="CU338" i="16"/>
  <c r="CT338" i="16"/>
  <c r="CS338" i="16"/>
  <c r="BK342" i="16"/>
  <c r="CU342" i="16"/>
  <c r="CT342" i="16"/>
  <c r="CS342" i="16"/>
  <c r="BK346" i="16"/>
  <c r="CU346" i="16"/>
  <c r="CT346" i="16"/>
  <c r="CS346" i="16"/>
  <c r="BK350" i="16"/>
  <c r="CU350" i="16"/>
  <c r="CT350" i="16"/>
  <c r="CS350" i="16"/>
  <c r="BK354" i="16"/>
  <c r="CU354" i="16"/>
  <c r="CT354" i="16"/>
  <c r="CS354" i="16"/>
  <c r="BK358" i="16"/>
  <c r="CU358" i="16"/>
  <c r="CT358" i="16"/>
  <c r="CS358" i="16"/>
  <c r="BK362" i="16"/>
  <c r="CU362" i="16"/>
  <c r="CT362" i="16"/>
  <c r="CS362" i="16"/>
  <c r="BK366" i="16"/>
  <c r="CU366" i="16"/>
  <c r="CT366" i="16"/>
  <c r="CS366" i="16"/>
  <c r="BK370" i="16"/>
  <c r="CU370" i="16"/>
  <c r="CT370" i="16"/>
  <c r="CS370" i="16"/>
  <c r="BK374" i="16"/>
  <c r="CU374" i="16"/>
  <c r="CT374" i="16"/>
  <c r="CS374" i="16"/>
  <c r="BK378" i="16"/>
  <c r="CU378" i="16"/>
  <c r="CT378" i="16"/>
  <c r="CS378" i="16"/>
  <c r="BK382" i="16"/>
  <c r="CU382" i="16"/>
  <c r="CT382" i="16"/>
  <c r="CS382" i="16"/>
  <c r="BK386" i="16"/>
  <c r="CU386" i="16"/>
  <c r="CT386" i="16"/>
  <c r="CS386" i="16"/>
  <c r="BK390" i="16"/>
  <c r="CU390" i="16"/>
  <c r="CT390" i="16"/>
  <c r="CS390" i="16"/>
  <c r="BK394" i="16"/>
  <c r="CU394" i="16"/>
  <c r="CT394" i="16"/>
  <c r="CS394" i="16"/>
  <c r="BK398" i="16"/>
  <c r="CU398" i="16"/>
  <c r="CT398" i="16"/>
  <c r="CS398" i="16"/>
  <c r="BK402" i="16"/>
  <c r="CU402" i="16"/>
  <c r="CT402" i="16"/>
  <c r="CS402" i="16"/>
  <c r="BK410" i="16"/>
  <c r="CU410" i="16"/>
  <c r="CT410" i="16"/>
  <c r="CS410" i="16"/>
  <c r="BK414" i="16"/>
  <c r="CU414" i="16"/>
  <c r="CT414" i="16"/>
  <c r="CS414" i="16"/>
  <c r="BK418" i="16"/>
  <c r="CU418" i="16"/>
  <c r="CT418" i="16"/>
  <c r="CS418" i="16"/>
  <c r="BK422" i="16"/>
  <c r="CU422" i="16"/>
  <c r="CT422" i="16"/>
  <c r="CS422" i="16"/>
  <c r="BK426" i="16"/>
  <c r="CU426" i="16"/>
  <c r="CT426" i="16"/>
  <c r="CS426" i="16"/>
  <c r="BK430" i="16"/>
  <c r="CU430" i="16"/>
  <c r="CT430" i="16"/>
  <c r="CS430" i="16"/>
  <c r="BK434" i="16"/>
  <c r="CU434" i="16"/>
  <c r="CT434" i="16"/>
  <c r="CS434" i="16"/>
  <c r="BK438" i="16"/>
  <c r="CU438" i="16"/>
  <c r="CT438" i="16"/>
  <c r="CS438" i="16"/>
  <c r="BK442" i="16"/>
  <c r="CU442" i="16"/>
  <c r="CT442" i="16"/>
  <c r="CS442" i="16"/>
  <c r="BK446" i="16"/>
  <c r="CU446" i="16"/>
  <c r="CT446" i="16"/>
  <c r="CS446" i="16"/>
  <c r="BK450" i="16"/>
  <c r="CU450" i="16"/>
  <c r="CT450" i="16"/>
  <c r="CS450" i="16"/>
  <c r="BK454" i="16"/>
  <c r="CU454" i="16"/>
  <c r="CT454" i="16"/>
  <c r="CS454" i="16"/>
  <c r="BK458" i="16"/>
  <c r="CU458" i="16"/>
  <c r="CT458" i="16"/>
  <c r="CS458" i="16"/>
  <c r="BK462" i="16"/>
  <c r="CU462" i="16"/>
  <c r="CT462" i="16"/>
  <c r="CS462" i="16"/>
  <c r="BK466" i="16"/>
  <c r="CU466" i="16"/>
  <c r="CT466" i="16"/>
  <c r="CS466" i="16"/>
  <c r="BK470" i="16"/>
  <c r="CU470" i="16"/>
  <c r="CT470" i="16"/>
  <c r="CS470" i="16"/>
  <c r="BK474" i="16"/>
  <c r="CU474" i="16"/>
  <c r="CT474" i="16"/>
  <c r="CS474" i="16"/>
  <c r="BK478" i="16"/>
  <c r="CU478" i="16"/>
  <c r="CT478" i="16"/>
  <c r="CS478" i="16"/>
  <c r="BK482" i="16"/>
  <c r="CU482" i="16"/>
  <c r="CT482" i="16"/>
  <c r="CS482" i="16"/>
  <c r="BK486" i="16"/>
  <c r="CU486" i="16"/>
  <c r="CT486" i="16"/>
  <c r="CS486" i="16"/>
  <c r="BK490" i="16"/>
  <c r="CU490" i="16"/>
  <c r="CT490" i="16"/>
  <c r="CS490" i="16"/>
  <c r="BK494" i="16"/>
  <c r="CU494" i="16"/>
  <c r="CT494" i="16"/>
  <c r="CS494" i="16"/>
  <c r="BK498" i="16"/>
  <c r="CU498" i="16"/>
  <c r="CT498" i="16"/>
  <c r="CS498" i="16"/>
  <c r="BK502" i="16"/>
  <c r="CU502" i="16"/>
  <c r="CT502" i="16"/>
  <c r="CS502" i="16"/>
  <c r="BK506" i="16"/>
  <c r="CU506" i="16"/>
  <c r="CT506" i="16"/>
  <c r="CS506" i="16"/>
  <c r="BK510" i="16"/>
  <c r="CU510" i="16"/>
  <c r="CT510" i="16"/>
  <c r="CS510" i="16"/>
  <c r="BK514" i="16"/>
  <c r="CU514" i="16"/>
  <c r="CT514" i="16"/>
  <c r="CS514" i="16"/>
  <c r="BK518" i="16"/>
  <c r="CU518" i="16"/>
  <c r="CT518" i="16"/>
  <c r="CS518" i="16"/>
  <c r="BK523" i="16"/>
  <c r="CU523" i="16"/>
  <c r="CT523" i="16"/>
  <c r="CS523" i="16"/>
  <c r="BK527" i="16"/>
  <c r="CU527" i="16"/>
  <c r="CT527" i="16"/>
  <c r="CS527" i="16"/>
  <c r="BK532" i="16"/>
  <c r="CU532" i="16"/>
  <c r="CT532" i="16"/>
  <c r="CS532" i="16"/>
  <c r="BK536" i="16"/>
  <c r="CU536" i="16"/>
  <c r="CT536" i="16"/>
  <c r="CS536" i="16"/>
  <c r="BK540" i="16"/>
  <c r="CU540" i="16"/>
  <c r="CT540" i="16"/>
  <c r="CS540" i="16"/>
  <c r="BK544" i="16"/>
  <c r="CU544" i="16"/>
  <c r="CT544" i="16"/>
  <c r="CS544" i="16"/>
  <c r="BK548" i="16"/>
  <c r="CU548" i="16"/>
  <c r="CT548" i="16"/>
  <c r="CS548" i="16"/>
  <c r="BK552" i="16"/>
  <c r="CU552" i="16"/>
  <c r="CT552" i="16"/>
  <c r="CS552" i="16"/>
  <c r="BK556" i="16"/>
  <c r="CU556" i="16"/>
  <c r="CT556" i="16"/>
  <c r="CS556" i="16"/>
  <c r="BK560" i="16"/>
  <c r="CU560" i="16"/>
  <c r="CT560" i="16"/>
  <c r="CS560" i="16"/>
  <c r="BK564" i="16"/>
  <c r="CU564" i="16"/>
  <c r="CT564" i="16"/>
  <c r="CS564" i="16"/>
  <c r="BK569" i="16"/>
  <c r="CS569" i="16"/>
  <c r="CT569" i="16"/>
  <c r="CU569" i="16"/>
  <c r="BK573" i="16"/>
  <c r="CU573" i="16"/>
  <c r="CS573" i="16"/>
  <c r="CT573" i="16"/>
  <c r="BK577" i="16"/>
  <c r="CS577" i="16"/>
  <c r="CU577" i="16"/>
  <c r="CT577" i="16"/>
  <c r="BK581" i="16"/>
  <c r="CS581" i="16"/>
  <c r="CU581" i="16"/>
  <c r="CT581" i="16"/>
  <c r="BK585" i="16"/>
  <c r="CS585" i="16"/>
  <c r="CT585" i="16"/>
  <c r="CU585" i="16"/>
  <c r="BK589" i="16"/>
  <c r="CU589" i="16"/>
  <c r="CS589" i="16"/>
  <c r="CT589" i="16"/>
  <c r="BK593" i="16"/>
  <c r="CS593" i="16"/>
  <c r="CU593" i="16"/>
  <c r="CT593" i="16"/>
  <c r="BK597" i="16"/>
  <c r="CS597" i="16"/>
  <c r="CU597" i="16"/>
  <c r="CT597" i="16"/>
  <c r="BK601" i="16"/>
  <c r="CS601" i="16"/>
  <c r="CT601" i="16"/>
  <c r="CU601" i="16"/>
  <c r="BK605" i="16"/>
  <c r="CU605" i="16"/>
  <c r="CS605" i="16"/>
  <c r="CT605" i="16"/>
  <c r="BK609" i="16"/>
  <c r="CS609" i="16"/>
  <c r="CU609" i="16"/>
  <c r="CT609" i="16"/>
  <c r="BK613" i="16"/>
  <c r="CS613" i="16"/>
  <c r="CU613" i="16"/>
  <c r="CT613" i="16"/>
  <c r="BK617" i="16"/>
  <c r="CS617" i="16"/>
  <c r="CU617" i="16"/>
  <c r="CT617" i="16"/>
  <c r="BK621" i="16"/>
  <c r="CU621" i="16"/>
  <c r="CS621" i="16"/>
  <c r="CT621" i="16"/>
  <c r="BK625" i="16"/>
  <c r="CS625" i="16"/>
  <c r="CU625" i="16"/>
  <c r="CT625" i="16"/>
  <c r="BK629" i="16"/>
  <c r="CS629" i="16"/>
  <c r="CU629" i="16"/>
  <c r="CT629" i="16"/>
  <c r="BK633" i="16"/>
  <c r="CS633" i="16"/>
  <c r="CT633" i="16"/>
  <c r="CU633" i="16"/>
  <c r="BK637" i="16"/>
  <c r="CU637" i="16"/>
  <c r="CS637" i="16"/>
  <c r="CT637" i="16"/>
  <c r="BK641" i="16"/>
  <c r="CS641" i="16"/>
  <c r="CU641" i="16"/>
  <c r="CT641" i="16"/>
  <c r="BK645" i="16"/>
  <c r="CS645" i="16"/>
  <c r="CU645" i="16"/>
  <c r="CT645" i="16"/>
  <c r="BK649" i="16"/>
  <c r="CS649" i="16"/>
  <c r="CT649" i="16"/>
  <c r="CU649" i="16"/>
  <c r="BK653" i="16"/>
  <c r="CU653" i="16"/>
  <c r="CS653" i="16"/>
  <c r="CT653" i="16"/>
  <c r="BK657" i="16"/>
  <c r="CS657" i="16"/>
  <c r="CU657" i="16"/>
  <c r="CT657" i="16"/>
  <c r="BI661" i="16"/>
  <c r="DM661" i="16" s="1"/>
  <c r="CS661" i="16"/>
  <c r="CU661" i="16"/>
  <c r="CT661" i="16"/>
  <c r="BI665" i="16"/>
  <c r="DM665" i="16" s="1"/>
  <c r="CS665" i="16"/>
  <c r="CT665" i="16"/>
  <c r="CU665" i="16"/>
  <c r="BI669" i="16"/>
  <c r="DM669" i="16" s="1"/>
  <c r="CU669" i="16"/>
  <c r="CS669" i="16"/>
  <c r="CT669" i="16"/>
  <c r="BI673" i="16"/>
  <c r="DM673" i="16" s="1"/>
  <c r="CS673" i="16"/>
  <c r="CU673" i="16"/>
  <c r="CT673" i="16"/>
  <c r="BI677" i="16"/>
  <c r="DM677" i="16" s="1"/>
  <c r="CS677" i="16"/>
  <c r="CU677" i="16"/>
  <c r="CT677" i="16"/>
  <c r="BI681" i="16"/>
  <c r="DM681" i="16" s="1"/>
  <c r="CS681" i="16"/>
  <c r="CU681" i="16"/>
  <c r="CT681" i="16"/>
  <c r="BI685" i="16"/>
  <c r="DM685" i="16" s="1"/>
  <c r="CU685" i="16"/>
  <c r="CS685" i="16"/>
  <c r="CT685" i="16"/>
  <c r="BI689" i="16"/>
  <c r="DM689" i="16" s="1"/>
  <c r="CS689" i="16"/>
  <c r="CU689" i="16"/>
  <c r="CT689" i="16"/>
  <c r="BI693" i="16"/>
  <c r="DM693" i="16" s="1"/>
  <c r="CS693" i="16"/>
  <c r="CU693" i="16"/>
  <c r="CT693" i="16"/>
  <c r="BI697" i="16"/>
  <c r="DM697" i="16" s="1"/>
  <c r="CS697" i="16"/>
  <c r="CT697" i="16"/>
  <c r="CU697" i="16"/>
  <c r="BI701" i="16"/>
  <c r="DM701" i="16" s="1"/>
  <c r="CU701" i="16"/>
  <c r="CS701" i="16"/>
  <c r="CT701" i="16"/>
  <c r="BI705" i="16"/>
  <c r="DM705" i="16" s="1"/>
  <c r="CS705" i="16"/>
  <c r="CU705" i="16"/>
  <c r="CT705" i="16"/>
  <c r="BI709" i="16"/>
  <c r="DM709" i="16" s="1"/>
  <c r="CS709" i="16"/>
  <c r="CU709" i="16"/>
  <c r="CT709" i="16"/>
  <c r="BI713" i="16"/>
  <c r="DM713" i="16" s="1"/>
  <c r="CS713" i="16"/>
  <c r="CT713" i="16"/>
  <c r="CU713" i="16"/>
  <c r="BI717" i="16"/>
  <c r="DM717" i="16" s="1"/>
  <c r="CU717" i="16"/>
  <c r="CS717" i="16"/>
  <c r="CT717" i="16"/>
  <c r="BI721" i="16"/>
  <c r="DM721" i="16" s="1"/>
  <c r="CS721" i="16"/>
  <c r="CU721" i="16"/>
  <c r="CT721" i="16"/>
  <c r="BI725" i="16"/>
  <c r="DM725" i="16" s="1"/>
  <c r="CS725" i="16"/>
  <c r="CU725" i="16"/>
  <c r="CT725" i="16"/>
  <c r="BI729" i="16"/>
  <c r="DM729" i="16" s="1"/>
  <c r="CS729" i="16"/>
  <c r="CT729" i="16"/>
  <c r="CU729" i="16"/>
  <c r="BI733" i="16"/>
  <c r="DM733" i="16" s="1"/>
  <c r="CU733" i="16"/>
  <c r="CS733" i="16"/>
  <c r="CT733" i="16"/>
  <c r="BI737" i="16"/>
  <c r="DM737" i="16" s="1"/>
  <c r="CS737" i="16"/>
  <c r="CU737" i="16"/>
  <c r="CT737" i="16"/>
  <c r="BI741" i="16"/>
  <c r="DM741" i="16" s="1"/>
  <c r="CS741" i="16"/>
  <c r="CU741" i="16"/>
  <c r="CT741" i="16"/>
  <c r="BI745" i="16"/>
  <c r="DM745" i="16" s="1"/>
  <c r="CS745" i="16"/>
  <c r="CU745" i="16"/>
  <c r="CT745" i="16"/>
  <c r="BI749" i="16"/>
  <c r="DM749" i="16" s="1"/>
  <c r="CU749" i="16"/>
  <c r="CS749" i="16"/>
  <c r="CT749" i="16"/>
  <c r="BI753" i="16"/>
  <c r="DM753" i="16" s="1"/>
  <c r="CS753" i="16"/>
  <c r="CU753" i="16"/>
  <c r="CT753" i="16"/>
  <c r="BI757" i="16"/>
  <c r="DM757" i="16" s="1"/>
  <c r="CS757" i="16"/>
  <c r="CU757" i="16"/>
  <c r="CT757" i="16"/>
  <c r="BI761" i="16"/>
  <c r="DM761" i="16" s="1"/>
  <c r="CS761" i="16"/>
  <c r="CT761" i="16"/>
  <c r="CU761" i="16"/>
  <c r="BI765" i="16"/>
  <c r="DM765" i="16" s="1"/>
  <c r="CU765" i="16"/>
  <c r="CS765" i="16"/>
  <c r="CT765" i="16"/>
  <c r="BI769" i="16"/>
  <c r="DM769" i="16" s="1"/>
  <c r="CS769" i="16"/>
  <c r="CU769" i="16"/>
  <c r="CT769" i="16"/>
  <c r="BI791" i="16"/>
  <c r="DM791" i="16" s="1"/>
  <c r="CU791" i="16"/>
  <c r="CT791" i="16"/>
  <c r="CS791" i="16"/>
  <c r="BI795" i="16"/>
  <c r="DM795" i="16" s="1"/>
  <c r="CU795" i="16"/>
  <c r="CT795" i="16"/>
  <c r="CS795" i="16"/>
  <c r="BI799" i="16"/>
  <c r="DM799" i="16" s="1"/>
  <c r="CU799" i="16"/>
  <c r="CT799" i="16"/>
  <c r="CS799" i="16"/>
  <c r="BI803" i="16"/>
  <c r="DM803" i="16" s="1"/>
  <c r="CU803" i="16"/>
  <c r="CT803" i="16"/>
  <c r="CS803" i="16"/>
  <c r="BI807" i="16"/>
  <c r="DM807" i="16" s="1"/>
  <c r="CU807" i="16"/>
  <c r="CT807" i="16"/>
  <c r="CS807" i="16"/>
  <c r="BI811" i="16"/>
  <c r="DM811" i="16" s="1"/>
  <c r="CU811" i="16"/>
  <c r="CT811" i="16"/>
  <c r="CS811" i="16"/>
  <c r="BI815" i="16"/>
  <c r="DM815" i="16" s="1"/>
  <c r="CU815" i="16"/>
  <c r="CT815" i="16"/>
  <c r="CS815" i="16"/>
  <c r="BK12" i="16"/>
  <c r="CU12" i="16"/>
  <c r="CT12" i="16"/>
  <c r="CS12" i="16"/>
  <c r="BK35" i="16"/>
  <c r="CU35" i="16"/>
  <c r="CT35" i="16"/>
  <c r="CS35" i="16"/>
  <c r="BK123" i="16"/>
  <c r="CU123" i="16"/>
  <c r="CT123" i="16"/>
  <c r="CS123" i="16"/>
  <c r="BK155" i="16"/>
  <c r="CU155" i="16"/>
  <c r="CT155" i="16"/>
  <c r="CS155" i="16"/>
  <c r="BK173" i="16"/>
  <c r="CU173" i="16"/>
  <c r="CS173" i="16"/>
  <c r="CT173" i="16"/>
  <c r="BK28" i="16"/>
  <c r="CU28" i="16"/>
  <c r="CT28" i="16"/>
  <c r="BK117" i="16"/>
  <c r="CU117" i="16"/>
  <c r="CT117" i="16"/>
  <c r="BK162" i="16"/>
  <c r="CU162" i="16"/>
  <c r="CT162" i="16"/>
  <c r="CS162" i="16"/>
  <c r="BK200" i="16"/>
  <c r="CU200" i="16"/>
  <c r="CT200" i="16"/>
  <c r="BK233" i="16"/>
  <c r="CS233" i="16"/>
  <c r="CU233" i="16"/>
  <c r="CT233" i="16"/>
  <c r="BK17" i="16"/>
  <c r="CT17" i="16"/>
  <c r="CU17" i="16"/>
  <c r="BK24" i="16"/>
  <c r="CU24" i="16"/>
  <c r="CT24" i="16"/>
  <c r="BK33" i="16"/>
  <c r="CU33" i="16"/>
  <c r="CT33" i="16"/>
  <c r="BK48" i="16"/>
  <c r="CU48" i="16"/>
  <c r="CT48" i="16"/>
  <c r="BK53" i="16"/>
  <c r="CU53" i="16"/>
  <c r="CT53" i="16"/>
  <c r="BK59" i="16"/>
  <c r="CU59" i="16"/>
  <c r="CT59" i="16"/>
  <c r="BK64" i="16"/>
  <c r="CU64" i="16"/>
  <c r="CT64" i="16"/>
  <c r="BK69" i="16"/>
  <c r="CU69" i="16"/>
  <c r="CT69" i="16"/>
  <c r="BK77" i="16"/>
  <c r="CU77" i="16"/>
  <c r="CT77" i="16"/>
  <c r="BK85" i="16"/>
  <c r="CU85" i="16"/>
  <c r="CT85" i="16"/>
  <c r="BK89" i="16"/>
  <c r="CT89" i="16"/>
  <c r="CU89" i="16"/>
  <c r="BK93" i="16"/>
  <c r="CU93" i="16"/>
  <c r="CT93" i="16"/>
  <c r="BK100" i="16"/>
  <c r="CU100" i="16"/>
  <c r="CT100" i="16"/>
  <c r="BK105" i="16"/>
  <c r="CU105" i="16"/>
  <c r="CT105" i="16"/>
  <c r="BK112" i="16"/>
  <c r="CU112" i="16"/>
  <c r="CT112" i="16"/>
  <c r="BK116" i="16"/>
  <c r="CU116" i="16"/>
  <c r="CT116" i="16"/>
  <c r="BK122" i="16"/>
  <c r="CU122" i="16"/>
  <c r="CT122" i="16"/>
  <c r="BK133" i="16"/>
  <c r="CU133" i="16"/>
  <c r="CT133" i="16"/>
  <c r="BK139" i="16"/>
  <c r="CU139" i="16"/>
  <c r="CT139" i="16"/>
  <c r="BK147" i="16"/>
  <c r="CU147" i="16"/>
  <c r="CT147" i="16"/>
  <c r="BK152" i="16"/>
  <c r="CU152" i="16"/>
  <c r="CT152" i="16"/>
  <c r="BK163" i="16"/>
  <c r="CU163" i="16"/>
  <c r="CT163" i="16"/>
  <c r="BK169" i="16"/>
  <c r="CU169" i="16"/>
  <c r="CT169" i="16"/>
  <c r="BK177" i="16"/>
  <c r="CU177" i="16"/>
  <c r="CT177" i="16"/>
  <c r="BK181" i="16"/>
  <c r="CU181" i="16"/>
  <c r="CT181" i="16"/>
  <c r="BK185" i="16"/>
  <c r="CT185" i="16"/>
  <c r="CU185" i="16"/>
  <c r="BK192" i="16"/>
  <c r="CU192" i="16"/>
  <c r="CT192" i="16"/>
  <c r="BK202" i="16"/>
  <c r="CU202" i="16"/>
  <c r="CT202" i="16"/>
  <c r="BK207" i="16"/>
  <c r="CU207" i="16"/>
  <c r="CT207" i="16"/>
  <c r="BK219" i="16"/>
  <c r="CU219" i="16"/>
  <c r="CT219" i="16"/>
  <c r="BK224" i="16"/>
  <c r="CU224" i="16"/>
  <c r="CT224" i="16"/>
  <c r="BK230" i="16"/>
  <c r="CU230" i="16"/>
  <c r="CT230" i="16"/>
  <c r="BK235" i="16"/>
  <c r="CU235" i="16"/>
  <c r="CT235" i="16"/>
  <c r="BK520" i="16"/>
  <c r="CU520" i="16"/>
  <c r="CT520" i="16"/>
  <c r="BJ772" i="16"/>
  <c r="CU772" i="16"/>
  <c r="CT772" i="16"/>
  <c r="BJ778" i="16"/>
  <c r="CU778" i="16"/>
  <c r="CT778" i="16"/>
  <c r="BI789" i="16"/>
  <c r="DM789" i="16" s="1"/>
  <c r="CS789" i="16"/>
  <c r="CU789" i="16"/>
  <c r="CT789" i="16"/>
  <c r="BK32" i="16"/>
  <c r="CU32" i="16"/>
  <c r="CT32" i="16"/>
  <c r="BK63" i="16"/>
  <c r="CU63" i="16"/>
  <c r="CT63" i="16"/>
  <c r="BK74" i="16"/>
  <c r="CU74" i="16"/>
  <c r="CT74" i="16"/>
  <c r="BK99" i="16"/>
  <c r="CU99" i="16"/>
  <c r="CT99" i="16"/>
  <c r="BK110" i="16"/>
  <c r="CU110" i="16"/>
  <c r="CT110" i="16"/>
  <c r="BK132" i="16"/>
  <c r="CU132" i="16"/>
  <c r="CT132" i="16"/>
  <c r="BK142" i="16"/>
  <c r="CU142" i="16"/>
  <c r="CT142" i="16"/>
  <c r="BK156" i="16"/>
  <c r="CU156" i="16"/>
  <c r="CT156" i="16"/>
  <c r="BK189" i="16"/>
  <c r="CU189" i="16"/>
  <c r="CT189" i="16"/>
  <c r="BK203" i="16"/>
  <c r="CU203" i="16"/>
  <c r="CT203" i="16"/>
  <c r="BK217" i="16"/>
  <c r="CT217" i="16"/>
  <c r="CU217" i="16"/>
  <c r="BK236" i="16"/>
  <c r="CU236" i="16"/>
  <c r="CT236" i="16"/>
  <c r="DM785" i="16"/>
  <c r="CU785" i="16"/>
  <c r="CT785" i="16"/>
  <c r="BL819" i="16"/>
  <c r="J12" i="17" s="1"/>
  <c r="BE828" i="16"/>
  <c r="DH780" i="16"/>
  <c r="AY828" i="16"/>
  <c r="AP828" i="16"/>
  <c r="AP825" i="16"/>
  <c r="BK244" i="16"/>
  <c r="CU244" i="16"/>
  <c r="CT244" i="16"/>
  <c r="CS244" i="16"/>
  <c r="BK260" i="16"/>
  <c r="CU260" i="16"/>
  <c r="CT260" i="16"/>
  <c r="CS260" i="16"/>
  <c r="BK276" i="16"/>
  <c r="CU276" i="16"/>
  <c r="CT276" i="16"/>
  <c r="CS276" i="16"/>
  <c r="BK288" i="16"/>
  <c r="CU288" i="16"/>
  <c r="CT288" i="16"/>
  <c r="CS288" i="16"/>
  <c r="BK304" i="16"/>
  <c r="CU304" i="16"/>
  <c r="CT304" i="16"/>
  <c r="CS304" i="16"/>
  <c r="BK316" i="16"/>
  <c r="CU316" i="16"/>
  <c r="CT316" i="16"/>
  <c r="CS316" i="16"/>
  <c r="BK332" i="16"/>
  <c r="CU332" i="16"/>
  <c r="CT332" i="16"/>
  <c r="CS332" i="16"/>
  <c r="BK348" i="16"/>
  <c r="CU348" i="16"/>
  <c r="CT348" i="16"/>
  <c r="CS348" i="16"/>
  <c r="BK360" i="16"/>
  <c r="CU360" i="16"/>
  <c r="CT360" i="16"/>
  <c r="CS360" i="16"/>
  <c r="BK372" i="16"/>
  <c r="CU372" i="16"/>
  <c r="CT372" i="16"/>
  <c r="CS372" i="16"/>
  <c r="BK388" i="16"/>
  <c r="CU388" i="16"/>
  <c r="CT388" i="16"/>
  <c r="CS388" i="16"/>
  <c r="BK404" i="16"/>
  <c r="CU404" i="16"/>
  <c r="CT404" i="16"/>
  <c r="CS404" i="16"/>
  <c r="BK416" i="16"/>
  <c r="CU416" i="16"/>
  <c r="CT416" i="16"/>
  <c r="CS416" i="16"/>
  <c r="BK428" i="16"/>
  <c r="CU428" i="16"/>
  <c r="CT428" i="16"/>
  <c r="CS428" i="16"/>
  <c r="BK444" i="16"/>
  <c r="CU444" i="16"/>
  <c r="CT444" i="16"/>
  <c r="CS444" i="16"/>
  <c r="BK460" i="16"/>
  <c r="CU460" i="16"/>
  <c r="CT460" i="16"/>
  <c r="CS460" i="16"/>
  <c r="BK472" i="16"/>
  <c r="CU472" i="16"/>
  <c r="CT472" i="16"/>
  <c r="CS472" i="16"/>
  <c r="BK484" i="16"/>
  <c r="CU484" i="16"/>
  <c r="CT484" i="16"/>
  <c r="CS484" i="16"/>
  <c r="BK504" i="16"/>
  <c r="CU504" i="16"/>
  <c r="CT504" i="16"/>
  <c r="CS504" i="16"/>
  <c r="BK516" i="16"/>
  <c r="CU516" i="16"/>
  <c r="CT516" i="16"/>
  <c r="CS516" i="16"/>
  <c r="BK529" i="16"/>
  <c r="CS529" i="16"/>
  <c r="CU529" i="16"/>
  <c r="CT529" i="16"/>
  <c r="BK550" i="16"/>
  <c r="CU550" i="16"/>
  <c r="CT550" i="16"/>
  <c r="CS550" i="16"/>
  <c r="BK558" i="16"/>
  <c r="CU558" i="16"/>
  <c r="CT558" i="16"/>
  <c r="CS558" i="16"/>
  <c r="BK575" i="16"/>
  <c r="CU575" i="16"/>
  <c r="CT575" i="16"/>
  <c r="CS575" i="16"/>
  <c r="BK587" i="16"/>
  <c r="CU587" i="16"/>
  <c r="CT587" i="16"/>
  <c r="CS587" i="16"/>
  <c r="BK599" i="16"/>
  <c r="CU599" i="16"/>
  <c r="CT599" i="16"/>
  <c r="CS599" i="16"/>
  <c r="BK611" i="16"/>
  <c r="CU611" i="16"/>
  <c r="CT611" i="16"/>
  <c r="CS611" i="16"/>
  <c r="BK631" i="16"/>
  <c r="CU631" i="16"/>
  <c r="CT631" i="16"/>
  <c r="CS631" i="16"/>
  <c r="BK643" i="16"/>
  <c r="CU643" i="16"/>
  <c r="CT643" i="16"/>
  <c r="CS643" i="16"/>
  <c r="BK655" i="16"/>
  <c r="CU655" i="16"/>
  <c r="CT655" i="16"/>
  <c r="CS655" i="16"/>
  <c r="BJ667" i="16"/>
  <c r="CU667" i="16"/>
  <c r="CT667" i="16"/>
  <c r="CS667" i="16"/>
  <c r="BJ679" i="16"/>
  <c r="CU679" i="16"/>
  <c r="CT679" i="16"/>
  <c r="CS679" i="16"/>
  <c r="BJ691" i="16"/>
  <c r="CU691" i="16"/>
  <c r="CT691" i="16"/>
  <c r="CS691" i="16"/>
  <c r="BJ703" i="16"/>
  <c r="CU703" i="16"/>
  <c r="CT703" i="16"/>
  <c r="CS703" i="16"/>
  <c r="BJ715" i="16"/>
  <c r="CU715" i="16"/>
  <c r="CT715" i="16"/>
  <c r="CS715" i="16"/>
  <c r="BJ731" i="16"/>
  <c r="CU731" i="16"/>
  <c r="CT731" i="16"/>
  <c r="CS731" i="16"/>
  <c r="BJ743" i="16"/>
  <c r="CU743" i="16"/>
  <c r="CT743" i="16"/>
  <c r="CS743" i="16"/>
  <c r="BI751" i="16"/>
  <c r="DM751" i="16" s="1"/>
  <c r="CU751" i="16"/>
  <c r="CT751" i="16"/>
  <c r="CS751" i="16"/>
  <c r="BI767" i="16"/>
  <c r="DM767" i="16" s="1"/>
  <c r="CU767" i="16"/>
  <c r="CT767" i="16"/>
  <c r="CS767" i="16"/>
  <c r="BI801" i="16"/>
  <c r="DM801" i="16" s="1"/>
  <c r="CS801" i="16"/>
  <c r="CU801" i="16"/>
  <c r="CT801" i="16"/>
  <c r="BI813" i="16"/>
  <c r="DM813" i="16" s="1"/>
  <c r="CU813" i="16"/>
  <c r="CS813" i="16"/>
  <c r="CT813" i="16"/>
  <c r="BK44" i="16"/>
  <c r="CU44" i="16"/>
  <c r="CT44" i="16"/>
  <c r="CS44" i="16"/>
  <c r="BK127" i="16"/>
  <c r="CU127" i="16"/>
  <c r="CT127" i="16"/>
  <c r="CS127" i="16"/>
  <c r="BI781" i="16"/>
  <c r="DM781" i="16" s="1"/>
  <c r="CU781" i="16"/>
  <c r="CS781" i="16"/>
  <c r="CT781" i="16"/>
  <c r="BK20" i="16"/>
  <c r="CU20" i="16"/>
  <c r="CT20" i="16"/>
  <c r="BK50" i="16"/>
  <c r="CU50" i="16"/>
  <c r="CT50" i="16"/>
  <c r="BK66" i="16"/>
  <c r="CU66" i="16"/>
  <c r="CT66" i="16"/>
  <c r="BK87" i="16"/>
  <c r="CU87" i="16"/>
  <c r="CT87" i="16"/>
  <c r="BK102" i="16"/>
  <c r="CU102" i="16"/>
  <c r="CT102" i="16"/>
  <c r="BK130" i="16"/>
  <c r="CU130" i="16"/>
  <c r="CT130" i="16"/>
  <c r="BK158" i="16"/>
  <c r="CU158" i="16"/>
  <c r="CT158" i="16"/>
  <c r="BK179" i="16"/>
  <c r="CU179" i="16"/>
  <c r="CT179" i="16"/>
  <c r="BK205" i="16"/>
  <c r="CU205" i="16"/>
  <c r="CT205" i="16"/>
  <c r="BK226" i="16"/>
  <c r="CU226" i="16"/>
  <c r="CT226" i="16"/>
  <c r="DM775" i="16"/>
  <c r="CU775" i="16"/>
  <c r="CT775" i="16"/>
  <c r="BK70" i="16"/>
  <c r="CU70" i="16"/>
  <c r="CT70" i="16"/>
  <c r="BK106" i="16"/>
  <c r="CU106" i="16"/>
  <c r="CT106" i="16"/>
  <c r="BK153" i="16"/>
  <c r="CT153" i="16"/>
  <c r="CU153" i="16"/>
  <c r="BK211" i="16"/>
  <c r="CU211" i="16"/>
  <c r="CT211" i="16"/>
  <c r="AR828" i="16"/>
  <c r="AR825" i="16"/>
  <c r="BK243" i="16"/>
  <c r="CU243" i="16"/>
  <c r="CT243" i="16"/>
  <c r="CS243" i="16"/>
  <c r="BK247" i="16"/>
  <c r="CU247" i="16"/>
  <c r="CT247" i="16"/>
  <c r="CS247" i="16"/>
  <c r="BK251" i="16"/>
  <c r="CU251" i="16"/>
  <c r="CT251" i="16"/>
  <c r="CS251" i="16"/>
  <c r="BK255" i="16"/>
  <c r="CU255" i="16"/>
  <c r="CT255" i="16"/>
  <c r="CS255" i="16"/>
  <c r="BK259" i="16"/>
  <c r="CU259" i="16"/>
  <c r="CT259" i="16"/>
  <c r="CS259" i="16"/>
  <c r="BK263" i="16"/>
  <c r="CU263" i="16"/>
  <c r="CT263" i="16"/>
  <c r="CS263" i="16"/>
  <c r="BK267" i="16"/>
  <c r="CU267" i="16"/>
  <c r="CT267" i="16"/>
  <c r="CS267" i="16"/>
  <c r="BK271" i="16"/>
  <c r="CU271" i="16"/>
  <c r="CT271" i="16"/>
  <c r="CS271" i="16"/>
  <c r="BK275" i="16"/>
  <c r="CU275" i="16"/>
  <c r="CT275" i="16"/>
  <c r="CS275" i="16"/>
  <c r="BK279" i="16"/>
  <c r="CU279" i="16"/>
  <c r="CT279" i="16"/>
  <c r="CS279" i="16"/>
  <c r="BK283" i="16"/>
  <c r="CU283" i="16"/>
  <c r="CT283" i="16"/>
  <c r="CS283" i="16"/>
  <c r="BK287" i="16"/>
  <c r="CU287" i="16"/>
  <c r="CT287" i="16"/>
  <c r="CS287" i="16"/>
  <c r="BK291" i="16"/>
  <c r="CU291" i="16"/>
  <c r="CT291" i="16"/>
  <c r="CS291" i="16"/>
  <c r="BK295" i="16"/>
  <c r="CU295" i="16"/>
  <c r="CT295" i="16"/>
  <c r="CS295" i="16"/>
  <c r="BK299" i="16"/>
  <c r="CU299" i="16"/>
  <c r="CT299" i="16"/>
  <c r="CS299" i="16"/>
  <c r="BK303" i="16"/>
  <c r="CU303" i="16"/>
  <c r="CT303" i="16"/>
  <c r="CS303" i="16"/>
  <c r="BK307" i="16"/>
  <c r="CU307" i="16"/>
  <c r="CT307" i="16"/>
  <c r="CS307" i="16"/>
  <c r="BK311" i="16"/>
  <c r="CU311" i="16"/>
  <c r="CT311" i="16"/>
  <c r="CS311" i="16"/>
  <c r="BK315" i="16"/>
  <c r="CU315" i="16"/>
  <c r="CT315" i="16"/>
  <c r="CS315" i="16"/>
  <c r="BK319" i="16"/>
  <c r="CU319" i="16"/>
  <c r="CT319" i="16"/>
  <c r="CS319" i="16"/>
  <c r="BK323" i="16"/>
  <c r="CU323" i="16"/>
  <c r="CT323" i="16"/>
  <c r="CS323" i="16"/>
  <c r="BK327" i="16"/>
  <c r="CU327" i="16"/>
  <c r="CT327" i="16"/>
  <c r="CS327" i="16"/>
  <c r="BK331" i="16"/>
  <c r="CU331" i="16"/>
  <c r="CT331" i="16"/>
  <c r="CS331" i="16"/>
  <c r="BK335" i="16"/>
  <c r="CU335" i="16"/>
  <c r="CT335" i="16"/>
  <c r="CS335" i="16"/>
  <c r="BK339" i="16"/>
  <c r="CU339" i="16"/>
  <c r="CT339" i="16"/>
  <c r="CS339" i="16"/>
  <c r="BK343" i="16"/>
  <c r="CU343" i="16"/>
  <c r="CT343" i="16"/>
  <c r="CS343" i="16"/>
  <c r="BK347" i="16"/>
  <c r="CU347" i="16"/>
  <c r="CT347" i="16"/>
  <c r="CS347" i="16"/>
  <c r="BK351" i="16"/>
  <c r="CU351" i="16"/>
  <c r="CT351" i="16"/>
  <c r="CS351" i="16"/>
  <c r="BK355" i="16"/>
  <c r="CU355" i="16"/>
  <c r="CT355" i="16"/>
  <c r="CS355" i="16"/>
  <c r="BK359" i="16"/>
  <c r="CU359" i="16"/>
  <c r="CT359" i="16"/>
  <c r="CS359" i="16"/>
  <c r="BK363" i="16"/>
  <c r="CU363" i="16"/>
  <c r="CT363" i="16"/>
  <c r="CS363" i="16"/>
  <c r="BK367" i="16"/>
  <c r="CU367" i="16"/>
  <c r="CT367" i="16"/>
  <c r="CS367" i="16"/>
  <c r="BK371" i="16"/>
  <c r="CU371" i="16"/>
  <c r="CT371" i="16"/>
  <c r="CS371" i="16"/>
  <c r="BK375" i="16"/>
  <c r="CU375" i="16"/>
  <c r="CT375" i="16"/>
  <c r="CS375" i="16"/>
  <c r="BK379" i="16"/>
  <c r="CU379" i="16"/>
  <c r="CT379" i="16"/>
  <c r="CS379" i="16"/>
  <c r="BK383" i="16"/>
  <c r="CU383" i="16"/>
  <c r="CT383" i="16"/>
  <c r="CS383" i="16"/>
  <c r="BK387" i="16"/>
  <c r="CU387" i="16"/>
  <c r="CT387" i="16"/>
  <c r="CS387" i="16"/>
  <c r="BK391" i="16"/>
  <c r="CU391" i="16"/>
  <c r="CT391" i="16"/>
  <c r="CS391" i="16"/>
  <c r="BK395" i="16"/>
  <c r="CU395" i="16"/>
  <c r="CT395" i="16"/>
  <c r="CS395" i="16"/>
  <c r="BK399" i="16"/>
  <c r="CU399" i="16"/>
  <c r="CT399" i="16"/>
  <c r="CS399" i="16"/>
  <c r="BK403" i="16"/>
  <c r="CU403" i="16"/>
  <c r="CT403" i="16"/>
  <c r="CS403" i="16"/>
  <c r="BK407" i="16"/>
  <c r="CU407" i="16"/>
  <c r="CT407" i="16"/>
  <c r="CS407" i="16"/>
  <c r="BK411" i="16"/>
  <c r="CU411" i="16"/>
  <c r="CT411" i="16"/>
  <c r="CS411" i="16"/>
  <c r="BK415" i="16"/>
  <c r="CU415" i="16"/>
  <c r="CT415" i="16"/>
  <c r="CS415" i="16"/>
  <c r="BK419" i="16"/>
  <c r="CU419" i="16"/>
  <c r="CT419" i="16"/>
  <c r="CS419" i="16"/>
  <c r="BK423" i="16"/>
  <c r="CU423" i="16"/>
  <c r="CT423" i="16"/>
  <c r="CS423" i="16"/>
  <c r="BK427" i="16"/>
  <c r="CU427" i="16"/>
  <c r="CT427" i="16"/>
  <c r="CS427" i="16"/>
  <c r="BK431" i="16"/>
  <c r="CU431" i="16"/>
  <c r="CT431" i="16"/>
  <c r="CS431" i="16"/>
  <c r="BK435" i="16"/>
  <c r="CU435" i="16"/>
  <c r="CT435" i="16"/>
  <c r="CS435" i="16"/>
  <c r="BK439" i="16"/>
  <c r="CU439" i="16"/>
  <c r="CT439" i="16"/>
  <c r="CS439" i="16"/>
  <c r="BK443" i="16"/>
  <c r="CU443" i="16"/>
  <c r="CT443" i="16"/>
  <c r="CS443" i="16"/>
  <c r="BK447" i="16"/>
  <c r="CU447" i="16"/>
  <c r="CT447" i="16"/>
  <c r="CS447" i="16"/>
  <c r="BK451" i="16"/>
  <c r="CU451" i="16"/>
  <c r="CT451" i="16"/>
  <c r="CS451" i="16"/>
  <c r="BK455" i="16"/>
  <c r="CU455" i="16"/>
  <c r="CT455" i="16"/>
  <c r="CS455" i="16"/>
  <c r="BK459" i="16"/>
  <c r="CU459" i="16"/>
  <c r="CT459" i="16"/>
  <c r="CS459" i="16"/>
  <c r="BK463" i="16"/>
  <c r="CU463" i="16"/>
  <c r="CT463" i="16"/>
  <c r="CS463" i="16"/>
  <c r="BK467" i="16"/>
  <c r="CU467" i="16"/>
  <c r="CT467" i="16"/>
  <c r="CS467" i="16"/>
  <c r="BK471" i="16"/>
  <c r="CU471" i="16"/>
  <c r="CT471" i="16"/>
  <c r="CS471" i="16"/>
  <c r="BK475" i="16"/>
  <c r="CU475" i="16"/>
  <c r="CT475" i="16"/>
  <c r="CS475" i="16"/>
  <c r="BK479" i="16"/>
  <c r="CU479" i="16"/>
  <c r="CT479" i="16"/>
  <c r="CS479" i="16"/>
  <c r="BK483" i="16"/>
  <c r="CU483" i="16"/>
  <c r="CT483" i="16"/>
  <c r="CS483" i="16"/>
  <c r="BK487" i="16"/>
  <c r="CU487" i="16"/>
  <c r="CT487" i="16"/>
  <c r="CS487" i="16"/>
  <c r="BK491" i="16"/>
  <c r="CU491" i="16"/>
  <c r="CT491" i="16"/>
  <c r="CS491" i="16"/>
  <c r="BK495" i="16"/>
  <c r="CU495" i="16"/>
  <c r="CT495" i="16"/>
  <c r="CS495" i="16"/>
  <c r="BK499" i="16"/>
  <c r="CU499" i="16"/>
  <c r="CT499" i="16"/>
  <c r="CS499" i="16"/>
  <c r="BK503" i="16"/>
  <c r="CU503" i="16"/>
  <c r="CT503" i="16"/>
  <c r="CS503" i="16"/>
  <c r="BK507" i="16"/>
  <c r="CU507" i="16"/>
  <c r="CT507" i="16"/>
  <c r="CS507" i="16"/>
  <c r="BK511" i="16"/>
  <c r="CU511" i="16"/>
  <c r="CT511" i="16"/>
  <c r="CS511" i="16"/>
  <c r="BK515" i="16"/>
  <c r="CU515" i="16"/>
  <c r="CT515" i="16"/>
  <c r="CS515" i="16"/>
  <c r="BK519" i="16"/>
  <c r="CU519" i="16"/>
  <c r="CT519" i="16"/>
  <c r="CS519" i="16"/>
  <c r="BK524" i="16"/>
  <c r="CU524" i="16"/>
  <c r="CT524" i="16"/>
  <c r="CS524" i="16"/>
  <c r="BK528" i="16"/>
  <c r="CU528" i="16"/>
  <c r="CT528" i="16"/>
  <c r="CS528" i="16"/>
  <c r="BK533" i="16"/>
  <c r="CS533" i="16"/>
  <c r="CU533" i="16"/>
  <c r="CT533" i="16"/>
  <c r="BK537" i="16"/>
  <c r="CS537" i="16"/>
  <c r="CT537" i="16"/>
  <c r="CU537" i="16"/>
  <c r="BK541" i="16"/>
  <c r="CU541" i="16"/>
  <c r="CS541" i="16"/>
  <c r="CT541" i="16"/>
  <c r="BK545" i="16"/>
  <c r="CS545" i="16"/>
  <c r="CU545" i="16"/>
  <c r="CT545" i="16"/>
  <c r="BK549" i="16"/>
  <c r="CS549" i="16"/>
  <c r="CU549" i="16"/>
  <c r="CT549" i="16"/>
  <c r="BK553" i="16"/>
  <c r="CS553" i="16"/>
  <c r="CU553" i="16"/>
  <c r="CT553" i="16"/>
  <c r="BK557" i="16"/>
  <c r="CU557" i="16"/>
  <c r="CS557" i="16"/>
  <c r="CT557" i="16"/>
  <c r="BK561" i="16"/>
  <c r="CS561" i="16"/>
  <c r="CU561" i="16"/>
  <c r="CT561" i="16"/>
  <c r="BK565" i="16"/>
  <c r="CS565" i="16"/>
  <c r="CU565" i="16"/>
  <c r="CT565" i="16"/>
  <c r="BK570" i="16"/>
  <c r="CU570" i="16"/>
  <c r="CT570" i="16"/>
  <c r="CS570" i="16"/>
  <c r="BK574" i="16"/>
  <c r="CU574" i="16"/>
  <c r="CT574" i="16"/>
  <c r="CS574" i="16"/>
  <c r="BK578" i="16"/>
  <c r="CU578" i="16"/>
  <c r="CT578" i="16"/>
  <c r="CS578" i="16"/>
  <c r="BK582" i="16"/>
  <c r="CU582" i="16"/>
  <c r="CT582" i="16"/>
  <c r="CS582" i="16"/>
  <c r="BK586" i="16"/>
  <c r="CU586" i="16"/>
  <c r="CT586" i="16"/>
  <c r="CS586" i="16"/>
  <c r="BK590" i="16"/>
  <c r="CU590" i="16"/>
  <c r="CT590" i="16"/>
  <c r="CS590" i="16"/>
  <c r="BK594" i="16"/>
  <c r="CU594" i="16"/>
  <c r="CT594" i="16"/>
  <c r="CS594" i="16"/>
  <c r="BK598" i="16"/>
  <c r="CU598" i="16"/>
  <c r="CT598" i="16"/>
  <c r="CS598" i="16"/>
  <c r="BK602" i="16"/>
  <c r="CU602" i="16"/>
  <c r="CT602" i="16"/>
  <c r="CS602" i="16"/>
  <c r="BK606" i="16"/>
  <c r="CU606" i="16"/>
  <c r="CT606" i="16"/>
  <c r="CS606" i="16"/>
  <c r="BK610" i="16"/>
  <c r="CU610" i="16"/>
  <c r="CT610" i="16"/>
  <c r="CS610" i="16"/>
  <c r="BK614" i="16"/>
  <c r="CU614" i="16"/>
  <c r="CT614" i="16"/>
  <c r="CS614" i="16"/>
  <c r="BK618" i="16"/>
  <c r="CU618" i="16"/>
  <c r="CT618" i="16"/>
  <c r="CS618" i="16"/>
  <c r="BK622" i="16"/>
  <c r="CU622" i="16"/>
  <c r="CT622" i="16"/>
  <c r="CS622" i="16"/>
  <c r="BK626" i="16"/>
  <c r="CU626" i="16"/>
  <c r="CT626" i="16"/>
  <c r="CS626" i="16"/>
  <c r="BK630" i="16"/>
  <c r="CU630" i="16"/>
  <c r="CT630" i="16"/>
  <c r="CS630" i="16"/>
  <c r="BK634" i="16"/>
  <c r="CU634" i="16"/>
  <c r="CT634" i="16"/>
  <c r="CS634" i="16"/>
  <c r="BK638" i="16"/>
  <c r="CU638" i="16"/>
  <c r="CT638" i="16"/>
  <c r="CS638" i="16"/>
  <c r="BK642" i="16"/>
  <c r="CU642" i="16"/>
  <c r="CT642" i="16"/>
  <c r="CS642" i="16"/>
  <c r="BK646" i="16"/>
  <c r="CU646" i="16"/>
  <c r="CT646" i="16"/>
  <c r="CS646" i="16"/>
  <c r="BK650" i="16"/>
  <c r="CU650" i="16"/>
  <c r="CT650" i="16"/>
  <c r="CS650" i="16"/>
  <c r="BK654" i="16"/>
  <c r="CU654" i="16"/>
  <c r="CT654" i="16"/>
  <c r="CS654" i="16"/>
  <c r="BJ658" i="16"/>
  <c r="CU658" i="16"/>
  <c r="CT658" i="16"/>
  <c r="CS658" i="16"/>
  <c r="BJ662" i="16"/>
  <c r="CU662" i="16"/>
  <c r="CT662" i="16"/>
  <c r="CS662" i="16"/>
  <c r="BJ666" i="16"/>
  <c r="CU666" i="16"/>
  <c r="CT666" i="16"/>
  <c r="CS666" i="16"/>
  <c r="BJ670" i="16"/>
  <c r="CU670" i="16"/>
  <c r="CT670" i="16"/>
  <c r="CS670" i="16"/>
  <c r="BJ674" i="16"/>
  <c r="CU674" i="16"/>
  <c r="CT674" i="16"/>
  <c r="CS674" i="16"/>
  <c r="BJ678" i="16"/>
  <c r="CU678" i="16"/>
  <c r="CT678" i="16"/>
  <c r="CS678" i="16"/>
  <c r="BJ682" i="16"/>
  <c r="CU682" i="16"/>
  <c r="CT682" i="16"/>
  <c r="CS682" i="16"/>
  <c r="BJ686" i="16"/>
  <c r="CU686" i="16"/>
  <c r="CT686" i="16"/>
  <c r="CS686" i="16"/>
  <c r="BJ690" i="16"/>
  <c r="CU690" i="16"/>
  <c r="CT690" i="16"/>
  <c r="CS690" i="16"/>
  <c r="BJ694" i="16"/>
  <c r="CU694" i="16"/>
  <c r="CT694" i="16"/>
  <c r="CS694" i="16"/>
  <c r="BJ698" i="16"/>
  <c r="CU698" i="16"/>
  <c r="CT698" i="16"/>
  <c r="CS698" i="16"/>
  <c r="BJ702" i="16"/>
  <c r="CU702" i="16"/>
  <c r="CT702" i="16"/>
  <c r="CS702" i="16"/>
  <c r="BJ706" i="16"/>
  <c r="CU706" i="16"/>
  <c r="CT706" i="16"/>
  <c r="CS706" i="16"/>
  <c r="BJ710" i="16"/>
  <c r="CU710" i="16"/>
  <c r="CT710" i="16"/>
  <c r="CS710" i="16"/>
  <c r="BJ714" i="16"/>
  <c r="CU714" i="16"/>
  <c r="CT714" i="16"/>
  <c r="CS714" i="16"/>
  <c r="BJ718" i="16"/>
  <c r="CU718" i="16"/>
  <c r="CT718" i="16"/>
  <c r="CS718" i="16"/>
  <c r="BJ722" i="16"/>
  <c r="CU722" i="16"/>
  <c r="CT722" i="16"/>
  <c r="CS722" i="16"/>
  <c r="BJ726" i="16"/>
  <c r="CU726" i="16"/>
  <c r="CT726" i="16"/>
  <c r="CS726" i="16"/>
  <c r="BJ730" i="16"/>
  <c r="CU730" i="16"/>
  <c r="CT730" i="16"/>
  <c r="CS730" i="16"/>
  <c r="BJ734" i="16"/>
  <c r="CU734" i="16"/>
  <c r="CT734" i="16"/>
  <c r="CS734" i="16"/>
  <c r="BJ738" i="16"/>
  <c r="CU738" i="16"/>
  <c r="CT738" i="16"/>
  <c r="CS738" i="16"/>
  <c r="BJ742" i="16"/>
  <c r="CU742" i="16"/>
  <c r="CT742" i="16"/>
  <c r="CS742" i="16"/>
  <c r="BJ746" i="16"/>
  <c r="CU746" i="16"/>
  <c r="CT746" i="16"/>
  <c r="CS746" i="16"/>
  <c r="BJ750" i="16"/>
  <c r="CU750" i="16"/>
  <c r="CT750" i="16"/>
  <c r="CS750" i="16"/>
  <c r="BJ754" i="16"/>
  <c r="CU754" i="16"/>
  <c r="CT754" i="16"/>
  <c r="CS754" i="16"/>
  <c r="BJ758" i="16"/>
  <c r="CU758" i="16"/>
  <c r="CT758" i="16"/>
  <c r="CS758" i="16"/>
  <c r="BJ762" i="16"/>
  <c r="CU762" i="16"/>
  <c r="CT762" i="16"/>
  <c r="CS762" i="16"/>
  <c r="BJ766" i="16"/>
  <c r="CU766" i="16"/>
  <c r="CT766" i="16"/>
  <c r="CS766" i="16"/>
  <c r="BJ770" i="16"/>
  <c r="CU770" i="16"/>
  <c r="CT770" i="16"/>
  <c r="CS770" i="16"/>
  <c r="BJ792" i="16"/>
  <c r="CU792" i="16"/>
  <c r="CT792" i="16"/>
  <c r="CS792" i="16"/>
  <c r="BJ796" i="16"/>
  <c r="CU796" i="16"/>
  <c r="CT796" i="16"/>
  <c r="CS796" i="16"/>
  <c r="BJ800" i="16"/>
  <c r="CU800" i="16"/>
  <c r="CT800" i="16"/>
  <c r="CS800" i="16"/>
  <c r="BJ804" i="16"/>
  <c r="CU804" i="16"/>
  <c r="CT804" i="16"/>
  <c r="CS804" i="16"/>
  <c r="BJ808" i="16"/>
  <c r="CU808" i="16"/>
  <c r="CT808" i="16"/>
  <c r="CS808" i="16"/>
  <c r="BJ812" i="16"/>
  <c r="CU812" i="16"/>
  <c r="CT812" i="16"/>
  <c r="CS812" i="16"/>
  <c r="BJ816" i="16"/>
  <c r="CU816" i="16"/>
  <c r="CT816" i="16"/>
  <c r="CS816" i="16"/>
  <c r="BK26" i="16"/>
  <c r="CU26" i="16"/>
  <c r="CT26" i="16"/>
  <c r="CS26" i="16"/>
  <c r="BK41" i="16"/>
  <c r="CS41" i="16"/>
  <c r="CU41" i="16"/>
  <c r="CT41" i="16"/>
  <c r="BK128" i="16"/>
  <c r="CU128" i="16"/>
  <c r="CT128" i="16"/>
  <c r="CS128" i="16"/>
  <c r="BK161" i="16"/>
  <c r="CS161" i="16"/>
  <c r="CU161" i="16"/>
  <c r="CT161" i="16"/>
  <c r="BK212" i="16"/>
  <c r="CU212" i="16"/>
  <c r="CT212" i="16"/>
  <c r="CS212" i="16"/>
  <c r="BK37" i="16"/>
  <c r="CS37" i="16"/>
  <c r="CU37" i="16"/>
  <c r="CT37" i="16"/>
  <c r="BK126" i="16"/>
  <c r="CU126" i="16"/>
  <c r="CT126" i="16"/>
  <c r="CS126" i="16"/>
  <c r="BK172" i="16"/>
  <c r="CU172" i="16"/>
  <c r="CT172" i="16"/>
  <c r="BK208" i="16"/>
  <c r="CU208" i="16"/>
  <c r="CT208" i="16"/>
  <c r="BJ776" i="16"/>
  <c r="CU776" i="16"/>
  <c r="CT776" i="16"/>
  <c r="CS776" i="16"/>
  <c r="BK7" i="16"/>
  <c r="CU7" i="16"/>
  <c r="CT7" i="16"/>
  <c r="BK14" i="16"/>
  <c r="CU14" i="16"/>
  <c r="CT14" i="16"/>
  <c r="BK18" i="16"/>
  <c r="CU18" i="16"/>
  <c r="CT18" i="16"/>
  <c r="BK25" i="16"/>
  <c r="CT25" i="16"/>
  <c r="CU25" i="16"/>
  <c r="BK34" i="16"/>
  <c r="CU34" i="16"/>
  <c r="CT34" i="16"/>
  <c r="BK45" i="16"/>
  <c r="CU45" i="16"/>
  <c r="CT45" i="16"/>
  <c r="BK49" i="16"/>
  <c r="CU49" i="16"/>
  <c r="CT49" i="16"/>
  <c r="BK54" i="16"/>
  <c r="CU54" i="16"/>
  <c r="CT54" i="16"/>
  <c r="BK60" i="16"/>
  <c r="CU60" i="16"/>
  <c r="CT60" i="16"/>
  <c r="BK65" i="16"/>
  <c r="CU65" i="16"/>
  <c r="CT65" i="16"/>
  <c r="BK71" i="16"/>
  <c r="CU71" i="16"/>
  <c r="CT71" i="16"/>
  <c r="BK79" i="16"/>
  <c r="CU79" i="16"/>
  <c r="CT79" i="16"/>
  <c r="BK86" i="16"/>
  <c r="CU86" i="16"/>
  <c r="CT86" i="16"/>
  <c r="BK96" i="16"/>
  <c r="CU96" i="16"/>
  <c r="CT96" i="16"/>
  <c r="BK101" i="16"/>
  <c r="CU101" i="16"/>
  <c r="CT101" i="16"/>
  <c r="BK118" i="16"/>
  <c r="CU118" i="16"/>
  <c r="CT118" i="16"/>
  <c r="BK129" i="16"/>
  <c r="CU129" i="16"/>
  <c r="CT129" i="16"/>
  <c r="BK134" i="16"/>
  <c r="CU134" i="16"/>
  <c r="CT134" i="16"/>
  <c r="BK140" i="16"/>
  <c r="CU140" i="16"/>
  <c r="CT140" i="16"/>
  <c r="BK148" i="16"/>
  <c r="CU148" i="16"/>
  <c r="CT148" i="16"/>
  <c r="BK157" i="16"/>
  <c r="CU157" i="16"/>
  <c r="CT157" i="16"/>
  <c r="BK164" i="16"/>
  <c r="CU164" i="16"/>
  <c r="CT164" i="16"/>
  <c r="BK174" i="16"/>
  <c r="CU174" i="16"/>
  <c r="CT174" i="16"/>
  <c r="BK178" i="16"/>
  <c r="CU178" i="16"/>
  <c r="CT178" i="16"/>
  <c r="BK182" i="16"/>
  <c r="CU182" i="16"/>
  <c r="CT182" i="16"/>
  <c r="BK186" i="16"/>
  <c r="CU186" i="16"/>
  <c r="CT186" i="16"/>
  <c r="BK193" i="16"/>
  <c r="CU193" i="16"/>
  <c r="CT193" i="16"/>
  <c r="BK204" i="16"/>
  <c r="CU204" i="16"/>
  <c r="CT204" i="16"/>
  <c r="BK210" i="16"/>
  <c r="CU210" i="16"/>
  <c r="CT210" i="16"/>
  <c r="BK220" i="16"/>
  <c r="CU220" i="16"/>
  <c r="CT220" i="16"/>
  <c r="BK225" i="16"/>
  <c r="CU225" i="16"/>
  <c r="CT225" i="16"/>
  <c r="BK231" i="16"/>
  <c r="CU231" i="16"/>
  <c r="CT231" i="16"/>
  <c r="BK237" i="16"/>
  <c r="CU237" i="16"/>
  <c r="CT237" i="16"/>
  <c r="BK530" i="16"/>
  <c r="CU530" i="16"/>
  <c r="CT530" i="16"/>
  <c r="DM773" i="16"/>
  <c r="CU773" i="16"/>
  <c r="CT773" i="16"/>
  <c r="DM779" i="16"/>
  <c r="CU779" i="16"/>
  <c r="CT779" i="16"/>
  <c r="BK19" i="16"/>
  <c r="CU19" i="16"/>
  <c r="CT19" i="16"/>
  <c r="BK36" i="16"/>
  <c r="CU36" i="16"/>
  <c r="CT36" i="16"/>
  <c r="BK68" i="16"/>
  <c r="CU68" i="16"/>
  <c r="CT68" i="16"/>
  <c r="BK75" i="16"/>
  <c r="CU75" i="16"/>
  <c r="CT75" i="16"/>
  <c r="BK84" i="16"/>
  <c r="CU84" i="16"/>
  <c r="CT84" i="16"/>
  <c r="BK104" i="16"/>
  <c r="CU104" i="16"/>
  <c r="CT104" i="16"/>
  <c r="BK120" i="16"/>
  <c r="CU120" i="16"/>
  <c r="CT120" i="16"/>
  <c r="BK135" i="16"/>
  <c r="CU135" i="16"/>
  <c r="CT135" i="16"/>
  <c r="BK145" i="16"/>
  <c r="CU145" i="16"/>
  <c r="CT145" i="16"/>
  <c r="BK165" i="16"/>
  <c r="CU165" i="16"/>
  <c r="CT165" i="16"/>
  <c r="BK195" i="16"/>
  <c r="CU195" i="16"/>
  <c r="CT195" i="16"/>
  <c r="BK209" i="16"/>
  <c r="CU209" i="16"/>
  <c r="CT209" i="16"/>
  <c r="BK222" i="16"/>
  <c r="CU222" i="16"/>
  <c r="CT222" i="16"/>
  <c r="BK238" i="16"/>
  <c r="CU238" i="16"/>
  <c r="CT238" i="16"/>
  <c r="BJ786" i="16"/>
  <c r="CU786" i="16"/>
  <c r="CT786" i="16"/>
  <c r="CS786" i="16"/>
  <c r="BD828" i="16"/>
  <c r="BB828" i="16"/>
  <c r="AS828" i="16"/>
  <c r="AS825" i="16"/>
  <c r="DH788" i="16"/>
  <c r="BW712" i="15"/>
  <c r="AF281" i="16"/>
  <c r="CD586" i="15"/>
  <c r="CE586" i="15" s="1"/>
  <c r="CH586" i="15" s="1"/>
  <c r="BV412" i="15"/>
  <c r="BV504" i="15"/>
  <c r="CF747" i="15"/>
  <c r="CG747" i="15" s="1"/>
  <c r="BR504" i="15"/>
  <c r="BX225" i="15"/>
  <c r="BV259" i="15"/>
  <c r="BR617" i="15"/>
  <c r="BW527" i="15"/>
  <c r="BX597" i="15"/>
  <c r="BR373" i="15"/>
  <c r="BX451" i="15"/>
  <c r="BV287" i="15"/>
  <c r="BR589" i="15"/>
  <c r="BR765" i="15"/>
  <c r="BW569" i="15"/>
  <c r="BV758" i="15"/>
  <c r="BW736" i="15"/>
  <c r="BV589" i="15"/>
  <c r="BW589" i="15"/>
  <c r="CD528" i="15"/>
  <c r="CE528" i="15" s="1"/>
  <c r="CH528" i="15" s="1"/>
  <c r="BR682" i="15"/>
  <c r="CF731" i="15"/>
  <c r="CG731" i="15" s="1"/>
  <c r="AG826" i="15"/>
  <c r="AP826" i="15"/>
  <c r="CD663" i="15"/>
  <c r="CE663" i="15" s="1"/>
  <c r="CH663" i="15" s="1"/>
  <c r="AH826" i="15"/>
  <c r="AK826" i="15"/>
  <c r="AL826" i="15"/>
  <c r="BR556" i="15"/>
  <c r="BW556" i="15"/>
  <c r="BV682" i="15"/>
  <c r="BV613" i="15"/>
  <c r="BV556" i="15"/>
  <c r="BX613" i="15"/>
  <c r="CF480" i="15"/>
  <c r="CG480" i="15" s="1"/>
  <c r="BR613" i="15"/>
  <c r="CD616" i="15"/>
  <c r="CE616" i="15" s="1"/>
  <c r="CH616" i="15" s="1"/>
  <c r="CD727" i="15"/>
  <c r="CE727" i="15" s="1"/>
  <c r="CH727" i="15" s="1"/>
  <c r="CD662" i="15"/>
  <c r="CE662" i="15" s="1"/>
  <c r="CH662" i="15" s="1"/>
  <c r="CD762" i="15"/>
  <c r="CE762" i="15" s="1"/>
  <c r="CH762" i="15" s="1"/>
  <c r="BR514" i="15"/>
  <c r="BX363" i="15"/>
  <c r="BV690" i="15"/>
  <c r="BW682" i="15"/>
  <c r="CD567" i="15"/>
  <c r="CE567" i="15" s="1"/>
  <c r="CH567" i="15" s="1"/>
  <c r="CF699" i="15"/>
  <c r="CG699" i="15" s="1"/>
  <c r="CD429" i="15"/>
  <c r="CE429" i="15" s="1"/>
  <c r="CH429" i="15" s="1"/>
  <c r="CD594" i="15"/>
  <c r="CE594" i="15" s="1"/>
  <c r="CH594" i="15" s="1"/>
  <c r="CF761" i="15"/>
  <c r="CG761" i="15" s="1"/>
  <c r="CD624" i="15"/>
  <c r="CE624" i="15" s="1"/>
  <c r="CH624" i="15" s="1"/>
  <c r="CF808" i="15"/>
  <c r="CG808" i="15" s="1"/>
  <c r="CD750" i="15"/>
  <c r="CE750" i="15" s="1"/>
  <c r="CH750" i="15" s="1"/>
  <c r="CD699" i="15"/>
  <c r="CE699" i="15" s="1"/>
  <c r="CH699" i="15" s="1"/>
  <c r="CD761" i="15"/>
  <c r="CE761" i="15" s="1"/>
  <c r="CH761" i="15" s="1"/>
  <c r="BV609" i="15"/>
  <c r="BW343" i="15"/>
  <c r="BX532" i="15"/>
  <c r="CD701" i="15"/>
  <c r="CE701" i="15" s="1"/>
  <c r="CH701" i="15" s="1"/>
  <c r="BR189" i="15"/>
  <c r="CD639" i="15"/>
  <c r="CE639" i="15" s="1"/>
  <c r="CH639" i="15" s="1"/>
  <c r="CF729" i="15"/>
  <c r="CG729" i="15" s="1"/>
  <c r="CD685" i="15"/>
  <c r="CE685" i="15" s="1"/>
  <c r="CH685" i="15" s="1"/>
  <c r="CD731" i="15"/>
  <c r="CE731" i="15" s="1"/>
  <c r="CH731" i="15" s="1"/>
  <c r="BR560" i="15"/>
  <c r="BV502" i="15"/>
  <c r="BR265" i="15"/>
  <c r="BW532" i="15"/>
  <c r="BW642" i="15"/>
  <c r="BX504" i="15"/>
  <c r="BR451" i="15"/>
  <c r="CD540" i="15"/>
  <c r="CE540" i="15" s="1"/>
  <c r="CH540" i="15" s="1"/>
  <c r="BV791" i="15"/>
  <c r="BW791" i="15"/>
  <c r="CD808" i="15"/>
  <c r="CE808" i="15" s="1"/>
  <c r="CH808" i="15" s="1"/>
  <c r="BW369" i="15"/>
  <c r="BR345" i="15"/>
  <c r="BV343" i="15"/>
  <c r="BW713" i="15"/>
  <c r="CF713" i="15" s="1"/>
  <c r="CG713" i="15" s="1"/>
  <c r="BV323" i="15"/>
  <c r="BX189" i="15"/>
  <c r="CD664" i="15"/>
  <c r="CE664" i="15" s="1"/>
  <c r="CH664" i="15" s="1"/>
  <c r="CD688" i="15"/>
  <c r="CE688" i="15" s="1"/>
  <c r="CH688" i="15" s="1"/>
  <c r="BV532" i="15"/>
  <c r="CD559" i="15"/>
  <c r="CE559" i="15" s="1"/>
  <c r="CH559" i="15" s="1"/>
  <c r="CF469" i="15"/>
  <c r="CG469" i="15" s="1"/>
  <c r="CD574" i="15"/>
  <c r="CE574" i="15" s="1"/>
  <c r="CH574" i="15" s="1"/>
  <c r="CD595" i="15"/>
  <c r="CE595" i="15" s="1"/>
  <c r="CH595" i="15" s="1"/>
  <c r="CD754" i="15"/>
  <c r="CE754" i="15" s="1"/>
  <c r="CH754" i="15" s="1"/>
  <c r="CD638" i="15"/>
  <c r="CE638" i="15" s="1"/>
  <c r="CH638" i="15" s="1"/>
  <c r="CD722" i="15"/>
  <c r="CE722" i="15" s="1"/>
  <c r="CH722" i="15" s="1"/>
  <c r="CF815" i="15"/>
  <c r="CG815" i="15" s="1"/>
  <c r="CD677" i="15"/>
  <c r="CE677" i="15" s="1"/>
  <c r="CH677" i="15" s="1"/>
  <c r="CD819" i="15"/>
  <c r="CE819" i="15" s="1"/>
  <c r="CD815" i="15"/>
  <c r="CE815" i="15" s="1"/>
  <c r="CH815" i="15" s="1"/>
  <c r="BR527" i="15"/>
  <c r="CF643" i="15"/>
  <c r="CG643" i="15" s="1"/>
  <c r="BV721" i="15"/>
  <c r="BW189" i="15"/>
  <c r="CF638" i="15"/>
  <c r="CG638" i="15" s="1"/>
  <c r="CF665" i="15"/>
  <c r="CG665" i="15" s="1"/>
  <c r="BV765" i="15"/>
  <c r="CF598" i="15"/>
  <c r="CG598" i="15" s="1"/>
  <c r="BX765" i="15"/>
  <c r="CD598" i="15"/>
  <c r="CE598" i="15" s="1"/>
  <c r="CH598" i="15" s="1"/>
  <c r="BV156" i="15"/>
  <c r="BX275" i="15"/>
  <c r="BR287" i="15"/>
  <c r="BV527" i="15"/>
  <c r="BW617" i="15"/>
  <c r="BX814" i="15"/>
  <c r="BR609" i="15"/>
  <c r="BW619" i="15"/>
  <c r="BR401" i="15"/>
  <c r="BW721" i="15"/>
  <c r="BR721" i="15"/>
  <c r="BV642" i="15"/>
  <c r="BX507" i="15"/>
  <c r="CF674" i="15"/>
  <c r="CG674" i="15" s="1"/>
  <c r="CD499" i="15"/>
  <c r="CE499" i="15" s="1"/>
  <c r="CH499" i="15" s="1"/>
  <c r="BV617" i="15"/>
  <c r="BR642" i="15"/>
  <c r="BV341" i="15"/>
  <c r="BW760" i="15"/>
  <c r="CF503" i="15"/>
  <c r="CG503" i="15" s="1"/>
  <c r="CF616" i="15"/>
  <c r="CG616" i="15" s="1"/>
  <c r="CP616" i="15" s="1"/>
  <c r="CQ616" i="15" s="1"/>
  <c r="CD680" i="15"/>
  <c r="CE680" i="15" s="1"/>
  <c r="CH680" i="15" s="1"/>
  <c r="CF519" i="15"/>
  <c r="CG519" i="15" s="1"/>
  <c r="CF707" i="15"/>
  <c r="CG707" i="15" s="1"/>
  <c r="CF618" i="15"/>
  <c r="CG618" i="15" s="1"/>
  <c r="CF639" i="15"/>
  <c r="CG639" i="15" s="1"/>
  <c r="CF677" i="15"/>
  <c r="CG677" i="15" s="1"/>
  <c r="CF722" i="15"/>
  <c r="CG722" i="15" s="1"/>
  <c r="CF750" i="15"/>
  <c r="CG750" i="15" s="1"/>
  <c r="CF484" i="15"/>
  <c r="CG484" i="15" s="1"/>
  <c r="BX560" i="15"/>
  <c r="CD562" i="15"/>
  <c r="CE562" i="15" s="1"/>
  <c r="CH562" i="15" s="1"/>
  <c r="BW331" i="15"/>
  <c r="BX741" i="15"/>
  <c r="BW741" i="15"/>
  <c r="BR689" i="15"/>
  <c r="BV689" i="15"/>
  <c r="CD796" i="15"/>
  <c r="CE796" i="15" s="1"/>
  <c r="CH796" i="15" s="1"/>
  <c r="CD752" i="15"/>
  <c r="CE752" i="15" s="1"/>
  <c r="CH752" i="15" s="1"/>
  <c r="CF586" i="15"/>
  <c r="CG586" i="15" s="1"/>
  <c r="CF811" i="15"/>
  <c r="CG811" i="15" s="1"/>
  <c r="CF559" i="15"/>
  <c r="CG559" i="15" s="1"/>
  <c r="CF624" i="15"/>
  <c r="CG624" i="15" s="1"/>
  <c r="CD469" i="15"/>
  <c r="CE469" i="15" s="1"/>
  <c r="CH469" i="15" s="1"/>
  <c r="CF662" i="15"/>
  <c r="CG662" i="15" s="1"/>
  <c r="CF754" i="15"/>
  <c r="CG754" i="15" s="1"/>
  <c r="CF528" i="15"/>
  <c r="CG528" i="15" s="1"/>
  <c r="CF515" i="15"/>
  <c r="CG515" i="15" s="1"/>
  <c r="CF650" i="15"/>
  <c r="CG650" i="15" s="1"/>
  <c r="CF727" i="15"/>
  <c r="CG727" i="15" s="1"/>
  <c r="BR205" i="15"/>
  <c r="BV560" i="15"/>
  <c r="BW733" i="15"/>
  <c r="BR733" i="15"/>
  <c r="BV733" i="15"/>
  <c r="CD747" i="15"/>
  <c r="CE747" i="15" s="1"/>
  <c r="CH747" i="15" s="1"/>
  <c r="BW249" i="15"/>
  <c r="BW359" i="15"/>
  <c r="BV514" i="15"/>
  <c r="BV621" i="15"/>
  <c r="CF594" i="15"/>
  <c r="CG594" i="15" s="1"/>
  <c r="CD515" i="15"/>
  <c r="CE515" i="15" s="1"/>
  <c r="CH515" i="15" s="1"/>
  <c r="CF763" i="15"/>
  <c r="CG763" i="15" s="1"/>
  <c r="BV190" i="15"/>
  <c r="CD484" i="15"/>
  <c r="CE484" i="15" s="1"/>
  <c r="CH484" i="15" s="1"/>
  <c r="BR305" i="15"/>
  <c r="BV359" i="15"/>
  <c r="BW514" i="15"/>
  <c r="BV181" i="15"/>
  <c r="BV321" i="15"/>
  <c r="BW305" i="15"/>
  <c r="BX249" i="15"/>
  <c r="BR359" i="15"/>
  <c r="CF429" i="15"/>
  <c r="CG429" i="15" s="1"/>
  <c r="BR462" i="15"/>
  <c r="CD697" i="15"/>
  <c r="CE697" i="15" s="1"/>
  <c r="CH697" i="15" s="1"/>
  <c r="CF567" i="15"/>
  <c r="CG567" i="15" s="1"/>
  <c r="CF691" i="15"/>
  <c r="CG691" i="15" s="1"/>
  <c r="CD534" i="15"/>
  <c r="CE534" i="15" s="1"/>
  <c r="CH534" i="15" s="1"/>
  <c r="CD635" i="15"/>
  <c r="CE635" i="15" s="1"/>
  <c r="CH635" i="15" s="1"/>
  <c r="CD646" i="15"/>
  <c r="CE646" i="15" s="1"/>
  <c r="CH646" i="15" s="1"/>
  <c r="CD669" i="15"/>
  <c r="CE669" i="15" s="1"/>
  <c r="CH669" i="15" s="1"/>
  <c r="CD729" i="15"/>
  <c r="CE729" i="15" s="1"/>
  <c r="CH729" i="15" s="1"/>
  <c r="CD650" i="15"/>
  <c r="CE650" i="15" s="1"/>
  <c r="CH650" i="15" s="1"/>
  <c r="CF819" i="15"/>
  <c r="CG819" i="15" s="1"/>
  <c r="CP819" i="15" s="1"/>
  <c r="CD605" i="15"/>
  <c r="CE605" i="15" s="1"/>
  <c r="CH605" i="15" s="1"/>
  <c r="CF500" i="15"/>
  <c r="CG500" i="15" s="1"/>
  <c r="CD506" i="15"/>
  <c r="CE506" i="15" s="1"/>
  <c r="CH506" i="15" s="1"/>
  <c r="CD509" i="15"/>
  <c r="CE509" i="15" s="1"/>
  <c r="CH509" i="15" s="1"/>
  <c r="CD445" i="15"/>
  <c r="CE445" i="15" s="1"/>
  <c r="CH445" i="15" s="1"/>
  <c r="BW213" i="15"/>
  <c r="BV275" i="15"/>
  <c r="BV361" i="15"/>
  <c r="BW265" i="15"/>
  <c r="CD480" i="15"/>
  <c r="CE480" i="15" s="1"/>
  <c r="CH480" i="15" s="1"/>
  <c r="CD795" i="15"/>
  <c r="CE795" i="15" s="1"/>
  <c r="CD399" i="15"/>
  <c r="CE399" i="15" s="1"/>
  <c r="CH399" i="15" s="1"/>
  <c r="CD81" i="15"/>
  <c r="CE81" i="15" s="1"/>
  <c r="CH81" i="15" s="1"/>
  <c r="BR323" i="15"/>
  <c r="CF534" i="15"/>
  <c r="CG534" i="15" s="1"/>
  <c r="CF506" i="15"/>
  <c r="CG506" i="15" s="1"/>
  <c r="BR341" i="15"/>
  <c r="CF509" i="15"/>
  <c r="CG509" i="15" s="1"/>
  <c r="CF442" i="15"/>
  <c r="CG442" i="15" s="1"/>
  <c r="CD707" i="15"/>
  <c r="CE707" i="15" s="1"/>
  <c r="CH707" i="15" s="1"/>
  <c r="CD503" i="15"/>
  <c r="CE503" i="15" s="1"/>
  <c r="CH503" i="15" s="1"/>
  <c r="BR275" i="15"/>
  <c r="BR361" i="15"/>
  <c r="BX265" i="15"/>
  <c r="BV542" i="15"/>
  <c r="BW367" i="15"/>
  <c r="BW355" i="15"/>
  <c r="BW323" i="15"/>
  <c r="CF635" i="15"/>
  <c r="CG635" i="15" s="1"/>
  <c r="BX341" i="15"/>
  <c r="BX309" i="15"/>
  <c r="BV309" i="15"/>
  <c r="CF574" i="15"/>
  <c r="CG574" i="15" s="1"/>
  <c r="CD519" i="15"/>
  <c r="CE519" i="15" s="1"/>
  <c r="CH519" i="15" s="1"/>
  <c r="CD700" i="15"/>
  <c r="CE700" i="15" s="1"/>
  <c r="CH700" i="15" s="1"/>
  <c r="BV814" i="15"/>
  <c r="BW814" i="15"/>
  <c r="BW361" i="15"/>
  <c r="CD500" i="15"/>
  <c r="CE500" i="15" s="1"/>
  <c r="CH500" i="15" s="1"/>
  <c r="BW309" i="15"/>
  <c r="CF669" i="15"/>
  <c r="CG669" i="15" s="1"/>
  <c r="CF540" i="15"/>
  <c r="CG540" i="15" s="1"/>
  <c r="CD351" i="15"/>
  <c r="CE351" i="15" s="1"/>
  <c r="CH351" i="15" s="1"/>
  <c r="CD65" i="15"/>
  <c r="CE65" i="15" s="1"/>
  <c r="CH65" i="15" s="1"/>
  <c r="CD770" i="15"/>
  <c r="CE770" i="15" s="1"/>
  <c r="CH770" i="15" s="1"/>
  <c r="CF439" i="15"/>
  <c r="CG439" i="15" s="1"/>
  <c r="CF695" i="15"/>
  <c r="CG695" i="15" s="1"/>
  <c r="CD255" i="15"/>
  <c r="CE255" i="15" s="1"/>
  <c r="CH255" i="15" s="1"/>
  <c r="CD565" i="15"/>
  <c r="CE565" i="15" s="1"/>
  <c r="CH565" i="15" s="1"/>
  <c r="CF595" i="15"/>
  <c r="CG595" i="15" s="1"/>
  <c r="CF646" i="15"/>
  <c r="CG646" i="15" s="1"/>
  <c r="CF658" i="15"/>
  <c r="CG658" i="15" s="1"/>
  <c r="CF688" i="15"/>
  <c r="CG688" i="15" s="1"/>
  <c r="CF605" i="15"/>
  <c r="CG605" i="15" s="1"/>
  <c r="BW611" i="15"/>
  <c r="BR621" i="15"/>
  <c r="BV349" i="15"/>
  <c r="BV494" i="15"/>
  <c r="BW373" i="15"/>
  <c r="CF561" i="15"/>
  <c r="CG561" i="15" s="1"/>
  <c r="BW768" i="15"/>
  <c r="CF818" i="15"/>
  <c r="CG818" i="15" s="1"/>
  <c r="CD512" i="15"/>
  <c r="CE512" i="15" s="1"/>
  <c r="CH512" i="15" s="1"/>
  <c r="CD454" i="15"/>
  <c r="CE454" i="15" s="1"/>
  <c r="CH454" i="15" s="1"/>
  <c r="CF805" i="15"/>
  <c r="CG805" i="15" s="1"/>
  <c r="BR507" i="15"/>
  <c r="BV507" i="15"/>
  <c r="BX476" i="15"/>
  <c r="BR476" i="15"/>
  <c r="BW476" i="15"/>
  <c r="BV476" i="15"/>
  <c r="BX412" i="15"/>
  <c r="BW412" i="15"/>
  <c r="BW287" i="15"/>
  <c r="CF806" i="15"/>
  <c r="CG806" i="15" s="1"/>
  <c r="BR321" i="15"/>
  <c r="BX305" i="15"/>
  <c r="BV249" i="15"/>
  <c r="CD655" i="15"/>
  <c r="CE655" i="15" s="1"/>
  <c r="CH655" i="15" s="1"/>
  <c r="BR611" i="15"/>
  <c r="CD419" i="15"/>
  <c r="CE419" i="15" s="1"/>
  <c r="CH419" i="15" s="1"/>
  <c r="BR349" i="15"/>
  <c r="CF767" i="15"/>
  <c r="CG767" i="15" s="1"/>
  <c r="BX373" i="15"/>
  <c r="CF523" i="15"/>
  <c r="CG523" i="15" s="1"/>
  <c r="CF723" i="15"/>
  <c r="CG723" i="15" s="1"/>
  <c r="CD641" i="15"/>
  <c r="CE641" i="15" s="1"/>
  <c r="CH641" i="15" s="1"/>
  <c r="BR768" i="15"/>
  <c r="CD695" i="15"/>
  <c r="CE695" i="15" s="1"/>
  <c r="CH695" i="15" s="1"/>
  <c r="CF752" i="15"/>
  <c r="CG752" i="15" s="1"/>
  <c r="CF664" i="15"/>
  <c r="CG664" i="15" s="1"/>
  <c r="BR736" i="15"/>
  <c r="CD811" i="15"/>
  <c r="CE811" i="15" s="1"/>
  <c r="CH811" i="15" s="1"/>
  <c r="CD667" i="15"/>
  <c r="CE667" i="15" s="1"/>
  <c r="CH667" i="15" s="1"/>
  <c r="CD442" i="15"/>
  <c r="CE442" i="15" s="1"/>
  <c r="CH442" i="15" s="1"/>
  <c r="CD473" i="15"/>
  <c r="CE473" i="15" s="1"/>
  <c r="CH473" i="15" s="1"/>
  <c r="BR488" i="15"/>
  <c r="BV488" i="15"/>
  <c r="BW488" i="15"/>
  <c r="BX488" i="15"/>
  <c r="BX794" i="15"/>
  <c r="BR794" i="15"/>
  <c r="BV794" i="15"/>
  <c r="BW794" i="15"/>
  <c r="BR760" i="15"/>
  <c r="BV760" i="15"/>
  <c r="BV15" i="15"/>
  <c r="CD601" i="15"/>
  <c r="CE601" i="15" s="1"/>
  <c r="CH601" i="15" s="1"/>
  <c r="BW321" i="15"/>
  <c r="CD319" i="15"/>
  <c r="CE319" i="15" s="1"/>
  <c r="CH319" i="15" s="1"/>
  <c r="CD623" i="15"/>
  <c r="CE623" i="15" s="1"/>
  <c r="CH623" i="15" s="1"/>
  <c r="CD679" i="15"/>
  <c r="CE679" i="15" s="1"/>
  <c r="CH679" i="15" s="1"/>
  <c r="CD743" i="15"/>
  <c r="CE743" i="15" s="1"/>
  <c r="CH743" i="15" s="1"/>
  <c r="CD33" i="15"/>
  <c r="CE33" i="15" s="1"/>
  <c r="CH33" i="15" s="1"/>
  <c r="BW621" i="15"/>
  <c r="BW349" i="15"/>
  <c r="CF666" i="15"/>
  <c r="CG666" i="15" s="1"/>
  <c r="CF421" i="15"/>
  <c r="CG421" i="15" s="1"/>
  <c r="CD658" i="15"/>
  <c r="CE658" i="15" s="1"/>
  <c r="CH658" i="15" s="1"/>
  <c r="CF680" i="15"/>
  <c r="CG680" i="15" s="1"/>
  <c r="CD763" i="15"/>
  <c r="CE763" i="15" s="1"/>
  <c r="CH763" i="15" s="1"/>
  <c r="CF796" i="15"/>
  <c r="CG796" i="15" s="1"/>
  <c r="CD439" i="15"/>
  <c r="CE439" i="15" s="1"/>
  <c r="CH439" i="15" s="1"/>
  <c r="BV736" i="15"/>
  <c r="BW472" i="15"/>
  <c r="BX472" i="15"/>
  <c r="BR472" i="15"/>
  <c r="BV472" i="15"/>
  <c r="BR597" i="15"/>
  <c r="BV597" i="15"/>
  <c r="CD563" i="15"/>
  <c r="CE563" i="15" s="1"/>
  <c r="CH563" i="15" s="1"/>
  <c r="CD572" i="15"/>
  <c r="CE572" i="15" s="1"/>
  <c r="CH572" i="15" s="1"/>
  <c r="CD61" i="15"/>
  <c r="CE61" i="15" s="1"/>
  <c r="CH61" i="15" s="1"/>
  <c r="CD711" i="15"/>
  <c r="CE711" i="15" s="1"/>
  <c r="CH711" i="15" s="1"/>
  <c r="CD9" i="15"/>
  <c r="CE9" i="15" s="1"/>
  <c r="CH9" i="15" s="1"/>
  <c r="CD261" i="15"/>
  <c r="CE261" i="15" s="1"/>
  <c r="CH261" i="15" s="1"/>
  <c r="BX492" i="15"/>
  <c r="BR492" i="15"/>
  <c r="BV492" i="15"/>
  <c r="BW492" i="15"/>
  <c r="BW706" i="15"/>
  <c r="BX706" i="15"/>
  <c r="CD59" i="15"/>
  <c r="CE59" i="15" s="1"/>
  <c r="CH59" i="15" s="1"/>
  <c r="CD91" i="15"/>
  <c r="CE91" i="15" s="1"/>
  <c r="CH91" i="15" s="1"/>
  <c r="BR283" i="15"/>
  <c r="CD593" i="15"/>
  <c r="CE593" i="15" s="1"/>
  <c r="CH593" i="15" s="1"/>
  <c r="BR241" i="15"/>
  <c r="BV241" i="15"/>
  <c r="BW160" i="15"/>
  <c r="BX160" i="15"/>
  <c r="BX612" i="15"/>
  <c r="BW612" i="15"/>
  <c r="BW580" i="15"/>
  <c r="BX580" i="15"/>
  <c r="BV267" i="15"/>
  <c r="BX267" i="15"/>
  <c r="BW425" i="15"/>
  <c r="BX425" i="15"/>
  <c r="BR425" i="15"/>
  <c r="BX281" i="15"/>
  <c r="BW281" i="15"/>
  <c r="BR281" i="15"/>
  <c r="BX518" i="15"/>
  <c r="BW518" i="15"/>
  <c r="BX511" i="15"/>
  <c r="BR511" i="15"/>
  <c r="BX501" i="15"/>
  <c r="BW501" i="15"/>
  <c r="BX307" i="15"/>
  <c r="BW307" i="15"/>
  <c r="CF654" i="15"/>
  <c r="CG654" i="15" s="1"/>
  <c r="CD703" i="15"/>
  <c r="CE703" i="15" s="1"/>
  <c r="CH703" i="15" s="1"/>
  <c r="CF703" i="15"/>
  <c r="CG703" i="15" s="1"/>
  <c r="BX732" i="15"/>
  <c r="BW732" i="15"/>
  <c r="BX625" i="15"/>
  <c r="BV625" i="15"/>
  <c r="BW625" i="15"/>
  <c r="CF481" i="15"/>
  <c r="CG481" i="15" s="1"/>
  <c r="BV470" i="15"/>
  <c r="BX470" i="15"/>
  <c r="BX297" i="15"/>
  <c r="BR297" i="15"/>
  <c r="BV297" i="15"/>
  <c r="BX241" i="15"/>
  <c r="BR160" i="15"/>
  <c r="CD481" i="15"/>
  <c r="CE481" i="15" s="1"/>
  <c r="CH481" i="15" s="1"/>
  <c r="CF709" i="15"/>
  <c r="CG709" i="15" s="1"/>
  <c r="CD709" i="15"/>
  <c r="CE709" i="15" s="1"/>
  <c r="CH709" i="15" s="1"/>
  <c r="BW259" i="15"/>
  <c r="BR259" i="15"/>
  <c r="BV501" i="15"/>
  <c r="BV706" i="15"/>
  <c r="BX377" i="15"/>
  <c r="BW377" i="15"/>
  <c r="CD810" i="15"/>
  <c r="CE810" i="15" s="1"/>
  <c r="CH810" i="15" s="1"/>
  <c r="BX490" i="15"/>
  <c r="BR490" i="15"/>
  <c r="CD723" i="15"/>
  <c r="CE723" i="15" s="1"/>
  <c r="CH723" i="15" s="1"/>
  <c r="BW409" i="15"/>
  <c r="BV409" i="15"/>
  <c r="BR409" i="15"/>
  <c r="BX289" i="15"/>
  <c r="BW289" i="15"/>
  <c r="CF663" i="15"/>
  <c r="CG663" i="15" s="1"/>
  <c r="CD615" i="15"/>
  <c r="CE615" i="15" s="1"/>
  <c r="CH615" i="15" s="1"/>
  <c r="CF803" i="15"/>
  <c r="CG803" i="15" s="1"/>
  <c r="CP803" i="15" s="1"/>
  <c r="CD803" i="15"/>
  <c r="CE803" i="15" s="1"/>
  <c r="BX675" i="15"/>
  <c r="BW675" i="15"/>
  <c r="BX283" i="15"/>
  <c r="BV283" i="15"/>
  <c r="CD666" i="15"/>
  <c r="CE666" i="15" s="1"/>
  <c r="CH666" i="15" s="1"/>
  <c r="BW241" i="15"/>
  <c r="BV307" i="15"/>
  <c r="BR267" i="15"/>
  <c r="CD510" i="15"/>
  <c r="CE510" i="15" s="1"/>
  <c r="CH510" i="15" s="1"/>
  <c r="BR518" i="15"/>
  <c r="BV547" i="15"/>
  <c r="BV281" i="15"/>
  <c r="BW511" i="15"/>
  <c r="CF499" i="15"/>
  <c r="CG499" i="15" s="1"/>
  <c r="BW470" i="15"/>
  <c r="BR501" i="15"/>
  <c r="BV490" i="15"/>
  <c r="CF704" i="15"/>
  <c r="CG704" i="15" s="1"/>
  <c r="CD73" i="15"/>
  <c r="CE73" i="15" s="1"/>
  <c r="CH73" i="15" s="1"/>
  <c r="CD410" i="15"/>
  <c r="CE410" i="15" s="1"/>
  <c r="CH410" i="15" s="1"/>
  <c r="CD557" i="15"/>
  <c r="CE557" i="15" s="1"/>
  <c r="CH557" i="15" s="1"/>
  <c r="CD551" i="15"/>
  <c r="CE551" i="15" s="1"/>
  <c r="CH551" i="15" s="1"/>
  <c r="CD257" i="15"/>
  <c r="CE257" i="15" s="1"/>
  <c r="CH257" i="15" s="1"/>
  <c r="BW657" i="15"/>
  <c r="BX657" i="15"/>
  <c r="BX293" i="15"/>
  <c r="BR293" i="15"/>
  <c r="BV293" i="15"/>
  <c r="BR706" i="15"/>
  <c r="CD311" i="15"/>
  <c r="CE311" i="15" s="1"/>
  <c r="CH311" i="15" s="1"/>
  <c r="CD335" i="15"/>
  <c r="CE335" i="15" s="1"/>
  <c r="CH335" i="15" s="1"/>
  <c r="CD780" i="15"/>
  <c r="CE780" i="15" s="1"/>
  <c r="CH780" i="15" s="1"/>
  <c r="CD89" i="15"/>
  <c r="CE89" i="15" s="1"/>
  <c r="CH89" i="15" s="1"/>
  <c r="CD77" i="15"/>
  <c r="CE77" i="15" s="1"/>
  <c r="CH77" i="15" s="1"/>
  <c r="CD57" i="15"/>
  <c r="CE57" i="15" s="1"/>
  <c r="CH57" i="15" s="1"/>
  <c r="CD17" i="15"/>
  <c r="CE17" i="15" s="1"/>
  <c r="CH17" i="15" s="1"/>
  <c r="CD587" i="15"/>
  <c r="CE587" i="15" s="1"/>
  <c r="CH587" i="15" s="1"/>
  <c r="CD631" i="15"/>
  <c r="CE631" i="15" s="1"/>
  <c r="CH631" i="15" s="1"/>
  <c r="CD433" i="15"/>
  <c r="CE433" i="15" s="1"/>
  <c r="CH433" i="15" s="1"/>
  <c r="CD389" i="15"/>
  <c r="CE389" i="15" s="1"/>
  <c r="CH389" i="15" s="1"/>
  <c r="CD749" i="15"/>
  <c r="CE749" i="15" s="1"/>
  <c r="CH749" i="15" s="1"/>
  <c r="CD548" i="15"/>
  <c r="CE548" i="15" s="1"/>
  <c r="CH548" i="15" s="1"/>
  <c r="CD421" i="15"/>
  <c r="CE421" i="15" s="1"/>
  <c r="CH421" i="15" s="1"/>
  <c r="CD738" i="15"/>
  <c r="CE738" i="15" s="1"/>
  <c r="CH738" i="15" s="1"/>
  <c r="CD715" i="15"/>
  <c r="CE715" i="15" s="1"/>
  <c r="CH715" i="15" s="1"/>
  <c r="CD728" i="15"/>
  <c r="CE728" i="15" s="1"/>
  <c r="CH728" i="15" s="1"/>
  <c r="CD676" i="15"/>
  <c r="CE676" i="15" s="1"/>
  <c r="CH676" i="15" s="1"/>
  <c r="CD620" i="15"/>
  <c r="CE620" i="15" s="1"/>
  <c r="CH620" i="15" s="1"/>
  <c r="CD552" i="15"/>
  <c r="CE552" i="15" s="1"/>
  <c r="CH552" i="15" s="1"/>
  <c r="CD353" i="15"/>
  <c r="CE353" i="15" s="1"/>
  <c r="CH353" i="15" s="1"/>
  <c r="CD393" i="15"/>
  <c r="CE393" i="15" s="1"/>
  <c r="CH393" i="15" s="1"/>
  <c r="CF725" i="15"/>
  <c r="CG725" i="15" s="1"/>
  <c r="CD403" i="15"/>
  <c r="CE403" i="15" s="1"/>
  <c r="CH403" i="15" s="1"/>
  <c r="CF667" i="15"/>
  <c r="CG667" i="15" s="1"/>
  <c r="CF697" i="15"/>
  <c r="CG697" i="15" s="1"/>
  <c r="CD245" i="15"/>
  <c r="CE245" i="15" s="1"/>
  <c r="CH245" i="15" s="1"/>
  <c r="CD523" i="15"/>
  <c r="CE523" i="15" s="1"/>
  <c r="CH523" i="15" s="1"/>
  <c r="CD498" i="15"/>
  <c r="CE498" i="15" s="1"/>
  <c r="CH498" i="15" s="1"/>
  <c r="CD333" i="15"/>
  <c r="CE333" i="15" s="1"/>
  <c r="CH333" i="15" s="1"/>
  <c r="CD656" i="15"/>
  <c r="CE656" i="15" s="1"/>
  <c r="CH656" i="15" s="1"/>
  <c r="CF810" i="15"/>
  <c r="CG810" i="15" s="1"/>
  <c r="CF742" i="15"/>
  <c r="CG742" i="15" s="1"/>
  <c r="CF792" i="15"/>
  <c r="CG792" i="15" s="1"/>
  <c r="CP792" i="15" s="1"/>
  <c r="CF802" i="15"/>
  <c r="CG802" i="15" s="1"/>
  <c r="CD599" i="15"/>
  <c r="CE599" i="15" s="1"/>
  <c r="CH599" i="15" s="1"/>
  <c r="CF458" i="15"/>
  <c r="CG458" i="15" s="1"/>
  <c r="CF728" i="15"/>
  <c r="CG728" i="15" s="1"/>
  <c r="CF812" i="15"/>
  <c r="CG812" i="15" s="1"/>
  <c r="CD618" i="15"/>
  <c r="CE618" i="15" s="1"/>
  <c r="CH618" i="15" s="1"/>
  <c r="BR791" i="15"/>
  <c r="CF466" i="15"/>
  <c r="CG466" i="15" s="1"/>
  <c r="CF454" i="15"/>
  <c r="CG454" i="15" s="1"/>
  <c r="CF473" i="15"/>
  <c r="CG473" i="15" s="1"/>
  <c r="CD805" i="15"/>
  <c r="CE805" i="15" s="1"/>
  <c r="BW337" i="15"/>
  <c r="CD812" i="15"/>
  <c r="CE812" i="15" s="1"/>
  <c r="CH812" i="15" s="1"/>
  <c r="CD742" i="15"/>
  <c r="CE742" i="15" s="1"/>
  <c r="CH742" i="15" s="1"/>
  <c r="CD818" i="15"/>
  <c r="CE818" i="15" s="1"/>
  <c r="CH818" i="15" s="1"/>
  <c r="CD665" i="15"/>
  <c r="CE665" i="15" s="1"/>
  <c r="CH665" i="15" s="1"/>
  <c r="CD561" i="15"/>
  <c r="CE561" i="15" s="1"/>
  <c r="CH561" i="15" s="1"/>
  <c r="CF780" i="15"/>
  <c r="CG780" i="15" s="1"/>
  <c r="BR190" i="15"/>
  <c r="BW225" i="15"/>
  <c r="BR156" i="15"/>
  <c r="CD466" i="15"/>
  <c r="CE466" i="15" s="1"/>
  <c r="CH466" i="15" s="1"/>
  <c r="BX502" i="15"/>
  <c r="BX596" i="15"/>
  <c r="BR502" i="15"/>
  <c r="BW345" i="15"/>
  <c r="BR329" i="15"/>
  <c r="CF351" i="15"/>
  <c r="CG351" i="15" s="1"/>
  <c r="BR367" i="15"/>
  <c r="CF769" i="15"/>
  <c r="CG769" i="15" s="1"/>
  <c r="CF393" i="15"/>
  <c r="CG393" i="15" s="1"/>
  <c r="BV619" i="15"/>
  <c r="BW453" i="15"/>
  <c r="CD661" i="15"/>
  <c r="CE661" i="15" s="1"/>
  <c r="CH661" i="15" s="1"/>
  <c r="CF419" i="15"/>
  <c r="CG419" i="15" s="1"/>
  <c r="CF389" i="15"/>
  <c r="CG389" i="15" s="1"/>
  <c r="BW363" i="15"/>
  <c r="CD654" i="15"/>
  <c r="CE654" i="15" s="1"/>
  <c r="CH654" i="15" s="1"/>
  <c r="CD704" i="15"/>
  <c r="CE704" i="15" s="1"/>
  <c r="CH704" i="15" s="1"/>
  <c r="BV347" i="15"/>
  <c r="CD792" i="15"/>
  <c r="CE792" i="15" s="1"/>
  <c r="CD691" i="15"/>
  <c r="CE691" i="15" s="1"/>
  <c r="CH691" i="15" s="1"/>
  <c r="CD674" i="15"/>
  <c r="CE674" i="15" s="1"/>
  <c r="CH674" i="15" s="1"/>
  <c r="CD802" i="15"/>
  <c r="CE802" i="15" s="1"/>
  <c r="CH802" i="15" s="1"/>
  <c r="BX190" i="15"/>
  <c r="CD227" i="15"/>
  <c r="CE227" i="15" s="1"/>
  <c r="CH227" i="15" s="1"/>
  <c r="CD47" i="15"/>
  <c r="CE47" i="15" s="1"/>
  <c r="CH47" i="15" s="1"/>
  <c r="CD11" i="15"/>
  <c r="CE11" i="15" s="1"/>
  <c r="CH11" i="15" s="1"/>
  <c r="CD63" i="15"/>
  <c r="CE63" i="15" s="1"/>
  <c r="CH63" i="15" s="1"/>
  <c r="CD79" i="15"/>
  <c r="CE79" i="15" s="1"/>
  <c r="CH79" i="15" s="1"/>
  <c r="BV225" i="15"/>
  <c r="BX205" i="15"/>
  <c r="BW156" i="15"/>
  <c r="CD295" i="15"/>
  <c r="CE295" i="15" s="1"/>
  <c r="CH295" i="15" s="1"/>
  <c r="CD652" i="15"/>
  <c r="CE652" i="15" s="1"/>
  <c r="CH652" i="15" s="1"/>
  <c r="BW596" i="15"/>
  <c r="BV569" i="15"/>
  <c r="BV369" i="15"/>
  <c r="BV337" i="15"/>
  <c r="BV367" i="15"/>
  <c r="BW649" i="15"/>
  <c r="CF512" i="15"/>
  <c r="CG512" i="15" s="1"/>
  <c r="CF599" i="15"/>
  <c r="CG599" i="15" s="1"/>
  <c r="BR619" i="15"/>
  <c r="BX395" i="15"/>
  <c r="CD797" i="15"/>
  <c r="CE797" i="15" s="1"/>
  <c r="BV363" i="15"/>
  <c r="BV596" i="15"/>
  <c r="CD767" i="15"/>
  <c r="CE767" i="15" s="1"/>
  <c r="CH767" i="15" s="1"/>
  <c r="CD806" i="15"/>
  <c r="CE806" i="15" s="1"/>
  <c r="CH806" i="15" s="1"/>
  <c r="CD725" i="15"/>
  <c r="CE725" i="15" s="1"/>
  <c r="CH725" i="15" s="1"/>
  <c r="CD458" i="15"/>
  <c r="CE458" i="15" s="1"/>
  <c r="CH458" i="15" s="1"/>
  <c r="BV205" i="15"/>
  <c r="CD724" i="15"/>
  <c r="CE724" i="15" s="1"/>
  <c r="CH724" i="15" s="1"/>
  <c r="BR569" i="15"/>
  <c r="BR369" i="15"/>
  <c r="BV345" i="15"/>
  <c r="BR337" i="15"/>
  <c r="BR649" i="15"/>
  <c r="CD13" i="15"/>
  <c r="CE13" i="15" s="1"/>
  <c r="CH13" i="15" s="1"/>
  <c r="CD397" i="15"/>
  <c r="CE397" i="15" s="1"/>
  <c r="CH397" i="15" s="1"/>
  <c r="CD633" i="15"/>
  <c r="CE633" i="15" s="1"/>
  <c r="CH633" i="15" s="1"/>
  <c r="CD651" i="15"/>
  <c r="CE651" i="15" s="1"/>
  <c r="CH651" i="15" s="1"/>
  <c r="BW462" i="15"/>
  <c r="CD550" i="15"/>
  <c r="CE550" i="15" s="1"/>
  <c r="CH550" i="15" s="1"/>
  <c r="BV440" i="15"/>
  <c r="BW347" i="15"/>
  <c r="CD487" i="15"/>
  <c r="CE487" i="15" s="1"/>
  <c r="CH487" i="15" s="1"/>
  <c r="CF427" i="15"/>
  <c r="CG427" i="15" s="1"/>
  <c r="CF333" i="15"/>
  <c r="CG333" i="15" s="1"/>
  <c r="CD269" i="15"/>
  <c r="CE269" i="15" s="1"/>
  <c r="CH269" i="15" s="1"/>
  <c r="CD659" i="15"/>
  <c r="CE659" i="15" s="1"/>
  <c r="CH659" i="15" s="1"/>
  <c r="CD315" i="15"/>
  <c r="CE315" i="15" s="1"/>
  <c r="CH315" i="15" s="1"/>
  <c r="CD285" i="15"/>
  <c r="CE285" i="15" s="1"/>
  <c r="CH285" i="15" s="1"/>
  <c r="CF576" i="15"/>
  <c r="CG576" i="15" s="1"/>
  <c r="CF710" i="15"/>
  <c r="CG710" i="15" s="1"/>
  <c r="CD764" i="15"/>
  <c r="CE764" i="15" s="1"/>
  <c r="CH764" i="15" s="1"/>
  <c r="CF545" i="15"/>
  <c r="CG545" i="15" s="1"/>
  <c r="BR614" i="15"/>
  <c r="BV614" i="15"/>
  <c r="BW614" i="15"/>
  <c r="BX614" i="15"/>
  <c r="BX535" i="15"/>
  <c r="BR535" i="15"/>
  <c r="BV535" i="15"/>
  <c r="BW799" i="15"/>
  <c r="BR799" i="15"/>
  <c r="BV799" i="15"/>
  <c r="BX799" i="15"/>
  <c r="CD233" i="15"/>
  <c r="CE233" i="15" s="1"/>
  <c r="CH233" i="15" s="1"/>
  <c r="CD23" i="15"/>
  <c r="CE23" i="15" s="1"/>
  <c r="CH23" i="15" s="1"/>
  <c r="BX15" i="15"/>
  <c r="CD781" i="15"/>
  <c r="CE781" i="15" s="1"/>
  <c r="CF299" i="15"/>
  <c r="CG299" i="15" s="1"/>
  <c r="CD636" i="15"/>
  <c r="CE636" i="15" s="1"/>
  <c r="CH636" i="15" s="1"/>
  <c r="CD708" i="15"/>
  <c r="CE708" i="15" s="1"/>
  <c r="CH708" i="15" s="1"/>
  <c r="CD628" i="15"/>
  <c r="CE628" i="15" s="1"/>
  <c r="CH628" i="15" s="1"/>
  <c r="CD692" i="15"/>
  <c r="CE692" i="15" s="1"/>
  <c r="CH692" i="15" s="1"/>
  <c r="CD740" i="15"/>
  <c r="CE740" i="15" s="1"/>
  <c r="CH740" i="15" s="1"/>
  <c r="CD798" i="15"/>
  <c r="CE798" i="15" s="1"/>
  <c r="CH798" i="15" s="1"/>
  <c r="CD577" i="15"/>
  <c r="CE577" i="15" s="1"/>
  <c r="CH577" i="15" s="1"/>
  <c r="CD513" i="15"/>
  <c r="CE513" i="15" s="1"/>
  <c r="CH513" i="15" s="1"/>
  <c r="CD575" i="15"/>
  <c r="CE575" i="15" s="1"/>
  <c r="CH575" i="15" s="1"/>
  <c r="CD383" i="15"/>
  <c r="CE383" i="15" s="1"/>
  <c r="CH383" i="15" s="1"/>
  <c r="CD301" i="15"/>
  <c r="CE301" i="15" s="1"/>
  <c r="CH301" i="15" s="1"/>
  <c r="BV462" i="15"/>
  <c r="CD430" i="15"/>
  <c r="CE430" i="15" s="1"/>
  <c r="CH430" i="15" s="1"/>
  <c r="CF565" i="15"/>
  <c r="CG565" i="15" s="1"/>
  <c r="BR440" i="15"/>
  <c r="BX347" i="15"/>
  <c r="CF557" i="15"/>
  <c r="CG557" i="15" s="1"/>
  <c r="CD538" i="15"/>
  <c r="CE538" i="15" s="1"/>
  <c r="CH538" i="15" s="1"/>
  <c r="BX816" i="15"/>
  <c r="BR816" i="15"/>
  <c r="BV816" i="15"/>
  <c r="BW816" i="15"/>
  <c r="BR755" i="15"/>
  <c r="BV755" i="15"/>
  <c r="BW755" i="15"/>
  <c r="BX755" i="15"/>
  <c r="BR579" i="15"/>
  <c r="BV579" i="15"/>
  <c r="BW579" i="15"/>
  <c r="BX579" i="15"/>
  <c r="BR434" i="15"/>
  <c r="BV434" i="15"/>
  <c r="BX422" i="15"/>
  <c r="BR422" i="15"/>
  <c r="BV422" i="15"/>
  <c r="BW422" i="15"/>
  <c r="BW758" i="15"/>
  <c r="BX758" i="15"/>
  <c r="CD644" i="15"/>
  <c r="CE644" i="15" s="1"/>
  <c r="CH644" i="15" s="1"/>
  <c r="CD748" i="15"/>
  <c r="CE748" i="15" s="1"/>
  <c r="CH748" i="15" s="1"/>
  <c r="CD687" i="15"/>
  <c r="CE687" i="15" s="1"/>
  <c r="CH687" i="15" s="1"/>
  <c r="CD681" i="15"/>
  <c r="CE681" i="15" s="1"/>
  <c r="CH681" i="15" s="1"/>
  <c r="CD471" i="15"/>
  <c r="CE471" i="15" s="1"/>
  <c r="CH471" i="15" s="1"/>
  <c r="CD385" i="15"/>
  <c r="CE385" i="15" s="1"/>
  <c r="CH385" i="15" s="1"/>
  <c r="CD327" i="15"/>
  <c r="CE327" i="15" s="1"/>
  <c r="CH327" i="15" s="1"/>
  <c r="CD668" i="15"/>
  <c r="CE668" i="15" s="1"/>
  <c r="CH668" i="15" s="1"/>
  <c r="CD627" i="15"/>
  <c r="CE627" i="15" s="1"/>
  <c r="CH627" i="15" s="1"/>
  <c r="BR610" i="15"/>
  <c r="BV610" i="15"/>
  <c r="BX610" i="15"/>
  <c r="BW610" i="15"/>
  <c r="BR602" i="15"/>
  <c r="BV602" i="15"/>
  <c r="BW602" i="15"/>
  <c r="BX602" i="15"/>
  <c r="BR640" i="15"/>
  <c r="BV640" i="15"/>
  <c r="BW640" i="15"/>
  <c r="BX640" i="15"/>
  <c r="BR15" i="15"/>
  <c r="CD158" i="15"/>
  <c r="CE158" i="15" s="1"/>
  <c r="CH158" i="15" s="1"/>
  <c r="CF35" i="15"/>
  <c r="CG35" i="15" s="1"/>
  <c r="CF510" i="15"/>
  <c r="CG510" i="15" s="1"/>
  <c r="CD516" i="15"/>
  <c r="CE516" i="15" s="1"/>
  <c r="CH516" i="15" s="1"/>
  <c r="CD53" i="15"/>
  <c r="CE53" i="15" s="1"/>
  <c r="CH53" i="15" s="1"/>
  <c r="CD69" i="15"/>
  <c r="CE69" i="15" s="1"/>
  <c r="CH69" i="15" s="1"/>
  <c r="CD684" i="15"/>
  <c r="CE684" i="15" s="1"/>
  <c r="CH684" i="15" s="1"/>
  <c r="CD737" i="15"/>
  <c r="CE737" i="15" s="1"/>
  <c r="CH737" i="15" s="1"/>
  <c r="CD705" i="15"/>
  <c r="CE705" i="15" s="1"/>
  <c r="CH705" i="15" s="1"/>
  <c r="CD673" i="15"/>
  <c r="CE673" i="15" s="1"/>
  <c r="CH673" i="15" s="1"/>
  <c r="BW395" i="15"/>
  <c r="BR377" i="15"/>
  <c r="CF403" i="15"/>
  <c r="CG403" i="15" s="1"/>
  <c r="BV395" i="15"/>
  <c r="BW440" i="15"/>
  <c r="BR744" i="15"/>
  <c r="BV744" i="15"/>
  <c r="BW744" i="15"/>
  <c r="BX744" i="15"/>
  <c r="BR732" i="15"/>
  <c r="BV732" i="15"/>
  <c r="BX632" i="15"/>
  <c r="BR632" i="15"/>
  <c r="BV632" i="15"/>
  <c r="BW632" i="15"/>
  <c r="BR571" i="15"/>
  <c r="BV571" i="15"/>
  <c r="BX571" i="15"/>
  <c r="BW571" i="15"/>
  <c r="BX438" i="15"/>
  <c r="BW438" i="15"/>
  <c r="BR438" i="15"/>
  <c r="BV438" i="15"/>
  <c r="BW426" i="15"/>
  <c r="BX426" i="15"/>
  <c r="BR426" i="15"/>
  <c r="BV426" i="15"/>
  <c r="BX766" i="15"/>
  <c r="BR766" i="15"/>
  <c r="BV766" i="15"/>
  <c r="BW766" i="15"/>
  <c r="BR485" i="15"/>
  <c r="BV485" i="15"/>
  <c r="BW485" i="15"/>
  <c r="BX485" i="15"/>
  <c r="BR477" i="15"/>
  <c r="BV477" i="15"/>
  <c r="BW477" i="15"/>
  <c r="BX477" i="15"/>
  <c r="BW424" i="15"/>
  <c r="BX424" i="15"/>
  <c r="BV424" i="15"/>
  <c r="BR424" i="15"/>
  <c r="CF656" i="15"/>
  <c r="CG656" i="15" s="1"/>
  <c r="BW49" i="15"/>
  <c r="BV49" i="15"/>
  <c r="BX49" i="15"/>
  <c r="BR49" i="15"/>
  <c r="CF520" i="15"/>
  <c r="CG520" i="15" s="1"/>
  <c r="CD520" i="15"/>
  <c r="CE520" i="15" s="1"/>
  <c r="CH520" i="15" s="1"/>
  <c r="BX585" i="15"/>
  <c r="BR585" i="15"/>
  <c r="BV585" i="15"/>
  <c r="BW585" i="15"/>
  <c r="BX407" i="15"/>
  <c r="BW407" i="15"/>
  <c r="BR407" i="15"/>
  <c r="BV407" i="15"/>
  <c r="BW653" i="15"/>
  <c r="BV653" i="15"/>
  <c r="BR653" i="15"/>
  <c r="BX653" i="15"/>
  <c r="BW417" i="15"/>
  <c r="BR417" i="15"/>
  <c r="BV417" i="15"/>
  <c r="BX549" i="15"/>
  <c r="BR549" i="15"/>
  <c r="BV549" i="15"/>
  <c r="BW549" i="15"/>
  <c r="BW448" i="15"/>
  <c r="BX448" i="15"/>
  <c r="BR448" i="15"/>
  <c r="BV448" i="15"/>
  <c r="CD576" i="15"/>
  <c r="CE576" i="15" s="1"/>
  <c r="CH576" i="15" s="1"/>
  <c r="BX604" i="15"/>
  <c r="CD100" i="15"/>
  <c r="CE100" i="15" s="1"/>
  <c r="CH100" i="15" s="1"/>
  <c r="CF659" i="15"/>
  <c r="CG659" i="15" s="1"/>
  <c r="BW457" i="15"/>
  <c r="BV457" i="15"/>
  <c r="BX457" i="15"/>
  <c r="CF738" i="15"/>
  <c r="CG738" i="15" s="1"/>
  <c r="BX375" i="15"/>
  <c r="BW375" i="15"/>
  <c r="BR375" i="15"/>
  <c r="CD660" i="15"/>
  <c r="CE660" i="15" s="1"/>
  <c r="CH660" i="15" s="1"/>
  <c r="CF379" i="15"/>
  <c r="CG379" i="15" s="1"/>
  <c r="CD379" i="15"/>
  <c r="CE379" i="15" s="1"/>
  <c r="CH379" i="15" s="1"/>
  <c r="BX581" i="15"/>
  <c r="BR581" i="15"/>
  <c r="BV581" i="15"/>
  <c r="BW581" i="15"/>
  <c r="BW436" i="15"/>
  <c r="BX436" i="15"/>
  <c r="BV436" i="15"/>
  <c r="CD545" i="15"/>
  <c r="CE545" i="15" s="1"/>
  <c r="CH545" i="15" s="1"/>
  <c r="CD544" i="15"/>
  <c r="CE544" i="15" s="1"/>
  <c r="CH544" i="15" s="1"/>
  <c r="BR436" i="15"/>
  <c r="BR457" i="15"/>
  <c r="BX273" i="15"/>
  <c r="BR273" i="15"/>
  <c r="BW273" i="15"/>
  <c r="BR714" i="15"/>
  <c r="BV714" i="15"/>
  <c r="BX714" i="15"/>
  <c r="BW714" i="15"/>
  <c r="BX313" i="15"/>
  <c r="BV313" i="15"/>
  <c r="BW313" i="15"/>
  <c r="BX813" i="15"/>
  <c r="BR813" i="15"/>
  <c r="BV813" i="15"/>
  <c r="BR339" i="15"/>
  <c r="BW339" i="15"/>
  <c r="BX339" i="15"/>
  <c r="BX494" i="15"/>
  <c r="BR494" i="15"/>
  <c r="BX371" i="15"/>
  <c r="BW371" i="15"/>
  <c r="BR371" i="15"/>
  <c r="BV371" i="15"/>
  <c r="CD807" i="15"/>
  <c r="CE807" i="15" s="1"/>
  <c r="CH807" i="15" s="1"/>
  <c r="CF807" i="15"/>
  <c r="CG807" i="15" s="1"/>
  <c r="CD756" i="15"/>
  <c r="CE756" i="15" s="1"/>
  <c r="CH756" i="15" s="1"/>
  <c r="BX746" i="15"/>
  <c r="BR746" i="15"/>
  <c r="BV746" i="15"/>
  <c r="BW746" i="15"/>
  <c r="BV726" i="15"/>
  <c r="BW726" i="15"/>
  <c r="BR726" i="15"/>
  <c r="BX726" i="15"/>
  <c r="BX537" i="15"/>
  <c r="BV537" i="15"/>
  <c r="BR537" i="15"/>
  <c r="BW537" i="15"/>
  <c r="CD710" i="15"/>
  <c r="CE710" i="15" s="1"/>
  <c r="CH710" i="15" s="1"/>
  <c r="CD427" i="15"/>
  <c r="CE427" i="15" s="1"/>
  <c r="CH427" i="15" s="1"/>
  <c r="BW263" i="15"/>
  <c r="BV375" i="15"/>
  <c r="CF745" i="15"/>
  <c r="CG745" i="15" s="1"/>
  <c r="CD745" i="15"/>
  <c r="CE745" i="15" s="1"/>
  <c r="CH745" i="15" s="1"/>
  <c r="BR716" i="15"/>
  <c r="BW716" i="15"/>
  <c r="BX716" i="15"/>
  <c r="BV206" i="15"/>
  <c r="BW206" i="15"/>
  <c r="BX206" i="15"/>
  <c r="BW185" i="15"/>
  <c r="BV185" i="15"/>
  <c r="BW157" i="15"/>
  <c r="BV157" i="15"/>
  <c r="BX157" i="15"/>
  <c r="CF487" i="15"/>
  <c r="CG487" i="15" s="1"/>
  <c r="BW365" i="15"/>
  <c r="BR365" i="15"/>
  <c r="BV365" i="15"/>
  <c r="CD678" i="15"/>
  <c r="CE678" i="15" s="1"/>
  <c r="CH678" i="15" s="1"/>
  <c r="CF678" i="15"/>
  <c r="CG678" i="15" s="1"/>
  <c r="CD771" i="15"/>
  <c r="CE771" i="15" s="1"/>
  <c r="CH771" i="15" s="1"/>
  <c r="CF771" i="15"/>
  <c r="CG771" i="15" s="1"/>
  <c r="BX712" i="15"/>
  <c r="BV712" i="15"/>
  <c r="BX647" i="15"/>
  <c r="BR647" i="15"/>
  <c r="BV647" i="15"/>
  <c r="BW647" i="15"/>
  <c r="BX539" i="15"/>
  <c r="BW539" i="15"/>
  <c r="BV539" i="15"/>
  <c r="BR539" i="15"/>
  <c r="CF39" i="15"/>
  <c r="CG39" i="15" s="1"/>
  <c r="CF550" i="15"/>
  <c r="CG550" i="15" s="1"/>
  <c r="CF681" i="15"/>
  <c r="CG681" i="15" s="1"/>
  <c r="CF13" i="15"/>
  <c r="CG13" i="15" s="1"/>
  <c r="CF57" i="15"/>
  <c r="CG57" i="15" s="1"/>
  <c r="CF301" i="15"/>
  <c r="CG301" i="15" s="1"/>
  <c r="CF770" i="15"/>
  <c r="CG770" i="15" s="1"/>
  <c r="CF715" i="15"/>
  <c r="CG715" i="15" s="1"/>
  <c r="CF551" i="15"/>
  <c r="CG551" i="15" s="1"/>
  <c r="CF245" i="15"/>
  <c r="CG245" i="15" s="1"/>
  <c r="CF498" i="15"/>
  <c r="CG498" i="15" s="1"/>
  <c r="BX717" i="15"/>
  <c r="BR717" i="15"/>
  <c r="BV717" i="15"/>
  <c r="BW717" i="15"/>
  <c r="BX702" i="15"/>
  <c r="BR702" i="15"/>
  <c r="BV702" i="15"/>
  <c r="BW702" i="15"/>
  <c r="BX686" i="15"/>
  <c r="BR686" i="15"/>
  <c r="BV686" i="15"/>
  <c r="BW686" i="15"/>
  <c r="BV720" i="15"/>
  <c r="BR720" i="15"/>
  <c r="BW720" i="15"/>
  <c r="BX720" i="15"/>
  <c r="CF319" i="15"/>
  <c r="CG319" i="15" s="1"/>
  <c r="CF397" i="15"/>
  <c r="CG397" i="15" s="1"/>
  <c r="CF651" i="15"/>
  <c r="CG651" i="15" s="1"/>
  <c r="CF410" i="15"/>
  <c r="CG410" i="15" s="1"/>
  <c r="BR817" i="15"/>
  <c r="BW817" i="15"/>
  <c r="BX817" i="15"/>
  <c r="BR529" i="15"/>
  <c r="BV529" i="15"/>
  <c r="BW529" i="15"/>
  <c r="BX529" i="15"/>
  <c r="BR734" i="15"/>
  <c r="BV734" i="15"/>
  <c r="BX734" i="15"/>
  <c r="BW734" i="15"/>
  <c r="BX553" i="15"/>
  <c r="BR553" i="15"/>
  <c r="BV553" i="15"/>
  <c r="BW553" i="15"/>
  <c r="BX541" i="15"/>
  <c r="BV541" i="15"/>
  <c r="BR541" i="15"/>
  <c r="BW541" i="15"/>
  <c r="BW533" i="15"/>
  <c r="BR533" i="15"/>
  <c r="BV533" i="15"/>
  <c r="BX533" i="15"/>
  <c r="BX432" i="15"/>
  <c r="BR432" i="15"/>
  <c r="BV432" i="15"/>
  <c r="BW432" i="15"/>
  <c r="CD788" i="15"/>
  <c r="CE788" i="15" s="1"/>
  <c r="CH788" i="15" s="1"/>
  <c r="CD27" i="15"/>
  <c r="CE27" i="15" s="1"/>
  <c r="CH27" i="15" s="1"/>
  <c r="CD43" i="15"/>
  <c r="CE43" i="15" s="1"/>
  <c r="CH43" i="15" s="1"/>
  <c r="CD75" i="15"/>
  <c r="CE75" i="15" s="1"/>
  <c r="CH75" i="15" s="1"/>
  <c r="CD783" i="15"/>
  <c r="CE783" i="15" s="1"/>
  <c r="CD162" i="15"/>
  <c r="CE162" i="15" s="1"/>
  <c r="CH162" i="15" s="1"/>
  <c r="CD536" i="15"/>
  <c r="CE536" i="15" s="1"/>
  <c r="CH536" i="15" s="1"/>
  <c r="CF679" i="15"/>
  <c r="CG679" i="15" s="1"/>
  <c r="CF655" i="15"/>
  <c r="CG655" i="15" s="1"/>
  <c r="CF285" i="15"/>
  <c r="CG285" i="15" s="1"/>
  <c r="CF701" i="15"/>
  <c r="CG701" i="15" s="1"/>
  <c r="CF562" i="15"/>
  <c r="CG562" i="15" s="1"/>
  <c r="CF430" i="15"/>
  <c r="CG430" i="15" s="1"/>
  <c r="CF315" i="15"/>
  <c r="CG315" i="15" s="1"/>
  <c r="BW690" i="15"/>
  <c r="BX690" i="15"/>
  <c r="BW526" i="15"/>
  <c r="BX526" i="15"/>
  <c r="BR526" i="15"/>
  <c r="BV526" i="15"/>
  <c r="BW622" i="15"/>
  <c r="BX622" i="15"/>
  <c r="BW600" i="15"/>
  <c r="BX600" i="15"/>
  <c r="BR600" i="15"/>
  <c r="BV600" i="15"/>
  <c r="BR603" i="15"/>
  <c r="BV603" i="15"/>
  <c r="BW459" i="15"/>
  <c r="BX459" i="15"/>
  <c r="BR459" i="15"/>
  <c r="BV459" i="15"/>
  <c r="BR804" i="15"/>
  <c r="BV804" i="15"/>
  <c r="BX804" i="15"/>
  <c r="BW804" i="15"/>
  <c r="BW629" i="15"/>
  <c r="BX629" i="15"/>
  <c r="BR629" i="15"/>
  <c r="BV629" i="15"/>
  <c r="CF11" i="15"/>
  <c r="CG11" i="15" s="1"/>
  <c r="CF67" i="15"/>
  <c r="CG67" i="15" s="1"/>
  <c r="CF83" i="15"/>
  <c r="CG83" i="15" s="1"/>
  <c r="CF104" i="15"/>
  <c r="CG104" i="15" s="1"/>
  <c r="CD789" i="15"/>
  <c r="CE789" i="15" s="1"/>
  <c r="CF204" i="15"/>
  <c r="CG204" i="15" s="1"/>
  <c r="CD769" i="15"/>
  <c r="CE769" i="15" s="1"/>
  <c r="CH769" i="15" s="1"/>
  <c r="CF182" i="15"/>
  <c r="CG182" i="15" s="1"/>
  <c r="BR279" i="15"/>
  <c r="BR263" i="15"/>
  <c r="CF676" i="15"/>
  <c r="CG676" i="15" s="1"/>
  <c r="CF708" i="15"/>
  <c r="CG708" i="15" s="1"/>
  <c r="CF636" i="15"/>
  <c r="CG636" i="15" s="1"/>
  <c r="CF660" i="15"/>
  <c r="CG660" i="15" s="1"/>
  <c r="CF724" i="15"/>
  <c r="CG724" i="15" s="1"/>
  <c r="CF756" i="15"/>
  <c r="CG756" i="15" s="1"/>
  <c r="CP756" i="15" s="1"/>
  <c r="CQ756" i="15" s="1"/>
  <c r="CF544" i="15"/>
  <c r="CG544" i="15" s="1"/>
  <c r="CF464" i="15"/>
  <c r="CG464" i="15" s="1"/>
  <c r="CF575" i="15"/>
  <c r="CG575" i="15" s="1"/>
  <c r="CF516" i="15"/>
  <c r="CG516" i="15" s="1"/>
  <c r="CF623" i="15"/>
  <c r="CG623" i="15" s="1"/>
  <c r="CF795" i="15"/>
  <c r="CG795" i="15" s="1"/>
  <c r="CP795" i="15" s="1"/>
  <c r="BX478" i="15"/>
  <c r="CF711" i="15"/>
  <c r="CG711" i="15" s="1"/>
  <c r="CF705" i="15"/>
  <c r="CG705" i="15" s="1"/>
  <c r="CF673" i="15"/>
  <c r="CG673" i="15" s="1"/>
  <c r="CF641" i="15"/>
  <c r="CG641" i="15" s="1"/>
  <c r="CF385" i="15"/>
  <c r="CG385" i="15" s="1"/>
  <c r="CF587" i="15"/>
  <c r="CG587" i="15" s="1"/>
  <c r="CF508" i="15"/>
  <c r="CG508" i="15" s="1"/>
  <c r="CF797" i="15"/>
  <c r="CG797" i="15" s="1"/>
  <c r="CP797" i="15" s="1"/>
  <c r="CD460" i="15"/>
  <c r="CE460" i="15" s="1"/>
  <c r="CH460" i="15" s="1"/>
  <c r="BV401" i="15"/>
  <c r="CF631" i="15"/>
  <c r="CG631" i="15" s="1"/>
  <c r="BX331" i="15"/>
  <c r="BR693" i="15"/>
  <c r="BV693" i="15"/>
  <c r="BW693" i="15"/>
  <c r="BX693" i="15"/>
  <c r="BR670" i="15"/>
  <c r="BV670" i="15"/>
  <c r="BW670" i="15"/>
  <c r="BX670" i="15"/>
  <c r="BW437" i="15"/>
  <c r="BX437" i="15"/>
  <c r="BR437" i="15"/>
  <c r="BV437" i="15"/>
  <c r="BR414" i="15"/>
  <c r="BV414" i="15"/>
  <c r="BW414" i="15"/>
  <c r="BX414" i="15"/>
  <c r="CF601" i="15"/>
  <c r="CG601" i="15" s="1"/>
  <c r="BW441" i="15"/>
  <c r="BR441" i="15"/>
  <c r="BV441" i="15"/>
  <c r="BX441" i="15"/>
  <c r="BW626" i="15"/>
  <c r="BV626" i="15"/>
  <c r="BX626" i="15"/>
  <c r="BR626" i="15"/>
  <c r="BR453" i="15"/>
  <c r="BV453" i="15"/>
  <c r="BW413" i="15"/>
  <c r="BX413" i="15"/>
  <c r="BR413" i="15"/>
  <c r="BV413" i="15"/>
  <c r="BR546" i="15"/>
  <c r="BV546" i="15"/>
  <c r="BX446" i="15"/>
  <c r="BR446" i="15"/>
  <c r="BV446" i="15"/>
  <c r="BW446" i="15"/>
  <c r="CF779" i="15"/>
  <c r="CG779" i="15" s="1"/>
  <c r="CF43" i="15"/>
  <c r="CG43" i="15" s="1"/>
  <c r="CF59" i="15"/>
  <c r="CG59" i="15" s="1"/>
  <c r="CF75" i="15"/>
  <c r="CG75" i="15" s="1"/>
  <c r="CF91" i="15"/>
  <c r="CG91" i="15" s="1"/>
  <c r="BX263" i="15"/>
  <c r="CF255" i="15"/>
  <c r="CG255" i="15" s="1"/>
  <c r="CF692" i="15"/>
  <c r="CG692" i="15" s="1"/>
  <c r="BV775" i="15"/>
  <c r="CF257" i="15"/>
  <c r="CG257" i="15" s="1"/>
  <c r="CF513" i="15"/>
  <c r="CG513" i="15" s="1"/>
  <c r="CF740" i="15"/>
  <c r="CG740" i="15" s="1"/>
  <c r="CF536" i="15"/>
  <c r="CG536" i="15" s="1"/>
  <c r="CF471" i="15"/>
  <c r="CG471" i="15" s="1"/>
  <c r="CF399" i="15"/>
  <c r="CG399" i="15" s="1"/>
  <c r="CF687" i="15"/>
  <c r="CG687" i="15" s="1"/>
  <c r="CF33" i="15"/>
  <c r="CG33" i="15" s="1"/>
  <c r="CF327" i="15"/>
  <c r="CG327" i="15" s="1"/>
  <c r="CF335" i="15"/>
  <c r="CG335" i="15" s="1"/>
  <c r="BV611" i="15"/>
  <c r="BW546" i="15"/>
  <c r="BW401" i="15"/>
  <c r="CF661" i="15"/>
  <c r="CG661" i="15" s="1"/>
  <c r="CF433" i="15"/>
  <c r="CG433" i="15" s="1"/>
  <c r="CF749" i="15"/>
  <c r="CG749" i="15" s="1"/>
  <c r="BV331" i="15"/>
  <c r="BW696" i="15"/>
  <c r="BR696" i="15"/>
  <c r="BX696" i="15"/>
  <c r="BV696" i="15"/>
  <c r="BR443" i="15"/>
  <c r="BV443" i="15"/>
  <c r="BX443" i="15"/>
  <c r="BW443" i="15"/>
  <c r="BX491" i="15"/>
  <c r="BR491" i="15"/>
  <c r="BV491" i="15"/>
  <c r="BW491" i="15"/>
  <c r="BR435" i="15"/>
  <c r="BV435" i="15"/>
  <c r="BW435" i="15"/>
  <c r="BX435" i="15"/>
  <c r="CD198" i="15"/>
  <c r="CE198" i="15" s="1"/>
  <c r="CH198" i="15" s="1"/>
  <c r="CD155" i="15"/>
  <c r="CE155" i="15" s="1"/>
  <c r="CH155" i="15" s="1"/>
  <c r="CF233" i="15"/>
  <c r="CG233" i="15" s="1"/>
  <c r="CF9" i="15"/>
  <c r="CG9" i="15" s="1"/>
  <c r="CF261" i="15"/>
  <c r="CG261" i="15" s="1"/>
  <c r="CF460" i="15"/>
  <c r="CG460" i="15" s="1"/>
  <c r="CF456" i="15"/>
  <c r="CG456" i="15" s="1"/>
  <c r="CF627" i="15"/>
  <c r="CG627" i="15" s="1"/>
  <c r="CF269" i="15"/>
  <c r="CG269" i="15" s="1"/>
  <c r="CF633" i="15"/>
  <c r="CG633" i="15" s="1"/>
  <c r="CF548" i="15"/>
  <c r="CG548" i="15" s="1"/>
  <c r="BR411" i="15"/>
  <c r="BV411" i="15"/>
  <c r="BW411" i="15"/>
  <c r="BX411" i="15"/>
  <c r="BX730" i="15"/>
  <c r="BR730" i="15"/>
  <c r="BV730" i="15"/>
  <c r="BW730" i="15"/>
  <c r="BR675" i="15"/>
  <c r="BV675" i="15"/>
  <c r="BW564" i="15"/>
  <c r="BR564" i="15"/>
  <c r="BX564" i="15"/>
  <c r="BV564" i="15"/>
  <c r="BR497" i="15"/>
  <c r="BV497" i="15"/>
  <c r="BX497" i="15"/>
  <c r="BW497" i="15"/>
  <c r="BW277" i="15"/>
  <c r="BR277" i="15"/>
  <c r="BV277" i="15"/>
  <c r="BX277" i="15"/>
  <c r="BW405" i="15"/>
  <c r="BR405" i="15"/>
  <c r="BV405" i="15"/>
  <c r="BX405" i="15"/>
  <c r="BR355" i="15"/>
  <c r="BV355" i="15"/>
  <c r="BR657" i="15"/>
  <c r="BV657" i="15"/>
  <c r="CF538" i="15"/>
  <c r="CG538" i="15" s="1"/>
  <c r="BR479" i="15"/>
  <c r="BV479" i="15"/>
  <c r="BW479" i="15"/>
  <c r="BX479" i="15"/>
  <c r="AH820" i="15"/>
  <c r="AG827" i="16" s="1"/>
  <c r="CF155" i="15"/>
  <c r="CG155" i="15" s="1"/>
  <c r="CF27" i="15"/>
  <c r="CG27" i="15" s="1"/>
  <c r="CF63" i="15"/>
  <c r="CG63" i="15" s="1"/>
  <c r="CF79" i="15"/>
  <c r="CG79" i="15" s="1"/>
  <c r="CF94" i="15"/>
  <c r="CG94" i="15" s="1"/>
  <c r="CF783" i="15"/>
  <c r="CG783" i="15" s="1"/>
  <c r="CP783" i="15" s="1"/>
  <c r="CF23" i="15"/>
  <c r="CG23" i="15" s="1"/>
  <c r="CD785" i="15"/>
  <c r="CE785" i="15" s="1"/>
  <c r="CD203" i="15"/>
  <c r="CE203" i="15" s="1"/>
  <c r="CH203" i="15" s="1"/>
  <c r="CF203" i="15"/>
  <c r="CG203" i="15" s="1"/>
  <c r="CD19" i="15"/>
  <c r="CE19" i="15" s="1"/>
  <c r="CH19" i="15" s="1"/>
  <c r="CF19" i="15"/>
  <c r="CG19" i="15" s="1"/>
  <c r="CD39" i="15"/>
  <c r="CE39" i="15" s="1"/>
  <c r="CH39" i="15" s="1"/>
  <c r="CD204" i="15"/>
  <c r="CE204" i="15" s="1"/>
  <c r="CH204" i="15" s="1"/>
  <c r="CD183" i="15"/>
  <c r="CE183" i="15" s="1"/>
  <c r="CH183" i="15" s="1"/>
  <c r="CD139" i="15"/>
  <c r="CE139" i="15" s="1"/>
  <c r="CH139" i="15" s="1"/>
  <c r="CD51" i="15"/>
  <c r="CE51" i="15" s="1"/>
  <c r="CH51" i="15" s="1"/>
  <c r="CD35" i="15"/>
  <c r="CE35" i="15" s="1"/>
  <c r="CH35" i="15" s="1"/>
  <c r="CF781" i="15"/>
  <c r="CG781" i="15" s="1"/>
  <c r="CP781" i="15" s="1"/>
  <c r="CF311" i="15"/>
  <c r="CG311" i="15" s="1"/>
  <c r="CF652" i="15"/>
  <c r="CG652" i="15" s="1"/>
  <c r="CF684" i="15"/>
  <c r="CG684" i="15" s="1"/>
  <c r="CF628" i="15"/>
  <c r="CG628" i="15" s="1"/>
  <c r="CF764" i="15"/>
  <c r="CG764" i="15" s="1"/>
  <c r="CF593" i="15"/>
  <c r="CG593" i="15" s="1"/>
  <c r="CF552" i="15"/>
  <c r="CG552" i="15" s="1"/>
  <c r="CF353" i="15"/>
  <c r="CG353" i="15" s="1"/>
  <c r="BV279" i="15"/>
  <c r="BW279" i="15"/>
  <c r="CD452" i="15"/>
  <c r="CE452" i="15" s="1"/>
  <c r="CH452" i="15" s="1"/>
  <c r="CF452" i="15"/>
  <c r="CG452" i="15" s="1"/>
  <c r="CF737" i="15"/>
  <c r="CG737" i="15" s="1"/>
  <c r="CF47" i="15"/>
  <c r="CG47" i="15" s="1"/>
  <c r="CF101" i="15"/>
  <c r="CG101" i="15" s="1"/>
  <c r="BR271" i="15"/>
  <c r="BW271" i="15"/>
  <c r="CF295" i="15"/>
  <c r="CG295" i="15" s="1"/>
  <c r="CF53" i="15"/>
  <c r="CG53" i="15" s="1"/>
  <c r="CF69" i="15"/>
  <c r="CG69" i="15" s="1"/>
  <c r="BR573" i="15"/>
  <c r="BV573" i="15"/>
  <c r="BX573" i="15"/>
  <c r="BW573" i="15"/>
  <c r="BR543" i="15"/>
  <c r="BV543" i="15"/>
  <c r="BW543" i="15"/>
  <c r="BX543" i="15"/>
  <c r="BW387" i="15"/>
  <c r="BX387" i="15"/>
  <c r="BR387" i="15"/>
  <c r="BV387" i="15"/>
  <c r="AJ6" i="16"/>
  <c r="AK820" i="15"/>
  <c r="CD124" i="15"/>
  <c r="CE124" i="15" s="1"/>
  <c r="CH124" i="15" s="1"/>
  <c r="CF124" i="15"/>
  <c r="CG124" i="15" s="1"/>
  <c r="CD787" i="15"/>
  <c r="CE787" i="15" s="1"/>
  <c r="CF787" i="15"/>
  <c r="CG787" i="15" s="1"/>
  <c r="CD67" i="15"/>
  <c r="CE67" i="15" s="1"/>
  <c r="CH67" i="15" s="1"/>
  <c r="CD83" i="15"/>
  <c r="CE83" i="15" s="1"/>
  <c r="CH83" i="15" s="1"/>
  <c r="CD243" i="15"/>
  <c r="CE243" i="15" s="1"/>
  <c r="CH243" i="15" s="1"/>
  <c r="CF243" i="15"/>
  <c r="CG243" i="15" s="1"/>
  <c r="CF785" i="15"/>
  <c r="CG785" i="15" s="1"/>
  <c r="BX547" i="15"/>
  <c r="BR547" i="15"/>
  <c r="CF788" i="15"/>
  <c r="CG788" i="15" s="1"/>
  <c r="CF762" i="15"/>
  <c r="CG762" i="15" s="1"/>
  <c r="CF685" i="15"/>
  <c r="CG685" i="15" s="1"/>
  <c r="AC820" i="15"/>
  <c r="AK6" i="16"/>
  <c r="AL820" i="15"/>
  <c r="AK827" i="16" s="1"/>
  <c r="CD779" i="15"/>
  <c r="CE779" i="15" s="1"/>
  <c r="CH779" i="15" s="1"/>
  <c r="CF198" i="15"/>
  <c r="CG198" i="15" s="1"/>
  <c r="CF139" i="15"/>
  <c r="CG139" i="15" s="1"/>
  <c r="CF158" i="15"/>
  <c r="CG158" i="15" s="1"/>
  <c r="CD31" i="15"/>
  <c r="CE31" i="15" s="1"/>
  <c r="CH31" i="15" s="1"/>
  <c r="CD55" i="15"/>
  <c r="CE55" i="15" s="1"/>
  <c r="CH55" i="15" s="1"/>
  <c r="CF55" i="15"/>
  <c r="CG55" i="15" s="1"/>
  <c r="CD71" i="15"/>
  <c r="CE71" i="15" s="1"/>
  <c r="CH71" i="15" s="1"/>
  <c r="CF71" i="15"/>
  <c r="CG71" i="15" s="1"/>
  <c r="BQ820" i="15"/>
  <c r="CF183" i="15"/>
  <c r="CG183" i="15" s="1"/>
  <c r="CF789" i="15"/>
  <c r="CG789" i="15" s="1"/>
  <c r="CP789" i="15" s="1"/>
  <c r="CF51" i="15"/>
  <c r="CG51" i="15" s="1"/>
  <c r="CF98" i="15"/>
  <c r="CG98" i="15" s="1"/>
  <c r="CF227" i="15"/>
  <c r="CG227" i="15" s="1"/>
  <c r="CF291" i="15"/>
  <c r="CG291" i="15" s="1"/>
  <c r="CD464" i="15"/>
  <c r="CE464" i="15" s="1"/>
  <c r="CH464" i="15" s="1"/>
  <c r="CF505" i="15"/>
  <c r="CG505" i="15" s="1"/>
  <c r="CD505" i="15"/>
  <c r="CE505" i="15" s="1"/>
  <c r="CH505" i="15" s="1"/>
  <c r="CF668" i="15"/>
  <c r="CG668" i="15" s="1"/>
  <c r="CF700" i="15"/>
  <c r="CG700" i="15" s="1"/>
  <c r="CF798" i="15"/>
  <c r="CG798" i="15" s="1"/>
  <c r="CF563" i="15"/>
  <c r="CG563" i="15" s="1"/>
  <c r="CF644" i="15"/>
  <c r="CG644" i="15" s="1"/>
  <c r="CF748" i="15"/>
  <c r="CG748" i="15" s="1"/>
  <c r="CF577" i="15"/>
  <c r="CG577" i="15" s="1"/>
  <c r="BX247" i="15"/>
  <c r="BR247" i="15"/>
  <c r="CF572" i="15"/>
  <c r="CG572" i="15" s="1"/>
  <c r="CF383" i="15"/>
  <c r="CG383" i="15" s="1"/>
  <c r="CD449" i="15"/>
  <c r="CE449" i="15" s="1"/>
  <c r="CH449" i="15" s="1"/>
  <c r="CF449" i="15"/>
  <c r="CG449" i="15" s="1"/>
  <c r="CF620" i="15"/>
  <c r="CG620" i="15" s="1"/>
  <c r="CF743" i="15"/>
  <c r="CG743" i="15" s="1"/>
  <c r="BX303" i="15"/>
  <c r="BV303" i="15"/>
  <c r="BW303" i="15"/>
  <c r="CF77" i="15"/>
  <c r="CG77" i="15" s="1"/>
  <c r="CF93" i="15"/>
  <c r="CG93" i="15" s="1"/>
  <c r="CF89" i="15"/>
  <c r="CG89" i="15" s="1"/>
  <c r="CF73" i="15"/>
  <c r="CG73" i="15" s="1"/>
  <c r="BW317" i="15"/>
  <c r="BR317" i="15"/>
  <c r="BV317" i="15"/>
  <c r="BX317" i="15"/>
  <c r="CF65" i="15"/>
  <c r="CG65" i="15" s="1"/>
  <c r="AF6" i="16"/>
  <c r="AG820" i="15"/>
  <c r="AF827" i="16" s="1"/>
  <c r="AP820" i="15"/>
  <c r="AO827" i="16" s="1"/>
  <c r="CD784" i="15"/>
  <c r="CE784" i="15" s="1"/>
  <c r="CH784" i="15" s="1"/>
  <c r="CF784" i="15"/>
  <c r="CG784" i="15" s="1"/>
  <c r="CD186" i="15"/>
  <c r="CE186" i="15" s="1"/>
  <c r="CH186" i="15" s="1"/>
  <c r="CF186" i="15"/>
  <c r="CG186" i="15" s="1"/>
  <c r="BS820" i="15"/>
  <c r="CF162" i="15"/>
  <c r="CG162" i="15" s="1"/>
  <c r="CD182" i="15"/>
  <c r="CE182" i="15" s="1"/>
  <c r="CH182" i="15" s="1"/>
  <c r="CD251" i="15"/>
  <c r="CE251" i="15" s="1"/>
  <c r="CH251" i="15" s="1"/>
  <c r="CF251" i="15"/>
  <c r="CG251" i="15" s="1"/>
  <c r="CF100" i="15"/>
  <c r="CG100" i="15" s="1"/>
  <c r="CF31" i="15"/>
  <c r="CG31" i="15" s="1"/>
  <c r="CF615" i="15"/>
  <c r="CG615" i="15" s="1"/>
  <c r="CF61" i="15"/>
  <c r="CG61" i="15" s="1"/>
  <c r="CF17" i="15"/>
  <c r="CG17" i="15" s="1"/>
  <c r="CF81" i="15"/>
  <c r="CG81" i="15" s="1"/>
  <c r="BX517" i="15"/>
  <c r="BR517" i="15"/>
  <c r="BV517" i="15"/>
  <c r="BW517" i="15"/>
  <c r="BX474" i="15"/>
  <c r="BW474" i="15"/>
  <c r="BR474" i="15"/>
  <c r="BV474" i="15"/>
  <c r="BX467" i="15"/>
  <c r="BW467" i="15"/>
  <c r="BR467" i="15"/>
  <c r="BV467" i="15"/>
  <c r="BW739" i="15"/>
  <c r="BX739" i="15"/>
  <c r="BV739" i="15"/>
  <c r="BR739" i="15"/>
  <c r="BV718" i="15"/>
  <c r="BR718" i="15"/>
  <c r="BX718" i="15"/>
  <c r="BW718" i="15"/>
  <c r="BR672" i="15"/>
  <c r="BV672" i="15"/>
  <c r="BW672" i="15"/>
  <c r="BX672" i="15"/>
  <c r="BR416" i="15"/>
  <c r="BV416" i="15"/>
  <c r="BX416" i="15"/>
  <c r="BW416" i="15"/>
  <c r="BW325" i="15"/>
  <c r="BR325" i="15"/>
  <c r="BV325" i="15"/>
  <c r="BX325" i="15"/>
  <c r="BR578" i="15"/>
  <c r="BV578" i="15"/>
  <c r="BW578" i="15"/>
  <c r="BX578" i="15"/>
  <c r="BX566" i="15"/>
  <c r="BR566" i="15"/>
  <c r="BV566" i="15"/>
  <c r="BW566" i="15"/>
  <c r="CD456" i="15"/>
  <c r="CE456" i="15" s="1"/>
  <c r="CH456" i="15" s="1"/>
  <c r="CD496" i="15"/>
  <c r="CE496" i="15" s="1"/>
  <c r="CH496" i="15" s="1"/>
  <c r="BV329" i="15"/>
  <c r="BW478" i="15"/>
  <c r="BV478" i="15"/>
  <c r="CF496" i="15"/>
  <c r="CG496" i="15" s="1"/>
  <c r="BX607" i="15"/>
  <c r="BR607" i="15"/>
  <c r="BV607" i="15"/>
  <c r="BW607" i="15"/>
  <c r="BR590" i="15"/>
  <c r="BV590" i="15"/>
  <c r="BW590" i="15"/>
  <c r="BW447" i="15"/>
  <c r="BR447" i="15"/>
  <c r="BV447" i="15"/>
  <c r="BR809" i="15"/>
  <c r="BV809" i="15"/>
  <c r="BW809" i="15"/>
  <c r="BX809" i="15"/>
  <c r="BX698" i="15"/>
  <c r="BR698" i="15"/>
  <c r="BV698" i="15"/>
  <c r="BW698" i="15"/>
  <c r="BX554" i="15"/>
  <c r="BR554" i="15"/>
  <c r="BV554" i="15"/>
  <c r="BW554" i="15"/>
  <c r="BX542" i="15"/>
  <c r="BW542" i="15"/>
  <c r="BX634" i="15"/>
  <c r="BW634" i="15"/>
  <c r="BR634" i="15"/>
  <c r="BV634" i="15"/>
  <c r="BW357" i="15"/>
  <c r="BR357" i="15"/>
  <c r="BV357" i="15"/>
  <c r="BX357" i="15"/>
  <c r="BR637" i="15"/>
  <c r="BV637" i="15"/>
  <c r="BX637" i="15"/>
  <c r="BW637" i="15"/>
  <c r="BX608" i="15"/>
  <c r="BR608" i="15"/>
  <c r="BV608" i="15"/>
  <c r="BW608" i="15"/>
  <c r="BX418" i="15"/>
  <c r="BR418" i="15"/>
  <c r="BV418" i="15"/>
  <c r="BW418" i="15"/>
  <c r="BW381" i="15"/>
  <c r="BR381" i="15"/>
  <c r="BV381" i="15"/>
  <c r="BX381" i="15"/>
  <c r="BX683" i="15"/>
  <c r="BR683" i="15"/>
  <c r="BV683" i="15"/>
  <c r="BW683" i="15"/>
  <c r="BR648" i="15"/>
  <c r="BV648" i="15"/>
  <c r="BW648" i="15"/>
  <c r="BX648" i="15"/>
  <c r="BR584" i="15"/>
  <c r="BV584" i="15"/>
  <c r="BW584" i="15"/>
  <c r="BX463" i="15"/>
  <c r="BR463" i="15"/>
  <c r="BV463" i="15"/>
  <c r="BW463" i="15"/>
  <c r="BR735" i="15"/>
  <c r="BV735" i="15"/>
  <c r="BX735" i="15"/>
  <c r="BW735" i="15"/>
  <c r="BR694" i="15"/>
  <c r="BV694" i="15"/>
  <c r="BW694" i="15"/>
  <c r="BX694" i="15"/>
  <c r="BR645" i="15"/>
  <c r="BV645" i="15"/>
  <c r="BW645" i="15"/>
  <c r="BX645" i="15"/>
  <c r="BW570" i="15"/>
  <c r="BX570" i="15"/>
  <c r="BR570" i="15"/>
  <c r="BV570" i="15"/>
  <c r="BW671" i="15"/>
  <c r="BR671" i="15"/>
  <c r="BV671" i="15"/>
  <c r="BX671" i="15"/>
  <c r="BW329" i="15"/>
  <c r="CD508" i="15"/>
  <c r="CE508" i="15" s="1"/>
  <c r="CH508" i="15" s="1"/>
  <c r="BV649" i="15"/>
  <c r="BX450" i="15"/>
  <c r="BR450" i="15"/>
  <c r="BV450" i="15"/>
  <c r="BW450" i="15"/>
  <c r="BX800" i="15"/>
  <c r="BW800" i="15"/>
  <c r="BV800" i="15"/>
  <c r="BR800" i="15"/>
  <c r="BX524" i="15"/>
  <c r="BW524" i="15"/>
  <c r="BR524" i="15"/>
  <c r="BV524" i="15"/>
  <c r="BW253" i="15"/>
  <c r="BX253" i="15"/>
  <c r="BR253" i="15"/>
  <c r="BV253" i="15"/>
  <c r="BX630" i="15"/>
  <c r="BW630" i="15"/>
  <c r="BR630" i="15"/>
  <c r="BV630" i="15"/>
  <c r="BR604" i="15"/>
  <c r="BV604" i="15"/>
  <c r="BX415" i="15"/>
  <c r="BW415" i="15"/>
  <c r="BR415" i="15"/>
  <c r="BV415" i="15"/>
  <c r="BX753" i="15"/>
  <c r="BR753" i="15"/>
  <c r="BV753" i="15"/>
  <c r="BW753" i="15"/>
  <c r="BR493" i="15"/>
  <c r="BV493" i="15"/>
  <c r="BW493" i="15"/>
  <c r="BX493" i="15"/>
  <c r="BR428" i="15"/>
  <c r="BV428" i="15"/>
  <c r="BW428" i="15"/>
  <c r="BX428" i="15"/>
  <c r="BX423" i="15"/>
  <c r="BR423" i="15"/>
  <c r="BV423" i="15"/>
  <c r="BW423" i="15"/>
  <c r="BW181" i="15"/>
  <c r="BX181" i="15"/>
  <c r="BW41" i="15"/>
  <c r="BR41" i="15"/>
  <c r="BV41" i="15"/>
  <c r="BX41" i="15"/>
  <c r="BW25" i="15"/>
  <c r="BR25" i="15"/>
  <c r="BV25" i="15"/>
  <c r="BX25" i="15"/>
  <c r="CD7" i="15"/>
  <c r="BR444" i="15"/>
  <c r="BV444" i="15"/>
  <c r="BW444" i="15"/>
  <c r="BX444" i="15"/>
  <c r="BV801" i="15"/>
  <c r="BR801" i="15"/>
  <c r="BW801" i="15"/>
  <c r="BX801" i="15"/>
  <c r="BR588" i="15"/>
  <c r="BV588" i="15"/>
  <c r="BX525" i="15"/>
  <c r="BR525" i="15"/>
  <c r="BV525" i="15"/>
  <c r="BW525" i="15"/>
  <c r="BW482" i="15"/>
  <c r="BR482" i="15"/>
  <c r="BV482" i="15"/>
  <c r="BX482" i="15"/>
  <c r="BR475" i="15"/>
  <c r="BV475" i="15"/>
  <c r="BW475" i="15"/>
  <c r="BX475" i="15"/>
  <c r="BR213" i="15"/>
  <c r="BV213" i="15"/>
  <c r="CD93" i="15"/>
  <c r="CE93" i="15" s="1"/>
  <c r="CH93" i="15" s="1"/>
  <c r="CD94" i="15"/>
  <c r="CE94" i="15" s="1"/>
  <c r="CH94" i="15" s="1"/>
  <c r="BV271" i="15"/>
  <c r="BW247" i="15"/>
  <c r="BW588" i="15"/>
  <c r="BR489" i="15"/>
  <c r="BV489" i="15"/>
  <c r="BW489" i="15"/>
  <c r="BX489" i="15"/>
  <c r="BR461" i="15"/>
  <c r="BV461" i="15"/>
  <c r="BX461" i="15"/>
  <c r="BW461" i="15"/>
  <c r="BX431" i="15"/>
  <c r="BW431" i="15"/>
  <c r="BR431" i="15"/>
  <c r="BV431" i="15"/>
  <c r="CD101" i="15"/>
  <c r="CE101" i="15" s="1"/>
  <c r="CH101" i="15" s="1"/>
  <c r="BR612" i="15"/>
  <c r="BV612" i="15"/>
  <c r="BR580" i="15"/>
  <c r="BV580" i="15"/>
  <c r="BR455" i="15"/>
  <c r="BV455" i="15"/>
  <c r="BW455" i="15"/>
  <c r="BX455" i="15"/>
  <c r="BR420" i="15"/>
  <c r="BV420" i="15"/>
  <c r="BW420" i="15"/>
  <c r="BX420" i="15"/>
  <c r="BW45" i="15"/>
  <c r="BR45" i="15"/>
  <c r="BV45" i="15"/>
  <c r="BX45" i="15"/>
  <c r="BW37" i="15"/>
  <c r="BR37" i="15"/>
  <c r="BV37" i="15"/>
  <c r="BX37" i="15"/>
  <c r="BW29" i="15"/>
  <c r="BR29" i="15"/>
  <c r="BV29" i="15"/>
  <c r="BX29" i="15"/>
  <c r="BW21" i="15"/>
  <c r="BX21" i="15"/>
  <c r="BR21" i="15"/>
  <c r="BV21" i="15"/>
  <c r="CD104" i="15"/>
  <c r="CE104" i="15" s="1"/>
  <c r="CH104" i="15" s="1"/>
  <c r="CD299" i="15"/>
  <c r="CE299" i="15" s="1"/>
  <c r="CH299" i="15" s="1"/>
  <c r="CD291" i="15"/>
  <c r="CE291" i="15" s="1"/>
  <c r="CH291" i="15" s="1"/>
  <c r="BV716" i="15"/>
  <c r="BW775" i="15"/>
  <c r="BX775" i="15"/>
  <c r="BR751" i="15"/>
  <c r="BV751" i="15"/>
  <c r="BW751" i="15"/>
  <c r="BX751" i="15"/>
  <c r="BX719" i="15"/>
  <c r="BR719" i="15"/>
  <c r="BV719" i="15"/>
  <c r="BW719" i="15"/>
  <c r="BX558" i="15"/>
  <c r="BR558" i="15"/>
  <c r="BV558" i="15"/>
  <c r="BW558" i="15"/>
  <c r="BW486" i="15"/>
  <c r="BR486" i="15"/>
  <c r="BV486" i="15"/>
  <c r="BX486" i="15"/>
  <c r="BR793" i="15"/>
  <c r="BV793" i="15"/>
  <c r="BX793" i="15"/>
  <c r="BW793" i="15"/>
  <c r="BR583" i="15"/>
  <c r="BV583" i="15"/>
  <c r="BW583" i="15"/>
  <c r="BX583" i="15"/>
  <c r="BW391" i="15"/>
  <c r="BR391" i="15"/>
  <c r="BV391" i="15"/>
  <c r="BX391" i="15"/>
  <c r="BR368" i="15"/>
  <c r="BV368" i="15"/>
  <c r="BW368" i="15"/>
  <c r="BX368" i="15"/>
  <c r="BR360" i="15"/>
  <c r="BV360" i="15"/>
  <c r="BW360" i="15"/>
  <c r="BX360" i="15"/>
  <c r="BR352" i="15"/>
  <c r="BV352" i="15"/>
  <c r="BW352" i="15"/>
  <c r="BX352" i="15"/>
  <c r="BR344" i="15"/>
  <c r="BV344" i="15"/>
  <c r="BW344" i="15"/>
  <c r="BX344" i="15"/>
  <c r="BR336" i="15"/>
  <c r="BV336" i="15"/>
  <c r="BW336" i="15"/>
  <c r="BX336" i="15"/>
  <c r="BR328" i="15"/>
  <c r="BV328" i="15"/>
  <c r="BW328" i="15"/>
  <c r="BX328" i="15"/>
  <c r="BR320" i="15"/>
  <c r="BV320" i="15"/>
  <c r="BW320" i="15"/>
  <c r="BX320" i="15"/>
  <c r="BX286" i="15"/>
  <c r="BR286" i="15"/>
  <c r="BV286" i="15"/>
  <c r="BW286" i="15"/>
  <c r="BX402" i="15"/>
  <c r="BR402" i="15"/>
  <c r="BV402" i="15"/>
  <c r="BW402" i="15"/>
  <c r="BX386" i="15"/>
  <c r="BR386" i="15"/>
  <c r="BV386" i="15"/>
  <c r="BW386" i="15"/>
  <c r="BX314" i="15"/>
  <c r="BR314" i="15"/>
  <c r="BV314" i="15"/>
  <c r="BW314" i="15"/>
  <c r="BX282" i="15"/>
  <c r="BR282" i="15"/>
  <c r="BV282" i="15"/>
  <c r="BW282" i="15"/>
  <c r="BX266" i="15"/>
  <c r="BR266" i="15"/>
  <c r="BV266" i="15"/>
  <c r="BW266" i="15"/>
  <c r="BX250" i="15"/>
  <c r="BR250" i="15"/>
  <c r="BV250" i="15"/>
  <c r="BW250" i="15"/>
  <c r="BR300" i="15"/>
  <c r="BV300" i="15"/>
  <c r="BW300" i="15"/>
  <c r="BX300" i="15"/>
  <c r="BR276" i="15"/>
  <c r="BV276" i="15"/>
  <c r="BW276" i="15"/>
  <c r="BX276" i="15"/>
  <c r="BR268" i="15"/>
  <c r="BV268" i="15"/>
  <c r="BW268" i="15"/>
  <c r="BX268" i="15"/>
  <c r="BR244" i="15"/>
  <c r="BV244" i="15"/>
  <c r="BW244" i="15"/>
  <c r="BX244" i="15"/>
  <c r="BR372" i="15"/>
  <c r="BV372" i="15"/>
  <c r="BW372" i="15"/>
  <c r="BX372" i="15"/>
  <c r="BR356" i="15"/>
  <c r="BV356" i="15"/>
  <c r="BW356" i="15"/>
  <c r="BX356" i="15"/>
  <c r="BR340" i="15"/>
  <c r="BV340" i="15"/>
  <c r="BW340" i="15"/>
  <c r="BX340" i="15"/>
  <c r="BR324" i="15"/>
  <c r="BV324" i="15"/>
  <c r="BW324" i="15"/>
  <c r="BX324" i="15"/>
  <c r="BR316" i="15"/>
  <c r="BV316" i="15"/>
  <c r="BW316" i="15"/>
  <c r="BX316" i="15"/>
  <c r="BR404" i="15"/>
  <c r="BV404" i="15"/>
  <c r="BW404" i="15"/>
  <c r="BX404" i="15"/>
  <c r="BR388" i="15"/>
  <c r="BV388" i="15"/>
  <c r="BW388" i="15"/>
  <c r="BX388" i="15"/>
  <c r="BX406" i="15"/>
  <c r="BR406" i="15"/>
  <c r="BV406" i="15"/>
  <c r="BW406" i="15"/>
  <c r="BX390" i="15"/>
  <c r="BR390" i="15"/>
  <c r="BV390" i="15"/>
  <c r="BW390" i="15"/>
  <c r="BX374" i="15"/>
  <c r="BR374" i="15"/>
  <c r="BV374" i="15"/>
  <c r="BW374" i="15"/>
  <c r="BX366" i="15"/>
  <c r="BR366" i="15"/>
  <c r="BV366" i="15"/>
  <c r="BW366" i="15"/>
  <c r="BX358" i="15"/>
  <c r="BR358" i="15"/>
  <c r="BV358" i="15"/>
  <c r="BW358" i="15"/>
  <c r="BX350" i="15"/>
  <c r="BR350" i="15"/>
  <c r="BV350" i="15"/>
  <c r="BW350" i="15"/>
  <c r="BX342" i="15"/>
  <c r="BR342" i="15"/>
  <c r="BV342" i="15"/>
  <c r="BW342" i="15"/>
  <c r="BX334" i="15"/>
  <c r="BR334" i="15"/>
  <c r="BV334" i="15"/>
  <c r="BW334" i="15"/>
  <c r="BX326" i="15"/>
  <c r="BR326" i="15"/>
  <c r="BV326" i="15"/>
  <c r="BW326" i="15"/>
  <c r="BX318" i="15"/>
  <c r="BR318" i="15"/>
  <c r="BV318" i="15"/>
  <c r="BW318" i="15"/>
  <c r="BR400" i="15"/>
  <c r="BV400" i="15"/>
  <c r="BW400" i="15"/>
  <c r="BX400" i="15"/>
  <c r="BR384" i="15"/>
  <c r="BV384" i="15"/>
  <c r="BW384" i="15"/>
  <c r="BX384" i="15"/>
  <c r="BX310" i="15"/>
  <c r="BW310" i="15"/>
  <c r="BR310" i="15"/>
  <c r="BV310" i="15"/>
  <c r="BX278" i="15"/>
  <c r="BR278" i="15"/>
  <c r="BV278" i="15"/>
  <c r="BW278" i="15"/>
  <c r="BX262" i="15"/>
  <c r="BR262" i="15"/>
  <c r="BV262" i="15"/>
  <c r="BW262" i="15"/>
  <c r="BX246" i="15"/>
  <c r="BR246" i="15"/>
  <c r="BV246" i="15"/>
  <c r="BW246" i="15"/>
  <c r="BR304" i="15"/>
  <c r="BV304" i="15"/>
  <c r="BX304" i="15"/>
  <c r="BW304" i="15"/>
  <c r="BR288" i="15"/>
  <c r="BV288" i="15"/>
  <c r="BX288" i="15"/>
  <c r="BW288" i="15"/>
  <c r="BR272" i="15"/>
  <c r="BV272" i="15"/>
  <c r="BW272" i="15"/>
  <c r="BX272" i="15"/>
  <c r="BR256" i="15"/>
  <c r="BV256" i="15"/>
  <c r="BW256" i="15"/>
  <c r="BX256" i="15"/>
  <c r="BX306" i="15"/>
  <c r="BR306" i="15"/>
  <c r="BV306" i="15"/>
  <c r="BW306" i="15"/>
  <c r="BR530" i="15"/>
  <c r="BV530" i="15"/>
  <c r="BW530" i="15"/>
  <c r="BX530" i="15"/>
  <c r="BR522" i="15"/>
  <c r="BV522" i="15"/>
  <c r="BW522" i="15"/>
  <c r="BX522" i="15"/>
  <c r="BR468" i="15"/>
  <c r="BV468" i="15"/>
  <c r="BW468" i="15"/>
  <c r="BX468" i="15"/>
  <c r="BR292" i="15"/>
  <c r="BV292" i="15"/>
  <c r="BW292" i="15"/>
  <c r="BX292" i="15"/>
  <c r="BX394" i="15"/>
  <c r="BR394" i="15"/>
  <c r="BV394" i="15"/>
  <c r="BW394" i="15"/>
  <c r="BX378" i="15"/>
  <c r="BR378" i="15"/>
  <c r="BV378" i="15"/>
  <c r="BW378" i="15"/>
  <c r="BX298" i="15"/>
  <c r="BR298" i="15"/>
  <c r="BV298" i="15"/>
  <c r="BW298" i="15"/>
  <c r="BX274" i="15"/>
  <c r="BW274" i="15"/>
  <c r="BR274" i="15"/>
  <c r="BV274" i="15"/>
  <c r="BX258" i="15"/>
  <c r="BW258" i="15"/>
  <c r="BR258" i="15"/>
  <c r="BV258" i="15"/>
  <c r="BR308" i="15"/>
  <c r="BV308" i="15"/>
  <c r="BW308" i="15"/>
  <c r="BX308" i="15"/>
  <c r="BR260" i="15"/>
  <c r="BV260" i="15"/>
  <c r="BW260" i="15"/>
  <c r="BX260" i="15"/>
  <c r="BR252" i="15"/>
  <c r="BV252" i="15"/>
  <c r="BW252" i="15"/>
  <c r="BX252" i="15"/>
  <c r="BR364" i="15"/>
  <c r="BV364" i="15"/>
  <c r="BW364" i="15"/>
  <c r="BX364" i="15"/>
  <c r="BR348" i="15"/>
  <c r="BV348" i="15"/>
  <c r="BW348" i="15"/>
  <c r="BX348" i="15"/>
  <c r="BR332" i="15"/>
  <c r="BV332" i="15"/>
  <c r="BW332" i="15"/>
  <c r="BX332" i="15"/>
  <c r="BX302" i="15"/>
  <c r="BR302" i="15"/>
  <c r="BV302" i="15"/>
  <c r="BW302" i="15"/>
  <c r="BR396" i="15"/>
  <c r="BV396" i="15"/>
  <c r="BW396" i="15"/>
  <c r="BX396" i="15"/>
  <c r="BR380" i="15"/>
  <c r="BV380" i="15"/>
  <c r="BW380" i="15"/>
  <c r="BX380" i="15"/>
  <c r="BX398" i="15"/>
  <c r="BR398" i="15"/>
  <c r="BV398" i="15"/>
  <c r="BW398" i="15"/>
  <c r="BX382" i="15"/>
  <c r="BR382" i="15"/>
  <c r="BV382" i="15"/>
  <c r="BW382" i="15"/>
  <c r="BX370" i="15"/>
  <c r="BR370" i="15"/>
  <c r="BV370" i="15"/>
  <c r="BW370" i="15"/>
  <c r="BX362" i="15"/>
  <c r="BR362" i="15"/>
  <c r="BV362" i="15"/>
  <c r="BW362" i="15"/>
  <c r="BX354" i="15"/>
  <c r="BR354" i="15"/>
  <c r="BV354" i="15"/>
  <c r="BW354" i="15"/>
  <c r="BX346" i="15"/>
  <c r="BR346" i="15"/>
  <c r="BV346" i="15"/>
  <c r="BW346" i="15"/>
  <c r="BX338" i="15"/>
  <c r="BR338" i="15"/>
  <c r="BV338" i="15"/>
  <c r="BW338" i="15"/>
  <c r="BX330" i="15"/>
  <c r="BR330" i="15"/>
  <c r="BV330" i="15"/>
  <c r="BW330" i="15"/>
  <c r="BX322" i="15"/>
  <c r="BR322" i="15"/>
  <c r="BV322" i="15"/>
  <c r="BW322" i="15"/>
  <c r="BR408" i="15"/>
  <c r="BV408" i="15"/>
  <c r="BW408" i="15"/>
  <c r="BX408" i="15"/>
  <c r="BR392" i="15"/>
  <c r="BV392" i="15"/>
  <c r="BW392" i="15"/>
  <c r="BX392" i="15"/>
  <c r="BR376" i="15"/>
  <c r="BV376" i="15"/>
  <c r="BW376" i="15"/>
  <c r="BX376" i="15"/>
  <c r="BX294" i="15"/>
  <c r="BW294" i="15"/>
  <c r="BR294" i="15"/>
  <c r="BV294" i="15"/>
  <c r="BX270" i="15"/>
  <c r="BR270" i="15"/>
  <c r="BV270" i="15"/>
  <c r="BW270" i="15"/>
  <c r="BX254" i="15"/>
  <c r="BR254" i="15"/>
  <c r="BV254" i="15"/>
  <c r="BW254" i="15"/>
  <c r="BR312" i="15"/>
  <c r="BV312" i="15"/>
  <c r="BW312" i="15"/>
  <c r="BX312" i="15"/>
  <c r="BR296" i="15"/>
  <c r="BV296" i="15"/>
  <c r="BW296" i="15"/>
  <c r="BX296" i="15"/>
  <c r="BR280" i="15"/>
  <c r="BV280" i="15"/>
  <c r="BW280" i="15"/>
  <c r="BX280" i="15"/>
  <c r="BR264" i="15"/>
  <c r="BV264" i="15"/>
  <c r="BW264" i="15"/>
  <c r="BX264" i="15"/>
  <c r="BR248" i="15"/>
  <c r="BV248" i="15"/>
  <c r="BW248" i="15"/>
  <c r="BX248" i="15"/>
  <c r="BX290" i="15"/>
  <c r="BR290" i="15"/>
  <c r="BV290" i="15"/>
  <c r="BW290" i="15"/>
  <c r="BR284" i="15"/>
  <c r="BV284" i="15"/>
  <c r="BW284" i="15"/>
  <c r="BX284" i="15"/>
  <c r="AB6" i="16"/>
  <c r="AO7" i="15"/>
  <c r="BR149" i="15"/>
  <c r="BV149" i="15"/>
  <c r="BW149" i="15"/>
  <c r="BR141" i="15"/>
  <c r="BV141" i="15"/>
  <c r="BW141" i="15"/>
  <c r="BX141" i="15"/>
  <c r="BR133" i="15"/>
  <c r="BV133" i="15"/>
  <c r="BW133" i="15"/>
  <c r="BR125" i="15"/>
  <c r="BV125" i="15"/>
  <c r="BX125" i="15"/>
  <c r="BW125" i="15"/>
  <c r="BR117" i="15"/>
  <c r="BV117" i="15"/>
  <c r="BW117" i="15"/>
  <c r="BX117" i="15"/>
  <c r="BR109" i="15"/>
  <c r="BV109" i="15"/>
  <c r="BW109" i="15"/>
  <c r="BX109" i="15"/>
  <c r="BR197" i="15"/>
  <c r="BV197" i="15"/>
  <c r="BX197" i="15"/>
  <c r="BW197" i="15"/>
  <c r="BR188" i="15"/>
  <c r="BV188" i="15"/>
  <c r="BW188" i="15"/>
  <c r="BR180" i="15"/>
  <c r="BV180" i="15"/>
  <c r="BW180" i="15"/>
  <c r="BX172" i="15"/>
  <c r="BR172" i="15"/>
  <c r="BV172" i="15"/>
  <c r="BW172" i="15"/>
  <c r="BX164" i="15"/>
  <c r="BR164" i="15"/>
  <c r="BV164" i="15"/>
  <c r="BW164" i="15"/>
  <c r="BW239" i="15"/>
  <c r="BX239" i="15"/>
  <c r="BR239" i="15"/>
  <c r="BV239" i="15"/>
  <c r="CD98" i="15"/>
  <c r="CE98" i="15" s="1"/>
  <c r="CH98" i="15" s="1"/>
  <c r="BR179" i="15"/>
  <c r="BV179" i="15"/>
  <c r="BW179" i="15"/>
  <c r="BX179" i="15"/>
  <c r="BR171" i="15"/>
  <c r="BV171" i="15"/>
  <c r="BW171" i="15"/>
  <c r="BX171" i="15"/>
  <c r="BR163" i="15"/>
  <c r="BV163" i="15"/>
  <c r="BW163" i="15"/>
  <c r="BX163" i="15"/>
  <c r="BR135" i="15"/>
  <c r="BV135" i="15"/>
  <c r="BX135" i="15"/>
  <c r="BW135" i="15"/>
  <c r="BR127" i="15"/>
  <c r="BV127" i="15"/>
  <c r="BX127" i="15"/>
  <c r="BW127" i="15"/>
  <c r="BR119" i="15"/>
  <c r="BV119" i="15"/>
  <c r="BW119" i="15"/>
  <c r="BX119" i="15"/>
  <c r="BR111" i="15"/>
  <c r="BV111" i="15"/>
  <c r="BW111" i="15"/>
  <c r="BX111" i="15"/>
  <c r="BW103" i="15"/>
  <c r="BR103" i="15"/>
  <c r="BV103" i="15"/>
  <c r="BX95" i="15"/>
  <c r="BR95" i="15"/>
  <c r="BV95" i="15"/>
  <c r="BW95" i="15"/>
  <c r="BR772" i="15"/>
  <c r="BV772" i="15"/>
  <c r="BW772" i="15"/>
  <c r="BW223" i="15"/>
  <c r="BX223" i="15"/>
  <c r="BR223" i="15"/>
  <c r="BV223" i="15"/>
  <c r="BR199" i="15"/>
  <c r="BV199" i="15"/>
  <c r="BW199" i="15"/>
  <c r="BX199" i="15"/>
  <c r="BX166" i="15"/>
  <c r="BR166" i="15"/>
  <c r="BV166" i="15"/>
  <c r="BW166" i="15"/>
  <c r="BX146" i="15"/>
  <c r="BR146" i="15"/>
  <c r="BV146" i="15"/>
  <c r="BW146" i="15"/>
  <c r="BX126" i="15"/>
  <c r="BW126" i="15"/>
  <c r="BR126" i="15"/>
  <c r="BV126" i="15"/>
  <c r="BW106" i="15"/>
  <c r="BR106" i="15"/>
  <c r="BV106" i="15"/>
  <c r="BW90" i="15"/>
  <c r="BR90" i="15"/>
  <c r="BX90" i="15"/>
  <c r="BV90" i="15"/>
  <c r="BR776" i="15"/>
  <c r="BV776" i="15"/>
  <c r="BW776" i="15"/>
  <c r="BX776" i="15"/>
  <c r="BR242" i="15"/>
  <c r="BV242" i="15"/>
  <c r="BX242" i="15"/>
  <c r="BW242" i="15"/>
  <c r="BR234" i="15"/>
  <c r="BV234" i="15"/>
  <c r="BW234" i="15"/>
  <c r="BX234" i="15"/>
  <c r="BR226" i="15"/>
  <c r="BV226" i="15"/>
  <c r="BW226" i="15"/>
  <c r="BR218" i="15"/>
  <c r="BV218" i="15"/>
  <c r="BW218" i="15"/>
  <c r="BR210" i="15"/>
  <c r="BV210" i="15"/>
  <c r="BX210" i="15"/>
  <c r="BW210" i="15"/>
  <c r="BX194" i="15"/>
  <c r="BR194" i="15"/>
  <c r="BV194" i="15"/>
  <c r="BW194" i="15"/>
  <c r="BR169" i="15"/>
  <c r="BV169" i="15"/>
  <c r="BX169" i="15"/>
  <c r="BW169" i="15"/>
  <c r="BR161" i="15"/>
  <c r="BV161" i="15"/>
  <c r="BX161" i="15"/>
  <c r="BW161" i="15"/>
  <c r="BR178" i="15"/>
  <c r="BV178" i="15"/>
  <c r="BW178" i="15"/>
  <c r="BW110" i="15"/>
  <c r="BR110" i="15"/>
  <c r="BV110" i="15"/>
  <c r="BW531" i="15"/>
  <c r="BR531" i="15"/>
  <c r="BV531" i="15"/>
  <c r="BW229" i="15"/>
  <c r="BX229" i="15"/>
  <c r="BR229" i="15"/>
  <c r="BV229" i="15"/>
  <c r="BW217" i="15"/>
  <c r="BR217" i="15"/>
  <c r="BV217" i="15"/>
  <c r="BW209" i="15"/>
  <c r="BX209" i="15"/>
  <c r="BR209" i="15"/>
  <c r="BV209" i="15"/>
  <c r="BX152" i="15"/>
  <c r="BR152" i="15"/>
  <c r="BV152" i="15"/>
  <c r="BW152" i="15"/>
  <c r="BX144" i="15"/>
  <c r="BR144" i="15"/>
  <c r="BV144" i="15"/>
  <c r="BW144" i="15"/>
  <c r="BX136" i="15"/>
  <c r="BR136" i="15"/>
  <c r="BV136" i="15"/>
  <c r="BW136" i="15"/>
  <c r="BX128" i="15"/>
  <c r="BR128" i="15"/>
  <c r="BV128" i="15"/>
  <c r="BW128" i="15"/>
  <c r="BW116" i="15"/>
  <c r="BX116" i="15"/>
  <c r="BR116" i="15"/>
  <c r="BV116" i="15"/>
  <c r="BW108" i="15"/>
  <c r="BX108" i="15"/>
  <c r="BR108" i="15"/>
  <c r="BV108" i="15"/>
  <c r="BX92" i="15"/>
  <c r="BR92" i="15"/>
  <c r="BV92" i="15"/>
  <c r="BW92" i="15"/>
  <c r="BR84" i="15"/>
  <c r="BV84" i="15"/>
  <c r="BW84" i="15"/>
  <c r="BR76" i="15"/>
  <c r="BV76" i="15"/>
  <c r="BX76" i="15"/>
  <c r="BW76" i="15"/>
  <c r="BR68" i="15"/>
  <c r="BV68" i="15"/>
  <c r="BW68" i="15"/>
  <c r="BX68" i="15"/>
  <c r="BX60" i="15"/>
  <c r="BR60" i="15"/>
  <c r="BV60" i="15"/>
  <c r="BW60" i="15"/>
  <c r="BR52" i="15"/>
  <c r="BX52" i="15"/>
  <c r="BV52" i="15"/>
  <c r="BW52" i="15"/>
  <c r="BR44" i="15"/>
  <c r="BV44" i="15"/>
  <c r="BX44" i="15"/>
  <c r="BW44" i="15"/>
  <c r="BR36" i="15"/>
  <c r="BV36" i="15"/>
  <c r="BW36" i="15"/>
  <c r="BX36" i="15"/>
  <c r="BR28" i="15"/>
  <c r="BV28" i="15"/>
  <c r="BX28" i="15"/>
  <c r="BW28" i="15"/>
  <c r="BR20" i="15"/>
  <c r="BV20" i="15"/>
  <c r="BW20" i="15"/>
  <c r="BX20" i="15"/>
  <c r="BR12" i="15"/>
  <c r="BV12" i="15"/>
  <c r="BX12" i="15"/>
  <c r="BW12" i="15"/>
  <c r="BR195" i="15"/>
  <c r="BV195" i="15"/>
  <c r="BW195" i="15"/>
  <c r="BX195" i="15"/>
  <c r="BX142" i="15"/>
  <c r="BW142" i="15"/>
  <c r="BR142" i="15"/>
  <c r="BV142" i="15"/>
  <c r="BX122" i="15"/>
  <c r="BW122" i="15"/>
  <c r="BR122" i="15"/>
  <c r="BV122" i="15"/>
  <c r="BW86" i="15"/>
  <c r="BV86" i="15"/>
  <c r="BX86" i="15"/>
  <c r="BR86" i="15"/>
  <c r="BW78" i="15"/>
  <c r="BX78" i="15"/>
  <c r="BR78" i="15"/>
  <c r="BV78" i="15"/>
  <c r="BW70" i="15"/>
  <c r="BV70" i="15"/>
  <c r="BX70" i="15"/>
  <c r="BR70" i="15"/>
  <c r="BW62" i="15"/>
  <c r="BR62" i="15"/>
  <c r="BX62" i="15"/>
  <c r="BV62" i="15"/>
  <c r="BW54" i="15"/>
  <c r="BR54" i="15"/>
  <c r="BX54" i="15"/>
  <c r="BV54" i="15"/>
  <c r="BR46" i="15"/>
  <c r="BV46" i="15"/>
  <c r="BX46" i="15"/>
  <c r="BW46" i="15"/>
  <c r="BR38" i="15"/>
  <c r="BV38" i="15"/>
  <c r="BW38" i="15"/>
  <c r="BX38" i="15"/>
  <c r="BR30" i="15"/>
  <c r="BV30" i="15"/>
  <c r="BX30" i="15"/>
  <c r="BW30" i="15"/>
  <c r="BR22" i="15"/>
  <c r="BV22" i="15"/>
  <c r="BW22" i="15"/>
  <c r="BX22" i="15"/>
  <c r="BR10" i="15"/>
  <c r="BV10" i="15"/>
  <c r="BW10" i="15"/>
  <c r="BX10" i="15"/>
  <c r="BR786" i="15"/>
  <c r="BV786" i="15"/>
  <c r="BW786" i="15"/>
  <c r="BX786" i="15"/>
  <c r="BX778" i="15"/>
  <c r="BR778" i="15"/>
  <c r="BV778" i="15"/>
  <c r="BW778" i="15"/>
  <c r="BW521" i="15"/>
  <c r="BX521" i="15"/>
  <c r="BR521" i="15"/>
  <c r="BV521" i="15"/>
  <c r="BR236" i="15"/>
  <c r="BV236" i="15"/>
  <c r="BW236" i="15"/>
  <c r="BX236" i="15"/>
  <c r="BR228" i="15"/>
  <c r="BV228" i="15"/>
  <c r="BW228" i="15"/>
  <c r="BX228" i="15"/>
  <c r="BR220" i="15"/>
  <c r="BV220" i="15"/>
  <c r="BW220" i="15"/>
  <c r="BR212" i="15"/>
  <c r="BV212" i="15"/>
  <c r="BW212" i="15"/>
  <c r="BX212" i="15"/>
  <c r="BX200" i="15"/>
  <c r="BR200" i="15"/>
  <c r="BV200" i="15"/>
  <c r="BW200" i="15"/>
  <c r="BX192" i="15"/>
  <c r="BR192" i="15"/>
  <c r="BV192" i="15"/>
  <c r="BW192" i="15"/>
  <c r="BR147" i="15"/>
  <c r="BV147" i="15"/>
  <c r="BW147" i="15"/>
  <c r="BR153" i="15"/>
  <c r="BV153" i="15"/>
  <c r="BW153" i="15"/>
  <c r="BX153" i="15"/>
  <c r="BR145" i="15"/>
  <c r="BV145" i="15"/>
  <c r="BW145" i="15"/>
  <c r="BX145" i="15"/>
  <c r="BR137" i="15"/>
  <c r="BV137" i="15"/>
  <c r="BW137" i="15"/>
  <c r="BR129" i="15"/>
  <c r="BV129" i="15"/>
  <c r="BW129" i="15"/>
  <c r="BX129" i="15"/>
  <c r="BR121" i="15"/>
  <c r="BV121" i="15"/>
  <c r="BW121" i="15"/>
  <c r="BX121" i="15"/>
  <c r="BR113" i="15"/>
  <c r="BV113" i="15"/>
  <c r="BW113" i="15"/>
  <c r="BX113" i="15"/>
  <c r="BR105" i="15"/>
  <c r="BV105" i="15"/>
  <c r="BW105" i="15"/>
  <c r="BR201" i="15"/>
  <c r="BV201" i="15"/>
  <c r="BW201" i="15"/>
  <c r="BX201" i="15"/>
  <c r="BR193" i="15"/>
  <c r="BV193" i="15"/>
  <c r="BW193" i="15"/>
  <c r="BX193" i="15"/>
  <c r="BW184" i="15"/>
  <c r="BR184" i="15"/>
  <c r="BV184" i="15"/>
  <c r="BX176" i="15"/>
  <c r="BW176" i="15"/>
  <c r="BR176" i="15"/>
  <c r="BV176" i="15"/>
  <c r="BX168" i="15"/>
  <c r="BW168" i="15"/>
  <c r="BR168" i="15"/>
  <c r="BV168" i="15"/>
  <c r="BW777" i="15"/>
  <c r="BR777" i="15"/>
  <c r="BV777" i="15"/>
  <c r="BX777" i="15"/>
  <c r="BW231" i="15"/>
  <c r="BR231" i="15"/>
  <c r="BV231" i="15"/>
  <c r="BX170" i="15"/>
  <c r="BR170" i="15"/>
  <c r="BV170" i="15"/>
  <c r="BW170" i="15"/>
  <c r="BR175" i="15"/>
  <c r="BV175" i="15"/>
  <c r="BW175" i="15"/>
  <c r="BR167" i="15"/>
  <c r="BV167" i="15"/>
  <c r="BW167" i="15"/>
  <c r="BX167" i="15"/>
  <c r="BR159" i="15"/>
  <c r="BV159" i="15"/>
  <c r="BX159" i="15"/>
  <c r="BW159" i="15"/>
  <c r="BR131" i="15"/>
  <c r="BV131" i="15"/>
  <c r="BW131" i="15"/>
  <c r="BR123" i="15"/>
  <c r="BV123" i="15"/>
  <c r="BX123" i="15"/>
  <c r="BW123" i="15"/>
  <c r="BR115" i="15"/>
  <c r="BV115" i="15"/>
  <c r="BX115" i="15"/>
  <c r="BW115" i="15"/>
  <c r="BR107" i="15"/>
  <c r="BV107" i="15"/>
  <c r="BX107" i="15"/>
  <c r="BW107" i="15"/>
  <c r="BR99" i="15"/>
  <c r="BV99" i="15"/>
  <c r="BW99" i="15"/>
  <c r="BX99" i="15"/>
  <c r="BW215" i="15"/>
  <c r="BX215" i="15"/>
  <c r="BR215" i="15"/>
  <c r="BV215" i="15"/>
  <c r="BR191" i="15"/>
  <c r="BV191" i="15"/>
  <c r="BW191" i="15"/>
  <c r="BX191" i="15"/>
  <c r="BR174" i="15"/>
  <c r="BV174" i="15"/>
  <c r="BW174" i="15"/>
  <c r="BX154" i="15"/>
  <c r="BW154" i="15"/>
  <c r="BR154" i="15"/>
  <c r="BV154" i="15"/>
  <c r="BX138" i="15"/>
  <c r="BW138" i="15"/>
  <c r="BR138" i="15"/>
  <c r="BV138" i="15"/>
  <c r="BW118" i="15"/>
  <c r="BX118" i="15"/>
  <c r="BR118" i="15"/>
  <c r="BV118" i="15"/>
  <c r="BR14" i="15"/>
  <c r="BV14" i="15"/>
  <c r="BX14" i="15"/>
  <c r="BW14" i="15"/>
  <c r="BR568" i="15"/>
  <c r="BV568" i="15"/>
  <c r="BW568" i="15"/>
  <c r="BX568" i="15"/>
  <c r="BR238" i="15"/>
  <c r="BV238" i="15"/>
  <c r="BW238" i="15"/>
  <c r="BR230" i="15"/>
  <c r="BV230" i="15"/>
  <c r="BW230" i="15"/>
  <c r="BX230" i="15"/>
  <c r="BR222" i="15"/>
  <c r="BV222" i="15"/>
  <c r="BW222" i="15"/>
  <c r="BX222" i="15"/>
  <c r="BR214" i="15"/>
  <c r="BV214" i="15"/>
  <c r="BW214" i="15"/>
  <c r="BX214" i="15"/>
  <c r="BX202" i="15"/>
  <c r="BW202" i="15"/>
  <c r="BV202" i="15"/>
  <c r="BR202" i="15"/>
  <c r="BR173" i="15"/>
  <c r="BV173" i="15"/>
  <c r="BW173" i="15"/>
  <c r="BX173" i="15"/>
  <c r="BR165" i="15"/>
  <c r="BV165" i="15"/>
  <c r="BW165" i="15"/>
  <c r="BX165" i="15"/>
  <c r="BX130" i="15"/>
  <c r="BR130" i="15"/>
  <c r="BV130" i="15"/>
  <c r="BW130" i="15"/>
  <c r="BR774" i="15"/>
  <c r="BV774" i="15"/>
  <c r="BW774" i="15"/>
  <c r="BX774" i="15"/>
  <c r="BW237" i="15"/>
  <c r="BX237" i="15"/>
  <c r="BR237" i="15"/>
  <c r="BV237" i="15"/>
  <c r="BW221" i="15"/>
  <c r="BX221" i="15"/>
  <c r="BR221" i="15"/>
  <c r="BV221" i="15"/>
  <c r="BX148" i="15"/>
  <c r="BR148" i="15"/>
  <c r="BV148" i="15"/>
  <c r="BW148" i="15"/>
  <c r="BX140" i="15"/>
  <c r="BR140" i="15"/>
  <c r="BV140" i="15"/>
  <c r="BW140" i="15"/>
  <c r="BW132" i="15"/>
  <c r="BR132" i="15"/>
  <c r="BV132" i="15"/>
  <c r="BW120" i="15"/>
  <c r="BX120" i="15"/>
  <c r="BR120" i="15"/>
  <c r="BV120" i="15"/>
  <c r="BW112" i="15"/>
  <c r="BX112" i="15"/>
  <c r="BR112" i="15"/>
  <c r="BV112" i="15"/>
  <c r="BR88" i="15"/>
  <c r="BV88" i="15"/>
  <c r="BW88" i="15"/>
  <c r="BX88" i="15"/>
  <c r="BR80" i="15"/>
  <c r="BV80" i="15"/>
  <c r="BX80" i="15"/>
  <c r="BW80" i="15"/>
  <c r="BR72" i="15"/>
  <c r="BV72" i="15"/>
  <c r="BX72" i="15"/>
  <c r="BW72" i="15"/>
  <c r="BX64" i="15"/>
  <c r="BR64" i="15"/>
  <c r="BV64" i="15"/>
  <c r="BW64" i="15"/>
  <c r="BR56" i="15"/>
  <c r="BV56" i="15"/>
  <c r="BX56" i="15"/>
  <c r="BW56" i="15"/>
  <c r="BR48" i="15"/>
  <c r="BV48" i="15"/>
  <c r="BX48" i="15"/>
  <c r="BW48" i="15"/>
  <c r="BR40" i="15"/>
  <c r="BV40" i="15"/>
  <c r="BW40" i="15"/>
  <c r="BX40" i="15"/>
  <c r="BR32" i="15"/>
  <c r="BV32" i="15"/>
  <c r="BX32" i="15"/>
  <c r="BW32" i="15"/>
  <c r="BR24" i="15"/>
  <c r="BV24" i="15"/>
  <c r="BW24" i="15"/>
  <c r="BX24" i="15"/>
  <c r="BR16" i="15"/>
  <c r="BV16" i="15"/>
  <c r="BW16" i="15"/>
  <c r="BX16" i="15"/>
  <c r="BR8" i="15"/>
  <c r="BV8" i="15"/>
  <c r="BW8" i="15"/>
  <c r="BX8" i="15"/>
  <c r="BR207" i="15"/>
  <c r="BV207" i="15"/>
  <c r="BW207" i="15"/>
  <c r="BX207" i="15"/>
  <c r="BX150" i="15"/>
  <c r="BW150" i="15"/>
  <c r="BR150" i="15"/>
  <c r="BV150" i="15"/>
  <c r="BX134" i="15"/>
  <c r="BW134" i="15"/>
  <c r="BR134" i="15"/>
  <c r="BV134" i="15"/>
  <c r="BW114" i="15"/>
  <c r="BR114" i="15"/>
  <c r="BV114" i="15"/>
  <c r="BW82" i="15"/>
  <c r="BX82" i="15"/>
  <c r="BR82" i="15"/>
  <c r="BV82" i="15"/>
  <c r="BW74" i="15"/>
  <c r="BR74" i="15"/>
  <c r="BX74" i="15"/>
  <c r="BV74" i="15"/>
  <c r="BW66" i="15"/>
  <c r="BR66" i="15"/>
  <c r="BX66" i="15"/>
  <c r="BV66" i="15"/>
  <c r="BW58" i="15"/>
  <c r="BX58" i="15"/>
  <c r="BR58" i="15"/>
  <c r="BV58" i="15"/>
  <c r="BR50" i="15"/>
  <c r="BV50" i="15"/>
  <c r="BX50" i="15"/>
  <c r="BW50" i="15"/>
  <c r="BR42" i="15"/>
  <c r="BV42" i="15"/>
  <c r="BW42" i="15"/>
  <c r="BX42" i="15"/>
  <c r="BR34" i="15"/>
  <c r="BV34" i="15"/>
  <c r="BW34" i="15"/>
  <c r="BX34" i="15"/>
  <c r="BR26" i="15"/>
  <c r="BV26" i="15"/>
  <c r="BW26" i="15"/>
  <c r="BX26" i="15"/>
  <c r="BR18" i="15"/>
  <c r="BV18" i="15"/>
  <c r="BX18" i="15"/>
  <c r="BW18" i="15"/>
  <c r="BR790" i="15"/>
  <c r="BV790" i="15"/>
  <c r="BW790" i="15"/>
  <c r="BX790" i="15"/>
  <c r="BR782" i="15"/>
  <c r="BV782" i="15"/>
  <c r="BW782" i="15"/>
  <c r="BX782" i="15"/>
  <c r="BW773" i="15"/>
  <c r="BV773" i="15"/>
  <c r="BX773" i="15"/>
  <c r="BR773" i="15"/>
  <c r="BR240" i="15"/>
  <c r="BV240" i="15"/>
  <c r="BX240" i="15"/>
  <c r="BW240" i="15"/>
  <c r="BR232" i="15"/>
  <c r="BV232" i="15"/>
  <c r="BX232" i="15"/>
  <c r="BW232" i="15"/>
  <c r="BR224" i="15"/>
  <c r="BV224" i="15"/>
  <c r="BX224" i="15"/>
  <c r="BW224" i="15"/>
  <c r="BR216" i="15"/>
  <c r="BV216" i="15"/>
  <c r="BW216" i="15"/>
  <c r="BX216" i="15"/>
  <c r="BR208" i="15"/>
  <c r="BV208" i="15"/>
  <c r="BW208" i="15"/>
  <c r="BX208" i="15"/>
  <c r="BX196" i="15"/>
  <c r="BW196" i="15"/>
  <c r="BR196" i="15"/>
  <c r="BV196" i="15"/>
  <c r="BR187" i="15"/>
  <c r="BV187" i="15"/>
  <c r="BW187" i="15"/>
  <c r="BX187" i="15"/>
  <c r="BR151" i="15"/>
  <c r="BV151" i="15"/>
  <c r="BX151" i="15"/>
  <c r="BW151" i="15"/>
  <c r="BR143" i="15"/>
  <c r="BV143" i="15"/>
  <c r="BW143" i="15"/>
  <c r="AB137" i="16"/>
  <c r="AB51" i="16"/>
  <c r="AB67" i="16"/>
  <c r="AB10" i="16"/>
  <c r="AB42" i="16"/>
  <c r="AB83" i="16"/>
  <c r="AB90" i="16"/>
  <c r="AB108" i="16"/>
  <c r="AB113" i="16"/>
  <c r="AB406" i="16"/>
  <c r="AF407" i="15"/>
  <c r="AI781" i="15"/>
  <c r="AE780" i="16"/>
  <c r="AG6" i="16"/>
  <c r="AO6" i="16"/>
  <c r="DM7" i="16"/>
  <c r="BJ7" i="16"/>
  <c r="BJ8" i="16"/>
  <c r="DM9" i="16"/>
  <c r="BJ9" i="16"/>
  <c r="DM11" i="16"/>
  <c r="BJ11" i="16"/>
  <c r="BJ12" i="16"/>
  <c r="DM13" i="16"/>
  <c r="BJ13" i="16"/>
  <c r="BJ14" i="16"/>
  <c r="DM15" i="16"/>
  <c r="BJ15" i="16"/>
  <c r="BJ16" i="16"/>
  <c r="DM17" i="16"/>
  <c r="BJ17" i="16"/>
  <c r="BJ18" i="16"/>
  <c r="DM19" i="16"/>
  <c r="BJ19" i="16"/>
  <c r="BJ20" i="16"/>
  <c r="DM21" i="16"/>
  <c r="BJ21" i="16"/>
  <c r="BJ22" i="16"/>
  <c r="DM23" i="16"/>
  <c r="BJ23" i="16"/>
  <c r="BJ24" i="16"/>
  <c r="DM25" i="16"/>
  <c r="BJ25" i="16"/>
  <c r="BJ26" i="16"/>
  <c r="DM27" i="16"/>
  <c r="BJ27" i="16"/>
  <c r="BJ28" i="16"/>
  <c r="BI29" i="16"/>
  <c r="DM29" i="16" s="1"/>
  <c r="BJ29" i="16"/>
  <c r="BJ30" i="16"/>
  <c r="BI31" i="16"/>
  <c r="DM31" i="16" s="1"/>
  <c r="BJ31" i="16"/>
  <c r="BJ32" i="16"/>
  <c r="DM33" i="16"/>
  <c r="BJ33" i="16"/>
  <c r="BJ34" i="16"/>
  <c r="BI35" i="16"/>
  <c r="DM35" i="16" s="1"/>
  <c r="BJ35" i="16"/>
  <c r="BJ36" i="16"/>
  <c r="BI37" i="16"/>
  <c r="DM37" i="16" s="1"/>
  <c r="BJ37" i="16"/>
  <c r="BJ38" i="16"/>
  <c r="DM39" i="16"/>
  <c r="BJ39" i="16"/>
  <c r="BJ40" i="16"/>
  <c r="BI41" i="16"/>
  <c r="DM41" i="16" s="1"/>
  <c r="BJ41" i="16"/>
  <c r="DM43" i="16"/>
  <c r="BJ43" i="16"/>
  <c r="BJ44" i="16"/>
  <c r="DM45" i="16"/>
  <c r="BJ45" i="16"/>
  <c r="BJ46" i="16"/>
  <c r="DM47" i="16"/>
  <c r="BJ47" i="16"/>
  <c r="BJ48" i="16"/>
  <c r="DM49" i="16"/>
  <c r="BJ49" i="16"/>
  <c r="BJ50" i="16"/>
  <c r="BJ52" i="16"/>
  <c r="DM53" i="16"/>
  <c r="BJ53" i="16"/>
  <c r="BJ54" i="16"/>
  <c r="DM55" i="16"/>
  <c r="BJ55" i="16"/>
  <c r="BJ56" i="16"/>
  <c r="DM57" i="16"/>
  <c r="BJ57" i="16"/>
  <c r="BJ58" i="16"/>
  <c r="DM59" i="16"/>
  <c r="BJ59" i="16"/>
  <c r="BJ60" i="16"/>
  <c r="DM61" i="16"/>
  <c r="BJ61" i="16"/>
  <c r="BJ62" i="16"/>
  <c r="DM63" i="16"/>
  <c r="BJ63" i="16"/>
  <c r="BJ64" i="16"/>
  <c r="DM65" i="16"/>
  <c r="BJ65" i="16"/>
  <c r="BJ66" i="16"/>
  <c r="BJ68" i="16"/>
  <c r="DM69" i="16"/>
  <c r="BJ69" i="16"/>
  <c r="BJ70" i="16"/>
  <c r="DM71" i="16"/>
  <c r="BJ71" i="16"/>
  <c r="BJ72" i="16"/>
  <c r="DM73" i="16"/>
  <c r="BJ73" i="16"/>
  <c r="BJ74" i="16"/>
  <c r="DM75" i="16"/>
  <c r="BJ75" i="16"/>
  <c r="BJ76" i="16"/>
  <c r="DM77" i="16"/>
  <c r="BJ77" i="16"/>
  <c r="BJ78" i="16"/>
  <c r="DM79" i="16"/>
  <c r="BJ79" i="16"/>
  <c r="BJ80" i="16"/>
  <c r="DM81" i="16"/>
  <c r="BJ81" i="16"/>
  <c r="BJ82" i="16"/>
  <c r="BJ84" i="16"/>
  <c r="DM85" i="16"/>
  <c r="BJ85" i="16"/>
  <c r="BJ86" i="16"/>
  <c r="DM87" i="16"/>
  <c r="BJ87" i="16"/>
  <c r="BJ88" i="16"/>
  <c r="DM89" i="16"/>
  <c r="BJ89" i="16"/>
  <c r="DM91" i="16"/>
  <c r="BJ91" i="16"/>
  <c r="BJ92" i="16"/>
  <c r="DM93" i="16"/>
  <c r="BJ93" i="16"/>
  <c r="BJ94" i="16"/>
  <c r="DM95" i="16"/>
  <c r="BJ95" i="16"/>
  <c r="BJ96" i="16"/>
  <c r="DM97" i="16"/>
  <c r="BJ97" i="16"/>
  <c r="BJ98" i="16"/>
  <c r="DM99" i="16"/>
  <c r="BJ99" i="16"/>
  <c r="BJ100" i="16"/>
  <c r="DM101" i="16"/>
  <c r="BJ101" i="16"/>
  <c r="BJ102" i="16"/>
  <c r="DM103" i="16"/>
  <c r="BJ103" i="16"/>
  <c r="BJ104" i="16"/>
  <c r="DM105" i="16"/>
  <c r="BJ105" i="16"/>
  <c r="BJ106" i="16"/>
  <c r="DM107" i="16"/>
  <c r="BJ107" i="16"/>
  <c r="DM109" i="16"/>
  <c r="BJ109" i="16"/>
  <c r="BJ110" i="16"/>
  <c r="DM111" i="16"/>
  <c r="BJ111" i="16"/>
  <c r="BJ112" i="16"/>
  <c r="BJ114" i="16"/>
  <c r="DM115" i="16"/>
  <c r="BJ115" i="16"/>
  <c r="BJ116" i="16"/>
  <c r="DM117" i="16"/>
  <c r="BJ117" i="16"/>
  <c r="BJ118" i="16"/>
  <c r="DM119" i="16"/>
  <c r="BJ119" i="16"/>
  <c r="BJ120" i="16"/>
  <c r="DM121" i="16"/>
  <c r="BJ121" i="16"/>
  <c r="BJ122" i="16"/>
  <c r="BI123" i="16"/>
  <c r="DM123" i="16" s="1"/>
  <c r="BJ123" i="16"/>
  <c r="BJ124" i="16"/>
  <c r="DM125" i="16"/>
  <c r="BJ125" i="16"/>
  <c r="BJ126" i="16"/>
  <c r="BI127" i="16"/>
  <c r="DM127" i="16" s="1"/>
  <c r="BJ127" i="16"/>
  <c r="BJ128" i="16"/>
  <c r="DM129" i="16"/>
  <c r="BJ129" i="16"/>
  <c r="BJ130" i="16"/>
  <c r="DM131" i="16"/>
  <c r="BJ131" i="16"/>
  <c r="BJ132" i="16"/>
  <c r="DM133" i="16"/>
  <c r="BJ133" i="16"/>
  <c r="BJ134" i="16"/>
  <c r="DM135" i="16"/>
  <c r="BJ135" i="16"/>
  <c r="BJ136" i="16"/>
  <c r="BJ138" i="16"/>
  <c r="DM139" i="16"/>
  <c r="BJ139" i="16"/>
  <c r="BJ140" i="16"/>
  <c r="DM141" i="16"/>
  <c r="BJ141" i="16"/>
  <c r="BJ142" i="16"/>
  <c r="DM143" i="16"/>
  <c r="BJ143" i="16"/>
  <c r="BJ144" i="16"/>
  <c r="DM145" i="16"/>
  <c r="BJ145" i="16"/>
  <c r="BJ146" i="16"/>
  <c r="DM147" i="16"/>
  <c r="BJ147" i="16"/>
  <c r="BJ148" i="16"/>
  <c r="DM149" i="16"/>
  <c r="BJ149" i="16"/>
  <c r="BJ150" i="16"/>
  <c r="DM151" i="16"/>
  <c r="BJ151" i="16"/>
  <c r="BJ152" i="16"/>
  <c r="DM153" i="16"/>
  <c r="BJ153" i="16"/>
  <c r="BJ154" i="16"/>
  <c r="BI155" i="16"/>
  <c r="DM155" i="16" s="1"/>
  <c r="BJ155" i="16"/>
  <c r="BJ156" i="16"/>
  <c r="DM157" i="16"/>
  <c r="BJ157" i="16"/>
  <c r="BJ158" i="16"/>
  <c r="DM159" i="16"/>
  <c r="BJ159" i="16"/>
  <c r="BJ160" i="16"/>
  <c r="BI161" i="16"/>
  <c r="DM161" i="16" s="1"/>
  <c r="BJ161" i="16"/>
  <c r="BJ162" i="16"/>
  <c r="DM163" i="16"/>
  <c r="BJ163" i="16"/>
  <c r="BJ164" i="16"/>
  <c r="DM165" i="16"/>
  <c r="BJ165" i="16"/>
  <c r="BJ166" i="16"/>
  <c r="DM167" i="16"/>
  <c r="BJ167" i="16"/>
  <c r="BJ168" i="16"/>
  <c r="DM169" i="16"/>
  <c r="BJ169" i="16"/>
  <c r="BJ170" i="16"/>
  <c r="BI171" i="16"/>
  <c r="DM171" i="16" s="1"/>
  <c r="BJ171" i="16"/>
  <c r="BJ172" i="16"/>
  <c r="BI173" i="16"/>
  <c r="DM173" i="16" s="1"/>
  <c r="BJ173" i="16"/>
  <c r="BJ174" i="16"/>
  <c r="DM175" i="16"/>
  <c r="BJ175" i="16"/>
  <c r="BJ176" i="16"/>
  <c r="DM177" i="16"/>
  <c r="BJ177" i="16"/>
  <c r="BJ178" i="16"/>
  <c r="DM179" i="16"/>
  <c r="BJ179" i="16"/>
  <c r="BJ180" i="16"/>
  <c r="DM181" i="16"/>
  <c r="BJ181" i="16"/>
  <c r="BJ182" i="16"/>
  <c r="DM183" i="16"/>
  <c r="BJ183" i="16"/>
  <c r="BJ184" i="16"/>
  <c r="DM185" i="16"/>
  <c r="BJ185" i="16"/>
  <c r="BJ186" i="16"/>
  <c r="DM187" i="16"/>
  <c r="BJ187" i="16"/>
  <c r="BJ188" i="16"/>
  <c r="DM189" i="16"/>
  <c r="BJ189" i="16"/>
  <c r="BJ190" i="16"/>
  <c r="DM191" i="16"/>
  <c r="BJ191" i="16"/>
  <c r="BJ192" i="16"/>
  <c r="DM193" i="16"/>
  <c r="BJ193" i="16"/>
  <c r="BJ194" i="16"/>
  <c r="DM195" i="16"/>
  <c r="BJ195" i="16"/>
  <c r="BJ196" i="16"/>
  <c r="DM197" i="16"/>
  <c r="BJ197" i="16"/>
  <c r="BJ198" i="16"/>
  <c r="DM199" i="16"/>
  <c r="BJ199" i="16"/>
  <c r="BJ200" i="16"/>
  <c r="DM201" i="16"/>
  <c r="BJ201" i="16"/>
  <c r="BJ202" i="16"/>
  <c r="DM203" i="16"/>
  <c r="BJ203" i="16"/>
  <c r="BJ204" i="16"/>
  <c r="DM205" i="16"/>
  <c r="BJ205" i="16"/>
  <c r="BJ206" i="16"/>
  <c r="DM207" i="16"/>
  <c r="BJ207" i="16"/>
  <c r="BJ208" i="16"/>
  <c r="DM209" i="16"/>
  <c r="BJ209" i="16"/>
  <c r="BJ210" i="16"/>
  <c r="DM211" i="16"/>
  <c r="BJ211" i="16"/>
  <c r="BJ212" i="16"/>
  <c r="DM213" i="16"/>
  <c r="BJ213" i="16"/>
  <c r="BJ214" i="16"/>
  <c r="DM215" i="16"/>
  <c r="BJ215" i="16"/>
  <c r="BJ216" i="16"/>
  <c r="DM217" i="16"/>
  <c r="BJ217" i="16"/>
  <c r="BJ218" i="16"/>
  <c r="DM219" i="16"/>
  <c r="BJ219" i="16"/>
  <c r="BJ220" i="16"/>
  <c r="DM221" i="16"/>
  <c r="BJ221" i="16"/>
  <c r="BJ222" i="16"/>
  <c r="DM223" i="16"/>
  <c r="BJ223" i="16"/>
  <c r="BJ224" i="16"/>
  <c r="DM225" i="16"/>
  <c r="BJ225" i="16"/>
  <c r="BJ226" i="16"/>
  <c r="DM227" i="16"/>
  <c r="BJ227" i="16"/>
  <c r="BJ228" i="16"/>
  <c r="DM229" i="16"/>
  <c r="BJ229" i="16"/>
  <c r="BJ230" i="16"/>
  <c r="DM231" i="16"/>
  <c r="BJ231" i="16"/>
  <c r="BJ232" i="16"/>
  <c r="BI233" i="16"/>
  <c r="DM233" i="16" s="1"/>
  <c r="BJ233" i="16"/>
  <c r="BJ234" i="16"/>
  <c r="DM235" i="16"/>
  <c r="BJ235" i="16"/>
  <c r="BJ236" i="16"/>
  <c r="DM237" i="16"/>
  <c r="BJ237" i="16"/>
  <c r="BJ238" i="16"/>
  <c r="DM239" i="16"/>
  <c r="BJ239" i="16"/>
  <c r="BJ240" i="16"/>
  <c r="DM241" i="16"/>
  <c r="BJ241" i="16"/>
  <c r="BJ242" i="16"/>
  <c r="BI243" i="16"/>
  <c r="DM243" i="16" s="1"/>
  <c r="BJ243" i="16"/>
  <c r="BJ244" i="16"/>
  <c r="BI245" i="16"/>
  <c r="DM245" i="16" s="1"/>
  <c r="BJ245" i="16"/>
  <c r="BJ246" i="16"/>
  <c r="BI247" i="16"/>
  <c r="DM247" i="16" s="1"/>
  <c r="BJ247" i="16"/>
  <c r="BJ248" i="16"/>
  <c r="BI249" i="16"/>
  <c r="DM249" i="16" s="1"/>
  <c r="BJ249" i="16"/>
  <c r="BJ250" i="16"/>
  <c r="BI251" i="16"/>
  <c r="DM251" i="16" s="1"/>
  <c r="BJ251" i="16"/>
  <c r="BJ252" i="16"/>
  <c r="BI253" i="16"/>
  <c r="DM253" i="16" s="1"/>
  <c r="BJ253" i="16"/>
  <c r="BJ254" i="16"/>
  <c r="BI255" i="16"/>
  <c r="DM255" i="16" s="1"/>
  <c r="BJ255" i="16"/>
  <c r="BJ256" i="16"/>
  <c r="BI257" i="16"/>
  <c r="DM257" i="16" s="1"/>
  <c r="BJ257" i="16"/>
  <c r="BJ258" i="16"/>
  <c r="BI259" i="16"/>
  <c r="DM259" i="16" s="1"/>
  <c r="BJ259" i="16"/>
  <c r="BJ260" i="16"/>
  <c r="BI261" i="16"/>
  <c r="DM261" i="16" s="1"/>
  <c r="BJ261" i="16"/>
  <c r="BJ262" i="16"/>
  <c r="BI263" i="16"/>
  <c r="DM263" i="16" s="1"/>
  <c r="BJ263" i="16"/>
  <c r="BJ264" i="16"/>
  <c r="BI265" i="16"/>
  <c r="DM265" i="16" s="1"/>
  <c r="BJ265" i="16"/>
  <c r="BJ266" i="16"/>
  <c r="BI267" i="16"/>
  <c r="DM267" i="16" s="1"/>
  <c r="BJ267" i="16"/>
  <c r="BJ268" i="16"/>
  <c r="BI269" i="16"/>
  <c r="DM269" i="16" s="1"/>
  <c r="BJ269" i="16"/>
  <c r="BJ270" i="16"/>
  <c r="BI271" i="16"/>
  <c r="DM271" i="16" s="1"/>
  <c r="BJ271" i="16"/>
  <c r="BJ272" i="16"/>
  <c r="BI273" i="16"/>
  <c r="DM273" i="16" s="1"/>
  <c r="BJ273" i="16"/>
  <c r="BJ274" i="16"/>
  <c r="BI275" i="16"/>
  <c r="DM275" i="16" s="1"/>
  <c r="BJ275" i="16"/>
  <c r="BJ276" i="16"/>
  <c r="BI277" i="16"/>
  <c r="DM277" i="16" s="1"/>
  <c r="BJ277" i="16"/>
  <c r="BJ278" i="16"/>
  <c r="BI279" i="16"/>
  <c r="DM279" i="16" s="1"/>
  <c r="BJ279" i="16"/>
  <c r="BJ280" i="16"/>
  <c r="BI281" i="16"/>
  <c r="DM281" i="16" s="1"/>
  <c r="BJ281" i="16"/>
  <c r="BJ282" i="16"/>
  <c r="BI283" i="16"/>
  <c r="DM283" i="16" s="1"/>
  <c r="BJ283" i="16"/>
  <c r="BJ284" i="16"/>
  <c r="BI285" i="16"/>
  <c r="DM285" i="16" s="1"/>
  <c r="BJ285" i="16"/>
  <c r="BJ286" i="16"/>
  <c r="BI287" i="16"/>
  <c r="DM287" i="16" s="1"/>
  <c r="BJ287" i="16"/>
  <c r="BJ288" i="16"/>
  <c r="BI289" i="16"/>
  <c r="DM289" i="16" s="1"/>
  <c r="BJ289" i="16"/>
  <c r="BJ290" i="16"/>
  <c r="BI291" i="16"/>
  <c r="DM291" i="16" s="1"/>
  <c r="BJ291" i="16"/>
  <c r="BJ292" i="16"/>
  <c r="BI293" i="16"/>
  <c r="DM293" i="16" s="1"/>
  <c r="BJ293" i="16"/>
  <c r="BJ294" i="16"/>
  <c r="BI295" i="16"/>
  <c r="DM295" i="16" s="1"/>
  <c r="BJ295" i="16"/>
  <c r="BJ296" i="16"/>
  <c r="BI297" i="16"/>
  <c r="DM297" i="16" s="1"/>
  <c r="BJ297" i="16"/>
  <c r="BJ298" i="16"/>
  <c r="BI299" i="16"/>
  <c r="DM299" i="16" s="1"/>
  <c r="BJ299" i="16"/>
  <c r="BJ300" i="16"/>
  <c r="BI301" i="16"/>
  <c r="DM301" i="16" s="1"/>
  <c r="BJ301" i="16"/>
  <c r="BJ302" i="16"/>
  <c r="BI303" i="16"/>
  <c r="DM303" i="16" s="1"/>
  <c r="BJ303" i="16"/>
  <c r="BJ304" i="16"/>
  <c r="BI305" i="16"/>
  <c r="DM305" i="16" s="1"/>
  <c r="BJ305" i="16"/>
  <c r="BJ306" i="16"/>
  <c r="BI307" i="16"/>
  <c r="DM307" i="16" s="1"/>
  <c r="BJ307" i="16"/>
  <c r="BJ308" i="16"/>
  <c r="BI309" i="16"/>
  <c r="DM309" i="16" s="1"/>
  <c r="BJ309" i="16"/>
  <c r="BJ310" i="16"/>
  <c r="BI311" i="16"/>
  <c r="DM311" i="16" s="1"/>
  <c r="BJ311" i="16"/>
  <c r="BJ312" i="16"/>
  <c r="BI313" i="16"/>
  <c r="DM313" i="16" s="1"/>
  <c r="BJ313" i="16"/>
  <c r="BJ314" i="16"/>
  <c r="BI315" i="16"/>
  <c r="DM315" i="16" s="1"/>
  <c r="BJ315" i="16"/>
  <c r="BJ316" i="16"/>
  <c r="BI317" i="16"/>
  <c r="DM317" i="16" s="1"/>
  <c r="BJ317" i="16"/>
  <c r="BJ318" i="16"/>
  <c r="BI319" i="16"/>
  <c r="DM319" i="16" s="1"/>
  <c r="BJ319" i="16"/>
  <c r="BJ320" i="16"/>
  <c r="BI321" i="16"/>
  <c r="DM321" i="16" s="1"/>
  <c r="BJ321" i="16"/>
  <c r="BJ322" i="16"/>
  <c r="BI323" i="16"/>
  <c r="DM323" i="16" s="1"/>
  <c r="BJ323" i="16"/>
  <c r="BJ324" i="16"/>
  <c r="BI325" i="16"/>
  <c r="DM325" i="16" s="1"/>
  <c r="BJ325" i="16"/>
  <c r="BJ326" i="16"/>
  <c r="BI327" i="16"/>
  <c r="DM327" i="16" s="1"/>
  <c r="BJ327" i="16"/>
  <c r="BJ328" i="16"/>
  <c r="BI329" i="16"/>
  <c r="DM329" i="16" s="1"/>
  <c r="BJ329" i="16"/>
  <c r="BJ330" i="16"/>
  <c r="BI331" i="16"/>
  <c r="DM331" i="16" s="1"/>
  <c r="BJ331" i="16"/>
  <c r="BJ332" i="16"/>
  <c r="BI333" i="16"/>
  <c r="DM333" i="16" s="1"/>
  <c r="BJ333" i="16"/>
  <c r="BJ334" i="16"/>
  <c r="BI335" i="16"/>
  <c r="DM335" i="16" s="1"/>
  <c r="BJ335" i="16"/>
  <c r="BJ336" i="16"/>
  <c r="BI337" i="16"/>
  <c r="DM337" i="16" s="1"/>
  <c r="BJ337" i="16"/>
  <c r="BJ338" i="16"/>
  <c r="BI339" i="16"/>
  <c r="DM339" i="16" s="1"/>
  <c r="BJ339" i="16"/>
  <c r="BJ340" i="16"/>
  <c r="BI341" i="16"/>
  <c r="DM341" i="16" s="1"/>
  <c r="BJ341" i="16"/>
  <c r="BJ342" i="16"/>
  <c r="BI343" i="16"/>
  <c r="DM343" i="16" s="1"/>
  <c r="BJ343" i="16"/>
  <c r="BJ344" i="16"/>
  <c r="BI345" i="16"/>
  <c r="DM345" i="16" s="1"/>
  <c r="BJ345" i="16"/>
  <c r="BJ346" i="16"/>
  <c r="BI347" i="16"/>
  <c r="DM347" i="16" s="1"/>
  <c r="BJ347" i="16"/>
  <c r="BJ348" i="16"/>
  <c r="BI349" i="16"/>
  <c r="DM349" i="16" s="1"/>
  <c r="BJ349" i="16"/>
  <c r="BJ350" i="16"/>
  <c r="BI351" i="16"/>
  <c r="DM351" i="16" s="1"/>
  <c r="BJ351" i="16"/>
  <c r="BJ352" i="16"/>
  <c r="BI353" i="16"/>
  <c r="DM353" i="16" s="1"/>
  <c r="BJ353" i="16"/>
  <c r="BJ354" i="16"/>
  <c r="BI355" i="16"/>
  <c r="DM355" i="16" s="1"/>
  <c r="BJ355" i="16"/>
  <c r="BJ356" i="16"/>
  <c r="BI357" i="16"/>
  <c r="DM357" i="16" s="1"/>
  <c r="BJ357" i="16"/>
  <c r="BJ358" i="16"/>
  <c r="BI359" i="16"/>
  <c r="DM359" i="16" s="1"/>
  <c r="BJ359" i="16"/>
  <c r="BJ360" i="16"/>
  <c r="BI361" i="16"/>
  <c r="DM361" i="16" s="1"/>
  <c r="BJ361" i="16"/>
  <c r="BJ362" i="16"/>
  <c r="BI363" i="16"/>
  <c r="DM363" i="16" s="1"/>
  <c r="BJ363" i="16"/>
  <c r="BJ364" i="16"/>
  <c r="BI365" i="16"/>
  <c r="DM365" i="16" s="1"/>
  <c r="BJ365" i="16"/>
  <c r="BJ366" i="16"/>
  <c r="BI367" i="16"/>
  <c r="DM367" i="16" s="1"/>
  <c r="BJ367" i="16"/>
  <c r="BJ368" i="16"/>
  <c r="BI369" i="16"/>
  <c r="DM369" i="16" s="1"/>
  <c r="BJ369" i="16"/>
  <c r="BJ370" i="16"/>
  <c r="BI371" i="16"/>
  <c r="DM371" i="16" s="1"/>
  <c r="BJ371" i="16"/>
  <c r="BJ372" i="16"/>
  <c r="BI373" i="16"/>
  <c r="DM373" i="16" s="1"/>
  <c r="BJ373" i="16"/>
  <c r="BJ374" i="16"/>
  <c r="BI375" i="16"/>
  <c r="DM375" i="16" s="1"/>
  <c r="BJ375" i="16"/>
  <c r="BJ376" i="16"/>
  <c r="BI377" i="16"/>
  <c r="DM377" i="16" s="1"/>
  <c r="BJ377" i="16"/>
  <c r="BJ378" i="16"/>
  <c r="BI379" i="16"/>
  <c r="DM379" i="16" s="1"/>
  <c r="BJ379" i="16"/>
  <c r="BJ380" i="16"/>
  <c r="BI381" i="16"/>
  <c r="DM381" i="16" s="1"/>
  <c r="BJ381" i="16"/>
  <c r="BJ382" i="16"/>
  <c r="BI383" i="16"/>
  <c r="DM383" i="16" s="1"/>
  <c r="BJ383" i="16"/>
  <c r="BJ384" i="16"/>
  <c r="BI385" i="16"/>
  <c r="DM385" i="16" s="1"/>
  <c r="BJ385" i="16"/>
  <c r="BJ386" i="16"/>
  <c r="BI387" i="16"/>
  <c r="DM387" i="16" s="1"/>
  <c r="BJ387" i="16"/>
  <c r="BJ388" i="16"/>
  <c r="BI389" i="16"/>
  <c r="DM389" i="16" s="1"/>
  <c r="BJ389" i="16"/>
  <c r="BJ390" i="16"/>
  <c r="BI391" i="16"/>
  <c r="DM391" i="16" s="1"/>
  <c r="BJ391" i="16"/>
  <c r="BJ392" i="16"/>
  <c r="BI393" i="16"/>
  <c r="DM393" i="16" s="1"/>
  <c r="BJ393" i="16"/>
  <c r="BJ394" i="16"/>
  <c r="BI395" i="16"/>
  <c r="DM395" i="16" s="1"/>
  <c r="BJ395" i="16"/>
  <c r="BJ396" i="16"/>
  <c r="BI397" i="16"/>
  <c r="DM397" i="16" s="1"/>
  <c r="BJ397" i="16"/>
  <c r="BJ398" i="16"/>
  <c r="BI399" i="16"/>
  <c r="DM399" i="16" s="1"/>
  <c r="BJ399" i="16"/>
  <c r="BJ400" i="16"/>
  <c r="BI401" i="16"/>
  <c r="DM401" i="16" s="1"/>
  <c r="BJ401" i="16"/>
  <c r="BJ402" i="16"/>
  <c r="BI403" i="16"/>
  <c r="DM403" i="16" s="1"/>
  <c r="BJ403" i="16"/>
  <c r="BJ404" i="16"/>
  <c r="BI405" i="16"/>
  <c r="DM405" i="16" s="1"/>
  <c r="BJ405" i="16"/>
  <c r="BI407" i="16"/>
  <c r="DM407" i="16" s="1"/>
  <c r="BJ407" i="16"/>
  <c r="BJ408" i="16"/>
  <c r="BI409" i="16"/>
  <c r="DM409" i="16" s="1"/>
  <c r="BJ409" i="16"/>
  <c r="BJ410" i="16"/>
  <c r="BI411" i="16"/>
  <c r="DM411" i="16" s="1"/>
  <c r="BJ411" i="16"/>
  <c r="BJ412" i="16"/>
  <c r="BI413" i="16"/>
  <c r="DM413" i="16" s="1"/>
  <c r="BJ413" i="16"/>
  <c r="BJ414" i="16"/>
  <c r="BI415" i="16"/>
  <c r="DM415" i="16" s="1"/>
  <c r="BJ415" i="16"/>
  <c r="BJ416" i="16"/>
  <c r="BI417" i="16"/>
  <c r="DM417" i="16" s="1"/>
  <c r="BJ417" i="16"/>
  <c r="BJ418" i="16"/>
  <c r="BI419" i="16"/>
  <c r="DM419" i="16" s="1"/>
  <c r="BJ419" i="16"/>
  <c r="BJ420" i="16"/>
  <c r="BI421" i="16"/>
  <c r="DM421" i="16" s="1"/>
  <c r="BJ421" i="16"/>
  <c r="BJ422" i="16"/>
  <c r="BI423" i="16"/>
  <c r="DM423" i="16" s="1"/>
  <c r="BJ423" i="16"/>
  <c r="BJ424" i="16"/>
  <c r="BI425" i="16"/>
  <c r="DM425" i="16" s="1"/>
  <c r="BJ425" i="16"/>
  <c r="BJ426" i="16"/>
  <c r="BI427" i="16"/>
  <c r="DM427" i="16" s="1"/>
  <c r="BJ427" i="16"/>
  <c r="BJ428" i="16"/>
  <c r="BI429" i="16"/>
  <c r="DM429" i="16" s="1"/>
  <c r="BJ429" i="16"/>
  <c r="BJ430" i="16"/>
  <c r="BI431" i="16"/>
  <c r="DM431" i="16" s="1"/>
  <c r="BJ431" i="16"/>
  <c r="BJ432" i="16"/>
  <c r="BI433" i="16"/>
  <c r="DM433" i="16" s="1"/>
  <c r="BJ433" i="16"/>
  <c r="BJ434" i="16"/>
  <c r="BI435" i="16"/>
  <c r="DM435" i="16" s="1"/>
  <c r="BJ435" i="16"/>
  <c r="BJ436" i="16"/>
  <c r="BI437" i="16"/>
  <c r="DM437" i="16" s="1"/>
  <c r="BJ437" i="16"/>
  <c r="BJ438" i="16"/>
  <c r="BI439" i="16"/>
  <c r="DM439" i="16" s="1"/>
  <c r="BJ439" i="16"/>
  <c r="BJ440" i="16"/>
  <c r="BI441" i="16"/>
  <c r="DM441" i="16" s="1"/>
  <c r="BJ441" i="16"/>
  <c r="BJ442" i="16"/>
  <c r="BI443" i="16"/>
  <c r="DM443" i="16" s="1"/>
  <c r="BJ443" i="16"/>
  <c r="BJ444" i="16"/>
  <c r="BI445" i="16"/>
  <c r="DM445" i="16" s="1"/>
  <c r="BJ445" i="16"/>
  <c r="BJ446" i="16"/>
  <c r="BI447" i="16"/>
  <c r="DM447" i="16" s="1"/>
  <c r="BJ447" i="16"/>
  <c r="BJ448" i="16"/>
  <c r="BI449" i="16"/>
  <c r="DM449" i="16" s="1"/>
  <c r="BJ449" i="16"/>
  <c r="BJ450" i="16"/>
  <c r="BI451" i="16"/>
  <c r="DM451" i="16" s="1"/>
  <c r="BJ451" i="16"/>
  <c r="BJ452" i="16"/>
  <c r="BI453" i="16"/>
  <c r="DM453" i="16" s="1"/>
  <c r="BJ453" i="16"/>
  <c r="BJ454" i="16"/>
  <c r="BI455" i="16"/>
  <c r="DM455" i="16" s="1"/>
  <c r="BJ455" i="16"/>
  <c r="BJ456" i="16"/>
  <c r="BI457" i="16"/>
  <c r="DM457" i="16" s="1"/>
  <c r="BJ457" i="16"/>
  <c r="BJ458" i="16"/>
  <c r="BI459" i="16"/>
  <c r="DM459" i="16" s="1"/>
  <c r="BJ459" i="16"/>
  <c r="BJ460" i="16"/>
  <c r="BI461" i="16"/>
  <c r="DM461" i="16" s="1"/>
  <c r="BJ461" i="16"/>
  <c r="BJ462" i="16"/>
  <c r="BI463" i="16"/>
  <c r="DM463" i="16" s="1"/>
  <c r="BJ463" i="16"/>
  <c r="BJ464" i="16"/>
  <c r="BI465" i="16"/>
  <c r="DM465" i="16" s="1"/>
  <c r="BJ465" i="16"/>
  <c r="BJ466" i="16"/>
  <c r="BI467" i="16"/>
  <c r="DM467" i="16" s="1"/>
  <c r="BJ467" i="16"/>
  <c r="BJ468" i="16"/>
  <c r="BI469" i="16"/>
  <c r="DM469" i="16" s="1"/>
  <c r="BJ469" i="16"/>
  <c r="BJ470" i="16"/>
  <c r="BI471" i="16"/>
  <c r="DM471" i="16" s="1"/>
  <c r="BJ471" i="16"/>
  <c r="BJ472" i="16"/>
  <c r="BI473" i="16"/>
  <c r="DM473" i="16" s="1"/>
  <c r="BJ473" i="16"/>
  <c r="BJ474" i="16"/>
  <c r="BI475" i="16"/>
  <c r="DM475" i="16" s="1"/>
  <c r="BJ475" i="16"/>
  <c r="BJ476" i="16"/>
  <c r="BI477" i="16"/>
  <c r="DM477" i="16" s="1"/>
  <c r="BJ477" i="16"/>
  <c r="BJ478" i="16"/>
  <c r="BI479" i="16"/>
  <c r="DM479" i="16" s="1"/>
  <c r="BJ479" i="16"/>
  <c r="BJ480" i="16"/>
  <c r="BI481" i="16"/>
  <c r="DM481" i="16" s="1"/>
  <c r="BJ481" i="16"/>
  <c r="BJ482" i="16"/>
  <c r="BI483" i="16"/>
  <c r="DM483" i="16" s="1"/>
  <c r="BJ483" i="16"/>
  <c r="BJ484" i="16"/>
  <c r="BI485" i="16"/>
  <c r="DM485" i="16" s="1"/>
  <c r="BJ485" i="16"/>
  <c r="BJ486" i="16"/>
  <c r="BI487" i="16"/>
  <c r="DM487" i="16" s="1"/>
  <c r="BJ487" i="16"/>
  <c r="BJ488" i="16"/>
  <c r="BI489" i="16"/>
  <c r="DM489" i="16" s="1"/>
  <c r="BJ489" i="16"/>
  <c r="BJ490" i="16"/>
  <c r="BI491" i="16"/>
  <c r="DM491" i="16" s="1"/>
  <c r="BJ491" i="16"/>
  <c r="BJ492" i="16"/>
  <c r="BI493" i="16"/>
  <c r="DM493" i="16" s="1"/>
  <c r="BJ493" i="16"/>
  <c r="BJ494" i="16"/>
  <c r="BI495" i="16"/>
  <c r="DM495" i="16" s="1"/>
  <c r="BJ495" i="16"/>
  <c r="BJ496" i="16"/>
  <c r="BI497" i="16"/>
  <c r="DM497" i="16" s="1"/>
  <c r="BJ497" i="16"/>
  <c r="BJ498" i="16"/>
  <c r="BI499" i="16"/>
  <c r="DM499" i="16" s="1"/>
  <c r="BJ499" i="16"/>
  <c r="BJ500" i="16"/>
  <c r="BI501" i="16"/>
  <c r="DM501" i="16" s="1"/>
  <c r="BJ501" i="16"/>
  <c r="BJ502" i="16"/>
  <c r="BI503" i="16"/>
  <c r="DM503" i="16" s="1"/>
  <c r="BJ503" i="16"/>
  <c r="BJ504" i="16"/>
  <c r="BI505" i="16"/>
  <c r="DM505" i="16" s="1"/>
  <c r="BJ505" i="16"/>
  <c r="BJ506" i="16"/>
  <c r="BI507" i="16"/>
  <c r="DM507" i="16" s="1"/>
  <c r="BJ507" i="16"/>
  <c r="BJ508" i="16"/>
  <c r="BI509" i="16"/>
  <c r="DM509" i="16" s="1"/>
  <c r="BJ509" i="16"/>
  <c r="BJ510" i="16"/>
  <c r="BI511" i="16"/>
  <c r="DM511" i="16" s="1"/>
  <c r="BJ511" i="16"/>
  <c r="BJ512" i="16"/>
  <c r="BI513" i="16"/>
  <c r="DM513" i="16" s="1"/>
  <c r="BJ513" i="16"/>
  <c r="BJ514" i="16"/>
  <c r="BI515" i="16"/>
  <c r="DM515" i="16" s="1"/>
  <c r="BJ515" i="16"/>
  <c r="BJ516" i="16"/>
  <c r="BI517" i="16"/>
  <c r="DM517" i="16" s="1"/>
  <c r="BJ517" i="16"/>
  <c r="BJ518" i="16"/>
  <c r="BI519" i="16"/>
  <c r="DM519" i="16" s="1"/>
  <c r="BJ519" i="16"/>
  <c r="BJ520" i="16"/>
  <c r="BI521" i="16"/>
  <c r="DM521" i="16" s="1"/>
  <c r="BJ521" i="16"/>
  <c r="BJ522" i="16"/>
  <c r="BI523" i="16"/>
  <c r="DM523" i="16" s="1"/>
  <c r="BJ523" i="16"/>
  <c r="BJ524" i="16"/>
  <c r="BI525" i="16"/>
  <c r="DM525" i="16" s="1"/>
  <c r="BJ525" i="16"/>
  <c r="BJ526" i="16"/>
  <c r="BI527" i="16"/>
  <c r="DM527" i="16" s="1"/>
  <c r="BJ527" i="16"/>
  <c r="BJ528" i="16"/>
  <c r="BI529" i="16"/>
  <c r="DM529" i="16" s="1"/>
  <c r="BJ529" i="16"/>
  <c r="BJ530" i="16"/>
  <c r="BI531" i="16"/>
  <c r="DM531" i="16" s="1"/>
  <c r="BJ531" i="16"/>
  <c r="BJ532" i="16"/>
  <c r="BI533" i="16"/>
  <c r="DM533" i="16" s="1"/>
  <c r="BJ533" i="16"/>
  <c r="BJ534" i="16"/>
  <c r="BI535" i="16"/>
  <c r="DM535" i="16" s="1"/>
  <c r="BJ535" i="16"/>
  <c r="BJ536" i="16"/>
  <c r="BI537" i="16"/>
  <c r="DM537" i="16" s="1"/>
  <c r="BJ537" i="16"/>
  <c r="BJ538" i="16"/>
  <c r="BI539" i="16"/>
  <c r="DM539" i="16" s="1"/>
  <c r="BJ539" i="16"/>
  <c r="BJ540" i="16"/>
  <c r="BI541" i="16"/>
  <c r="DM541" i="16" s="1"/>
  <c r="BJ541" i="16"/>
  <c r="BJ542" i="16"/>
  <c r="BI543" i="16"/>
  <c r="DM543" i="16" s="1"/>
  <c r="BJ543" i="16"/>
  <c r="BJ544" i="16"/>
  <c r="BI545" i="16"/>
  <c r="DM545" i="16" s="1"/>
  <c r="BJ545" i="16"/>
  <c r="BJ546" i="16"/>
  <c r="BI547" i="16"/>
  <c r="DM547" i="16" s="1"/>
  <c r="BJ547" i="16"/>
  <c r="BJ548" i="16"/>
  <c r="BI549" i="16"/>
  <c r="DM549" i="16" s="1"/>
  <c r="BJ549" i="16"/>
  <c r="BJ550" i="16"/>
  <c r="BI551" i="16"/>
  <c r="DM551" i="16" s="1"/>
  <c r="BJ551" i="16"/>
  <c r="BJ552" i="16"/>
  <c r="BI553" i="16"/>
  <c r="DM553" i="16" s="1"/>
  <c r="BJ553" i="16"/>
  <c r="BJ554" i="16"/>
  <c r="BI555" i="16"/>
  <c r="DM555" i="16" s="1"/>
  <c r="BJ555" i="16"/>
  <c r="BJ556" i="16"/>
  <c r="BI557" i="16"/>
  <c r="DM557" i="16" s="1"/>
  <c r="BJ557" i="16"/>
  <c r="BJ558" i="16"/>
  <c r="BI559" i="16"/>
  <c r="DM559" i="16" s="1"/>
  <c r="BJ559" i="16"/>
  <c r="BJ560" i="16"/>
  <c r="BI561" i="16"/>
  <c r="DM561" i="16" s="1"/>
  <c r="BJ561" i="16"/>
  <c r="BJ562" i="16"/>
  <c r="BI563" i="16"/>
  <c r="DM563" i="16" s="1"/>
  <c r="BJ563" i="16"/>
  <c r="BJ564" i="16"/>
  <c r="BI565" i="16"/>
  <c r="DM565" i="16" s="1"/>
  <c r="BJ565" i="16"/>
  <c r="BJ566" i="16"/>
  <c r="DM567" i="16"/>
  <c r="BJ567" i="16"/>
  <c r="BJ568" i="16"/>
  <c r="BI569" i="16"/>
  <c r="DM569" i="16" s="1"/>
  <c r="BJ569" i="16"/>
  <c r="BJ570" i="16"/>
  <c r="BI571" i="16"/>
  <c r="DM571" i="16" s="1"/>
  <c r="BJ571" i="16"/>
  <c r="BJ572" i="16"/>
  <c r="BI573" i="16"/>
  <c r="DM573" i="16" s="1"/>
  <c r="BJ573" i="16"/>
  <c r="BJ574" i="16"/>
  <c r="BI575" i="16"/>
  <c r="DM575" i="16" s="1"/>
  <c r="BJ575" i="16"/>
  <c r="BJ576" i="16"/>
  <c r="BI577" i="16"/>
  <c r="DM577" i="16" s="1"/>
  <c r="BJ577" i="16"/>
  <c r="BJ578" i="16"/>
  <c r="BI579" i="16"/>
  <c r="DM579" i="16" s="1"/>
  <c r="BJ579" i="16"/>
  <c r="BJ580" i="16"/>
  <c r="BI581" i="16"/>
  <c r="DM581" i="16" s="1"/>
  <c r="BJ581" i="16"/>
  <c r="BJ582" i="16"/>
  <c r="BI583" i="16"/>
  <c r="DM583" i="16" s="1"/>
  <c r="BJ583" i="16"/>
  <c r="BJ584" i="16"/>
  <c r="BI585" i="16"/>
  <c r="DM585" i="16" s="1"/>
  <c r="BJ585" i="16"/>
  <c r="BJ586" i="16"/>
  <c r="BI587" i="16"/>
  <c r="DM587" i="16" s="1"/>
  <c r="BJ587" i="16"/>
  <c r="BJ588" i="16"/>
  <c r="BI589" i="16"/>
  <c r="DM589" i="16" s="1"/>
  <c r="BJ589" i="16"/>
  <c r="BJ590" i="16"/>
  <c r="BI591" i="16"/>
  <c r="DM591" i="16" s="1"/>
  <c r="BJ591" i="16"/>
  <c r="BJ592" i="16"/>
  <c r="BI593" i="16"/>
  <c r="DM593" i="16" s="1"/>
  <c r="BJ593" i="16"/>
  <c r="BJ594" i="16"/>
  <c r="BI595" i="16"/>
  <c r="DM595" i="16" s="1"/>
  <c r="BJ595" i="16"/>
  <c r="BJ596" i="16"/>
  <c r="BI597" i="16"/>
  <c r="DM597" i="16" s="1"/>
  <c r="BJ597" i="16"/>
  <c r="BJ598" i="16"/>
  <c r="BI599" i="16"/>
  <c r="DM599" i="16" s="1"/>
  <c r="BJ599" i="16"/>
  <c r="BJ600" i="16"/>
  <c r="BI601" i="16"/>
  <c r="DM601" i="16" s="1"/>
  <c r="BJ601" i="16"/>
  <c r="BJ602" i="16"/>
  <c r="BI603" i="16"/>
  <c r="DM603" i="16" s="1"/>
  <c r="BJ603" i="16"/>
  <c r="BJ604" i="16"/>
  <c r="BI605" i="16"/>
  <c r="DM605" i="16" s="1"/>
  <c r="BJ605" i="16"/>
  <c r="BJ606" i="16"/>
  <c r="BI607" i="16"/>
  <c r="DM607" i="16" s="1"/>
  <c r="BJ607" i="16"/>
  <c r="BJ608" i="16"/>
  <c r="BI609" i="16"/>
  <c r="DM609" i="16" s="1"/>
  <c r="BJ609" i="16"/>
  <c r="BJ610" i="16"/>
  <c r="BI611" i="16"/>
  <c r="DM611" i="16" s="1"/>
  <c r="BJ611" i="16"/>
  <c r="BJ612" i="16"/>
  <c r="BI613" i="16"/>
  <c r="DM613" i="16" s="1"/>
  <c r="BJ613" i="16"/>
  <c r="BJ614" i="16"/>
  <c r="BI615" i="16"/>
  <c r="DM615" i="16" s="1"/>
  <c r="BJ615" i="16"/>
  <c r="BJ616" i="16"/>
  <c r="BI617" i="16"/>
  <c r="DM617" i="16" s="1"/>
  <c r="BJ617" i="16"/>
  <c r="BJ618" i="16"/>
  <c r="BI619" i="16"/>
  <c r="DM619" i="16" s="1"/>
  <c r="BJ619" i="16"/>
  <c r="BJ620" i="16"/>
  <c r="BI621" i="16"/>
  <c r="DM621" i="16" s="1"/>
  <c r="BJ621" i="16"/>
  <c r="BJ622" i="16"/>
  <c r="BI623" i="16"/>
  <c r="DM623" i="16" s="1"/>
  <c r="BJ623" i="16"/>
  <c r="BJ624" i="16"/>
  <c r="BI625" i="16"/>
  <c r="DM625" i="16" s="1"/>
  <c r="BJ625" i="16"/>
  <c r="BJ626" i="16"/>
  <c r="BI627" i="16"/>
  <c r="DM627" i="16" s="1"/>
  <c r="BJ627" i="16"/>
  <c r="BJ628" i="16"/>
  <c r="BI629" i="16"/>
  <c r="DM629" i="16" s="1"/>
  <c r="BJ629" i="16"/>
  <c r="BJ630" i="16"/>
  <c r="BI631" i="16"/>
  <c r="DM631" i="16" s="1"/>
  <c r="BJ631" i="16"/>
  <c r="BJ632" i="16"/>
  <c r="BI633" i="16"/>
  <c r="DM633" i="16" s="1"/>
  <c r="BJ633" i="16"/>
  <c r="BJ634" i="16"/>
  <c r="BI635" i="16"/>
  <c r="DM635" i="16" s="1"/>
  <c r="BJ635" i="16"/>
  <c r="BJ636" i="16"/>
  <c r="BI637" i="16"/>
  <c r="DM637" i="16" s="1"/>
  <c r="BJ637" i="16"/>
  <c r="BJ638" i="16"/>
  <c r="BI639" i="16"/>
  <c r="DM639" i="16" s="1"/>
  <c r="BJ639" i="16"/>
  <c r="BJ640" i="16"/>
  <c r="BI641" i="16"/>
  <c r="DM641" i="16" s="1"/>
  <c r="BJ641" i="16"/>
  <c r="BJ642" i="16"/>
  <c r="BI643" i="16"/>
  <c r="DM643" i="16" s="1"/>
  <c r="BJ643" i="16"/>
  <c r="BJ644" i="16"/>
  <c r="BI645" i="16"/>
  <c r="DM645" i="16" s="1"/>
  <c r="BJ645" i="16"/>
  <c r="BJ646" i="16"/>
  <c r="BI647" i="16"/>
  <c r="DM647" i="16" s="1"/>
  <c r="BJ647" i="16"/>
  <c r="BJ648" i="16"/>
  <c r="BI649" i="16"/>
  <c r="DM649" i="16" s="1"/>
  <c r="BJ649" i="16"/>
  <c r="BJ650" i="16"/>
  <c r="BI651" i="16"/>
  <c r="DM651" i="16" s="1"/>
  <c r="BJ651" i="16"/>
  <c r="BJ652" i="16"/>
  <c r="BI653" i="16"/>
  <c r="DM653" i="16" s="1"/>
  <c r="BJ653" i="16"/>
  <c r="BJ654" i="16"/>
  <c r="BI655" i="16"/>
  <c r="DM655" i="16" s="1"/>
  <c r="BJ655" i="16"/>
  <c r="BJ656" i="16"/>
  <c r="BI657" i="16"/>
  <c r="DM657" i="16" s="1"/>
  <c r="BJ657" i="16"/>
  <c r="BK658" i="16"/>
  <c r="BI659" i="16"/>
  <c r="DM659" i="16" s="1"/>
  <c r="BK659" i="16"/>
  <c r="BK660" i="16"/>
  <c r="BJ661" i="16"/>
  <c r="BK661" i="16"/>
  <c r="BK662" i="16"/>
  <c r="BI663" i="16"/>
  <c r="DM663" i="16" s="1"/>
  <c r="BK663" i="16"/>
  <c r="BK664" i="16"/>
  <c r="BJ665" i="16"/>
  <c r="BK665" i="16"/>
  <c r="BK666" i="16"/>
  <c r="BI667" i="16"/>
  <c r="DM667" i="16" s="1"/>
  <c r="BK667" i="16"/>
  <c r="BK668" i="16"/>
  <c r="BJ669" i="16"/>
  <c r="BK669" i="16"/>
  <c r="BK670" i="16"/>
  <c r="BI671" i="16"/>
  <c r="DM671" i="16" s="1"/>
  <c r="BK671" i="16"/>
  <c r="BK672" i="16"/>
  <c r="BJ673" i="16"/>
  <c r="BK673" i="16"/>
  <c r="BK674" i="16"/>
  <c r="BI675" i="16"/>
  <c r="DM675" i="16" s="1"/>
  <c r="BK675" i="16"/>
  <c r="BK676" i="16"/>
  <c r="BJ677" i="16"/>
  <c r="BK677" i="16"/>
  <c r="BK678" i="16"/>
  <c r="BI679" i="16"/>
  <c r="DM679" i="16" s="1"/>
  <c r="BK679" i="16"/>
  <c r="BK680" i="16"/>
  <c r="BJ681" i="16"/>
  <c r="BK681" i="16"/>
  <c r="BK682" i="16"/>
  <c r="BI683" i="16"/>
  <c r="DM683" i="16" s="1"/>
  <c r="BK683" i="16"/>
  <c r="BK684" i="16"/>
  <c r="BJ685" i="16"/>
  <c r="BK685" i="16"/>
  <c r="BK686" i="16"/>
  <c r="BI687" i="16"/>
  <c r="DM687" i="16" s="1"/>
  <c r="BK687" i="16"/>
  <c r="BK688" i="16"/>
  <c r="BJ689" i="16"/>
  <c r="BK689" i="16"/>
  <c r="BK690" i="16"/>
  <c r="BI691" i="16"/>
  <c r="DM691" i="16" s="1"/>
  <c r="BK691" i="16"/>
  <c r="BK692" i="16"/>
  <c r="BJ693" i="16"/>
  <c r="BK693" i="16"/>
  <c r="BK694" i="16"/>
  <c r="BI695" i="16"/>
  <c r="DM695" i="16" s="1"/>
  <c r="BK695" i="16"/>
  <c r="BK696" i="16"/>
  <c r="BJ697" i="16"/>
  <c r="BK697" i="16"/>
  <c r="BK698" i="16"/>
  <c r="BI699" i="16"/>
  <c r="DM699" i="16" s="1"/>
  <c r="BK699" i="16"/>
  <c r="BK700" i="16"/>
  <c r="BJ701" i="16"/>
  <c r="BK701" i="16"/>
  <c r="BK702" i="16"/>
  <c r="BI703" i="16"/>
  <c r="DM703" i="16" s="1"/>
  <c r="BK703" i="16"/>
  <c r="BK704" i="16"/>
  <c r="BJ705" i="16"/>
  <c r="BK705" i="16"/>
  <c r="BK706" i="16"/>
  <c r="BI707" i="16"/>
  <c r="DM707" i="16" s="1"/>
  <c r="BK707" i="16"/>
  <c r="BK708" i="16"/>
  <c r="BJ709" i="16"/>
  <c r="BK709" i="16"/>
  <c r="BK710" i="16"/>
  <c r="BI711" i="16"/>
  <c r="DM711" i="16" s="1"/>
  <c r="BK711" i="16"/>
  <c r="BK712" i="16"/>
  <c r="BJ713" i="16"/>
  <c r="BK713" i="16"/>
  <c r="BK714" i="16"/>
  <c r="BI715" i="16"/>
  <c r="DM715" i="16" s="1"/>
  <c r="BK715" i="16"/>
  <c r="BK716" i="16"/>
  <c r="BJ717" i="16"/>
  <c r="BK717" i="16"/>
  <c r="BK718" i="16"/>
  <c r="BI719" i="16"/>
  <c r="DM719" i="16" s="1"/>
  <c r="BK719" i="16"/>
  <c r="BK720" i="16"/>
  <c r="BJ721" i="16"/>
  <c r="BK721" i="16"/>
  <c r="BK722" i="16"/>
  <c r="BI723" i="16"/>
  <c r="DM723" i="16" s="1"/>
  <c r="BK723" i="16"/>
  <c r="BK724" i="16"/>
  <c r="BJ725" i="16"/>
  <c r="BK725" i="16"/>
  <c r="BK726" i="16"/>
  <c r="BI727" i="16"/>
  <c r="DM727" i="16" s="1"/>
  <c r="BK727" i="16"/>
  <c r="BK728" i="16"/>
  <c r="BJ729" i="16"/>
  <c r="BK729" i="16"/>
  <c r="BK730" i="16"/>
  <c r="BI731" i="16"/>
  <c r="DM731" i="16" s="1"/>
  <c r="BK731" i="16"/>
  <c r="BK732" i="16"/>
  <c r="BJ733" i="16"/>
  <c r="BK733" i="16"/>
  <c r="BK734" i="16"/>
  <c r="BI735" i="16"/>
  <c r="DM735" i="16" s="1"/>
  <c r="BK735" i="16"/>
  <c r="BK736" i="16"/>
  <c r="BJ737" i="16"/>
  <c r="BK737" i="16"/>
  <c r="BK738" i="16"/>
  <c r="BI739" i="16"/>
  <c r="DM739" i="16" s="1"/>
  <c r="BK739" i="16"/>
  <c r="BK740" i="16"/>
  <c r="BJ741" i="16"/>
  <c r="BK741" i="16"/>
  <c r="BK742" i="16"/>
  <c r="BI743" i="16"/>
  <c r="DM743" i="16" s="1"/>
  <c r="BK743" i="16"/>
  <c r="BK744" i="16"/>
  <c r="BJ745" i="16"/>
  <c r="BK745" i="16"/>
  <c r="BK746" i="16"/>
  <c r="BJ747" i="16"/>
  <c r="BK747" i="16"/>
  <c r="BK748" i="16"/>
  <c r="BJ749" i="16"/>
  <c r="BK749" i="16"/>
  <c r="BK750" i="16"/>
  <c r="BJ751" i="16"/>
  <c r="BK751" i="16"/>
  <c r="BK752" i="16"/>
  <c r="BJ753" i="16"/>
  <c r="BK753" i="16"/>
  <c r="BK754" i="16"/>
  <c r="BJ755" i="16"/>
  <c r="BK755" i="16"/>
  <c r="BK756" i="16"/>
  <c r="BJ757" i="16"/>
  <c r="BK757" i="16"/>
  <c r="BK758" i="16"/>
  <c r="BJ759" i="16"/>
  <c r="BK759" i="16"/>
  <c r="BK760" i="16"/>
  <c r="BJ761" i="16"/>
  <c r="BK761" i="16"/>
  <c r="BK762" i="16"/>
  <c r="BJ763" i="16"/>
  <c r="BK763" i="16"/>
  <c r="BK764" i="16"/>
  <c r="BJ765" i="16"/>
  <c r="BK765" i="16"/>
  <c r="BK766" i="16"/>
  <c r="BJ767" i="16"/>
  <c r="BK767" i="16"/>
  <c r="BK768" i="16"/>
  <c r="BJ769" i="16"/>
  <c r="BK769" i="16"/>
  <c r="BK770" i="16"/>
  <c r="BJ771" i="16"/>
  <c r="BK771" i="16"/>
  <c r="BK772" i="16"/>
  <c r="BJ773" i="16"/>
  <c r="BK773" i="16"/>
  <c r="BK774" i="16"/>
  <c r="BJ775" i="16"/>
  <c r="BK775" i="16"/>
  <c r="BK776" i="16"/>
  <c r="BJ777" i="16"/>
  <c r="BK777" i="16"/>
  <c r="BK778" i="16"/>
  <c r="BJ779" i="16"/>
  <c r="BK779" i="16"/>
  <c r="BJ781" i="16"/>
  <c r="BK781" i="16"/>
  <c r="BK782" i="16"/>
  <c r="BJ783" i="16"/>
  <c r="BK783" i="16"/>
  <c r="BK784" i="16"/>
  <c r="BJ785" i="16"/>
  <c r="BK785" i="16"/>
  <c r="BK786" i="16"/>
  <c r="BJ789" i="16"/>
  <c r="BK789" i="16"/>
  <c r="BK790" i="16"/>
  <c r="BJ791" i="16"/>
  <c r="BK791" i="16"/>
  <c r="BK792" i="16"/>
  <c r="BJ793" i="16"/>
  <c r="BK793" i="16"/>
  <c r="BK794" i="16"/>
  <c r="BJ795" i="16"/>
  <c r="BK795" i="16"/>
  <c r="BK796" i="16"/>
  <c r="BJ797" i="16"/>
  <c r="BK797" i="16"/>
  <c r="BK798" i="16"/>
  <c r="BJ799" i="16"/>
  <c r="BK799" i="16"/>
  <c r="BK800" i="16"/>
  <c r="BJ801" i="16"/>
  <c r="BK801" i="16"/>
  <c r="BK802" i="16"/>
  <c r="BJ803" i="16"/>
  <c r="BK803" i="16"/>
  <c r="BK804" i="16"/>
  <c r="BJ805" i="16"/>
  <c r="BK805" i="16"/>
  <c r="BK806" i="16"/>
  <c r="BJ807" i="16"/>
  <c r="BK807" i="16"/>
  <c r="BK808" i="16"/>
  <c r="BJ809" i="16"/>
  <c r="BK809" i="16"/>
  <c r="BK810" i="16"/>
  <c r="BJ811" i="16"/>
  <c r="BK811" i="16"/>
  <c r="BK812" i="16"/>
  <c r="BJ813" i="16"/>
  <c r="BK813" i="16"/>
  <c r="BK814" i="16"/>
  <c r="BJ815" i="16"/>
  <c r="BK815" i="16"/>
  <c r="BK816" i="16"/>
  <c r="BJ817" i="16"/>
  <c r="BK817" i="16"/>
  <c r="BK818" i="16"/>
  <c r="AI789" i="15"/>
  <c r="AE788" i="16"/>
  <c r="AI788" i="15"/>
  <c r="AE787" i="16"/>
  <c r="DM8" i="16"/>
  <c r="BI12" i="16"/>
  <c r="DM12" i="16" s="1"/>
  <c r="DM14" i="16"/>
  <c r="DM16" i="16"/>
  <c r="DM18" i="16"/>
  <c r="DM20" i="16"/>
  <c r="DM22" i="16"/>
  <c r="DM24" i="16"/>
  <c r="BI26" i="16"/>
  <c r="DM26" i="16" s="1"/>
  <c r="DM28" i="16"/>
  <c r="DM30" i="16"/>
  <c r="DM32" i="16"/>
  <c r="DM34" i="16"/>
  <c r="DM36" i="16"/>
  <c r="DM38" i="16"/>
  <c r="DM40" i="16"/>
  <c r="BI44" i="16"/>
  <c r="DM44" i="16" s="1"/>
  <c r="DM46" i="16"/>
  <c r="DM48" i="16"/>
  <c r="DM50" i="16"/>
  <c r="DM52" i="16"/>
  <c r="DM54" i="16"/>
  <c r="DM56" i="16"/>
  <c r="DM58" i="16"/>
  <c r="DM60" i="16"/>
  <c r="DM62" i="16"/>
  <c r="DM64" i="16"/>
  <c r="DM66" i="16"/>
  <c r="DM68" i="16"/>
  <c r="DM70" i="16"/>
  <c r="DM72" i="16"/>
  <c r="DM74" i="16"/>
  <c r="DM76" i="16"/>
  <c r="DM78" i="16"/>
  <c r="DM80" i="16"/>
  <c r="DM82" i="16"/>
  <c r="DM84" i="16"/>
  <c r="DM86" i="16"/>
  <c r="DM88" i="16"/>
  <c r="DM92" i="16"/>
  <c r="DM94" i="16"/>
  <c r="DM96" i="16"/>
  <c r="DM98" i="16"/>
  <c r="DM100" i="16"/>
  <c r="DM102" i="16"/>
  <c r="DM104" i="16"/>
  <c r="DM106" i="16"/>
  <c r="DM110" i="16"/>
  <c r="DM112" i="16"/>
  <c r="DM114" i="16"/>
  <c r="DM116" i="16"/>
  <c r="DM118" i="16"/>
  <c r="DM120" i="16"/>
  <c r="DM122" i="16"/>
  <c r="DM124" i="16"/>
  <c r="BI126" i="16"/>
  <c r="DM126" i="16" s="1"/>
  <c r="BI128" i="16"/>
  <c r="DM128" i="16" s="1"/>
  <c r="DM130" i="16"/>
  <c r="DM132" i="16"/>
  <c r="DM134" i="16"/>
  <c r="DM136" i="16"/>
  <c r="DM138" i="16"/>
  <c r="DM140" i="16"/>
  <c r="DM142" i="16"/>
  <c r="BI144" i="16"/>
  <c r="DM144" i="16" s="1"/>
  <c r="DM146" i="16"/>
  <c r="DM148" i="16"/>
  <c r="BI150" i="16"/>
  <c r="DM150" i="16" s="1"/>
  <c r="DM152" i="16"/>
  <c r="DM154" i="16"/>
  <c r="DM156" i="16"/>
  <c r="DM158" i="16"/>
  <c r="DM160" i="16"/>
  <c r="BI162" i="16"/>
  <c r="DM162" i="16" s="1"/>
  <c r="DM164" i="16"/>
  <c r="DM166" i="16"/>
  <c r="DM168" i="16"/>
  <c r="BI170" i="16"/>
  <c r="DM170" i="16" s="1"/>
  <c r="DM172" i="16"/>
  <c r="DM174" i="16"/>
  <c r="DM176" i="16"/>
  <c r="DM178" i="16"/>
  <c r="DM180" i="16"/>
  <c r="DM182" i="16"/>
  <c r="DM184" i="16"/>
  <c r="DM186" i="16"/>
  <c r="BI188" i="16"/>
  <c r="DM188" i="16" s="1"/>
  <c r="DM190" i="16"/>
  <c r="DM192" i="16"/>
  <c r="DM194" i="16"/>
  <c r="DM196" i="16"/>
  <c r="DM198" i="16"/>
  <c r="DM200" i="16"/>
  <c r="DM202" i="16"/>
  <c r="DM204" i="16"/>
  <c r="DM206" i="16"/>
  <c r="DM208" i="16"/>
  <c r="DM210" i="16"/>
  <c r="BI212" i="16"/>
  <c r="DM212" i="16" s="1"/>
  <c r="DM214" i="16"/>
  <c r="DM216" i="16"/>
  <c r="DM218" i="16"/>
  <c r="DM220" i="16"/>
  <c r="DM222" i="16"/>
  <c r="DM224" i="16"/>
  <c r="DM226" i="16"/>
  <c r="DM228" i="16"/>
  <c r="DM230" i="16"/>
  <c r="DM232" i="16"/>
  <c r="DM234" i="16"/>
  <c r="DM236" i="16"/>
  <c r="DM238" i="16"/>
  <c r="DM240" i="16"/>
  <c r="DM242" i="16"/>
  <c r="BI244" i="16"/>
  <c r="DM244" i="16" s="1"/>
  <c r="BI246" i="16"/>
  <c r="DM246" i="16" s="1"/>
  <c r="BI248" i="16"/>
  <c r="DM248" i="16" s="1"/>
  <c r="BI250" i="16"/>
  <c r="DM250" i="16" s="1"/>
  <c r="BI252" i="16"/>
  <c r="DM252" i="16" s="1"/>
  <c r="BI254" i="16"/>
  <c r="DM254" i="16" s="1"/>
  <c r="BI256" i="16"/>
  <c r="DM256" i="16" s="1"/>
  <c r="BI258" i="16"/>
  <c r="DM258" i="16" s="1"/>
  <c r="BI260" i="16"/>
  <c r="DM260" i="16" s="1"/>
  <c r="BI262" i="16"/>
  <c r="DM262" i="16" s="1"/>
  <c r="BI264" i="16"/>
  <c r="DM264" i="16" s="1"/>
  <c r="BI266" i="16"/>
  <c r="DM266" i="16" s="1"/>
  <c r="BI268" i="16"/>
  <c r="DM268" i="16" s="1"/>
  <c r="BI270" i="16"/>
  <c r="DM270" i="16" s="1"/>
  <c r="BI272" i="16"/>
  <c r="DM272" i="16" s="1"/>
  <c r="BI274" i="16"/>
  <c r="DM274" i="16" s="1"/>
  <c r="BI276" i="16"/>
  <c r="DM276" i="16" s="1"/>
  <c r="BI278" i="16"/>
  <c r="DM278" i="16" s="1"/>
  <c r="BI280" i="16"/>
  <c r="DM280" i="16" s="1"/>
  <c r="BI282" i="16"/>
  <c r="DM282" i="16" s="1"/>
  <c r="BI284" i="16"/>
  <c r="DM284" i="16" s="1"/>
  <c r="BI286" i="16"/>
  <c r="DM286" i="16" s="1"/>
  <c r="BI288" i="16"/>
  <c r="DM288" i="16" s="1"/>
  <c r="BI290" i="16"/>
  <c r="DM290" i="16" s="1"/>
  <c r="BI292" i="16"/>
  <c r="DM292" i="16" s="1"/>
  <c r="BI294" i="16"/>
  <c r="DM294" i="16" s="1"/>
  <c r="BI296" i="16"/>
  <c r="DM296" i="16" s="1"/>
  <c r="BI298" i="16"/>
  <c r="DM298" i="16" s="1"/>
  <c r="BI300" i="16"/>
  <c r="DM300" i="16" s="1"/>
  <c r="BI302" i="16"/>
  <c r="DM302" i="16" s="1"/>
  <c r="BI304" i="16"/>
  <c r="DM304" i="16" s="1"/>
  <c r="BI306" i="16"/>
  <c r="DM306" i="16" s="1"/>
  <c r="BI308" i="16"/>
  <c r="DM308" i="16" s="1"/>
  <c r="BI310" i="16"/>
  <c r="DM310" i="16" s="1"/>
  <c r="BI312" i="16"/>
  <c r="DM312" i="16" s="1"/>
  <c r="BI314" i="16"/>
  <c r="DM314" i="16" s="1"/>
  <c r="BI316" i="16"/>
  <c r="DM316" i="16" s="1"/>
  <c r="BI318" i="16"/>
  <c r="DM318" i="16" s="1"/>
  <c r="BI320" i="16"/>
  <c r="DM320" i="16" s="1"/>
  <c r="BI322" i="16"/>
  <c r="DM322" i="16" s="1"/>
  <c r="BI324" i="16"/>
  <c r="DM324" i="16" s="1"/>
  <c r="BI326" i="16"/>
  <c r="DM326" i="16" s="1"/>
  <c r="BI328" i="16"/>
  <c r="DM328" i="16" s="1"/>
  <c r="BI330" i="16"/>
  <c r="DM330" i="16" s="1"/>
  <c r="BI332" i="16"/>
  <c r="DM332" i="16" s="1"/>
  <c r="BI334" i="16"/>
  <c r="DM334" i="16" s="1"/>
  <c r="BI336" i="16"/>
  <c r="DM336" i="16" s="1"/>
  <c r="BI338" i="16"/>
  <c r="DM338" i="16" s="1"/>
  <c r="BI340" i="16"/>
  <c r="DM340" i="16" s="1"/>
  <c r="BI342" i="16"/>
  <c r="DM342" i="16" s="1"/>
  <c r="BI344" i="16"/>
  <c r="DM344" i="16" s="1"/>
  <c r="BI346" i="16"/>
  <c r="DM346" i="16" s="1"/>
  <c r="BI348" i="16"/>
  <c r="DM348" i="16" s="1"/>
  <c r="BI350" i="16"/>
  <c r="DM350" i="16" s="1"/>
  <c r="BI352" i="16"/>
  <c r="DM352" i="16" s="1"/>
  <c r="BI354" i="16"/>
  <c r="DM354" i="16" s="1"/>
  <c r="BI356" i="16"/>
  <c r="DM356" i="16" s="1"/>
  <c r="BI358" i="16"/>
  <c r="DM358" i="16" s="1"/>
  <c r="BI360" i="16"/>
  <c r="DM360" i="16" s="1"/>
  <c r="BI362" i="16"/>
  <c r="DM362" i="16" s="1"/>
  <c r="BI364" i="16"/>
  <c r="DM364" i="16" s="1"/>
  <c r="BI366" i="16"/>
  <c r="DM366" i="16" s="1"/>
  <c r="BI368" i="16"/>
  <c r="DM368" i="16" s="1"/>
  <c r="BI370" i="16"/>
  <c r="DM370" i="16" s="1"/>
  <c r="BI372" i="16"/>
  <c r="DM372" i="16" s="1"/>
  <c r="BI374" i="16"/>
  <c r="DM374" i="16" s="1"/>
  <c r="BI376" i="16"/>
  <c r="DM376" i="16" s="1"/>
  <c r="BI378" i="16"/>
  <c r="DM378" i="16" s="1"/>
  <c r="BI380" i="16"/>
  <c r="DM380" i="16" s="1"/>
  <c r="BI382" i="16"/>
  <c r="DM382" i="16" s="1"/>
  <c r="BI384" i="16"/>
  <c r="DM384" i="16" s="1"/>
  <c r="BI386" i="16"/>
  <c r="DM386" i="16" s="1"/>
  <c r="BI388" i="16"/>
  <c r="DM388" i="16" s="1"/>
  <c r="BI390" i="16"/>
  <c r="DM390" i="16" s="1"/>
  <c r="BI392" i="16"/>
  <c r="DM392" i="16" s="1"/>
  <c r="BI394" i="16"/>
  <c r="DM394" i="16" s="1"/>
  <c r="BI396" i="16"/>
  <c r="DM396" i="16" s="1"/>
  <c r="BI398" i="16"/>
  <c r="DM398" i="16" s="1"/>
  <c r="BI400" i="16"/>
  <c r="DM400" i="16" s="1"/>
  <c r="BI402" i="16"/>
  <c r="DM402" i="16" s="1"/>
  <c r="BI404" i="16"/>
  <c r="DM404" i="16" s="1"/>
  <c r="BI408" i="16"/>
  <c r="DM408" i="16" s="1"/>
  <c r="BI410" i="16"/>
  <c r="DM410" i="16" s="1"/>
  <c r="BI412" i="16"/>
  <c r="DM412" i="16" s="1"/>
  <c r="BI414" i="16"/>
  <c r="DM414" i="16" s="1"/>
  <c r="BI416" i="16"/>
  <c r="DM416" i="16" s="1"/>
  <c r="BI418" i="16"/>
  <c r="DM418" i="16" s="1"/>
  <c r="BI420" i="16"/>
  <c r="DM420" i="16" s="1"/>
  <c r="BI422" i="16"/>
  <c r="DM422" i="16" s="1"/>
  <c r="BI424" i="16"/>
  <c r="DM424" i="16" s="1"/>
  <c r="BI426" i="16"/>
  <c r="DM426" i="16" s="1"/>
  <c r="BI428" i="16"/>
  <c r="DM428" i="16" s="1"/>
  <c r="BI430" i="16"/>
  <c r="DM430" i="16" s="1"/>
  <c r="BI432" i="16"/>
  <c r="DM432" i="16" s="1"/>
  <c r="BI434" i="16"/>
  <c r="DM434" i="16" s="1"/>
  <c r="BI436" i="16"/>
  <c r="DM436" i="16" s="1"/>
  <c r="BI438" i="16"/>
  <c r="DM438" i="16" s="1"/>
  <c r="BI440" i="16"/>
  <c r="DM440" i="16" s="1"/>
  <c r="BI442" i="16"/>
  <c r="DM442" i="16" s="1"/>
  <c r="BI444" i="16"/>
  <c r="DM444" i="16" s="1"/>
  <c r="BI446" i="16"/>
  <c r="DM446" i="16" s="1"/>
  <c r="BI448" i="16"/>
  <c r="DM448" i="16" s="1"/>
  <c r="BI450" i="16"/>
  <c r="DM450" i="16" s="1"/>
  <c r="BI452" i="16"/>
  <c r="DM452" i="16" s="1"/>
  <c r="BI454" i="16"/>
  <c r="DM454" i="16" s="1"/>
  <c r="BI456" i="16"/>
  <c r="DM456" i="16" s="1"/>
  <c r="BI458" i="16"/>
  <c r="DM458" i="16" s="1"/>
  <c r="BI460" i="16"/>
  <c r="DM460" i="16" s="1"/>
  <c r="BI462" i="16"/>
  <c r="DM462" i="16" s="1"/>
  <c r="BI464" i="16"/>
  <c r="DM464" i="16" s="1"/>
  <c r="BI466" i="16"/>
  <c r="DM466" i="16" s="1"/>
  <c r="BI468" i="16"/>
  <c r="DM468" i="16" s="1"/>
  <c r="BI470" i="16"/>
  <c r="DM470" i="16" s="1"/>
  <c r="BI472" i="16"/>
  <c r="DM472" i="16" s="1"/>
  <c r="BI474" i="16"/>
  <c r="DM474" i="16" s="1"/>
  <c r="BI476" i="16"/>
  <c r="DM476" i="16" s="1"/>
  <c r="BI478" i="16"/>
  <c r="DM478" i="16" s="1"/>
  <c r="BI480" i="16"/>
  <c r="DM480" i="16" s="1"/>
  <c r="BI482" i="16"/>
  <c r="DM482" i="16" s="1"/>
  <c r="BI484" i="16"/>
  <c r="DM484" i="16" s="1"/>
  <c r="BI486" i="16"/>
  <c r="DM486" i="16" s="1"/>
  <c r="BI488" i="16"/>
  <c r="DM488" i="16" s="1"/>
  <c r="BI490" i="16"/>
  <c r="DM490" i="16" s="1"/>
  <c r="BI492" i="16"/>
  <c r="DM492" i="16" s="1"/>
  <c r="BI494" i="16"/>
  <c r="DM494" i="16" s="1"/>
  <c r="BI496" i="16"/>
  <c r="DM496" i="16" s="1"/>
  <c r="BI498" i="16"/>
  <c r="DM498" i="16" s="1"/>
  <c r="BI500" i="16"/>
  <c r="DM500" i="16" s="1"/>
  <c r="BI502" i="16"/>
  <c r="DM502" i="16" s="1"/>
  <c r="BI504" i="16"/>
  <c r="DM504" i="16" s="1"/>
  <c r="BI506" i="16"/>
  <c r="DM506" i="16" s="1"/>
  <c r="BI508" i="16"/>
  <c r="DM508" i="16" s="1"/>
  <c r="BI510" i="16"/>
  <c r="DM510" i="16" s="1"/>
  <c r="BI512" i="16"/>
  <c r="DM512" i="16" s="1"/>
  <c r="BI514" i="16"/>
  <c r="DM514" i="16" s="1"/>
  <c r="BI516" i="16"/>
  <c r="DM516" i="16" s="1"/>
  <c r="BI518" i="16"/>
  <c r="DM518" i="16" s="1"/>
  <c r="DM520" i="16"/>
  <c r="BI522" i="16"/>
  <c r="DM522" i="16" s="1"/>
  <c r="BI524" i="16"/>
  <c r="DM524" i="16" s="1"/>
  <c r="BI526" i="16"/>
  <c r="DM526" i="16" s="1"/>
  <c r="BI528" i="16"/>
  <c r="DM528" i="16" s="1"/>
  <c r="DM530" i="16"/>
  <c r="BI532" i="16"/>
  <c r="DM532" i="16" s="1"/>
  <c r="BI534" i="16"/>
  <c r="DM534" i="16" s="1"/>
  <c r="BI536" i="16"/>
  <c r="DM536" i="16" s="1"/>
  <c r="BI538" i="16"/>
  <c r="DM538" i="16" s="1"/>
  <c r="BI540" i="16"/>
  <c r="DM540" i="16" s="1"/>
  <c r="BI542" i="16"/>
  <c r="DM542" i="16" s="1"/>
  <c r="BI544" i="16"/>
  <c r="DM544" i="16" s="1"/>
  <c r="BI546" i="16"/>
  <c r="DM546" i="16" s="1"/>
  <c r="BI548" i="16"/>
  <c r="DM548" i="16" s="1"/>
  <c r="BI550" i="16"/>
  <c r="DM550" i="16" s="1"/>
  <c r="BI552" i="16"/>
  <c r="DM552" i="16" s="1"/>
  <c r="BI554" i="16"/>
  <c r="DM554" i="16" s="1"/>
  <c r="BI556" i="16"/>
  <c r="DM556" i="16" s="1"/>
  <c r="BI558" i="16"/>
  <c r="DM558" i="16" s="1"/>
  <c r="BI560" i="16"/>
  <c r="DM560" i="16" s="1"/>
  <c r="BI562" i="16"/>
  <c r="DM562" i="16" s="1"/>
  <c r="BI564" i="16"/>
  <c r="DM564" i="16" s="1"/>
  <c r="BI566" i="16"/>
  <c r="DM566" i="16" s="1"/>
  <c r="BI568" i="16"/>
  <c r="DM568" i="16" s="1"/>
  <c r="BI570" i="16"/>
  <c r="DM570" i="16" s="1"/>
  <c r="BI572" i="16"/>
  <c r="DM572" i="16" s="1"/>
  <c r="BI574" i="16"/>
  <c r="DM574" i="16" s="1"/>
  <c r="BI576" i="16"/>
  <c r="DM576" i="16" s="1"/>
  <c r="BI578" i="16"/>
  <c r="DM578" i="16" s="1"/>
  <c r="BI580" i="16"/>
  <c r="DM580" i="16" s="1"/>
  <c r="BI582" i="16"/>
  <c r="DM582" i="16" s="1"/>
  <c r="BI584" i="16"/>
  <c r="DM584" i="16" s="1"/>
  <c r="BI586" i="16"/>
  <c r="DM586" i="16" s="1"/>
  <c r="BI588" i="16"/>
  <c r="DM588" i="16" s="1"/>
  <c r="BI590" i="16"/>
  <c r="DM590" i="16" s="1"/>
  <c r="BI592" i="16"/>
  <c r="DM592" i="16" s="1"/>
  <c r="BI594" i="16"/>
  <c r="DM594" i="16" s="1"/>
  <c r="BI596" i="16"/>
  <c r="DM596" i="16" s="1"/>
  <c r="BI598" i="16"/>
  <c r="DM598" i="16" s="1"/>
  <c r="BI600" i="16"/>
  <c r="DM600" i="16" s="1"/>
  <c r="BI602" i="16"/>
  <c r="DM602" i="16" s="1"/>
  <c r="BI604" i="16"/>
  <c r="DM604" i="16" s="1"/>
  <c r="BI606" i="16"/>
  <c r="DM606" i="16" s="1"/>
  <c r="BI608" i="16"/>
  <c r="DM608" i="16" s="1"/>
  <c r="BI610" i="16"/>
  <c r="DM610" i="16" s="1"/>
  <c r="BI612" i="16"/>
  <c r="DM612" i="16" s="1"/>
  <c r="BI614" i="16"/>
  <c r="DM614" i="16" s="1"/>
  <c r="BI616" i="16"/>
  <c r="DM616" i="16" s="1"/>
  <c r="BI618" i="16"/>
  <c r="DM618" i="16" s="1"/>
  <c r="BI620" i="16"/>
  <c r="DM620" i="16" s="1"/>
  <c r="BI622" i="16"/>
  <c r="DM622" i="16" s="1"/>
  <c r="BI624" i="16"/>
  <c r="DM624" i="16" s="1"/>
  <c r="BI626" i="16"/>
  <c r="DM626" i="16" s="1"/>
  <c r="BI628" i="16"/>
  <c r="DM628" i="16" s="1"/>
  <c r="BI630" i="16"/>
  <c r="DM630" i="16" s="1"/>
  <c r="BI632" i="16"/>
  <c r="DM632" i="16" s="1"/>
  <c r="BI634" i="16"/>
  <c r="DM634" i="16" s="1"/>
  <c r="BI636" i="16"/>
  <c r="DM636" i="16" s="1"/>
  <c r="BI638" i="16"/>
  <c r="DM638" i="16" s="1"/>
  <c r="BI640" i="16"/>
  <c r="DM640" i="16" s="1"/>
  <c r="BI642" i="16"/>
  <c r="DM642" i="16" s="1"/>
  <c r="BI644" i="16"/>
  <c r="DM644" i="16" s="1"/>
  <c r="BI646" i="16"/>
  <c r="DM646" i="16" s="1"/>
  <c r="BI648" i="16"/>
  <c r="DM648" i="16" s="1"/>
  <c r="BI650" i="16"/>
  <c r="DM650" i="16" s="1"/>
  <c r="BI652" i="16"/>
  <c r="DM652" i="16" s="1"/>
  <c r="BI654" i="16"/>
  <c r="DM654" i="16" s="1"/>
  <c r="BI656" i="16"/>
  <c r="DM656" i="16" s="1"/>
  <c r="BI658" i="16"/>
  <c r="DM658" i="16" s="1"/>
  <c r="BI660" i="16"/>
  <c r="DM660" i="16" s="1"/>
  <c r="BI662" i="16"/>
  <c r="DM662" i="16" s="1"/>
  <c r="BI664" i="16"/>
  <c r="DM664" i="16" s="1"/>
  <c r="BI666" i="16"/>
  <c r="DM666" i="16" s="1"/>
  <c r="BI668" i="16"/>
  <c r="DM668" i="16" s="1"/>
  <c r="BI670" i="16"/>
  <c r="DM670" i="16" s="1"/>
  <c r="BI672" i="16"/>
  <c r="DM672" i="16" s="1"/>
  <c r="BI674" i="16"/>
  <c r="DM674" i="16" s="1"/>
  <c r="BI676" i="16"/>
  <c r="DM676" i="16" s="1"/>
  <c r="BI678" i="16"/>
  <c r="DM678" i="16" s="1"/>
  <c r="BI680" i="16"/>
  <c r="DM680" i="16" s="1"/>
  <c r="BI682" i="16"/>
  <c r="DM682" i="16" s="1"/>
  <c r="BI684" i="16"/>
  <c r="DM684" i="16" s="1"/>
  <c r="BI686" i="16"/>
  <c r="DM686" i="16" s="1"/>
  <c r="BI688" i="16"/>
  <c r="DM688" i="16" s="1"/>
  <c r="BI690" i="16"/>
  <c r="DM690" i="16" s="1"/>
  <c r="BI692" i="16"/>
  <c r="DM692" i="16" s="1"/>
  <c r="BI694" i="16"/>
  <c r="DM694" i="16" s="1"/>
  <c r="BI696" i="16"/>
  <c r="DM696" i="16" s="1"/>
  <c r="BI698" i="16"/>
  <c r="DM698" i="16" s="1"/>
  <c r="BI700" i="16"/>
  <c r="DM700" i="16" s="1"/>
  <c r="BI702" i="16"/>
  <c r="DM702" i="16" s="1"/>
  <c r="BI704" i="16"/>
  <c r="DM704" i="16" s="1"/>
  <c r="BI706" i="16"/>
  <c r="DM706" i="16" s="1"/>
  <c r="BI708" i="16"/>
  <c r="DM708" i="16" s="1"/>
  <c r="BI710" i="16"/>
  <c r="DM710" i="16" s="1"/>
  <c r="BI712" i="16"/>
  <c r="DM712" i="16" s="1"/>
  <c r="BI714" i="16"/>
  <c r="DM714" i="16" s="1"/>
  <c r="BI716" i="16"/>
  <c r="DM716" i="16" s="1"/>
  <c r="BI718" i="16"/>
  <c r="DM718" i="16" s="1"/>
  <c r="BI720" i="16"/>
  <c r="DM720" i="16" s="1"/>
  <c r="BI722" i="16"/>
  <c r="DM722" i="16" s="1"/>
  <c r="BI724" i="16"/>
  <c r="DM724" i="16" s="1"/>
  <c r="BI726" i="16"/>
  <c r="DM726" i="16" s="1"/>
  <c r="BI728" i="16"/>
  <c r="DM728" i="16" s="1"/>
  <c r="BI730" i="16"/>
  <c r="DM730" i="16" s="1"/>
  <c r="BI732" i="16"/>
  <c r="DM732" i="16" s="1"/>
  <c r="BI734" i="16"/>
  <c r="DM734" i="16" s="1"/>
  <c r="BI736" i="16"/>
  <c r="DM736" i="16" s="1"/>
  <c r="BI738" i="16"/>
  <c r="DM738" i="16" s="1"/>
  <c r="BI740" i="16"/>
  <c r="DM740" i="16" s="1"/>
  <c r="BI742" i="16"/>
  <c r="DM742" i="16" s="1"/>
  <c r="BI744" i="16"/>
  <c r="DM744" i="16" s="1"/>
  <c r="BI746" i="16"/>
  <c r="DM746" i="16" s="1"/>
  <c r="BI748" i="16"/>
  <c r="DM748" i="16" s="1"/>
  <c r="BI750" i="16"/>
  <c r="DM750" i="16" s="1"/>
  <c r="BI752" i="16"/>
  <c r="DM752" i="16" s="1"/>
  <c r="BI754" i="16"/>
  <c r="DM754" i="16" s="1"/>
  <c r="BI756" i="16"/>
  <c r="DM756" i="16" s="1"/>
  <c r="BI758" i="16"/>
  <c r="DM758" i="16" s="1"/>
  <c r="BI760" i="16"/>
  <c r="DM760" i="16" s="1"/>
  <c r="BI762" i="16"/>
  <c r="DM762" i="16" s="1"/>
  <c r="BI764" i="16"/>
  <c r="DM764" i="16" s="1"/>
  <c r="BI766" i="16"/>
  <c r="DM766" i="16" s="1"/>
  <c r="BI768" i="16"/>
  <c r="DM768" i="16" s="1"/>
  <c r="BI770" i="16"/>
  <c r="DM770" i="16" s="1"/>
  <c r="DM772" i="16"/>
  <c r="BI774" i="16"/>
  <c r="DM774" i="16" s="1"/>
  <c r="BI776" i="16"/>
  <c r="DM776" i="16" s="1"/>
  <c r="DM778" i="16"/>
  <c r="BI782" i="16"/>
  <c r="DM782" i="16" s="1"/>
  <c r="BI784" i="16"/>
  <c r="DM784" i="16" s="1"/>
  <c r="BI786" i="16"/>
  <c r="DM786" i="16" s="1"/>
  <c r="BI790" i="16"/>
  <c r="DM790" i="16" s="1"/>
  <c r="BI792" i="16"/>
  <c r="DM792" i="16" s="1"/>
  <c r="BI794" i="16"/>
  <c r="DM794" i="16" s="1"/>
  <c r="BI796" i="16"/>
  <c r="DM796" i="16" s="1"/>
  <c r="BI798" i="16"/>
  <c r="DM798" i="16" s="1"/>
  <c r="BI800" i="16"/>
  <c r="DM800" i="16" s="1"/>
  <c r="BI802" i="16"/>
  <c r="DM802" i="16" s="1"/>
  <c r="BI804" i="16"/>
  <c r="DM804" i="16" s="1"/>
  <c r="BI806" i="16"/>
  <c r="DM806" i="16" s="1"/>
  <c r="BI808" i="16"/>
  <c r="DM808" i="16" s="1"/>
  <c r="BI810" i="16"/>
  <c r="DM810" i="16" s="1"/>
  <c r="BI812" i="16"/>
  <c r="DM812" i="16" s="1"/>
  <c r="BI814" i="16"/>
  <c r="DM814" i="16" s="1"/>
  <c r="BI816" i="16"/>
  <c r="DM816" i="16" s="1"/>
  <c r="BI818" i="16"/>
  <c r="DM818" i="16" s="1"/>
  <c r="BX780" i="16"/>
  <c r="BX787" i="16"/>
  <c r="BX788" i="16"/>
  <c r="BR6" i="16"/>
  <c r="AF245" i="15"/>
  <c r="AM245" i="15"/>
  <c r="AL244" i="16" s="1"/>
  <c r="AO245" i="15"/>
  <c r="AN244" i="16" s="1"/>
  <c r="AN245" i="15"/>
  <c r="AM244" i="16" s="1"/>
  <c r="AF249" i="15"/>
  <c r="AM249" i="15"/>
  <c r="AL248" i="16" s="1"/>
  <c r="AO249" i="15"/>
  <c r="AN248" i="16" s="1"/>
  <c r="AN249" i="15"/>
  <c r="AM248" i="16" s="1"/>
  <c r="AF255" i="15"/>
  <c r="AM255" i="15"/>
  <c r="AL254" i="16" s="1"/>
  <c r="AO255" i="15"/>
  <c r="AN254" i="16" s="1"/>
  <c r="AN255" i="15"/>
  <c r="AM254" i="16" s="1"/>
  <c r="AF259" i="15"/>
  <c r="AM259" i="15"/>
  <c r="AL258" i="16" s="1"/>
  <c r="AO259" i="15"/>
  <c r="AN258" i="16" s="1"/>
  <c r="AN259" i="15"/>
  <c r="AM258" i="16" s="1"/>
  <c r="AF263" i="15"/>
  <c r="AM263" i="15"/>
  <c r="AL262" i="16" s="1"/>
  <c r="AO263" i="15"/>
  <c r="AN262" i="16" s="1"/>
  <c r="AN263" i="15"/>
  <c r="AM262" i="16" s="1"/>
  <c r="AF267" i="15"/>
  <c r="AM267" i="15"/>
  <c r="AL266" i="16" s="1"/>
  <c r="AO267" i="15"/>
  <c r="AN266" i="16" s="1"/>
  <c r="AN267" i="15"/>
  <c r="AM266" i="16" s="1"/>
  <c r="AF271" i="15"/>
  <c r="AM271" i="15"/>
  <c r="AL270" i="16" s="1"/>
  <c r="AO271" i="15"/>
  <c r="AN270" i="16" s="1"/>
  <c r="AN271" i="15"/>
  <c r="AM270" i="16" s="1"/>
  <c r="AF275" i="15"/>
  <c r="AM275" i="15"/>
  <c r="AL274" i="16" s="1"/>
  <c r="AO275" i="15"/>
  <c r="AN274" i="16" s="1"/>
  <c r="AN275" i="15"/>
  <c r="AM274" i="16" s="1"/>
  <c r="AF279" i="15"/>
  <c r="AM279" i="15"/>
  <c r="AL278" i="16" s="1"/>
  <c r="AO279" i="15"/>
  <c r="AN278" i="16" s="1"/>
  <c r="AN279" i="15"/>
  <c r="AM278" i="16" s="1"/>
  <c r="AF285" i="15"/>
  <c r="AM285" i="15"/>
  <c r="AL284" i="16" s="1"/>
  <c r="AO285" i="15"/>
  <c r="AN284" i="16" s="1"/>
  <c r="AN285" i="15"/>
  <c r="AM284" i="16" s="1"/>
  <c r="AF289" i="15"/>
  <c r="AM289" i="15"/>
  <c r="AL288" i="16" s="1"/>
  <c r="AO289" i="15"/>
  <c r="AN288" i="16" s="1"/>
  <c r="AN289" i="15"/>
  <c r="AM288" i="16" s="1"/>
  <c r="AF293" i="15"/>
  <c r="AM293" i="15"/>
  <c r="AL292" i="16" s="1"/>
  <c r="AO293" i="15"/>
  <c r="AN292" i="16" s="1"/>
  <c r="AN293" i="15"/>
  <c r="AM292" i="16" s="1"/>
  <c r="AF297" i="15"/>
  <c r="AM297" i="15"/>
  <c r="AL296" i="16" s="1"/>
  <c r="AO297" i="15"/>
  <c r="AN296" i="16" s="1"/>
  <c r="AN297" i="15"/>
  <c r="AM296" i="16" s="1"/>
  <c r="AF305" i="15"/>
  <c r="AM305" i="15"/>
  <c r="AL304" i="16" s="1"/>
  <c r="AO305" i="15"/>
  <c r="AN304" i="16" s="1"/>
  <c r="AN305" i="15"/>
  <c r="AM304" i="16" s="1"/>
  <c r="AF311" i="15"/>
  <c r="AM311" i="15"/>
  <c r="AL310" i="16" s="1"/>
  <c r="AO311" i="15"/>
  <c r="AN310" i="16" s="1"/>
  <c r="AN311" i="15"/>
  <c r="AM310" i="16" s="1"/>
  <c r="AF315" i="15"/>
  <c r="AM315" i="15"/>
  <c r="AL314" i="16" s="1"/>
  <c r="AO315" i="15"/>
  <c r="AN314" i="16" s="1"/>
  <c r="AN315" i="15"/>
  <c r="AM314" i="16" s="1"/>
  <c r="AF323" i="15"/>
  <c r="AM323" i="15"/>
  <c r="AL322" i="16" s="1"/>
  <c r="AO323" i="15"/>
  <c r="AN322" i="16" s="1"/>
  <c r="AN323" i="15"/>
  <c r="AM322" i="16" s="1"/>
  <c r="AF331" i="15"/>
  <c r="AM331" i="15"/>
  <c r="AL330" i="16" s="1"/>
  <c r="AO331" i="15"/>
  <c r="AN330" i="16" s="1"/>
  <c r="AN331" i="15"/>
  <c r="AM330" i="16" s="1"/>
  <c r="AF339" i="15"/>
  <c r="AM339" i="15"/>
  <c r="AL338" i="16" s="1"/>
  <c r="AO339" i="15"/>
  <c r="AN338" i="16" s="1"/>
  <c r="AN339" i="15"/>
  <c r="AM338" i="16" s="1"/>
  <c r="AF345" i="15"/>
  <c r="AM345" i="15"/>
  <c r="AL344" i="16" s="1"/>
  <c r="AO345" i="15"/>
  <c r="AN344" i="16" s="1"/>
  <c r="AN345" i="15"/>
  <c r="AM344" i="16" s="1"/>
  <c r="AF351" i="15"/>
  <c r="AM351" i="15"/>
  <c r="AL350" i="16" s="1"/>
  <c r="AO351" i="15"/>
  <c r="AN350" i="16" s="1"/>
  <c r="AN351" i="15"/>
  <c r="AM350" i="16" s="1"/>
  <c r="AF357" i="15"/>
  <c r="AM357" i="15"/>
  <c r="AL356" i="16" s="1"/>
  <c r="AO357" i="15"/>
  <c r="AN356" i="16" s="1"/>
  <c r="AN357" i="15"/>
  <c r="AM356" i="16" s="1"/>
  <c r="AF361" i="15"/>
  <c r="AM361" i="15"/>
  <c r="AL360" i="16" s="1"/>
  <c r="AO361" i="15"/>
  <c r="AN360" i="16" s="1"/>
  <c r="AN361" i="15"/>
  <c r="AM360" i="16" s="1"/>
  <c r="AF365" i="15"/>
  <c r="AM365" i="15"/>
  <c r="AL364" i="16" s="1"/>
  <c r="AO365" i="15"/>
  <c r="AN364" i="16" s="1"/>
  <c r="AN365" i="15"/>
  <c r="AM364" i="16" s="1"/>
  <c r="AF371" i="15"/>
  <c r="AM371" i="15"/>
  <c r="AL370" i="16" s="1"/>
  <c r="AO371" i="15"/>
  <c r="AN370" i="16" s="1"/>
  <c r="AN371" i="15"/>
  <c r="AM370" i="16" s="1"/>
  <c r="AF377" i="15"/>
  <c r="AM377" i="15"/>
  <c r="AL376" i="16" s="1"/>
  <c r="AO377" i="15"/>
  <c r="AN376" i="16" s="1"/>
  <c r="AN377" i="15"/>
  <c r="AM376" i="16" s="1"/>
  <c r="AF385" i="15"/>
  <c r="AM385" i="15"/>
  <c r="AL384" i="16" s="1"/>
  <c r="AO385" i="15"/>
  <c r="AN384" i="16" s="1"/>
  <c r="AN385" i="15"/>
  <c r="AM384" i="16" s="1"/>
  <c r="AF391" i="15"/>
  <c r="AM391" i="15"/>
  <c r="AL390" i="16" s="1"/>
  <c r="AO391" i="15"/>
  <c r="AN390" i="16" s="1"/>
  <c r="AN391" i="15"/>
  <c r="AM390" i="16" s="1"/>
  <c r="AF397" i="15"/>
  <c r="AM397" i="15"/>
  <c r="AL396" i="16" s="1"/>
  <c r="AO397" i="15"/>
  <c r="AN396" i="16" s="1"/>
  <c r="AN397" i="15"/>
  <c r="AM396" i="16" s="1"/>
  <c r="AF403" i="15"/>
  <c r="AM403" i="15"/>
  <c r="AL402" i="16" s="1"/>
  <c r="AO403" i="15"/>
  <c r="AN402" i="16" s="1"/>
  <c r="AN403" i="15"/>
  <c r="AM402" i="16" s="1"/>
  <c r="AF409" i="15"/>
  <c r="AM409" i="15"/>
  <c r="AL408" i="16" s="1"/>
  <c r="AO409" i="15"/>
  <c r="AN408" i="16" s="1"/>
  <c r="AN409" i="15"/>
  <c r="AM408" i="16" s="1"/>
  <c r="AF415" i="15"/>
  <c r="AM415" i="15"/>
  <c r="AL414" i="16" s="1"/>
  <c r="AO415" i="15"/>
  <c r="AN414" i="16" s="1"/>
  <c r="AN415" i="15"/>
  <c r="AM414" i="16" s="1"/>
  <c r="AF421" i="15"/>
  <c r="AM421" i="15"/>
  <c r="AL420" i="16" s="1"/>
  <c r="AO421" i="15"/>
  <c r="AN420" i="16" s="1"/>
  <c r="AN421" i="15"/>
  <c r="AM420" i="16" s="1"/>
  <c r="AF427" i="15"/>
  <c r="AM427" i="15"/>
  <c r="AL426" i="16" s="1"/>
  <c r="AO427" i="15"/>
  <c r="AN426" i="16" s="1"/>
  <c r="AN427" i="15"/>
  <c r="AM426" i="16" s="1"/>
  <c r="AF433" i="15"/>
  <c r="AM433" i="15"/>
  <c r="AL432" i="16" s="1"/>
  <c r="AO433" i="15"/>
  <c r="AN432" i="16" s="1"/>
  <c r="AN433" i="15"/>
  <c r="AM432" i="16" s="1"/>
  <c r="AF441" i="15"/>
  <c r="AM441" i="15"/>
  <c r="AL440" i="16" s="1"/>
  <c r="AO441" i="15"/>
  <c r="AN440" i="16" s="1"/>
  <c r="AN441" i="15"/>
  <c r="AM440" i="16" s="1"/>
  <c r="AF449" i="15"/>
  <c r="AM449" i="15"/>
  <c r="AL448" i="16" s="1"/>
  <c r="AO449" i="15"/>
  <c r="AN448" i="16" s="1"/>
  <c r="AN449" i="15"/>
  <c r="AM448" i="16" s="1"/>
  <c r="AF455" i="15"/>
  <c r="AM455" i="15"/>
  <c r="AL454" i="16" s="1"/>
  <c r="AO455" i="15"/>
  <c r="AN454" i="16" s="1"/>
  <c r="AN455" i="15"/>
  <c r="AM454" i="16" s="1"/>
  <c r="AF459" i="15"/>
  <c r="AM459" i="15"/>
  <c r="AL458" i="16" s="1"/>
  <c r="AO459" i="15"/>
  <c r="AN458" i="16" s="1"/>
  <c r="AN459" i="15"/>
  <c r="AM458" i="16" s="1"/>
  <c r="AF467" i="15"/>
  <c r="AM467" i="15"/>
  <c r="AL466" i="16" s="1"/>
  <c r="AO467" i="15"/>
  <c r="AN466" i="16" s="1"/>
  <c r="AN467" i="15"/>
  <c r="AM466" i="16" s="1"/>
  <c r="AF475" i="15"/>
  <c r="AM475" i="15"/>
  <c r="AL474" i="16" s="1"/>
  <c r="AO475" i="15"/>
  <c r="AN474" i="16" s="1"/>
  <c r="AN475" i="15"/>
  <c r="AM474" i="16" s="1"/>
  <c r="AF479" i="15"/>
  <c r="AM479" i="15"/>
  <c r="AL478" i="16" s="1"/>
  <c r="AO479" i="15"/>
  <c r="AN478" i="16" s="1"/>
  <c r="AN479" i="15"/>
  <c r="AM478" i="16" s="1"/>
  <c r="AF485" i="15"/>
  <c r="AM485" i="15"/>
  <c r="AL484" i="16" s="1"/>
  <c r="AO485" i="15"/>
  <c r="AN484" i="16" s="1"/>
  <c r="AN485" i="15"/>
  <c r="AM484" i="16" s="1"/>
  <c r="AF491" i="15"/>
  <c r="AM491" i="15"/>
  <c r="AL490" i="16" s="1"/>
  <c r="AO491" i="15"/>
  <c r="AN490" i="16" s="1"/>
  <c r="AN491" i="15"/>
  <c r="AM490" i="16" s="1"/>
  <c r="AF497" i="15"/>
  <c r="AM497" i="15"/>
  <c r="AL496" i="16" s="1"/>
  <c r="AO497" i="15"/>
  <c r="AN496" i="16" s="1"/>
  <c r="AN497" i="15"/>
  <c r="AM496" i="16" s="1"/>
  <c r="AF501" i="15"/>
  <c r="AM501" i="15"/>
  <c r="AL500" i="16" s="1"/>
  <c r="AO501" i="15"/>
  <c r="AN500" i="16" s="1"/>
  <c r="AN501" i="15"/>
  <c r="AM500" i="16" s="1"/>
  <c r="AF507" i="15"/>
  <c r="AM507" i="15"/>
  <c r="AL506" i="16" s="1"/>
  <c r="AO507" i="15"/>
  <c r="AN506" i="16" s="1"/>
  <c r="AN507" i="15"/>
  <c r="AM506" i="16" s="1"/>
  <c r="AF511" i="15"/>
  <c r="AM511" i="15"/>
  <c r="AL510" i="16" s="1"/>
  <c r="AO511" i="15"/>
  <c r="AN510" i="16" s="1"/>
  <c r="AN511" i="15"/>
  <c r="AM510" i="16" s="1"/>
  <c r="AF515" i="15"/>
  <c r="AM515" i="15"/>
  <c r="AL514" i="16" s="1"/>
  <c r="AO515" i="15"/>
  <c r="AN514" i="16" s="1"/>
  <c r="AN515" i="15"/>
  <c r="AM514" i="16" s="1"/>
  <c r="AF522" i="15"/>
  <c r="AM522" i="15"/>
  <c r="AL521" i="16" s="1"/>
  <c r="AO522" i="15"/>
  <c r="AN521" i="16" s="1"/>
  <c r="AN522" i="15"/>
  <c r="AM521" i="16" s="1"/>
  <c r="AF526" i="15"/>
  <c r="AM526" i="15"/>
  <c r="AL525" i="16" s="1"/>
  <c r="AO526" i="15"/>
  <c r="AN525" i="16" s="1"/>
  <c r="AN526" i="15"/>
  <c r="AM525" i="16" s="1"/>
  <c r="AF533" i="15"/>
  <c r="AM533" i="15"/>
  <c r="AL532" i="16" s="1"/>
  <c r="AO533" i="15"/>
  <c r="AN532" i="16" s="1"/>
  <c r="AN533" i="15"/>
  <c r="AM532" i="16" s="1"/>
  <c r="AF537" i="15"/>
  <c r="AM537" i="15"/>
  <c r="AL536" i="16" s="1"/>
  <c r="AO537" i="15"/>
  <c r="AN536" i="16" s="1"/>
  <c r="AN537" i="15"/>
  <c r="AM536" i="16" s="1"/>
  <c r="AF541" i="15"/>
  <c r="AM541" i="15"/>
  <c r="AL540" i="16" s="1"/>
  <c r="AO541" i="15"/>
  <c r="AN540" i="16" s="1"/>
  <c r="AN541" i="15"/>
  <c r="AM540" i="16" s="1"/>
  <c r="AF547" i="15"/>
  <c r="AM547" i="15"/>
  <c r="AL546" i="16" s="1"/>
  <c r="AO547" i="15"/>
  <c r="AN546" i="16" s="1"/>
  <c r="AN547" i="15"/>
  <c r="AM546" i="16" s="1"/>
  <c r="AF553" i="15"/>
  <c r="AM553" i="15"/>
  <c r="AL552" i="16" s="1"/>
  <c r="AO553" i="15"/>
  <c r="AN552" i="16" s="1"/>
  <c r="AN553" i="15"/>
  <c r="AM552" i="16" s="1"/>
  <c r="AF557" i="15"/>
  <c r="AM557" i="15"/>
  <c r="AL556" i="16" s="1"/>
  <c r="AO557" i="15"/>
  <c r="AN556" i="16" s="1"/>
  <c r="AN557" i="15"/>
  <c r="AM556" i="16" s="1"/>
  <c r="AF561" i="15"/>
  <c r="AM561" i="15"/>
  <c r="AL560" i="16" s="1"/>
  <c r="AO561" i="15"/>
  <c r="AN560" i="16" s="1"/>
  <c r="AN561" i="15"/>
  <c r="AM560" i="16" s="1"/>
  <c r="AF567" i="15"/>
  <c r="AM567" i="15"/>
  <c r="AL566" i="16" s="1"/>
  <c r="AO567" i="15"/>
  <c r="AN566" i="16" s="1"/>
  <c r="AN567" i="15"/>
  <c r="AM566" i="16" s="1"/>
  <c r="AF572" i="15"/>
  <c r="AM572" i="15"/>
  <c r="AL571" i="16" s="1"/>
  <c r="AO572" i="15"/>
  <c r="AN571" i="16" s="1"/>
  <c r="AN572" i="15"/>
  <c r="AM571" i="16" s="1"/>
  <c r="AF576" i="15"/>
  <c r="AM576" i="15"/>
  <c r="AL575" i="16" s="1"/>
  <c r="AO576" i="15"/>
  <c r="AN575" i="16" s="1"/>
  <c r="AN576" i="15"/>
  <c r="AM575" i="16" s="1"/>
  <c r="AF578" i="15"/>
  <c r="AM578" i="15"/>
  <c r="AL577" i="16" s="1"/>
  <c r="AO578" i="15"/>
  <c r="AN577" i="16" s="1"/>
  <c r="AN578" i="15"/>
  <c r="AM577" i="16" s="1"/>
  <c r="AF582" i="15"/>
  <c r="AM582" i="15"/>
  <c r="AL581" i="16" s="1"/>
  <c r="AO582" i="15"/>
  <c r="AN581" i="16" s="1"/>
  <c r="AN582" i="15"/>
  <c r="AM581" i="16" s="1"/>
  <c r="AF586" i="15"/>
  <c r="AM586" i="15"/>
  <c r="AL585" i="16" s="1"/>
  <c r="AO586" i="15"/>
  <c r="AN585" i="16" s="1"/>
  <c r="AN586" i="15"/>
  <c r="AM585" i="16" s="1"/>
  <c r="AF590" i="15"/>
  <c r="AM590" i="15"/>
  <c r="AL589" i="16" s="1"/>
  <c r="AN590" i="15"/>
  <c r="AM589" i="16" s="1"/>
  <c r="AF594" i="15"/>
  <c r="AM594" i="15"/>
  <c r="AL593" i="16" s="1"/>
  <c r="AO594" i="15"/>
  <c r="AN593" i="16" s="1"/>
  <c r="AN594" i="15"/>
  <c r="AM593" i="16" s="1"/>
  <c r="AF598" i="15"/>
  <c r="AM598" i="15"/>
  <c r="AL597" i="16" s="1"/>
  <c r="AO598" i="15"/>
  <c r="AN597" i="16" s="1"/>
  <c r="AN598" i="15"/>
  <c r="AM597" i="16" s="1"/>
  <c r="AF602" i="15"/>
  <c r="AM602" i="15"/>
  <c r="AL601" i="16" s="1"/>
  <c r="AO602" i="15"/>
  <c r="AN601" i="16" s="1"/>
  <c r="AN602" i="15"/>
  <c r="AM601" i="16" s="1"/>
  <c r="AF606" i="15"/>
  <c r="AM606" i="15"/>
  <c r="AL605" i="16" s="1"/>
  <c r="AN606" i="15"/>
  <c r="AM605" i="16" s="1"/>
  <c r="AF612" i="15"/>
  <c r="AM612" i="15"/>
  <c r="AL611" i="16" s="1"/>
  <c r="AO612" i="15"/>
  <c r="AN611" i="16" s="1"/>
  <c r="AN612" i="15"/>
  <c r="AM611" i="16" s="1"/>
  <c r="AF616" i="15"/>
  <c r="AM616" i="15"/>
  <c r="AL615" i="16" s="1"/>
  <c r="AO616" i="15"/>
  <c r="AN615" i="16" s="1"/>
  <c r="AN616" i="15"/>
  <c r="AM615" i="16" s="1"/>
  <c r="AF622" i="15"/>
  <c r="AM622" i="15"/>
  <c r="AL621" i="16" s="1"/>
  <c r="AO622" i="15"/>
  <c r="AN621" i="16" s="1"/>
  <c r="AN622" i="15"/>
  <c r="AM621" i="16" s="1"/>
  <c r="AF626" i="15"/>
  <c r="AM626" i="15"/>
  <c r="AL625" i="16" s="1"/>
  <c r="AO626" i="15"/>
  <c r="AN625" i="16" s="1"/>
  <c r="AN626" i="15"/>
  <c r="AM625" i="16" s="1"/>
  <c r="AF630" i="15"/>
  <c r="AM630" i="15"/>
  <c r="AL629" i="16" s="1"/>
  <c r="AO630" i="15"/>
  <c r="AN629" i="16" s="1"/>
  <c r="AN630" i="15"/>
  <c r="AM629" i="16" s="1"/>
  <c r="AF634" i="15"/>
  <c r="AM634" i="15"/>
  <c r="AL633" i="16" s="1"/>
  <c r="AO634" i="15"/>
  <c r="AN633" i="16" s="1"/>
  <c r="AN634" i="15"/>
  <c r="AM633" i="16" s="1"/>
  <c r="AF638" i="15"/>
  <c r="AM638" i="15"/>
  <c r="AL637" i="16" s="1"/>
  <c r="AO638" i="15"/>
  <c r="AN637" i="16" s="1"/>
  <c r="AN638" i="15"/>
  <c r="AM637" i="16" s="1"/>
  <c r="AF642" i="15"/>
  <c r="AM642" i="15"/>
  <c r="AL641" i="16" s="1"/>
  <c r="AO642" i="15"/>
  <c r="AN641" i="16" s="1"/>
  <c r="AN642" i="15"/>
  <c r="AM641" i="16" s="1"/>
  <c r="AF646" i="15"/>
  <c r="AM646" i="15"/>
  <c r="AL645" i="16" s="1"/>
  <c r="AO646" i="15"/>
  <c r="AN645" i="16" s="1"/>
  <c r="AN646" i="15"/>
  <c r="AM645" i="16" s="1"/>
  <c r="AF650" i="15"/>
  <c r="AM650" i="15"/>
  <c r="AL649" i="16" s="1"/>
  <c r="AO650" i="15"/>
  <c r="AN649" i="16" s="1"/>
  <c r="AN650" i="15"/>
  <c r="AM649" i="16" s="1"/>
  <c r="AF654" i="15"/>
  <c r="AM654" i="15"/>
  <c r="AL653" i="16" s="1"/>
  <c r="AO654" i="15"/>
  <c r="AN653" i="16" s="1"/>
  <c r="AN654" i="15"/>
  <c r="AM653" i="16" s="1"/>
  <c r="AF660" i="15"/>
  <c r="AM660" i="15"/>
  <c r="AL659" i="16" s="1"/>
  <c r="AO660" i="15"/>
  <c r="AN659" i="16" s="1"/>
  <c r="AN660" i="15"/>
  <c r="AM659" i="16" s="1"/>
  <c r="AF664" i="15"/>
  <c r="AM664" i="15"/>
  <c r="AL663" i="16" s="1"/>
  <c r="AO664" i="15"/>
  <c r="AN663" i="16" s="1"/>
  <c r="AN664" i="15"/>
  <c r="AM663" i="16" s="1"/>
  <c r="AF668" i="15"/>
  <c r="AM668" i="15"/>
  <c r="AL667" i="16" s="1"/>
  <c r="AO668" i="15"/>
  <c r="AN667" i="16" s="1"/>
  <c r="AN668" i="15"/>
  <c r="AM667" i="16" s="1"/>
  <c r="AF672" i="15"/>
  <c r="AM672" i="15"/>
  <c r="AL671" i="16" s="1"/>
  <c r="AO672" i="15"/>
  <c r="AN671" i="16" s="1"/>
  <c r="AN672" i="15"/>
  <c r="AM671" i="16" s="1"/>
  <c r="AF676" i="15"/>
  <c r="AM676" i="15"/>
  <c r="AL675" i="16" s="1"/>
  <c r="AO676" i="15"/>
  <c r="AN675" i="16" s="1"/>
  <c r="AN676" i="15"/>
  <c r="AM675" i="16" s="1"/>
  <c r="AF680" i="15"/>
  <c r="AM680" i="15"/>
  <c r="AL679" i="16" s="1"/>
  <c r="AO680" i="15"/>
  <c r="AN679" i="16" s="1"/>
  <c r="AN680" i="15"/>
  <c r="AM679" i="16" s="1"/>
  <c r="AF686" i="15"/>
  <c r="AM686" i="15"/>
  <c r="AL685" i="16" s="1"/>
  <c r="AO686" i="15"/>
  <c r="AN685" i="16" s="1"/>
  <c r="AN686" i="15"/>
  <c r="AM685" i="16" s="1"/>
  <c r="AF690" i="15"/>
  <c r="AM690" i="15"/>
  <c r="AL689" i="16" s="1"/>
  <c r="AO690" i="15"/>
  <c r="AN689" i="16" s="1"/>
  <c r="AN690" i="15"/>
  <c r="AM689" i="16" s="1"/>
  <c r="AF694" i="15"/>
  <c r="AM694" i="15"/>
  <c r="AL693" i="16" s="1"/>
  <c r="AO694" i="15"/>
  <c r="AN693" i="16" s="1"/>
  <c r="AN694" i="15"/>
  <c r="AM693" i="16" s="1"/>
  <c r="AF698" i="15"/>
  <c r="AM698" i="15"/>
  <c r="AL697" i="16" s="1"/>
  <c r="AO698" i="15"/>
  <c r="AN697" i="16" s="1"/>
  <c r="AN698" i="15"/>
  <c r="AM697" i="16" s="1"/>
  <c r="AF702" i="15"/>
  <c r="AM702" i="15"/>
  <c r="AL701" i="16" s="1"/>
  <c r="AO702" i="15"/>
  <c r="AN701" i="16" s="1"/>
  <c r="AN702" i="15"/>
  <c r="AM701" i="16" s="1"/>
  <c r="AF706" i="15"/>
  <c r="AM706" i="15"/>
  <c r="AL705" i="16" s="1"/>
  <c r="AO706" i="15"/>
  <c r="AN705" i="16" s="1"/>
  <c r="AN706" i="15"/>
  <c r="AM705" i="16" s="1"/>
  <c r="AF712" i="15"/>
  <c r="AM712" i="15"/>
  <c r="AL711" i="16" s="1"/>
  <c r="AO712" i="15"/>
  <c r="AN711" i="16" s="1"/>
  <c r="AN712" i="15"/>
  <c r="AM711" i="16" s="1"/>
  <c r="AF716" i="15"/>
  <c r="AM716" i="15"/>
  <c r="AL715" i="16" s="1"/>
  <c r="AO716" i="15"/>
  <c r="AN715" i="16" s="1"/>
  <c r="AN716" i="15"/>
  <c r="AM715" i="16" s="1"/>
  <c r="AF722" i="15"/>
  <c r="AM722" i="15"/>
  <c r="AL721" i="16" s="1"/>
  <c r="AO722" i="15"/>
  <c r="AN721" i="16" s="1"/>
  <c r="AN722" i="15"/>
  <c r="AM721" i="16" s="1"/>
  <c r="AF726" i="15"/>
  <c r="AM726" i="15"/>
  <c r="AL725" i="16" s="1"/>
  <c r="AO726" i="15"/>
  <c r="AN725" i="16" s="1"/>
  <c r="AN726" i="15"/>
  <c r="AM725" i="16" s="1"/>
  <c r="AF728" i="15"/>
  <c r="AM728" i="15"/>
  <c r="AL727" i="16" s="1"/>
  <c r="AO728" i="15"/>
  <c r="AN727" i="16" s="1"/>
  <c r="AN728" i="15"/>
  <c r="AM727" i="16" s="1"/>
  <c r="AF732" i="15"/>
  <c r="AM732" i="15"/>
  <c r="AL731" i="16" s="1"/>
  <c r="AO732" i="15"/>
  <c r="AN731" i="16" s="1"/>
  <c r="AN732" i="15"/>
  <c r="AM731" i="16" s="1"/>
  <c r="AF736" i="15"/>
  <c r="AM736" i="15"/>
  <c r="AL735" i="16" s="1"/>
  <c r="AO736" i="15"/>
  <c r="AN735" i="16" s="1"/>
  <c r="AN736" i="15"/>
  <c r="AM735" i="16" s="1"/>
  <c r="AF740" i="15"/>
  <c r="AM740" i="15"/>
  <c r="AL739" i="16" s="1"/>
  <c r="AO740" i="15"/>
  <c r="AN739" i="16" s="1"/>
  <c r="AN740" i="15"/>
  <c r="AM739" i="16" s="1"/>
  <c r="AF746" i="15"/>
  <c r="AM746" i="15"/>
  <c r="AL745" i="16" s="1"/>
  <c r="AO746" i="15"/>
  <c r="AN745" i="16" s="1"/>
  <c r="AN746" i="15"/>
  <c r="AM745" i="16" s="1"/>
  <c r="AF750" i="15"/>
  <c r="AM750" i="15"/>
  <c r="AL749" i="16" s="1"/>
  <c r="AO750" i="15"/>
  <c r="AN749" i="16" s="1"/>
  <c r="AN750" i="15"/>
  <c r="AM749" i="16" s="1"/>
  <c r="AF754" i="15"/>
  <c r="AM754" i="15"/>
  <c r="AL753" i="16" s="1"/>
  <c r="AO754" i="15"/>
  <c r="AN753" i="16" s="1"/>
  <c r="AN754" i="15"/>
  <c r="AM753" i="16" s="1"/>
  <c r="AF758" i="15"/>
  <c r="AM758" i="15"/>
  <c r="AL757" i="16" s="1"/>
  <c r="AO758" i="15"/>
  <c r="AN757" i="16" s="1"/>
  <c r="AN758" i="15"/>
  <c r="AM757" i="16" s="1"/>
  <c r="AF762" i="15"/>
  <c r="AM762" i="15"/>
  <c r="AL761" i="16" s="1"/>
  <c r="AO762" i="15"/>
  <c r="AN761" i="16" s="1"/>
  <c r="AN762" i="15"/>
  <c r="AM761" i="16" s="1"/>
  <c r="AF766" i="15"/>
  <c r="AM766" i="15"/>
  <c r="AL765" i="16" s="1"/>
  <c r="AO766" i="15"/>
  <c r="AN765" i="16" s="1"/>
  <c r="AN766" i="15"/>
  <c r="AM765" i="16" s="1"/>
  <c r="AF770" i="15"/>
  <c r="AM770" i="15"/>
  <c r="AL769" i="16" s="1"/>
  <c r="AO770" i="15"/>
  <c r="AN769" i="16" s="1"/>
  <c r="AN770" i="15"/>
  <c r="AM769" i="16" s="1"/>
  <c r="AF792" i="15"/>
  <c r="AM792" i="15"/>
  <c r="AL791" i="16" s="1"/>
  <c r="AO792" i="15"/>
  <c r="AN791" i="16" s="1"/>
  <c r="AN792" i="15"/>
  <c r="AM791" i="16" s="1"/>
  <c r="AF796" i="15"/>
  <c r="AM796" i="15"/>
  <c r="AL795" i="16" s="1"/>
  <c r="AO796" i="15"/>
  <c r="AN795" i="16" s="1"/>
  <c r="AN796" i="15"/>
  <c r="AM795" i="16" s="1"/>
  <c r="AF800" i="15"/>
  <c r="AM800" i="15"/>
  <c r="AL799" i="16" s="1"/>
  <c r="AO800" i="15"/>
  <c r="AN799" i="16" s="1"/>
  <c r="AN800" i="15"/>
  <c r="AM799" i="16" s="1"/>
  <c r="AF804" i="15"/>
  <c r="AM804" i="15"/>
  <c r="AL803" i="16" s="1"/>
  <c r="AO804" i="15"/>
  <c r="AN803" i="16" s="1"/>
  <c r="AN804" i="15"/>
  <c r="AM803" i="16" s="1"/>
  <c r="AF808" i="15"/>
  <c r="AM808" i="15"/>
  <c r="AL807" i="16" s="1"/>
  <c r="AO808" i="15"/>
  <c r="AN807" i="16" s="1"/>
  <c r="AN808" i="15"/>
  <c r="AM807" i="16" s="1"/>
  <c r="AF812" i="15"/>
  <c r="AM812" i="15"/>
  <c r="AL811" i="16" s="1"/>
  <c r="AO812" i="15"/>
  <c r="AN811" i="16" s="1"/>
  <c r="AN812" i="15"/>
  <c r="AM811" i="16" s="1"/>
  <c r="AF816" i="15"/>
  <c r="AM816" i="15"/>
  <c r="AL815" i="16" s="1"/>
  <c r="AO816" i="15"/>
  <c r="AN815" i="16" s="1"/>
  <c r="AN816" i="15"/>
  <c r="AM815" i="16" s="1"/>
  <c r="AF30" i="15"/>
  <c r="AM30" i="15"/>
  <c r="AL29" i="16" s="1"/>
  <c r="AO30" i="15"/>
  <c r="AN29" i="16" s="1"/>
  <c r="AN30" i="15"/>
  <c r="AM29" i="16" s="1"/>
  <c r="AF45" i="15"/>
  <c r="AM45" i="15"/>
  <c r="AL44" i="16" s="1"/>
  <c r="AO45" i="15"/>
  <c r="AN44" i="16" s="1"/>
  <c r="AN45" i="15"/>
  <c r="AM44" i="16" s="1"/>
  <c r="AF145" i="15"/>
  <c r="AM145" i="15"/>
  <c r="AL144" i="16" s="1"/>
  <c r="AO145" i="15"/>
  <c r="AN144" i="16" s="1"/>
  <c r="AN145" i="15"/>
  <c r="AM144" i="16" s="1"/>
  <c r="AF171" i="15"/>
  <c r="AM171" i="15"/>
  <c r="AL170" i="16" s="1"/>
  <c r="AO171" i="15"/>
  <c r="AN170" i="16" s="1"/>
  <c r="AN171" i="15"/>
  <c r="AM170" i="16" s="1"/>
  <c r="AF12" i="15"/>
  <c r="AM12" i="15"/>
  <c r="AL11" i="16" s="1"/>
  <c r="AO12" i="15"/>
  <c r="AN11" i="16" s="1"/>
  <c r="AN12" i="15"/>
  <c r="AM11" i="16" s="1"/>
  <c r="AF41" i="15"/>
  <c r="AM41" i="15"/>
  <c r="AL40" i="16" s="1"/>
  <c r="AO41" i="15"/>
  <c r="AN40" i="16" s="1"/>
  <c r="AN41" i="15"/>
  <c r="AM40" i="16" s="1"/>
  <c r="AF128" i="15"/>
  <c r="AM128" i="15"/>
  <c r="AL127" i="16" s="1"/>
  <c r="AO128" i="15"/>
  <c r="AN127" i="16" s="1"/>
  <c r="AN128" i="15"/>
  <c r="AM127" i="16" s="1"/>
  <c r="AF199" i="15"/>
  <c r="AM199" i="15"/>
  <c r="AL198" i="16" s="1"/>
  <c r="AO199" i="15"/>
  <c r="AN198" i="16" s="1"/>
  <c r="AN199" i="15"/>
  <c r="AM198" i="16" s="1"/>
  <c r="AF216" i="15"/>
  <c r="AM216" i="15"/>
  <c r="AL215" i="16" s="1"/>
  <c r="AO216" i="15"/>
  <c r="AN215" i="16" s="1"/>
  <c r="AN216" i="15"/>
  <c r="AM215" i="16" s="1"/>
  <c r="AF782" i="15"/>
  <c r="AM782" i="15"/>
  <c r="AL781" i="16" s="1"/>
  <c r="AO782" i="15"/>
  <c r="AN781" i="16" s="1"/>
  <c r="AN782" i="15"/>
  <c r="AM781" i="16" s="1"/>
  <c r="AF9" i="15"/>
  <c r="AM9" i="15"/>
  <c r="AL8" i="16" s="1"/>
  <c r="AO9" i="15"/>
  <c r="AN8" i="16" s="1"/>
  <c r="AN9" i="15"/>
  <c r="AM8" i="16" s="1"/>
  <c r="AF16" i="15"/>
  <c r="AM16" i="15"/>
  <c r="AL15" i="16" s="1"/>
  <c r="AO16" i="15"/>
  <c r="AN15" i="16" s="1"/>
  <c r="AN16" i="15"/>
  <c r="AM15" i="16" s="1"/>
  <c r="AF21" i="15"/>
  <c r="AM21" i="15"/>
  <c r="AL20" i="16" s="1"/>
  <c r="AO21" i="15"/>
  <c r="AN20" i="16" s="1"/>
  <c r="AN21" i="15"/>
  <c r="AM20" i="16" s="1"/>
  <c r="AF28" i="15"/>
  <c r="AM28" i="15"/>
  <c r="AL27" i="16" s="1"/>
  <c r="AO28" i="15"/>
  <c r="AN27" i="16" s="1"/>
  <c r="AN28" i="15"/>
  <c r="AM27" i="16" s="1"/>
  <c r="AF39" i="15"/>
  <c r="AM39" i="15"/>
  <c r="AL38" i="16" s="1"/>
  <c r="AO39" i="15"/>
  <c r="AN38" i="16" s="1"/>
  <c r="AN39" i="15"/>
  <c r="AM38" i="16" s="1"/>
  <c r="AF47" i="15"/>
  <c r="AM47" i="15"/>
  <c r="AL46" i="16" s="1"/>
  <c r="AO47" i="15"/>
  <c r="AN46" i="16" s="1"/>
  <c r="AN47" i="15"/>
  <c r="AM46" i="16" s="1"/>
  <c r="AF49" i="15"/>
  <c r="AM49" i="15"/>
  <c r="AL48" i="16" s="1"/>
  <c r="AO49" i="15"/>
  <c r="AN48" i="16" s="1"/>
  <c r="AN49" i="15"/>
  <c r="AM48" i="16" s="1"/>
  <c r="AF54" i="15"/>
  <c r="AM54" i="15"/>
  <c r="AL53" i="16" s="1"/>
  <c r="AO54" i="15"/>
  <c r="AN53" i="16" s="1"/>
  <c r="AN54" i="15"/>
  <c r="AM53" i="16" s="1"/>
  <c r="AF60" i="15"/>
  <c r="AM60" i="15"/>
  <c r="AL59" i="16" s="1"/>
  <c r="AO60" i="15"/>
  <c r="AN59" i="16" s="1"/>
  <c r="AN60" i="15"/>
  <c r="AM59" i="16" s="1"/>
  <c r="AF62" i="15"/>
  <c r="AM62" i="15"/>
  <c r="AL61" i="16" s="1"/>
  <c r="AO62" i="15"/>
  <c r="AN61" i="16" s="1"/>
  <c r="AN62" i="15"/>
  <c r="AM61" i="16" s="1"/>
  <c r="AF67" i="15"/>
  <c r="AM67" i="15"/>
  <c r="AL66" i="16" s="1"/>
  <c r="AO67" i="15"/>
  <c r="AN66" i="16" s="1"/>
  <c r="AN67" i="15"/>
  <c r="AM66" i="16" s="1"/>
  <c r="AF78" i="15"/>
  <c r="AM78" i="15"/>
  <c r="AL77" i="16" s="1"/>
  <c r="AO78" i="15"/>
  <c r="AN77" i="16" s="1"/>
  <c r="AN78" i="15"/>
  <c r="AM77" i="16" s="1"/>
  <c r="AF86" i="15"/>
  <c r="AM86" i="15"/>
  <c r="AL85" i="16" s="1"/>
  <c r="AO86" i="15"/>
  <c r="AN85" i="16" s="1"/>
  <c r="AN86" i="15"/>
  <c r="AM85" i="16" s="1"/>
  <c r="AF92" i="15"/>
  <c r="AM92" i="15"/>
  <c r="AL91" i="16" s="1"/>
  <c r="AO92" i="15"/>
  <c r="AN91" i="16" s="1"/>
  <c r="AN92" i="15"/>
  <c r="AM91" i="16" s="1"/>
  <c r="AF98" i="15"/>
  <c r="AM98" i="15"/>
  <c r="AL97" i="16" s="1"/>
  <c r="AO98" i="15"/>
  <c r="AN97" i="16" s="1"/>
  <c r="AN98" i="15"/>
  <c r="AM97" i="16" s="1"/>
  <c r="AF103" i="15"/>
  <c r="AM103" i="15"/>
  <c r="AL102" i="16" s="1"/>
  <c r="AN103" i="15"/>
  <c r="AM102" i="16" s="1"/>
  <c r="AF110" i="15"/>
  <c r="AM110" i="15"/>
  <c r="AL109" i="16" s="1"/>
  <c r="AN110" i="15"/>
  <c r="AM109" i="16" s="1"/>
  <c r="AF115" i="15"/>
  <c r="AM115" i="15"/>
  <c r="AL114" i="16" s="1"/>
  <c r="AO115" i="15"/>
  <c r="AN114" i="16" s="1"/>
  <c r="AN115" i="15"/>
  <c r="AM114" i="16" s="1"/>
  <c r="AF117" i="15"/>
  <c r="AM117" i="15"/>
  <c r="AL116" i="16" s="1"/>
  <c r="AO117" i="15"/>
  <c r="AN116" i="16" s="1"/>
  <c r="AN117" i="15"/>
  <c r="AM116" i="16" s="1"/>
  <c r="AF123" i="15"/>
  <c r="AM123" i="15"/>
  <c r="AL122" i="16" s="1"/>
  <c r="AO123" i="15"/>
  <c r="AN122" i="16" s="1"/>
  <c r="AN123" i="15"/>
  <c r="AM122" i="16" s="1"/>
  <c r="AF138" i="15"/>
  <c r="AM138" i="15"/>
  <c r="AL137" i="16" s="1"/>
  <c r="AO138" i="15"/>
  <c r="AN137" i="16" s="1"/>
  <c r="AN138" i="15"/>
  <c r="AM137" i="16" s="1"/>
  <c r="AF148" i="15"/>
  <c r="AM148" i="15"/>
  <c r="AL147" i="16" s="1"/>
  <c r="AO148" i="15"/>
  <c r="AN147" i="16" s="1"/>
  <c r="AN148" i="15"/>
  <c r="AM147" i="16" s="1"/>
  <c r="AF159" i="15"/>
  <c r="AM159" i="15"/>
  <c r="AL158" i="16" s="1"/>
  <c r="AO159" i="15"/>
  <c r="AN158" i="16" s="1"/>
  <c r="AN159" i="15"/>
  <c r="AM158" i="16" s="1"/>
  <c r="AF191" i="15"/>
  <c r="AM191" i="15"/>
  <c r="AL190" i="16" s="1"/>
  <c r="AO191" i="15"/>
  <c r="AN190" i="16" s="1"/>
  <c r="AN191" i="15"/>
  <c r="AM190" i="16" s="1"/>
  <c r="AF189" i="15"/>
  <c r="AM189" i="15"/>
  <c r="AL188" i="16" s="1"/>
  <c r="AO189" i="15"/>
  <c r="AN188" i="16" s="1"/>
  <c r="AN189" i="15"/>
  <c r="AM188" i="16" s="1"/>
  <c r="AF247" i="15"/>
  <c r="AM247" i="15"/>
  <c r="AL246" i="16" s="1"/>
  <c r="AO247" i="15"/>
  <c r="AN246" i="16" s="1"/>
  <c r="AN247" i="15"/>
  <c r="AM246" i="16" s="1"/>
  <c r="AF251" i="15"/>
  <c r="AM251" i="15"/>
  <c r="AL250" i="16" s="1"/>
  <c r="AO251" i="15"/>
  <c r="AN250" i="16" s="1"/>
  <c r="AN251" i="15"/>
  <c r="AM250" i="16" s="1"/>
  <c r="AF253" i="15"/>
  <c r="AM253" i="15"/>
  <c r="AL252" i="16" s="1"/>
  <c r="AO253" i="15"/>
  <c r="AN252" i="16" s="1"/>
  <c r="AN253" i="15"/>
  <c r="AM252" i="16" s="1"/>
  <c r="AF257" i="15"/>
  <c r="AM257" i="15"/>
  <c r="AL256" i="16" s="1"/>
  <c r="AO257" i="15"/>
  <c r="AN256" i="16" s="1"/>
  <c r="AN257" i="15"/>
  <c r="AM256" i="16" s="1"/>
  <c r="AF261" i="15"/>
  <c r="AM261" i="15"/>
  <c r="AL260" i="16" s="1"/>
  <c r="AO261" i="15"/>
  <c r="AN260" i="16" s="1"/>
  <c r="AN261" i="15"/>
  <c r="AM260" i="16" s="1"/>
  <c r="AF265" i="15"/>
  <c r="AM265" i="15"/>
  <c r="AL264" i="16" s="1"/>
  <c r="AO265" i="15"/>
  <c r="AN264" i="16" s="1"/>
  <c r="AN265" i="15"/>
  <c r="AM264" i="16" s="1"/>
  <c r="AF269" i="15"/>
  <c r="AM269" i="15"/>
  <c r="AL268" i="16" s="1"/>
  <c r="AO269" i="15"/>
  <c r="AN268" i="16" s="1"/>
  <c r="AN269" i="15"/>
  <c r="AM268" i="16" s="1"/>
  <c r="AF273" i="15"/>
  <c r="AM273" i="15"/>
  <c r="AL272" i="16" s="1"/>
  <c r="AO273" i="15"/>
  <c r="AN272" i="16" s="1"/>
  <c r="AN273" i="15"/>
  <c r="AM272" i="16" s="1"/>
  <c r="AF277" i="15"/>
  <c r="AM277" i="15"/>
  <c r="AL276" i="16" s="1"/>
  <c r="AO277" i="15"/>
  <c r="AN276" i="16" s="1"/>
  <c r="AN277" i="15"/>
  <c r="AM276" i="16" s="1"/>
  <c r="AF281" i="15"/>
  <c r="AM281" i="15"/>
  <c r="AL280" i="16" s="1"/>
  <c r="AO281" i="15"/>
  <c r="AN280" i="16" s="1"/>
  <c r="AN281" i="15"/>
  <c r="AM280" i="16" s="1"/>
  <c r="AF283" i="15"/>
  <c r="AM283" i="15"/>
  <c r="AL282" i="16" s="1"/>
  <c r="AO283" i="15"/>
  <c r="AN282" i="16" s="1"/>
  <c r="AN283" i="15"/>
  <c r="AM282" i="16" s="1"/>
  <c r="AF287" i="15"/>
  <c r="AM287" i="15"/>
  <c r="AL286" i="16" s="1"/>
  <c r="AO287" i="15"/>
  <c r="AN286" i="16" s="1"/>
  <c r="AN287" i="15"/>
  <c r="AM286" i="16" s="1"/>
  <c r="AF291" i="15"/>
  <c r="AM291" i="15"/>
  <c r="AL290" i="16" s="1"/>
  <c r="AO291" i="15"/>
  <c r="AN290" i="16" s="1"/>
  <c r="AN291" i="15"/>
  <c r="AM290" i="16" s="1"/>
  <c r="AF295" i="15"/>
  <c r="AM295" i="15"/>
  <c r="AL294" i="16" s="1"/>
  <c r="AO295" i="15"/>
  <c r="AN294" i="16" s="1"/>
  <c r="AN295" i="15"/>
  <c r="AM294" i="16" s="1"/>
  <c r="AF299" i="15"/>
  <c r="AM299" i="15"/>
  <c r="AL298" i="16" s="1"/>
  <c r="AO299" i="15"/>
  <c r="AN298" i="16" s="1"/>
  <c r="AN299" i="15"/>
  <c r="AM298" i="16" s="1"/>
  <c r="AF301" i="15"/>
  <c r="AM301" i="15"/>
  <c r="AL300" i="16" s="1"/>
  <c r="AO301" i="15"/>
  <c r="AN300" i="16" s="1"/>
  <c r="AN301" i="15"/>
  <c r="AM300" i="16" s="1"/>
  <c r="AF303" i="15"/>
  <c r="AM303" i="15"/>
  <c r="AL302" i="16" s="1"/>
  <c r="AO303" i="15"/>
  <c r="AN302" i="16" s="1"/>
  <c r="AN303" i="15"/>
  <c r="AM302" i="16" s="1"/>
  <c r="AF307" i="15"/>
  <c r="AM307" i="15"/>
  <c r="AL306" i="16" s="1"/>
  <c r="AO307" i="15"/>
  <c r="AN306" i="16" s="1"/>
  <c r="AN307" i="15"/>
  <c r="AM306" i="16" s="1"/>
  <c r="AF309" i="15"/>
  <c r="AM309" i="15"/>
  <c r="AL308" i="16" s="1"/>
  <c r="AO309" i="15"/>
  <c r="AN308" i="16" s="1"/>
  <c r="AN309" i="15"/>
  <c r="AM308" i="16" s="1"/>
  <c r="AF313" i="15"/>
  <c r="AM313" i="15"/>
  <c r="AL312" i="16" s="1"/>
  <c r="AO313" i="15"/>
  <c r="AN312" i="16" s="1"/>
  <c r="AN313" i="15"/>
  <c r="AM312" i="16" s="1"/>
  <c r="AF317" i="15"/>
  <c r="AM317" i="15"/>
  <c r="AL316" i="16" s="1"/>
  <c r="AO317" i="15"/>
  <c r="AN316" i="16" s="1"/>
  <c r="AN317" i="15"/>
  <c r="AM316" i="16" s="1"/>
  <c r="AF319" i="15"/>
  <c r="AM319" i="15"/>
  <c r="AL318" i="16" s="1"/>
  <c r="AO319" i="15"/>
  <c r="AN318" i="16" s="1"/>
  <c r="AN319" i="15"/>
  <c r="AM318" i="16" s="1"/>
  <c r="AF321" i="15"/>
  <c r="AM321" i="15"/>
  <c r="AL320" i="16" s="1"/>
  <c r="AO321" i="15"/>
  <c r="AN320" i="16" s="1"/>
  <c r="AN321" i="15"/>
  <c r="AM320" i="16" s="1"/>
  <c r="AF325" i="15"/>
  <c r="AM325" i="15"/>
  <c r="AL324" i="16" s="1"/>
  <c r="AO325" i="15"/>
  <c r="AN324" i="16" s="1"/>
  <c r="AN325" i="15"/>
  <c r="AM324" i="16" s="1"/>
  <c r="AF327" i="15"/>
  <c r="AM327" i="15"/>
  <c r="AL326" i="16" s="1"/>
  <c r="AO327" i="15"/>
  <c r="AN326" i="16" s="1"/>
  <c r="AN327" i="15"/>
  <c r="AM326" i="16" s="1"/>
  <c r="AF329" i="15"/>
  <c r="AM329" i="15"/>
  <c r="AL328" i="16" s="1"/>
  <c r="AO329" i="15"/>
  <c r="AN328" i="16" s="1"/>
  <c r="AN329" i="15"/>
  <c r="AM328" i="16" s="1"/>
  <c r="AF333" i="15"/>
  <c r="AM333" i="15"/>
  <c r="AL332" i="16" s="1"/>
  <c r="AO333" i="15"/>
  <c r="AN332" i="16" s="1"/>
  <c r="AN333" i="15"/>
  <c r="AM332" i="16" s="1"/>
  <c r="AF335" i="15"/>
  <c r="AM335" i="15"/>
  <c r="AL334" i="16" s="1"/>
  <c r="AO335" i="15"/>
  <c r="AN334" i="16" s="1"/>
  <c r="AN335" i="15"/>
  <c r="AM334" i="16" s="1"/>
  <c r="AF337" i="15"/>
  <c r="AM337" i="15"/>
  <c r="AL336" i="16" s="1"/>
  <c r="AO337" i="15"/>
  <c r="AN336" i="16" s="1"/>
  <c r="AN337" i="15"/>
  <c r="AM336" i="16" s="1"/>
  <c r="AF341" i="15"/>
  <c r="AM341" i="15"/>
  <c r="AL340" i="16" s="1"/>
  <c r="AO341" i="15"/>
  <c r="AN340" i="16" s="1"/>
  <c r="AN341" i="15"/>
  <c r="AM340" i="16" s="1"/>
  <c r="AF343" i="15"/>
  <c r="AM343" i="15"/>
  <c r="AL342" i="16" s="1"/>
  <c r="AO343" i="15"/>
  <c r="AN342" i="16" s="1"/>
  <c r="AN343" i="15"/>
  <c r="AM342" i="16" s="1"/>
  <c r="AF347" i="15"/>
  <c r="AM347" i="15"/>
  <c r="AL346" i="16" s="1"/>
  <c r="AO347" i="15"/>
  <c r="AN346" i="16" s="1"/>
  <c r="AN347" i="15"/>
  <c r="AM346" i="16" s="1"/>
  <c r="AF349" i="15"/>
  <c r="AM349" i="15"/>
  <c r="AL348" i="16" s="1"/>
  <c r="AO349" i="15"/>
  <c r="AN348" i="16" s="1"/>
  <c r="AN349" i="15"/>
  <c r="AM348" i="16" s="1"/>
  <c r="AF353" i="15"/>
  <c r="AM353" i="15"/>
  <c r="AL352" i="16" s="1"/>
  <c r="AO353" i="15"/>
  <c r="AN352" i="16" s="1"/>
  <c r="AN353" i="15"/>
  <c r="AM352" i="16" s="1"/>
  <c r="AF355" i="15"/>
  <c r="AM355" i="15"/>
  <c r="AL354" i="16" s="1"/>
  <c r="AO355" i="15"/>
  <c r="AN354" i="16" s="1"/>
  <c r="AN355" i="15"/>
  <c r="AM354" i="16" s="1"/>
  <c r="AF359" i="15"/>
  <c r="AM359" i="15"/>
  <c r="AL358" i="16" s="1"/>
  <c r="AO359" i="15"/>
  <c r="AN358" i="16" s="1"/>
  <c r="AN359" i="15"/>
  <c r="AM358" i="16" s="1"/>
  <c r="AF363" i="15"/>
  <c r="AM363" i="15"/>
  <c r="AL362" i="16" s="1"/>
  <c r="AO363" i="15"/>
  <c r="AN362" i="16" s="1"/>
  <c r="AN363" i="15"/>
  <c r="AM362" i="16" s="1"/>
  <c r="AF367" i="15"/>
  <c r="AM367" i="15"/>
  <c r="AL366" i="16" s="1"/>
  <c r="AO367" i="15"/>
  <c r="AN366" i="16" s="1"/>
  <c r="AN367" i="15"/>
  <c r="AM366" i="16" s="1"/>
  <c r="AF369" i="15"/>
  <c r="AM369" i="15"/>
  <c r="AL368" i="16" s="1"/>
  <c r="AO369" i="15"/>
  <c r="AN368" i="16" s="1"/>
  <c r="AN369" i="15"/>
  <c r="AM368" i="16" s="1"/>
  <c r="AF373" i="15"/>
  <c r="AM373" i="15"/>
  <c r="AL372" i="16" s="1"/>
  <c r="AO373" i="15"/>
  <c r="AN372" i="16" s="1"/>
  <c r="AN373" i="15"/>
  <c r="AM372" i="16" s="1"/>
  <c r="AF375" i="15"/>
  <c r="AM375" i="15"/>
  <c r="AL374" i="16" s="1"/>
  <c r="AO375" i="15"/>
  <c r="AN374" i="16" s="1"/>
  <c r="AN375" i="15"/>
  <c r="AM374" i="16" s="1"/>
  <c r="AF379" i="15"/>
  <c r="AM379" i="15"/>
  <c r="AL378" i="16" s="1"/>
  <c r="AO379" i="15"/>
  <c r="AN378" i="16" s="1"/>
  <c r="AN379" i="15"/>
  <c r="AM378" i="16" s="1"/>
  <c r="AF381" i="15"/>
  <c r="AM381" i="15"/>
  <c r="AL380" i="16" s="1"/>
  <c r="AO381" i="15"/>
  <c r="AN380" i="16" s="1"/>
  <c r="AN381" i="15"/>
  <c r="AM380" i="16" s="1"/>
  <c r="AF383" i="15"/>
  <c r="AM383" i="15"/>
  <c r="AL382" i="16" s="1"/>
  <c r="AO383" i="15"/>
  <c r="AN382" i="16" s="1"/>
  <c r="AN383" i="15"/>
  <c r="AM382" i="16" s="1"/>
  <c r="AF387" i="15"/>
  <c r="AM387" i="15"/>
  <c r="AL386" i="16" s="1"/>
  <c r="AO387" i="15"/>
  <c r="AN386" i="16" s="1"/>
  <c r="AN387" i="15"/>
  <c r="AM386" i="16" s="1"/>
  <c r="AF389" i="15"/>
  <c r="AM389" i="15"/>
  <c r="AL388" i="16" s="1"/>
  <c r="AO389" i="15"/>
  <c r="AN388" i="16" s="1"/>
  <c r="AN389" i="15"/>
  <c r="AM388" i="16" s="1"/>
  <c r="AF393" i="15"/>
  <c r="AM393" i="15"/>
  <c r="AL392" i="16" s="1"/>
  <c r="AO393" i="15"/>
  <c r="AN392" i="16" s="1"/>
  <c r="AN393" i="15"/>
  <c r="AM392" i="16" s="1"/>
  <c r="AF395" i="15"/>
  <c r="AM395" i="15"/>
  <c r="AL394" i="16" s="1"/>
  <c r="AO395" i="15"/>
  <c r="AN394" i="16" s="1"/>
  <c r="AN395" i="15"/>
  <c r="AM394" i="16" s="1"/>
  <c r="AF399" i="15"/>
  <c r="AM399" i="15"/>
  <c r="AL398" i="16" s="1"/>
  <c r="AO399" i="15"/>
  <c r="AN398" i="16" s="1"/>
  <c r="AN399" i="15"/>
  <c r="AM398" i="16" s="1"/>
  <c r="AF401" i="15"/>
  <c r="AM401" i="15"/>
  <c r="AL400" i="16" s="1"/>
  <c r="AO401" i="15"/>
  <c r="AN400" i="16" s="1"/>
  <c r="AN401" i="15"/>
  <c r="AM400" i="16" s="1"/>
  <c r="AF405" i="15"/>
  <c r="AM405" i="15"/>
  <c r="AL404" i="16" s="1"/>
  <c r="AO405" i="15"/>
  <c r="AN404" i="16" s="1"/>
  <c r="AN405" i="15"/>
  <c r="AM404" i="16" s="1"/>
  <c r="AM407" i="15"/>
  <c r="AL406" i="16" s="1"/>
  <c r="AO407" i="15"/>
  <c r="AN406" i="16" s="1"/>
  <c r="AN407" i="15"/>
  <c r="AM406" i="16" s="1"/>
  <c r="AF411" i="15"/>
  <c r="AM411" i="15"/>
  <c r="AL410" i="16" s="1"/>
  <c r="AO411" i="15"/>
  <c r="AN410" i="16" s="1"/>
  <c r="AN411" i="15"/>
  <c r="AM410" i="16" s="1"/>
  <c r="AF413" i="15"/>
  <c r="AM413" i="15"/>
  <c r="AL412" i="16" s="1"/>
  <c r="AO413" i="15"/>
  <c r="AN412" i="16" s="1"/>
  <c r="AN413" i="15"/>
  <c r="AM412" i="16" s="1"/>
  <c r="AF417" i="15"/>
  <c r="AM417" i="15"/>
  <c r="AL416" i="16" s="1"/>
  <c r="AO417" i="15"/>
  <c r="AN416" i="16" s="1"/>
  <c r="AN417" i="15"/>
  <c r="AM416" i="16" s="1"/>
  <c r="AF419" i="15"/>
  <c r="AM419" i="15"/>
  <c r="AL418" i="16" s="1"/>
  <c r="AO419" i="15"/>
  <c r="AN418" i="16" s="1"/>
  <c r="AN419" i="15"/>
  <c r="AM418" i="16" s="1"/>
  <c r="AF423" i="15"/>
  <c r="AM423" i="15"/>
  <c r="AL422" i="16" s="1"/>
  <c r="AO423" i="15"/>
  <c r="AN422" i="16" s="1"/>
  <c r="AN423" i="15"/>
  <c r="AM422" i="16" s="1"/>
  <c r="AF425" i="15"/>
  <c r="AM425" i="15"/>
  <c r="AL424" i="16" s="1"/>
  <c r="AO425" i="15"/>
  <c r="AN424" i="16" s="1"/>
  <c r="AN425" i="15"/>
  <c r="AM424" i="16" s="1"/>
  <c r="AF429" i="15"/>
  <c r="AM429" i="15"/>
  <c r="AL428" i="16" s="1"/>
  <c r="AO429" i="15"/>
  <c r="AN428" i="16" s="1"/>
  <c r="AN429" i="15"/>
  <c r="AM428" i="16" s="1"/>
  <c r="AF431" i="15"/>
  <c r="AM431" i="15"/>
  <c r="AL430" i="16" s="1"/>
  <c r="AO431" i="15"/>
  <c r="AN430" i="16" s="1"/>
  <c r="AN431" i="15"/>
  <c r="AM430" i="16" s="1"/>
  <c r="AF435" i="15"/>
  <c r="AM435" i="15"/>
  <c r="AL434" i="16" s="1"/>
  <c r="AO435" i="15"/>
  <c r="AN434" i="16" s="1"/>
  <c r="AN435" i="15"/>
  <c r="AM434" i="16" s="1"/>
  <c r="AF437" i="15"/>
  <c r="AM437" i="15"/>
  <c r="AL436" i="16" s="1"/>
  <c r="AO437" i="15"/>
  <c r="AN436" i="16" s="1"/>
  <c r="AN437" i="15"/>
  <c r="AM436" i="16" s="1"/>
  <c r="AF439" i="15"/>
  <c r="AM439" i="15"/>
  <c r="AL438" i="16" s="1"/>
  <c r="AO439" i="15"/>
  <c r="AN438" i="16" s="1"/>
  <c r="AN439" i="15"/>
  <c r="AM438" i="16" s="1"/>
  <c r="AF443" i="15"/>
  <c r="AM443" i="15"/>
  <c r="AL442" i="16" s="1"/>
  <c r="AO443" i="15"/>
  <c r="AN442" i="16" s="1"/>
  <c r="AN443" i="15"/>
  <c r="AM442" i="16" s="1"/>
  <c r="AF445" i="15"/>
  <c r="AM445" i="15"/>
  <c r="AL444" i="16" s="1"/>
  <c r="AO445" i="15"/>
  <c r="AN444" i="16" s="1"/>
  <c r="AN445" i="15"/>
  <c r="AM444" i="16" s="1"/>
  <c r="AF447" i="15"/>
  <c r="AM447" i="15"/>
  <c r="AL446" i="16" s="1"/>
  <c r="AO447" i="15"/>
  <c r="AN446" i="16" s="1"/>
  <c r="AN447" i="15"/>
  <c r="AM446" i="16" s="1"/>
  <c r="AF451" i="15"/>
  <c r="AM451" i="15"/>
  <c r="AL450" i="16" s="1"/>
  <c r="AO451" i="15"/>
  <c r="AN450" i="16" s="1"/>
  <c r="AN451" i="15"/>
  <c r="AM450" i="16" s="1"/>
  <c r="AF453" i="15"/>
  <c r="AM453" i="15"/>
  <c r="AL452" i="16" s="1"/>
  <c r="AO453" i="15"/>
  <c r="AN452" i="16" s="1"/>
  <c r="AN453" i="15"/>
  <c r="AM452" i="16" s="1"/>
  <c r="AF457" i="15"/>
  <c r="AM457" i="15"/>
  <c r="AL456" i="16" s="1"/>
  <c r="AO457" i="15"/>
  <c r="AN456" i="16" s="1"/>
  <c r="AN457" i="15"/>
  <c r="AM456" i="16" s="1"/>
  <c r="AF461" i="15"/>
  <c r="AM461" i="15"/>
  <c r="AL460" i="16" s="1"/>
  <c r="AO461" i="15"/>
  <c r="AN460" i="16" s="1"/>
  <c r="AN461" i="15"/>
  <c r="AM460" i="16" s="1"/>
  <c r="AF463" i="15"/>
  <c r="AM463" i="15"/>
  <c r="AL462" i="16" s="1"/>
  <c r="AO463" i="15"/>
  <c r="AN462" i="16" s="1"/>
  <c r="AN463" i="15"/>
  <c r="AM462" i="16" s="1"/>
  <c r="AF465" i="15"/>
  <c r="AM465" i="15"/>
  <c r="AL464" i="16" s="1"/>
  <c r="AN465" i="15"/>
  <c r="AM464" i="16" s="1"/>
  <c r="AF469" i="15"/>
  <c r="AM469" i="15"/>
  <c r="AL468" i="16" s="1"/>
  <c r="AO469" i="15"/>
  <c r="AN468" i="16" s="1"/>
  <c r="AN469" i="15"/>
  <c r="AM468" i="16" s="1"/>
  <c r="AF471" i="15"/>
  <c r="AM471" i="15"/>
  <c r="AL470" i="16" s="1"/>
  <c r="AO471" i="15"/>
  <c r="AN470" i="16" s="1"/>
  <c r="AN471" i="15"/>
  <c r="AM470" i="16" s="1"/>
  <c r="AF473" i="15"/>
  <c r="AM473" i="15"/>
  <c r="AL472" i="16" s="1"/>
  <c r="AO473" i="15"/>
  <c r="AN472" i="16" s="1"/>
  <c r="AN473" i="15"/>
  <c r="AM472" i="16" s="1"/>
  <c r="AF477" i="15"/>
  <c r="AM477" i="15"/>
  <c r="AL476" i="16" s="1"/>
  <c r="AO477" i="15"/>
  <c r="AN476" i="16" s="1"/>
  <c r="AN477" i="15"/>
  <c r="AM476" i="16" s="1"/>
  <c r="AF481" i="15"/>
  <c r="AM481" i="15"/>
  <c r="AL480" i="16" s="1"/>
  <c r="AO481" i="15"/>
  <c r="AN480" i="16" s="1"/>
  <c r="AN481" i="15"/>
  <c r="AM480" i="16" s="1"/>
  <c r="AF483" i="15"/>
  <c r="AM483" i="15"/>
  <c r="AL482" i="16" s="1"/>
  <c r="AN483" i="15"/>
  <c r="AM482" i="16" s="1"/>
  <c r="AF487" i="15"/>
  <c r="AM487" i="15"/>
  <c r="AL486" i="16" s="1"/>
  <c r="AO487" i="15"/>
  <c r="AN486" i="16" s="1"/>
  <c r="AN487" i="15"/>
  <c r="AM486" i="16" s="1"/>
  <c r="AF489" i="15"/>
  <c r="AM489" i="15"/>
  <c r="AL488" i="16" s="1"/>
  <c r="AO489" i="15"/>
  <c r="AN488" i="16" s="1"/>
  <c r="AN489" i="15"/>
  <c r="AM488" i="16" s="1"/>
  <c r="AF493" i="15"/>
  <c r="AM493" i="15"/>
  <c r="AL492" i="16" s="1"/>
  <c r="AO493" i="15"/>
  <c r="AN492" i="16" s="1"/>
  <c r="AN493" i="15"/>
  <c r="AM492" i="16" s="1"/>
  <c r="AF495" i="15"/>
  <c r="AM495" i="15"/>
  <c r="AL494" i="16" s="1"/>
  <c r="AN495" i="15"/>
  <c r="AM494" i="16" s="1"/>
  <c r="AF499" i="15"/>
  <c r="AM499" i="15"/>
  <c r="AL498" i="16" s="1"/>
  <c r="AO499" i="15"/>
  <c r="AN498" i="16" s="1"/>
  <c r="AN499" i="15"/>
  <c r="AM498" i="16" s="1"/>
  <c r="AF503" i="15"/>
  <c r="AM503" i="15"/>
  <c r="AL502" i="16" s="1"/>
  <c r="AO503" i="15"/>
  <c r="AN502" i="16" s="1"/>
  <c r="AN503" i="15"/>
  <c r="AM502" i="16" s="1"/>
  <c r="AF505" i="15"/>
  <c r="AM505" i="15"/>
  <c r="AL504" i="16" s="1"/>
  <c r="AO505" i="15"/>
  <c r="AN504" i="16" s="1"/>
  <c r="AN505" i="15"/>
  <c r="AM504" i="16" s="1"/>
  <c r="AF509" i="15"/>
  <c r="AM509" i="15"/>
  <c r="AL508" i="16" s="1"/>
  <c r="AO509" i="15"/>
  <c r="AN508" i="16" s="1"/>
  <c r="AN509" i="15"/>
  <c r="AM508" i="16" s="1"/>
  <c r="AF513" i="15"/>
  <c r="AM513" i="15"/>
  <c r="AL512" i="16" s="1"/>
  <c r="AO513" i="15"/>
  <c r="AN512" i="16" s="1"/>
  <c r="AN513" i="15"/>
  <c r="AM512" i="16" s="1"/>
  <c r="AF517" i="15"/>
  <c r="AM517" i="15"/>
  <c r="AL516" i="16" s="1"/>
  <c r="AO517" i="15"/>
  <c r="AN516" i="16" s="1"/>
  <c r="AN517" i="15"/>
  <c r="AM516" i="16" s="1"/>
  <c r="AF519" i="15"/>
  <c r="AM519" i="15"/>
  <c r="AL518" i="16" s="1"/>
  <c r="AO519" i="15"/>
  <c r="AN518" i="16" s="1"/>
  <c r="AN519" i="15"/>
  <c r="AM518" i="16" s="1"/>
  <c r="AF524" i="15"/>
  <c r="AM524" i="15"/>
  <c r="AL523" i="16" s="1"/>
  <c r="AO524" i="15"/>
  <c r="AN523" i="16" s="1"/>
  <c r="AN524" i="15"/>
  <c r="AM523" i="16" s="1"/>
  <c r="AF528" i="15"/>
  <c r="AM528" i="15"/>
  <c r="AL527" i="16" s="1"/>
  <c r="AO528" i="15"/>
  <c r="AN527" i="16" s="1"/>
  <c r="AN528" i="15"/>
  <c r="AM527" i="16" s="1"/>
  <c r="AF530" i="15"/>
  <c r="AM530" i="15"/>
  <c r="AL529" i="16" s="1"/>
  <c r="AO530" i="15"/>
  <c r="AN529" i="16" s="1"/>
  <c r="AN530" i="15"/>
  <c r="AM529" i="16" s="1"/>
  <c r="AF535" i="15"/>
  <c r="AM535" i="15"/>
  <c r="AL534" i="16" s="1"/>
  <c r="AO535" i="15"/>
  <c r="AN534" i="16" s="1"/>
  <c r="AN535" i="15"/>
  <c r="AM534" i="16" s="1"/>
  <c r="AF539" i="15"/>
  <c r="AM539" i="15"/>
  <c r="AL538" i="16" s="1"/>
  <c r="AO539" i="15"/>
  <c r="AN538" i="16" s="1"/>
  <c r="AN539" i="15"/>
  <c r="AM538" i="16" s="1"/>
  <c r="AF543" i="15"/>
  <c r="AM543" i="15"/>
  <c r="AL542" i="16" s="1"/>
  <c r="AO543" i="15"/>
  <c r="AN542" i="16" s="1"/>
  <c r="AN543" i="15"/>
  <c r="AM542" i="16" s="1"/>
  <c r="AF545" i="15"/>
  <c r="AM545" i="15"/>
  <c r="AL544" i="16" s="1"/>
  <c r="AO545" i="15"/>
  <c r="AN544" i="16" s="1"/>
  <c r="AN545" i="15"/>
  <c r="AM544" i="16" s="1"/>
  <c r="AF549" i="15"/>
  <c r="AM549" i="15"/>
  <c r="AL548" i="16" s="1"/>
  <c r="AO549" i="15"/>
  <c r="AN548" i="16" s="1"/>
  <c r="AN549" i="15"/>
  <c r="AM548" i="16" s="1"/>
  <c r="AF551" i="15"/>
  <c r="AM551" i="15"/>
  <c r="AL550" i="16" s="1"/>
  <c r="AO551" i="15"/>
  <c r="AN550" i="16" s="1"/>
  <c r="AN551" i="15"/>
  <c r="AM550" i="16" s="1"/>
  <c r="AF555" i="15"/>
  <c r="AM555" i="15"/>
  <c r="AL554" i="16" s="1"/>
  <c r="AN555" i="15"/>
  <c r="AM554" i="16" s="1"/>
  <c r="AF559" i="15"/>
  <c r="AM559" i="15"/>
  <c r="AL558" i="16" s="1"/>
  <c r="AO559" i="15"/>
  <c r="AN558" i="16" s="1"/>
  <c r="AN559" i="15"/>
  <c r="AM558" i="16" s="1"/>
  <c r="AF563" i="15"/>
  <c r="AM563" i="15"/>
  <c r="AL562" i="16" s="1"/>
  <c r="AO563" i="15"/>
  <c r="AN562" i="16" s="1"/>
  <c r="AN563" i="15"/>
  <c r="AM562" i="16" s="1"/>
  <c r="AF565" i="15"/>
  <c r="AM565" i="15"/>
  <c r="AL564" i="16" s="1"/>
  <c r="AO565" i="15"/>
  <c r="AN564" i="16" s="1"/>
  <c r="AN565" i="15"/>
  <c r="AM564" i="16" s="1"/>
  <c r="AF570" i="15"/>
  <c r="AM570" i="15"/>
  <c r="AL569" i="16" s="1"/>
  <c r="AO570" i="15"/>
  <c r="AN569" i="16" s="1"/>
  <c r="AN570" i="15"/>
  <c r="AM569" i="16" s="1"/>
  <c r="AF574" i="15"/>
  <c r="AM574" i="15"/>
  <c r="AL573" i="16" s="1"/>
  <c r="AO574" i="15"/>
  <c r="AN573" i="16" s="1"/>
  <c r="AN574" i="15"/>
  <c r="AM573" i="16" s="1"/>
  <c r="AF580" i="15"/>
  <c r="AM580" i="15"/>
  <c r="AL579" i="16" s="1"/>
  <c r="AO580" i="15"/>
  <c r="AN579" i="16" s="1"/>
  <c r="AN580" i="15"/>
  <c r="AM579" i="16" s="1"/>
  <c r="AF584" i="15"/>
  <c r="AM584" i="15"/>
  <c r="AL583" i="16" s="1"/>
  <c r="AN584" i="15"/>
  <c r="AM583" i="16" s="1"/>
  <c r="AF588" i="15"/>
  <c r="AM588" i="15"/>
  <c r="AL587" i="16" s="1"/>
  <c r="AO588" i="15"/>
  <c r="AN587" i="16" s="1"/>
  <c r="AN588" i="15"/>
  <c r="AM587" i="16" s="1"/>
  <c r="AF592" i="15"/>
  <c r="AM592" i="15"/>
  <c r="AL591" i="16" s="1"/>
  <c r="AN592" i="15"/>
  <c r="AM591" i="16" s="1"/>
  <c r="AF596" i="15"/>
  <c r="AM596" i="15"/>
  <c r="AL595" i="16" s="1"/>
  <c r="AO596" i="15"/>
  <c r="AN595" i="16" s="1"/>
  <c r="AN596" i="15"/>
  <c r="AM595" i="16" s="1"/>
  <c r="AF600" i="15"/>
  <c r="AM600" i="15"/>
  <c r="AL599" i="16" s="1"/>
  <c r="AO600" i="15"/>
  <c r="AN599" i="16" s="1"/>
  <c r="AN600" i="15"/>
  <c r="AM599" i="16" s="1"/>
  <c r="AF604" i="15"/>
  <c r="AM604" i="15"/>
  <c r="AL603" i="16" s="1"/>
  <c r="AO604" i="15"/>
  <c r="AN603" i="16" s="1"/>
  <c r="AN604" i="15"/>
  <c r="AM603" i="16" s="1"/>
  <c r="AF608" i="15"/>
  <c r="AM608" i="15"/>
  <c r="AL607" i="16" s="1"/>
  <c r="AO608" i="15"/>
  <c r="AN607" i="16" s="1"/>
  <c r="AN608" i="15"/>
  <c r="AM607" i="16" s="1"/>
  <c r="AF610" i="15"/>
  <c r="AM610" i="15"/>
  <c r="AL609" i="16" s="1"/>
  <c r="AO610" i="15"/>
  <c r="AN609" i="16" s="1"/>
  <c r="AN610" i="15"/>
  <c r="AM609" i="16" s="1"/>
  <c r="AF614" i="15"/>
  <c r="AM614" i="15"/>
  <c r="AL613" i="16" s="1"/>
  <c r="AO614" i="15"/>
  <c r="AN613" i="16" s="1"/>
  <c r="AN614" i="15"/>
  <c r="AM613" i="16" s="1"/>
  <c r="AF618" i="15"/>
  <c r="AM618" i="15"/>
  <c r="AL617" i="16" s="1"/>
  <c r="AO618" i="15"/>
  <c r="AN617" i="16" s="1"/>
  <c r="AN618" i="15"/>
  <c r="AM617" i="16" s="1"/>
  <c r="AF620" i="15"/>
  <c r="AM620" i="15"/>
  <c r="AL619" i="16" s="1"/>
  <c r="AO620" i="15"/>
  <c r="AN619" i="16" s="1"/>
  <c r="AN620" i="15"/>
  <c r="AM619" i="16" s="1"/>
  <c r="AF624" i="15"/>
  <c r="AM624" i="15"/>
  <c r="AL623" i="16" s="1"/>
  <c r="AO624" i="15"/>
  <c r="AN623" i="16" s="1"/>
  <c r="AN624" i="15"/>
  <c r="AM623" i="16" s="1"/>
  <c r="AF628" i="15"/>
  <c r="AM628" i="15"/>
  <c r="AL627" i="16" s="1"/>
  <c r="AO628" i="15"/>
  <c r="AN627" i="16" s="1"/>
  <c r="AN628" i="15"/>
  <c r="AM627" i="16" s="1"/>
  <c r="AF632" i="15"/>
  <c r="AM632" i="15"/>
  <c r="AL631" i="16" s="1"/>
  <c r="AO632" i="15"/>
  <c r="AN631" i="16" s="1"/>
  <c r="AN632" i="15"/>
  <c r="AM631" i="16" s="1"/>
  <c r="AF636" i="15"/>
  <c r="AM636" i="15"/>
  <c r="AL635" i="16" s="1"/>
  <c r="AO636" i="15"/>
  <c r="AN635" i="16" s="1"/>
  <c r="AN636" i="15"/>
  <c r="AM635" i="16" s="1"/>
  <c r="AF640" i="15"/>
  <c r="AM640" i="15"/>
  <c r="AL639" i="16" s="1"/>
  <c r="AO640" i="15"/>
  <c r="AN639" i="16" s="1"/>
  <c r="AN640" i="15"/>
  <c r="AM639" i="16" s="1"/>
  <c r="AF644" i="15"/>
  <c r="AM644" i="15"/>
  <c r="AL643" i="16" s="1"/>
  <c r="AO644" i="15"/>
  <c r="AN643" i="16" s="1"/>
  <c r="AN644" i="15"/>
  <c r="AM643" i="16" s="1"/>
  <c r="AF648" i="15"/>
  <c r="AM648" i="15"/>
  <c r="AL647" i="16" s="1"/>
  <c r="AO648" i="15"/>
  <c r="AN647" i="16" s="1"/>
  <c r="AN648" i="15"/>
  <c r="AM647" i="16" s="1"/>
  <c r="AF652" i="15"/>
  <c r="AM652" i="15"/>
  <c r="AL651" i="16" s="1"/>
  <c r="AO652" i="15"/>
  <c r="AN651" i="16" s="1"/>
  <c r="AN652" i="15"/>
  <c r="AM651" i="16" s="1"/>
  <c r="AF656" i="15"/>
  <c r="AM656" i="15"/>
  <c r="AL655" i="16" s="1"/>
  <c r="AO656" i="15"/>
  <c r="AN655" i="16" s="1"/>
  <c r="AN656" i="15"/>
  <c r="AM655" i="16" s="1"/>
  <c r="AF658" i="15"/>
  <c r="AM658" i="15"/>
  <c r="AL657" i="16" s="1"/>
  <c r="AO658" i="15"/>
  <c r="AN657" i="16" s="1"/>
  <c r="AN658" i="15"/>
  <c r="AM657" i="16" s="1"/>
  <c r="AF662" i="15"/>
  <c r="AM662" i="15"/>
  <c r="AL661" i="16" s="1"/>
  <c r="AO662" i="15"/>
  <c r="AN661" i="16" s="1"/>
  <c r="AN662" i="15"/>
  <c r="AM661" i="16" s="1"/>
  <c r="AF666" i="15"/>
  <c r="AM666" i="15"/>
  <c r="AL665" i="16" s="1"/>
  <c r="AO666" i="15"/>
  <c r="AN665" i="16" s="1"/>
  <c r="AN666" i="15"/>
  <c r="AM665" i="16" s="1"/>
  <c r="AF670" i="15"/>
  <c r="AM670" i="15"/>
  <c r="AL669" i="16" s="1"/>
  <c r="AO670" i="15"/>
  <c r="AN669" i="16" s="1"/>
  <c r="AN670" i="15"/>
  <c r="AM669" i="16" s="1"/>
  <c r="AF674" i="15"/>
  <c r="AM674" i="15"/>
  <c r="AL673" i="16" s="1"/>
  <c r="AO674" i="15"/>
  <c r="AN673" i="16" s="1"/>
  <c r="AN674" i="15"/>
  <c r="AM673" i="16" s="1"/>
  <c r="AF678" i="15"/>
  <c r="AM678" i="15"/>
  <c r="AL677" i="16" s="1"/>
  <c r="AO678" i="15"/>
  <c r="AN677" i="16" s="1"/>
  <c r="AN678" i="15"/>
  <c r="AM677" i="16" s="1"/>
  <c r="AF682" i="15"/>
  <c r="AM682" i="15"/>
  <c r="AL681" i="16" s="1"/>
  <c r="AO682" i="15"/>
  <c r="AN681" i="16" s="1"/>
  <c r="AN682" i="15"/>
  <c r="AM681" i="16" s="1"/>
  <c r="AF684" i="15"/>
  <c r="AM684" i="15"/>
  <c r="AL683" i="16" s="1"/>
  <c r="AO684" i="15"/>
  <c r="AN683" i="16" s="1"/>
  <c r="AN684" i="15"/>
  <c r="AM683" i="16" s="1"/>
  <c r="AF688" i="15"/>
  <c r="AM688" i="15"/>
  <c r="AL687" i="16" s="1"/>
  <c r="AO688" i="15"/>
  <c r="AN687" i="16" s="1"/>
  <c r="AN688" i="15"/>
  <c r="AM687" i="16" s="1"/>
  <c r="AF692" i="15"/>
  <c r="AM692" i="15"/>
  <c r="AL691" i="16" s="1"/>
  <c r="AO692" i="15"/>
  <c r="AN691" i="16" s="1"/>
  <c r="AN692" i="15"/>
  <c r="AM691" i="16" s="1"/>
  <c r="AF696" i="15"/>
  <c r="AM696" i="15"/>
  <c r="AL695" i="16" s="1"/>
  <c r="AO696" i="15"/>
  <c r="AN695" i="16" s="1"/>
  <c r="AN696" i="15"/>
  <c r="AM695" i="16" s="1"/>
  <c r="AF700" i="15"/>
  <c r="AM700" i="15"/>
  <c r="AL699" i="16" s="1"/>
  <c r="AO700" i="15"/>
  <c r="AN699" i="16" s="1"/>
  <c r="AN700" i="15"/>
  <c r="AM699" i="16" s="1"/>
  <c r="AF704" i="15"/>
  <c r="AM704" i="15"/>
  <c r="AL703" i="16" s="1"/>
  <c r="AO704" i="15"/>
  <c r="AN703" i="16" s="1"/>
  <c r="AN704" i="15"/>
  <c r="AM703" i="16" s="1"/>
  <c r="AF708" i="15"/>
  <c r="AM708" i="15"/>
  <c r="AL707" i="16" s="1"/>
  <c r="AO708" i="15"/>
  <c r="AN707" i="16" s="1"/>
  <c r="AN708" i="15"/>
  <c r="AM707" i="16" s="1"/>
  <c r="AF710" i="15"/>
  <c r="AM710" i="15"/>
  <c r="AL709" i="16" s="1"/>
  <c r="AO710" i="15"/>
  <c r="AN709" i="16" s="1"/>
  <c r="AN710" i="15"/>
  <c r="AM709" i="16" s="1"/>
  <c r="AF714" i="15"/>
  <c r="AM714" i="15"/>
  <c r="AL713" i="16" s="1"/>
  <c r="AO714" i="15"/>
  <c r="AN713" i="16" s="1"/>
  <c r="AN714" i="15"/>
  <c r="AM713" i="16" s="1"/>
  <c r="AF718" i="15"/>
  <c r="AM718" i="15"/>
  <c r="AL717" i="16" s="1"/>
  <c r="AO718" i="15"/>
  <c r="AN717" i="16" s="1"/>
  <c r="AN718" i="15"/>
  <c r="AM717" i="16" s="1"/>
  <c r="AF720" i="15"/>
  <c r="AM720" i="15"/>
  <c r="AL719" i="16" s="1"/>
  <c r="AO720" i="15"/>
  <c r="AN719" i="16" s="1"/>
  <c r="AN720" i="15"/>
  <c r="AM719" i="16" s="1"/>
  <c r="AF724" i="15"/>
  <c r="AM724" i="15"/>
  <c r="AL723" i="16" s="1"/>
  <c r="AO724" i="15"/>
  <c r="AN723" i="16" s="1"/>
  <c r="AN724" i="15"/>
  <c r="AM723" i="16" s="1"/>
  <c r="AF730" i="15"/>
  <c r="AM730" i="15"/>
  <c r="AL729" i="16" s="1"/>
  <c r="AO730" i="15"/>
  <c r="AN729" i="16" s="1"/>
  <c r="AN730" i="15"/>
  <c r="AM729" i="16" s="1"/>
  <c r="AF734" i="15"/>
  <c r="AM734" i="15"/>
  <c r="AL733" i="16" s="1"/>
  <c r="AO734" i="15"/>
  <c r="AN733" i="16" s="1"/>
  <c r="AN734" i="15"/>
  <c r="AM733" i="16" s="1"/>
  <c r="AF738" i="15"/>
  <c r="AM738" i="15"/>
  <c r="AL737" i="16" s="1"/>
  <c r="AO738" i="15"/>
  <c r="AN737" i="16" s="1"/>
  <c r="AN738" i="15"/>
  <c r="AM737" i="16" s="1"/>
  <c r="AF742" i="15"/>
  <c r="AM742" i="15"/>
  <c r="AL741" i="16" s="1"/>
  <c r="AO742" i="15"/>
  <c r="AN741" i="16" s="1"/>
  <c r="AN742" i="15"/>
  <c r="AM741" i="16" s="1"/>
  <c r="AF744" i="15"/>
  <c r="AM744" i="15"/>
  <c r="AL743" i="16" s="1"/>
  <c r="AO744" i="15"/>
  <c r="AN743" i="16" s="1"/>
  <c r="AN744" i="15"/>
  <c r="AM743" i="16" s="1"/>
  <c r="AF748" i="15"/>
  <c r="AM748" i="15"/>
  <c r="AL747" i="16" s="1"/>
  <c r="AO748" i="15"/>
  <c r="AN747" i="16" s="1"/>
  <c r="AN748" i="15"/>
  <c r="AM747" i="16" s="1"/>
  <c r="AF752" i="15"/>
  <c r="AM752" i="15"/>
  <c r="AL751" i="16" s="1"/>
  <c r="AO752" i="15"/>
  <c r="AN751" i="16" s="1"/>
  <c r="AN752" i="15"/>
  <c r="AM751" i="16" s="1"/>
  <c r="AF756" i="15"/>
  <c r="AM756" i="15"/>
  <c r="AL755" i="16" s="1"/>
  <c r="AO756" i="15"/>
  <c r="AN755" i="16" s="1"/>
  <c r="AN756" i="15"/>
  <c r="AM755" i="16" s="1"/>
  <c r="AF760" i="15"/>
  <c r="AM760" i="15"/>
  <c r="AL759" i="16" s="1"/>
  <c r="AO760" i="15"/>
  <c r="AN759" i="16" s="1"/>
  <c r="AN760" i="15"/>
  <c r="AM759" i="16" s="1"/>
  <c r="AF764" i="15"/>
  <c r="AM764" i="15"/>
  <c r="AL763" i="16" s="1"/>
  <c r="AO764" i="15"/>
  <c r="AN763" i="16" s="1"/>
  <c r="AN764" i="15"/>
  <c r="AM763" i="16" s="1"/>
  <c r="AF768" i="15"/>
  <c r="AM768" i="15"/>
  <c r="AL767" i="16" s="1"/>
  <c r="AN768" i="15"/>
  <c r="AM767" i="16" s="1"/>
  <c r="AF775" i="15"/>
  <c r="AM775" i="15"/>
  <c r="AL774" i="16" s="1"/>
  <c r="AO775" i="15"/>
  <c r="AN774" i="16" s="1"/>
  <c r="AN775" i="15"/>
  <c r="AM774" i="16" s="1"/>
  <c r="AF794" i="15"/>
  <c r="AM794" i="15"/>
  <c r="AL793" i="16" s="1"/>
  <c r="AO794" i="15"/>
  <c r="AN793" i="16" s="1"/>
  <c r="AN794" i="15"/>
  <c r="AM793" i="16" s="1"/>
  <c r="AF798" i="15"/>
  <c r="AM798" i="15"/>
  <c r="AL797" i="16" s="1"/>
  <c r="AO798" i="15"/>
  <c r="AN797" i="16" s="1"/>
  <c r="AN798" i="15"/>
  <c r="AM797" i="16" s="1"/>
  <c r="AF802" i="15"/>
  <c r="AM802" i="15"/>
  <c r="AL801" i="16" s="1"/>
  <c r="AO802" i="15"/>
  <c r="AN801" i="16" s="1"/>
  <c r="AN802" i="15"/>
  <c r="AM801" i="16" s="1"/>
  <c r="AF806" i="15"/>
  <c r="AM806" i="15"/>
  <c r="AL805" i="16" s="1"/>
  <c r="AO806" i="15"/>
  <c r="AN805" i="16" s="1"/>
  <c r="AN806" i="15"/>
  <c r="AM805" i="16" s="1"/>
  <c r="AF810" i="15"/>
  <c r="AM810" i="15"/>
  <c r="AL809" i="16" s="1"/>
  <c r="AO810" i="15"/>
  <c r="AN809" i="16" s="1"/>
  <c r="AN810" i="15"/>
  <c r="AM809" i="16" s="1"/>
  <c r="AF814" i="15"/>
  <c r="AM814" i="15"/>
  <c r="AL813" i="16" s="1"/>
  <c r="AO814" i="15"/>
  <c r="AN813" i="16" s="1"/>
  <c r="AN814" i="15"/>
  <c r="AM813" i="16" s="1"/>
  <c r="AF818" i="15"/>
  <c r="AM818" i="15"/>
  <c r="AL817" i="16" s="1"/>
  <c r="AO818" i="15"/>
  <c r="AN817" i="16" s="1"/>
  <c r="AN818" i="15"/>
  <c r="AM817" i="16" s="1"/>
  <c r="AF13" i="15"/>
  <c r="AM13" i="15"/>
  <c r="AL12" i="16" s="1"/>
  <c r="AO13" i="15"/>
  <c r="AN12" i="16" s="1"/>
  <c r="AN13" i="15"/>
  <c r="AM12" i="16" s="1"/>
  <c r="AF36" i="15"/>
  <c r="AM36" i="15"/>
  <c r="AL35" i="16" s="1"/>
  <c r="AO36" i="15"/>
  <c r="AN35" i="16" s="1"/>
  <c r="AN36" i="15"/>
  <c r="AM35" i="16" s="1"/>
  <c r="AF124" i="15"/>
  <c r="AM124" i="15"/>
  <c r="AL123" i="16" s="1"/>
  <c r="AO124" i="15"/>
  <c r="AN123" i="16" s="1"/>
  <c r="AN124" i="15"/>
  <c r="AM123" i="16" s="1"/>
  <c r="AF156" i="15"/>
  <c r="AM156" i="15"/>
  <c r="AL155" i="16" s="1"/>
  <c r="AO156" i="15"/>
  <c r="AN155" i="16" s="1"/>
  <c r="AN156" i="15"/>
  <c r="AM155" i="16" s="1"/>
  <c r="AF174" i="15"/>
  <c r="AM174" i="15"/>
  <c r="AL173" i="16" s="1"/>
  <c r="AN174" i="15"/>
  <c r="AM173" i="16" s="1"/>
  <c r="AF29" i="15"/>
  <c r="AM29" i="15"/>
  <c r="AL28" i="16" s="1"/>
  <c r="AO29" i="15"/>
  <c r="AN28" i="16" s="1"/>
  <c r="AN29" i="15"/>
  <c r="AM28" i="16" s="1"/>
  <c r="AF118" i="15"/>
  <c r="AM118" i="15"/>
  <c r="AL117" i="16" s="1"/>
  <c r="AO118" i="15"/>
  <c r="AN117" i="16" s="1"/>
  <c r="AN118" i="15"/>
  <c r="AM117" i="16" s="1"/>
  <c r="AF163" i="15"/>
  <c r="AM163" i="15"/>
  <c r="AL162" i="16" s="1"/>
  <c r="AO163" i="15"/>
  <c r="AN162" i="16" s="1"/>
  <c r="AN163" i="15"/>
  <c r="AM162" i="16" s="1"/>
  <c r="AF201" i="15"/>
  <c r="AM201" i="15"/>
  <c r="AL200" i="16" s="1"/>
  <c r="AO201" i="15"/>
  <c r="AN200" i="16" s="1"/>
  <c r="AN201" i="15"/>
  <c r="AM200" i="16" s="1"/>
  <c r="AF234" i="15"/>
  <c r="AM234" i="15"/>
  <c r="AL233" i="16" s="1"/>
  <c r="AO234" i="15"/>
  <c r="AN233" i="16" s="1"/>
  <c r="AN234" i="15"/>
  <c r="AM233" i="16" s="1"/>
  <c r="AF7" i="15"/>
  <c r="AN7" i="15"/>
  <c r="AM7" i="15"/>
  <c r="AF11" i="15"/>
  <c r="AM11" i="15"/>
  <c r="AL10" i="16" s="1"/>
  <c r="AO11" i="15"/>
  <c r="AN10" i="16" s="1"/>
  <c r="AN11" i="15"/>
  <c r="AM10" i="16" s="1"/>
  <c r="AF18" i="15"/>
  <c r="AM18" i="15"/>
  <c r="AL17" i="16" s="1"/>
  <c r="AO18" i="15"/>
  <c r="AN17" i="16" s="1"/>
  <c r="AN18" i="15"/>
  <c r="AM17" i="16" s="1"/>
  <c r="AF25" i="15"/>
  <c r="AM25" i="15"/>
  <c r="AL24" i="16" s="1"/>
  <c r="AO25" i="15"/>
  <c r="AN24" i="16" s="1"/>
  <c r="AN25" i="15"/>
  <c r="AM24" i="16" s="1"/>
  <c r="AF34" i="15"/>
  <c r="AM34" i="15"/>
  <c r="AL33" i="16" s="1"/>
  <c r="AO34" i="15"/>
  <c r="AN33" i="16" s="1"/>
  <c r="AN34" i="15"/>
  <c r="AM33" i="16" s="1"/>
  <c r="AF43" i="15"/>
  <c r="AM43" i="15"/>
  <c r="AL42" i="16" s="1"/>
  <c r="AO43" i="15"/>
  <c r="AN42" i="16" s="1"/>
  <c r="AN43" i="15"/>
  <c r="AM42" i="16" s="1"/>
  <c r="AF51" i="15"/>
  <c r="AM51" i="15"/>
  <c r="AL50" i="16" s="1"/>
  <c r="AO51" i="15"/>
  <c r="AN50" i="16" s="1"/>
  <c r="AN51" i="15"/>
  <c r="AM50" i="16" s="1"/>
  <c r="AF57" i="15"/>
  <c r="AM57" i="15"/>
  <c r="AL56" i="16" s="1"/>
  <c r="AO57" i="15"/>
  <c r="AN56" i="16" s="1"/>
  <c r="AN57" i="15"/>
  <c r="AM56" i="16" s="1"/>
  <c r="AF65" i="15"/>
  <c r="AM65" i="15"/>
  <c r="AL64" i="16" s="1"/>
  <c r="AO65" i="15"/>
  <c r="AN64" i="16" s="1"/>
  <c r="AN65" i="15"/>
  <c r="AM64" i="16" s="1"/>
  <c r="AF70" i="15"/>
  <c r="AM70" i="15"/>
  <c r="AL69" i="16" s="1"/>
  <c r="AO70" i="15"/>
  <c r="AN69" i="16" s="1"/>
  <c r="AN70" i="15"/>
  <c r="AM69" i="16" s="1"/>
  <c r="AF74" i="15"/>
  <c r="AM74" i="15"/>
  <c r="AL73" i="16" s="1"/>
  <c r="AO74" i="15"/>
  <c r="AN73" i="16" s="1"/>
  <c r="AN74" i="15"/>
  <c r="AM73" i="16" s="1"/>
  <c r="AF81" i="15"/>
  <c r="AM81" i="15"/>
  <c r="AL80" i="16" s="1"/>
  <c r="AO81" i="15"/>
  <c r="AN80" i="16" s="1"/>
  <c r="AN81" i="15"/>
  <c r="AM80" i="16" s="1"/>
  <c r="AF88" i="15"/>
  <c r="AM88" i="15"/>
  <c r="AL87" i="16" s="1"/>
  <c r="AO88" i="15"/>
  <c r="AN87" i="16" s="1"/>
  <c r="AN88" i="15"/>
  <c r="AM87" i="16" s="1"/>
  <c r="AF90" i="15"/>
  <c r="AM90" i="15"/>
  <c r="AL89" i="16" s="1"/>
  <c r="AO90" i="15"/>
  <c r="AN89" i="16" s="1"/>
  <c r="AN90" i="15"/>
  <c r="AM89" i="16" s="1"/>
  <c r="AF94" i="15"/>
  <c r="AM94" i="15"/>
  <c r="AL93" i="16" s="1"/>
  <c r="AO94" i="15"/>
  <c r="AN93" i="16" s="1"/>
  <c r="AN94" i="15"/>
  <c r="AM93" i="16" s="1"/>
  <c r="AF101" i="15"/>
  <c r="AM101" i="15"/>
  <c r="AL100" i="16" s="1"/>
  <c r="AO101" i="15"/>
  <c r="AN100" i="16" s="1"/>
  <c r="AN101" i="15"/>
  <c r="AM100" i="16" s="1"/>
  <c r="AF106" i="15"/>
  <c r="AM106" i="15"/>
  <c r="AL105" i="16" s="1"/>
  <c r="AN106" i="15"/>
  <c r="AM105" i="16" s="1"/>
  <c r="AF113" i="15"/>
  <c r="AM113" i="15"/>
  <c r="AL112" i="16" s="1"/>
  <c r="AO113" i="15"/>
  <c r="AN112" i="16" s="1"/>
  <c r="AN113" i="15"/>
  <c r="AM112" i="16" s="1"/>
  <c r="AF120" i="15"/>
  <c r="AM120" i="15"/>
  <c r="AL119" i="16" s="1"/>
  <c r="AO120" i="15"/>
  <c r="AN119" i="16" s="1"/>
  <c r="AN120" i="15"/>
  <c r="AM119" i="16" s="1"/>
  <c r="AF131" i="15"/>
  <c r="AM131" i="15"/>
  <c r="AL130" i="16" s="1"/>
  <c r="AN131" i="15"/>
  <c r="AM130" i="16" s="1"/>
  <c r="AF134" i="15"/>
  <c r="AM134" i="15"/>
  <c r="AL133" i="16" s="1"/>
  <c r="AO134" i="15"/>
  <c r="AN133" i="16" s="1"/>
  <c r="AN134" i="15"/>
  <c r="AM133" i="16" s="1"/>
  <c r="AF140" i="15"/>
  <c r="AM140" i="15"/>
  <c r="AL139" i="16" s="1"/>
  <c r="AO140" i="15"/>
  <c r="AN139" i="16" s="1"/>
  <c r="AN140" i="15"/>
  <c r="AM139" i="16" s="1"/>
  <c r="AF144" i="15"/>
  <c r="AM144" i="15"/>
  <c r="AL143" i="16" s="1"/>
  <c r="AO144" i="15"/>
  <c r="AN143" i="16" s="1"/>
  <c r="AN144" i="15"/>
  <c r="AM143" i="16" s="1"/>
  <c r="AF150" i="15"/>
  <c r="AM150" i="15"/>
  <c r="AL149" i="16" s="1"/>
  <c r="AO150" i="15"/>
  <c r="AN149" i="16" s="1"/>
  <c r="AN150" i="15"/>
  <c r="AM149" i="16" s="1"/>
  <c r="AF153" i="15"/>
  <c r="AM153" i="15"/>
  <c r="AL152" i="16" s="1"/>
  <c r="AO153" i="15"/>
  <c r="AN152" i="16" s="1"/>
  <c r="AN153" i="15"/>
  <c r="AM152" i="16" s="1"/>
  <c r="AF164" i="15"/>
  <c r="AM164" i="15"/>
  <c r="AL163" i="16" s="1"/>
  <c r="AO164" i="15"/>
  <c r="AN163" i="16" s="1"/>
  <c r="AN164" i="15"/>
  <c r="AM163" i="16" s="1"/>
  <c r="AF167" i="15"/>
  <c r="AM167" i="15"/>
  <c r="AL166" i="16" s="1"/>
  <c r="AO167" i="15"/>
  <c r="AN166" i="16" s="1"/>
  <c r="AN167" i="15"/>
  <c r="AM166" i="16" s="1"/>
  <c r="AF170" i="15"/>
  <c r="AM170" i="15"/>
  <c r="AL169" i="16" s="1"/>
  <c r="AO170" i="15"/>
  <c r="AN169" i="16" s="1"/>
  <c r="AN170" i="15"/>
  <c r="AM169" i="16" s="1"/>
  <c r="AF176" i="15"/>
  <c r="AM176" i="15"/>
  <c r="AL175" i="16" s="1"/>
  <c r="AO176" i="15"/>
  <c r="AN175" i="16" s="1"/>
  <c r="AN176" i="15"/>
  <c r="AM175" i="16" s="1"/>
  <c r="AF178" i="15"/>
  <c r="AM178" i="15"/>
  <c r="AL177" i="16" s="1"/>
  <c r="AN178" i="15"/>
  <c r="AM177" i="16" s="1"/>
  <c r="AF180" i="15"/>
  <c r="AM180" i="15"/>
  <c r="AL179" i="16" s="1"/>
  <c r="AN180" i="15"/>
  <c r="AM179" i="16" s="1"/>
  <c r="AF182" i="15"/>
  <c r="AM182" i="15"/>
  <c r="AL181" i="16" s="1"/>
  <c r="AO182" i="15"/>
  <c r="AN181" i="16" s="1"/>
  <c r="AN182" i="15"/>
  <c r="AM181" i="16" s="1"/>
  <c r="AF184" i="15"/>
  <c r="AM184" i="15"/>
  <c r="AL183" i="16" s="1"/>
  <c r="AN184" i="15"/>
  <c r="AM183" i="16" s="1"/>
  <c r="AF186" i="15"/>
  <c r="AM186" i="15"/>
  <c r="AL185" i="16" s="1"/>
  <c r="AO186" i="15"/>
  <c r="AN185" i="16" s="1"/>
  <c r="AN186" i="15"/>
  <c r="AM185" i="16" s="1"/>
  <c r="AF193" i="15"/>
  <c r="AM193" i="15"/>
  <c r="AL192" i="16" s="1"/>
  <c r="AO193" i="15"/>
  <c r="AN192" i="16" s="1"/>
  <c r="AN193" i="15"/>
  <c r="AM192" i="16" s="1"/>
  <c r="AF195" i="15"/>
  <c r="AM195" i="15"/>
  <c r="AL194" i="16" s="1"/>
  <c r="AO195" i="15"/>
  <c r="AN194" i="16" s="1"/>
  <c r="AN195" i="15"/>
  <c r="AM194" i="16" s="1"/>
  <c r="AF203" i="15"/>
  <c r="AM203" i="15"/>
  <c r="AL202" i="16" s="1"/>
  <c r="AO203" i="15"/>
  <c r="AN202" i="16" s="1"/>
  <c r="AN203" i="15"/>
  <c r="AM202" i="16" s="1"/>
  <c r="AF206" i="15"/>
  <c r="AM206" i="15"/>
  <c r="AL205" i="16" s="1"/>
  <c r="AO206" i="15"/>
  <c r="AN205" i="16" s="1"/>
  <c r="AN206" i="15"/>
  <c r="AM205" i="16" s="1"/>
  <c r="AF208" i="15"/>
  <c r="AM208" i="15"/>
  <c r="AL207" i="16" s="1"/>
  <c r="AO208" i="15"/>
  <c r="AN207" i="16" s="1"/>
  <c r="AN208" i="15"/>
  <c r="AM207" i="16" s="1"/>
  <c r="AF214" i="15"/>
  <c r="AM214" i="15"/>
  <c r="AL213" i="16" s="1"/>
  <c r="AO214" i="15"/>
  <c r="AN213" i="16" s="1"/>
  <c r="AN214" i="15"/>
  <c r="AM213" i="16" s="1"/>
  <c r="AF220" i="15"/>
  <c r="AM220" i="15"/>
  <c r="AL219" i="16" s="1"/>
  <c r="AN220" i="15"/>
  <c r="AM219" i="16" s="1"/>
  <c r="AF222" i="15"/>
  <c r="AM222" i="15"/>
  <c r="AL221" i="16" s="1"/>
  <c r="AO222" i="15"/>
  <c r="AN221" i="16" s="1"/>
  <c r="AN222" i="15"/>
  <c r="AM221" i="16" s="1"/>
  <c r="AF225" i="15"/>
  <c r="AM225" i="15"/>
  <c r="AL224" i="16" s="1"/>
  <c r="AO225" i="15"/>
  <c r="AN224" i="16" s="1"/>
  <c r="AN225" i="15"/>
  <c r="AM224" i="16" s="1"/>
  <c r="AF227" i="15"/>
  <c r="AM227" i="15"/>
  <c r="AL226" i="16" s="1"/>
  <c r="AO227" i="15"/>
  <c r="AN226" i="16" s="1"/>
  <c r="AN227" i="15"/>
  <c r="AM226" i="16" s="1"/>
  <c r="AF231" i="15"/>
  <c r="AM231" i="15"/>
  <c r="AL230" i="16" s="1"/>
  <c r="AN231" i="15"/>
  <c r="AM230" i="16" s="1"/>
  <c r="AF233" i="15"/>
  <c r="AM233" i="15"/>
  <c r="AL232" i="16" s="1"/>
  <c r="AO233" i="15"/>
  <c r="AN232" i="16" s="1"/>
  <c r="AN233" i="15"/>
  <c r="AM232" i="16" s="1"/>
  <c r="AF236" i="15"/>
  <c r="AM236" i="15"/>
  <c r="AL235" i="16" s="1"/>
  <c r="AO236" i="15"/>
  <c r="AN235" i="16" s="1"/>
  <c r="AN236" i="15"/>
  <c r="AM235" i="16" s="1"/>
  <c r="AF241" i="15"/>
  <c r="AM241" i="15"/>
  <c r="AL240" i="16" s="1"/>
  <c r="AO241" i="15"/>
  <c r="AN240" i="16" s="1"/>
  <c r="AN241" i="15"/>
  <c r="AM240" i="16" s="1"/>
  <c r="AF521" i="15"/>
  <c r="AM521" i="15"/>
  <c r="AL520" i="16" s="1"/>
  <c r="AO521" i="15"/>
  <c r="AN520" i="16" s="1"/>
  <c r="AN521" i="15"/>
  <c r="AM520" i="16" s="1"/>
  <c r="AF568" i="15"/>
  <c r="AM568" i="15"/>
  <c r="AL567" i="16" s="1"/>
  <c r="AO568" i="15"/>
  <c r="AN567" i="16" s="1"/>
  <c r="AN568" i="15"/>
  <c r="AM567" i="16" s="1"/>
  <c r="AF773" i="15"/>
  <c r="AM773" i="15"/>
  <c r="AL772" i="16" s="1"/>
  <c r="AO773" i="15"/>
  <c r="AN772" i="16" s="1"/>
  <c r="AN773" i="15"/>
  <c r="AM772" i="16" s="1"/>
  <c r="AF776" i="15"/>
  <c r="AM776" i="15"/>
  <c r="AL775" i="16" s="1"/>
  <c r="AO776" i="15"/>
  <c r="AN775" i="16" s="1"/>
  <c r="AN776" i="15"/>
  <c r="AM775" i="16" s="1"/>
  <c r="AF779" i="15"/>
  <c r="AM779" i="15"/>
  <c r="AL778" i="16" s="1"/>
  <c r="AO779" i="15"/>
  <c r="AN778" i="16" s="1"/>
  <c r="AN779" i="15"/>
  <c r="AM778" i="16" s="1"/>
  <c r="AF784" i="15"/>
  <c r="AM784" i="15"/>
  <c r="AL783" i="16" s="1"/>
  <c r="AO784" i="15"/>
  <c r="AN783" i="16" s="1"/>
  <c r="AN784" i="15"/>
  <c r="AM783" i="16" s="1"/>
  <c r="AF790" i="15"/>
  <c r="AM790" i="15"/>
  <c r="AL789" i="16" s="1"/>
  <c r="AO790" i="15"/>
  <c r="AN789" i="16" s="1"/>
  <c r="AN790" i="15"/>
  <c r="AM789" i="16" s="1"/>
  <c r="AF22" i="15"/>
  <c r="AM22" i="15"/>
  <c r="AL21" i="16" s="1"/>
  <c r="AO22" i="15"/>
  <c r="AN21" i="16" s="1"/>
  <c r="AN22" i="15"/>
  <c r="AM21" i="16" s="1"/>
  <c r="AF33" i="15"/>
  <c r="AM33" i="15"/>
  <c r="AL32" i="16" s="1"/>
  <c r="AO33" i="15"/>
  <c r="AN32" i="16" s="1"/>
  <c r="AN33" i="15"/>
  <c r="AM32" i="16" s="1"/>
  <c r="AF53" i="15"/>
  <c r="AM53" i="15"/>
  <c r="AL52" i="16" s="1"/>
  <c r="AO53" i="15"/>
  <c r="AN52" i="16" s="1"/>
  <c r="AN53" i="15"/>
  <c r="AM52" i="16" s="1"/>
  <c r="AF64" i="15"/>
  <c r="AM64" i="15"/>
  <c r="AL63" i="16" s="1"/>
  <c r="AO64" i="15"/>
  <c r="AN63" i="16" s="1"/>
  <c r="AN64" i="15"/>
  <c r="AM63" i="16" s="1"/>
  <c r="AF71" i="15"/>
  <c r="AM71" i="15"/>
  <c r="AL70" i="16" s="1"/>
  <c r="AO71" i="15"/>
  <c r="AN70" i="16" s="1"/>
  <c r="AN71" i="15"/>
  <c r="AM70" i="16" s="1"/>
  <c r="AF75" i="15"/>
  <c r="AM75" i="15"/>
  <c r="AL74" i="16" s="1"/>
  <c r="AO75" i="15"/>
  <c r="AN74" i="16" s="1"/>
  <c r="AN75" i="15"/>
  <c r="AM74" i="16" s="1"/>
  <c r="AF79" i="15"/>
  <c r="AM79" i="15"/>
  <c r="AL78" i="16" s="1"/>
  <c r="AO79" i="15"/>
  <c r="AN78" i="16" s="1"/>
  <c r="AN79" i="15"/>
  <c r="AM78" i="16" s="1"/>
  <c r="AF84" i="15"/>
  <c r="AM84" i="15"/>
  <c r="AL83" i="16" s="1"/>
  <c r="AN84" i="15"/>
  <c r="AM83" i="16" s="1"/>
  <c r="AF95" i="15"/>
  <c r="AM95" i="15"/>
  <c r="AL94" i="16" s="1"/>
  <c r="AO95" i="15"/>
  <c r="AN94" i="16" s="1"/>
  <c r="AN95" i="15"/>
  <c r="AM94" i="16" s="1"/>
  <c r="AF100" i="15"/>
  <c r="AM100" i="15"/>
  <c r="AL99" i="16" s="1"/>
  <c r="AO100" i="15"/>
  <c r="AN99" i="16" s="1"/>
  <c r="AN100" i="15"/>
  <c r="AM99" i="16" s="1"/>
  <c r="AF107" i="15"/>
  <c r="AM107" i="15"/>
  <c r="AL106" i="16" s="1"/>
  <c r="AO107" i="15"/>
  <c r="AN106" i="16" s="1"/>
  <c r="AN107" i="15"/>
  <c r="AM106" i="16" s="1"/>
  <c r="AF111" i="15"/>
  <c r="AM111" i="15"/>
  <c r="AL110" i="16" s="1"/>
  <c r="AO111" i="15"/>
  <c r="AN110" i="16" s="1"/>
  <c r="AN111" i="15"/>
  <c r="AM110" i="16" s="1"/>
  <c r="AF125" i="15"/>
  <c r="AM125" i="15"/>
  <c r="AL124" i="16" s="1"/>
  <c r="AO125" i="15"/>
  <c r="AN124" i="16" s="1"/>
  <c r="AN125" i="15"/>
  <c r="AM124" i="16" s="1"/>
  <c r="AF133" i="15"/>
  <c r="AM133" i="15"/>
  <c r="AL132" i="16" s="1"/>
  <c r="AN133" i="15"/>
  <c r="AM132" i="16" s="1"/>
  <c r="AF137" i="15"/>
  <c r="AM137" i="15"/>
  <c r="AL136" i="16" s="1"/>
  <c r="AN137" i="15"/>
  <c r="AM136" i="16" s="1"/>
  <c r="AF143" i="15"/>
  <c r="AM143" i="15"/>
  <c r="AL142" i="16" s="1"/>
  <c r="AN143" i="15"/>
  <c r="AM142" i="16" s="1"/>
  <c r="AF154" i="15"/>
  <c r="AM154" i="15"/>
  <c r="AL153" i="16" s="1"/>
  <c r="AO154" i="15"/>
  <c r="AN153" i="16" s="1"/>
  <c r="AN154" i="15"/>
  <c r="AM153" i="16" s="1"/>
  <c r="AF157" i="15"/>
  <c r="AM157" i="15"/>
  <c r="AL156" i="16" s="1"/>
  <c r="AO157" i="15"/>
  <c r="AN156" i="16" s="1"/>
  <c r="AN157" i="15"/>
  <c r="AM156" i="16" s="1"/>
  <c r="AF168" i="15"/>
  <c r="AM168" i="15"/>
  <c r="AL167" i="16" s="1"/>
  <c r="AO168" i="15"/>
  <c r="AN167" i="16" s="1"/>
  <c r="AN168" i="15"/>
  <c r="AM167" i="16" s="1"/>
  <c r="AF190" i="15"/>
  <c r="AM190" i="15"/>
  <c r="AL189" i="16" s="1"/>
  <c r="AO190" i="15"/>
  <c r="AN189" i="16" s="1"/>
  <c r="AN190" i="15"/>
  <c r="AM189" i="16" s="1"/>
  <c r="AF198" i="15"/>
  <c r="AM198" i="15"/>
  <c r="AL197" i="16" s="1"/>
  <c r="AO198" i="15"/>
  <c r="AN197" i="16" s="1"/>
  <c r="AN198" i="15"/>
  <c r="AM197" i="16" s="1"/>
  <c r="AF204" i="15"/>
  <c r="AM204" i="15"/>
  <c r="AL203" i="16" s="1"/>
  <c r="AO204" i="15"/>
  <c r="AN203" i="16" s="1"/>
  <c r="AN204" i="15"/>
  <c r="AM203" i="16" s="1"/>
  <c r="AF212" i="15"/>
  <c r="AM212" i="15"/>
  <c r="AL211" i="16" s="1"/>
  <c r="AO212" i="15"/>
  <c r="AN211" i="16" s="1"/>
  <c r="AN212" i="15"/>
  <c r="AM211" i="16" s="1"/>
  <c r="AF218" i="15"/>
  <c r="AM218" i="15"/>
  <c r="AL217" i="16" s="1"/>
  <c r="AN218" i="15"/>
  <c r="AM217" i="16" s="1"/>
  <c r="AF228" i="15"/>
  <c r="AM228" i="15"/>
  <c r="AL227" i="16" s="1"/>
  <c r="AO228" i="15"/>
  <c r="AN227" i="16" s="1"/>
  <c r="AN228" i="15"/>
  <c r="AM227" i="16" s="1"/>
  <c r="AF237" i="15"/>
  <c r="AM237" i="15"/>
  <c r="AL236" i="16" s="1"/>
  <c r="AO237" i="15"/>
  <c r="AN236" i="16" s="1"/>
  <c r="AN237" i="15"/>
  <c r="AM236" i="16" s="1"/>
  <c r="AF240" i="15"/>
  <c r="AM240" i="15"/>
  <c r="AL239" i="16" s="1"/>
  <c r="AO240" i="15"/>
  <c r="AN239" i="16" s="1"/>
  <c r="AN240" i="15"/>
  <c r="AM239" i="16" s="1"/>
  <c r="AF786" i="15"/>
  <c r="AM786" i="15"/>
  <c r="AL785" i="16" s="1"/>
  <c r="AO786" i="15"/>
  <c r="AN785" i="16" s="1"/>
  <c r="AN786" i="15"/>
  <c r="AM785" i="16" s="1"/>
  <c r="AF244" i="15"/>
  <c r="AM244" i="15"/>
  <c r="AL243" i="16" s="1"/>
  <c r="AO244" i="15"/>
  <c r="AN243" i="16" s="1"/>
  <c r="AN244" i="15"/>
  <c r="AM243" i="16" s="1"/>
  <c r="AF246" i="15"/>
  <c r="AM246" i="15"/>
  <c r="AL245" i="16" s="1"/>
  <c r="AO246" i="15"/>
  <c r="AN245" i="16" s="1"/>
  <c r="AN246" i="15"/>
  <c r="AM245" i="16" s="1"/>
  <c r="AF248" i="15"/>
  <c r="AM248" i="15"/>
  <c r="AL247" i="16" s="1"/>
  <c r="AO248" i="15"/>
  <c r="AN247" i="16" s="1"/>
  <c r="AN248" i="15"/>
  <c r="AM247" i="16" s="1"/>
  <c r="AF250" i="15"/>
  <c r="AM250" i="15"/>
  <c r="AL249" i="16" s="1"/>
  <c r="AO250" i="15"/>
  <c r="AN249" i="16" s="1"/>
  <c r="AN250" i="15"/>
  <c r="AM249" i="16" s="1"/>
  <c r="AF252" i="15"/>
  <c r="AM252" i="15"/>
  <c r="AL251" i="16" s="1"/>
  <c r="AO252" i="15"/>
  <c r="AN251" i="16" s="1"/>
  <c r="AN252" i="15"/>
  <c r="AM251" i="16" s="1"/>
  <c r="AF254" i="15"/>
  <c r="AM254" i="15"/>
  <c r="AL253" i="16" s="1"/>
  <c r="AO254" i="15"/>
  <c r="AN253" i="16" s="1"/>
  <c r="AN254" i="15"/>
  <c r="AM253" i="16" s="1"/>
  <c r="AF256" i="15"/>
  <c r="AM256" i="15"/>
  <c r="AL255" i="16" s="1"/>
  <c r="AO256" i="15"/>
  <c r="AN255" i="16" s="1"/>
  <c r="AN256" i="15"/>
  <c r="AM255" i="16" s="1"/>
  <c r="AF258" i="15"/>
  <c r="AM258" i="15"/>
  <c r="AL257" i="16" s="1"/>
  <c r="AO258" i="15"/>
  <c r="AN257" i="16" s="1"/>
  <c r="AN258" i="15"/>
  <c r="AM257" i="16" s="1"/>
  <c r="AF260" i="15"/>
  <c r="AM260" i="15"/>
  <c r="AL259" i="16" s="1"/>
  <c r="AO260" i="15"/>
  <c r="AN259" i="16" s="1"/>
  <c r="AN260" i="15"/>
  <c r="AM259" i="16" s="1"/>
  <c r="AF262" i="15"/>
  <c r="AM262" i="15"/>
  <c r="AL261" i="16" s="1"/>
  <c r="AO262" i="15"/>
  <c r="AN261" i="16" s="1"/>
  <c r="AN262" i="15"/>
  <c r="AM261" i="16" s="1"/>
  <c r="AF264" i="15"/>
  <c r="AM264" i="15"/>
  <c r="AL263" i="16" s="1"/>
  <c r="AO264" i="15"/>
  <c r="AN263" i="16" s="1"/>
  <c r="AN264" i="15"/>
  <c r="AM263" i="16" s="1"/>
  <c r="AF266" i="15"/>
  <c r="AM266" i="15"/>
  <c r="AL265" i="16" s="1"/>
  <c r="AO266" i="15"/>
  <c r="AN265" i="16" s="1"/>
  <c r="AN266" i="15"/>
  <c r="AM265" i="16" s="1"/>
  <c r="AF268" i="15"/>
  <c r="AM268" i="15"/>
  <c r="AL267" i="16" s="1"/>
  <c r="AO268" i="15"/>
  <c r="AN267" i="16" s="1"/>
  <c r="AN268" i="15"/>
  <c r="AM267" i="16" s="1"/>
  <c r="AF270" i="15"/>
  <c r="AM270" i="15"/>
  <c r="AL269" i="16" s="1"/>
  <c r="AO270" i="15"/>
  <c r="AN269" i="16" s="1"/>
  <c r="AN270" i="15"/>
  <c r="AM269" i="16" s="1"/>
  <c r="AF272" i="15"/>
  <c r="AM272" i="15"/>
  <c r="AL271" i="16" s="1"/>
  <c r="AO272" i="15"/>
  <c r="AN271" i="16" s="1"/>
  <c r="AN272" i="15"/>
  <c r="AM271" i="16" s="1"/>
  <c r="AF274" i="15"/>
  <c r="AM274" i="15"/>
  <c r="AL273" i="16" s="1"/>
  <c r="AO274" i="15"/>
  <c r="AN273" i="16" s="1"/>
  <c r="AN274" i="15"/>
  <c r="AM273" i="16" s="1"/>
  <c r="AF276" i="15"/>
  <c r="AM276" i="15"/>
  <c r="AL275" i="16" s="1"/>
  <c r="AO276" i="15"/>
  <c r="AN275" i="16" s="1"/>
  <c r="AN276" i="15"/>
  <c r="AM275" i="16" s="1"/>
  <c r="AF278" i="15"/>
  <c r="AM278" i="15"/>
  <c r="AL277" i="16" s="1"/>
  <c r="AO278" i="15"/>
  <c r="AN277" i="16" s="1"/>
  <c r="AN278" i="15"/>
  <c r="AM277" i="16" s="1"/>
  <c r="AF280" i="15"/>
  <c r="AM280" i="15"/>
  <c r="AL279" i="16" s="1"/>
  <c r="AO280" i="15"/>
  <c r="AN279" i="16" s="1"/>
  <c r="AN280" i="15"/>
  <c r="AM279" i="16" s="1"/>
  <c r="AF282" i="15"/>
  <c r="AM282" i="15"/>
  <c r="AL281" i="16" s="1"/>
  <c r="AO282" i="15"/>
  <c r="AN281" i="16" s="1"/>
  <c r="AN282" i="15"/>
  <c r="AM281" i="16" s="1"/>
  <c r="AF284" i="15"/>
  <c r="AM284" i="15"/>
  <c r="AL283" i="16" s="1"/>
  <c r="AO284" i="15"/>
  <c r="AN283" i="16" s="1"/>
  <c r="AN284" i="15"/>
  <c r="AM283" i="16" s="1"/>
  <c r="AF286" i="15"/>
  <c r="AM286" i="15"/>
  <c r="AL285" i="16" s="1"/>
  <c r="AO286" i="15"/>
  <c r="AN285" i="16" s="1"/>
  <c r="AN286" i="15"/>
  <c r="AM285" i="16" s="1"/>
  <c r="AF288" i="15"/>
  <c r="AM288" i="15"/>
  <c r="AL287" i="16" s="1"/>
  <c r="AO288" i="15"/>
  <c r="AN287" i="16" s="1"/>
  <c r="AN288" i="15"/>
  <c r="AM287" i="16" s="1"/>
  <c r="AF290" i="15"/>
  <c r="AM290" i="15"/>
  <c r="AL289" i="16" s="1"/>
  <c r="AO290" i="15"/>
  <c r="AN289" i="16" s="1"/>
  <c r="AN290" i="15"/>
  <c r="AM289" i="16" s="1"/>
  <c r="AF292" i="15"/>
  <c r="AM292" i="15"/>
  <c r="AL291" i="16" s="1"/>
  <c r="AO292" i="15"/>
  <c r="AN291" i="16" s="1"/>
  <c r="AN292" i="15"/>
  <c r="AM291" i="16" s="1"/>
  <c r="AF294" i="15"/>
  <c r="AM294" i="15"/>
  <c r="AL293" i="16" s="1"/>
  <c r="AO294" i="15"/>
  <c r="AN293" i="16" s="1"/>
  <c r="AN294" i="15"/>
  <c r="AM293" i="16" s="1"/>
  <c r="AF296" i="15"/>
  <c r="AM296" i="15"/>
  <c r="AL295" i="16" s="1"/>
  <c r="AO296" i="15"/>
  <c r="AN295" i="16" s="1"/>
  <c r="AN296" i="15"/>
  <c r="AM295" i="16" s="1"/>
  <c r="AF298" i="15"/>
  <c r="AM298" i="15"/>
  <c r="AL297" i="16" s="1"/>
  <c r="AO298" i="15"/>
  <c r="AN297" i="16" s="1"/>
  <c r="AN298" i="15"/>
  <c r="AM297" i="16" s="1"/>
  <c r="AF300" i="15"/>
  <c r="AM300" i="15"/>
  <c r="AL299" i="16" s="1"/>
  <c r="AO300" i="15"/>
  <c r="AN299" i="16" s="1"/>
  <c r="AN300" i="15"/>
  <c r="AM299" i="16" s="1"/>
  <c r="AF302" i="15"/>
  <c r="AM302" i="15"/>
  <c r="AL301" i="16" s="1"/>
  <c r="AO302" i="15"/>
  <c r="AN301" i="16" s="1"/>
  <c r="AN302" i="15"/>
  <c r="AM301" i="16" s="1"/>
  <c r="AF304" i="15"/>
  <c r="AM304" i="15"/>
  <c r="AL303" i="16" s="1"/>
  <c r="AO304" i="15"/>
  <c r="AN303" i="16" s="1"/>
  <c r="AN304" i="15"/>
  <c r="AM303" i="16" s="1"/>
  <c r="AF306" i="15"/>
  <c r="AM306" i="15"/>
  <c r="AL305" i="16" s="1"/>
  <c r="AO306" i="15"/>
  <c r="AN305" i="16" s="1"/>
  <c r="AN306" i="15"/>
  <c r="AM305" i="16" s="1"/>
  <c r="AF308" i="15"/>
  <c r="AM308" i="15"/>
  <c r="AL307" i="16" s="1"/>
  <c r="AO308" i="15"/>
  <c r="AN307" i="16" s="1"/>
  <c r="AN308" i="15"/>
  <c r="AM307" i="16" s="1"/>
  <c r="AF310" i="15"/>
  <c r="AM310" i="15"/>
  <c r="AL309" i="16" s="1"/>
  <c r="AO310" i="15"/>
  <c r="AN309" i="16" s="1"/>
  <c r="AN310" i="15"/>
  <c r="AM309" i="16" s="1"/>
  <c r="AF312" i="15"/>
  <c r="AM312" i="15"/>
  <c r="AL311" i="16" s="1"/>
  <c r="AO312" i="15"/>
  <c r="AN311" i="16" s="1"/>
  <c r="AN312" i="15"/>
  <c r="AM311" i="16" s="1"/>
  <c r="AF314" i="15"/>
  <c r="AM314" i="15"/>
  <c r="AL313" i="16" s="1"/>
  <c r="AO314" i="15"/>
  <c r="AN313" i="16" s="1"/>
  <c r="AN314" i="15"/>
  <c r="AM313" i="16" s="1"/>
  <c r="AF316" i="15"/>
  <c r="AM316" i="15"/>
  <c r="AL315" i="16" s="1"/>
  <c r="AO316" i="15"/>
  <c r="AN315" i="16" s="1"/>
  <c r="AN316" i="15"/>
  <c r="AM315" i="16" s="1"/>
  <c r="AF318" i="15"/>
  <c r="AM318" i="15"/>
  <c r="AL317" i="16" s="1"/>
  <c r="AO318" i="15"/>
  <c r="AN317" i="16" s="1"/>
  <c r="AN318" i="15"/>
  <c r="AM317" i="16" s="1"/>
  <c r="AF320" i="15"/>
  <c r="AM320" i="15"/>
  <c r="AL319" i="16" s="1"/>
  <c r="AO320" i="15"/>
  <c r="AN319" i="16" s="1"/>
  <c r="AN320" i="15"/>
  <c r="AM319" i="16" s="1"/>
  <c r="AF322" i="15"/>
  <c r="AM322" i="15"/>
  <c r="AL321" i="16" s="1"/>
  <c r="AO322" i="15"/>
  <c r="AN321" i="16" s="1"/>
  <c r="AN322" i="15"/>
  <c r="AM321" i="16" s="1"/>
  <c r="AF324" i="15"/>
  <c r="AM324" i="15"/>
  <c r="AL323" i="16" s="1"/>
  <c r="AO324" i="15"/>
  <c r="AN323" i="16" s="1"/>
  <c r="AN324" i="15"/>
  <c r="AM323" i="16" s="1"/>
  <c r="AF326" i="15"/>
  <c r="AM326" i="15"/>
  <c r="AL325" i="16" s="1"/>
  <c r="AO326" i="15"/>
  <c r="AN325" i="16" s="1"/>
  <c r="AN326" i="15"/>
  <c r="AM325" i="16" s="1"/>
  <c r="AF328" i="15"/>
  <c r="AM328" i="15"/>
  <c r="AL327" i="16" s="1"/>
  <c r="AO328" i="15"/>
  <c r="AN327" i="16" s="1"/>
  <c r="AN328" i="15"/>
  <c r="AM327" i="16" s="1"/>
  <c r="AF330" i="15"/>
  <c r="AM330" i="15"/>
  <c r="AL329" i="16" s="1"/>
  <c r="AO330" i="15"/>
  <c r="AN329" i="16" s="1"/>
  <c r="AN330" i="15"/>
  <c r="AM329" i="16" s="1"/>
  <c r="AF332" i="15"/>
  <c r="AM332" i="15"/>
  <c r="AL331" i="16" s="1"/>
  <c r="AO332" i="15"/>
  <c r="AN331" i="16" s="1"/>
  <c r="AN332" i="15"/>
  <c r="AM331" i="16" s="1"/>
  <c r="AF334" i="15"/>
  <c r="AM334" i="15"/>
  <c r="AL333" i="16" s="1"/>
  <c r="AO334" i="15"/>
  <c r="AN333" i="16" s="1"/>
  <c r="AN334" i="15"/>
  <c r="AM333" i="16" s="1"/>
  <c r="AF336" i="15"/>
  <c r="AM336" i="15"/>
  <c r="AL335" i="16" s="1"/>
  <c r="AO336" i="15"/>
  <c r="AN335" i="16" s="1"/>
  <c r="AN336" i="15"/>
  <c r="AM335" i="16" s="1"/>
  <c r="AF338" i="15"/>
  <c r="AM338" i="15"/>
  <c r="AL337" i="16" s="1"/>
  <c r="AO338" i="15"/>
  <c r="AN337" i="16" s="1"/>
  <c r="AN338" i="15"/>
  <c r="AM337" i="16" s="1"/>
  <c r="AF340" i="15"/>
  <c r="AM340" i="15"/>
  <c r="AL339" i="16" s="1"/>
  <c r="AO340" i="15"/>
  <c r="AN339" i="16" s="1"/>
  <c r="AN340" i="15"/>
  <c r="AM339" i="16" s="1"/>
  <c r="AF342" i="15"/>
  <c r="AM342" i="15"/>
  <c r="AL341" i="16" s="1"/>
  <c r="AO342" i="15"/>
  <c r="AN341" i="16" s="1"/>
  <c r="AN342" i="15"/>
  <c r="AM341" i="16" s="1"/>
  <c r="AF344" i="15"/>
  <c r="AM344" i="15"/>
  <c r="AL343" i="16" s="1"/>
  <c r="AO344" i="15"/>
  <c r="AN343" i="16" s="1"/>
  <c r="AN344" i="15"/>
  <c r="AM343" i="16" s="1"/>
  <c r="AF346" i="15"/>
  <c r="AM346" i="15"/>
  <c r="AL345" i="16" s="1"/>
  <c r="AO346" i="15"/>
  <c r="AN345" i="16" s="1"/>
  <c r="AN346" i="15"/>
  <c r="AM345" i="16" s="1"/>
  <c r="AF348" i="15"/>
  <c r="AM348" i="15"/>
  <c r="AL347" i="16" s="1"/>
  <c r="AO348" i="15"/>
  <c r="AN347" i="16" s="1"/>
  <c r="AN348" i="15"/>
  <c r="AM347" i="16" s="1"/>
  <c r="AF350" i="15"/>
  <c r="AM350" i="15"/>
  <c r="AL349" i="16" s="1"/>
  <c r="AO350" i="15"/>
  <c r="AN349" i="16" s="1"/>
  <c r="AN350" i="15"/>
  <c r="AM349" i="16" s="1"/>
  <c r="AF352" i="15"/>
  <c r="AM352" i="15"/>
  <c r="AL351" i="16" s="1"/>
  <c r="AO352" i="15"/>
  <c r="AN351" i="16" s="1"/>
  <c r="AN352" i="15"/>
  <c r="AM351" i="16" s="1"/>
  <c r="AF354" i="15"/>
  <c r="AM354" i="15"/>
  <c r="AL353" i="16" s="1"/>
  <c r="AO354" i="15"/>
  <c r="AN353" i="16" s="1"/>
  <c r="AN354" i="15"/>
  <c r="AM353" i="16" s="1"/>
  <c r="AF356" i="15"/>
  <c r="AM356" i="15"/>
  <c r="AL355" i="16" s="1"/>
  <c r="AO356" i="15"/>
  <c r="AN355" i="16" s="1"/>
  <c r="AN356" i="15"/>
  <c r="AM355" i="16" s="1"/>
  <c r="AF358" i="15"/>
  <c r="AM358" i="15"/>
  <c r="AL357" i="16" s="1"/>
  <c r="AO358" i="15"/>
  <c r="AN357" i="16" s="1"/>
  <c r="AN358" i="15"/>
  <c r="AM357" i="16" s="1"/>
  <c r="AF360" i="15"/>
  <c r="AM360" i="15"/>
  <c r="AL359" i="16" s="1"/>
  <c r="AO360" i="15"/>
  <c r="AN359" i="16" s="1"/>
  <c r="AN360" i="15"/>
  <c r="AM359" i="16" s="1"/>
  <c r="AF362" i="15"/>
  <c r="AM362" i="15"/>
  <c r="AL361" i="16" s="1"/>
  <c r="AO362" i="15"/>
  <c r="AN361" i="16" s="1"/>
  <c r="AN362" i="15"/>
  <c r="AM361" i="16" s="1"/>
  <c r="AF364" i="15"/>
  <c r="AM364" i="15"/>
  <c r="AL363" i="16" s="1"/>
  <c r="AO364" i="15"/>
  <c r="AN363" i="16" s="1"/>
  <c r="AN364" i="15"/>
  <c r="AM363" i="16" s="1"/>
  <c r="AF366" i="15"/>
  <c r="AM366" i="15"/>
  <c r="AL365" i="16" s="1"/>
  <c r="AO366" i="15"/>
  <c r="AN365" i="16" s="1"/>
  <c r="AN366" i="15"/>
  <c r="AM365" i="16" s="1"/>
  <c r="AF368" i="15"/>
  <c r="AM368" i="15"/>
  <c r="AL367" i="16" s="1"/>
  <c r="AO368" i="15"/>
  <c r="AN367" i="16" s="1"/>
  <c r="AN368" i="15"/>
  <c r="AM367" i="16" s="1"/>
  <c r="AF370" i="15"/>
  <c r="AM370" i="15"/>
  <c r="AL369" i="16" s="1"/>
  <c r="AO370" i="15"/>
  <c r="AN369" i="16" s="1"/>
  <c r="AN370" i="15"/>
  <c r="AM369" i="16" s="1"/>
  <c r="AF372" i="15"/>
  <c r="AM372" i="15"/>
  <c r="AL371" i="16" s="1"/>
  <c r="AO372" i="15"/>
  <c r="AN371" i="16" s="1"/>
  <c r="AN372" i="15"/>
  <c r="AM371" i="16" s="1"/>
  <c r="AF374" i="15"/>
  <c r="AM374" i="15"/>
  <c r="AL373" i="16" s="1"/>
  <c r="AO374" i="15"/>
  <c r="AN373" i="16" s="1"/>
  <c r="AN374" i="15"/>
  <c r="AM373" i="16" s="1"/>
  <c r="AF376" i="15"/>
  <c r="AM376" i="15"/>
  <c r="AL375" i="16" s="1"/>
  <c r="AO376" i="15"/>
  <c r="AN375" i="16" s="1"/>
  <c r="AN376" i="15"/>
  <c r="AM375" i="16" s="1"/>
  <c r="AF378" i="15"/>
  <c r="AM378" i="15"/>
  <c r="AL377" i="16" s="1"/>
  <c r="AO378" i="15"/>
  <c r="AN377" i="16" s="1"/>
  <c r="AN378" i="15"/>
  <c r="AM377" i="16" s="1"/>
  <c r="AF380" i="15"/>
  <c r="AM380" i="15"/>
  <c r="AL379" i="16" s="1"/>
  <c r="AO380" i="15"/>
  <c r="AN379" i="16" s="1"/>
  <c r="AN380" i="15"/>
  <c r="AM379" i="16" s="1"/>
  <c r="AF382" i="15"/>
  <c r="AM382" i="15"/>
  <c r="AL381" i="16" s="1"/>
  <c r="AO382" i="15"/>
  <c r="AN381" i="16" s="1"/>
  <c r="AN382" i="15"/>
  <c r="AM381" i="16" s="1"/>
  <c r="AF384" i="15"/>
  <c r="AM384" i="15"/>
  <c r="AL383" i="16" s="1"/>
  <c r="AO384" i="15"/>
  <c r="AN383" i="16" s="1"/>
  <c r="AN384" i="15"/>
  <c r="AM383" i="16" s="1"/>
  <c r="AF386" i="15"/>
  <c r="AM386" i="15"/>
  <c r="AL385" i="16" s="1"/>
  <c r="AO386" i="15"/>
  <c r="AN385" i="16" s="1"/>
  <c r="AN386" i="15"/>
  <c r="AM385" i="16" s="1"/>
  <c r="AF388" i="15"/>
  <c r="AM388" i="15"/>
  <c r="AL387" i="16" s="1"/>
  <c r="AO388" i="15"/>
  <c r="AN387" i="16" s="1"/>
  <c r="AN388" i="15"/>
  <c r="AM387" i="16" s="1"/>
  <c r="AF390" i="15"/>
  <c r="AM390" i="15"/>
  <c r="AL389" i="16" s="1"/>
  <c r="AO390" i="15"/>
  <c r="AN389" i="16" s="1"/>
  <c r="AN390" i="15"/>
  <c r="AM389" i="16" s="1"/>
  <c r="AF392" i="15"/>
  <c r="AM392" i="15"/>
  <c r="AL391" i="16" s="1"/>
  <c r="AO392" i="15"/>
  <c r="AN391" i="16" s="1"/>
  <c r="AN392" i="15"/>
  <c r="AM391" i="16" s="1"/>
  <c r="AF394" i="15"/>
  <c r="AM394" i="15"/>
  <c r="AL393" i="16" s="1"/>
  <c r="AO394" i="15"/>
  <c r="AN393" i="16" s="1"/>
  <c r="AN394" i="15"/>
  <c r="AM393" i="16" s="1"/>
  <c r="AF396" i="15"/>
  <c r="AM396" i="15"/>
  <c r="AL395" i="16" s="1"/>
  <c r="AO396" i="15"/>
  <c r="AN395" i="16" s="1"/>
  <c r="AN396" i="15"/>
  <c r="AM395" i="16" s="1"/>
  <c r="AF398" i="15"/>
  <c r="AM398" i="15"/>
  <c r="AL397" i="16" s="1"/>
  <c r="AO398" i="15"/>
  <c r="AN397" i="16" s="1"/>
  <c r="AN398" i="15"/>
  <c r="AM397" i="16" s="1"/>
  <c r="AF400" i="15"/>
  <c r="AM400" i="15"/>
  <c r="AL399" i="16" s="1"/>
  <c r="AO400" i="15"/>
  <c r="AN399" i="16" s="1"/>
  <c r="AN400" i="15"/>
  <c r="AM399" i="16" s="1"/>
  <c r="AF402" i="15"/>
  <c r="AM402" i="15"/>
  <c r="AL401" i="16" s="1"/>
  <c r="AO402" i="15"/>
  <c r="AN401" i="16" s="1"/>
  <c r="AN402" i="15"/>
  <c r="AM401" i="16" s="1"/>
  <c r="AF404" i="15"/>
  <c r="AM404" i="15"/>
  <c r="AL403" i="16" s="1"/>
  <c r="AO404" i="15"/>
  <c r="AN403" i="16" s="1"/>
  <c r="AN404" i="15"/>
  <c r="AM403" i="16" s="1"/>
  <c r="AF406" i="15"/>
  <c r="AM406" i="15"/>
  <c r="AL405" i="16" s="1"/>
  <c r="AO406" i="15"/>
  <c r="AN405" i="16" s="1"/>
  <c r="AN406" i="15"/>
  <c r="AM405" i="16" s="1"/>
  <c r="AF408" i="15"/>
  <c r="AM408" i="15"/>
  <c r="AL407" i="16" s="1"/>
  <c r="AO408" i="15"/>
  <c r="AN407" i="16" s="1"/>
  <c r="AN408" i="15"/>
  <c r="AM407" i="16" s="1"/>
  <c r="AF410" i="15"/>
  <c r="AM410" i="15"/>
  <c r="AL409" i="16" s="1"/>
  <c r="AO410" i="15"/>
  <c r="AN409" i="16" s="1"/>
  <c r="AN410" i="15"/>
  <c r="AM409" i="16" s="1"/>
  <c r="AF412" i="15"/>
  <c r="AM412" i="15"/>
  <c r="AL411" i="16" s="1"/>
  <c r="AO412" i="15"/>
  <c r="AN411" i="16" s="1"/>
  <c r="AN412" i="15"/>
  <c r="AM411" i="16" s="1"/>
  <c r="AF414" i="15"/>
  <c r="AM414" i="15"/>
  <c r="AL413" i="16" s="1"/>
  <c r="AO414" i="15"/>
  <c r="AN413" i="16" s="1"/>
  <c r="AN414" i="15"/>
  <c r="AM413" i="16" s="1"/>
  <c r="AF416" i="15"/>
  <c r="AM416" i="15"/>
  <c r="AL415" i="16" s="1"/>
  <c r="AO416" i="15"/>
  <c r="AN415" i="16" s="1"/>
  <c r="AN416" i="15"/>
  <c r="AM415" i="16" s="1"/>
  <c r="AF418" i="15"/>
  <c r="AM418" i="15"/>
  <c r="AL417" i="16" s="1"/>
  <c r="AO418" i="15"/>
  <c r="AN417" i="16" s="1"/>
  <c r="AN418" i="15"/>
  <c r="AM417" i="16" s="1"/>
  <c r="AF420" i="15"/>
  <c r="AM420" i="15"/>
  <c r="AL419" i="16" s="1"/>
  <c r="AO420" i="15"/>
  <c r="AN419" i="16" s="1"/>
  <c r="AN420" i="15"/>
  <c r="AM419" i="16" s="1"/>
  <c r="AF422" i="15"/>
  <c r="AM422" i="15"/>
  <c r="AL421" i="16" s="1"/>
  <c r="AO422" i="15"/>
  <c r="AN421" i="16" s="1"/>
  <c r="AN422" i="15"/>
  <c r="AM421" i="16" s="1"/>
  <c r="AF424" i="15"/>
  <c r="AM424" i="15"/>
  <c r="AL423" i="16" s="1"/>
  <c r="AO424" i="15"/>
  <c r="AN423" i="16" s="1"/>
  <c r="AN424" i="15"/>
  <c r="AM423" i="16" s="1"/>
  <c r="AF426" i="15"/>
  <c r="AM426" i="15"/>
  <c r="AL425" i="16" s="1"/>
  <c r="AO426" i="15"/>
  <c r="AN425" i="16" s="1"/>
  <c r="AN426" i="15"/>
  <c r="AM425" i="16" s="1"/>
  <c r="AF428" i="15"/>
  <c r="AM428" i="15"/>
  <c r="AL427" i="16" s="1"/>
  <c r="AO428" i="15"/>
  <c r="AN427" i="16" s="1"/>
  <c r="AN428" i="15"/>
  <c r="AM427" i="16" s="1"/>
  <c r="AF430" i="15"/>
  <c r="AM430" i="15"/>
  <c r="AL429" i="16" s="1"/>
  <c r="AO430" i="15"/>
  <c r="AN429" i="16" s="1"/>
  <c r="AN430" i="15"/>
  <c r="AM429" i="16" s="1"/>
  <c r="AF432" i="15"/>
  <c r="AM432" i="15"/>
  <c r="AL431" i="16" s="1"/>
  <c r="AO432" i="15"/>
  <c r="AN431" i="16" s="1"/>
  <c r="AN432" i="15"/>
  <c r="AM431" i="16" s="1"/>
  <c r="AF434" i="15"/>
  <c r="AM434" i="15"/>
  <c r="AL433" i="16" s="1"/>
  <c r="AO434" i="15"/>
  <c r="AN433" i="16" s="1"/>
  <c r="AN434" i="15"/>
  <c r="AM433" i="16" s="1"/>
  <c r="AF436" i="15"/>
  <c r="AM436" i="15"/>
  <c r="AL435" i="16" s="1"/>
  <c r="AO436" i="15"/>
  <c r="AN435" i="16" s="1"/>
  <c r="AN436" i="15"/>
  <c r="AM435" i="16" s="1"/>
  <c r="AF438" i="15"/>
  <c r="AM438" i="15"/>
  <c r="AL437" i="16" s="1"/>
  <c r="AO438" i="15"/>
  <c r="AN437" i="16" s="1"/>
  <c r="AN438" i="15"/>
  <c r="AM437" i="16" s="1"/>
  <c r="AF440" i="15"/>
  <c r="AM440" i="15"/>
  <c r="AL439" i="16" s="1"/>
  <c r="AO440" i="15"/>
  <c r="AN439" i="16" s="1"/>
  <c r="AN440" i="15"/>
  <c r="AM439" i="16" s="1"/>
  <c r="AF442" i="15"/>
  <c r="AM442" i="15"/>
  <c r="AL441" i="16" s="1"/>
  <c r="AO442" i="15"/>
  <c r="AN441" i="16" s="1"/>
  <c r="AN442" i="15"/>
  <c r="AM441" i="16" s="1"/>
  <c r="AF444" i="15"/>
  <c r="AM444" i="15"/>
  <c r="AL443" i="16" s="1"/>
  <c r="AO444" i="15"/>
  <c r="AN443" i="16" s="1"/>
  <c r="AN444" i="15"/>
  <c r="AM443" i="16" s="1"/>
  <c r="AF446" i="15"/>
  <c r="AM446" i="15"/>
  <c r="AL445" i="16" s="1"/>
  <c r="AO446" i="15"/>
  <c r="AN445" i="16" s="1"/>
  <c r="AN446" i="15"/>
  <c r="AM445" i="16" s="1"/>
  <c r="AF448" i="15"/>
  <c r="AM448" i="15"/>
  <c r="AL447" i="16" s="1"/>
  <c r="AO448" i="15"/>
  <c r="AN447" i="16" s="1"/>
  <c r="AN448" i="15"/>
  <c r="AM447" i="16" s="1"/>
  <c r="AF450" i="15"/>
  <c r="AM450" i="15"/>
  <c r="AL449" i="16" s="1"/>
  <c r="AO450" i="15"/>
  <c r="AN449" i="16" s="1"/>
  <c r="AN450" i="15"/>
  <c r="AM449" i="16" s="1"/>
  <c r="AF452" i="15"/>
  <c r="AM452" i="15"/>
  <c r="AL451" i="16" s="1"/>
  <c r="AO452" i="15"/>
  <c r="AN451" i="16" s="1"/>
  <c r="AN452" i="15"/>
  <c r="AM451" i="16" s="1"/>
  <c r="AF454" i="15"/>
  <c r="AM454" i="15"/>
  <c r="AL453" i="16" s="1"/>
  <c r="AO454" i="15"/>
  <c r="AN453" i="16" s="1"/>
  <c r="AN454" i="15"/>
  <c r="AM453" i="16" s="1"/>
  <c r="AF456" i="15"/>
  <c r="AM456" i="15"/>
  <c r="AL455" i="16" s="1"/>
  <c r="AO456" i="15"/>
  <c r="AN455" i="16" s="1"/>
  <c r="AN456" i="15"/>
  <c r="AM455" i="16" s="1"/>
  <c r="AF458" i="15"/>
  <c r="AM458" i="15"/>
  <c r="AL457" i="16" s="1"/>
  <c r="AO458" i="15"/>
  <c r="AN457" i="16" s="1"/>
  <c r="AN458" i="15"/>
  <c r="AM457" i="16" s="1"/>
  <c r="AF460" i="15"/>
  <c r="AM460" i="15"/>
  <c r="AL459" i="16" s="1"/>
  <c r="AO460" i="15"/>
  <c r="AN459" i="16" s="1"/>
  <c r="AN460" i="15"/>
  <c r="AM459" i="16" s="1"/>
  <c r="AF462" i="15"/>
  <c r="AM462" i="15"/>
  <c r="AL461" i="16" s="1"/>
  <c r="AO462" i="15"/>
  <c r="AN461" i="16" s="1"/>
  <c r="AN462" i="15"/>
  <c r="AM461" i="16" s="1"/>
  <c r="AF464" i="15"/>
  <c r="AM464" i="15"/>
  <c r="AL463" i="16" s="1"/>
  <c r="AO464" i="15"/>
  <c r="AN463" i="16" s="1"/>
  <c r="AN464" i="15"/>
  <c r="AM463" i="16" s="1"/>
  <c r="AF466" i="15"/>
  <c r="AM466" i="15"/>
  <c r="AL465" i="16" s="1"/>
  <c r="AO466" i="15"/>
  <c r="AN465" i="16" s="1"/>
  <c r="AN466" i="15"/>
  <c r="AM465" i="16" s="1"/>
  <c r="AF468" i="15"/>
  <c r="AM468" i="15"/>
  <c r="AL467" i="16" s="1"/>
  <c r="AO468" i="15"/>
  <c r="AN467" i="16" s="1"/>
  <c r="AN468" i="15"/>
  <c r="AM467" i="16" s="1"/>
  <c r="AF470" i="15"/>
  <c r="AM470" i="15"/>
  <c r="AL469" i="16" s="1"/>
  <c r="AO470" i="15"/>
  <c r="AN469" i="16" s="1"/>
  <c r="AN470" i="15"/>
  <c r="AM469" i="16" s="1"/>
  <c r="AF472" i="15"/>
  <c r="AM472" i="15"/>
  <c r="AL471" i="16" s="1"/>
  <c r="AO472" i="15"/>
  <c r="AN471" i="16" s="1"/>
  <c r="AN472" i="15"/>
  <c r="AM471" i="16" s="1"/>
  <c r="AF474" i="15"/>
  <c r="AM474" i="15"/>
  <c r="AL473" i="16" s="1"/>
  <c r="AO474" i="15"/>
  <c r="AN473" i="16" s="1"/>
  <c r="AN474" i="15"/>
  <c r="AM473" i="16" s="1"/>
  <c r="AF476" i="15"/>
  <c r="AM476" i="15"/>
  <c r="AL475" i="16" s="1"/>
  <c r="AO476" i="15"/>
  <c r="AN475" i="16" s="1"/>
  <c r="AN476" i="15"/>
  <c r="AM475" i="16" s="1"/>
  <c r="AF478" i="15"/>
  <c r="AM478" i="15"/>
  <c r="AL477" i="16" s="1"/>
  <c r="AO478" i="15"/>
  <c r="AN477" i="16" s="1"/>
  <c r="AN478" i="15"/>
  <c r="AM477" i="16" s="1"/>
  <c r="AF480" i="15"/>
  <c r="AM480" i="15"/>
  <c r="AL479" i="16" s="1"/>
  <c r="AO480" i="15"/>
  <c r="AN479" i="16" s="1"/>
  <c r="AN480" i="15"/>
  <c r="AM479" i="16" s="1"/>
  <c r="AF482" i="15"/>
  <c r="AM482" i="15"/>
  <c r="AL481" i="16" s="1"/>
  <c r="AO482" i="15"/>
  <c r="AN481" i="16" s="1"/>
  <c r="AN482" i="15"/>
  <c r="AM481" i="16" s="1"/>
  <c r="AF484" i="15"/>
  <c r="AM484" i="15"/>
  <c r="AL483" i="16" s="1"/>
  <c r="AO484" i="15"/>
  <c r="AN483" i="16" s="1"/>
  <c r="AN484" i="15"/>
  <c r="AM483" i="16" s="1"/>
  <c r="AF486" i="15"/>
  <c r="AM486" i="15"/>
  <c r="AL485" i="16" s="1"/>
  <c r="AO486" i="15"/>
  <c r="AN485" i="16" s="1"/>
  <c r="AN486" i="15"/>
  <c r="AM485" i="16" s="1"/>
  <c r="AF488" i="15"/>
  <c r="AM488" i="15"/>
  <c r="AL487" i="16" s="1"/>
  <c r="AO488" i="15"/>
  <c r="AN487" i="16" s="1"/>
  <c r="AN488" i="15"/>
  <c r="AM487" i="16" s="1"/>
  <c r="AF490" i="15"/>
  <c r="AM490" i="15"/>
  <c r="AL489" i="16" s="1"/>
  <c r="AO490" i="15"/>
  <c r="AN489" i="16" s="1"/>
  <c r="AN490" i="15"/>
  <c r="AM489" i="16" s="1"/>
  <c r="AF492" i="15"/>
  <c r="AM492" i="15"/>
  <c r="AL491" i="16" s="1"/>
  <c r="AO492" i="15"/>
  <c r="AN491" i="16" s="1"/>
  <c r="AN492" i="15"/>
  <c r="AM491" i="16" s="1"/>
  <c r="AF494" i="15"/>
  <c r="AM494" i="15"/>
  <c r="AL493" i="16" s="1"/>
  <c r="AO494" i="15"/>
  <c r="AN493" i="16" s="1"/>
  <c r="AN494" i="15"/>
  <c r="AM493" i="16" s="1"/>
  <c r="AF496" i="15"/>
  <c r="AM496" i="15"/>
  <c r="AL495" i="16" s="1"/>
  <c r="AO496" i="15"/>
  <c r="AN495" i="16" s="1"/>
  <c r="AN496" i="15"/>
  <c r="AM495" i="16" s="1"/>
  <c r="AF498" i="15"/>
  <c r="AM498" i="15"/>
  <c r="AL497" i="16" s="1"/>
  <c r="AO498" i="15"/>
  <c r="AN497" i="16" s="1"/>
  <c r="AN498" i="15"/>
  <c r="AM497" i="16" s="1"/>
  <c r="AF500" i="15"/>
  <c r="AM500" i="15"/>
  <c r="AL499" i="16" s="1"/>
  <c r="AO500" i="15"/>
  <c r="AN499" i="16" s="1"/>
  <c r="AN500" i="15"/>
  <c r="AM499" i="16" s="1"/>
  <c r="AF502" i="15"/>
  <c r="AM502" i="15"/>
  <c r="AL501" i="16" s="1"/>
  <c r="AO502" i="15"/>
  <c r="AN501" i="16" s="1"/>
  <c r="AN502" i="15"/>
  <c r="AM501" i="16" s="1"/>
  <c r="AF504" i="15"/>
  <c r="AM504" i="15"/>
  <c r="AL503" i="16" s="1"/>
  <c r="AO504" i="15"/>
  <c r="AN503" i="16" s="1"/>
  <c r="AN504" i="15"/>
  <c r="AM503" i="16" s="1"/>
  <c r="AF506" i="15"/>
  <c r="AM506" i="15"/>
  <c r="AL505" i="16" s="1"/>
  <c r="AO506" i="15"/>
  <c r="AN505" i="16" s="1"/>
  <c r="AN506" i="15"/>
  <c r="AM505" i="16" s="1"/>
  <c r="AF508" i="15"/>
  <c r="AM508" i="15"/>
  <c r="AL507" i="16" s="1"/>
  <c r="AO508" i="15"/>
  <c r="AN507" i="16" s="1"/>
  <c r="AN508" i="15"/>
  <c r="AM507" i="16" s="1"/>
  <c r="AF510" i="15"/>
  <c r="AM510" i="15"/>
  <c r="AL509" i="16" s="1"/>
  <c r="AO510" i="15"/>
  <c r="AN509" i="16" s="1"/>
  <c r="AN510" i="15"/>
  <c r="AM509" i="16" s="1"/>
  <c r="AF512" i="15"/>
  <c r="AM512" i="15"/>
  <c r="AL511" i="16" s="1"/>
  <c r="AO512" i="15"/>
  <c r="AN511" i="16" s="1"/>
  <c r="AN512" i="15"/>
  <c r="AM511" i="16" s="1"/>
  <c r="AF514" i="15"/>
  <c r="AM514" i="15"/>
  <c r="AL513" i="16" s="1"/>
  <c r="AO514" i="15"/>
  <c r="AN513" i="16" s="1"/>
  <c r="AN514" i="15"/>
  <c r="AM513" i="16" s="1"/>
  <c r="AF516" i="15"/>
  <c r="AM516" i="15"/>
  <c r="AL515" i="16" s="1"/>
  <c r="AO516" i="15"/>
  <c r="AN515" i="16" s="1"/>
  <c r="AN516" i="15"/>
  <c r="AM515" i="16" s="1"/>
  <c r="AF518" i="15"/>
  <c r="AM518" i="15"/>
  <c r="AL517" i="16" s="1"/>
  <c r="AO518" i="15"/>
  <c r="AN517" i="16" s="1"/>
  <c r="AN518" i="15"/>
  <c r="AM517" i="16" s="1"/>
  <c r="AF520" i="15"/>
  <c r="AM520" i="15"/>
  <c r="AL519" i="16" s="1"/>
  <c r="AO520" i="15"/>
  <c r="AN519" i="16" s="1"/>
  <c r="AN520" i="15"/>
  <c r="AM519" i="16" s="1"/>
  <c r="AF523" i="15"/>
  <c r="AM523" i="15"/>
  <c r="AL522" i="16" s="1"/>
  <c r="AO523" i="15"/>
  <c r="AN522" i="16" s="1"/>
  <c r="AN523" i="15"/>
  <c r="AM522" i="16" s="1"/>
  <c r="AF525" i="15"/>
  <c r="AM525" i="15"/>
  <c r="AL524" i="16" s="1"/>
  <c r="AO525" i="15"/>
  <c r="AN524" i="16" s="1"/>
  <c r="AN525" i="15"/>
  <c r="AM524" i="16" s="1"/>
  <c r="AF527" i="15"/>
  <c r="AM527" i="15"/>
  <c r="AL526" i="16" s="1"/>
  <c r="AO527" i="15"/>
  <c r="AN526" i="16" s="1"/>
  <c r="AN527" i="15"/>
  <c r="AM526" i="16" s="1"/>
  <c r="AF529" i="15"/>
  <c r="AM529" i="15"/>
  <c r="AL528" i="16" s="1"/>
  <c r="AO529" i="15"/>
  <c r="AN528" i="16" s="1"/>
  <c r="AN529" i="15"/>
  <c r="AM528" i="16" s="1"/>
  <c r="AF532" i="15"/>
  <c r="AM532" i="15"/>
  <c r="AL531" i="16" s="1"/>
  <c r="AO532" i="15"/>
  <c r="AN531" i="16" s="1"/>
  <c r="AN532" i="15"/>
  <c r="AM531" i="16" s="1"/>
  <c r="AF534" i="15"/>
  <c r="AM534" i="15"/>
  <c r="AL533" i="16" s="1"/>
  <c r="AO534" i="15"/>
  <c r="AN533" i="16" s="1"/>
  <c r="AN534" i="15"/>
  <c r="AM533" i="16" s="1"/>
  <c r="AF536" i="15"/>
  <c r="AM536" i="15"/>
  <c r="AL535" i="16" s="1"/>
  <c r="AO536" i="15"/>
  <c r="AN535" i="16" s="1"/>
  <c r="AN536" i="15"/>
  <c r="AM535" i="16" s="1"/>
  <c r="AF538" i="15"/>
  <c r="AM538" i="15"/>
  <c r="AL537" i="16" s="1"/>
  <c r="AO538" i="15"/>
  <c r="AN537" i="16" s="1"/>
  <c r="AN538" i="15"/>
  <c r="AM537" i="16" s="1"/>
  <c r="AF540" i="15"/>
  <c r="AM540" i="15"/>
  <c r="AL539" i="16" s="1"/>
  <c r="AO540" i="15"/>
  <c r="AN539" i="16" s="1"/>
  <c r="AN540" i="15"/>
  <c r="AM539" i="16" s="1"/>
  <c r="AF542" i="15"/>
  <c r="AM542" i="15"/>
  <c r="AL541" i="16" s="1"/>
  <c r="AO542" i="15"/>
  <c r="AN541" i="16" s="1"/>
  <c r="AN542" i="15"/>
  <c r="AM541" i="16" s="1"/>
  <c r="AF544" i="15"/>
  <c r="AM544" i="15"/>
  <c r="AL543" i="16" s="1"/>
  <c r="AO544" i="15"/>
  <c r="AN543" i="16" s="1"/>
  <c r="AN544" i="15"/>
  <c r="AM543" i="16" s="1"/>
  <c r="AF546" i="15"/>
  <c r="AM546" i="15"/>
  <c r="AL545" i="16" s="1"/>
  <c r="AO546" i="15"/>
  <c r="AN545" i="16" s="1"/>
  <c r="AN546" i="15"/>
  <c r="AM545" i="16" s="1"/>
  <c r="AF548" i="15"/>
  <c r="AM548" i="15"/>
  <c r="AL547" i="16" s="1"/>
  <c r="AO548" i="15"/>
  <c r="AN547" i="16" s="1"/>
  <c r="AN548" i="15"/>
  <c r="AM547" i="16" s="1"/>
  <c r="AF550" i="15"/>
  <c r="AM550" i="15"/>
  <c r="AL549" i="16" s="1"/>
  <c r="AO550" i="15"/>
  <c r="AN549" i="16" s="1"/>
  <c r="AN550" i="15"/>
  <c r="AM549" i="16" s="1"/>
  <c r="AF552" i="15"/>
  <c r="AM552" i="15"/>
  <c r="AL551" i="16" s="1"/>
  <c r="AO552" i="15"/>
  <c r="AN551" i="16" s="1"/>
  <c r="AN552" i="15"/>
  <c r="AM551" i="16" s="1"/>
  <c r="AF554" i="15"/>
  <c r="AM554" i="15"/>
  <c r="AL553" i="16" s="1"/>
  <c r="AO554" i="15"/>
  <c r="AN553" i="16" s="1"/>
  <c r="AN554" i="15"/>
  <c r="AM553" i="16" s="1"/>
  <c r="AF556" i="15"/>
  <c r="AM556" i="15"/>
  <c r="AL555" i="16" s="1"/>
  <c r="AO556" i="15"/>
  <c r="AN555" i="16" s="1"/>
  <c r="AN556" i="15"/>
  <c r="AM555" i="16" s="1"/>
  <c r="AF558" i="15"/>
  <c r="AM558" i="15"/>
  <c r="AL557" i="16" s="1"/>
  <c r="AO558" i="15"/>
  <c r="AN557" i="16" s="1"/>
  <c r="AN558" i="15"/>
  <c r="AM557" i="16" s="1"/>
  <c r="AF560" i="15"/>
  <c r="AM560" i="15"/>
  <c r="AL559" i="16" s="1"/>
  <c r="AO560" i="15"/>
  <c r="AN559" i="16" s="1"/>
  <c r="AN560" i="15"/>
  <c r="AM559" i="16" s="1"/>
  <c r="AF562" i="15"/>
  <c r="AM562" i="15"/>
  <c r="AL561" i="16" s="1"/>
  <c r="AO562" i="15"/>
  <c r="AN561" i="16" s="1"/>
  <c r="AN562" i="15"/>
  <c r="AM561" i="16" s="1"/>
  <c r="AF564" i="15"/>
  <c r="AM564" i="15"/>
  <c r="AL563" i="16" s="1"/>
  <c r="AO564" i="15"/>
  <c r="AN563" i="16" s="1"/>
  <c r="AN564" i="15"/>
  <c r="AM563" i="16" s="1"/>
  <c r="AF566" i="15"/>
  <c r="AM566" i="15"/>
  <c r="AL565" i="16" s="1"/>
  <c r="AO566" i="15"/>
  <c r="AN565" i="16" s="1"/>
  <c r="AN566" i="15"/>
  <c r="AM565" i="16" s="1"/>
  <c r="AF569" i="15"/>
  <c r="AM569" i="15"/>
  <c r="AL568" i="16" s="1"/>
  <c r="AO569" i="15"/>
  <c r="AN568" i="16" s="1"/>
  <c r="AN569" i="15"/>
  <c r="AM568" i="16" s="1"/>
  <c r="AF571" i="15"/>
  <c r="AM571" i="15"/>
  <c r="AL570" i="16" s="1"/>
  <c r="AO571" i="15"/>
  <c r="AN570" i="16" s="1"/>
  <c r="AN571" i="15"/>
  <c r="AM570" i="16" s="1"/>
  <c r="AF573" i="15"/>
  <c r="AM573" i="15"/>
  <c r="AL572" i="16" s="1"/>
  <c r="AO573" i="15"/>
  <c r="AN572" i="16" s="1"/>
  <c r="AN573" i="15"/>
  <c r="AM572" i="16" s="1"/>
  <c r="AF575" i="15"/>
  <c r="AM575" i="15"/>
  <c r="AL574" i="16" s="1"/>
  <c r="AO575" i="15"/>
  <c r="AN574" i="16" s="1"/>
  <c r="AN575" i="15"/>
  <c r="AM574" i="16" s="1"/>
  <c r="AF577" i="15"/>
  <c r="AM577" i="15"/>
  <c r="AL576" i="16" s="1"/>
  <c r="AO577" i="15"/>
  <c r="AN576" i="16" s="1"/>
  <c r="AN577" i="15"/>
  <c r="AM576" i="16" s="1"/>
  <c r="AF579" i="15"/>
  <c r="AM579" i="15"/>
  <c r="AL578" i="16" s="1"/>
  <c r="AO579" i="15"/>
  <c r="AN578" i="16" s="1"/>
  <c r="AN579" i="15"/>
  <c r="AM578" i="16" s="1"/>
  <c r="AF581" i="15"/>
  <c r="AM581" i="15"/>
  <c r="AL580" i="16" s="1"/>
  <c r="AO581" i="15"/>
  <c r="AN580" i="16" s="1"/>
  <c r="AN581" i="15"/>
  <c r="AM580" i="16" s="1"/>
  <c r="AF583" i="15"/>
  <c r="AM583" i="15"/>
  <c r="AL582" i="16" s="1"/>
  <c r="AO583" i="15"/>
  <c r="AN582" i="16" s="1"/>
  <c r="AN583" i="15"/>
  <c r="AM582" i="16" s="1"/>
  <c r="AF585" i="15"/>
  <c r="AM585" i="15"/>
  <c r="AL584" i="16" s="1"/>
  <c r="AO585" i="15"/>
  <c r="AN584" i="16" s="1"/>
  <c r="AN585" i="15"/>
  <c r="AM584" i="16" s="1"/>
  <c r="AF587" i="15"/>
  <c r="AM587" i="15"/>
  <c r="AL586" i="16" s="1"/>
  <c r="AO587" i="15"/>
  <c r="AN586" i="16" s="1"/>
  <c r="AN587" i="15"/>
  <c r="AM586" i="16" s="1"/>
  <c r="AF589" i="15"/>
  <c r="AM589" i="15"/>
  <c r="AL588" i="16" s="1"/>
  <c r="AO589" i="15"/>
  <c r="AN588" i="16" s="1"/>
  <c r="AN589" i="15"/>
  <c r="AM588" i="16" s="1"/>
  <c r="AF591" i="15"/>
  <c r="AM591" i="15"/>
  <c r="AL590" i="16" s="1"/>
  <c r="AN591" i="15"/>
  <c r="AM590" i="16" s="1"/>
  <c r="AF593" i="15"/>
  <c r="AM593" i="15"/>
  <c r="AL592" i="16" s="1"/>
  <c r="AO593" i="15"/>
  <c r="AN592" i="16" s="1"/>
  <c r="AN593" i="15"/>
  <c r="AM592" i="16" s="1"/>
  <c r="AF595" i="15"/>
  <c r="AM595" i="15"/>
  <c r="AL594" i="16" s="1"/>
  <c r="AO595" i="15"/>
  <c r="AN594" i="16" s="1"/>
  <c r="AN595" i="15"/>
  <c r="AM594" i="16" s="1"/>
  <c r="AF597" i="15"/>
  <c r="AM597" i="15"/>
  <c r="AL596" i="16" s="1"/>
  <c r="AO597" i="15"/>
  <c r="AN596" i="16" s="1"/>
  <c r="AN597" i="15"/>
  <c r="AM596" i="16" s="1"/>
  <c r="AF599" i="15"/>
  <c r="AM599" i="15"/>
  <c r="AL598" i="16" s="1"/>
  <c r="AO599" i="15"/>
  <c r="AN598" i="16" s="1"/>
  <c r="AN599" i="15"/>
  <c r="AM598" i="16" s="1"/>
  <c r="AF601" i="15"/>
  <c r="AM601" i="15"/>
  <c r="AL600" i="16" s="1"/>
  <c r="AO601" i="15"/>
  <c r="AN600" i="16" s="1"/>
  <c r="AN601" i="15"/>
  <c r="AM600" i="16" s="1"/>
  <c r="AF603" i="15"/>
  <c r="AM603" i="15"/>
  <c r="AL602" i="16" s="1"/>
  <c r="AO603" i="15"/>
  <c r="AN602" i="16" s="1"/>
  <c r="AN603" i="15"/>
  <c r="AM602" i="16" s="1"/>
  <c r="AF605" i="15"/>
  <c r="AM605" i="15"/>
  <c r="AL604" i="16" s="1"/>
  <c r="AO605" i="15"/>
  <c r="AN604" i="16" s="1"/>
  <c r="AN605" i="15"/>
  <c r="AM604" i="16" s="1"/>
  <c r="AF607" i="15"/>
  <c r="AM607" i="15"/>
  <c r="AL606" i="16" s="1"/>
  <c r="AO607" i="15"/>
  <c r="AN606" i="16" s="1"/>
  <c r="AN607" i="15"/>
  <c r="AM606" i="16" s="1"/>
  <c r="AF609" i="15"/>
  <c r="AM609" i="15"/>
  <c r="AL608" i="16" s="1"/>
  <c r="AO609" i="15"/>
  <c r="AN608" i="16" s="1"/>
  <c r="AN609" i="15"/>
  <c r="AM608" i="16" s="1"/>
  <c r="AF611" i="15"/>
  <c r="AM611" i="15"/>
  <c r="AL610" i="16" s="1"/>
  <c r="AO611" i="15"/>
  <c r="AN610" i="16" s="1"/>
  <c r="AN611" i="15"/>
  <c r="AM610" i="16" s="1"/>
  <c r="AF613" i="15"/>
  <c r="AM613" i="15"/>
  <c r="AL612" i="16" s="1"/>
  <c r="AO613" i="15"/>
  <c r="AN612" i="16" s="1"/>
  <c r="AN613" i="15"/>
  <c r="AM612" i="16" s="1"/>
  <c r="AF615" i="15"/>
  <c r="AM615" i="15"/>
  <c r="AL614" i="16" s="1"/>
  <c r="AO615" i="15"/>
  <c r="AN614" i="16" s="1"/>
  <c r="AN615" i="15"/>
  <c r="AM614" i="16" s="1"/>
  <c r="AF617" i="15"/>
  <c r="AM617" i="15"/>
  <c r="AL616" i="16" s="1"/>
  <c r="AO617" i="15"/>
  <c r="AN616" i="16" s="1"/>
  <c r="AN617" i="15"/>
  <c r="AM616" i="16" s="1"/>
  <c r="AF619" i="15"/>
  <c r="AM619" i="15"/>
  <c r="AL618" i="16" s="1"/>
  <c r="AO619" i="15"/>
  <c r="AN618" i="16" s="1"/>
  <c r="AN619" i="15"/>
  <c r="AM618" i="16" s="1"/>
  <c r="AF621" i="15"/>
  <c r="AM621" i="15"/>
  <c r="AL620" i="16" s="1"/>
  <c r="AN621" i="15"/>
  <c r="AM620" i="16" s="1"/>
  <c r="AF623" i="15"/>
  <c r="AM623" i="15"/>
  <c r="AL622" i="16" s="1"/>
  <c r="AO623" i="15"/>
  <c r="AN622" i="16" s="1"/>
  <c r="AN623" i="15"/>
  <c r="AM622" i="16" s="1"/>
  <c r="AF625" i="15"/>
  <c r="AM625" i="15"/>
  <c r="AL624" i="16" s="1"/>
  <c r="AO625" i="15"/>
  <c r="AN624" i="16" s="1"/>
  <c r="AN625" i="15"/>
  <c r="AM624" i="16" s="1"/>
  <c r="AF627" i="15"/>
  <c r="AM627" i="15"/>
  <c r="AL626" i="16" s="1"/>
  <c r="AO627" i="15"/>
  <c r="AN626" i="16" s="1"/>
  <c r="AN627" i="15"/>
  <c r="AM626" i="16" s="1"/>
  <c r="AF629" i="15"/>
  <c r="AM629" i="15"/>
  <c r="AL628" i="16" s="1"/>
  <c r="AO629" i="15"/>
  <c r="AN628" i="16" s="1"/>
  <c r="AN629" i="15"/>
  <c r="AM628" i="16" s="1"/>
  <c r="AF631" i="15"/>
  <c r="AM631" i="15"/>
  <c r="AL630" i="16" s="1"/>
  <c r="AO631" i="15"/>
  <c r="AN630" i="16" s="1"/>
  <c r="AN631" i="15"/>
  <c r="AM630" i="16" s="1"/>
  <c r="AF633" i="15"/>
  <c r="AM633" i="15"/>
  <c r="AL632" i="16" s="1"/>
  <c r="AO633" i="15"/>
  <c r="AN632" i="16" s="1"/>
  <c r="AN633" i="15"/>
  <c r="AM632" i="16" s="1"/>
  <c r="AF635" i="15"/>
  <c r="AM635" i="15"/>
  <c r="AL634" i="16" s="1"/>
  <c r="AO635" i="15"/>
  <c r="AN634" i="16" s="1"/>
  <c r="AN635" i="15"/>
  <c r="AM634" i="16" s="1"/>
  <c r="AF637" i="15"/>
  <c r="AM637" i="15"/>
  <c r="AL636" i="16" s="1"/>
  <c r="AO637" i="15"/>
  <c r="AN636" i="16" s="1"/>
  <c r="AN637" i="15"/>
  <c r="AM636" i="16" s="1"/>
  <c r="AF639" i="15"/>
  <c r="AM639" i="15"/>
  <c r="AL638" i="16" s="1"/>
  <c r="AO639" i="15"/>
  <c r="AN638" i="16" s="1"/>
  <c r="AN639" i="15"/>
  <c r="AM638" i="16" s="1"/>
  <c r="AF641" i="15"/>
  <c r="AM641" i="15"/>
  <c r="AL640" i="16" s="1"/>
  <c r="AO641" i="15"/>
  <c r="AN640" i="16" s="1"/>
  <c r="AN641" i="15"/>
  <c r="AM640" i="16" s="1"/>
  <c r="AF643" i="15"/>
  <c r="AM643" i="15"/>
  <c r="AL642" i="16" s="1"/>
  <c r="AO643" i="15"/>
  <c r="AN642" i="16" s="1"/>
  <c r="AN643" i="15"/>
  <c r="AM642" i="16" s="1"/>
  <c r="AF645" i="15"/>
  <c r="AM645" i="15"/>
  <c r="AL644" i="16" s="1"/>
  <c r="AO645" i="15"/>
  <c r="AN644" i="16" s="1"/>
  <c r="AN645" i="15"/>
  <c r="AM644" i="16" s="1"/>
  <c r="AF647" i="15"/>
  <c r="AM647" i="15"/>
  <c r="AL646" i="16" s="1"/>
  <c r="AO647" i="15"/>
  <c r="AN646" i="16" s="1"/>
  <c r="AN647" i="15"/>
  <c r="AM646" i="16" s="1"/>
  <c r="AF649" i="15"/>
  <c r="AM649" i="15"/>
  <c r="AL648" i="16" s="1"/>
  <c r="AO649" i="15"/>
  <c r="AN648" i="16" s="1"/>
  <c r="AN649" i="15"/>
  <c r="AM648" i="16" s="1"/>
  <c r="AF651" i="15"/>
  <c r="AM651" i="15"/>
  <c r="AL650" i="16" s="1"/>
  <c r="AO651" i="15"/>
  <c r="AN650" i="16" s="1"/>
  <c r="AN651" i="15"/>
  <c r="AM650" i="16" s="1"/>
  <c r="AF653" i="15"/>
  <c r="AM653" i="15"/>
  <c r="AL652" i="16" s="1"/>
  <c r="AO653" i="15"/>
  <c r="AN652" i="16" s="1"/>
  <c r="AN653" i="15"/>
  <c r="AM652" i="16" s="1"/>
  <c r="AF655" i="15"/>
  <c r="AM655" i="15"/>
  <c r="AL654" i="16" s="1"/>
  <c r="AO655" i="15"/>
  <c r="AN654" i="16" s="1"/>
  <c r="AN655" i="15"/>
  <c r="AM654" i="16" s="1"/>
  <c r="AF657" i="15"/>
  <c r="AM657" i="15"/>
  <c r="AL656" i="16" s="1"/>
  <c r="AO657" i="15"/>
  <c r="AN656" i="16" s="1"/>
  <c r="AN657" i="15"/>
  <c r="AM656" i="16" s="1"/>
  <c r="AF659" i="15"/>
  <c r="AM659" i="15"/>
  <c r="AL658" i="16" s="1"/>
  <c r="AO659" i="15"/>
  <c r="AN658" i="16" s="1"/>
  <c r="AN659" i="15"/>
  <c r="AM658" i="16" s="1"/>
  <c r="AF661" i="15"/>
  <c r="AM661" i="15"/>
  <c r="AL660" i="16" s="1"/>
  <c r="AO661" i="15"/>
  <c r="AN660" i="16" s="1"/>
  <c r="AN661" i="15"/>
  <c r="AM660" i="16" s="1"/>
  <c r="AF663" i="15"/>
  <c r="AM663" i="15"/>
  <c r="AL662" i="16" s="1"/>
  <c r="AO663" i="15"/>
  <c r="AN662" i="16" s="1"/>
  <c r="AN663" i="15"/>
  <c r="AM662" i="16" s="1"/>
  <c r="AF665" i="15"/>
  <c r="AM665" i="15"/>
  <c r="AL664" i="16" s="1"/>
  <c r="AO665" i="15"/>
  <c r="AN664" i="16" s="1"/>
  <c r="AN665" i="15"/>
  <c r="AM664" i="16" s="1"/>
  <c r="AF667" i="15"/>
  <c r="AM667" i="15"/>
  <c r="AL666" i="16" s="1"/>
  <c r="AO667" i="15"/>
  <c r="AN666" i="16" s="1"/>
  <c r="AN667" i="15"/>
  <c r="AM666" i="16" s="1"/>
  <c r="AF669" i="15"/>
  <c r="AM669" i="15"/>
  <c r="AL668" i="16" s="1"/>
  <c r="AO669" i="15"/>
  <c r="AN668" i="16" s="1"/>
  <c r="AN669" i="15"/>
  <c r="AM668" i="16" s="1"/>
  <c r="AF671" i="15"/>
  <c r="AM671" i="15"/>
  <c r="AL670" i="16" s="1"/>
  <c r="AO671" i="15"/>
  <c r="AN670" i="16" s="1"/>
  <c r="AN671" i="15"/>
  <c r="AM670" i="16" s="1"/>
  <c r="AF673" i="15"/>
  <c r="AM673" i="15"/>
  <c r="AL672" i="16" s="1"/>
  <c r="AO673" i="15"/>
  <c r="AN672" i="16" s="1"/>
  <c r="AN673" i="15"/>
  <c r="AM672" i="16" s="1"/>
  <c r="AF675" i="15"/>
  <c r="AM675" i="15"/>
  <c r="AL674" i="16" s="1"/>
  <c r="AO675" i="15"/>
  <c r="AN674" i="16" s="1"/>
  <c r="AN675" i="15"/>
  <c r="AM674" i="16" s="1"/>
  <c r="AF677" i="15"/>
  <c r="AM677" i="15"/>
  <c r="AL676" i="16" s="1"/>
  <c r="AO677" i="15"/>
  <c r="AN676" i="16" s="1"/>
  <c r="AN677" i="15"/>
  <c r="AM676" i="16" s="1"/>
  <c r="AF679" i="15"/>
  <c r="AM679" i="15"/>
  <c r="AL678" i="16" s="1"/>
  <c r="AO679" i="15"/>
  <c r="AN678" i="16" s="1"/>
  <c r="AN679" i="15"/>
  <c r="AM678" i="16" s="1"/>
  <c r="AF681" i="15"/>
  <c r="AM681" i="15"/>
  <c r="AL680" i="16" s="1"/>
  <c r="AO681" i="15"/>
  <c r="AN680" i="16" s="1"/>
  <c r="AN681" i="15"/>
  <c r="AM680" i="16" s="1"/>
  <c r="AF683" i="15"/>
  <c r="AM683" i="15"/>
  <c r="AL682" i="16" s="1"/>
  <c r="AO683" i="15"/>
  <c r="AN682" i="16" s="1"/>
  <c r="AN683" i="15"/>
  <c r="AM682" i="16" s="1"/>
  <c r="AF685" i="15"/>
  <c r="AM685" i="15"/>
  <c r="AL684" i="16" s="1"/>
  <c r="AO685" i="15"/>
  <c r="AN684" i="16" s="1"/>
  <c r="AN685" i="15"/>
  <c r="AM684" i="16" s="1"/>
  <c r="AF687" i="15"/>
  <c r="AM687" i="15"/>
  <c r="AL686" i="16" s="1"/>
  <c r="AO687" i="15"/>
  <c r="AN686" i="16" s="1"/>
  <c r="AN687" i="15"/>
  <c r="AM686" i="16" s="1"/>
  <c r="AF689" i="15"/>
  <c r="AM689" i="15"/>
  <c r="AL688" i="16" s="1"/>
  <c r="AO689" i="15"/>
  <c r="AN688" i="16" s="1"/>
  <c r="AN689" i="15"/>
  <c r="AM688" i="16" s="1"/>
  <c r="AF691" i="15"/>
  <c r="AM691" i="15"/>
  <c r="AL690" i="16" s="1"/>
  <c r="AO691" i="15"/>
  <c r="AN690" i="16" s="1"/>
  <c r="AN691" i="15"/>
  <c r="AM690" i="16" s="1"/>
  <c r="AF693" i="15"/>
  <c r="AM693" i="15"/>
  <c r="AL692" i="16" s="1"/>
  <c r="AO693" i="15"/>
  <c r="AN692" i="16" s="1"/>
  <c r="AN693" i="15"/>
  <c r="AM692" i="16" s="1"/>
  <c r="AF695" i="15"/>
  <c r="AM695" i="15"/>
  <c r="AL694" i="16" s="1"/>
  <c r="AO695" i="15"/>
  <c r="AN694" i="16" s="1"/>
  <c r="AN695" i="15"/>
  <c r="AM694" i="16" s="1"/>
  <c r="AF697" i="15"/>
  <c r="AM697" i="15"/>
  <c r="AL696" i="16" s="1"/>
  <c r="AO697" i="15"/>
  <c r="AN696" i="16" s="1"/>
  <c r="AN697" i="15"/>
  <c r="AM696" i="16" s="1"/>
  <c r="AF699" i="15"/>
  <c r="AM699" i="15"/>
  <c r="AL698" i="16" s="1"/>
  <c r="AO699" i="15"/>
  <c r="AN698" i="16" s="1"/>
  <c r="AN699" i="15"/>
  <c r="AM698" i="16" s="1"/>
  <c r="AF701" i="15"/>
  <c r="AM701" i="15"/>
  <c r="AL700" i="16" s="1"/>
  <c r="AO701" i="15"/>
  <c r="AN700" i="16" s="1"/>
  <c r="AN701" i="15"/>
  <c r="AM700" i="16" s="1"/>
  <c r="AF703" i="15"/>
  <c r="AM703" i="15"/>
  <c r="AL702" i="16" s="1"/>
  <c r="AO703" i="15"/>
  <c r="AN702" i="16" s="1"/>
  <c r="AN703" i="15"/>
  <c r="AM702" i="16" s="1"/>
  <c r="AF705" i="15"/>
  <c r="AM705" i="15"/>
  <c r="AL704" i="16" s="1"/>
  <c r="AO705" i="15"/>
  <c r="AN704" i="16" s="1"/>
  <c r="AN705" i="15"/>
  <c r="AM704" i="16" s="1"/>
  <c r="AF707" i="15"/>
  <c r="AM707" i="15"/>
  <c r="AL706" i="16" s="1"/>
  <c r="AO707" i="15"/>
  <c r="AN706" i="16" s="1"/>
  <c r="AN707" i="15"/>
  <c r="AM706" i="16" s="1"/>
  <c r="AF709" i="15"/>
  <c r="AM709" i="15"/>
  <c r="AL708" i="16" s="1"/>
  <c r="AO709" i="15"/>
  <c r="AN708" i="16" s="1"/>
  <c r="AN709" i="15"/>
  <c r="AM708" i="16" s="1"/>
  <c r="AF711" i="15"/>
  <c r="AM711" i="15"/>
  <c r="AL710" i="16" s="1"/>
  <c r="AO711" i="15"/>
  <c r="AN710" i="16" s="1"/>
  <c r="AN711" i="15"/>
  <c r="AM710" i="16" s="1"/>
  <c r="AF713" i="15"/>
  <c r="AM713" i="15"/>
  <c r="AL712" i="16" s="1"/>
  <c r="AO713" i="15"/>
  <c r="AN712" i="16" s="1"/>
  <c r="AN713" i="15"/>
  <c r="AM712" i="16" s="1"/>
  <c r="AF715" i="15"/>
  <c r="AM715" i="15"/>
  <c r="AL714" i="16" s="1"/>
  <c r="AO715" i="15"/>
  <c r="AN714" i="16" s="1"/>
  <c r="AN715" i="15"/>
  <c r="AM714" i="16" s="1"/>
  <c r="AF717" i="15"/>
  <c r="AM717" i="15"/>
  <c r="AL716" i="16" s="1"/>
  <c r="AO717" i="15"/>
  <c r="AN716" i="16" s="1"/>
  <c r="AN717" i="15"/>
  <c r="AM716" i="16" s="1"/>
  <c r="AF719" i="15"/>
  <c r="AM719" i="15"/>
  <c r="AL718" i="16" s="1"/>
  <c r="AO719" i="15"/>
  <c r="AN718" i="16" s="1"/>
  <c r="AN719" i="15"/>
  <c r="AM718" i="16" s="1"/>
  <c r="AF721" i="15"/>
  <c r="AM721" i="15"/>
  <c r="AL720" i="16" s="1"/>
  <c r="AO721" i="15"/>
  <c r="AN720" i="16" s="1"/>
  <c r="AN721" i="15"/>
  <c r="AM720" i="16" s="1"/>
  <c r="AF723" i="15"/>
  <c r="AM723" i="15"/>
  <c r="AL722" i="16" s="1"/>
  <c r="AO723" i="15"/>
  <c r="AN722" i="16" s="1"/>
  <c r="AN723" i="15"/>
  <c r="AM722" i="16" s="1"/>
  <c r="AF725" i="15"/>
  <c r="AM725" i="15"/>
  <c r="AL724" i="16" s="1"/>
  <c r="AO725" i="15"/>
  <c r="AN724" i="16" s="1"/>
  <c r="AN725" i="15"/>
  <c r="AM724" i="16" s="1"/>
  <c r="AF727" i="15"/>
  <c r="AM727" i="15"/>
  <c r="AL726" i="16" s="1"/>
  <c r="AO727" i="15"/>
  <c r="AN726" i="16" s="1"/>
  <c r="AN727" i="15"/>
  <c r="AM726" i="16" s="1"/>
  <c r="AF729" i="15"/>
  <c r="AM729" i="15"/>
  <c r="AL728" i="16" s="1"/>
  <c r="AO729" i="15"/>
  <c r="AN728" i="16" s="1"/>
  <c r="AN729" i="15"/>
  <c r="AM728" i="16" s="1"/>
  <c r="AF731" i="15"/>
  <c r="AM731" i="15"/>
  <c r="AL730" i="16" s="1"/>
  <c r="AO731" i="15"/>
  <c r="AN730" i="16" s="1"/>
  <c r="AN731" i="15"/>
  <c r="AM730" i="16" s="1"/>
  <c r="AF733" i="15"/>
  <c r="AM733" i="15"/>
  <c r="AL732" i="16" s="1"/>
  <c r="AO733" i="15"/>
  <c r="AN732" i="16" s="1"/>
  <c r="AN733" i="15"/>
  <c r="AM732" i="16" s="1"/>
  <c r="AF735" i="15"/>
  <c r="AM735" i="15"/>
  <c r="AL734" i="16" s="1"/>
  <c r="AO735" i="15"/>
  <c r="AN734" i="16" s="1"/>
  <c r="AN735" i="15"/>
  <c r="AM734" i="16" s="1"/>
  <c r="AF737" i="15"/>
  <c r="AM737" i="15"/>
  <c r="AL736" i="16" s="1"/>
  <c r="AO737" i="15"/>
  <c r="AN736" i="16" s="1"/>
  <c r="AN737" i="15"/>
  <c r="AM736" i="16" s="1"/>
  <c r="AF739" i="15"/>
  <c r="AM739" i="15"/>
  <c r="AL738" i="16" s="1"/>
  <c r="AO739" i="15"/>
  <c r="AN738" i="16" s="1"/>
  <c r="AN739" i="15"/>
  <c r="AM738" i="16" s="1"/>
  <c r="AF741" i="15"/>
  <c r="AM741" i="15"/>
  <c r="AL740" i="16" s="1"/>
  <c r="AO741" i="15"/>
  <c r="AN740" i="16" s="1"/>
  <c r="AN741" i="15"/>
  <c r="AM740" i="16" s="1"/>
  <c r="AF743" i="15"/>
  <c r="AM743" i="15"/>
  <c r="AL742" i="16" s="1"/>
  <c r="AO743" i="15"/>
  <c r="AN742" i="16" s="1"/>
  <c r="AN743" i="15"/>
  <c r="AM742" i="16" s="1"/>
  <c r="AF745" i="15"/>
  <c r="AM745" i="15"/>
  <c r="AL744" i="16" s="1"/>
  <c r="AO745" i="15"/>
  <c r="AN744" i="16" s="1"/>
  <c r="AN745" i="15"/>
  <c r="AM744" i="16" s="1"/>
  <c r="AF747" i="15"/>
  <c r="AM747" i="15"/>
  <c r="AL746" i="16" s="1"/>
  <c r="AO747" i="15"/>
  <c r="AN746" i="16" s="1"/>
  <c r="AN747" i="15"/>
  <c r="AM746" i="16" s="1"/>
  <c r="AF749" i="15"/>
  <c r="AM749" i="15"/>
  <c r="AL748" i="16" s="1"/>
  <c r="AO749" i="15"/>
  <c r="AN748" i="16" s="1"/>
  <c r="AN749" i="15"/>
  <c r="AM748" i="16" s="1"/>
  <c r="AF751" i="15"/>
  <c r="AM751" i="15"/>
  <c r="AL750" i="16" s="1"/>
  <c r="AO751" i="15"/>
  <c r="AN750" i="16" s="1"/>
  <c r="AN751" i="15"/>
  <c r="AM750" i="16" s="1"/>
  <c r="AF753" i="15"/>
  <c r="AM753" i="15"/>
  <c r="AL752" i="16" s="1"/>
  <c r="AO753" i="15"/>
  <c r="AN752" i="16" s="1"/>
  <c r="AN753" i="15"/>
  <c r="AM752" i="16" s="1"/>
  <c r="AF755" i="15"/>
  <c r="AM755" i="15"/>
  <c r="AL754" i="16" s="1"/>
  <c r="AO755" i="15"/>
  <c r="AN754" i="16" s="1"/>
  <c r="AN755" i="15"/>
  <c r="AM754" i="16" s="1"/>
  <c r="AF757" i="15"/>
  <c r="AM757" i="15"/>
  <c r="AL756" i="16" s="1"/>
  <c r="AO757" i="15"/>
  <c r="AN756" i="16" s="1"/>
  <c r="AN757" i="15"/>
  <c r="AM756" i="16" s="1"/>
  <c r="AF759" i="15"/>
  <c r="AM759" i="15"/>
  <c r="AL758" i="16" s="1"/>
  <c r="AO759" i="15"/>
  <c r="AN758" i="16" s="1"/>
  <c r="AN759" i="15"/>
  <c r="AM758" i="16" s="1"/>
  <c r="AF761" i="15"/>
  <c r="AM761" i="15"/>
  <c r="AL760" i="16" s="1"/>
  <c r="AO761" i="15"/>
  <c r="AN760" i="16" s="1"/>
  <c r="AN761" i="15"/>
  <c r="AM760" i="16" s="1"/>
  <c r="AF763" i="15"/>
  <c r="AM763" i="15"/>
  <c r="AL762" i="16" s="1"/>
  <c r="AO763" i="15"/>
  <c r="AN762" i="16" s="1"/>
  <c r="AN763" i="15"/>
  <c r="AM762" i="16" s="1"/>
  <c r="AF765" i="15"/>
  <c r="AM765" i="15"/>
  <c r="AL764" i="16" s="1"/>
  <c r="AO765" i="15"/>
  <c r="AN764" i="16" s="1"/>
  <c r="AN765" i="15"/>
  <c r="AM764" i="16" s="1"/>
  <c r="AF767" i="15"/>
  <c r="AM767" i="15"/>
  <c r="AL766" i="16" s="1"/>
  <c r="AO767" i="15"/>
  <c r="AN766" i="16" s="1"/>
  <c r="AN767" i="15"/>
  <c r="AM766" i="16" s="1"/>
  <c r="AF769" i="15"/>
  <c r="AM769" i="15"/>
  <c r="AL768" i="16" s="1"/>
  <c r="AO769" i="15"/>
  <c r="AN768" i="16" s="1"/>
  <c r="AN769" i="15"/>
  <c r="AM768" i="16" s="1"/>
  <c r="AF771" i="15"/>
  <c r="AM771" i="15"/>
  <c r="AL770" i="16" s="1"/>
  <c r="AO771" i="15"/>
  <c r="AN770" i="16" s="1"/>
  <c r="AN771" i="15"/>
  <c r="AM770" i="16" s="1"/>
  <c r="AF791" i="15"/>
  <c r="AM791" i="15"/>
  <c r="AL790" i="16" s="1"/>
  <c r="AO791" i="15"/>
  <c r="AN790" i="16" s="1"/>
  <c r="AN791" i="15"/>
  <c r="AM790" i="16" s="1"/>
  <c r="AF793" i="15"/>
  <c r="AM793" i="15"/>
  <c r="AL792" i="16" s="1"/>
  <c r="AO793" i="15"/>
  <c r="AN792" i="16" s="1"/>
  <c r="AN793" i="15"/>
  <c r="AM792" i="16" s="1"/>
  <c r="AF795" i="15"/>
  <c r="AM795" i="15"/>
  <c r="AL794" i="16" s="1"/>
  <c r="AO795" i="15"/>
  <c r="AN794" i="16" s="1"/>
  <c r="AN795" i="15"/>
  <c r="AM794" i="16" s="1"/>
  <c r="AF797" i="15"/>
  <c r="AM797" i="15"/>
  <c r="AL796" i="16" s="1"/>
  <c r="AO797" i="15"/>
  <c r="AN796" i="16" s="1"/>
  <c r="AN797" i="15"/>
  <c r="AM796" i="16" s="1"/>
  <c r="AF799" i="15"/>
  <c r="AM799" i="15"/>
  <c r="AL798" i="16" s="1"/>
  <c r="AO799" i="15"/>
  <c r="AN798" i="16" s="1"/>
  <c r="AN799" i="15"/>
  <c r="AM798" i="16" s="1"/>
  <c r="AF801" i="15"/>
  <c r="AM801" i="15"/>
  <c r="AL800" i="16" s="1"/>
  <c r="AO801" i="15"/>
  <c r="AN800" i="16" s="1"/>
  <c r="AN801" i="15"/>
  <c r="AM800" i="16" s="1"/>
  <c r="AF803" i="15"/>
  <c r="AM803" i="15"/>
  <c r="AL802" i="16" s="1"/>
  <c r="AO803" i="15"/>
  <c r="AN802" i="16" s="1"/>
  <c r="AN803" i="15"/>
  <c r="AM802" i="16" s="1"/>
  <c r="AF805" i="15"/>
  <c r="AM805" i="15"/>
  <c r="AL804" i="16" s="1"/>
  <c r="AO805" i="15"/>
  <c r="AN804" i="16" s="1"/>
  <c r="AN805" i="15"/>
  <c r="AM804" i="16" s="1"/>
  <c r="AF807" i="15"/>
  <c r="AM807" i="15"/>
  <c r="AL806" i="16" s="1"/>
  <c r="AO807" i="15"/>
  <c r="AN806" i="16" s="1"/>
  <c r="AN807" i="15"/>
  <c r="AM806" i="16" s="1"/>
  <c r="AF809" i="15"/>
  <c r="AM809" i="15"/>
  <c r="AL808" i="16" s="1"/>
  <c r="AO809" i="15"/>
  <c r="AN808" i="16" s="1"/>
  <c r="AN809" i="15"/>
  <c r="AM808" i="16" s="1"/>
  <c r="AF811" i="15"/>
  <c r="AM811" i="15"/>
  <c r="AL810" i="16" s="1"/>
  <c r="AO811" i="15"/>
  <c r="AN810" i="16" s="1"/>
  <c r="AN811" i="15"/>
  <c r="AM810" i="16" s="1"/>
  <c r="AF813" i="15"/>
  <c r="AM813" i="15"/>
  <c r="AL812" i="16" s="1"/>
  <c r="AO813" i="15"/>
  <c r="AN812" i="16" s="1"/>
  <c r="AN813" i="15"/>
  <c r="AM812" i="16" s="1"/>
  <c r="AF815" i="15"/>
  <c r="AM815" i="15"/>
  <c r="AL814" i="16" s="1"/>
  <c r="AO815" i="15"/>
  <c r="AN814" i="16" s="1"/>
  <c r="AN815" i="15"/>
  <c r="AM814" i="16" s="1"/>
  <c r="AF817" i="15"/>
  <c r="AM817" i="15"/>
  <c r="AL816" i="16" s="1"/>
  <c r="AO817" i="15"/>
  <c r="AN816" i="16" s="1"/>
  <c r="AN817" i="15"/>
  <c r="AM816" i="16" s="1"/>
  <c r="AF819" i="15"/>
  <c r="AM819" i="15"/>
  <c r="AL818" i="16" s="1"/>
  <c r="AO819" i="15"/>
  <c r="AN818" i="16" s="1"/>
  <c r="AN819" i="15"/>
  <c r="AM818" i="16" s="1"/>
  <c r="AF27" i="15"/>
  <c r="AM27" i="15"/>
  <c r="AL26" i="16" s="1"/>
  <c r="AO27" i="15"/>
  <c r="AN26" i="16" s="1"/>
  <c r="AN27" i="15"/>
  <c r="AM26" i="16" s="1"/>
  <c r="AF32" i="15"/>
  <c r="AM32" i="15"/>
  <c r="AL31" i="16" s="1"/>
  <c r="AO32" i="15"/>
  <c r="AN31" i="16" s="1"/>
  <c r="AN32" i="15"/>
  <c r="AM31" i="16" s="1"/>
  <c r="AF42" i="15"/>
  <c r="AM42" i="15"/>
  <c r="AL41" i="16" s="1"/>
  <c r="AO42" i="15"/>
  <c r="AN41" i="16" s="1"/>
  <c r="AN42" i="15"/>
  <c r="AM41" i="16" s="1"/>
  <c r="AF58" i="15"/>
  <c r="AM58" i="15"/>
  <c r="AL57" i="16" s="1"/>
  <c r="AO58" i="15"/>
  <c r="AN57" i="16" s="1"/>
  <c r="AN58" i="15"/>
  <c r="AM57" i="16" s="1"/>
  <c r="AF129" i="15"/>
  <c r="AM129" i="15"/>
  <c r="AL128" i="16" s="1"/>
  <c r="AO129" i="15"/>
  <c r="AN128" i="16" s="1"/>
  <c r="AN129" i="15"/>
  <c r="AM128" i="16" s="1"/>
  <c r="AF151" i="15"/>
  <c r="AM151" i="15"/>
  <c r="AL150" i="16" s="1"/>
  <c r="AO151" i="15"/>
  <c r="AN150" i="16" s="1"/>
  <c r="AN151" i="15"/>
  <c r="AM150" i="16" s="1"/>
  <c r="AF162" i="15"/>
  <c r="AM162" i="15"/>
  <c r="AL161" i="16" s="1"/>
  <c r="AO162" i="15"/>
  <c r="AN161" i="16" s="1"/>
  <c r="AN162" i="15"/>
  <c r="AM161" i="16" s="1"/>
  <c r="AF172" i="15"/>
  <c r="AM172" i="15"/>
  <c r="AL171" i="16" s="1"/>
  <c r="AO172" i="15"/>
  <c r="AN171" i="16" s="1"/>
  <c r="AN172" i="15"/>
  <c r="AM171" i="16" s="1"/>
  <c r="AF213" i="15"/>
  <c r="AM213" i="15"/>
  <c r="AL212" i="16" s="1"/>
  <c r="AO213" i="15"/>
  <c r="AN212" i="16" s="1"/>
  <c r="AN213" i="15"/>
  <c r="AM212" i="16" s="1"/>
  <c r="AF14" i="15"/>
  <c r="AM14" i="15"/>
  <c r="AL13" i="16" s="1"/>
  <c r="AO14" i="15"/>
  <c r="AN13" i="16" s="1"/>
  <c r="AN14" i="15"/>
  <c r="AM13" i="16" s="1"/>
  <c r="AF38" i="15"/>
  <c r="AM38" i="15"/>
  <c r="AL37" i="16" s="1"/>
  <c r="AO38" i="15"/>
  <c r="AN37" i="16" s="1"/>
  <c r="AN38" i="15"/>
  <c r="AM37" i="16" s="1"/>
  <c r="AF44" i="15"/>
  <c r="AM44" i="15"/>
  <c r="AL43" i="16" s="1"/>
  <c r="AO44" i="15"/>
  <c r="AN43" i="16" s="1"/>
  <c r="AN44" i="15"/>
  <c r="AM43" i="16" s="1"/>
  <c r="AF127" i="15"/>
  <c r="AM127" i="15"/>
  <c r="AL126" i="16" s="1"/>
  <c r="AO127" i="15"/>
  <c r="AN126" i="16" s="1"/>
  <c r="AN127" i="15"/>
  <c r="AM126" i="16" s="1"/>
  <c r="AF160" i="15"/>
  <c r="AM160" i="15"/>
  <c r="AL159" i="16" s="1"/>
  <c r="AO160" i="15"/>
  <c r="AN159" i="16" s="1"/>
  <c r="AN160" i="15"/>
  <c r="AM159" i="16" s="1"/>
  <c r="AF173" i="15"/>
  <c r="AM173" i="15"/>
  <c r="AL172" i="16" s="1"/>
  <c r="AO173" i="15"/>
  <c r="AN172" i="16" s="1"/>
  <c r="AN173" i="15"/>
  <c r="AM172" i="16" s="1"/>
  <c r="AF200" i="15"/>
  <c r="AM200" i="15"/>
  <c r="AL199" i="16" s="1"/>
  <c r="AO200" i="15"/>
  <c r="AN199" i="16" s="1"/>
  <c r="AN200" i="15"/>
  <c r="AM199" i="16" s="1"/>
  <c r="AF209" i="15"/>
  <c r="AM209" i="15"/>
  <c r="AL208" i="16" s="1"/>
  <c r="AO209" i="15"/>
  <c r="AN208" i="16" s="1"/>
  <c r="AN209" i="15"/>
  <c r="AM208" i="16" s="1"/>
  <c r="AF217" i="15"/>
  <c r="AM217" i="15"/>
  <c r="AL216" i="16" s="1"/>
  <c r="AN217" i="15"/>
  <c r="AM216" i="16" s="1"/>
  <c r="AF777" i="15"/>
  <c r="AM777" i="15"/>
  <c r="AL776" i="16" s="1"/>
  <c r="AO777" i="15"/>
  <c r="AN776" i="16" s="1"/>
  <c r="AN777" i="15"/>
  <c r="AM776" i="16" s="1"/>
  <c r="AF783" i="15"/>
  <c r="AM783" i="15"/>
  <c r="AL782" i="16" s="1"/>
  <c r="AO783" i="15"/>
  <c r="AN782" i="16" s="1"/>
  <c r="AN783" i="15"/>
  <c r="AM782" i="16" s="1"/>
  <c r="AF8" i="15"/>
  <c r="AM8" i="15"/>
  <c r="AL7" i="16" s="1"/>
  <c r="AO8" i="15"/>
  <c r="AN7" i="16" s="1"/>
  <c r="AN8" i="15"/>
  <c r="AM7" i="16" s="1"/>
  <c r="AF10" i="15"/>
  <c r="AM10" i="15"/>
  <c r="AL9" i="16" s="1"/>
  <c r="AO10" i="15"/>
  <c r="AN9" i="16" s="1"/>
  <c r="AN10" i="15"/>
  <c r="AM9" i="16" s="1"/>
  <c r="AF15" i="15"/>
  <c r="AM15" i="15"/>
  <c r="AL14" i="16" s="1"/>
  <c r="AO15" i="15"/>
  <c r="AN14" i="16" s="1"/>
  <c r="AN15" i="15"/>
  <c r="AM14" i="16" s="1"/>
  <c r="AF17" i="15"/>
  <c r="AM17" i="15"/>
  <c r="AL16" i="16" s="1"/>
  <c r="AO17" i="15"/>
  <c r="AN16" i="16" s="1"/>
  <c r="AN17" i="15"/>
  <c r="AM16" i="16" s="1"/>
  <c r="AF19" i="15"/>
  <c r="AM19" i="15"/>
  <c r="AL18" i="16" s="1"/>
  <c r="AO19" i="15"/>
  <c r="AN18" i="16" s="1"/>
  <c r="AN19" i="15"/>
  <c r="AM18" i="16" s="1"/>
  <c r="AF24" i="15"/>
  <c r="AM24" i="15"/>
  <c r="AL23" i="16" s="1"/>
  <c r="AO24" i="15"/>
  <c r="AN23" i="16" s="1"/>
  <c r="AN24" i="15"/>
  <c r="AM23" i="16" s="1"/>
  <c r="AF26" i="15"/>
  <c r="AM26" i="15"/>
  <c r="AL25" i="16" s="1"/>
  <c r="AO26" i="15"/>
  <c r="AN25" i="16" s="1"/>
  <c r="AN26" i="15"/>
  <c r="AM25" i="16" s="1"/>
  <c r="AF31" i="15"/>
  <c r="AM31" i="15"/>
  <c r="AL30" i="16" s="1"/>
  <c r="AO31" i="15"/>
  <c r="AN30" i="16" s="1"/>
  <c r="AN31" i="15"/>
  <c r="AM30" i="16" s="1"/>
  <c r="AF35" i="15"/>
  <c r="AM35" i="15"/>
  <c r="AL34" i="16" s="1"/>
  <c r="AO35" i="15"/>
  <c r="AN34" i="16" s="1"/>
  <c r="AN35" i="15"/>
  <c r="AM34" i="16" s="1"/>
  <c r="AF40" i="15"/>
  <c r="AM40" i="15"/>
  <c r="AL39" i="16" s="1"/>
  <c r="AO40" i="15"/>
  <c r="AN39" i="16" s="1"/>
  <c r="AN40" i="15"/>
  <c r="AM39" i="16" s="1"/>
  <c r="AF46" i="15"/>
  <c r="AM46" i="15"/>
  <c r="AL45" i="16" s="1"/>
  <c r="AO46" i="15"/>
  <c r="AN45" i="16" s="1"/>
  <c r="AN46" i="15"/>
  <c r="AM45" i="16" s="1"/>
  <c r="AF48" i="15"/>
  <c r="AM48" i="15"/>
  <c r="AL47" i="16" s="1"/>
  <c r="AO48" i="15"/>
  <c r="AN47" i="16" s="1"/>
  <c r="AN48" i="15"/>
  <c r="AM47" i="16" s="1"/>
  <c r="AF50" i="15"/>
  <c r="AM50" i="15"/>
  <c r="AL49" i="16" s="1"/>
  <c r="AO50" i="15"/>
  <c r="AN49" i="16" s="1"/>
  <c r="AN50" i="15"/>
  <c r="AM49" i="16" s="1"/>
  <c r="AF52" i="15"/>
  <c r="AM52" i="15"/>
  <c r="AL51" i="16" s="1"/>
  <c r="AO52" i="15"/>
  <c r="AN51" i="16" s="1"/>
  <c r="AN52" i="15"/>
  <c r="AM51" i="16" s="1"/>
  <c r="AF55" i="15"/>
  <c r="AM55" i="15"/>
  <c r="AL54" i="16" s="1"/>
  <c r="AO55" i="15"/>
  <c r="AN54" i="16" s="1"/>
  <c r="AN55" i="15"/>
  <c r="AM54" i="16" s="1"/>
  <c r="AF59" i="15"/>
  <c r="AM59" i="15"/>
  <c r="AL58" i="16" s="1"/>
  <c r="AO59" i="15"/>
  <c r="AN58" i="16" s="1"/>
  <c r="AN59" i="15"/>
  <c r="AM58" i="16" s="1"/>
  <c r="AF61" i="15"/>
  <c r="AM61" i="15"/>
  <c r="AL60" i="16" s="1"/>
  <c r="AO61" i="15"/>
  <c r="AN60" i="16" s="1"/>
  <c r="AN61" i="15"/>
  <c r="AM60" i="16" s="1"/>
  <c r="AF63" i="15"/>
  <c r="AM63" i="15"/>
  <c r="AL62" i="16" s="1"/>
  <c r="AO63" i="15"/>
  <c r="AN62" i="16" s="1"/>
  <c r="AN63" i="15"/>
  <c r="AM62" i="16" s="1"/>
  <c r="AF66" i="15"/>
  <c r="AM66" i="15"/>
  <c r="AL65" i="16" s="1"/>
  <c r="AO66" i="15"/>
  <c r="AN65" i="16" s="1"/>
  <c r="AN66" i="15"/>
  <c r="AM65" i="16" s="1"/>
  <c r="AF68" i="15"/>
  <c r="AM68" i="15"/>
  <c r="AL67" i="16" s="1"/>
  <c r="AO68" i="15"/>
  <c r="AN67" i="16" s="1"/>
  <c r="AN68" i="15"/>
  <c r="AM67" i="16" s="1"/>
  <c r="AF72" i="15"/>
  <c r="AM72" i="15"/>
  <c r="AL71" i="16" s="1"/>
  <c r="AO72" i="15"/>
  <c r="AN71" i="16" s="1"/>
  <c r="AN72" i="15"/>
  <c r="AM71" i="16" s="1"/>
  <c r="AF77" i="15"/>
  <c r="AM77" i="15"/>
  <c r="AL76" i="16" s="1"/>
  <c r="AO77" i="15"/>
  <c r="AN76" i="16" s="1"/>
  <c r="AN77" i="15"/>
  <c r="AM76" i="16" s="1"/>
  <c r="AF80" i="15"/>
  <c r="AM80" i="15"/>
  <c r="AL79" i="16" s="1"/>
  <c r="AO80" i="15"/>
  <c r="AN79" i="16" s="1"/>
  <c r="AN80" i="15"/>
  <c r="AM79" i="16" s="1"/>
  <c r="AF83" i="15"/>
  <c r="AM83" i="15"/>
  <c r="AL82" i="16" s="1"/>
  <c r="AO83" i="15"/>
  <c r="AN82" i="16" s="1"/>
  <c r="AN83" i="15"/>
  <c r="AM82" i="16" s="1"/>
  <c r="AF87" i="15"/>
  <c r="AM87" i="15"/>
  <c r="AL86" i="16" s="1"/>
  <c r="AN87" i="15"/>
  <c r="AM86" i="16" s="1"/>
  <c r="AF89" i="15"/>
  <c r="AM89" i="15"/>
  <c r="AL88" i="16" s="1"/>
  <c r="AO89" i="15"/>
  <c r="AN88" i="16" s="1"/>
  <c r="AN89" i="15"/>
  <c r="AM88" i="16" s="1"/>
  <c r="AF91" i="15"/>
  <c r="AM91" i="15"/>
  <c r="AL90" i="16" s="1"/>
  <c r="AO91" i="15"/>
  <c r="AN90" i="16" s="1"/>
  <c r="AN91" i="15"/>
  <c r="AM90" i="16" s="1"/>
  <c r="AF93" i="15"/>
  <c r="AM93" i="15"/>
  <c r="AL92" i="16" s="1"/>
  <c r="AO93" i="15"/>
  <c r="AN92" i="16" s="1"/>
  <c r="AN93" i="15"/>
  <c r="AM92" i="16" s="1"/>
  <c r="AF97" i="15"/>
  <c r="AM97" i="15"/>
  <c r="AL96" i="16" s="1"/>
  <c r="AN97" i="15"/>
  <c r="AM96" i="16" s="1"/>
  <c r="AF99" i="15"/>
  <c r="AM99" i="15"/>
  <c r="AL98" i="16" s="1"/>
  <c r="AO99" i="15"/>
  <c r="AN98" i="16" s="1"/>
  <c r="AN99" i="15"/>
  <c r="AM98" i="16" s="1"/>
  <c r="AF102" i="15"/>
  <c r="AM102" i="15"/>
  <c r="AL101" i="16" s="1"/>
  <c r="AN102" i="15"/>
  <c r="AM101" i="16" s="1"/>
  <c r="AF104" i="15"/>
  <c r="AM104" i="15"/>
  <c r="AL103" i="16" s="1"/>
  <c r="AO104" i="15"/>
  <c r="AN103" i="16" s="1"/>
  <c r="AN104" i="15"/>
  <c r="AM103" i="16" s="1"/>
  <c r="AF109" i="15"/>
  <c r="AM109" i="15"/>
  <c r="AL108" i="16" s="1"/>
  <c r="AO109" i="15"/>
  <c r="AN108" i="16" s="1"/>
  <c r="AN109" i="15"/>
  <c r="AM108" i="16" s="1"/>
  <c r="AF112" i="15"/>
  <c r="AM112" i="15"/>
  <c r="AL111" i="16" s="1"/>
  <c r="AO112" i="15"/>
  <c r="AN111" i="16" s="1"/>
  <c r="AN112" i="15"/>
  <c r="AM111" i="16" s="1"/>
  <c r="AF114" i="15"/>
  <c r="AM114" i="15"/>
  <c r="AL113" i="16" s="1"/>
  <c r="AN114" i="15"/>
  <c r="AM113" i="16" s="1"/>
  <c r="AF116" i="15"/>
  <c r="AM116" i="15"/>
  <c r="AL115" i="16" s="1"/>
  <c r="AO116" i="15"/>
  <c r="AN115" i="16" s="1"/>
  <c r="AN116" i="15"/>
  <c r="AM115" i="16" s="1"/>
  <c r="AF119" i="15"/>
  <c r="AM119" i="15"/>
  <c r="AL118" i="16" s="1"/>
  <c r="AO119" i="15"/>
  <c r="AN118" i="16" s="1"/>
  <c r="AN119" i="15"/>
  <c r="AM118" i="16" s="1"/>
  <c r="AF122" i="15"/>
  <c r="AM122" i="15"/>
  <c r="AL121" i="16" s="1"/>
  <c r="AO122" i="15"/>
  <c r="AN121" i="16" s="1"/>
  <c r="AN122" i="15"/>
  <c r="AM121" i="16" s="1"/>
  <c r="AF130" i="15"/>
  <c r="AM130" i="15"/>
  <c r="AL129" i="16" s="1"/>
  <c r="AO130" i="15"/>
  <c r="AN129" i="16" s="1"/>
  <c r="AN130" i="15"/>
  <c r="AM129" i="16" s="1"/>
  <c r="AF132" i="15"/>
  <c r="AM132" i="15"/>
  <c r="AL131" i="16" s="1"/>
  <c r="AN132" i="15"/>
  <c r="AM131" i="16" s="1"/>
  <c r="AF135" i="15"/>
  <c r="AM135" i="15"/>
  <c r="AL134" i="16" s="1"/>
  <c r="AO135" i="15"/>
  <c r="AN134" i="16" s="1"/>
  <c r="AN135" i="15"/>
  <c r="AM134" i="16" s="1"/>
  <c r="AF139" i="15"/>
  <c r="AM139" i="15"/>
  <c r="AL138" i="16" s="1"/>
  <c r="AO139" i="15"/>
  <c r="AN138" i="16" s="1"/>
  <c r="AN139" i="15"/>
  <c r="AM138" i="16" s="1"/>
  <c r="AF141" i="15"/>
  <c r="AM141" i="15"/>
  <c r="AL140" i="16" s="1"/>
  <c r="AO141" i="15"/>
  <c r="AN140" i="16" s="1"/>
  <c r="AN141" i="15"/>
  <c r="AM140" i="16" s="1"/>
  <c r="AF147" i="15"/>
  <c r="AM147" i="15"/>
  <c r="AL146" i="16" s="1"/>
  <c r="AN147" i="15"/>
  <c r="AM146" i="16" s="1"/>
  <c r="AF149" i="15"/>
  <c r="AM149" i="15"/>
  <c r="AL148" i="16" s="1"/>
  <c r="AN149" i="15"/>
  <c r="AM148" i="16" s="1"/>
  <c r="AF152" i="15"/>
  <c r="AM152" i="15"/>
  <c r="AL151" i="16" s="1"/>
  <c r="AO152" i="15"/>
  <c r="AN151" i="16" s="1"/>
  <c r="AN152" i="15"/>
  <c r="AM151" i="16" s="1"/>
  <c r="AF158" i="15"/>
  <c r="AM158" i="15"/>
  <c r="AL157" i="16" s="1"/>
  <c r="AO158" i="15"/>
  <c r="AN157" i="16" s="1"/>
  <c r="AN158" i="15"/>
  <c r="AM157" i="16" s="1"/>
  <c r="AF161" i="15"/>
  <c r="AM161" i="15"/>
  <c r="AL160" i="16" s="1"/>
  <c r="AO161" i="15"/>
  <c r="AN160" i="16" s="1"/>
  <c r="AN161" i="15"/>
  <c r="AM160" i="16" s="1"/>
  <c r="AF165" i="15"/>
  <c r="AM165" i="15"/>
  <c r="AL164" i="16" s="1"/>
  <c r="AO165" i="15"/>
  <c r="AN164" i="16" s="1"/>
  <c r="AN165" i="15"/>
  <c r="AM164" i="16" s="1"/>
  <c r="AF169" i="15"/>
  <c r="AM169" i="15"/>
  <c r="AL168" i="16" s="1"/>
  <c r="AO169" i="15"/>
  <c r="AN168" i="16" s="1"/>
  <c r="AN169" i="15"/>
  <c r="AM168" i="16" s="1"/>
  <c r="AF175" i="15"/>
  <c r="AM175" i="15"/>
  <c r="AL174" i="16" s="1"/>
  <c r="AN175" i="15"/>
  <c r="AM174" i="16" s="1"/>
  <c r="AF177" i="15"/>
  <c r="AM177" i="15"/>
  <c r="AL176" i="16" s="1"/>
  <c r="AN177" i="15"/>
  <c r="AM176" i="16" s="1"/>
  <c r="AF179" i="15"/>
  <c r="AM179" i="15"/>
  <c r="AL178" i="16" s="1"/>
  <c r="AO179" i="15"/>
  <c r="AN178" i="16" s="1"/>
  <c r="AN179" i="15"/>
  <c r="AM178" i="16" s="1"/>
  <c r="AF181" i="15"/>
  <c r="AM181" i="15"/>
  <c r="AL180" i="16" s="1"/>
  <c r="AO181" i="15"/>
  <c r="AN180" i="16" s="1"/>
  <c r="AN181" i="15"/>
  <c r="AM180" i="16" s="1"/>
  <c r="AF183" i="15"/>
  <c r="AM183" i="15"/>
  <c r="AL182" i="16" s="1"/>
  <c r="AO183" i="15"/>
  <c r="AN182" i="16" s="1"/>
  <c r="AN183" i="15"/>
  <c r="AM182" i="16" s="1"/>
  <c r="AF185" i="15"/>
  <c r="AM185" i="15"/>
  <c r="AL184" i="16" s="1"/>
  <c r="AN185" i="15"/>
  <c r="AM184" i="16" s="1"/>
  <c r="AF187" i="15"/>
  <c r="AM187" i="15"/>
  <c r="AL186" i="16" s="1"/>
  <c r="AO187" i="15"/>
  <c r="AN186" i="16" s="1"/>
  <c r="AN187" i="15"/>
  <c r="AM186" i="16" s="1"/>
  <c r="AF192" i="15"/>
  <c r="AM192" i="15"/>
  <c r="AL191" i="16" s="1"/>
  <c r="AO192" i="15"/>
  <c r="AN191" i="16" s="1"/>
  <c r="AN192" i="15"/>
  <c r="AM191" i="16" s="1"/>
  <c r="AF194" i="15"/>
  <c r="AM194" i="15"/>
  <c r="AL193" i="16" s="1"/>
  <c r="AO194" i="15"/>
  <c r="AN193" i="16" s="1"/>
  <c r="AN194" i="15"/>
  <c r="AM193" i="16" s="1"/>
  <c r="AF197" i="15"/>
  <c r="AM197" i="15"/>
  <c r="AL196" i="16" s="1"/>
  <c r="AO197" i="15"/>
  <c r="AN196" i="16" s="1"/>
  <c r="AN197" i="15"/>
  <c r="AM196" i="16" s="1"/>
  <c r="AF205" i="15"/>
  <c r="AM205" i="15"/>
  <c r="AL204" i="16" s="1"/>
  <c r="AO205" i="15"/>
  <c r="AN204" i="16" s="1"/>
  <c r="AN205" i="15"/>
  <c r="AM204" i="16" s="1"/>
  <c r="AF207" i="15"/>
  <c r="AM207" i="15"/>
  <c r="AL206" i="16" s="1"/>
  <c r="AO207" i="15"/>
  <c r="AN206" i="16" s="1"/>
  <c r="AN207" i="15"/>
  <c r="AM206" i="16" s="1"/>
  <c r="AF211" i="15"/>
  <c r="AM211" i="15"/>
  <c r="AL210" i="16" s="1"/>
  <c r="AN211" i="15"/>
  <c r="AM210" i="16" s="1"/>
  <c r="AF219" i="15"/>
  <c r="AM219" i="15"/>
  <c r="AL218" i="16" s="1"/>
  <c r="AN219" i="15"/>
  <c r="AM218" i="16" s="1"/>
  <c r="AF221" i="15"/>
  <c r="AM221" i="15"/>
  <c r="AL220" i="16" s="1"/>
  <c r="AO221" i="15"/>
  <c r="AN220" i="16" s="1"/>
  <c r="AN221" i="15"/>
  <c r="AM220" i="16" s="1"/>
  <c r="AF224" i="15"/>
  <c r="AM224" i="15"/>
  <c r="AL223" i="16" s="1"/>
  <c r="AO224" i="15"/>
  <c r="AN223" i="16" s="1"/>
  <c r="AN224" i="15"/>
  <c r="AM223" i="16" s="1"/>
  <c r="AF226" i="15"/>
  <c r="AM226" i="15"/>
  <c r="AL225" i="16" s="1"/>
  <c r="AN226" i="15"/>
  <c r="AM225" i="16" s="1"/>
  <c r="AF230" i="15"/>
  <c r="AM230" i="15"/>
  <c r="AL229" i="16" s="1"/>
  <c r="AO230" i="15"/>
  <c r="AN229" i="16" s="1"/>
  <c r="AN230" i="15"/>
  <c r="AM229" i="16" s="1"/>
  <c r="AF232" i="15"/>
  <c r="AM232" i="15"/>
  <c r="AL231" i="16" s="1"/>
  <c r="AO232" i="15"/>
  <c r="AN231" i="16" s="1"/>
  <c r="AN232" i="15"/>
  <c r="AM231" i="16" s="1"/>
  <c r="AF235" i="15"/>
  <c r="AM235" i="15"/>
  <c r="AL234" i="16" s="1"/>
  <c r="AN235" i="15"/>
  <c r="AM234" i="16" s="1"/>
  <c r="AF238" i="15"/>
  <c r="AM238" i="15"/>
  <c r="AL237" i="16" s="1"/>
  <c r="AN238" i="15"/>
  <c r="AM237" i="16" s="1"/>
  <c r="AF242" i="15"/>
  <c r="AM242" i="15"/>
  <c r="AL241" i="16" s="1"/>
  <c r="AO242" i="15"/>
  <c r="AN241" i="16" s="1"/>
  <c r="AN242" i="15"/>
  <c r="AM241" i="16" s="1"/>
  <c r="AF531" i="15"/>
  <c r="AM531" i="15"/>
  <c r="AL530" i="16" s="1"/>
  <c r="AN531" i="15"/>
  <c r="AM530" i="16" s="1"/>
  <c r="AF772" i="15"/>
  <c r="AM772" i="15"/>
  <c r="AL771" i="16" s="1"/>
  <c r="AN772" i="15"/>
  <c r="AM771" i="16" s="1"/>
  <c r="AF774" i="15"/>
  <c r="AM774" i="15"/>
  <c r="AL773" i="16" s="1"/>
  <c r="AO774" i="15"/>
  <c r="AN773" i="16" s="1"/>
  <c r="AN774" i="15"/>
  <c r="AM773" i="16" s="1"/>
  <c r="AF778" i="15"/>
  <c r="AM778" i="15"/>
  <c r="AL777" i="16" s="1"/>
  <c r="AO778" i="15"/>
  <c r="AN777" i="16" s="1"/>
  <c r="AN778" i="15"/>
  <c r="AM777" i="16" s="1"/>
  <c r="AF780" i="15"/>
  <c r="AM780" i="15"/>
  <c r="AL779" i="16" s="1"/>
  <c r="AO780" i="15"/>
  <c r="AN779" i="16" s="1"/>
  <c r="AN780" i="15"/>
  <c r="AM779" i="16" s="1"/>
  <c r="AF785" i="15"/>
  <c r="AM785" i="15"/>
  <c r="AL784" i="16" s="1"/>
  <c r="AO785" i="15"/>
  <c r="AN784" i="16" s="1"/>
  <c r="AN785" i="15"/>
  <c r="AM784" i="16" s="1"/>
  <c r="AF20" i="15"/>
  <c r="AM20" i="15"/>
  <c r="AL19" i="16" s="1"/>
  <c r="AO20" i="15"/>
  <c r="AN19" i="16" s="1"/>
  <c r="AN20" i="15"/>
  <c r="AM19" i="16" s="1"/>
  <c r="AF23" i="15"/>
  <c r="AM23" i="15"/>
  <c r="AL22" i="16" s="1"/>
  <c r="AO23" i="15"/>
  <c r="AN22" i="16" s="1"/>
  <c r="AN23" i="15"/>
  <c r="AM22" i="16" s="1"/>
  <c r="AF37" i="15"/>
  <c r="AM37" i="15"/>
  <c r="AL36" i="16" s="1"/>
  <c r="AO37" i="15"/>
  <c r="AN36" i="16" s="1"/>
  <c r="AN37" i="15"/>
  <c r="AM36" i="16" s="1"/>
  <c r="AF56" i="15"/>
  <c r="AM56" i="15"/>
  <c r="AL55" i="16" s="1"/>
  <c r="AO56" i="15"/>
  <c r="AN55" i="16" s="1"/>
  <c r="AN56" i="15"/>
  <c r="AM55" i="16" s="1"/>
  <c r="AF69" i="15"/>
  <c r="AM69" i="15"/>
  <c r="AL68" i="16" s="1"/>
  <c r="AO69" i="15"/>
  <c r="AN68" i="16" s="1"/>
  <c r="AN69" i="15"/>
  <c r="AM68" i="16" s="1"/>
  <c r="AF73" i="15"/>
  <c r="AM73" i="15"/>
  <c r="AL72" i="16" s="1"/>
  <c r="AO73" i="15"/>
  <c r="AN72" i="16" s="1"/>
  <c r="AN73" i="15"/>
  <c r="AM72" i="16" s="1"/>
  <c r="AF76" i="15"/>
  <c r="AM76" i="15"/>
  <c r="AL75" i="16" s="1"/>
  <c r="AO76" i="15"/>
  <c r="AN75" i="16" s="1"/>
  <c r="AN76" i="15"/>
  <c r="AM75" i="16" s="1"/>
  <c r="AF82" i="15"/>
  <c r="AM82" i="15"/>
  <c r="AL81" i="16" s="1"/>
  <c r="AO82" i="15"/>
  <c r="AN81" i="16" s="1"/>
  <c r="AN82" i="15"/>
  <c r="AM81" i="16" s="1"/>
  <c r="AF85" i="15"/>
  <c r="AM85" i="15"/>
  <c r="AL84" i="16" s="1"/>
  <c r="AN85" i="15"/>
  <c r="AM84" i="16" s="1"/>
  <c r="AF96" i="15"/>
  <c r="AM96" i="15"/>
  <c r="AL95" i="16" s="1"/>
  <c r="AN96" i="15"/>
  <c r="AM95" i="16" s="1"/>
  <c r="AF105" i="15"/>
  <c r="AM105" i="15"/>
  <c r="AL104" i="16" s="1"/>
  <c r="AN105" i="15"/>
  <c r="AM104" i="16" s="1"/>
  <c r="AF108" i="15"/>
  <c r="AM108" i="15"/>
  <c r="AL107" i="16" s="1"/>
  <c r="AO108" i="15"/>
  <c r="AN107" i="16" s="1"/>
  <c r="AN108" i="15"/>
  <c r="AM107" i="16" s="1"/>
  <c r="AF121" i="15"/>
  <c r="AM121" i="15"/>
  <c r="AL120" i="16" s="1"/>
  <c r="AO121" i="15"/>
  <c r="AN120" i="16" s="1"/>
  <c r="AN121" i="15"/>
  <c r="AM120" i="16" s="1"/>
  <c r="AF126" i="15"/>
  <c r="AM126" i="15"/>
  <c r="AL125" i="16" s="1"/>
  <c r="AO126" i="15"/>
  <c r="AN125" i="16" s="1"/>
  <c r="AN126" i="15"/>
  <c r="AM125" i="16" s="1"/>
  <c r="AF136" i="15"/>
  <c r="AM136" i="15"/>
  <c r="AL135" i="16" s="1"/>
  <c r="AO136" i="15"/>
  <c r="AN135" i="16" s="1"/>
  <c r="AN136" i="15"/>
  <c r="AM135" i="16" s="1"/>
  <c r="AF142" i="15"/>
  <c r="AM142" i="15"/>
  <c r="AL141" i="16" s="1"/>
  <c r="AO142" i="15"/>
  <c r="AN141" i="16" s="1"/>
  <c r="AN142" i="15"/>
  <c r="AM141" i="16" s="1"/>
  <c r="AF146" i="15"/>
  <c r="AM146" i="15"/>
  <c r="AL145" i="16" s="1"/>
  <c r="AO146" i="15"/>
  <c r="AN145" i="16" s="1"/>
  <c r="AN146" i="15"/>
  <c r="AM145" i="16" s="1"/>
  <c r="AF155" i="15"/>
  <c r="AM155" i="15"/>
  <c r="AL154" i="16" s="1"/>
  <c r="AO155" i="15"/>
  <c r="AN154" i="16" s="1"/>
  <c r="AN155" i="15"/>
  <c r="AM154" i="16" s="1"/>
  <c r="AF166" i="15"/>
  <c r="AM166" i="15"/>
  <c r="AL165" i="16" s="1"/>
  <c r="AO166" i="15"/>
  <c r="AN165" i="16" s="1"/>
  <c r="AN166" i="15"/>
  <c r="AM165" i="16" s="1"/>
  <c r="AF188" i="15"/>
  <c r="AM188" i="15"/>
  <c r="AL187" i="16" s="1"/>
  <c r="AN188" i="15"/>
  <c r="AM187" i="16" s="1"/>
  <c r="AF196" i="15"/>
  <c r="AM196" i="15"/>
  <c r="AL195" i="16" s="1"/>
  <c r="AO196" i="15"/>
  <c r="AN195" i="16" s="1"/>
  <c r="AN196" i="15"/>
  <c r="AM195" i="16" s="1"/>
  <c r="AF202" i="15"/>
  <c r="AM202" i="15"/>
  <c r="AL201" i="16" s="1"/>
  <c r="AO202" i="15"/>
  <c r="AN201" i="16" s="1"/>
  <c r="AN202" i="15"/>
  <c r="AM201" i="16" s="1"/>
  <c r="AF210" i="15"/>
  <c r="AM210" i="15"/>
  <c r="AL209" i="16" s="1"/>
  <c r="AO210" i="15"/>
  <c r="AN209" i="16" s="1"/>
  <c r="AN210" i="15"/>
  <c r="AM209" i="16" s="1"/>
  <c r="AF215" i="15"/>
  <c r="AM215" i="15"/>
  <c r="AL214" i="16" s="1"/>
  <c r="AO215" i="15"/>
  <c r="AN214" i="16" s="1"/>
  <c r="AN215" i="15"/>
  <c r="AM214" i="16" s="1"/>
  <c r="AF223" i="15"/>
  <c r="AM223" i="15"/>
  <c r="AL222" i="16" s="1"/>
  <c r="AO223" i="15"/>
  <c r="AN222" i="16" s="1"/>
  <c r="AN223" i="15"/>
  <c r="AM222" i="16" s="1"/>
  <c r="AF229" i="15"/>
  <c r="AM229" i="15"/>
  <c r="AL228" i="16" s="1"/>
  <c r="AO229" i="15"/>
  <c r="AN228" i="16" s="1"/>
  <c r="AN229" i="15"/>
  <c r="AM228" i="16" s="1"/>
  <c r="AF239" i="15"/>
  <c r="AM239" i="15"/>
  <c r="AL238" i="16" s="1"/>
  <c r="AO239" i="15"/>
  <c r="AN238" i="16" s="1"/>
  <c r="AN239" i="15"/>
  <c r="AM238" i="16" s="1"/>
  <c r="AF243" i="15"/>
  <c r="AM243" i="15"/>
  <c r="AL242" i="16" s="1"/>
  <c r="AO243" i="15"/>
  <c r="AN242" i="16" s="1"/>
  <c r="AN243" i="15"/>
  <c r="AM242" i="16" s="1"/>
  <c r="AF787" i="15"/>
  <c r="AM787" i="15"/>
  <c r="AL786" i="16" s="1"/>
  <c r="AO787" i="15"/>
  <c r="AN786" i="16" s="1"/>
  <c r="AN787" i="15"/>
  <c r="AM786" i="16" s="1"/>
  <c r="U768" i="15"/>
  <c r="U767" i="16" s="1"/>
  <c r="U621" i="15"/>
  <c r="U620" i="16" s="1"/>
  <c r="U606" i="15"/>
  <c r="U590" i="15"/>
  <c r="U589" i="16" s="1"/>
  <c r="U591" i="15"/>
  <c r="U592" i="15"/>
  <c r="U584" i="15"/>
  <c r="U583" i="16" s="1"/>
  <c r="U555" i="15"/>
  <c r="U483" i="15"/>
  <c r="U495" i="15"/>
  <c r="U465" i="15"/>
  <c r="AY826" i="26" l="1"/>
  <c r="AY820" i="26"/>
  <c r="BG826" i="26"/>
  <c r="BG820" i="26"/>
  <c r="BH17" i="26"/>
  <c r="AX827" i="26"/>
  <c r="AV827" i="26"/>
  <c r="CP788" i="15"/>
  <c r="CP677" i="15"/>
  <c r="CQ677" i="15" s="1"/>
  <c r="CP639" i="15"/>
  <c r="CQ639" i="15" s="1"/>
  <c r="U494" i="16"/>
  <c r="BX495" i="15"/>
  <c r="U591" i="16"/>
  <c r="BX592" i="15"/>
  <c r="U482" i="16"/>
  <c r="BX483" i="15"/>
  <c r="U590" i="16"/>
  <c r="BX591" i="15"/>
  <c r="BX584" i="15"/>
  <c r="CF584" i="15" s="1"/>
  <c r="CG584" i="15" s="1"/>
  <c r="BX768" i="15"/>
  <c r="U464" i="16"/>
  <c r="BX465" i="15"/>
  <c r="U605" i="16"/>
  <c r="BX606" i="15"/>
  <c r="U554" i="16"/>
  <c r="BX555" i="15"/>
  <c r="BX590" i="15"/>
  <c r="CD590" i="15" s="1"/>
  <c r="CE590" i="15" s="1"/>
  <c r="CH590" i="15" s="1"/>
  <c r="BX621" i="15"/>
  <c r="CP748" i="15"/>
  <c r="CQ748" i="15" s="1"/>
  <c r="AH788" i="16"/>
  <c r="AW789" i="15"/>
  <c r="AV788" i="16" s="1"/>
  <c r="AH787" i="16"/>
  <c r="AW788" i="15"/>
  <c r="AV787" i="16" s="1"/>
  <c r="AH780" i="16"/>
  <c r="AW781" i="15"/>
  <c r="AV780" i="16" s="1"/>
  <c r="CP757" i="15"/>
  <c r="CQ757" i="15" s="1"/>
  <c r="CP77" i="15"/>
  <c r="CQ77" i="15" s="1"/>
  <c r="CP419" i="15"/>
  <c r="CQ419" i="15" s="1"/>
  <c r="CP410" i="15"/>
  <c r="CQ410" i="15" s="1"/>
  <c r="CP656" i="15"/>
  <c r="CQ656" i="15" s="1"/>
  <c r="CP620" i="15"/>
  <c r="CQ620" i="15" s="1"/>
  <c r="CP700" i="15"/>
  <c r="CQ700" i="15" s="1"/>
  <c r="CP761" i="15"/>
  <c r="CQ761" i="15" s="1"/>
  <c r="CD713" i="15"/>
  <c r="CE713" i="15" s="1"/>
  <c r="CH713" i="15" s="1"/>
  <c r="CP713" i="15" s="1"/>
  <c r="CQ713" i="15" s="1"/>
  <c r="CP548" i="15"/>
  <c r="CQ548" i="15" s="1"/>
  <c r="CP631" i="15"/>
  <c r="CQ631" i="15" s="1"/>
  <c r="CP565" i="15"/>
  <c r="CQ565" i="15" s="1"/>
  <c r="CD451" i="15"/>
  <c r="CE451" i="15" s="1"/>
  <c r="CH451" i="15" s="1"/>
  <c r="CP496" i="15"/>
  <c r="CQ496" i="15" s="1"/>
  <c r="CP707" i="15"/>
  <c r="CQ707" i="15" s="1"/>
  <c r="CP582" i="15"/>
  <c r="CQ582" i="15" s="1"/>
  <c r="CP798" i="15"/>
  <c r="CQ798" i="15" s="1"/>
  <c r="CF205" i="15"/>
  <c r="CG205" i="15" s="1"/>
  <c r="CF307" i="15"/>
  <c r="CG307" i="15" s="1"/>
  <c r="CP759" i="15"/>
  <c r="CQ759" i="15" s="1"/>
  <c r="CF527" i="15"/>
  <c r="CG527" i="15" s="1"/>
  <c r="CP528" i="15"/>
  <c r="CQ528" i="15" s="1"/>
  <c r="CP586" i="15"/>
  <c r="CQ586" i="15" s="1"/>
  <c r="CP17" i="15"/>
  <c r="CQ17" i="15" s="1"/>
  <c r="CP627" i="15"/>
  <c r="CQ627" i="15" s="1"/>
  <c r="CP471" i="15"/>
  <c r="CQ471" i="15" s="1"/>
  <c r="CP680" i="15"/>
  <c r="CQ680" i="15" s="1"/>
  <c r="CP61" i="15"/>
  <c r="CQ61" i="15" s="1"/>
  <c r="CP245" i="15"/>
  <c r="CQ245" i="15" s="1"/>
  <c r="CP674" i="15"/>
  <c r="CQ674" i="15" s="1"/>
  <c r="CP747" i="15"/>
  <c r="CQ747" i="15" s="1"/>
  <c r="CF451" i="15"/>
  <c r="CG451" i="15" s="1"/>
  <c r="CP47" i="15"/>
  <c r="CQ47" i="15" s="1"/>
  <c r="CP652" i="15"/>
  <c r="CQ652" i="15" s="1"/>
  <c r="CP673" i="15"/>
  <c r="CQ673" i="15" s="1"/>
  <c r="CP512" i="15"/>
  <c r="CQ512" i="15" s="1"/>
  <c r="CP473" i="15"/>
  <c r="CQ473" i="15" s="1"/>
  <c r="CP618" i="15"/>
  <c r="CQ618" i="15" s="1"/>
  <c r="CF514" i="15"/>
  <c r="CG514" i="15" s="1"/>
  <c r="CF741" i="15"/>
  <c r="CG741" i="15" s="1"/>
  <c r="CF617" i="15"/>
  <c r="CG617" i="15" s="1"/>
  <c r="CF225" i="15"/>
  <c r="CG225" i="15" s="1"/>
  <c r="CP764" i="15"/>
  <c r="CQ764" i="15" s="1"/>
  <c r="CQ781" i="15"/>
  <c r="CP9" i="15"/>
  <c r="CQ9" i="15" s="1"/>
  <c r="CP327" i="15"/>
  <c r="CQ327" i="15" s="1"/>
  <c r="CP697" i="15"/>
  <c r="CQ697" i="15" s="1"/>
  <c r="CP752" i="15"/>
  <c r="CQ752" i="15" s="1"/>
  <c r="CP509" i="15"/>
  <c r="CQ509" i="15" s="1"/>
  <c r="CP623" i="15"/>
  <c r="CQ623" i="15" s="1"/>
  <c r="CP65" i="15"/>
  <c r="CQ65" i="15" s="1"/>
  <c r="CD225" i="15"/>
  <c r="CE225" i="15" s="1"/>
  <c r="CH225" i="15" s="1"/>
  <c r="CP445" i="15"/>
  <c r="CQ445" i="15" s="1"/>
  <c r="CP593" i="15"/>
  <c r="CQ593" i="15" s="1"/>
  <c r="CP724" i="15"/>
  <c r="CQ724" i="15" s="1"/>
  <c r="CD307" i="15"/>
  <c r="CE307" i="15" s="1"/>
  <c r="CH307" i="15" s="1"/>
  <c r="CD275" i="15"/>
  <c r="CE275" i="15" s="1"/>
  <c r="CH275" i="15" s="1"/>
  <c r="CQ819" i="15"/>
  <c r="CP615" i="15"/>
  <c r="CQ615" i="15" s="1"/>
  <c r="CP685" i="15"/>
  <c r="CQ685" i="15" s="1"/>
  <c r="CF259" i="15"/>
  <c r="CG259" i="15" s="1"/>
  <c r="CP688" i="15"/>
  <c r="CQ688" i="15" s="1"/>
  <c r="CF814" i="15"/>
  <c r="CG814" i="15" s="1"/>
  <c r="CP814" i="15" s="1"/>
  <c r="CP574" i="15"/>
  <c r="CQ574" i="15" s="1"/>
  <c r="CP503" i="15"/>
  <c r="CQ503" i="15" s="1"/>
  <c r="CF642" i="15"/>
  <c r="CG642" i="15" s="1"/>
  <c r="CD617" i="15"/>
  <c r="CE617" i="15" s="1"/>
  <c r="CH617" i="15" s="1"/>
  <c r="CP722" i="15"/>
  <c r="CQ722" i="15" s="1"/>
  <c r="CD189" i="15"/>
  <c r="CE189" i="15" s="1"/>
  <c r="CH189" i="15" s="1"/>
  <c r="CP808" i="15"/>
  <c r="CQ808" i="15" s="1"/>
  <c r="CF682" i="15"/>
  <c r="CG682" i="15" s="1"/>
  <c r="CD556" i="15"/>
  <c r="CE556" i="15" s="1"/>
  <c r="CH556" i="15" s="1"/>
  <c r="CP731" i="15"/>
  <c r="CQ731" i="15" s="1"/>
  <c r="CD589" i="15"/>
  <c r="CE589" i="15" s="1"/>
  <c r="CH589" i="15" s="1"/>
  <c r="CF265" i="15"/>
  <c r="CG265" i="15" s="1"/>
  <c r="CP711" i="15"/>
  <c r="CQ711" i="15" s="1"/>
  <c r="CP701" i="15"/>
  <c r="CQ701" i="15" s="1"/>
  <c r="CP663" i="15"/>
  <c r="CQ663" i="15" s="1"/>
  <c r="CD160" i="15"/>
  <c r="CE160" i="15" s="1"/>
  <c r="CH160" i="15" s="1"/>
  <c r="CF597" i="15"/>
  <c r="CG597" i="15" s="1"/>
  <c r="CP429" i="15"/>
  <c r="CQ429" i="15" s="1"/>
  <c r="CD560" i="15"/>
  <c r="CE560" i="15" s="1"/>
  <c r="CH560" i="15" s="1"/>
  <c r="CP644" i="15"/>
  <c r="CQ644" i="15" s="1"/>
  <c r="CP668" i="15"/>
  <c r="CQ668" i="15" s="1"/>
  <c r="CF556" i="15"/>
  <c r="CG556" i="15" s="1"/>
  <c r="CP301" i="15"/>
  <c r="CQ301" i="15" s="1"/>
  <c r="CP550" i="15"/>
  <c r="CQ550" i="15" s="1"/>
  <c r="CD642" i="15"/>
  <c r="CE642" i="15" s="1"/>
  <c r="CH642" i="15" s="1"/>
  <c r="CF589" i="15"/>
  <c r="CG589" i="15" s="1"/>
  <c r="CD741" i="15"/>
  <c r="CE741" i="15" s="1"/>
  <c r="CH741" i="15" s="1"/>
  <c r="CP89" i="15"/>
  <c r="CQ89" i="15" s="1"/>
  <c r="CP563" i="15"/>
  <c r="CQ563" i="15" s="1"/>
  <c r="CF189" i="15"/>
  <c r="CG189" i="15" s="1"/>
  <c r="CP601" i="15"/>
  <c r="CQ601" i="15" s="1"/>
  <c r="CP557" i="15"/>
  <c r="CQ557" i="15" s="1"/>
  <c r="CF373" i="15"/>
  <c r="CG373" i="15" s="1"/>
  <c r="CF323" i="15"/>
  <c r="CG323" i="15" s="1"/>
  <c r="CD765" i="15"/>
  <c r="CE765" i="15" s="1"/>
  <c r="CH765" i="15" s="1"/>
  <c r="CP643" i="15"/>
  <c r="CQ643" i="15" s="1"/>
  <c r="CD504" i="15"/>
  <c r="CE504" i="15" s="1"/>
  <c r="CH504" i="15" s="1"/>
  <c r="CP762" i="15"/>
  <c r="CQ762" i="15" s="1"/>
  <c r="CP59" i="15"/>
  <c r="CQ59" i="15" s="1"/>
  <c r="CP679" i="15"/>
  <c r="CQ679" i="15" s="1"/>
  <c r="CD527" i="15"/>
  <c r="CE527" i="15" s="1"/>
  <c r="CH527" i="15" s="1"/>
  <c r="BT826" i="15"/>
  <c r="BT827" i="15" s="1"/>
  <c r="AJ827" i="16"/>
  <c r="CV824" i="16"/>
  <c r="BL825" i="16"/>
  <c r="BR819" i="16"/>
  <c r="DB824" i="16" s="1"/>
  <c r="DB825" i="16" s="1"/>
  <c r="BR824" i="16"/>
  <c r="CV825" i="16"/>
  <c r="DH133" i="16"/>
  <c r="DH105" i="16"/>
  <c r="DH89" i="16"/>
  <c r="DH85" i="16"/>
  <c r="DH69" i="16"/>
  <c r="DH53" i="16"/>
  <c r="DH33" i="16"/>
  <c r="DH233" i="16"/>
  <c r="DH117" i="16"/>
  <c r="DH769" i="16"/>
  <c r="DH761" i="16"/>
  <c r="DH757" i="16"/>
  <c r="DH753" i="16"/>
  <c r="DH745" i="16"/>
  <c r="DH741" i="16"/>
  <c r="DH737" i="16"/>
  <c r="DH729" i="16"/>
  <c r="DH725" i="16"/>
  <c r="DH721" i="16"/>
  <c r="DH713" i="16"/>
  <c r="DH709" i="16"/>
  <c r="DH705" i="16"/>
  <c r="DH697" i="16"/>
  <c r="DH693" i="16"/>
  <c r="DH689" i="16"/>
  <c r="DH681" i="16"/>
  <c r="DH677" i="16"/>
  <c r="DH673" i="16"/>
  <c r="DH665" i="16"/>
  <c r="DH661" i="16"/>
  <c r="DH657" i="16"/>
  <c r="DH649" i="16"/>
  <c r="DH645" i="16"/>
  <c r="DH641" i="16"/>
  <c r="DH633" i="16"/>
  <c r="DH629" i="16"/>
  <c r="DH625" i="16"/>
  <c r="DH617" i="16"/>
  <c r="DH613" i="16"/>
  <c r="DH609" i="16"/>
  <c r="DH601" i="16"/>
  <c r="DH597" i="16"/>
  <c r="DH593" i="16"/>
  <c r="DH585" i="16"/>
  <c r="DH581" i="16"/>
  <c r="DH577" i="16"/>
  <c r="DH569" i="16"/>
  <c r="DH197" i="16"/>
  <c r="DH21" i="16"/>
  <c r="DH97" i="16"/>
  <c r="DH817" i="16"/>
  <c r="DH805" i="16"/>
  <c r="DH242" i="16"/>
  <c r="DH228" i="16"/>
  <c r="DH214" i="16"/>
  <c r="DH187" i="16"/>
  <c r="DH154" i="16"/>
  <c r="DH107" i="16"/>
  <c r="DH95" i="16"/>
  <c r="DH72" i="16"/>
  <c r="DH55" i="16"/>
  <c r="DH22" i="16"/>
  <c r="DH784" i="16"/>
  <c r="DH771" i="16"/>
  <c r="DH234" i="16"/>
  <c r="DH223" i="16"/>
  <c r="DH218" i="16"/>
  <c r="DH206" i="16"/>
  <c r="DH196" i="16"/>
  <c r="DH191" i="16"/>
  <c r="DH184" i="16"/>
  <c r="DH180" i="16"/>
  <c r="DH176" i="16"/>
  <c r="DH168" i="16"/>
  <c r="DH160" i="16"/>
  <c r="DH151" i="16"/>
  <c r="DH146" i="16"/>
  <c r="DH138" i="16"/>
  <c r="DH131" i="16"/>
  <c r="DH115" i="16"/>
  <c r="DH111" i="16"/>
  <c r="DH103" i="16"/>
  <c r="DH98" i="16"/>
  <c r="DH92" i="16"/>
  <c r="DH88" i="16"/>
  <c r="DH82" i="16"/>
  <c r="DH76" i="16"/>
  <c r="DH62" i="16"/>
  <c r="DH58" i="16"/>
  <c r="DH47" i="16"/>
  <c r="DH39" i="16"/>
  <c r="DH30" i="16"/>
  <c r="DH23" i="16"/>
  <c r="DH782" i="16"/>
  <c r="DH216" i="16"/>
  <c r="DH199" i="16"/>
  <c r="DH159" i="16"/>
  <c r="DH43" i="16"/>
  <c r="DH13" i="16"/>
  <c r="DH171" i="16"/>
  <c r="DH150" i="16"/>
  <c r="DH31" i="16"/>
  <c r="DH818" i="16"/>
  <c r="DH814" i="16"/>
  <c r="DH810" i="16"/>
  <c r="DH806" i="16"/>
  <c r="DH802" i="16"/>
  <c r="DH798" i="16"/>
  <c r="DH794" i="16"/>
  <c r="DH790" i="16"/>
  <c r="DH768" i="16"/>
  <c r="DH764" i="16"/>
  <c r="DH760" i="16"/>
  <c r="DH756" i="16"/>
  <c r="DH752" i="16"/>
  <c r="DH748" i="16"/>
  <c r="DH744" i="16"/>
  <c r="DH740" i="16"/>
  <c r="DH736" i="16"/>
  <c r="DH732" i="16"/>
  <c r="DH728" i="16"/>
  <c r="DH724" i="16"/>
  <c r="DH720" i="16"/>
  <c r="DH716" i="16"/>
  <c r="DH712" i="16"/>
  <c r="DH708" i="16"/>
  <c r="DH704" i="16"/>
  <c r="DH700" i="16"/>
  <c r="DH696" i="16"/>
  <c r="DH692" i="16"/>
  <c r="DH688" i="16"/>
  <c r="DH684" i="16"/>
  <c r="DH680" i="16"/>
  <c r="DH676" i="16"/>
  <c r="DH672" i="16"/>
  <c r="DH668" i="16"/>
  <c r="DH664" i="16"/>
  <c r="DH660" i="16"/>
  <c r="DH656" i="16"/>
  <c r="DH652" i="16"/>
  <c r="DH648" i="16"/>
  <c r="DH644" i="16"/>
  <c r="DH640" i="16"/>
  <c r="DH636" i="16"/>
  <c r="DH632" i="16"/>
  <c r="DH628" i="16"/>
  <c r="DH624" i="16"/>
  <c r="DH620" i="16"/>
  <c r="DH616" i="16"/>
  <c r="DH612" i="16"/>
  <c r="DH608" i="16"/>
  <c r="DH604" i="16"/>
  <c r="DH600" i="16"/>
  <c r="DH596" i="16"/>
  <c r="DH592" i="16"/>
  <c r="DH588" i="16"/>
  <c r="DH584" i="16"/>
  <c r="DH580" i="16"/>
  <c r="DH576" i="16"/>
  <c r="DH572" i="16"/>
  <c r="DH568" i="16"/>
  <c r="DH563" i="16"/>
  <c r="DH559" i="16"/>
  <c r="DH555" i="16"/>
  <c r="DH551" i="16"/>
  <c r="DH547" i="16"/>
  <c r="DH543" i="16"/>
  <c r="DH539" i="16"/>
  <c r="DH535" i="16"/>
  <c r="DH531" i="16"/>
  <c r="DH526" i="16"/>
  <c r="DH522" i="16"/>
  <c r="DH213" i="16"/>
  <c r="DH149" i="16"/>
  <c r="DH73" i="16"/>
  <c r="DH809" i="16"/>
  <c r="DH793" i="16"/>
  <c r="DH521" i="16"/>
  <c r="AG819" i="16"/>
  <c r="AG824" i="16"/>
  <c r="DH177" i="16"/>
  <c r="BK113" i="16"/>
  <c r="CU113" i="16"/>
  <c r="CT113" i="16"/>
  <c r="BK42" i="16"/>
  <c r="CU42" i="16"/>
  <c r="CT42" i="16"/>
  <c r="BK137" i="16"/>
  <c r="CT137" i="16"/>
  <c r="CU137" i="16"/>
  <c r="AJ824" i="16"/>
  <c r="AJ819" i="16"/>
  <c r="DH205" i="16"/>
  <c r="DH781" i="16"/>
  <c r="DH813" i="16"/>
  <c r="DH141" i="16"/>
  <c r="DH125" i="16"/>
  <c r="DH16" i="16"/>
  <c r="DH9" i="16"/>
  <c r="DH509" i="16"/>
  <c r="DH493" i="16"/>
  <c r="DH477" i="16"/>
  <c r="DH461" i="16"/>
  <c r="DH445" i="16"/>
  <c r="DH429" i="16"/>
  <c r="DH413" i="16"/>
  <c r="DH397" i="16"/>
  <c r="DH381" i="16"/>
  <c r="DH365" i="16"/>
  <c r="DH349" i="16"/>
  <c r="DH333" i="16"/>
  <c r="DH317" i="16"/>
  <c r="DH301" i="16"/>
  <c r="DH285" i="16"/>
  <c r="DH269" i="16"/>
  <c r="DH253" i="16"/>
  <c r="BK83" i="16"/>
  <c r="CU83" i="16"/>
  <c r="CT83" i="16"/>
  <c r="DH209" i="16"/>
  <c r="DH165" i="16"/>
  <c r="DH65" i="16"/>
  <c r="DH49" i="16"/>
  <c r="DH565" i="16"/>
  <c r="DH549" i="16"/>
  <c r="DH533" i="16"/>
  <c r="DH106" i="16"/>
  <c r="DH775" i="16"/>
  <c r="DH158" i="16"/>
  <c r="DH102" i="16"/>
  <c r="DH66" i="16"/>
  <c r="DH50" i="16"/>
  <c r="DH44" i="16"/>
  <c r="DH767" i="16"/>
  <c r="DH743" i="16"/>
  <c r="DH715" i="16"/>
  <c r="DH691" i="16"/>
  <c r="DH667" i="16"/>
  <c r="DH643" i="16"/>
  <c r="DH611" i="16"/>
  <c r="DH587" i="16"/>
  <c r="DH550" i="16"/>
  <c r="DH516" i="16"/>
  <c r="DH484" i="16"/>
  <c r="DH460" i="16"/>
  <c r="DH428" i="16"/>
  <c r="DH404" i="16"/>
  <c r="DH372" i="16"/>
  <c r="DH332" i="16"/>
  <c r="DH304" i="16"/>
  <c r="DH288" i="16"/>
  <c r="DH217" i="16"/>
  <c r="DH789" i="16"/>
  <c r="DH181" i="16"/>
  <c r="BK108" i="16"/>
  <c r="CU108" i="16"/>
  <c r="CT108" i="16"/>
  <c r="BK10" i="16"/>
  <c r="CU10" i="16"/>
  <c r="CT10" i="16"/>
  <c r="DH786" i="16"/>
  <c r="DH238" i="16"/>
  <c r="DH222" i="16"/>
  <c r="DH195" i="16"/>
  <c r="DH135" i="16"/>
  <c r="DH120" i="16"/>
  <c r="DH104" i="16"/>
  <c r="DH84" i="16"/>
  <c r="DH75" i="16"/>
  <c r="DH68" i="16"/>
  <c r="DH36" i="16"/>
  <c r="DH19" i="16"/>
  <c r="DH779" i="16"/>
  <c r="DH530" i="16"/>
  <c r="DH231" i="16"/>
  <c r="DH220" i="16"/>
  <c r="DH210" i="16"/>
  <c r="DH204" i="16"/>
  <c r="DH186" i="16"/>
  <c r="DH182" i="16"/>
  <c r="DH178" i="16"/>
  <c r="DH174" i="16"/>
  <c r="DH164" i="16"/>
  <c r="DH148" i="16"/>
  <c r="DH140" i="16"/>
  <c r="DH134" i="16"/>
  <c r="DH118" i="16"/>
  <c r="DH96" i="16"/>
  <c r="DH86" i="16"/>
  <c r="DH79" i="16"/>
  <c r="DH71" i="16"/>
  <c r="DH60" i="16"/>
  <c r="DH54" i="16"/>
  <c r="DH34" i="16"/>
  <c r="DH18" i="16"/>
  <c r="DH14" i="16"/>
  <c r="DH7" i="16"/>
  <c r="DH776" i="16"/>
  <c r="DH208" i="16"/>
  <c r="DH172" i="16"/>
  <c r="DH126" i="16"/>
  <c r="DH212" i="16"/>
  <c r="DH128" i="16"/>
  <c r="DH26" i="16"/>
  <c r="DH816" i="16"/>
  <c r="DH812" i="16"/>
  <c r="DH808" i="16"/>
  <c r="DH804" i="16"/>
  <c r="DH800" i="16"/>
  <c r="DH796" i="16"/>
  <c r="DH792" i="16"/>
  <c r="DH770" i="16"/>
  <c r="DH766" i="16"/>
  <c r="DH762" i="16"/>
  <c r="DH758" i="16"/>
  <c r="DH754" i="16"/>
  <c r="DH750" i="16"/>
  <c r="DH746" i="16"/>
  <c r="DH742" i="16"/>
  <c r="DH738" i="16"/>
  <c r="DH734" i="16"/>
  <c r="DH730" i="16"/>
  <c r="DH726" i="16"/>
  <c r="DH722" i="16"/>
  <c r="DH718" i="16"/>
  <c r="DH714" i="16"/>
  <c r="DH710" i="16"/>
  <c r="DH706" i="16"/>
  <c r="DH702" i="16"/>
  <c r="DH698" i="16"/>
  <c r="DH694" i="16"/>
  <c r="DH690" i="16"/>
  <c r="DH686" i="16"/>
  <c r="DH682" i="16"/>
  <c r="DH678" i="16"/>
  <c r="DH674" i="16"/>
  <c r="DH670" i="16"/>
  <c r="DH666" i="16"/>
  <c r="DH662" i="16"/>
  <c r="DH658" i="16"/>
  <c r="DH654" i="16"/>
  <c r="DH650" i="16"/>
  <c r="DH646" i="16"/>
  <c r="DH642" i="16"/>
  <c r="DH638" i="16"/>
  <c r="DH634" i="16"/>
  <c r="DH630" i="16"/>
  <c r="DH626" i="16"/>
  <c r="DH622" i="16"/>
  <c r="DH618" i="16"/>
  <c r="DH614" i="16"/>
  <c r="DH610" i="16"/>
  <c r="DH606" i="16"/>
  <c r="DH602" i="16"/>
  <c r="DH598" i="16"/>
  <c r="DH594" i="16"/>
  <c r="DH590" i="16"/>
  <c r="DH586" i="16"/>
  <c r="DH582" i="16"/>
  <c r="DH578" i="16"/>
  <c r="DH574" i="16"/>
  <c r="DH570" i="16"/>
  <c r="DH528" i="16"/>
  <c r="DH524" i="16"/>
  <c r="DH519" i="16"/>
  <c r="DH515" i="16"/>
  <c r="DH511" i="16"/>
  <c r="DH507" i="16"/>
  <c r="DH503" i="16"/>
  <c r="DH499" i="16"/>
  <c r="DH495" i="16"/>
  <c r="DH491" i="16"/>
  <c r="DH487" i="16"/>
  <c r="DH483" i="16"/>
  <c r="DH479" i="16"/>
  <c r="DH475" i="16"/>
  <c r="DH471" i="16"/>
  <c r="DH467" i="16"/>
  <c r="DH463" i="16"/>
  <c r="DH459" i="16"/>
  <c r="DH455" i="16"/>
  <c r="DH451" i="16"/>
  <c r="DH447" i="16"/>
  <c r="DH443" i="16"/>
  <c r="DH439" i="16"/>
  <c r="DH435" i="16"/>
  <c r="DH431" i="16"/>
  <c r="DH427" i="16"/>
  <c r="DH423" i="16"/>
  <c r="DH419" i="16"/>
  <c r="DH415" i="16"/>
  <c r="DH411" i="16"/>
  <c r="DH407" i="16"/>
  <c r="DH403" i="16"/>
  <c r="DH399" i="16"/>
  <c r="DH395" i="16"/>
  <c r="DH391" i="16"/>
  <c r="DH387" i="16"/>
  <c r="DH383" i="16"/>
  <c r="DH379" i="16"/>
  <c r="DH375" i="16"/>
  <c r="DH371" i="16"/>
  <c r="DH367" i="16"/>
  <c r="DH363" i="16"/>
  <c r="DH359" i="16"/>
  <c r="DH355" i="16"/>
  <c r="DH351" i="16"/>
  <c r="DH347" i="16"/>
  <c r="DH343" i="16"/>
  <c r="DH339" i="16"/>
  <c r="DH335" i="16"/>
  <c r="DH331" i="16"/>
  <c r="DH327" i="16"/>
  <c r="DH323" i="16"/>
  <c r="DH319" i="16"/>
  <c r="DH315" i="16"/>
  <c r="DH311" i="16"/>
  <c r="DH307" i="16"/>
  <c r="DH303" i="16"/>
  <c r="DH299" i="16"/>
  <c r="DH295" i="16"/>
  <c r="DH291" i="16"/>
  <c r="DH287" i="16"/>
  <c r="DH283" i="16"/>
  <c r="DH279" i="16"/>
  <c r="DH275" i="16"/>
  <c r="DH271" i="16"/>
  <c r="DH267" i="16"/>
  <c r="DH263" i="16"/>
  <c r="DH259" i="16"/>
  <c r="DH255" i="16"/>
  <c r="DH251" i="16"/>
  <c r="DH247" i="16"/>
  <c r="DH243" i="16"/>
  <c r="DH153" i="16"/>
  <c r="DH801" i="16"/>
  <c r="DH529" i="16"/>
  <c r="DH236" i="16"/>
  <c r="DH203" i="16"/>
  <c r="DH156" i="16"/>
  <c r="DH142" i="16"/>
  <c r="DH132" i="16"/>
  <c r="DH110" i="16"/>
  <c r="DH99" i="16"/>
  <c r="DH74" i="16"/>
  <c r="DH63" i="16"/>
  <c r="DH32" i="16"/>
  <c r="DH778" i="16"/>
  <c r="DH772" i="16"/>
  <c r="DH520" i="16"/>
  <c r="DH235" i="16"/>
  <c r="DH230" i="16"/>
  <c r="DH224" i="16"/>
  <c r="DH219" i="16"/>
  <c r="DH207" i="16"/>
  <c r="DH202" i="16"/>
  <c r="DH192" i="16"/>
  <c r="DH163" i="16"/>
  <c r="DH152" i="16"/>
  <c r="DH147" i="16"/>
  <c r="DH139" i="16"/>
  <c r="DH122" i="16"/>
  <c r="DH116" i="16"/>
  <c r="DH112" i="16"/>
  <c r="DH100" i="16"/>
  <c r="DH64" i="16"/>
  <c r="DH59" i="16"/>
  <c r="DH48" i="16"/>
  <c r="DH24" i="16"/>
  <c r="DH200" i="16"/>
  <c r="DH162" i="16"/>
  <c r="DH28" i="16"/>
  <c r="DH155" i="16"/>
  <c r="DH123" i="16"/>
  <c r="DH35" i="16"/>
  <c r="DH12" i="16"/>
  <c r="DH815" i="16"/>
  <c r="DH811" i="16"/>
  <c r="DH807" i="16"/>
  <c r="DH803" i="16"/>
  <c r="DH799" i="16"/>
  <c r="DH795" i="16"/>
  <c r="DH791" i="16"/>
  <c r="DH564" i="16"/>
  <c r="DH560" i="16"/>
  <c r="DH556" i="16"/>
  <c r="DH552" i="16"/>
  <c r="DH548" i="16"/>
  <c r="DH544" i="16"/>
  <c r="DH540" i="16"/>
  <c r="DH536" i="16"/>
  <c r="DH532" i="16"/>
  <c r="DH527" i="16"/>
  <c r="DH523" i="16"/>
  <c r="DH518" i="16"/>
  <c r="DH514" i="16"/>
  <c r="DH510" i="16"/>
  <c r="DH506" i="16"/>
  <c r="DH502" i="16"/>
  <c r="DH498" i="16"/>
  <c r="DH494" i="16"/>
  <c r="DH490" i="16"/>
  <c r="DH486" i="16"/>
  <c r="DH482" i="16"/>
  <c r="DH478" i="16"/>
  <c r="DH474" i="16"/>
  <c r="DH470" i="16"/>
  <c r="DH466" i="16"/>
  <c r="DH462" i="16"/>
  <c r="DH458" i="16"/>
  <c r="DH454" i="16"/>
  <c r="DH450" i="16"/>
  <c r="DH446" i="16"/>
  <c r="DH442" i="16"/>
  <c r="DH438" i="16"/>
  <c r="DH434" i="16"/>
  <c r="DH430" i="16"/>
  <c r="DH426" i="16"/>
  <c r="DH422" i="16"/>
  <c r="DH418" i="16"/>
  <c r="DH414" i="16"/>
  <c r="DH410" i="16"/>
  <c r="DH402" i="16"/>
  <c r="DH398" i="16"/>
  <c r="DH394" i="16"/>
  <c r="DH390" i="16"/>
  <c r="DH386" i="16"/>
  <c r="DH382" i="16"/>
  <c r="DH378" i="16"/>
  <c r="DH374" i="16"/>
  <c r="DH370" i="16"/>
  <c r="DH366" i="16"/>
  <c r="DH362" i="16"/>
  <c r="DH358" i="16"/>
  <c r="DH354" i="16"/>
  <c r="DH350" i="16"/>
  <c r="DH346" i="16"/>
  <c r="DH342" i="16"/>
  <c r="DH338" i="16"/>
  <c r="DH334" i="16"/>
  <c r="DH330" i="16"/>
  <c r="DH326" i="16"/>
  <c r="DH322" i="16"/>
  <c r="DH318" i="16"/>
  <c r="DH314" i="16"/>
  <c r="DH310" i="16"/>
  <c r="DH306" i="16"/>
  <c r="DH302" i="16"/>
  <c r="DH298" i="16"/>
  <c r="DH294" i="16"/>
  <c r="DH290" i="16"/>
  <c r="DH286" i="16"/>
  <c r="DH282" i="16"/>
  <c r="DH278" i="16"/>
  <c r="DH274" i="16"/>
  <c r="DH270" i="16"/>
  <c r="DH266" i="16"/>
  <c r="DH262" i="16"/>
  <c r="DH258" i="16"/>
  <c r="DH254" i="16"/>
  <c r="DH250" i="16"/>
  <c r="DH246" i="16"/>
  <c r="DH188" i="16"/>
  <c r="DH239" i="16"/>
  <c r="DH136" i="16"/>
  <c r="DH94" i="16"/>
  <c r="DH783" i="16"/>
  <c r="DH240" i="16"/>
  <c r="DH194" i="16"/>
  <c r="DH183" i="16"/>
  <c r="DH166" i="16"/>
  <c r="DH143" i="16"/>
  <c r="DH114" i="16"/>
  <c r="DH80" i="16"/>
  <c r="DH46" i="16"/>
  <c r="DH27" i="16"/>
  <c r="DH198" i="16"/>
  <c r="DH11" i="16"/>
  <c r="DH144" i="16"/>
  <c r="DH774" i="16"/>
  <c r="DH759" i="16"/>
  <c r="DH747" i="16"/>
  <c r="DH735" i="16"/>
  <c r="DH723" i="16"/>
  <c r="DH711" i="16"/>
  <c r="DH699" i="16"/>
  <c r="DH687" i="16"/>
  <c r="DH675" i="16"/>
  <c r="DH663" i="16"/>
  <c r="DH651" i="16"/>
  <c r="DH639" i="16"/>
  <c r="DH627" i="16"/>
  <c r="DH619" i="16"/>
  <c r="DH607" i="16"/>
  <c r="DH595" i="16"/>
  <c r="DH579" i="16"/>
  <c r="DH566" i="16"/>
  <c r="DH554" i="16"/>
  <c r="DH546" i="16"/>
  <c r="DH538" i="16"/>
  <c r="DH508" i="16"/>
  <c r="DH500" i="16"/>
  <c r="DH492" i="16"/>
  <c r="DH480" i="16"/>
  <c r="DH468" i="16"/>
  <c r="DH456" i="16"/>
  <c r="DH448" i="16"/>
  <c r="DH436" i="16"/>
  <c r="DH424" i="16"/>
  <c r="DH412" i="16"/>
  <c r="DH400" i="16"/>
  <c r="DH392" i="16"/>
  <c r="DH376" i="16"/>
  <c r="DH364" i="16"/>
  <c r="DH352" i="16"/>
  <c r="DH344" i="16"/>
  <c r="DH336" i="16"/>
  <c r="DH324" i="16"/>
  <c r="DH312" i="16"/>
  <c r="DH300" i="16"/>
  <c r="DH292" i="16"/>
  <c r="DH280" i="16"/>
  <c r="DH268" i="16"/>
  <c r="DH256" i="16"/>
  <c r="DH248" i="16"/>
  <c r="DH201" i="16"/>
  <c r="DH81" i="16"/>
  <c r="DH777" i="16"/>
  <c r="DH241" i="16"/>
  <c r="DH229" i="16"/>
  <c r="DH121" i="16"/>
  <c r="DH57" i="16"/>
  <c r="DH517" i="16"/>
  <c r="DH513" i="16"/>
  <c r="DH505" i="16"/>
  <c r="DH501" i="16"/>
  <c r="DH497" i="16"/>
  <c r="DH489" i="16"/>
  <c r="DH485" i="16"/>
  <c r="DH481" i="16"/>
  <c r="DH473" i="16"/>
  <c r="DH469" i="16"/>
  <c r="DH465" i="16"/>
  <c r="DH457" i="16"/>
  <c r="DH453" i="16"/>
  <c r="DH449" i="16"/>
  <c r="DH441" i="16"/>
  <c r="DH437" i="16"/>
  <c r="DH433" i="16"/>
  <c r="DH425" i="16"/>
  <c r="DH421" i="16"/>
  <c r="DH417" i="16"/>
  <c r="DH409" i="16"/>
  <c r="DH405" i="16"/>
  <c r="DH401" i="16"/>
  <c r="DH393" i="16"/>
  <c r="DH389" i="16"/>
  <c r="DH385" i="16"/>
  <c r="DH377" i="16"/>
  <c r="DH373" i="16"/>
  <c r="DH369" i="16"/>
  <c r="DH361" i="16"/>
  <c r="DH357" i="16"/>
  <c r="DH353" i="16"/>
  <c r="DH345" i="16"/>
  <c r="DH341" i="16"/>
  <c r="DH337" i="16"/>
  <c r="DH329" i="16"/>
  <c r="DH325" i="16"/>
  <c r="DH321" i="16"/>
  <c r="DH313" i="16"/>
  <c r="DH309" i="16"/>
  <c r="DH305" i="16"/>
  <c r="DH297" i="16"/>
  <c r="DH293" i="16"/>
  <c r="DH289" i="16"/>
  <c r="DH281" i="16"/>
  <c r="DH277" i="16"/>
  <c r="DH273" i="16"/>
  <c r="DH265" i="16"/>
  <c r="DH261" i="16"/>
  <c r="DH257" i="16"/>
  <c r="DH249" i="16"/>
  <c r="DH245" i="16"/>
  <c r="DH227" i="16"/>
  <c r="DH167" i="16"/>
  <c r="DH124" i="16"/>
  <c r="DH78" i="16"/>
  <c r="DH52" i="16"/>
  <c r="DH567" i="16"/>
  <c r="DH232" i="16"/>
  <c r="DH190" i="16"/>
  <c r="DH175" i="16"/>
  <c r="DH119" i="16"/>
  <c r="DH91" i="16"/>
  <c r="DH56" i="16"/>
  <c r="DH38" i="16"/>
  <c r="DH15" i="16"/>
  <c r="DH215" i="16"/>
  <c r="DH40" i="16"/>
  <c r="DH170" i="16"/>
  <c r="DH763" i="16"/>
  <c r="DH755" i="16"/>
  <c r="DH739" i="16"/>
  <c r="DH727" i="16"/>
  <c r="DH719" i="16"/>
  <c r="DH707" i="16"/>
  <c r="DH695" i="16"/>
  <c r="DH683" i="16"/>
  <c r="DH671" i="16"/>
  <c r="DH659" i="16"/>
  <c r="DH647" i="16"/>
  <c r="DH635" i="16"/>
  <c r="DH623" i="16"/>
  <c r="DH615" i="16"/>
  <c r="DH603" i="16"/>
  <c r="DH591" i="16"/>
  <c r="DH583" i="16"/>
  <c r="DH571" i="16"/>
  <c r="DH562" i="16"/>
  <c r="DH542" i="16"/>
  <c r="DH534" i="16"/>
  <c r="DH512" i="16"/>
  <c r="DH496" i="16"/>
  <c r="DH488" i="16"/>
  <c r="DH476" i="16"/>
  <c r="DH464" i="16"/>
  <c r="DH452" i="16"/>
  <c r="DH440" i="16"/>
  <c r="DH432" i="16"/>
  <c r="DH420" i="16"/>
  <c r="DH408" i="16"/>
  <c r="DH396" i="16"/>
  <c r="DH384" i="16"/>
  <c r="DH380" i="16"/>
  <c r="DH368" i="16"/>
  <c r="DH356" i="16"/>
  <c r="DH340" i="16"/>
  <c r="DH328" i="16"/>
  <c r="DH320" i="16"/>
  <c r="DH308" i="16"/>
  <c r="DH296" i="16"/>
  <c r="DH284" i="16"/>
  <c r="DH272" i="16"/>
  <c r="DH264" i="16"/>
  <c r="DH252" i="16"/>
  <c r="BK406" i="16"/>
  <c r="CU406" i="16"/>
  <c r="CT406" i="16"/>
  <c r="CS406" i="16"/>
  <c r="BK51" i="16"/>
  <c r="CU51" i="16"/>
  <c r="CT51" i="16"/>
  <c r="BJ6" i="16"/>
  <c r="CU6" i="16"/>
  <c r="CT6" i="16"/>
  <c r="AB819" i="16"/>
  <c r="AF824" i="16"/>
  <c r="AF819" i="16"/>
  <c r="AK824" i="16"/>
  <c r="AK819" i="16"/>
  <c r="DH145" i="16"/>
  <c r="DH773" i="16"/>
  <c r="DH225" i="16"/>
  <c r="DH193" i="16"/>
  <c r="DH129" i="16"/>
  <c r="DH101" i="16"/>
  <c r="DH25" i="16"/>
  <c r="DH37" i="16"/>
  <c r="DH161" i="16"/>
  <c r="DH41" i="16"/>
  <c r="DH561" i="16"/>
  <c r="DH553" i="16"/>
  <c r="DH545" i="16"/>
  <c r="DH537" i="16"/>
  <c r="DH211" i="16"/>
  <c r="DH70" i="16"/>
  <c r="DH226" i="16"/>
  <c r="DH179" i="16"/>
  <c r="DH130" i="16"/>
  <c r="DH87" i="16"/>
  <c r="DH20" i="16"/>
  <c r="DH127" i="16"/>
  <c r="DH751" i="16"/>
  <c r="DH731" i="16"/>
  <c r="DH703" i="16"/>
  <c r="DH679" i="16"/>
  <c r="DH655" i="16"/>
  <c r="DH631" i="16"/>
  <c r="DH599" i="16"/>
  <c r="DH575" i="16"/>
  <c r="DH558" i="16"/>
  <c r="DH504" i="16"/>
  <c r="DH472" i="16"/>
  <c r="DH444" i="16"/>
  <c r="DH416" i="16"/>
  <c r="DH388" i="16"/>
  <c r="DH360" i="16"/>
  <c r="DH348" i="16"/>
  <c r="DH316" i="16"/>
  <c r="DH276" i="16"/>
  <c r="DH260" i="16"/>
  <c r="DH244" i="16"/>
  <c r="DH785" i="16"/>
  <c r="DH185" i="16"/>
  <c r="DH169" i="16"/>
  <c r="AO819" i="16"/>
  <c r="AO824" i="16"/>
  <c r="BK90" i="16"/>
  <c r="CU90" i="16"/>
  <c r="CT90" i="16"/>
  <c r="BK67" i="16"/>
  <c r="CU67" i="16"/>
  <c r="CT67" i="16"/>
  <c r="DH237" i="16"/>
  <c r="DH157" i="16"/>
  <c r="DH45" i="16"/>
  <c r="DH557" i="16"/>
  <c r="DH541" i="16"/>
  <c r="DH189" i="16"/>
  <c r="DH93" i="16"/>
  <c r="DH77" i="16"/>
  <c r="DH17" i="16"/>
  <c r="DH173" i="16"/>
  <c r="DH765" i="16"/>
  <c r="DH749" i="16"/>
  <c r="DH733" i="16"/>
  <c r="DH717" i="16"/>
  <c r="DH701" i="16"/>
  <c r="DH685" i="16"/>
  <c r="DH669" i="16"/>
  <c r="DH653" i="16"/>
  <c r="DH637" i="16"/>
  <c r="DH621" i="16"/>
  <c r="DH605" i="16"/>
  <c r="DH589" i="16"/>
  <c r="DH573" i="16"/>
  <c r="DH221" i="16"/>
  <c r="DH61" i="16"/>
  <c r="DH8" i="16"/>
  <c r="DH797" i="16"/>
  <c r="DH525" i="16"/>
  <c r="DH109" i="16"/>
  <c r="DH29" i="16"/>
  <c r="CD205" i="15"/>
  <c r="CE205" i="15" s="1"/>
  <c r="CH205" i="15" s="1"/>
  <c r="CF275" i="15"/>
  <c r="CG275" i="15" s="1"/>
  <c r="CQ797" i="15"/>
  <c r="CP636" i="15"/>
  <c r="CQ636" i="15" s="1"/>
  <c r="CP577" i="15"/>
  <c r="CQ577" i="15" s="1"/>
  <c r="CP158" i="15"/>
  <c r="CQ158" i="15" s="1"/>
  <c r="CP295" i="15"/>
  <c r="CQ295" i="15" s="1"/>
  <c r="CP335" i="15"/>
  <c r="CQ335" i="15" s="1"/>
  <c r="CP692" i="15"/>
  <c r="CQ692" i="15" s="1"/>
  <c r="CP255" i="15"/>
  <c r="CQ255" i="15" s="1"/>
  <c r="CF160" i="15"/>
  <c r="CG160" i="15" s="1"/>
  <c r="CP770" i="15"/>
  <c r="CQ770" i="15" s="1"/>
  <c r="CP100" i="15"/>
  <c r="CQ100" i="15" s="1"/>
  <c r="CP162" i="15"/>
  <c r="CQ162" i="15" s="1"/>
  <c r="CP353" i="15"/>
  <c r="CQ353" i="15" s="1"/>
  <c r="CP27" i="15"/>
  <c r="CQ27" i="15" s="1"/>
  <c r="CP269" i="15"/>
  <c r="CQ269" i="15" s="1"/>
  <c r="CP433" i="15"/>
  <c r="CQ433" i="15" s="1"/>
  <c r="CP257" i="15"/>
  <c r="CQ257" i="15" s="1"/>
  <c r="CP575" i="15"/>
  <c r="CQ575" i="15" s="1"/>
  <c r="CD814" i="15"/>
  <c r="CE814" i="15" s="1"/>
  <c r="CD511" i="15"/>
  <c r="CE511" i="15" s="1"/>
  <c r="CH511" i="15" s="1"/>
  <c r="CP662" i="15"/>
  <c r="CQ662" i="15" s="1"/>
  <c r="CQ795" i="15"/>
  <c r="CD15" i="15"/>
  <c r="CE15" i="15" s="1"/>
  <c r="CH15" i="15" s="1"/>
  <c r="CD341" i="15"/>
  <c r="CE341" i="15" s="1"/>
  <c r="CH341" i="15" s="1"/>
  <c r="CP534" i="15"/>
  <c r="CQ534" i="15" s="1"/>
  <c r="CP750" i="15"/>
  <c r="CQ750" i="15" s="1"/>
  <c r="CP815" i="15"/>
  <c r="CQ815" i="15" s="1"/>
  <c r="CD682" i="15"/>
  <c r="CE682" i="15" s="1"/>
  <c r="CH682" i="15" s="1"/>
  <c r="CD768" i="15"/>
  <c r="CE768" i="15" s="1"/>
  <c r="CH768" i="15" s="1"/>
  <c r="CP567" i="15"/>
  <c r="CQ567" i="15" s="1"/>
  <c r="CP484" i="15"/>
  <c r="CQ484" i="15" s="1"/>
  <c r="CD265" i="15"/>
  <c r="CE265" i="15" s="1"/>
  <c r="CH265" i="15" s="1"/>
  <c r="CD514" i="15"/>
  <c r="CE514" i="15" s="1"/>
  <c r="CH514" i="15" s="1"/>
  <c r="CF689" i="15"/>
  <c r="CG689" i="15" s="1"/>
  <c r="CD721" i="15"/>
  <c r="CE721" i="15" s="1"/>
  <c r="CH721" i="15" s="1"/>
  <c r="CP638" i="15"/>
  <c r="CQ638" i="15" s="1"/>
  <c r="CD343" i="15"/>
  <c r="CE343" i="15" s="1"/>
  <c r="CH343" i="15" s="1"/>
  <c r="BY826" i="15"/>
  <c r="BY827" i="15" s="1"/>
  <c r="AP827" i="15"/>
  <c r="BQ826" i="15"/>
  <c r="BQ827" i="15" s="1"/>
  <c r="AH827" i="15"/>
  <c r="AN6" i="16"/>
  <c r="BP826" i="15"/>
  <c r="BP827" i="15" s="1"/>
  <c r="AG827" i="15"/>
  <c r="CP63" i="15"/>
  <c r="CQ63" i="15" s="1"/>
  <c r="CF369" i="15"/>
  <c r="CG369" i="15" s="1"/>
  <c r="CD569" i="15"/>
  <c r="CE569" i="15" s="1"/>
  <c r="CH569" i="15" s="1"/>
  <c r="CP595" i="15"/>
  <c r="CQ595" i="15" s="1"/>
  <c r="CP727" i="15"/>
  <c r="CQ727" i="15" s="1"/>
  <c r="CP754" i="15"/>
  <c r="CQ754" i="15" s="1"/>
  <c r="CP559" i="15"/>
  <c r="CQ559" i="15" s="1"/>
  <c r="CP598" i="15"/>
  <c r="CQ598" i="15" s="1"/>
  <c r="BU826" i="15"/>
  <c r="BU827" i="15" s="1"/>
  <c r="AL827" i="15"/>
  <c r="CD373" i="15"/>
  <c r="CE373" i="15" s="1"/>
  <c r="CH373" i="15" s="1"/>
  <c r="CP540" i="15"/>
  <c r="CQ540" i="15" s="1"/>
  <c r="CF321" i="15"/>
  <c r="CG321" i="15" s="1"/>
  <c r="CD609" i="15"/>
  <c r="CE609" i="15" s="1"/>
  <c r="CH609" i="15" s="1"/>
  <c r="CD287" i="15"/>
  <c r="CE287" i="15" s="1"/>
  <c r="CH287" i="15" s="1"/>
  <c r="CF532" i="15"/>
  <c r="CG532" i="15" s="1"/>
  <c r="CF613" i="15"/>
  <c r="CG613" i="15" s="1"/>
  <c r="AN826" i="15"/>
  <c r="AM826" i="15"/>
  <c r="CP139" i="15"/>
  <c r="CQ139" i="15" s="1"/>
  <c r="CP552" i="15"/>
  <c r="CQ552" i="15" s="1"/>
  <c r="CP155" i="15"/>
  <c r="CQ155" i="15" s="1"/>
  <c r="CP430" i="15"/>
  <c r="CQ430" i="15" s="1"/>
  <c r="CP397" i="15"/>
  <c r="CQ397" i="15" s="1"/>
  <c r="CP57" i="15"/>
  <c r="CQ57" i="15" s="1"/>
  <c r="CF436" i="15"/>
  <c r="CG436" i="15" s="1"/>
  <c r="CP738" i="15"/>
  <c r="CQ738" i="15" s="1"/>
  <c r="CD377" i="15"/>
  <c r="CE377" i="15" s="1"/>
  <c r="CH377" i="15" s="1"/>
  <c r="CF289" i="15"/>
  <c r="CG289" i="15" s="1"/>
  <c r="CF501" i="15"/>
  <c r="CG501" i="15" s="1"/>
  <c r="CF297" i="15"/>
  <c r="CG297" i="15" s="1"/>
  <c r="CD625" i="15"/>
  <c r="CE625" i="15" s="1"/>
  <c r="CH625" i="15" s="1"/>
  <c r="CF281" i="15"/>
  <c r="CG281" i="15" s="1"/>
  <c r="CD621" i="15"/>
  <c r="CE621" i="15" s="1"/>
  <c r="CH621" i="15" s="1"/>
  <c r="CP594" i="15"/>
  <c r="CQ594" i="15" s="1"/>
  <c r="AK827" i="15"/>
  <c r="CP743" i="15"/>
  <c r="CQ743" i="15" s="1"/>
  <c r="CP383" i="15"/>
  <c r="CQ383" i="15" s="1"/>
  <c r="CF15" i="15"/>
  <c r="CG15" i="15" s="1"/>
  <c r="CQ783" i="15"/>
  <c r="CF287" i="15"/>
  <c r="CG287" i="15" s="1"/>
  <c r="CF721" i="15"/>
  <c r="CG721" i="15" s="1"/>
  <c r="CP536" i="15"/>
  <c r="CQ536" i="15" s="1"/>
  <c r="CP587" i="15"/>
  <c r="CQ587" i="15" s="1"/>
  <c r="CP641" i="15"/>
  <c r="CQ641" i="15" s="1"/>
  <c r="CP315" i="15"/>
  <c r="CQ315" i="15" s="1"/>
  <c r="CP651" i="15"/>
  <c r="CQ651" i="15" s="1"/>
  <c r="CF341" i="15"/>
  <c r="CG341" i="15" s="1"/>
  <c r="CF621" i="15"/>
  <c r="CG621" i="15" s="1"/>
  <c r="CD613" i="15"/>
  <c r="CE613" i="15" s="1"/>
  <c r="CH613" i="15" s="1"/>
  <c r="CP520" i="15"/>
  <c r="CQ520" i="15" s="1"/>
  <c r="CF367" i="15"/>
  <c r="CG367" i="15" s="1"/>
  <c r="CP810" i="15"/>
  <c r="CQ810" i="15" s="1"/>
  <c r="CP667" i="15"/>
  <c r="CQ667" i="15" s="1"/>
  <c r="CF511" i="15"/>
  <c r="CG511" i="15" s="1"/>
  <c r="CQ803" i="15"/>
  <c r="CD259" i="15"/>
  <c r="CE259" i="15" s="1"/>
  <c r="CH259" i="15" s="1"/>
  <c r="CP259" i="15" s="1"/>
  <c r="CQ259" i="15" s="1"/>
  <c r="CP669" i="15"/>
  <c r="CQ669" i="15" s="1"/>
  <c r="CF359" i="15"/>
  <c r="CG359" i="15" s="1"/>
  <c r="CF249" i="15"/>
  <c r="CG249" i="15" s="1"/>
  <c r="DM51" i="16"/>
  <c r="CD649" i="15"/>
  <c r="CE649" i="15" s="1"/>
  <c r="CH649" i="15" s="1"/>
  <c r="CP572" i="15"/>
  <c r="CQ572" i="15" s="1"/>
  <c r="CP198" i="15"/>
  <c r="CQ198" i="15" s="1"/>
  <c r="CP311" i="15"/>
  <c r="CQ311" i="15" s="1"/>
  <c r="CF625" i="15"/>
  <c r="CG625" i="15" s="1"/>
  <c r="CP660" i="15"/>
  <c r="CQ660" i="15" s="1"/>
  <c r="CP676" i="15"/>
  <c r="CQ676" i="15" s="1"/>
  <c r="CP655" i="15"/>
  <c r="CQ655" i="15" s="1"/>
  <c r="CP551" i="15"/>
  <c r="CQ551" i="15" s="1"/>
  <c r="CF343" i="15"/>
  <c r="CG343" i="15" s="1"/>
  <c r="CP389" i="15"/>
  <c r="CQ389" i="15" s="1"/>
  <c r="CP454" i="15"/>
  <c r="CQ454" i="15" s="1"/>
  <c r="CD305" i="15"/>
  <c r="CE305" i="15" s="1"/>
  <c r="CH305" i="15" s="1"/>
  <c r="CP605" i="15"/>
  <c r="CQ605" i="15" s="1"/>
  <c r="CP480" i="15"/>
  <c r="CQ480" i="15" s="1"/>
  <c r="CP624" i="15"/>
  <c r="CQ624" i="15" s="1"/>
  <c r="CF560" i="15"/>
  <c r="CG560" i="15" s="1"/>
  <c r="CP699" i="15"/>
  <c r="CQ699" i="15" s="1"/>
  <c r="CP449" i="15"/>
  <c r="CQ449" i="15" s="1"/>
  <c r="CQ789" i="15"/>
  <c r="CP261" i="15"/>
  <c r="CQ261" i="15" s="1"/>
  <c r="CP189" i="15"/>
  <c r="CQ189" i="15" s="1"/>
  <c r="CP399" i="15"/>
  <c r="CQ399" i="15" s="1"/>
  <c r="CP740" i="15"/>
  <c r="CQ740" i="15" s="1"/>
  <c r="CP91" i="15"/>
  <c r="CQ91" i="15" s="1"/>
  <c r="CP562" i="15"/>
  <c r="CQ562" i="15" s="1"/>
  <c r="CP681" i="15"/>
  <c r="CQ681" i="15" s="1"/>
  <c r="CP393" i="15"/>
  <c r="CQ393" i="15" s="1"/>
  <c r="CQ792" i="15"/>
  <c r="CF760" i="15"/>
  <c r="CG760" i="15" s="1"/>
  <c r="CF412" i="15"/>
  <c r="CG412" i="15" s="1"/>
  <c r="CD349" i="15"/>
  <c r="CE349" i="15" s="1"/>
  <c r="CH349" i="15" s="1"/>
  <c r="CD532" i="15"/>
  <c r="CE532" i="15" s="1"/>
  <c r="CH532" i="15" s="1"/>
  <c r="CD309" i="15"/>
  <c r="CE309" i="15" s="1"/>
  <c r="CH309" i="15" s="1"/>
  <c r="CF361" i="15"/>
  <c r="CG361" i="15" s="1"/>
  <c r="CP705" i="15"/>
  <c r="CQ705" i="15" s="1"/>
  <c r="CF768" i="15"/>
  <c r="CG768" i="15" s="1"/>
  <c r="CP599" i="15"/>
  <c r="CQ599" i="15" s="1"/>
  <c r="CD249" i="15"/>
  <c r="CE249" i="15" s="1"/>
  <c r="CH249" i="15" s="1"/>
  <c r="CP635" i="15"/>
  <c r="CQ635" i="15" s="1"/>
  <c r="CP251" i="15"/>
  <c r="CQ251" i="15" s="1"/>
  <c r="CP51" i="15"/>
  <c r="CQ51" i="15" s="1"/>
  <c r="CQ788" i="15"/>
  <c r="CP69" i="15"/>
  <c r="CQ69" i="15" s="1"/>
  <c r="CF609" i="15"/>
  <c r="CG609" i="15" s="1"/>
  <c r="CP203" i="15"/>
  <c r="CQ203" i="15" s="1"/>
  <c r="CF349" i="15"/>
  <c r="CG349" i="15" s="1"/>
  <c r="CP233" i="15"/>
  <c r="CQ233" i="15" s="1"/>
  <c r="CP749" i="15"/>
  <c r="CQ749" i="15" s="1"/>
  <c r="CP661" i="15"/>
  <c r="CQ661" i="15" s="1"/>
  <c r="CP33" i="15"/>
  <c r="CQ33" i="15" s="1"/>
  <c r="CF504" i="15"/>
  <c r="CG504" i="15" s="1"/>
  <c r="CP319" i="15"/>
  <c r="CQ319" i="15" s="1"/>
  <c r="CP715" i="15"/>
  <c r="CQ715" i="15" s="1"/>
  <c r="CP510" i="15"/>
  <c r="CQ510" i="15" s="1"/>
  <c r="CF309" i="15"/>
  <c r="CG309" i="15" s="1"/>
  <c r="CP351" i="15"/>
  <c r="CQ351" i="15" s="1"/>
  <c r="CP665" i="15"/>
  <c r="CQ665" i="15" s="1"/>
  <c r="CP499" i="15"/>
  <c r="CQ499" i="15" s="1"/>
  <c r="CD597" i="15"/>
  <c r="CE597" i="15" s="1"/>
  <c r="CH597" i="15" s="1"/>
  <c r="CP796" i="15"/>
  <c r="CQ796" i="15" s="1"/>
  <c r="CF733" i="15"/>
  <c r="CG733" i="15" s="1"/>
  <c r="CP31" i="15"/>
  <c r="CQ31" i="15" s="1"/>
  <c r="CP227" i="15"/>
  <c r="CQ227" i="15" s="1"/>
  <c r="CP183" i="15"/>
  <c r="CQ183" i="15" s="1"/>
  <c r="CP628" i="15"/>
  <c r="CQ628" i="15" s="1"/>
  <c r="CP633" i="15"/>
  <c r="CQ633" i="15" s="1"/>
  <c r="CP460" i="15"/>
  <c r="CQ460" i="15" s="1"/>
  <c r="CF569" i="15"/>
  <c r="CG569" i="15" s="1"/>
  <c r="CD289" i="15"/>
  <c r="CE289" i="15" s="1"/>
  <c r="CH289" i="15" s="1"/>
  <c r="CP664" i="15"/>
  <c r="CQ664" i="15" s="1"/>
  <c r="CP519" i="15"/>
  <c r="CQ519" i="15" s="1"/>
  <c r="CP506" i="15"/>
  <c r="CQ506" i="15" s="1"/>
  <c r="CP729" i="15"/>
  <c r="CQ729" i="15" s="1"/>
  <c r="CP469" i="15"/>
  <c r="CQ469" i="15" s="1"/>
  <c r="CP745" i="15"/>
  <c r="CQ745" i="15" s="1"/>
  <c r="CP333" i="15"/>
  <c r="CQ333" i="15" s="1"/>
  <c r="CP742" i="15"/>
  <c r="CQ742" i="15" s="1"/>
  <c r="CD706" i="15"/>
  <c r="CE706" i="15" s="1"/>
  <c r="CH706" i="15" s="1"/>
  <c r="CF765" i="15"/>
  <c r="CG765" i="15" s="1"/>
  <c r="CP379" i="15"/>
  <c r="CQ379" i="15" s="1"/>
  <c r="CP427" i="15"/>
  <c r="CQ427" i="15" s="1"/>
  <c r="CD369" i="15"/>
  <c r="CE369" i="15" s="1"/>
  <c r="CH369" i="15" s="1"/>
  <c r="CP709" i="15"/>
  <c r="CQ709" i="15" s="1"/>
  <c r="CF470" i="15"/>
  <c r="CG470" i="15" s="1"/>
  <c r="CD501" i="15"/>
  <c r="CE501" i="15" s="1"/>
  <c r="CH501" i="15" s="1"/>
  <c r="CP523" i="15"/>
  <c r="CQ523" i="15" s="1"/>
  <c r="CF507" i="15"/>
  <c r="CG507" i="15" s="1"/>
  <c r="CP818" i="15"/>
  <c r="CQ818" i="15" s="1"/>
  <c r="CD323" i="15"/>
  <c r="CE323" i="15" s="1"/>
  <c r="CH323" i="15" s="1"/>
  <c r="CP691" i="15"/>
  <c r="CQ691" i="15" s="1"/>
  <c r="CD321" i="15"/>
  <c r="CE321" i="15" s="1"/>
  <c r="CH321" i="15" s="1"/>
  <c r="CD359" i="15"/>
  <c r="CE359" i="15" s="1"/>
  <c r="CH359" i="15" s="1"/>
  <c r="CP544" i="15"/>
  <c r="CQ544" i="15" s="1"/>
  <c r="CF263" i="15"/>
  <c r="CG263" i="15" s="1"/>
  <c r="CP204" i="15"/>
  <c r="CQ204" i="15" s="1"/>
  <c r="CP487" i="15"/>
  <c r="CQ487" i="15" s="1"/>
  <c r="CP576" i="15"/>
  <c r="CQ576" i="15" s="1"/>
  <c r="CP666" i="15"/>
  <c r="CQ666" i="15" s="1"/>
  <c r="CP55" i="15"/>
  <c r="CQ55" i="15" s="1"/>
  <c r="CP186" i="15"/>
  <c r="CQ186" i="15" s="1"/>
  <c r="CP291" i="15"/>
  <c r="CQ291" i="15" s="1"/>
  <c r="CP784" i="15"/>
  <c r="CQ784" i="15" s="1"/>
  <c r="CP505" i="15"/>
  <c r="CQ505" i="15" s="1"/>
  <c r="CP98" i="15"/>
  <c r="CQ98" i="15" s="1"/>
  <c r="CP94" i="15"/>
  <c r="CQ94" i="15" s="1"/>
  <c r="CP779" i="15"/>
  <c r="CQ779" i="15" s="1"/>
  <c r="CP508" i="15"/>
  <c r="CQ508" i="15" s="1"/>
  <c r="CP67" i="15"/>
  <c r="CQ67" i="15" s="1"/>
  <c r="CP695" i="15"/>
  <c r="CQ695" i="15" s="1"/>
  <c r="CD733" i="15"/>
  <c r="CE733" i="15" s="1"/>
  <c r="CH733" i="15" s="1"/>
  <c r="CP787" i="15"/>
  <c r="CQ787" i="15" s="1"/>
  <c r="CP737" i="15"/>
  <c r="CQ737" i="15" s="1"/>
  <c r="CP684" i="15"/>
  <c r="CQ684" i="15" s="1"/>
  <c r="CP513" i="15"/>
  <c r="CQ513" i="15" s="1"/>
  <c r="CP75" i="15"/>
  <c r="CQ75" i="15" s="1"/>
  <c r="CP385" i="15"/>
  <c r="CQ385" i="15" s="1"/>
  <c r="CP516" i="15"/>
  <c r="CQ516" i="15" s="1"/>
  <c r="CP708" i="15"/>
  <c r="CQ708" i="15" s="1"/>
  <c r="CP182" i="15"/>
  <c r="CQ182" i="15" s="1"/>
  <c r="CP104" i="15"/>
  <c r="CQ104" i="15" s="1"/>
  <c r="CP11" i="15"/>
  <c r="CQ11" i="15" s="1"/>
  <c r="CP13" i="15"/>
  <c r="CQ13" i="15" s="1"/>
  <c r="CP771" i="15"/>
  <c r="CQ771" i="15" s="1"/>
  <c r="CP659" i="15"/>
  <c r="CQ659" i="15" s="1"/>
  <c r="CD470" i="15"/>
  <c r="CE470" i="15" s="1"/>
  <c r="CH470" i="15" s="1"/>
  <c r="CD758" i="15"/>
  <c r="CE758" i="15" s="1"/>
  <c r="CH758" i="15" s="1"/>
  <c r="CP466" i="15"/>
  <c r="CQ466" i="15" s="1"/>
  <c r="CP812" i="15"/>
  <c r="CQ812" i="15" s="1"/>
  <c r="CP725" i="15"/>
  <c r="CQ725" i="15" s="1"/>
  <c r="CP704" i="15"/>
  <c r="CQ704" i="15" s="1"/>
  <c r="CF409" i="15"/>
  <c r="CG409" i="15" s="1"/>
  <c r="CD297" i="15"/>
  <c r="CE297" i="15" s="1"/>
  <c r="CH297" i="15" s="1"/>
  <c r="CP481" i="15"/>
  <c r="CQ481" i="15" s="1"/>
  <c r="CP654" i="15"/>
  <c r="CQ654" i="15" s="1"/>
  <c r="CD507" i="15"/>
  <c r="CE507" i="15" s="1"/>
  <c r="CH507" i="15" s="1"/>
  <c r="CP805" i="15"/>
  <c r="CQ805" i="15" s="1"/>
  <c r="CP439" i="15"/>
  <c r="CQ439" i="15" s="1"/>
  <c r="CP650" i="15"/>
  <c r="CQ650" i="15" s="1"/>
  <c r="CP785" i="15"/>
  <c r="CQ785" i="15" s="1"/>
  <c r="CP53" i="15"/>
  <c r="CQ53" i="15" s="1"/>
  <c r="CP452" i="15"/>
  <c r="CQ452" i="15" s="1"/>
  <c r="CP538" i="15"/>
  <c r="CQ538" i="15" s="1"/>
  <c r="CP456" i="15"/>
  <c r="CQ456" i="15" s="1"/>
  <c r="CP687" i="15"/>
  <c r="CQ687" i="15" s="1"/>
  <c r="CP464" i="15"/>
  <c r="CQ464" i="15" s="1"/>
  <c r="CP285" i="15"/>
  <c r="CQ285" i="15" s="1"/>
  <c r="CP498" i="15"/>
  <c r="CQ498" i="15" s="1"/>
  <c r="CP807" i="15"/>
  <c r="CQ807" i="15" s="1"/>
  <c r="CP403" i="15"/>
  <c r="CQ403" i="15" s="1"/>
  <c r="CP35" i="15"/>
  <c r="CQ35" i="15" s="1"/>
  <c r="CP299" i="15"/>
  <c r="CQ299" i="15" s="1"/>
  <c r="CP545" i="15"/>
  <c r="CQ545" i="15" s="1"/>
  <c r="CP710" i="15"/>
  <c r="CQ710" i="15" s="1"/>
  <c r="CP769" i="15"/>
  <c r="CQ769" i="15" s="1"/>
  <c r="CP780" i="15"/>
  <c r="CQ780" i="15" s="1"/>
  <c r="CP728" i="15"/>
  <c r="CQ728" i="15" s="1"/>
  <c r="CP802" i="15"/>
  <c r="CQ802" i="15" s="1"/>
  <c r="CD518" i="15"/>
  <c r="CE518" i="15" s="1"/>
  <c r="CH518" i="15" s="1"/>
  <c r="CD689" i="15"/>
  <c r="CE689" i="15" s="1"/>
  <c r="CH689" i="15" s="1"/>
  <c r="CP767" i="15"/>
  <c r="CQ767" i="15" s="1"/>
  <c r="CP806" i="15"/>
  <c r="CQ806" i="15" s="1"/>
  <c r="CP561" i="15"/>
  <c r="CQ561" i="15" s="1"/>
  <c r="CP658" i="15"/>
  <c r="CQ658" i="15" s="1"/>
  <c r="CP442" i="15"/>
  <c r="CQ442" i="15" s="1"/>
  <c r="CP500" i="15"/>
  <c r="CQ500" i="15" s="1"/>
  <c r="CP515" i="15"/>
  <c r="CQ515" i="15" s="1"/>
  <c r="CP811" i="15"/>
  <c r="CQ811" i="15" s="1"/>
  <c r="CP243" i="15"/>
  <c r="CQ243" i="15" s="1"/>
  <c r="CP124" i="15"/>
  <c r="CQ124" i="15" s="1"/>
  <c r="CP101" i="15"/>
  <c r="CQ101" i="15" s="1"/>
  <c r="CP19" i="15"/>
  <c r="CQ19" i="15" s="1"/>
  <c r="CP83" i="15"/>
  <c r="CQ83" i="15" s="1"/>
  <c r="CP678" i="15"/>
  <c r="CQ678" i="15" s="1"/>
  <c r="CF440" i="15"/>
  <c r="CG440" i="15" s="1"/>
  <c r="CP458" i="15"/>
  <c r="CQ458" i="15" s="1"/>
  <c r="CP703" i="15"/>
  <c r="CQ703" i="15" s="1"/>
  <c r="CP421" i="15"/>
  <c r="CQ421" i="15" s="1"/>
  <c r="CP723" i="15"/>
  <c r="CQ723" i="15" s="1"/>
  <c r="CP646" i="15"/>
  <c r="CQ646" i="15" s="1"/>
  <c r="CP763" i="15"/>
  <c r="CQ763" i="15" s="1"/>
  <c r="CP71" i="15"/>
  <c r="CQ71" i="15" s="1"/>
  <c r="CP43" i="15"/>
  <c r="CQ43" i="15" s="1"/>
  <c r="CP73" i="15"/>
  <c r="CQ73" i="15" s="1"/>
  <c r="CP93" i="15"/>
  <c r="CQ93" i="15" s="1"/>
  <c r="CP23" i="15"/>
  <c r="CQ23" i="15" s="1"/>
  <c r="CP79" i="15"/>
  <c r="CQ79" i="15" s="1"/>
  <c r="CF425" i="15"/>
  <c r="CG425" i="15" s="1"/>
  <c r="CP39" i="15"/>
  <c r="CQ39" i="15" s="1"/>
  <c r="CP81" i="15"/>
  <c r="CQ81" i="15" s="1"/>
  <c r="CD760" i="15"/>
  <c r="CE760" i="15" s="1"/>
  <c r="CH760" i="15" s="1"/>
  <c r="CD412" i="15"/>
  <c r="CE412" i="15" s="1"/>
  <c r="CH412" i="15" s="1"/>
  <c r="CF476" i="15"/>
  <c r="CG476" i="15" s="1"/>
  <c r="CD361" i="15"/>
  <c r="CE361" i="15" s="1"/>
  <c r="CH361" i="15" s="1"/>
  <c r="CF267" i="15"/>
  <c r="CG267" i="15" s="1"/>
  <c r="CF241" i="15"/>
  <c r="CG241" i="15" s="1"/>
  <c r="CF283" i="15"/>
  <c r="CG283" i="15" s="1"/>
  <c r="CF706" i="15"/>
  <c r="CG706" i="15" s="1"/>
  <c r="CF619" i="15"/>
  <c r="CG619" i="15" s="1"/>
  <c r="CF363" i="15"/>
  <c r="CG363" i="15" s="1"/>
  <c r="CD293" i="15"/>
  <c r="CE293" i="15" s="1"/>
  <c r="CH293" i="15" s="1"/>
  <c r="CD490" i="15"/>
  <c r="CE490" i="15" s="1"/>
  <c r="CH490" i="15" s="1"/>
  <c r="CF794" i="15"/>
  <c r="CG794" i="15" s="1"/>
  <c r="CD794" i="15"/>
  <c r="CE794" i="15" s="1"/>
  <c r="CH794" i="15" s="1"/>
  <c r="CF736" i="15"/>
  <c r="CG736" i="15" s="1"/>
  <c r="CD736" i="15"/>
  <c r="CE736" i="15" s="1"/>
  <c r="CH736" i="15" s="1"/>
  <c r="CD283" i="15"/>
  <c r="CE283" i="15" s="1"/>
  <c r="CH283" i="15" s="1"/>
  <c r="CD241" i="15"/>
  <c r="CE241" i="15" s="1"/>
  <c r="CH241" i="15" s="1"/>
  <c r="CF305" i="15"/>
  <c r="CG305" i="15" s="1"/>
  <c r="CF518" i="15"/>
  <c r="CG518" i="15" s="1"/>
  <c r="CF293" i="15"/>
  <c r="CG293" i="15" s="1"/>
  <c r="CD267" i="15"/>
  <c r="CE267" i="15" s="1"/>
  <c r="CH267" i="15" s="1"/>
  <c r="CF490" i="15"/>
  <c r="CG490" i="15" s="1"/>
  <c r="CD345" i="15"/>
  <c r="CE345" i="15" s="1"/>
  <c r="CH345" i="15" s="1"/>
  <c r="CD363" i="15"/>
  <c r="CE363" i="15" s="1"/>
  <c r="CH363" i="15" s="1"/>
  <c r="CF337" i="15"/>
  <c r="CG337" i="15" s="1"/>
  <c r="CF347" i="15"/>
  <c r="CG347" i="15" s="1"/>
  <c r="CD619" i="15"/>
  <c r="CE619" i="15" s="1"/>
  <c r="CH619" i="15" s="1"/>
  <c r="CD367" i="15"/>
  <c r="CE367" i="15" s="1"/>
  <c r="CH367" i="15" s="1"/>
  <c r="CD425" i="15"/>
  <c r="CE425" i="15" s="1"/>
  <c r="CH425" i="15" s="1"/>
  <c r="CF492" i="15"/>
  <c r="CG492" i="15" s="1"/>
  <c r="CD492" i="15"/>
  <c r="CE492" i="15" s="1"/>
  <c r="CH492" i="15" s="1"/>
  <c r="CD472" i="15"/>
  <c r="CE472" i="15" s="1"/>
  <c r="CH472" i="15" s="1"/>
  <c r="CF472" i="15"/>
  <c r="CG472" i="15" s="1"/>
  <c r="CF488" i="15"/>
  <c r="CG488" i="15" s="1"/>
  <c r="CD488" i="15"/>
  <c r="CE488" i="15" s="1"/>
  <c r="CH488" i="15" s="1"/>
  <c r="CD476" i="15"/>
  <c r="CE476" i="15" s="1"/>
  <c r="CH476" i="15" s="1"/>
  <c r="CD720" i="15"/>
  <c r="CE720" i="15" s="1"/>
  <c r="CH720" i="15" s="1"/>
  <c r="CF375" i="15"/>
  <c r="CG375" i="15" s="1"/>
  <c r="CF596" i="15"/>
  <c r="CG596" i="15" s="1"/>
  <c r="CF49" i="15"/>
  <c r="CG49" i="15" s="1"/>
  <c r="CF791" i="15"/>
  <c r="CG791" i="15" s="1"/>
  <c r="CD791" i="15"/>
  <c r="CE791" i="15" s="1"/>
  <c r="CH791" i="15" s="1"/>
  <c r="CD409" i="15"/>
  <c r="CE409" i="15" s="1"/>
  <c r="CH409" i="15" s="1"/>
  <c r="CF426" i="15"/>
  <c r="CG426" i="15" s="1"/>
  <c r="CF732" i="15"/>
  <c r="CG732" i="15" s="1"/>
  <c r="CD347" i="15"/>
  <c r="CE347" i="15" s="1"/>
  <c r="CH347" i="15" s="1"/>
  <c r="CF462" i="15"/>
  <c r="CG462" i="15" s="1"/>
  <c r="CD281" i="15"/>
  <c r="CE281" i="15" s="1"/>
  <c r="CH281" i="15" s="1"/>
  <c r="BJ108" i="16"/>
  <c r="CF313" i="15"/>
  <c r="CG313" i="15" s="1"/>
  <c r="CD436" i="15"/>
  <c r="CE436" i="15" s="1"/>
  <c r="CH436" i="15" s="1"/>
  <c r="CD434" i="15"/>
  <c r="CE434" i="15" s="1"/>
  <c r="CH434" i="15" s="1"/>
  <c r="CD440" i="15"/>
  <c r="CE440" i="15" s="1"/>
  <c r="CH440" i="15" s="1"/>
  <c r="CD156" i="15"/>
  <c r="CE156" i="15" s="1"/>
  <c r="CH156" i="15" s="1"/>
  <c r="CF502" i="15"/>
  <c r="CG502" i="15" s="1"/>
  <c r="CF190" i="15"/>
  <c r="CG190" i="15" s="1"/>
  <c r="CD271" i="15"/>
  <c r="CE271" i="15" s="1"/>
  <c r="CH271" i="15" s="1"/>
  <c r="CF156" i="15"/>
  <c r="CG156" i="15" s="1"/>
  <c r="CP156" i="15" s="1"/>
  <c r="CQ156" i="15" s="1"/>
  <c r="CD355" i="15"/>
  <c r="CE355" i="15" s="1"/>
  <c r="CH355" i="15" s="1"/>
  <c r="CD622" i="15"/>
  <c r="CE622" i="15" s="1"/>
  <c r="CH622" i="15" s="1"/>
  <c r="CF758" i="15"/>
  <c r="CG758" i="15" s="1"/>
  <c r="CD365" i="15"/>
  <c r="CE365" i="15" s="1"/>
  <c r="CH365" i="15" s="1"/>
  <c r="CD313" i="15"/>
  <c r="CE313" i="15" s="1"/>
  <c r="CH313" i="15" s="1"/>
  <c r="CD596" i="15"/>
  <c r="CE596" i="15" s="1"/>
  <c r="CH596" i="15" s="1"/>
  <c r="CF632" i="15"/>
  <c r="CG632" i="15" s="1"/>
  <c r="CD462" i="15"/>
  <c r="CE462" i="15" s="1"/>
  <c r="CH462" i="15" s="1"/>
  <c r="CD337" i="15"/>
  <c r="CE337" i="15" s="1"/>
  <c r="CH337" i="15" s="1"/>
  <c r="CD95" i="15"/>
  <c r="CE95" i="15" s="1"/>
  <c r="CH95" i="15" s="1"/>
  <c r="CF485" i="15"/>
  <c r="CG485" i="15" s="1"/>
  <c r="CD502" i="15"/>
  <c r="CE502" i="15" s="1"/>
  <c r="CH502" i="15" s="1"/>
  <c r="CD190" i="15"/>
  <c r="CE190" i="15" s="1"/>
  <c r="CH190" i="15" s="1"/>
  <c r="CD657" i="15"/>
  <c r="CE657" i="15" s="1"/>
  <c r="CH657" i="15" s="1"/>
  <c r="CD675" i="15"/>
  <c r="CE675" i="15" s="1"/>
  <c r="CH675" i="15" s="1"/>
  <c r="CF345" i="15"/>
  <c r="CG345" i="15" s="1"/>
  <c r="CF279" i="15"/>
  <c r="CG279" i="15" s="1"/>
  <c r="CD603" i="15"/>
  <c r="CE603" i="15" s="1"/>
  <c r="CH603" i="15" s="1"/>
  <c r="CD817" i="15"/>
  <c r="CE817" i="15" s="1"/>
  <c r="CH817" i="15" s="1"/>
  <c r="CF813" i="15"/>
  <c r="CG813" i="15" s="1"/>
  <c r="CF581" i="15"/>
  <c r="CG581" i="15" s="1"/>
  <c r="CD457" i="15"/>
  <c r="CE457" i="15" s="1"/>
  <c r="CH457" i="15" s="1"/>
  <c r="CD542" i="15"/>
  <c r="CE542" i="15" s="1"/>
  <c r="CH542" i="15" s="1"/>
  <c r="CF331" i="15"/>
  <c r="CG331" i="15" s="1"/>
  <c r="CF401" i="15"/>
  <c r="CG401" i="15" s="1"/>
  <c r="CF387" i="15"/>
  <c r="CG387" i="15" s="1"/>
  <c r="CF720" i="15"/>
  <c r="CG720" i="15" s="1"/>
  <c r="CD686" i="15"/>
  <c r="CE686" i="15" s="1"/>
  <c r="CH686" i="15" s="1"/>
  <c r="CF702" i="15"/>
  <c r="CG702" i="15" s="1"/>
  <c r="CF157" i="15"/>
  <c r="CG157" i="15" s="1"/>
  <c r="CF206" i="15"/>
  <c r="CG206" i="15" s="1"/>
  <c r="CF371" i="15"/>
  <c r="CG371" i="15" s="1"/>
  <c r="CD339" i="15"/>
  <c r="CE339" i="15" s="1"/>
  <c r="CH339" i="15" s="1"/>
  <c r="CF273" i="15"/>
  <c r="CG273" i="15" s="1"/>
  <c r="CD426" i="15"/>
  <c r="CE426" i="15" s="1"/>
  <c r="CH426" i="15" s="1"/>
  <c r="CF438" i="15"/>
  <c r="CG438" i="15" s="1"/>
  <c r="CD438" i="15"/>
  <c r="CE438" i="15" s="1"/>
  <c r="CH438" i="15" s="1"/>
  <c r="CD732" i="15"/>
  <c r="CE732" i="15" s="1"/>
  <c r="CH732" i="15" s="1"/>
  <c r="CD744" i="15"/>
  <c r="CE744" i="15" s="1"/>
  <c r="CH744" i="15" s="1"/>
  <c r="CD816" i="15"/>
  <c r="CE816" i="15" s="1"/>
  <c r="CH816" i="15" s="1"/>
  <c r="CF816" i="15"/>
  <c r="CG816" i="15" s="1"/>
  <c r="CF434" i="15"/>
  <c r="CG434" i="15" s="1"/>
  <c r="CF539" i="15"/>
  <c r="CG539" i="15" s="1"/>
  <c r="CF647" i="15"/>
  <c r="CG647" i="15" s="1"/>
  <c r="CD766" i="15"/>
  <c r="CE766" i="15" s="1"/>
  <c r="CH766" i="15" s="1"/>
  <c r="CF766" i="15"/>
  <c r="CG766" i="15" s="1"/>
  <c r="CD632" i="15"/>
  <c r="CE632" i="15" s="1"/>
  <c r="CH632" i="15" s="1"/>
  <c r="CF579" i="15"/>
  <c r="CG579" i="15" s="1"/>
  <c r="CD579" i="15"/>
  <c r="CE579" i="15" s="1"/>
  <c r="CH579" i="15" s="1"/>
  <c r="CF755" i="15"/>
  <c r="CG755" i="15" s="1"/>
  <c r="CD755" i="15"/>
  <c r="CE755" i="15" s="1"/>
  <c r="CH755" i="15" s="1"/>
  <c r="CF535" i="15"/>
  <c r="CG535" i="15" s="1"/>
  <c r="CD535" i="15"/>
  <c r="CE535" i="15" s="1"/>
  <c r="CH535" i="15" s="1"/>
  <c r="CF377" i="15"/>
  <c r="CG377" i="15" s="1"/>
  <c r="CF744" i="15"/>
  <c r="CG744" i="15" s="1"/>
  <c r="CP744" i="15" s="1"/>
  <c r="CQ744" i="15" s="1"/>
  <c r="CF686" i="15"/>
  <c r="CG686" i="15" s="1"/>
  <c r="CP686" i="15" s="1"/>
  <c r="CQ686" i="15" s="1"/>
  <c r="CF417" i="15"/>
  <c r="CG417" i="15" s="1"/>
  <c r="CF585" i="15"/>
  <c r="CG585" i="15" s="1"/>
  <c r="CD49" i="15"/>
  <c r="CE49" i="15" s="1"/>
  <c r="CH49" i="15" s="1"/>
  <c r="CD477" i="15"/>
  <c r="CE477" i="15" s="1"/>
  <c r="CH477" i="15" s="1"/>
  <c r="CF477" i="15"/>
  <c r="CG477" i="15" s="1"/>
  <c r="CD485" i="15"/>
  <c r="CE485" i="15" s="1"/>
  <c r="CH485" i="15" s="1"/>
  <c r="CD571" i="15"/>
  <c r="CE571" i="15" s="1"/>
  <c r="CH571" i="15" s="1"/>
  <c r="CF571" i="15"/>
  <c r="CG571" i="15" s="1"/>
  <c r="CF395" i="15"/>
  <c r="CG395" i="15" s="1"/>
  <c r="CD395" i="15"/>
  <c r="CE395" i="15" s="1"/>
  <c r="CH395" i="15" s="1"/>
  <c r="CF640" i="15"/>
  <c r="CG640" i="15" s="1"/>
  <c r="CD640" i="15"/>
  <c r="CE640" i="15" s="1"/>
  <c r="CH640" i="15" s="1"/>
  <c r="CD602" i="15"/>
  <c r="CE602" i="15" s="1"/>
  <c r="CH602" i="15" s="1"/>
  <c r="CF602" i="15"/>
  <c r="CG602" i="15" s="1"/>
  <c r="CF610" i="15"/>
  <c r="CG610" i="15" s="1"/>
  <c r="CD610" i="15"/>
  <c r="CE610" i="15" s="1"/>
  <c r="CH610" i="15" s="1"/>
  <c r="CD422" i="15"/>
  <c r="CE422" i="15" s="1"/>
  <c r="CH422" i="15" s="1"/>
  <c r="CF422" i="15"/>
  <c r="CG422" i="15" s="1"/>
  <c r="CF799" i="15"/>
  <c r="CG799" i="15" s="1"/>
  <c r="CD799" i="15"/>
  <c r="CE799" i="15" s="1"/>
  <c r="CH799" i="15" s="1"/>
  <c r="CF614" i="15"/>
  <c r="CG614" i="15" s="1"/>
  <c r="CD614" i="15"/>
  <c r="CE614" i="15" s="1"/>
  <c r="CH614" i="15" s="1"/>
  <c r="CD206" i="15"/>
  <c r="CE206" i="15" s="1"/>
  <c r="CH206" i="15" s="1"/>
  <c r="CF629" i="15"/>
  <c r="CG629" i="15" s="1"/>
  <c r="CD629" i="15"/>
  <c r="CE629" i="15" s="1"/>
  <c r="CH629" i="15" s="1"/>
  <c r="CD459" i="15"/>
  <c r="CE459" i="15" s="1"/>
  <c r="CH459" i="15" s="1"/>
  <c r="CF459" i="15"/>
  <c r="CG459" i="15" s="1"/>
  <c r="CD526" i="15"/>
  <c r="CE526" i="15" s="1"/>
  <c r="CH526" i="15" s="1"/>
  <c r="CF526" i="15"/>
  <c r="CG526" i="15" s="1"/>
  <c r="CF690" i="15"/>
  <c r="CG690" i="15" s="1"/>
  <c r="CD690" i="15"/>
  <c r="CE690" i="15" s="1"/>
  <c r="CH690" i="15" s="1"/>
  <c r="CD432" i="15"/>
  <c r="CE432" i="15" s="1"/>
  <c r="CH432" i="15" s="1"/>
  <c r="CF432" i="15"/>
  <c r="CG432" i="15" s="1"/>
  <c r="CF533" i="15"/>
  <c r="CG533" i="15" s="1"/>
  <c r="CD533" i="15"/>
  <c r="CE533" i="15" s="1"/>
  <c r="CH533" i="15" s="1"/>
  <c r="CD553" i="15"/>
  <c r="CE553" i="15" s="1"/>
  <c r="CH553" i="15" s="1"/>
  <c r="CF553" i="15"/>
  <c r="CG553" i="15" s="1"/>
  <c r="CF494" i="15"/>
  <c r="CG494" i="15" s="1"/>
  <c r="CD494" i="15"/>
  <c r="CE494" i="15" s="1"/>
  <c r="CH494" i="15" s="1"/>
  <c r="DM137" i="16"/>
  <c r="CF151" i="15"/>
  <c r="CG151" i="15" s="1"/>
  <c r="CF187" i="15"/>
  <c r="CG187" i="15" s="1"/>
  <c r="CF208" i="15"/>
  <c r="CG208" i="15" s="1"/>
  <c r="CF216" i="15"/>
  <c r="CG216" i="15" s="1"/>
  <c r="CF224" i="15"/>
  <c r="CG224" i="15" s="1"/>
  <c r="CF232" i="15"/>
  <c r="CG232" i="15" s="1"/>
  <c r="CF240" i="15"/>
  <c r="CG240" i="15" s="1"/>
  <c r="CF782" i="15"/>
  <c r="CG782" i="15" s="1"/>
  <c r="CF790" i="15"/>
  <c r="CG790" i="15" s="1"/>
  <c r="CF18" i="15"/>
  <c r="CG18" i="15" s="1"/>
  <c r="CF26" i="15"/>
  <c r="CG26" i="15" s="1"/>
  <c r="CF34" i="15"/>
  <c r="CG34" i="15" s="1"/>
  <c r="CF42" i="15"/>
  <c r="CG42" i="15" s="1"/>
  <c r="CF50" i="15"/>
  <c r="CG50" i="15" s="1"/>
  <c r="CF207" i="15"/>
  <c r="CG207" i="15" s="1"/>
  <c r="CF8" i="15"/>
  <c r="CG8" i="15" s="1"/>
  <c r="CF16" i="15"/>
  <c r="CG16" i="15" s="1"/>
  <c r="CF24" i="15"/>
  <c r="CG24" i="15" s="1"/>
  <c r="CF32" i="15"/>
  <c r="CG32" i="15" s="1"/>
  <c r="CF40" i="15"/>
  <c r="CG40" i="15" s="1"/>
  <c r="CF48" i="15"/>
  <c r="CG48" i="15" s="1"/>
  <c r="CF56" i="15"/>
  <c r="CG56" i="15" s="1"/>
  <c r="CF72" i="15"/>
  <c r="CG72" i="15" s="1"/>
  <c r="CF80" i="15"/>
  <c r="CG80" i="15" s="1"/>
  <c r="CF88" i="15"/>
  <c r="CG88" i="15" s="1"/>
  <c r="CF774" i="15"/>
  <c r="CG774" i="15" s="1"/>
  <c r="CF165" i="15"/>
  <c r="CG165" i="15" s="1"/>
  <c r="CF173" i="15"/>
  <c r="CG173" i="15" s="1"/>
  <c r="CF214" i="15"/>
  <c r="CG214" i="15" s="1"/>
  <c r="CF222" i="15"/>
  <c r="CG222" i="15" s="1"/>
  <c r="CF230" i="15"/>
  <c r="CG230" i="15" s="1"/>
  <c r="CF568" i="15"/>
  <c r="CG568" i="15" s="1"/>
  <c r="CF14" i="15"/>
  <c r="CG14" i="15" s="1"/>
  <c r="CF191" i="15"/>
  <c r="CG191" i="15" s="1"/>
  <c r="CF99" i="15"/>
  <c r="CG99" i="15" s="1"/>
  <c r="CF107" i="15"/>
  <c r="CG107" i="15" s="1"/>
  <c r="CF115" i="15"/>
  <c r="CG115" i="15" s="1"/>
  <c r="CF123" i="15"/>
  <c r="CG123" i="15" s="1"/>
  <c r="CF159" i="15"/>
  <c r="CG159" i="15" s="1"/>
  <c r="CF167" i="15"/>
  <c r="CG167" i="15" s="1"/>
  <c r="CF193" i="15"/>
  <c r="CG193" i="15" s="1"/>
  <c r="CF201" i="15"/>
  <c r="CG201" i="15" s="1"/>
  <c r="CF113" i="15"/>
  <c r="CG113" i="15" s="1"/>
  <c r="CF121" i="15"/>
  <c r="CG121" i="15" s="1"/>
  <c r="CF129" i="15"/>
  <c r="CG129" i="15" s="1"/>
  <c r="CF145" i="15"/>
  <c r="CG145" i="15" s="1"/>
  <c r="CF153" i="15"/>
  <c r="CG153" i="15" s="1"/>
  <c r="CF212" i="15"/>
  <c r="CG212" i="15" s="1"/>
  <c r="CF228" i="15"/>
  <c r="CG228" i="15" s="1"/>
  <c r="CF236" i="15"/>
  <c r="CG236" i="15" s="1"/>
  <c r="CF786" i="15"/>
  <c r="CG786" i="15" s="1"/>
  <c r="CF10" i="15"/>
  <c r="CG10" i="15" s="1"/>
  <c r="CF22" i="15"/>
  <c r="CG22" i="15" s="1"/>
  <c r="CF30" i="15"/>
  <c r="CG30" i="15" s="1"/>
  <c r="CF38" i="15"/>
  <c r="CG38" i="15" s="1"/>
  <c r="CF46" i="15"/>
  <c r="CG46" i="15" s="1"/>
  <c r="CF195" i="15"/>
  <c r="CG195" i="15" s="1"/>
  <c r="CF12" i="15"/>
  <c r="CG12" i="15" s="1"/>
  <c r="CF20" i="15"/>
  <c r="CG20" i="15" s="1"/>
  <c r="CF28" i="15"/>
  <c r="CG28" i="15" s="1"/>
  <c r="CF36" i="15"/>
  <c r="CG36" i="15" s="1"/>
  <c r="CF44" i="15"/>
  <c r="CG44" i="15" s="1"/>
  <c r="CF52" i="15"/>
  <c r="CG52" i="15" s="1"/>
  <c r="CF68" i="15"/>
  <c r="CG68" i="15" s="1"/>
  <c r="CF76" i="15"/>
  <c r="CG76" i="15" s="1"/>
  <c r="CF161" i="15"/>
  <c r="CG161" i="15" s="1"/>
  <c r="CF169" i="15"/>
  <c r="CG169" i="15" s="1"/>
  <c r="CF210" i="15"/>
  <c r="CG210" i="15" s="1"/>
  <c r="CF234" i="15"/>
  <c r="CG234" i="15" s="1"/>
  <c r="CF242" i="15"/>
  <c r="CG242" i="15" s="1"/>
  <c r="CF776" i="15"/>
  <c r="CG776" i="15" s="1"/>
  <c r="CF199" i="15"/>
  <c r="CG199" i="15" s="1"/>
  <c r="CF111" i="15"/>
  <c r="CG111" i="15" s="1"/>
  <c r="CF119" i="15"/>
  <c r="CG119" i="15" s="1"/>
  <c r="CF127" i="15"/>
  <c r="CG127" i="15" s="1"/>
  <c r="CF135" i="15"/>
  <c r="CG135" i="15" s="1"/>
  <c r="CF163" i="15"/>
  <c r="CG163" i="15" s="1"/>
  <c r="CF171" i="15"/>
  <c r="CG171" i="15" s="1"/>
  <c r="CF179" i="15"/>
  <c r="CG179" i="15" s="1"/>
  <c r="CF164" i="15"/>
  <c r="CG164" i="15" s="1"/>
  <c r="CF172" i="15"/>
  <c r="CG172" i="15" s="1"/>
  <c r="CF489" i="15"/>
  <c r="CG489" i="15" s="1"/>
  <c r="CF213" i="15"/>
  <c r="CG213" i="15" s="1"/>
  <c r="CF475" i="15"/>
  <c r="CG475" i="15" s="1"/>
  <c r="CF423" i="15"/>
  <c r="CG423" i="15" s="1"/>
  <c r="CD604" i="15"/>
  <c r="CE604" i="15" s="1"/>
  <c r="CH604" i="15" s="1"/>
  <c r="CD698" i="15"/>
  <c r="CE698" i="15" s="1"/>
  <c r="CH698" i="15" s="1"/>
  <c r="CF590" i="15"/>
  <c r="CG590" i="15" s="1"/>
  <c r="CF365" i="15"/>
  <c r="CG365" i="15" s="1"/>
  <c r="CF734" i="15"/>
  <c r="CG734" i="15" s="1"/>
  <c r="CD734" i="15"/>
  <c r="CE734" i="15" s="1"/>
  <c r="CH734" i="15" s="1"/>
  <c r="CF529" i="15"/>
  <c r="CG529" i="15" s="1"/>
  <c r="CD529" i="15"/>
  <c r="CE529" i="15" s="1"/>
  <c r="CH529" i="15" s="1"/>
  <c r="CF817" i="15"/>
  <c r="CG817" i="15" s="1"/>
  <c r="CD717" i="15"/>
  <c r="CE717" i="15" s="1"/>
  <c r="CH717" i="15" s="1"/>
  <c r="CF717" i="15"/>
  <c r="CG717" i="15" s="1"/>
  <c r="CD539" i="15"/>
  <c r="CE539" i="15" s="1"/>
  <c r="CH539" i="15" s="1"/>
  <c r="CD712" i="15"/>
  <c r="CE712" i="15" s="1"/>
  <c r="CH712" i="15" s="1"/>
  <c r="CD371" i="15"/>
  <c r="CE371" i="15" s="1"/>
  <c r="CH371" i="15" s="1"/>
  <c r="CD702" i="15"/>
  <c r="CE702" i="15" s="1"/>
  <c r="CH702" i="15" s="1"/>
  <c r="CD273" i="15"/>
  <c r="CE273" i="15" s="1"/>
  <c r="CH273" i="15" s="1"/>
  <c r="CF457" i="15"/>
  <c r="CG457" i="15" s="1"/>
  <c r="CF448" i="15"/>
  <c r="CG448" i="15" s="1"/>
  <c r="CD448" i="15"/>
  <c r="CE448" i="15" s="1"/>
  <c r="CH448" i="15" s="1"/>
  <c r="CD417" i="15"/>
  <c r="CE417" i="15" s="1"/>
  <c r="CH417" i="15" s="1"/>
  <c r="CF653" i="15"/>
  <c r="CG653" i="15" s="1"/>
  <c r="CD653" i="15"/>
  <c r="CE653" i="15" s="1"/>
  <c r="CH653" i="15" s="1"/>
  <c r="CF407" i="15"/>
  <c r="CG407" i="15" s="1"/>
  <c r="CD407" i="15"/>
  <c r="CE407" i="15" s="1"/>
  <c r="CH407" i="15" s="1"/>
  <c r="BJ83" i="16"/>
  <c r="CF491" i="15"/>
  <c r="CG491" i="15" s="1"/>
  <c r="CD804" i="15"/>
  <c r="CE804" i="15" s="1"/>
  <c r="CH804" i="15" s="1"/>
  <c r="CF804" i="15"/>
  <c r="CG804" i="15" s="1"/>
  <c r="CD600" i="15"/>
  <c r="CE600" i="15" s="1"/>
  <c r="CH600" i="15" s="1"/>
  <c r="CF600" i="15"/>
  <c r="CG600" i="15" s="1"/>
  <c r="CF622" i="15"/>
  <c r="CG622" i="15" s="1"/>
  <c r="CF537" i="15"/>
  <c r="CG537" i="15" s="1"/>
  <c r="CD537" i="15"/>
  <c r="CE537" i="15" s="1"/>
  <c r="CH537" i="15" s="1"/>
  <c r="CF726" i="15"/>
  <c r="CG726" i="15" s="1"/>
  <c r="CD726" i="15"/>
  <c r="CE726" i="15" s="1"/>
  <c r="CH726" i="15" s="1"/>
  <c r="CF339" i="15"/>
  <c r="CG339" i="15" s="1"/>
  <c r="CF714" i="15"/>
  <c r="CG714" i="15" s="1"/>
  <c r="CD714" i="15"/>
  <c r="CE714" i="15" s="1"/>
  <c r="CH714" i="15" s="1"/>
  <c r="CD581" i="15"/>
  <c r="CE581" i="15" s="1"/>
  <c r="CH581" i="15" s="1"/>
  <c r="CF603" i="15"/>
  <c r="CG603" i="15" s="1"/>
  <c r="CF549" i="15"/>
  <c r="CG549" i="15" s="1"/>
  <c r="CD549" i="15"/>
  <c r="CE549" i="15" s="1"/>
  <c r="CH549" i="15" s="1"/>
  <c r="CD585" i="15"/>
  <c r="CE585" i="15" s="1"/>
  <c r="CH585" i="15" s="1"/>
  <c r="CD424" i="15"/>
  <c r="CE424" i="15" s="1"/>
  <c r="CH424" i="15" s="1"/>
  <c r="CF424" i="15"/>
  <c r="CG424" i="15" s="1"/>
  <c r="DM42" i="16"/>
  <c r="CD716" i="15"/>
  <c r="CE716" i="15" s="1"/>
  <c r="CH716" i="15" s="1"/>
  <c r="CD247" i="15"/>
  <c r="CE247" i="15" s="1"/>
  <c r="CH247" i="15" s="1"/>
  <c r="CF478" i="15"/>
  <c r="CG478" i="15" s="1"/>
  <c r="CF317" i="15"/>
  <c r="CG317" i="15" s="1"/>
  <c r="CD303" i="15"/>
  <c r="CE303" i="15" s="1"/>
  <c r="CH303" i="15" s="1"/>
  <c r="CF541" i="15"/>
  <c r="CG541" i="15" s="1"/>
  <c r="CD541" i="15"/>
  <c r="CE541" i="15" s="1"/>
  <c r="CH541" i="15" s="1"/>
  <c r="CD647" i="15"/>
  <c r="CE647" i="15" s="1"/>
  <c r="CH647" i="15" s="1"/>
  <c r="CD157" i="15"/>
  <c r="CE157" i="15" s="1"/>
  <c r="CH157" i="15" s="1"/>
  <c r="CD746" i="15"/>
  <c r="CE746" i="15" s="1"/>
  <c r="CH746" i="15" s="1"/>
  <c r="CF746" i="15"/>
  <c r="CG746" i="15" s="1"/>
  <c r="CD813" i="15"/>
  <c r="CE813" i="15" s="1"/>
  <c r="CF712" i="15"/>
  <c r="CG712" i="15" s="1"/>
  <c r="CD375" i="15"/>
  <c r="CE375" i="15" s="1"/>
  <c r="CH375" i="15" s="1"/>
  <c r="CD479" i="15"/>
  <c r="CE479" i="15" s="1"/>
  <c r="CH479" i="15" s="1"/>
  <c r="CF479" i="15"/>
  <c r="CG479" i="15" s="1"/>
  <c r="CF405" i="15"/>
  <c r="CG405" i="15" s="1"/>
  <c r="CD405" i="15"/>
  <c r="CE405" i="15" s="1"/>
  <c r="CH405" i="15" s="1"/>
  <c r="CF277" i="15"/>
  <c r="CG277" i="15" s="1"/>
  <c r="CD277" i="15"/>
  <c r="CE277" i="15" s="1"/>
  <c r="CH277" i="15" s="1"/>
  <c r="CD564" i="15"/>
  <c r="CE564" i="15" s="1"/>
  <c r="CH564" i="15" s="1"/>
  <c r="CF564" i="15"/>
  <c r="CG564" i="15" s="1"/>
  <c r="CF435" i="15"/>
  <c r="CG435" i="15" s="1"/>
  <c r="CD435" i="15"/>
  <c r="CE435" i="15" s="1"/>
  <c r="CH435" i="15" s="1"/>
  <c r="CF443" i="15"/>
  <c r="CG443" i="15" s="1"/>
  <c r="CD443" i="15"/>
  <c r="CE443" i="15" s="1"/>
  <c r="CH443" i="15" s="1"/>
  <c r="CF611" i="15"/>
  <c r="CG611" i="15" s="1"/>
  <c r="CD611" i="15"/>
  <c r="CE611" i="15" s="1"/>
  <c r="CH611" i="15" s="1"/>
  <c r="CF446" i="15"/>
  <c r="CG446" i="15" s="1"/>
  <c r="CD446" i="15"/>
  <c r="CE446" i="15" s="1"/>
  <c r="CH446" i="15" s="1"/>
  <c r="CD441" i="15"/>
  <c r="CE441" i="15" s="1"/>
  <c r="CH441" i="15" s="1"/>
  <c r="CF441" i="15"/>
  <c r="CG441" i="15" s="1"/>
  <c r="CF355" i="15"/>
  <c r="CG355" i="15" s="1"/>
  <c r="CF437" i="15"/>
  <c r="CG437" i="15" s="1"/>
  <c r="CD437" i="15"/>
  <c r="CE437" i="15" s="1"/>
  <c r="CH437" i="15" s="1"/>
  <c r="DM83" i="16"/>
  <c r="CF773" i="15"/>
  <c r="CG773" i="15" s="1"/>
  <c r="CF202" i="15"/>
  <c r="CG202" i="15" s="1"/>
  <c r="CF70" i="15"/>
  <c r="CG70" i="15" s="1"/>
  <c r="CF86" i="15"/>
  <c r="CG86" i="15" s="1"/>
  <c r="CF197" i="15"/>
  <c r="CG197" i="15" s="1"/>
  <c r="CF109" i="15"/>
  <c r="CG109" i="15" s="1"/>
  <c r="CF117" i="15"/>
  <c r="CG117" i="15" s="1"/>
  <c r="CF125" i="15"/>
  <c r="CG125" i="15" s="1"/>
  <c r="CF141" i="15"/>
  <c r="CG141" i="15" s="1"/>
  <c r="CF294" i="15"/>
  <c r="CG294" i="15" s="1"/>
  <c r="CF258" i="15"/>
  <c r="CG258" i="15" s="1"/>
  <c r="CF274" i="15"/>
  <c r="CG274" i="15" s="1"/>
  <c r="CF378" i="15"/>
  <c r="CG378" i="15" s="1"/>
  <c r="CF310" i="15"/>
  <c r="CG310" i="15" s="1"/>
  <c r="CF314" i="15"/>
  <c r="CG314" i="15" s="1"/>
  <c r="CD775" i="15"/>
  <c r="CE775" i="15" s="1"/>
  <c r="CH775" i="15" s="1"/>
  <c r="CF21" i="15"/>
  <c r="CG21" i="15" s="1"/>
  <c r="CF37" i="15"/>
  <c r="CG37" i="15" s="1"/>
  <c r="CF580" i="15"/>
  <c r="CG580" i="15" s="1"/>
  <c r="CF801" i="15"/>
  <c r="CG801" i="15" s="1"/>
  <c r="CF181" i="15"/>
  <c r="CG181" i="15" s="1"/>
  <c r="CF428" i="15"/>
  <c r="CG428" i="15" s="1"/>
  <c r="CF493" i="15"/>
  <c r="CG493" i="15" s="1"/>
  <c r="CD329" i="15"/>
  <c r="CE329" i="15" s="1"/>
  <c r="CH329" i="15" s="1"/>
  <c r="CD279" i="15"/>
  <c r="CE279" i="15" s="1"/>
  <c r="CH279" i="15" s="1"/>
  <c r="CF497" i="15"/>
  <c r="CG497" i="15" s="1"/>
  <c r="CD497" i="15"/>
  <c r="CE497" i="15" s="1"/>
  <c r="CH497" i="15" s="1"/>
  <c r="CD413" i="15"/>
  <c r="CE413" i="15" s="1"/>
  <c r="CH413" i="15" s="1"/>
  <c r="CF413" i="15"/>
  <c r="CG413" i="15" s="1"/>
  <c r="CD453" i="15"/>
  <c r="CE453" i="15" s="1"/>
  <c r="CH453" i="15" s="1"/>
  <c r="CF196" i="15"/>
  <c r="CG196" i="15" s="1"/>
  <c r="CF58" i="15"/>
  <c r="CG58" i="15" s="1"/>
  <c r="CF82" i="15"/>
  <c r="CG82" i="15" s="1"/>
  <c r="CF134" i="15"/>
  <c r="CG134" i="15" s="1"/>
  <c r="CF150" i="15"/>
  <c r="CG150" i="15" s="1"/>
  <c r="BW820" i="15"/>
  <c r="CF112" i="15"/>
  <c r="CG112" i="15" s="1"/>
  <c r="CF120" i="15"/>
  <c r="CG120" i="15" s="1"/>
  <c r="CF221" i="15"/>
  <c r="CG221" i="15" s="1"/>
  <c r="CF237" i="15"/>
  <c r="CG237" i="15" s="1"/>
  <c r="CF118" i="15"/>
  <c r="CG118" i="15" s="1"/>
  <c r="CF138" i="15"/>
  <c r="CG138" i="15" s="1"/>
  <c r="CF154" i="15"/>
  <c r="CG154" i="15" s="1"/>
  <c r="CF215" i="15"/>
  <c r="CG215" i="15" s="1"/>
  <c r="CF168" i="15"/>
  <c r="CG168" i="15" s="1"/>
  <c r="CF176" i="15"/>
  <c r="CG176" i="15" s="1"/>
  <c r="CF521" i="15"/>
  <c r="CG521" i="15" s="1"/>
  <c r="CF78" i="15"/>
  <c r="CG78" i="15" s="1"/>
  <c r="CF122" i="15"/>
  <c r="CG122" i="15" s="1"/>
  <c r="CF142" i="15"/>
  <c r="CG142" i="15" s="1"/>
  <c r="CF108" i="15"/>
  <c r="CG108" i="15" s="1"/>
  <c r="CF116" i="15"/>
  <c r="CG116" i="15" s="1"/>
  <c r="CF209" i="15"/>
  <c r="CG209" i="15" s="1"/>
  <c r="CF229" i="15"/>
  <c r="CG229" i="15" s="1"/>
  <c r="CF126" i="15"/>
  <c r="CG126" i="15" s="1"/>
  <c r="CF223" i="15"/>
  <c r="CG223" i="15" s="1"/>
  <c r="CF290" i="15"/>
  <c r="CG290" i="15" s="1"/>
  <c r="CF254" i="15"/>
  <c r="CG254" i="15" s="1"/>
  <c r="CF270" i="15"/>
  <c r="CG270" i="15" s="1"/>
  <c r="CG302" i="15"/>
  <c r="CF298" i="15"/>
  <c r="CG298" i="15" s="1"/>
  <c r="CF306" i="15"/>
  <c r="CG306" i="15" s="1"/>
  <c r="CF262" i="15"/>
  <c r="CG262" i="15" s="1"/>
  <c r="CF390" i="15"/>
  <c r="CG390" i="15" s="1"/>
  <c r="CF406" i="15"/>
  <c r="CG406" i="15" s="1"/>
  <c r="CF250" i="15"/>
  <c r="CG250" i="15" s="1"/>
  <c r="CF266" i="15"/>
  <c r="CG266" i="15" s="1"/>
  <c r="CG282" i="15"/>
  <c r="CF386" i="15"/>
  <c r="CG386" i="15" s="1"/>
  <c r="CF286" i="15"/>
  <c r="CG286" i="15" s="1"/>
  <c r="CF391" i="15"/>
  <c r="CG391" i="15" s="1"/>
  <c r="CF486" i="15"/>
  <c r="CG486" i="15" s="1"/>
  <c r="CF558" i="15"/>
  <c r="CG558" i="15" s="1"/>
  <c r="CF719" i="15"/>
  <c r="CG719" i="15" s="1"/>
  <c r="CF29" i="15"/>
  <c r="CG29" i="15" s="1"/>
  <c r="CF45" i="15"/>
  <c r="CG45" i="15" s="1"/>
  <c r="CF431" i="15"/>
  <c r="CG431" i="15" s="1"/>
  <c r="CF25" i="15"/>
  <c r="CG25" i="15" s="1"/>
  <c r="CF41" i="15"/>
  <c r="CG41" i="15" s="1"/>
  <c r="CF578" i="15"/>
  <c r="CG578" i="15" s="1"/>
  <c r="CD718" i="15"/>
  <c r="CE718" i="15" s="1"/>
  <c r="CH718" i="15" s="1"/>
  <c r="CF730" i="15"/>
  <c r="CG730" i="15" s="1"/>
  <c r="CD730" i="15"/>
  <c r="CE730" i="15" s="1"/>
  <c r="CH730" i="15" s="1"/>
  <c r="CD626" i="15"/>
  <c r="CE626" i="15" s="1"/>
  <c r="CH626" i="15" s="1"/>
  <c r="CF626" i="15"/>
  <c r="CG626" i="15" s="1"/>
  <c r="CF657" i="15"/>
  <c r="CG657" i="15" s="1"/>
  <c r="CP657" i="15" s="1"/>
  <c r="CQ657" i="15" s="1"/>
  <c r="CF414" i="15"/>
  <c r="CG414" i="15" s="1"/>
  <c r="CD414" i="15"/>
  <c r="CE414" i="15" s="1"/>
  <c r="CH414" i="15" s="1"/>
  <c r="CF670" i="15"/>
  <c r="CG670" i="15" s="1"/>
  <c r="CD670" i="15"/>
  <c r="CE670" i="15" s="1"/>
  <c r="CH670" i="15" s="1"/>
  <c r="CF693" i="15"/>
  <c r="CG693" i="15" s="1"/>
  <c r="CD693" i="15"/>
  <c r="CE693" i="15" s="1"/>
  <c r="CH693" i="15" s="1"/>
  <c r="CD401" i="15"/>
  <c r="CE401" i="15" s="1"/>
  <c r="CH401" i="15" s="1"/>
  <c r="CF453" i="15"/>
  <c r="CG453" i="15" s="1"/>
  <c r="CF66" i="15"/>
  <c r="CG66" i="15" s="1"/>
  <c r="CF74" i="15"/>
  <c r="CG74" i="15" s="1"/>
  <c r="BV820" i="15"/>
  <c r="CF64" i="15"/>
  <c r="CG64" i="15" s="1"/>
  <c r="CF140" i="15"/>
  <c r="CG140" i="15" s="1"/>
  <c r="CF148" i="15"/>
  <c r="CG148" i="15" s="1"/>
  <c r="CF130" i="15"/>
  <c r="CG130" i="15" s="1"/>
  <c r="CF170" i="15"/>
  <c r="CG170" i="15" s="1"/>
  <c r="CF777" i="15"/>
  <c r="CG777" i="15" s="1"/>
  <c r="CF192" i="15"/>
  <c r="CG192" i="15" s="1"/>
  <c r="CF200" i="15"/>
  <c r="CG200" i="15" s="1"/>
  <c r="CF778" i="15"/>
  <c r="CG778" i="15" s="1"/>
  <c r="CF62" i="15"/>
  <c r="CG62" i="15" s="1"/>
  <c r="CF60" i="15"/>
  <c r="CG60" i="15" s="1"/>
  <c r="CF92" i="15"/>
  <c r="CG92" i="15" s="1"/>
  <c r="CF128" i="15"/>
  <c r="CG128" i="15" s="1"/>
  <c r="CF136" i="15"/>
  <c r="CG136" i="15" s="1"/>
  <c r="CF144" i="15"/>
  <c r="CG144" i="15" s="1"/>
  <c r="CF152" i="15"/>
  <c r="CG152" i="15" s="1"/>
  <c r="CF194" i="15"/>
  <c r="CG194" i="15" s="1"/>
  <c r="CF90" i="15"/>
  <c r="CG90" i="15" s="1"/>
  <c r="CF146" i="15"/>
  <c r="CG146" i="15" s="1"/>
  <c r="CF166" i="15"/>
  <c r="CG166" i="15" s="1"/>
  <c r="CF95" i="15"/>
  <c r="CG95" i="15" s="1"/>
  <c r="CF239" i="15"/>
  <c r="CG239" i="15" s="1"/>
  <c r="CF248" i="15"/>
  <c r="CG248" i="15" s="1"/>
  <c r="CF264" i="15"/>
  <c r="CG264" i="15" s="1"/>
  <c r="CF312" i="15"/>
  <c r="CG312" i="15" s="1"/>
  <c r="CF392" i="15"/>
  <c r="CG392" i="15" s="1"/>
  <c r="CF380" i="15"/>
  <c r="CG380" i="15" s="1"/>
  <c r="CF252" i="15"/>
  <c r="CG252" i="15" s="1"/>
  <c r="CF260" i="15"/>
  <c r="CG260" i="15" s="1"/>
  <c r="CF522" i="15"/>
  <c r="CG522" i="15" s="1"/>
  <c r="CF530" i="15"/>
  <c r="CG530" i="15" s="1"/>
  <c r="CF288" i="15"/>
  <c r="CG288" i="15" s="1"/>
  <c r="CF304" i="15"/>
  <c r="CG304" i="15" s="1"/>
  <c r="CF384" i="15"/>
  <c r="CG384" i="15" s="1"/>
  <c r="CF400" i="15"/>
  <c r="CG400" i="15" s="1"/>
  <c r="CF388" i="15"/>
  <c r="CG388" i="15" s="1"/>
  <c r="CF404" i="15"/>
  <c r="CG404" i="15" s="1"/>
  <c r="CF583" i="15"/>
  <c r="CG583" i="15" s="1"/>
  <c r="CF751" i="15"/>
  <c r="CG751" i="15" s="1"/>
  <c r="CF482" i="15"/>
  <c r="CG482" i="15" s="1"/>
  <c r="CF671" i="15"/>
  <c r="CG671" i="15" s="1"/>
  <c r="CF637" i="15"/>
  <c r="CG637" i="15" s="1"/>
  <c r="CD607" i="15"/>
  <c r="CE607" i="15" s="1"/>
  <c r="CH607" i="15" s="1"/>
  <c r="CF247" i="15"/>
  <c r="CG247" i="15" s="1"/>
  <c r="CP247" i="15" s="1"/>
  <c r="CQ247" i="15" s="1"/>
  <c r="CF411" i="15"/>
  <c r="CG411" i="15" s="1"/>
  <c r="CD411" i="15"/>
  <c r="CE411" i="15" s="1"/>
  <c r="CH411" i="15" s="1"/>
  <c r="CD491" i="15"/>
  <c r="CE491" i="15" s="1"/>
  <c r="CH491" i="15" s="1"/>
  <c r="CD696" i="15"/>
  <c r="CE696" i="15" s="1"/>
  <c r="CH696" i="15" s="1"/>
  <c r="CF546" i="15"/>
  <c r="CG546" i="15" s="1"/>
  <c r="CD546" i="15"/>
  <c r="CE546" i="15" s="1"/>
  <c r="CH546" i="15" s="1"/>
  <c r="CF675" i="15"/>
  <c r="CG675" i="15" s="1"/>
  <c r="CP675" i="15" s="1"/>
  <c r="CQ675" i="15" s="1"/>
  <c r="CD263" i="15"/>
  <c r="CE263" i="15" s="1"/>
  <c r="CH263" i="15" s="1"/>
  <c r="CD331" i="15"/>
  <c r="CE331" i="15" s="1"/>
  <c r="CH331" i="15" s="1"/>
  <c r="CF696" i="15"/>
  <c r="CG696" i="15" s="1"/>
  <c r="AL6" i="16"/>
  <c r="AM820" i="15"/>
  <c r="AL827" i="16" s="1"/>
  <c r="CF415" i="15"/>
  <c r="CG415" i="15" s="1"/>
  <c r="CD415" i="15"/>
  <c r="CE415" i="15" s="1"/>
  <c r="CH415" i="15" s="1"/>
  <c r="CF450" i="15"/>
  <c r="CG450" i="15" s="1"/>
  <c r="CD450" i="15"/>
  <c r="CE450" i="15" s="1"/>
  <c r="CH450" i="15" s="1"/>
  <c r="CF570" i="15"/>
  <c r="CG570" i="15" s="1"/>
  <c r="CD570" i="15"/>
  <c r="CE570" i="15" s="1"/>
  <c r="CH570" i="15" s="1"/>
  <c r="CF554" i="15"/>
  <c r="CG554" i="15" s="1"/>
  <c r="CD554" i="15"/>
  <c r="CE554" i="15" s="1"/>
  <c r="CH554" i="15" s="1"/>
  <c r="CF566" i="15"/>
  <c r="CG566" i="15" s="1"/>
  <c r="CD566" i="15"/>
  <c r="CE566" i="15" s="1"/>
  <c r="CH566" i="15" s="1"/>
  <c r="CF325" i="15"/>
  <c r="CG325" i="15" s="1"/>
  <c r="CD325" i="15"/>
  <c r="CE325" i="15" s="1"/>
  <c r="CH325" i="15" s="1"/>
  <c r="CF517" i="15"/>
  <c r="CG517" i="15" s="1"/>
  <c r="CD517" i="15"/>
  <c r="CE517" i="15" s="1"/>
  <c r="CH517" i="15" s="1"/>
  <c r="CF547" i="15"/>
  <c r="CG547" i="15" s="1"/>
  <c r="CD547" i="15"/>
  <c r="CE547" i="15" s="1"/>
  <c r="CH547" i="15" s="1"/>
  <c r="CF698" i="15"/>
  <c r="CG698" i="15" s="1"/>
  <c r="BR820" i="15"/>
  <c r="CF649" i="15"/>
  <c r="CG649" i="15" s="1"/>
  <c r="BJ42" i="16"/>
  <c r="CF322" i="15"/>
  <c r="CG322" i="15" s="1"/>
  <c r="CF330" i="15"/>
  <c r="CG330" i="15" s="1"/>
  <c r="CF338" i="15"/>
  <c r="CG338" i="15" s="1"/>
  <c r="CF346" i="15"/>
  <c r="CG346" i="15" s="1"/>
  <c r="CF354" i="15"/>
  <c r="CG354" i="15" s="1"/>
  <c r="CF362" i="15"/>
  <c r="CG362" i="15" s="1"/>
  <c r="CF370" i="15"/>
  <c r="CG370" i="15" s="1"/>
  <c r="CF382" i="15"/>
  <c r="CG382" i="15" s="1"/>
  <c r="CF398" i="15"/>
  <c r="CG398" i="15" s="1"/>
  <c r="CF394" i="15"/>
  <c r="CG394" i="15" s="1"/>
  <c r="CF246" i="15"/>
  <c r="CG246" i="15" s="1"/>
  <c r="CF278" i="15"/>
  <c r="CG278" i="15" s="1"/>
  <c r="CF318" i="15"/>
  <c r="CG318" i="15" s="1"/>
  <c r="CF326" i="15"/>
  <c r="CG326" i="15" s="1"/>
  <c r="CF334" i="15"/>
  <c r="CG334" i="15" s="1"/>
  <c r="CF342" i="15"/>
  <c r="CG342" i="15" s="1"/>
  <c r="CF350" i="15"/>
  <c r="CG350" i="15" s="1"/>
  <c r="CF358" i="15"/>
  <c r="CG358" i="15" s="1"/>
  <c r="CF366" i="15"/>
  <c r="CG366" i="15" s="1"/>
  <c r="CF374" i="15"/>
  <c r="CG374" i="15" s="1"/>
  <c r="CF402" i="15"/>
  <c r="CG402" i="15" s="1"/>
  <c r="CD588" i="15"/>
  <c r="CE588" i="15" s="1"/>
  <c r="CH588" i="15" s="1"/>
  <c r="CD444" i="15"/>
  <c r="CE444" i="15" s="1"/>
  <c r="CH444" i="15" s="1"/>
  <c r="CD181" i="15"/>
  <c r="CE181" i="15" s="1"/>
  <c r="CH181" i="15" s="1"/>
  <c r="CF753" i="15"/>
  <c r="CG753" i="15" s="1"/>
  <c r="CD753" i="15"/>
  <c r="CE753" i="15" s="1"/>
  <c r="CH753" i="15" s="1"/>
  <c r="CD634" i="15"/>
  <c r="CE634" i="15" s="1"/>
  <c r="CH634" i="15" s="1"/>
  <c r="CD809" i="15"/>
  <c r="CE809" i="15" s="1"/>
  <c r="CD578" i="15"/>
  <c r="CE578" i="15" s="1"/>
  <c r="CH578" i="15" s="1"/>
  <c r="CF416" i="15"/>
  <c r="CG416" i="15" s="1"/>
  <c r="CD416" i="15"/>
  <c r="CE416" i="15" s="1"/>
  <c r="CH416" i="15" s="1"/>
  <c r="CF672" i="15"/>
  <c r="CG672" i="15" s="1"/>
  <c r="CD672" i="15"/>
  <c r="CE672" i="15" s="1"/>
  <c r="CH672" i="15" s="1"/>
  <c r="CF604" i="15"/>
  <c r="CG604" i="15" s="1"/>
  <c r="CP604" i="15" s="1"/>
  <c r="CQ604" i="15" s="1"/>
  <c r="CD317" i="15"/>
  <c r="CE317" i="15" s="1"/>
  <c r="CH317" i="15" s="1"/>
  <c r="CF809" i="15"/>
  <c r="CG809" i="15" s="1"/>
  <c r="CP809" i="15" s="1"/>
  <c r="CD387" i="15"/>
  <c r="CE387" i="15" s="1"/>
  <c r="CH387" i="15" s="1"/>
  <c r="CF607" i="15"/>
  <c r="CG607" i="15" s="1"/>
  <c r="CF588" i="15"/>
  <c r="CG588" i="15" s="1"/>
  <c r="AM6" i="16"/>
  <c r="AN820" i="15"/>
  <c r="AM827" i="16" s="1"/>
  <c r="CD192" i="15"/>
  <c r="CE192" i="15" s="1"/>
  <c r="CH192" i="15" s="1"/>
  <c r="CD200" i="15"/>
  <c r="CE200" i="15" s="1"/>
  <c r="CH200" i="15" s="1"/>
  <c r="CD54" i="15"/>
  <c r="CE54" i="15" s="1"/>
  <c r="CH54" i="15" s="1"/>
  <c r="CD62" i="15"/>
  <c r="CE62" i="15" s="1"/>
  <c r="CH62" i="15" s="1"/>
  <c r="CD284" i="15"/>
  <c r="CE284" i="15" s="1"/>
  <c r="CH284" i="15" s="1"/>
  <c r="CD248" i="15"/>
  <c r="CE248" i="15" s="1"/>
  <c r="CH248" i="15" s="1"/>
  <c r="CD264" i="15"/>
  <c r="CE264" i="15" s="1"/>
  <c r="CH264" i="15" s="1"/>
  <c r="CD280" i="15"/>
  <c r="CE280" i="15" s="1"/>
  <c r="CH280" i="15" s="1"/>
  <c r="CD296" i="15"/>
  <c r="CE296" i="15" s="1"/>
  <c r="CH296" i="15" s="1"/>
  <c r="CD312" i="15"/>
  <c r="CE312" i="15" s="1"/>
  <c r="CH312" i="15" s="1"/>
  <c r="CD376" i="15"/>
  <c r="CE376" i="15" s="1"/>
  <c r="CH376" i="15" s="1"/>
  <c r="CD392" i="15"/>
  <c r="CE392" i="15" s="1"/>
  <c r="CH392" i="15" s="1"/>
  <c r="CD408" i="15"/>
  <c r="CE408" i="15" s="1"/>
  <c r="CH408" i="15" s="1"/>
  <c r="CF408" i="15"/>
  <c r="CG408" i="15" s="1"/>
  <c r="CD380" i="15"/>
  <c r="CE380" i="15" s="1"/>
  <c r="CH380" i="15" s="1"/>
  <c r="CD396" i="15"/>
  <c r="CE396" i="15" s="1"/>
  <c r="CH396" i="15" s="1"/>
  <c r="CD332" i="15"/>
  <c r="CE332" i="15" s="1"/>
  <c r="CH332" i="15" s="1"/>
  <c r="CF332" i="15"/>
  <c r="CG332" i="15" s="1"/>
  <c r="CD348" i="15"/>
  <c r="CE348" i="15" s="1"/>
  <c r="CH348" i="15" s="1"/>
  <c r="CF348" i="15"/>
  <c r="CG348" i="15" s="1"/>
  <c r="CD364" i="15"/>
  <c r="CE364" i="15" s="1"/>
  <c r="CH364" i="15" s="1"/>
  <c r="CF364" i="15"/>
  <c r="CG364" i="15" s="1"/>
  <c r="CD252" i="15"/>
  <c r="CE252" i="15" s="1"/>
  <c r="CH252" i="15" s="1"/>
  <c r="CD260" i="15"/>
  <c r="CE260" i="15" s="1"/>
  <c r="CH260" i="15" s="1"/>
  <c r="CD308" i="15"/>
  <c r="CE308" i="15" s="1"/>
  <c r="CH308" i="15" s="1"/>
  <c r="CF308" i="15"/>
  <c r="CG308" i="15" s="1"/>
  <c r="CD292" i="15"/>
  <c r="CE292" i="15" s="1"/>
  <c r="CH292" i="15" s="1"/>
  <c r="CD468" i="15"/>
  <c r="CE468" i="15" s="1"/>
  <c r="CH468" i="15" s="1"/>
  <c r="CD522" i="15"/>
  <c r="CE522" i="15" s="1"/>
  <c r="CH522" i="15" s="1"/>
  <c r="CD530" i="15"/>
  <c r="CE530" i="15" s="1"/>
  <c r="CH530" i="15" s="1"/>
  <c r="CD256" i="15"/>
  <c r="CE256" i="15" s="1"/>
  <c r="CH256" i="15" s="1"/>
  <c r="CD272" i="15"/>
  <c r="CE272" i="15" s="1"/>
  <c r="CH272" i="15" s="1"/>
  <c r="CD288" i="15"/>
  <c r="CE288" i="15" s="1"/>
  <c r="CH288" i="15" s="1"/>
  <c r="CD304" i="15"/>
  <c r="CE304" i="15" s="1"/>
  <c r="CH304" i="15" s="1"/>
  <c r="CD384" i="15"/>
  <c r="CE384" i="15" s="1"/>
  <c r="CH384" i="15" s="1"/>
  <c r="CD400" i="15"/>
  <c r="CE400" i="15" s="1"/>
  <c r="CH400" i="15" s="1"/>
  <c r="CD406" i="15"/>
  <c r="CE406" i="15" s="1"/>
  <c r="CH406" i="15" s="1"/>
  <c r="CD388" i="15"/>
  <c r="CE388" i="15" s="1"/>
  <c r="CH388" i="15" s="1"/>
  <c r="CD404" i="15"/>
  <c r="CE404" i="15" s="1"/>
  <c r="CH404" i="15" s="1"/>
  <c r="CD316" i="15"/>
  <c r="CE316" i="15" s="1"/>
  <c r="CH316" i="15" s="1"/>
  <c r="CF316" i="15"/>
  <c r="CG316" i="15" s="1"/>
  <c r="CD324" i="15"/>
  <c r="CE324" i="15" s="1"/>
  <c r="CH324" i="15" s="1"/>
  <c r="CF324" i="15"/>
  <c r="CG324" i="15" s="1"/>
  <c r="CD340" i="15"/>
  <c r="CE340" i="15" s="1"/>
  <c r="CH340" i="15" s="1"/>
  <c r="CF340" i="15"/>
  <c r="CG340" i="15" s="1"/>
  <c r="CD356" i="15"/>
  <c r="CE356" i="15" s="1"/>
  <c r="CH356" i="15" s="1"/>
  <c r="CF356" i="15"/>
  <c r="CG356" i="15" s="1"/>
  <c r="CD372" i="15"/>
  <c r="CE372" i="15" s="1"/>
  <c r="CH372" i="15" s="1"/>
  <c r="CF372" i="15"/>
  <c r="CG372" i="15" s="1"/>
  <c r="CD244" i="15"/>
  <c r="CE244" i="15" s="1"/>
  <c r="CH244" i="15" s="1"/>
  <c r="CD268" i="15"/>
  <c r="CE268" i="15" s="1"/>
  <c r="CH268" i="15" s="1"/>
  <c r="CF268" i="15"/>
  <c r="CG268" i="15" s="1"/>
  <c r="CD276" i="15"/>
  <c r="CE276" i="15" s="1"/>
  <c r="CH276" i="15" s="1"/>
  <c r="CD300" i="15"/>
  <c r="CE300" i="15" s="1"/>
  <c r="CH300" i="15" s="1"/>
  <c r="CF300" i="15"/>
  <c r="CG300" i="15" s="1"/>
  <c r="CD320" i="15"/>
  <c r="CE320" i="15" s="1"/>
  <c r="CH320" i="15" s="1"/>
  <c r="CF320" i="15"/>
  <c r="CG320" i="15" s="1"/>
  <c r="CD328" i="15"/>
  <c r="CE328" i="15" s="1"/>
  <c r="CH328" i="15" s="1"/>
  <c r="CF328" i="15"/>
  <c r="CG328" i="15" s="1"/>
  <c r="CD336" i="15"/>
  <c r="CE336" i="15" s="1"/>
  <c r="CH336" i="15" s="1"/>
  <c r="CF336" i="15"/>
  <c r="CG336" i="15" s="1"/>
  <c r="CD344" i="15"/>
  <c r="CE344" i="15" s="1"/>
  <c r="CH344" i="15" s="1"/>
  <c r="CF344" i="15"/>
  <c r="CG344" i="15" s="1"/>
  <c r="CD352" i="15"/>
  <c r="CE352" i="15" s="1"/>
  <c r="CH352" i="15" s="1"/>
  <c r="CF352" i="15"/>
  <c r="CG352" i="15" s="1"/>
  <c r="CD360" i="15"/>
  <c r="CE360" i="15" s="1"/>
  <c r="CH360" i="15" s="1"/>
  <c r="CF360" i="15"/>
  <c r="CG360" i="15" s="1"/>
  <c r="CD368" i="15"/>
  <c r="CE368" i="15" s="1"/>
  <c r="CH368" i="15" s="1"/>
  <c r="CF368" i="15"/>
  <c r="CG368" i="15" s="1"/>
  <c r="CD583" i="15"/>
  <c r="CE583" i="15" s="1"/>
  <c r="CH583" i="15" s="1"/>
  <c r="CD793" i="15"/>
  <c r="CE793" i="15" s="1"/>
  <c r="CH793" i="15" s="1"/>
  <c r="CD751" i="15"/>
  <c r="CE751" i="15" s="1"/>
  <c r="CH751" i="15" s="1"/>
  <c r="CD420" i="15"/>
  <c r="CE420" i="15" s="1"/>
  <c r="CH420" i="15" s="1"/>
  <c r="CF420" i="15"/>
  <c r="CG420" i="15" s="1"/>
  <c r="CD455" i="15"/>
  <c r="CE455" i="15" s="1"/>
  <c r="CH455" i="15" s="1"/>
  <c r="CD612" i="15"/>
  <c r="CE612" i="15" s="1"/>
  <c r="CH612" i="15" s="1"/>
  <c r="CF612" i="15"/>
  <c r="CG612" i="15" s="1"/>
  <c r="CD482" i="15"/>
  <c r="CE482" i="15" s="1"/>
  <c r="CH482" i="15" s="1"/>
  <c r="CD525" i="15"/>
  <c r="CE525" i="15" s="1"/>
  <c r="CH525" i="15" s="1"/>
  <c r="CE7" i="15"/>
  <c r="CH7" i="15" s="1"/>
  <c r="CF630" i="15"/>
  <c r="CG630" i="15" s="1"/>
  <c r="CD630" i="15"/>
  <c r="CE630" i="15" s="1"/>
  <c r="CH630" i="15" s="1"/>
  <c r="CD800" i="15"/>
  <c r="CE800" i="15" s="1"/>
  <c r="CH800" i="15" s="1"/>
  <c r="CF455" i="15"/>
  <c r="CG455" i="15" s="1"/>
  <c r="CF645" i="15"/>
  <c r="CG645" i="15" s="1"/>
  <c r="CD645" i="15"/>
  <c r="CE645" i="15" s="1"/>
  <c r="CH645" i="15" s="1"/>
  <c r="CD463" i="15"/>
  <c r="CE463" i="15" s="1"/>
  <c r="CH463" i="15" s="1"/>
  <c r="CF463" i="15"/>
  <c r="CG463" i="15" s="1"/>
  <c r="CD584" i="15"/>
  <c r="CE584" i="15" s="1"/>
  <c r="CH584" i="15" s="1"/>
  <c r="CF683" i="15"/>
  <c r="CG683" i="15" s="1"/>
  <c r="CD683" i="15"/>
  <c r="CE683" i="15" s="1"/>
  <c r="CH683" i="15" s="1"/>
  <c r="CD381" i="15"/>
  <c r="CE381" i="15" s="1"/>
  <c r="CH381" i="15" s="1"/>
  <c r="CD418" i="15"/>
  <c r="CE418" i="15" s="1"/>
  <c r="CH418" i="15" s="1"/>
  <c r="CF608" i="15"/>
  <c r="CG608" i="15" s="1"/>
  <c r="CD608" i="15"/>
  <c r="CE608" i="15" s="1"/>
  <c r="CH608" i="15" s="1"/>
  <c r="CF357" i="15"/>
  <c r="CG357" i="15" s="1"/>
  <c r="CD357" i="15"/>
  <c r="CE357" i="15" s="1"/>
  <c r="CH357" i="15" s="1"/>
  <c r="CF244" i="15"/>
  <c r="CG244" i="15" s="1"/>
  <c r="CP244" i="15" s="1"/>
  <c r="CQ244" i="15" s="1"/>
  <c r="CF739" i="15"/>
  <c r="CG739" i="15" s="1"/>
  <c r="CD739" i="15"/>
  <c r="CE739" i="15" s="1"/>
  <c r="CH739" i="15" s="1"/>
  <c r="CF775" i="15"/>
  <c r="CG775" i="15" s="1"/>
  <c r="CF292" i="15"/>
  <c r="CG292" i="15" s="1"/>
  <c r="CF280" i="15"/>
  <c r="CG280" i="15" s="1"/>
  <c r="CF444" i="15"/>
  <c r="CG444" i="15" s="1"/>
  <c r="CF793" i="15"/>
  <c r="CG793" i="15" s="1"/>
  <c r="CF525" i="15"/>
  <c r="CG525" i="15" s="1"/>
  <c r="CF284" i="15"/>
  <c r="CG284" i="15" s="1"/>
  <c r="CF256" i="15"/>
  <c r="CG256" i="15" s="1"/>
  <c r="CF381" i="15"/>
  <c r="CG381" i="15" s="1"/>
  <c r="CF718" i="15"/>
  <c r="CG718" i="15" s="1"/>
  <c r="CF396" i="15"/>
  <c r="CG396" i="15" s="1"/>
  <c r="CF303" i="15"/>
  <c r="CG303" i="15" s="1"/>
  <c r="CF542" i="15"/>
  <c r="CG542" i="15" s="1"/>
  <c r="AE6" i="16"/>
  <c r="AF820" i="15"/>
  <c r="CF461" i="15"/>
  <c r="CG461" i="15" s="1"/>
  <c r="CD489" i="15"/>
  <c r="CE489" i="15" s="1"/>
  <c r="CH489" i="15" s="1"/>
  <c r="CD253" i="15"/>
  <c r="CE253" i="15" s="1"/>
  <c r="CH253" i="15" s="1"/>
  <c r="CF524" i="15"/>
  <c r="CG524" i="15" s="1"/>
  <c r="CD524" i="15"/>
  <c r="CE524" i="15" s="1"/>
  <c r="CH524" i="15" s="1"/>
  <c r="CD671" i="15"/>
  <c r="CE671" i="15" s="1"/>
  <c r="CH671" i="15" s="1"/>
  <c r="CF694" i="15"/>
  <c r="CG694" i="15" s="1"/>
  <c r="CD694" i="15"/>
  <c r="CE694" i="15" s="1"/>
  <c r="CH694" i="15" s="1"/>
  <c r="CF735" i="15"/>
  <c r="CG735" i="15" s="1"/>
  <c r="CD735" i="15"/>
  <c r="CE735" i="15" s="1"/>
  <c r="CH735" i="15" s="1"/>
  <c r="CF648" i="15"/>
  <c r="CG648" i="15" s="1"/>
  <c r="CD648" i="15"/>
  <c r="CE648" i="15" s="1"/>
  <c r="CH648" i="15" s="1"/>
  <c r="CD637" i="15"/>
  <c r="CE637" i="15" s="1"/>
  <c r="CH637" i="15" s="1"/>
  <c r="CF447" i="15"/>
  <c r="CG447" i="15" s="1"/>
  <c r="CD447" i="15"/>
  <c r="CE447" i="15" s="1"/>
  <c r="CH447" i="15" s="1"/>
  <c r="CD478" i="15"/>
  <c r="CE478" i="15" s="1"/>
  <c r="CH478" i="15" s="1"/>
  <c r="CF276" i="15"/>
  <c r="CG276" i="15" s="1"/>
  <c r="CD467" i="15"/>
  <c r="CE467" i="15" s="1"/>
  <c r="CH467" i="15" s="1"/>
  <c r="CF467" i="15"/>
  <c r="CG467" i="15" s="1"/>
  <c r="CF474" i="15"/>
  <c r="CG474" i="15" s="1"/>
  <c r="CD474" i="15"/>
  <c r="CE474" i="15" s="1"/>
  <c r="CH474" i="15" s="1"/>
  <c r="CF468" i="15"/>
  <c r="CG468" i="15" s="1"/>
  <c r="CF296" i="15"/>
  <c r="CG296" i="15" s="1"/>
  <c r="CF800" i="15"/>
  <c r="CG800" i="15" s="1"/>
  <c r="CF716" i="15"/>
  <c r="CG716" i="15" s="1"/>
  <c r="CG7" i="15"/>
  <c r="CF634" i="15"/>
  <c r="CG634" i="15" s="1"/>
  <c r="CF271" i="15"/>
  <c r="CG271" i="15" s="1"/>
  <c r="CF272" i="15"/>
  <c r="CG272" i="15" s="1"/>
  <c r="CF54" i="15"/>
  <c r="CG54" i="15" s="1"/>
  <c r="CF418" i="15"/>
  <c r="CG418" i="15" s="1"/>
  <c r="CF253" i="15"/>
  <c r="CG253" i="15" s="1"/>
  <c r="CF543" i="15"/>
  <c r="CG543" i="15" s="1"/>
  <c r="CD543" i="15"/>
  <c r="CE543" i="15" s="1"/>
  <c r="CH543" i="15" s="1"/>
  <c r="CF573" i="15"/>
  <c r="CG573" i="15" s="1"/>
  <c r="CD573" i="15"/>
  <c r="CE573" i="15" s="1"/>
  <c r="CH573" i="15" s="1"/>
  <c r="CF376" i="15"/>
  <c r="CG376" i="15" s="1"/>
  <c r="CF329" i="15"/>
  <c r="CG329" i="15" s="1"/>
  <c r="DM6" i="16"/>
  <c r="CD151" i="15"/>
  <c r="CE151" i="15" s="1"/>
  <c r="CH151" i="15" s="1"/>
  <c r="CD187" i="15"/>
  <c r="CE187" i="15" s="1"/>
  <c r="CH187" i="15" s="1"/>
  <c r="CD208" i="15"/>
  <c r="CE208" i="15" s="1"/>
  <c r="CH208" i="15" s="1"/>
  <c r="CD216" i="15"/>
  <c r="CE216" i="15" s="1"/>
  <c r="CH216" i="15" s="1"/>
  <c r="CD224" i="15"/>
  <c r="CE224" i="15" s="1"/>
  <c r="CH224" i="15" s="1"/>
  <c r="CD232" i="15"/>
  <c r="CE232" i="15" s="1"/>
  <c r="CH232" i="15" s="1"/>
  <c r="CD240" i="15"/>
  <c r="CE240" i="15" s="1"/>
  <c r="CH240" i="15" s="1"/>
  <c r="CD782" i="15"/>
  <c r="CE782" i="15" s="1"/>
  <c r="CH782" i="15" s="1"/>
  <c r="CD790" i="15"/>
  <c r="CE790" i="15" s="1"/>
  <c r="CD8" i="15"/>
  <c r="CE8" i="15" s="1"/>
  <c r="CH8" i="15" s="1"/>
  <c r="CD16" i="15"/>
  <c r="CE16" i="15" s="1"/>
  <c r="CH16" i="15" s="1"/>
  <c r="CD24" i="15"/>
  <c r="CE24" i="15" s="1"/>
  <c r="CH24" i="15" s="1"/>
  <c r="CD32" i="15"/>
  <c r="CE32" i="15" s="1"/>
  <c r="CH32" i="15" s="1"/>
  <c r="CD40" i="15"/>
  <c r="CE40" i="15" s="1"/>
  <c r="CH40" i="15" s="1"/>
  <c r="CD48" i="15"/>
  <c r="CE48" i="15" s="1"/>
  <c r="CH48" i="15" s="1"/>
  <c r="CD56" i="15"/>
  <c r="CE56" i="15" s="1"/>
  <c r="CH56" i="15" s="1"/>
  <c r="CD72" i="15"/>
  <c r="CE72" i="15" s="1"/>
  <c r="CH72" i="15" s="1"/>
  <c r="CD80" i="15"/>
  <c r="CE80" i="15" s="1"/>
  <c r="CH80" i="15" s="1"/>
  <c r="CD88" i="15"/>
  <c r="CE88" i="15" s="1"/>
  <c r="CH88" i="15" s="1"/>
  <c r="CD774" i="15"/>
  <c r="CE774" i="15" s="1"/>
  <c r="CH774" i="15" s="1"/>
  <c r="CD165" i="15"/>
  <c r="CE165" i="15" s="1"/>
  <c r="CH165" i="15" s="1"/>
  <c r="CD173" i="15"/>
  <c r="CE173" i="15" s="1"/>
  <c r="CH173" i="15" s="1"/>
  <c r="CD214" i="15"/>
  <c r="CE214" i="15" s="1"/>
  <c r="CH214" i="15" s="1"/>
  <c r="CD222" i="15"/>
  <c r="CE222" i="15" s="1"/>
  <c r="CH222" i="15" s="1"/>
  <c r="CD230" i="15"/>
  <c r="CE230" i="15" s="1"/>
  <c r="CH230" i="15" s="1"/>
  <c r="CD568" i="15"/>
  <c r="CE568" i="15" s="1"/>
  <c r="CH568" i="15" s="1"/>
  <c r="CD99" i="15"/>
  <c r="CE99" i="15" s="1"/>
  <c r="CH99" i="15" s="1"/>
  <c r="CD107" i="15"/>
  <c r="CE107" i="15" s="1"/>
  <c r="CH107" i="15" s="1"/>
  <c r="CD115" i="15"/>
  <c r="CE115" i="15" s="1"/>
  <c r="CH115" i="15" s="1"/>
  <c r="CD123" i="15"/>
  <c r="CE123" i="15" s="1"/>
  <c r="CH123" i="15" s="1"/>
  <c r="CD159" i="15"/>
  <c r="CE159" i="15" s="1"/>
  <c r="CH159" i="15" s="1"/>
  <c r="CD167" i="15"/>
  <c r="CE167" i="15" s="1"/>
  <c r="CH167" i="15" s="1"/>
  <c r="CD161" i="15"/>
  <c r="CE161" i="15" s="1"/>
  <c r="CH161" i="15" s="1"/>
  <c r="CD169" i="15"/>
  <c r="CE169" i="15" s="1"/>
  <c r="CH169" i="15" s="1"/>
  <c r="CD210" i="15"/>
  <c r="CE210" i="15" s="1"/>
  <c r="CH210" i="15" s="1"/>
  <c r="CD234" i="15"/>
  <c r="CE234" i="15" s="1"/>
  <c r="CH234" i="15" s="1"/>
  <c r="CD242" i="15"/>
  <c r="CE242" i="15" s="1"/>
  <c r="CH242" i="15" s="1"/>
  <c r="CD776" i="15"/>
  <c r="CE776" i="15" s="1"/>
  <c r="CH776" i="15" s="1"/>
  <c r="CD164" i="15"/>
  <c r="CE164" i="15" s="1"/>
  <c r="CH164" i="15" s="1"/>
  <c r="CD172" i="15"/>
  <c r="CE172" i="15" s="1"/>
  <c r="CH172" i="15" s="1"/>
  <c r="CD461" i="15"/>
  <c r="CE461" i="15" s="1"/>
  <c r="CH461" i="15" s="1"/>
  <c r="CD213" i="15"/>
  <c r="CE213" i="15" s="1"/>
  <c r="CH213" i="15" s="1"/>
  <c r="CD475" i="15"/>
  <c r="CE475" i="15" s="1"/>
  <c r="CH475" i="15" s="1"/>
  <c r="CD423" i="15"/>
  <c r="CE423" i="15" s="1"/>
  <c r="CH423" i="15" s="1"/>
  <c r="DM108" i="16"/>
  <c r="DM10" i="16"/>
  <c r="BJ137" i="16"/>
  <c r="CD197" i="15"/>
  <c r="CE197" i="15" s="1"/>
  <c r="CH197" i="15" s="1"/>
  <c r="CD310" i="15"/>
  <c r="CE310" i="15" s="1"/>
  <c r="CH310" i="15" s="1"/>
  <c r="CD21" i="15"/>
  <c r="CE21" i="15" s="1"/>
  <c r="CH21" i="15" s="1"/>
  <c r="CD580" i="15"/>
  <c r="CE580" i="15" s="1"/>
  <c r="CH580" i="15" s="1"/>
  <c r="CD801" i="15"/>
  <c r="CE801" i="15" s="1"/>
  <c r="CH801" i="15" s="1"/>
  <c r="CD428" i="15"/>
  <c r="CE428" i="15" s="1"/>
  <c r="CH428" i="15" s="1"/>
  <c r="BJ10" i="16"/>
  <c r="CD521" i="15"/>
  <c r="CE521" i="15" s="1"/>
  <c r="CH521" i="15" s="1"/>
  <c r="CD108" i="15"/>
  <c r="CE108" i="15" s="1"/>
  <c r="CH108" i="15" s="1"/>
  <c r="CD116" i="15"/>
  <c r="CE116" i="15" s="1"/>
  <c r="CH116" i="15" s="1"/>
  <c r="CD209" i="15"/>
  <c r="CE209" i="15" s="1"/>
  <c r="CH209" i="15" s="1"/>
  <c r="CD229" i="15"/>
  <c r="CE229" i="15" s="1"/>
  <c r="CH229" i="15" s="1"/>
  <c r="CD126" i="15"/>
  <c r="CE126" i="15" s="1"/>
  <c r="CH126" i="15" s="1"/>
  <c r="CD223" i="15"/>
  <c r="CE223" i="15" s="1"/>
  <c r="CH223" i="15" s="1"/>
  <c r="CD278" i="15"/>
  <c r="CE278" i="15" s="1"/>
  <c r="CH278" i="15" s="1"/>
  <c r="CD390" i="15"/>
  <c r="CE390" i="15" s="1"/>
  <c r="CH390" i="15" s="1"/>
  <c r="CD391" i="15"/>
  <c r="CE391" i="15" s="1"/>
  <c r="CH391" i="15" s="1"/>
  <c r="CD486" i="15"/>
  <c r="CE486" i="15" s="1"/>
  <c r="CH486" i="15" s="1"/>
  <c r="CD558" i="15"/>
  <c r="CE558" i="15" s="1"/>
  <c r="CH558" i="15" s="1"/>
  <c r="CD719" i="15"/>
  <c r="CE719" i="15" s="1"/>
  <c r="CH719" i="15" s="1"/>
  <c r="CD29" i="15"/>
  <c r="CE29" i="15" s="1"/>
  <c r="CH29" i="15" s="1"/>
  <c r="CD37" i="15"/>
  <c r="CE37" i="15" s="1"/>
  <c r="CH37" i="15" s="1"/>
  <c r="CD45" i="15"/>
  <c r="CE45" i="15" s="1"/>
  <c r="CH45" i="15" s="1"/>
  <c r="CD431" i="15"/>
  <c r="CE431" i="15" s="1"/>
  <c r="CH431" i="15" s="1"/>
  <c r="CD25" i="15"/>
  <c r="CE25" i="15" s="1"/>
  <c r="CH25" i="15" s="1"/>
  <c r="CD41" i="15"/>
  <c r="CE41" i="15" s="1"/>
  <c r="CH41" i="15" s="1"/>
  <c r="CD493" i="15"/>
  <c r="CE493" i="15" s="1"/>
  <c r="CH493" i="15" s="1"/>
  <c r="CD294" i="15"/>
  <c r="CE294" i="15" s="1"/>
  <c r="CH294" i="15" s="1"/>
  <c r="CD258" i="15"/>
  <c r="CE258" i="15" s="1"/>
  <c r="CH258" i="15" s="1"/>
  <c r="CD274" i="15"/>
  <c r="CE274" i="15" s="1"/>
  <c r="CH274" i="15" s="1"/>
  <c r="CD290" i="15"/>
  <c r="CE290" i="15" s="1"/>
  <c r="CH290" i="15" s="1"/>
  <c r="CD254" i="15"/>
  <c r="CE254" i="15" s="1"/>
  <c r="CH254" i="15" s="1"/>
  <c r="CD270" i="15"/>
  <c r="CE270" i="15" s="1"/>
  <c r="CH270" i="15" s="1"/>
  <c r="CD322" i="15"/>
  <c r="CE322" i="15" s="1"/>
  <c r="CH322" i="15" s="1"/>
  <c r="CD330" i="15"/>
  <c r="CE330" i="15" s="1"/>
  <c r="CH330" i="15" s="1"/>
  <c r="CD338" i="15"/>
  <c r="CE338" i="15" s="1"/>
  <c r="CH338" i="15" s="1"/>
  <c r="CD346" i="15"/>
  <c r="CE346" i="15" s="1"/>
  <c r="CH346" i="15" s="1"/>
  <c r="CD354" i="15"/>
  <c r="CE354" i="15" s="1"/>
  <c r="CH354" i="15" s="1"/>
  <c r="CD362" i="15"/>
  <c r="CE362" i="15" s="1"/>
  <c r="CH362" i="15" s="1"/>
  <c r="CD370" i="15"/>
  <c r="CE370" i="15" s="1"/>
  <c r="CH370" i="15" s="1"/>
  <c r="CD382" i="15"/>
  <c r="CE382" i="15" s="1"/>
  <c r="CH382" i="15" s="1"/>
  <c r="CD398" i="15"/>
  <c r="CE398" i="15" s="1"/>
  <c r="CH398" i="15" s="1"/>
  <c r="CD302" i="15"/>
  <c r="CD298" i="15"/>
  <c r="CE298" i="15" s="1"/>
  <c r="CH298" i="15" s="1"/>
  <c r="CD378" i="15"/>
  <c r="CE378" i="15" s="1"/>
  <c r="CH378" i="15" s="1"/>
  <c r="CD394" i="15"/>
  <c r="CE394" i="15" s="1"/>
  <c r="CH394" i="15" s="1"/>
  <c r="CD306" i="15"/>
  <c r="CE306" i="15" s="1"/>
  <c r="CH306" i="15" s="1"/>
  <c r="CD246" i="15"/>
  <c r="CE246" i="15" s="1"/>
  <c r="CH246" i="15" s="1"/>
  <c r="CD262" i="15"/>
  <c r="CE262" i="15" s="1"/>
  <c r="CH262" i="15" s="1"/>
  <c r="CD318" i="15"/>
  <c r="CE318" i="15" s="1"/>
  <c r="CH318" i="15" s="1"/>
  <c r="CD326" i="15"/>
  <c r="CE326" i="15" s="1"/>
  <c r="CH326" i="15" s="1"/>
  <c r="CD334" i="15"/>
  <c r="CE334" i="15" s="1"/>
  <c r="CH334" i="15" s="1"/>
  <c r="CD342" i="15"/>
  <c r="CE342" i="15" s="1"/>
  <c r="CH342" i="15" s="1"/>
  <c r="CD350" i="15"/>
  <c r="CE350" i="15" s="1"/>
  <c r="CH350" i="15" s="1"/>
  <c r="CD358" i="15"/>
  <c r="CE358" i="15" s="1"/>
  <c r="CH358" i="15" s="1"/>
  <c r="CD366" i="15"/>
  <c r="CE366" i="15" s="1"/>
  <c r="CH366" i="15" s="1"/>
  <c r="CD374" i="15"/>
  <c r="CE374" i="15" s="1"/>
  <c r="CH374" i="15" s="1"/>
  <c r="CD250" i="15"/>
  <c r="CE250" i="15" s="1"/>
  <c r="CH250" i="15" s="1"/>
  <c r="CD266" i="15"/>
  <c r="CE266" i="15" s="1"/>
  <c r="CH266" i="15" s="1"/>
  <c r="CD282" i="15"/>
  <c r="CD314" i="15"/>
  <c r="CE314" i="15" s="1"/>
  <c r="CH314" i="15" s="1"/>
  <c r="CD386" i="15"/>
  <c r="CE386" i="15" s="1"/>
  <c r="CH386" i="15" s="1"/>
  <c r="CD402" i="15"/>
  <c r="CE402" i="15" s="1"/>
  <c r="CH402" i="15" s="1"/>
  <c r="CD286" i="15"/>
  <c r="CE286" i="15" s="1"/>
  <c r="CH286" i="15" s="1"/>
  <c r="BJ67" i="16"/>
  <c r="CD773" i="15"/>
  <c r="CE773" i="15" s="1"/>
  <c r="CH773" i="15" s="1"/>
  <c r="CD58" i="15"/>
  <c r="CE58" i="15" s="1"/>
  <c r="CH58" i="15" s="1"/>
  <c r="CD82" i="15"/>
  <c r="CE82" i="15" s="1"/>
  <c r="CH82" i="15" s="1"/>
  <c r="CD134" i="15"/>
  <c r="CE134" i="15" s="1"/>
  <c r="CH134" i="15" s="1"/>
  <c r="CD150" i="15"/>
  <c r="CE150" i="15" s="1"/>
  <c r="CH150" i="15" s="1"/>
  <c r="CD130" i="15"/>
  <c r="CE130" i="15" s="1"/>
  <c r="CH130" i="15" s="1"/>
  <c r="CD202" i="15"/>
  <c r="CE202" i="15" s="1"/>
  <c r="CH202" i="15" s="1"/>
  <c r="DM67" i="16"/>
  <c r="CD196" i="15"/>
  <c r="CE196" i="15" s="1"/>
  <c r="CH196" i="15" s="1"/>
  <c r="CD66" i="15"/>
  <c r="CE66" i="15" s="1"/>
  <c r="CH66" i="15" s="1"/>
  <c r="CD74" i="15"/>
  <c r="CE74" i="15" s="1"/>
  <c r="CH74" i="15" s="1"/>
  <c r="CD112" i="15"/>
  <c r="CE112" i="15" s="1"/>
  <c r="CH112" i="15" s="1"/>
  <c r="CD120" i="15"/>
  <c r="CE120" i="15" s="1"/>
  <c r="CH120" i="15" s="1"/>
  <c r="CD221" i="15"/>
  <c r="CE221" i="15" s="1"/>
  <c r="CH221" i="15" s="1"/>
  <c r="CD237" i="15"/>
  <c r="CE237" i="15" s="1"/>
  <c r="CH237" i="15" s="1"/>
  <c r="DM90" i="16"/>
  <c r="CD18" i="15"/>
  <c r="CE18" i="15" s="1"/>
  <c r="CH18" i="15" s="1"/>
  <c r="CD26" i="15"/>
  <c r="CE26" i="15" s="1"/>
  <c r="CH26" i="15" s="1"/>
  <c r="CD34" i="15"/>
  <c r="CE34" i="15" s="1"/>
  <c r="CH34" i="15" s="1"/>
  <c r="CD42" i="15"/>
  <c r="CE42" i="15" s="1"/>
  <c r="CH42" i="15" s="1"/>
  <c r="CD50" i="15"/>
  <c r="CE50" i="15" s="1"/>
  <c r="CH50" i="15" s="1"/>
  <c r="CD207" i="15"/>
  <c r="CE207" i="15" s="1"/>
  <c r="CH207" i="15" s="1"/>
  <c r="CD64" i="15"/>
  <c r="CE64" i="15" s="1"/>
  <c r="CH64" i="15" s="1"/>
  <c r="CD140" i="15"/>
  <c r="CE140" i="15" s="1"/>
  <c r="CH140" i="15" s="1"/>
  <c r="CD148" i="15"/>
  <c r="CE148" i="15" s="1"/>
  <c r="CH148" i="15" s="1"/>
  <c r="CD118" i="15"/>
  <c r="CE118" i="15" s="1"/>
  <c r="CH118" i="15" s="1"/>
  <c r="CD138" i="15"/>
  <c r="CE138" i="15" s="1"/>
  <c r="CH138" i="15" s="1"/>
  <c r="CD154" i="15"/>
  <c r="CE154" i="15" s="1"/>
  <c r="CH154" i="15" s="1"/>
  <c r="CD215" i="15"/>
  <c r="CE215" i="15" s="1"/>
  <c r="CH215" i="15" s="1"/>
  <c r="CD193" i="15"/>
  <c r="CE193" i="15" s="1"/>
  <c r="CH193" i="15" s="1"/>
  <c r="CD201" i="15"/>
  <c r="CE201" i="15" s="1"/>
  <c r="CH201" i="15" s="1"/>
  <c r="CD113" i="15"/>
  <c r="CE113" i="15" s="1"/>
  <c r="CH113" i="15" s="1"/>
  <c r="CD121" i="15"/>
  <c r="CE121" i="15" s="1"/>
  <c r="CH121" i="15" s="1"/>
  <c r="CD129" i="15"/>
  <c r="CE129" i="15" s="1"/>
  <c r="CH129" i="15" s="1"/>
  <c r="CD145" i="15"/>
  <c r="CE145" i="15" s="1"/>
  <c r="CH145" i="15" s="1"/>
  <c r="CD153" i="15"/>
  <c r="CE153" i="15" s="1"/>
  <c r="CH153" i="15" s="1"/>
  <c r="CD212" i="15"/>
  <c r="CE212" i="15" s="1"/>
  <c r="CH212" i="15" s="1"/>
  <c r="CD228" i="15"/>
  <c r="CE228" i="15" s="1"/>
  <c r="CH228" i="15" s="1"/>
  <c r="CD236" i="15"/>
  <c r="CE236" i="15" s="1"/>
  <c r="CH236" i="15" s="1"/>
  <c r="CD786" i="15"/>
  <c r="CE786" i="15" s="1"/>
  <c r="CH786" i="15" s="1"/>
  <c r="CD70" i="15"/>
  <c r="CE70" i="15" s="1"/>
  <c r="CH70" i="15" s="1"/>
  <c r="CD86" i="15"/>
  <c r="CE86" i="15" s="1"/>
  <c r="CH86" i="15" s="1"/>
  <c r="CD12" i="15"/>
  <c r="CE12" i="15" s="1"/>
  <c r="CH12" i="15" s="1"/>
  <c r="CD20" i="15"/>
  <c r="CE20" i="15" s="1"/>
  <c r="CH20" i="15" s="1"/>
  <c r="CD28" i="15"/>
  <c r="CE28" i="15" s="1"/>
  <c r="CH28" i="15" s="1"/>
  <c r="CD36" i="15"/>
  <c r="CE36" i="15" s="1"/>
  <c r="CH36" i="15" s="1"/>
  <c r="CD44" i="15"/>
  <c r="CE44" i="15" s="1"/>
  <c r="CH44" i="15" s="1"/>
  <c r="CD52" i="15"/>
  <c r="CE52" i="15" s="1"/>
  <c r="CH52" i="15" s="1"/>
  <c r="CD68" i="15"/>
  <c r="CE68" i="15" s="1"/>
  <c r="CH68" i="15" s="1"/>
  <c r="CD76" i="15"/>
  <c r="CE76" i="15" s="1"/>
  <c r="CH76" i="15" s="1"/>
  <c r="CD90" i="15"/>
  <c r="CE90" i="15" s="1"/>
  <c r="CH90" i="15" s="1"/>
  <c r="CD146" i="15"/>
  <c r="CE146" i="15" s="1"/>
  <c r="CH146" i="15" s="1"/>
  <c r="CD166" i="15"/>
  <c r="CE166" i="15" s="1"/>
  <c r="CH166" i="15" s="1"/>
  <c r="CD239" i="15"/>
  <c r="CE239" i="15" s="1"/>
  <c r="CH239" i="15" s="1"/>
  <c r="CD78" i="15"/>
  <c r="CE78" i="15" s="1"/>
  <c r="CH78" i="15" s="1"/>
  <c r="CD122" i="15"/>
  <c r="CE122" i="15" s="1"/>
  <c r="CH122" i="15" s="1"/>
  <c r="CD142" i="15"/>
  <c r="CE142" i="15" s="1"/>
  <c r="CH142" i="15" s="1"/>
  <c r="CD194" i="15"/>
  <c r="CE194" i="15" s="1"/>
  <c r="CH194" i="15" s="1"/>
  <c r="CD199" i="15"/>
  <c r="CE199" i="15" s="1"/>
  <c r="CH199" i="15" s="1"/>
  <c r="CD111" i="15"/>
  <c r="CE111" i="15" s="1"/>
  <c r="CH111" i="15" s="1"/>
  <c r="CD119" i="15"/>
  <c r="CE119" i="15" s="1"/>
  <c r="CH119" i="15" s="1"/>
  <c r="CD127" i="15"/>
  <c r="CE127" i="15" s="1"/>
  <c r="CH127" i="15" s="1"/>
  <c r="CD135" i="15"/>
  <c r="CE135" i="15" s="1"/>
  <c r="CH135" i="15" s="1"/>
  <c r="CD163" i="15"/>
  <c r="CE163" i="15" s="1"/>
  <c r="CH163" i="15" s="1"/>
  <c r="CD171" i="15"/>
  <c r="CE171" i="15" s="1"/>
  <c r="CH171" i="15" s="1"/>
  <c r="CD179" i="15"/>
  <c r="CE179" i="15" s="1"/>
  <c r="CH179" i="15" s="1"/>
  <c r="CD109" i="15"/>
  <c r="CE109" i="15" s="1"/>
  <c r="CH109" i="15" s="1"/>
  <c r="CD117" i="15"/>
  <c r="CE117" i="15" s="1"/>
  <c r="CH117" i="15" s="1"/>
  <c r="CD125" i="15"/>
  <c r="CE125" i="15" s="1"/>
  <c r="CH125" i="15" s="1"/>
  <c r="CD141" i="15"/>
  <c r="CE141" i="15" s="1"/>
  <c r="CH141" i="15" s="1"/>
  <c r="CD14" i="15"/>
  <c r="CE14" i="15" s="1"/>
  <c r="CH14" i="15" s="1"/>
  <c r="CD191" i="15"/>
  <c r="CE191" i="15" s="1"/>
  <c r="CH191" i="15" s="1"/>
  <c r="CD170" i="15"/>
  <c r="CE170" i="15" s="1"/>
  <c r="CH170" i="15" s="1"/>
  <c r="CD777" i="15"/>
  <c r="CE777" i="15" s="1"/>
  <c r="CH777" i="15" s="1"/>
  <c r="CD168" i="15"/>
  <c r="CE168" i="15" s="1"/>
  <c r="CH168" i="15" s="1"/>
  <c r="CD176" i="15"/>
  <c r="CE176" i="15" s="1"/>
  <c r="CH176" i="15" s="1"/>
  <c r="CD778" i="15"/>
  <c r="CE778" i="15" s="1"/>
  <c r="CH778" i="15" s="1"/>
  <c r="CD10" i="15"/>
  <c r="CE10" i="15" s="1"/>
  <c r="CH10" i="15" s="1"/>
  <c r="CD22" i="15"/>
  <c r="CE22" i="15" s="1"/>
  <c r="CH22" i="15" s="1"/>
  <c r="CD30" i="15"/>
  <c r="CE30" i="15" s="1"/>
  <c r="CH30" i="15" s="1"/>
  <c r="CD38" i="15"/>
  <c r="CE38" i="15" s="1"/>
  <c r="CH38" i="15" s="1"/>
  <c r="CD46" i="15"/>
  <c r="CE46" i="15" s="1"/>
  <c r="CH46" i="15" s="1"/>
  <c r="CD195" i="15"/>
  <c r="CE195" i="15" s="1"/>
  <c r="CH195" i="15" s="1"/>
  <c r="CD60" i="15"/>
  <c r="CE60" i="15" s="1"/>
  <c r="CH60" i="15" s="1"/>
  <c r="CD92" i="15"/>
  <c r="CE92" i="15" s="1"/>
  <c r="CH92" i="15" s="1"/>
  <c r="CD128" i="15"/>
  <c r="CE128" i="15" s="1"/>
  <c r="CH128" i="15" s="1"/>
  <c r="CD136" i="15"/>
  <c r="CE136" i="15" s="1"/>
  <c r="CH136" i="15" s="1"/>
  <c r="CD144" i="15"/>
  <c r="CE144" i="15" s="1"/>
  <c r="CH144" i="15" s="1"/>
  <c r="CD152" i="15"/>
  <c r="CE152" i="15" s="1"/>
  <c r="CH152" i="15" s="1"/>
  <c r="BJ90" i="16"/>
  <c r="CF780" i="16"/>
  <c r="BI406" i="16"/>
  <c r="DM406" i="16" s="1"/>
  <c r="BJ113" i="16"/>
  <c r="BJ406" i="16"/>
  <c r="DM113" i="16"/>
  <c r="BJ51" i="16"/>
  <c r="AO621" i="15"/>
  <c r="AN620" i="16" s="1"/>
  <c r="AO591" i="15"/>
  <c r="AN590" i="16" s="1"/>
  <c r="AO606" i="15"/>
  <c r="AN605" i="16" s="1"/>
  <c r="AO590" i="15"/>
  <c r="AN589" i="16" s="1"/>
  <c r="AO768" i="15"/>
  <c r="AN767" i="16" s="1"/>
  <c r="AO592" i="15"/>
  <c r="AN591" i="16" s="1"/>
  <c r="AO584" i="15"/>
  <c r="AN583" i="16" s="1"/>
  <c r="AO555" i="15"/>
  <c r="AN554" i="16" s="1"/>
  <c r="AO495" i="15"/>
  <c r="AN494" i="16" s="1"/>
  <c r="AO483" i="15"/>
  <c r="AN482" i="16" s="1"/>
  <c r="AO465" i="15"/>
  <c r="AN464" i="16" s="1"/>
  <c r="CF787" i="16"/>
  <c r="BX85" i="16"/>
  <c r="BX652" i="16"/>
  <c r="BX648" i="16"/>
  <c r="BX644" i="16"/>
  <c r="BX640" i="16"/>
  <c r="BX636" i="16"/>
  <c r="BX632" i="16"/>
  <c r="BX628" i="16"/>
  <c r="BX624" i="16"/>
  <c r="BX620" i="16"/>
  <c r="BX616" i="16"/>
  <c r="BX612" i="16"/>
  <c r="BX608" i="16"/>
  <c r="BX604" i="16"/>
  <c r="BX600" i="16"/>
  <c r="BX596" i="16"/>
  <c r="BX592" i="16"/>
  <c r="BX588" i="16"/>
  <c r="BX584" i="16"/>
  <c r="BX580" i="16"/>
  <c r="BX576" i="16"/>
  <c r="BX572" i="16"/>
  <c r="BX568" i="16"/>
  <c r="BX564" i="16"/>
  <c r="BX560" i="16"/>
  <c r="BX556" i="16"/>
  <c r="BX552" i="16"/>
  <c r="BX548" i="16"/>
  <c r="BX544" i="16"/>
  <c r="BX540" i="16"/>
  <c r="BX536" i="16"/>
  <c r="BX532" i="16"/>
  <c r="BX528" i="16"/>
  <c r="BX524" i="16"/>
  <c r="BX520" i="16"/>
  <c r="BX516" i="16"/>
  <c r="BX512" i="16"/>
  <c r="BX508" i="16"/>
  <c r="BX504" i="16"/>
  <c r="BX500" i="16"/>
  <c r="BX496" i="16"/>
  <c r="BX492" i="16"/>
  <c r="BX488" i="16"/>
  <c r="BX484" i="16"/>
  <c r="BX480" i="16"/>
  <c r="BX476" i="16"/>
  <c r="BX472" i="16"/>
  <c r="BX468" i="16"/>
  <c r="BX464" i="16"/>
  <c r="BX460" i="16"/>
  <c r="BX456" i="16"/>
  <c r="BX452" i="16"/>
  <c r="BX448" i="16"/>
  <c r="BX444" i="16"/>
  <c r="BX440" i="16"/>
  <c r="BX436" i="16"/>
  <c r="BX432" i="16"/>
  <c r="BX428" i="16"/>
  <c r="BX424" i="16"/>
  <c r="BX420" i="16"/>
  <c r="BX416" i="16"/>
  <c r="BX412" i="16"/>
  <c r="BX408" i="16"/>
  <c r="BX404" i="16"/>
  <c r="BX400" i="16"/>
  <c r="BX396" i="16"/>
  <c r="BX392" i="16"/>
  <c r="BX388" i="16"/>
  <c r="BX384" i="16"/>
  <c r="BX380" i="16"/>
  <c r="BX376" i="16"/>
  <c r="BX372" i="16"/>
  <c r="BX368" i="16"/>
  <c r="BX364" i="16"/>
  <c r="BX360" i="16"/>
  <c r="BX356" i="16"/>
  <c r="BX352" i="16"/>
  <c r="BX348" i="16"/>
  <c r="BX344" i="16"/>
  <c r="BX340" i="16"/>
  <c r="BX336" i="16"/>
  <c r="BX332" i="16"/>
  <c r="BX328" i="16"/>
  <c r="BX324" i="16"/>
  <c r="BX320" i="16"/>
  <c r="BX316" i="16"/>
  <c r="BX312" i="16"/>
  <c r="BX308" i="16"/>
  <c r="BX304" i="16"/>
  <c r="BX300" i="16"/>
  <c r="BX296" i="16"/>
  <c r="BX292" i="16"/>
  <c r="BX288" i="16"/>
  <c r="BX284" i="16"/>
  <c r="BX280" i="16"/>
  <c r="BX276" i="16"/>
  <c r="BX272" i="16"/>
  <c r="BX268" i="16"/>
  <c r="BX264" i="16"/>
  <c r="BX260" i="16"/>
  <c r="BX256" i="16"/>
  <c r="BX252" i="16"/>
  <c r="BX248" i="16"/>
  <c r="BX244" i="16"/>
  <c r="BX240" i="16"/>
  <c r="BX236" i="16"/>
  <c r="BX232" i="16"/>
  <c r="BX228" i="16"/>
  <c r="BX224" i="16"/>
  <c r="BX220" i="16"/>
  <c r="BX216" i="16"/>
  <c r="BX212" i="16"/>
  <c r="BX208" i="16"/>
  <c r="BX204" i="16"/>
  <c r="BX200" i="16"/>
  <c r="BX196" i="16"/>
  <c r="BX192" i="16"/>
  <c r="BX188" i="16"/>
  <c r="BX184" i="16"/>
  <c r="BX180" i="16"/>
  <c r="BX176" i="16"/>
  <c r="BX172" i="16"/>
  <c r="BX168" i="16"/>
  <c r="BX164" i="16"/>
  <c r="BX160" i="16"/>
  <c r="BX156" i="16"/>
  <c r="BX152" i="16"/>
  <c r="BX148" i="16"/>
  <c r="BX144" i="16"/>
  <c r="BX140" i="16"/>
  <c r="BX136" i="16"/>
  <c r="BX132" i="16"/>
  <c r="BX128" i="16"/>
  <c r="BX124" i="16"/>
  <c r="BX120" i="16"/>
  <c r="BX116" i="16"/>
  <c r="BX112" i="16"/>
  <c r="BX104" i="16"/>
  <c r="BX100" i="16"/>
  <c r="BX96" i="16"/>
  <c r="BX92" i="16"/>
  <c r="BX88" i="16"/>
  <c r="BX84" i="16"/>
  <c r="BX80" i="16"/>
  <c r="BX76" i="16"/>
  <c r="BX72" i="16"/>
  <c r="BX68" i="16"/>
  <c r="BX64" i="16"/>
  <c r="BX60" i="16"/>
  <c r="BX56" i="16"/>
  <c r="BX52" i="16"/>
  <c r="BX48" i="16"/>
  <c r="BX44" i="16"/>
  <c r="BX40" i="16"/>
  <c r="BX36" i="16"/>
  <c r="BX32" i="16"/>
  <c r="BX28" i="16"/>
  <c r="BX24" i="16"/>
  <c r="BX20" i="16"/>
  <c r="BX16" i="16"/>
  <c r="BX12" i="16"/>
  <c r="BX8" i="16"/>
  <c r="BX816" i="16"/>
  <c r="BX812" i="16"/>
  <c r="BX808" i="16"/>
  <c r="BX804" i="16"/>
  <c r="BX800" i="16"/>
  <c r="BX796" i="16"/>
  <c r="BX792" i="16"/>
  <c r="BX786" i="16"/>
  <c r="BX782" i="16"/>
  <c r="BX776" i="16"/>
  <c r="BX772" i="16"/>
  <c r="BX768" i="16"/>
  <c r="BX764" i="16"/>
  <c r="BX760" i="16"/>
  <c r="BX756" i="16"/>
  <c r="BX752" i="16"/>
  <c r="BX748" i="16"/>
  <c r="BX744" i="16"/>
  <c r="BX740" i="16"/>
  <c r="BX736" i="16"/>
  <c r="BX732" i="16"/>
  <c r="BX728" i="16"/>
  <c r="BX724" i="16"/>
  <c r="BX720" i="16"/>
  <c r="BX716" i="16"/>
  <c r="BX712" i="16"/>
  <c r="BX708" i="16"/>
  <c r="BX704" i="16"/>
  <c r="BX700" i="16"/>
  <c r="BX696" i="16"/>
  <c r="BX692" i="16"/>
  <c r="BX688" i="16"/>
  <c r="BX684" i="16"/>
  <c r="BX680" i="16"/>
  <c r="BX676" i="16"/>
  <c r="BX672" i="16"/>
  <c r="BX668" i="16"/>
  <c r="BX664" i="16"/>
  <c r="BX660" i="16"/>
  <c r="BX656" i="16"/>
  <c r="BX202" i="16"/>
  <c r="BX189" i="16"/>
  <c r="BX21" i="16"/>
  <c r="BX369" i="16"/>
  <c r="BX125" i="16"/>
  <c r="BX53" i="16"/>
  <c r="BX513" i="16"/>
  <c r="BX330" i="16"/>
  <c r="BX271" i="16"/>
  <c r="BX157" i="16"/>
  <c r="BX101" i="16"/>
  <c r="BX69" i="16"/>
  <c r="BX37" i="16"/>
  <c r="BX13" i="16"/>
  <c r="BX649" i="16"/>
  <c r="BX433" i="16"/>
  <c r="BX394" i="16"/>
  <c r="BX335" i="16"/>
  <c r="BX266" i="16"/>
  <c r="BX207" i="16"/>
  <c r="BX173" i="16"/>
  <c r="BX141" i="16"/>
  <c r="BX109" i="16"/>
  <c r="BX93" i="16"/>
  <c r="BX77" i="16"/>
  <c r="BX61" i="16"/>
  <c r="BX45" i="16"/>
  <c r="BX29" i="16"/>
  <c r="BX490" i="16"/>
  <c r="BX274" i="16"/>
  <c r="BX270" i="16"/>
  <c r="BX262" i="16"/>
  <c r="BX258" i="16"/>
  <c r="BX254" i="16"/>
  <c r="BX250" i="16"/>
  <c r="BX246" i="16"/>
  <c r="BX242" i="16"/>
  <c r="BX238" i="16"/>
  <c r="BX234" i="16"/>
  <c r="BX230" i="16"/>
  <c r="BX226" i="16"/>
  <c r="BX222" i="16"/>
  <c r="BX218" i="16"/>
  <c r="BX214" i="16"/>
  <c r="BX210" i="16"/>
  <c r="BX206" i="16"/>
  <c r="BX198" i="16"/>
  <c r="BX194" i="16"/>
  <c r="BX190" i="16"/>
  <c r="BX186" i="16"/>
  <c r="BX182" i="16"/>
  <c r="BX178" i="16"/>
  <c r="BX174" i="16"/>
  <c r="BX170" i="16"/>
  <c r="BX166" i="16"/>
  <c r="BX162" i="16"/>
  <c r="BX158" i="16"/>
  <c r="BX154" i="16"/>
  <c r="BX150" i="16"/>
  <c r="BX146" i="16"/>
  <c r="BX142" i="16"/>
  <c r="BX138" i="16"/>
  <c r="BX134" i="16"/>
  <c r="BX130" i="16"/>
  <c r="BX126" i="16"/>
  <c r="BX122" i="16"/>
  <c r="BX118" i="16"/>
  <c r="BX114" i="16"/>
  <c r="BX110" i="16"/>
  <c r="BX106" i="16"/>
  <c r="BX102" i="16"/>
  <c r="BX98" i="16"/>
  <c r="BX94" i="16"/>
  <c r="BX86" i="16"/>
  <c r="BX82" i="16"/>
  <c r="BX78" i="16"/>
  <c r="BX74" i="16"/>
  <c r="BX70" i="16"/>
  <c r="BX66" i="16"/>
  <c r="BX62" i="16"/>
  <c r="BX58" i="16"/>
  <c r="BX54" i="16"/>
  <c r="BX50" i="16"/>
  <c r="BX46" i="16"/>
  <c r="BX38" i="16"/>
  <c r="BX34" i="16"/>
  <c r="BX30" i="16"/>
  <c r="BX26" i="16"/>
  <c r="BX22" i="16"/>
  <c r="BX18" i="16"/>
  <c r="BX14" i="16"/>
  <c r="BX815" i="16"/>
  <c r="BX785" i="16"/>
  <c r="BX773" i="16"/>
  <c r="BX737" i="16"/>
  <c r="BX703" i="16"/>
  <c r="BX617" i="16"/>
  <c r="BX585" i="16"/>
  <c r="BX553" i="16"/>
  <c r="BX465" i="16"/>
  <c r="BX401" i="16"/>
  <c r="BX303" i="16"/>
  <c r="BX239" i="16"/>
  <c r="BX181" i="16"/>
  <c r="BX165" i="16"/>
  <c r="BX149" i="16"/>
  <c r="BX133" i="16"/>
  <c r="BX117" i="16"/>
  <c r="BX105" i="16"/>
  <c r="BX97" i="16"/>
  <c r="BX89" i="16"/>
  <c r="BX81" i="16"/>
  <c r="BX73" i="16"/>
  <c r="BX65" i="16"/>
  <c r="BX57" i="16"/>
  <c r="BX49" i="16"/>
  <c r="BX41" i="16"/>
  <c r="BX33" i="16"/>
  <c r="BX25" i="16"/>
  <c r="BX17" i="16"/>
  <c r="BX9" i="16"/>
  <c r="BX818" i="16"/>
  <c r="BX814" i="16"/>
  <c r="BX810" i="16"/>
  <c r="BX806" i="16"/>
  <c r="BX802" i="16"/>
  <c r="BX798" i="16"/>
  <c r="BX794" i="16"/>
  <c r="BX790" i="16"/>
  <c r="BX784" i="16"/>
  <c r="BX778" i="16"/>
  <c r="BX774" i="16"/>
  <c r="BX770" i="16"/>
  <c r="BX766" i="16"/>
  <c r="BX762" i="16"/>
  <c r="BX758" i="16"/>
  <c r="BX754" i="16"/>
  <c r="BX750" i="16"/>
  <c r="BX746" i="16"/>
  <c r="BX742" i="16"/>
  <c r="BX738" i="16"/>
  <c r="BX734" i="16"/>
  <c r="BX730" i="16"/>
  <c r="BX726" i="16"/>
  <c r="BX722" i="16"/>
  <c r="BX718" i="16"/>
  <c r="BX714" i="16"/>
  <c r="BX710" i="16"/>
  <c r="BX706" i="16"/>
  <c r="BX702" i="16"/>
  <c r="BX698" i="16"/>
  <c r="BX694" i="16"/>
  <c r="BX690" i="16"/>
  <c r="BX686" i="16"/>
  <c r="BX682" i="16"/>
  <c r="BX678" i="16"/>
  <c r="BX674" i="16"/>
  <c r="BX670" i="16"/>
  <c r="BX666" i="16"/>
  <c r="BX662" i="16"/>
  <c r="BX658" i="16"/>
  <c r="BX654" i="16"/>
  <c r="BX650" i="16"/>
  <c r="BX646" i="16"/>
  <c r="BX642" i="16"/>
  <c r="BX638" i="16"/>
  <c r="BX634" i="16"/>
  <c r="BX630" i="16"/>
  <c r="BX626" i="16"/>
  <c r="BX622" i="16"/>
  <c r="BX618" i="16"/>
  <c r="BX614" i="16"/>
  <c r="BX610" i="16"/>
  <c r="BX606" i="16"/>
  <c r="BX602" i="16"/>
  <c r="BX598" i="16"/>
  <c r="BX594" i="16"/>
  <c r="BX590" i="16"/>
  <c r="BX586" i="16"/>
  <c r="BX582" i="16"/>
  <c r="BX578" i="16"/>
  <c r="BX574" i="16"/>
  <c r="BX570" i="16"/>
  <c r="BX566" i="16"/>
  <c r="BX562" i="16"/>
  <c r="BX558" i="16"/>
  <c r="BX554" i="16"/>
  <c r="BX550" i="16"/>
  <c r="BX546" i="16"/>
  <c r="BX542" i="16"/>
  <c r="BX538" i="16"/>
  <c r="BX534" i="16"/>
  <c r="BX530" i="16"/>
  <c r="BX526" i="16"/>
  <c r="BX522" i="16"/>
  <c r="BX518" i="16"/>
  <c r="BX514" i="16"/>
  <c r="BX510" i="16"/>
  <c r="BX506" i="16"/>
  <c r="BX502" i="16"/>
  <c r="BX498" i="16"/>
  <c r="BX494" i="16"/>
  <c r="BX486" i="16"/>
  <c r="BX482" i="16"/>
  <c r="BX478" i="16"/>
  <c r="BX474" i="16"/>
  <c r="BX470" i="16"/>
  <c r="BX466" i="16"/>
  <c r="BX462" i="16"/>
  <c r="BX458" i="16"/>
  <c r="BX454" i="16"/>
  <c r="BX450" i="16"/>
  <c r="BX446" i="16"/>
  <c r="BX442" i="16"/>
  <c r="BX438" i="16"/>
  <c r="BX434" i="16"/>
  <c r="BX430" i="16"/>
  <c r="BX426" i="16"/>
  <c r="BX422" i="16"/>
  <c r="BX418" i="16"/>
  <c r="BX414" i="16"/>
  <c r="BX410" i="16"/>
  <c r="BX402" i="16"/>
  <c r="BX398" i="16"/>
  <c r="BX390" i="16"/>
  <c r="BX386" i="16"/>
  <c r="BX382" i="16"/>
  <c r="BX378" i="16"/>
  <c r="BX374" i="16"/>
  <c r="BX370" i="16"/>
  <c r="BX366" i="16"/>
  <c r="BX362" i="16"/>
  <c r="BX358" i="16"/>
  <c r="BX354" i="16"/>
  <c r="BX350" i="16"/>
  <c r="BX346" i="16"/>
  <c r="BX342" i="16"/>
  <c r="BX338" i="16"/>
  <c r="BX334" i="16"/>
  <c r="BX326" i="16"/>
  <c r="BX322" i="16"/>
  <c r="BX318" i="16"/>
  <c r="BX314" i="16"/>
  <c r="BX310" i="16"/>
  <c r="BX306" i="16"/>
  <c r="BX302" i="16"/>
  <c r="BX298" i="16"/>
  <c r="BX294" i="16"/>
  <c r="BX290" i="16"/>
  <c r="BX286" i="16"/>
  <c r="BX282" i="16"/>
  <c r="BX278" i="16"/>
  <c r="CF788" i="16"/>
  <c r="BX803" i="16"/>
  <c r="BX757" i="16"/>
  <c r="BX697" i="16"/>
  <c r="BX809" i="16"/>
  <c r="BX793" i="16"/>
  <c r="BX767" i="16"/>
  <c r="BX751" i="16"/>
  <c r="BX735" i="16"/>
  <c r="BX671" i="16"/>
  <c r="BX665" i="16"/>
  <c r="BX633" i="16"/>
  <c r="BX601" i="16"/>
  <c r="BX569" i="16"/>
  <c r="BX537" i="16"/>
  <c r="BX481" i="16"/>
  <c r="BX449" i="16"/>
  <c r="BX417" i="16"/>
  <c r="BX385" i="16"/>
  <c r="BX351" i="16"/>
  <c r="BX319" i="16"/>
  <c r="BX287" i="16"/>
  <c r="BX255" i="16"/>
  <c r="BX223" i="16"/>
  <c r="BX185" i="16"/>
  <c r="BX177" i="16"/>
  <c r="BX169" i="16"/>
  <c r="BX161" i="16"/>
  <c r="BX153" i="16"/>
  <c r="BX145" i="16"/>
  <c r="BX129" i="16"/>
  <c r="BX121" i="16"/>
  <c r="BX817" i="16"/>
  <c r="BX813" i="16"/>
  <c r="BX811" i="16"/>
  <c r="BX807" i="16"/>
  <c r="BX805" i="16"/>
  <c r="BX801" i="16"/>
  <c r="BX799" i="16"/>
  <c r="BX797" i="16"/>
  <c r="BX795" i="16"/>
  <c r="BX791" i="16"/>
  <c r="BX789" i="16"/>
  <c r="BX783" i="16"/>
  <c r="BX781" i="16"/>
  <c r="BX779" i="16"/>
  <c r="BX777" i="16"/>
  <c r="BX775" i="16"/>
  <c r="BX771" i="16"/>
  <c r="BX769" i="16"/>
  <c r="BX765" i="16"/>
  <c r="BX763" i="16"/>
  <c r="BX761" i="16"/>
  <c r="BX759" i="16"/>
  <c r="BX755" i="16"/>
  <c r="BX753" i="16"/>
  <c r="BX749" i="16"/>
  <c r="BX747" i="16"/>
  <c r="BX745" i="16"/>
  <c r="BX743" i="16"/>
  <c r="BX741" i="16"/>
  <c r="BX739" i="16"/>
  <c r="BX733" i="16"/>
  <c r="BX731" i="16"/>
  <c r="BX729" i="16"/>
  <c r="BX727" i="16"/>
  <c r="BX725" i="16"/>
  <c r="BX723" i="16"/>
  <c r="BX721" i="16"/>
  <c r="BX719" i="16"/>
  <c r="BX717" i="16"/>
  <c r="BX715" i="16"/>
  <c r="BX713" i="16"/>
  <c r="BX711" i="16"/>
  <c r="BX709" i="16"/>
  <c r="BX707" i="16"/>
  <c r="BX705" i="16"/>
  <c r="BX701" i="16"/>
  <c r="BX699" i="16"/>
  <c r="BX695" i="16"/>
  <c r="BX693" i="16"/>
  <c r="BX691" i="16"/>
  <c r="BX689" i="16"/>
  <c r="BX687" i="16"/>
  <c r="BX685" i="16"/>
  <c r="BX683" i="16"/>
  <c r="BX681" i="16"/>
  <c r="BX679" i="16"/>
  <c r="BX677" i="16"/>
  <c r="BX675" i="16"/>
  <c r="BX673" i="16"/>
  <c r="BX669" i="16"/>
  <c r="BX667" i="16"/>
  <c r="BX663" i="16"/>
  <c r="BX661" i="16"/>
  <c r="BX659" i="16"/>
  <c r="BX657" i="16"/>
  <c r="BX655" i="16"/>
  <c r="BX653" i="16"/>
  <c r="BX651" i="16"/>
  <c r="BX647" i="16"/>
  <c r="BX645" i="16"/>
  <c r="BX643" i="16"/>
  <c r="BX641" i="16"/>
  <c r="BX639" i="16"/>
  <c r="BX637" i="16"/>
  <c r="BX635" i="16"/>
  <c r="BX631" i="16"/>
  <c r="BX629" i="16"/>
  <c r="BX627" i="16"/>
  <c r="BX625" i="16"/>
  <c r="BX623" i="16"/>
  <c r="BX621" i="16"/>
  <c r="BX619" i="16"/>
  <c r="BX615" i="16"/>
  <c r="BX613" i="16"/>
  <c r="BX611" i="16"/>
  <c r="BX609" i="16"/>
  <c r="BX607" i="16"/>
  <c r="BX605" i="16"/>
  <c r="BX603" i="16"/>
  <c r="BX599" i="16"/>
  <c r="BX597" i="16"/>
  <c r="BX595" i="16"/>
  <c r="BX593" i="16"/>
  <c r="BX591" i="16"/>
  <c r="BX589" i="16"/>
  <c r="BX587" i="16"/>
  <c r="BX583" i="16"/>
  <c r="BX581" i="16"/>
  <c r="BX579" i="16"/>
  <c r="BX577" i="16"/>
  <c r="BX575" i="16"/>
  <c r="BX573" i="16"/>
  <c r="BX571" i="16"/>
  <c r="BX567" i="16"/>
  <c r="BX565" i="16"/>
  <c r="BX563" i="16"/>
  <c r="BX561" i="16"/>
  <c r="BX559" i="16"/>
  <c r="BX557" i="16"/>
  <c r="BX555" i="16"/>
  <c r="BX551" i="16"/>
  <c r="BX549" i="16"/>
  <c r="BX547" i="16"/>
  <c r="BX545" i="16"/>
  <c r="BX543" i="16"/>
  <c r="BX541" i="16"/>
  <c r="BX539" i="16"/>
  <c r="BX535" i="16"/>
  <c r="BX533" i="16"/>
  <c r="BX531" i="16"/>
  <c r="BX529" i="16"/>
  <c r="BX527" i="16"/>
  <c r="BX525" i="16"/>
  <c r="BX523" i="16"/>
  <c r="BX521" i="16"/>
  <c r="BX519" i="16"/>
  <c r="BX517" i="16"/>
  <c r="BX515" i="16"/>
  <c r="BX511" i="16"/>
  <c r="BX509" i="16"/>
  <c r="BX507" i="16"/>
  <c r="BX505" i="16"/>
  <c r="BX503" i="16"/>
  <c r="BX501" i="16"/>
  <c r="BX499" i="16"/>
  <c r="BX497" i="16"/>
  <c r="BX495" i="16"/>
  <c r="BX493" i="16"/>
  <c r="BX491" i="16"/>
  <c r="BX489" i="16"/>
  <c r="BX487" i="16"/>
  <c r="BX485" i="16"/>
  <c r="BX483" i="16"/>
  <c r="BX479" i="16"/>
  <c r="BX477" i="16"/>
  <c r="BX475" i="16"/>
  <c r="BX473" i="16"/>
  <c r="BX471" i="16"/>
  <c r="BX469" i="16"/>
  <c r="BX467" i="16"/>
  <c r="BX463" i="16"/>
  <c r="BX461" i="16"/>
  <c r="BX459" i="16"/>
  <c r="BX457" i="16"/>
  <c r="BX455" i="16"/>
  <c r="BX453" i="16"/>
  <c r="BX451" i="16"/>
  <c r="BX447" i="16"/>
  <c r="BX445" i="16"/>
  <c r="BX443" i="16"/>
  <c r="BX441" i="16"/>
  <c r="BX439" i="16"/>
  <c r="BX437" i="16"/>
  <c r="BX435" i="16"/>
  <c r="BX431" i="16"/>
  <c r="BX429" i="16"/>
  <c r="BX427" i="16"/>
  <c r="BX425" i="16"/>
  <c r="BX423" i="16"/>
  <c r="BX421" i="16"/>
  <c r="BX419" i="16"/>
  <c r="BX415" i="16"/>
  <c r="BX413" i="16"/>
  <c r="BX411" i="16"/>
  <c r="BX409" i="16"/>
  <c r="BX407" i="16"/>
  <c r="BX405" i="16"/>
  <c r="BX403" i="16"/>
  <c r="BX399" i="16"/>
  <c r="BX397" i="16"/>
  <c r="BX395" i="16"/>
  <c r="BX393" i="16"/>
  <c r="BX391" i="16"/>
  <c r="BX389" i="16"/>
  <c r="BX387" i="16"/>
  <c r="BX383" i="16"/>
  <c r="BX381" i="16"/>
  <c r="BX379" i="16"/>
  <c r="BX377" i="16"/>
  <c r="BX375" i="16"/>
  <c r="BX373" i="16"/>
  <c r="BX371" i="16"/>
  <c r="BX367" i="16"/>
  <c r="BX365" i="16"/>
  <c r="BX363" i="16"/>
  <c r="BX361" i="16"/>
  <c r="BX359" i="16"/>
  <c r="BX357" i="16"/>
  <c r="BX355" i="16"/>
  <c r="BX353" i="16"/>
  <c r="BX349" i="16"/>
  <c r="BX347" i="16"/>
  <c r="BX345" i="16"/>
  <c r="BX343" i="16"/>
  <c r="BX341" i="16"/>
  <c r="BX339" i="16"/>
  <c r="BX337" i="16"/>
  <c r="BX333" i="16"/>
  <c r="BX331" i="16"/>
  <c r="BX329" i="16"/>
  <c r="BX327" i="16"/>
  <c r="BX325" i="16"/>
  <c r="BX323" i="16"/>
  <c r="BX321" i="16"/>
  <c r="BX317" i="16"/>
  <c r="BX315" i="16"/>
  <c r="BX313" i="16"/>
  <c r="BX311" i="16"/>
  <c r="BX309" i="16"/>
  <c r="BX307" i="16"/>
  <c r="BX305" i="16"/>
  <c r="BX301" i="16"/>
  <c r="BX299" i="16"/>
  <c r="BX297" i="16"/>
  <c r="BX295" i="16"/>
  <c r="BX293" i="16"/>
  <c r="BX291" i="16"/>
  <c r="BX289" i="16"/>
  <c r="BX285" i="16"/>
  <c r="BX283" i="16"/>
  <c r="BX281" i="16"/>
  <c r="BX279" i="16"/>
  <c r="BX277" i="16"/>
  <c r="BX275" i="16"/>
  <c r="BX273" i="16"/>
  <c r="BX269" i="16"/>
  <c r="BX267" i="16"/>
  <c r="BX265" i="16"/>
  <c r="BX263" i="16"/>
  <c r="BX261" i="16"/>
  <c r="BX259" i="16"/>
  <c r="BX257" i="16"/>
  <c r="BX253" i="16"/>
  <c r="BX251" i="16"/>
  <c r="BX249" i="16"/>
  <c r="BX247" i="16"/>
  <c r="BX245" i="16"/>
  <c r="BX243" i="16"/>
  <c r="BX241" i="16"/>
  <c r="BX237" i="16"/>
  <c r="BX235" i="16"/>
  <c r="BX233" i="16"/>
  <c r="BX231" i="16"/>
  <c r="BX229" i="16"/>
  <c r="BX227" i="16"/>
  <c r="BX225" i="16"/>
  <c r="BX221" i="16"/>
  <c r="BX219" i="16"/>
  <c r="BX217" i="16"/>
  <c r="BX215" i="16"/>
  <c r="BX213" i="16"/>
  <c r="BX211" i="16"/>
  <c r="BX209" i="16"/>
  <c r="BX205" i="16"/>
  <c r="BX203" i="16"/>
  <c r="BX201" i="16"/>
  <c r="BX199" i="16"/>
  <c r="BX197" i="16"/>
  <c r="BX195" i="16"/>
  <c r="BX193" i="16"/>
  <c r="BX191" i="16"/>
  <c r="BX187" i="16"/>
  <c r="BX183" i="16"/>
  <c r="BX179" i="16"/>
  <c r="BX175" i="16"/>
  <c r="BX171" i="16"/>
  <c r="BX167" i="16"/>
  <c r="BX163" i="16"/>
  <c r="BX159" i="16"/>
  <c r="BX155" i="16"/>
  <c r="BX151" i="16"/>
  <c r="BX147" i="16"/>
  <c r="BX143" i="16"/>
  <c r="BX139" i="16"/>
  <c r="BX135" i="16"/>
  <c r="BX131" i="16"/>
  <c r="BX127" i="16"/>
  <c r="BX123" i="16"/>
  <c r="BX119" i="16"/>
  <c r="BX115" i="16"/>
  <c r="BX111" i="16"/>
  <c r="BX107" i="16"/>
  <c r="BX103" i="16"/>
  <c r="BX99" i="16"/>
  <c r="BX95" i="16"/>
  <c r="BX91" i="16"/>
  <c r="BX87" i="16"/>
  <c r="BX79" i="16"/>
  <c r="BX75" i="16"/>
  <c r="BX71" i="16"/>
  <c r="BX63" i="16"/>
  <c r="BX59" i="16"/>
  <c r="BX55" i="16"/>
  <c r="BX47" i="16"/>
  <c r="BX43" i="16"/>
  <c r="BX39" i="16"/>
  <c r="BX35" i="16"/>
  <c r="BX31" i="16"/>
  <c r="BX27" i="16"/>
  <c r="BX23" i="16"/>
  <c r="BX19" i="16"/>
  <c r="BX15" i="16"/>
  <c r="BX11" i="16"/>
  <c r="BX7" i="16"/>
  <c r="AI787" i="15"/>
  <c r="AW787" i="15" s="1"/>
  <c r="AV786" i="16" s="1"/>
  <c r="AE786" i="16"/>
  <c r="AI243" i="15"/>
  <c r="AW243" i="15" s="1"/>
  <c r="AV242" i="16" s="1"/>
  <c r="AE242" i="16"/>
  <c r="AI239" i="15"/>
  <c r="AW239" i="15" s="1"/>
  <c r="AV238" i="16" s="1"/>
  <c r="AE238" i="16"/>
  <c r="AI229" i="15"/>
  <c r="AW229" i="15" s="1"/>
  <c r="AV228" i="16" s="1"/>
  <c r="AE228" i="16"/>
  <c r="AI223" i="15"/>
  <c r="AW223" i="15" s="1"/>
  <c r="AV222" i="16" s="1"/>
  <c r="AE222" i="16"/>
  <c r="AI215" i="15"/>
  <c r="AW215" i="15" s="1"/>
  <c r="AV214" i="16" s="1"/>
  <c r="AE214" i="16"/>
  <c r="AI210" i="15"/>
  <c r="AW210" i="15" s="1"/>
  <c r="AV209" i="16" s="1"/>
  <c r="AE209" i="16"/>
  <c r="AI202" i="15"/>
  <c r="AW202" i="15" s="1"/>
  <c r="AV201" i="16" s="1"/>
  <c r="AE201" i="16"/>
  <c r="AI196" i="15"/>
  <c r="AW196" i="15" s="1"/>
  <c r="AV195" i="16" s="1"/>
  <c r="AE195" i="16"/>
  <c r="AI188" i="15"/>
  <c r="AW188" i="15" s="1"/>
  <c r="AV187" i="16" s="1"/>
  <c r="AE187" i="16"/>
  <c r="AI166" i="15"/>
  <c r="AW166" i="15" s="1"/>
  <c r="AV165" i="16" s="1"/>
  <c r="AE165" i="16"/>
  <c r="AI155" i="15"/>
  <c r="AW155" i="15" s="1"/>
  <c r="AV154" i="16" s="1"/>
  <c r="AE154" i="16"/>
  <c r="AI146" i="15"/>
  <c r="AW146" i="15" s="1"/>
  <c r="AV145" i="16" s="1"/>
  <c r="AE145" i="16"/>
  <c r="AI142" i="15"/>
  <c r="AW142" i="15" s="1"/>
  <c r="AV141" i="16" s="1"/>
  <c r="AE141" i="16"/>
  <c r="AI136" i="15"/>
  <c r="AW136" i="15" s="1"/>
  <c r="AV135" i="16" s="1"/>
  <c r="AE135" i="16"/>
  <c r="AI126" i="15"/>
  <c r="AW126" i="15" s="1"/>
  <c r="AV125" i="16" s="1"/>
  <c r="AE125" i="16"/>
  <c r="AI121" i="15"/>
  <c r="AW121" i="15" s="1"/>
  <c r="AV120" i="16" s="1"/>
  <c r="AE120" i="16"/>
  <c r="AI108" i="15"/>
  <c r="AW108" i="15" s="1"/>
  <c r="AV107" i="16" s="1"/>
  <c r="AE107" i="16"/>
  <c r="AI105" i="15"/>
  <c r="AW105" i="15" s="1"/>
  <c r="AV104" i="16" s="1"/>
  <c r="AE104" i="16"/>
  <c r="AI96" i="15"/>
  <c r="AW96" i="15" s="1"/>
  <c r="AV95" i="16" s="1"/>
  <c r="AE95" i="16"/>
  <c r="AI85" i="15"/>
  <c r="AW85" i="15" s="1"/>
  <c r="AV84" i="16" s="1"/>
  <c r="AE84" i="16"/>
  <c r="AI82" i="15"/>
  <c r="AW82" i="15" s="1"/>
  <c r="AV81" i="16" s="1"/>
  <c r="AE81" i="16"/>
  <c r="AI76" i="15"/>
  <c r="AW76" i="15" s="1"/>
  <c r="AV75" i="16" s="1"/>
  <c r="AE75" i="16"/>
  <c r="AI73" i="15"/>
  <c r="AW73" i="15" s="1"/>
  <c r="AV72" i="16" s="1"/>
  <c r="AE72" i="16"/>
  <c r="AI69" i="15"/>
  <c r="AW69" i="15" s="1"/>
  <c r="AV68" i="16" s="1"/>
  <c r="AE68" i="16"/>
  <c r="AI56" i="15"/>
  <c r="AW56" i="15" s="1"/>
  <c r="AV55" i="16" s="1"/>
  <c r="AE55" i="16"/>
  <c r="AI37" i="15"/>
  <c r="AW37" i="15" s="1"/>
  <c r="AV36" i="16" s="1"/>
  <c r="AE36" i="16"/>
  <c r="AI23" i="15"/>
  <c r="AW23" i="15" s="1"/>
  <c r="AV22" i="16" s="1"/>
  <c r="AE22" i="16"/>
  <c r="AI20" i="15"/>
  <c r="AW20" i="15" s="1"/>
  <c r="AV19" i="16" s="1"/>
  <c r="AE19" i="16"/>
  <c r="AI785" i="15"/>
  <c r="AW785" i="15" s="1"/>
  <c r="AV784" i="16" s="1"/>
  <c r="AE784" i="16"/>
  <c r="AI780" i="15"/>
  <c r="AW780" i="15" s="1"/>
  <c r="AV779" i="16" s="1"/>
  <c r="AE779" i="16"/>
  <c r="AI778" i="15"/>
  <c r="AW778" i="15" s="1"/>
  <c r="AV777" i="16" s="1"/>
  <c r="AE777" i="16"/>
  <c r="AI774" i="15"/>
  <c r="AW774" i="15" s="1"/>
  <c r="AV773" i="16" s="1"/>
  <c r="AE773" i="16"/>
  <c r="AI772" i="15"/>
  <c r="AW772" i="15" s="1"/>
  <c r="AV771" i="16" s="1"/>
  <c r="AE771" i="16"/>
  <c r="AI531" i="15"/>
  <c r="AW531" i="15" s="1"/>
  <c r="AV530" i="16" s="1"/>
  <c r="AE530" i="16"/>
  <c r="AI242" i="15"/>
  <c r="AW242" i="15" s="1"/>
  <c r="AV241" i="16" s="1"/>
  <c r="AE241" i="16"/>
  <c r="AI238" i="15"/>
  <c r="AW238" i="15" s="1"/>
  <c r="AV237" i="16" s="1"/>
  <c r="AE237" i="16"/>
  <c r="AI235" i="15"/>
  <c r="AW235" i="15" s="1"/>
  <c r="AV234" i="16" s="1"/>
  <c r="AE234" i="16"/>
  <c r="AI232" i="15"/>
  <c r="AW232" i="15" s="1"/>
  <c r="AV231" i="16" s="1"/>
  <c r="AE231" i="16"/>
  <c r="AI230" i="15"/>
  <c r="AW230" i="15" s="1"/>
  <c r="AV229" i="16" s="1"/>
  <c r="AE229" i="16"/>
  <c r="AI226" i="15"/>
  <c r="AW226" i="15" s="1"/>
  <c r="AV225" i="16" s="1"/>
  <c r="AE225" i="16"/>
  <c r="AI224" i="15"/>
  <c r="AW224" i="15" s="1"/>
  <c r="AV223" i="16" s="1"/>
  <c r="AE223" i="16"/>
  <c r="AI221" i="15"/>
  <c r="AW221" i="15" s="1"/>
  <c r="AV220" i="16" s="1"/>
  <c r="AE220" i="16"/>
  <c r="AI219" i="15"/>
  <c r="AW219" i="15" s="1"/>
  <c r="AV218" i="16" s="1"/>
  <c r="AE218" i="16"/>
  <c r="AI211" i="15"/>
  <c r="AW211" i="15" s="1"/>
  <c r="AV210" i="16" s="1"/>
  <c r="AE210" i="16"/>
  <c r="AI207" i="15"/>
  <c r="AW207" i="15" s="1"/>
  <c r="AV206" i="16" s="1"/>
  <c r="AE206" i="16"/>
  <c r="AI205" i="15"/>
  <c r="AW205" i="15" s="1"/>
  <c r="AV204" i="16" s="1"/>
  <c r="AE204" i="16"/>
  <c r="AI197" i="15"/>
  <c r="AW197" i="15" s="1"/>
  <c r="AV196" i="16" s="1"/>
  <c r="AE196" i="16"/>
  <c r="AI194" i="15"/>
  <c r="AW194" i="15" s="1"/>
  <c r="AV193" i="16" s="1"/>
  <c r="AE193" i="16"/>
  <c r="AI192" i="15"/>
  <c r="AW192" i="15" s="1"/>
  <c r="AV191" i="16" s="1"/>
  <c r="AE191" i="16"/>
  <c r="AI187" i="15"/>
  <c r="AW187" i="15" s="1"/>
  <c r="AV186" i="16" s="1"/>
  <c r="AE186" i="16"/>
  <c r="AI185" i="15"/>
  <c r="AW185" i="15" s="1"/>
  <c r="AV184" i="16" s="1"/>
  <c r="AE184" i="16"/>
  <c r="AI183" i="15"/>
  <c r="AW183" i="15" s="1"/>
  <c r="AV182" i="16" s="1"/>
  <c r="AE182" i="16"/>
  <c r="AI181" i="15"/>
  <c r="AW181" i="15" s="1"/>
  <c r="AV180" i="16" s="1"/>
  <c r="AE180" i="16"/>
  <c r="AI179" i="15"/>
  <c r="AW179" i="15" s="1"/>
  <c r="AV178" i="16" s="1"/>
  <c r="AE178" i="16"/>
  <c r="AI177" i="15"/>
  <c r="AW177" i="15" s="1"/>
  <c r="AV176" i="16" s="1"/>
  <c r="AE176" i="16"/>
  <c r="AI175" i="15"/>
  <c r="AW175" i="15" s="1"/>
  <c r="AV174" i="16" s="1"/>
  <c r="AE174" i="16"/>
  <c r="AI169" i="15"/>
  <c r="AW169" i="15" s="1"/>
  <c r="AV168" i="16" s="1"/>
  <c r="AE168" i="16"/>
  <c r="AI165" i="15"/>
  <c r="AW165" i="15" s="1"/>
  <c r="AV164" i="16" s="1"/>
  <c r="AE164" i="16"/>
  <c r="AI161" i="15"/>
  <c r="AW161" i="15" s="1"/>
  <c r="AV160" i="16" s="1"/>
  <c r="AE160" i="16"/>
  <c r="AI158" i="15"/>
  <c r="AW158" i="15" s="1"/>
  <c r="AV157" i="16" s="1"/>
  <c r="AE157" i="16"/>
  <c r="AI152" i="15"/>
  <c r="AW152" i="15" s="1"/>
  <c r="AV151" i="16" s="1"/>
  <c r="AE151" i="16"/>
  <c r="AI149" i="15"/>
  <c r="AW149" i="15" s="1"/>
  <c r="AV148" i="16" s="1"/>
  <c r="AE148" i="16"/>
  <c r="AI147" i="15"/>
  <c r="AW147" i="15" s="1"/>
  <c r="AV146" i="16" s="1"/>
  <c r="AE146" i="16"/>
  <c r="AI141" i="15"/>
  <c r="AW141" i="15" s="1"/>
  <c r="AV140" i="16" s="1"/>
  <c r="AE140" i="16"/>
  <c r="AI139" i="15"/>
  <c r="AW139" i="15" s="1"/>
  <c r="AV138" i="16" s="1"/>
  <c r="AE138" i="16"/>
  <c r="AI135" i="15"/>
  <c r="AW135" i="15" s="1"/>
  <c r="AV134" i="16" s="1"/>
  <c r="AE134" i="16"/>
  <c r="AI132" i="15"/>
  <c r="AW132" i="15" s="1"/>
  <c r="AV131" i="16" s="1"/>
  <c r="AE131" i="16"/>
  <c r="AI130" i="15"/>
  <c r="AW130" i="15" s="1"/>
  <c r="AV129" i="16" s="1"/>
  <c r="AE129" i="16"/>
  <c r="AI122" i="15"/>
  <c r="AW122" i="15" s="1"/>
  <c r="AV121" i="16" s="1"/>
  <c r="AE121" i="16"/>
  <c r="AI119" i="15"/>
  <c r="AW119" i="15" s="1"/>
  <c r="AV118" i="16" s="1"/>
  <c r="AE118" i="16"/>
  <c r="AI116" i="15"/>
  <c r="AW116" i="15" s="1"/>
  <c r="AV115" i="16" s="1"/>
  <c r="AE115" i="16"/>
  <c r="AI114" i="15"/>
  <c r="AW114" i="15" s="1"/>
  <c r="AV113" i="16" s="1"/>
  <c r="AE113" i="16"/>
  <c r="AI112" i="15"/>
  <c r="AW112" i="15" s="1"/>
  <c r="AV111" i="16" s="1"/>
  <c r="AE111" i="16"/>
  <c r="AI109" i="15"/>
  <c r="AW109" i="15" s="1"/>
  <c r="AV108" i="16" s="1"/>
  <c r="AE108" i="16"/>
  <c r="AI104" i="15"/>
  <c r="AW104" i="15" s="1"/>
  <c r="AV103" i="16" s="1"/>
  <c r="AE103" i="16"/>
  <c r="AI102" i="15"/>
  <c r="AW102" i="15" s="1"/>
  <c r="AV101" i="16" s="1"/>
  <c r="AE101" i="16"/>
  <c r="AI99" i="15"/>
  <c r="AW99" i="15" s="1"/>
  <c r="AV98" i="16" s="1"/>
  <c r="AE98" i="16"/>
  <c r="AI97" i="15"/>
  <c r="AW97" i="15" s="1"/>
  <c r="AV96" i="16" s="1"/>
  <c r="AE96" i="16"/>
  <c r="AI93" i="15"/>
  <c r="AW93" i="15" s="1"/>
  <c r="AV92" i="16" s="1"/>
  <c r="AE92" i="16"/>
  <c r="AI91" i="15"/>
  <c r="AW91" i="15" s="1"/>
  <c r="AV90" i="16" s="1"/>
  <c r="AE90" i="16"/>
  <c r="AI89" i="15"/>
  <c r="AW89" i="15" s="1"/>
  <c r="AV88" i="16" s="1"/>
  <c r="AE88" i="16"/>
  <c r="AI87" i="15"/>
  <c r="AW87" i="15" s="1"/>
  <c r="AV86" i="16" s="1"/>
  <c r="AE86" i="16"/>
  <c r="AI83" i="15"/>
  <c r="AW83" i="15" s="1"/>
  <c r="AV82" i="16" s="1"/>
  <c r="AE82" i="16"/>
  <c r="AI80" i="15"/>
  <c r="AW80" i="15" s="1"/>
  <c r="AV79" i="16" s="1"/>
  <c r="AE79" i="16"/>
  <c r="AI77" i="15"/>
  <c r="AW77" i="15" s="1"/>
  <c r="AV76" i="16" s="1"/>
  <c r="AE76" i="16"/>
  <c r="AI72" i="15"/>
  <c r="AW72" i="15" s="1"/>
  <c r="AV71" i="16" s="1"/>
  <c r="AE71" i="16"/>
  <c r="AI68" i="15"/>
  <c r="AW68" i="15" s="1"/>
  <c r="AV67" i="16" s="1"/>
  <c r="AE67" i="16"/>
  <c r="AI66" i="15"/>
  <c r="AW66" i="15" s="1"/>
  <c r="AV65" i="16" s="1"/>
  <c r="AE65" i="16"/>
  <c r="AI63" i="15"/>
  <c r="AW63" i="15" s="1"/>
  <c r="AV62" i="16" s="1"/>
  <c r="AE62" i="16"/>
  <c r="AI61" i="15"/>
  <c r="AW61" i="15" s="1"/>
  <c r="AV60" i="16" s="1"/>
  <c r="AE60" i="16"/>
  <c r="AI59" i="15"/>
  <c r="AW59" i="15" s="1"/>
  <c r="AV58" i="16" s="1"/>
  <c r="AE58" i="16"/>
  <c r="AI55" i="15"/>
  <c r="AW55" i="15" s="1"/>
  <c r="AV54" i="16" s="1"/>
  <c r="AE54" i="16"/>
  <c r="AI52" i="15"/>
  <c r="AW52" i="15" s="1"/>
  <c r="AV51" i="16" s="1"/>
  <c r="AE51" i="16"/>
  <c r="AI50" i="15"/>
  <c r="AW50" i="15" s="1"/>
  <c r="AV49" i="16" s="1"/>
  <c r="AE49" i="16"/>
  <c r="AI48" i="15"/>
  <c r="AW48" i="15" s="1"/>
  <c r="AV47" i="16" s="1"/>
  <c r="AE47" i="16"/>
  <c r="AI46" i="15"/>
  <c r="AW46" i="15" s="1"/>
  <c r="AV45" i="16" s="1"/>
  <c r="AE45" i="16"/>
  <c r="AI40" i="15"/>
  <c r="AW40" i="15" s="1"/>
  <c r="AV39" i="16" s="1"/>
  <c r="AE39" i="16"/>
  <c r="AI35" i="15"/>
  <c r="AW35" i="15" s="1"/>
  <c r="AV34" i="16" s="1"/>
  <c r="AE34" i="16"/>
  <c r="AI31" i="15"/>
  <c r="AW31" i="15" s="1"/>
  <c r="AV30" i="16" s="1"/>
  <c r="AE30" i="16"/>
  <c r="AI26" i="15"/>
  <c r="AW26" i="15" s="1"/>
  <c r="AV25" i="16" s="1"/>
  <c r="AE25" i="16"/>
  <c r="AI24" i="15"/>
  <c r="AW24" i="15" s="1"/>
  <c r="AV23" i="16" s="1"/>
  <c r="AE23" i="16"/>
  <c r="AI19" i="15"/>
  <c r="AW19" i="15" s="1"/>
  <c r="AV18" i="16" s="1"/>
  <c r="AE18" i="16"/>
  <c r="AI17" i="15"/>
  <c r="AW17" i="15" s="1"/>
  <c r="AV16" i="16" s="1"/>
  <c r="AE16" i="16"/>
  <c r="AI15" i="15"/>
  <c r="AW15" i="15" s="1"/>
  <c r="AV14" i="16" s="1"/>
  <c r="AE14" i="16"/>
  <c r="AI10" i="15"/>
  <c r="AW10" i="15" s="1"/>
  <c r="AV9" i="16" s="1"/>
  <c r="AE9" i="16"/>
  <c r="AI8" i="15"/>
  <c r="AW8" i="15" s="1"/>
  <c r="AV7" i="16" s="1"/>
  <c r="AE7" i="16"/>
  <c r="AI783" i="15"/>
  <c r="AW783" i="15" s="1"/>
  <c r="AV782" i="16" s="1"/>
  <c r="AE782" i="16"/>
  <c r="AI777" i="15"/>
  <c r="AW777" i="15" s="1"/>
  <c r="AV776" i="16" s="1"/>
  <c r="AE776" i="16"/>
  <c r="AI217" i="15"/>
  <c r="AW217" i="15" s="1"/>
  <c r="AV216" i="16" s="1"/>
  <c r="AE216" i="16"/>
  <c r="AI209" i="15"/>
  <c r="AW209" i="15" s="1"/>
  <c r="AV208" i="16" s="1"/>
  <c r="AE208" i="16"/>
  <c r="AI200" i="15"/>
  <c r="AW200" i="15" s="1"/>
  <c r="AV199" i="16" s="1"/>
  <c r="AE199" i="16"/>
  <c r="AI173" i="15"/>
  <c r="AW173" i="15" s="1"/>
  <c r="AV172" i="16" s="1"/>
  <c r="AE172" i="16"/>
  <c r="AI160" i="15"/>
  <c r="AW160" i="15" s="1"/>
  <c r="AV159" i="16" s="1"/>
  <c r="AE159" i="16"/>
  <c r="AI127" i="15"/>
  <c r="AW127" i="15" s="1"/>
  <c r="AV126" i="16" s="1"/>
  <c r="AE126" i="16"/>
  <c r="AI44" i="15"/>
  <c r="AW44" i="15" s="1"/>
  <c r="AV43" i="16" s="1"/>
  <c r="AE43" i="16"/>
  <c r="AI38" i="15"/>
  <c r="AW38" i="15" s="1"/>
  <c r="AV37" i="16" s="1"/>
  <c r="AE37" i="16"/>
  <c r="AI14" i="15"/>
  <c r="AW14" i="15" s="1"/>
  <c r="AV13" i="16" s="1"/>
  <c r="AE13" i="16"/>
  <c r="AI213" i="15"/>
  <c r="AW213" i="15" s="1"/>
  <c r="AV212" i="16" s="1"/>
  <c r="AE212" i="16"/>
  <c r="AI172" i="15"/>
  <c r="AW172" i="15" s="1"/>
  <c r="AV171" i="16" s="1"/>
  <c r="AE171" i="16"/>
  <c r="AI162" i="15"/>
  <c r="AW162" i="15" s="1"/>
  <c r="AV161" i="16" s="1"/>
  <c r="AE161" i="16"/>
  <c r="AI151" i="15"/>
  <c r="AW151" i="15" s="1"/>
  <c r="AV150" i="16" s="1"/>
  <c r="AE150" i="16"/>
  <c r="AI129" i="15"/>
  <c r="AW129" i="15" s="1"/>
  <c r="AV128" i="16" s="1"/>
  <c r="AE128" i="16"/>
  <c r="AI58" i="15"/>
  <c r="AW58" i="15" s="1"/>
  <c r="AV57" i="16" s="1"/>
  <c r="AE57" i="16"/>
  <c r="AI42" i="15"/>
  <c r="AW42" i="15" s="1"/>
  <c r="AV41" i="16" s="1"/>
  <c r="AE41" i="16"/>
  <c r="AI32" i="15"/>
  <c r="AW32" i="15" s="1"/>
  <c r="AV31" i="16" s="1"/>
  <c r="AE31" i="16"/>
  <c r="AI27" i="15"/>
  <c r="AW27" i="15" s="1"/>
  <c r="AV26" i="16" s="1"/>
  <c r="AE26" i="16"/>
  <c r="AI819" i="15"/>
  <c r="AW819" i="15" s="1"/>
  <c r="AV818" i="16" s="1"/>
  <c r="AE818" i="16"/>
  <c r="AI817" i="15"/>
  <c r="AW817" i="15" s="1"/>
  <c r="AV816" i="16" s="1"/>
  <c r="AE816" i="16"/>
  <c r="AI815" i="15"/>
  <c r="AW815" i="15" s="1"/>
  <c r="AV814" i="16" s="1"/>
  <c r="AE814" i="16"/>
  <c r="AI813" i="15"/>
  <c r="AW813" i="15" s="1"/>
  <c r="AV812" i="16" s="1"/>
  <c r="AE812" i="16"/>
  <c r="AI811" i="15"/>
  <c r="AW811" i="15" s="1"/>
  <c r="AV810" i="16" s="1"/>
  <c r="AE810" i="16"/>
  <c r="AI809" i="15"/>
  <c r="AW809" i="15" s="1"/>
  <c r="AV808" i="16" s="1"/>
  <c r="AE808" i="16"/>
  <c r="AI807" i="15"/>
  <c r="AW807" i="15" s="1"/>
  <c r="AV806" i="16" s="1"/>
  <c r="AE806" i="16"/>
  <c r="AI805" i="15"/>
  <c r="AW805" i="15" s="1"/>
  <c r="AV804" i="16" s="1"/>
  <c r="AE804" i="16"/>
  <c r="AI803" i="15"/>
  <c r="AW803" i="15" s="1"/>
  <c r="AV802" i="16" s="1"/>
  <c r="AE802" i="16"/>
  <c r="AI801" i="15"/>
  <c r="AW801" i="15" s="1"/>
  <c r="AV800" i="16" s="1"/>
  <c r="AE800" i="16"/>
  <c r="AI799" i="15"/>
  <c r="AW799" i="15" s="1"/>
  <c r="AV798" i="16" s="1"/>
  <c r="AE798" i="16"/>
  <c r="AI797" i="15"/>
  <c r="AW797" i="15" s="1"/>
  <c r="AV796" i="16" s="1"/>
  <c r="AE796" i="16"/>
  <c r="AI795" i="15"/>
  <c r="AW795" i="15" s="1"/>
  <c r="AV794" i="16" s="1"/>
  <c r="AE794" i="16"/>
  <c r="AI793" i="15"/>
  <c r="AW793" i="15" s="1"/>
  <c r="AV792" i="16" s="1"/>
  <c r="AE792" i="16"/>
  <c r="AI791" i="15"/>
  <c r="AW791" i="15" s="1"/>
  <c r="AV790" i="16" s="1"/>
  <c r="AE790" i="16"/>
  <c r="AI771" i="15"/>
  <c r="AW771" i="15" s="1"/>
  <c r="AV770" i="16" s="1"/>
  <c r="AE770" i="16"/>
  <c r="AI769" i="15"/>
  <c r="AW769" i="15" s="1"/>
  <c r="AV768" i="16" s="1"/>
  <c r="AE768" i="16"/>
  <c r="AI767" i="15"/>
  <c r="AW767" i="15" s="1"/>
  <c r="AV766" i="16" s="1"/>
  <c r="AE766" i="16"/>
  <c r="AI765" i="15"/>
  <c r="AW765" i="15" s="1"/>
  <c r="AV764" i="16" s="1"/>
  <c r="AE764" i="16"/>
  <c r="AI763" i="15"/>
  <c r="AW763" i="15" s="1"/>
  <c r="AV762" i="16" s="1"/>
  <c r="AE762" i="16"/>
  <c r="AI761" i="15"/>
  <c r="AW761" i="15" s="1"/>
  <c r="AV760" i="16" s="1"/>
  <c r="AE760" i="16"/>
  <c r="AI759" i="15"/>
  <c r="AW759" i="15" s="1"/>
  <c r="AV758" i="16" s="1"/>
  <c r="AE758" i="16"/>
  <c r="AI757" i="15"/>
  <c r="AW757" i="15" s="1"/>
  <c r="AV756" i="16" s="1"/>
  <c r="AE756" i="16"/>
  <c r="AI755" i="15"/>
  <c r="AW755" i="15" s="1"/>
  <c r="AV754" i="16" s="1"/>
  <c r="AE754" i="16"/>
  <c r="AI753" i="15"/>
  <c r="AW753" i="15" s="1"/>
  <c r="AV752" i="16" s="1"/>
  <c r="AE752" i="16"/>
  <c r="AI751" i="15"/>
  <c r="AW751" i="15" s="1"/>
  <c r="AV750" i="16" s="1"/>
  <c r="AE750" i="16"/>
  <c r="AI749" i="15"/>
  <c r="AW749" i="15" s="1"/>
  <c r="AV748" i="16" s="1"/>
  <c r="AE748" i="16"/>
  <c r="AI747" i="15"/>
  <c r="AW747" i="15" s="1"/>
  <c r="AV746" i="16" s="1"/>
  <c r="AE746" i="16"/>
  <c r="AI745" i="15"/>
  <c r="AW745" i="15" s="1"/>
  <c r="AV744" i="16" s="1"/>
  <c r="AE744" i="16"/>
  <c r="AI743" i="15"/>
  <c r="AW743" i="15" s="1"/>
  <c r="AV742" i="16" s="1"/>
  <c r="AE742" i="16"/>
  <c r="AI741" i="15"/>
  <c r="AW741" i="15" s="1"/>
  <c r="AV740" i="16" s="1"/>
  <c r="AE740" i="16"/>
  <c r="AI739" i="15"/>
  <c r="AW739" i="15" s="1"/>
  <c r="AV738" i="16" s="1"/>
  <c r="AE738" i="16"/>
  <c r="AI737" i="15"/>
  <c r="AW737" i="15" s="1"/>
  <c r="AV736" i="16" s="1"/>
  <c r="AE736" i="16"/>
  <c r="AI735" i="15"/>
  <c r="AW735" i="15" s="1"/>
  <c r="AV734" i="16" s="1"/>
  <c r="AE734" i="16"/>
  <c r="AI733" i="15"/>
  <c r="AW733" i="15" s="1"/>
  <c r="AV732" i="16" s="1"/>
  <c r="AE732" i="16"/>
  <c r="AI731" i="15"/>
  <c r="AW731" i="15" s="1"/>
  <c r="AV730" i="16" s="1"/>
  <c r="AE730" i="16"/>
  <c r="AI729" i="15"/>
  <c r="AW729" i="15" s="1"/>
  <c r="AV728" i="16" s="1"/>
  <c r="AE728" i="16"/>
  <c r="AI727" i="15"/>
  <c r="AW727" i="15" s="1"/>
  <c r="AV726" i="16" s="1"/>
  <c r="AE726" i="16"/>
  <c r="AI725" i="15"/>
  <c r="AW725" i="15" s="1"/>
  <c r="AV724" i="16" s="1"/>
  <c r="AE724" i="16"/>
  <c r="AI723" i="15"/>
  <c r="AW723" i="15" s="1"/>
  <c r="AV722" i="16" s="1"/>
  <c r="AE722" i="16"/>
  <c r="AI721" i="15"/>
  <c r="AW721" i="15" s="1"/>
  <c r="AV720" i="16" s="1"/>
  <c r="AE720" i="16"/>
  <c r="AI719" i="15"/>
  <c r="AW719" i="15" s="1"/>
  <c r="AV718" i="16" s="1"/>
  <c r="AE718" i="16"/>
  <c r="AI717" i="15"/>
  <c r="AW717" i="15" s="1"/>
  <c r="AV716" i="16" s="1"/>
  <c r="AE716" i="16"/>
  <c r="AI715" i="15"/>
  <c r="AW715" i="15" s="1"/>
  <c r="AV714" i="16" s="1"/>
  <c r="AE714" i="16"/>
  <c r="AI713" i="15"/>
  <c r="AW713" i="15" s="1"/>
  <c r="AV712" i="16" s="1"/>
  <c r="AE712" i="16"/>
  <c r="AI711" i="15"/>
  <c r="AW711" i="15" s="1"/>
  <c r="AV710" i="16" s="1"/>
  <c r="AE710" i="16"/>
  <c r="AI709" i="15"/>
  <c r="AW709" i="15" s="1"/>
  <c r="AV708" i="16" s="1"/>
  <c r="AE708" i="16"/>
  <c r="AI707" i="15"/>
  <c r="AW707" i="15" s="1"/>
  <c r="AV706" i="16" s="1"/>
  <c r="AE706" i="16"/>
  <c r="AI705" i="15"/>
  <c r="AW705" i="15" s="1"/>
  <c r="AV704" i="16" s="1"/>
  <c r="AE704" i="16"/>
  <c r="AI703" i="15"/>
  <c r="AW703" i="15" s="1"/>
  <c r="AV702" i="16" s="1"/>
  <c r="AE702" i="16"/>
  <c r="AI701" i="15"/>
  <c r="AW701" i="15" s="1"/>
  <c r="AV700" i="16" s="1"/>
  <c r="AE700" i="16"/>
  <c r="AI699" i="15"/>
  <c r="AW699" i="15" s="1"/>
  <c r="AV698" i="16" s="1"/>
  <c r="AE698" i="16"/>
  <c r="AI697" i="15"/>
  <c r="AW697" i="15" s="1"/>
  <c r="AV696" i="16" s="1"/>
  <c r="AE696" i="16"/>
  <c r="AI695" i="15"/>
  <c r="AW695" i="15" s="1"/>
  <c r="AV694" i="16" s="1"/>
  <c r="AE694" i="16"/>
  <c r="AI693" i="15"/>
  <c r="AW693" i="15" s="1"/>
  <c r="AV692" i="16" s="1"/>
  <c r="AE692" i="16"/>
  <c r="AI691" i="15"/>
  <c r="AW691" i="15" s="1"/>
  <c r="AV690" i="16" s="1"/>
  <c r="AE690" i="16"/>
  <c r="AI689" i="15"/>
  <c r="AW689" i="15" s="1"/>
  <c r="AV688" i="16" s="1"/>
  <c r="AE688" i="16"/>
  <c r="AI687" i="15"/>
  <c r="AW687" i="15" s="1"/>
  <c r="AV686" i="16" s="1"/>
  <c r="AE686" i="16"/>
  <c r="AI685" i="15"/>
  <c r="AW685" i="15" s="1"/>
  <c r="AV684" i="16" s="1"/>
  <c r="AE684" i="16"/>
  <c r="AI683" i="15"/>
  <c r="AW683" i="15" s="1"/>
  <c r="AV682" i="16" s="1"/>
  <c r="AE682" i="16"/>
  <c r="AI681" i="15"/>
  <c r="AW681" i="15" s="1"/>
  <c r="AV680" i="16" s="1"/>
  <c r="AE680" i="16"/>
  <c r="AI679" i="15"/>
  <c r="AW679" i="15" s="1"/>
  <c r="AV678" i="16" s="1"/>
  <c r="AE678" i="16"/>
  <c r="AI677" i="15"/>
  <c r="AW677" i="15" s="1"/>
  <c r="AV676" i="16" s="1"/>
  <c r="AE676" i="16"/>
  <c r="AI675" i="15"/>
  <c r="AW675" i="15" s="1"/>
  <c r="AV674" i="16" s="1"/>
  <c r="AE674" i="16"/>
  <c r="AI673" i="15"/>
  <c r="AW673" i="15" s="1"/>
  <c r="AV672" i="16" s="1"/>
  <c r="AE672" i="16"/>
  <c r="AI671" i="15"/>
  <c r="AW671" i="15" s="1"/>
  <c r="AV670" i="16" s="1"/>
  <c r="AE670" i="16"/>
  <c r="AI669" i="15"/>
  <c r="AW669" i="15" s="1"/>
  <c r="AV668" i="16" s="1"/>
  <c r="AE668" i="16"/>
  <c r="AI667" i="15"/>
  <c r="AW667" i="15" s="1"/>
  <c r="AV666" i="16" s="1"/>
  <c r="AE666" i="16"/>
  <c r="AI665" i="15"/>
  <c r="AW665" i="15" s="1"/>
  <c r="AV664" i="16" s="1"/>
  <c r="AE664" i="16"/>
  <c r="AI663" i="15"/>
  <c r="AW663" i="15" s="1"/>
  <c r="AV662" i="16" s="1"/>
  <c r="AE662" i="16"/>
  <c r="AI661" i="15"/>
  <c r="AW661" i="15" s="1"/>
  <c r="AV660" i="16" s="1"/>
  <c r="AE660" i="16"/>
  <c r="AI659" i="15"/>
  <c r="AW659" i="15" s="1"/>
  <c r="AV658" i="16" s="1"/>
  <c r="AE658" i="16"/>
  <c r="AI657" i="15"/>
  <c r="AW657" i="15" s="1"/>
  <c r="AV656" i="16" s="1"/>
  <c r="AE656" i="16"/>
  <c r="AI655" i="15"/>
  <c r="AW655" i="15" s="1"/>
  <c r="AV654" i="16" s="1"/>
  <c r="AE654" i="16"/>
  <c r="AI653" i="15"/>
  <c r="AW653" i="15" s="1"/>
  <c r="AV652" i="16" s="1"/>
  <c r="AE652" i="16"/>
  <c r="AI651" i="15"/>
  <c r="AW651" i="15" s="1"/>
  <c r="AV650" i="16" s="1"/>
  <c r="AE650" i="16"/>
  <c r="AI649" i="15"/>
  <c r="AW649" i="15" s="1"/>
  <c r="AV648" i="16" s="1"/>
  <c r="AE648" i="16"/>
  <c r="AI647" i="15"/>
  <c r="AW647" i="15" s="1"/>
  <c r="AV646" i="16" s="1"/>
  <c r="AE646" i="16"/>
  <c r="AI645" i="15"/>
  <c r="AW645" i="15" s="1"/>
  <c r="AV644" i="16" s="1"/>
  <c r="AE644" i="16"/>
  <c r="AI643" i="15"/>
  <c r="AW643" i="15" s="1"/>
  <c r="AV642" i="16" s="1"/>
  <c r="AE642" i="16"/>
  <c r="AI641" i="15"/>
  <c r="AW641" i="15" s="1"/>
  <c r="AV640" i="16" s="1"/>
  <c r="AE640" i="16"/>
  <c r="AI639" i="15"/>
  <c r="AW639" i="15" s="1"/>
  <c r="AV638" i="16" s="1"/>
  <c r="AE638" i="16"/>
  <c r="AI637" i="15"/>
  <c r="AW637" i="15" s="1"/>
  <c r="AV636" i="16" s="1"/>
  <c r="AE636" i="16"/>
  <c r="AI635" i="15"/>
  <c r="AW635" i="15" s="1"/>
  <c r="AV634" i="16" s="1"/>
  <c r="AE634" i="16"/>
  <c r="AI633" i="15"/>
  <c r="AW633" i="15" s="1"/>
  <c r="AV632" i="16" s="1"/>
  <c r="AE632" i="16"/>
  <c r="AI631" i="15"/>
  <c r="AW631" i="15" s="1"/>
  <c r="AV630" i="16" s="1"/>
  <c r="AE630" i="16"/>
  <c r="AI629" i="15"/>
  <c r="AW629" i="15" s="1"/>
  <c r="AV628" i="16" s="1"/>
  <c r="AE628" i="16"/>
  <c r="AI627" i="15"/>
  <c r="AW627" i="15" s="1"/>
  <c r="AV626" i="16" s="1"/>
  <c r="AE626" i="16"/>
  <c r="AI625" i="15"/>
  <c r="AW625" i="15" s="1"/>
  <c r="AV624" i="16" s="1"/>
  <c r="AE624" i="16"/>
  <c r="AI623" i="15"/>
  <c r="AW623" i="15" s="1"/>
  <c r="AV622" i="16" s="1"/>
  <c r="AE622" i="16"/>
  <c r="AI621" i="15"/>
  <c r="AW621" i="15" s="1"/>
  <c r="AV620" i="16" s="1"/>
  <c r="AE620" i="16"/>
  <c r="AI619" i="15"/>
  <c r="AW619" i="15" s="1"/>
  <c r="AV618" i="16" s="1"/>
  <c r="AE618" i="16"/>
  <c r="AI617" i="15"/>
  <c r="AW617" i="15" s="1"/>
  <c r="AV616" i="16" s="1"/>
  <c r="AE616" i="16"/>
  <c r="AI615" i="15"/>
  <c r="AW615" i="15" s="1"/>
  <c r="AV614" i="16" s="1"/>
  <c r="AE614" i="16"/>
  <c r="AI613" i="15"/>
  <c r="AW613" i="15" s="1"/>
  <c r="AV612" i="16" s="1"/>
  <c r="AE612" i="16"/>
  <c r="AI611" i="15"/>
  <c r="AW611" i="15" s="1"/>
  <c r="AV610" i="16" s="1"/>
  <c r="AE610" i="16"/>
  <c r="AI609" i="15"/>
  <c r="AW609" i="15" s="1"/>
  <c r="AV608" i="16" s="1"/>
  <c r="AE608" i="16"/>
  <c r="AI607" i="15"/>
  <c r="AW607" i="15" s="1"/>
  <c r="AV606" i="16" s="1"/>
  <c r="AE606" i="16"/>
  <c r="AI605" i="15"/>
  <c r="AW605" i="15" s="1"/>
  <c r="AV604" i="16" s="1"/>
  <c r="AE604" i="16"/>
  <c r="AI603" i="15"/>
  <c r="AW603" i="15" s="1"/>
  <c r="AV602" i="16" s="1"/>
  <c r="AE602" i="16"/>
  <c r="AI601" i="15"/>
  <c r="AW601" i="15" s="1"/>
  <c r="AV600" i="16" s="1"/>
  <c r="AE600" i="16"/>
  <c r="AI599" i="15"/>
  <c r="AW599" i="15" s="1"/>
  <c r="AV598" i="16" s="1"/>
  <c r="AE598" i="16"/>
  <c r="AI597" i="15"/>
  <c r="AW597" i="15" s="1"/>
  <c r="AV596" i="16" s="1"/>
  <c r="AE596" i="16"/>
  <c r="AI595" i="15"/>
  <c r="AW595" i="15" s="1"/>
  <c r="AV594" i="16" s="1"/>
  <c r="AE594" i="16"/>
  <c r="AI593" i="15"/>
  <c r="AW593" i="15" s="1"/>
  <c r="AV592" i="16" s="1"/>
  <c r="AE592" i="16"/>
  <c r="AI591" i="15"/>
  <c r="AW591" i="15" s="1"/>
  <c r="AV590" i="16" s="1"/>
  <c r="AE590" i="16"/>
  <c r="AI589" i="15"/>
  <c r="AW589" i="15" s="1"/>
  <c r="AV588" i="16" s="1"/>
  <c r="AE588" i="16"/>
  <c r="AI587" i="15"/>
  <c r="AW587" i="15" s="1"/>
  <c r="AV586" i="16" s="1"/>
  <c r="AE586" i="16"/>
  <c r="AI585" i="15"/>
  <c r="AW585" i="15" s="1"/>
  <c r="AV584" i="16" s="1"/>
  <c r="AE584" i="16"/>
  <c r="AI583" i="15"/>
  <c r="AW583" i="15" s="1"/>
  <c r="AV582" i="16" s="1"/>
  <c r="AE582" i="16"/>
  <c r="AI581" i="15"/>
  <c r="AW581" i="15" s="1"/>
  <c r="AV580" i="16" s="1"/>
  <c r="AE580" i="16"/>
  <c r="AI579" i="15"/>
  <c r="AW579" i="15" s="1"/>
  <c r="AV578" i="16" s="1"/>
  <c r="AE578" i="16"/>
  <c r="AI577" i="15"/>
  <c r="AW577" i="15" s="1"/>
  <c r="AV576" i="16" s="1"/>
  <c r="AE576" i="16"/>
  <c r="AI575" i="15"/>
  <c r="AW575" i="15" s="1"/>
  <c r="AV574" i="16" s="1"/>
  <c r="AE574" i="16"/>
  <c r="AI573" i="15"/>
  <c r="AW573" i="15" s="1"/>
  <c r="AV572" i="16" s="1"/>
  <c r="AE572" i="16"/>
  <c r="AI571" i="15"/>
  <c r="AW571" i="15" s="1"/>
  <c r="AV570" i="16" s="1"/>
  <c r="AE570" i="16"/>
  <c r="AI569" i="15"/>
  <c r="AW569" i="15" s="1"/>
  <c r="AV568" i="16" s="1"/>
  <c r="AE568" i="16"/>
  <c r="AI566" i="15"/>
  <c r="AW566" i="15" s="1"/>
  <c r="AV565" i="16" s="1"/>
  <c r="AE565" i="16"/>
  <c r="AI564" i="15"/>
  <c r="AE563" i="16"/>
  <c r="AI562" i="15"/>
  <c r="AW562" i="15" s="1"/>
  <c r="AV561" i="16" s="1"/>
  <c r="AE561" i="16"/>
  <c r="AI560" i="15"/>
  <c r="AE559" i="16"/>
  <c r="AI558" i="15"/>
  <c r="AW558" i="15" s="1"/>
  <c r="AV557" i="16" s="1"/>
  <c r="AE557" i="16"/>
  <c r="AI556" i="15"/>
  <c r="AE555" i="16"/>
  <c r="AI554" i="15"/>
  <c r="AW554" i="15" s="1"/>
  <c r="AV553" i="16" s="1"/>
  <c r="AE553" i="16"/>
  <c r="AI552" i="15"/>
  <c r="AE551" i="16"/>
  <c r="AI550" i="15"/>
  <c r="AW550" i="15" s="1"/>
  <c r="AV549" i="16" s="1"/>
  <c r="AE549" i="16"/>
  <c r="AI548" i="15"/>
  <c r="AE547" i="16"/>
  <c r="AI546" i="15"/>
  <c r="AW546" i="15" s="1"/>
  <c r="AV545" i="16" s="1"/>
  <c r="AE545" i="16"/>
  <c r="AI544" i="15"/>
  <c r="AE543" i="16"/>
  <c r="AI542" i="15"/>
  <c r="AW542" i="15" s="1"/>
  <c r="AV541" i="16" s="1"/>
  <c r="AE541" i="16"/>
  <c r="AI540" i="15"/>
  <c r="AE539" i="16"/>
  <c r="AI538" i="15"/>
  <c r="AW538" i="15" s="1"/>
  <c r="AV537" i="16" s="1"/>
  <c r="AE537" i="16"/>
  <c r="AI536" i="15"/>
  <c r="AE535" i="16"/>
  <c r="AI534" i="15"/>
  <c r="AW534" i="15" s="1"/>
  <c r="AV533" i="16" s="1"/>
  <c r="AE533" i="16"/>
  <c r="AI532" i="15"/>
  <c r="AE531" i="16"/>
  <c r="AI529" i="15"/>
  <c r="AW529" i="15" s="1"/>
  <c r="AV528" i="16" s="1"/>
  <c r="AE528" i="16"/>
  <c r="AI527" i="15"/>
  <c r="AW527" i="15" s="1"/>
  <c r="AV526" i="16" s="1"/>
  <c r="AE526" i="16"/>
  <c r="AI525" i="15"/>
  <c r="AW525" i="15" s="1"/>
  <c r="AV524" i="16" s="1"/>
  <c r="AE524" i="16"/>
  <c r="AI523" i="15"/>
  <c r="AW523" i="15" s="1"/>
  <c r="AV522" i="16" s="1"/>
  <c r="AE522" i="16"/>
  <c r="AI520" i="15"/>
  <c r="AE519" i="16"/>
  <c r="AI518" i="15"/>
  <c r="AW518" i="15" s="1"/>
  <c r="AV517" i="16" s="1"/>
  <c r="AE517" i="16"/>
  <c r="AI516" i="15"/>
  <c r="AE515" i="16"/>
  <c r="AI514" i="15"/>
  <c r="AW514" i="15" s="1"/>
  <c r="AV513" i="16" s="1"/>
  <c r="AE513" i="16"/>
  <c r="AI512" i="15"/>
  <c r="AE511" i="16"/>
  <c r="AI510" i="15"/>
  <c r="AW510" i="15" s="1"/>
  <c r="AV509" i="16" s="1"/>
  <c r="AE509" i="16"/>
  <c r="AI508" i="15"/>
  <c r="AE507" i="16"/>
  <c r="AI506" i="15"/>
  <c r="AW506" i="15" s="1"/>
  <c r="AV505" i="16" s="1"/>
  <c r="AE505" i="16"/>
  <c r="AI504" i="15"/>
  <c r="AE503" i="16"/>
  <c r="AI502" i="15"/>
  <c r="AW502" i="15" s="1"/>
  <c r="AV501" i="16" s="1"/>
  <c r="AE501" i="16"/>
  <c r="AI500" i="15"/>
  <c r="AE499" i="16"/>
  <c r="AI498" i="15"/>
  <c r="AW498" i="15" s="1"/>
  <c r="AV497" i="16" s="1"/>
  <c r="AE497" i="16"/>
  <c r="AI496" i="15"/>
  <c r="AE495" i="16"/>
  <c r="AI494" i="15"/>
  <c r="AW494" i="15" s="1"/>
  <c r="AV493" i="16" s="1"/>
  <c r="AE493" i="16"/>
  <c r="AI492" i="15"/>
  <c r="AE491" i="16"/>
  <c r="AI490" i="15"/>
  <c r="AW490" i="15" s="1"/>
  <c r="AV489" i="16" s="1"/>
  <c r="AE489" i="16"/>
  <c r="AI488" i="15"/>
  <c r="AE487" i="16"/>
  <c r="AI486" i="15"/>
  <c r="AW486" i="15" s="1"/>
  <c r="AV485" i="16" s="1"/>
  <c r="AE485" i="16"/>
  <c r="AI484" i="15"/>
  <c r="AE483" i="16"/>
  <c r="AI482" i="15"/>
  <c r="AW482" i="15" s="1"/>
  <c r="AV481" i="16" s="1"/>
  <c r="AE481" i="16"/>
  <c r="AI480" i="15"/>
  <c r="AE479" i="16"/>
  <c r="AI478" i="15"/>
  <c r="AW478" i="15" s="1"/>
  <c r="AV477" i="16" s="1"/>
  <c r="AE477" i="16"/>
  <c r="AI476" i="15"/>
  <c r="AE475" i="16"/>
  <c r="AI474" i="15"/>
  <c r="AW474" i="15" s="1"/>
  <c r="AV473" i="16" s="1"/>
  <c r="AE473" i="16"/>
  <c r="AI472" i="15"/>
  <c r="AE471" i="16"/>
  <c r="AI470" i="15"/>
  <c r="AW470" i="15" s="1"/>
  <c r="AV469" i="16" s="1"/>
  <c r="AE469" i="16"/>
  <c r="AI468" i="15"/>
  <c r="AE467" i="16"/>
  <c r="AI466" i="15"/>
  <c r="AW466" i="15" s="1"/>
  <c r="AV465" i="16" s="1"/>
  <c r="AE465" i="16"/>
  <c r="AI464" i="15"/>
  <c r="AE463" i="16"/>
  <c r="AI462" i="15"/>
  <c r="AW462" i="15" s="1"/>
  <c r="AV461" i="16" s="1"/>
  <c r="AE461" i="16"/>
  <c r="AI460" i="15"/>
  <c r="AE459" i="16"/>
  <c r="AI458" i="15"/>
  <c r="AW458" i="15" s="1"/>
  <c r="AV457" i="16" s="1"/>
  <c r="AE457" i="16"/>
  <c r="AI456" i="15"/>
  <c r="AE455" i="16"/>
  <c r="AI454" i="15"/>
  <c r="AW454" i="15" s="1"/>
  <c r="AV453" i="16" s="1"/>
  <c r="AE453" i="16"/>
  <c r="AI452" i="15"/>
  <c r="AE451" i="16"/>
  <c r="AI450" i="15"/>
  <c r="AW450" i="15" s="1"/>
  <c r="AV449" i="16" s="1"/>
  <c r="AE449" i="16"/>
  <c r="AI448" i="15"/>
  <c r="AE447" i="16"/>
  <c r="AI446" i="15"/>
  <c r="AW446" i="15" s="1"/>
  <c r="AV445" i="16" s="1"/>
  <c r="AE445" i="16"/>
  <c r="AI444" i="15"/>
  <c r="AE443" i="16"/>
  <c r="AI442" i="15"/>
  <c r="AW442" i="15" s="1"/>
  <c r="AV441" i="16" s="1"/>
  <c r="AE441" i="16"/>
  <c r="AI440" i="15"/>
  <c r="AE439" i="16"/>
  <c r="AI438" i="15"/>
  <c r="AW438" i="15" s="1"/>
  <c r="AV437" i="16" s="1"/>
  <c r="AE437" i="16"/>
  <c r="AI436" i="15"/>
  <c r="AE435" i="16"/>
  <c r="AI434" i="15"/>
  <c r="AW434" i="15" s="1"/>
  <c r="AV433" i="16" s="1"/>
  <c r="AE433" i="16"/>
  <c r="AI432" i="15"/>
  <c r="AE431" i="16"/>
  <c r="AI430" i="15"/>
  <c r="AW430" i="15" s="1"/>
  <c r="AV429" i="16" s="1"/>
  <c r="AE429" i="16"/>
  <c r="AI428" i="15"/>
  <c r="AE427" i="16"/>
  <c r="AI426" i="15"/>
  <c r="AW426" i="15" s="1"/>
  <c r="AV425" i="16" s="1"/>
  <c r="AE425" i="16"/>
  <c r="AI424" i="15"/>
  <c r="AE423" i="16"/>
  <c r="AI422" i="15"/>
  <c r="AW422" i="15" s="1"/>
  <c r="AV421" i="16" s="1"/>
  <c r="AE421" i="16"/>
  <c r="AI420" i="15"/>
  <c r="AE419" i="16"/>
  <c r="AI418" i="15"/>
  <c r="AW418" i="15" s="1"/>
  <c r="AV417" i="16" s="1"/>
  <c r="AE417" i="16"/>
  <c r="AI416" i="15"/>
  <c r="AE415" i="16"/>
  <c r="AI414" i="15"/>
  <c r="AW414" i="15" s="1"/>
  <c r="AV413" i="16" s="1"/>
  <c r="AE413" i="16"/>
  <c r="AI412" i="15"/>
  <c r="AE411" i="16"/>
  <c r="AI410" i="15"/>
  <c r="AW410" i="15" s="1"/>
  <c r="AV409" i="16" s="1"/>
  <c r="AE409" i="16"/>
  <c r="AI408" i="15"/>
  <c r="AE407" i="16"/>
  <c r="AI406" i="15"/>
  <c r="AW406" i="15" s="1"/>
  <c r="AV405" i="16" s="1"/>
  <c r="AE405" i="16"/>
  <c r="AI404" i="15"/>
  <c r="AW404" i="15" s="1"/>
  <c r="AV403" i="16" s="1"/>
  <c r="AE403" i="16"/>
  <c r="AI402" i="15"/>
  <c r="AW402" i="15" s="1"/>
  <c r="AV401" i="16" s="1"/>
  <c r="AE401" i="16"/>
  <c r="AI400" i="15"/>
  <c r="AW400" i="15" s="1"/>
  <c r="AV399" i="16" s="1"/>
  <c r="AE399" i="16"/>
  <c r="AI398" i="15"/>
  <c r="AW398" i="15" s="1"/>
  <c r="AV397" i="16" s="1"/>
  <c r="AE397" i="16"/>
  <c r="AI396" i="15"/>
  <c r="AE395" i="16"/>
  <c r="AI394" i="15"/>
  <c r="AW394" i="15" s="1"/>
  <c r="AV393" i="16" s="1"/>
  <c r="AE393" i="16"/>
  <c r="AI392" i="15"/>
  <c r="AE391" i="16"/>
  <c r="AI390" i="15"/>
  <c r="AW390" i="15" s="1"/>
  <c r="AV389" i="16" s="1"/>
  <c r="AE389" i="16"/>
  <c r="AI388" i="15"/>
  <c r="AW388" i="15" s="1"/>
  <c r="AV387" i="16" s="1"/>
  <c r="AE387" i="16"/>
  <c r="AI386" i="15"/>
  <c r="AW386" i="15" s="1"/>
  <c r="AV385" i="16" s="1"/>
  <c r="AE385" i="16"/>
  <c r="AI384" i="15"/>
  <c r="AE383" i="16"/>
  <c r="AI382" i="15"/>
  <c r="AW382" i="15" s="1"/>
  <c r="AV381" i="16" s="1"/>
  <c r="AE381" i="16"/>
  <c r="AI380" i="15"/>
  <c r="AE379" i="16"/>
  <c r="AI378" i="15"/>
  <c r="AW378" i="15" s="1"/>
  <c r="AV377" i="16" s="1"/>
  <c r="AE377" i="16"/>
  <c r="AI376" i="15"/>
  <c r="AE375" i="16"/>
  <c r="AI374" i="15"/>
  <c r="AW374" i="15" s="1"/>
  <c r="AV373" i="16" s="1"/>
  <c r="AE373" i="16"/>
  <c r="AI372" i="15"/>
  <c r="AW372" i="15" s="1"/>
  <c r="AV371" i="16" s="1"/>
  <c r="AE371" i="16"/>
  <c r="AI370" i="15"/>
  <c r="AW370" i="15" s="1"/>
  <c r="AV369" i="16" s="1"/>
  <c r="AE369" i="16"/>
  <c r="AI368" i="15"/>
  <c r="AW368" i="15" s="1"/>
  <c r="AV367" i="16" s="1"/>
  <c r="AE367" i="16"/>
  <c r="AI366" i="15"/>
  <c r="AW366" i="15" s="1"/>
  <c r="AV365" i="16" s="1"/>
  <c r="AE365" i="16"/>
  <c r="AI364" i="15"/>
  <c r="AW364" i="15" s="1"/>
  <c r="AV363" i="16" s="1"/>
  <c r="AE363" i="16"/>
  <c r="AI362" i="15"/>
  <c r="AW362" i="15" s="1"/>
  <c r="AV361" i="16" s="1"/>
  <c r="AE361" i="16"/>
  <c r="AI360" i="15"/>
  <c r="AE359" i="16"/>
  <c r="AI358" i="15"/>
  <c r="AW358" i="15" s="1"/>
  <c r="AV357" i="16" s="1"/>
  <c r="AE357" i="16"/>
  <c r="AI356" i="15"/>
  <c r="AW356" i="15" s="1"/>
  <c r="AV355" i="16" s="1"/>
  <c r="AE355" i="16"/>
  <c r="AI354" i="15"/>
  <c r="AW354" i="15" s="1"/>
  <c r="AV353" i="16" s="1"/>
  <c r="AE353" i="16"/>
  <c r="AI352" i="15"/>
  <c r="AE351" i="16"/>
  <c r="AI350" i="15"/>
  <c r="AW350" i="15" s="1"/>
  <c r="AV349" i="16" s="1"/>
  <c r="AE349" i="16"/>
  <c r="AI348" i="15"/>
  <c r="AE347" i="16"/>
  <c r="AI346" i="15"/>
  <c r="AW346" i="15" s="1"/>
  <c r="AV345" i="16" s="1"/>
  <c r="AE345" i="16"/>
  <c r="AI344" i="15"/>
  <c r="AE343" i="16"/>
  <c r="AI342" i="15"/>
  <c r="AW342" i="15" s="1"/>
  <c r="AV341" i="16" s="1"/>
  <c r="AE341" i="16"/>
  <c r="AI340" i="15"/>
  <c r="AW340" i="15" s="1"/>
  <c r="AV339" i="16" s="1"/>
  <c r="AE339" i="16"/>
  <c r="AI338" i="15"/>
  <c r="AW338" i="15" s="1"/>
  <c r="AV337" i="16" s="1"/>
  <c r="AE337" i="16"/>
  <c r="AI336" i="15"/>
  <c r="AW336" i="15" s="1"/>
  <c r="AV335" i="16" s="1"/>
  <c r="AE335" i="16"/>
  <c r="AI334" i="15"/>
  <c r="AW334" i="15" s="1"/>
  <c r="AV333" i="16" s="1"/>
  <c r="AE333" i="16"/>
  <c r="AI332" i="15"/>
  <c r="AE331" i="16"/>
  <c r="AI330" i="15"/>
  <c r="AW330" i="15" s="1"/>
  <c r="AV329" i="16" s="1"/>
  <c r="AE329" i="16"/>
  <c r="AI328" i="15"/>
  <c r="AE327" i="16"/>
  <c r="AI326" i="15"/>
  <c r="AW326" i="15" s="1"/>
  <c r="AV325" i="16" s="1"/>
  <c r="AE325" i="16"/>
  <c r="AI324" i="15"/>
  <c r="AW324" i="15" s="1"/>
  <c r="AV323" i="16" s="1"/>
  <c r="AE323" i="16"/>
  <c r="AI322" i="15"/>
  <c r="AW322" i="15" s="1"/>
  <c r="AV321" i="16" s="1"/>
  <c r="AE321" i="16"/>
  <c r="AI320" i="15"/>
  <c r="AE319" i="16"/>
  <c r="AI318" i="15"/>
  <c r="AW318" i="15" s="1"/>
  <c r="AV317" i="16" s="1"/>
  <c r="AE317" i="16"/>
  <c r="AI316" i="15"/>
  <c r="AE315" i="16"/>
  <c r="AI314" i="15"/>
  <c r="AW314" i="15" s="1"/>
  <c r="AV313" i="16" s="1"/>
  <c r="AE313" i="16"/>
  <c r="AI312" i="15"/>
  <c r="AE311" i="16"/>
  <c r="AI310" i="15"/>
  <c r="AW310" i="15" s="1"/>
  <c r="AV309" i="16" s="1"/>
  <c r="AE309" i="16"/>
  <c r="AI308" i="15"/>
  <c r="AW308" i="15" s="1"/>
  <c r="AV307" i="16" s="1"/>
  <c r="AE307" i="16"/>
  <c r="AI306" i="15"/>
  <c r="AW306" i="15" s="1"/>
  <c r="AV305" i="16" s="1"/>
  <c r="AE305" i="16"/>
  <c r="AI304" i="15"/>
  <c r="AW304" i="15" s="1"/>
  <c r="AV303" i="16" s="1"/>
  <c r="AE303" i="16"/>
  <c r="AI302" i="15"/>
  <c r="CF301" i="16" s="1"/>
  <c r="AE301" i="16"/>
  <c r="AI300" i="15"/>
  <c r="AE299" i="16"/>
  <c r="AI298" i="15"/>
  <c r="AW298" i="15" s="1"/>
  <c r="AV297" i="16" s="1"/>
  <c r="AE297" i="16"/>
  <c r="AI296" i="15"/>
  <c r="AE295" i="16"/>
  <c r="AI294" i="15"/>
  <c r="AW294" i="15" s="1"/>
  <c r="AV293" i="16" s="1"/>
  <c r="AE293" i="16"/>
  <c r="AI292" i="15"/>
  <c r="AW292" i="15" s="1"/>
  <c r="AV291" i="16" s="1"/>
  <c r="AE291" i="16"/>
  <c r="AI290" i="15"/>
  <c r="AW290" i="15" s="1"/>
  <c r="AV289" i="16" s="1"/>
  <c r="AE289" i="16"/>
  <c r="AI288" i="15"/>
  <c r="AW288" i="15" s="1"/>
  <c r="AV287" i="16" s="1"/>
  <c r="AE287" i="16"/>
  <c r="AI286" i="15"/>
  <c r="AW286" i="15" s="1"/>
  <c r="AV285" i="16" s="1"/>
  <c r="AE285" i="16"/>
  <c r="AI284" i="15"/>
  <c r="AW284" i="15" s="1"/>
  <c r="AV283" i="16" s="1"/>
  <c r="AE283" i="16"/>
  <c r="AI282" i="15"/>
  <c r="AE281" i="16"/>
  <c r="AI280" i="15"/>
  <c r="AW280" i="15" s="1"/>
  <c r="AV279" i="16" s="1"/>
  <c r="AE279" i="16"/>
  <c r="AI278" i="15"/>
  <c r="AW278" i="15" s="1"/>
  <c r="AV277" i="16" s="1"/>
  <c r="AE277" i="16"/>
  <c r="AI276" i="15"/>
  <c r="AW276" i="15" s="1"/>
  <c r="AV275" i="16" s="1"/>
  <c r="AE275" i="16"/>
  <c r="AI274" i="15"/>
  <c r="AW274" i="15" s="1"/>
  <c r="AV273" i="16" s="1"/>
  <c r="AE273" i="16"/>
  <c r="AI272" i="15"/>
  <c r="AW272" i="15" s="1"/>
  <c r="AV271" i="16" s="1"/>
  <c r="AE271" i="16"/>
  <c r="AI270" i="15"/>
  <c r="AW270" i="15" s="1"/>
  <c r="AV269" i="16" s="1"/>
  <c r="AE269" i="16"/>
  <c r="AI268" i="15"/>
  <c r="AW268" i="15" s="1"/>
  <c r="AV267" i="16" s="1"/>
  <c r="AE267" i="16"/>
  <c r="AI266" i="15"/>
  <c r="AW266" i="15" s="1"/>
  <c r="AV265" i="16" s="1"/>
  <c r="AE265" i="16"/>
  <c r="AI264" i="15"/>
  <c r="AW264" i="15" s="1"/>
  <c r="AV263" i="16" s="1"/>
  <c r="AE263" i="16"/>
  <c r="AI262" i="15"/>
  <c r="AW262" i="15" s="1"/>
  <c r="AV261" i="16" s="1"/>
  <c r="AE261" i="16"/>
  <c r="AI260" i="15"/>
  <c r="AW260" i="15" s="1"/>
  <c r="AV259" i="16" s="1"/>
  <c r="AE259" i="16"/>
  <c r="AI258" i="15"/>
  <c r="AW258" i="15" s="1"/>
  <c r="AV257" i="16" s="1"/>
  <c r="AE257" i="16"/>
  <c r="AI256" i="15"/>
  <c r="AW256" i="15" s="1"/>
  <c r="AV255" i="16" s="1"/>
  <c r="AE255" i="16"/>
  <c r="AI254" i="15"/>
  <c r="AW254" i="15" s="1"/>
  <c r="AV253" i="16" s="1"/>
  <c r="AE253" i="16"/>
  <c r="AI252" i="15"/>
  <c r="AW252" i="15" s="1"/>
  <c r="AV251" i="16" s="1"/>
  <c r="AE251" i="16"/>
  <c r="AI250" i="15"/>
  <c r="AW250" i="15" s="1"/>
  <c r="AV249" i="16" s="1"/>
  <c r="AE249" i="16"/>
  <c r="AI248" i="15"/>
  <c r="AW248" i="15" s="1"/>
  <c r="AV247" i="16" s="1"/>
  <c r="AE247" i="16"/>
  <c r="AI246" i="15"/>
  <c r="AW246" i="15" s="1"/>
  <c r="AV245" i="16" s="1"/>
  <c r="AE245" i="16"/>
  <c r="AI244" i="15"/>
  <c r="AW244" i="15" s="1"/>
  <c r="AV243" i="16" s="1"/>
  <c r="AE243" i="16"/>
  <c r="AI786" i="15"/>
  <c r="AW786" i="15" s="1"/>
  <c r="AV785" i="16" s="1"/>
  <c r="AE785" i="16"/>
  <c r="AI240" i="15"/>
  <c r="AW240" i="15" s="1"/>
  <c r="AV239" i="16" s="1"/>
  <c r="AE239" i="16"/>
  <c r="AI237" i="15"/>
  <c r="AW237" i="15" s="1"/>
  <c r="AV236" i="16" s="1"/>
  <c r="AE236" i="16"/>
  <c r="AI228" i="15"/>
  <c r="AW228" i="15" s="1"/>
  <c r="AV227" i="16" s="1"/>
  <c r="AE227" i="16"/>
  <c r="AI218" i="15"/>
  <c r="AW218" i="15" s="1"/>
  <c r="AV217" i="16" s="1"/>
  <c r="AE217" i="16"/>
  <c r="AI212" i="15"/>
  <c r="AW212" i="15" s="1"/>
  <c r="AV211" i="16" s="1"/>
  <c r="AE211" i="16"/>
  <c r="AI204" i="15"/>
  <c r="AW204" i="15" s="1"/>
  <c r="AV203" i="16" s="1"/>
  <c r="AE203" i="16"/>
  <c r="AI198" i="15"/>
  <c r="AW198" i="15" s="1"/>
  <c r="AV197" i="16" s="1"/>
  <c r="AE197" i="16"/>
  <c r="AI190" i="15"/>
  <c r="AW190" i="15" s="1"/>
  <c r="AV189" i="16" s="1"/>
  <c r="AE189" i="16"/>
  <c r="AI168" i="15"/>
  <c r="AW168" i="15" s="1"/>
  <c r="AV167" i="16" s="1"/>
  <c r="AE167" i="16"/>
  <c r="AI157" i="15"/>
  <c r="AW157" i="15" s="1"/>
  <c r="AV156" i="16" s="1"/>
  <c r="AE156" i="16"/>
  <c r="AI154" i="15"/>
  <c r="AW154" i="15" s="1"/>
  <c r="AV153" i="16" s="1"/>
  <c r="AE153" i="16"/>
  <c r="AI143" i="15"/>
  <c r="AW143" i="15" s="1"/>
  <c r="AV142" i="16" s="1"/>
  <c r="AE142" i="16"/>
  <c r="AI137" i="15"/>
  <c r="AW137" i="15" s="1"/>
  <c r="AV136" i="16" s="1"/>
  <c r="AE136" i="16"/>
  <c r="AI133" i="15"/>
  <c r="AW133" i="15" s="1"/>
  <c r="AV132" i="16" s="1"/>
  <c r="AE132" i="16"/>
  <c r="AI125" i="15"/>
  <c r="AW125" i="15" s="1"/>
  <c r="AV124" i="16" s="1"/>
  <c r="AE124" i="16"/>
  <c r="AI111" i="15"/>
  <c r="AW111" i="15" s="1"/>
  <c r="AV110" i="16" s="1"/>
  <c r="AE110" i="16"/>
  <c r="AI107" i="15"/>
  <c r="AW107" i="15" s="1"/>
  <c r="AV106" i="16" s="1"/>
  <c r="AE106" i="16"/>
  <c r="AI100" i="15"/>
  <c r="AW100" i="15" s="1"/>
  <c r="AV99" i="16" s="1"/>
  <c r="AE99" i="16"/>
  <c r="AI95" i="15"/>
  <c r="AW95" i="15" s="1"/>
  <c r="AV94" i="16" s="1"/>
  <c r="AE94" i="16"/>
  <c r="AI84" i="15"/>
  <c r="AW84" i="15" s="1"/>
  <c r="AV83" i="16" s="1"/>
  <c r="AE83" i="16"/>
  <c r="AI79" i="15"/>
  <c r="AW79" i="15" s="1"/>
  <c r="AV78" i="16" s="1"/>
  <c r="AE78" i="16"/>
  <c r="AI75" i="15"/>
  <c r="AW75" i="15" s="1"/>
  <c r="AV74" i="16" s="1"/>
  <c r="AE74" i="16"/>
  <c r="AI71" i="15"/>
  <c r="AW71" i="15" s="1"/>
  <c r="AV70" i="16" s="1"/>
  <c r="AE70" i="16"/>
  <c r="AI64" i="15"/>
  <c r="AW64" i="15" s="1"/>
  <c r="AV63" i="16" s="1"/>
  <c r="AE63" i="16"/>
  <c r="AI53" i="15"/>
  <c r="AW53" i="15" s="1"/>
  <c r="AV52" i="16" s="1"/>
  <c r="AE52" i="16"/>
  <c r="AI33" i="15"/>
  <c r="AW33" i="15" s="1"/>
  <c r="AV32" i="16" s="1"/>
  <c r="AE32" i="16"/>
  <c r="AI22" i="15"/>
  <c r="AW22" i="15" s="1"/>
  <c r="AV21" i="16" s="1"/>
  <c r="AE21" i="16"/>
  <c r="AI790" i="15"/>
  <c r="AW790" i="15" s="1"/>
  <c r="AV789" i="16" s="1"/>
  <c r="AE789" i="16"/>
  <c r="AI784" i="15"/>
  <c r="AW784" i="15" s="1"/>
  <c r="AV783" i="16" s="1"/>
  <c r="AE783" i="16"/>
  <c r="AI779" i="15"/>
  <c r="AW779" i="15" s="1"/>
  <c r="AV778" i="16" s="1"/>
  <c r="AE778" i="16"/>
  <c r="AI776" i="15"/>
  <c r="AW776" i="15" s="1"/>
  <c r="AV775" i="16" s="1"/>
  <c r="AE775" i="16"/>
  <c r="AI773" i="15"/>
  <c r="AW773" i="15" s="1"/>
  <c r="AV772" i="16" s="1"/>
  <c r="AE772" i="16"/>
  <c r="AI568" i="15"/>
  <c r="AW568" i="15" s="1"/>
  <c r="AV567" i="16" s="1"/>
  <c r="AE567" i="16"/>
  <c r="AI521" i="15"/>
  <c r="AW521" i="15" s="1"/>
  <c r="AV520" i="16" s="1"/>
  <c r="AE520" i="16"/>
  <c r="AI241" i="15"/>
  <c r="AW241" i="15" s="1"/>
  <c r="AV240" i="16" s="1"/>
  <c r="AE240" i="16"/>
  <c r="AI236" i="15"/>
  <c r="AW236" i="15" s="1"/>
  <c r="AV235" i="16" s="1"/>
  <c r="AE235" i="16"/>
  <c r="AI233" i="15"/>
  <c r="AW233" i="15" s="1"/>
  <c r="AV232" i="16" s="1"/>
  <c r="AE232" i="16"/>
  <c r="AI231" i="15"/>
  <c r="AW231" i="15" s="1"/>
  <c r="AV230" i="16" s="1"/>
  <c r="AE230" i="16"/>
  <c r="AI227" i="15"/>
  <c r="AW227" i="15" s="1"/>
  <c r="AV226" i="16" s="1"/>
  <c r="AE226" i="16"/>
  <c r="AI225" i="15"/>
  <c r="AW225" i="15" s="1"/>
  <c r="AV224" i="16" s="1"/>
  <c r="AE224" i="16"/>
  <c r="AI222" i="15"/>
  <c r="AW222" i="15" s="1"/>
  <c r="AV221" i="16" s="1"/>
  <c r="AE221" i="16"/>
  <c r="AI220" i="15"/>
  <c r="AW220" i="15" s="1"/>
  <c r="AV219" i="16" s="1"/>
  <c r="AE219" i="16"/>
  <c r="AI214" i="15"/>
  <c r="AW214" i="15" s="1"/>
  <c r="AV213" i="16" s="1"/>
  <c r="AE213" i="16"/>
  <c r="AI208" i="15"/>
  <c r="AW208" i="15" s="1"/>
  <c r="AV207" i="16" s="1"/>
  <c r="AE207" i="16"/>
  <c r="AI206" i="15"/>
  <c r="AW206" i="15" s="1"/>
  <c r="AV205" i="16" s="1"/>
  <c r="AE205" i="16"/>
  <c r="AI203" i="15"/>
  <c r="AW203" i="15" s="1"/>
  <c r="AV202" i="16" s="1"/>
  <c r="AE202" i="16"/>
  <c r="AI195" i="15"/>
  <c r="AW195" i="15" s="1"/>
  <c r="AV194" i="16" s="1"/>
  <c r="AE194" i="16"/>
  <c r="AI193" i="15"/>
  <c r="AW193" i="15" s="1"/>
  <c r="AV192" i="16" s="1"/>
  <c r="AE192" i="16"/>
  <c r="AI186" i="15"/>
  <c r="AW186" i="15" s="1"/>
  <c r="AV185" i="16" s="1"/>
  <c r="AE185" i="16"/>
  <c r="AI184" i="15"/>
  <c r="AW184" i="15" s="1"/>
  <c r="AV183" i="16" s="1"/>
  <c r="AE183" i="16"/>
  <c r="AI182" i="15"/>
  <c r="AW182" i="15" s="1"/>
  <c r="AV181" i="16" s="1"/>
  <c r="AE181" i="16"/>
  <c r="AI180" i="15"/>
  <c r="AW180" i="15" s="1"/>
  <c r="AV179" i="16" s="1"/>
  <c r="AE179" i="16"/>
  <c r="AI178" i="15"/>
  <c r="AW178" i="15" s="1"/>
  <c r="AV177" i="16" s="1"/>
  <c r="AE177" i="16"/>
  <c r="AI176" i="15"/>
  <c r="AW176" i="15" s="1"/>
  <c r="AV175" i="16" s="1"/>
  <c r="AE175" i="16"/>
  <c r="AI170" i="15"/>
  <c r="AW170" i="15" s="1"/>
  <c r="AV169" i="16" s="1"/>
  <c r="AE169" i="16"/>
  <c r="AI167" i="15"/>
  <c r="AW167" i="15" s="1"/>
  <c r="AV166" i="16" s="1"/>
  <c r="AE166" i="16"/>
  <c r="AI164" i="15"/>
  <c r="AW164" i="15" s="1"/>
  <c r="AV163" i="16" s="1"/>
  <c r="AE163" i="16"/>
  <c r="AI153" i="15"/>
  <c r="AW153" i="15" s="1"/>
  <c r="AV152" i="16" s="1"/>
  <c r="AE152" i="16"/>
  <c r="AI150" i="15"/>
  <c r="AW150" i="15" s="1"/>
  <c r="AV149" i="16" s="1"/>
  <c r="AE149" i="16"/>
  <c r="AI144" i="15"/>
  <c r="AW144" i="15" s="1"/>
  <c r="AV143" i="16" s="1"/>
  <c r="AE143" i="16"/>
  <c r="AI140" i="15"/>
  <c r="AW140" i="15" s="1"/>
  <c r="AV139" i="16" s="1"/>
  <c r="AE139" i="16"/>
  <c r="AI134" i="15"/>
  <c r="AW134" i="15" s="1"/>
  <c r="AV133" i="16" s="1"/>
  <c r="AE133" i="16"/>
  <c r="AI131" i="15"/>
  <c r="AW131" i="15" s="1"/>
  <c r="AV130" i="16" s="1"/>
  <c r="AE130" i="16"/>
  <c r="AI120" i="15"/>
  <c r="AW120" i="15" s="1"/>
  <c r="AV119" i="16" s="1"/>
  <c r="AE119" i="16"/>
  <c r="AI113" i="15"/>
  <c r="AW113" i="15" s="1"/>
  <c r="AV112" i="16" s="1"/>
  <c r="AE112" i="16"/>
  <c r="AI106" i="15"/>
  <c r="AW106" i="15" s="1"/>
  <c r="AV105" i="16" s="1"/>
  <c r="AE105" i="16"/>
  <c r="AI101" i="15"/>
  <c r="AW101" i="15" s="1"/>
  <c r="AV100" i="16" s="1"/>
  <c r="AE100" i="16"/>
  <c r="AI94" i="15"/>
  <c r="AW94" i="15" s="1"/>
  <c r="AV93" i="16" s="1"/>
  <c r="AE93" i="16"/>
  <c r="AI90" i="15"/>
  <c r="AW90" i="15" s="1"/>
  <c r="AV89" i="16" s="1"/>
  <c r="AE89" i="16"/>
  <c r="AI88" i="15"/>
  <c r="AW88" i="15" s="1"/>
  <c r="AV87" i="16" s="1"/>
  <c r="AE87" i="16"/>
  <c r="AI81" i="15"/>
  <c r="AW81" i="15" s="1"/>
  <c r="AV80" i="16" s="1"/>
  <c r="AE80" i="16"/>
  <c r="AI74" i="15"/>
  <c r="AW74" i="15" s="1"/>
  <c r="AV73" i="16" s="1"/>
  <c r="AE73" i="16"/>
  <c r="AI70" i="15"/>
  <c r="AW70" i="15" s="1"/>
  <c r="AV69" i="16" s="1"/>
  <c r="AE69" i="16"/>
  <c r="AI65" i="15"/>
  <c r="AW65" i="15" s="1"/>
  <c r="AV64" i="16" s="1"/>
  <c r="AE64" i="16"/>
  <c r="AI57" i="15"/>
  <c r="AW57" i="15" s="1"/>
  <c r="AV56" i="16" s="1"/>
  <c r="AE56" i="16"/>
  <c r="AI51" i="15"/>
  <c r="AW51" i="15" s="1"/>
  <c r="AV50" i="16" s="1"/>
  <c r="AE50" i="16"/>
  <c r="AI43" i="15"/>
  <c r="AW43" i="15" s="1"/>
  <c r="AV42" i="16" s="1"/>
  <c r="AE42" i="16"/>
  <c r="AI34" i="15"/>
  <c r="AW34" i="15" s="1"/>
  <c r="AV33" i="16" s="1"/>
  <c r="AE33" i="16"/>
  <c r="AI25" i="15"/>
  <c r="AW25" i="15" s="1"/>
  <c r="AV24" i="16" s="1"/>
  <c r="AE24" i="16"/>
  <c r="AI18" i="15"/>
  <c r="AW18" i="15" s="1"/>
  <c r="AV17" i="16" s="1"/>
  <c r="AE17" i="16"/>
  <c r="AI11" i="15"/>
  <c r="AW11" i="15" s="1"/>
  <c r="AV10" i="16" s="1"/>
  <c r="AE10" i="16"/>
  <c r="AI191" i="15"/>
  <c r="AW191" i="15" s="1"/>
  <c r="AV190" i="16" s="1"/>
  <c r="AE190" i="16"/>
  <c r="AI159" i="15"/>
  <c r="AW159" i="15" s="1"/>
  <c r="AV158" i="16" s="1"/>
  <c r="AE158" i="16"/>
  <c r="AI148" i="15"/>
  <c r="AW148" i="15" s="1"/>
  <c r="AV147" i="16" s="1"/>
  <c r="AE147" i="16"/>
  <c r="AI138" i="15"/>
  <c r="AW138" i="15" s="1"/>
  <c r="AV137" i="16" s="1"/>
  <c r="AE137" i="16"/>
  <c r="AI123" i="15"/>
  <c r="AW123" i="15" s="1"/>
  <c r="AV122" i="16" s="1"/>
  <c r="AE122" i="16"/>
  <c r="AI117" i="15"/>
  <c r="AW117" i="15" s="1"/>
  <c r="AV116" i="16" s="1"/>
  <c r="AE116" i="16"/>
  <c r="AI115" i="15"/>
  <c r="AW115" i="15" s="1"/>
  <c r="AV114" i="16" s="1"/>
  <c r="AE114" i="16"/>
  <c r="AI110" i="15"/>
  <c r="AW110" i="15" s="1"/>
  <c r="AV109" i="16" s="1"/>
  <c r="AE109" i="16"/>
  <c r="AI103" i="15"/>
  <c r="AW103" i="15" s="1"/>
  <c r="AV102" i="16" s="1"/>
  <c r="AE102" i="16"/>
  <c r="AI98" i="15"/>
  <c r="AW98" i="15" s="1"/>
  <c r="AV97" i="16" s="1"/>
  <c r="AE97" i="16"/>
  <c r="AI92" i="15"/>
  <c r="AW92" i="15" s="1"/>
  <c r="AV91" i="16" s="1"/>
  <c r="AE91" i="16"/>
  <c r="AI86" i="15"/>
  <c r="AW86" i="15" s="1"/>
  <c r="AV85" i="16" s="1"/>
  <c r="AE85" i="16"/>
  <c r="AI78" i="15"/>
  <c r="AW78" i="15" s="1"/>
  <c r="AV77" i="16" s="1"/>
  <c r="AE77" i="16"/>
  <c r="AI67" i="15"/>
  <c r="AW67" i="15" s="1"/>
  <c r="AV66" i="16" s="1"/>
  <c r="AE66" i="16"/>
  <c r="AI62" i="15"/>
  <c r="AW62" i="15" s="1"/>
  <c r="AV61" i="16" s="1"/>
  <c r="AE61" i="16"/>
  <c r="AI60" i="15"/>
  <c r="AW60" i="15" s="1"/>
  <c r="AV59" i="16" s="1"/>
  <c r="AE59" i="16"/>
  <c r="AI54" i="15"/>
  <c r="AW54" i="15" s="1"/>
  <c r="AV53" i="16" s="1"/>
  <c r="AE53" i="16"/>
  <c r="AI49" i="15"/>
  <c r="AW49" i="15" s="1"/>
  <c r="AV48" i="16" s="1"/>
  <c r="AE48" i="16"/>
  <c r="AI47" i="15"/>
  <c r="AW47" i="15" s="1"/>
  <c r="AV46" i="16" s="1"/>
  <c r="AE46" i="16"/>
  <c r="AI39" i="15"/>
  <c r="AW39" i="15" s="1"/>
  <c r="AV38" i="16" s="1"/>
  <c r="AE38" i="16"/>
  <c r="AI28" i="15"/>
  <c r="AW28" i="15" s="1"/>
  <c r="AV27" i="16" s="1"/>
  <c r="AE27" i="16"/>
  <c r="AI21" i="15"/>
  <c r="AW21" i="15" s="1"/>
  <c r="AV20" i="16" s="1"/>
  <c r="AE20" i="16"/>
  <c r="AI16" i="15"/>
  <c r="AW16" i="15" s="1"/>
  <c r="AV15" i="16" s="1"/>
  <c r="AE15" i="16"/>
  <c r="AI9" i="15"/>
  <c r="AW9" i="15" s="1"/>
  <c r="AV8" i="16" s="1"/>
  <c r="AE8" i="16"/>
  <c r="AI782" i="15"/>
  <c r="AW782" i="15" s="1"/>
  <c r="AV781" i="16" s="1"/>
  <c r="AE781" i="16"/>
  <c r="AI216" i="15"/>
  <c r="AW216" i="15" s="1"/>
  <c r="AV215" i="16" s="1"/>
  <c r="AE215" i="16"/>
  <c r="AI199" i="15"/>
  <c r="AW199" i="15" s="1"/>
  <c r="AV198" i="16" s="1"/>
  <c r="AE198" i="16"/>
  <c r="AI128" i="15"/>
  <c r="AW128" i="15" s="1"/>
  <c r="AV127" i="16" s="1"/>
  <c r="AE127" i="16"/>
  <c r="AI41" i="15"/>
  <c r="AW41" i="15" s="1"/>
  <c r="AV40" i="16" s="1"/>
  <c r="AE40" i="16"/>
  <c r="AI12" i="15"/>
  <c r="AW12" i="15" s="1"/>
  <c r="AV11" i="16" s="1"/>
  <c r="AE11" i="16"/>
  <c r="AI171" i="15"/>
  <c r="AW171" i="15" s="1"/>
  <c r="AV170" i="16" s="1"/>
  <c r="AE170" i="16"/>
  <c r="AI145" i="15"/>
  <c r="AW145" i="15" s="1"/>
  <c r="AV144" i="16" s="1"/>
  <c r="AE144" i="16"/>
  <c r="AI45" i="15"/>
  <c r="AW45" i="15" s="1"/>
  <c r="AV44" i="16" s="1"/>
  <c r="AE44" i="16"/>
  <c r="AI30" i="15"/>
  <c r="AW30" i="15" s="1"/>
  <c r="AV29" i="16" s="1"/>
  <c r="AE29" i="16"/>
  <c r="AI816" i="15"/>
  <c r="AW816" i="15" s="1"/>
  <c r="AV815" i="16" s="1"/>
  <c r="AE815" i="16"/>
  <c r="AI812" i="15"/>
  <c r="AW812" i="15" s="1"/>
  <c r="AV811" i="16" s="1"/>
  <c r="AE811" i="16"/>
  <c r="AI808" i="15"/>
  <c r="AW808" i="15" s="1"/>
  <c r="AV807" i="16" s="1"/>
  <c r="AE807" i="16"/>
  <c r="AI804" i="15"/>
  <c r="AW804" i="15" s="1"/>
  <c r="AV803" i="16" s="1"/>
  <c r="AE803" i="16"/>
  <c r="AI800" i="15"/>
  <c r="AW800" i="15" s="1"/>
  <c r="AV799" i="16" s="1"/>
  <c r="AE799" i="16"/>
  <c r="AI796" i="15"/>
  <c r="AW796" i="15" s="1"/>
  <c r="AV795" i="16" s="1"/>
  <c r="AE795" i="16"/>
  <c r="AI792" i="15"/>
  <c r="AW792" i="15" s="1"/>
  <c r="AV791" i="16" s="1"/>
  <c r="AE791" i="16"/>
  <c r="AI770" i="15"/>
  <c r="AW770" i="15" s="1"/>
  <c r="AV769" i="16" s="1"/>
  <c r="AE769" i="16"/>
  <c r="AI766" i="15"/>
  <c r="AW766" i="15" s="1"/>
  <c r="AV765" i="16" s="1"/>
  <c r="AE765" i="16"/>
  <c r="AI762" i="15"/>
  <c r="AW762" i="15" s="1"/>
  <c r="AV761" i="16" s="1"/>
  <c r="AE761" i="16"/>
  <c r="AI758" i="15"/>
  <c r="AW758" i="15" s="1"/>
  <c r="AV757" i="16" s="1"/>
  <c r="AE757" i="16"/>
  <c r="AI754" i="15"/>
  <c r="AW754" i="15" s="1"/>
  <c r="AV753" i="16" s="1"/>
  <c r="AE753" i="16"/>
  <c r="AI750" i="15"/>
  <c r="AW750" i="15" s="1"/>
  <c r="AV749" i="16" s="1"/>
  <c r="AE749" i="16"/>
  <c r="AI746" i="15"/>
  <c r="AW746" i="15" s="1"/>
  <c r="AV745" i="16" s="1"/>
  <c r="AE745" i="16"/>
  <c r="AI740" i="15"/>
  <c r="AW740" i="15" s="1"/>
  <c r="AV739" i="16" s="1"/>
  <c r="AE739" i="16"/>
  <c r="AI736" i="15"/>
  <c r="AW736" i="15" s="1"/>
  <c r="AV735" i="16" s="1"/>
  <c r="AE735" i="16"/>
  <c r="AI732" i="15"/>
  <c r="AW732" i="15" s="1"/>
  <c r="AV731" i="16" s="1"/>
  <c r="AE731" i="16"/>
  <c r="AI728" i="15"/>
  <c r="AW728" i="15" s="1"/>
  <c r="AV727" i="16" s="1"/>
  <c r="AE727" i="16"/>
  <c r="AI726" i="15"/>
  <c r="AW726" i="15" s="1"/>
  <c r="AV725" i="16" s="1"/>
  <c r="AE725" i="16"/>
  <c r="AI722" i="15"/>
  <c r="AW722" i="15" s="1"/>
  <c r="AV721" i="16" s="1"/>
  <c r="AE721" i="16"/>
  <c r="AI716" i="15"/>
  <c r="AW716" i="15" s="1"/>
  <c r="AV715" i="16" s="1"/>
  <c r="AE715" i="16"/>
  <c r="AI712" i="15"/>
  <c r="AW712" i="15" s="1"/>
  <c r="AV711" i="16" s="1"/>
  <c r="AE711" i="16"/>
  <c r="AI706" i="15"/>
  <c r="AW706" i="15" s="1"/>
  <c r="AV705" i="16" s="1"/>
  <c r="AE705" i="16"/>
  <c r="AI702" i="15"/>
  <c r="AW702" i="15" s="1"/>
  <c r="AV701" i="16" s="1"/>
  <c r="AE701" i="16"/>
  <c r="AI698" i="15"/>
  <c r="AW698" i="15" s="1"/>
  <c r="AV697" i="16" s="1"/>
  <c r="AE697" i="16"/>
  <c r="AI694" i="15"/>
  <c r="AW694" i="15" s="1"/>
  <c r="AV693" i="16" s="1"/>
  <c r="AE693" i="16"/>
  <c r="AI690" i="15"/>
  <c r="AW690" i="15" s="1"/>
  <c r="AV689" i="16" s="1"/>
  <c r="AE689" i="16"/>
  <c r="AI686" i="15"/>
  <c r="AW686" i="15" s="1"/>
  <c r="AV685" i="16" s="1"/>
  <c r="AE685" i="16"/>
  <c r="AI680" i="15"/>
  <c r="AW680" i="15" s="1"/>
  <c r="AV679" i="16" s="1"/>
  <c r="AE679" i="16"/>
  <c r="AI676" i="15"/>
  <c r="AW676" i="15" s="1"/>
  <c r="AV675" i="16" s="1"/>
  <c r="AE675" i="16"/>
  <c r="AI672" i="15"/>
  <c r="AW672" i="15" s="1"/>
  <c r="AV671" i="16" s="1"/>
  <c r="AE671" i="16"/>
  <c r="AI668" i="15"/>
  <c r="AW668" i="15" s="1"/>
  <c r="AV667" i="16" s="1"/>
  <c r="AE667" i="16"/>
  <c r="AI664" i="15"/>
  <c r="AW664" i="15" s="1"/>
  <c r="AV663" i="16" s="1"/>
  <c r="AE663" i="16"/>
  <c r="AI660" i="15"/>
  <c r="AW660" i="15" s="1"/>
  <c r="AV659" i="16" s="1"/>
  <c r="AE659" i="16"/>
  <c r="AI654" i="15"/>
  <c r="AW654" i="15" s="1"/>
  <c r="AV653" i="16" s="1"/>
  <c r="AE653" i="16"/>
  <c r="AI650" i="15"/>
  <c r="AW650" i="15" s="1"/>
  <c r="AV649" i="16" s="1"/>
  <c r="AE649" i="16"/>
  <c r="AI646" i="15"/>
  <c r="AW646" i="15" s="1"/>
  <c r="AV645" i="16" s="1"/>
  <c r="AE645" i="16"/>
  <c r="AI642" i="15"/>
  <c r="AW642" i="15" s="1"/>
  <c r="AV641" i="16" s="1"/>
  <c r="AE641" i="16"/>
  <c r="AI638" i="15"/>
  <c r="AW638" i="15" s="1"/>
  <c r="AV637" i="16" s="1"/>
  <c r="AE637" i="16"/>
  <c r="AI634" i="15"/>
  <c r="AW634" i="15" s="1"/>
  <c r="AV633" i="16" s="1"/>
  <c r="AE633" i="16"/>
  <c r="AI630" i="15"/>
  <c r="AW630" i="15" s="1"/>
  <c r="AV629" i="16" s="1"/>
  <c r="AE629" i="16"/>
  <c r="AI626" i="15"/>
  <c r="AW626" i="15" s="1"/>
  <c r="AV625" i="16" s="1"/>
  <c r="AE625" i="16"/>
  <c r="AI622" i="15"/>
  <c r="AW622" i="15" s="1"/>
  <c r="AV621" i="16" s="1"/>
  <c r="AE621" i="16"/>
  <c r="AI616" i="15"/>
  <c r="AW616" i="15" s="1"/>
  <c r="AV615" i="16" s="1"/>
  <c r="AE615" i="16"/>
  <c r="AI612" i="15"/>
  <c r="AW612" i="15" s="1"/>
  <c r="AV611" i="16" s="1"/>
  <c r="AE611" i="16"/>
  <c r="AI606" i="15"/>
  <c r="AW606" i="15" s="1"/>
  <c r="AV605" i="16" s="1"/>
  <c r="AE605" i="16"/>
  <c r="AI602" i="15"/>
  <c r="AW602" i="15" s="1"/>
  <c r="AV601" i="16" s="1"/>
  <c r="AE601" i="16"/>
  <c r="AI598" i="15"/>
  <c r="AW598" i="15" s="1"/>
  <c r="AV597" i="16" s="1"/>
  <c r="AE597" i="16"/>
  <c r="AI594" i="15"/>
  <c r="AW594" i="15" s="1"/>
  <c r="AV593" i="16" s="1"/>
  <c r="AE593" i="16"/>
  <c r="AI590" i="15"/>
  <c r="AW590" i="15" s="1"/>
  <c r="AV589" i="16" s="1"/>
  <c r="AE589" i="16"/>
  <c r="AI586" i="15"/>
  <c r="AW586" i="15" s="1"/>
  <c r="AV585" i="16" s="1"/>
  <c r="AE585" i="16"/>
  <c r="AI582" i="15"/>
  <c r="AW582" i="15" s="1"/>
  <c r="AV581" i="16" s="1"/>
  <c r="AE581" i="16"/>
  <c r="AI578" i="15"/>
  <c r="AW578" i="15" s="1"/>
  <c r="AV577" i="16" s="1"/>
  <c r="AE577" i="16"/>
  <c r="AI576" i="15"/>
  <c r="AW576" i="15" s="1"/>
  <c r="AV575" i="16" s="1"/>
  <c r="AE575" i="16"/>
  <c r="AI572" i="15"/>
  <c r="AW572" i="15" s="1"/>
  <c r="AV571" i="16" s="1"/>
  <c r="AE571" i="16"/>
  <c r="AI567" i="15"/>
  <c r="AW567" i="15" s="1"/>
  <c r="AV566" i="16" s="1"/>
  <c r="AE566" i="16"/>
  <c r="AI561" i="15"/>
  <c r="AW561" i="15" s="1"/>
  <c r="AV560" i="16" s="1"/>
  <c r="AE560" i="16"/>
  <c r="AI557" i="15"/>
  <c r="AW557" i="15" s="1"/>
  <c r="AV556" i="16" s="1"/>
  <c r="AE556" i="16"/>
  <c r="AI553" i="15"/>
  <c r="AW553" i="15" s="1"/>
  <c r="AV552" i="16" s="1"/>
  <c r="AE552" i="16"/>
  <c r="AI547" i="15"/>
  <c r="AW547" i="15" s="1"/>
  <c r="AV546" i="16" s="1"/>
  <c r="AE546" i="16"/>
  <c r="AI541" i="15"/>
  <c r="AW541" i="15" s="1"/>
  <c r="AV540" i="16" s="1"/>
  <c r="AE540" i="16"/>
  <c r="AI537" i="15"/>
  <c r="AW537" i="15" s="1"/>
  <c r="AV536" i="16" s="1"/>
  <c r="AE536" i="16"/>
  <c r="AI533" i="15"/>
  <c r="AW533" i="15" s="1"/>
  <c r="AV532" i="16" s="1"/>
  <c r="AE532" i="16"/>
  <c r="AI526" i="15"/>
  <c r="AW526" i="15" s="1"/>
  <c r="AV525" i="16" s="1"/>
  <c r="AE525" i="16"/>
  <c r="AI522" i="15"/>
  <c r="AW522" i="15" s="1"/>
  <c r="AV521" i="16" s="1"/>
  <c r="AE521" i="16"/>
  <c r="AI515" i="15"/>
  <c r="AW515" i="15" s="1"/>
  <c r="AV514" i="16" s="1"/>
  <c r="AE514" i="16"/>
  <c r="AI511" i="15"/>
  <c r="AW511" i="15" s="1"/>
  <c r="AV510" i="16" s="1"/>
  <c r="AE510" i="16"/>
  <c r="AI507" i="15"/>
  <c r="AW507" i="15" s="1"/>
  <c r="AV506" i="16" s="1"/>
  <c r="AE506" i="16"/>
  <c r="AI501" i="15"/>
  <c r="AW501" i="15" s="1"/>
  <c r="AV500" i="16" s="1"/>
  <c r="AE500" i="16"/>
  <c r="AI497" i="15"/>
  <c r="AW497" i="15" s="1"/>
  <c r="AV496" i="16" s="1"/>
  <c r="AE496" i="16"/>
  <c r="AI491" i="15"/>
  <c r="AW491" i="15" s="1"/>
  <c r="AV490" i="16" s="1"/>
  <c r="AE490" i="16"/>
  <c r="AI485" i="15"/>
  <c r="AW485" i="15" s="1"/>
  <c r="AV484" i="16" s="1"/>
  <c r="AE484" i="16"/>
  <c r="AI479" i="15"/>
  <c r="AW479" i="15" s="1"/>
  <c r="AV478" i="16" s="1"/>
  <c r="AE478" i="16"/>
  <c r="AI475" i="15"/>
  <c r="AW475" i="15" s="1"/>
  <c r="AV474" i="16" s="1"/>
  <c r="AE474" i="16"/>
  <c r="AI467" i="15"/>
  <c r="AW467" i="15" s="1"/>
  <c r="AV466" i="16" s="1"/>
  <c r="AE466" i="16"/>
  <c r="AI459" i="15"/>
  <c r="AW459" i="15" s="1"/>
  <c r="AV458" i="16" s="1"/>
  <c r="AE458" i="16"/>
  <c r="AI455" i="15"/>
  <c r="AW455" i="15" s="1"/>
  <c r="AV454" i="16" s="1"/>
  <c r="AE454" i="16"/>
  <c r="AI449" i="15"/>
  <c r="AW449" i="15" s="1"/>
  <c r="AV448" i="16" s="1"/>
  <c r="AE448" i="16"/>
  <c r="AI441" i="15"/>
  <c r="AW441" i="15" s="1"/>
  <c r="AV440" i="16" s="1"/>
  <c r="AE440" i="16"/>
  <c r="AI433" i="15"/>
  <c r="AW433" i="15" s="1"/>
  <c r="AV432" i="16" s="1"/>
  <c r="AE432" i="16"/>
  <c r="AI427" i="15"/>
  <c r="AW427" i="15" s="1"/>
  <c r="AV426" i="16" s="1"/>
  <c r="AE426" i="16"/>
  <c r="AI421" i="15"/>
  <c r="AW421" i="15" s="1"/>
  <c r="AV420" i="16" s="1"/>
  <c r="AE420" i="16"/>
  <c r="AI415" i="15"/>
  <c r="AW415" i="15" s="1"/>
  <c r="AV414" i="16" s="1"/>
  <c r="AE414" i="16"/>
  <c r="AI409" i="15"/>
  <c r="AW409" i="15" s="1"/>
  <c r="AV408" i="16" s="1"/>
  <c r="AE408" i="16"/>
  <c r="AI403" i="15"/>
  <c r="AW403" i="15" s="1"/>
  <c r="AV402" i="16" s="1"/>
  <c r="AE402" i="16"/>
  <c r="AI397" i="15"/>
  <c r="AW397" i="15" s="1"/>
  <c r="AV396" i="16" s="1"/>
  <c r="AE396" i="16"/>
  <c r="AI391" i="15"/>
  <c r="AW391" i="15" s="1"/>
  <c r="AV390" i="16" s="1"/>
  <c r="AE390" i="16"/>
  <c r="AI385" i="15"/>
  <c r="AW385" i="15" s="1"/>
  <c r="AV384" i="16" s="1"/>
  <c r="AE384" i="16"/>
  <c r="AI377" i="15"/>
  <c r="AW377" i="15" s="1"/>
  <c r="AV376" i="16" s="1"/>
  <c r="AE376" i="16"/>
  <c r="AI371" i="15"/>
  <c r="AW371" i="15" s="1"/>
  <c r="AV370" i="16" s="1"/>
  <c r="AE370" i="16"/>
  <c r="AI365" i="15"/>
  <c r="AW365" i="15" s="1"/>
  <c r="AV364" i="16" s="1"/>
  <c r="AE364" i="16"/>
  <c r="AI361" i="15"/>
  <c r="AW361" i="15" s="1"/>
  <c r="AV360" i="16" s="1"/>
  <c r="AE360" i="16"/>
  <c r="AI357" i="15"/>
  <c r="AW357" i="15" s="1"/>
  <c r="AV356" i="16" s="1"/>
  <c r="AE356" i="16"/>
  <c r="AI351" i="15"/>
  <c r="AW351" i="15" s="1"/>
  <c r="AV350" i="16" s="1"/>
  <c r="AE350" i="16"/>
  <c r="AI345" i="15"/>
  <c r="AW345" i="15" s="1"/>
  <c r="AV344" i="16" s="1"/>
  <c r="AE344" i="16"/>
  <c r="AI339" i="15"/>
  <c r="AW339" i="15" s="1"/>
  <c r="AV338" i="16" s="1"/>
  <c r="AE338" i="16"/>
  <c r="AI331" i="15"/>
  <c r="AW331" i="15" s="1"/>
  <c r="AV330" i="16" s="1"/>
  <c r="AE330" i="16"/>
  <c r="AI323" i="15"/>
  <c r="AW323" i="15" s="1"/>
  <c r="AV322" i="16" s="1"/>
  <c r="AE322" i="16"/>
  <c r="AI315" i="15"/>
  <c r="AW315" i="15" s="1"/>
  <c r="AV314" i="16" s="1"/>
  <c r="AE314" i="16"/>
  <c r="AI311" i="15"/>
  <c r="AW311" i="15" s="1"/>
  <c r="AV310" i="16" s="1"/>
  <c r="AE310" i="16"/>
  <c r="AI305" i="15"/>
  <c r="AW305" i="15" s="1"/>
  <c r="AV304" i="16" s="1"/>
  <c r="AE304" i="16"/>
  <c r="AI297" i="15"/>
  <c r="AW297" i="15" s="1"/>
  <c r="AV296" i="16" s="1"/>
  <c r="AE296" i="16"/>
  <c r="AI293" i="15"/>
  <c r="AW293" i="15" s="1"/>
  <c r="AV292" i="16" s="1"/>
  <c r="AE292" i="16"/>
  <c r="AI289" i="15"/>
  <c r="AW289" i="15" s="1"/>
  <c r="AV288" i="16" s="1"/>
  <c r="AE288" i="16"/>
  <c r="AI285" i="15"/>
  <c r="AW285" i="15" s="1"/>
  <c r="AV284" i="16" s="1"/>
  <c r="AE284" i="16"/>
  <c r="AI279" i="15"/>
  <c r="AW279" i="15" s="1"/>
  <c r="AV278" i="16" s="1"/>
  <c r="AE278" i="16"/>
  <c r="AI275" i="15"/>
  <c r="AW275" i="15" s="1"/>
  <c r="AV274" i="16" s="1"/>
  <c r="AE274" i="16"/>
  <c r="AI271" i="15"/>
  <c r="AW271" i="15" s="1"/>
  <c r="AV270" i="16" s="1"/>
  <c r="AE270" i="16"/>
  <c r="AI267" i="15"/>
  <c r="AW267" i="15" s="1"/>
  <c r="AV266" i="16" s="1"/>
  <c r="AE266" i="16"/>
  <c r="AI263" i="15"/>
  <c r="AW263" i="15" s="1"/>
  <c r="AV262" i="16" s="1"/>
  <c r="AE262" i="16"/>
  <c r="AI259" i="15"/>
  <c r="AW259" i="15" s="1"/>
  <c r="AV258" i="16" s="1"/>
  <c r="AE258" i="16"/>
  <c r="AI255" i="15"/>
  <c r="AW255" i="15" s="1"/>
  <c r="AV254" i="16" s="1"/>
  <c r="AE254" i="16"/>
  <c r="AI249" i="15"/>
  <c r="AW249" i="15" s="1"/>
  <c r="AV248" i="16" s="1"/>
  <c r="AE248" i="16"/>
  <c r="AI245" i="15"/>
  <c r="AW245" i="15" s="1"/>
  <c r="AV244" i="16" s="1"/>
  <c r="AE244" i="16"/>
  <c r="AI234" i="15"/>
  <c r="AW234" i="15" s="1"/>
  <c r="AV233" i="16" s="1"/>
  <c r="AE233" i="16"/>
  <c r="AI201" i="15"/>
  <c r="AW201" i="15" s="1"/>
  <c r="AV200" i="16" s="1"/>
  <c r="AE200" i="16"/>
  <c r="AI163" i="15"/>
  <c r="AW163" i="15" s="1"/>
  <c r="AV162" i="16" s="1"/>
  <c r="AE162" i="16"/>
  <c r="AI118" i="15"/>
  <c r="AW118" i="15" s="1"/>
  <c r="AV117" i="16" s="1"/>
  <c r="AE117" i="16"/>
  <c r="AI29" i="15"/>
  <c r="AW29" i="15" s="1"/>
  <c r="AV28" i="16" s="1"/>
  <c r="AE28" i="16"/>
  <c r="AI174" i="15"/>
  <c r="AW174" i="15" s="1"/>
  <c r="AV173" i="16" s="1"/>
  <c r="AE173" i="16"/>
  <c r="AI156" i="15"/>
  <c r="AW156" i="15" s="1"/>
  <c r="AV155" i="16" s="1"/>
  <c r="AE155" i="16"/>
  <c r="AI124" i="15"/>
  <c r="AW124" i="15" s="1"/>
  <c r="AV123" i="16" s="1"/>
  <c r="AE123" i="16"/>
  <c r="AI36" i="15"/>
  <c r="AW36" i="15" s="1"/>
  <c r="AV35" i="16" s="1"/>
  <c r="AE35" i="16"/>
  <c r="AI13" i="15"/>
  <c r="AW13" i="15" s="1"/>
  <c r="AV12" i="16" s="1"/>
  <c r="AE12" i="16"/>
  <c r="AI818" i="15"/>
  <c r="AW818" i="15" s="1"/>
  <c r="AV817" i="16" s="1"/>
  <c r="AE817" i="16"/>
  <c r="AI814" i="15"/>
  <c r="AW814" i="15" s="1"/>
  <c r="AV813" i="16" s="1"/>
  <c r="AE813" i="16"/>
  <c r="AI810" i="15"/>
  <c r="AW810" i="15" s="1"/>
  <c r="AV809" i="16" s="1"/>
  <c r="AE809" i="16"/>
  <c r="AI806" i="15"/>
  <c r="AW806" i="15" s="1"/>
  <c r="AV805" i="16" s="1"/>
  <c r="AE805" i="16"/>
  <c r="AI802" i="15"/>
  <c r="AW802" i="15" s="1"/>
  <c r="AV801" i="16" s="1"/>
  <c r="AE801" i="16"/>
  <c r="AI798" i="15"/>
  <c r="AW798" i="15" s="1"/>
  <c r="AV797" i="16" s="1"/>
  <c r="AE797" i="16"/>
  <c r="AI794" i="15"/>
  <c r="AW794" i="15" s="1"/>
  <c r="AV793" i="16" s="1"/>
  <c r="AE793" i="16"/>
  <c r="AI775" i="15"/>
  <c r="AW775" i="15" s="1"/>
  <c r="AV774" i="16" s="1"/>
  <c r="AE774" i="16"/>
  <c r="AI768" i="15"/>
  <c r="AE767" i="16"/>
  <c r="AI764" i="15"/>
  <c r="AE763" i="16"/>
  <c r="AI760" i="15"/>
  <c r="AE759" i="16"/>
  <c r="AI756" i="15"/>
  <c r="AE755" i="16"/>
  <c r="AI752" i="15"/>
  <c r="AE751" i="16"/>
  <c r="AI748" i="15"/>
  <c r="AE747" i="16"/>
  <c r="AI744" i="15"/>
  <c r="AE743" i="16"/>
  <c r="AI742" i="15"/>
  <c r="AW742" i="15" s="1"/>
  <c r="AV741" i="16" s="1"/>
  <c r="AE741" i="16"/>
  <c r="AI738" i="15"/>
  <c r="AE737" i="16"/>
  <c r="AI734" i="15"/>
  <c r="AW734" i="15" s="1"/>
  <c r="AV733" i="16" s="1"/>
  <c r="AE733" i="16"/>
  <c r="AI730" i="15"/>
  <c r="AE729" i="16"/>
  <c r="AI724" i="15"/>
  <c r="AE723" i="16"/>
  <c r="AI720" i="15"/>
  <c r="AE719" i="16"/>
  <c r="AI718" i="15"/>
  <c r="AW718" i="15" s="1"/>
  <c r="AV717" i="16" s="1"/>
  <c r="AE717" i="16"/>
  <c r="AI714" i="15"/>
  <c r="AE713" i="16"/>
  <c r="AI710" i="15"/>
  <c r="AW710" i="15" s="1"/>
  <c r="AV709" i="16" s="1"/>
  <c r="AE709" i="16"/>
  <c r="AI708" i="15"/>
  <c r="AE707" i="16"/>
  <c r="AI704" i="15"/>
  <c r="AE703" i="16"/>
  <c r="AI700" i="15"/>
  <c r="AE699" i="16"/>
  <c r="AI696" i="15"/>
  <c r="AE695" i="16"/>
  <c r="AI692" i="15"/>
  <c r="AE691" i="16"/>
  <c r="AI688" i="15"/>
  <c r="AE687" i="16"/>
  <c r="AI684" i="15"/>
  <c r="AE683" i="16"/>
  <c r="AI682" i="15"/>
  <c r="AW682" i="15" s="1"/>
  <c r="AV681" i="16" s="1"/>
  <c r="AE681" i="16"/>
  <c r="AI678" i="15"/>
  <c r="AW678" i="15" s="1"/>
  <c r="AV677" i="16" s="1"/>
  <c r="AE677" i="16"/>
  <c r="AI674" i="15"/>
  <c r="AW674" i="15" s="1"/>
  <c r="AV673" i="16" s="1"/>
  <c r="AE673" i="16"/>
  <c r="AI670" i="15"/>
  <c r="AW670" i="15" s="1"/>
  <c r="AV669" i="16" s="1"/>
  <c r="AE669" i="16"/>
  <c r="AI666" i="15"/>
  <c r="AW666" i="15" s="1"/>
  <c r="AV665" i="16" s="1"/>
  <c r="AE665" i="16"/>
  <c r="AI662" i="15"/>
  <c r="AW662" i="15" s="1"/>
  <c r="AV661" i="16" s="1"/>
  <c r="AE661" i="16"/>
  <c r="AI658" i="15"/>
  <c r="AW658" i="15" s="1"/>
  <c r="AV657" i="16" s="1"/>
  <c r="AE657" i="16"/>
  <c r="AI656" i="15"/>
  <c r="AE655" i="16"/>
  <c r="AI652" i="15"/>
  <c r="AE651" i="16"/>
  <c r="AI648" i="15"/>
  <c r="AE647" i="16"/>
  <c r="AI644" i="15"/>
  <c r="AE643" i="16"/>
  <c r="AI640" i="15"/>
  <c r="AE639" i="16"/>
  <c r="AI636" i="15"/>
  <c r="AE635" i="16"/>
  <c r="AI632" i="15"/>
  <c r="AE631" i="16"/>
  <c r="AI628" i="15"/>
  <c r="AE627" i="16"/>
  <c r="AI624" i="15"/>
  <c r="AE623" i="16"/>
  <c r="AI620" i="15"/>
  <c r="AE619" i="16"/>
  <c r="AI618" i="15"/>
  <c r="AW618" i="15" s="1"/>
  <c r="AV617" i="16" s="1"/>
  <c r="AE617" i="16"/>
  <c r="AI614" i="15"/>
  <c r="AW614" i="15" s="1"/>
  <c r="AV613" i="16" s="1"/>
  <c r="AE613" i="16"/>
  <c r="AI610" i="15"/>
  <c r="AW610" i="15" s="1"/>
  <c r="AV609" i="16" s="1"/>
  <c r="AE609" i="16"/>
  <c r="AI608" i="15"/>
  <c r="AE607" i="16"/>
  <c r="AI604" i="15"/>
  <c r="AE603" i="16"/>
  <c r="AI600" i="15"/>
  <c r="AE599" i="16"/>
  <c r="AI596" i="15"/>
  <c r="AE595" i="16"/>
  <c r="AI592" i="15"/>
  <c r="AE591" i="16"/>
  <c r="AI588" i="15"/>
  <c r="AE587" i="16"/>
  <c r="AI584" i="15"/>
  <c r="AE583" i="16"/>
  <c r="AI580" i="15"/>
  <c r="AE579" i="16"/>
  <c r="AI574" i="15"/>
  <c r="AW574" i="15" s="1"/>
  <c r="AV573" i="16" s="1"/>
  <c r="AE573" i="16"/>
  <c r="AI570" i="15"/>
  <c r="AW570" i="15" s="1"/>
  <c r="AV569" i="16" s="1"/>
  <c r="AE569" i="16"/>
  <c r="AI565" i="15"/>
  <c r="AW565" i="15" s="1"/>
  <c r="AV564" i="16" s="1"/>
  <c r="AE564" i="16"/>
  <c r="AI563" i="15"/>
  <c r="AW563" i="15" s="1"/>
  <c r="AV562" i="16" s="1"/>
  <c r="AE562" i="16"/>
  <c r="AI559" i="15"/>
  <c r="AW559" i="15" s="1"/>
  <c r="AV558" i="16" s="1"/>
  <c r="AE558" i="16"/>
  <c r="AI555" i="15"/>
  <c r="AW555" i="15" s="1"/>
  <c r="AV554" i="16" s="1"/>
  <c r="AE554" i="16"/>
  <c r="AI551" i="15"/>
  <c r="AW551" i="15" s="1"/>
  <c r="AV550" i="16" s="1"/>
  <c r="AE550" i="16"/>
  <c r="AI549" i="15"/>
  <c r="AW549" i="15" s="1"/>
  <c r="AV548" i="16" s="1"/>
  <c r="AE548" i="16"/>
  <c r="AI545" i="15"/>
  <c r="AW545" i="15" s="1"/>
  <c r="AV544" i="16" s="1"/>
  <c r="AE544" i="16"/>
  <c r="AI543" i="15"/>
  <c r="AW543" i="15" s="1"/>
  <c r="AV542" i="16" s="1"/>
  <c r="AE542" i="16"/>
  <c r="AI539" i="15"/>
  <c r="AW539" i="15" s="1"/>
  <c r="AV538" i="16" s="1"/>
  <c r="AE538" i="16"/>
  <c r="AI535" i="15"/>
  <c r="AW535" i="15" s="1"/>
  <c r="AV534" i="16" s="1"/>
  <c r="AE534" i="16"/>
  <c r="AI530" i="15"/>
  <c r="AW530" i="15" s="1"/>
  <c r="AV529" i="16" s="1"/>
  <c r="AE529" i="16"/>
  <c r="AI528" i="15"/>
  <c r="AE527" i="16"/>
  <c r="AI524" i="15"/>
  <c r="AE523" i="16"/>
  <c r="AI519" i="15"/>
  <c r="AW519" i="15" s="1"/>
  <c r="AV518" i="16" s="1"/>
  <c r="AE518" i="16"/>
  <c r="AI517" i="15"/>
  <c r="AW517" i="15" s="1"/>
  <c r="AV516" i="16" s="1"/>
  <c r="AE516" i="16"/>
  <c r="AI513" i="15"/>
  <c r="AW513" i="15" s="1"/>
  <c r="AV512" i="16" s="1"/>
  <c r="AE512" i="16"/>
  <c r="AI509" i="15"/>
  <c r="AW509" i="15" s="1"/>
  <c r="AV508" i="16" s="1"/>
  <c r="AE508" i="16"/>
  <c r="AI505" i="15"/>
  <c r="AW505" i="15" s="1"/>
  <c r="AV504" i="16" s="1"/>
  <c r="AE504" i="16"/>
  <c r="AI503" i="15"/>
  <c r="AW503" i="15" s="1"/>
  <c r="AV502" i="16" s="1"/>
  <c r="AE502" i="16"/>
  <c r="AI499" i="15"/>
  <c r="AW499" i="15" s="1"/>
  <c r="AV498" i="16" s="1"/>
  <c r="AE498" i="16"/>
  <c r="AI495" i="15"/>
  <c r="AW495" i="15" s="1"/>
  <c r="AV494" i="16" s="1"/>
  <c r="AE494" i="16"/>
  <c r="AI493" i="15"/>
  <c r="AW493" i="15" s="1"/>
  <c r="AV492" i="16" s="1"/>
  <c r="AE492" i="16"/>
  <c r="AI489" i="15"/>
  <c r="AW489" i="15" s="1"/>
  <c r="AV488" i="16" s="1"/>
  <c r="AE488" i="16"/>
  <c r="AI487" i="15"/>
  <c r="AW487" i="15" s="1"/>
  <c r="AV486" i="16" s="1"/>
  <c r="AE486" i="16"/>
  <c r="AI483" i="15"/>
  <c r="AW483" i="15" s="1"/>
  <c r="AV482" i="16" s="1"/>
  <c r="AE482" i="16"/>
  <c r="AI481" i="15"/>
  <c r="AW481" i="15" s="1"/>
  <c r="AV480" i="16" s="1"/>
  <c r="AE480" i="16"/>
  <c r="AI477" i="15"/>
  <c r="AW477" i="15" s="1"/>
  <c r="AV476" i="16" s="1"/>
  <c r="AE476" i="16"/>
  <c r="AI473" i="15"/>
  <c r="AW473" i="15" s="1"/>
  <c r="AV472" i="16" s="1"/>
  <c r="AE472" i="16"/>
  <c r="AI471" i="15"/>
  <c r="AW471" i="15" s="1"/>
  <c r="AV470" i="16" s="1"/>
  <c r="AE470" i="16"/>
  <c r="AI469" i="15"/>
  <c r="AW469" i="15" s="1"/>
  <c r="AV468" i="16" s="1"/>
  <c r="AE468" i="16"/>
  <c r="AI465" i="15"/>
  <c r="AW465" i="15" s="1"/>
  <c r="AV464" i="16" s="1"/>
  <c r="AE464" i="16"/>
  <c r="AI463" i="15"/>
  <c r="AW463" i="15" s="1"/>
  <c r="AV462" i="16" s="1"/>
  <c r="AE462" i="16"/>
  <c r="AI461" i="15"/>
  <c r="AW461" i="15" s="1"/>
  <c r="AV460" i="16" s="1"/>
  <c r="AE460" i="16"/>
  <c r="AI457" i="15"/>
  <c r="AW457" i="15" s="1"/>
  <c r="AV456" i="16" s="1"/>
  <c r="AE456" i="16"/>
  <c r="AI453" i="15"/>
  <c r="AW453" i="15" s="1"/>
  <c r="AV452" i="16" s="1"/>
  <c r="AE452" i="16"/>
  <c r="AI451" i="15"/>
  <c r="AW451" i="15" s="1"/>
  <c r="AV450" i="16" s="1"/>
  <c r="AE450" i="16"/>
  <c r="AI447" i="15"/>
  <c r="AW447" i="15" s="1"/>
  <c r="AV446" i="16" s="1"/>
  <c r="AE446" i="16"/>
  <c r="AI445" i="15"/>
  <c r="AW445" i="15" s="1"/>
  <c r="AV444" i="16" s="1"/>
  <c r="AE444" i="16"/>
  <c r="AI443" i="15"/>
  <c r="AW443" i="15" s="1"/>
  <c r="AV442" i="16" s="1"/>
  <c r="AE442" i="16"/>
  <c r="AI439" i="15"/>
  <c r="AW439" i="15" s="1"/>
  <c r="AV438" i="16" s="1"/>
  <c r="AE438" i="16"/>
  <c r="AI437" i="15"/>
  <c r="AW437" i="15" s="1"/>
  <c r="AV436" i="16" s="1"/>
  <c r="AE436" i="16"/>
  <c r="AI435" i="15"/>
  <c r="AW435" i="15" s="1"/>
  <c r="AV434" i="16" s="1"/>
  <c r="AE434" i="16"/>
  <c r="AI431" i="15"/>
  <c r="AW431" i="15" s="1"/>
  <c r="AV430" i="16" s="1"/>
  <c r="AE430" i="16"/>
  <c r="AI429" i="15"/>
  <c r="AW429" i="15" s="1"/>
  <c r="AV428" i="16" s="1"/>
  <c r="AE428" i="16"/>
  <c r="AI425" i="15"/>
  <c r="AW425" i="15" s="1"/>
  <c r="AV424" i="16" s="1"/>
  <c r="AE424" i="16"/>
  <c r="AI423" i="15"/>
  <c r="AW423" i="15" s="1"/>
  <c r="AV422" i="16" s="1"/>
  <c r="AE422" i="16"/>
  <c r="AI419" i="15"/>
  <c r="AW419" i="15" s="1"/>
  <c r="AV418" i="16" s="1"/>
  <c r="AE418" i="16"/>
  <c r="AI417" i="15"/>
  <c r="AW417" i="15" s="1"/>
  <c r="AV416" i="16" s="1"/>
  <c r="AE416" i="16"/>
  <c r="AI413" i="15"/>
  <c r="AW413" i="15" s="1"/>
  <c r="AV412" i="16" s="1"/>
  <c r="AE412" i="16"/>
  <c r="AI411" i="15"/>
  <c r="AW411" i="15" s="1"/>
  <c r="AV410" i="16" s="1"/>
  <c r="AE410" i="16"/>
  <c r="AI407" i="15"/>
  <c r="AW407" i="15" s="1"/>
  <c r="AV406" i="16" s="1"/>
  <c r="AE406" i="16"/>
  <c r="AI405" i="15"/>
  <c r="AW405" i="15" s="1"/>
  <c r="AV404" i="16" s="1"/>
  <c r="AE404" i="16"/>
  <c r="AI401" i="15"/>
  <c r="AW401" i="15" s="1"/>
  <c r="AV400" i="16" s="1"/>
  <c r="AE400" i="16"/>
  <c r="AI399" i="15"/>
  <c r="AW399" i="15" s="1"/>
  <c r="AV398" i="16" s="1"/>
  <c r="AE398" i="16"/>
  <c r="AI395" i="15"/>
  <c r="AW395" i="15" s="1"/>
  <c r="AV394" i="16" s="1"/>
  <c r="AE394" i="16"/>
  <c r="AI393" i="15"/>
  <c r="AW393" i="15" s="1"/>
  <c r="AV392" i="16" s="1"/>
  <c r="AE392" i="16"/>
  <c r="AI389" i="15"/>
  <c r="AW389" i="15" s="1"/>
  <c r="AV388" i="16" s="1"/>
  <c r="AE388" i="16"/>
  <c r="AI387" i="15"/>
  <c r="AW387" i="15" s="1"/>
  <c r="AV386" i="16" s="1"/>
  <c r="AE386" i="16"/>
  <c r="AI383" i="15"/>
  <c r="AW383" i="15" s="1"/>
  <c r="AV382" i="16" s="1"/>
  <c r="AE382" i="16"/>
  <c r="AI381" i="15"/>
  <c r="AW381" i="15" s="1"/>
  <c r="AV380" i="16" s="1"/>
  <c r="AE380" i="16"/>
  <c r="AI379" i="15"/>
  <c r="AW379" i="15" s="1"/>
  <c r="AV378" i="16" s="1"/>
  <c r="AE378" i="16"/>
  <c r="AI375" i="15"/>
  <c r="AW375" i="15" s="1"/>
  <c r="AV374" i="16" s="1"/>
  <c r="AE374" i="16"/>
  <c r="AI373" i="15"/>
  <c r="AW373" i="15" s="1"/>
  <c r="AV372" i="16" s="1"/>
  <c r="AE372" i="16"/>
  <c r="AI369" i="15"/>
  <c r="AW369" i="15" s="1"/>
  <c r="AV368" i="16" s="1"/>
  <c r="AE368" i="16"/>
  <c r="AI367" i="15"/>
  <c r="AW367" i="15" s="1"/>
  <c r="AV366" i="16" s="1"/>
  <c r="AE366" i="16"/>
  <c r="AI363" i="15"/>
  <c r="AW363" i="15" s="1"/>
  <c r="AV362" i="16" s="1"/>
  <c r="AE362" i="16"/>
  <c r="AI359" i="15"/>
  <c r="AW359" i="15" s="1"/>
  <c r="AV358" i="16" s="1"/>
  <c r="AE358" i="16"/>
  <c r="AI355" i="15"/>
  <c r="AW355" i="15" s="1"/>
  <c r="AV354" i="16" s="1"/>
  <c r="AE354" i="16"/>
  <c r="AI353" i="15"/>
  <c r="AW353" i="15" s="1"/>
  <c r="AV352" i="16" s="1"/>
  <c r="AE352" i="16"/>
  <c r="AI349" i="15"/>
  <c r="AW349" i="15" s="1"/>
  <c r="AV348" i="16" s="1"/>
  <c r="AE348" i="16"/>
  <c r="AI347" i="15"/>
  <c r="AW347" i="15" s="1"/>
  <c r="AV346" i="16" s="1"/>
  <c r="AE346" i="16"/>
  <c r="AI343" i="15"/>
  <c r="AW343" i="15" s="1"/>
  <c r="AV342" i="16" s="1"/>
  <c r="AE342" i="16"/>
  <c r="AI341" i="15"/>
  <c r="AW341" i="15" s="1"/>
  <c r="AV340" i="16" s="1"/>
  <c r="AE340" i="16"/>
  <c r="AI337" i="15"/>
  <c r="AW337" i="15" s="1"/>
  <c r="AV336" i="16" s="1"/>
  <c r="AE336" i="16"/>
  <c r="AI335" i="15"/>
  <c r="AW335" i="15" s="1"/>
  <c r="AV334" i="16" s="1"/>
  <c r="AE334" i="16"/>
  <c r="AI333" i="15"/>
  <c r="AW333" i="15" s="1"/>
  <c r="AV332" i="16" s="1"/>
  <c r="AE332" i="16"/>
  <c r="AI329" i="15"/>
  <c r="AW329" i="15" s="1"/>
  <c r="AV328" i="16" s="1"/>
  <c r="AE328" i="16"/>
  <c r="AI327" i="15"/>
  <c r="AW327" i="15" s="1"/>
  <c r="AV326" i="16" s="1"/>
  <c r="AE326" i="16"/>
  <c r="AI325" i="15"/>
  <c r="AW325" i="15" s="1"/>
  <c r="AV324" i="16" s="1"/>
  <c r="AE324" i="16"/>
  <c r="AI321" i="15"/>
  <c r="AW321" i="15" s="1"/>
  <c r="AV320" i="16" s="1"/>
  <c r="AE320" i="16"/>
  <c r="AI319" i="15"/>
  <c r="AW319" i="15" s="1"/>
  <c r="AV318" i="16" s="1"/>
  <c r="AE318" i="16"/>
  <c r="AI317" i="15"/>
  <c r="AW317" i="15" s="1"/>
  <c r="AV316" i="16" s="1"/>
  <c r="AE316" i="16"/>
  <c r="AI313" i="15"/>
  <c r="AW313" i="15" s="1"/>
  <c r="AV312" i="16" s="1"/>
  <c r="AE312" i="16"/>
  <c r="AI309" i="15"/>
  <c r="AW309" i="15" s="1"/>
  <c r="AV308" i="16" s="1"/>
  <c r="AE308" i="16"/>
  <c r="AI307" i="15"/>
  <c r="AW307" i="15" s="1"/>
  <c r="AV306" i="16" s="1"/>
  <c r="AE306" i="16"/>
  <c r="AI303" i="15"/>
  <c r="AW303" i="15" s="1"/>
  <c r="AV302" i="16" s="1"/>
  <c r="AE302" i="16"/>
  <c r="AI301" i="15"/>
  <c r="AW301" i="15" s="1"/>
  <c r="AV300" i="16" s="1"/>
  <c r="AE300" i="16"/>
  <c r="AI299" i="15"/>
  <c r="AW299" i="15" s="1"/>
  <c r="AV298" i="16" s="1"/>
  <c r="AE298" i="16"/>
  <c r="AI295" i="15"/>
  <c r="AW295" i="15" s="1"/>
  <c r="AV294" i="16" s="1"/>
  <c r="AE294" i="16"/>
  <c r="AI291" i="15"/>
  <c r="AW291" i="15" s="1"/>
  <c r="AV290" i="16" s="1"/>
  <c r="AE290" i="16"/>
  <c r="AI287" i="15"/>
  <c r="AW287" i="15" s="1"/>
  <c r="AV286" i="16" s="1"/>
  <c r="AE286" i="16"/>
  <c r="AI283" i="15"/>
  <c r="AW283" i="15" s="1"/>
  <c r="AV282" i="16" s="1"/>
  <c r="AE282" i="16"/>
  <c r="AI281" i="15"/>
  <c r="AW281" i="15" s="1"/>
  <c r="AV280" i="16" s="1"/>
  <c r="AE280" i="16"/>
  <c r="AI277" i="15"/>
  <c r="AW277" i="15" s="1"/>
  <c r="AV276" i="16" s="1"/>
  <c r="AE276" i="16"/>
  <c r="AI273" i="15"/>
  <c r="AW273" i="15" s="1"/>
  <c r="AV272" i="16" s="1"/>
  <c r="AE272" i="16"/>
  <c r="AI269" i="15"/>
  <c r="AW269" i="15" s="1"/>
  <c r="AV268" i="16" s="1"/>
  <c r="AE268" i="16"/>
  <c r="AI265" i="15"/>
  <c r="AW265" i="15" s="1"/>
  <c r="AV264" i="16" s="1"/>
  <c r="AE264" i="16"/>
  <c r="AI261" i="15"/>
  <c r="AW261" i="15" s="1"/>
  <c r="AV260" i="16" s="1"/>
  <c r="AE260" i="16"/>
  <c r="AI257" i="15"/>
  <c r="AW257" i="15" s="1"/>
  <c r="AV256" i="16" s="1"/>
  <c r="AE256" i="16"/>
  <c r="AI253" i="15"/>
  <c r="AW253" i="15" s="1"/>
  <c r="AV252" i="16" s="1"/>
  <c r="AE252" i="16"/>
  <c r="AI251" i="15"/>
  <c r="AW251" i="15" s="1"/>
  <c r="AV250" i="16" s="1"/>
  <c r="AE250" i="16"/>
  <c r="AI247" i="15"/>
  <c r="AW247" i="15" s="1"/>
  <c r="AV246" i="16" s="1"/>
  <c r="AE246" i="16"/>
  <c r="AI189" i="15"/>
  <c r="AW189" i="15" s="1"/>
  <c r="AV188" i="16" s="1"/>
  <c r="AE188" i="16"/>
  <c r="AI7" i="15"/>
  <c r="AW7" i="15" s="1"/>
  <c r="AV6" i="16" s="1"/>
  <c r="U147" i="15"/>
  <c r="BX147" i="15" s="1"/>
  <c r="CF147" i="15" s="1"/>
  <c r="CG147" i="15" s="1"/>
  <c r="U133" i="15"/>
  <c r="BX133" i="15" s="1"/>
  <c r="CD133" i="15" s="1"/>
  <c r="CE133" i="15" s="1"/>
  <c r="CH133" i="15" s="1"/>
  <c r="U132" i="15"/>
  <c r="BX132" i="15" s="1"/>
  <c r="CF132" i="15" s="1"/>
  <c r="CG132" i="15" s="1"/>
  <c r="U149" i="15"/>
  <c r="BX149" i="15" s="1"/>
  <c r="CD149" i="15" s="1"/>
  <c r="CE149" i="15" s="1"/>
  <c r="CH149" i="15" s="1"/>
  <c r="U177" i="15"/>
  <c r="BX177" i="15" s="1"/>
  <c r="U175" i="15"/>
  <c r="BX175" i="15" s="1"/>
  <c r="CD175" i="15" s="1"/>
  <c r="CE175" i="15" s="1"/>
  <c r="CH175" i="15" s="1"/>
  <c r="U180" i="15"/>
  <c r="BX180" i="15" s="1"/>
  <c r="CD180" i="15" s="1"/>
  <c r="CE180" i="15" s="1"/>
  <c r="CH180" i="15" s="1"/>
  <c r="U174" i="15"/>
  <c r="BX174" i="15" s="1"/>
  <c r="CF174" i="15" s="1"/>
  <c r="CG174" i="15" s="1"/>
  <c r="U178" i="15"/>
  <c r="BX178" i="15" s="1"/>
  <c r="CF178" i="15" s="1"/>
  <c r="CG178" i="15" s="1"/>
  <c r="BH820" i="26" l="1"/>
  <c r="BH826" i="26"/>
  <c r="AY827" i="26"/>
  <c r="BG827" i="26"/>
  <c r="CP721" i="15"/>
  <c r="CQ721" i="15" s="1"/>
  <c r="CP276" i="15"/>
  <c r="CQ276" i="15" s="1"/>
  <c r="CP698" i="15"/>
  <c r="CQ698" i="15" s="1"/>
  <c r="CP396" i="15"/>
  <c r="CQ396" i="15" s="1"/>
  <c r="CP365" i="15"/>
  <c r="CQ365" i="15" s="1"/>
  <c r="CF177" i="15"/>
  <c r="CG177" i="15" s="1"/>
  <c r="CD177" i="15"/>
  <c r="CE177" i="15" s="1"/>
  <c r="CH177" i="15" s="1"/>
  <c r="CF149" i="15"/>
  <c r="CG149" i="15" s="1"/>
  <c r="CF175" i="15"/>
  <c r="CG175" i="15" s="1"/>
  <c r="CF555" i="15"/>
  <c r="CG555" i="15" s="1"/>
  <c r="CD555" i="15"/>
  <c r="CE555" i="15" s="1"/>
  <c r="CH555" i="15" s="1"/>
  <c r="CD465" i="15"/>
  <c r="CE465" i="15" s="1"/>
  <c r="CH465" i="15" s="1"/>
  <c r="CF465" i="15"/>
  <c r="CG465" i="15" s="1"/>
  <c r="CD591" i="15"/>
  <c r="CE591" i="15" s="1"/>
  <c r="CH591" i="15" s="1"/>
  <c r="CF591" i="15"/>
  <c r="CG591" i="15" s="1"/>
  <c r="CF592" i="15"/>
  <c r="CG592" i="15" s="1"/>
  <c r="CD592" i="15"/>
  <c r="CE592" i="15" s="1"/>
  <c r="CH592" i="15" s="1"/>
  <c r="CD178" i="15"/>
  <c r="CE178" i="15" s="1"/>
  <c r="CH178" i="15" s="1"/>
  <c r="CD132" i="15"/>
  <c r="CE132" i="15" s="1"/>
  <c r="CH132" i="15" s="1"/>
  <c r="CD147" i="15"/>
  <c r="CE147" i="15" s="1"/>
  <c r="CH147" i="15" s="1"/>
  <c r="CD174" i="15"/>
  <c r="CE174" i="15" s="1"/>
  <c r="CF133" i="15"/>
  <c r="CG133" i="15" s="1"/>
  <c r="CF180" i="15"/>
  <c r="CG180" i="15" s="1"/>
  <c r="CF606" i="15"/>
  <c r="CG606" i="15" s="1"/>
  <c r="CD606" i="15"/>
  <c r="CE606" i="15" s="1"/>
  <c r="CH606" i="15" s="1"/>
  <c r="CF483" i="15"/>
  <c r="CG483" i="15" s="1"/>
  <c r="CD483" i="15"/>
  <c r="CE483" i="15" s="1"/>
  <c r="CH483" i="15" s="1"/>
  <c r="CF495" i="15"/>
  <c r="CG495" i="15" s="1"/>
  <c r="CD495" i="15"/>
  <c r="CE495" i="15" s="1"/>
  <c r="CH495" i="15" s="1"/>
  <c r="CP451" i="15"/>
  <c r="CQ451" i="15" s="1"/>
  <c r="AH583" i="16"/>
  <c r="AW584" i="15"/>
  <c r="AV583" i="16" s="1"/>
  <c r="AH599" i="16"/>
  <c r="AW600" i="15"/>
  <c r="AV599" i="16" s="1"/>
  <c r="AH619" i="16"/>
  <c r="AW620" i="15"/>
  <c r="AV619" i="16" s="1"/>
  <c r="AH755" i="16"/>
  <c r="AW756" i="15"/>
  <c r="AV755" i="16" s="1"/>
  <c r="AW296" i="15"/>
  <c r="AW300" i="15"/>
  <c r="AW312" i="15"/>
  <c r="AV311" i="16" s="1"/>
  <c r="AW316" i="15"/>
  <c r="AW320" i="15"/>
  <c r="AW328" i="15"/>
  <c r="AW332" i="15"/>
  <c r="AX332" i="15" s="1"/>
  <c r="CG331" i="16" s="1"/>
  <c r="AW344" i="15"/>
  <c r="AW348" i="15"/>
  <c r="AW352" i="15"/>
  <c r="AW360" i="15"/>
  <c r="AW376" i="15"/>
  <c r="AX376" i="15" s="1"/>
  <c r="CG375" i="16" s="1"/>
  <c r="AW380" i="15"/>
  <c r="AW384" i="15"/>
  <c r="AW392" i="15"/>
  <c r="AW396" i="15"/>
  <c r="AW408" i="15"/>
  <c r="AH411" i="16"/>
  <c r="AW412" i="15"/>
  <c r="AH415" i="16"/>
  <c r="AW416" i="15"/>
  <c r="AV415" i="16" s="1"/>
  <c r="AH419" i="16"/>
  <c r="AW420" i="15"/>
  <c r="AH423" i="16"/>
  <c r="AW424" i="15"/>
  <c r="AV423" i="16" s="1"/>
  <c r="AH427" i="16"/>
  <c r="AW428" i="15"/>
  <c r="AH431" i="16"/>
  <c r="AW432" i="15"/>
  <c r="AV431" i="16" s="1"/>
  <c r="AH435" i="16"/>
  <c r="AW436" i="15"/>
  <c r="AH439" i="16"/>
  <c r="AW440" i="15"/>
  <c r="AV439" i="16" s="1"/>
  <c r="AH443" i="16"/>
  <c r="AW444" i="15"/>
  <c r="AH447" i="16"/>
  <c r="AW448" i="15"/>
  <c r="AV447" i="16" s="1"/>
  <c r="AH451" i="16"/>
  <c r="AW452" i="15"/>
  <c r="AH455" i="16"/>
  <c r="AW456" i="15"/>
  <c r="AV455" i="16" s="1"/>
  <c r="AH459" i="16"/>
  <c r="AW460" i="15"/>
  <c r="AH463" i="16"/>
  <c r="AW464" i="15"/>
  <c r="AV463" i="16" s="1"/>
  <c r="AH467" i="16"/>
  <c r="AW468" i="15"/>
  <c r="AV467" i="16" s="1"/>
  <c r="AH471" i="16"/>
  <c r="AW472" i="15"/>
  <c r="AV471" i="16" s="1"/>
  <c r="AH475" i="16"/>
  <c r="AW476" i="15"/>
  <c r="AH479" i="16"/>
  <c r="AW480" i="15"/>
  <c r="AV479" i="16" s="1"/>
  <c r="AH483" i="16"/>
  <c r="AW484" i="15"/>
  <c r="AH487" i="16"/>
  <c r="AW488" i="15"/>
  <c r="AV487" i="16" s="1"/>
  <c r="AH491" i="16"/>
  <c r="AW492" i="15"/>
  <c r="AH495" i="16"/>
  <c r="AW496" i="15"/>
  <c r="AV495" i="16" s="1"/>
  <c r="AH499" i="16"/>
  <c r="AW500" i="15"/>
  <c r="AV499" i="16" s="1"/>
  <c r="AH503" i="16"/>
  <c r="AW504" i="15"/>
  <c r="AV503" i="16" s="1"/>
  <c r="AH507" i="16"/>
  <c r="AW508" i="15"/>
  <c r="AH511" i="16"/>
  <c r="AW512" i="15"/>
  <c r="AV511" i="16" s="1"/>
  <c r="AH515" i="16"/>
  <c r="AW516" i="15"/>
  <c r="AH519" i="16"/>
  <c r="AW520" i="15"/>
  <c r="AV519" i="16" s="1"/>
  <c r="AH591" i="16"/>
  <c r="AW592" i="15"/>
  <c r="AH607" i="16"/>
  <c r="AW608" i="15"/>
  <c r="AV607" i="16" s="1"/>
  <c r="AH627" i="16"/>
  <c r="AW628" i="15"/>
  <c r="AV627" i="16" s="1"/>
  <c r="AH643" i="16"/>
  <c r="AW644" i="15"/>
  <c r="AV643" i="16" s="1"/>
  <c r="AH687" i="16"/>
  <c r="AW688" i="15"/>
  <c r="AH703" i="16"/>
  <c r="AW704" i="15"/>
  <c r="AV703" i="16" s="1"/>
  <c r="AH587" i="16"/>
  <c r="AW588" i="15"/>
  <c r="AH603" i="16"/>
  <c r="AW604" i="15"/>
  <c r="AV603" i="16" s="1"/>
  <c r="AH631" i="16"/>
  <c r="AW632" i="15"/>
  <c r="AH647" i="16"/>
  <c r="AW648" i="15"/>
  <c r="AV647" i="16" s="1"/>
  <c r="AH655" i="16"/>
  <c r="AW656" i="15"/>
  <c r="AH691" i="16"/>
  <c r="AW692" i="15"/>
  <c r="AV691" i="16" s="1"/>
  <c r="AH707" i="16"/>
  <c r="AW708" i="15"/>
  <c r="AH719" i="16"/>
  <c r="AW720" i="15"/>
  <c r="AV719" i="16" s="1"/>
  <c r="AW738" i="15"/>
  <c r="AH751" i="16"/>
  <c r="AW752" i="15"/>
  <c r="AV751" i="16" s="1"/>
  <c r="AH767" i="16"/>
  <c r="AW768" i="15"/>
  <c r="AH531" i="16"/>
  <c r="AW532" i="15"/>
  <c r="AV531" i="16" s="1"/>
  <c r="AH535" i="16"/>
  <c r="AW536" i="15"/>
  <c r="AH539" i="16"/>
  <c r="AW540" i="15"/>
  <c r="AV539" i="16" s="1"/>
  <c r="AH543" i="16"/>
  <c r="AW544" i="15"/>
  <c r="AV543" i="16" s="1"/>
  <c r="AH547" i="16"/>
  <c r="AW548" i="15"/>
  <c r="AV547" i="16" s="1"/>
  <c r="AH551" i="16"/>
  <c r="AW552" i="15"/>
  <c r="AV551" i="16" s="1"/>
  <c r="AH555" i="16"/>
  <c r="AW556" i="15"/>
  <c r="AV555" i="16" s="1"/>
  <c r="AH559" i="16"/>
  <c r="AW560" i="15"/>
  <c r="AH563" i="16"/>
  <c r="AW564" i="15"/>
  <c r="AV563" i="16" s="1"/>
  <c r="AH523" i="16"/>
  <c r="AW524" i="15"/>
  <c r="AH635" i="16"/>
  <c r="AW636" i="15"/>
  <c r="AV635" i="16" s="1"/>
  <c r="AH651" i="16"/>
  <c r="AW652" i="15"/>
  <c r="AV651" i="16" s="1"/>
  <c r="AH695" i="16"/>
  <c r="AW696" i="15"/>
  <c r="AV695" i="16" s="1"/>
  <c r="AH723" i="16"/>
  <c r="AW724" i="15"/>
  <c r="AH747" i="16"/>
  <c r="AW748" i="15"/>
  <c r="AV747" i="16" s="1"/>
  <c r="AH763" i="16"/>
  <c r="AW764" i="15"/>
  <c r="AH527" i="16"/>
  <c r="AW528" i="15"/>
  <c r="AV527" i="16" s="1"/>
  <c r="AH579" i="16"/>
  <c r="AW580" i="15"/>
  <c r="AV579" i="16" s="1"/>
  <c r="AH595" i="16"/>
  <c r="AW596" i="15"/>
  <c r="AV595" i="16" s="1"/>
  <c r="AH623" i="16"/>
  <c r="AW624" i="15"/>
  <c r="AH639" i="16"/>
  <c r="AW640" i="15"/>
  <c r="AV639" i="16" s="1"/>
  <c r="AH683" i="16"/>
  <c r="AW684" i="15"/>
  <c r="AH699" i="16"/>
  <c r="AW700" i="15"/>
  <c r="AV699" i="16" s="1"/>
  <c r="AW714" i="15"/>
  <c r="AW730" i="15"/>
  <c r="AH743" i="16"/>
  <c r="AW744" i="15"/>
  <c r="AH759" i="16"/>
  <c r="AW760" i="15"/>
  <c r="AV759" i="16" s="1"/>
  <c r="CF281" i="16"/>
  <c r="AH779" i="16"/>
  <c r="CF779" i="16"/>
  <c r="AH785" i="16"/>
  <c r="AH771" i="16"/>
  <c r="CF784" i="16"/>
  <c r="AX776" i="15"/>
  <c r="CG775" i="16" s="1"/>
  <c r="AH783" i="16"/>
  <c r="CP307" i="15"/>
  <c r="CQ307" i="15" s="1"/>
  <c r="CP225" i="15"/>
  <c r="CQ225" i="15" s="1"/>
  <c r="CP617" i="15"/>
  <c r="CQ617" i="15" s="1"/>
  <c r="CP560" i="15"/>
  <c r="CQ560" i="15" s="1"/>
  <c r="CP205" i="15"/>
  <c r="CQ205" i="15" s="1"/>
  <c r="CP453" i="15"/>
  <c r="CQ453" i="15" s="1"/>
  <c r="CP589" i="15"/>
  <c r="CQ589" i="15" s="1"/>
  <c r="CP275" i="15"/>
  <c r="CQ275" i="15" s="1"/>
  <c r="CP369" i="15"/>
  <c r="CQ369" i="15" s="1"/>
  <c r="CP514" i="15"/>
  <c r="CQ514" i="15" s="1"/>
  <c r="CP689" i="15"/>
  <c r="CQ689" i="15" s="1"/>
  <c r="CP609" i="15"/>
  <c r="CQ609" i="15" s="1"/>
  <c r="CP597" i="15"/>
  <c r="CQ597" i="15" s="1"/>
  <c r="CP504" i="15"/>
  <c r="CQ504" i="15" s="1"/>
  <c r="CP373" i="15"/>
  <c r="CQ373" i="15" s="1"/>
  <c r="CP642" i="15"/>
  <c r="CQ642" i="15" s="1"/>
  <c r="CP527" i="15"/>
  <c r="CQ527" i="15" s="1"/>
  <c r="CP542" i="15"/>
  <c r="CQ542" i="15" s="1"/>
  <c r="CP323" i="15"/>
  <c r="CQ323" i="15" s="1"/>
  <c r="CP376" i="15"/>
  <c r="CQ376" i="15" s="1"/>
  <c r="CP716" i="15"/>
  <c r="CQ716" i="15" s="1"/>
  <c r="CP303" i="15"/>
  <c r="CQ303" i="15" s="1"/>
  <c r="CP607" i="15"/>
  <c r="CQ607" i="15" s="1"/>
  <c r="CP377" i="15"/>
  <c r="CQ377" i="15" s="1"/>
  <c r="CP556" i="15"/>
  <c r="CQ556" i="15" s="1"/>
  <c r="BR825" i="16"/>
  <c r="CP741" i="15"/>
  <c r="CQ741" i="15" s="1"/>
  <c r="CP613" i="15"/>
  <c r="CQ613" i="15" s="1"/>
  <c r="CP265" i="15"/>
  <c r="CQ265" i="15" s="1"/>
  <c r="CP682" i="15"/>
  <c r="CQ682" i="15" s="1"/>
  <c r="CP339" i="15"/>
  <c r="CQ339" i="15" s="1"/>
  <c r="CP297" i="15"/>
  <c r="CQ297" i="15" s="1"/>
  <c r="CP287" i="15"/>
  <c r="CQ287" i="15" s="1"/>
  <c r="CP160" i="15"/>
  <c r="CQ160" i="15" s="1"/>
  <c r="CQ814" i="15"/>
  <c r="CP321" i="15"/>
  <c r="CQ321" i="15" s="1"/>
  <c r="CP765" i="15"/>
  <c r="CQ765" i="15" s="1"/>
  <c r="CP768" i="15"/>
  <c r="CQ768" i="15" s="1"/>
  <c r="CP532" i="15"/>
  <c r="CQ532" i="15" s="1"/>
  <c r="CP343" i="15"/>
  <c r="CQ343" i="15" s="1"/>
  <c r="CP621" i="15"/>
  <c r="CQ621" i="15" s="1"/>
  <c r="CP649" i="15"/>
  <c r="CQ649" i="15" s="1"/>
  <c r="CP436" i="15"/>
  <c r="CQ436" i="15" s="1"/>
  <c r="CP760" i="15"/>
  <c r="CQ760" i="15" s="1"/>
  <c r="CP309" i="15"/>
  <c r="CQ309" i="15" s="1"/>
  <c r="CP758" i="15"/>
  <c r="CQ758" i="15" s="1"/>
  <c r="CP733" i="15"/>
  <c r="CQ733" i="15" s="1"/>
  <c r="CP501" i="15"/>
  <c r="CQ501" i="15" s="1"/>
  <c r="AX788" i="15"/>
  <c r="CG787" i="16" s="1"/>
  <c r="AX730" i="15"/>
  <c r="CG729" i="16" s="1"/>
  <c r="AX785" i="15"/>
  <c r="CG784" i="16" s="1"/>
  <c r="AX789" i="15"/>
  <c r="CG788" i="16" s="1"/>
  <c r="AX781" i="15"/>
  <c r="CG780" i="16" s="1"/>
  <c r="AX296" i="15"/>
  <c r="CG295" i="16" s="1"/>
  <c r="AX320" i="15"/>
  <c r="CG319" i="16" s="1"/>
  <c r="AX348" i="15"/>
  <c r="CG347" i="16" s="1"/>
  <c r="AX352" i="15"/>
  <c r="CG351" i="16" s="1"/>
  <c r="AX380" i="15"/>
  <c r="CG379" i="16" s="1"/>
  <c r="AX408" i="15"/>
  <c r="CG407" i="16" s="1"/>
  <c r="CP706" i="15"/>
  <c r="CQ706" i="15" s="1"/>
  <c r="CP15" i="15"/>
  <c r="CQ15" i="15" s="1"/>
  <c r="CU819" i="16"/>
  <c r="BJ824" i="16"/>
  <c r="CS819" i="16"/>
  <c r="BI824" i="16"/>
  <c r="CT819" i="16"/>
  <c r="DH67" i="16"/>
  <c r="DH90" i="16"/>
  <c r="AK828" i="16"/>
  <c r="AK825" i="16"/>
  <c r="DH10" i="16"/>
  <c r="DH108" i="16"/>
  <c r="DH83" i="16"/>
  <c r="AJ825" i="16"/>
  <c r="AJ828" i="16"/>
  <c r="DH137" i="16"/>
  <c r="DH113" i="16"/>
  <c r="AO828" i="16"/>
  <c r="AO825" i="16"/>
  <c r="AG825" i="16"/>
  <c r="AG828" i="16"/>
  <c r="AE819" i="16"/>
  <c r="AM819" i="16"/>
  <c r="AM824" i="16"/>
  <c r="AL819" i="16"/>
  <c r="AL824" i="16"/>
  <c r="AF828" i="16"/>
  <c r="AF825" i="16"/>
  <c r="DH6" i="16"/>
  <c r="DH51" i="16"/>
  <c r="DH406" i="16"/>
  <c r="DH42" i="16"/>
  <c r="BX113" i="16"/>
  <c r="AW780" i="16"/>
  <c r="AW788" i="16"/>
  <c r="BJ819" i="16"/>
  <c r="CT824" i="16" s="1"/>
  <c r="BI819" i="16"/>
  <c r="CE282" i="15"/>
  <c r="CH282" i="15" s="1"/>
  <c r="CP282" i="15" s="1"/>
  <c r="CQ282" i="15" s="1"/>
  <c r="CE302" i="15"/>
  <c r="CH302" i="15" s="1"/>
  <c r="CP302" i="15" s="1"/>
  <c r="CQ302" i="15" s="1"/>
  <c r="CP507" i="15"/>
  <c r="CQ507" i="15" s="1"/>
  <c r="CP341" i="15"/>
  <c r="CQ341" i="15" s="1"/>
  <c r="CP511" i="15"/>
  <c r="CQ511" i="15" s="1"/>
  <c r="CP793" i="15"/>
  <c r="CQ793" i="15" s="1"/>
  <c r="CP670" i="15"/>
  <c r="CQ670" i="15" s="1"/>
  <c r="CP457" i="15"/>
  <c r="CQ457" i="15" s="1"/>
  <c r="CP281" i="15"/>
  <c r="CQ281" i="15" s="1"/>
  <c r="CP543" i="15"/>
  <c r="CQ543" i="15" s="1"/>
  <c r="CP735" i="15"/>
  <c r="CQ735" i="15" s="1"/>
  <c r="CP645" i="15"/>
  <c r="CQ645" i="15" s="1"/>
  <c r="CP630" i="15"/>
  <c r="CQ630" i="15" s="1"/>
  <c r="CP416" i="15"/>
  <c r="CQ416" i="15" s="1"/>
  <c r="BX42" i="16"/>
  <c r="CP546" i="15"/>
  <c r="CQ546" i="15" s="1"/>
  <c r="CP411" i="15"/>
  <c r="CQ411" i="15" s="1"/>
  <c r="CP304" i="15"/>
  <c r="CQ304" i="15" s="1"/>
  <c r="CP312" i="15"/>
  <c r="CQ312" i="15" s="1"/>
  <c r="CP271" i="15"/>
  <c r="CQ271" i="15" s="1"/>
  <c r="CP263" i="15"/>
  <c r="CQ263" i="15" s="1"/>
  <c r="CP603" i="15"/>
  <c r="CQ603" i="15" s="1"/>
  <c r="CP289" i="15"/>
  <c r="CQ289" i="15" s="1"/>
  <c r="CP95" i="15"/>
  <c r="CQ95" i="15" s="1"/>
  <c r="BX51" i="16"/>
  <c r="BX108" i="16"/>
  <c r="CP467" i="15"/>
  <c r="CQ467" i="15" s="1"/>
  <c r="CP360" i="15"/>
  <c r="CQ360" i="15" s="1"/>
  <c r="CP344" i="15"/>
  <c r="CQ344" i="15" s="1"/>
  <c r="CP328" i="15"/>
  <c r="CQ328" i="15" s="1"/>
  <c r="CP300" i="15"/>
  <c r="CQ300" i="15" s="1"/>
  <c r="CP356" i="15"/>
  <c r="CQ356" i="15" s="1"/>
  <c r="CP324" i="15"/>
  <c r="CQ324" i="15" s="1"/>
  <c r="CQ809" i="15"/>
  <c r="CP622" i="15"/>
  <c r="CQ622" i="15" s="1"/>
  <c r="CP569" i="15"/>
  <c r="CQ569" i="15" s="1"/>
  <c r="BX137" i="16"/>
  <c r="AI826" i="15"/>
  <c r="BW826" i="15"/>
  <c r="BW827" i="15" s="1"/>
  <c r="AN827" i="15"/>
  <c r="BV826" i="15"/>
  <c r="BV827" i="15" s="1"/>
  <c r="AM827" i="15"/>
  <c r="CP367" i="15"/>
  <c r="CQ367" i="15" s="1"/>
  <c r="CP293" i="15"/>
  <c r="CQ293" i="15" s="1"/>
  <c r="CP349" i="15"/>
  <c r="CQ349" i="15" s="1"/>
  <c r="CP249" i="15"/>
  <c r="CQ249" i="15" s="1"/>
  <c r="CP625" i="15"/>
  <c r="CQ625" i="15" s="1"/>
  <c r="CP359" i="15"/>
  <c r="CQ359" i="15" s="1"/>
  <c r="CP355" i="15"/>
  <c r="CQ355" i="15" s="1"/>
  <c r="CP712" i="15"/>
  <c r="CQ712" i="15" s="1"/>
  <c r="CP720" i="15"/>
  <c r="CQ720" i="15" s="1"/>
  <c r="CP434" i="15"/>
  <c r="CQ434" i="15" s="1"/>
  <c r="CP305" i="15"/>
  <c r="CQ305" i="15" s="1"/>
  <c r="BX83" i="16"/>
  <c r="CP361" i="15"/>
  <c r="CQ361" i="15" s="1"/>
  <c r="BX10" i="16"/>
  <c r="CP412" i="15"/>
  <c r="CQ412" i="15" s="1"/>
  <c r="CP470" i="15"/>
  <c r="CQ470" i="15" s="1"/>
  <c r="BX90" i="16"/>
  <c r="CP280" i="15"/>
  <c r="CQ280" i="15" s="1"/>
  <c r="CP739" i="15"/>
  <c r="CQ739" i="15" s="1"/>
  <c r="CP672" i="15"/>
  <c r="CQ672" i="15" s="1"/>
  <c r="CP753" i="15"/>
  <c r="CQ753" i="15" s="1"/>
  <c r="CP693" i="15"/>
  <c r="CQ693" i="15" s="1"/>
  <c r="CP414" i="15"/>
  <c r="CQ414" i="15" s="1"/>
  <c r="CP446" i="15"/>
  <c r="CQ446" i="15" s="1"/>
  <c r="CP443" i="15"/>
  <c r="CQ443" i="15" s="1"/>
  <c r="CP405" i="15"/>
  <c r="CQ405" i="15" s="1"/>
  <c r="CP407" i="15"/>
  <c r="CQ407" i="15" s="1"/>
  <c r="CP717" i="15"/>
  <c r="CQ717" i="15" s="1"/>
  <c r="CP529" i="15"/>
  <c r="CQ529" i="15" s="1"/>
  <c r="CP494" i="15"/>
  <c r="CQ494" i="15" s="1"/>
  <c r="CP533" i="15"/>
  <c r="CQ533" i="15" s="1"/>
  <c r="CP690" i="15"/>
  <c r="CQ690" i="15" s="1"/>
  <c r="CP422" i="15"/>
  <c r="CQ422" i="15" s="1"/>
  <c r="CP602" i="15"/>
  <c r="CQ602" i="15" s="1"/>
  <c r="CP313" i="15"/>
  <c r="CQ313" i="15" s="1"/>
  <c r="CP518" i="15"/>
  <c r="CQ518" i="15" s="1"/>
  <c r="CP329" i="15"/>
  <c r="CQ329" i="15" s="1"/>
  <c r="CP696" i="15"/>
  <c r="CQ696" i="15" s="1"/>
  <c r="CP272" i="15"/>
  <c r="CQ272" i="15" s="1"/>
  <c r="CP461" i="15"/>
  <c r="CQ461" i="15" s="1"/>
  <c r="CP775" i="15"/>
  <c r="CQ775" i="15" s="1"/>
  <c r="CP612" i="15"/>
  <c r="CQ612" i="15" s="1"/>
  <c r="CP368" i="15"/>
  <c r="CQ368" i="15" s="1"/>
  <c r="CP352" i="15"/>
  <c r="CQ352" i="15" s="1"/>
  <c r="CP336" i="15"/>
  <c r="CQ336" i="15" s="1"/>
  <c r="CP320" i="15"/>
  <c r="CQ320" i="15" s="1"/>
  <c r="CP372" i="15"/>
  <c r="CQ372" i="15" s="1"/>
  <c r="CP340" i="15"/>
  <c r="CQ340" i="15" s="1"/>
  <c r="CP316" i="15"/>
  <c r="CQ316" i="15" s="1"/>
  <c r="CP671" i="15"/>
  <c r="CQ671" i="15" s="1"/>
  <c r="CP260" i="15"/>
  <c r="CQ260" i="15" s="1"/>
  <c r="CP626" i="15"/>
  <c r="CQ626" i="15" s="1"/>
  <c r="CP7" i="15"/>
  <c r="CP468" i="15"/>
  <c r="CQ468" i="15" s="1"/>
  <c r="CP441" i="15"/>
  <c r="CQ441" i="15" s="1"/>
  <c r="CP479" i="15"/>
  <c r="CQ479" i="15" s="1"/>
  <c r="CP600" i="15"/>
  <c r="CQ600" i="15" s="1"/>
  <c r="CP553" i="15"/>
  <c r="CQ553" i="15" s="1"/>
  <c r="CP432" i="15"/>
  <c r="CQ432" i="15" s="1"/>
  <c r="CP526" i="15"/>
  <c r="CQ526" i="15" s="1"/>
  <c r="CP477" i="15"/>
  <c r="CQ477" i="15" s="1"/>
  <c r="CP766" i="15"/>
  <c r="CQ766" i="15" s="1"/>
  <c r="CP366" i="15"/>
  <c r="CQ366" i="15" s="1"/>
  <c r="CP334" i="15"/>
  <c r="CQ334" i="15" s="1"/>
  <c r="CP246" i="15"/>
  <c r="CQ246" i="15" s="1"/>
  <c r="CP370" i="15"/>
  <c r="CQ370" i="15" s="1"/>
  <c r="CP338" i="15"/>
  <c r="CQ338" i="15" s="1"/>
  <c r="CP404" i="15"/>
  <c r="CQ404" i="15" s="1"/>
  <c r="CP144" i="15"/>
  <c r="CQ144" i="15" s="1"/>
  <c r="CP60" i="15"/>
  <c r="CQ60" i="15" s="1"/>
  <c r="CP130" i="15"/>
  <c r="CQ130" i="15" s="1"/>
  <c r="CP719" i="15"/>
  <c r="CQ719" i="15" s="1"/>
  <c r="CP286" i="15"/>
  <c r="CQ286" i="15" s="1"/>
  <c r="CP250" i="15"/>
  <c r="CQ250" i="15" s="1"/>
  <c r="CP306" i="15"/>
  <c r="CQ306" i="15" s="1"/>
  <c r="CP254" i="15"/>
  <c r="CQ254" i="15" s="1"/>
  <c r="CP122" i="15"/>
  <c r="CQ122" i="15" s="1"/>
  <c r="CP176" i="15"/>
  <c r="CQ176" i="15" s="1"/>
  <c r="CP154" i="15"/>
  <c r="CQ154" i="15" s="1"/>
  <c r="CP573" i="15"/>
  <c r="CQ573" i="15" s="1"/>
  <c r="CP648" i="15"/>
  <c r="CQ648" i="15" s="1"/>
  <c r="CP694" i="15"/>
  <c r="CQ694" i="15" s="1"/>
  <c r="CP350" i="15"/>
  <c r="CQ350" i="15" s="1"/>
  <c r="CP318" i="15"/>
  <c r="CQ318" i="15" s="1"/>
  <c r="CP398" i="15"/>
  <c r="CQ398" i="15" s="1"/>
  <c r="CP354" i="15"/>
  <c r="CQ354" i="15" s="1"/>
  <c r="CP322" i="15"/>
  <c r="CQ322" i="15" s="1"/>
  <c r="CP751" i="15"/>
  <c r="CQ751" i="15" s="1"/>
  <c r="CP400" i="15"/>
  <c r="CQ400" i="15" s="1"/>
  <c r="CP530" i="15"/>
  <c r="CQ530" i="15" s="1"/>
  <c r="CP248" i="15"/>
  <c r="CQ248" i="15" s="1"/>
  <c r="CP146" i="15"/>
  <c r="CQ146" i="15" s="1"/>
  <c r="CP486" i="15"/>
  <c r="CQ486" i="15" s="1"/>
  <c r="CP223" i="15"/>
  <c r="CQ223" i="15" s="1"/>
  <c r="CP521" i="15"/>
  <c r="CQ521" i="15" s="1"/>
  <c r="CP197" i="15"/>
  <c r="CQ197" i="15" s="1"/>
  <c r="CP539" i="15"/>
  <c r="CQ539" i="15" s="1"/>
  <c r="CP206" i="15"/>
  <c r="CQ206" i="15" s="1"/>
  <c r="CP375" i="15"/>
  <c r="CQ375" i="15" s="1"/>
  <c r="CP25" i="15"/>
  <c r="CQ25" i="15" s="1"/>
  <c r="CP209" i="15"/>
  <c r="CQ209" i="15" s="1"/>
  <c r="CP221" i="15"/>
  <c r="CQ221" i="15" s="1"/>
  <c r="CP253" i="15"/>
  <c r="CQ253" i="15" s="1"/>
  <c r="CP800" i="15"/>
  <c r="CQ800" i="15" s="1"/>
  <c r="CP474" i="15"/>
  <c r="CQ474" i="15" s="1"/>
  <c r="CP524" i="15"/>
  <c r="CQ524" i="15" s="1"/>
  <c r="CP256" i="15"/>
  <c r="CQ256" i="15" s="1"/>
  <c r="CP444" i="15"/>
  <c r="CQ444" i="15" s="1"/>
  <c r="CP357" i="15"/>
  <c r="CQ357" i="15" s="1"/>
  <c r="CP463" i="15"/>
  <c r="CQ463" i="15" s="1"/>
  <c r="CP455" i="15"/>
  <c r="CQ455" i="15" s="1"/>
  <c r="CP268" i="15"/>
  <c r="CQ268" i="15" s="1"/>
  <c r="CP348" i="15"/>
  <c r="CQ348" i="15" s="1"/>
  <c r="CP358" i="15"/>
  <c r="CQ358" i="15" s="1"/>
  <c r="CP326" i="15"/>
  <c r="CQ326" i="15" s="1"/>
  <c r="CP394" i="15"/>
  <c r="CQ394" i="15" s="1"/>
  <c r="CP362" i="15"/>
  <c r="CQ362" i="15" s="1"/>
  <c r="CP330" i="15"/>
  <c r="CQ330" i="15" s="1"/>
  <c r="CP547" i="15"/>
  <c r="CQ547" i="15" s="1"/>
  <c r="CP325" i="15"/>
  <c r="CQ325" i="15" s="1"/>
  <c r="CP554" i="15"/>
  <c r="CQ554" i="15" s="1"/>
  <c r="CP450" i="15"/>
  <c r="CQ450" i="15" s="1"/>
  <c r="CP482" i="15"/>
  <c r="CQ482" i="15" s="1"/>
  <c r="CP388" i="15"/>
  <c r="CQ388" i="15" s="1"/>
  <c r="CP288" i="15"/>
  <c r="CQ288" i="15" s="1"/>
  <c r="CP252" i="15"/>
  <c r="CQ252" i="15" s="1"/>
  <c r="CP194" i="15"/>
  <c r="CQ194" i="15" s="1"/>
  <c r="CP418" i="15"/>
  <c r="CQ418" i="15" s="1"/>
  <c r="CP634" i="15"/>
  <c r="CQ634" i="15" s="1"/>
  <c r="CP296" i="15"/>
  <c r="CQ296" i="15" s="1"/>
  <c r="CP718" i="15"/>
  <c r="CQ718" i="15" s="1"/>
  <c r="CP284" i="15"/>
  <c r="CQ284" i="15" s="1"/>
  <c r="CP402" i="15"/>
  <c r="CQ402" i="15" s="1"/>
  <c r="CP380" i="15"/>
  <c r="CQ380" i="15" s="1"/>
  <c r="CP128" i="15"/>
  <c r="CQ128" i="15" s="1"/>
  <c r="CP778" i="15"/>
  <c r="CQ778" i="15" s="1"/>
  <c r="CP170" i="15"/>
  <c r="CQ170" i="15" s="1"/>
  <c r="CP140" i="15"/>
  <c r="CQ140" i="15" s="1"/>
  <c r="CP66" i="15"/>
  <c r="CQ66" i="15" s="1"/>
  <c r="CP584" i="15"/>
  <c r="CQ584" i="15" s="1"/>
  <c r="CP45" i="15"/>
  <c r="CQ45" i="15" s="1"/>
  <c r="CP390" i="15"/>
  <c r="CQ390" i="15" s="1"/>
  <c r="CP229" i="15"/>
  <c r="CQ229" i="15" s="1"/>
  <c r="CP108" i="15"/>
  <c r="CQ108" i="15" s="1"/>
  <c r="CP118" i="15"/>
  <c r="CQ118" i="15" s="1"/>
  <c r="CP120" i="15"/>
  <c r="CQ120" i="15" s="1"/>
  <c r="CP134" i="15"/>
  <c r="CQ134" i="15" s="1"/>
  <c r="CP196" i="15"/>
  <c r="CQ196" i="15" s="1"/>
  <c r="CP493" i="15"/>
  <c r="CQ493" i="15" s="1"/>
  <c r="CP580" i="15"/>
  <c r="CQ580" i="15" s="1"/>
  <c r="CP314" i="15"/>
  <c r="CQ314" i="15" s="1"/>
  <c r="CP258" i="15"/>
  <c r="CQ258" i="15" s="1"/>
  <c r="CP133" i="15"/>
  <c r="CQ133" i="15" s="1"/>
  <c r="CP773" i="15"/>
  <c r="CQ773" i="15" s="1"/>
  <c r="CP590" i="15"/>
  <c r="CQ590" i="15" s="1"/>
  <c r="CP475" i="15"/>
  <c r="CQ475" i="15" s="1"/>
  <c r="CP180" i="15"/>
  <c r="CQ180" i="15" s="1"/>
  <c r="CP171" i="15"/>
  <c r="CQ171" i="15" s="1"/>
  <c r="CP119" i="15"/>
  <c r="CQ119" i="15" s="1"/>
  <c r="CP776" i="15"/>
  <c r="CQ776" i="15" s="1"/>
  <c r="CP44" i="15"/>
  <c r="CQ44" i="15" s="1"/>
  <c r="CP12" i="15"/>
  <c r="CQ12" i="15" s="1"/>
  <c r="CP30" i="15"/>
  <c r="CQ30" i="15" s="1"/>
  <c r="CP236" i="15"/>
  <c r="CQ236" i="15" s="1"/>
  <c r="CP147" i="15"/>
  <c r="CQ147" i="15" s="1"/>
  <c r="CP129" i="15"/>
  <c r="CQ129" i="15" s="1"/>
  <c r="CP201" i="15"/>
  <c r="CQ201" i="15" s="1"/>
  <c r="CP159" i="15"/>
  <c r="CQ159" i="15" s="1"/>
  <c r="CP107" i="15"/>
  <c r="CQ107" i="15" s="1"/>
  <c r="CP568" i="15"/>
  <c r="CQ568" i="15" s="1"/>
  <c r="CP214" i="15"/>
  <c r="CQ214" i="15" s="1"/>
  <c r="CP88" i="15"/>
  <c r="CQ88" i="15" s="1"/>
  <c r="CP48" i="15"/>
  <c r="CQ48" i="15" s="1"/>
  <c r="CP16" i="15"/>
  <c r="CQ16" i="15" s="1"/>
  <c r="CP42" i="15"/>
  <c r="CQ42" i="15" s="1"/>
  <c r="CP790" i="15"/>
  <c r="CQ790" i="15" s="1"/>
  <c r="CP224" i="15"/>
  <c r="CQ224" i="15" s="1"/>
  <c r="CP151" i="15"/>
  <c r="CQ151" i="15" s="1"/>
  <c r="CP585" i="15"/>
  <c r="CQ585" i="15" s="1"/>
  <c r="CP485" i="15"/>
  <c r="CQ485" i="15" s="1"/>
  <c r="CP632" i="15"/>
  <c r="CQ632" i="15" s="1"/>
  <c r="CP192" i="15"/>
  <c r="CQ192" i="15" s="1"/>
  <c r="CP54" i="15"/>
  <c r="CQ54" i="15" s="1"/>
  <c r="CP447" i="15"/>
  <c r="CQ447" i="15" s="1"/>
  <c r="CP381" i="15"/>
  <c r="CQ381" i="15" s="1"/>
  <c r="CP525" i="15"/>
  <c r="CQ525" i="15" s="1"/>
  <c r="CP292" i="15"/>
  <c r="CQ292" i="15" s="1"/>
  <c r="CP608" i="15"/>
  <c r="CQ608" i="15" s="1"/>
  <c r="CP683" i="15"/>
  <c r="CQ683" i="15" s="1"/>
  <c r="CP420" i="15"/>
  <c r="CQ420" i="15" s="1"/>
  <c r="CP308" i="15"/>
  <c r="CQ308" i="15" s="1"/>
  <c r="CP364" i="15"/>
  <c r="CQ364" i="15" s="1"/>
  <c r="CP332" i="15"/>
  <c r="CQ332" i="15" s="1"/>
  <c r="CP408" i="15"/>
  <c r="CQ408" i="15" s="1"/>
  <c r="CP588" i="15"/>
  <c r="CQ588" i="15" s="1"/>
  <c r="CP374" i="15"/>
  <c r="CQ374" i="15" s="1"/>
  <c r="CP342" i="15"/>
  <c r="CQ342" i="15" s="1"/>
  <c r="CP278" i="15"/>
  <c r="CQ278" i="15" s="1"/>
  <c r="CP382" i="15"/>
  <c r="CQ382" i="15" s="1"/>
  <c r="CP346" i="15"/>
  <c r="CQ346" i="15" s="1"/>
  <c r="CP517" i="15"/>
  <c r="CQ517" i="15" s="1"/>
  <c r="CP566" i="15"/>
  <c r="CQ566" i="15" s="1"/>
  <c r="CP570" i="15"/>
  <c r="CQ570" i="15" s="1"/>
  <c r="CP415" i="15"/>
  <c r="CQ415" i="15" s="1"/>
  <c r="CP637" i="15"/>
  <c r="CQ637" i="15" s="1"/>
  <c r="CP583" i="15"/>
  <c r="CQ583" i="15" s="1"/>
  <c r="CP384" i="15"/>
  <c r="CQ384" i="15" s="1"/>
  <c r="CP522" i="15"/>
  <c r="CQ522" i="15" s="1"/>
  <c r="CP392" i="15"/>
  <c r="CQ392" i="15" s="1"/>
  <c r="CP239" i="15"/>
  <c r="CQ239" i="15" s="1"/>
  <c r="CP90" i="15"/>
  <c r="CQ90" i="15" s="1"/>
  <c r="CP152" i="15"/>
  <c r="CQ152" i="15" s="1"/>
  <c r="CP92" i="15"/>
  <c r="CQ92" i="15" s="1"/>
  <c r="CP200" i="15"/>
  <c r="CQ200" i="15" s="1"/>
  <c r="CP174" i="15"/>
  <c r="CQ174" i="15" s="1"/>
  <c r="CP64" i="15"/>
  <c r="CQ64" i="15" s="1"/>
  <c r="CP730" i="15"/>
  <c r="CQ730" i="15" s="1"/>
  <c r="CP41" i="15"/>
  <c r="CQ41" i="15" s="1"/>
  <c r="CP29" i="15"/>
  <c r="CQ29" i="15" s="1"/>
  <c r="CP391" i="15"/>
  <c r="CQ391" i="15" s="1"/>
  <c r="CP266" i="15"/>
  <c r="CQ266" i="15" s="1"/>
  <c r="CP262" i="15"/>
  <c r="CQ262" i="15" s="1"/>
  <c r="CP270" i="15"/>
  <c r="CQ270" i="15" s="1"/>
  <c r="CP126" i="15"/>
  <c r="CQ126" i="15" s="1"/>
  <c r="CP142" i="15"/>
  <c r="CQ142" i="15" s="1"/>
  <c r="CP215" i="15"/>
  <c r="CQ215" i="15" s="1"/>
  <c r="CP112" i="15"/>
  <c r="CQ112" i="15" s="1"/>
  <c r="CP497" i="15"/>
  <c r="CQ497" i="15" s="1"/>
  <c r="CP428" i="15"/>
  <c r="CQ428" i="15" s="1"/>
  <c r="CP37" i="15"/>
  <c r="CQ37" i="15" s="1"/>
  <c r="CP310" i="15"/>
  <c r="CQ310" i="15" s="1"/>
  <c r="CP294" i="15"/>
  <c r="CQ294" i="15" s="1"/>
  <c r="CP86" i="15"/>
  <c r="CQ86" i="15" s="1"/>
  <c r="CP317" i="15"/>
  <c r="CQ317" i="15" s="1"/>
  <c r="CP726" i="15"/>
  <c r="CQ726" i="15" s="1"/>
  <c r="CP491" i="15"/>
  <c r="CQ491" i="15" s="1"/>
  <c r="CP448" i="15"/>
  <c r="CQ448" i="15" s="1"/>
  <c r="CP213" i="15"/>
  <c r="CQ213" i="15" s="1"/>
  <c r="CP172" i="15"/>
  <c r="CQ172" i="15" s="1"/>
  <c r="CP163" i="15"/>
  <c r="CQ163" i="15" s="1"/>
  <c r="CP111" i="15"/>
  <c r="CQ111" i="15" s="1"/>
  <c r="CP242" i="15"/>
  <c r="CQ242" i="15" s="1"/>
  <c r="CP76" i="15"/>
  <c r="CQ76" i="15" s="1"/>
  <c r="CP36" i="15"/>
  <c r="CQ36" i="15" s="1"/>
  <c r="CP195" i="15"/>
  <c r="CQ195" i="15" s="1"/>
  <c r="CP22" i="15"/>
  <c r="CQ22" i="15" s="1"/>
  <c r="CP228" i="15"/>
  <c r="CQ228" i="15" s="1"/>
  <c r="CP153" i="15"/>
  <c r="CQ153" i="15" s="1"/>
  <c r="CP121" i="15"/>
  <c r="CQ121" i="15" s="1"/>
  <c r="CP193" i="15"/>
  <c r="CQ193" i="15" s="1"/>
  <c r="CP99" i="15"/>
  <c r="CQ99" i="15" s="1"/>
  <c r="CP173" i="15"/>
  <c r="CQ173" i="15" s="1"/>
  <c r="CP80" i="15"/>
  <c r="CQ80" i="15" s="1"/>
  <c r="CP40" i="15"/>
  <c r="CQ40" i="15" s="1"/>
  <c r="CP34" i="15"/>
  <c r="CQ34" i="15" s="1"/>
  <c r="CP782" i="15"/>
  <c r="CQ782" i="15" s="1"/>
  <c r="CP216" i="15"/>
  <c r="CQ216" i="15" s="1"/>
  <c r="CP614" i="15"/>
  <c r="CQ614" i="15" s="1"/>
  <c r="CP395" i="15"/>
  <c r="CQ395" i="15" s="1"/>
  <c r="CP417" i="15"/>
  <c r="CQ417" i="15" s="1"/>
  <c r="CP755" i="15"/>
  <c r="CQ755" i="15" s="1"/>
  <c r="CP273" i="15"/>
  <c r="CQ273" i="15" s="1"/>
  <c r="CP157" i="15"/>
  <c r="CQ157" i="15" s="1"/>
  <c r="CP387" i="15"/>
  <c r="CQ387" i="15" s="1"/>
  <c r="CP732" i="15"/>
  <c r="CQ732" i="15" s="1"/>
  <c r="CP791" i="15"/>
  <c r="CQ791" i="15" s="1"/>
  <c r="CP488" i="15"/>
  <c r="CQ488" i="15" s="1"/>
  <c r="CP492" i="15"/>
  <c r="CQ492" i="15" s="1"/>
  <c r="CP347" i="15"/>
  <c r="CQ347" i="15" s="1"/>
  <c r="CP490" i="15"/>
  <c r="CQ490" i="15" s="1"/>
  <c r="CP736" i="15"/>
  <c r="CQ736" i="15" s="1"/>
  <c r="CP283" i="15"/>
  <c r="CQ283" i="15" s="1"/>
  <c r="CP476" i="15"/>
  <c r="CQ476" i="15" s="1"/>
  <c r="CP82" i="15"/>
  <c r="CQ82" i="15" s="1"/>
  <c r="CP413" i="15"/>
  <c r="CQ413" i="15" s="1"/>
  <c r="CP21" i="15"/>
  <c r="CQ21" i="15" s="1"/>
  <c r="CP378" i="15"/>
  <c r="CQ378" i="15" s="1"/>
  <c r="CP117" i="15"/>
  <c r="CQ117" i="15" s="1"/>
  <c r="CP611" i="15"/>
  <c r="CQ611" i="15" s="1"/>
  <c r="CP435" i="15"/>
  <c r="CQ435" i="15" s="1"/>
  <c r="CP277" i="15"/>
  <c r="CQ277" i="15" s="1"/>
  <c r="CP746" i="15"/>
  <c r="CQ746" i="15" s="1"/>
  <c r="CP478" i="15"/>
  <c r="CQ478" i="15" s="1"/>
  <c r="CP424" i="15"/>
  <c r="CQ424" i="15" s="1"/>
  <c r="CP549" i="15"/>
  <c r="CQ549" i="15" s="1"/>
  <c r="CP714" i="15"/>
  <c r="CQ714" i="15" s="1"/>
  <c r="CP653" i="15"/>
  <c r="CQ653" i="15" s="1"/>
  <c r="CP817" i="15"/>
  <c r="CQ817" i="15" s="1"/>
  <c r="CP734" i="15"/>
  <c r="CQ734" i="15" s="1"/>
  <c r="CP489" i="15"/>
  <c r="CQ489" i="15" s="1"/>
  <c r="CP164" i="15"/>
  <c r="CQ164" i="15" s="1"/>
  <c r="CP135" i="15"/>
  <c r="CQ135" i="15" s="1"/>
  <c r="CP234" i="15"/>
  <c r="CQ234" i="15" s="1"/>
  <c r="CP68" i="15"/>
  <c r="CQ68" i="15" s="1"/>
  <c r="CP46" i="15"/>
  <c r="CQ46" i="15" s="1"/>
  <c r="CP10" i="15"/>
  <c r="CQ10" i="15" s="1"/>
  <c r="CP145" i="15"/>
  <c r="CQ145" i="15" s="1"/>
  <c r="CP113" i="15"/>
  <c r="CQ113" i="15" s="1"/>
  <c r="CP175" i="15"/>
  <c r="CQ175" i="15" s="1"/>
  <c r="CP123" i="15"/>
  <c r="CQ123" i="15" s="1"/>
  <c r="CP191" i="15"/>
  <c r="CQ191" i="15" s="1"/>
  <c r="CP230" i="15"/>
  <c r="CQ230" i="15" s="1"/>
  <c r="CP165" i="15"/>
  <c r="CQ165" i="15" s="1"/>
  <c r="CP72" i="15"/>
  <c r="CQ72" i="15" s="1"/>
  <c r="CP32" i="15"/>
  <c r="CQ32" i="15" s="1"/>
  <c r="CP207" i="15"/>
  <c r="CQ207" i="15" s="1"/>
  <c r="CP26" i="15"/>
  <c r="CQ26" i="15" s="1"/>
  <c r="CP240" i="15"/>
  <c r="CQ240" i="15" s="1"/>
  <c r="CP208" i="15"/>
  <c r="CQ208" i="15" s="1"/>
  <c r="CP629" i="15"/>
  <c r="CQ629" i="15" s="1"/>
  <c r="CP571" i="15"/>
  <c r="CQ571" i="15" s="1"/>
  <c r="CP816" i="15"/>
  <c r="CQ816" i="15" s="1"/>
  <c r="CP702" i="15"/>
  <c r="CQ702" i="15" s="1"/>
  <c r="CP401" i="15"/>
  <c r="CQ401" i="15" s="1"/>
  <c r="CP581" i="15"/>
  <c r="CQ581" i="15" s="1"/>
  <c r="CP279" i="15"/>
  <c r="CQ279" i="15" s="1"/>
  <c r="CP190" i="15"/>
  <c r="CQ190" i="15" s="1"/>
  <c r="CP426" i="15"/>
  <c r="CQ426" i="15" s="1"/>
  <c r="CP49" i="15"/>
  <c r="CQ49" i="15" s="1"/>
  <c r="CP472" i="15"/>
  <c r="CQ472" i="15" s="1"/>
  <c r="CP337" i="15"/>
  <c r="CQ337" i="15" s="1"/>
  <c r="CP363" i="15"/>
  <c r="CQ363" i="15" s="1"/>
  <c r="CP241" i="15"/>
  <c r="CQ241" i="15" s="1"/>
  <c r="CP425" i="15"/>
  <c r="CQ425" i="15" s="1"/>
  <c r="CP440" i="15"/>
  <c r="CQ440" i="15" s="1"/>
  <c r="CP264" i="15"/>
  <c r="CQ264" i="15" s="1"/>
  <c r="CP166" i="15"/>
  <c r="CQ166" i="15" s="1"/>
  <c r="CP178" i="15"/>
  <c r="CQ178" i="15" s="1"/>
  <c r="CP136" i="15"/>
  <c r="CQ136" i="15" s="1"/>
  <c r="CP62" i="15"/>
  <c r="CQ62" i="15" s="1"/>
  <c r="CP777" i="15"/>
  <c r="CQ777" i="15" s="1"/>
  <c r="CP148" i="15"/>
  <c r="CQ148" i="15" s="1"/>
  <c r="CP74" i="15"/>
  <c r="CQ74" i="15" s="1"/>
  <c r="CP578" i="15"/>
  <c r="CQ578" i="15" s="1"/>
  <c r="CP431" i="15"/>
  <c r="CQ431" i="15" s="1"/>
  <c r="CP558" i="15"/>
  <c r="CQ558" i="15" s="1"/>
  <c r="CP386" i="15"/>
  <c r="CQ386" i="15" s="1"/>
  <c r="CP406" i="15"/>
  <c r="CQ406" i="15" s="1"/>
  <c r="CP298" i="15"/>
  <c r="CQ298" i="15" s="1"/>
  <c r="CP290" i="15"/>
  <c r="CQ290" i="15" s="1"/>
  <c r="CP116" i="15"/>
  <c r="CQ116" i="15" s="1"/>
  <c r="CP78" i="15"/>
  <c r="CQ78" i="15" s="1"/>
  <c r="CP138" i="15"/>
  <c r="CQ138" i="15" s="1"/>
  <c r="CP132" i="15"/>
  <c r="CQ132" i="15" s="1"/>
  <c r="CP58" i="15"/>
  <c r="CQ58" i="15" s="1"/>
  <c r="CP801" i="15"/>
  <c r="CQ801" i="15" s="1"/>
  <c r="CP274" i="15"/>
  <c r="CQ274" i="15" s="1"/>
  <c r="CP141" i="15"/>
  <c r="CQ141" i="15" s="1"/>
  <c r="CP109" i="15"/>
  <c r="CQ109" i="15" s="1"/>
  <c r="CP202" i="15"/>
  <c r="CQ202" i="15" s="1"/>
  <c r="CP437" i="15"/>
  <c r="CQ437" i="15" s="1"/>
  <c r="CP564" i="15"/>
  <c r="CQ564" i="15" s="1"/>
  <c r="CP541" i="15"/>
  <c r="CQ541" i="15" s="1"/>
  <c r="CP537" i="15"/>
  <c r="CQ537" i="15" s="1"/>
  <c r="CP804" i="15"/>
  <c r="CQ804" i="15" s="1"/>
  <c r="CP423" i="15"/>
  <c r="CQ423" i="15" s="1"/>
  <c r="CP179" i="15"/>
  <c r="CQ179" i="15" s="1"/>
  <c r="CP127" i="15"/>
  <c r="CQ127" i="15" s="1"/>
  <c r="CP199" i="15"/>
  <c r="CQ199" i="15" s="1"/>
  <c r="CP161" i="15"/>
  <c r="CQ161" i="15" s="1"/>
  <c r="CP52" i="15"/>
  <c r="CQ52" i="15" s="1"/>
  <c r="CP20" i="15"/>
  <c r="CQ20" i="15" s="1"/>
  <c r="CP38" i="15"/>
  <c r="CQ38" i="15" s="1"/>
  <c r="CP786" i="15"/>
  <c r="CQ786" i="15" s="1"/>
  <c r="CP212" i="15"/>
  <c r="CQ212" i="15" s="1"/>
  <c r="CP167" i="15"/>
  <c r="CQ167" i="15" s="1"/>
  <c r="CP115" i="15"/>
  <c r="CQ115" i="15" s="1"/>
  <c r="CP222" i="15"/>
  <c r="CQ222" i="15" s="1"/>
  <c r="CP774" i="15"/>
  <c r="CQ774" i="15" s="1"/>
  <c r="CP56" i="15"/>
  <c r="CQ56" i="15" s="1"/>
  <c r="CP24" i="15"/>
  <c r="CQ24" i="15" s="1"/>
  <c r="CP50" i="15"/>
  <c r="CQ50" i="15" s="1"/>
  <c r="CP18" i="15"/>
  <c r="CQ18" i="15" s="1"/>
  <c r="CP232" i="15"/>
  <c r="CQ232" i="15" s="1"/>
  <c r="CP187" i="15"/>
  <c r="CQ187" i="15" s="1"/>
  <c r="CP459" i="15"/>
  <c r="CQ459" i="15" s="1"/>
  <c r="CP799" i="15"/>
  <c r="CQ799" i="15" s="1"/>
  <c r="CP610" i="15"/>
  <c r="CQ610" i="15" s="1"/>
  <c r="CP640" i="15"/>
  <c r="CQ640" i="15" s="1"/>
  <c r="CP535" i="15"/>
  <c r="CQ535" i="15" s="1"/>
  <c r="CP579" i="15"/>
  <c r="CQ579" i="15" s="1"/>
  <c r="CP647" i="15"/>
  <c r="CQ647" i="15" s="1"/>
  <c r="CP438" i="15"/>
  <c r="CQ438" i="15" s="1"/>
  <c r="CP371" i="15"/>
  <c r="CQ371" i="15" s="1"/>
  <c r="CP331" i="15"/>
  <c r="CQ331" i="15" s="1"/>
  <c r="CP813" i="15"/>
  <c r="CQ813" i="15" s="1"/>
  <c r="CP345" i="15"/>
  <c r="CQ345" i="15" s="1"/>
  <c r="CP502" i="15"/>
  <c r="CQ502" i="15" s="1"/>
  <c r="CP462" i="15"/>
  <c r="CQ462" i="15" s="1"/>
  <c r="CP596" i="15"/>
  <c r="CQ596" i="15" s="1"/>
  <c r="CP794" i="15"/>
  <c r="CQ794" i="15" s="1"/>
  <c r="CP619" i="15"/>
  <c r="CQ619" i="15" s="1"/>
  <c r="CP267" i="15"/>
  <c r="CQ267" i="15" s="1"/>
  <c r="CP409" i="15"/>
  <c r="CQ409" i="15" s="1"/>
  <c r="CP149" i="15"/>
  <c r="CQ149" i="15" s="1"/>
  <c r="CP150" i="15"/>
  <c r="CQ150" i="15" s="1"/>
  <c r="CP237" i="15"/>
  <c r="CQ237" i="15" s="1"/>
  <c r="CP210" i="15"/>
  <c r="CQ210" i="15" s="1"/>
  <c r="CP8" i="15"/>
  <c r="CQ8" i="15" s="1"/>
  <c r="CP181" i="15"/>
  <c r="CQ181" i="15" s="1"/>
  <c r="CP168" i="15"/>
  <c r="CQ168" i="15" s="1"/>
  <c r="CP14" i="15"/>
  <c r="CQ14" i="15" s="1"/>
  <c r="CP125" i="15"/>
  <c r="CQ125" i="15" s="1"/>
  <c r="CP28" i="15"/>
  <c r="CQ28" i="15" s="1"/>
  <c r="CP70" i="15"/>
  <c r="CQ70" i="15" s="1"/>
  <c r="CP169" i="15"/>
  <c r="CQ169" i="15" s="1"/>
  <c r="BX67" i="16"/>
  <c r="BX406" i="16"/>
  <c r="AH6" i="16"/>
  <c r="AI820" i="15"/>
  <c r="AH827" i="16" s="1"/>
  <c r="CF6" i="16"/>
  <c r="U174" i="16"/>
  <c r="AO175" i="15"/>
  <c r="AN174" i="16" s="1"/>
  <c r="U132" i="16"/>
  <c r="AO133" i="15"/>
  <c r="AN132" i="16" s="1"/>
  <c r="U177" i="16"/>
  <c r="AO178" i="15"/>
  <c r="AN177" i="16" s="1"/>
  <c r="U176" i="16"/>
  <c r="AO177" i="15"/>
  <c r="AN176" i="16" s="1"/>
  <c r="U146" i="16"/>
  <c r="AO147" i="15"/>
  <c r="AN146" i="16" s="1"/>
  <c r="U173" i="16"/>
  <c r="AO174" i="15"/>
  <c r="AN173" i="16" s="1"/>
  <c r="U148" i="16"/>
  <c r="AO149" i="15"/>
  <c r="AN148" i="16" s="1"/>
  <c r="U179" i="16"/>
  <c r="AO180" i="15"/>
  <c r="AN179" i="16" s="1"/>
  <c r="U131" i="16"/>
  <c r="AO132" i="15"/>
  <c r="AN131" i="16" s="1"/>
  <c r="BO788" i="16"/>
  <c r="CF741" i="16"/>
  <c r="CF603" i="16"/>
  <c r="CF777" i="16"/>
  <c r="CF363" i="16"/>
  <c r="CF463" i="16"/>
  <c r="CF335" i="16"/>
  <c r="CF789" i="16"/>
  <c r="CF773" i="16"/>
  <c r="CF567" i="16"/>
  <c r="CF399" i="16"/>
  <c r="BO780" i="16"/>
  <c r="CF785" i="16"/>
  <c r="CF783" i="16"/>
  <c r="CF303" i="16"/>
  <c r="CF367" i="16"/>
  <c r="CF431" i="16"/>
  <c r="CF495" i="16"/>
  <c r="CF805" i="16"/>
  <c r="CF717" i="16"/>
  <c r="CF643" i="16"/>
  <c r="CF813" i="16"/>
  <c r="CF797" i="16"/>
  <c r="CF733" i="16"/>
  <c r="CF709" i="16"/>
  <c r="CF759" i="16"/>
  <c r="CF719" i="16"/>
  <c r="CF817" i="16"/>
  <c r="CF809" i="16"/>
  <c r="CF801" i="16"/>
  <c r="CF793" i="16"/>
  <c r="CF703" i="16"/>
  <c r="CF691" i="16"/>
  <c r="CF651" i="16"/>
  <c r="CF619" i="16"/>
  <c r="CF579" i="16"/>
  <c r="CF583" i="16"/>
  <c r="CF607" i="16"/>
  <c r="CF647" i="16"/>
  <c r="CF415" i="16"/>
  <c r="CF447" i="16"/>
  <c r="CF479" i="16"/>
  <c r="CF511" i="16"/>
  <c r="CF551" i="16"/>
  <c r="CF423" i="16"/>
  <c r="CF439" i="16"/>
  <c r="CF455" i="16"/>
  <c r="CF471" i="16"/>
  <c r="CF487" i="16"/>
  <c r="CF503" i="16"/>
  <c r="CF519" i="16"/>
  <c r="CF543" i="16"/>
  <c r="AH567" i="16"/>
  <c r="AH775" i="16"/>
  <c r="AH789" i="16"/>
  <c r="AH291" i="16"/>
  <c r="CF291" i="16"/>
  <c r="AH295" i="16"/>
  <c r="AH299" i="16"/>
  <c r="AH303" i="16"/>
  <c r="AH307" i="16"/>
  <c r="CF307" i="16"/>
  <c r="AH311" i="16"/>
  <c r="AH315" i="16"/>
  <c r="AH319" i="16"/>
  <c r="AH323" i="16"/>
  <c r="CF323" i="16"/>
  <c r="AH327" i="16"/>
  <c r="AH331" i="16"/>
  <c r="AH335" i="16"/>
  <c r="AH339" i="16"/>
  <c r="CF339" i="16"/>
  <c r="AH343" i="16"/>
  <c r="AH347" i="16"/>
  <c r="AH351" i="16"/>
  <c r="AH355" i="16"/>
  <c r="CF355" i="16"/>
  <c r="AH359" i="16"/>
  <c r="AH363" i="16"/>
  <c r="AH367" i="16"/>
  <c r="AH371" i="16"/>
  <c r="CF371" i="16"/>
  <c r="AH375" i="16"/>
  <c r="AH379" i="16"/>
  <c r="AH383" i="16"/>
  <c r="AH387" i="16"/>
  <c r="CF387" i="16"/>
  <c r="AH391" i="16"/>
  <c r="AH395" i="16"/>
  <c r="AH399" i="16"/>
  <c r="AH403" i="16"/>
  <c r="CF403" i="16"/>
  <c r="AH407" i="16"/>
  <c r="BO787" i="16"/>
  <c r="AW787" i="16"/>
  <c r="AH188" i="16"/>
  <c r="CF188" i="16"/>
  <c r="AH246" i="16"/>
  <c r="CF246" i="16"/>
  <c r="AH250" i="16"/>
  <c r="CF250" i="16"/>
  <c r="AH252" i="16"/>
  <c r="CF252" i="16"/>
  <c r="AH256" i="16"/>
  <c r="CF256" i="16"/>
  <c r="AH260" i="16"/>
  <c r="CF260" i="16"/>
  <c r="AH264" i="16"/>
  <c r="CF264" i="16"/>
  <c r="AH268" i="16"/>
  <c r="CF268" i="16"/>
  <c r="AH272" i="16"/>
  <c r="CF272" i="16"/>
  <c r="AH276" i="16"/>
  <c r="CF276" i="16"/>
  <c r="AH280" i="16"/>
  <c r="CF280" i="16"/>
  <c r="AH282" i="16"/>
  <c r="CF282" i="16"/>
  <c r="AH286" i="16"/>
  <c r="CF286" i="16"/>
  <c r="AH290" i="16"/>
  <c r="CF290" i="16"/>
  <c r="AH294" i="16"/>
  <c r="CF294" i="16"/>
  <c r="AH298" i="16"/>
  <c r="CF298" i="16"/>
  <c r="AH300" i="16"/>
  <c r="CF300" i="16"/>
  <c r="AH302" i="16"/>
  <c r="CF302" i="16"/>
  <c r="AH306" i="16"/>
  <c r="CF306" i="16"/>
  <c r="AH308" i="16"/>
  <c r="CF308" i="16"/>
  <c r="AH312" i="16"/>
  <c r="CF312" i="16"/>
  <c r="AH316" i="16"/>
  <c r="CF316" i="16"/>
  <c r="AH318" i="16"/>
  <c r="CF318" i="16"/>
  <c r="AH320" i="16"/>
  <c r="CF320" i="16"/>
  <c r="AH324" i="16"/>
  <c r="CF324" i="16"/>
  <c r="AH326" i="16"/>
  <c r="CF326" i="16"/>
  <c r="AH328" i="16"/>
  <c r="CF328" i="16"/>
  <c r="AH332" i="16"/>
  <c r="CF332" i="16"/>
  <c r="AH334" i="16"/>
  <c r="CF334" i="16"/>
  <c r="AH336" i="16"/>
  <c r="CF336" i="16"/>
  <c r="AH340" i="16"/>
  <c r="CF340" i="16"/>
  <c r="AH342" i="16"/>
  <c r="CF342" i="16"/>
  <c r="AH346" i="16"/>
  <c r="CF346" i="16"/>
  <c r="AH348" i="16"/>
  <c r="CF348" i="16"/>
  <c r="AH352" i="16"/>
  <c r="CF352" i="16"/>
  <c r="AH354" i="16"/>
  <c r="CF354" i="16"/>
  <c r="AH358" i="16"/>
  <c r="CF358" i="16"/>
  <c r="AH362" i="16"/>
  <c r="CF362" i="16"/>
  <c r="AH366" i="16"/>
  <c r="CF366" i="16"/>
  <c r="AH368" i="16"/>
  <c r="CF368" i="16"/>
  <c r="AH372" i="16"/>
  <c r="CF372" i="16"/>
  <c r="AH374" i="16"/>
  <c r="CF374" i="16"/>
  <c r="AH378" i="16"/>
  <c r="CF378" i="16"/>
  <c r="AH380" i="16"/>
  <c r="CF380" i="16"/>
  <c r="AH382" i="16"/>
  <c r="CF382" i="16"/>
  <c r="AH386" i="16"/>
  <c r="CF386" i="16"/>
  <c r="AH388" i="16"/>
  <c r="CF388" i="16"/>
  <c r="AH392" i="16"/>
  <c r="CF392" i="16"/>
  <c r="AH394" i="16"/>
  <c r="CF394" i="16"/>
  <c r="AH398" i="16"/>
  <c r="CF398" i="16"/>
  <c r="AH400" i="16"/>
  <c r="CF400" i="16"/>
  <c r="AH404" i="16"/>
  <c r="CF404" i="16"/>
  <c r="AH406" i="16"/>
  <c r="CF406" i="16"/>
  <c r="AH410" i="16"/>
  <c r="CF410" i="16"/>
  <c r="AH412" i="16"/>
  <c r="CF412" i="16"/>
  <c r="AH416" i="16"/>
  <c r="CF416" i="16"/>
  <c r="AH418" i="16"/>
  <c r="CF418" i="16"/>
  <c r="AH422" i="16"/>
  <c r="CF422" i="16"/>
  <c r="AH424" i="16"/>
  <c r="CF424" i="16"/>
  <c r="AH428" i="16"/>
  <c r="CF428" i="16"/>
  <c r="AH430" i="16"/>
  <c r="CF430" i="16"/>
  <c r="AH434" i="16"/>
  <c r="CF434" i="16"/>
  <c r="AH436" i="16"/>
  <c r="CF436" i="16"/>
  <c r="AH438" i="16"/>
  <c r="CF438" i="16"/>
  <c r="AH442" i="16"/>
  <c r="CF442" i="16"/>
  <c r="AH444" i="16"/>
  <c r="CF444" i="16"/>
  <c r="AH446" i="16"/>
  <c r="CF446" i="16"/>
  <c r="AH450" i="16"/>
  <c r="CF450" i="16"/>
  <c r="AH452" i="16"/>
  <c r="CF452" i="16"/>
  <c r="AH456" i="16"/>
  <c r="CF456" i="16"/>
  <c r="AH460" i="16"/>
  <c r="CF460" i="16"/>
  <c r="AH462" i="16"/>
  <c r="CF462" i="16"/>
  <c r="AH464" i="16"/>
  <c r="CF464" i="16"/>
  <c r="AH468" i="16"/>
  <c r="CF468" i="16"/>
  <c r="AH470" i="16"/>
  <c r="CF470" i="16"/>
  <c r="AH472" i="16"/>
  <c r="CF472" i="16"/>
  <c r="AH476" i="16"/>
  <c r="CF476" i="16"/>
  <c r="AH480" i="16"/>
  <c r="CF480" i="16"/>
  <c r="AH482" i="16"/>
  <c r="CF482" i="16"/>
  <c r="AH486" i="16"/>
  <c r="CF486" i="16"/>
  <c r="AH488" i="16"/>
  <c r="CF488" i="16"/>
  <c r="AH492" i="16"/>
  <c r="CF492" i="16"/>
  <c r="AH494" i="16"/>
  <c r="CF494" i="16"/>
  <c r="AH498" i="16"/>
  <c r="CF498" i="16"/>
  <c r="AH502" i="16"/>
  <c r="CF502" i="16"/>
  <c r="AH504" i="16"/>
  <c r="CF504" i="16"/>
  <c r="AH508" i="16"/>
  <c r="CF508" i="16"/>
  <c r="AH512" i="16"/>
  <c r="CF512" i="16"/>
  <c r="AH516" i="16"/>
  <c r="CF516" i="16"/>
  <c r="AH518" i="16"/>
  <c r="CF518" i="16"/>
  <c r="AH529" i="16"/>
  <c r="CF529" i="16"/>
  <c r="AH534" i="16"/>
  <c r="CF534" i="16"/>
  <c r="AH538" i="16"/>
  <c r="CF538" i="16"/>
  <c r="AH542" i="16"/>
  <c r="CF542" i="16"/>
  <c r="AH544" i="16"/>
  <c r="CF544" i="16"/>
  <c r="AH548" i="16"/>
  <c r="CF548" i="16"/>
  <c r="AH550" i="16"/>
  <c r="CF550" i="16"/>
  <c r="AH554" i="16"/>
  <c r="CF554" i="16"/>
  <c r="AH558" i="16"/>
  <c r="CF558" i="16"/>
  <c r="AH562" i="16"/>
  <c r="CF562" i="16"/>
  <c r="AH564" i="16"/>
  <c r="CF564" i="16"/>
  <c r="AH569" i="16"/>
  <c r="CF569" i="16"/>
  <c r="AH573" i="16"/>
  <c r="CF573" i="16"/>
  <c r="AH609" i="16"/>
  <c r="CF609" i="16"/>
  <c r="AH613" i="16"/>
  <c r="CF613" i="16"/>
  <c r="AH617" i="16"/>
  <c r="CF617" i="16"/>
  <c r="AH657" i="16"/>
  <c r="CF657" i="16"/>
  <c r="AH661" i="16"/>
  <c r="CF661" i="16"/>
  <c r="AH665" i="16"/>
  <c r="CF665" i="16"/>
  <c r="AH669" i="16"/>
  <c r="CF669" i="16"/>
  <c r="AH673" i="16"/>
  <c r="CF673" i="16"/>
  <c r="AH677" i="16"/>
  <c r="CF677" i="16"/>
  <c r="AH681" i="16"/>
  <c r="CF681" i="16"/>
  <c r="AH709" i="16"/>
  <c r="AH713" i="16"/>
  <c r="AH717" i="16"/>
  <c r="AH729" i="16"/>
  <c r="AH733" i="16"/>
  <c r="AH737" i="16"/>
  <c r="AH741" i="16"/>
  <c r="AH774" i="16"/>
  <c r="CF774" i="16"/>
  <c r="AH793" i="16"/>
  <c r="AH797" i="16"/>
  <c r="AH801" i="16"/>
  <c r="AH805" i="16"/>
  <c r="AH809" i="16"/>
  <c r="AH813" i="16"/>
  <c r="AH817" i="16"/>
  <c r="AH12" i="16"/>
  <c r="CF12" i="16"/>
  <c r="AH35" i="16"/>
  <c r="CF35" i="16"/>
  <c r="AH123" i="16"/>
  <c r="CF123" i="16"/>
  <c r="AH155" i="16"/>
  <c r="CF155" i="16"/>
  <c r="AH173" i="16"/>
  <c r="AH28" i="16"/>
  <c r="CF28" i="16"/>
  <c r="AH117" i="16"/>
  <c r="CF117" i="16"/>
  <c r="AH162" i="16"/>
  <c r="CF162" i="16"/>
  <c r="AH200" i="16"/>
  <c r="CF200" i="16"/>
  <c r="AH233" i="16"/>
  <c r="CF233" i="16"/>
  <c r="AH10" i="16"/>
  <c r="CF10" i="16"/>
  <c r="AH17" i="16"/>
  <c r="CF17" i="16"/>
  <c r="AH24" i="16"/>
  <c r="CF24" i="16"/>
  <c r="AH33" i="16"/>
  <c r="CF33" i="16"/>
  <c r="AH42" i="16"/>
  <c r="CF42" i="16"/>
  <c r="AH50" i="16"/>
  <c r="CF50" i="16"/>
  <c r="AH56" i="16"/>
  <c r="CF56" i="16"/>
  <c r="AH64" i="16"/>
  <c r="CF64" i="16"/>
  <c r="AH69" i="16"/>
  <c r="CF69" i="16"/>
  <c r="AH73" i="16"/>
  <c r="CF73" i="16"/>
  <c r="AH80" i="16"/>
  <c r="CF80" i="16"/>
  <c r="AH87" i="16"/>
  <c r="CF87" i="16"/>
  <c r="AH89" i="16"/>
  <c r="CF89" i="16"/>
  <c r="AH93" i="16"/>
  <c r="CF93" i="16"/>
  <c r="AH100" i="16"/>
  <c r="CF100" i="16"/>
  <c r="AH105" i="16"/>
  <c r="AH112" i="16"/>
  <c r="CF112" i="16"/>
  <c r="AH119" i="16"/>
  <c r="CF119" i="16"/>
  <c r="AH130" i="16"/>
  <c r="AH133" i="16"/>
  <c r="CF133" i="16"/>
  <c r="AH139" i="16"/>
  <c r="CF139" i="16"/>
  <c r="AH143" i="16"/>
  <c r="CF143" i="16"/>
  <c r="AH149" i="16"/>
  <c r="CF149" i="16"/>
  <c r="AH152" i="16"/>
  <c r="CF152" i="16"/>
  <c r="AH163" i="16"/>
  <c r="CF163" i="16"/>
  <c r="AH166" i="16"/>
  <c r="CF166" i="16"/>
  <c r="AH169" i="16"/>
  <c r="CF169" i="16"/>
  <c r="AH175" i="16"/>
  <c r="CF175" i="16"/>
  <c r="AH177" i="16"/>
  <c r="AH179" i="16"/>
  <c r="AH181" i="16"/>
  <c r="CF181" i="16"/>
  <c r="AH183" i="16"/>
  <c r="AH185" i="16"/>
  <c r="CF185" i="16"/>
  <c r="AH192" i="16"/>
  <c r="CF192" i="16"/>
  <c r="AH194" i="16"/>
  <c r="CF194" i="16"/>
  <c r="AH202" i="16"/>
  <c r="CF202" i="16"/>
  <c r="AH205" i="16"/>
  <c r="CF205" i="16"/>
  <c r="AH207" i="16"/>
  <c r="CF207" i="16"/>
  <c r="AH213" i="16"/>
  <c r="CF213" i="16"/>
  <c r="AH219" i="16"/>
  <c r="AH221" i="16"/>
  <c r="CF221" i="16"/>
  <c r="AH224" i="16"/>
  <c r="CF224" i="16"/>
  <c r="AH226" i="16"/>
  <c r="CF226" i="16"/>
  <c r="AH230" i="16"/>
  <c r="AH232" i="16"/>
  <c r="CF232" i="16"/>
  <c r="AH235" i="16"/>
  <c r="CF235" i="16"/>
  <c r="AH240" i="16"/>
  <c r="CF240" i="16"/>
  <c r="AH520" i="16"/>
  <c r="CF520" i="16"/>
  <c r="AH772" i="16"/>
  <c r="CF772" i="16"/>
  <c r="AH778" i="16"/>
  <c r="CF778" i="16"/>
  <c r="AH21" i="16"/>
  <c r="CF21" i="16"/>
  <c r="AH32" i="16"/>
  <c r="CF32" i="16"/>
  <c r="AH52" i="16"/>
  <c r="CF52" i="16"/>
  <c r="AH63" i="16"/>
  <c r="CF63" i="16"/>
  <c r="AH70" i="16"/>
  <c r="CF70" i="16"/>
  <c r="AH74" i="16"/>
  <c r="CF74" i="16"/>
  <c r="AH78" i="16"/>
  <c r="CF78" i="16"/>
  <c r="AH83" i="16"/>
  <c r="AH94" i="16"/>
  <c r="CF94" i="16"/>
  <c r="AH99" i="16"/>
  <c r="CF99" i="16"/>
  <c r="AH106" i="16"/>
  <c r="CF106" i="16"/>
  <c r="AH110" i="16"/>
  <c r="CF110" i="16"/>
  <c r="AH124" i="16"/>
  <c r="CF124" i="16"/>
  <c r="AH132" i="16"/>
  <c r="AH136" i="16"/>
  <c r="AH142" i="16"/>
  <c r="AH153" i="16"/>
  <c r="CF153" i="16"/>
  <c r="AH156" i="16"/>
  <c r="CF156" i="16"/>
  <c r="AH167" i="16"/>
  <c r="CF167" i="16"/>
  <c r="AH189" i="16"/>
  <c r="CF189" i="16"/>
  <c r="AH197" i="16"/>
  <c r="CF197" i="16"/>
  <c r="AH203" i="16"/>
  <c r="CF203" i="16"/>
  <c r="AH211" i="16"/>
  <c r="CF211" i="16"/>
  <c r="AH217" i="16"/>
  <c r="AH227" i="16"/>
  <c r="CF227" i="16"/>
  <c r="AH236" i="16"/>
  <c r="CF236" i="16"/>
  <c r="AH239" i="16"/>
  <c r="CF239" i="16"/>
  <c r="AH243" i="16"/>
  <c r="CF243" i="16"/>
  <c r="AH245" i="16"/>
  <c r="CF245" i="16"/>
  <c r="AH247" i="16"/>
  <c r="CF247" i="16"/>
  <c r="AH249" i="16"/>
  <c r="CF249" i="16"/>
  <c r="AH251" i="16"/>
  <c r="CF251" i="16"/>
  <c r="AH253" i="16"/>
  <c r="CF253" i="16"/>
  <c r="AH255" i="16"/>
  <c r="CF255" i="16"/>
  <c r="AH257" i="16"/>
  <c r="CF257" i="16"/>
  <c r="AH259" i="16"/>
  <c r="CF259" i="16"/>
  <c r="AH261" i="16"/>
  <c r="CF261" i="16"/>
  <c r="AH263" i="16"/>
  <c r="CF263" i="16"/>
  <c r="AH265" i="16"/>
  <c r="CF265" i="16"/>
  <c r="AH267" i="16"/>
  <c r="CF267" i="16"/>
  <c r="AH269" i="16"/>
  <c r="CF269" i="16"/>
  <c r="AH271" i="16"/>
  <c r="CF271" i="16"/>
  <c r="AH273" i="16"/>
  <c r="CF273" i="16"/>
  <c r="AH275" i="16"/>
  <c r="CF275" i="16"/>
  <c r="AH277" i="16"/>
  <c r="CF277" i="16"/>
  <c r="AH279" i="16"/>
  <c r="CF279" i="16"/>
  <c r="AH281" i="16"/>
  <c r="AH283" i="16"/>
  <c r="CF283" i="16"/>
  <c r="AH285" i="16"/>
  <c r="CF285" i="16"/>
  <c r="AH287" i="16"/>
  <c r="CF287" i="16"/>
  <c r="AH289" i="16"/>
  <c r="CF289" i="16"/>
  <c r="AH293" i="16"/>
  <c r="CF293" i="16"/>
  <c r="AH297" i="16"/>
  <c r="CF297" i="16"/>
  <c r="AH301" i="16"/>
  <c r="AX302" i="15"/>
  <c r="CG301" i="16" s="1"/>
  <c r="AH305" i="16"/>
  <c r="CF305" i="16"/>
  <c r="AH309" i="16"/>
  <c r="CF309" i="16"/>
  <c r="AH313" i="16"/>
  <c r="CF313" i="16"/>
  <c r="AH317" i="16"/>
  <c r="CF317" i="16"/>
  <c r="AH321" i="16"/>
  <c r="CF321" i="16"/>
  <c r="AH325" i="16"/>
  <c r="CF325" i="16"/>
  <c r="AH329" i="16"/>
  <c r="CF329" i="16"/>
  <c r="AH333" i="16"/>
  <c r="CF333" i="16"/>
  <c r="AH337" i="16"/>
  <c r="CF337" i="16"/>
  <c r="AH341" i="16"/>
  <c r="CF341" i="16"/>
  <c r="AH345" i="16"/>
  <c r="CF345" i="16"/>
  <c r="AH349" i="16"/>
  <c r="CF349" i="16"/>
  <c r="AH353" i="16"/>
  <c r="CF353" i="16"/>
  <c r="AH357" i="16"/>
  <c r="CF357" i="16"/>
  <c r="AH361" i="16"/>
  <c r="CF361" i="16"/>
  <c r="AH365" i="16"/>
  <c r="CF365" i="16"/>
  <c r="AH369" i="16"/>
  <c r="CF369" i="16"/>
  <c r="AH373" i="16"/>
  <c r="CF373" i="16"/>
  <c r="AH377" i="16"/>
  <c r="CF377" i="16"/>
  <c r="AH381" i="16"/>
  <c r="CF381" i="16"/>
  <c r="AH385" i="16"/>
  <c r="CF385" i="16"/>
  <c r="AH389" i="16"/>
  <c r="CF389" i="16"/>
  <c r="AH393" i="16"/>
  <c r="CF393" i="16"/>
  <c r="AH397" i="16"/>
  <c r="CF397" i="16"/>
  <c r="AH401" i="16"/>
  <c r="CF401" i="16"/>
  <c r="AH405" i="16"/>
  <c r="CF405" i="16"/>
  <c r="AH409" i="16"/>
  <c r="CF409" i="16"/>
  <c r="AH413" i="16"/>
  <c r="CF413" i="16"/>
  <c r="AH417" i="16"/>
  <c r="CF417" i="16"/>
  <c r="AH421" i="16"/>
  <c r="CF421" i="16"/>
  <c r="AH425" i="16"/>
  <c r="CF425" i="16"/>
  <c r="AH429" i="16"/>
  <c r="CF429" i="16"/>
  <c r="AH433" i="16"/>
  <c r="CF433" i="16"/>
  <c r="AH437" i="16"/>
  <c r="CF437" i="16"/>
  <c r="AH441" i="16"/>
  <c r="CF441" i="16"/>
  <c r="AH445" i="16"/>
  <c r="CF445" i="16"/>
  <c r="AH449" i="16"/>
  <c r="CF449" i="16"/>
  <c r="AH453" i="16"/>
  <c r="CF453" i="16"/>
  <c r="AH457" i="16"/>
  <c r="CF457" i="16"/>
  <c r="AH461" i="16"/>
  <c r="CF461" i="16"/>
  <c r="AH465" i="16"/>
  <c r="CF465" i="16"/>
  <c r="AH469" i="16"/>
  <c r="CF469" i="16"/>
  <c r="AH473" i="16"/>
  <c r="CF473" i="16"/>
  <c r="AH477" i="16"/>
  <c r="CF477" i="16"/>
  <c r="AH481" i="16"/>
  <c r="CF481" i="16"/>
  <c r="AH485" i="16"/>
  <c r="CF485" i="16"/>
  <c r="AH489" i="16"/>
  <c r="CF489" i="16"/>
  <c r="AH493" i="16"/>
  <c r="CF493" i="16"/>
  <c r="AH497" i="16"/>
  <c r="CF497" i="16"/>
  <c r="AH501" i="16"/>
  <c r="CF501" i="16"/>
  <c r="AH505" i="16"/>
  <c r="CF505" i="16"/>
  <c r="AH509" i="16"/>
  <c r="CF509" i="16"/>
  <c r="AH513" i="16"/>
  <c r="CF513" i="16"/>
  <c r="AH517" i="16"/>
  <c r="CF517" i="16"/>
  <c r="AH522" i="16"/>
  <c r="CF522" i="16"/>
  <c r="AH524" i="16"/>
  <c r="CF524" i="16"/>
  <c r="AH526" i="16"/>
  <c r="CF526" i="16"/>
  <c r="AH528" i="16"/>
  <c r="CF528" i="16"/>
  <c r="AH533" i="16"/>
  <c r="CF533" i="16"/>
  <c r="AH537" i="16"/>
  <c r="CF537" i="16"/>
  <c r="AH541" i="16"/>
  <c r="CF541" i="16"/>
  <c r="AH545" i="16"/>
  <c r="CF545" i="16"/>
  <c r="AH549" i="16"/>
  <c r="CF549" i="16"/>
  <c r="AH553" i="16"/>
  <c r="CF553" i="16"/>
  <c r="AH557" i="16"/>
  <c r="CF557" i="16"/>
  <c r="AH561" i="16"/>
  <c r="CF561" i="16"/>
  <c r="AH565" i="16"/>
  <c r="CF565" i="16"/>
  <c r="AH568" i="16"/>
  <c r="CF568" i="16"/>
  <c r="AH570" i="16"/>
  <c r="CF570" i="16"/>
  <c r="AH572" i="16"/>
  <c r="CF572" i="16"/>
  <c r="AH574" i="16"/>
  <c r="CF574" i="16"/>
  <c r="AH576" i="16"/>
  <c r="CF576" i="16"/>
  <c r="AH578" i="16"/>
  <c r="CF578" i="16"/>
  <c r="AH580" i="16"/>
  <c r="CF580" i="16"/>
  <c r="AH582" i="16"/>
  <c r="CF582" i="16"/>
  <c r="AH584" i="16"/>
  <c r="CF584" i="16"/>
  <c r="AH586" i="16"/>
  <c r="CF586" i="16"/>
  <c r="AH588" i="16"/>
  <c r="CF588" i="16"/>
  <c r="AH590" i="16"/>
  <c r="CF590" i="16"/>
  <c r="AH592" i="16"/>
  <c r="CF592" i="16"/>
  <c r="AH594" i="16"/>
  <c r="CF594" i="16"/>
  <c r="AH596" i="16"/>
  <c r="CF596" i="16"/>
  <c r="AH598" i="16"/>
  <c r="CF598" i="16"/>
  <c r="AH600" i="16"/>
  <c r="CF600" i="16"/>
  <c r="AH602" i="16"/>
  <c r="CF602" i="16"/>
  <c r="AH604" i="16"/>
  <c r="CF604" i="16"/>
  <c r="AH606" i="16"/>
  <c r="CF606" i="16"/>
  <c r="AH608" i="16"/>
  <c r="CF608" i="16"/>
  <c r="AH610" i="16"/>
  <c r="CF610" i="16"/>
  <c r="AH612" i="16"/>
  <c r="CF612" i="16"/>
  <c r="AH614" i="16"/>
  <c r="CF614" i="16"/>
  <c r="AH616" i="16"/>
  <c r="CF616" i="16"/>
  <c r="AH618" i="16"/>
  <c r="CF618" i="16"/>
  <c r="AH620" i="16"/>
  <c r="CF620" i="16"/>
  <c r="AH622" i="16"/>
  <c r="CF622" i="16"/>
  <c r="AH624" i="16"/>
  <c r="CF624" i="16"/>
  <c r="AH626" i="16"/>
  <c r="CF626" i="16"/>
  <c r="AH628" i="16"/>
  <c r="CF628" i="16"/>
  <c r="AH630" i="16"/>
  <c r="CF630" i="16"/>
  <c r="AH632" i="16"/>
  <c r="CF632" i="16"/>
  <c r="AH634" i="16"/>
  <c r="CF634" i="16"/>
  <c r="AH636" i="16"/>
  <c r="CF636" i="16"/>
  <c r="AH638" i="16"/>
  <c r="CF638" i="16"/>
  <c r="AH640" i="16"/>
  <c r="CF640" i="16"/>
  <c r="AH642" i="16"/>
  <c r="CF642" i="16"/>
  <c r="AH644" i="16"/>
  <c r="CF644" i="16"/>
  <c r="AH646" i="16"/>
  <c r="CF646" i="16"/>
  <c r="AH648" i="16"/>
  <c r="CF648" i="16"/>
  <c r="AH650" i="16"/>
  <c r="CF650" i="16"/>
  <c r="AH652" i="16"/>
  <c r="CF652" i="16"/>
  <c r="AH654" i="16"/>
  <c r="CF654" i="16"/>
  <c r="AH656" i="16"/>
  <c r="CF656" i="16"/>
  <c r="AH658" i="16"/>
  <c r="CF658" i="16"/>
  <c r="AH660" i="16"/>
  <c r="CF660" i="16"/>
  <c r="AH662" i="16"/>
  <c r="CF662" i="16"/>
  <c r="AH664" i="16"/>
  <c r="CF664" i="16"/>
  <c r="AH666" i="16"/>
  <c r="CF666" i="16"/>
  <c r="AH668" i="16"/>
  <c r="CF668" i="16"/>
  <c r="AH670" i="16"/>
  <c r="CF670" i="16"/>
  <c r="AH672" i="16"/>
  <c r="CF672" i="16"/>
  <c r="AH674" i="16"/>
  <c r="CF674" i="16"/>
  <c r="AH676" i="16"/>
  <c r="CF676" i="16"/>
  <c r="AH678" i="16"/>
  <c r="CF678" i="16"/>
  <c r="AH680" i="16"/>
  <c r="CF680" i="16"/>
  <c r="AH682" i="16"/>
  <c r="CF682" i="16"/>
  <c r="AH684" i="16"/>
  <c r="CF684" i="16"/>
  <c r="AH686" i="16"/>
  <c r="CF686" i="16"/>
  <c r="AH688" i="16"/>
  <c r="CF688" i="16"/>
  <c r="AH690" i="16"/>
  <c r="CF690" i="16"/>
  <c r="AH692" i="16"/>
  <c r="CF692" i="16"/>
  <c r="AH694" i="16"/>
  <c r="CF694" i="16"/>
  <c r="AH696" i="16"/>
  <c r="CF696" i="16"/>
  <c r="AH698" i="16"/>
  <c r="CF698" i="16"/>
  <c r="AH700" i="16"/>
  <c r="CF700" i="16"/>
  <c r="AH702" i="16"/>
  <c r="CF702" i="16"/>
  <c r="AH704" i="16"/>
  <c r="CF704" i="16"/>
  <c r="AH706" i="16"/>
  <c r="CF706" i="16"/>
  <c r="AH708" i="16"/>
  <c r="CF708" i="16"/>
  <c r="AH710" i="16"/>
  <c r="CF710" i="16"/>
  <c r="AH712" i="16"/>
  <c r="CF712" i="16"/>
  <c r="AH714" i="16"/>
  <c r="CF714" i="16"/>
  <c r="AH716" i="16"/>
  <c r="CF716" i="16"/>
  <c r="AH718" i="16"/>
  <c r="CF718" i="16"/>
  <c r="AH720" i="16"/>
  <c r="CF720" i="16"/>
  <c r="AH722" i="16"/>
  <c r="CF722" i="16"/>
  <c r="AH724" i="16"/>
  <c r="CF724" i="16"/>
  <c r="AH726" i="16"/>
  <c r="CF726" i="16"/>
  <c r="AH728" i="16"/>
  <c r="CF728" i="16"/>
  <c r="AH730" i="16"/>
  <c r="CF730" i="16"/>
  <c r="AH732" i="16"/>
  <c r="CF732" i="16"/>
  <c r="AH734" i="16"/>
  <c r="CF734" i="16"/>
  <c r="AH736" i="16"/>
  <c r="CF736" i="16"/>
  <c r="AH738" i="16"/>
  <c r="CF738" i="16"/>
  <c r="AH740" i="16"/>
  <c r="CF740" i="16"/>
  <c r="AH742" i="16"/>
  <c r="CF742" i="16"/>
  <c r="AH744" i="16"/>
  <c r="CF744" i="16"/>
  <c r="AH746" i="16"/>
  <c r="CF746" i="16"/>
  <c r="AH748" i="16"/>
  <c r="CF748" i="16"/>
  <c r="AH750" i="16"/>
  <c r="CF750" i="16"/>
  <c r="AH752" i="16"/>
  <c r="CF752" i="16"/>
  <c r="AH754" i="16"/>
  <c r="CF754" i="16"/>
  <c r="AH756" i="16"/>
  <c r="CF756" i="16"/>
  <c r="AH758" i="16"/>
  <c r="CF758" i="16"/>
  <c r="AH760" i="16"/>
  <c r="CF760" i="16"/>
  <c r="AH762" i="16"/>
  <c r="CF762" i="16"/>
  <c r="AH764" i="16"/>
  <c r="CF764" i="16"/>
  <c r="AH766" i="16"/>
  <c r="CF766" i="16"/>
  <c r="AH768" i="16"/>
  <c r="CF768" i="16"/>
  <c r="AH770" i="16"/>
  <c r="CF770" i="16"/>
  <c r="AH790" i="16"/>
  <c r="CF790" i="16"/>
  <c r="AH792" i="16"/>
  <c r="CF792" i="16"/>
  <c r="AH794" i="16"/>
  <c r="CF794" i="16"/>
  <c r="AH796" i="16"/>
  <c r="CF796" i="16"/>
  <c r="AH798" i="16"/>
  <c r="CF798" i="16"/>
  <c r="AH800" i="16"/>
  <c r="CF800" i="16"/>
  <c r="AH802" i="16"/>
  <c r="CF802" i="16"/>
  <c r="AH804" i="16"/>
  <c r="CF804" i="16"/>
  <c r="AH806" i="16"/>
  <c r="CF806" i="16"/>
  <c r="AH808" i="16"/>
  <c r="CF808" i="16"/>
  <c r="AH810" i="16"/>
  <c r="CF810" i="16"/>
  <c r="AH812" i="16"/>
  <c r="CF812" i="16"/>
  <c r="AH814" i="16"/>
  <c r="CF814" i="16"/>
  <c r="AH816" i="16"/>
  <c r="CF816" i="16"/>
  <c r="AH818" i="16"/>
  <c r="CF818" i="16"/>
  <c r="AH26" i="16"/>
  <c r="CF26" i="16"/>
  <c r="AH31" i="16"/>
  <c r="CF31" i="16"/>
  <c r="AH41" i="16"/>
  <c r="CF41" i="16"/>
  <c r="AH57" i="16"/>
  <c r="CF57" i="16"/>
  <c r="AH128" i="16"/>
  <c r="CF128" i="16"/>
  <c r="AH150" i="16"/>
  <c r="CF150" i="16"/>
  <c r="AH161" i="16"/>
  <c r="CF161" i="16"/>
  <c r="AH171" i="16"/>
  <c r="CF171" i="16"/>
  <c r="AH212" i="16"/>
  <c r="CF212" i="16"/>
  <c r="AH13" i="16"/>
  <c r="CF13" i="16"/>
  <c r="AH37" i="16"/>
  <c r="CF37" i="16"/>
  <c r="AH43" i="16"/>
  <c r="CF43" i="16"/>
  <c r="AH126" i="16"/>
  <c r="CF126" i="16"/>
  <c r="AH159" i="16"/>
  <c r="CF159" i="16"/>
  <c r="AH172" i="16"/>
  <c r="CF172" i="16"/>
  <c r="AH199" i="16"/>
  <c r="CF199" i="16"/>
  <c r="AH208" i="16"/>
  <c r="CF208" i="16"/>
  <c r="AH216" i="16"/>
  <c r="AH776" i="16"/>
  <c r="CF776" i="16"/>
  <c r="AH782" i="16"/>
  <c r="CF782" i="16"/>
  <c r="AH7" i="16"/>
  <c r="CF7" i="16"/>
  <c r="AH9" i="16"/>
  <c r="CF9" i="16"/>
  <c r="AH14" i="16"/>
  <c r="CF14" i="16"/>
  <c r="AH16" i="16"/>
  <c r="CF16" i="16"/>
  <c r="AH18" i="16"/>
  <c r="CF18" i="16"/>
  <c r="AH23" i="16"/>
  <c r="CF23" i="16"/>
  <c r="AH25" i="16"/>
  <c r="CF25" i="16"/>
  <c r="AH30" i="16"/>
  <c r="CF30" i="16"/>
  <c r="AH34" i="16"/>
  <c r="CF34" i="16"/>
  <c r="AH39" i="16"/>
  <c r="CF39" i="16"/>
  <c r="AH45" i="16"/>
  <c r="CF45" i="16"/>
  <c r="AH47" i="16"/>
  <c r="CF47" i="16"/>
  <c r="AH49" i="16"/>
  <c r="CF49" i="16"/>
  <c r="AH51" i="16"/>
  <c r="CF51" i="16"/>
  <c r="AH54" i="16"/>
  <c r="CF54" i="16"/>
  <c r="AH58" i="16"/>
  <c r="CF58" i="16"/>
  <c r="AH60" i="16"/>
  <c r="CF60" i="16"/>
  <c r="AH62" i="16"/>
  <c r="CF62" i="16"/>
  <c r="AH65" i="16"/>
  <c r="CF65" i="16"/>
  <c r="AH67" i="16"/>
  <c r="CF67" i="16"/>
  <c r="AH71" i="16"/>
  <c r="CF71" i="16"/>
  <c r="AH76" i="16"/>
  <c r="CF76" i="16"/>
  <c r="AH79" i="16"/>
  <c r="CF79" i="16"/>
  <c r="AH82" i="16"/>
  <c r="CF82" i="16"/>
  <c r="AH86" i="16"/>
  <c r="AH88" i="16"/>
  <c r="CF88" i="16"/>
  <c r="AH90" i="16"/>
  <c r="CF90" i="16"/>
  <c r="AH92" i="16"/>
  <c r="CF92" i="16"/>
  <c r="AH96" i="16"/>
  <c r="AH98" i="16"/>
  <c r="CF98" i="16"/>
  <c r="AH101" i="16"/>
  <c r="AH103" i="16"/>
  <c r="CF103" i="16"/>
  <c r="AH108" i="16"/>
  <c r="CF108" i="16"/>
  <c r="AH111" i="16"/>
  <c r="CF111" i="16"/>
  <c r="AH113" i="16"/>
  <c r="AH115" i="16"/>
  <c r="CF115" i="16"/>
  <c r="AH118" i="16"/>
  <c r="CF118" i="16"/>
  <c r="AH121" i="16"/>
  <c r="CF121" i="16"/>
  <c r="AH129" i="16"/>
  <c r="CF129" i="16"/>
  <c r="AH131" i="16"/>
  <c r="AH134" i="16"/>
  <c r="CF134" i="16"/>
  <c r="AH138" i="16"/>
  <c r="CF138" i="16"/>
  <c r="AH140" i="16"/>
  <c r="CF140" i="16"/>
  <c r="AH146" i="16"/>
  <c r="AH148" i="16"/>
  <c r="AH151" i="16"/>
  <c r="CF151" i="16"/>
  <c r="AH157" i="16"/>
  <c r="CF157" i="16"/>
  <c r="AH160" i="16"/>
  <c r="CF160" i="16"/>
  <c r="AH164" i="16"/>
  <c r="CF164" i="16"/>
  <c r="AH168" i="16"/>
  <c r="CF168" i="16"/>
  <c r="AH174" i="16"/>
  <c r="AH176" i="16"/>
  <c r="AH178" i="16"/>
  <c r="CF178" i="16"/>
  <c r="AH180" i="16"/>
  <c r="CF180" i="16"/>
  <c r="AH182" i="16"/>
  <c r="CF182" i="16"/>
  <c r="AH184" i="16"/>
  <c r="AH186" i="16"/>
  <c r="CF186" i="16"/>
  <c r="AH191" i="16"/>
  <c r="CF191" i="16"/>
  <c r="AH193" i="16"/>
  <c r="CF193" i="16"/>
  <c r="AH196" i="16"/>
  <c r="CF196" i="16"/>
  <c r="AH204" i="16"/>
  <c r="CF204" i="16"/>
  <c r="AH206" i="16"/>
  <c r="CF206" i="16"/>
  <c r="AH210" i="16"/>
  <c r="AH218" i="16"/>
  <c r="AH220" i="16"/>
  <c r="CF220" i="16"/>
  <c r="AH223" i="16"/>
  <c r="CF223" i="16"/>
  <c r="AH225" i="16"/>
  <c r="AH229" i="16"/>
  <c r="CF229" i="16"/>
  <c r="AH231" i="16"/>
  <c r="CF231" i="16"/>
  <c r="AH234" i="16"/>
  <c r="AH237" i="16"/>
  <c r="AH241" i="16"/>
  <c r="CF241" i="16"/>
  <c r="AH530" i="16"/>
  <c r="AH773" i="16"/>
  <c r="AH777" i="16"/>
  <c r="AH784" i="16"/>
  <c r="AH19" i="16"/>
  <c r="CF19" i="16"/>
  <c r="AH22" i="16"/>
  <c r="CF22" i="16"/>
  <c r="AH36" i="16"/>
  <c r="CF36" i="16"/>
  <c r="AH55" i="16"/>
  <c r="CF55" i="16"/>
  <c r="AH68" i="16"/>
  <c r="CF68" i="16"/>
  <c r="AH72" i="16"/>
  <c r="CF72" i="16"/>
  <c r="AH75" i="16"/>
  <c r="CF75" i="16"/>
  <c r="AH81" i="16"/>
  <c r="CF81" i="16"/>
  <c r="AH84" i="16"/>
  <c r="AH95" i="16"/>
  <c r="AH104" i="16"/>
  <c r="AH107" i="16"/>
  <c r="CF107" i="16"/>
  <c r="AH120" i="16"/>
  <c r="CF120" i="16"/>
  <c r="AH125" i="16"/>
  <c r="CF125" i="16"/>
  <c r="AH135" i="16"/>
  <c r="CF135" i="16"/>
  <c r="AH141" i="16"/>
  <c r="CF141" i="16"/>
  <c r="AH145" i="16"/>
  <c r="CF145" i="16"/>
  <c r="AH154" i="16"/>
  <c r="CF154" i="16"/>
  <c r="AH165" i="16"/>
  <c r="CF165" i="16"/>
  <c r="AH187" i="16"/>
  <c r="AH195" i="16"/>
  <c r="CF195" i="16"/>
  <c r="AH201" i="16"/>
  <c r="CF201" i="16"/>
  <c r="AH209" i="16"/>
  <c r="CF209" i="16"/>
  <c r="AH214" i="16"/>
  <c r="CF214" i="16"/>
  <c r="AH222" i="16"/>
  <c r="CF222" i="16"/>
  <c r="AH228" i="16"/>
  <c r="CF228" i="16"/>
  <c r="AH238" i="16"/>
  <c r="CF238" i="16"/>
  <c r="AH242" i="16"/>
  <c r="CF242" i="16"/>
  <c r="AH786" i="16"/>
  <c r="CF786" i="16"/>
  <c r="AH244" i="16"/>
  <c r="CF244" i="16"/>
  <c r="AH248" i="16"/>
  <c r="CF248" i="16"/>
  <c r="AH254" i="16"/>
  <c r="CF254" i="16"/>
  <c r="AH258" i="16"/>
  <c r="CF258" i="16"/>
  <c r="AH262" i="16"/>
  <c r="CF262" i="16"/>
  <c r="AH266" i="16"/>
  <c r="CF266" i="16"/>
  <c r="AH270" i="16"/>
  <c r="CF270" i="16"/>
  <c r="AH274" i="16"/>
  <c r="CF274" i="16"/>
  <c r="AH278" i="16"/>
  <c r="CF278" i="16"/>
  <c r="AH284" i="16"/>
  <c r="CF284" i="16"/>
  <c r="AH288" i="16"/>
  <c r="CF288" i="16"/>
  <c r="AH292" i="16"/>
  <c r="CF292" i="16"/>
  <c r="AH296" i="16"/>
  <c r="CF296" i="16"/>
  <c r="AH304" i="16"/>
  <c r="CF304" i="16"/>
  <c r="AH310" i="16"/>
  <c r="CF310" i="16"/>
  <c r="AH314" i="16"/>
  <c r="CF314" i="16"/>
  <c r="AH322" i="16"/>
  <c r="CF322" i="16"/>
  <c r="AH330" i="16"/>
  <c r="CF330" i="16"/>
  <c r="AH338" i="16"/>
  <c r="CF338" i="16"/>
  <c r="AH344" i="16"/>
  <c r="CF344" i="16"/>
  <c r="AH350" i="16"/>
  <c r="CF350" i="16"/>
  <c r="AH356" i="16"/>
  <c r="CF356" i="16"/>
  <c r="AH360" i="16"/>
  <c r="CF360" i="16"/>
  <c r="AH364" i="16"/>
  <c r="CF364" i="16"/>
  <c r="AH370" i="16"/>
  <c r="CF370" i="16"/>
  <c r="AH376" i="16"/>
  <c r="CF376" i="16"/>
  <c r="AH384" i="16"/>
  <c r="CF384" i="16"/>
  <c r="AH390" i="16"/>
  <c r="CF390" i="16"/>
  <c r="AH396" i="16"/>
  <c r="CF396" i="16"/>
  <c r="AH402" i="16"/>
  <c r="CF402" i="16"/>
  <c r="AH408" i="16"/>
  <c r="CF408" i="16"/>
  <c r="AH414" i="16"/>
  <c r="CF414" i="16"/>
  <c r="AH420" i="16"/>
  <c r="CF420" i="16"/>
  <c r="AH426" i="16"/>
  <c r="CF426" i="16"/>
  <c r="AH432" i="16"/>
  <c r="CF432" i="16"/>
  <c r="AH440" i="16"/>
  <c r="CF440" i="16"/>
  <c r="AH448" i="16"/>
  <c r="CF448" i="16"/>
  <c r="AH454" i="16"/>
  <c r="CF454" i="16"/>
  <c r="AH458" i="16"/>
  <c r="CF458" i="16"/>
  <c r="AH466" i="16"/>
  <c r="CF466" i="16"/>
  <c r="AH474" i="16"/>
  <c r="CF474" i="16"/>
  <c r="AH478" i="16"/>
  <c r="CF478" i="16"/>
  <c r="AH484" i="16"/>
  <c r="CF484" i="16"/>
  <c r="AH490" i="16"/>
  <c r="CF490" i="16"/>
  <c r="AH496" i="16"/>
  <c r="CF496" i="16"/>
  <c r="AH500" i="16"/>
  <c r="CF500" i="16"/>
  <c r="AH506" i="16"/>
  <c r="CF506" i="16"/>
  <c r="AH510" i="16"/>
  <c r="CF510" i="16"/>
  <c r="AH514" i="16"/>
  <c r="CF514" i="16"/>
  <c r="AH521" i="16"/>
  <c r="CF521" i="16"/>
  <c r="AH525" i="16"/>
  <c r="CF525" i="16"/>
  <c r="AH532" i="16"/>
  <c r="CF532" i="16"/>
  <c r="AH536" i="16"/>
  <c r="CF536" i="16"/>
  <c r="AH540" i="16"/>
  <c r="CF540" i="16"/>
  <c r="AH546" i="16"/>
  <c r="CF546" i="16"/>
  <c r="AH552" i="16"/>
  <c r="CF552" i="16"/>
  <c r="AH556" i="16"/>
  <c r="CF556" i="16"/>
  <c r="AH560" i="16"/>
  <c r="CF560" i="16"/>
  <c r="AH566" i="16"/>
  <c r="CF566" i="16"/>
  <c r="AH571" i="16"/>
  <c r="CF571" i="16"/>
  <c r="AH575" i="16"/>
  <c r="CF575" i="16"/>
  <c r="AH577" i="16"/>
  <c r="CF577" i="16"/>
  <c r="AH581" i="16"/>
  <c r="CF581" i="16"/>
  <c r="AH585" i="16"/>
  <c r="CF585" i="16"/>
  <c r="AH589" i="16"/>
  <c r="CF589" i="16"/>
  <c r="AH593" i="16"/>
  <c r="CF593" i="16"/>
  <c r="AH597" i="16"/>
  <c r="CF597" i="16"/>
  <c r="AH601" i="16"/>
  <c r="CF601" i="16"/>
  <c r="AH605" i="16"/>
  <c r="CF605" i="16"/>
  <c r="AH611" i="16"/>
  <c r="CF611" i="16"/>
  <c r="AH615" i="16"/>
  <c r="CF615" i="16"/>
  <c r="AH621" i="16"/>
  <c r="CF621" i="16"/>
  <c r="AH625" i="16"/>
  <c r="CF625" i="16"/>
  <c r="AH629" i="16"/>
  <c r="CF629" i="16"/>
  <c r="AH633" i="16"/>
  <c r="CF633" i="16"/>
  <c r="AH637" i="16"/>
  <c r="CF637" i="16"/>
  <c r="AH641" i="16"/>
  <c r="CF641" i="16"/>
  <c r="AH645" i="16"/>
  <c r="CF645" i="16"/>
  <c r="AH649" i="16"/>
  <c r="CF649" i="16"/>
  <c r="AH653" i="16"/>
  <c r="CF653" i="16"/>
  <c r="AH659" i="16"/>
  <c r="CF659" i="16"/>
  <c r="AH663" i="16"/>
  <c r="CF663" i="16"/>
  <c r="AH667" i="16"/>
  <c r="CF667" i="16"/>
  <c r="AH671" i="16"/>
  <c r="CF671" i="16"/>
  <c r="AH675" i="16"/>
  <c r="CF675" i="16"/>
  <c r="AH679" i="16"/>
  <c r="CF679" i="16"/>
  <c r="AH685" i="16"/>
  <c r="CF685" i="16"/>
  <c r="AH689" i="16"/>
  <c r="CF689" i="16"/>
  <c r="AH693" i="16"/>
  <c r="CF693" i="16"/>
  <c r="AH697" i="16"/>
  <c r="CF697" i="16"/>
  <c r="AH701" i="16"/>
  <c r="CF701" i="16"/>
  <c r="AH705" i="16"/>
  <c r="CF705" i="16"/>
  <c r="AH711" i="16"/>
  <c r="CF711" i="16"/>
  <c r="AH715" i="16"/>
  <c r="CF715" i="16"/>
  <c r="AH721" i="16"/>
  <c r="CF721" i="16"/>
  <c r="AH725" i="16"/>
  <c r="CF725" i="16"/>
  <c r="AH727" i="16"/>
  <c r="CF727" i="16"/>
  <c r="AH731" i="16"/>
  <c r="CF731" i="16"/>
  <c r="AH735" i="16"/>
  <c r="CF735" i="16"/>
  <c r="AH739" i="16"/>
  <c r="CF739" i="16"/>
  <c r="AH745" i="16"/>
  <c r="CF745" i="16"/>
  <c r="AH749" i="16"/>
  <c r="CF749" i="16"/>
  <c r="AH753" i="16"/>
  <c r="CF753" i="16"/>
  <c r="AH757" i="16"/>
  <c r="CF757" i="16"/>
  <c r="AH761" i="16"/>
  <c r="CF761" i="16"/>
  <c r="AH765" i="16"/>
  <c r="CF765" i="16"/>
  <c r="AH769" i="16"/>
  <c r="CF769" i="16"/>
  <c r="AH791" i="16"/>
  <c r="CF791" i="16"/>
  <c r="AH795" i="16"/>
  <c r="CF795" i="16"/>
  <c r="AH799" i="16"/>
  <c r="CF799" i="16"/>
  <c r="AH803" i="16"/>
  <c r="CF803" i="16"/>
  <c r="AH807" i="16"/>
  <c r="CF807" i="16"/>
  <c r="AH811" i="16"/>
  <c r="CF811" i="16"/>
  <c r="AH815" i="16"/>
  <c r="CF815" i="16"/>
  <c r="AH29" i="16"/>
  <c r="CF29" i="16"/>
  <c r="AH44" i="16"/>
  <c r="CF44" i="16"/>
  <c r="AH144" i="16"/>
  <c r="CF144" i="16"/>
  <c r="AH170" i="16"/>
  <c r="CF170" i="16"/>
  <c r="AH11" i="16"/>
  <c r="CF11" i="16"/>
  <c r="AH40" i="16"/>
  <c r="CF40" i="16"/>
  <c r="AH127" i="16"/>
  <c r="CF127" i="16"/>
  <c r="AH198" i="16"/>
  <c r="CF198" i="16"/>
  <c r="AH215" i="16"/>
  <c r="CF215" i="16"/>
  <c r="AH781" i="16"/>
  <c r="CF781" i="16"/>
  <c r="AH8" i="16"/>
  <c r="CF8" i="16"/>
  <c r="AH15" i="16"/>
  <c r="CF15" i="16"/>
  <c r="AH20" i="16"/>
  <c r="CF20" i="16"/>
  <c r="AH27" i="16"/>
  <c r="CF27" i="16"/>
  <c r="AH38" i="16"/>
  <c r="CF38" i="16"/>
  <c r="AH46" i="16"/>
  <c r="CF46" i="16"/>
  <c r="AH48" i="16"/>
  <c r="CF48" i="16"/>
  <c r="AH53" i="16"/>
  <c r="CF53" i="16"/>
  <c r="AH59" i="16"/>
  <c r="CF59" i="16"/>
  <c r="AH61" i="16"/>
  <c r="CF61" i="16"/>
  <c r="AH66" i="16"/>
  <c r="CF66" i="16"/>
  <c r="AH77" i="16"/>
  <c r="CF77" i="16"/>
  <c r="AH85" i="16"/>
  <c r="CF85" i="16"/>
  <c r="AH91" i="16"/>
  <c r="CF91" i="16"/>
  <c r="AH97" i="16"/>
  <c r="CF97" i="16"/>
  <c r="AH102" i="16"/>
  <c r="AH109" i="16"/>
  <c r="AH114" i="16"/>
  <c r="CF114" i="16"/>
  <c r="AH116" i="16"/>
  <c r="CF116" i="16"/>
  <c r="AH122" i="16"/>
  <c r="CF122" i="16"/>
  <c r="AH137" i="16"/>
  <c r="CF137" i="16"/>
  <c r="AH147" i="16"/>
  <c r="CF147" i="16"/>
  <c r="AH158" i="16"/>
  <c r="CF158" i="16"/>
  <c r="AH190" i="16"/>
  <c r="CF190" i="16"/>
  <c r="U105" i="15"/>
  <c r="BX105" i="15" s="1"/>
  <c r="U106" i="15"/>
  <c r="BX106" i="15" s="1"/>
  <c r="U103" i="15"/>
  <c r="BX103" i="15" s="1"/>
  <c r="U102" i="15"/>
  <c r="BX102" i="15" s="1"/>
  <c r="U131" i="15"/>
  <c r="BX131" i="15" s="1"/>
  <c r="U772" i="15"/>
  <c r="BX772" i="15" s="1"/>
  <c r="BH827" i="26" l="1"/>
  <c r="CD103" i="15"/>
  <c r="CE103" i="15" s="1"/>
  <c r="CH103" i="15" s="1"/>
  <c r="CF103" i="15"/>
  <c r="CG103" i="15" s="1"/>
  <c r="CP465" i="15"/>
  <c r="CQ465" i="15" s="1"/>
  <c r="CD772" i="15"/>
  <c r="CE772" i="15" s="1"/>
  <c r="CH772" i="15" s="1"/>
  <c r="CF772" i="15"/>
  <c r="CG772" i="15" s="1"/>
  <c r="CD106" i="15"/>
  <c r="CE106" i="15" s="1"/>
  <c r="CH106" i="15" s="1"/>
  <c r="CF106" i="15"/>
  <c r="CG106" i="15" s="1"/>
  <c r="CP495" i="15"/>
  <c r="CQ495" i="15" s="1"/>
  <c r="CP606" i="15"/>
  <c r="CQ606" i="15" s="1"/>
  <c r="CP592" i="15"/>
  <c r="CQ592" i="15" s="1"/>
  <c r="CF131" i="15"/>
  <c r="CG131" i="15" s="1"/>
  <c r="CD131" i="15"/>
  <c r="CE131" i="15" s="1"/>
  <c r="CH131" i="15" s="1"/>
  <c r="CF105" i="15"/>
  <c r="CG105" i="15" s="1"/>
  <c r="CD105" i="15"/>
  <c r="CE105" i="15" s="1"/>
  <c r="CH105" i="15" s="1"/>
  <c r="CP591" i="15"/>
  <c r="CQ591" i="15" s="1"/>
  <c r="CF102" i="15"/>
  <c r="CG102" i="15" s="1"/>
  <c r="CD102" i="15"/>
  <c r="CE102" i="15" s="1"/>
  <c r="CH102" i="15" s="1"/>
  <c r="CP483" i="15"/>
  <c r="CQ483" i="15" s="1"/>
  <c r="CP555" i="15"/>
  <c r="CQ555" i="15" s="1"/>
  <c r="CP177" i="15"/>
  <c r="CQ177" i="15" s="1"/>
  <c r="CF627" i="16"/>
  <c r="CF467" i="16"/>
  <c r="CF499" i="16"/>
  <c r="CF531" i="16"/>
  <c r="CF599" i="16"/>
  <c r="CF595" i="16"/>
  <c r="CF695" i="16"/>
  <c r="CF747" i="16"/>
  <c r="CF539" i="16"/>
  <c r="CF563" i="16"/>
  <c r="CF547" i="16"/>
  <c r="CF639" i="16"/>
  <c r="CF527" i="16"/>
  <c r="CF635" i="16"/>
  <c r="CF699" i="16"/>
  <c r="CF751" i="16"/>
  <c r="CF555" i="16"/>
  <c r="CF755" i="16"/>
  <c r="CF707" i="16"/>
  <c r="AV707" i="16"/>
  <c r="AW707" i="16" s="1"/>
  <c r="CF655" i="16"/>
  <c r="AV655" i="16"/>
  <c r="AW655" i="16" s="1"/>
  <c r="CF631" i="16"/>
  <c r="AV631" i="16"/>
  <c r="AW631" i="16" s="1"/>
  <c r="CF587" i="16"/>
  <c r="AV587" i="16"/>
  <c r="BO587" i="16" s="1"/>
  <c r="CF687" i="16"/>
  <c r="AV687" i="16"/>
  <c r="BO687" i="16" s="1"/>
  <c r="CF591" i="16"/>
  <c r="AV591" i="16"/>
  <c r="CF515" i="16"/>
  <c r="AV515" i="16"/>
  <c r="AW515" i="16" s="1"/>
  <c r="CF507" i="16"/>
  <c r="AV507" i="16"/>
  <c r="BO507" i="16" s="1"/>
  <c r="CF491" i="16"/>
  <c r="AV491" i="16"/>
  <c r="BO491" i="16" s="1"/>
  <c r="CF483" i="16"/>
  <c r="AV483" i="16"/>
  <c r="BO483" i="16" s="1"/>
  <c r="CF475" i="16"/>
  <c r="AV475" i="16"/>
  <c r="BO475" i="16" s="1"/>
  <c r="CF459" i="16"/>
  <c r="AV459" i="16"/>
  <c r="BO459" i="16" s="1"/>
  <c r="CF451" i="16"/>
  <c r="AV451" i="16"/>
  <c r="BO451" i="16" s="1"/>
  <c r="CF443" i="16"/>
  <c r="AV443" i="16"/>
  <c r="BO443" i="16" s="1"/>
  <c r="CF435" i="16"/>
  <c r="AV435" i="16"/>
  <c r="AW435" i="16" s="1"/>
  <c r="CF427" i="16"/>
  <c r="AV427" i="16"/>
  <c r="BO427" i="16" s="1"/>
  <c r="CF419" i="16"/>
  <c r="AV419" i="16"/>
  <c r="BO419" i="16" s="1"/>
  <c r="CF411" i="16"/>
  <c r="AV411" i="16"/>
  <c r="BO411" i="16" s="1"/>
  <c r="CF391" i="16"/>
  <c r="AV391" i="16"/>
  <c r="BO391" i="16" s="1"/>
  <c r="CF359" i="16"/>
  <c r="AV359" i="16"/>
  <c r="CF331" i="16"/>
  <c r="AV331" i="16"/>
  <c r="AX360" i="15"/>
  <c r="CG359" i="16" s="1"/>
  <c r="CF729" i="16"/>
  <c r="AV729" i="16"/>
  <c r="CF683" i="16"/>
  <c r="AV683" i="16"/>
  <c r="AW683" i="16" s="1"/>
  <c r="CF623" i="16"/>
  <c r="AV623" i="16"/>
  <c r="AW623" i="16" s="1"/>
  <c r="CF763" i="16"/>
  <c r="AV763" i="16"/>
  <c r="BO763" i="16" s="1"/>
  <c r="CF723" i="16"/>
  <c r="AV723" i="16"/>
  <c r="BO723" i="16" s="1"/>
  <c r="CF523" i="16"/>
  <c r="AV523" i="16"/>
  <c r="BO523" i="16" s="1"/>
  <c r="CF559" i="16"/>
  <c r="AV559" i="16"/>
  <c r="AW559" i="16" s="1"/>
  <c r="CF535" i="16"/>
  <c r="AV535" i="16"/>
  <c r="AW535" i="16" s="1"/>
  <c r="CF767" i="16"/>
  <c r="AV767" i="16"/>
  <c r="AW767" i="16" s="1"/>
  <c r="AX738" i="15"/>
  <c r="CG737" i="16" s="1"/>
  <c r="AV737" i="16"/>
  <c r="AX384" i="15"/>
  <c r="CG383" i="16" s="1"/>
  <c r="AV383" i="16"/>
  <c r="BO383" i="16" s="1"/>
  <c r="CF351" i="16"/>
  <c r="AV351" i="16"/>
  <c r="BO351" i="16" s="1"/>
  <c r="AX328" i="15"/>
  <c r="CG327" i="16" s="1"/>
  <c r="AV327" i="16"/>
  <c r="CF311" i="16"/>
  <c r="AX392" i="15"/>
  <c r="CG391" i="16" s="1"/>
  <c r="AX312" i="15"/>
  <c r="CG311" i="16" s="1"/>
  <c r="CF713" i="16"/>
  <c r="AV713" i="16"/>
  <c r="CF407" i="16"/>
  <c r="AV407" i="16"/>
  <c r="AW407" i="16" s="1"/>
  <c r="CF379" i="16"/>
  <c r="AV379" i="16"/>
  <c r="CF347" i="16"/>
  <c r="AV347" i="16"/>
  <c r="CF319" i="16"/>
  <c r="AV319" i="16"/>
  <c r="AW319" i="16" s="1"/>
  <c r="AX300" i="15"/>
  <c r="CG299" i="16" s="1"/>
  <c r="AV299" i="16"/>
  <c r="CF743" i="16"/>
  <c r="AV743" i="16"/>
  <c r="BO743" i="16" s="1"/>
  <c r="AX396" i="15"/>
  <c r="CG395" i="16" s="1"/>
  <c r="AV395" i="16"/>
  <c r="CF375" i="16"/>
  <c r="AV375" i="16"/>
  <c r="BO375" i="16" s="1"/>
  <c r="AX344" i="15"/>
  <c r="CG343" i="16" s="1"/>
  <c r="AV343" i="16"/>
  <c r="AX316" i="15"/>
  <c r="CG315" i="16" s="1"/>
  <c r="AV315" i="16"/>
  <c r="CF295" i="16"/>
  <c r="AV295" i="16"/>
  <c r="AX714" i="15"/>
  <c r="CG713" i="16" s="1"/>
  <c r="CF737" i="16"/>
  <c r="CF395" i="16"/>
  <c r="CF383" i="16"/>
  <c r="CF343" i="16"/>
  <c r="CF327" i="16"/>
  <c r="CF315" i="16"/>
  <c r="CF299" i="16"/>
  <c r="AX282" i="15"/>
  <c r="CG281" i="16" s="1"/>
  <c r="CF775" i="16"/>
  <c r="CF173" i="16"/>
  <c r="CS824" i="16"/>
  <c r="CS825" i="16" s="1"/>
  <c r="DM819" i="16"/>
  <c r="AW146" i="16"/>
  <c r="CT825" i="16"/>
  <c r="CF131" i="16"/>
  <c r="AX148" i="15"/>
  <c r="CG147" i="16" s="1"/>
  <c r="AX78" i="15"/>
  <c r="CG77" i="16" s="1"/>
  <c r="AX54" i="15"/>
  <c r="CG53" i="16" s="1"/>
  <c r="AX28" i="15"/>
  <c r="CG27" i="16" s="1"/>
  <c r="AX782" i="15"/>
  <c r="CG781" i="16" s="1"/>
  <c r="AX41" i="15"/>
  <c r="CG40" i="16" s="1"/>
  <c r="AX45" i="15"/>
  <c r="CG44" i="16" s="1"/>
  <c r="AX808" i="15"/>
  <c r="CG807" i="16" s="1"/>
  <c r="AX792" i="15"/>
  <c r="CG791" i="16" s="1"/>
  <c r="AX758" i="15"/>
  <c r="CG757" i="16" s="1"/>
  <c r="AX740" i="15"/>
  <c r="CG739" i="16" s="1"/>
  <c r="AX726" i="15"/>
  <c r="CG725" i="16" s="1"/>
  <c r="AX706" i="15"/>
  <c r="CG705" i="16" s="1"/>
  <c r="AX690" i="15"/>
  <c r="CG689" i="16" s="1"/>
  <c r="AX686" i="15"/>
  <c r="CG685" i="16" s="1"/>
  <c r="AX672" i="15"/>
  <c r="CG671" i="16" s="1"/>
  <c r="AX668" i="15"/>
  <c r="CG667" i="16" s="1"/>
  <c r="AX602" i="15"/>
  <c r="CG601" i="16" s="1"/>
  <c r="AX598" i="15"/>
  <c r="CG597" i="16" s="1"/>
  <c r="AX586" i="15"/>
  <c r="CG585" i="16" s="1"/>
  <c r="AX582" i="15"/>
  <c r="CG581" i="16" s="1"/>
  <c r="AX526" i="15"/>
  <c r="CG525" i="16" s="1"/>
  <c r="AX511" i="15"/>
  <c r="CG510" i="16" s="1"/>
  <c r="AX491" i="15"/>
  <c r="CG490" i="16" s="1"/>
  <c r="AX485" i="15"/>
  <c r="CG484" i="16" s="1"/>
  <c r="AX467" i="15"/>
  <c r="CG466" i="16" s="1"/>
  <c r="AX433" i="15"/>
  <c r="CG432" i="16" s="1"/>
  <c r="AX415" i="15"/>
  <c r="CG414" i="16" s="1"/>
  <c r="AX409" i="15"/>
  <c r="CG408" i="16" s="1"/>
  <c r="AX391" i="15"/>
  <c r="CG390" i="16" s="1"/>
  <c r="AX385" i="15"/>
  <c r="CG384" i="16" s="1"/>
  <c r="AX361" i="15"/>
  <c r="CG360" i="16" s="1"/>
  <c r="AX315" i="15"/>
  <c r="CG314" i="16" s="1"/>
  <c r="AX289" i="15"/>
  <c r="CG288" i="16" s="1"/>
  <c r="AX275" i="15"/>
  <c r="CG274" i="16" s="1"/>
  <c r="AX259" i="15"/>
  <c r="CG258" i="16" s="1"/>
  <c r="AX787" i="15"/>
  <c r="CG786" i="16" s="1"/>
  <c r="AX223" i="15"/>
  <c r="CG222" i="16" s="1"/>
  <c r="AX196" i="15"/>
  <c r="CG195" i="16" s="1"/>
  <c r="AX155" i="15"/>
  <c r="CG154" i="16" s="1"/>
  <c r="AX126" i="15"/>
  <c r="CG125" i="16" s="1"/>
  <c r="AX69" i="15"/>
  <c r="CG68" i="16" s="1"/>
  <c r="AX20" i="15"/>
  <c r="CG19" i="16" s="1"/>
  <c r="AX197" i="15"/>
  <c r="CG196" i="16" s="1"/>
  <c r="AX187" i="15"/>
  <c r="CG186" i="16" s="1"/>
  <c r="AX181" i="15"/>
  <c r="CG180" i="16" s="1"/>
  <c r="AX161" i="15"/>
  <c r="CG160" i="16" s="1"/>
  <c r="AX135" i="15"/>
  <c r="CG134" i="16" s="1"/>
  <c r="AX112" i="15"/>
  <c r="CG111" i="16" s="1"/>
  <c r="AX93" i="15"/>
  <c r="CG92" i="16" s="1"/>
  <c r="AX83" i="15"/>
  <c r="CG82" i="16" s="1"/>
  <c r="AX72" i="15"/>
  <c r="CG71" i="16" s="1"/>
  <c r="AX68" i="15"/>
  <c r="CG67" i="16" s="1"/>
  <c r="AX61" i="15"/>
  <c r="CG60" i="16" s="1"/>
  <c r="AX59" i="15"/>
  <c r="CG58" i="16" s="1"/>
  <c r="AX50" i="15"/>
  <c r="CG49" i="16" s="1"/>
  <c r="AX35" i="15"/>
  <c r="CG34" i="16" s="1"/>
  <c r="AX19" i="15"/>
  <c r="CG18" i="16" s="1"/>
  <c r="AX209" i="15"/>
  <c r="CG208" i="16" s="1"/>
  <c r="AX160" i="15"/>
  <c r="CG159" i="16" s="1"/>
  <c r="AX14" i="15"/>
  <c r="CG13" i="16" s="1"/>
  <c r="AX213" i="15"/>
  <c r="CG212" i="16" s="1"/>
  <c r="AX151" i="15"/>
  <c r="CG150" i="16" s="1"/>
  <c r="AX32" i="15"/>
  <c r="CG31" i="16" s="1"/>
  <c r="AX815" i="15"/>
  <c r="CG814" i="16" s="1"/>
  <c r="AX807" i="15"/>
  <c r="CG806" i="16" s="1"/>
  <c r="AX799" i="15"/>
  <c r="CG798" i="16" s="1"/>
  <c r="AX791" i="15"/>
  <c r="CG790" i="16" s="1"/>
  <c r="AX765" i="15"/>
  <c r="CG764" i="16" s="1"/>
  <c r="AX757" i="15"/>
  <c r="CG756" i="16" s="1"/>
  <c r="AX749" i="15"/>
  <c r="CG748" i="16" s="1"/>
  <c r="AX741" i="15"/>
  <c r="CG740" i="16" s="1"/>
  <c r="AX733" i="15"/>
  <c r="CG732" i="16" s="1"/>
  <c r="AX725" i="15"/>
  <c r="CG724" i="16" s="1"/>
  <c r="AX717" i="15"/>
  <c r="CG716" i="16" s="1"/>
  <c r="AX709" i="15"/>
  <c r="CG708" i="16" s="1"/>
  <c r="AX701" i="15"/>
  <c r="CG700" i="16" s="1"/>
  <c r="AX693" i="15"/>
  <c r="CG692" i="16" s="1"/>
  <c r="AX527" i="15"/>
  <c r="CG526" i="16" s="1"/>
  <c r="AX525" i="15"/>
  <c r="CG524" i="16" s="1"/>
  <c r="AX402" i="15"/>
  <c r="CG401" i="16" s="1"/>
  <c r="AX398" i="15"/>
  <c r="CG397" i="16" s="1"/>
  <c r="AX386" i="15"/>
  <c r="CG385" i="16" s="1"/>
  <c r="AX382" i="15"/>
  <c r="CG381" i="16" s="1"/>
  <c r="AX370" i="15"/>
  <c r="CG369" i="16" s="1"/>
  <c r="AX366" i="15"/>
  <c r="CG365" i="16" s="1"/>
  <c r="AX354" i="15"/>
  <c r="CG353" i="16" s="1"/>
  <c r="AX350" i="15"/>
  <c r="CG349" i="16" s="1"/>
  <c r="AX338" i="15"/>
  <c r="CG337" i="16" s="1"/>
  <c r="AX334" i="15"/>
  <c r="CG333" i="16" s="1"/>
  <c r="AX322" i="15"/>
  <c r="CG321" i="16" s="1"/>
  <c r="AX318" i="15"/>
  <c r="CG317" i="16" s="1"/>
  <c r="AX306" i="15"/>
  <c r="CG305" i="16" s="1"/>
  <c r="AX212" i="15"/>
  <c r="CG211" i="16" s="1"/>
  <c r="AX168" i="15"/>
  <c r="CG167" i="16" s="1"/>
  <c r="AX100" i="15"/>
  <c r="CG99" i="16" s="1"/>
  <c r="AX79" i="15"/>
  <c r="CG78" i="16" s="1"/>
  <c r="AX53" i="15"/>
  <c r="CG52" i="16" s="1"/>
  <c r="AX241" i="15"/>
  <c r="CG240" i="16" s="1"/>
  <c r="AX208" i="15"/>
  <c r="CG207" i="16" s="1"/>
  <c r="AX206" i="15"/>
  <c r="CG205" i="16" s="1"/>
  <c r="AX186" i="15"/>
  <c r="CG185" i="16" s="1"/>
  <c r="AX182" i="15"/>
  <c r="CG181" i="16" s="1"/>
  <c r="AX164" i="15"/>
  <c r="CG163" i="16" s="1"/>
  <c r="AX140" i="15"/>
  <c r="CG139" i="16" s="1"/>
  <c r="AX101" i="15"/>
  <c r="CG100" i="16" s="1"/>
  <c r="AX81" i="15"/>
  <c r="CG80" i="16" s="1"/>
  <c r="AX57" i="15"/>
  <c r="CG56" i="16" s="1"/>
  <c r="AX25" i="15"/>
  <c r="CG24" i="16" s="1"/>
  <c r="AX174" i="15"/>
  <c r="CG173" i="16" s="1"/>
  <c r="AX13" i="15"/>
  <c r="CG12" i="16" s="1"/>
  <c r="AX674" i="15"/>
  <c r="CG673" i="16" s="1"/>
  <c r="AX670" i="15"/>
  <c r="CG669" i="16" s="1"/>
  <c r="AX658" i="15"/>
  <c r="CG657" i="16" s="1"/>
  <c r="AX551" i="15"/>
  <c r="CG550" i="16" s="1"/>
  <c r="AX549" i="15"/>
  <c r="CG548" i="16" s="1"/>
  <c r="AX539" i="15"/>
  <c r="CG538" i="16" s="1"/>
  <c r="AX505" i="15"/>
  <c r="CG504" i="16" s="1"/>
  <c r="AX495" i="15"/>
  <c r="CG494" i="16" s="1"/>
  <c r="AX493" i="15"/>
  <c r="CG492" i="16" s="1"/>
  <c r="AX483" i="15"/>
  <c r="CG482" i="16" s="1"/>
  <c r="AX481" i="15"/>
  <c r="CG480" i="16" s="1"/>
  <c r="AX471" i="15"/>
  <c r="CG470" i="16" s="1"/>
  <c r="AX469" i="15"/>
  <c r="CG468" i="16" s="1"/>
  <c r="AX457" i="15"/>
  <c r="CG456" i="16" s="1"/>
  <c r="AX447" i="15"/>
  <c r="CG446" i="16" s="1"/>
  <c r="AX445" i="15"/>
  <c r="CG444" i="16" s="1"/>
  <c r="AX379" i="15"/>
  <c r="CG378" i="16" s="1"/>
  <c r="AX367" i="15"/>
  <c r="CG366" i="16" s="1"/>
  <c r="AX349" i="15"/>
  <c r="CG348" i="16" s="1"/>
  <c r="AX337" i="15"/>
  <c r="CG336" i="16" s="1"/>
  <c r="AX319" i="15"/>
  <c r="CG318" i="16" s="1"/>
  <c r="AX317" i="15"/>
  <c r="CG316" i="16" s="1"/>
  <c r="AX307" i="15"/>
  <c r="CG306" i="16" s="1"/>
  <c r="AX295" i="15"/>
  <c r="CG294" i="16" s="1"/>
  <c r="AX277" i="15"/>
  <c r="CG276" i="16" s="1"/>
  <c r="AX261" i="15"/>
  <c r="CG260" i="16" s="1"/>
  <c r="AX251" i="15"/>
  <c r="CG250" i="16" s="1"/>
  <c r="AX420" i="15"/>
  <c r="CG419" i="16" s="1"/>
  <c r="AX452" i="15"/>
  <c r="CG451" i="16" s="1"/>
  <c r="AX484" i="15"/>
  <c r="CG483" i="16" s="1"/>
  <c r="AX388" i="15"/>
  <c r="CG387" i="16" s="1"/>
  <c r="AX356" i="15"/>
  <c r="CG355" i="16" s="1"/>
  <c r="AX324" i="15"/>
  <c r="CG323" i="16" s="1"/>
  <c r="AX292" i="15"/>
  <c r="CG291" i="16" s="1"/>
  <c r="AX520" i="15"/>
  <c r="CG519" i="16" s="1"/>
  <c r="AX456" i="15"/>
  <c r="CG455" i="16" s="1"/>
  <c r="AX552" i="15"/>
  <c r="CG551" i="16" s="1"/>
  <c r="AX416" i="15"/>
  <c r="CG415" i="16" s="1"/>
  <c r="AX656" i="15"/>
  <c r="CG655" i="16" s="1"/>
  <c r="AX624" i="15"/>
  <c r="CG623" i="16" s="1"/>
  <c r="AX584" i="15"/>
  <c r="CG583" i="16" s="1"/>
  <c r="AX688" i="15"/>
  <c r="CG687" i="16" s="1"/>
  <c r="AX704" i="15"/>
  <c r="CG703" i="16" s="1"/>
  <c r="AX794" i="15"/>
  <c r="CG793" i="16" s="1"/>
  <c r="AX760" i="15"/>
  <c r="CG759" i="16" s="1"/>
  <c r="AX710" i="15"/>
  <c r="CG709" i="16" s="1"/>
  <c r="AX764" i="15"/>
  <c r="CG763" i="16" s="1"/>
  <c r="AX432" i="15"/>
  <c r="CG431" i="16" s="1"/>
  <c r="AX516" i="15"/>
  <c r="CG515" i="16" s="1"/>
  <c r="AX556" i="15"/>
  <c r="CG555" i="16" s="1"/>
  <c r="AX784" i="15"/>
  <c r="CG783" i="16" s="1"/>
  <c r="AX786" i="15"/>
  <c r="CG785" i="16" s="1"/>
  <c r="AX568" i="15"/>
  <c r="CG567" i="16" s="1"/>
  <c r="AX492" i="15"/>
  <c r="CG491" i="16" s="1"/>
  <c r="AX564" i="15"/>
  <c r="CG563" i="16" s="1"/>
  <c r="AX336" i="15"/>
  <c r="CG335" i="16" s="1"/>
  <c r="AX548" i="15"/>
  <c r="CG547" i="16" s="1"/>
  <c r="AX464" i="15"/>
  <c r="CG463" i="16" s="1"/>
  <c r="AX508" i="15"/>
  <c r="CG507" i="16" s="1"/>
  <c r="AX742" i="15"/>
  <c r="CG741" i="16" s="1"/>
  <c r="AX159" i="15"/>
  <c r="CG158" i="16" s="1"/>
  <c r="AX117" i="15"/>
  <c r="CG116" i="16" s="1"/>
  <c r="AX115" i="15"/>
  <c r="CG114" i="16" s="1"/>
  <c r="AX86" i="15"/>
  <c r="CG85" i="16" s="1"/>
  <c r="AX60" i="15"/>
  <c r="CG59" i="16" s="1"/>
  <c r="AX39" i="15"/>
  <c r="CG38" i="16" s="1"/>
  <c r="AX128" i="15"/>
  <c r="CG127" i="16" s="1"/>
  <c r="AX145" i="15"/>
  <c r="CG144" i="16" s="1"/>
  <c r="AX812" i="15"/>
  <c r="CG811" i="16" s="1"/>
  <c r="AX796" i="15"/>
  <c r="CG795" i="16" s="1"/>
  <c r="AX762" i="15"/>
  <c r="CG761" i="16" s="1"/>
  <c r="AX746" i="15"/>
  <c r="CG745" i="16" s="1"/>
  <c r="AX728" i="15"/>
  <c r="CG727" i="16" s="1"/>
  <c r="AX712" i="15"/>
  <c r="CG711" i="16" s="1"/>
  <c r="AX694" i="15"/>
  <c r="CG693" i="16" s="1"/>
  <c r="AX654" i="15"/>
  <c r="CG653" i="16" s="1"/>
  <c r="AX642" i="15"/>
  <c r="CG641" i="16" s="1"/>
  <c r="AX638" i="15"/>
  <c r="CG637" i="16" s="1"/>
  <c r="AX626" i="15"/>
  <c r="CG625" i="16" s="1"/>
  <c r="AX622" i="15"/>
  <c r="CG621" i="16" s="1"/>
  <c r="AX576" i="15"/>
  <c r="CG575" i="16" s="1"/>
  <c r="AX572" i="15"/>
  <c r="CG571" i="16" s="1"/>
  <c r="AX553" i="15"/>
  <c r="CG552" i="16" s="1"/>
  <c r="AX533" i="15"/>
  <c r="CG532" i="16" s="1"/>
  <c r="AX515" i="15"/>
  <c r="CG514" i="16" s="1"/>
  <c r="AX475" i="15"/>
  <c r="CG474" i="16" s="1"/>
  <c r="AX441" i="15"/>
  <c r="CG440" i="16" s="1"/>
  <c r="AX371" i="15"/>
  <c r="CG370" i="16" s="1"/>
  <c r="AX365" i="15"/>
  <c r="CG364" i="16" s="1"/>
  <c r="AX351" i="15"/>
  <c r="CG350" i="16" s="1"/>
  <c r="AX345" i="15"/>
  <c r="CG344" i="16" s="1"/>
  <c r="AX323" i="15"/>
  <c r="CG322" i="16" s="1"/>
  <c r="AX293" i="15"/>
  <c r="CG292" i="16" s="1"/>
  <c r="AX279" i="15"/>
  <c r="CG278" i="16" s="1"/>
  <c r="AX263" i="15"/>
  <c r="CG262" i="16" s="1"/>
  <c r="AX166" i="15"/>
  <c r="CG165" i="16" s="1"/>
  <c r="AX73" i="15"/>
  <c r="CG72" i="16" s="1"/>
  <c r="AX23" i="15"/>
  <c r="CG22" i="16" s="1"/>
  <c r="AX242" i="15"/>
  <c r="CG241" i="16" s="1"/>
  <c r="AX207" i="15"/>
  <c r="CG206" i="16" s="1"/>
  <c r="AX205" i="15"/>
  <c r="CG204" i="16" s="1"/>
  <c r="AX192" i="15"/>
  <c r="CG191" i="16" s="1"/>
  <c r="AX183" i="15"/>
  <c r="CG182" i="16" s="1"/>
  <c r="AX165" i="15"/>
  <c r="CG164" i="16" s="1"/>
  <c r="AX139" i="15"/>
  <c r="CG138" i="16" s="1"/>
  <c r="AX122" i="15"/>
  <c r="CG121" i="16" s="1"/>
  <c r="AX119" i="15"/>
  <c r="CG118" i="16" s="1"/>
  <c r="AX77" i="15"/>
  <c r="CG76" i="16" s="1"/>
  <c r="AX52" i="15"/>
  <c r="CG51" i="16" s="1"/>
  <c r="AX40" i="15"/>
  <c r="CG39" i="16" s="1"/>
  <c r="AX24" i="15"/>
  <c r="CG23" i="16" s="1"/>
  <c r="AX10" i="15"/>
  <c r="CG9" i="16" s="1"/>
  <c r="AX8" i="15"/>
  <c r="CG7" i="16" s="1"/>
  <c r="AX173" i="15"/>
  <c r="CG172" i="16" s="1"/>
  <c r="AX38" i="15"/>
  <c r="CG37" i="16" s="1"/>
  <c r="AX162" i="15"/>
  <c r="CG161" i="16" s="1"/>
  <c r="AX42" i="15"/>
  <c r="CG41" i="16" s="1"/>
  <c r="AX817" i="15"/>
  <c r="CG816" i="16" s="1"/>
  <c r="AX809" i="15"/>
  <c r="CG808" i="16" s="1"/>
  <c r="AX801" i="15"/>
  <c r="CG800" i="16" s="1"/>
  <c r="AX793" i="15"/>
  <c r="CG792" i="16" s="1"/>
  <c r="AX767" i="15"/>
  <c r="CG766" i="16" s="1"/>
  <c r="AX759" i="15"/>
  <c r="CG758" i="16" s="1"/>
  <c r="AX751" i="15"/>
  <c r="CG750" i="16" s="1"/>
  <c r="AX743" i="15"/>
  <c r="CG742" i="16" s="1"/>
  <c r="AX735" i="15"/>
  <c r="CG734" i="16" s="1"/>
  <c r="AX727" i="15"/>
  <c r="CG726" i="16" s="1"/>
  <c r="AX719" i="15"/>
  <c r="CG718" i="16" s="1"/>
  <c r="AX711" i="15"/>
  <c r="CG710" i="16" s="1"/>
  <c r="AX703" i="15"/>
  <c r="CG702" i="16" s="1"/>
  <c r="AX695" i="15"/>
  <c r="CG694" i="16" s="1"/>
  <c r="AX687" i="15"/>
  <c r="CG686" i="16" s="1"/>
  <c r="AX685" i="15"/>
  <c r="CG684" i="16" s="1"/>
  <c r="AX679" i="15"/>
  <c r="CG678" i="16" s="1"/>
  <c r="AX677" i="15"/>
  <c r="CG676" i="16" s="1"/>
  <c r="AX671" i="15"/>
  <c r="CG670" i="16" s="1"/>
  <c r="AX669" i="15"/>
  <c r="CG668" i="16" s="1"/>
  <c r="AX663" i="15"/>
  <c r="CG662" i="16" s="1"/>
  <c r="AX661" i="15"/>
  <c r="CG660" i="16" s="1"/>
  <c r="AX655" i="15"/>
  <c r="CG654" i="16" s="1"/>
  <c r="AX653" i="15"/>
  <c r="CG652" i="16" s="1"/>
  <c r="AX647" i="15"/>
  <c r="CG646" i="16" s="1"/>
  <c r="AX645" i="15"/>
  <c r="CG644" i="16" s="1"/>
  <c r="AX639" i="15"/>
  <c r="CG638" i="16" s="1"/>
  <c r="AX637" i="15"/>
  <c r="CG636" i="16" s="1"/>
  <c r="AX631" i="15"/>
  <c r="CG630" i="16" s="1"/>
  <c r="AX629" i="15"/>
  <c r="CG628" i="16" s="1"/>
  <c r="AX623" i="15"/>
  <c r="CG622" i="16" s="1"/>
  <c r="AX621" i="15"/>
  <c r="CG620" i="16" s="1"/>
  <c r="AX615" i="15"/>
  <c r="CG614" i="16" s="1"/>
  <c r="AX613" i="15"/>
  <c r="CG612" i="16" s="1"/>
  <c r="AX607" i="15"/>
  <c r="CG606" i="16" s="1"/>
  <c r="AX605" i="15"/>
  <c r="CG604" i="16" s="1"/>
  <c r="AX599" i="15"/>
  <c r="CG598" i="16" s="1"/>
  <c r="AX597" i="15"/>
  <c r="CG596" i="16" s="1"/>
  <c r="AX591" i="15"/>
  <c r="CG590" i="16" s="1"/>
  <c r="AX589" i="15"/>
  <c r="CG588" i="16" s="1"/>
  <c r="AX583" i="15"/>
  <c r="CG582" i="16" s="1"/>
  <c r="AX581" i="15"/>
  <c r="CG580" i="16" s="1"/>
  <c r="AX575" i="15"/>
  <c r="CG574" i="16" s="1"/>
  <c r="AX573" i="15"/>
  <c r="CG572" i="16" s="1"/>
  <c r="AX562" i="15"/>
  <c r="CG561" i="16" s="1"/>
  <c r="AX554" i="15"/>
  <c r="CG553" i="16" s="1"/>
  <c r="AX546" i="15"/>
  <c r="CG545" i="16" s="1"/>
  <c r="AX538" i="15"/>
  <c r="CG537" i="16" s="1"/>
  <c r="AX290" i="15"/>
  <c r="CG289" i="16" s="1"/>
  <c r="AX284" i="15"/>
  <c r="CG283" i="16" s="1"/>
  <c r="AX276" i="15"/>
  <c r="CG275" i="16" s="1"/>
  <c r="AX274" i="15"/>
  <c r="CG273" i="16" s="1"/>
  <c r="AX268" i="15"/>
  <c r="CG267" i="16" s="1"/>
  <c r="AX266" i="15"/>
  <c r="CG265" i="16" s="1"/>
  <c r="AX260" i="15"/>
  <c r="CG259" i="16" s="1"/>
  <c r="AX258" i="15"/>
  <c r="CG257" i="16" s="1"/>
  <c r="AX252" i="15"/>
  <c r="CG251" i="16" s="1"/>
  <c r="AX250" i="15"/>
  <c r="CG249" i="16" s="1"/>
  <c r="AX244" i="15"/>
  <c r="CG243" i="16" s="1"/>
  <c r="AX240" i="15"/>
  <c r="CG239" i="16" s="1"/>
  <c r="AX237" i="15"/>
  <c r="CG236" i="16" s="1"/>
  <c r="AX107" i="15"/>
  <c r="CG106" i="16" s="1"/>
  <c r="AX64" i="15"/>
  <c r="CG63" i="16" s="1"/>
  <c r="AX773" i="15"/>
  <c r="CG772" i="16" s="1"/>
  <c r="AX521" i="15"/>
  <c r="CG520" i="16" s="1"/>
  <c r="AX222" i="15"/>
  <c r="CG221" i="16" s="1"/>
  <c r="AX195" i="15"/>
  <c r="CG194" i="16" s="1"/>
  <c r="AX193" i="15"/>
  <c r="CG192" i="16" s="1"/>
  <c r="AX167" i="15"/>
  <c r="CG166" i="16" s="1"/>
  <c r="AX144" i="15"/>
  <c r="CG143" i="16" s="1"/>
  <c r="AX120" i="15"/>
  <c r="CG119" i="16" s="1"/>
  <c r="AX88" i="15"/>
  <c r="CG87" i="16" s="1"/>
  <c r="AX65" i="15"/>
  <c r="CG64" i="16" s="1"/>
  <c r="AX34" i="15"/>
  <c r="CG33" i="16" s="1"/>
  <c r="AX201" i="15"/>
  <c r="CG200" i="16" s="1"/>
  <c r="AX29" i="15"/>
  <c r="CG28" i="16" s="1"/>
  <c r="AX36" i="15"/>
  <c r="CG35" i="16" s="1"/>
  <c r="AX775" i="15"/>
  <c r="CG774" i="16" s="1"/>
  <c r="AX618" i="15"/>
  <c r="CG617" i="16" s="1"/>
  <c r="AX614" i="15"/>
  <c r="CG613" i="16" s="1"/>
  <c r="AX570" i="15"/>
  <c r="CG569" i="16" s="1"/>
  <c r="AX565" i="15"/>
  <c r="CG564" i="16" s="1"/>
  <c r="AX555" i="15"/>
  <c r="CG554" i="16" s="1"/>
  <c r="AX543" i="15"/>
  <c r="CG542" i="16" s="1"/>
  <c r="AX509" i="15"/>
  <c r="CG508" i="16" s="1"/>
  <c r="AX499" i="15"/>
  <c r="CG498" i="16" s="1"/>
  <c r="AX487" i="15"/>
  <c r="CG486" i="16" s="1"/>
  <c r="AX463" i="15"/>
  <c r="CG462" i="16" s="1"/>
  <c r="AX461" i="15"/>
  <c r="CG460" i="16" s="1"/>
  <c r="AX451" i="15"/>
  <c r="CG450" i="16" s="1"/>
  <c r="AX439" i="15"/>
  <c r="CG438" i="16" s="1"/>
  <c r="AX437" i="15"/>
  <c r="CG436" i="16" s="1"/>
  <c r="AX425" i="15"/>
  <c r="CG424" i="16" s="1"/>
  <c r="AX413" i="15"/>
  <c r="CG412" i="16" s="1"/>
  <c r="AX401" i="15"/>
  <c r="CG400" i="16" s="1"/>
  <c r="AX389" i="15"/>
  <c r="CG388" i="16" s="1"/>
  <c r="AX355" i="15"/>
  <c r="CG354" i="16" s="1"/>
  <c r="AX353" i="15"/>
  <c r="CG352" i="16" s="1"/>
  <c r="AX343" i="15"/>
  <c r="CG342" i="16" s="1"/>
  <c r="AX341" i="15"/>
  <c r="CG340" i="16" s="1"/>
  <c r="AX329" i="15"/>
  <c r="CG328" i="16" s="1"/>
  <c r="AX299" i="15"/>
  <c r="CG298" i="16" s="1"/>
  <c r="AX283" i="15"/>
  <c r="CG282" i="16" s="1"/>
  <c r="AX281" i="15"/>
  <c r="CG280" i="16" s="1"/>
  <c r="AX265" i="15"/>
  <c r="CG264" i="16" s="1"/>
  <c r="AX504" i="15"/>
  <c r="CG503" i="16" s="1"/>
  <c r="AX440" i="15"/>
  <c r="CG439" i="16" s="1"/>
  <c r="AX512" i="15"/>
  <c r="CG511" i="16" s="1"/>
  <c r="AX412" i="15"/>
  <c r="CG411" i="16" s="1"/>
  <c r="AX648" i="15"/>
  <c r="CG647" i="16" s="1"/>
  <c r="AX608" i="15"/>
  <c r="CG607" i="16" s="1"/>
  <c r="AX528" i="15"/>
  <c r="CG527" i="16" s="1"/>
  <c r="AX596" i="15"/>
  <c r="CG595" i="16" s="1"/>
  <c r="AX636" i="15"/>
  <c r="CG635" i="16" s="1"/>
  <c r="AX692" i="15"/>
  <c r="CG691" i="16" s="1"/>
  <c r="AX708" i="15"/>
  <c r="CG707" i="16" s="1"/>
  <c r="AX802" i="15"/>
  <c r="CG801" i="16" s="1"/>
  <c r="AX588" i="15"/>
  <c r="CG587" i="16" s="1"/>
  <c r="AX684" i="15"/>
  <c r="CG683" i="16" s="1"/>
  <c r="AX720" i="15"/>
  <c r="CG719" i="16" s="1"/>
  <c r="AX768" i="15"/>
  <c r="CG767" i="16" s="1"/>
  <c r="AX734" i="15"/>
  <c r="CG733" i="16" s="1"/>
  <c r="AX524" i="15"/>
  <c r="CG523" i="16" s="1"/>
  <c r="AX368" i="15"/>
  <c r="CG367" i="16" s="1"/>
  <c r="AX444" i="15"/>
  <c r="CG443" i="16" s="1"/>
  <c r="AX364" i="15"/>
  <c r="CG363" i="16" s="1"/>
  <c r="AX756" i="15"/>
  <c r="CG755" i="16" s="1"/>
  <c r="AX191" i="15"/>
  <c r="CG190" i="16" s="1"/>
  <c r="AX123" i="15"/>
  <c r="CG122" i="16" s="1"/>
  <c r="AX92" i="15"/>
  <c r="CG91" i="16" s="1"/>
  <c r="AX62" i="15"/>
  <c r="CG61" i="16" s="1"/>
  <c r="AX47" i="15"/>
  <c r="CG46" i="16" s="1"/>
  <c r="AX16" i="15"/>
  <c r="CG15" i="16" s="1"/>
  <c r="AX9" i="15"/>
  <c r="CG8" i="16" s="1"/>
  <c r="AX199" i="15"/>
  <c r="CG198" i="16" s="1"/>
  <c r="AX171" i="15"/>
  <c r="CG170" i="16" s="1"/>
  <c r="AX816" i="15"/>
  <c r="CG815" i="16" s="1"/>
  <c r="AX800" i="15"/>
  <c r="CG799" i="16" s="1"/>
  <c r="AX766" i="15"/>
  <c r="CG765" i="16" s="1"/>
  <c r="AX750" i="15"/>
  <c r="CG749" i="16" s="1"/>
  <c r="AX732" i="15"/>
  <c r="CG731" i="16" s="1"/>
  <c r="AX716" i="15"/>
  <c r="CG715" i="16" s="1"/>
  <c r="AX698" i="15"/>
  <c r="CG697" i="16" s="1"/>
  <c r="AX680" i="15"/>
  <c r="CG679" i="16" s="1"/>
  <c r="AX676" i="15"/>
  <c r="CG675" i="16" s="1"/>
  <c r="AX664" i="15"/>
  <c r="CG663" i="16" s="1"/>
  <c r="AX660" i="15"/>
  <c r="CG659" i="16" s="1"/>
  <c r="AX606" i="15"/>
  <c r="CG605" i="16" s="1"/>
  <c r="AX594" i="15"/>
  <c r="CG593" i="16" s="1"/>
  <c r="AX590" i="15"/>
  <c r="CG589" i="16" s="1"/>
  <c r="AX578" i="15"/>
  <c r="CG577" i="16" s="1"/>
  <c r="AX557" i="15"/>
  <c r="CG556" i="16" s="1"/>
  <c r="AX537" i="15"/>
  <c r="CG536" i="16" s="1"/>
  <c r="AX522" i="15"/>
  <c r="CG521" i="16" s="1"/>
  <c r="AX497" i="15"/>
  <c r="CG496" i="16" s="1"/>
  <c r="AX479" i="15"/>
  <c r="CG478" i="16" s="1"/>
  <c r="AX455" i="15"/>
  <c r="CG454" i="16" s="1"/>
  <c r="AX449" i="15"/>
  <c r="CG448" i="16" s="1"/>
  <c r="AX427" i="15"/>
  <c r="CG426" i="16" s="1"/>
  <c r="AX421" i="15"/>
  <c r="CG420" i="16" s="1"/>
  <c r="AX403" i="15"/>
  <c r="CG402" i="16" s="1"/>
  <c r="AX397" i="15"/>
  <c r="CG396" i="16" s="1"/>
  <c r="AX331" i="15"/>
  <c r="CG330" i="16" s="1"/>
  <c r="AX297" i="15"/>
  <c r="CG296" i="16" s="1"/>
  <c r="AX267" i="15"/>
  <c r="CG266" i="16" s="1"/>
  <c r="AX245" i="15"/>
  <c r="CG244" i="16" s="1"/>
  <c r="AX239" i="15"/>
  <c r="CG238" i="16" s="1"/>
  <c r="AX229" i="15"/>
  <c r="CG228" i="16" s="1"/>
  <c r="AX202" i="15"/>
  <c r="CG201" i="16" s="1"/>
  <c r="AX142" i="15"/>
  <c r="CG141" i="16" s="1"/>
  <c r="AX136" i="15"/>
  <c r="CG135" i="16" s="1"/>
  <c r="AX108" i="15"/>
  <c r="CG107" i="16" s="1"/>
  <c r="AX76" i="15"/>
  <c r="CG75" i="16" s="1"/>
  <c r="AX37" i="15"/>
  <c r="CG36" i="16" s="1"/>
  <c r="AX169" i="15"/>
  <c r="CG168" i="16" s="1"/>
  <c r="AX152" i="15"/>
  <c r="CG151" i="16" s="1"/>
  <c r="AX141" i="15"/>
  <c r="CG140" i="16" s="1"/>
  <c r="AX130" i="15"/>
  <c r="CG129" i="16" s="1"/>
  <c r="AX104" i="15"/>
  <c r="CG103" i="16" s="1"/>
  <c r="AX89" i="15"/>
  <c r="CG88" i="16" s="1"/>
  <c r="AX80" i="15"/>
  <c r="CG79" i="16" s="1"/>
  <c r="AX66" i="15"/>
  <c r="CG65" i="16" s="1"/>
  <c r="AX63" i="15"/>
  <c r="CG62" i="16" s="1"/>
  <c r="AX55" i="15"/>
  <c r="CG54" i="16" s="1"/>
  <c r="AX46" i="15"/>
  <c r="CG45" i="16" s="1"/>
  <c r="AX26" i="15"/>
  <c r="CG25" i="16" s="1"/>
  <c r="AX15" i="15"/>
  <c r="CG14" i="16" s="1"/>
  <c r="AX777" i="15"/>
  <c r="CG776" i="16" s="1"/>
  <c r="AX200" i="15"/>
  <c r="CG199" i="16" s="1"/>
  <c r="AX44" i="15"/>
  <c r="CG43" i="16" s="1"/>
  <c r="AX172" i="15"/>
  <c r="CG171" i="16" s="1"/>
  <c r="AX58" i="15"/>
  <c r="CG57" i="16" s="1"/>
  <c r="AX819" i="15"/>
  <c r="CG818" i="16" s="1"/>
  <c r="AX811" i="15"/>
  <c r="CG810" i="16" s="1"/>
  <c r="AX803" i="15"/>
  <c r="CG802" i="16" s="1"/>
  <c r="AX795" i="15"/>
  <c r="CG794" i="16" s="1"/>
  <c r="AX769" i="15"/>
  <c r="CG768" i="16" s="1"/>
  <c r="AX761" i="15"/>
  <c r="CG760" i="16" s="1"/>
  <c r="AX753" i="15"/>
  <c r="CG752" i="16" s="1"/>
  <c r="AX745" i="15"/>
  <c r="CG744" i="16" s="1"/>
  <c r="AX737" i="15"/>
  <c r="CG736" i="16" s="1"/>
  <c r="AX729" i="15"/>
  <c r="CG728" i="16" s="1"/>
  <c r="AX721" i="15"/>
  <c r="CG720" i="16" s="1"/>
  <c r="AX713" i="15"/>
  <c r="CG712" i="16" s="1"/>
  <c r="AX705" i="15"/>
  <c r="CG704" i="16" s="1"/>
  <c r="AX697" i="15"/>
  <c r="CG696" i="16" s="1"/>
  <c r="AX689" i="15"/>
  <c r="CG688" i="16" s="1"/>
  <c r="AX566" i="15"/>
  <c r="CG565" i="16" s="1"/>
  <c r="AX558" i="15"/>
  <c r="CG557" i="16" s="1"/>
  <c r="AX550" i="15"/>
  <c r="CG549" i="16" s="1"/>
  <c r="AX542" i="15"/>
  <c r="CG541" i="16" s="1"/>
  <c r="AX534" i="15"/>
  <c r="CG533" i="16" s="1"/>
  <c r="AX529" i="15"/>
  <c r="CG528" i="16" s="1"/>
  <c r="AX523" i="15"/>
  <c r="CG522" i="16" s="1"/>
  <c r="AX514" i="15"/>
  <c r="CG513" i="16" s="1"/>
  <c r="AX506" i="15"/>
  <c r="CG505" i="16" s="1"/>
  <c r="AX498" i="15"/>
  <c r="CG497" i="16" s="1"/>
  <c r="AX490" i="15"/>
  <c r="CG489" i="16" s="1"/>
  <c r="AX482" i="15"/>
  <c r="CG481" i="16" s="1"/>
  <c r="AX474" i="15"/>
  <c r="CG473" i="16" s="1"/>
  <c r="AX466" i="15"/>
  <c r="CG465" i="16" s="1"/>
  <c r="AX458" i="15"/>
  <c r="CG457" i="16" s="1"/>
  <c r="AX450" i="15"/>
  <c r="CG449" i="16" s="1"/>
  <c r="AX442" i="15"/>
  <c r="CG441" i="16" s="1"/>
  <c r="AX434" i="15"/>
  <c r="CG433" i="16" s="1"/>
  <c r="AX426" i="15"/>
  <c r="CG425" i="16" s="1"/>
  <c r="AX418" i="15"/>
  <c r="CG417" i="16" s="1"/>
  <c r="AX410" i="15"/>
  <c r="CG409" i="16" s="1"/>
  <c r="AX406" i="15"/>
  <c r="CG405" i="16" s="1"/>
  <c r="AX394" i="15"/>
  <c r="CG393" i="16" s="1"/>
  <c r="AX390" i="15"/>
  <c r="CG389" i="16" s="1"/>
  <c r="AX378" i="15"/>
  <c r="CG377" i="16" s="1"/>
  <c r="AX374" i="15"/>
  <c r="CG373" i="16" s="1"/>
  <c r="AX362" i="15"/>
  <c r="CG361" i="16" s="1"/>
  <c r="AX358" i="15"/>
  <c r="CG357" i="16" s="1"/>
  <c r="AX346" i="15"/>
  <c r="CG345" i="16" s="1"/>
  <c r="AX342" i="15"/>
  <c r="CG341" i="16" s="1"/>
  <c r="AX330" i="15"/>
  <c r="CG329" i="16" s="1"/>
  <c r="AX326" i="15"/>
  <c r="CG325" i="16" s="1"/>
  <c r="AX314" i="15"/>
  <c r="CG313" i="16" s="1"/>
  <c r="AX310" i="15"/>
  <c r="CG309" i="16" s="1"/>
  <c r="AX298" i="15"/>
  <c r="CG297" i="16" s="1"/>
  <c r="AX294" i="15"/>
  <c r="CG293" i="16" s="1"/>
  <c r="AX190" i="15"/>
  <c r="CG189" i="16" s="1"/>
  <c r="AX154" i="15"/>
  <c r="CG153" i="16" s="1"/>
  <c r="AX111" i="15"/>
  <c r="CG110" i="16" s="1"/>
  <c r="AX71" i="15"/>
  <c r="CG70" i="16" s="1"/>
  <c r="AX22" i="15"/>
  <c r="CG21" i="16" s="1"/>
  <c r="AX779" i="15"/>
  <c r="CG778" i="16" s="1"/>
  <c r="AX236" i="15"/>
  <c r="CG235" i="16" s="1"/>
  <c r="AX233" i="15"/>
  <c r="CG232" i="16" s="1"/>
  <c r="AX227" i="15"/>
  <c r="CG226" i="16" s="1"/>
  <c r="AX225" i="15"/>
  <c r="CG224" i="16" s="1"/>
  <c r="AX214" i="15"/>
  <c r="CG213" i="16" s="1"/>
  <c r="AX203" i="15"/>
  <c r="CG202" i="16" s="1"/>
  <c r="AX170" i="15"/>
  <c r="CG169" i="16" s="1"/>
  <c r="AX150" i="15"/>
  <c r="CG149" i="16" s="1"/>
  <c r="AX90" i="15"/>
  <c r="CG89" i="16" s="1"/>
  <c r="AX70" i="15"/>
  <c r="CG69" i="16" s="1"/>
  <c r="AX43" i="15"/>
  <c r="CG42" i="16" s="1"/>
  <c r="AX11" i="15"/>
  <c r="CG10" i="16" s="1"/>
  <c r="AX234" i="15"/>
  <c r="CG233" i="16" s="1"/>
  <c r="AX118" i="15"/>
  <c r="CG117" i="16" s="1"/>
  <c r="AX682" i="15"/>
  <c r="CG681" i="16" s="1"/>
  <c r="AX678" i="15"/>
  <c r="CG677" i="16" s="1"/>
  <c r="AX666" i="15"/>
  <c r="CG665" i="16" s="1"/>
  <c r="AX662" i="15"/>
  <c r="CG661" i="16" s="1"/>
  <c r="AX559" i="15"/>
  <c r="CG558" i="16" s="1"/>
  <c r="AX530" i="15"/>
  <c r="CG529" i="16" s="1"/>
  <c r="AX513" i="15"/>
  <c r="CG512" i="16" s="1"/>
  <c r="AX503" i="15"/>
  <c r="CG502" i="16" s="1"/>
  <c r="AX473" i="15"/>
  <c r="CG472" i="16" s="1"/>
  <c r="AX443" i="15"/>
  <c r="CG442" i="16" s="1"/>
  <c r="AX431" i="15"/>
  <c r="CG430" i="16" s="1"/>
  <c r="AX429" i="15"/>
  <c r="CG428" i="16" s="1"/>
  <c r="AX419" i="15"/>
  <c r="CG418" i="16" s="1"/>
  <c r="AX417" i="15"/>
  <c r="CG416" i="16" s="1"/>
  <c r="AX407" i="15"/>
  <c r="CG406" i="16" s="1"/>
  <c r="AX405" i="15"/>
  <c r="CG404" i="16" s="1"/>
  <c r="AX395" i="15"/>
  <c r="CG394" i="16" s="1"/>
  <c r="AX393" i="15"/>
  <c r="CG392" i="16" s="1"/>
  <c r="AX383" i="15"/>
  <c r="CG382" i="16" s="1"/>
  <c r="AX381" i="15"/>
  <c r="CG380" i="16" s="1"/>
  <c r="AX369" i="15"/>
  <c r="CG368" i="16" s="1"/>
  <c r="AX359" i="15"/>
  <c r="CG358" i="16" s="1"/>
  <c r="AX347" i="15"/>
  <c r="CG346" i="16" s="1"/>
  <c r="AX335" i="15"/>
  <c r="CG334" i="16" s="1"/>
  <c r="AX333" i="15"/>
  <c r="CG332" i="16" s="1"/>
  <c r="AX321" i="15"/>
  <c r="CG320" i="16" s="1"/>
  <c r="AX309" i="15"/>
  <c r="CG308" i="16" s="1"/>
  <c r="AX287" i="15"/>
  <c r="CG286" i="16" s="1"/>
  <c r="AX269" i="15"/>
  <c r="CG268" i="16" s="1"/>
  <c r="AX253" i="15"/>
  <c r="CG252" i="16" s="1"/>
  <c r="AX436" i="15"/>
  <c r="CG435" i="16" s="1"/>
  <c r="AX468" i="15"/>
  <c r="CG467" i="16" s="1"/>
  <c r="AX404" i="15"/>
  <c r="CG403" i="16" s="1"/>
  <c r="AX372" i="15"/>
  <c r="CG371" i="16" s="1"/>
  <c r="AX340" i="15"/>
  <c r="CG339" i="16" s="1"/>
  <c r="AX308" i="15"/>
  <c r="CG307" i="16" s="1"/>
  <c r="AX560" i="15"/>
  <c r="CG559" i="16" s="1"/>
  <c r="AX488" i="15"/>
  <c r="CG487" i="16" s="1"/>
  <c r="AX424" i="15"/>
  <c r="CG423" i="16" s="1"/>
  <c r="AX480" i="15"/>
  <c r="CG479" i="16" s="1"/>
  <c r="AX640" i="15"/>
  <c r="CG639" i="16" s="1"/>
  <c r="AX600" i="15"/>
  <c r="CG599" i="16" s="1"/>
  <c r="AX696" i="15"/>
  <c r="CG695" i="16" s="1"/>
  <c r="AX810" i="15"/>
  <c r="CG809" i="16" s="1"/>
  <c r="AX744" i="15"/>
  <c r="CG743" i="16" s="1"/>
  <c r="AX798" i="15"/>
  <c r="CG797" i="16" s="1"/>
  <c r="AX724" i="15"/>
  <c r="CG723" i="16" s="1"/>
  <c r="AX718" i="15"/>
  <c r="CG717" i="16" s="1"/>
  <c r="AX304" i="15"/>
  <c r="CG303" i="16" s="1"/>
  <c r="AX500" i="15"/>
  <c r="CG499" i="16" s="1"/>
  <c r="AX540" i="15"/>
  <c r="CG539" i="16" s="1"/>
  <c r="AX536" i="15"/>
  <c r="CG535" i="16" s="1"/>
  <c r="AX428" i="15"/>
  <c r="CG427" i="16" s="1"/>
  <c r="AX532" i="15"/>
  <c r="CG531" i="16" s="1"/>
  <c r="AX774" i="15"/>
  <c r="CG773" i="16" s="1"/>
  <c r="AX460" i="15"/>
  <c r="CG459" i="16" s="1"/>
  <c r="AX138" i="15"/>
  <c r="CG137" i="16" s="1"/>
  <c r="AX98" i="15"/>
  <c r="CG97" i="16" s="1"/>
  <c r="AX67" i="15"/>
  <c r="CG66" i="16" s="1"/>
  <c r="AX49" i="15"/>
  <c r="CG48" i="16" s="1"/>
  <c r="AX21" i="15"/>
  <c r="CG20" i="16" s="1"/>
  <c r="AX216" i="15"/>
  <c r="CG215" i="16" s="1"/>
  <c r="AX12" i="15"/>
  <c r="CG11" i="16" s="1"/>
  <c r="AX30" i="15"/>
  <c r="CG29" i="16" s="1"/>
  <c r="AX804" i="15"/>
  <c r="CG803" i="16" s="1"/>
  <c r="AX770" i="15"/>
  <c r="CG769" i="16" s="1"/>
  <c r="AX754" i="15"/>
  <c r="CG753" i="16" s="1"/>
  <c r="AX736" i="15"/>
  <c r="CG735" i="16" s="1"/>
  <c r="AX722" i="15"/>
  <c r="CG721" i="16" s="1"/>
  <c r="AX702" i="15"/>
  <c r="CG701" i="16" s="1"/>
  <c r="AX650" i="15"/>
  <c r="CG649" i="16" s="1"/>
  <c r="AX646" i="15"/>
  <c r="CG645" i="16" s="1"/>
  <c r="AX634" i="15"/>
  <c r="CG633" i="16" s="1"/>
  <c r="AX630" i="15"/>
  <c r="CG629" i="16" s="1"/>
  <c r="AX616" i="15"/>
  <c r="CG615" i="16" s="1"/>
  <c r="AX612" i="15"/>
  <c r="CG611" i="16" s="1"/>
  <c r="AX567" i="15"/>
  <c r="CG566" i="16" s="1"/>
  <c r="AX561" i="15"/>
  <c r="CG560" i="16" s="1"/>
  <c r="AX547" i="15"/>
  <c r="CG546" i="16" s="1"/>
  <c r="AX541" i="15"/>
  <c r="CG540" i="16" s="1"/>
  <c r="AX507" i="15"/>
  <c r="CG506" i="16" s="1"/>
  <c r="AX501" i="15"/>
  <c r="CG500" i="16" s="1"/>
  <c r="AX459" i="15"/>
  <c r="CG458" i="16" s="1"/>
  <c r="AX377" i="15"/>
  <c r="CG376" i="16" s="1"/>
  <c r="AX357" i="15"/>
  <c r="CG356" i="16" s="1"/>
  <c r="AX339" i="15"/>
  <c r="CG338" i="16" s="1"/>
  <c r="AX311" i="15"/>
  <c r="CG310" i="16" s="1"/>
  <c r="AX305" i="15"/>
  <c r="CG304" i="16" s="1"/>
  <c r="AX285" i="15"/>
  <c r="CG284" i="16" s="1"/>
  <c r="AX271" i="15"/>
  <c r="CG270" i="16" s="1"/>
  <c r="AX255" i="15"/>
  <c r="CG254" i="16" s="1"/>
  <c r="AX249" i="15"/>
  <c r="CG248" i="16" s="1"/>
  <c r="AX243" i="15"/>
  <c r="CG242" i="16" s="1"/>
  <c r="AX215" i="15"/>
  <c r="CG214" i="16" s="1"/>
  <c r="AX210" i="15"/>
  <c r="CG209" i="16" s="1"/>
  <c r="AX146" i="15"/>
  <c r="CG145" i="16" s="1"/>
  <c r="AX121" i="15"/>
  <c r="CG120" i="16" s="1"/>
  <c r="AX82" i="15"/>
  <c r="CG81" i="16" s="1"/>
  <c r="AX56" i="15"/>
  <c r="CG55" i="16" s="1"/>
  <c r="AX232" i="15"/>
  <c r="CG231" i="16" s="1"/>
  <c r="AX230" i="15"/>
  <c r="CG229" i="16" s="1"/>
  <c r="AX224" i="15"/>
  <c r="CG223" i="16" s="1"/>
  <c r="AX221" i="15"/>
  <c r="CG220" i="16" s="1"/>
  <c r="AX194" i="15"/>
  <c r="CG193" i="16" s="1"/>
  <c r="AX179" i="15"/>
  <c r="CG178" i="16" s="1"/>
  <c r="AX158" i="15"/>
  <c r="CG157" i="16" s="1"/>
  <c r="AX116" i="15"/>
  <c r="CG115" i="16" s="1"/>
  <c r="AX109" i="15"/>
  <c r="CG108" i="16" s="1"/>
  <c r="AX99" i="15"/>
  <c r="CG98" i="16" s="1"/>
  <c r="AX91" i="15"/>
  <c r="CG90" i="16" s="1"/>
  <c r="AX48" i="15"/>
  <c r="CG47" i="16" s="1"/>
  <c r="AX31" i="15"/>
  <c r="CG30" i="16" s="1"/>
  <c r="AX17" i="15"/>
  <c r="CG16" i="16" s="1"/>
  <c r="AX783" i="15"/>
  <c r="CG782" i="16" s="1"/>
  <c r="AX127" i="15"/>
  <c r="CG126" i="16" s="1"/>
  <c r="AX129" i="15"/>
  <c r="CG128" i="16" s="1"/>
  <c r="AX27" i="15"/>
  <c r="CG26" i="16" s="1"/>
  <c r="AX813" i="15"/>
  <c r="CG812" i="16" s="1"/>
  <c r="AX805" i="15"/>
  <c r="CG804" i="16" s="1"/>
  <c r="AX797" i="15"/>
  <c r="CG796" i="16" s="1"/>
  <c r="AX771" i="15"/>
  <c r="CG770" i="16" s="1"/>
  <c r="AX763" i="15"/>
  <c r="CG762" i="16" s="1"/>
  <c r="AX755" i="15"/>
  <c r="CG754" i="16" s="1"/>
  <c r="AX747" i="15"/>
  <c r="CG746" i="16" s="1"/>
  <c r="AX739" i="15"/>
  <c r="CG738" i="16" s="1"/>
  <c r="AX731" i="15"/>
  <c r="CG730" i="16" s="1"/>
  <c r="AX723" i="15"/>
  <c r="CG722" i="16" s="1"/>
  <c r="AX715" i="15"/>
  <c r="CG714" i="16" s="1"/>
  <c r="AX707" i="15"/>
  <c r="CG706" i="16" s="1"/>
  <c r="AX699" i="15"/>
  <c r="CG698" i="16" s="1"/>
  <c r="AX691" i="15"/>
  <c r="CG690" i="16" s="1"/>
  <c r="AX683" i="15"/>
  <c r="CG682" i="16" s="1"/>
  <c r="AX681" i="15"/>
  <c r="CG680" i="16" s="1"/>
  <c r="AX675" i="15"/>
  <c r="CG674" i="16" s="1"/>
  <c r="AX673" i="15"/>
  <c r="CG672" i="16" s="1"/>
  <c r="AX667" i="15"/>
  <c r="CG666" i="16" s="1"/>
  <c r="AX665" i="15"/>
  <c r="CG664" i="16" s="1"/>
  <c r="AX659" i="15"/>
  <c r="CG658" i="16" s="1"/>
  <c r="AX657" i="15"/>
  <c r="CG656" i="16" s="1"/>
  <c r="AX651" i="15"/>
  <c r="CG650" i="16" s="1"/>
  <c r="AX649" i="15"/>
  <c r="CG648" i="16" s="1"/>
  <c r="AX643" i="15"/>
  <c r="CG642" i="16" s="1"/>
  <c r="AX641" i="15"/>
  <c r="CG640" i="16" s="1"/>
  <c r="AX635" i="15"/>
  <c r="CG634" i="16" s="1"/>
  <c r="AX633" i="15"/>
  <c r="CG632" i="16" s="1"/>
  <c r="AX627" i="15"/>
  <c r="CG626" i="16" s="1"/>
  <c r="AX625" i="15"/>
  <c r="CG624" i="16" s="1"/>
  <c r="AX619" i="15"/>
  <c r="CG618" i="16" s="1"/>
  <c r="AX617" i="15"/>
  <c r="CG616" i="16" s="1"/>
  <c r="AX611" i="15"/>
  <c r="CG610" i="16" s="1"/>
  <c r="AX609" i="15"/>
  <c r="CG608" i="16" s="1"/>
  <c r="AX603" i="15"/>
  <c r="CG602" i="16" s="1"/>
  <c r="AX601" i="15"/>
  <c r="CG600" i="16" s="1"/>
  <c r="AX595" i="15"/>
  <c r="CG594" i="16" s="1"/>
  <c r="AX593" i="15"/>
  <c r="CG592" i="16" s="1"/>
  <c r="AX587" i="15"/>
  <c r="CG586" i="16" s="1"/>
  <c r="AX585" i="15"/>
  <c r="CG584" i="16" s="1"/>
  <c r="AX579" i="15"/>
  <c r="CG578" i="16" s="1"/>
  <c r="AX577" i="15"/>
  <c r="CG576" i="16" s="1"/>
  <c r="AX571" i="15"/>
  <c r="CG570" i="16" s="1"/>
  <c r="AX569" i="15"/>
  <c r="CG568" i="16" s="1"/>
  <c r="AX518" i="15"/>
  <c r="CG517" i="16" s="1"/>
  <c r="AX510" i="15"/>
  <c r="CG509" i="16" s="1"/>
  <c r="AX502" i="15"/>
  <c r="CG501" i="16" s="1"/>
  <c r="AX494" i="15"/>
  <c r="CG493" i="16" s="1"/>
  <c r="AX486" i="15"/>
  <c r="CG485" i="16" s="1"/>
  <c r="AX478" i="15"/>
  <c r="CG477" i="16" s="1"/>
  <c r="AX470" i="15"/>
  <c r="CG469" i="16" s="1"/>
  <c r="AX462" i="15"/>
  <c r="CG461" i="16" s="1"/>
  <c r="AX454" i="15"/>
  <c r="CG453" i="16" s="1"/>
  <c r="AX446" i="15"/>
  <c r="CG445" i="16" s="1"/>
  <c r="AX438" i="15"/>
  <c r="CG437" i="16" s="1"/>
  <c r="AX430" i="15"/>
  <c r="CG429" i="16" s="1"/>
  <c r="AX422" i="15"/>
  <c r="CG421" i="16" s="1"/>
  <c r="AX414" i="15"/>
  <c r="CG413" i="16" s="1"/>
  <c r="AX288" i="15"/>
  <c r="CG287" i="16" s="1"/>
  <c r="AX286" i="15"/>
  <c r="CG285" i="16" s="1"/>
  <c r="AX280" i="15"/>
  <c r="CG279" i="16" s="1"/>
  <c r="AX278" i="15"/>
  <c r="CG277" i="16" s="1"/>
  <c r="AX272" i="15"/>
  <c r="CG271" i="16" s="1"/>
  <c r="AX270" i="15"/>
  <c r="CG269" i="16" s="1"/>
  <c r="AX264" i="15"/>
  <c r="CG263" i="16" s="1"/>
  <c r="AX262" i="15"/>
  <c r="CG261" i="16" s="1"/>
  <c r="AX256" i="15"/>
  <c r="CG255" i="16" s="1"/>
  <c r="AX254" i="15"/>
  <c r="CG253" i="16" s="1"/>
  <c r="AX248" i="15"/>
  <c r="CG247" i="16" s="1"/>
  <c r="AX246" i="15"/>
  <c r="CG245" i="16" s="1"/>
  <c r="AX228" i="15"/>
  <c r="CG227" i="16" s="1"/>
  <c r="AX204" i="15"/>
  <c r="CG203" i="16" s="1"/>
  <c r="AX198" i="15"/>
  <c r="CG197" i="16" s="1"/>
  <c r="AX157" i="15"/>
  <c r="CG156" i="16" s="1"/>
  <c r="AX125" i="15"/>
  <c r="CG124" i="16" s="1"/>
  <c r="AX95" i="15"/>
  <c r="CG94" i="16" s="1"/>
  <c r="AX75" i="15"/>
  <c r="CG74" i="16" s="1"/>
  <c r="AX33" i="15"/>
  <c r="CG32" i="16" s="1"/>
  <c r="AX176" i="15"/>
  <c r="CG175" i="16" s="1"/>
  <c r="AX153" i="15"/>
  <c r="CG152" i="16" s="1"/>
  <c r="AX134" i="15"/>
  <c r="CG133" i="16" s="1"/>
  <c r="AX113" i="15"/>
  <c r="CG112" i="16" s="1"/>
  <c r="AX94" i="15"/>
  <c r="CG93" i="16" s="1"/>
  <c r="AX74" i="15"/>
  <c r="CG73" i="16" s="1"/>
  <c r="AX51" i="15"/>
  <c r="CG50" i="16" s="1"/>
  <c r="AX18" i="15"/>
  <c r="CG17" i="16" s="1"/>
  <c r="AX163" i="15"/>
  <c r="CG162" i="16" s="1"/>
  <c r="AX156" i="15"/>
  <c r="CG155" i="16" s="1"/>
  <c r="AX124" i="15"/>
  <c r="CG123" i="16" s="1"/>
  <c r="AX610" i="15"/>
  <c r="CG609" i="16" s="1"/>
  <c r="AX574" i="15"/>
  <c r="CG573" i="16" s="1"/>
  <c r="AX563" i="15"/>
  <c r="CG562" i="16" s="1"/>
  <c r="AX545" i="15"/>
  <c r="CG544" i="16" s="1"/>
  <c r="AX535" i="15"/>
  <c r="CG534" i="16" s="1"/>
  <c r="AX519" i="15"/>
  <c r="CG518" i="16" s="1"/>
  <c r="AX517" i="15"/>
  <c r="CG516" i="16" s="1"/>
  <c r="AX489" i="15"/>
  <c r="CG488" i="16" s="1"/>
  <c r="AX477" i="15"/>
  <c r="CG476" i="16" s="1"/>
  <c r="AX465" i="15"/>
  <c r="CG464" i="16" s="1"/>
  <c r="AX453" i="15"/>
  <c r="CG452" i="16" s="1"/>
  <c r="AX435" i="15"/>
  <c r="CG434" i="16" s="1"/>
  <c r="AX423" i="15"/>
  <c r="CG422" i="16" s="1"/>
  <c r="AX411" i="15"/>
  <c r="CG410" i="16" s="1"/>
  <c r="AX399" i="15"/>
  <c r="CG398" i="16" s="1"/>
  <c r="AX387" i="15"/>
  <c r="CG386" i="16" s="1"/>
  <c r="AX375" i="15"/>
  <c r="CG374" i="16" s="1"/>
  <c r="AX373" i="15"/>
  <c r="CG372" i="16" s="1"/>
  <c r="AX363" i="15"/>
  <c r="CG362" i="16" s="1"/>
  <c r="AX327" i="15"/>
  <c r="CG326" i="16" s="1"/>
  <c r="AX325" i="15"/>
  <c r="CG324" i="16" s="1"/>
  <c r="AX313" i="15"/>
  <c r="CG312" i="16" s="1"/>
  <c r="AX303" i="15"/>
  <c r="CG302" i="16" s="1"/>
  <c r="AX301" i="15"/>
  <c r="CG300" i="16" s="1"/>
  <c r="AX291" i="15"/>
  <c r="CG290" i="16" s="1"/>
  <c r="AX273" i="15"/>
  <c r="CG272" i="16" s="1"/>
  <c r="AX257" i="15"/>
  <c r="CG256" i="16" s="1"/>
  <c r="AX247" i="15"/>
  <c r="CG246" i="16" s="1"/>
  <c r="AX189" i="15"/>
  <c r="CG188" i="16" s="1"/>
  <c r="AX544" i="15"/>
  <c r="CG543" i="16" s="1"/>
  <c r="AX472" i="15"/>
  <c r="CG471" i="16" s="1"/>
  <c r="AX448" i="15"/>
  <c r="CG447" i="16" s="1"/>
  <c r="AX632" i="15"/>
  <c r="CG631" i="16" s="1"/>
  <c r="AX592" i="15"/>
  <c r="CG591" i="16" s="1"/>
  <c r="AX580" i="15"/>
  <c r="CG579" i="16" s="1"/>
  <c r="AX620" i="15"/>
  <c r="CG619" i="16" s="1"/>
  <c r="AX652" i="15"/>
  <c r="CG651" i="16" s="1"/>
  <c r="AX700" i="15"/>
  <c r="CG699" i="16" s="1"/>
  <c r="AX818" i="15"/>
  <c r="CG817" i="16" s="1"/>
  <c r="AX628" i="15"/>
  <c r="CG627" i="16" s="1"/>
  <c r="AX752" i="15"/>
  <c r="CG751" i="16" s="1"/>
  <c r="AX814" i="15"/>
  <c r="CG813" i="16" s="1"/>
  <c r="AX644" i="15"/>
  <c r="CG643" i="16" s="1"/>
  <c r="AX748" i="15"/>
  <c r="CG747" i="16" s="1"/>
  <c r="AX806" i="15"/>
  <c r="CG805" i="16" s="1"/>
  <c r="AX496" i="15"/>
  <c r="CG495" i="16" s="1"/>
  <c r="AX476" i="15"/>
  <c r="CG475" i="16" s="1"/>
  <c r="AX780" i="15"/>
  <c r="CG779" i="16" s="1"/>
  <c r="AX400" i="15"/>
  <c r="CG399" i="16" s="1"/>
  <c r="AX790" i="15"/>
  <c r="CG789" i="16" s="1"/>
  <c r="AX778" i="15"/>
  <c r="CG777" i="16" s="1"/>
  <c r="AX604" i="15"/>
  <c r="CG603" i="16" s="1"/>
  <c r="BI825" i="16"/>
  <c r="DH819" i="16"/>
  <c r="BJ825" i="16"/>
  <c r="BP788" i="16"/>
  <c r="CY788" i="16"/>
  <c r="AL828" i="16"/>
  <c r="AL825" i="16"/>
  <c r="AM828" i="16"/>
  <c r="AM825" i="16"/>
  <c r="BP787" i="16"/>
  <c r="CY787" i="16"/>
  <c r="BP780" i="16"/>
  <c r="CY780" i="16"/>
  <c r="AH819" i="16"/>
  <c r="AH824" i="16"/>
  <c r="AW6" i="16"/>
  <c r="BR826" i="15"/>
  <c r="BR827" i="15" s="1"/>
  <c r="AI827" i="15"/>
  <c r="CQ7" i="15"/>
  <c r="CF148" i="16"/>
  <c r="CF177" i="16"/>
  <c r="CF174" i="16"/>
  <c r="CF176" i="16"/>
  <c r="CF179" i="16"/>
  <c r="CF132" i="16"/>
  <c r="U102" i="16"/>
  <c r="AO103" i="15"/>
  <c r="U771" i="16"/>
  <c r="AO772" i="15"/>
  <c r="U105" i="16"/>
  <c r="AO106" i="15"/>
  <c r="U130" i="16"/>
  <c r="AO131" i="15"/>
  <c r="U104" i="16"/>
  <c r="AO105" i="15"/>
  <c r="U101" i="16"/>
  <c r="AO102" i="15"/>
  <c r="BO779" i="16"/>
  <c r="AW779" i="16"/>
  <c r="BO563" i="16"/>
  <c r="AW563" i="16"/>
  <c r="BO555" i="16"/>
  <c r="AW555" i="16"/>
  <c r="BO551" i="16"/>
  <c r="AW551" i="16"/>
  <c r="BO547" i="16"/>
  <c r="AW547" i="16"/>
  <c r="BO543" i="16"/>
  <c r="AW543" i="16"/>
  <c r="BO539" i="16"/>
  <c r="AW539" i="16"/>
  <c r="BO535" i="16"/>
  <c r="BO531" i="16"/>
  <c r="AW531" i="16"/>
  <c r="BO519" i="16"/>
  <c r="AW519" i="16"/>
  <c r="BO511" i="16"/>
  <c r="AW511" i="16"/>
  <c r="AW507" i="16"/>
  <c r="BO503" i="16"/>
  <c r="AW503" i="16"/>
  <c r="BO499" i="16"/>
  <c r="AW499" i="16"/>
  <c r="BO495" i="16"/>
  <c r="AW495" i="16"/>
  <c r="BO487" i="16"/>
  <c r="AW487" i="16"/>
  <c r="AW483" i="16"/>
  <c r="BO479" i="16"/>
  <c r="AW479" i="16"/>
  <c r="BO471" i="16"/>
  <c r="AW471" i="16"/>
  <c r="BO467" i="16"/>
  <c r="AW467" i="16"/>
  <c r="BO463" i="16"/>
  <c r="AW463" i="16"/>
  <c r="AW459" i="16"/>
  <c r="BO455" i="16"/>
  <c r="AW455" i="16"/>
  <c r="BO447" i="16"/>
  <c r="AW447" i="16"/>
  <c r="AW443" i="16"/>
  <c r="BO439" i="16"/>
  <c r="AW439" i="16"/>
  <c r="BO431" i="16"/>
  <c r="AW431" i="16"/>
  <c r="AW427" i="16"/>
  <c r="BO423" i="16"/>
  <c r="AW423" i="16"/>
  <c r="BO415" i="16"/>
  <c r="AW415" i="16"/>
  <c r="AW411" i="16"/>
  <c r="BO407" i="16"/>
  <c r="BO399" i="16"/>
  <c r="AW399" i="16"/>
  <c r="AW367" i="16"/>
  <c r="BO367" i="16"/>
  <c r="AW351" i="16"/>
  <c r="AW335" i="16"/>
  <c r="BO335" i="16"/>
  <c r="AW303" i="16"/>
  <c r="BO303" i="16"/>
  <c r="BO291" i="16"/>
  <c r="AW291" i="16"/>
  <c r="AW785" i="16"/>
  <c r="BO785" i="16"/>
  <c r="BO783" i="16"/>
  <c r="AW783" i="16"/>
  <c r="BO567" i="16"/>
  <c r="AW567" i="16"/>
  <c r="AW763" i="16"/>
  <c r="BO759" i="16"/>
  <c r="AW759" i="16"/>
  <c r="BO755" i="16"/>
  <c r="AW755" i="16"/>
  <c r="BO751" i="16"/>
  <c r="AW751" i="16"/>
  <c r="BO747" i="16"/>
  <c r="AW747" i="16"/>
  <c r="BO719" i="16"/>
  <c r="AW719" i="16"/>
  <c r="BO703" i="16"/>
  <c r="AW703" i="16"/>
  <c r="BO699" i="16"/>
  <c r="AW699" i="16"/>
  <c r="BO695" i="16"/>
  <c r="AW695" i="16"/>
  <c r="BO691" i="16"/>
  <c r="AW691" i="16"/>
  <c r="BO683" i="16"/>
  <c r="BO655" i="16"/>
  <c r="BO651" i="16"/>
  <c r="AW651" i="16"/>
  <c r="BO647" i="16"/>
  <c r="AW647" i="16"/>
  <c r="BO643" i="16"/>
  <c r="AW643" i="16"/>
  <c r="BO639" i="16"/>
  <c r="AW639" i="16"/>
  <c r="BO635" i="16"/>
  <c r="AW635" i="16"/>
  <c r="BO627" i="16"/>
  <c r="AW627" i="16"/>
  <c r="BO619" i="16"/>
  <c r="AW619" i="16"/>
  <c r="BO607" i="16"/>
  <c r="AW607" i="16"/>
  <c r="BO603" i="16"/>
  <c r="AW603" i="16"/>
  <c r="BO599" i="16"/>
  <c r="AW599" i="16"/>
  <c r="BO595" i="16"/>
  <c r="AW595" i="16"/>
  <c r="BO591" i="16"/>
  <c r="AW591" i="16"/>
  <c r="AW587" i="16"/>
  <c r="BO583" i="16"/>
  <c r="AW583" i="16"/>
  <c r="BO579" i="16"/>
  <c r="AW579" i="16"/>
  <c r="BO527" i="16"/>
  <c r="AW527" i="16"/>
  <c r="AW523" i="16"/>
  <c r="AX7" i="15"/>
  <c r="CG6" i="16" s="1"/>
  <c r="U87" i="15"/>
  <c r="BX87" i="15" s="1"/>
  <c r="U85" i="15"/>
  <c r="BX85" i="15" s="1"/>
  <c r="U84" i="15"/>
  <c r="CP106" i="15" l="1"/>
  <c r="CQ106" i="15" s="1"/>
  <c r="CD87" i="15"/>
  <c r="CE87" i="15" s="1"/>
  <c r="CH87" i="15" s="1"/>
  <c r="CF87" i="15"/>
  <c r="CG87" i="15" s="1"/>
  <c r="CD85" i="15"/>
  <c r="CE85" i="15" s="1"/>
  <c r="CH85" i="15" s="1"/>
  <c r="CF85" i="15"/>
  <c r="CG85" i="15" s="1"/>
  <c r="CP102" i="15"/>
  <c r="CQ102" i="15" s="1"/>
  <c r="CP131" i="15"/>
  <c r="CQ131" i="15" s="1"/>
  <c r="CP103" i="15"/>
  <c r="CQ103" i="15" s="1"/>
  <c r="BX84" i="15"/>
  <c r="CP105" i="15"/>
  <c r="CQ105" i="15" s="1"/>
  <c r="CP772" i="15"/>
  <c r="CQ772" i="15" s="1"/>
  <c r="BO515" i="16"/>
  <c r="BO623" i="16"/>
  <c r="AW723" i="16"/>
  <c r="BO559" i="16"/>
  <c r="BP559" i="16" s="1"/>
  <c r="AW419" i="16"/>
  <c r="BO767" i="16"/>
  <c r="BP767" i="16" s="1"/>
  <c r="AW383" i="16"/>
  <c r="BO631" i="16"/>
  <c r="BP631" i="16" s="1"/>
  <c r="AW391" i="16"/>
  <c r="BO707" i="16"/>
  <c r="BP707" i="16" s="1"/>
  <c r="AW743" i="16"/>
  <c r="BO435" i="16"/>
  <c r="CY435" i="16" s="1"/>
  <c r="AW491" i="16"/>
  <c r="AW687" i="16"/>
  <c r="AW375" i="16"/>
  <c r="AW475" i="16"/>
  <c r="BO319" i="16"/>
  <c r="CY319" i="16" s="1"/>
  <c r="AW451" i="16"/>
  <c r="AX132" i="15"/>
  <c r="CG131" i="16" s="1"/>
  <c r="AX147" i="15"/>
  <c r="CG146" i="16" s="1"/>
  <c r="CF146" i="16"/>
  <c r="AX149" i="15"/>
  <c r="CG148" i="16" s="1"/>
  <c r="AX175" i="15"/>
  <c r="CG174" i="16" s="1"/>
  <c r="AX133" i="15"/>
  <c r="CG132" i="16" s="1"/>
  <c r="AX180" i="15"/>
  <c r="CG179" i="16" s="1"/>
  <c r="AX177" i="15"/>
  <c r="CG176" i="16" s="1"/>
  <c r="AX178" i="15"/>
  <c r="CG177" i="16" s="1"/>
  <c r="BO6" i="16"/>
  <c r="CY6" i="16" s="1"/>
  <c r="CZ6" i="16" s="1"/>
  <c r="BP599" i="16"/>
  <c r="CY599" i="16"/>
  <c r="BP683" i="16"/>
  <c r="CY683" i="16"/>
  <c r="BP391" i="16"/>
  <c r="CY391" i="16"/>
  <c r="CZ788" i="16"/>
  <c r="BP583" i="16"/>
  <c r="CY583" i="16"/>
  <c r="BP691" i="16"/>
  <c r="CY691" i="16"/>
  <c r="BP375" i="16"/>
  <c r="CY375" i="16"/>
  <c r="BP399" i="16"/>
  <c r="CY399" i="16"/>
  <c r="BP423" i="16"/>
  <c r="CY423" i="16"/>
  <c r="BP439" i="16"/>
  <c r="CY439" i="16"/>
  <c r="BP487" i="16"/>
  <c r="CY487" i="16"/>
  <c r="BP503" i="16"/>
  <c r="CY503" i="16"/>
  <c r="BP519" i="16"/>
  <c r="CY519" i="16"/>
  <c r="BP555" i="16"/>
  <c r="CY555" i="16"/>
  <c r="CZ787" i="16"/>
  <c r="BP523" i="16"/>
  <c r="CY523" i="16"/>
  <c r="BP619" i="16"/>
  <c r="CY619" i="16"/>
  <c r="BP627" i="16"/>
  <c r="CY627" i="16"/>
  <c r="BP635" i="16"/>
  <c r="CY635" i="16"/>
  <c r="BP643" i="16"/>
  <c r="CY643" i="16"/>
  <c r="BP651" i="16"/>
  <c r="CY651" i="16"/>
  <c r="BP719" i="16"/>
  <c r="CY719" i="16"/>
  <c r="BP743" i="16"/>
  <c r="CY743" i="16"/>
  <c r="BP751" i="16"/>
  <c r="CY751" i="16"/>
  <c r="BP759" i="16"/>
  <c r="CY759" i="16"/>
  <c r="BP783" i="16"/>
  <c r="CY783" i="16"/>
  <c r="BP785" i="16"/>
  <c r="CY785" i="16"/>
  <c r="BP319" i="16"/>
  <c r="BP351" i="16"/>
  <c r="CY351" i="16"/>
  <c r="BP419" i="16"/>
  <c r="CY419" i="16"/>
  <c r="BP451" i="16"/>
  <c r="CY451" i="16"/>
  <c r="BP467" i="16"/>
  <c r="CY467" i="16"/>
  <c r="BP483" i="16"/>
  <c r="CY483" i="16"/>
  <c r="BP499" i="16"/>
  <c r="CY499" i="16"/>
  <c r="BP515" i="16"/>
  <c r="CY515" i="16"/>
  <c r="BP535" i="16"/>
  <c r="CY535" i="16"/>
  <c r="BP551" i="16"/>
  <c r="CY551" i="16"/>
  <c r="BP591" i="16"/>
  <c r="CY591" i="16"/>
  <c r="BP699" i="16"/>
  <c r="CY699" i="16"/>
  <c r="BP779" i="16"/>
  <c r="CY779" i="16"/>
  <c r="BP595" i="16"/>
  <c r="CY595" i="16"/>
  <c r="BP567" i="16"/>
  <c r="CY567" i="16"/>
  <c r="BP415" i="16"/>
  <c r="CY415" i="16"/>
  <c r="BP431" i="16"/>
  <c r="CY431" i="16"/>
  <c r="BP447" i="16"/>
  <c r="CY447" i="16"/>
  <c r="BP463" i="16"/>
  <c r="CY463" i="16"/>
  <c r="BP479" i="16"/>
  <c r="CY479" i="16"/>
  <c r="BP495" i="16"/>
  <c r="CY495" i="16"/>
  <c r="BP511" i="16"/>
  <c r="CY511" i="16"/>
  <c r="BP531" i="16"/>
  <c r="CY531" i="16"/>
  <c r="BP547" i="16"/>
  <c r="CY547" i="16"/>
  <c r="BP563" i="16"/>
  <c r="CY563" i="16"/>
  <c r="AH828" i="16"/>
  <c r="AH825" i="16"/>
  <c r="BP607" i="16"/>
  <c r="CY607" i="16"/>
  <c r="BP383" i="16"/>
  <c r="CY383" i="16"/>
  <c r="BP407" i="16"/>
  <c r="CY407" i="16"/>
  <c r="BP455" i="16"/>
  <c r="CY455" i="16"/>
  <c r="BP471" i="16"/>
  <c r="CY471" i="16"/>
  <c r="BP539" i="16"/>
  <c r="CY539" i="16"/>
  <c r="BP579" i="16"/>
  <c r="CY579" i="16"/>
  <c r="BP587" i="16"/>
  <c r="CY587" i="16"/>
  <c r="BP603" i="16"/>
  <c r="CY603" i="16"/>
  <c r="BP687" i="16"/>
  <c r="CY687" i="16"/>
  <c r="BP695" i="16"/>
  <c r="CY695" i="16"/>
  <c r="BP703" i="16"/>
  <c r="CY703" i="16"/>
  <c r="BP527" i="16"/>
  <c r="CY527" i="16"/>
  <c r="BP623" i="16"/>
  <c r="CY623" i="16"/>
  <c r="BP639" i="16"/>
  <c r="CY639" i="16"/>
  <c r="BP647" i="16"/>
  <c r="CY647" i="16"/>
  <c r="BP655" i="16"/>
  <c r="CY655" i="16"/>
  <c r="BP723" i="16"/>
  <c r="CY723" i="16"/>
  <c r="BP747" i="16"/>
  <c r="CY747" i="16"/>
  <c r="BP755" i="16"/>
  <c r="CY755" i="16"/>
  <c r="BP763" i="16"/>
  <c r="CY763" i="16"/>
  <c r="BP291" i="16"/>
  <c r="CY291" i="16"/>
  <c r="BP303" i="16"/>
  <c r="CY303" i="16"/>
  <c r="BP335" i="16"/>
  <c r="CY335" i="16"/>
  <c r="BP367" i="16"/>
  <c r="CY367" i="16"/>
  <c r="BP411" i="16"/>
  <c r="CY411" i="16"/>
  <c r="BP427" i="16"/>
  <c r="CY427" i="16"/>
  <c r="BP443" i="16"/>
  <c r="CY443" i="16"/>
  <c r="BP459" i="16"/>
  <c r="CY459" i="16"/>
  <c r="BP475" i="16"/>
  <c r="CY475" i="16"/>
  <c r="BP491" i="16"/>
  <c r="CY491" i="16"/>
  <c r="BP507" i="16"/>
  <c r="CY507" i="16"/>
  <c r="BP543" i="16"/>
  <c r="CY543" i="16"/>
  <c r="CZ780" i="16"/>
  <c r="BO315" i="16"/>
  <c r="BO299" i="16"/>
  <c r="BO347" i="16"/>
  <c r="BO775" i="16"/>
  <c r="AW343" i="16"/>
  <c r="BO331" i="16"/>
  <c r="AW403" i="16"/>
  <c r="BO295" i="16"/>
  <c r="BO307" i="16"/>
  <c r="BO379" i="16"/>
  <c r="BO323" i="16"/>
  <c r="BO363" i="16"/>
  <c r="AW327" i="16"/>
  <c r="AW339" i="16"/>
  <c r="AW311" i="16"/>
  <c r="BO395" i="16"/>
  <c r="BO789" i="16"/>
  <c r="AW387" i="16"/>
  <c r="AW355" i="16"/>
  <c r="BO371" i="16"/>
  <c r="BO359" i="16"/>
  <c r="CI820" i="15"/>
  <c r="CI827" i="15" s="1"/>
  <c r="U86" i="16"/>
  <c r="AO87" i="15"/>
  <c r="U83" i="16"/>
  <c r="AO84" i="15"/>
  <c r="U84" i="16"/>
  <c r="AO85" i="15"/>
  <c r="AN101" i="16"/>
  <c r="CF101" i="16"/>
  <c r="AN130" i="16"/>
  <c r="CF130" i="16"/>
  <c r="AN771" i="16"/>
  <c r="CF771" i="16"/>
  <c r="AN104" i="16"/>
  <c r="CF104" i="16"/>
  <c r="AN105" i="16"/>
  <c r="CF105" i="16"/>
  <c r="AN102" i="16"/>
  <c r="CF102" i="16"/>
  <c r="AW307" i="16"/>
  <c r="BO339" i="16"/>
  <c r="BO343" i="16"/>
  <c r="AW775" i="16"/>
  <c r="AW371" i="16"/>
  <c r="AW295" i="16"/>
  <c r="AW359" i="16"/>
  <c r="AW331" i="16"/>
  <c r="BO327" i="16"/>
  <c r="AW323" i="16"/>
  <c r="BO403" i="16"/>
  <c r="BO311" i="16"/>
  <c r="BO355" i="16"/>
  <c r="AW299" i="16"/>
  <c r="AW363" i="16"/>
  <c r="AW395" i="16"/>
  <c r="AW347" i="16"/>
  <c r="BO387" i="16"/>
  <c r="AW789" i="16"/>
  <c r="AW315" i="16"/>
  <c r="AW379" i="16"/>
  <c r="BO250" i="16"/>
  <c r="AW250" i="16"/>
  <c r="BO252" i="16"/>
  <c r="AW252" i="16"/>
  <c r="AW260" i="16"/>
  <c r="BO260" i="16"/>
  <c r="AW268" i="16"/>
  <c r="BO268" i="16"/>
  <c r="BO276" i="16"/>
  <c r="AW276" i="16"/>
  <c r="AW286" i="16"/>
  <c r="BO286" i="16"/>
  <c r="AW294" i="16"/>
  <c r="BO294" i="16"/>
  <c r="BO298" i="16"/>
  <c r="AW298" i="16"/>
  <c r="BO300" i="16"/>
  <c r="AW300" i="16"/>
  <c r="AW302" i="16"/>
  <c r="BO302" i="16"/>
  <c r="BO306" i="16"/>
  <c r="AW306" i="16"/>
  <c r="BO312" i="16"/>
  <c r="AW312" i="16"/>
  <c r="BO324" i="16"/>
  <c r="AW324" i="16"/>
  <c r="BO328" i="16"/>
  <c r="AW328" i="16"/>
  <c r="BO340" i="16"/>
  <c r="AW340" i="16"/>
  <c r="BO352" i="16"/>
  <c r="AW352" i="16"/>
  <c r="AW358" i="16"/>
  <c r="BO358" i="16"/>
  <c r="BO362" i="16"/>
  <c r="AW362" i="16"/>
  <c r="BO378" i="16"/>
  <c r="AW378" i="16"/>
  <c r="BO380" i="16"/>
  <c r="AW380" i="16"/>
  <c r="BO382" i="16"/>
  <c r="AW382" i="16"/>
  <c r="BO394" i="16"/>
  <c r="AW394" i="16"/>
  <c r="BO400" i="16"/>
  <c r="AW400" i="16"/>
  <c r="BO404" i="16"/>
  <c r="AW404" i="16"/>
  <c r="BO406" i="16"/>
  <c r="AW406" i="16"/>
  <c r="BO418" i="16"/>
  <c r="AW418" i="16"/>
  <c r="BO424" i="16"/>
  <c r="AW424" i="16"/>
  <c r="BO428" i="16"/>
  <c r="AW428" i="16"/>
  <c r="BO430" i="16"/>
  <c r="AW430" i="16"/>
  <c r="BO442" i="16"/>
  <c r="AW442" i="16"/>
  <c r="BO444" i="16"/>
  <c r="AW444" i="16"/>
  <c r="BO446" i="16"/>
  <c r="AW446" i="16"/>
  <c r="BO464" i="16"/>
  <c r="AW464" i="16"/>
  <c r="BO468" i="16"/>
  <c r="AW468" i="16"/>
  <c r="BO470" i="16"/>
  <c r="AW470" i="16"/>
  <c r="BO482" i="16"/>
  <c r="AW482" i="16"/>
  <c r="BO488" i="16"/>
  <c r="AW488" i="16"/>
  <c r="BO492" i="16"/>
  <c r="AW492" i="16"/>
  <c r="BO494" i="16"/>
  <c r="AW494" i="16"/>
  <c r="BO502" i="16"/>
  <c r="AW502" i="16"/>
  <c r="BO534" i="16"/>
  <c r="AW534" i="16"/>
  <c r="BO542" i="16"/>
  <c r="AW542" i="16"/>
  <c r="BO554" i="16"/>
  <c r="AW554" i="16"/>
  <c r="BO562" i="16"/>
  <c r="AW562" i="16"/>
  <c r="BO564" i="16"/>
  <c r="AW564" i="16"/>
  <c r="AW569" i="16"/>
  <c r="BO569" i="16"/>
  <c r="AW609" i="16"/>
  <c r="BO609" i="16"/>
  <c r="AW617" i="16"/>
  <c r="BO617" i="16"/>
  <c r="AW657" i="16"/>
  <c r="BO657" i="16"/>
  <c r="AW665" i="16"/>
  <c r="BO665" i="16"/>
  <c r="AW673" i="16"/>
  <c r="BO673" i="16"/>
  <c r="AW681" i="16"/>
  <c r="BO681" i="16"/>
  <c r="AW713" i="16"/>
  <c r="BO713" i="16"/>
  <c r="AW733" i="16"/>
  <c r="BO733" i="16"/>
  <c r="AW741" i="16"/>
  <c r="BO741" i="16"/>
  <c r="BO774" i="16"/>
  <c r="AW774" i="16"/>
  <c r="AW12" i="16"/>
  <c r="BO12" i="16"/>
  <c r="AW35" i="16"/>
  <c r="BO35" i="16"/>
  <c r="AW200" i="16"/>
  <c r="BO200" i="16"/>
  <c r="BO233" i="16"/>
  <c r="AW233" i="16"/>
  <c r="AW17" i="16"/>
  <c r="BO17" i="16"/>
  <c r="AW33" i="16"/>
  <c r="BO33" i="16"/>
  <c r="BO50" i="16"/>
  <c r="AW50" i="16"/>
  <c r="AW56" i="16"/>
  <c r="BO56" i="16"/>
  <c r="AW64" i="16"/>
  <c r="BO64" i="16"/>
  <c r="AW73" i="16"/>
  <c r="BO73" i="16"/>
  <c r="AW80" i="16"/>
  <c r="BO80" i="16"/>
  <c r="BO89" i="16"/>
  <c r="AW89" i="16"/>
  <c r="BO112" i="16"/>
  <c r="AW112" i="16"/>
  <c r="AW139" i="16"/>
  <c r="BO139" i="16"/>
  <c r="AW143" i="16"/>
  <c r="BO143" i="16"/>
  <c r="AW149" i="16"/>
  <c r="BO149" i="16"/>
  <c r="BO152" i="16"/>
  <c r="AW152" i="16"/>
  <c r="AW163" i="16"/>
  <c r="BO163" i="16"/>
  <c r="AW166" i="16"/>
  <c r="BO166" i="16"/>
  <c r="AW169" i="16"/>
  <c r="BO169" i="16"/>
  <c r="AW179" i="16"/>
  <c r="BO179" i="16"/>
  <c r="AW181" i="16"/>
  <c r="BO181" i="16"/>
  <c r="AW185" i="16"/>
  <c r="BO185" i="16"/>
  <c r="AW192" i="16"/>
  <c r="BO192" i="16"/>
  <c r="AW194" i="16"/>
  <c r="BO194" i="16"/>
  <c r="AW205" i="16"/>
  <c r="BO205" i="16"/>
  <c r="AW213" i="16"/>
  <c r="BO213" i="16"/>
  <c r="AW221" i="16"/>
  <c r="BO221" i="16"/>
  <c r="AW224" i="16"/>
  <c r="BO224" i="16"/>
  <c r="AW226" i="16"/>
  <c r="BO226" i="16"/>
  <c r="BO778" i="16"/>
  <c r="AW778" i="16"/>
  <c r="AW52" i="16"/>
  <c r="BO52" i="16"/>
  <c r="AW63" i="16"/>
  <c r="BO63" i="16"/>
  <c r="BO78" i="16"/>
  <c r="AW78" i="16"/>
  <c r="AW106" i="16"/>
  <c r="BO106" i="16"/>
  <c r="AW132" i="16"/>
  <c r="BO132" i="16"/>
  <c r="AW197" i="16"/>
  <c r="BO197" i="16"/>
  <c r="AW211" i="16"/>
  <c r="BO211" i="16"/>
  <c r="BO227" i="16"/>
  <c r="AW227" i="16"/>
  <c r="AW236" i="16"/>
  <c r="BO236" i="16"/>
  <c r="BO239" i="16"/>
  <c r="AW239" i="16"/>
  <c r="BO293" i="16"/>
  <c r="AW293" i="16"/>
  <c r="BO301" i="16"/>
  <c r="AW301" i="16"/>
  <c r="BO325" i="16"/>
  <c r="AW325" i="16"/>
  <c r="BO333" i="16"/>
  <c r="AW333" i="16"/>
  <c r="BO357" i="16"/>
  <c r="AW357" i="16"/>
  <c r="BO365" i="16"/>
  <c r="AW365" i="16"/>
  <c r="AW381" i="16"/>
  <c r="BO381" i="16"/>
  <c r="AW397" i="16"/>
  <c r="BO397" i="16"/>
  <c r="AW413" i="16"/>
  <c r="BO413" i="16"/>
  <c r="AW429" i="16"/>
  <c r="BO429" i="16"/>
  <c r="AW445" i="16"/>
  <c r="BO445" i="16"/>
  <c r="AW461" i="16"/>
  <c r="BO461" i="16"/>
  <c r="AW477" i="16"/>
  <c r="BO477" i="16"/>
  <c r="AW493" i="16"/>
  <c r="BO493" i="16"/>
  <c r="AW509" i="16"/>
  <c r="BO509" i="16"/>
  <c r="AW541" i="16"/>
  <c r="BO541" i="16"/>
  <c r="AW557" i="16"/>
  <c r="BO557" i="16"/>
  <c r="BO568" i="16"/>
  <c r="AW568" i="16"/>
  <c r="BO576" i="16"/>
  <c r="AW576" i="16"/>
  <c r="BO584" i="16"/>
  <c r="AW584" i="16"/>
  <c r="BO592" i="16"/>
  <c r="AW592" i="16"/>
  <c r="BO600" i="16"/>
  <c r="AW600" i="16"/>
  <c r="BO608" i="16"/>
  <c r="AW608" i="16"/>
  <c r="BO616" i="16"/>
  <c r="AW616" i="16"/>
  <c r="BO624" i="16"/>
  <c r="AW624" i="16"/>
  <c r="BO632" i="16"/>
  <c r="AW632" i="16"/>
  <c r="BO640" i="16"/>
  <c r="AW640" i="16"/>
  <c r="BO648" i="16"/>
  <c r="AW648" i="16"/>
  <c r="BO656" i="16"/>
  <c r="AW656" i="16"/>
  <c r="BO664" i="16"/>
  <c r="AW664" i="16"/>
  <c r="BO672" i="16"/>
  <c r="AW672" i="16"/>
  <c r="BO680" i="16"/>
  <c r="AW680" i="16"/>
  <c r="BO694" i="16"/>
  <c r="AW694" i="16"/>
  <c r="BO702" i="16"/>
  <c r="AW702" i="16"/>
  <c r="BO710" i="16"/>
  <c r="AW710" i="16"/>
  <c r="BO718" i="16"/>
  <c r="AW718" i="16"/>
  <c r="BO726" i="16"/>
  <c r="AW726" i="16"/>
  <c r="BO734" i="16"/>
  <c r="AW734" i="16"/>
  <c r="BO742" i="16"/>
  <c r="AW742" i="16"/>
  <c r="BO750" i="16"/>
  <c r="AW750" i="16"/>
  <c r="BO758" i="16"/>
  <c r="AW758" i="16"/>
  <c r="BO766" i="16"/>
  <c r="AW766" i="16"/>
  <c r="BO790" i="16"/>
  <c r="AW790" i="16"/>
  <c r="BO792" i="16"/>
  <c r="AW792" i="16"/>
  <c r="BO798" i="16"/>
  <c r="AW798" i="16"/>
  <c r="BO800" i="16"/>
  <c r="AW800" i="16"/>
  <c r="BO806" i="16"/>
  <c r="AW806" i="16"/>
  <c r="BO814" i="16"/>
  <c r="AW814" i="16"/>
  <c r="BO816" i="16"/>
  <c r="AW816" i="16"/>
  <c r="AW31" i="16"/>
  <c r="BO31" i="16"/>
  <c r="BO57" i="16"/>
  <c r="AW57" i="16"/>
  <c r="AW128" i="16"/>
  <c r="BO128" i="16"/>
  <c r="BO150" i="16"/>
  <c r="AW150" i="16"/>
  <c r="AW161" i="16"/>
  <c r="BO161" i="16"/>
  <c r="BO212" i="16"/>
  <c r="AW212" i="16"/>
  <c r="AW13" i="16"/>
  <c r="BO13" i="16"/>
  <c r="AW37" i="16"/>
  <c r="BO37" i="16"/>
  <c r="AW126" i="16"/>
  <c r="BO126" i="16"/>
  <c r="AW159" i="16"/>
  <c r="BO159" i="16"/>
  <c r="BO776" i="16"/>
  <c r="AW776" i="16"/>
  <c r="BO782" i="16"/>
  <c r="AW782" i="16"/>
  <c r="BO14" i="16"/>
  <c r="AW14" i="16"/>
  <c r="AW16" i="16"/>
  <c r="BO16" i="16"/>
  <c r="BO18" i="16"/>
  <c r="AW18" i="16"/>
  <c r="BO34" i="16"/>
  <c r="AW34" i="16"/>
  <c r="AW45" i="16"/>
  <c r="BO45" i="16"/>
  <c r="AW49" i="16"/>
  <c r="BO49" i="16"/>
  <c r="BO54" i="16"/>
  <c r="AW54" i="16"/>
  <c r="AW60" i="16"/>
  <c r="BO60" i="16"/>
  <c r="BO82" i="16"/>
  <c r="AW82" i="16"/>
  <c r="AW98" i="16"/>
  <c r="BO98" i="16"/>
  <c r="AW108" i="16"/>
  <c r="BO108" i="16"/>
  <c r="AW111" i="16"/>
  <c r="BO111" i="16"/>
  <c r="AW115" i="16"/>
  <c r="BO115" i="16"/>
  <c r="AW131" i="16"/>
  <c r="BO131" i="16"/>
  <c r="AW134" i="16"/>
  <c r="BO134" i="16"/>
  <c r="AW138" i="16"/>
  <c r="BO138" i="16"/>
  <c r="BO148" i="16"/>
  <c r="AW148" i="16"/>
  <c r="AW151" i="16"/>
  <c r="BO151" i="16"/>
  <c r="AW157" i="16"/>
  <c r="BO157" i="16"/>
  <c r="AW160" i="16"/>
  <c r="BO160" i="16"/>
  <c r="AW168" i="16"/>
  <c r="BO168" i="16"/>
  <c r="BO174" i="16"/>
  <c r="AW174" i="16"/>
  <c r="BO180" i="16"/>
  <c r="AW180" i="16"/>
  <c r="BO182" i="16"/>
  <c r="AW182" i="16"/>
  <c r="BO186" i="16"/>
  <c r="AW186" i="16"/>
  <c r="AW193" i="16"/>
  <c r="BO193" i="16"/>
  <c r="AW196" i="16"/>
  <c r="BO196" i="16"/>
  <c r="BO231" i="16"/>
  <c r="AW231" i="16"/>
  <c r="AW773" i="16"/>
  <c r="BO773" i="16"/>
  <c r="BO248" i="16"/>
  <c r="AW248" i="16"/>
  <c r="AW254" i="16"/>
  <c r="BO254" i="16"/>
  <c r="AW262" i="16"/>
  <c r="BO262" i="16"/>
  <c r="BO270" i="16"/>
  <c r="AW270" i="16"/>
  <c r="BO278" i="16"/>
  <c r="AW278" i="16"/>
  <c r="BO284" i="16"/>
  <c r="AW284" i="16"/>
  <c r="AW292" i="16"/>
  <c r="BO292" i="16"/>
  <c r="BO296" i="16"/>
  <c r="AW296" i="16"/>
  <c r="AW310" i="16"/>
  <c r="BO310" i="16"/>
  <c r="BO314" i="16"/>
  <c r="AW314" i="16"/>
  <c r="BO322" i="16"/>
  <c r="AW322" i="16"/>
  <c r="BO330" i="16"/>
  <c r="AW330" i="16"/>
  <c r="BO338" i="16"/>
  <c r="AW338" i="16"/>
  <c r="BO360" i="16"/>
  <c r="AW360" i="16"/>
  <c r="BO370" i="16"/>
  <c r="AW370" i="16"/>
  <c r="BO384" i="16"/>
  <c r="AW384" i="16"/>
  <c r="BO408" i="16"/>
  <c r="AW408" i="16"/>
  <c r="BO432" i="16"/>
  <c r="AW432" i="16"/>
  <c r="BO448" i="16"/>
  <c r="AW448" i="16"/>
  <c r="BO458" i="16"/>
  <c r="AW458" i="16"/>
  <c r="BO474" i="16"/>
  <c r="AW474" i="16"/>
  <c r="BO496" i="16"/>
  <c r="AW496" i="16"/>
  <c r="BO500" i="16"/>
  <c r="AW500" i="16"/>
  <c r="BO506" i="16"/>
  <c r="AW506" i="16"/>
  <c r="BO514" i="16"/>
  <c r="AW514" i="16"/>
  <c r="AW525" i="16"/>
  <c r="BO525" i="16"/>
  <c r="BO532" i="16"/>
  <c r="AW532" i="16"/>
  <c r="BO536" i="16"/>
  <c r="AW536" i="16"/>
  <c r="BO540" i="16"/>
  <c r="AW540" i="16"/>
  <c r="BO546" i="16"/>
  <c r="AW546" i="16"/>
  <c r="BO566" i="16"/>
  <c r="AW566" i="16"/>
  <c r="AW581" i="16"/>
  <c r="BO581" i="16"/>
  <c r="AW589" i="16"/>
  <c r="BO589" i="16"/>
  <c r="AW597" i="16"/>
  <c r="BO597" i="16"/>
  <c r="AW605" i="16"/>
  <c r="BO605" i="16"/>
  <c r="AW625" i="16"/>
  <c r="BO625" i="16"/>
  <c r="AW633" i="16"/>
  <c r="BO633" i="16"/>
  <c r="AW641" i="16"/>
  <c r="BO641" i="16"/>
  <c r="AW649" i="16"/>
  <c r="BO649" i="16"/>
  <c r="BO659" i="16"/>
  <c r="AW659" i="16"/>
  <c r="BO663" i="16"/>
  <c r="AW663" i="16"/>
  <c r="BO667" i="16"/>
  <c r="AW667" i="16"/>
  <c r="BO671" i="16"/>
  <c r="AW671" i="16"/>
  <c r="BO675" i="16"/>
  <c r="AW675" i="16"/>
  <c r="BO679" i="16"/>
  <c r="AW679" i="16"/>
  <c r="AW685" i="16"/>
  <c r="BO685" i="16"/>
  <c r="AW693" i="16"/>
  <c r="BO693" i="16"/>
  <c r="AW697" i="16"/>
  <c r="BO697" i="16"/>
  <c r="BO715" i="16"/>
  <c r="AW715" i="16"/>
  <c r="BO731" i="16"/>
  <c r="AW731" i="16"/>
  <c r="BO735" i="16"/>
  <c r="AW735" i="16"/>
  <c r="AW745" i="16"/>
  <c r="BO745" i="16"/>
  <c r="AW749" i="16"/>
  <c r="BO749" i="16"/>
  <c r="AW761" i="16"/>
  <c r="BO761" i="16"/>
  <c r="AW765" i="16"/>
  <c r="BO765" i="16"/>
  <c r="BO791" i="16"/>
  <c r="AW791" i="16"/>
  <c r="BO811" i="16"/>
  <c r="AW811" i="16"/>
  <c r="BO144" i="16"/>
  <c r="AW144" i="16"/>
  <c r="AW170" i="16"/>
  <c r="BO170" i="16"/>
  <c r="AW11" i="16"/>
  <c r="BO11" i="16"/>
  <c r="AW215" i="16"/>
  <c r="BO215" i="16"/>
  <c r="AW781" i="16"/>
  <c r="BO781" i="16"/>
  <c r="AW20" i="16"/>
  <c r="BO20" i="16"/>
  <c r="AW27" i="16"/>
  <c r="BO27" i="16"/>
  <c r="BO46" i="16"/>
  <c r="AW46" i="16"/>
  <c r="AW48" i="16"/>
  <c r="BO48" i="16"/>
  <c r="AW53" i="16"/>
  <c r="BO53" i="16"/>
  <c r="AW61" i="16"/>
  <c r="BO61" i="16"/>
  <c r="BO85" i="16"/>
  <c r="AW85" i="16"/>
  <c r="BO91" i="16"/>
  <c r="AW91" i="16"/>
  <c r="BO114" i="16"/>
  <c r="AW114" i="16"/>
  <c r="BO122" i="16"/>
  <c r="AW122" i="16"/>
  <c r="AW137" i="16"/>
  <c r="BO137" i="16"/>
  <c r="AW801" i="16"/>
  <c r="BO801" i="16"/>
  <c r="AW813" i="16"/>
  <c r="BO813" i="16"/>
  <c r="AW817" i="16"/>
  <c r="BO817" i="16"/>
  <c r="BO245" i="16"/>
  <c r="AW245" i="16"/>
  <c r="BO249" i="16"/>
  <c r="AW249" i="16"/>
  <c r="BO253" i="16"/>
  <c r="AW253" i="16"/>
  <c r="BO257" i="16"/>
  <c r="AW257" i="16"/>
  <c r="BO261" i="16"/>
  <c r="AW261" i="16"/>
  <c r="BO265" i="16"/>
  <c r="AW265" i="16"/>
  <c r="BO269" i="16"/>
  <c r="AW269" i="16"/>
  <c r="BO273" i="16"/>
  <c r="AW273" i="16"/>
  <c r="BO277" i="16"/>
  <c r="AW277" i="16"/>
  <c r="BO281" i="16"/>
  <c r="AW281" i="16"/>
  <c r="BO285" i="16"/>
  <c r="AW285" i="16"/>
  <c r="BO289" i="16"/>
  <c r="AW289" i="16"/>
  <c r="BO305" i="16"/>
  <c r="AW305" i="16"/>
  <c r="BO313" i="16"/>
  <c r="AW313" i="16"/>
  <c r="BO337" i="16"/>
  <c r="AW337" i="16"/>
  <c r="BO345" i="16"/>
  <c r="AW345" i="16"/>
  <c r="BO369" i="16"/>
  <c r="AW369" i="16"/>
  <c r="AW385" i="16"/>
  <c r="BO385" i="16"/>
  <c r="AW401" i="16"/>
  <c r="BO401" i="16"/>
  <c r="AW417" i="16"/>
  <c r="BO417" i="16"/>
  <c r="AW433" i="16"/>
  <c r="BO433" i="16"/>
  <c r="AW449" i="16"/>
  <c r="BO449" i="16"/>
  <c r="AW465" i="16"/>
  <c r="BO465" i="16"/>
  <c r="AW481" i="16"/>
  <c r="BO481" i="16"/>
  <c r="AW497" i="16"/>
  <c r="BO497" i="16"/>
  <c r="AW513" i="16"/>
  <c r="BO513" i="16"/>
  <c r="BO528" i="16"/>
  <c r="AW528" i="16"/>
  <c r="AW545" i="16"/>
  <c r="BO545" i="16"/>
  <c r="AW561" i="16"/>
  <c r="BO561" i="16"/>
  <c r="AW19" i="16"/>
  <c r="BO19" i="16"/>
  <c r="AW72" i="16"/>
  <c r="BO72" i="16"/>
  <c r="AW75" i="16"/>
  <c r="BO75" i="16"/>
  <c r="AW135" i="16"/>
  <c r="BO135" i="16"/>
  <c r="AW141" i="16"/>
  <c r="BO141" i="16"/>
  <c r="BO154" i="16"/>
  <c r="AW154" i="16"/>
  <c r="AW201" i="16"/>
  <c r="BO201" i="16"/>
  <c r="BO214" i="16"/>
  <c r="AW214" i="16"/>
  <c r="BO242" i="16"/>
  <c r="AW242" i="16"/>
  <c r="BO188" i="16"/>
  <c r="AW188" i="16"/>
  <c r="BO246" i="16"/>
  <c r="AW246" i="16"/>
  <c r="AW256" i="16"/>
  <c r="BO256" i="16"/>
  <c r="AW264" i="16"/>
  <c r="BO264" i="16"/>
  <c r="BO272" i="16"/>
  <c r="AW272" i="16"/>
  <c r="BO280" i="16"/>
  <c r="AW280" i="16"/>
  <c r="BO282" i="16"/>
  <c r="AW282" i="16"/>
  <c r="AW290" i="16"/>
  <c r="BO290" i="16"/>
  <c r="BO308" i="16"/>
  <c r="AW308" i="16"/>
  <c r="BO316" i="16"/>
  <c r="AW316" i="16"/>
  <c r="AW318" i="16"/>
  <c r="BO318" i="16"/>
  <c r="BO320" i="16"/>
  <c r="AW320" i="16"/>
  <c r="AW326" i="16"/>
  <c r="BO326" i="16"/>
  <c r="BO332" i="16"/>
  <c r="AW332" i="16"/>
  <c r="AW334" i="16"/>
  <c r="BO334" i="16"/>
  <c r="BO336" i="16"/>
  <c r="AW336" i="16"/>
  <c r="AW342" i="16"/>
  <c r="BO342" i="16"/>
  <c r="BO346" i="16"/>
  <c r="AW346" i="16"/>
  <c r="BO348" i="16"/>
  <c r="AW348" i="16"/>
  <c r="BO354" i="16"/>
  <c r="AW354" i="16"/>
  <c r="AW366" i="16"/>
  <c r="BO366" i="16"/>
  <c r="BO368" i="16"/>
  <c r="AW368" i="16"/>
  <c r="BO372" i="16"/>
  <c r="AW372" i="16"/>
  <c r="BO374" i="16"/>
  <c r="AW374" i="16"/>
  <c r="BO386" i="16"/>
  <c r="AW386" i="16"/>
  <c r="BO388" i="16"/>
  <c r="AW388" i="16"/>
  <c r="BO392" i="16"/>
  <c r="AW392" i="16"/>
  <c r="BO398" i="16"/>
  <c r="AW398" i="16"/>
  <c r="BO410" i="16"/>
  <c r="AW410" i="16"/>
  <c r="BO412" i="16"/>
  <c r="AW412" i="16"/>
  <c r="BO416" i="16"/>
  <c r="AW416" i="16"/>
  <c r="BO422" i="16"/>
  <c r="AW422" i="16"/>
  <c r="BO434" i="16"/>
  <c r="AW434" i="16"/>
  <c r="BO436" i="16"/>
  <c r="AW436" i="16"/>
  <c r="BO438" i="16"/>
  <c r="AW438" i="16"/>
  <c r="BO450" i="16"/>
  <c r="AW450" i="16"/>
  <c r="BO452" i="16"/>
  <c r="AW452" i="16"/>
  <c r="BO456" i="16"/>
  <c r="AW456" i="16"/>
  <c r="BO460" i="16"/>
  <c r="AW460" i="16"/>
  <c r="BO462" i="16"/>
  <c r="AW462" i="16"/>
  <c r="BO472" i="16"/>
  <c r="AW472" i="16"/>
  <c r="BO476" i="16"/>
  <c r="AW476" i="16"/>
  <c r="BO480" i="16"/>
  <c r="AW480" i="16"/>
  <c r="BO486" i="16"/>
  <c r="AW486" i="16"/>
  <c r="BO498" i="16"/>
  <c r="AW498" i="16"/>
  <c r="BO504" i="16"/>
  <c r="AW504" i="16"/>
  <c r="BO508" i="16"/>
  <c r="AW508" i="16"/>
  <c r="BO512" i="16"/>
  <c r="AW512" i="16"/>
  <c r="BO516" i="16"/>
  <c r="AW516" i="16"/>
  <c r="BO518" i="16"/>
  <c r="AW518" i="16"/>
  <c r="AW529" i="16"/>
  <c r="BO529" i="16"/>
  <c r="BO538" i="16"/>
  <c r="AW538" i="16"/>
  <c r="BO544" i="16"/>
  <c r="AW544" i="16"/>
  <c r="BO548" i="16"/>
  <c r="AW548" i="16"/>
  <c r="BO550" i="16"/>
  <c r="AW550" i="16"/>
  <c r="BO558" i="16"/>
  <c r="AW558" i="16"/>
  <c r="AW573" i="16"/>
  <c r="BO573" i="16"/>
  <c r="AW613" i="16"/>
  <c r="BO613" i="16"/>
  <c r="AW661" i="16"/>
  <c r="BO661" i="16"/>
  <c r="AW669" i="16"/>
  <c r="BO669" i="16"/>
  <c r="AW677" i="16"/>
  <c r="BO677" i="16"/>
  <c r="AW709" i="16"/>
  <c r="BO709" i="16"/>
  <c r="AW717" i="16"/>
  <c r="BO717" i="16"/>
  <c r="AW729" i="16"/>
  <c r="BO729" i="16"/>
  <c r="AW737" i="16"/>
  <c r="BO737" i="16"/>
  <c r="AW123" i="16"/>
  <c r="BO123" i="16"/>
  <c r="AW155" i="16"/>
  <c r="BO155" i="16"/>
  <c r="AW173" i="16"/>
  <c r="BO173" i="16"/>
  <c r="AW28" i="16"/>
  <c r="BO28" i="16"/>
  <c r="AW117" i="16"/>
  <c r="BO117" i="16"/>
  <c r="AW162" i="16"/>
  <c r="BO162" i="16"/>
  <c r="BO10" i="16"/>
  <c r="AW10" i="16"/>
  <c r="AW24" i="16"/>
  <c r="BO24" i="16"/>
  <c r="BO42" i="16"/>
  <c r="AW42" i="16"/>
  <c r="AW69" i="16"/>
  <c r="BO69" i="16"/>
  <c r="BO87" i="16"/>
  <c r="AW87" i="16"/>
  <c r="AW93" i="16"/>
  <c r="BO93" i="16"/>
  <c r="AW100" i="16"/>
  <c r="BO100" i="16"/>
  <c r="AW119" i="16"/>
  <c r="BO119" i="16"/>
  <c r="AW133" i="16"/>
  <c r="BO133" i="16"/>
  <c r="AW175" i="16"/>
  <c r="BO175" i="16"/>
  <c r="AW177" i="16"/>
  <c r="BO177" i="16"/>
  <c r="AW202" i="16"/>
  <c r="BO202" i="16"/>
  <c r="AW207" i="16"/>
  <c r="BO207" i="16"/>
  <c r="AW232" i="16"/>
  <c r="BO232" i="16"/>
  <c r="BO235" i="16"/>
  <c r="AW235" i="16"/>
  <c r="BO240" i="16"/>
  <c r="AW240" i="16"/>
  <c r="BO520" i="16"/>
  <c r="AW520" i="16"/>
  <c r="AW21" i="16"/>
  <c r="BO21" i="16"/>
  <c r="AW32" i="16"/>
  <c r="BO32" i="16"/>
  <c r="BO70" i="16"/>
  <c r="AW70" i="16"/>
  <c r="BO74" i="16"/>
  <c r="AW74" i="16"/>
  <c r="AW94" i="16"/>
  <c r="BO94" i="16"/>
  <c r="AW99" i="16"/>
  <c r="BO99" i="16"/>
  <c r="BO110" i="16"/>
  <c r="AW110" i="16"/>
  <c r="BO124" i="16"/>
  <c r="AW124" i="16"/>
  <c r="AW153" i="16"/>
  <c r="BO153" i="16"/>
  <c r="BO156" i="16"/>
  <c r="AW156" i="16"/>
  <c r="AW167" i="16"/>
  <c r="BO167" i="16"/>
  <c r="AW189" i="16"/>
  <c r="BO189" i="16"/>
  <c r="AW203" i="16"/>
  <c r="BO203" i="16"/>
  <c r="BO309" i="16"/>
  <c r="AW309" i="16"/>
  <c r="BO317" i="16"/>
  <c r="AW317" i="16"/>
  <c r="BO341" i="16"/>
  <c r="AW341" i="16"/>
  <c r="BO349" i="16"/>
  <c r="AW349" i="16"/>
  <c r="AW373" i="16"/>
  <c r="BO373" i="16"/>
  <c r="AW389" i="16"/>
  <c r="BO389" i="16"/>
  <c r="AW405" i="16"/>
  <c r="BO405" i="16"/>
  <c r="AW421" i="16"/>
  <c r="BO421" i="16"/>
  <c r="AW437" i="16"/>
  <c r="BO437" i="16"/>
  <c r="AW453" i="16"/>
  <c r="BO453" i="16"/>
  <c r="AW469" i="16"/>
  <c r="BO469" i="16"/>
  <c r="AW485" i="16"/>
  <c r="BO485" i="16"/>
  <c r="AW501" i="16"/>
  <c r="BO501" i="16"/>
  <c r="AW517" i="16"/>
  <c r="BO517" i="16"/>
  <c r="AW533" i="16"/>
  <c r="BO533" i="16"/>
  <c r="AW549" i="16"/>
  <c r="BO549" i="16"/>
  <c r="AW565" i="16"/>
  <c r="BO565" i="16"/>
  <c r="BO570" i="16"/>
  <c r="AW570" i="16"/>
  <c r="BO572" i="16"/>
  <c r="AW572" i="16"/>
  <c r="BO574" i="16"/>
  <c r="AW574" i="16"/>
  <c r="BO578" i="16"/>
  <c r="AW578" i="16"/>
  <c r="BO580" i="16"/>
  <c r="AW580" i="16"/>
  <c r="BO582" i="16"/>
  <c r="AW582" i="16"/>
  <c r="BO586" i="16"/>
  <c r="AW586" i="16"/>
  <c r="BO588" i="16"/>
  <c r="AW588" i="16"/>
  <c r="BO590" i="16"/>
  <c r="AW590" i="16"/>
  <c r="BO594" i="16"/>
  <c r="AW594" i="16"/>
  <c r="BO596" i="16"/>
  <c r="AW596" i="16"/>
  <c r="BO598" i="16"/>
  <c r="AW598" i="16"/>
  <c r="BO602" i="16"/>
  <c r="AW602" i="16"/>
  <c r="BO604" i="16"/>
  <c r="AW604" i="16"/>
  <c r="BO606" i="16"/>
  <c r="AW606" i="16"/>
  <c r="BO610" i="16"/>
  <c r="AW610" i="16"/>
  <c r="BO612" i="16"/>
  <c r="AW612" i="16"/>
  <c r="BO614" i="16"/>
  <c r="AW614" i="16"/>
  <c r="BO618" i="16"/>
  <c r="AW618" i="16"/>
  <c r="BO620" i="16"/>
  <c r="AW620" i="16"/>
  <c r="BO622" i="16"/>
  <c r="AW622" i="16"/>
  <c r="BO626" i="16"/>
  <c r="AW626" i="16"/>
  <c r="BO628" i="16"/>
  <c r="AW628" i="16"/>
  <c r="BO630" i="16"/>
  <c r="AW630" i="16"/>
  <c r="BO634" i="16"/>
  <c r="AW634" i="16"/>
  <c r="BO636" i="16"/>
  <c r="AW636" i="16"/>
  <c r="BO638" i="16"/>
  <c r="AW638" i="16"/>
  <c r="BO642" i="16"/>
  <c r="AW642" i="16"/>
  <c r="BO644" i="16"/>
  <c r="AW644" i="16"/>
  <c r="BO646" i="16"/>
  <c r="AW646" i="16"/>
  <c r="BO650" i="16"/>
  <c r="AW650" i="16"/>
  <c r="BO652" i="16"/>
  <c r="AW652" i="16"/>
  <c r="BO654" i="16"/>
  <c r="AW654" i="16"/>
  <c r="BO658" i="16"/>
  <c r="AW658" i="16"/>
  <c r="BO660" i="16"/>
  <c r="AW660" i="16"/>
  <c r="BO662" i="16"/>
  <c r="AW662" i="16"/>
  <c r="BO666" i="16"/>
  <c r="AW666" i="16"/>
  <c r="BO668" i="16"/>
  <c r="AW668" i="16"/>
  <c r="BO670" i="16"/>
  <c r="AW670" i="16"/>
  <c r="BO674" i="16"/>
  <c r="AW674" i="16"/>
  <c r="BO676" i="16"/>
  <c r="AW676" i="16"/>
  <c r="BO678" i="16"/>
  <c r="AW678" i="16"/>
  <c r="BO682" i="16"/>
  <c r="AW682" i="16"/>
  <c r="BO684" i="16"/>
  <c r="AW684" i="16"/>
  <c r="BO686" i="16"/>
  <c r="AW686" i="16"/>
  <c r="BO688" i="16"/>
  <c r="AW688" i="16"/>
  <c r="BO690" i="16"/>
  <c r="AW690" i="16"/>
  <c r="BO692" i="16"/>
  <c r="AW692" i="16"/>
  <c r="BO696" i="16"/>
  <c r="AW696" i="16"/>
  <c r="BO698" i="16"/>
  <c r="AW698" i="16"/>
  <c r="BO700" i="16"/>
  <c r="AW700" i="16"/>
  <c r="BO704" i="16"/>
  <c r="AW704" i="16"/>
  <c r="BO706" i="16"/>
  <c r="AW706" i="16"/>
  <c r="BO708" i="16"/>
  <c r="AW708" i="16"/>
  <c r="BO712" i="16"/>
  <c r="AW712" i="16"/>
  <c r="BO714" i="16"/>
  <c r="AW714" i="16"/>
  <c r="BO716" i="16"/>
  <c r="AW716" i="16"/>
  <c r="BO720" i="16"/>
  <c r="AW720" i="16"/>
  <c r="BO722" i="16"/>
  <c r="AW722" i="16"/>
  <c r="BO724" i="16"/>
  <c r="AW724" i="16"/>
  <c r="BO728" i="16"/>
  <c r="AW728" i="16"/>
  <c r="BO730" i="16"/>
  <c r="AW730" i="16"/>
  <c r="BO732" i="16"/>
  <c r="AW732" i="16"/>
  <c r="BO736" i="16"/>
  <c r="AW736" i="16"/>
  <c r="BO738" i="16"/>
  <c r="AW738" i="16"/>
  <c r="BO740" i="16"/>
  <c r="AW740" i="16"/>
  <c r="BO744" i="16"/>
  <c r="AW744" i="16"/>
  <c r="BO746" i="16"/>
  <c r="AW746" i="16"/>
  <c r="BO748" i="16"/>
  <c r="AW748" i="16"/>
  <c r="BO752" i="16"/>
  <c r="AW752" i="16"/>
  <c r="BO754" i="16"/>
  <c r="AW754" i="16"/>
  <c r="BO756" i="16"/>
  <c r="AW756" i="16"/>
  <c r="BO760" i="16"/>
  <c r="AW760" i="16"/>
  <c r="BO762" i="16"/>
  <c r="AW762" i="16"/>
  <c r="BO764" i="16"/>
  <c r="AW764" i="16"/>
  <c r="BO768" i="16"/>
  <c r="AW768" i="16"/>
  <c r="BO770" i="16"/>
  <c r="AW770" i="16"/>
  <c r="BO794" i="16"/>
  <c r="AW794" i="16"/>
  <c r="BO796" i="16"/>
  <c r="AW796" i="16"/>
  <c r="BO802" i="16"/>
  <c r="AW802" i="16"/>
  <c r="BO804" i="16"/>
  <c r="AW804" i="16"/>
  <c r="BO808" i="16"/>
  <c r="AW808" i="16"/>
  <c r="BO810" i="16"/>
  <c r="AW810" i="16"/>
  <c r="BO812" i="16"/>
  <c r="AW812" i="16"/>
  <c r="BO818" i="16"/>
  <c r="AW818" i="16"/>
  <c r="BO26" i="16"/>
  <c r="AW26" i="16"/>
  <c r="AW41" i="16"/>
  <c r="BO41" i="16"/>
  <c r="AW171" i="16"/>
  <c r="BO171" i="16"/>
  <c r="AW43" i="16"/>
  <c r="BO43" i="16"/>
  <c r="AW172" i="16"/>
  <c r="BO172" i="16"/>
  <c r="AW199" i="16"/>
  <c r="BO199" i="16"/>
  <c r="BO208" i="16"/>
  <c r="AW208" i="16"/>
  <c r="AW7" i="16"/>
  <c r="BO7" i="16"/>
  <c r="AW9" i="16"/>
  <c r="BO9" i="16"/>
  <c r="AW23" i="16"/>
  <c r="BO23" i="16"/>
  <c r="AW25" i="16"/>
  <c r="BO25" i="16"/>
  <c r="BO30" i="16"/>
  <c r="AW30" i="16"/>
  <c r="AW39" i="16"/>
  <c r="BO39" i="16"/>
  <c r="AW47" i="16"/>
  <c r="BO47" i="16"/>
  <c r="AW51" i="16"/>
  <c r="BO51" i="16"/>
  <c r="BO58" i="16"/>
  <c r="AW58" i="16"/>
  <c r="BO62" i="16"/>
  <c r="AW62" i="16"/>
  <c r="AW65" i="16"/>
  <c r="BO65" i="16"/>
  <c r="AW67" i="16"/>
  <c r="BO67" i="16"/>
  <c r="AW71" i="16"/>
  <c r="BO71" i="16"/>
  <c r="AW76" i="16"/>
  <c r="BO76" i="16"/>
  <c r="BO79" i="16"/>
  <c r="AW79" i="16"/>
  <c r="AW88" i="16"/>
  <c r="BO88" i="16"/>
  <c r="BO90" i="16"/>
  <c r="AW90" i="16"/>
  <c r="BO92" i="16"/>
  <c r="AW92" i="16"/>
  <c r="AW103" i="16"/>
  <c r="BO103" i="16"/>
  <c r="BO118" i="16"/>
  <c r="AW118" i="16"/>
  <c r="AW121" i="16"/>
  <c r="BO121" i="16"/>
  <c r="AW129" i="16"/>
  <c r="BO129" i="16"/>
  <c r="AW140" i="16"/>
  <c r="BO140" i="16"/>
  <c r="BO146" i="16"/>
  <c r="AW164" i="16"/>
  <c r="BO164" i="16"/>
  <c r="BO176" i="16"/>
  <c r="AW176" i="16"/>
  <c r="BO178" i="16"/>
  <c r="AW178" i="16"/>
  <c r="AW191" i="16"/>
  <c r="BO191" i="16"/>
  <c r="AW204" i="16"/>
  <c r="BO204" i="16"/>
  <c r="BO206" i="16"/>
  <c r="AW206" i="16"/>
  <c r="BO220" i="16"/>
  <c r="AW220" i="16"/>
  <c r="AW223" i="16"/>
  <c r="BO223" i="16"/>
  <c r="BO229" i="16"/>
  <c r="AW229" i="16"/>
  <c r="BO241" i="16"/>
  <c r="AW241" i="16"/>
  <c r="AW777" i="16"/>
  <c r="BO777" i="16"/>
  <c r="BO244" i="16"/>
  <c r="AW244" i="16"/>
  <c r="AW258" i="16"/>
  <c r="BO258" i="16"/>
  <c r="AW266" i="16"/>
  <c r="BO266" i="16"/>
  <c r="BO274" i="16"/>
  <c r="AW274" i="16"/>
  <c r="AW288" i="16"/>
  <c r="BO288" i="16"/>
  <c r="BO304" i="16"/>
  <c r="AW304" i="16"/>
  <c r="BO344" i="16"/>
  <c r="AW344" i="16"/>
  <c r="AW350" i="16"/>
  <c r="BO350" i="16"/>
  <c r="BO356" i="16"/>
  <c r="AW356" i="16"/>
  <c r="BO364" i="16"/>
  <c r="AW364" i="16"/>
  <c r="BO376" i="16"/>
  <c r="AW376" i="16"/>
  <c r="BO390" i="16"/>
  <c r="AW390" i="16"/>
  <c r="BO396" i="16"/>
  <c r="AW396" i="16"/>
  <c r="BO402" i="16"/>
  <c r="AW402" i="16"/>
  <c r="BO414" i="16"/>
  <c r="AW414" i="16"/>
  <c r="BO420" i="16"/>
  <c r="AW420" i="16"/>
  <c r="BO426" i="16"/>
  <c r="AW426" i="16"/>
  <c r="BO440" i="16"/>
  <c r="AW440" i="16"/>
  <c r="BO454" i="16"/>
  <c r="AW454" i="16"/>
  <c r="BO466" i="16"/>
  <c r="AW466" i="16"/>
  <c r="BO478" i="16"/>
  <c r="AW478" i="16"/>
  <c r="BO484" i="16"/>
  <c r="AW484" i="16"/>
  <c r="BO490" i="16"/>
  <c r="AW490" i="16"/>
  <c r="BO510" i="16"/>
  <c r="AW510" i="16"/>
  <c r="AW521" i="16"/>
  <c r="BO521" i="16"/>
  <c r="BO552" i="16"/>
  <c r="AW552" i="16"/>
  <c r="BO556" i="16"/>
  <c r="AW556" i="16"/>
  <c r="BO560" i="16"/>
  <c r="AW560" i="16"/>
  <c r="BO571" i="16"/>
  <c r="AW571" i="16"/>
  <c r="BO575" i="16"/>
  <c r="AW575" i="16"/>
  <c r="AW577" i="16"/>
  <c r="BO577" i="16"/>
  <c r="AW585" i="16"/>
  <c r="BO585" i="16"/>
  <c r="AW593" i="16"/>
  <c r="BO593" i="16"/>
  <c r="AW601" i="16"/>
  <c r="BO601" i="16"/>
  <c r="BO611" i="16"/>
  <c r="AW611" i="16"/>
  <c r="BO615" i="16"/>
  <c r="AW615" i="16"/>
  <c r="AW621" i="16"/>
  <c r="BO621" i="16"/>
  <c r="AW629" i="16"/>
  <c r="BO629" i="16"/>
  <c r="AW637" i="16"/>
  <c r="BO637" i="16"/>
  <c r="AW645" i="16"/>
  <c r="BO645" i="16"/>
  <c r="AW653" i="16"/>
  <c r="BO653" i="16"/>
  <c r="AW689" i="16"/>
  <c r="BO689" i="16"/>
  <c r="AW701" i="16"/>
  <c r="BO701" i="16"/>
  <c r="AW705" i="16"/>
  <c r="BO705" i="16"/>
  <c r="BO711" i="16"/>
  <c r="AW711" i="16"/>
  <c r="AW721" i="16"/>
  <c r="BO721" i="16"/>
  <c r="AW725" i="16"/>
  <c r="BO725" i="16"/>
  <c r="BO727" i="16"/>
  <c r="AW727" i="16"/>
  <c r="BO739" i="16"/>
  <c r="AW739" i="16"/>
  <c r="AW753" i="16"/>
  <c r="BO753" i="16"/>
  <c r="AW757" i="16"/>
  <c r="BO757" i="16"/>
  <c r="AW769" i="16"/>
  <c r="BO769" i="16"/>
  <c r="BO795" i="16"/>
  <c r="AW795" i="16"/>
  <c r="BO799" i="16"/>
  <c r="AW799" i="16"/>
  <c r="BO803" i="16"/>
  <c r="AW803" i="16"/>
  <c r="BO807" i="16"/>
  <c r="AW807" i="16"/>
  <c r="BO815" i="16"/>
  <c r="AW815" i="16"/>
  <c r="AW29" i="16"/>
  <c r="BO29" i="16"/>
  <c r="AW44" i="16"/>
  <c r="BO44" i="16"/>
  <c r="AW40" i="16"/>
  <c r="BO40" i="16"/>
  <c r="AW127" i="16"/>
  <c r="BO127" i="16"/>
  <c r="AW198" i="16"/>
  <c r="BO198" i="16"/>
  <c r="AW8" i="16"/>
  <c r="BO8" i="16"/>
  <c r="AW15" i="16"/>
  <c r="BO15" i="16"/>
  <c r="BO38" i="16"/>
  <c r="AW38" i="16"/>
  <c r="BO59" i="16"/>
  <c r="AW59" i="16"/>
  <c r="BO66" i="16"/>
  <c r="AW66" i="16"/>
  <c r="BO77" i="16"/>
  <c r="AW77" i="16"/>
  <c r="AW97" i="16"/>
  <c r="BO97" i="16"/>
  <c r="BO116" i="16"/>
  <c r="AW116" i="16"/>
  <c r="AW147" i="16"/>
  <c r="BO147" i="16"/>
  <c r="AW158" i="16"/>
  <c r="BO158" i="16"/>
  <c r="AW190" i="16"/>
  <c r="BO190" i="16"/>
  <c r="AW793" i="16"/>
  <c r="BO793" i="16"/>
  <c r="AW797" i="16"/>
  <c r="BO797" i="16"/>
  <c r="AW805" i="16"/>
  <c r="BO805" i="16"/>
  <c r="AW809" i="16"/>
  <c r="BO809" i="16"/>
  <c r="BO772" i="16"/>
  <c r="AW772" i="16"/>
  <c r="BO243" i="16"/>
  <c r="AW243" i="16"/>
  <c r="BO247" i="16"/>
  <c r="AW247" i="16"/>
  <c r="BO251" i="16"/>
  <c r="AW251" i="16"/>
  <c r="BO255" i="16"/>
  <c r="AW255" i="16"/>
  <c r="BO259" i="16"/>
  <c r="AW259" i="16"/>
  <c r="BO263" i="16"/>
  <c r="AW263" i="16"/>
  <c r="BO267" i="16"/>
  <c r="AW267" i="16"/>
  <c r="BO271" i="16"/>
  <c r="AW271" i="16"/>
  <c r="BO275" i="16"/>
  <c r="AW275" i="16"/>
  <c r="BO279" i="16"/>
  <c r="AW279" i="16"/>
  <c r="BO283" i="16"/>
  <c r="AW283" i="16"/>
  <c r="BO287" i="16"/>
  <c r="AW287" i="16"/>
  <c r="BO297" i="16"/>
  <c r="AW297" i="16"/>
  <c r="BO321" i="16"/>
  <c r="AW321" i="16"/>
  <c r="BO329" i="16"/>
  <c r="AW329" i="16"/>
  <c r="BO353" i="16"/>
  <c r="AW353" i="16"/>
  <c r="BO361" i="16"/>
  <c r="AW361" i="16"/>
  <c r="AW377" i="16"/>
  <c r="BO377" i="16"/>
  <c r="AW393" i="16"/>
  <c r="BO393" i="16"/>
  <c r="AW409" i="16"/>
  <c r="BO409" i="16"/>
  <c r="AW425" i="16"/>
  <c r="BO425" i="16"/>
  <c r="AW441" i="16"/>
  <c r="BO441" i="16"/>
  <c r="AW457" i="16"/>
  <c r="BO457" i="16"/>
  <c r="AW473" i="16"/>
  <c r="BO473" i="16"/>
  <c r="AW489" i="16"/>
  <c r="BO489" i="16"/>
  <c r="AW505" i="16"/>
  <c r="BO505" i="16"/>
  <c r="BO522" i="16"/>
  <c r="AW522" i="16"/>
  <c r="BO524" i="16"/>
  <c r="AW524" i="16"/>
  <c r="BO526" i="16"/>
  <c r="AW526" i="16"/>
  <c r="AW537" i="16"/>
  <c r="BO537" i="16"/>
  <c r="AW553" i="16"/>
  <c r="BO553" i="16"/>
  <c r="BO784" i="16"/>
  <c r="AW784" i="16"/>
  <c r="BO22" i="16"/>
  <c r="AW22" i="16"/>
  <c r="AW36" i="16"/>
  <c r="BO36" i="16"/>
  <c r="BO55" i="16"/>
  <c r="AW55" i="16"/>
  <c r="AW68" i="16"/>
  <c r="BO68" i="16"/>
  <c r="BO81" i="16"/>
  <c r="AW81" i="16"/>
  <c r="AW107" i="16"/>
  <c r="BO107" i="16"/>
  <c r="BO120" i="16"/>
  <c r="AW120" i="16"/>
  <c r="AW125" i="16"/>
  <c r="BO125" i="16"/>
  <c r="AW145" i="16"/>
  <c r="BO145" i="16"/>
  <c r="AW165" i="16"/>
  <c r="BO165" i="16"/>
  <c r="AW195" i="16"/>
  <c r="BO195" i="16"/>
  <c r="AW209" i="16"/>
  <c r="BO209" i="16"/>
  <c r="AW222" i="16"/>
  <c r="BO222" i="16"/>
  <c r="AW228" i="16"/>
  <c r="BO228" i="16"/>
  <c r="BO238" i="16"/>
  <c r="AW238" i="16"/>
  <c r="BO786" i="16"/>
  <c r="AW786" i="16"/>
  <c r="U137" i="15"/>
  <c r="BX137" i="15" s="1"/>
  <c r="U110" i="15"/>
  <c r="BX110" i="15" s="1"/>
  <c r="U114" i="15"/>
  <c r="BX114" i="15" s="1"/>
  <c r="U143" i="15"/>
  <c r="BX143" i="15" s="1"/>
  <c r="U96" i="15"/>
  <c r="BX96" i="15" s="1"/>
  <c r="U97" i="15"/>
  <c r="BX97" i="15" s="1"/>
  <c r="U184" i="15"/>
  <c r="BX184" i="15" s="1"/>
  <c r="U188" i="15"/>
  <c r="BX188" i="15" s="1"/>
  <c r="U185" i="15"/>
  <c r="BX185" i="15" s="1"/>
  <c r="U238" i="15"/>
  <c r="BX238" i="15" s="1"/>
  <c r="U235" i="15"/>
  <c r="BX235" i="15" s="1"/>
  <c r="U218" i="15"/>
  <c r="BX218" i="15" s="1"/>
  <c r="U531" i="15"/>
  <c r="BX531" i="15" s="1"/>
  <c r="U211" i="15"/>
  <c r="BX211" i="15" s="1"/>
  <c r="U217" i="15"/>
  <c r="BX217" i="15" s="1"/>
  <c r="U220" i="15"/>
  <c r="BX220" i="15" s="1"/>
  <c r="U226" i="15"/>
  <c r="BX226" i="15" s="1"/>
  <c r="U219" i="15"/>
  <c r="BX219" i="15" s="1"/>
  <c r="U231" i="15"/>
  <c r="BX231" i="15" s="1"/>
  <c r="CP85" i="15" l="1"/>
  <c r="CQ85" i="15" s="1"/>
  <c r="CD219" i="15"/>
  <c r="CE219" i="15" s="1"/>
  <c r="CH219" i="15" s="1"/>
  <c r="CF219" i="15"/>
  <c r="CG219" i="15" s="1"/>
  <c r="CD211" i="15"/>
  <c r="CE211" i="15" s="1"/>
  <c r="CH211" i="15" s="1"/>
  <c r="CF211" i="15"/>
  <c r="CG211" i="15" s="1"/>
  <c r="CP211" i="15" s="1"/>
  <c r="CQ211" i="15" s="1"/>
  <c r="CF238" i="15"/>
  <c r="CG238" i="15" s="1"/>
  <c r="CD238" i="15"/>
  <c r="CE238" i="15" s="1"/>
  <c r="CH238" i="15" s="1"/>
  <c r="CD97" i="15"/>
  <c r="CE97" i="15" s="1"/>
  <c r="CH97" i="15" s="1"/>
  <c r="CF97" i="15"/>
  <c r="CG97" i="15" s="1"/>
  <c r="CP97" i="15" s="1"/>
  <c r="CQ97" i="15" s="1"/>
  <c r="CF110" i="15"/>
  <c r="CG110" i="15" s="1"/>
  <c r="CD110" i="15"/>
  <c r="CE110" i="15" s="1"/>
  <c r="CH110" i="15" s="1"/>
  <c r="CF226" i="15"/>
  <c r="CG226" i="15" s="1"/>
  <c r="CD226" i="15"/>
  <c r="CE226" i="15" s="1"/>
  <c r="CH226" i="15" s="1"/>
  <c r="CD531" i="15"/>
  <c r="CE531" i="15" s="1"/>
  <c r="CH531" i="15" s="1"/>
  <c r="CF531" i="15"/>
  <c r="CG531" i="15" s="1"/>
  <c r="CF185" i="15"/>
  <c r="CG185" i="15" s="1"/>
  <c r="CD185" i="15"/>
  <c r="CE185" i="15" s="1"/>
  <c r="CH185" i="15" s="1"/>
  <c r="CF96" i="15"/>
  <c r="CG96" i="15" s="1"/>
  <c r="CD96" i="15"/>
  <c r="CE96" i="15" s="1"/>
  <c r="CH96" i="15" s="1"/>
  <c r="CF137" i="15"/>
  <c r="CG137" i="15" s="1"/>
  <c r="CD137" i="15"/>
  <c r="CE137" i="15" s="1"/>
  <c r="CH137" i="15" s="1"/>
  <c r="CF220" i="15"/>
  <c r="CG220" i="15" s="1"/>
  <c r="CD220" i="15"/>
  <c r="CE220" i="15" s="1"/>
  <c r="CH220" i="15" s="1"/>
  <c r="CF218" i="15"/>
  <c r="CG218" i="15" s="1"/>
  <c r="CD218" i="15"/>
  <c r="CE218" i="15" s="1"/>
  <c r="CH218" i="15" s="1"/>
  <c r="CF188" i="15"/>
  <c r="CG188" i="15" s="1"/>
  <c r="CD188" i="15"/>
  <c r="CE188" i="15" s="1"/>
  <c r="CH188" i="15" s="1"/>
  <c r="CF143" i="15"/>
  <c r="CG143" i="15" s="1"/>
  <c r="CD143" i="15"/>
  <c r="CE143" i="15" s="1"/>
  <c r="CH143" i="15" s="1"/>
  <c r="CF84" i="15"/>
  <c r="CD84" i="15"/>
  <c r="BX820" i="15"/>
  <c r="CP87" i="15"/>
  <c r="CQ87" i="15" s="1"/>
  <c r="CF231" i="15"/>
  <c r="CG231" i="15" s="1"/>
  <c r="CD231" i="15"/>
  <c r="CE231" i="15" s="1"/>
  <c r="CH231" i="15" s="1"/>
  <c r="CF217" i="15"/>
  <c r="CG217" i="15" s="1"/>
  <c r="CD217" i="15"/>
  <c r="CE217" i="15" s="1"/>
  <c r="CH217" i="15" s="1"/>
  <c r="CD235" i="15"/>
  <c r="CE235" i="15" s="1"/>
  <c r="CH235" i="15" s="1"/>
  <c r="CF235" i="15"/>
  <c r="CG235" i="15" s="1"/>
  <c r="CF184" i="15"/>
  <c r="CG184" i="15" s="1"/>
  <c r="CD184" i="15"/>
  <c r="CE184" i="15" s="1"/>
  <c r="CH184" i="15" s="1"/>
  <c r="CF114" i="15"/>
  <c r="CG114" i="15" s="1"/>
  <c r="CD114" i="15"/>
  <c r="CE114" i="15" s="1"/>
  <c r="CH114" i="15" s="1"/>
  <c r="U820" i="15"/>
  <c r="BP6" i="16"/>
  <c r="CY559" i="16"/>
  <c r="CY707" i="16"/>
  <c r="CY767" i="16"/>
  <c r="CZ767" i="16" s="1"/>
  <c r="CY631" i="16"/>
  <c r="CZ631" i="16" s="1"/>
  <c r="BP435" i="16"/>
  <c r="AX103" i="15"/>
  <c r="CG102" i="16" s="1"/>
  <c r="AX105" i="15"/>
  <c r="CG104" i="16" s="1"/>
  <c r="AX131" i="15"/>
  <c r="CG130" i="16" s="1"/>
  <c r="AX106" i="15"/>
  <c r="CG105" i="16" s="1"/>
  <c r="AX772" i="15"/>
  <c r="CG771" i="16" s="1"/>
  <c r="AX102" i="15"/>
  <c r="CG101" i="16" s="1"/>
  <c r="BP55" i="16"/>
  <c r="CY55" i="16"/>
  <c r="BP329" i="16"/>
  <c r="CY329" i="16"/>
  <c r="BP275" i="16"/>
  <c r="CY275" i="16"/>
  <c r="BP251" i="16"/>
  <c r="CY251" i="16"/>
  <c r="BP38" i="16"/>
  <c r="CY38" i="16"/>
  <c r="BP803" i="16"/>
  <c r="CY803" i="16"/>
  <c r="BP711" i="16"/>
  <c r="CY711" i="16"/>
  <c r="BP556" i="16"/>
  <c r="CY556" i="16"/>
  <c r="BP490" i="16"/>
  <c r="CY490" i="16"/>
  <c r="BP426" i="16"/>
  <c r="CY426" i="16"/>
  <c r="BP414" i="16"/>
  <c r="CY414" i="16"/>
  <c r="BP344" i="16"/>
  <c r="CY344" i="16"/>
  <c r="BP244" i="16"/>
  <c r="CY244" i="16"/>
  <c r="BP206" i="16"/>
  <c r="CY206" i="16"/>
  <c r="BP140" i="16"/>
  <c r="CY140" i="16"/>
  <c r="BP103" i="16"/>
  <c r="CY103" i="16"/>
  <c r="BP71" i="16"/>
  <c r="CY71" i="16"/>
  <c r="BP23" i="16"/>
  <c r="CY23" i="16"/>
  <c r="BP43" i="16"/>
  <c r="CY43" i="16"/>
  <c r="BP517" i="16"/>
  <c r="CY517" i="16"/>
  <c r="BP389" i="16"/>
  <c r="CY389" i="16"/>
  <c r="BP153" i="16"/>
  <c r="CY153" i="16"/>
  <c r="BP175" i="16"/>
  <c r="CY175" i="16"/>
  <c r="BP162" i="16"/>
  <c r="CY162" i="16"/>
  <c r="BP677" i="16"/>
  <c r="CY677" i="16"/>
  <c r="BP529" i="16"/>
  <c r="CY529" i="16"/>
  <c r="BP326" i="16"/>
  <c r="CY326" i="16"/>
  <c r="BP256" i="16"/>
  <c r="CY256" i="16"/>
  <c r="BP289" i="16"/>
  <c r="CY289" i="16"/>
  <c r="BP249" i="16"/>
  <c r="CY249" i="16"/>
  <c r="BP144" i="16"/>
  <c r="CY144" i="16"/>
  <c r="BP506" i="16"/>
  <c r="CY506" i="16"/>
  <c r="BP330" i="16"/>
  <c r="CY330" i="16"/>
  <c r="BP14" i="16"/>
  <c r="CY14" i="16"/>
  <c r="BP750" i="16"/>
  <c r="CY750" i="16"/>
  <c r="BP664" i="16"/>
  <c r="CY664" i="16"/>
  <c r="BP584" i="16"/>
  <c r="CY584" i="16"/>
  <c r="BP239" i="16"/>
  <c r="CY239" i="16"/>
  <c r="BP778" i="16"/>
  <c r="CY778" i="16"/>
  <c r="BP564" i="16"/>
  <c r="CY564" i="16"/>
  <c r="BP494" i="16"/>
  <c r="CY494" i="16"/>
  <c r="BP430" i="16"/>
  <c r="CY430" i="16"/>
  <c r="BP400" i="16"/>
  <c r="CY400" i="16"/>
  <c r="BP340" i="16"/>
  <c r="CY340" i="16"/>
  <c r="BP387" i="16"/>
  <c r="CY387" i="16"/>
  <c r="BP339" i="16"/>
  <c r="CY339" i="16"/>
  <c r="BP307" i="16"/>
  <c r="CY307" i="16"/>
  <c r="CZ559" i="16"/>
  <c r="CZ443" i="16"/>
  <c r="CZ291" i="16"/>
  <c r="CZ647" i="16"/>
  <c r="CZ603" i="16"/>
  <c r="CZ455" i="16"/>
  <c r="CZ547" i="16"/>
  <c r="CZ447" i="16"/>
  <c r="CZ699" i="16"/>
  <c r="CZ483" i="16"/>
  <c r="CZ451" i="16"/>
  <c r="CZ783" i="16"/>
  <c r="CZ759" i="16"/>
  <c r="CZ743" i="16"/>
  <c r="CZ651" i="16"/>
  <c r="CZ635" i="16"/>
  <c r="CZ619" i="16"/>
  <c r="CZ519" i="16"/>
  <c r="CZ487" i="16"/>
  <c r="CZ423" i="16"/>
  <c r="CZ375" i="16"/>
  <c r="CZ691" i="16"/>
  <c r="BP165" i="16"/>
  <c r="CY165" i="16"/>
  <c r="BP377" i="16"/>
  <c r="CY377" i="16"/>
  <c r="BP805" i="16"/>
  <c r="CY805" i="16"/>
  <c r="BP793" i="16"/>
  <c r="CY793" i="16"/>
  <c r="BP158" i="16"/>
  <c r="CY158" i="16"/>
  <c r="BP15" i="16"/>
  <c r="CY15" i="16"/>
  <c r="BP198" i="16"/>
  <c r="CY198" i="16"/>
  <c r="BP40" i="16"/>
  <c r="CY40" i="16"/>
  <c r="BP29" i="16"/>
  <c r="CY29" i="16"/>
  <c r="BP769" i="16"/>
  <c r="CY769" i="16"/>
  <c r="BP753" i="16"/>
  <c r="CY753" i="16"/>
  <c r="BP721" i="16"/>
  <c r="CY721" i="16"/>
  <c r="BP705" i="16"/>
  <c r="CY705" i="16"/>
  <c r="BP689" i="16"/>
  <c r="CY689" i="16"/>
  <c r="BP645" i="16"/>
  <c r="CY645" i="16"/>
  <c r="BP629" i="16"/>
  <c r="CY629" i="16"/>
  <c r="BP601" i="16"/>
  <c r="CY601" i="16"/>
  <c r="BP585" i="16"/>
  <c r="CY585" i="16"/>
  <c r="BP350" i="16"/>
  <c r="CY350" i="16"/>
  <c r="BP258" i="16"/>
  <c r="CY258" i="16"/>
  <c r="BP777" i="16"/>
  <c r="CY777" i="16"/>
  <c r="BP204" i="16"/>
  <c r="CY204" i="16"/>
  <c r="BP164" i="16"/>
  <c r="CY164" i="16"/>
  <c r="BP90" i="16"/>
  <c r="CY90" i="16"/>
  <c r="BP79" i="16"/>
  <c r="CY79" i="16"/>
  <c r="BP58" i="16"/>
  <c r="CY58" i="16"/>
  <c r="BP30" i="16"/>
  <c r="CY30" i="16"/>
  <c r="BP818" i="16"/>
  <c r="CY818" i="16"/>
  <c r="BP810" i="16"/>
  <c r="CY810" i="16"/>
  <c r="BP804" i="16"/>
  <c r="CY804" i="16"/>
  <c r="BP796" i="16"/>
  <c r="CY796" i="16"/>
  <c r="BP770" i="16"/>
  <c r="CY770" i="16"/>
  <c r="BP764" i="16"/>
  <c r="CY764" i="16"/>
  <c r="BP760" i="16"/>
  <c r="CY760" i="16"/>
  <c r="BP754" i="16"/>
  <c r="CY754" i="16"/>
  <c r="BP748" i="16"/>
  <c r="CY748" i="16"/>
  <c r="BP744" i="16"/>
  <c r="CY744" i="16"/>
  <c r="BP738" i="16"/>
  <c r="CY738" i="16"/>
  <c r="BP732" i="16"/>
  <c r="CY732" i="16"/>
  <c r="BP728" i="16"/>
  <c r="CY728" i="16"/>
  <c r="BP722" i="16"/>
  <c r="CY722" i="16"/>
  <c r="BP716" i="16"/>
  <c r="CY716" i="16"/>
  <c r="BP712" i="16"/>
  <c r="CY712" i="16"/>
  <c r="BP706" i="16"/>
  <c r="CY706" i="16"/>
  <c r="BP700" i="16"/>
  <c r="CY700" i="16"/>
  <c r="BP696" i="16"/>
  <c r="CY696" i="16"/>
  <c r="BP690" i="16"/>
  <c r="CY690" i="16"/>
  <c r="BP686" i="16"/>
  <c r="CY686" i="16"/>
  <c r="BP682" i="16"/>
  <c r="CY682" i="16"/>
  <c r="BP676" i="16"/>
  <c r="CY676" i="16"/>
  <c r="BP670" i="16"/>
  <c r="CY670" i="16"/>
  <c r="BP666" i="16"/>
  <c r="CY666" i="16"/>
  <c r="BP660" i="16"/>
  <c r="CY660" i="16"/>
  <c r="BP654" i="16"/>
  <c r="CY654" i="16"/>
  <c r="BP650" i="16"/>
  <c r="CY650" i="16"/>
  <c r="BP644" i="16"/>
  <c r="CY644" i="16"/>
  <c r="BP638" i="16"/>
  <c r="CY638" i="16"/>
  <c r="BP634" i="16"/>
  <c r="CY634" i="16"/>
  <c r="BP628" i="16"/>
  <c r="CY628" i="16"/>
  <c r="BP622" i="16"/>
  <c r="CY622" i="16"/>
  <c r="BP618" i="16"/>
  <c r="CY618" i="16"/>
  <c r="BP612" i="16"/>
  <c r="CY612" i="16"/>
  <c r="BP606" i="16"/>
  <c r="CY606" i="16"/>
  <c r="BP602" i="16"/>
  <c r="CY602" i="16"/>
  <c r="BP596" i="16"/>
  <c r="CY596" i="16"/>
  <c r="BP590" i="16"/>
  <c r="CY590" i="16"/>
  <c r="BP586" i="16"/>
  <c r="CY586" i="16"/>
  <c r="BP580" i="16"/>
  <c r="CY580" i="16"/>
  <c r="BP574" i="16"/>
  <c r="CY574" i="16"/>
  <c r="BP570" i="16"/>
  <c r="CY570" i="16"/>
  <c r="BP349" i="16"/>
  <c r="CY349" i="16"/>
  <c r="BP317" i="16"/>
  <c r="CY317" i="16"/>
  <c r="BP110" i="16"/>
  <c r="CY110" i="16"/>
  <c r="BP70" i="16"/>
  <c r="CY70" i="16"/>
  <c r="BP240" i="16"/>
  <c r="CY240" i="16"/>
  <c r="BP550" i="16"/>
  <c r="CY550" i="16"/>
  <c r="BP544" i="16"/>
  <c r="CY544" i="16"/>
  <c r="BP516" i="16"/>
  <c r="CY516" i="16"/>
  <c r="BP508" i="16"/>
  <c r="CY508" i="16"/>
  <c r="BP498" i="16"/>
  <c r="CY498" i="16"/>
  <c r="BP480" i="16"/>
  <c r="CY480" i="16"/>
  <c r="BP472" i="16"/>
  <c r="CY472" i="16"/>
  <c r="BP460" i="16"/>
  <c r="CY460" i="16"/>
  <c r="BP452" i="16"/>
  <c r="CY452" i="16"/>
  <c r="BP438" i="16"/>
  <c r="CY438" i="16"/>
  <c r="BP434" i="16"/>
  <c r="CY434" i="16"/>
  <c r="BP416" i="16"/>
  <c r="CY416" i="16"/>
  <c r="BP410" i="16"/>
  <c r="CY410" i="16"/>
  <c r="BP392" i="16"/>
  <c r="CY392" i="16"/>
  <c r="BP386" i="16"/>
  <c r="CY386" i="16"/>
  <c r="BP372" i="16"/>
  <c r="CY372" i="16"/>
  <c r="BP348" i="16"/>
  <c r="CY348" i="16"/>
  <c r="BP308" i="16"/>
  <c r="CY308" i="16"/>
  <c r="BP282" i="16"/>
  <c r="CY282" i="16"/>
  <c r="BP272" i="16"/>
  <c r="CY272" i="16"/>
  <c r="BP188" i="16"/>
  <c r="CY188" i="16"/>
  <c r="BP135" i="16"/>
  <c r="CY135" i="16"/>
  <c r="BP72" i="16"/>
  <c r="CY72" i="16"/>
  <c r="BP561" i="16"/>
  <c r="CY561" i="16"/>
  <c r="BP497" i="16"/>
  <c r="CY497" i="16"/>
  <c r="BP465" i="16"/>
  <c r="CY465" i="16"/>
  <c r="BP433" i="16"/>
  <c r="CY433" i="16"/>
  <c r="BP401" i="16"/>
  <c r="CY401" i="16"/>
  <c r="BP813" i="16"/>
  <c r="CY813" i="16"/>
  <c r="BP137" i="16"/>
  <c r="CY137" i="16"/>
  <c r="BP53" i="16"/>
  <c r="CY53" i="16"/>
  <c r="BP20" i="16"/>
  <c r="CY20" i="16"/>
  <c r="BP215" i="16"/>
  <c r="CY215" i="16"/>
  <c r="BP170" i="16"/>
  <c r="CY170" i="16"/>
  <c r="BP765" i="16"/>
  <c r="CY765" i="16"/>
  <c r="BP749" i="16"/>
  <c r="CY749" i="16"/>
  <c r="BP693" i="16"/>
  <c r="CY693" i="16"/>
  <c r="BP649" i="16"/>
  <c r="CY649" i="16"/>
  <c r="BP633" i="16"/>
  <c r="CY633" i="16"/>
  <c r="BP605" i="16"/>
  <c r="CY605" i="16"/>
  <c r="BP589" i="16"/>
  <c r="CY589" i="16"/>
  <c r="BP310" i="16"/>
  <c r="CY310" i="16"/>
  <c r="BP292" i="16"/>
  <c r="CY292" i="16"/>
  <c r="BP262" i="16"/>
  <c r="CY262" i="16"/>
  <c r="BP193" i="16"/>
  <c r="CY193" i="16"/>
  <c r="BP160" i="16"/>
  <c r="CY160" i="16"/>
  <c r="BP151" i="16"/>
  <c r="CY151" i="16"/>
  <c r="BP138" i="16"/>
  <c r="CY138" i="16"/>
  <c r="BP131" i="16"/>
  <c r="CY131" i="16"/>
  <c r="BP111" i="16"/>
  <c r="CY111" i="16"/>
  <c r="BP98" i="16"/>
  <c r="CY98" i="16"/>
  <c r="BP60" i="16"/>
  <c r="CY60" i="16"/>
  <c r="BP49" i="16"/>
  <c r="CY49" i="16"/>
  <c r="BP16" i="16"/>
  <c r="CY16" i="16"/>
  <c r="BP159" i="16"/>
  <c r="CY159" i="16"/>
  <c r="BP37" i="16"/>
  <c r="CY37" i="16"/>
  <c r="BP557" i="16"/>
  <c r="CY557" i="16"/>
  <c r="BP509" i="16"/>
  <c r="CY509" i="16"/>
  <c r="BP477" i="16"/>
  <c r="CY477" i="16"/>
  <c r="BP445" i="16"/>
  <c r="CY445" i="16"/>
  <c r="BP413" i="16"/>
  <c r="CY413" i="16"/>
  <c r="BP381" i="16"/>
  <c r="CY381" i="16"/>
  <c r="BP236" i="16"/>
  <c r="CY236" i="16"/>
  <c r="BP211" i="16"/>
  <c r="CY211" i="16"/>
  <c r="BP132" i="16"/>
  <c r="CY132" i="16"/>
  <c r="BP52" i="16"/>
  <c r="CY52" i="16"/>
  <c r="BP226" i="16"/>
  <c r="CY226" i="16"/>
  <c r="BP221" i="16"/>
  <c r="CY221" i="16"/>
  <c r="BP205" i="16"/>
  <c r="CY205" i="16"/>
  <c r="BP192" i="16"/>
  <c r="CY192" i="16"/>
  <c r="BP181" i="16"/>
  <c r="CY181" i="16"/>
  <c r="BP169" i="16"/>
  <c r="CY169" i="16"/>
  <c r="BP163" i="16"/>
  <c r="CY163" i="16"/>
  <c r="BP149" i="16"/>
  <c r="CY149" i="16"/>
  <c r="BP139" i="16"/>
  <c r="CY139" i="16"/>
  <c r="BP73" i="16"/>
  <c r="CY73" i="16"/>
  <c r="BP56" i="16"/>
  <c r="CY56" i="16"/>
  <c r="BP33" i="16"/>
  <c r="CY33" i="16"/>
  <c r="BP35" i="16"/>
  <c r="CY35" i="16"/>
  <c r="BP733" i="16"/>
  <c r="CY733" i="16"/>
  <c r="BP681" i="16"/>
  <c r="CY681" i="16"/>
  <c r="BP665" i="16"/>
  <c r="CY665" i="16"/>
  <c r="BP617" i="16"/>
  <c r="CY617" i="16"/>
  <c r="BP569" i="16"/>
  <c r="CY569" i="16"/>
  <c r="BP302" i="16"/>
  <c r="CY302" i="16"/>
  <c r="BP286" i="16"/>
  <c r="CY286" i="16"/>
  <c r="BP268" i="16"/>
  <c r="CY268" i="16"/>
  <c r="BP355" i="16"/>
  <c r="CY355" i="16"/>
  <c r="BP327" i="16"/>
  <c r="CY327" i="16"/>
  <c r="BP371" i="16"/>
  <c r="CY371" i="16"/>
  <c r="BP395" i="16"/>
  <c r="CY395" i="16"/>
  <c r="BP363" i="16"/>
  <c r="CY363" i="16"/>
  <c r="BP295" i="16"/>
  <c r="CY295" i="16"/>
  <c r="BP775" i="16"/>
  <c r="CY775" i="16"/>
  <c r="BP238" i="16"/>
  <c r="CY238" i="16"/>
  <c r="BP120" i="16"/>
  <c r="CY120" i="16"/>
  <c r="BP22" i="16"/>
  <c r="CY22" i="16"/>
  <c r="BP526" i="16"/>
  <c r="CY526" i="16"/>
  <c r="BP297" i="16"/>
  <c r="CY297" i="16"/>
  <c r="BP267" i="16"/>
  <c r="CY267" i="16"/>
  <c r="BP243" i="16"/>
  <c r="CY243" i="16"/>
  <c r="BP795" i="16"/>
  <c r="CY795" i="16"/>
  <c r="BP739" i="16"/>
  <c r="CY739" i="16"/>
  <c r="BP611" i="16"/>
  <c r="CY611" i="16"/>
  <c r="BP571" i="16"/>
  <c r="CY571" i="16"/>
  <c r="BP454" i="16"/>
  <c r="CY454" i="16"/>
  <c r="BP396" i="16"/>
  <c r="CY396" i="16"/>
  <c r="BP356" i="16"/>
  <c r="CY356" i="16"/>
  <c r="BP121" i="16"/>
  <c r="CY121" i="16"/>
  <c r="BP65" i="16"/>
  <c r="CY65" i="16"/>
  <c r="BP7" i="16"/>
  <c r="CY7" i="16"/>
  <c r="BP41" i="16"/>
  <c r="CY41" i="16"/>
  <c r="BP549" i="16"/>
  <c r="CY549" i="16"/>
  <c r="BP453" i="16"/>
  <c r="CY453" i="16"/>
  <c r="BP167" i="16"/>
  <c r="CY167" i="16"/>
  <c r="BP94" i="16"/>
  <c r="CY94" i="16"/>
  <c r="BP21" i="16"/>
  <c r="CY21" i="16"/>
  <c r="BP202" i="16"/>
  <c r="CY202" i="16"/>
  <c r="BP93" i="16"/>
  <c r="CY93" i="16"/>
  <c r="BP24" i="16"/>
  <c r="CY24" i="16"/>
  <c r="BP28" i="16"/>
  <c r="CY28" i="16"/>
  <c r="BP737" i="16"/>
  <c r="CY737" i="16"/>
  <c r="BP573" i="16"/>
  <c r="CY573" i="16"/>
  <c r="BP342" i="16"/>
  <c r="CY342" i="16"/>
  <c r="BP318" i="16"/>
  <c r="CY318" i="16"/>
  <c r="BP345" i="16"/>
  <c r="CY345" i="16"/>
  <c r="BP281" i="16"/>
  <c r="CY281" i="16"/>
  <c r="BP265" i="16"/>
  <c r="CY265" i="16"/>
  <c r="BP122" i="16"/>
  <c r="CY122" i="16"/>
  <c r="BP791" i="16"/>
  <c r="CY791" i="16"/>
  <c r="BP667" i="16"/>
  <c r="CY667" i="16"/>
  <c r="BP458" i="16"/>
  <c r="CY458" i="16"/>
  <c r="BP360" i="16"/>
  <c r="CY360" i="16"/>
  <c r="BP296" i="16"/>
  <c r="CY296" i="16"/>
  <c r="BP270" i="16"/>
  <c r="CY270" i="16"/>
  <c r="BP180" i="16"/>
  <c r="CY180" i="16"/>
  <c r="BP82" i="16"/>
  <c r="CY82" i="16"/>
  <c r="BP18" i="16"/>
  <c r="CY18" i="16"/>
  <c r="BP814" i="16"/>
  <c r="CY814" i="16"/>
  <c r="BP792" i="16"/>
  <c r="CY792" i="16"/>
  <c r="BP734" i="16"/>
  <c r="CY734" i="16"/>
  <c r="BP702" i="16"/>
  <c r="CY702" i="16"/>
  <c r="BP648" i="16"/>
  <c r="CY648" i="16"/>
  <c r="BP616" i="16"/>
  <c r="CY616" i="16"/>
  <c r="BP568" i="16"/>
  <c r="CY568" i="16"/>
  <c r="BP365" i="16"/>
  <c r="CY365" i="16"/>
  <c r="BP301" i="16"/>
  <c r="CY301" i="16"/>
  <c r="BP50" i="16"/>
  <c r="CY50" i="16"/>
  <c r="BP554" i="16"/>
  <c r="CY554" i="16"/>
  <c r="BP470" i="16"/>
  <c r="CY470" i="16"/>
  <c r="BP464" i="16"/>
  <c r="CY464" i="16"/>
  <c r="BP424" i="16"/>
  <c r="CY424" i="16"/>
  <c r="BP382" i="16"/>
  <c r="CY382" i="16"/>
  <c r="BP324" i="16"/>
  <c r="CY324" i="16"/>
  <c r="BP300" i="16"/>
  <c r="CY300" i="16"/>
  <c r="BP359" i="16"/>
  <c r="CY359" i="16"/>
  <c r="BP315" i="16"/>
  <c r="CY315" i="16"/>
  <c r="CZ475" i="16"/>
  <c r="CZ335" i="16"/>
  <c r="CZ723" i="16"/>
  <c r="CZ527" i="16"/>
  <c r="CZ579" i="16"/>
  <c r="CZ479" i="16"/>
  <c r="CZ415" i="16"/>
  <c r="CZ551" i="16"/>
  <c r="CZ319" i="16"/>
  <c r="BP209" i="16"/>
  <c r="CY209" i="16"/>
  <c r="BP107" i="16"/>
  <c r="CY107" i="16"/>
  <c r="BP36" i="16"/>
  <c r="CY36" i="16"/>
  <c r="BP473" i="16"/>
  <c r="CY473" i="16"/>
  <c r="BP409" i="16"/>
  <c r="CY409" i="16"/>
  <c r="BP786" i="16"/>
  <c r="CY786" i="16"/>
  <c r="BP784" i="16"/>
  <c r="CY784" i="16"/>
  <c r="BP524" i="16"/>
  <c r="CY524" i="16"/>
  <c r="BP353" i="16"/>
  <c r="CY353" i="16"/>
  <c r="BP321" i="16"/>
  <c r="CY321" i="16"/>
  <c r="BP287" i="16"/>
  <c r="CY287" i="16"/>
  <c r="BP279" i="16"/>
  <c r="CY279" i="16"/>
  <c r="BP271" i="16"/>
  <c r="CY271" i="16"/>
  <c r="BP263" i="16"/>
  <c r="CY263" i="16"/>
  <c r="BP255" i="16"/>
  <c r="CY255" i="16"/>
  <c r="BP247" i="16"/>
  <c r="CY247" i="16"/>
  <c r="BP772" i="16"/>
  <c r="CY772" i="16"/>
  <c r="BP116" i="16"/>
  <c r="CY116" i="16"/>
  <c r="BP77" i="16"/>
  <c r="CY77" i="16"/>
  <c r="BP59" i="16"/>
  <c r="CY59" i="16"/>
  <c r="BP807" i="16"/>
  <c r="CY807" i="16"/>
  <c r="BP799" i="16"/>
  <c r="CY799" i="16"/>
  <c r="BP727" i="16"/>
  <c r="CY727" i="16"/>
  <c r="BP615" i="16"/>
  <c r="CY615" i="16"/>
  <c r="BP575" i="16"/>
  <c r="CY575" i="16"/>
  <c r="BP560" i="16"/>
  <c r="CY560" i="16"/>
  <c r="BP552" i="16"/>
  <c r="CY552" i="16"/>
  <c r="BP510" i="16"/>
  <c r="CY510" i="16"/>
  <c r="BP484" i="16"/>
  <c r="CY484" i="16"/>
  <c r="BP466" i="16"/>
  <c r="CY466" i="16"/>
  <c r="BP440" i="16"/>
  <c r="CY440" i="16"/>
  <c r="BP420" i="16"/>
  <c r="CY420" i="16"/>
  <c r="BP402" i="16"/>
  <c r="CY402" i="16"/>
  <c r="BP390" i="16"/>
  <c r="CY390" i="16"/>
  <c r="BP364" i="16"/>
  <c r="CY364" i="16"/>
  <c r="BP304" i="16"/>
  <c r="CY304" i="16"/>
  <c r="BP274" i="16"/>
  <c r="CY274" i="16"/>
  <c r="BP229" i="16"/>
  <c r="CY229" i="16"/>
  <c r="BP220" i="16"/>
  <c r="CY220" i="16"/>
  <c r="BP178" i="16"/>
  <c r="CY178" i="16"/>
  <c r="BP129" i="16"/>
  <c r="CY129" i="16"/>
  <c r="BP88" i="16"/>
  <c r="CY88" i="16"/>
  <c r="BP76" i="16"/>
  <c r="CY76" i="16"/>
  <c r="BP67" i="16"/>
  <c r="CY67" i="16"/>
  <c r="BP51" i="16"/>
  <c r="CY51" i="16"/>
  <c r="BP39" i="16"/>
  <c r="CY39" i="16"/>
  <c r="BP25" i="16"/>
  <c r="CY25" i="16"/>
  <c r="BP9" i="16"/>
  <c r="CY9" i="16"/>
  <c r="BP172" i="16"/>
  <c r="CY172" i="16"/>
  <c r="BP171" i="16"/>
  <c r="CY171" i="16"/>
  <c r="BP565" i="16"/>
  <c r="CY565" i="16"/>
  <c r="BP533" i="16"/>
  <c r="CY533" i="16"/>
  <c r="BP501" i="16"/>
  <c r="CY501" i="16"/>
  <c r="BP469" i="16"/>
  <c r="CY469" i="16"/>
  <c r="BP437" i="16"/>
  <c r="CY437" i="16"/>
  <c r="BP405" i="16"/>
  <c r="CY405" i="16"/>
  <c r="BP373" i="16"/>
  <c r="CY373" i="16"/>
  <c r="BP189" i="16"/>
  <c r="CY189" i="16"/>
  <c r="BP99" i="16"/>
  <c r="CY99" i="16"/>
  <c r="BP32" i="16"/>
  <c r="CY32" i="16"/>
  <c r="BP207" i="16"/>
  <c r="CY207" i="16"/>
  <c r="BP177" i="16"/>
  <c r="CY177" i="16"/>
  <c r="BP133" i="16"/>
  <c r="CY133" i="16"/>
  <c r="BP100" i="16"/>
  <c r="CY100" i="16"/>
  <c r="BP117" i="16"/>
  <c r="CY117" i="16"/>
  <c r="BP173" i="16"/>
  <c r="CY173" i="16"/>
  <c r="BP123" i="16"/>
  <c r="CY123" i="16"/>
  <c r="BP729" i="16"/>
  <c r="CY729" i="16"/>
  <c r="BP709" i="16"/>
  <c r="CY709" i="16"/>
  <c r="BP669" i="16"/>
  <c r="CY669" i="16"/>
  <c r="BP613" i="16"/>
  <c r="CY613" i="16"/>
  <c r="BP290" i="16"/>
  <c r="CY290" i="16"/>
  <c r="BP264" i="16"/>
  <c r="CY264" i="16"/>
  <c r="BP214" i="16"/>
  <c r="CY214" i="16"/>
  <c r="BP154" i="16"/>
  <c r="CY154" i="16"/>
  <c r="BP528" i="16"/>
  <c r="CY528" i="16"/>
  <c r="BP369" i="16"/>
  <c r="CY369" i="16"/>
  <c r="BP337" i="16"/>
  <c r="CY337" i="16"/>
  <c r="BP305" i="16"/>
  <c r="CY305" i="16"/>
  <c r="BP285" i="16"/>
  <c r="CY285" i="16"/>
  <c r="BP277" i="16"/>
  <c r="CY277" i="16"/>
  <c r="BP269" i="16"/>
  <c r="CY269" i="16"/>
  <c r="BP261" i="16"/>
  <c r="CY261" i="16"/>
  <c r="BP253" i="16"/>
  <c r="CY253" i="16"/>
  <c r="BP245" i="16"/>
  <c r="CY245" i="16"/>
  <c r="BP114" i="16"/>
  <c r="CY114" i="16"/>
  <c r="BP85" i="16"/>
  <c r="CY85" i="16"/>
  <c r="BP46" i="16"/>
  <c r="CY46" i="16"/>
  <c r="BP811" i="16"/>
  <c r="CY811" i="16"/>
  <c r="BP735" i="16"/>
  <c r="CY735" i="16"/>
  <c r="BP715" i="16"/>
  <c r="CY715" i="16"/>
  <c r="BP679" i="16"/>
  <c r="CY679" i="16"/>
  <c r="BP671" i="16"/>
  <c r="CY671" i="16"/>
  <c r="BP663" i="16"/>
  <c r="CY663" i="16"/>
  <c r="BP566" i="16"/>
  <c r="CY566" i="16"/>
  <c r="BP540" i="16"/>
  <c r="CY540" i="16"/>
  <c r="BP532" i="16"/>
  <c r="CY532" i="16"/>
  <c r="BP514" i="16"/>
  <c r="CY514" i="16"/>
  <c r="BP500" i="16"/>
  <c r="CY500" i="16"/>
  <c r="BP474" i="16"/>
  <c r="CY474" i="16"/>
  <c r="BP448" i="16"/>
  <c r="CY448" i="16"/>
  <c r="BP408" i="16"/>
  <c r="CY408" i="16"/>
  <c r="BP370" i="16"/>
  <c r="CY370" i="16"/>
  <c r="BP338" i="16"/>
  <c r="CY338" i="16"/>
  <c r="BP322" i="16"/>
  <c r="CY322" i="16"/>
  <c r="BP278" i="16"/>
  <c r="CY278" i="16"/>
  <c r="BP248" i="16"/>
  <c r="CY248" i="16"/>
  <c r="BP231" i="16"/>
  <c r="CY231" i="16"/>
  <c r="BP182" i="16"/>
  <c r="CY182" i="16"/>
  <c r="BP174" i="16"/>
  <c r="CY174" i="16"/>
  <c r="BP34" i="16"/>
  <c r="CY34" i="16"/>
  <c r="BP782" i="16"/>
  <c r="CY782" i="16"/>
  <c r="BP212" i="16"/>
  <c r="CY212" i="16"/>
  <c r="BP150" i="16"/>
  <c r="CY150" i="16"/>
  <c r="BP57" i="16"/>
  <c r="CY57" i="16"/>
  <c r="BP816" i="16"/>
  <c r="CY816" i="16"/>
  <c r="BP806" i="16"/>
  <c r="CY806" i="16"/>
  <c r="BP798" i="16"/>
  <c r="CY798" i="16"/>
  <c r="BP790" i="16"/>
  <c r="CY790" i="16"/>
  <c r="BP758" i="16"/>
  <c r="CY758" i="16"/>
  <c r="BP742" i="16"/>
  <c r="CY742" i="16"/>
  <c r="BP726" i="16"/>
  <c r="CY726" i="16"/>
  <c r="BP710" i="16"/>
  <c r="CY710" i="16"/>
  <c r="BP694" i="16"/>
  <c r="CY694" i="16"/>
  <c r="BP672" i="16"/>
  <c r="CY672" i="16"/>
  <c r="BP656" i="16"/>
  <c r="CY656" i="16"/>
  <c r="BP640" i="16"/>
  <c r="CY640" i="16"/>
  <c r="BP624" i="16"/>
  <c r="CY624" i="16"/>
  <c r="BP608" i="16"/>
  <c r="CY608" i="16"/>
  <c r="BP592" i="16"/>
  <c r="CY592" i="16"/>
  <c r="BP576" i="16"/>
  <c r="CY576" i="16"/>
  <c r="BP357" i="16"/>
  <c r="CY357" i="16"/>
  <c r="BP325" i="16"/>
  <c r="CY325" i="16"/>
  <c r="BP293" i="16"/>
  <c r="CY293" i="16"/>
  <c r="BP78" i="16"/>
  <c r="CY78" i="16"/>
  <c r="BP89" i="16"/>
  <c r="CY89" i="16"/>
  <c r="BP233" i="16"/>
  <c r="CY233" i="16"/>
  <c r="BP774" i="16"/>
  <c r="CY774" i="16"/>
  <c r="BP562" i="16"/>
  <c r="CY562" i="16"/>
  <c r="BP542" i="16"/>
  <c r="CY542" i="16"/>
  <c r="BP502" i="16"/>
  <c r="CY502" i="16"/>
  <c r="BP492" i="16"/>
  <c r="CY492" i="16"/>
  <c r="BP482" i="16"/>
  <c r="CY482" i="16"/>
  <c r="BP468" i="16"/>
  <c r="CY468" i="16"/>
  <c r="BP446" i="16"/>
  <c r="CY446" i="16"/>
  <c r="BP442" i="16"/>
  <c r="CY442" i="16"/>
  <c r="BP428" i="16"/>
  <c r="CY428" i="16"/>
  <c r="BP418" i="16"/>
  <c r="CY418" i="16"/>
  <c r="BP404" i="16"/>
  <c r="CY404" i="16"/>
  <c r="BP394" i="16"/>
  <c r="CY394" i="16"/>
  <c r="BP380" i="16"/>
  <c r="CY380" i="16"/>
  <c r="BP362" i="16"/>
  <c r="CY362" i="16"/>
  <c r="BP352" i="16"/>
  <c r="CY352" i="16"/>
  <c r="BP328" i="16"/>
  <c r="CY328" i="16"/>
  <c r="BP312" i="16"/>
  <c r="CY312" i="16"/>
  <c r="BP298" i="16"/>
  <c r="CY298" i="16"/>
  <c r="BP252" i="16"/>
  <c r="CY252" i="16"/>
  <c r="BP311" i="16"/>
  <c r="CY311" i="16"/>
  <c r="BP323" i="16"/>
  <c r="CY323" i="16"/>
  <c r="BP347" i="16"/>
  <c r="CY347" i="16"/>
  <c r="CZ543" i="16"/>
  <c r="CZ491" i="16"/>
  <c r="CZ459" i="16"/>
  <c r="CZ427" i="16"/>
  <c r="CZ367" i="16"/>
  <c r="CZ303" i="16"/>
  <c r="CZ763" i="16"/>
  <c r="CZ747" i="16"/>
  <c r="CZ655" i="16"/>
  <c r="CZ639" i="16"/>
  <c r="CZ623" i="16"/>
  <c r="CZ703" i="16"/>
  <c r="CZ687" i="16"/>
  <c r="CZ587" i="16"/>
  <c r="CZ471" i="16"/>
  <c r="CZ407" i="16"/>
  <c r="CZ607" i="16"/>
  <c r="CZ563" i="16"/>
  <c r="CZ531" i="16"/>
  <c r="CZ495" i="16"/>
  <c r="CZ463" i="16"/>
  <c r="CZ431" i="16"/>
  <c r="CZ567" i="16"/>
  <c r="CZ779" i="16"/>
  <c r="CZ591" i="16"/>
  <c r="CZ535" i="16"/>
  <c r="CZ499" i="16"/>
  <c r="CZ467" i="16"/>
  <c r="CZ435" i="16"/>
  <c r="CZ351" i="16"/>
  <c r="CZ785" i="16"/>
  <c r="CZ751" i="16"/>
  <c r="CZ719" i="16"/>
  <c r="CZ643" i="16"/>
  <c r="CZ627" i="16"/>
  <c r="CZ523" i="16"/>
  <c r="CZ555" i="16"/>
  <c r="CZ503" i="16"/>
  <c r="CZ439" i="16"/>
  <c r="CZ399" i="16"/>
  <c r="CZ707" i="16"/>
  <c r="CZ583" i="16"/>
  <c r="CZ391" i="16"/>
  <c r="CZ599" i="16"/>
  <c r="BP81" i="16"/>
  <c r="CY81" i="16"/>
  <c r="BP522" i="16"/>
  <c r="CY522" i="16"/>
  <c r="BP361" i="16"/>
  <c r="CY361" i="16"/>
  <c r="BP283" i="16"/>
  <c r="CY283" i="16"/>
  <c r="BP259" i="16"/>
  <c r="CY259" i="16"/>
  <c r="BP66" i="16"/>
  <c r="CY66" i="16"/>
  <c r="BP815" i="16"/>
  <c r="CY815" i="16"/>
  <c r="BP478" i="16"/>
  <c r="CY478" i="16"/>
  <c r="BP376" i="16"/>
  <c r="CY376" i="16"/>
  <c r="BP241" i="16"/>
  <c r="CY241" i="16"/>
  <c r="BP176" i="16"/>
  <c r="CY176" i="16"/>
  <c r="BP47" i="16"/>
  <c r="CY47" i="16"/>
  <c r="BP199" i="16"/>
  <c r="CY199" i="16"/>
  <c r="BP485" i="16"/>
  <c r="CY485" i="16"/>
  <c r="BP421" i="16"/>
  <c r="CY421" i="16"/>
  <c r="BP203" i="16"/>
  <c r="CY203" i="16"/>
  <c r="BP232" i="16"/>
  <c r="CY232" i="16"/>
  <c r="BP119" i="16"/>
  <c r="CY119" i="16"/>
  <c r="BP69" i="16"/>
  <c r="CY69" i="16"/>
  <c r="BP155" i="16"/>
  <c r="CY155" i="16"/>
  <c r="BP717" i="16"/>
  <c r="CY717" i="16"/>
  <c r="BP661" i="16"/>
  <c r="CY661" i="16"/>
  <c r="BP366" i="16"/>
  <c r="CY366" i="16"/>
  <c r="BP334" i="16"/>
  <c r="CY334" i="16"/>
  <c r="BP242" i="16"/>
  <c r="CY242" i="16"/>
  <c r="BP313" i="16"/>
  <c r="CY313" i="16"/>
  <c r="BP273" i="16"/>
  <c r="CY273" i="16"/>
  <c r="BP257" i="16"/>
  <c r="CY257" i="16"/>
  <c r="BP91" i="16"/>
  <c r="CY91" i="16"/>
  <c r="BP731" i="16"/>
  <c r="CY731" i="16"/>
  <c r="BP675" i="16"/>
  <c r="CY675" i="16"/>
  <c r="BP659" i="16"/>
  <c r="CY659" i="16"/>
  <c r="BP546" i="16"/>
  <c r="CY546" i="16"/>
  <c r="BP536" i="16"/>
  <c r="CY536" i="16"/>
  <c r="BP496" i="16"/>
  <c r="CY496" i="16"/>
  <c r="BP432" i="16"/>
  <c r="CY432" i="16"/>
  <c r="BP384" i="16"/>
  <c r="CY384" i="16"/>
  <c r="BP314" i="16"/>
  <c r="CY314" i="16"/>
  <c r="BP284" i="16"/>
  <c r="CY284" i="16"/>
  <c r="BP186" i="16"/>
  <c r="CY186" i="16"/>
  <c r="BP148" i="16"/>
  <c r="CY148" i="16"/>
  <c r="BP54" i="16"/>
  <c r="CY54" i="16"/>
  <c r="BP776" i="16"/>
  <c r="CY776" i="16"/>
  <c r="BP800" i="16"/>
  <c r="CY800" i="16"/>
  <c r="BP766" i="16"/>
  <c r="CY766" i="16"/>
  <c r="BP718" i="16"/>
  <c r="CY718" i="16"/>
  <c r="BP680" i="16"/>
  <c r="CY680" i="16"/>
  <c r="BP632" i="16"/>
  <c r="CY632" i="16"/>
  <c r="BP600" i="16"/>
  <c r="CY600" i="16"/>
  <c r="BP333" i="16"/>
  <c r="CY333" i="16"/>
  <c r="BP227" i="16"/>
  <c r="CY227" i="16"/>
  <c r="BP152" i="16"/>
  <c r="CY152" i="16"/>
  <c r="BP112" i="16"/>
  <c r="CY112" i="16"/>
  <c r="BP534" i="16"/>
  <c r="CY534" i="16"/>
  <c r="BP488" i="16"/>
  <c r="CY488" i="16"/>
  <c r="BP444" i="16"/>
  <c r="CY444" i="16"/>
  <c r="BP406" i="16"/>
  <c r="CY406" i="16"/>
  <c r="BP378" i="16"/>
  <c r="CY378" i="16"/>
  <c r="BP306" i="16"/>
  <c r="CY306" i="16"/>
  <c r="BP276" i="16"/>
  <c r="CY276" i="16"/>
  <c r="BP250" i="16"/>
  <c r="CY250" i="16"/>
  <c r="BP789" i="16"/>
  <c r="CY789" i="16"/>
  <c r="CZ507" i="16"/>
  <c r="CZ411" i="16"/>
  <c r="CZ755" i="16"/>
  <c r="CZ695" i="16"/>
  <c r="CZ539" i="16"/>
  <c r="CZ383" i="16"/>
  <c r="CZ511" i="16"/>
  <c r="CZ595" i="16"/>
  <c r="CZ515" i="16"/>
  <c r="CZ419" i="16"/>
  <c r="CZ683" i="16"/>
  <c r="BP228" i="16"/>
  <c r="CY228" i="16"/>
  <c r="BP125" i="16"/>
  <c r="CY125" i="16"/>
  <c r="BP68" i="16"/>
  <c r="CY68" i="16"/>
  <c r="BP537" i="16"/>
  <c r="CY537" i="16"/>
  <c r="BP505" i="16"/>
  <c r="CY505" i="16"/>
  <c r="BP441" i="16"/>
  <c r="CY441" i="16"/>
  <c r="BP222" i="16"/>
  <c r="CY222" i="16"/>
  <c r="BP195" i="16"/>
  <c r="CY195" i="16"/>
  <c r="BP145" i="16"/>
  <c r="CY145" i="16"/>
  <c r="BP553" i="16"/>
  <c r="CY553" i="16"/>
  <c r="BP489" i="16"/>
  <c r="CY489" i="16"/>
  <c r="BP457" i="16"/>
  <c r="CY457" i="16"/>
  <c r="BP425" i="16"/>
  <c r="CY425" i="16"/>
  <c r="BP393" i="16"/>
  <c r="CY393" i="16"/>
  <c r="BP809" i="16"/>
  <c r="CY809" i="16"/>
  <c r="BP797" i="16"/>
  <c r="CY797" i="16"/>
  <c r="BP190" i="16"/>
  <c r="CY190" i="16"/>
  <c r="BP147" i="16"/>
  <c r="CY147" i="16"/>
  <c r="BP97" i="16"/>
  <c r="CY97" i="16"/>
  <c r="BP8" i="16"/>
  <c r="CY8" i="16"/>
  <c r="BP127" i="16"/>
  <c r="CY127" i="16"/>
  <c r="BP44" i="16"/>
  <c r="CY44" i="16"/>
  <c r="BP757" i="16"/>
  <c r="CY757" i="16"/>
  <c r="BP725" i="16"/>
  <c r="CY725" i="16"/>
  <c r="BP701" i="16"/>
  <c r="CY701" i="16"/>
  <c r="BP653" i="16"/>
  <c r="CY653" i="16"/>
  <c r="BP637" i="16"/>
  <c r="CY637" i="16"/>
  <c r="BP621" i="16"/>
  <c r="CY621" i="16"/>
  <c r="BP593" i="16"/>
  <c r="CY593" i="16"/>
  <c r="BP577" i="16"/>
  <c r="CY577" i="16"/>
  <c r="BP521" i="16"/>
  <c r="CY521" i="16"/>
  <c r="BP288" i="16"/>
  <c r="CY288" i="16"/>
  <c r="BP266" i="16"/>
  <c r="CY266" i="16"/>
  <c r="BP223" i="16"/>
  <c r="CY223" i="16"/>
  <c r="BP191" i="16"/>
  <c r="CY191" i="16"/>
  <c r="BP146" i="16"/>
  <c r="CY146" i="16"/>
  <c r="BP118" i="16"/>
  <c r="CY118" i="16"/>
  <c r="BP92" i="16"/>
  <c r="CY92" i="16"/>
  <c r="BP62" i="16"/>
  <c r="CY62" i="16"/>
  <c r="BP208" i="16"/>
  <c r="CY208" i="16"/>
  <c r="BP26" i="16"/>
  <c r="CY26" i="16"/>
  <c r="BP812" i="16"/>
  <c r="CY812" i="16"/>
  <c r="BP808" i="16"/>
  <c r="CY808" i="16"/>
  <c r="BP802" i="16"/>
  <c r="CY802" i="16"/>
  <c r="BP794" i="16"/>
  <c r="CY794" i="16"/>
  <c r="BP768" i="16"/>
  <c r="CY768" i="16"/>
  <c r="BP762" i="16"/>
  <c r="CY762" i="16"/>
  <c r="BP756" i="16"/>
  <c r="CY756" i="16"/>
  <c r="BP752" i="16"/>
  <c r="CY752" i="16"/>
  <c r="BP746" i="16"/>
  <c r="CY746" i="16"/>
  <c r="BP740" i="16"/>
  <c r="CY740" i="16"/>
  <c r="BP736" i="16"/>
  <c r="CY736" i="16"/>
  <c r="BP730" i="16"/>
  <c r="CY730" i="16"/>
  <c r="BP724" i="16"/>
  <c r="CY724" i="16"/>
  <c r="BP720" i="16"/>
  <c r="CY720" i="16"/>
  <c r="BP714" i="16"/>
  <c r="CY714" i="16"/>
  <c r="BP708" i="16"/>
  <c r="CY708" i="16"/>
  <c r="BP704" i="16"/>
  <c r="CY704" i="16"/>
  <c r="BP698" i="16"/>
  <c r="CY698" i="16"/>
  <c r="BP692" i="16"/>
  <c r="CY692" i="16"/>
  <c r="BP688" i="16"/>
  <c r="CY688" i="16"/>
  <c r="BP684" i="16"/>
  <c r="CY684" i="16"/>
  <c r="BP678" i="16"/>
  <c r="CY678" i="16"/>
  <c r="BP674" i="16"/>
  <c r="CY674" i="16"/>
  <c r="BP668" i="16"/>
  <c r="CY668" i="16"/>
  <c r="BP662" i="16"/>
  <c r="CY662" i="16"/>
  <c r="BP658" i="16"/>
  <c r="CY658" i="16"/>
  <c r="BP652" i="16"/>
  <c r="CY652" i="16"/>
  <c r="BP646" i="16"/>
  <c r="CY646" i="16"/>
  <c r="BP642" i="16"/>
  <c r="CY642" i="16"/>
  <c r="BP636" i="16"/>
  <c r="CY636" i="16"/>
  <c r="BP630" i="16"/>
  <c r="CY630" i="16"/>
  <c r="BP626" i="16"/>
  <c r="CY626" i="16"/>
  <c r="BP620" i="16"/>
  <c r="CY620" i="16"/>
  <c r="BP614" i="16"/>
  <c r="CY614" i="16"/>
  <c r="BP610" i="16"/>
  <c r="CY610" i="16"/>
  <c r="BP604" i="16"/>
  <c r="CY604" i="16"/>
  <c r="BP598" i="16"/>
  <c r="CY598" i="16"/>
  <c r="BP594" i="16"/>
  <c r="CY594" i="16"/>
  <c r="BP588" i="16"/>
  <c r="CY588" i="16"/>
  <c r="BP582" i="16"/>
  <c r="CY582" i="16"/>
  <c r="BP578" i="16"/>
  <c r="CY578" i="16"/>
  <c r="BP572" i="16"/>
  <c r="CY572" i="16"/>
  <c r="BP341" i="16"/>
  <c r="CY341" i="16"/>
  <c r="BP309" i="16"/>
  <c r="CY309" i="16"/>
  <c r="BP156" i="16"/>
  <c r="CY156" i="16"/>
  <c r="BP124" i="16"/>
  <c r="CY124" i="16"/>
  <c r="BP74" i="16"/>
  <c r="CY74" i="16"/>
  <c r="BP520" i="16"/>
  <c r="CY520" i="16"/>
  <c r="BP235" i="16"/>
  <c r="CY235" i="16"/>
  <c r="BP87" i="16"/>
  <c r="CY87" i="16"/>
  <c r="BP42" i="16"/>
  <c r="CY42" i="16"/>
  <c r="BP10" i="16"/>
  <c r="CY10" i="16"/>
  <c r="BP558" i="16"/>
  <c r="CY558" i="16"/>
  <c r="BP548" i="16"/>
  <c r="CY548" i="16"/>
  <c r="BP538" i="16"/>
  <c r="CY538" i="16"/>
  <c r="BP518" i="16"/>
  <c r="CY518" i="16"/>
  <c r="BP512" i="16"/>
  <c r="CY512" i="16"/>
  <c r="BP504" i="16"/>
  <c r="CY504" i="16"/>
  <c r="BP486" i="16"/>
  <c r="CY486" i="16"/>
  <c r="BP476" i="16"/>
  <c r="CY476" i="16"/>
  <c r="BP462" i="16"/>
  <c r="CY462" i="16"/>
  <c r="BP456" i="16"/>
  <c r="CY456" i="16"/>
  <c r="BP450" i="16"/>
  <c r="CY450" i="16"/>
  <c r="BP436" i="16"/>
  <c r="CY436" i="16"/>
  <c r="BP422" i="16"/>
  <c r="CY422" i="16"/>
  <c r="BP412" i="16"/>
  <c r="CY412" i="16"/>
  <c r="BP398" i="16"/>
  <c r="CY398" i="16"/>
  <c r="BP388" i="16"/>
  <c r="CY388" i="16"/>
  <c r="BP374" i="16"/>
  <c r="CY374" i="16"/>
  <c r="BP368" i="16"/>
  <c r="CY368" i="16"/>
  <c r="BP354" i="16"/>
  <c r="CY354" i="16"/>
  <c r="BP346" i="16"/>
  <c r="CY346" i="16"/>
  <c r="BP336" i="16"/>
  <c r="CY336" i="16"/>
  <c r="BP332" i="16"/>
  <c r="CY332" i="16"/>
  <c r="BP320" i="16"/>
  <c r="CY320" i="16"/>
  <c r="BP316" i="16"/>
  <c r="CY316" i="16"/>
  <c r="BP280" i="16"/>
  <c r="CY280" i="16"/>
  <c r="BP246" i="16"/>
  <c r="CY246" i="16"/>
  <c r="BP201" i="16"/>
  <c r="CY201" i="16"/>
  <c r="BP141" i="16"/>
  <c r="CY141" i="16"/>
  <c r="BP75" i="16"/>
  <c r="CY75" i="16"/>
  <c r="BP19" i="16"/>
  <c r="CY19" i="16"/>
  <c r="BP545" i="16"/>
  <c r="CY545" i="16"/>
  <c r="BP513" i="16"/>
  <c r="CY513" i="16"/>
  <c r="BP481" i="16"/>
  <c r="CY481" i="16"/>
  <c r="BP449" i="16"/>
  <c r="CY449" i="16"/>
  <c r="BP417" i="16"/>
  <c r="CY417" i="16"/>
  <c r="BP385" i="16"/>
  <c r="CY385" i="16"/>
  <c r="BP817" i="16"/>
  <c r="CY817" i="16"/>
  <c r="BP801" i="16"/>
  <c r="CY801" i="16"/>
  <c r="BP61" i="16"/>
  <c r="CY61" i="16"/>
  <c r="BP48" i="16"/>
  <c r="CY48" i="16"/>
  <c r="BP27" i="16"/>
  <c r="CY27" i="16"/>
  <c r="BP781" i="16"/>
  <c r="CY781" i="16"/>
  <c r="BP11" i="16"/>
  <c r="CY11" i="16"/>
  <c r="BP761" i="16"/>
  <c r="CY761" i="16"/>
  <c r="BP745" i="16"/>
  <c r="CY745" i="16"/>
  <c r="BP697" i="16"/>
  <c r="CY697" i="16"/>
  <c r="BP685" i="16"/>
  <c r="CY685" i="16"/>
  <c r="BP641" i="16"/>
  <c r="CY641" i="16"/>
  <c r="BP625" i="16"/>
  <c r="CY625" i="16"/>
  <c r="BP597" i="16"/>
  <c r="CY597" i="16"/>
  <c r="BP581" i="16"/>
  <c r="CY581" i="16"/>
  <c r="BP525" i="16"/>
  <c r="CY525" i="16"/>
  <c r="BP254" i="16"/>
  <c r="CY254" i="16"/>
  <c r="BP773" i="16"/>
  <c r="CY773" i="16"/>
  <c r="BP196" i="16"/>
  <c r="CY196" i="16"/>
  <c r="BP168" i="16"/>
  <c r="CY168" i="16"/>
  <c r="BP157" i="16"/>
  <c r="CY157" i="16"/>
  <c r="BP134" i="16"/>
  <c r="CY134" i="16"/>
  <c r="BP115" i="16"/>
  <c r="CY115" i="16"/>
  <c r="BP108" i="16"/>
  <c r="CY108" i="16"/>
  <c r="BP45" i="16"/>
  <c r="CY45" i="16"/>
  <c r="BP126" i="16"/>
  <c r="CY126" i="16"/>
  <c r="BP13" i="16"/>
  <c r="CY13" i="16"/>
  <c r="BP161" i="16"/>
  <c r="CY161" i="16"/>
  <c r="BP128" i="16"/>
  <c r="CY128" i="16"/>
  <c r="BP31" i="16"/>
  <c r="CY31" i="16"/>
  <c r="BP541" i="16"/>
  <c r="CY541" i="16"/>
  <c r="BP493" i="16"/>
  <c r="CY493" i="16"/>
  <c r="BP461" i="16"/>
  <c r="CY461" i="16"/>
  <c r="BP429" i="16"/>
  <c r="CY429" i="16"/>
  <c r="BP397" i="16"/>
  <c r="CY397" i="16"/>
  <c r="BP197" i="16"/>
  <c r="CY197" i="16"/>
  <c r="BP106" i="16"/>
  <c r="CY106" i="16"/>
  <c r="BP63" i="16"/>
  <c r="CY63" i="16"/>
  <c r="BP224" i="16"/>
  <c r="CY224" i="16"/>
  <c r="BP213" i="16"/>
  <c r="CY213" i="16"/>
  <c r="BP194" i="16"/>
  <c r="CY194" i="16"/>
  <c r="BP185" i="16"/>
  <c r="CY185" i="16"/>
  <c r="BP179" i="16"/>
  <c r="CY179" i="16"/>
  <c r="BP166" i="16"/>
  <c r="CY166" i="16"/>
  <c r="BP143" i="16"/>
  <c r="CY143" i="16"/>
  <c r="BP80" i="16"/>
  <c r="CY80" i="16"/>
  <c r="BP64" i="16"/>
  <c r="CY64" i="16"/>
  <c r="BP17" i="16"/>
  <c r="CY17" i="16"/>
  <c r="BP200" i="16"/>
  <c r="CY200" i="16"/>
  <c r="BP12" i="16"/>
  <c r="CY12" i="16"/>
  <c r="BP741" i="16"/>
  <c r="CY741" i="16"/>
  <c r="BP713" i="16"/>
  <c r="CY713" i="16"/>
  <c r="BP673" i="16"/>
  <c r="CY673" i="16"/>
  <c r="BP657" i="16"/>
  <c r="CY657" i="16"/>
  <c r="BP609" i="16"/>
  <c r="CY609" i="16"/>
  <c r="BP358" i="16"/>
  <c r="CY358" i="16"/>
  <c r="BP294" i="16"/>
  <c r="CY294" i="16"/>
  <c r="BP260" i="16"/>
  <c r="CY260" i="16"/>
  <c r="BP403" i="16"/>
  <c r="CY403" i="16"/>
  <c r="BP343" i="16"/>
  <c r="CY343" i="16"/>
  <c r="BP379" i="16"/>
  <c r="CY379" i="16"/>
  <c r="BP331" i="16"/>
  <c r="CY331" i="16"/>
  <c r="BP299" i="16"/>
  <c r="CY299" i="16"/>
  <c r="BO130" i="16"/>
  <c r="BO104" i="16"/>
  <c r="AW130" i="16"/>
  <c r="BO102" i="16"/>
  <c r="AW104" i="16"/>
  <c r="AW102" i="16"/>
  <c r="AW105" i="16"/>
  <c r="BO101" i="16"/>
  <c r="BO105" i="16"/>
  <c r="AW101" i="16"/>
  <c r="U217" i="16"/>
  <c r="AO218" i="15"/>
  <c r="U230" i="16"/>
  <c r="AO231" i="15"/>
  <c r="U216" i="16"/>
  <c r="AO217" i="15"/>
  <c r="U234" i="16"/>
  <c r="AO235" i="15"/>
  <c r="U183" i="16"/>
  <c r="AO184" i="15"/>
  <c r="U113" i="16"/>
  <c r="AO114" i="15"/>
  <c r="U218" i="16"/>
  <c r="AO219" i="15"/>
  <c r="U210" i="16"/>
  <c r="AO211" i="15"/>
  <c r="U237" i="16"/>
  <c r="AO238" i="15"/>
  <c r="U96" i="16"/>
  <c r="AO97" i="15"/>
  <c r="U109" i="16"/>
  <c r="AO110" i="15"/>
  <c r="U219" i="16"/>
  <c r="AO220" i="15"/>
  <c r="U187" i="16"/>
  <c r="AO188" i="15"/>
  <c r="U142" i="16"/>
  <c r="AO143" i="15"/>
  <c r="U225" i="16"/>
  <c r="AO226" i="15"/>
  <c r="U530" i="16"/>
  <c r="AO531" i="15"/>
  <c r="U184" i="16"/>
  <c r="AO185" i="15"/>
  <c r="U95" i="16"/>
  <c r="AO96" i="15"/>
  <c r="U136" i="16"/>
  <c r="AO137" i="15"/>
  <c r="AN86" i="16"/>
  <c r="CF86" i="16"/>
  <c r="AN83" i="16"/>
  <c r="CF83" i="16"/>
  <c r="BO771" i="16"/>
  <c r="AW771" i="16"/>
  <c r="AN84" i="16"/>
  <c r="CF84" i="16"/>
  <c r="B8" i="15"/>
  <c r="B6" i="11" s="1"/>
  <c r="CP184" i="15" l="1"/>
  <c r="CQ184" i="15" s="1"/>
  <c r="CP217" i="15"/>
  <c r="CQ217" i="15" s="1"/>
  <c r="CP143" i="15"/>
  <c r="CQ143" i="15" s="1"/>
  <c r="CP218" i="15"/>
  <c r="CQ218" i="15" s="1"/>
  <c r="CP137" i="15"/>
  <c r="CQ137" i="15" s="1"/>
  <c r="CP185" i="15"/>
  <c r="CQ185" i="15" s="1"/>
  <c r="CP226" i="15"/>
  <c r="CQ226" i="15" s="1"/>
  <c r="CP235" i="15"/>
  <c r="CQ235" i="15" s="1"/>
  <c r="CE84" i="15"/>
  <c r="CD820" i="15"/>
  <c r="CP531" i="15"/>
  <c r="CQ531" i="15" s="1"/>
  <c r="CP219" i="15"/>
  <c r="CQ219" i="15" s="1"/>
  <c r="CP114" i="15"/>
  <c r="CQ114" i="15" s="1"/>
  <c r="CP231" i="15"/>
  <c r="CQ231" i="15" s="1"/>
  <c r="CG84" i="15"/>
  <c r="CF820" i="15"/>
  <c r="CP188" i="15"/>
  <c r="CQ188" i="15" s="1"/>
  <c r="CP220" i="15"/>
  <c r="CQ220" i="15" s="1"/>
  <c r="CP96" i="15"/>
  <c r="CQ96" i="15" s="1"/>
  <c r="CP110" i="15"/>
  <c r="CQ110" i="15" s="1"/>
  <c r="CP238" i="15"/>
  <c r="CQ238" i="15" s="1"/>
  <c r="U819" i="16"/>
  <c r="AX85" i="15"/>
  <c r="CG84" i="16" s="1"/>
  <c r="AX87" i="15"/>
  <c r="CG86" i="16" s="1"/>
  <c r="CZ355" i="16"/>
  <c r="CZ569" i="16"/>
  <c r="CZ733" i="16"/>
  <c r="CZ73" i="16"/>
  <c r="CZ169" i="16"/>
  <c r="CZ221" i="16"/>
  <c r="CZ211" i="16"/>
  <c r="CZ445" i="16"/>
  <c r="CZ37" i="16"/>
  <c r="CZ60" i="16"/>
  <c r="CZ138" i="16"/>
  <c r="CZ262" i="16"/>
  <c r="CZ605" i="16"/>
  <c r="CZ749" i="16"/>
  <c r="CZ20" i="16"/>
  <c r="CZ465" i="16"/>
  <c r="CZ135" i="16"/>
  <c r="CZ308" i="16"/>
  <c r="CZ392" i="16"/>
  <c r="CZ438" i="16"/>
  <c r="CZ480" i="16"/>
  <c r="CZ240" i="16"/>
  <c r="CZ349" i="16"/>
  <c r="CZ574" i="16"/>
  <c r="CZ586" i="16"/>
  <c r="CZ596" i="16"/>
  <c r="CZ618" i="16"/>
  <c r="CZ628" i="16"/>
  <c r="CZ638" i="16"/>
  <c r="CZ650" i="16"/>
  <c r="CZ660" i="16"/>
  <c r="CZ670" i="16"/>
  <c r="CZ682" i="16"/>
  <c r="CZ690" i="16"/>
  <c r="CZ700" i="16"/>
  <c r="CZ712" i="16"/>
  <c r="CZ722" i="16"/>
  <c r="CZ732" i="16"/>
  <c r="CZ744" i="16"/>
  <c r="CZ754" i="16"/>
  <c r="CZ764" i="16"/>
  <c r="CZ796" i="16"/>
  <c r="CZ810" i="16"/>
  <c r="CZ30" i="16"/>
  <c r="CZ79" i="16"/>
  <c r="CZ164" i="16"/>
  <c r="CZ777" i="16"/>
  <c r="CZ350" i="16"/>
  <c r="CZ601" i="16"/>
  <c r="CZ645" i="16"/>
  <c r="CZ705" i="16"/>
  <c r="CZ753" i="16"/>
  <c r="CZ29" i="16"/>
  <c r="CZ198" i="16"/>
  <c r="CZ158" i="16"/>
  <c r="CZ805" i="16"/>
  <c r="CZ165" i="16"/>
  <c r="CZ339" i="16"/>
  <c r="CZ340" i="16"/>
  <c r="CZ430" i="16"/>
  <c r="CZ564" i="16"/>
  <c r="CZ239" i="16"/>
  <c r="CZ664" i="16"/>
  <c r="CZ14" i="16"/>
  <c r="CZ506" i="16"/>
  <c r="CZ249" i="16"/>
  <c r="CZ256" i="16"/>
  <c r="CZ529" i="16"/>
  <c r="CZ162" i="16"/>
  <c r="CZ153" i="16"/>
  <c r="CZ517" i="16"/>
  <c r="CZ23" i="16"/>
  <c r="CZ103" i="16"/>
  <c r="CZ344" i="16"/>
  <c r="CZ556" i="16"/>
  <c r="CZ803" i="16"/>
  <c r="CZ251" i="16"/>
  <c r="CZ329" i="16"/>
  <c r="BP101" i="16"/>
  <c r="CY101" i="16"/>
  <c r="BP102" i="16"/>
  <c r="CY102" i="16"/>
  <c r="CZ299" i="16"/>
  <c r="CZ379" i="16"/>
  <c r="CZ403" i="16"/>
  <c r="CZ294" i="16"/>
  <c r="CZ609" i="16"/>
  <c r="CZ673" i="16"/>
  <c r="CZ741" i="16"/>
  <c r="CZ200" i="16"/>
  <c r="CZ64" i="16"/>
  <c r="CZ143" i="16"/>
  <c r="CZ179" i="16"/>
  <c r="CZ194" i="16"/>
  <c r="CZ224" i="16"/>
  <c r="CZ106" i="16"/>
  <c r="CZ397" i="16"/>
  <c r="CZ461" i="16"/>
  <c r="CZ541" i="16"/>
  <c r="CZ128" i="16"/>
  <c r="CZ13" i="16"/>
  <c r="CZ45" i="16"/>
  <c r="CZ115" i="16"/>
  <c r="CZ157" i="16"/>
  <c r="CZ196" i="16"/>
  <c r="CZ254" i="16"/>
  <c r="CZ581" i="16"/>
  <c r="CZ625" i="16"/>
  <c r="CZ685" i="16"/>
  <c r="CZ745" i="16"/>
  <c r="CZ11" i="16"/>
  <c r="CZ27" i="16"/>
  <c r="CZ61" i="16"/>
  <c r="CZ817" i="16"/>
  <c r="CZ417" i="16"/>
  <c r="CZ481" i="16"/>
  <c r="CZ545" i="16"/>
  <c r="CZ75" i="16"/>
  <c r="CZ201" i="16"/>
  <c r="CZ280" i="16"/>
  <c r="CZ320" i="16"/>
  <c r="CZ336" i="16"/>
  <c r="CZ354" i="16"/>
  <c r="CZ374" i="16"/>
  <c r="CZ398" i="16"/>
  <c r="CZ422" i="16"/>
  <c r="CZ450" i="16"/>
  <c r="CZ462" i="16"/>
  <c r="CZ486" i="16"/>
  <c r="CZ512" i="16"/>
  <c r="CZ538" i="16"/>
  <c r="CZ558" i="16"/>
  <c r="CZ42" i="16"/>
  <c r="CZ235" i="16"/>
  <c r="CZ74" i="16"/>
  <c r="CZ156" i="16"/>
  <c r="CZ341" i="16"/>
  <c r="CZ578" i="16"/>
  <c r="CZ588" i="16"/>
  <c r="CZ598" i="16"/>
  <c r="CZ610" i="16"/>
  <c r="CZ620" i="16"/>
  <c r="CZ630" i="16"/>
  <c r="CZ642" i="16"/>
  <c r="CZ652" i="16"/>
  <c r="CZ662" i="16"/>
  <c r="CZ674" i="16"/>
  <c r="CZ684" i="16"/>
  <c r="CZ692" i="16"/>
  <c r="CZ704" i="16"/>
  <c r="CZ714" i="16"/>
  <c r="CZ724" i="16"/>
  <c r="CZ736" i="16"/>
  <c r="CZ746" i="16"/>
  <c r="CZ756" i="16"/>
  <c r="CZ768" i="16"/>
  <c r="CZ802" i="16"/>
  <c r="CZ812" i="16"/>
  <c r="CZ208" i="16"/>
  <c r="CZ92" i="16"/>
  <c r="CZ146" i="16"/>
  <c r="CZ223" i="16"/>
  <c r="CZ288" i="16"/>
  <c r="CZ577" i="16"/>
  <c r="CZ621" i="16"/>
  <c r="CZ653" i="16"/>
  <c r="CZ725" i="16"/>
  <c r="CZ44" i="16"/>
  <c r="CZ8" i="16"/>
  <c r="CZ147" i="16"/>
  <c r="CZ797" i="16"/>
  <c r="CZ393" i="16"/>
  <c r="CZ457" i="16"/>
  <c r="CZ553" i="16"/>
  <c r="CZ195" i="16"/>
  <c r="CZ441" i="16"/>
  <c r="CZ537" i="16"/>
  <c r="CZ125" i="16"/>
  <c r="CZ789" i="16"/>
  <c r="CZ276" i="16"/>
  <c r="CZ378" i="16"/>
  <c r="CZ444" i="16"/>
  <c r="CZ534" i="16"/>
  <c r="CZ152" i="16"/>
  <c r="CZ333" i="16"/>
  <c r="CZ632" i="16"/>
  <c r="CZ718" i="16"/>
  <c r="CZ800" i="16"/>
  <c r="CZ54" i="16"/>
  <c r="CZ186" i="16"/>
  <c r="CZ314" i="16"/>
  <c r="CZ432" i="16"/>
  <c r="CZ536" i="16"/>
  <c r="CZ659" i="16"/>
  <c r="CZ731" i="16"/>
  <c r="CZ257" i="16"/>
  <c r="CZ313" i="16"/>
  <c r="CZ334" i="16"/>
  <c r="CZ661" i="16"/>
  <c r="CZ155" i="16"/>
  <c r="CZ119" i="16"/>
  <c r="CZ203" i="16"/>
  <c r="CZ485" i="16"/>
  <c r="CZ47" i="16"/>
  <c r="CZ241" i="16"/>
  <c r="CZ478" i="16"/>
  <c r="CZ66" i="16"/>
  <c r="CZ283" i="16"/>
  <c r="CZ522" i="16"/>
  <c r="CZ323" i="16"/>
  <c r="CZ252" i="16"/>
  <c r="CZ312" i="16"/>
  <c r="CZ352" i="16"/>
  <c r="CZ380" i="16"/>
  <c r="CZ404" i="16"/>
  <c r="CZ428" i="16"/>
  <c r="CZ446" i="16"/>
  <c r="CZ482" i="16"/>
  <c r="CZ502" i="16"/>
  <c r="CZ562" i="16"/>
  <c r="CZ233" i="16"/>
  <c r="CZ78" i="16"/>
  <c r="CZ325" i="16"/>
  <c r="CZ576" i="16"/>
  <c r="CZ608" i="16"/>
  <c r="CZ640" i="16"/>
  <c r="CZ672" i="16"/>
  <c r="CZ710" i="16"/>
  <c r="CZ742" i="16"/>
  <c r="CZ790" i="16"/>
  <c r="CZ806" i="16"/>
  <c r="CZ57" i="16"/>
  <c r="CZ212" i="16"/>
  <c r="CZ34" i="16"/>
  <c r="CZ182" i="16"/>
  <c r="CZ248" i="16"/>
  <c r="CZ322" i="16"/>
  <c r="CZ370" i="16"/>
  <c r="CZ448" i="16"/>
  <c r="CZ500" i="16"/>
  <c r="CZ532" i="16"/>
  <c r="CZ566" i="16"/>
  <c r="CZ671" i="16"/>
  <c r="CZ715" i="16"/>
  <c r="CZ811" i="16"/>
  <c r="CZ85" i="16"/>
  <c r="CZ245" i="16"/>
  <c r="CZ261" i="16"/>
  <c r="CZ277" i="16"/>
  <c r="CZ305" i="16"/>
  <c r="CZ369" i="16"/>
  <c r="CZ154" i="16"/>
  <c r="CZ264" i="16"/>
  <c r="CZ613" i="16"/>
  <c r="CZ709" i="16"/>
  <c r="CZ123" i="16"/>
  <c r="CZ117" i="16"/>
  <c r="CZ133" i="16"/>
  <c r="CZ207" i="16"/>
  <c r="CZ99" i="16"/>
  <c r="CZ373" i="16"/>
  <c r="CZ437" i="16"/>
  <c r="CZ501" i="16"/>
  <c r="CZ565" i="16"/>
  <c r="CZ172" i="16"/>
  <c r="CZ25" i="16"/>
  <c r="CZ51" i="16"/>
  <c r="CZ76" i="16"/>
  <c r="CZ129" i="16"/>
  <c r="CZ220" i="16"/>
  <c r="CZ274" i="16"/>
  <c r="CZ364" i="16"/>
  <c r="CZ402" i="16"/>
  <c r="CZ440" i="16"/>
  <c r="CZ484" i="16"/>
  <c r="CZ552" i="16"/>
  <c r="CZ575" i="16"/>
  <c r="CZ727" i="16"/>
  <c r="CZ807" i="16"/>
  <c r="CZ77" i="16"/>
  <c r="CZ772" i="16"/>
  <c r="CZ255" i="16"/>
  <c r="CZ271" i="16"/>
  <c r="CZ287" i="16"/>
  <c r="CZ353" i="16"/>
  <c r="CZ784" i="16"/>
  <c r="CZ409" i="16"/>
  <c r="CZ36" i="16"/>
  <c r="CZ209" i="16"/>
  <c r="CZ315" i="16"/>
  <c r="CZ300" i="16"/>
  <c r="CZ382" i="16"/>
  <c r="CZ464" i="16"/>
  <c r="CZ554" i="16"/>
  <c r="CZ301" i="16"/>
  <c r="CZ568" i="16"/>
  <c r="CZ648" i="16"/>
  <c r="CZ734" i="16"/>
  <c r="CZ814" i="16"/>
  <c r="CZ82" i="16"/>
  <c r="CZ270" i="16"/>
  <c r="CZ360" i="16"/>
  <c r="CZ667" i="16"/>
  <c r="CZ122" i="16"/>
  <c r="CZ281" i="16"/>
  <c r="CZ318" i="16"/>
  <c r="CZ573" i="16"/>
  <c r="CZ28" i="16"/>
  <c r="CZ93" i="16"/>
  <c r="CZ21" i="16"/>
  <c r="CZ167" i="16"/>
  <c r="CZ549" i="16"/>
  <c r="CZ7" i="16"/>
  <c r="CZ121" i="16"/>
  <c r="CZ396" i="16"/>
  <c r="CZ571" i="16"/>
  <c r="CZ739" i="16"/>
  <c r="CZ243" i="16"/>
  <c r="CZ297" i="16"/>
  <c r="CZ22" i="16"/>
  <c r="CZ238" i="16"/>
  <c r="CZ295" i="16"/>
  <c r="CZ395" i="16"/>
  <c r="BP105" i="16"/>
  <c r="CY105" i="16"/>
  <c r="BP130" i="16"/>
  <c r="CY130" i="16"/>
  <c r="CZ426" i="16"/>
  <c r="BP771" i="16"/>
  <c r="CY771" i="16"/>
  <c r="CZ327" i="16"/>
  <c r="CZ268" i="16"/>
  <c r="CZ302" i="16"/>
  <c r="CZ617" i="16"/>
  <c r="CZ681" i="16"/>
  <c r="CZ35" i="16"/>
  <c r="CZ56" i="16"/>
  <c r="CZ139" i="16"/>
  <c r="CZ163" i="16"/>
  <c r="CZ181" i="16"/>
  <c r="CZ205" i="16"/>
  <c r="CZ226" i="16"/>
  <c r="CZ132" i="16"/>
  <c r="CZ236" i="16"/>
  <c r="CZ413" i="16"/>
  <c r="CZ477" i="16"/>
  <c r="CZ557" i="16"/>
  <c r="CZ159" i="16"/>
  <c r="CZ49" i="16"/>
  <c r="CZ98" i="16"/>
  <c r="CZ131" i="16"/>
  <c r="CZ151" i="16"/>
  <c r="CZ193" i="16"/>
  <c r="CZ292" i="16"/>
  <c r="CZ589" i="16"/>
  <c r="CZ633" i="16"/>
  <c r="CZ693" i="16"/>
  <c r="CZ765" i="16"/>
  <c r="CZ215" i="16"/>
  <c r="CZ53" i="16"/>
  <c r="CZ813" i="16"/>
  <c r="CZ433" i="16"/>
  <c r="CZ497" i="16"/>
  <c r="CZ72" i="16"/>
  <c r="CZ188" i="16"/>
  <c r="CZ282" i="16"/>
  <c r="CZ348" i="16"/>
  <c r="CZ386" i="16"/>
  <c r="CZ410" i="16"/>
  <c r="CZ434" i="16"/>
  <c r="CZ452" i="16"/>
  <c r="CZ472" i="16"/>
  <c r="CZ498" i="16"/>
  <c r="CZ516" i="16"/>
  <c r="CZ550" i="16"/>
  <c r="CZ70" i="16"/>
  <c r="CZ317" i="16"/>
  <c r="CZ570" i="16"/>
  <c r="CZ580" i="16"/>
  <c r="CZ590" i="16"/>
  <c r="CZ602" i="16"/>
  <c r="CZ612" i="16"/>
  <c r="CZ622" i="16"/>
  <c r="CZ634" i="16"/>
  <c r="CZ644" i="16"/>
  <c r="CZ654" i="16"/>
  <c r="CZ666" i="16"/>
  <c r="CZ676" i="16"/>
  <c r="CZ686" i="16"/>
  <c r="CZ696" i="16"/>
  <c r="CZ706" i="16"/>
  <c r="CZ716" i="16"/>
  <c r="CZ728" i="16"/>
  <c r="CZ738" i="16"/>
  <c r="CZ748" i="16"/>
  <c r="CZ760" i="16"/>
  <c r="CZ770" i="16"/>
  <c r="CZ804" i="16"/>
  <c r="CZ818" i="16"/>
  <c r="CZ58" i="16"/>
  <c r="CZ90" i="16"/>
  <c r="CZ204" i="16"/>
  <c r="CZ258" i="16"/>
  <c r="CZ585" i="16"/>
  <c r="CZ629" i="16"/>
  <c r="CZ689" i="16"/>
  <c r="CZ721" i="16"/>
  <c r="CZ769" i="16"/>
  <c r="CZ40" i="16"/>
  <c r="CZ15" i="16"/>
  <c r="CZ793" i="16"/>
  <c r="CZ377" i="16"/>
  <c r="CZ307" i="16"/>
  <c r="CZ387" i="16"/>
  <c r="CZ400" i="16"/>
  <c r="CZ494" i="16"/>
  <c r="CZ778" i="16"/>
  <c r="CZ584" i="16"/>
  <c r="CZ750" i="16"/>
  <c r="CZ330" i="16"/>
  <c r="CZ144" i="16"/>
  <c r="CZ289" i="16"/>
  <c r="CZ326" i="16"/>
  <c r="CZ677" i="16"/>
  <c r="CZ175" i="16"/>
  <c r="CZ389" i="16"/>
  <c r="CZ43" i="16"/>
  <c r="CZ71" i="16"/>
  <c r="CZ140" i="16"/>
  <c r="CZ244" i="16"/>
  <c r="CZ414" i="16"/>
  <c r="CZ490" i="16"/>
  <c r="CZ711" i="16"/>
  <c r="CZ38" i="16"/>
  <c r="CZ275" i="16"/>
  <c r="CZ55" i="16"/>
  <c r="CZ286" i="16"/>
  <c r="CZ665" i="16"/>
  <c r="CZ33" i="16"/>
  <c r="CZ149" i="16"/>
  <c r="CZ192" i="16"/>
  <c r="CZ52" i="16"/>
  <c r="CZ381" i="16"/>
  <c r="CZ509" i="16"/>
  <c r="CZ16" i="16"/>
  <c r="CZ111" i="16"/>
  <c r="CZ160" i="16"/>
  <c r="CZ310" i="16"/>
  <c r="CZ649" i="16"/>
  <c r="CZ170" i="16"/>
  <c r="CZ137" i="16"/>
  <c r="CZ401" i="16"/>
  <c r="CZ561" i="16"/>
  <c r="CZ272" i="16"/>
  <c r="CZ372" i="16"/>
  <c r="CZ416" i="16"/>
  <c r="CZ460" i="16"/>
  <c r="CZ508" i="16"/>
  <c r="CZ544" i="16"/>
  <c r="CZ110" i="16"/>
  <c r="CZ606" i="16"/>
  <c r="CZ206" i="16"/>
  <c r="BP104" i="16"/>
  <c r="CY104" i="16"/>
  <c r="CZ331" i="16"/>
  <c r="CZ343" i="16"/>
  <c r="CZ260" i="16"/>
  <c r="CZ358" i="16"/>
  <c r="CZ657" i="16"/>
  <c r="CZ713" i="16"/>
  <c r="CZ12" i="16"/>
  <c r="CZ17" i="16"/>
  <c r="CZ80" i="16"/>
  <c r="CZ166" i="16"/>
  <c r="CZ185" i="16"/>
  <c r="CZ213" i="16"/>
  <c r="CZ63" i="16"/>
  <c r="CZ197" i="16"/>
  <c r="CZ429" i="16"/>
  <c r="CZ493" i="16"/>
  <c r="CZ31" i="16"/>
  <c r="CZ161" i="16"/>
  <c r="CZ126" i="16"/>
  <c r="CZ108" i="16"/>
  <c r="CZ134" i="16"/>
  <c r="CZ168" i="16"/>
  <c r="CZ773" i="16"/>
  <c r="CZ525" i="16"/>
  <c r="CZ597" i="16"/>
  <c r="CZ641" i="16"/>
  <c r="CZ697" i="16"/>
  <c r="CZ761" i="16"/>
  <c r="CZ781" i="16"/>
  <c r="CZ48" i="16"/>
  <c r="CZ801" i="16"/>
  <c r="CZ385" i="16"/>
  <c r="CZ449" i="16"/>
  <c r="CZ513" i="16"/>
  <c r="CZ19" i="16"/>
  <c r="CZ141" i="16"/>
  <c r="CZ246" i="16"/>
  <c r="CZ316" i="16"/>
  <c r="CZ332" i="16"/>
  <c r="CZ346" i="16"/>
  <c r="CZ368" i="16"/>
  <c r="CZ388" i="16"/>
  <c r="CZ412" i="16"/>
  <c r="CZ436" i="16"/>
  <c r="CZ456" i="16"/>
  <c r="CZ476" i="16"/>
  <c r="CZ504" i="16"/>
  <c r="CZ518" i="16"/>
  <c r="CZ548" i="16"/>
  <c r="CZ10" i="16"/>
  <c r="CZ87" i="16"/>
  <c r="CZ520" i="16"/>
  <c r="CZ124" i="16"/>
  <c r="CZ309" i="16"/>
  <c r="CZ572" i="16"/>
  <c r="CZ582" i="16"/>
  <c r="CZ594" i="16"/>
  <c r="CZ604" i="16"/>
  <c r="CZ614" i="16"/>
  <c r="CZ626" i="16"/>
  <c r="CZ636" i="16"/>
  <c r="CZ646" i="16"/>
  <c r="CZ658" i="16"/>
  <c r="CZ668" i="16"/>
  <c r="CZ678" i="16"/>
  <c r="CZ688" i="16"/>
  <c r="CZ698" i="16"/>
  <c r="CZ708" i="16"/>
  <c r="CZ720" i="16"/>
  <c r="CZ730" i="16"/>
  <c r="CZ740" i="16"/>
  <c r="CZ752" i="16"/>
  <c r="CZ762" i="16"/>
  <c r="CZ794" i="16"/>
  <c r="CZ808" i="16"/>
  <c r="CZ26" i="16"/>
  <c r="CZ62" i="16"/>
  <c r="CZ118" i="16"/>
  <c r="CZ191" i="16"/>
  <c r="CZ266" i="16"/>
  <c r="CZ521" i="16"/>
  <c r="CZ593" i="16"/>
  <c r="CZ637" i="16"/>
  <c r="CZ701" i="16"/>
  <c r="CZ757" i="16"/>
  <c r="CZ127" i="16"/>
  <c r="CZ97" i="16"/>
  <c r="CZ190" i="16"/>
  <c r="CZ809" i="16"/>
  <c r="CZ425" i="16"/>
  <c r="CZ489" i="16"/>
  <c r="CZ145" i="16"/>
  <c r="CZ222" i="16"/>
  <c r="CZ505" i="16"/>
  <c r="CZ68" i="16"/>
  <c r="CZ228" i="16"/>
  <c r="CZ250" i="16"/>
  <c r="CZ306" i="16"/>
  <c r="CZ406" i="16"/>
  <c r="CZ488" i="16"/>
  <c r="CZ112" i="16"/>
  <c r="CZ227" i="16"/>
  <c r="CZ600" i="16"/>
  <c r="CZ680" i="16"/>
  <c r="CZ766" i="16"/>
  <c r="CZ776" i="16"/>
  <c r="CZ148" i="16"/>
  <c r="CZ284" i="16"/>
  <c r="CZ384" i="16"/>
  <c r="CZ496" i="16"/>
  <c r="CZ546" i="16"/>
  <c r="CZ675" i="16"/>
  <c r="CZ91" i="16"/>
  <c r="CZ273" i="16"/>
  <c r="CZ242" i="16"/>
  <c r="CZ366" i="16"/>
  <c r="CZ717" i="16"/>
  <c r="CZ69" i="16"/>
  <c r="CZ232" i="16"/>
  <c r="CZ421" i="16"/>
  <c r="CZ199" i="16"/>
  <c r="CZ176" i="16"/>
  <c r="CZ376" i="16"/>
  <c r="CZ815" i="16"/>
  <c r="CZ259" i="16"/>
  <c r="CZ361" i="16"/>
  <c r="CZ81" i="16"/>
  <c r="CZ347" i="16"/>
  <c r="CZ311" i="16"/>
  <c r="CZ298" i="16"/>
  <c r="CZ328" i="16"/>
  <c r="CZ362" i="16"/>
  <c r="CZ394" i="16"/>
  <c r="CZ418" i="16"/>
  <c r="CZ442" i="16"/>
  <c r="CZ468" i="16"/>
  <c r="CZ492" i="16"/>
  <c r="CZ542" i="16"/>
  <c r="CZ774" i="16"/>
  <c r="CZ89" i="16"/>
  <c r="CZ293" i="16"/>
  <c r="CZ357" i="16"/>
  <c r="CZ592" i="16"/>
  <c r="CZ624" i="16"/>
  <c r="CZ656" i="16"/>
  <c r="CZ694" i="16"/>
  <c r="CZ726" i="16"/>
  <c r="CZ758" i="16"/>
  <c r="CZ798" i="16"/>
  <c r="CZ816" i="16"/>
  <c r="CZ150" i="16"/>
  <c r="CZ782" i="16"/>
  <c r="CZ174" i="16"/>
  <c r="CZ231" i="16"/>
  <c r="CZ278" i="16"/>
  <c r="CZ338" i="16"/>
  <c r="CZ408" i="16"/>
  <c r="CZ474" i="16"/>
  <c r="CZ514" i="16"/>
  <c r="CZ540" i="16"/>
  <c r="CZ663" i="16"/>
  <c r="CZ679" i="16"/>
  <c r="CZ735" i="16"/>
  <c r="CZ46" i="16"/>
  <c r="CZ114" i="16"/>
  <c r="CZ253" i="16"/>
  <c r="CZ269" i="16"/>
  <c r="CZ285" i="16"/>
  <c r="CZ337" i="16"/>
  <c r="CZ528" i="16"/>
  <c r="CZ214" i="16"/>
  <c r="CZ290" i="16"/>
  <c r="CZ669" i="16"/>
  <c r="CZ729" i="16"/>
  <c r="CZ173" i="16"/>
  <c r="CZ100" i="16"/>
  <c r="CZ177" i="16"/>
  <c r="CZ32" i="16"/>
  <c r="CZ189" i="16"/>
  <c r="CZ405" i="16"/>
  <c r="CZ469" i="16"/>
  <c r="CZ533" i="16"/>
  <c r="CZ171" i="16"/>
  <c r="CZ9" i="16"/>
  <c r="CZ39" i="16"/>
  <c r="CZ67" i="16"/>
  <c r="CZ88" i="16"/>
  <c r="CZ178" i="16"/>
  <c r="CZ229" i="16"/>
  <c r="CZ304" i="16"/>
  <c r="CZ390" i="16"/>
  <c r="CZ420" i="16"/>
  <c r="CZ466" i="16"/>
  <c r="CZ510" i="16"/>
  <c r="CZ560" i="16"/>
  <c r="CZ615" i="16"/>
  <c r="CZ799" i="16"/>
  <c r="CZ59" i="16"/>
  <c r="CZ116" i="16"/>
  <c r="CZ247" i="16"/>
  <c r="CZ263" i="16"/>
  <c r="CZ279" i="16"/>
  <c r="CZ321" i="16"/>
  <c r="CZ524" i="16"/>
  <c r="CZ786" i="16"/>
  <c r="CZ473" i="16"/>
  <c r="CZ107" i="16"/>
  <c r="CZ359" i="16"/>
  <c r="CZ324" i="16"/>
  <c r="CZ424" i="16"/>
  <c r="CZ470" i="16"/>
  <c r="CZ50" i="16"/>
  <c r="CZ365" i="16"/>
  <c r="CZ616" i="16"/>
  <c r="CZ702" i="16"/>
  <c r="CZ792" i="16"/>
  <c r="CZ18" i="16"/>
  <c r="CZ180" i="16"/>
  <c r="CZ296" i="16"/>
  <c r="CZ458" i="16"/>
  <c r="CZ791" i="16"/>
  <c r="CZ265" i="16"/>
  <c r="CZ345" i="16"/>
  <c r="CZ342" i="16"/>
  <c r="CZ737" i="16"/>
  <c r="CZ24" i="16"/>
  <c r="CZ202" i="16"/>
  <c r="CZ94" i="16"/>
  <c r="CZ453" i="16"/>
  <c r="CZ41" i="16"/>
  <c r="CZ65" i="16"/>
  <c r="CZ356" i="16"/>
  <c r="CZ454" i="16"/>
  <c r="CZ611" i="16"/>
  <c r="CZ795" i="16"/>
  <c r="CZ267" i="16"/>
  <c r="CZ526" i="16"/>
  <c r="CZ120" i="16"/>
  <c r="CZ775" i="16"/>
  <c r="CZ363" i="16"/>
  <c r="CZ371" i="16"/>
  <c r="AO826" i="15"/>
  <c r="AO820" i="15"/>
  <c r="BO84" i="16"/>
  <c r="AW84" i="16"/>
  <c r="AN95" i="16"/>
  <c r="CF95" i="16"/>
  <c r="AN530" i="16"/>
  <c r="CF530" i="16"/>
  <c r="AN142" i="16"/>
  <c r="CF142" i="16"/>
  <c r="AN219" i="16"/>
  <c r="CF219" i="16"/>
  <c r="AN136" i="16"/>
  <c r="CF136" i="16"/>
  <c r="AN96" i="16"/>
  <c r="CF96" i="16"/>
  <c r="AN210" i="16"/>
  <c r="CF210" i="16"/>
  <c r="AN113" i="16"/>
  <c r="CF113" i="16"/>
  <c r="AN234" i="16"/>
  <c r="CF234" i="16"/>
  <c r="AN230" i="16"/>
  <c r="CF230" i="16"/>
  <c r="AN184" i="16"/>
  <c r="CF184" i="16"/>
  <c r="AN225" i="16"/>
  <c r="CF225" i="16"/>
  <c r="AN187" i="16"/>
  <c r="CF187" i="16"/>
  <c r="AN217" i="16"/>
  <c r="CF217" i="16"/>
  <c r="AX84" i="15"/>
  <c r="CG83" i="16" s="1"/>
  <c r="BO86" i="16"/>
  <c r="AW86" i="16"/>
  <c r="AN109" i="16"/>
  <c r="CF109" i="16"/>
  <c r="AN237" i="16"/>
  <c r="CF237" i="16"/>
  <c r="AN218" i="16"/>
  <c r="CF218" i="16"/>
  <c r="AN183" i="16"/>
  <c r="CF183" i="16"/>
  <c r="AN216" i="16"/>
  <c r="CF216" i="16"/>
  <c r="B9" i="15"/>
  <c r="B7" i="11" s="1"/>
  <c r="B7" i="16"/>
  <c r="A781" i="15"/>
  <c r="AJ781" i="15" s="1"/>
  <c r="A782" i="15"/>
  <c r="AJ782" i="15" s="1"/>
  <c r="A783" i="15"/>
  <c r="AJ783" i="15" s="1"/>
  <c r="A784" i="15"/>
  <c r="AJ784" i="15" s="1"/>
  <c r="A785" i="15"/>
  <c r="AJ785" i="15" s="1"/>
  <c r="A786" i="15"/>
  <c r="AJ786" i="15" s="1"/>
  <c r="A787" i="15"/>
  <c r="AJ787" i="15" s="1"/>
  <c r="A788" i="15"/>
  <c r="AJ788" i="15" s="1"/>
  <c r="A789" i="15"/>
  <c r="AJ789" i="15" s="1"/>
  <c r="A790" i="15"/>
  <c r="AJ790" i="15" s="1"/>
  <c r="A791" i="15"/>
  <c r="AJ791" i="15" s="1"/>
  <c r="A792" i="15"/>
  <c r="AJ792" i="15" s="1"/>
  <c r="A793" i="15"/>
  <c r="AJ793" i="15" s="1"/>
  <c r="A794" i="15"/>
  <c r="AJ794" i="15" s="1"/>
  <c r="A795" i="15"/>
  <c r="AJ795" i="15" s="1"/>
  <c r="A796" i="15"/>
  <c r="AJ796" i="15" s="1"/>
  <c r="A797" i="15"/>
  <c r="AJ797" i="15" s="1"/>
  <c r="A798" i="15"/>
  <c r="AJ798" i="15" s="1"/>
  <c r="A799" i="15"/>
  <c r="AJ799" i="15" s="1"/>
  <c r="A800" i="15"/>
  <c r="AJ800" i="15" s="1"/>
  <c r="A801" i="15"/>
  <c r="AJ801" i="15" s="1"/>
  <c r="A802" i="15"/>
  <c r="AJ802" i="15" s="1"/>
  <c r="A803" i="15"/>
  <c r="AJ803" i="15" s="1"/>
  <c r="A804" i="15"/>
  <c r="AJ804" i="15" s="1"/>
  <c r="A805" i="15"/>
  <c r="AJ805" i="15" s="1"/>
  <c r="A806" i="15"/>
  <c r="AJ806" i="15" s="1"/>
  <c r="A807" i="15"/>
  <c r="AJ807" i="15" s="1"/>
  <c r="A808" i="15"/>
  <c r="AJ808" i="15" s="1"/>
  <c r="A809" i="15"/>
  <c r="AJ809" i="15" s="1"/>
  <c r="A810" i="15"/>
  <c r="AJ810" i="15" s="1"/>
  <c r="A811" i="15"/>
  <c r="AJ811" i="15" s="1"/>
  <c r="A812" i="15"/>
  <c r="AJ812" i="15" s="1"/>
  <c r="A813" i="15"/>
  <c r="AJ813" i="15" s="1"/>
  <c r="A814" i="15"/>
  <c r="AJ814" i="15" s="1"/>
  <c r="A815" i="15"/>
  <c r="AJ815" i="15" s="1"/>
  <c r="A816" i="15"/>
  <c r="AJ816" i="15" s="1"/>
  <c r="A817" i="15"/>
  <c r="AJ817" i="15" s="1"/>
  <c r="A818" i="15"/>
  <c r="AJ818" i="15" s="1"/>
  <c r="A819" i="15"/>
  <c r="AJ819" i="15" s="1"/>
  <c r="CG820" i="15" l="1"/>
  <c r="CH84" i="15"/>
  <c r="CH820" i="15" s="1"/>
  <c r="CE820" i="15"/>
  <c r="AX143" i="15"/>
  <c r="CG142" i="16" s="1"/>
  <c r="AX96" i="15"/>
  <c r="CG95" i="16" s="1"/>
  <c r="AX226" i="15"/>
  <c r="CG225" i="16" s="1"/>
  <c r="AX114" i="15"/>
  <c r="CG113" i="16" s="1"/>
  <c r="AX184" i="15"/>
  <c r="CG183" i="16" s="1"/>
  <c r="AX238" i="15"/>
  <c r="CG237" i="16" s="1"/>
  <c r="AX220" i="15"/>
  <c r="CG219" i="16" s="1"/>
  <c r="AX531" i="15"/>
  <c r="CG530" i="16" s="1"/>
  <c r="AX217" i="15"/>
  <c r="CG216" i="16" s="1"/>
  <c r="AX219" i="15"/>
  <c r="CG218" i="16" s="1"/>
  <c r="AX110" i="15"/>
  <c r="CG109" i="16" s="1"/>
  <c r="AX218" i="15"/>
  <c r="CG217" i="16" s="1"/>
  <c r="AX231" i="15"/>
  <c r="CG230" i="16" s="1"/>
  <c r="AX97" i="15"/>
  <c r="CG96" i="16" s="1"/>
  <c r="AX188" i="15"/>
  <c r="CG187" i="16" s="1"/>
  <c r="AX185" i="15"/>
  <c r="CG184" i="16" s="1"/>
  <c r="AX235" i="15"/>
  <c r="CG234" i="16" s="1"/>
  <c r="AX211" i="15"/>
  <c r="CG210" i="16" s="1"/>
  <c r="AX137" i="15"/>
  <c r="CG136" i="16" s="1"/>
  <c r="BX826" i="15"/>
  <c r="BX827" i="15" s="1"/>
  <c r="AN827" i="16"/>
  <c r="CZ130" i="16"/>
  <c r="CZ102" i="16"/>
  <c r="BP86" i="16"/>
  <c r="CY86" i="16"/>
  <c r="BP84" i="16"/>
  <c r="CY84" i="16"/>
  <c r="AN824" i="16"/>
  <c r="AN819" i="16"/>
  <c r="CZ105" i="16"/>
  <c r="CZ101" i="16"/>
  <c r="CZ771" i="16"/>
  <c r="CZ104" i="16"/>
  <c r="AV819" i="16"/>
  <c r="CF824" i="16" s="1"/>
  <c r="AV824" i="16"/>
  <c r="AW826" i="15"/>
  <c r="AO827" i="15"/>
  <c r="AW820" i="15"/>
  <c r="J11" i="17" s="1"/>
  <c r="AI813" i="16"/>
  <c r="AU814" i="15"/>
  <c r="AI805" i="16"/>
  <c r="AU806" i="15"/>
  <c r="AI797" i="16"/>
  <c r="AU798" i="15"/>
  <c r="AI789" i="16"/>
  <c r="AU790" i="15"/>
  <c r="AI781" i="16"/>
  <c r="AU782" i="15"/>
  <c r="BO95" i="16"/>
  <c r="AW95" i="16"/>
  <c r="AI812" i="16"/>
  <c r="AU813" i="15"/>
  <c r="AI800" i="16"/>
  <c r="AU801" i="15"/>
  <c r="AI792" i="16"/>
  <c r="AU793" i="15"/>
  <c r="AI784" i="16"/>
  <c r="AU785" i="15"/>
  <c r="AW183" i="16"/>
  <c r="BO183" i="16"/>
  <c r="AW225" i="16"/>
  <c r="BO225" i="16"/>
  <c r="BO210" i="16"/>
  <c r="AW210" i="16"/>
  <c r="AI815" i="16"/>
  <c r="AU816" i="15"/>
  <c r="AI799" i="16"/>
  <c r="AU800" i="15"/>
  <c r="AI783" i="16"/>
  <c r="AU784" i="15"/>
  <c r="BO83" i="16"/>
  <c r="AW83" i="16"/>
  <c r="AW219" i="16"/>
  <c r="BO219" i="16"/>
  <c r="BO530" i="16"/>
  <c r="AW530" i="16"/>
  <c r="AI817" i="16"/>
  <c r="AU818" i="15"/>
  <c r="AI809" i="16"/>
  <c r="AU810" i="15"/>
  <c r="AI801" i="16"/>
  <c r="AU802" i="15"/>
  <c r="AI793" i="16"/>
  <c r="AU794" i="15"/>
  <c r="AI785" i="16"/>
  <c r="AU786" i="15"/>
  <c r="AW142" i="16"/>
  <c r="BO142" i="16"/>
  <c r="AI816" i="16"/>
  <c r="AU817" i="15"/>
  <c r="AI808" i="16"/>
  <c r="AU809" i="15"/>
  <c r="AI804" i="16"/>
  <c r="AU805" i="15"/>
  <c r="AI796" i="16"/>
  <c r="AU797" i="15"/>
  <c r="AI788" i="16"/>
  <c r="AU789" i="15"/>
  <c r="AI780" i="16"/>
  <c r="AU781" i="15"/>
  <c r="BO237" i="16"/>
  <c r="AW237" i="16"/>
  <c r="AW217" i="16"/>
  <c r="BO217" i="16"/>
  <c r="BO234" i="16"/>
  <c r="AW234" i="16"/>
  <c r="AW136" i="16"/>
  <c r="BO136" i="16"/>
  <c r="AI811" i="16"/>
  <c r="AU812" i="15"/>
  <c r="AI807" i="16"/>
  <c r="AU808" i="15"/>
  <c r="AI803" i="16"/>
  <c r="AU804" i="15"/>
  <c r="AI795" i="16"/>
  <c r="AU796" i="15"/>
  <c r="AI791" i="16"/>
  <c r="AU792" i="15"/>
  <c r="AI787" i="16"/>
  <c r="AU788" i="15"/>
  <c r="AI818" i="16"/>
  <c r="AU819" i="15"/>
  <c r="AI814" i="16"/>
  <c r="AU815" i="15"/>
  <c r="AI810" i="16"/>
  <c r="AU811" i="15"/>
  <c r="AI806" i="16"/>
  <c r="AU807" i="15"/>
  <c r="AI802" i="16"/>
  <c r="AU803" i="15"/>
  <c r="AI798" i="16"/>
  <c r="AU799" i="15"/>
  <c r="AI794" i="16"/>
  <c r="AU795" i="15"/>
  <c r="AI790" i="16"/>
  <c r="AU791" i="15"/>
  <c r="AI786" i="16"/>
  <c r="AU787" i="15"/>
  <c r="AI782" i="16"/>
  <c r="AU783" i="15"/>
  <c r="BO216" i="16"/>
  <c r="AW216" i="16"/>
  <c r="BO218" i="16"/>
  <c r="AW218" i="16"/>
  <c r="AW109" i="16"/>
  <c r="BO109" i="16"/>
  <c r="BO187" i="16"/>
  <c r="AW187" i="16"/>
  <c r="BO184" i="16"/>
  <c r="AW184" i="16"/>
  <c r="AW230" i="16"/>
  <c r="BO230" i="16"/>
  <c r="BO113" i="16"/>
  <c r="AW113" i="16"/>
  <c r="AW96" i="16"/>
  <c r="BO96" i="16"/>
  <c r="B10" i="15"/>
  <c r="B8" i="11" s="1"/>
  <c r="B8" i="16"/>
  <c r="CP84" i="15" l="1"/>
  <c r="CD802" i="16"/>
  <c r="CR802" i="16" s="1"/>
  <c r="CX802" i="16" s="1"/>
  <c r="DA802" i="16" s="1"/>
  <c r="DC802" i="16" s="1"/>
  <c r="AV803" i="15"/>
  <c r="AU802" i="16" s="1"/>
  <c r="CD791" i="16"/>
  <c r="CR791" i="16" s="1"/>
  <c r="CX791" i="16" s="1"/>
  <c r="DA791" i="16" s="1"/>
  <c r="DC791" i="16" s="1"/>
  <c r="AV792" i="15"/>
  <c r="AU791" i="16" s="1"/>
  <c r="CD811" i="16"/>
  <c r="CR811" i="16" s="1"/>
  <c r="CX811" i="16" s="1"/>
  <c r="DA811" i="16" s="1"/>
  <c r="DC811" i="16" s="1"/>
  <c r="AV812" i="15"/>
  <c r="AU811" i="16" s="1"/>
  <c r="CD804" i="16"/>
  <c r="CR804" i="16" s="1"/>
  <c r="CX804" i="16" s="1"/>
  <c r="DA804" i="16" s="1"/>
  <c r="DC804" i="16" s="1"/>
  <c r="AV805" i="15"/>
  <c r="AU804" i="16" s="1"/>
  <c r="CD785" i="16"/>
  <c r="CR785" i="16" s="1"/>
  <c r="CX785" i="16" s="1"/>
  <c r="DA785" i="16" s="1"/>
  <c r="DC785" i="16" s="1"/>
  <c r="AV786" i="15"/>
  <c r="AU785" i="16" s="1"/>
  <c r="CD817" i="16"/>
  <c r="CR817" i="16" s="1"/>
  <c r="CX817" i="16" s="1"/>
  <c r="DA817" i="16" s="1"/>
  <c r="DC817" i="16" s="1"/>
  <c r="AV818" i="15"/>
  <c r="AU817" i="16" s="1"/>
  <c r="CD783" i="16"/>
  <c r="CR783" i="16" s="1"/>
  <c r="CX783" i="16" s="1"/>
  <c r="DA783" i="16" s="1"/>
  <c r="DC783" i="16" s="1"/>
  <c r="AV784" i="15"/>
  <c r="AU783" i="16" s="1"/>
  <c r="CD789" i="16"/>
  <c r="CR789" i="16" s="1"/>
  <c r="CX789" i="16" s="1"/>
  <c r="DA789" i="16" s="1"/>
  <c r="DC789" i="16" s="1"/>
  <c r="AV790" i="15"/>
  <c r="AU789" i="16" s="1"/>
  <c r="CD786" i="16"/>
  <c r="CR786" i="16" s="1"/>
  <c r="CX786" i="16" s="1"/>
  <c r="DA786" i="16" s="1"/>
  <c r="DC786" i="16" s="1"/>
  <c r="AV787" i="15"/>
  <c r="AU786" i="16" s="1"/>
  <c r="CD810" i="16"/>
  <c r="CR810" i="16" s="1"/>
  <c r="CX810" i="16" s="1"/>
  <c r="DA810" i="16" s="1"/>
  <c r="DC810" i="16" s="1"/>
  <c r="AV811" i="15"/>
  <c r="AU810" i="16" s="1"/>
  <c r="CD803" i="16"/>
  <c r="CR803" i="16" s="1"/>
  <c r="CX803" i="16" s="1"/>
  <c r="DA803" i="16" s="1"/>
  <c r="DC803" i="16" s="1"/>
  <c r="AV804" i="15"/>
  <c r="AU803" i="16" s="1"/>
  <c r="CD788" i="16"/>
  <c r="CR788" i="16" s="1"/>
  <c r="CX788" i="16" s="1"/>
  <c r="DA788" i="16" s="1"/>
  <c r="DC788" i="16" s="1"/>
  <c r="AV789" i="15"/>
  <c r="AU788" i="16" s="1"/>
  <c r="CD816" i="16"/>
  <c r="CR816" i="16" s="1"/>
  <c r="CX816" i="16" s="1"/>
  <c r="DA816" i="16" s="1"/>
  <c r="DC816" i="16" s="1"/>
  <c r="AV817" i="15"/>
  <c r="AU816" i="16" s="1"/>
  <c r="CD801" i="16"/>
  <c r="CR801" i="16" s="1"/>
  <c r="CX801" i="16" s="1"/>
  <c r="DA801" i="16" s="1"/>
  <c r="DC801" i="16" s="1"/>
  <c r="AV802" i="15"/>
  <c r="AU801" i="16" s="1"/>
  <c r="CD815" i="16"/>
  <c r="CR815" i="16" s="1"/>
  <c r="CX815" i="16" s="1"/>
  <c r="DA815" i="16" s="1"/>
  <c r="DC815" i="16" s="1"/>
  <c r="AV816" i="15"/>
  <c r="AU815" i="16" s="1"/>
  <c r="CD784" i="16"/>
  <c r="CR784" i="16" s="1"/>
  <c r="CX784" i="16" s="1"/>
  <c r="DA784" i="16" s="1"/>
  <c r="DC784" i="16" s="1"/>
  <c r="AV785" i="15"/>
  <c r="AU784" i="16" s="1"/>
  <c r="CD800" i="16"/>
  <c r="CR800" i="16" s="1"/>
  <c r="CX800" i="16" s="1"/>
  <c r="DA800" i="16" s="1"/>
  <c r="DC800" i="16" s="1"/>
  <c r="AV801" i="15"/>
  <c r="AU800" i="16" s="1"/>
  <c r="CD805" i="16"/>
  <c r="CR805" i="16" s="1"/>
  <c r="CX805" i="16" s="1"/>
  <c r="DA805" i="16" s="1"/>
  <c r="DC805" i="16" s="1"/>
  <c r="AV806" i="15"/>
  <c r="AU805" i="16" s="1"/>
  <c r="CD794" i="16"/>
  <c r="CR794" i="16" s="1"/>
  <c r="CX794" i="16" s="1"/>
  <c r="DA794" i="16" s="1"/>
  <c r="DC794" i="16" s="1"/>
  <c r="AV795" i="15"/>
  <c r="AU794" i="16" s="1"/>
  <c r="CD782" i="16"/>
  <c r="CR782" i="16" s="1"/>
  <c r="CX782" i="16" s="1"/>
  <c r="DA782" i="16" s="1"/>
  <c r="DC782" i="16" s="1"/>
  <c r="AV783" i="15"/>
  <c r="AU782" i="16" s="1"/>
  <c r="CD798" i="16"/>
  <c r="CR798" i="16" s="1"/>
  <c r="CX798" i="16" s="1"/>
  <c r="DA798" i="16" s="1"/>
  <c r="DC798" i="16" s="1"/>
  <c r="AV799" i="15"/>
  <c r="AU798" i="16" s="1"/>
  <c r="CD814" i="16"/>
  <c r="CR814" i="16" s="1"/>
  <c r="CX814" i="16" s="1"/>
  <c r="DA814" i="16" s="1"/>
  <c r="DC814" i="16" s="1"/>
  <c r="AV815" i="15"/>
  <c r="AU814" i="16" s="1"/>
  <c r="CD807" i="16"/>
  <c r="CR807" i="16" s="1"/>
  <c r="CX807" i="16" s="1"/>
  <c r="DA807" i="16" s="1"/>
  <c r="DC807" i="16" s="1"/>
  <c r="AV808" i="15"/>
  <c r="AU807" i="16" s="1"/>
  <c r="CD796" i="16"/>
  <c r="CR796" i="16" s="1"/>
  <c r="CX796" i="16" s="1"/>
  <c r="DA796" i="16" s="1"/>
  <c r="DC796" i="16" s="1"/>
  <c r="AV797" i="15"/>
  <c r="AU796" i="16" s="1"/>
  <c r="CD793" i="16"/>
  <c r="CR793" i="16" s="1"/>
  <c r="CX793" i="16" s="1"/>
  <c r="DA793" i="16" s="1"/>
  <c r="DC793" i="16" s="1"/>
  <c r="AV794" i="15"/>
  <c r="AU793" i="16" s="1"/>
  <c r="CD818" i="16"/>
  <c r="CR818" i="16" s="1"/>
  <c r="CX818" i="16" s="1"/>
  <c r="DA818" i="16" s="1"/>
  <c r="DC818" i="16" s="1"/>
  <c r="AV819" i="15"/>
  <c r="AU818" i="16" s="1"/>
  <c r="CD790" i="16"/>
  <c r="CR790" i="16" s="1"/>
  <c r="CX790" i="16" s="1"/>
  <c r="DA790" i="16" s="1"/>
  <c r="DC790" i="16" s="1"/>
  <c r="AV791" i="15"/>
  <c r="AU790" i="16" s="1"/>
  <c r="CD806" i="16"/>
  <c r="CR806" i="16" s="1"/>
  <c r="CX806" i="16" s="1"/>
  <c r="DA806" i="16" s="1"/>
  <c r="DC806" i="16" s="1"/>
  <c r="AV807" i="15"/>
  <c r="AU806" i="16" s="1"/>
  <c r="CD787" i="16"/>
  <c r="CR787" i="16" s="1"/>
  <c r="CX787" i="16" s="1"/>
  <c r="DA787" i="16" s="1"/>
  <c r="DC787" i="16" s="1"/>
  <c r="AV788" i="15"/>
  <c r="AU787" i="16" s="1"/>
  <c r="CD795" i="16"/>
  <c r="CR795" i="16" s="1"/>
  <c r="CX795" i="16" s="1"/>
  <c r="DA795" i="16" s="1"/>
  <c r="DC795" i="16" s="1"/>
  <c r="AV796" i="15"/>
  <c r="AU795" i="16" s="1"/>
  <c r="CD780" i="16"/>
  <c r="CR780" i="16" s="1"/>
  <c r="CX780" i="16" s="1"/>
  <c r="DA780" i="16" s="1"/>
  <c r="DC780" i="16" s="1"/>
  <c r="AV781" i="15"/>
  <c r="AU780" i="16" s="1"/>
  <c r="CD808" i="16"/>
  <c r="CR808" i="16" s="1"/>
  <c r="CX808" i="16" s="1"/>
  <c r="DA808" i="16" s="1"/>
  <c r="DC808" i="16" s="1"/>
  <c r="AV809" i="15"/>
  <c r="AU808" i="16" s="1"/>
  <c r="CD809" i="16"/>
  <c r="CR809" i="16" s="1"/>
  <c r="CX809" i="16" s="1"/>
  <c r="DA809" i="16" s="1"/>
  <c r="DC809" i="16" s="1"/>
  <c r="AV810" i="15"/>
  <c r="AU809" i="16" s="1"/>
  <c r="CD799" i="16"/>
  <c r="CR799" i="16" s="1"/>
  <c r="CX799" i="16" s="1"/>
  <c r="DA799" i="16" s="1"/>
  <c r="DC799" i="16" s="1"/>
  <c r="AV800" i="15"/>
  <c r="AU799" i="16" s="1"/>
  <c r="CD792" i="16"/>
  <c r="CR792" i="16" s="1"/>
  <c r="CX792" i="16" s="1"/>
  <c r="DA792" i="16" s="1"/>
  <c r="DC792" i="16" s="1"/>
  <c r="AV793" i="15"/>
  <c r="AU792" i="16" s="1"/>
  <c r="CD812" i="16"/>
  <c r="CR812" i="16" s="1"/>
  <c r="CX812" i="16" s="1"/>
  <c r="DA812" i="16" s="1"/>
  <c r="DC812" i="16" s="1"/>
  <c r="AV813" i="15"/>
  <c r="AU812" i="16" s="1"/>
  <c r="CD781" i="16"/>
  <c r="CR781" i="16" s="1"/>
  <c r="CX781" i="16" s="1"/>
  <c r="DA781" i="16" s="1"/>
  <c r="DC781" i="16" s="1"/>
  <c r="AV782" i="15"/>
  <c r="AU781" i="16" s="1"/>
  <c r="CD797" i="16"/>
  <c r="CR797" i="16" s="1"/>
  <c r="CX797" i="16" s="1"/>
  <c r="DA797" i="16" s="1"/>
  <c r="DC797" i="16" s="1"/>
  <c r="AV798" i="15"/>
  <c r="AU797" i="16" s="1"/>
  <c r="CD813" i="16"/>
  <c r="CR813" i="16" s="1"/>
  <c r="CX813" i="16" s="1"/>
  <c r="DA813" i="16" s="1"/>
  <c r="DC813" i="16" s="1"/>
  <c r="AV814" i="15"/>
  <c r="AU813" i="16" s="1"/>
  <c r="AX826" i="15"/>
  <c r="AX820" i="15"/>
  <c r="AW827" i="16" s="1"/>
  <c r="DF807" i="16"/>
  <c r="CF819" i="16"/>
  <c r="CF825" i="16" s="1"/>
  <c r="DE786" i="16"/>
  <c r="DF786" i="16"/>
  <c r="DF794" i="16"/>
  <c r="DF802" i="16"/>
  <c r="DE802" i="16"/>
  <c r="DE810" i="16"/>
  <c r="DF791" i="16"/>
  <c r="DE791" i="16"/>
  <c r="DE803" i="16"/>
  <c r="DE811" i="16"/>
  <c r="DF811" i="16"/>
  <c r="DF788" i="16"/>
  <c r="DE804" i="16"/>
  <c r="DF804" i="16"/>
  <c r="DE816" i="16"/>
  <c r="DE785" i="16"/>
  <c r="DF785" i="16"/>
  <c r="DF801" i="16"/>
  <c r="DF817" i="16"/>
  <c r="DE817" i="16"/>
  <c r="DE783" i="16"/>
  <c r="DF783" i="16"/>
  <c r="DE815" i="16"/>
  <c r="DF815" i="16"/>
  <c r="DF784" i="16"/>
  <c r="DF800" i="16"/>
  <c r="DE800" i="16"/>
  <c r="DF789" i="16"/>
  <c r="DE789" i="16"/>
  <c r="DF805" i="16"/>
  <c r="DE805" i="16"/>
  <c r="CF826" i="15"/>
  <c r="CF827" i="15" s="1"/>
  <c r="AV827" i="16"/>
  <c r="AV828" i="16" s="1"/>
  <c r="CY83" i="16"/>
  <c r="CZ83" i="16" s="1"/>
  <c r="BO824" i="16"/>
  <c r="BP230" i="16"/>
  <c r="CY230" i="16"/>
  <c r="BP234" i="16"/>
  <c r="CY234" i="16"/>
  <c r="BP95" i="16"/>
  <c r="CY95" i="16"/>
  <c r="BP187" i="16"/>
  <c r="CY187" i="16"/>
  <c r="BP136" i="16"/>
  <c r="CY136" i="16"/>
  <c r="BP217" i="16"/>
  <c r="CY217" i="16"/>
  <c r="BP142" i="16"/>
  <c r="CY142" i="16"/>
  <c r="BP183" i="16"/>
  <c r="CY183" i="16"/>
  <c r="BP96" i="16"/>
  <c r="CY96" i="16"/>
  <c r="BP216" i="16"/>
  <c r="CY216" i="16"/>
  <c r="BP237" i="16"/>
  <c r="CY237" i="16"/>
  <c r="CZ84" i="16"/>
  <c r="BP218" i="16"/>
  <c r="CY218" i="16"/>
  <c r="BP530" i="16"/>
  <c r="CY530" i="16"/>
  <c r="BP210" i="16"/>
  <c r="CY210" i="16"/>
  <c r="AN828" i="16"/>
  <c r="AN825" i="16"/>
  <c r="CZ86" i="16"/>
  <c r="BP113" i="16"/>
  <c r="CY113" i="16"/>
  <c r="BP184" i="16"/>
  <c r="CY184" i="16"/>
  <c r="BP109" i="16"/>
  <c r="CY109" i="16"/>
  <c r="BP219" i="16"/>
  <c r="CY219" i="16"/>
  <c r="BP225" i="16"/>
  <c r="CY225" i="16"/>
  <c r="BO819" i="16"/>
  <c r="AV825" i="16"/>
  <c r="AW824" i="16"/>
  <c r="AW819" i="16"/>
  <c r="CG824" i="16" s="1"/>
  <c r="AW827" i="15"/>
  <c r="AT788" i="16"/>
  <c r="BH788" i="16"/>
  <c r="BN788" i="16" s="1"/>
  <c r="AT804" i="16"/>
  <c r="BH804" i="16"/>
  <c r="BN804" i="16" s="1"/>
  <c r="AT816" i="16"/>
  <c r="AX816" i="16" s="1"/>
  <c r="BF816" i="16" s="1"/>
  <c r="BG816" i="16" s="1"/>
  <c r="BH816" i="16"/>
  <c r="BN816" i="16" s="1"/>
  <c r="BH785" i="16"/>
  <c r="BN785" i="16" s="1"/>
  <c r="AT785" i="16"/>
  <c r="AX785" i="16" s="1"/>
  <c r="BF785" i="16" s="1"/>
  <c r="BG785" i="16" s="1"/>
  <c r="AT801" i="16"/>
  <c r="BH801" i="16"/>
  <c r="BN801" i="16" s="1"/>
  <c r="AT817" i="16"/>
  <c r="BH817" i="16"/>
  <c r="BN817" i="16" s="1"/>
  <c r="BQ817" i="16" s="1"/>
  <c r="BP83" i="16"/>
  <c r="BH782" i="16"/>
  <c r="BN782" i="16" s="1"/>
  <c r="AT782" i="16"/>
  <c r="AT790" i="16"/>
  <c r="AX790" i="16" s="1"/>
  <c r="BF790" i="16" s="1"/>
  <c r="BG790" i="16" s="1"/>
  <c r="BH790" i="16"/>
  <c r="BN790" i="16" s="1"/>
  <c r="AT798" i="16"/>
  <c r="AX798" i="16" s="1"/>
  <c r="BF798" i="16" s="1"/>
  <c r="BG798" i="16" s="1"/>
  <c r="BH798" i="16"/>
  <c r="BN798" i="16" s="1"/>
  <c r="AT806" i="16"/>
  <c r="BH806" i="16"/>
  <c r="BN806" i="16" s="1"/>
  <c r="AT814" i="16"/>
  <c r="BH814" i="16"/>
  <c r="BN814" i="16" s="1"/>
  <c r="BH787" i="16"/>
  <c r="BN787" i="16" s="1"/>
  <c r="AT787" i="16"/>
  <c r="AX787" i="16" s="1"/>
  <c r="BF787" i="16" s="1"/>
  <c r="BG787" i="16" s="1"/>
  <c r="BH795" i="16"/>
  <c r="BN795" i="16" s="1"/>
  <c r="AT795" i="16"/>
  <c r="BH807" i="16"/>
  <c r="BN807" i="16" s="1"/>
  <c r="AT807" i="16"/>
  <c r="AX807" i="16" s="1"/>
  <c r="BF807" i="16" s="1"/>
  <c r="BG807" i="16" s="1"/>
  <c r="BH799" i="16"/>
  <c r="BN799" i="16" s="1"/>
  <c r="AT799" i="16"/>
  <c r="AT784" i="16"/>
  <c r="BH784" i="16"/>
  <c r="BN784" i="16" s="1"/>
  <c r="BH800" i="16"/>
  <c r="BN800" i="16" s="1"/>
  <c r="AT800" i="16"/>
  <c r="AX800" i="16" s="1"/>
  <c r="BF800" i="16" s="1"/>
  <c r="BG800" i="16" s="1"/>
  <c r="BH789" i="16"/>
  <c r="BN789" i="16" s="1"/>
  <c r="AT789" i="16"/>
  <c r="BH805" i="16"/>
  <c r="BN805" i="16" s="1"/>
  <c r="AT805" i="16"/>
  <c r="AT780" i="16"/>
  <c r="AX780" i="16" s="1"/>
  <c r="BF780" i="16" s="1"/>
  <c r="BG780" i="16" s="1"/>
  <c r="BH780" i="16"/>
  <c r="BN780" i="16" s="1"/>
  <c r="BH796" i="16"/>
  <c r="BN796" i="16" s="1"/>
  <c r="AT796" i="16"/>
  <c r="AT808" i="16"/>
  <c r="BH808" i="16"/>
  <c r="BN808" i="16" s="1"/>
  <c r="AT793" i="16"/>
  <c r="AX793" i="16" s="1"/>
  <c r="BF793" i="16" s="1"/>
  <c r="BG793" i="16" s="1"/>
  <c r="BH793" i="16"/>
  <c r="BN793" i="16" s="1"/>
  <c r="AT809" i="16"/>
  <c r="AX809" i="16" s="1"/>
  <c r="BF809" i="16" s="1"/>
  <c r="BG809" i="16" s="1"/>
  <c r="BH809" i="16"/>
  <c r="BN809" i="16" s="1"/>
  <c r="BH786" i="16"/>
  <c r="BN786" i="16" s="1"/>
  <c r="AT786" i="16"/>
  <c r="AX786" i="16" s="1"/>
  <c r="BF786" i="16" s="1"/>
  <c r="BG786" i="16" s="1"/>
  <c r="BH794" i="16"/>
  <c r="BN794" i="16" s="1"/>
  <c r="AT794" i="16"/>
  <c r="AX794" i="16" s="1"/>
  <c r="BF794" i="16" s="1"/>
  <c r="BG794" i="16" s="1"/>
  <c r="BH802" i="16"/>
  <c r="BN802" i="16" s="1"/>
  <c r="AT802" i="16"/>
  <c r="AX802" i="16" s="1"/>
  <c r="BF802" i="16" s="1"/>
  <c r="BG802" i="16" s="1"/>
  <c r="BH810" i="16"/>
  <c r="BN810" i="16" s="1"/>
  <c r="AT810" i="16"/>
  <c r="BH818" i="16"/>
  <c r="BN818" i="16" s="1"/>
  <c r="AT818" i="16"/>
  <c r="BH791" i="16"/>
  <c r="BN791" i="16" s="1"/>
  <c r="AT791" i="16"/>
  <c r="AT803" i="16"/>
  <c r="AX803" i="16" s="1"/>
  <c r="BF803" i="16" s="1"/>
  <c r="BG803" i="16" s="1"/>
  <c r="BH803" i="16"/>
  <c r="BN803" i="16" s="1"/>
  <c r="BH811" i="16"/>
  <c r="BN811" i="16" s="1"/>
  <c r="AT811" i="16"/>
  <c r="AX811" i="16" s="1"/>
  <c r="BF811" i="16" s="1"/>
  <c r="BG811" i="16" s="1"/>
  <c r="BH783" i="16"/>
  <c r="BN783" i="16" s="1"/>
  <c r="AT783" i="16"/>
  <c r="AX783" i="16" s="1"/>
  <c r="BF783" i="16" s="1"/>
  <c r="BG783" i="16" s="1"/>
  <c r="BH815" i="16"/>
  <c r="BN815" i="16" s="1"/>
  <c r="AT815" i="16"/>
  <c r="AX815" i="16" s="1"/>
  <c r="BF815" i="16" s="1"/>
  <c r="BG815" i="16" s="1"/>
  <c r="AT792" i="16"/>
  <c r="AX792" i="16" s="1"/>
  <c r="BF792" i="16" s="1"/>
  <c r="BG792" i="16" s="1"/>
  <c r="BH792" i="16"/>
  <c r="BN792" i="16" s="1"/>
  <c r="AT812" i="16"/>
  <c r="BH812" i="16"/>
  <c r="BN812" i="16" s="1"/>
  <c r="BH781" i="16"/>
  <c r="BN781" i="16" s="1"/>
  <c r="AT781" i="16"/>
  <c r="AX781" i="16" s="1"/>
  <c r="BF781" i="16" s="1"/>
  <c r="BG781" i="16" s="1"/>
  <c r="AT797" i="16"/>
  <c r="BH797" i="16"/>
  <c r="BN797" i="16" s="1"/>
  <c r="AT813" i="16"/>
  <c r="AX813" i="16" s="1"/>
  <c r="BF813" i="16" s="1"/>
  <c r="BG813" i="16" s="1"/>
  <c r="BH813" i="16"/>
  <c r="BN813" i="16" s="1"/>
  <c r="B11" i="15"/>
  <c r="B9" i="11" s="1"/>
  <c r="B9" i="16"/>
  <c r="A776" i="15"/>
  <c r="AJ776" i="15" s="1"/>
  <c r="A777" i="15"/>
  <c r="AJ777" i="15" s="1"/>
  <c r="A778" i="15"/>
  <c r="AJ778" i="15" s="1"/>
  <c r="A779" i="15"/>
  <c r="AJ779" i="15" s="1"/>
  <c r="A780" i="15"/>
  <c r="AJ780" i="15" s="1"/>
  <c r="CQ84" i="15" l="1"/>
  <c r="CQ820" i="15" s="1"/>
  <c r="CP820" i="15"/>
  <c r="DE784" i="16"/>
  <c r="DE801" i="16"/>
  <c r="DF816" i="16"/>
  <c r="DG816" i="16" s="1"/>
  <c r="DI816" i="16" s="1"/>
  <c r="DE788" i="16"/>
  <c r="DF803" i="16"/>
  <c r="DF810" i="16"/>
  <c r="DE794" i="16"/>
  <c r="DE793" i="16"/>
  <c r="DE782" i="16"/>
  <c r="DE818" i="16"/>
  <c r="DE795" i="16"/>
  <c r="DF793" i="16"/>
  <c r="DE787" i="16"/>
  <c r="DE781" i="16"/>
  <c r="DF808" i="16"/>
  <c r="DE806" i="16"/>
  <c r="DE799" i="16"/>
  <c r="DE812" i="16"/>
  <c r="DE780" i="16"/>
  <c r="DF806" i="16"/>
  <c r="AX818" i="16"/>
  <c r="BF818" i="16" s="1"/>
  <c r="BG818" i="16" s="1"/>
  <c r="AX796" i="16"/>
  <c r="BF796" i="16" s="1"/>
  <c r="BG796" i="16" s="1"/>
  <c r="AX805" i="16"/>
  <c r="BF805" i="16" s="1"/>
  <c r="BG805" i="16" s="1"/>
  <c r="AX799" i="16"/>
  <c r="BF799" i="16" s="1"/>
  <c r="BG799" i="16" s="1"/>
  <c r="AX795" i="16"/>
  <c r="BF795" i="16" s="1"/>
  <c r="BG795" i="16" s="1"/>
  <c r="AX782" i="16"/>
  <c r="BF782" i="16" s="1"/>
  <c r="BG782" i="16" s="1"/>
  <c r="AX817" i="16"/>
  <c r="BF817" i="16" s="1"/>
  <c r="BG817" i="16" s="1"/>
  <c r="AX804" i="16"/>
  <c r="BF804" i="16" s="1"/>
  <c r="BG804" i="16" s="1"/>
  <c r="AX814" i="16"/>
  <c r="BF814" i="16" s="1"/>
  <c r="BG814" i="16" s="1"/>
  <c r="AX791" i="16"/>
  <c r="BF791" i="16" s="1"/>
  <c r="BG791" i="16" s="1"/>
  <c r="AX810" i="16"/>
  <c r="BF810" i="16" s="1"/>
  <c r="BG810" i="16" s="1"/>
  <c r="AX789" i="16"/>
  <c r="BF789" i="16" s="1"/>
  <c r="BG789" i="16" s="1"/>
  <c r="AX801" i="16"/>
  <c r="BF801" i="16" s="1"/>
  <c r="BG801" i="16" s="1"/>
  <c r="AX788" i="16"/>
  <c r="BF788" i="16" s="1"/>
  <c r="BG788" i="16" s="1"/>
  <c r="DF813" i="16"/>
  <c r="AX797" i="16"/>
  <c r="BF797" i="16" s="1"/>
  <c r="BG797" i="16" s="1"/>
  <c r="AX812" i="16"/>
  <c r="BF812" i="16" s="1"/>
  <c r="BG812" i="16" s="1"/>
  <c r="AX808" i="16"/>
  <c r="BF808" i="16" s="1"/>
  <c r="BG808" i="16" s="1"/>
  <c r="AX784" i="16"/>
  <c r="BF784" i="16" s="1"/>
  <c r="BG784" i="16" s="1"/>
  <c r="AX806" i="16"/>
  <c r="BF806" i="16" s="1"/>
  <c r="BG806" i="16" s="1"/>
  <c r="DF797" i="16"/>
  <c r="DF799" i="16"/>
  <c r="DF796" i="16"/>
  <c r="DF787" i="16"/>
  <c r="DE798" i="16"/>
  <c r="DF812" i="16"/>
  <c r="DG812" i="16" s="1"/>
  <c r="DI812" i="16" s="1"/>
  <c r="DE809" i="16"/>
  <c r="DE796" i="16"/>
  <c r="DE807" i="16"/>
  <c r="DG807" i="16" s="1"/>
  <c r="DI807" i="16" s="1"/>
  <c r="DE814" i="16"/>
  <c r="DE790" i="16"/>
  <c r="DE797" i="16"/>
  <c r="DE792" i="16"/>
  <c r="DF790" i="16"/>
  <c r="CG826" i="15"/>
  <c r="CG827" i="15" s="1"/>
  <c r="AY798" i="15"/>
  <c r="CE797" i="16"/>
  <c r="CE812" i="16"/>
  <c r="AY813" i="15"/>
  <c r="CE799" i="16"/>
  <c r="AY800" i="15"/>
  <c r="CE808" i="16"/>
  <c r="AY809" i="15"/>
  <c r="CE795" i="16"/>
  <c r="AY796" i="15"/>
  <c r="AY807" i="15"/>
  <c r="CE806" i="16"/>
  <c r="CE818" i="16"/>
  <c r="AY819" i="15"/>
  <c r="AY797" i="15"/>
  <c r="CE796" i="16"/>
  <c r="CE814" i="16"/>
  <c r="AY815" i="15"/>
  <c r="AY783" i="15"/>
  <c r="CE782" i="16"/>
  <c r="AY806" i="15"/>
  <c r="CE805" i="16"/>
  <c r="CE784" i="16"/>
  <c r="AY785" i="15"/>
  <c r="CE801" i="16"/>
  <c r="AY802" i="15"/>
  <c r="CE788" i="16"/>
  <c r="AY789" i="15"/>
  <c r="AY811" i="15"/>
  <c r="CE810" i="16"/>
  <c r="AY790" i="15"/>
  <c r="CE789" i="16"/>
  <c r="CE817" i="16"/>
  <c r="AY818" i="15"/>
  <c r="AY805" i="15"/>
  <c r="CE804" i="16"/>
  <c r="AY792" i="15"/>
  <c r="CE791" i="16"/>
  <c r="DF818" i="16"/>
  <c r="DG818" i="16" s="1"/>
  <c r="DI818" i="16" s="1"/>
  <c r="DE813" i="16"/>
  <c r="DG813" i="16" s="1"/>
  <c r="DI813" i="16" s="1"/>
  <c r="DF781" i="16"/>
  <c r="DG781" i="16" s="1"/>
  <c r="DI781" i="16" s="1"/>
  <c r="DF792" i="16"/>
  <c r="DF809" i="16"/>
  <c r="DE808" i="16"/>
  <c r="DG808" i="16" s="1"/>
  <c r="DI808" i="16" s="1"/>
  <c r="DF780" i="16"/>
  <c r="DG780" i="16" s="1"/>
  <c r="DI780" i="16" s="1"/>
  <c r="DF795" i="16"/>
  <c r="DF814" i="16"/>
  <c r="DF798" i="16"/>
  <c r="DF782" i="16"/>
  <c r="DG782" i="16" s="1"/>
  <c r="DI782" i="16" s="1"/>
  <c r="AY814" i="15"/>
  <c r="CE813" i="16"/>
  <c r="AY782" i="15"/>
  <c r="CE781" i="16"/>
  <c r="AY793" i="15"/>
  <c r="CE792" i="16"/>
  <c r="AY810" i="15"/>
  <c r="CE809" i="16"/>
  <c r="CE780" i="16"/>
  <c r="AY781" i="15"/>
  <c r="AY788" i="15"/>
  <c r="CE787" i="16"/>
  <c r="AY791" i="15"/>
  <c r="CE790" i="16"/>
  <c r="AY794" i="15"/>
  <c r="CE793" i="16"/>
  <c r="AY808" i="15"/>
  <c r="CE807" i="16"/>
  <c r="AY799" i="15"/>
  <c r="CE798" i="16"/>
  <c r="AY795" i="15"/>
  <c r="CE794" i="16"/>
  <c r="AY801" i="15"/>
  <c r="CE800" i="16"/>
  <c r="AY816" i="15"/>
  <c r="CE815" i="16"/>
  <c r="AY817" i="15"/>
  <c r="CE816" i="16"/>
  <c r="AY804" i="15"/>
  <c r="CE803" i="16"/>
  <c r="AY787" i="15"/>
  <c r="CE786" i="16"/>
  <c r="AY784" i="15"/>
  <c r="CE783" i="16"/>
  <c r="CE785" i="16"/>
  <c r="AY786" i="15"/>
  <c r="AY812" i="15"/>
  <c r="CE811" i="16"/>
  <c r="AY803" i="15"/>
  <c r="CE802" i="16"/>
  <c r="AX827" i="15"/>
  <c r="DG805" i="16"/>
  <c r="DI805" i="16" s="1"/>
  <c r="DG800" i="16"/>
  <c r="DI800" i="16" s="1"/>
  <c r="DG817" i="16"/>
  <c r="DI817" i="16" s="1"/>
  <c r="DG791" i="16"/>
  <c r="DI791" i="16" s="1"/>
  <c r="DG810" i="16"/>
  <c r="DI810" i="16" s="1"/>
  <c r="CG819" i="16"/>
  <c r="CG825" i="16" s="1"/>
  <c r="DG789" i="16"/>
  <c r="DI789" i="16" s="1"/>
  <c r="DG803" i="16"/>
  <c r="DI803" i="16" s="1"/>
  <c r="DG802" i="16"/>
  <c r="DI802" i="16" s="1"/>
  <c r="DG815" i="16"/>
  <c r="DI815" i="16" s="1"/>
  <c r="DG785" i="16"/>
  <c r="DI785" i="16" s="1"/>
  <c r="DG804" i="16"/>
  <c r="DI804" i="16" s="1"/>
  <c r="DG811" i="16"/>
  <c r="DI811" i="16" s="1"/>
  <c r="DG794" i="16"/>
  <c r="DI794" i="16" s="1"/>
  <c r="DG784" i="16"/>
  <c r="DI784" i="16" s="1"/>
  <c r="DG783" i="16"/>
  <c r="DI783" i="16" s="1"/>
  <c r="DG801" i="16"/>
  <c r="DI801" i="16" s="1"/>
  <c r="DG788" i="16"/>
  <c r="DI788" i="16" s="1"/>
  <c r="DG786" i="16"/>
  <c r="DI786" i="16" s="1"/>
  <c r="CY824" i="16"/>
  <c r="BO825" i="16"/>
  <c r="CY819" i="16"/>
  <c r="BP819" i="16"/>
  <c r="BP824" i="16"/>
  <c r="CZ184" i="16"/>
  <c r="CZ530" i="16"/>
  <c r="CZ216" i="16"/>
  <c r="CZ183" i="16"/>
  <c r="CZ187" i="16"/>
  <c r="CZ217" i="16"/>
  <c r="CZ225" i="16"/>
  <c r="CZ109" i="16"/>
  <c r="CZ113" i="16"/>
  <c r="CZ218" i="16"/>
  <c r="CZ237" i="16"/>
  <c r="CZ96" i="16"/>
  <c r="CZ142" i="16"/>
  <c r="CZ136" i="16"/>
  <c r="CZ95" i="16"/>
  <c r="CZ230" i="16"/>
  <c r="CZ219" i="16"/>
  <c r="CZ210" i="16"/>
  <c r="CZ234" i="16"/>
  <c r="AW825" i="16"/>
  <c r="AW828" i="16"/>
  <c r="BU785" i="16"/>
  <c r="BV785" i="16"/>
  <c r="BQ785" i="16"/>
  <c r="BS785" i="16" s="1"/>
  <c r="AI776" i="16"/>
  <c r="AU777" i="15"/>
  <c r="BV813" i="16"/>
  <c r="BU813" i="16"/>
  <c r="BQ813" i="16"/>
  <c r="BS813" i="16" s="1"/>
  <c r="BU792" i="16"/>
  <c r="BV792" i="16"/>
  <c r="BQ792" i="16"/>
  <c r="BS792" i="16" s="1"/>
  <c r="BU802" i="16"/>
  <c r="BV802" i="16"/>
  <c r="BQ802" i="16"/>
  <c r="BS802" i="16" s="1"/>
  <c r="AI778" i="16"/>
  <c r="AU779" i="15"/>
  <c r="BV797" i="16"/>
  <c r="BU797" i="16"/>
  <c r="BQ797" i="16"/>
  <c r="BS797" i="16" s="1"/>
  <c r="BU812" i="16"/>
  <c r="BV812" i="16"/>
  <c r="BQ812" i="16"/>
  <c r="BS812" i="16" s="1"/>
  <c r="BU811" i="16"/>
  <c r="BV811" i="16"/>
  <c r="BQ811" i="16"/>
  <c r="BS811" i="16" s="1"/>
  <c r="BU791" i="16"/>
  <c r="BV791" i="16"/>
  <c r="BQ791" i="16"/>
  <c r="BS791" i="16" s="1"/>
  <c r="BV810" i="16"/>
  <c r="BU810" i="16"/>
  <c r="BQ810" i="16"/>
  <c r="BS810" i="16" s="1"/>
  <c r="BU794" i="16"/>
  <c r="BV794" i="16"/>
  <c r="BQ794" i="16"/>
  <c r="BS794" i="16" s="1"/>
  <c r="BU808" i="16"/>
  <c r="BV808" i="16"/>
  <c r="BQ808" i="16"/>
  <c r="BS808" i="16" s="1"/>
  <c r="BU780" i="16"/>
  <c r="BV780" i="16"/>
  <c r="BQ780" i="16"/>
  <c r="BS780" i="16" s="1"/>
  <c r="BU789" i="16"/>
  <c r="BV789" i="16"/>
  <c r="BQ789" i="16"/>
  <c r="BS789" i="16" s="1"/>
  <c r="BV784" i="16"/>
  <c r="BU784" i="16"/>
  <c r="BQ784" i="16"/>
  <c r="BS784" i="16" s="1"/>
  <c r="BU799" i="16"/>
  <c r="BV799" i="16"/>
  <c r="BQ799" i="16"/>
  <c r="BS799" i="16" s="1"/>
  <c r="BU795" i="16"/>
  <c r="BV795" i="16"/>
  <c r="BQ795" i="16"/>
  <c r="BS795" i="16" s="1"/>
  <c r="BU782" i="16"/>
  <c r="BV782" i="16"/>
  <c r="BQ782" i="16"/>
  <c r="BS782" i="16" s="1"/>
  <c r="AI777" i="16"/>
  <c r="AU778" i="15"/>
  <c r="BU783" i="16"/>
  <c r="BV783" i="16"/>
  <c r="BQ783" i="16"/>
  <c r="BS783" i="16" s="1"/>
  <c r="BU803" i="16"/>
  <c r="BV803" i="16"/>
  <c r="BQ803" i="16"/>
  <c r="BS803" i="16" s="1"/>
  <c r="BV793" i="16"/>
  <c r="BU793" i="16"/>
  <c r="BQ793" i="16"/>
  <c r="BS793" i="16" s="1"/>
  <c r="BU806" i="16"/>
  <c r="BV806" i="16"/>
  <c r="BQ806" i="16"/>
  <c r="BS806" i="16" s="1"/>
  <c r="BU790" i="16"/>
  <c r="BV790" i="16"/>
  <c r="BQ790" i="16"/>
  <c r="BS790" i="16" s="1"/>
  <c r="BV801" i="16"/>
  <c r="BU801" i="16"/>
  <c r="BQ801" i="16"/>
  <c r="BS801" i="16" s="1"/>
  <c r="BU816" i="16"/>
  <c r="BV816" i="16"/>
  <c r="BQ816" i="16"/>
  <c r="BS816" i="16" s="1"/>
  <c r="BU788" i="16"/>
  <c r="BQ788" i="16"/>
  <c r="BS788" i="16" s="1"/>
  <c r="BV788" i="16"/>
  <c r="BV818" i="16"/>
  <c r="BU818" i="16"/>
  <c r="BQ818" i="16"/>
  <c r="BS818" i="16" s="1"/>
  <c r="BV786" i="16"/>
  <c r="BU786" i="16"/>
  <c r="BQ786" i="16"/>
  <c r="BS786" i="16" s="1"/>
  <c r="BV805" i="16"/>
  <c r="BU805" i="16"/>
  <c r="BQ805" i="16"/>
  <c r="BS805" i="16" s="1"/>
  <c r="BV807" i="16"/>
  <c r="BU807" i="16"/>
  <c r="BQ807" i="16"/>
  <c r="BS807" i="16" s="1"/>
  <c r="BU787" i="16"/>
  <c r="BV787" i="16"/>
  <c r="BQ787" i="16"/>
  <c r="BS787" i="16" s="1"/>
  <c r="AI779" i="16"/>
  <c r="AU780" i="15"/>
  <c r="AI775" i="16"/>
  <c r="AU776" i="15"/>
  <c r="BV781" i="16"/>
  <c r="BU781" i="16"/>
  <c r="BQ781" i="16"/>
  <c r="BS781" i="16" s="1"/>
  <c r="BU815" i="16"/>
  <c r="BV815" i="16"/>
  <c r="BQ815" i="16"/>
  <c r="BS815" i="16" s="1"/>
  <c r="BU809" i="16"/>
  <c r="BV809" i="16"/>
  <c r="BQ809" i="16"/>
  <c r="BS809" i="16" s="1"/>
  <c r="BU796" i="16"/>
  <c r="BV796" i="16"/>
  <c r="BQ796" i="16"/>
  <c r="BS796" i="16" s="1"/>
  <c r="BU800" i="16"/>
  <c r="BV800" i="16"/>
  <c r="BQ800" i="16"/>
  <c r="BS800" i="16" s="1"/>
  <c r="BU814" i="16"/>
  <c r="BV814" i="16"/>
  <c r="BQ814" i="16"/>
  <c r="BS814" i="16" s="1"/>
  <c r="BU798" i="16"/>
  <c r="BV798" i="16"/>
  <c r="BQ798" i="16"/>
  <c r="BS798" i="16" s="1"/>
  <c r="BV817" i="16"/>
  <c r="BU817" i="16"/>
  <c r="BS817" i="16"/>
  <c r="BU804" i="16"/>
  <c r="BV804" i="16"/>
  <c r="BQ804" i="16"/>
  <c r="BS804" i="16" s="1"/>
  <c r="B12" i="15"/>
  <c r="B10" i="11" s="1"/>
  <c r="B10" i="16"/>
  <c r="A775" i="15"/>
  <c r="AJ775" i="15" s="1"/>
  <c r="DG793" i="16" l="1"/>
  <c r="DI793" i="16" s="1"/>
  <c r="DG795" i="16"/>
  <c r="DI795" i="16" s="1"/>
  <c r="DG787" i="16"/>
  <c r="DI787" i="16" s="1"/>
  <c r="DG806" i="16"/>
  <c r="DI806" i="16" s="1"/>
  <c r="DG799" i="16"/>
  <c r="DI799" i="16" s="1"/>
  <c r="DG814" i="16"/>
  <c r="DI814" i="16" s="1"/>
  <c r="DG798" i="16"/>
  <c r="DI798" i="16" s="1"/>
  <c r="DG790" i="16"/>
  <c r="DI790" i="16" s="1"/>
  <c r="DG809" i="16"/>
  <c r="DI809" i="16" s="1"/>
  <c r="DG797" i="16"/>
  <c r="DI797" i="16" s="1"/>
  <c r="DG796" i="16"/>
  <c r="DI796" i="16" s="1"/>
  <c r="DG792" i="16"/>
  <c r="DI792" i="16" s="1"/>
  <c r="CH802" i="16"/>
  <c r="BG803" i="15"/>
  <c r="CH786" i="16"/>
  <c r="BG787" i="15"/>
  <c r="CH816" i="16"/>
  <c r="BG817" i="15"/>
  <c r="CH800" i="16"/>
  <c r="BG801" i="15"/>
  <c r="CH798" i="16"/>
  <c r="BG799" i="15"/>
  <c r="CH793" i="16"/>
  <c r="BG794" i="15"/>
  <c r="CH787" i="16"/>
  <c r="BG788" i="15"/>
  <c r="CH809" i="16"/>
  <c r="BG810" i="15"/>
  <c r="CH781" i="16"/>
  <c r="BG782" i="15"/>
  <c r="CH788" i="16"/>
  <c r="BG789" i="15"/>
  <c r="CH784" i="16"/>
  <c r="BG785" i="15"/>
  <c r="CH808" i="16"/>
  <c r="BG809" i="15"/>
  <c r="CH812" i="16"/>
  <c r="BG813" i="15"/>
  <c r="CD779" i="16"/>
  <c r="CR779" i="16" s="1"/>
  <c r="CX779" i="16" s="1"/>
  <c r="DA779" i="16" s="1"/>
  <c r="DC779" i="16" s="1"/>
  <c r="AV780" i="15"/>
  <c r="AU779" i="16" s="1"/>
  <c r="CH780" i="16"/>
  <c r="BG781" i="15"/>
  <c r="CH804" i="16"/>
  <c r="BG805" i="15"/>
  <c r="CH789" i="16"/>
  <c r="BG790" i="15"/>
  <c r="CH782" i="16"/>
  <c r="BG783" i="15"/>
  <c r="CH796" i="16"/>
  <c r="BG797" i="15"/>
  <c r="CH806" i="16"/>
  <c r="BG807" i="15"/>
  <c r="CD777" i="16"/>
  <c r="CR777" i="16" s="1"/>
  <c r="CX777" i="16" s="1"/>
  <c r="DA777" i="16" s="1"/>
  <c r="DC777" i="16" s="1"/>
  <c r="AV778" i="15"/>
  <c r="AU777" i="16" s="1"/>
  <c r="CD776" i="16"/>
  <c r="CR776" i="16" s="1"/>
  <c r="CX776" i="16" s="1"/>
  <c r="DA776" i="16" s="1"/>
  <c r="DC776" i="16" s="1"/>
  <c r="AV777" i="15"/>
  <c r="AU776" i="16" s="1"/>
  <c r="CH811" i="16"/>
  <c r="BG812" i="15"/>
  <c r="CH783" i="16"/>
  <c r="BG784" i="15"/>
  <c r="CH803" i="16"/>
  <c r="BG804" i="15"/>
  <c r="CH815" i="16"/>
  <c r="BG816" i="15"/>
  <c r="CH794" i="16"/>
  <c r="BG795" i="15"/>
  <c r="CH807" i="16"/>
  <c r="BG808" i="15"/>
  <c r="CH790" i="16"/>
  <c r="BG791" i="15"/>
  <c r="CH792" i="16"/>
  <c r="BG793" i="15"/>
  <c r="CH813" i="16"/>
  <c r="BG814" i="15"/>
  <c r="CH817" i="16"/>
  <c r="BG818" i="15"/>
  <c r="CH801" i="16"/>
  <c r="BG802" i="15"/>
  <c r="CH814" i="16"/>
  <c r="BG815" i="15"/>
  <c r="CH818" i="16"/>
  <c r="BG819" i="15"/>
  <c r="CH795" i="16"/>
  <c r="BG796" i="15"/>
  <c r="CH799" i="16"/>
  <c r="BG800" i="15"/>
  <c r="CD775" i="16"/>
  <c r="CR775" i="16" s="1"/>
  <c r="CX775" i="16" s="1"/>
  <c r="DA775" i="16" s="1"/>
  <c r="DC775" i="16" s="1"/>
  <c r="AV776" i="15"/>
  <c r="AU775" i="16" s="1"/>
  <c r="CD778" i="16"/>
  <c r="CR778" i="16" s="1"/>
  <c r="CX778" i="16" s="1"/>
  <c r="DA778" i="16" s="1"/>
  <c r="DC778" i="16" s="1"/>
  <c r="AV779" i="15"/>
  <c r="AU778" i="16" s="1"/>
  <c r="CH785" i="16"/>
  <c r="BG786" i="15"/>
  <c r="CH791" i="16"/>
  <c r="BG792" i="15"/>
  <c r="CH810" i="16"/>
  <c r="BG811" i="15"/>
  <c r="CH805" i="16"/>
  <c r="BG806" i="15"/>
  <c r="CH797" i="16"/>
  <c r="BG798" i="15"/>
  <c r="CY825" i="16"/>
  <c r="CZ819" i="16"/>
  <c r="CZ824" i="16"/>
  <c r="BP825" i="16"/>
  <c r="BW787" i="16"/>
  <c r="BY787" i="16" s="1"/>
  <c r="DJ787" i="16" s="1"/>
  <c r="BW817" i="16"/>
  <c r="BY817" i="16" s="1"/>
  <c r="DJ817" i="16" s="1"/>
  <c r="BW796" i="16"/>
  <c r="BY796" i="16" s="1"/>
  <c r="DJ796" i="16" s="1"/>
  <c r="BW790" i="16"/>
  <c r="BY790" i="16" s="1"/>
  <c r="DJ790" i="16" s="1"/>
  <c r="BW783" i="16"/>
  <c r="BY783" i="16" s="1"/>
  <c r="DJ783" i="16" s="1"/>
  <c r="BW795" i="16"/>
  <c r="BY795" i="16" s="1"/>
  <c r="DJ795" i="16" s="1"/>
  <c r="BW780" i="16"/>
  <c r="BY780" i="16" s="1"/>
  <c r="DJ780" i="16" s="1"/>
  <c r="BW791" i="16"/>
  <c r="BY791" i="16" s="1"/>
  <c r="DJ791" i="16" s="1"/>
  <c r="BW785" i="16"/>
  <c r="BY785" i="16" s="1"/>
  <c r="DJ785" i="16" s="1"/>
  <c r="BW788" i="16"/>
  <c r="BY788" i="16" s="1"/>
  <c r="DJ788" i="16" s="1"/>
  <c r="BW782" i="16"/>
  <c r="BY782" i="16" s="1"/>
  <c r="DJ782" i="16" s="1"/>
  <c r="BW810" i="16"/>
  <c r="BY810" i="16" s="1"/>
  <c r="DJ810" i="16" s="1"/>
  <c r="BW818" i="16"/>
  <c r="BY818" i="16" s="1"/>
  <c r="DJ818" i="16" s="1"/>
  <c r="BW803" i="16"/>
  <c r="BY803" i="16" s="1"/>
  <c r="DJ803" i="16" s="1"/>
  <c r="BW813" i="16"/>
  <c r="BY813" i="16" s="1"/>
  <c r="DJ813" i="16" s="1"/>
  <c r="BW816" i="16"/>
  <c r="BY816" i="16" s="1"/>
  <c r="DJ816" i="16" s="1"/>
  <c r="BW797" i="16"/>
  <c r="BY797" i="16" s="1"/>
  <c r="BH777" i="16"/>
  <c r="BN777" i="16" s="1"/>
  <c r="AT777" i="16"/>
  <c r="AT776" i="16"/>
  <c r="AX776" i="16" s="1"/>
  <c r="BF776" i="16" s="1"/>
  <c r="BG776" i="16" s="1"/>
  <c r="BH776" i="16"/>
  <c r="BN776" i="16" s="1"/>
  <c r="AI774" i="16"/>
  <c r="AU775" i="15"/>
  <c r="BW814" i="16"/>
  <c r="BY814" i="16" s="1"/>
  <c r="BW815" i="16"/>
  <c r="BY815" i="16" s="1"/>
  <c r="DJ815" i="16" s="1"/>
  <c r="BW805" i="16"/>
  <c r="BY805" i="16" s="1"/>
  <c r="DJ805" i="16" s="1"/>
  <c r="BW798" i="16"/>
  <c r="BY798" i="16" s="1"/>
  <c r="DJ798" i="16" s="1"/>
  <c r="BW809" i="16"/>
  <c r="BY809" i="16" s="1"/>
  <c r="BH779" i="16"/>
  <c r="BN779" i="16" s="1"/>
  <c r="AT779" i="16"/>
  <c r="AX779" i="16" s="1"/>
  <c r="BF779" i="16" s="1"/>
  <c r="BG779" i="16" s="1"/>
  <c r="BW807" i="16"/>
  <c r="BY807" i="16" s="1"/>
  <c r="DJ807" i="16" s="1"/>
  <c r="AT778" i="16"/>
  <c r="BH778" i="16"/>
  <c r="BN778" i="16" s="1"/>
  <c r="BW792" i="16"/>
  <c r="BY792" i="16" s="1"/>
  <c r="DJ792" i="16" s="1"/>
  <c r="BW793" i="16"/>
  <c r="BY793" i="16" s="1"/>
  <c r="DJ793" i="16" s="1"/>
  <c r="BW784" i="16"/>
  <c r="BY784" i="16" s="1"/>
  <c r="DJ784" i="16" s="1"/>
  <c r="BW789" i="16"/>
  <c r="BY789" i="16" s="1"/>
  <c r="DJ789" i="16" s="1"/>
  <c r="BW794" i="16"/>
  <c r="BY794" i="16" s="1"/>
  <c r="DJ794" i="16" s="1"/>
  <c r="BW812" i="16"/>
  <c r="BY812" i="16" s="1"/>
  <c r="DJ812" i="16" s="1"/>
  <c r="BW802" i="16"/>
  <c r="BY802" i="16" s="1"/>
  <c r="DJ802" i="16" s="1"/>
  <c r="BW804" i="16"/>
  <c r="BY804" i="16" s="1"/>
  <c r="DJ804" i="16" s="1"/>
  <c r="BW800" i="16"/>
  <c r="BY800" i="16" s="1"/>
  <c r="DJ800" i="16" s="1"/>
  <c r="BW781" i="16"/>
  <c r="BY781" i="16" s="1"/>
  <c r="DJ781" i="16" s="1"/>
  <c r="BH775" i="16"/>
  <c r="BN775" i="16" s="1"/>
  <c r="AT775" i="16"/>
  <c r="BW786" i="16"/>
  <c r="BY786" i="16" s="1"/>
  <c r="DJ786" i="16" s="1"/>
  <c r="BW801" i="16"/>
  <c r="BY801" i="16" s="1"/>
  <c r="DJ801" i="16" s="1"/>
  <c r="BW806" i="16"/>
  <c r="BY806" i="16" s="1"/>
  <c r="DJ806" i="16" s="1"/>
  <c r="BW799" i="16"/>
  <c r="BY799" i="16" s="1"/>
  <c r="DJ799" i="16" s="1"/>
  <c r="BW808" i="16"/>
  <c r="BY808" i="16" s="1"/>
  <c r="DJ808" i="16" s="1"/>
  <c r="BW811" i="16"/>
  <c r="BY811" i="16" s="1"/>
  <c r="DJ811" i="16" s="1"/>
  <c r="B13" i="15"/>
  <c r="B11" i="11" s="1"/>
  <c r="B11" i="16"/>
  <c r="DJ814" i="16" l="1"/>
  <c r="AX775" i="16"/>
  <c r="BF775" i="16" s="1"/>
  <c r="BG775" i="16" s="1"/>
  <c r="DJ797" i="16"/>
  <c r="AX778" i="16"/>
  <c r="BF778" i="16" s="1"/>
  <c r="BG778" i="16" s="1"/>
  <c r="DJ809" i="16"/>
  <c r="AX777" i="16"/>
  <c r="BF777" i="16" s="1"/>
  <c r="BG777" i="16" s="1"/>
  <c r="DF777" i="16"/>
  <c r="DF778" i="16"/>
  <c r="DE779" i="16"/>
  <c r="DF776" i="16"/>
  <c r="DE777" i="16"/>
  <c r="DG777" i="16" s="1"/>
  <c r="DI777" i="16" s="1"/>
  <c r="DE776" i="16"/>
  <c r="DF779" i="16"/>
  <c r="DF775" i="16"/>
  <c r="DE775" i="16"/>
  <c r="CP797" i="16"/>
  <c r="BH798" i="15"/>
  <c r="CP810" i="16"/>
  <c r="BH811" i="15"/>
  <c r="CP785" i="16"/>
  <c r="BH786" i="15"/>
  <c r="CE775" i="16"/>
  <c r="AY776" i="15"/>
  <c r="CP795" i="16"/>
  <c r="BH796" i="15"/>
  <c r="CP814" i="16"/>
  <c r="BH815" i="15"/>
  <c r="CP817" i="16"/>
  <c r="BH818" i="15"/>
  <c r="CP792" i="16"/>
  <c r="BH793" i="15"/>
  <c r="CP807" i="16"/>
  <c r="BH808" i="15"/>
  <c r="CP815" i="16"/>
  <c r="BH816" i="15"/>
  <c r="CP783" i="16"/>
  <c r="BH784" i="15"/>
  <c r="AY777" i="15"/>
  <c r="CE776" i="16"/>
  <c r="CP806" i="16"/>
  <c r="BH807" i="15"/>
  <c r="CP782" i="16"/>
  <c r="BH783" i="15"/>
  <c r="CP804" i="16"/>
  <c r="BH805" i="15"/>
  <c r="AY780" i="15"/>
  <c r="CE779" i="16"/>
  <c r="CP808" i="16"/>
  <c r="BH809" i="15"/>
  <c r="CP788" i="16"/>
  <c r="BH789" i="15"/>
  <c r="CP809" i="16"/>
  <c r="BH810" i="15"/>
  <c r="CP793" i="16"/>
  <c r="BH794" i="15"/>
  <c r="CP800" i="16"/>
  <c r="BH801" i="15"/>
  <c r="CP786" i="16"/>
  <c r="BH787" i="15"/>
  <c r="DE778" i="16"/>
  <c r="CP805" i="16"/>
  <c r="BH806" i="15"/>
  <c r="CP791" i="16"/>
  <c r="BH792" i="15"/>
  <c r="AY779" i="15"/>
  <c r="CE778" i="16"/>
  <c r="CP799" i="16"/>
  <c r="BH800" i="15"/>
  <c r="CP818" i="16"/>
  <c r="BH819" i="15"/>
  <c r="CP801" i="16"/>
  <c r="BH802" i="15"/>
  <c r="CP813" i="16"/>
  <c r="BH814" i="15"/>
  <c r="CP790" i="16"/>
  <c r="BH791" i="15"/>
  <c r="CP794" i="16"/>
  <c r="BH795" i="15"/>
  <c r="CP803" i="16"/>
  <c r="BH804" i="15"/>
  <c r="CP811" i="16"/>
  <c r="BH812" i="15"/>
  <c r="CE777" i="16"/>
  <c r="AY778" i="15"/>
  <c r="CP796" i="16"/>
  <c r="BH797" i="15"/>
  <c r="CP789" i="16"/>
  <c r="BH790" i="15"/>
  <c r="CP780" i="16"/>
  <c r="BH781" i="15"/>
  <c r="CP812" i="16"/>
  <c r="BH813" i="15"/>
  <c r="CP784" i="16"/>
  <c r="BH785" i="15"/>
  <c r="CP781" i="16"/>
  <c r="BH782" i="15"/>
  <c r="CP787" i="16"/>
  <c r="BH788" i="15"/>
  <c r="CP798" i="16"/>
  <c r="BH799" i="15"/>
  <c r="CP816" i="16"/>
  <c r="BH817" i="15"/>
  <c r="CP802" i="16"/>
  <c r="BH803" i="15"/>
  <c r="CD774" i="16"/>
  <c r="CR774" i="16" s="1"/>
  <c r="CX774" i="16" s="1"/>
  <c r="DA774" i="16" s="1"/>
  <c r="DC774" i="16" s="1"/>
  <c r="AV775" i="15"/>
  <c r="AU774" i="16" s="1"/>
  <c r="CZ825" i="16"/>
  <c r="DG779" i="16"/>
  <c r="DI779" i="16" s="1"/>
  <c r="BU778" i="16"/>
  <c r="BV778" i="16"/>
  <c r="BQ778" i="16"/>
  <c r="BS778" i="16" s="1"/>
  <c r="BU779" i="16"/>
  <c r="BV779" i="16"/>
  <c r="BQ779" i="16"/>
  <c r="BS779" i="16" s="1"/>
  <c r="BV776" i="16"/>
  <c r="BU776" i="16"/>
  <c r="BQ776" i="16"/>
  <c r="BS776" i="16" s="1"/>
  <c r="BU775" i="16"/>
  <c r="BV775" i="16"/>
  <c r="BQ775" i="16"/>
  <c r="BS775" i="16" s="1"/>
  <c r="AT774" i="16"/>
  <c r="BH774" i="16"/>
  <c r="BN774" i="16" s="1"/>
  <c r="BV777" i="16"/>
  <c r="BU777" i="16"/>
  <c r="BQ777" i="16"/>
  <c r="BS777" i="16" s="1"/>
  <c r="B14" i="15"/>
  <c r="B12" i="11" s="1"/>
  <c r="B12" i="16"/>
  <c r="K801" i="11" l="1"/>
  <c r="I801" i="11"/>
  <c r="K797" i="11"/>
  <c r="I797" i="11"/>
  <c r="K780" i="11"/>
  <c r="I780" i="11"/>
  <c r="K811" i="11"/>
  <c r="I811" i="11"/>
  <c r="K788" i="11"/>
  <c r="I788" i="11"/>
  <c r="K802" i="11"/>
  <c r="I802" i="11"/>
  <c r="K789" i="11"/>
  <c r="I789" i="11"/>
  <c r="K800" i="11"/>
  <c r="I800" i="11"/>
  <c r="K798" i="11"/>
  <c r="I798" i="11"/>
  <c r="K790" i="11"/>
  <c r="I790" i="11"/>
  <c r="K785" i="11"/>
  <c r="L785" i="11" s="1"/>
  <c r="I785" i="11"/>
  <c r="K792" i="11"/>
  <c r="I792" i="11"/>
  <c r="K787" i="11"/>
  <c r="L787" i="11" s="1"/>
  <c r="I787" i="11"/>
  <c r="K781" i="11"/>
  <c r="I781" i="11"/>
  <c r="K814" i="11"/>
  <c r="L814" i="11" s="1"/>
  <c r="I814" i="11"/>
  <c r="K791" i="11"/>
  <c r="I791" i="11"/>
  <c r="K813" i="11"/>
  <c r="L813" i="11" s="1"/>
  <c r="I813" i="11"/>
  <c r="K809" i="11"/>
  <c r="I809" i="11"/>
  <c r="K815" i="11"/>
  <c r="L815" i="11" s="1"/>
  <c r="I815" i="11"/>
  <c r="K786" i="11"/>
  <c r="I786" i="11"/>
  <c r="K783" i="11"/>
  <c r="L783" i="11" s="1"/>
  <c r="I783" i="11"/>
  <c r="K779" i="11"/>
  <c r="I779" i="11"/>
  <c r="K795" i="11"/>
  <c r="L795" i="11" s="1"/>
  <c r="I795" i="11"/>
  <c r="K810" i="11"/>
  <c r="I810" i="11"/>
  <c r="K793" i="11"/>
  <c r="L793" i="11" s="1"/>
  <c r="I793" i="11"/>
  <c r="K812" i="11"/>
  <c r="I812" i="11"/>
  <c r="K817" i="11"/>
  <c r="L817" i="11" s="1"/>
  <c r="I817" i="11"/>
  <c r="K804" i="11"/>
  <c r="I804" i="11"/>
  <c r="K799" i="11"/>
  <c r="L799" i="11" s="1"/>
  <c r="I799" i="11"/>
  <c r="K808" i="11"/>
  <c r="I808" i="11"/>
  <c r="K807" i="11"/>
  <c r="L807" i="11" s="1"/>
  <c r="I807" i="11"/>
  <c r="K803" i="11"/>
  <c r="I803" i="11"/>
  <c r="K805" i="11"/>
  <c r="L805" i="11" s="1"/>
  <c r="I805" i="11"/>
  <c r="K782" i="11"/>
  <c r="I782" i="11"/>
  <c r="K806" i="11"/>
  <c r="L806" i="11" s="1"/>
  <c r="I806" i="11"/>
  <c r="K816" i="11"/>
  <c r="I816" i="11"/>
  <c r="K794" i="11"/>
  <c r="L794" i="11" s="1"/>
  <c r="I794" i="11"/>
  <c r="K784" i="11"/>
  <c r="I784" i="11"/>
  <c r="K796" i="11"/>
  <c r="L796" i="11" s="1"/>
  <c r="I796" i="11"/>
  <c r="DG778" i="16"/>
  <c r="DI778" i="16" s="1"/>
  <c r="DG776" i="16"/>
  <c r="DI776" i="16" s="1"/>
  <c r="AX774" i="16"/>
  <c r="BF774" i="16" s="1"/>
  <c r="BG774" i="16" s="1"/>
  <c r="DG775" i="16"/>
  <c r="DI775" i="16" s="1"/>
  <c r="DF774" i="16"/>
  <c r="DE774" i="16"/>
  <c r="AY775" i="15"/>
  <c r="CE774" i="16"/>
  <c r="CQ816" i="16"/>
  <c r="CR817" i="15"/>
  <c r="CQ787" i="16"/>
  <c r="CR788" i="15"/>
  <c r="CR785" i="15"/>
  <c r="CQ784" i="16"/>
  <c r="CR781" i="15"/>
  <c r="CQ780" i="16"/>
  <c r="CR797" i="15"/>
  <c r="CQ796" i="16"/>
  <c r="CQ811" i="16"/>
  <c r="CR812" i="15"/>
  <c r="CR795" i="15"/>
  <c r="CQ794" i="16"/>
  <c r="CR814" i="15"/>
  <c r="CQ813" i="16"/>
  <c r="CR819" i="15"/>
  <c r="CQ818" i="16"/>
  <c r="CR806" i="15"/>
  <c r="CQ805" i="16"/>
  <c r="CH779" i="16"/>
  <c r="BG780" i="15"/>
  <c r="CH776" i="16"/>
  <c r="BG777" i="15"/>
  <c r="CH778" i="16"/>
  <c r="BG779" i="15"/>
  <c r="CR801" i="15"/>
  <c r="CQ800" i="16"/>
  <c r="CR810" i="15"/>
  <c r="CQ809" i="16"/>
  <c r="CQ808" i="16"/>
  <c r="CR809" i="15"/>
  <c r="CR805" i="15"/>
  <c r="CQ804" i="16"/>
  <c r="CR807" i="15"/>
  <c r="CQ806" i="16"/>
  <c r="CQ783" i="16"/>
  <c r="CR784" i="15"/>
  <c r="CR808" i="15"/>
  <c r="CQ807" i="16"/>
  <c r="CR818" i="15"/>
  <c r="CQ817" i="16"/>
  <c r="CR796" i="15"/>
  <c r="CQ795" i="16"/>
  <c r="CR786" i="15"/>
  <c r="CQ785" i="16"/>
  <c r="CQ797" i="16"/>
  <c r="CR798" i="15"/>
  <c r="CQ802" i="16"/>
  <c r="CR803" i="15"/>
  <c r="CR799" i="15"/>
  <c r="CQ798" i="16"/>
  <c r="CR782" i="15"/>
  <c r="CQ781" i="16"/>
  <c r="CQ812" i="16"/>
  <c r="CR813" i="15"/>
  <c r="CR790" i="15"/>
  <c r="CQ789" i="16"/>
  <c r="CH777" i="16"/>
  <c r="BG778" i="15"/>
  <c r="CR804" i="15"/>
  <c r="CQ803" i="16"/>
  <c r="CR791" i="15"/>
  <c r="CQ790" i="16"/>
  <c r="CR802" i="15"/>
  <c r="CQ801" i="16"/>
  <c r="CR800" i="15"/>
  <c r="CQ799" i="16"/>
  <c r="CR792" i="15"/>
  <c r="CQ791" i="16"/>
  <c r="CR787" i="15"/>
  <c r="CQ786" i="16"/>
  <c r="CQ793" i="16"/>
  <c r="CR794" i="15"/>
  <c r="CR789" i="15"/>
  <c r="CQ788" i="16"/>
  <c r="CR783" i="15"/>
  <c r="CQ782" i="16"/>
  <c r="CR816" i="15"/>
  <c r="CQ815" i="16"/>
  <c r="CR793" i="15"/>
  <c r="CQ792" i="16"/>
  <c r="CR815" i="15"/>
  <c r="CQ814" i="16"/>
  <c r="BG776" i="15"/>
  <c r="CH775" i="16"/>
  <c r="CR811" i="15"/>
  <c r="CQ810" i="16"/>
  <c r="BW778" i="16"/>
  <c r="BY778" i="16" s="1"/>
  <c r="DJ778" i="16" s="1"/>
  <c r="BW775" i="16"/>
  <c r="BY775" i="16" s="1"/>
  <c r="BW777" i="16"/>
  <c r="BY777" i="16" s="1"/>
  <c r="DJ777" i="16" s="1"/>
  <c r="BU774" i="16"/>
  <c r="BV774" i="16"/>
  <c r="BQ774" i="16"/>
  <c r="BS774" i="16" s="1"/>
  <c r="BW779" i="16"/>
  <c r="BY779" i="16" s="1"/>
  <c r="DJ779" i="16" s="1"/>
  <c r="BW776" i="16"/>
  <c r="BY776" i="16" s="1"/>
  <c r="B15" i="15"/>
  <c r="B13" i="11" s="1"/>
  <c r="B13" i="16"/>
  <c r="L798" i="11" l="1"/>
  <c r="L784" i="11"/>
  <c r="L816" i="11"/>
  <c r="L782" i="11"/>
  <c r="L803" i="11"/>
  <c r="L808" i="11"/>
  <c r="L804" i="11"/>
  <c r="L812" i="11"/>
  <c r="L810" i="11"/>
  <c r="L779" i="11"/>
  <c r="L786" i="11"/>
  <c r="L809" i="11"/>
  <c r="L791" i="11"/>
  <c r="L781" i="11"/>
  <c r="L792" i="11"/>
  <c r="L790" i="11"/>
  <c r="L800" i="11"/>
  <c r="L802" i="11"/>
  <c r="L811" i="11"/>
  <c r="L797" i="11"/>
  <c r="DJ776" i="16"/>
  <c r="L789" i="11"/>
  <c r="L788" i="11"/>
  <c r="L780" i="11"/>
  <c r="L801" i="11"/>
  <c r="DJ775" i="16"/>
  <c r="DG774" i="16"/>
  <c r="DI774" i="16" s="1"/>
  <c r="CP778" i="16"/>
  <c r="BH779" i="15"/>
  <c r="CP779" i="16"/>
  <c r="BH780" i="15"/>
  <c r="CP775" i="16"/>
  <c r="BH776" i="15"/>
  <c r="CH774" i="16"/>
  <c r="BG775" i="15"/>
  <c r="CP777" i="16"/>
  <c r="BH778" i="15"/>
  <c r="CP776" i="16"/>
  <c r="BH777" i="15"/>
  <c r="BW774" i="16"/>
  <c r="BY774" i="16" s="1"/>
  <c r="B16" i="15"/>
  <c r="B14" i="11" s="1"/>
  <c r="B14" i="16"/>
  <c r="A773" i="15"/>
  <c r="AJ773" i="15" s="1"/>
  <c r="A774" i="15"/>
  <c r="AJ774" i="15" s="1"/>
  <c r="A772" i="15"/>
  <c r="AJ772" i="15" s="1"/>
  <c r="K778" i="11" l="1"/>
  <c r="I778" i="11"/>
  <c r="K775" i="11"/>
  <c r="I775" i="11"/>
  <c r="K776" i="11"/>
  <c r="I776" i="11"/>
  <c r="K774" i="11"/>
  <c r="I774" i="11"/>
  <c r="K777" i="11"/>
  <c r="I777" i="11"/>
  <c r="DJ774" i="16"/>
  <c r="CQ776" i="16"/>
  <c r="CR777" i="15"/>
  <c r="CP774" i="16"/>
  <c r="BH775" i="15"/>
  <c r="CR780" i="15"/>
  <c r="CQ779" i="16"/>
  <c r="CR778" i="15"/>
  <c r="CQ777" i="16"/>
  <c r="CR776" i="15"/>
  <c r="CQ775" i="16"/>
  <c r="CR779" i="15"/>
  <c r="CQ778" i="16"/>
  <c r="AI773" i="16"/>
  <c r="AU774" i="15"/>
  <c r="AI771" i="16"/>
  <c r="AU772" i="15"/>
  <c r="AI772" i="16"/>
  <c r="AU773" i="15"/>
  <c r="B17" i="15"/>
  <c r="B15" i="11" s="1"/>
  <c r="B15" i="16"/>
  <c r="A771" i="15"/>
  <c r="AJ771" i="15" s="1"/>
  <c r="A770" i="15"/>
  <c r="AJ770" i="15" s="1"/>
  <c r="A769" i="15"/>
  <c r="AJ769" i="15" s="1"/>
  <c r="A766" i="15"/>
  <c r="AJ766" i="15" s="1"/>
  <c r="A767" i="15"/>
  <c r="AJ767" i="15" s="1"/>
  <c r="A768" i="15"/>
  <c r="AJ768" i="15" s="1"/>
  <c r="A763" i="15"/>
  <c r="AJ763" i="15" s="1"/>
  <c r="A764" i="15"/>
  <c r="AJ764" i="15" s="1"/>
  <c r="A765" i="15"/>
  <c r="AJ765" i="15" s="1"/>
  <c r="L774" i="11" l="1"/>
  <c r="L775" i="11"/>
  <c r="K773" i="11"/>
  <c r="I773" i="11"/>
  <c r="L777" i="11"/>
  <c r="L776" i="11"/>
  <c r="L778" i="11"/>
  <c r="CD773" i="16"/>
  <c r="CR773" i="16" s="1"/>
  <c r="CX773" i="16" s="1"/>
  <c r="DA773" i="16" s="1"/>
  <c r="DC773" i="16" s="1"/>
  <c r="AV774" i="15"/>
  <c r="AU773" i="16" s="1"/>
  <c r="CD772" i="16"/>
  <c r="CR772" i="16" s="1"/>
  <c r="CX772" i="16" s="1"/>
  <c r="DA772" i="16" s="1"/>
  <c r="DC772" i="16" s="1"/>
  <c r="AV773" i="15"/>
  <c r="AU772" i="16" s="1"/>
  <c r="CD771" i="16"/>
  <c r="CR771" i="16" s="1"/>
  <c r="CX771" i="16" s="1"/>
  <c r="DA771" i="16" s="1"/>
  <c r="DC771" i="16" s="1"/>
  <c r="AV772" i="15"/>
  <c r="AU771" i="16" s="1"/>
  <c r="CQ774" i="16"/>
  <c r="CR775" i="15"/>
  <c r="AI768" i="16"/>
  <c r="AU769" i="15"/>
  <c r="AI767" i="16"/>
  <c r="AU768" i="15"/>
  <c r="AI769" i="16"/>
  <c r="AU770" i="15"/>
  <c r="BH771" i="16"/>
  <c r="BN771" i="16" s="1"/>
  <c r="AT771" i="16"/>
  <c r="AI762" i="16"/>
  <c r="AU763" i="15"/>
  <c r="AI770" i="16"/>
  <c r="AU771" i="15"/>
  <c r="AI764" i="16"/>
  <c r="AU765" i="15"/>
  <c r="AI766" i="16"/>
  <c r="AU767" i="15"/>
  <c r="AI763" i="16"/>
  <c r="AU764" i="15"/>
  <c r="AI765" i="16"/>
  <c r="AU766" i="15"/>
  <c r="BH772" i="16"/>
  <c r="BN772" i="16" s="1"/>
  <c r="AT772" i="16"/>
  <c r="AT773" i="16"/>
  <c r="BH773" i="16"/>
  <c r="BN773" i="16" s="1"/>
  <c r="B18" i="15"/>
  <c r="B16" i="11" s="1"/>
  <c r="B16" i="16"/>
  <c r="F18" i="17"/>
  <c r="D14" i="17"/>
  <c r="C10" i="17"/>
  <c r="AX771" i="16" l="1"/>
  <c r="BF771" i="16" s="1"/>
  <c r="BG771" i="16" s="1"/>
  <c r="AX773" i="16"/>
  <c r="BF773" i="16" s="1"/>
  <c r="BG773" i="16" s="1"/>
  <c r="L773" i="11"/>
  <c r="AX772" i="16"/>
  <c r="BF772" i="16" s="1"/>
  <c r="BG772" i="16" s="1"/>
  <c r="DE773" i="16"/>
  <c r="DE772" i="16"/>
  <c r="CD763" i="16"/>
  <c r="CR763" i="16" s="1"/>
  <c r="CX763" i="16" s="1"/>
  <c r="DA763" i="16" s="1"/>
  <c r="DC763" i="16" s="1"/>
  <c r="AV764" i="15"/>
  <c r="AU763" i="16" s="1"/>
  <c r="CD764" i="16"/>
  <c r="CR764" i="16" s="1"/>
  <c r="CX764" i="16" s="1"/>
  <c r="DA764" i="16" s="1"/>
  <c r="DC764" i="16" s="1"/>
  <c r="AV765" i="15"/>
  <c r="AU764" i="16" s="1"/>
  <c r="CD762" i="16"/>
  <c r="CR762" i="16" s="1"/>
  <c r="CX762" i="16" s="1"/>
  <c r="DA762" i="16" s="1"/>
  <c r="DC762" i="16" s="1"/>
  <c r="AV763" i="15"/>
  <c r="AU762" i="16" s="1"/>
  <c r="CD769" i="16"/>
  <c r="CR769" i="16" s="1"/>
  <c r="CX769" i="16" s="1"/>
  <c r="DA769" i="16" s="1"/>
  <c r="DC769" i="16" s="1"/>
  <c r="AV770" i="15"/>
  <c r="AU769" i="16" s="1"/>
  <c r="CD768" i="16"/>
  <c r="CR768" i="16" s="1"/>
  <c r="CX768" i="16" s="1"/>
  <c r="DA768" i="16" s="1"/>
  <c r="DC768" i="16" s="1"/>
  <c r="AV769" i="15"/>
  <c r="AU768" i="16" s="1"/>
  <c r="DF772" i="16"/>
  <c r="AY773" i="15"/>
  <c r="CE772" i="16"/>
  <c r="DF771" i="16"/>
  <c r="CD765" i="16"/>
  <c r="CR765" i="16" s="1"/>
  <c r="CX765" i="16" s="1"/>
  <c r="DA765" i="16" s="1"/>
  <c r="DC765" i="16" s="1"/>
  <c r="AV766" i="15"/>
  <c r="AU765" i="16" s="1"/>
  <c r="CD766" i="16"/>
  <c r="CR766" i="16" s="1"/>
  <c r="CX766" i="16" s="1"/>
  <c r="DA766" i="16" s="1"/>
  <c r="DC766" i="16" s="1"/>
  <c r="AV767" i="15"/>
  <c r="AU766" i="16" s="1"/>
  <c r="CD770" i="16"/>
  <c r="CR770" i="16" s="1"/>
  <c r="CX770" i="16" s="1"/>
  <c r="DA770" i="16" s="1"/>
  <c r="DC770" i="16" s="1"/>
  <c r="AV771" i="15"/>
  <c r="AU770" i="16" s="1"/>
  <c r="CD767" i="16"/>
  <c r="CR767" i="16" s="1"/>
  <c r="CX767" i="16" s="1"/>
  <c r="DA767" i="16" s="1"/>
  <c r="DC767" i="16" s="1"/>
  <c r="AV768" i="15"/>
  <c r="AU767" i="16" s="1"/>
  <c r="DF773" i="16"/>
  <c r="DG773" i="16" s="1"/>
  <c r="DI773" i="16" s="1"/>
  <c r="DE771" i="16"/>
  <c r="AY772" i="15"/>
  <c r="CE771" i="16"/>
  <c r="CE773" i="16"/>
  <c r="AY774" i="15"/>
  <c r="DF766" i="16"/>
  <c r="BH765" i="16"/>
  <c r="BN765" i="16" s="1"/>
  <c r="AT765" i="16"/>
  <c r="AT766" i="16"/>
  <c r="BH766" i="16"/>
  <c r="BN766" i="16" s="1"/>
  <c r="BH770" i="16"/>
  <c r="BN770" i="16" s="1"/>
  <c r="AT770" i="16"/>
  <c r="BU771" i="16"/>
  <c r="BV771" i="16"/>
  <c r="BQ771" i="16"/>
  <c r="BS771" i="16" s="1"/>
  <c r="AT767" i="16"/>
  <c r="BH767" i="16"/>
  <c r="BN767" i="16" s="1"/>
  <c r="BV773" i="16"/>
  <c r="BU773" i="16"/>
  <c r="BQ773" i="16"/>
  <c r="BS773" i="16" s="1"/>
  <c r="BU772" i="16"/>
  <c r="BV772" i="16"/>
  <c r="BQ772" i="16"/>
  <c r="BS772" i="16" s="1"/>
  <c r="BH763" i="16"/>
  <c r="BN763" i="16" s="1"/>
  <c r="AT763" i="16"/>
  <c r="BH764" i="16"/>
  <c r="BN764" i="16" s="1"/>
  <c r="AT764" i="16"/>
  <c r="AT762" i="16"/>
  <c r="AX762" i="16" s="1"/>
  <c r="BF762" i="16" s="1"/>
  <c r="BG762" i="16" s="1"/>
  <c r="BH762" i="16"/>
  <c r="BN762" i="16" s="1"/>
  <c r="BH769" i="16"/>
  <c r="BN769" i="16" s="1"/>
  <c r="AT769" i="16"/>
  <c r="AT768" i="16"/>
  <c r="AX768" i="16" s="1"/>
  <c r="BF768" i="16" s="1"/>
  <c r="BG768" i="16" s="1"/>
  <c r="BH768" i="16"/>
  <c r="BN768" i="16" s="1"/>
  <c r="B19" i="15"/>
  <c r="B17" i="11" s="1"/>
  <c r="B17" i="16"/>
  <c r="D17" i="17"/>
  <c r="D19" i="17" s="1"/>
  <c r="D16" i="17"/>
  <c r="C13" i="17"/>
  <c r="AX767" i="16" l="1"/>
  <c r="BF767" i="16" s="1"/>
  <c r="BG767" i="16" s="1"/>
  <c r="AX770" i="16"/>
  <c r="BF770" i="16" s="1"/>
  <c r="BG770" i="16" s="1"/>
  <c r="AX765" i="16"/>
  <c r="BF765" i="16" s="1"/>
  <c r="BG765" i="16" s="1"/>
  <c r="DG772" i="16"/>
  <c r="DI772" i="16" s="1"/>
  <c r="AX769" i="16"/>
  <c r="BF769" i="16" s="1"/>
  <c r="BG769" i="16" s="1"/>
  <c r="AX764" i="16"/>
  <c r="BF764" i="16" s="1"/>
  <c r="BG764" i="16" s="1"/>
  <c r="DE762" i="16"/>
  <c r="DE768" i="16"/>
  <c r="DG771" i="16"/>
  <c r="DI771" i="16" s="1"/>
  <c r="AX763" i="16"/>
  <c r="BF763" i="16" s="1"/>
  <c r="BG763" i="16" s="1"/>
  <c r="AX766" i="16"/>
  <c r="BF766" i="16" s="1"/>
  <c r="BG766" i="16" s="1"/>
  <c r="DF762" i="16"/>
  <c r="DE764" i="16"/>
  <c r="DE763" i="16"/>
  <c r="DF769" i="16"/>
  <c r="DE770" i="16"/>
  <c r="DE769" i="16"/>
  <c r="DF765" i="16"/>
  <c r="DF763" i="16"/>
  <c r="DF764" i="16"/>
  <c r="DF767" i="16"/>
  <c r="DE767" i="16"/>
  <c r="DE765" i="16"/>
  <c r="CH773" i="16"/>
  <c r="BG774" i="15"/>
  <c r="AY771" i="15"/>
  <c r="CE770" i="16"/>
  <c r="AY766" i="15"/>
  <c r="CE765" i="16"/>
  <c r="CH772" i="16"/>
  <c r="BG773" i="15"/>
  <c r="AY770" i="15"/>
  <c r="CE769" i="16"/>
  <c r="CE764" i="16"/>
  <c r="AY765" i="15"/>
  <c r="DF770" i="16"/>
  <c r="DG770" i="16" s="1"/>
  <c r="DI770" i="16" s="1"/>
  <c r="DF768" i="16"/>
  <c r="DE766" i="16"/>
  <c r="DG766" i="16" s="1"/>
  <c r="DI766" i="16" s="1"/>
  <c r="CE767" i="16"/>
  <c r="AY768" i="15"/>
  <c r="AY767" i="15"/>
  <c r="CE766" i="16"/>
  <c r="CE768" i="16"/>
  <c r="AY769" i="15"/>
  <c r="CE762" i="16"/>
  <c r="AY763" i="15"/>
  <c r="CE763" i="16"/>
  <c r="AY764" i="15"/>
  <c r="CH771" i="16"/>
  <c r="BG772" i="15"/>
  <c r="BW773" i="16"/>
  <c r="BY773" i="16" s="1"/>
  <c r="DJ773" i="16" s="1"/>
  <c r="BV769" i="16"/>
  <c r="BU769" i="16"/>
  <c r="BQ769" i="16"/>
  <c r="BS769" i="16" s="1"/>
  <c r="BU764" i="16"/>
  <c r="BV764" i="16"/>
  <c r="BQ764" i="16"/>
  <c r="BS764" i="16" s="1"/>
  <c r="BU766" i="16"/>
  <c r="BV766" i="16"/>
  <c r="BQ766" i="16"/>
  <c r="BS766" i="16" s="1"/>
  <c r="BU768" i="16"/>
  <c r="BV768" i="16"/>
  <c r="BQ768" i="16"/>
  <c r="BS768" i="16" s="1"/>
  <c r="BU762" i="16"/>
  <c r="BV762" i="16"/>
  <c r="BQ762" i="16"/>
  <c r="BS762" i="16" s="1"/>
  <c r="BV767" i="16"/>
  <c r="BU767" i="16"/>
  <c r="BQ767" i="16"/>
  <c r="BS767" i="16" s="1"/>
  <c r="BV763" i="16"/>
  <c r="BU763" i="16"/>
  <c r="BQ763" i="16"/>
  <c r="BS763" i="16" s="1"/>
  <c r="BW772" i="16"/>
  <c r="BY772" i="16" s="1"/>
  <c r="BW771" i="16"/>
  <c r="BY771" i="16" s="1"/>
  <c r="BU770" i="16"/>
  <c r="BV770" i="16"/>
  <c r="BQ770" i="16"/>
  <c r="BS770" i="16" s="1"/>
  <c r="BV765" i="16"/>
  <c r="BU765" i="16"/>
  <c r="BQ765" i="16"/>
  <c r="BS765" i="16" s="1"/>
  <c r="B20" i="15"/>
  <c r="B18" i="11" s="1"/>
  <c r="B18" i="16"/>
  <c r="D20" i="17"/>
  <c r="C21" i="17" s="1"/>
  <c r="C25" i="17" s="1"/>
  <c r="DG768" i="16" l="1"/>
  <c r="DI768" i="16" s="1"/>
  <c r="DG763" i="16"/>
  <c r="DI763" i="16" s="1"/>
  <c r="DG762" i="16"/>
  <c r="DI762" i="16" s="1"/>
  <c r="DJ772" i="16"/>
  <c r="DJ771" i="16"/>
  <c r="DG764" i="16"/>
  <c r="DI764" i="16" s="1"/>
  <c r="DG769" i="16"/>
  <c r="DI769" i="16" s="1"/>
  <c r="DG767" i="16"/>
  <c r="DI767" i="16" s="1"/>
  <c r="DG765" i="16"/>
  <c r="DI765" i="16" s="1"/>
  <c r="CH766" i="16"/>
  <c r="BG767" i="15"/>
  <c r="CP773" i="16"/>
  <c r="BH774" i="15"/>
  <c r="CH763" i="16"/>
  <c r="BG764" i="15"/>
  <c r="CH768" i="16"/>
  <c r="BG769" i="15"/>
  <c r="CH767" i="16"/>
  <c r="BG768" i="15"/>
  <c r="CH769" i="16"/>
  <c r="BG770" i="15"/>
  <c r="CH765" i="16"/>
  <c r="BG766" i="15"/>
  <c r="CH764" i="16"/>
  <c r="BG765" i="15"/>
  <c r="CP772" i="16"/>
  <c r="BH773" i="15"/>
  <c r="CP771" i="16"/>
  <c r="BH772" i="15"/>
  <c r="CH762" i="16"/>
  <c r="BG763" i="15"/>
  <c r="CH770" i="16"/>
  <c r="BG771" i="15"/>
  <c r="BW762" i="16"/>
  <c r="BY762" i="16" s="1"/>
  <c r="BW769" i="16"/>
  <c r="BY769" i="16" s="1"/>
  <c r="DJ769" i="16" s="1"/>
  <c r="BW764" i="16"/>
  <c r="BY764" i="16" s="1"/>
  <c r="BW770" i="16"/>
  <c r="BY770" i="16" s="1"/>
  <c r="DJ770" i="16" s="1"/>
  <c r="BW767" i="16"/>
  <c r="BY767" i="16" s="1"/>
  <c r="BW768" i="16"/>
  <c r="BY768" i="16" s="1"/>
  <c r="DJ768" i="16" s="1"/>
  <c r="BW765" i="16"/>
  <c r="BY765" i="16" s="1"/>
  <c r="BW763" i="16"/>
  <c r="BY763" i="16" s="1"/>
  <c r="DJ763" i="16" s="1"/>
  <c r="BW766" i="16"/>
  <c r="BY766" i="16" s="1"/>
  <c r="DJ766" i="16" s="1"/>
  <c r="B21" i="15"/>
  <c r="B19" i="11" s="1"/>
  <c r="B19" i="16"/>
  <c r="K771" i="11" l="1"/>
  <c r="I771" i="11"/>
  <c r="K770" i="11"/>
  <c r="I770" i="11"/>
  <c r="K772" i="11"/>
  <c r="I772" i="11"/>
  <c r="DJ762" i="16"/>
  <c r="DJ764" i="16"/>
  <c r="DJ765" i="16"/>
  <c r="DJ767" i="16"/>
  <c r="CP770" i="16"/>
  <c r="BH771" i="15"/>
  <c r="CQ771" i="16"/>
  <c r="CR772" i="15"/>
  <c r="CP764" i="16"/>
  <c r="BH765" i="15"/>
  <c r="CP769" i="16"/>
  <c r="BH770" i="15"/>
  <c r="CP768" i="16"/>
  <c r="BH769" i="15"/>
  <c r="CR774" i="15"/>
  <c r="CQ773" i="16"/>
  <c r="CP762" i="16"/>
  <c r="BH763" i="15"/>
  <c r="CR773" i="15"/>
  <c r="CQ772" i="16"/>
  <c r="CP765" i="16"/>
  <c r="BH766" i="15"/>
  <c r="CP767" i="16"/>
  <c r="BH768" i="15"/>
  <c r="CP763" i="16"/>
  <c r="BH764" i="15"/>
  <c r="CP766" i="16"/>
  <c r="BH767" i="15"/>
  <c r="B22" i="15"/>
  <c r="B20" i="11" s="1"/>
  <c r="B20" i="16"/>
  <c r="L770" i="11" l="1"/>
  <c r="L772" i="11"/>
  <c r="K764" i="11"/>
  <c r="I764" i="11"/>
  <c r="K761" i="11"/>
  <c r="I761" i="11"/>
  <c r="K767" i="11"/>
  <c r="L767" i="11" s="1"/>
  <c r="I767" i="11"/>
  <c r="K763" i="11"/>
  <c r="I763" i="11"/>
  <c r="K769" i="11"/>
  <c r="L769" i="11" s="1"/>
  <c r="I769" i="11"/>
  <c r="K762" i="11"/>
  <c r="I762" i="11"/>
  <c r="K765" i="11"/>
  <c r="L765" i="11" s="1"/>
  <c r="I765" i="11"/>
  <c r="K766" i="11"/>
  <c r="I766" i="11"/>
  <c r="K768" i="11"/>
  <c r="L768" i="11" s="1"/>
  <c r="I768" i="11"/>
  <c r="L771" i="11"/>
  <c r="CR766" i="15"/>
  <c r="CQ765" i="16"/>
  <c r="CQ762" i="16"/>
  <c r="CR763" i="15"/>
  <c r="CR769" i="15"/>
  <c r="CQ768" i="16"/>
  <c r="CR767" i="15"/>
  <c r="CQ766" i="16"/>
  <c r="CR768" i="15"/>
  <c r="CQ767" i="16"/>
  <c r="CR765" i="15"/>
  <c r="CQ764" i="16"/>
  <c r="CR771" i="15"/>
  <c r="CQ770" i="16"/>
  <c r="CR764" i="15"/>
  <c r="CQ763" i="16"/>
  <c r="CR770" i="15"/>
  <c r="CQ769" i="16"/>
  <c r="B23" i="15"/>
  <c r="B21" i="11" s="1"/>
  <c r="B21" i="16"/>
  <c r="L766" i="11" l="1"/>
  <c r="L762" i="11"/>
  <c r="L763" i="11"/>
  <c r="L761" i="11"/>
  <c r="L764" i="11"/>
  <c r="B24" i="15"/>
  <c r="B22" i="11" s="1"/>
  <c r="B22" i="16"/>
  <c r="BK6" i="16"/>
  <c r="BK819" i="16" l="1"/>
  <c r="BK824" i="16"/>
  <c r="B25" i="15"/>
  <c r="B23" i="11" s="1"/>
  <c r="B23" i="16"/>
  <c r="BX6" i="16"/>
  <c r="CU824" i="16" l="1"/>
  <c r="CU825" i="16" s="1"/>
  <c r="BK825" i="16"/>
  <c r="BX819" i="16"/>
  <c r="BX824" i="16"/>
  <c r="B26" i="15"/>
  <c r="B24" i="11" s="1"/>
  <c r="B24" i="16"/>
  <c r="A762" i="15"/>
  <c r="AJ762" i="15" s="1"/>
  <c r="A761" i="15"/>
  <c r="AJ761" i="15" s="1"/>
  <c r="A760" i="15"/>
  <c r="AJ760" i="15" s="1"/>
  <c r="A759" i="15"/>
  <c r="AJ759" i="15" s="1"/>
  <c r="A758" i="15"/>
  <c r="AJ758" i="15" s="1"/>
  <c r="A757" i="15"/>
  <c r="AJ757" i="15" s="1"/>
  <c r="A756" i="15"/>
  <c r="AJ756" i="15" s="1"/>
  <c r="A755" i="15"/>
  <c r="AJ755" i="15" s="1"/>
  <c r="A754" i="15"/>
  <c r="AJ754" i="15" s="1"/>
  <c r="A753" i="15"/>
  <c r="AJ753" i="15" s="1"/>
  <c r="A752" i="15"/>
  <c r="AJ752" i="15" s="1"/>
  <c r="A751" i="15"/>
  <c r="AJ751" i="15" s="1"/>
  <c r="A750" i="15"/>
  <c r="AJ750" i="15" s="1"/>
  <c r="A749" i="15"/>
  <c r="AJ749" i="15" s="1"/>
  <c r="A748" i="15"/>
  <c r="AJ748" i="15" s="1"/>
  <c r="A747" i="15"/>
  <c r="AJ747" i="15" s="1"/>
  <c r="A746" i="15"/>
  <c r="AJ746" i="15" s="1"/>
  <c r="A745" i="15"/>
  <c r="AJ745" i="15" s="1"/>
  <c r="A744" i="15"/>
  <c r="AJ744" i="15" s="1"/>
  <c r="A743" i="15"/>
  <c r="AJ743" i="15" s="1"/>
  <c r="A742" i="15"/>
  <c r="AJ742" i="15" s="1"/>
  <c r="A741" i="15"/>
  <c r="AJ741" i="15" s="1"/>
  <c r="A740" i="15"/>
  <c r="AJ740" i="15" s="1"/>
  <c r="A739" i="15"/>
  <c r="AJ739" i="15" s="1"/>
  <c r="A738" i="15"/>
  <c r="AJ738" i="15" s="1"/>
  <c r="A737" i="15"/>
  <c r="AJ737" i="15" s="1"/>
  <c r="A736" i="15"/>
  <c r="AJ736" i="15" s="1"/>
  <c r="A735" i="15"/>
  <c r="AJ735" i="15" s="1"/>
  <c r="A734" i="15"/>
  <c r="AJ734" i="15" s="1"/>
  <c r="A733" i="15"/>
  <c r="AJ733" i="15" s="1"/>
  <c r="A732" i="15"/>
  <c r="AJ732" i="15" s="1"/>
  <c r="A731" i="15"/>
  <c r="AJ731" i="15" s="1"/>
  <c r="A730" i="15"/>
  <c r="AJ730" i="15" s="1"/>
  <c r="A729" i="15"/>
  <c r="AJ729" i="15" s="1"/>
  <c r="A728" i="15"/>
  <c r="AJ728" i="15" s="1"/>
  <c r="A727" i="15"/>
  <c r="AJ727" i="15" s="1"/>
  <c r="A726" i="15"/>
  <c r="AJ726" i="15" s="1"/>
  <c r="A725" i="15"/>
  <c r="AJ725" i="15" s="1"/>
  <c r="A724" i="15"/>
  <c r="AJ724" i="15" s="1"/>
  <c r="A723" i="15"/>
  <c r="AJ723" i="15" s="1"/>
  <c r="A722" i="15"/>
  <c r="AJ722" i="15" s="1"/>
  <c r="A721" i="15"/>
  <c r="AJ721" i="15" s="1"/>
  <c r="A720" i="15"/>
  <c r="AJ720" i="15" s="1"/>
  <c r="A719" i="15"/>
  <c r="AJ719" i="15" s="1"/>
  <c r="A718" i="15"/>
  <c r="AJ718" i="15" s="1"/>
  <c r="A717" i="15"/>
  <c r="AJ717" i="15" s="1"/>
  <c r="A716" i="15"/>
  <c r="AJ716" i="15" s="1"/>
  <c r="A715" i="15"/>
  <c r="AJ715" i="15" s="1"/>
  <c r="A714" i="15"/>
  <c r="AJ714" i="15" s="1"/>
  <c r="A713" i="15"/>
  <c r="AJ713" i="15" s="1"/>
  <c r="A712" i="15"/>
  <c r="AJ712" i="15" s="1"/>
  <c r="A711" i="15"/>
  <c r="AJ711" i="15" s="1"/>
  <c r="A710" i="15"/>
  <c r="AJ710" i="15" s="1"/>
  <c r="A709" i="15"/>
  <c r="AJ709" i="15" s="1"/>
  <c r="A708" i="15"/>
  <c r="AJ708" i="15" s="1"/>
  <c r="A707" i="15"/>
  <c r="AJ707" i="15" s="1"/>
  <c r="A706" i="15"/>
  <c r="AJ706" i="15" s="1"/>
  <c r="A705" i="15"/>
  <c r="AJ705" i="15" s="1"/>
  <c r="A704" i="15"/>
  <c r="AJ704" i="15" s="1"/>
  <c r="A703" i="15"/>
  <c r="AJ703" i="15" s="1"/>
  <c r="A702" i="15"/>
  <c r="AJ702" i="15" s="1"/>
  <c r="A701" i="15"/>
  <c r="AJ701" i="15" s="1"/>
  <c r="A700" i="15"/>
  <c r="AJ700" i="15" s="1"/>
  <c r="A699" i="15"/>
  <c r="AJ699" i="15" s="1"/>
  <c r="A698" i="15"/>
  <c r="AJ698" i="15" s="1"/>
  <c r="A697" i="15"/>
  <c r="AJ697" i="15" s="1"/>
  <c r="A696" i="15"/>
  <c r="AJ696" i="15" s="1"/>
  <c r="A695" i="15"/>
  <c r="AJ695" i="15" s="1"/>
  <c r="A694" i="15"/>
  <c r="AJ694" i="15" s="1"/>
  <c r="A693" i="15"/>
  <c r="AJ693" i="15" s="1"/>
  <c r="A692" i="15"/>
  <c r="AJ692" i="15" s="1"/>
  <c r="A691" i="15"/>
  <c r="AJ691" i="15" s="1"/>
  <c r="A690" i="15"/>
  <c r="AJ690" i="15" s="1"/>
  <c r="A689" i="15"/>
  <c r="AJ689" i="15" s="1"/>
  <c r="A688" i="15"/>
  <c r="AJ688" i="15" s="1"/>
  <c r="A687" i="15"/>
  <c r="AJ687" i="15" s="1"/>
  <c r="A686" i="15"/>
  <c r="AJ686" i="15" s="1"/>
  <c r="A685" i="15"/>
  <c r="AJ685" i="15" s="1"/>
  <c r="A684" i="15"/>
  <c r="AJ684" i="15" s="1"/>
  <c r="A683" i="15"/>
  <c r="AJ683" i="15" s="1"/>
  <c r="A682" i="15"/>
  <c r="AJ682" i="15" s="1"/>
  <c r="A681" i="15"/>
  <c r="AJ681" i="15" s="1"/>
  <c r="A680" i="15"/>
  <c r="AJ680" i="15" s="1"/>
  <c r="A679" i="15"/>
  <c r="AJ679" i="15" s="1"/>
  <c r="A678" i="15"/>
  <c r="AJ678" i="15" s="1"/>
  <c r="A677" i="15"/>
  <c r="AJ677" i="15" s="1"/>
  <c r="A676" i="15"/>
  <c r="AJ676" i="15" s="1"/>
  <c r="A675" i="15"/>
  <c r="AJ675" i="15" s="1"/>
  <c r="A674" i="15"/>
  <c r="AJ674" i="15" s="1"/>
  <c r="A673" i="15"/>
  <c r="AJ673" i="15" s="1"/>
  <c r="A672" i="15"/>
  <c r="AJ672" i="15" s="1"/>
  <c r="A671" i="15"/>
  <c r="AJ671" i="15" s="1"/>
  <c r="A670" i="15"/>
  <c r="AJ670" i="15" s="1"/>
  <c r="A669" i="15"/>
  <c r="AJ669" i="15" s="1"/>
  <c r="A668" i="15"/>
  <c r="AJ668" i="15" s="1"/>
  <c r="A667" i="15"/>
  <c r="AJ667" i="15" s="1"/>
  <c r="A666" i="15"/>
  <c r="AJ666" i="15" s="1"/>
  <c r="A665" i="15"/>
  <c r="AJ665" i="15" s="1"/>
  <c r="A664" i="15"/>
  <c r="AJ664" i="15" s="1"/>
  <c r="A663" i="15"/>
  <c r="AJ663" i="15" s="1"/>
  <c r="A662" i="15"/>
  <c r="AJ662" i="15" s="1"/>
  <c r="A661" i="15"/>
  <c r="AJ661" i="15" s="1"/>
  <c r="A660" i="15"/>
  <c r="AJ660" i="15" s="1"/>
  <c r="A659" i="15"/>
  <c r="AJ659" i="15" s="1"/>
  <c r="A658" i="15"/>
  <c r="AJ658" i="15" s="1"/>
  <c r="A657" i="15"/>
  <c r="AJ657" i="15" s="1"/>
  <c r="A656" i="15"/>
  <c r="AJ656" i="15" s="1"/>
  <c r="A655" i="15"/>
  <c r="AJ655" i="15" s="1"/>
  <c r="A654" i="15"/>
  <c r="AJ654" i="15" s="1"/>
  <c r="A653" i="15"/>
  <c r="AJ653" i="15" s="1"/>
  <c r="A652" i="15"/>
  <c r="AJ652" i="15" s="1"/>
  <c r="A651" i="15"/>
  <c r="AJ651" i="15" s="1"/>
  <c r="A650" i="15"/>
  <c r="AJ650" i="15" s="1"/>
  <c r="A649" i="15"/>
  <c r="AJ649" i="15" s="1"/>
  <c r="A648" i="15"/>
  <c r="AJ648" i="15" s="1"/>
  <c r="A647" i="15"/>
  <c r="AJ647" i="15" s="1"/>
  <c r="A646" i="15"/>
  <c r="AJ646" i="15" s="1"/>
  <c r="A645" i="15"/>
  <c r="AJ645" i="15" s="1"/>
  <c r="A644" i="15"/>
  <c r="AJ644" i="15" s="1"/>
  <c r="A643" i="15"/>
  <c r="AJ643" i="15" s="1"/>
  <c r="A642" i="15"/>
  <c r="AJ642" i="15" s="1"/>
  <c r="A641" i="15"/>
  <c r="AJ641" i="15" s="1"/>
  <c r="A640" i="15"/>
  <c r="AJ640" i="15" s="1"/>
  <c r="A639" i="15"/>
  <c r="AJ639" i="15" s="1"/>
  <c r="A638" i="15"/>
  <c r="AJ638" i="15" s="1"/>
  <c r="A637" i="15"/>
  <c r="AJ637" i="15" s="1"/>
  <c r="A636" i="15"/>
  <c r="AJ636" i="15" s="1"/>
  <c r="A635" i="15"/>
  <c r="AJ635" i="15" s="1"/>
  <c r="A634" i="15"/>
  <c r="AJ634" i="15" s="1"/>
  <c r="A633" i="15"/>
  <c r="AJ633" i="15" s="1"/>
  <c r="A632" i="15"/>
  <c r="AJ632" i="15" s="1"/>
  <c r="A631" i="15"/>
  <c r="AJ631" i="15" s="1"/>
  <c r="A630" i="15"/>
  <c r="AJ630" i="15" s="1"/>
  <c r="A629" i="15"/>
  <c r="AJ629" i="15" s="1"/>
  <c r="A628" i="15"/>
  <c r="AJ628" i="15" s="1"/>
  <c r="A627" i="15"/>
  <c r="AJ627" i="15" s="1"/>
  <c r="A626" i="15"/>
  <c r="AJ626" i="15" s="1"/>
  <c r="A625" i="15"/>
  <c r="AJ625" i="15" s="1"/>
  <c r="A624" i="15"/>
  <c r="AJ624" i="15" s="1"/>
  <c r="A623" i="15"/>
  <c r="AJ623" i="15" s="1"/>
  <c r="A622" i="15"/>
  <c r="AJ622" i="15" s="1"/>
  <c r="A621" i="15"/>
  <c r="AJ621" i="15" s="1"/>
  <c r="A620" i="15"/>
  <c r="AJ620" i="15" s="1"/>
  <c r="A619" i="15"/>
  <c r="AJ619" i="15" s="1"/>
  <c r="A618" i="15"/>
  <c r="AJ618" i="15" s="1"/>
  <c r="A617" i="15"/>
  <c r="AJ617" i="15" s="1"/>
  <c r="A616" i="15"/>
  <c r="AJ616" i="15" s="1"/>
  <c r="A615" i="15"/>
  <c r="AJ615" i="15" s="1"/>
  <c r="A614" i="15"/>
  <c r="AJ614" i="15" s="1"/>
  <c r="A613" i="15"/>
  <c r="AJ613" i="15" s="1"/>
  <c r="A612" i="15"/>
  <c r="AJ612" i="15" s="1"/>
  <c r="A611" i="15"/>
  <c r="AJ611" i="15" s="1"/>
  <c r="A610" i="15"/>
  <c r="AJ610" i="15" s="1"/>
  <c r="A609" i="15"/>
  <c r="AJ609" i="15" s="1"/>
  <c r="A608" i="15"/>
  <c r="AJ608" i="15" s="1"/>
  <c r="A607" i="15"/>
  <c r="AJ607" i="15" s="1"/>
  <c r="A606" i="15"/>
  <c r="AJ606" i="15" s="1"/>
  <c r="A605" i="15"/>
  <c r="AJ605" i="15" s="1"/>
  <c r="A604" i="15"/>
  <c r="AJ604" i="15" s="1"/>
  <c r="A603" i="15"/>
  <c r="AJ603" i="15" s="1"/>
  <c r="A602" i="15"/>
  <c r="AJ602" i="15" s="1"/>
  <c r="A601" i="15"/>
  <c r="AJ601" i="15" s="1"/>
  <c r="A600" i="15"/>
  <c r="AJ600" i="15" s="1"/>
  <c r="A599" i="15"/>
  <c r="AJ599" i="15" s="1"/>
  <c r="A598" i="15"/>
  <c r="AJ598" i="15" s="1"/>
  <c r="A597" i="15"/>
  <c r="AJ597" i="15" s="1"/>
  <c r="A596" i="15"/>
  <c r="AJ596" i="15" s="1"/>
  <c r="A595" i="15"/>
  <c r="AJ595" i="15" s="1"/>
  <c r="A594" i="15"/>
  <c r="AJ594" i="15" s="1"/>
  <c r="A593" i="15"/>
  <c r="AJ593" i="15" s="1"/>
  <c r="A592" i="15"/>
  <c r="AJ592" i="15" s="1"/>
  <c r="A591" i="15"/>
  <c r="AJ591" i="15" s="1"/>
  <c r="A590" i="15"/>
  <c r="AJ590" i="15" s="1"/>
  <c r="A589" i="15"/>
  <c r="AJ589" i="15" s="1"/>
  <c r="A588" i="15"/>
  <c r="AJ588" i="15" s="1"/>
  <c r="A587" i="15"/>
  <c r="AJ587" i="15" s="1"/>
  <c r="A586" i="15"/>
  <c r="AJ586" i="15" s="1"/>
  <c r="A585" i="15"/>
  <c r="AJ585" i="15" s="1"/>
  <c r="A584" i="15"/>
  <c r="AJ584" i="15" s="1"/>
  <c r="A583" i="15"/>
  <c r="AJ583" i="15" s="1"/>
  <c r="A582" i="15"/>
  <c r="AJ582" i="15" s="1"/>
  <c r="A581" i="15"/>
  <c r="AJ581" i="15" s="1"/>
  <c r="A580" i="15"/>
  <c r="AJ580" i="15" s="1"/>
  <c r="A579" i="15"/>
  <c r="AJ579" i="15" s="1"/>
  <c r="A578" i="15"/>
  <c r="AJ578" i="15" s="1"/>
  <c r="A577" i="15"/>
  <c r="AJ577" i="15" s="1"/>
  <c r="A576" i="15"/>
  <c r="AJ576" i="15" s="1"/>
  <c r="A575" i="15"/>
  <c r="AJ575" i="15" s="1"/>
  <c r="A574" i="15"/>
  <c r="AJ574" i="15" s="1"/>
  <c r="A573" i="15"/>
  <c r="AJ573" i="15" s="1"/>
  <c r="A572" i="15"/>
  <c r="AJ572" i="15" s="1"/>
  <c r="A571" i="15"/>
  <c r="AJ571" i="15" s="1"/>
  <c r="A570" i="15"/>
  <c r="AJ570" i="15" s="1"/>
  <c r="A569" i="15"/>
  <c r="AJ569" i="15" s="1"/>
  <c r="A568" i="15"/>
  <c r="AJ568" i="15" s="1"/>
  <c r="A567" i="15"/>
  <c r="AJ567" i="15" s="1"/>
  <c r="A566" i="15"/>
  <c r="AJ566" i="15" s="1"/>
  <c r="A565" i="15"/>
  <c r="AJ565" i="15" s="1"/>
  <c r="A564" i="15"/>
  <c r="AJ564" i="15" s="1"/>
  <c r="A563" i="15"/>
  <c r="AJ563" i="15" s="1"/>
  <c r="A562" i="15"/>
  <c r="AJ562" i="15" s="1"/>
  <c r="A561" i="15"/>
  <c r="AJ561" i="15" s="1"/>
  <c r="A560" i="15"/>
  <c r="AJ560" i="15" s="1"/>
  <c r="A559" i="15"/>
  <c r="AJ559" i="15" s="1"/>
  <c r="A558" i="15"/>
  <c r="AJ558" i="15" s="1"/>
  <c r="A557" i="15"/>
  <c r="AJ557" i="15" s="1"/>
  <c r="A556" i="15"/>
  <c r="AJ556" i="15" s="1"/>
  <c r="A555" i="15"/>
  <c r="AJ555" i="15" s="1"/>
  <c r="A554" i="15"/>
  <c r="AJ554" i="15" s="1"/>
  <c r="A553" i="15"/>
  <c r="AJ553" i="15" s="1"/>
  <c r="A552" i="15"/>
  <c r="AJ552" i="15" s="1"/>
  <c r="A551" i="15"/>
  <c r="AJ551" i="15" s="1"/>
  <c r="A550" i="15"/>
  <c r="AJ550" i="15" s="1"/>
  <c r="A549" i="15"/>
  <c r="AJ549" i="15" s="1"/>
  <c r="A548" i="15"/>
  <c r="AJ548" i="15" s="1"/>
  <c r="A547" i="15"/>
  <c r="AJ547" i="15" s="1"/>
  <c r="A546" i="15"/>
  <c r="AJ546" i="15" s="1"/>
  <c r="A545" i="15"/>
  <c r="AJ545" i="15" s="1"/>
  <c r="A544" i="15"/>
  <c r="AJ544" i="15" s="1"/>
  <c r="A543" i="15"/>
  <c r="AJ543" i="15" s="1"/>
  <c r="A542" i="15"/>
  <c r="AJ542" i="15" s="1"/>
  <c r="A541" i="15"/>
  <c r="AJ541" i="15" s="1"/>
  <c r="A540" i="15"/>
  <c r="AJ540" i="15" s="1"/>
  <c r="A539" i="15"/>
  <c r="AJ539" i="15" s="1"/>
  <c r="A538" i="15"/>
  <c r="AJ538" i="15" s="1"/>
  <c r="A537" i="15"/>
  <c r="AJ537" i="15" s="1"/>
  <c r="A536" i="15"/>
  <c r="AJ536" i="15" s="1"/>
  <c r="A535" i="15"/>
  <c r="AJ535" i="15" s="1"/>
  <c r="A534" i="15"/>
  <c r="AJ534" i="15" s="1"/>
  <c r="A533" i="15"/>
  <c r="AJ533" i="15" s="1"/>
  <c r="A532" i="15"/>
  <c r="AJ532" i="15" s="1"/>
  <c r="A531" i="15"/>
  <c r="AJ531" i="15" s="1"/>
  <c r="A530" i="15"/>
  <c r="AJ530" i="15" s="1"/>
  <c r="A529" i="15"/>
  <c r="AJ529" i="15" s="1"/>
  <c r="A528" i="15"/>
  <c r="AJ528" i="15" s="1"/>
  <c r="A527" i="15"/>
  <c r="AJ527" i="15" s="1"/>
  <c r="A526" i="15"/>
  <c r="AJ526" i="15" s="1"/>
  <c r="A525" i="15"/>
  <c r="AJ525" i="15" s="1"/>
  <c r="A524" i="15"/>
  <c r="AJ524" i="15" s="1"/>
  <c r="A523" i="15"/>
  <c r="AJ523" i="15" s="1"/>
  <c r="A522" i="15"/>
  <c r="AJ522" i="15" s="1"/>
  <c r="A521" i="15"/>
  <c r="AJ521" i="15" s="1"/>
  <c r="A520" i="15"/>
  <c r="AJ520" i="15" s="1"/>
  <c r="A519" i="15"/>
  <c r="AJ519" i="15" s="1"/>
  <c r="A518" i="15"/>
  <c r="AJ518" i="15" s="1"/>
  <c r="A517" i="15"/>
  <c r="AJ517" i="15" s="1"/>
  <c r="A516" i="15"/>
  <c r="AJ516" i="15" s="1"/>
  <c r="A515" i="15"/>
  <c r="AJ515" i="15" s="1"/>
  <c r="A514" i="15"/>
  <c r="AJ514" i="15" s="1"/>
  <c r="A513" i="15"/>
  <c r="AJ513" i="15" s="1"/>
  <c r="A512" i="15"/>
  <c r="AJ512" i="15" s="1"/>
  <c r="A511" i="15"/>
  <c r="AJ511" i="15" s="1"/>
  <c r="A510" i="15"/>
  <c r="AJ510" i="15" s="1"/>
  <c r="A509" i="15"/>
  <c r="AJ509" i="15" s="1"/>
  <c r="A508" i="15"/>
  <c r="AJ508" i="15" s="1"/>
  <c r="A507" i="15"/>
  <c r="AJ507" i="15" s="1"/>
  <c r="A506" i="15"/>
  <c r="AJ506" i="15" s="1"/>
  <c r="A505" i="15"/>
  <c r="AJ505" i="15" s="1"/>
  <c r="A504" i="15"/>
  <c r="AJ504" i="15" s="1"/>
  <c r="A503" i="15"/>
  <c r="AJ503" i="15" s="1"/>
  <c r="A502" i="15"/>
  <c r="AJ502" i="15" s="1"/>
  <c r="A501" i="15"/>
  <c r="AJ501" i="15" s="1"/>
  <c r="A500" i="15"/>
  <c r="AJ500" i="15" s="1"/>
  <c r="A499" i="15"/>
  <c r="AJ499" i="15" s="1"/>
  <c r="A498" i="15"/>
  <c r="AJ498" i="15" s="1"/>
  <c r="A497" i="15"/>
  <c r="AJ497" i="15" s="1"/>
  <c r="A496" i="15"/>
  <c r="AJ496" i="15" s="1"/>
  <c r="A495" i="15"/>
  <c r="AJ495" i="15" s="1"/>
  <c r="A494" i="15"/>
  <c r="AJ494" i="15" s="1"/>
  <c r="A493" i="15"/>
  <c r="AJ493" i="15" s="1"/>
  <c r="A492" i="15"/>
  <c r="AJ492" i="15" s="1"/>
  <c r="A491" i="15"/>
  <c r="AJ491" i="15" s="1"/>
  <c r="A490" i="15"/>
  <c r="AJ490" i="15" s="1"/>
  <c r="A489" i="15"/>
  <c r="AJ489" i="15" s="1"/>
  <c r="A488" i="15"/>
  <c r="AJ488" i="15" s="1"/>
  <c r="A487" i="15"/>
  <c r="AJ487" i="15" s="1"/>
  <c r="A486" i="15"/>
  <c r="AJ486" i="15" s="1"/>
  <c r="A485" i="15"/>
  <c r="AJ485" i="15" s="1"/>
  <c r="A484" i="15"/>
  <c r="AJ484" i="15" s="1"/>
  <c r="A483" i="15"/>
  <c r="AJ483" i="15" s="1"/>
  <c r="A482" i="15"/>
  <c r="AJ482" i="15" s="1"/>
  <c r="A481" i="15"/>
  <c r="AJ481" i="15" s="1"/>
  <c r="A480" i="15"/>
  <c r="AJ480" i="15" s="1"/>
  <c r="A479" i="15"/>
  <c r="AJ479" i="15" s="1"/>
  <c r="A478" i="15"/>
  <c r="AJ478" i="15" s="1"/>
  <c r="A477" i="15"/>
  <c r="AJ477" i="15" s="1"/>
  <c r="A476" i="15"/>
  <c r="AJ476" i="15" s="1"/>
  <c r="A475" i="15"/>
  <c r="AJ475" i="15" s="1"/>
  <c r="A474" i="15"/>
  <c r="AJ474" i="15" s="1"/>
  <c r="A473" i="15"/>
  <c r="AJ473" i="15" s="1"/>
  <c r="A472" i="15"/>
  <c r="AJ472" i="15" s="1"/>
  <c r="A471" i="15"/>
  <c r="AJ471" i="15" s="1"/>
  <c r="A470" i="15"/>
  <c r="AJ470" i="15" s="1"/>
  <c r="A469" i="15"/>
  <c r="AJ469" i="15" s="1"/>
  <c r="A468" i="15"/>
  <c r="AJ468" i="15" s="1"/>
  <c r="A467" i="15"/>
  <c r="AJ467" i="15" s="1"/>
  <c r="A466" i="15"/>
  <c r="AJ466" i="15" s="1"/>
  <c r="A465" i="15"/>
  <c r="AJ465" i="15" s="1"/>
  <c r="A464" i="15"/>
  <c r="AJ464" i="15" s="1"/>
  <c r="A463" i="15"/>
  <c r="AJ463" i="15" s="1"/>
  <c r="A462" i="15"/>
  <c r="AJ462" i="15" s="1"/>
  <c r="A461" i="15"/>
  <c r="AJ461" i="15" s="1"/>
  <c r="A460" i="15"/>
  <c r="AJ460" i="15" s="1"/>
  <c r="A459" i="15"/>
  <c r="AJ459" i="15" s="1"/>
  <c r="A458" i="15"/>
  <c r="AJ458" i="15" s="1"/>
  <c r="A457" i="15"/>
  <c r="AJ457" i="15" s="1"/>
  <c r="A456" i="15"/>
  <c r="AJ456" i="15" s="1"/>
  <c r="A455" i="15"/>
  <c r="AJ455" i="15" s="1"/>
  <c r="A454" i="15"/>
  <c r="AJ454" i="15" s="1"/>
  <c r="A453" i="15"/>
  <c r="AJ453" i="15" s="1"/>
  <c r="A452" i="15"/>
  <c r="AJ452" i="15" s="1"/>
  <c r="A451" i="15"/>
  <c r="AJ451" i="15" s="1"/>
  <c r="A450" i="15"/>
  <c r="AJ450" i="15" s="1"/>
  <c r="A449" i="15"/>
  <c r="AJ449" i="15" s="1"/>
  <c r="A448" i="15"/>
  <c r="AJ448" i="15" s="1"/>
  <c r="A447" i="15"/>
  <c r="AJ447" i="15" s="1"/>
  <c r="A446" i="15"/>
  <c r="AJ446" i="15" s="1"/>
  <c r="A445" i="15"/>
  <c r="AJ445" i="15" s="1"/>
  <c r="A444" i="15"/>
  <c r="AJ444" i="15" s="1"/>
  <c r="A443" i="15"/>
  <c r="AJ443" i="15" s="1"/>
  <c r="A442" i="15"/>
  <c r="AJ442" i="15" s="1"/>
  <c r="A441" i="15"/>
  <c r="AJ441" i="15" s="1"/>
  <c r="A440" i="15"/>
  <c r="AJ440" i="15" s="1"/>
  <c r="A439" i="15"/>
  <c r="AJ439" i="15" s="1"/>
  <c r="A438" i="15"/>
  <c r="AJ438" i="15" s="1"/>
  <c r="A437" i="15"/>
  <c r="AJ437" i="15" s="1"/>
  <c r="A436" i="15"/>
  <c r="AJ436" i="15" s="1"/>
  <c r="A435" i="15"/>
  <c r="AJ435" i="15" s="1"/>
  <c r="A434" i="15"/>
  <c r="AJ434" i="15" s="1"/>
  <c r="A433" i="15"/>
  <c r="AJ433" i="15" s="1"/>
  <c r="A432" i="15"/>
  <c r="AJ432" i="15" s="1"/>
  <c r="A431" i="15"/>
  <c r="AJ431" i="15" s="1"/>
  <c r="A430" i="15"/>
  <c r="AJ430" i="15" s="1"/>
  <c r="A429" i="15"/>
  <c r="AJ429" i="15" s="1"/>
  <c r="A428" i="15"/>
  <c r="AJ428" i="15" s="1"/>
  <c r="A427" i="15"/>
  <c r="AJ427" i="15" s="1"/>
  <c r="A426" i="15"/>
  <c r="AJ426" i="15" s="1"/>
  <c r="A425" i="15"/>
  <c r="AJ425" i="15" s="1"/>
  <c r="A424" i="15"/>
  <c r="AJ424" i="15" s="1"/>
  <c r="A423" i="15"/>
  <c r="AJ423" i="15" s="1"/>
  <c r="A422" i="15"/>
  <c r="AJ422" i="15" s="1"/>
  <c r="A421" i="15"/>
  <c r="AJ421" i="15" s="1"/>
  <c r="A420" i="15"/>
  <c r="AJ420" i="15" s="1"/>
  <c r="A419" i="15"/>
  <c r="AJ419" i="15" s="1"/>
  <c r="A418" i="15"/>
  <c r="AJ418" i="15" s="1"/>
  <c r="A417" i="15"/>
  <c r="AJ417" i="15" s="1"/>
  <c r="A416" i="15"/>
  <c r="AJ416" i="15" s="1"/>
  <c r="A415" i="15"/>
  <c r="AJ415" i="15" s="1"/>
  <c r="A414" i="15"/>
  <c r="AJ414" i="15" s="1"/>
  <c r="A413" i="15"/>
  <c r="AJ413" i="15" s="1"/>
  <c r="A412" i="15"/>
  <c r="AJ412" i="15" s="1"/>
  <c r="A411" i="15"/>
  <c r="AJ411" i="15" s="1"/>
  <c r="A410" i="15"/>
  <c r="AJ410" i="15" s="1"/>
  <c r="A409" i="15"/>
  <c r="AJ409" i="15" s="1"/>
  <c r="A408" i="15"/>
  <c r="AJ408" i="15" s="1"/>
  <c r="A407" i="15"/>
  <c r="AJ407" i="15" s="1"/>
  <c r="A406" i="15"/>
  <c r="AJ406" i="15" s="1"/>
  <c r="A405" i="15"/>
  <c r="AJ405" i="15" s="1"/>
  <c r="A404" i="15"/>
  <c r="AJ404" i="15" s="1"/>
  <c r="A403" i="15"/>
  <c r="AJ403" i="15" s="1"/>
  <c r="A402" i="15"/>
  <c r="AJ402" i="15" s="1"/>
  <c r="A401" i="15"/>
  <c r="AJ401" i="15" s="1"/>
  <c r="A400" i="15"/>
  <c r="AJ400" i="15" s="1"/>
  <c r="A399" i="15"/>
  <c r="AJ399" i="15" s="1"/>
  <c r="A398" i="15"/>
  <c r="AJ398" i="15" s="1"/>
  <c r="A397" i="15"/>
  <c r="AJ397" i="15" s="1"/>
  <c r="A396" i="15"/>
  <c r="AJ396" i="15" s="1"/>
  <c r="A395" i="15"/>
  <c r="AJ395" i="15" s="1"/>
  <c r="A394" i="15"/>
  <c r="AJ394" i="15" s="1"/>
  <c r="A393" i="15"/>
  <c r="AJ393" i="15" s="1"/>
  <c r="A392" i="15"/>
  <c r="AJ392" i="15" s="1"/>
  <c r="A391" i="15"/>
  <c r="AJ391" i="15" s="1"/>
  <c r="A390" i="15"/>
  <c r="AJ390" i="15" s="1"/>
  <c r="A389" i="15"/>
  <c r="AJ389" i="15" s="1"/>
  <c r="A388" i="15"/>
  <c r="AJ388" i="15" s="1"/>
  <c r="A387" i="15"/>
  <c r="AJ387" i="15" s="1"/>
  <c r="A386" i="15"/>
  <c r="AJ386" i="15" s="1"/>
  <c r="A385" i="15"/>
  <c r="AJ385" i="15" s="1"/>
  <c r="A384" i="15"/>
  <c r="AJ384" i="15" s="1"/>
  <c r="A383" i="15"/>
  <c r="AJ383" i="15" s="1"/>
  <c r="A382" i="15"/>
  <c r="AJ382" i="15" s="1"/>
  <c r="A381" i="15"/>
  <c r="AJ381" i="15" s="1"/>
  <c r="A380" i="15"/>
  <c r="AJ380" i="15" s="1"/>
  <c r="A379" i="15"/>
  <c r="AJ379" i="15" s="1"/>
  <c r="A378" i="15"/>
  <c r="AJ378" i="15" s="1"/>
  <c r="A377" i="15"/>
  <c r="AJ377" i="15" s="1"/>
  <c r="A376" i="15"/>
  <c r="AJ376" i="15" s="1"/>
  <c r="A375" i="15"/>
  <c r="AJ375" i="15" s="1"/>
  <c r="A374" i="15"/>
  <c r="AJ374" i="15" s="1"/>
  <c r="A373" i="15"/>
  <c r="AJ373" i="15" s="1"/>
  <c r="A372" i="15"/>
  <c r="AJ372" i="15" s="1"/>
  <c r="A371" i="15"/>
  <c r="AJ371" i="15" s="1"/>
  <c r="A370" i="15"/>
  <c r="AJ370" i="15" s="1"/>
  <c r="A369" i="15"/>
  <c r="AJ369" i="15" s="1"/>
  <c r="A368" i="15"/>
  <c r="AJ368" i="15" s="1"/>
  <c r="A367" i="15"/>
  <c r="AJ367" i="15" s="1"/>
  <c r="A366" i="15"/>
  <c r="AJ366" i="15" s="1"/>
  <c r="A365" i="15"/>
  <c r="AJ365" i="15" s="1"/>
  <c r="A364" i="15"/>
  <c r="AJ364" i="15" s="1"/>
  <c r="A363" i="15"/>
  <c r="AJ363" i="15" s="1"/>
  <c r="A362" i="15"/>
  <c r="AJ362" i="15" s="1"/>
  <c r="A361" i="15"/>
  <c r="AJ361" i="15" s="1"/>
  <c r="A360" i="15"/>
  <c r="AJ360" i="15" s="1"/>
  <c r="A359" i="15"/>
  <c r="AJ359" i="15" s="1"/>
  <c r="A358" i="15"/>
  <c r="AJ358" i="15" s="1"/>
  <c r="A357" i="15"/>
  <c r="AJ357" i="15" s="1"/>
  <c r="A356" i="15"/>
  <c r="AJ356" i="15" s="1"/>
  <c r="A355" i="15"/>
  <c r="AJ355" i="15" s="1"/>
  <c r="A354" i="15"/>
  <c r="AJ354" i="15" s="1"/>
  <c r="A353" i="15"/>
  <c r="AJ353" i="15" s="1"/>
  <c r="A352" i="15"/>
  <c r="AJ352" i="15" s="1"/>
  <c r="A351" i="15"/>
  <c r="AJ351" i="15" s="1"/>
  <c r="A350" i="15"/>
  <c r="AJ350" i="15" s="1"/>
  <c r="A349" i="15"/>
  <c r="AJ349" i="15" s="1"/>
  <c r="A348" i="15"/>
  <c r="AJ348" i="15" s="1"/>
  <c r="A347" i="15"/>
  <c r="AJ347" i="15" s="1"/>
  <c r="A346" i="15"/>
  <c r="AJ346" i="15" s="1"/>
  <c r="A345" i="15"/>
  <c r="AJ345" i="15" s="1"/>
  <c r="A344" i="15"/>
  <c r="AJ344" i="15" s="1"/>
  <c r="A343" i="15"/>
  <c r="AJ343" i="15" s="1"/>
  <c r="A342" i="15"/>
  <c r="AJ342" i="15" s="1"/>
  <c r="A341" i="15"/>
  <c r="AJ341" i="15" s="1"/>
  <c r="A340" i="15"/>
  <c r="AJ340" i="15" s="1"/>
  <c r="A339" i="15"/>
  <c r="AJ339" i="15" s="1"/>
  <c r="A338" i="15"/>
  <c r="AJ338" i="15" s="1"/>
  <c r="A337" i="15"/>
  <c r="AJ337" i="15" s="1"/>
  <c r="A336" i="15"/>
  <c r="AJ336" i="15" s="1"/>
  <c r="A335" i="15"/>
  <c r="AJ335" i="15" s="1"/>
  <c r="A334" i="15"/>
  <c r="AJ334" i="15" s="1"/>
  <c r="A333" i="15"/>
  <c r="AJ333" i="15" s="1"/>
  <c r="A332" i="15"/>
  <c r="AJ332" i="15" s="1"/>
  <c r="A331" i="15"/>
  <c r="AJ331" i="15" s="1"/>
  <c r="A330" i="15"/>
  <c r="AJ330" i="15" s="1"/>
  <c r="A329" i="15"/>
  <c r="AJ329" i="15" s="1"/>
  <c r="A328" i="15"/>
  <c r="AJ328" i="15" s="1"/>
  <c r="A327" i="15"/>
  <c r="AJ327" i="15" s="1"/>
  <c r="A326" i="15"/>
  <c r="AJ326" i="15" s="1"/>
  <c r="A325" i="15"/>
  <c r="AJ325" i="15" s="1"/>
  <c r="A324" i="15"/>
  <c r="AJ324" i="15" s="1"/>
  <c r="A323" i="15"/>
  <c r="AJ323" i="15" s="1"/>
  <c r="A322" i="15"/>
  <c r="AJ322" i="15" s="1"/>
  <c r="A321" i="15"/>
  <c r="AJ321" i="15" s="1"/>
  <c r="A320" i="15"/>
  <c r="AJ320" i="15" s="1"/>
  <c r="A319" i="15"/>
  <c r="AJ319" i="15" s="1"/>
  <c r="A318" i="15"/>
  <c r="AJ318" i="15" s="1"/>
  <c r="A317" i="15"/>
  <c r="AJ317" i="15" s="1"/>
  <c r="A316" i="15"/>
  <c r="AJ316" i="15" s="1"/>
  <c r="A315" i="15"/>
  <c r="AJ315" i="15" s="1"/>
  <c r="A314" i="15"/>
  <c r="AJ314" i="15" s="1"/>
  <c r="A313" i="15"/>
  <c r="AJ313" i="15" s="1"/>
  <c r="A312" i="15"/>
  <c r="AJ312" i="15" s="1"/>
  <c r="A311" i="15"/>
  <c r="AJ311" i="15" s="1"/>
  <c r="A310" i="15"/>
  <c r="AJ310" i="15" s="1"/>
  <c r="A309" i="15"/>
  <c r="AJ309" i="15" s="1"/>
  <c r="A308" i="15"/>
  <c r="AJ308" i="15" s="1"/>
  <c r="A307" i="15"/>
  <c r="AJ307" i="15" s="1"/>
  <c r="A306" i="15"/>
  <c r="AJ306" i="15" s="1"/>
  <c r="A305" i="15"/>
  <c r="AJ305" i="15" s="1"/>
  <c r="A304" i="15"/>
  <c r="AJ304" i="15" s="1"/>
  <c r="A303" i="15"/>
  <c r="AJ303" i="15" s="1"/>
  <c r="A302" i="15"/>
  <c r="AJ302" i="15" s="1"/>
  <c r="A301" i="15"/>
  <c r="AJ301" i="15" s="1"/>
  <c r="A300" i="15"/>
  <c r="AJ300" i="15" s="1"/>
  <c r="A299" i="15"/>
  <c r="AJ299" i="15" s="1"/>
  <c r="A298" i="15"/>
  <c r="AJ298" i="15" s="1"/>
  <c r="A297" i="15"/>
  <c r="AJ297" i="15" s="1"/>
  <c r="A296" i="15"/>
  <c r="AJ296" i="15" s="1"/>
  <c r="A295" i="15"/>
  <c r="AJ295" i="15" s="1"/>
  <c r="A294" i="15"/>
  <c r="AJ294" i="15" s="1"/>
  <c r="A293" i="15"/>
  <c r="AJ293" i="15" s="1"/>
  <c r="A292" i="15"/>
  <c r="AJ292" i="15" s="1"/>
  <c r="A291" i="15"/>
  <c r="AJ291" i="15" s="1"/>
  <c r="A290" i="15"/>
  <c r="AJ290" i="15" s="1"/>
  <c r="A289" i="15"/>
  <c r="AJ289" i="15" s="1"/>
  <c r="A288" i="15"/>
  <c r="AJ288" i="15" s="1"/>
  <c r="A287" i="15"/>
  <c r="AJ287" i="15" s="1"/>
  <c r="A286" i="15"/>
  <c r="AJ286" i="15" s="1"/>
  <c r="A285" i="15"/>
  <c r="AJ285" i="15" s="1"/>
  <c r="A284" i="15"/>
  <c r="AJ284" i="15" s="1"/>
  <c r="A283" i="15"/>
  <c r="AJ283" i="15" s="1"/>
  <c r="A282" i="15"/>
  <c r="AJ282" i="15" s="1"/>
  <c r="A281" i="15"/>
  <c r="AJ281" i="15" s="1"/>
  <c r="A280" i="15"/>
  <c r="AJ280" i="15" s="1"/>
  <c r="A279" i="15"/>
  <c r="AJ279" i="15" s="1"/>
  <c r="A278" i="15"/>
  <c r="AJ278" i="15" s="1"/>
  <c r="A277" i="15"/>
  <c r="AJ277" i="15" s="1"/>
  <c r="A276" i="15"/>
  <c r="AJ276" i="15" s="1"/>
  <c r="A275" i="15"/>
  <c r="AJ275" i="15" s="1"/>
  <c r="A274" i="15"/>
  <c r="AJ274" i="15" s="1"/>
  <c r="A273" i="15"/>
  <c r="AJ273" i="15" s="1"/>
  <c r="A272" i="15"/>
  <c r="AJ272" i="15" s="1"/>
  <c r="A271" i="15"/>
  <c r="AJ271" i="15" s="1"/>
  <c r="A270" i="15"/>
  <c r="AJ270" i="15" s="1"/>
  <c r="A269" i="15"/>
  <c r="AJ269" i="15" s="1"/>
  <c r="A268" i="15"/>
  <c r="AJ268" i="15" s="1"/>
  <c r="A267" i="15"/>
  <c r="AJ267" i="15" s="1"/>
  <c r="A266" i="15"/>
  <c r="AJ266" i="15" s="1"/>
  <c r="A265" i="15"/>
  <c r="AJ265" i="15" s="1"/>
  <c r="A264" i="15"/>
  <c r="AJ264" i="15" s="1"/>
  <c r="A263" i="15"/>
  <c r="AJ263" i="15" s="1"/>
  <c r="A262" i="15"/>
  <c r="AJ262" i="15" s="1"/>
  <c r="A261" i="15"/>
  <c r="AJ261" i="15" s="1"/>
  <c r="A260" i="15"/>
  <c r="AJ260" i="15" s="1"/>
  <c r="A259" i="15"/>
  <c r="AJ259" i="15" s="1"/>
  <c r="A258" i="15"/>
  <c r="AJ258" i="15" s="1"/>
  <c r="A257" i="15"/>
  <c r="AJ257" i="15" s="1"/>
  <c r="A256" i="15"/>
  <c r="AJ256" i="15" s="1"/>
  <c r="A255" i="15"/>
  <c r="AJ255" i="15" s="1"/>
  <c r="A254" i="15"/>
  <c r="AJ254" i="15" s="1"/>
  <c r="A253" i="15"/>
  <c r="AJ253" i="15" s="1"/>
  <c r="A252" i="15"/>
  <c r="AJ252" i="15" s="1"/>
  <c r="A251" i="15"/>
  <c r="AJ251" i="15" s="1"/>
  <c r="A250" i="15"/>
  <c r="AJ250" i="15" s="1"/>
  <c r="A249" i="15"/>
  <c r="AJ249" i="15" s="1"/>
  <c r="A248" i="15"/>
  <c r="AJ248" i="15" s="1"/>
  <c r="A247" i="15"/>
  <c r="AJ247" i="15" s="1"/>
  <c r="A246" i="15"/>
  <c r="AJ246" i="15" s="1"/>
  <c r="A245" i="15"/>
  <c r="AJ245" i="15" s="1"/>
  <c r="A244" i="15"/>
  <c r="AJ244" i="15" s="1"/>
  <c r="A243" i="15"/>
  <c r="AJ243" i="15" s="1"/>
  <c r="A242" i="15"/>
  <c r="AJ242" i="15" s="1"/>
  <c r="A241" i="15"/>
  <c r="AJ241" i="15" s="1"/>
  <c r="A240" i="15"/>
  <c r="AJ240" i="15" s="1"/>
  <c r="A239" i="15"/>
  <c r="AJ239" i="15" s="1"/>
  <c r="A238" i="15"/>
  <c r="AJ238" i="15" s="1"/>
  <c r="A237" i="15"/>
  <c r="AJ237" i="15" s="1"/>
  <c r="A236" i="15"/>
  <c r="AJ236" i="15" s="1"/>
  <c r="A235" i="15"/>
  <c r="AJ235" i="15" s="1"/>
  <c r="A234" i="15"/>
  <c r="AJ234" i="15" s="1"/>
  <c r="A233" i="15"/>
  <c r="AJ233" i="15" s="1"/>
  <c r="A232" i="15"/>
  <c r="AJ232" i="15" s="1"/>
  <c r="A231" i="15"/>
  <c r="AJ231" i="15" s="1"/>
  <c r="A230" i="15"/>
  <c r="AJ230" i="15" s="1"/>
  <c r="A229" i="15"/>
  <c r="AJ229" i="15" s="1"/>
  <c r="A228" i="15"/>
  <c r="AJ228" i="15" s="1"/>
  <c r="A227" i="15"/>
  <c r="AJ227" i="15" s="1"/>
  <c r="A226" i="15"/>
  <c r="AJ226" i="15" s="1"/>
  <c r="A225" i="15"/>
  <c r="AJ225" i="15" s="1"/>
  <c r="A224" i="15"/>
  <c r="AJ224" i="15" s="1"/>
  <c r="A223" i="15"/>
  <c r="AJ223" i="15" s="1"/>
  <c r="A222" i="15"/>
  <c r="AJ222" i="15" s="1"/>
  <c r="A221" i="15"/>
  <c r="AJ221" i="15" s="1"/>
  <c r="A220" i="15"/>
  <c r="AJ220" i="15" s="1"/>
  <c r="A219" i="15"/>
  <c r="AJ219" i="15" s="1"/>
  <c r="A218" i="15"/>
  <c r="AJ218" i="15" s="1"/>
  <c r="A217" i="15"/>
  <c r="AJ217" i="15" s="1"/>
  <c r="A216" i="15"/>
  <c r="AJ216" i="15" s="1"/>
  <c r="A215" i="15"/>
  <c r="AJ215" i="15" s="1"/>
  <c r="A214" i="15"/>
  <c r="AJ214" i="15" s="1"/>
  <c r="A213" i="15"/>
  <c r="AJ213" i="15" s="1"/>
  <c r="A212" i="15"/>
  <c r="AJ212" i="15" s="1"/>
  <c r="A211" i="15"/>
  <c r="AJ211" i="15" s="1"/>
  <c r="A210" i="15"/>
  <c r="AJ210" i="15" s="1"/>
  <c r="A209" i="15"/>
  <c r="AJ209" i="15" s="1"/>
  <c r="A208" i="15"/>
  <c r="AJ208" i="15" s="1"/>
  <c r="A207" i="15"/>
  <c r="AJ207" i="15" s="1"/>
  <c r="A206" i="15"/>
  <c r="AJ206" i="15" s="1"/>
  <c r="A205" i="15"/>
  <c r="AJ205" i="15" s="1"/>
  <c r="A204" i="15"/>
  <c r="AJ204" i="15" s="1"/>
  <c r="A203" i="15"/>
  <c r="AJ203" i="15" s="1"/>
  <c r="A202" i="15"/>
  <c r="AJ202" i="15" s="1"/>
  <c r="A201" i="15"/>
  <c r="AJ201" i="15" s="1"/>
  <c r="A200" i="15"/>
  <c r="AJ200" i="15" s="1"/>
  <c r="A199" i="15"/>
  <c r="AJ199" i="15" s="1"/>
  <c r="A198" i="15"/>
  <c r="AJ198" i="15" s="1"/>
  <c r="A197" i="15"/>
  <c r="AJ197" i="15" s="1"/>
  <c r="A196" i="15"/>
  <c r="AJ196" i="15" s="1"/>
  <c r="A195" i="15"/>
  <c r="AJ195" i="15" s="1"/>
  <c r="A194" i="15"/>
  <c r="AJ194" i="15" s="1"/>
  <c r="A193" i="15"/>
  <c r="AJ193" i="15" s="1"/>
  <c r="A192" i="15"/>
  <c r="AJ192" i="15" s="1"/>
  <c r="A191" i="15"/>
  <c r="AJ191" i="15" s="1"/>
  <c r="A190" i="15"/>
  <c r="AJ190" i="15" s="1"/>
  <c r="A189" i="15"/>
  <c r="AJ189" i="15" s="1"/>
  <c r="A188" i="15"/>
  <c r="AJ188" i="15" s="1"/>
  <c r="A187" i="15"/>
  <c r="AJ187" i="15" s="1"/>
  <c r="A186" i="15"/>
  <c r="AJ186" i="15" s="1"/>
  <c r="A185" i="15"/>
  <c r="AJ185" i="15" s="1"/>
  <c r="A184" i="15"/>
  <c r="AJ184" i="15" s="1"/>
  <c r="A183" i="15"/>
  <c r="AJ183" i="15" s="1"/>
  <c r="A182" i="15"/>
  <c r="AJ182" i="15" s="1"/>
  <c r="A181" i="15"/>
  <c r="AJ181" i="15" s="1"/>
  <c r="A180" i="15"/>
  <c r="AJ180" i="15" s="1"/>
  <c r="A179" i="15"/>
  <c r="AJ179" i="15" s="1"/>
  <c r="A178" i="15"/>
  <c r="AJ178" i="15" s="1"/>
  <c r="A177" i="15"/>
  <c r="AJ177" i="15" s="1"/>
  <c r="A176" i="15"/>
  <c r="AJ176" i="15" s="1"/>
  <c r="A175" i="15"/>
  <c r="AJ175" i="15" s="1"/>
  <c r="A174" i="15"/>
  <c r="AJ174" i="15" s="1"/>
  <c r="A173" i="15"/>
  <c r="AJ173" i="15" s="1"/>
  <c r="A172" i="15"/>
  <c r="AJ172" i="15" s="1"/>
  <c r="A171" i="15"/>
  <c r="AJ171" i="15" s="1"/>
  <c r="A170" i="15"/>
  <c r="AJ170" i="15" s="1"/>
  <c r="A169" i="15"/>
  <c r="AJ169" i="15" s="1"/>
  <c r="A168" i="15"/>
  <c r="AJ168" i="15" s="1"/>
  <c r="A167" i="15"/>
  <c r="AJ167" i="15" s="1"/>
  <c r="A166" i="15"/>
  <c r="AJ166" i="15" s="1"/>
  <c r="A165" i="15"/>
  <c r="AJ165" i="15" s="1"/>
  <c r="A164" i="15"/>
  <c r="AJ164" i="15" s="1"/>
  <c r="A163" i="15"/>
  <c r="AJ163" i="15" s="1"/>
  <c r="A162" i="15"/>
  <c r="AJ162" i="15" s="1"/>
  <c r="A161" i="15"/>
  <c r="AJ161" i="15" s="1"/>
  <c r="A160" i="15"/>
  <c r="AJ160" i="15" s="1"/>
  <c r="A159" i="15"/>
  <c r="AJ159" i="15" s="1"/>
  <c r="A158" i="15"/>
  <c r="AJ158" i="15" s="1"/>
  <c r="A157" i="15"/>
  <c r="AJ157" i="15" s="1"/>
  <c r="A156" i="15"/>
  <c r="AJ156" i="15" s="1"/>
  <c r="A155" i="15"/>
  <c r="AJ155" i="15" s="1"/>
  <c r="A154" i="15"/>
  <c r="AJ154" i="15" s="1"/>
  <c r="A153" i="15"/>
  <c r="AJ153" i="15" s="1"/>
  <c r="A152" i="15"/>
  <c r="AJ152" i="15" s="1"/>
  <c r="A151" i="15"/>
  <c r="AJ151" i="15" s="1"/>
  <c r="A150" i="15"/>
  <c r="AJ150" i="15" s="1"/>
  <c r="A149" i="15"/>
  <c r="AJ149" i="15" s="1"/>
  <c r="A148" i="15"/>
  <c r="AJ148" i="15" s="1"/>
  <c r="A147" i="15"/>
  <c r="AJ147" i="15" s="1"/>
  <c r="A146" i="15"/>
  <c r="AJ146" i="15" s="1"/>
  <c r="A145" i="15"/>
  <c r="AJ145" i="15" s="1"/>
  <c r="A144" i="15"/>
  <c r="AJ144" i="15" s="1"/>
  <c r="A143" i="15"/>
  <c r="AJ143" i="15" s="1"/>
  <c r="A142" i="15"/>
  <c r="AJ142" i="15" s="1"/>
  <c r="A141" i="15"/>
  <c r="AJ141" i="15" s="1"/>
  <c r="A140" i="15"/>
  <c r="AJ140" i="15" s="1"/>
  <c r="A139" i="15"/>
  <c r="AJ139" i="15" s="1"/>
  <c r="A138" i="15"/>
  <c r="AJ138" i="15" s="1"/>
  <c r="A137" i="15"/>
  <c r="AJ137" i="15" s="1"/>
  <c r="A136" i="15"/>
  <c r="AJ136" i="15" s="1"/>
  <c r="A135" i="15"/>
  <c r="AJ135" i="15" s="1"/>
  <c r="A134" i="15"/>
  <c r="AJ134" i="15" s="1"/>
  <c r="A133" i="15"/>
  <c r="AJ133" i="15" s="1"/>
  <c r="A132" i="15"/>
  <c r="AJ132" i="15" s="1"/>
  <c r="A131" i="15"/>
  <c r="AJ131" i="15" s="1"/>
  <c r="A130" i="15"/>
  <c r="AJ130" i="15" s="1"/>
  <c r="A129" i="15"/>
  <c r="AJ129" i="15" s="1"/>
  <c r="A128" i="15"/>
  <c r="AJ128" i="15" s="1"/>
  <c r="A127" i="15"/>
  <c r="AJ127" i="15" s="1"/>
  <c r="A126" i="15"/>
  <c r="AJ126" i="15" s="1"/>
  <c r="A125" i="15"/>
  <c r="AJ125" i="15" s="1"/>
  <c r="A124" i="15"/>
  <c r="AJ124" i="15" s="1"/>
  <c r="A123" i="15"/>
  <c r="AJ123" i="15" s="1"/>
  <c r="A122" i="15"/>
  <c r="AJ122" i="15" s="1"/>
  <c r="A121" i="15"/>
  <c r="AJ121" i="15" s="1"/>
  <c r="A120" i="15"/>
  <c r="AJ120" i="15" s="1"/>
  <c r="A119" i="15"/>
  <c r="AJ119" i="15" s="1"/>
  <c r="A118" i="15"/>
  <c r="AJ118" i="15" s="1"/>
  <c r="A117" i="15"/>
  <c r="AJ117" i="15" s="1"/>
  <c r="A116" i="15"/>
  <c r="AJ116" i="15" s="1"/>
  <c r="A115" i="15"/>
  <c r="AJ115" i="15" s="1"/>
  <c r="A114" i="15"/>
  <c r="AJ114" i="15" s="1"/>
  <c r="A113" i="15"/>
  <c r="AJ113" i="15" s="1"/>
  <c r="A112" i="15"/>
  <c r="AJ112" i="15" s="1"/>
  <c r="A111" i="15"/>
  <c r="AJ111" i="15" s="1"/>
  <c r="A110" i="15"/>
  <c r="AJ110" i="15" s="1"/>
  <c r="A109" i="15"/>
  <c r="AJ109" i="15" s="1"/>
  <c r="A108" i="15"/>
  <c r="AJ108" i="15" s="1"/>
  <c r="A107" i="15"/>
  <c r="AJ107" i="15" s="1"/>
  <c r="A106" i="15"/>
  <c r="AJ106" i="15" s="1"/>
  <c r="A105" i="15"/>
  <c r="AJ105" i="15" s="1"/>
  <c r="A104" i="15"/>
  <c r="AJ104" i="15" s="1"/>
  <c r="A103" i="15"/>
  <c r="AJ103" i="15" s="1"/>
  <c r="A102" i="15"/>
  <c r="AJ102" i="15" s="1"/>
  <c r="A101" i="15"/>
  <c r="AJ101" i="15" s="1"/>
  <c r="A100" i="15"/>
  <c r="AJ100" i="15" s="1"/>
  <c r="A99" i="15"/>
  <c r="AJ99" i="15" s="1"/>
  <c r="A98" i="15"/>
  <c r="AJ98" i="15" s="1"/>
  <c r="A97" i="15"/>
  <c r="AJ97" i="15" s="1"/>
  <c r="A96" i="15"/>
  <c r="AJ96" i="15" s="1"/>
  <c r="A95" i="15"/>
  <c r="AJ95" i="15" s="1"/>
  <c r="A94" i="15"/>
  <c r="AJ94" i="15" s="1"/>
  <c r="A93" i="15"/>
  <c r="AJ93" i="15" s="1"/>
  <c r="A92" i="15"/>
  <c r="AJ92" i="15" s="1"/>
  <c r="A91" i="15"/>
  <c r="AJ91" i="15" s="1"/>
  <c r="A90" i="15"/>
  <c r="AJ90" i="15" s="1"/>
  <c r="A89" i="15"/>
  <c r="AJ89" i="15" s="1"/>
  <c r="A88" i="15"/>
  <c r="AJ88" i="15" s="1"/>
  <c r="A87" i="15"/>
  <c r="AJ87" i="15" s="1"/>
  <c r="A86" i="15"/>
  <c r="AJ86" i="15" s="1"/>
  <c r="A85" i="15"/>
  <c r="AJ85" i="15" s="1"/>
  <c r="A84" i="15"/>
  <c r="AJ84" i="15" s="1"/>
  <c r="A83" i="15"/>
  <c r="AJ83" i="15" s="1"/>
  <c r="A82" i="15"/>
  <c r="AJ82" i="15" s="1"/>
  <c r="A81" i="15"/>
  <c r="AJ81" i="15" s="1"/>
  <c r="A80" i="15"/>
  <c r="AJ80" i="15" s="1"/>
  <c r="A79" i="15"/>
  <c r="AJ79" i="15" s="1"/>
  <c r="A78" i="15"/>
  <c r="AJ78" i="15" s="1"/>
  <c r="A77" i="15"/>
  <c r="AJ77" i="15" s="1"/>
  <c r="A76" i="15"/>
  <c r="AJ76" i="15" s="1"/>
  <c r="A75" i="15"/>
  <c r="AJ75" i="15" s="1"/>
  <c r="A74" i="15"/>
  <c r="AJ74" i="15" s="1"/>
  <c r="A73" i="15"/>
  <c r="AJ73" i="15" s="1"/>
  <c r="A72" i="15"/>
  <c r="AJ72" i="15" s="1"/>
  <c r="A71" i="15"/>
  <c r="AJ71" i="15" s="1"/>
  <c r="A70" i="15"/>
  <c r="AJ70" i="15" s="1"/>
  <c r="A69" i="15"/>
  <c r="AJ69" i="15" s="1"/>
  <c r="A68" i="15"/>
  <c r="AJ68" i="15" s="1"/>
  <c r="A67" i="15"/>
  <c r="AJ67" i="15" s="1"/>
  <c r="A66" i="15"/>
  <c r="AJ66" i="15" s="1"/>
  <c r="A65" i="15"/>
  <c r="AJ65" i="15" s="1"/>
  <c r="A64" i="15"/>
  <c r="AJ64" i="15" s="1"/>
  <c r="A63" i="15"/>
  <c r="AJ63" i="15" s="1"/>
  <c r="A62" i="15"/>
  <c r="AJ62" i="15" s="1"/>
  <c r="A61" i="15"/>
  <c r="AJ61" i="15" s="1"/>
  <c r="A60" i="15"/>
  <c r="AJ60" i="15" s="1"/>
  <c r="A59" i="15"/>
  <c r="AJ59" i="15" s="1"/>
  <c r="A58" i="15"/>
  <c r="AJ58" i="15" s="1"/>
  <c r="A57" i="15"/>
  <c r="AJ57" i="15" s="1"/>
  <c r="A56" i="15"/>
  <c r="AJ56" i="15" s="1"/>
  <c r="A55" i="15"/>
  <c r="AJ55" i="15" s="1"/>
  <c r="A54" i="15"/>
  <c r="AJ54" i="15" s="1"/>
  <c r="A53" i="15"/>
  <c r="AJ53" i="15" s="1"/>
  <c r="A52" i="15"/>
  <c r="AJ52" i="15" s="1"/>
  <c r="A51" i="15"/>
  <c r="AJ51" i="15" s="1"/>
  <c r="A50" i="15"/>
  <c r="AJ50" i="15" s="1"/>
  <c r="A49" i="15"/>
  <c r="AJ49" i="15" s="1"/>
  <c r="A48" i="15"/>
  <c r="AJ48" i="15" s="1"/>
  <c r="A47" i="15"/>
  <c r="AJ47" i="15" s="1"/>
  <c r="A46" i="15"/>
  <c r="AJ46" i="15" s="1"/>
  <c r="A45" i="15"/>
  <c r="AJ45" i="15" s="1"/>
  <c r="A44" i="15"/>
  <c r="AJ44" i="15" s="1"/>
  <c r="A43" i="15"/>
  <c r="AJ43" i="15" s="1"/>
  <c r="A42" i="15"/>
  <c r="AJ42" i="15" s="1"/>
  <c r="A41" i="15"/>
  <c r="AJ41" i="15" s="1"/>
  <c r="A40" i="15"/>
  <c r="AJ40" i="15" s="1"/>
  <c r="A39" i="15"/>
  <c r="AJ39" i="15" s="1"/>
  <c r="A38" i="15"/>
  <c r="AJ38" i="15" s="1"/>
  <c r="A37" i="15"/>
  <c r="AJ37" i="15" s="1"/>
  <c r="A36" i="15"/>
  <c r="AJ36" i="15" s="1"/>
  <c r="A35" i="15"/>
  <c r="AJ35" i="15" s="1"/>
  <c r="A34" i="15"/>
  <c r="AJ34" i="15" s="1"/>
  <c r="A33" i="15"/>
  <c r="AJ33" i="15" s="1"/>
  <c r="A32" i="15"/>
  <c r="AJ32" i="15" s="1"/>
  <c r="A31" i="15"/>
  <c r="AJ31" i="15" s="1"/>
  <c r="A30" i="15"/>
  <c r="AJ30" i="15" s="1"/>
  <c r="A29" i="15"/>
  <c r="AJ29" i="15" s="1"/>
  <c r="A28" i="15"/>
  <c r="AJ28" i="15" s="1"/>
  <c r="A27" i="15"/>
  <c r="AJ27" i="15" s="1"/>
  <c r="A26" i="15"/>
  <c r="AJ26" i="15" s="1"/>
  <c r="A25" i="15"/>
  <c r="AJ25" i="15" s="1"/>
  <c r="A24" i="15"/>
  <c r="AJ24" i="15" s="1"/>
  <c r="A23" i="15"/>
  <c r="AJ23" i="15" s="1"/>
  <c r="A22" i="15"/>
  <c r="AJ22" i="15" s="1"/>
  <c r="A21" i="15"/>
  <c r="AJ21" i="15" s="1"/>
  <c r="A20" i="15"/>
  <c r="AJ20" i="15" s="1"/>
  <c r="A19" i="15"/>
  <c r="AJ19" i="15" s="1"/>
  <c r="A18" i="15"/>
  <c r="AJ18" i="15" s="1"/>
  <c r="A17" i="15"/>
  <c r="AJ17" i="15" s="1"/>
  <c r="A16" i="15"/>
  <c r="AJ16" i="15" s="1"/>
  <c r="A15" i="15"/>
  <c r="AJ15" i="15" s="1"/>
  <c r="A14" i="15"/>
  <c r="AJ14" i="15" s="1"/>
  <c r="A13" i="15"/>
  <c r="AJ13" i="15" s="1"/>
  <c r="A12" i="15"/>
  <c r="AJ12" i="15" s="1"/>
  <c r="A11" i="15"/>
  <c r="AJ11" i="15" s="1"/>
  <c r="A10" i="15"/>
  <c r="AJ10" i="15" s="1"/>
  <c r="A9" i="15"/>
  <c r="AJ9" i="15" s="1"/>
  <c r="A8" i="15"/>
  <c r="AJ8" i="15" s="1"/>
  <c r="A7" i="15"/>
  <c r="AJ7" i="15" s="1"/>
  <c r="DH824" i="16" l="1"/>
  <c r="DH825" i="16" s="1"/>
  <c r="BX825" i="16"/>
  <c r="AJ826" i="15"/>
  <c r="AJ820" i="15"/>
  <c r="AI827" i="16" s="1"/>
  <c r="AI16" i="16"/>
  <c r="AU17" i="15"/>
  <c r="AI24" i="16"/>
  <c r="AU25" i="15"/>
  <c r="AI36" i="16"/>
  <c r="AU37" i="15"/>
  <c r="AI52" i="16"/>
  <c r="AU53" i="15"/>
  <c r="AI60" i="16"/>
  <c r="AU61" i="15"/>
  <c r="AI64" i="16"/>
  <c r="AU65" i="15"/>
  <c r="AI80" i="16"/>
  <c r="AU81" i="15"/>
  <c r="AI88" i="16"/>
  <c r="AU89" i="15"/>
  <c r="AI100" i="16"/>
  <c r="AU101" i="15"/>
  <c r="AI116" i="16"/>
  <c r="AU117" i="15"/>
  <c r="AI124" i="16"/>
  <c r="AU125" i="15"/>
  <c r="AI128" i="16"/>
  <c r="AU129" i="15"/>
  <c r="AI144" i="16"/>
  <c r="AU145" i="15"/>
  <c r="AI152" i="16"/>
  <c r="AU153" i="15"/>
  <c r="AI164" i="16"/>
  <c r="AU165" i="15"/>
  <c r="AI176" i="16"/>
  <c r="AU177" i="15"/>
  <c r="AI184" i="16"/>
  <c r="AU185" i="15"/>
  <c r="AI200" i="16"/>
  <c r="AU201" i="15"/>
  <c r="AI212" i="16"/>
  <c r="AU213" i="15"/>
  <c r="AI228" i="16"/>
  <c r="AU229" i="15"/>
  <c r="AI232" i="16"/>
  <c r="AU233" i="15"/>
  <c r="AI248" i="16"/>
  <c r="AU249" i="15"/>
  <c r="AI256" i="16"/>
  <c r="AU257" i="15"/>
  <c r="AI264" i="16"/>
  <c r="AU265" i="15"/>
  <c r="AI272" i="16"/>
  <c r="AU273" i="15"/>
  <c r="AI292" i="16"/>
  <c r="AU293" i="15"/>
  <c r="AI300" i="16"/>
  <c r="AU301" i="15"/>
  <c r="AI304" i="16"/>
  <c r="AU305" i="15"/>
  <c r="AI324" i="16"/>
  <c r="AU325" i="15"/>
  <c r="AI332" i="16"/>
  <c r="AU333" i="15"/>
  <c r="AI344" i="16"/>
  <c r="AU345" i="15"/>
  <c r="AI8" i="16"/>
  <c r="AU9" i="15"/>
  <c r="AI40" i="16"/>
  <c r="AU41" i="15"/>
  <c r="AI72" i="16"/>
  <c r="AU73" i="15"/>
  <c r="AI104" i="16"/>
  <c r="AU105" i="15"/>
  <c r="AI136" i="16"/>
  <c r="AU137" i="15"/>
  <c r="AI168" i="16"/>
  <c r="AU169" i="15"/>
  <c r="AI192" i="16"/>
  <c r="AU193" i="15"/>
  <c r="AI216" i="16"/>
  <c r="AU217" i="15"/>
  <c r="AI240" i="16"/>
  <c r="AU241" i="15"/>
  <c r="AI276" i="16"/>
  <c r="AU277" i="15"/>
  <c r="AI312" i="16"/>
  <c r="AU313" i="15"/>
  <c r="AI352" i="16"/>
  <c r="AU353" i="15"/>
  <c r="AI364" i="16"/>
  <c r="AU365" i="15"/>
  <c r="AI376" i="16"/>
  <c r="AU377" i="15"/>
  <c r="AI392" i="16"/>
  <c r="AU393" i="15"/>
  <c r="AI404" i="16"/>
  <c r="AU405" i="15"/>
  <c r="AI416" i="16"/>
  <c r="AU417" i="15"/>
  <c r="AI424" i="16"/>
  <c r="AU425" i="15"/>
  <c r="AI432" i="16"/>
  <c r="AU433" i="15"/>
  <c r="AI444" i="16"/>
  <c r="AU445" i="15"/>
  <c r="AI460" i="16"/>
  <c r="AU461" i="15"/>
  <c r="AI472" i="16"/>
  <c r="AU473" i="15"/>
  <c r="AI488" i="16"/>
  <c r="AU489" i="15"/>
  <c r="AI500" i="16"/>
  <c r="AU501" i="15"/>
  <c r="AI512" i="16"/>
  <c r="AU513" i="15"/>
  <c r="AI524" i="16"/>
  <c r="AU525" i="15"/>
  <c r="AI536" i="16"/>
  <c r="AU537" i="15"/>
  <c r="AI548" i="16"/>
  <c r="AU549" i="15"/>
  <c r="AI560" i="16"/>
  <c r="AU561" i="15"/>
  <c r="AI572" i="16"/>
  <c r="AU573" i="15"/>
  <c r="AI584" i="16"/>
  <c r="AU585" i="15"/>
  <c r="AI596" i="16"/>
  <c r="AU597" i="15"/>
  <c r="AI608" i="16"/>
  <c r="AU609" i="15"/>
  <c r="AI620" i="16"/>
  <c r="AU621" i="15"/>
  <c r="AI632" i="16"/>
  <c r="AU633" i="15"/>
  <c r="AI648" i="16"/>
  <c r="AU649" i="15"/>
  <c r="AI664" i="16"/>
  <c r="AU665" i="15"/>
  <c r="AI676" i="16"/>
  <c r="AU677" i="15"/>
  <c r="AI688" i="16"/>
  <c r="AU689" i="15"/>
  <c r="AI692" i="16"/>
  <c r="AU693" i="15"/>
  <c r="AI704" i="16"/>
  <c r="AU705" i="15"/>
  <c r="AI708" i="16"/>
  <c r="AU709" i="15"/>
  <c r="AI712" i="16"/>
  <c r="AU713" i="15"/>
  <c r="AI716" i="16"/>
  <c r="AU717" i="15"/>
  <c r="AI720" i="16"/>
  <c r="AU721" i="15"/>
  <c r="AI724" i="16"/>
  <c r="AU725" i="15"/>
  <c r="AI728" i="16"/>
  <c r="AU729" i="15"/>
  <c r="AI732" i="16"/>
  <c r="AU733" i="15"/>
  <c r="AI736" i="16"/>
  <c r="AU737" i="15"/>
  <c r="AI740" i="16"/>
  <c r="AU741" i="15"/>
  <c r="AI744" i="16"/>
  <c r="AU745" i="15"/>
  <c r="AI748" i="16"/>
  <c r="AU749" i="15"/>
  <c r="AI752" i="16"/>
  <c r="AU753" i="15"/>
  <c r="AI25" i="16"/>
  <c r="AU26" i="15"/>
  <c r="AI53" i="16"/>
  <c r="AU54" i="15"/>
  <c r="AI81" i="16"/>
  <c r="AU82" i="15"/>
  <c r="AI109" i="16"/>
  <c r="AU110" i="15"/>
  <c r="AI137" i="16"/>
  <c r="AU138" i="15"/>
  <c r="AI165" i="16"/>
  <c r="AU166" i="15"/>
  <c r="AI189" i="16"/>
  <c r="AU190" i="15"/>
  <c r="AI205" i="16"/>
  <c r="AU206" i="15"/>
  <c r="AI217" i="16"/>
  <c r="AU218" i="15"/>
  <c r="AI229" i="16"/>
  <c r="AU230" i="15"/>
  <c r="AI233" i="16"/>
  <c r="AU234" i="15"/>
  <c r="AI237" i="16"/>
  <c r="AU238" i="15"/>
  <c r="AI241" i="16"/>
  <c r="AU242" i="15"/>
  <c r="AI245" i="16"/>
  <c r="AU246" i="15"/>
  <c r="AI249" i="16"/>
  <c r="AU250" i="15"/>
  <c r="AI253" i="16"/>
  <c r="AU254" i="15"/>
  <c r="AI257" i="16"/>
  <c r="AU258" i="15"/>
  <c r="AI261" i="16"/>
  <c r="AU262" i="15"/>
  <c r="AI265" i="16"/>
  <c r="AU266" i="15"/>
  <c r="AI269" i="16"/>
  <c r="AU270" i="15"/>
  <c r="AI273" i="16"/>
  <c r="AU274" i="15"/>
  <c r="AI277" i="16"/>
  <c r="AU278" i="15"/>
  <c r="AI281" i="16"/>
  <c r="AU282" i="15"/>
  <c r="AI285" i="16"/>
  <c r="AU286" i="15"/>
  <c r="AI289" i="16"/>
  <c r="AU290" i="15"/>
  <c r="AI293" i="16"/>
  <c r="AU294" i="15"/>
  <c r="AI297" i="16"/>
  <c r="AU298" i="15"/>
  <c r="AI301" i="16"/>
  <c r="AU302" i="15"/>
  <c r="AI305" i="16"/>
  <c r="AU306" i="15"/>
  <c r="AI309" i="16"/>
  <c r="AU310" i="15"/>
  <c r="AI313" i="16"/>
  <c r="AU314" i="15"/>
  <c r="AI317" i="16"/>
  <c r="AU318" i="15"/>
  <c r="AI321" i="16"/>
  <c r="AU322" i="15"/>
  <c r="AI325" i="16"/>
  <c r="AU326" i="15"/>
  <c r="AI329" i="16"/>
  <c r="AU330" i="15"/>
  <c r="AI333" i="16"/>
  <c r="AU334" i="15"/>
  <c r="AI337" i="16"/>
  <c r="AU338" i="15"/>
  <c r="AI341" i="16"/>
  <c r="AU342" i="15"/>
  <c r="AI345" i="16"/>
  <c r="AU346" i="15"/>
  <c r="AI349" i="16"/>
  <c r="AU350" i="15"/>
  <c r="AI353" i="16"/>
  <c r="AU354" i="15"/>
  <c r="AI357" i="16"/>
  <c r="AU358" i="15"/>
  <c r="AI361" i="16"/>
  <c r="AU362" i="15"/>
  <c r="AI365" i="16"/>
  <c r="AU366" i="15"/>
  <c r="AI369" i="16"/>
  <c r="AU370" i="15"/>
  <c r="AI373" i="16"/>
  <c r="AU374" i="15"/>
  <c r="AI377" i="16"/>
  <c r="AU378" i="15"/>
  <c r="AI381" i="16"/>
  <c r="AU382" i="15"/>
  <c r="AI385" i="16"/>
  <c r="AU386" i="15"/>
  <c r="AI389" i="16"/>
  <c r="AU390" i="15"/>
  <c r="AI393" i="16"/>
  <c r="AU394" i="15"/>
  <c r="AI397" i="16"/>
  <c r="AU398" i="15"/>
  <c r="AI401" i="16"/>
  <c r="AU402" i="15"/>
  <c r="AI405" i="16"/>
  <c r="AU406" i="15"/>
  <c r="AI409" i="16"/>
  <c r="AU410" i="15"/>
  <c r="AI413" i="16"/>
  <c r="AU414" i="15"/>
  <c r="AI417" i="16"/>
  <c r="AU418" i="15"/>
  <c r="AI421" i="16"/>
  <c r="AU422" i="15"/>
  <c r="AI425" i="16"/>
  <c r="AU426" i="15"/>
  <c r="AI429" i="16"/>
  <c r="AU430" i="15"/>
  <c r="AI433" i="16"/>
  <c r="AU434" i="15"/>
  <c r="AI437" i="16"/>
  <c r="AU438" i="15"/>
  <c r="AI441" i="16"/>
  <c r="AU442" i="15"/>
  <c r="AI445" i="16"/>
  <c r="AU446" i="15"/>
  <c r="AI449" i="16"/>
  <c r="AU450" i="15"/>
  <c r="AI453" i="16"/>
  <c r="AU454" i="15"/>
  <c r="AI457" i="16"/>
  <c r="AU458" i="15"/>
  <c r="AI461" i="16"/>
  <c r="AU462" i="15"/>
  <c r="AI465" i="16"/>
  <c r="AU466" i="15"/>
  <c r="AI469" i="16"/>
  <c r="AU470" i="15"/>
  <c r="AI473" i="16"/>
  <c r="AU474" i="15"/>
  <c r="AI477" i="16"/>
  <c r="AU478" i="15"/>
  <c r="AI481" i="16"/>
  <c r="AU482" i="15"/>
  <c r="AI485" i="16"/>
  <c r="AU486" i="15"/>
  <c r="AI489" i="16"/>
  <c r="AU490" i="15"/>
  <c r="AI493" i="16"/>
  <c r="AU494" i="15"/>
  <c r="AI497" i="16"/>
  <c r="AU498" i="15"/>
  <c r="AI501" i="16"/>
  <c r="AU502" i="15"/>
  <c r="AI505" i="16"/>
  <c r="AU506" i="15"/>
  <c r="AI509" i="16"/>
  <c r="AU510" i="15"/>
  <c r="AI513" i="16"/>
  <c r="AU514" i="15"/>
  <c r="AI517" i="16"/>
  <c r="AU518" i="15"/>
  <c r="AI521" i="16"/>
  <c r="AU522" i="15"/>
  <c r="AI525" i="16"/>
  <c r="AU526" i="15"/>
  <c r="AI529" i="16"/>
  <c r="AU530" i="15"/>
  <c r="AI533" i="16"/>
  <c r="AU534" i="15"/>
  <c r="AI537" i="16"/>
  <c r="AU538" i="15"/>
  <c r="AI541" i="16"/>
  <c r="AU542" i="15"/>
  <c r="AI545" i="16"/>
  <c r="AU546" i="15"/>
  <c r="AI549" i="16"/>
  <c r="AU550" i="15"/>
  <c r="AI553" i="16"/>
  <c r="AU554" i="15"/>
  <c r="AI557" i="16"/>
  <c r="AU558" i="15"/>
  <c r="AI561" i="16"/>
  <c r="AU562" i="15"/>
  <c r="AI565" i="16"/>
  <c r="AU566" i="15"/>
  <c r="AI569" i="16"/>
  <c r="AU570" i="15"/>
  <c r="AI573" i="16"/>
  <c r="AU574" i="15"/>
  <c r="AI577" i="16"/>
  <c r="AU578" i="15"/>
  <c r="AI581" i="16"/>
  <c r="AU582" i="15"/>
  <c r="AI585" i="16"/>
  <c r="AU586" i="15"/>
  <c r="AI589" i="16"/>
  <c r="AU590" i="15"/>
  <c r="AI593" i="16"/>
  <c r="AU594" i="15"/>
  <c r="AI597" i="16"/>
  <c r="AU598" i="15"/>
  <c r="AI601" i="16"/>
  <c r="AU602" i="15"/>
  <c r="AI605" i="16"/>
  <c r="AU606" i="15"/>
  <c r="AI609" i="16"/>
  <c r="AU610" i="15"/>
  <c r="AI613" i="16"/>
  <c r="AU614" i="15"/>
  <c r="AI617" i="16"/>
  <c r="AU618" i="15"/>
  <c r="AI621" i="16"/>
  <c r="AU622" i="15"/>
  <c r="AI625" i="16"/>
  <c r="AU626" i="15"/>
  <c r="AI629" i="16"/>
  <c r="AU630" i="15"/>
  <c r="AI633" i="16"/>
  <c r="AU634" i="15"/>
  <c r="AI637" i="16"/>
  <c r="AU638" i="15"/>
  <c r="AI641" i="16"/>
  <c r="AU642" i="15"/>
  <c r="AI645" i="16"/>
  <c r="AU646" i="15"/>
  <c r="AI649" i="16"/>
  <c r="AU650" i="15"/>
  <c r="AI653" i="16"/>
  <c r="AU654" i="15"/>
  <c r="AI657" i="16"/>
  <c r="AU658" i="15"/>
  <c r="AI661" i="16"/>
  <c r="AU662" i="15"/>
  <c r="AI665" i="16"/>
  <c r="AU666" i="15"/>
  <c r="AI669" i="16"/>
  <c r="AU670" i="15"/>
  <c r="AI673" i="16"/>
  <c r="AU674" i="15"/>
  <c r="AI677" i="16"/>
  <c r="AU678" i="15"/>
  <c r="AI681" i="16"/>
  <c r="AU682" i="15"/>
  <c r="AI685" i="16"/>
  <c r="AU686" i="15"/>
  <c r="AI689" i="16"/>
  <c r="AU690" i="15"/>
  <c r="AI693" i="16"/>
  <c r="AU694" i="15"/>
  <c r="AI697" i="16"/>
  <c r="AU698" i="15"/>
  <c r="AI701" i="16"/>
  <c r="AU702" i="15"/>
  <c r="AI705" i="16"/>
  <c r="AU706" i="15"/>
  <c r="AI709" i="16"/>
  <c r="AU710" i="15"/>
  <c r="AI713" i="16"/>
  <c r="AU714" i="15"/>
  <c r="AI717" i="16"/>
  <c r="AU718" i="15"/>
  <c r="AI721" i="16"/>
  <c r="AU722" i="15"/>
  <c r="AI725" i="16"/>
  <c r="AU726" i="15"/>
  <c r="AI729" i="16"/>
  <c r="AU730" i="15"/>
  <c r="AI733" i="16"/>
  <c r="AU734" i="15"/>
  <c r="AI737" i="16"/>
  <c r="AU738" i="15"/>
  <c r="AI741" i="16"/>
  <c r="AU742" i="15"/>
  <c r="AI745" i="16"/>
  <c r="AU746" i="15"/>
  <c r="AI749" i="16"/>
  <c r="AU750" i="15"/>
  <c r="AI753" i="16"/>
  <c r="AU754" i="15"/>
  <c r="AI757" i="16"/>
  <c r="AU758" i="15"/>
  <c r="AI761" i="16"/>
  <c r="AU762" i="15"/>
  <c r="AI12" i="16"/>
  <c r="AU13" i="15"/>
  <c r="AI44" i="16"/>
  <c r="AU45" i="15"/>
  <c r="AI76" i="16"/>
  <c r="AU77" i="15"/>
  <c r="AI108" i="16"/>
  <c r="AU109" i="15"/>
  <c r="AI140" i="16"/>
  <c r="AU141" i="15"/>
  <c r="AI172" i="16"/>
  <c r="AU173" i="15"/>
  <c r="AI196" i="16"/>
  <c r="AU197" i="15"/>
  <c r="AI220" i="16"/>
  <c r="AU221" i="15"/>
  <c r="AI252" i="16"/>
  <c r="AU253" i="15"/>
  <c r="AI284" i="16"/>
  <c r="AU285" i="15"/>
  <c r="AI316" i="16"/>
  <c r="AU317" i="15"/>
  <c r="AI348" i="16"/>
  <c r="AU349" i="15"/>
  <c r="AI360" i="16"/>
  <c r="AU361" i="15"/>
  <c r="AI372" i="16"/>
  <c r="AU373" i="15"/>
  <c r="AI388" i="16"/>
  <c r="AU389" i="15"/>
  <c r="AI400" i="16"/>
  <c r="AU401" i="15"/>
  <c r="AI412" i="16"/>
  <c r="AU413" i="15"/>
  <c r="AI428" i="16"/>
  <c r="AU429" i="15"/>
  <c r="AI440" i="16"/>
  <c r="AU441" i="15"/>
  <c r="AI448" i="16"/>
  <c r="AU449" i="15"/>
  <c r="AI456" i="16"/>
  <c r="AU457" i="15"/>
  <c r="AI468" i="16"/>
  <c r="AU469" i="15"/>
  <c r="AI480" i="16"/>
  <c r="AU481" i="15"/>
  <c r="AI492" i="16"/>
  <c r="AU493" i="15"/>
  <c r="AI504" i="16"/>
  <c r="AU505" i="15"/>
  <c r="AI516" i="16"/>
  <c r="AU517" i="15"/>
  <c r="AI528" i="16"/>
  <c r="AU529" i="15"/>
  <c r="AI540" i="16"/>
  <c r="AU541" i="15"/>
  <c r="AI556" i="16"/>
  <c r="AU557" i="15"/>
  <c r="AI568" i="16"/>
  <c r="AU569" i="15"/>
  <c r="AI576" i="16"/>
  <c r="AU577" i="15"/>
  <c r="AI588" i="16"/>
  <c r="AU589" i="15"/>
  <c r="AI600" i="16"/>
  <c r="AU601" i="15"/>
  <c r="AI612" i="16"/>
  <c r="AU613" i="15"/>
  <c r="AI624" i="16"/>
  <c r="AU625" i="15"/>
  <c r="AI636" i="16"/>
  <c r="AU637" i="15"/>
  <c r="AI644" i="16"/>
  <c r="AU645" i="15"/>
  <c r="AI656" i="16"/>
  <c r="AU657" i="15"/>
  <c r="AI668" i="16"/>
  <c r="AU669" i="15"/>
  <c r="AI680" i="16"/>
  <c r="AU681" i="15"/>
  <c r="AI700" i="16"/>
  <c r="AU701" i="15"/>
  <c r="AI756" i="16"/>
  <c r="AU757" i="15"/>
  <c r="AI6" i="16"/>
  <c r="AU7" i="15"/>
  <c r="AI13" i="16"/>
  <c r="AU14" i="15"/>
  <c r="AI21" i="16"/>
  <c r="AU22" i="15"/>
  <c r="AI33" i="16"/>
  <c r="AU34" i="15"/>
  <c r="AI41" i="16"/>
  <c r="AU42" i="15"/>
  <c r="AI49" i="16"/>
  <c r="AU50" i="15"/>
  <c r="AI61" i="16"/>
  <c r="AU62" i="15"/>
  <c r="AI69" i="16"/>
  <c r="AU70" i="15"/>
  <c r="AI77" i="16"/>
  <c r="AU78" i="15"/>
  <c r="AI89" i="16"/>
  <c r="AU90" i="15"/>
  <c r="AI97" i="16"/>
  <c r="AU98" i="15"/>
  <c r="AI105" i="16"/>
  <c r="AU106" i="15"/>
  <c r="AI117" i="16"/>
  <c r="AU118" i="15"/>
  <c r="AI125" i="16"/>
  <c r="AU126" i="15"/>
  <c r="AI133" i="16"/>
  <c r="AU134" i="15"/>
  <c r="AI141" i="16"/>
  <c r="AU142" i="15"/>
  <c r="AI149" i="16"/>
  <c r="AU150" i="15"/>
  <c r="AI157" i="16"/>
  <c r="AU158" i="15"/>
  <c r="AI169" i="16"/>
  <c r="AU170" i="15"/>
  <c r="AI181" i="16"/>
  <c r="AU182" i="15"/>
  <c r="AI193" i="16"/>
  <c r="AU194" i="15"/>
  <c r="AI197" i="16"/>
  <c r="AU198" i="15"/>
  <c r="AI213" i="16"/>
  <c r="AU214" i="15"/>
  <c r="AI225" i="16"/>
  <c r="AU226" i="15"/>
  <c r="AI10" i="16"/>
  <c r="AU11" i="15"/>
  <c r="AI18" i="16"/>
  <c r="AU19" i="15"/>
  <c r="AI26" i="16"/>
  <c r="AU27" i="15"/>
  <c r="AI34" i="16"/>
  <c r="AU35" i="15"/>
  <c r="AI42" i="16"/>
  <c r="AU43" i="15"/>
  <c r="AI50" i="16"/>
  <c r="AU51" i="15"/>
  <c r="AI58" i="16"/>
  <c r="AU59" i="15"/>
  <c r="AI66" i="16"/>
  <c r="AU67" i="15"/>
  <c r="AI74" i="16"/>
  <c r="AU75" i="15"/>
  <c r="AI82" i="16"/>
  <c r="AU83" i="15"/>
  <c r="AI90" i="16"/>
  <c r="AU91" i="15"/>
  <c r="AI98" i="16"/>
  <c r="AU99" i="15"/>
  <c r="AI106" i="16"/>
  <c r="AU107" i="15"/>
  <c r="AI114" i="16"/>
  <c r="AU115" i="15"/>
  <c r="AI118" i="16"/>
  <c r="AU119" i="15"/>
  <c r="AI122" i="16"/>
  <c r="AU123" i="15"/>
  <c r="AI126" i="16"/>
  <c r="AU127" i="15"/>
  <c r="AI130" i="16"/>
  <c r="AU131" i="15"/>
  <c r="AI134" i="16"/>
  <c r="AU135" i="15"/>
  <c r="AI138" i="16"/>
  <c r="AU139" i="15"/>
  <c r="AI142" i="16"/>
  <c r="AU143" i="15"/>
  <c r="AI146" i="16"/>
  <c r="AU147" i="15"/>
  <c r="AI150" i="16"/>
  <c r="AU151" i="15"/>
  <c r="AI154" i="16"/>
  <c r="AU155" i="15"/>
  <c r="AI158" i="16"/>
  <c r="AU159" i="15"/>
  <c r="AI162" i="16"/>
  <c r="AU163" i="15"/>
  <c r="AI166" i="16"/>
  <c r="AU167" i="15"/>
  <c r="AI170" i="16"/>
  <c r="AU171" i="15"/>
  <c r="AI174" i="16"/>
  <c r="AU175" i="15"/>
  <c r="AI178" i="16"/>
  <c r="AU179" i="15"/>
  <c r="AI182" i="16"/>
  <c r="AU183" i="15"/>
  <c r="AI186" i="16"/>
  <c r="AU187" i="15"/>
  <c r="AI190" i="16"/>
  <c r="AU191" i="15"/>
  <c r="AI194" i="16"/>
  <c r="AU195" i="15"/>
  <c r="AI198" i="16"/>
  <c r="AU199" i="15"/>
  <c r="AI202" i="16"/>
  <c r="AU203" i="15"/>
  <c r="AI206" i="16"/>
  <c r="AU207" i="15"/>
  <c r="AI210" i="16"/>
  <c r="AU211" i="15"/>
  <c r="AI214" i="16"/>
  <c r="AU215" i="15"/>
  <c r="AI218" i="16"/>
  <c r="AU219" i="15"/>
  <c r="AI222" i="16"/>
  <c r="AU223" i="15"/>
  <c r="AI226" i="16"/>
  <c r="AU227" i="15"/>
  <c r="AI230" i="16"/>
  <c r="AU231" i="15"/>
  <c r="AI234" i="16"/>
  <c r="AU235" i="15"/>
  <c r="AI238" i="16"/>
  <c r="AU239" i="15"/>
  <c r="AI242" i="16"/>
  <c r="AU243" i="15"/>
  <c r="AI246" i="16"/>
  <c r="AU247" i="15"/>
  <c r="AI250" i="16"/>
  <c r="AU251" i="15"/>
  <c r="AI254" i="16"/>
  <c r="AU255" i="15"/>
  <c r="AI258" i="16"/>
  <c r="AU259" i="15"/>
  <c r="AI262" i="16"/>
  <c r="AU263" i="15"/>
  <c r="AI266" i="16"/>
  <c r="AU267" i="15"/>
  <c r="AI270" i="16"/>
  <c r="AU271" i="15"/>
  <c r="AI274" i="16"/>
  <c r="AU275" i="15"/>
  <c r="AI278" i="16"/>
  <c r="AU279" i="15"/>
  <c r="AI282" i="16"/>
  <c r="AU283" i="15"/>
  <c r="AI286" i="16"/>
  <c r="AU287" i="15"/>
  <c r="AI290" i="16"/>
  <c r="AU291" i="15"/>
  <c r="AI294" i="16"/>
  <c r="AU295" i="15"/>
  <c r="AI298" i="16"/>
  <c r="AU299" i="15"/>
  <c r="AI302" i="16"/>
  <c r="AU303" i="15"/>
  <c r="AI306" i="16"/>
  <c r="AU307" i="15"/>
  <c r="AI310" i="16"/>
  <c r="AU311" i="15"/>
  <c r="AI314" i="16"/>
  <c r="AU315" i="15"/>
  <c r="AI318" i="16"/>
  <c r="AU319" i="15"/>
  <c r="AI322" i="16"/>
  <c r="AU323" i="15"/>
  <c r="AI326" i="16"/>
  <c r="AU327" i="15"/>
  <c r="AI330" i="16"/>
  <c r="AU331" i="15"/>
  <c r="AI334" i="16"/>
  <c r="AU335" i="15"/>
  <c r="AI338" i="16"/>
  <c r="AU339" i="15"/>
  <c r="AI342" i="16"/>
  <c r="AU343" i="15"/>
  <c r="AI346" i="16"/>
  <c r="AU347" i="15"/>
  <c r="AI350" i="16"/>
  <c r="AU351" i="15"/>
  <c r="AI354" i="16"/>
  <c r="AU355" i="15"/>
  <c r="AI358" i="16"/>
  <c r="AU359" i="15"/>
  <c r="AI362" i="16"/>
  <c r="AU363" i="15"/>
  <c r="AI366" i="16"/>
  <c r="AU367" i="15"/>
  <c r="AI370" i="16"/>
  <c r="AU371" i="15"/>
  <c r="AI374" i="16"/>
  <c r="AU375" i="15"/>
  <c r="AI378" i="16"/>
  <c r="AU379" i="15"/>
  <c r="AI382" i="16"/>
  <c r="AU383" i="15"/>
  <c r="AI386" i="16"/>
  <c r="AU387" i="15"/>
  <c r="AI390" i="16"/>
  <c r="AU391" i="15"/>
  <c r="AI394" i="16"/>
  <c r="AU395" i="15"/>
  <c r="AI398" i="16"/>
  <c r="AU399" i="15"/>
  <c r="AI402" i="16"/>
  <c r="AU403" i="15"/>
  <c r="AI406" i="16"/>
  <c r="AU407" i="15"/>
  <c r="AI410" i="16"/>
  <c r="AU411" i="15"/>
  <c r="AI414" i="16"/>
  <c r="AU415" i="15"/>
  <c r="AI418" i="16"/>
  <c r="AU419" i="15"/>
  <c r="AI422" i="16"/>
  <c r="AU423" i="15"/>
  <c r="AI426" i="16"/>
  <c r="AU427" i="15"/>
  <c r="AI430" i="16"/>
  <c r="AU431" i="15"/>
  <c r="AI434" i="16"/>
  <c r="AU435" i="15"/>
  <c r="AI438" i="16"/>
  <c r="AU439" i="15"/>
  <c r="AI442" i="16"/>
  <c r="AU443" i="15"/>
  <c r="AI446" i="16"/>
  <c r="AU447" i="15"/>
  <c r="AI450" i="16"/>
  <c r="AU451" i="15"/>
  <c r="AI454" i="16"/>
  <c r="AU455" i="15"/>
  <c r="AI458" i="16"/>
  <c r="AU459" i="15"/>
  <c r="AI462" i="16"/>
  <c r="AU463" i="15"/>
  <c r="AI466" i="16"/>
  <c r="AU467" i="15"/>
  <c r="AI470" i="16"/>
  <c r="AU471" i="15"/>
  <c r="AI474" i="16"/>
  <c r="AU475" i="15"/>
  <c r="AI478" i="16"/>
  <c r="AU479" i="15"/>
  <c r="AI482" i="16"/>
  <c r="AU483" i="15"/>
  <c r="AI486" i="16"/>
  <c r="AU487" i="15"/>
  <c r="AI490" i="16"/>
  <c r="AU491" i="15"/>
  <c r="AI494" i="16"/>
  <c r="AU495" i="15"/>
  <c r="AI498" i="16"/>
  <c r="AU499" i="15"/>
  <c r="AI502" i="16"/>
  <c r="AU503" i="15"/>
  <c r="AI506" i="16"/>
  <c r="AU507" i="15"/>
  <c r="AI510" i="16"/>
  <c r="AU511" i="15"/>
  <c r="AI514" i="16"/>
  <c r="AU515" i="15"/>
  <c r="AI518" i="16"/>
  <c r="AU519" i="15"/>
  <c r="AI522" i="16"/>
  <c r="AU523" i="15"/>
  <c r="AI526" i="16"/>
  <c r="AU527" i="15"/>
  <c r="AI530" i="16"/>
  <c r="AU531" i="15"/>
  <c r="AI534" i="16"/>
  <c r="AU535" i="15"/>
  <c r="AI538" i="16"/>
  <c r="AU539" i="15"/>
  <c r="AI542" i="16"/>
  <c r="AU543" i="15"/>
  <c r="AI546" i="16"/>
  <c r="AU547" i="15"/>
  <c r="AI550" i="16"/>
  <c r="AU551" i="15"/>
  <c r="AI554" i="16"/>
  <c r="AU555" i="15"/>
  <c r="AI558" i="16"/>
  <c r="AU559" i="15"/>
  <c r="AI562" i="16"/>
  <c r="AU563" i="15"/>
  <c r="AI566" i="16"/>
  <c r="AU567" i="15"/>
  <c r="AI570" i="16"/>
  <c r="AU571" i="15"/>
  <c r="AI574" i="16"/>
  <c r="AU575" i="15"/>
  <c r="AI578" i="16"/>
  <c r="AU579" i="15"/>
  <c r="AI582" i="16"/>
  <c r="AU583" i="15"/>
  <c r="AI586" i="16"/>
  <c r="AU587" i="15"/>
  <c r="AI590" i="16"/>
  <c r="AU591" i="15"/>
  <c r="AI594" i="16"/>
  <c r="AU595" i="15"/>
  <c r="AI598" i="16"/>
  <c r="AU599" i="15"/>
  <c r="AI602" i="16"/>
  <c r="AU603" i="15"/>
  <c r="AI606" i="16"/>
  <c r="AU607" i="15"/>
  <c r="AI610" i="16"/>
  <c r="AU611" i="15"/>
  <c r="AI614" i="16"/>
  <c r="AU615" i="15"/>
  <c r="AI618" i="16"/>
  <c r="AU619" i="15"/>
  <c r="AI622" i="16"/>
  <c r="AU623" i="15"/>
  <c r="AI626" i="16"/>
  <c r="AU627" i="15"/>
  <c r="AI630" i="16"/>
  <c r="AU631" i="15"/>
  <c r="AI634" i="16"/>
  <c r="AU635" i="15"/>
  <c r="AI638" i="16"/>
  <c r="AU639" i="15"/>
  <c r="AI642" i="16"/>
  <c r="AU643" i="15"/>
  <c r="AI646" i="16"/>
  <c r="AU647" i="15"/>
  <c r="AI650" i="16"/>
  <c r="AU651" i="15"/>
  <c r="AI654" i="16"/>
  <c r="AU655" i="15"/>
  <c r="AI658" i="16"/>
  <c r="AU659" i="15"/>
  <c r="AI662" i="16"/>
  <c r="AU663" i="15"/>
  <c r="AI666" i="16"/>
  <c r="AU667" i="15"/>
  <c r="AI670" i="16"/>
  <c r="AU671" i="15"/>
  <c r="AI674" i="16"/>
  <c r="AU675" i="15"/>
  <c r="AI678" i="16"/>
  <c r="AU679" i="15"/>
  <c r="AI682" i="16"/>
  <c r="AU683" i="15"/>
  <c r="AI686" i="16"/>
  <c r="AU687" i="15"/>
  <c r="AI690" i="16"/>
  <c r="AU691" i="15"/>
  <c r="AI694" i="16"/>
  <c r="AU695" i="15"/>
  <c r="AI698" i="16"/>
  <c r="AU699" i="15"/>
  <c r="AI702" i="16"/>
  <c r="AU703" i="15"/>
  <c r="AI706" i="16"/>
  <c r="AU707" i="15"/>
  <c r="AI710" i="16"/>
  <c r="AU711" i="15"/>
  <c r="AI714" i="16"/>
  <c r="AU715" i="15"/>
  <c r="AI718" i="16"/>
  <c r="AU719" i="15"/>
  <c r="AI722" i="16"/>
  <c r="AU723" i="15"/>
  <c r="AI726" i="16"/>
  <c r="AU727" i="15"/>
  <c r="AI730" i="16"/>
  <c r="AU731" i="15"/>
  <c r="AI734" i="16"/>
  <c r="AU735" i="15"/>
  <c r="AI738" i="16"/>
  <c r="AU739" i="15"/>
  <c r="AI742" i="16"/>
  <c r="AU743" i="15"/>
  <c r="AI746" i="16"/>
  <c r="AU747" i="15"/>
  <c r="AI750" i="16"/>
  <c r="AU751" i="15"/>
  <c r="AI754" i="16"/>
  <c r="AU755" i="15"/>
  <c r="AI758" i="16"/>
  <c r="AU759" i="15"/>
  <c r="AI20" i="16"/>
  <c r="AU21" i="15"/>
  <c r="AI28" i="16"/>
  <c r="AU29" i="15"/>
  <c r="AI32" i="16"/>
  <c r="AU33" i="15"/>
  <c r="AI48" i="16"/>
  <c r="AU49" i="15"/>
  <c r="AI56" i="16"/>
  <c r="AU57" i="15"/>
  <c r="AI68" i="16"/>
  <c r="AU69" i="15"/>
  <c r="AI84" i="16"/>
  <c r="AU85" i="15"/>
  <c r="AI92" i="16"/>
  <c r="AU93" i="15"/>
  <c r="AI96" i="16"/>
  <c r="AU97" i="15"/>
  <c r="AI112" i="16"/>
  <c r="AU113" i="15"/>
  <c r="AI120" i="16"/>
  <c r="AU121" i="15"/>
  <c r="AI132" i="16"/>
  <c r="AU133" i="15"/>
  <c r="AI148" i="16"/>
  <c r="AU149" i="15"/>
  <c r="AI156" i="16"/>
  <c r="AU157" i="15"/>
  <c r="AI160" i="16"/>
  <c r="AU161" i="15"/>
  <c r="AI180" i="16"/>
  <c r="AU181" i="15"/>
  <c r="AI188" i="16"/>
  <c r="AU189" i="15"/>
  <c r="AI204" i="16"/>
  <c r="AU205" i="15"/>
  <c r="AI208" i="16"/>
  <c r="AU209" i="15"/>
  <c r="AI224" i="16"/>
  <c r="AU225" i="15"/>
  <c r="AI236" i="16"/>
  <c r="AU237" i="15"/>
  <c r="AI244" i="16"/>
  <c r="AU245" i="15"/>
  <c r="AI260" i="16"/>
  <c r="AU261" i="15"/>
  <c r="AI268" i="16"/>
  <c r="AU269" i="15"/>
  <c r="AI280" i="16"/>
  <c r="AU281" i="15"/>
  <c r="AI288" i="16"/>
  <c r="AU289" i="15"/>
  <c r="AI296" i="16"/>
  <c r="AU297" i="15"/>
  <c r="AI308" i="16"/>
  <c r="AU309" i="15"/>
  <c r="AI320" i="16"/>
  <c r="AU321" i="15"/>
  <c r="AI328" i="16"/>
  <c r="AU329" i="15"/>
  <c r="AI336" i="16"/>
  <c r="AU337" i="15"/>
  <c r="AI340" i="16"/>
  <c r="AU341" i="15"/>
  <c r="AI356" i="16"/>
  <c r="AU357" i="15"/>
  <c r="AI368" i="16"/>
  <c r="AU369" i="15"/>
  <c r="AI380" i="16"/>
  <c r="AU381" i="15"/>
  <c r="AI384" i="16"/>
  <c r="AU385" i="15"/>
  <c r="AI396" i="16"/>
  <c r="AU397" i="15"/>
  <c r="AI408" i="16"/>
  <c r="AU409" i="15"/>
  <c r="AI420" i="16"/>
  <c r="AU421" i="15"/>
  <c r="AI436" i="16"/>
  <c r="AU437" i="15"/>
  <c r="AI452" i="16"/>
  <c r="AU453" i="15"/>
  <c r="AI464" i="16"/>
  <c r="AU465" i="15"/>
  <c r="AI476" i="16"/>
  <c r="AU477" i="15"/>
  <c r="AI484" i="16"/>
  <c r="AU485" i="15"/>
  <c r="AI496" i="16"/>
  <c r="AU497" i="15"/>
  <c r="AI508" i="16"/>
  <c r="AU509" i="15"/>
  <c r="AI520" i="16"/>
  <c r="AU521" i="15"/>
  <c r="AI532" i="16"/>
  <c r="AU533" i="15"/>
  <c r="AI544" i="16"/>
  <c r="AU545" i="15"/>
  <c r="AI552" i="16"/>
  <c r="AU553" i="15"/>
  <c r="AI564" i="16"/>
  <c r="AU565" i="15"/>
  <c r="AI580" i="16"/>
  <c r="AU581" i="15"/>
  <c r="AI592" i="16"/>
  <c r="AU593" i="15"/>
  <c r="AI604" i="16"/>
  <c r="AU605" i="15"/>
  <c r="AI616" i="16"/>
  <c r="AU617" i="15"/>
  <c r="AI628" i="16"/>
  <c r="AU629" i="15"/>
  <c r="AI640" i="16"/>
  <c r="AU641" i="15"/>
  <c r="AI652" i="16"/>
  <c r="AU653" i="15"/>
  <c r="AI660" i="16"/>
  <c r="AU661" i="15"/>
  <c r="AI672" i="16"/>
  <c r="AU673" i="15"/>
  <c r="AI684" i="16"/>
  <c r="AU685" i="15"/>
  <c r="AI696" i="16"/>
  <c r="AU697" i="15"/>
  <c r="AI760" i="16"/>
  <c r="AU761" i="15"/>
  <c r="AI9" i="16"/>
  <c r="AU10" i="15"/>
  <c r="AI17" i="16"/>
  <c r="AU18" i="15"/>
  <c r="AI29" i="16"/>
  <c r="AU30" i="15"/>
  <c r="AI37" i="16"/>
  <c r="AU38" i="15"/>
  <c r="AI45" i="16"/>
  <c r="AU46" i="15"/>
  <c r="AI57" i="16"/>
  <c r="AU58" i="15"/>
  <c r="AI65" i="16"/>
  <c r="AU66" i="15"/>
  <c r="AI73" i="16"/>
  <c r="AU74" i="15"/>
  <c r="AI85" i="16"/>
  <c r="AU86" i="15"/>
  <c r="AI93" i="16"/>
  <c r="AU94" i="15"/>
  <c r="AI101" i="16"/>
  <c r="AU102" i="15"/>
  <c r="AI113" i="16"/>
  <c r="AU114" i="15"/>
  <c r="AI121" i="16"/>
  <c r="AU122" i="15"/>
  <c r="AI129" i="16"/>
  <c r="AU130" i="15"/>
  <c r="AI145" i="16"/>
  <c r="AU146" i="15"/>
  <c r="AI153" i="16"/>
  <c r="AU154" i="15"/>
  <c r="AI161" i="16"/>
  <c r="AU162" i="15"/>
  <c r="AI173" i="16"/>
  <c r="AU174" i="15"/>
  <c r="AI177" i="16"/>
  <c r="AU178" i="15"/>
  <c r="AI185" i="16"/>
  <c r="AU186" i="15"/>
  <c r="AI201" i="16"/>
  <c r="AU202" i="15"/>
  <c r="AI209" i="16"/>
  <c r="AU210" i="15"/>
  <c r="AI221" i="16"/>
  <c r="AU222" i="15"/>
  <c r="AI7" i="16"/>
  <c r="AU8" i="15"/>
  <c r="AI14" i="16"/>
  <c r="AU15" i="15"/>
  <c r="AI22" i="16"/>
  <c r="AU23" i="15"/>
  <c r="AI30" i="16"/>
  <c r="AU31" i="15"/>
  <c r="AI38" i="16"/>
  <c r="AU39" i="15"/>
  <c r="AI46" i="16"/>
  <c r="AU47" i="15"/>
  <c r="AI54" i="16"/>
  <c r="AU55" i="15"/>
  <c r="AI62" i="16"/>
  <c r="AU63" i="15"/>
  <c r="AI70" i="16"/>
  <c r="AU71" i="15"/>
  <c r="AI78" i="16"/>
  <c r="AU79" i="15"/>
  <c r="AI86" i="16"/>
  <c r="AU87" i="15"/>
  <c r="AI94" i="16"/>
  <c r="AU95" i="15"/>
  <c r="AI102" i="16"/>
  <c r="AU103" i="15"/>
  <c r="AI110" i="16"/>
  <c r="AU111" i="15"/>
  <c r="AI11" i="16"/>
  <c r="AU12" i="15"/>
  <c r="AI15" i="16"/>
  <c r="AU16" i="15"/>
  <c r="AI19" i="16"/>
  <c r="AU20" i="15"/>
  <c r="AI23" i="16"/>
  <c r="AU24" i="15"/>
  <c r="AI27" i="16"/>
  <c r="AU28" i="15"/>
  <c r="AI31" i="16"/>
  <c r="AU32" i="15"/>
  <c r="AI35" i="16"/>
  <c r="AU36" i="15"/>
  <c r="AI39" i="16"/>
  <c r="AU40" i="15"/>
  <c r="AI43" i="16"/>
  <c r="AU44" i="15"/>
  <c r="AI47" i="16"/>
  <c r="AU48" i="15"/>
  <c r="AI51" i="16"/>
  <c r="AU52" i="15"/>
  <c r="AI55" i="16"/>
  <c r="AU56" i="15"/>
  <c r="AI59" i="16"/>
  <c r="AU60" i="15"/>
  <c r="AI63" i="16"/>
  <c r="AU64" i="15"/>
  <c r="AI67" i="16"/>
  <c r="AU68" i="15"/>
  <c r="AI71" i="16"/>
  <c r="AU72" i="15"/>
  <c r="AI75" i="16"/>
  <c r="AU76" i="15"/>
  <c r="AI79" i="16"/>
  <c r="AU80" i="15"/>
  <c r="AI83" i="16"/>
  <c r="AU84" i="15"/>
  <c r="AI87" i="16"/>
  <c r="AU88" i="15"/>
  <c r="AI91" i="16"/>
  <c r="AU92" i="15"/>
  <c r="AI95" i="16"/>
  <c r="AU96" i="15"/>
  <c r="AI99" i="16"/>
  <c r="AU100" i="15"/>
  <c r="AI103" i="16"/>
  <c r="AU104" i="15"/>
  <c r="AI107" i="16"/>
  <c r="AU108" i="15"/>
  <c r="AI111" i="16"/>
  <c r="AU112" i="15"/>
  <c r="AI115" i="16"/>
  <c r="AU116" i="15"/>
  <c r="AI119" i="16"/>
  <c r="AU120" i="15"/>
  <c r="AI123" i="16"/>
  <c r="AU124" i="15"/>
  <c r="AI127" i="16"/>
  <c r="AU128" i="15"/>
  <c r="AI131" i="16"/>
  <c r="AU132" i="15"/>
  <c r="AI135" i="16"/>
  <c r="AU136" i="15"/>
  <c r="AI139" i="16"/>
  <c r="AU140" i="15"/>
  <c r="AI143" i="16"/>
  <c r="AU144" i="15"/>
  <c r="AI147" i="16"/>
  <c r="AU148" i="15"/>
  <c r="AI151" i="16"/>
  <c r="AU152" i="15"/>
  <c r="AI155" i="16"/>
  <c r="AU156" i="15"/>
  <c r="AI159" i="16"/>
  <c r="AU160" i="15"/>
  <c r="AI163" i="16"/>
  <c r="AU164" i="15"/>
  <c r="AI167" i="16"/>
  <c r="AU168" i="15"/>
  <c r="AI171" i="16"/>
  <c r="AU172" i="15"/>
  <c r="AI175" i="16"/>
  <c r="AU176" i="15"/>
  <c r="AI179" i="16"/>
  <c r="AU180" i="15"/>
  <c r="AI183" i="16"/>
  <c r="AU184" i="15"/>
  <c r="AI187" i="16"/>
  <c r="AU188" i="15"/>
  <c r="AI191" i="16"/>
  <c r="AU192" i="15"/>
  <c r="AI195" i="16"/>
  <c r="AU196" i="15"/>
  <c r="AI199" i="16"/>
  <c r="AU200" i="15"/>
  <c r="AI203" i="16"/>
  <c r="AU204" i="15"/>
  <c r="AI207" i="16"/>
  <c r="AU208" i="15"/>
  <c r="AI211" i="16"/>
  <c r="AU212" i="15"/>
  <c r="AI215" i="16"/>
  <c r="AU216" i="15"/>
  <c r="AI219" i="16"/>
  <c r="AU220" i="15"/>
  <c r="AI223" i="16"/>
  <c r="AU224" i="15"/>
  <c r="AI227" i="16"/>
  <c r="AU228" i="15"/>
  <c r="AI231" i="16"/>
  <c r="AU232" i="15"/>
  <c r="AI235" i="16"/>
  <c r="AU236" i="15"/>
  <c r="AI239" i="16"/>
  <c r="AU240" i="15"/>
  <c r="AI243" i="16"/>
  <c r="AU244" i="15"/>
  <c r="AI247" i="16"/>
  <c r="AU248" i="15"/>
  <c r="AI251" i="16"/>
  <c r="AU252" i="15"/>
  <c r="AI255" i="16"/>
  <c r="AU256" i="15"/>
  <c r="AI259" i="16"/>
  <c r="AU260" i="15"/>
  <c r="AI263" i="16"/>
  <c r="AU264" i="15"/>
  <c r="AI267" i="16"/>
  <c r="AU268" i="15"/>
  <c r="AI271" i="16"/>
  <c r="AU272" i="15"/>
  <c r="AI275" i="16"/>
  <c r="AU276" i="15"/>
  <c r="AI279" i="16"/>
  <c r="AU280" i="15"/>
  <c r="AI283" i="16"/>
  <c r="AU284" i="15"/>
  <c r="AI287" i="16"/>
  <c r="AU288" i="15"/>
  <c r="AI291" i="16"/>
  <c r="AU292" i="15"/>
  <c r="AI295" i="16"/>
  <c r="AU296" i="15"/>
  <c r="AI299" i="16"/>
  <c r="AU300" i="15"/>
  <c r="AI303" i="16"/>
  <c r="AU304" i="15"/>
  <c r="AI307" i="16"/>
  <c r="AU308" i="15"/>
  <c r="AI311" i="16"/>
  <c r="AU312" i="15"/>
  <c r="AI315" i="16"/>
  <c r="AU316" i="15"/>
  <c r="AI319" i="16"/>
  <c r="AU320" i="15"/>
  <c r="AI323" i="16"/>
  <c r="AU324" i="15"/>
  <c r="AI327" i="16"/>
  <c r="AU328" i="15"/>
  <c r="AI331" i="16"/>
  <c r="AU332" i="15"/>
  <c r="AI335" i="16"/>
  <c r="AU336" i="15"/>
  <c r="AI339" i="16"/>
  <c r="AU340" i="15"/>
  <c r="AI343" i="16"/>
  <c r="AU344" i="15"/>
  <c r="AI347" i="16"/>
  <c r="AU348" i="15"/>
  <c r="AI351" i="16"/>
  <c r="AU352" i="15"/>
  <c r="AI355" i="16"/>
  <c r="AU356" i="15"/>
  <c r="AI359" i="16"/>
  <c r="AU360" i="15"/>
  <c r="AI363" i="16"/>
  <c r="AU364" i="15"/>
  <c r="AI367" i="16"/>
  <c r="AU368" i="15"/>
  <c r="AI371" i="16"/>
  <c r="AU372" i="15"/>
  <c r="AI375" i="16"/>
  <c r="AU376" i="15"/>
  <c r="AI379" i="16"/>
  <c r="AU380" i="15"/>
  <c r="AI383" i="16"/>
  <c r="AU384" i="15"/>
  <c r="AI387" i="16"/>
  <c r="AU388" i="15"/>
  <c r="AI391" i="16"/>
  <c r="AU392" i="15"/>
  <c r="AI395" i="16"/>
  <c r="AU396" i="15"/>
  <c r="AI399" i="16"/>
  <c r="AU400" i="15"/>
  <c r="AI403" i="16"/>
  <c r="AU404" i="15"/>
  <c r="AI407" i="16"/>
  <c r="AU408" i="15"/>
  <c r="AI411" i="16"/>
  <c r="AU412" i="15"/>
  <c r="AI415" i="16"/>
  <c r="AU416" i="15"/>
  <c r="AI419" i="16"/>
  <c r="AU420" i="15"/>
  <c r="AI423" i="16"/>
  <c r="AU424" i="15"/>
  <c r="AI427" i="16"/>
  <c r="AU428" i="15"/>
  <c r="AI431" i="16"/>
  <c r="AU432" i="15"/>
  <c r="AI435" i="16"/>
  <c r="AU436" i="15"/>
  <c r="AI439" i="16"/>
  <c r="AU440" i="15"/>
  <c r="AI443" i="16"/>
  <c r="AU444" i="15"/>
  <c r="AI447" i="16"/>
  <c r="AU448" i="15"/>
  <c r="AI451" i="16"/>
  <c r="AU452" i="15"/>
  <c r="AI455" i="16"/>
  <c r="AU456" i="15"/>
  <c r="AI459" i="16"/>
  <c r="AU460" i="15"/>
  <c r="AI463" i="16"/>
  <c r="AU464" i="15"/>
  <c r="AI467" i="16"/>
  <c r="AU468" i="15"/>
  <c r="AI471" i="16"/>
  <c r="AU472" i="15"/>
  <c r="AI475" i="16"/>
  <c r="AU476" i="15"/>
  <c r="AI479" i="16"/>
  <c r="AU480" i="15"/>
  <c r="AI483" i="16"/>
  <c r="AU484" i="15"/>
  <c r="AI487" i="16"/>
  <c r="AU488" i="15"/>
  <c r="AI491" i="16"/>
  <c r="AU492" i="15"/>
  <c r="AI495" i="16"/>
  <c r="AU496" i="15"/>
  <c r="AI499" i="16"/>
  <c r="AU500" i="15"/>
  <c r="AI503" i="16"/>
  <c r="AU504" i="15"/>
  <c r="AI507" i="16"/>
  <c r="AU508" i="15"/>
  <c r="AI511" i="16"/>
  <c r="AU512" i="15"/>
  <c r="AI515" i="16"/>
  <c r="AU516" i="15"/>
  <c r="AI519" i="16"/>
  <c r="AU520" i="15"/>
  <c r="AI523" i="16"/>
  <c r="AU524" i="15"/>
  <c r="AI527" i="16"/>
  <c r="AU528" i="15"/>
  <c r="AI531" i="16"/>
  <c r="AU532" i="15"/>
  <c r="AI535" i="16"/>
  <c r="AU536" i="15"/>
  <c r="AI539" i="16"/>
  <c r="AU540" i="15"/>
  <c r="AI543" i="16"/>
  <c r="AU544" i="15"/>
  <c r="AI547" i="16"/>
  <c r="AU548" i="15"/>
  <c r="AI551" i="16"/>
  <c r="AU552" i="15"/>
  <c r="AI555" i="16"/>
  <c r="AU556" i="15"/>
  <c r="AI559" i="16"/>
  <c r="AU560" i="15"/>
  <c r="AI563" i="16"/>
  <c r="AU564" i="15"/>
  <c r="AI567" i="16"/>
  <c r="AU568" i="15"/>
  <c r="AI571" i="16"/>
  <c r="AU572" i="15"/>
  <c r="AI575" i="16"/>
  <c r="AU576" i="15"/>
  <c r="AI579" i="16"/>
  <c r="AU580" i="15"/>
  <c r="AI583" i="16"/>
  <c r="AU584" i="15"/>
  <c r="AI587" i="16"/>
  <c r="AU588" i="15"/>
  <c r="AI591" i="16"/>
  <c r="AU592" i="15"/>
  <c r="AI595" i="16"/>
  <c r="AU596" i="15"/>
  <c r="AI599" i="16"/>
  <c r="AU600" i="15"/>
  <c r="AI603" i="16"/>
  <c r="AU604" i="15"/>
  <c r="AI607" i="16"/>
  <c r="AU608" i="15"/>
  <c r="AI611" i="16"/>
  <c r="AU612" i="15"/>
  <c r="AI615" i="16"/>
  <c r="AU616" i="15"/>
  <c r="AI619" i="16"/>
  <c r="AU620" i="15"/>
  <c r="AI623" i="16"/>
  <c r="AU624" i="15"/>
  <c r="AI627" i="16"/>
  <c r="AU628" i="15"/>
  <c r="AI631" i="16"/>
  <c r="AU632" i="15"/>
  <c r="AI635" i="16"/>
  <c r="AU636" i="15"/>
  <c r="AI639" i="16"/>
  <c r="AU640" i="15"/>
  <c r="AI643" i="16"/>
  <c r="AU644" i="15"/>
  <c r="AI647" i="16"/>
  <c r="AU648" i="15"/>
  <c r="AI651" i="16"/>
  <c r="AU652" i="15"/>
  <c r="AI655" i="16"/>
  <c r="AU656" i="15"/>
  <c r="AI659" i="16"/>
  <c r="AU660" i="15"/>
  <c r="AI663" i="16"/>
  <c r="AU664" i="15"/>
  <c r="AI667" i="16"/>
  <c r="AU668" i="15"/>
  <c r="AI671" i="16"/>
  <c r="AU672" i="15"/>
  <c r="AI675" i="16"/>
  <c r="AU676" i="15"/>
  <c r="AI679" i="16"/>
  <c r="AU680" i="15"/>
  <c r="AI683" i="16"/>
  <c r="AU684" i="15"/>
  <c r="AI687" i="16"/>
  <c r="AU688" i="15"/>
  <c r="AI691" i="16"/>
  <c r="AU692" i="15"/>
  <c r="AI695" i="16"/>
  <c r="AU696" i="15"/>
  <c r="AI699" i="16"/>
  <c r="AU700" i="15"/>
  <c r="AI703" i="16"/>
  <c r="AU704" i="15"/>
  <c r="AI707" i="16"/>
  <c r="AU708" i="15"/>
  <c r="AI711" i="16"/>
  <c r="AU712" i="15"/>
  <c r="AI715" i="16"/>
  <c r="AU716" i="15"/>
  <c r="AI719" i="16"/>
  <c r="AU720" i="15"/>
  <c r="AI723" i="16"/>
  <c r="AU724" i="15"/>
  <c r="AI727" i="16"/>
  <c r="AU728" i="15"/>
  <c r="AI731" i="16"/>
  <c r="AU732" i="15"/>
  <c r="AI735" i="16"/>
  <c r="AU736" i="15"/>
  <c r="AI739" i="16"/>
  <c r="AU740" i="15"/>
  <c r="AI743" i="16"/>
  <c r="AU744" i="15"/>
  <c r="AI747" i="16"/>
  <c r="AU748" i="15"/>
  <c r="AI751" i="16"/>
  <c r="AU752" i="15"/>
  <c r="AI755" i="16"/>
  <c r="AU756" i="15"/>
  <c r="AI759" i="16"/>
  <c r="AU760" i="15"/>
  <c r="B27" i="15"/>
  <c r="B25" i="11" s="1"/>
  <c r="B25" i="16"/>
  <c r="G12" i="17"/>
  <c r="CD727" i="16" l="1"/>
  <c r="CR727" i="16" s="1"/>
  <c r="CX727" i="16" s="1"/>
  <c r="DA727" i="16" s="1"/>
  <c r="DC727" i="16" s="1"/>
  <c r="AV728" i="15"/>
  <c r="AU727" i="16" s="1"/>
  <c r="CD695" i="16"/>
  <c r="CR695" i="16" s="1"/>
  <c r="CX695" i="16" s="1"/>
  <c r="DA695" i="16" s="1"/>
  <c r="DC695" i="16" s="1"/>
  <c r="AV696" i="15"/>
  <c r="AU695" i="16" s="1"/>
  <c r="CD663" i="16"/>
  <c r="CR663" i="16" s="1"/>
  <c r="CX663" i="16" s="1"/>
  <c r="DA663" i="16" s="1"/>
  <c r="DC663" i="16" s="1"/>
  <c r="AV664" i="15"/>
  <c r="AU663" i="16" s="1"/>
  <c r="CD631" i="16"/>
  <c r="CR631" i="16" s="1"/>
  <c r="CX631" i="16" s="1"/>
  <c r="DA631" i="16" s="1"/>
  <c r="DC631" i="16" s="1"/>
  <c r="AV632" i="15"/>
  <c r="AU631" i="16" s="1"/>
  <c r="CD599" i="16"/>
  <c r="CR599" i="16" s="1"/>
  <c r="CX599" i="16" s="1"/>
  <c r="DA599" i="16" s="1"/>
  <c r="DC599" i="16" s="1"/>
  <c r="AV600" i="15"/>
  <c r="AU599" i="16" s="1"/>
  <c r="CD583" i="16"/>
  <c r="CR583" i="16" s="1"/>
  <c r="CX583" i="16" s="1"/>
  <c r="DA583" i="16" s="1"/>
  <c r="DC583" i="16" s="1"/>
  <c r="AV584" i="15"/>
  <c r="AU583" i="16" s="1"/>
  <c r="CD551" i="16"/>
  <c r="CR551" i="16" s="1"/>
  <c r="CX551" i="16" s="1"/>
  <c r="DA551" i="16" s="1"/>
  <c r="DC551" i="16" s="1"/>
  <c r="AV552" i="15"/>
  <c r="AU551" i="16" s="1"/>
  <c r="CD535" i="16"/>
  <c r="CR535" i="16" s="1"/>
  <c r="CX535" i="16" s="1"/>
  <c r="DA535" i="16" s="1"/>
  <c r="DC535" i="16" s="1"/>
  <c r="AV536" i="15"/>
  <c r="AU535" i="16" s="1"/>
  <c r="CD519" i="16"/>
  <c r="CR519" i="16" s="1"/>
  <c r="CX519" i="16" s="1"/>
  <c r="DA519" i="16" s="1"/>
  <c r="DC519" i="16" s="1"/>
  <c r="AV520" i="15"/>
  <c r="AU519" i="16" s="1"/>
  <c r="CD503" i="16"/>
  <c r="CR503" i="16" s="1"/>
  <c r="CX503" i="16" s="1"/>
  <c r="DA503" i="16" s="1"/>
  <c r="DC503" i="16" s="1"/>
  <c r="AV504" i="15"/>
  <c r="AU503" i="16" s="1"/>
  <c r="CD487" i="16"/>
  <c r="CR487" i="16" s="1"/>
  <c r="CX487" i="16" s="1"/>
  <c r="DA487" i="16" s="1"/>
  <c r="DC487" i="16" s="1"/>
  <c r="AV488" i="15"/>
  <c r="AU487" i="16" s="1"/>
  <c r="CD479" i="16"/>
  <c r="CR479" i="16" s="1"/>
  <c r="CX479" i="16" s="1"/>
  <c r="DA479" i="16" s="1"/>
  <c r="DC479" i="16" s="1"/>
  <c r="AV480" i="15"/>
  <c r="AU479" i="16" s="1"/>
  <c r="CD463" i="16"/>
  <c r="CR463" i="16" s="1"/>
  <c r="CX463" i="16" s="1"/>
  <c r="DA463" i="16" s="1"/>
  <c r="DC463" i="16" s="1"/>
  <c r="AV464" i="15"/>
  <c r="AU463" i="16" s="1"/>
  <c r="CD447" i="16"/>
  <c r="CR447" i="16" s="1"/>
  <c r="CX447" i="16" s="1"/>
  <c r="DA447" i="16" s="1"/>
  <c r="DC447" i="16" s="1"/>
  <c r="AV448" i="15"/>
  <c r="AU447" i="16" s="1"/>
  <c r="CD431" i="16"/>
  <c r="CR431" i="16" s="1"/>
  <c r="CX431" i="16" s="1"/>
  <c r="DA431" i="16" s="1"/>
  <c r="DC431" i="16" s="1"/>
  <c r="AV432" i="15"/>
  <c r="AU431" i="16" s="1"/>
  <c r="CD415" i="16"/>
  <c r="CR415" i="16" s="1"/>
  <c r="CX415" i="16" s="1"/>
  <c r="DA415" i="16" s="1"/>
  <c r="DC415" i="16" s="1"/>
  <c r="AV416" i="15"/>
  <c r="AU415" i="16" s="1"/>
  <c r="CD399" i="16"/>
  <c r="CR399" i="16" s="1"/>
  <c r="CX399" i="16" s="1"/>
  <c r="DA399" i="16" s="1"/>
  <c r="DC399" i="16" s="1"/>
  <c r="AV400" i="15"/>
  <c r="AU399" i="16" s="1"/>
  <c r="CD383" i="16"/>
  <c r="CR383" i="16" s="1"/>
  <c r="CX383" i="16" s="1"/>
  <c r="DA383" i="16" s="1"/>
  <c r="DC383" i="16" s="1"/>
  <c r="AV384" i="15"/>
  <c r="AU383" i="16" s="1"/>
  <c r="CD367" i="16"/>
  <c r="CR367" i="16" s="1"/>
  <c r="CX367" i="16" s="1"/>
  <c r="DA367" i="16" s="1"/>
  <c r="DC367" i="16" s="1"/>
  <c r="AV368" i="15"/>
  <c r="AU367" i="16" s="1"/>
  <c r="CD351" i="16"/>
  <c r="CR351" i="16" s="1"/>
  <c r="CX351" i="16" s="1"/>
  <c r="DA351" i="16" s="1"/>
  <c r="DC351" i="16" s="1"/>
  <c r="AV352" i="15"/>
  <c r="AU351" i="16" s="1"/>
  <c r="CD335" i="16"/>
  <c r="CR335" i="16" s="1"/>
  <c r="CX335" i="16" s="1"/>
  <c r="DA335" i="16" s="1"/>
  <c r="DC335" i="16" s="1"/>
  <c r="AV336" i="15"/>
  <c r="AU335" i="16" s="1"/>
  <c r="CD319" i="16"/>
  <c r="CR319" i="16" s="1"/>
  <c r="CX319" i="16" s="1"/>
  <c r="DA319" i="16" s="1"/>
  <c r="DC319" i="16" s="1"/>
  <c r="AV320" i="15"/>
  <c r="AU319" i="16" s="1"/>
  <c r="CD303" i="16"/>
  <c r="CR303" i="16" s="1"/>
  <c r="CX303" i="16" s="1"/>
  <c r="DA303" i="16" s="1"/>
  <c r="DC303" i="16" s="1"/>
  <c r="AV304" i="15"/>
  <c r="AU303" i="16" s="1"/>
  <c r="CD287" i="16"/>
  <c r="CR287" i="16" s="1"/>
  <c r="CX287" i="16" s="1"/>
  <c r="DA287" i="16" s="1"/>
  <c r="DC287" i="16" s="1"/>
  <c r="AV288" i="15"/>
  <c r="AU287" i="16" s="1"/>
  <c r="CD271" i="16"/>
  <c r="CR271" i="16" s="1"/>
  <c r="CX271" i="16" s="1"/>
  <c r="DA271" i="16" s="1"/>
  <c r="DC271" i="16" s="1"/>
  <c r="AV272" i="15"/>
  <c r="AU271" i="16" s="1"/>
  <c r="CD255" i="16"/>
  <c r="CR255" i="16" s="1"/>
  <c r="CX255" i="16" s="1"/>
  <c r="DA255" i="16" s="1"/>
  <c r="DC255" i="16" s="1"/>
  <c r="AV256" i="15"/>
  <c r="AU255" i="16" s="1"/>
  <c r="CD239" i="16"/>
  <c r="CR239" i="16" s="1"/>
  <c r="CX239" i="16" s="1"/>
  <c r="DA239" i="16" s="1"/>
  <c r="DC239" i="16" s="1"/>
  <c r="AV240" i="15"/>
  <c r="AU239" i="16" s="1"/>
  <c r="CD223" i="16"/>
  <c r="CR223" i="16" s="1"/>
  <c r="CX223" i="16" s="1"/>
  <c r="DA223" i="16" s="1"/>
  <c r="DC223" i="16" s="1"/>
  <c r="AV224" i="15"/>
  <c r="AU223" i="16" s="1"/>
  <c r="CD207" i="16"/>
  <c r="CR207" i="16" s="1"/>
  <c r="CX207" i="16" s="1"/>
  <c r="DA207" i="16" s="1"/>
  <c r="DC207" i="16" s="1"/>
  <c r="AV208" i="15"/>
  <c r="AU207" i="16" s="1"/>
  <c r="CD191" i="16"/>
  <c r="CR191" i="16" s="1"/>
  <c r="CX191" i="16" s="1"/>
  <c r="DA191" i="16" s="1"/>
  <c r="DC191" i="16" s="1"/>
  <c r="AV192" i="15"/>
  <c r="AU191" i="16" s="1"/>
  <c r="CD175" i="16"/>
  <c r="CR175" i="16" s="1"/>
  <c r="CX175" i="16" s="1"/>
  <c r="DA175" i="16" s="1"/>
  <c r="DC175" i="16" s="1"/>
  <c r="AV176" i="15"/>
  <c r="AU175" i="16" s="1"/>
  <c r="CD159" i="16"/>
  <c r="CR159" i="16" s="1"/>
  <c r="CX159" i="16" s="1"/>
  <c r="DA159" i="16" s="1"/>
  <c r="DC159" i="16" s="1"/>
  <c r="AV160" i="15"/>
  <c r="AU159" i="16" s="1"/>
  <c r="CD143" i="16"/>
  <c r="CR143" i="16" s="1"/>
  <c r="CX143" i="16" s="1"/>
  <c r="DA143" i="16" s="1"/>
  <c r="DC143" i="16" s="1"/>
  <c r="AV144" i="15"/>
  <c r="AU143" i="16" s="1"/>
  <c r="CD127" i="16"/>
  <c r="CR127" i="16" s="1"/>
  <c r="CX127" i="16" s="1"/>
  <c r="DA127" i="16" s="1"/>
  <c r="DC127" i="16" s="1"/>
  <c r="AV128" i="15"/>
  <c r="AU127" i="16" s="1"/>
  <c r="CD111" i="16"/>
  <c r="CR111" i="16" s="1"/>
  <c r="CX111" i="16" s="1"/>
  <c r="DA111" i="16" s="1"/>
  <c r="DC111" i="16" s="1"/>
  <c r="AV112" i="15"/>
  <c r="AU111" i="16" s="1"/>
  <c r="CD95" i="16"/>
  <c r="CR95" i="16" s="1"/>
  <c r="CX95" i="16" s="1"/>
  <c r="DA95" i="16" s="1"/>
  <c r="DC95" i="16" s="1"/>
  <c r="AV96" i="15"/>
  <c r="AU95" i="16" s="1"/>
  <c r="CD79" i="16"/>
  <c r="CR79" i="16" s="1"/>
  <c r="CX79" i="16" s="1"/>
  <c r="DA79" i="16" s="1"/>
  <c r="DC79" i="16" s="1"/>
  <c r="AV80" i="15"/>
  <c r="AU79" i="16" s="1"/>
  <c r="CD63" i="16"/>
  <c r="CR63" i="16" s="1"/>
  <c r="CX63" i="16" s="1"/>
  <c r="DA63" i="16" s="1"/>
  <c r="DC63" i="16" s="1"/>
  <c r="AV64" i="15"/>
  <c r="AU63" i="16" s="1"/>
  <c r="CD47" i="16"/>
  <c r="CR47" i="16" s="1"/>
  <c r="CX47" i="16" s="1"/>
  <c r="DA47" i="16" s="1"/>
  <c r="DC47" i="16" s="1"/>
  <c r="AV48" i="15"/>
  <c r="AU47" i="16" s="1"/>
  <c r="CD31" i="16"/>
  <c r="CR31" i="16" s="1"/>
  <c r="CX31" i="16" s="1"/>
  <c r="DA31" i="16" s="1"/>
  <c r="DC31" i="16" s="1"/>
  <c r="AV32" i="15"/>
  <c r="AU31" i="16" s="1"/>
  <c r="CD110" i="16"/>
  <c r="CR110" i="16" s="1"/>
  <c r="CX110" i="16" s="1"/>
  <c r="DA110" i="16" s="1"/>
  <c r="DC110" i="16" s="1"/>
  <c r="AV111" i="15"/>
  <c r="AU110" i="16" s="1"/>
  <c r="CD78" i="16"/>
  <c r="CR78" i="16" s="1"/>
  <c r="CX78" i="16" s="1"/>
  <c r="DA78" i="16" s="1"/>
  <c r="DC78" i="16" s="1"/>
  <c r="AV79" i="15"/>
  <c r="AU78" i="16" s="1"/>
  <c r="CD46" i="16"/>
  <c r="CR46" i="16" s="1"/>
  <c r="CX46" i="16" s="1"/>
  <c r="DA46" i="16" s="1"/>
  <c r="DC46" i="16" s="1"/>
  <c r="AV47" i="15"/>
  <c r="AU46" i="16" s="1"/>
  <c r="CD14" i="16"/>
  <c r="CR14" i="16" s="1"/>
  <c r="CX14" i="16" s="1"/>
  <c r="DA14" i="16" s="1"/>
  <c r="DC14" i="16" s="1"/>
  <c r="AV15" i="15"/>
  <c r="AU14" i="16" s="1"/>
  <c r="CD201" i="16"/>
  <c r="CR201" i="16" s="1"/>
  <c r="CX201" i="16" s="1"/>
  <c r="DA201" i="16" s="1"/>
  <c r="DC201" i="16" s="1"/>
  <c r="AV202" i="15"/>
  <c r="AU201" i="16" s="1"/>
  <c r="CD161" i="16"/>
  <c r="CR161" i="16" s="1"/>
  <c r="CX161" i="16" s="1"/>
  <c r="DA161" i="16" s="1"/>
  <c r="DC161" i="16" s="1"/>
  <c r="AV162" i="15"/>
  <c r="AU161" i="16" s="1"/>
  <c r="CD121" i="16"/>
  <c r="CR121" i="16" s="1"/>
  <c r="CX121" i="16" s="1"/>
  <c r="DA121" i="16" s="1"/>
  <c r="DC121" i="16" s="1"/>
  <c r="AV122" i="15"/>
  <c r="AU121" i="16" s="1"/>
  <c r="CD85" i="16"/>
  <c r="CR85" i="16" s="1"/>
  <c r="CX85" i="16" s="1"/>
  <c r="DA85" i="16" s="1"/>
  <c r="DC85" i="16" s="1"/>
  <c r="AV86" i="15"/>
  <c r="AU85" i="16" s="1"/>
  <c r="CD45" i="16"/>
  <c r="CR45" i="16" s="1"/>
  <c r="CX45" i="16" s="1"/>
  <c r="DA45" i="16" s="1"/>
  <c r="DC45" i="16" s="1"/>
  <c r="AV46" i="15"/>
  <c r="AU45" i="16" s="1"/>
  <c r="CD9" i="16"/>
  <c r="CR9" i="16" s="1"/>
  <c r="CX9" i="16" s="1"/>
  <c r="DA9" i="16" s="1"/>
  <c r="DC9" i="16" s="1"/>
  <c r="AV10" i="15"/>
  <c r="AU9" i="16" s="1"/>
  <c r="CD696" i="16"/>
  <c r="CR696" i="16" s="1"/>
  <c r="CX696" i="16" s="1"/>
  <c r="DA696" i="16" s="1"/>
  <c r="DC696" i="16" s="1"/>
  <c r="AV697" i="15"/>
  <c r="AU696" i="16" s="1"/>
  <c r="CD652" i="16"/>
  <c r="CR652" i="16" s="1"/>
  <c r="CX652" i="16" s="1"/>
  <c r="DA652" i="16" s="1"/>
  <c r="DC652" i="16" s="1"/>
  <c r="AV653" i="15"/>
  <c r="AU652" i="16" s="1"/>
  <c r="CD604" i="16"/>
  <c r="CR604" i="16" s="1"/>
  <c r="CX604" i="16" s="1"/>
  <c r="DA604" i="16" s="1"/>
  <c r="DC604" i="16" s="1"/>
  <c r="AV605" i="15"/>
  <c r="AU604" i="16" s="1"/>
  <c r="CD552" i="16"/>
  <c r="CR552" i="16" s="1"/>
  <c r="CX552" i="16" s="1"/>
  <c r="DA552" i="16" s="1"/>
  <c r="DC552" i="16" s="1"/>
  <c r="AV553" i="15"/>
  <c r="AU552" i="16" s="1"/>
  <c r="CD508" i="16"/>
  <c r="CR508" i="16" s="1"/>
  <c r="CX508" i="16" s="1"/>
  <c r="DA508" i="16" s="1"/>
  <c r="DC508" i="16" s="1"/>
  <c r="AV509" i="15"/>
  <c r="AU508" i="16" s="1"/>
  <c r="CD464" i="16"/>
  <c r="CR464" i="16" s="1"/>
  <c r="CX464" i="16" s="1"/>
  <c r="DA464" i="16" s="1"/>
  <c r="DC464" i="16" s="1"/>
  <c r="AV465" i="15"/>
  <c r="AU464" i="16" s="1"/>
  <c r="CD408" i="16"/>
  <c r="CR408" i="16" s="1"/>
  <c r="CX408" i="16" s="1"/>
  <c r="DA408" i="16" s="1"/>
  <c r="DC408" i="16" s="1"/>
  <c r="AV409" i="15"/>
  <c r="AU408" i="16" s="1"/>
  <c r="CD368" i="16"/>
  <c r="CR368" i="16" s="1"/>
  <c r="CX368" i="16" s="1"/>
  <c r="DA368" i="16" s="1"/>
  <c r="DC368" i="16" s="1"/>
  <c r="AV369" i="15"/>
  <c r="AU368" i="16" s="1"/>
  <c r="CD328" i="16"/>
  <c r="CR328" i="16" s="1"/>
  <c r="CX328" i="16" s="1"/>
  <c r="DA328" i="16" s="1"/>
  <c r="DC328" i="16" s="1"/>
  <c r="AV329" i="15"/>
  <c r="AU328" i="16" s="1"/>
  <c r="CD288" i="16"/>
  <c r="CR288" i="16" s="1"/>
  <c r="CX288" i="16" s="1"/>
  <c r="DA288" i="16" s="1"/>
  <c r="DC288" i="16" s="1"/>
  <c r="AV289" i="15"/>
  <c r="AU288" i="16" s="1"/>
  <c r="CD244" i="16"/>
  <c r="CR244" i="16" s="1"/>
  <c r="CX244" i="16" s="1"/>
  <c r="DA244" i="16" s="1"/>
  <c r="DC244" i="16" s="1"/>
  <c r="AV245" i="15"/>
  <c r="AU244" i="16" s="1"/>
  <c r="CD204" i="16"/>
  <c r="CR204" i="16" s="1"/>
  <c r="CX204" i="16" s="1"/>
  <c r="DA204" i="16" s="1"/>
  <c r="DC204" i="16" s="1"/>
  <c r="AV205" i="15"/>
  <c r="AU204" i="16" s="1"/>
  <c r="CD156" i="16"/>
  <c r="CR156" i="16" s="1"/>
  <c r="CX156" i="16" s="1"/>
  <c r="DA156" i="16" s="1"/>
  <c r="DC156" i="16" s="1"/>
  <c r="AV157" i="15"/>
  <c r="AU156" i="16" s="1"/>
  <c r="CD112" i="16"/>
  <c r="CR112" i="16" s="1"/>
  <c r="CX112" i="16" s="1"/>
  <c r="DA112" i="16" s="1"/>
  <c r="DC112" i="16" s="1"/>
  <c r="AV113" i="15"/>
  <c r="AU112" i="16" s="1"/>
  <c r="CD68" i="16"/>
  <c r="CR68" i="16" s="1"/>
  <c r="CX68" i="16" s="1"/>
  <c r="DA68" i="16" s="1"/>
  <c r="DC68" i="16" s="1"/>
  <c r="AV69" i="15"/>
  <c r="AU68" i="16" s="1"/>
  <c r="CD28" i="16"/>
  <c r="CR28" i="16" s="1"/>
  <c r="CX28" i="16" s="1"/>
  <c r="DA28" i="16" s="1"/>
  <c r="DC28" i="16" s="1"/>
  <c r="AV29" i="15"/>
  <c r="AU28" i="16" s="1"/>
  <c r="CD758" i="16"/>
  <c r="CR758" i="16" s="1"/>
  <c r="CX758" i="16" s="1"/>
  <c r="DA758" i="16" s="1"/>
  <c r="DC758" i="16" s="1"/>
  <c r="AV759" i="15"/>
  <c r="AU758" i="16" s="1"/>
  <c r="CD750" i="16"/>
  <c r="CR750" i="16" s="1"/>
  <c r="CX750" i="16" s="1"/>
  <c r="DA750" i="16" s="1"/>
  <c r="DC750" i="16" s="1"/>
  <c r="AV751" i="15"/>
  <c r="AU750" i="16" s="1"/>
  <c r="CD742" i="16"/>
  <c r="CR742" i="16" s="1"/>
  <c r="CX742" i="16" s="1"/>
  <c r="DA742" i="16" s="1"/>
  <c r="DC742" i="16" s="1"/>
  <c r="AV743" i="15"/>
  <c r="AU742" i="16" s="1"/>
  <c r="CD734" i="16"/>
  <c r="CR734" i="16" s="1"/>
  <c r="CX734" i="16" s="1"/>
  <c r="DA734" i="16" s="1"/>
  <c r="DC734" i="16" s="1"/>
  <c r="AV735" i="15"/>
  <c r="AU734" i="16" s="1"/>
  <c r="CD726" i="16"/>
  <c r="CR726" i="16" s="1"/>
  <c r="CX726" i="16" s="1"/>
  <c r="DA726" i="16" s="1"/>
  <c r="DC726" i="16" s="1"/>
  <c r="AV727" i="15"/>
  <c r="AU726" i="16" s="1"/>
  <c r="CD718" i="16"/>
  <c r="CR718" i="16" s="1"/>
  <c r="CX718" i="16" s="1"/>
  <c r="DA718" i="16" s="1"/>
  <c r="DC718" i="16" s="1"/>
  <c r="AV719" i="15"/>
  <c r="AU718" i="16" s="1"/>
  <c r="CD710" i="16"/>
  <c r="CR710" i="16" s="1"/>
  <c r="CX710" i="16" s="1"/>
  <c r="DA710" i="16" s="1"/>
  <c r="DC710" i="16" s="1"/>
  <c r="AV711" i="15"/>
  <c r="AU710" i="16" s="1"/>
  <c r="CD702" i="16"/>
  <c r="CR702" i="16" s="1"/>
  <c r="CX702" i="16" s="1"/>
  <c r="DA702" i="16" s="1"/>
  <c r="DC702" i="16" s="1"/>
  <c r="AV703" i="15"/>
  <c r="AU702" i="16" s="1"/>
  <c r="CD694" i="16"/>
  <c r="CR694" i="16" s="1"/>
  <c r="CX694" i="16" s="1"/>
  <c r="DA694" i="16" s="1"/>
  <c r="DC694" i="16" s="1"/>
  <c r="AV695" i="15"/>
  <c r="AU694" i="16" s="1"/>
  <c r="CD686" i="16"/>
  <c r="CR686" i="16" s="1"/>
  <c r="CX686" i="16" s="1"/>
  <c r="DA686" i="16" s="1"/>
  <c r="DC686" i="16" s="1"/>
  <c r="AV687" i="15"/>
  <c r="AU686" i="16" s="1"/>
  <c r="CD678" i="16"/>
  <c r="CR678" i="16" s="1"/>
  <c r="CX678" i="16" s="1"/>
  <c r="DA678" i="16" s="1"/>
  <c r="DC678" i="16" s="1"/>
  <c r="AV679" i="15"/>
  <c r="AU678" i="16" s="1"/>
  <c r="CD670" i="16"/>
  <c r="CR670" i="16" s="1"/>
  <c r="CX670" i="16" s="1"/>
  <c r="DA670" i="16" s="1"/>
  <c r="DC670" i="16" s="1"/>
  <c r="AV671" i="15"/>
  <c r="AU670" i="16" s="1"/>
  <c r="CD654" i="16"/>
  <c r="CR654" i="16" s="1"/>
  <c r="CX654" i="16" s="1"/>
  <c r="DA654" i="16" s="1"/>
  <c r="DC654" i="16" s="1"/>
  <c r="AV655" i="15"/>
  <c r="AU654" i="16" s="1"/>
  <c r="CD646" i="16"/>
  <c r="CR646" i="16" s="1"/>
  <c r="CX646" i="16" s="1"/>
  <c r="DA646" i="16" s="1"/>
  <c r="DC646" i="16" s="1"/>
  <c r="AV647" i="15"/>
  <c r="AU646" i="16" s="1"/>
  <c r="CD638" i="16"/>
  <c r="CR638" i="16" s="1"/>
  <c r="CX638" i="16" s="1"/>
  <c r="DA638" i="16" s="1"/>
  <c r="DC638" i="16" s="1"/>
  <c r="AV639" i="15"/>
  <c r="AU638" i="16" s="1"/>
  <c r="CD630" i="16"/>
  <c r="CR630" i="16" s="1"/>
  <c r="CX630" i="16" s="1"/>
  <c r="DA630" i="16" s="1"/>
  <c r="DC630" i="16" s="1"/>
  <c r="AV631" i="15"/>
  <c r="AU630" i="16" s="1"/>
  <c r="CD622" i="16"/>
  <c r="CR622" i="16" s="1"/>
  <c r="CX622" i="16" s="1"/>
  <c r="DA622" i="16" s="1"/>
  <c r="DC622" i="16" s="1"/>
  <c r="AV623" i="15"/>
  <c r="AU622" i="16" s="1"/>
  <c r="CD614" i="16"/>
  <c r="CR614" i="16" s="1"/>
  <c r="CX614" i="16" s="1"/>
  <c r="DA614" i="16" s="1"/>
  <c r="DC614" i="16" s="1"/>
  <c r="AV615" i="15"/>
  <c r="AU614" i="16" s="1"/>
  <c r="CD606" i="16"/>
  <c r="CR606" i="16" s="1"/>
  <c r="CX606" i="16" s="1"/>
  <c r="DA606" i="16" s="1"/>
  <c r="DC606" i="16" s="1"/>
  <c r="AV607" i="15"/>
  <c r="AU606" i="16" s="1"/>
  <c r="CD598" i="16"/>
  <c r="CR598" i="16" s="1"/>
  <c r="CX598" i="16" s="1"/>
  <c r="DA598" i="16" s="1"/>
  <c r="DC598" i="16" s="1"/>
  <c r="AV599" i="15"/>
  <c r="AU598" i="16" s="1"/>
  <c r="CD590" i="16"/>
  <c r="CR590" i="16" s="1"/>
  <c r="CX590" i="16" s="1"/>
  <c r="DA590" i="16" s="1"/>
  <c r="DC590" i="16" s="1"/>
  <c r="AV591" i="15"/>
  <c r="AU590" i="16" s="1"/>
  <c r="CD582" i="16"/>
  <c r="CR582" i="16" s="1"/>
  <c r="CX582" i="16" s="1"/>
  <c r="DA582" i="16" s="1"/>
  <c r="DC582" i="16" s="1"/>
  <c r="AV583" i="15"/>
  <c r="AU582" i="16" s="1"/>
  <c r="CD574" i="16"/>
  <c r="CR574" i="16" s="1"/>
  <c r="CX574" i="16" s="1"/>
  <c r="DA574" i="16" s="1"/>
  <c r="DC574" i="16" s="1"/>
  <c r="AV575" i="15"/>
  <c r="AU574" i="16" s="1"/>
  <c r="CD566" i="16"/>
  <c r="CR566" i="16" s="1"/>
  <c r="CX566" i="16" s="1"/>
  <c r="DA566" i="16" s="1"/>
  <c r="DC566" i="16" s="1"/>
  <c r="AV567" i="15"/>
  <c r="AU566" i="16" s="1"/>
  <c r="CD558" i="16"/>
  <c r="CR558" i="16" s="1"/>
  <c r="CX558" i="16" s="1"/>
  <c r="DA558" i="16" s="1"/>
  <c r="DC558" i="16" s="1"/>
  <c r="AV559" i="15"/>
  <c r="AU558" i="16" s="1"/>
  <c r="CD550" i="16"/>
  <c r="CR550" i="16" s="1"/>
  <c r="CX550" i="16" s="1"/>
  <c r="DA550" i="16" s="1"/>
  <c r="DC550" i="16" s="1"/>
  <c r="AV551" i="15"/>
  <c r="AU550" i="16" s="1"/>
  <c r="CD542" i="16"/>
  <c r="CR542" i="16" s="1"/>
  <c r="CX542" i="16" s="1"/>
  <c r="DA542" i="16" s="1"/>
  <c r="DC542" i="16" s="1"/>
  <c r="AV543" i="15"/>
  <c r="AU542" i="16" s="1"/>
  <c r="CD534" i="16"/>
  <c r="CR534" i="16" s="1"/>
  <c r="CX534" i="16" s="1"/>
  <c r="DA534" i="16" s="1"/>
  <c r="DC534" i="16" s="1"/>
  <c r="AV535" i="15"/>
  <c r="AU534" i="16" s="1"/>
  <c r="CD526" i="16"/>
  <c r="CR526" i="16" s="1"/>
  <c r="CX526" i="16" s="1"/>
  <c r="DA526" i="16" s="1"/>
  <c r="DC526" i="16" s="1"/>
  <c r="AV527" i="15"/>
  <c r="AU526" i="16" s="1"/>
  <c r="CD518" i="16"/>
  <c r="CR518" i="16" s="1"/>
  <c r="CX518" i="16" s="1"/>
  <c r="AV519" i="15"/>
  <c r="AU518" i="16" s="1"/>
  <c r="CD510" i="16"/>
  <c r="CR510" i="16" s="1"/>
  <c r="CX510" i="16" s="1"/>
  <c r="DA510" i="16" s="1"/>
  <c r="DC510" i="16" s="1"/>
  <c r="AV511" i="15"/>
  <c r="AU510" i="16" s="1"/>
  <c r="CD502" i="16"/>
  <c r="CR502" i="16" s="1"/>
  <c r="CX502" i="16" s="1"/>
  <c r="DA502" i="16" s="1"/>
  <c r="DC502" i="16" s="1"/>
  <c r="AV503" i="15"/>
  <c r="AU502" i="16" s="1"/>
  <c r="CD494" i="16"/>
  <c r="CR494" i="16" s="1"/>
  <c r="CX494" i="16" s="1"/>
  <c r="DA494" i="16" s="1"/>
  <c r="DC494" i="16" s="1"/>
  <c r="AV495" i="15"/>
  <c r="AU494" i="16" s="1"/>
  <c r="CD486" i="16"/>
  <c r="CR486" i="16" s="1"/>
  <c r="CX486" i="16" s="1"/>
  <c r="AV487" i="15"/>
  <c r="AU486" i="16" s="1"/>
  <c r="CD478" i="16"/>
  <c r="CR478" i="16" s="1"/>
  <c r="CX478" i="16" s="1"/>
  <c r="DA478" i="16" s="1"/>
  <c r="DC478" i="16" s="1"/>
  <c r="AV479" i="15"/>
  <c r="AU478" i="16" s="1"/>
  <c r="CD470" i="16"/>
  <c r="CR470" i="16" s="1"/>
  <c r="CX470" i="16" s="1"/>
  <c r="DA470" i="16" s="1"/>
  <c r="DC470" i="16" s="1"/>
  <c r="AV471" i="15"/>
  <c r="AU470" i="16" s="1"/>
  <c r="CD462" i="16"/>
  <c r="CR462" i="16" s="1"/>
  <c r="CX462" i="16" s="1"/>
  <c r="DA462" i="16" s="1"/>
  <c r="DC462" i="16" s="1"/>
  <c r="AV463" i="15"/>
  <c r="AU462" i="16" s="1"/>
  <c r="CD454" i="16"/>
  <c r="CR454" i="16" s="1"/>
  <c r="CX454" i="16" s="1"/>
  <c r="AV455" i="15"/>
  <c r="AU454" i="16" s="1"/>
  <c r="CD446" i="16"/>
  <c r="CR446" i="16" s="1"/>
  <c r="CX446" i="16" s="1"/>
  <c r="DA446" i="16" s="1"/>
  <c r="DC446" i="16" s="1"/>
  <c r="AV447" i="15"/>
  <c r="AU446" i="16" s="1"/>
  <c r="CD438" i="16"/>
  <c r="CR438" i="16" s="1"/>
  <c r="CX438" i="16" s="1"/>
  <c r="DA438" i="16" s="1"/>
  <c r="DC438" i="16" s="1"/>
  <c r="AV439" i="15"/>
  <c r="AU438" i="16" s="1"/>
  <c r="CD430" i="16"/>
  <c r="CR430" i="16" s="1"/>
  <c r="CX430" i="16" s="1"/>
  <c r="DA430" i="16" s="1"/>
  <c r="DC430" i="16" s="1"/>
  <c r="AV431" i="15"/>
  <c r="AU430" i="16" s="1"/>
  <c r="CD422" i="16"/>
  <c r="CR422" i="16" s="1"/>
  <c r="CX422" i="16" s="1"/>
  <c r="DA422" i="16" s="1"/>
  <c r="DC422" i="16" s="1"/>
  <c r="AV423" i="15"/>
  <c r="AU422" i="16" s="1"/>
  <c r="CD414" i="16"/>
  <c r="CR414" i="16" s="1"/>
  <c r="CX414" i="16" s="1"/>
  <c r="DA414" i="16" s="1"/>
  <c r="DC414" i="16" s="1"/>
  <c r="AV415" i="15"/>
  <c r="AU414" i="16" s="1"/>
  <c r="CD406" i="16"/>
  <c r="CR406" i="16" s="1"/>
  <c r="CX406" i="16" s="1"/>
  <c r="DA406" i="16" s="1"/>
  <c r="DC406" i="16" s="1"/>
  <c r="AV407" i="15"/>
  <c r="AU406" i="16" s="1"/>
  <c r="CD398" i="16"/>
  <c r="CR398" i="16" s="1"/>
  <c r="CX398" i="16" s="1"/>
  <c r="DA398" i="16" s="1"/>
  <c r="DC398" i="16" s="1"/>
  <c r="AV399" i="15"/>
  <c r="AU398" i="16" s="1"/>
  <c r="CD390" i="16"/>
  <c r="CR390" i="16" s="1"/>
  <c r="CX390" i="16" s="1"/>
  <c r="DA390" i="16" s="1"/>
  <c r="DC390" i="16" s="1"/>
  <c r="AV391" i="15"/>
  <c r="AU390" i="16" s="1"/>
  <c r="CD382" i="16"/>
  <c r="CR382" i="16" s="1"/>
  <c r="CX382" i="16" s="1"/>
  <c r="DA382" i="16" s="1"/>
  <c r="DC382" i="16" s="1"/>
  <c r="AV383" i="15"/>
  <c r="AU382" i="16" s="1"/>
  <c r="CD374" i="16"/>
  <c r="CR374" i="16" s="1"/>
  <c r="CX374" i="16" s="1"/>
  <c r="DA374" i="16" s="1"/>
  <c r="DC374" i="16" s="1"/>
  <c r="AV375" i="15"/>
  <c r="AU374" i="16" s="1"/>
  <c r="CD366" i="16"/>
  <c r="CR366" i="16" s="1"/>
  <c r="CX366" i="16" s="1"/>
  <c r="DA366" i="16" s="1"/>
  <c r="DC366" i="16" s="1"/>
  <c r="AV367" i="15"/>
  <c r="AU366" i="16" s="1"/>
  <c r="CD358" i="16"/>
  <c r="CR358" i="16" s="1"/>
  <c r="CX358" i="16" s="1"/>
  <c r="AV359" i="15"/>
  <c r="AU358" i="16" s="1"/>
  <c r="CD350" i="16"/>
  <c r="CR350" i="16" s="1"/>
  <c r="CX350" i="16" s="1"/>
  <c r="DA350" i="16" s="1"/>
  <c r="DC350" i="16" s="1"/>
  <c r="AV351" i="15"/>
  <c r="AU350" i="16" s="1"/>
  <c r="CD342" i="16"/>
  <c r="CR342" i="16" s="1"/>
  <c r="CX342" i="16" s="1"/>
  <c r="DA342" i="16" s="1"/>
  <c r="DC342" i="16" s="1"/>
  <c r="AV343" i="15"/>
  <c r="AU342" i="16" s="1"/>
  <c r="CD334" i="16"/>
  <c r="CR334" i="16" s="1"/>
  <c r="CX334" i="16" s="1"/>
  <c r="DA334" i="16" s="1"/>
  <c r="DC334" i="16" s="1"/>
  <c r="AV335" i="15"/>
  <c r="AU334" i="16" s="1"/>
  <c r="CD326" i="16"/>
  <c r="CR326" i="16" s="1"/>
  <c r="CX326" i="16" s="1"/>
  <c r="AV327" i="15"/>
  <c r="AU326" i="16" s="1"/>
  <c r="CD318" i="16"/>
  <c r="CR318" i="16" s="1"/>
  <c r="CX318" i="16" s="1"/>
  <c r="DA318" i="16" s="1"/>
  <c r="DC318" i="16" s="1"/>
  <c r="AV319" i="15"/>
  <c r="AU318" i="16" s="1"/>
  <c r="CD310" i="16"/>
  <c r="CR310" i="16" s="1"/>
  <c r="CX310" i="16" s="1"/>
  <c r="DA310" i="16" s="1"/>
  <c r="DC310" i="16" s="1"/>
  <c r="AV311" i="15"/>
  <c r="AU310" i="16" s="1"/>
  <c r="CD302" i="16"/>
  <c r="CR302" i="16" s="1"/>
  <c r="CX302" i="16" s="1"/>
  <c r="DA302" i="16" s="1"/>
  <c r="DC302" i="16" s="1"/>
  <c r="AV303" i="15"/>
  <c r="AU302" i="16" s="1"/>
  <c r="CD294" i="16"/>
  <c r="CR294" i="16" s="1"/>
  <c r="CX294" i="16" s="1"/>
  <c r="AV295" i="15"/>
  <c r="AU294" i="16" s="1"/>
  <c r="CD286" i="16"/>
  <c r="CR286" i="16" s="1"/>
  <c r="CX286" i="16" s="1"/>
  <c r="DA286" i="16" s="1"/>
  <c r="DC286" i="16" s="1"/>
  <c r="AV287" i="15"/>
  <c r="AU286" i="16" s="1"/>
  <c r="CD278" i="16"/>
  <c r="CR278" i="16" s="1"/>
  <c r="CX278" i="16" s="1"/>
  <c r="DA278" i="16" s="1"/>
  <c r="DC278" i="16" s="1"/>
  <c r="AV279" i="15"/>
  <c r="AU278" i="16" s="1"/>
  <c r="CD270" i="16"/>
  <c r="CR270" i="16" s="1"/>
  <c r="CX270" i="16" s="1"/>
  <c r="DA270" i="16" s="1"/>
  <c r="DC270" i="16" s="1"/>
  <c r="AV271" i="15"/>
  <c r="AU270" i="16" s="1"/>
  <c r="CD262" i="16"/>
  <c r="CR262" i="16" s="1"/>
  <c r="CX262" i="16" s="1"/>
  <c r="AV263" i="15"/>
  <c r="AU262" i="16" s="1"/>
  <c r="CD254" i="16"/>
  <c r="CR254" i="16" s="1"/>
  <c r="CX254" i="16" s="1"/>
  <c r="DA254" i="16" s="1"/>
  <c r="DC254" i="16" s="1"/>
  <c r="AV255" i="15"/>
  <c r="AU254" i="16" s="1"/>
  <c r="CD246" i="16"/>
  <c r="CR246" i="16" s="1"/>
  <c r="CX246" i="16" s="1"/>
  <c r="DA246" i="16" s="1"/>
  <c r="DC246" i="16" s="1"/>
  <c r="AV247" i="15"/>
  <c r="AU246" i="16" s="1"/>
  <c r="CD238" i="16"/>
  <c r="CR238" i="16" s="1"/>
  <c r="CX238" i="16" s="1"/>
  <c r="DA238" i="16" s="1"/>
  <c r="DC238" i="16" s="1"/>
  <c r="AV239" i="15"/>
  <c r="AU238" i="16" s="1"/>
  <c r="CD230" i="16"/>
  <c r="CR230" i="16" s="1"/>
  <c r="CX230" i="16" s="1"/>
  <c r="AV231" i="15"/>
  <c r="AU230" i="16" s="1"/>
  <c r="CD222" i="16"/>
  <c r="CR222" i="16" s="1"/>
  <c r="CX222" i="16" s="1"/>
  <c r="DA222" i="16" s="1"/>
  <c r="DC222" i="16" s="1"/>
  <c r="AV223" i="15"/>
  <c r="AU222" i="16" s="1"/>
  <c r="CD214" i="16"/>
  <c r="CR214" i="16" s="1"/>
  <c r="CX214" i="16" s="1"/>
  <c r="DA214" i="16" s="1"/>
  <c r="DC214" i="16" s="1"/>
  <c r="AV215" i="15"/>
  <c r="AU214" i="16" s="1"/>
  <c r="CD206" i="16"/>
  <c r="CR206" i="16" s="1"/>
  <c r="CX206" i="16" s="1"/>
  <c r="DA206" i="16" s="1"/>
  <c r="DC206" i="16" s="1"/>
  <c r="AV207" i="15"/>
  <c r="AU206" i="16" s="1"/>
  <c r="CD198" i="16"/>
  <c r="CR198" i="16" s="1"/>
  <c r="CX198" i="16" s="1"/>
  <c r="AV199" i="15"/>
  <c r="AU198" i="16" s="1"/>
  <c r="CD190" i="16"/>
  <c r="CR190" i="16" s="1"/>
  <c r="CX190" i="16" s="1"/>
  <c r="DA190" i="16" s="1"/>
  <c r="DC190" i="16" s="1"/>
  <c r="AV191" i="15"/>
  <c r="AU190" i="16" s="1"/>
  <c r="CD182" i="16"/>
  <c r="CR182" i="16" s="1"/>
  <c r="CX182" i="16" s="1"/>
  <c r="DA182" i="16" s="1"/>
  <c r="DC182" i="16" s="1"/>
  <c r="AV183" i="15"/>
  <c r="AU182" i="16" s="1"/>
  <c r="CD174" i="16"/>
  <c r="CR174" i="16" s="1"/>
  <c r="CX174" i="16" s="1"/>
  <c r="DA174" i="16" s="1"/>
  <c r="DC174" i="16" s="1"/>
  <c r="AV175" i="15"/>
  <c r="AU174" i="16" s="1"/>
  <c r="CD166" i="16"/>
  <c r="CR166" i="16" s="1"/>
  <c r="CX166" i="16" s="1"/>
  <c r="AV167" i="15"/>
  <c r="AU166" i="16" s="1"/>
  <c r="CD158" i="16"/>
  <c r="CR158" i="16" s="1"/>
  <c r="CX158" i="16" s="1"/>
  <c r="DA158" i="16" s="1"/>
  <c r="DC158" i="16" s="1"/>
  <c r="AV159" i="15"/>
  <c r="AU158" i="16" s="1"/>
  <c r="CD150" i="16"/>
  <c r="CR150" i="16" s="1"/>
  <c r="CX150" i="16" s="1"/>
  <c r="DA150" i="16" s="1"/>
  <c r="DC150" i="16" s="1"/>
  <c r="AV151" i="15"/>
  <c r="AU150" i="16" s="1"/>
  <c r="CD142" i="16"/>
  <c r="CR142" i="16" s="1"/>
  <c r="CX142" i="16" s="1"/>
  <c r="DA142" i="16" s="1"/>
  <c r="DC142" i="16" s="1"/>
  <c r="AV143" i="15"/>
  <c r="AU142" i="16" s="1"/>
  <c r="CD134" i="16"/>
  <c r="CR134" i="16" s="1"/>
  <c r="CX134" i="16" s="1"/>
  <c r="AV135" i="15"/>
  <c r="AU134" i="16" s="1"/>
  <c r="CD126" i="16"/>
  <c r="CR126" i="16" s="1"/>
  <c r="CX126" i="16" s="1"/>
  <c r="DA126" i="16" s="1"/>
  <c r="DC126" i="16" s="1"/>
  <c r="AV127" i="15"/>
  <c r="AU126" i="16" s="1"/>
  <c r="CD118" i="16"/>
  <c r="CR118" i="16" s="1"/>
  <c r="CX118" i="16" s="1"/>
  <c r="DA118" i="16" s="1"/>
  <c r="DC118" i="16" s="1"/>
  <c r="AV119" i="15"/>
  <c r="AU118" i="16" s="1"/>
  <c r="CD106" i="16"/>
  <c r="CR106" i="16" s="1"/>
  <c r="CX106" i="16" s="1"/>
  <c r="DA106" i="16" s="1"/>
  <c r="DC106" i="16" s="1"/>
  <c r="AV107" i="15"/>
  <c r="AU106" i="16" s="1"/>
  <c r="CD90" i="16"/>
  <c r="CR90" i="16" s="1"/>
  <c r="CX90" i="16" s="1"/>
  <c r="AV91" i="15"/>
  <c r="AU90" i="16" s="1"/>
  <c r="CD74" i="16"/>
  <c r="CR74" i="16" s="1"/>
  <c r="CX74" i="16" s="1"/>
  <c r="DA74" i="16" s="1"/>
  <c r="DC74" i="16" s="1"/>
  <c r="AV75" i="15"/>
  <c r="AU74" i="16" s="1"/>
  <c r="CD58" i="16"/>
  <c r="CR58" i="16" s="1"/>
  <c r="CX58" i="16" s="1"/>
  <c r="DA58" i="16" s="1"/>
  <c r="DC58" i="16" s="1"/>
  <c r="AV59" i="15"/>
  <c r="AU58" i="16" s="1"/>
  <c r="CD42" i="16"/>
  <c r="CR42" i="16" s="1"/>
  <c r="CX42" i="16" s="1"/>
  <c r="DA42" i="16" s="1"/>
  <c r="DC42" i="16" s="1"/>
  <c r="AV43" i="15"/>
  <c r="AU42" i="16" s="1"/>
  <c r="CD26" i="16"/>
  <c r="CR26" i="16" s="1"/>
  <c r="CX26" i="16" s="1"/>
  <c r="AV27" i="15"/>
  <c r="AU26" i="16" s="1"/>
  <c r="CD10" i="16"/>
  <c r="CR10" i="16" s="1"/>
  <c r="CX10" i="16" s="1"/>
  <c r="DA10" i="16" s="1"/>
  <c r="DC10" i="16" s="1"/>
  <c r="AV11" i="15"/>
  <c r="AU10" i="16" s="1"/>
  <c r="CD213" i="16"/>
  <c r="CR213" i="16" s="1"/>
  <c r="CX213" i="16" s="1"/>
  <c r="DA213" i="16" s="1"/>
  <c r="DC213" i="16" s="1"/>
  <c r="AV214" i="15"/>
  <c r="AU213" i="16" s="1"/>
  <c r="CD193" i="16"/>
  <c r="CR193" i="16" s="1"/>
  <c r="CX193" i="16" s="1"/>
  <c r="DA193" i="16" s="1"/>
  <c r="DC193" i="16" s="1"/>
  <c r="AV194" i="15"/>
  <c r="AU193" i="16" s="1"/>
  <c r="CD169" i="16"/>
  <c r="CR169" i="16" s="1"/>
  <c r="CX169" i="16" s="1"/>
  <c r="AV170" i="15"/>
  <c r="AU169" i="16" s="1"/>
  <c r="CD149" i="16"/>
  <c r="CR149" i="16" s="1"/>
  <c r="CX149" i="16" s="1"/>
  <c r="DA149" i="16" s="1"/>
  <c r="DC149" i="16" s="1"/>
  <c r="AV150" i="15"/>
  <c r="AU149" i="16" s="1"/>
  <c r="CD133" i="16"/>
  <c r="CR133" i="16" s="1"/>
  <c r="CX133" i="16" s="1"/>
  <c r="DA133" i="16" s="1"/>
  <c r="DC133" i="16" s="1"/>
  <c r="AV134" i="15"/>
  <c r="AU133" i="16" s="1"/>
  <c r="CD117" i="16"/>
  <c r="CR117" i="16" s="1"/>
  <c r="CX117" i="16" s="1"/>
  <c r="DA117" i="16" s="1"/>
  <c r="DC117" i="16" s="1"/>
  <c r="AV118" i="15"/>
  <c r="AU117" i="16" s="1"/>
  <c r="CD97" i="16"/>
  <c r="CR97" i="16" s="1"/>
  <c r="CX97" i="16" s="1"/>
  <c r="DA97" i="16" s="1"/>
  <c r="DC97" i="16" s="1"/>
  <c r="AV98" i="15"/>
  <c r="AU97" i="16" s="1"/>
  <c r="CD77" i="16"/>
  <c r="CR77" i="16" s="1"/>
  <c r="CX77" i="16" s="1"/>
  <c r="DA77" i="16" s="1"/>
  <c r="DC77" i="16" s="1"/>
  <c r="AV78" i="15"/>
  <c r="AU77" i="16" s="1"/>
  <c r="CD61" i="16"/>
  <c r="CR61" i="16" s="1"/>
  <c r="CX61" i="16" s="1"/>
  <c r="DA61" i="16" s="1"/>
  <c r="DC61" i="16" s="1"/>
  <c r="AV62" i="15"/>
  <c r="AU61" i="16" s="1"/>
  <c r="CD41" i="16"/>
  <c r="CR41" i="16" s="1"/>
  <c r="CX41" i="16" s="1"/>
  <c r="DA41" i="16" s="1"/>
  <c r="DC41" i="16" s="1"/>
  <c r="AV42" i="15"/>
  <c r="AU41" i="16" s="1"/>
  <c r="CD21" i="16"/>
  <c r="CR21" i="16" s="1"/>
  <c r="CX21" i="16" s="1"/>
  <c r="DA21" i="16" s="1"/>
  <c r="DC21" i="16" s="1"/>
  <c r="AV22" i="15"/>
  <c r="AU21" i="16" s="1"/>
  <c r="CD6" i="16"/>
  <c r="AV7" i="15"/>
  <c r="AU6" i="16" s="1"/>
  <c r="CD700" i="16"/>
  <c r="CR700" i="16" s="1"/>
  <c r="CX700" i="16" s="1"/>
  <c r="DA700" i="16" s="1"/>
  <c r="DC700" i="16" s="1"/>
  <c r="AV701" i="15"/>
  <c r="AU700" i="16" s="1"/>
  <c r="CD668" i="16"/>
  <c r="CR668" i="16" s="1"/>
  <c r="CX668" i="16" s="1"/>
  <c r="DA668" i="16" s="1"/>
  <c r="DC668" i="16" s="1"/>
  <c r="AV669" i="15"/>
  <c r="AU668" i="16" s="1"/>
  <c r="CD644" i="16"/>
  <c r="CR644" i="16" s="1"/>
  <c r="CX644" i="16" s="1"/>
  <c r="AV645" i="15"/>
  <c r="AU644" i="16" s="1"/>
  <c r="CD624" i="16"/>
  <c r="CR624" i="16" s="1"/>
  <c r="CX624" i="16" s="1"/>
  <c r="DA624" i="16" s="1"/>
  <c r="DC624" i="16" s="1"/>
  <c r="AV625" i="15"/>
  <c r="AU624" i="16" s="1"/>
  <c r="CD600" i="16"/>
  <c r="CR600" i="16" s="1"/>
  <c r="CX600" i="16" s="1"/>
  <c r="DA600" i="16" s="1"/>
  <c r="DC600" i="16" s="1"/>
  <c r="AV601" i="15"/>
  <c r="AU600" i="16" s="1"/>
  <c r="CD576" i="16"/>
  <c r="CR576" i="16" s="1"/>
  <c r="CX576" i="16" s="1"/>
  <c r="DA576" i="16" s="1"/>
  <c r="DC576" i="16" s="1"/>
  <c r="AV577" i="15"/>
  <c r="AU576" i="16" s="1"/>
  <c r="CD556" i="16"/>
  <c r="CR556" i="16" s="1"/>
  <c r="CX556" i="16" s="1"/>
  <c r="AV557" i="15"/>
  <c r="AU556" i="16" s="1"/>
  <c r="CD528" i="16"/>
  <c r="CR528" i="16" s="1"/>
  <c r="CX528" i="16" s="1"/>
  <c r="DA528" i="16" s="1"/>
  <c r="DC528" i="16" s="1"/>
  <c r="AV529" i="15"/>
  <c r="AU528" i="16" s="1"/>
  <c r="CD504" i="16"/>
  <c r="CR504" i="16" s="1"/>
  <c r="CX504" i="16" s="1"/>
  <c r="DA504" i="16" s="1"/>
  <c r="DC504" i="16" s="1"/>
  <c r="AV505" i="15"/>
  <c r="AU504" i="16" s="1"/>
  <c r="CD480" i="16"/>
  <c r="CR480" i="16" s="1"/>
  <c r="CX480" i="16" s="1"/>
  <c r="DA480" i="16" s="1"/>
  <c r="DC480" i="16" s="1"/>
  <c r="AV481" i="15"/>
  <c r="AU480" i="16" s="1"/>
  <c r="CD456" i="16"/>
  <c r="CR456" i="16" s="1"/>
  <c r="CX456" i="16" s="1"/>
  <c r="AV457" i="15"/>
  <c r="AU456" i="16" s="1"/>
  <c r="CD440" i="16"/>
  <c r="CR440" i="16" s="1"/>
  <c r="CX440" i="16" s="1"/>
  <c r="DA440" i="16" s="1"/>
  <c r="DC440" i="16" s="1"/>
  <c r="AV441" i="15"/>
  <c r="AU440" i="16" s="1"/>
  <c r="CD412" i="16"/>
  <c r="CR412" i="16" s="1"/>
  <c r="CX412" i="16" s="1"/>
  <c r="DA412" i="16" s="1"/>
  <c r="DC412" i="16" s="1"/>
  <c r="AV413" i="15"/>
  <c r="AU412" i="16" s="1"/>
  <c r="CD388" i="16"/>
  <c r="CR388" i="16" s="1"/>
  <c r="CX388" i="16" s="1"/>
  <c r="DA388" i="16" s="1"/>
  <c r="DC388" i="16" s="1"/>
  <c r="AV389" i="15"/>
  <c r="AU388" i="16" s="1"/>
  <c r="CD360" i="16"/>
  <c r="CR360" i="16" s="1"/>
  <c r="CX360" i="16" s="1"/>
  <c r="AV361" i="15"/>
  <c r="AU360" i="16" s="1"/>
  <c r="CD316" i="16"/>
  <c r="CR316" i="16" s="1"/>
  <c r="CX316" i="16" s="1"/>
  <c r="DA316" i="16" s="1"/>
  <c r="DC316" i="16" s="1"/>
  <c r="AV317" i="15"/>
  <c r="AU316" i="16" s="1"/>
  <c r="CD252" i="16"/>
  <c r="CR252" i="16" s="1"/>
  <c r="CX252" i="16" s="1"/>
  <c r="DA252" i="16" s="1"/>
  <c r="DC252" i="16" s="1"/>
  <c r="AV253" i="15"/>
  <c r="AU252" i="16" s="1"/>
  <c r="CD196" i="16"/>
  <c r="CR196" i="16" s="1"/>
  <c r="CX196" i="16" s="1"/>
  <c r="DA196" i="16" s="1"/>
  <c r="DC196" i="16" s="1"/>
  <c r="AV197" i="15"/>
  <c r="AU196" i="16" s="1"/>
  <c r="CD140" i="16"/>
  <c r="CR140" i="16" s="1"/>
  <c r="CX140" i="16" s="1"/>
  <c r="AV141" i="15"/>
  <c r="AU140" i="16" s="1"/>
  <c r="CD76" i="16"/>
  <c r="CR76" i="16" s="1"/>
  <c r="CX76" i="16" s="1"/>
  <c r="DA76" i="16" s="1"/>
  <c r="DC76" i="16" s="1"/>
  <c r="AV77" i="15"/>
  <c r="AU76" i="16" s="1"/>
  <c r="CD12" i="16"/>
  <c r="CR12" i="16" s="1"/>
  <c r="CX12" i="16" s="1"/>
  <c r="DA12" i="16" s="1"/>
  <c r="DC12" i="16" s="1"/>
  <c r="AV13" i="15"/>
  <c r="AU12" i="16" s="1"/>
  <c r="CD757" i="16"/>
  <c r="CR757" i="16" s="1"/>
  <c r="CX757" i="16" s="1"/>
  <c r="DA757" i="16" s="1"/>
  <c r="DC757" i="16" s="1"/>
  <c r="AV758" i="15"/>
  <c r="AU757" i="16" s="1"/>
  <c r="CD749" i="16"/>
  <c r="CR749" i="16" s="1"/>
  <c r="CX749" i="16" s="1"/>
  <c r="AV750" i="15"/>
  <c r="AU749" i="16" s="1"/>
  <c r="CD741" i="16"/>
  <c r="CR741" i="16" s="1"/>
  <c r="CX741" i="16" s="1"/>
  <c r="DA741" i="16" s="1"/>
  <c r="DC741" i="16" s="1"/>
  <c r="AV742" i="15"/>
  <c r="AU741" i="16" s="1"/>
  <c r="CD733" i="16"/>
  <c r="CR733" i="16" s="1"/>
  <c r="CX733" i="16" s="1"/>
  <c r="DA733" i="16" s="1"/>
  <c r="DC733" i="16" s="1"/>
  <c r="AV734" i="15"/>
  <c r="AU733" i="16" s="1"/>
  <c r="CD725" i="16"/>
  <c r="CR725" i="16" s="1"/>
  <c r="CX725" i="16" s="1"/>
  <c r="DA725" i="16" s="1"/>
  <c r="DC725" i="16" s="1"/>
  <c r="AV726" i="15"/>
  <c r="AU725" i="16" s="1"/>
  <c r="CD717" i="16"/>
  <c r="CR717" i="16" s="1"/>
  <c r="CX717" i="16" s="1"/>
  <c r="AV718" i="15"/>
  <c r="AU717" i="16" s="1"/>
  <c r="CD709" i="16"/>
  <c r="CR709" i="16" s="1"/>
  <c r="CX709" i="16" s="1"/>
  <c r="DA709" i="16" s="1"/>
  <c r="DC709" i="16" s="1"/>
  <c r="AV710" i="15"/>
  <c r="AU709" i="16" s="1"/>
  <c r="CD701" i="16"/>
  <c r="CR701" i="16" s="1"/>
  <c r="CX701" i="16" s="1"/>
  <c r="DA701" i="16" s="1"/>
  <c r="DC701" i="16" s="1"/>
  <c r="AV702" i="15"/>
  <c r="AU701" i="16" s="1"/>
  <c r="CD693" i="16"/>
  <c r="CR693" i="16" s="1"/>
  <c r="CX693" i="16" s="1"/>
  <c r="DA693" i="16" s="1"/>
  <c r="DC693" i="16" s="1"/>
  <c r="AV694" i="15"/>
  <c r="AU693" i="16" s="1"/>
  <c r="CD685" i="16"/>
  <c r="CR685" i="16" s="1"/>
  <c r="CX685" i="16" s="1"/>
  <c r="AV686" i="15"/>
  <c r="AU685" i="16" s="1"/>
  <c r="CD677" i="16"/>
  <c r="CR677" i="16" s="1"/>
  <c r="CX677" i="16" s="1"/>
  <c r="DA677" i="16" s="1"/>
  <c r="DC677" i="16" s="1"/>
  <c r="AV678" i="15"/>
  <c r="AU677" i="16" s="1"/>
  <c r="CD669" i="16"/>
  <c r="CR669" i="16" s="1"/>
  <c r="CX669" i="16" s="1"/>
  <c r="DA669" i="16" s="1"/>
  <c r="DC669" i="16" s="1"/>
  <c r="AV670" i="15"/>
  <c r="AU669" i="16" s="1"/>
  <c r="CD661" i="16"/>
  <c r="CR661" i="16" s="1"/>
  <c r="CX661" i="16" s="1"/>
  <c r="DA661" i="16" s="1"/>
  <c r="DC661" i="16" s="1"/>
  <c r="AV662" i="15"/>
  <c r="AU661" i="16" s="1"/>
  <c r="CD653" i="16"/>
  <c r="CR653" i="16" s="1"/>
  <c r="CX653" i="16" s="1"/>
  <c r="AV654" i="15"/>
  <c r="AU653" i="16" s="1"/>
  <c r="CD645" i="16"/>
  <c r="CR645" i="16" s="1"/>
  <c r="CX645" i="16" s="1"/>
  <c r="DA645" i="16" s="1"/>
  <c r="DC645" i="16" s="1"/>
  <c r="AV646" i="15"/>
  <c r="AU645" i="16" s="1"/>
  <c r="CD637" i="16"/>
  <c r="CR637" i="16" s="1"/>
  <c r="CX637" i="16" s="1"/>
  <c r="DA637" i="16" s="1"/>
  <c r="DC637" i="16" s="1"/>
  <c r="AV638" i="15"/>
  <c r="AU637" i="16" s="1"/>
  <c r="CD629" i="16"/>
  <c r="CR629" i="16" s="1"/>
  <c r="CX629" i="16" s="1"/>
  <c r="DA629" i="16" s="1"/>
  <c r="DC629" i="16" s="1"/>
  <c r="AV630" i="15"/>
  <c r="AU629" i="16" s="1"/>
  <c r="CD621" i="16"/>
  <c r="CR621" i="16" s="1"/>
  <c r="CX621" i="16" s="1"/>
  <c r="AV622" i="15"/>
  <c r="AU621" i="16" s="1"/>
  <c r="CD613" i="16"/>
  <c r="CR613" i="16" s="1"/>
  <c r="CX613" i="16" s="1"/>
  <c r="DA613" i="16" s="1"/>
  <c r="DC613" i="16" s="1"/>
  <c r="AV614" i="15"/>
  <c r="AU613" i="16" s="1"/>
  <c r="CD605" i="16"/>
  <c r="CR605" i="16" s="1"/>
  <c r="CX605" i="16" s="1"/>
  <c r="DA605" i="16" s="1"/>
  <c r="DC605" i="16" s="1"/>
  <c r="AV606" i="15"/>
  <c r="AU605" i="16" s="1"/>
  <c r="CD597" i="16"/>
  <c r="CR597" i="16" s="1"/>
  <c r="CX597" i="16" s="1"/>
  <c r="DA597" i="16" s="1"/>
  <c r="DC597" i="16" s="1"/>
  <c r="AV598" i="15"/>
  <c r="AU597" i="16" s="1"/>
  <c r="CD589" i="16"/>
  <c r="CR589" i="16" s="1"/>
  <c r="CX589" i="16" s="1"/>
  <c r="DF589" i="16" s="1"/>
  <c r="AV590" i="15"/>
  <c r="AU589" i="16" s="1"/>
  <c r="CD581" i="16"/>
  <c r="CR581" i="16" s="1"/>
  <c r="CX581" i="16" s="1"/>
  <c r="DA581" i="16" s="1"/>
  <c r="DC581" i="16" s="1"/>
  <c r="AV582" i="15"/>
  <c r="AU581" i="16" s="1"/>
  <c r="CD573" i="16"/>
  <c r="CR573" i="16" s="1"/>
  <c r="CX573" i="16" s="1"/>
  <c r="DA573" i="16" s="1"/>
  <c r="DC573" i="16" s="1"/>
  <c r="AV574" i="15"/>
  <c r="AU573" i="16" s="1"/>
  <c r="CD565" i="16"/>
  <c r="CR565" i="16" s="1"/>
  <c r="CX565" i="16" s="1"/>
  <c r="DA565" i="16" s="1"/>
  <c r="DC565" i="16" s="1"/>
  <c r="AV566" i="15"/>
  <c r="AU565" i="16" s="1"/>
  <c r="CD557" i="16"/>
  <c r="CR557" i="16" s="1"/>
  <c r="CX557" i="16" s="1"/>
  <c r="AV558" i="15"/>
  <c r="AU557" i="16" s="1"/>
  <c r="CD549" i="16"/>
  <c r="CR549" i="16" s="1"/>
  <c r="CX549" i="16" s="1"/>
  <c r="DA549" i="16" s="1"/>
  <c r="DC549" i="16" s="1"/>
  <c r="AV550" i="15"/>
  <c r="AU549" i="16" s="1"/>
  <c r="CD541" i="16"/>
  <c r="CR541" i="16" s="1"/>
  <c r="CX541" i="16" s="1"/>
  <c r="DA541" i="16" s="1"/>
  <c r="DC541" i="16" s="1"/>
  <c r="AV542" i="15"/>
  <c r="AU541" i="16" s="1"/>
  <c r="CD533" i="16"/>
  <c r="CR533" i="16" s="1"/>
  <c r="CX533" i="16" s="1"/>
  <c r="DA533" i="16" s="1"/>
  <c r="DC533" i="16" s="1"/>
  <c r="AV534" i="15"/>
  <c r="AU533" i="16" s="1"/>
  <c r="CD525" i="16"/>
  <c r="CR525" i="16" s="1"/>
  <c r="CX525" i="16" s="1"/>
  <c r="AV526" i="15"/>
  <c r="AU525" i="16" s="1"/>
  <c r="CD517" i="16"/>
  <c r="CR517" i="16" s="1"/>
  <c r="CX517" i="16" s="1"/>
  <c r="DA517" i="16" s="1"/>
  <c r="DC517" i="16" s="1"/>
  <c r="AV518" i="15"/>
  <c r="AU517" i="16" s="1"/>
  <c r="CD509" i="16"/>
  <c r="CR509" i="16" s="1"/>
  <c r="CX509" i="16" s="1"/>
  <c r="DA509" i="16" s="1"/>
  <c r="DC509" i="16" s="1"/>
  <c r="AV510" i="15"/>
  <c r="AU509" i="16" s="1"/>
  <c r="CD501" i="16"/>
  <c r="CR501" i="16" s="1"/>
  <c r="CX501" i="16" s="1"/>
  <c r="DE501" i="16" s="1"/>
  <c r="AV502" i="15"/>
  <c r="AU501" i="16" s="1"/>
  <c r="CD493" i="16"/>
  <c r="CR493" i="16" s="1"/>
  <c r="CX493" i="16" s="1"/>
  <c r="DA493" i="16" s="1"/>
  <c r="DC493" i="16" s="1"/>
  <c r="AV494" i="15"/>
  <c r="AU493" i="16" s="1"/>
  <c r="CD485" i="16"/>
  <c r="CR485" i="16" s="1"/>
  <c r="CX485" i="16" s="1"/>
  <c r="AV486" i="15"/>
  <c r="AU485" i="16" s="1"/>
  <c r="CD477" i="16"/>
  <c r="CR477" i="16" s="1"/>
  <c r="CX477" i="16" s="1"/>
  <c r="DA477" i="16" s="1"/>
  <c r="DC477" i="16" s="1"/>
  <c r="AV478" i="15"/>
  <c r="AU477" i="16" s="1"/>
  <c r="CD469" i="16"/>
  <c r="CR469" i="16" s="1"/>
  <c r="CX469" i="16" s="1"/>
  <c r="DE469" i="16" s="1"/>
  <c r="AV470" i="15"/>
  <c r="AU469" i="16" s="1"/>
  <c r="CD461" i="16"/>
  <c r="CR461" i="16" s="1"/>
  <c r="CX461" i="16" s="1"/>
  <c r="DA461" i="16" s="1"/>
  <c r="DC461" i="16" s="1"/>
  <c r="AV462" i="15"/>
  <c r="AU461" i="16" s="1"/>
  <c r="CD453" i="16"/>
  <c r="CR453" i="16" s="1"/>
  <c r="CX453" i="16" s="1"/>
  <c r="AV454" i="15"/>
  <c r="AU453" i="16" s="1"/>
  <c r="CD445" i="16"/>
  <c r="CR445" i="16" s="1"/>
  <c r="CX445" i="16" s="1"/>
  <c r="DA445" i="16" s="1"/>
  <c r="DC445" i="16" s="1"/>
  <c r="AV446" i="15"/>
  <c r="AU445" i="16" s="1"/>
  <c r="CD437" i="16"/>
  <c r="CR437" i="16" s="1"/>
  <c r="CX437" i="16" s="1"/>
  <c r="AV438" i="15"/>
  <c r="AU437" i="16" s="1"/>
  <c r="CD429" i="16"/>
  <c r="CR429" i="16" s="1"/>
  <c r="CX429" i="16" s="1"/>
  <c r="DA429" i="16" s="1"/>
  <c r="DC429" i="16" s="1"/>
  <c r="AV430" i="15"/>
  <c r="AU429" i="16" s="1"/>
  <c r="CD421" i="16"/>
  <c r="CR421" i="16" s="1"/>
  <c r="CX421" i="16" s="1"/>
  <c r="DA421" i="16" s="1"/>
  <c r="DC421" i="16" s="1"/>
  <c r="AV422" i="15"/>
  <c r="AU421" i="16" s="1"/>
  <c r="CD413" i="16"/>
  <c r="CR413" i="16" s="1"/>
  <c r="CX413" i="16" s="1"/>
  <c r="AV414" i="15"/>
  <c r="AU413" i="16" s="1"/>
  <c r="CD405" i="16"/>
  <c r="CR405" i="16" s="1"/>
  <c r="CX405" i="16" s="1"/>
  <c r="DA405" i="16" s="1"/>
  <c r="DC405" i="16" s="1"/>
  <c r="AV406" i="15"/>
  <c r="AU405" i="16" s="1"/>
  <c r="CD397" i="16"/>
  <c r="CR397" i="16" s="1"/>
  <c r="CX397" i="16" s="1"/>
  <c r="DF397" i="16" s="1"/>
  <c r="AV398" i="15"/>
  <c r="AU397" i="16" s="1"/>
  <c r="CD389" i="16"/>
  <c r="CR389" i="16" s="1"/>
  <c r="CX389" i="16" s="1"/>
  <c r="DA389" i="16" s="1"/>
  <c r="DC389" i="16" s="1"/>
  <c r="AV390" i="15"/>
  <c r="AU389" i="16" s="1"/>
  <c r="CD381" i="16"/>
  <c r="CR381" i="16" s="1"/>
  <c r="CX381" i="16" s="1"/>
  <c r="DF381" i="16" s="1"/>
  <c r="AV382" i="15"/>
  <c r="AU381" i="16" s="1"/>
  <c r="CD373" i="16"/>
  <c r="CR373" i="16" s="1"/>
  <c r="CX373" i="16" s="1"/>
  <c r="DA373" i="16" s="1"/>
  <c r="DC373" i="16" s="1"/>
  <c r="AV374" i="15"/>
  <c r="AU373" i="16" s="1"/>
  <c r="CD365" i="16"/>
  <c r="CR365" i="16" s="1"/>
  <c r="CX365" i="16" s="1"/>
  <c r="AV366" i="15"/>
  <c r="AU365" i="16" s="1"/>
  <c r="CD357" i="16"/>
  <c r="CR357" i="16" s="1"/>
  <c r="CX357" i="16" s="1"/>
  <c r="DA357" i="16" s="1"/>
  <c r="DC357" i="16" s="1"/>
  <c r="AV358" i="15"/>
  <c r="AU357" i="16" s="1"/>
  <c r="CD349" i="16"/>
  <c r="CR349" i="16" s="1"/>
  <c r="CX349" i="16" s="1"/>
  <c r="DE349" i="16" s="1"/>
  <c r="AV350" i="15"/>
  <c r="AU349" i="16" s="1"/>
  <c r="CD341" i="16"/>
  <c r="CR341" i="16" s="1"/>
  <c r="CX341" i="16" s="1"/>
  <c r="DA341" i="16" s="1"/>
  <c r="DC341" i="16" s="1"/>
  <c r="AV342" i="15"/>
  <c r="AU341" i="16" s="1"/>
  <c r="CD333" i="16"/>
  <c r="CR333" i="16" s="1"/>
  <c r="CX333" i="16" s="1"/>
  <c r="DF333" i="16" s="1"/>
  <c r="AV334" i="15"/>
  <c r="AU333" i="16" s="1"/>
  <c r="CD325" i="16"/>
  <c r="CR325" i="16" s="1"/>
  <c r="CX325" i="16" s="1"/>
  <c r="DA325" i="16" s="1"/>
  <c r="DC325" i="16" s="1"/>
  <c r="AV326" i="15"/>
  <c r="AU325" i="16" s="1"/>
  <c r="CD317" i="16"/>
  <c r="CR317" i="16" s="1"/>
  <c r="CX317" i="16" s="1"/>
  <c r="AV318" i="15"/>
  <c r="AU317" i="16" s="1"/>
  <c r="CD309" i="16"/>
  <c r="CR309" i="16" s="1"/>
  <c r="CX309" i="16" s="1"/>
  <c r="DA309" i="16" s="1"/>
  <c r="DC309" i="16" s="1"/>
  <c r="AV310" i="15"/>
  <c r="AU309" i="16" s="1"/>
  <c r="CD301" i="16"/>
  <c r="CR301" i="16" s="1"/>
  <c r="CX301" i="16" s="1"/>
  <c r="AV302" i="15"/>
  <c r="AU301" i="16" s="1"/>
  <c r="CD293" i="16"/>
  <c r="CR293" i="16" s="1"/>
  <c r="CX293" i="16" s="1"/>
  <c r="DA293" i="16" s="1"/>
  <c r="DC293" i="16" s="1"/>
  <c r="AV294" i="15"/>
  <c r="AU293" i="16" s="1"/>
  <c r="CD285" i="16"/>
  <c r="CR285" i="16" s="1"/>
  <c r="CX285" i="16" s="1"/>
  <c r="AV286" i="15"/>
  <c r="AU285" i="16" s="1"/>
  <c r="CD277" i="16"/>
  <c r="CR277" i="16" s="1"/>
  <c r="CX277" i="16" s="1"/>
  <c r="DA277" i="16" s="1"/>
  <c r="DC277" i="16" s="1"/>
  <c r="AV278" i="15"/>
  <c r="AU277" i="16" s="1"/>
  <c r="CD269" i="16"/>
  <c r="CR269" i="16" s="1"/>
  <c r="CX269" i="16" s="1"/>
  <c r="DF269" i="16" s="1"/>
  <c r="AV270" i="15"/>
  <c r="AU269" i="16" s="1"/>
  <c r="CD261" i="16"/>
  <c r="CR261" i="16" s="1"/>
  <c r="CX261" i="16" s="1"/>
  <c r="DA261" i="16" s="1"/>
  <c r="DC261" i="16" s="1"/>
  <c r="AV262" i="15"/>
  <c r="AU261" i="16" s="1"/>
  <c r="CD253" i="16"/>
  <c r="CR253" i="16" s="1"/>
  <c r="CX253" i="16" s="1"/>
  <c r="AV254" i="15"/>
  <c r="AU253" i="16" s="1"/>
  <c r="CD245" i="16"/>
  <c r="CR245" i="16" s="1"/>
  <c r="CX245" i="16" s="1"/>
  <c r="DA245" i="16" s="1"/>
  <c r="DC245" i="16" s="1"/>
  <c r="AV246" i="15"/>
  <c r="AU245" i="16" s="1"/>
  <c r="CD237" i="16"/>
  <c r="CR237" i="16" s="1"/>
  <c r="CX237" i="16" s="1"/>
  <c r="DE237" i="16" s="1"/>
  <c r="AV238" i="15"/>
  <c r="AU237" i="16" s="1"/>
  <c r="CD229" i="16"/>
  <c r="CR229" i="16" s="1"/>
  <c r="CX229" i="16" s="1"/>
  <c r="DA229" i="16" s="1"/>
  <c r="DC229" i="16" s="1"/>
  <c r="AV230" i="15"/>
  <c r="AU229" i="16" s="1"/>
  <c r="CD205" i="16"/>
  <c r="CR205" i="16" s="1"/>
  <c r="CX205" i="16" s="1"/>
  <c r="AV206" i="15"/>
  <c r="AU205" i="16" s="1"/>
  <c r="CD165" i="16"/>
  <c r="CR165" i="16" s="1"/>
  <c r="CX165" i="16" s="1"/>
  <c r="DA165" i="16" s="1"/>
  <c r="DC165" i="16" s="1"/>
  <c r="AV166" i="15"/>
  <c r="AU165" i="16" s="1"/>
  <c r="CD109" i="16"/>
  <c r="CR109" i="16" s="1"/>
  <c r="CX109" i="16" s="1"/>
  <c r="DE109" i="16" s="1"/>
  <c r="AV110" i="15"/>
  <c r="AU109" i="16" s="1"/>
  <c r="CD53" i="16"/>
  <c r="CR53" i="16" s="1"/>
  <c r="CX53" i="16" s="1"/>
  <c r="DA53" i="16" s="1"/>
  <c r="DC53" i="16" s="1"/>
  <c r="AV54" i="15"/>
  <c r="AU53" i="16" s="1"/>
  <c r="CD752" i="16"/>
  <c r="CR752" i="16" s="1"/>
  <c r="CX752" i="16" s="1"/>
  <c r="AV753" i="15"/>
  <c r="AU752" i="16" s="1"/>
  <c r="CD744" i="16"/>
  <c r="CR744" i="16" s="1"/>
  <c r="CX744" i="16" s="1"/>
  <c r="DA744" i="16" s="1"/>
  <c r="DC744" i="16" s="1"/>
  <c r="AV745" i="15"/>
  <c r="AU744" i="16" s="1"/>
  <c r="CD736" i="16"/>
  <c r="CR736" i="16" s="1"/>
  <c r="CX736" i="16" s="1"/>
  <c r="AV737" i="15"/>
  <c r="AU736" i="16" s="1"/>
  <c r="CD728" i="16"/>
  <c r="CR728" i="16" s="1"/>
  <c r="CX728" i="16" s="1"/>
  <c r="DA728" i="16" s="1"/>
  <c r="DC728" i="16" s="1"/>
  <c r="AV729" i="15"/>
  <c r="AU728" i="16" s="1"/>
  <c r="CD720" i="16"/>
  <c r="CR720" i="16" s="1"/>
  <c r="CX720" i="16" s="1"/>
  <c r="AV721" i="15"/>
  <c r="AU720" i="16" s="1"/>
  <c r="CD712" i="16"/>
  <c r="CR712" i="16" s="1"/>
  <c r="CX712" i="16" s="1"/>
  <c r="DA712" i="16" s="1"/>
  <c r="DC712" i="16" s="1"/>
  <c r="AV713" i="15"/>
  <c r="AU712" i="16" s="1"/>
  <c r="CD704" i="16"/>
  <c r="CR704" i="16" s="1"/>
  <c r="CX704" i="16" s="1"/>
  <c r="DF704" i="16" s="1"/>
  <c r="AV705" i="15"/>
  <c r="AU704" i="16" s="1"/>
  <c r="CD688" i="16"/>
  <c r="CR688" i="16" s="1"/>
  <c r="CX688" i="16" s="1"/>
  <c r="DA688" i="16" s="1"/>
  <c r="DC688" i="16" s="1"/>
  <c r="AV689" i="15"/>
  <c r="AU688" i="16" s="1"/>
  <c r="CD664" i="16"/>
  <c r="CR664" i="16" s="1"/>
  <c r="CX664" i="16" s="1"/>
  <c r="DE664" i="16" s="1"/>
  <c r="AV665" i="15"/>
  <c r="AU664" i="16" s="1"/>
  <c r="CD632" i="16"/>
  <c r="CR632" i="16" s="1"/>
  <c r="CX632" i="16" s="1"/>
  <c r="DA632" i="16" s="1"/>
  <c r="DC632" i="16" s="1"/>
  <c r="AV633" i="15"/>
  <c r="AU632" i="16" s="1"/>
  <c r="CD608" i="16"/>
  <c r="CR608" i="16" s="1"/>
  <c r="CX608" i="16" s="1"/>
  <c r="AV609" i="15"/>
  <c r="AU608" i="16" s="1"/>
  <c r="CD584" i="16"/>
  <c r="CR584" i="16" s="1"/>
  <c r="CX584" i="16" s="1"/>
  <c r="DA584" i="16" s="1"/>
  <c r="DC584" i="16" s="1"/>
  <c r="AV585" i="15"/>
  <c r="AU584" i="16" s="1"/>
  <c r="CD560" i="16"/>
  <c r="CR560" i="16" s="1"/>
  <c r="CX560" i="16" s="1"/>
  <c r="DF560" i="16" s="1"/>
  <c r="AV561" i="15"/>
  <c r="AU560" i="16" s="1"/>
  <c r="CD536" i="16"/>
  <c r="CR536" i="16" s="1"/>
  <c r="CX536" i="16" s="1"/>
  <c r="DA536" i="16" s="1"/>
  <c r="DC536" i="16" s="1"/>
  <c r="AV537" i="15"/>
  <c r="AU536" i="16" s="1"/>
  <c r="CD512" i="16"/>
  <c r="CR512" i="16" s="1"/>
  <c r="CX512" i="16" s="1"/>
  <c r="DE512" i="16" s="1"/>
  <c r="AV513" i="15"/>
  <c r="AU512" i="16" s="1"/>
  <c r="CD488" i="16"/>
  <c r="CR488" i="16" s="1"/>
  <c r="CX488" i="16" s="1"/>
  <c r="DA488" i="16" s="1"/>
  <c r="DC488" i="16" s="1"/>
  <c r="AV489" i="15"/>
  <c r="AU488" i="16" s="1"/>
  <c r="CD460" i="16"/>
  <c r="CR460" i="16" s="1"/>
  <c r="CX460" i="16" s="1"/>
  <c r="AV461" i="15"/>
  <c r="AU460" i="16" s="1"/>
  <c r="CD432" i="16"/>
  <c r="CR432" i="16" s="1"/>
  <c r="CX432" i="16" s="1"/>
  <c r="DA432" i="16" s="1"/>
  <c r="DC432" i="16" s="1"/>
  <c r="AV433" i="15"/>
  <c r="AU432" i="16" s="1"/>
  <c r="CD416" i="16"/>
  <c r="CR416" i="16" s="1"/>
  <c r="CX416" i="16" s="1"/>
  <c r="AV417" i="15"/>
  <c r="AU416" i="16" s="1"/>
  <c r="CD392" i="16"/>
  <c r="CR392" i="16" s="1"/>
  <c r="CX392" i="16" s="1"/>
  <c r="DA392" i="16" s="1"/>
  <c r="DC392" i="16" s="1"/>
  <c r="AV393" i="15"/>
  <c r="AU392" i="16" s="1"/>
  <c r="CD364" i="16"/>
  <c r="CR364" i="16" s="1"/>
  <c r="CX364" i="16" s="1"/>
  <c r="AV365" i="15"/>
  <c r="AU364" i="16" s="1"/>
  <c r="CD312" i="16"/>
  <c r="CR312" i="16" s="1"/>
  <c r="CX312" i="16" s="1"/>
  <c r="DA312" i="16" s="1"/>
  <c r="DC312" i="16" s="1"/>
  <c r="AV313" i="15"/>
  <c r="AU312" i="16" s="1"/>
  <c r="CD240" i="16"/>
  <c r="CR240" i="16" s="1"/>
  <c r="CX240" i="16" s="1"/>
  <c r="DE240" i="16" s="1"/>
  <c r="AV241" i="15"/>
  <c r="AU240" i="16" s="1"/>
  <c r="CD192" i="16"/>
  <c r="CR192" i="16" s="1"/>
  <c r="CX192" i="16" s="1"/>
  <c r="DA192" i="16" s="1"/>
  <c r="DC192" i="16" s="1"/>
  <c r="AV193" i="15"/>
  <c r="AU192" i="16" s="1"/>
  <c r="CD136" i="16"/>
  <c r="CR136" i="16" s="1"/>
  <c r="CX136" i="16" s="1"/>
  <c r="AV137" i="15"/>
  <c r="AU136" i="16" s="1"/>
  <c r="CD72" i="16"/>
  <c r="CR72" i="16" s="1"/>
  <c r="CX72" i="16" s="1"/>
  <c r="DA72" i="16" s="1"/>
  <c r="DC72" i="16" s="1"/>
  <c r="AV73" i="15"/>
  <c r="AU72" i="16" s="1"/>
  <c r="CD8" i="16"/>
  <c r="CR8" i="16" s="1"/>
  <c r="CX8" i="16" s="1"/>
  <c r="DF8" i="16" s="1"/>
  <c r="AV9" i="15"/>
  <c r="AU8" i="16" s="1"/>
  <c r="CD332" i="16"/>
  <c r="CR332" i="16" s="1"/>
  <c r="CX332" i="16" s="1"/>
  <c r="DA332" i="16" s="1"/>
  <c r="DC332" i="16" s="1"/>
  <c r="AV333" i="15"/>
  <c r="AU332" i="16" s="1"/>
  <c r="CD304" i="16"/>
  <c r="CR304" i="16" s="1"/>
  <c r="CX304" i="16" s="1"/>
  <c r="AV305" i="15"/>
  <c r="AU304" i="16" s="1"/>
  <c r="CD292" i="16"/>
  <c r="CR292" i="16" s="1"/>
  <c r="CX292" i="16" s="1"/>
  <c r="DA292" i="16" s="1"/>
  <c r="DC292" i="16" s="1"/>
  <c r="AV293" i="15"/>
  <c r="AU292" i="16" s="1"/>
  <c r="CD264" i="16"/>
  <c r="CR264" i="16" s="1"/>
  <c r="CX264" i="16" s="1"/>
  <c r="DE264" i="16" s="1"/>
  <c r="AV265" i="15"/>
  <c r="AU264" i="16" s="1"/>
  <c r="CD248" i="16"/>
  <c r="CR248" i="16" s="1"/>
  <c r="CX248" i="16" s="1"/>
  <c r="DA248" i="16" s="1"/>
  <c r="DC248" i="16" s="1"/>
  <c r="AV249" i="15"/>
  <c r="AU248" i="16" s="1"/>
  <c r="CD228" i="16"/>
  <c r="CR228" i="16" s="1"/>
  <c r="CX228" i="16" s="1"/>
  <c r="AV229" i="15"/>
  <c r="AU228" i="16" s="1"/>
  <c r="CD200" i="16"/>
  <c r="CR200" i="16" s="1"/>
  <c r="CX200" i="16" s="1"/>
  <c r="DA200" i="16" s="1"/>
  <c r="DC200" i="16" s="1"/>
  <c r="AV201" i="15"/>
  <c r="AU200" i="16" s="1"/>
  <c r="CD176" i="16"/>
  <c r="CR176" i="16" s="1"/>
  <c r="CX176" i="16" s="1"/>
  <c r="AV177" i="15"/>
  <c r="AU176" i="16" s="1"/>
  <c r="CD152" i="16"/>
  <c r="CR152" i="16" s="1"/>
  <c r="CX152" i="16" s="1"/>
  <c r="DA152" i="16" s="1"/>
  <c r="DC152" i="16" s="1"/>
  <c r="AV153" i="15"/>
  <c r="AU152" i="16" s="1"/>
  <c r="CD128" i="16"/>
  <c r="CR128" i="16" s="1"/>
  <c r="CX128" i="16" s="1"/>
  <c r="DE128" i="16" s="1"/>
  <c r="AV129" i="15"/>
  <c r="AU128" i="16" s="1"/>
  <c r="CD116" i="16"/>
  <c r="CR116" i="16" s="1"/>
  <c r="CX116" i="16" s="1"/>
  <c r="DA116" i="16" s="1"/>
  <c r="DC116" i="16" s="1"/>
  <c r="AV117" i="15"/>
  <c r="AU116" i="16" s="1"/>
  <c r="CD88" i="16"/>
  <c r="CR88" i="16" s="1"/>
  <c r="CX88" i="16" s="1"/>
  <c r="DE88" i="16" s="1"/>
  <c r="AV89" i="15"/>
  <c r="AU88" i="16" s="1"/>
  <c r="CD64" i="16"/>
  <c r="CR64" i="16" s="1"/>
  <c r="CX64" i="16" s="1"/>
  <c r="DA64" i="16" s="1"/>
  <c r="DC64" i="16" s="1"/>
  <c r="AV65" i="15"/>
  <c r="AU64" i="16" s="1"/>
  <c r="CD52" i="16"/>
  <c r="CR52" i="16" s="1"/>
  <c r="CX52" i="16" s="1"/>
  <c r="DE52" i="16" s="1"/>
  <c r="AV53" i="15"/>
  <c r="AU52" i="16" s="1"/>
  <c r="CD24" i="16"/>
  <c r="CR24" i="16" s="1"/>
  <c r="CX24" i="16" s="1"/>
  <c r="DA24" i="16" s="1"/>
  <c r="DC24" i="16" s="1"/>
  <c r="AV25" i="15"/>
  <c r="AU24" i="16" s="1"/>
  <c r="CD743" i="16"/>
  <c r="CR743" i="16" s="1"/>
  <c r="CX743" i="16" s="1"/>
  <c r="AV744" i="15"/>
  <c r="AU743" i="16" s="1"/>
  <c r="CD703" i="16"/>
  <c r="CR703" i="16" s="1"/>
  <c r="CX703" i="16" s="1"/>
  <c r="DA703" i="16" s="1"/>
  <c r="DC703" i="16" s="1"/>
  <c r="AV704" i="15"/>
  <c r="AU703" i="16" s="1"/>
  <c r="CD671" i="16"/>
  <c r="CR671" i="16" s="1"/>
  <c r="CX671" i="16" s="1"/>
  <c r="DA671" i="16" s="1"/>
  <c r="DC671" i="16" s="1"/>
  <c r="AV672" i="15"/>
  <c r="AU671" i="16" s="1"/>
  <c r="CD639" i="16"/>
  <c r="CR639" i="16" s="1"/>
  <c r="CX639" i="16" s="1"/>
  <c r="DF639" i="16" s="1"/>
  <c r="AV640" i="15"/>
  <c r="AU639" i="16" s="1"/>
  <c r="CD607" i="16"/>
  <c r="CR607" i="16" s="1"/>
  <c r="CX607" i="16" s="1"/>
  <c r="DA607" i="16" s="1"/>
  <c r="DC607" i="16" s="1"/>
  <c r="AV608" i="15"/>
  <c r="AU607" i="16" s="1"/>
  <c r="CD591" i="16"/>
  <c r="CR591" i="16" s="1"/>
  <c r="CX591" i="16" s="1"/>
  <c r="DA591" i="16" s="1"/>
  <c r="DC591" i="16" s="1"/>
  <c r="AV592" i="15"/>
  <c r="AU591" i="16" s="1"/>
  <c r="CD559" i="16"/>
  <c r="CR559" i="16" s="1"/>
  <c r="CX559" i="16" s="1"/>
  <c r="AV560" i="15"/>
  <c r="AU559" i="16" s="1"/>
  <c r="CD543" i="16"/>
  <c r="CR543" i="16" s="1"/>
  <c r="CX543" i="16" s="1"/>
  <c r="DA543" i="16" s="1"/>
  <c r="DC543" i="16" s="1"/>
  <c r="AV544" i="15"/>
  <c r="AU543" i="16" s="1"/>
  <c r="CD527" i="16"/>
  <c r="CR527" i="16" s="1"/>
  <c r="CX527" i="16" s="1"/>
  <c r="DF527" i="16" s="1"/>
  <c r="AV528" i="15"/>
  <c r="AU527" i="16" s="1"/>
  <c r="CD511" i="16"/>
  <c r="CR511" i="16" s="1"/>
  <c r="CX511" i="16" s="1"/>
  <c r="DA511" i="16" s="1"/>
  <c r="DC511" i="16" s="1"/>
  <c r="AV512" i="15"/>
  <c r="AU511" i="16" s="1"/>
  <c r="CD495" i="16"/>
  <c r="CR495" i="16" s="1"/>
  <c r="CX495" i="16" s="1"/>
  <c r="DE495" i="16" s="1"/>
  <c r="AV496" i="15"/>
  <c r="AU495" i="16" s="1"/>
  <c r="CD471" i="16"/>
  <c r="CR471" i="16" s="1"/>
  <c r="CX471" i="16" s="1"/>
  <c r="AV472" i="15"/>
  <c r="AU471" i="16" s="1"/>
  <c r="CD455" i="16"/>
  <c r="CR455" i="16" s="1"/>
  <c r="CX455" i="16" s="1"/>
  <c r="DA455" i="16" s="1"/>
  <c r="DC455" i="16" s="1"/>
  <c r="AV456" i="15"/>
  <c r="AU455" i="16" s="1"/>
  <c r="CD439" i="16"/>
  <c r="CR439" i="16" s="1"/>
  <c r="CX439" i="16" s="1"/>
  <c r="DA439" i="16" s="1"/>
  <c r="DC439" i="16" s="1"/>
  <c r="AV440" i="15"/>
  <c r="AU439" i="16" s="1"/>
  <c r="CD423" i="16"/>
  <c r="CR423" i="16" s="1"/>
  <c r="CX423" i="16" s="1"/>
  <c r="DA423" i="16" s="1"/>
  <c r="DC423" i="16" s="1"/>
  <c r="AV424" i="15"/>
  <c r="AU423" i="16" s="1"/>
  <c r="CD407" i="16"/>
  <c r="CR407" i="16" s="1"/>
  <c r="CX407" i="16" s="1"/>
  <c r="AV408" i="15"/>
  <c r="AU407" i="16" s="1"/>
  <c r="CD391" i="16"/>
  <c r="CR391" i="16" s="1"/>
  <c r="CX391" i="16" s="1"/>
  <c r="DA391" i="16" s="1"/>
  <c r="DC391" i="16" s="1"/>
  <c r="AV392" i="15"/>
  <c r="AU391" i="16" s="1"/>
  <c r="CD375" i="16"/>
  <c r="CR375" i="16" s="1"/>
  <c r="CX375" i="16" s="1"/>
  <c r="DA375" i="16" s="1"/>
  <c r="DC375" i="16" s="1"/>
  <c r="AV376" i="15"/>
  <c r="AU375" i="16" s="1"/>
  <c r="CD359" i="16"/>
  <c r="CR359" i="16" s="1"/>
  <c r="CX359" i="16" s="1"/>
  <c r="DA359" i="16" s="1"/>
  <c r="DC359" i="16" s="1"/>
  <c r="AV360" i="15"/>
  <c r="AU359" i="16" s="1"/>
  <c r="CD343" i="16"/>
  <c r="CR343" i="16" s="1"/>
  <c r="CX343" i="16" s="1"/>
  <c r="AV344" i="15"/>
  <c r="AU343" i="16" s="1"/>
  <c r="CD327" i="16"/>
  <c r="CR327" i="16" s="1"/>
  <c r="CX327" i="16" s="1"/>
  <c r="DA327" i="16" s="1"/>
  <c r="DC327" i="16" s="1"/>
  <c r="AV328" i="15"/>
  <c r="AU327" i="16" s="1"/>
  <c r="CD311" i="16"/>
  <c r="CR311" i="16" s="1"/>
  <c r="CX311" i="16" s="1"/>
  <c r="DA311" i="16" s="1"/>
  <c r="DC311" i="16" s="1"/>
  <c r="AV312" i="15"/>
  <c r="AU311" i="16" s="1"/>
  <c r="CD295" i="16"/>
  <c r="CR295" i="16" s="1"/>
  <c r="CX295" i="16" s="1"/>
  <c r="DA295" i="16" s="1"/>
  <c r="DC295" i="16" s="1"/>
  <c r="AV296" i="15"/>
  <c r="AU295" i="16" s="1"/>
  <c r="CD279" i="16"/>
  <c r="CR279" i="16" s="1"/>
  <c r="CX279" i="16" s="1"/>
  <c r="DA279" i="16" s="1"/>
  <c r="DC279" i="16" s="1"/>
  <c r="AV280" i="15"/>
  <c r="AU279" i="16" s="1"/>
  <c r="CD263" i="16"/>
  <c r="CR263" i="16" s="1"/>
  <c r="CX263" i="16" s="1"/>
  <c r="DA263" i="16" s="1"/>
  <c r="DC263" i="16" s="1"/>
  <c r="AV264" i="15"/>
  <c r="AU263" i="16" s="1"/>
  <c r="CD247" i="16"/>
  <c r="CR247" i="16" s="1"/>
  <c r="CX247" i="16" s="1"/>
  <c r="AV248" i="15"/>
  <c r="AU247" i="16" s="1"/>
  <c r="CD231" i="16"/>
  <c r="CR231" i="16" s="1"/>
  <c r="CX231" i="16" s="1"/>
  <c r="DA231" i="16" s="1"/>
  <c r="DC231" i="16" s="1"/>
  <c r="AV232" i="15"/>
  <c r="AU231" i="16" s="1"/>
  <c r="CD215" i="16"/>
  <c r="CR215" i="16" s="1"/>
  <c r="CX215" i="16" s="1"/>
  <c r="DA215" i="16" s="1"/>
  <c r="DC215" i="16" s="1"/>
  <c r="AV216" i="15"/>
  <c r="AU215" i="16" s="1"/>
  <c r="CD199" i="16"/>
  <c r="CR199" i="16" s="1"/>
  <c r="CX199" i="16" s="1"/>
  <c r="DA199" i="16" s="1"/>
  <c r="DC199" i="16" s="1"/>
  <c r="AV200" i="15"/>
  <c r="AU199" i="16" s="1"/>
  <c r="CD183" i="16"/>
  <c r="CR183" i="16" s="1"/>
  <c r="CX183" i="16" s="1"/>
  <c r="DA183" i="16" s="1"/>
  <c r="DC183" i="16" s="1"/>
  <c r="AV184" i="15"/>
  <c r="AU183" i="16" s="1"/>
  <c r="CD167" i="16"/>
  <c r="CR167" i="16" s="1"/>
  <c r="CX167" i="16" s="1"/>
  <c r="DA167" i="16" s="1"/>
  <c r="DC167" i="16" s="1"/>
  <c r="AV168" i="15"/>
  <c r="AU167" i="16" s="1"/>
  <c r="CD151" i="16"/>
  <c r="CR151" i="16" s="1"/>
  <c r="CX151" i="16" s="1"/>
  <c r="DA151" i="16" s="1"/>
  <c r="DC151" i="16" s="1"/>
  <c r="AV152" i="15"/>
  <c r="AU151" i="16" s="1"/>
  <c r="CD135" i="16"/>
  <c r="CR135" i="16" s="1"/>
  <c r="CX135" i="16" s="1"/>
  <c r="DA135" i="16" s="1"/>
  <c r="DC135" i="16" s="1"/>
  <c r="AV136" i="15"/>
  <c r="AU135" i="16" s="1"/>
  <c r="CD119" i="16"/>
  <c r="CR119" i="16" s="1"/>
  <c r="CX119" i="16" s="1"/>
  <c r="AV120" i="15"/>
  <c r="AU119" i="16" s="1"/>
  <c r="CD103" i="16"/>
  <c r="CR103" i="16" s="1"/>
  <c r="CX103" i="16" s="1"/>
  <c r="DA103" i="16" s="1"/>
  <c r="DC103" i="16" s="1"/>
  <c r="AV104" i="15"/>
  <c r="AU103" i="16" s="1"/>
  <c r="CD87" i="16"/>
  <c r="CR87" i="16" s="1"/>
  <c r="CX87" i="16" s="1"/>
  <c r="DA87" i="16" s="1"/>
  <c r="DC87" i="16" s="1"/>
  <c r="AV88" i="15"/>
  <c r="AU87" i="16" s="1"/>
  <c r="CD71" i="16"/>
  <c r="CR71" i="16" s="1"/>
  <c r="CX71" i="16" s="1"/>
  <c r="DA71" i="16" s="1"/>
  <c r="DC71" i="16" s="1"/>
  <c r="AV72" i="15"/>
  <c r="AU71" i="16" s="1"/>
  <c r="CD55" i="16"/>
  <c r="CR55" i="16" s="1"/>
  <c r="CX55" i="16" s="1"/>
  <c r="DA55" i="16" s="1"/>
  <c r="DC55" i="16" s="1"/>
  <c r="AV56" i="15"/>
  <c r="AU55" i="16" s="1"/>
  <c r="CD39" i="16"/>
  <c r="CR39" i="16" s="1"/>
  <c r="CX39" i="16" s="1"/>
  <c r="DA39" i="16" s="1"/>
  <c r="DC39" i="16" s="1"/>
  <c r="AV40" i="15"/>
  <c r="AU39" i="16" s="1"/>
  <c r="CD23" i="16"/>
  <c r="CR23" i="16" s="1"/>
  <c r="CX23" i="16" s="1"/>
  <c r="DA23" i="16" s="1"/>
  <c r="DC23" i="16" s="1"/>
  <c r="AV24" i="15"/>
  <c r="AU23" i="16" s="1"/>
  <c r="CD15" i="16"/>
  <c r="CR15" i="16" s="1"/>
  <c r="CX15" i="16" s="1"/>
  <c r="DA15" i="16" s="1"/>
  <c r="DC15" i="16" s="1"/>
  <c r="AV16" i="15"/>
  <c r="AU15" i="16" s="1"/>
  <c r="CD94" i="16"/>
  <c r="CR94" i="16" s="1"/>
  <c r="CX94" i="16" s="1"/>
  <c r="DA94" i="16" s="1"/>
  <c r="DC94" i="16" s="1"/>
  <c r="AV95" i="15"/>
  <c r="AU94" i="16" s="1"/>
  <c r="CD62" i="16"/>
  <c r="CR62" i="16" s="1"/>
  <c r="CX62" i="16" s="1"/>
  <c r="DA62" i="16" s="1"/>
  <c r="DC62" i="16" s="1"/>
  <c r="AV63" i="15"/>
  <c r="AU62" i="16" s="1"/>
  <c r="CD30" i="16"/>
  <c r="CR30" i="16" s="1"/>
  <c r="CX30" i="16" s="1"/>
  <c r="AV31" i="15"/>
  <c r="AU30" i="16" s="1"/>
  <c r="CD221" i="16"/>
  <c r="CR221" i="16" s="1"/>
  <c r="CX221" i="16" s="1"/>
  <c r="DA221" i="16" s="1"/>
  <c r="DC221" i="16" s="1"/>
  <c r="AV222" i="15"/>
  <c r="AU221" i="16" s="1"/>
  <c r="CD177" i="16"/>
  <c r="CR177" i="16" s="1"/>
  <c r="CX177" i="16" s="1"/>
  <c r="DA177" i="16" s="1"/>
  <c r="DC177" i="16" s="1"/>
  <c r="AV178" i="15"/>
  <c r="AU177" i="16" s="1"/>
  <c r="CD145" i="16"/>
  <c r="CR145" i="16" s="1"/>
  <c r="CX145" i="16" s="1"/>
  <c r="DA145" i="16" s="1"/>
  <c r="DC145" i="16" s="1"/>
  <c r="AV146" i="15"/>
  <c r="AU145" i="16" s="1"/>
  <c r="CD101" i="16"/>
  <c r="CR101" i="16" s="1"/>
  <c r="CX101" i="16" s="1"/>
  <c r="DA101" i="16" s="1"/>
  <c r="DC101" i="16" s="1"/>
  <c r="AV102" i="15"/>
  <c r="AU101" i="16" s="1"/>
  <c r="CD65" i="16"/>
  <c r="CR65" i="16" s="1"/>
  <c r="CX65" i="16" s="1"/>
  <c r="DA65" i="16" s="1"/>
  <c r="DC65" i="16" s="1"/>
  <c r="AV66" i="15"/>
  <c r="AU65" i="16" s="1"/>
  <c r="CD29" i="16"/>
  <c r="CR29" i="16" s="1"/>
  <c r="CX29" i="16" s="1"/>
  <c r="DA29" i="16" s="1"/>
  <c r="DC29" i="16" s="1"/>
  <c r="AV30" i="15"/>
  <c r="AU29" i="16" s="1"/>
  <c r="CD672" i="16"/>
  <c r="CR672" i="16" s="1"/>
  <c r="CX672" i="16" s="1"/>
  <c r="DA672" i="16" s="1"/>
  <c r="DC672" i="16" s="1"/>
  <c r="AV673" i="15"/>
  <c r="AU672" i="16" s="1"/>
  <c r="CD628" i="16"/>
  <c r="CR628" i="16" s="1"/>
  <c r="CX628" i="16" s="1"/>
  <c r="DA628" i="16" s="1"/>
  <c r="DC628" i="16" s="1"/>
  <c r="AV629" i="15"/>
  <c r="AU628" i="16" s="1"/>
  <c r="CD580" i="16"/>
  <c r="CR580" i="16" s="1"/>
  <c r="CX580" i="16" s="1"/>
  <c r="DA580" i="16" s="1"/>
  <c r="DC580" i="16" s="1"/>
  <c r="AV581" i="15"/>
  <c r="AU580" i="16" s="1"/>
  <c r="CD532" i="16"/>
  <c r="CR532" i="16" s="1"/>
  <c r="CX532" i="16" s="1"/>
  <c r="DA532" i="16" s="1"/>
  <c r="DC532" i="16" s="1"/>
  <c r="AV533" i="15"/>
  <c r="AU532" i="16" s="1"/>
  <c r="CD484" i="16"/>
  <c r="CR484" i="16" s="1"/>
  <c r="CX484" i="16" s="1"/>
  <c r="DA484" i="16" s="1"/>
  <c r="DC484" i="16" s="1"/>
  <c r="AV485" i="15"/>
  <c r="AU484" i="16" s="1"/>
  <c r="CD436" i="16"/>
  <c r="CR436" i="16" s="1"/>
  <c r="CX436" i="16" s="1"/>
  <c r="DA436" i="16" s="1"/>
  <c r="DC436" i="16" s="1"/>
  <c r="AV437" i="15"/>
  <c r="AU436" i="16" s="1"/>
  <c r="CD384" i="16"/>
  <c r="CR384" i="16" s="1"/>
  <c r="CX384" i="16" s="1"/>
  <c r="DA384" i="16" s="1"/>
  <c r="DC384" i="16" s="1"/>
  <c r="AV385" i="15"/>
  <c r="AU384" i="16" s="1"/>
  <c r="CD340" i="16"/>
  <c r="CR340" i="16" s="1"/>
  <c r="CX340" i="16" s="1"/>
  <c r="DA340" i="16" s="1"/>
  <c r="DC340" i="16" s="1"/>
  <c r="AV341" i="15"/>
  <c r="AU340" i="16" s="1"/>
  <c r="CD308" i="16"/>
  <c r="CR308" i="16" s="1"/>
  <c r="CX308" i="16" s="1"/>
  <c r="DA308" i="16" s="1"/>
  <c r="DC308" i="16" s="1"/>
  <c r="AV309" i="15"/>
  <c r="AU308" i="16" s="1"/>
  <c r="CD268" i="16"/>
  <c r="CR268" i="16" s="1"/>
  <c r="CX268" i="16" s="1"/>
  <c r="DA268" i="16" s="1"/>
  <c r="DC268" i="16" s="1"/>
  <c r="AV269" i="15"/>
  <c r="AU268" i="16" s="1"/>
  <c r="CD224" i="16"/>
  <c r="CR224" i="16" s="1"/>
  <c r="CX224" i="16" s="1"/>
  <c r="DA224" i="16" s="1"/>
  <c r="DC224" i="16" s="1"/>
  <c r="AV225" i="15"/>
  <c r="AU224" i="16" s="1"/>
  <c r="CD180" i="16"/>
  <c r="CR180" i="16" s="1"/>
  <c r="CX180" i="16" s="1"/>
  <c r="DA180" i="16" s="1"/>
  <c r="DC180" i="16" s="1"/>
  <c r="AV181" i="15"/>
  <c r="AU180" i="16" s="1"/>
  <c r="CD132" i="16"/>
  <c r="CR132" i="16" s="1"/>
  <c r="CX132" i="16" s="1"/>
  <c r="DA132" i="16" s="1"/>
  <c r="DC132" i="16" s="1"/>
  <c r="AV133" i="15"/>
  <c r="AU132" i="16" s="1"/>
  <c r="CD92" i="16"/>
  <c r="CR92" i="16" s="1"/>
  <c r="CX92" i="16" s="1"/>
  <c r="DA92" i="16" s="1"/>
  <c r="DC92" i="16" s="1"/>
  <c r="AV93" i="15"/>
  <c r="AU92" i="16" s="1"/>
  <c r="CD48" i="16"/>
  <c r="CR48" i="16" s="1"/>
  <c r="CX48" i="16" s="1"/>
  <c r="DA48" i="16" s="1"/>
  <c r="DC48" i="16" s="1"/>
  <c r="AV49" i="15"/>
  <c r="AU48" i="16" s="1"/>
  <c r="CD662" i="16"/>
  <c r="CR662" i="16" s="1"/>
  <c r="CX662" i="16" s="1"/>
  <c r="DA662" i="16" s="1"/>
  <c r="DC662" i="16" s="1"/>
  <c r="AV663" i="15"/>
  <c r="AU662" i="16" s="1"/>
  <c r="CD759" i="16"/>
  <c r="CR759" i="16" s="1"/>
  <c r="CX759" i="16" s="1"/>
  <c r="DA759" i="16" s="1"/>
  <c r="DC759" i="16" s="1"/>
  <c r="AV760" i="15"/>
  <c r="AU759" i="16" s="1"/>
  <c r="CD735" i="16"/>
  <c r="CR735" i="16" s="1"/>
  <c r="CX735" i="16" s="1"/>
  <c r="DA735" i="16" s="1"/>
  <c r="DC735" i="16" s="1"/>
  <c r="AV736" i="15"/>
  <c r="AU735" i="16" s="1"/>
  <c r="CD711" i="16"/>
  <c r="CR711" i="16" s="1"/>
  <c r="CX711" i="16" s="1"/>
  <c r="DA711" i="16" s="1"/>
  <c r="DC711" i="16" s="1"/>
  <c r="AV712" i="15"/>
  <c r="AU711" i="16" s="1"/>
  <c r="CD679" i="16"/>
  <c r="CR679" i="16" s="1"/>
  <c r="CX679" i="16" s="1"/>
  <c r="DA679" i="16" s="1"/>
  <c r="DC679" i="16" s="1"/>
  <c r="AV680" i="15"/>
  <c r="AU679" i="16" s="1"/>
  <c r="CD647" i="16"/>
  <c r="CR647" i="16" s="1"/>
  <c r="CX647" i="16" s="1"/>
  <c r="DA647" i="16" s="1"/>
  <c r="DC647" i="16" s="1"/>
  <c r="AV648" i="15"/>
  <c r="AU647" i="16" s="1"/>
  <c r="CD615" i="16"/>
  <c r="CR615" i="16" s="1"/>
  <c r="CX615" i="16" s="1"/>
  <c r="DA615" i="16" s="1"/>
  <c r="DC615" i="16" s="1"/>
  <c r="AV616" i="15"/>
  <c r="AU615" i="16" s="1"/>
  <c r="CD567" i="16"/>
  <c r="CR567" i="16" s="1"/>
  <c r="CX567" i="16" s="1"/>
  <c r="DA567" i="16" s="1"/>
  <c r="DC567" i="16" s="1"/>
  <c r="AV568" i="15"/>
  <c r="AU567" i="16" s="1"/>
  <c r="CD755" i="16"/>
  <c r="CR755" i="16" s="1"/>
  <c r="CX755" i="16" s="1"/>
  <c r="DA755" i="16" s="1"/>
  <c r="DC755" i="16" s="1"/>
  <c r="AV756" i="15"/>
  <c r="AU755" i="16" s="1"/>
  <c r="CD739" i="16"/>
  <c r="CR739" i="16" s="1"/>
  <c r="CX739" i="16" s="1"/>
  <c r="DA739" i="16" s="1"/>
  <c r="DC739" i="16" s="1"/>
  <c r="AV740" i="15"/>
  <c r="AU739" i="16" s="1"/>
  <c r="CD723" i="16"/>
  <c r="CR723" i="16" s="1"/>
  <c r="CX723" i="16" s="1"/>
  <c r="DA723" i="16" s="1"/>
  <c r="DC723" i="16" s="1"/>
  <c r="AV724" i="15"/>
  <c r="AU723" i="16" s="1"/>
  <c r="CD707" i="16"/>
  <c r="CR707" i="16" s="1"/>
  <c r="CX707" i="16" s="1"/>
  <c r="DA707" i="16" s="1"/>
  <c r="DC707" i="16" s="1"/>
  <c r="AV708" i="15"/>
  <c r="AU707" i="16" s="1"/>
  <c r="CD691" i="16"/>
  <c r="CR691" i="16" s="1"/>
  <c r="CX691" i="16" s="1"/>
  <c r="DA691" i="16" s="1"/>
  <c r="DC691" i="16" s="1"/>
  <c r="AV692" i="15"/>
  <c r="AU691" i="16" s="1"/>
  <c r="CD675" i="16"/>
  <c r="CR675" i="16" s="1"/>
  <c r="CX675" i="16" s="1"/>
  <c r="DA675" i="16" s="1"/>
  <c r="DC675" i="16" s="1"/>
  <c r="AV676" i="15"/>
  <c r="AU675" i="16" s="1"/>
  <c r="CD659" i="16"/>
  <c r="CR659" i="16" s="1"/>
  <c r="CX659" i="16" s="1"/>
  <c r="DA659" i="16" s="1"/>
  <c r="DC659" i="16" s="1"/>
  <c r="AV660" i="15"/>
  <c r="AU659" i="16" s="1"/>
  <c r="CD643" i="16"/>
  <c r="CR643" i="16" s="1"/>
  <c r="CX643" i="16" s="1"/>
  <c r="DA643" i="16" s="1"/>
  <c r="DC643" i="16" s="1"/>
  <c r="AV644" i="15"/>
  <c r="AU643" i="16" s="1"/>
  <c r="CD627" i="16"/>
  <c r="CR627" i="16" s="1"/>
  <c r="CX627" i="16" s="1"/>
  <c r="DA627" i="16" s="1"/>
  <c r="DC627" i="16" s="1"/>
  <c r="AV628" i="15"/>
  <c r="AU627" i="16" s="1"/>
  <c r="CD603" i="16"/>
  <c r="CR603" i="16" s="1"/>
  <c r="CX603" i="16" s="1"/>
  <c r="DA603" i="16" s="1"/>
  <c r="DC603" i="16" s="1"/>
  <c r="AV604" i="15"/>
  <c r="AU603" i="16" s="1"/>
  <c r="CD587" i="16"/>
  <c r="CR587" i="16" s="1"/>
  <c r="CX587" i="16" s="1"/>
  <c r="DA587" i="16" s="1"/>
  <c r="DC587" i="16" s="1"/>
  <c r="AV588" i="15"/>
  <c r="AU587" i="16" s="1"/>
  <c r="CD571" i="16"/>
  <c r="CR571" i="16" s="1"/>
  <c r="CX571" i="16" s="1"/>
  <c r="DA571" i="16" s="1"/>
  <c r="DC571" i="16" s="1"/>
  <c r="AV572" i="15"/>
  <c r="AU571" i="16" s="1"/>
  <c r="CD555" i="16"/>
  <c r="CR555" i="16" s="1"/>
  <c r="CX555" i="16" s="1"/>
  <c r="DA555" i="16" s="1"/>
  <c r="DC555" i="16" s="1"/>
  <c r="AV556" i="15"/>
  <c r="AU555" i="16" s="1"/>
  <c r="CD539" i="16"/>
  <c r="CR539" i="16" s="1"/>
  <c r="CX539" i="16" s="1"/>
  <c r="DA539" i="16" s="1"/>
  <c r="DC539" i="16" s="1"/>
  <c r="AV540" i="15"/>
  <c r="AU539" i="16" s="1"/>
  <c r="CD523" i="16"/>
  <c r="CR523" i="16" s="1"/>
  <c r="CX523" i="16" s="1"/>
  <c r="DA523" i="16" s="1"/>
  <c r="DC523" i="16" s="1"/>
  <c r="AV524" i="15"/>
  <c r="AU523" i="16" s="1"/>
  <c r="CD507" i="16"/>
  <c r="CR507" i="16" s="1"/>
  <c r="CX507" i="16" s="1"/>
  <c r="DA507" i="16" s="1"/>
  <c r="DC507" i="16" s="1"/>
  <c r="AV508" i="15"/>
  <c r="AU507" i="16" s="1"/>
  <c r="CD491" i="16"/>
  <c r="CR491" i="16" s="1"/>
  <c r="CX491" i="16" s="1"/>
  <c r="DA491" i="16" s="1"/>
  <c r="DC491" i="16" s="1"/>
  <c r="AV492" i="15"/>
  <c r="AU491" i="16" s="1"/>
  <c r="CD475" i="16"/>
  <c r="CR475" i="16" s="1"/>
  <c r="CX475" i="16" s="1"/>
  <c r="DA475" i="16" s="1"/>
  <c r="DC475" i="16" s="1"/>
  <c r="AV476" i="15"/>
  <c r="AU475" i="16" s="1"/>
  <c r="CD451" i="16"/>
  <c r="CR451" i="16" s="1"/>
  <c r="CX451" i="16" s="1"/>
  <c r="DA451" i="16" s="1"/>
  <c r="DC451" i="16" s="1"/>
  <c r="AV452" i="15"/>
  <c r="AU451" i="16" s="1"/>
  <c r="CD435" i="16"/>
  <c r="CR435" i="16" s="1"/>
  <c r="CX435" i="16" s="1"/>
  <c r="DA435" i="16" s="1"/>
  <c r="DC435" i="16" s="1"/>
  <c r="AV436" i="15"/>
  <c r="AU435" i="16" s="1"/>
  <c r="CD419" i="16"/>
  <c r="CR419" i="16" s="1"/>
  <c r="CX419" i="16" s="1"/>
  <c r="DA419" i="16" s="1"/>
  <c r="DC419" i="16" s="1"/>
  <c r="AV420" i="15"/>
  <c r="AU419" i="16" s="1"/>
  <c r="CD403" i="16"/>
  <c r="CR403" i="16" s="1"/>
  <c r="CX403" i="16" s="1"/>
  <c r="DA403" i="16" s="1"/>
  <c r="DC403" i="16" s="1"/>
  <c r="AV404" i="15"/>
  <c r="AU403" i="16" s="1"/>
  <c r="CD379" i="16"/>
  <c r="CR379" i="16" s="1"/>
  <c r="CX379" i="16" s="1"/>
  <c r="DA379" i="16" s="1"/>
  <c r="DC379" i="16" s="1"/>
  <c r="AV380" i="15"/>
  <c r="AU379" i="16" s="1"/>
  <c r="CD363" i="16"/>
  <c r="CR363" i="16" s="1"/>
  <c r="CX363" i="16" s="1"/>
  <c r="DA363" i="16" s="1"/>
  <c r="DC363" i="16" s="1"/>
  <c r="AV364" i="15"/>
  <c r="AU363" i="16" s="1"/>
  <c r="CD347" i="16"/>
  <c r="CR347" i="16" s="1"/>
  <c r="CX347" i="16" s="1"/>
  <c r="DA347" i="16" s="1"/>
  <c r="DC347" i="16" s="1"/>
  <c r="AV348" i="15"/>
  <c r="AU347" i="16" s="1"/>
  <c r="CD331" i="16"/>
  <c r="CR331" i="16" s="1"/>
  <c r="CX331" i="16" s="1"/>
  <c r="DA331" i="16" s="1"/>
  <c r="DC331" i="16" s="1"/>
  <c r="AV332" i="15"/>
  <c r="AU331" i="16" s="1"/>
  <c r="CD315" i="16"/>
  <c r="CR315" i="16" s="1"/>
  <c r="CX315" i="16" s="1"/>
  <c r="DA315" i="16" s="1"/>
  <c r="DC315" i="16" s="1"/>
  <c r="AV316" i="15"/>
  <c r="AU315" i="16" s="1"/>
  <c r="CD299" i="16"/>
  <c r="CR299" i="16" s="1"/>
  <c r="CX299" i="16" s="1"/>
  <c r="DA299" i="16" s="1"/>
  <c r="DC299" i="16" s="1"/>
  <c r="AV300" i="15"/>
  <c r="AU299" i="16" s="1"/>
  <c r="CD283" i="16"/>
  <c r="CR283" i="16" s="1"/>
  <c r="CX283" i="16" s="1"/>
  <c r="DA283" i="16" s="1"/>
  <c r="DC283" i="16" s="1"/>
  <c r="AV284" i="15"/>
  <c r="AU283" i="16" s="1"/>
  <c r="CD259" i="16"/>
  <c r="CR259" i="16" s="1"/>
  <c r="CX259" i="16" s="1"/>
  <c r="DA259" i="16" s="1"/>
  <c r="DC259" i="16" s="1"/>
  <c r="AV260" i="15"/>
  <c r="AU259" i="16" s="1"/>
  <c r="CD243" i="16"/>
  <c r="CR243" i="16" s="1"/>
  <c r="CX243" i="16" s="1"/>
  <c r="DA243" i="16" s="1"/>
  <c r="DC243" i="16" s="1"/>
  <c r="AV244" i="15"/>
  <c r="AU243" i="16" s="1"/>
  <c r="CD227" i="16"/>
  <c r="CR227" i="16" s="1"/>
  <c r="CX227" i="16" s="1"/>
  <c r="DA227" i="16" s="1"/>
  <c r="DC227" i="16" s="1"/>
  <c r="AV228" i="15"/>
  <c r="AU227" i="16" s="1"/>
  <c r="CD211" i="16"/>
  <c r="CR211" i="16" s="1"/>
  <c r="CX211" i="16" s="1"/>
  <c r="DA211" i="16" s="1"/>
  <c r="DC211" i="16" s="1"/>
  <c r="AV212" i="15"/>
  <c r="AU211" i="16" s="1"/>
  <c r="CD195" i="16"/>
  <c r="CR195" i="16" s="1"/>
  <c r="CX195" i="16" s="1"/>
  <c r="DA195" i="16" s="1"/>
  <c r="DC195" i="16" s="1"/>
  <c r="AV196" i="15"/>
  <c r="AU195" i="16" s="1"/>
  <c r="CD179" i="16"/>
  <c r="CR179" i="16" s="1"/>
  <c r="CX179" i="16" s="1"/>
  <c r="DA179" i="16" s="1"/>
  <c r="DC179" i="16" s="1"/>
  <c r="AV180" i="15"/>
  <c r="AU179" i="16" s="1"/>
  <c r="CD155" i="16"/>
  <c r="CR155" i="16" s="1"/>
  <c r="CX155" i="16" s="1"/>
  <c r="DA155" i="16" s="1"/>
  <c r="DC155" i="16" s="1"/>
  <c r="AV156" i="15"/>
  <c r="AU155" i="16" s="1"/>
  <c r="CD131" i="16"/>
  <c r="CR131" i="16" s="1"/>
  <c r="CX131" i="16" s="1"/>
  <c r="DA131" i="16" s="1"/>
  <c r="DC131" i="16" s="1"/>
  <c r="AV132" i="15"/>
  <c r="AU131" i="16" s="1"/>
  <c r="CD115" i="16"/>
  <c r="CR115" i="16" s="1"/>
  <c r="CX115" i="16" s="1"/>
  <c r="DA115" i="16" s="1"/>
  <c r="DC115" i="16" s="1"/>
  <c r="AV116" i="15"/>
  <c r="AU115" i="16" s="1"/>
  <c r="CD99" i="16"/>
  <c r="CR99" i="16" s="1"/>
  <c r="CX99" i="16" s="1"/>
  <c r="DA99" i="16" s="1"/>
  <c r="DC99" i="16" s="1"/>
  <c r="AV100" i="15"/>
  <c r="AU99" i="16" s="1"/>
  <c r="CD83" i="16"/>
  <c r="CR83" i="16" s="1"/>
  <c r="CX83" i="16" s="1"/>
  <c r="DA83" i="16" s="1"/>
  <c r="DC83" i="16" s="1"/>
  <c r="AV84" i="15"/>
  <c r="AU83" i="16" s="1"/>
  <c r="CD59" i="16"/>
  <c r="CR59" i="16" s="1"/>
  <c r="CX59" i="16" s="1"/>
  <c r="DA59" i="16" s="1"/>
  <c r="DC59" i="16" s="1"/>
  <c r="AV60" i="15"/>
  <c r="AU59" i="16" s="1"/>
  <c r="CD43" i="16"/>
  <c r="CR43" i="16" s="1"/>
  <c r="CX43" i="16" s="1"/>
  <c r="DA43" i="16" s="1"/>
  <c r="DC43" i="16" s="1"/>
  <c r="AV44" i="15"/>
  <c r="AU43" i="16" s="1"/>
  <c r="CD27" i="16"/>
  <c r="CR27" i="16" s="1"/>
  <c r="CX27" i="16" s="1"/>
  <c r="DA27" i="16" s="1"/>
  <c r="DC27" i="16" s="1"/>
  <c r="AV28" i="15"/>
  <c r="AU27" i="16" s="1"/>
  <c r="CD11" i="16"/>
  <c r="CR11" i="16" s="1"/>
  <c r="CX11" i="16" s="1"/>
  <c r="DA11" i="16" s="1"/>
  <c r="DC11" i="16" s="1"/>
  <c r="AV12" i="15"/>
  <c r="AU11" i="16" s="1"/>
  <c r="CD86" i="16"/>
  <c r="CR86" i="16" s="1"/>
  <c r="CX86" i="16" s="1"/>
  <c r="DA86" i="16" s="1"/>
  <c r="DC86" i="16" s="1"/>
  <c r="AV87" i="15"/>
  <c r="AU86" i="16" s="1"/>
  <c r="CD54" i="16"/>
  <c r="CR54" i="16" s="1"/>
  <c r="CX54" i="16" s="1"/>
  <c r="DA54" i="16" s="1"/>
  <c r="DC54" i="16" s="1"/>
  <c r="AV55" i="15"/>
  <c r="AU54" i="16" s="1"/>
  <c r="CD22" i="16"/>
  <c r="CR22" i="16" s="1"/>
  <c r="CX22" i="16" s="1"/>
  <c r="DA22" i="16" s="1"/>
  <c r="DC22" i="16" s="1"/>
  <c r="AV23" i="15"/>
  <c r="AU22" i="16" s="1"/>
  <c r="CD185" i="16"/>
  <c r="CR185" i="16" s="1"/>
  <c r="CX185" i="16" s="1"/>
  <c r="DA185" i="16" s="1"/>
  <c r="DC185" i="16" s="1"/>
  <c r="AV186" i="15"/>
  <c r="AU185" i="16" s="1"/>
  <c r="CD153" i="16"/>
  <c r="CR153" i="16" s="1"/>
  <c r="CX153" i="16" s="1"/>
  <c r="DA153" i="16" s="1"/>
  <c r="DC153" i="16" s="1"/>
  <c r="AV154" i="15"/>
  <c r="AU153" i="16" s="1"/>
  <c r="CD113" i="16"/>
  <c r="CR113" i="16" s="1"/>
  <c r="CX113" i="16" s="1"/>
  <c r="DA113" i="16" s="1"/>
  <c r="DC113" i="16" s="1"/>
  <c r="AV114" i="15"/>
  <c r="AU113" i="16" s="1"/>
  <c r="CD73" i="16"/>
  <c r="CR73" i="16" s="1"/>
  <c r="CX73" i="16" s="1"/>
  <c r="DA73" i="16" s="1"/>
  <c r="DC73" i="16" s="1"/>
  <c r="AV74" i="15"/>
  <c r="AU73" i="16" s="1"/>
  <c r="CD37" i="16"/>
  <c r="CR37" i="16" s="1"/>
  <c r="CX37" i="16" s="1"/>
  <c r="DA37" i="16" s="1"/>
  <c r="DC37" i="16" s="1"/>
  <c r="AV38" i="15"/>
  <c r="AU37" i="16" s="1"/>
  <c r="CD760" i="16"/>
  <c r="CR760" i="16" s="1"/>
  <c r="CX760" i="16" s="1"/>
  <c r="DA760" i="16" s="1"/>
  <c r="DC760" i="16" s="1"/>
  <c r="AV761" i="15"/>
  <c r="AU760" i="16" s="1"/>
  <c r="CD660" i="16"/>
  <c r="CR660" i="16" s="1"/>
  <c r="CX660" i="16" s="1"/>
  <c r="DA660" i="16" s="1"/>
  <c r="DC660" i="16" s="1"/>
  <c r="AV661" i="15"/>
  <c r="AU660" i="16" s="1"/>
  <c r="CD616" i="16"/>
  <c r="CR616" i="16" s="1"/>
  <c r="CX616" i="16" s="1"/>
  <c r="DA616" i="16" s="1"/>
  <c r="DC616" i="16" s="1"/>
  <c r="AV617" i="15"/>
  <c r="AU616" i="16" s="1"/>
  <c r="CD592" i="16"/>
  <c r="CR592" i="16" s="1"/>
  <c r="CX592" i="16" s="1"/>
  <c r="DA592" i="16" s="1"/>
  <c r="DC592" i="16" s="1"/>
  <c r="AV593" i="15"/>
  <c r="AU592" i="16" s="1"/>
  <c r="CD564" i="16"/>
  <c r="CR564" i="16" s="1"/>
  <c r="CX564" i="16" s="1"/>
  <c r="DA564" i="16" s="1"/>
  <c r="DC564" i="16" s="1"/>
  <c r="AV565" i="15"/>
  <c r="AU564" i="16" s="1"/>
  <c r="CD544" i="16"/>
  <c r="CR544" i="16" s="1"/>
  <c r="CX544" i="16" s="1"/>
  <c r="DA544" i="16" s="1"/>
  <c r="DC544" i="16" s="1"/>
  <c r="AV545" i="15"/>
  <c r="AU544" i="16" s="1"/>
  <c r="CD520" i="16"/>
  <c r="CR520" i="16" s="1"/>
  <c r="CX520" i="16" s="1"/>
  <c r="DA520" i="16" s="1"/>
  <c r="DC520" i="16" s="1"/>
  <c r="AV521" i="15"/>
  <c r="AU520" i="16" s="1"/>
  <c r="CD496" i="16"/>
  <c r="CR496" i="16" s="1"/>
  <c r="CX496" i="16" s="1"/>
  <c r="DA496" i="16" s="1"/>
  <c r="DC496" i="16" s="1"/>
  <c r="AV497" i="15"/>
  <c r="AU496" i="16" s="1"/>
  <c r="CD476" i="16"/>
  <c r="CR476" i="16" s="1"/>
  <c r="CX476" i="16" s="1"/>
  <c r="DA476" i="16" s="1"/>
  <c r="DC476" i="16" s="1"/>
  <c r="AV477" i="15"/>
  <c r="AU476" i="16" s="1"/>
  <c r="CD452" i="16"/>
  <c r="CR452" i="16" s="1"/>
  <c r="CX452" i="16" s="1"/>
  <c r="DA452" i="16" s="1"/>
  <c r="DC452" i="16" s="1"/>
  <c r="AV453" i="15"/>
  <c r="AU452" i="16" s="1"/>
  <c r="CD396" i="16"/>
  <c r="CR396" i="16" s="1"/>
  <c r="CX396" i="16" s="1"/>
  <c r="DA396" i="16" s="1"/>
  <c r="DC396" i="16" s="1"/>
  <c r="AV397" i="15"/>
  <c r="AU396" i="16" s="1"/>
  <c r="CD380" i="16"/>
  <c r="CR380" i="16" s="1"/>
  <c r="CX380" i="16" s="1"/>
  <c r="DA380" i="16" s="1"/>
  <c r="DC380" i="16" s="1"/>
  <c r="AV381" i="15"/>
  <c r="AU380" i="16" s="1"/>
  <c r="CD356" i="16"/>
  <c r="CR356" i="16" s="1"/>
  <c r="CX356" i="16" s="1"/>
  <c r="DA356" i="16" s="1"/>
  <c r="DC356" i="16" s="1"/>
  <c r="AV357" i="15"/>
  <c r="AU356" i="16" s="1"/>
  <c r="CD336" i="16"/>
  <c r="CR336" i="16" s="1"/>
  <c r="CX336" i="16" s="1"/>
  <c r="DE336" i="16" s="1"/>
  <c r="AV337" i="15"/>
  <c r="AU336" i="16" s="1"/>
  <c r="CD320" i="16"/>
  <c r="CR320" i="16" s="1"/>
  <c r="CX320" i="16" s="1"/>
  <c r="DA320" i="16" s="1"/>
  <c r="DC320" i="16" s="1"/>
  <c r="AV321" i="15"/>
  <c r="AU320" i="16" s="1"/>
  <c r="CD296" i="16"/>
  <c r="CR296" i="16" s="1"/>
  <c r="CX296" i="16" s="1"/>
  <c r="AV297" i="15"/>
  <c r="AU296" i="16" s="1"/>
  <c r="CD280" i="16"/>
  <c r="CR280" i="16" s="1"/>
  <c r="CX280" i="16" s="1"/>
  <c r="AV281" i="15"/>
  <c r="AU280" i="16" s="1"/>
  <c r="CD260" i="16"/>
  <c r="CR260" i="16" s="1"/>
  <c r="CX260" i="16" s="1"/>
  <c r="DA260" i="16" s="1"/>
  <c r="DC260" i="16" s="1"/>
  <c r="AV261" i="15"/>
  <c r="AU260" i="16" s="1"/>
  <c r="CD236" i="16"/>
  <c r="CR236" i="16" s="1"/>
  <c r="CX236" i="16" s="1"/>
  <c r="DF236" i="16" s="1"/>
  <c r="AV237" i="15"/>
  <c r="AU236" i="16" s="1"/>
  <c r="CD208" i="16"/>
  <c r="CR208" i="16" s="1"/>
  <c r="CX208" i="16" s="1"/>
  <c r="AV209" i="15"/>
  <c r="AU208" i="16" s="1"/>
  <c r="CD188" i="16"/>
  <c r="CR188" i="16" s="1"/>
  <c r="CX188" i="16" s="1"/>
  <c r="DF188" i="16" s="1"/>
  <c r="AV189" i="15"/>
  <c r="AU188" i="16" s="1"/>
  <c r="CD160" i="16"/>
  <c r="CR160" i="16" s="1"/>
  <c r="CX160" i="16" s="1"/>
  <c r="DA160" i="16" s="1"/>
  <c r="DC160" i="16" s="1"/>
  <c r="AV161" i="15"/>
  <c r="AU160" i="16" s="1"/>
  <c r="CD148" i="16"/>
  <c r="CR148" i="16" s="1"/>
  <c r="CX148" i="16" s="1"/>
  <c r="DE148" i="16" s="1"/>
  <c r="AV149" i="15"/>
  <c r="AU148" i="16" s="1"/>
  <c r="CD120" i="16"/>
  <c r="CR120" i="16" s="1"/>
  <c r="CX120" i="16" s="1"/>
  <c r="AV121" i="15"/>
  <c r="AU120" i="16" s="1"/>
  <c r="CD96" i="16"/>
  <c r="CR96" i="16" s="1"/>
  <c r="CX96" i="16" s="1"/>
  <c r="DF96" i="16" s="1"/>
  <c r="AV97" i="15"/>
  <c r="AU96" i="16" s="1"/>
  <c r="CD84" i="16"/>
  <c r="CR84" i="16" s="1"/>
  <c r="CX84" i="16" s="1"/>
  <c r="DA84" i="16" s="1"/>
  <c r="DC84" i="16" s="1"/>
  <c r="AV85" i="15"/>
  <c r="AU84" i="16" s="1"/>
  <c r="CD56" i="16"/>
  <c r="CR56" i="16" s="1"/>
  <c r="CX56" i="16" s="1"/>
  <c r="DE56" i="16" s="1"/>
  <c r="AV57" i="15"/>
  <c r="AU56" i="16" s="1"/>
  <c r="CD32" i="16"/>
  <c r="CR32" i="16" s="1"/>
  <c r="CX32" i="16" s="1"/>
  <c r="AV33" i="15"/>
  <c r="AU32" i="16" s="1"/>
  <c r="CD20" i="16"/>
  <c r="CR20" i="16" s="1"/>
  <c r="CX20" i="16" s="1"/>
  <c r="DF20" i="16" s="1"/>
  <c r="AV21" i="15"/>
  <c r="AU20" i="16" s="1"/>
  <c r="CD754" i="16"/>
  <c r="CR754" i="16" s="1"/>
  <c r="CX754" i="16" s="1"/>
  <c r="DA754" i="16" s="1"/>
  <c r="DC754" i="16" s="1"/>
  <c r="AV755" i="15"/>
  <c r="AU754" i="16" s="1"/>
  <c r="CD746" i="16"/>
  <c r="CR746" i="16" s="1"/>
  <c r="CX746" i="16" s="1"/>
  <c r="AV747" i="15"/>
  <c r="AU746" i="16" s="1"/>
  <c r="CD738" i="16"/>
  <c r="CR738" i="16" s="1"/>
  <c r="CX738" i="16" s="1"/>
  <c r="AV739" i="15"/>
  <c r="AU738" i="16" s="1"/>
  <c r="CD730" i="16"/>
  <c r="CR730" i="16" s="1"/>
  <c r="CX730" i="16" s="1"/>
  <c r="DE730" i="16" s="1"/>
  <c r="AV731" i="15"/>
  <c r="AU730" i="16" s="1"/>
  <c r="CD722" i="16"/>
  <c r="CR722" i="16" s="1"/>
  <c r="CX722" i="16" s="1"/>
  <c r="DA722" i="16" s="1"/>
  <c r="DC722" i="16" s="1"/>
  <c r="AV723" i="15"/>
  <c r="AU722" i="16" s="1"/>
  <c r="CD714" i="16"/>
  <c r="CR714" i="16" s="1"/>
  <c r="CX714" i="16" s="1"/>
  <c r="AV715" i="15"/>
  <c r="AU714" i="16" s="1"/>
  <c r="CD706" i="16"/>
  <c r="CR706" i="16" s="1"/>
  <c r="CX706" i="16" s="1"/>
  <c r="AV707" i="15"/>
  <c r="AU706" i="16" s="1"/>
  <c r="CD698" i="16"/>
  <c r="CR698" i="16" s="1"/>
  <c r="CX698" i="16" s="1"/>
  <c r="DE698" i="16" s="1"/>
  <c r="AV699" i="15"/>
  <c r="AU698" i="16" s="1"/>
  <c r="CD690" i="16"/>
  <c r="CR690" i="16" s="1"/>
  <c r="CX690" i="16" s="1"/>
  <c r="DA690" i="16" s="1"/>
  <c r="DC690" i="16" s="1"/>
  <c r="AV691" i="15"/>
  <c r="AU690" i="16" s="1"/>
  <c r="CD682" i="16"/>
  <c r="CR682" i="16" s="1"/>
  <c r="CX682" i="16" s="1"/>
  <c r="DF682" i="16" s="1"/>
  <c r="AV683" i="15"/>
  <c r="AU682" i="16" s="1"/>
  <c r="CD674" i="16"/>
  <c r="CR674" i="16" s="1"/>
  <c r="CX674" i="16" s="1"/>
  <c r="AV675" i="15"/>
  <c r="AU674" i="16" s="1"/>
  <c r="CD666" i="16"/>
  <c r="CR666" i="16" s="1"/>
  <c r="CX666" i="16" s="1"/>
  <c r="AV667" i="15"/>
  <c r="AU666" i="16" s="1"/>
  <c r="CD658" i="16"/>
  <c r="CR658" i="16" s="1"/>
  <c r="CX658" i="16" s="1"/>
  <c r="DA658" i="16" s="1"/>
  <c r="DC658" i="16" s="1"/>
  <c r="AV659" i="15"/>
  <c r="AU658" i="16" s="1"/>
  <c r="CD650" i="16"/>
  <c r="CR650" i="16" s="1"/>
  <c r="CX650" i="16" s="1"/>
  <c r="DE650" i="16" s="1"/>
  <c r="AV651" i="15"/>
  <c r="AU650" i="16" s="1"/>
  <c r="CD642" i="16"/>
  <c r="CR642" i="16" s="1"/>
  <c r="CX642" i="16" s="1"/>
  <c r="AV643" i="15"/>
  <c r="AU642" i="16" s="1"/>
  <c r="CD634" i="16"/>
  <c r="CR634" i="16" s="1"/>
  <c r="CX634" i="16" s="1"/>
  <c r="DE634" i="16" s="1"/>
  <c r="AV635" i="15"/>
  <c r="AU634" i="16" s="1"/>
  <c r="CD626" i="16"/>
  <c r="CR626" i="16" s="1"/>
  <c r="CX626" i="16" s="1"/>
  <c r="DA626" i="16" s="1"/>
  <c r="DC626" i="16" s="1"/>
  <c r="AV627" i="15"/>
  <c r="AU626" i="16" s="1"/>
  <c r="CD618" i="16"/>
  <c r="CR618" i="16" s="1"/>
  <c r="CX618" i="16" s="1"/>
  <c r="DF618" i="16" s="1"/>
  <c r="AV619" i="15"/>
  <c r="AU618" i="16" s="1"/>
  <c r="CD610" i="16"/>
  <c r="CR610" i="16" s="1"/>
  <c r="CX610" i="16" s="1"/>
  <c r="AV611" i="15"/>
  <c r="AU610" i="16" s="1"/>
  <c r="CD602" i="16"/>
  <c r="CR602" i="16" s="1"/>
  <c r="CX602" i="16" s="1"/>
  <c r="DE602" i="16" s="1"/>
  <c r="AV603" i="15"/>
  <c r="AU602" i="16" s="1"/>
  <c r="CD594" i="16"/>
  <c r="CR594" i="16" s="1"/>
  <c r="CX594" i="16" s="1"/>
  <c r="DA594" i="16" s="1"/>
  <c r="DC594" i="16" s="1"/>
  <c r="AV595" i="15"/>
  <c r="AU594" i="16" s="1"/>
  <c r="CD586" i="16"/>
  <c r="CR586" i="16" s="1"/>
  <c r="CX586" i="16" s="1"/>
  <c r="DE586" i="16" s="1"/>
  <c r="AV587" i="15"/>
  <c r="AU586" i="16" s="1"/>
  <c r="CD578" i="16"/>
  <c r="CR578" i="16" s="1"/>
  <c r="CX578" i="16" s="1"/>
  <c r="AV579" i="15"/>
  <c r="AU578" i="16" s="1"/>
  <c r="CD570" i="16"/>
  <c r="CR570" i="16" s="1"/>
  <c r="CX570" i="16" s="1"/>
  <c r="DF570" i="16" s="1"/>
  <c r="AV571" i="15"/>
  <c r="AU570" i="16" s="1"/>
  <c r="CD562" i="16"/>
  <c r="CR562" i="16" s="1"/>
  <c r="CX562" i="16" s="1"/>
  <c r="DA562" i="16" s="1"/>
  <c r="DC562" i="16" s="1"/>
  <c r="AV563" i="15"/>
  <c r="AU562" i="16" s="1"/>
  <c r="CD554" i="16"/>
  <c r="CR554" i="16" s="1"/>
  <c r="CX554" i="16" s="1"/>
  <c r="DF554" i="16" s="1"/>
  <c r="AV555" i="15"/>
  <c r="AU554" i="16" s="1"/>
  <c r="CD546" i="16"/>
  <c r="CR546" i="16" s="1"/>
  <c r="CX546" i="16" s="1"/>
  <c r="AV547" i="15"/>
  <c r="AU546" i="16" s="1"/>
  <c r="CD538" i="16"/>
  <c r="CR538" i="16" s="1"/>
  <c r="CX538" i="16" s="1"/>
  <c r="AV539" i="15"/>
  <c r="AU538" i="16" s="1"/>
  <c r="CD530" i="16"/>
  <c r="CR530" i="16" s="1"/>
  <c r="CX530" i="16" s="1"/>
  <c r="DA530" i="16" s="1"/>
  <c r="DC530" i="16" s="1"/>
  <c r="AV531" i="15"/>
  <c r="AU530" i="16" s="1"/>
  <c r="CD522" i="16"/>
  <c r="CR522" i="16" s="1"/>
  <c r="CX522" i="16" s="1"/>
  <c r="AV523" i="15"/>
  <c r="AU522" i="16" s="1"/>
  <c r="CD514" i="16"/>
  <c r="CR514" i="16" s="1"/>
  <c r="CX514" i="16" s="1"/>
  <c r="AV515" i="15"/>
  <c r="AU514" i="16" s="1"/>
  <c r="CD506" i="16"/>
  <c r="CR506" i="16" s="1"/>
  <c r="CX506" i="16" s="1"/>
  <c r="DA506" i="16" s="1"/>
  <c r="DC506" i="16" s="1"/>
  <c r="AV507" i="15"/>
  <c r="AU506" i="16" s="1"/>
  <c r="CD498" i="16"/>
  <c r="CR498" i="16" s="1"/>
  <c r="CX498" i="16" s="1"/>
  <c r="DA498" i="16" s="1"/>
  <c r="DC498" i="16" s="1"/>
  <c r="AV499" i="15"/>
  <c r="AU498" i="16" s="1"/>
  <c r="CD490" i="16"/>
  <c r="CR490" i="16" s="1"/>
  <c r="CX490" i="16" s="1"/>
  <c r="DF490" i="16" s="1"/>
  <c r="AV491" i="15"/>
  <c r="AU490" i="16" s="1"/>
  <c r="CD482" i="16"/>
  <c r="CR482" i="16" s="1"/>
  <c r="CX482" i="16" s="1"/>
  <c r="AV483" i="15"/>
  <c r="AU482" i="16" s="1"/>
  <c r="CD474" i="16"/>
  <c r="CR474" i="16" s="1"/>
  <c r="CX474" i="16" s="1"/>
  <c r="DF474" i="16" s="1"/>
  <c r="AV475" i="15"/>
  <c r="AU474" i="16" s="1"/>
  <c r="CD466" i="16"/>
  <c r="CR466" i="16" s="1"/>
  <c r="CX466" i="16" s="1"/>
  <c r="DF466" i="16" s="1"/>
  <c r="AV467" i="15"/>
  <c r="AU466" i="16" s="1"/>
  <c r="CD458" i="16"/>
  <c r="CR458" i="16" s="1"/>
  <c r="CX458" i="16" s="1"/>
  <c r="DF458" i="16" s="1"/>
  <c r="AV459" i="15"/>
  <c r="AU458" i="16" s="1"/>
  <c r="CD450" i="16"/>
  <c r="CR450" i="16" s="1"/>
  <c r="CX450" i="16" s="1"/>
  <c r="DF450" i="16" s="1"/>
  <c r="AV451" i="15"/>
  <c r="AU450" i="16" s="1"/>
  <c r="CD442" i="16"/>
  <c r="CR442" i="16" s="1"/>
  <c r="CX442" i="16" s="1"/>
  <c r="DF442" i="16" s="1"/>
  <c r="AV443" i="15"/>
  <c r="AU442" i="16" s="1"/>
  <c r="CD434" i="16"/>
  <c r="CR434" i="16" s="1"/>
  <c r="CX434" i="16" s="1"/>
  <c r="DF434" i="16" s="1"/>
  <c r="AV435" i="15"/>
  <c r="AU434" i="16" s="1"/>
  <c r="CD426" i="16"/>
  <c r="CR426" i="16" s="1"/>
  <c r="CX426" i="16" s="1"/>
  <c r="DF426" i="16" s="1"/>
  <c r="AV427" i="15"/>
  <c r="AU426" i="16" s="1"/>
  <c r="CD418" i="16"/>
  <c r="CR418" i="16" s="1"/>
  <c r="CX418" i="16" s="1"/>
  <c r="DF418" i="16" s="1"/>
  <c r="AV419" i="15"/>
  <c r="AU418" i="16" s="1"/>
  <c r="CD410" i="16"/>
  <c r="CR410" i="16" s="1"/>
  <c r="CX410" i="16" s="1"/>
  <c r="DF410" i="16" s="1"/>
  <c r="AV411" i="15"/>
  <c r="AU410" i="16" s="1"/>
  <c r="CD402" i="16"/>
  <c r="CR402" i="16" s="1"/>
  <c r="CX402" i="16" s="1"/>
  <c r="DE402" i="16" s="1"/>
  <c r="AV403" i="15"/>
  <c r="AU402" i="16" s="1"/>
  <c r="CD394" i="16"/>
  <c r="CR394" i="16" s="1"/>
  <c r="CX394" i="16" s="1"/>
  <c r="DF394" i="16" s="1"/>
  <c r="AV395" i="15"/>
  <c r="AU394" i="16" s="1"/>
  <c r="CD386" i="16"/>
  <c r="CR386" i="16" s="1"/>
  <c r="CX386" i="16" s="1"/>
  <c r="DF386" i="16" s="1"/>
  <c r="AV387" i="15"/>
  <c r="AU386" i="16" s="1"/>
  <c r="CD378" i="16"/>
  <c r="CR378" i="16" s="1"/>
  <c r="CX378" i="16" s="1"/>
  <c r="AV379" i="15"/>
  <c r="AU378" i="16" s="1"/>
  <c r="CD370" i="16"/>
  <c r="CR370" i="16" s="1"/>
  <c r="CX370" i="16" s="1"/>
  <c r="DF370" i="16" s="1"/>
  <c r="AV371" i="15"/>
  <c r="AU370" i="16" s="1"/>
  <c r="CD362" i="16"/>
  <c r="CR362" i="16" s="1"/>
  <c r="CX362" i="16" s="1"/>
  <c r="DF362" i="16" s="1"/>
  <c r="AV363" i="15"/>
  <c r="AU362" i="16" s="1"/>
  <c r="CD354" i="16"/>
  <c r="CR354" i="16" s="1"/>
  <c r="CX354" i="16" s="1"/>
  <c r="DE354" i="16" s="1"/>
  <c r="AV355" i="15"/>
  <c r="AU354" i="16" s="1"/>
  <c r="CD346" i="16"/>
  <c r="CR346" i="16" s="1"/>
  <c r="CX346" i="16" s="1"/>
  <c r="DE346" i="16" s="1"/>
  <c r="AV347" i="15"/>
  <c r="AU346" i="16" s="1"/>
  <c r="CD338" i="16"/>
  <c r="CR338" i="16" s="1"/>
  <c r="CX338" i="16" s="1"/>
  <c r="DF338" i="16" s="1"/>
  <c r="AV339" i="15"/>
  <c r="AU338" i="16" s="1"/>
  <c r="CD330" i="16"/>
  <c r="CR330" i="16" s="1"/>
  <c r="CX330" i="16" s="1"/>
  <c r="DF330" i="16" s="1"/>
  <c r="AV331" i="15"/>
  <c r="AU330" i="16" s="1"/>
  <c r="CD322" i="16"/>
  <c r="CR322" i="16" s="1"/>
  <c r="CX322" i="16" s="1"/>
  <c r="DF322" i="16" s="1"/>
  <c r="AV323" i="15"/>
  <c r="AU322" i="16" s="1"/>
  <c r="CD314" i="16"/>
  <c r="CR314" i="16" s="1"/>
  <c r="CX314" i="16" s="1"/>
  <c r="AV315" i="15"/>
  <c r="AU314" i="16" s="1"/>
  <c r="CD306" i="16"/>
  <c r="CR306" i="16" s="1"/>
  <c r="CX306" i="16" s="1"/>
  <c r="DF306" i="16" s="1"/>
  <c r="AV307" i="15"/>
  <c r="AU306" i="16" s="1"/>
  <c r="CD298" i="16"/>
  <c r="CR298" i="16" s="1"/>
  <c r="CX298" i="16" s="1"/>
  <c r="DF298" i="16" s="1"/>
  <c r="AV299" i="15"/>
  <c r="AU298" i="16" s="1"/>
  <c r="CD290" i="16"/>
  <c r="CR290" i="16" s="1"/>
  <c r="CX290" i="16" s="1"/>
  <c r="DF290" i="16" s="1"/>
  <c r="AV291" i="15"/>
  <c r="AU290" i="16" s="1"/>
  <c r="CD282" i="16"/>
  <c r="CR282" i="16" s="1"/>
  <c r="CX282" i="16" s="1"/>
  <c r="DE282" i="16" s="1"/>
  <c r="AV283" i="15"/>
  <c r="AU282" i="16" s="1"/>
  <c r="CD274" i="16"/>
  <c r="CR274" i="16" s="1"/>
  <c r="CX274" i="16" s="1"/>
  <c r="DF274" i="16" s="1"/>
  <c r="AV275" i="15"/>
  <c r="AU274" i="16" s="1"/>
  <c r="CD266" i="16"/>
  <c r="CR266" i="16" s="1"/>
  <c r="CX266" i="16" s="1"/>
  <c r="DF266" i="16" s="1"/>
  <c r="AV267" i="15"/>
  <c r="AU266" i="16" s="1"/>
  <c r="CD258" i="16"/>
  <c r="CR258" i="16" s="1"/>
  <c r="CX258" i="16" s="1"/>
  <c r="DF258" i="16" s="1"/>
  <c r="AV259" i="15"/>
  <c r="AU258" i="16" s="1"/>
  <c r="CD250" i="16"/>
  <c r="CR250" i="16" s="1"/>
  <c r="CX250" i="16" s="1"/>
  <c r="DE250" i="16" s="1"/>
  <c r="AV251" i="15"/>
  <c r="AU250" i="16" s="1"/>
  <c r="CD242" i="16"/>
  <c r="CR242" i="16" s="1"/>
  <c r="CX242" i="16" s="1"/>
  <c r="AV243" i="15"/>
  <c r="AU242" i="16" s="1"/>
  <c r="CD234" i="16"/>
  <c r="CR234" i="16" s="1"/>
  <c r="CX234" i="16" s="1"/>
  <c r="DE234" i="16" s="1"/>
  <c r="AV235" i="15"/>
  <c r="AU234" i="16" s="1"/>
  <c r="CD226" i="16"/>
  <c r="CR226" i="16" s="1"/>
  <c r="CX226" i="16" s="1"/>
  <c r="AV227" i="15"/>
  <c r="AU226" i="16" s="1"/>
  <c r="CD218" i="16"/>
  <c r="CR218" i="16" s="1"/>
  <c r="CX218" i="16" s="1"/>
  <c r="DF218" i="16" s="1"/>
  <c r="AV219" i="15"/>
  <c r="AU218" i="16" s="1"/>
  <c r="CD210" i="16"/>
  <c r="CR210" i="16" s="1"/>
  <c r="CX210" i="16" s="1"/>
  <c r="DF210" i="16" s="1"/>
  <c r="AV211" i="15"/>
  <c r="AU210" i="16" s="1"/>
  <c r="CD202" i="16"/>
  <c r="CR202" i="16" s="1"/>
  <c r="CX202" i="16" s="1"/>
  <c r="AV203" i="15"/>
  <c r="AU202" i="16" s="1"/>
  <c r="CD194" i="16"/>
  <c r="CR194" i="16" s="1"/>
  <c r="CX194" i="16" s="1"/>
  <c r="DF194" i="16" s="1"/>
  <c r="AV195" i="15"/>
  <c r="AU194" i="16" s="1"/>
  <c r="CD186" i="16"/>
  <c r="CR186" i="16" s="1"/>
  <c r="CX186" i="16" s="1"/>
  <c r="AV187" i="15"/>
  <c r="AU186" i="16" s="1"/>
  <c r="CD178" i="16"/>
  <c r="CR178" i="16" s="1"/>
  <c r="CX178" i="16" s="1"/>
  <c r="DF178" i="16" s="1"/>
  <c r="AV179" i="15"/>
  <c r="AU178" i="16" s="1"/>
  <c r="CD170" i="16"/>
  <c r="CR170" i="16" s="1"/>
  <c r="CX170" i="16" s="1"/>
  <c r="DE170" i="16" s="1"/>
  <c r="AV171" i="15"/>
  <c r="AU170" i="16" s="1"/>
  <c r="CD162" i="16"/>
  <c r="CR162" i="16" s="1"/>
  <c r="CX162" i="16" s="1"/>
  <c r="AV163" i="15"/>
  <c r="AU162" i="16" s="1"/>
  <c r="CD154" i="16"/>
  <c r="CR154" i="16" s="1"/>
  <c r="CX154" i="16" s="1"/>
  <c r="DE154" i="16" s="1"/>
  <c r="AV155" i="15"/>
  <c r="AU154" i="16" s="1"/>
  <c r="CD146" i="16"/>
  <c r="CR146" i="16" s="1"/>
  <c r="CX146" i="16" s="1"/>
  <c r="DE146" i="16" s="1"/>
  <c r="AV147" i="15"/>
  <c r="AU146" i="16" s="1"/>
  <c r="CD138" i="16"/>
  <c r="CR138" i="16" s="1"/>
  <c r="CX138" i="16" s="1"/>
  <c r="DF138" i="16" s="1"/>
  <c r="AV139" i="15"/>
  <c r="AU138" i="16" s="1"/>
  <c r="CD130" i="16"/>
  <c r="CR130" i="16" s="1"/>
  <c r="CX130" i="16" s="1"/>
  <c r="DE130" i="16" s="1"/>
  <c r="AV131" i="15"/>
  <c r="AU130" i="16" s="1"/>
  <c r="CD122" i="16"/>
  <c r="CR122" i="16" s="1"/>
  <c r="CX122" i="16" s="1"/>
  <c r="DE122" i="16" s="1"/>
  <c r="AV123" i="15"/>
  <c r="AU122" i="16" s="1"/>
  <c r="CD114" i="16"/>
  <c r="CR114" i="16" s="1"/>
  <c r="CX114" i="16" s="1"/>
  <c r="DF114" i="16" s="1"/>
  <c r="AV115" i="15"/>
  <c r="AU114" i="16" s="1"/>
  <c r="CD98" i="16"/>
  <c r="CR98" i="16" s="1"/>
  <c r="CX98" i="16" s="1"/>
  <c r="DF98" i="16" s="1"/>
  <c r="AV99" i="15"/>
  <c r="AU98" i="16" s="1"/>
  <c r="CD82" i="16"/>
  <c r="CR82" i="16" s="1"/>
  <c r="CX82" i="16" s="1"/>
  <c r="AV83" i="15"/>
  <c r="AU82" i="16" s="1"/>
  <c r="CD66" i="16"/>
  <c r="CR66" i="16" s="1"/>
  <c r="CX66" i="16" s="1"/>
  <c r="DA66" i="16" s="1"/>
  <c r="DC66" i="16" s="1"/>
  <c r="AV67" i="15"/>
  <c r="AU66" i="16" s="1"/>
  <c r="CD50" i="16"/>
  <c r="CR50" i="16" s="1"/>
  <c r="CX50" i="16" s="1"/>
  <c r="DE50" i="16" s="1"/>
  <c r="AV51" i="15"/>
  <c r="AU50" i="16" s="1"/>
  <c r="CD34" i="16"/>
  <c r="CR34" i="16" s="1"/>
  <c r="CX34" i="16" s="1"/>
  <c r="AV35" i="15"/>
  <c r="AU34" i="16" s="1"/>
  <c r="CD18" i="16"/>
  <c r="CR18" i="16" s="1"/>
  <c r="CX18" i="16" s="1"/>
  <c r="DE18" i="16" s="1"/>
  <c r="AV19" i="15"/>
  <c r="AU18" i="16" s="1"/>
  <c r="CD225" i="16"/>
  <c r="CR225" i="16" s="1"/>
  <c r="CX225" i="16" s="1"/>
  <c r="DA225" i="16" s="1"/>
  <c r="DC225" i="16" s="1"/>
  <c r="AV226" i="15"/>
  <c r="AU225" i="16" s="1"/>
  <c r="CD197" i="16"/>
  <c r="CR197" i="16" s="1"/>
  <c r="CX197" i="16" s="1"/>
  <c r="DA197" i="16" s="1"/>
  <c r="DC197" i="16" s="1"/>
  <c r="AV198" i="15"/>
  <c r="AU197" i="16" s="1"/>
  <c r="CD181" i="16"/>
  <c r="CR181" i="16" s="1"/>
  <c r="CX181" i="16" s="1"/>
  <c r="DE181" i="16" s="1"/>
  <c r="AV182" i="15"/>
  <c r="AU181" i="16" s="1"/>
  <c r="CD157" i="16"/>
  <c r="CR157" i="16" s="1"/>
  <c r="CX157" i="16" s="1"/>
  <c r="DA157" i="16" s="1"/>
  <c r="DC157" i="16" s="1"/>
  <c r="AV158" i="15"/>
  <c r="AU157" i="16" s="1"/>
  <c r="CD141" i="16"/>
  <c r="CR141" i="16" s="1"/>
  <c r="CX141" i="16" s="1"/>
  <c r="DF141" i="16" s="1"/>
  <c r="AV142" i="15"/>
  <c r="AU141" i="16" s="1"/>
  <c r="CD125" i="16"/>
  <c r="CR125" i="16" s="1"/>
  <c r="CX125" i="16" s="1"/>
  <c r="DA125" i="16" s="1"/>
  <c r="DC125" i="16" s="1"/>
  <c r="AV126" i="15"/>
  <c r="AU125" i="16" s="1"/>
  <c r="CD105" i="16"/>
  <c r="CR105" i="16" s="1"/>
  <c r="CX105" i="16" s="1"/>
  <c r="DE105" i="16" s="1"/>
  <c r="AV106" i="15"/>
  <c r="AU105" i="16" s="1"/>
  <c r="CD89" i="16"/>
  <c r="CR89" i="16" s="1"/>
  <c r="CX89" i="16" s="1"/>
  <c r="DA89" i="16" s="1"/>
  <c r="DC89" i="16" s="1"/>
  <c r="AV90" i="15"/>
  <c r="AU89" i="16" s="1"/>
  <c r="CD69" i="16"/>
  <c r="CR69" i="16" s="1"/>
  <c r="CX69" i="16" s="1"/>
  <c r="DF69" i="16" s="1"/>
  <c r="AV70" i="15"/>
  <c r="AU69" i="16" s="1"/>
  <c r="CD49" i="16"/>
  <c r="CR49" i="16" s="1"/>
  <c r="CX49" i="16" s="1"/>
  <c r="DA49" i="16" s="1"/>
  <c r="DC49" i="16" s="1"/>
  <c r="AV50" i="15"/>
  <c r="AU49" i="16" s="1"/>
  <c r="CD33" i="16"/>
  <c r="CR33" i="16" s="1"/>
  <c r="CX33" i="16" s="1"/>
  <c r="DE33" i="16" s="1"/>
  <c r="AV34" i="15"/>
  <c r="AU33" i="16" s="1"/>
  <c r="CD13" i="16"/>
  <c r="CR13" i="16" s="1"/>
  <c r="CX13" i="16" s="1"/>
  <c r="DA13" i="16" s="1"/>
  <c r="DC13" i="16" s="1"/>
  <c r="AV14" i="15"/>
  <c r="AU13" i="16" s="1"/>
  <c r="CD756" i="16"/>
  <c r="CR756" i="16" s="1"/>
  <c r="CX756" i="16" s="1"/>
  <c r="DE756" i="16" s="1"/>
  <c r="AV757" i="15"/>
  <c r="AU756" i="16" s="1"/>
  <c r="CD680" i="16"/>
  <c r="CR680" i="16" s="1"/>
  <c r="CX680" i="16" s="1"/>
  <c r="DA680" i="16" s="1"/>
  <c r="DC680" i="16" s="1"/>
  <c r="AV681" i="15"/>
  <c r="AU680" i="16" s="1"/>
  <c r="CD656" i="16"/>
  <c r="CR656" i="16" s="1"/>
  <c r="CX656" i="16" s="1"/>
  <c r="DE656" i="16" s="1"/>
  <c r="AV657" i="15"/>
  <c r="AU656" i="16" s="1"/>
  <c r="CD636" i="16"/>
  <c r="CR636" i="16" s="1"/>
  <c r="CX636" i="16" s="1"/>
  <c r="DA636" i="16" s="1"/>
  <c r="DC636" i="16" s="1"/>
  <c r="AV637" i="15"/>
  <c r="AU636" i="16" s="1"/>
  <c r="CD612" i="16"/>
  <c r="CR612" i="16" s="1"/>
  <c r="CX612" i="16" s="1"/>
  <c r="DF612" i="16" s="1"/>
  <c r="AV613" i="15"/>
  <c r="AU612" i="16" s="1"/>
  <c r="CD588" i="16"/>
  <c r="CR588" i="16" s="1"/>
  <c r="CX588" i="16" s="1"/>
  <c r="DA588" i="16" s="1"/>
  <c r="DC588" i="16" s="1"/>
  <c r="AV589" i="15"/>
  <c r="AU588" i="16" s="1"/>
  <c r="CD568" i="16"/>
  <c r="CR568" i="16" s="1"/>
  <c r="CX568" i="16" s="1"/>
  <c r="DE568" i="16" s="1"/>
  <c r="AV569" i="15"/>
  <c r="AU568" i="16" s="1"/>
  <c r="CD540" i="16"/>
  <c r="CR540" i="16" s="1"/>
  <c r="CX540" i="16" s="1"/>
  <c r="DA540" i="16" s="1"/>
  <c r="DC540" i="16" s="1"/>
  <c r="AV541" i="15"/>
  <c r="AU540" i="16" s="1"/>
  <c r="CD516" i="16"/>
  <c r="CR516" i="16" s="1"/>
  <c r="CX516" i="16" s="1"/>
  <c r="DE516" i="16" s="1"/>
  <c r="AV517" i="15"/>
  <c r="AU516" i="16" s="1"/>
  <c r="CD492" i="16"/>
  <c r="CR492" i="16" s="1"/>
  <c r="CX492" i="16" s="1"/>
  <c r="DA492" i="16" s="1"/>
  <c r="DC492" i="16" s="1"/>
  <c r="AV493" i="15"/>
  <c r="AU492" i="16" s="1"/>
  <c r="CD468" i="16"/>
  <c r="CR468" i="16" s="1"/>
  <c r="CX468" i="16" s="1"/>
  <c r="DE468" i="16" s="1"/>
  <c r="AV469" i="15"/>
  <c r="AU468" i="16" s="1"/>
  <c r="CD448" i="16"/>
  <c r="CR448" i="16" s="1"/>
  <c r="CX448" i="16" s="1"/>
  <c r="DA448" i="16" s="1"/>
  <c r="DC448" i="16" s="1"/>
  <c r="AV449" i="15"/>
  <c r="AU448" i="16" s="1"/>
  <c r="CD428" i="16"/>
  <c r="CR428" i="16" s="1"/>
  <c r="CX428" i="16" s="1"/>
  <c r="DF428" i="16" s="1"/>
  <c r="AV429" i="15"/>
  <c r="AU428" i="16" s="1"/>
  <c r="CD400" i="16"/>
  <c r="CR400" i="16" s="1"/>
  <c r="CX400" i="16" s="1"/>
  <c r="DA400" i="16" s="1"/>
  <c r="DC400" i="16" s="1"/>
  <c r="AV401" i="15"/>
  <c r="AU400" i="16" s="1"/>
  <c r="CD372" i="16"/>
  <c r="CR372" i="16" s="1"/>
  <c r="CX372" i="16" s="1"/>
  <c r="DE372" i="16" s="1"/>
  <c r="AV373" i="15"/>
  <c r="AU372" i="16" s="1"/>
  <c r="CD348" i="16"/>
  <c r="CR348" i="16" s="1"/>
  <c r="CX348" i="16" s="1"/>
  <c r="DA348" i="16" s="1"/>
  <c r="DC348" i="16" s="1"/>
  <c r="AV349" i="15"/>
  <c r="AU348" i="16" s="1"/>
  <c r="CD284" i="16"/>
  <c r="CR284" i="16" s="1"/>
  <c r="CX284" i="16" s="1"/>
  <c r="DF284" i="16" s="1"/>
  <c r="AV285" i="15"/>
  <c r="AU284" i="16" s="1"/>
  <c r="CD220" i="16"/>
  <c r="CR220" i="16" s="1"/>
  <c r="CX220" i="16" s="1"/>
  <c r="DA220" i="16" s="1"/>
  <c r="DC220" i="16" s="1"/>
  <c r="AV221" i="15"/>
  <c r="AU220" i="16" s="1"/>
  <c r="CD172" i="16"/>
  <c r="CR172" i="16" s="1"/>
  <c r="CX172" i="16" s="1"/>
  <c r="DA172" i="16" s="1"/>
  <c r="DC172" i="16" s="1"/>
  <c r="AV173" i="15"/>
  <c r="AU172" i="16" s="1"/>
  <c r="CD108" i="16"/>
  <c r="CR108" i="16" s="1"/>
  <c r="CX108" i="16" s="1"/>
  <c r="DF108" i="16" s="1"/>
  <c r="AV109" i="15"/>
  <c r="AU108" i="16" s="1"/>
  <c r="CD44" i="16"/>
  <c r="CR44" i="16" s="1"/>
  <c r="CX44" i="16" s="1"/>
  <c r="DA44" i="16" s="1"/>
  <c r="DC44" i="16" s="1"/>
  <c r="AV45" i="15"/>
  <c r="AU44" i="16" s="1"/>
  <c r="CD761" i="16"/>
  <c r="CR761" i="16" s="1"/>
  <c r="CX761" i="16" s="1"/>
  <c r="DE761" i="16" s="1"/>
  <c r="AV762" i="15"/>
  <c r="AU761" i="16" s="1"/>
  <c r="CD753" i="16"/>
  <c r="CR753" i="16" s="1"/>
  <c r="CX753" i="16" s="1"/>
  <c r="DA753" i="16" s="1"/>
  <c r="DC753" i="16" s="1"/>
  <c r="AV754" i="15"/>
  <c r="AU753" i="16" s="1"/>
  <c r="CD745" i="16"/>
  <c r="CR745" i="16" s="1"/>
  <c r="CX745" i="16" s="1"/>
  <c r="DE745" i="16" s="1"/>
  <c r="AV746" i="15"/>
  <c r="AU745" i="16" s="1"/>
  <c r="CD737" i="16"/>
  <c r="CR737" i="16" s="1"/>
  <c r="CX737" i="16" s="1"/>
  <c r="DA737" i="16" s="1"/>
  <c r="DC737" i="16" s="1"/>
  <c r="AV738" i="15"/>
  <c r="AU737" i="16" s="1"/>
  <c r="CD729" i="16"/>
  <c r="CR729" i="16" s="1"/>
  <c r="CX729" i="16" s="1"/>
  <c r="AV730" i="15"/>
  <c r="AU729" i="16" s="1"/>
  <c r="CD721" i="16"/>
  <c r="CR721" i="16" s="1"/>
  <c r="CX721" i="16" s="1"/>
  <c r="DA721" i="16" s="1"/>
  <c r="DC721" i="16" s="1"/>
  <c r="AV722" i="15"/>
  <c r="AU721" i="16" s="1"/>
  <c r="CD713" i="16"/>
  <c r="CR713" i="16" s="1"/>
  <c r="CX713" i="16" s="1"/>
  <c r="DE713" i="16" s="1"/>
  <c r="AV714" i="15"/>
  <c r="AU713" i="16" s="1"/>
  <c r="CD705" i="16"/>
  <c r="CR705" i="16" s="1"/>
  <c r="CX705" i="16" s="1"/>
  <c r="DA705" i="16" s="1"/>
  <c r="DC705" i="16" s="1"/>
  <c r="AV706" i="15"/>
  <c r="AU705" i="16" s="1"/>
  <c r="CD697" i="16"/>
  <c r="CR697" i="16" s="1"/>
  <c r="CX697" i="16" s="1"/>
  <c r="DE697" i="16" s="1"/>
  <c r="AV698" i="15"/>
  <c r="AU697" i="16" s="1"/>
  <c r="CD689" i="16"/>
  <c r="CR689" i="16" s="1"/>
  <c r="CX689" i="16" s="1"/>
  <c r="AV690" i="15"/>
  <c r="AU689" i="16" s="1"/>
  <c r="CD681" i="16"/>
  <c r="CR681" i="16" s="1"/>
  <c r="CX681" i="16" s="1"/>
  <c r="AV682" i="15"/>
  <c r="AU681" i="16" s="1"/>
  <c r="CD673" i="16"/>
  <c r="CR673" i="16" s="1"/>
  <c r="CX673" i="16" s="1"/>
  <c r="DF673" i="16" s="1"/>
  <c r="AV674" i="15"/>
  <c r="AU673" i="16" s="1"/>
  <c r="CD665" i="16"/>
  <c r="CR665" i="16" s="1"/>
  <c r="CX665" i="16" s="1"/>
  <c r="DF665" i="16" s="1"/>
  <c r="AV666" i="15"/>
  <c r="AU665" i="16" s="1"/>
  <c r="CD657" i="16"/>
  <c r="CR657" i="16" s="1"/>
  <c r="CX657" i="16" s="1"/>
  <c r="DE657" i="16" s="1"/>
  <c r="AV658" i="15"/>
  <c r="AU657" i="16" s="1"/>
  <c r="CD649" i="16"/>
  <c r="CR649" i="16" s="1"/>
  <c r="CX649" i="16" s="1"/>
  <c r="AV650" i="15"/>
  <c r="AU649" i="16" s="1"/>
  <c r="CD641" i="16"/>
  <c r="CR641" i="16" s="1"/>
  <c r="CX641" i="16" s="1"/>
  <c r="DE641" i="16" s="1"/>
  <c r="AV642" i="15"/>
  <c r="AU641" i="16" s="1"/>
  <c r="CD633" i="16"/>
  <c r="CR633" i="16" s="1"/>
  <c r="CX633" i="16" s="1"/>
  <c r="DE633" i="16" s="1"/>
  <c r="AV634" i="15"/>
  <c r="AU633" i="16" s="1"/>
  <c r="CD625" i="16"/>
  <c r="CR625" i="16" s="1"/>
  <c r="CX625" i="16" s="1"/>
  <c r="DE625" i="16" s="1"/>
  <c r="AV626" i="15"/>
  <c r="AU625" i="16" s="1"/>
  <c r="CD617" i="16"/>
  <c r="CR617" i="16" s="1"/>
  <c r="CX617" i="16" s="1"/>
  <c r="DA617" i="16" s="1"/>
  <c r="DC617" i="16" s="1"/>
  <c r="AV618" i="15"/>
  <c r="AU617" i="16" s="1"/>
  <c r="CD609" i="16"/>
  <c r="CR609" i="16" s="1"/>
  <c r="CX609" i="16" s="1"/>
  <c r="DF609" i="16" s="1"/>
  <c r="AV610" i="15"/>
  <c r="AU609" i="16" s="1"/>
  <c r="CD601" i="16"/>
  <c r="CR601" i="16" s="1"/>
  <c r="CX601" i="16" s="1"/>
  <c r="DF601" i="16" s="1"/>
  <c r="AV602" i="15"/>
  <c r="AU601" i="16" s="1"/>
  <c r="CD593" i="16"/>
  <c r="CR593" i="16" s="1"/>
  <c r="CX593" i="16" s="1"/>
  <c r="DE593" i="16" s="1"/>
  <c r="AV594" i="15"/>
  <c r="AU593" i="16" s="1"/>
  <c r="CD585" i="16"/>
  <c r="CR585" i="16" s="1"/>
  <c r="CX585" i="16" s="1"/>
  <c r="DE585" i="16" s="1"/>
  <c r="AV586" i="15"/>
  <c r="AU585" i="16" s="1"/>
  <c r="CD577" i="16"/>
  <c r="CR577" i="16" s="1"/>
  <c r="CX577" i="16" s="1"/>
  <c r="DE577" i="16" s="1"/>
  <c r="AV578" i="15"/>
  <c r="AU577" i="16" s="1"/>
  <c r="CD569" i="16"/>
  <c r="CR569" i="16" s="1"/>
  <c r="CX569" i="16" s="1"/>
  <c r="DE569" i="16" s="1"/>
  <c r="AV570" i="15"/>
  <c r="AU569" i="16" s="1"/>
  <c r="CD561" i="16"/>
  <c r="CR561" i="16" s="1"/>
  <c r="CX561" i="16" s="1"/>
  <c r="DE561" i="16" s="1"/>
  <c r="AV562" i="15"/>
  <c r="AU561" i="16" s="1"/>
  <c r="CD553" i="16"/>
  <c r="CR553" i="16" s="1"/>
  <c r="CX553" i="16" s="1"/>
  <c r="DE553" i="16" s="1"/>
  <c r="AV554" i="15"/>
  <c r="AU553" i="16" s="1"/>
  <c r="CD545" i="16"/>
  <c r="CR545" i="16" s="1"/>
  <c r="CX545" i="16" s="1"/>
  <c r="DE545" i="16" s="1"/>
  <c r="AV546" i="15"/>
  <c r="AU545" i="16" s="1"/>
  <c r="CD537" i="16"/>
  <c r="CR537" i="16" s="1"/>
  <c r="CX537" i="16" s="1"/>
  <c r="DF537" i="16" s="1"/>
  <c r="AV538" i="15"/>
  <c r="AU537" i="16" s="1"/>
  <c r="CD529" i="16"/>
  <c r="CR529" i="16" s="1"/>
  <c r="CX529" i="16" s="1"/>
  <c r="DF529" i="16" s="1"/>
  <c r="AV530" i="15"/>
  <c r="AU529" i="16" s="1"/>
  <c r="CD521" i="16"/>
  <c r="CR521" i="16" s="1"/>
  <c r="CX521" i="16" s="1"/>
  <c r="DF521" i="16" s="1"/>
  <c r="AV522" i="15"/>
  <c r="AU521" i="16" s="1"/>
  <c r="CD513" i="16"/>
  <c r="CR513" i="16" s="1"/>
  <c r="CX513" i="16" s="1"/>
  <c r="DE513" i="16" s="1"/>
  <c r="AV514" i="15"/>
  <c r="AU513" i="16" s="1"/>
  <c r="CD505" i="16"/>
  <c r="CR505" i="16" s="1"/>
  <c r="CX505" i="16" s="1"/>
  <c r="DE505" i="16" s="1"/>
  <c r="AV506" i="15"/>
  <c r="AU505" i="16" s="1"/>
  <c r="CD497" i="16"/>
  <c r="CR497" i="16" s="1"/>
  <c r="CX497" i="16" s="1"/>
  <c r="DF497" i="16" s="1"/>
  <c r="AV498" i="15"/>
  <c r="AU497" i="16" s="1"/>
  <c r="CD489" i="16"/>
  <c r="CR489" i="16" s="1"/>
  <c r="CX489" i="16" s="1"/>
  <c r="DE489" i="16" s="1"/>
  <c r="AV490" i="15"/>
  <c r="AU489" i="16" s="1"/>
  <c r="CD481" i="16"/>
  <c r="CR481" i="16" s="1"/>
  <c r="CX481" i="16" s="1"/>
  <c r="DE481" i="16" s="1"/>
  <c r="AV482" i="15"/>
  <c r="AU481" i="16" s="1"/>
  <c r="CD473" i="16"/>
  <c r="CR473" i="16" s="1"/>
  <c r="CX473" i="16" s="1"/>
  <c r="DE473" i="16" s="1"/>
  <c r="AV474" i="15"/>
  <c r="AU473" i="16" s="1"/>
  <c r="CD465" i="16"/>
  <c r="CR465" i="16" s="1"/>
  <c r="CX465" i="16" s="1"/>
  <c r="DF465" i="16" s="1"/>
  <c r="AV466" i="15"/>
  <c r="AU465" i="16" s="1"/>
  <c r="CD457" i="16"/>
  <c r="CR457" i="16" s="1"/>
  <c r="CX457" i="16" s="1"/>
  <c r="DE457" i="16" s="1"/>
  <c r="AV458" i="15"/>
  <c r="AU457" i="16" s="1"/>
  <c r="CD449" i="16"/>
  <c r="CR449" i="16" s="1"/>
  <c r="CX449" i="16" s="1"/>
  <c r="DE449" i="16" s="1"/>
  <c r="AV450" i="15"/>
  <c r="AU449" i="16" s="1"/>
  <c r="CD441" i="16"/>
  <c r="CR441" i="16" s="1"/>
  <c r="CX441" i="16" s="1"/>
  <c r="DF441" i="16" s="1"/>
  <c r="AV442" i="15"/>
  <c r="AU441" i="16" s="1"/>
  <c r="CD433" i="16"/>
  <c r="CR433" i="16" s="1"/>
  <c r="CX433" i="16" s="1"/>
  <c r="DE433" i="16" s="1"/>
  <c r="AV434" i="15"/>
  <c r="AU433" i="16" s="1"/>
  <c r="CD425" i="16"/>
  <c r="CR425" i="16" s="1"/>
  <c r="CX425" i="16" s="1"/>
  <c r="DE425" i="16" s="1"/>
  <c r="AV426" i="15"/>
  <c r="AU425" i="16" s="1"/>
  <c r="CD417" i="16"/>
  <c r="CR417" i="16" s="1"/>
  <c r="CX417" i="16" s="1"/>
  <c r="DE417" i="16" s="1"/>
  <c r="AV418" i="15"/>
  <c r="AU417" i="16" s="1"/>
  <c r="CD409" i="16"/>
  <c r="CR409" i="16" s="1"/>
  <c r="CX409" i="16" s="1"/>
  <c r="DE409" i="16" s="1"/>
  <c r="AV410" i="15"/>
  <c r="AU409" i="16" s="1"/>
  <c r="CD401" i="16"/>
  <c r="CR401" i="16" s="1"/>
  <c r="CX401" i="16" s="1"/>
  <c r="DF401" i="16" s="1"/>
  <c r="AV402" i="15"/>
  <c r="AU401" i="16" s="1"/>
  <c r="CD393" i="16"/>
  <c r="CR393" i="16" s="1"/>
  <c r="CX393" i="16" s="1"/>
  <c r="DE393" i="16" s="1"/>
  <c r="AV394" i="15"/>
  <c r="AU393" i="16" s="1"/>
  <c r="CD385" i="16"/>
  <c r="CR385" i="16" s="1"/>
  <c r="CX385" i="16" s="1"/>
  <c r="DE385" i="16" s="1"/>
  <c r="AV386" i="15"/>
  <c r="AU385" i="16" s="1"/>
  <c r="CD377" i="16"/>
  <c r="CR377" i="16" s="1"/>
  <c r="CX377" i="16" s="1"/>
  <c r="DF377" i="16" s="1"/>
  <c r="AV378" i="15"/>
  <c r="AU377" i="16" s="1"/>
  <c r="CD369" i="16"/>
  <c r="CR369" i="16" s="1"/>
  <c r="CX369" i="16" s="1"/>
  <c r="DE369" i="16" s="1"/>
  <c r="AV370" i="15"/>
  <c r="AU369" i="16" s="1"/>
  <c r="CD361" i="16"/>
  <c r="CR361" i="16" s="1"/>
  <c r="CX361" i="16" s="1"/>
  <c r="DE361" i="16" s="1"/>
  <c r="AV362" i="15"/>
  <c r="AU361" i="16" s="1"/>
  <c r="CD353" i="16"/>
  <c r="CR353" i="16" s="1"/>
  <c r="CX353" i="16" s="1"/>
  <c r="DE353" i="16" s="1"/>
  <c r="AV354" i="15"/>
  <c r="AU353" i="16" s="1"/>
  <c r="CD345" i="16"/>
  <c r="CR345" i="16" s="1"/>
  <c r="CX345" i="16" s="1"/>
  <c r="DF345" i="16" s="1"/>
  <c r="AV346" i="15"/>
  <c r="AU345" i="16" s="1"/>
  <c r="CD337" i="16"/>
  <c r="CR337" i="16" s="1"/>
  <c r="CX337" i="16" s="1"/>
  <c r="DE337" i="16" s="1"/>
  <c r="AV338" i="15"/>
  <c r="AU337" i="16" s="1"/>
  <c r="CD329" i="16"/>
  <c r="CR329" i="16" s="1"/>
  <c r="CX329" i="16" s="1"/>
  <c r="DE329" i="16" s="1"/>
  <c r="AV330" i="15"/>
  <c r="AU329" i="16" s="1"/>
  <c r="CD321" i="16"/>
  <c r="CR321" i="16" s="1"/>
  <c r="CX321" i="16" s="1"/>
  <c r="DE321" i="16" s="1"/>
  <c r="AV322" i="15"/>
  <c r="AU321" i="16" s="1"/>
  <c r="CD313" i="16"/>
  <c r="CR313" i="16" s="1"/>
  <c r="CX313" i="16" s="1"/>
  <c r="DF313" i="16" s="1"/>
  <c r="AV314" i="15"/>
  <c r="AU313" i="16" s="1"/>
  <c r="CD305" i="16"/>
  <c r="CR305" i="16" s="1"/>
  <c r="CX305" i="16" s="1"/>
  <c r="DF305" i="16" s="1"/>
  <c r="AV306" i="15"/>
  <c r="AU305" i="16" s="1"/>
  <c r="CD297" i="16"/>
  <c r="CR297" i="16" s="1"/>
  <c r="CX297" i="16" s="1"/>
  <c r="DE297" i="16" s="1"/>
  <c r="AV298" i="15"/>
  <c r="AU297" i="16" s="1"/>
  <c r="CD289" i="16"/>
  <c r="CR289" i="16" s="1"/>
  <c r="CX289" i="16" s="1"/>
  <c r="DE289" i="16" s="1"/>
  <c r="AV290" i="15"/>
  <c r="AU289" i="16" s="1"/>
  <c r="CD281" i="16"/>
  <c r="CR281" i="16" s="1"/>
  <c r="CX281" i="16" s="1"/>
  <c r="DE281" i="16" s="1"/>
  <c r="AV282" i="15"/>
  <c r="AU281" i="16" s="1"/>
  <c r="CD273" i="16"/>
  <c r="CR273" i="16" s="1"/>
  <c r="CX273" i="16" s="1"/>
  <c r="DF273" i="16" s="1"/>
  <c r="AV274" i="15"/>
  <c r="AU273" i="16" s="1"/>
  <c r="CD265" i="16"/>
  <c r="CR265" i="16" s="1"/>
  <c r="CX265" i="16" s="1"/>
  <c r="DE265" i="16" s="1"/>
  <c r="AV266" i="15"/>
  <c r="AU265" i="16" s="1"/>
  <c r="CD257" i="16"/>
  <c r="CR257" i="16" s="1"/>
  <c r="CX257" i="16" s="1"/>
  <c r="DE257" i="16" s="1"/>
  <c r="AV258" i="15"/>
  <c r="AU257" i="16" s="1"/>
  <c r="CD249" i="16"/>
  <c r="CR249" i="16" s="1"/>
  <c r="CX249" i="16" s="1"/>
  <c r="DF249" i="16" s="1"/>
  <c r="AV250" i="15"/>
  <c r="AU249" i="16" s="1"/>
  <c r="CD241" i="16"/>
  <c r="CR241" i="16" s="1"/>
  <c r="CX241" i="16" s="1"/>
  <c r="DF241" i="16" s="1"/>
  <c r="AV242" i="15"/>
  <c r="AU241" i="16" s="1"/>
  <c r="CD233" i="16"/>
  <c r="CR233" i="16" s="1"/>
  <c r="CX233" i="16" s="1"/>
  <c r="DF233" i="16" s="1"/>
  <c r="AV234" i="15"/>
  <c r="AU233" i="16" s="1"/>
  <c r="CD217" i="16"/>
  <c r="CR217" i="16" s="1"/>
  <c r="CX217" i="16" s="1"/>
  <c r="DF217" i="16" s="1"/>
  <c r="AV218" i="15"/>
  <c r="AU217" i="16" s="1"/>
  <c r="CD189" i="16"/>
  <c r="CR189" i="16" s="1"/>
  <c r="CX189" i="16" s="1"/>
  <c r="DE189" i="16" s="1"/>
  <c r="AV190" i="15"/>
  <c r="AU189" i="16" s="1"/>
  <c r="CD137" i="16"/>
  <c r="CR137" i="16" s="1"/>
  <c r="CX137" i="16" s="1"/>
  <c r="DE137" i="16" s="1"/>
  <c r="AV138" i="15"/>
  <c r="AU137" i="16" s="1"/>
  <c r="CD81" i="16"/>
  <c r="CR81" i="16" s="1"/>
  <c r="CX81" i="16" s="1"/>
  <c r="DE81" i="16" s="1"/>
  <c r="AV82" i="15"/>
  <c r="AU81" i="16" s="1"/>
  <c r="CD25" i="16"/>
  <c r="CR25" i="16" s="1"/>
  <c r="CX25" i="16" s="1"/>
  <c r="DE25" i="16" s="1"/>
  <c r="AV26" i="15"/>
  <c r="AU25" i="16" s="1"/>
  <c r="CD748" i="16"/>
  <c r="CR748" i="16" s="1"/>
  <c r="CX748" i="16" s="1"/>
  <c r="DE748" i="16" s="1"/>
  <c r="AV749" i="15"/>
  <c r="AU748" i="16" s="1"/>
  <c r="CD740" i="16"/>
  <c r="CR740" i="16" s="1"/>
  <c r="CX740" i="16" s="1"/>
  <c r="DF740" i="16" s="1"/>
  <c r="AV741" i="15"/>
  <c r="AU740" i="16" s="1"/>
  <c r="CD732" i="16"/>
  <c r="CR732" i="16" s="1"/>
  <c r="CX732" i="16" s="1"/>
  <c r="DF732" i="16" s="1"/>
  <c r="AV733" i="15"/>
  <c r="AU732" i="16" s="1"/>
  <c r="CD724" i="16"/>
  <c r="CR724" i="16" s="1"/>
  <c r="CX724" i="16" s="1"/>
  <c r="DF724" i="16" s="1"/>
  <c r="AV725" i="15"/>
  <c r="AU724" i="16" s="1"/>
  <c r="CD716" i="16"/>
  <c r="CR716" i="16" s="1"/>
  <c r="CX716" i="16" s="1"/>
  <c r="DE716" i="16" s="1"/>
  <c r="AV717" i="15"/>
  <c r="AU716" i="16" s="1"/>
  <c r="CD708" i="16"/>
  <c r="CR708" i="16" s="1"/>
  <c r="CX708" i="16" s="1"/>
  <c r="DF708" i="16" s="1"/>
  <c r="AV709" i="15"/>
  <c r="AU708" i="16" s="1"/>
  <c r="CD692" i="16"/>
  <c r="CR692" i="16" s="1"/>
  <c r="CX692" i="16" s="1"/>
  <c r="DE692" i="16" s="1"/>
  <c r="AV693" i="15"/>
  <c r="AU692" i="16" s="1"/>
  <c r="CD676" i="16"/>
  <c r="CR676" i="16" s="1"/>
  <c r="CX676" i="16" s="1"/>
  <c r="DF676" i="16" s="1"/>
  <c r="AV677" i="15"/>
  <c r="AU676" i="16" s="1"/>
  <c r="CD648" i="16"/>
  <c r="CR648" i="16" s="1"/>
  <c r="CX648" i="16" s="1"/>
  <c r="DE648" i="16" s="1"/>
  <c r="AV649" i="15"/>
  <c r="AU648" i="16" s="1"/>
  <c r="CD620" i="16"/>
  <c r="CR620" i="16" s="1"/>
  <c r="CX620" i="16" s="1"/>
  <c r="DE620" i="16" s="1"/>
  <c r="AV621" i="15"/>
  <c r="AU620" i="16" s="1"/>
  <c r="CD596" i="16"/>
  <c r="CR596" i="16" s="1"/>
  <c r="CX596" i="16" s="1"/>
  <c r="DF596" i="16" s="1"/>
  <c r="AV597" i="15"/>
  <c r="AU596" i="16" s="1"/>
  <c r="CD572" i="16"/>
  <c r="CR572" i="16" s="1"/>
  <c r="CX572" i="16" s="1"/>
  <c r="DE572" i="16" s="1"/>
  <c r="AV573" i="15"/>
  <c r="AU572" i="16" s="1"/>
  <c r="CD548" i="16"/>
  <c r="CR548" i="16" s="1"/>
  <c r="CX548" i="16" s="1"/>
  <c r="DE548" i="16" s="1"/>
  <c r="AV549" i="15"/>
  <c r="AU548" i="16" s="1"/>
  <c r="CD524" i="16"/>
  <c r="CR524" i="16" s="1"/>
  <c r="CX524" i="16" s="1"/>
  <c r="DE524" i="16" s="1"/>
  <c r="AV525" i="15"/>
  <c r="AU524" i="16" s="1"/>
  <c r="CD500" i="16"/>
  <c r="CR500" i="16" s="1"/>
  <c r="CX500" i="16" s="1"/>
  <c r="DE500" i="16" s="1"/>
  <c r="AV501" i="15"/>
  <c r="AU500" i="16" s="1"/>
  <c r="CD472" i="16"/>
  <c r="CR472" i="16" s="1"/>
  <c r="CX472" i="16" s="1"/>
  <c r="DE472" i="16" s="1"/>
  <c r="AV473" i="15"/>
  <c r="AU472" i="16" s="1"/>
  <c r="CD444" i="16"/>
  <c r="CR444" i="16" s="1"/>
  <c r="CX444" i="16" s="1"/>
  <c r="DE444" i="16" s="1"/>
  <c r="AV445" i="15"/>
  <c r="AU444" i="16" s="1"/>
  <c r="CD424" i="16"/>
  <c r="CR424" i="16" s="1"/>
  <c r="CX424" i="16" s="1"/>
  <c r="DE424" i="16" s="1"/>
  <c r="AV425" i="15"/>
  <c r="AU424" i="16" s="1"/>
  <c r="CD404" i="16"/>
  <c r="CR404" i="16" s="1"/>
  <c r="CX404" i="16" s="1"/>
  <c r="DE404" i="16" s="1"/>
  <c r="AV405" i="15"/>
  <c r="AU404" i="16" s="1"/>
  <c r="CD376" i="16"/>
  <c r="CR376" i="16" s="1"/>
  <c r="CX376" i="16" s="1"/>
  <c r="DE376" i="16" s="1"/>
  <c r="AV377" i="15"/>
  <c r="AU376" i="16" s="1"/>
  <c r="CD352" i="16"/>
  <c r="CR352" i="16" s="1"/>
  <c r="CX352" i="16" s="1"/>
  <c r="DF352" i="16" s="1"/>
  <c r="AV353" i="15"/>
  <c r="AU352" i="16" s="1"/>
  <c r="CD276" i="16"/>
  <c r="CR276" i="16" s="1"/>
  <c r="CX276" i="16" s="1"/>
  <c r="DF276" i="16" s="1"/>
  <c r="AV277" i="15"/>
  <c r="AU276" i="16" s="1"/>
  <c r="CD216" i="16"/>
  <c r="CR216" i="16" s="1"/>
  <c r="CX216" i="16" s="1"/>
  <c r="DF216" i="16" s="1"/>
  <c r="AV217" i="15"/>
  <c r="AU216" i="16" s="1"/>
  <c r="CD168" i="16"/>
  <c r="CR168" i="16" s="1"/>
  <c r="CX168" i="16" s="1"/>
  <c r="DF168" i="16" s="1"/>
  <c r="AV169" i="15"/>
  <c r="AU168" i="16" s="1"/>
  <c r="CD104" i="16"/>
  <c r="CR104" i="16" s="1"/>
  <c r="CX104" i="16" s="1"/>
  <c r="DE104" i="16" s="1"/>
  <c r="AV105" i="15"/>
  <c r="AU104" i="16" s="1"/>
  <c r="CD40" i="16"/>
  <c r="CR40" i="16" s="1"/>
  <c r="CX40" i="16" s="1"/>
  <c r="DE40" i="16" s="1"/>
  <c r="AV41" i="15"/>
  <c r="AU40" i="16" s="1"/>
  <c r="CD344" i="16"/>
  <c r="CR344" i="16" s="1"/>
  <c r="CX344" i="16" s="1"/>
  <c r="DE344" i="16" s="1"/>
  <c r="AV345" i="15"/>
  <c r="AU344" i="16" s="1"/>
  <c r="CD324" i="16"/>
  <c r="CR324" i="16" s="1"/>
  <c r="CX324" i="16" s="1"/>
  <c r="DE324" i="16" s="1"/>
  <c r="AV325" i="15"/>
  <c r="AU324" i="16" s="1"/>
  <c r="CD300" i="16"/>
  <c r="CR300" i="16" s="1"/>
  <c r="CX300" i="16" s="1"/>
  <c r="DF300" i="16" s="1"/>
  <c r="AV301" i="15"/>
  <c r="AU300" i="16" s="1"/>
  <c r="CD272" i="16"/>
  <c r="CR272" i="16" s="1"/>
  <c r="CX272" i="16" s="1"/>
  <c r="DE272" i="16" s="1"/>
  <c r="AV273" i="15"/>
  <c r="AU272" i="16" s="1"/>
  <c r="CD256" i="16"/>
  <c r="CR256" i="16" s="1"/>
  <c r="CX256" i="16" s="1"/>
  <c r="DF256" i="16" s="1"/>
  <c r="AV257" i="15"/>
  <c r="AU256" i="16" s="1"/>
  <c r="CD232" i="16"/>
  <c r="CR232" i="16" s="1"/>
  <c r="CX232" i="16" s="1"/>
  <c r="DE232" i="16" s="1"/>
  <c r="AV233" i="15"/>
  <c r="AU232" i="16" s="1"/>
  <c r="CD212" i="16"/>
  <c r="CR212" i="16" s="1"/>
  <c r="CX212" i="16" s="1"/>
  <c r="DE212" i="16" s="1"/>
  <c r="AV213" i="15"/>
  <c r="AU212" i="16" s="1"/>
  <c r="CD184" i="16"/>
  <c r="CR184" i="16" s="1"/>
  <c r="CX184" i="16" s="1"/>
  <c r="DF184" i="16" s="1"/>
  <c r="AV185" i="15"/>
  <c r="AU184" i="16" s="1"/>
  <c r="CD164" i="16"/>
  <c r="CR164" i="16" s="1"/>
  <c r="CX164" i="16" s="1"/>
  <c r="DF164" i="16" s="1"/>
  <c r="AV165" i="15"/>
  <c r="AU164" i="16" s="1"/>
  <c r="CD144" i="16"/>
  <c r="CR144" i="16" s="1"/>
  <c r="CX144" i="16" s="1"/>
  <c r="DF144" i="16" s="1"/>
  <c r="AV145" i="15"/>
  <c r="AU144" i="16" s="1"/>
  <c r="CD124" i="16"/>
  <c r="CR124" i="16" s="1"/>
  <c r="CX124" i="16" s="1"/>
  <c r="DE124" i="16" s="1"/>
  <c r="AV125" i="15"/>
  <c r="AU124" i="16" s="1"/>
  <c r="CD100" i="16"/>
  <c r="CR100" i="16" s="1"/>
  <c r="CX100" i="16" s="1"/>
  <c r="DF100" i="16" s="1"/>
  <c r="AV101" i="15"/>
  <c r="AU100" i="16" s="1"/>
  <c r="CD80" i="16"/>
  <c r="CR80" i="16" s="1"/>
  <c r="CX80" i="16" s="1"/>
  <c r="DE80" i="16" s="1"/>
  <c r="AV81" i="15"/>
  <c r="AU80" i="16" s="1"/>
  <c r="CD60" i="16"/>
  <c r="CR60" i="16" s="1"/>
  <c r="CX60" i="16" s="1"/>
  <c r="DF60" i="16" s="1"/>
  <c r="AV61" i="15"/>
  <c r="AU60" i="16" s="1"/>
  <c r="CD36" i="16"/>
  <c r="CR36" i="16" s="1"/>
  <c r="CX36" i="16" s="1"/>
  <c r="DE36" i="16" s="1"/>
  <c r="AV37" i="15"/>
  <c r="AU36" i="16" s="1"/>
  <c r="CD16" i="16"/>
  <c r="CR16" i="16" s="1"/>
  <c r="CX16" i="16" s="1"/>
  <c r="DE16" i="16" s="1"/>
  <c r="AV17" i="15"/>
  <c r="AU16" i="16" s="1"/>
  <c r="CD751" i="16"/>
  <c r="CR751" i="16" s="1"/>
  <c r="CX751" i="16" s="1"/>
  <c r="AV752" i="15"/>
  <c r="AU751" i="16" s="1"/>
  <c r="CD719" i="16"/>
  <c r="CR719" i="16" s="1"/>
  <c r="CX719" i="16" s="1"/>
  <c r="DE719" i="16" s="1"/>
  <c r="AV720" i="15"/>
  <c r="AU719" i="16" s="1"/>
  <c r="CD687" i="16"/>
  <c r="CR687" i="16" s="1"/>
  <c r="CX687" i="16" s="1"/>
  <c r="DE687" i="16" s="1"/>
  <c r="AV688" i="15"/>
  <c r="AU687" i="16" s="1"/>
  <c r="CD655" i="16"/>
  <c r="CR655" i="16" s="1"/>
  <c r="CX655" i="16" s="1"/>
  <c r="DE655" i="16" s="1"/>
  <c r="AV656" i="15"/>
  <c r="AU655" i="16" s="1"/>
  <c r="CD623" i="16"/>
  <c r="CR623" i="16" s="1"/>
  <c r="CX623" i="16" s="1"/>
  <c r="DF623" i="16" s="1"/>
  <c r="AV624" i="15"/>
  <c r="AU623" i="16" s="1"/>
  <c r="CD575" i="16"/>
  <c r="CR575" i="16" s="1"/>
  <c r="CX575" i="16" s="1"/>
  <c r="DF575" i="16" s="1"/>
  <c r="AV576" i="15"/>
  <c r="AU575" i="16" s="1"/>
  <c r="CD747" i="16"/>
  <c r="CR747" i="16" s="1"/>
  <c r="CX747" i="16" s="1"/>
  <c r="DE747" i="16" s="1"/>
  <c r="AV748" i="15"/>
  <c r="AU747" i="16" s="1"/>
  <c r="CD731" i="16"/>
  <c r="CR731" i="16" s="1"/>
  <c r="CX731" i="16" s="1"/>
  <c r="DF731" i="16" s="1"/>
  <c r="AV732" i="15"/>
  <c r="AU731" i="16" s="1"/>
  <c r="CD715" i="16"/>
  <c r="CR715" i="16" s="1"/>
  <c r="CX715" i="16" s="1"/>
  <c r="DE715" i="16" s="1"/>
  <c r="AV716" i="15"/>
  <c r="AU715" i="16" s="1"/>
  <c r="CD699" i="16"/>
  <c r="CR699" i="16" s="1"/>
  <c r="CX699" i="16" s="1"/>
  <c r="DF699" i="16" s="1"/>
  <c r="AV700" i="15"/>
  <c r="AU699" i="16" s="1"/>
  <c r="CD683" i="16"/>
  <c r="CR683" i="16" s="1"/>
  <c r="CX683" i="16" s="1"/>
  <c r="DF683" i="16" s="1"/>
  <c r="AV684" i="15"/>
  <c r="AU683" i="16" s="1"/>
  <c r="CD667" i="16"/>
  <c r="CR667" i="16" s="1"/>
  <c r="CX667" i="16" s="1"/>
  <c r="DF667" i="16" s="1"/>
  <c r="AV668" i="15"/>
  <c r="AU667" i="16" s="1"/>
  <c r="CD651" i="16"/>
  <c r="CR651" i="16" s="1"/>
  <c r="CX651" i="16" s="1"/>
  <c r="DE651" i="16" s="1"/>
  <c r="AV652" i="15"/>
  <c r="AU651" i="16" s="1"/>
  <c r="CD635" i="16"/>
  <c r="CR635" i="16" s="1"/>
  <c r="CX635" i="16" s="1"/>
  <c r="DF635" i="16" s="1"/>
  <c r="AV636" i="15"/>
  <c r="AU635" i="16" s="1"/>
  <c r="CD619" i="16"/>
  <c r="CR619" i="16" s="1"/>
  <c r="CX619" i="16" s="1"/>
  <c r="DF619" i="16" s="1"/>
  <c r="AV620" i="15"/>
  <c r="AU619" i="16" s="1"/>
  <c r="CD611" i="16"/>
  <c r="CR611" i="16" s="1"/>
  <c r="CX611" i="16" s="1"/>
  <c r="DF611" i="16" s="1"/>
  <c r="AV612" i="15"/>
  <c r="AU611" i="16" s="1"/>
  <c r="CD595" i="16"/>
  <c r="CR595" i="16" s="1"/>
  <c r="CX595" i="16" s="1"/>
  <c r="DF595" i="16" s="1"/>
  <c r="AV596" i="15"/>
  <c r="AU595" i="16" s="1"/>
  <c r="CD579" i="16"/>
  <c r="CR579" i="16" s="1"/>
  <c r="CX579" i="16" s="1"/>
  <c r="DE579" i="16" s="1"/>
  <c r="AV580" i="15"/>
  <c r="AU579" i="16" s="1"/>
  <c r="CD563" i="16"/>
  <c r="CR563" i="16" s="1"/>
  <c r="CX563" i="16" s="1"/>
  <c r="AV564" i="15"/>
  <c r="AU563" i="16" s="1"/>
  <c r="CD547" i="16"/>
  <c r="CR547" i="16" s="1"/>
  <c r="CX547" i="16" s="1"/>
  <c r="DF547" i="16" s="1"/>
  <c r="AV548" i="15"/>
  <c r="AU547" i="16" s="1"/>
  <c r="CD531" i="16"/>
  <c r="CR531" i="16" s="1"/>
  <c r="CX531" i="16" s="1"/>
  <c r="DF531" i="16" s="1"/>
  <c r="AV532" i="15"/>
  <c r="AU531" i="16" s="1"/>
  <c r="CD515" i="16"/>
  <c r="CR515" i="16" s="1"/>
  <c r="CX515" i="16" s="1"/>
  <c r="DE515" i="16" s="1"/>
  <c r="AV516" i="15"/>
  <c r="AU515" i="16" s="1"/>
  <c r="CD499" i="16"/>
  <c r="CR499" i="16" s="1"/>
  <c r="CX499" i="16" s="1"/>
  <c r="AV500" i="15"/>
  <c r="AU499" i="16" s="1"/>
  <c r="CD483" i="16"/>
  <c r="CR483" i="16" s="1"/>
  <c r="CX483" i="16" s="1"/>
  <c r="DE483" i="16" s="1"/>
  <c r="AV484" i="15"/>
  <c r="AU483" i="16" s="1"/>
  <c r="CD467" i="16"/>
  <c r="CR467" i="16" s="1"/>
  <c r="CX467" i="16" s="1"/>
  <c r="DE467" i="16" s="1"/>
  <c r="AV468" i="15"/>
  <c r="AU467" i="16" s="1"/>
  <c r="CD459" i="16"/>
  <c r="CR459" i="16" s="1"/>
  <c r="CX459" i="16" s="1"/>
  <c r="DE459" i="16" s="1"/>
  <c r="AV460" i="15"/>
  <c r="AU459" i="16" s="1"/>
  <c r="CD443" i="16"/>
  <c r="CR443" i="16" s="1"/>
  <c r="CX443" i="16" s="1"/>
  <c r="DE443" i="16" s="1"/>
  <c r="AV444" i="15"/>
  <c r="AU443" i="16" s="1"/>
  <c r="CD427" i="16"/>
  <c r="CR427" i="16" s="1"/>
  <c r="CX427" i="16" s="1"/>
  <c r="DE427" i="16" s="1"/>
  <c r="AV428" i="15"/>
  <c r="AU427" i="16" s="1"/>
  <c r="CD411" i="16"/>
  <c r="CR411" i="16" s="1"/>
  <c r="CX411" i="16" s="1"/>
  <c r="DE411" i="16" s="1"/>
  <c r="AV412" i="15"/>
  <c r="AU411" i="16" s="1"/>
  <c r="CD395" i="16"/>
  <c r="CR395" i="16" s="1"/>
  <c r="CX395" i="16" s="1"/>
  <c r="DE395" i="16" s="1"/>
  <c r="AV396" i="15"/>
  <c r="AU395" i="16" s="1"/>
  <c r="CD387" i="16"/>
  <c r="CR387" i="16" s="1"/>
  <c r="CX387" i="16" s="1"/>
  <c r="DE387" i="16" s="1"/>
  <c r="AV388" i="15"/>
  <c r="AU387" i="16" s="1"/>
  <c r="CD371" i="16"/>
  <c r="CR371" i="16" s="1"/>
  <c r="CX371" i="16" s="1"/>
  <c r="DE371" i="16" s="1"/>
  <c r="AV372" i="15"/>
  <c r="AU371" i="16" s="1"/>
  <c r="CD355" i="16"/>
  <c r="CR355" i="16" s="1"/>
  <c r="CX355" i="16" s="1"/>
  <c r="DE355" i="16" s="1"/>
  <c r="AV356" i="15"/>
  <c r="AU355" i="16" s="1"/>
  <c r="CD339" i="16"/>
  <c r="CR339" i="16" s="1"/>
  <c r="CX339" i="16" s="1"/>
  <c r="DE339" i="16" s="1"/>
  <c r="AV340" i="15"/>
  <c r="AU339" i="16" s="1"/>
  <c r="CD323" i="16"/>
  <c r="CR323" i="16" s="1"/>
  <c r="CX323" i="16" s="1"/>
  <c r="DE323" i="16" s="1"/>
  <c r="AV324" i="15"/>
  <c r="AU323" i="16" s="1"/>
  <c r="CD307" i="16"/>
  <c r="CR307" i="16" s="1"/>
  <c r="CX307" i="16" s="1"/>
  <c r="DE307" i="16" s="1"/>
  <c r="AV308" i="15"/>
  <c r="AU307" i="16" s="1"/>
  <c r="CD291" i="16"/>
  <c r="CR291" i="16" s="1"/>
  <c r="CX291" i="16" s="1"/>
  <c r="DE291" i="16" s="1"/>
  <c r="AV292" i="15"/>
  <c r="AU291" i="16" s="1"/>
  <c r="CD275" i="16"/>
  <c r="CR275" i="16" s="1"/>
  <c r="CX275" i="16" s="1"/>
  <c r="DE275" i="16" s="1"/>
  <c r="AV276" i="15"/>
  <c r="AU275" i="16" s="1"/>
  <c r="CD267" i="16"/>
  <c r="CR267" i="16" s="1"/>
  <c r="CX267" i="16" s="1"/>
  <c r="DE267" i="16" s="1"/>
  <c r="AV268" i="15"/>
  <c r="AU267" i="16" s="1"/>
  <c r="CD251" i="16"/>
  <c r="CR251" i="16" s="1"/>
  <c r="CX251" i="16" s="1"/>
  <c r="DF251" i="16" s="1"/>
  <c r="AV252" i="15"/>
  <c r="AU251" i="16" s="1"/>
  <c r="CD235" i="16"/>
  <c r="CR235" i="16" s="1"/>
  <c r="CX235" i="16" s="1"/>
  <c r="DE235" i="16" s="1"/>
  <c r="AV236" i="15"/>
  <c r="AU235" i="16" s="1"/>
  <c r="CD219" i="16"/>
  <c r="CR219" i="16" s="1"/>
  <c r="CX219" i="16" s="1"/>
  <c r="DF219" i="16" s="1"/>
  <c r="AV220" i="15"/>
  <c r="AU219" i="16" s="1"/>
  <c r="CD203" i="16"/>
  <c r="CR203" i="16" s="1"/>
  <c r="CX203" i="16" s="1"/>
  <c r="DE203" i="16" s="1"/>
  <c r="AV204" i="15"/>
  <c r="AU203" i="16" s="1"/>
  <c r="CD187" i="16"/>
  <c r="CR187" i="16" s="1"/>
  <c r="CX187" i="16" s="1"/>
  <c r="DF187" i="16" s="1"/>
  <c r="AV188" i="15"/>
  <c r="AU187" i="16" s="1"/>
  <c r="CD171" i="16"/>
  <c r="CR171" i="16" s="1"/>
  <c r="CX171" i="16" s="1"/>
  <c r="DE171" i="16" s="1"/>
  <c r="AV172" i="15"/>
  <c r="AU171" i="16" s="1"/>
  <c r="CD163" i="16"/>
  <c r="CR163" i="16" s="1"/>
  <c r="CX163" i="16" s="1"/>
  <c r="DE163" i="16" s="1"/>
  <c r="AV164" i="15"/>
  <c r="AU163" i="16" s="1"/>
  <c r="CD147" i="16"/>
  <c r="CR147" i="16" s="1"/>
  <c r="CX147" i="16" s="1"/>
  <c r="DE147" i="16" s="1"/>
  <c r="AV148" i="15"/>
  <c r="AU147" i="16" s="1"/>
  <c r="CD139" i="16"/>
  <c r="CR139" i="16" s="1"/>
  <c r="CX139" i="16" s="1"/>
  <c r="DF139" i="16" s="1"/>
  <c r="AV140" i="15"/>
  <c r="AU139" i="16" s="1"/>
  <c r="CD123" i="16"/>
  <c r="CR123" i="16" s="1"/>
  <c r="CX123" i="16" s="1"/>
  <c r="DE123" i="16" s="1"/>
  <c r="AV124" i="15"/>
  <c r="AU123" i="16" s="1"/>
  <c r="CD107" i="16"/>
  <c r="CR107" i="16" s="1"/>
  <c r="CX107" i="16" s="1"/>
  <c r="DF107" i="16" s="1"/>
  <c r="AV108" i="15"/>
  <c r="AU107" i="16" s="1"/>
  <c r="CD91" i="16"/>
  <c r="CR91" i="16" s="1"/>
  <c r="CX91" i="16" s="1"/>
  <c r="DF91" i="16" s="1"/>
  <c r="AV92" i="15"/>
  <c r="AU91" i="16" s="1"/>
  <c r="CD75" i="16"/>
  <c r="CR75" i="16" s="1"/>
  <c r="CX75" i="16" s="1"/>
  <c r="DF75" i="16" s="1"/>
  <c r="AV76" i="15"/>
  <c r="AU75" i="16" s="1"/>
  <c r="CD67" i="16"/>
  <c r="CR67" i="16" s="1"/>
  <c r="CX67" i="16" s="1"/>
  <c r="DE67" i="16" s="1"/>
  <c r="AV68" i="15"/>
  <c r="AU67" i="16" s="1"/>
  <c r="CD51" i="16"/>
  <c r="CR51" i="16" s="1"/>
  <c r="CX51" i="16" s="1"/>
  <c r="DE51" i="16" s="1"/>
  <c r="AV52" i="15"/>
  <c r="AU51" i="16" s="1"/>
  <c r="CD35" i="16"/>
  <c r="CR35" i="16" s="1"/>
  <c r="CX35" i="16" s="1"/>
  <c r="DE35" i="16" s="1"/>
  <c r="AV36" i="15"/>
  <c r="AU35" i="16" s="1"/>
  <c r="CD19" i="16"/>
  <c r="CR19" i="16" s="1"/>
  <c r="CX19" i="16" s="1"/>
  <c r="DF19" i="16" s="1"/>
  <c r="AV20" i="15"/>
  <c r="AU19" i="16" s="1"/>
  <c r="CD102" i="16"/>
  <c r="CR102" i="16" s="1"/>
  <c r="CX102" i="16" s="1"/>
  <c r="DF102" i="16" s="1"/>
  <c r="AV103" i="15"/>
  <c r="AU102" i="16" s="1"/>
  <c r="CD70" i="16"/>
  <c r="CR70" i="16" s="1"/>
  <c r="CX70" i="16" s="1"/>
  <c r="DF70" i="16" s="1"/>
  <c r="AV71" i="15"/>
  <c r="AU70" i="16" s="1"/>
  <c r="CD38" i="16"/>
  <c r="CR38" i="16" s="1"/>
  <c r="CX38" i="16" s="1"/>
  <c r="AV39" i="15"/>
  <c r="AU38" i="16" s="1"/>
  <c r="CD7" i="16"/>
  <c r="AV8" i="15"/>
  <c r="AU7" i="16" s="1"/>
  <c r="CD209" i="16"/>
  <c r="CR209" i="16" s="1"/>
  <c r="CX209" i="16" s="1"/>
  <c r="DF209" i="16" s="1"/>
  <c r="AV210" i="15"/>
  <c r="AU209" i="16" s="1"/>
  <c r="CD173" i="16"/>
  <c r="CR173" i="16" s="1"/>
  <c r="CX173" i="16" s="1"/>
  <c r="DF173" i="16" s="1"/>
  <c r="AV174" i="15"/>
  <c r="AU173" i="16" s="1"/>
  <c r="CD129" i="16"/>
  <c r="CR129" i="16" s="1"/>
  <c r="CX129" i="16" s="1"/>
  <c r="AV130" i="15"/>
  <c r="AU129" i="16" s="1"/>
  <c r="CD93" i="16"/>
  <c r="CR93" i="16" s="1"/>
  <c r="CX93" i="16" s="1"/>
  <c r="DE93" i="16" s="1"/>
  <c r="AV94" i="15"/>
  <c r="AU93" i="16" s="1"/>
  <c r="CD57" i="16"/>
  <c r="CR57" i="16" s="1"/>
  <c r="CX57" i="16" s="1"/>
  <c r="DE57" i="16" s="1"/>
  <c r="AV58" i="15"/>
  <c r="AU57" i="16" s="1"/>
  <c r="CD17" i="16"/>
  <c r="CR17" i="16" s="1"/>
  <c r="CX17" i="16" s="1"/>
  <c r="DE17" i="16" s="1"/>
  <c r="AV18" i="15"/>
  <c r="AU17" i="16" s="1"/>
  <c r="CD684" i="16"/>
  <c r="CR684" i="16" s="1"/>
  <c r="CX684" i="16" s="1"/>
  <c r="AV685" i="15"/>
  <c r="AU684" i="16" s="1"/>
  <c r="CD640" i="16"/>
  <c r="CR640" i="16" s="1"/>
  <c r="CX640" i="16" s="1"/>
  <c r="DF640" i="16" s="1"/>
  <c r="AV641" i="15"/>
  <c r="AU640" i="16" s="1"/>
  <c r="CD420" i="16"/>
  <c r="CR420" i="16" s="1"/>
  <c r="CX420" i="16" s="1"/>
  <c r="DF420" i="16" s="1"/>
  <c r="AV421" i="15"/>
  <c r="AU420" i="16" s="1"/>
  <c r="E12" i="17"/>
  <c r="K12" i="17"/>
  <c r="DE735" i="16"/>
  <c r="DE671" i="16"/>
  <c r="DE631" i="16"/>
  <c r="DF599" i="16"/>
  <c r="DE599" i="16"/>
  <c r="DF591" i="16"/>
  <c r="DF543" i="16"/>
  <c r="DF519" i="16"/>
  <c r="DE519" i="16"/>
  <c r="DE503" i="16"/>
  <c r="DF487" i="16"/>
  <c r="DE487" i="16"/>
  <c r="DF455" i="16"/>
  <c r="DF439" i="16"/>
  <c r="DF423" i="16"/>
  <c r="DE183" i="16"/>
  <c r="DF55" i="16"/>
  <c r="DE47" i="16"/>
  <c r="DF47" i="16"/>
  <c r="DF31" i="16"/>
  <c r="DE31" i="16"/>
  <c r="DE29" i="16"/>
  <c r="DE696" i="16"/>
  <c r="DF696" i="16"/>
  <c r="DE484" i="16"/>
  <c r="DE408" i="16"/>
  <c r="DF408" i="16"/>
  <c r="DE368" i="16"/>
  <c r="DF368" i="16"/>
  <c r="DE328" i="16"/>
  <c r="DF328" i="16"/>
  <c r="DF288" i="16"/>
  <c r="DE288" i="16"/>
  <c r="DE244" i="16"/>
  <c r="DF244" i="16"/>
  <c r="DF204" i="16"/>
  <c r="DE204" i="16"/>
  <c r="DF156" i="16"/>
  <c r="DE156" i="16"/>
  <c r="DE112" i="16"/>
  <c r="DF112" i="16"/>
  <c r="DF68" i="16"/>
  <c r="DE68" i="16"/>
  <c r="DE28" i="16"/>
  <c r="DF28" i="16"/>
  <c r="DE750" i="16"/>
  <c r="DF734" i="16"/>
  <c r="DE734" i="16"/>
  <c r="DF718" i="16"/>
  <c r="DF702" i="16"/>
  <c r="DE702" i="16"/>
  <c r="DE686" i="16"/>
  <c r="DE662" i="16"/>
  <c r="DE646" i="16"/>
  <c r="DF630" i="16"/>
  <c r="DE630" i="16"/>
  <c r="DE614" i="16"/>
  <c r="DE598" i="16"/>
  <c r="DF598" i="16"/>
  <c r="DE590" i="16"/>
  <c r="DF590" i="16"/>
  <c r="DF574" i="16"/>
  <c r="DE574" i="16"/>
  <c r="DE558" i="16"/>
  <c r="DF558" i="16"/>
  <c r="DE534" i="16"/>
  <c r="DF534" i="16"/>
  <c r="DE518" i="16"/>
  <c r="DE502" i="16"/>
  <c r="DF502" i="16"/>
  <c r="DE486" i="16"/>
  <c r="DE470" i="16"/>
  <c r="DF470" i="16"/>
  <c r="DE454" i="16"/>
  <c r="DF446" i="16"/>
  <c r="DE446" i="16"/>
  <c r="DF430" i="16"/>
  <c r="DE430" i="16"/>
  <c r="DF414" i="16"/>
  <c r="DE414" i="16"/>
  <c r="DE398" i="16"/>
  <c r="DF398" i="16"/>
  <c r="DE374" i="16"/>
  <c r="DF374" i="16"/>
  <c r="DE358" i="16"/>
  <c r="DF342" i="16"/>
  <c r="DE342" i="16"/>
  <c r="DE326" i="16"/>
  <c r="DF310" i="16"/>
  <c r="DE310" i="16"/>
  <c r="DE294" i="16"/>
  <c r="DF278" i="16"/>
  <c r="DE278" i="16"/>
  <c r="DE262" i="16"/>
  <c r="DF246" i="16"/>
  <c r="DE246" i="16"/>
  <c r="DE230" i="16"/>
  <c r="DE214" i="16"/>
  <c r="DF214" i="16"/>
  <c r="DE198" i="16"/>
  <c r="DE182" i="16"/>
  <c r="DF182" i="16"/>
  <c r="DE166" i="16"/>
  <c r="DF150" i="16"/>
  <c r="DE150" i="16"/>
  <c r="DE134" i="16"/>
  <c r="DE118" i="16"/>
  <c r="DF118" i="16"/>
  <c r="DE90" i="16"/>
  <c r="DE58" i="16"/>
  <c r="DF58" i="16"/>
  <c r="DE26" i="16"/>
  <c r="DE213" i="16"/>
  <c r="DF213" i="16"/>
  <c r="DF169" i="16"/>
  <c r="DF133" i="16"/>
  <c r="DE133" i="16"/>
  <c r="DF117" i="16"/>
  <c r="DE117" i="16"/>
  <c r="DE77" i="16"/>
  <c r="DF77" i="16"/>
  <c r="DE41" i="16"/>
  <c r="DF41" i="16"/>
  <c r="DE700" i="16"/>
  <c r="DF700" i="16"/>
  <c r="DF644" i="16"/>
  <c r="DE600" i="16"/>
  <c r="DF600" i="16"/>
  <c r="DE556" i="16"/>
  <c r="DF504" i="16"/>
  <c r="DE504" i="16"/>
  <c r="DE456" i="16"/>
  <c r="DE412" i="16"/>
  <c r="DF412" i="16"/>
  <c r="DE360" i="16"/>
  <c r="DE252" i="16"/>
  <c r="DF252" i="16"/>
  <c r="DE140" i="16"/>
  <c r="DE12" i="16"/>
  <c r="DF12" i="16"/>
  <c r="DE749" i="16"/>
  <c r="DE733" i="16"/>
  <c r="DF733" i="16"/>
  <c r="DF717" i="16"/>
  <c r="DF709" i="16"/>
  <c r="DE709" i="16"/>
  <c r="DE685" i="16"/>
  <c r="DE677" i="16"/>
  <c r="DF677" i="16"/>
  <c r="DF653" i="16"/>
  <c r="DF637" i="16"/>
  <c r="DE621" i="16"/>
  <c r="DE605" i="16"/>
  <c r="DF605" i="16"/>
  <c r="DE573" i="16"/>
  <c r="DF573" i="16"/>
  <c r="DE557" i="16"/>
  <c r="DF541" i="16"/>
  <c r="DE525" i="16"/>
  <c r="DE509" i="16"/>
  <c r="DE493" i="16"/>
  <c r="DF485" i="16"/>
  <c r="DE477" i="16"/>
  <c r="DF461" i="16"/>
  <c r="DE461" i="16"/>
  <c r="DE453" i="16"/>
  <c r="DE437" i="16"/>
  <c r="DF421" i="16"/>
  <c r="DE413" i="16"/>
  <c r="DF405" i="16"/>
  <c r="DE389" i="16"/>
  <c r="DF389" i="16"/>
  <c r="DF373" i="16"/>
  <c r="DE365" i="16"/>
  <c r="DE357" i="16"/>
  <c r="DE341" i="16"/>
  <c r="DF341" i="16"/>
  <c r="DE325" i="16"/>
  <c r="DE317" i="16"/>
  <c r="DF309" i="16"/>
  <c r="DE301" i="16"/>
  <c r="DF285" i="16"/>
  <c r="DE277" i="16"/>
  <c r="DF277" i="16"/>
  <c r="DE261" i="16"/>
  <c r="DE253" i="16"/>
  <c r="DF245" i="16"/>
  <c r="DE229" i="16"/>
  <c r="DE205" i="16"/>
  <c r="DF165" i="16"/>
  <c r="DE53" i="16"/>
  <c r="DF53" i="16"/>
  <c r="DF752" i="16"/>
  <c r="DF736" i="16"/>
  <c r="DE728" i="16"/>
  <c r="DE720" i="16"/>
  <c r="DF712" i="16"/>
  <c r="DF688" i="16"/>
  <c r="DE688" i="16"/>
  <c r="DF632" i="16"/>
  <c r="DF608" i="16"/>
  <c r="DE584" i="16"/>
  <c r="DF536" i="16"/>
  <c r="DE488" i="16"/>
  <c r="DF460" i="16"/>
  <c r="DE416" i="16"/>
  <c r="DE364" i="16"/>
  <c r="DE312" i="16"/>
  <c r="DF192" i="16"/>
  <c r="DF136" i="16"/>
  <c r="DF72" i="16"/>
  <c r="DF304" i="16"/>
  <c r="DF292" i="16"/>
  <c r="DF248" i="16"/>
  <c r="DF228" i="16"/>
  <c r="DE176" i="16"/>
  <c r="DE152" i="16"/>
  <c r="DF116" i="16"/>
  <c r="DE64" i="16"/>
  <c r="DF64" i="16"/>
  <c r="DE743" i="16"/>
  <c r="DE703" i="16"/>
  <c r="DE607" i="16"/>
  <c r="DE583" i="16"/>
  <c r="DF583" i="16"/>
  <c r="DE567" i="16"/>
  <c r="DE551" i="16"/>
  <c r="DF551" i="16"/>
  <c r="DE535" i="16"/>
  <c r="DF535" i="16"/>
  <c r="DF511" i="16"/>
  <c r="DE479" i="16"/>
  <c r="DF479" i="16"/>
  <c r="DE463" i="16"/>
  <c r="DF463" i="16"/>
  <c r="DE447" i="16"/>
  <c r="DF447" i="16"/>
  <c r="DE431" i="16"/>
  <c r="DF431" i="16"/>
  <c r="DE415" i="16"/>
  <c r="DF415" i="16"/>
  <c r="DE399" i="16"/>
  <c r="DF399" i="16"/>
  <c r="DF383" i="16"/>
  <c r="DE383" i="16"/>
  <c r="DF367" i="16"/>
  <c r="DE367" i="16"/>
  <c r="DE351" i="16"/>
  <c r="DF351" i="16"/>
  <c r="DF335" i="16"/>
  <c r="DE335" i="16"/>
  <c r="DE319" i="16"/>
  <c r="DF319" i="16"/>
  <c r="DF303" i="16"/>
  <c r="DE303" i="16"/>
  <c r="DE287" i="16"/>
  <c r="DF287" i="16"/>
  <c r="DF271" i="16"/>
  <c r="DE271" i="16"/>
  <c r="DE255" i="16"/>
  <c r="DF255" i="16"/>
  <c r="DF239" i="16"/>
  <c r="DE239" i="16"/>
  <c r="DF223" i="16"/>
  <c r="DE223" i="16"/>
  <c r="DF207" i="16"/>
  <c r="DE207" i="16"/>
  <c r="DF191" i="16"/>
  <c r="DE191" i="16"/>
  <c r="DE175" i="16"/>
  <c r="DF175" i="16"/>
  <c r="DE159" i="16"/>
  <c r="DF159" i="16"/>
  <c r="DE143" i="16"/>
  <c r="DF143" i="16"/>
  <c r="DE127" i="16"/>
  <c r="DF127" i="16"/>
  <c r="DF111" i="16"/>
  <c r="DE111" i="16"/>
  <c r="DE95" i="16"/>
  <c r="DF95" i="16"/>
  <c r="DF79" i="16"/>
  <c r="DE79" i="16"/>
  <c r="DF63" i="16"/>
  <c r="DE63" i="16"/>
  <c r="DF23" i="16"/>
  <c r="DE110" i="16"/>
  <c r="DF110" i="16"/>
  <c r="DE78" i="16"/>
  <c r="DF78" i="16"/>
  <c r="DE46" i="16"/>
  <c r="DF46" i="16"/>
  <c r="DF14" i="16"/>
  <c r="DE14" i="16"/>
  <c r="DE201" i="16"/>
  <c r="DF201" i="16"/>
  <c r="DF161" i="16"/>
  <c r="DE161" i="16"/>
  <c r="DE121" i="16"/>
  <c r="DF121" i="16"/>
  <c r="DF85" i="16"/>
  <c r="DE85" i="16"/>
  <c r="DE45" i="16"/>
  <c r="DF45" i="16"/>
  <c r="DF9" i="16"/>
  <c r="DE9" i="16"/>
  <c r="DE672" i="16"/>
  <c r="DE652" i="16"/>
  <c r="DF652" i="16"/>
  <c r="DF604" i="16"/>
  <c r="DE604" i="16"/>
  <c r="DE552" i="16"/>
  <c r="DF552" i="16"/>
  <c r="DE508" i="16"/>
  <c r="DF508" i="16"/>
  <c r="DE464" i="16"/>
  <c r="DF464" i="16"/>
  <c r="DF384" i="16"/>
  <c r="DF308" i="16"/>
  <c r="DF268" i="16"/>
  <c r="DE132" i="16"/>
  <c r="DF132" i="16"/>
  <c r="DF758" i="16"/>
  <c r="DE758" i="16"/>
  <c r="DE742" i="16"/>
  <c r="DF742" i="16"/>
  <c r="DE726" i="16"/>
  <c r="DF726" i="16"/>
  <c r="DE710" i="16"/>
  <c r="DF710" i="16"/>
  <c r="DF694" i="16"/>
  <c r="DE694" i="16"/>
  <c r="DE678" i="16"/>
  <c r="DF678" i="16"/>
  <c r="DF670" i="16"/>
  <c r="DE670" i="16"/>
  <c r="DE654" i="16"/>
  <c r="DF654" i="16"/>
  <c r="DF638" i="16"/>
  <c r="DE638" i="16"/>
  <c r="DF622" i="16"/>
  <c r="DE622" i="16"/>
  <c r="DF606" i="16"/>
  <c r="DE606" i="16"/>
  <c r="DE582" i="16"/>
  <c r="DF582" i="16"/>
  <c r="DF566" i="16"/>
  <c r="DE566" i="16"/>
  <c r="DF550" i="16"/>
  <c r="DE550" i="16"/>
  <c r="DF542" i="16"/>
  <c r="DE542" i="16"/>
  <c r="DF526" i="16"/>
  <c r="DE526" i="16"/>
  <c r="DF510" i="16"/>
  <c r="DE510" i="16"/>
  <c r="DF494" i="16"/>
  <c r="DE494" i="16"/>
  <c r="DF478" i="16"/>
  <c r="DE478" i="16"/>
  <c r="DF462" i="16"/>
  <c r="DE462" i="16"/>
  <c r="DE438" i="16"/>
  <c r="DF438" i="16"/>
  <c r="DE422" i="16"/>
  <c r="DF422" i="16"/>
  <c r="DE406" i="16"/>
  <c r="DF406" i="16"/>
  <c r="DE390" i="16"/>
  <c r="DF390" i="16"/>
  <c r="DE382" i="16"/>
  <c r="DF382" i="16"/>
  <c r="DE366" i="16"/>
  <c r="DF366" i="16"/>
  <c r="DE350" i="16"/>
  <c r="DF350" i="16"/>
  <c r="DE334" i="16"/>
  <c r="DF334" i="16"/>
  <c r="DE318" i="16"/>
  <c r="DF318" i="16"/>
  <c r="DE302" i="16"/>
  <c r="DF302" i="16"/>
  <c r="DE286" i="16"/>
  <c r="DF286" i="16"/>
  <c r="DE270" i="16"/>
  <c r="DF270" i="16"/>
  <c r="DE254" i="16"/>
  <c r="DF254" i="16"/>
  <c r="DF238" i="16"/>
  <c r="DE238" i="16"/>
  <c r="DE222" i="16"/>
  <c r="DF222" i="16"/>
  <c r="DE206" i="16"/>
  <c r="DF206" i="16"/>
  <c r="DE190" i="16"/>
  <c r="DF190" i="16"/>
  <c r="DE174" i="16"/>
  <c r="DF174" i="16"/>
  <c r="DE158" i="16"/>
  <c r="DF158" i="16"/>
  <c r="DE142" i="16"/>
  <c r="DF142" i="16"/>
  <c r="DF126" i="16"/>
  <c r="DE126" i="16"/>
  <c r="DE106" i="16"/>
  <c r="DF106" i="16"/>
  <c r="DF74" i="16"/>
  <c r="DE74" i="16"/>
  <c r="DE42" i="16"/>
  <c r="DF42" i="16"/>
  <c r="DF10" i="16"/>
  <c r="DE10" i="16"/>
  <c r="DE193" i="16"/>
  <c r="DF193" i="16"/>
  <c r="DF149" i="16"/>
  <c r="DE149" i="16"/>
  <c r="DE97" i="16"/>
  <c r="DF97" i="16"/>
  <c r="DE61" i="16"/>
  <c r="DF61" i="16"/>
  <c r="DF21" i="16"/>
  <c r="DE21" i="16"/>
  <c r="CR6" i="16"/>
  <c r="DF668" i="16"/>
  <c r="DE668" i="16"/>
  <c r="DF624" i="16"/>
  <c r="DE624" i="16"/>
  <c r="DF576" i="16"/>
  <c r="DE576" i="16"/>
  <c r="DE528" i="16"/>
  <c r="DF528" i="16"/>
  <c r="DE480" i="16"/>
  <c r="DF480" i="16"/>
  <c r="DF440" i="16"/>
  <c r="DE440" i="16"/>
  <c r="DE388" i="16"/>
  <c r="DF388" i="16"/>
  <c r="DE316" i="16"/>
  <c r="DF316" i="16"/>
  <c r="DE196" i="16"/>
  <c r="DF196" i="16"/>
  <c r="DF76" i="16"/>
  <c r="DE76" i="16"/>
  <c r="DF757" i="16"/>
  <c r="DE757" i="16"/>
  <c r="DE741" i="16"/>
  <c r="DF741" i="16"/>
  <c r="DF725" i="16"/>
  <c r="DE725" i="16"/>
  <c r="DF701" i="16"/>
  <c r="DE701" i="16"/>
  <c r="DF693" i="16"/>
  <c r="DE693" i="16"/>
  <c r="DE669" i="16"/>
  <c r="DF669" i="16"/>
  <c r="DF661" i="16"/>
  <c r="DE661" i="16"/>
  <c r="DF645" i="16"/>
  <c r="DE645" i="16"/>
  <c r="DF629" i="16"/>
  <c r="DE629" i="16"/>
  <c r="DE613" i="16"/>
  <c r="DF613" i="16"/>
  <c r="DF597" i="16"/>
  <c r="DE597" i="16"/>
  <c r="DF581" i="16"/>
  <c r="DE581" i="16"/>
  <c r="DE565" i="16"/>
  <c r="DF565" i="16"/>
  <c r="DF549" i="16"/>
  <c r="DE549" i="16"/>
  <c r="DF533" i="16"/>
  <c r="DE533" i="16"/>
  <c r="DF517" i="16"/>
  <c r="DE517" i="16"/>
  <c r="DE429" i="16"/>
  <c r="DF429" i="16"/>
  <c r="DF739" i="16"/>
  <c r="DE739" i="16"/>
  <c r="DE707" i="16"/>
  <c r="DF691" i="16"/>
  <c r="DF675" i="16"/>
  <c r="DE451" i="16"/>
  <c r="DE259" i="16"/>
  <c r="DE260" i="16"/>
  <c r="DF562" i="16"/>
  <c r="DE242" i="16"/>
  <c r="DE689" i="16"/>
  <c r="DE759" i="16"/>
  <c r="DE727" i="16"/>
  <c r="DF727" i="16"/>
  <c r="DE695" i="16"/>
  <c r="DF695" i="16"/>
  <c r="DF663" i="16"/>
  <c r="DE663" i="16"/>
  <c r="DE587" i="16"/>
  <c r="DE571" i="16"/>
  <c r="DF539" i="16"/>
  <c r="DF523" i="16"/>
  <c r="DE491" i="16"/>
  <c r="DF491" i="16"/>
  <c r="DF347" i="16"/>
  <c r="DE347" i="16"/>
  <c r="DF331" i="16"/>
  <c r="DF283" i="16"/>
  <c r="DF131" i="16"/>
  <c r="DF54" i="16"/>
  <c r="DE616" i="16"/>
  <c r="DF320" i="16"/>
  <c r="DE280" i="16"/>
  <c r="DF746" i="16"/>
  <c r="DE714" i="16"/>
  <c r="DE666" i="16"/>
  <c r="DF538" i="16"/>
  <c r="DF522" i="16"/>
  <c r="DE378" i="16"/>
  <c r="DE314" i="16"/>
  <c r="DE202" i="16"/>
  <c r="DE186" i="16"/>
  <c r="DE125" i="16"/>
  <c r="DF540" i="16"/>
  <c r="DE348" i="16"/>
  <c r="AI824" i="16"/>
  <c r="AI819" i="16"/>
  <c r="AU826" i="15"/>
  <c r="BS826" i="15"/>
  <c r="BS827" i="15" s="1"/>
  <c r="AJ827" i="15"/>
  <c r="AU820" i="15"/>
  <c r="AT827" i="16" s="1"/>
  <c r="AT743" i="16"/>
  <c r="BH743" i="16"/>
  <c r="BN743" i="16" s="1"/>
  <c r="AT719" i="16"/>
  <c r="BH719" i="16"/>
  <c r="BN719" i="16" s="1"/>
  <c r="AT695" i="16"/>
  <c r="BH695" i="16"/>
  <c r="BN695" i="16" s="1"/>
  <c r="BH671" i="16"/>
  <c r="BN671" i="16" s="1"/>
  <c r="AT671" i="16"/>
  <c r="AT647" i="16"/>
  <c r="BH647" i="16"/>
  <c r="BN647" i="16" s="1"/>
  <c r="AT623" i="16"/>
  <c r="BH623" i="16"/>
  <c r="BN623" i="16" s="1"/>
  <c r="BH591" i="16"/>
  <c r="BN591" i="16" s="1"/>
  <c r="AT591" i="16"/>
  <c r="AX591" i="16" s="1"/>
  <c r="BF591" i="16" s="1"/>
  <c r="BG591" i="16" s="1"/>
  <c r="AT567" i="16"/>
  <c r="BH567" i="16"/>
  <c r="BN567" i="16" s="1"/>
  <c r="BH543" i="16"/>
  <c r="BN543" i="16" s="1"/>
  <c r="AT543" i="16"/>
  <c r="AX543" i="16" s="1"/>
  <c r="BF543" i="16" s="1"/>
  <c r="BG543" i="16" s="1"/>
  <c r="BH519" i="16"/>
  <c r="BN519" i="16" s="1"/>
  <c r="AT519" i="16"/>
  <c r="AX519" i="16" s="1"/>
  <c r="BF519" i="16" s="1"/>
  <c r="BG519" i="16" s="1"/>
  <c r="BH503" i="16"/>
  <c r="BN503" i="16" s="1"/>
  <c r="AT503" i="16"/>
  <c r="AT479" i="16"/>
  <c r="BH479" i="16"/>
  <c r="BN479" i="16" s="1"/>
  <c r="BH455" i="16"/>
  <c r="BN455" i="16" s="1"/>
  <c r="AT455" i="16"/>
  <c r="AT431" i="16"/>
  <c r="AX431" i="16" s="1"/>
  <c r="BF431" i="16" s="1"/>
  <c r="BG431" i="16" s="1"/>
  <c r="BH431" i="16"/>
  <c r="BN431" i="16" s="1"/>
  <c r="AT391" i="16"/>
  <c r="BH391" i="16"/>
  <c r="BN391" i="16" s="1"/>
  <c r="AT367" i="16"/>
  <c r="AX367" i="16" s="1"/>
  <c r="BF367" i="16" s="1"/>
  <c r="BG367" i="16" s="1"/>
  <c r="BH367" i="16"/>
  <c r="BN367" i="16" s="1"/>
  <c r="BH335" i="16"/>
  <c r="BN335" i="16" s="1"/>
  <c r="AT335" i="16"/>
  <c r="AX335" i="16" s="1"/>
  <c r="BF335" i="16" s="1"/>
  <c r="BG335" i="16" s="1"/>
  <c r="AT295" i="16"/>
  <c r="BH295" i="16"/>
  <c r="BN295" i="16" s="1"/>
  <c r="BH255" i="16"/>
  <c r="BN255" i="16" s="1"/>
  <c r="AT255" i="16"/>
  <c r="AT231" i="16"/>
  <c r="BH231" i="16"/>
  <c r="BN231" i="16" s="1"/>
  <c r="BH215" i="16"/>
  <c r="BN215" i="16" s="1"/>
  <c r="AT215" i="16"/>
  <c r="AX215" i="16" s="1"/>
  <c r="BF215" i="16" s="1"/>
  <c r="BG215" i="16" s="1"/>
  <c r="BH199" i="16"/>
  <c r="BN199" i="16" s="1"/>
  <c r="AT199" i="16"/>
  <c r="BH191" i="16"/>
  <c r="BN191" i="16" s="1"/>
  <c r="AT191" i="16"/>
  <c r="BH175" i="16"/>
  <c r="BN175" i="16" s="1"/>
  <c r="AT175" i="16"/>
  <c r="AX175" i="16" s="1"/>
  <c r="BF175" i="16" s="1"/>
  <c r="BG175" i="16" s="1"/>
  <c r="AT167" i="16"/>
  <c r="BH167" i="16"/>
  <c r="BN167" i="16" s="1"/>
  <c r="AT159" i="16"/>
  <c r="BH159" i="16"/>
  <c r="BN159" i="16" s="1"/>
  <c r="AT151" i="16"/>
  <c r="AX151" i="16" s="1"/>
  <c r="BF151" i="16" s="1"/>
  <c r="BG151" i="16" s="1"/>
  <c r="BH151" i="16"/>
  <c r="BN151" i="16" s="1"/>
  <c r="BH143" i="16"/>
  <c r="BN143" i="16" s="1"/>
  <c r="AT143" i="16"/>
  <c r="AX143" i="16" s="1"/>
  <c r="BF143" i="16" s="1"/>
  <c r="BG143" i="16" s="1"/>
  <c r="BH135" i="16"/>
  <c r="BN135" i="16" s="1"/>
  <c r="AT135" i="16"/>
  <c r="BH127" i="16"/>
  <c r="BN127" i="16" s="1"/>
  <c r="AT127" i="16"/>
  <c r="AT119" i="16"/>
  <c r="AX119" i="16" s="1"/>
  <c r="BF119" i="16" s="1"/>
  <c r="BG119" i="16" s="1"/>
  <c r="BH119" i="16"/>
  <c r="BN119" i="16" s="1"/>
  <c r="BH111" i="16"/>
  <c r="BN111" i="16" s="1"/>
  <c r="AT111" i="16"/>
  <c r="AX111" i="16" s="1"/>
  <c r="BF111" i="16" s="1"/>
  <c r="BG111" i="16" s="1"/>
  <c r="BH103" i="16"/>
  <c r="BN103" i="16" s="1"/>
  <c r="AT103" i="16"/>
  <c r="BH95" i="16"/>
  <c r="BN95" i="16" s="1"/>
  <c r="AT95" i="16"/>
  <c r="AT87" i="16"/>
  <c r="AX87" i="16" s="1"/>
  <c r="BF87" i="16" s="1"/>
  <c r="BG87" i="16" s="1"/>
  <c r="BH87" i="16"/>
  <c r="BN87" i="16" s="1"/>
  <c r="BH71" i="16"/>
  <c r="BN71" i="16" s="1"/>
  <c r="AT71" i="16"/>
  <c r="BH55" i="16"/>
  <c r="BN55" i="16" s="1"/>
  <c r="AT55" i="16"/>
  <c r="AX55" i="16" s="1"/>
  <c r="BF55" i="16" s="1"/>
  <c r="BG55" i="16" s="1"/>
  <c r="BH47" i="16"/>
  <c r="BN47" i="16" s="1"/>
  <c r="AT47" i="16"/>
  <c r="AX47" i="16" s="1"/>
  <c r="BF47" i="16" s="1"/>
  <c r="BG47" i="16" s="1"/>
  <c r="AT39" i="16"/>
  <c r="BH39" i="16"/>
  <c r="BN39" i="16" s="1"/>
  <c r="AT31" i="16"/>
  <c r="BH31" i="16"/>
  <c r="BN31" i="16" s="1"/>
  <c r="BH23" i="16"/>
  <c r="BN23" i="16" s="1"/>
  <c r="AT23" i="16"/>
  <c r="AX23" i="16" s="1"/>
  <c r="BF23" i="16" s="1"/>
  <c r="BG23" i="16" s="1"/>
  <c r="BH15" i="16"/>
  <c r="BN15" i="16" s="1"/>
  <c r="AT15" i="16"/>
  <c r="BH110" i="16"/>
  <c r="BN110" i="16" s="1"/>
  <c r="AT110" i="16"/>
  <c r="AX110" i="16" s="1"/>
  <c r="BF110" i="16" s="1"/>
  <c r="BG110" i="16" s="1"/>
  <c r="BH94" i="16"/>
  <c r="BN94" i="16" s="1"/>
  <c r="AT94" i="16"/>
  <c r="AX94" i="16" s="1"/>
  <c r="BF94" i="16" s="1"/>
  <c r="BG94" i="16" s="1"/>
  <c r="AT78" i="16"/>
  <c r="BH78" i="16"/>
  <c r="BN78" i="16" s="1"/>
  <c r="BH62" i="16"/>
  <c r="BN62" i="16" s="1"/>
  <c r="AT62" i="16"/>
  <c r="BH46" i="16"/>
  <c r="BN46" i="16" s="1"/>
  <c r="AT46" i="16"/>
  <c r="AX46" i="16" s="1"/>
  <c r="BF46" i="16" s="1"/>
  <c r="BG46" i="16" s="1"/>
  <c r="BH30" i="16"/>
  <c r="BN30" i="16" s="1"/>
  <c r="AT30" i="16"/>
  <c r="AX30" i="16" s="1"/>
  <c r="BF30" i="16" s="1"/>
  <c r="BG30" i="16" s="1"/>
  <c r="BH14" i="16"/>
  <c r="BN14" i="16" s="1"/>
  <c r="AT14" i="16"/>
  <c r="AT221" i="16"/>
  <c r="BH221" i="16"/>
  <c r="BN221" i="16" s="1"/>
  <c r="BH201" i="16"/>
  <c r="BN201" i="16" s="1"/>
  <c r="AT201" i="16"/>
  <c r="AX201" i="16" s="1"/>
  <c r="BF201" i="16" s="1"/>
  <c r="BG201" i="16" s="1"/>
  <c r="BH177" i="16"/>
  <c r="BN177" i="16" s="1"/>
  <c r="AT177" i="16"/>
  <c r="AX177" i="16" s="1"/>
  <c r="BF177" i="16" s="1"/>
  <c r="BG177" i="16" s="1"/>
  <c r="AT161" i="16"/>
  <c r="BH161" i="16"/>
  <c r="BN161" i="16" s="1"/>
  <c r="AT145" i="16"/>
  <c r="BH145" i="16"/>
  <c r="BN145" i="16" s="1"/>
  <c r="BH121" i="16"/>
  <c r="BN121" i="16" s="1"/>
  <c r="AT121" i="16"/>
  <c r="AX121" i="16" s="1"/>
  <c r="BF121" i="16" s="1"/>
  <c r="BG121" i="16" s="1"/>
  <c r="AT101" i="16"/>
  <c r="BH101" i="16"/>
  <c r="BN101" i="16" s="1"/>
  <c r="AT85" i="16"/>
  <c r="BH85" i="16"/>
  <c r="BN85" i="16" s="1"/>
  <c r="AT65" i="16"/>
  <c r="BH65" i="16"/>
  <c r="BN65" i="16" s="1"/>
  <c r="BH45" i="16"/>
  <c r="BN45" i="16" s="1"/>
  <c r="AT45" i="16"/>
  <c r="AX45" i="16" s="1"/>
  <c r="BF45" i="16" s="1"/>
  <c r="BG45" i="16" s="1"/>
  <c r="BH29" i="16"/>
  <c r="BN29" i="16" s="1"/>
  <c r="AT29" i="16"/>
  <c r="AX29" i="16" s="1"/>
  <c r="BF29" i="16" s="1"/>
  <c r="BG29" i="16" s="1"/>
  <c r="BH9" i="16"/>
  <c r="BN9" i="16" s="1"/>
  <c r="AT9" i="16"/>
  <c r="AT696" i="16"/>
  <c r="AX696" i="16" s="1"/>
  <c r="BF696" i="16" s="1"/>
  <c r="BG696" i="16" s="1"/>
  <c r="BH696" i="16"/>
  <c r="BN696" i="16" s="1"/>
  <c r="AT672" i="16"/>
  <c r="BH672" i="16"/>
  <c r="BN672" i="16" s="1"/>
  <c r="AT652" i="16"/>
  <c r="BH652" i="16"/>
  <c r="BN652" i="16" s="1"/>
  <c r="AT628" i="16"/>
  <c r="BH628" i="16"/>
  <c r="BN628" i="16" s="1"/>
  <c r="AT604" i="16"/>
  <c r="AX604" i="16" s="1"/>
  <c r="BF604" i="16" s="1"/>
  <c r="BG604" i="16" s="1"/>
  <c r="BH604" i="16"/>
  <c r="BN604" i="16" s="1"/>
  <c r="AT580" i="16"/>
  <c r="BH580" i="16"/>
  <c r="BN580" i="16" s="1"/>
  <c r="AT552" i="16"/>
  <c r="BH552" i="16"/>
  <c r="BN552" i="16" s="1"/>
  <c r="AT532" i="16"/>
  <c r="BH532" i="16"/>
  <c r="BN532" i="16" s="1"/>
  <c r="BH508" i="16"/>
  <c r="BN508" i="16" s="1"/>
  <c r="AT508" i="16"/>
  <c r="AX508" i="16" s="1"/>
  <c r="BF508" i="16" s="1"/>
  <c r="BG508" i="16" s="1"/>
  <c r="AT484" i="16"/>
  <c r="BH484" i="16"/>
  <c r="BN484" i="16" s="1"/>
  <c r="AT464" i="16"/>
  <c r="BH464" i="16"/>
  <c r="BN464" i="16" s="1"/>
  <c r="BH436" i="16"/>
  <c r="BN436" i="16" s="1"/>
  <c r="AT436" i="16"/>
  <c r="AX436" i="16" s="1"/>
  <c r="BF436" i="16" s="1"/>
  <c r="BG436" i="16" s="1"/>
  <c r="AT408" i="16"/>
  <c r="AX408" i="16" s="1"/>
  <c r="BF408" i="16" s="1"/>
  <c r="BG408" i="16" s="1"/>
  <c r="BH408" i="16"/>
  <c r="BN408" i="16" s="1"/>
  <c r="AT384" i="16"/>
  <c r="BH384" i="16"/>
  <c r="BN384" i="16" s="1"/>
  <c r="AT368" i="16"/>
  <c r="BH368" i="16"/>
  <c r="BN368" i="16" s="1"/>
  <c r="AT340" i="16"/>
  <c r="BH340" i="16"/>
  <c r="BN340" i="16" s="1"/>
  <c r="BH328" i="16"/>
  <c r="BN328" i="16" s="1"/>
  <c r="AT328" i="16"/>
  <c r="AX328" i="16" s="1"/>
  <c r="BF328" i="16" s="1"/>
  <c r="BG328" i="16" s="1"/>
  <c r="BH308" i="16"/>
  <c r="BN308" i="16" s="1"/>
  <c r="AT308" i="16"/>
  <c r="BH288" i="16"/>
  <c r="BN288" i="16" s="1"/>
  <c r="AT288" i="16"/>
  <c r="AT268" i="16"/>
  <c r="BH268" i="16"/>
  <c r="BN268" i="16" s="1"/>
  <c r="AT244" i="16"/>
  <c r="AX244" i="16" s="1"/>
  <c r="BF244" i="16" s="1"/>
  <c r="BG244" i="16" s="1"/>
  <c r="BH244" i="16"/>
  <c r="BN244" i="16" s="1"/>
  <c r="AT224" i="16"/>
  <c r="BH224" i="16"/>
  <c r="BN224" i="16" s="1"/>
  <c r="AT204" i="16"/>
  <c r="BH204" i="16"/>
  <c r="BN204" i="16" s="1"/>
  <c r="AT180" i="16"/>
  <c r="BH180" i="16"/>
  <c r="BN180" i="16" s="1"/>
  <c r="BH156" i="16"/>
  <c r="BN156" i="16" s="1"/>
  <c r="AT156" i="16"/>
  <c r="AX156" i="16" s="1"/>
  <c r="BF156" i="16" s="1"/>
  <c r="BG156" i="16" s="1"/>
  <c r="AT132" i="16"/>
  <c r="BH132" i="16"/>
  <c r="BN132" i="16" s="1"/>
  <c r="AT112" i="16"/>
  <c r="BH112" i="16"/>
  <c r="BN112" i="16" s="1"/>
  <c r="AT92" i="16"/>
  <c r="BH92" i="16"/>
  <c r="BN92" i="16" s="1"/>
  <c r="AT68" i="16"/>
  <c r="AX68" i="16" s="1"/>
  <c r="BF68" i="16" s="1"/>
  <c r="BG68" i="16" s="1"/>
  <c r="BH68" i="16"/>
  <c r="BN68" i="16" s="1"/>
  <c r="BH48" i="16"/>
  <c r="BN48" i="16" s="1"/>
  <c r="AT48" i="16"/>
  <c r="BH28" i="16"/>
  <c r="BN28" i="16" s="1"/>
  <c r="AT28" i="16"/>
  <c r="AT758" i="16"/>
  <c r="AX758" i="16" s="1"/>
  <c r="BF758" i="16" s="1"/>
  <c r="BG758" i="16" s="1"/>
  <c r="BH758" i="16"/>
  <c r="BN758" i="16" s="1"/>
  <c r="AT750" i="16"/>
  <c r="BH750" i="16"/>
  <c r="BN750" i="16" s="1"/>
  <c r="AT742" i="16"/>
  <c r="AX742" i="16" s="1"/>
  <c r="BF742" i="16" s="1"/>
  <c r="BG742" i="16" s="1"/>
  <c r="BH742" i="16"/>
  <c r="BN742" i="16" s="1"/>
  <c r="AT734" i="16"/>
  <c r="BH734" i="16"/>
  <c r="BN734" i="16" s="1"/>
  <c r="AT726" i="16"/>
  <c r="AX726" i="16" s="1"/>
  <c r="BF726" i="16" s="1"/>
  <c r="BG726" i="16" s="1"/>
  <c r="BH726" i="16"/>
  <c r="BN726" i="16" s="1"/>
  <c r="AT718" i="16"/>
  <c r="BH718" i="16"/>
  <c r="BN718" i="16" s="1"/>
  <c r="BH710" i="16"/>
  <c r="BN710" i="16" s="1"/>
  <c r="AT710" i="16"/>
  <c r="AX710" i="16" s="1"/>
  <c r="BF710" i="16" s="1"/>
  <c r="BG710" i="16" s="1"/>
  <c r="AT702" i="16"/>
  <c r="BH702" i="16"/>
  <c r="BN702" i="16" s="1"/>
  <c r="AT694" i="16"/>
  <c r="AX694" i="16" s="1"/>
  <c r="BF694" i="16" s="1"/>
  <c r="BG694" i="16" s="1"/>
  <c r="BH694" i="16"/>
  <c r="BN694" i="16" s="1"/>
  <c r="AT686" i="16"/>
  <c r="BH686" i="16"/>
  <c r="BN686" i="16" s="1"/>
  <c r="AT678" i="16"/>
  <c r="AX678" i="16" s="1"/>
  <c r="BF678" i="16" s="1"/>
  <c r="BG678" i="16" s="1"/>
  <c r="BH678" i="16"/>
  <c r="BN678" i="16" s="1"/>
  <c r="AT670" i="16"/>
  <c r="BH670" i="16"/>
  <c r="BN670" i="16" s="1"/>
  <c r="BH662" i="16"/>
  <c r="BN662" i="16" s="1"/>
  <c r="AT662" i="16"/>
  <c r="AX662" i="16" s="1"/>
  <c r="BF662" i="16" s="1"/>
  <c r="BG662" i="16" s="1"/>
  <c r="AT654" i="16"/>
  <c r="AX654" i="16" s="1"/>
  <c r="BF654" i="16" s="1"/>
  <c r="BG654" i="16" s="1"/>
  <c r="BH654" i="16"/>
  <c r="BN654" i="16" s="1"/>
  <c r="AT646" i="16"/>
  <c r="BH646" i="16"/>
  <c r="BN646" i="16" s="1"/>
  <c r="AT638" i="16"/>
  <c r="AX638" i="16" s="1"/>
  <c r="BF638" i="16" s="1"/>
  <c r="BG638" i="16" s="1"/>
  <c r="BH638" i="16"/>
  <c r="BN638" i="16" s="1"/>
  <c r="AT630" i="16"/>
  <c r="BH630" i="16"/>
  <c r="BN630" i="16" s="1"/>
  <c r="AT622" i="16"/>
  <c r="AX622" i="16" s="1"/>
  <c r="BF622" i="16" s="1"/>
  <c r="BG622" i="16" s="1"/>
  <c r="BH622" i="16"/>
  <c r="BN622" i="16" s="1"/>
  <c r="AT614" i="16"/>
  <c r="BH614" i="16"/>
  <c r="BN614" i="16" s="1"/>
  <c r="AT606" i="16"/>
  <c r="AX606" i="16" s="1"/>
  <c r="BF606" i="16" s="1"/>
  <c r="BG606" i="16" s="1"/>
  <c r="BH606" i="16"/>
  <c r="BN606" i="16" s="1"/>
  <c r="AT598" i="16"/>
  <c r="BH598" i="16"/>
  <c r="BN598" i="16" s="1"/>
  <c r="AT590" i="16"/>
  <c r="AX590" i="16" s="1"/>
  <c r="BF590" i="16" s="1"/>
  <c r="BG590" i="16" s="1"/>
  <c r="BH590" i="16"/>
  <c r="BN590" i="16" s="1"/>
  <c r="AT582" i="16"/>
  <c r="BH582" i="16"/>
  <c r="BN582" i="16" s="1"/>
  <c r="AT574" i="16"/>
  <c r="AX574" i="16" s="1"/>
  <c r="BF574" i="16" s="1"/>
  <c r="BG574" i="16" s="1"/>
  <c r="BH574" i="16"/>
  <c r="BN574" i="16" s="1"/>
  <c r="AT566" i="16"/>
  <c r="BH566" i="16"/>
  <c r="BN566" i="16" s="1"/>
  <c r="AT558" i="16"/>
  <c r="AX558" i="16" s="1"/>
  <c r="BF558" i="16" s="1"/>
  <c r="BG558" i="16" s="1"/>
  <c r="BH558" i="16"/>
  <c r="BN558" i="16" s="1"/>
  <c r="BH550" i="16"/>
  <c r="BN550" i="16" s="1"/>
  <c r="AT550" i="16"/>
  <c r="AT542" i="16"/>
  <c r="AX542" i="16" s="1"/>
  <c r="BF542" i="16" s="1"/>
  <c r="BG542" i="16" s="1"/>
  <c r="BH542" i="16"/>
  <c r="BN542" i="16" s="1"/>
  <c r="AT534" i="16"/>
  <c r="BH534" i="16"/>
  <c r="BN534" i="16" s="1"/>
  <c r="AT526" i="16"/>
  <c r="AX526" i="16" s="1"/>
  <c r="BF526" i="16" s="1"/>
  <c r="BG526" i="16" s="1"/>
  <c r="BH526" i="16"/>
  <c r="BN526" i="16" s="1"/>
  <c r="AT518" i="16"/>
  <c r="BH518" i="16"/>
  <c r="BN518" i="16" s="1"/>
  <c r="AT510" i="16"/>
  <c r="AX510" i="16" s="1"/>
  <c r="BF510" i="16" s="1"/>
  <c r="BG510" i="16" s="1"/>
  <c r="BH510" i="16"/>
  <c r="BN510" i="16" s="1"/>
  <c r="AT502" i="16"/>
  <c r="BH502" i="16"/>
  <c r="BN502" i="16" s="1"/>
  <c r="BH494" i="16"/>
  <c r="BN494" i="16" s="1"/>
  <c r="AT494" i="16"/>
  <c r="AX494" i="16" s="1"/>
  <c r="BF494" i="16" s="1"/>
  <c r="BG494" i="16" s="1"/>
  <c r="AT486" i="16"/>
  <c r="BH486" i="16"/>
  <c r="BN486" i="16" s="1"/>
  <c r="AT478" i="16"/>
  <c r="AX478" i="16" s="1"/>
  <c r="BF478" i="16" s="1"/>
  <c r="BG478" i="16" s="1"/>
  <c r="BH478" i="16"/>
  <c r="BN478" i="16" s="1"/>
  <c r="BH470" i="16"/>
  <c r="BN470" i="16" s="1"/>
  <c r="AT470" i="16"/>
  <c r="AT462" i="16"/>
  <c r="AX462" i="16" s="1"/>
  <c r="BF462" i="16" s="1"/>
  <c r="BG462" i="16" s="1"/>
  <c r="BH462" i="16"/>
  <c r="BN462" i="16" s="1"/>
  <c r="AT454" i="16"/>
  <c r="BH454" i="16"/>
  <c r="BN454" i="16" s="1"/>
  <c r="BH446" i="16"/>
  <c r="BN446" i="16" s="1"/>
  <c r="AT446" i="16"/>
  <c r="AX446" i="16" s="1"/>
  <c r="BF446" i="16" s="1"/>
  <c r="BG446" i="16" s="1"/>
  <c r="AT438" i="16"/>
  <c r="BH438" i="16"/>
  <c r="BN438" i="16" s="1"/>
  <c r="AT430" i="16"/>
  <c r="AX430" i="16" s="1"/>
  <c r="BF430" i="16" s="1"/>
  <c r="BG430" i="16" s="1"/>
  <c r="BH430" i="16"/>
  <c r="BN430" i="16" s="1"/>
  <c r="AT422" i="16"/>
  <c r="BH422" i="16"/>
  <c r="BN422" i="16" s="1"/>
  <c r="AT414" i="16"/>
  <c r="AX414" i="16" s="1"/>
  <c r="BF414" i="16" s="1"/>
  <c r="BG414" i="16" s="1"/>
  <c r="BH414" i="16"/>
  <c r="BN414" i="16" s="1"/>
  <c r="AT406" i="16"/>
  <c r="BH406" i="16"/>
  <c r="BN406" i="16" s="1"/>
  <c r="AT398" i="16"/>
  <c r="AX398" i="16" s="1"/>
  <c r="BF398" i="16" s="1"/>
  <c r="BG398" i="16" s="1"/>
  <c r="BH398" i="16"/>
  <c r="BN398" i="16" s="1"/>
  <c r="AT390" i="16"/>
  <c r="BH390" i="16"/>
  <c r="BN390" i="16" s="1"/>
  <c r="AT382" i="16"/>
  <c r="AX382" i="16" s="1"/>
  <c r="BF382" i="16" s="1"/>
  <c r="BG382" i="16" s="1"/>
  <c r="BH382" i="16"/>
  <c r="BN382" i="16" s="1"/>
  <c r="AT374" i="16"/>
  <c r="BH374" i="16"/>
  <c r="BN374" i="16" s="1"/>
  <c r="BH366" i="16"/>
  <c r="BN366" i="16" s="1"/>
  <c r="AT366" i="16"/>
  <c r="AX366" i="16" s="1"/>
  <c r="BF366" i="16" s="1"/>
  <c r="BG366" i="16" s="1"/>
  <c r="AT358" i="16"/>
  <c r="BH358" i="16"/>
  <c r="BN358" i="16" s="1"/>
  <c r="BH350" i="16"/>
  <c r="BN350" i="16" s="1"/>
  <c r="AT350" i="16"/>
  <c r="AX350" i="16" s="1"/>
  <c r="BF350" i="16" s="1"/>
  <c r="BG350" i="16" s="1"/>
  <c r="BH342" i="16"/>
  <c r="BN342" i="16" s="1"/>
  <c r="AT342" i="16"/>
  <c r="AT334" i="16"/>
  <c r="AX334" i="16" s="1"/>
  <c r="BF334" i="16" s="1"/>
  <c r="BG334" i="16" s="1"/>
  <c r="BH334" i="16"/>
  <c r="BN334" i="16" s="1"/>
  <c r="AT326" i="16"/>
  <c r="BH326" i="16"/>
  <c r="BN326" i="16" s="1"/>
  <c r="BH318" i="16"/>
  <c r="BN318" i="16" s="1"/>
  <c r="AT318" i="16"/>
  <c r="AX318" i="16" s="1"/>
  <c r="BF318" i="16" s="1"/>
  <c r="BG318" i="16" s="1"/>
  <c r="AT310" i="16"/>
  <c r="BH310" i="16"/>
  <c r="BN310" i="16" s="1"/>
  <c r="AT302" i="16"/>
  <c r="AX302" i="16" s="1"/>
  <c r="BF302" i="16" s="1"/>
  <c r="BG302" i="16" s="1"/>
  <c r="BH302" i="16"/>
  <c r="BN302" i="16" s="1"/>
  <c r="AT294" i="16"/>
  <c r="BH294" i="16"/>
  <c r="BN294" i="16" s="1"/>
  <c r="BH286" i="16"/>
  <c r="BN286" i="16" s="1"/>
  <c r="AT286" i="16"/>
  <c r="AX286" i="16" s="1"/>
  <c r="BF286" i="16" s="1"/>
  <c r="BG286" i="16" s="1"/>
  <c r="BH278" i="16"/>
  <c r="BN278" i="16" s="1"/>
  <c r="AT278" i="16"/>
  <c r="BH270" i="16"/>
  <c r="BN270" i="16" s="1"/>
  <c r="AT270" i="16"/>
  <c r="AX270" i="16" s="1"/>
  <c r="BF270" i="16" s="1"/>
  <c r="BG270" i="16" s="1"/>
  <c r="BH262" i="16"/>
  <c r="BN262" i="16" s="1"/>
  <c r="AT262" i="16"/>
  <c r="BH254" i="16"/>
  <c r="BN254" i="16" s="1"/>
  <c r="AT254" i="16"/>
  <c r="AX254" i="16" s="1"/>
  <c r="BF254" i="16" s="1"/>
  <c r="BG254" i="16" s="1"/>
  <c r="BH246" i="16"/>
  <c r="BN246" i="16" s="1"/>
  <c r="AT246" i="16"/>
  <c r="BH238" i="16"/>
  <c r="BN238" i="16" s="1"/>
  <c r="AT238" i="16"/>
  <c r="AX238" i="16" s="1"/>
  <c r="BF238" i="16" s="1"/>
  <c r="BG238" i="16" s="1"/>
  <c r="BH230" i="16"/>
  <c r="BN230" i="16" s="1"/>
  <c r="AT230" i="16"/>
  <c r="AT222" i="16"/>
  <c r="AX222" i="16" s="1"/>
  <c r="BF222" i="16" s="1"/>
  <c r="BG222" i="16" s="1"/>
  <c r="BH222" i="16"/>
  <c r="BN222" i="16" s="1"/>
  <c r="BH214" i="16"/>
  <c r="BN214" i="16" s="1"/>
  <c r="AT214" i="16"/>
  <c r="AT206" i="16"/>
  <c r="AX206" i="16" s="1"/>
  <c r="BF206" i="16" s="1"/>
  <c r="BG206" i="16" s="1"/>
  <c r="BH206" i="16"/>
  <c r="BN206" i="16" s="1"/>
  <c r="BH198" i="16"/>
  <c r="BN198" i="16" s="1"/>
  <c r="AT198" i="16"/>
  <c r="AT190" i="16"/>
  <c r="AX190" i="16" s="1"/>
  <c r="BF190" i="16" s="1"/>
  <c r="BG190" i="16" s="1"/>
  <c r="BH190" i="16"/>
  <c r="BN190" i="16" s="1"/>
  <c r="BH182" i="16"/>
  <c r="BN182" i="16" s="1"/>
  <c r="AT182" i="16"/>
  <c r="BH174" i="16"/>
  <c r="BN174" i="16" s="1"/>
  <c r="AT174" i="16"/>
  <c r="AX174" i="16" s="1"/>
  <c r="BF174" i="16" s="1"/>
  <c r="BG174" i="16" s="1"/>
  <c r="BH166" i="16"/>
  <c r="BN166" i="16" s="1"/>
  <c r="AT166" i="16"/>
  <c r="AT158" i="16"/>
  <c r="AX158" i="16" s="1"/>
  <c r="BF158" i="16" s="1"/>
  <c r="BG158" i="16" s="1"/>
  <c r="BH158" i="16"/>
  <c r="BN158" i="16" s="1"/>
  <c r="BH150" i="16"/>
  <c r="BN150" i="16" s="1"/>
  <c r="AT150" i="16"/>
  <c r="BH142" i="16"/>
  <c r="BN142" i="16" s="1"/>
  <c r="AT142" i="16"/>
  <c r="AX142" i="16" s="1"/>
  <c r="BF142" i="16" s="1"/>
  <c r="BG142" i="16" s="1"/>
  <c r="BH134" i="16"/>
  <c r="BN134" i="16" s="1"/>
  <c r="AT134" i="16"/>
  <c r="BH126" i="16"/>
  <c r="BN126" i="16" s="1"/>
  <c r="AT126" i="16"/>
  <c r="AX126" i="16" s="1"/>
  <c r="BF126" i="16" s="1"/>
  <c r="BG126" i="16" s="1"/>
  <c r="BH118" i="16"/>
  <c r="BN118" i="16" s="1"/>
  <c r="AT118" i="16"/>
  <c r="AT106" i="16"/>
  <c r="AX106" i="16" s="1"/>
  <c r="BF106" i="16" s="1"/>
  <c r="BG106" i="16" s="1"/>
  <c r="BH106" i="16"/>
  <c r="BN106" i="16" s="1"/>
  <c r="BH90" i="16"/>
  <c r="BN90" i="16" s="1"/>
  <c r="AT90" i="16"/>
  <c r="BH74" i="16"/>
  <c r="BN74" i="16" s="1"/>
  <c r="AT74" i="16"/>
  <c r="AX74" i="16" s="1"/>
  <c r="BF74" i="16" s="1"/>
  <c r="BG74" i="16" s="1"/>
  <c r="BH58" i="16"/>
  <c r="BN58" i="16" s="1"/>
  <c r="AT58" i="16"/>
  <c r="BH42" i="16"/>
  <c r="BN42" i="16" s="1"/>
  <c r="AT42" i="16"/>
  <c r="AX42" i="16" s="1"/>
  <c r="BF42" i="16" s="1"/>
  <c r="BG42" i="16" s="1"/>
  <c r="BH26" i="16"/>
  <c r="BN26" i="16" s="1"/>
  <c r="AT26" i="16"/>
  <c r="BH10" i="16"/>
  <c r="BN10" i="16" s="1"/>
  <c r="AT10" i="16"/>
  <c r="AX10" i="16" s="1"/>
  <c r="BF10" i="16" s="1"/>
  <c r="BG10" i="16" s="1"/>
  <c r="AT213" i="16"/>
  <c r="BH213" i="16"/>
  <c r="BN213" i="16" s="1"/>
  <c r="AT193" i="16"/>
  <c r="AX193" i="16" s="1"/>
  <c r="BF193" i="16" s="1"/>
  <c r="BG193" i="16" s="1"/>
  <c r="BH193" i="16"/>
  <c r="BN193" i="16" s="1"/>
  <c r="AT169" i="16"/>
  <c r="BH169" i="16"/>
  <c r="BN169" i="16" s="1"/>
  <c r="AT149" i="16"/>
  <c r="AX149" i="16" s="1"/>
  <c r="BF149" i="16" s="1"/>
  <c r="BG149" i="16" s="1"/>
  <c r="BH149" i="16"/>
  <c r="BN149" i="16" s="1"/>
  <c r="BH133" i="16"/>
  <c r="BN133" i="16" s="1"/>
  <c r="AT133" i="16"/>
  <c r="AT117" i="16"/>
  <c r="AX117" i="16" s="1"/>
  <c r="BF117" i="16" s="1"/>
  <c r="BG117" i="16" s="1"/>
  <c r="BH117" i="16"/>
  <c r="BN117" i="16" s="1"/>
  <c r="AT97" i="16"/>
  <c r="BH97" i="16"/>
  <c r="BN97" i="16" s="1"/>
  <c r="BH77" i="16"/>
  <c r="BN77" i="16" s="1"/>
  <c r="AT77" i="16"/>
  <c r="AX77" i="16" s="1"/>
  <c r="BF77" i="16" s="1"/>
  <c r="BG77" i="16" s="1"/>
  <c r="AT61" i="16"/>
  <c r="BH61" i="16"/>
  <c r="BN61" i="16" s="1"/>
  <c r="BH41" i="16"/>
  <c r="BN41" i="16" s="1"/>
  <c r="AT41" i="16"/>
  <c r="AX41" i="16" s="1"/>
  <c r="BF41" i="16" s="1"/>
  <c r="BG41" i="16" s="1"/>
  <c r="AT21" i="16"/>
  <c r="BH21" i="16"/>
  <c r="BN21" i="16" s="1"/>
  <c r="BH751" i="16"/>
  <c r="BN751" i="16" s="1"/>
  <c r="AT751" i="16"/>
  <c r="AT727" i="16"/>
  <c r="AX727" i="16" s="1"/>
  <c r="BF727" i="16" s="1"/>
  <c r="BG727" i="16" s="1"/>
  <c r="BH727" i="16"/>
  <c r="BN727" i="16" s="1"/>
  <c r="AT703" i="16"/>
  <c r="AX703" i="16" s="1"/>
  <c r="BF703" i="16" s="1"/>
  <c r="BG703" i="16" s="1"/>
  <c r="BH703" i="16"/>
  <c r="BN703" i="16" s="1"/>
  <c r="AT679" i="16"/>
  <c r="BH679" i="16"/>
  <c r="BN679" i="16" s="1"/>
  <c r="AT655" i="16"/>
  <c r="BH655" i="16"/>
  <c r="BN655" i="16" s="1"/>
  <c r="BH631" i="16"/>
  <c r="BN631" i="16" s="1"/>
  <c r="AT631" i="16"/>
  <c r="AT607" i="16"/>
  <c r="BH607" i="16"/>
  <c r="BN607" i="16" s="1"/>
  <c r="BH583" i="16"/>
  <c r="BN583" i="16" s="1"/>
  <c r="AT583" i="16"/>
  <c r="BH559" i="16"/>
  <c r="BN559" i="16" s="1"/>
  <c r="AT559" i="16"/>
  <c r="AT535" i="16"/>
  <c r="BH535" i="16"/>
  <c r="BN535" i="16" s="1"/>
  <c r="AT511" i="16"/>
  <c r="AX511" i="16" s="1"/>
  <c r="BF511" i="16" s="1"/>
  <c r="BG511" i="16" s="1"/>
  <c r="BH511" i="16"/>
  <c r="BN511" i="16" s="1"/>
  <c r="BH487" i="16"/>
  <c r="BN487" i="16" s="1"/>
  <c r="AT487" i="16"/>
  <c r="AX487" i="16" s="1"/>
  <c r="BF487" i="16" s="1"/>
  <c r="BG487" i="16" s="1"/>
  <c r="BH471" i="16"/>
  <c r="BN471" i="16" s="1"/>
  <c r="AT471" i="16"/>
  <c r="AX471" i="16" s="1"/>
  <c r="BF471" i="16" s="1"/>
  <c r="BG471" i="16" s="1"/>
  <c r="AT447" i="16"/>
  <c r="BH447" i="16"/>
  <c r="BN447" i="16" s="1"/>
  <c r="BH423" i="16"/>
  <c r="BN423" i="16" s="1"/>
  <c r="AT423" i="16"/>
  <c r="AT399" i="16"/>
  <c r="AX399" i="16" s="1"/>
  <c r="BF399" i="16" s="1"/>
  <c r="BG399" i="16" s="1"/>
  <c r="BH399" i="16"/>
  <c r="BN399" i="16" s="1"/>
  <c r="BH375" i="16"/>
  <c r="BN375" i="16" s="1"/>
  <c r="AT375" i="16"/>
  <c r="AX375" i="16" s="1"/>
  <c r="BF375" i="16" s="1"/>
  <c r="BG375" i="16" s="1"/>
  <c r="BH351" i="16"/>
  <c r="BN351" i="16" s="1"/>
  <c r="AT351" i="16"/>
  <c r="BH327" i="16"/>
  <c r="BN327" i="16" s="1"/>
  <c r="AT327" i="16"/>
  <c r="BH311" i="16"/>
  <c r="BN311" i="16" s="1"/>
  <c r="AT311" i="16"/>
  <c r="AX311" i="16" s="1"/>
  <c r="BF311" i="16" s="1"/>
  <c r="BG311" i="16" s="1"/>
  <c r="BH287" i="16"/>
  <c r="BN287" i="16" s="1"/>
  <c r="AT287" i="16"/>
  <c r="BH271" i="16"/>
  <c r="BN271" i="16" s="1"/>
  <c r="AT271" i="16"/>
  <c r="AX271" i="16" s="1"/>
  <c r="BF271" i="16" s="1"/>
  <c r="BG271" i="16" s="1"/>
  <c r="BH239" i="16"/>
  <c r="BN239" i="16" s="1"/>
  <c r="AT239" i="16"/>
  <c r="AX239" i="16" s="1"/>
  <c r="BF239" i="16" s="1"/>
  <c r="BG239" i="16" s="1"/>
  <c r="BH207" i="16"/>
  <c r="BN207" i="16" s="1"/>
  <c r="AT207" i="16"/>
  <c r="AX207" i="16" s="1"/>
  <c r="BF207" i="16" s="1"/>
  <c r="BG207" i="16" s="1"/>
  <c r="BH79" i="16"/>
  <c r="BN79" i="16" s="1"/>
  <c r="AT79" i="16"/>
  <c r="AX79" i="16" s="1"/>
  <c r="BF79" i="16" s="1"/>
  <c r="BG79" i="16" s="1"/>
  <c r="AT6" i="16"/>
  <c r="BH700" i="16"/>
  <c r="BN700" i="16" s="1"/>
  <c r="AT700" i="16"/>
  <c r="BH668" i="16"/>
  <c r="BN668" i="16" s="1"/>
  <c r="AT668" i="16"/>
  <c r="AX668" i="16" s="1"/>
  <c r="BF668" i="16" s="1"/>
  <c r="BG668" i="16" s="1"/>
  <c r="AT644" i="16"/>
  <c r="BH644" i="16"/>
  <c r="BN644" i="16" s="1"/>
  <c r="AT624" i="16"/>
  <c r="AX624" i="16" s="1"/>
  <c r="BF624" i="16" s="1"/>
  <c r="BG624" i="16" s="1"/>
  <c r="BH624" i="16"/>
  <c r="BN624" i="16" s="1"/>
  <c r="AT600" i="16"/>
  <c r="BH600" i="16"/>
  <c r="BN600" i="16" s="1"/>
  <c r="AT576" i="16"/>
  <c r="AX576" i="16" s="1"/>
  <c r="BF576" i="16" s="1"/>
  <c r="BG576" i="16" s="1"/>
  <c r="BH576" i="16"/>
  <c r="BN576" i="16" s="1"/>
  <c r="BH556" i="16"/>
  <c r="BN556" i="16" s="1"/>
  <c r="AT556" i="16"/>
  <c r="AT528" i="16"/>
  <c r="AX528" i="16" s="1"/>
  <c r="BF528" i="16" s="1"/>
  <c r="BG528" i="16" s="1"/>
  <c r="BH528" i="16"/>
  <c r="BN528" i="16" s="1"/>
  <c r="AT504" i="16"/>
  <c r="BH504" i="16"/>
  <c r="BN504" i="16" s="1"/>
  <c r="AT480" i="16"/>
  <c r="AX480" i="16" s="1"/>
  <c r="BF480" i="16" s="1"/>
  <c r="BG480" i="16" s="1"/>
  <c r="BH480" i="16"/>
  <c r="BN480" i="16" s="1"/>
  <c r="AT456" i="16"/>
  <c r="BH456" i="16"/>
  <c r="BN456" i="16" s="1"/>
  <c r="AT440" i="16"/>
  <c r="AX440" i="16" s="1"/>
  <c r="BF440" i="16" s="1"/>
  <c r="BG440" i="16" s="1"/>
  <c r="BH440" i="16"/>
  <c r="BN440" i="16" s="1"/>
  <c r="BH412" i="16"/>
  <c r="BN412" i="16" s="1"/>
  <c r="AT412" i="16"/>
  <c r="BH388" i="16"/>
  <c r="BN388" i="16" s="1"/>
  <c r="AT388" i="16"/>
  <c r="AX388" i="16" s="1"/>
  <c r="BF388" i="16" s="1"/>
  <c r="BG388" i="16" s="1"/>
  <c r="BH360" i="16"/>
  <c r="BN360" i="16" s="1"/>
  <c r="AT360" i="16"/>
  <c r="AT316" i="16"/>
  <c r="AX316" i="16" s="1"/>
  <c r="BF316" i="16" s="1"/>
  <c r="BG316" i="16" s="1"/>
  <c r="BH316" i="16"/>
  <c r="BN316" i="16" s="1"/>
  <c r="AT252" i="16"/>
  <c r="BH252" i="16"/>
  <c r="BN252" i="16" s="1"/>
  <c r="BH196" i="16"/>
  <c r="BN196" i="16" s="1"/>
  <c r="AT196" i="16"/>
  <c r="AX196" i="16" s="1"/>
  <c r="BF196" i="16" s="1"/>
  <c r="BG196" i="16" s="1"/>
  <c r="BH140" i="16"/>
  <c r="BN140" i="16" s="1"/>
  <c r="AT140" i="16"/>
  <c r="BH76" i="16"/>
  <c r="BN76" i="16" s="1"/>
  <c r="AT76" i="16"/>
  <c r="AX76" i="16" s="1"/>
  <c r="BF76" i="16" s="1"/>
  <c r="BG76" i="16" s="1"/>
  <c r="BH12" i="16"/>
  <c r="BN12" i="16" s="1"/>
  <c r="AT12" i="16"/>
  <c r="BH757" i="16"/>
  <c r="BN757" i="16" s="1"/>
  <c r="AT757" i="16"/>
  <c r="AX757" i="16" s="1"/>
  <c r="BF757" i="16" s="1"/>
  <c r="BG757" i="16" s="1"/>
  <c r="BH749" i="16"/>
  <c r="BN749" i="16" s="1"/>
  <c r="AT749" i="16"/>
  <c r="AT741" i="16"/>
  <c r="AX741" i="16" s="1"/>
  <c r="BF741" i="16" s="1"/>
  <c r="BG741" i="16" s="1"/>
  <c r="BH741" i="16"/>
  <c r="BN741" i="16" s="1"/>
  <c r="BH733" i="16"/>
  <c r="BN733" i="16" s="1"/>
  <c r="AT733" i="16"/>
  <c r="BH725" i="16"/>
  <c r="BN725" i="16" s="1"/>
  <c r="AT725" i="16"/>
  <c r="AX725" i="16" s="1"/>
  <c r="BF725" i="16" s="1"/>
  <c r="BG725" i="16" s="1"/>
  <c r="BH717" i="16"/>
  <c r="BN717" i="16" s="1"/>
  <c r="AT717" i="16"/>
  <c r="AT709" i="16"/>
  <c r="AX709" i="16" s="1"/>
  <c r="BF709" i="16" s="1"/>
  <c r="BG709" i="16" s="1"/>
  <c r="BH709" i="16"/>
  <c r="BN709" i="16" s="1"/>
  <c r="AT701" i="16"/>
  <c r="BH701" i="16"/>
  <c r="BN701" i="16" s="1"/>
  <c r="BH693" i="16"/>
  <c r="BN693" i="16" s="1"/>
  <c r="AT693" i="16"/>
  <c r="AX693" i="16" s="1"/>
  <c r="BF693" i="16" s="1"/>
  <c r="BG693" i="16" s="1"/>
  <c r="BH685" i="16"/>
  <c r="BN685" i="16" s="1"/>
  <c r="AT685" i="16"/>
  <c r="AT677" i="16"/>
  <c r="AX677" i="16" s="1"/>
  <c r="BF677" i="16" s="1"/>
  <c r="BG677" i="16" s="1"/>
  <c r="BH677" i="16"/>
  <c r="BN677" i="16" s="1"/>
  <c r="BH669" i="16"/>
  <c r="BN669" i="16" s="1"/>
  <c r="AT669" i="16"/>
  <c r="AT661" i="16"/>
  <c r="AX661" i="16" s="1"/>
  <c r="BF661" i="16" s="1"/>
  <c r="BG661" i="16" s="1"/>
  <c r="BH661" i="16"/>
  <c r="BN661" i="16" s="1"/>
  <c r="BH653" i="16"/>
  <c r="BN653" i="16" s="1"/>
  <c r="AT653" i="16"/>
  <c r="AT645" i="16"/>
  <c r="AX645" i="16" s="1"/>
  <c r="BF645" i="16" s="1"/>
  <c r="BG645" i="16" s="1"/>
  <c r="BH645" i="16"/>
  <c r="BN645" i="16" s="1"/>
  <c r="BH637" i="16"/>
  <c r="BN637" i="16" s="1"/>
  <c r="AT637" i="16"/>
  <c r="AT629" i="16"/>
  <c r="AX629" i="16" s="1"/>
  <c r="BF629" i="16" s="1"/>
  <c r="BG629" i="16" s="1"/>
  <c r="BH629" i="16"/>
  <c r="BN629" i="16" s="1"/>
  <c r="BH621" i="16"/>
  <c r="BN621" i="16" s="1"/>
  <c r="AT621" i="16"/>
  <c r="BH613" i="16"/>
  <c r="BN613" i="16" s="1"/>
  <c r="AT613" i="16"/>
  <c r="AX613" i="16" s="1"/>
  <c r="BF613" i="16" s="1"/>
  <c r="BG613" i="16" s="1"/>
  <c r="BH605" i="16"/>
  <c r="BN605" i="16" s="1"/>
  <c r="AT605" i="16"/>
  <c r="BH597" i="16"/>
  <c r="BN597" i="16" s="1"/>
  <c r="AT597" i="16"/>
  <c r="AX597" i="16" s="1"/>
  <c r="BF597" i="16" s="1"/>
  <c r="BG597" i="16" s="1"/>
  <c r="BH589" i="16"/>
  <c r="BN589" i="16" s="1"/>
  <c r="AT589" i="16"/>
  <c r="BH581" i="16"/>
  <c r="BN581" i="16" s="1"/>
  <c r="AT581" i="16"/>
  <c r="AX581" i="16" s="1"/>
  <c r="BF581" i="16" s="1"/>
  <c r="BG581" i="16" s="1"/>
  <c r="BH573" i="16"/>
  <c r="BN573" i="16" s="1"/>
  <c r="AT573" i="16"/>
  <c r="BH565" i="16"/>
  <c r="BN565" i="16" s="1"/>
  <c r="AT565" i="16"/>
  <c r="AX565" i="16" s="1"/>
  <c r="BF565" i="16" s="1"/>
  <c r="BG565" i="16" s="1"/>
  <c r="AT557" i="16"/>
  <c r="BH557" i="16"/>
  <c r="BN557" i="16" s="1"/>
  <c r="BH549" i="16"/>
  <c r="BN549" i="16" s="1"/>
  <c r="AT549" i="16"/>
  <c r="AX549" i="16" s="1"/>
  <c r="BF549" i="16" s="1"/>
  <c r="BG549" i="16" s="1"/>
  <c r="AT541" i="16"/>
  <c r="BH541" i="16"/>
  <c r="BN541" i="16" s="1"/>
  <c r="BH533" i="16"/>
  <c r="BN533" i="16" s="1"/>
  <c r="AT533" i="16"/>
  <c r="AX533" i="16" s="1"/>
  <c r="BF533" i="16" s="1"/>
  <c r="BG533" i="16" s="1"/>
  <c r="BH525" i="16"/>
  <c r="BN525" i="16" s="1"/>
  <c r="AT525" i="16"/>
  <c r="BH517" i="16"/>
  <c r="BN517" i="16" s="1"/>
  <c r="AT517" i="16"/>
  <c r="AX517" i="16" s="1"/>
  <c r="BF517" i="16" s="1"/>
  <c r="BG517" i="16" s="1"/>
  <c r="BH509" i="16"/>
  <c r="BN509" i="16" s="1"/>
  <c r="AT509" i="16"/>
  <c r="BH501" i="16"/>
  <c r="BN501" i="16" s="1"/>
  <c r="AT501" i="16"/>
  <c r="AX501" i="16" s="1"/>
  <c r="BF501" i="16" s="1"/>
  <c r="BG501" i="16" s="1"/>
  <c r="BH493" i="16"/>
  <c r="BN493" i="16" s="1"/>
  <c r="AT493" i="16"/>
  <c r="BH485" i="16"/>
  <c r="BN485" i="16" s="1"/>
  <c r="AT485" i="16"/>
  <c r="AX485" i="16" s="1"/>
  <c r="BF485" i="16" s="1"/>
  <c r="BG485" i="16" s="1"/>
  <c r="BH477" i="16"/>
  <c r="BN477" i="16" s="1"/>
  <c r="AT477" i="16"/>
  <c r="BH469" i="16"/>
  <c r="BN469" i="16" s="1"/>
  <c r="AT469" i="16"/>
  <c r="AX469" i="16" s="1"/>
  <c r="BF469" i="16" s="1"/>
  <c r="BG469" i="16" s="1"/>
  <c r="BH461" i="16"/>
  <c r="BN461" i="16" s="1"/>
  <c r="AT461" i="16"/>
  <c r="BH453" i="16"/>
  <c r="BN453" i="16" s="1"/>
  <c r="AT453" i="16"/>
  <c r="AX453" i="16" s="1"/>
  <c r="BF453" i="16" s="1"/>
  <c r="BG453" i="16" s="1"/>
  <c r="BH445" i="16"/>
  <c r="BN445" i="16" s="1"/>
  <c r="AT445" i="16"/>
  <c r="BH437" i="16"/>
  <c r="BN437" i="16" s="1"/>
  <c r="AT437" i="16"/>
  <c r="AX437" i="16" s="1"/>
  <c r="BF437" i="16" s="1"/>
  <c r="BG437" i="16" s="1"/>
  <c r="BH429" i="16"/>
  <c r="BN429" i="16" s="1"/>
  <c r="AT429" i="16"/>
  <c r="BH421" i="16"/>
  <c r="BN421" i="16" s="1"/>
  <c r="AT421" i="16"/>
  <c r="AX421" i="16" s="1"/>
  <c r="BF421" i="16" s="1"/>
  <c r="BG421" i="16" s="1"/>
  <c r="BH413" i="16"/>
  <c r="BN413" i="16" s="1"/>
  <c r="AT413" i="16"/>
  <c r="BH405" i="16"/>
  <c r="BN405" i="16" s="1"/>
  <c r="AT405" i="16"/>
  <c r="AX405" i="16" s="1"/>
  <c r="BF405" i="16" s="1"/>
  <c r="BG405" i="16" s="1"/>
  <c r="BH397" i="16"/>
  <c r="BN397" i="16" s="1"/>
  <c r="AT397" i="16"/>
  <c r="BH389" i="16"/>
  <c r="BN389" i="16" s="1"/>
  <c r="AT389" i="16"/>
  <c r="AX389" i="16" s="1"/>
  <c r="BF389" i="16" s="1"/>
  <c r="BG389" i="16" s="1"/>
  <c r="BH381" i="16"/>
  <c r="BN381" i="16" s="1"/>
  <c r="AT381" i="16"/>
  <c r="BH373" i="16"/>
  <c r="BN373" i="16" s="1"/>
  <c r="AT373" i="16"/>
  <c r="AX373" i="16" s="1"/>
  <c r="BF373" i="16" s="1"/>
  <c r="BG373" i="16" s="1"/>
  <c r="AT365" i="16"/>
  <c r="BH365" i="16"/>
  <c r="BN365" i="16" s="1"/>
  <c r="AT357" i="16"/>
  <c r="AX357" i="16" s="1"/>
  <c r="BF357" i="16" s="1"/>
  <c r="BG357" i="16" s="1"/>
  <c r="BH357" i="16"/>
  <c r="BN357" i="16" s="1"/>
  <c r="AT349" i="16"/>
  <c r="BH349" i="16"/>
  <c r="BN349" i="16" s="1"/>
  <c r="AT341" i="16"/>
  <c r="AX341" i="16" s="1"/>
  <c r="BF341" i="16" s="1"/>
  <c r="BG341" i="16" s="1"/>
  <c r="BH341" i="16"/>
  <c r="BN341" i="16" s="1"/>
  <c r="AT333" i="16"/>
  <c r="BH333" i="16"/>
  <c r="BN333" i="16" s="1"/>
  <c r="AT325" i="16"/>
  <c r="AX325" i="16" s="1"/>
  <c r="BF325" i="16" s="1"/>
  <c r="BG325" i="16" s="1"/>
  <c r="BH325" i="16"/>
  <c r="BN325" i="16" s="1"/>
  <c r="AT317" i="16"/>
  <c r="BH317" i="16"/>
  <c r="BN317" i="16" s="1"/>
  <c r="AT309" i="16"/>
  <c r="AX309" i="16" s="1"/>
  <c r="BF309" i="16" s="1"/>
  <c r="BG309" i="16" s="1"/>
  <c r="BH309" i="16"/>
  <c r="BN309" i="16" s="1"/>
  <c r="AT301" i="16"/>
  <c r="BH301" i="16"/>
  <c r="BN301" i="16" s="1"/>
  <c r="AT293" i="16"/>
  <c r="AX293" i="16" s="1"/>
  <c r="BF293" i="16" s="1"/>
  <c r="BG293" i="16" s="1"/>
  <c r="BH293" i="16"/>
  <c r="BN293" i="16" s="1"/>
  <c r="AT285" i="16"/>
  <c r="BH285" i="16"/>
  <c r="BN285" i="16" s="1"/>
  <c r="AT277" i="16"/>
  <c r="AX277" i="16" s="1"/>
  <c r="BF277" i="16" s="1"/>
  <c r="BG277" i="16" s="1"/>
  <c r="BH277" i="16"/>
  <c r="BN277" i="16" s="1"/>
  <c r="AT269" i="16"/>
  <c r="BH269" i="16"/>
  <c r="BN269" i="16" s="1"/>
  <c r="AT261" i="16"/>
  <c r="AX261" i="16" s="1"/>
  <c r="BF261" i="16" s="1"/>
  <c r="BG261" i="16" s="1"/>
  <c r="BH261" i="16"/>
  <c r="BN261" i="16" s="1"/>
  <c r="AT253" i="16"/>
  <c r="BH253" i="16"/>
  <c r="BN253" i="16" s="1"/>
  <c r="AT245" i="16"/>
  <c r="AX245" i="16" s="1"/>
  <c r="BF245" i="16" s="1"/>
  <c r="BG245" i="16" s="1"/>
  <c r="BH245" i="16"/>
  <c r="BN245" i="16" s="1"/>
  <c r="AT237" i="16"/>
  <c r="BH237" i="16"/>
  <c r="BN237" i="16" s="1"/>
  <c r="AT229" i="16"/>
  <c r="AX229" i="16" s="1"/>
  <c r="BF229" i="16" s="1"/>
  <c r="BG229" i="16" s="1"/>
  <c r="BH229" i="16"/>
  <c r="BN229" i="16" s="1"/>
  <c r="AT205" i="16"/>
  <c r="BH205" i="16"/>
  <c r="BN205" i="16" s="1"/>
  <c r="AT165" i="16"/>
  <c r="AX165" i="16" s="1"/>
  <c r="BF165" i="16" s="1"/>
  <c r="BG165" i="16" s="1"/>
  <c r="BH165" i="16"/>
  <c r="BN165" i="16" s="1"/>
  <c r="BH109" i="16"/>
  <c r="BN109" i="16" s="1"/>
  <c r="AT109" i="16"/>
  <c r="AT53" i="16"/>
  <c r="AX53" i="16" s="1"/>
  <c r="BF53" i="16" s="1"/>
  <c r="BG53" i="16" s="1"/>
  <c r="BH53" i="16"/>
  <c r="BN53" i="16" s="1"/>
  <c r="AT752" i="16"/>
  <c r="BH752" i="16"/>
  <c r="BN752" i="16" s="1"/>
  <c r="AT744" i="16"/>
  <c r="AX744" i="16" s="1"/>
  <c r="BF744" i="16" s="1"/>
  <c r="BG744" i="16" s="1"/>
  <c r="BH744" i="16"/>
  <c r="BN744" i="16" s="1"/>
  <c r="AT736" i="16"/>
  <c r="BH736" i="16"/>
  <c r="BN736" i="16" s="1"/>
  <c r="AT728" i="16"/>
  <c r="AX728" i="16" s="1"/>
  <c r="BF728" i="16" s="1"/>
  <c r="BG728" i="16" s="1"/>
  <c r="BH728" i="16"/>
  <c r="BN728" i="16" s="1"/>
  <c r="AT720" i="16"/>
  <c r="BH720" i="16"/>
  <c r="BN720" i="16" s="1"/>
  <c r="BH712" i="16"/>
  <c r="BN712" i="16" s="1"/>
  <c r="AT712" i="16"/>
  <c r="AX712" i="16" s="1"/>
  <c r="BF712" i="16" s="1"/>
  <c r="BG712" i="16" s="1"/>
  <c r="AT704" i="16"/>
  <c r="BH704" i="16"/>
  <c r="BN704" i="16" s="1"/>
  <c r="AT688" i="16"/>
  <c r="AX688" i="16" s="1"/>
  <c r="BF688" i="16" s="1"/>
  <c r="BG688" i="16" s="1"/>
  <c r="BH688" i="16"/>
  <c r="BN688" i="16" s="1"/>
  <c r="BH664" i="16"/>
  <c r="BN664" i="16" s="1"/>
  <c r="AT664" i="16"/>
  <c r="AT632" i="16"/>
  <c r="AX632" i="16" s="1"/>
  <c r="BF632" i="16" s="1"/>
  <c r="BG632" i="16" s="1"/>
  <c r="BH632" i="16"/>
  <c r="BN632" i="16" s="1"/>
  <c r="AT608" i="16"/>
  <c r="BH608" i="16"/>
  <c r="BN608" i="16" s="1"/>
  <c r="AT584" i="16"/>
  <c r="AX584" i="16" s="1"/>
  <c r="BF584" i="16" s="1"/>
  <c r="BG584" i="16" s="1"/>
  <c r="BH584" i="16"/>
  <c r="BN584" i="16" s="1"/>
  <c r="BH560" i="16"/>
  <c r="BN560" i="16" s="1"/>
  <c r="AT560" i="16"/>
  <c r="AT536" i="16"/>
  <c r="AX536" i="16" s="1"/>
  <c r="BF536" i="16" s="1"/>
  <c r="BG536" i="16" s="1"/>
  <c r="BH536" i="16"/>
  <c r="BN536" i="16" s="1"/>
  <c r="BH512" i="16"/>
  <c r="BN512" i="16" s="1"/>
  <c r="AT512" i="16"/>
  <c r="AT488" i="16"/>
  <c r="AX488" i="16" s="1"/>
  <c r="BF488" i="16" s="1"/>
  <c r="BG488" i="16" s="1"/>
  <c r="BH488" i="16"/>
  <c r="BN488" i="16" s="1"/>
  <c r="BH460" i="16"/>
  <c r="BN460" i="16" s="1"/>
  <c r="AT460" i="16"/>
  <c r="AT432" i="16"/>
  <c r="AX432" i="16" s="1"/>
  <c r="BF432" i="16" s="1"/>
  <c r="BG432" i="16" s="1"/>
  <c r="BH432" i="16"/>
  <c r="BN432" i="16" s="1"/>
  <c r="BH416" i="16"/>
  <c r="BN416" i="16" s="1"/>
  <c r="AT416" i="16"/>
  <c r="BH392" i="16"/>
  <c r="BN392" i="16" s="1"/>
  <c r="AT392" i="16"/>
  <c r="AX392" i="16" s="1"/>
  <c r="BF392" i="16" s="1"/>
  <c r="BG392" i="16" s="1"/>
  <c r="AT364" i="16"/>
  <c r="BH364" i="16"/>
  <c r="BN364" i="16" s="1"/>
  <c r="BH312" i="16"/>
  <c r="BN312" i="16" s="1"/>
  <c r="AT312" i="16"/>
  <c r="AX312" i="16" s="1"/>
  <c r="BF312" i="16" s="1"/>
  <c r="BG312" i="16" s="1"/>
  <c r="BH240" i="16"/>
  <c r="BN240" i="16" s="1"/>
  <c r="AT240" i="16"/>
  <c r="AT192" i="16"/>
  <c r="AX192" i="16" s="1"/>
  <c r="BF192" i="16" s="1"/>
  <c r="BG192" i="16" s="1"/>
  <c r="BH192" i="16"/>
  <c r="BN192" i="16" s="1"/>
  <c r="AT136" i="16"/>
  <c r="BH136" i="16"/>
  <c r="BN136" i="16" s="1"/>
  <c r="AT72" i="16"/>
  <c r="AX72" i="16" s="1"/>
  <c r="BF72" i="16" s="1"/>
  <c r="BG72" i="16" s="1"/>
  <c r="BH72" i="16"/>
  <c r="BN72" i="16" s="1"/>
  <c r="AT8" i="16"/>
  <c r="BH8" i="16"/>
  <c r="BN8" i="16" s="1"/>
  <c r="AT332" i="16"/>
  <c r="AX332" i="16" s="1"/>
  <c r="BF332" i="16" s="1"/>
  <c r="BG332" i="16" s="1"/>
  <c r="BH332" i="16"/>
  <c r="BN332" i="16" s="1"/>
  <c r="AT304" i="16"/>
  <c r="BH304" i="16"/>
  <c r="BN304" i="16" s="1"/>
  <c r="BH292" i="16"/>
  <c r="BN292" i="16" s="1"/>
  <c r="AT292" i="16"/>
  <c r="AX292" i="16" s="1"/>
  <c r="BF292" i="16" s="1"/>
  <c r="BG292" i="16" s="1"/>
  <c r="BH264" i="16"/>
  <c r="BN264" i="16" s="1"/>
  <c r="AT264" i="16"/>
  <c r="AT248" i="16"/>
  <c r="AX248" i="16" s="1"/>
  <c r="BF248" i="16" s="1"/>
  <c r="BG248" i="16" s="1"/>
  <c r="BH248" i="16"/>
  <c r="BN248" i="16" s="1"/>
  <c r="AT228" i="16"/>
  <c r="BH228" i="16"/>
  <c r="BN228" i="16" s="1"/>
  <c r="AT200" i="16"/>
  <c r="AX200" i="16" s="1"/>
  <c r="BF200" i="16" s="1"/>
  <c r="BG200" i="16" s="1"/>
  <c r="BH200" i="16"/>
  <c r="BN200" i="16" s="1"/>
  <c r="AT176" i="16"/>
  <c r="BH176" i="16"/>
  <c r="BN176" i="16" s="1"/>
  <c r="BH152" i="16"/>
  <c r="BN152" i="16" s="1"/>
  <c r="AT152" i="16"/>
  <c r="AX152" i="16" s="1"/>
  <c r="BF152" i="16" s="1"/>
  <c r="BG152" i="16" s="1"/>
  <c r="BH128" i="16"/>
  <c r="BN128" i="16" s="1"/>
  <c r="AT128" i="16"/>
  <c r="BH116" i="16"/>
  <c r="BN116" i="16" s="1"/>
  <c r="AT116" i="16"/>
  <c r="AX116" i="16" s="1"/>
  <c r="BF116" i="16" s="1"/>
  <c r="BG116" i="16" s="1"/>
  <c r="BH88" i="16"/>
  <c r="BN88" i="16" s="1"/>
  <c r="AT88" i="16"/>
  <c r="BH64" i="16"/>
  <c r="BN64" i="16" s="1"/>
  <c r="AT64" i="16"/>
  <c r="AX64" i="16" s="1"/>
  <c r="BF64" i="16" s="1"/>
  <c r="BG64" i="16" s="1"/>
  <c r="AT52" i="16"/>
  <c r="BH52" i="16"/>
  <c r="BN52" i="16" s="1"/>
  <c r="BH24" i="16"/>
  <c r="BN24" i="16" s="1"/>
  <c r="AT24" i="16"/>
  <c r="AX24" i="16" s="1"/>
  <c r="BF24" i="16" s="1"/>
  <c r="BG24" i="16" s="1"/>
  <c r="BH759" i="16"/>
  <c r="BN759" i="16" s="1"/>
  <c r="AT759" i="16"/>
  <c r="AT735" i="16"/>
  <c r="AX735" i="16" s="1"/>
  <c r="BF735" i="16" s="1"/>
  <c r="BG735" i="16" s="1"/>
  <c r="BH735" i="16"/>
  <c r="BN735" i="16" s="1"/>
  <c r="BH711" i="16"/>
  <c r="BN711" i="16" s="1"/>
  <c r="AT711" i="16"/>
  <c r="BH687" i="16"/>
  <c r="BN687" i="16" s="1"/>
  <c r="AT687" i="16"/>
  <c r="AT663" i="16"/>
  <c r="AX663" i="16" s="1"/>
  <c r="BF663" i="16" s="1"/>
  <c r="BG663" i="16" s="1"/>
  <c r="BH663" i="16"/>
  <c r="BN663" i="16" s="1"/>
  <c r="BH639" i="16"/>
  <c r="BN639" i="16" s="1"/>
  <c r="AT639" i="16"/>
  <c r="AX639" i="16" s="1"/>
  <c r="BF639" i="16" s="1"/>
  <c r="BG639" i="16" s="1"/>
  <c r="BH615" i="16"/>
  <c r="BN615" i="16" s="1"/>
  <c r="AT615" i="16"/>
  <c r="AT599" i="16"/>
  <c r="AX599" i="16" s="1"/>
  <c r="BF599" i="16" s="1"/>
  <c r="BG599" i="16" s="1"/>
  <c r="BH599" i="16"/>
  <c r="BN599" i="16" s="1"/>
  <c r="AT575" i="16"/>
  <c r="AX575" i="16" s="1"/>
  <c r="BF575" i="16" s="1"/>
  <c r="BG575" i="16" s="1"/>
  <c r="BH575" i="16"/>
  <c r="BN575" i="16" s="1"/>
  <c r="AT551" i="16"/>
  <c r="AX551" i="16" s="1"/>
  <c r="BF551" i="16" s="1"/>
  <c r="BG551" i="16" s="1"/>
  <c r="BH551" i="16"/>
  <c r="BN551" i="16" s="1"/>
  <c r="BH527" i="16"/>
  <c r="BN527" i="16" s="1"/>
  <c r="AT527" i="16"/>
  <c r="AT495" i="16"/>
  <c r="BH495" i="16"/>
  <c r="BN495" i="16" s="1"/>
  <c r="AT463" i="16"/>
  <c r="AX463" i="16" s="1"/>
  <c r="BF463" i="16" s="1"/>
  <c r="BG463" i="16" s="1"/>
  <c r="BH463" i="16"/>
  <c r="BN463" i="16" s="1"/>
  <c r="BH439" i="16"/>
  <c r="BN439" i="16" s="1"/>
  <c r="AT439" i="16"/>
  <c r="AX439" i="16" s="1"/>
  <c r="BF439" i="16" s="1"/>
  <c r="BG439" i="16" s="1"/>
  <c r="AT415" i="16"/>
  <c r="BH415" i="16"/>
  <c r="BN415" i="16" s="1"/>
  <c r="BH407" i="16"/>
  <c r="BN407" i="16" s="1"/>
  <c r="AT407" i="16"/>
  <c r="AX407" i="16" s="1"/>
  <c r="BF407" i="16" s="1"/>
  <c r="BG407" i="16" s="1"/>
  <c r="AT383" i="16"/>
  <c r="BH383" i="16"/>
  <c r="BN383" i="16" s="1"/>
  <c r="AT359" i="16"/>
  <c r="BH359" i="16"/>
  <c r="BN359" i="16" s="1"/>
  <c r="BH343" i="16"/>
  <c r="BN343" i="16" s="1"/>
  <c r="AT343" i="16"/>
  <c r="AX343" i="16" s="1"/>
  <c r="BF343" i="16" s="1"/>
  <c r="BG343" i="16" s="1"/>
  <c r="AT319" i="16"/>
  <c r="BH319" i="16"/>
  <c r="BN319" i="16" s="1"/>
  <c r="BH303" i="16"/>
  <c r="BN303" i="16" s="1"/>
  <c r="AT303" i="16"/>
  <c r="AX303" i="16" s="1"/>
  <c r="BF303" i="16" s="1"/>
  <c r="BG303" i="16" s="1"/>
  <c r="BH279" i="16"/>
  <c r="BN279" i="16" s="1"/>
  <c r="AT279" i="16"/>
  <c r="AX279" i="16" s="1"/>
  <c r="BF279" i="16" s="1"/>
  <c r="BG279" i="16" s="1"/>
  <c r="BH263" i="16"/>
  <c r="BN263" i="16" s="1"/>
  <c r="AT263" i="16"/>
  <c r="BH247" i="16"/>
  <c r="BN247" i="16" s="1"/>
  <c r="AT247" i="16"/>
  <c r="AX247" i="16" s="1"/>
  <c r="BF247" i="16" s="1"/>
  <c r="BG247" i="16" s="1"/>
  <c r="BH223" i="16"/>
  <c r="BN223" i="16" s="1"/>
  <c r="AT223" i="16"/>
  <c r="BH183" i="16"/>
  <c r="BN183" i="16" s="1"/>
  <c r="AT183" i="16"/>
  <c r="AX183" i="16" s="1"/>
  <c r="BF183" i="16" s="1"/>
  <c r="BG183" i="16" s="1"/>
  <c r="BH63" i="16"/>
  <c r="BN63" i="16" s="1"/>
  <c r="AT63" i="16"/>
  <c r="BH755" i="16"/>
  <c r="BN755" i="16" s="1"/>
  <c r="AT755" i="16"/>
  <c r="BH747" i="16"/>
  <c r="BN747" i="16" s="1"/>
  <c r="AT747" i="16"/>
  <c r="AT739" i="16"/>
  <c r="BH739" i="16"/>
  <c r="BN739" i="16" s="1"/>
  <c r="BH731" i="16"/>
  <c r="BN731" i="16" s="1"/>
  <c r="AT731" i="16"/>
  <c r="BH723" i="16"/>
  <c r="BN723" i="16" s="1"/>
  <c r="AT723" i="16"/>
  <c r="BH715" i="16"/>
  <c r="BN715" i="16" s="1"/>
  <c r="AT715" i="16"/>
  <c r="BH707" i="16"/>
  <c r="BN707" i="16" s="1"/>
  <c r="AT707" i="16"/>
  <c r="BH699" i="16"/>
  <c r="BN699" i="16" s="1"/>
  <c r="AT699" i="16"/>
  <c r="BH691" i="16"/>
  <c r="BN691" i="16" s="1"/>
  <c r="AT691" i="16"/>
  <c r="BH683" i="16"/>
  <c r="BN683" i="16" s="1"/>
  <c r="AT683" i="16"/>
  <c r="BH675" i="16"/>
  <c r="BN675" i="16" s="1"/>
  <c r="AT675" i="16"/>
  <c r="BH667" i="16"/>
  <c r="BN667" i="16" s="1"/>
  <c r="AT667" i="16"/>
  <c r="BH659" i="16"/>
  <c r="BN659" i="16" s="1"/>
  <c r="AT659" i="16"/>
  <c r="BH651" i="16"/>
  <c r="BN651" i="16" s="1"/>
  <c r="AT651" i="16"/>
  <c r="BH643" i="16"/>
  <c r="BN643" i="16" s="1"/>
  <c r="AT643" i="16"/>
  <c r="BH635" i="16"/>
  <c r="BN635" i="16" s="1"/>
  <c r="AT635" i="16"/>
  <c r="BH627" i="16"/>
  <c r="BN627" i="16" s="1"/>
  <c r="AT627" i="16"/>
  <c r="BH619" i="16"/>
  <c r="BN619" i="16" s="1"/>
  <c r="AT619" i="16"/>
  <c r="AT611" i="16"/>
  <c r="BH611" i="16"/>
  <c r="BN611" i="16" s="1"/>
  <c r="BH603" i="16"/>
  <c r="BN603" i="16" s="1"/>
  <c r="AT603" i="16"/>
  <c r="BH595" i="16"/>
  <c r="BN595" i="16" s="1"/>
  <c r="AT595" i="16"/>
  <c r="BH587" i="16"/>
  <c r="BN587" i="16" s="1"/>
  <c r="AT587" i="16"/>
  <c r="BH579" i="16"/>
  <c r="BN579" i="16" s="1"/>
  <c r="AT579" i="16"/>
  <c r="BH571" i="16"/>
  <c r="BN571" i="16" s="1"/>
  <c r="AT571" i="16"/>
  <c r="AT563" i="16"/>
  <c r="BH563" i="16"/>
  <c r="BN563" i="16" s="1"/>
  <c r="BH555" i="16"/>
  <c r="BN555" i="16" s="1"/>
  <c r="AT555" i="16"/>
  <c r="AT547" i="16"/>
  <c r="BH547" i="16"/>
  <c r="BN547" i="16" s="1"/>
  <c r="BH539" i="16"/>
  <c r="BN539" i="16" s="1"/>
  <c r="AT539" i="16"/>
  <c r="AT531" i="16"/>
  <c r="BH531" i="16"/>
  <c r="BN531" i="16" s="1"/>
  <c r="BH523" i="16"/>
  <c r="BN523" i="16" s="1"/>
  <c r="AT523" i="16"/>
  <c r="BH515" i="16"/>
  <c r="BN515" i="16" s="1"/>
  <c r="AT515" i="16"/>
  <c r="AT507" i="16"/>
  <c r="BH507" i="16"/>
  <c r="BN507" i="16" s="1"/>
  <c r="BH499" i="16"/>
  <c r="BN499" i="16" s="1"/>
  <c r="AT499" i="16"/>
  <c r="AT491" i="16"/>
  <c r="AX491" i="16" s="1"/>
  <c r="BF491" i="16" s="1"/>
  <c r="BG491" i="16" s="1"/>
  <c r="BH491" i="16"/>
  <c r="BN491" i="16" s="1"/>
  <c r="BH483" i="16"/>
  <c r="BN483" i="16" s="1"/>
  <c r="AT483" i="16"/>
  <c r="AT475" i="16"/>
  <c r="BH475" i="16"/>
  <c r="BN475" i="16" s="1"/>
  <c r="BH467" i="16"/>
  <c r="BN467" i="16" s="1"/>
  <c r="AT467" i="16"/>
  <c r="AT459" i="16"/>
  <c r="AX459" i="16" s="1"/>
  <c r="BF459" i="16" s="1"/>
  <c r="BG459" i="16" s="1"/>
  <c r="BH459" i="16"/>
  <c r="BN459" i="16" s="1"/>
  <c r="BH451" i="16"/>
  <c r="BN451" i="16" s="1"/>
  <c r="AT451" i="16"/>
  <c r="AT443" i="16"/>
  <c r="BH443" i="16"/>
  <c r="BN443" i="16" s="1"/>
  <c r="BH435" i="16"/>
  <c r="BN435" i="16" s="1"/>
  <c r="AT435" i="16"/>
  <c r="AT427" i="16"/>
  <c r="AX427" i="16" s="1"/>
  <c r="BF427" i="16" s="1"/>
  <c r="BG427" i="16" s="1"/>
  <c r="BH427" i="16"/>
  <c r="BN427" i="16" s="1"/>
  <c r="BH419" i="16"/>
  <c r="BN419" i="16" s="1"/>
  <c r="AT419" i="16"/>
  <c r="AT411" i="16"/>
  <c r="BH411" i="16"/>
  <c r="BN411" i="16" s="1"/>
  <c r="BH403" i="16"/>
  <c r="BN403" i="16" s="1"/>
  <c r="AT403" i="16"/>
  <c r="AT395" i="16"/>
  <c r="AX395" i="16" s="1"/>
  <c r="BF395" i="16" s="1"/>
  <c r="BG395" i="16" s="1"/>
  <c r="BH395" i="16"/>
  <c r="BN395" i="16" s="1"/>
  <c r="BH387" i="16"/>
  <c r="BN387" i="16" s="1"/>
  <c r="AT387" i="16"/>
  <c r="BH379" i="16"/>
  <c r="BN379" i="16" s="1"/>
  <c r="AT379" i="16"/>
  <c r="BH371" i="16"/>
  <c r="BN371" i="16" s="1"/>
  <c r="AT371" i="16"/>
  <c r="BH363" i="16"/>
  <c r="BN363" i="16" s="1"/>
  <c r="AT363" i="16"/>
  <c r="AT355" i="16"/>
  <c r="BH355" i="16"/>
  <c r="BN355" i="16" s="1"/>
  <c r="BH347" i="16"/>
  <c r="BN347" i="16" s="1"/>
  <c r="AT347" i="16"/>
  <c r="BH339" i="16"/>
  <c r="BN339" i="16" s="1"/>
  <c r="AT339" i="16"/>
  <c r="BH331" i="16"/>
  <c r="BN331" i="16" s="1"/>
  <c r="AT331" i="16"/>
  <c r="AT323" i="16"/>
  <c r="BH323" i="16"/>
  <c r="BN323" i="16" s="1"/>
  <c r="BH315" i="16"/>
  <c r="BN315" i="16" s="1"/>
  <c r="AT315" i="16"/>
  <c r="AT307" i="16"/>
  <c r="BH307" i="16"/>
  <c r="BN307" i="16" s="1"/>
  <c r="BH299" i="16"/>
  <c r="BN299" i="16" s="1"/>
  <c r="AT299" i="16"/>
  <c r="AT291" i="16"/>
  <c r="BH291" i="16"/>
  <c r="BN291" i="16" s="1"/>
  <c r="BH283" i="16"/>
  <c r="BN283" i="16" s="1"/>
  <c r="AT283" i="16"/>
  <c r="BH275" i="16"/>
  <c r="BN275" i="16" s="1"/>
  <c r="AT275" i="16"/>
  <c r="BH267" i="16"/>
  <c r="BN267" i="16" s="1"/>
  <c r="AT267" i="16"/>
  <c r="BH259" i="16"/>
  <c r="BN259" i="16" s="1"/>
  <c r="AT259" i="16"/>
  <c r="BH251" i="16"/>
  <c r="BN251" i="16" s="1"/>
  <c r="AT251" i="16"/>
  <c r="BH243" i="16"/>
  <c r="BN243" i="16" s="1"/>
  <c r="AT243" i="16"/>
  <c r="BH235" i="16"/>
  <c r="BN235" i="16" s="1"/>
  <c r="AT235" i="16"/>
  <c r="BH227" i="16"/>
  <c r="BN227" i="16" s="1"/>
  <c r="AT227" i="16"/>
  <c r="BH219" i="16"/>
  <c r="BN219" i="16" s="1"/>
  <c r="AT219" i="16"/>
  <c r="BH211" i="16"/>
  <c r="BN211" i="16" s="1"/>
  <c r="AT211" i="16"/>
  <c r="BH203" i="16"/>
  <c r="BN203" i="16" s="1"/>
  <c r="AT203" i="16"/>
  <c r="AT195" i="16"/>
  <c r="BH195" i="16"/>
  <c r="BN195" i="16" s="1"/>
  <c r="BH187" i="16"/>
  <c r="BN187" i="16" s="1"/>
  <c r="AT187" i="16"/>
  <c r="BH179" i="16"/>
  <c r="BN179" i="16" s="1"/>
  <c r="AT179" i="16"/>
  <c r="BH171" i="16"/>
  <c r="BN171" i="16" s="1"/>
  <c r="AT171" i="16"/>
  <c r="AT163" i="16"/>
  <c r="BH163" i="16"/>
  <c r="BN163" i="16" s="1"/>
  <c r="BH155" i="16"/>
  <c r="BN155" i="16" s="1"/>
  <c r="AT155" i="16"/>
  <c r="AT147" i="16"/>
  <c r="BH147" i="16"/>
  <c r="BN147" i="16" s="1"/>
  <c r="BH139" i="16"/>
  <c r="BN139" i="16" s="1"/>
  <c r="AT139" i="16"/>
  <c r="BH131" i="16"/>
  <c r="BN131" i="16" s="1"/>
  <c r="AT131" i="16"/>
  <c r="BH123" i="16"/>
  <c r="BN123" i="16" s="1"/>
  <c r="AT123" i="16"/>
  <c r="BH115" i="16"/>
  <c r="BN115" i="16" s="1"/>
  <c r="AT115" i="16"/>
  <c r="BH107" i="16"/>
  <c r="BN107" i="16" s="1"/>
  <c r="AT107" i="16"/>
  <c r="AT99" i="16"/>
  <c r="AX99" i="16" s="1"/>
  <c r="BF99" i="16" s="1"/>
  <c r="BG99" i="16" s="1"/>
  <c r="BH99" i="16"/>
  <c r="BN99" i="16" s="1"/>
  <c r="BH91" i="16"/>
  <c r="BN91" i="16" s="1"/>
  <c r="AT91" i="16"/>
  <c r="BH83" i="16"/>
  <c r="BN83" i="16" s="1"/>
  <c r="AT83" i="16"/>
  <c r="BH75" i="16"/>
  <c r="BN75" i="16" s="1"/>
  <c r="AT75" i="16"/>
  <c r="AT67" i="16"/>
  <c r="BH67" i="16"/>
  <c r="BN67" i="16" s="1"/>
  <c r="BH59" i="16"/>
  <c r="BN59" i="16" s="1"/>
  <c r="AT59" i="16"/>
  <c r="AT51" i="16"/>
  <c r="BH51" i="16"/>
  <c r="BN51" i="16" s="1"/>
  <c r="BH43" i="16"/>
  <c r="BN43" i="16" s="1"/>
  <c r="AT43" i="16"/>
  <c r="AT35" i="16"/>
  <c r="BH35" i="16"/>
  <c r="BN35" i="16" s="1"/>
  <c r="AT27" i="16"/>
  <c r="AX27" i="16" s="1"/>
  <c r="BF27" i="16" s="1"/>
  <c r="BG27" i="16" s="1"/>
  <c r="BH27" i="16"/>
  <c r="BN27" i="16" s="1"/>
  <c r="AT19" i="16"/>
  <c r="BH19" i="16"/>
  <c r="BN19" i="16" s="1"/>
  <c r="AT11" i="16"/>
  <c r="BH11" i="16"/>
  <c r="BN11" i="16" s="1"/>
  <c r="BH102" i="16"/>
  <c r="BN102" i="16" s="1"/>
  <c r="AT102" i="16"/>
  <c r="AT86" i="16"/>
  <c r="AX86" i="16" s="1"/>
  <c r="BF86" i="16" s="1"/>
  <c r="BG86" i="16" s="1"/>
  <c r="BH86" i="16"/>
  <c r="BN86" i="16" s="1"/>
  <c r="BH70" i="16"/>
  <c r="BN70" i="16" s="1"/>
  <c r="AT70" i="16"/>
  <c r="AT54" i="16"/>
  <c r="BH54" i="16"/>
  <c r="BN54" i="16" s="1"/>
  <c r="AT38" i="16"/>
  <c r="BH38" i="16"/>
  <c r="BN38" i="16" s="1"/>
  <c r="AT22" i="16"/>
  <c r="AX22" i="16" s="1"/>
  <c r="BF22" i="16" s="1"/>
  <c r="BG22" i="16" s="1"/>
  <c r="BH22" i="16"/>
  <c r="BN22" i="16" s="1"/>
  <c r="BH7" i="16"/>
  <c r="BN7" i="16" s="1"/>
  <c r="AT7" i="16"/>
  <c r="AT209" i="16"/>
  <c r="BH209" i="16"/>
  <c r="BN209" i="16" s="1"/>
  <c r="AT185" i="16"/>
  <c r="BH185" i="16"/>
  <c r="BN185" i="16" s="1"/>
  <c r="AT173" i="16"/>
  <c r="AX173" i="16" s="1"/>
  <c r="BF173" i="16" s="1"/>
  <c r="BG173" i="16" s="1"/>
  <c r="BH173" i="16"/>
  <c r="BN173" i="16" s="1"/>
  <c r="AT153" i="16"/>
  <c r="AX153" i="16" s="1"/>
  <c r="BF153" i="16" s="1"/>
  <c r="BG153" i="16" s="1"/>
  <c r="BH153" i="16"/>
  <c r="BN153" i="16" s="1"/>
  <c r="BH129" i="16"/>
  <c r="BN129" i="16" s="1"/>
  <c r="AT129" i="16"/>
  <c r="AT113" i="16"/>
  <c r="BH113" i="16"/>
  <c r="BN113" i="16" s="1"/>
  <c r="AT93" i="16"/>
  <c r="AX93" i="16" s="1"/>
  <c r="BF93" i="16" s="1"/>
  <c r="BG93" i="16" s="1"/>
  <c r="BH93" i="16"/>
  <c r="BN93" i="16" s="1"/>
  <c r="AT73" i="16"/>
  <c r="AX73" i="16" s="1"/>
  <c r="BF73" i="16" s="1"/>
  <c r="BG73" i="16" s="1"/>
  <c r="BH73" i="16"/>
  <c r="BN73" i="16" s="1"/>
  <c r="AT57" i="16"/>
  <c r="BH57" i="16"/>
  <c r="BN57" i="16" s="1"/>
  <c r="AT37" i="16"/>
  <c r="BH37" i="16"/>
  <c r="BN37" i="16" s="1"/>
  <c r="AT17" i="16"/>
  <c r="AX17" i="16" s="1"/>
  <c r="BF17" i="16" s="1"/>
  <c r="BG17" i="16" s="1"/>
  <c r="BH17" i="16"/>
  <c r="BN17" i="16" s="1"/>
  <c r="AT760" i="16"/>
  <c r="AX760" i="16" s="1"/>
  <c r="BF760" i="16" s="1"/>
  <c r="BG760" i="16" s="1"/>
  <c r="BH760" i="16"/>
  <c r="BN760" i="16" s="1"/>
  <c r="AT684" i="16"/>
  <c r="BH684" i="16"/>
  <c r="BN684" i="16" s="1"/>
  <c r="AT660" i="16"/>
  <c r="BH660" i="16"/>
  <c r="BN660" i="16" s="1"/>
  <c r="AT640" i="16"/>
  <c r="AX640" i="16" s="1"/>
  <c r="BF640" i="16" s="1"/>
  <c r="BG640" i="16" s="1"/>
  <c r="BH640" i="16"/>
  <c r="BN640" i="16" s="1"/>
  <c r="AT616" i="16"/>
  <c r="AX616" i="16" s="1"/>
  <c r="BF616" i="16" s="1"/>
  <c r="BG616" i="16" s="1"/>
  <c r="BH616" i="16"/>
  <c r="BN616" i="16" s="1"/>
  <c r="AT592" i="16"/>
  <c r="BH592" i="16"/>
  <c r="BN592" i="16" s="1"/>
  <c r="BH564" i="16"/>
  <c r="BN564" i="16" s="1"/>
  <c r="AT564" i="16"/>
  <c r="AT544" i="16"/>
  <c r="BH544" i="16"/>
  <c r="BN544" i="16" s="1"/>
  <c r="AT520" i="16"/>
  <c r="AX520" i="16" s="1"/>
  <c r="BF520" i="16" s="1"/>
  <c r="BG520" i="16" s="1"/>
  <c r="BH520" i="16"/>
  <c r="BN520" i="16" s="1"/>
  <c r="AT496" i="16"/>
  <c r="BH496" i="16"/>
  <c r="BN496" i="16" s="1"/>
  <c r="AT476" i="16"/>
  <c r="AX476" i="16" s="1"/>
  <c r="BF476" i="16" s="1"/>
  <c r="BG476" i="16" s="1"/>
  <c r="BH476" i="16"/>
  <c r="BN476" i="16" s="1"/>
  <c r="AT452" i="16"/>
  <c r="BH452" i="16"/>
  <c r="BN452" i="16" s="1"/>
  <c r="BH420" i="16"/>
  <c r="BN420" i="16" s="1"/>
  <c r="AT420" i="16"/>
  <c r="BH396" i="16"/>
  <c r="BN396" i="16" s="1"/>
  <c r="AT396" i="16"/>
  <c r="BH380" i="16"/>
  <c r="BN380" i="16" s="1"/>
  <c r="AT380" i="16"/>
  <c r="BH356" i="16"/>
  <c r="BN356" i="16" s="1"/>
  <c r="AT356" i="16"/>
  <c r="BH336" i="16"/>
  <c r="BN336" i="16" s="1"/>
  <c r="AT336" i="16"/>
  <c r="AT320" i="16"/>
  <c r="AX320" i="16" s="1"/>
  <c r="BF320" i="16" s="1"/>
  <c r="BG320" i="16" s="1"/>
  <c r="BH320" i="16"/>
  <c r="BN320" i="16" s="1"/>
  <c r="BH296" i="16"/>
  <c r="BN296" i="16" s="1"/>
  <c r="AT296" i="16"/>
  <c r="AT280" i="16"/>
  <c r="AX280" i="16" s="1"/>
  <c r="BF280" i="16" s="1"/>
  <c r="BG280" i="16" s="1"/>
  <c r="BH280" i="16"/>
  <c r="BN280" i="16" s="1"/>
  <c r="BH260" i="16"/>
  <c r="BN260" i="16" s="1"/>
  <c r="AT260" i="16"/>
  <c r="BH236" i="16"/>
  <c r="BN236" i="16" s="1"/>
  <c r="AT236" i="16"/>
  <c r="BH208" i="16"/>
  <c r="BN208" i="16" s="1"/>
  <c r="AT208" i="16"/>
  <c r="BH188" i="16"/>
  <c r="BN188" i="16" s="1"/>
  <c r="AT188" i="16"/>
  <c r="AT160" i="16"/>
  <c r="BH160" i="16"/>
  <c r="BN160" i="16" s="1"/>
  <c r="BH148" i="16"/>
  <c r="BN148" i="16" s="1"/>
  <c r="AT148" i="16"/>
  <c r="AT120" i="16"/>
  <c r="BH120" i="16"/>
  <c r="BN120" i="16" s="1"/>
  <c r="AT96" i="16"/>
  <c r="AX96" i="16" s="1"/>
  <c r="BF96" i="16" s="1"/>
  <c r="BG96" i="16" s="1"/>
  <c r="BH96" i="16"/>
  <c r="BN96" i="16" s="1"/>
  <c r="AT84" i="16"/>
  <c r="BH84" i="16"/>
  <c r="BN84" i="16" s="1"/>
  <c r="BH56" i="16"/>
  <c r="BN56" i="16" s="1"/>
  <c r="AT56" i="16"/>
  <c r="AT32" i="16"/>
  <c r="BH32" i="16"/>
  <c r="BN32" i="16" s="1"/>
  <c r="BH20" i="16"/>
  <c r="BN20" i="16" s="1"/>
  <c r="AT20" i="16"/>
  <c r="BH754" i="16"/>
  <c r="BN754" i="16" s="1"/>
  <c r="AT754" i="16"/>
  <c r="AT746" i="16"/>
  <c r="AX746" i="16" s="1"/>
  <c r="BF746" i="16" s="1"/>
  <c r="BG746" i="16" s="1"/>
  <c r="BH746" i="16"/>
  <c r="BN746" i="16" s="1"/>
  <c r="BH738" i="16"/>
  <c r="BN738" i="16" s="1"/>
  <c r="AT738" i="16"/>
  <c r="AT730" i="16"/>
  <c r="AX730" i="16" s="1"/>
  <c r="BF730" i="16" s="1"/>
  <c r="BG730" i="16" s="1"/>
  <c r="BH730" i="16"/>
  <c r="BN730" i="16" s="1"/>
  <c r="BH722" i="16"/>
  <c r="BN722" i="16" s="1"/>
  <c r="AT722" i="16"/>
  <c r="AT714" i="16"/>
  <c r="AX714" i="16" s="1"/>
  <c r="BF714" i="16" s="1"/>
  <c r="BG714" i="16" s="1"/>
  <c r="BH714" i="16"/>
  <c r="BN714" i="16" s="1"/>
  <c r="BH706" i="16"/>
  <c r="BN706" i="16" s="1"/>
  <c r="AT706" i="16"/>
  <c r="AT698" i="16"/>
  <c r="AX698" i="16" s="1"/>
  <c r="BF698" i="16" s="1"/>
  <c r="BG698" i="16" s="1"/>
  <c r="BH698" i="16"/>
  <c r="BN698" i="16" s="1"/>
  <c r="AT690" i="16"/>
  <c r="BH690" i="16"/>
  <c r="BN690" i="16" s="1"/>
  <c r="AT682" i="16"/>
  <c r="AX682" i="16" s="1"/>
  <c r="BF682" i="16" s="1"/>
  <c r="BG682" i="16" s="1"/>
  <c r="BH682" i="16"/>
  <c r="BN682" i="16" s="1"/>
  <c r="AT674" i="16"/>
  <c r="BH674" i="16"/>
  <c r="BN674" i="16" s="1"/>
  <c r="AT666" i="16"/>
  <c r="AX666" i="16" s="1"/>
  <c r="BF666" i="16" s="1"/>
  <c r="BG666" i="16" s="1"/>
  <c r="BH666" i="16"/>
  <c r="BN666" i="16" s="1"/>
  <c r="AT658" i="16"/>
  <c r="BH658" i="16"/>
  <c r="BN658" i="16" s="1"/>
  <c r="BH650" i="16"/>
  <c r="BN650" i="16" s="1"/>
  <c r="AT650" i="16"/>
  <c r="BH642" i="16"/>
  <c r="BN642" i="16" s="1"/>
  <c r="AT642" i="16"/>
  <c r="BH634" i="16"/>
  <c r="BN634" i="16" s="1"/>
  <c r="AT634" i="16"/>
  <c r="BH626" i="16"/>
  <c r="BN626" i="16" s="1"/>
  <c r="AT626" i="16"/>
  <c r="BH618" i="16"/>
  <c r="BN618" i="16" s="1"/>
  <c r="AT618" i="16"/>
  <c r="BH610" i="16"/>
  <c r="BN610" i="16" s="1"/>
  <c r="AT610" i="16"/>
  <c r="BH602" i="16"/>
  <c r="BN602" i="16" s="1"/>
  <c r="AT602" i="16"/>
  <c r="BH594" i="16"/>
  <c r="BN594" i="16" s="1"/>
  <c r="AT594" i="16"/>
  <c r="BH586" i="16"/>
  <c r="BN586" i="16" s="1"/>
  <c r="AT586" i="16"/>
  <c r="BH578" i="16"/>
  <c r="BN578" i="16" s="1"/>
  <c r="AT578" i="16"/>
  <c r="BH570" i="16"/>
  <c r="BN570" i="16" s="1"/>
  <c r="AT570" i="16"/>
  <c r="BH562" i="16"/>
  <c r="BN562" i="16" s="1"/>
  <c r="AT562" i="16"/>
  <c r="BH554" i="16"/>
  <c r="BN554" i="16" s="1"/>
  <c r="AT554" i="16"/>
  <c r="BH546" i="16"/>
  <c r="BN546" i="16" s="1"/>
  <c r="AT546" i="16"/>
  <c r="AT538" i="16"/>
  <c r="AX538" i="16" s="1"/>
  <c r="BF538" i="16" s="1"/>
  <c r="BG538" i="16" s="1"/>
  <c r="BH538" i="16"/>
  <c r="BN538" i="16" s="1"/>
  <c r="AT530" i="16"/>
  <c r="BH530" i="16"/>
  <c r="BN530" i="16" s="1"/>
  <c r="BH522" i="16"/>
  <c r="BN522" i="16" s="1"/>
  <c r="AT522" i="16"/>
  <c r="AT514" i="16"/>
  <c r="BH514" i="16"/>
  <c r="BN514" i="16" s="1"/>
  <c r="BH506" i="16"/>
  <c r="BN506" i="16" s="1"/>
  <c r="AT506" i="16"/>
  <c r="BH498" i="16"/>
  <c r="BN498" i="16" s="1"/>
  <c r="AT498" i="16"/>
  <c r="BH490" i="16"/>
  <c r="BN490" i="16" s="1"/>
  <c r="AT490" i="16"/>
  <c r="AT482" i="16"/>
  <c r="BH482" i="16"/>
  <c r="BN482" i="16" s="1"/>
  <c r="AT474" i="16"/>
  <c r="AX474" i="16" s="1"/>
  <c r="BF474" i="16" s="1"/>
  <c r="BG474" i="16" s="1"/>
  <c r="BH474" i="16"/>
  <c r="BN474" i="16" s="1"/>
  <c r="BH466" i="16"/>
  <c r="BN466" i="16" s="1"/>
  <c r="AT466" i="16"/>
  <c r="BH458" i="16"/>
  <c r="BN458" i="16" s="1"/>
  <c r="AT458" i="16"/>
  <c r="BH450" i="16"/>
  <c r="BN450" i="16" s="1"/>
  <c r="AT450" i="16"/>
  <c r="BH442" i="16"/>
  <c r="BN442" i="16" s="1"/>
  <c r="AT442" i="16"/>
  <c r="BH434" i="16"/>
  <c r="BN434" i="16" s="1"/>
  <c r="AT434" i="16"/>
  <c r="BH426" i="16"/>
  <c r="BN426" i="16" s="1"/>
  <c r="AT426" i="16"/>
  <c r="BH418" i="16"/>
  <c r="BN418" i="16" s="1"/>
  <c r="AT418" i="16"/>
  <c r="BH410" i="16"/>
  <c r="BN410" i="16" s="1"/>
  <c r="AT410" i="16"/>
  <c r="BH402" i="16"/>
  <c r="BN402" i="16" s="1"/>
  <c r="AT402" i="16"/>
  <c r="BH394" i="16"/>
  <c r="BN394" i="16" s="1"/>
  <c r="AT394" i="16"/>
  <c r="BH386" i="16"/>
  <c r="BN386" i="16" s="1"/>
  <c r="AT386" i="16"/>
  <c r="AT378" i="16"/>
  <c r="AX378" i="16" s="1"/>
  <c r="BF378" i="16" s="1"/>
  <c r="BG378" i="16" s="1"/>
  <c r="BH378" i="16"/>
  <c r="BN378" i="16" s="1"/>
  <c r="AT370" i="16"/>
  <c r="BH370" i="16"/>
  <c r="BN370" i="16" s="1"/>
  <c r="AT362" i="16"/>
  <c r="AX362" i="16" s="1"/>
  <c r="BF362" i="16" s="1"/>
  <c r="BG362" i="16" s="1"/>
  <c r="BH362" i="16"/>
  <c r="BN362" i="16" s="1"/>
  <c r="BH354" i="16"/>
  <c r="BN354" i="16" s="1"/>
  <c r="AT354" i="16"/>
  <c r="AT346" i="16"/>
  <c r="AX346" i="16" s="1"/>
  <c r="BF346" i="16" s="1"/>
  <c r="BG346" i="16" s="1"/>
  <c r="BH346" i="16"/>
  <c r="BN346" i="16" s="1"/>
  <c r="AT338" i="16"/>
  <c r="BH338" i="16"/>
  <c r="BN338" i="16" s="1"/>
  <c r="BH330" i="16"/>
  <c r="BN330" i="16" s="1"/>
  <c r="AT330" i="16"/>
  <c r="AT322" i="16"/>
  <c r="BH322" i="16"/>
  <c r="BN322" i="16" s="1"/>
  <c r="AT314" i="16"/>
  <c r="AX314" i="16" s="1"/>
  <c r="BF314" i="16" s="1"/>
  <c r="BG314" i="16" s="1"/>
  <c r="BH314" i="16"/>
  <c r="BN314" i="16" s="1"/>
  <c r="AT306" i="16"/>
  <c r="BH306" i="16"/>
  <c r="BN306" i="16" s="1"/>
  <c r="BH298" i="16"/>
  <c r="BN298" i="16" s="1"/>
  <c r="AT298" i="16"/>
  <c r="BH290" i="16"/>
  <c r="BN290" i="16" s="1"/>
  <c r="AT290" i="16"/>
  <c r="AT282" i="16"/>
  <c r="AX282" i="16" s="1"/>
  <c r="BF282" i="16" s="1"/>
  <c r="BG282" i="16" s="1"/>
  <c r="BH282" i="16"/>
  <c r="BN282" i="16" s="1"/>
  <c r="BH274" i="16"/>
  <c r="BN274" i="16" s="1"/>
  <c r="AT274" i="16"/>
  <c r="AT266" i="16"/>
  <c r="AX266" i="16" s="1"/>
  <c r="BF266" i="16" s="1"/>
  <c r="BG266" i="16" s="1"/>
  <c r="BH266" i="16"/>
  <c r="BN266" i="16" s="1"/>
  <c r="BH258" i="16"/>
  <c r="BN258" i="16" s="1"/>
  <c r="AT258" i="16"/>
  <c r="BH250" i="16"/>
  <c r="BN250" i="16" s="1"/>
  <c r="AT250" i="16"/>
  <c r="BH242" i="16"/>
  <c r="BN242" i="16" s="1"/>
  <c r="AT242" i="16"/>
  <c r="AT234" i="16"/>
  <c r="AX234" i="16" s="1"/>
  <c r="BF234" i="16" s="1"/>
  <c r="BG234" i="16" s="1"/>
  <c r="BH234" i="16"/>
  <c r="BN234" i="16" s="1"/>
  <c r="BH226" i="16"/>
  <c r="BN226" i="16" s="1"/>
  <c r="AT226" i="16"/>
  <c r="BH218" i="16"/>
  <c r="BN218" i="16" s="1"/>
  <c r="AT218" i="16"/>
  <c r="BH210" i="16"/>
  <c r="BN210" i="16" s="1"/>
  <c r="AT210" i="16"/>
  <c r="BH202" i="16"/>
  <c r="BN202" i="16" s="1"/>
  <c r="AT202" i="16"/>
  <c r="BH194" i="16"/>
  <c r="BN194" i="16" s="1"/>
  <c r="AT194" i="16"/>
  <c r="BH186" i="16"/>
  <c r="BN186" i="16" s="1"/>
  <c r="AT186" i="16"/>
  <c r="AT178" i="16"/>
  <c r="BH178" i="16"/>
  <c r="BN178" i="16" s="1"/>
  <c r="BH170" i="16"/>
  <c r="BN170" i="16" s="1"/>
  <c r="AT170" i="16"/>
  <c r="BH162" i="16"/>
  <c r="BN162" i="16" s="1"/>
  <c r="AT162" i="16"/>
  <c r="AT154" i="16"/>
  <c r="AX154" i="16" s="1"/>
  <c r="BF154" i="16" s="1"/>
  <c r="BG154" i="16" s="1"/>
  <c r="BH154" i="16"/>
  <c r="BN154" i="16" s="1"/>
  <c r="BH146" i="16"/>
  <c r="BN146" i="16" s="1"/>
  <c r="AT146" i="16"/>
  <c r="BH138" i="16"/>
  <c r="BN138" i="16" s="1"/>
  <c r="AT138" i="16"/>
  <c r="AT130" i="16"/>
  <c r="BH130" i="16"/>
  <c r="BN130" i="16" s="1"/>
  <c r="BH122" i="16"/>
  <c r="BN122" i="16" s="1"/>
  <c r="AT122" i="16"/>
  <c r="BH114" i="16"/>
  <c r="BN114" i="16" s="1"/>
  <c r="AT114" i="16"/>
  <c r="BH98" i="16"/>
  <c r="BN98" i="16" s="1"/>
  <c r="AT98" i="16"/>
  <c r="BH82" i="16"/>
  <c r="BN82" i="16" s="1"/>
  <c r="AT82" i="16"/>
  <c r="BH66" i="16"/>
  <c r="BN66" i="16" s="1"/>
  <c r="AT66" i="16"/>
  <c r="AT50" i="16"/>
  <c r="BH50" i="16"/>
  <c r="BN50" i="16" s="1"/>
  <c r="BH34" i="16"/>
  <c r="BN34" i="16" s="1"/>
  <c r="AT34" i="16"/>
  <c r="BH18" i="16"/>
  <c r="BN18" i="16" s="1"/>
  <c r="AT18" i="16"/>
  <c r="AT225" i="16"/>
  <c r="AX225" i="16" s="1"/>
  <c r="BF225" i="16" s="1"/>
  <c r="BG225" i="16" s="1"/>
  <c r="BH225" i="16"/>
  <c r="BN225" i="16" s="1"/>
  <c r="BH197" i="16"/>
  <c r="BN197" i="16" s="1"/>
  <c r="AT197" i="16"/>
  <c r="AT181" i="16"/>
  <c r="AX181" i="16" s="1"/>
  <c r="BF181" i="16" s="1"/>
  <c r="BG181" i="16" s="1"/>
  <c r="BH181" i="16"/>
  <c r="BN181" i="16" s="1"/>
  <c r="AT157" i="16"/>
  <c r="BH157" i="16"/>
  <c r="BN157" i="16" s="1"/>
  <c r="AT141" i="16"/>
  <c r="AX141" i="16" s="1"/>
  <c r="BF141" i="16" s="1"/>
  <c r="BG141" i="16" s="1"/>
  <c r="BH141" i="16"/>
  <c r="BN141" i="16" s="1"/>
  <c r="BH125" i="16"/>
  <c r="BN125" i="16" s="1"/>
  <c r="AT125" i="16"/>
  <c r="AT105" i="16"/>
  <c r="AX105" i="16" s="1"/>
  <c r="BF105" i="16" s="1"/>
  <c r="BG105" i="16" s="1"/>
  <c r="BH105" i="16"/>
  <c r="BN105" i="16" s="1"/>
  <c r="BH89" i="16"/>
  <c r="BN89" i="16" s="1"/>
  <c r="AT89" i="16"/>
  <c r="AT69" i="16"/>
  <c r="AX69" i="16" s="1"/>
  <c r="BF69" i="16" s="1"/>
  <c r="BG69" i="16" s="1"/>
  <c r="BH69" i="16"/>
  <c r="BN69" i="16" s="1"/>
  <c r="AT49" i="16"/>
  <c r="BH49" i="16"/>
  <c r="BN49" i="16" s="1"/>
  <c r="AT33" i="16"/>
  <c r="AX33" i="16" s="1"/>
  <c r="BF33" i="16" s="1"/>
  <c r="BG33" i="16" s="1"/>
  <c r="BH33" i="16"/>
  <c r="BN33" i="16" s="1"/>
  <c r="AT13" i="16"/>
  <c r="BH13" i="16"/>
  <c r="BN13" i="16" s="1"/>
  <c r="AT756" i="16"/>
  <c r="AX756" i="16" s="1"/>
  <c r="BF756" i="16" s="1"/>
  <c r="BG756" i="16" s="1"/>
  <c r="BH756" i="16"/>
  <c r="BN756" i="16" s="1"/>
  <c r="AT680" i="16"/>
  <c r="BH680" i="16"/>
  <c r="BN680" i="16" s="1"/>
  <c r="AT656" i="16"/>
  <c r="AX656" i="16" s="1"/>
  <c r="BF656" i="16" s="1"/>
  <c r="BG656" i="16" s="1"/>
  <c r="BH656" i="16"/>
  <c r="BN656" i="16" s="1"/>
  <c r="AT636" i="16"/>
  <c r="BH636" i="16"/>
  <c r="BN636" i="16" s="1"/>
  <c r="AT612" i="16"/>
  <c r="AX612" i="16" s="1"/>
  <c r="BF612" i="16" s="1"/>
  <c r="BG612" i="16" s="1"/>
  <c r="BH612" i="16"/>
  <c r="BN612" i="16" s="1"/>
  <c r="AT588" i="16"/>
  <c r="BH588" i="16"/>
  <c r="BN588" i="16" s="1"/>
  <c r="AT568" i="16"/>
  <c r="AX568" i="16" s="1"/>
  <c r="BF568" i="16" s="1"/>
  <c r="BG568" i="16" s="1"/>
  <c r="BH568" i="16"/>
  <c r="BN568" i="16" s="1"/>
  <c r="BH540" i="16"/>
  <c r="BN540" i="16" s="1"/>
  <c r="AT540" i="16"/>
  <c r="AT516" i="16"/>
  <c r="AX516" i="16" s="1"/>
  <c r="BF516" i="16" s="1"/>
  <c r="BG516" i="16" s="1"/>
  <c r="BH516" i="16"/>
  <c r="BN516" i="16" s="1"/>
  <c r="AT492" i="16"/>
  <c r="BH492" i="16"/>
  <c r="BN492" i="16" s="1"/>
  <c r="AT468" i="16"/>
  <c r="AX468" i="16" s="1"/>
  <c r="BF468" i="16" s="1"/>
  <c r="BG468" i="16" s="1"/>
  <c r="BH468" i="16"/>
  <c r="BN468" i="16" s="1"/>
  <c r="AT448" i="16"/>
  <c r="BH448" i="16"/>
  <c r="BN448" i="16" s="1"/>
  <c r="BH428" i="16"/>
  <c r="BN428" i="16" s="1"/>
  <c r="AT428" i="16"/>
  <c r="AT400" i="16"/>
  <c r="BH400" i="16"/>
  <c r="BN400" i="16" s="1"/>
  <c r="AT372" i="16"/>
  <c r="AX372" i="16" s="1"/>
  <c r="BF372" i="16" s="1"/>
  <c r="BG372" i="16" s="1"/>
  <c r="BH372" i="16"/>
  <c r="BN372" i="16" s="1"/>
  <c r="AT348" i="16"/>
  <c r="BH348" i="16"/>
  <c r="BN348" i="16" s="1"/>
  <c r="AT284" i="16"/>
  <c r="AX284" i="16" s="1"/>
  <c r="BF284" i="16" s="1"/>
  <c r="BG284" i="16" s="1"/>
  <c r="BH284" i="16"/>
  <c r="BN284" i="16" s="1"/>
  <c r="AT220" i="16"/>
  <c r="BH220" i="16"/>
  <c r="BN220" i="16" s="1"/>
  <c r="AT172" i="16"/>
  <c r="AX172" i="16" s="1"/>
  <c r="BF172" i="16" s="1"/>
  <c r="BG172" i="16" s="1"/>
  <c r="BH172" i="16"/>
  <c r="BN172" i="16" s="1"/>
  <c r="AT108" i="16"/>
  <c r="BH108" i="16"/>
  <c r="BN108" i="16" s="1"/>
  <c r="BH44" i="16"/>
  <c r="BN44" i="16" s="1"/>
  <c r="AT44" i="16"/>
  <c r="AT761" i="16"/>
  <c r="BH761" i="16"/>
  <c r="BN761" i="16" s="1"/>
  <c r="BH753" i="16"/>
  <c r="BN753" i="16" s="1"/>
  <c r="AT753" i="16"/>
  <c r="BH745" i="16"/>
  <c r="BN745" i="16" s="1"/>
  <c r="AT745" i="16"/>
  <c r="AT737" i="16"/>
  <c r="AX737" i="16" s="1"/>
  <c r="BF737" i="16" s="1"/>
  <c r="BG737" i="16" s="1"/>
  <c r="BH737" i="16"/>
  <c r="BN737" i="16" s="1"/>
  <c r="BH729" i="16"/>
  <c r="BN729" i="16" s="1"/>
  <c r="AT729" i="16"/>
  <c r="BH721" i="16"/>
  <c r="BN721" i="16" s="1"/>
  <c r="AT721" i="16"/>
  <c r="BH713" i="16"/>
  <c r="BN713" i="16" s="1"/>
  <c r="AT713" i="16"/>
  <c r="BH705" i="16"/>
  <c r="BN705" i="16" s="1"/>
  <c r="AT705" i="16"/>
  <c r="AT697" i="16"/>
  <c r="BH697" i="16"/>
  <c r="BN697" i="16" s="1"/>
  <c r="BH689" i="16"/>
  <c r="BN689" i="16" s="1"/>
  <c r="AT689" i="16"/>
  <c r="BH681" i="16"/>
  <c r="BN681" i="16" s="1"/>
  <c r="AT681" i="16"/>
  <c r="AT673" i="16"/>
  <c r="AX673" i="16" s="1"/>
  <c r="BF673" i="16" s="1"/>
  <c r="BG673" i="16" s="1"/>
  <c r="BH673" i="16"/>
  <c r="BN673" i="16" s="1"/>
  <c r="BH665" i="16"/>
  <c r="BN665" i="16" s="1"/>
  <c r="AT665" i="16"/>
  <c r="AT657" i="16"/>
  <c r="AX657" i="16" s="1"/>
  <c r="BF657" i="16" s="1"/>
  <c r="BG657" i="16" s="1"/>
  <c r="BH657" i="16"/>
  <c r="BN657" i="16" s="1"/>
  <c r="BH649" i="16"/>
  <c r="BN649" i="16" s="1"/>
  <c r="AT649" i="16"/>
  <c r="AT641" i="16"/>
  <c r="AX641" i="16" s="1"/>
  <c r="BF641" i="16" s="1"/>
  <c r="BG641" i="16" s="1"/>
  <c r="BH641" i="16"/>
  <c r="BN641" i="16" s="1"/>
  <c r="BH633" i="16"/>
  <c r="BN633" i="16" s="1"/>
  <c r="AT633" i="16"/>
  <c r="AT625" i="16"/>
  <c r="AX625" i="16" s="1"/>
  <c r="BF625" i="16" s="1"/>
  <c r="BG625" i="16" s="1"/>
  <c r="BH625" i="16"/>
  <c r="BN625" i="16" s="1"/>
  <c r="BH617" i="16"/>
  <c r="BN617" i="16" s="1"/>
  <c r="AT617" i="16"/>
  <c r="BH609" i="16"/>
  <c r="BN609" i="16" s="1"/>
  <c r="AT609" i="16"/>
  <c r="BH601" i="16"/>
  <c r="BN601" i="16" s="1"/>
  <c r="AT601" i="16"/>
  <c r="BH593" i="16"/>
  <c r="BN593" i="16" s="1"/>
  <c r="AT593" i="16"/>
  <c r="BH585" i="16"/>
  <c r="BN585" i="16" s="1"/>
  <c r="AT585" i="16"/>
  <c r="BH577" i="16"/>
  <c r="BN577" i="16" s="1"/>
  <c r="AT577" i="16"/>
  <c r="BH569" i="16"/>
  <c r="BN569" i="16" s="1"/>
  <c r="AT569" i="16"/>
  <c r="AT561" i="16"/>
  <c r="AX561" i="16" s="1"/>
  <c r="BF561" i="16" s="1"/>
  <c r="BG561" i="16" s="1"/>
  <c r="BH561" i="16"/>
  <c r="BN561" i="16" s="1"/>
  <c r="BH553" i="16"/>
  <c r="BN553" i="16" s="1"/>
  <c r="AT553" i="16"/>
  <c r="BH545" i="16"/>
  <c r="BN545" i="16" s="1"/>
  <c r="AT545" i="16"/>
  <c r="BH537" i="16"/>
  <c r="BN537" i="16" s="1"/>
  <c r="AT537" i="16"/>
  <c r="BH529" i="16"/>
  <c r="BN529" i="16" s="1"/>
  <c r="AT529" i="16"/>
  <c r="BH521" i="16"/>
  <c r="BN521" i="16" s="1"/>
  <c r="AT521" i="16"/>
  <c r="BH513" i="16"/>
  <c r="BN513" i="16" s="1"/>
  <c r="AT513" i="16"/>
  <c r="BH505" i="16"/>
  <c r="BN505" i="16" s="1"/>
  <c r="AT505" i="16"/>
  <c r="AT497" i="16"/>
  <c r="AX497" i="16" s="1"/>
  <c r="BF497" i="16" s="1"/>
  <c r="BG497" i="16" s="1"/>
  <c r="BH497" i="16"/>
  <c r="BN497" i="16" s="1"/>
  <c r="BH489" i="16"/>
  <c r="BN489" i="16" s="1"/>
  <c r="AT489" i="16"/>
  <c r="AT481" i="16"/>
  <c r="AX481" i="16" s="1"/>
  <c r="BF481" i="16" s="1"/>
  <c r="BG481" i="16" s="1"/>
  <c r="BH481" i="16"/>
  <c r="BN481" i="16" s="1"/>
  <c r="BH473" i="16"/>
  <c r="BN473" i="16" s="1"/>
  <c r="AT473" i="16"/>
  <c r="AT465" i="16"/>
  <c r="AX465" i="16" s="1"/>
  <c r="BF465" i="16" s="1"/>
  <c r="BG465" i="16" s="1"/>
  <c r="BH465" i="16"/>
  <c r="BN465" i="16" s="1"/>
  <c r="AT457" i="16"/>
  <c r="BH457" i="16"/>
  <c r="BN457" i="16" s="1"/>
  <c r="AT449" i="16"/>
  <c r="AX449" i="16" s="1"/>
  <c r="BF449" i="16" s="1"/>
  <c r="BG449" i="16" s="1"/>
  <c r="BH449" i="16"/>
  <c r="BN449" i="16" s="1"/>
  <c r="AT441" i="16"/>
  <c r="BH441" i="16"/>
  <c r="BN441" i="16" s="1"/>
  <c r="AT433" i="16"/>
  <c r="AX433" i="16" s="1"/>
  <c r="BF433" i="16" s="1"/>
  <c r="BG433" i="16" s="1"/>
  <c r="BH433" i="16"/>
  <c r="BN433" i="16" s="1"/>
  <c r="AT425" i="16"/>
  <c r="BH425" i="16"/>
  <c r="BN425" i="16" s="1"/>
  <c r="AT417" i="16"/>
  <c r="AX417" i="16" s="1"/>
  <c r="BF417" i="16" s="1"/>
  <c r="BG417" i="16" s="1"/>
  <c r="BH417" i="16"/>
  <c r="BN417" i="16" s="1"/>
  <c r="AT409" i="16"/>
  <c r="BH409" i="16"/>
  <c r="BN409" i="16" s="1"/>
  <c r="AT401" i="16"/>
  <c r="AX401" i="16" s="1"/>
  <c r="BF401" i="16" s="1"/>
  <c r="BG401" i="16" s="1"/>
  <c r="BH401" i="16"/>
  <c r="BN401" i="16" s="1"/>
  <c r="AT393" i="16"/>
  <c r="BH393" i="16"/>
  <c r="BN393" i="16" s="1"/>
  <c r="AT385" i="16"/>
  <c r="AX385" i="16" s="1"/>
  <c r="BF385" i="16" s="1"/>
  <c r="BG385" i="16" s="1"/>
  <c r="BH385" i="16"/>
  <c r="BN385" i="16" s="1"/>
  <c r="AT377" i="16"/>
  <c r="BH377" i="16"/>
  <c r="BN377" i="16" s="1"/>
  <c r="AT369" i="16"/>
  <c r="AX369" i="16" s="1"/>
  <c r="BF369" i="16" s="1"/>
  <c r="BG369" i="16" s="1"/>
  <c r="BH369" i="16"/>
  <c r="BN369" i="16" s="1"/>
  <c r="AT361" i="16"/>
  <c r="BH361" i="16"/>
  <c r="BN361" i="16" s="1"/>
  <c r="AT353" i="16"/>
  <c r="AX353" i="16" s="1"/>
  <c r="BF353" i="16" s="1"/>
  <c r="BG353" i="16" s="1"/>
  <c r="BH353" i="16"/>
  <c r="BN353" i="16" s="1"/>
  <c r="AT345" i="16"/>
  <c r="BH345" i="16"/>
  <c r="BN345" i="16" s="1"/>
  <c r="AT337" i="16"/>
  <c r="AX337" i="16" s="1"/>
  <c r="BF337" i="16" s="1"/>
  <c r="BG337" i="16" s="1"/>
  <c r="BH337" i="16"/>
  <c r="BN337" i="16" s="1"/>
  <c r="AT329" i="16"/>
  <c r="BH329" i="16"/>
  <c r="BN329" i="16" s="1"/>
  <c r="AT321" i="16"/>
  <c r="AX321" i="16" s="1"/>
  <c r="BF321" i="16" s="1"/>
  <c r="BG321" i="16" s="1"/>
  <c r="BH321" i="16"/>
  <c r="BN321" i="16" s="1"/>
  <c r="AT313" i="16"/>
  <c r="BH313" i="16"/>
  <c r="BN313" i="16" s="1"/>
  <c r="AT305" i="16"/>
  <c r="AX305" i="16" s="1"/>
  <c r="BF305" i="16" s="1"/>
  <c r="BG305" i="16" s="1"/>
  <c r="BH305" i="16"/>
  <c r="BN305" i="16" s="1"/>
  <c r="AT297" i="16"/>
  <c r="BH297" i="16"/>
  <c r="BN297" i="16" s="1"/>
  <c r="AT289" i="16"/>
  <c r="AX289" i="16" s="1"/>
  <c r="BF289" i="16" s="1"/>
  <c r="BG289" i="16" s="1"/>
  <c r="BH289" i="16"/>
  <c r="BN289" i="16" s="1"/>
  <c r="AT281" i="16"/>
  <c r="BH281" i="16"/>
  <c r="BN281" i="16" s="1"/>
  <c r="AT273" i="16"/>
  <c r="AX273" i="16" s="1"/>
  <c r="BF273" i="16" s="1"/>
  <c r="BG273" i="16" s="1"/>
  <c r="BH273" i="16"/>
  <c r="BN273" i="16" s="1"/>
  <c r="AT265" i="16"/>
  <c r="BH265" i="16"/>
  <c r="BN265" i="16" s="1"/>
  <c r="AT257" i="16"/>
  <c r="AX257" i="16" s="1"/>
  <c r="BF257" i="16" s="1"/>
  <c r="BG257" i="16" s="1"/>
  <c r="BH257" i="16"/>
  <c r="BN257" i="16" s="1"/>
  <c r="AT249" i="16"/>
  <c r="BH249" i="16"/>
  <c r="BN249" i="16" s="1"/>
  <c r="AT241" i="16"/>
  <c r="AX241" i="16" s="1"/>
  <c r="BF241" i="16" s="1"/>
  <c r="BG241" i="16" s="1"/>
  <c r="BH241" i="16"/>
  <c r="BN241" i="16" s="1"/>
  <c r="BH233" i="16"/>
  <c r="BN233" i="16" s="1"/>
  <c r="AT233" i="16"/>
  <c r="AT217" i="16"/>
  <c r="AX217" i="16" s="1"/>
  <c r="BF217" i="16" s="1"/>
  <c r="BG217" i="16" s="1"/>
  <c r="BH217" i="16"/>
  <c r="BN217" i="16" s="1"/>
  <c r="AT189" i="16"/>
  <c r="BH189" i="16"/>
  <c r="BN189" i="16" s="1"/>
  <c r="AT137" i="16"/>
  <c r="AX137" i="16" s="1"/>
  <c r="BF137" i="16" s="1"/>
  <c r="BG137" i="16" s="1"/>
  <c r="BH137" i="16"/>
  <c r="BN137" i="16" s="1"/>
  <c r="AT81" i="16"/>
  <c r="BH81" i="16"/>
  <c r="BN81" i="16" s="1"/>
  <c r="AT25" i="16"/>
  <c r="AX25" i="16" s="1"/>
  <c r="BF25" i="16" s="1"/>
  <c r="BG25" i="16" s="1"/>
  <c r="BH25" i="16"/>
  <c r="BN25" i="16" s="1"/>
  <c r="BH748" i="16"/>
  <c r="BN748" i="16" s="1"/>
  <c r="AT748" i="16"/>
  <c r="AT740" i="16"/>
  <c r="AX740" i="16" s="1"/>
  <c r="BF740" i="16" s="1"/>
  <c r="BG740" i="16" s="1"/>
  <c r="BH740" i="16"/>
  <c r="BN740" i="16" s="1"/>
  <c r="AT732" i="16"/>
  <c r="BH732" i="16"/>
  <c r="BN732" i="16" s="1"/>
  <c r="AT724" i="16"/>
  <c r="AX724" i="16" s="1"/>
  <c r="BF724" i="16" s="1"/>
  <c r="BG724" i="16" s="1"/>
  <c r="BH724" i="16"/>
  <c r="BN724" i="16" s="1"/>
  <c r="AT716" i="16"/>
  <c r="BH716" i="16"/>
  <c r="BN716" i="16" s="1"/>
  <c r="BH708" i="16"/>
  <c r="BN708" i="16" s="1"/>
  <c r="AT708" i="16"/>
  <c r="BH692" i="16"/>
  <c r="BN692" i="16" s="1"/>
  <c r="AT692" i="16"/>
  <c r="BH676" i="16"/>
  <c r="BN676" i="16" s="1"/>
  <c r="AT676" i="16"/>
  <c r="AT648" i="16"/>
  <c r="BH648" i="16"/>
  <c r="BN648" i="16" s="1"/>
  <c r="AT620" i="16"/>
  <c r="AX620" i="16" s="1"/>
  <c r="BF620" i="16" s="1"/>
  <c r="BG620" i="16" s="1"/>
  <c r="BH620" i="16"/>
  <c r="BN620" i="16" s="1"/>
  <c r="AT596" i="16"/>
  <c r="BH596" i="16"/>
  <c r="BN596" i="16" s="1"/>
  <c r="AT572" i="16"/>
  <c r="AX572" i="16" s="1"/>
  <c r="BF572" i="16" s="1"/>
  <c r="BG572" i="16" s="1"/>
  <c r="BH572" i="16"/>
  <c r="BN572" i="16" s="1"/>
  <c r="AT548" i="16"/>
  <c r="BH548" i="16"/>
  <c r="BN548" i="16" s="1"/>
  <c r="AT524" i="16"/>
  <c r="AX524" i="16" s="1"/>
  <c r="BF524" i="16" s="1"/>
  <c r="BG524" i="16" s="1"/>
  <c r="BH524" i="16"/>
  <c r="BN524" i="16" s="1"/>
  <c r="BH500" i="16"/>
  <c r="BN500" i="16" s="1"/>
  <c r="AT500" i="16"/>
  <c r="BH472" i="16"/>
  <c r="BN472" i="16" s="1"/>
  <c r="AT472" i="16"/>
  <c r="AT444" i="16"/>
  <c r="BH444" i="16"/>
  <c r="BN444" i="16" s="1"/>
  <c r="AT424" i="16"/>
  <c r="AX424" i="16" s="1"/>
  <c r="BF424" i="16" s="1"/>
  <c r="BG424" i="16" s="1"/>
  <c r="BH424" i="16"/>
  <c r="BN424" i="16" s="1"/>
  <c r="BH404" i="16"/>
  <c r="BN404" i="16" s="1"/>
  <c r="AT404" i="16"/>
  <c r="BH376" i="16"/>
  <c r="BN376" i="16" s="1"/>
  <c r="AT376" i="16"/>
  <c r="BH352" i="16"/>
  <c r="BN352" i="16" s="1"/>
  <c r="AT352" i="16"/>
  <c r="BH276" i="16"/>
  <c r="BN276" i="16" s="1"/>
  <c r="AT276" i="16"/>
  <c r="BH216" i="16"/>
  <c r="BN216" i="16" s="1"/>
  <c r="AT216" i="16"/>
  <c r="BH168" i="16"/>
  <c r="BN168" i="16" s="1"/>
  <c r="AT168" i="16"/>
  <c r="BH104" i="16"/>
  <c r="BN104" i="16" s="1"/>
  <c r="AT104" i="16"/>
  <c r="AT40" i="16"/>
  <c r="AX40" i="16" s="1"/>
  <c r="BF40" i="16" s="1"/>
  <c r="BG40" i="16" s="1"/>
  <c r="BH40" i="16"/>
  <c r="BN40" i="16" s="1"/>
  <c r="BH344" i="16"/>
  <c r="BN344" i="16" s="1"/>
  <c r="AT344" i="16"/>
  <c r="BH324" i="16"/>
  <c r="BN324" i="16" s="1"/>
  <c r="AT324" i="16"/>
  <c r="AT300" i="16"/>
  <c r="BH300" i="16"/>
  <c r="BN300" i="16" s="1"/>
  <c r="BH272" i="16"/>
  <c r="BN272" i="16" s="1"/>
  <c r="AT272" i="16"/>
  <c r="AT256" i="16"/>
  <c r="BH256" i="16"/>
  <c r="BN256" i="16" s="1"/>
  <c r="AT232" i="16"/>
  <c r="AX232" i="16" s="1"/>
  <c r="BF232" i="16" s="1"/>
  <c r="BG232" i="16" s="1"/>
  <c r="BH232" i="16"/>
  <c r="BN232" i="16" s="1"/>
  <c r="AT212" i="16"/>
  <c r="BH212" i="16"/>
  <c r="BN212" i="16" s="1"/>
  <c r="BH184" i="16"/>
  <c r="BN184" i="16" s="1"/>
  <c r="AT184" i="16"/>
  <c r="BH164" i="16"/>
  <c r="BN164" i="16" s="1"/>
  <c r="AT164" i="16"/>
  <c r="BH144" i="16"/>
  <c r="BN144" i="16" s="1"/>
  <c r="AT144" i="16"/>
  <c r="BH124" i="16"/>
  <c r="BN124" i="16" s="1"/>
  <c r="AT124" i="16"/>
  <c r="BH100" i="16"/>
  <c r="BN100" i="16" s="1"/>
  <c r="AT100" i="16"/>
  <c r="AT80" i="16"/>
  <c r="BH80" i="16"/>
  <c r="BN80" i="16" s="1"/>
  <c r="BH60" i="16"/>
  <c r="BN60" i="16" s="1"/>
  <c r="AT60" i="16"/>
  <c r="BH36" i="16"/>
  <c r="BN36" i="16" s="1"/>
  <c r="AT36" i="16"/>
  <c r="BH16" i="16"/>
  <c r="BN16" i="16" s="1"/>
  <c r="AT16" i="16"/>
  <c r="B28" i="15"/>
  <c r="B26" i="11" s="1"/>
  <c r="B26" i="16"/>
  <c r="DF66" i="16" l="1"/>
  <c r="DE37" i="16"/>
  <c r="DF299" i="16"/>
  <c r="DF475" i="16"/>
  <c r="DE523" i="16"/>
  <c r="DF587" i="16"/>
  <c r="DE690" i="16"/>
  <c r="DF627" i="16"/>
  <c r="DE723" i="16"/>
  <c r="DF224" i="16"/>
  <c r="DE39" i="16"/>
  <c r="DF607" i="16"/>
  <c r="DG607" i="16" s="1"/>
  <c r="DI607" i="16" s="1"/>
  <c r="DE24" i="16"/>
  <c r="DE248" i="16"/>
  <c r="DE332" i="16"/>
  <c r="DF312" i="16"/>
  <c r="DG312" i="16" s="1"/>
  <c r="DI312" i="16" s="1"/>
  <c r="DF432" i="16"/>
  <c r="DE536" i="16"/>
  <c r="DF279" i="16"/>
  <c r="DF753" i="16"/>
  <c r="DE157" i="16"/>
  <c r="DF520" i="16"/>
  <c r="DE131" i="16"/>
  <c r="DG131" i="16" s="1"/>
  <c r="DI131" i="16" s="1"/>
  <c r="DE315" i="16"/>
  <c r="DF379" i="16"/>
  <c r="DF507" i="16"/>
  <c r="DE555" i="16"/>
  <c r="DF603" i="16"/>
  <c r="DE356" i="16"/>
  <c r="DE659" i="16"/>
  <c r="DF707" i="16"/>
  <c r="DG707" i="16" s="1"/>
  <c r="DI707" i="16" s="1"/>
  <c r="DE755" i="16"/>
  <c r="DE48" i="16"/>
  <c r="DE224" i="16"/>
  <c r="DF39" i="16"/>
  <c r="DG39" i="16" s="1"/>
  <c r="DI39" i="16" s="1"/>
  <c r="DE116" i="16"/>
  <c r="DF200" i="16"/>
  <c r="DE292" i="16"/>
  <c r="DE192" i="16"/>
  <c r="DG192" i="16" s="1"/>
  <c r="DI192" i="16" s="1"/>
  <c r="DE392" i="16"/>
  <c r="DF488" i="16"/>
  <c r="DE712" i="16"/>
  <c r="DE744" i="16"/>
  <c r="DE165" i="16"/>
  <c r="DF261" i="16"/>
  <c r="DF293" i="16"/>
  <c r="DF325" i="16"/>
  <c r="DG325" i="16" s="1"/>
  <c r="DI325" i="16" s="1"/>
  <c r="DE405" i="16"/>
  <c r="DE445" i="16"/>
  <c r="DF477" i="16"/>
  <c r="DE541" i="16"/>
  <c r="DG541" i="16" s="1"/>
  <c r="DI541" i="16" s="1"/>
  <c r="DE637" i="16"/>
  <c r="DG637" i="16" s="1"/>
  <c r="DI637" i="16" s="1"/>
  <c r="DF580" i="16"/>
  <c r="DF101" i="16"/>
  <c r="DF327" i="16"/>
  <c r="AX19" i="16"/>
  <c r="BF19" i="16" s="1"/>
  <c r="BG19" i="16" s="1"/>
  <c r="AX51" i="16"/>
  <c r="BF51" i="16" s="1"/>
  <c r="BG51" i="16" s="1"/>
  <c r="AX163" i="16"/>
  <c r="BF163" i="16" s="1"/>
  <c r="BG163" i="16" s="1"/>
  <c r="AX307" i="16"/>
  <c r="BF307" i="16" s="1"/>
  <c r="BG307" i="16" s="1"/>
  <c r="AX547" i="16"/>
  <c r="BF547" i="16" s="1"/>
  <c r="BG547" i="16" s="1"/>
  <c r="AX611" i="16"/>
  <c r="BF611" i="16" s="1"/>
  <c r="BG611" i="16" s="1"/>
  <c r="DE737" i="16"/>
  <c r="DF588" i="16"/>
  <c r="DF476" i="16"/>
  <c r="DE22" i="16"/>
  <c r="DF155" i="16"/>
  <c r="DE379" i="16"/>
  <c r="DG379" i="16" s="1"/>
  <c r="DI379" i="16" s="1"/>
  <c r="DF555" i="16"/>
  <c r="DF594" i="16"/>
  <c r="DF43" i="16"/>
  <c r="DF659" i="16"/>
  <c r="DG659" i="16" s="1"/>
  <c r="DI659" i="16" s="1"/>
  <c r="DF340" i="16"/>
  <c r="DF87" i="16"/>
  <c r="DE359" i="16"/>
  <c r="DE44" i="16"/>
  <c r="DE49" i="16"/>
  <c r="DE380" i="16"/>
  <c r="DF760" i="16"/>
  <c r="DF99" i="16"/>
  <c r="DE283" i="16"/>
  <c r="DG283" i="16" s="1"/>
  <c r="DI283" i="16" s="1"/>
  <c r="DF315" i="16"/>
  <c r="DF363" i="16"/>
  <c r="DE475" i="16"/>
  <c r="DE507" i="16"/>
  <c r="DG507" i="16" s="1"/>
  <c r="DI507" i="16" s="1"/>
  <c r="DE539" i="16"/>
  <c r="DG539" i="16" s="1"/>
  <c r="DI539" i="16" s="1"/>
  <c r="DF571" i="16"/>
  <c r="DE603" i="16"/>
  <c r="DF759" i="16"/>
  <c r="DG759" i="16" s="1"/>
  <c r="DI759" i="16" s="1"/>
  <c r="DF160" i="16"/>
  <c r="DF227" i="16"/>
  <c r="DE643" i="16"/>
  <c r="DE691" i="16"/>
  <c r="DG691" i="16" s="1"/>
  <c r="DI691" i="16" s="1"/>
  <c r="DF723" i="16"/>
  <c r="DG723" i="16" s="1"/>
  <c r="DI723" i="16" s="1"/>
  <c r="DF755" i="16"/>
  <c r="DF180" i="16"/>
  <c r="DE308" i="16"/>
  <c r="DE384" i="16"/>
  <c r="DG384" i="16" s="1"/>
  <c r="DI384" i="16" s="1"/>
  <c r="DF672" i="16"/>
  <c r="DE511" i="16"/>
  <c r="DG511" i="16" s="1"/>
  <c r="DI511" i="16" s="1"/>
  <c r="DE647" i="16"/>
  <c r="DF24" i="16"/>
  <c r="DG24" i="16" s="1"/>
  <c r="DI24" i="16" s="1"/>
  <c r="DF152" i="16"/>
  <c r="DE200" i="16"/>
  <c r="DG200" i="16" s="1"/>
  <c r="DI200" i="16" s="1"/>
  <c r="DF332" i="16"/>
  <c r="DG332" i="16" s="1"/>
  <c r="DI332" i="16" s="1"/>
  <c r="DE72" i="16"/>
  <c r="DG72" i="16" s="1"/>
  <c r="DI72" i="16" s="1"/>
  <c r="DF392" i="16"/>
  <c r="DE432" i="16"/>
  <c r="DG432" i="16" s="1"/>
  <c r="DI432" i="16" s="1"/>
  <c r="DF584" i="16"/>
  <c r="DG584" i="16" s="1"/>
  <c r="DI584" i="16" s="1"/>
  <c r="DE632" i="16"/>
  <c r="DG632" i="16" s="1"/>
  <c r="DI632" i="16" s="1"/>
  <c r="DF728" i="16"/>
  <c r="DF744" i="16"/>
  <c r="DF229" i="16"/>
  <c r="DG229" i="16" s="1"/>
  <c r="DI229" i="16" s="1"/>
  <c r="DE245" i="16"/>
  <c r="DG245" i="16" s="1"/>
  <c r="DI245" i="16" s="1"/>
  <c r="DE293" i="16"/>
  <c r="DE309" i="16"/>
  <c r="DG309" i="16" s="1"/>
  <c r="DI309" i="16" s="1"/>
  <c r="DF357" i="16"/>
  <c r="DG357" i="16" s="1"/>
  <c r="DI357" i="16" s="1"/>
  <c r="DE373" i="16"/>
  <c r="DG373" i="16" s="1"/>
  <c r="DI373" i="16" s="1"/>
  <c r="DE421" i="16"/>
  <c r="DF445" i="16"/>
  <c r="DG445" i="16" s="1"/>
  <c r="DI445" i="16" s="1"/>
  <c r="DF493" i="16"/>
  <c r="DG493" i="16" s="1"/>
  <c r="DI493" i="16" s="1"/>
  <c r="DF509" i="16"/>
  <c r="DG509" i="16" s="1"/>
  <c r="DI509" i="16" s="1"/>
  <c r="DE94" i="16"/>
  <c r="DE215" i="16"/>
  <c r="DE375" i="16"/>
  <c r="AX564" i="16"/>
  <c r="BF564" i="16" s="1"/>
  <c r="BG564" i="16" s="1"/>
  <c r="AX7" i="16"/>
  <c r="BF7" i="16" s="1"/>
  <c r="BG7" i="16" s="1"/>
  <c r="AX70" i="16"/>
  <c r="BF70" i="16" s="1"/>
  <c r="BG70" i="16" s="1"/>
  <c r="AX131" i="16"/>
  <c r="BF131" i="16" s="1"/>
  <c r="BG131" i="16" s="1"/>
  <c r="AX179" i="16"/>
  <c r="BF179" i="16" s="1"/>
  <c r="BG179" i="16" s="1"/>
  <c r="AX211" i="16"/>
  <c r="BF211" i="16" s="1"/>
  <c r="BG211" i="16" s="1"/>
  <c r="AX243" i="16"/>
  <c r="BF243" i="16" s="1"/>
  <c r="BG243" i="16" s="1"/>
  <c r="AX275" i="16"/>
  <c r="BF275" i="16" s="1"/>
  <c r="BG275" i="16" s="1"/>
  <c r="AX339" i="16"/>
  <c r="BF339" i="16" s="1"/>
  <c r="BG339" i="16" s="1"/>
  <c r="AX371" i="16"/>
  <c r="BF371" i="16" s="1"/>
  <c r="BG371" i="16" s="1"/>
  <c r="AX419" i="16"/>
  <c r="BF419" i="16" s="1"/>
  <c r="BG419" i="16" s="1"/>
  <c r="AX451" i="16"/>
  <c r="BF451" i="16" s="1"/>
  <c r="BG451" i="16" s="1"/>
  <c r="AX483" i="16"/>
  <c r="BF483" i="16" s="1"/>
  <c r="BG483" i="16" s="1"/>
  <c r="AX515" i="16"/>
  <c r="BF515" i="16" s="1"/>
  <c r="BG515" i="16" s="1"/>
  <c r="AX579" i="16"/>
  <c r="BF579" i="16" s="1"/>
  <c r="BG579" i="16" s="1"/>
  <c r="AX627" i="16"/>
  <c r="BF627" i="16" s="1"/>
  <c r="BG627" i="16" s="1"/>
  <c r="AX659" i="16"/>
  <c r="BF659" i="16" s="1"/>
  <c r="BG659" i="16" s="1"/>
  <c r="AX691" i="16"/>
  <c r="BF691" i="16" s="1"/>
  <c r="BG691" i="16" s="1"/>
  <c r="AX723" i="16"/>
  <c r="BF723" i="16" s="1"/>
  <c r="BG723" i="16" s="1"/>
  <c r="AX755" i="16"/>
  <c r="BF755" i="16" s="1"/>
  <c r="BG755" i="16" s="1"/>
  <c r="AX679" i="16"/>
  <c r="BF679" i="16" s="1"/>
  <c r="BG679" i="16" s="1"/>
  <c r="AX92" i="16"/>
  <c r="BF92" i="16" s="1"/>
  <c r="BG92" i="16" s="1"/>
  <c r="AX180" i="16"/>
  <c r="BF180" i="16" s="1"/>
  <c r="BG180" i="16" s="1"/>
  <c r="AX268" i="16"/>
  <c r="BF268" i="16" s="1"/>
  <c r="BG268" i="16" s="1"/>
  <c r="AX340" i="16"/>
  <c r="BF340" i="16" s="1"/>
  <c r="BG340" i="16" s="1"/>
  <c r="AX532" i="16"/>
  <c r="BF532" i="16" s="1"/>
  <c r="BG532" i="16" s="1"/>
  <c r="AX628" i="16"/>
  <c r="BF628" i="16" s="1"/>
  <c r="BG628" i="16" s="1"/>
  <c r="AX16" i="16"/>
  <c r="BF16" i="16" s="1"/>
  <c r="BG16" i="16" s="1"/>
  <c r="AX60" i="16"/>
  <c r="BF60" i="16" s="1"/>
  <c r="BG60" i="16" s="1"/>
  <c r="AX100" i="16"/>
  <c r="BF100" i="16" s="1"/>
  <c r="BG100" i="16" s="1"/>
  <c r="AX144" i="16"/>
  <c r="BF144" i="16" s="1"/>
  <c r="BG144" i="16" s="1"/>
  <c r="AX184" i="16"/>
  <c r="BF184" i="16" s="1"/>
  <c r="BG184" i="16" s="1"/>
  <c r="AX272" i="16"/>
  <c r="BF272" i="16" s="1"/>
  <c r="BG272" i="16" s="1"/>
  <c r="AX324" i="16"/>
  <c r="BF324" i="16" s="1"/>
  <c r="BG324" i="16" s="1"/>
  <c r="AX168" i="16"/>
  <c r="BF168" i="16" s="1"/>
  <c r="BG168" i="16" s="1"/>
  <c r="AX276" i="16"/>
  <c r="BF276" i="16" s="1"/>
  <c r="BG276" i="16" s="1"/>
  <c r="AX376" i="16"/>
  <c r="BF376" i="16" s="1"/>
  <c r="BG376" i="16" s="1"/>
  <c r="AX472" i="16"/>
  <c r="BF472" i="16" s="1"/>
  <c r="BG472" i="16" s="1"/>
  <c r="AX676" i="16"/>
  <c r="BF676" i="16" s="1"/>
  <c r="BG676" i="16" s="1"/>
  <c r="AX708" i="16"/>
  <c r="BF708" i="16" s="1"/>
  <c r="BG708" i="16" s="1"/>
  <c r="AX513" i="16"/>
  <c r="BF513" i="16" s="1"/>
  <c r="BG513" i="16" s="1"/>
  <c r="AX529" i="16"/>
  <c r="BF529" i="16" s="1"/>
  <c r="BG529" i="16" s="1"/>
  <c r="AX545" i="16"/>
  <c r="BF545" i="16" s="1"/>
  <c r="BG545" i="16" s="1"/>
  <c r="AX577" i="16"/>
  <c r="BF577" i="16" s="1"/>
  <c r="BG577" i="16" s="1"/>
  <c r="AX593" i="16"/>
  <c r="BF593" i="16" s="1"/>
  <c r="BG593" i="16" s="1"/>
  <c r="AX609" i="16"/>
  <c r="BF609" i="16" s="1"/>
  <c r="BG609" i="16" s="1"/>
  <c r="AX689" i="16"/>
  <c r="BF689" i="16" s="1"/>
  <c r="BG689" i="16" s="1"/>
  <c r="AX705" i="16"/>
  <c r="BF705" i="16" s="1"/>
  <c r="BG705" i="16" s="1"/>
  <c r="AX721" i="16"/>
  <c r="BF721" i="16" s="1"/>
  <c r="BG721" i="16" s="1"/>
  <c r="AX753" i="16"/>
  <c r="BF753" i="16" s="1"/>
  <c r="BG753" i="16" s="1"/>
  <c r="AX44" i="16"/>
  <c r="BF44" i="16" s="1"/>
  <c r="BG44" i="16" s="1"/>
  <c r="AX428" i="16"/>
  <c r="BF428" i="16" s="1"/>
  <c r="BG428" i="16" s="1"/>
  <c r="AX34" i="16"/>
  <c r="BF34" i="16" s="1"/>
  <c r="BG34" i="16" s="1"/>
  <c r="AX66" i="16"/>
  <c r="BF66" i="16" s="1"/>
  <c r="BG66" i="16" s="1"/>
  <c r="AX98" i="16"/>
  <c r="BF98" i="16" s="1"/>
  <c r="BG98" i="16" s="1"/>
  <c r="AX122" i="16"/>
  <c r="BF122" i="16" s="1"/>
  <c r="BG122" i="16" s="1"/>
  <c r="AX138" i="16"/>
  <c r="BF138" i="16" s="1"/>
  <c r="BG138" i="16" s="1"/>
  <c r="AX170" i="16"/>
  <c r="BF170" i="16" s="1"/>
  <c r="BG170" i="16" s="1"/>
  <c r="AX186" i="16"/>
  <c r="BF186" i="16" s="1"/>
  <c r="BG186" i="16" s="1"/>
  <c r="AX202" i="16"/>
  <c r="BF202" i="16" s="1"/>
  <c r="BG202" i="16" s="1"/>
  <c r="AX218" i="16"/>
  <c r="BF218" i="16" s="1"/>
  <c r="BG218" i="16" s="1"/>
  <c r="AX250" i="16"/>
  <c r="BF250" i="16" s="1"/>
  <c r="BG250" i="16" s="1"/>
  <c r="AX298" i="16"/>
  <c r="BF298" i="16" s="1"/>
  <c r="BG298" i="16" s="1"/>
  <c r="AX330" i="16"/>
  <c r="BF330" i="16" s="1"/>
  <c r="BG330" i="16" s="1"/>
  <c r="AX394" i="16"/>
  <c r="BF394" i="16" s="1"/>
  <c r="BG394" i="16" s="1"/>
  <c r="AX410" i="16"/>
  <c r="BF410" i="16" s="1"/>
  <c r="BG410" i="16" s="1"/>
  <c r="AX426" i="16"/>
  <c r="BF426" i="16" s="1"/>
  <c r="BG426" i="16" s="1"/>
  <c r="AX442" i="16"/>
  <c r="BF442" i="16" s="1"/>
  <c r="BG442" i="16" s="1"/>
  <c r="AX458" i="16"/>
  <c r="BF458" i="16" s="1"/>
  <c r="BG458" i="16" s="1"/>
  <c r="AX490" i="16"/>
  <c r="BF490" i="16" s="1"/>
  <c r="BG490" i="16" s="1"/>
  <c r="AX506" i="16"/>
  <c r="BF506" i="16" s="1"/>
  <c r="BG506" i="16" s="1"/>
  <c r="AX522" i="16"/>
  <c r="BF522" i="16" s="1"/>
  <c r="BG522" i="16" s="1"/>
  <c r="AX554" i="16"/>
  <c r="BF554" i="16" s="1"/>
  <c r="BG554" i="16" s="1"/>
  <c r="AX570" i="16"/>
  <c r="BF570" i="16" s="1"/>
  <c r="BG570" i="16" s="1"/>
  <c r="AX586" i="16"/>
  <c r="BF586" i="16" s="1"/>
  <c r="BG586" i="16" s="1"/>
  <c r="AX602" i="16"/>
  <c r="BF602" i="16" s="1"/>
  <c r="BG602" i="16" s="1"/>
  <c r="AX618" i="16"/>
  <c r="BF618" i="16" s="1"/>
  <c r="BG618" i="16" s="1"/>
  <c r="AX634" i="16"/>
  <c r="BF634" i="16" s="1"/>
  <c r="BG634" i="16" s="1"/>
  <c r="AX650" i="16"/>
  <c r="BF650" i="16" s="1"/>
  <c r="BG650" i="16" s="1"/>
  <c r="AX20" i="16"/>
  <c r="BF20" i="16" s="1"/>
  <c r="BG20" i="16" s="1"/>
  <c r="AX56" i="16"/>
  <c r="BF56" i="16" s="1"/>
  <c r="BG56" i="16" s="1"/>
  <c r="AX148" i="16"/>
  <c r="BF148" i="16" s="1"/>
  <c r="BG148" i="16" s="1"/>
  <c r="AX188" i="16"/>
  <c r="BF188" i="16" s="1"/>
  <c r="BG188" i="16" s="1"/>
  <c r="AX236" i="16"/>
  <c r="BF236" i="16" s="1"/>
  <c r="BG236" i="16" s="1"/>
  <c r="AX356" i="16"/>
  <c r="BF356" i="16" s="1"/>
  <c r="BG356" i="16" s="1"/>
  <c r="AX396" i="16"/>
  <c r="BF396" i="16" s="1"/>
  <c r="BG396" i="16" s="1"/>
  <c r="AX59" i="16"/>
  <c r="BF59" i="16" s="1"/>
  <c r="BG59" i="16" s="1"/>
  <c r="AX75" i="16"/>
  <c r="BF75" i="16" s="1"/>
  <c r="BG75" i="16" s="1"/>
  <c r="AX107" i="16"/>
  <c r="BF107" i="16" s="1"/>
  <c r="BG107" i="16" s="1"/>
  <c r="AX139" i="16"/>
  <c r="BF139" i="16" s="1"/>
  <c r="BG139" i="16" s="1"/>
  <c r="AX187" i="16"/>
  <c r="BF187" i="16" s="1"/>
  <c r="BG187" i="16" s="1"/>
  <c r="AX219" i="16"/>
  <c r="BF219" i="16" s="1"/>
  <c r="BG219" i="16" s="1"/>
  <c r="AX251" i="16"/>
  <c r="BF251" i="16" s="1"/>
  <c r="BG251" i="16" s="1"/>
  <c r="AX283" i="16"/>
  <c r="BF283" i="16" s="1"/>
  <c r="BG283" i="16" s="1"/>
  <c r="AX315" i="16"/>
  <c r="BF315" i="16" s="1"/>
  <c r="BG315" i="16" s="1"/>
  <c r="AX347" i="16"/>
  <c r="BF347" i="16" s="1"/>
  <c r="BG347" i="16" s="1"/>
  <c r="AX379" i="16"/>
  <c r="BF379" i="16" s="1"/>
  <c r="BG379" i="16" s="1"/>
  <c r="AX523" i="16"/>
  <c r="BF523" i="16" s="1"/>
  <c r="BG523" i="16" s="1"/>
  <c r="AX555" i="16"/>
  <c r="BF555" i="16" s="1"/>
  <c r="BG555" i="16" s="1"/>
  <c r="AX587" i="16"/>
  <c r="BF587" i="16" s="1"/>
  <c r="BG587" i="16" s="1"/>
  <c r="AX635" i="16"/>
  <c r="BF635" i="16" s="1"/>
  <c r="BG635" i="16" s="1"/>
  <c r="AX667" i="16"/>
  <c r="BF667" i="16" s="1"/>
  <c r="BG667" i="16" s="1"/>
  <c r="AX699" i="16"/>
  <c r="BF699" i="16" s="1"/>
  <c r="BG699" i="16" s="1"/>
  <c r="AX731" i="16"/>
  <c r="BF731" i="16" s="1"/>
  <c r="BG731" i="16" s="1"/>
  <c r="AX615" i="16"/>
  <c r="BF615" i="16" s="1"/>
  <c r="BG615" i="16" s="1"/>
  <c r="AX655" i="16"/>
  <c r="BF655" i="16" s="1"/>
  <c r="BG655" i="16" s="1"/>
  <c r="AX101" i="16"/>
  <c r="BF101" i="16" s="1"/>
  <c r="BG101" i="16" s="1"/>
  <c r="AX719" i="16"/>
  <c r="BF719" i="16" s="1"/>
  <c r="BG719" i="16" s="1"/>
  <c r="AX452" i="16"/>
  <c r="BF452" i="16" s="1"/>
  <c r="BG452" i="16" s="1"/>
  <c r="AX544" i="16"/>
  <c r="BF544" i="16" s="1"/>
  <c r="BG544" i="16" s="1"/>
  <c r="AX11" i="16"/>
  <c r="BF11" i="16" s="1"/>
  <c r="BG11" i="16" s="1"/>
  <c r="AX411" i="16"/>
  <c r="BF411" i="16" s="1"/>
  <c r="BG411" i="16" s="1"/>
  <c r="AX443" i="16"/>
  <c r="BF443" i="16" s="1"/>
  <c r="BG443" i="16" s="1"/>
  <c r="AX475" i="16"/>
  <c r="BF475" i="16" s="1"/>
  <c r="BG475" i="16" s="1"/>
  <c r="AX507" i="16"/>
  <c r="BF507" i="16" s="1"/>
  <c r="BG507" i="16" s="1"/>
  <c r="AX383" i="16"/>
  <c r="BF383" i="16" s="1"/>
  <c r="BG383" i="16" s="1"/>
  <c r="AX415" i="16"/>
  <c r="BF415" i="16" s="1"/>
  <c r="BG415" i="16" s="1"/>
  <c r="AX52" i="16"/>
  <c r="BF52" i="16" s="1"/>
  <c r="BG52" i="16" s="1"/>
  <c r="AX176" i="16"/>
  <c r="BF176" i="16" s="1"/>
  <c r="BG176" i="16" s="1"/>
  <c r="AX228" i="16"/>
  <c r="BF228" i="16" s="1"/>
  <c r="BG228" i="16" s="1"/>
  <c r="AX304" i="16"/>
  <c r="BF304" i="16" s="1"/>
  <c r="BG304" i="16" s="1"/>
  <c r="AX8" i="16"/>
  <c r="BF8" i="16" s="1"/>
  <c r="BG8" i="16" s="1"/>
  <c r="AX136" i="16"/>
  <c r="BF136" i="16" s="1"/>
  <c r="BG136" i="16" s="1"/>
  <c r="AX364" i="16"/>
  <c r="BF364" i="16" s="1"/>
  <c r="BG364" i="16" s="1"/>
  <c r="AX608" i="16"/>
  <c r="BF608" i="16" s="1"/>
  <c r="BG608" i="16" s="1"/>
  <c r="AX704" i="16"/>
  <c r="BF704" i="16" s="1"/>
  <c r="BG704" i="16" s="1"/>
  <c r="AX720" i="16"/>
  <c r="BF720" i="16" s="1"/>
  <c r="BG720" i="16" s="1"/>
  <c r="AX736" i="16"/>
  <c r="BF736" i="16" s="1"/>
  <c r="BG736" i="16" s="1"/>
  <c r="AX752" i="16"/>
  <c r="BF752" i="16" s="1"/>
  <c r="BG752" i="16" s="1"/>
  <c r="AX205" i="16"/>
  <c r="BF205" i="16" s="1"/>
  <c r="BG205" i="16" s="1"/>
  <c r="AX237" i="16"/>
  <c r="BF237" i="16" s="1"/>
  <c r="BG237" i="16" s="1"/>
  <c r="AX253" i="16"/>
  <c r="BF253" i="16" s="1"/>
  <c r="BG253" i="16" s="1"/>
  <c r="AX269" i="16"/>
  <c r="BF269" i="16" s="1"/>
  <c r="BG269" i="16" s="1"/>
  <c r="AX285" i="16"/>
  <c r="BF285" i="16" s="1"/>
  <c r="BG285" i="16" s="1"/>
  <c r="AX301" i="16"/>
  <c r="BF301" i="16" s="1"/>
  <c r="BG301" i="16" s="1"/>
  <c r="AX317" i="16"/>
  <c r="BF317" i="16" s="1"/>
  <c r="BG317" i="16" s="1"/>
  <c r="AX333" i="16"/>
  <c r="BF333" i="16" s="1"/>
  <c r="BG333" i="16" s="1"/>
  <c r="AX349" i="16"/>
  <c r="BF349" i="16" s="1"/>
  <c r="BG349" i="16" s="1"/>
  <c r="AX365" i="16"/>
  <c r="BF365" i="16" s="1"/>
  <c r="BG365" i="16" s="1"/>
  <c r="AX541" i="16"/>
  <c r="BF541" i="16" s="1"/>
  <c r="BG541" i="16" s="1"/>
  <c r="AX557" i="16"/>
  <c r="BF557" i="16" s="1"/>
  <c r="BG557" i="16" s="1"/>
  <c r="AX701" i="16"/>
  <c r="BF701" i="16" s="1"/>
  <c r="BG701" i="16" s="1"/>
  <c r="AX252" i="16"/>
  <c r="BF252" i="16" s="1"/>
  <c r="BG252" i="16" s="1"/>
  <c r="AX456" i="16"/>
  <c r="BF456" i="16" s="1"/>
  <c r="BG456" i="16" s="1"/>
  <c r="AX504" i="16"/>
  <c r="BF504" i="16" s="1"/>
  <c r="BG504" i="16" s="1"/>
  <c r="AX600" i="16"/>
  <c r="BF600" i="16" s="1"/>
  <c r="BG600" i="16" s="1"/>
  <c r="AX644" i="16"/>
  <c r="BF644" i="16" s="1"/>
  <c r="BG644" i="16" s="1"/>
  <c r="AX351" i="16"/>
  <c r="BF351" i="16" s="1"/>
  <c r="BG351" i="16" s="1"/>
  <c r="AX583" i="16"/>
  <c r="BF583" i="16" s="1"/>
  <c r="BG583" i="16" s="1"/>
  <c r="AX631" i="16"/>
  <c r="BF631" i="16" s="1"/>
  <c r="BG631" i="16" s="1"/>
  <c r="AX133" i="16"/>
  <c r="BF133" i="16" s="1"/>
  <c r="BG133" i="16" s="1"/>
  <c r="AX26" i="16"/>
  <c r="BF26" i="16" s="1"/>
  <c r="BG26" i="16" s="1"/>
  <c r="AX58" i="16"/>
  <c r="BF58" i="16" s="1"/>
  <c r="BG58" i="16" s="1"/>
  <c r="AX90" i="16"/>
  <c r="BF90" i="16" s="1"/>
  <c r="BG90" i="16" s="1"/>
  <c r="AX118" i="16"/>
  <c r="BF118" i="16" s="1"/>
  <c r="BG118" i="16" s="1"/>
  <c r="AX134" i="16"/>
  <c r="BF134" i="16" s="1"/>
  <c r="BG134" i="16" s="1"/>
  <c r="AX150" i="16"/>
  <c r="BF150" i="16" s="1"/>
  <c r="BG150" i="16" s="1"/>
  <c r="AX166" i="16"/>
  <c r="BF166" i="16" s="1"/>
  <c r="BG166" i="16" s="1"/>
  <c r="AX182" i="16"/>
  <c r="BF182" i="16" s="1"/>
  <c r="BG182" i="16" s="1"/>
  <c r="AX198" i="16"/>
  <c r="BF198" i="16" s="1"/>
  <c r="BG198" i="16" s="1"/>
  <c r="AX214" i="16"/>
  <c r="BF214" i="16" s="1"/>
  <c r="BG214" i="16" s="1"/>
  <c r="AX230" i="16"/>
  <c r="BF230" i="16" s="1"/>
  <c r="BG230" i="16" s="1"/>
  <c r="AX246" i="16"/>
  <c r="BF246" i="16" s="1"/>
  <c r="BG246" i="16" s="1"/>
  <c r="AX262" i="16"/>
  <c r="BF262" i="16" s="1"/>
  <c r="BG262" i="16" s="1"/>
  <c r="AX278" i="16"/>
  <c r="BF278" i="16" s="1"/>
  <c r="BG278" i="16" s="1"/>
  <c r="AX342" i="16"/>
  <c r="BF342" i="16" s="1"/>
  <c r="BG342" i="16" s="1"/>
  <c r="AX470" i="16"/>
  <c r="BF470" i="16" s="1"/>
  <c r="BG470" i="16" s="1"/>
  <c r="AX550" i="16"/>
  <c r="BF550" i="16" s="1"/>
  <c r="BG550" i="16" s="1"/>
  <c r="AX48" i="16"/>
  <c r="BF48" i="16" s="1"/>
  <c r="BG48" i="16" s="1"/>
  <c r="AX308" i="16"/>
  <c r="BF308" i="16" s="1"/>
  <c r="BG308" i="16" s="1"/>
  <c r="AX9" i="16"/>
  <c r="BF9" i="16" s="1"/>
  <c r="BG9" i="16" s="1"/>
  <c r="AX14" i="16"/>
  <c r="BF14" i="16" s="1"/>
  <c r="BG14" i="16" s="1"/>
  <c r="AX103" i="16"/>
  <c r="BF103" i="16" s="1"/>
  <c r="BG103" i="16" s="1"/>
  <c r="AX135" i="16"/>
  <c r="BF135" i="16" s="1"/>
  <c r="BG135" i="16" s="1"/>
  <c r="AX191" i="16"/>
  <c r="BF191" i="16" s="1"/>
  <c r="BG191" i="16" s="1"/>
  <c r="AX255" i="16"/>
  <c r="BF255" i="16" s="1"/>
  <c r="BG255" i="16" s="1"/>
  <c r="AX455" i="16"/>
  <c r="BF455" i="16" s="1"/>
  <c r="BG455" i="16" s="1"/>
  <c r="AX503" i="16"/>
  <c r="BF503" i="16" s="1"/>
  <c r="BG503" i="16" s="1"/>
  <c r="AX684" i="16"/>
  <c r="BF684" i="16" s="1"/>
  <c r="BG684" i="16" s="1"/>
  <c r="AX57" i="16"/>
  <c r="BF57" i="16" s="1"/>
  <c r="BG57" i="16" s="1"/>
  <c r="AX209" i="16"/>
  <c r="BF209" i="16" s="1"/>
  <c r="BG209" i="16" s="1"/>
  <c r="AX500" i="16"/>
  <c r="BF500" i="16" s="1"/>
  <c r="BG500" i="16" s="1"/>
  <c r="AX692" i="16"/>
  <c r="BF692" i="16" s="1"/>
  <c r="BG692" i="16" s="1"/>
  <c r="AX748" i="16"/>
  <c r="BF748" i="16" s="1"/>
  <c r="BG748" i="16" s="1"/>
  <c r="AX233" i="16"/>
  <c r="BF233" i="16" s="1"/>
  <c r="BG233" i="16" s="1"/>
  <c r="AX473" i="16"/>
  <c r="BF473" i="16" s="1"/>
  <c r="BG473" i="16" s="1"/>
  <c r="AX489" i="16"/>
  <c r="BF489" i="16" s="1"/>
  <c r="BG489" i="16" s="1"/>
  <c r="AX505" i="16"/>
  <c r="BF505" i="16" s="1"/>
  <c r="BG505" i="16" s="1"/>
  <c r="AX521" i="16"/>
  <c r="BF521" i="16" s="1"/>
  <c r="BG521" i="16" s="1"/>
  <c r="AX537" i="16"/>
  <c r="BF537" i="16" s="1"/>
  <c r="BG537" i="16" s="1"/>
  <c r="AX553" i="16"/>
  <c r="BF553" i="16" s="1"/>
  <c r="BG553" i="16" s="1"/>
  <c r="AX569" i="16"/>
  <c r="BF569" i="16" s="1"/>
  <c r="BG569" i="16" s="1"/>
  <c r="AX585" i="16"/>
  <c r="BF585" i="16" s="1"/>
  <c r="BG585" i="16" s="1"/>
  <c r="AX601" i="16"/>
  <c r="BF601" i="16" s="1"/>
  <c r="BG601" i="16" s="1"/>
  <c r="AX617" i="16"/>
  <c r="BF617" i="16" s="1"/>
  <c r="BG617" i="16" s="1"/>
  <c r="AX633" i="16"/>
  <c r="BF633" i="16" s="1"/>
  <c r="BG633" i="16" s="1"/>
  <c r="AX649" i="16"/>
  <c r="BF649" i="16" s="1"/>
  <c r="BG649" i="16" s="1"/>
  <c r="AX665" i="16"/>
  <c r="BF665" i="16" s="1"/>
  <c r="BG665" i="16" s="1"/>
  <c r="AX681" i="16"/>
  <c r="BF681" i="16" s="1"/>
  <c r="BG681" i="16" s="1"/>
  <c r="AX713" i="16"/>
  <c r="BF713" i="16" s="1"/>
  <c r="BG713" i="16" s="1"/>
  <c r="AX729" i="16"/>
  <c r="BF729" i="16" s="1"/>
  <c r="BG729" i="16" s="1"/>
  <c r="AX745" i="16"/>
  <c r="BF745" i="16" s="1"/>
  <c r="BG745" i="16" s="1"/>
  <c r="AX540" i="16"/>
  <c r="BF540" i="16" s="1"/>
  <c r="BG540" i="16" s="1"/>
  <c r="AX89" i="16"/>
  <c r="BF89" i="16" s="1"/>
  <c r="BG89" i="16" s="1"/>
  <c r="AX125" i="16"/>
  <c r="BF125" i="16" s="1"/>
  <c r="BG125" i="16" s="1"/>
  <c r="AX197" i="16"/>
  <c r="BF197" i="16" s="1"/>
  <c r="BG197" i="16" s="1"/>
  <c r="AX18" i="16"/>
  <c r="BF18" i="16" s="1"/>
  <c r="BG18" i="16" s="1"/>
  <c r="AX82" i="16"/>
  <c r="BF82" i="16" s="1"/>
  <c r="BG82" i="16" s="1"/>
  <c r="AX114" i="16"/>
  <c r="BF114" i="16" s="1"/>
  <c r="BG114" i="16" s="1"/>
  <c r="AX146" i="16"/>
  <c r="BF146" i="16" s="1"/>
  <c r="BG146" i="16" s="1"/>
  <c r="AX162" i="16"/>
  <c r="BF162" i="16" s="1"/>
  <c r="BG162" i="16" s="1"/>
  <c r="AX194" i="16"/>
  <c r="BF194" i="16" s="1"/>
  <c r="BG194" i="16" s="1"/>
  <c r="AX210" i="16"/>
  <c r="BF210" i="16" s="1"/>
  <c r="BG210" i="16" s="1"/>
  <c r="AX226" i="16"/>
  <c r="BF226" i="16" s="1"/>
  <c r="BG226" i="16" s="1"/>
  <c r="AX242" i="16"/>
  <c r="BF242" i="16" s="1"/>
  <c r="BG242" i="16" s="1"/>
  <c r="AX258" i="16"/>
  <c r="BF258" i="16" s="1"/>
  <c r="BG258" i="16" s="1"/>
  <c r="AX274" i="16"/>
  <c r="BF274" i="16" s="1"/>
  <c r="BG274" i="16" s="1"/>
  <c r="AX290" i="16"/>
  <c r="BF290" i="16" s="1"/>
  <c r="BG290" i="16" s="1"/>
  <c r="AX354" i="16"/>
  <c r="BF354" i="16" s="1"/>
  <c r="BG354" i="16" s="1"/>
  <c r="AX386" i="16"/>
  <c r="BF386" i="16" s="1"/>
  <c r="BG386" i="16" s="1"/>
  <c r="AX402" i="16"/>
  <c r="BF402" i="16" s="1"/>
  <c r="BG402" i="16" s="1"/>
  <c r="AX418" i="16"/>
  <c r="BF418" i="16" s="1"/>
  <c r="BG418" i="16" s="1"/>
  <c r="AX434" i="16"/>
  <c r="BF434" i="16" s="1"/>
  <c r="BG434" i="16" s="1"/>
  <c r="AX450" i="16"/>
  <c r="BF450" i="16" s="1"/>
  <c r="BG450" i="16" s="1"/>
  <c r="AX466" i="16"/>
  <c r="BF466" i="16" s="1"/>
  <c r="BG466" i="16" s="1"/>
  <c r="AX498" i="16"/>
  <c r="BF498" i="16" s="1"/>
  <c r="BG498" i="16" s="1"/>
  <c r="AX546" i="16"/>
  <c r="BF546" i="16" s="1"/>
  <c r="BG546" i="16" s="1"/>
  <c r="AX562" i="16"/>
  <c r="BF562" i="16" s="1"/>
  <c r="BG562" i="16" s="1"/>
  <c r="AX578" i="16"/>
  <c r="BF578" i="16" s="1"/>
  <c r="BG578" i="16" s="1"/>
  <c r="AX594" i="16"/>
  <c r="BF594" i="16" s="1"/>
  <c r="BG594" i="16" s="1"/>
  <c r="AX610" i="16"/>
  <c r="BF610" i="16" s="1"/>
  <c r="BG610" i="16" s="1"/>
  <c r="AX626" i="16"/>
  <c r="BF626" i="16" s="1"/>
  <c r="BG626" i="16" s="1"/>
  <c r="AX642" i="16"/>
  <c r="BF642" i="16" s="1"/>
  <c r="BG642" i="16" s="1"/>
  <c r="AX706" i="16"/>
  <c r="BF706" i="16" s="1"/>
  <c r="BG706" i="16" s="1"/>
  <c r="AX722" i="16"/>
  <c r="BF722" i="16" s="1"/>
  <c r="BG722" i="16" s="1"/>
  <c r="AX738" i="16"/>
  <c r="BF738" i="16" s="1"/>
  <c r="BG738" i="16" s="1"/>
  <c r="AX754" i="16"/>
  <c r="BF754" i="16" s="1"/>
  <c r="BG754" i="16" s="1"/>
  <c r="AX208" i="16"/>
  <c r="BF208" i="16" s="1"/>
  <c r="BG208" i="16" s="1"/>
  <c r="AX260" i="16"/>
  <c r="BF260" i="16" s="1"/>
  <c r="BG260" i="16" s="1"/>
  <c r="AX296" i="16"/>
  <c r="BF296" i="16" s="1"/>
  <c r="BG296" i="16" s="1"/>
  <c r="AX336" i="16"/>
  <c r="BF336" i="16" s="1"/>
  <c r="BG336" i="16" s="1"/>
  <c r="AX380" i="16"/>
  <c r="BF380" i="16" s="1"/>
  <c r="BG380" i="16" s="1"/>
  <c r="AX420" i="16"/>
  <c r="BF420" i="16" s="1"/>
  <c r="BG420" i="16" s="1"/>
  <c r="AX496" i="16"/>
  <c r="BF496" i="16" s="1"/>
  <c r="BG496" i="16" s="1"/>
  <c r="AX592" i="16"/>
  <c r="BF592" i="16" s="1"/>
  <c r="BG592" i="16" s="1"/>
  <c r="AX54" i="16"/>
  <c r="BF54" i="16" s="1"/>
  <c r="BG54" i="16" s="1"/>
  <c r="AX36" i="16"/>
  <c r="BF36" i="16" s="1"/>
  <c r="BG36" i="16" s="1"/>
  <c r="AX124" i="16"/>
  <c r="BF124" i="16" s="1"/>
  <c r="BG124" i="16" s="1"/>
  <c r="AX164" i="16"/>
  <c r="BF164" i="16" s="1"/>
  <c r="BG164" i="16" s="1"/>
  <c r="AX344" i="16"/>
  <c r="BF344" i="16" s="1"/>
  <c r="BG344" i="16" s="1"/>
  <c r="AX104" i="16"/>
  <c r="BF104" i="16" s="1"/>
  <c r="BG104" i="16" s="1"/>
  <c r="AX216" i="16"/>
  <c r="BF216" i="16" s="1"/>
  <c r="BG216" i="16" s="1"/>
  <c r="AX352" i="16"/>
  <c r="BF352" i="16" s="1"/>
  <c r="BG352" i="16" s="1"/>
  <c r="AX404" i="16"/>
  <c r="BF404" i="16" s="1"/>
  <c r="BG404" i="16" s="1"/>
  <c r="AX80" i="16"/>
  <c r="BF80" i="16" s="1"/>
  <c r="BG80" i="16" s="1"/>
  <c r="AX212" i="16"/>
  <c r="BF212" i="16" s="1"/>
  <c r="BG212" i="16" s="1"/>
  <c r="AX256" i="16"/>
  <c r="BF256" i="16" s="1"/>
  <c r="BG256" i="16" s="1"/>
  <c r="AX300" i="16"/>
  <c r="BF300" i="16" s="1"/>
  <c r="BG300" i="16" s="1"/>
  <c r="AX444" i="16"/>
  <c r="BF444" i="16" s="1"/>
  <c r="BG444" i="16" s="1"/>
  <c r="AX548" i="16"/>
  <c r="BF548" i="16" s="1"/>
  <c r="BG548" i="16" s="1"/>
  <c r="AX596" i="16"/>
  <c r="BF596" i="16" s="1"/>
  <c r="BG596" i="16" s="1"/>
  <c r="AX648" i="16"/>
  <c r="BF648" i="16" s="1"/>
  <c r="BG648" i="16" s="1"/>
  <c r="AX716" i="16"/>
  <c r="BF716" i="16" s="1"/>
  <c r="BG716" i="16" s="1"/>
  <c r="AX732" i="16"/>
  <c r="BF732" i="16" s="1"/>
  <c r="BG732" i="16" s="1"/>
  <c r="AX81" i="16"/>
  <c r="BF81" i="16" s="1"/>
  <c r="BG81" i="16" s="1"/>
  <c r="AX189" i="16"/>
  <c r="BF189" i="16" s="1"/>
  <c r="BG189" i="16" s="1"/>
  <c r="AX249" i="16"/>
  <c r="BF249" i="16" s="1"/>
  <c r="BG249" i="16" s="1"/>
  <c r="AX265" i="16"/>
  <c r="BF265" i="16" s="1"/>
  <c r="BG265" i="16" s="1"/>
  <c r="AX281" i="16"/>
  <c r="BF281" i="16" s="1"/>
  <c r="BG281" i="16" s="1"/>
  <c r="AX297" i="16"/>
  <c r="BF297" i="16" s="1"/>
  <c r="BG297" i="16" s="1"/>
  <c r="AX313" i="16"/>
  <c r="BF313" i="16" s="1"/>
  <c r="BG313" i="16" s="1"/>
  <c r="AX329" i="16"/>
  <c r="BF329" i="16" s="1"/>
  <c r="BG329" i="16" s="1"/>
  <c r="AX345" i="16"/>
  <c r="BF345" i="16" s="1"/>
  <c r="BG345" i="16" s="1"/>
  <c r="AX361" i="16"/>
  <c r="BF361" i="16" s="1"/>
  <c r="BG361" i="16" s="1"/>
  <c r="AX377" i="16"/>
  <c r="BF377" i="16" s="1"/>
  <c r="BG377" i="16" s="1"/>
  <c r="AX393" i="16"/>
  <c r="BF393" i="16" s="1"/>
  <c r="BG393" i="16" s="1"/>
  <c r="AX409" i="16"/>
  <c r="BF409" i="16" s="1"/>
  <c r="BG409" i="16" s="1"/>
  <c r="AX425" i="16"/>
  <c r="BF425" i="16" s="1"/>
  <c r="BG425" i="16" s="1"/>
  <c r="AX441" i="16"/>
  <c r="BF441" i="16" s="1"/>
  <c r="BG441" i="16" s="1"/>
  <c r="AX457" i="16"/>
  <c r="BF457" i="16" s="1"/>
  <c r="BG457" i="16" s="1"/>
  <c r="AX697" i="16"/>
  <c r="BF697" i="16" s="1"/>
  <c r="BG697" i="16" s="1"/>
  <c r="AX761" i="16"/>
  <c r="BF761" i="16" s="1"/>
  <c r="BG761" i="16" s="1"/>
  <c r="AX108" i="16"/>
  <c r="BF108" i="16" s="1"/>
  <c r="BG108" i="16" s="1"/>
  <c r="AX220" i="16"/>
  <c r="BF220" i="16" s="1"/>
  <c r="BG220" i="16" s="1"/>
  <c r="AX348" i="16"/>
  <c r="BF348" i="16" s="1"/>
  <c r="BG348" i="16" s="1"/>
  <c r="AX400" i="16"/>
  <c r="BF400" i="16" s="1"/>
  <c r="BG400" i="16" s="1"/>
  <c r="AX448" i="16"/>
  <c r="BF448" i="16" s="1"/>
  <c r="BG448" i="16" s="1"/>
  <c r="AX492" i="16"/>
  <c r="BF492" i="16" s="1"/>
  <c r="BG492" i="16" s="1"/>
  <c r="AX588" i="16"/>
  <c r="BF588" i="16" s="1"/>
  <c r="BG588" i="16" s="1"/>
  <c r="AX636" i="16"/>
  <c r="BF636" i="16" s="1"/>
  <c r="BG636" i="16" s="1"/>
  <c r="AX680" i="16"/>
  <c r="BF680" i="16" s="1"/>
  <c r="BG680" i="16" s="1"/>
  <c r="AX13" i="16"/>
  <c r="BF13" i="16" s="1"/>
  <c r="BG13" i="16" s="1"/>
  <c r="AX49" i="16"/>
  <c r="BF49" i="16" s="1"/>
  <c r="BG49" i="16" s="1"/>
  <c r="AX157" i="16"/>
  <c r="BF157" i="16" s="1"/>
  <c r="BG157" i="16" s="1"/>
  <c r="AX50" i="16"/>
  <c r="BF50" i="16" s="1"/>
  <c r="BG50" i="16" s="1"/>
  <c r="AX130" i="16"/>
  <c r="BF130" i="16" s="1"/>
  <c r="BG130" i="16" s="1"/>
  <c r="AX178" i="16"/>
  <c r="BF178" i="16" s="1"/>
  <c r="BG178" i="16" s="1"/>
  <c r="AX306" i="16"/>
  <c r="BF306" i="16" s="1"/>
  <c r="BG306" i="16" s="1"/>
  <c r="AX322" i="16"/>
  <c r="BF322" i="16" s="1"/>
  <c r="BG322" i="16" s="1"/>
  <c r="AX338" i="16"/>
  <c r="BF338" i="16" s="1"/>
  <c r="BG338" i="16" s="1"/>
  <c r="AX370" i="16"/>
  <c r="BF370" i="16" s="1"/>
  <c r="BG370" i="16" s="1"/>
  <c r="AX482" i="16"/>
  <c r="BF482" i="16" s="1"/>
  <c r="BG482" i="16" s="1"/>
  <c r="AX514" i="16"/>
  <c r="BF514" i="16" s="1"/>
  <c r="BG514" i="16" s="1"/>
  <c r="AX530" i="16"/>
  <c r="BF530" i="16" s="1"/>
  <c r="BG530" i="16" s="1"/>
  <c r="AX658" i="16"/>
  <c r="BF658" i="16" s="1"/>
  <c r="BG658" i="16" s="1"/>
  <c r="AX674" i="16"/>
  <c r="BF674" i="16" s="1"/>
  <c r="BG674" i="16" s="1"/>
  <c r="AX690" i="16"/>
  <c r="BF690" i="16" s="1"/>
  <c r="BG690" i="16" s="1"/>
  <c r="AX32" i="16"/>
  <c r="BF32" i="16" s="1"/>
  <c r="BG32" i="16" s="1"/>
  <c r="AX84" i="16"/>
  <c r="BF84" i="16" s="1"/>
  <c r="BG84" i="16" s="1"/>
  <c r="AX120" i="16"/>
  <c r="BF120" i="16" s="1"/>
  <c r="BG120" i="16" s="1"/>
  <c r="AX160" i="16"/>
  <c r="BF160" i="16" s="1"/>
  <c r="BG160" i="16" s="1"/>
  <c r="AX660" i="16"/>
  <c r="BF660" i="16" s="1"/>
  <c r="BG660" i="16" s="1"/>
  <c r="AX37" i="16"/>
  <c r="BF37" i="16" s="1"/>
  <c r="BG37" i="16" s="1"/>
  <c r="AX113" i="16"/>
  <c r="BF113" i="16" s="1"/>
  <c r="BG113" i="16" s="1"/>
  <c r="AX185" i="16"/>
  <c r="BF185" i="16" s="1"/>
  <c r="BG185" i="16" s="1"/>
  <c r="AX38" i="16"/>
  <c r="BF38" i="16" s="1"/>
  <c r="BG38" i="16" s="1"/>
  <c r="AX35" i="16"/>
  <c r="BF35" i="16" s="1"/>
  <c r="BG35" i="16" s="1"/>
  <c r="AX67" i="16"/>
  <c r="BF67" i="16" s="1"/>
  <c r="BG67" i="16" s="1"/>
  <c r="AX102" i="16"/>
  <c r="BF102" i="16" s="1"/>
  <c r="BG102" i="16" s="1"/>
  <c r="AX83" i="16"/>
  <c r="BF83" i="16" s="1"/>
  <c r="BG83" i="16" s="1"/>
  <c r="AX115" i="16"/>
  <c r="BF115" i="16" s="1"/>
  <c r="BG115" i="16" s="1"/>
  <c r="AX227" i="16"/>
  <c r="BF227" i="16" s="1"/>
  <c r="BG227" i="16" s="1"/>
  <c r="AX259" i="16"/>
  <c r="BF259" i="16" s="1"/>
  <c r="BG259" i="16" s="1"/>
  <c r="AX387" i="16"/>
  <c r="BF387" i="16" s="1"/>
  <c r="BG387" i="16" s="1"/>
  <c r="AX403" i="16"/>
  <c r="BF403" i="16" s="1"/>
  <c r="BG403" i="16" s="1"/>
  <c r="AX435" i="16"/>
  <c r="BF435" i="16" s="1"/>
  <c r="BG435" i="16" s="1"/>
  <c r="AX467" i="16"/>
  <c r="BF467" i="16" s="1"/>
  <c r="BG467" i="16" s="1"/>
  <c r="AX499" i="16"/>
  <c r="BF499" i="16" s="1"/>
  <c r="BG499" i="16" s="1"/>
  <c r="AX595" i="16"/>
  <c r="BF595" i="16" s="1"/>
  <c r="BG595" i="16" s="1"/>
  <c r="AX643" i="16"/>
  <c r="BF643" i="16" s="1"/>
  <c r="BG643" i="16" s="1"/>
  <c r="AX675" i="16"/>
  <c r="BF675" i="16" s="1"/>
  <c r="BG675" i="16" s="1"/>
  <c r="AX707" i="16"/>
  <c r="BF707" i="16" s="1"/>
  <c r="BG707" i="16" s="1"/>
  <c r="AX687" i="16"/>
  <c r="BF687" i="16" s="1"/>
  <c r="BG687" i="16" s="1"/>
  <c r="AX447" i="16"/>
  <c r="BF447" i="16" s="1"/>
  <c r="BG447" i="16" s="1"/>
  <c r="AX535" i="16"/>
  <c r="BF535" i="16" s="1"/>
  <c r="BG535" i="16" s="1"/>
  <c r="AX21" i="16"/>
  <c r="BF21" i="16" s="1"/>
  <c r="BG21" i="16" s="1"/>
  <c r="AX61" i="16"/>
  <c r="BF61" i="16" s="1"/>
  <c r="BG61" i="16" s="1"/>
  <c r="AX97" i="16"/>
  <c r="BF97" i="16" s="1"/>
  <c r="BG97" i="16" s="1"/>
  <c r="AX169" i="16"/>
  <c r="BF169" i="16" s="1"/>
  <c r="BG169" i="16" s="1"/>
  <c r="AX213" i="16"/>
  <c r="BF213" i="16" s="1"/>
  <c r="BG213" i="16" s="1"/>
  <c r="AX294" i="16"/>
  <c r="BF294" i="16" s="1"/>
  <c r="BG294" i="16" s="1"/>
  <c r="AX310" i="16"/>
  <c r="BF310" i="16" s="1"/>
  <c r="BG310" i="16" s="1"/>
  <c r="AX326" i="16"/>
  <c r="BF326" i="16" s="1"/>
  <c r="BG326" i="16" s="1"/>
  <c r="AX358" i="16"/>
  <c r="BF358" i="16" s="1"/>
  <c r="BG358" i="16" s="1"/>
  <c r="AX374" i="16"/>
  <c r="BF374" i="16" s="1"/>
  <c r="BG374" i="16" s="1"/>
  <c r="AX390" i="16"/>
  <c r="BF390" i="16" s="1"/>
  <c r="BG390" i="16" s="1"/>
  <c r="AX406" i="16"/>
  <c r="BF406" i="16" s="1"/>
  <c r="BG406" i="16" s="1"/>
  <c r="AX422" i="16"/>
  <c r="BF422" i="16" s="1"/>
  <c r="BG422" i="16" s="1"/>
  <c r="AX438" i="16"/>
  <c r="BF438" i="16" s="1"/>
  <c r="BG438" i="16" s="1"/>
  <c r="AX454" i="16"/>
  <c r="BF454" i="16" s="1"/>
  <c r="BG454" i="16" s="1"/>
  <c r="AX486" i="16"/>
  <c r="BF486" i="16" s="1"/>
  <c r="BG486" i="16" s="1"/>
  <c r="AX502" i="16"/>
  <c r="BF502" i="16" s="1"/>
  <c r="BG502" i="16" s="1"/>
  <c r="AX518" i="16"/>
  <c r="BF518" i="16" s="1"/>
  <c r="BG518" i="16" s="1"/>
  <c r="AX534" i="16"/>
  <c r="BF534" i="16" s="1"/>
  <c r="BG534" i="16" s="1"/>
  <c r="AX566" i="16"/>
  <c r="BF566" i="16" s="1"/>
  <c r="BG566" i="16" s="1"/>
  <c r="AX582" i="16"/>
  <c r="BF582" i="16" s="1"/>
  <c r="BG582" i="16" s="1"/>
  <c r="AX598" i="16"/>
  <c r="BF598" i="16" s="1"/>
  <c r="BG598" i="16" s="1"/>
  <c r="AX614" i="16"/>
  <c r="BF614" i="16" s="1"/>
  <c r="BG614" i="16" s="1"/>
  <c r="AX630" i="16"/>
  <c r="BF630" i="16" s="1"/>
  <c r="BG630" i="16" s="1"/>
  <c r="AX646" i="16"/>
  <c r="BF646" i="16" s="1"/>
  <c r="BG646" i="16" s="1"/>
  <c r="AX132" i="16"/>
  <c r="BF132" i="16" s="1"/>
  <c r="BG132" i="16" s="1"/>
  <c r="AX224" i="16"/>
  <c r="BF224" i="16" s="1"/>
  <c r="BG224" i="16" s="1"/>
  <c r="AX384" i="16"/>
  <c r="BF384" i="16" s="1"/>
  <c r="BG384" i="16" s="1"/>
  <c r="AX484" i="16"/>
  <c r="BF484" i="16" s="1"/>
  <c r="BG484" i="16" s="1"/>
  <c r="AX580" i="16"/>
  <c r="BF580" i="16" s="1"/>
  <c r="BG580" i="16" s="1"/>
  <c r="AX672" i="16"/>
  <c r="BF672" i="16" s="1"/>
  <c r="BG672" i="16" s="1"/>
  <c r="AX85" i="16"/>
  <c r="BF85" i="16" s="1"/>
  <c r="BG85" i="16" s="1"/>
  <c r="AX161" i="16"/>
  <c r="BF161" i="16" s="1"/>
  <c r="BG161" i="16" s="1"/>
  <c r="AX78" i="16"/>
  <c r="BF78" i="16" s="1"/>
  <c r="BG78" i="16" s="1"/>
  <c r="AX39" i="16"/>
  <c r="BF39" i="16" s="1"/>
  <c r="BG39" i="16" s="1"/>
  <c r="AX167" i="16"/>
  <c r="BF167" i="16" s="1"/>
  <c r="BG167" i="16" s="1"/>
  <c r="AX391" i="16"/>
  <c r="BF391" i="16" s="1"/>
  <c r="BG391" i="16" s="1"/>
  <c r="AX647" i="16"/>
  <c r="BF647" i="16" s="1"/>
  <c r="BG647" i="16" s="1"/>
  <c r="AX695" i="16"/>
  <c r="BF695" i="16" s="1"/>
  <c r="BG695" i="16" s="1"/>
  <c r="AX743" i="16"/>
  <c r="BF743" i="16" s="1"/>
  <c r="BG743" i="16" s="1"/>
  <c r="AX147" i="16"/>
  <c r="BF147" i="16" s="1"/>
  <c r="BG147" i="16" s="1"/>
  <c r="AX195" i="16"/>
  <c r="BF195" i="16" s="1"/>
  <c r="BG195" i="16" s="1"/>
  <c r="AX291" i="16"/>
  <c r="BF291" i="16" s="1"/>
  <c r="BG291" i="16" s="1"/>
  <c r="AX323" i="16"/>
  <c r="BF323" i="16" s="1"/>
  <c r="BG323" i="16" s="1"/>
  <c r="AX355" i="16"/>
  <c r="BF355" i="16" s="1"/>
  <c r="BG355" i="16" s="1"/>
  <c r="AX531" i="16"/>
  <c r="BF531" i="16" s="1"/>
  <c r="BG531" i="16" s="1"/>
  <c r="AX563" i="16"/>
  <c r="BF563" i="16" s="1"/>
  <c r="BG563" i="16" s="1"/>
  <c r="AX739" i="16"/>
  <c r="BF739" i="16" s="1"/>
  <c r="BG739" i="16" s="1"/>
  <c r="AX319" i="16"/>
  <c r="BF319" i="16" s="1"/>
  <c r="BG319" i="16" s="1"/>
  <c r="AX359" i="16"/>
  <c r="BF359" i="16" s="1"/>
  <c r="BG359" i="16" s="1"/>
  <c r="AX495" i="16"/>
  <c r="BF495" i="16" s="1"/>
  <c r="BG495" i="16" s="1"/>
  <c r="AX287" i="16"/>
  <c r="BF287" i="16" s="1"/>
  <c r="BG287" i="16" s="1"/>
  <c r="AX327" i="16"/>
  <c r="BF327" i="16" s="1"/>
  <c r="BG327" i="16" s="1"/>
  <c r="AX423" i="16"/>
  <c r="BF423" i="16" s="1"/>
  <c r="BG423" i="16" s="1"/>
  <c r="AX559" i="16"/>
  <c r="BF559" i="16" s="1"/>
  <c r="BG559" i="16" s="1"/>
  <c r="AX751" i="16"/>
  <c r="BF751" i="16" s="1"/>
  <c r="BG751" i="16" s="1"/>
  <c r="AX28" i="16"/>
  <c r="BF28" i="16" s="1"/>
  <c r="BG28" i="16" s="1"/>
  <c r="AX288" i="16"/>
  <c r="BF288" i="16" s="1"/>
  <c r="BG288" i="16" s="1"/>
  <c r="AX62" i="16"/>
  <c r="BF62" i="16" s="1"/>
  <c r="BG62" i="16" s="1"/>
  <c r="AX15" i="16"/>
  <c r="BF15" i="16" s="1"/>
  <c r="BG15" i="16" s="1"/>
  <c r="AX71" i="16"/>
  <c r="BF71" i="16" s="1"/>
  <c r="BG71" i="16" s="1"/>
  <c r="AX95" i="16"/>
  <c r="BF95" i="16" s="1"/>
  <c r="BG95" i="16" s="1"/>
  <c r="AX127" i="16"/>
  <c r="BF127" i="16" s="1"/>
  <c r="BG127" i="16" s="1"/>
  <c r="AX199" i="16"/>
  <c r="BF199" i="16" s="1"/>
  <c r="BG199" i="16" s="1"/>
  <c r="AX671" i="16"/>
  <c r="BF671" i="16" s="1"/>
  <c r="BG671" i="16" s="1"/>
  <c r="AX129" i="16"/>
  <c r="BF129" i="16" s="1"/>
  <c r="BG129" i="16" s="1"/>
  <c r="AX43" i="16"/>
  <c r="BF43" i="16" s="1"/>
  <c r="BG43" i="16" s="1"/>
  <c r="AX91" i="16"/>
  <c r="BF91" i="16" s="1"/>
  <c r="BG91" i="16" s="1"/>
  <c r="AX123" i="16"/>
  <c r="BF123" i="16" s="1"/>
  <c r="BG123" i="16" s="1"/>
  <c r="AX155" i="16"/>
  <c r="BF155" i="16" s="1"/>
  <c r="BG155" i="16" s="1"/>
  <c r="AX171" i="16"/>
  <c r="BF171" i="16" s="1"/>
  <c r="BG171" i="16" s="1"/>
  <c r="AX203" i="16"/>
  <c r="BF203" i="16" s="1"/>
  <c r="BG203" i="16" s="1"/>
  <c r="AX235" i="16"/>
  <c r="BF235" i="16" s="1"/>
  <c r="BG235" i="16" s="1"/>
  <c r="AX267" i="16"/>
  <c r="BF267" i="16" s="1"/>
  <c r="BG267" i="16" s="1"/>
  <c r="AX299" i="16"/>
  <c r="BF299" i="16" s="1"/>
  <c r="BG299" i="16" s="1"/>
  <c r="AX331" i="16"/>
  <c r="BF331" i="16" s="1"/>
  <c r="BG331" i="16" s="1"/>
  <c r="AX363" i="16"/>
  <c r="BF363" i="16" s="1"/>
  <c r="BG363" i="16" s="1"/>
  <c r="AX539" i="16"/>
  <c r="BF539" i="16" s="1"/>
  <c r="BG539" i="16" s="1"/>
  <c r="AX571" i="16"/>
  <c r="BF571" i="16" s="1"/>
  <c r="BG571" i="16" s="1"/>
  <c r="AX603" i="16"/>
  <c r="BF603" i="16" s="1"/>
  <c r="BG603" i="16" s="1"/>
  <c r="AX619" i="16"/>
  <c r="BF619" i="16" s="1"/>
  <c r="BG619" i="16" s="1"/>
  <c r="AX651" i="16"/>
  <c r="BF651" i="16" s="1"/>
  <c r="BG651" i="16" s="1"/>
  <c r="AX683" i="16"/>
  <c r="BF683" i="16" s="1"/>
  <c r="BG683" i="16" s="1"/>
  <c r="AX715" i="16"/>
  <c r="BF715" i="16" s="1"/>
  <c r="BG715" i="16" s="1"/>
  <c r="AX747" i="16"/>
  <c r="BF747" i="16" s="1"/>
  <c r="BG747" i="16" s="1"/>
  <c r="AX63" i="16"/>
  <c r="BF63" i="16" s="1"/>
  <c r="BG63" i="16" s="1"/>
  <c r="AX223" i="16"/>
  <c r="BF223" i="16" s="1"/>
  <c r="BG223" i="16" s="1"/>
  <c r="AX263" i="16"/>
  <c r="BF263" i="16" s="1"/>
  <c r="BG263" i="16" s="1"/>
  <c r="AX527" i="16"/>
  <c r="BF527" i="16" s="1"/>
  <c r="BG527" i="16" s="1"/>
  <c r="AX711" i="16"/>
  <c r="BF711" i="16" s="1"/>
  <c r="BG711" i="16" s="1"/>
  <c r="AX759" i="16"/>
  <c r="BF759" i="16" s="1"/>
  <c r="BG759" i="16" s="1"/>
  <c r="AX88" i="16"/>
  <c r="BF88" i="16" s="1"/>
  <c r="BG88" i="16" s="1"/>
  <c r="AX128" i="16"/>
  <c r="BF128" i="16" s="1"/>
  <c r="BG128" i="16" s="1"/>
  <c r="AX264" i="16"/>
  <c r="BF264" i="16" s="1"/>
  <c r="BG264" i="16" s="1"/>
  <c r="AX240" i="16"/>
  <c r="BF240" i="16" s="1"/>
  <c r="BG240" i="16" s="1"/>
  <c r="AX416" i="16"/>
  <c r="BF416" i="16" s="1"/>
  <c r="BG416" i="16" s="1"/>
  <c r="AX460" i="16"/>
  <c r="BF460" i="16" s="1"/>
  <c r="BG460" i="16" s="1"/>
  <c r="AX512" i="16"/>
  <c r="BF512" i="16" s="1"/>
  <c r="BG512" i="16" s="1"/>
  <c r="AX560" i="16"/>
  <c r="BF560" i="16" s="1"/>
  <c r="BG560" i="16" s="1"/>
  <c r="AX664" i="16"/>
  <c r="BF664" i="16" s="1"/>
  <c r="BG664" i="16" s="1"/>
  <c r="AX109" i="16"/>
  <c r="BF109" i="16" s="1"/>
  <c r="BG109" i="16" s="1"/>
  <c r="AX381" i="16"/>
  <c r="BF381" i="16" s="1"/>
  <c r="BG381" i="16" s="1"/>
  <c r="AX397" i="16"/>
  <c r="BF397" i="16" s="1"/>
  <c r="BG397" i="16" s="1"/>
  <c r="AX413" i="16"/>
  <c r="BF413" i="16" s="1"/>
  <c r="BG413" i="16" s="1"/>
  <c r="AX429" i="16"/>
  <c r="BF429" i="16" s="1"/>
  <c r="BG429" i="16" s="1"/>
  <c r="AX445" i="16"/>
  <c r="BF445" i="16" s="1"/>
  <c r="BG445" i="16" s="1"/>
  <c r="AX461" i="16"/>
  <c r="BF461" i="16" s="1"/>
  <c r="BG461" i="16" s="1"/>
  <c r="AX477" i="16"/>
  <c r="BF477" i="16" s="1"/>
  <c r="BG477" i="16" s="1"/>
  <c r="AX493" i="16"/>
  <c r="BF493" i="16" s="1"/>
  <c r="BG493" i="16" s="1"/>
  <c r="AX509" i="16"/>
  <c r="BF509" i="16" s="1"/>
  <c r="BG509" i="16" s="1"/>
  <c r="AX525" i="16"/>
  <c r="BF525" i="16" s="1"/>
  <c r="BG525" i="16" s="1"/>
  <c r="AX573" i="16"/>
  <c r="BF573" i="16" s="1"/>
  <c r="BG573" i="16" s="1"/>
  <c r="AX589" i="16"/>
  <c r="BF589" i="16" s="1"/>
  <c r="BG589" i="16" s="1"/>
  <c r="AX605" i="16"/>
  <c r="BF605" i="16" s="1"/>
  <c r="BG605" i="16" s="1"/>
  <c r="AX621" i="16"/>
  <c r="BF621" i="16" s="1"/>
  <c r="BG621" i="16" s="1"/>
  <c r="AX637" i="16"/>
  <c r="BF637" i="16" s="1"/>
  <c r="BG637" i="16" s="1"/>
  <c r="AX653" i="16"/>
  <c r="BF653" i="16" s="1"/>
  <c r="BG653" i="16" s="1"/>
  <c r="AX669" i="16"/>
  <c r="BF669" i="16" s="1"/>
  <c r="BG669" i="16" s="1"/>
  <c r="AX685" i="16"/>
  <c r="BF685" i="16" s="1"/>
  <c r="BG685" i="16" s="1"/>
  <c r="AX717" i="16"/>
  <c r="BF717" i="16" s="1"/>
  <c r="BG717" i="16" s="1"/>
  <c r="AX733" i="16"/>
  <c r="BF733" i="16" s="1"/>
  <c r="BG733" i="16" s="1"/>
  <c r="AX749" i="16"/>
  <c r="BF749" i="16" s="1"/>
  <c r="BG749" i="16" s="1"/>
  <c r="AX12" i="16"/>
  <c r="BF12" i="16" s="1"/>
  <c r="BG12" i="16" s="1"/>
  <c r="AX140" i="16"/>
  <c r="BF140" i="16" s="1"/>
  <c r="BG140" i="16" s="1"/>
  <c r="AX360" i="16"/>
  <c r="BF360" i="16" s="1"/>
  <c r="BG360" i="16" s="1"/>
  <c r="AX412" i="16"/>
  <c r="BF412" i="16" s="1"/>
  <c r="BG412" i="16" s="1"/>
  <c r="AX556" i="16"/>
  <c r="BF556" i="16" s="1"/>
  <c r="BG556" i="16" s="1"/>
  <c r="AX700" i="16"/>
  <c r="BF700" i="16" s="1"/>
  <c r="BG700" i="16" s="1"/>
  <c r="AX607" i="16"/>
  <c r="BF607" i="16" s="1"/>
  <c r="BG607" i="16" s="1"/>
  <c r="AX670" i="16"/>
  <c r="BF670" i="16" s="1"/>
  <c r="BG670" i="16" s="1"/>
  <c r="AX686" i="16"/>
  <c r="BF686" i="16" s="1"/>
  <c r="BG686" i="16" s="1"/>
  <c r="AX702" i="16"/>
  <c r="BF702" i="16" s="1"/>
  <c r="BG702" i="16" s="1"/>
  <c r="AX718" i="16"/>
  <c r="BF718" i="16" s="1"/>
  <c r="BG718" i="16" s="1"/>
  <c r="AX734" i="16"/>
  <c r="BF734" i="16" s="1"/>
  <c r="BG734" i="16" s="1"/>
  <c r="AX750" i="16"/>
  <c r="BF750" i="16" s="1"/>
  <c r="BG750" i="16" s="1"/>
  <c r="AX112" i="16"/>
  <c r="BF112" i="16" s="1"/>
  <c r="BG112" i="16" s="1"/>
  <c r="AX204" i="16"/>
  <c r="BF204" i="16" s="1"/>
  <c r="BG204" i="16" s="1"/>
  <c r="AX368" i="16"/>
  <c r="BF368" i="16" s="1"/>
  <c r="BG368" i="16" s="1"/>
  <c r="AX464" i="16"/>
  <c r="BF464" i="16" s="1"/>
  <c r="BG464" i="16" s="1"/>
  <c r="AX552" i="16"/>
  <c r="BF552" i="16" s="1"/>
  <c r="BG552" i="16" s="1"/>
  <c r="AX652" i="16"/>
  <c r="BF652" i="16" s="1"/>
  <c r="BG652" i="16" s="1"/>
  <c r="AX65" i="16"/>
  <c r="BF65" i="16" s="1"/>
  <c r="BG65" i="16" s="1"/>
  <c r="AX145" i="16"/>
  <c r="BF145" i="16" s="1"/>
  <c r="BG145" i="16" s="1"/>
  <c r="AX221" i="16"/>
  <c r="BF221" i="16" s="1"/>
  <c r="BG221" i="16" s="1"/>
  <c r="AX31" i="16"/>
  <c r="BF31" i="16" s="1"/>
  <c r="BG31" i="16" s="1"/>
  <c r="AX159" i="16"/>
  <c r="BF159" i="16" s="1"/>
  <c r="BG159" i="16" s="1"/>
  <c r="AX231" i="16"/>
  <c r="BF231" i="16" s="1"/>
  <c r="BG231" i="16" s="1"/>
  <c r="AX295" i="16"/>
  <c r="BF295" i="16" s="1"/>
  <c r="BG295" i="16" s="1"/>
  <c r="AX479" i="16"/>
  <c r="BF479" i="16" s="1"/>
  <c r="BG479" i="16" s="1"/>
  <c r="AX567" i="16"/>
  <c r="BF567" i="16" s="1"/>
  <c r="BG567" i="16" s="1"/>
  <c r="AX623" i="16"/>
  <c r="BF623" i="16" s="1"/>
  <c r="BG623" i="16" s="1"/>
  <c r="DF705" i="16"/>
  <c r="DE220" i="16"/>
  <c r="DE13" i="16"/>
  <c r="DF225" i="16"/>
  <c r="DF506" i="16"/>
  <c r="DF564" i="16"/>
  <c r="DE73" i="16"/>
  <c r="DE99" i="16"/>
  <c r="DE299" i="16"/>
  <c r="DG299" i="16" s="1"/>
  <c r="DI299" i="16" s="1"/>
  <c r="DE331" i="16"/>
  <c r="DG331" i="16" s="1"/>
  <c r="DI331" i="16" s="1"/>
  <c r="DE363" i="16"/>
  <c r="DG363" i="16" s="1"/>
  <c r="DI363" i="16" s="1"/>
  <c r="DF722" i="16"/>
  <c r="DF544" i="16"/>
  <c r="DE195" i="16"/>
  <c r="DE419" i="16"/>
  <c r="DF643" i="16"/>
  <c r="DE675" i="16"/>
  <c r="DG675" i="16" s="1"/>
  <c r="DI675" i="16" s="1"/>
  <c r="DE92" i="16"/>
  <c r="DE180" i="16"/>
  <c r="DE268" i="16"/>
  <c r="DG268" i="16" s="1"/>
  <c r="DI268" i="16" s="1"/>
  <c r="DE340" i="16"/>
  <c r="DE23" i="16"/>
  <c r="DG23" i="16" s="1"/>
  <c r="DI23" i="16" s="1"/>
  <c r="DF703" i="16"/>
  <c r="DG703" i="16" s="1"/>
  <c r="DI703" i="16" s="1"/>
  <c r="DF177" i="16"/>
  <c r="DE151" i="16"/>
  <c r="DF311" i="16"/>
  <c r="DE391" i="16"/>
  <c r="DA495" i="16"/>
  <c r="DC495" i="16" s="1"/>
  <c r="DF495" i="16"/>
  <c r="DA527" i="16"/>
  <c r="DC527" i="16" s="1"/>
  <c r="DE527" i="16"/>
  <c r="DA559" i="16"/>
  <c r="DC559" i="16" s="1"/>
  <c r="DF559" i="16"/>
  <c r="DA743" i="16"/>
  <c r="DC743" i="16" s="1"/>
  <c r="DF743" i="16"/>
  <c r="DA52" i="16"/>
  <c r="DC52" i="16" s="1"/>
  <c r="DF52" i="16"/>
  <c r="DA88" i="16"/>
  <c r="DC88" i="16" s="1"/>
  <c r="DF88" i="16"/>
  <c r="DA128" i="16"/>
  <c r="DC128" i="16" s="1"/>
  <c r="DF128" i="16"/>
  <c r="DA176" i="16"/>
  <c r="DC176" i="16" s="1"/>
  <c r="DF176" i="16"/>
  <c r="DA228" i="16"/>
  <c r="DC228" i="16" s="1"/>
  <c r="DE228" i="16"/>
  <c r="DA264" i="16"/>
  <c r="DC264" i="16" s="1"/>
  <c r="DF264" i="16"/>
  <c r="DA304" i="16"/>
  <c r="DC304" i="16" s="1"/>
  <c r="DE304" i="16"/>
  <c r="DA8" i="16"/>
  <c r="DC8" i="16" s="1"/>
  <c r="DE8" i="16"/>
  <c r="DA136" i="16"/>
  <c r="DC136" i="16" s="1"/>
  <c r="DE136" i="16"/>
  <c r="DA240" i="16"/>
  <c r="DC240" i="16" s="1"/>
  <c r="DF240" i="16"/>
  <c r="DA364" i="16"/>
  <c r="DC364" i="16" s="1"/>
  <c r="DF364" i="16"/>
  <c r="DA416" i="16"/>
  <c r="DC416" i="16" s="1"/>
  <c r="DF416" i="16"/>
  <c r="DA460" i="16"/>
  <c r="DC460" i="16" s="1"/>
  <c r="DE460" i="16"/>
  <c r="DA512" i="16"/>
  <c r="DC512" i="16" s="1"/>
  <c r="DF512" i="16"/>
  <c r="DA560" i="16"/>
  <c r="DC560" i="16" s="1"/>
  <c r="DE560" i="16"/>
  <c r="DA608" i="16"/>
  <c r="DC608" i="16" s="1"/>
  <c r="DE608" i="16"/>
  <c r="DA664" i="16"/>
  <c r="DC664" i="16" s="1"/>
  <c r="DF664" i="16"/>
  <c r="DA704" i="16"/>
  <c r="DC704" i="16" s="1"/>
  <c r="DE704" i="16"/>
  <c r="DA720" i="16"/>
  <c r="DC720" i="16" s="1"/>
  <c r="DF720" i="16"/>
  <c r="DA736" i="16"/>
  <c r="DC736" i="16" s="1"/>
  <c r="DE736" i="16"/>
  <c r="DA752" i="16"/>
  <c r="DC752" i="16" s="1"/>
  <c r="DE752" i="16"/>
  <c r="DA109" i="16"/>
  <c r="DC109" i="16" s="1"/>
  <c r="DF109" i="16"/>
  <c r="DA205" i="16"/>
  <c r="DC205" i="16" s="1"/>
  <c r="DF205" i="16"/>
  <c r="DA237" i="16"/>
  <c r="DC237" i="16" s="1"/>
  <c r="DF237" i="16"/>
  <c r="DA253" i="16"/>
  <c r="DC253" i="16" s="1"/>
  <c r="DF253" i="16"/>
  <c r="DA269" i="16"/>
  <c r="DC269" i="16" s="1"/>
  <c r="DE269" i="16"/>
  <c r="DA285" i="16"/>
  <c r="DC285" i="16" s="1"/>
  <c r="DE285" i="16"/>
  <c r="DA301" i="16"/>
  <c r="DC301" i="16" s="1"/>
  <c r="DF301" i="16"/>
  <c r="DA317" i="16"/>
  <c r="DC317" i="16" s="1"/>
  <c r="DF317" i="16"/>
  <c r="DA333" i="16"/>
  <c r="DC333" i="16" s="1"/>
  <c r="DE333" i="16"/>
  <c r="DA349" i="16"/>
  <c r="DC349" i="16" s="1"/>
  <c r="DF349" i="16"/>
  <c r="DA365" i="16"/>
  <c r="DC365" i="16" s="1"/>
  <c r="DF365" i="16"/>
  <c r="DA381" i="16"/>
  <c r="DC381" i="16" s="1"/>
  <c r="DE381" i="16"/>
  <c r="DA397" i="16"/>
  <c r="DC397" i="16" s="1"/>
  <c r="DE397" i="16"/>
  <c r="DA413" i="16"/>
  <c r="DC413" i="16" s="1"/>
  <c r="DF413" i="16"/>
  <c r="DA525" i="16"/>
  <c r="DC525" i="16" s="1"/>
  <c r="DF525" i="16"/>
  <c r="DA557" i="16"/>
  <c r="DC557" i="16" s="1"/>
  <c r="DF557" i="16"/>
  <c r="DA589" i="16"/>
  <c r="DC589" i="16" s="1"/>
  <c r="DE589" i="16"/>
  <c r="DA621" i="16"/>
  <c r="DC621" i="16" s="1"/>
  <c r="DF621" i="16"/>
  <c r="DA653" i="16"/>
  <c r="DC653" i="16" s="1"/>
  <c r="DE653" i="16"/>
  <c r="DA685" i="16"/>
  <c r="DC685" i="16" s="1"/>
  <c r="DF685" i="16"/>
  <c r="DA717" i="16"/>
  <c r="DC717" i="16" s="1"/>
  <c r="DE717" i="16"/>
  <c r="DA749" i="16"/>
  <c r="DC749" i="16" s="1"/>
  <c r="DF749" i="16"/>
  <c r="DA140" i="16"/>
  <c r="DC140" i="16" s="1"/>
  <c r="DF140" i="16"/>
  <c r="DA360" i="16"/>
  <c r="DC360" i="16" s="1"/>
  <c r="DF360" i="16"/>
  <c r="DA456" i="16"/>
  <c r="DC456" i="16" s="1"/>
  <c r="DF456" i="16"/>
  <c r="DA556" i="16"/>
  <c r="DC556" i="16" s="1"/>
  <c r="DF556" i="16"/>
  <c r="DA644" i="16"/>
  <c r="DC644" i="16" s="1"/>
  <c r="DE644" i="16"/>
  <c r="DA169" i="16"/>
  <c r="DC169" i="16" s="1"/>
  <c r="DE169" i="16"/>
  <c r="DA26" i="16"/>
  <c r="DC26" i="16" s="1"/>
  <c r="DF26" i="16"/>
  <c r="DA90" i="16"/>
  <c r="DC90" i="16" s="1"/>
  <c r="DF90" i="16"/>
  <c r="DA134" i="16"/>
  <c r="DC134" i="16" s="1"/>
  <c r="DF134" i="16"/>
  <c r="DA166" i="16"/>
  <c r="DC166" i="16" s="1"/>
  <c r="DF166" i="16"/>
  <c r="DA198" i="16"/>
  <c r="DC198" i="16" s="1"/>
  <c r="DF198" i="16"/>
  <c r="DA230" i="16"/>
  <c r="DC230" i="16" s="1"/>
  <c r="DF230" i="16"/>
  <c r="DA262" i="16"/>
  <c r="DC262" i="16" s="1"/>
  <c r="DF262" i="16"/>
  <c r="DA294" i="16"/>
  <c r="DC294" i="16" s="1"/>
  <c r="DF294" i="16"/>
  <c r="DA326" i="16"/>
  <c r="DC326" i="16" s="1"/>
  <c r="DF326" i="16"/>
  <c r="DA358" i="16"/>
  <c r="DC358" i="16" s="1"/>
  <c r="DF358" i="16"/>
  <c r="DA454" i="16"/>
  <c r="DC454" i="16" s="1"/>
  <c r="DF454" i="16"/>
  <c r="DA486" i="16"/>
  <c r="DC486" i="16" s="1"/>
  <c r="DF486" i="16"/>
  <c r="DA518" i="16"/>
  <c r="DC518" i="16" s="1"/>
  <c r="DF518" i="16"/>
  <c r="DE400" i="16"/>
  <c r="DE680" i="16"/>
  <c r="DF89" i="16"/>
  <c r="DF157" i="16"/>
  <c r="DG157" i="16" s="1"/>
  <c r="DI157" i="16" s="1"/>
  <c r="DE660" i="16"/>
  <c r="DF113" i="16"/>
  <c r="DE83" i="16"/>
  <c r="DF115" i="16"/>
  <c r="DE155" i="16"/>
  <c r="DG155" i="16" s="1"/>
  <c r="DI155" i="16" s="1"/>
  <c r="DF498" i="16"/>
  <c r="DE626" i="16"/>
  <c r="DE754" i="16"/>
  <c r="DE185" i="16"/>
  <c r="DF617" i="16"/>
  <c r="DE492" i="16"/>
  <c r="DF13" i="16"/>
  <c r="DG13" i="16" s="1"/>
  <c r="DI13" i="16" s="1"/>
  <c r="DE89" i="16"/>
  <c r="DF197" i="16"/>
  <c r="DF83" i="16"/>
  <c r="DE115" i="16"/>
  <c r="DG115" i="16" s="1"/>
  <c r="DI115" i="16" s="1"/>
  <c r="DF530" i="16"/>
  <c r="DF658" i="16"/>
  <c r="DE84" i="16"/>
  <c r="DE452" i="16"/>
  <c r="DF11" i="16"/>
  <c r="DA30" i="16"/>
  <c r="DC30" i="16" s="1"/>
  <c r="DE30" i="16"/>
  <c r="DA119" i="16"/>
  <c r="DC119" i="16" s="1"/>
  <c r="DF119" i="16"/>
  <c r="DA247" i="16"/>
  <c r="DC247" i="16" s="1"/>
  <c r="DF247" i="16"/>
  <c r="DA343" i="16"/>
  <c r="DC343" i="16" s="1"/>
  <c r="DF343" i="16"/>
  <c r="DA407" i="16"/>
  <c r="DC407" i="16" s="1"/>
  <c r="DF407" i="16"/>
  <c r="DA471" i="16"/>
  <c r="DC471" i="16" s="1"/>
  <c r="DF471" i="16"/>
  <c r="DA639" i="16"/>
  <c r="DC639" i="16" s="1"/>
  <c r="DE639" i="16"/>
  <c r="DA437" i="16"/>
  <c r="DC437" i="16" s="1"/>
  <c r="DF437" i="16"/>
  <c r="DA453" i="16"/>
  <c r="DC453" i="16" s="1"/>
  <c r="DF453" i="16"/>
  <c r="DA469" i="16"/>
  <c r="DC469" i="16" s="1"/>
  <c r="DF469" i="16"/>
  <c r="DA485" i="16"/>
  <c r="DC485" i="16" s="1"/>
  <c r="DE485" i="16"/>
  <c r="DA501" i="16"/>
  <c r="DC501" i="16" s="1"/>
  <c r="DF501" i="16"/>
  <c r="DF614" i="16"/>
  <c r="DG614" i="16" s="1"/>
  <c r="DI614" i="16" s="1"/>
  <c r="DF646" i="16"/>
  <c r="DG646" i="16" s="1"/>
  <c r="DI646" i="16" s="1"/>
  <c r="DF686" i="16"/>
  <c r="DG686" i="16" s="1"/>
  <c r="DI686" i="16" s="1"/>
  <c r="DE718" i="16"/>
  <c r="DG718" i="16" s="1"/>
  <c r="DI718" i="16" s="1"/>
  <c r="DF750" i="16"/>
  <c r="DG750" i="16" s="1"/>
  <c r="DI750" i="16" s="1"/>
  <c r="DF503" i="16"/>
  <c r="DG503" i="16" s="1"/>
  <c r="DI503" i="16" s="1"/>
  <c r="DF631" i="16"/>
  <c r="DG631" i="16" s="1"/>
  <c r="DI631" i="16" s="1"/>
  <c r="DA482" i="16"/>
  <c r="DC482" i="16" s="1"/>
  <c r="DF482" i="16"/>
  <c r="DA514" i="16"/>
  <c r="DC514" i="16" s="1"/>
  <c r="DF514" i="16"/>
  <c r="DA546" i="16"/>
  <c r="DC546" i="16" s="1"/>
  <c r="DF546" i="16"/>
  <c r="DA578" i="16"/>
  <c r="DC578" i="16" s="1"/>
  <c r="DF578" i="16"/>
  <c r="DA610" i="16"/>
  <c r="DC610" i="16" s="1"/>
  <c r="DE610" i="16"/>
  <c r="DA642" i="16"/>
  <c r="DC642" i="16" s="1"/>
  <c r="DE642" i="16"/>
  <c r="DA674" i="16"/>
  <c r="DC674" i="16" s="1"/>
  <c r="DE674" i="16"/>
  <c r="DA706" i="16"/>
  <c r="DC706" i="16" s="1"/>
  <c r="DE706" i="16"/>
  <c r="DA738" i="16"/>
  <c r="DC738" i="16" s="1"/>
  <c r="DE738" i="16"/>
  <c r="DA32" i="16"/>
  <c r="DC32" i="16" s="1"/>
  <c r="DE32" i="16"/>
  <c r="DA120" i="16"/>
  <c r="DC120" i="16" s="1"/>
  <c r="DF120" i="16"/>
  <c r="DA208" i="16"/>
  <c r="DC208" i="16" s="1"/>
  <c r="DE208" i="16"/>
  <c r="DA296" i="16"/>
  <c r="DC296" i="16" s="1"/>
  <c r="DE296" i="16"/>
  <c r="DA336" i="16"/>
  <c r="DC336" i="16" s="1"/>
  <c r="DF336" i="16"/>
  <c r="DF721" i="16"/>
  <c r="DE172" i="16"/>
  <c r="DE448" i="16"/>
  <c r="DF636" i="16"/>
  <c r="DF49" i="16"/>
  <c r="DF125" i="16"/>
  <c r="DG125" i="16" s="1"/>
  <c r="DI125" i="16" s="1"/>
  <c r="DE197" i="16"/>
  <c r="DA34" i="16"/>
  <c r="DC34" i="16" s="1"/>
  <c r="DF34" i="16"/>
  <c r="DA98" i="16"/>
  <c r="DC98" i="16" s="1"/>
  <c r="DE98" i="16"/>
  <c r="DA122" i="16"/>
  <c r="DC122" i="16" s="1"/>
  <c r="DF122" i="16"/>
  <c r="DA138" i="16"/>
  <c r="DC138" i="16" s="1"/>
  <c r="DE138" i="16"/>
  <c r="DA154" i="16"/>
  <c r="DC154" i="16" s="1"/>
  <c r="DF154" i="16"/>
  <c r="DA170" i="16"/>
  <c r="DC170" i="16" s="1"/>
  <c r="DF170" i="16"/>
  <c r="DA186" i="16"/>
  <c r="DC186" i="16" s="1"/>
  <c r="DF186" i="16"/>
  <c r="DA202" i="16"/>
  <c r="DC202" i="16" s="1"/>
  <c r="DF202" i="16"/>
  <c r="DA218" i="16"/>
  <c r="DC218" i="16" s="1"/>
  <c r="DE218" i="16"/>
  <c r="DA234" i="16"/>
  <c r="DC234" i="16" s="1"/>
  <c r="DF234" i="16"/>
  <c r="DA250" i="16"/>
  <c r="DC250" i="16" s="1"/>
  <c r="DF250" i="16"/>
  <c r="DA266" i="16"/>
  <c r="DC266" i="16" s="1"/>
  <c r="DE266" i="16"/>
  <c r="DA282" i="16"/>
  <c r="DC282" i="16" s="1"/>
  <c r="DF282" i="16"/>
  <c r="DA298" i="16"/>
  <c r="DC298" i="16" s="1"/>
  <c r="DE298" i="16"/>
  <c r="DA314" i="16"/>
  <c r="DC314" i="16" s="1"/>
  <c r="DF314" i="16"/>
  <c r="DA330" i="16"/>
  <c r="DC330" i="16" s="1"/>
  <c r="DE330" i="16"/>
  <c r="DA346" i="16"/>
  <c r="DC346" i="16" s="1"/>
  <c r="DF346" i="16"/>
  <c r="DA362" i="16"/>
  <c r="DC362" i="16" s="1"/>
  <c r="DE362" i="16"/>
  <c r="DA378" i="16"/>
  <c r="DC378" i="16" s="1"/>
  <c r="DF378" i="16"/>
  <c r="DA394" i="16"/>
  <c r="DC394" i="16" s="1"/>
  <c r="DE394" i="16"/>
  <c r="DA410" i="16"/>
  <c r="DC410" i="16" s="1"/>
  <c r="DE410" i="16"/>
  <c r="DA522" i="16"/>
  <c r="DC522" i="16" s="1"/>
  <c r="DE522" i="16"/>
  <c r="DA538" i="16"/>
  <c r="DC538" i="16" s="1"/>
  <c r="DE538" i="16"/>
  <c r="DA554" i="16"/>
  <c r="DC554" i="16" s="1"/>
  <c r="DE554" i="16"/>
  <c r="DA570" i="16"/>
  <c r="DC570" i="16" s="1"/>
  <c r="DE570" i="16"/>
  <c r="DA586" i="16"/>
  <c r="DC586" i="16" s="1"/>
  <c r="DF586" i="16"/>
  <c r="DA602" i="16"/>
  <c r="DC602" i="16" s="1"/>
  <c r="DF602" i="16"/>
  <c r="DA618" i="16"/>
  <c r="DC618" i="16" s="1"/>
  <c r="DE618" i="16"/>
  <c r="DA634" i="16"/>
  <c r="DC634" i="16" s="1"/>
  <c r="DF634" i="16"/>
  <c r="DA650" i="16"/>
  <c r="DC650" i="16" s="1"/>
  <c r="DF650" i="16"/>
  <c r="DA666" i="16"/>
  <c r="DC666" i="16" s="1"/>
  <c r="DF666" i="16"/>
  <c r="DA682" i="16"/>
  <c r="DC682" i="16" s="1"/>
  <c r="DE682" i="16"/>
  <c r="DA698" i="16"/>
  <c r="DC698" i="16" s="1"/>
  <c r="DF698" i="16"/>
  <c r="DA714" i="16"/>
  <c r="DC714" i="16" s="1"/>
  <c r="DF714" i="16"/>
  <c r="DA730" i="16"/>
  <c r="DC730" i="16" s="1"/>
  <c r="DF730" i="16"/>
  <c r="DA746" i="16"/>
  <c r="DC746" i="16" s="1"/>
  <c r="DE746" i="16"/>
  <c r="DA20" i="16"/>
  <c r="DC20" i="16" s="1"/>
  <c r="DE20" i="16"/>
  <c r="DA56" i="16"/>
  <c r="DC56" i="16" s="1"/>
  <c r="DF56" i="16"/>
  <c r="DA96" i="16"/>
  <c r="DC96" i="16" s="1"/>
  <c r="DE96" i="16"/>
  <c r="DA148" i="16"/>
  <c r="DC148" i="16" s="1"/>
  <c r="DF148" i="16"/>
  <c r="DA188" i="16"/>
  <c r="DC188" i="16" s="1"/>
  <c r="DE188" i="16"/>
  <c r="DA236" i="16"/>
  <c r="DC236" i="16" s="1"/>
  <c r="DE236" i="16"/>
  <c r="DA280" i="16"/>
  <c r="DC280" i="16" s="1"/>
  <c r="DF280" i="16"/>
  <c r="DE520" i="16"/>
  <c r="DG520" i="16" s="1"/>
  <c r="DI520" i="16" s="1"/>
  <c r="DF616" i="16"/>
  <c r="DG616" i="16" s="1"/>
  <c r="DI616" i="16" s="1"/>
  <c r="DE760" i="16"/>
  <c r="DG760" i="16" s="1"/>
  <c r="DI760" i="16" s="1"/>
  <c r="DF73" i="16"/>
  <c r="DF22" i="16"/>
  <c r="DF396" i="16"/>
  <c r="DE592" i="16"/>
  <c r="DF153" i="16"/>
  <c r="DF27" i="16"/>
  <c r="DE211" i="16"/>
  <c r="DE403" i="16"/>
  <c r="DE679" i="16"/>
  <c r="DE436" i="16"/>
  <c r="DE628" i="16"/>
  <c r="DF65" i="16"/>
  <c r="DF221" i="16"/>
  <c r="DE15" i="16"/>
  <c r="DE103" i="16"/>
  <c r="DE167" i="16"/>
  <c r="DE231" i="16"/>
  <c r="DF295" i="16"/>
  <c r="DE615" i="16"/>
  <c r="DE711" i="16"/>
  <c r="DE320" i="16"/>
  <c r="DG320" i="16" s="1"/>
  <c r="DI320" i="16" s="1"/>
  <c r="DF380" i="16"/>
  <c r="DE476" i="16"/>
  <c r="DG476" i="16" s="1"/>
  <c r="DI476" i="16" s="1"/>
  <c r="DE564" i="16"/>
  <c r="DF660" i="16"/>
  <c r="DF37" i="16"/>
  <c r="DG37" i="16" s="1"/>
  <c r="DI37" i="16" s="1"/>
  <c r="DE113" i="16"/>
  <c r="DE54" i="16"/>
  <c r="DG54" i="16" s="1"/>
  <c r="DI54" i="16" s="1"/>
  <c r="DE496" i="16"/>
  <c r="DF86" i="16"/>
  <c r="DE59" i="16"/>
  <c r="DE179" i="16"/>
  <c r="DE243" i="16"/>
  <c r="DE435" i="16"/>
  <c r="DE627" i="16"/>
  <c r="DG627" i="16" s="1"/>
  <c r="DI627" i="16" s="1"/>
  <c r="DE532" i="16"/>
  <c r="DF145" i="16"/>
  <c r="DE62" i="16"/>
  <c r="DF71" i="16"/>
  <c r="DE135" i="16"/>
  <c r="DE199" i="16"/>
  <c r="DF263" i="16"/>
  <c r="DE617" i="16"/>
  <c r="DE721" i="16"/>
  <c r="DE753" i="16"/>
  <c r="DF172" i="16"/>
  <c r="DF348" i="16"/>
  <c r="DG348" i="16" s="1"/>
  <c r="DI348" i="16" s="1"/>
  <c r="DF448" i="16"/>
  <c r="DE540" i="16"/>
  <c r="DG540" i="16" s="1"/>
  <c r="DI540" i="16" s="1"/>
  <c r="DE636" i="16"/>
  <c r="DE225" i="16"/>
  <c r="DE66" i="16"/>
  <c r="DG66" i="16" s="1"/>
  <c r="DI66" i="16" s="1"/>
  <c r="DA420" i="16"/>
  <c r="DC420" i="16" s="1"/>
  <c r="DE420" i="16"/>
  <c r="DA684" i="16"/>
  <c r="DC684" i="16" s="1"/>
  <c r="DF684" i="16"/>
  <c r="DA57" i="16"/>
  <c r="DC57" i="16" s="1"/>
  <c r="DF57" i="16"/>
  <c r="DA129" i="16"/>
  <c r="DC129" i="16" s="1"/>
  <c r="DF129" i="16"/>
  <c r="DA209" i="16"/>
  <c r="DC209" i="16" s="1"/>
  <c r="DE209" i="16"/>
  <c r="DA38" i="16"/>
  <c r="DC38" i="16" s="1"/>
  <c r="DE38" i="16"/>
  <c r="DA102" i="16"/>
  <c r="DC102" i="16" s="1"/>
  <c r="DE102" i="16"/>
  <c r="DA35" i="16"/>
  <c r="DC35" i="16" s="1"/>
  <c r="DF35" i="16"/>
  <c r="DA67" i="16"/>
  <c r="DC67" i="16" s="1"/>
  <c r="DF67" i="16"/>
  <c r="DA91" i="16"/>
  <c r="DC91" i="16" s="1"/>
  <c r="DE91" i="16"/>
  <c r="DA123" i="16"/>
  <c r="DC123" i="16" s="1"/>
  <c r="DF123" i="16"/>
  <c r="DA147" i="16"/>
  <c r="DC147" i="16" s="1"/>
  <c r="DF147" i="16"/>
  <c r="DA171" i="16"/>
  <c r="DC171" i="16" s="1"/>
  <c r="DF171" i="16"/>
  <c r="DA203" i="16"/>
  <c r="DC203" i="16" s="1"/>
  <c r="DF203" i="16"/>
  <c r="DA235" i="16"/>
  <c r="DC235" i="16" s="1"/>
  <c r="DF235" i="16"/>
  <c r="DA267" i="16"/>
  <c r="DC267" i="16" s="1"/>
  <c r="DF267" i="16"/>
  <c r="DA291" i="16"/>
  <c r="DC291" i="16" s="1"/>
  <c r="DF291" i="16"/>
  <c r="DA323" i="16"/>
  <c r="DC323" i="16" s="1"/>
  <c r="DF323" i="16"/>
  <c r="DA355" i="16"/>
  <c r="DC355" i="16" s="1"/>
  <c r="DF355" i="16"/>
  <c r="DA387" i="16"/>
  <c r="DC387" i="16" s="1"/>
  <c r="DF387" i="16"/>
  <c r="DA411" i="16"/>
  <c r="DC411" i="16" s="1"/>
  <c r="DF411" i="16"/>
  <c r="DA443" i="16"/>
  <c r="DC443" i="16" s="1"/>
  <c r="DF443" i="16"/>
  <c r="DA467" i="16"/>
  <c r="DC467" i="16" s="1"/>
  <c r="DF467" i="16"/>
  <c r="DA499" i="16"/>
  <c r="DC499" i="16" s="1"/>
  <c r="DF499" i="16"/>
  <c r="DA531" i="16"/>
  <c r="DC531" i="16" s="1"/>
  <c r="DE531" i="16"/>
  <c r="DA563" i="16"/>
  <c r="DC563" i="16" s="1"/>
  <c r="DE563" i="16"/>
  <c r="DA595" i="16"/>
  <c r="DC595" i="16" s="1"/>
  <c r="DE595" i="16"/>
  <c r="DA619" i="16"/>
  <c r="DC619" i="16" s="1"/>
  <c r="DE619" i="16"/>
  <c r="DA651" i="16"/>
  <c r="DC651" i="16" s="1"/>
  <c r="DF651" i="16"/>
  <c r="DA683" i="16"/>
  <c r="DC683" i="16" s="1"/>
  <c r="DE683" i="16"/>
  <c r="DA715" i="16"/>
  <c r="DC715" i="16" s="1"/>
  <c r="DF715" i="16"/>
  <c r="DA747" i="16"/>
  <c r="DC747" i="16" s="1"/>
  <c r="DF747" i="16"/>
  <c r="DA623" i="16"/>
  <c r="DC623" i="16" s="1"/>
  <c r="DE623" i="16"/>
  <c r="DA687" i="16"/>
  <c r="DC687" i="16" s="1"/>
  <c r="DF687" i="16"/>
  <c r="DA751" i="16"/>
  <c r="DC751" i="16" s="1"/>
  <c r="DE751" i="16"/>
  <c r="DA36" i="16"/>
  <c r="DC36" i="16" s="1"/>
  <c r="DF36" i="16"/>
  <c r="DA80" i="16"/>
  <c r="DC80" i="16" s="1"/>
  <c r="DF80" i="16"/>
  <c r="DA124" i="16"/>
  <c r="DC124" i="16" s="1"/>
  <c r="DF124" i="16"/>
  <c r="DA164" i="16"/>
  <c r="DC164" i="16" s="1"/>
  <c r="DE164" i="16"/>
  <c r="DA212" i="16"/>
  <c r="DC212" i="16" s="1"/>
  <c r="DF212" i="16"/>
  <c r="DA256" i="16"/>
  <c r="DC256" i="16" s="1"/>
  <c r="DE256" i="16"/>
  <c r="DA300" i="16"/>
  <c r="DC300" i="16" s="1"/>
  <c r="DE300" i="16"/>
  <c r="DA344" i="16"/>
  <c r="DC344" i="16" s="1"/>
  <c r="DF344" i="16"/>
  <c r="DA104" i="16"/>
  <c r="DC104" i="16" s="1"/>
  <c r="DF104" i="16"/>
  <c r="DA216" i="16"/>
  <c r="DC216" i="16" s="1"/>
  <c r="DE216" i="16"/>
  <c r="DA352" i="16"/>
  <c r="DC352" i="16" s="1"/>
  <c r="DE352" i="16"/>
  <c r="DA404" i="16"/>
  <c r="DC404" i="16" s="1"/>
  <c r="DF404" i="16"/>
  <c r="DA444" i="16"/>
  <c r="DC444" i="16" s="1"/>
  <c r="DF444" i="16"/>
  <c r="DA500" i="16"/>
  <c r="DC500" i="16" s="1"/>
  <c r="DF500" i="16"/>
  <c r="DA548" i="16"/>
  <c r="DC548" i="16" s="1"/>
  <c r="DF548" i="16"/>
  <c r="DA596" i="16"/>
  <c r="DC596" i="16" s="1"/>
  <c r="DE596" i="16"/>
  <c r="DA648" i="16"/>
  <c r="DC648" i="16" s="1"/>
  <c r="DF648" i="16"/>
  <c r="DA692" i="16"/>
  <c r="DC692" i="16" s="1"/>
  <c r="DF692" i="16"/>
  <c r="DA716" i="16"/>
  <c r="DC716" i="16" s="1"/>
  <c r="DF716" i="16"/>
  <c r="DA732" i="16"/>
  <c r="DC732" i="16" s="1"/>
  <c r="DE732" i="16"/>
  <c r="DA748" i="16"/>
  <c r="DC748" i="16" s="1"/>
  <c r="DF748" i="16"/>
  <c r="DA81" i="16"/>
  <c r="DC81" i="16" s="1"/>
  <c r="DF81" i="16"/>
  <c r="DA189" i="16"/>
  <c r="DC189" i="16" s="1"/>
  <c r="DF189" i="16"/>
  <c r="DA233" i="16"/>
  <c r="DC233" i="16" s="1"/>
  <c r="DE233" i="16"/>
  <c r="DA249" i="16"/>
  <c r="DC249" i="16" s="1"/>
  <c r="DE249" i="16"/>
  <c r="DA265" i="16"/>
  <c r="DC265" i="16" s="1"/>
  <c r="DF265" i="16"/>
  <c r="DA281" i="16"/>
  <c r="DC281" i="16" s="1"/>
  <c r="DF281" i="16"/>
  <c r="DA297" i="16"/>
  <c r="DC297" i="16" s="1"/>
  <c r="DF297" i="16"/>
  <c r="DA313" i="16"/>
  <c r="DC313" i="16" s="1"/>
  <c r="DE313" i="16"/>
  <c r="DA329" i="16"/>
  <c r="DC329" i="16" s="1"/>
  <c r="DF329" i="16"/>
  <c r="DA345" i="16"/>
  <c r="DC345" i="16" s="1"/>
  <c r="DE345" i="16"/>
  <c r="DA361" i="16"/>
  <c r="DC361" i="16" s="1"/>
  <c r="DF361" i="16"/>
  <c r="DA377" i="16"/>
  <c r="DC377" i="16" s="1"/>
  <c r="DE377" i="16"/>
  <c r="DA393" i="16"/>
  <c r="DC393" i="16" s="1"/>
  <c r="DF393" i="16"/>
  <c r="DA409" i="16"/>
  <c r="DC409" i="16" s="1"/>
  <c r="DF409" i="16"/>
  <c r="DA425" i="16"/>
  <c r="DC425" i="16" s="1"/>
  <c r="DF425" i="16"/>
  <c r="DA441" i="16"/>
  <c r="DC441" i="16" s="1"/>
  <c r="DE441" i="16"/>
  <c r="DA457" i="16"/>
  <c r="DC457" i="16" s="1"/>
  <c r="DF457" i="16"/>
  <c r="DA473" i="16"/>
  <c r="DC473" i="16" s="1"/>
  <c r="DF473" i="16"/>
  <c r="DA489" i="16"/>
  <c r="DC489" i="16" s="1"/>
  <c r="DF489" i="16"/>
  <c r="DA505" i="16"/>
  <c r="DC505" i="16" s="1"/>
  <c r="DF505" i="16"/>
  <c r="DA521" i="16"/>
  <c r="DC521" i="16" s="1"/>
  <c r="DE521" i="16"/>
  <c r="DA537" i="16"/>
  <c r="DC537" i="16" s="1"/>
  <c r="DE537" i="16"/>
  <c r="DA553" i="16"/>
  <c r="DC553" i="16" s="1"/>
  <c r="DF553" i="16"/>
  <c r="DA569" i="16"/>
  <c r="DC569" i="16" s="1"/>
  <c r="DF569" i="16"/>
  <c r="DA585" i="16"/>
  <c r="DC585" i="16" s="1"/>
  <c r="DF585" i="16"/>
  <c r="DA601" i="16"/>
  <c r="DC601" i="16" s="1"/>
  <c r="DE601" i="16"/>
  <c r="DA633" i="16"/>
  <c r="DC633" i="16" s="1"/>
  <c r="DF633" i="16"/>
  <c r="DA649" i="16"/>
  <c r="DC649" i="16" s="1"/>
  <c r="DF649" i="16"/>
  <c r="DA665" i="16"/>
  <c r="DC665" i="16" s="1"/>
  <c r="DE665" i="16"/>
  <c r="DA681" i="16"/>
  <c r="DC681" i="16" s="1"/>
  <c r="DF681" i="16"/>
  <c r="DA697" i="16"/>
  <c r="DC697" i="16" s="1"/>
  <c r="DF697" i="16"/>
  <c r="DA713" i="16"/>
  <c r="DC713" i="16" s="1"/>
  <c r="DF713" i="16"/>
  <c r="DA729" i="16"/>
  <c r="DC729" i="16" s="1"/>
  <c r="DE729" i="16"/>
  <c r="DA745" i="16"/>
  <c r="DC745" i="16" s="1"/>
  <c r="DF745" i="16"/>
  <c r="DA761" i="16"/>
  <c r="DC761" i="16" s="1"/>
  <c r="DF761" i="16"/>
  <c r="DA108" i="16"/>
  <c r="DC108" i="16" s="1"/>
  <c r="DE108" i="16"/>
  <c r="DA18" i="16"/>
  <c r="DC18" i="16" s="1"/>
  <c r="DF18" i="16"/>
  <c r="DA50" i="16"/>
  <c r="DC50" i="16" s="1"/>
  <c r="DF50" i="16"/>
  <c r="DA82" i="16"/>
  <c r="DC82" i="16" s="1"/>
  <c r="DE82" i="16"/>
  <c r="DA114" i="16"/>
  <c r="DC114" i="16" s="1"/>
  <c r="DE114" i="16"/>
  <c r="DA130" i="16"/>
  <c r="DC130" i="16" s="1"/>
  <c r="DF130" i="16"/>
  <c r="DA146" i="16"/>
  <c r="DC146" i="16" s="1"/>
  <c r="DF146" i="16"/>
  <c r="DA162" i="16"/>
  <c r="DC162" i="16" s="1"/>
  <c r="DF162" i="16"/>
  <c r="DA178" i="16"/>
  <c r="DC178" i="16" s="1"/>
  <c r="DE178" i="16"/>
  <c r="DA194" i="16"/>
  <c r="DC194" i="16" s="1"/>
  <c r="DE194" i="16"/>
  <c r="DA210" i="16"/>
  <c r="DC210" i="16" s="1"/>
  <c r="DE210" i="16"/>
  <c r="DA226" i="16"/>
  <c r="DC226" i="16" s="1"/>
  <c r="DE226" i="16"/>
  <c r="DA242" i="16"/>
  <c r="DC242" i="16" s="1"/>
  <c r="DF242" i="16"/>
  <c r="DA258" i="16"/>
  <c r="DC258" i="16" s="1"/>
  <c r="DE258" i="16"/>
  <c r="DA274" i="16"/>
  <c r="DC274" i="16" s="1"/>
  <c r="DE274" i="16"/>
  <c r="DA290" i="16"/>
  <c r="DC290" i="16" s="1"/>
  <c r="DE290" i="16"/>
  <c r="DA306" i="16"/>
  <c r="DC306" i="16" s="1"/>
  <c r="DE306" i="16"/>
  <c r="DA322" i="16"/>
  <c r="DC322" i="16" s="1"/>
  <c r="DE322" i="16"/>
  <c r="DA338" i="16"/>
  <c r="DC338" i="16" s="1"/>
  <c r="DE338" i="16"/>
  <c r="DA354" i="16"/>
  <c r="DC354" i="16" s="1"/>
  <c r="DF354" i="16"/>
  <c r="DA370" i="16"/>
  <c r="DC370" i="16" s="1"/>
  <c r="DE370" i="16"/>
  <c r="DA386" i="16"/>
  <c r="DC386" i="16" s="1"/>
  <c r="DE386" i="16"/>
  <c r="DA402" i="16"/>
  <c r="DC402" i="16" s="1"/>
  <c r="DF402" i="16"/>
  <c r="DA418" i="16"/>
  <c r="DC418" i="16" s="1"/>
  <c r="DE418" i="16"/>
  <c r="DA434" i="16"/>
  <c r="DC434" i="16" s="1"/>
  <c r="DE434" i="16"/>
  <c r="DA450" i="16"/>
  <c r="DC450" i="16" s="1"/>
  <c r="DE450" i="16"/>
  <c r="DA466" i="16"/>
  <c r="DC466" i="16" s="1"/>
  <c r="DE466" i="16"/>
  <c r="DE705" i="16"/>
  <c r="DF737" i="16"/>
  <c r="DG737" i="16" s="1"/>
  <c r="DI737" i="16" s="1"/>
  <c r="DF44" i="16"/>
  <c r="DF220" i="16"/>
  <c r="DF400" i="16"/>
  <c r="DF492" i="16"/>
  <c r="DE588" i="16"/>
  <c r="DF680" i="16"/>
  <c r="DE34" i="16"/>
  <c r="DE649" i="16"/>
  <c r="DE681" i="16"/>
  <c r="DF729" i="16"/>
  <c r="DF82" i="16"/>
  <c r="DE162" i="16"/>
  <c r="DF226" i="16"/>
  <c r="DE684" i="16"/>
  <c r="DE129" i="16"/>
  <c r="DF38" i="16"/>
  <c r="DE499" i="16"/>
  <c r="DF563" i="16"/>
  <c r="DF751" i="16"/>
  <c r="DA640" i="16"/>
  <c r="DC640" i="16" s="1"/>
  <c r="DE640" i="16"/>
  <c r="DA17" i="16"/>
  <c r="DC17" i="16" s="1"/>
  <c r="DF17" i="16"/>
  <c r="DA93" i="16"/>
  <c r="DC93" i="16" s="1"/>
  <c r="DF93" i="16"/>
  <c r="DA173" i="16"/>
  <c r="DC173" i="16" s="1"/>
  <c r="DE173" i="16"/>
  <c r="CR7" i="16"/>
  <c r="CX7" i="16" s="1"/>
  <c r="CD819" i="16"/>
  <c r="DA70" i="16"/>
  <c r="DC70" i="16" s="1"/>
  <c r="DE70" i="16"/>
  <c r="DA19" i="16"/>
  <c r="DC19" i="16" s="1"/>
  <c r="DE19" i="16"/>
  <c r="DA51" i="16"/>
  <c r="DC51" i="16" s="1"/>
  <c r="DF51" i="16"/>
  <c r="DA75" i="16"/>
  <c r="DC75" i="16" s="1"/>
  <c r="DE75" i="16"/>
  <c r="DA107" i="16"/>
  <c r="DC107" i="16" s="1"/>
  <c r="DE107" i="16"/>
  <c r="DA139" i="16"/>
  <c r="DC139" i="16" s="1"/>
  <c r="DE139" i="16"/>
  <c r="DA163" i="16"/>
  <c r="DC163" i="16" s="1"/>
  <c r="DF163" i="16"/>
  <c r="DA187" i="16"/>
  <c r="DC187" i="16" s="1"/>
  <c r="DE187" i="16"/>
  <c r="DA219" i="16"/>
  <c r="DC219" i="16" s="1"/>
  <c r="DE219" i="16"/>
  <c r="DA251" i="16"/>
  <c r="DC251" i="16" s="1"/>
  <c r="DE251" i="16"/>
  <c r="DA275" i="16"/>
  <c r="DC275" i="16" s="1"/>
  <c r="DF275" i="16"/>
  <c r="DA307" i="16"/>
  <c r="DC307" i="16" s="1"/>
  <c r="DF307" i="16"/>
  <c r="DA339" i="16"/>
  <c r="DC339" i="16" s="1"/>
  <c r="DF339" i="16"/>
  <c r="DA371" i="16"/>
  <c r="DC371" i="16" s="1"/>
  <c r="DF371" i="16"/>
  <c r="DA395" i="16"/>
  <c r="DC395" i="16" s="1"/>
  <c r="DF395" i="16"/>
  <c r="DA427" i="16"/>
  <c r="DC427" i="16" s="1"/>
  <c r="DF427" i="16"/>
  <c r="DA459" i="16"/>
  <c r="DC459" i="16" s="1"/>
  <c r="DF459" i="16"/>
  <c r="DA483" i="16"/>
  <c r="DC483" i="16" s="1"/>
  <c r="DF483" i="16"/>
  <c r="DA515" i="16"/>
  <c r="DC515" i="16" s="1"/>
  <c r="DF515" i="16"/>
  <c r="DA547" i="16"/>
  <c r="DC547" i="16" s="1"/>
  <c r="DE547" i="16"/>
  <c r="DA579" i="16"/>
  <c r="DC579" i="16" s="1"/>
  <c r="DF579" i="16"/>
  <c r="DA611" i="16"/>
  <c r="DC611" i="16" s="1"/>
  <c r="DE611" i="16"/>
  <c r="DA635" i="16"/>
  <c r="DC635" i="16" s="1"/>
  <c r="DE635" i="16"/>
  <c r="DA667" i="16"/>
  <c r="DC667" i="16" s="1"/>
  <c r="DE667" i="16"/>
  <c r="DA699" i="16"/>
  <c r="DC699" i="16" s="1"/>
  <c r="DE699" i="16"/>
  <c r="DA731" i="16"/>
  <c r="DC731" i="16" s="1"/>
  <c r="DE731" i="16"/>
  <c r="DA575" i="16"/>
  <c r="DC575" i="16" s="1"/>
  <c r="DE575" i="16"/>
  <c r="DA655" i="16"/>
  <c r="DC655" i="16" s="1"/>
  <c r="DF655" i="16"/>
  <c r="DA719" i="16"/>
  <c r="DC719" i="16" s="1"/>
  <c r="DF719" i="16"/>
  <c r="DA16" i="16"/>
  <c r="DC16" i="16" s="1"/>
  <c r="DF16" i="16"/>
  <c r="DA60" i="16"/>
  <c r="DC60" i="16" s="1"/>
  <c r="DE60" i="16"/>
  <c r="DA100" i="16"/>
  <c r="DC100" i="16" s="1"/>
  <c r="DE100" i="16"/>
  <c r="DA144" i="16"/>
  <c r="DC144" i="16" s="1"/>
  <c r="DE144" i="16"/>
  <c r="DA184" i="16"/>
  <c r="DC184" i="16" s="1"/>
  <c r="DE184" i="16"/>
  <c r="DA232" i="16"/>
  <c r="DC232" i="16" s="1"/>
  <c r="DF232" i="16"/>
  <c r="DA272" i="16"/>
  <c r="DC272" i="16" s="1"/>
  <c r="DF272" i="16"/>
  <c r="DA324" i="16"/>
  <c r="DC324" i="16" s="1"/>
  <c r="DF324" i="16"/>
  <c r="DA40" i="16"/>
  <c r="DC40" i="16" s="1"/>
  <c r="DF40" i="16"/>
  <c r="DA168" i="16"/>
  <c r="DC168" i="16" s="1"/>
  <c r="DE168" i="16"/>
  <c r="DA276" i="16"/>
  <c r="DC276" i="16" s="1"/>
  <c r="DE276" i="16"/>
  <c r="DA376" i="16"/>
  <c r="DC376" i="16" s="1"/>
  <c r="DF376" i="16"/>
  <c r="DA424" i="16"/>
  <c r="DC424" i="16" s="1"/>
  <c r="DF424" i="16"/>
  <c r="DA472" i="16"/>
  <c r="DC472" i="16" s="1"/>
  <c r="DF472" i="16"/>
  <c r="DA524" i="16"/>
  <c r="DC524" i="16" s="1"/>
  <c r="DF524" i="16"/>
  <c r="DA572" i="16"/>
  <c r="DC572" i="16" s="1"/>
  <c r="DF572" i="16"/>
  <c r="DA620" i="16"/>
  <c r="DC620" i="16" s="1"/>
  <c r="DF620" i="16"/>
  <c r="DA676" i="16"/>
  <c r="DC676" i="16" s="1"/>
  <c r="DE676" i="16"/>
  <c r="DA708" i="16"/>
  <c r="DC708" i="16" s="1"/>
  <c r="DE708" i="16"/>
  <c r="DA724" i="16"/>
  <c r="DC724" i="16" s="1"/>
  <c r="DE724" i="16"/>
  <c r="DA740" i="16"/>
  <c r="DC740" i="16" s="1"/>
  <c r="DE740" i="16"/>
  <c r="DA25" i="16"/>
  <c r="DC25" i="16" s="1"/>
  <c r="DF25" i="16"/>
  <c r="DA137" i="16"/>
  <c r="DC137" i="16" s="1"/>
  <c r="DF137" i="16"/>
  <c r="DA217" i="16"/>
  <c r="DC217" i="16" s="1"/>
  <c r="DE217" i="16"/>
  <c r="DA241" i="16"/>
  <c r="DC241" i="16" s="1"/>
  <c r="DE241" i="16"/>
  <c r="DA257" i="16"/>
  <c r="DC257" i="16" s="1"/>
  <c r="DF257" i="16"/>
  <c r="DA273" i="16"/>
  <c r="DC273" i="16" s="1"/>
  <c r="DE273" i="16"/>
  <c r="DA289" i="16"/>
  <c r="DC289" i="16" s="1"/>
  <c r="DF289" i="16"/>
  <c r="DA305" i="16"/>
  <c r="DC305" i="16" s="1"/>
  <c r="DE305" i="16"/>
  <c r="DA321" i="16"/>
  <c r="DC321" i="16" s="1"/>
  <c r="DF321" i="16"/>
  <c r="DA337" i="16"/>
  <c r="DC337" i="16" s="1"/>
  <c r="DF337" i="16"/>
  <c r="DA353" i="16"/>
  <c r="DC353" i="16" s="1"/>
  <c r="DF353" i="16"/>
  <c r="DA369" i="16"/>
  <c r="DC369" i="16" s="1"/>
  <c r="DF369" i="16"/>
  <c r="DA385" i="16"/>
  <c r="DC385" i="16" s="1"/>
  <c r="DF385" i="16"/>
  <c r="DA401" i="16"/>
  <c r="DC401" i="16" s="1"/>
  <c r="DE401" i="16"/>
  <c r="DA417" i="16"/>
  <c r="DC417" i="16" s="1"/>
  <c r="DF417" i="16"/>
  <c r="DA433" i="16"/>
  <c r="DC433" i="16" s="1"/>
  <c r="DF433" i="16"/>
  <c r="DA449" i="16"/>
  <c r="DC449" i="16" s="1"/>
  <c r="DF449" i="16"/>
  <c r="DA465" i="16"/>
  <c r="DC465" i="16" s="1"/>
  <c r="DE465" i="16"/>
  <c r="DA481" i="16"/>
  <c r="DC481" i="16" s="1"/>
  <c r="DF481" i="16"/>
  <c r="DA497" i="16"/>
  <c r="DC497" i="16" s="1"/>
  <c r="DE497" i="16"/>
  <c r="DA513" i="16"/>
  <c r="DC513" i="16" s="1"/>
  <c r="DF513" i="16"/>
  <c r="DA529" i="16"/>
  <c r="DC529" i="16" s="1"/>
  <c r="DE529" i="16"/>
  <c r="DA545" i="16"/>
  <c r="DC545" i="16" s="1"/>
  <c r="DF545" i="16"/>
  <c r="DA561" i="16"/>
  <c r="DC561" i="16" s="1"/>
  <c r="DF561" i="16"/>
  <c r="DA577" i="16"/>
  <c r="DC577" i="16" s="1"/>
  <c r="DF577" i="16"/>
  <c r="DA593" i="16"/>
  <c r="DC593" i="16" s="1"/>
  <c r="DF593" i="16"/>
  <c r="DA609" i="16"/>
  <c r="DC609" i="16" s="1"/>
  <c r="DE609" i="16"/>
  <c r="DA625" i="16"/>
  <c r="DC625" i="16" s="1"/>
  <c r="DF625" i="16"/>
  <c r="DA641" i="16"/>
  <c r="DC641" i="16" s="1"/>
  <c r="DF641" i="16"/>
  <c r="DA657" i="16"/>
  <c r="DC657" i="16" s="1"/>
  <c r="DF657" i="16"/>
  <c r="DA673" i="16"/>
  <c r="DC673" i="16" s="1"/>
  <c r="DE673" i="16"/>
  <c r="DA689" i="16"/>
  <c r="DC689" i="16" s="1"/>
  <c r="DF689" i="16"/>
  <c r="DA284" i="16"/>
  <c r="DC284" i="16" s="1"/>
  <c r="DE284" i="16"/>
  <c r="DA372" i="16"/>
  <c r="DC372" i="16" s="1"/>
  <c r="DF372" i="16"/>
  <c r="DA428" i="16"/>
  <c r="DC428" i="16" s="1"/>
  <c r="DE428" i="16"/>
  <c r="DA468" i="16"/>
  <c r="DC468" i="16" s="1"/>
  <c r="DF468" i="16"/>
  <c r="DA516" i="16"/>
  <c r="DC516" i="16" s="1"/>
  <c r="DF516" i="16"/>
  <c r="DA568" i="16"/>
  <c r="DC568" i="16" s="1"/>
  <c r="DF568" i="16"/>
  <c r="DA612" i="16"/>
  <c r="DC612" i="16" s="1"/>
  <c r="DE612" i="16"/>
  <c r="DA656" i="16"/>
  <c r="DC656" i="16" s="1"/>
  <c r="DF656" i="16"/>
  <c r="DA756" i="16"/>
  <c r="DC756" i="16" s="1"/>
  <c r="DF756" i="16"/>
  <c r="DA33" i="16"/>
  <c r="DC33" i="16" s="1"/>
  <c r="DF33" i="16"/>
  <c r="DA69" i="16"/>
  <c r="DC69" i="16" s="1"/>
  <c r="DE69" i="16"/>
  <c r="DA105" i="16"/>
  <c r="DC105" i="16" s="1"/>
  <c r="DF105" i="16"/>
  <c r="DA141" i="16"/>
  <c r="DC141" i="16" s="1"/>
  <c r="DE141" i="16"/>
  <c r="DA181" i="16"/>
  <c r="DC181" i="16" s="1"/>
  <c r="DF181" i="16"/>
  <c r="DA426" i="16"/>
  <c r="DC426" i="16" s="1"/>
  <c r="DE426" i="16"/>
  <c r="DA442" i="16"/>
  <c r="DC442" i="16" s="1"/>
  <c r="DE442" i="16"/>
  <c r="DA458" i="16"/>
  <c r="DC458" i="16" s="1"/>
  <c r="DE458" i="16"/>
  <c r="DA474" i="16"/>
  <c r="DC474" i="16" s="1"/>
  <c r="DE474" i="16"/>
  <c r="DA490" i="16"/>
  <c r="DC490" i="16" s="1"/>
  <c r="DE490" i="16"/>
  <c r="DE482" i="16"/>
  <c r="DE514" i="16"/>
  <c r="DE546" i="16"/>
  <c r="DE578" i="16"/>
  <c r="DF610" i="16"/>
  <c r="DF642" i="16"/>
  <c r="DF674" i="16"/>
  <c r="DF706" i="16"/>
  <c r="DF738" i="16"/>
  <c r="DF32" i="16"/>
  <c r="DE120" i="16"/>
  <c r="DF208" i="16"/>
  <c r="DF296" i="16"/>
  <c r="DE396" i="16"/>
  <c r="DG396" i="16" s="1"/>
  <c r="DI396" i="16" s="1"/>
  <c r="DF496" i="16"/>
  <c r="DF592" i="16"/>
  <c r="DF185" i="16"/>
  <c r="DE11" i="16"/>
  <c r="DE43" i="16"/>
  <c r="DG43" i="16" s="1"/>
  <c r="DI43" i="16" s="1"/>
  <c r="DF179" i="16"/>
  <c r="DF211" i="16"/>
  <c r="DF243" i="16"/>
  <c r="DF403" i="16"/>
  <c r="DF435" i="16"/>
  <c r="DF48" i="16"/>
  <c r="DG48" i="16" s="1"/>
  <c r="DI48" i="16" s="1"/>
  <c r="DG308" i="16"/>
  <c r="DI308" i="16" s="1"/>
  <c r="DG604" i="16"/>
  <c r="DI604" i="16" s="1"/>
  <c r="DG672" i="16"/>
  <c r="DI672" i="16" s="1"/>
  <c r="DG79" i="16"/>
  <c r="DI79" i="16" s="1"/>
  <c r="DG111" i="16"/>
  <c r="DI111" i="16" s="1"/>
  <c r="DG207" i="16"/>
  <c r="DI207" i="16" s="1"/>
  <c r="DG239" i="16"/>
  <c r="DI239" i="16" s="1"/>
  <c r="DG271" i="16"/>
  <c r="DI271" i="16" s="1"/>
  <c r="DG303" i="16"/>
  <c r="DI303" i="16" s="1"/>
  <c r="DG335" i="16"/>
  <c r="DI335" i="16" s="1"/>
  <c r="DG367" i="16"/>
  <c r="DI367" i="16" s="1"/>
  <c r="DF647" i="16"/>
  <c r="DG248" i="16"/>
  <c r="DI248" i="16" s="1"/>
  <c r="DG292" i="16"/>
  <c r="DI292" i="16" s="1"/>
  <c r="DG688" i="16"/>
  <c r="DI688" i="16" s="1"/>
  <c r="DG744" i="16"/>
  <c r="DI744" i="16" s="1"/>
  <c r="DG165" i="16"/>
  <c r="DI165" i="16" s="1"/>
  <c r="DG261" i="16"/>
  <c r="DI261" i="16" s="1"/>
  <c r="DG293" i="16"/>
  <c r="DI293" i="16" s="1"/>
  <c r="DG421" i="16"/>
  <c r="DI421" i="16" s="1"/>
  <c r="DG461" i="16"/>
  <c r="DI461" i="16" s="1"/>
  <c r="DG709" i="16"/>
  <c r="DI709" i="16" s="1"/>
  <c r="DG504" i="16"/>
  <c r="DI504" i="16" s="1"/>
  <c r="DG133" i="16"/>
  <c r="DI133" i="16" s="1"/>
  <c r="DF662" i="16"/>
  <c r="DG662" i="16" s="1"/>
  <c r="DI662" i="16" s="1"/>
  <c r="DF436" i="16"/>
  <c r="DF532" i="16"/>
  <c r="DF628" i="16"/>
  <c r="DF29" i="16"/>
  <c r="DG29" i="16" s="1"/>
  <c r="DI29" i="16" s="1"/>
  <c r="DE101" i="16"/>
  <c r="DG101" i="16" s="1"/>
  <c r="DI101" i="16" s="1"/>
  <c r="DE177" i="16"/>
  <c r="DF30" i="16"/>
  <c r="DF94" i="16"/>
  <c r="DG94" i="16" s="1"/>
  <c r="DI94" i="16" s="1"/>
  <c r="DE55" i="16"/>
  <c r="DG55" i="16" s="1"/>
  <c r="DI55" i="16" s="1"/>
  <c r="DE87" i="16"/>
  <c r="DG87" i="16" s="1"/>
  <c r="DI87" i="16" s="1"/>
  <c r="DE119" i="16"/>
  <c r="DF151" i="16"/>
  <c r="DF183" i="16"/>
  <c r="DG183" i="16" s="1"/>
  <c r="DI183" i="16" s="1"/>
  <c r="DF215" i="16"/>
  <c r="DE247" i="16"/>
  <c r="DE279" i="16"/>
  <c r="DG279" i="16" s="1"/>
  <c r="DI279" i="16" s="1"/>
  <c r="DE311" i="16"/>
  <c r="DE343" i="16"/>
  <c r="DF375" i="16"/>
  <c r="DG375" i="16" s="1"/>
  <c r="DI375" i="16" s="1"/>
  <c r="DE407" i="16"/>
  <c r="DE439" i="16"/>
  <c r="DG439" i="16" s="1"/>
  <c r="DI439" i="16" s="1"/>
  <c r="DE471" i="16"/>
  <c r="DE543" i="16"/>
  <c r="DG543" i="16" s="1"/>
  <c r="DI543" i="16" s="1"/>
  <c r="DF671" i="16"/>
  <c r="DG671" i="16" s="1"/>
  <c r="DI671" i="16" s="1"/>
  <c r="DF735" i="16"/>
  <c r="DG735" i="16" s="1"/>
  <c r="DI735" i="16" s="1"/>
  <c r="AY421" i="15"/>
  <c r="CE420" i="16"/>
  <c r="AY685" i="15"/>
  <c r="CE684" i="16"/>
  <c r="AY58" i="15"/>
  <c r="CE57" i="16"/>
  <c r="AY130" i="15"/>
  <c r="CE129" i="16"/>
  <c r="CE209" i="16"/>
  <c r="AY210" i="15"/>
  <c r="AY39" i="15"/>
  <c r="CE38" i="16"/>
  <c r="AY103" i="15"/>
  <c r="CE102" i="16"/>
  <c r="AY36" i="15"/>
  <c r="CE35" i="16"/>
  <c r="AY68" i="15"/>
  <c r="CE67" i="16"/>
  <c r="AY92" i="15"/>
  <c r="CE91" i="16"/>
  <c r="AY124" i="15"/>
  <c r="CE123" i="16"/>
  <c r="AY148" i="15"/>
  <c r="CE147" i="16"/>
  <c r="AY172" i="15"/>
  <c r="CE171" i="16"/>
  <c r="AY204" i="15"/>
  <c r="CE203" i="16"/>
  <c r="AY236" i="15"/>
  <c r="CE235" i="16"/>
  <c r="AY268" i="15"/>
  <c r="CE267" i="16"/>
  <c r="CE291" i="16"/>
  <c r="AY292" i="15"/>
  <c r="CE323" i="16"/>
  <c r="AY324" i="15"/>
  <c r="AY356" i="15"/>
  <c r="CE355" i="16"/>
  <c r="AY388" i="15"/>
  <c r="CE387" i="16"/>
  <c r="AY412" i="15"/>
  <c r="CE411" i="16"/>
  <c r="AY444" i="15"/>
  <c r="CE443" i="16"/>
  <c r="CE467" i="16"/>
  <c r="AY468" i="15"/>
  <c r="AY500" i="15"/>
  <c r="CE499" i="16"/>
  <c r="AY532" i="15"/>
  <c r="CE531" i="16"/>
  <c r="AY564" i="15"/>
  <c r="CE563" i="16"/>
  <c r="AY596" i="15"/>
  <c r="CE595" i="16"/>
  <c r="AY620" i="15"/>
  <c r="CE619" i="16"/>
  <c r="AY652" i="15"/>
  <c r="CE651" i="16"/>
  <c r="AY684" i="15"/>
  <c r="CE683" i="16"/>
  <c r="CE715" i="16"/>
  <c r="AY716" i="15"/>
  <c r="AY748" i="15"/>
  <c r="CE747" i="16"/>
  <c r="AY624" i="15"/>
  <c r="CE623" i="16"/>
  <c r="AY688" i="15"/>
  <c r="CE687" i="16"/>
  <c r="AY752" i="15"/>
  <c r="CE751" i="16"/>
  <c r="AY37" i="15"/>
  <c r="CE36" i="16"/>
  <c r="AY81" i="15"/>
  <c r="CE80" i="16"/>
  <c r="CE124" i="16"/>
  <c r="AY125" i="15"/>
  <c r="AY165" i="15"/>
  <c r="CE164" i="16"/>
  <c r="CE212" i="16"/>
  <c r="AY213" i="15"/>
  <c r="CE256" i="16"/>
  <c r="AY257" i="15"/>
  <c r="AY301" i="15"/>
  <c r="CE300" i="16"/>
  <c r="AY345" i="15"/>
  <c r="CE344" i="16"/>
  <c r="AY105" i="15"/>
  <c r="CE104" i="16"/>
  <c r="AY217" i="15"/>
  <c r="CE216" i="16"/>
  <c r="CE352" i="16"/>
  <c r="AY353" i="15"/>
  <c r="CE404" i="16"/>
  <c r="AY405" i="15"/>
  <c r="CE444" i="16"/>
  <c r="AY445" i="15"/>
  <c r="AY501" i="15"/>
  <c r="CE500" i="16"/>
  <c r="CE548" i="16"/>
  <c r="AY549" i="15"/>
  <c r="AY597" i="15"/>
  <c r="CE596" i="16"/>
  <c r="AY649" i="15"/>
  <c r="CE648" i="16"/>
  <c r="AY693" i="15"/>
  <c r="CE692" i="16"/>
  <c r="AY717" i="15"/>
  <c r="CE716" i="16"/>
  <c r="CE732" i="16"/>
  <c r="AY733" i="15"/>
  <c r="AY749" i="15"/>
  <c r="CE748" i="16"/>
  <c r="AY82" i="15"/>
  <c r="CE81" i="16"/>
  <c r="AY190" i="15"/>
  <c r="CE189" i="16"/>
  <c r="AY234" i="15"/>
  <c r="CE233" i="16"/>
  <c r="AY250" i="15"/>
  <c r="CE249" i="16"/>
  <c r="AY266" i="15"/>
  <c r="CE265" i="16"/>
  <c r="CE281" i="16"/>
  <c r="AY282" i="15"/>
  <c r="AY298" i="15"/>
  <c r="CE297" i="16"/>
  <c r="AY314" i="15"/>
  <c r="CE313" i="16"/>
  <c r="AY330" i="15"/>
  <c r="CE329" i="16"/>
  <c r="AY346" i="15"/>
  <c r="CE345" i="16"/>
  <c r="AY362" i="15"/>
  <c r="CE361" i="16"/>
  <c r="AY378" i="15"/>
  <c r="CE377" i="16"/>
  <c r="AY394" i="15"/>
  <c r="CE393" i="16"/>
  <c r="AY410" i="15"/>
  <c r="CE409" i="16"/>
  <c r="CE425" i="16"/>
  <c r="AY426" i="15"/>
  <c r="AY442" i="15"/>
  <c r="CE441" i="16"/>
  <c r="CE457" i="16"/>
  <c r="AY458" i="15"/>
  <c r="AY474" i="15"/>
  <c r="CE473" i="16"/>
  <c r="CE489" i="16"/>
  <c r="AY490" i="15"/>
  <c r="AY506" i="15"/>
  <c r="CE505" i="16"/>
  <c r="AY522" i="15"/>
  <c r="CE521" i="16"/>
  <c r="AY538" i="15"/>
  <c r="CE537" i="16"/>
  <c r="AY554" i="15"/>
  <c r="CE553" i="16"/>
  <c r="AY570" i="15"/>
  <c r="CE569" i="16"/>
  <c r="CE585" i="16"/>
  <c r="AY586" i="15"/>
  <c r="CE601" i="16"/>
  <c r="AY602" i="15"/>
  <c r="AY618" i="15"/>
  <c r="CE617" i="16"/>
  <c r="AY634" i="15"/>
  <c r="CE633" i="16"/>
  <c r="AY650" i="15"/>
  <c r="CE649" i="16"/>
  <c r="AY666" i="15"/>
  <c r="CE665" i="16"/>
  <c r="AY682" i="15"/>
  <c r="CE681" i="16"/>
  <c r="AY698" i="15"/>
  <c r="CE697" i="16"/>
  <c r="CE713" i="16"/>
  <c r="AY714" i="15"/>
  <c r="AY730" i="15"/>
  <c r="CE729" i="16"/>
  <c r="AY746" i="15"/>
  <c r="CE745" i="16"/>
  <c r="AY762" i="15"/>
  <c r="CE761" i="16"/>
  <c r="AY109" i="15"/>
  <c r="CE108" i="16"/>
  <c r="AY221" i="15"/>
  <c r="CE220" i="16"/>
  <c r="CE348" i="16"/>
  <c r="AY349" i="15"/>
  <c r="AY401" i="15"/>
  <c r="CE400" i="16"/>
  <c r="CE448" i="16"/>
  <c r="AY449" i="15"/>
  <c r="CE492" i="16"/>
  <c r="AY493" i="15"/>
  <c r="CE540" i="16"/>
  <c r="AY541" i="15"/>
  <c r="AY589" i="15"/>
  <c r="CE588" i="16"/>
  <c r="AY637" i="15"/>
  <c r="CE636" i="16"/>
  <c r="AY681" i="15"/>
  <c r="CE680" i="16"/>
  <c r="AY14" i="15"/>
  <c r="CE13" i="16"/>
  <c r="AY50" i="15"/>
  <c r="CE49" i="16"/>
  <c r="AY90" i="15"/>
  <c r="CE89" i="16"/>
  <c r="CE125" i="16"/>
  <c r="AY126" i="15"/>
  <c r="AY158" i="15"/>
  <c r="CE157" i="16"/>
  <c r="AY198" i="15"/>
  <c r="CE197" i="16"/>
  <c r="AY19" i="15"/>
  <c r="CE18" i="16"/>
  <c r="AY51" i="15"/>
  <c r="CE50" i="16"/>
  <c r="AY83" i="15"/>
  <c r="CE82" i="16"/>
  <c r="CE114" i="16"/>
  <c r="AY115" i="15"/>
  <c r="AY131" i="15"/>
  <c r="CE130" i="16"/>
  <c r="CE146" i="16"/>
  <c r="AY147" i="15"/>
  <c r="AY163" i="15"/>
  <c r="CE162" i="16"/>
  <c r="AY179" i="15"/>
  <c r="CE178" i="16"/>
  <c r="AY195" i="15"/>
  <c r="CE194" i="16"/>
  <c r="CE210" i="16"/>
  <c r="AY211" i="15"/>
  <c r="CE226" i="16"/>
  <c r="AY227" i="15"/>
  <c r="AY243" i="15"/>
  <c r="CE242" i="16"/>
  <c r="AY259" i="15"/>
  <c r="CE258" i="16"/>
  <c r="AY275" i="15"/>
  <c r="CE274" i="16"/>
  <c r="CE290" i="16"/>
  <c r="AY291" i="15"/>
  <c r="AY307" i="15"/>
  <c r="CE306" i="16"/>
  <c r="AY323" i="15"/>
  <c r="CE322" i="16"/>
  <c r="AY339" i="15"/>
  <c r="CE338" i="16"/>
  <c r="AY355" i="15"/>
  <c r="CE354" i="16"/>
  <c r="CE370" i="16"/>
  <c r="AY371" i="15"/>
  <c r="CE386" i="16"/>
  <c r="AY387" i="15"/>
  <c r="AY403" i="15"/>
  <c r="CE402" i="16"/>
  <c r="CE418" i="16"/>
  <c r="AY419" i="15"/>
  <c r="CE434" i="16"/>
  <c r="AY435" i="15"/>
  <c r="AY451" i="15"/>
  <c r="CE450" i="16"/>
  <c r="AY467" i="15"/>
  <c r="CE466" i="16"/>
  <c r="AY483" i="15"/>
  <c r="CE482" i="16"/>
  <c r="AY499" i="15"/>
  <c r="CE498" i="16"/>
  <c r="CE514" i="16"/>
  <c r="AY515" i="15"/>
  <c r="AY531" i="15"/>
  <c r="CE530" i="16"/>
  <c r="AY547" i="15"/>
  <c r="CE546" i="16"/>
  <c r="AY563" i="15"/>
  <c r="CE562" i="16"/>
  <c r="AY579" i="15"/>
  <c r="CE578" i="16"/>
  <c r="AY595" i="15"/>
  <c r="CE594" i="16"/>
  <c r="AY611" i="15"/>
  <c r="CE610" i="16"/>
  <c r="AY627" i="15"/>
  <c r="CE626" i="16"/>
  <c r="AY643" i="15"/>
  <c r="CE642" i="16"/>
  <c r="AY659" i="15"/>
  <c r="CE658" i="16"/>
  <c r="AY675" i="15"/>
  <c r="CE674" i="16"/>
  <c r="AY691" i="15"/>
  <c r="CE690" i="16"/>
  <c r="AY707" i="15"/>
  <c r="CE706" i="16"/>
  <c r="AY723" i="15"/>
  <c r="CE722" i="16"/>
  <c r="AY739" i="15"/>
  <c r="CE738" i="16"/>
  <c r="AY755" i="15"/>
  <c r="CE754" i="16"/>
  <c r="AY33" i="15"/>
  <c r="CE32" i="16"/>
  <c r="CE84" i="16"/>
  <c r="AY85" i="15"/>
  <c r="CE120" i="16"/>
  <c r="AY121" i="15"/>
  <c r="AY161" i="15"/>
  <c r="CE160" i="16"/>
  <c r="AY209" i="15"/>
  <c r="CE208" i="16"/>
  <c r="AY261" i="15"/>
  <c r="CE260" i="16"/>
  <c r="AY297" i="15"/>
  <c r="CE296" i="16"/>
  <c r="CE336" i="16"/>
  <c r="AY337" i="15"/>
  <c r="AY381" i="15"/>
  <c r="CE380" i="16"/>
  <c r="CE452" i="16"/>
  <c r="AY453" i="15"/>
  <c r="AY497" i="15"/>
  <c r="CE496" i="16"/>
  <c r="AY545" i="15"/>
  <c r="CE544" i="16"/>
  <c r="AY593" i="15"/>
  <c r="CE592" i="16"/>
  <c r="AY661" i="15"/>
  <c r="CE660" i="16"/>
  <c r="CE37" i="16"/>
  <c r="AY38" i="15"/>
  <c r="CE113" i="16"/>
  <c r="AY114" i="15"/>
  <c r="CE185" i="16"/>
  <c r="AY186" i="15"/>
  <c r="AY55" i="15"/>
  <c r="CE54" i="16"/>
  <c r="AY12" i="15"/>
  <c r="CE11" i="16"/>
  <c r="AY44" i="15"/>
  <c r="CE43" i="16"/>
  <c r="AY84" i="15"/>
  <c r="CE83" i="16"/>
  <c r="AY116" i="15"/>
  <c r="CE115" i="16"/>
  <c r="AY156" i="15"/>
  <c r="CE155" i="16"/>
  <c r="AY196" i="15"/>
  <c r="CE195" i="16"/>
  <c r="CE227" i="16"/>
  <c r="AY228" i="15"/>
  <c r="AY260" i="15"/>
  <c r="CE259" i="16"/>
  <c r="AY300" i="15"/>
  <c r="CE299" i="16"/>
  <c r="AY332" i="15"/>
  <c r="CE331" i="16"/>
  <c r="CE363" i="16"/>
  <c r="AY364" i="15"/>
  <c r="CE403" i="16"/>
  <c r="AY404" i="15"/>
  <c r="AY436" i="15"/>
  <c r="CE435" i="16"/>
  <c r="AY476" i="15"/>
  <c r="CE475" i="16"/>
  <c r="AY508" i="15"/>
  <c r="CE507" i="16"/>
  <c r="CE539" i="16"/>
  <c r="AY540" i="15"/>
  <c r="CE571" i="16"/>
  <c r="AY572" i="15"/>
  <c r="AY604" i="15"/>
  <c r="CE603" i="16"/>
  <c r="AY644" i="15"/>
  <c r="CE643" i="16"/>
  <c r="AY676" i="15"/>
  <c r="CE675" i="16"/>
  <c r="AY708" i="15"/>
  <c r="CE707" i="16"/>
  <c r="CE739" i="16"/>
  <c r="AY740" i="15"/>
  <c r="AY568" i="15"/>
  <c r="CE567" i="16"/>
  <c r="AY648" i="15"/>
  <c r="CE647" i="16"/>
  <c r="CE711" i="16"/>
  <c r="AY712" i="15"/>
  <c r="AY760" i="15"/>
  <c r="CE759" i="16"/>
  <c r="CE48" i="16"/>
  <c r="AY49" i="15"/>
  <c r="CE132" i="16"/>
  <c r="AY133" i="15"/>
  <c r="AY225" i="15"/>
  <c r="CE224" i="16"/>
  <c r="AY309" i="15"/>
  <c r="CE308" i="16"/>
  <c r="CE384" i="16"/>
  <c r="AY385" i="15"/>
  <c r="AY485" i="15"/>
  <c r="CE484" i="16"/>
  <c r="AY581" i="15"/>
  <c r="CE580" i="16"/>
  <c r="AY673" i="15"/>
  <c r="CE672" i="16"/>
  <c r="AY66" i="15"/>
  <c r="CE65" i="16"/>
  <c r="AY146" i="15"/>
  <c r="CE145" i="16"/>
  <c r="CE221" i="16"/>
  <c r="AY222" i="15"/>
  <c r="AY63" i="15"/>
  <c r="CE62" i="16"/>
  <c r="CE15" i="16"/>
  <c r="AY16" i="15"/>
  <c r="AY40" i="15"/>
  <c r="CE39" i="16"/>
  <c r="CE71" i="16"/>
  <c r="AY72" i="15"/>
  <c r="AY104" i="15"/>
  <c r="CE103" i="16"/>
  <c r="AY136" i="15"/>
  <c r="CE135" i="16"/>
  <c r="CE167" i="16"/>
  <c r="AY168" i="15"/>
  <c r="AY200" i="15"/>
  <c r="CE199" i="16"/>
  <c r="CE231" i="16"/>
  <c r="AY232" i="15"/>
  <c r="CE263" i="16"/>
  <c r="AY264" i="15"/>
  <c r="AY296" i="15"/>
  <c r="CE295" i="16"/>
  <c r="AY328" i="15"/>
  <c r="CE327" i="16"/>
  <c r="AY360" i="15"/>
  <c r="CE359" i="16"/>
  <c r="AY392" i="15"/>
  <c r="CE391" i="16"/>
  <c r="AY424" i="15"/>
  <c r="CE423" i="16"/>
  <c r="CE455" i="16"/>
  <c r="AY456" i="15"/>
  <c r="AY496" i="15"/>
  <c r="CE495" i="16"/>
  <c r="AY528" i="15"/>
  <c r="CE527" i="16"/>
  <c r="AY560" i="15"/>
  <c r="CE559" i="16"/>
  <c r="AY608" i="15"/>
  <c r="CE607" i="16"/>
  <c r="AY672" i="15"/>
  <c r="CE671" i="16"/>
  <c r="AY744" i="15"/>
  <c r="CE743" i="16"/>
  <c r="CE52" i="16"/>
  <c r="AY53" i="15"/>
  <c r="AY89" i="15"/>
  <c r="CE88" i="16"/>
  <c r="AY129" i="15"/>
  <c r="CE128" i="16"/>
  <c r="CE176" i="16"/>
  <c r="AY177" i="15"/>
  <c r="AY229" i="15"/>
  <c r="CE228" i="16"/>
  <c r="AY265" i="15"/>
  <c r="CE264" i="16"/>
  <c r="AY305" i="15"/>
  <c r="CE304" i="16"/>
  <c r="CE8" i="16"/>
  <c r="AY9" i="15"/>
  <c r="AY137" i="15"/>
  <c r="CE136" i="16"/>
  <c r="CE240" i="16"/>
  <c r="AY241" i="15"/>
  <c r="AY365" i="15"/>
  <c r="CE364" i="16"/>
  <c r="AY417" i="15"/>
  <c r="CE416" i="16"/>
  <c r="AY461" i="15"/>
  <c r="CE460" i="16"/>
  <c r="AY513" i="15"/>
  <c r="CE512" i="16"/>
  <c r="AY561" i="15"/>
  <c r="CE560" i="16"/>
  <c r="AY609" i="15"/>
  <c r="CE608" i="16"/>
  <c r="AY665" i="15"/>
  <c r="CE664" i="16"/>
  <c r="CE704" i="16"/>
  <c r="AY705" i="15"/>
  <c r="AY721" i="15"/>
  <c r="CE720" i="16"/>
  <c r="CE736" i="16"/>
  <c r="AY737" i="15"/>
  <c r="AY753" i="15"/>
  <c r="CE752" i="16"/>
  <c r="CE109" i="16"/>
  <c r="AY110" i="15"/>
  <c r="CE205" i="16"/>
  <c r="AY206" i="15"/>
  <c r="AY238" i="15"/>
  <c r="CE237" i="16"/>
  <c r="AY254" i="15"/>
  <c r="CE253" i="16"/>
  <c r="AY270" i="15"/>
  <c r="CE269" i="16"/>
  <c r="AY286" i="15"/>
  <c r="CE285" i="16"/>
  <c r="CE301" i="16"/>
  <c r="AY302" i="15"/>
  <c r="CE317" i="16"/>
  <c r="AY318" i="15"/>
  <c r="CE333" i="16"/>
  <c r="AY334" i="15"/>
  <c r="CE349" i="16"/>
  <c r="AY350" i="15"/>
  <c r="CE365" i="16"/>
  <c r="AY366" i="15"/>
  <c r="CE381" i="16"/>
  <c r="AY382" i="15"/>
  <c r="CE397" i="16"/>
  <c r="AY398" i="15"/>
  <c r="AY414" i="15"/>
  <c r="CE413" i="16"/>
  <c r="AY430" i="15"/>
  <c r="CE429" i="16"/>
  <c r="AY446" i="15"/>
  <c r="CE445" i="16"/>
  <c r="AY462" i="15"/>
  <c r="CE461" i="16"/>
  <c r="AY478" i="15"/>
  <c r="CE477" i="16"/>
  <c r="AY494" i="15"/>
  <c r="CE493" i="16"/>
  <c r="AY510" i="15"/>
  <c r="CE509" i="16"/>
  <c r="AY526" i="15"/>
  <c r="CE525" i="16"/>
  <c r="CE541" i="16"/>
  <c r="AY542" i="15"/>
  <c r="AY558" i="15"/>
  <c r="CE557" i="16"/>
  <c r="AY574" i="15"/>
  <c r="CE573" i="16"/>
  <c r="AY590" i="15"/>
  <c r="CE589" i="16"/>
  <c r="AY606" i="15"/>
  <c r="CE605" i="16"/>
  <c r="CE621" i="16"/>
  <c r="AY622" i="15"/>
  <c r="CE637" i="16"/>
  <c r="AY638" i="15"/>
  <c r="CE653" i="16"/>
  <c r="AY654" i="15"/>
  <c r="AY670" i="15"/>
  <c r="CE669" i="16"/>
  <c r="AY686" i="15"/>
  <c r="CE685" i="16"/>
  <c r="AY702" i="15"/>
  <c r="CE701" i="16"/>
  <c r="AY718" i="15"/>
  <c r="CE717" i="16"/>
  <c r="AY734" i="15"/>
  <c r="CE733" i="16"/>
  <c r="AY750" i="15"/>
  <c r="CE749" i="16"/>
  <c r="AY13" i="15"/>
  <c r="CE12" i="16"/>
  <c r="AY141" i="15"/>
  <c r="CE140" i="16"/>
  <c r="AY253" i="15"/>
  <c r="CE252" i="16"/>
  <c r="AY361" i="15"/>
  <c r="CE360" i="16"/>
  <c r="AY413" i="15"/>
  <c r="CE412" i="16"/>
  <c r="AY457" i="15"/>
  <c r="CE456" i="16"/>
  <c r="CE504" i="16"/>
  <c r="AY505" i="15"/>
  <c r="CE556" i="16"/>
  <c r="AY557" i="15"/>
  <c r="AY601" i="15"/>
  <c r="CE600" i="16"/>
  <c r="AY645" i="15"/>
  <c r="CE644" i="16"/>
  <c r="CE700" i="16"/>
  <c r="AY701" i="15"/>
  <c r="CE21" i="16"/>
  <c r="AY22" i="15"/>
  <c r="AY62" i="15"/>
  <c r="CE61" i="16"/>
  <c r="AY98" i="15"/>
  <c r="CE97" i="16"/>
  <c r="AY134" i="15"/>
  <c r="CE133" i="16"/>
  <c r="AY170" i="15"/>
  <c r="CE169" i="16"/>
  <c r="AY214" i="15"/>
  <c r="CE213" i="16"/>
  <c r="AY27" i="15"/>
  <c r="CE26" i="16"/>
  <c r="AY59" i="15"/>
  <c r="CE58" i="16"/>
  <c r="AY91" i="15"/>
  <c r="CE90" i="16"/>
  <c r="AY119" i="15"/>
  <c r="CE118" i="16"/>
  <c r="AY135" i="15"/>
  <c r="CE134" i="16"/>
  <c r="AY151" i="15"/>
  <c r="CE150" i="16"/>
  <c r="AY167" i="15"/>
  <c r="CE166" i="16"/>
  <c r="AY183" i="15"/>
  <c r="CE182" i="16"/>
  <c r="AY199" i="15"/>
  <c r="CE198" i="16"/>
  <c r="AY215" i="15"/>
  <c r="CE214" i="16"/>
  <c r="AY231" i="15"/>
  <c r="CE230" i="16"/>
  <c r="AY247" i="15"/>
  <c r="CE246" i="16"/>
  <c r="AY263" i="15"/>
  <c r="CE262" i="16"/>
  <c r="AY279" i="15"/>
  <c r="CE278" i="16"/>
  <c r="AY295" i="15"/>
  <c r="CE294" i="16"/>
  <c r="AY311" i="15"/>
  <c r="CE310" i="16"/>
  <c r="CE326" i="16"/>
  <c r="AY327" i="15"/>
  <c r="CE342" i="16"/>
  <c r="AY343" i="15"/>
  <c r="AY359" i="15"/>
  <c r="CE358" i="16"/>
  <c r="AY375" i="15"/>
  <c r="CE374" i="16"/>
  <c r="AY391" i="15"/>
  <c r="CE390" i="16"/>
  <c r="AY407" i="15"/>
  <c r="CE406" i="16"/>
  <c r="CE422" i="16"/>
  <c r="AY423" i="15"/>
  <c r="AY439" i="15"/>
  <c r="CE438" i="16"/>
  <c r="AY455" i="15"/>
  <c r="CE454" i="16"/>
  <c r="AY471" i="15"/>
  <c r="CE470" i="16"/>
  <c r="AY487" i="15"/>
  <c r="CE486" i="16"/>
  <c r="AY503" i="15"/>
  <c r="CE502" i="16"/>
  <c r="AY519" i="15"/>
  <c r="CE518" i="16"/>
  <c r="CE534" i="16"/>
  <c r="AY535" i="15"/>
  <c r="AY551" i="15"/>
  <c r="CE550" i="16"/>
  <c r="AY567" i="15"/>
  <c r="CE566" i="16"/>
  <c r="AY583" i="15"/>
  <c r="CE582" i="16"/>
  <c r="AY599" i="15"/>
  <c r="CE598" i="16"/>
  <c r="AY615" i="15"/>
  <c r="CE614" i="16"/>
  <c r="AY631" i="15"/>
  <c r="CE630" i="16"/>
  <c r="AY647" i="15"/>
  <c r="CE646" i="16"/>
  <c r="AY671" i="15"/>
  <c r="CE670" i="16"/>
  <c r="AY687" i="15"/>
  <c r="CE686" i="16"/>
  <c r="AY703" i="15"/>
  <c r="CE702" i="16"/>
  <c r="AY719" i="15"/>
  <c r="CE718" i="16"/>
  <c r="AY735" i="15"/>
  <c r="CE734" i="16"/>
  <c r="AY751" i="15"/>
  <c r="CE750" i="16"/>
  <c r="AY29" i="15"/>
  <c r="CE28" i="16"/>
  <c r="AY113" i="15"/>
  <c r="CE112" i="16"/>
  <c r="CE204" i="16"/>
  <c r="AY205" i="15"/>
  <c r="AY289" i="15"/>
  <c r="CE288" i="16"/>
  <c r="AY369" i="15"/>
  <c r="CE368" i="16"/>
  <c r="CE464" i="16"/>
  <c r="AY465" i="15"/>
  <c r="CE552" i="16"/>
  <c r="AY553" i="15"/>
  <c r="AY653" i="15"/>
  <c r="CE652" i="16"/>
  <c r="AY10" i="15"/>
  <c r="CE9" i="16"/>
  <c r="CE85" i="16"/>
  <c r="AY86" i="15"/>
  <c r="AY162" i="15"/>
  <c r="CE161" i="16"/>
  <c r="CE14" i="16"/>
  <c r="AY15" i="15"/>
  <c r="AY79" i="15"/>
  <c r="CE78" i="16"/>
  <c r="AY32" i="15"/>
  <c r="CE31" i="16"/>
  <c r="AY64" i="15"/>
  <c r="CE63" i="16"/>
  <c r="CE95" i="16"/>
  <c r="AY96" i="15"/>
  <c r="AY128" i="15"/>
  <c r="CE127" i="16"/>
  <c r="CE159" i="16"/>
  <c r="AY160" i="15"/>
  <c r="CE191" i="16"/>
  <c r="AY192" i="15"/>
  <c r="AY224" i="15"/>
  <c r="CE223" i="16"/>
  <c r="CE255" i="16"/>
  <c r="AY256" i="15"/>
  <c r="AY288" i="15"/>
  <c r="CE287" i="16"/>
  <c r="AY320" i="15"/>
  <c r="CE319" i="16"/>
  <c r="AY352" i="15"/>
  <c r="CE351" i="16"/>
  <c r="CE383" i="16"/>
  <c r="AY384" i="15"/>
  <c r="AY416" i="15"/>
  <c r="CE415" i="16"/>
  <c r="CE447" i="16"/>
  <c r="AY448" i="15"/>
  <c r="AY480" i="15"/>
  <c r="CE479" i="16"/>
  <c r="AY504" i="15"/>
  <c r="CE503" i="16"/>
  <c r="AY536" i="15"/>
  <c r="CE535" i="16"/>
  <c r="AY584" i="15"/>
  <c r="CE583" i="16"/>
  <c r="AY632" i="15"/>
  <c r="CE631" i="16"/>
  <c r="AY696" i="15"/>
  <c r="CE695" i="16"/>
  <c r="DE506" i="16"/>
  <c r="DG587" i="16"/>
  <c r="DI587" i="16" s="1"/>
  <c r="DE498" i="16"/>
  <c r="DE530" i="16"/>
  <c r="DE562" i="16"/>
  <c r="DG562" i="16" s="1"/>
  <c r="DI562" i="16" s="1"/>
  <c r="DE594" i="16"/>
  <c r="DF626" i="16"/>
  <c r="DE658" i="16"/>
  <c r="DF690" i="16"/>
  <c r="DG690" i="16" s="1"/>
  <c r="DI690" i="16" s="1"/>
  <c r="DE722" i="16"/>
  <c r="DF754" i="16"/>
  <c r="DF84" i="16"/>
  <c r="DE160" i="16"/>
  <c r="DF260" i="16"/>
  <c r="DG260" i="16" s="1"/>
  <c r="DI260" i="16" s="1"/>
  <c r="DF356" i="16"/>
  <c r="DG356" i="16" s="1"/>
  <c r="DI356" i="16" s="1"/>
  <c r="DF452" i="16"/>
  <c r="DE544" i="16"/>
  <c r="DE153" i="16"/>
  <c r="DE86" i="16"/>
  <c r="DE27" i="16"/>
  <c r="DF59" i="16"/>
  <c r="DF195" i="16"/>
  <c r="DE227" i="16"/>
  <c r="DG227" i="16" s="1"/>
  <c r="DI227" i="16" s="1"/>
  <c r="DF259" i="16"/>
  <c r="DG259" i="16" s="1"/>
  <c r="DI259" i="16" s="1"/>
  <c r="DF419" i="16"/>
  <c r="DF451" i="16"/>
  <c r="DG451" i="16" s="1"/>
  <c r="DI451" i="16" s="1"/>
  <c r="DG739" i="16"/>
  <c r="DI739" i="16" s="1"/>
  <c r="DG517" i="16"/>
  <c r="DI517" i="16" s="1"/>
  <c r="DG549" i="16"/>
  <c r="DI549" i="16" s="1"/>
  <c r="DG581" i="16"/>
  <c r="DI581" i="16" s="1"/>
  <c r="DG645" i="16"/>
  <c r="DI645" i="16" s="1"/>
  <c r="DG701" i="16"/>
  <c r="DI701" i="16" s="1"/>
  <c r="DG76" i="16"/>
  <c r="DI76" i="16" s="1"/>
  <c r="DG440" i="16"/>
  <c r="DI440" i="16" s="1"/>
  <c r="DG624" i="16"/>
  <c r="DI624" i="16" s="1"/>
  <c r="DG478" i="16"/>
  <c r="DI478" i="16" s="1"/>
  <c r="DG510" i="16"/>
  <c r="DI510" i="16" s="1"/>
  <c r="DG542" i="16"/>
  <c r="DI542" i="16" s="1"/>
  <c r="DG566" i="16"/>
  <c r="DI566" i="16" s="1"/>
  <c r="DG606" i="16"/>
  <c r="DI606" i="16" s="1"/>
  <c r="DG638" i="16"/>
  <c r="DI638" i="16" s="1"/>
  <c r="DG670" i="16"/>
  <c r="DI670" i="16" s="1"/>
  <c r="DG694" i="16"/>
  <c r="DI694" i="16" s="1"/>
  <c r="DG758" i="16"/>
  <c r="DI758" i="16" s="1"/>
  <c r="DF92" i="16"/>
  <c r="DG9" i="16"/>
  <c r="DI9" i="16" s="1"/>
  <c r="DG85" i="16"/>
  <c r="DI85" i="16" s="1"/>
  <c r="DG161" i="16"/>
  <c r="DI161" i="16" s="1"/>
  <c r="DG14" i="16"/>
  <c r="DI14" i="16" s="1"/>
  <c r="DG63" i="16"/>
  <c r="DI63" i="16" s="1"/>
  <c r="DG191" i="16"/>
  <c r="DI191" i="16" s="1"/>
  <c r="DG223" i="16"/>
  <c r="DI223" i="16" s="1"/>
  <c r="DG383" i="16"/>
  <c r="DI383" i="16" s="1"/>
  <c r="DF567" i="16"/>
  <c r="DG567" i="16" s="1"/>
  <c r="DI567" i="16" s="1"/>
  <c r="DF679" i="16"/>
  <c r="DF484" i="16"/>
  <c r="DG484" i="16" s="1"/>
  <c r="DI484" i="16" s="1"/>
  <c r="DE580" i="16"/>
  <c r="DG580" i="16" s="1"/>
  <c r="DI580" i="16" s="1"/>
  <c r="DE65" i="16"/>
  <c r="DE145" i="16"/>
  <c r="DE221" i="16"/>
  <c r="DF62" i="16"/>
  <c r="DF15" i="16"/>
  <c r="DE71" i="16"/>
  <c r="DF103" i="16"/>
  <c r="DF135" i="16"/>
  <c r="DF167" i="16"/>
  <c r="DF199" i="16"/>
  <c r="DF231" i="16"/>
  <c r="DG231" i="16" s="1"/>
  <c r="DI231" i="16" s="1"/>
  <c r="DE263" i="16"/>
  <c r="DE295" i="16"/>
  <c r="DE327" i="16"/>
  <c r="DG327" i="16" s="1"/>
  <c r="DI327" i="16" s="1"/>
  <c r="DF359" i="16"/>
  <c r="DG359" i="16" s="1"/>
  <c r="DI359" i="16" s="1"/>
  <c r="DF391" i="16"/>
  <c r="DE423" i="16"/>
  <c r="DG423" i="16" s="1"/>
  <c r="DI423" i="16" s="1"/>
  <c r="DE455" i="16"/>
  <c r="DG455" i="16" s="1"/>
  <c r="DI455" i="16" s="1"/>
  <c r="DE559" i="16"/>
  <c r="DE591" i="16"/>
  <c r="DG591" i="16" s="1"/>
  <c r="DI591" i="16" s="1"/>
  <c r="DF615" i="16"/>
  <c r="DF711" i="16"/>
  <c r="AY641" i="15"/>
  <c r="CE640" i="16"/>
  <c r="AY18" i="15"/>
  <c r="CE17" i="16"/>
  <c r="AY94" i="15"/>
  <c r="CE93" i="16"/>
  <c r="AY174" i="15"/>
  <c r="CE173" i="16"/>
  <c r="AY8" i="15"/>
  <c r="CE7" i="16"/>
  <c r="AY71" i="15"/>
  <c r="CE70" i="16"/>
  <c r="AY20" i="15"/>
  <c r="CE19" i="16"/>
  <c r="CE51" i="16"/>
  <c r="AY52" i="15"/>
  <c r="AY76" i="15"/>
  <c r="CE75" i="16"/>
  <c r="AY108" i="15"/>
  <c r="CE107" i="16"/>
  <c r="AY140" i="15"/>
  <c r="CE139" i="16"/>
  <c r="CE163" i="16"/>
  <c r="AY164" i="15"/>
  <c r="CE187" i="16"/>
  <c r="AY188" i="15"/>
  <c r="AY220" i="15"/>
  <c r="CE219" i="16"/>
  <c r="AY252" i="15"/>
  <c r="CE251" i="16"/>
  <c r="AY276" i="15"/>
  <c r="CE275" i="16"/>
  <c r="AY308" i="15"/>
  <c r="CE307" i="16"/>
  <c r="CE339" i="16"/>
  <c r="AY340" i="15"/>
  <c r="AY372" i="15"/>
  <c r="CE371" i="16"/>
  <c r="CE395" i="16"/>
  <c r="AY396" i="15"/>
  <c r="AY428" i="15"/>
  <c r="CE427" i="16"/>
  <c r="AY460" i="15"/>
  <c r="CE459" i="16"/>
  <c r="AY484" i="15"/>
  <c r="CE483" i="16"/>
  <c r="AY516" i="15"/>
  <c r="CE515" i="16"/>
  <c r="AY548" i="15"/>
  <c r="CE547" i="16"/>
  <c r="AY580" i="15"/>
  <c r="CE579" i="16"/>
  <c r="AY612" i="15"/>
  <c r="CE611" i="16"/>
  <c r="CE635" i="16"/>
  <c r="AY636" i="15"/>
  <c r="AY668" i="15"/>
  <c r="CE667" i="16"/>
  <c r="AY700" i="15"/>
  <c r="CE699" i="16"/>
  <c r="AY732" i="15"/>
  <c r="CE731" i="16"/>
  <c r="AY576" i="15"/>
  <c r="CE575" i="16"/>
  <c r="AY656" i="15"/>
  <c r="CE655" i="16"/>
  <c r="CE719" i="16"/>
  <c r="AY720" i="15"/>
  <c r="AY17" i="15"/>
  <c r="CE16" i="16"/>
  <c r="CE60" i="16"/>
  <c r="AY61" i="15"/>
  <c r="AY101" i="15"/>
  <c r="CE100" i="16"/>
  <c r="AY145" i="15"/>
  <c r="CE144" i="16"/>
  <c r="AY185" i="15"/>
  <c r="CE184" i="16"/>
  <c r="CE232" i="16"/>
  <c r="AY233" i="15"/>
  <c r="AY273" i="15"/>
  <c r="CE272" i="16"/>
  <c r="CE324" i="16"/>
  <c r="AY325" i="15"/>
  <c r="AY41" i="15"/>
  <c r="CE40" i="16"/>
  <c r="CE168" i="16"/>
  <c r="AY169" i="15"/>
  <c r="AY277" i="15"/>
  <c r="CE276" i="16"/>
  <c r="AY377" i="15"/>
  <c r="CE376" i="16"/>
  <c r="AY425" i="15"/>
  <c r="CE424" i="16"/>
  <c r="AY473" i="15"/>
  <c r="CE472" i="16"/>
  <c r="AY525" i="15"/>
  <c r="CE524" i="16"/>
  <c r="AY573" i="15"/>
  <c r="CE572" i="16"/>
  <c r="AY621" i="15"/>
  <c r="CE620" i="16"/>
  <c r="AY677" i="15"/>
  <c r="CE676" i="16"/>
  <c r="AY709" i="15"/>
  <c r="CE708" i="16"/>
  <c r="AY725" i="15"/>
  <c r="CE724" i="16"/>
  <c r="AY741" i="15"/>
  <c r="CE740" i="16"/>
  <c r="AY26" i="15"/>
  <c r="CE25" i="16"/>
  <c r="AY138" i="15"/>
  <c r="CE137" i="16"/>
  <c r="AY218" i="15"/>
  <c r="CE217" i="16"/>
  <c r="AY242" i="15"/>
  <c r="CE241" i="16"/>
  <c r="AY258" i="15"/>
  <c r="CE257" i="16"/>
  <c r="AY274" i="15"/>
  <c r="CE273" i="16"/>
  <c r="CE289" i="16"/>
  <c r="AY290" i="15"/>
  <c r="AY306" i="15"/>
  <c r="CE305" i="16"/>
  <c r="AY322" i="15"/>
  <c r="CE321" i="16"/>
  <c r="AY338" i="15"/>
  <c r="CE337" i="16"/>
  <c r="AY354" i="15"/>
  <c r="CE353" i="16"/>
  <c r="AY370" i="15"/>
  <c r="CE369" i="16"/>
  <c r="AY386" i="15"/>
  <c r="CE385" i="16"/>
  <c r="AY402" i="15"/>
  <c r="CE401" i="16"/>
  <c r="AY418" i="15"/>
  <c r="CE417" i="16"/>
  <c r="AY434" i="15"/>
  <c r="CE433" i="16"/>
  <c r="AY450" i="15"/>
  <c r="CE449" i="16"/>
  <c r="AY466" i="15"/>
  <c r="CE465" i="16"/>
  <c r="AY482" i="15"/>
  <c r="CE481" i="16"/>
  <c r="AY498" i="15"/>
  <c r="CE497" i="16"/>
  <c r="AY514" i="15"/>
  <c r="CE513" i="16"/>
  <c r="CE529" i="16"/>
  <c r="AY530" i="15"/>
  <c r="AY546" i="15"/>
  <c r="CE545" i="16"/>
  <c r="CE561" i="16"/>
  <c r="AY562" i="15"/>
  <c r="AY578" i="15"/>
  <c r="CE577" i="16"/>
  <c r="AY594" i="15"/>
  <c r="CE593" i="16"/>
  <c r="AY610" i="15"/>
  <c r="CE609" i="16"/>
  <c r="AY626" i="15"/>
  <c r="CE625" i="16"/>
  <c r="AY642" i="15"/>
  <c r="CE641" i="16"/>
  <c r="AY658" i="15"/>
  <c r="CE657" i="16"/>
  <c r="AY674" i="15"/>
  <c r="CE673" i="16"/>
  <c r="AY690" i="15"/>
  <c r="CE689" i="16"/>
  <c r="AY706" i="15"/>
  <c r="CE705" i="16"/>
  <c r="AY722" i="15"/>
  <c r="CE721" i="16"/>
  <c r="AY738" i="15"/>
  <c r="CE737" i="16"/>
  <c r="AY754" i="15"/>
  <c r="CE753" i="16"/>
  <c r="CE44" i="16"/>
  <c r="AY45" i="15"/>
  <c r="AY173" i="15"/>
  <c r="CE172" i="16"/>
  <c r="CE284" i="16"/>
  <c r="AY285" i="15"/>
  <c r="AY373" i="15"/>
  <c r="CE372" i="16"/>
  <c r="AY429" i="15"/>
  <c r="CE428" i="16"/>
  <c r="AY469" i="15"/>
  <c r="CE468" i="16"/>
  <c r="AY517" i="15"/>
  <c r="CE516" i="16"/>
  <c r="AY569" i="15"/>
  <c r="CE568" i="16"/>
  <c r="AY613" i="15"/>
  <c r="CE612" i="16"/>
  <c r="AY657" i="15"/>
  <c r="CE656" i="16"/>
  <c r="AY757" i="15"/>
  <c r="CE756" i="16"/>
  <c r="AY34" i="15"/>
  <c r="CE33" i="16"/>
  <c r="CE69" i="16"/>
  <c r="AY70" i="15"/>
  <c r="AY106" i="15"/>
  <c r="CE105" i="16"/>
  <c r="AY142" i="15"/>
  <c r="CE141" i="16"/>
  <c r="AY182" i="15"/>
  <c r="CE181" i="16"/>
  <c r="AY226" i="15"/>
  <c r="CE225" i="16"/>
  <c r="AY35" i="15"/>
  <c r="CE34" i="16"/>
  <c r="AY67" i="15"/>
  <c r="CE66" i="16"/>
  <c r="CE98" i="16"/>
  <c r="AY99" i="15"/>
  <c r="AY123" i="15"/>
  <c r="CE122" i="16"/>
  <c r="AY139" i="15"/>
  <c r="CE138" i="16"/>
  <c r="CE154" i="16"/>
  <c r="AY155" i="15"/>
  <c r="AY171" i="15"/>
  <c r="CE170" i="16"/>
  <c r="CE186" i="16"/>
  <c r="AY187" i="15"/>
  <c r="AY203" i="15"/>
  <c r="CE202" i="16"/>
  <c r="AY219" i="15"/>
  <c r="CE218" i="16"/>
  <c r="AY235" i="15"/>
  <c r="CE234" i="16"/>
  <c r="AY251" i="15"/>
  <c r="CE250" i="16"/>
  <c r="AY267" i="15"/>
  <c r="CE266" i="16"/>
  <c r="AY283" i="15"/>
  <c r="CE282" i="16"/>
  <c r="CE298" i="16"/>
  <c r="AY299" i="15"/>
  <c r="CE314" i="16"/>
  <c r="AY315" i="15"/>
  <c r="AY331" i="15"/>
  <c r="CE330" i="16"/>
  <c r="AY347" i="15"/>
  <c r="CE346" i="16"/>
  <c r="AY363" i="15"/>
  <c r="CE362" i="16"/>
  <c r="CE378" i="16"/>
  <c r="AY379" i="15"/>
  <c r="AY395" i="15"/>
  <c r="CE394" i="16"/>
  <c r="CE410" i="16"/>
  <c r="AY411" i="15"/>
  <c r="AY427" i="15"/>
  <c r="CE426" i="16"/>
  <c r="AY443" i="15"/>
  <c r="CE442" i="16"/>
  <c r="AY459" i="15"/>
  <c r="CE458" i="16"/>
  <c r="AY475" i="15"/>
  <c r="CE474" i="16"/>
  <c r="AY491" i="15"/>
  <c r="CE490" i="16"/>
  <c r="CE506" i="16"/>
  <c r="AY507" i="15"/>
  <c r="CE522" i="16"/>
  <c r="AY523" i="15"/>
  <c r="CE538" i="16"/>
  <c r="AY539" i="15"/>
  <c r="CE554" i="16"/>
  <c r="AY555" i="15"/>
  <c r="AY571" i="15"/>
  <c r="CE570" i="16"/>
  <c r="AY587" i="15"/>
  <c r="CE586" i="16"/>
  <c r="AY603" i="15"/>
  <c r="CE602" i="16"/>
  <c r="AY619" i="15"/>
  <c r="CE618" i="16"/>
  <c r="AY635" i="15"/>
  <c r="CE634" i="16"/>
  <c r="AY651" i="15"/>
  <c r="CE650" i="16"/>
  <c r="AY667" i="15"/>
  <c r="CE666" i="16"/>
  <c r="AY683" i="15"/>
  <c r="CE682" i="16"/>
  <c r="CE698" i="16"/>
  <c r="AY699" i="15"/>
  <c r="AY715" i="15"/>
  <c r="CE714" i="16"/>
  <c r="CE730" i="16"/>
  <c r="AY731" i="15"/>
  <c r="AY747" i="15"/>
  <c r="CE746" i="16"/>
  <c r="AY21" i="15"/>
  <c r="CE20" i="16"/>
  <c r="AY57" i="15"/>
  <c r="CE56" i="16"/>
  <c r="AY97" i="15"/>
  <c r="CE96" i="16"/>
  <c r="CE148" i="16"/>
  <c r="AY149" i="15"/>
  <c r="AY189" i="15"/>
  <c r="CE188" i="16"/>
  <c r="AY237" i="15"/>
  <c r="CE236" i="16"/>
  <c r="AY281" i="15"/>
  <c r="CE280" i="16"/>
  <c r="AY321" i="15"/>
  <c r="CE320" i="16"/>
  <c r="AY357" i="15"/>
  <c r="CE356" i="16"/>
  <c r="AY397" i="15"/>
  <c r="CE396" i="16"/>
  <c r="AY477" i="15"/>
  <c r="CE476" i="16"/>
  <c r="AY521" i="15"/>
  <c r="CE520" i="16"/>
  <c r="AY565" i="15"/>
  <c r="CE564" i="16"/>
  <c r="AY617" i="15"/>
  <c r="CE616" i="16"/>
  <c r="AY761" i="15"/>
  <c r="CE760" i="16"/>
  <c r="CE73" i="16"/>
  <c r="AY74" i="15"/>
  <c r="CE153" i="16"/>
  <c r="AY154" i="15"/>
  <c r="CE22" i="16"/>
  <c r="AY23" i="15"/>
  <c r="AY87" i="15"/>
  <c r="CE86" i="16"/>
  <c r="AY28" i="15"/>
  <c r="CE27" i="16"/>
  <c r="AY60" i="15"/>
  <c r="CE59" i="16"/>
  <c r="AY100" i="15"/>
  <c r="CE99" i="16"/>
  <c r="AY132" i="15"/>
  <c r="CE131" i="16"/>
  <c r="AY180" i="15"/>
  <c r="CE179" i="16"/>
  <c r="CE211" i="16"/>
  <c r="AY212" i="15"/>
  <c r="AY244" i="15"/>
  <c r="CE243" i="16"/>
  <c r="AY284" i="15"/>
  <c r="CE283" i="16"/>
  <c r="AY316" i="15"/>
  <c r="CE315" i="16"/>
  <c r="AY348" i="15"/>
  <c r="CE347" i="16"/>
  <c r="AY380" i="15"/>
  <c r="CE379" i="16"/>
  <c r="AY420" i="15"/>
  <c r="CE419" i="16"/>
  <c r="AY452" i="15"/>
  <c r="CE451" i="16"/>
  <c r="AY492" i="15"/>
  <c r="CE491" i="16"/>
  <c r="AY524" i="15"/>
  <c r="CE523" i="16"/>
  <c r="AY556" i="15"/>
  <c r="CE555" i="16"/>
  <c r="AY588" i="15"/>
  <c r="CE587" i="16"/>
  <c r="AY628" i="15"/>
  <c r="CE627" i="16"/>
  <c r="AY660" i="15"/>
  <c r="CE659" i="16"/>
  <c r="AY692" i="15"/>
  <c r="CE691" i="16"/>
  <c r="AY724" i="15"/>
  <c r="CE723" i="16"/>
  <c r="AY756" i="15"/>
  <c r="CE755" i="16"/>
  <c r="AY616" i="15"/>
  <c r="CE615" i="16"/>
  <c r="AY680" i="15"/>
  <c r="CE679" i="16"/>
  <c r="CE735" i="16"/>
  <c r="AY736" i="15"/>
  <c r="AY663" i="15"/>
  <c r="CE662" i="16"/>
  <c r="AY93" i="15"/>
  <c r="CE92" i="16"/>
  <c r="AY181" i="15"/>
  <c r="CE180" i="16"/>
  <c r="AY269" i="15"/>
  <c r="CE268" i="16"/>
  <c r="AY341" i="15"/>
  <c r="CE340" i="16"/>
  <c r="AY437" i="15"/>
  <c r="CE436" i="16"/>
  <c r="CE532" i="16"/>
  <c r="AY533" i="15"/>
  <c r="AY629" i="15"/>
  <c r="CE628" i="16"/>
  <c r="CE29" i="16"/>
  <c r="AY30" i="15"/>
  <c r="AY102" i="15"/>
  <c r="CE101" i="16"/>
  <c r="AY178" i="15"/>
  <c r="CE177" i="16"/>
  <c r="AY31" i="15"/>
  <c r="CE30" i="16"/>
  <c r="AY95" i="15"/>
  <c r="CE94" i="16"/>
  <c r="AY24" i="15"/>
  <c r="CE23" i="16"/>
  <c r="AY56" i="15"/>
  <c r="CE55" i="16"/>
  <c r="CE87" i="16"/>
  <c r="AY88" i="15"/>
  <c r="CE119" i="16"/>
  <c r="AY120" i="15"/>
  <c r="AY152" i="15"/>
  <c r="CE151" i="16"/>
  <c r="AY184" i="15"/>
  <c r="CE183" i="16"/>
  <c r="AY216" i="15"/>
  <c r="CE215" i="16"/>
  <c r="CE247" i="16"/>
  <c r="AY248" i="15"/>
  <c r="CE279" i="16"/>
  <c r="AY280" i="15"/>
  <c r="AY312" i="15"/>
  <c r="CE311" i="16"/>
  <c r="AY344" i="15"/>
  <c r="CE343" i="16"/>
  <c r="CE375" i="16"/>
  <c r="AY376" i="15"/>
  <c r="AY408" i="15"/>
  <c r="CE407" i="16"/>
  <c r="AY440" i="15"/>
  <c r="CE439" i="16"/>
  <c r="CE471" i="16"/>
  <c r="AY472" i="15"/>
  <c r="AY512" i="15"/>
  <c r="CE511" i="16"/>
  <c r="AY544" i="15"/>
  <c r="CE543" i="16"/>
  <c r="AY592" i="15"/>
  <c r="CE591" i="16"/>
  <c r="CE639" i="16"/>
  <c r="AY640" i="15"/>
  <c r="AY704" i="15"/>
  <c r="CE703" i="16"/>
  <c r="CE24" i="16"/>
  <c r="AY25" i="15"/>
  <c r="AY65" i="15"/>
  <c r="CE64" i="16"/>
  <c r="AY117" i="15"/>
  <c r="CE116" i="16"/>
  <c r="AY153" i="15"/>
  <c r="CE152" i="16"/>
  <c r="CE200" i="16"/>
  <c r="AY201" i="15"/>
  <c r="AY249" i="15"/>
  <c r="CE248" i="16"/>
  <c r="CE292" i="16"/>
  <c r="AY293" i="15"/>
  <c r="AY333" i="15"/>
  <c r="CE332" i="16"/>
  <c r="AY73" i="15"/>
  <c r="CE72" i="16"/>
  <c r="CE192" i="16"/>
  <c r="AY193" i="15"/>
  <c r="AY313" i="15"/>
  <c r="CE312" i="16"/>
  <c r="AY393" i="15"/>
  <c r="CE392" i="16"/>
  <c r="CE432" i="16"/>
  <c r="AY433" i="15"/>
  <c r="AY489" i="15"/>
  <c r="CE488" i="16"/>
  <c r="AY537" i="15"/>
  <c r="CE536" i="16"/>
  <c r="AY585" i="15"/>
  <c r="CE584" i="16"/>
  <c r="AY633" i="15"/>
  <c r="CE632" i="16"/>
  <c r="AY689" i="15"/>
  <c r="CE688" i="16"/>
  <c r="AY713" i="15"/>
  <c r="CE712" i="16"/>
  <c r="AY729" i="15"/>
  <c r="CE728" i="16"/>
  <c r="AY745" i="15"/>
  <c r="CE744" i="16"/>
  <c r="AY54" i="15"/>
  <c r="CE53" i="16"/>
  <c r="AY166" i="15"/>
  <c r="CE165" i="16"/>
  <c r="CE229" i="16"/>
  <c r="AY230" i="15"/>
  <c r="AY246" i="15"/>
  <c r="CE245" i="16"/>
  <c r="AY262" i="15"/>
  <c r="CE261" i="16"/>
  <c r="AY278" i="15"/>
  <c r="CE277" i="16"/>
  <c r="AY294" i="15"/>
  <c r="CE293" i="16"/>
  <c r="AY310" i="15"/>
  <c r="CE309" i="16"/>
  <c r="AY326" i="15"/>
  <c r="CE325" i="16"/>
  <c r="AY342" i="15"/>
  <c r="CE341" i="16"/>
  <c r="AY358" i="15"/>
  <c r="CE357" i="16"/>
  <c r="AY374" i="15"/>
  <c r="CE373" i="16"/>
  <c r="AY390" i="15"/>
  <c r="CE389" i="16"/>
  <c r="AY406" i="15"/>
  <c r="CE405" i="16"/>
  <c r="AY422" i="15"/>
  <c r="CE421" i="16"/>
  <c r="CE437" i="16"/>
  <c r="AY438" i="15"/>
  <c r="AY454" i="15"/>
  <c r="CE453" i="16"/>
  <c r="CE469" i="16"/>
  <c r="AY470" i="15"/>
  <c r="AY486" i="15"/>
  <c r="CE485" i="16"/>
  <c r="CE501" i="16"/>
  <c r="AY502" i="15"/>
  <c r="AY518" i="15"/>
  <c r="CE517" i="16"/>
  <c r="AY534" i="15"/>
  <c r="CE533" i="16"/>
  <c r="AY550" i="15"/>
  <c r="CE549" i="16"/>
  <c r="AY566" i="15"/>
  <c r="CE565" i="16"/>
  <c r="AY582" i="15"/>
  <c r="CE581" i="16"/>
  <c r="AY598" i="15"/>
  <c r="CE597" i="16"/>
  <c r="AY614" i="15"/>
  <c r="CE613" i="16"/>
  <c r="AY630" i="15"/>
  <c r="CE629" i="16"/>
  <c r="AY646" i="15"/>
  <c r="CE645" i="16"/>
  <c r="CE661" i="16"/>
  <c r="AY662" i="15"/>
  <c r="CE677" i="16"/>
  <c r="AY678" i="15"/>
  <c r="AY694" i="15"/>
  <c r="CE693" i="16"/>
  <c r="AY710" i="15"/>
  <c r="CE709" i="16"/>
  <c r="AY726" i="15"/>
  <c r="CE725" i="16"/>
  <c r="CE741" i="16"/>
  <c r="AY742" i="15"/>
  <c r="AY758" i="15"/>
  <c r="CE757" i="16"/>
  <c r="AY77" i="15"/>
  <c r="CE76" i="16"/>
  <c r="AY197" i="15"/>
  <c r="CE196" i="16"/>
  <c r="AY317" i="15"/>
  <c r="CE316" i="16"/>
  <c r="AY389" i="15"/>
  <c r="CE388" i="16"/>
  <c r="AY441" i="15"/>
  <c r="CE440" i="16"/>
  <c r="AY481" i="15"/>
  <c r="CE480" i="16"/>
  <c r="AY529" i="15"/>
  <c r="CE528" i="16"/>
  <c r="AY577" i="15"/>
  <c r="CE576" i="16"/>
  <c r="AY625" i="15"/>
  <c r="CE624" i="16"/>
  <c r="AY669" i="15"/>
  <c r="CE668" i="16"/>
  <c r="CE6" i="16"/>
  <c r="AV826" i="15"/>
  <c r="AY7" i="15"/>
  <c r="AV820" i="15"/>
  <c r="AY42" i="15"/>
  <c r="CE41" i="16"/>
  <c r="CE77" i="16"/>
  <c r="AY78" i="15"/>
  <c r="AY118" i="15"/>
  <c r="CE117" i="16"/>
  <c r="CE149" i="16"/>
  <c r="AY150" i="15"/>
  <c r="AY194" i="15"/>
  <c r="CE193" i="16"/>
  <c r="AY11" i="15"/>
  <c r="CE10" i="16"/>
  <c r="AY43" i="15"/>
  <c r="CE42" i="16"/>
  <c r="AY75" i="15"/>
  <c r="CE74" i="16"/>
  <c r="CE106" i="16"/>
  <c r="AY107" i="15"/>
  <c r="AY127" i="15"/>
  <c r="CE126" i="16"/>
  <c r="AY143" i="15"/>
  <c r="CE142" i="16"/>
  <c r="AY159" i="15"/>
  <c r="CE158" i="16"/>
  <c r="AY175" i="15"/>
  <c r="CE174" i="16"/>
  <c r="AY191" i="15"/>
  <c r="CE190" i="16"/>
  <c r="CE206" i="16"/>
  <c r="AY207" i="15"/>
  <c r="AY223" i="15"/>
  <c r="CE222" i="16"/>
  <c r="CE238" i="16"/>
  <c r="AY239" i="15"/>
  <c r="AY255" i="15"/>
  <c r="CE254" i="16"/>
  <c r="CE270" i="16"/>
  <c r="AY271" i="15"/>
  <c r="CE286" i="16"/>
  <c r="AY287" i="15"/>
  <c r="AY303" i="15"/>
  <c r="CE302" i="16"/>
  <c r="AY319" i="15"/>
  <c r="CE318" i="16"/>
  <c r="AY335" i="15"/>
  <c r="CE334" i="16"/>
  <c r="CE350" i="16"/>
  <c r="AY351" i="15"/>
  <c r="CE366" i="16"/>
  <c r="AY367" i="15"/>
  <c r="AY383" i="15"/>
  <c r="CE382" i="16"/>
  <c r="CE398" i="16"/>
  <c r="AY399" i="15"/>
  <c r="AY415" i="15"/>
  <c r="CE414" i="16"/>
  <c r="AY431" i="15"/>
  <c r="CE430" i="16"/>
  <c r="AY447" i="15"/>
  <c r="CE446" i="16"/>
  <c r="AY463" i="15"/>
  <c r="CE462" i="16"/>
  <c r="AY479" i="15"/>
  <c r="CE478" i="16"/>
  <c r="AY495" i="15"/>
  <c r="CE494" i="16"/>
  <c r="AY511" i="15"/>
  <c r="CE510" i="16"/>
  <c r="AY527" i="15"/>
  <c r="CE526" i="16"/>
  <c r="CE542" i="16"/>
  <c r="AY543" i="15"/>
  <c r="AY559" i="15"/>
  <c r="CE558" i="16"/>
  <c r="AY575" i="15"/>
  <c r="CE574" i="16"/>
  <c r="AY591" i="15"/>
  <c r="CE590" i="16"/>
  <c r="AY607" i="15"/>
  <c r="CE606" i="16"/>
  <c r="AY623" i="15"/>
  <c r="CE622" i="16"/>
  <c r="AY639" i="15"/>
  <c r="CE638" i="16"/>
  <c r="AY655" i="15"/>
  <c r="CE654" i="16"/>
  <c r="AY679" i="15"/>
  <c r="CE678" i="16"/>
  <c r="CE694" i="16"/>
  <c r="AY695" i="15"/>
  <c r="AY711" i="15"/>
  <c r="CE710" i="16"/>
  <c r="CE726" i="16"/>
  <c r="AY727" i="15"/>
  <c r="AY743" i="15"/>
  <c r="CE742" i="16"/>
  <c r="CE758" i="16"/>
  <c r="AY759" i="15"/>
  <c r="AY69" i="15"/>
  <c r="CE68" i="16"/>
  <c r="AY157" i="15"/>
  <c r="CE156" i="16"/>
  <c r="AY245" i="15"/>
  <c r="CE244" i="16"/>
  <c r="AY329" i="15"/>
  <c r="CE328" i="16"/>
  <c r="CE408" i="16"/>
  <c r="AY409" i="15"/>
  <c r="CE508" i="16"/>
  <c r="AY509" i="15"/>
  <c r="AY605" i="15"/>
  <c r="CE604" i="16"/>
  <c r="AY697" i="15"/>
  <c r="CE696" i="16"/>
  <c r="AY46" i="15"/>
  <c r="CE45" i="16"/>
  <c r="AY122" i="15"/>
  <c r="CE121" i="16"/>
  <c r="AY202" i="15"/>
  <c r="CE201" i="16"/>
  <c r="AY47" i="15"/>
  <c r="CE46" i="16"/>
  <c r="AY111" i="15"/>
  <c r="CE110" i="16"/>
  <c r="AY48" i="15"/>
  <c r="CE47" i="16"/>
  <c r="AY80" i="15"/>
  <c r="CE79" i="16"/>
  <c r="AY112" i="15"/>
  <c r="CE111" i="16"/>
  <c r="AY144" i="15"/>
  <c r="CE143" i="16"/>
  <c r="CE175" i="16"/>
  <c r="AY176" i="15"/>
  <c r="AY208" i="15"/>
  <c r="CE207" i="16"/>
  <c r="AY240" i="15"/>
  <c r="CE239" i="16"/>
  <c r="CE271" i="16"/>
  <c r="AY272" i="15"/>
  <c r="AY304" i="15"/>
  <c r="CE303" i="16"/>
  <c r="CE335" i="16"/>
  <c r="AY336" i="15"/>
  <c r="AY368" i="15"/>
  <c r="CE367" i="16"/>
  <c r="AY400" i="15"/>
  <c r="CE399" i="16"/>
  <c r="AY432" i="15"/>
  <c r="CE431" i="16"/>
  <c r="AY464" i="15"/>
  <c r="CE463" i="16"/>
  <c r="AY488" i="15"/>
  <c r="CE487" i="16"/>
  <c r="AY520" i="15"/>
  <c r="CE519" i="16"/>
  <c r="CE551" i="16"/>
  <c r="AY552" i="15"/>
  <c r="AY600" i="15"/>
  <c r="CE599" i="16"/>
  <c r="AY664" i="15"/>
  <c r="CE663" i="16"/>
  <c r="AY728" i="15"/>
  <c r="CE727" i="16"/>
  <c r="DG150" i="16"/>
  <c r="DI150" i="16" s="1"/>
  <c r="DG246" i="16"/>
  <c r="DI246" i="16" s="1"/>
  <c r="DG278" i="16"/>
  <c r="DI278" i="16" s="1"/>
  <c r="DG310" i="16"/>
  <c r="DI310" i="16" s="1"/>
  <c r="DG342" i="16"/>
  <c r="DI342" i="16" s="1"/>
  <c r="DG414" i="16"/>
  <c r="DI414" i="16" s="1"/>
  <c r="DG446" i="16"/>
  <c r="DI446" i="16" s="1"/>
  <c r="DG574" i="16"/>
  <c r="DI574" i="16" s="1"/>
  <c r="DG630" i="16"/>
  <c r="DI630" i="16" s="1"/>
  <c r="DG702" i="16"/>
  <c r="DI702" i="16" s="1"/>
  <c r="DG734" i="16"/>
  <c r="DI734" i="16" s="1"/>
  <c r="DG204" i="16"/>
  <c r="DI204" i="16" s="1"/>
  <c r="DG288" i="16"/>
  <c r="DI288" i="16" s="1"/>
  <c r="DG117" i="16"/>
  <c r="DI117" i="16" s="1"/>
  <c r="DG430" i="16"/>
  <c r="DI430" i="16" s="1"/>
  <c r="DG31" i="16"/>
  <c r="DI31" i="16" s="1"/>
  <c r="DG68" i="16"/>
  <c r="DI68" i="16" s="1"/>
  <c r="DG156" i="16"/>
  <c r="DI156" i="16" s="1"/>
  <c r="DG149" i="16"/>
  <c r="DI149" i="16" s="1"/>
  <c r="DG10" i="16"/>
  <c r="DI10" i="16" s="1"/>
  <c r="DG74" i="16"/>
  <c r="DI74" i="16" s="1"/>
  <c r="DG126" i="16"/>
  <c r="DI126" i="16" s="1"/>
  <c r="DG238" i="16"/>
  <c r="DI238" i="16" s="1"/>
  <c r="DG462" i="16"/>
  <c r="DI462" i="16" s="1"/>
  <c r="DG494" i="16"/>
  <c r="DI494" i="16" s="1"/>
  <c r="DG526" i="16"/>
  <c r="DI526" i="16" s="1"/>
  <c r="DG550" i="16"/>
  <c r="DI550" i="16" s="1"/>
  <c r="DG622" i="16"/>
  <c r="DI622" i="16" s="1"/>
  <c r="DG347" i="16"/>
  <c r="DI347" i="16" s="1"/>
  <c r="DG571" i="16"/>
  <c r="DI571" i="16" s="1"/>
  <c r="DG663" i="16"/>
  <c r="DI663" i="16" s="1"/>
  <c r="DG533" i="16"/>
  <c r="DI533" i="16" s="1"/>
  <c r="DG597" i="16"/>
  <c r="DI597" i="16" s="1"/>
  <c r="DG629" i="16"/>
  <c r="DI629" i="16" s="1"/>
  <c r="DG661" i="16"/>
  <c r="DI661" i="16" s="1"/>
  <c r="DG693" i="16"/>
  <c r="DI693" i="16" s="1"/>
  <c r="DG725" i="16"/>
  <c r="DI725" i="16" s="1"/>
  <c r="DG757" i="16"/>
  <c r="DI757" i="16" s="1"/>
  <c r="DG576" i="16"/>
  <c r="DI576" i="16" s="1"/>
  <c r="DG668" i="16"/>
  <c r="DI668" i="16" s="1"/>
  <c r="DG21" i="16"/>
  <c r="DI21" i="16" s="1"/>
  <c r="DG487" i="16"/>
  <c r="DI487" i="16" s="1"/>
  <c r="DG519" i="16"/>
  <c r="DI519" i="16" s="1"/>
  <c r="DG491" i="16"/>
  <c r="DI491" i="16" s="1"/>
  <c r="DG523" i="16"/>
  <c r="DI523" i="16" s="1"/>
  <c r="DG695" i="16"/>
  <c r="DI695" i="16" s="1"/>
  <c r="DG613" i="16"/>
  <c r="DI613" i="16" s="1"/>
  <c r="DG669" i="16"/>
  <c r="DI669" i="16" s="1"/>
  <c r="DG741" i="16"/>
  <c r="DI741" i="16" s="1"/>
  <c r="DG316" i="16"/>
  <c r="DI316" i="16" s="1"/>
  <c r="DG528" i="16"/>
  <c r="DI528" i="16" s="1"/>
  <c r="CX6" i="16"/>
  <c r="DA6" i="16" s="1"/>
  <c r="DG61" i="16"/>
  <c r="DI61" i="16" s="1"/>
  <c r="DG158" i="16"/>
  <c r="DI158" i="16" s="1"/>
  <c r="DG190" i="16"/>
  <c r="DI190" i="16" s="1"/>
  <c r="DG222" i="16"/>
  <c r="DI222" i="16" s="1"/>
  <c r="DG254" i="16"/>
  <c r="DI254" i="16" s="1"/>
  <c r="DG286" i="16"/>
  <c r="DI286" i="16" s="1"/>
  <c r="DG318" i="16"/>
  <c r="DI318" i="16" s="1"/>
  <c r="DG350" i="16"/>
  <c r="DI350" i="16" s="1"/>
  <c r="DG382" i="16"/>
  <c r="DI382" i="16" s="1"/>
  <c r="DG406" i="16"/>
  <c r="DI406" i="16" s="1"/>
  <c r="DG438" i="16"/>
  <c r="DI438" i="16" s="1"/>
  <c r="DG726" i="16"/>
  <c r="DI726" i="16" s="1"/>
  <c r="DG464" i="16"/>
  <c r="DI464" i="16" s="1"/>
  <c r="DG552" i="16"/>
  <c r="DI552" i="16" s="1"/>
  <c r="DG652" i="16"/>
  <c r="DI652" i="16" s="1"/>
  <c r="DG78" i="16"/>
  <c r="DI78" i="16" s="1"/>
  <c r="DG95" i="16"/>
  <c r="DI95" i="16" s="1"/>
  <c r="DG127" i="16"/>
  <c r="DI127" i="16" s="1"/>
  <c r="DG159" i="16"/>
  <c r="DI159" i="16" s="1"/>
  <c r="DG255" i="16"/>
  <c r="DI255" i="16" s="1"/>
  <c r="DG287" i="16"/>
  <c r="DI287" i="16" s="1"/>
  <c r="DG319" i="16"/>
  <c r="DI319" i="16" s="1"/>
  <c r="DG351" i="16"/>
  <c r="DI351" i="16" s="1"/>
  <c r="DG415" i="16"/>
  <c r="DI415" i="16" s="1"/>
  <c r="DG447" i="16"/>
  <c r="DI447" i="16" s="1"/>
  <c r="DG479" i="16"/>
  <c r="DI479" i="16" s="1"/>
  <c r="DG535" i="16"/>
  <c r="DI535" i="16" s="1"/>
  <c r="DG557" i="16"/>
  <c r="DI557" i="16" s="1"/>
  <c r="DG41" i="16"/>
  <c r="DI41" i="16" s="1"/>
  <c r="DG398" i="16"/>
  <c r="DI398" i="16" s="1"/>
  <c r="DG558" i="16"/>
  <c r="DI558" i="16" s="1"/>
  <c r="DG590" i="16"/>
  <c r="DI590" i="16" s="1"/>
  <c r="DG244" i="16"/>
  <c r="DI244" i="16" s="1"/>
  <c r="DG328" i="16"/>
  <c r="DI328" i="16" s="1"/>
  <c r="DG408" i="16"/>
  <c r="DI408" i="16" s="1"/>
  <c r="DG696" i="16"/>
  <c r="DI696" i="16" s="1"/>
  <c r="DG47" i="16"/>
  <c r="DI47" i="16" s="1"/>
  <c r="DG599" i="16"/>
  <c r="DI599" i="16" s="1"/>
  <c r="DG727" i="16"/>
  <c r="DI727" i="16" s="1"/>
  <c r="DG755" i="16"/>
  <c r="DI755" i="16" s="1"/>
  <c r="DG429" i="16"/>
  <c r="DI429" i="16" s="1"/>
  <c r="DG565" i="16"/>
  <c r="DI565" i="16" s="1"/>
  <c r="DG196" i="16"/>
  <c r="DI196" i="16" s="1"/>
  <c r="DG388" i="16"/>
  <c r="DI388" i="16" s="1"/>
  <c r="DG480" i="16"/>
  <c r="DI480" i="16" s="1"/>
  <c r="DG97" i="16"/>
  <c r="DI97" i="16" s="1"/>
  <c r="DG193" i="16"/>
  <c r="DI193" i="16" s="1"/>
  <c r="DG42" i="16"/>
  <c r="DI42" i="16" s="1"/>
  <c r="DG106" i="16"/>
  <c r="DI106" i="16" s="1"/>
  <c r="DG142" i="16"/>
  <c r="DI142" i="16" s="1"/>
  <c r="DG174" i="16"/>
  <c r="DI174" i="16" s="1"/>
  <c r="DG206" i="16"/>
  <c r="DI206" i="16" s="1"/>
  <c r="DG270" i="16"/>
  <c r="DI270" i="16" s="1"/>
  <c r="DG302" i="16"/>
  <c r="DI302" i="16" s="1"/>
  <c r="DG334" i="16"/>
  <c r="DI334" i="16" s="1"/>
  <c r="DG366" i="16"/>
  <c r="DI366" i="16" s="1"/>
  <c r="DG390" i="16"/>
  <c r="DI390" i="16" s="1"/>
  <c r="DG422" i="16"/>
  <c r="DI422" i="16" s="1"/>
  <c r="DG582" i="16"/>
  <c r="DI582" i="16" s="1"/>
  <c r="DG654" i="16"/>
  <c r="DI654" i="16" s="1"/>
  <c r="DG678" i="16"/>
  <c r="DI678" i="16" s="1"/>
  <c r="DG710" i="16"/>
  <c r="DI710" i="16" s="1"/>
  <c r="DG742" i="16"/>
  <c r="DI742" i="16" s="1"/>
  <c r="DG132" i="16"/>
  <c r="DI132" i="16" s="1"/>
  <c r="DG224" i="16"/>
  <c r="DI224" i="16" s="1"/>
  <c r="DG508" i="16"/>
  <c r="DI508" i="16" s="1"/>
  <c r="DG45" i="16"/>
  <c r="DI45" i="16" s="1"/>
  <c r="DG121" i="16"/>
  <c r="DI121" i="16" s="1"/>
  <c r="DG201" i="16"/>
  <c r="DI201" i="16" s="1"/>
  <c r="DG46" i="16"/>
  <c r="DI46" i="16" s="1"/>
  <c r="DG110" i="16"/>
  <c r="DI110" i="16" s="1"/>
  <c r="DG143" i="16"/>
  <c r="DI143" i="16" s="1"/>
  <c r="DG175" i="16"/>
  <c r="DI175" i="16" s="1"/>
  <c r="DG399" i="16"/>
  <c r="DI399" i="16" s="1"/>
  <c r="DG431" i="16"/>
  <c r="DI431" i="16" s="1"/>
  <c r="DG463" i="16"/>
  <c r="DI463" i="16" s="1"/>
  <c r="DG551" i="16"/>
  <c r="DI551" i="16" s="1"/>
  <c r="DG583" i="16"/>
  <c r="DI583" i="16" s="1"/>
  <c r="DG64" i="16"/>
  <c r="DI64" i="16" s="1"/>
  <c r="DG116" i="16"/>
  <c r="DI116" i="16" s="1"/>
  <c r="DG152" i="16"/>
  <c r="DI152" i="16" s="1"/>
  <c r="DG392" i="16"/>
  <c r="DI392" i="16" s="1"/>
  <c r="DG488" i="16"/>
  <c r="DI488" i="16" s="1"/>
  <c r="DG536" i="16"/>
  <c r="DI536" i="16" s="1"/>
  <c r="DG712" i="16"/>
  <c r="DI712" i="16" s="1"/>
  <c r="DG728" i="16"/>
  <c r="DI728" i="16" s="1"/>
  <c r="DG53" i="16"/>
  <c r="DI53" i="16" s="1"/>
  <c r="DG277" i="16"/>
  <c r="DI277" i="16" s="1"/>
  <c r="DG341" i="16"/>
  <c r="DI341" i="16" s="1"/>
  <c r="DG389" i="16"/>
  <c r="DI389" i="16" s="1"/>
  <c r="DG405" i="16"/>
  <c r="DI405" i="16" s="1"/>
  <c r="DG477" i="16"/>
  <c r="DI477" i="16" s="1"/>
  <c r="DG573" i="16"/>
  <c r="DI573" i="16" s="1"/>
  <c r="DG605" i="16"/>
  <c r="DI605" i="16" s="1"/>
  <c r="DG677" i="16"/>
  <c r="DI677" i="16" s="1"/>
  <c r="DG733" i="16"/>
  <c r="DI733" i="16" s="1"/>
  <c r="DG12" i="16"/>
  <c r="DI12" i="16" s="1"/>
  <c r="DG252" i="16"/>
  <c r="DI252" i="16" s="1"/>
  <c r="DG412" i="16"/>
  <c r="DI412" i="16" s="1"/>
  <c r="DG600" i="16"/>
  <c r="DI600" i="16" s="1"/>
  <c r="DG700" i="16"/>
  <c r="DI700" i="16" s="1"/>
  <c r="DG77" i="16"/>
  <c r="DI77" i="16" s="1"/>
  <c r="DG213" i="16"/>
  <c r="DI213" i="16" s="1"/>
  <c r="DG58" i="16"/>
  <c r="DI58" i="16" s="1"/>
  <c r="DG118" i="16"/>
  <c r="DI118" i="16" s="1"/>
  <c r="DG182" i="16"/>
  <c r="DI182" i="16" s="1"/>
  <c r="DG214" i="16"/>
  <c r="DI214" i="16" s="1"/>
  <c r="DG374" i="16"/>
  <c r="DI374" i="16" s="1"/>
  <c r="DG470" i="16"/>
  <c r="DI470" i="16" s="1"/>
  <c r="DG502" i="16"/>
  <c r="DI502" i="16" s="1"/>
  <c r="DG534" i="16"/>
  <c r="DI534" i="16" s="1"/>
  <c r="DG598" i="16"/>
  <c r="DI598" i="16" s="1"/>
  <c r="DG28" i="16"/>
  <c r="DI28" i="16" s="1"/>
  <c r="DG112" i="16"/>
  <c r="DI112" i="16" s="1"/>
  <c r="DG368" i="16"/>
  <c r="DI368" i="16" s="1"/>
  <c r="AI825" i="16"/>
  <c r="AI828" i="16"/>
  <c r="AT819" i="16"/>
  <c r="CD824" i="16" s="1"/>
  <c r="AT824" i="16"/>
  <c r="CD826" i="15"/>
  <c r="CD827" i="15" s="1"/>
  <c r="AU827" i="15"/>
  <c r="BU60" i="16"/>
  <c r="BV60" i="16"/>
  <c r="BQ60" i="16"/>
  <c r="BS60" i="16" s="1"/>
  <c r="BV256" i="16"/>
  <c r="BU256" i="16"/>
  <c r="BQ256" i="16"/>
  <c r="BS256" i="16" s="1"/>
  <c r="BV596" i="16"/>
  <c r="BU596" i="16"/>
  <c r="BQ596" i="16"/>
  <c r="BS596" i="16" s="1"/>
  <c r="BU249" i="16"/>
  <c r="BV249" i="16"/>
  <c r="BQ249" i="16"/>
  <c r="BS249" i="16" s="1"/>
  <c r="BV265" i="16"/>
  <c r="BU265" i="16"/>
  <c r="BQ265" i="16"/>
  <c r="BS265" i="16" s="1"/>
  <c r="BV281" i="16"/>
  <c r="BU281" i="16"/>
  <c r="BQ281" i="16"/>
  <c r="BS281" i="16" s="1"/>
  <c r="BV297" i="16"/>
  <c r="BU297" i="16"/>
  <c r="BQ297" i="16"/>
  <c r="BS297" i="16" s="1"/>
  <c r="BV313" i="16"/>
  <c r="BU313" i="16"/>
  <c r="BQ313" i="16"/>
  <c r="BS313" i="16" s="1"/>
  <c r="BV329" i="16"/>
  <c r="BU329" i="16"/>
  <c r="BQ329" i="16"/>
  <c r="BS329" i="16" s="1"/>
  <c r="BV345" i="16"/>
  <c r="BU345" i="16"/>
  <c r="BQ345" i="16"/>
  <c r="BS345" i="16" s="1"/>
  <c r="BV361" i="16"/>
  <c r="BU361" i="16"/>
  <c r="BQ361" i="16"/>
  <c r="BS361" i="16" s="1"/>
  <c r="BU377" i="16"/>
  <c r="BV377" i="16"/>
  <c r="BQ377" i="16"/>
  <c r="BS377" i="16" s="1"/>
  <c r="BU393" i="16"/>
  <c r="BV393" i="16"/>
  <c r="BQ393" i="16"/>
  <c r="BS393" i="16" s="1"/>
  <c r="BU409" i="16"/>
  <c r="BV409" i="16"/>
  <c r="BQ409" i="16"/>
  <c r="BS409" i="16" s="1"/>
  <c r="BU425" i="16"/>
  <c r="BV425" i="16"/>
  <c r="BQ425" i="16"/>
  <c r="BS425" i="16" s="1"/>
  <c r="BU441" i="16"/>
  <c r="BV441" i="16"/>
  <c r="BQ441" i="16"/>
  <c r="BS441" i="16" s="1"/>
  <c r="BU457" i="16"/>
  <c r="BV457" i="16"/>
  <c r="BQ457" i="16"/>
  <c r="BS457" i="16" s="1"/>
  <c r="BU697" i="16"/>
  <c r="BV697" i="16"/>
  <c r="BQ697" i="16"/>
  <c r="BS697" i="16" s="1"/>
  <c r="BV761" i="16"/>
  <c r="BU761" i="16"/>
  <c r="BQ761" i="16"/>
  <c r="BS761" i="16" s="1"/>
  <c r="BU108" i="16"/>
  <c r="BV108" i="16"/>
  <c r="BQ108" i="16"/>
  <c r="BS108" i="16" s="1"/>
  <c r="BU220" i="16"/>
  <c r="BV220" i="16"/>
  <c r="BQ220" i="16"/>
  <c r="BS220" i="16" s="1"/>
  <c r="BU348" i="16"/>
  <c r="BV348" i="16"/>
  <c r="BQ348" i="16"/>
  <c r="BS348" i="16" s="1"/>
  <c r="BV400" i="16"/>
  <c r="BU400" i="16"/>
  <c r="BQ400" i="16"/>
  <c r="BS400" i="16" s="1"/>
  <c r="BU448" i="16"/>
  <c r="BV448" i="16"/>
  <c r="BQ448" i="16"/>
  <c r="BS448" i="16" s="1"/>
  <c r="BV492" i="16"/>
  <c r="BU492" i="16"/>
  <c r="BQ492" i="16"/>
  <c r="BS492" i="16" s="1"/>
  <c r="BV588" i="16"/>
  <c r="BU588" i="16"/>
  <c r="BQ588" i="16"/>
  <c r="BS588" i="16" s="1"/>
  <c r="BV636" i="16"/>
  <c r="BU636" i="16"/>
  <c r="BQ636" i="16"/>
  <c r="BS636" i="16" s="1"/>
  <c r="BU680" i="16"/>
  <c r="BV680" i="16"/>
  <c r="BQ680" i="16"/>
  <c r="BS680" i="16" s="1"/>
  <c r="BV33" i="16"/>
  <c r="BU33" i="16"/>
  <c r="BQ33" i="16"/>
  <c r="BS33" i="16" s="1"/>
  <c r="BV69" i="16"/>
  <c r="BU69" i="16"/>
  <c r="BQ69" i="16"/>
  <c r="BS69" i="16" s="1"/>
  <c r="BV105" i="16"/>
  <c r="BU105" i="16"/>
  <c r="BQ105" i="16"/>
  <c r="BS105" i="16" s="1"/>
  <c r="BV141" i="16"/>
  <c r="BU141" i="16"/>
  <c r="BQ141" i="16"/>
  <c r="BS141" i="16" s="1"/>
  <c r="BU181" i="16"/>
  <c r="BV181" i="16"/>
  <c r="BQ181" i="16"/>
  <c r="BS181" i="16" s="1"/>
  <c r="BV225" i="16"/>
  <c r="BU225" i="16"/>
  <c r="BQ225" i="16"/>
  <c r="BS225" i="16" s="1"/>
  <c r="BV154" i="16"/>
  <c r="BU154" i="16"/>
  <c r="BQ154" i="16"/>
  <c r="BS154" i="16" s="1"/>
  <c r="BV234" i="16"/>
  <c r="BU234" i="16"/>
  <c r="BQ234" i="16"/>
  <c r="BS234" i="16" s="1"/>
  <c r="BU266" i="16"/>
  <c r="BV266" i="16"/>
  <c r="BQ266" i="16"/>
  <c r="BS266" i="16" s="1"/>
  <c r="BU282" i="16"/>
  <c r="BV282" i="16"/>
  <c r="BQ282" i="16"/>
  <c r="BS282" i="16" s="1"/>
  <c r="BU314" i="16"/>
  <c r="BV314" i="16"/>
  <c r="BQ314" i="16"/>
  <c r="BS314" i="16" s="1"/>
  <c r="BU346" i="16"/>
  <c r="BV346" i="16"/>
  <c r="BQ346" i="16"/>
  <c r="BS346" i="16" s="1"/>
  <c r="BU362" i="16"/>
  <c r="BV362" i="16"/>
  <c r="BQ362" i="16"/>
  <c r="BS362" i="16" s="1"/>
  <c r="BU378" i="16"/>
  <c r="BV378" i="16"/>
  <c r="BQ378" i="16"/>
  <c r="BS378" i="16" s="1"/>
  <c r="BU474" i="16"/>
  <c r="BV474" i="16"/>
  <c r="BQ474" i="16"/>
  <c r="BS474" i="16" s="1"/>
  <c r="BV538" i="16"/>
  <c r="BU538" i="16"/>
  <c r="BQ538" i="16"/>
  <c r="BS538" i="16" s="1"/>
  <c r="BV666" i="16"/>
  <c r="BU666" i="16"/>
  <c r="BQ666" i="16"/>
  <c r="BS666" i="16" s="1"/>
  <c r="BV682" i="16"/>
  <c r="BU682" i="16"/>
  <c r="BQ682" i="16"/>
  <c r="BS682" i="16" s="1"/>
  <c r="BV698" i="16"/>
  <c r="BU698" i="16"/>
  <c r="BQ698" i="16"/>
  <c r="BS698" i="16" s="1"/>
  <c r="BU714" i="16"/>
  <c r="BV714" i="16"/>
  <c r="BQ714" i="16"/>
  <c r="BS714" i="16" s="1"/>
  <c r="BU730" i="16"/>
  <c r="BV730" i="16"/>
  <c r="BQ730" i="16"/>
  <c r="BS730" i="16" s="1"/>
  <c r="BU746" i="16"/>
  <c r="BV746" i="16"/>
  <c r="BQ746" i="16"/>
  <c r="BS746" i="16" s="1"/>
  <c r="BV96" i="16"/>
  <c r="BU96" i="16"/>
  <c r="BQ96" i="16"/>
  <c r="BS96" i="16" s="1"/>
  <c r="BU280" i="16"/>
  <c r="BV280" i="16"/>
  <c r="BQ280" i="16"/>
  <c r="BS280" i="16" s="1"/>
  <c r="BV320" i="16"/>
  <c r="BU320" i="16"/>
  <c r="BQ320" i="16"/>
  <c r="BS320" i="16" s="1"/>
  <c r="BU452" i="16"/>
  <c r="BV452" i="16"/>
  <c r="BQ452" i="16"/>
  <c r="BS452" i="16" s="1"/>
  <c r="BV496" i="16"/>
  <c r="BU496" i="16"/>
  <c r="BQ496" i="16"/>
  <c r="BS496" i="16" s="1"/>
  <c r="BV544" i="16"/>
  <c r="BU544" i="16"/>
  <c r="BQ544" i="16"/>
  <c r="BS544" i="16" s="1"/>
  <c r="BV592" i="16"/>
  <c r="BU592" i="16"/>
  <c r="BQ592" i="16"/>
  <c r="BS592" i="16" s="1"/>
  <c r="BV640" i="16"/>
  <c r="BU640" i="16"/>
  <c r="BQ640" i="16"/>
  <c r="BS640" i="16" s="1"/>
  <c r="BV684" i="16"/>
  <c r="BU684" i="16"/>
  <c r="BQ684" i="16"/>
  <c r="BS684" i="16" s="1"/>
  <c r="BV17" i="16"/>
  <c r="BU17" i="16"/>
  <c r="BQ17" i="16"/>
  <c r="BS17" i="16" s="1"/>
  <c r="BV57" i="16"/>
  <c r="BU57" i="16"/>
  <c r="BQ57" i="16"/>
  <c r="BS57" i="16" s="1"/>
  <c r="BV93" i="16"/>
  <c r="BU93" i="16"/>
  <c r="BQ93" i="16"/>
  <c r="BS93" i="16" s="1"/>
  <c r="BU173" i="16"/>
  <c r="BV173" i="16"/>
  <c r="BQ173" i="16"/>
  <c r="BS173" i="16" s="1"/>
  <c r="BU209" i="16"/>
  <c r="BV209" i="16"/>
  <c r="BQ209" i="16"/>
  <c r="BS209" i="16" s="1"/>
  <c r="BU22" i="16"/>
  <c r="BV22" i="16"/>
  <c r="BQ22" i="16"/>
  <c r="BS22" i="16" s="1"/>
  <c r="BV54" i="16"/>
  <c r="BU54" i="16"/>
  <c r="BQ54" i="16"/>
  <c r="BS54" i="16" s="1"/>
  <c r="BV86" i="16"/>
  <c r="BU86" i="16"/>
  <c r="BQ86" i="16"/>
  <c r="BS86" i="16" s="1"/>
  <c r="BU11" i="16"/>
  <c r="BV11" i="16"/>
  <c r="BQ11" i="16"/>
  <c r="BS11" i="16" s="1"/>
  <c r="BU27" i="16"/>
  <c r="BV27" i="16"/>
  <c r="BQ27" i="16"/>
  <c r="BS27" i="16" s="1"/>
  <c r="BV395" i="16"/>
  <c r="BU395" i="16"/>
  <c r="BQ395" i="16"/>
  <c r="BS395" i="16" s="1"/>
  <c r="BV411" i="16"/>
  <c r="BU411" i="16"/>
  <c r="BQ411" i="16"/>
  <c r="BS411" i="16" s="1"/>
  <c r="BV427" i="16"/>
  <c r="BU427" i="16"/>
  <c r="BQ427" i="16"/>
  <c r="BS427" i="16" s="1"/>
  <c r="BV443" i="16"/>
  <c r="BU443" i="16"/>
  <c r="BQ443" i="16"/>
  <c r="BS443" i="16" s="1"/>
  <c r="BV459" i="16"/>
  <c r="BU459" i="16"/>
  <c r="BQ459" i="16"/>
  <c r="BS459" i="16" s="1"/>
  <c r="BU475" i="16"/>
  <c r="BQ475" i="16"/>
  <c r="BS475" i="16" s="1"/>
  <c r="BV475" i="16"/>
  <c r="BQ491" i="16"/>
  <c r="BS491" i="16" s="1"/>
  <c r="BU491" i="16"/>
  <c r="BV491" i="16"/>
  <c r="BV507" i="16"/>
  <c r="BU507" i="16"/>
  <c r="BQ507" i="16"/>
  <c r="BS507" i="16" s="1"/>
  <c r="BU383" i="16"/>
  <c r="BV383" i="16"/>
  <c r="BQ383" i="16"/>
  <c r="BS383" i="16" s="1"/>
  <c r="BV415" i="16"/>
  <c r="BU415" i="16"/>
  <c r="BQ415" i="16"/>
  <c r="BS415" i="16" s="1"/>
  <c r="BU463" i="16"/>
  <c r="BV463" i="16"/>
  <c r="BQ463" i="16"/>
  <c r="BS463" i="16" s="1"/>
  <c r="BU575" i="16"/>
  <c r="BV575" i="16"/>
  <c r="BQ575" i="16"/>
  <c r="BS575" i="16" s="1"/>
  <c r="BU663" i="16"/>
  <c r="BV663" i="16"/>
  <c r="BQ663" i="16"/>
  <c r="BS663" i="16" s="1"/>
  <c r="BU52" i="16"/>
  <c r="BV52" i="16"/>
  <c r="BQ52" i="16"/>
  <c r="BS52" i="16" s="1"/>
  <c r="BU176" i="16"/>
  <c r="BV176" i="16"/>
  <c r="BQ176" i="16"/>
  <c r="BS176" i="16" s="1"/>
  <c r="BU228" i="16"/>
  <c r="BV228" i="16"/>
  <c r="BQ228" i="16"/>
  <c r="BS228" i="16" s="1"/>
  <c r="BV304" i="16"/>
  <c r="BU304" i="16"/>
  <c r="BQ304" i="16"/>
  <c r="BS304" i="16" s="1"/>
  <c r="BU8" i="16"/>
  <c r="BV8" i="16"/>
  <c r="BQ8" i="16"/>
  <c r="BS8" i="16" s="1"/>
  <c r="BV136" i="16"/>
  <c r="BU136" i="16"/>
  <c r="BQ136" i="16"/>
  <c r="BS136" i="16" s="1"/>
  <c r="BU364" i="16"/>
  <c r="BV364" i="16"/>
  <c r="BQ364" i="16"/>
  <c r="BS364" i="16" s="1"/>
  <c r="BV608" i="16"/>
  <c r="BU608" i="16"/>
  <c r="BQ608" i="16"/>
  <c r="BS608" i="16" s="1"/>
  <c r="BV704" i="16"/>
  <c r="BU704" i="16"/>
  <c r="BQ704" i="16"/>
  <c r="BS704" i="16" s="1"/>
  <c r="BU720" i="16"/>
  <c r="BV720" i="16"/>
  <c r="BQ720" i="16"/>
  <c r="BS720" i="16" s="1"/>
  <c r="BU736" i="16"/>
  <c r="BV736" i="16"/>
  <c r="BQ736" i="16"/>
  <c r="BS736" i="16" s="1"/>
  <c r="BU752" i="16"/>
  <c r="BV752" i="16"/>
  <c r="BQ752" i="16"/>
  <c r="BS752" i="16" s="1"/>
  <c r="BU205" i="16"/>
  <c r="BV205" i="16"/>
  <c r="BQ205" i="16"/>
  <c r="BS205" i="16" s="1"/>
  <c r="BV237" i="16"/>
  <c r="BU237" i="16"/>
  <c r="BQ237" i="16"/>
  <c r="BS237" i="16" s="1"/>
  <c r="BV253" i="16"/>
  <c r="BU253" i="16"/>
  <c r="BQ253" i="16"/>
  <c r="BS253" i="16" s="1"/>
  <c r="BU269" i="16"/>
  <c r="BV269" i="16"/>
  <c r="BQ269" i="16"/>
  <c r="BS269" i="16" s="1"/>
  <c r="BU285" i="16"/>
  <c r="BV285" i="16"/>
  <c r="BQ285" i="16"/>
  <c r="BS285" i="16" s="1"/>
  <c r="BV301" i="16"/>
  <c r="BU301" i="16"/>
  <c r="BQ301" i="16"/>
  <c r="BS301" i="16" s="1"/>
  <c r="BU317" i="16"/>
  <c r="BV317" i="16"/>
  <c r="BQ317" i="16"/>
  <c r="BS317" i="16" s="1"/>
  <c r="BV333" i="16"/>
  <c r="BU333" i="16"/>
  <c r="BQ333" i="16"/>
  <c r="BS333" i="16" s="1"/>
  <c r="BU349" i="16"/>
  <c r="BV349" i="16"/>
  <c r="BQ349" i="16"/>
  <c r="BS349" i="16" s="1"/>
  <c r="BV365" i="16"/>
  <c r="BU365" i="16"/>
  <c r="BQ365" i="16"/>
  <c r="BS365" i="16" s="1"/>
  <c r="BU541" i="16"/>
  <c r="BV541" i="16"/>
  <c r="BQ541" i="16"/>
  <c r="BS541" i="16" s="1"/>
  <c r="BU557" i="16"/>
  <c r="BV557" i="16"/>
  <c r="BQ557" i="16"/>
  <c r="BS557" i="16" s="1"/>
  <c r="BU701" i="16"/>
  <c r="BV701" i="16"/>
  <c r="BQ701" i="16"/>
  <c r="BS701" i="16" s="1"/>
  <c r="BU252" i="16"/>
  <c r="BV252" i="16"/>
  <c r="BQ252" i="16"/>
  <c r="BS252" i="16" s="1"/>
  <c r="BU456" i="16"/>
  <c r="BV456" i="16"/>
  <c r="BQ456" i="16"/>
  <c r="BS456" i="16" s="1"/>
  <c r="BV504" i="16"/>
  <c r="BU504" i="16"/>
  <c r="BQ504" i="16"/>
  <c r="BS504" i="16" s="1"/>
  <c r="BU600" i="16"/>
  <c r="BV600" i="16"/>
  <c r="BQ600" i="16"/>
  <c r="BS600" i="16" s="1"/>
  <c r="BV644" i="16"/>
  <c r="BU644" i="16"/>
  <c r="BQ644" i="16"/>
  <c r="BS644" i="16" s="1"/>
  <c r="BU511" i="16"/>
  <c r="BV511" i="16"/>
  <c r="BQ511" i="16"/>
  <c r="BS511" i="16" s="1"/>
  <c r="BV607" i="16"/>
  <c r="BU607" i="16"/>
  <c r="BQ607" i="16"/>
  <c r="BS607" i="16" s="1"/>
  <c r="BU655" i="16"/>
  <c r="BV655" i="16"/>
  <c r="BQ655" i="16"/>
  <c r="BS655" i="16" s="1"/>
  <c r="BV703" i="16"/>
  <c r="BU703" i="16"/>
  <c r="BQ703" i="16"/>
  <c r="BS703" i="16" s="1"/>
  <c r="BU117" i="16"/>
  <c r="BV117" i="16"/>
  <c r="BQ117" i="16"/>
  <c r="BS117" i="16" s="1"/>
  <c r="BU149" i="16"/>
  <c r="BV149" i="16"/>
  <c r="BQ149" i="16"/>
  <c r="BS149" i="16" s="1"/>
  <c r="BU193" i="16"/>
  <c r="BV193" i="16"/>
  <c r="BQ193" i="16"/>
  <c r="BS193" i="16" s="1"/>
  <c r="BU106" i="16"/>
  <c r="BV106" i="16"/>
  <c r="BQ106" i="16"/>
  <c r="BS106" i="16" s="1"/>
  <c r="BV158" i="16"/>
  <c r="BU158" i="16"/>
  <c r="BQ158" i="16"/>
  <c r="BS158" i="16" s="1"/>
  <c r="BV190" i="16"/>
  <c r="BU190" i="16"/>
  <c r="BQ190" i="16"/>
  <c r="BS190" i="16" s="1"/>
  <c r="BV206" i="16"/>
  <c r="BU206" i="16"/>
  <c r="BQ206" i="16"/>
  <c r="BS206" i="16" s="1"/>
  <c r="BV222" i="16"/>
  <c r="BU222" i="16"/>
  <c r="BQ222" i="16"/>
  <c r="BS222" i="16" s="1"/>
  <c r="BU302" i="16"/>
  <c r="BV302" i="16"/>
  <c r="BQ302" i="16"/>
  <c r="BS302" i="16" s="1"/>
  <c r="BU334" i="16"/>
  <c r="BV334" i="16"/>
  <c r="BQ334" i="16"/>
  <c r="BS334" i="16" s="1"/>
  <c r="BU382" i="16"/>
  <c r="BV382" i="16"/>
  <c r="BQ382" i="16"/>
  <c r="BS382" i="16" s="1"/>
  <c r="BV398" i="16"/>
  <c r="BU398" i="16"/>
  <c r="BQ398" i="16"/>
  <c r="BS398" i="16" s="1"/>
  <c r="BU414" i="16"/>
  <c r="BV414" i="16"/>
  <c r="BQ414" i="16"/>
  <c r="BS414" i="16" s="1"/>
  <c r="BU430" i="16"/>
  <c r="BV430" i="16"/>
  <c r="BQ430" i="16"/>
  <c r="BS430" i="16" s="1"/>
  <c r="BU462" i="16"/>
  <c r="BV462" i="16"/>
  <c r="BQ462" i="16"/>
  <c r="BS462" i="16" s="1"/>
  <c r="BV478" i="16"/>
  <c r="BU478" i="16"/>
  <c r="BQ478" i="16"/>
  <c r="BS478" i="16" s="1"/>
  <c r="BU510" i="16"/>
  <c r="BV510" i="16"/>
  <c r="BQ510" i="16"/>
  <c r="BS510" i="16" s="1"/>
  <c r="BU526" i="16"/>
  <c r="BV526" i="16"/>
  <c r="BQ526" i="16"/>
  <c r="BS526" i="16" s="1"/>
  <c r="BV542" i="16"/>
  <c r="BU542" i="16"/>
  <c r="BQ542" i="16"/>
  <c r="BS542" i="16" s="1"/>
  <c r="BU558" i="16"/>
  <c r="BV558" i="16"/>
  <c r="BQ558" i="16"/>
  <c r="BS558" i="16" s="1"/>
  <c r="BV574" i="16"/>
  <c r="BU574" i="16"/>
  <c r="BQ574" i="16"/>
  <c r="BS574" i="16" s="1"/>
  <c r="BV590" i="16"/>
  <c r="BU590" i="16"/>
  <c r="BQ590" i="16"/>
  <c r="BS590" i="16" s="1"/>
  <c r="BV606" i="16"/>
  <c r="BU606" i="16"/>
  <c r="BQ606" i="16"/>
  <c r="BS606" i="16" s="1"/>
  <c r="BV622" i="16"/>
  <c r="BU622" i="16"/>
  <c r="BQ622" i="16"/>
  <c r="BS622" i="16" s="1"/>
  <c r="BV638" i="16"/>
  <c r="BU638" i="16"/>
  <c r="BQ638" i="16"/>
  <c r="BS638" i="16" s="1"/>
  <c r="BV654" i="16"/>
  <c r="BU654" i="16"/>
  <c r="BQ654" i="16"/>
  <c r="BS654" i="16" s="1"/>
  <c r="BV670" i="16"/>
  <c r="BU670" i="16"/>
  <c r="BQ670" i="16"/>
  <c r="BS670" i="16" s="1"/>
  <c r="BV686" i="16"/>
  <c r="BU686" i="16"/>
  <c r="BQ686" i="16"/>
  <c r="BS686" i="16" s="1"/>
  <c r="BV702" i="16"/>
  <c r="BU702" i="16"/>
  <c r="BQ702" i="16"/>
  <c r="BS702" i="16" s="1"/>
  <c r="BU718" i="16"/>
  <c r="BV718" i="16"/>
  <c r="BQ718" i="16"/>
  <c r="BS718" i="16" s="1"/>
  <c r="BU734" i="16"/>
  <c r="BV734" i="16"/>
  <c r="BQ734" i="16"/>
  <c r="BS734" i="16" s="1"/>
  <c r="BU750" i="16"/>
  <c r="BV750" i="16"/>
  <c r="BQ750" i="16"/>
  <c r="BS750" i="16" s="1"/>
  <c r="BV68" i="16"/>
  <c r="BU68" i="16"/>
  <c r="BQ68" i="16"/>
  <c r="BS68" i="16" s="1"/>
  <c r="BU112" i="16"/>
  <c r="BV112" i="16"/>
  <c r="BQ112" i="16"/>
  <c r="BS112" i="16" s="1"/>
  <c r="BV204" i="16"/>
  <c r="BU204" i="16"/>
  <c r="BQ204" i="16"/>
  <c r="BS204" i="16" s="1"/>
  <c r="BU244" i="16"/>
  <c r="BV244" i="16"/>
  <c r="BQ244" i="16"/>
  <c r="BS244" i="16" s="1"/>
  <c r="BV368" i="16"/>
  <c r="BU368" i="16"/>
  <c r="BQ368" i="16"/>
  <c r="BS368" i="16" s="1"/>
  <c r="BV408" i="16"/>
  <c r="BU408" i="16"/>
  <c r="BQ408" i="16"/>
  <c r="BS408" i="16" s="1"/>
  <c r="BU464" i="16"/>
  <c r="BV464" i="16"/>
  <c r="BQ464" i="16"/>
  <c r="BS464" i="16" s="1"/>
  <c r="BU552" i="16"/>
  <c r="BV552" i="16"/>
  <c r="BQ552" i="16"/>
  <c r="BS552" i="16" s="1"/>
  <c r="BV604" i="16"/>
  <c r="BU604" i="16"/>
  <c r="BQ604" i="16"/>
  <c r="BS604" i="16" s="1"/>
  <c r="BV652" i="16"/>
  <c r="BU652" i="16"/>
  <c r="BQ652" i="16"/>
  <c r="BS652" i="16" s="1"/>
  <c r="BV696" i="16"/>
  <c r="BU696" i="16"/>
  <c r="BQ696" i="16"/>
  <c r="BS696" i="16" s="1"/>
  <c r="BV65" i="16"/>
  <c r="BU65" i="16"/>
  <c r="BQ65" i="16"/>
  <c r="BS65" i="16" s="1"/>
  <c r="BU101" i="16"/>
  <c r="BV101" i="16"/>
  <c r="BQ101" i="16"/>
  <c r="BS101" i="16" s="1"/>
  <c r="BV145" i="16"/>
  <c r="BU145" i="16"/>
  <c r="BQ145" i="16"/>
  <c r="BS145" i="16" s="1"/>
  <c r="BV221" i="16"/>
  <c r="BU221" i="16"/>
  <c r="BQ221" i="16"/>
  <c r="BS221" i="16" s="1"/>
  <c r="BU31" i="16"/>
  <c r="BV31" i="16"/>
  <c r="BQ31" i="16"/>
  <c r="BS31" i="16" s="1"/>
  <c r="BV159" i="16"/>
  <c r="BU159" i="16"/>
  <c r="BQ159" i="16"/>
  <c r="BS159" i="16" s="1"/>
  <c r="BV231" i="16"/>
  <c r="BU231" i="16"/>
  <c r="BQ231" i="16"/>
  <c r="BS231" i="16" s="1"/>
  <c r="BU295" i="16"/>
  <c r="BV295" i="16"/>
  <c r="BQ295" i="16"/>
  <c r="BS295" i="16" s="1"/>
  <c r="BV367" i="16"/>
  <c r="BQ367" i="16"/>
  <c r="BS367" i="16" s="1"/>
  <c r="BU367" i="16"/>
  <c r="BV431" i="16"/>
  <c r="BU431" i="16"/>
  <c r="BQ431" i="16"/>
  <c r="BS431" i="16" s="1"/>
  <c r="BU479" i="16"/>
  <c r="BV479" i="16"/>
  <c r="BQ479" i="16"/>
  <c r="BS479" i="16" s="1"/>
  <c r="BV567" i="16"/>
  <c r="BU567" i="16"/>
  <c r="BQ567" i="16"/>
  <c r="BS567" i="16" s="1"/>
  <c r="BU623" i="16"/>
  <c r="BV623" i="16"/>
  <c r="BQ623" i="16"/>
  <c r="BS623" i="16" s="1"/>
  <c r="BU719" i="16"/>
  <c r="BV719" i="16"/>
  <c r="BQ719" i="16"/>
  <c r="BS719" i="16" s="1"/>
  <c r="BU732" i="16"/>
  <c r="BV732" i="16"/>
  <c r="BQ732" i="16"/>
  <c r="BS732" i="16" s="1"/>
  <c r="BV81" i="16"/>
  <c r="BU81" i="16"/>
  <c r="BQ81" i="16"/>
  <c r="BS81" i="16" s="1"/>
  <c r="BV36" i="16"/>
  <c r="BU36" i="16"/>
  <c r="BQ36" i="16"/>
  <c r="BS36" i="16" s="1"/>
  <c r="BU124" i="16"/>
  <c r="BV124" i="16"/>
  <c r="BQ124" i="16"/>
  <c r="BS124" i="16" s="1"/>
  <c r="BV164" i="16"/>
  <c r="BU164" i="16"/>
  <c r="BQ164" i="16"/>
  <c r="BS164" i="16" s="1"/>
  <c r="BU104" i="16"/>
  <c r="BV104" i="16"/>
  <c r="BQ104" i="16"/>
  <c r="BS104" i="16" s="1"/>
  <c r="BV352" i="16"/>
  <c r="BU352" i="16"/>
  <c r="BQ352" i="16"/>
  <c r="BS352" i="16" s="1"/>
  <c r="BU404" i="16"/>
  <c r="BV404" i="16"/>
  <c r="BQ404" i="16"/>
  <c r="BS404" i="16" s="1"/>
  <c r="BU500" i="16"/>
  <c r="BV500" i="16"/>
  <c r="BQ500" i="16"/>
  <c r="BS500" i="16" s="1"/>
  <c r="BU748" i="16"/>
  <c r="BV748" i="16"/>
  <c r="BQ748" i="16"/>
  <c r="BS748" i="16" s="1"/>
  <c r="BU489" i="16"/>
  <c r="BV489" i="16"/>
  <c r="BQ489" i="16"/>
  <c r="BS489" i="16" s="1"/>
  <c r="BU521" i="16"/>
  <c r="BV521" i="16"/>
  <c r="BQ521" i="16"/>
  <c r="BS521" i="16" s="1"/>
  <c r="BU553" i="16"/>
  <c r="BV553" i="16"/>
  <c r="BQ553" i="16"/>
  <c r="BS553" i="16" s="1"/>
  <c r="BU601" i="16"/>
  <c r="BV601" i="16"/>
  <c r="BQ601" i="16"/>
  <c r="BS601" i="16" s="1"/>
  <c r="BV633" i="16"/>
  <c r="BU633" i="16"/>
  <c r="BQ633" i="16"/>
  <c r="BS633" i="16" s="1"/>
  <c r="BV729" i="16"/>
  <c r="BU729" i="16"/>
  <c r="BQ729" i="16"/>
  <c r="BS729" i="16" s="1"/>
  <c r="BV745" i="16"/>
  <c r="BU745" i="16"/>
  <c r="BQ745" i="16"/>
  <c r="BS745" i="16" s="1"/>
  <c r="BU540" i="16"/>
  <c r="BV540" i="16"/>
  <c r="BQ540" i="16"/>
  <c r="BS540" i="16" s="1"/>
  <c r="BV34" i="16"/>
  <c r="BU34" i="16"/>
  <c r="BQ34" i="16"/>
  <c r="BS34" i="16" s="1"/>
  <c r="BV66" i="16"/>
  <c r="BU66" i="16"/>
  <c r="BQ66" i="16"/>
  <c r="BS66" i="16" s="1"/>
  <c r="BV98" i="16"/>
  <c r="BU98" i="16"/>
  <c r="BQ98" i="16"/>
  <c r="BS98" i="16" s="1"/>
  <c r="BV122" i="16"/>
  <c r="BU122" i="16"/>
  <c r="BQ122" i="16"/>
  <c r="BS122" i="16" s="1"/>
  <c r="BV138" i="16"/>
  <c r="BU138" i="16"/>
  <c r="BQ138" i="16"/>
  <c r="BS138" i="16" s="1"/>
  <c r="BV170" i="16"/>
  <c r="BU170" i="16"/>
  <c r="BQ170" i="16"/>
  <c r="BS170" i="16" s="1"/>
  <c r="BU186" i="16"/>
  <c r="BV186" i="16"/>
  <c r="BQ186" i="16"/>
  <c r="BS186" i="16" s="1"/>
  <c r="BV202" i="16"/>
  <c r="BU202" i="16"/>
  <c r="BQ202" i="16"/>
  <c r="BS202" i="16" s="1"/>
  <c r="BV218" i="16"/>
  <c r="BU218" i="16"/>
  <c r="BQ218" i="16"/>
  <c r="BS218" i="16" s="1"/>
  <c r="BU250" i="16"/>
  <c r="BV250" i="16"/>
  <c r="BQ250" i="16"/>
  <c r="BS250" i="16" s="1"/>
  <c r="BU298" i="16"/>
  <c r="BV298" i="16"/>
  <c r="BQ298" i="16"/>
  <c r="BS298" i="16" s="1"/>
  <c r="BU330" i="16"/>
  <c r="BV330" i="16"/>
  <c r="BQ330" i="16"/>
  <c r="BS330" i="16" s="1"/>
  <c r="BU394" i="16"/>
  <c r="BV394" i="16"/>
  <c r="BQ394" i="16"/>
  <c r="BS394" i="16" s="1"/>
  <c r="BU410" i="16"/>
  <c r="BV410" i="16"/>
  <c r="BQ410" i="16"/>
  <c r="BS410" i="16" s="1"/>
  <c r="BV426" i="16"/>
  <c r="BU426" i="16"/>
  <c r="BQ426" i="16"/>
  <c r="BS426" i="16" s="1"/>
  <c r="BV442" i="16"/>
  <c r="BU442" i="16"/>
  <c r="BQ442" i="16"/>
  <c r="BS442" i="16" s="1"/>
  <c r="BV458" i="16"/>
  <c r="BU458" i="16"/>
  <c r="BQ458" i="16"/>
  <c r="BS458" i="16" s="1"/>
  <c r="BU490" i="16"/>
  <c r="BV490" i="16"/>
  <c r="BQ490" i="16"/>
  <c r="BS490" i="16" s="1"/>
  <c r="BV506" i="16"/>
  <c r="BU506" i="16"/>
  <c r="BQ506" i="16"/>
  <c r="BS506" i="16" s="1"/>
  <c r="BV522" i="16"/>
  <c r="BU522" i="16"/>
  <c r="BQ522" i="16"/>
  <c r="BS522" i="16" s="1"/>
  <c r="BV554" i="16"/>
  <c r="BU554" i="16"/>
  <c r="BQ554" i="16"/>
  <c r="BS554" i="16" s="1"/>
  <c r="BV570" i="16"/>
  <c r="BU570" i="16"/>
  <c r="BQ570" i="16"/>
  <c r="BS570" i="16" s="1"/>
  <c r="BV586" i="16"/>
  <c r="BU586" i="16"/>
  <c r="BQ586" i="16"/>
  <c r="BS586" i="16" s="1"/>
  <c r="BV602" i="16"/>
  <c r="BU602" i="16"/>
  <c r="BQ602" i="16"/>
  <c r="BS602" i="16" s="1"/>
  <c r="BV618" i="16"/>
  <c r="BU618" i="16"/>
  <c r="BQ618" i="16"/>
  <c r="BS618" i="16" s="1"/>
  <c r="BV634" i="16"/>
  <c r="BU634" i="16"/>
  <c r="BQ634" i="16"/>
  <c r="BS634" i="16" s="1"/>
  <c r="BV650" i="16"/>
  <c r="BU650" i="16"/>
  <c r="BQ650" i="16"/>
  <c r="BS650" i="16" s="1"/>
  <c r="BV20" i="16"/>
  <c r="BU20" i="16"/>
  <c r="BQ20" i="16"/>
  <c r="BS20" i="16" s="1"/>
  <c r="BU56" i="16"/>
  <c r="BV56" i="16"/>
  <c r="BQ56" i="16"/>
  <c r="BS56" i="16" s="1"/>
  <c r="BV148" i="16"/>
  <c r="BU148" i="16"/>
  <c r="BQ148" i="16"/>
  <c r="BS148" i="16" s="1"/>
  <c r="BU188" i="16"/>
  <c r="BV188" i="16"/>
  <c r="BQ188" i="16"/>
  <c r="BS188" i="16" s="1"/>
  <c r="BV236" i="16"/>
  <c r="BU236" i="16"/>
  <c r="BQ236" i="16"/>
  <c r="BS236" i="16" s="1"/>
  <c r="BV356" i="16"/>
  <c r="BU356" i="16"/>
  <c r="BQ356" i="16"/>
  <c r="BS356" i="16" s="1"/>
  <c r="BV396" i="16"/>
  <c r="BU396" i="16"/>
  <c r="BQ396" i="16"/>
  <c r="BS396" i="16" s="1"/>
  <c r="BV129" i="16"/>
  <c r="BU129" i="16"/>
  <c r="BQ129" i="16"/>
  <c r="BS129" i="16" s="1"/>
  <c r="BU43" i="16"/>
  <c r="BV43" i="16"/>
  <c r="BQ43" i="16"/>
  <c r="BS43" i="16" s="1"/>
  <c r="BU59" i="16"/>
  <c r="BV59" i="16"/>
  <c r="BQ59" i="16"/>
  <c r="BS59" i="16" s="1"/>
  <c r="BV75" i="16"/>
  <c r="BU75" i="16"/>
  <c r="BQ75" i="16"/>
  <c r="BS75" i="16" s="1"/>
  <c r="BU91" i="16"/>
  <c r="BV91" i="16"/>
  <c r="BQ91" i="16"/>
  <c r="BS91" i="16" s="1"/>
  <c r="BV107" i="16"/>
  <c r="BU107" i="16"/>
  <c r="BQ107" i="16"/>
  <c r="BS107" i="16" s="1"/>
  <c r="BU123" i="16"/>
  <c r="BV123" i="16"/>
  <c r="BQ123" i="16"/>
  <c r="BS123" i="16" s="1"/>
  <c r="BV139" i="16"/>
  <c r="BU139" i="16"/>
  <c r="BQ139" i="16"/>
  <c r="BS139" i="16" s="1"/>
  <c r="BU155" i="16"/>
  <c r="BV155" i="16"/>
  <c r="BQ155" i="16"/>
  <c r="BS155" i="16" s="1"/>
  <c r="BV171" i="16"/>
  <c r="BU171" i="16"/>
  <c r="BQ171" i="16"/>
  <c r="BS171" i="16" s="1"/>
  <c r="BV187" i="16"/>
  <c r="BU187" i="16"/>
  <c r="BQ187" i="16"/>
  <c r="BS187" i="16" s="1"/>
  <c r="BV203" i="16"/>
  <c r="BU203" i="16"/>
  <c r="BQ203" i="16"/>
  <c r="BS203" i="16" s="1"/>
  <c r="BU219" i="16"/>
  <c r="BV219" i="16"/>
  <c r="BQ219" i="16"/>
  <c r="BS219" i="16" s="1"/>
  <c r="BV235" i="16"/>
  <c r="BU235" i="16"/>
  <c r="BQ235" i="16"/>
  <c r="BS235" i="16" s="1"/>
  <c r="BV251" i="16"/>
  <c r="BU251" i="16"/>
  <c r="BQ251" i="16"/>
  <c r="BS251" i="16" s="1"/>
  <c r="BU267" i="16"/>
  <c r="BV267" i="16"/>
  <c r="BQ267" i="16"/>
  <c r="BS267" i="16" s="1"/>
  <c r="BV283" i="16"/>
  <c r="BU283" i="16"/>
  <c r="BQ283" i="16"/>
  <c r="BS283" i="16" s="1"/>
  <c r="BV299" i="16"/>
  <c r="BU299" i="16"/>
  <c r="BQ299" i="16"/>
  <c r="BS299" i="16" s="1"/>
  <c r="BV315" i="16"/>
  <c r="BU315" i="16"/>
  <c r="BQ315" i="16"/>
  <c r="BS315" i="16" s="1"/>
  <c r="BV331" i="16"/>
  <c r="BU331" i="16"/>
  <c r="BQ331" i="16"/>
  <c r="BS331" i="16" s="1"/>
  <c r="BV347" i="16"/>
  <c r="BU347" i="16"/>
  <c r="BQ347" i="16"/>
  <c r="BS347" i="16" s="1"/>
  <c r="BV363" i="16"/>
  <c r="BU363" i="16"/>
  <c r="BQ363" i="16"/>
  <c r="BS363" i="16" s="1"/>
  <c r="BV379" i="16"/>
  <c r="BU379" i="16"/>
  <c r="BQ379" i="16"/>
  <c r="BS379" i="16" s="1"/>
  <c r="BV523" i="16"/>
  <c r="BU523" i="16"/>
  <c r="BQ523" i="16"/>
  <c r="BS523" i="16" s="1"/>
  <c r="BU539" i="16"/>
  <c r="BV539" i="16"/>
  <c r="BQ539" i="16"/>
  <c r="BS539" i="16" s="1"/>
  <c r="BU555" i="16"/>
  <c r="BV555" i="16"/>
  <c r="BQ555" i="16"/>
  <c r="BS555" i="16" s="1"/>
  <c r="BV571" i="16"/>
  <c r="BU571" i="16"/>
  <c r="BQ571" i="16"/>
  <c r="BS571" i="16" s="1"/>
  <c r="BU587" i="16"/>
  <c r="BV587" i="16"/>
  <c r="BQ587" i="16"/>
  <c r="BS587" i="16" s="1"/>
  <c r="BU603" i="16"/>
  <c r="BV603" i="16"/>
  <c r="BQ603" i="16"/>
  <c r="BS603" i="16" s="1"/>
  <c r="BU619" i="16"/>
  <c r="BV619" i="16"/>
  <c r="BQ619" i="16"/>
  <c r="BS619" i="16" s="1"/>
  <c r="BU635" i="16"/>
  <c r="BV635" i="16"/>
  <c r="BQ635" i="16"/>
  <c r="BS635" i="16" s="1"/>
  <c r="BU651" i="16"/>
  <c r="BV651" i="16"/>
  <c r="BQ651" i="16"/>
  <c r="BS651" i="16" s="1"/>
  <c r="BU667" i="16"/>
  <c r="BV667" i="16"/>
  <c r="BQ667" i="16"/>
  <c r="BS667" i="16" s="1"/>
  <c r="BU683" i="16"/>
  <c r="BV683" i="16"/>
  <c r="BQ683" i="16"/>
  <c r="BS683" i="16" s="1"/>
  <c r="BU699" i="16"/>
  <c r="BV699" i="16"/>
  <c r="BQ699" i="16"/>
  <c r="BS699" i="16" s="1"/>
  <c r="BV715" i="16"/>
  <c r="BU715" i="16"/>
  <c r="BQ715" i="16"/>
  <c r="BS715" i="16" s="1"/>
  <c r="BV731" i="16"/>
  <c r="BU731" i="16"/>
  <c r="BQ731" i="16"/>
  <c r="BS731" i="16" s="1"/>
  <c r="BU747" i="16"/>
  <c r="BV747" i="16"/>
  <c r="BQ747" i="16"/>
  <c r="BS747" i="16" s="1"/>
  <c r="BV63" i="16"/>
  <c r="BU63" i="16"/>
  <c r="BQ63" i="16"/>
  <c r="BS63" i="16" s="1"/>
  <c r="BV223" i="16"/>
  <c r="BU223" i="16"/>
  <c r="BQ223" i="16"/>
  <c r="BS223" i="16" s="1"/>
  <c r="BU263" i="16"/>
  <c r="BV263" i="16"/>
  <c r="BQ263" i="16"/>
  <c r="BS263" i="16" s="1"/>
  <c r="BU303" i="16"/>
  <c r="BQ303" i="16"/>
  <c r="BS303" i="16" s="1"/>
  <c r="BV303" i="16"/>
  <c r="BU343" i="16"/>
  <c r="BV343" i="16"/>
  <c r="BQ343" i="16"/>
  <c r="BS343" i="16" s="1"/>
  <c r="BV527" i="16"/>
  <c r="BU527" i="16"/>
  <c r="BQ527" i="16"/>
  <c r="BS527" i="16" s="1"/>
  <c r="BV615" i="16"/>
  <c r="BU615" i="16"/>
  <c r="BQ615" i="16"/>
  <c r="BS615" i="16" s="1"/>
  <c r="BV711" i="16"/>
  <c r="BU711" i="16"/>
  <c r="BQ711" i="16"/>
  <c r="BS711" i="16" s="1"/>
  <c r="BU759" i="16"/>
  <c r="BV759" i="16"/>
  <c r="BQ759" i="16"/>
  <c r="BS759" i="16" s="1"/>
  <c r="BU88" i="16"/>
  <c r="BV88" i="16"/>
  <c r="BQ88" i="16"/>
  <c r="BS88" i="16" s="1"/>
  <c r="BU128" i="16"/>
  <c r="BV128" i="16"/>
  <c r="BQ128" i="16"/>
  <c r="BS128" i="16" s="1"/>
  <c r="BV264" i="16"/>
  <c r="BU264" i="16"/>
  <c r="BQ264" i="16"/>
  <c r="BS264" i="16" s="1"/>
  <c r="BV240" i="16"/>
  <c r="BU240" i="16"/>
  <c r="BQ240" i="16"/>
  <c r="BS240" i="16" s="1"/>
  <c r="BU416" i="16"/>
  <c r="BV416" i="16"/>
  <c r="BQ416" i="16"/>
  <c r="BS416" i="16" s="1"/>
  <c r="BU460" i="16"/>
  <c r="BV460" i="16"/>
  <c r="BQ460" i="16"/>
  <c r="BS460" i="16" s="1"/>
  <c r="BV512" i="16"/>
  <c r="BU512" i="16"/>
  <c r="BQ512" i="16"/>
  <c r="BS512" i="16" s="1"/>
  <c r="BU560" i="16"/>
  <c r="BV560" i="16"/>
  <c r="BQ560" i="16"/>
  <c r="BS560" i="16" s="1"/>
  <c r="BU664" i="16"/>
  <c r="BV664" i="16"/>
  <c r="BQ664" i="16"/>
  <c r="BS664" i="16" s="1"/>
  <c r="BU109" i="16"/>
  <c r="BV109" i="16"/>
  <c r="BQ109" i="16"/>
  <c r="BS109" i="16" s="1"/>
  <c r="BQ381" i="16"/>
  <c r="BS381" i="16" s="1"/>
  <c r="BU381" i="16"/>
  <c r="BV381" i="16"/>
  <c r="BV397" i="16"/>
  <c r="BQ397" i="16"/>
  <c r="BS397" i="16" s="1"/>
  <c r="BU397" i="16"/>
  <c r="BV413" i="16"/>
  <c r="BU413" i="16"/>
  <c r="BQ413" i="16"/>
  <c r="BS413" i="16" s="1"/>
  <c r="BV429" i="16"/>
  <c r="BU429" i="16"/>
  <c r="BQ429" i="16"/>
  <c r="BS429" i="16" s="1"/>
  <c r="BV445" i="16"/>
  <c r="BQ445" i="16"/>
  <c r="BS445" i="16" s="1"/>
  <c r="BU445" i="16"/>
  <c r="BV461" i="16"/>
  <c r="BU461" i="16"/>
  <c r="BQ461" i="16"/>
  <c r="BS461" i="16" s="1"/>
  <c r="BU477" i="16"/>
  <c r="BV477" i="16"/>
  <c r="BQ477" i="16"/>
  <c r="BS477" i="16" s="1"/>
  <c r="BU493" i="16"/>
  <c r="BV493" i="16"/>
  <c r="BQ493" i="16"/>
  <c r="BS493" i="16" s="1"/>
  <c r="BU509" i="16"/>
  <c r="BV509" i="16"/>
  <c r="BQ509" i="16"/>
  <c r="BS509" i="16" s="1"/>
  <c r="BU525" i="16"/>
  <c r="BV525" i="16"/>
  <c r="BQ525" i="16"/>
  <c r="BS525" i="16" s="1"/>
  <c r="BV573" i="16"/>
  <c r="BU573" i="16"/>
  <c r="BQ573" i="16"/>
  <c r="BS573" i="16" s="1"/>
  <c r="BU589" i="16"/>
  <c r="BV589" i="16"/>
  <c r="BQ589" i="16"/>
  <c r="BS589" i="16" s="1"/>
  <c r="BU605" i="16"/>
  <c r="BV605" i="16"/>
  <c r="BQ605" i="16"/>
  <c r="BS605" i="16" s="1"/>
  <c r="BV621" i="16"/>
  <c r="BU621" i="16"/>
  <c r="BQ621" i="16"/>
  <c r="BS621" i="16" s="1"/>
  <c r="BV637" i="16"/>
  <c r="BU637" i="16"/>
  <c r="BQ637" i="16"/>
  <c r="BS637" i="16" s="1"/>
  <c r="BV653" i="16"/>
  <c r="BU653" i="16"/>
  <c r="BQ653" i="16"/>
  <c r="BS653" i="16" s="1"/>
  <c r="BV669" i="16"/>
  <c r="BU669" i="16"/>
  <c r="BQ669" i="16"/>
  <c r="BS669" i="16" s="1"/>
  <c r="BU685" i="16"/>
  <c r="BV685" i="16"/>
  <c r="BQ685" i="16"/>
  <c r="BS685" i="16" s="1"/>
  <c r="BU717" i="16"/>
  <c r="BV717" i="16"/>
  <c r="BQ717" i="16"/>
  <c r="BS717" i="16" s="1"/>
  <c r="BV733" i="16"/>
  <c r="BU733" i="16"/>
  <c r="BQ733" i="16"/>
  <c r="BS733" i="16" s="1"/>
  <c r="BV749" i="16"/>
  <c r="BU749" i="16"/>
  <c r="BQ749" i="16"/>
  <c r="BS749" i="16" s="1"/>
  <c r="BV12" i="16"/>
  <c r="BU12" i="16"/>
  <c r="BQ12" i="16"/>
  <c r="BS12" i="16" s="1"/>
  <c r="BV140" i="16"/>
  <c r="BU140" i="16"/>
  <c r="BQ140" i="16"/>
  <c r="BS140" i="16" s="1"/>
  <c r="BU360" i="16"/>
  <c r="BV360" i="16"/>
  <c r="BQ360" i="16"/>
  <c r="BS360" i="16" s="1"/>
  <c r="BU412" i="16"/>
  <c r="BV412" i="16"/>
  <c r="BQ412" i="16"/>
  <c r="BS412" i="16" s="1"/>
  <c r="BV556" i="16"/>
  <c r="BU556" i="16"/>
  <c r="BQ556" i="16"/>
  <c r="BS556" i="16" s="1"/>
  <c r="BV700" i="16"/>
  <c r="BU700" i="16"/>
  <c r="BQ700" i="16"/>
  <c r="BS700" i="16" s="1"/>
  <c r="BU79" i="16"/>
  <c r="BV79" i="16"/>
  <c r="BQ79" i="16"/>
  <c r="BS79" i="16" s="1"/>
  <c r="BV239" i="16"/>
  <c r="BU239" i="16"/>
  <c r="BQ239" i="16"/>
  <c r="BS239" i="16" s="1"/>
  <c r="BU287" i="16"/>
  <c r="BV287" i="16"/>
  <c r="BQ287" i="16"/>
  <c r="BS287" i="16" s="1"/>
  <c r="BU327" i="16"/>
  <c r="BV327" i="16"/>
  <c r="BQ327" i="16"/>
  <c r="BS327" i="16" s="1"/>
  <c r="BU375" i="16"/>
  <c r="BV375" i="16"/>
  <c r="BQ375" i="16"/>
  <c r="BS375" i="16" s="1"/>
  <c r="BV423" i="16"/>
  <c r="BU423" i="16"/>
  <c r="BQ423" i="16"/>
  <c r="BS423" i="16" s="1"/>
  <c r="BU471" i="16"/>
  <c r="BV471" i="16"/>
  <c r="BQ471" i="16"/>
  <c r="BS471" i="16" s="1"/>
  <c r="BU559" i="16"/>
  <c r="BV559" i="16"/>
  <c r="BQ559" i="16"/>
  <c r="BS559" i="16" s="1"/>
  <c r="BU751" i="16"/>
  <c r="BV751" i="16"/>
  <c r="BQ751" i="16"/>
  <c r="BS751" i="16" s="1"/>
  <c r="BV41" i="16"/>
  <c r="BU41" i="16"/>
  <c r="BQ41" i="16"/>
  <c r="BS41" i="16" s="1"/>
  <c r="BV77" i="16"/>
  <c r="BU77" i="16"/>
  <c r="BQ77" i="16"/>
  <c r="BS77" i="16" s="1"/>
  <c r="BV10" i="16"/>
  <c r="BU10" i="16"/>
  <c r="BQ10" i="16"/>
  <c r="BS10" i="16" s="1"/>
  <c r="BV42" i="16"/>
  <c r="BU42" i="16"/>
  <c r="BQ42" i="16"/>
  <c r="BS42" i="16" s="1"/>
  <c r="BU74" i="16"/>
  <c r="BV74" i="16"/>
  <c r="BQ74" i="16"/>
  <c r="BS74" i="16" s="1"/>
  <c r="BV126" i="16"/>
  <c r="BU126" i="16"/>
  <c r="BQ126" i="16"/>
  <c r="BS126" i="16" s="1"/>
  <c r="BU142" i="16"/>
  <c r="BV142" i="16"/>
  <c r="BQ142" i="16"/>
  <c r="BS142" i="16" s="1"/>
  <c r="BU174" i="16"/>
  <c r="BV174" i="16"/>
  <c r="BQ174" i="16"/>
  <c r="BS174" i="16" s="1"/>
  <c r="BV238" i="16"/>
  <c r="BU238" i="16"/>
  <c r="BQ238" i="16"/>
  <c r="BS238" i="16" s="1"/>
  <c r="BU254" i="16"/>
  <c r="BV254" i="16"/>
  <c r="BQ254" i="16"/>
  <c r="BS254" i="16" s="1"/>
  <c r="BV270" i="16"/>
  <c r="BU270" i="16"/>
  <c r="BQ270" i="16"/>
  <c r="BS270" i="16" s="1"/>
  <c r="BV286" i="16"/>
  <c r="BU286" i="16"/>
  <c r="BQ286" i="16"/>
  <c r="BS286" i="16" s="1"/>
  <c r="BU318" i="16"/>
  <c r="BV318" i="16"/>
  <c r="BQ318" i="16"/>
  <c r="BS318" i="16" s="1"/>
  <c r="BU350" i="16"/>
  <c r="BV350" i="16"/>
  <c r="BQ350" i="16"/>
  <c r="BS350" i="16" s="1"/>
  <c r="BU366" i="16"/>
  <c r="BV366" i="16"/>
  <c r="BQ366" i="16"/>
  <c r="BS366" i="16" s="1"/>
  <c r="BU446" i="16"/>
  <c r="BV446" i="16"/>
  <c r="BQ446" i="16"/>
  <c r="BS446" i="16" s="1"/>
  <c r="BV494" i="16"/>
  <c r="BU494" i="16"/>
  <c r="BQ494" i="16"/>
  <c r="BS494" i="16" s="1"/>
  <c r="BU28" i="16"/>
  <c r="BV28" i="16"/>
  <c r="BQ28" i="16"/>
  <c r="BS28" i="16" s="1"/>
  <c r="BU156" i="16"/>
  <c r="BV156" i="16"/>
  <c r="BQ156" i="16"/>
  <c r="BS156" i="16" s="1"/>
  <c r="BU288" i="16"/>
  <c r="BV288" i="16"/>
  <c r="BQ288" i="16"/>
  <c r="BS288" i="16" s="1"/>
  <c r="BV328" i="16"/>
  <c r="BU328" i="16"/>
  <c r="BQ328" i="16"/>
  <c r="BS328" i="16" s="1"/>
  <c r="BV508" i="16"/>
  <c r="BU508" i="16"/>
  <c r="BQ508" i="16"/>
  <c r="BS508" i="16" s="1"/>
  <c r="BV29" i="16"/>
  <c r="BU29" i="16"/>
  <c r="BQ29" i="16"/>
  <c r="BS29" i="16" s="1"/>
  <c r="BV177" i="16"/>
  <c r="BU177" i="16"/>
  <c r="BQ177" i="16"/>
  <c r="BS177" i="16" s="1"/>
  <c r="BV30" i="16"/>
  <c r="BU30" i="16"/>
  <c r="BQ30" i="16"/>
  <c r="BS30" i="16" s="1"/>
  <c r="BV62" i="16"/>
  <c r="BU62" i="16"/>
  <c r="BQ62" i="16"/>
  <c r="BS62" i="16" s="1"/>
  <c r="BV94" i="16"/>
  <c r="BU94" i="16"/>
  <c r="BQ94" i="16"/>
  <c r="BS94" i="16" s="1"/>
  <c r="BU15" i="16"/>
  <c r="BV15" i="16"/>
  <c r="BQ15" i="16"/>
  <c r="BS15" i="16" s="1"/>
  <c r="BU47" i="16"/>
  <c r="BV47" i="16"/>
  <c r="BQ47" i="16"/>
  <c r="BS47" i="16" s="1"/>
  <c r="BU71" i="16"/>
  <c r="BV71" i="16"/>
  <c r="BQ71" i="16"/>
  <c r="BS71" i="16" s="1"/>
  <c r="BV95" i="16"/>
  <c r="BU95" i="16"/>
  <c r="BQ95" i="16"/>
  <c r="BS95" i="16" s="1"/>
  <c r="BU111" i="16"/>
  <c r="BV111" i="16"/>
  <c r="BQ111" i="16"/>
  <c r="BS111" i="16" s="1"/>
  <c r="BV127" i="16"/>
  <c r="BU127" i="16"/>
  <c r="BQ127" i="16"/>
  <c r="BS127" i="16" s="1"/>
  <c r="BU143" i="16"/>
  <c r="BV143" i="16"/>
  <c r="BQ143" i="16"/>
  <c r="BS143" i="16" s="1"/>
  <c r="BU175" i="16"/>
  <c r="BV175" i="16"/>
  <c r="BQ175" i="16"/>
  <c r="BS175" i="16" s="1"/>
  <c r="BV199" i="16"/>
  <c r="BU199" i="16"/>
  <c r="BQ199" i="16"/>
  <c r="BS199" i="16" s="1"/>
  <c r="BU519" i="16"/>
  <c r="BV519" i="16"/>
  <c r="BQ519" i="16"/>
  <c r="BS519" i="16" s="1"/>
  <c r="BV671" i="16"/>
  <c r="BU671" i="16"/>
  <c r="BQ671" i="16"/>
  <c r="BS671" i="16" s="1"/>
  <c r="BU80" i="16"/>
  <c r="BV80" i="16"/>
  <c r="BQ80" i="16"/>
  <c r="BS80" i="16" s="1"/>
  <c r="BU212" i="16"/>
  <c r="BV212" i="16"/>
  <c r="BQ212" i="16"/>
  <c r="BS212" i="16" s="1"/>
  <c r="BU300" i="16"/>
  <c r="BV300" i="16"/>
  <c r="BQ300" i="16"/>
  <c r="BS300" i="16" s="1"/>
  <c r="BU444" i="16"/>
  <c r="BV444" i="16"/>
  <c r="BQ444" i="16"/>
  <c r="BS444" i="16" s="1"/>
  <c r="BV548" i="16"/>
  <c r="BU548" i="16"/>
  <c r="BQ548" i="16"/>
  <c r="BS548" i="16" s="1"/>
  <c r="BU648" i="16"/>
  <c r="BV648" i="16"/>
  <c r="BQ648" i="16"/>
  <c r="BS648" i="16" s="1"/>
  <c r="BU716" i="16"/>
  <c r="BV716" i="16"/>
  <c r="BQ716" i="16"/>
  <c r="BS716" i="16" s="1"/>
  <c r="BV189" i="16"/>
  <c r="BU189" i="16"/>
  <c r="BQ189" i="16"/>
  <c r="BS189" i="16" s="1"/>
  <c r="BU344" i="16"/>
  <c r="BV344" i="16"/>
  <c r="BQ344" i="16"/>
  <c r="BS344" i="16" s="1"/>
  <c r="BU216" i="16"/>
  <c r="BV216" i="16"/>
  <c r="BQ216" i="16"/>
  <c r="BS216" i="16" s="1"/>
  <c r="BV692" i="16"/>
  <c r="BU692" i="16"/>
  <c r="BQ692" i="16"/>
  <c r="BS692" i="16" s="1"/>
  <c r="BU233" i="16"/>
  <c r="BV233" i="16"/>
  <c r="BQ233" i="16"/>
  <c r="BS233" i="16" s="1"/>
  <c r="BV473" i="16"/>
  <c r="BU473" i="16"/>
  <c r="BQ473" i="16"/>
  <c r="BS473" i="16" s="1"/>
  <c r="BU505" i="16"/>
  <c r="BV505" i="16"/>
  <c r="BQ505" i="16"/>
  <c r="BS505" i="16" s="1"/>
  <c r="BU537" i="16"/>
  <c r="BV537" i="16"/>
  <c r="BQ537" i="16"/>
  <c r="BS537" i="16" s="1"/>
  <c r="BV569" i="16"/>
  <c r="BU569" i="16"/>
  <c r="BQ569" i="16"/>
  <c r="BS569" i="16" s="1"/>
  <c r="BU585" i="16"/>
  <c r="BV585" i="16"/>
  <c r="BQ585" i="16"/>
  <c r="BS585" i="16" s="1"/>
  <c r="BU617" i="16"/>
  <c r="BV617" i="16"/>
  <c r="BQ617" i="16"/>
  <c r="BS617" i="16" s="1"/>
  <c r="BV649" i="16"/>
  <c r="BU649" i="16"/>
  <c r="BQ649" i="16"/>
  <c r="BS649" i="16" s="1"/>
  <c r="BV665" i="16"/>
  <c r="BU665" i="16"/>
  <c r="BQ665" i="16"/>
  <c r="BS665" i="16" s="1"/>
  <c r="BV681" i="16"/>
  <c r="BU681" i="16"/>
  <c r="BQ681" i="16"/>
  <c r="BS681" i="16" s="1"/>
  <c r="BU713" i="16"/>
  <c r="BV713" i="16"/>
  <c r="BQ713" i="16"/>
  <c r="BS713" i="16" s="1"/>
  <c r="BV232" i="16"/>
  <c r="BU232" i="16"/>
  <c r="BQ232" i="16"/>
  <c r="BS232" i="16" s="1"/>
  <c r="BU40" i="16"/>
  <c r="BV40" i="16"/>
  <c r="BQ40" i="16"/>
  <c r="BS40" i="16" s="1"/>
  <c r="BV424" i="16"/>
  <c r="BU424" i="16"/>
  <c r="BQ424" i="16"/>
  <c r="BS424" i="16" s="1"/>
  <c r="BV524" i="16"/>
  <c r="BU524" i="16"/>
  <c r="BQ524" i="16"/>
  <c r="BS524" i="16" s="1"/>
  <c r="BV572" i="16"/>
  <c r="BU572" i="16"/>
  <c r="BQ572" i="16"/>
  <c r="BS572" i="16" s="1"/>
  <c r="BV620" i="16"/>
  <c r="BU620" i="16"/>
  <c r="BQ620" i="16"/>
  <c r="BS620" i="16" s="1"/>
  <c r="BU724" i="16"/>
  <c r="BV724" i="16"/>
  <c r="BQ724" i="16"/>
  <c r="BS724" i="16" s="1"/>
  <c r="BU740" i="16"/>
  <c r="BV740" i="16"/>
  <c r="BQ740" i="16"/>
  <c r="BS740" i="16" s="1"/>
  <c r="BV25" i="16"/>
  <c r="BU25" i="16"/>
  <c r="BQ25" i="16"/>
  <c r="BS25" i="16" s="1"/>
  <c r="BV137" i="16"/>
  <c r="BU137" i="16"/>
  <c r="BQ137" i="16"/>
  <c r="BS137" i="16" s="1"/>
  <c r="BU217" i="16"/>
  <c r="BV217" i="16"/>
  <c r="BQ217" i="16"/>
  <c r="BS217" i="16" s="1"/>
  <c r="BU241" i="16"/>
  <c r="BV241" i="16"/>
  <c r="BQ241" i="16"/>
  <c r="BS241" i="16" s="1"/>
  <c r="BV257" i="16"/>
  <c r="BU257" i="16"/>
  <c r="BQ257" i="16"/>
  <c r="BS257" i="16" s="1"/>
  <c r="BU273" i="16"/>
  <c r="BV273" i="16"/>
  <c r="BQ273" i="16"/>
  <c r="BS273" i="16" s="1"/>
  <c r="BU289" i="16"/>
  <c r="BV289" i="16"/>
  <c r="BQ289" i="16"/>
  <c r="BS289" i="16" s="1"/>
  <c r="BV305" i="16"/>
  <c r="BU305" i="16"/>
  <c r="BQ305" i="16"/>
  <c r="BS305" i="16" s="1"/>
  <c r="BU321" i="16"/>
  <c r="BV321" i="16"/>
  <c r="BQ321" i="16"/>
  <c r="BS321" i="16" s="1"/>
  <c r="BV337" i="16"/>
  <c r="BU337" i="16"/>
  <c r="BQ337" i="16"/>
  <c r="BS337" i="16" s="1"/>
  <c r="BU353" i="16"/>
  <c r="BV353" i="16"/>
  <c r="BQ353" i="16"/>
  <c r="BS353" i="16" s="1"/>
  <c r="BV369" i="16"/>
  <c r="BU369" i="16"/>
  <c r="BQ369" i="16"/>
  <c r="BS369" i="16" s="1"/>
  <c r="BU385" i="16"/>
  <c r="BV385" i="16"/>
  <c r="BQ385" i="16"/>
  <c r="BS385" i="16" s="1"/>
  <c r="BU401" i="16"/>
  <c r="BV401" i="16"/>
  <c r="BQ401" i="16"/>
  <c r="BS401" i="16" s="1"/>
  <c r="BU417" i="16"/>
  <c r="BV417" i="16"/>
  <c r="BQ417" i="16"/>
  <c r="BS417" i="16" s="1"/>
  <c r="BU433" i="16"/>
  <c r="BV433" i="16"/>
  <c r="BQ433" i="16"/>
  <c r="BS433" i="16" s="1"/>
  <c r="BU449" i="16"/>
  <c r="BV449" i="16"/>
  <c r="BQ449" i="16"/>
  <c r="BS449" i="16" s="1"/>
  <c r="BV465" i="16"/>
  <c r="BU465" i="16"/>
  <c r="BQ465" i="16"/>
  <c r="BS465" i="16" s="1"/>
  <c r="BV481" i="16"/>
  <c r="BU481" i="16"/>
  <c r="BQ481" i="16"/>
  <c r="BS481" i="16" s="1"/>
  <c r="BV497" i="16"/>
  <c r="BU497" i="16"/>
  <c r="BQ497" i="16"/>
  <c r="BS497" i="16" s="1"/>
  <c r="BV561" i="16"/>
  <c r="BU561" i="16"/>
  <c r="BQ561" i="16"/>
  <c r="BS561" i="16" s="1"/>
  <c r="BU625" i="16"/>
  <c r="BV625" i="16"/>
  <c r="BQ625" i="16"/>
  <c r="BS625" i="16" s="1"/>
  <c r="BU641" i="16"/>
  <c r="BV641" i="16"/>
  <c r="BQ641" i="16"/>
  <c r="BS641" i="16" s="1"/>
  <c r="BU657" i="16"/>
  <c r="BV657" i="16"/>
  <c r="BQ657" i="16"/>
  <c r="BS657" i="16" s="1"/>
  <c r="BU673" i="16"/>
  <c r="BV673" i="16"/>
  <c r="BQ673" i="16"/>
  <c r="BS673" i="16" s="1"/>
  <c r="BV737" i="16"/>
  <c r="BU737" i="16"/>
  <c r="BQ737" i="16"/>
  <c r="BS737" i="16" s="1"/>
  <c r="BV172" i="16"/>
  <c r="BU172" i="16"/>
  <c r="BQ172" i="16"/>
  <c r="BS172" i="16" s="1"/>
  <c r="BU284" i="16"/>
  <c r="BV284" i="16"/>
  <c r="BQ284" i="16"/>
  <c r="BS284" i="16" s="1"/>
  <c r="BU372" i="16"/>
  <c r="BV372" i="16"/>
  <c r="BQ372" i="16"/>
  <c r="BS372" i="16" s="1"/>
  <c r="BV468" i="16"/>
  <c r="BU468" i="16"/>
  <c r="BQ468" i="16"/>
  <c r="BS468" i="16" s="1"/>
  <c r="BV516" i="16"/>
  <c r="BU516" i="16"/>
  <c r="BQ516" i="16"/>
  <c r="BS516" i="16" s="1"/>
  <c r="BU568" i="16"/>
  <c r="BV568" i="16"/>
  <c r="BQ568" i="16"/>
  <c r="BS568" i="16" s="1"/>
  <c r="BV612" i="16"/>
  <c r="BU612" i="16"/>
  <c r="BQ612" i="16"/>
  <c r="BS612" i="16" s="1"/>
  <c r="BV656" i="16"/>
  <c r="BU656" i="16"/>
  <c r="BQ656" i="16"/>
  <c r="BS656" i="16" s="1"/>
  <c r="BU756" i="16"/>
  <c r="BV756" i="16"/>
  <c r="BQ756" i="16"/>
  <c r="BS756" i="16" s="1"/>
  <c r="BU13" i="16"/>
  <c r="BV13" i="16"/>
  <c r="BQ13" i="16"/>
  <c r="BS13" i="16" s="1"/>
  <c r="BV49" i="16"/>
  <c r="BU49" i="16"/>
  <c r="BQ49" i="16"/>
  <c r="BS49" i="16" s="1"/>
  <c r="BU157" i="16"/>
  <c r="BV157" i="16"/>
  <c r="BQ157" i="16"/>
  <c r="BS157" i="16" s="1"/>
  <c r="BV50" i="16"/>
  <c r="BU50" i="16"/>
  <c r="BQ50" i="16"/>
  <c r="BS50" i="16" s="1"/>
  <c r="BV130" i="16"/>
  <c r="BU130" i="16"/>
  <c r="BQ130" i="16"/>
  <c r="BS130" i="16" s="1"/>
  <c r="BV178" i="16"/>
  <c r="BU178" i="16"/>
  <c r="BQ178" i="16"/>
  <c r="BS178" i="16" s="1"/>
  <c r="BU306" i="16"/>
  <c r="BV306" i="16"/>
  <c r="BQ306" i="16"/>
  <c r="BS306" i="16" s="1"/>
  <c r="BV322" i="16"/>
  <c r="BU322" i="16"/>
  <c r="BQ322" i="16"/>
  <c r="BS322" i="16" s="1"/>
  <c r="BV338" i="16"/>
  <c r="BU338" i="16"/>
  <c r="BQ338" i="16"/>
  <c r="BS338" i="16" s="1"/>
  <c r="BU370" i="16"/>
  <c r="BV370" i="16"/>
  <c r="BQ370" i="16"/>
  <c r="BS370" i="16" s="1"/>
  <c r="BV482" i="16"/>
  <c r="BU482" i="16"/>
  <c r="BQ482" i="16"/>
  <c r="BS482" i="16" s="1"/>
  <c r="BU514" i="16"/>
  <c r="BV514" i="16"/>
  <c r="BQ514" i="16"/>
  <c r="BS514" i="16" s="1"/>
  <c r="BU530" i="16"/>
  <c r="BV530" i="16"/>
  <c r="BQ530" i="16"/>
  <c r="BS530" i="16" s="1"/>
  <c r="BV658" i="16"/>
  <c r="BU658" i="16"/>
  <c r="BQ658" i="16"/>
  <c r="BS658" i="16" s="1"/>
  <c r="BV674" i="16"/>
  <c r="BU674" i="16"/>
  <c r="BQ674" i="16"/>
  <c r="BS674" i="16" s="1"/>
  <c r="BV690" i="16"/>
  <c r="BU690" i="16"/>
  <c r="BQ690" i="16"/>
  <c r="BS690" i="16" s="1"/>
  <c r="BV32" i="16"/>
  <c r="BU32" i="16"/>
  <c r="BQ32" i="16"/>
  <c r="BS32" i="16" s="1"/>
  <c r="BV84" i="16"/>
  <c r="BU84" i="16"/>
  <c r="BQ84" i="16"/>
  <c r="BS84" i="16" s="1"/>
  <c r="BV120" i="16"/>
  <c r="BU120" i="16"/>
  <c r="BQ120" i="16"/>
  <c r="BS120" i="16" s="1"/>
  <c r="BV160" i="16"/>
  <c r="BU160" i="16"/>
  <c r="BQ160" i="16"/>
  <c r="BS160" i="16" s="1"/>
  <c r="BV476" i="16"/>
  <c r="BU476" i="16"/>
  <c r="BQ476" i="16"/>
  <c r="BS476" i="16" s="1"/>
  <c r="BV520" i="16"/>
  <c r="BU520" i="16"/>
  <c r="BQ520" i="16"/>
  <c r="BS520" i="16" s="1"/>
  <c r="BU616" i="16"/>
  <c r="BV616" i="16"/>
  <c r="BQ616" i="16"/>
  <c r="BS616" i="16" s="1"/>
  <c r="BV660" i="16"/>
  <c r="BU660" i="16"/>
  <c r="BQ660" i="16"/>
  <c r="BS660" i="16" s="1"/>
  <c r="BU760" i="16"/>
  <c r="BV760" i="16"/>
  <c r="BQ760" i="16"/>
  <c r="BS760" i="16" s="1"/>
  <c r="BV37" i="16"/>
  <c r="BU37" i="16"/>
  <c r="BQ37" i="16"/>
  <c r="BS37" i="16" s="1"/>
  <c r="BV73" i="16"/>
  <c r="BU73" i="16"/>
  <c r="BQ73" i="16"/>
  <c r="BS73" i="16" s="1"/>
  <c r="BU113" i="16"/>
  <c r="BV113" i="16"/>
  <c r="BQ113" i="16"/>
  <c r="BS113" i="16" s="1"/>
  <c r="BV153" i="16"/>
  <c r="BU153" i="16"/>
  <c r="BQ153" i="16"/>
  <c r="BS153" i="16" s="1"/>
  <c r="BU185" i="16"/>
  <c r="BV185" i="16"/>
  <c r="BQ185" i="16"/>
  <c r="BS185" i="16" s="1"/>
  <c r="BV38" i="16"/>
  <c r="BU38" i="16"/>
  <c r="BQ38" i="16"/>
  <c r="BS38" i="16" s="1"/>
  <c r="BV19" i="16"/>
  <c r="BU19" i="16"/>
  <c r="BQ19" i="16"/>
  <c r="BS19" i="16" s="1"/>
  <c r="BU35" i="16"/>
  <c r="BV35" i="16"/>
  <c r="BQ35" i="16"/>
  <c r="BS35" i="16" s="1"/>
  <c r="BU51" i="16"/>
  <c r="BV51" i="16"/>
  <c r="BQ51" i="16"/>
  <c r="BS51" i="16" s="1"/>
  <c r="BU67" i="16"/>
  <c r="BV67" i="16"/>
  <c r="BQ67" i="16"/>
  <c r="BS67" i="16" s="1"/>
  <c r="BU99" i="16"/>
  <c r="BV99" i="16"/>
  <c r="BQ99" i="16"/>
  <c r="BS99" i="16" s="1"/>
  <c r="BV147" i="16"/>
  <c r="BU147" i="16"/>
  <c r="BQ147" i="16"/>
  <c r="BS147" i="16" s="1"/>
  <c r="BV163" i="16"/>
  <c r="BU163" i="16"/>
  <c r="BQ163" i="16"/>
  <c r="BS163" i="16" s="1"/>
  <c r="BV195" i="16"/>
  <c r="BU195" i="16"/>
  <c r="BQ195" i="16"/>
  <c r="BS195" i="16" s="1"/>
  <c r="BV291" i="16"/>
  <c r="BU291" i="16"/>
  <c r="BQ291" i="16"/>
  <c r="BS291" i="16" s="1"/>
  <c r="BV307" i="16"/>
  <c r="BU307" i="16"/>
  <c r="BQ307" i="16"/>
  <c r="BS307" i="16" s="1"/>
  <c r="BV323" i="16"/>
  <c r="BU323" i="16"/>
  <c r="BQ323" i="16"/>
  <c r="BS323" i="16" s="1"/>
  <c r="BV355" i="16"/>
  <c r="BU355" i="16"/>
  <c r="BQ355" i="16"/>
  <c r="BS355" i="16" s="1"/>
  <c r="BV531" i="16"/>
  <c r="BU531" i="16"/>
  <c r="BQ531" i="16"/>
  <c r="BS531" i="16" s="1"/>
  <c r="BU547" i="16"/>
  <c r="BV547" i="16"/>
  <c r="BQ547" i="16"/>
  <c r="BS547" i="16" s="1"/>
  <c r="BV563" i="16"/>
  <c r="BQ563" i="16"/>
  <c r="BS563" i="16" s="1"/>
  <c r="BU563" i="16"/>
  <c r="BU611" i="16"/>
  <c r="BV611" i="16"/>
  <c r="BQ611" i="16"/>
  <c r="BS611" i="16" s="1"/>
  <c r="BU739" i="16"/>
  <c r="BV739" i="16"/>
  <c r="BQ739" i="16"/>
  <c r="BS739" i="16" s="1"/>
  <c r="BU319" i="16"/>
  <c r="BV319" i="16"/>
  <c r="BQ319" i="16"/>
  <c r="BS319" i="16" s="1"/>
  <c r="BU359" i="16"/>
  <c r="BV359" i="16"/>
  <c r="BQ359" i="16"/>
  <c r="BS359" i="16" s="1"/>
  <c r="BU495" i="16"/>
  <c r="BV495" i="16"/>
  <c r="BQ495" i="16"/>
  <c r="BS495" i="16" s="1"/>
  <c r="BV551" i="16"/>
  <c r="BU551" i="16"/>
  <c r="BQ551" i="16"/>
  <c r="BS551" i="16" s="1"/>
  <c r="BV599" i="16"/>
  <c r="BU599" i="16"/>
  <c r="BQ599" i="16"/>
  <c r="BS599" i="16" s="1"/>
  <c r="BU735" i="16"/>
  <c r="BV735" i="16"/>
  <c r="BQ735" i="16"/>
  <c r="BS735" i="16" s="1"/>
  <c r="BV200" i="16"/>
  <c r="BU200" i="16"/>
  <c r="BQ200" i="16"/>
  <c r="BS200" i="16" s="1"/>
  <c r="BV248" i="16"/>
  <c r="BU248" i="16"/>
  <c r="BQ248" i="16"/>
  <c r="BS248" i="16" s="1"/>
  <c r="BU332" i="16"/>
  <c r="BV332" i="16"/>
  <c r="BQ332" i="16"/>
  <c r="BS332" i="16" s="1"/>
  <c r="BV72" i="16"/>
  <c r="BU72" i="16"/>
  <c r="BQ72" i="16"/>
  <c r="BS72" i="16" s="1"/>
  <c r="BV192" i="16"/>
  <c r="BU192" i="16"/>
  <c r="BQ192" i="16"/>
  <c r="BS192" i="16" s="1"/>
  <c r="BU432" i="16"/>
  <c r="BV432" i="16"/>
  <c r="BQ432" i="16"/>
  <c r="BS432" i="16" s="1"/>
  <c r="BU488" i="16"/>
  <c r="BV488" i="16"/>
  <c r="BQ488" i="16"/>
  <c r="BS488" i="16" s="1"/>
  <c r="BV536" i="16"/>
  <c r="BU536" i="16"/>
  <c r="BQ536" i="16"/>
  <c r="BS536" i="16" s="1"/>
  <c r="BU584" i="16"/>
  <c r="BV584" i="16"/>
  <c r="BQ584" i="16"/>
  <c r="BS584" i="16" s="1"/>
  <c r="BU632" i="16"/>
  <c r="BV632" i="16"/>
  <c r="BQ632" i="16"/>
  <c r="BS632" i="16" s="1"/>
  <c r="BV688" i="16"/>
  <c r="BU688" i="16"/>
  <c r="BQ688" i="16"/>
  <c r="BS688" i="16" s="1"/>
  <c r="BU728" i="16"/>
  <c r="BV728" i="16"/>
  <c r="BQ728" i="16"/>
  <c r="BS728" i="16" s="1"/>
  <c r="BU744" i="16"/>
  <c r="BV744" i="16"/>
  <c r="BQ744" i="16"/>
  <c r="BS744" i="16" s="1"/>
  <c r="BV53" i="16"/>
  <c r="BU53" i="16"/>
  <c r="BQ53" i="16"/>
  <c r="BS53" i="16" s="1"/>
  <c r="BV165" i="16"/>
  <c r="BU165" i="16"/>
  <c r="BQ165" i="16"/>
  <c r="BS165" i="16" s="1"/>
  <c r="BV229" i="16"/>
  <c r="BU229" i="16"/>
  <c r="BQ229" i="16"/>
  <c r="BS229" i="16" s="1"/>
  <c r="BU245" i="16"/>
  <c r="BV245" i="16"/>
  <c r="BQ245" i="16"/>
  <c r="BS245" i="16" s="1"/>
  <c r="BV261" i="16"/>
  <c r="BU261" i="16"/>
  <c r="BQ261" i="16"/>
  <c r="BS261" i="16" s="1"/>
  <c r="BV277" i="16"/>
  <c r="BU277" i="16"/>
  <c r="BQ277" i="16"/>
  <c r="BS277" i="16" s="1"/>
  <c r="BV293" i="16"/>
  <c r="BU293" i="16"/>
  <c r="BQ293" i="16"/>
  <c r="BS293" i="16" s="1"/>
  <c r="BV309" i="16"/>
  <c r="BU309" i="16"/>
  <c r="BQ309" i="16"/>
  <c r="BS309" i="16" s="1"/>
  <c r="BV325" i="16"/>
  <c r="BU325" i="16"/>
  <c r="BQ325" i="16"/>
  <c r="BS325" i="16" s="1"/>
  <c r="BV341" i="16"/>
  <c r="BU341" i="16"/>
  <c r="BQ341" i="16"/>
  <c r="BS341" i="16" s="1"/>
  <c r="BV357" i="16"/>
  <c r="BU357" i="16"/>
  <c r="BQ357" i="16"/>
  <c r="BS357" i="16" s="1"/>
  <c r="BU629" i="16"/>
  <c r="BV629" i="16"/>
  <c r="BQ629" i="16"/>
  <c r="BS629" i="16" s="1"/>
  <c r="BU645" i="16"/>
  <c r="BV645" i="16"/>
  <c r="BQ645" i="16"/>
  <c r="BS645" i="16" s="1"/>
  <c r="BU661" i="16"/>
  <c r="BV661" i="16"/>
  <c r="BQ661" i="16"/>
  <c r="BS661" i="16" s="1"/>
  <c r="BU677" i="16"/>
  <c r="BV677" i="16"/>
  <c r="BQ677" i="16"/>
  <c r="BS677" i="16" s="1"/>
  <c r="BV709" i="16"/>
  <c r="BU709" i="16"/>
  <c r="BQ709" i="16"/>
  <c r="BS709" i="16" s="1"/>
  <c r="BV741" i="16"/>
  <c r="BU741" i="16"/>
  <c r="BQ741" i="16"/>
  <c r="BS741" i="16" s="1"/>
  <c r="BU316" i="16"/>
  <c r="BV316" i="16"/>
  <c r="BQ316" i="16"/>
  <c r="BS316" i="16" s="1"/>
  <c r="BV440" i="16"/>
  <c r="BU440" i="16"/>
  <c r="BQ440" i="16"/>
  <c r="BS440" i="16" s="1"/>
  <c r="BV480" i="16"/>
  <c r="BU480" i="16"/>
  <c r="BQ480" i="16"/>
  <c r="BS480" i="16" s="1"/>
  <c r="BU528" i="16"/>
  <c r="BV528" i="16"/>
  <c r="BQ528" i="16"/>
  <c r="BS528" i="16" s="1"/>
  <c r="BV576" i="16"/>
  <c r="BU576" i="16"/>
  <c r="BQ576" i="16"/>
  <c r="BS576" i="16" s="1"/>
  <c r="BV624" i="16"/>
  <c r="BU624" i="16"/>
  <c r="BQ624" i="16"/>
  <c r="BS624" i="16" s="1"/>
  <c r="BU399" i="16"/>
  <c r="BQ399" i="16"/>
  <c r="BS399" i="16" s="1"/>
  <c r="BV399" i="16"/>
  <c r="BV447" i="16"/>
  <c r="BU447" i="16"/>
  <c r="BQ447" i="16"/>
  <c r="BS447" i="16" s="1"/>
  <c r="BV535" i="16"/>
  <c r="BU535" i="16"/>
  <c r="BQ535" i="16"/>
  <c r="BS535" i="16" s="1"/>
  <c r="BU679" i="16"/>
  <c r="BV679" i="16"/>
  <c r="BQ679" i="16"/>
  <c r="BS679" i="16" s="1"/>
  <c r="BV727" i="16"/>
  <c r="BU727" i="16"/>
  <c r="BQ727" i="16"/>
  <c r="BS727" i="16" s="1"/>
  <c r="BV21" i="16"/>
  <c r="BU21" i="16"/>
  <c r="BQ21" i="16"/>
  <c r="BS21" i="16" s="1"/>
  <c r="BV61" i="16"/>
  <c r="BU61" i="16"/>
  <c r="BQ61" i="16"/>
  <c r="BS61" i="16" s="1"/>
  <c r="BU97" i="16"/>
  <c r="BV97" i="16"/>
  <c r="BQ97" i="16"/>
  <c r="BS97" i="16" s="1"/>
  <c r="BV169" i="16"/>
  <c r="BU169" i="16"/>
  <c r="BQ169" i="16"/>
  <c r="BS169" i="16" s="1"/>
  <c r="BU213" i="16"/>
  <c r="BV213" i="16"/>
  <c r="BQ213" i="16"/>
  <c r="BS213" i="16" s="1"/>
  <c r="BU294" i="16"/>
  <c r="BV294" i="16"/>
  <c r="BQ294" i="16"/>
  <c r="BS294" i="16" s="1"/>
  <c r="BV310" i="16"/>
  <c r="BU310" i="16"/>
  <c r="BQ310" i="16"/>
  <c r="BS310" i="16" s="1"/>
  <c r="BU326" i="16"/>
  <c r="BV326" i="16"/>
  <c r="BQ326" i="16"/>
  <c r="BS326" i="16" s="1"/>
  <c r="BU358" i="16"/>
  <c r="BV358" i="16"/>
  <c r="BQ358" i="16"/>
  <c r="BS358" i="16" s="1"/>
  <c r="BU374" i="16"/>
  <c r="BV374" i="16"/>
  <c r="BQ374" i="16"/>
  <c r="BS374" i="16" s="1"/>
  <c r="BV390" i="16"/>
  <c r="BU390" i="16"/>
  <c r="BQ390" i="16"/>
  <c r="BS390" i="16" s="1"/>
  <c r="BU406" i="16"/>
  <c r="BV406" i="16"/>
  <c r="BQ406" i="16"/>
  <c r="BS406" i="16" s="1"/>
  <c r="BV422" i="16"/>
  <c r="BU422" i="16"/>
  <c r="BQ422" i="16"/>
  <c r="BS422" i="16" s="1"/>
  <c r="BV438" i="16"/>
  <c r="BU438" i="16"/>
  <c r="BQ438" i="16"/>
  <c r="BS438" i="16" s="1"/>
  <c r="BV454" i="16"/>
  <c r="BU454" i="16"/>
  <c r="BQ454" i="16"/>
  <c r="BS454" i="16" s="1"/>
  <c r="BU486" i="16"/>
  <c r="BV486" i="16"/>
  <c r="BQ486" i="16"/>
  <c r="BS486" i="16" s="1"/>
  <c r="BV502" i="16"/>
  <c r="BU502" i="16"/>
  <c r="BQ502" i="16"/>
  <c r="BS502" i="16" s="1"/>
  <c r="BV518" i="16"/>
  <c r="BU518" i="16"/>
  <c r="BQ518" i="16"/>
  <c r="BS518" i="16" s="1"/>
  <c r="BV534" i="16"/>
  <c r="BU534" i="16"/>
  <c r="BQ534" i="16"/>
  <c r="BS534" i="16" s="1"/>
  <c r="BV566" i="16"/>
  <c r="BU566" i="16"/>
  <c r="BQ566" i="16"/>
  <c r="BS566" i="16" s="1"/>
  <c r="BU582" i="16"/>
  <c r="BV582" i="16"/>
  <c r="BQ582" i="16"/>
  <c r="BS582" i="16" s="1"/>
  <c r="BU598" i="16"/>
  <c r="BV598" i="16"/>
  <c r="BQ598" i="16"/>
  <c r="BS598" i="16" s="1"/>
  <c r="BU614" i="16"/>
  <c r="BV614" i="16"/>
  <c r="BQ614" i="16"/>
  <c r="BS614" i="16" s="1"/>
  <c r="BU630" i="16"/>
  <c r="BV630" i="16"/>
  <c r="BQ630" i="16"/>
  <c r="BS630" i="16" s="1"/>
  <c r="BU646" i="16"/>
  <c r="BV646" i="16"/>
  <c r="BQ646" i="16"/>
  <c r="BS646" i="16" s="1"/>
  <c r="BU678" i="16"/>
  <c r="BV678" i="16"/>
  <c r="BQ678" i="16"/>
  <c r="BS678" i="16" s="1"/>
  <c r="BV694" i="16"/>
  <c r="BU694" i="16"/>
  <c r="BQ694" i="16"/>
  <c r="BS694" i="16" s="1"/>
  <c r="BU726" i="16"/>
  <c r="BV726" i="16"/>
  <c r="BQ726" i="16"/>
  <c r="BS726" i="16" s="1"/>
  <c r="BU742" i="16"/>
  <c r="BV742" i="16"/>
  <c r="BQ742" i="16"/>
  <c r="BS742" i="16" s="1"/>
  <c r="BU758" i="16"/>
  <c r="BV758" i="16"/>
  <c r="BQ758" i="16"/>
  <c r="BS758" i="16" s="1"/>
  <c r="BU92" i="16"/>
  <c r="BV92" i="16"/>
  <c r="BQ92" i="16"/>
  <c r="BS92" i="16" s="1"/>
  <c r="BU132" i="16"/>
  <c r="BV132" i="16"/>
  <c r="BQ132" i="16"/>
  <c r="BS132" i="16" s="1"/>
  <c r="BU180" i="16"/>
  <c r="BV180" i="16"/>
  <c r="BQ180" i="16"/>
  <c r="BS180" i="16" s="1"/>
  <c r="BV224" i="16"/>
  <c r="BU224" i="16"/>
  <c r="BQ224" i="16"/>
  <c r="BS224" i="16" s="1"/>
  <c r="BV268" i="16"/>
  <c r="BU268" i="16"/>
  <c r="BQ268" i="16"/>
  <c r="BS268" i="16" s="1"/>
  <c r="BU340" i="16"/>
  <c r="BV340" i="16"/>
  <c r="BQ340" i="16"/>
  <c r="BS340" i="16" s="1"/>
  <c r="BU384" i="16"/>
  <c r="BV384" i="16"/>
  <c r="BQ384" i="16"/>
  <c r="BS384" i="16" s="1"/>
  <c r="BV484" i="16"/>
  <c r="BU484" i="16"/>
  <c r="BQ484" i="16"/>
  <c r="BS484" i="16" s="1"/>
  <c r="BU532" i="16"/>
  <c r="BV532" i="16"/>
  <c r="BQ532" i="16"/>
  <c r="BS532" i="16" s="1"/>
  <c r="BV580" i="16"/>
  <c r="BU580" i="16"/>
  <c r="BQ580" i="16"/>
  <c r="BS580" i="16" s="1"/>
  <c r="BV628" i="16"/>
  <c r="BU628" i="16"/>
  <c r="BQ628" i="16"/>
  <c r="BS628" i="16" s="1"/>
  <c r="BV672" i="16"/>
  <c r="BU672" i="16"/>
  <c r="BQ672" i="16"/>
  <c r="BS672" i="16" s="1"/>
  <c r="BV85" i="16"/>
  <c r="BU85" i="16"/>
  <c r="BQ85" i="16"/>
  <c r="BS85" i="16" s="1"/>
  <c r="BV161" i="16"/>
  <c r="BU161" i="16"/>
  <c r="BQ161" i="16"/>
  <c r="BS161" i="16" s="1"/>
  <c r="BU78" i="16"/>
  <c r="BV78" i="16"/>
  <c r="BQ78" i="16"/>
  <c r="BS78" i="16" s="1"/>
  <c r="BU39" i="16"/>
  <c r="BV39" i="16"/>
  <c r="BQ39" i="16"/>
  <c r="BS39" i="16" s="1"/>
  <c r="BU87" i="16"/>
  <c r="BV87" i="16"/>
  <c r="BQ87" i="16"/>
  <c r="BS87" i="16" s="1"/>
  <c r="BU119" i="16"/>
  <c r="BV119" i="16"/>
  <c r="BQ119" i="16"/>
  <c r="BS119" i="16" s="1"/>
  <c r="BU151" i="16"/>
  <c r="BV151" i="16"/>
  <c r="BQ151" i="16"/>
  <c r="BS151" i="16" s="1"/>
  <c r="BU167" i="16"/>
  <c r="BV167" i="16"/>
  <c r="BQ167" i="16"/>
  <c r="BS167" i="16" s="1"/>
  <c r="BV391" i="16"/>
  <c r="BQ391" i="16"/>
  <c r="BS391" i="16" s="1"/>
  <c r="BU391" i="16"/>
  <c r="BU647" i="16"/>
  <c r="BV647" i="16"/>
  <c r="BQ647" i="16"/>
  <c r="BS647" i="16" s="1"/>
  <c r="BV695" i="16"/>
  <c r="BU695" i="16"/>
  <c r="BQ695" i="16"/>
  <c r="BS695" i="16" s="1"/>
  <c r="BU743" i="16"/>
  <c r="BV743" i="16"/>
  <c r="BQ743" i="16"/>
  <c r="BS743" i="16" s="1"/>
  <c r="BU16" i="16"/>
  <c r="BV16" i="16"/>
  <c r="BQ16" i="16"/>
  <c r="BS16" i="16" s="1"/>
  <c r="BU100" i="16"/>
  <c r="BV100" i="16"/>
  <c r="BQ100" i="16"/>
  <c r="BS100" i="16" s="1"/>
  <c r="BV144" i="16"/>
  <c r="BU144" i="16"/>
  <c r="BQ144" i="16"/>
  <c r="BS144" i="16" s="1"/>
  <c r="BV184" i="16"/>
  <c r="BU184" i="16"/>
  <c r="BQ184" i="16"/>
  <c r="BS184" i="16" s="1"/>
  <c r="BU272" i="16"/>
  <c r="BV272" i="16"/>
  <c r="BQ272" i="16"/>
  <c r="BS272" i="16" s="1"/>
  <c r="BU324" i="16"/>
  <c r="BV324" i="16"/>
  <c r="BQ324" i="16"/>
  <c r="BS324" i="16" s="1"/>
  <c r="BV168" i="16"/>
  <c r="BU168" i="16"/>
  <c r="BQ168" i="16"/>
  <c r="BS168" i="16" s="1"/>
  <c r="BU276" i="16"/>
  <c r="BV276" i="16"/>
  <c r="BQ276" i="16"/>
  <c r="BS276" i="16" s="1"/>
  <c r="BV376" i="16"/>
  <c r="BU376" i="16"/>
  <c r="BQ376" i="16"/>
  <c r="BS376" i="16" s="1"/>
  <c r="BV472" i="16"/>
  <c r="BU472" i="16"/>
  <c r="BQ472" i="16"/>
  <c r="BS472" i="16" s="1"/>
  <c r="BV676" i="16"/>
  <c r="BU676" i="16"/>
  <c r="BQ676" i="16"/>
  <c r="BS676" i="16" s="1"/>
  <c r="BU708" i="16"/>
  <c r="BV708" i="16"/>
  <c r="BQ708" i="16"/>
  <c r="BS708" i="16" s="1"/>
  <c r="BV513" i="16"/>
  <c r="BU513" i="16"/>
  <c r="BQ513" i="16"/>
  <c r="BS513" i="16" s="1"/>
  <c r="BU529" i="16"/>
  <c r="BV529" i="16"/>
  <c r="BQ529" i="16"/>
  <c r="BS529" i="16" s="1"/>
  <c r="BV545" i="16"/>
  <c r="BU545" i="16"/>
  <c r="BQ545" i="16"/>
  <c r="BS545" i="16" s="1"/>
  <c r="BV577" i="16"/>
  <c r="BU577" i="16"/>
  <c r="BQ577" i="16"/>
  <c r="BS577" i="16" s="1"/>
  <c r="BV593" i="16"/>
  <c r="BU593" i="16"/>
  <c r="BQ593" i="16"/>
  <c r="BS593" i="16" s="1"/>
  <c r="BV609" i="16"/>
  <c r="BU609" i="16"/>
  <c r="BQ609" i="16"/>
  <c r="BS609" i="16" s="1"/>
  <c r="BU689" i="16"/>
  <c r="BV689" i="16"/>
  <c r="BQ689" i="16"/>
  <c r="BS689" i="16" s="1"/>
  <c r="BV705" i="16"/>
  <c r="BU705" i="16"/>
  <c r="BQ705" i="16"/>
  <c r="BS705" i="16" s="1"/>
  <c r="BV721" i="16"/>
  <c r="BU721" i="16"/>
  <c r="BQ721" i="16"/>
  <c r="BS721" i="16" s="1"/>
  <c r="BV753" i="16"/>
  <c r="BU753" i="16"/>
  <c r="BQ753" i="16"/>
  <c r="BS753" i="16" s="1"/>
  <c r="BU44" i="16"/>
  <c r="BV44" i="16"/>
  <c r="BQ44" i="16"/>
  <c r="BS44" i="16" s="1"/>
  <c r="BU428" i="16"/>
  <c r="BV428" i="16"/>
  <c r="BQ428" i="16"/>
  <c r="BS428" i="16" s="1"/>
  <c r="BV89" i="16"/>
  <c r="BU89" i="16"/>
  <c r="BQ89" i="16"/>
  <c r="BS89" i="16" s="1"/>
  <c r="BV125" i="16"/>
  <c r="BU125" i="16"/>
  <c r="BQ125" i="16"/>
  <c r="BS125" i="16" s="1"/>
  <c r="BU197" i="16"/>
  <c r="BV197" i="16"/>
  <c r="BQ197" i="16"/>
  <c r="BS197" i="16" s="1"/>
  <c r="BV18" i="16"/>
  <c r="BU18" i="16"/>
  <c r="BQ18" i="16"/>
  <c r="BS18" i="16" s="1"/>
  <c r="BV82" i="16"/>
  <c r="BU82" i="16"/>
  <c r="BQ82" i="16"/>
  <c r="BS82" i="16" s="1"/>
  <c r="BU114" i="16"/>
  <c r="BV114" i="16"/>
  <c r="BQ114" i="16"/>
  <c r="BS114" i="16" s="1"/>
  <c r="BU146" i="16"/>
  <c r="BV146" i="16"/>
  <c r="BQ146" i="16"/>
  <c r="BS146" i="16" s="1"/>
  <c r="BU162" i="16"/>
  <c r="BV162" i="16"/>
  <c r="BQ162" i="16"/>
  <c r="BS162" i="16" s="1"/>
  <c r="BV194" i="16"/>
  <c r="BU194" i="16"/>
  <c r="BQ194" i="16"/>
  <c r="BS194" i="16" s="1"/>
  <c r="BU210" i="16"/>
  <c r="BV210" i="16"/>
  <c r="BQ210" i="16"/>
  <c r="BS210" i="16" s="1"/>
  <c r="BV226" i="16"/>
  <c r="BU226" i="16"/>
  <c r="BQ226" i="16"/>
  <c r="BS226" i="16" s="1"/>
  <c r="BV242" i="16"/>
  <c r="BU242" i="16"/>
  <c r="BQ242" i="16"/>
  <c r="BS242" i="16" s="1"/>
  <c r="BU258" i="16"/>
  <c r="BV258" i="16"/>
  <c r="BQ258" i="16"/>
  <c r="BS258" i="16" s="1"/>
  <c r="BV274" i="16"/>
  <c r="BU274" i="16"/>
  <c r="BQ274" i="16"/>
  <c r="BS274" i="16" s="1"/>
  <c r="BV290" i="16"/>
  <c r="BU290" i="16"/>
  <c r="BQ290" i="16"/>
  <c r="BS290" i="16" s="1"/>
  <c r="BU354" i="16"/>
  <c r="BV354" i="16"/>
  <c r="BQ354" i="16"/>
  <c r="BS354" i="16" s="1"/>
  <c r="BU386" i="16"/>
  <c r="BV386" i="16"/>
  <c r="BQ386" i="16"/>
  <c r="BS386" i="16" s="1"/>
  <c r="BU402" i="16"/>
  <c r="BV402" i="16"/>
  <c r="BQ402" i="16"/>
  <c r="BS402" i="16" s="1"/>
  <c r="BU418" i="16"/>
  <c r="BV418" i="16"/>
  <c r="BQ418" i="16"/>
  <c r="BS418" i="16" s="1"/>
  <c r="BU434" i="16"/>
  <c r="BV434" i="16"/>
  <c r="BQ434" i="16"/>
  <c r="BS434" i="16" s="1"/>
  <c r="BU450" i="16"/>
  <c r="BV450" i="16"/>
  <c r="BQ450" i="16"/>
  <c r="BS450" i="16" s="1"/>
  <c r="BV466" i="16"/>
  <c r="BU466" i="16"/>
  <c r="BQ466" i="16"/>
  <c r="BS466" i="16" s="1"/>
  <c r="BV498" i="16"/>
  <c r="BU498" i="16"/>
  <c r="BQ498" i="16"/>
  <c r="BS498" i="16" s="1"/>
  <c r="BV546" i="16"/>
  <c r="BU546" i="16"/>
  <c r="BQ546" i="16"/>
  <c r="BS546" i="16" s="1"/>
  <c r="BU562" i="16"/>
  <c r="BV562" i="16"/>
  <c r="BQ562" i="16"/>
  <c r="BS562" i="16" s="1"/>
  <c r="BV578" i="16"/>
  <c r="BU578" i="16"/>
  <c r="BQ578" i="16"/>
  <c r="BS578" i="16" s="1"/>
  <c r="BV594" i="16"/>
  <c r="BU594" i="16"/>
  <c r="BQ594" i="16"/>
  <c r="BS594" i="16" s="1"/>
  <c r="BV610" i="16"/>
  <c r="BU610" i="16"/>
  <c r="BQ610" i="16"/>
  <c r="BS610" i="16" s="1"/>
  <c r="BV626" i="16"/>
  <c r="BU626" i="16"/>
  <c r="BQ626" i="16"/>
  <c r="BS626" i="16" s="1"/>
  <c r="BV642" i="16"/>
  <c r="BU642" i="16"/>
  <c r="BQ642" i="16"/>
  <c r="BS642" i="16" s="1"/>
  <c r="BU706" i="16"/>
  <c r="BV706" i="16"/>
  <c r="BQ706" i="16"/>
  <c r="BS706" i="16" s="1"/>
  <c r="BU722" i="16"/>
  <c r="BV722" i="16"/>
  <c r="BQ722" i="16"/>
  <c r="BS722" i="16" s="1"/>
  <c r="BU738" i="16"/>
  <c r="BV738" i="16"/>
  <c r="BQ738" i="16"/>
  <c r="BS738" i="16" s="1"/>
  <c r="BU754" i="16"/>
  <c r="BV754" i="16"/>
  <c r="BQ754" i="16"/>
  <c r="BS754" i="16" s="1"/>
  <c r="BU208" i="16"/>
  <c r="BV208" i="16"/>
  <c r="BQ208" i="16"/>
  <c r="BS208" i="16" s="1"/>
  <c r="BV260" i="16"/>
  <c r="BU260" i="16"/>
  <c r="BQ260" i="16"/>
  <c r="BS260" i="16" s="1"/>
  <c r="BV296" i="16"/>
  <c r="BU296" i="16"/>
  <c r="BQ296" i="16"/>
  <c r="BS296" i="16" s="1"/>
  <c r="BV336" i="16"/>
  <c r="BU336" i="16"/>
  <c r="BQ336" i="16"/>
  <c r="BS336" i="16" s="1"/>
  <c r="BU380" i="16"/>
  <c r="BV380" i="16"/>
  <c r="BQ380" i="16"/>
  <c r="BS380" i="16" s="1"/>
  <c r="BU420" i="16"/>
  <c r="BV420" i="16"/>
  <c r="BQ420" i="16"/>
  <c r="BS420" i="16" s="1"/>
  <c r="BV564" i="16"/>
  <c r="BU564" i="16"/>
  <c r="BQ564" i="16"/>
  <c r="BS564" i="16" s="1"/>
  <c r="BU7" i="16"/>
  <c r="BV7" i="16"/>
  <c r="BQ7" i="16"/>
  <c r="BS7" i="16" s="1"/>
  <c r="BU70" i="16"/>
  <c r="BV70" i="16"/>
  <c r="BQ70" i="16"/>
  <c r="BS70" i="16" s="1"/>
  <c r="BU102" i="16"/>
  <c r="BV102" i="16"/>
  <c r="BQ102" i="16"/>
  <c r="BS102" i="16" s="1"/>
  <c r="BU83" i="16"/>
  <c r="BV83" i="16"/>
  <c r="BQ83" i="16"/>
  <c r="BS83" i="16" s="1"/>
  <c r="BU115" i="16"/>
  <c r="BV115" i="16"/>
  <c r="BQ115" i="16"/>
  <c r="BS115" i="16" s="1"/>
  <c r="BU131" i="16"/>
  <c r="BV131" i="16"/>
  <c r="BQ131" i="16"/>
  <c r="BS131" i="16" s="1"/>
  <c r="BU179" i="16"/>
  <c r="BV179" i="16"/>
  <c r="BQ179" i="16"/>
  <c r="BS179" i="16" s="1"/>
  <c r="BV211" i="16"/>
  <c r="BU211" i="16"/>
  <c r="BQ211" i="16"/>
  <c r="BS211" i="16" s="1"/>
  <c r="BU227" i="16"/>
  <c r="BV227" i="16"/>
  <c r="BQ227" i="16"/>
  <c r="BS227" i="16" s="1"/>
  <c r="BV243" i="16"/>
  <c r="BU243" i="16"/>
  <c r="BQ243" i="16"/>
  <c r="BS243" i="16" s="1"/>
  <c r="BU259" i="16"/>
  <c r="BV259" i="16"/>
  <c r="BQ259" i="16"/>
  <c r="BS259" i="16" s="1"/>
  <c r="BV275" i="16"/>
  <c r="BU275" i="16"/>
  <c r="BQ275" i="16"/>
  <c r="BS275" i="16" s="1"/>
  <c r="BV339" i="16"/>
  <c r="BU339" i="16"/>
  <c r="BQ339" i="16"/>
  <c r="BS339" i="16" s="1"/>
  <c r="BV371" i="16"/>
  <c r="BU371" i="16"/>
  <c r="BQ371" i="16"/>
  <c r="BS371" i="16" s="1"/>
  <c r="BV387" i="16"/>
  <c r="BU387" i="16"/>
  <c r="BQ387" i="16"/>
  <c r="BS387" i="16" s="1"/>
  <c r="BV403" i="16"/>
  <c r="BU403" i="16"/>
  <c r="BQ403" i="16"/>
  <c r="BS403" i="16" s="1"/>
  <c r="BV419" i="16"/>
  <c r="BU419" i="16"/>
  <c r="BQ419" i="16"/>
  <c r="BS419" i="16" s="1"/>
  <c r="BV435" i="16"/>
  <c r="BU435" i="16"/>
  <c r="BQ435" i="16"/>
  <c r="BS435" i="16" s="1"/>
  <c r="BV451" i="16"/>
  <c r="BU451" i="16"/>
  <c r="BQ451" i="16"/>
  <c r="BS451" i="16" s="1"/>
  <c r="BV467" i="16"/>
  <c r="BU467" i="16"/>
  <c r="BQ467" i="16"/>
  <c r="BS467" i="16" s="1"/>
  <c r="BV483" i="16"/>
  <c r="BU483" i="16"/>
  <c r="BQ483" i="16"/>
  <c r="BS483" i="16" s="1"/>
  <c r="BV499" i="16"/>
  <c r="BU499" i="16"/>
  <c r="BQ499" i="16"/>
  <c r="BS499" i="16" s="1"/>
  <c r="BV515" i="16"/>
  <c r="BU515" i="16"/>
  <c r="BQ515" i="16"/>
  <c r="BS515" i="16" s="1"/>
  <c r="BU579" i="16"/>
  <c r="BV579" i="16"/>
  <c r="BQ579" i="16"/>
  <c r="BS579" i="16" s="1"/>
  <c r="BU595" i="16"/>
  <c r="BV595" i="16"/>
  <c r="BQ595" i="16"/>
  <c r="BS595" i="16" s="1"/>
  <c r="BV627" i="16"/>
  <c r="BU627" i="16"/>
  <c r="BQ627" i="16"/>
  <c r="BS627" i="16" s="1"/>
  <c r="BV643" i="16"/>
  <c r="BU643" i="16"/>
  <c r="BQ643" i="16"/>
  <c r="BS643" i="16" s="1"/>
  <c r="BV659" i="16"/>
  <c r="BQ659" i="16"/>
  <c r="BS659" i="16" s="1"/>
  <c r="BU659" i="16"/>
  <c r="BU675" i="16"/>
  <c r="BV675" i="16"/>
  <c r="BQ675" i="16"/>
  <c r="BS675" i="16" s="1"/>
  <c r="BU691" i="16"/>
  <c r="BV691" i="16"/>
  <c r="BQ691" i="16"/>
  <c r="BS691" i="16" s="1"/>
  <c r="BV707" i="16"/>
  <c r="BU707" i="16"/>
  <c r="BQ707" i="16"/>
  <c r="BS707" i="16" s="1"/>
  <c r="BV723" i="16"/>
  <c r="BU723" i="16"/>
  <c r="BQ723" i="16"/>
  <c r="BS723" i="16" s="1"/>
  <c r="BV755" i="16"/>
  <c r="BU755" i="16"/>
  <c r="BQ755" i="16"/>
  <c r="BS755" i="16" s="1"/>
  <c r="BU183" i="16"/>
  <c r="BV183" i="16"/>
  <c r="BQ183" i="16"/>
  <c r="BS183" i="16" s="1"/>
  <c r="BV247" i="16"/>
  <c r="BU247" i="16"/>
  <c r="BQ247" i="16"/>
  <c r="BS247" i="16" s="1"/>
  <c r="BV279" i="16"/>
  <c r="BU279" i="16"/>
  <c r="BQ279" i="16"/>
  <c r="BS279" i="16" s="1"/>
  <c r="BU407" i="16"/>
  <c r="BV407" i="16"/>
  <c r="BQ407" i="16"/>
  <c r="BS407" i="16" s="1"/>
  <c r="BV439" i="16"/>
  <c r="BU439" i="16"/>
  <c r="BQ439" i="16"/>
  <c r="BS439" i="16" s="1"/>
  <c r="BU639" i="16"/>
  <c r="BV639" i="16"/>
  <c r="BQ639" i="16"/>
  <c r="BS639" i="16" s="1"/>
  <c r="BV687" i="16"/>
  <c r="BU687" i="16"/>
  <c r="BQ687" i="16"/>
  <c r="BS687" i="16" s="1"/>
  <c r="BU24" i="16"/>
  <c r="BV24" i="16"/>
  <c r="BQ24" i="16"/>
  <c r="BS24" i="16" s="1"/>
  <c r="BU64" i="16"/>
  <c r="BV64" i="16"/>
  <c r="BQ64" i="16"/>
  <c r="BS64" i="16" s="1"/>
  <c r="BV116" i="16"/>
  <c r="BU116" i="16"/>
  <c r="BQ116" i="16"/>
  <c r="BS116" i="16" s="1"/>
  <c r="BU152" i="16"/>
  <c r="BV152" i="16"/>
  <c r="BQ152" i="16"/>
  <c r="BS152" i="16" s="1"/>
  <c r="BV292" i="16"/>
  <c r="BU292" i="16"/>
  <c r="BQ292" i="16"/>
  <c r="BS292" i="16" s="1"/>
  <c r="BV312" i="16"/>
  <c r="BU312" i="16"/>
  <c r="BQ312" i="16"/>
  <c r="BS312" i="16" s="1"/>
  <c r="BU392" i="16"/>
  <c r="BV392" i="16"/>
  <c r="BQ392" i="16"/>
  <c r="BS392" i="16" s="1"/>
  <c r="BU712" i="16"/>
  <c r="BV712" i="16"/>
  <c r="BQ712" i="16"/>
  <c r="BS712" i="16" s="1"/>
  <c r="BV373" i="16"/>
  <c r="BU373" i="16"/>
  <c r="BQ373" i="16"/>
  <c r="BS373" i="16" s="1"/>
  <c r="BV389" i="16"/>
  <c r="BU389" i="16"/>
  <c r="BQ389" i="16"/>
  <c r="BS389" i="16" s="1"/>
  <c r="BV405" i="16"/>
  <c r="BU405" i="16"/>
  <c r="BQ405" i="16"/>
  <c r="BS405" i="16" s="1"/>
  <c r="BV421" i="16"/>
  <c r="BU421" i="16"/>
  <c r="BQ421" i="16"/>
  <c r="BS421" i="16" s="1"/>
  <c r="BV437" i="16"/>
  <c r="BU437" i="16"/>
  <c r="BQ437" i="16"/>
  <c r="BS437" i="16" s="1"/>
  <c r="BV453" i="16"/>
  <c r="BU453" i="16"/>
  <c r="BQ453" i="16"/>
  <c r="BS453" i="16" s="1"/>
  <c r="BU469" i="16"/>
  <c r="BV469" i="16"/>
  <c r="BQ469" i="16"/>
  <c r="BS469" i="16" s="1"/>
  <c r="BU485" i="16"/>
  <c r="BV485" i="16"/>
  <c r="BQ485" i="16"/>
  <c r="BS485" i="16" s="1"/>
  <c r="BU501" i="16"/>
  <c r="BV501" i="16"/>
  <c r="BQ501" i="16"/>
  <c r="BS501" i="16" s="1"/>
  <c r="BV517" i="16"/>
  <c r="BU517" i="16"/>
  <c r="BQ517" i="16"/>
  <c r="BS517" i="16" s="1"/>
  <c r="BV533" i="16"/>
  <c r="BU533" i="16"/>
  <c r="BQ533" i="16"/>
  <c r="BS533" i="16" s="1"/>
  <c r="BU549" i="16"/>
  <c r="BV549" i="16"/>
  <c r="BQ549" i="16"/>
  <c r="BS549" i="16" s="1"/>
  <c r="BU565" i="16"/>
  <c r="BV565" i="16"/>
  <c r="BQ565" i="16"/>
  <c r="BS565" i="16" s="1"/>
  <c r="BV581" i="16"/>
  <c r="BU581" i="16"/>
  <c r="BQ581" i="16"/>
  <c r="BS581" i="16" s="1"/>
  <c r="BV597" i="16"/>
  <c r="BU597" i="16"/>
  <c r="BQ597" i="16"/>
  <c r="BS597" i="16" s="1"/>
  <c r="BV613" i="16"/>
  <c r="BU613" i="16"/>
  <c r="BQ613" i="16"/>
  <c r="BS613" i="16" s="1"/>
  <c r="BU693" i="16"/>
  <c r="BV693" i="16"/>
  <c r="BQ693" i="16"/>
  <c r="BS693" i="16" s="1"/>
  <c r="BU725" i="16"/>
  <c r="BV725" i="16"/>
  <c r="BQ725" i="16"/>
  <c r="BS725" i="16" s="1"/>
  <c r="BU757" i="16"/>
  <c r="BV757" i="16"/>
  <c r="BQ757" i="16"/>
  <c r="BS757" i="16" s="1"/>
  <c r="BU76" i="16"/>
  <c r="BV76" i="16"/>
  <c r="BQ76" i="16"/>
  <c r="BS76" i="16" s="1"/>
  <c r="BV196" i="16"/>
  <c r="BU196" i="16"/>
  <c r="BQ196" i="16"/>
  <c r="BS196" i="16" s="1"/>
  <c r="BU388" i="16"/>
  <c r="BV388" i="16"/>
  <c r="BQ388" i="16"/>
  <c r="BS388" i="16" s="1"/>
  <c r="BV668" i="16"/>
  <c r="BU668" i="16"/>
  <c r="BQ668" i="16"/>
  <c r="BS668" i="16" s="1"/>
  <c r="BU207" i="16"/>
  <c r="BV207" i="16"/>
  <c r="BQ207" i="16"/>
  <c r="BS207" i="16" s="1"/>
  <c r="BV271" i="16"/>
  <c r="BU271" i="16"/>
  <c r="BQ271" i="16"/>
  <c r="BS271" i="16" s="1"/>
  <c r="BU311" i="16"/>
  <c r="BV311" i="16"/>
  <c r="BQ311" i="16"/>
  <c r="BS311" i="16" s="1"/>
  <c r="BV351" i="16"/>
  <c r="BU351" i="16"/>
  <c r="BQ351" i="16"/>
  <c r="BS351" i="16" s="1"/>
  <c r="BU487" i="16"/>
  <c r="BV487" i="16"/>
  <c r="BQ487" i="16"/>
  <c r="BS487" i="16" s="1"/>
  <c r="BV583" i="16"/>
  <c r="BU583" i="16"/>
  <c r="BQ583" i="16"/>
  <c r="BS583" i="16" s="1"/>
  <c r="BU631" i="16"/>
  <c r="BV631" i="16"/>
  <c r="BQ631" i="16"/>
  <c r="BS631" i="16" s="1"/>
  <c r="BU133" i="16"/>
  <c r="BV133" i="16"/>
  <c r="BQ133" i="16"/>
  <c r="BS133" i="16" s="1"/>
  <c r="BU26" i="16"/>
  <c r="BV26" i="16"/>
  <c r="BQ26" i="16"/>
  <c r="BS26" i="16" s="1"/>
  <c r="BU58" i="16"/>
  <c r="BV58" i="16"/>
  <c r="BQ58" i="16"/>
  <c r="BS58" i="16" s="1"/>
  <c r="BV90" i="16"/>
  <c r="BU90" i="16"/>
  <c r="BQ90" i="16"/>
  <c r="BS90" i="16" s="1"/>
  <c r="BU118" i="16"/>
  <c r="BV118" i="16"/>
  <c r="BQ118" i="16"/>
  <c r="BS118" i="16" s="1"/>
  <c r="BV134" i="16"/>
  <c r="BU134" i="16"/>
  <c r="BQ134" i="16"/>
  <c r="BS134" i="16" s="1"/>
  <c r="BU150" i="16"/>
  <c r="BV150" i="16"/>
  <c r="BQ150" i="16"/>
  <c r="BS150" i="16" s="1"/>
  <c r="BV166" i="16"/>
  <c r="BU166" i="16"/>
  <c r="BQ166" i="16"/>
  <c r="BS166" i="16" s="1"/>
  <c r="BU182" i="16"/>
  <c r="BV182" i="16"/>
  <c r="BQ182" i="16"/>
  <c r="BS182" i="16" s="1"/>
  <c r="BV198" i="16"/>
  <c r="BU198" i="16"/>
  <c r="BQ198" i="16"/>
  <c r="BS198" i="16" s="1"/>
  <c r="BU214" i="16"/>
  <c r="BV214" i="16"/>
  <c r="BQ214" i="16"/>
  <c r="BS214" i="16" s="1"/>
  <c r="BV230" i="16"/>
  <c r="BU230" i="16"/>
  <c r="BQ230" i="16"/>
  <c r="BS230" i="16" s="1"/>
  <c r="BU246" i="16"/>
  <c r="BV246" i="16"/>
  <c r="BQ246" i="16"/>
  <c r="BS246" i="16" s="1"/>
  <c r="BU262" i="16"/>
  <c r="BV262" i="16"/>
  <c r="BQ262" i="16"/>
  <c r="BS262" i="16" s="1"/>
  <c r="BV278" i="16"/>
  <c r="BU278" i="16"/>
  <c r="BQ278" i="16"/>
  <c r="BS278" i="16" s="1"/>
  <c r="BU342" i="16"/>
  <c r="BV342" i="16"/>
  <c r="BQ342" i="16"/>
  <c r="BS342" i="16" s="1"/>
  <c r="BV470" i="16"/>
  <c r="BU470" i="16"/>
  <c r="BQ470" i="16"/>
  <c r="BS470" i="16" s="1"/>
  <c r="BV550" i="16"/>
  <c r="BU550" i="16"/>
  <c r="BQ550" i="16"/>
  <c r="BS550" i="16" s="1"/>
  <c r="BU662" i="16"/>
  <c r="BV662" i="16"/>
  <c r="BQ662" i="16"/>
  <c r="BS662" i="16" s="1"/>
  <c r="BU710" i="16"/>
  <c r="BV710" i="16"/>
  <c r="BQ710" i="16"/>
  <c r="BS710" i="16" s="1"/>
  <c r="BV48" i="16"/>
  <c r="BU48" i="16"/>
  <c r="BQ48" i="16"/>
  <c r="BS48" i="16" s="1"/>
  <c r="BU308" i="16"/>
  <c r="BV308" i="16"/>
  <c r="BQ308" i="16"/>
  <c r="BS308" i="16" s="1"/>
  <c r="BU436" i="16"/>
  <c r="BV436" i="16"/>
  <c r="BQ436" i="16"/>
  <c r="BS436" i="16" s="1"/>
  <c r="BV9" i="16"/>
  <c r="BU9" i="16"/>
  <c r="BQ9" i="16"/>
  <c r="BS9" i="16" s="1"/>
  <c r="BV45" i="16"/>
  <c r="BU45" i="16"/>
  <c r="BQ45" i="16"/>
  <c r="BS45" i="16" s="1"/>
  <c r="BU121" i="16"/>
  <c r="BV121" i="16"/>
  <c r="BQ121" i="16"/>
  <c r="BS121" i="16" s="1"/>
  <c r="BU201" i="16"/>
  <c r="BV201" i="16"/>
  <c r="BQ201" i="16"/>
  <c r="BS201" i="16" s="1"/>
  <c r="BV14" i="16"/>
  <c r="BU14" i="16"/>
  <c r="BQ14" i="16"/>
  <c r="BS14" i="16" s="1"/>
  <c r="BV46" i="16"/>
  <c r="BU46" i="16"/>
  <c r="BQ46" i="16"/>
  <c r="BS46" i="16" s="1"/>
  <c r="BV110" i="16"/>
  <c r="BU110" i="16"/>
  <c r="BQ110" i="16"/>
  <c r="BS110" i="16" s="1"/>
  <c r="BV23" i="16"/>
  <c r="BU23" i="16"/>
  <c r="BQ23" i="16"/>
  <c r="BS23" i="16" s="1"/>
  <c r="BU55" i="16"/>
  <c r="BV55" i="16"/>
  <c r="BQ55" i="16"/>
  <c r="BS55" i="16" s="1"/>
  <c r="BV103" i="16"/>
  <c r="BU103" i="16"/>
  <c r="BQ103" i="16"/>
  <c r="BS103" i="16" s="1"/>
  <c r="BU135" i="16"/>
  <c r="BV135" i="16"/>
  <c r="BQ135" i="16"/>
  <c r="BS135" i="16" s="1"/>
  <c r="BV191" i="16"/>
  <c r="BU191" i="16"/>
  <c r="BQ191" i="16"/>
  <c r="BS191" i="16" s="1"/>
  <c r="BV215" i="16"/>
  <c r="BU215" i="16"/>
  <c r="BQ215" i="16"/>
  <c r="BS215" i="16" s="1"/>
  <c r="BU255" i="16"/>
  <c r="BV255" i="16"/>
  <c r="BQ255" i="16"/>
  <c r="BS255" i="16" s="1"/>
  <c r="BV335" i="16"/>
  <c r="BU335" i="16"/>
  <c r="BQ335" i="16"/>
  <c r="BS335" i="16" s="1"/>
  <c r="BV455" i="16"/>
  <c r="BU455" i="16"/>
  <c r="BQ455" i="16"/>
  <c r="BS455" i="16" s="1"/>
  <c r="BU503" i="16"/>
  <c r="BV503" i="16"/>
  <c r="BQ503" i="16"/>
  <c r="BS503" i="16" s="1"/>
  <c r="BU543" i="16"/>
  <c r="BV543" i="16"/>
  <c r="BQ543" i="16"/>
  <c r="BS543" i="16" s="1"/>
  <c r="BV591" i="16"/>
  <c r="BU591" i="16"/>
  <c r="BQ591" i="16"/>
  <c r="BS591" i="16" s="1"/>
  <c r="B29" i="15"/>
  <c r="B27" i="11" s="1"/>
  <c r="B27" i="16"/>
  <c r="BH6" i="16"/>
  <c r="DG647" i="16" l="1"/>
  <c r="DI647" i="16" s="1"/>
  <c r="DG738" i="16"/>
  <c r="DI738" i="16" s="1"/>
  <c r="DG665" i="16"/>
  <c r="DI665" i="16" s="1"/>
  <c r="DG393" i="16"/>
  <c r="DI393" i="16" s="1"/>
  <c r="DG531" i="16"/>
  <c r="DI531" i="16" s="1"/>
  <c r="DG209" i="16"/>
  <c r="DI209" i="16" s="1"/>
  <c r="DG294" i="16"/>
  <c r="DI294" i="16" s="1"/>
  <c r="DG340" i="16"/>
  <c r="DI340" i="16" s="1"/>
  <c r="DG603" i="16"/>
  <c r="DI603" i="16" s="1"/>
  <c r="DG475" i="16"/>
  <c r="DI475" i="16" s="1"/>
  <c r="DG99" i="16"/>
  <c r="DI99" i="16" s="1"/>
  <c r="DG555" i="16"/>
  <c r="DI555" i="16" s="1"/>
  <c r="DG753" i="16"/>
  <c r="DI753" i="16" s="1"/>
  <c r="DG49" i="16"/>
  <c r="DI49" i="16" s="1"/>
  <c r="DG195" i="16"/>
  <c r="DI195" i="16" s="1"/>
  <c r="DG315" i="16"/>
  <c r="DI315" i="16" s="1"/>
  <c r="DG436" i="16"/>
  <c r="DI436" i="16" s="1"/>
  <c r="DG697" i="16"/>
  <c r="DI697" i="16" s="1"/>
  <c r="DG489" i="16"/>
  <c r="DI489" i="16" s="1"/>
  <c r="DG715" i="16"/>
  <c r="DI715" i="16" s="1"/>
  <c r="DG360" i="16"/>
  <c r="DI360" i="16" s="1"/>
  <c r="DG136" i="16"/>
  <c r="DI136" i="16" s="1"/>
  <c r="DG172" i="16"/>
  <c r="DI172" i="16" s="1"/>
  <c r="DG263" i="16"/>
  <c r="DI263" i="16" s="1"/>
  <c r="DG62" i="16"/>
  <c r="DI62" i="16" s="1"/>
  <c r="DG643" i="16"/>
  <c r="DI643" i="16" s="1"/>
  <c r="DG407" i="16"/>
  <c r="DI407" i="16" s="1"/>
  <c r="DG544" i="16"/>
  <c r="DI544" i="16" s="1"/>
  <c r="DG180" i="16"/>
  <c r="DI180" i="16" s="1"/>
  <c r="CR819" i="16"/>
  <c r="DG151" i="16"/>
  <c r="DI151" i="16" s="1"/>
  <c r="DG295" i="16"/>
  <c r="DI295" i="16" s="1"/>
  <c r="DG15" i="16"/>
  <c r="DI15" i="16" s="1"/>
  <c r="DG530" i="16"/>
  <c r="DI530" i="16" s="1"/>
  <c r="DG215" i="16"/>
  <c r="DI215" i="16" s="1"/>
  <c r="DG177" i="16"/>
  <c r="DI177" i="16" s="1"/>
  <c r="DG656" i="16"/>
  <c r="DI656" i="16" s="1"/>
  <c r="DG689" i="16"/>
  <c r="DI689" i="16" s="1"/>
  <c r="DG465" i="16"/>
  <c r="DI465" i="16" s="1"/>
  <c r="DG433" i="16"/>
  <c r="DI433" i="16" s="1"/>
  <c r="DG241" i="16"/>
  <c r="DI241" i="16" s="1"/>
  <c r="DG620" i="16"/>
  <c r="DI620" i="16" s="1"/>
  <c r="DG272" i="16"/>
  <c r="DI272" i="16" s="1"/>
  <c r="DG184" i="16"/>
  <c r="DI184" i="16" s="1"/>
  <c r="DG655" i="16"/>
  <c r="DI655" i="16" s="1"/>
  <c r="DG731" i="16"/>
  <c r="DI731" i="16" s="1"/>
  <c r="DG667" i="16"/>
  <c r="DI667" i="16" s="1"/>
  <c r="DG611" i="16"/>
  <c r="DI611" i="16" s="1"/>
  <c r="DG547" i="16"/>
  <c r="DI547" i="16" s="1"/>
  <c r="DG483" i="16"/>
  <c r="DI483" i="16" s="1"/>
  <c r="DG427" i="16"/>
  <c r="DI427" i="16" s="1"/>
  <c r="DG371" i="16"/>
  <c r="DI371" i="16" s="1"/>
  <c r="DG307" i="16"/>
  <c r="DI307" i="16" s="1"/>
  <c r="DG251" i="16"/>
  <c r="DI251" i="16" s="1"/>
  <c r="DG187" i="16"/>
  <c r="DI187" i="16" s="1"/>
  <c r="DG139" i="16"/>
  <c r="DI139" i="16" s="1"/>
  <c r="DG75" i="16"/>
  <c r="DI75" i="16" s="1"/>
  <c r="DG19" i="16"/>
  <c r="DI19" i="16" s="1"/>
  <c r="DG93" i="16"/>
  <c r="DI93" i="16" s="1"/>
  <c r="DG640" i="16"/>
  <c r="DI640" i="16" s="1"/>
  <c r="DG588" i="16"/>
  <c r="DI588" i="16" s="1"/>
  <c r="DG44" i="16"/>
  <c r="DI44" i="16" s="1"/>
  <c r="DG617" i="16"/>
  <c r="DI617" i="16" s="1"/>
  <c r="DG113" i="16"/>
  <c r="DI113" i="16" s="1"/>
  <c r="DG98" i="16"/>
  <c r="DI98" i="16" s="1"/>
  <c r="DG197" i="16"/>
  <c r="DI197" i="16" s="1"/>
  <c r="DG485" i="16"/>
  <c r="DI485" i="16" s="1"/>
  <c r="DG754" i="16"/>
  <c r="DI754" i="16" s="1"/>
  <c r="DG73" i="16"/>
  <c r="DI73" i="16" s="1"/>
  <c r="DG380" i="16"/>
  <c r="DI380" i="16" s="1"/>
  <c r="DG22" i="16"/>
  <c r="DI22" i="16" s="1"/>
  <c r="DG236" i="16"/>
  <c r="DI236" i="16" s="1"/>
  <c r="DG148" i="16"/>
  <c r="DI148" i="16" s="1"/>
  <c r="DG56" i="16"/>
  <c r="DI56" i="16" s="1"/>
  <c r="DG746" i="16"/>
  <c r="DI746" i="16" s="1"/>
  <c r="DG714" i="16"/>
  <c r="DI714" i="16" s="1"/>
  <c r="DG682" i="16"/>
  <c r="DI682" i="16" s="1"/>
  <c r="DG650" i="16"/>
  <c r="DI650" i="16" s="1"/>
  <c r="DG618" i="16"/>
  <c r="DI618" i="16" s="1"/>
  <c r="DG586" i="16"/>
  <c r="DI586" i="16" s="1"/>
  <c r="DG554" i="16"/>
  <c r="DI554" i="16" s="1"/>
  <c r="DG522" i="16"/>
  <c r="DI522" i="16" s="1"/>
  <c r="DG394" i="16"/>
  <c r="DI394" i="16" s="1"/>
  <c r="DG362" i="16"/>
  <c r="DI362" i="16" s="1"/>
  <c r="DG330" i="16"/>
  <c r="DI330" i="16" s="1"/>
  <c r="DG298" i="16"/>
  <c r="DI298" i="16" s="1"/>
  <c r="DG266" i="16"/>
  <c r="DI266" i="16" s="1"/>
  <c r="DG234" i="16"/>
  <c r="DI234" i="16" s="1"/>
  <c r="DG202" i="16"/>
  <c r="DI202" i="16" s="1"/>
  <c r="DG170" i="16"/>
  <c r="DI170" i="16" s="1"/>
  <c r="DG138" i="16"/>
  <c r="DI138" i="16" s="1"/>
  <c r="DG453" i="16"/>
  <c r="DI453" i="16" s="1"/>
  <c r="DG594" i="16"/>
  <c r="DI594" i="16" s="1"/>
  <c r="DG639" i="16"/>
  <c r="DI639" i="16" s="1"/>
  <c r="DG160" i="16"/>
  <c r="DI160" i="16" s="1"/>
  <c r="DG89" i="16"/>
  <c r="DI89" i="16" s="1"/>
  <c r="DG162" i="16"/>
  <c r="DI162" i="16" s="1"/>
  <c r="DG418" i="16"/>
  <c r="DI418" i="16" s="1"/>
  <c r="DG258" i="16"/>
  <c r="DI258" i="16" s="1"/>
  <c r="DG692" i="16"/>
  <c r="DI692" i="16" s="1"/>
  <c r="DG57" i="16"/>
  <c r="DI57" i="16" s="1"/>
  <c r="DG486" i="16"/>
  <c r="DI486" i="16" s="1"/>
  <c r="DG90" i="16"/>
  <c r="DI90" i="16" s="1"/>
  <c r="DG205" i="16"/>
  <c r="DI205" i="16" s="1"/>
  <c r="DG752" i="16"/>
  <c r="DI752" i="16" s="1"/>
  <c r="DG128" i="16"/>
  <c r="DI128" i="16" s="1"/>
  <c r="DG506" i="16"/>
  <c r="DI506" i="16" s="1"/>
  <c r="DG705" i="16"/>
  <c r="DI705" i="16" s="1"/>
  <c r="DG27" i="16"/>
  <c r="DI27" i="16" s="1"/>
  <c r="DG658" i="16"/>
  <c r="DI658" i="16" s="1"/>
  <c r="DG435" i="16"/>
  <c r="DI435" i="16" s="1"/>
  <c r="DG86" i="16"/>
  <c r="DI86" i="16" s="1"/>
  <c r="DG498" i="16"/>
  <c r="DI498" i="16" s="1"/>
  <c r="DG680" i="16"/>
  <c r="DI680" i="16" s="1"/>
  <c r="DG83" i="16"/>
  <c r="DI83" i="16" s="1"/>
  <c r="DG450" i="16"/>
  <c r="DI450" i="16" s="1"/>
  <c r="DG386" i="16"/>
  <c r="DI386" i="16" s="1"/>
  <c r="DG354" i="16"/>
  <c r="DI354" i="16" s="1"/>
  <c r="DG322" i="16"/>
  <c r="DI322" i="16" s="1"/>
  <c r="DG290" i="16"/>
  <c r="DI290" i="16" s="1"/>
  <c r="DG311" i="16"/>
  <c r="DI311" i="16" s="1"/>
  <c r="DG711" i="16"/>
  <c r="DI711" i="16" s="1"/>
  <c r="DG452" i="16"/>
  <c r="DI452" i="16" s="1"/>
  <c r="DG26" i="16"/>
  <c r="DI26" i="16" s="1"/>
  <c r="DG65" i="16"/>
  <c r="DI65" i="16" s="1"/>
  <c r="DG242" i="16"/>
  <c r="DI242" i="16" s="1"/>
  <c r="DG569" i="16"/>
  <c r="DI569" i="16" s="1"/>
  <c r="DG473" i="16"/>
  <c r="DI473" i="16" s="1"/>
  <c r="DG281" i="16"/>
  <c r="DI281" i="16" s="1"/>
  <c r="DG748" i="16"/>
  <c r="DI748" i="16" s="1"/>
  <c r="DG548" i="16"/>
  <c r="DI548" i="16" s="1"/>
  <c r="DG104" i="16"/>
  <c r="DI104" i="16" s="1"/>
  <c r="DG687" i="16"/>
  <c r="DI687" i="16" s="1"/>
  <c r="DG443" i="16"/>
  <c r="DI443" i="16" s="1"/>
  <c r="DG71" i="16"/>
  <c r="DI71" i="16" s="1"/>
  <c r="DG103" i="16"/>
  <c r="DI103" i="16" s="1"/>
  <c r="DG247" i="16"/>
  <c r="DI247" i="16" s="1"/>
  <c r="DG492" i="16"/>
  <c r="DI492" i="16" s="1"/>
  <c r="DG626" i="16"/>
  <c r="DI626" i="16" s="1"/>
  <c r="DG326" i="16"/>
  <c r="DI326" i="16" s="1"/>
  <c r="DG198" i="16"/>
  <c r="DI198" i="16" s="1"/>
  <c r="DG717" i="16"/>
  <c r="DI717" i="16" s="1"/>
  <c r="DG589" i="16"/>
  <c r="DI589" i="16" s="1"/>
  <c r="DG365" i="16"/>
  <c r="DI365" i="16" s="1"/>
  <c r="DG333" i="16"/>
  <c r="DI333" i="16" s="1"/>
  <c r="DG736" i="16"/>
  <c r="DI736" i="16" s="1"/>
  <c r="DG92" i="16"/>
  <c r="DI92" i="16" s="1"/>
  <c r="DG391" i="16"/>
  <c r="DI391" i="16" s="1"/>
  <c r="DG135" i="16"/>
  <c r="DI135" i="16" s="1"/>
  <c r="DG419" i="16"/>
  <c r="DI419" i="16" s="1"/>
  <c r="DG592" i="16"/>
  <c r="DI592" i="16" s="1"/>
  <c r="DG32" i="16"/>
  <c r="DI32" i="16" s="1"/>
  <c r="DG642" i="16"/>
  <c r="DI642" i="16" s="1"/>
  <c r="DG615" i="16"/>
  <c r="DI615" i="16" s="1"/>
  <c r="DG59" i="16"/>
  <c r="DI59" i="16" s="1"/>
  <c r="DG30" i="16"/>
  <c r="DI30" i="16" s="1"/>
  <c r="DG628" i="16"/>
  <c r="DI628" i="16" s="1"/>
  <c r="DG211" i="16"/>
  <c r="DI211" i="16" s="1"/>
  <c r="CD825" i="16"/>
  <c r="DG84" i="16"/>
  <c r="DI84" i="16" s="1"/>
  <c r="DG578" i="16"/>
  <c r="DI578" i="16" s="1"/>
  <c r="DG226" i="16"/>
  <c r="DI226" i="16" s="1"/>
  <c r="DG194" i="16"/>
  <c r="DI194" i="16" s="1"/>
  <c r="DG130" i="16"/>
  <c r="DI130" i="16" s="1"/>
  <c r="DG18" i="16"/>
  <c r="DI18" i="16" s="1"/>
  <c r="DG761" i="16"/>
  <c r="DI761" i="16" s="1"/>
  <c r="DG633" i="16"/>
  <c r="DI633" i="16" s="1"/>
  <c r="DG585" i="16"/>
  <c r="DI585" i="16" s="1"/>
  <c r="DG553" i="16"/>
  <c r="DI553" i="16" s="1"/>
  <c r="DG457" i="16"/>
  <c r="DI457" i="16" s="1"/>
  <c r="DG425" i="16"/>
  <c r="DI425" i="16" s="1"/>
  <c r="DG361" i="16"/>
  <c r="DI361" i="16" s="1"/>
  <c r="DG329" i="16"/>
  <c r="DI329" i="16" s="1"/>
  <c r="DG297" i="16"/>
  <c r="DI297" i="16" s="1"/>
  <c r="DG265" i="16"/>
  <c r="DI265" i="16" s="1"/>
  <c r="DG81" i="16"/>
  <c r="DI81" i="16" s="1"/>
  <c r="DG500" i="16"/>
  <c r="DI500" i="16" s="1"/>
  <c r="DG404" i="16"/>
  <c r="DI404" i="16" s="1"/>
  <c r="DG344" i="16"/>
  <c r="DI344" i="16" s="1"/>
  <c r="DG80" i="16"/>
  <c r="DI80" i="16" s="1"/>
  <c r="DG651" i="16"/>
  <c r="DI651" i="16" s="1"/>
  <c r="DG595" i="16"/>
  <c r="DI595" i="16" s="1"/>
  <c r="DG467" i="16"/>
  <c r="DI467" i="16" s="1"/>
  <c r="DG411" i="16"/>
  <c r="DI411" i="16" s="1"/>
  <c r="DG355" i="16"/>
  <c r="DI355" i="16" s="1"/>
  <c r="DG291" i="16"/>
  <c r="DI291" i="16" s="1"/>
  <c r="DG235" i="16"/>
  <c r="DI235" i="16" s="1"/>
  <c r="DG171" i="16"/>
  <c r="DI171" i="16" s="1"/>
  <c r="DG123" i="16"/>
  <c r="DI123" i="16" s="1"/>
  <c r="DG67" i="16"/>
  <c r="DI67" i="16" s="1"/>
  <c r="DG102" i="16"/>
  <c r="DI102" i="16" s="1"/>
  <c r="DG684" i="16"/>
  <c r="DI684" i="16" s="1"/>
  <c r="DG220" i="16"/>
  <c r="DI220" i="16" s="1"/>
  <c r="DG35" i="16"/>
  <c r="DI35" i="16" s="1"/>
  <c r="DG448" i="16"/>
  <c r="DI448" i="16" s="1"/>
  <c r="DG564" i="16"/>
  <c r="DI564" i="16" s="1"/>
  <c r="DG474" i="16"/>
  <c r="DI474" i="16" s="1"/>
  <c r="DG442" i="16"/>
  <c r="DI442" i="16" s="1"/>
  <c r="DG181" i="16"/>
  <c r="DI181" i="16" s="1"/>
  <c r="DG105" i="16"/>
  <c r="DI105" i="16" s="1"/>
  <c r="DG33" i="16"/>
  <c r="DI33" i="16" s="1"/>
  <c r="DG568" i="16"/>
  <c r="DI568" i="16" s="1"/>
  <c r="DG468" i="16"/>
  <c r="DI468" i="16" s="1"/>
  <c r="DG372" i="16"/>
  <c r="DI372" i="16" s="1"/>
  <c r="DG657" i="16"/>
  <c r="DI657" i="16" s="1"/>
  <c r="DG625" i="16"/>
  <c r="DI625" i="16" s="1"/>
  <c r="DG593" i="16"/>
  <c r="DI593" i="16" s="1"/>
  <c r="DG561" i="16"/>
  <c r="DI561" i="16" s="1"/>
  <c r="DG529" i="16"/>
  <c r="DI529" i="16" s="1"/>
  <c r="DG497" i="16"/>
  <c r="DI497" i="16" s="1"/>
  <c r="DG401" i="16"/>
  <c r="DI401" i="16" s="1"/>
  <c r="DG369" i="16"/>
  <c r="DI369" i="16" s="1"/>
  <c r="DG337" i="16"/>
  <c r="DI337" i="16" s="1"/>
  <c r="DG305" i="16"/>
  <c r="DI305" i="16" s="1"/>
  <c r="DG273" i="16"/>
  <c r="DI273" i="16" s="1"/>
  <c r="DG137" i="16"/>
  <c r="DI137" i="16" s="1"/>
  <c r="DG740" i="16"/>
  <c r="DI740" i="16" s="1"/>
  <c r="DG708" i="16"/>
  <c r="DI708" i="16" s="1"/>
  <c r="DG524" i="16"/>
  <c r="DI524" i="16" s="1"/>
  <c r="DG424" i="16"/>
  <c r="DI424" i="16" s="1"/>
  <c r="DG276" i="16"/>
  <c r="DI276" i="16" s="1"/>
  <c r="DG40" i="16"/>
  <c r="DI40" i="16" s="1"/>
  <c r="DG100" i="16"/>
  <c r="DI100" i="16" s="1"/>
  <c r="DG16" i="16"/>
  <c r="DI16" i="16" s="1"/>
  <c r="DG420" i="16"/>
  <c r="DI420" i="16" s="1"/>
  <c r="DG358" i="16"/>
  <c r="DI358" i="16" s="1"/>
  <c r="DG230" i="16"/>
  <c r="DI230" i="16" s="1"/>
  <c r="DG166" i="16"/>
  <c r="DI166" i="16" s="1"/>
  <c r="DG169" i="16"/>
  <c r="DI169" i="16" s="1"/>
  <c r="DG556" i="16"/>
  <c r="DI556" i="16" s="1"/>
  <c r="DG749" i="16"/>
  <c r="DI749" i="16" s="1"/>
  <c r="DG685" i="16"/>
  <c r="DI685" i="16" s="1"/>
  <c r="DG285" i="16"/>
  <c r="DI285" i="16" s="1"/>
  <c r="DG253" i="16"/>
  <c r="DI253" i="16" s="1"/>
  <c r="DG720" i="16"/>
  <c r="DI720" i="16" s="1"/>
  <c r="DG664" i="16"/>
  <c r="DI664" i="16" s="1"/>
  <c r="DG560" i="16"/>
  <c r="DI560" i="16" s="1"/>
  <c r="DG460" i="16"/>
  <c r="DI460" i="16" s="1"/>
  <c r="DG364" i="16"/>
  <c r="DI364" i="16" s="1"/>
  <c r="DG304" i="16"/>
  <c r="DI304" i="16" s="1"/>
  <c r="DG228" i="16"/>
  <c r="DI228" i="16" s="1"/>
  <c r="DG52" i="16"/>
  <c r="DI52" i="16" s="1"/>
  <c r="DG495" i="16"/>
  <c r="DI495" i="16" s="1"/>
  <c r="DG146" i="16"/>
  <c r="DI146" i="16" s="1"/>
  <c r="DG50" i="16"/>
  <c r="DI50" i="16" s="1"/>
  <c r="DG745" i="16"/>
  <c r="DI745" i="16" s="1"/>
  <c r="DG713" i="16"/>
  <c r="DI713" i="16" s="1"/>
  <c r="DG649" i="16"/>
  <c r="DI649" i="16" s="1"/>
  <c r="DG505" i="16"/>
  <c r="DI505" i="16" s="1"/>
  <c r="DG409" i="16"/>
  <c r="DI409" i="16" s="1"/>
  <c r="DG189" i="16"/>
  <c r="DI189" i="16" s="1"/>
  <c r="DG716" i="16"/>
  <c r="DI716" i="16" s="1"/>
  <c r="DG648" i="16"/>
  <c r="DI648" i="16" s="1"/>
  <c r="DG444" i="16"/>
  <c r="DI444" i="16" s="1"/>
  <c r="DG212" i="16"/>
  <c r="DI212" i="16" s="1"/>
  <c r="DG124" i="16"/>
  <c r="DI124" i="16" s="1"/>
  <c r="DG36" i="16"/>
  <c r="DI36" i="16" s="1"/>
  <c r="DG747" i="16"/>
  <c r="DI747" i="16" s="1"/>
  <c r="DG387" i="16"/>
  <c r="DI387" i="16" s="1"/>
  <c r="DG323" i="16"/>
  <c r="DI323" i="16" s="1"/>
  <c r="DG267" i="16"/>
  <c r="DI267" i="16" s="1"/>
  <c r="DG203" i="16"/>
  <c r="DI203" i="16" s="1"/>
  <c r="DG147" i="16"/>
  <c r="DI147" i="16" s="1"/>
  <c r="DG609" i="16"/>
  <c r="DI609" i="16" s="1"/>
  <c r="DG321" i="16"/>
  <c r="DI321" i="16" s="1"/>
  <c r="DG217" i="16"/>
  <c r="DI217" i="16" s="1"/>
  <c r="DG324" i="16"/>
  <c r="DI324" i="16" s="1"/>
  <c r="DG82" i="16"/>
  <c r="DI82" i="16" s="1"/>
  <c r="DG199" i="16"/>
  <c r="DI199" i="16" s="1"/>
  <c r="DG145" i="16"/>
  <c r="DI145" i="16" s="1"/>
  <c r="DG243" i="16"/>
  <c r="DI243" i="16" s="1"/>
  <c r="DG221" i="16"/>
  <c r="DI221" i="16" s="1"/>
  <c r="DG679" i="16"/>
  <c r="DI679" i="16" s="1"/>
  <c r="DG96" i="16"/>
  <c r="DI96" i="16" s="1"/>
  <c r="DG634" i="16"/>
  <c r="DI634" i="16" s="1"/>
  <c r="DG218" i="16"/>
  <c r="DI218" i="16" s="1"/>
  <c r="DG296" i="16"/>
  <c r="DI296" i="16" s="1"/>
  <c r="DG610" i="16"/>
  <c r="DI610" i="16" s="1"/>
  <c r="DG482" i="16"/>
  <c r="DI482" i="16" s="1"/>
  <c r="DG469" i="16"/>
  <c r="DI469" i="16" s="1"/>
  <c r="DG11" i="16"/>
  <c r="DI11" i="16" s="1"/>
  <c r="DG185" i="16"/>
  <c r="DI185" i="16" s="1"/>
  <c r="DG660" i="16"/>
  <c r="DI660" i="16" s="1"/>
  <c r="DG400" i="16"/>
  <c r="DI400" i="16" s="1"/>
  <c r="DG621" i="16"/>
  <c r="DI621" i="16" s="1"/>
  <c r="DG413" i="16"/>
  <c r="DI413" i="16" s="1"/>
  <c r="DG381" i="16"/>
  <c r="DI381" i="16" s="1"/>
  <c r="DG349" i="16"/>
  <c r="DI349" i="16" s="1"/>
  <c r="DG317" i="16"/>
  <c r="DI317" i="16" s="1"/>
  <c r="DG559" i="16"/>
  <c r="DI559" i="16" s="1"/>
  <c r="DG225" i="16"/>
  <c r="DI225" i="16" s="1"/>
  <c r="DG496" i="16"/>
  <c r="DI496" i="16" s="1"/>
  <c r="DG120" i="16"/>
  <c r="DI120" i="16" s="1"/>
  <c r="DG674" i="16"/>
  <c r="DI674" i="16" s="1"/>
  <c r="DG546" i="16"/>
  <c r="DI546" i="16" s="1"/>
  <c r="DG490" i="16"/>
  <c r="DI490" i="16" s="1"/>
  <c r="DG458" i="16"/>
  <c r="DI458" i="16" s="1"/>
  <c r="DG426" i="16"/>
  <c r="DI426" i="16" s="1"/>
  <c r="DG141" i="16"/>
  <c r="DI141" i="16" s="1"/>
  <c r="DG69" i="16"/>
  <c r="DI69" i="16" s="1"/>
  <c r="DG756" i="16"/>
  <c r="DI756" i="16" s="1"/>
  <c r="DG612" i="16"/>
  <c r="DI612" i="16" s="1"/>
  <c r="DG516" i="16"/>
  <c r="DI516" i="16" s="1"/>
  <c r="DG428" i="16"/>
  <c r="DI428" i="16" s="1"/>
  <c r="DG284" i="16"/>
  <c r="DI284" i="16" s="1"/>
  <c r="DG641" i="16"/>
  <c r="DI641" i="16" s="1"/>
  <c r="DG577" i="16"/>
  <c r="DI577" i="16" s="1"/>
  <c r="DG545" i="16"/>
  <c r="DI545" i="16" s="1"/>
  <c r="DG513" i="16"/>
  <c r="DI513" i="16" s="1"/>
  <c r="DG481" i="16"/>
  <c r="DI481" i="16" s="1"/>
  <c r="DG449" i="16"/>
  <c r="DI449" i="16" s="1"/>
  <c r="DG417" i="16"/>
  <c r="DI417" i="16" s="1"/>
  <c r="DG385" i="16"/>
  <c r="DI385" i="16" s="1"/>
  <c r="DG353" i="16"/>
  <c r="DI353" i="16" s="1"/>
  <c r="DG289" i="16"/>
  <c r="DI289" i="16" s="1"/>
  <c r="DG257" i="16"/>
  <c r="DI257" i="16" s="1"/>
  <c r="DG25" i="16"/>
  <c r="DI25" i="16" s="1"/>
  <c r="DG724" i="16"/>
  <c r="DI724" i="16" s="1"/>
  <c r="DG676" i="16"/>
  <c r="DI676" i="16" s="1"/>
  <c r="DG572" i="16"/>
  <c r="DI572" i="16" s="1"/>
  <c r="DG472" i="16"/>
  <c r="DI472" i="16" s="1"/>
  <c r="DG376" i="16"/>
  <c r="DI376" i="16" s="1"/>
  <c r="DG168" i="16"/>
  <c r="DI168" i="16" s="1"/>
  <c r="DG232" i="16"/>
  <c r="DI232" i="16" s="1"/>
  <c r="DG153" i="16"/>
  <c r="DI153" i="16" s="1"/>
  <c r="DG722" i="16"/>
  <c r="DI722" i="16" s="1"/>
  <c r="DG144" i="16"/>
  <c r="DI144" i="16" s="1"/>
  <c r="DG60" i="16"/>
  <c r="DI60" i="16" s="1"/>
  <c r="DG719" i="16"/>
  <c r="DI719" i="16" s="1"/>
  <c r="DG575" i="16"/>
  <c r="DI575" i="16" s="1"/>
  <c r="DG699" i="16"/>
  <c r="DI699" i="16" s="1"/>
  <c r="DG635" i="16"/>
  <c r="DI635" i="16" s="1"/>
  <c r="DG579" i="16"/>
  <c r="DI579" i="16" s="1"/>
  <c r="DG515" i="16"/>
  <c r="DI515" i="16" s="1"/>
  <c r="DG459" i="16"/>
  <c r="DI459" i="16" s="1"/>
  <c r="DG395" i="16"/>
  <c r="DI395" i="16" s="1"/>
  <c r="DG339" i="16"/>
  <c r="DI339" i="16" s="1"/>
  <c r="DG275" i="16"/>
  <c r="DI275" i="16" s="1"/>
  <c r="DG219" i="16"/>
  <c r="DI219" i="16" s="1"/>
  <c r="DG163" i="16"/>
  <c r="DI163" i="16" s="1"/>
  <c r="DG107" i="16"/>
  <c r="DI107" i="16" s="1"/>
  <c r="DG51" i="16"/>
  <c r="DI51" i="16" s="1"/>
  <c r="DG70" i="16"/>
  <c r="DI70" i="16" s="1"/>
  <c r="DG173" i="16"/>
  <c r="DI173" i="16" s="1"/>
  <c r="DG17" i="16"/>
  <c r="DI17" i="16" s="1"/>
  <c r="DG729" i="16"/>
  <c r="DI729" i="16" s="1"/>
  <c r="DG402" i="16"/>
  <c r="DI402" i="16" s="1"/>
  <c r="DG681" i="16"/>
  <c r="DI681" i="16" s="1"/>
  <c r="DG563" i="16"/>
  <c r="DI563" i="16" s="1"/>
  <c r="DG499" i="16"/>
  <c r="DI499" i="16" s="1"/>
  <c r="DG38" i="16"/>
  <c r="DI38" i="16" s="1"/>
  <c r="DG129" i="16"/>
  <c r="DI129" i="16" s="1"/>
  <c r="DG721" i="16"/>
  <c r="DI721" i="16" s="1"/>
  <c r="DG532" i="16"/>
  <c r="DI532" i="16" s="1"/>
  <c r="DG179" i="16"/>
  <c r="DI179" i="16" s="1"/>
  <c r="DG167" i="16"/>
  <c r="DI167" i="16" s="1"/>
  <c r="DG403" i="16"/>
  <c r="DI403" i="16" s="1"/>
  <c r="DG280" i="16"/>
  <c r="DI280" i="16" s="1"/>
  <c r="DG188" i="16"/>
  <c r="DI188" i="16" s="1"/>
  <c r="DG20" i="16"/>
  <c r="DI20" i="16" s="1"/>
  <c r="DG730" i="16"/>
  <c r="DI730" i="16" s="1"/>
  <c r="DG698" i="16"/>
  <c r="DI698" i="16" s="1"/>
  <c r="DG666" i="16"/>
  <c r="DI666" i="16" s="1"/>
  <c r="DG602" i="16"/>
  <c r="DI602" i="16" s="1"/>
  <c r="DG570" i="16"/>
  <c r="DI570" i="16" s="1"/>
  <c r="DG538" i="16"/>
  <c r="DI538" i="16" s="1"/>
  <c r="DG410" i="16"/>
  <c r="DI410" i="16" s="1"/>
  <c r="DG378" i="16"/>
  <c r="DI378" i="16" s="1"/>
  <c r="DG346" i="16"/>
  <c r="DI346" i="16" s="1"/>
  <c r="DG314" i="16"/>
  <c r="DI314" i="16" s="1"/>
  <c r="DG282" i="16"/>
  <c r="DI282" i="16" s="1"/>
  <c r="DG250" i="16"/>
  <c r="DI250" i="16" s="1"/>
  <c r="DG186" i="16"/>
  <c r="DI186" i="16" s="1"/>
  <c r="DG154" i="16"/>
  <c r="DI154" i="16" s="1"/>
  <c r="DG122" i="16"/>
  <c r="DI122" i="16" s="1"/>
  <c r="DG34" i="16"/>
  <c r="DI34" i="16" s="1"/>
  <c r="DG636" i="16"/>
  <c r="DI636" i="16" s="1"/>
  <c r="DG336" i="16"/>
  <c r="DI336" i="16" s="1"/>
  <c r="DG208" i="16"/>
  <c r="DI208" i="16" s="1"/>
  <c r="DG706" i="16"/>
  <c r="DI706" i="16" s="1"/>
  <c r="DG514" i="16"/>
  <c r="DI514" i="16" s="1"/>
  <c r="DG501" i="16"/>
  <c r="DI501" i="16" s="1"/>
  <c r="DG437" i="16"/>
  <c r="DI437" i="16" s="1"/>
  <c r="DG471" i="16"/>
  <c r="DI471" i="16" s="1"/>
  <c r="DG343" i="16"/>
  <c r="DI343" i="16" s="1"/>
  <c r="DG119" i="16"/>
  <c r="DI119" i="16" s="1"/>
  <c r="DG518" i="16"/>
  <c r="DI518" i="16" s="1"/>
  <c r="DG454" i="16"/>
  <c r="DI454" i="16" s="1"/>
  <c r="DG262" i="16"/>
  <c r="DI262" i="16" s="1"/>
  <c r="DG134" i="16"/>
  <c r="DI134" i="16" s="1"/>
  <c r="DG644" i="16"/>
  <c r="DI644" i="16" s="1"/>
  <c r="DG456" i="16"/>
  <c r="DI456" i="16" s="1"/>
  <c r="DG140" i="16"/>
  <c r="DI140" i="16" s="1"/>
  <c r="DG653" i="16"/>
  <c r="DI653" i="16" s="1"/>
  <c r="DG525" i="16"/>
  <c r="DI525" i="16" s="1"/>
  <c r="DG397" i="16"/>
  <c r="DI397" i="16" s="1"/>
  <c r="DG301" i="16"/>
  <c r="DI301" i="16" s="1"/>
  <c r="DG269" i="16"/>
  <c r="DI269" i="16" s="1"/>
  <c r="DG237" i="16"/>
  <c r="DI237" i="16" s="1"/>
  <c r="DG109" i="16"/>
  <c r="DI109" i="16" s="1"/>
  <c r="DG704" i="16"/>
  <c r="DI704" i="16" s="1"/>
  <c r="DG608" i="16"/>
  <c r="DI608" i="16" s="1"/>
  <c r="DG512" i="16"/>
  <c r="DI512" i="16" s="1"/>
  <c r="DG416" i="16"/>
  <c r="DI416" i="16" s="1"/>
  <c r="DG240" i="16"/>
  <c r="DI240" i="16" s="1"/>
  <c r="DG8" i="16"/>
  <c r="DI8" i="16" s="1"/>
  <c r="DG264" i="16"/>
  <c r="DI264" i="16" s="1"/>
  <c r="DG176" i="16"/>
  <c r="DI176" i="16" s="1"/>
  <c r="DG88" i="16"/>
  <c r="DI88" i="16" s="1"/>
  <c r="DG743" i="16"/>
  <c r="DI743" i="16" s="1"/>
  <c r="DG527" i="16"/>
  <c r="DI527" i="16" s="1"/>
  <c r="CH727" i="16"/>
  <c r="BG728" i="15"/>
  <c r="CH599" i="16"/>
  <c r="BG600" i="15"/>
  <c r="CH519" i="16"/>
  <c r="BG520" i="15"/>
  <c r="CH463" i="16"/>
  <c r="BG464" i="15"/>
  <c r="CH399" i="16"/>
  <c r="BG400" i="15"/>
  <c r="CH207" i="16"/>
  <c r="BG208" i="15"/>
  <c r="CH143" i="16"/>
  <c r="BG144" i="15"/>
  <c r="CH79" i="16"/>
  <c r="BG80" i="15"/>
  <c r="CH110" i="16"/>
  <c r="BG111" i="15"/>
  <c r="CH201" i="16"/>
  <c r="BG202" i="15"/>
  <c r="CH45" i="16"/>
  <c r="BG46" i="15"/>
  <c r="CH604" i="16"/>
  <c r="BG605" i="15"/>
  <c r="CH244" i="16"/>
  <c r="BG245" i="15"/>
  <c r="CH68" i="16"/>
  <c r="BG69" i="15"/>
  <c r="CH742" i="16"/>
  <c r="BG743" i="15"/>
  <c r="CH710" i="16"/>
  <c r="BG711" i="15"/>
  <c r="CH678" i="16"/>
  <c r="BG679" i="15"/>
  <c r="CH638" i="16"/>
  <c r="BG639" i="15"/>
  <c r="CH606" i="16"/>
  <c r="BG607" i="15"/>
  <c r="CH574" i="16"/>
  <c r="BG575" i="15"/>
  <c r="CH510" i="16"/>
  <c r="BG511" i="15"/>
  <c r="CH478" i="16"/>
  <c r="BG479" i="15"/>
  <c r="CH446" i="16"/>
  <c r="BG447" i="15"/>
  <c r="CH414" i="16"/>
  <c r="BG415" i="15"/>
  <c r="CH382" i="16"/>
  <c r="BG383" i="15"/>
  <c r="CH318" i="16"/>
  <c r="BG319" i="15"/>
  <c r="CH254" i="16"/>
  <c r="BG255" i="15"/>
  <c r="BG223" i="15"/>
  <c r="CH222" i="16"/>
  <c r="CH190" i="16"/>
  <c r="BG191" i="15"/>
  <c r="CH158" i="16"/>
  <c r="BG159" i="15"/>
  <c r="CH126" i="16"/>
  <c r="BG127" i="15"/>
  <c r="CH74" i="16"/>
  <c r="BG75" i="15"/>
  <c r="CH10" i="16"/>
  <c r="BG11" i="15"/>
  <c r="AY826" i="15"/>
  <c r="CH6" i="16"/>
  <c r="AY820" i="15"/>
  <c r="BG7" i="15"/>
  <c r="BG669" i="15"/>
  <c r="CH668" i="16"/>
  <c r="CH576" i="16"/>
  <c r="BG577" i="15"/>
  <c r="CH480" i="16"/>
  <c r="BG481" i="15"/>
  <c r="CH388" i="16"/>
  <c r="BG389" i="15"/>
  <c r="CH196" i="16"/>
  <c r="BG197" i="15"/>
  <c r="CH757" i="16"/>
  <c r="BG758" i="15"/>
  <c r="BG726" i="15"/>
  <c r="CH725" i="16"/>
  <c r="CH693" i="16"/>
  <c r="BG694" i="15"/>
  <c r="CH629" i="16"/>
  <c r="BG630" i="15"/>
  <c r="CH597" i="16"/>
  <c r="BG598" i="15"/>
  <c r="CH565" i="16"/>
  <c r="BG566" i="15"/>
  <c r="CH533" i="16"/>
  <c r="BG534" i="15"/>
  <c r="CH405" i="16"/>
  <c r="BG406" i="15"/>
  <c r="CH373" i="16"/>
  <c r="BG374" i="15"/>
  <c r="CH341" i="16"/>
  <c r="BG342" i="15"/>
  <c r="CH309" i="16"/>
  <c r="BG310" i="15"/>
  <c r="CH277" i="16"/>
  <c r="BG278" i="15"/>
  <c r="CH245" i="16"/>
  <c r="BG246" i="15"/>
  <c r="CH165" i="16"/>
  <c r="BG166" i="15"/>
  <c r="CH744" i="16"/>
  <c r="BG745" i="15"/>
  <c r="CH712" i="16"/>
  <c r="BG713" i="15"/>
  <c r="CH632" i="16"/>
  <c r="BG633" i="15"/>
  <c r="CH536" i="16"/>
  <c r="BG537" i="15"/>
  <c r="CH312" i="16"/>
  <c r="BG313" i="15"/>
  <c r="CH72" i="16"/>
  <c r="BG73" i="15"/>
  <c r="CH116" i="16"/>
  <c r="BG117" i="15"/>
  <c r="CH543" i="16"/>
  <c r="BG544" i="15"/>
  <c r="BG408" i="15"/>
  <c r="CH407" i="16"/>
  <c r="BG344" i="15"/>
  <c r="CH343" i="16"/>
  <c r="CH215" i="16"/>
  <c r="BG216" i="15"/>
  <c r="CH151" i="16"/>
  <c r="BG152" i="15"/>
  <c r="CH23" i="16"/>
  <c r="BG24" i="15"/>
  <c r="CH30" i="16"/>
  <c r="BG31" i="15"/>
  <c r="CH101" i="16"/>
  <c r="BG102" i="15"/>
  <c r="CH628" i="16"/>
  <c r="BG629" i="15"/>
  <c r="CH436" i="16"/>
  <c r="BG437" i="15"/>
  <c r="CH268" i="16"/>
  <c r="BG269" i="15"/>
  <c r="CH92" i="16"/>
  <c r="BG93" i="15"/>
  <c r="CH615" i="16"/>
  <c r="BG616" i="15"/>
  <c r="CH723" i="16"/>
  <c r="BG724" i="15"/>
  <c r="CH659" i="16"/>
  <c r="BG660" i="15"/>
  <c r="CH587" i="16"/>
  <c r="BG588" i="15"/>
  <c r="CH523" i="16"/>
  <c r="BG524" i="15"/>
  <c r="CH451" i="16"/>
  <c r="BG452" i="15"/>
  <c r="BG380" i="15"/>
  <c r="CH379" i="16"/>
  <c r="BG316" i="15"/>
  <c r="CH315" i="16"/>
  <c r="CH243" i="16"/>
  <c r="BG244" i="15"/>
  <c r="CH179" i="16"/>
  <c r="BG180" i="15"/>
  <c r="CH99" i="16"/>
  <c r="BG100" i="15"/>
  <c r="BG28" i="15"/>
  <c r="CH27" i="16"/>
  <c r="CH616" i="16"/>
  <c r="BG617" i="15"/>
  <c r="CH520" i="16"/>
  <c r="BG521" i="15"/>
  <c r="CH396" i="16"/>
  <c r="BG397" i="15"/>
  <c r="CH320" i="16"/>
  <c r="BG321" i="15"/>
  <c r="CH236" i="16"/>
  <c r="BG237" i="15"/>
  <c r="CH56" i="16"/>
  <c r="BG57" i="15"/>
  <c r="CH746" i="16"/>
  <c r="BG747" i="15"/>
  <c r="CH714" i="16"/>
  <c r="BG715" i="15"/>
  <c r="CH682" i="16"/>
  <c r="BG683" i="15"/>
  <c r="CH650" i="16"/>
  <c r="BG651" i="15"/>
  <c r="CH618" i="16"/>
  <c r="BG619" i="15"/>
  <c r="CH586" i="16"/>
  <c r="BG587" i="15"/>
  <c r="CH490" i="16"/>
  <c r="BG491" i="15"/>
  <c r="CH458" i="16"/>
  <c r="BG459" i="15"/>
  <c r="CH426" i="16"/>
  <c r="BG427" i="15"/>
  <c r="CH394" i="16"/>
  <c r="BG395" i="15"/>
  <c r="CH362" i="16"/>
  <c r="BG363" i="15"/>
  <c r="CH330" i="16"/>
  <c r="BG331" i="15"/>
  <c r="CH266" i="16"/>
  <c r="BG267" i="15"/>
  <c r="CH234" i="16"/>
  <c r="BG235" i="15"/>
  <c r="CH202" i="16"/>
  <c r="BG203" i="15"/>
  <c r="CH170" i="16"/>
  <c r="BG171" i="15"/>
  <c r="BG139" i="15"/>
  <c r="CH138" i="16"/>
  <c r="CH34" i="16"/>
  <c r="BG35" i="15"/>
  <c r="CH181" i="16"/>
  <c r="BG182" i="15"/>
  <c r="CH105" i="16"/>
  <c r="BG106" i="15"/>
  <c r="CH33" i="16"/>
  <c r="BG34" i="15"/>
  <c r="CH656" i="16"/>
  <c r="BG657" i="15"/>
  <c r="CH568" i="16"/>
  <c r="BG569" i="15"/>
  <c r="CH468" i="16"/>
  <c r="BG469" i="15"/>
  <c r="CH372" i="16"/>
  <c r="BG373" i="15"/>
  <c r="CH172" i="16"/>
  <c r="BG173" i="15"/>
  <c r="CH753" i="16"/>
  <c r="BG754" i="15"/>
  <c r="CH721" i="16"/>
  <c r="BG722" i="15"/>
  <c r="CH689" i="16"/>
  <c r="BG690" i="15"/>
  <c r="BG658" i="15"/>
  <c r="CH657" i="16"/>
  <c r="CH625" i="16"/>
  <c r="BG626" i="15"/>
  <c r="CH593" i="16"/>
  <c r="BG594" i="15"/>
  <c r="CH497" i="16"/>
  <c r="BG498" i="15"/>
  <c r="CH465" i="16"/>
  <c r="BG466" i="15"/>
  <c r="CH433" i="16"/>
  <c r="BG434" i="15"/>
  <c r="CH401" i="16"/>
  <c r="BG402" i="15"/>
  <c r="CH369" i="16"/>
  <c r="BG370" i="15"/>
  <c r="CH337" i="16"/>
  <c r="BG338" i="15"/>
  <c r="CH305" i="16"/>
  <c r="BG306" i="15"/>
  <c r="CH273" i="16"/>
  <c r="BG274" i="15"/>
  <c r="CH241" i="16"/>
  <c r="BG242" i="15"/>
  <c r="CH137" i="16"/>
  <c r="BG138" i="15"/>
  <c r="CH740" i="16"/>
  <c r="BG741" i="15"/>
  <c r="CH708" i="16"/>
  <c r="BG709" i="15"/>
  <c r="BG621" i="15"/>
  <c r="CH620" i="16"/>
  <c r="CH524" i="16"/>
  <c r="BG525" i="15"/>
  <c r="CH424" i="16"/>
  <c r="BG425" i="15"/>
  <c r="CH276" i="16"/>
  <c r="BG277" i="15"/>
  <c r="CH40" i="16"/>
  <c r="BG41" i="15"/>
  <c r="CH272" i="16"/>
  <c r="BG273" i="15"/>
  <c r="CH184" i="16"/>
  <c r="BG185" i="15"/>
  <c r="CH100" i="16"/>
  <c r="BG101" i="15"/>
  <c r="CH16" i="16"/>
  <c r="BG17" i="15"/>
  <c r="CH655" i="16"/>
  <c r="BG656" i="15"/>
  <c r="CH731" i="16"/>
  <c r="BG732" i="15"/>
  <c r="CH667" i="16"/>
  <c r="BG668" i="15"/>
  <c r="CH611" i="16"/>
  <c r="BG612" i="15"/>
  <c r="CH547" i="16"/>
  <c r="BG548" i="15"/>
  <c r="CH483" i="16"/>
  <c r="BG484" i="15"/>
  <c r="CH427" i="16"/>
  <c r="BG428" i="15"/>
  <c r="CH371" i="16"/>
  <c r="BG372" i="15"/>
  <c r="CH307" i="16"/>
  <c r="BG308" i="15"/>
  <c r="CH251" i="16"/>
  <c r="BG252" i="15"/>
  <c r="CH139" i="16"/>
  <c r="BG140" i="15"/>
  <c r="CH75" i="16"/>
  <c r="BG76" i="15"/>
  <c r="CH19" i="16"/>
  <c r="BG20" i="15"/>
  <c r="CH7" i="16"/>
  <c r="BG8" i="15"/>
  <c r="CH93" i="16"/>
  <c r="BG94" i="15"/>
  <c r="CH640" i="16"/>
  <c r="BG641" i="15"/>
  <c r="CH631" i="16"/>
  <c r="BG632" i="15"/>
  <c r="CH535" i="16"/>
  <c r="BG536" i="15"/>
  <c r="CH479" i="16"/>
  <c r="BG480" i="15"/>
  <c r="CH415" i="16"/>
  <c r="BG416" i="15"/>
  <c r="BG352" i="15"/>
  <c r="CH351" i="16"/>
  <c r="CH287" i="16"/>
  <c r="BG288" i="15"/>
  <c r="CH223" i="16"/>
  <c r="BG224" i="15"/>
  <c r="CH31" i="16"/>
  <c r="BG32" i="15"/>
  <c r="CH652" i="16"/>
  <c r="BG653" i="15"/>
  <c r="CH288" i="16"/>
  <c r="BG289" i="15"/>
  <c r="CH112" i="16"/>
  <c r="BG113" i="15"/>
  <c r="CH750" i="16"/>
  <c r="BG751" i="15"/>
  <c r="CH718" i="16"/>
  <c r="BG719" i="15"/>
  <c r="CH686" i="16"/>
  <c r="BG687" i="15"/>
  <c r="CH646" i="16"/>
  <c r="BG647" i="15"/>
  <c r="CH614" i="16"/>
  <c r="BG615" i="15"/>
  <c r="CH582" i="16"/>
  <c r="BG583" i="15"/>
  <c r="CH550" i="16"/>
  <c r="BG551" i="15"/>
  <c r="CH518" i="16"/>
  <c r="BG519" i="15"/>
  <c r="CH486" i="16"/>
  <c r="BG487" i="15"/>
  <c r="CH454" i="16"/>
  <c r="BG455" i="15"/>
  <c r="BG391" i="15"/>
  <c r="CH390" i="16"/>
  <c r="CH358" i="16"/>
  <c r="BG359" i="15"/>
  <c r="CH294" i="16"/>
  <c r="BG295" i="15"/>
  <c r="CH262" i="16"/>
  <c r="BG263" i="15"/>
  <c r="CH230" i="16"/>
  <c r="BG231" i="15"/>
  <c r="CH198" i="16"/>
  <c r="BG199" i="15"/>
  <c r="CH166" i="16"/>
  <c r="BG167" i="15"/>
  <c r="CH134" i="16"/>
  <c r="BG135" i="15"/>
  <c r="CH90" i="16"/>
  <c r="BG91" i="15"/>
  <c r="CH26" i="16"/>
  <c r="BG27" i="15"/>
  <c r="CH169" i="16"/>
  <c r="BG170" i="15"/>
  <c r="CH97" i="16"/>
  <c r="BG98" i="15"/>
  <c r="CH644" i="16"/>
  <c r="BG645" i="15"/>
  <c r="CH456" i="16"/>
  <c r="BG457" i="15"/>
  <c r="CH360" i="16"/>
  <c r="BG361" i="15"/>
  <c r="CH140" i="16"/>
  <c r="BG141" i="15"/>
  <c r="CH749" i="16"/>
  <c r="BG750" i="15"/>
  <c r="CH717" i="16"/>
  <c r="BG718" i="15"/>
  <c r="CH685" i="16"/>
  <c r="BG686" i="15"/>
  <c r="CH589" i="16"/>
  <c r="BG590" i="15"/>
  <c r="CH557" i="16"/>
  <c r="BG558" i="15"/>
  <c r="CH525" i="16"/>
  <c r="BG526" i="15"/>
  <c r="CH493" i="16"/>
  <c r="BG494" i="15"/>
  <c r="CH461" i="16"/>
  <c r="BG462" i="15"/>
  <c r="CH429" i="16"/>
  <c r="BG430" i="15"/>
  <c r="CH269" i="16"/>
  <c r="BG270" i="15"/>
  <c r="CH237" i="16"/>
  <c r="BG238" i="15"/>
  <c r="CH608" i="16"/>
  <c r="BG609" i="15"/>
  <c r="CH512" i="16"/>
  <c r="BG513" i="15"/>
  <c r="CH416" i="16"/>
  <c r="BG417" i="15"/>
  <c r="CH264" i="16"/>
  <c r="BG265" i="15"/>
  <c r="CH88" i="16"/>
  <c r="BG89" i="15"/>
  <c r="CH743" i="16"/>
  <c r="BG744" i="15"/>
  <c r="CH607" i="16"/>
  <c r="BG608" i="15"/>
  <c r="CH527" i="16"/>
  <c r="BG528" i="15"/>
  <c r="BG392" i="15"/>
  <c r="CH391" i="16"/>
  <c r="CH327" i="16"/>
  <c r="BG328" i="15"/>
  <c r="CH199" i="16"/>
  <c r="BG200" i="15"/>
  <c r="CH135" i="16"/>
  <c r="BG136" i="15"/>
  <c r="CH65" i="16"/>
  <c r="BG66" i="15"/>
  <c r="CH580" i="16"/>
  <c r="BG581" i="15"/>
  <c r="CH224" i="16"/>
  <c r="BG225" i="15"/>
  <c r="CH567" i="16"/>
  <c r="BG568" i="15"/>
  <c r="CH707" i="16"/>
  <c r="BG708" i="15"/>
  <c r="CH643" i="16"/>
  <c r="BG644" i="15"/>
  <c r="CH507" i="16"/>
  <c r="BG508" i="15"/>
  <c r="CH435" i="16"/>
  <c r="BG436" i="15"/>
  <c r="BG300" i="15"/>
  <c r="CH299" i="16"/>
  <c r="CH155" i="16"/>
  <c r="BG156" i="15"/>
  <c r="CH83" i="16"/>
  <c r="BG84" i="15"/>
  <c r="CH11" i="16"/>
  <c r="BG12" i="15"/>
  <c r="CH592" i="16"/>
  <c r="BG593" i="15"/>
  <c r="CH496" i="16"/>
  <c r="BG497" i="15"/>
  <c r="CH380" i="16"/>
  <c r="BG381" i="15"/>
  <c r="CH296" i="16"/>
  <c r="BG297" i="15"/>
  <c r="CH208" i="16"/>
  <c r="BG209" i="15"/>
  <c r="CH32" i="16"/>
  <c r="BG33" i="15"/>
  <c r="CH738" i="16"/>
  <c r="BG739" i="15"/>
  <c r="CH706" i="16"/>
  <c r="BG707" i="15"/>
  <c r="CH674" i="16"/>
  <c r="BG675" i="15"/>
  <c r="CH642" i="16"/>
  <c r="BG643" i="15"/>
  <c r="CH610" i="16"/>
  <c r="BG611" i="15"/>
  <c r="CH578" i="16"/>
  <c r="BG579" i="15"/>
  <c r="CH546" i="16"/>
  <c r="BG547" i="15"/>
  <c r="CH482" i="16"/>
  <c r="BG483" i="15"/>
  <c r="CH450" i="16"/>
  <c r="BG451" i="15"/>
  <c r="CH354" i="16"/>
  <c r="BG355" i="15"/>
  <c r="BG323" i="15"/>
  <c r="CH322" i="16"/>
  <c r="CH258" i="16"/>
  <c r="BG259" i="15"/>
  <c r="CH194" i="16"/>
  <c r="BG195" i="15"/>
  <c r="CH162" i="16"/>
  <c r="BG163" i="15"/>
  <c r="CH130" i="16"/>
  <c r="BG131" i="15"/>
  <c r="CH82" i="16"/>
  <c r="BG83" i="15"/>
  <c r="CH18" i="16"/>
  <c r="BG19" i="15"/>
  <c r="CH157" i="16"/>
  <c r="BG158" i="15"/>
  <c r="CH89" i="16"/>
  <c r="BG90" i="15"/>
  <c r="CH13" i="16"/>
  <c r="BG14" i="15"/>
  <c r="CH636" i="16"/>
  <c r="BG637" i="15"/>
  <c r="CH108" i="16"/>
  <c r="BG109" i="15"/>
  <c r="CH745" i="16"/>
  <c r="BG746" i="15"/>
  <c r="CH681" i="16"/>
  <c r="BG682" i="15"/>
  <c r="CH649" i="16"/>
  <c r="BG650" i="15"/>
  <c r="CH617" i="16"/>
  <c r="BG618" i="15"/>
  <c r="BG554" i="15"/>
  <c r="CH553" i="16"/>
  <c r="CH521" i="16"/>
  <c r="BG522" i="15"/>
  <c r="CH393" i="16"/>
  <c r="BG394" i="15"/>
  <c r="CH361" i="16"/>
  <c r="BG362" i="15"/>
  <c r="CH329" i="16"/>
  <c r="BG330" i="15"/>
  <c r="CH297" i="16"/>
  <c r="BG298" i="15"/>
  <c r="CH265" i="16"/>
  <c r="BG266" i="15"/>
  <c r="CH233" i="16"/>
  <c r="BG234" i="15"/>
  <c r="CH81" i="16"/>
  <c r="BG82" i="15"/>
  <c r="CH692" i="16"/>
  <c r="BG693" i="15"/>
  <c r="CH596" i="16"/>
  <c r="BG597" i="15"/>
  <c r="CH500" i="16"/>
  <c r="BG501" i="15"/>
  <c r="CH216" i="16"/>
  <c r="BG217" i="15"/>
  <c r="CH344" i="16"/>
  <c r="BG345" i="15"/>
  <c r="CH164" i="16"/>
  <c r="BG165" i="15"/>
  <c r="CH80" i="16"/>
  <c r="BG81" i="15"/>
  <c r="CH751" i="16"/>
  <c r="BG752" i="15"/>
  <c r="CH623" i="16"/>
  <c r="BG624" i="15"/>
  <c r="CH651" i="16"/>
  <c r="BG652" i="15"/>
  <c r="CH595" i="16"/>
  <c r="BG596" i="15"/>
  <c r="CH531" i="16"/>
  <c r="BG532" i="15"/>
  <c r="CH411" i="16"/>
  <c r="BG412" i="15"/>
  <c r="CH355" i="16"/>
  <c r="BG356" i="15"/>
  <c r="CH235" i="16"/>
  <c r="BG236" i="15"/>
  <c r="CH171" i="16"/>
  <c r="BG172" i="15"/>
  <c r="CH123" i="16"/>
  <c r="BG124" i="15"/>
  <c r="CH67" i="16"/>
  <c r="BG68" i="15"/>
  <c r="CH102" i="16"/>
  <c r="BG103" i="15"/>
  <c r="CH57" i="16"/>
  <c r="BG58" i="15"/>
  <c r="CH420" i="16"/>
  <c r="BG421" i="15"/>
  <c r="DA7" i="16"/>
  <c r="DC7" i="16" s="1"/>
  <c r="DE7" i="16"/>
  <c r="DF7" i="16"/>
  <c r="DG521" i="16"/>
  <c r="DI521" i="16" s="1"/>
  <c r="DG233" i="16"/>
  <c r="DI233" i="16" s="1"/>
  <c r="DG732" i="16"/>
  <c r="DI732" i="16" s="1"/>
  <c r="DG596" i="16"/>
  <c r="DI596" i="16" s="1"/>
  <c r="DG216" i="16"/>
  <c r="DI216" i="16" s="1"/>
  <c r="DG256" i="16"/>
  <c r="DI256" i="16" s="1"/>
  <c r="DG164" i="16"/>
  <c r="DI164" i="16" s="1"/>
  <c r="DG751" i="16"/>
  <c r="DI751" i="16" s="1"/>
  <c r="DG623" i="16"/>
  <c r="DI623" i="16" s="1"/>
  <c r="CH551" i="16"/>
  <c r="BG552" i="15"/>
  <c r="CH175" i="16"/>
  <c r="BG176" i="15"/>
  <c r="CH508" i="16"/>
  <c r="BG509" i="15"/>
  <c r="CH758" i="16"/>
  <c r="BG759" i="15"/>
  <c r="CH726" i="16"/>
  <c r="BG727" i="15"/>
  <c r="CH694" i="16"/>
  <c r="BG695" i="15"/>
  <c r="CH398" i="16"/>
  <c r="BG399" i="15"/>
  <c r="CH366" i="16"/>
  <c r="BG367" i="15"/>
  <c r="CH270" i="16"/>
  <c r="BG271" i="15"/>
  <c r="CH238" i="16"/>
  <c r="BG239" i="15"/>
  <c r="CH206" i="16"/>
  <c r="BG207" i="15"/>
  <c r="CH106" i="16"/>
  <c r="BG107" i="15"/>
  <c r="CH741" i="16"/>
  <c r="BG742" i="15"/>
  <c r="CH677" i="16"/>
  <c r="BG678" i="15"/>
  <c r="CH229" i="16"/>
  <c r="BG230" i="15"/>
  <c r="CH192" i="16"/>
  <c r="BG193" i="15"/>
  <c r="CH375" i="16"/>
  <c r="BG376" i="15"/>
  <c r="CH247" i="16"/>
  <c r="BG248" i="15"/>
  <c r="CH119" i="16"/>
  <c r="BG120" i="15"/>
  <c r="CH29" i="16"/>
  <c r="BG30" i="15"/>
  <c r="CH532" i="16"/>
  <c r="BG533" i="15"/>
  <c r="CH211" i="16"/>
  <c r="BG212" i="15"/>
  <c r="CH153" i="16"/>
  <c r="BG154" i="15"/>
  <c r="CH730" i="16"/>
  <c r="BG731" i="15"/>
  <c r="CH698" i="16"/>
  <c r="BG699" i="15"/>
  <c r="CH538" i="16"/>
  <c r="BG539" i="15"/>
  <c r="CH506" i="16"/>
  <c r="BG507" i="15"/>
  <c r="CH410" i="16"/>
  <c r="BG411" i="15"/>
  <c r="CH378" i="16"/>
  <c r="BG379" i="15"/>
  <c r="CH314" i="16"/>
  <c r="BG315" i="15"/>
  <c r="CH186" i="16"/>
  <c r="BG187" i="15"/>
  <c r="CH154" i="16"/>
  <c r="BG155" i="15"/>
  <c r="CH69" i="16"/>
  <c r="BG70" i="15"/>
  <c r="CH284" i="16"/>
  <c r="BG285" i="15"/>
  <c r="CH44" i="16"/>
  <c r="BG45" i="15"/>
  <c r="CH289" i="16"/>
  <c r="BG290" i="15"/>
  <c r="CH168" i="16"/>
  <c r="BG169" i="15"/>
  <c r="CH324" i="16"/>
  <c r="BG325" i="15"/>
  <c r="CH232" i="16"/>
  <c r="BG233" i="15"/>
  <c r="BG61" i="15"/>
  <c r="CH60" i="16"/>
  <c r="CH719" i="16"/>
  <c r="BG720" i="15"/>
  <c r="CH635" i="16"/>
  <c r="BG636" i="15"/>
  <c r="CH395" i="16"/>
  <c r="BG396" i="15"/>
  <c r="CH339" i="16"/>
  <c r="BG340" i="15"/>
  <c r="CH163" i="16"/>
  <c r="BG164" i="15"/>
  <c r="CH51" i="16"/>
  <c r="BG52" i="15"/>
  <c r="CH447" i="16"/>
  <c r="BG448" i="15"/>
  <c r="BG384" i="15"/>
  <c r="CH383" i="16"/>
  <c r="CH255" i="16"/>
  <c r="BG256" i="15"/>
  <c r="CH191" i="16"/>
  <c r="BG192" i="15"/>
  <c r="CH552" i="16"/>
  <c r="BG553" i="15"/>
  <c r="BG205" i="15"/>
  <c r="CH204" i="16"/>
  <c r="CH534" i="16"/>
  <c r="BG535" i="15"/>
  <c r="CH342" i="16"/>
  <c r="BG343" i="15"/>
  <c r="CH700" i="16"/>
  <c r="BG701" i="15"/>
  <c r="CH504" i="16"/>
  <c r="BG505" i="15"/>
  <c r="CH637" i="16"/>
  <c r="BG638" i="15"/>
  <c r="CH541" i="16"/>
  <c r="BG542" i="15"/>
  <c r="CH381" i="16"/>
  <c r="BG382" i="15"/>
  <c r="CH349" i="16"/>
  <c r="BG350" i="15"/>
  <c r="CH317" i="16"/>
  <c r="BG318" i="15"/>
  <c r="CH205" i="16"/>
  <c r="BG206" i="15"/>
  <c r="CH52" i="16"/>
  <c r="BG53" i="15"/>
  <c r="CH231" i="16"/>
  <c r="BG232" i="15"/>
  <c r="CH167" i="16"/>
  <c r="BG168" i="15"/>
  <c r="CH132" i="16"/>
  <c r="BG133" i="15"/>
  <c r="CH739" i="16"/>
  <c r="BG740" i="15"/>
  <c r="CH539" i="16"/>
  <c r="BG540" i="15"/>
  <c r="CH403" i="16"/>
  <c r="BG404" i="15"/>
  <c r="CH113" i="16"/>
  <c r="BG114" i="15"/>
  <c r="CH452" i="16"/>
  <c r="BG453" i="15"/>
  <c r="CH336" i="16"/>
  <c r="BG337" i="15"/>
  <c r="CH84" i="16"/>
  <c r="BG85" i="15"/>
  <c r="CH434" i="16"/>
  <c r="BG435" i="15"/>
  <c r="CH370" i="16"/>
  <c r="BG371" i="15"/>
  <c r="CH210" i="16"/>
  <c r="BG211" i="15"/>
  <c r="CH146" i="16"/>
  <c r="BG147" i="15"/>
  <c r="CH114" i="16"/>
  <c r="BG115" i="15"/>
  <c r="CH125" i="16"/>
  <c r="BG126" i="15"/>
  <c r="CH492" i="16"/>
  <c r="BG493" i="15"/>
  <c r="BG602" i="15"/>
  <c r="CH601" i="16"/>
  <c r="CH281" i="16"/>
  <c r="BG282" i="15"/>
  <c r="CH548" i="16"/>
  <c r="BG549" i="15"/>
  <c r="CH444" i="16"/>
  <c r="BG445" i="15"/>
  <c r="CH352" i="16"/>
  <c r="BG353" i="15"/>
  <c r="BG213" i="15"/>
  <c r="CH212" i="16"/>
  <c r="CH124" i="16"/>
  <c r="BG125" i="15"/>
  <c r="CH323" i="16"/>
  <c r="BG324" i="15"/>
  <c r="DG673" i="16"/>
  <c r="DI673" i="16" s="1"/>
  <c r="CH663" i="16"/>
  <c r="BG664" i="15"/>
  <c r="CH487" i="16"/>
  <c r="BG488" i="15"/>
  <c r="CH431" i="16"/>
  <c r="BG432" i="15"/>
  <c r="CH367" i="16"/>
  <c r="BG368" i="15"/>
  <c r="CH303" i="16"/>
  <c r="BG304" i="15"/>
  <c r="CH239" i="16"/>
  <c r="BG240" i="15"/>
  <c r="CH111" i="16"/>
  <c r="BG112" i="15"/>
  <c r="CH47" i="16"/>
  <c r="BG48" i="15"/>
  <c r="CH46" i="16"/>
  <c r="BG47" i="15"/>
  <c r="BG122" i="15"/>
  <c r="CH121" i="16"/>
  <c r="CH696" i="16"/>
  <c r="BG697" i="15"/>
  <c r="CH328" i="16"/>
  <c r="BG329" i="15"/>
  <c r="CH156" i="16"/>
  <c r="BG157" i="15"/>
  <c r="CH654" i="16"/>
  <c r="BG655" i="15"/>
  <c r="CH622" i="16"/>
  <c r="BG623" i="15"/>
  <c r="CH590" i="16"/>
  <c r="BG591" i="15"/>
  <c r="CH558" i="16"/>
  <c r="BG559" i="15"/>
  <c r="CH526" i="16"/>
  <c r="BG527" i="15"/>
  <c r="CH494" i="16"/>
  <c r="BG495" i="15"/>
  <c r="CH462" i="16"/>
  <c r="BG463" i="15"/>
  <c r="CH430" i="16"/>
  <c r="BG431" i="15"/>
  <c r="CH334" i="16"/>
  <c r="BG335" i="15"/>
  <c r="CH302" i="16"/>
  <c r="BG303" i="15"/>
  <c r="CH174" i="16"/>
  <c r="BG175" i="15"/>
  <c r="CH142" i="16"/>
  <c r="BG143" i="15"/>
  <c r="CH42" i="16"/>
  <c r="BG43" i="15"/>
  <c r="CH193" i="16"/>
  <c r="BG194" i="15"/>
  <c r="CH117" i="16"/>
  <c r="BG118" i="15"/>
  <c r="CH41" i="16"/>
  <c r="BG42" i="15"/>
  <c r="CE819" i="16"/>
  <c r="CH624" i="16"/>
  <c r="BG625" i="15"/>
  <c r="CH528" i="16"/>
  <c r="BG529" i="15"/>
  <c r="CH440" i="16"/>
  <c r="BG441" i="15"/>
  <c r="CH316" i="16"/>
  <c r="BG317" i="15"/>
  <c r="CH76" i="16"/>
  <c r="BG77" i="15"/>
  <c r="CH709" i="16"/>
  <c r="BG710" i="15"/>
  <c r="CH645" i="16"/>
  <c r="BG646" i="15"/>
  <c r="CH613" i="16"/>
  <c r="BG614" i="15"/>
  <c r="CH581" i="16"/>
  <c r="BG582" i="15"/>
  <c r="CH549" i="16"/>
  <c r="BG550" i="15"/>
  <c r="CH517" i="16"/>
  <c r="BG518" i="15"/>
  <c r="CH485" i="16"/>
  <c r="BG486" i="15"/>
  <c r="CH453" i="16"/>
  <c r="BG454" i="15"/>
  <c r="CH421" i="16"/>
  <c r="BG422" i="15"/>
  <c r="CH389" i="16"/>
  <c r="BG390" i="15"/>
  <c r="CH357" i="16"/>
  <c r="BG358" i="15"/>
  <c r="CH325" i="16"/>
  <c r="BG326" i="15"/>
  <c r="CH293" i="16"/>
  <c r="BG294" i="15"/>
  <c r="CH261" i="16"/>
  <c r="BG262" i="15"/>
  <c r="CH53" i="16"/>
  <c r="BG54" i="15"/>
  <c r="CH728" i="16"/>
  <c r="BG729" i="15"/>
  <c r="CH688" i="16"/>
  <c r="BG689" i="15"/>
  <c r="CH584" i="16"/>
  <c r="BG585" i="15"/>
  <c r="CH488" i="16"/>
  <c r="BG489" i="15"/>
  <c r="CH392" i="16"/>
  <c r="BG393" i="15"/>
  <c r="CH332" i="16"/>
  <c r="BG333" i="15"/>
  <c r="CH248" i="16"/>
  <c r="BG249" i="15"/>
  <c r="CH152" i="16"/>
  <c r="BG153" i="15"/>
  <c r="CH64" i="16"/>
  <c r="BG65" i="15"/>
  <c r="CH703" i="16"/>
  <c r="BG704" i="15"/>
  <c r="CH591" i="16"/>
  <c r="BG592" i="15"/>
  <c r="CH511" i="16"/>
  <c r="BG512" i="15"/>
  <c r="CH439" i="16"/>
  <c r="BG440" i="15"/>
  <c r="BG312" i="15"/>
  <c r="CH311" i="16"/>
  <c r="CH183" i="16"/>
  <c r="BG184" i="15"/>
  <c r="CH55" i="16"/>
  <c r="BG56" i="15"/>
  <c r="CH94" i="16"/>
  <c r="BG95" i="15"/>
  <c r="CH177" i="16"/>
  <c r="BG178" i="15"/>
  <c r="CH340" i="16"/>
  <c r="BG341" i="15"/>
  <c r="CH180" i="16"/>
  <c r="BG181" i="15"/>
  <c r="CH662" i="16"/>
  <c r="BG663" i="15"/>
  <c r="CH679" i="16"/>
  <c r="BG680" i="15"/>
  <c r="CH755" i="16"/>
  <c r="BG756" i="15"/>
  <c r="CH691" i="16"/>
  <c r="BG692" i="15"/>
  <c r="CH627" i="16"/>
  <c r="BG628" i="15"/>
  <c r="BG556" i="15"/>
  <c r="CH555" i="16"/>
  <c r="CH491" i="16"/>
  <c r="BG492" i="15"/>
  <c r="CH419" i="16"/>
  <c r="BG420" i="15"/>
  <c r="BG348" i="15"/>
  <c r="CH347" i="16"/>
  <c r="CH283" i="16"/>
  <c r="BG284" i="15"/>
  <c r="CH131" i="16"/>
  <c r="BG132" i="15"/>
  <c r="CH59" i="16"/>
  <c r="BG60" i="15"/>
  <c r="CH86" i="16"/>
  <c r="BG87" i="15"/>
  <c r="CH760" i="16"/>
  <c r="BG761" i="15"/>
  <c r="CH564" i="16"/>
  <c r="BG565" i="15"/>
  <c r="CH476" i="16"/>
  <c r="BG477" i="15"/>
  <c r="CH356" i="16"/>
  <c r="BG357" i="15"/>
  <c r="CH280" i="16"/>
  <c r="BG281" i="15"/>
  <c r="CH188" i="16"/>
  <c r="BG189" i="15"/>
  <c r="CH96" i="16"/>
  <c r="BG97" i="15"/>
  <c r="CH20" i="16"/>
  <c r="BG21" i="15"/>
  <c r="CH666" i="16"/>
  <c r="BG667" i="15"/>
  <c r="CH634" i="16"/>
  <c r="BG635" i="15"/>
  <c r="CH602" i="16"/>
  <c r="BG603" i="15"/>
  <c r="CH570" i="16"/>
  <c r="BG571" i="15"/>
  <c r="CH474" i="16"/>
  <c r="BG475" i="15"/>
  <c r="CH442" i="16"/>
  <c r="BG443" i="15"/>
  <c r="CH346" i="16"/>
  <c r="BG347" i="15"/>
  <c r="CH282" i="16"/>
  <c r="BG283" i="15"/>
  <c r="BG251" i="15"/>
  <c r="CH250" i="16"/>
  <c r="CH218" i="16"/>
  <c r="BG219" i="15"/>
  <c r="CH122" i="16"/>
  <c r="BG123" i="15"/>
  <c r="CH66" i="16"/>
  <c r="BG67" i="15"/>
  <c r="CH225" i="16"/>
  <c r="BG226" i="15"/>
  <c r="CH141" i="16"/>
  <c r="BG142" i="15"/>
  <c r="CH756" i="16"/>
  <c r="BG757" i="15"/>
  <c r="CH612" i="16"/>
  <c r="BG613" i="15"/>
  <c r="CH516" i="16"/>
  <c r="BG517" i="15"/>
  <c r="CH428" i="16"/>
  <c r="BG429" i="15"/>
  <c r="CH737" i="16"/>
  <c r="BG738" i="15"/>
  <c r="CH705" i="16"/>
  <c r="BG706" i="15"/>
  <c r="CH673" i="16"/>
  <c r="BG674" i="15"/>
  <c r="CH641" i="16"/>
  <c r="BG642" i="15"/>
  <c r="CH609" i="16"/>
  <c r="BG610" i="15"/>
  <c r="CH577" i="16"/>
  <c r="BG578" i="15"/>
  <c r="CH545" i="16"/>
  <c r="BG546" i="15"/>
  <c r="CH513" i="16"/>
  <c r="BG514" i="15"/>
  <c r="CH481" i="16"/>
  <c r="BG482" i="15"/>
  <c r="CH449" i="16"/>
  <c r="BG450" i="15"/>
  <c r="CH417" i="16"/>
  <c r="BG418" i="15"/>
  <c r="CH385" i="16"/>
  <c r="BG386" i="15"/>
  <c r="CH353" i="16"/>
  <c r="BG354" i="15"/>
  <c r="CH321" i="16"/>
  <c r="BG322" i="15"/>
  <c r="CH257" i="16"/>
  <c r="BG258" i="15"/>
  <c r="CH217" i="16"/>
  <c r="BG218" i="15"/>
  <c r="CH25" i="16"/>
  <c r="BG26" i="15"/>
  <c r="CH724" i="16"/>
  <c r="BG725" i="15"/>
  <c r="CH676" i="16"/>
  <c r="BG677" i="15"/>
  <c r="CH572" i="16"/>
  <c r="BG573" i="15"/>
  <c r="CH472" i="16"/>
  <c r="BG473" i="15"/>
  <c r="CH376" i="16"/>
  <c r="BG377" i="15"/>
  <c r="CH144" i="16"/>
  <c r="BG145" i="15"/>
  <c r="CH575" i="16"/>
  <c r="BG576" i="15"/>
  <c r="CH699" i="16"/>
  <c r="BG700" i="15"/>
  <c r="CH579" i="16"/>
  <c r="BG580" i="15"/>
  <c r="CH515" i="16"/>
  <c r="BG516" i="15"/>
  <c r="CH459" i="16"/>
  <c r="BG460" i="15"/>
  <c r="CH275" i="16"/>
  <c r="BG276" i="15"/>
  <c r="CH219" i="16"/>
  <c r="BG220" i="15"/>
  <c r="CH107" i="16"/>
  <c r="BG108" i="15"/>
  <c r="CH70" i="16"/>
  <c r="BG71" i="15"/>
  <c r="CH173" i="16"/>
  <c r="BG174" i="15"/>
  <c r="CH17" i="16"/>
  <c r="BG18" i="15"/>
  <c r="CH695" i="16"/>
  <c r="BG696" i="15"/>
  <c r="CH583" i="16"/>
  <c r="BG584" i="15"/>
  <c r="CH503" i="16"/>
  <c r="BG504" i="15"/>
  <c r="BG320" i="15"/>
  <c r="CH319" i="16"/>
  <c r="CH127" i="16"/>
  <c r="BG128" i="15"/>
  <c r="CH63" i="16"/>
  <c r="BG64" i="15"/>
  <c r="BG79" i="15"/>
  <c r="CH78" i="16"/>
  <c r="CH161" i="16"/>
  <c r="BG162" i="15"/>
  <c r="BG10" i="15"/>
  <c r="CH9" i="16"/>
  <c r="CH368" i="16"/>
  <c r="BG369" i="15"/>
  <c r="CH28" i="16"/>
  <c r="BG29" i="15"/>
  <c r="CH734" i="16"/>
  <c r="BG735" i="15"/>
  <c r="CH702" i="16"/>
  <c r="BG703" i="15"/>
  <c r="CH670" i="16"/>
  <c r="BG671" i="15"/>
  <c r="CH630" i="16"/>
  <c r="BG631" i="15"/>
  <c r="CH598" i="16"/>
  <c r="BG599" i="15"/>
  <c r="CH566" i="16"/>
  <c r="BG567" i="15"/>
  <c r="CH502" i="16"/>
  <c r="BG503" i="15"/>
  <c r="BG471" i="15"/>
  <c r="CH470" i="16"/>
  <c r="CH438" i="16"/>
  <c r="BG439" i="15"/>
  <c r="CH406" i="16"/>
  <c r="BG407" i="15"/>
  <c r="CH374" i="16"/>
  <c r="BG375" i="15"/>
  <c r="CH310" i="16"/>
  <c r="BG311" i="15"/>
  <c r="CH278" i="16"/>
  <c r="BG279" i="15"/>
  <c r="CH246" i="16"/>
  <c r="BG247" i="15"/>
  <c r="CH214" i="16"/>
  <c r="BG215" i="15"/>
  <c r="CH182" i="16"/>
  <c r="BG183" i="15"/>
  <c r="CH150" i="16"/>
  <c r="BG151" i="15"/>
  <c r="CH118" i="16"/>
  <c r="BG119" i="15"/>
  <c r="CH58" i="16"/>
  <c r="BG59" i="15"/>
  <c r="CH213" i="16"/>
  <c r="BG214" i="15"/>
  <c r="CH133" i="16"/>
  <c r="BG134" i="15"/>
  <c r="CH61" i="16"/>
  <c r="BG62" i="15"/>
  <c r="CH600" i="16"/>
  <c r="BG601" i="15"/>
  <c r="CH412" i="16"/>
  <c r="BG413" i="15"/>
  <c r="CH252" i="16"/>
  <c r="BG253" i="15"/>
  <c r="CH12" i="16"/>
  <c r="BG13" i="15"/>
  <c r="CH733" i="16"/>
  <c r="BG734" i="15"/>
  <c r="CH701" i="16"/>
  <c r="BG702" i="15"/>
  <c r="CH669" i="16"/>
  <c r="BG670" i="15"/>
  <c r="CH605" i="16"/>
  <c r="BG606" i="15"/>
  <c r="CH573" i="16"/>
  <c r="BG574" i="15"/>
  <c r="CH509" i="16"/>
  <c r="BG510" i="15"/>
  <c r="CH477" i="16"/>
  <c r="BG478" i="15"/>
  <c r="CH445" i="16"/>
  <c r="BG446" i="15"/>
  <c r="CH413" i="16"/>
  <c r="BG414" i="15"/>
  <c r="CH285" i="16"/>
  <c r="BG286" i="15"/>
  <c r="CH253" i="16"/>
  <c r="BG254" i="15"/>
  <c r="CH752" i="16"/>
  <c r="BG753" i="15"/>
  <c r="CH720" i="16"/>
  <c r="BG721" i="15"/>
  <c r="CH664" i="16"/>
  <c r="BG665" i="15"/>
  <c r="CH560" i="16"/>
  <c r="BG561" i="15"/>
  <c r="CH460" i="16"/>
  <c r="BG461" i="15"/>
  <c r="CH364" i="16"/>
  <c r="BG365" i="15"/>
  <c r="CH136" i="16"/>
  <c r="BG137" i="15"/>
  <c r="CH304" i="16"/>
  <c r="BG305" i="15"/>
  <c r="CH228" i="16"/>
  <c r="BG229" i="15"/>
  <c r="CH128" i="16"/>
  <c r="BG129" i="15"/>
  <c r="CH671" i="16"/>
  <c r="BG672" i="15"/>
  <c r="CH559" i="16"/>
  <c r="BG560" i="15"/>
  <c r="CH495" i="16"/>
  <c r="BG496" i="15"/>
  <c r="CH423" i="16"/>
  <c r="BG424" i="15"/>
  <c r="CH359" i="16"/>
  <c r="BG360" i="15"/>
  <c r="CH295" i="16"/>
  <c r="BG296" i="15"/>
  <c r="CH103" i="16"/>
  <c r="BG104" i="15"/>
  <c r="BG40" i="15"/>
  <c r="CH39" i="16"/>
  <c r="CH62" i="16"/>
  <c r="BG63" i="15"/>
  <c r="CH145" i="16"/>
  <c r="BG146" i="15"/>
  <c r="CH672" i="16"/>
  <c r="BG673" i="15"/>
  <c r="CH484" i="16"/>
  <c r="BG485" i="15"/>
  <c r="CH308" i="16"/>
  <c r="BG309" i="15"/>
  <c r="CH759" i="16"/>
  <c r="BG760" i="15"/>
  <c r="CH647" i="16"/>
  <c r="BG648" i="15"/>
  <c r="CH675" i="16"/>
  <c r="BG676" i="15"/>
  <c r="CH603" i="16"/>
  <c r="BG604" i="15"/>
  <c r="CH475" i="16"/>
  <c r="BG476" i="15"/>
  <c r="BG332" i="15"/>
  <c r="CH331" i="16"/>
  <c r="CH259" i="16"/>
  <c r="BG260" i="15"/>
  <c r="CH195" i="16"/>
  <c r="BG196" i="15"/>
  <c r="CH115" i="16"/>
  <c r="BG116" i="15"/>
  <c r="CH43" i="16"/>
  <c r="BG44" i="15"/>
  <c r="CH54" i="16"/>
  <c r="BG55" i="15"/>
  <c r="CH660" i="16"/>
  <c r="BG661" i="15"/>
  <c r="CH544" i="16"/>
  <c r="BG545" i="15"/>
  <c r="CH260" i="16"/>
  <c r="BG261" i="15"/>
  <c r="CH160" i="16"/>
  <c r="BG161" i="15"/>
  <c r="CH754" i="16"/>
  <c r="BG755" i="15"/>
  <c r="CH722" i="16"/>
  <c r="BG723" i="15"/>
  <c r="CH690" i="16"/>
  <c r="BG691" i="15"/>
  <c r="CH658" i="16"/>
  <c r="BG659" i="15"/>
  <c r="CH626" i="16"/>
  <c r="BG627" i="15"/>
  <c r="CH594" i="16"/>
  <c r="BG595" i="15"/>
  <c r="CH562" i="16"/>
  <c r="BG563" i="15"/>
  <c r="CH530" i="16"/>
  <c r="BG531" i="15"/>
  <c r="CH498" i="16"/>
  <c r="BG499" i="15"/>
  <c r="CH466" i="16"/>
  <c r="BG467" i="15"/>
  <c r="CH402" i="16"/>
  <c r="BG403" i="15"/>
  <c r="CH338" i="16"/>
  <c r="BG339" i="15"/>
  <c r="CH306" i="16"/>
  <c r="BG307" i="15"/>
  <c r="CH274" i="16"/>
  <c r="BG275" i="15"/>
  <c r="CH242" i="16"/>
  <c r="BG243" i="15"/>
  <c r="CH178" i="16"/>
  <c r="BG179" i="15"/>
  <c r="CH50" i="16"/>
  <c r="BG51" i="15"/>
  <c r="CH197" i="16"/>
  <c r="BG198" i="15"/>
  <c r="CH49" i="16"/>
  <c r="BG50" i="15"/>
  <c r="CH680" i="16"/>
  <c r="BG681" i="15"/>
  <c r="BG589" i="15"/>
  <c r="CH588" i="16"/>
  <c r="CH400" i="16"/>
  <c r="BG401" i="15"/>
  <c r="CH220" i="16"/>
  <c r="BG221" i="15"/>
  <c r="CH761" i="16"/>
  <c r="BG762" i="15"/>
  <c r="BG730" i="15"/>
  <c r="CH729" i="16"/>
  <c r="CH697" i="16"/>
  <c r="BG698" i="15"/>
  <c r="CH665" i="16"/>
  <c r="BG666" i="15"/>
  <c r="CH633" i="16"/>
  <c r="BG634" i="15"/>
  <c r="CH569" i="16"/>
  <c r="BG570" i="15"/>
  <c r="CH537" i="16"/>
  <c r="BG538" i="15"/>
  <c r="BG506" i="15"/>
  <c r="CH505" i="16"/>
  <c r="BG474" i="15"/>
  <c r="CH473" i="16"/>
  <c r="BG442" i="15"/>
  <c r="CH441" i="16"/>
  <c r="BG410" i="15"/>
  <c r="CH409" i="16"/>
  <c r="BG378" i="15"/>
  <c r="CH377" i="16"/>
  <c r="BG346" i="15"/>
  <c r="CH345" i="16"/>
  <c r="BG314" i="15"/>
  <c r="CH313" i="16"/>
  <c r="CH249" i="16"/>
  <c r="BG250" i="15"/>
  <c r="CH189" i="16"/>
  <c r="BG190" i="15"/>
  <c r="CH748" i="16"/>
  <c r="BG749" i="15"/>
  <c r="CH716" i="16"/>
  <c r="BG717" i="15"/>
  <c r="CH648" i="16"/>
  <c r="BG649" i="15"/>
  <c r="CH104" i="16"/>
  <c r="BG105" i="15"/>
  <c r="CH300" i="16"/>
  <c r="BG301" i="15"/>
  <c r="CH36" i="16"/>
  <c r="BG37" i="15"/>
  <c r="CH687" i="16"/>
  <c r="BG688" i="15"/>
  <c r="CH747" i="16"/>
  <c r="BG748" i="15"/>
  <c r="CH683" i="16"/>
  <c r="BG684" i="15"/>
  <c r="CH619" i="16"/>
  <c r="BG620" i="15"/>
  <c r="CH563" i="16"/>
  <c r="BG564" i="15"/>
  <c r="CH499" i="16"/>
  <c r="BG500" i="15"/>
  <c r="CH443" i="16"/>
  <c r="BG444" i="15"/>
  <c r="CH387" i="16"/>
  <c r="BG388" i="15"/>
  <c r="CH267" i="16"/>
  <c r="BG268" i="15"/>
  <c r="CH203" i="16"/>
  <c r="BG204" i="15"/>
  <c r="CH147" i="16"/>
  <c r="BG148" i="15"/>
  <c r="CH91" i="16"/>
  <c r="BG92" i="15"/>
  <c r="CH35" i="16"/>
  <c r="BG36" i="15"/>
  <c r="CH38" i="16"/>
  <c r="BG39" i="15"/>
  <c r="CH129" i="16"/>
  <c r="BG130" i="15"/>
  <c r="CH684" i="16"/>
  <c r="BG685" i="15"/>
  <c r="DG466" i="16"/>
  <c r="DI466" i="16" s="1"/>
  <c r="DG434" i="16"/>
  <c r="DI434" i="16" s="1"/>
  <c r="DG370" i="16"/>
  <c r="DI370" i="16" s="1"/>
  <c r="DG338" i="16"/>
  <c r="DI338" i="16" s="1"/>
  <c r="DG306" i="16"/>
  <c r="DI306" i="16" s="1"/>
  <c r="DG274" i="16"/>
  <c r="DI274" i="16" s="1"/>
  <c r="DG210" i="16"/>
  <c r="DI210" i="16" s="1"/>
  <c r="DG178" i="16"/>
  <c r="DI178" i="16" s="1"/>
  <c r="DG114" i="16"/>
  <c r="DI114" i="16" s="1"/>
  <c r="DG108" i="16"/>
  <c r="DI108" i="16" s="1"/>
  <c r="DG601" i="16"/>
  <c r="DI601" i="16" s="1"/>
  <c r="DG537" i="16"/>
  <c r="DI537" i="16" s="1"/>
  <c r="DG441" i="16"/>
  <c r="DI441" i="16" s="1"/>
  <c r="DG377" i="16"/>
  <c r="DI377" i="16" s="1"/>
  <c r="DG345" i="16"/>
  <c r="DI345" i="16" s="1"/>
  <c r="DG313" i="16"/>
  <c r="DI313" i="16" s="1"/>
  <c r="DG249" i="16"/>
  <c r="DI249" i="16" s="1"/>
  <c r="DG352" i="16"/>
  <c r="DI352" i="16" s="1"/>
  <c r="DG300" i="16"/>
  <c r="DI300" i="16" s="1"/>
  <c r="DG683" i="16"/>
  <c r="DI683" i="16" s="1"/>
  <c r="DG619" i="16"/>
  <c r="DI619" i="16" s="1"/>
  <c r="DG91" i="16"/>
  <c r="DI91" i="16" s="1"/>
  <c r="CH335" i="16"/>
  <c r="BG336" i="15"/>
  <c r="CH271" i="16"/>
  <c r="BG272" i="15"/>
  <c r="CH408" i="16"/>
  <c r="BG409" i="15"/>
  <c r="CH542" i="16"/>
  <c r="BG543" i="15"/>
  <c r="CH350" i="16"/>
  <c r="BG351" i="15"/>
  <c r="CH286" i="16"/>
  <c r="BG287" i="15"/>
  <c r="CH149" i="16"/>
  <c r="BG150" i="15"/>
  <c r="CH77" i="16"/>
  <c r="BG78" i="15"/>
  <c r="AU827" i="16"/>
  <c r="CE826" i="15"/>
  <c r="CE827" i="15" s="1"/>
  <c r="AV827" i="15"/>
  <c r="CH661" i="16"/>
  <c r="BG662" i="15"/>
  <c r="CH501" i="16"/>
  <c r="BG502" i="15"/>
  <c r="CH469" i="16"/>
  <c r="BG470" i="15"/>
  <c r="CH437" i="16"/>
  <c r="BG438" i="15"/>
  <c r="CH432" i="16"/>
  <c r="BG433" i="15"/>
  <c r="CH292" i="16"/>
  <c r="BG293" i="15"/>
  <c r="CH200" i="16"/>
  <c r="BG201" i="15"/>
  <c r="CH24" i="16"/>
  <c r="BG25" i="15"/>
  <c r="CH639" i="16"/>
  <c r="BG640" i="15"/>
  <c r="CH471" i="16"/>
  <c r="BG472" i="15"/>
  <c r="CH279" i="16"/>
  <c r="BG280" i="15"/>
  <c r="CH87" i="16"/>
  <c r="BG88" i="15"/>
  <c r="CH735" i="16"/>
  <c r="BG736" i="15"/>
  <c r="CH22" i="16"/>
  <c r="BG23" i="15"/>
  <c r="CH73" i="16"/>
  <c r="BG74" i="15"/>
  <c r="CH148" i="16"/>
  <c r="BG149" i="15"/>
  <c r="CH554" i="16"/>
  <c r="BG555" i="15"/>
  <c r="BG523" i="15"/>
  <c r="CH522" i="16"/>
  <c r="CH298" i="16"/>
  <c r="BG299" i="15"/>
  <c r="CH98" i="16"/>
  <c r="BG99" i="15"/>
  <c r="BG562" i="15"/>
  <c r="CH561" i="16"/>
  <c r="CH529" i="16"/>
  <c r="BG530" i="15"/>
  <c r="CH187" i="16"/>
  <c r="BG188" i="15"/>
  <c r="CH159" i="16"/>
  <c r="BG160" i="15"/>
  <c r="CH95" i="16"/>
  <c r="BG96" i="15"/>
  <c r="CH14" i="16"/>
  <c r="BG15" i="15"/>
  <c r="CH85" i="16"/>
  <c r="BG86" i="15"/>
  <c r="CH464" i="16"/>
  <c r="BG465" i="15"/>
  <c r="CH422" i="16"/>
  <c r="BG423" i="15"/>
  <c r="CH326" i="16"/>
  <c r="BG327" i="15"/>
  <c r="CH21" i="16"/>
  <c r="BG22" i="15"/>
  <c r="CH556" i="16"/>
  <c r="BG557" i="15"/>
  <c r="CH653" i="16"/>
  <c r="BG654" i="15"/>
  <c r="CH621" i="16"/>
  <c r="BG622" i="15"/>
  <c r="CH397" i="16"/>
  <c r="BG398" i="15"/>
  <c r="CH365" i="16"/>
  <c r="BG366" i="15"/>
  <c r="CH333" i="16"/>
  <c r="BG334" i="15"/>
  <c r="CH301" i="16"/>
  <c r="BG302" i="15"/>
  <c r="CH109" i="16"/>
  <c r="BG110" i="15"/>
  <c r="CH736" i="16"/>
  <c r="BG737" i="15"/>
  <c r="CH704" i="16"/>
  <c r="BG705" i="15"/>
  <c r="CH240" i="16"/>
  <c r="BG241" i="15"/>
  <c r="CH8" i="16"/>
  <c r="BG9" i="15"/>
  <c r="CH176" i="16"/>
  <c r="BG177" i="15"/>
  <c r="CH455" i="16"/>
  <c r="BG456" i="15"/>
  <c r="CH263" i="16"/>
  <c r="BG264" i="15"/>
  <c r="CH71" i="16"/>
  <c r="BG72" i="15"/>
  <c r="CH15" i="16"/>
  <c r="BG16" i="15"/>
  <c r="CH221" i="16"/>
  <c r="BG222" i="15"/>
  <c r="CH384" i="16"/>
  <c r="BG385" i="15"/>
  <c r="CH48" i="16"/>
  <c r="BG49" i="15"/>
  <c r="CH711" i="16"/>
  <c r="BG712" i="15"/>
  <c r="CH571" i="16"/>
  <c r="BG572" i="15"/>
  <c r="CH363" i="16"/>
  <c r="BG364" i="15"/>
  <c r="CH227" i="16"/>
  <c r="BG228" i="15"/>
  <c r="CH185" i="16"/>
  <c r="BG186" i="15"/>
  <c r="CH37" i="16"/>
  <c r="BG38" i="15"/>
  <c r="CH120" i="16"/>
  <c r="BG121" i="15"/>
  <c r="CH514" i="16"/>
  <c r="BG515" i="15"/>
  <c r="CH418" i="16"/>
  <c r="BG419" i="15"/>
  <c r="CH386" i="16"/>
  <c r="BG387" i="15"/>
  <c r="CH290" i="16"/>
  <c r="BG291" i="15"/>
  <c r="CH226" i="16"/>
  <c r="BG227" i="15"/>
  <c r="CH540" i="16"/>
  <c r="BG541" i="15"/>
  <c r="CH448" i="16"/>
  <c r="BG449" i="15"/>
  <c r="CH348" i="16"/>
  <c r="BG349" i="15"/>
  <c r="CH713" i="16"/>
  <c r="BG714" i="15"/>
  <c r="CH585" i="16"/>
  <c r="BG586" i="15"/>
  <c r="BG490" i="15"/>
  <c r="CH489" i="16"/>
  <c r="BG458" i="15"/>
  <c r="CH457" i="16"/>
  <c r="BG426" i="15"/>
  <c r="CH425" i="16"/>
  <c r="CH732" i="16"/>
  <c r="BG733" i="15"/>
  <c r="CH404" i="16"/>
  <c r="BG405" i="15"/>
  <c r="CH256" i="16"/>
  <c r="BG257" i="15"/>
  <c r="CH715" i="16"/>
  <c r="BG716" i="15"/>
  <c r="CH467" i="16"/>
  <c r="BG468" i="15"/>
  <c r="CH291" i="16"/>
  <c r="BG292" i="15"/>
  <c r="CH209" i="16"/>
  <c r="BG210" i="15"/>
  <c r="DC6" i="16"/>
  <c r="DE6" i="16"/>
  <c r="DF6" i="16"/>
  <c r="CX819" i="16"/>
  <c r="BH819" i="16"/>
  <c r="G9" i="17" s="1"/>
  <c r="E9" i="17" s="1"/>
  <c r="E10" i="17" s="1"/>
  <c r="BH824" i="16"/>
  <c r="AU824" i="16"/>
  <c r="AU819" i="16"/>
  <c r="CE824" i="16" s="1"/>
  <c r="AT825" i="16"/>
  <c r="AT828" i="16"/>
  <c r="BW543" i="16"/>
  <c r="BY543" i="16" s="1"/>
  <c r="DJ543" i="16" s="1"/>
  <c r="BW255" i="16"/>
  <c r="BY255" i="16" s="1"/>
  <c r="DJ255" i="16" s="1"/>
  <c r="BW103" i="16"/>
  <c r="BY103" i="16" s="1"/>
  <c r="BW46" i="16"/>
  <c r="BY46" i="16" s="1"/>
  <c r="DJ46" i="16" s="1"/>
  <c r="BW45" i="16"/>
  <c r="BY45" i="16" s="1"/>
  <c r="DJ45" i="16" s="1"/>
  <c r="BW48" i="16"/>
  <c r="BY48" i="16" s="1"/>
  <c r="DJ48" i="16" s="1"/>
  <c r="BW470" i="16"/>
  <c r="BY470" i="16" s="1"/>
  <c r="DJ470" i="16" s="1"/>
  <c r="BW246" i="16"/>
  <c r="BY246" i="16" s="1"/>
  <c r="DJ246" i="16" s="1"/>
  <c r="BW182" i="16"/>
  <c r="BY182" i="16" s="1"/>
  <c r="DJ182" i="16" s="1"/>
  <c r="BW118" i="16"/>
  <c r="BY118" i="16" s="1"/>
  <c r="DJ118" i="16" s="1"/>
  <c r="BW133" i="16"/>
  <c r="BY133" i="16" s="1"/>
  <c r="DJ133" i="16" s="1"/>
  <c r="BW351" i="16"/>
  <c r="BY351" i="16" s="1"/>
  <c r="DJ351" i="16" s="1"/>
  <c r="BW668" i="16"/>
  <c r="BY668" i="16" s="1"/>
  <c r="DJ668" i="16" s="1"/>
  <c r="BW757" i="16"/>
  <c r="BY757" i="16" s="1"/>
  <c r="DJ757" i="16" s="1"/>
  <c r="BW597" i="16"/>
  <c r="BY597" i="16" s="1"/>
  <c r="DJ597" i="16" s="1"/>
  <c r="BW533" i="16"/>
  <c r="BY533" i="16" s="1"/>
  <c r="DJ533" i="16" s="1"/>
  <c r="BW469" i="16"/>
  <c r="BY469" i="16" s="1"/>
  <c r="BW405" i="16"/>
  <c r="BY405" i="16" s="1"/>
  <c r="DJ405" i="16" s="1"/>
  <c r="BW392" i="16"/>
  <c r="BY392" i="16" s="1"/>
  <c r="DJ392" i="16" s="1"/>
  <c r="BW116" i="16"/>
  <c r="BY116" i="16" s="1"/>
  <c r="DJ116" i="16" s="1"/>
  <c r="BW639" i="16"/>
  <c r="BY639" i="16" s="1"/>
  <c r="DJ639" i="16" s="1"/>
  <c r="BW247" i="16"/>
  <c r="BY247" i="16" s="1"/>
  <c r="BW707" i="16"/>
  <c r="BY707" i="16" s="1"/>
  <c r="DJ707" i="16" s="1"/>
  <c r="BW643" i="16"/>
  <c r="BY643" i="16" s="1"/>
  <c r="DJ643" i="16" s="1"/>
  <c r="BW515" i="16"/>
  <c r="BY515" i="16" s="1"/>
  <c r="BW451" i="16"/>
  <c r="BY451" i="16" s="1"/>
  <c r="DJ451" i="16" s="1"/>
  <c r="BW387" i="16"/>
  <c r="BY387" i="16" s="1"/>
  <c r="BW259" i="16"/>
  <c r="BY259" i="16" s="1"/>
  <c r="DJ259" i="16" s="1"/>
  <c r="BW179" i="16"/>
  <c r="BY179" i="16" s="1"/>
  <c r="BW102" i="16"/>
  <c r="BY102" i="16" s="1"/>
  <c r="BW420" i="16"/>
  <c r="BY420" i="16" s="1"/>
  <c r="DJ420" i="16" s="1"/>
  <c r="BW260" i="16"/>
  <c r="BY260" i="16" s="1"/>
  <c r="DJ260" i="16" s="1"/>
  <c r="BW722" i="16"/>
  <c r="BY722" i="16" s="1"/>
  <c r="BW610" i="16"/>
  <c r="BY610" i="16" s="1"/>
  <c r="BW546" i="16"/>
  <c r="BY546" i="16" s="1"/>
  <c r="BW434" i="16"/>
  <c r="BY434" i="16" s="1"/>
  <c r="BW354" i="16"/>
  <c r="BY354" i="16" s="1"/>
  <c r="DJ354" i="16" s="1"/>
  <c r="BW242" i="16"/>
  <c r="BY242" i="16" s="1"/>
  <c r="DJ242" i="16" s="1"/>
  <c r="BW162" i="16"/>
  <c r="BY162" i="16" s="1"/>
  <c r="DJ162" i="16" s="1"/>
  <c r="BW18" i="16"/>
  <c r="BY18" i="16" s="1"/>
  <c r="BW705" i="16"/>
  <c r="BY705" i="16" s="1"/>
  <c r="BW577" i="16"/>
  <c r="BY577" i="16" s="1"/>
  <c r="BW708" i="16"/>
  <c r="BY708" i="16" s="1"/>
  <c r="DJ708" i="16" s="1"/>
  <c r="BW276" i="16"/>
  <c r="BY276" i="16" s="1"/>
  <c r="BW184" i="16"/>
  <c r="BY184" i="16" s="1"/>
  <c r="BW743" i="16"/>
  <c r="BY743" i="16" s="1"/>
  <c r="BW167" i="16"/>
  <c r="BY167" i="16" s="1"/>
  <c r="BW39" i="16"/>
  <c r="BY39" i="16" s="1"/>
  <c r="DJ39" i="16" s="1"/>
  <c r="BW672" i="16"/>
  <c r="BY672" i="16" s="1"/>
  <c r="DJ672" i="16" s="1"/>
  <c r="BW484" i="16"/>
  <c r="BY484" i="16" s="1"/>
  <c r="DJ484" i="16" s="1"/>
  <c r="BW224" i="16"/>
  <c r="BY224" i="16" s="1"/>
  <c r="DJ224" i="16" s="1"/>
  <c r="BW758" i="16"/>
  <c r="BY758" i="16" s="1"/>
  <c r="DJ758" i="16" s="1"/>
  <c r="BW678" i="16"/>
  <c r="BY678" i="16" s="1"/>
  <c r="DJ678" i="16" s="1"/>
  <c r="BW598" i="16"/>
  <c r="BY598" i="16" s="1"/>
  <c r="DJ598" i="16" s="1"/>
  <c r="BW518" i="16"/>
  <c r="BY518" i="16" s="1"/>
  <c r="BW438" i="16"/>
  <c r="BY438" i="16" s="1"/>
  <c r="DJ438" i="16" s="1"/>
  <c r="BW374" i="16"/>
  <c r="BY374" i="16" s="1"/>
  <c r="DJ374" i="16" s="1"/>
  <c r="BW294" i="16"/>
  <c r="BY294" i="16" s="1"/>
  <c r="DJ294" i="16" s="1"/>
  <c r="BW61" i="16"/>
  <c r="BY61" i="16" s="1"/>
  <c r="DJ61" i="16" s="1"/>
  <c r="BW535" i="16"/>
  <c r="BY535" i="16" s="1"/>
  <c r="DJ535" i="16" s="1"/>
  <c r="BW60" i="16"/>
  <c r="BY60" i="16" s="1"/>
  <c r="BW503" i="16"/>
  <c r="BY503" i="16" s="1"/>
  <c r="DJ503" i="16" s="1"/>
  <c r="BW215" i="16"/>
  <c r="BY215" i="16" s="1"/>
  <c r="BW55" i="16"/>
  <c r="BY55" i="16" s="1"/>
  <c r="DJ55" i="16" s="1"/>
  <c r="BW14" i="16"/>
  <c r="BY14" i="16" s="1"/>
  <c r="DJ14" i="16" s="1"/>
  <c r="BW9" i="16"/>
  <c r="BY9" i="16" s="1"/>
  <c r="DJ9" i="16" s="1"/>
  <c r="BW710" i="16"/>
  <c r="BY710" i="16" s="1"/>
  <c r="DJ710" i="16" s="1"/>
  <c r="BW342" i="16"/>
  <c r="BY342" i="16" s="1"/>
  <c r="DJ342" i="16" s="1"/>
  <c r="BW230" i="16"/>
  <c r="BY230" i="16" s="1"/>
  <c r="DJ230" i="16" s="1"/>
  <c r="BW166" i="16"/>
  <c r="BY166" i="16" s="1"/>
  <c r="BW90" i="16"/>
  <c r="BY90" i="16" s="1"/>
  <c r="BW631" i="16"/>
  <c r="BY631" i="16" s="1"/>
  <c r="DJ631" i="16" s="1"/>
  <c r="BW311" i="16"/>
  <c r="BY311" i="16" s="1"/>
  <c r="BW725" i="16"/>
  <c r="BY725" i="16" s="1"/>
  <c r="DJ725" i="16" s="1"/>
  <c r="BW581" i="16"/>
  <c r="BY581" i="16" s="1"/>
  <c r="DJ581" i="16" s="1"/>
  <c r="BW517" i="16"/>
  <c r="BY517" i="16" s="1"/>
  <c r="DJ517" i="16" s="1"/>
  <c r="BW453" i="16"/>
  <c r="BY453" i="16" s="1"/>
  <c r="BW389" i="16"/>
  <c r="BY389" i="16" s="1"/>
  <c r="DJ389" i="16" s="1"/>
  <c r="BW312" i="16"/>
  <c r="BY312" i="16" s="1"/>
  <c r="DJ312" i="16" s="1"/>
  <c r="BW64" i="16"/>
  <c r="BY64" i="16" s="1"/>
  <c r="DJ64" i="16" s="1"/>
  <c r="BW439" i="16"/>
  <c r="BY439" i="16" s="1"/>
  <c r="DJ439" i="16" s="1"/>
  <c r="BW183" i="16"/>
  <c r="BY183" i="16" s="1"/>
  <c r="DJ183" i="16" s="1"/>
  <c r="BW691" i="16"/>
  <c r="BY691" i="16" s="1"/>
  <c r="DJ691" i="16" s="1"/>
  <c r="BW627" i="16"/>
  <c r="BY627" i="16" s="1"/>
  <c r="DJ627" i="16" s="1"/>
  <c r="BW499" i="16"/>
  <c r="BY499" i="16" s="1"/>
  <c r="BW371" i="16"/>
  <c r="BY371" i="16" s="1"/>
  <c r="DJ371" i="16" s="1"/>
  <c r="BW243" i="16"/>
  <c r="BY243" i="16" s="1"/>
  <c r="BW131" i="16"/>
  <c r="BY131" i="16" s="1"/>
  <c r="DJ131" i="16" s="1"/>
  <c r="BW70" i="16"/>
  <c r="BY70" i="16" s="1"/>
  <c r="BW380" i="16"/>
  <c r="BY380" i="16" s="1"/>
  <c r="DJ380" i="16" s="1"/>
  <c r="BW208" i="16"/>
  <c r="BY208" i="16" s="1"/>
  <c r="BW706" i="16"/>
  <c r="BY706" i="16" s="1"/>
  <c r="BW594" i="16"/>
  <c r="BY594" i="16" s="1"/>
  <c r="BW498" i="16"/>
  <c r="BY498" i="16" s="1"/>
  <c r="BW576" i="16"/>
  <c r="BY576" i="16" s="1"/>
  <c r="DJ576" i="16" s="1"/>
  <c r="BW316" i="16"/>
  <c r="BY316" i="16" s="1"/>
  <c r="DJ316" i="16" s="1"/>
  <c r="BW661" i="16"/>
  <c r="BY661" i="16" s="1"/>
  <c r="DJ661" i="16" s="1"/>
  <c r="BW341" i="16"/>
  <c r="BY341" i="16" s="1"/>
  <c r="DJ341" i="16" s="1"/>
  <c r="BW277" i="16"/>
  <c r="BY277" i="16" s="1"/>
  <c r="DJ277" i="16" s="1"/>
  <c r="BW165" i="16"/>
  <c r="BY165" i="16" s="1"/>
  <c r="DJ165" i="16" s="1"/>
  <c r="BW688" i="16"/>
  <c r="BY688" i="16" s="1"/>
  <c r="DJ688" i="16" s="1"/>
  <c r="BW488" i="16"/>
  <c r="BY488" i="16" s="1"/>
  <c r="DJ488" i="16" s="1"/>
  <c r="BW332" i="16"/>
  <c r="BY332" i="16" s="1"/>
  <c r="DJ332" i="16" s="1"/>
  <c r="BW599" i="16"/>
  <c r="BY599" i="16" s="1"/>
  <c r="DJ599" i="16" s="1"/>
  <c r="BW319" i="16"/>
  <c r="BY319" i="16" s="1"/>
  <c r="DJ319" i="16" s="1"/>
  <c r="BW547" i="16"/>
  <c r="BY547" i="16" s="1"/>
  <c r="BW307" i="16"/>
  <c r="BY307" i="16" s="1"/>
  <c r="DJ307" i="16" s="1"/>
  <c r="BW147" i="16"/>
  <c r="BY147" i="16" s="1"/>
  <c r="BW35" i="16"/>
  <c r="BY35" i="16" s="1"/>
  <c r="BW153" i="16"/>
  <c r="BY153" i="16" s="1"/>
  <c r="BW760" i="16"/>
  <c r="BY760" i="16" s="1"/>
  <c r="DJ760" i="16" s="1"/>
  <c r="BW476" i="16"/>
  <c r="BY476" i="16" s="1"/>
  <c r="DJ476" i="16" s="1"/>
  <c r="BW32" i="16"/>
  <c r="BY32" i="16" s="1"/>
  <c r="BW530" i="16"/>
  <c r="BY530" i="16" s="1"/>
  <c r="DJ530" i="16" s="1"/>
  <c r="BW338" i="16"/>
  <c r="BY338" i="16" s="1"/>
  <c r="BW130" i="16"/>
  <c r="BY130" i="16" s="1"/>
  <c r="BW13" i="16"/>
  <c r="BY13" i="16" s="1"/>
  <c r="DJ13" i="16" s="1"/>
  <c r="BW568" i="16"/>
  <c r="BY568" i="16" s="1"/>
  <c r="BW284" i="16"/>
  <c r="BY284" i="16" s="1"/>
  <c r="DJ284" i="16" s="1"/>
  <c r="BW657" i="16"/>
  <c r="BY657" i="16" s="1"/>
  <c r="BW497" i="16"/>
  <c r="BY497" i="16" s="1"/>
  <c r="BW433" i="16"/>
  <c r="BY433" i="16" s="1"/>
  <c r="DJ433" i="16" s="1"/>
  <c r="BW369" i="16"/>
  <c r="BY369" i="16" s="1"/>
  <c r="BW305" i="16"/>
  <c r="BY305" i="16" s="1"/>
  <c r="DJ305" i="16" s="1"/>
  <c r="BW241" i="16"/>
  <c r="BY241" i="16" s="1"/>
  <c r="BW740" i="16"/>
  <c r="BY740" i="16" s="1"/>
  <c r="BW524" i="16"/>
  <c r="BY524" i="16" s="1"/>
  <c r="BW713" i="16"/>
  <c r="BY713" i="16" s="1"/>
  <c r="BW617" i="16"/>
  <c r="BY617" i="16" s="1"/>
  <c r="DJ617" i="16" s="1"/>
  <c r="BW505" i="16"/>
  <c r="BY505" i="16" s="1"/>
  <c r="BW216" i="16"/>
  <c r="BY216" i="16" s="1"/>
  <c r="BW648" i="16"/>
  <c r="BY648" i="16" s="1"/>
  <c r="BW212" i="16"/>
  <c r="BY212" i="16" s="1"/>
  <c r="BW199" i="16"/>
  <c r="BY199" i="16" s="1"/>
  <c r="BW111" i="16"/>
  <c r="BY111" i="16" s="1"/>
  <c r="DJ111" i="16" s="1"/>
  <c r="BW15" i="16"/>
  <c r="BY15" i="16" s="1"/>
  <c r="BW418" i="16"/>
  <c r="BY418" i="16" s="1"/>
  <c r="DJ418" i="16" s="1"/>
  <c r="BW290" i="16"/>
  <c r="BY290" i="16" s="1"/>
  <c r="DJ290" i="16" s="1"/>
  <c r="BW226" i="16"/>
  <c r="BY226" i="16" s="1"/>
  <c r="DJ226" i="16" s="1"/>
  <c r="BW146" i="16"/>
  <c r="BY146" i="16" s="1"/>
  <c r="BW197" i="16"/>
  <c r="BY197" i="16" s="1"/>
  <c r="DJ197" i="16" s="1"/>
  <c r="BW44" i="16"/>
  <c r="BY44" i="16" s="1"/>
  <c r="DJ44" i="16" s="1"/>
  <c r="BW689" i="16"/>
  <c r="BY689" i="16" s="1"/>
  <c r="DJ689" i="16" s="1"/>
  <c r="BW545" i="16"/>
  <c r="BY545" i="16" s="1"/>
  <c r="BW676" i="16"/>
  <c r="BY676" i="16" s="1"/>
  <c r="BW168" i="16"/>
  <c r="BY168" i="16" s="1"/>
  <c r="BW144" i="16"/>
  <c r="BY144" i="16" s="1"/>
  <c r="BW695" i="16"/>
  <c r="BY695" i="16" s="1"/>
  <c r="DJ695" i="16" s="1"/>
  <c r="BW151" i="16"/>
  <c r="BY151" i="16" s="1"/>
  <c r="DJ151" i="16" s="1"/>
  <c r="BW78" i="16"/>
  <c r="BY78" i="16" s="1"/>
  <c r="DJ78" i="16" s="1"/>
  <c r="BW628" i="16"/>
  <c r="BY628" i="16" s="1"/>
  <c r="DJ628" i="16" s="1"/>
  <c r="BW384" i="16"/>
  <c r="BY384" i="16" s="1"/>
  <c r="DJ384" i="16" s="1"/>
  <c r="BW180" i="16"/>
  <c r="BY180" i="16" s="1"/>
  <c r="BW742" i="16"/>
  <c r="BY742" i="16" s="1"/>
  <c r="DJ742" i="16" s="1"/>
  <c r="BW646" i="16"/>
  <c r="BY646" i="16" s="1"/>
  <c r="DJ646" i="16" s="1"/>
  <c r="BW582" i="16"/>
  <c r="BY582" i="16" s="1"/>
  <c r="DJ582" i="16" s="1"/>
  <c r="BW502" i="16"/>
  <c r="BY502" i="16" s="1"/>
  <c r="DJ502" i="16" s="1"/>
  <c r="BW422" i="16"/>
  <c r="BY422" i="16" s="1"/>
  <c r="DJ422" i="16" s="1"/>
  <c r="BW358" i="16"/>
  <c r="BY358" i="16" s="1"/>
  <c r="DJ358" i="16" s="1"/>
  <c r="BW213" i="16"/>
  <c r="BY213" i="16" s="1"/>
  <c r="DJ213" i="16" s="1"/>
  <c r="BW21" i="16"/>
  <c r="BY21" i="16" s="1"/>
  <c r="DJ21" i="16" s="1"/>
  <c r="BW447" i="16"/>
  <c r="BY447" i="16" s="1"/>
  <c r="DJ447" i="16" s="1"/>
  <c r="BW399" i="16"/>
  <c r="BY399" i="16" s="1"/>
  <c r="DJ399" i="16" s="1"/>
  <c r="BW624" i="16"/>
  <c r="BY624" i="16" s="1"/>
  <c r="DJ624" i="16" s="1"/>
  <c r="BW440" i="16"/>
  <c r="BY440" i="16" s="1"/>
  <c r="DJ440" i="16" s="1"/>
  <c r="BW677" i="16"/>
  <c r="BY677" i="16" s="1"/>
  <c r="DJ677" i="16" s="1"/>
  <c r="BW357" i="16"/>
  <c r="BY357" i="16" s="1"/>
  <c r="DJ357" i="16" s="1"/>
  <c r="BW293" i="16"/>
  <c r="BY293" i="16" s="1"/>
  <c r="DJ293" i="16" s="1"/>
  <c r="BW229" i="16"/>
  <c r="BY229" i="16" s="1"/>
  <c r="DJ229" i="16" s="1"/>
  <c r="BW728" i="16"/>
  <c r="BY728" i="16" s="1"/>
  <c r="DJ728" i="16" s="1"/>
  <c r="BW536" i="16"/>
  <c r="BY536" i="16" s="1"/>
  <c r="DJ536" i="16" s="1"/>
  <c r="BW72" i="16"/>
  <c r="BY72" i="16" s="1"/>
  <c r="DJ72" i="16" s="1"/>
  <c r="BW735" i="16"/>
  <c r="BY735" i="16" s="1"/>
  <c r="DJ735" i="16" s="1"/>
  <c r="BW359" i="16"/>
  <c r="BY359" i="16" s="1"/>
  <c r="DJ359" i="16" s="1"/>
  <c r="BW323" i="16"/>
  <c r="BY323" i="16" s="1"/>
  <c r="BW163" i="16"/>
  <c r="BY163" i="16" s="1"/>
  <c r="BW51" i="16"/>
  <c r="BY51" i="16" s="1"/>
  <c r="BW185" i="16"/>
  <c r="BY185" i="16" s="1"/>
  <c r="BW37" i="16"/>
  <c r="BY37" i="16" s="1"/>
  <c r="DJ37" i="16" s="1"/>
  <c r="BW520" i="16"/>
  <c r="BY520" i="16" s="1"/>
  <c r="DJ520" i="16" s="1"/>
  <c r="BW84" i="16"/>
  <c r="BY84" i="16" s="1"/>
  <c r="BW658" i="16"/>
  <c r="BY658" i="16" s="1"/>
  <c r="DJ658" i="16" s="1"/>
  <c r="BW370" i="16"/>
  <c r="BY370" i="16" s="1"/>
  <c r="BW178" i="16"/>
  <c r="BY178" i="16" s="1"/>
  <c r="BW49" i="16"/>
  <c r="BY49" i="16" s="1"/>
  <c r="DJ49" i="16" s="1"/>
  <c r="BW612" i="16"/>
  <c r="BY612" i="16" s="1"/>
  <c r="BW372" i="16"/>
  <c r="BY372" i="16" s="1"/>
  <c r="BW673" i="16"/>
  <c r="BY673" i="16" s="1"/>
  <c r="BW561" i="16"/>
  <c r="BY561" i="16" s="1"/>
  <c r="BW449" i="16"/>
  <c r="BY449" i="16" s="1"/>
  <c r="BW385" i="16"/>
  <c r="BY385" i="16" s="1"/>
  <c r="DJ385" i="16" s="1"/>
  <c r="BW321" i="16"/>
  <c r="BY321" i="16" s="1"/>
  <c r="BW257" i="16"/>
  <c r="BY257" i="16" s="1"/>
  <c r="BW25" i="16"/>
  <c r="BY25" i="16" s="1"/>
  <c r="BW572" i="16"/>
  <c r="BY572" i="16" s="1"/>
  <c r="BW232" i="16"/>
  <c r="BY232" i="16" s="1"/>
  <c r="BW649" i="16"/>
  <c r="BY649" i="16" s="1"/>
  <c r="BW537" i="16"/>
  <c r="BY537" i="16" s="1"/>
  <c r="BW692" i="16"/>
  <c r="BY692" i="16" s="1"/>
  <c r="BW716" i="16"/>
  <c r="BY716" i="16" s="1"/>
  <c r="BW300" i="16"/>
  <c r="BY300" i="16" s="1"/>
  <c r="BW127" i="16"/>
  <c r="BY127" i="16" s="1"/>
  <c r="DJ127" i="16" s="1"/>
  <c r="BW47" i="16"/>
  <c r="BY47" i="16" s="1"/>
  <c r="DJ47" i="16" s="1"/>
  <c r="BW30" i="16"/>
  <c r="BY30" i="16" s="1"/>
  <c r="BW328" i="16"/>
  <c r="BY328" i="16" s="1"/>
  <c r="DJ328" i="16" s="1"/>
  <c r="BW494" i="16"/>
  <c r="BY494" i="16" s="1"/>
  <c r="DJ494" i="16" s="1"/>
  <c r="BW318" i="16"/>
  <c r="BY318" i="16" s="1"/>
  <c r="DJ318" i="16" s="1"/>
  <c r="BW238" i="16"/>
  <c r="BY238" i="16" s="1"/>
  <c r="DJ238" i="16" s="1"/>
  <c r="BW74" i="16"/>
  <c r="BY74" i="16" s="1"/>
  <c r="DJ74" i="16" s="1"/>
  <c r="BW41" i="16"/>
  <c r="BY41" i="16" s="1"/>
  <c r="DJ41" i="16" s="1"/>
  <c r="BW423" i="16"/>
  <c r="BY423" i="16" s="1"/>
  <c r="DJ423" i="16" s="1"/>
  <c r="BW239" i="16"/>
  <c r="BY239" i="16" s="1"/>
  <c r="DJ239" i="16" s="1"/>
  <c r="BW412" i="16"/>
  <c r="BY412" i="16" s="1"/>
  <c r="DJ412" i="16" s="1"/>
  <c r="BW749" i="16"/>
  <c r="BY749" i="16" s="1"/>
  <c r="BW669" i="16"/>
  <c r="BY669" i="16" s="1"/>
  <c r="DJ669" i="16" s="1"/>
  <c r="BW605" i="16"/>
  <c r="BY605" i="16" s="1"/>
  <c r="DJ605" i="16" s="1"/>
  <c r="BW509" i="16"/>
  <c r="BY509" i="16" s="1"/>
  <c r="DJ509" i="16" s="1"/>
  <c r="BW512" i="16"/>
  <c r="BY512" i="16" s="1"/>
  <c r="BW264" i="16"/>
  <c r="BY264" i="16" s="1"/>
  <c r="BW711" i="16"/>
  <c r="BY711" i="16" s="1"/>
  <c r="DJ711" i="16" s="1"/>
  <c r="BW747" i="16"/>
  <c r="BY747" i="16" s="1"/>
  <c r="BW177" i="16"/>
  <c r="BY177" i="16" s="1"/>
  <c r="DJ177" i="16" s="1"/>
  <c r="BW288" i="16"/>
  <c r="BY288" i="16" s="1"/>
  <c r="DJ288" i="16" s="1"/>
  <c r="BW446" i="16"/>
  <c r="BY446" i="16" s="1"/>
  <c r="DJ446" i="16" s="1"/>
  <c r="BW286" i="16"/>
  <c r="BY286" i="16" s="1"/>
  <c r="DJ286" i="16" s="1"/>
  <c r="BW174" i="16"/>
  <c r="BY174" i="16" s="1"/>
  <c r="DJ174" i="16" s="1"/>
  <c r="BW42" i="16"/>
  <c r="BY42" i="16" s="1"/>
  <c r="DJ42" i="16" s="1"/>
  <c r="BW751" i="16"/>
  <c r="BY751" i="16" s="1"/>
  <c r="DJ751" i="16" s="1"/>
  <c r="BW375" i="16"/>
  <c r="BY375" i="16" s="1"/>
  <c r="DJ375" i="16" s="1"/>
  <c r="BW79" i="16"/>
  <c r="BY79" i="16" s="1"/>
  <c r="DJ79" i="16" s="1"/>
  <c r="BW360" i="16"/>
  <c r="BY360" i="16" s="1"/>
  <c r="DJ360" i="16" s="1"/>
  <c r="BW733" i="16"/>
  <c r="BY733" i="16" s="1"/>
  <c r="DJ733" i="16" s="1"/>
  <c r="BW653" i="16"/>
  <c r="BY653" i="16" s="1"/>
  <c r="BW589" i="16"/>
  <c r="BY589" i="16" s="1"/>
  <c r="DJ589" i="16" s="1"/>
  <c r="BW493" i="16"/>
  <c r="BY493" i="16" s="1"/>
  <c r="DJ493" i="16" s="1"/>
  <c r="BW429" i="16"/>
  <c r="BY429" i="16" s="1"/>
  <c r="DJ429" i="16" s="1"/>
  <c r="BW109" i="16"/>
  <c r="BY109" i="16" s="1"/>
  <c r="BW460" i="16"/>
  <c r="BY460" i="16" s="1"/>
  <c r="BW128" i="16"/>
  <c r="BY128" i="16" s="1"/>
  <c r="DJ128" i="16" s="1"/>
  <c r="BW615" i="16"/>
  <c r="BY615" i="16" s="1"/>
  <c r="DJ615" i="16" s="1"/>
  <c r="BW263" i="16"/>
  <c r="BY263" i="16" s="1"/>
  <c r="BW731" i="16"/>
  <c r="BY731" i="16" s="1"/>
  <c r="DJ731" i="16" s="1"/>
  <c r="BW667" i="16"/>
  <c r="BY667" i="16" s="1"/>
  <c r="BW603" i="16"/>
  <c r="BY603" i="16" s="1"/>
  <c r="DJ603" i="16" s="1"/>
  <c r="BW539" i="16"/>
  <c r="BY539" i="16" s="1"/>
  <c r="DJ539" i="16" s="1"/>
  <c r="BW347" i="16"/>
  <c r="BY347" i="16" s="1"/>
  <c r="DJ347" i="16" s="1"/>
  <c r="BW283" i="16"/>
  <c r="BY283" i="16" s="1"/>
  <c r="DJ283" i="16" s="1"/>
  <c r="BW219" i="16"/>
  <c r="BY219" i="16" s="1"/>
  <c r="BW155" i="16"/>
  <c r="BY155" i="16" s="1"/>
  <c r="DJ155" i="16" s="1"/>
  <c r="BW91" i="16"/>
  <c r="BY91" i="16" s="1"/>
  <c r="BW129" i="16"/>
  <c r="BY129" i="16" s="1"/>
  <c r="BW188" i="16"/>
  <c r="BY188" i="16" s="1"/>
  <c r="BW650" i="16"/>
  <c r="BY650" i="16" s="1"/>
  <c r="DJ650" i="16" s="1"/>
  <c r="BW586" i="16"/>
  <c r="BY586" i="16" s="1"/>
  <c r="DJ586" i="16" s="1"/>
  <c r="BW506" i="16"/>
  <c r="BY506" i="16" s="1"/>
  <c r="BW426" i="16"/>
  <c r="BY426" i="16" s="1"/>
  <c r="DJ426" i="16" s="1"/>
  <c r="BW298" i="16"/>
  <c r="BY298" i="16" s="1"/>
  <c r="DJ298" i="16" s="1"/>
  <c r="BW186" i="16"/>
  <c r="BY186" i="16" s="1"/>
  <c r="BW98" i="16"/>
  <c r="BY98" i="16" s="1"/>
  <c r="DJ98" i="16" s="1"/>
  <c r="BW745" i="16"/>
  <c r="BY745" i="16" s="1"/>
  <c r="DJ745" i="16" s="1"/>
  <c r="BW553" i="16"/>
  <c r="BY553" i="16" s="1"/>
  <c r="BW164" i="16"/>
  <c r="BY164" i="16" s="1"/>
  <c r="BW732" i="16"/>
  <c r="BY732" i="16" s="1"/>
  <c r="DJ732" i="16" s="1"/>
  <c r="BW479" i="16"/>
  <c r="BY479" i="16" s="1"/>
  <c r="DJ479" i="16" s="1"/>
  <c r="BW231" i="16"/>
  <c r="BY231" i="16" s="1"/>
  <c r="DJ231" i="16" s="1"/>
  <c r="BW145" i="16"/>
  <c r="BY145" i="16" s="1"/>
  <c r="BW652" i="16"/>
  <c r="BY652" i="16" s="1"/>
  <c r="DJ652" i="16" s="1"/>
  <c r="BW408" i="16"/>
  <c r="BY408" i="16" s="1"/>
  <c r="DJ408" i="16" s="1"/>
  <c r="BW112" i="16"/>
  <c r="BY112" i="16" s="1"/>
  <c r="DJ112" i="16" s="1"/>
  <c r="BW718" i="16"/>
  <c r="BY718" i="16" s="1"/>
  <c r="DJ718" i="16" s="1"/>
  <c r="BW654" i="16"/>
  <c r="BY654" i="16" s="1"/>
  <c r="DJ654" i="16" s="1"/>
  <c r="BW590" i="16"/>
  <c r="BY590" i="16" s="1"/>
  <c r="DJ590" i="16" s="1"/>
  <c r="BW526" i="16"/>
  <c r="BY526" i="16" s="1"/>
  <c r="DJ526" i="16" s="1"/>
  <c r="BW430" i="16"/>
  <c r="BY430" i="16" s="1"/>
  <c r="DJ430" i="16" s="1"/>
  <c r="BW334" i="16"/>
  <c r="BY334" i="16" s="1"/>
  <c r="DJ334" i="16" s="1"/>
  <c r="BW190" i="16"/>
  <c r="BY190" i="16" s="1"/>
  <c r="DJ190" i="16" s="1"/>
  <c r="BW149" i="16"/>
  <c r="BY149" i="16" s="1"/>
  <c r="DJ149" i="16" s="1"/>
  <c r="BW607" i="16"/>
  <c r="BY607" i="16" s="1"/>
  <c r="DJ607" i="16" s="1"/>
  <c r="BW504" i="16"/>
  <c r="BY504" i="16" s="1"/>
  <c r="DJ504" i="16" s="1"/>
  <c r="BW557" i="16"/>
  <c r="BY557" i="16" s="1"/>
  <c r="DJ557" i="16" s="1"/>
  <c r="BW333" i="16"/>
  <c r="BY333" i="16" s="1"/>
  <c r="BW269" i="16"/>
  <c r="BY269" i="16" s="1"/>
  <c r="BW752" i="16"/>
  <c r="BY752" i="16" s="1"/>
  <c r="DJ752" i="16" s="1"/>
  <c r="BW608" i="16"/>
  <c r="BY608" i="16" s="1"/>
  <c r="DJ608" i="16" s="1"/>
  <c r="BW304" i="16"/>
  <c r="BY304" i="16" s="1"/>
  <c r="BW663" i="16"/>
  <c r="BY663" i="16" s="1"/>
  <c r="DJ663" i="16" s="1"/>
  <c r="BW383" i="16"/>
  <c r="BY383" i="16" s="1"/>
  <c r="DJ383" i="16" s="1"/>
  <c r="BW491" i="16"/>
  <c r="BY491" i="16" s="1"/>
  <c r="DJ491" i="16" s="1"/>
  <c r="BW459" i="16"/>
  <c r="BY459" i="16" s="1"/>
  <c r="BW54" i="16"/>
  <c r="BY54" i="16" s="1"/>
  <c r="DJ54" i="16" s="1"/>
  <c r="BW93" i="16"/>
  <c r="BY93" i="16" s="1"/>
  <c r="BW640" i="16"/>
  <c r="BY640" i="16" s="1"/>
  <c r="BW452" i="16"/>
  <c r="BY452" i="16" s="1"/>
  <c r="DJ452" i="16" s="1"/>
  <c r="BW746" i="16"/>
  <c r="BY746" i="16" s="1"/>
  <c r="DJ746" i="16" s="1"/>
  <c r="BW682" i="16"/>
  <c r="BY682" i="16" s="1"/>
  <c r="DJ682" i="16" s="1"/>
  <c r="BW378" i="16"/>
  <c r="BY378" i="16" s="1"/>
  <c r="BW282" i="16"/>
  <c r="BY282" i="16" s="1"/>
  <c r="BW225" i="16"/>
  <c r="BY225" i="16" s="1"/>
  <c r="BW69" i="16"/>
  <c r="BY69" i="16" s="1"/>
  <c r="BW588" i="16"/>
  <c r="BY588" i="16" s="1"/>
  <c r="BW348" i="16"/>
  <c r="BY348" i="16" s="1"/>
  <c r="DJ348" i="16" s="1"/>
  <c r="BW697" i="16"/>
  <c r="BY697" i="16" s="1"/>
  <c r="DJ697" i="16" s="1"/>
  <c r="BW409" i="16"/>
  <c r="BY409" i="16" s="1"/>
  <c r="DJ409" i="16" s="1"/>
  <c r="BW345" i="16"/>
  <c r="BY345" i="16" s="1"/>
  <c r="DJ345" i="16" s="1"/>
  <c r="BW281" i="16"/>
  <c r="BY281" i="16" s="1"/>
  <c r="BW256" i="16"/>
  <c r="BY256" i="16" s="1"/>
  <c r="BW683" i="16"/>
  <c r="BY683" i="16" s="1"/>
  <c r="BW619" i="16"/>
  <c r="BY619" i="16" s="1"/>
  <c r="BW555" i="16"/>
  <c r="BY555" i="16" s="1"/>
  <c r="BW363" i="16"/>
  <c r="BY363" i="16" s="1"/>
  <c r="DJ363" i="16" s="1"/>
  <c r="BW299" i="16"/>
  <c r="BY299" i="16" s="1"/>
  <c r="DJ299" i="16" s="1"/>
  <c r="BW235" i="16"/>
  <c r="BY235" i="16" s="1"/>
  <c r="BW171" i="16"/>
  <c r="BY171" i="16" s="1"/>
  <c r="BW107" i="16"/>
  <c r="BY107" i="16" s="1"/>
  <c r="BW43" i="16"/>
  <c r="BY43" i="16" s="1"/>
  <c r="DJ43" i="16" s="1"/>
  <c r="BW236" i="16"/>
  <c r="BY236" i="16" s="1"/>
  <c r="BW20" i="16"/>
  <c r="BY20" i="16" s="1"/>
  <c r="BW602" i="16"/>
  <c r="BY602" i="16" s="1"/>
  <c r="BW522" i="16"/>
  <c r="BY522" i="16" s="1"/>
  <c r="DJ522" i="16" s="1"/>
  <c r="BW442" i="16"/>
  <c r="BY442" i="16" s="1"/>
  <c r="DJ442" i="16" s="1"/>
  <c r="BW330" i="16"/>
  <c r="BY330" i="16" s="1"/>
  <c r="BW202" i="16"/>
  <c r="BY202" i="16" s="1"/>
  <c r="BW122" i="16"/>
  <c r="BY122" i="16" s="1"/>
  <c r="BW540" i="16"/>
  <c r="BY540" i="16" s="1"/>
  <c r="DJ540" i="16" s="1"/>
  <c r="BW601" i="16"/>
  <c r="BY601" i="16" s="1"/>
  <c r="BW748" i="16"/>
  <c r="BY748" i="16" s="1"/>
  <c r="DJ748" i="16" s="1"/>
  <c r="BW104" i="16"/>
  <c r="BY104" i="16" s="1"/>
  <c r="BW81" i="16"/>
  <c r="BY81" i="16" s="1"/>
  <c r="BW567" i="16"/>
  <c r="BY567" i="16" s="1"/>
  <c r="DJ567" i="16" s="1"/>
  <c r="BW295" i="16"/>
  <c r="BY295" i="16" s="1"/>
  <c r="DJ295" i="16" s="1"/>
  <c r="BW221" i="16"/>
  <c r="BY221" i="16" s="1"/>
  <c r="BW696" i="16"/>
  <c r="BY696" i="16" s="1"/>
  <c r="DJ696" i="16" s="1"/>
  <c r="BW464" i="16"/>
  <c r="BY464" i="16" s="1"/>
  <c r="DJ464" i="16" s="1"/>
  <c r="BW204" i="16"/>
  <c r="BY204" i="16" s="1"/>
  <c r="DJ204" i="16" s="1"/>
  <c r="BW734" i="16"/>
  <c r="BY734" i="16" s="1"/>
  <c r="DJ734" i="16" s="1"/>
  <c r="BW670" i="16"/>
  <c r="BY670" i="16" s="1"/>
  <c r="DJ670" i="16" s="1"/>
  <c r="BW606" i="16"/>
  <c r="BY606" i="16" s="1"/>
  <c r="DJ606" i="16" s="1"/>
  <c r="BW462" i="16"/>
  <c r="BY462" i="16" s="1"/>
  <c r="DJ462" i="16" s="1"/>
  <c r="BW382" i="16"/>
  <c r="BY382" i="16" s="1"/>
  <c r="DJ382" i="16" s="1"/>
  <c r="BW206" i="16"/>
  <c r="BY206" i="16" s="1"/>
  <c r="DJ206" i="16" s="1"/>
  <c r="BW193" i="16"/>
  <c r="BY193" i="16" s="1"/>
  <c r="DJ193" i="16" s="1"/>
  <c r="BW655" i="16"/>
  <c r="BY655" i="16" s="1"/>
  <c r="BW600" i="16"/>
  <c r="BY600" i="16" s="1"/>
  <c r="DJ600" i="16" s="1"/>
  <c r="BW701" i="16"/>
  <c r="BY701" i="16" s="1"/>
  <c r="DJ701" i="16" s="1"/>
  <c r="BW349" i="16"/>
  <c r="BY349" i="16" s="1"/>
  <c r="BW285" i="16"/>
  <c r="BY285" i="16" s="1"/>
  <c r="BW205" i="16"/>
  <c r="BY205" i="16" s="1"/>
  <c r="BW704" i="16"/>
  <c r="BY704" i="16" s="1"/>
  <c r="BW8" i="16"/>
  <c r="BY8" i="16" s="1"/>
  <c r="BW52" i="16"/>
  <c r="BY52" i="16" s="1"/>
  <c r="DJ52" i="16" s="1"/>
  <c r="BW415" i="16"/>
  <c r="BY415" i="16" s="1"/>
  <c r="DJ415" i="16" s="1"/>
  <c r="BW411" i="16"/>
  <c r="BY411" i="16" s="1"/>
  <c r="BW86" i="16"/>
  <c r="BY86" i="16" s="1"/>
  <c r="BW173" i="16"/>
  <c r="BY173" i="16" s="1"/>
  <c r="BW684" i="16"/>
  <c r="BY684" i="16" s="1"/>
  <c r="BW496" i="16"/>
  <c r="BY496" i="16" s="1"/>
  <c r="BW96" i="16"/>
  <c r="BY96" i="16" s="1"/>
  <c r="DJ96" i="16" s="1"/>
  <c r="BW698" i="16"/>
  <c r="BY698" i="16" s="1"/>
  <c r="BW474" i="16"/>
  <c r="BY474" i="16" s="1"/>
  <c r="DJ474" i="16" s="1"/>
  <c r="BW314" i="16"/>
  <c r="BY314" i="16" s="1"/>
  <c r="DJ314" i="16" s="1"/>
  <c r="BW154" i="16"/>
  <c r="BY154" i="16" s="1"/>
  <c r="BW105" i="16"/>
  <c r="BY105" i="16" s="1"/>
  <c r="DJ105" i="16" s="1"/>
  <c r="BW636" i="16"/>
  <c r="BY636" i="16" s="1"/>
  <c r="DJ636" i="16" s="1"/>
  <c r="BW400" i="16"/>
  <c r="BY400" i="16" s="1"/>
  <c r="BW761" i="16"/>
  <c r="BY761" i="16" s="1"/>
  <c r="DJ761" i="16" s="1"/>
  <c r="BW425" i="16"/>
  <c r="BY425" i="16" s="1"/>
  <c r="BW361" i="16"/>
  <c r="BY361" i="16" s="1"/>
  <c r="BW297" i="16"/>
  <c r="BY297" i="16" s="1"/>
  <c r="DJ297" i="16" s="1"/>
  <c r="BW596" i="16"/>
  <c r="BY596" i="16" s="1"/>
  <c r="BW542" i="16"/>
  <c r="BY542" i="16" s="1"/>
  <c r="DJ542" i="16" s="1"/>
  <c r="BW519" i="16"/>
  <c r="BY519" i="16" s="1"/>
  <c r="DJ519" i="16" s="1"/>
  <c r="BW500" i="16"/>
  <c r="BY500" i="16" s="1"/>
  <c r="BW435" i="16"/>
  <c r="BY435" i="16" s="1"/>
  <c r="DJ435" i="16" s="1"/>
  <c r="BW428" i="16"/>
  <c r="BY428" i="16" s="1"/>
  <c r="BW395" i="16"/>
  <c r="BY395" i="16" s="1"/>
  <c r="BW388" i="16"/>
  <c r="BY388" i="16" s="1"/>
  <c r="DJ388" i="16" s="1"/>
  <c r="BW591" i="16"/>
  <c r="BY591" i="16" s="1"/>
  <c r="DJ591" i="16" s="1"/>
  <c r="BW335" i="16"/>
  <c r="BY335" i="16" s="1"/>
  <c r="DJ335" i="16" s="1"/>
  <c r="BW135" i="16"/>
  <c r="BY135" i="16" s="1"/>
  <c r="DJ135" i="16" s="1"/>
  <c r="BW110" i="16"/>
  <c r="BY110" i="16" s="1"/>
  <c r="DJ110" i="16" s="1"/>
  <c r="BW121" i="16"/>
  <c r="BY121" i="16" s="1"/>
  <c r="DJ121" i="16" s="1"/>
  <c r="BW308" i="16"/>
  <c r="BY308" i="16" s="1"/>
  <c r="DJ308" i="16" s="1"/>
  <c r="BW550" i="16"/>
  <c r="BY550" i="16" s="1"/>
  <c r="DJ550" i="16" s="1"/>
  <c r="BW262" i="16"/>
  <c r="BY262" i="16" s="1"/>
  <c r="BW198" i="16"/>
  <c r="BY198" i="16" s="1"/>
  <c r="BW134" i="16"/>
  <c r="BY134" i="16" s="1"/>
  <c r="BW26" i="16"/>
  <c r="BY26" i="16" s="1"/>
  <c r="BW487" i="16"/>
  <c r="BY487" i="16" s="1"/>
  <c r="DJ487" i="16" s="1"/>
  <c r="BW207" i="16"/>
  <c r="BY207" i="16" s="1"/>
  <c r="DJ207" i="16" s="1"/>
  <c r="BW76" i="16"/>
  <c r="BY76" i="16" s="1"/>
  <c r="DJ76" i="16" s="1"/>
  <c r="BW613" i="16"/>
  <c r="BY613" i="16" s="1"/>
  <c r="DJ613" i="16" s="1"/>
  <c r="BW549" i="16"/>
  <c r="BY549" i="16" s="1"/>
  <c r="DJ549" i="16" s="1"/>
  <c r="BW485" i="16"/>
  <c r="BY485" i="16" s="1"/>
  <c r="DJ485" i="16" s="1"/>
  <c r="BW421" i="16"/>
  <c r="BY421" i="16" s="1"/>
  <c r="DJ421" i="16" s="1"/>
  <c r="BW712" i="16"/>
  <c r="BY712" i="16" s="1"/>
  <c r="DJ712" i="16" s="1"/>
  <c r="BW152" i="16"/>
  <c r="BY152" i="16" s="1"/>
  <c r="DJ152" i="16" s="1"/>
  <c r="BW687" i="16"/>
  <c r="BY687" i="16" s="1"/>
  <c r="BW279" i="16"/>
  <c r="BY279" i="16" s="1"/>
  <c r="DJ279" i="16" s="1"/>
  <c r="BW723" i="16"/>
  <c r="BY723" i="16" s="1"/>
  <c r="DJ723" i="16" s="1"/>
  <c r="BW579" i="16"/>
  <c r="BY579" i="16" s="1"/>
  <c r="BW467" i="16"/>
  <c r="BY467" i="16" s="1"/>
  <c r="DJ467" i="16" s="1"/>
  <c r="BW403" i="16"/>
  <c r="BY403" i="16" s="1"/>
  <c r="BW275" i="16"/>
  <c r="BY275" i="16" s="1"/>
  <c r="DJ275" i="16" s="1"/>
  <c r="BW211" i="16"/>
  <c r="BY211" i="16" s="1"/>
  <c r="DJ211" i="16" s="1"/>
  <c r="BW83" i="16"/>
  <c r="BY83" i="16" s="1"/>
  <c r="DJ83" i="16" s="1"/>
  <c r="BW564" i="16"/>
  <c r="BY564" i="16" s="1"/>
  <c r="DJ564" i="16" s="1"/>
  <c r="BW296" i="16"/>
  <c r="BY296" i="16" s="1"/>
  <c r="DJ296" i="16" s="1"/>
  <c r="BW738" i="16"/>
  <c r="BY738" i="16" s="1"/>
  <c r="DJ738" i="16" s="1"/>
  <c r="BW626" i="16"/>
  <c r="BY626" i="16" s="1"/>
  <c r="DJ626" i="16" s="1"/>
  <c r="BW562" i="16"/>
  <c r="BY562" i="16" s="1"/>
  <c r="DJ562" i="16" s="1"/>
  <c r="BW450" i="16"/>
  <c r="BY450" i="16" s="1"/>
  <c r="BW386" i="16"/>
  <c r="BY386" i="16" s="1"/>
  <c r="BW258" i="16"/>
  <c r="BY258" i="16" s="1"/>
  <c r="DJ258" i="16" s="1"/>
  <c r="BW194" i="16"/>
  <c r="BY194" i="16" s="1"/>
  <c r="BW82" i="16"/>
  <c r="BY82" i="16" s="1"/>
  <c r="BW89" i="16"/>
  <c r="BY89" i="16" s="1"/>
  <c r="BW721" i="16"/>
  <c r="BY721" i="16" s="1"/>
  <c r="BW593" i="16"/>
  <c r="BY593" i="16" s="1"/>
  <c r="BW513" i="16"/>
  <c r="BY513" i="16" s="1"/>
  <c r="DJ513" i="16" s="1"/>
  <c r="BW376" i="16"/>
  <c r="BY376" i="16" s="1"/>
  <c r="DJ376" i="16" s="1"/>
  <c r="BW272" i="16"/>
  <c r="BY272" i="16" s="1"/>
  <c r="DJ272" i="16" s="1"/>
  <c r="BW16" i="16"/>
  <c r="BY16" i="16" s="1"/>
  <c r="DJ16" i="16" s="1"/>
  <c r="BW87" i="16"/>
  <c r="BY87" i="16" s="1"/>
  <c r="DJ87" i="16" s="1"/>
  <c r="BW85" i="16"/>
  <c r="BY85" i="16" s="1"/>
  <c r="DJ85" i="16" s="1"/>
  <c r="BW532" i="16"/>
  <c r="BY532" i="16" s="1"/>
  <c r="DJ532" i="16" s="1"/>
  <c r="BW268" i="16"/>
  <c r="BY268" i="16" s="1"/>
  <c r="DJ268" i="16" s="1"/>
  <c r="BW92" i="16"/>
  <c r="BY92" i="16" s="1"/>
  <c r="BW694" i="16"/>
  <c r="BY694" i="16" s="1"/>
  <c r="DJ694" i="16" s="1"/>
  <c r="BW614" i="16"/>
  <c r="BY614" i="16" s="1"/>
  <c r="DJ614" i="16" s="1"/>
  <c r="BW534" i="16"/>
  <c r="BY534" i="16" s="1"/>
  <c r="DJ534" i="16" s="1"/>
  <c r="BW454" i="16"/>
  <c r="BY454" i="16" s="1"/>
  <c r="BW390" i="16"/>
  <c r="BY390" i="16" s="1"/>
  <c r="DJ390" i="16" s="1"/>
  <c r="BW310" i="16"/>
  <c r="BY310" i="16" s="1"/>
  <c r="DJ310" i="16" s="1"/>
  <c r="BW97" i="16"/>
  <c r="BY97" i="16" s="1"/>
  <c r="DJ97" i="16" s="1"/>
  <c r="BW679" i="16"/>
  <c r="BY679" i="16" s="1"/>
  <c r="DJ679" i="16" s="1"/>
  <c r="BW480" i="16"/>
  <c r="BY480" i="16" s="1"/>
  <c r="DJ480" i="16" s="1"/>
  <c r="BW709" i="16"/>
  <c r="BY709" i="16" s="1"/>
  <c r="DJ709" i="16" s="1"/>
  <c r="BW629" i="16"/>
  <c r="BY629" i="16" s="1"/>
  <c r="DJ629" i="16" s="1"/>
  <c r="BW309" i="16"/>
  <c r="BY309" i="16" s="1"/>
  <c r="DJ309" i="16" s="1"/>
  <c r="BW245" i="16"/>
  <c r="BY245" i="16" s="1"/>
  <c r="DJ245" i="16" s="1"/>
  <c r="BW744" i="16"/>
  <c r="BY744" i="16" s="1"/>
  <c r="DJ744" i="16" s="1"/>
  <c r="BW584" i="16"/>
  <c r="BY584" i="16" s="1"/>
  <c r="DJ584" i="16" s="1"/>
  <c r="BW192" i="16"/>
  <c r="BY192" i="16" s="1"/>
  <c r="DJ192" i="16" s="1"/>
  <c r="BW200" i="16"/>
  <c r="BY200" i="16" s="1"/>
  <c r="DJ200" i="16" s="1"/>
  <c r="BW495" i="16"/>
  <c r="BY495" i="16" s="1"/>
  <c r="DJ495" i="16" s="1"/>
  <c r="BW611" i="16"/>
  <c r="BY611" i="16" s="1"/>
  <c r="DJ611" i="16" s="1"/>
  <c r="BW563" i="16"/>
  <c r="BY563" i="16" s="1"/>
  <c r="DJ563" i="16" s="1"/>
  <c r="BW355" i="16"/>
  <c r="BY355" i="16" s="1"/>
  <c r="BW195" i="16"/>
  <c r="BY195" i="16" s="1"/>
  <c r="DJ195" i="16" s="1"/>
  <c r="BW67" i="16"/>
  <c r="BY67" i="16" s="1"/>
  <c r="DJ67" i="16" s="1"/>
  <c r="BW38" i="16"/>
  <c r="BY38" i="16" s="1"/>
  <c r="BW73" i="16"/>
  <c r="BY73" i="16" s="1"/>
  <c r="BW616" i="16"/>
  <c r="BY616" i="16" s="1"/>
  <c r="DJ616" i="16" s="1"/>
  <c r="BW120" i="16"/>
  <c r="BY120" i="16" s="1"/>
  <c r="BW674" i="16"/>
  <c r="BY674" i="16" s="1"/>
  <c r="DJ674" i="16" s="1"/>
  <c r="BW482" i="16"/>
  <c r="BY482" i="16" s="1"/>
  <c r="BW306" i="16"/>
  <c r="BY306" i="16" s="1"/>
  <c r="BW157" i="16"/>
  <c r="BY157" i="16" s="1"/>
  <c r="DJ157" i="16" s="1"/>
  <c r="BW656" i="16"/>
  <c r="BY656" i="16" s="1"/>
  <c r="DJ656" i="16" s="1"/>
  <c r="BW468" i="16"/>
  <c r="BY468" i="16" s="1"/>
  <c r="BW737" i="16"/>
  <c r="BY737" i="16" s="1"/>
  <c r="DJ737" i="16" s="1"/>
  <c r="BW625" i="16"/>
  <c r="BY625" i="16" s="1"/>
  <c r="DJ625" i="16" s="1"/>
  <c r="BW465" i="16"/>
  <c r="BY465" i="16" s="1"/>
  <c r="BW401" i="16"/>
  <c r="BY401" i="16" s="1"/>
  <c r="BW337" i="16"/>
  <c r="BY337" i="16" s="1"/>
  <c r="BW273" i="16"/>
  <c r="BY273" i="16" s="1"/>
  <c r="BW137" i="16"/>
  <c r="BY137" i="16" s="1"/>
  <c r="BW620" i="16"/>
  <c r="BY620" i="16" s="1"/>
  <c r="DJ620" i="16" s="1"/>
  <c r="BW40" i="16"/>
  <c r="BY40" i="16" s="1"/>
  <c r="DJ40" i="16" s="1"/>
  <c r="BW665" i="16"/>
  <c r="BY665" i="16" s="1"/>
  <c r="DJ665" i="16" s="1"/>
  <c r="BW569" i="16"/>
  <c r="BY569" i="16" s="1"/>
  <c r="BW233" i="16"/>
  <c r="BY233" i="16" s="1"/>
  <c r="BW189" i="16"/>
  <c r="BY189" i="16" s="1"/>
  <c r="BW444" i="16"/>
  <c r="BY444" i="16" s="1"/>
  <c r="DJ444" i="16" s="1"/>
  <c r="BW671" i="16"/>
  <c r="BY671" i="16" s="1"/>
  <c r="DJ671" i="16" s="1"/>
  <c r="BW143" i="16"/>
  <c r="BY143" i="16" s="1"/>
  <c r="DJ143" i="16" s="1"/>
  <c r="BW71" i="16"/>
  <c r="BY71" i="16" s="1"/>
  <c r="DJ71" i="16" s="1"/>
  <c r="BW62" i="16"/>
  <c r="BY62" i="16" s="1"/>
  <c r="DJ62" i="16" s="1"/>
  <c r="BW508" i="16"/>
  <c r="BY508" i="16" s="1"/>
  <c r="DJ508" i="16" s="1"/>
  <c r="BW28" i="16"/>
  <c r="BY28" i="16" s="1"/>
  <c r="DJ28" i="16" s="1"/>
  <c r="BW350" i="16"/>
  <c r="BY350" i="16" s="1"/>
  <c r="DJ350" i="16" s="1"/>
  <c r="BW254" i="16"/>
  <c r="BY254" i="16" s="1"/>
  <c r="DJ254" i="16" s="1"/>
  <c r="BW126" i="16"/>
  <c r="BY126" i="16" s="1"/>
  <c r="DJ126" i="16" s="1"/>
  <c r="BW77" i="16"/>
  <c r="BY77" i="16" s="1"/>
  <c r="DJ77" i="16" s="1"/>
  <c r="BW471" i="16"/>
  <c r="BY471" i="16" s="1"/>
  <c r="BW287" i="16"/>
  <c r="BY287" i="16" s="1"/>
  <c r="DJ287" i="16" s="1"/>
  <c r="BW556" i="16"/>
  <c r="BY556" i="16" s="1"/>
  <c r="DJ556" i="16" s="1"/>
  <c r="BW12" i="16"/>
  <c r="BY12" i="16" s="1"/>
  <c r="DJ12" i="16" s="1"/>
  <c r="BW685" i="16"/>
  <c r="BY685" i="16" s="1"/>
  <c r="BW621" i="16"/>
  <c r="BY621" i="16" s="1"/>
  <c r="BW525" i="16"/>
  <c r="BY525" i="16" s="1"/>
  <c r="BW461" i="16"/>
  <c r="BY461" i="16" s="1"/>
  <c r="DJ461" i="16" s="1"/>
  <c r="BW445" i="16"/>
  <c r="BY445" i="16" s="1"/>
  <c r="DJ445" i="16" s="1"/>
  <c r="BW560" i="16"/>
  <c r="BY560" i="16" s="1"/>
  <c r="BW240" i="16"/>
  <c r="BY240" i="16" s="1"/>
  <c r="DJ240" i="16" s="1"/>
  <c r="BW759" i="16"/>
  <c r="BY759" i="16" s="1"/>
  <c r="DJ759" i="16" s="1"/>
  <c r="BW343" i="16"/>
  <c r="BY343" i="16" s="1"/>
  <c r="BW303" i="16"/>
  <c r="BY303" i="16" s="1"/>
  <c r="DJ303" i="16" s="1"/>
  <c r="BW63" i="16"/>
  <c r="BY63" i="16" s="1"/>
  <c r="DJ63" i="16" s="1"/>
  <c r="BW699" i="16"/>
  <c r="BY699" i="16" s="1"/>
  <c r="BW635" i="16"/>
  <c r="BY635" i="16" s="1"/>
  <c r="BW571" i="16"/>
  <c r="BY571" i="16" s="1"/>
  <c r="DJ571" i="16" s="1"/>
  <c r="BW379" i="16"/>
  <c r="BY379" i="16" s="1"/>
  <c r="DJ379" i="16" s="1"/>
  <c r="BW315" i="16"/>
  <c r="BY315" i="16" s="1"/>
  <c r="BW251" i="16"/>
  <c r="BY251" i="16" s="1"/>
  <c r="DJ251" i="16" s="1"/>
  <c r="BW187" i="16"/>
  <c r="BY187" i="16" s="1"/>
  <c r="DJ187" i="16" s="1"/>
  <c r="BW123" i="16"/>
  <c r="BY123" i="16" s="1"/>
  <c r="DJ123" i="16" s="1"/>
  <c r="BW59" i="16"/>
  <c r="BY59" i="16" s="1"/>
  <c r="BW356" i="16"/>
  <c r="BY356" i="16" s="1"/>
  <c r="DJ356" i="16" s="1"/>
  <c r="BW56" i="16"/>
  <c r="BY56" i="16" s="1"/>
  <c r="DJ56" i="16" s="1"/>
  <c r="BW618" i="16"/>
  <c r="BY618" i="16" s="1"/>
  <c r="BW554" i="16"/>
  <c r="BY554" i="16" s="1"/>
  <c r="BW458" i="16"/>
  <c r="BY458" i="16" s="1"/>
  <c r="BW394" i="16"/>
  <c r="BY394" i="16" s="1"/>
  <c r="DJ394" i="16" s="1"/>
  <c r="BW218" i="16"/>
  <c r="BY218" i="16" s="1"/>
  <c r="BW138" i="16"/>
  <c r="BY138" i="16" s="1"/>
  <c r="BW34" i="16"/>
  <c r="BY34" i="16" s="1"/>
  <c r="BW633" i="16"/>
  <c r="BY633" i="16" s="1"/>
  <c r="BW489" i="16"/>
  <c r="BY489" i="16" s="1"/>
  <c r="BW352" i="16"/>
  <c r="BY352" i="16" s="1"/>
  <c r="BW36" i="16"/>
  <c r="BY36" i="16" s="1"/>
  <c r="BW623" i="16"/>
  <c r="BY623" i="16" s="1"/>
  <c r="BW31" i="16"/>
  <c r="BY31" i="16" s="1"/>
  <c r="DJ31" i="16" s="1"/>
  <c r="BW65" i="16"/>
  <c r="BY65" i="16" s="1"/>
  <c r="BW552" i="16"/>
  <c r="BY552" i="16" s="1"/>
  <c r="DJ552" i="16" s="1"/>
  <c r="BW244" i="16"/>
  <c r="BY244" i="16" s="1"/>
  <c r="DJ244" i="16" s="1"/>
  <c r="BW750" i="16"/>
  <c r="BY750" i="16" s="1"/>
  <c r="DJ750" i="16" s="1"/>
  <c r="BW686" i="16"/>
  <c r="BY686" i="16" s="1"/>
  <c r="DJ686" i="16" s="1"/>
  <c r="BW622" i="16"/>
  <c r="BY622" i="16" s="1"/>
  <c r="DJ622" i="16" s="1"/>
  <c r="BW558" i="16"/>
  <c r="BY558" i="16" s="1"/>
  <c r="DJ558" i="16" s="1"/>
  <c r="BW478" i="16"/>
  <c r="BY478" i="16" s="1"/>
  <c r="DJ478" i="16" s="1"/>
  <c r="BW398" i="16"/>
  <c r="BY398" i="16" s="1"/>
  <c r="DJ398" i="16" s="1"/>
  <c r="BW222" i="16"/>
  <c r="BY222" i="16" s="1"/>
  <c r="DJ222" i="16" s="1"/>
  <c r="BW106" i="16"/>
  <c r="BY106" i="16" s="1"/>
  <c r="DJ106" i="16" s="1"/>
  <c r="BW703" i="16"/>
  <c r="BY703" i="16" s="1"/>
  <c r="DJ703" i="16" s="1"/>
  <c r="BW644" i="16"/>
  <c r="BY644" i="16" s="1"/>
  <c r="BW252" i="16"/>
  <c r="BY252" i="16" s="1"/>
  <c r="DJ252" i="16" s="1"/>
  <c r="BW365" i="16"/>
  <c r="BY365" i="16" s="1"/>
  <c r="DJ365" i="16" s="1"/>
  <c r="BW301" i="16"/>
  <c r="BY301" i="16" s="1"/>
  <c r="DJ301" i="16" s="1"/>
  <c r="BW237" i="16"/>
  <c r="BY237" i="16" s="1"/>
  <c r="BW720" i="16"/>
  <c r="BY720" i="16" s="1"/>
  <c r="DJ720" i="16" s="1"/>
  <c r="BW136" i="16"/>
  <c r="BY136" i="16" s="1"/>
  <c r="DJ136" i="16" s="1"/>
  <c r="BW176" i="16"/>
  <c r="BY176" i="16" s="1"/>
  <c r="BW463" i="16"/>
  <c r="BY463" i="16" s="1"/>
  <c r="DJ463" i="16" s="1"/>
  <c r="BW475" i="16"/>
  <c r="BY475" i="16" s="1"/>
  <c r="DJ475" i="16" s="1"/>
  <c r="BW427" i="16"/>
  <c r="BY427" i="16" s="1"/>
  <c r="DJ427" i="16" s="1"/>
  <c r="BW11" i="16"/>
  <c r="BY11" i="16" s="1"/>
  <c r="DJ11" i="16" s="1"/>
  <c r="BW209" i="16"/>
  <c r="BY209" i="16" s="1"/>
  <c r="DJ209" i="16" s="1"/>
  <c r="BW17" i="16"/>
  <c r="BY17" i="16" s="1"/>
  <c r="BW544" i="16"/>
  <c r="BY544" i="16" s="1"/>
  <c r="DJ544" i="16" s="1"/>
  <c r="BW280" i="16"/>
  <c r="BY280" i="16" s="1"/>
  <c r="DJ280" i="16" s="1"/>
  <c r="BW714" i="16"/>
  <c r="BY714" i="16" s="1"/>
  <c r="BW538" i="16"/>
  <c r="BY538" i="16" s="1"/>
  <c r="DJ538" i="16" s="1"/>
  <c r="BW346" i="16"/>
  <c r="BY346" i="16" s="1"/>
  <c r="BW234" i="16"/>
  <c r="BY234" i="16" s="1"/>
  <c r="BW141" i="16"/>
  <c r="BY141" i="16" s="1"/>
  <c r="BW680" i="16"/>
  <c r="BY680" i="16" s="1"/>
  <c r="DJ680" i="16" s="1"/>
  <c r="BW448" i="16"/>
  <c r="BY448" i="16" s="1"/>
  <c r="BW108" i="16"/>
  <c r="BY108" i="16" s="1"/>
  <c r="DJ108" i="16" s="1"/>
  <c r="BW441" i="16"/>
  <c r="BY441" i="16" s="1"/>
  <c r="BW377" i="16"/>
  <c r="BY377" i="16" s="1"/>
  <c r="BW313" i="16"/>
  <c r="BY313" i="16" s="1"/>
  <c r="BW249" i="16"/>
  <c r="BY249" i="16" s="1"/>
  <c r="BW455" i="16"/>
  <c r="BY455" i="16" s="1"/>
  <c r="DJ455" i="16" s="1"/>
  <c r="BW191" i="16"/>
  <c r="BY191" i="16" s="1"/>
  <c r="DJ191" i="16" s="1"/>
  <c r="BW23" i="16"/>
  <c r="BY23" i="16" s="1"/>
  <c r="DJ23" i="16" s="1"/>
  <c r="BW201" i="16"/>
  <c r="BY201" i="16" s="1"/>
  <c r="DJ201" i="16" s="1"/>
  <c r="BW436" i="16"/>
  <c r="BY436" i="16" s="1"/>
  <c r="DJ436" i="16" s="1"/>
  <c r="BW662" i="16"/>
  <c r="BY662" i="16" s="1"/>
  <c r="DJ662" i="16" s="1"/>
  <c r="BW278" i="16"/>
  <c r="BY278" i="16" s="1"/>
  <c r="DJ278" i="16" s="1"/>
  <c r="BW214" i="16"/>
  <c r="BY214" i="16" s="1"/>
  <c r="DJ214" i="16" s="1"/>
  <c r="BW150" i="16"/>
  <c r="BY150" i="16" s="1"/>
  <c r="DJ150" i="16" s="1"/>
  <c r="BW58" i="16"/>
  <c r="BY58" i="16" s="1"/>
  <c r="DJ58" i="16" s="1"/>
  <c r="BW583" i="16"/>
  <c r="BY583" i="16" s="1"/>
  <c r="DJ583" i="16" s="1"/>
  <c r="BW271" i="16"/>
  <c r="BY271" i="16" s="1"/>
  <c r="DJ271" i="16" s="1"/>
  <c r="BW196" i="16"/>
  <c r="BY196" i="16" s="1"/>
  <c r="DJ196" i="16" s="1"/>
  <c r="BW693" i="16"/>
  <c r="BY693" i="16" s="1"/>
  <c r="DJ693" i="16" s="1"/>
  <c r="BW565" i="16"/>
  <c r="BY565" i="16" s="1"/>
  <c r="DJ565" i="16" s="1"/>
  <c r="BW501" i="16"/>
  <c r="BY501" i="16" s="1"/>
  <c r="DJ501" i="16" s="1"/>
  <c r="BW437" i="16"/>
  <c r="BY437" i="16" s="1"/>
  <c r="BW373" i="16"/>
  <c r="BY373" i="16" s="1"/>
  <c r="DJ373" i="16" s="1"/>
  <c r="BW292" i="16"/>
  <c r="BY292" i="16" s="1"/>
  <c r="DJ292" i="16" s="1"/>
  <c r="BW24" i="16"/>
  <c r="BY24" i="16" s="1"/>
  <c r="DJ24" i="16" s="1"/>
  <c r="BW407" i="16"/>
  <c r="BY407" i="16" s="1"/>
  <c r="BW755" i="16"/>
  <c r="BY755" i="16" s="1"/>
  <c r="DJ755" i="16" s="1"/>
  <c r="BW675" i="16"/>
  <c r="BY675" i="16" s="1"/>
  <c r="DJ675" i="16" s="1"/>
  <c r="BW659" i="16"/>
  <c r="BY659" i="16" s="1"/>
  <c r="DJ659" i="16" s="1"/>
  <c r="BW595" i="16"/>
  <c r="BY595" i="16" s="1"/>
  <c r="DJ595" i="16" s="1"/>
  <c r="BW483" i="16"/>
  <c r="BY483" i="16" s="1"/>
  <c r="DJ483" i="16" s="1"/>
  <c r="BW419" i="16"/>
  <c r="BY419" i="16" s="1"/>
  <c r="DJ419" i="16" s="1"/>
  <c r="BW339" i="16"/>
  <c r="BY339" i="16" s="1"/>
  <c r="DJ339" i="16" s="1"/>
  <c r="BW227" i="16"/>
  <c r="BY227" i="16" s="1"/>
  <c r="DJ227" i="16" s="1"/>
  <c r="BW115" i="16"/>
  <c r="BY115" i="16" s="1"/>
  <c r="DJ115" i="16" s="1"/>
  <c r="BW7" i="16"/>
  <c r="BY7" i="16" s="1"/>
  <c r="BW336" i="16"/>
  <c r="BY336" i="16" s="1"/>
  <c r="DJ336" i="16" s="1"/>
  <c r="BW754" i="16"/>
  <c r="BY754" i="16" s="1"/>
  <c r="BW642" i="16"/>
  <c r="BY642" i="16" s="1"/>
  <c r="BW578" i="16"/>
  <c r="BY578" i="16" s="1"/>
  <c r="BW466" i="16"/>
  <c r="BY466" i="16" s="1"/>
  <c r="BW402" i="16"/>
  <c r="BY402" i="16" s="1"/>
  <c r="BW274" i="16"/>
  <c r="BY274" i="16" s="1"/>
  <c r="BW210" i="16"/>
  <c r="BY210" i="16" s="1"/>
  <c r="BW114" i="16"/>
  <c r="BY114" i="16" s="1"/>
  <c r="BW125" i="16"/>
  <c r="BY125" i="16" s="1"/>
  <c r="DJ125" i="16" s="1"/>
  <c r="BW753" i="16"/>
  <c r="BY753" i="16" s="1"/>
  <c r="DJ753" i="16" s="1"/>
  <c r="BW609" i="16"/>
  <c r="BY609" i="16" s="1"/>
  <c r="DJ609" i="16" s="1"/>
  <c r="BW529" i="16"/>
  <c r="BY529" i="16" s="1"/>
  <c r="DJ529" i="16" s="1"/>
  <c r="BW472" i="16"/>
  <c r="BY472" i="16" s="1"/>
  <c r="BW324" i="16"/>
  <c r="BY324" i="16" s="1"/>
  <c r="BW100" i="16"/>
  <c r="BY100" i="16" s="1"/>
  <c r="BW647" i="16"/>
  <c r="BY647" i="16" s="1"/>
  <c r="DJ647" i="16" s="1"/>
  <c r="BW391" i="16"/>
  <c r="BY391" i="16" s="1"/>
  <c r="BW119" i="16"/>
  <c r="BY119" i="16" s="1"/>
  <c r="DJ119" i="16" s="1"/>
  <c r="BW161" i="16"/>
  <c r="BY161" i="16" s="1"/>
  <c r="DJ161" i="16" s="1"/>
  <c r="BW580" i="16"/>
  <c r="BY580" i="16" s="1"/>
  <c r="DJ580" i="16" s="1"/>
  <c r="BW340" i="16"/>
  <c r="BY340" i="16" s="1"/>
  <c r="BW132" i="16"/>
  <c r="BY132" i="16" s="1"/>
  <c r="DJ132" i="16" s="1"/>
  <c r="BW726" i="16"/>
  <c r="BY726" i="16" s="1"/>
  <c r="DJ726" i="16" s="1"/>
  <c r="BW630" i="16"/>
  <c r="BY630" i="16" s="1"/>
  <c r="DJ630" i="16" s="1"/>
  <c r="BW566" i="16"/>
  <c r="BY566" i="16" s="1"/>
  <c r="DJ566" i="16" s="1"/>
  <c r="BW486" i="16"/>
  <c r="BY486" i="16" s="1"/>
  <c r="DJ486" i="16" s="1"/>
  <c r="BW406" i="16"/>
  <c r="BY406" i="16" s="1"/>
  <c r="DJ406" i="16" s="1"/>
  <c r="BW326" i="16"/>
  <c r="BY326" i="16" s="1"/>
  <c r="BW169" i="16"/>
  <c r="BY169" i="16" s="1"/>
  <c r="BW727" i="16"/>
  <c r="BY727" i="16" s="1"/>
  <c r="DJ727" i="16" s="1"/>
  <c r="BW528" i="16"/>
  <c r="BY528" i="16" s="1"/>
  <c r="DJ528" i="16" s="1"/>
  <c r="BW741" i="16"/>
  <c r="BY741" i="16" s="1"/>
  <c r="DJ741" i="16" s="1"/>
  <c r="BW645" i="16"/>
  <c r="BY645" i="16" s="1"/>
  <c r="DJ645" i="16" s="1"/>
  <c r="BW325" i="16"/>
  <c r="BY325" i="16" s="1"/>
  <c r="DJ325" i="16" s="1"/>
  <c r="BW261" i="16"/>
  <c r="BY261" i="16" s="1"/>
  <c r="DJ261" i="16" s="1"/>
  <c r="BW53" i="16"/>
  <c r="BY53" i="16" s="1"/>
  <c r="DJ53" i="16" s="1"/>
  <c r="BW632" i="16"/>
  <c r="BY632" i="16" s="1"/>
  <c r="DJ632" i="16" s="1"/>
  <c r="BW432" i="16"/>
  <c r="BY432" i="16" s="1"/>
  <c r="DJ432" i="16" s="1"/>
  <c r="BW248" i="16"/>
  <c r="BY248" i="16" s="1"/>
  <c r="DJ248" i="16" s="1"/>
  <c r="BW551" i="16"/>
  <c r="BY551" i="16" s="1"/>
  <c r="DJ551" i="16" s="1"/>
  <c r="BW739" i="16"/>
  <c r="BY739" i="16" s="1"/>
  <c r="DJ739" i="16" s="1"/>
  <c r="BW531" i="16"/>
  <c r="BY531" i="16" s="1"/>
  <c r="DJ531" i="16" s="1"/>
  <c r="BW291" i="16"/>
  <c r="BY291" i="16" s="1"/>
  <c r="DJ291" i="16" s="1"/>
  <c r="BW99" i="16"/>
  <c r="BY99" i="16" s="1"/>
  <c r="DJ99" i="16" s="1"/>
  <c r="BW19" i="16"/>
  <c r="BY19" i="16" s="1"/>
  <c r="DJ19" i="16" s="1"/>
  <c r="BW113" i="16"/>
  <c r="BY113" i="16" s="1"/>
  <c r="BW660" i="16"/>
  <c r="BY660" i="16" s="1"/>
  <c r="BW160" i="16"/>
  <c r="BY160" i="16" s="1"/>
  <c r="BW690" i="16"/>
  <c r="BY690" i="16" s="1"/>
  <c r="DJ690" i="16" s="1"/>
  <c r="BW514" i="16"/>
  <c r="BY514" i="16" s="1"/>
  <c r="BW322" i="16"/>
  <c r="BY322" i="16" s="1"/>
  <c r="DJ322" i="16" s="1"/>
  <c r="BW50" i="16"/>
  <c r="BY50" i="16" s="1"/>
  <c r="DJ50" i="16" s="1"/>
  <c r="BW756" i="16"/>
  <c r="BY756" i="16" s="1"/>
  <c r="BW516" i="16"/>
  <c r="BY516" i="16" s="1"/>
  <c r="BW172" i="16"/>
  <c r="BY172" i="16" s="1"/>
  <c r="DJ172" i="16" s="1"/>
  <c r="BW641" i="16"/>
  <c r="BY641" i="16" s="1"/>
  <c r="DJ641" i="16" s="1"/>
  <c r="BW481" i="16"/>
  <c r="BY481" i="16" s="1"/>
  <c r="DJ481" i="16" s="1"/>
  <c r="BW417" i="16"/>
  <c r="BY417" i="16" s="1"/>
  <c r="BW353" i="16"/>
  <c r="BY353" i="16" s="1"/>
  <c r="DJ353" i="16" s="1"/>
  <c r="BW289" i="16"/>
  <c r="BY289" i="16" s="1"/>
  <c r="BW217" i="16"/>
  <c r="BY217" i="16" s="1"/>
  <c r="DJ217" i="16" s="1"/>
  <c r="BW724" i="16"/>
  <c r="BY724" i="16" s="1"/>
  <c r="DJ724" i="16" s="1"/>
  <c r="BW424" i="16"/>
  <c r="BY424" i="16" s="1"/>
  <c r="DJ424" i="16" s="1"/>
  <c r="BW681" i="16"/>
  <c r="BY681" i="16" s="1"/>
  <c r="BW585" i="16"/>
  <c r="BY585" i="16" s="1"/>
  <c r="BW473" i="16"/>
  <c r="BY473" i="16" s="1"/>
  <c r="BW344" i="16"/>
  <c r="BY344" i="16" s="1"/>
  <c r="BW548" i="16"/>
  <c r="BY548" i="16" s="1"/>
  <c r="BW80" i="16"/>
  <c r="BY80" i="16" s="1"/>
  <c r="BW175" i="16"/>
  <c r="BY175" i="16" s="1"/>
  <c r="DJ175" i="16" s="1"/>
  <c r="BW95" i="16"/>
  <c r="BY95" i="16" s="1"/>
  <c r="DJ95" i="16" s="1"/>
  <c r="BW94" i="16"/>
  <c r="BY94" i="16" s="1"/>
  <c r="DJ94" i="16" s="1"/>
  <c r="BW29" i="16"/>
  <c r="BY29" i="16" s="1"/>
  <c r="DJ29" i="16" s="1"/>
  <c r="BW156" i="16"/>
  <c r="BY156" i="16" s="1"/>
  <c r="DJ156" i="16" s="1"/>
  <c r="BW366" i="16"/>
  <c r="BY366" i="16" s="1"/>
  <c r="DJ366" i="16" s="1"/>
  <c r="BW270" i="16"/>
  <c r="BY270" i="16" s="1"/>
  <c r="DJ270" i="16" s="1"/>
  <c r="BW142" i="16"/>
  <c r="BY142" i="16" s="1"/>
  <c r="DJ142" i="16" s="1"/>
  <c r="BW10" i="16"/>
  <c r="BY10" i="16" s="1"/>
  <c r="DJ10" i="16" s="1"/>
  <c r="BW559" i="16"/>
  <c r="BY559" i="16" s="1"/>
  <c r="DJ559" i="16" s="1"/>
  <c r="BW327" i="16"/>
  <c r="BY327" i="16" s="1"/>
  <c r="DJ327" i="16" s="1"/>
  <c r="BW700" i="16"/>
  <c r="BY700" i="16" s="1"/>
  <c r="DJ700" i="16" s="1"/>
  <c r="BW140" i="16"/>
  <c r="BY140" i="16" s="1"/>
  <c r="BW717" i="16"/>
  <c r="BY717" i="16" s="1"/>
  <c r="DJ717" i="16" s="1"/>
  <c r="BW637" i="16"/>
  <c r="BY637" i="16" s="1"/>
  <c r="DJ637" i="16" s="1"/>
  <c r="BW573" i="16"/>
  <c r="BY573" i="16" s="1"/>
  <c r="DJ573" i="16" s="1"/>
  <c r="BW477" i="16"/>
  <c r="BY477" i="16" s="1"/>
  <c r="DJ477" i="16" s="1"/>
  <c r="BW413" i="16"/>
  <c r="BY413" i="16" s="1"/>
  <c r="DJ413" i="16" s="1"/>
  <c r="BW397" i="16"/>
  <c r="BY397" i="16" s="1"/>
  <c r="BW381" i="16"/>
  <c r="BY381" i="16" s="1"/>
  <c r="BW664" i="16"/>
  <c r="BY664" i="16" s="1"/>
  <c r="BW416" i="16"/>
  <c r="BY416" i="16" s="1"/>
  <c r="BW88" i="16"/>
  <c r="BY88" i="16" s="1"/>
  <c r="DJ88" i="16" s="1"/>
  <c r="BW527" i="16"/>
  <c r="BY527" i="16" s="1"/>
  <c r="BW223" i="16"/>
  <c r="BY223" i="16" s="1"/>
  <c r="DJ223" i="16" s="1"/>
  <c r="BW715" i="16"/>
  <c r="BY715" i="16" s="1"/>
  <c r="BW651" i="16"/>
  <c r="BY651" i="16" s="1"/>
  <c r="DJ651" i="16" s="1"/>
  <c r="BW587" i="16"/>
  <c r="BY587" i="16" s="1"/>
  <c r="DJ587" i="16" s="1"/>
  <c r="BW523" i="16"/>
  <c r="BY523" i="16" s="1"/>
  <c r="DJ523" i="16" s="1"/>
  <c r="BW331" i="16"/>
  <c r="BY331" i="16" s="1"/>
  <c r="DJ331" i="16" s="1"/>
  <c r="BW267" i="16"/>
  <c r="BY267" i="16" s="1"/>
  <c r="DJ267" i="16" s="1"/>
  <c r="BW203" i="16"/>
  <c r="BY203" i="16" s="1"/>
  <c r="DJ203" i="16" s="1"/>
  <c r="BW139" i="16"/>
  <c r="BY139" i="16" s="1"/>
  <c r="BW75" i="16"/>
  <c r="BY75" i="16" s="1"/>
  <c r="BW396" i="16"/>
  <c r="BY396" i="16" s="1"/>
  <c r="DJ396" i="16" s="1"/>
  <c r="BW148" i="16"/>
  <c r="BY148" i="16" s="1"/>
  <c r="BW634" i="16"/>
  <c r="BY634" i="16" s="1"/>
  <c r="BW570" i="16"/>
  <c r="BY570" i="16" s="1"/>
  <c r="BW490" i="16"/>
  <c r="BY490" i="16" s="1"/>
  <c r="BW410" i="16"/>
  <c r="BY410" i="16" s="1"/>
  <c r="BW250" i="16"/>
  <c r="BY250" i="16" s="1"/>
  <c r="BW170" i="16"/>
  <c r="BY170" i="16" s="1"/>
  <c r="DJ170" i="16" s="1"/>
  <c r="BW66" i="16"/>
  <c r="BY66" i="16" s="1"/>
  <c r="DJ66" i="16" s="1"/>
  <c r="BW729" i="16"/>
  <c r="BY729" i="16" s="1"/>
  <c r="DJ729" i="16" s="1"/>
  <c r="BW521" i="16"/>
  <c r="BY521" i="16" s="1"/>
  <c r="BW404" i="16"/>
  <c r="BY404" i="16" s="1"/>
  <c r="DJ404" i="16" s="1"/>
  <c r="BW124" i="16"/>
  <c r="BY124" i="16" s="1"/>
  <c r="BW719" i="16"/>
  <c r="BY719" i="16" s="1"/>
  <c r="BW431" i="16"/>
  <c r="BY431" i="16" s="1"/>
  <c r="DJ431" i="16" s="1"/>
  <c r="BW367" i="16"/>
  <c r="BY367" i="16" s="1"/>
  <c r="DJ367" i="16" s="1"/>
  <c r="BW159" i="16"/>
  <c r="BY159" i="16" s="1"/>
  <c r="DJ159" i="16" s="1"/>
  <c r="BW101" i="16"/>
  <c r="BY101" i="16" s="1"/>
  <c r="DJ101" i="16" s="1"/>
  <c r="BW604" i="16"/>
  <c r="BY604" i="16" s="1"/>
  <c r="DJ604" i="16" s="1"/>
  <c r="BW368" i="16"/>
  <c r="BY368" i="16" s="1"/>
  <c r="DJ368" i="16" s="1"/>
  <c r="BW68" i="16"/>
  <c r="BY68" i="16" s="1"/>
  <c r="DJ68" i="16" s="1"/>
  <c r="BW702" i="16"/>
  <c r="BY702" i="16" s="1"/>
  <c r="DJ702" i="16" s="1"/>
  <c r="BW638" i="16"/>
  <c r="BY638" i="16" s="1"/>
  <c r="DJ638" i="16" s="1"/>
  <c r="BW574" i="16"/>
  <c r="BY574" i="16" s="1"/>
  <c r="DJ574" i="16" s="1"/>
  <c r="BW510" i="16"/>
  <c r="BY510" i="16" s="1"/>
  <c r="DJ510" i="16" s="1"/>
  <c r="BW414" i="16"/>
  <c r="BY414" i="16" s="1"/>
  <c r="DJ414" i="16" s="1"/>
  <c r="BW302" i="16"/>
  <c r="BY302" i="16" s="1"/>
  <c r="DJ302" i="16" s="1"/>
  <c r="BW158" i="16"/>
  <c r="BY158" i="16" s="1"/>
  <c r="DJ158" i="16" s="1"/>
  <c r="BW117" i="16"/>
  <c r="BY117" i="16" s="1"/>
  <c r="DJ117" i="16" s="1"/>
  <c r="BW511" i="16"/>
  <c r="BY511" i="16" s="1"/>
  <c r="DJ511" i="16" s="1"/>
  <c r="BW456" i="16"/>
  <c r="BY456" i="16" s="1"/>
  <c r="BW541" i="16"/>
  <c r="BY541" i="16" s="1"/>
  <c r="DJ541" i="16" s="1"/>
  <c r="BW317" i="16"/>
  <c r="BY317" i="16" s="1"/>
  <c r="DJ317" i="16" s="1"/>
  <c r="BW253" i="16"/>
  <c r="BY253" i="16" s="1"/>
  <c r="DJ253" i="16" s="1"/>
  <c r="BW736" i="16"/>
  <c r="BY736" i="16" s="1"/>
  <c r="DJ736" i="16" s="1"/>
  <c r="BW364" i="16"/>
  <c r="BY364" i="16" s="1"/>
  <c r="BW228" i="16"/>
  <c r="BY228" i="16" s="1"/>
  <c r="DJ228" i="16" s="1"/>
  <c r="BW575" i="16"/>
  <c r="BY575" i="16" s="1"/>
  <c r="DJ575" i="16" s="1"/>
  <c r="BW507" i="16"/>
  <c r="BY507" i="16" s="1"/>
  <c r="DJ507" i="16" s="1"/>
  <c r="BW443" i="16"/>
  <c r="BY443" i="16" s="1"/>
  <c r="DJ443" i="16" s="1"/>
  <c r="BW27" i="16"/>
  <c r="BY27" i="16" s="1"/>
  <c r="DJ27" i="16" s="1"/>
  <c r="BW22" i="16"/>
  <c r="BY22" i="16" s="1"/>
  <c r="BW57" i="16"/>
  <c r="BY57" i="16" s="1"/>
  <c r="BW592" i="16"/>
  <c r="BY592" i="16" s="1"/>
  <c r="DJ592" i="16" s="1"/>
  <c r="BW320" i="16"/>
  <c r="BY320" i="16" s="1"/>
  <c r="DJ320" i="16" s="1"/>
  <c r="BW730" i="16"/>
  <c r="BY730" i="16" s="1"/>
  <c r="BW666" i="16"/>
  <c r="BY666" i="16" s="1"/>
  <c r="BW362" i="16"/>
  <c r="BY362" i="16" s="1"/>
  <c r="DJ362" i="16" s="1"/>
  <c r="BW266" i="16"/>
  <c r="BY266" i="16" s="1"/>
  <c r="BW181" i="16"/>
  <c r="BY181" i="16" s="1"/>
  <c r="BW33" i="16"/>
  <c r="BY33" i="16" s="1"/>
  <c r="BW492" i="16"/>
  <c r="BY492" i="16" s="1"/>
  <c r="DJ492" i="16" s="1"/>
  <c r="BW220" i="16"/>
  <c r="BY220" i="16" s="1"/>
  <c r="DJ220" i="16" s="1"/>
  <c r="BW457" i="16"/>
  <c r="BY457" i="16" s="1"/>
  <c r="DJ457" i="16" s="1"/>
  <c r="BW393" i="16"/>
  <c r="BY393" i="16" s="1"/>
  <c r="BW329" i="16"/>
  <c r="BY329" i="16" s="1"/>
  <c r="BW265" i="16"/>
  <c r="BY265" i="16" s="1"/>
  <c r="AX6" i="16"/>
  <c r="B30" i="15"/>
  <c r="B28" i="11" s="1"/>
  <c r="B28" i="16"/>
  <c r="BN6" i="16"/>
  <c r="BN824" i="16" s="1"/>
  <c r="DJ393" i="16" l="1"/>
  <c r="DJ555" i="16"/>
  <c r="DJ340" i="16"/>
  <c r="DJ315" i="16"/>
  <c r="DJ113" i="16"/>
  <c r="DJ263" i="16"/>
  <c r="DJ453" i="16"/>
  <c r="DJ22" i="16"/>
  <c r="DJ754" i="16"/>
  <c r="DJ407" i="16"/>
  <c r="DJ714" i="16"/>
  <c r="DJ138" i="16"/>
  <c r="DJ236" i="16"/>
  <c r="DJ640" i="16"/>
  <c r="DJ715" i="16"/>
  <c r="DJ139" i="16"/>
  <c r="DJ184" i="16"/>
  <c r="DJ266" i="16"/>
  <c r="DJ548" i="16"/>
  <c r="DJ160" i="16"/>
  <c r="DJ234" i="16"/>
  <c r="DJ489" i="16"/>
  <c r="DJ618" i="16"/>
  <c r="DJ569" i="16"/>
  <c r="DJ465" i="16"/>
  <c r="DJ92" i="16"/>
  <c r="DJ93" i="16"/>
  <c r="DJ506" i="16"/>
  <c r="DJ667" i="16"/>
  <c r="DJ90" i="16"/>
  <c r="DJ215" i="16"/>
  <c r="DJ75" i="16"/>
  <c r="DJ578" i="16"/>
  <c r="DJ621" i="16"/>
  <c r="DJ120" i="16"/>
  <c r="DJ107" i="16"/>
  <c r="DJ186" i="16"/>
  <c r="DJ740" i="16"/>
  <c r="DJ153" i="16"/>
  <c r="DJ547" i="16"/>
  <c r="DJ498" i="16"/>
  <c r="DJ247" i="16"/>
  <c r="DJ560" i="16"/>
  <c r="DJ403" i="16"/>
  <c r="DJ285" i="16"/>
  <c r="DJ202" i="16"/>
  <c r="DJ25" i="16"/>
  <c r="DJ505" i="16"/>
  <c r="DJ33" i="16"/>
  <c r="DJ57" i="16"/>
  <c r="DJ140" i="16"/>
  <c r="DJ514" i="16"/>
  <c r="DJ642" i="16"/>
  <c r="DJ17" i="16"/>
  <c r="DJ36" i="16"/>
  <c r="DJ458" i="16"/>
  <c r="DJ343" i="16"/>
  <c r="DJ337" i="16"/>
  <c r="DJ721" i="16"/>
  <c r="DJ687" i="16"/>
  <c r="DJ198" i="16"/>
  <c r="DJ330" i="16"/>
  <c r="DJ281" i="16"/>
  <c r="DJ333" i="16"/>
  <c r="DJ553" i="16"/>
  <c r="DJ180" i="16"/>
  <c r="DJ241" i="16"/>
  <c r="DJ594" i="16"/>
  <c r="DJ311" i="16"/>
  <c r="DJ329" i="16"/>
  <c r="DJ570" i="16"/>
  <c r="DJ346" i="16"/>
  <c r="DJ655" i="16"/>
  <c r="DJ199" i="16"/>
  <c r="DJ730" i="16"/>
  <c r="DJ719" i="16"/>
  <c r="DJ148" i="16"/>
  <c r="DJ756" i="16"/>
  <c r="DJ169" i="16"/>
  <c r="DJ472" i="16"/>
  <c r="DJ65" i="16"/>
  <c r="DJ352" i="16"/>
  <c r="DJ554" i="16"/>
  <c r="DJ73" i="16"/>
  <c r="DJ355" i="16"/>
  <c r="DJ386" i="16"/>
  <c r="DJ579" i="16"/>
  <c r="DJ262" i="16"/>
  <c r="DJ500" i="16"/>
  <c r="DJ704" i="16"/>
  <c r="DJ588" i="16"/>
  <c r="DJ321" i="16"/>
  <c r="DJ15" i="16"/>
  <c r="DJ648" i="16"/>
  <c r="DJ657" i="16"/>
  <c r="DJ276" i="16"/>
  <c r="DJ18" i="16"/>
  <c r="DJ89" i="16"/>
  <c r="DJ434" i="16"/>
  <c r="DJ705" i="16"/>
  <c r="DJ205" i="16"/>
  <c r="DJ692" i="16"/>
  <c r="DJ86" i="16"/>
  <c r="DJ450" i="16"/>
  <c r="DJ26" i="16"/>
  <c r="DJ250" i="16"/>
  <c r="DJ664" i="16"/>
  <c r="DJ417" i="16"/>
  <c r="DJ471" i="16"/>
  <c r="DJ349" i="16"/>
  <c r="DJ20" i="16"/>
  <c r="DJ171" i="16"/>
  <c r="DJ304" i="16"/>
  <c r="DJ109" i="16"/>
  <c r="DJ649" i="16"/>
  <c r="DJ257" i="16"/>
  <c r="DJ561" i="16"/>
  <c r="DJ84" i="16"/>
  <c r="DJ32" i="16"/>
  <c r="DJ60" i="16"/>
  <c r="DJ469" i="16"/>
  <c r="DJ456" i="16"/>
  <c r="DJ473" i="16"/>
  <c r="DJ34" i="16"/>
  <c r="DJ635" i="16"/>
  <c r="DJ685" i="16"/>
  <c r="DJ306" i="16"/>
  <c r="DJ80" i="16"/>
  <c r="DJ585" i="16"/>
  <c r="DJ391" i="16"/>
  <c r="DJ411" i="16"/>
  <c r="DJ81" i="16"/>
  <c r="DJ30" i="16"/>
  <c r="DJ130" i="16"/>
  <c r="DJ124" i="16"/>
  <c r="DJ490" i="16"/>
  <c r="DJ326" i="16"/>
  <c r="DJ218" i="16"/>
  <c r="DJ137" i="16"/>
  <c r="DJ361" i="16"/>
  <c r="DJ684" i="16"/>
  <c r="DJ104" i="16"/>
  <c r="DJ103" i="16"/>
  <c r="DJ181" i="16"/>
  <c r="DJ410" i="16"/>
  <c r="DJ527" i="16"/>
  <c r="DJ381" i="16"/>
  <c r="DJ402" i="16"/>
  <c r="DJ437" i="16"/>
  <c r="DJ141" i="16"/>
  <c r="DJ237" i="16"/>
  <c r="DJ644" i="16"/>
  <c r="DJ59" i="16"/>
  <c r="DJ699" i="16"/>
  <c r="DJ401" i="16"/>
  <c r="DJ468" i="16"/>
  <c r="DJ482" i="16"/>
  <c r="DJ235" i="16"/>
  <c r="DJ188" i="16"/>
  <c r="DJ219" i="16"/>
  <c r="DJ178" i="16"/>
  <c r="DJ147" i="16"/>
  <c r="DJ265" i="16"/>
  <c r="DJ524" i="16"/>
  <c r="DJ364" i="16"/>
  <c r="DJ344" i="16"/>
  <c r="DJ100" i="16"/>
  <c r="DJ448" i="16"/>
  <c r="DJ633" i="16"/>
  <c r="DJ273" i="16"/>
  <c r="DJ593" i="16"/>
  <c r="DJ194" i="16"/>
  <c r="DJ425" i="16"/>
  <c r="DJ749" i="16"/>
  <c r="DJ102" i="16"/>
  <c r="DJ210" i="16"/>
  <c r="DJ134" i="16"/>
  <c r="DJ698" i="16"/>
  <c r="DJ269" i="16"/>
  <c r="DJ145" i="16"/>
  <c r="DJ164" i="16"/>
  <c r="DJ91" i="16"/>
  <c r="DJ460" i="16"/>
  <c r="DJ612" i="16"/>
  <c r="DJ185" i="16"/>
  <c r="DJ568" i="16"/>
  <c r="DJ743" i="16"/>
  <c r="DJ610" i="16"/>
  <c r="DJ370" i="16"/>
  <c r="DJ274" i="16"/>
  <c r="DJ377" i="16"/>
  <c r="DJ596" i="16"/>
  <c r="DJ154" i="16"/>
  <c r="DJ8" i="16"/>
  <c r="DJ601" i="16"/>
  <c r="DJ653" i="16"/>
  <c r="DJ747" i="16"/>
  <c r="DJ300" i="16"/>
  <c r="DJ51" i="16"/>
  <c r="DJ497" i="16"/>
  <c r="DJ35" i="16"/>
  <c r="DJ499" i="16"/>
  <c r="DJ722" i="16"/>
  <c r="DJ515" i="16"/>
  <c r="DF819" i="16"/>
  <c r="DJ441" i="16"/>
  <c r="DJ233" i="16"/>
  <c r="DJ400" i="16"/>
  <c r="DJ496" i="16"/>
  <c r="DJ619" i="16"/>
  <c r="DJ378" i="16"/>
  <c r="DJ716" i="16"/>
  <c r="DJ232" i="16"/>
  <c r="DJ673" i="16"/>
  <c r="DJ163" i="16"/>
  <c r="DJ545" i="16"/>
  <c r="DJ146" i="16"/>
  <c r="DJ706" i="16"/>
  <c r="DJ397" i="16"/>
  <c r="DJ681" i="16"/>
  <c r="DJ114" i="16"/>
  <c r="DJ466" i="16"/>
  <c r="DJ249" i="16"/>
  <c r="DJ176" i="16"/>
  <c r="DJ454" i="16"/>
  <c r="DJ82" i="16"/>
  <c r="DJ395" i="16"/>
  <c r="DJ221" i="16"/>
  <c r="DJ69" i="16"/>
  <c r="DJ129" i="16"/>
  <c r="DJ572" i="16"/>
  <c r="DJ372" i="16"/>
  <c r="DJ323" i="16"/>
  <c r="DJ369" i="16"/>
  <c r="DJ167" i="16"/>
  <c r="DA819" i="16"/>
  <c r="DJ416" i="16"/>
  <c r="DJ428" i="16"/>
  <c r="DJ173" i="16"/>
  <c r="DJ602" i="16"/>
  <c r="DJ256" i="16"/>
  <c r="DJ166" i="16"/>
  <c r="DC819" i="16"/>
  <c r="DJ243" i="16"/>
  <c r="DJ387" i="16"/>
  <c r="DJ713" i="16"/>
  <c r="DJ660" i="16"/>
  <c r="DJ225" i="16"/>
  <c r="DJ634" i="16"/>
  <c r="DJ324" i="16"/>
  <c r="DJ189" i="16"/>
  <c r="DJ212" i="16"/>
  <c r="DJ289" i="16"/>
  <c r="DJ525" i="16"/>
  <c r="DJ38" i="16"/>
  <c r="DJ122" i="16"/>
  <c r="DJ264" i="16"/>
  <c r="DJ144" i="16"/>
  <c r="DJ208" i="16"/>
  <c r="DJ518" i="16"/>
  <c r="DJ546" i="16"/>
  <c r="DJ512" i="16"/>
  <c r="DJ449" i="16"/>
  <c r="DJ168" i="16"/>
  <c r="DJ577" i="16"/>
  <c r="DJ666" i="16"/>
  <c r="DJ516" i="16"/>
  <c r="DJ282" i="16"/>
  <c r="DJ459" i="16"/>
  <c r="DJ676" i="16"/>
  <c r="DJ70" i="16"/>
  <c r="DJ179" i="16"/>
  <c r="DJ683" i="16"/>
  <c r="DJ216" i="16"/>
  <c r="DJ338" i="16"/>
  <c r="DJ313" i="16"/>
  <c r="DJ623" i="16"/>
  <c r="DJ537" i="16"/>
  <c r="DG7" i="16"/>
  <c r="DI7" i="16" s="1"/>
  <c r="DJ7" i="16" s="1"/>
  <c r="DJ521" i="16"/>
  <c r="CE825" i="16"/>
  <c r="CP457" i="16"/>
  <c r="BH458" i="15"/>
  <c r="CP522" i="16"/>
  <c r="BH523" i="15"/>
  <c r="CP149" i="16"/>
  <c r="BH150" i="15"/>
  <c r="CP350" i="16"/>
  <c r="BH351" i="15"/>
  <c r="CP408" i="16"/>
  <c r="BH409" i="15"/>
  <c r="CP335" i="16"/>
  <c r="BH336" i="15"/>
  <c r="CP684" i="16"/>
  <c r="BH685" i="15"/>
  <c r="CP38" i="16"/>
  <c r="BH39" i="15"/>
  <c r="CP91" i="16"/>
  <c r="BH92" i="15"/>
  <c r="CP203" i="16"/>
  <c r="BH204" i="15"/>
  <c r="CP387" i="16"/>
  <c r="BH388" i="15"/>
  <c r="CP499" i="16"/>
  <c r="BH500" i="15"/>
  <c r="CP619" i="16"/>
  <c r="BH620" i="15"/>
  <c r="CP747" i="16"/>
  <c r="BH748" i="15"/>
  <c r="CP36" i="16"/>
  <c r="BH37" i="15"/>
  <c r="CP104" i="16"/>
  <c r="BH105" i="15"/>
  <c r="CP716" i="16"/>
  <c r="BH717" i="15"/>
  <c r="CP189" i="16"/>
  <c r="BH190" i="15"/>
  <c r="CP569" i="16"/>
  <c r="BH570" i="15"/>
  <c r="CP665" i="16"/>
  <c r="BH666" i="15"/>
  <c r="CP220" i="16"/>
  <c r="BH221" i="15"/>
  <c r="CP49" i="16"/>
  <c r="BH50" i="15"/>
  <c r="CP50" i="16"/>
  <c r="BH51" i="15"/>
  <c r="CP242" i="16"/>
  <c r="BH243" i="15"/>
  <c r="CP306" i="16"/>
  <c r="BH307" i="15"/>
  <c r="CP402" i="16"/>
  <c r="BH403" i="15"/>
  <c r="CP498" i="16"/>
  <c r="BH499" i="15"/>
  <c r="CP562" i="16"/>
  <c r="BH563" i="15"/>
  <c r="CP626" i="16"/>
  <c r="BH627" i="15"/>
  <c r="CP690" i="16"/>
  <c r="BH691" i="15"/>
  <c r="CP754" i="16"/>
  <c r="BH755" i="15"/>
  <c r="CP260" i="16"/>
  <c r="BH261" i="15"/>
  <c r="CP660" i="16"/>
  <c r="BH661" i="15"/>
  <c r="CP43" i="16"/>
  <c r="BH44" i="15"/>
  <c r="CP195" i="16"/>
  <c r="BH196" i="15"/>
  <c r="CP603" i="16"/>
  <c r="BH604" i="15"/>
  <c r="CP647" i="16"/>
  <c r="BH648" i="15"/>
  <c r="CP308" i="16"/>
  <c r="BH309" i="15"/>
  <c r="CP672" i="16"/>
  <c r="BH673" i="15"/>
  <c r="CP62" i="16"/>
  <c r="BH63" i="15"/>
  <c r="CP103" i="16"/>
  <c r="BH104" i="15"/>
  <c r="CP359" i="16"/>
  <c r="BH360" i="15"/>
  <c r="CP495" i="16"/>
  <c r="BH496" i="15"/>
  <c r="CP671" i="16"/>
  <c r="BH672" i="15"/>
  <c r="CP228" i="16"/>
  <c r="BH229" i="15"/>
  <c r="CP136" i="16"/>
  <c r="BH137" i="15"/>
  <c r="CP460" i="16"/>
  <c r="BH461" i="15"/>
  <c r="CP664" i="16"/>
  <c r="BH665" i="15"/>
  <c r="CP752" i="16"/>
  <c r="BH753" i="15"/>
  <c r="CP285" i="16"/>
  <c r="BH286" i="15"/>
  <c r="CP445" i="16"/>
  <c r="BH446" i="15"/>
  <c r="CP509" i="16"/>
  <c r="BH510" i="15"/>
  <c r="CP605" i="16"/>
  <c r="BH606" i="15"/>
  <c r="CP701" i="16"/>
  <c r="BH702" i="15"/>
  <c r="CP12" i="16"/>
  <c r="BH13" i="15"/>
  <c r="CP412" i="16"/>
  <c r="BH413" i="15"/>
  <c r="CP61" i="16"/>
  <c r="BH62" i="15"/>
  <c r="CP213" i="16"/>
  <c r="BH214" i="15"/>
  <c r="CP118" i="16"/>
  <c r="BH119" i="15"/>
  <c r="CP182" i="16"/>
  <c r="BH183" i="15"/>
  <c r="CP246" i="16"/>
  <c r="BH247" i="15"/>
  <c r="CP310" i="16"/>
  <c r="BH311" i="15"/>
  <c r="CP406" i="16"/>
  <c r="BH407" i="15"/>
  <c r="CP566" i="16"/>
  <c r="BH567" i="15"/>
  <c r="CP630" i="16"/>
  <c r="BH631" i="15"/>
  <c r="CP702" i="16"/>
  <c r="BH703" i="15"/>
  <c r="CP28" i="16"/>
  <c r="BH29" i="15"/>
  <c r="CP127" i="16"/>
  <c r="BH128" i="15"/>
  <c r="CP503" i="16"/>
  <c r="BH504" i="15"/>
  <c r="CP695" i="16"/>
  <c r="BH696" i="15"/>
  <c r="CP173" i="16"/>
  <c r="BH174" i="15"/>
  <c r="CP107" i="16"/>
  <c r="BH108" i="15"/>
  <c r="CP275" i="16"/>
  <c r="BH276" i="15"/>
  <c r="CP515" i="16"/>
  <c r="BH516" i="15"/>
  <c r="CP699" i="16"/>
  <c r="BH700" i="15"/>
  <c r="CP144" i="16"/>
  <c r="BH145" i="15"/>
  <c r="CP472" i="16"/>
  <c r="BH473" i="15"/>
  <c r="CP676" i="16"/>
  <c r="BH677" i="15"/>
  <c r="CP25" i="16"/>
  <c r="BH26" i="15"/>
  <c r="CP257" i="16"/>
  <c r="BH258" i="15"/>
  <c r="CP353" i="16"/>
  <c r="BH354" i="15"/>
  <c r="CP417" i="16"/>
  <c r="BH418" i="15"/>
  <c r="CP481" i="16"/>
  <c r="BH482" i="15"/>
  <c r="CP545" i="16"/>
  <c r="BH546" i="15"/>
  <c r="CP609" i="16"/>
  <c r="BH610" i="15"/>
  <c r="CP673" i="16"/>
  <c r="BH674" i="15"/>
  <c r="CP737" i="16"/>
  <c r="BH738" i="15"/>
  <c r="CP516" i="16"/>
  <c r="BH517" i="15"/>
  <c r="CP756" i="16"/>
  <c r="BH757" i="15"/>
  <c r="CP225" i="16"/>
  <c r="BH226" i="15"/>
  <c r="CP122" i="16"/>
  <c r="BH123" i="15"/>
  <c r="CP346" i="16"/>
  <c r="BH347" i="15"/>
  <c r="CP474" i="16"/>
  <c r="BH475" i="15"/>
  <c r="CP602" i="16"/>
  <c r="BH603" i="15"/>
  <c r="CP666" i="16"/>
  <c r="BH667" i="15"/>
  <c r="CP96" i="16"/>
  <c r="BH97" i="15"/>
  <c r="CP280" i="16"/>
  <c r="BH281" i="15"/>
  <c r="CP476" i="16"/>
  <c r="BH477" i="15"/>
  <c r="CP760" i="16"/>
  <c r="BH761" i="15"/>
  <c r="CP59" i="16"/>
  <c r="BH60" i="15"/>
  <c r="CP283" i="16"/>
  <c r="BH284" i="15"/>
  <c r="CP419" i="16"/>
  <c r="BH420" i="15"/>
  <c r="CP691" i="16"/>
  <c r="BH692" i="15"/>
  <c r="CP679" i="16"/>
  <c r="BH680" i="15"/>
  <c r="CP180" i="16"/>
  <c r="BH181" i="15"/>
  <c r="CP177" i="16"/>
  <c r="BH178" i="15"/>
  <c r="CP55" i="16"/>
  <c r="BH56" i="15"/>
  <c r="CP511" i="16"/>
  <c r="BH512" i="15"/>
  <c r="CP703" i="16"/>
  <c r="BH704" i="15"/>
  <c r="CP152" i="16"/>
  <c r="BH153" i="15"/>
  <c r="CP332" i="16"/>
  <c r="BH333" i="15"/>
  <c r="CP488" i="16"/>
  <c r="BH489" i="15"/>
  <c r="CP688" i="16"/>
  <c r="BH689" i="15"/>
  <c r="CP53" i="16"/>
  <c r="BH54" i="15"/>
  <c r="CP293" i="16"/>
  <c r="BH294" i="15"/>
  <c r="CP357" i="16"/>
  <c r="BH358" i="15"/>
  <c r="CP421" i="16"/>
  <c r="BH422" i="15"/>
  <c r="CP485" i="16"/>
  <c r="BH486" i="15"/>
  <c r="CP549" i="16"/>
  <c r="BH550" i="15"/>
  <c r="CP613" i="16"/>
  <c r="BH614" i="15"/>
  <c r="CP709" i="16"/>
  <c r="BH710" i="15"/>
  <c r="CP316" i="16"/>
  <c r="BH317" i="15"/>
  <c r="CP528" i="16"/>
  <c r="BH529" i="15"/>
  <c r="CP121" i="16"/>
  <c r="BH122" i="15"/>
  <c r="CP323" i="16"/>
  <c r="BH324" i="15"/>
  <c r="CP444" i="16"/>
  <c r="BH445" i="15"/>
  <c r="CP281" i="16"/>
  <c r="BH282" i="15"/>
  <c r="CP492" i="16"/>
  <c r="BH493" i="15"/>
  <c r="CP114" i="16"/>
  <c r="BH115" i="15"/>
  <c r="CP210" i="16"/>
  <c r="BH211" i="15"/>
  <c r="CP434" i="16"/>
  <c r="BH435" i="15"/>
  <c r="CP336" i="16"/>
  <c r="BH337" i="15"/>
  <c r="CP113" i="16"/>
  <c r="BH114" i="15"/>
  <c r="CP539" i="16"/>
  <c r="BH540" i="15"/>
  <c r="CP132" i="16"/>
  <c r="BH133" i="15"/>
  <c r="CP231" i="16"/>
  <c r="BH232" i="15"/>
  <c r="CP205" i="16"/>
  <c r="BH206" i="15"/>
  <c r="CP349" i="16"/>
  <c r="BH350" i="15"/>
  <c r="CP541" i="16"/>
  <c r="BH542" i="15"/>
  <c r="CP504" i="16"/>
  <c r="BH505" i="15"/>
  <c r="CP342" i="16"/>
  <c r="BH343" i="15"/>
  <c r="CP191" i="16"/>
  <c r="BH192" i="15"/>
  <c r="CP51" i="16"/>
  <c r="BH52" i="15"/>
  <c r="CP339" i="16"/>
  <c r="BH340" i="15"/>
  <c r="CP635" i="16"/>
  <c r="BH636" i="15"/>
  <c r="CP324" i="16"/>
  <c r="BH325" i="15"/>
  <c r="CP289" i="16"/>
  <c r="BH290" i="15"/>
  <c r="CP284" i="16"/>
  <c r="BH285" i="15"/>
  <c r="CP154" i="16"/>
  <c r="BH155" i="15"/>
  <c r="CP314" i="16"/>
  <c r="BH315" i="15"/>
  <c r="CP410" i="16"/>
  <c r="BH411" i="15"/>
  <c r="CP538" i="16"/>
  <c r="BH539" i="15"/>
  <c r="CP730" i="16"/>
  <c r="BH731" i="15"/>
  <c r="CP211" i="16"/>
  <c r="BH212" i="15"/>
  <c r="CP29" i="16"/>
  <c r="BH30" i="15"/>
  <c r="CP247" i="16"/>
  <c r="BH248" i="15"/>
  <c r="CP192" i="16"/>
  <c r="BH193" i="15"/>
  <c r="CP677" i="16"/>
  <c r="BH678" i="15"/>
  <c r="CP106" i="16"/>
  <c r="BH107" i="15"/>
  <c r="CP238" i="16"/>
  <c r="BH239" i="15"/>
  <c r="CP366" i="16"/>
  <c r="BH367" i="15"/>
  <c r="CP694" i="16"/>
  <c r="BH695" i="15"/>
  <c r="CP758" i="16"/>
  <c r="BH759" i="15"/>
  <c r="CP175" i="16"/>
  <c r="BH176" i="15"/>
  <c r="CP420" i="16"/>
  <c r="BH421" i="15"/>
  <c r="CP102" i="16"/>
  <c r="BH103" i="15"/>
  <c r="CP123" i="16"/>
  <c r="BH124" i="15"/>
  <c r="CP235" i="16"/>
  <c r="BH236" i="15"/>
  <c r="CP411" i="16"/>
  <c r="BH412" i="15"/>
  <c r="CP595" i="16"/>
  <c r="BH596" i="15"/>
  <c r="CP623" i="16"/>
  <c r="BH624" i="15"/>
  <c r="CP80" i="16"/>
  <c r="BH81" i="15"/>
  <c r="CP344" i="16"/>
  <c r="BH345" i="15"/>
  <c r="CP500" i="16"/>
  <c r="BH501" i="15"/>
  <c r="CP692" i="16"/>
  <c r="BH693" i="15"/>
  <c r="CP233" i="16"/>
  <c r="BH234" i="15"/>
  <c r="CP297" i="16"/>
  <c r="BH298" i="15"/>
  <c r="CP361" i="16"/>
  <c r="BH362" i="15"/>
  <c r="CP521" i="16"/>
  <c r="BH522" i="15"/>
  <c r="CP617" i="16"/>
  <c r="BH618" i="15"/>
  <c r="CP681" i="16"/>
  <c r="BH682" i="15"/>
  <c r="CP108" i="16"/>
  <c r="BH109" i="15"/>
  <c r="CP13" i="16"/>
  <c r="BH14" i="15"/>
  <c r="CP157" i="16"/>
  <c r="BH158" i="15"/>
  <c r="CP82" i="16"/>
  <c r="BH83" i="15"/>
  <c r="CP162" i="16"/>
  <c r="BH163" i="15"/>
  <c r="CP258" i="16"/>
  <c r="BH259" i="15"/>
  <c r="CP354" i="16"/>
  <c r="BH355" i="15"/>
  <c r="CP482" i="16"/>
  <c r="BH483" i="15"/>
  <c r="CP578" i="16"/>
  <c r="BH579" i="15"/>
  <c r="CP642" i="16"/>
  <c r="BH643" i="15"/>
  <c r="CP706" i="16"/>
  <c r="BH707" i="15"/>
  <c r="CP32" i="16"/>
  <c r="BH33" i="15"/>
  <c r="CP296" i="16"/>
  <c r="BH297" i="15"/>
  <c r="CP496" i="16"/>
  <c r="BH497" i="15"/>
  <c r="CP11" i="16"/>
  <c r="BH12" i="15"/>
  <c r="CP155" i="16"/>
  <c r="BH156" i="15"/>
  <c r="CP435" i="16"/>
  <c r="BH436" i="15"/>
  <c r="CP643" i="16"/>
  <c r="BH644" i="15"/>
  <c r="CP567" i="16"/>
  <c r="BH568" i="15"/>
  <c r="CP580" i="16"/>
  <c r="BH581" i="15"/>
  <c r="CP135" i="16"/>
  <c r="BH136" i="15"/>
  <c r="CP327" i="16"/>
  <c r="BH328" i="15"/>
  <c r="CP527" i="16"/>
  <c r="BH528" i="15"/>
  <c r="CP743" i="16"/>
  <c r="BH744" i="15"/>
  <c r="CP264" i="16"/>
  <c r="BH265" i="15"/>
  <c r="CP512" i="16"/>
  <c r="BH513" i="15"/>
  <c r="CP237" i="16"/>
  <c r="BH238" i="15"/>
  <c r="CP429" i="16"/>
  <c r="BH430" i="15"/>
  <c r="CP493" i="16"/>
  <c r="BH494" i="15"/>
  <c r="CP557" i="16"/>
  <c r="BH558" i="15"/>
  <c r="CP685" i="16"/>
  <c r="BH686" i="15"/>
  <c r="CP749" i="16"/>
  <c r="BH750" i="15"/>
  <c r="CP360" i="16"/>
  <c r="BH361" i="15"/>
  <c r="CP644" i="16"/>
  <c r="BH645" i="15"/>
  <c r="CP169" i="16"/>
  <c r="BH170" i="15"/>
  <c r="CP90" i="16"/>
  <c r="BH91" i="15"/>
  <c r="CP166" i="16"/>
  <c r="BH167" i="15"/>
  <c r="CP230" i="16"/>
  <c r="BH231" i="15"/>
  <c r="CP294" i="16"/>
  <c r="BH295" i="15"/>
  <c r="CP486" i="16"/>
  <c r="BH487" i="15"/>
  <c r="CP550" i="16"/>
  <c r="BH551" i="15"/>
  <c r="CP614" i="16"/>
  <c r="BH615" i="15"/>
  <c r="CP686" i="16"/>
  <c r="BH687" i="15"/>
  <c r="CP750" i="16"/>
  <c r="BH751" i="15"/>
  <c r="CP288" i="16"/>
  <c r="BH289" i="15"/>
  <c r="CP31" i="16"/>
  <c r="BH32" i="15"/>
  <c r="CP287" i="16"/>
  <c r="BH288" i="15"/>
  <c r="CP415" i="16"/>
  <c r="BH416" i="15"/>
  <c r="CP535" i="16"/>
  <c r="BH536" i="15"/>
  <c r="CP640" i="16"/>
  <c r="BH641" i="15"/>
  <c r="CP7" i="16"/>
  <c r="BH8" i="15"/>
  <c r="CP75" i="16"/>
  <c r="BH76" i="15"/>
  <c r="CP251" i="16"/>
  <c r="BH252" i="15"/>
  <c r="CP371" i="16"/>
  <c r="BH372" i="15"/>
  <c r="CP483" i="16"/>
  <c r="BH484" i="15"/>
  <c r="CP611" i="16"/>
  <c r="BH612" i="15"/>
  <c r="CP731" i="16"/>
  <c r="BH732" i="15"/>
  <c r="CP16" i="16"/>
  <c r="BH17" i="15"/>
  <c r="CP184" i="16"/>
  <c r="BH185" i="15"/>
  <c r="CP40" i="16"/>
  <c r="BH41" i="15"/>
  <c r="CP424" i="16"/>
  <c r="BH425" i="15"/>
  <c r="CP740" i="16"/>
  <c r="BH741" i="15"/>
  <c r="CP241" i="16"/>
  <c r="BH242" i="15"/>
  <c r="CP305" i="16"/>
  <c r="BH306" i="15"/>
  <c r="CP369" i="16"/>
  <c r="BH370" i="15"/>
  <c r="CP433" i="16"/>
  <c r="BH434" i="15"/>
  <c r="CP497" i="16"/>
  <c r="BH498" i="15"/>
  <c r="CP625" i="16"/>
  <c r="BH626" i="15"/>
  <c r="CP689" i="16"/>
  <c r="BH690" i="15"/>
  <c r="CP753" i="16"/>
  <c r="BH754" i="15"/>
  <c r="CP372" i="16"/>
  <c r="BH373" i="15"/>
  <c r="CP568" i="16"/>
  <c r="BH569" i="15"/>
  <c r="CP33" i="16"/>
  <c r="BH34" i="15"/>
  <c r="CP181" i="16"/>
  <c r="BH182" i="15"/>
  <c r="CP202" i="16"/>
  <c r="BH203" i="15"/>
  <c r="CP266" i="16"/>
  <c r="BH267" i="15"/>
  <c r="CP362" i="16"/>
  <c r="BH363" i="15"/>
  <c r="CP426" i="16"/>
  <c r="BH427" i="15"/>
  <c r="CP490" i="16"/>
  <c r="BH491" i="15"/>
  <c r="CP618" i="16"/>
  <c r="BH619" i="15"/>
  <c r="CP682" i="16"/>
  <c r="BH683" i="15"/>
  <c r="CP746" i="16"/>
  <c r="BH747" i="15"/>
  <c r="CP236" i="16"/>
  <c r="BH237" i="15"/>
  <c r="CP396" i="16"/>
  <c r="BH397" i="15"/>
  <c r="CP616" i="16"/>
  <c r="BH617" i="15"/>
  <c r="CP99" i="16"/>
  <c r="BH100" i="15"/>
  <c r="CP243" i="16"/>
  <c r="BH244" i="15"/>
  <c r="CP523" i="16"/>
  <c r="BH524" i="15"/>
  <c r="CP659" i="16"/>
  <c r="BH660" i="15"/>
  <c r="CP615" i="16"/>
  <c r="BH616" i="15"/>
  <c r="CP268" i="16"/>
  <c r="BH269" i="15"/>
  <c r="CP628" i="16"/>
  <c r="BH629" i="15"/>
  <c r="CP30" i="16"/>
  <c r="BH31" i="15"/>
  <c r="CP151" i="16"/>
  <c r="BH152" i="15"/>
  <c r="CP543" i="16"/>
  <c r="BH544" i="15"/>
  <c r="CP72" i="16"/>
  <c r="BH73" i="15"/>
  <c r="CP536" i="16"/>
  <c r="BH537" i="15"/>
  <c r="CP712" i="16"/>
  <c r="BH713" i="15"/>
  <c r="CP165" i="16"/>
  <c r="BH166" i="15"/>
  <c r="CP277" i="16"/>
  <c r="BH278" i="15"/>
  <c r="CP341" i="16"/>
  <c r="BH342" i="15"/>
  <c r="CP405" i="16"/>
  <c r="BH406" i="15"/>
  <c r="CP565" i="16"/>
  <c r="BH566" i="15"/>
  <c r="CP629" i="16"/>
  <c r="BH630" i="15"/>
  <c r="CP196" i="16"/>
  <c r="BH197" i="15"/>
  <c r="CP480" i="16"/>
  <c r="BH481" i="15"/>
  <c r="CH819" i="16"/>
  <c r="CP74" i="16"/>
  <c r="BH75" i="15"/>
  <c r="CP158" i="16"/>
  <c r="BH159" i="15"/>
  <c r="CP318" i="16"/>
  <c r="BH319" i="15"/>
  <c r="CP414" i="16"/>
  <c r="BH415" i="15"/>
  <c r="CP478" i="16"/>
  <c r="BH479" i="15"/>
  <c r="CP574" i="16"/>
  <c r="BH575" i="15"/>
  <c r="CP638" i="16"/>
  <c r="BH639" i="15"/>
  <c r="CP710" i="16"/>
  <c r="BH711" i="15"/>
  <c r="CP68" i="16"/>
  <c r="BH69" i="15"/>
  <c r="CP604" i="16"/>
  <c r="BH605" i="15"/>
  <c r="CP201" i="16"/>
  <c r="BH202" i="15"/>
  <c r="CP79" i="16"/>
  <c r="BH80" i="15"/>
  <c r="CP207" i="16"/>
  <c r="BH208" i="15"/>
  <c r="CP463" i="16"/>
  <c r="BH464" i="15"/>
  <c r="CP599" i="16"/>
  <c r="BH600" i="15"/>
  <c r="CP291" i="16"/>
  <c r="BH292" i="15"/>
  <c r="CP715" i="16"/>
  <c r="BH716" i="15"/>
  <c r="CP404" i="16"/>
  <c r="BH405" i="15"/>
  <c r="CP713" i="16"/>
  <c r="BH714" i="15"/>
  <c r="CP448" i="16"/>
  <c r="BH449" i="15"/>
  <c r="CP226" i="16"/>
  <c r="BH227" i="15"/>
  <c r="CP386" i="16"/>
  <c r="BH387" i="15"/>
  <c r="CP514" i="16"/>
  <c r="BH515" i="15"/>
  <c r="CP37" i="16"/>
  <c r="BH38" i="15"/>
  <c r="CP227" i="16"/>
  <c r="BH228" i="15"/>
  <c r="CP571" i="16"/>
  <c r="BH572" i="15"/>
  <c r="CP48" i="16"/>
  <c r="BH49" i="15"/>
  <c r="CP221" i="16"/>
  <c r="BH222" i="15"/>
  <c r="CP71" i="16"/>
  <c r="BH72" i="15"/>
  <c r="CP455" i="16"/>
  <c r="BH456" i="15"/>
  <c r="CP8" i="16"/>
  <c r="BH9" i="15"/>
  <c r="CP704" i="16"/>
  <c r="BH705" i="15"/>
  <c r="CP109" i="16"/>
  <c r="BH110" i="15"/>
  <c r="CP333" i="16"/>
  <c r="BH334" i="15"/>
  <c r="CP397" i="16"/>
  <c r="BH398" i="15"/>
  <c r="CP653" i="16"/>
  <c r="BH654" i="15"/>
  <c r="CP21" i="16"/>
  <c r="BH22" i="15"/>
  <c r="CP422" i="16"/>
  <c r="BH423" i="15"/>
  <c r="CP85" i="16"/>
  <c r="BH86" i="15"/>
  <c r="CP95" i="16"/>
  <c r="BH96" i="15"/>
  <c r="CP187" i="16"/>
  <c r="BH188" i="15"/>
  <c r="CP298" i="16"/>
  <c r="BH299" i="15"/>
  <c r="CP554" i="16"/>
  <c r="BH555" i="15"/>
  <c r="CP73" i="16"/>
  <c r="BH74" i="15"/>
  <c r="CP735" i="16"/>
  <c r="BH736" i="15"/>
  <c r="CP279" i="16"/>
  <c r="BH280" i="15"/>
  <c r="CP639" i="16"/>
  <c r="BH640" i="15"/>
  <c r="CP200" i="16"/>
  <c r="BH201" i="15"/>
  <c r="CP432" i="16"/>
  <c r="BH433" i="15"/>
  <c r="CP469" i="16"/>
  <c r="BH470" i="15"/>
  <c r="CP661" i="16"/>
  <c r="BH662" i="15"/>
  <c r="CP313" i="16"/>
  <c r="BH314" i="15"/>
  <c r="CP377" i="16"/>
  <c r="BH378" i="15"/>
  <c r="CP441" i="16"/>
  <c r="BH442" i="15"/>
  <c r="CP505" i="16"/>
  <c r="BH506" i="15"/>
  <c r="CP729" i="16"/>
  <c r="BH730" i="15"/>
  <c r="CP588" i="16"/>
  <c r="BH589" i="15"/>
  <c r="CP331" i="16"/>
  <c r="BH332" i="15"/>
  <c r="CP470" i="16"/>
  <c r="BH471" i="15"/>
  <c r="CP9" i="16"/>
  <c r="BH10" i="15"/>
  <c r="CP78" i="16"/>
  <c r="BH79" i="15"/>
  <c r="CP250" i="16"/>
  <c r="BH251" i="15"/>
  <c r="CP555" i="16"/>
  <c r="BH556" i="15"/>
  <c r="CP311" i="16"/>
  <c r="BH312" i="15"/>
  <c r="CP41" i="16"/>
  <c r="BH42" i="15"/>
  <c r="CP193" i="16"/>
  <c r="BH194" i="15"/>
  <c r="CP142" i="16"/>
  <c r="BH143" i="15"/>
  <c r="CP302" i="16"/>
  <c r="BH303" i="15"/>
  <c r="CP430" i="16"/>
  <c r="BH431" i="15"/>
  <c r="CP494" i="16"/>
  <c r="BH495" i="15"/>
  <c r="CP558" i="16"/>
  <c r="BH559" i="15"/>
  <c r="CP622" i="16"/>
  <c r="BH623" i="15"/>
  <c r="CP156" i="16"/>
  <c r="BH157" i="15"/>
  <c r="CP696" i="16"/>
  <c r="BH697" i="15"/>
  <c r="CP46" i="16"/>
  <c r="BH47" i="15"/>
  <c r="CP111" i="16"/>
  <c r="BH112" i="15"/>
  <c r="CP303" i="16"/>
  <c r="BH304" i="15"/>
  <c r="CP431" i="16"/>
  <c r="BH432" i="15"/>
  <c r="CP663" i="16"/>
  <c r="BH664" i="15"/>
  <c r="CP212" i="16"/>
  <c r="BH213" i="15"/>
  <c r="CP204" i="16"/>
  <c r="BH205" i="15"/>
  <c r="CP383" i="16"/>
  <c r="BH384" i="15"/>
  <c r="CP60" i="16"/>
  <c r="BH61" i="15"/>
  <c r="CP390" i="16"/>
  <c r="BH391" i="15"/>
  <c r="CP620" i="16"/>
  <c r="BH621" i="15"/>
  <c r="CP138" i="16"/>
  <c r="BH139" i="15"/>
  <c r="CP379" i="16"/>
  <c r="BH380" i="15"/>
  <c r="CP343" i="16"/>
  <c r="BH344" i="15"/>
  <c r="CP725" i="16"/>
  <c r="BH726" i="15"/>
  <c r="CP668" i="16"/>
  <c r="BH669" i="15"/>
  <c r="CP222" i="16"/>
  <c r="BH223" i="15"/>
  <c r="CP425" i="16"/>
  <c r="BH426" i="15"/>
  <c r="CP489" i="16"/>
  <c r="BH490" i="15"/>
  <c r="CP561" i="16"/>
  <c r="BH562" i="15"/>
  <c r="CP77" i="16"/>
  <c r="BH78" i="15"/>
  <c r="CP286" i="16"/>
  <c r="BH287" i="15"/>
  <c r="CP542" i="16"/>
  <c r="BH543" i="15"/>
  <c r="CP271" i="16"/>
  <c r="BH272" i="15"/>
  <c r="CP129" i="16"/>
  <c r="BH130" i="15"/>
  <c r="CP35" i="16"/>
  <c r="BH36" i="15"/>
  <c r="CP147" i="16"/>
  <c r="BH148" i="15"/>
  <c r="CP267" i="16"/>
  <c r="BH268" i="15"/>
  <c r="CP443" i="16"/>
  <c r="BH444" i="15"/>
  <c r="CP563" i="16"/>
  <c r="BH564" i="15"/>
  <c r="CP683" i="16"/>
  <c r="BH684" i="15"/>
  <c r="CP687" i="16"/>
  <c r="BH688" i="15"/>
  <c r="CP300" i="16"/>
  <c r="BH301" i="15"/>
  <c r="CP648" i="16"/>
  <c r="BH649" i="15"/>
  <c r="CP748" i="16"/>
  <c r="BH749" i="15"/>
  <c r="CP249" i="16"/>
  <c r="BH250" i="15"/>
  <c r="CP537" i="16"/>
  <c r="BH538" i="15"/>
  <c r="CP633" i="16"/>
  <c r="BH634" i="15"/>
  <c r="CP697" i="16"/>
  <c r="BH698" i="15"/>
  <c r="CP761" i="16"/>
  <c r="BH762" i="15"/>
  <c r="CP400" i="16"/>
  <c r="BH401" i="15"/>
  <c r="CP680" i="16"/>
  <c r="BH681" i="15"/>
  <c r="CP197" i="16"/>
  <c r="BH198" i="15"/>
  <c r="CP178" i="16"/>
  <c r="BH179" i="15"/>
  <c r="CP274" i="16"/>
  <c r="BH275" i="15"/>
  <c r="CP338" i="16"/>
  <c r="BH339" i="15"/>
  <c r="CP466" i="16"/>
  <c r="BH467" i="15"/>
  <c r="CP530" i="16"/>
  <c r="BH531" i="15"/>
  <c r="CP594" i="16"/>
  <c r="BH595" i="15"/>
  <c r="CP658" i="16"/>
  <c r="BH659" i="15"/>
  <c r="CP722" i="16"/>
  <c r="BH723" i="15"/>
  <c r="CP160" i="16"/>
  <c r="BH161" i="15"/>
  <c r="CP544" i="16"/>
  <c r="BH545" i="15"/>
  <c r="CP54" i="16"/>
  <c r="BH55" i="15"/>
  <c r="CP115" i="16"/>
  <c r="BH116" i="15"/>
  <c r="CP259" i="16"/>
  <c r="BH260" i="15"/>
  <c r="CP475" i="16"/>
  <c r="BH476" i="15"/>
  <c r="CP675" i="16"/>
  <c r="BH676" i="15"/>
  <c r="CP759" i="16"/>
  <c r="BH760" i="15"/>
  <c r="CP484" i="16"/>
  <c r="BH485" i="15"/>
  <c r="CP145" i="16"/>
  <c r="BH146" i="15"/>
  <c r="CP295" i="16"/>
  <c r="BH296" i="15"/>
  <c r="CP423" i="16"/>
  <c r="BH424" i="15"/>
  <c r="CP559" i="16"/>
  <c r="BH560" i="15"/>
  <c r="CP128" i="16"/>
  <c r="BH129" i="15"/>
  <c r="CP304" i="16"/>
  <c r="BH305" i="15"/>
  <c r="CP364" i="16"/>
  <c r="BH365" i="15"/>
  <c r="CP560" i="16"/>
  <c r="BH561" i="15"/>
  <c r="CP720" i="16"/>
  <c r="BH721" i="15"/>
  <c r="CP253" i="16"/>
  <c r="BH254" i="15"/>
  <c r="CP413" i="16"/>
  <c r="BH414" i="15"/>
  <c r="CP477" i="16"/>
  <c r="BH478" i="15"/>
  <c r="CP573" i="16"/>
  <c r="BH574" i="15"/>
  <c r="CP669" i="16"/>
  <c r="BH670" i="15"/>
  <c r="CP733" i="16"/>
  <c r="BH734" i="15"/>
  <c r="CP252" i="16"/>
  <c r="BH253" i="15"/>
  <c r="CP600" i="16"/>
  <c r="BH601" i="15"/>
  <c r="CP133" i="16"/>
  <c r="BH134" i="15"/>
  <c r="CP58" i="16"/>
  <c r="BH59" i="15"/>
  <c r="CP150" i="16"/>
  <c r="BH151" i="15"/>
  <c r="CP214" i="16"/>
  <c r="BH215" i="15"/>
  <c r="CP278" i="16"/>
  <c r="BH279" i="15"/>
  <c r="CP374" i="16"/>
  <c r="BH375" i="15"/>
  <c r="CP438" i="16"/>
  <c r="BH439" i="15"/>
  <c r="CP502" i="16"/>
  <c r="BH503" i="15"/>
  <c r="CP598" i="16"/>
  <c r="BH599" i="15"/>
  <c r="CP670" i="16"/>
  <c r="BH671" i="15"/>
  <c r="CP734" i="16"/>
  <c r="BH735" i="15"/>
  <c r="CP368" i="16"/>
  <c r="BH369" i="15"/>
  <c r="CP161" i="16"/>
  <c r="BH162" i="15"/>
  <c r="CP63" i="16"/>
  <c r="BH64" i="15"/>
  <c r="CP583" i="16"/>
  <c r="BH584" i="15"/>
  <c r="CP17" i="16"/>
  <c r="BH18" i="15"/>
  <c r="CP70" i="16"/>
  <c r="BH71" i="15"/>
  <c r="CP219" i="16"/>
  <c r="BH220" i="15"/>
  <c r="CP459" i="16"/>
  <c r="BH460" i="15"/>
  <c r="CP579" i="16"/>
  <c r="BH580" i="15"/>
  <c r="CP575" i="16"/>
  <c r="BH576" i="15"/>
  <c r="CP376" i="16"/>
  <c r="BH377" i="15"/>
  <c r="CP572" i="16"/>
  <c r="BH573" i="15"/>
  <c r="CP724" i="16"/>
  <c r="BH725" i="15"/>
  <c r="CP217" i="16"/>
  <c r="BH218" i="15"/>
  <c r="CP321" i="16"/>
  <c r="BH322" i="15"/>
  <c r="CP385" i="16"/>
  <c r="BH386" i="15"/>
  <c r="CP449" i="16"/>
  <c r="BH450" i="15"/>
  <c r="CP513" i="16"/>
  <c r="BH514" i="15"/>
  <c r="CP577" i="16"/>
  <c r="BH578" i="15"/>
  <c r="CP641" i="16"/>
  <c r="BH642" i="15"/>
  <c r="CP705" i="16"/>
  <c r="BH706" i="15"/>
  <c r="CP428" i="16"/>
  <c r="BH429" i="15"/>
  <c r="CP612" i="16"/>
  <c r="BH613" i="15"/>
  <c r="CP141" i="16"/>
  <c r="BH142" i="15"/>
  <c r="CP66" i="16"/>
  <c r="BH67" i="15"/>
  <c r="CP218" i="16"/>
  <c r="BH219" i="15"/>
  <c r="CP282" i="16"/>
  <c r="BH283" i="15"/>
  <c r="CP442" i="16"/>
  <c r="BH443" i="15"/>
  <c r="CP570" i="16"/>
  <c r="BH571" i="15"/>
  <c r="CP634" i="16"/>
  <c r="BH635" i="15"/>
  <c r="CP20" i="16"/>
  <c r="BH21" i="15"/>
  <c r="CP188" i="16"/>
  <c r="BH189" i="15"/>
  <c r="CP356" i="16"/>
  <c r="BH357" i="15"/>
  <c r="CP564" i="16"/>
  <c r="BH565" i="15"/>
  <c r="CP86" i="16"/>
  <c r="BH87" i="15"/>
  <c r="CP131" i="16"/>
  <c r="BH132" i="15"/>
  <c r="CP491" i="16"/>
  <c r="BH492" i="15"/>
  <c r="CP627" i="16"/>
  <c r="BH628" i="15"/>
  <c r="CP755" i="16"/>
  <c r="BH756" i="15"/>
  <c r="CP662" i="16"/>
  <c r="BH663" i="15"/>
  <c r="CP340" i="16"/>
  <c r="BH341" i="15"/>
  <c r="CP94" i="16"/>
  <c r="BH95" i="15"/>
  <c r="CP183" i="16"/>
  <c r="BH184" i="15"/>
  <c r="CP439" i="16"/>
  <c r="BH440" i="15"/>
  <c r="CP591" i="16"/>
  <c r="BH592" i="15"/>
  <c r="CP64" i="16"/>
  <c r="BH65" i="15"/>
  <c r="CP248" i="16"/>
  <c r="BH249" i="15"/>
  <c r="CP392" i="16"/>
  <c r="BH393" i="15"/>
  <c r="CP584" i="16"/>
  <c r="BH585" i="15"/>
  <c r="CP728" i="16"/>
  <c r="BH729" i="15"/>
  <c r="CP261" i="16"/>
  <c r="BH262" i="15"/>
  <c r="CP325" i="16"/>
  <c r="BH326" i="15"/>
  <c r="CP389" i="16"/>
  <c r="BH390" i="15"/>
  <c r="CP453" i="16"/>
  <c r="BH454" i="15"/>
  <c r="CP517" i="16"/>
  <c r="BH518" i="15"/>
  <c r="CP581" i="16"/>
  <c r="BH582" i="15"/>
  <c r="CP645" i="16"/>
  <c r="BH646" i="15"/>
  <c r="CP76" i="16"/>
  <c r="BH77" i="15"/>
  <c r="CP440" i="16"/>
  <c r="BH441" i="15"/>
  <c r="CP624" i="16"/>
  <c r="BH625" i="15"/>
  <c r="CP124" i="16"/>
  <c r="BH125" i="15"/>
  <c r="CP352" i="16"/>
  <c r="BH353" i="15"/>
  <c r="CP548" i="16"/>
  <c r="BH549" i="15"/>
  <c r="CP125" i="16"/>
  <c r="BH126" i="15"/>
  <c r="CP146" i="16"/>
  <c r="BH147" i="15"/>
  <c r="CP370" i="16"/>
  <c r="BH371" i="15"/>
  <c r="CP84" i="16"/>
  <c r="BH85" i="15"/>
  <c r="CP452" i="16"/>
  <c r="BH453" i="15"/>
  <c r="CP403" i="16"/>
  <c r="BH404" i="15"/>
  <c r="CP739" i="16"/>
  <c r="BH740" i="15"/>
  <c r="CP167" i="16"/>
  <c r="BH168" i="15"/>
  <c r="CP52" i="16"/>
  <c r="BH53" i="15"/>
  <c r="CP317" i="16"/>
  <c r="BH318" i="15"/>
  <c r="CP381" i="16"/>
  <c r="BH382" i="15"/>
  <c r="CP637" i="16"/>
  <c r="BH638" i="15"/>
  <c r="CP700" i="16"/>
  <c r="BH701" i="15"/>
  <c r="CP534" i="16"/>
  <c r="BH535" i="15"/>
  <c r="CP552" i="16"/>
  <c r="BH553" i="15"/>
  <c r="CP255" i="16"/>
  <c r="BH256" i="15"/>
  <c r="CP447" i="16"/>
  <c r="BH448" i="15"/>
  <c r="CP163" i="16"/>
  <c r="BH164" i="15"/>
  <c r="CP395" i="16"/>
  <c r="BH396" i="15"/>
  <c r="CP719" i="16"/>
  <c r="BH720" i="15"/>
  <c r="CP232" i="16"/>
  <c r="BH233" i="15"/>
  <c r="CP168" i="16"/>
  <c r="BH169" i="15"/>
  <c r="CP44" i="16"/>
  <c r="BH45" i="15"/>
  <c r="CP69" i="16"/>
  <c r="BH70" i="15"/>
  <c r="CP186" i="16"/>
  <c r="BH187" i="15"/>
  <c r="CP378" i="16"/>
  <c r="BH379" i="15"/>
  <c r="CP506" i="16"/>
  <c r="BH507" i="15"/>
  <c r="CP698" i="16"/>
  <c r="BH699" i="15"/>
  <c r="CP153" i="16"/>
  <c r="BH154" i="15"/>
  <c r="CP532" i="16"/>
  <c r="BH533" i="15"/>
  <c r="CP119" i="16"/>
  <c r="BH120" i="15"/>
  <c r="CP375" i="16"/>
  <c r="BH376" i="15"/>
  <c r="CP229" i="16"/>
  <c r="BH230" i="15"/>
  <c r="CP741" i="16"/>
  <c r="BH742" i="15"/>
  <c r="CP206" i="16"/>
  <c r="BH207" i="15"/>
  <c r="CP270" i="16"/>
  <c r="BH271" i="15"/>
  <c r="CP398" i="16"/>
  <c r="BH399" i="15"/>
  <c r="CP726" i="16"/>
  <c r="BH727" i="15"/>
  <c r="CP508" i="16"/>
  <c r="BH509" i="15"/>
  <c r="CP551" i="16"/>
  <c r="BH552" i="15"/>
  <c r="CP57" i="16"/>
  <c r="BH58" i="15"/>
  <c r="CP67" i="16"/>
  <c r="BH68" i="15"/>
  <c r="CP171" i="16"/>
  <c r="BH172" i="15"/>
  <c r="CP355" i="16"/>
  <c r="BH356" i="15"/>
  <c r="CP531" i="16"/>
  <c r="BH532" i="15"/>
  <c r="CP651" i="16"/>
  <c r="BH652" i="15"/>
  <c r="CP751" i="16"/>
  <c r="BH752" i="15"/>
  <c r="CP164" i="16"/>
  <c r="BH165" i="15"/>
  <c r="CP216" i="16"/>
  <c r="BH217" i="15"/>
  <c r="CP596" i="16"/>
  <c r="BH597" i="15"/>
  <c r="CP81" i="16"/>
  <c r="BH82" i="15"/>
  <c r="CP265" i="16"/>
  <c r="BH266" i="15"/>
  <c r="CP329" i="16"/>
  <c r="BH330" i="15"/>
  <c r="CP393" i="16"/>
  <c r="BH394" i="15"/>
  <c r="CP649" i="16"/>
  <c r="BH650" i="15"/>
  <c r="CP745" i="16"/>
  <c r="BH746" i="15"/>
  <c r="CP636" i="16"/>
  <c r="BH637" i="15"/>
  <c r="CP89" i="16"/>
  <c r="BH90" i="15"/>
  <c r="CP18" i="16"/>
  <c r="BH19" i="15"/>
  <c r="CP130" i="16"/>
  <c r="BH131" i="15"/>
  <c r="CP194" i="16"/>
  <c r="BH195" i="15"/>
  <c r="CP450" i="16"/>
  <c r="BH451" i="15"/>
  <c r="CP546" i="16"/>
  <c r="BH547" i="15"/>
  <c r="CP610" i="16"/>
  <c r="BH611" i="15"/>
  <c r="CP674" i="16"/>
  <c r="BH675" i="15"/>
  <c r="CP738" i="16"/>
  <c r="BH739" i="15"/>
  <c r="CP208" i="16"/>
  <c r="BH209" i="15"/>
  <c r="CP380" i="16"/>
  <c r="BH381" i="15"/>
  <c r="CP592" i="16"/>
  <c r="BH593" i="15"/>
  <c r="CP83" i="16"/>
  <c r="BH84" i="15"/>
  <c r="CP507" i="16"/>
  <c r="BH508" i="15"/>
  <c r="CP707" i="16"/>
  <c r="BH708" i="15"/>
  <c r="CP224" i="16"/>
  <c r="BH225" i="15"/>
  <c r="CP65" i="16"/>
  <c r="BH66" i="15"/>
  <c r="CP199" i="16"/>
  <c r="BH200" i="15"/>
  <c r="CP607" i="16"/>
  <c r="BH608" i="15"/>
  <c r="CP88" i="16"/>
  <c r="BH89" i="15"/>
  <c r="CP416" i="16"/>
  <c r="BH417" i="15"/>
  <c r="CP608" i="16"/>
  <c r="BH609" i="15"/>
  <c r="CP269" i="16"/>
  <c r="BH270" i="15"/>
  <c r="CP461" i="16"/>
  <c r="BH462" i="15"/>
  <c r="CP525" i="16"/>
  <c r="BH526" i="15"/>
  <c r="CP589" i="16"/>
  <c r="BH590" i="15"/>
  <c r="CP717" i="16"/>
  <c r="BH718" i="15"/>
  <c r="CP140" i="16"/>
  <c r="BH141" i="15"/>
  <c r="CP456" i="16"/>
  <c r="BH457" i="15"/>
  <c r="CP97" i="16"/>
  <c r="BH98" i="15"/>
  <c r="CP26" i="16"/>
  <c r="BH27" i="15"/>
  <c r="CP134" i="16"/>
  <c r="BH135" i="15"/>
  <c r="CP198" i="16"/>
  <c r="BH199" i="15"/>
  <c r="CP262" i="16"/>
  <c r="BH263" i="15"/>
  <c r="CP358" i="16"/>
  <c r="BH359" i="15"/>
  <c r="CP454" i="16"/>
  <c r="BH455" i="15"/>
  <c r="CP518" i="16"/>
  <c r="BH519" i="15"/>
  <c r="CP582" i="16"/>
  <c r="BH583" i="15"/>
  <c r="CP646" i="16"/>
  <c r="BH647" i="15"/>
  <c r="CP718" i="16"/>
  <c r="BH719" i="15"/>
  <c r="CP112" i="16"/>
  <c r="BH113" i="15"/>
  <c r="CP652" i="16"/>
  <c r="BH653" i="15"/>
  <c r="CP223" i="16"/>
  <c r="BH224" i="15"/>
  <c r="CP479" i="16"/>
  <c r="BH480" i="15"/>
  <c r="CP631" i="16"/>
  <c r="BH632" i="15"/>
  <c r="CP93" i="16"/>
  <c r="BH94" i="15"/>
  <c r="CP19" i="16"/>
  <c r="BH20" i="15"/>
  <c r="CP139" i="16"/>
  <c r="BH140" i="15"/>
  <c r="CP307" i="16"/>
  <c r="BH308" i="15"/>
  <c r="CP427" i="16"/>
  <c r="BH428" i="15"/>
  <c r="CP547" i="16"/>
  <c r="BH548" i="15"/>
  <c r="CP667" i="16"/>
  <c r="BH668" i="15"/>
  <c r="CP655" i="16"/>
  <c r="BH656" i="15"/>
  <c r="CP100" i="16"/>
  <c r="BH101" i="15"/>
  <c r="CP272" i="16"/>
  <c r="BH273" i="15"/>
  <c r="CP276" i="16"/>
  <c r="BH277" i="15"/>
  <c r="CP524" i="16"/>
  <c r="BH525" i="15"/>
  <c r="CP708" i="16"/>
  <c r="BH709" i="15"/>
  <c r="CP137" i="16"/>
  <c r="BH138" i="15"/>
  <c r="CP273" i="16"/>
  <c r="BH274" i="15"/>
  <c r="CP337" i="16"/>
  <c r="BH338" i="15"/>
  <c r="CP401" i="16"/>
  <c r="BH402" i="15"/>
  <c r="CP465" i="16"/>
  <c r="BH466" i="15"/>
  <c r="CP593" i="16"/>
  <c r="BH594" i="15"/>
  <c r="CP721" i="16"/>
  <c r="BH722" i="15"/>
  <c r="CP172" i="16"/>
  <c r="BH173" i="15"/>
  <c r="CP468" i="16"/>
  <c r="BH469" i="15"/>
  <c r="CP656" i="16"/>
  <c r="BH657" i="15"/>
  <c r="CP105" i="16"/>
  <c r="BH106" i="15"/>
  <c r="CP34" i="16"/>
  <c r="BH35" i="15"/>
  <c r="CP170" i="16"/>
  <c r="BH171" i="15"/>
  <c r="CP234" i="16"/>
  <c r="BH235" i="15"/>
  <c r="CP330" i="16"/>
  <c r="BH331" i="15"/>
  <c r="CP394" i="16"/>
  <c r="BH395" i="15"/>
  <c r="CP458" i="16"/>
  <c r="BH459" i="15"/>
  <c r="CP586" i="16"/>
  <c r="BH587" i="15"/>
  <c r="CP650" i="16"/>
  <c r="BH651" i="15"/>
  <c r="CP714" i="16"/>
  <c r="BH715" i="15"/>
  <c r="CP56" i="16"/>
  <c r="BH57" i="15"/>
  <c r="CP320" i="16"/>
  <c r="BH321" i="15"/>
  <c r="CP520" i="16"/>
  <c r="BH521" i="15"/>
  <c r="CP179" i="16"/>
  <c r="BH180" i="15"/>
  <c r="CP451" i="16"/>
  <c r="BH452" i="15"/>
  <c r="CP587" i="16"/>
  <c r="BH588" i="15"/>
  <c r="CP723" i="16"/>
  <c r="BH724" i="15"/>
  <c r="CP92" i="16"/>
  <c r="BH93" i="15"/>
  <c r="CP436" i="16"/>
  <c r="BH437" i="15"/>
  <c r="CP101" i="16"/>
  <c r="BH102" i="15"/>
  <c r="CP23" i="16"/>
  <c r="BH24" i="15"/>
  <c r="CP215" i="16"/>
  <c r="BH216" i="15"/>
  <c r="CP116" i="16"/>
  <c r="BH117" i="15"/>
  <c r="CP312" i="16"/>
  <c r="BH313" i="15"/>
  <c r="CP632" i="16"/>
  <c r="BH633" i="15"/>
  <c r="CP744" i="16"/>
  <c r="BH745" i="15"/>
  <c r="CP245" i="16"/>
  <c r="BH246" i="15"/>
  <c r="CP309" i="16"/>
  <c r="BH310" i="15"/>
  <c r="CP373" i="16"/>
  <c r="BH374" i="15"/>
  <c r="CP533" i="16"/>
  <c r="BH534" i="15"/>
  <c r="CP597" i="16"/>
  <c r="BH598" i="15"/>
  <c r="CP693" i="16"/>
  <c r="BH694" i="15"/>
  <c r="CP757" i="16"/>
  <c r="BH758" i="15"/>
  <c r="CP388" i="16"/>
  <c r="BH389" i="15"/>
  <c r="CP576" i="16"/>
  <c r="BH577" i="15"/>
  <c r="CP6" i="16"/>
  <c r="BG826" i="15"/>
  <c r="BG820" i="15"/>
  <c r="BH7" i="15"/>
  <c r="CP10" i="16"/>
  <c r="BH11" i="15"/>
  <c r="CP126" i="16"/>
  <c r="BH127" i="15"/>
  <c r="CP190" i="16"/>
  <c r="BH191" i="15"/>
  <c r="CP254" i="16"/>
  <c r="BH255" i="15"/>
  <c r="CP382" i="16"/>
  <c r="BH383" i="15"/>
  <c r="CP446" i="16"/>
  <c r="BH447" i="15"/>
  <c r="CP510" i="16"/>
  <c r="BH511" i="15"/>
  <c r="CP606" i="16"/>
  <c r="BH607" i="15"/>
  <c r="CP678" i="16"/>
  <c r="BH679" i="15"/>
  <c r="CP742" i="16"/>
  <c r="BH743" i="15"/>
  <c r="CP244" i="16"/>
  <c r="BH245" i="15"/>
  <c r="CP45" i="16"/>
  <c r="BH46" i="15"/>
  <c r="CP110" i="16"/>
  <c r="BH111" i="15"/>
  <c r="CP143" i="16"/>
  <c r="BH144" i="15"/>
  <c r="CP399" i="16"/>
  <c r="BH400" i="15"/>
  <c r="CP519" i="16"/>
  <c r="BH520" i="15"/>
  <c r="CP727" i="16"/>
  <c r="BH728" i="15"/>
  <c r="CP209" i="16"/>
  <c r="BH210" i="15"/>
  <c r="CP467" i="16"/>
  <c r="BH468" i="15"/>
  <c r="CP256" i="16"/>
  <c r="BH257" i="15"/>
  <c r="CP732" i="16"/>
  <c r="BH733" i="15"/>
  <c r="CP585" i="16"/>
  <c r="BH586" i="15"/>
  <c r="CP348" i="16"/>
  <c r="BH349" i="15"/>
  <c r="CP540" i="16"/>
  <c r="BH541" i="15"/>
  <c r="CP290" i="16"/>
  <c r="BH291" i="15"/>
  <c r="CP418" i="16"/>
  <c r="BH419" i="15"/>
  <c r="CP120" i="16"/>
  <c r="BH121" i="15"/>
  <c r="CP185" i="16"/>
  <c r="BH186" i="15"/>
  <c r="CP363" i="16"/>
  <c r="BH364" i="15"/>
  <c r="CP711" i="16"/>
  <c r="BH712" i="15"/>
  <c r="CP384" i="16"/>
  <c r="BH385" i="15"/>
  <c r="CP15" i="16"/>
  <c r="BH16" i="15"/>
  <c r="CP263" i="16"/>
  <c r="BH264" i="15"/>
  <c r="CP176" i="16"/>
  <c r="BH177" i="15"/>
  <c r="CP240" i="16"/>
  <c r="BH241" i="15"/>
  <c r="CP736" i="16"/>
  <c r="BH737" i="15"/>
  <c r="CP301" i="16"/>
  <c r="BH302" i="15"/>
  <c r="CP365" i="16"/>
  <c r="BH366" i="15"/>
  <c r="CP621" i="16"/>
  <c r="BH622" i="15"/>
  <c r="CP556" i="16"/>
  <c r="BH557" i="15"/>
  <c r="CP326" i="16"/>
  <c r="BH327" i="15"/>
  <c r="CP464" i="16"/>
  <c r="BH465" i="15"/>
  <c r="CP14" i="16"/>
  <c r="BH15" i="15"/>
  <c r="CP159" i="16"/>
  <c r="BH160" i="15"/>
  <c r="CP529" i="16"/>
  <c r="BH530" i="15"/>
  <c r="CP98" i="16"/>
  <c r="BH99" i="15"/>
  <c r="CP148" i="16"/>
  <c r="BH149" i="15"/>
  <c r="CP22" i="16"/>
  <c r="BH23" i="15"/>
  <c r="CP87" i="16"/>
  <c r="BH88" i="15"/>
  <c r="CP471" i="16"/>
  <c r="BH472" i="15"/>
  <c r="CP24" i="16"/>
  <c r="BH25" i="15"/>
  <c r="CP292" i="16"/>
  <c r="BH293" i="15"/>
  <c r="CP437" i="16"/>
  <c r="BH438" i="15"/>
  <c r="CP501" i="16"/>
  <c r="BH502" i="15"/>
  <c r="CP345" i="16"/>
  <c r="BH346" i="15"/>
  <c r="CP409" i="16"/>
  <c r="BH410" i="15"/>
  <c r="CP473" i="16"/>
  <c r="BH474" i="15"/>
  <c r="CP39" i="16"/>
  <c r="BH40" i="15"/>
  <c r="CP319" i="16"/>
  <c r="BH320" i="15"/>
  <c r="CP347" i="16"/>
  <c r="BH348" i="15"/>
  <c r="CP117" i="16"/>
  <c r="BH118" i="15"/>
  <c r="CP42" i="16"/>
  <c r="BH43" i="15"/>
  <c r="CP174" i="16"/>
  <c r="BH175" i="15"/>
  <c r="CP334" i="16"/>
  <c r="BH335" i="15"/>
  <c r="CP462" i="16"/>
  <c r="BH463" i="15"/>
  <c r="CP526" i="16"/>
  <c r="BH527" i="15"/>
  <c r="CP590" i="16"/>
  <c r="BH591" i="15"/>
  <c r="CP654" i="16"/>
  <c r="BH655" i="15"/>
  <c r="CP328" i="16"/>
  <c r="BH329" i="15"/>
  <c r="CP47" i="16"/>
  <c r="BH48" i="15"/>
  <c r="CP239" i="16"/>
  <c r="BH240" i="15"/>
  <c r="CP367" i="16"/>
  <c r="BH368" i="15"/>
  <c r="CP487" i="16"/>
  <c r="BH488" i="15"/>
  <c r="CP601" i="16"/>
  <c r="BH602" i="15"/>
  <c r="CP553" i="16"/>
  <c r="BH554" i="15"/>
  <c r="CP322" i="16"/>
  <c r="BH323" i="15"/>
  <c r="CP299" i="16"/>
  <c r="BH300" i="15"/>
  <c r="CP391" i="16"/>
  <c r="BH392" i="15"/>
  <c r="CP351" i="16"/>
  <c r="BH352" i="15"/>
  <c r="CP657" i="16"/>
  <c r="BH658" i="15"/>
  <c r="CP27" i="16"/>
  <c r="BH28" i="15"/>
  <c r="CP315" i="16"/>
  <c r="BH316" i="15"/>
  <c r="CP407" i="16"/>
  <c r="BH408" i="15"/>
  <c r="AX827" i="16"/>
  <c r="AY827" i="15"/>
  <c r="CH826" i="15"/>
  <c r="CH827" i="15" s="1"/>
  <c r="DE819" i="16"/>
  <c r="DG6" i="16"/>
  <c r="CR824" i="16"/>
  <c r="CR825" i="16" s="1"/>
  <c r="BH825" i="16"/>
  <c r="BN819" i="16"/>
  <c r="J9" i="17" s="1"/>
  <c r="BU6" i="16"/>
  <c r="BU824" i="16" s="1"/>
  <c r="AX819" i="16"/>
  <c r="AX824" i="16"/>
  <c r="AU825" i="16"/>
  <c r="AU828" i="16"/>
  <c r="BF6" i="16"/>
  <c r="BF824" i="16" s="1"/>
  <c r="B31" i="15"/>
  <c r="B29" i="11" s="1"/>
  <c r="B29" i="16"/>
  <c r="BV6" i="16"/>
  <c r="BQ6" i="16"/>
  <c r="K350" i="11" l="1"/>
  <c r="I350" i="11"/>
  <c r="K486" i="11"/>
  <c r="I486" i="11"/>
  <c r="K589" i="11"/>
  <c r="I589" i="11"/>
  <c r="K116" i="11"/>
  <c r="I116" i="11"/>
  <c r="K344" i="11"/>
  <c r="I344" i="11"/>
  <c r="K436" i="11"/>
  <c r="I436" i="11"/>
  <c r="K23" i="11"/>
  <c r="I23" i="11"/>
  <c r="K147" i="11"/>
  <c r="I147" i="11"/>
  <c r="K13" i="11"/>
  <c r="L13" i="11" s="1"/>
  <c r="I13" i="11"/>
  <c r="K325" i="11"/>
  <c r="I325" i="11"/>
  <c r="K620" i="11"/>
  <c r="L620" i="11" s="1"/>
  <c r="I620" i="11"/>
  <c r="K300" i="11"/>
  <c r="I300" i="11"/>
  <c r="K239" i="11"/>
  <c r="L239" i="11" s="1"/>
  <c r="I239" i="11"/>
  <c r="K262" i="11"/>
  <c r="I262" i="11"/>
  <c r="K383" i="11"/>
  <c r="L383" i="11" s="1"/>
  <c r="I383" i="11"/>
  <c r="K362" i="11"/>
  <c r="I362" i="11"/>
  <c r="K119" i="11"/>
  <c r="L119" i="11" s="1"/>
  <c r="I119" i="11"/>
  <c r="K289" i="11"/>
  <c r="I289" i="11"/>
  <c r="K347" i="11"/>
  <c r="L347" i="11" s="1"/>
  <c r="I347" i="11"/>
  <c r="K731" i="11"/>
  <c r="I731" i="11"/>
  <c r="K466" i="11"/>
  <c r="L466" i="11" s="1"/>
  <c r="I466" i="11"/>
  <c r="K726" i="11"/>
  <c r="I726" i="11"/>
  <c r="K398" i="11"/>
  <c r="L398" i="11" s="1"/>
  <c r="I398" i="11"/>
  <c r="K109" i="11"/>
  <c r="I109" i="11"/>
  <c r="K243" i="11"/>
  <c r="L243" i="11" s="1"/>
  <c r="I243" i="11"/>
  <c r="K677" i="11"/>
  <c r="I677" i="11"/>
  <c r="K509" i="11"/>
  <c r="L509" i="11" s="1"/>
  <c r="I509" i="11"/>
  <c r="K381" i="11"/>
  <c r="I381" i="11"/>
  <c r="K189" i="11"/>
  <c r="L189" i="11" s="1"/>
  <c r="I189" i="11"/>
  <c r="K9" i="11"/>
  <c r="I9" i="11"/>
  <c r="K387" i="11"/>
  <c r="L387" i="11" s="1"/>
  <c r="I387" i="11"/>
  <c r="K692" i="11"/>
  <c r="I692" i="11"/>
  <c r="K532" i="11"/>
  <c r="L532" i="11" s="1"/>
  <c r="I532" i="11"/>
  <c r="K308" i="11"/>
  <c r="I308" i="11"/>
  <c r="K743" i="11"/>
  <c r="L743" i="11" s="1"/>
  <c r="I743" i="11"/>
  <c r="K311" i="11"/>
  <c r="I311" i="11"/>
  <c r="K214" i="11"/>
  <c r="L214" i="11" s="1"/>
  <c r="I214" i="11"/>
  <c r="K100" i="11"/>
  <c r="I100" i="11"/>
  <c r="K91" i="11"/>
  <c r="L91" i="11" s="1"/>
  <c r="I91" i="11"/>
  <c r="K586" i="11"/>
  <c r="I586" i="11"/>
  <c r="K178" i="11"/>
  <c r="L178" i="11" s="1"/>
  <c r="I178" i="11"/>
  <c r="K319" i="11"/>
  <c r="I319" i="11"/>
  <c r="K713" i="11"/>
  <c r="L713" i="11" s="1"/>
  <c r="I713" i="11"/>
  <c r="K585" i="11"/>
  <c r="I585" i="11"/>
  <c r="K393" i="11"/>
  <c r="L393" i="11" s="1"/>
  <c r="I393" i="11"/>
  <c r="K233" i="11"/>
  <c r="I233" i="11"/>
  <c r="K33" i="11"/>
  <c r="L33" i="11" s="1"/>
  <c r="I33" i="11"/>
  <c r="K655" i="11"/>
  <c r="I655" i="11"/>
  <c r="K171" i="11"/>
  <c r="L171" i="11" s="1"/>
  <c r="I171" i="11"/>
  <c r="K592" i="11"/>
  <c r="I592" i="11"/>
  <c r="K400" i="11"/>
  <c r="L400" i="11" s="1"/>
  <c r="I400" i="11"/>
  <c r="K272" i="11"/>
  <c r="I272" i="11"/>
  <c r="K707" i="11"/>
  <c r="I707" i="11"/>
  <c r="K275" i="11"/>
  <c r="I275" i="11"/>
  <c r="K99" i="11"/>
  <c r="I99" i="11"/>
  <c r="K666" i="11"/>
  <c r="I666" i="11"/>
  <c r="K426" i="11"/>
  <c r="I426" i="11"/>
  <c r="K138" i="11"/>
  <c r="I138" i="11"/>
  <c r="K92" i="11"/>
  <c r="I92" i="11"/>
  <c r="K478" i="11"/>
  <c r="I478" i="11"/>
  <c r="K651" i="11"/>
  <c r="I651" i="11"/>
  <c r="K717" i="11"/>
  <c r="I717" i="11"/>
  <c r="K581" i="11"/>
  <c r="I581" i="11"/>
  <c r="K453" i="11"/>
  <c r="I453" i="11"/>
  <c r="K261" i="11"/>
  <c r="I261" i="11"/>
  <c r="K133" i="11"/>
  <c r="I133" i="11"/>
  <c r="K96" i="11"/>
  <c r="I96" i="11"/>
  <c r="K139" i="11"/>
  <c r="I139" i="11"/>
  <c r="K588" i="11"/>
  <c r="I588" i="11"/>
  <c r="K460" i="11"/>
  <c r="I460" i="11"/>
  <c r="K607" i="11"/>
  <c r="I607" i="11"/>
  <c r="K87" i="11"/>
  <c r="I87" i="11"/>
  <c r="K198" i="11"/>
  <c r="I198" i="11"/>
  <c r="K223" i="11"/>
  <c r="I223" i="11"/>
  <c r="K506" i="11"/>
  <c r="I506" i="11"/>
  <c r="K591" i="11"/>
  <c r="I591" i="11"/>
  <c r="K207" i="11"/>
  <c r="I207" i="11"/>
  <c r="K673" i="11"/>
  <c r="I673" i="11"/>
  <c r="K545" i="11"/>
  <c r="I545" i="11"/>
  <c r="K193" i="11"/>
  <c r="I193" i="11"/>
  <c r="K17" i="11"/>
  <c r="I17" i="11"/>
  <c r="K635" i="11"/>
  <c r="I635" i="11"/>
  <c r="K648" i="11"/>
  <c r="I648" i="11"/>
  <c r="K328" i="11"/>
  <c r="I328" i="11"/>
  <c r="K80" i="11"/>
  <c r="I80" i="11"/>
  <c r="K215" i="11"/>
  <c r="I215" i="11"/>
  <c r="K750" i="11"/>
  <c r="I750" i="11"/>
  <c r="K530" i="11"/>
  <c r="I530" i="11"/>
  <c r="K170" i="11"/>
  <c r="I170" i="11"/>
  <c r="K56" i="11"/>
  <c r="I56" i="11"/>
  <c r="K507" i="11"/>
  <c r="I507" i="11"/>
  <c r="K397" i="11"/>
  <c r="I397" i="11"/>
  <c r="K205" i="11"/>
  <c r="I205" i="11"/>
  <c r="K228" i="11"/>
  <c r="I228" i="11"/>
  <c r="K118" i="11"/>
  <c r="I118" i="11"/>
  <c r="K152" i="11"/>
  <c r="I152" i="11"/>
  <c r="K505" i="11"/>
  <c r="I505" i="11"/>
  <c r="K185" i="11"/>
  <c r="I185" i="11"/>
  <c r="K43" i="11"/>
  <c r="I43" i="11"/>
  <c r="K231" i="11"/>
  <c r="I231" i="11"/>
  <c r="K394" i="11"/>
  <c r="I394" i="11"/>
  <c r="K446" i="11"/>
  <c r="I446" i="11"/>
  <c r="K551" i="11"/>
  <c r="I551" i="11"/>
  <c r="K699" i="11"/>
  <c r="I699" i="11"/>
  <c r="K380" i="11"/>
  <c r="I380" i="11"/>
  <c r="K51" i="11"/>
  <c r="I51" i="11"/>
  <c r="K738" i="11"/>
  <c r="I738" i="11"/>
  <c r="K451" i="11"/>
  <c r="I451" i="11"/>
  <c r="K369" i="11"/>
  <c r="I369" i="11"/>
  <c r="K124" i="11"/>
  <c r="I124" i="11"/>
  <c r="K351" i="11"/>
  <c r="I351" i="11"/>
  <c r="K623" i="11"/>
  <c r="I623" i="11"/>
  <c r="K75" i="11"/>
  <c r="I75" i="11"/>
  <c r="K580" i="11"/>
  <c r="I580" i="11"/>
  <c r="K452" i="11"/>
  <c r="I452" i="11"/>
  <c r="K324" i="11"/>
  <c r="I324" i="11"/>
  <c r="K727" i="11"/>
  <c r="I727" i="11"/>
  <c r="K391" i="11"/>
  <c r="I391" i="11"/>
  <c r="K63" i="11"/>
  <c r="I63" i="11"/>
  <c r="K438" i="11"/>
  <c r="I438" i="11"/>
  <c r="K93" i="11"/>
  <c r="I93" i="11"/>
  <c r="K661" i="11"/>
  <c r="I661" i="11"/>
  <c r="K626" i="11"/>
  <c r="I626" i="11"/>
  <c r="K130" i="11"/>
  <c r="I130" i="11"/>
  <c r="K563" i="11"/>
  <c r="I563" i="11"/>
  <c r="K187" i="11"/>
  <c r="I187" i="11"/>
  <c r="K633" i="11"/>
  <c r="I633" i="11"/>
  <c r="K441" i="11"/>
  <c r="I441" i="11"/>
  <c r="K217" i="11"/>
  <c r="I217" i="11"/>
  <c r="K140" i="11"/>
  <c r="I140" i="11"/>
  <c r="K427" i="11"/>
  <c r="I427" i="11"/>
  <c r="K640" i="11"/>
  <c r="I640" i="11"/>
  <c r="K512" i="11"/>
  <c r="I512" i="11"/>
  <c r="K384" i="11"/>
  <c r="I384" i="11"/>
  <c r="K216" i="11"/>
  <c r="I216" i="11"/>
  <c r="K571" i="11"/>
  <c r="I571" i="11"/>
  <c r="K574" i="11"/>
  <c r="I574" i="11"/>
  <c r="K458" i="11"/>
  <c r="I458" i="11"/>
  <c r="K69" i="11"/>
  <c r="I69" i="11"/>
  <c r="K582" i="11"/>
  <c r="I582" i="11"/>
  <c r="K160" i="11"/>
  <c r="I160" i="11"/>
  <c r="K733" i="11"/>
  <c r="I733" i="11"/>
  <c r="K597" i="11"/>
  <c r="I597" i="11"/>
  <c r="K437" i="11"/>
  <c r="I437" i="11"/>
  <c r="K277" i="11"/>
  <c r="I277" i="11"/>
  <c r="K149" i="11"/>
  <c r="I149" i="11"/>
  <c r="K132" i="11"/>
  <c r="I132" i="11"/>
  <c r="K251" i="11"/>
  <c r="I251" i="11"/>
  <c r="K668" i="11"/>
  <c r="I668" i="11"/>
  <c r="K476" i="11"/>
  <c r="I476" i="11"/>
  <c r="K252" i="11"/>
  <c r="I252" i="11"/>
  <c r="K559" i="11"/>
  <c r="I559" i="11"/>
  <c r="K303" i="11"/>
  <c r="I303" i="11"/>
  <c r="K558" i="11"/>
  <c r="I558" i="11"/>
  <c r="K294" i="11"/>
  <c r="I294" i="11"/>
  <c r="K483" i="11"/>
  <c r="I483" i="11"/>
  <c r="K674" i="11"/>
  <c r="I674" i="11"/>
  <c r="K258" i="11"/>
  <c r="I258" i="11"/>
  <c r="K53" i="11"/>
  <c r="I53" i="11"/>
  <c r="K159" i="11"/>
  <c r="I159" i="11"/>
  <c r="K657" i="11"/>
  <c r="I657" i="11"/>
  <c r="K529" i="11"/>
  <c r="I529" i="11"/>
  <c r="K337" i="11"/>
  <c r="I337" i="11"/>
  <c r="K177" i="11"/>
  <c r="I177" i="11"/>
  <c r="K679" i="11"/>
  <c r="I679" i="11"/>
  <c r="K760" i="11"/>
  <c r="I760" i="11"/>
  <c r="K632" i="11"/>
  <c r="I632" i="11"/>
  <c r="K248" i="11"/>
  <c r="I248" i="11"/>
  <c r="K647" i="11"/>
  <c r="I647" i="11"/>
  <c r="K686" i="11"/>
  <c r="I686" i="11"/>
  <c r="K562" i="11"/>
  <c r="I562" i="11"/>
  <c r="K266" i="11"/>
  <c r="I266" i="11"/>
  <c r="K34" i="11"/>
  <c r="I34" i="11"/>
  <c r="K270" i="11"/>
  <c r="I270" i="11"/>
  <c r="K285" i="11"/>
  <c r="I285" i="11"/>
  <c r="K560" i="11"/>
  <c r="I560" i="11"/>
  <c r="K424" i="11"/>
  <c r="I424" i="11"/>
  <c r="K667" i="11"/>
  <c r="I667" i="11"/>
  <c r="K342" i="11"/>
  <c r="I342" i="11"/>
  <c r="K137" i="11"/>
  <c r="I137" i="11"/>
  <c r="K389" i="11"/>
  <c r="I389" i="11"/>
  <c r="K382" i="11"/>
  <c r="I382" i="11"/>
  <c r="K211" i="11"/>
  <c r="I211" i="11"/>
  <c r="K430" i="11"/>
  <c r="I430" i="11"/>
  <c r="K110" i="11"/>
  <c r="I110" i="11"/>
  <c r="K695" i="11"/>
  <c r="I695" i="11"/>
  <c r="K621" i="11"/>
  <c r="I621" i="11"/>
  <c r="K493" i="11"/>
  <c r="I493" i="11"/>
  <c r="K301" i="11"/>
  <c r="I301" i="11"/>
  <c r="K192" i="11"/>
  <c r="I192" i="11"/>
  <c r="K310" i="11"/>
  <c r="I310" i="11"/>
  <c r="K249" i="11"/>
  <c r="I249" i="11"/>
  <c r="K8" i="11"/>
  <c r="I8" i="11"/>
  <c r="K330" i="11"/>
  <c r="I330" i="11"/>
  <c r="K728" i="11"/>
  <c r="I728" i="11"/>
  <c r="K440" i="11"/>
  <c r="I440" i="11"/>
  <c r="K312" i="11"/>
  <c r="I312" i="11"/>
  <c r="K468" i="11"/>
  <c r="I468" i="11"/>
  <c r="K199" i="11"/>
  <c r="I199" i="11"/>
  <c r="K278" i="11"/>
  <c r="I278" i="11"/>
  <c r="K72" i="11"/>
  <c r="I72" i="11"/>
  <c r="K297" i="11"/>
  <c r="I297" i="11"/>
  <c r="K94" i="11"/>
  <c r="I94" i="11"/>
  <c r="K421" i="11"/>
  <c r="I421" i="11"/>
  <c r="K652" i="11"/>
  <c r="I652" i="11"/>
  <c r="K332" i="11"/>
  <c r="I332" i="11"/>
  <c r="K703" i="11"/>
  <c r="I703" i="11"/>
  <c r="K454" i="11"/>
  <c r="I454" i="11"/>
  <c r="K220" i="11"/>
  <c r="I220" i="11"/>
  <c r="K570" i="11"/>
  <c r="I570" i="11"/>
  <c r="K36" i="11"/>
  <c r="I36" i="11"/>
  <c r="K385" i="11"/>
  <c r="I385" i="11"/>
  <c r="K447" i="11"/>
  <c r="I447" i="11"/>
  <c r="K403" i="11"/>
  <c r="I403" i="11"/>
  <c r="K290" i="11"/>
  <c r="I290" i="11"/>
  <c r="K462" i="11"/>
  <c r="I462" i="11"/>
  <c r="K78" i="11"/>
  <c r="I78" i="11"/>
  <c r="K603" i="11"/>
  <c r="I603" i="11"/>
  <c r="K709" i="11"/>
  <c r="I709" i="11"/>
  <c r="K573" i="11"/>
  <c r="I573" i="11"/>
  <c r="K413" i="11"/>
  <c r="I413" i="11"/>
  <c r="K157" i="11"/>
  <c r="I157" i="11"/>
  <c r="K406" i="11"/>
  <c r="I406" i="11"/>
  <c r="K298" i="11"/>
  <c r="I298" i="11"/>
  <c r="K238" i="11"/>
  <c r="I238" i="11"/>
  <c r="K461" i="11"/>
  <c r="I461" i="11"/>
  <c r="K318" i="11"/>
  <c r="I318" i="11"/>
  <c r="K86" i="11"/>
  <c r="I86" i="11"/>
  <c r="K479" i="11"/>
  <c r="L479" i="11" s="1"/>
  <c r="I479" i="11"/>
  <c r="K628" i="11"/>
  <c r="I628" i="11"/>
  <c r="K404" i="11"/>
  <c r="L404" i="11" s="1"/>
  <c r="I404" i="11"/>
  <c r="K276" i="11"/>
  <c r="I276" i="11"/>
  <c r="K711" i="11"/>
  <c r="L711" i="11" s="1"/>
  <c r="I711" i="11"/>
  <c r="K71" i="11"/>
  <c r="I71" i="11"/>
  <c r="K150" i="11"/>
  <c r="L150" i="11" s="1"/>
  <c r="I150" i="11"/>
  <c r="K627" i="11"/>
  <c r="I627" i="11"/>
  <c r="K614" i="11"/>
  <c r="L614" i="11" s="1"/>
  <c r="I614" i="11"/>
  <c r="K522" i="11"/>
  <c r="I522" i="11"/>
  <c r="K98" i="11"/>
  <c r="L98" i="11" s="1"/>
  <c r="I98" i="11"/>
  <c r="K395" i="11"/>
  <c r="I395" i="11"/>
  <c r="K745" i="11"/>
  <c r="L745" i="11" s="1"/>
  <c r="I745" i="11"/>
  <c r="K617" i="11"/>
  <c r="I617" i="11"/>
  <c r="K425" i="11"/>
  <c r="L425" i="11" s="1"/>
  <c r="I425" i="11"/>
  <c r="K265" i="11"/>
  <c r="I265" i="11"/>
  <c r="K180" i="11"/>
  <c r="L180" i="11" s="1"/>
  <c r="I180" i="11"/>
  <c r="K567" i="11"/>
  <c r="I567" i="11"/>
  <c r="K752" i="11"/>
  <c r="L752" i="11" s="1"/>
  <c r="I752" i="11"/>
  <c r="K624" i="11"/>
  <c r="I624" i="11"/>
  <c r="K432" i="11"/>
  <c r="L432" i="11" s="1"/>
  <c r="I432" i="11"/>
  <c r="K304" i="11"/>
  <c r="I304" i="11"/>
  <c r="K739" i="11"/>
  <c r="L739" i="11" s="1"/>
  <c r="I739" i="11"/>
  <c r="K39" i="11"/>
  <c r="I39" i="11"/>
  <c r="K15" i="11"/>
  <c r="L15" i="11" s="1"/>
  <c r="I15" i="11"/>
  <c r="K610" i="11"/>
  <c r="I610" i="11"/>
  <c r="K370" i="11"/>
  <c r="L370" i="11" s="1"/>
  <c r="I370" i="11"/>
  <c r="K74" i="11"/>
  <c r="I74" i="11"/>
  <c r="K639" i="11"/>
  <c r="L639" i="11" s="1"/>
  <c r="I639" i="11"/>
  <c r="K414" i="11"/>
  <c r="I414" i="11"/>
  <c r="K30" i="11"/>
  <c r="L30" i="11" s="1"/>
  <c r="I30" i="11"/>
  <c r="K749" i="11"/>
  <c r="I749" i="11"/>
  <c r="K613" i="11"/>
  <c r="L613" i="11" s="1"/>
  <c r="I613" i="11"/>
  <c r="K485" i="11"/>
  <c r="I485" i="11"/>
  <c r="K229" i="11"/>
  <c r="L229" i="11" s="1"/>
  <c r="I229" i="11"/>
  <c r="K89" i="11"/>
  <c r="I89" i="11"/>
  <c r="K643" i="11"/>
  <c r="L643" i="11" s="1"/>
  <c r="I643" i="11"/>
  <c r="K748" i="11"/>
  <c r="I748" i="11"/>
  <c r="K556" i="11"/>
  <c r="L556" i="11" s="1"/>
  <c r="I556" i="11"/>
  <c r="K428" i="11"/>
  <c r="I428" i="11"/>
  <c r="K511" i="11"/>
  <c r="L511" i="11" s="1"/>
  <c r="I511" i="11"/>
  <c r="K742" i="11"/>
  <c r="I742" i="11"/>
  <c r="K326" i="11"/>
  <c r="L326" i="11" s="1"/>
  <c r="I326" i="11"/>
  <c r="K579" i="11"/>
  <c r="I579" i="11"/>
  <c r="K642" i="11"/>
  <c r="L642" i="11" s="1"/>
  <c r="I642" i="11"/>
  <c r="K154" i="11"/>
  <c r="I154" i="11"/>
  <c r="K495" i="11"/>
  <c r="L495" i="11" s="1"/>
  <c r="I495" i="11"/>
  <c r="K31" i="11"/>
  <c r="I31" i="11"/>
  <c r="K641" i="11"/>
  <c r="L641" i="11" s="1"/>
  <c r="I641" i="11"/>
  <c r="K481" i="11"/>
  <c r="I481" i="11"/>
  <c r="K257" i="11"/>
  <c r="L257" i="11" s="1"/>
  <c r="I257" i="11"/>
  <c r="K81" i="11"/>
  <c r="I81" i="11"/>
  <c r="K12" i="11"/>
  <c r="L12" i="11" s="1"/>
  <c r="I12" i="11"/>
  <c r="K680" i="11"/>
  <c r="I680" i="11"/>
  <c r="K520" i="11"/>
  <c r="L520" i="11" s="1"/>
  <c r="I520" i="11"/>
  <c r="K296" i="11"/>
  <c r="I296" i="11"/>
  <c r="K691" i="11"/>
  <c r="L691" i="11" s="1"/>
  <c r="I691" i="11"/>
  <c r="K343" i="11"/>
  <c r="I343" i="11"/>
  <c r="K622" i="11"/>
  <c r="L622" i="11" s="1"/>
  <c r="I622" i="11"/>
  <c r="K410" i="11"/>
  <c r="I410" i="11"/>
  <c r="K122" i="11"/>
  <c r="L122" i="11" s="1"/>
  <c r="I122" i="11"/>
  <c r="K419" i="11"/>
  <c r="I419" i="11"/>
  <c r="K757" i="11"/>
  <c r="L757" i="11" s="1"/>
  <c r="I757" i="11"/>
  <c r="K365" i="11"/>
  <c r="I365" i="11"/>
  <c r="K105" i="11"/>
  <c r="L105" i="11" s="1"/>
  <c r="I105" i="11"/>
  <c r="K191" i="11"/>
  <c r="I191" i="11"/>
  <c r="K28" i="11"/>
  <c r="L28" i="11" s="1"/>
  <c r="I28" i="11"/>
  <c r="K729" i="11"/>
  <c r="I729" i="11"/>
  <c r="K409" i="11"/>
  <c r="L409" i="11" s="1"/>
  <c r="I409" i="11"/>
  <c r="K153" i="11"/>
  <c r="I153" i="11"/>
  <c r="K288" i="11"/>
  <c r="L288" i="11" s="1"/>
  <c r="I288" i="11"/>
  <c r="K634" i="11"/>
  <c r="I634" i="11"/>
  <c r="K50" i="11"/>
  <c r="L50" i="11" s="1"/>
  <c r="I50" i="11"/>
  <c r="K341" i="11"/>
  <c r="I341" i="11"/>
  <c r="K540" i="11"/>
  <c r="L540" i="11" s="1"/>
  <c r="I540" i="11"/>
  <c r="K204" i="11"/>
  <c r="I204" i="11"/>
  <c r="K131" i="11"/>
  <c r="L131" i="11" s="1"/>
  <c r="I131" i="11"/>
  <c r="K112" i="11"/>
  <c r="I112" i="11"/>
  <c r="K433" i="11"/>
  <c r="L433" i="11" s="1"/>
  <c r="I433" i="11"/>
  <c r="K113" i="11"/>
  <c r="I113" i="11"/>
  <c r="K280" i="11"/>
  <c r="L280" i="11" s="1"/>
  <c r="I280" i="11"/>
  <c r="K322" i="11"/>
  <c r="I322" i="11"/>
  <c r="K527" i="11"/>
  <c r="L527" i="11" s="1"/>
  <c r="I527" i="11"/>
  <c r="K708" i="11"/>
  <c r="I708" i="11"/>
  <c r="K548" i="11"/>
  <c r="L548" i="11" s="1"/>
  <c r="I548" i="11"/>
  <c r="K420" i="11"/>
  <c r="I420" i="11"/>
  <c r="K292" i="11"/>
  <c r="L292" i="11" s="1"/>
  <c r="I292" i="11"/>
  <c r="K687" i="11"/>
  <c r="I687" i="11"/>
  <c r="K331" i="11"/>
  <c r="L331" i="11" s="1"/>
  <c r="I331" i="11"/>
  <c r="K702" i="11"/>
  <c r="I702" i="11"/>
  <c r="K54" i="11"/>
  <c r="L54" i="11" s="1"/>
  <c r="I54" i="11"/>
  <c r="K179" i="11"/>
  <c r="I179" i="11"/>
  <c r="K690" i="11"/>
  <c r="L690" i="11" s="1"/>
  <c r="I690" i="11"/>
  <c r="K282" i="11"/>
  <c r="I282" i="11"/>
  <c r="K759" i="11"/>
  <c r="L759" i="11" s="1"/>
  <c r="I759" i="11"/>
  <c r="K279" i="11"/>
  <c r="I279" i="11"/>
  <c r="K665" i="11"/>
  <c r="L665" i="11" s="1"/>
  <c r="I665" i="11"/>
  <c r="K473" i="11"/>
  <c r="I473" i="11"/>
  <c r="K121" i="11"/>
  <c r="L121" i="11" s="1"/>
  <c r="I121" i="11"/>
  <c r="K755" i="11"/>
  <c r="I755" i="11"/>
  <c r="K736" i="11"/>
  <c r="L736" i="11" s="1"/>
  <c r="I736" i="11"/>
  <c r="K608" i="11"/>
  <c r="I608" i="11"/>
  <c r="K480" i="11"/>
  <c r="L480" i="11" s="1"/>
  <c r="I480" i="11"/>
  <c r="K352" i="11"/>
  <c r="I352" i="11"/>
  <c r="K24" i="11"/>
  <c r="L24" i="11" s="1"/>
  <c r="I24" i="11"/>
  <c r="K471" i="11"/>
  <c r="I471" i="11"/>
  <c r="K698" i="11"/>
  <c r="L698" i="11" s="1"/>
  <c r="I698" i="11"/>
  <c r="K274" i="11"/>
  <c r="I274" i="11"/>
  <c r="K172" i="11"/>
  <c r="L172" i="11" s="1"/>
  <c r="I172" i="11"/>
  <c r="K502" i="11"/>
  <c r="I502" i="11"/>
  <c r="K27" i="11"/>
  <c r="L27" i="11" s="1"/>
  <c r="I27" i="11"/>
  <c r="K629" i="11"/>
  <c r="I629" i="11"/>
  <c r="K405" i="11"/>
  <c r="L405" i="11" s="1"/>
  <c r="I405" i="11"/>
  <c r="K245" i="11"/>
  <c r="I245" i="11"/>
  <c r="K117" i="11"/>
  <c r="L117" i="11" s="1"/>
  <c r="I117" i="11"/>
  <c r="K60" i="11"/>
  <c r="I60" i="11"/>
  <c r="K11" i="11"/>
  <c r="L11" i="11" s="1"/>
  <c r="I11" i="11"/>
  <c r="K604" i="11"/>
  <c r="I604" i="11"/>
  <c r="K444" i="11"/>
  <c r="L444" i="11" s="1"/>
  <c r="I444" i="11"/>
  <c r="K751" i="11"/>
  <c r="I751" i="11"/>
  <c r="K459" i="11"/>
  <c r="L459" i="11" s="1"/>
  <c r="I459" i="11"/>
  <c r="K227" i="11"/>
  <c r="I227" i="11"/>
  <c r="K494" i="11"/>
  <c r="L494" i="11" s="1"/>
  <c r="I494" i="11"/>
  <c r="K102" i="11"/>
  <c r="I102" i="11"/>
  <c r="K671" i="11"/>
  <c r="L671" i="11" s="1"/>
  <c r="I671" i="11"/>
  <c r="K646" i="11"/>
  <c r="I646" i="11"/>
  <c r="K194" i="11"/>
  <c r="L194" i="11" s="1"/>
  <c r="I194" i="11"/>
  <c r="K659" i="11"/>
  <c r="I659" i="11"/>
  <c r="K753" i="11"/>
  <c r="L753" i="11" s="1"/>
  <c r="I753" i="11"/>
  <c r="K625" i="11"/>
  <c r="I625" i="11"/>
  <c r="K497" i="11"/>
  <c r="L497" i="11" s="1"/>
  <c r="I497" i="11"/>
  <c r="K305" i="11"/>
  <c r="I305" i="11"/>
  <c r="K49" i="11"/>
  <c r="L49" i="11" s="1"/>
  <c r="I49" i="11"/>
  <c r="K219" i="11"/>
  <c r="I219" i="11"/>
  <c r="K568" i="11"/>
  <c r="L568" i="11" s="1"/>
  <c r="I568" i="11"/>
  <c r="K715" i="11"/>
  <c r="I715" i="11"/>
  <c r="K35" i="11"/>
  <c r="L35" i="11" s="1"/>
  <c r="I35" i="11"/>
  <c r="K618" i="11"/>
  <c r="I618" i="11"/>
  <c r="K386" i="11"/>
  <c r="L386" i="11" s="1"/>
  <c r="I386" i="11"/>
  <c r="K90" i="11"/>
  <c r="I90" i="11"/>
  <c r="K683" i="11"/>
  <c r="L683" i="11" s="1"/>
  <c r="I683" i="11"/>
  <c r="K407" i="11"/>
  <c r="I407" i="11"/>
  <c r="K148" i="11"/>
  <c r="L148" i="11" s="1"/>
  <c r="I148" i="11"/>
  <c r="K456" i="11"/>
  <c r="I456" i="11"/>
  <c r="K26" i="11"/>
  <c r="L26" i="11" s="1"/>
  <c r="I26" i="11"/>
  <c r="K552" i="11"/>
  <c r="I552" i="11"/>
  <c r="K327" i="11"/>
  <c r="L327" i="11" s="1"/>
  <c r="I327" i="11"/>
  <c r="K173" i="11"/>
  <c r="I173" i="11"/>
  <c r="K472" i="11"/>
  <c r="L472" i="11" s="1"/>
  <c r="I472" i="11"/>
  <c r="K528" i="11"/>
  <c r="I528" i="11"/>
  <c r="K314" i="11"/>
  <c r="L314" i="11" s="1"/>
  <c r="I314" i="11"/>
  <c r="K656" i="11"/>
  <c r="I656" i="11"/>
  <c r="K390" i="11"/>
  <c r="L390" i="11" s="1"/>
  <c r="I390" i="11"/>
  <c r="K321" i="11"/>
  <c r="I321" i="11"/>
  <c r="K600" i="11"/>
  <c r="L600" i="11" s="1"/>
  <c r="I600" i="11"/>
  <c r="K366" i="11"/>
  <c r="I366" i="11"/>
  <c r="K46" i="11"/>
  <c r="L46" i="11" s="1"/>
  <c r="I46" i="11"/>
  <c r="K653" i="11"/>
  <c r="I653" i="11"/>
  <c r="K525" i="11"/>
  <c r="L525" i="11" s="1"/>
  <c r="I525" i="11"/>
  <c r="K333" i="11"/>
  <c r="I333" i="11"/>
  <c r="K41" i="11"/>
  <c r="L41" i="11" s="1"/>
  <c r="I41" i="11"/>
  <c r="K346" i="11"/>
  <c r="I346" i="11"/>
  <c r="K38" i="11"/>
  <c r="L38" i="11" s="1"/>
  <c r="I38" i="11"/>
  <c r="K408" i="11"/>
  <c r="I408" i="11"/>
  <c r="K500" i="11"/>
  <c r="L500" i="11" s="1"/>
  <c r="I500" i="11"/>
  <c r="K291" i="11"/>
  <c r="I291" i="11"/>
  <c r="K470" i="11"/>
  <c r="L470" i="11" s="1"/>
  <c r="I470" i="11"/>
  <c r="K21" i="11"/>
  <c r="I21" i="11"/>
  <c r="K97" i="11"/>
  <c r="L97" i="11" s="1"/>
  <c r="I97" i="11"/>
  <c r="K158" i="11"/>
  <c r="I158" i="11"/>
  <c r="K463" i="11"/>
  <c r="L463" i="11" s="1"/>
  <c r="I463" i="11"/>
  <c r="K555" i="11"/>
  <c r="I555" i="11"/>
  <c r="K364" i="11"/>
  <c r="L364" i="11" s="1"/>
  <c r="I364" i="11"/>
  <c r="K735" i="11"/>
  <c r="I735" i="11"/>
  <c r="K175" i="11"/>
  <c r="L175" i="11" s="1"/>
  <c r="I175" i="11"/>
  <c r="K14" i="11"/>
  <c r="I14" i="11"/>
  <c r="K710" i="11"/>
  <c r="L710" i="11" s="1"/>
  <c r="I710" i="11"/>
  <c r="K184" i="11"/>
  <c r="I184" i="11"/>
  <c r="K417" i="11"/>
  <c r="L417" i="11" s="1"/>
  <c r="I417" i="11"/>
  <c r="K539" i="11"/>
  <c r="I539" i="11"/>
  <c r="K584" i="11"/>
  <c r="L584" i="11" s="1"/>
  <c r="I584" i="11"/>
  <c r="K255" i="11"/>
  <c r="I255" i="11"/>
  <c r="K208" i="11"/>
  <c r="L208" i="11" s="1"/>
  <c r="I208" i="11"/>
  <c r="K518" i="11"/>
  <c r="I518" i="11"/>
  <c r="K142" i="11"/>
  <c r="L142" i="11" s="1"/>
  <c r="I142" i="11"/>
  <c r="K44" i="11"/>
  <c r="I44" i="11"/>
  <c r="K741" i="11"/>
  <c r="L741" i="11" s="1"/>
  <c r="I741" i="11"/>
  <c r="K605" i="11"/>
  <c r="I605" i="11"/>
  <c r="K445" i="11"/>
  <c r="L445" i="11" s="1"/>
  <c r="I445" i="11"/>
  <c r="K253" i="11"/>
  <c r="I253" i="11"/>
  <c r="K125" i="11"/>
  <c r="L125" i="11" s="1"/>
  <c r="I125" i="11"/>
  <c r="K5" i="11"/>
  <c r="I5" i="11"/>
  <c r="K575" i="11"/>
  <c r="L575" i="11" s="1"/>
  <c r="I575" i="11"/>
  <c r="K756" i="11"/>
  <c r="I756" i="11"/>
  <c r="K596" i="11"/>
  <c r="L596" i="11" s="1"/>
  <c r="I596" i="11"/>
  <c r="K372" i="11"/>
  <c r="I372" i="11"/>
  <c r="K244" i="11"/>
  <c r="L244" i="11" s="1"/>
  <c r="I244" i="11"/>
  <c r="K631" i="11"/>
  <c r="I631" i="11"/>
  <c r="K115" i="11"/>
  <c r="L115" i="11" s="1"/>
  <c r="I115" i="11"/>
  <c r="K22" i="11"/>
  <c r="I22" i="11"/>
  <c r="K435" i="11"/>
  <c r="L435" i="11" s="1"/>
  <c r="I435" i="11"/>
  <c r="K722" i="11"/>
  <c r="I722" i="11"/>
  <c r="K450" i="11"/>
  <c r="L450" i="11" s="1"/>
  <c r="I450" i="11"/>
  <c r="K519" i="11"/>
  <c r="I519" i="11"/>
  <c r="K55" i="11"/>
  <c r="I55" i="11"/>
  <c r="K649" i="11"/>
  <c r="I649" i="11"/>
  <c r="K457" i="11"/>
  <c r="L457" i="11" s="1"/>
  <c r="I457" i="11"/>
  <c r="K329" i="11"/>
  <c r="I329" i="11"/>
  <c r="K169" i="11"/>
  <c r="L169" i="11" s="1"/>
  <c r="I169" i="11"/>
  <c r="K104" i="11"/>
  <c r="I104" i="11"/>
  <c r="K467" i="11"/>
  <c r="L467" i="11" s="1"/>
  <c r="I467" i="11"/>
  <c r="K720" i="11"/>
  <c r="I720" i="11"/>
  <c r="K464" i="11"/>
  <c r="L464" i="11" s="1"/>
  <c r="I464" i="11"/>
  <c r="K336" i="11"/>
  <c r="I336" i="11"/>
  <c r="K136" i="11"/>
  <c r="L136" i="11" s="1"/>
  <c r="I136" i="11"/>
  <c r="K523" i="11"/>
  <c r="I523" i="11"/>
  <c r="K271" i="11"/>
  <c r="L271" i="11" s="1"/>
  <c r="I271" i="11"/>
  <c r="K654" i="11"/>
  <c r="I654" i="11"/>
  <c r="K546" i="11"/>
  <c r="L546" i="11" s="1"/>
  <c r="I546" i="11"/>
  <c r="K306" i="11"/>
  <c r="I306" i="11"/>
  <c r="K18" i="11"/>
  <c r="L18" i="11" s="1"/>
  <c r="I18" i="11"/>
  <c r="K630" i="11"/>
  <c r="I630" i="11"/>
  <c r="K222" i="11"/>
  <c r="L222" i="11" s="1"/>
  <c r="I222" i="11"/>
  <c r="K111" i="11"/>
  <c r="I111" i="11"/>
  <c r="K645" i="11"/>
  <c r="L645" i="11" s="1"/>
  <c r="I645" i="11"/>
  <c r="K517" i="11"/>
  <c r="I517" i="11"/>
  <c r="K357" i="11"/>
  <c r="L357" i="11" s="1"/>
  <c r="I357" i="11"/>
  <c r="K197" i="11"/>
  <c r="I197" i="11"/>
  <c r="K25" i="11"/>
  <c r="L25" i="11" s="1"/>
  <c r="I25" i="11"/>
  <c r="K455" i="11"/>
  <c r="I455" i="11"/>
  <c r="K716" i="11"/>
  <c r="L716" i="11" s="1"/>
  <c r="I716" i="11"/>
  <c r="K524" i="11"/>
  <c r="I524" i="11"/>
  <c r="K268" i="11"/>
  <c r="L268" i="11" s="1"/>
  <c r="I268" i="11"/>
  <c r="K415" i="11"/>
  <c r="I415" i="11"/>
  <c r="K606" i="11"/>
  <c r="L606" i="11" s="1"/>
  <c r="I606" i="11"/>
  <c r="K64" i="11"/>
  <c r="I64" i="11"/>
  <c r="K706" i="11"/>
  <c r="L706" i="11" s="1"/>
  <c r="I706" i="11"/>
  <c r="K82" i="11"/>
  <c r="I82" i="11"/>
  <c r="K379" i="11"/>
  <c r="L379" i="11" s="1"/>
  <c r="I379" i="11"/>
  <c r="K737" i="11"/>
  <c r="I737" i="11"/>
  <c r="K609" i="11"/>
  <c r="L609" i="11" s="1"/>
  <c r="I609" i="11"/>
  <c r="K449" i="11"/>
  <c r="I449" i="11"/>
  <c r="K129" i="11"/>
  <c r="L129" i="11" s="1"/>
  <c r="I129" i="11"/>
  <c r="K88" i="11"/>
  <c r="I88" i="11"/>
  <c r="K744" i="11"/>
  <c r="L744" i="11" s="1"/>
  <c r="I744" i="11"/>
  <c r="K392" i="11"/>
  <c r="I392" i="11"/>
  <c r="K264" i="11"/>
  <c r="L264" i="11" s="1"/>
  <c r="I264" i="11"/>
  <c r="K595" i="11"/>
  <c r="I595" i="11"/>
  <c r="K163" i="11"/>
  <c r="L163" i="11" s="1"/>
  <c r="I163" i="11"/>
  <c r="K650" i="11"/>
  <c r="I650" i="11"/>
  <c r="K354" i="11"/>
  <c r="L354" i="11" s="1"/>
  <c r="I354" i="11"/>
  <c r="K66" i="11"/>
  <c r="I66" i="11"/>
  <c r="K550" i="11"/>
  <c r="L550" i="11" s="1"/>
  <c r="I550" i="11"/>
  <c r="K725" i="11"/>
  <c r="I725" i="11"/>
  <c r="K269" i="11"/>
  <c r="L269" i="11" s="1"/>
  <c r="I269" i="11"/>
  <c r="K740" i="11"/>
  <c r="I740" i="11"/>
  <c r="K374" i="11"/>
  <c r="L374" i="11" s="1"/>
  <c r="I374" i="11"/>
  <c r="K531" i="11"/>
  <c r="I531" i="11"/>
  <c r="K697" i="11"/>
  <c r="L697" i="11" s="1"/>
  <c r="I697" i="11"/>
  <c r="K377" i="11"/>
  <c r="I377" i="11"/>
  <c r="K68" i="11"/>
  <c r="L68" i="11" s="1"/>
  <c r="I68" i="11"/>
  <c r="K167" i="11"/>
  <c r="I167" i="11"/>
  <c r="K718" i="11"/>
  <c r="L718" i="11" s="1"/>
  <c r="I718" i="11"/>
  <c r="K162" i="11"/>
  <c r="I162" i="11"/>
  <c r="K254" i="11"/>
  <c r="L254" i="11" s="1"/>
  <c r="I254" i="11"/>
  <c r="K533" i="11"/>
  <c r="I533" i="11"/>
  <c r="K636" i="11"/>
  <c r="L636" i="11" s="1"/>
  <c r="I636" i="11"/>
  <c r="K316" i="11"/>
  <c r="I316" i="11"/>
  <c r="K166" i="11"/>
  <c r="L166" i="11" s="1"/>
  <c r="I166" i="11"/>
  <c r="K402" i="11"/>
  <c r="I402" i="11"/>
  <c r="K83" i="11"/>
  <c r="L83" i="11" s="1"/>
  <c r="I83" i="11"/>
  <c r="K145" i="11"/>
  <c r="I145" i="11"/>
  <c r="K547" i="11"/>
  <c r="L547" i="11" s="1"/>
  <c r="I547" i="11"/>
  <c r="K123" i="11"/>
  <c r="I123" i="11"/>
  <c r="K439" i="11"/>
  <c r="L439" i="11" s="1"/>
  <c r="I439" i="11"/>
  <c r="K644" i="11"/>
  <c r="I644" i="11"/>
  <c r="K516" i="11"/>
  <c r="I516" i="11"/>
  <c r="K388" i="11"/>
  <c r="I388" i="11"/>
  <c r="K260" i="11"/>
  <c r="L260" i="11" s="1"/>
  <c r="I260" i="11"/>
  <c r="K583" i="11"/>
  <c r="I583" i="11"/>
  <c r="K247" i="11"/>
  <c r="L247" i="11" s="1"/>
  <c r="I247" i="11"/>
  <c r="K590" i="11"/>
  <c r="I590" i="11"/>
  <c r="K182" i="11"/>
  <c r="L182" i="11" s="1"/>
  <c r="I182" i="11"/>
  <c r="K339" i="11"/>
  <c r="I339" i="11"/>
  <c r="K754" i="11"/>
  <c r="L754" i="11" s="1"/>
  <c r="I754" i="11"/>
  <c r="K490" i="11"/>
  <c r="I490" i="11"/>
  <c r="K85" i="11"/>
  <c r="L85" i="11" s="1"/>
  <c r="I85" i="11"/>
  <c r="K355" i="11"/>
  <c r="I355" i="11"/>
  <c r="K19" i="11"/>
  <c r="L19" i="11" s="1"/>
  <c r="I19" i="11"/>
  <c r="K569" i="11"/>
  <c r="I569" i="11"/>
  <c r="K281" i="11"/>
  <c r="L281" i="11" s="1"/>
  <c r="I281" i="11"/>
  <c r="K65" i="11"/>
  <c r="I65" i="11"/>
  <c r="K611" i="11"/>
  <c r="L611" i="11" s="1"/>
  <c r="I611" i="11"/>
  <c r="K704" i="11"/>
  <c r="I704" i="11"/>
  <c r="K576" i="11"/>
  <c r="L576" i="11" s="1"/>
  <c r="I576" i="11"/>
  <c r="K448" i="11"/>
  <c r="I448" i="11"/>
  <c r="K320" i="11"/>
  <c r="L320" i="11" s="1"/>
  <c r="I320" i="11"/>
  <c r="K723" i="11"/>
  <c r="I723" i="11"/>
  <c r="K375" i="11"/>
  <c r="L375" i="11" s="1"/>
  <c r="I375" i="11"/>
  <c r="K578" i="11"/>
  <c r="I578" i="11"/>
  <c r="K218" i="11"/>
  <c r="L218" i="11" s="1"/>
  <c r="I218" i="11"/>
  <c r="K16" i="11"/>
  <c r="I16" i="11"/>
  <c r="K62" i="11"/>
  <c r="L62" i="11" s="1"/>
  <c r="I62" i="11"/>
  <c r="K367" i="11"/>
  <c r="I367" i="11"/>
  <c r="K669" i="11"/>
  <c r="L669" i="11" s="1"/>
  <c r="I669" i="11"/>
  <c r="K501" i="11"/>
  <c r="I501" i="11"/>
  <c r="K373" i="11"/>
  <c r="L373" i="11" s="1"/>
  <c r="I373" i="11"/>
  <c r="K213" i="11"/>
  <c r="I213" i="11"/>
  <c r="K57" i="11"/>
  <c r="L57" i="11" s="1"/>
  <c r="I57" i="11"/>
  <c r="K599" i="11"/>
  <c r="I599" i="11"/>
  <c r="K732" i="11"/>
  <c r="L732" i="11" s="1"/>
  <c r="I732" i="11"/>
  <c r="K572" i="11"/>
  <c r="I572" i="11"/>
  <c r="K412" i="11"/>
  <c r="L412" i="11" s="1"/>
  <c r="I412" i="11"/>
  <c r="K719" i="11"/>
  <c r="I719" i="11"/>
  <c r="K363" i="11"/>
  <c r="L363" i="11" s="1"/>
  <c r="I363" i="11"/>
  <c r="K127" i="11"/>
  <c r="I127" i="11"/>
  <c r="K422" i="11"/>
  <c r="L422" i="11" s="1"/>
  <c r="I422" i="11"/>
  <c r="K144" i="11"/>
  <c r="I144" i="11"/>
  <c r="K758" i="11"/>
  <c r="L758" i="11" s="1"/>
  <c r="I758" i="11"/>
  <c r="K474" i="11"/>
  <c r="I474" i="11"/>
  <c r="K114" i="11"/>
  <c r="L114" i="11" s="1"/>
  <c r="I114" i="11"/>
  <c r="K543" i="11"/>
  <c r="I543" i="11"/>
  <c r="K721" i="11"/>
  <c r="L721" i="11" s="1"/>
  <c r="I721" i="11"/>
  <c r="K593" i="11"/>
  <c r="I593" i="11"/>
  <c r="K465" i="11"/>
  <c r="L465" i="11" s="1"/>
  <c r="I465" i="11"/>
  <c r="K273" i="11"/>
  <c r="I273" i="11"/>
  <c r="K196" i="11"/>
  <c r="I196" i="11"/>
  <c r="K399" i="11"/>
  <c r="I399" i="11"/>
  <c r="K696" i="11"/>
  <c r="L696" i="11" s="1"/>
  <c r="I696" i="11"/>
  <c r="K536" i="11"/>
  <c r="I536" i="11"/>
  <c r="K747" i="11"/>
  <c r="L747" i="11" s="1"/>
  <c r="I747" i="11"/>
  <c r="K299" i="11"/>
  <c r="I299" i="11"/>
  <c r="K682" i="11"/>
  <c r="L682" i="11" s="1"/>
  <c r="I682" i="11"/>
  <c r="K442" i="11"/>
  <c r="I442" i="11"/>
  <c r="K146" i="11"/>
  <c r="L146" i="11" s="1"/>
  <c r="I146" i="11"/>
  <c r="K128" i="11"/>
  <c r="I128" i="11"/>
  <c r="K541" i="11"/>
  <c r="L541" i="11" s="1"/>
  <c r="I541" i="11"/>
  <c r="K76" i="11"/>
  <c r="I76" i="11"/>
  <c r="K488" i="11"/>
  <c r="L488" i="11" s="1"/>
  <c r="I488" i="11"/>
  <c r="K221" i="11"/>
  <c r="I221" i="11"/>
  <c r="K724" i="11"/>
  <c r="L724" i="11" s="1"/>
  <c r="I724" i="11"/>
  <c r="K378" i="11"/>
  <c r="I378" i="11"/>
  <c r="K619" i="11"/>
  <c r="L619" i="11" s="1"/>
  <c r="I619" i="11"/>
  <c r="K59" i="11"/>
  <c r="I59" i="11"/>
  <c r="K203" i="11"/>
  <c r="L203" i="11" s="1"/>
  <c r="I203" i="11"/>
  <c r="K662" i="11"/>
  <c r="I662" i="11"/>
  <c r="K302" i="11"/>
  <c r="L302" i="11" s="1"/>
  <c r="I302" i="11"/>
  <c r="K45" i="11"/>
  <c r="I45" i="11"/>
  <c r="K155" i="11"/>
  <c r="L155" i="11" s="1"/>
  <c r="I155" i="11"/>
  <c r="K557" i="11"/>
  <c r="I557" i="11"/>
  <c r="K429" i="11"/>
  <c r="L429" i="11" s="1"/>
  <c r="I429" i="11"/>
  <c r="K141" i="11"/>
  <c r="I141" i="11"/>
  <c r="K40" i="11"/>
  <c r="L40" i="11" s="1"/>
  <c r="I40" i="11"/>
  <c r="K554" i="11"/>
  <c r="I554" i="11"/>
  <c r="K77" i="11"/>
  <c r="L77" i="11" s="1"/>
  <c r="I77" i="11"/>
  <c r="K469" i="11"/>
  <c r="I469" i="11"/>
  <c r="K587" i="11"/>
  <c r="L587" i="11" s="1"/>
  <c r="I587" i="11"/>
  <c r="K504" i="11"/>
  <c r="I504" i="11"/>
  <c r="K376" i="11"/>
  <c r="L376" i="11" s="1"/>
  <c r="I376" i="11"/>
  <c r="K660" i="11"/>
  <c r="I660" i="11"/>
  <c r="K431" i="11"/>
  <c r="L431" i="11" s="1"/>
  <c r="I431" i="11"/>
  <c r="K638" i="11"/>
  <c r="I638" i="11"/>
  <c r="K734" i="11"/>
  <c r="L734" i="11" s="1"/>
  <c r="I734" i="11"/>
  <c r="K553" i="11"/>
  <c r="I553" i="11"/>
  <c r="K186" i="11"/>
  <c r="L186" i="11" s="1"/>
  <c r="I186" i="11"/>
  <c r="K84" i="11"/>
  <c r="I84" i="11"/>
  <c r="K20" i="11"/>
  <c r="L20" i="11" s="1"/>
  <c r="I20" i="11"/>
  <c r="K396" i="11"/>
  <c r="I396" i="11"/>
  <c r="K108" i="11"/>
  <c r="L108" i="11" s="1"/>
  <c r="I108" i="11"/>
  <c r="K7" i="11"/>
  <c r="I7" i="11"/>
  <c r="K70" i="11"/>
  <c r="L70" i="11" s="1"/>
  <c r="I70" i="11"/>
  <c r="K47" i="11"/>
  <c r="I47" i="11"/>
  <c r="K226" i="11"/>
  <c r="L226" i="11" s="1"/>
  <c r="I226" i="11"/>
  <c r="K513" i="11"/>
  <c r="I513" i="11"/>
  <c r="K225" i="11"/>
  <c r="L225" i="11" s="1"/>
  <c r="I225" i="11"/>
  <c r="K712" i="11"/>
  <c r="I712" i="11"/>
  <c r="K714" i="11"/>
  <c r="L714" i="11" s="1"/>
  <c r="I714" i="11"/>
  <c r="K598" i="11"/>
  <c r="I598" i="11"/>
  <c r="K206" i="11"/>
  <c r="L206" i="11" s="1"/>
  <c r="I206" i="11"/>
  <c r="K200" i="11"/>
  <c r="I200" i="11"/>
  <c r="K67" i="11"/>
  <c r="L67" i="11" s="1"/>
  <c r="I67" i="11"/>
  <c r="K637" i="11"/>
  <c r="I637" i="11"/>
  <c r="K477" i="11"/>
  <c r="L477" i="11" s="1"/>
  <c r="I477" i="11"/>
  <c r="K317" i="11"/>
  <c r="I317" i="11"/>
  <c r="K73" i="11"/>
  <c r="L73" i="11" s="1"/>
  <c r="I73" i="11"/>
  <c r="K195" i="11"/>
  <c r="I195" i="11"/>
  <c r="K564" i="11"/>
  <c r="L564" i="11" s="1"/>
  <c r="I564" i="11"/>
  <c r="K340" i="11"/>
  <c r="I340" i="11"/>
  <c r="K164" i="11"/>
  <c r="L164" i="11" s="1"/>
  <c r="I164" i="11"/>
  <c r="K535" i="11"/>
  <c r="I535" i="11"/>
  <c r="K542" i="11"/>
  <c r="L542" i="11" s="1"/>
  <c r="I542" i="11"/>
  <c r="K29" i="11"/>
  <c r="I29" i="11"/>
  <c r="K267" i="11"/>
  <c r="L267" i="11" s="1"/>
  <c r="I267" i="11"/>
  <c r="K658" i="11"/>
  <c r="I658" i="11"/>
  <c r="K242" i="11"/>
  <c r="L242" i="11" s="1"/>
  <c r="I242" i="11"/>
  <c r="K615" i="11"/>
  <c r="I615" i="11"/>
  <c r="K235" i="11"/>
  <c r="L235" i="11" s="1"/>
  <c r="I235" i="11"/>
  <c r="K681" i="11"/>
  <c r="I681" i="11"/>
  <c r="K489" i="11"/>
  <c r="L489" i="11" s="1"/>
  <c r="I489" i="11"/>
  <c r="K361" i="11"/>
  <c r="I361" i="11"/>
  <c r="K201" i="11"/>
  <c r="L201" i="11" s="1"/>
  <c r="I201" i="11"/>
  <c r="K32" i="11"/>
  <c r="I32" i="11"/>
  <c r="K371" i="11"/>
  <c r="L371" i="11" s="1"/>
  <c r="I371" i="11"/>
  <c r="K688" i="11"/>
  <c r="I688" i="11"/>
  <c r="K496" i="11"/>
  <c r="L496" i="11" s="1"/>
  <c r="I496" i="11"/>
  <c r="K368" i="11"/>
  <c r="I368" i="11"/>
  <c r="K240" i="11"/>
  <c r="L240" i="11" s="1"/>
  <c r="I240" i="11"/>
  <c r="K423" i="11"/>
  <c r="I423" i="11"/>
  <c r="K183" i="11"/>
  <c r="L183" i="11" s="1"/>
  <c r="I183" i="11"/>
  <c r="K730" i="11"/>
  <c r="I730" i="11"/>
  <c r="K482" i="11"/>
  <c r="L482" i="11" s="1"/>
  <c r="I482" i="11"/>
  <c r="K250" i="11"/>
  <c r="I250" i="11"/>
  <c r="K6" i="11"/>
  <c r="L6" i="11" s="1"/>
  <c r="I6" i="11"/>
  <c r="K534" i="11"/>
  <c r="I534" i="11"/>
  <c r="K286" i="11"/>
  <c r="L286" i="11" s="1"/>
  <c r="I286" i="11"/>
  <c r="K287" i="11"/>
  <c r="I287" i="11"/>
  <c r="K685" i="11"/>
  <c r="L685" i="11" s="1"/>
  <c r="I685" i="11"/>
  <c r="K549" i="11"/>
  <c r="I549" i="11"/>
  <c r="K293" i="11"/>
  <c r="L293" i="11" s="1"/>
  <c r="I293" i="11"/>
  <c r="K165" i="11"/>
  <c r="I165" i="11"/>
  <c r="K168" i="11"/>
  <c r="L168" i="11" s="1"/>
  <c r="I168" i="11"/>
  <c r="K359" i="11"/>
  <c r="I359" i="11"/>
  <c r="K684" i="11"/>
  <c r="L684" i="11" s="1"/>
  <c r="I684" i="11"/>
  <c r="K492" i="11"/>
  <c r="I492" i="11"/>
  <c r="K236" i="11"/>
  <c r="L236" i="11" s="1"/>
  <c r="I236" i="11"/>
  <c r="K263" i="11"/>
  <c r="I263" i="11"/>
  <c r="K526" i="11"/>
  <c r="L526" i="11" s="1"/>
  <c r="I526" i="11"/>
  <c r="K134" i="11"/>
  <c r="I134" i="11"/>
  <c r="K566" i="11"/>
  <c r="L566" i="11" s="1"/>
  <c r="I566" i="11"/>
  <c r="K434" i="11"/>
  <c r="I434" i="11"/>
  <c r="K10" i="11"/>
  <c r="L10" i="11" s="1"/>
  <c r="I10" i="11"/>
  <c r="K295" i="11"/>
  <c r="I295" i="11"/>
  <c r="K705" i="11"/>
  <c r="L705" i="11" s="1"/>
  <c r="I705" i="11"/>
  <c r="K577" i="11"/>
  <c r="I577" i="11"/>
  <c r="K353" i="11"/>
  <c r="L353" i="11" s="1"/>
  <c r="I353" i="11"/>
  <c r="K161" i="11"/>
  <c r="I161" i="11"/>
  <c r="K156" i="11"/>
  <c r="L156" i="11" s="1"/>
  <c r="I156" i="11"/>
  <c r="K107" i="11"/>
  <c r="I107" i="11"/>
  <c r="K616" i="11"/>
  <c r="L616" i="11" s="1"/>
  <c r="I616" i="11"/>
  <c r="K360" i="11"/>
  <c r="I360" i="11"/>
  <c r="K232" i="11"/>
  <c r="L232" i="11" s="1"/>
  <c r="I232" i="11"/>
  <c r="K499" i="11"/>
  <c r="I499" i="11"/>
  <c r="K79" i="11"/>
  <c r="L79" i="11" s="1"/>
  <c r="I79" i="11"/>
  <c r="K594" i="11"/>
  <c r="I594" i="11"/>
  <c r="K234" i="11"/>
  <c r="L234" i="11" s="1"/>
  <c r="I234" i="11"/>
  <c r="K101" i="11"/>
  <c r="I101" i="11"/>
  <c r="K174" i="11"/>
  <c r="L174" i="11" s="1"/>
  <c r="I174" i="11"/>
  <c r="K693" i="11"/>
  <c r="I693" i="11"/>
  <c r="K237" i="11"/>
  <c r="L237" i="11" s="1"/>
  <c r="I237" i="11"/>
  <c r="K676" i="11"/>
  <c r="I676" i="11"/>
  <c r="K246" i="11"/>
  <c r="L246" i="11" s="1"/>
  <c r="I246" i="11"/>
  <c r="K210" i="11"/>
  <c r="I210" i="11"/>
  <c r="K537" i="11"/>
  <c r="L537" i="11" s="1"/>
  <c r="I537" i="11"/>
  <c r="K313" i="11"/>
  <c r="I313" i="11"/>
  <c r="K283" i="11"/>
  <c r="L283" i="11" s="1"/>
  <c r="I283" i="11"/>
  <c r="K323" i="11"/>
  <c r="I323" i="11"/>
  <c r="K338" i="11"/>
  <c r="L338" i="11" s="1"/>
  <c r="I338" i="11"/>
  <c r="K190" i="11"/>
  <c r="I190" i="11"/>
  <c r="K503" i="11"/>
  <c r="L503" i="11" s="1"/>
  <c r="I503" i="11"/>
  <c r="K348" i="11"/>
  <c r="I348" i="11"/>
  <c r="K230" i="11"/>
  <c r="L230" i="11" s="1"/>
  <c r="I230" i="11"/>
  <c r="K538" i="11"/>
  <c r="I538" i="11"/>
  <c r="K335" i="11"/>
  <c r="L335" i="11" s="1"/>
  <c r="I335" i="11"/>
  <c r="K209" i="11"/>
  <c r="I209" i="11"/>
  <c r="K491" i="11"/>
  <c r="L491" i="11" s="1"/>
  <c r="I491" i="11"/>
  <c r="K443" i="11"/>
  <c r="I443" i="11"/>
  <c r="K120" i="11"/>
  <c r="L120" i="11" s="1"/>
  <c r="I120" i="11"/>
  <c r="K315" i="11"/>
  <c r="I315" i="11"/>
  <c r="K612" i="11"/>
  <c r="L612" i="11" s="1"/>
  <c r="I612" i="11"/>
  <c r="K484" i="11"/>
  <c r="I484" i="11"/>
  <c r="K356" i="11"/>
  <c r="L356" i="11" s="1"/>
  <c r="I356" i="11"/>
  <c r="K52" i="11"/>
  <c r="I52" i="11"/>
  <c r="K487" i="11"/>
  <c r="L487" i="11" s="1"/>
  <c r="I487" i="11"/>
  <c r="K151" i="11"/>
  <c r="I151" i="11"/>
  <c r="K510" i="11"/>
  <c r="L510" i="11" s="1"/>
  <c r="I510" i="11"/>
  <c r="K176" i="11"/>
  <c r="I176" i="11"/>
  <c r="K678" i="11"/>
  <c r="L678" i="11" s="1"/>
  <c r="I678" i="11"/>
  <c r="K418" i="11"/>
  <c r="I418" i="11"/>
  <c r="K58" i="11"/>
  <c r="L58" i="11" s="1"/>
  <c r="I58" i="11"/>
  <c r="K475" i="11"/>
  <c r="I475" i="11"/>
  <c r="K95" i="11"/>
  <c r="L95" i="11" s="1"/>
  <c r="I95" i="11"/>
  <c r="K601" i="11"/>
  <c r="I601" i="11"/>
  <c r="K345" i="11"/>
  <c r="L345" i="11" s="1"/>
  <c r="I345" i="11"/>
  <c r="K224" i="11"/>
  <c r="I224" i="11"/>
  <c r="K515" i="11"/>
  <c r="L515" i="11" s="1"/>
  <c r="I515" i="11"/>
  <c r="K672" i="11"/>
  <c r="I672" i="11"/>
  <c r="K544" i="11"/>
  <c r="L544" i="11" s="1"/>
  <c r="I544" i="11"/>
  <c r="K416" i="11"/>
  <c r="I416" i="11"/>
  <c r="K256" i="11"/>
  <c r="L256" i="11" s="1"/>
  <c r="I256" i="11"/>
  <c r="K675" i="11"/>
  <c r="I675" i="11"/>
  <c r="K143" i="11"/>
  <c r="L143" i="11" s="1"/>
  <c r="I143" i="11"/>
  <c r="K514" i="11"/>
  <c r="I514" i="11"/>
  <c r="K106" i="11"/>
  <c r="L106" i="11" s="1"/>
  <c r="I106" i="11"/>
  <c r="K694" i="11"/>
  <c r="I694" i="11"/>
  <c r="K126" i="11"/>
  <c r="L126" i="11" s="1"/>
  <c r="I126" i="11"/>
  <c r="K701" i="11"/>
  <c r="I701" i="11"/>
  <c r="K565" i="11"/>
  <c r="L565" i="11" s="1"/>
  <c r="I565" i="11"/>
  <c r="K309" i="11"/>
  <c r="I309" i="11"/>
  <c r="K181" i="11"/>
  <c r="L181" i="11" s="1"/>
  <c r="I181" i="11"/>
  <c r="K212" i="11"/>
  <c r="I212" i="11"/>
  <c r="K411" i="11"/>
  <c r="L411" i="11" s="1"/>
  <c r="I411" i="11"/>
  <c r="K700" i="11"/>
  <c r="I700" i="11"/>
  <c r="K508" i="11"/>
  <c r="L508" i="11" s="1"/>
  <c r="I508" i="11"/>
  <c r="K284" i="11"/>
  <c r="I284" i="11"/>
  <c r="K663" i="11"/>
  <c r="L663" i="11" s="1"/>
  <c r="I663" i="11"/>
  <c r="K135" i="11"/>
  <c r="I135" i="11"/>
  <c r="K670" i="11"/>
  <c r="L670" i="11" s="1"/>
  <c r="I670" i="11"/>
  <c r="K358" i="11"/>
  <c r="I358" i="11"/>
  <c r="K61" i="11"/>
  <c r="L61" i="11" s="1"/>
  <c r="I61" i="11"/>
  <c r="K307" i="11"/>
  <c r="I307" i="11"/>
  <c r="K602" i="11"/>
  <c r="L602" i="11" s="1"/>
  <c r="I602" i="11"/>
  <c r="K42" i="11"/>
  <c r="I42" i="11"/>
  <c r="K259" i="11"/>
  <c r="L259" i="11" s="1"/>
  <c r="I259" i="11"/>
  <c r="K689" i="11"/>
  <c r="I689" i="11"/>
  <c r="K561" i="11"/>
  <c r="L561" i="11" s="1"/>
  <c r="I561" i="11"/>
  <c r="K401" i="11"/>
  <c r="I401" i="11"/>
  <c r="K241" i="11"/>
  <c r="L241" i="11" s="1"/>
  <c r="I241" i="11"/>
  <c r="K48" i="11"/>
  <c r="I48" i="11"/>
  <c r="K664" i="11"/>
  <c r="L664" i="11" s="1"/>
  <c r="I664" i="11"/>
  <c r="K188" i="11"/>
  <c r="I188" i="11"/>
  <c r="K103" i="11"/>
  <c r="L103" i="11" s="1"/>
  <c r="I103" i="11"/>
  <c r="K746" i="11"/>
  <c r="I746" i="11"/>
  <c r="K498" i="11"/>
  <c r="L498" i="11" s="1"/>
  <c r="I498" i="11"/>
  <c r="K202" i="11"/>
  <c r="I202" i="11"/>
  <c r="K37" i="11"/>
  <c r="L37" i="11" s="1"/>
  <c r="I37" i="11"/>
  <c r="K334" i="11"/>
  <c r="I334" i="11"/>
  <c r="K349" i="11"/>
  <c r="L349" i="11" s="1"/>
  <c r="I349" i="11"/>
  <c r="K521" i="11"/>
  <c r="I521" i="11"/>
  <c r="C7" i="14"/>
  <c r="BF827" i="16"/>
  <c r="BG827" i="15"/>
  <c r="CP826" i="15"/>
  <c r="CP827" i="15" s="1"/>
  <c r="CR197" i="15"/>
  <c r="CQ196" i="16"/>
  <c r="CR566" i="15"/>
  <c r="CQ565" i="16"/>
  <c r="CR342" i="15"/>
  <c r="CQ341" i="16"/>
  <c r="CR166" i="15"/>
  <c r="CQ165" i="16"/>
  <c r="CR537" i="15"/>
  <c r="CQ536" i="16"/>
  <c r="CR544" i="15"/>
  <c r="CQ543" i="16"/>
  <c r="CR31" i="15"/>
  <c r="CQ30" i="16"/>
  <c r="CR269" i="15"/>
  <c r="CQ268" i="16"/>
  <c r="CR660" i="15"/>
  <c r="CQ659" i="16"/>
  <c r="CR244" i="15"/>
  <c r="CQ243" i="16"/>
  <c r="CR617" i="15"/>
  <c r="CQ616" i="16"/>
  <c r="CR237" i="15"/>
  <c r="CQ236" i="16"/>
  <c r="CR683" i="15"/>
  <c r="CQ682" i="16"/>
  <c r="CR491" i="15"/>
  <c r="CQ490" i="16"/>
  <c r="CR363" i="15"/>
  <c r="CQ362" i="16"/>
  <c r="CR203" i="15"/>
  <c r="CQ202" i="16"/>
  <c r="CR34" i="15"/>
  <c r="CQ33" i="16"/>
  <c r="CR373" i="15"/>
  <c r="CQ372" i="16"/>
  <c r="CR690" i="15"/>
  <c r="CQ689" i="16"/>
  <c r="CR498" i="15"/>
  <c r="CQ497" i="16"/>
  <c r="CR370" i="15"/>
  <c r="CQ369" i="16"/>
  <c r="CR242" i="15"/>
  <c r="CQ241" i="16"/>
  <c r="CR425" i="15"/>
  <c r="CQ424" i="16"/>
  <c r="CR185" i="15"/>
  <c r="CQ184" i="16"/>
  <c r="CR732" i="15"/>
  <c r="CQ731" i="16"/>
  <c r="CR484" i="15"/>
  <c r="CQ483" i="16"/>
  <c r="CR252" i="15"/>
  <c r="CQ251" i="16"/>
  <c r="CR8" i="15"/>
  <c r="CQ7" i="16"/>
  <c r="CR536" i="15"/>
  <c r="CQ535" i="16"/>
  <c r="CR288" i="15"/>
  <c r="CQ287" i="16"/>
  <c r="CR289" i="15"/>
  <c r="CQ288" i="16"/>
  <c r="CR687" i="15"/>
  <c r="CQ686" i="16"/>
  <c r="CR551" i="15"/>
  <c r="CQ550" i="16"/>
  <c r="CR295" i="15"/>
  <c r="CQ294" i="16"/>
  <c r="CR167" i="15"/>
  <c r="CQ166" i="16"/>
  <c r="CR170" i="15"/>
  <c r="CQ169" i="16"/>
  <c r="CR361" i="15"/>
  <c r="CQ360" i="16"/>
  <c r="CR686" i="15"/>
  <c r="CQ685" i="16"/>
  <c r="CR494" i="15"/>
  <c r="CQ493" i="16"/>
  <c r="CR238" i="15"/>
  <c r="CQ237" i="16"/>
  <c r="CR265" i="15"/>
  <c r="CQ264" i="16"/>
  <c r="CR528" i="15"/>
  <c r="CQ527" i="16"/>
  <c r="CR136" i="15"/>
  <c r="CQ135" i="16"/>
  <c r="CQ567" i="16"/>
  <c r="CR568" i="15"/>
  <c r="CR436" i="15"/>
  <c r="CQ435" i="16"/>
  <c r="CR12" i="15"/>
  <c r="CQ11" i="16"/>
  <c r="CQ296" i="16"/>
  <c r="CR297" i="15"/>
  <c r="CR707" i="15"/>
  <c r="CQ706" i="16"/>
  <c r="CR579" i="15"/>
  <c r="CQ578" i="16"/>
  <c r="CQ354" i="16"/>
  <c r="CR355" i="15"/>
  <c r="CQ162" i="16"/>
  <c r="CR163" i="15"/>
  <c r="CQ157" i="16"/>
  <c r="CR158" i="15"/>
  <c r="CQ108" i="16"/>
  <c r="CR109" i="15"/>
  <c r="CR618" i="15"/>
  <c r="CQ617" i="16"/>
  <c r="CR362" i="15"/>
  <c r="CQ361" i="16"/>
  <c r="CR234" i="15"/>
  <c r="CQ233" i="16"/>
  <c r="CQ500" i="16"/>
  <c r="CR501" i="15"/>
  <c r="CQ80" i="16"/>
  <c r="CR81" i="15"/>
  <c r="CQ595" i="16"/>
  <c r="CR596" i="15"/>
  <c r="CR236" i="15"/>
  <c r="CQ235" i="16"/>
  <c r="CR103" i="15"/>
  <c r="CQ102" i="16"/>
  <c r="CR176" i="15"/>
  <c r="CQ175" i="16"/>
  <c r="CQ694" i="16"/>
  <c r="CR695" i="15"/>
  <c r="CR239" i="15"/>
  <c r="CQ238" i="16"/>
  <c r="CR678" i="15"/>
  <c r="CQ677" i="16"/>
  <c r="CQ247" i="16"/>
  <c r="CR248" i="15"/>
  <c r="CR212" i="15"/>
  <c r="CQ211" i="16"/>
  <c r="CR539" i="15"/>
  <c r="CQ538" i="16"/>
  <c r="CR315" i="15"/>
  <c r="CQ314" i="16"/>
  <c r="CR285" i="15"/>
  <c r="CQ284" i="16"/>
  <c r="CR325" i="15"/>
  <c r="CQ324" i="16"/>
  <c r="CR340" i="15"/>
  <c r="CQ339" i="16"/>
  <c r="CR192" i="15"/>
  <c r="CQ191" i="16"/>
  <c r="CQ504" i="16"/>
  <c r="CR505" i="15"/>
  <c r="CQ349" i="16"/>
  <c r="CR350" i="15"/>
  <c r="CR232" i="15"/>
  <c r="CQ231" i="16"/>
  <c r="CQ539" i="16"/>
  <c r="CR540" i="15"/>
  <c r="CR337" i="15"/>
  <c r="CQ336" i="16"/>
  <c r="CR211" i="15"/>
  <c r="CQ210" i="16"/>
  <c r="CR493" i="15"/>
  <c r="CQ492" i="16"/>
  <c r="CR445" i="15"/>
  <c r="CQ444" i="16"/>
  <c r="CR122" i="15"/>
  <c r="CQ121" i="16"/>
  <c r="CR317" i="15"/>
  <c r="CQ316" i="16"/>
  <c r="CR614" i="15"/>
  <c r="CQ613" i="16"/>
  <c r="CQ485" i="16"/>
  <c r="CR486" i="15"/>
  <c r="CR358" i="15"/>
  <c r="CQ357" i="16"/>
  <c r="CR54" i="15"/>
  <c r="CQ53" i="16"/>
  <c r="CR489" i="15"/>
  <c r="CQ488" i="16"/>
  <c r="CR153" i="15"/>
  <c r="CQ152" i="16"/>
  <c r="CR512" i="15"/>
  <c r="CQ511" i="16"/>
  <c r="CR178" i="15"/>
  <c r="CQ177" i="16"/>
  <c r="CR680" i="15"/>
  <c r="CQ679" i="16"/>
  <c r="CR420" i="15"/>
  <c r="CQ419" i="16"/>
  <c r="CR60" i="15"/>
  <c r="CQ59" i="16"/>
  <c r="CQ476" i="16"/>
  <c r="CR477" i="15"/>
  <c r="CR97" i="15"/>
  <c r="CQ96" i="16"/>
  <c r="CR603" i="15"/>
  <c r="CQ602" i="16"/>
  <c r="CR347" i="15"/>
  <c r="CQ346" i="16"/>
  <c r="CR226" i="15"/>
  <c r="CQ225" i="16"/>
  <c r="CR517" i="15"/>
  <c r="CQ516" i="16"/>
  <c r="CR674" i="15"/>
  <c r="CQ673" i="16"/>
  <c r="CR546" i="15"/>
  <c r="CQ545" i="16"/>
  <c r="CR418" i="15"/>
  <c r="CQ417" i="16"/>
  <c r="CR258" i="15"/>
  <c r="CQ257" i="16"/>
  <c r="CR677" i="15"/>
  <c r="CQ676" i="16"/>
  <c r="CR145" i="15"/>
  <c r="CQ144" i="16"/>
  <c r="CR516" i="15"/>
  <c r="CQ515" i="16"/>
  <c r="CR108" i="15"/>
  <c r="CQ107" i="16"/>
  <c r="CQ695" i="16"/>
  <c r="CR696" i="15"/>
  <c r="CR128" i="15"/>
  <c r="CQ127" i="16"/>
  <c r="CR703" i="15"/>
  <c r="CQ702" i="16"/>
  <c r="CQ566" i="16"/>
  <c r="CR567" i="15"/>
  <c r="CQ310" i="16"/>
  <c r="CR311" i="15"/>
  <c r="CQ182" i="16"/>
  <c r="CR183" i="15"/>
  <c r="CQ213" i="16"/>
  <c r="CR214" i="15"/>
  <c r="CR413" i="15"/>
  <c r="CQ412" i="16"/>
  <c r="CR702" i="15"/>
  <c r="CQ701" i="16"/>
  <c r="CR510" i="15"/>
  <c r="CQ509" i="16"/>
  <c r="CQ285" i="16"/>
  <c r="CR286" i="15"/>
  <c r="CR665" i="15"/>
  <c r="CQ664" i="16"/>
  <c r="CR137" i="15"/>
  <c r="CQ136" i="16"/>
  <c r="CR672" i="15"/>
  <c r="CQ671" i="16"/>
  <c r="CR360" i="15"/>
  <c r="CQ359" i="16"/>
  <c r="CR63" i="15"/>
  <c r="CQ62" i="16"/>
  <c r="CR309" i="15"/>
  <c r="CQ308" i="16"/>
  <c r="CR604" i="15"/>
  <c r="CQ603" i="16"/>
  <c r="CR44" i="15"/>
  <c r="CQ43" i="16"/>
  <c r="CR261" i="15"/>
  <c r="CQ260" i="16"/>
  <c r="CR691" i="15"/>
  <c r="CQ690" i="16"/>
  <c r="CR563" i="15"/>
  <c r="CQ562" i="16"/>
  <c r="CR403" i="15"/>
  <c r="CQ402" i="16"/>
  <c r="CR243" i="15"/>
  <c r="CQ242" i="16"/>
  <c r="CR50" i="15"/>
  <c r="CQ49" i="16"/>
  <c r="CR666" i="15"/>
  <c r="CQ665" i="16"/>
  <c r="CR190" i="15"/>
  <c r="CQ189" i="16"/>
  <c r="CR105" i="15"/>
  <c r="CQ104" i="16"/>
  <c r="CR748" i="15"/>
  <c r="CQ747" i="16"/>
  <c r="CR500" i="15"/>
  <c r="CQ499" i="16"/>
  <c r="CR204" i="15"/>
  <c r="CQ203" i="16"/>
  <c r="CQ38" i="16"/>
  <c r="CR39" i="15"/>
  <c r="CR336" i="15"/>
  <c r="CQ335" i="16"/>
  <c r="CR351" i="15"/>
  <c r="CQ350" i="16"/>
  <c r="CR523" i="15"/>
  <c r="CQ522" i="16"/>
  <c r="CR28" i="15"/>
  <c r="CQ27" i="16"/>
  <c r="CR300" i="15"/>
  <c r="CQ299" i="16"/>
  <c r="CR488" i="15"/>
  <c r="CQ487" i="16"/>
  <c r="CR591" i="15"/>
  <c r="CQ590" i="16"/>
  <c r="CR175" i="15"/>
  <c r="CQ174" i="16"/>
  <c r="CR320" i="15"/>
  <c r="CQ319" i="16"/>
  <c r="CR438" i="15"/>
  <c r="CQ437" i="16"/>
  <c r="CR149" i="15"/>
  <c r="CQ148" i="16"/>
  <c r="CR15" i="15"/>
  <c r="CQ14" i="16"/>
  <c r="CR622" i="15"/>
  <c r="CQ621" i="16"/>
  <c r="CR302" i="15"/>
  <c r="CQ301" i="16"/>
  <c r="CR241" i="15"/>
  <c r="CQ240" i="16"/>
  <c r="CR264" i="15"/>
  <c r="CQ263" i="16"/>
  <c r="CR385" i="15"/>
  <c r="CQ384" i="16"/>
  <c r="CQ363" i="16"/>
  <c r="CR364" i="15"/>
  <c r="CQ290" i="16"/>
  <c r="CR291" i="15"/>
  <c r="CR349" i="15"/>
  <c r="CQ348" i="16"/>
  <c r="CR733" i="15"/>
  <c r="CQ732" i="16"/>
  <c r="CQ467" i="16"/>
  <c r="CR468" i="15"/>
  <c r="CR728" i="15"/>
  <c r="CQ727" i="16"/>
  <c r="CR400" i="15"/>
  <c r="CQ399" i="16"/>
  <c r="CR111" i="15"/>
  <c r="CQ110" i="16"/>
  <c r="CR245" i="15"/>
  <c r="CQ244" i="16"/>
  <c r="CR679" i="15"/>
  <c r="CQ678" i="16"/>
  <c r="CR511" i="15"/>
  <c r="CQ510" i="16"/>
  <c r="CR383" i="15"/>
  <c r="CQ382" i="16"/>
  <c r="CR191" i="15"/>
  <c r="CQ190" i="16"/>
  <c r="CR11" i="15"/>
  <c r="CQ10" i="16"/>
  <c r="CR389" i="15"/>
  <c r="CQ388" i="16"/>
  <c r="CR694" i="15"/>
  <c r="CQ693" i="16"/>
  <c r="CR534" i="15"/>
  <c r="CQ533" i="16"/>
  <c r="CR310" i="15"/>
  <c r="CQ309" i="16"/>
  <c r="CR745" i="15"/>
  <c r="CQ744" i="16"/>
  <c r="CR313" i="15"/>
  <c r="CQ312" i="16"/>
  <c r="CR216" i="15"/>
  <c r="CQ215" i="16"/>
  <c r="CR102" i="15"/>
  <c r="CQ101" i="16"/>
  <c r="CR93" i="15"/>
  <c r="CQ92" i="16"/>
  <c r="CR588" i="15"/>
  <c r="CQ587" i="16"/>
  <c r="CR180" i="15"/>
  <c r="CQ179" i="16"/>
  <c r="CR321" i="15"/>
  <c r="CQ320" i="16"/>
  <c r="CR715" i="15"/>
  <c r="CQ714" i="16"/>
  <c r="CR587" i="15"/>
  <c r="CQ586" i="16"/>
  <c r="CR395" i="15"/>
  <c r="CQ394" i="16"/>
  <c r="CR235" i="15"/>
  <c r="CQ234" i="16"/>
  <c r="CR35" i="15"/>
  <c r="CQ34" i="16"/>
  <c r="CR657" i="15"/>
  <c r="CQ656" i="16"/>
  <c r="CR173" i="15"/>
  <c r="CQ172" i="16"/>
  <c r="CR594" i="15"/>
  <c r="CQ593" i="16"/>
  <c r="CR402" i="15"/>
  <c r="CQ401" i="16"/>
  <c r="CR274" i="15"/>
  <c r="CQ273" i="16"/>
  <c r="CR709" i="15"/>
  <c r="CQ708" i="16"/>
  <c r="CR277" i="15"/>
  <c r="CQ276" i="16"/>
  <c r="CR101" i="15"/>
  <c r="CQ100" i="16"/>
  <c r="CR668" i="15"/>
  <c r="CQ667" i="16"/>
  <c r="CR428" i="15"/>
  <c r="CQ427" i="16"/>
  <c r="CR140" i="15"/>
  <c r="CQ139" i="16"/>
  <c r="CR94" i="15"/>
  <c r="CQ93" i="16"/>
  <c r="CR480" i="15"/>
  <c r="CQ479" i="16"/>
  <c r="CR653" i="15"/>
  <c r="CQ652" i="16"/>
  <c r="CR719" i="15"/>
  <c r="CQ718" i="16"/>
  <c r="CR583" i="15"/>
  <c r="CQ582" i="16"/>
  <c r="CR455" i="15"/>
  <c r="CQ454" i="16"/>
  <c r="CQ262" i="16"/>
  <c r="CR263" i="15"/>
  <c r="CR135" i="15"/>
  <c r="CQ134" i="16"/>
  <c r="CQ97" i="16"/>
  <c r="CR98" i="15"/>
  <c r="CR141" i="15"/>
  <c r="CQ140" i="16"/>
  <c r="CR590" i="15"/>
  <c r="CQ589" i="16"/>
  <c r="CR462" i="15"/>
  <c r="CQ461" i="16"/>
  <c r="CR609" i="15"/>
  <c r="CQ608" i="16"/>
  <c r="CR89" i="15"/>
  <c r="CQ88" i="16"/>
  <c r="CR200" i="15"/>
  <c r="CQ199" i="16"/>
  <c r="CR225" i="15"/>
  <c r="CQ224" i="16"/>
  <c r="CR508" i="15"/>
  <c r="CQ507" i="16"/>
  <c r="CR593" i="15"/>
  <c r="CQ592" i="16"/>
  <c r="CR209" i="15"/>
  <c r="CQ208" i="16"/>
  <c r="CQ674" i="16"/>
  <c r="CR675" i="15"/>
  <c r="CQ546" i="16"/>
  <c r="CR547" i="15"/>
  <c r="CR195" i="15"/>
  <c r="CQ194" i="16"/>
  <c r="CR19" i="15"/>
  <c r="CQ18" i="16"/>
  <c r="CQ636" i="16"/>
  <c r="CR637" i="15"/>
  <c r="CQ649" i="16"/>
  <c r="CR650" i="15"/>
  <c r="CQ329" i="16"/>
  <c r="CR330" i="15"/>
  <c r="CQ81" i="16"/>
  <c r="CR82" i="15"/>
  <c r="CQ216" i="16"/>
  <c r="CR217" i="15"/>
  <c r="CR752" i="15"/>
  <c r="CQ751" i="16"/>
  <c r="CR532" i="15"/>
  <c r="CQ531" i="16"/>
  <c r="CR172" i="15"/>
  <c r="CQ171" i="16"/>
  <c r="CR58" i="15"/>
  <c r="CQ57" i="16"/>
  <c r="CR509" i="15"/>
  <c r="CQ508" i="16"/>
  <c r="CR399" i="15"/>
  <c r="CQ398" i="16"/>
  <c r="CR207" i="15"/>
  <c r="CQ206" i="16"/>
  <c r="CQ229" i="16"/>
  <c r="CR230" i="15"/>
  <c r="CQ119" i="16"/>
  <c r="CR120" i="15"/>
  <c r="CR154" i="15"/>
  <c r="CQ153" i="16"/>
  <c r="CR507" i="15"/>
  <c r="CQ506" i="16"/>
  <c r="CR187" i="15"/>
  <c r="CQ186" i="16"/>
  <c r="CR45" i="15"/>
  <c r="CQ44" i="16"/>
  <c r="CR233" i="15"/>
  <c r="CQ232" i="16"/>
  <c r="CR396" i="15"/>
  <c r="CQ395" i="16"/>
  <c r="CR448" i="15"/>
  <c r="CQ447" i="16"/>
  <c r="CR553" i="15"/>
  <c r="CQ552" i="16"/>
  <c r="CQ700" i="16"/>
  <c r="CR701" i="15"/>
  <c r="CR382" i="15"/>
  <c r="CQ381" i="16"/>
  <c r="CR53" i="15"/>
  <c r="CQ52" i="16"/>
  <c r="CR740" i="15"/>
  <c r="CQ739" i="16"/>
  <c r="CR453" i="15"/>
  <c r="CQ452" i="16"/>
  <c r="CR371" i="15"/>
  <c r="CQ370" i="16"/>
  <c r="CR126" i="15"/>
  <c r="CQ125" i="16"/>
  <c r="CR353" i="15"/>
  <c r="CQ352" i="16"/>
  <c r="CR625" i="15"/>
  <c r="CQ624" i="16"/>
  <c r="CR77" i="15"/>
  <c r="CQ76" i="16"/>
  <c r="CR582" i="15"/>
  <c r="CQ581" i="16"/>
  <c r="CR454" i="15"/>
  <c r="CQ453" i="16"/>
  <c r="CR326" i="15"/>
  <c r="CQ325" i="16"/>
  <c r="CR729" i="15"/>
  <c r="CQ728" i="16"/>
  <c r="CR393" i="15"/>
  <c r="CQ392" i="16"/>
  <c r="CR65" i="15"/>
  <c r="CQ64" i="16"/>
  <c r="CQ439" i="16"/>
  <c r="CR440" i="15"/>
  <c r="CR95" i="15"/>
  <c r="CQ94" i="16"/>
  <c r="CR663" i="15"/>
  <c r="CQ662" i="16"/>
  <c r="CR628" i="15"/>
  <c r="CQ627" i="16"/>
  <c r="CR132" i="15"/>
  <c r="CQ131" i="16"/>
  <c r="CR565" i="15"/>
  <c r="CQ564" i="16"/>
  <c r="CR189" i="15"/>
  <c r="CQ188" i="16"/>
  <c r="CR635" i="15"/>
  <c r="CQ634" i="16"/>
  <c r="CR443" i="15"/>
  <c r="CQ442" i="16"/>
  <c r="CR219" i="15"/>
  <c r="CQ218" i="16"/>
  <c r="CR142" i="15"/>
  <c r="CQ141" i="16"/>
  <c r="CR429" i="15"/>
  <c r="CQ428" i="16"/>
  <c r="CR642" i="15"/>
  <c r="CQ641" i="16"/>
  <c r="CR514" i="15"/>
  <c r="CQ513" i="16"/>
  <c r="CR386" i="15"/>
  <c r="CQ385" i="16"/>
  <c r="CR218" i="15"/>
  <c r="CQ217" i="16"/>
  <c r="CR573" i="15"/>
  <c r="CQ572" i="16"/>
  <c r="CR576" i="15"/>
  <c r="CQ575" i="16"/>
  <c r="CR460" i="15"/>
  <c r="CQ459" i="16"/>
  <c r="CR71" i="15"/>
  <c r="CQ70" i="16"/>
  <c r="CR584" i="15"/>
  <c r="CQ583" i="16"/>
  <c r="CQ161" i="16"/>
  <c r="CR162" i="15"/>
  <c r="CR735" i="15"/>
  <c r="CQ734" i="16"/>
  <c r="CR599" i="15"/>
  <c r="CQ598" i="16"/>
  <c r="CQ438" i="16"/>
  <c r="CR439" i="15"/>
  <c r="CR279" i="15"/>
  <c r="CQ278" i="16"/>
  <c r="CR151" i="15"/>
  <c r="CQ150" i="16"/>
  <c r="CR134" i="15"/>
  <c r="CQ133" i="16"/>
  <c r="CQ252" i="16"/>
  <c r="CR253" i="15"/>
  <c r="CQ669" i="16"/>
  <c r="CR670" i="15"/>
  <c r="CQ477" i="16"/>
  <c r="CR478" i="15"/>
  <c r="CR254" i="15"/>
  <c r="CQ253" i="16"/>
  <c r="CQ560" i="16"/>
  <c r="CR561" i="15"/>
  <c r="CQ304" i="16"/>
  <c r="CR305" i="15"/>
  <c r="CR560" i="15"/>
  <c r="CQ559" i="16"/>
  <c r="CR296" i="15"/>
  <c r="CQ295" i="16"/>
  <c r="CR485" i="15"/>
  <c r="CQ484" i="16"/>
  <c r="CR676" i="15"/>
  <c r="CQ675" i="16"/>
  <c r="CQ259" i="16"/>
  <c r="CR260" i="15"/>
  <c r="CR55" i="15"/>
  <c r="CQ54" i="16"/>
  <c r="CR161" i="15"/>
  <c r="CQ160" i="16"/>
  <c r="CR659" i="15"/>
  <c r="CQ658" i="16"/>
  <c r="CR531" i="15"/>
  <c r="CQ530" i="16"/>
  <c r="CR339" i="15"/>
  <c r="CQ338" i="16"/>
  <c r="CR179" i="15"/>
  <c r="CQ178" i="16"/>
  <c r="CR681" i="15"/>
  <c r="CQ680" i="16"/>
  <c r="CR762" i="15"/>
  <c r="CQ761" i="16"/>
  <c r="CR634" i="15"/>
  <c r="CQ633" i="16"/>
  <c r="CR250" i="15"/>
  <c r="CQ249" i="16"/>
  <c r="CR649" i="15"/>
  <c r="CQ648" i="16"/>
  <c r="CR688" i="15"/>
  <c r="CQ687" i="16"/>
  <c r="CR564" i="15"/>
  <c r="CQ563" i="16"/>
  <c r="CR268" i="15"/>
  <c r="CQ267" i="16"/>
  <c r="CQ35" i="16"/>
  <c r="CR36" i="15"/>
  <c r="CR272" i="15"/>
  <c r="CQ271" i="16"/>
  <c r="CR287" i="15"/>
  <c r="CQ286" i="16"/>
  <c r="CR562" i="15"/>
  <c r="CQ561" i="16"/>
  <c r="CR426" i="15"/>
  <c r="CQ425" i="16"/>
  <c r="CR669" i="15"/>
  <c r="CQ668" i="16"/>
  <c r="CR344" i="15"/>
  <c r="CQ343" i="16"/>
  <c r="CR139" i="15"/>
  <c r="CQ138" i="16"/>
  <c r="CR391" i="15"/>
  <c r="CQ390" i="16"/>
  <c r="CR384" i="15"/>
  <c r="CQ383" i="16"/>
  <c r="CR213" i="15"/>
  <c r="CQ212" i="16"/>
  <c r="CR432" i="15"/>
  <c r="CQ431" i="16"/>
  <c r="CR112" i="15"/>
  <c r="CQ111" i="16"/>
  <c r="CR697" i="15"/>
  <c r="CQ696" i="16"/>
  <c r="CR623" i="15"/>
  <c r="CQ622" i="16"/>
  <c r="CR495" i="15"/>
  <c r="CQ494" i="16"/>
  <c r="CR303" i="15"/>
  <c r="CQ302" i="16"/>
  <c r="CR194" i="15"/>
  <c r="CQ193" i="16"/>
  <c r="CQ311" i="16"/>
  <c r="CR312" i="15"/>
  <c r="CR251" i="15"/>
  <c r="CQ250" i="16"/>
  <c r="CQ9" i="16"/>
  <c r="CR10" i="15"/>
  <c r="CR332" i="15"/>
  <c r="CQ331" i="16"/>
  <c r="CR730" i="15"/>
  <c r="CQ729" i="16"/>
  <c r="CR442" i="15"/>
  <c r="CQ441" i="16"/>
  <c r="CR314" i="15"/>
  <c r="CQ313" i="16"/>
  <c r="CR470" i="15"/>
  <c r="CQ469" i="16"/>
  <c r="CR201" i="15"/>
  <c r="CQ200" i="16"/>
  <c r="CR280" i="15"/>
  <c r="CQ279" i="16"/>
  <c r="CR74" i="15"/>
  <c r="CQ73" i="16"/>
  <c r="CR299" i="15"/>
  <c r="CQ298" i="16"/>
  <c r="CR96" i="15"/>
  <c r="CQ95" i="16"/>
  <c r="CR423" i="15"/>
  <c r="CQ422" i="16"/>
  <c r="CR654" i="15"/>
  <c r="CQ653" i="16"/>
  <c r="CR334" i="15"/>
  <c r="CQ333" i="16"/>
  <c r="CR705" i="15"/>
  <c r="CQ704" i="16"/>
  <c r="CR456" i="15"/>
  <c r="CQ455" i="16"/>
  <c r="CR222" i="15"/>
  <c r="CQ221" i="16"/>
  <c r="CR572" i="15"/>
  <c r="CQ571" i="16"/>
  <c r="CR38" i="15"/>
  <c r="CQ37" i="16"/>
  <c r="CR387" i="15"/>
  <c r="CQ386" i="16"/>
  <c r="CQ448" i="16"/>
  <c r="CR449" i="15"/>
  <c r="CR405" i="15"/>
  <c r="CQ404" i="16"/>
  <c r="CR292" i="15"/>
  <c r="CQ291" i="16"/>
  <c r="CR464" i="15"/>
  <c r="CQ463" i="16"/>
  <c r="CR80" i="15"/>
  <c r="CQ79" i="16"/>
  <c r="CR605" i="15"/>
  <c r="CQ604" i="16"/>
  <c r="CR711" i="15"/>
  <c r="CQ710" i="16"/>
  <c r="CR575" i="15"/>
  <c r="CQ574" i="16"/>
  <c r="CR415" i="15"/>
  <c r="CQ414" i="16"/>
  <c r="CR159" i="15"/>
  <c r="CQ158" i="16"/>
  <c r="CR408" i="15"/>
  <c r="CQ407" i="16"/>
  <c r="CR352" i="15"/>
  <c r="CQ351" i="16"/>
  <c r="CR554" i="15"/>
  <c r="CQ553" i="16"/>
  <c r="CR240" i="15"/>
  <c r="CQ239" i="16"/>
  <c r="CR329" i="15"/>
  <c r="CQ328" i="16"/>
  <c r="CR463" i="15"/>
  <c r="CQ462" i="16"/>
  <c r="CR118" i="15"/>
  <c r="CQ117" i="16"/>
  <c r="CR474" i="15"/>
  <c r="CQ473" i="16"/>
  <c r="CR346" i="15"/>
  <c r="CQ345" i="16"/>
  <c r="CR25" i="15"/>
  <c r="CQ24" i="16"/>
  <c r="CR88" i="15"/>
  <c r="CQ87" i="16"/>
  <c r="CR530" i="15"/>
  <c r="CQ529" i="16"/>
  <c r="CR327" i="15"/>
  <c r="CQ326" i="16"/>
  <c r="CQ120" i="16"/>
  <c r="CR121" i="15"/>
  <c r="CP819" i="16"/>
  <c r="CR481" i="15"/>
  <c r="CQ480" i="16"/>
  <c r="CR630" i="15"/>
  <c r="CQ629" i="16"/>
  <c r="CR406" i="15"/>
  <c r="CQ405" i="16"/>
  <c r="CR278" i="15"/>
  <c r="CQ277" i="16"/>
  <c r="CR713" i="15"/>
  <c r="CQ712" i="16"/>
  <c r="CR73" i="15"/>
  <c r="CQ72" i="16"/>
  <c r="CR152" i="15"/>
  <c r="CQ151" i="16"/>
  <c r="CR629" i="15"/>
  <c r="CQ628" i="16"/>
  <c r="CR616" i="15"/>
  <c r="CQ615" i="16"/>
  <c r="CR524" i="15"/>
  <c r="CQ523" i="16"/>
  <c r="CR100" i="15"/>
  <c r="CQ99" i="16"/>
  <c r="CR397" i="15"/>
  <c r="CQ396" i="16"/>
  <c r="CR747" i="15"/>
  <c r="CQ746" i="16"/>
  <c r="CR619" i="15"/>
  <c r="CQ618" i="16"/>
  <c r="CR427" i="15"/>
  <c r="CQ426" i="16"/>
  <c r="CR267" i="15"/>
  <c r="CQ266" i="16"/>
  <c r="CR182" i="15"/>
  <c r="CQ181" i="16"/>
  <c r="CR569" i="15"/>
  <c r="CQ568" i="16"/>
  <c r="CR754" i="15"/>
  <c r="CQ753" i="16"/>
  <c r="CR626" i="15"/>
  <c r="CQ625" i="16"/>
  <c r="CR434" i="15"/>
  <c r="CQ433" i="16"/>
  <c r="CR306" i="15"/>
  <c r="CQ305" i="16"/>
  <c r="CR741" i="15"/>
  <c r="CQ740" i="16"/>
  <c r="CR41" i="15"/>
  <c r="CQ40" i="16"/>
  <c r="CR17" i="15"/>
  <c r="CQ16" i="16"/>
  <c r="CR612" i="15"/>
  <c r="CQ611" i="16"/>
  <c r="CR372" i="15"/>
  <c r="CQ371" i="16"/>
  <c r="CR76" i="15"/>
  <c r="CQ75" i="16"/>
  <c r="CR641" i="15"/>
  <c r="CQ640" i="16"/>
  <c r="CR416" i="15"/>
  <c r="CQ415" i="16"/>
  <c r="CR32" i="15"/>
  <c r="CQ31" i="16"/>
  <c r="CR751" i="15"/>
  <c r="CQ750" i="16"/>
  <c r="CR615" i="15"/>
  <c r="CQ614" i="16"/>
  <c r="CR487" i="15"/>
  <c r="CQ486" i="16"/>
  <c r="CR231" i="15"/>
  <c r="CQ230" i="16"/>
  <c r="CR91" i="15"/>
  <c r="CQ90" i="16"/>
  <c r="CR645" i="15"/>
  <c r="CQ644" i="16"/>
  <c r="CR750" i="15"/>
  <c r="CQ749" i="16"/>
  <c r="CR558" i="15"/>
  <c r="CQ557" i="16"/>
  <c r="CR430" i="15"/>
  <c r="CQ429" i="16"/>
  <c r="CR513" i="15"/>
  <c r="CQ512" i="16"/>
  <c r="CR744" i="15"/>
  <c r="CQ743" i="16"/>
  <c r="CR328" i="15"/>
  <c r="CQ327" i="16"/>
  <c r="CR581" i="15"/>
  <c r="CQ580" i="16"/>
  <c r="CR644" i="15"/>
  <c r="CQ643" i="16"/>
  <c r="CR156" i="15"/>
  <c r="CQ155" i="16"/>
  <c r="CR497" i="15"/>
  <c r="CQ496" i="16"/>
  <c r="CR33" i="15"/>
  <c r="CQ32" i="16"/>
  <c r="CR643" i="15"/>
  <c r="CQ642" i="16"/>
  <c r="CQ482" i="16"/>
  <c r="CR483" i="15"/>
  <c r="CR259" i="15"/>
  <c r="CQ258" i="16"/>
  <c r="CQ82" i="16"/>
  <c r="CR83" i="15"/>
  <c r="CQ13" i="16"/>
  <c r="CR14" i="15"/>
  <c r="CR682" i="15"/>
  <c r="CQ681" i="16"/>
  <c r="CQ521" i="16"/>
  <c r="CR522" i="15"/>
  <c r="CR298" i="15"/>
  <c r="CQ297" i="16"/>
  <c r="CQ692" i="16"/>
  <c r="CR693" i="15"/>
  <c r="CR345" i="15"/>
  <c r="CQ344" i="16"/>
  <c r="CR624" i="15"/>
  <c r="CQ623" i="16"/>
  <c r="CR412" i="15"/>
  <c r="CQ411" i="16"/>
  <c r="CQ123" i="16"/>
  <c r="CR124" i="15"/>
  <c r="CR421" i="15"/>
  <c r="CQ420" i="16"/>
  <c r="CQ758" i="16"/>
  <c r="CR759" i="15"/>
  <c r="CR367" i="15"/>
  <c r="CQ366" i="16"/>
  <c r="CR107" i="15"/>
  <c r="CQ106" i="16"/>
  <c r="CR193" i="15"/>
  <c r="CQ192" i="16"/>
  <c r="CR30" i="15"/>
  <c r="CQ29" i="16"/>
  <c r="CR731" i="15"/>
  <c r="CQ730" i="16"/>
  <c r="CR411" i="15"/>
  <c r="CQ410" i="16"/>
  <c r="CR155" i="15"/>
  <c r="CQ154" i="16"/>
  <c r="CR290" i="15"/>
  <c r="CQ289" i="16"/>
  <c r="CR636" i="15"/>
  <c r="CQ635" i="16"/>
  <c r="CR52" i="15"/>
  <c r="CQ51" i="16"/>
  <c r="CR343" i="15"/>
  <c r="CQ342" i="16"/>
  <c r="CQ541" i="16"/>
  <c r="CR542" i="15"/>
  <c r="CQ205" i="16"/>
  <c r="CR206" i="15"/>
  <c r="CR133" i="15"/>
  <c r="CQ132" i="16"/>
  <c r="CQ113" i="16"/>
  <c r="CR114" i="15"/>
  <c r="CR435" i="15"/>
  <c r="CQ434" i="16"/>
  <c r="CR115" i="15"/>
  <c r="CQ114" i="16"/>
  <c r="CR282" i="15"/>
  <c r="CQ281" i="16"/>
  <c r="CR324" i="15"/>
  <c r="CQ323" i="16"/>
  <c r="CR529" i="15"/>
  <c r="CQ528" i="16"/>
  <c r="CR710" i="15"/>
  <c r="CQ709" i="16"/>
  <c r="CR550" i="15"/>
  <c r="CQ549" i="16"/>
  <c r="CR422" i="15"/>
  <c r="CQ421" i="16"/>
  <c r="CR294" i="15"/>
  <c r="CQ293" i="16"/>
  <c r="CR689" i="15"/>
  <c r="CQ688" i="16"/>
  <c r="CQ332" i="16"/>
  <c r="CR333" i="15"/>
  <c r="CR704" i="15"/>
  <c r="CQ703" i="16"/>
  <c r="CQ55" i="16"/>
  <c r="CR56" i="15"/>
  <c r="CQ180" i="16"/>
  <c r="CR181" i="15"/>
  <c r="CR692" i="15"/>
  <c r="CQ691" i="16"/>
  <c r="CR284" i="15"/>
  <c r="CQ283" i="16"/>
  <c r="CR761" i="15"/>
  <c r="CQ760" i="16"/>
  <c r="CR281" i="15"/>
  <c r="CQ280" i="16"/>
  <c r="CR667" i="15"/>
  <c r="CQ666" i="16"/>
  <c r="CR475" i="15"/>
  <c r="CQ474" i="16"/>
  <c r="CR123" i="15"/>
  <c r="CQ122" i="16"/>
  <c r="CR757" i="15"/>
  <c r="CQ756" i="16"/>
  <c r="CR738" i="15"/>
  <c r="CQ737" i="16"/>
  <c r="CR610" i="15"/>
  <c r="CQ609" i="16"/>
  <c r="CR482" i="15"/>
  <c r="CQ481" i="16"/>
  <c r="CR354" i="15"/>
  <c r="CQ353" i="16"/>
  <c r="CR26" i="15"/>
  <c r="CQ25" i="16"/>
  <c r="CR473" i="15"/>
  <c r="CQ472" i="16"/>
  <c r="CR700" i="15"/>
  <c r="CQ699" i="16"/>
  <c r="CQ275" i="16"/>
  <c r="CR276" i="15"/>
  <c r="CR174" i="15"/>
  <c r="CQ173" i="16"/>
  <c r="CQ503" i="16"/>
  <c r="CR504" i="15"/>
  <c r="CR29" i="15"/>
  <c r="CQ28" i="16"/>
  <c r="CQ630" i="16"/>
  <c r="CR631" i="15"/>
  <c r="CR407" i="15"/>
  <c r="CQ406" i="16"/>
  <c r="CQ246" i="16"/>
  <c r="CR247" i="15"/>
  <c r="CQ118" i="16"/>
  <c r="CR119" i="15"/>
  <c r="CQ61" i="16"/>
  <c r="CR62" i="15"/>
  <c r="CR13" i="15"/>
  <c r="CQ12" i="16"/>
  <c r="CQ605" i="16"/>
  <c r="CR606" i="15"/>
  <c r="CR446" i="15"/>
  <c r="CQ445" i="16"/>
  <c r="CR753" i="15"/>
  <c r="CQ752" i="16"/>
  <c r="CR461" i="15"/>
  <c r="CQ460" i="16"/>
  <c r="CR229" i="15"/>
  <c r="CQ228" i="16"/>
  <c r="CR496" i="15"/>
  <c r="CQ495" i="16"/>
  <c r="CR104" i="15"/>
  <c r="CQ103" i="16"/>
  <c r="CR673" i="15"/>
  <c r="CQ672" i="16"/>
  <c r="CR648" i="15"/>
  <c r="CQ647" i="16"/>
  <c r="CR196" i="15"/>
  <c r="CQ195" i="16"/>
  <c r="CQ660" i="16"/>
  <c r="CR661" i="15"/>
  <c r="CR755" i="15"/>
  <c r="CQ754" i="16"/>
  <c r="CR627" i="15"/>
  <c r="CQ626" i="16"/>
  <c r="CR499" i="15"/>
  <c r="CQ498" i="16"/>
  <c r="CR307" i="15"/>
  <c r="CQ306" i="16"/>
  <c r="CR51" i="15"/>
  <c r="CQ50" i="16"/>
  <c r="CR221" i="15"/>
  <c r="CQ220" i="16"/>
  <c r="CR570" i="15"/>
  <c r="CQ569" i="16"/>
  <c r="CR717" i="15"/>
  <c r="CQ716" i="16"/>
  <c r="CR37" i="15"/>
  <c r="CQ36" i="16"/>
  <c r="CQ619" i="16"/>
  <c r="CR620" i="15"/>
  <c r="CR388" i="15"/>
  <c r="CQ387" i="16"/>
  <c r="CR92" i="15"/>
  <c r="CQ91" i="16"/>
  <c r="CR685" i="15"/>
  <c r="CQ684" i="16"/>
  <c r="CR409" i="15"/>
  <c r="CQ408" i="16"/>
  <c r="CR150" i="15"/>
  <c r="CQ149" i="16"/>
  <c r="CQ457" i="16"/>
  <c r="CR458" i="15"/>
  <c r="CR316" i="15"/>
  <c r="CQ315" i="16"/>
  <c r="CR658" i="15"/>
  <c r="CQ657" i="16"/>
  <c r="CR392" i="15"/>
  <c r="CQ391" i="16"/>
  <c r="CR323" i="15"/>
  <c r="CQ322" i="16"/>
  <c r="CR602" i="15"/>
  <c r="CQ601" i="16"/>
  <c r="CR368" i="15"/>
  <c r="CQ367" i="16"/>
  <c r="CR48" i="15"/>
  <c r="CQ47" i="16"/>
  <c r="CR655" i="15"/>
  <c r="CQ654" i="16"/>
  <c r="CR527" i="15"/>
  <c r="CQ526" i="16"/>
  <c r="CR335" i="15"/>
  <c r="CQ334" i="16"/>
  <c r="CR43" i="15"/>
  <c r="CQ42" i="16"/>
  <c r="CR348" i="15"/>
  <c r="CQ347" i="16"/>
  <c r="CR40" i="15"/>
  <c r="CQ39" i="16"/>
  <c r="CR410" i="15"/>
  <c r="CQ409" i="16"/>
  <c r="CR502" i="15"/>
  <c r="CQ501" i="16"/>
  <c r="CR293" i="15"/>
  <c r="CQ292" i="16"/>
  <c r="CR472" i="15"/>
  <c r="CQ471" i="16"/>
  <c r="CR23" i="15"/>
  <c r="CQ22" i="16"/>
  <c r="CR99" i="15"/>
  <c r="CQ98" i="16"/>
  <c r="CR160" i="15"/>
  <c r="CQ159" i="16"/>
  <c r="CR465" i="15"/>
  <c r="CQ464" i="16"/>
  <c r="CR557" i="15"/>
  <c r="CQ556" i="16"/>
  <c r="CR366" i="15"/>
  <c r="CQ365" i="16"/>
  <c r="CR737" i="15"/>
  <c r="CQ736" i="16"/>
  <c r="CR177" i="15"/>
  <c r="CQ176" i="16"/>
  <c r="CR16" i="15"/>
  <c r="CQ15" i="16"/>
  <c r="CR712" i="15"/>
  <c r="CQ711" i="16"/>
  <c r="CR186" i="15"/>
  <c r="CQ185" i="16"/>
  <c r="CQ418" i="16"/>
  <c r="CR419" i="15"/>
  <c r="CR541" i="15"/>
  <c r="CQ540" i="16"/>
  <c r="CQ585" i="16"/>
  <c r="CR586" i="15"/>
  <c r="CQ256" i="16"/>
  <c r="CR257" i="15"/>
  <c r="CR210" i="15"/>
  <c r="CQ209" i="16"/>
  <c r="CR520" i="15"/>
  <c r="CQ519" i="16"/>
  <c r="CR144" i="15"/>
  <c r="CQ143" i="16"/>
  <c r="CQ45" i="16"/>
  <c r="CR46" i="15"/>
  <c r="CR743" i="15"/>
  <c r="CQ742" i="16"/>
  <c r="CR607" i="15"/>
  <c r="CQ606" i="16"/>
  <c r="CR447" i="15"/>
  <c r="CQ446" i="16"/>
  <c r="CR255" i="15"/>
  <c r="CQ254" i="16"/>
  <c r="CR127" i="15"/>
  <c r="CQ126" i="16"/>
  <c r="CQ6" i="16"/>
  <c r="CR7" i="15"/>
  <c r="BH820" i="15"/>
  <c r="K818" i="11" s="1"/>
  <c r="BH826" i="15"/>
  <c r="CR577" i="15"/>
  <c r="CQ576" i="16"/>
  <c r="CR758" i="15"/>
  <c r="CQ757" i="16"/>
  <c r="CR598" i="15"/>
  <c r="CQ597" i="16"/>
  <c r="CR374" i="15"/>
  <c r="CQ373" i="16"/>
  <c r="CR246" i="15"/>
  <c r="CQ245" i="16"/>
  <c r="CR633" i="15"/>
  <c r="CQ632" i="16"/>
  <c r="CR117" i="15"/>
  <c r="CQ116" i="16"/>
  <c r="CR24" i="15"/>
  <c r="CQ23" i="16"/>
  <c r="CR437" i="15"/>
  <c r="CQ436" i="16"/>
  <c r="CR724" i="15"/>
  <c r="CQ723" i="16"/>
  <c r="CR452" i="15"/>
  <c r="CQ451" i="16"/>
  <c r="CR521" i="15"/>
  <c r="CQ520" i="16"/>
  <c r="CR57" i="15"/>
  <c r="CQ56" i="16"/>
  <c r="CR651" i="15"/>
  <c r="CQ650" i="16"/>
  <c r="CR459" i="15"/>
  <c r="CQ458" i="16"/>
  <c r="CR331" i="15"/>
  <c r="CQ330" i="16"/>
  <c r="CR171" i="15"/>
  <c r="CQ170" i="16"/>
  <c r="CR106" i="15"/>
  <c r="CQ105" i="16"/>
  <c r="CR469" i="15"/>
  <c r="CQ468" i="16"/>
  <c r="CR722" i="15"/>
  <c r="CQ721" i="16"/>
  <c r="CR466" i="15"/>
  <c r="CQ465" i="16"/>
  <c r="CR338" i="15"/>
  <c r="CQ337" i="16"/>
  <c r="CR138" i="15"/>
  <c r="CQ137" i="16"/>
  <c r="CR525" i="15"/>
  <c r="CQ524" i="16"/>
  <c r="CR273" i="15"/>
  <c r="CQ272" i="16"/>
  <c r="CR656" i="15"/>
  <c r="CQ655" i="16"/>
  <c r="CR548" i="15"/>
  <c r="CQ547" i="16"/>
  <c r="CR308" i="15"/>
  <c r="CQ307" i="16"/>
  <c r="CR20" i="15"/>
  <c r="CQ19" i="16"/>
  <c r="CQ631" i="16"/>
  <c r="CR632" i="15"/>
  <c r="CR224" i="15"/>
  <c r="CQ223" i="16"/>
  <c r="CR113" i="15"/>
  <c r="CQ112" i="16"/>
  <c r="CR647" i="15"/>
  <c r="CQ646" i="16"/>
  <c r="CQ518" i="16"/>
  <c r="CR519" i="15"/>
  <c r="CR359" i="15"/>
  <c r="CQ358" i="16"/>
  <c r="CR199" i="15"/>
  <c r="CQ198" i="16"/>
  <c r="CR27" i="15"/>
  <c r="CQ26" i="16"/>
  <c r="CR457" i="15"/>
  <c r="CQ456" i="16"/>
  <c r="CR718" i="15"/>
  <c r="CQ717" i="16"/>
  <c r="CR526" i="15"/>
  <c r="CQ525" i="16"/>
  <c r="CR270" i="15"/>
  <c r="CQ269" i="16"/>
  <c r="CR417" i="15"/>
  <c r="CQ416" i="16"/>
  <c r="CR608" i="15"/>
  <c r="CQ607" i="16"/>
  <c r="CR66" i="15"/>
  <c r="CQ65" i="16"/>
  <c r="CR708" i="15"/>
  <c r="CQ707" i="16"/>
  <c r="CR84" i="15"/>
  <c r="CQ83" i="16"/>
  <c r="CR381" i="15"/>
  <c r="CQ380" i="16"/>
  <c r="CQ738" i="16"/>
  <c r="CR739" i="15"/>
  <c r="CQ610" i="16"/>
  <c r="CR611" i="15"/>
  <c r="CR451" i="15"/>
  <c r="CQ450" i="16"/>
  <c r="CR131" i="15"/>
  <c r="CQ130" i="16"/>
  <c r="CR90" i="15"/>
  <c r="CQ89" i="16"/>
  <c r="CR746" i="15"/>
  <c r="CQ745" i="16"/>
  <c r="CQ393" i="16"/>
  <c r="CR394" i="15"/>
  <c r="CQ265" i="16"/>
  <c r="CR266" i="15"/>
  <c r="CR597" i="15"/>
  <c r="CQ596" i="16"/>
  <c r="CR165" i="15"/>
  <c r="CQ164" i="16"/>
  <c r="CR652" i="15"/>
  <c r="CQ651" i="16"/>
  <c r="CR356" i="15"/>
  <c r="CQ355" i="16"/>
  <c r="CR68" i="15"/>
  <c r="CQ67" i="16"/>
  <c r="CR552" i="15"/>
  <c r="CQ551" i="16"/>
  <c r="CR727" i="15"/>
  <c r="CQ726" i="16"/>
  <c r="CR271" i="15"/>
  <c r="CQ270" i="16"/>
  <c r="CQ741" i="16"/>
  <c r="CR742" i="15"/>
  <c r="CQ375" i="16"/>
  <c r="CR376" i="15"/>
  <c r="CQ532" i="16"/>
  <c r="CR533" i="15"/>
  <c r="CR699" i="15"/>
  <c r="CQ698" i="16"/>
  <c r="CR379" i="15"/>
  <c r="CQ378" i="16"/>
  <c r="CR70" i="15"/>
  <c r="CQ69" i="16"/>
  <c r="CR169" i="15"/>
  <c r="CQ168" i="16"/>
  <c r="CR720" i="15"/>
  <c r="CQ719" i="16"/>
  <c r="CQ163" i="16"/>
  <c r="CR164" i="15"/>
  <c r="CR256" i="15"/>
  <c r="CQ255" i="16"/>
  <c r="CR535" i="15"/>
  <c r="CQ534" i="16"/>
  <c r="CR638" i="15"/>
  <c r="CQ637" i="16"/>
  <c r="CR318" i="15"/>
  <c r="CQ317" i="16"/>
  <c r="CR168" i="15"/>
  <c r="CQ167" i="16"/>
  <c r="CR404" i="15"/>
  <c r="CQ403" i="16"/>
  <c r="CR85" i="15"/>
  <c r="CQ84" i="16"/>
  <c r="CR147" i="15"/>
  <c r="CQ146" i="16"/>
  <c r="CR549" i="15"/>
  <c r="CQ548" i="16"/>
  <c r="CR125" i="15"/>
  <c r="CQ124" i="16"/>
  <c r="CR441" i="15"/>
  <c r="CQ440" i="16"/>
  <c r="CR646" i="15"/>
  <c r="CQ645" i="16"/>
  <c r="CR518" i="15"/>
  <c r="CQ517" i="16"/>
  <c r="CR390" i="15"/>
  <c r="CQ389" i="16"/>
  <c r="CR262" i="15"/>
  <c r="CQ261" i="16"/>
  <c r="CR585" i="15"/>
  <c r="CQ584" i="16"/>
  <c r="CR249" i="15"/>
  <c r="CQ248" i="16"/>
  <c r="CR592" i="15"/>
  <c r="CQ591" i="16"/>
  <c r="CQ183" i="16"/>
  <c r="CR184" i="15"/>
  <c r="CQ340" i="16"/>
  <c r="CR341" i="15"/>
  <c r="CR756" i="15"/>
  <c r="CQ755" i="16"/>
  <c r="CR492" i="15"/>
  <c r="CQ491" i="16"/>
  <c r="CR87" i="15"/>
  <c r="CQ86" i="16"/>
  <c r="CR357" i="15"/>
  <c r="CQ356" i="16"/>
  <c r="CR21" i="15"/>
  <c r="CQ20" i="16"/>
  <c r="CR571" i="15"/>
  <c r="CQ570" i="16"/>
  <c r="CR283" i="15"/>
  <c r="CQ282" i="16"/>
  <c r="CR67" i="15"/>
  <c r="CQ66" i="16"/>
  <c r="CR613" i="15"/>
  <c r="CQ612" i="16"/>
  <c r="CR706" i="15"/>
  <c r="CQ705" i="16"/>
  <c r="CR578" i="15"/>
  <c r="CQ577" i="16"/>
  <c r="CR450" i="15"/>
  <c r="CQ449" i="16"/>
  <c r="CR322" i="15"/>
  <c r="CQ321" i="16"/>
  <c r="CR725" i="15"/>
  <c r="CQ724" i="16"/>
  <c r="CR377" i="15"/>
  <c r="CQ376" i="16"/>
  <c r="CR580" i="15"/>
  <c r="CQ579" i="16"/>
  <c r="CR220" i="15"/>
  <c r="CQ219" i="16"/>
  <c r="CR18" i="15"/>
  <c r="CQ17" i="16"/>
  <c r="CR64" i="15"/>
  <c r="CQ63" i="16"/>
  <c r="CR369" i="15"/>
  <c r="CQ368" i="16"/>
  <c r="CR671" i="15"/>
  <c r="CQ670" i="16"/>
  <c r="CQ502" i="16"/>
  <c r="CR503" i="15"/>
  <c r="CQ374" i="16"/>
  <c r="CR375" i="15"/>
  <c r="CR215" i="15"/>
  <c r="CQ214" i="16"/>
  <c r="CR59" i="15"/>
  <c r="CQ58" i="16"/>
  <c r="CR601" i="15"/>
  <c r="CQ600" i="16"/>
  <c r="CQ733" i="16"/>
  <c r="CR734" i="15"/>
  <c r="CR574" i="15"/>
  <c r="CQ573" i="16"/>
  <c r="CQ413" i="16"/>
  <c r="CR414" i="15"/>
  <c r="CQ720" i="16"/>
  <c r="CR721" i="15"/>
  <c r="CQ364" i="16"/>
  <c r="CR365" i="15"/>
  <c r="CQ128" i="16"/>
  <c r="CR129" i="15"/>
  <c r="CR424" i="15"/>
  <c r="CQ423" i="16"/>
  <c r="CR146" i="15"/>
  <c r="CQ145" i="16"/>
  <c r="CQ759" i="16"/>
  <c r="CR760" i="15"/>
  <c r="CR476" i="15"/>
  <c r="CQ475" i="16"/>
  <c r="CQ115" i="16"/>
  <c r="CR116" i="15"/>
  <c r="CR545" i="15"/>
  <c r="CQ544" i="16"/>
  <c r="CR723" i="15"/>
  <c r="CQ722" i="16"/>
  <c r="CR595" i="15"/>
  <c r="CQ594" i="16"/>
  <c r="CR467" i="15"/>
  <c r="CQ466" i="16"/>
  <c r="CR275" i="15"/>
  <c r="CQ274" i="16"/>
  <c r="CR198" i="15"/>
  <c r="CQ197" i="16"/>
  <c r="CR401" i="15"/>
  <c r="CQ400" i="16"/>
  <c r="CR698" i="15"/>
  <c r="CQ697" i="16"/>
  <c r="CR538" i="15"/>
  <c r="CQ537" i="16"/>
  <c r="CR749" i="15"/>
  <c r="CQ748" i="16"/>
  <c r="CR301" i="15"/>
  <c r="CQ300" i="16"/>
  <c r="CQ683" i="16"/>
  <c r="CR684" i="15"/>
  <c r="CR444" i="15"/>
  <c r="CQ443" i="16"/>
  <c r="CR148" i="15"/>
  <c r="CQ147" i="16"/>
  <c r="CR130" i="15"/>
  <c r="CQ129" i="16"/>
  <c r="CR543" i="15"/>
  <c r="CQ542" i="16"/>
  <c r="CR78" i="15"/>
  <c r="CQ77" i="16"/>
  <c r="CR490" i="15"/>
  <c r="CQ489" i="16"/>
  <c r="CR223" i="15"/>
  <c r="CQ222" i="16"/>
  <c r="CR726" i="15"/>
  <c r="CQ725" i="16"/>
  <c r="CR380" i="15"/>
  <c r="CQ379" i="16"/>
  <c r="CR621" i="15"/>
  <c r="CQ620" i="16"/>
  <c r="CR61" i="15"/>
  <c r="CQ60" i="16"/>
  <c r="CR205" i="15"/>
  <c r="CQ204" i="16"/>
  <c r="CR664" i="15"/>
  <c r="CQ663" i="16"/>
  <c r="CR304" i="15"/>
  <c r="CQ303" i="16"/>
  <c r="CR47" i="15"/>
  <c r="CQ46" i="16"/>
  <c r="CR157" i="15"/>
  <c r="CQ156" i="16"/>
  <c r="CR559" i="15"/>
  <c r="CQ558" i="16"/>
  <c r="CR431" i="15"/>
  <c r="CQ430" i="16"/>
  <c r="CR143" i="15"/>
  <c r="CQ142" i="16"/>
  <c r="CR42" i="15"/>
  <c r="CQ41" i="16"/>
  <c r="CR556" i="15"/>
  <c r="CQ555" i="16"/>
  <c r="CQ78" i="16"/>
  <c r="CR79" i="15"/>
  <c r="CR471" i="15"/>
  <c r="CQ470" i="16"/>
  <c r="CR589" i="15"/>
  <c r="CQ588" i="16"/>
  <c r="CR506" i="15"/>
  <c r="CQ505" i="16"/>
  <c r="CR378" i="15"/>
  <c r="CQ377" i="16"/>
  <c r="CR662" i="15"/>
  <c r="CQ661" i="16"/>
  <c r="CR433" i="15"/>
  <c r="CQ432" i="16"/>
  <c r="CR640" i="15"/>
  <c r="CQ639" i="16"/>
  <c r="CR736" i="15"/>
  <c r="CQ735" i="16"/>
  <c r="CR555" i="15"/>
  <c r="CQ554" i="16"/>
  <c r="CR188" i="15"/>
  <c r="CQ187" i="16"/>
  <c r="CR86" i="15"/>
  <c r="CQ85" i="16"/>
  <c r="CR22" i="15"/>
  <c r="CQ21" i="16"/>
  <c r="CR398" i="15"/>
  <c r="CQ397" i="16"/>
  <c r="CR110" i="15"/>
  <c r="CQ109" i="16"/>
  <c r="CR9" i="15"/>
  <c r="CQ8" i="16"/>
  <c r="CR72" i="15"/>
  <c r="CQ71" i="16"/>
  <c r="CQ48" i="16"/>
  <c r="CR49" i="15"/>
  <c r="CR228" i="15"/>
  <c r="CQ227" i="16"/>
  <c r="CR515" i="15"/>
  <c r="CQ514" i="16"/>
  <c r="CQ226" i="16"/>
  <c r="CR227" i="15"/>
  <c r="CQ713" i="16"/>
  <c r="CR714" i="15"/>
  <c r="CR716" i="15"/>
  <c r="CQ715" i="16"/>
  <c r="CR600" i="15"/>
  <c r="CQ599" i="16"/>
  <c r="CR208" i="15"/>
  <c r="CQ207" i="16"/>
  <c r="CR202" i="15"/>
  <c r="CQ201" i="16"/>
  <c r="CR69" i="15"/>
  <c r="CQ68" i="16"/>
  <c r="CR639" i="15"/>
  <c r="CQ638" i="16"/>
  <c r="CR479" i="15"/>
  <c r="CQ478" i="16"/>
  <c r="CR319" i="15"/>
  <c r="CQ318" i="16"/>
  <c r="CR75" i="15"/>
  <c r="CQ74" i="16"/>
  <c r="L14" i="17"/>
  <c r="K9" i="17"/>
  <c r="J10" i="17"/>
  <c r="DI6" i="16"/>
  <c r="DI819" i="16" s="1"/>
  <c r="DG819" i="16"/>
  <c r="BU819" i="16"/>
  <c r="DE824" i="16" s="1"/>
  <c r="DE825" i="16" s="1"/>
  <c r="BV819" i="16"/>
  <c r="DF824" i="16" s="1"/>
  <c r="DF825" i="16" s="1"/>
  <c r="BV824" i="16"/>
  <c r="CX824" i="16"/>
  <c r="CX825" i="16" s="1"/>
  <c r="BQ819" i="16"/>
  <c r="DA824" i="16" s="1"/>
  <c r="DA825" i="16" s="1"/>
  <c r="BQ824" i="16"/>
  <c r="AX828" i="16"/>
  <c r="CH824" i="16"/>
  <c r="CH825" i="16" s="1"/>
  <c r="BN825" i="16"/>
  <c r="AX825" i="16"/>
  <c r="BF819" i="16"/>
  <c r="BG6" i="16"/>
  <c r="BG824" i="16" s="1"/>
  <c r="B32" i="15"/>
  <c r="B30" i="11" s="1"/>
  <c r="B30" i="16"/>
  <c r="BS6" i="16"/>
  <c r="BS819" i="16" s="1"/>
  <c r="G10" i="17"/>
  <c r="H14" i="17"/>
  <c r="F14" i="17" s="1"/>
  <c r="F16" i="17" s="1"/>
  <c r="H17" i="17"/>
  <c r="F17" i="17" s="1"/>
  <c r="F19" i="17" s="1"/>
  <c r="L23" i="11" l="1"/>
  <c r="L344" i="11"/>
  <c r="L521" i="11"/>
  <c r="L334" i="11"/>
  <c r="L202" i="11"/>
  <c r="L746" i="11"/>
  <c r="L188" i="11"/>
  <c r="L48" i="11"/>
  <c r="L401" i="11"/>
  <c r="L689" i="11"/>
  <c r="L42" i="11"/>
  <c r="L307" i="11"/>
  <c r="L358" i="11"/>
  <c r="L135" i="11"/>
  <c r="L284" i="11"/>
  <c r="L700" i="11"/>
  <c r="L212" i="11"/>
  <c r="L309" i="11"/>
  <c r="L701" i="11"/>
  <c r="L694" i="11"/>
  <c r="L514" i="11"/>
  <c r="L675" i="11"/>
  <c r="L416" i="11"/>
  <c r="L672" i="11"/>
  <c r="L224" i="11"/>
  <c r="L601" i="11"/>
  <c r="L475" i="11"/>
  <c r="L418" i="11"/>
  <c r="L176" i="11"/>
  <c r="L151" i="11"/>
  <c r="L52" i="11"/>
  <c r="L484" i="11"/>
  <c r="L315" i="11"/>
  <c r="L443" i="11"/>
  <c r="L209" i="11"/>
  <c r="L538" i="11"/>
  <c r="L348" i="11"/>
  <c r="L190" i="11"/>
  <c r="L323" i="11"/>
  <c r="L313" i="11"/>
  <c r="L210" i="11"/>
  <c r="L676" i="11"/>
  <c r="L693" i="11"/>
  <c r="L101" i="11"/>
  <c r="L594" i="11"/>
  <c r="L499" i="11"/>
  <c r="L360" i="11"/>
  <c r="L107" i="11"/>
  <c r="L161" i="11"/>
  <c r="L577" i="11"/>
  <c r="L295" i="11"/>
  <c r="L434" i="11"/>
  <c r="L134" i="11"/>
  <c r="L263" i="11"/>
  <c r="L492" i="11"/>
  <c r="L359" i="11"/>
  <c r="L165" i="11"/>
  <c r="L549" i="11"/>
  <c r="L287" i="11"/>
  <c r="L534" i="11"/>
  <c r="L250" i="11"/>
  <c r="L730" i="11"/>
  <c r="L423" i="11"/>
  <c r="L368" i="11"/>
  <c r="L688" i="11"/>
  <c r="L32" i="11"/>
  <c r="L361" i="11"/>
  <c r="L681" i="11"/>
  <c r="L615" i="11"/>
  <c r="L658" i="11"/>
  <c r="L29" i="11"/>
  <c r="L535" i="11"/>
  <c r="L340" i="11"/>
  <c r="L195" i="11"/>
  <c r="L317" i="11"/>
  <c r="L637" i="11"/>
  <c r="L200" i="11"/>
  <c r="L598" i="11"/>
  <c r="L712" i="11"/>
  <c r="L513" i="11"/>
  <c r="L47" i="11"/>
  <c r="L7" i="11"/>
  <c r="L396" i="11"/>
  <c r="L84" i="11"/>
  <c r="L553" i="11"/>
  <c r="L638" i="11"/>
  <c r="L660" i="11"/>
  <c r="L504" i="11"/>
  <c r="L469" i="11"/>
  <c r="L554" i="11"/>
  <c r="L141" i="11"/>
  <c r="L557" i="11"/>
  <c r="L45" i="11"/>
  <c r="L662" i="11"/>
  <c r="L59" i="11"/>
  <c r="L378" i="11"/>
  <c r="L221" i="11"/>
  <c r="L76" i="11"/>
  <c r="L128" i="11"/>
  <c r="L442" i="11"/>
  <c r="L299" i="11"/>
  <c r="L536" i="11"/>
  <c r="L399" i="11"/>
  <c r="L273" i="11"/>
  <c r="L593" i="11"/>
  <c r="L543" i="11"/>
  <c r="L474" i="11"/>
  <c r="L144" i="11"/>
  <c r="L127" i="11"/>
  <c r="L719" i="11"/>
  <c r="L572" i="11"/>
  <c r="L599" i="11"/>
  <c r="L213" i="11"/>
  <c r="L501" i="11"/>
  <c r="L367" i="11"/>
  <c r="L16" i="11"/>
  <c r="L578" i="11"/>
  <c r="L723" i="11"/>
  <c r="L448" i="11"/>
  <c r="L704" i="11"/>
  <c r="L65" i="11"/>
  <c r="L569" i="11"/>
  <c r="L355" i="11"/>
  <c r="L490" i="11"/>
  <c r="L339" i="11"/>
  <c r="L590" i="11"/>
  <c r="L583" i="11"/>
  <c r="L388" i="11"/>
  <c r="L644" i="11"/>
  <c r="L123" i="11"/>
  <c r="L145" i="11"/>
  <c r="L402" i="11"/>
  <c r="L316" i="11"/>
  <c r="L533" i="11"/>
  <c r="L162" i="11"/>
  <c r="L167" i="11"/>
  <c r="L377" i="11"/>
  <c r="L531" i="11"/>
  <c r="L740" i="11"/>
  <c r="L725" i="11"/>
  <c r="L66" i="11"/>
  <c r="L650" i="11"/>
  <c r="L595" i="11"/>
  <c r="L392" i="11"/>
  <c r="L88" i="11"/>
  <c r="L449" i="11"/>
  <c r="L737" i="11"/>
  <c r="L82" i="11"/>
  <c r="L64" i="11"/>
  <c r="L415" i="11"/>
  <c r="L524" i="11"/>
  <c r="L455" i="11"/>
  <c r="L197" i="11"/>
  <c r="L517" i="11"/>
  <c r="L111" i="11"/>
  <c r="L630" i="11"/>
  <c r="L306" i="11"/>
  <c r="L654" i="11"/>
  <c r="L523" i="11"/>
  <c r="L336" i="11"/>
  <c r="L720" i="11"/>
  <c r="L104" i="11"/>
  <c r="L329" i="11"/>
  <c r="L649" i="11"/>
  <c r="L519" i="11"/>
  <c r="L722" i="11"/>
  <c r="L22" i="11"/>
  <c r="L631" i="11"/>
  <c r="L372" i="11"/>
  <c r="L756" i="11"/>
  <c r="L5" i="11"/>
  <c r="L253" i="11"/>
  <c r="L605" i="11"/>
  <c r="L44" i="11"/>
  <c r="L518" i="11"/>
  <c r="L255" i="11"/>
  <c r="L539" i="11"/>
  <c r="L184" i="11"/>
  <c r="L14" i="11"/>
  <c r="L735" i="11"/>
  <c r="L555" i="11"/>
  <c r="L158" i="11"/>
  <c r="L21" i="11"/>
  <c r="L291" i="11"/>
  <c r="L408" i="11"/>
  <c r="L346" i="11"/>
  <c r="L333" i="11"/>
  <c r="L653" i="11"/>
  <c r="L366" i="11"/>
  <c r="L321" i="11"/>
  <c r="L656" i="11"/>
  <c r="L528" i="11"/>
  <c r="L173" i="11"/>
  <c r="L552" i="11"/>
  <c r="L456" i="11"/>
  <c r="L407" i="11"/>
  <c r="L90" i="11"/>
  <c r="L618" i="11"/>
  <c r="L715" i="11"/>
  <c r="L219" i="11"/>
  <c r="L305" i="11"/>
  <c r="L625" i="11"/>
  <c r="L659" i="11"/>
  <c r="L646" i="11"/>
  <c r="L102" i="11"/>
  <c r="L227" i="11"/>
  <c r="L751" i="11"/>
  <c r="L604" i="11"/>
  <c r="L60" i="11"/>
  <c r="L245" i="11"/>
  <c r="L629" i="11"/>
  <c r="L502" i="11"/>
  <c r="L274" i="11"/>
  <c r="L471" i="11"/>
  <c r="L352" i="11"/>
  <c r="L608" i="11"/>
  <c r="L755" i="11"/>
  <c r="L473" i="11"/>
  <c r="L279" i="11"/>
  <c r="L282" i="11"/>
  <c r="L179" i="11"/>
  <c r="L702" i="11"/>
  <c r="L687" i="11"/>
  <c r="L420" i="11"/>
  <c r="L708" i="11"/>
  <c r="L322" i="11"/>
  <c r="L113" i="11"/>
  <c r="L112" i="11"/>
  <c r="L204" i="11"/>
  <c r="L341" i="11"/>
  <c r="L634" i="11"/>
  <c r="L153" i="11"/>
  <c r="L729" i="11"/>
  <c r="L191" i="11"/>
  <c r="L365" i="11"/>
  <c r="L419" i="11"/>
  <c r="L410" i="11"/>
  <c r="L343" i="11"/>
  <c r="L296" i="11"/>
  <c r="L680" i="11"/>
  <c r="L81" i="11"/>
  <c r="L481" i="11"/>
  <c r="L31" i="11"/>
  <c r="L154" i="11"/>
  <c r="L579" i="11"/>
  <c r="L742" i="11"/>
  <c r="L428" i="11"/>
  <c r="L748" i="11"/>
  <c r="L89" i="11"/>
  <c r="L485" i="11"/>
  <c r="L749" i="11"/>
  <c r="L414" i="11"/>
  <c r="L74" i="11"/>
  <c r="L610" i="11"/>
  <c r="L39" i="11"/>
  <c r="L304" i="11"/>
  <c r="L624" i="11"/>
  <c r="L567" i="11"/>
  <c r="L265" i="11"/>
  <c r="L617" i="11"/>
  <c r="L395" i="11"/>
  <c r="L522" i="11"/>
  <c r="L627" i="11"/>
  <c r="L71" i="11"/>
  <c r="L276" i="11"/>
  <c r="L628" i="11"/>
  <c r="L86" i="11"/>
  <c r="L461" i="11"/>
  <c r="L298" i="11"/>
  <c r="L157" i="11"/>
  <c r="L573" i="11"/>
  <c r="L603" i="11"/>
  <c r="L462" i="11"/>
  <c r="L403" i="11"/>
  <c r="L385" i="11"/>
  <c r="L570" i="11"/>
  <c r="L454" i="11"/>
  <c r="L332" i="11"/>
  <c r="L421" i="11"/>
  <c r="L297" i="11"/>
  <c r="L278" i="11"/>
  <c r="L468" i="11"/>
  <c r="L440" i="11"/>
  <c r="L330" i="11"/>
  <c r="L249" i="11"/>
  <c r="L192" i="11"/>
  <c r="L493" i="11"/>
  <c r="L695" i="11"/>
  <c r="L430" i="11"/>
  <c r="L382" i="11"/>
  <c r="L137" i="11"/>
  <c r="L667" i="11"/>
  <c r="L560" i="11"/>
  <c r="L270" i="11"/>
  <c r="L266" i="11"/>
  <c r="L196" i="11"/>
  <c r="L516" i="11"/>
  <c r="L55" i="11"/>
  <c r="L318" i="11"/>
  <c r="L238" i="11"/>
  <c r="L406" i="11"/>
  <c r="L413" i="11"/>
  <c r="L709" i="11"/>
  <c r="L78" i="11"/>
  <c r="L290" i="11"/>
  <c r="L447" i="11"/>
  <c r="L36" i="11"/>
  <c r="L220" i="11"/>
  <c r="L703" i="11"/>
  <c r="L652" i="11"/>
  <c r="L94" i="11"/>
  <c r="L72" i="11"/>
  <c r="L199" i="11"/>
  <c r="L312" i="11"/>
  <c r="L728" i="11"/>
  <c r="L8" i="11"/>
  <c r="L310" i="11"/>
  <c r="L301" i="11"/>
  <c r="L621" i="11"/>
  <c r="L110" i="11"/>
  <c r="L211" i="11"/>
  <c r="L389" i="11"/>
  <c r="L342" i="11"/>
  <c r="L424" i="11"/>
  <c r="L285" i="11"/>
  <c r="L34" i="11"/>
  <c r="L686" i="11"/>
  <c r="L248" i="11"/>
  <c r="L760" i="11"/>
  <c r="L177" i="11"/>
  <c r="L529" i="11"/>
  <c r="L159" i="11"/>
  <c r="L258" i="11"/>
  <c r="L483" i="11"/>
  <c r="L558" i="11"/>
  <c r="L559" i="11"/>
  <c r="L476" i="11"/>
  <c r="L251" i="11"/>
  <c r="L149" i="11"/>
  <c r="L437" i="11"/>
  <c r="L733" i="11"/>
  <c r="L582" i="11"/>
  <c r="L458" i="11"/>
  <c r="L571" i="11"/>
  <c r="L384" i="11"/>
  <c r="L640" i="11"/>
  <c r="L140" i="11"/>
  <c r="L441" i="11"/>
  <c r="L187" i="11"/>
  <c r="L130" i="11"/>
  <c r="L661" i="11"/>
  <c r="L438" i="11"/>
  <c r="L391" i="11"/>
  <c r="L324" i="11"/>
  <c r="L580" i="11"/>
  <c r="L623" i="11"/>
  <c r="L124" i="11"/>
  <c r="L451" i="11"/>
  <c r="L51" i="11"/>
  <c r="L699" i="11"/>
  <c r="L446" i="11"/>
  <c r="L231" i="11"/>
  <c r="L185" i="11"/>
  <c r="L152" i="11"/>
  <c r="L228" i="11"/>
  <c r="L397" i="11"/>
  <c r="L56" i="11"/>
  <c r="L530" i="11"/>
  <c r="L215" i="11"/>
  <c r="L328" i="11"/>
  <c r="L635" i="11"/>
  <c r="L193" i="11"/>
  <c r="L673" i="11"/>
  <c r="L591" i="11"/>
  <c r="L223" i="11"/>
  <c r="L87" i="11"/>
  <c r="L460" i="11"/>
  <c r="L139" i="11"/>
  <c r="L133" i="11"/>
  <c r="L453" i="11"/>
  <c r="L717" i="11"/>
  <c r="L478" i="11"/>
  <c r="L138" i="11"/>
  <c r="L666" i="11"/>
  <c r="L275" i="11"/>
  <c r="L272" i="11"/>
  <c r="L592" i="11"/>
  <c r="L655" i="11"/>
  <c r="L233" i="11"/>
  <c r="L585" i="11"/>
  <c r="L319" i="11"/>
  <c r="L586" i="11"/>
  <c r="L100" i="11"/>
  <c r="L311" i="11"/>
  <c r="L308" i="11"/>
  <c r="L692" i="11"/>
  <c r="L9" i="11"/>
  <c r="L381" i="11"/>
  <c r="L677" i="11"/>
  <c r="L109" i="11"/>
  <c r="L726" i="11"/>
  <c r="L731" i="11"/>
  <c r="L289" i="11"/>
  <c r="L362" i="11"/>
  <c r="L262" i="11"/>
  <c r="L300" i="11"/>
  <c r="L325" i="11"/>
  <c r="L147" i="11"/>
  <c r="L436" i="11"/>
  <c r="L116" i="11"/>
  <c r="L486" i="11"/>
  <c r="L562" i="11"/>
  <c r="L647" i="11"/>
  <c r="L632" i="11"/>
  <c r="L679" i="11"/>
  <c r="L337" i="11"/>
  <c r="L657" i="11"/>
  <c r="L53" i="11"/>
  <c r="L674" i="11"/>
  <c r="L294" i="11"/>
  <c r="L303" i="11"/>
  <c r="L252" i="11"/>
  <c r="L668" i="11"/>
  <c r="L132" i="11"/>
  <c r="L277" i="11"/>
  <c r="L597" i="11"/>
  <c r="L160" i="11"/>
  <c r="L69" i="11"/>
  <c r="L574" i="11"/>
  <c r="L216" i="11"/>
  <c r="L512" i="11"/>
  <c r="L427" i="11"/>
  <c r="L217" i="11"/>
  <c r="L633" i="11"/>
  <c r="L563" i="11"/>
  <c r="L626" i="11"/>
  <c r="L93" i="11"/>
  <c r="L63" i="11"/>
  <c r="L727" i="11"/>
  <c r="L452" i="11"/>
  <c r="L75" i="11"/>
  <c r="L351" i="11"/>
  <c r="L369" i="11"/>
  <c r="L738" i="11"/>
  <c r="L380" i="11"/>
  <c r="L551" i="11"/>
  <c r="L394" i="11"/>
  <c r="L43" i="11"/>
  <c r="L505" i="11"/>
  <c r="L118" i="11"/>
  <c r="L205" i="11"/>
  <c r="L507" i="11"/>
  <c r="L170" i="11"/>
  <c r="L750" i="11"/>
  <c r="L80" i="11"/>
  <c r="L648" i="11"/>
  <c r="L17" i="11"/>
  <c r="L545" i="11"/>
  <c r="L207" i="11"/>
  <c r="L506" i="11"/>
  <c r="L198" i="11"/>
  <c r="L607" i="11"/>
  <c r="L588" i="11"/>
  <c r="L96" i="11"/>
  <c r="L261" i="11"/>
  <c r="L581" i="11"/>
  <c r="L651" i="11"/>
  <c r="L92" i="11"/>
  <c r="L426" i="11"/>
  <c r="L99" i="11"/>
  <c r="L707" i="11"/>
  <c r="L589" i="11"/>
  <c r="L350" i="11"/>
  <c r="I818" i="11"/>
  <c r="L818" i="11" s="1"/>
  <c r="BU825" i="16"/>
  <c r="CQ819" i="16"/>
  <c r="I822" i="11"/>
  <c r="BG830" i="16"/>
  <c r="CQ826" i="15"/>
  <c r="CQ827" i="15" s="1"/>
  <c r="BG827" i="16"/>
  <c r="BH827" i="15"/>
  <c r="CR820" i="15"/>
  <c r="F20" i="17"/>
  <c r="K10" i="17"/>
  <c r="J13" i="17"/>
  <c r="M14" i="17"/>
  <c r="L16" i="17"/>
  <c r="L17" i="17"/>
  <c r="BQ825" i="16"/>
  <c r="BV825" i="16"/>
  <c r="BS824" i="16"/>
  <c r="BF828" i="16"/>
  <c r="CP824" i="16"/>
  <c r="CP825" i="16" s="1"/>
  <c r="BF825" i="16"/>
  <c r="BG819" i="16"/>
  <c r="B33" i="15"/>
  <c r="B31" i="11" s="1"/>
  <c r="B31" i="16"/>
  <c r="BW6" i="16"/>
  <c r="G11" i="17"/>
  <c r="H16" i="17"/>
  <c r="H19" i="17"/>
  <c r="I823" i="11" l="1"/>
  <c r="G13" i="17"/>
  <c r="K13" i="17" s="1"/>
  <c r="E11" i="17"/>
  <c r="E13" i="17" s="1"/>
  <c r="K11" i="17"/>
  <c r="L19" i="17"/>
  <c r="M19" i="17" s="1"/>
  <c r="M17" i="17"/>
  <c r="M16" i="17"/>
  <c r="BG831" i="16"/>
  <c r="CQ824" i="16"/>
  <c r="CQ825" i="16" s="1"/>
  <c r="BG825" i="16"/>
  <c r="BW819" i="16"/>
  <c r="BW824" i="16"/>
  <c r="DC824" i="16"/>
  <c r="DC825" i="16" s="1"/>
  <c r="BS825" i="16"/>
  <c r="BG828" i="16"/>
  <c r="B34" i="15"/>
  <c r="B32" i="11" s="1"/>
  <c r="B32" i="16"/>
  <c r="BY6" i="16"/>
  <c r="H20" i="17"/>
  <c r="L20" i="17" l="1"/>
  <c r="M20" i="17" s="1"/>
  <c r="DG824" i="16"/>
  <c r="DG825" i="16" s="1"/>
  <c r="BW825" i="16"/>
  <c r="BY819" i="16"/>
  <c r="DI824" i="16" s="1"/>
  <c r="DI825" i="16" s="1"/>
  <c r="BY824" i="16"/>
  <c r="DJ6" i="16"/>
  <c r="DJ819" i="16" s="1"/>
  <c r="E25" i="17"/>
  <c r="B35" i="15"/>
  <c r="B33" i="11" s="1"/>
  <c r="B33" i="16"/>
  <c r="E21" i="17"/>
  <c r="G21" i="17"/>
  <c r="K21" i="17" l="1"/>
  <c r="K25" i="17" s="1"/>
  <c r="BY825" i="16"/>
  <c r="B36" i="15"/>
  <c r="B34" i="11" s="1"/>
  <c r="B34" i="16"/>
  <c r="G25" i="17"/>
  <c r="J21" i="17" l="1"/>
  <c r="B37" i="15"/>
  <c r="B35" i="11" s="1"/>
  <c r="B35" i="16"/>
  <c r="B38" i="15" l="1"/>
  <c r="B36" i="11" s="1"/>
  <c r="B36" i="16"/>
  <c r="B39" i="15" l="1"/>
  <c r="B37" i="11" s="1"/>
  <c r="B37" i="16"/>
  <c r="B40" i="15" l="1"/>
  <c r="B38" i="11" s="1"/>
  <c r="B38" i="16"/>
  <c r="B41" i="15" l="1"/>
  <c r="B39" i="11" s="1"/>
  <c r="B39" i="16"/>
  <c r="B42" i="15" l="1"/>
  <c r="B40" i="11" s="1"/>
  <c r="B40" i="16"/>
  <c r="B43" i="15" l="1"/>
  <c r="B41" i="11" s="1"/>
  <c r="B41" i="16"/>
  <c r="B44" i="15" l="1"/>
  <c r="B42" i="11" s="1"/>
  <c r="B42" i="16"/>
  <c r="B45" i="15" l="1"/>
  <c r="B43" i="11" s="1"/>
  <c r="B43" i="16"/>
  <c r="B46" i="15" l="1"/>
  <c r="B44" i="11" s="1"/>
  <c r="B44" i="16"/>
  <c r="B47" i="15" l="1"/>
  <c r="B45" i="11" s="1"/>
  <c r="B45" i="16"/>
  <c r="B48" i="15" l="1"/>
  <c r="B46" i="11" s="1"/>
  <c r="B46" i="16"/>
  <c r="B49" i="15" l="1"/>
  <c r="B47" i="11" s="1"/>
  <c r="B47" i="16"/>
  <c r="B50" i="15" l="1"/>
  <c r="B48" i="11" s="1"/>
  <c r="B48" i="16"/>
  <c r="B51" i="15" l="1"/>
  <c r="B49" i="11" s="1"/>
  <c r="B49" i="16"/>
  <c r="B52" i="15" l="1"/>
  <c r="B50" i="11" s="1"/>
  <c r="B50" i="16"/>
  <c r="B53" i="15" l="1"/>
  <c r="B51" i="11" s="1"/>
  <c r="B51" i="16"/>
  <c r="B54" i="15" l="1"/>
  <c r="B52" i="11" s="1"/>
  <c r="B52" i="16"/>
  <c r="B55" i="15" l="1"/>
  <c r="B53" i="11" s="1"/>
  <c r="B53" i="16"/>
  <c r="B56" i="15" l="1"/>
  <c r="B54" i="11" s="1"/>
  <c r="B54" i="16"/>
  <c r="B57" i="15" l="1"/>
  <c r="B55" i="11" s="1"/>
  <c r="B55" i="16"/>
  <c r="B58" i="15" l="1"/>
  <c r="B56" i="11" s="1"/>
  <c r="B56" i="16"/>
  <c r="B59" i="15" l="1"/>
  <c r="B57" i="11" s="1"/>
  <c r="B57" i="16"/>
  <c r="B60" i="15" l="1"/>
  <c r="B58" i="11" s="1"/>
  <c r="B58" i="16"/>
  <c r="B61" i="15" l="1"/>
  <c r="B59" i="11" s="1"/>
  <c r="B59" i="16"/>
  <c r="B62" i="15" l="1"/>
  <c r="B60" i="11" s="1"/>
  <c r="B60" i="16"/>
  <c r="B63" i="15" l="1"/>
  <c r="B61" i="11" s="1"/>
  <c r="B61" i="16"/>
  <c r="B64" i="15" l="1"/>
  <c r="B62" i="11" s="1"/>
  <c r="B62" i="16"/>
  <c r="B65" i="15" l="1"/>
  <c r="B63" i="11" s="1"/>
  <c r="B63" i="16"/>
  <c r="B66" i="15" l="1"/>
  <c r="B64" i="11" s="1"/>
  <c r="B64" i="16"/>
  <c r="B67" i="15" l="1"/>
  <c r="B65" i="11" s="1"/>
  <c r="B65" i="16"/>
  <c r="B68" i="15" l="1"/>
  <c r="B66" i="11" s="1"/>
  <c r="B66" i="16"/>
  <c r="B69" i="15" l="1"/>
  <c r="B67" i="11" s="1"/>
  <c r="B67" i="16"/>
  <c r="B70" i="15" l="1"/>
  <c r="B68" i="11" s="1"/>
  <c r="B68" i="16"/>
  <c r="B71" i="15" l="1"/>
  <c r="B69" i="11" s="1"/>
  <c r="B69" i="16"/>
  <c r="B72" i="15" l="1"/>
  <c r="B70" i="11" s="1"/>
  <c r="B70" i="16"/>
  <c r="B73" i="15" l="1"/>
  <c r="B71" i="11" s="1"/>
  <c r="B71" i="16"/>
  <c r="B74" i="15" l="1"/>
  <c r="B72" i="11" s="1"/>
  <c r="B72" i="16"/>
  <c r="B75" i="15" l="1"/>
  <c r="B73" i="11" s="1"/>
  <c r="B73" i="16"/>
  <c r="I15" i="14"/>
  <c r="H11" i="14"/>
  <c r="C9" i="14"/>
  <c r="C16" i="14"/>
  <c r="C17" i="14"/>
  <c r="E15" i="14"/>
  <c r="H8" i="14"/>
  <c r="H7" i="14"/>
  <c r="H3" i="14"/>
  <c r="H21" i="14"/>
  <c r="H12" i="14"/>
  <c r="C14" i="14"/>
  <c r="C10" i="14"/>
  <c r="E14" i="14"/>
  <c r="I17" i="14"/>
  <c r="C12" i="14"/>
  <c r="I16" i="14"/>
  <c r="H6" i="14"/>
  <c r="C18" i="14"/>
  <c r="D20" i="14"/>
  <c r="E16" i="14"/>
  <c r="I14" i="14"/>
  <c r="C15" i="14"/>
  <c r="C11" i="14"/>
  <c r="H20" i="14"/>
  <c r="I18" i="14"/>
  <c r="I19" i="14"/>
  <c r="C8" i="14"/>
  <c r="H9" i="14"/>
  <c r="H10" i="14"/>
  <c r="B76" i="15" l="1"/>
  <c r="B74" i="11" s="1"/>
  <c r="B74" i="16"/>
  <c r="B77" i="15" l="1"/>
  <c r="B75" i="11" s="1"/>
  <c r="B75" i="16"/>
  <c r="B78" i="15" l="1"/>
  <c r="B76" i="11" s="1"/>
  <c r="B76" i="16"/>
  <c r="B79" i="15" l="1"/>
  <c r="B77" i="11" s="1"/>
  <c r="B77" i="16"/>
  <c r="B80" i="15" l="1"/>
  <c r="B78" i="11" s="1"/>
  <c r="B78" i="16"/>
  <c r="B81" i="15" l="1"/>
  <c r="B79" i="11" s="1"/>
  <c r="B79" i="16"/>
  <c r="B82" i="15" l="1"/>
  <c r="B80" i="11" s="1"/>
  <c r="B80" i="16"/>
  <c r="B83" i="15" l="1"/>
  <c r="B81" i="11" s="1"/>
  <c r="B81" i="16"/>
  <c r="B84" i="15" l="1"/>
  <c r="B82" i="11" s="1"/>
  <c r="B82" i="16"/>
  <c r="B85" i="15" l="1"/>
  <c r="B83" i="11" s="1"/>
  <c r="B83" i="16"/>
  <c r="B86" i="15" l="1"/>
  <c r="B84" i="11" s="1"/>
  <c r="B84" i="16"/>
  <c r="B87" i="15" l="1"/>
  <c r="B85" i="11" s="1"/>
  <c r="B85" i="16"/>
  <c r="B88" i="15" l="1"/>
  <c r="B86" i="11" s="1"/>
  <c r="B86" i="16"/>
  <c r="B89" i="15" l="1"/>
  <c r="B87" i="11" s="1"/>
  <c r="B87" i="16"/>
  <c r="B90" i="15" l="1"/>
  <c r="B88" i="11" s="1"/>
  <c r="B88" i="16"/>
  <c r="B91" i="15" l="1"/>
  <c r="B89" i="11" s="1"/>
  <c r="B89" i="16"/>
  <c r="B92" i="15" l="1"/>
  <c r="B90" i="11" s="1"/>
  <c r="B90" i="16"/>
  <c r="B93" i="15" l="1"/>
  <c r="B91" i="11" s="1"/>
  <c r="B91" i="16"/>
  <c r="B94" i="15" l="1"/>
  <c r="B92" i="11" s="1"/>
  <c r="B92" i="16"/>
  <c r="B95" i="15" l="1"/>
  <c r="B93" i="11" s="1"/>
  <c r="B93" i="16"/>
  <c r="B96" i="15" l="1"/>
  <c r="B94" i="11" s="1"/>
  <c r="B94" i="16"/>
  <c r="B97" i="15" l="1"/>
  <c r="B95" i="11" s="1"/>
  <c r="B95" i="16"/>
  <c r="B98" i="15" l="1"/>
  <c r="B96" i="11" s="1"/>
  <c r="B96" i="16"/>
  <c r="B99" i="15" l="1"/>
  <c r="B97" i="11" s="1"/>
  <c r="B97" i="16"/>
  <c r="B100" i="15" l="1"/>
  <c r="B98" i="11" s="1"/>
  <c r="B98" i="16"/>
  <c r="B101" i="15" l="1"/>
  <c r="B99" i="11" s="1"/>
  <c r="B99" i="16"/>
  <c r="B102" i="15" l="1"/>
  <c r="B100" i="11" s="1"/>
  <c r="B100" i="16"/>
  <c r="B103" i="15" l="1"/>
  <c r="B101" i="11" s="1"/>
  <c r="B101" i="16"/>
  <c r="B104" i="15" l="1"/>
  <c r="B102" i="11" s="1"/>
  <c r="B102" i="16"/>
  <c r="B105" i="15" l="1"/>
  <c r="B103" i="11" s="1"/>
  <c r="B103" i="16"/>
  <c r="B106" i="15" l="1"/>
  <c r="B104" i="11" s="1"/>
  <c r="B104" i="16"/>
  <c r="B107" i="15" l="1"/>
  <c r="B105" i="11" s="1"/>
  <c r="B105" i="16"/>
  <c r="B108" i="15" l="1"/>
  <c r="B106" i="11" s="1"/>
  <c r="B106" i="16"/>
  <c r="B109" i="15" l="1"/>
  <c r="B107" i="11" s="1"/>
  <c r="B107" i="16"/>
  <c r="B110" i="15" l="1"/>
  <c r="B108" i="11" s="1"/>
  <c r="B108" i="16"/>
  <c r="B111" i="15" l="1"/>
  <c r="B109" i="11" s="1"/>
  <c r="B109" i="16"/>
  <c r="B112" i="15" l="1"/>
  <c r="B110" i="11" s="1"/>
  <c r="B110" i="16"/>
  <c r="B113" i="15" l="1"/>
  <c r="B111" i="11" s="1"/>
  <c r="B111" i="16"/>
  <c r="B114" i="15" l="1"/>
  <c r="B112" i="11" s="1"/>
  <c r="B112" i="16"/>
  <c r="B115" i="15" l="1"/>
  <c r="B113" i="11" s="1"/>
  <c r="B113" i="16"/>
  <c r="B116" i="15" l="1"/>
  <c r="B114" i="11" s="1"/>
  <c r="B114" i="16"/>
  <c r="B117" i="15" l="1"/>
  <c r="B115" i="11" s="1"/>
  <c r="B115" i="16"/>
  <c r="B118" i="15" l="1"/>
  <c r="B116" i="11" s="1"/>
  <c r="B116" i="16"/>
  <c r="B119" i="15" l="1"/>
  <c r="B117" i="11" s="1"/>
  <c r="B117" i="16"/>
  <c r="B120" i="15" l="1"/>
  <c r="B118" i="11" s="1"/>
  <c r="B118" i="16"/>
  <c r="B121" i="15" l="1"/>
  <c r="B119" i="11" s="1"/>
  <c r="B119" i="16"/>
  <c r="B122" i="15" l="1"/>
  <c r="B120" i="11" s="1"/>
  <c r="B120" i="16"/>
  <c r="B123" i="15" l="1"/>
  <c r="B121" i="11" s="1"/>
  <c r="B121" i="16"/>
  <c r="B124" i="15" l="1"/>
  <c r="B122" i="11" s="1"/>
  <c r="B122" i="16"/>
  <c r="B125" i="15" l="1"/>
  <c r="B123" i="11" s="1"/>
  <c r="B123" i="16"/>
  <c r="B126" i="15" l="1"/>
  <c r="B124" i="11" s="1"/>
  <c r="B124" i="16"/>
  <c r="B127" i="15" l="1"/>
  <c r="B125" i="11" s="1"/>
  <c r="B125" i="16"/>
  <c r="B128" i="15" l="1"/>
  <c r="B126" i="11" s="1"/>
  <c r="B126" i="16"/>
  <c r="B129" i="15" l="1"/>
  <c r="B127" i="11" s="1"/>
  <c r="B127" i="16"/>
  <c r="B130" i="15" l="1"/>
  <c r="B128" i="11" s="1"/>
  <c r="B128" i="16"/>
  <c r="B131" i="15" l="1"/>
  <c r="B129" i="11" s="1"/>
  <c r="B129" i="16"/>
  <c r="B132" i="15" l="1"/>
  <c r="B130" i="11" s="1"/>
  <c r="B130" i="16"/>
  <c r="B133" i="15" l="1"/>
  <c r="B131" i="11" s="1"/>
  <c r="B131" i="16"/>
  <c r="B134" i="15" l="1"/>
  <c r="B132" i="11" s="1"/>
  <c r="B132" i="16"/>
  <c r="B135" i="15" l="1"/>
  <c r="B133" i="11" s="1"/>
  <c r="B133" i="16"/>
  <c r="B136" i="15" l="1"/>
  <c r="B134" i="11" s="1"/>
  <c r="B134" i="16"/>
  <c r="B137" i="15" l="1"/>
  <c r="B135" i="11" s="1"/>
  <c r="B135" i="16"/>
  <c r="B138" i="15" l="1"/>
  <c r="B136" i="11" s="1"/>
  <c r="B136" i="16"/>
  <c r="B139" i="15" l="1"/>
  <c r="B137" i="11" s="1"/>
  <c r="B137" i="16"/>
  <c r="B140" i="15" l="1"/>
  <c r="B138" i="11" s="1"/>
  <c r="B138" i="16"/>
  <c r="B141" i="15" l="1"/>
  <c r="B139" i="11" s="1"/>
  <c r="B139" i="16"/>
  <c r="B142" i="15" l="1"/>
  <c r="B140" i="11" s="1"/>
  <c r="B140" i="16"/>
  <c r="B143" i="15" l="1"/>
  <c r="B141" i="11" s="1"/>
  <c r="B141" i="16"/>
  <c r="B144" i="15" l="1"/>
  <c r="B142" i="11" s="1"/>
  <c r="B142" i="16"/>
  <c r="B145" i="15" l="1"/>
  <c r="B143" i="11" s="1"/>
  <c r="B143" i="16"/>
  <c r="B146" i="15" l="1"/>
  <c r="B144" i="11" s="1"/>
  <c r="B144" i="16"/>
  <c r="B147" i="15" l="1"/>
  <c r="B145" i="11" s="1"/>
  <c r="B145" i="16"/>
  <c r="B148" i="15" l="1"/>
  <c r="B146" i="11" s="1"/>
  <c r="B146" i="16"/>
  <c r="B149" i="15" l="1"/>
  <c r="B147" i="11" s="1"/>
  <c r="B147" i="16"/>
  <c r="B150" i="15" l="1"/>
  <c r="B148" i="11" s="1"/>
  <c r="B148" i="16"/>
  <c r="B151" i="15" l="1"/>
  <c r="B149" i="11" s="1"/>
  <c r="B149" i="16"/>
  <c r="B152" i="15" l="1"/>
  <c r="B150" i="11" s="1"/>
  <c r="B150" i="16"/>
  <c r="B153" i="15" l="1"/>
  <c r="B151" i="11" s="1"/>
  <c r="B151" i="16"/>
  <c r="B154" i="15" l="1"/>
  <c r="B152" i="11" s="1"/>
  <c r="B152" i="16"/>
  <c r="B155" i="15" l="1"/>
  <c r="B153" i="11" s="1"/>
  <c r="B153" i="16"/>
  <c r="B156" i="15" l="1"/>
  <c r="B154" i="11" s="1"/>
  <c r="B154" i="16"/>
  <c r="B157" i="15" l="1"/>
  <c r="B155" i="11" s="1"/>
  <c r="B155" i="16"/>
  <c r="B158" i="15" l="1"/>
  <c r="B156" i="11" s="1"/>
  <c r="B156" i="16"/>
  <c r="B159" i="15" l="1"/>
  <c r="B157" i="11" s="1"/>
  <c r="B157" i="16"/>
  <c r="B160" i="15" l="1"/>
  <c r="B158" i="11" s="1"/>
  <c r="B158" i="16"/>
  <c r="B161" i="15" l="1"/>
  <c r="B159" i="11" s="1"/>
  <c r="B159" i="16"/>
  <c r="B162" i="15" l="1"/>
  <c r="B160" i="11" s="1"/>
  <c r="B160" i="16"/>
  <c r="B163" i="15" l="1"/>
  <c r="B161" i="11" s="1"/>
  <c r="B161" i="16"/>
  <c r="B164" i="15" l="1"/>
  <c r="B162" i="11" s="1"/>
  <c r="B162" i="16"/>
  <c r="B165" i="15" l="1"/>
  <c r="B163" i="11" s="1"/>
  <c r="B163" i="16"/>
  <c r="B166" i="15" l="1"/>
  <c r="B164" i="11" s="1"/>
  <c r="B164" i="16"/>
  <c r="B167" i="15" l="1"/>
  <c r="B165" i="11" s="1"/>
  <c r="B165" i="16"/>
  <c r="B168" i="15" l="1"/>
  <c r="B166" i="11" s="1"/>
  <c r="B166" i="16"/>
  <c r="B169" i="15" l="1"/>
  <c r="B167" i="11" s="1"/>
  <c r="B167" i="16"/>
  <c r="B170" i="15" l="1"/>
  <c r="B168" i="11" s="1"/>
  <c r="B168" i="16"/>
  <c r="B171" i="15" l="1"/>
  <c r="B169" i="11" s="1"/>
  <c r="B169" i="16"/>
  <c r="B172" i="15" l="1"/>
  <c r="B170" i="11" s="1"/>
  <c r="B170" i="16"/>
  <c r="B173" i="15" l="1"/>
  <c r="B171" i="11" s="1"/>
  <c r="B171" i="16"/>
  <c r="B174" i="15" l="1"/>
  <c r="B172" i="11" s="1"/>
  <c r="B172" i="16"/>
  <c r="B175" i="15" l="1"/>
  <c r="B173" i="11" s="1"/>
  <c r="B173" i="16"/>
  <c r="B176" i="15" l="1"/>
  <c r="B174" i="11" s="1"/>
  <c r="B174" i="16"/>
  <c r="B177" i="15" l="1"/>
  <c r="B175" i="11" s="1"/>
  <c r="B175" i="16"/>
  <c r="B178" i="15" l="1"/>
  <c r="B176" i="11" s="1"/>
  <c r="B176" i="16"/>
  <c r="B179" i="15" l="1"/>
  <c r="B177" i="11" s="1"/>
  <c r="B177" i="16"/>
  <c r="B180" i="15" l="1"/>
  <c r="B178" i="11" s="1"/>
  <c r="B178" i="16"/>
  <c r="B181" i="15" l="1"/>
  <c r="B179" i="11" s="1"/>
  <c r="B179" i="16"/>
  <c r="B182" i="15" l="1"/>
  <c r="B180" i="11" s="1"/>
  <c r="B180" i="16"/>
  <c r="B183" i="15" l="1"/>
  <c r="B181" i="11" s="1"/>
  <c r="B181" i="16"/>
  <c r="B184" i="15" l="1"/>
  <c r="B182" i="11" s="1"/>
  <c r="B182" i="16"/>
  <c r="B185" i="15" l="1"/>
  <c r="B183" i="11" s="1"/>
  <c r="B183" i="16"/>
  <c r="B186" i="15" l="1"/>
  <c r="B184" i="11" s="1"/>
  <c r="B184" i="16"/>
  <c r="B187" i="15" l="1"/>
  <c r="B185" i="11" s="1"/>
  <c r="B185" i="16"/>
  <c r="B188" i="15" l="1"/>
  <c r="B186" i="11" s="1"/>
  <c r="B186" i="16"/>
  <c r="B189" i="15" l="1"/>
  <c r="B187" i="11" s="1"/>
  <c r="B187" i="16"/>
  <c r="B190" i="15" l="1"/>
  <c r="B188" i="11" s="1"/>
  <c r="B188" i="16"/>
  <c r="B191" i="15" l="1"/>
  <c r="B189" i="11" s="1"/>
  <c r="B189" i="16"/>
  <c r="B192" i="15" l="1"/>
  <c r="B190" i="11" s="1"/>
  <c r="B190" i="16"/>
  <c r="B193" i="15" l="1"/>
  <c r="B191" i="11" s="1"/>
  <c r="B191" i="16"/>
  <c r="B194" i="15" l="1"/>
  <c r="B192" i="11" s="1"/>
  <c r="B192" i="16"/>
  <c r="B195" i="15" l="1"/>
  <c r="B193" i="11" s="1"/>
  <c r="B193" i="16"/>
  <c r="B196" i="15" l="1"/>
  <c r="B194" i="11" s="1"/>
  <c r="B194" i="16"/>
  <c r="B197" i="15" l="1"/>
  <c r="B195" i="11" s="1"/>
  <c r="B195" i="16"/>
  <c r="B198" i="15" l="1"/>
  <c r="B196" i="11" s="1"/>
  <c r="B196" i="16"/>
  <c r="B199" i="15" l="1"/>
  <c r="B197" i="11" s="1"/>
  <c r="B197" i="16"/>
  <c r="B200" i="15" l="1"/>
  <c r="B198" i="11" s="1"/>
  <c r="B198" i="16"/>
  <c r="B201" i="15" l="1"/>
  <c r="B199" i="11" s="1"/>
  <c r="B199" i="16"/>
  <c r="B202" i="15" l="1"/>
  <c r="B200" i="11" s="1"/>
  <c r="B200" i="16"/>
  <c r="B203" i="15" l="1"/>
  <c r="B201" i="11" s="1"/>
  <c r="B201" i="16"/>
  <c r="B204" i="15" l="1"/>
  <c r="B202" i="11" s="1"/>
  <c r="B202" i="16"/>
  <c r="B205" i="15" l="1"/>
  <c r="B203" i="11" s="1"/>
  <c r="B203" i="16"/>
  <c r="B206" i="15" l="1"/>
  <c r="B204" i="11" s="1"/>
  <c r="B204" i="16"/>
  <c r="B207" i="15" l="1"/>
  <c r="B205" i="11" s="1"/>
  <c r="B205" i="16"/>
  <c r="B208" i="15" l="1"/>
  <c r="B206" i="11" s="1"/>
  <c r="B206" i="16"/>
  <c r="B209" i="15" l="1"/>
  <c r="B207" i="11" s="1"/>
  <c r="B207" i="16"/>
  <c r="B210" i="15" l="1"/>
  <c r="B208" i="11" s="1"/>
  <c r="B208" i="16"/>
  <c r="B211" i="15" l="1"/>
  <c r="B209" i="11" s="1"/>
  <c r="B209" i="16"/>
  <c r="B212" i="15" l="1"/>
  <c r="B210" i="11" s="1"/>
  <c r="B210" i="16"/>
  <c r="B213" i="15" l="1"/>
  <c r="B211" i="11" s="1"/>
  <c r="B211" i="16"/>
  <c r="B214" i="15" l="1"/>
  <c r="B212" i="11" s="1"/>
  <c r="B212" i="16"/>
  <c r="B215" i="15" l="1"/>
  <c r="B213" i="11" s="1"/>
  <c r="B213" i="16"/>
  <c r="B216" i="15" l="1"/>
  <c r="B214" i="11" s="1"/>
  <c r="B214" i="16"/>
  <c r="B217" i="15" l="1"/>
  <c r="B215" i="11" s="1"/>
  <c r="B215" i="16"/>
  <c r="B218" i="15" l="1"/>
  <c r="B216" i="11" s="1"/>
  <c r="B216" i="16"/>
  <c r="B219" i="15" l="1"/>
  <c r="B217" i="11" s="1"/>
  <c r="B217" i="16"/>
  <c r="B220" i="15" l="1"/>
  <c r="B218" i="11" s="1"/>
  <c r="B218" i="16"/>
  <c r="B221" i="15" l="1"/>
  <c r="B219" i="11" s="1"/>
  <c r="B219" i="16"/>
  <c r="B222" i="15" l="1"/>
  <c r="B220" i="11" s="1"/>
  <c r="B220" i="16"/>
  <c r="B223" i="15" l="1"/>
  <c r="B221" i="11" s="1"/>
  <c r="B221" i="16"/>
  <c r="B224" i="15" l="1"/>
  <c r="B222" i="11" s="1"/>
  <c r="B222" i="16"/>
  <c r="B225" i="15" l="1"/>
  <c r="B223" i="11" s="1"/>
  <c r="B223" i="16"/>
  <c r="B226" i="15" l="1"/>
  <c r="B224" i="11" s="1"/>
  <c r="B224" i="16"/>
  <c r="B227" i="15" l="1"/>
  <c r="B225" i="11" s="1"/>
  <c r="B225" i="16"/>
  <c r="B228" i="15" l="1"/>
  <c r="B226" i="11" s="1"/>
  <c r="B226" i="16"/>
  <c r="B229" i="15" l="1"/>
  <c r="B227" i="11" s="1"/>
  <c r="B227" i="16"/>
  <c r="B230" i="15" l="1"/>
  <c r="B228" i="11" s="1"/>
  <c r="B228" i="16"/>
  <c r="B231" i="15" l="1"/>
  <c r="B229" i="11" s="1"/>
  <c r="B229" i="16"/>
  <c r="B232" i="15" l="1"/>
  <c r="B230" i="11" s="1"/>
  <c r="B230" i="16"/>
  <c r="B233" i="15" l="1"/>
  <c r="B231" i="11" s="1"/>
  <c r="B231" i="16"/>
  <c r="B234" i="15" l="1"/>
  <c r="B232" i="11" s="1"/>
  <c r="B232" i="16"/>
  <c r="B235" i="15" l="1"/>
  <c r="B233" i="11" s="1"/>
  <c r="B233" i="16"/>
  <c r="B236" i="15" l="1"/>
  <c r="B234" i="11" s="1"/>
  <c r="B234" i="16"/>
  <c r="B237" i="15" l="1"/>
  <c r="B235" i="11" s="1"/>
  <c r="B235" i="16"/>
  <c r="B238" i="15" l="1"/>
  <c r="B236" i="11" s="1"/>
  <c r="B236" i="16"/>
  <c r="B239" i="15" l="1"/>
  <c r="B237" i="11" s="1"/>
  <c r="B237" i="16"/>
  <c r="B240" i="15" l="1"/>
  <c r="B238" i="11" s="1"/>
  <c r="B238" i="16"/>
  <c r="B241" i="15" l="1"/>
  <c r="B239" i="11" s="1"/>
  <c r="B239" i="16"/>
  <c r="B242" i="15" l="1"/>
  <c r="B240" i="11" s="1"/>
  <c r="B240" i="16"/>
  <c r="B243" i="15" l="1"/>
  <c r="B241" i="11" s="1"/>
  <c r="B241" i="16"/>
  <c r="B244" i="15" l="1"/>
  <c r="B242" i="11" s="1"/>
  <c r="B242" i="16"/>
  <c r="B245" i="15" l="1"/>
  <c r="B243" i="11" s="1"/>
  <c r="B243" i="16"/>
  <c r="B246" i="15" l="1"/>
  <c r="B244" i="11" s="1"/>
  <c r="B244" i="16"/>
  <c r="B247" i="15" l="1"/>
  <c r="B245" i="11" s="1"/>
  <c r="B245" i="16"/>
  <c r="B248" i="15" l="1"/>
  <c r="B246" i="11" s="1"/>
  <c r="B246" i="16"/>
  <c r="B249" i="15" l="1"/>
  <c r="B247" i="11" s="1"/>
  <c r="B247" i="16"/>
  <c r="B250" i="15" l="1"/>
  <c r="B248" i="11" s="1"/>
  <c r="B248" i="16"/>
  <c r="B251" i="15" l="1"/>
  <c r="B249" i="11" s="1"/>
  <c r="B249" i="16"/>
  <c r="B252" i="15" l="1"/>
  <c r="B250" i="11" s="1"/>
  <c r="B250" i="16"/>
  <c r="B253" i="15" l="1"/>
  <c r="B251" i="11" s="1"/>
  <c r="B251" i="16"/>
  <c r="B254" i="15" l="1"/>
  <c r="B252" i="11" s="1"/>
  <c r="B252" i="16"/>
  <c r="B255" i="15" l="1"/>
  <c r="B253" i="11" s="1"/>
  <c r="B253" i="16"/>
  <c r="B256" i="15" l="1"/>
  <c r="B254" i="11" s="1"/>
  <c r="B254" i="16"/>
  <c r="B257" i="15" l="1"/>
  <c r="B255" i="11" s="1"/>
  <c r="B255" i="16"/>
  <c r="B258" i="15" l="1"/>
  <c r="B256" i="11" s="1"/>
  <c r="B256" i="16"/>
  <c r="B259" i="15" l="1"/>
  <c r="B257" i="11" s="1"/>
  <c r="B257" i="16"/>
  <c r="B260" i="15" l="1"/>
  <c r="B258" i="11" s="1"/>
  <c r="B258" i="16"/>
  <c r="B261" i="15" l="1"/>
  <c r="B259" i="11" s="1"/>
  <c r="B259" i="16"/>
  <c r="B262" i="15" l="1"/>
  <c r="B260" i="11" s="1"/>
  <c r="B260" i="16"/>
  <c r="B263" i="15" l="1"/>
  <c r="B261" i="11" s="1"/>
  <c r="B261" i="16"/>
  <c r="B264" i="15" l="1"/>
  <c r="B262" i="11" s="1"/>
  <c r="B262" i="16"/>
  <c r="B265" i="15" l="1"/>
  <c r="B263" i="11" s="1"/>
  <c r="B263" i="16"/>
  <c r="B266" i="15" l="1"/>
  <c r="B264" i="11" s="1"/>
  <c r="B264" i="16"/>
  <c r="B267" i="15" l="1"/>
  <c r="B265" i="11" s="1"/>
  <c r="B265" i="16"/>
  <c r="B268" i="15" l="1"/>
  <c r="B266" i="11" s="1"/>
  <c r="B266" i="16"/>
  <c r="B269" i="15" l="1"/>
  <c r="B267" i="11" s="1"/>
  <c r="B267" i="16"/>
  <c r="B270" i="15" l="1"/>
  <c r="B268" i="11" s="1"/>
  <c r="B268" i="16"/>
  <c r="B271" i="15" l="1"/>
  <c r="B269" i="11" s="1"/>
  <c r="B269" i="16"/>
  <c r="B272" i="15" l="1"/>
  <c r="B270" i="11" s="1"/>
  <c r="B270" i="16"/>
  <c r="B273" i="15" l="1"/>
  <c r="B271" i="11" s="1"/>
  <c r="B271" i="16"/>
  <c r="B274" i="15" l="1"/>
  <c r="B272" i="11" s="1"/>
  <c r="B272" i="16"/>
  <c r="B275" i="15" l="1"/>
  <c r="B273" i="11" s="1"/>
  <c r="B273" i="16"/>
  <c r="B276" i="15" l="1"/>
  <c r="B274" i="11" s="1"/>
  <c r="B274" i="16"/>
  <c r="B277" i="15" l="1"/>
  <c r="B275" i="11" s="1"/>
  <c r="B275" i="16"/>
  <c r="B278" i="15" l="1"/>
  <c r="B276" i="11" s="1"/>
  <c r="B276" i="16"/>
  <c r="B279" i="15" l="1"/>
  <c r="B277" i="11" s="1"/>
  <c r="B277" i="16"/>
  <c r="B280" i="15" l="1"/>
  <c r="B278" i="11" s="1"/>
  <c r="B278" i="16"/>
  <c r="B281" i="15" l="1"/>
  <c r="B279" i="11" s="1"/>
  <c r="B279" i="16"/>
  <c r="B282" i="15" l="1"/>
  <c r="B280" i="11" s="1"/>
  <c r="B280" i="16"/>
  <c r="B283" i="15" l="1"/>
  <c r="B281" i="11" s="1"/>
  <c r="B281" i="16"/>
  <c r="B284" i="15" l="1"/>
  <c r="B282" i="11" s="1"/>
  <c r="B282" i="16"/>
  <c r="B285" i="15" l="1"/>
  <c r="B283" i="11" s="1"/>
  <c r="B283" i="16"/>
  <c r="B286" i="15" l="1"/>
  <c r="B284" i="11" s="1"/>
  <c r="B284" i="16"/>
  <c r="B287" i="15" l="1"/>
  <c r="B285" i="11" s="1"/>
  <c r="B285" i="16"/>
  <c r="B288" i="15" l="1"/>
  <c r="B286" i="11" s="1"/>
  <c r="B286" i="16"/>
  <c r="B289" i="15" l="1"/>
  <c r="B287" i="11" s="1"/>
  <c r="B287" i="16"/>
  <c r="B290" i="15" l="1"/>
  <c r="B288" i="11" s="1"/>
  <c r="B288" i="16"/>
  <c r="B291" i="15" l="1"/>
  <c r="B289" i="11" s="1"/>
  <c r="B289" i="16"/>
  <c r="B292" i="15" l="1"/>
  <c r="B290" i="11" s="1"/>
  <c r="B290" i="16"/>
  <c r="B293" i="15" l="1"/>
  <c r="B291" i="11" s="1"/>
  <c r="B291" i="16"/>
  <c r="B294" i="15" l="1"/>
  <c r="B292" i="11" s="1"/>
  <c r="B292" i="16"/>
  <c r="B295" i="15" l="1"/>
  <c r="B293" i="11" s="1"/>
  <c r="B293" i="16"/>
  <c r="B296" i="15" l="1"/>
  <c r="B294" i="11" s="1"/>
  <c r="B294" i="16"/>
  <c r="B297" i="15" l="1"/>
  <c r="B295" i="11" s="1"/>
  <c r="B295" i="16"/>
  <c r="B298" i="15" l="1"/>
  <c r="B296" i="11" s="1"/>
  <c r="B296" i="16"/>
  <c r="B299" i="15" l="1"/>
  <c r="B297" i="11" s="1"/>
  <c r="B297" i="16"/>
  <c r="B300" i="15" l="1"/>
  <c r="B298" i="11" s="1"/>
  <c r="B298" i="16"/>
  <c r="B301" i="15" l="1"/>
  <c r="B299" i="11" s="1"/>
  <c r="B299" i="16"/>
  <c r="B302" i="15" l="1"/>
  <c r="B300" i="11" s="1"/>
  <c r="B300" i="16"/>
  <c r="B303" i="15" l="1"/>
  <c r="B301" i="11" s="1"/>
  <c r="B301" i="16"/>
  <c r="B304" i="15" l="1"/>
  <c r="B302" i="11" s="1"/>
  <c r="B302" i="16"/>
  <c r="B305" i="15" l="1"/>
  <c r="B303" i="11" s="1"/>
  <c r="B303" i="16"/>
  <c r="B306" i="15" l="1"/>
  <c r="B304" i="11" s="1"/>
  <c r="B304" i="16"/>
  <c r="B307" i="15" l="1"/>
  <c r="B305" i="11" s="1"/>
  <c r="B305" i="16"/>
  <c r="B308" i="15" l="1"/>
  <c r="B306" i="11" s="1"/>
  <c r="B306" i="16"/>
  <c r="B309" i="15" l="1"/>
  <c r="B307" i="11" s="1"/>
  <c r="B307" i="16"/>
  <c r="B310" i="15" l="1"/>
  <c r="B308" i="11" s="1"/>
  <c r="B308" i="16"/>
  <c r="B311" i="15" l="1"/>
  <c r="B309" i="11" s="1"/>
  <c r="B309" i="16"/>
  <c r="B312" i="15" l="1"/>
  <c r="B310" i="11" s="1"/>
  <c r="B310" i="16"/>
  <c r="B313" i="15" l="1"/>
  <c r="B311" i="11" s="1"/>
  <c r="B311" i="16"/>
  <c r="B314" i="15" l="1"/>
  <c r="B312" i="11" s="1"/>
  <c r="B312" i="16"/>
  <c r="B315" i="15" l="1"/>
  <c r="B313" i="11" s="1"/>
  <c r="B313" i="16"/>
  <c r="B316" i="15" l="1"/>
  <c r="B314" i="11" s="1"/>
  <c r="B314" i="16"/>
  <c r="B317" i="15" l="1"/>
  <c r="B315" i="11" s="1"/>
  <c r="B315" i="16"/>
  <c r="B318" i="15" l="1"/>
  <c r="B316" i="11" s="1"/>
  <c r="B316" i="16"/>
  <c r="B319" i="15" l="1"/>
  <c r="B317" i="11" s="1"/>
  <c r="B317" i="16"/>
  <c r="B320" i="15" l="1"/>
  <c r="B318" i="11" s="1"/>
  <c r="B318" i="16"/>
  <c r="B321" i="15" l="1"/>
  <c r="B319" i="11" s="1"/>
  <c r="B319" i="16"/>
  <c r="B322" i="15" l="1"/>
  <c r="B320" i="11" s="1"/>
  <c r="B320" i="16"/>
  <c r="B323" i="15" l="1"/>
  <c r="B321" i="11" s="1"/>
  <c r="B321" i="16"/>
  <c r="B324" i="15" l="1"/>
  <c r="B322" i="11" s="1"/>
  <c r="B322" i="16"/>
  <c r="B325" i="15" l="1"/>
  <c r="B323" i="11" s="1"/>
  <c r="B323" i="16"/>
  <c r="B326" i="15" l="1"/>
  <c r="B324" i="11" s="1"/>
  <c r="B324" i="16"/>
  <c r="B327" i="15" l="1"/>
  <c r="B325" i="11" s="1"/>
  <c r="B325" i="16"/>
  <c r="B328" i="15" l="1"/>
  <c r="B326" i="11" s="1"/>
  <c r="B326" i="16"/>
  <c r="B329" i="15" l="1"/>
  <c r="B327" i="11" s="1"/>
  <c r="B327" i="16"/>
  <c r="B330" i="15" l="1"/>
  <c r="B328" i="11" s="1"/>
  <c r="B328" i="16"/>
  <c r="B331" i="15" l="1"/>
  <c r="B329" i="11" s="1"/>
  <c r="B329" i="16"/>
  <c r="B332" i="15" l="1"/>
  <c r="B330" i="11" s="1"/>
  <c r="B330" i="16"/>
  <c r="B333" i="15" l="1"/>
  <c r="B331" i="11" s="1"/>
  <c r="B331" i="16"/>
  <c r="B334" i="15" l="1"/>
  <c r="B332" i="11" s="1"/>
  <c r="B332" i="16"/>
  <c r="B335" i="15" l="1"/>
  <c r="B333" i="11" s="1"/>
  <c r="B333" i="16"/>
  <c r="B336" i="15" l="1"/>
  <c r="B334" i="11" s="1"/>
  <c r="B334" i="16"/>
  <c r="B337" i="15" l="1"/>
  <c r="B335" i="11" s="1"/>
  <c r="B335" i="16"/>
  <c r="B338" i="15" l="1"/>
  <c r="B336" i="11" s="1"/>
  <c r="B336" i="16"/>
  <c r="B339" i="15" l="1"/>
  <c r="B337" i="11" s="1"/>
  <c r="B337" i="16"/>
  <c r="B340" i="15" l="1"/>
  <c r="B338" i="11" s="1"/>
  <c r="B338" i="16"/>
  <c r="B341" i="15" l="1"/>
  <c r="B339" i="11" s="1"/>
  <c r="B339" i="16"/>
  <c r="B342" i="15" l="1"/>
  <c r="B340" i="11" s="1"/>
  <c r="B340" i="16"/>
  <c r="B343" i="15" l="1"/>
  <c r="B341" i="11" s="1"/>
  <c r="B341" i="16"/>
  <c r="B344" i="15" l="1"/>
  <c r="B342" i="11" s="1"/>
  <c r="B342" i="16"/>
  <c r="B345" i="15" l="1"/>
  <c r="B343" i="11" s="1"/>
  <c r="B343" i="16"/>
  <c r="B346" i="15" l="1"/>
  <c r="B344" i="11" s="1"/>
  <c r="B344" i="16"/>
  <c r="B347" i="15" l="1"/>
  <c r="B345" i="11" s="1"/>
  <c r="B345" i="16"/>
  <c r="B348" i="15" l="1"/>
  <c r="B346" i="11" s="1"/>
  <c r="B346" i="16"/>
  <c r="B349" i="15" l="1"/>
  <c r="B347" i="11" s="1"/>
  <c r="B347" i="16"/>
  <c r="B350" i="15" l="1"/>
  <c r="B348" i="11" s="1"/>
  <c r="B348" i="16"/>
  <c r="B351" i="15" l="1"/>
  <c r="B349" i="11" s="1"/>
  <c r="B349" i="16"/>
  <c r="B352" i="15" l="1"/>
  <c r="B350" i="11" s="1"/>
  <c r="B350" i="16"/>
  <c r="B353" i="15" l="1"/>
  <c r="B351" i="11" s="1"/>
  <c r="B351" i="16"/>
  <c r="B354" i="15" l="1"/>
  <c r="B352" i="11" s="1"/>
  <c r="B352" i="16"/>
  <c r="B355" i="15" l="1"/>
  <c r="B353" i="11" s="1"/>
  <c r="B353" i="16"/>
  <c r="B356" i="15" l="1"/>
  <c r="B354" i="11" s="1"/>
  <c r="B354" i="16"/>
  <c r="B357" i="15" l="1"/>
  <c r="B355" i="11" s="1"/>
  <c r="B355" i="16"/>
  <c r="B358" i="15" l="1"/>
  <c r="B356" i="11" s="1"/>
  <c r="B356" i="16"/>
  <c r="B359" i="15" l="1"/>
  <c r="B357" i="11" s="1"/>
  <c r="B357" i="16"/>
  <c r="B360" i="15" l="1"/>
  <c r="B358" i="11" s="1"/>
  <c r="B358" i="16"/>
  <c r="B361" i="15" l="1"/>
  <c r="B359" i="11" s="1"/>
  <c r="B359" i="16"/>
  <c r="B362" i="15" l="1"/>
  <c r="B360" i="11" s="1"/>
  <c r="B360" i="16"/>
  <c r="B363" i="15" l="1"/>
  <c r="B361" i="11" s="1"/>
  <c r="B361" i="16"/>
  <c r="B364" i="15" l="1"/>
  <c r="B362" i="11" s="1"/>
  <c r="B362" i="16"/>
  <c r="B365" i="15" l="1"/>
  <c r="B363" i="11" s="1"/>
  <c r="B363" i="16"/>
  <c r="B366" i="15" l="1"/>
  <c r="B364" i="11" s="1"/>
  <c r="B364" i="16"/>
  <c r="B367" i="15" l="1"/>
  <c r="B365" i="11" s="1"/>
  <c r="B365" i="16"/>
  <c r="B368" i="15" l="1"/>
  <c r="B366" i="11" s="1"/>
  <c r="B366" i="16"/>
  <c r="B369" i="15" l="1"/>
  <c r="B367" i="11" s="1"/>
  <c r="B367" i="16"/>
  <c r="B370" i="15" l="1"/>
  <c r="B368" i="11" s="1"/>
  <c r="B368" i="16"/>
  <c r="B371" i="15" l="1"/>
  <c r="B369" i="11" s="1"/>
  <c r="B369" i="16"/>
  <c r="B372" i="15" l="1"/>
  <c r="B370" i="11" s="1"/>
  <c r="B370" i="16"/>
  <c r="B373" i="15" l="1"/>
  <c r="B371" i="11" s="1"/>
  <c r="B371" i="16"/>
  <c r="B374" i="15" l="1"/>
  <c r="B372" i="11" s="1"/>
  <c r="B372" i="16"/>
  <c r="B375" i="15" l="1"/>
  <c r="B373" i="11" s="1"/>
  <c r="B373" i="16"/>
  <c r="B376" i="15" l="1"/>
  <c r="B374" i="11" s="1"/>
  <c r="B374" i="16"/>
  <c r="B377" i="15" l="1"/>
  <c r="B375" i="11" s="1"/>
  <c r="B375" i="16"/>
  <c r="B378" i="15" l="1"/>
  <c r="B376" i="11" s="1"/>
  <c r="B376" i="16"/>
  <c r="B379" i="15" l="1"/>
  <c r="B377" i="11" s="1"/>
  <c r="B377" i="16"/>
  <c r="B380" i="15" l="1"/>
  <c r="B378" i="11" s="1"/>
  <c r="B378" i="16"/>
  <c r="B381" i="15" l="1"/>
  <c r="B379" i="11" s="1"/>
  <c r="B379" i="16"/>
  <c r="B382" i="15" l="1"/>
  <c r="B380" i="11" s="1"/>
  <c r="B380" i="16"/>
  <c r="B383" i="15" l="1"/>
  <c r="B381" i="11" s="1"/>
  <c r="B381" i="16"/>
  <c r="B384" i="15" l="1"/>
  <c r="B382" i="11" s="1"/>
  <c r="B382" i="16"/>
  <c r="B385" i="15" l="1"/>
  <c r="B383" i="11" s="1"/>
  <c r="B383" i="16"/>
  <c r="B386" i="15" l="1"/>
  <c r="B384" i="11" s="1"/>
  <c r="B384" i="16"/>
  <c r="B387" i="15" l="1"/>
  <c r="B385" i="11" s="1"/>
  <c r="B385" i="16"/>
  <c r="B388" i="15" l="1"/>
  <c r="B386" i="11" s="1"/>
  <c r="B386" i="16"/>
  <c r="B389" i="15" l="1"/>
  <c r="B387" i="11" s="1"/>
  <c r="B387" i="16"/>
  <c r="B390" i="15" l="1"/>
  <c r="B388" i="11" s="1"/>
  <c r="B388" i="16"/>
  <c r="B391" i="15" l="1"/>
  <c r="B389" i="11" s="1"/>
  <c r="B389" i="16"/>
  <c r="B392" i="15" l="1"/>
  <c r="B390" i="11" s="1"/>
  <c r="B390" i="16"/>
  <c r="B393" i="15" l="1"/>
  <c r="B391" i="11" s="1"/>
  <c r="B391" i="16"/>
  <c r="B394" i="15" l="1"/>
  <c r="B392" i="11" s="1"/>
  <c r="B392" i="16"/>
  <c r="B395" i="15" l="1"/>
  <c r="B393" i="11" s="1"/>
  <c r="B393" i="16"/>
  <c r="B396" i="15" l="1"/>
  <c r="B394" i="11" s="1"/>
  <c r="B394" i="16"/>
  <c r="B397" i="15" l="1"/>
  <c r="B395" i="11" s="1"/>
  <c r="B395" i="16"/>
  <c r="B398" i="15" l="1"/>
  <c r="B396" i="11" s="1"/>
  <c r="B396" i="16"/>
  <c r="B399" i="15" l="1"/>
  <c r="B397" i="11" s="1"/>
  <c r="B397" i="16"/>
  <c r="B400" i="15" l="1"/>
  <c r="B398" i="11" s="1"/>
  <c r="B398" i="16"/>
  <c r="B401" i="15" l="1"/>
  <c r="B399" i="11" s="1"/>
  <c r="B399" i="16"/>
  <c r="B402" i="15" l="1"/>
  <c r="B400" i="11" s="1"/>
  <c r="B400" i="16"/>
  <c r="B403" i="15" l="1"/>
  <c r="B401" i="11" s="1"/>
  <c r="B401" i="16"/>
  <c r="B404" i="15" l="1"/>
  <c r="B402" i="11" s="1"/>
  <c r="B402" i="16"/>
  <c r="B405" i="15" l="1"/>
  <c r="B403" i="11" s="1"/>
  <c r="B403" i="16"/>
  <c r="B406" i="15" l="1"/>
  <c r="B404" i="11" s="1"/>
  <c r="B404" i="16"/>
  <c r="B407" i="15" l="1"/>
  <c r="B405" i="11" s="1"/>
  <c r="B405" i="16"/>
  <c r="B408" i="15" l="1"/>
  <c r="B406" i="11" s="1"/>
  <c r="B406" i="16"/>
  <c r="B409" i="15" l="1"/>
  <c r="B407" i="11" s="1"/>
  <c r="B407" i="16"/>
  <c r="B410" i="15" l="1"/>
  <c r="B408" i="11" s="1"/>
  <c r="B408" i="16"/>
  <c r="B411" i="15" l="1"/>
  <c r="B409" i="11" s="1"/>
  <c r="B409" i="16"/>
  <c r="B412" i="15" l="1"/>
  <c r="B410" i="11" s="1"/>
  <c r="B410" i="16"/>
  <c r="B413" i="15" l="1"/>
  <c r="B411" i="11" s="1"/>
  <c r="B411" i="16"/>
  <c r="B414" i="15" l="1"/>
  <c r="B412" i="11" s="1"/>
  <c r="B412" i="16"/>
  <c r="B415" i="15" l="1"/>
  <c r="B413" i="11" s="1"/>
  <c r="B413" i="16"/>
  <c r="B416" i="15" l="1"/>
  <c r="B414" i="11" s="1"/>
  <c r="B414" i="16"/>
  <c r="B417" i="15" l="1"/>
  <c r="B415" i="11" s="1"/>
  <c r="B415" i="16"/>
  <c r="B418" i="15" l="1"/>
  <c r="B416" i="11" s="1"/>
  <c r="B416" i="16"/>
  <c r="B419" i="15" l="1"/>
  <c r="B417" i="11" s="1"/>
  <c r="B417" i="16"/>
  <c r="B420" i="15" l="1"/>
  <c r="B418" i="11" s="1"/>
  <c r="B418" i="16"/>
  <c r="B421" i="15" l="1"/>
  <c r="B419" i="11" s="1"/>
  <c r="B419" i="16"/>
  <c r="B422" i="15" l="1"/>
  <c r="B420" i="11" s="1"/>
  <c r="B420" i="16"/>
  <c r="B423" i="15" l="1"/>
  <c r="B421" i="11" s="1"/>
  <c r="B421" i="16"/>
  <c r="B424" i="15" l="1"/>
  <c r="B422" i="11" s="1"/>
  <c r="B422" i="16"/>
  <c r="B425" i="15" l="1"/>
  <c r="B423" i="11" s="1"/>
  <c r="B423" i="16"/>
  <c r="B426" i="15" l="1"/>
  <c r="B424" i="11" s="1"/>
  <c r="B424" i="16"/>
  <c r="B427" i="15" l="1"/>
  <c r="B425" i="11" s="1"/>
  <c r="B425" i="16"/>
  <c r="B428" i="15" l="1"/>
  <c r="B426" i="11" s="1"/>
  <c r="B426" i="16"/>
  <c r="B429" i="15" l="1"/>
  <c r="B427" i="11" s="1"/>
  <c r="B427" i="16"/>
  <c r="B430" i="15" l="1"/>
  <c r="B428" i="11" s="1"/>
  <c r="B428" i="16"/>
  <c r="B431" i="15" l="1"/>
  <c r="B429" i="11" s="1"/>
  <c r="B429" i="16"/>
  <c r="B432" i="15" l="1"/>
  <c r="B430" i="11" s="1"/>
  <c r="B430" i="16"/>
  <c r="B433" i="15" l="1"/>
  <c r="B431" i="11" s="1"/>
  <c r="B431" i="16"/>
  <c r="B434" i="15" l="1"/>
  <c r="B432" i="11" s="1"/>
  <c r="B432" i="16"/>
  <c r="B435" i="15" l="1"/>
  <c r="B433" i="11" s="1"/>
  <c r="B433" i="16"/>
  <c r="B436" i="15" l="1"/>
  <c r="B434" i="11" s="1"/>
  <c r="B434" i="16"/>
  <c r="B437" i="15" l="1"/>
  <c r="B435" i="11" s="1"/>
  <c r="B435" i="16"/>
  <c r="B438" i="15" l="1"/>
  <c r="B436" i="11" s="1"/>
  <c r="B436" i="16"/>
  <c r="B439" i="15" l="1"/>
  <c r="B437" i="11" s="1"/>
  <c r="B437" i="16"/>
  <c r="B440" i="15" l="1"/>
  <c r="B438" i="11" s="1"/>
  <c r="B438" i="16"/>
  <c r="B441" i="15" l="1"/>
  <c r="B439" i="11" s="1"/>
  <c r="B439" i="16"/>
  <c r="B442" i="15" l="1"/>
  <c r="B440" i="11" s="1"/>
  <c r="B440" i="16"/>
  <c r="B443" i="15" l="1"/>
  <c r="B441" i="11" s="1"/>
  <c r="B441" i="16"/>
  <c r="B444" i="15" l="1"/>
  <c r="B442" i="11" s="1"/>
  <c r="B442" i="16"/>
  <c r="B445" i="15" l="1"/>
  <c r="B443" i="11" s="1"/>
  <c r="B443" i="16"/>
  <c r="B446" i="15" l="1"/>
  <c r="B444" i="11" s="1"/>
  <c r="B444" i="16"/>
  <c r="B447" i="15" l="1"/>
  <c r="B445" i="11" s="1"/>
  <c r="B445" i="16"/>
  <c r="B448" i="15" l="1"/>
  <c r="B446" i="11" s="1"/>
  <c r="B446" i="16"/>
  <c r="B449" i="15" l="1"/>
  <c r="B447" i="11" s="1"/>
  <c r="B447" i="16"/>
  <c r="B450" i="15" l="1"/>
  <c r="B448" i="11" s="1"/>
  <c r="B448" i="16"/>
  <c r="B451" i="15" l="1"/>
  <c r="B449" i="11" s="1"/>
  <c r="B449" i="16"/>
  <c r="B452" i="15" l="1"/>
  <c r="B450" i="11" s="1"/>
  <c r="B450" i="16"/>
  <c r="B453" i="15" l="1"/>
  <c r="B451" i="11" s="1"/>
  <c r="B451" i="16"/>
  <c r="B454" i="15" l="1"/>
  <c r="B452" i="11" s="1"/>
  <c r="B452" i="16"/>
  <c r="B455" i="15" l="1"/>
  <c r="B453" i="11" s="1"/>
  <c r="B453" i="16"/>
  <c r="B456" i="15" l="1"/>
  <c r="B454" i="11" s="1"/>
  <c r="B454" i="16"/>
  <c r="B457" i="15" l="1"/>
  <c r="B455" i="11" s="1"/>
  <c r="B455" i="16"/>
  <c r="B458" i="15" l="1"/>
  <c r="B456" i="11" s="1"/>
  <c r="B456" i="16"/>
  <c r="B459" i="15" l="1"/>
  <c r="B457" i="11" s="1"/>
  <c r="B457" i="16"/>
  <c r="B460" i="15" l="1"/>
  <c r="B458" i="11" s="1"/>
  <c r="B458" i="16"/>
  <c r="B461" i="15" l="1"/>
  <c r="B459" i="11" s="1"/>
  <c r="B459" i="16"/>
  <c r="B462" i="15" l="1"/>
  <c r="B460" i="11" s="1"/>
  <c r="B460" i="16"/>
  <c r="B463" i="15" l="1"/>
  <c r="B461" i="11" s="1"/>
  <c r="B461" i="16"/>
  <c r="B464" i="15" l="1"/>
  <c r="B462" i="11" s="1"/>
  <c r="B462" i="16"/>
  <c r="B465" i="15" l="1"/>
  <c r="B463" i="11" s="1"/>
  <c r="B463" i="16"/>
  <c r="B466" i="15" l="1"/>
  <c r="B464" i="11" s="1"/>
  <c r="B464" i="16"/>
  <c r="B467" i="15" l="1"/>
  <c r="B465" i="11" s="1"/>
  <c r="B465" i="16"/>
  <c r="B468" i="15" l="1"/>
  <c r="B466" i="11" s="1"/>
  <c r="B466" i="16"/>
  <c r="B469" i="15" l="1"/>
  <c r="B467" i="11" s="1"/>
  <c r="B467" i="16"/>
  <c r="B470" i="15" l="1"/>
  <c r="B468" i="11" s="1"/>
  <c r="B468" i="16"/>
  <c r="B471" i="15" l="1"/>
  <c r="B469" i="11" s="1"/>
  <c r="B469" i="16"/>
  <c r="B472" i="15" l="1"/>
  <c r="B470" i="11" s="1"/>
  <c r="B470" i="16"/>
  <c r="B473" i="15" l="1"/>
  <c r="B471" i="11" s="1"/>
  <c r="B471" i="16"/>
  <c r="B474" i="15" l="1"/>
  <c r="B472" i="11" s="1"/>
  <c r="B472" i="16"/>
  <c r="B475" i="15" l="1"/>
  <c r="B473" i="11" s="1"/>
  <c r="B473" i="16"/>
  <c r="B476" i="15" l="1"/>
  <c r="B474" i="11" s="1"/>
  <c r="B474" i="16"/>
  <c r="B477" i="15" l="1"/>
  <c r="B475" i="11" s="1"/>
  <c r="B475" i="16"/>
  <c r="B478" i="15" l="1"/>
  <c r="B476" i="11" s="1"/>
  <c r="B476" i="16"/>
  <c r="B479" i="15" l="1"/>
  <c r="B477" i="11" s="1"/>
  <c r="B477" i="16"/>
  <c r="B480" i="15" l="1"/>
  <c r="B478" i="11" s="1"/>
  <c r="B478" i="16"/>
  <c r="B481" i="15" l="1"/>
  <c r="B479" i="11" s="1"/>
  <c r="B479" i="16"/>
  <c r="B482" i="15" l="1"/>
  <c r="B480" i="11" s="1"/>
  <c r="B480" i="16"/>
  <c r="B483" i="15" l="1"/>
  <c r="B481" i="11" s="1"/>
  <c r="B481" i="16"/>
  <c r="B484" i="15" l="1"/>
  <c r="B482" i="11" s="1"/>
  <c r="B482" i="16"/>
  <c r="B485" i="15" l="1"/>
  <c r="B483" i="11" s="1"/>
  <c r="B483" i="16"/>
  <c r="B486" i="15" l="1"/>
  <c r="B484" i="11" s="1"/>
  <c r="B484" i="16"/>
  <c r="B487" i="15" l="1"/>
  <c r="B485" i="11" s="1"/>
  <c r="B485" i="16"/>
  <c r="B488" i="15" l="1"/>
  <c r="B486" i="11" s="1"/>
  <c r="B486" i="16"/>
  <c r="B489" i="15" l="1"/>
  <c r="B487" i="11" s="1"/>
  <c r="B487" i="16"/>
  <c r="B490" i="15" l="1"/>
  <c r="B488" i="11" s="1"/>
  <c r="B488" i="16"/>
  <c r="B491" i="15" l="1"/>
  <c r="B489" i="11" s="1"/>
  <c r="B489" i="16"/>
  <c r="B492" i="15" l="1"/>
  <c r="B490" i="11" s="1"/>
  <c r="B490" i="16"/>
  <c r="B493" i="15" l="1"/>
  <c r="B491" i="11" s="1"/>
  <c r="B491" i="16"/>
  <c r="B494" i="15" l="1"/>
  <c r="B492" i="11" s="1"/>
  <c r="B492" i="16"/>
  <c r="B495" i="15" l="1"/>
  <c r="B493" i="11" s="1"/>
  <c r="B493" i="16"/>
  <c r="B496" i="15" l="1"/>
  <c r="B494" i="11" s="1"/>
  <c r="B494" i="16"/>
  <c r="B497" i="15" l="1"/>
  <c r="B495" i="11" s="1"/>
  <c r="B495" i="16"/>
  <c r="B498" i="15" l="1"/>
  <c r="B496" i="11" s="1"/>
  <c r="B496" i="16"/>
  <c r="B499" i="15" l="1"/>
  <c r="B497" i="11" s="1"/>
  <c r="B497" i="16"/>
  <c r="B500" i="15" l="1"/>
  <c r="B498" i="11" s="1"/>
  <c r="B498" i="16"/>
  <c r="B501" i="15" l="1"/>
  <c r="B499" i="11" s="1"/>
  <c r="B499" i="16"/>
  <c r="B502" i="15" l="1"/>
  <c r="B500" i="11" s="1"/>
  <c r="B500" i="16"/>
  <c r="B503" i="15" l="1"/>
  <c r="B501" i="11" s="1"/>
  <c r="B501" i="16"/>
  <c r="B504" i="15" l="1"/>
  <c r="B502" i="11" s="1"/>
  <c r="B502" i="16"/>
  <c r="B505" i="15" l="1"/>
  <c r="B503" i="11" s="1"/>
  <c r="B503" i="16"/>
  <c r="B506" i="15" l="1"/>
  <c r="B504" i="11" s="1"/>
  <c r="B504" i="16"/>
  <c r="B507" i="15" l="1"/>
  <c r="B505" i="11" s="1"/>
  <c r="B505" i="16"/>
  <c r="B508" i="15" l="1"/>
  <c r="B506" i="11" s="1"/>
  <c r="B506" i="16"/>
  <c r="B509" i="15" l="1"/>
  <c r="B507" i="11" s="1"/>
  <c r="B507" i="16"/>
  <c r="B510" i="15" l="1"/>
  <c r="B508" i="11" s="1"/>
  <c r="B508" i="16"/>
  <c r="B511" i="15" l="1"/>
  <c r="B509" i="11" s="1"/>
  <c r="B509" i="16"/>
  <c r="B512" i="15" l="1"/>
  <c r="B510" i="11" s="1"/>
  <c r="B510" i="16"/>
  <c r="B513" i="15" l="1"/>
  <c r="B511" i="11" s="1"/>
  <c r="B511" i="16"/>
  <c r="B514" i="15" l="1"/>
  <c r="B512" i="11" s="1"/>
  <c r="B512" i="16"/>
  <c r="B515" i="15" l="1"/>
  <c r="B513" i="11" s="1"/>
  <c r="B513" i="16"/>
  <c r="B516" i="15" l="1"/>
  <c r="B514" i="11" s="1"/>
  <c r="B514" i="16"/>
  <c r="B517" i="15" l="1"/>
  <c r="B515" i="11" s="1"/>
  <c r="B515" i="16"/>
  <c r="B518" i="15" l="1"/>
  <c r="B516" i="11" s="1"/>
  <c r="B516" i="16"/>
  <c r="B519" i="15" l="1"/>
  <c r="B517" i="11" s="1"/>
  <c r="B517" i="16"/>
  <c r="B520" i="15" l="1"/>
  <c r="B518" i="11" s="1"/>
  <c r="B518" i="16"/>
  <c r="B521" i="15" l="1"/>
  <c r="B519" i="11" s="1"/>
  <c r="B519" i="16"/>
  <c r="B522" i="15" l="1"/>
  <c r="B520" i="11" s="1"/>
  <c r="B520" i="16"/>
  <c r="B523" i="15" l="1"/>
  <c r="B521" i="11" s="1"/>
  <c r="B521" i="16"/>
  <c r="B524" i="15" l="1"/>
  <c r="B522" i="11" s="1"/>
  <c r="B522" i="16"/>
  <c r="B525" i="15" l="1"/>
  <c r="B523" i="11" s="1"/>
  <c r="B523" i="16"/>
  <c r="B526" i="15" l="1"/>
  <c r="B524" i="11" s="1"/>
  <c r="B524" i="16"/>
  <c r="B527" i="15" l="1"/>
  <c r="B525" i="11" s="1"/>
  <c r="B525" i="16"/>
  <c r="B528" i="15" l="1"/>
  <c r="B526" i="11" s="1"/>
  <c r="B526" i="16"/>
  <c r="B529" i="15" l="1"/>
  <c r="B527" i="11" s="1"/>
  <c r="B527" i="16"/>
  <c r="B530" i="15" l="1"/>
  <c r="B528" i="11" s="1"/>
  <c r="B528" i="16"/>
  <c r="B531" i="15" l="1"/>
  <c r="B529" i="11" s="1"/>
  <c r="B529" i="16"/>
  <c r="B532" i="15" l="1"/>
  <c r="B530" i="11" s="1"/>
  <c r="B530" i="16"/>
  <c r="B533" i="15" l="1"/>
  <c r="B531" i="11" s="1"/>
  <c r="B531" i="16"/>
  <c r="B534" i="15" l="1"/>
  <c r="B532" i="11" s="1"/>
  <c r="B532" i="16"/>
  <c r="B535" i="15" l="1"/>
  <c r="B533" i="11" s="1"/>
  <c r="B533" i="16"/>
  <c r="B536" i="15" l="1"/>
  <c r="B534" i="11" s="1"/>
  <c r="B534" i="16"/>
  <c r="B537" i="15" l="1"/>
  <c r="B535" i="11" s="1"/>
  <c r="B535" i="16"/>
  <c r="B538" i="15" l="1"/>
  <c r="B536" i="11" s="1"/>
  <c r="B536" i="16"/>
  <c r="B539" i="15" l="1"/>
  <c r="B537" i="11" s="1"/>
  <c r="B537" i="16"/>
  <c r="B540" i="15" l="1"/>
  <c r="B538" i="11" s="1"/>
  <c r="B538" i="16"/>
  <c r="B541" i="15" l="1"/>
  <c r="B539" i="11" s="1"/>
  <c r="B539" i="16"/>
  <c r="B542" i="15" l="1"/>
  <c r="B540" i="11" s="1"/>
  <c r="B540" i="16"/>
  <c r="B543" i="15" l="1"/>
  <c r="B541" i="11" s="1"/>
  <c r="B541" i="16"/>
  <c r="B544" i="15" l="1"/>
  <c r="B542" i="11" s="1"/>
  <c r="B542" i="16"/>
  <c r="B545" i="15" l="1"/>
  <c r="B543" i="11" s="1"/>
  <c r="B543" i="16"/>
  <c r="B546" i="15" l="1"/>
  <c r="B544" i="11" s="1"/>
  <c r="B544" i="16"/>
  <c r="B547" i="15" l="1"/>
  <c r="B545" i="11" s="1"/>
  <c r="B545" i="16"/>
  <c r="B548" i="15" l="1"/>
  <c r="B546" i="11" s="1"/>
  <c r="B546" i="16"/>
  <c r="B549" i="15" l="1"/>
  <c r="B547" i="11" s="1"/>
  <c r="B547" i="16"/>
  <c r="B550" i="15" l="1"/>
  <c r="B548" i="11" s="1"/>
  <c r="B548" i="16"/>
  <c r="B551" i="15" l="1"/>
  <c r="B549" i="11" s="1"/>
  <c r="B549" i="16"/>
  <c r="B552" i="15" l="1"/>
  <c r="B550" i="11" s="1"/>
  <c r="B550" i="16"/>
  <c r="B553" i="15" l="1"/>
  <c r="B551" i="11" s="1"/>
  <c r="B551" i="16"/>
  <c r="B554" i="15" l="1"/>
  <c r="B552" i="11" s="1"/>
  <c r="B552" i="16"/>
  <c r="B555" i="15" l="1"/>
  <c r="B553" i="11" s="1"/>
  <c r="B553" i="16"/>
  <c r="B556" i="15" l="1"/>
  <c r="B554" i="11" s="1"/>
  <c r="B554" i="16"/>
  <c r="B557" i="15" l="1"/>
  <c r="B555" i="11" s="1"/>
  <c r="B555" i="16"/>
  <c r="B558" i="15" l="1"/>
  <c r="B556" i="11" s="1"/>
  <c r="B556" i="16"/>
  <c r="B559" i="15" l="1"/>
  <c r="B557" i="11" s="1"/>
  <c r="B557" i="16"/>
  <c r="B560" i="15" l="1"/>
  <c r="B558" i="11" s="1"/>
  <c r="B558" i="16"/>
  <c r="B561" i="15" l="1"/>
  <c r="B559" i="11" s="1"/>
  <c r="B559" i="16"/>
  <c r="B562" i="15" l="1"/>
  <c r="B560" i="11" s="1"/>
  <c r="B560" i="16"/>
  <c r="B563" i="15" l="1"/>
  <c r="B561" i="11" s="1"/>
  <c r="B561" i="16"/>
  <c r="B564" i="15" l="1"/>
  <c r="B562" i="11" s="1"/>
  <c r="B562" i="16"/>
  <c r="B565" i="15" l="1"/>
  <c r="B563" i="11" s="1"/>
  <c r="B563" i="16"/>
  <c r="B566" i="15" l="1"/>
  <c r="B564" i="11" s="1"/>
  <c r="B564" i="16"/>
  <c r="B567" i="15" l="1"/>
  <c r="B565" i="11" s="1"/>
  <c r="B565" i="16"/>
  <c r="B568" i="15" l="1"/>
  <c r="B566" i="11" s="1"/>
  <c r="B566" i="16"/>
  <c r="B569" i="15" l="1"/>
  <c r="B567" i="11" s="1"/>
  <c r="B567" i="16"/>
  <c r="B570" i="15" l="1"/>
  <c r="B568" i="11" s="1"/>
  <c r="B568" i="16"/>
  <c r="B571" i="15" l="1"/>
  <c r="B569" i="11" s="1"/>
  <c r="B569" i="16"/>
  <c r="B572" i="15" l="1"/>
  <c r="B570" i="11" s="1"/>
  <c r="B570" i="16"/>
  <c r="B573" i="15" l="1"/>
  <c r="B571" i="11" s="1"/>
  <c r="B571" i="16"/>
  <c r="B574" i="15" l="1"/>
  <c r="B572" i="11" s="1"/>
  <c r="B572" i="16"/>
  <c r="B575" i="15" l="1"/>
  <c r="B573" i="11" s="1"/>
  <c r="B573" i="16"/>
  <c r="B576" i="15" l="1"/>
  <c r="B574" i="11" s="1"/>
  <c r="B574" i="16"/>
  <c r="B577" i="15" l="1"/>
  <c r="B575" i="11" s="1"/>
  <c r="B575" i="16"/>
  <c r="B578" i="15" l="1"/>
  <c r="B576" i="11" s="1"/>
  <c r="B576" i="16"/>
  <c r="B579" i="15" l="1"/>
  <c r="B577" i="11" s="1"/>
  <c r="B577" i="16"/>
  <c r="B580" i="15" l="1"/>
  <c r="B578" i="11" s="1"/>
  <c r="B578" i="16"/>
  <c r="B581" i="15" l="1"/>
  <c r="B579" i="11" s="1"/>
  <c r="B579" i="16"/>
  <c r="B582" i="15" l="1"/>
  <c r="B580" i="11" s="1"/>
  <c r="B580" i="16"/>
  <c r="B583" i="15" l="1"/>
  <c r="B581" i="11" s="1"/>
  <c r="B581" i="16"/>
  <c r="B584" i="15" l="1"/>
  <c r="B582" i="11" s="1"/>
  <c r="B582" i="16"/>
  <c r="B585" i="15" l="1"/>
  <c r="B583" i="11" s="1"/>
  <c r="B583" i="16"/>
  <c r="B586" i="15" l="1"/>
  <c r="B584" i="11" s="1"/>
  <c r="B584" i="16"/>
  <c r="B587" i="15" l="1"/>
  <c r="B585" i="11" s="1"/>
  <c r="B585" i="16"/>
  <c r="B588" i="15" l="1"/>
  <c r="B586" i="11" s="1"/>
  <c r="B586" i="16"/>
  <c r="B589" i="15" l="1"/>
  <c r="B587" i="11" s="1"/>
  <c r="B587" i="16"/>
  <c r="B590" i="15" l="1"/>
  <c r="B588" i="11" s="1"/>
  <c r="B588" i="16"/>
  <c r="B591" i="15" l="1"/>
  <c r="B589" i="11" s="1"/>
  <c r="B589" i="16"/>
  <c r="B592" i="15" l="1"/>
  <c r="B590" i="11" s="1"/>
  <c r="B590" i="16"/>
  <c r="B593" i="15" l="1"/>
  <c r="B591" i="11" s="1"/>
  <c r="B591" i="16"/>
  <c r="B594" i="15" l="1"/>
  <c r="B592" i="11" s="1"/>
  <c r="B592" i="16"/>
  <c r="B595" i="15" l="1"/>
  <c r="B593" i="11" s="1"/>
  <c r="B593" i="16"/>
  <c r="B596" i="15" l="1"/>
  <c r="B594" i="11" s="1"/>
  <c r="B594" i="16"/>
  <c r="B597" i="15" l="1"/>
  <c r="B595" i="11" s="1"/>
  <c r="B595" i="16"/>
  <c r="B598" i="15" l="1"/>
  <c r="B596" i="11" s="1"/>
  <c r="B596" i="16"/>
  <c r="B599" i="15" l="1"/>
  <c r="B597" i="11" s="1"/>
  <c r="B597" i="16"/>
  <c r="B600" i="15" l="1"/>
  <c r="B598" i="11" s="1"/>
  <c r="B598" i="16"/>
  <c r="B601" i="15" l="1"/>
  <c r="B599" i="11" s="1"/>
  <c r="B599" i="16"/>
  <c r="B602" i="15" l="1"/>
  <c r="B600" i="11" s="1"/>
  <c r="B600" i="16"/>
  <c r="B603" i="15" l="1"/>
  <c r="B601" i="11" s="1"/>
  <c r="B601" i="16"/>
  <c r="B604" i="15" l="1"/>
  <c r="B602" i="11" s="1"/>
  <c r="B602" i="16"/>
  <c r="B605" i="15" l="1"/>
  <c r="B603" i="11" s="1"/>
  <c r="B603" i="16"/>
  <c r="B606" i="15" l="1"/>
  <c r="B604" i="11" s="1"/>
  <c r="B604" i="16"/>
  <c r="B607" i="15" l="1"/>
  <c r="B605" i="11" s="1"/>
  <c r="B605" i="16"/>
  <c r="B608" i="15" l="1"/>
  <c r="B606" i="11" s="1"/>
  <c r="B606" i="16"/>
  <c r="B609" i="15" l="1"/>
  <c r="B607" i="11" s="1"/>
  <c r="B607" i="16"/>
  <c r="B610" i="15" l="1"/>
  <c r="B608" i="11" s="1"/>
  <c r="B608" i="16"/>
  <c r="B611" i="15" l="1"/>
  <c r="B609" i="11" s="1"/>
  <c r="B609" i="16"/>
  <c r="B612" i="15" l="1"/>
  <c r="B610" i="11" s="1"/>
  <c r="B610" i="16"/>
  <c r="B613" i="15" l="1"/>
  <c r="B611" i="11" s="1"/>
  <c r="B611" i="16"/>
  <c r="B614" i="15" l="1"/>
  <c r="B612" i="11" s="1"/>
  <c r="B612" i="16"/>
  <c r="B615" i="15" l="1"/>
  <c r="B613" i="11" s="1"/>
  <c r="B613" i="16"/>
  <c r="B616" i="15" l="1"/>
  <c r="B614" i="11" s="1"/>
  <c r="B614" i="16"/>
  <c r="B617" i="15" l="1"/>
  <c r="B615" i="11" s="1"/>
  <c r="B615" i="16"/>
  <c r="B618" i="15" l="1"/>
  <c r="B616" i="11" s="1"/>
  <c r="B616" i="16"/>
  <c r="B619" i="15" l="1"/>
  <c r="B617" i="11" s="1"/>
  <c r="B617" i="16"/>
  <c r="B620" i="15" l="1"/>
  <c r="B618" i="11" s="1"/>
  <c r="B618" i="16"/>
  <c r="B621" i="15" l="1"/>
  <c r="B619" i="11" s="1"/>
  <c r="B619" i="16"/>
  <c r="B622" i="15" l="1"/>
  <c r="B620" i="11" s="1"/>
  <c r="B620" i="16"/>
  <c r="B623" i="15" l="1"/>
  <c r="B621" i="11" s="1"/>
  <c r="B621" i="16"/>
  <c r="B624" i="15" l="1"/>
  <c r="B622" i="11" s="1"/>
  <c r="B622" i="16"/>
  <c r="B625" i="15" l="1"/>
  <c r="B623" i="11" s="1"/>
  <c r="B623" i="16"/>
  <c r="B626" i="15" l="1"/>
  <c r="B624" i="11" s="1"/>
  <c r="B624" i="16"/>
  <c r="B627" i="15" l="1"/>
  <c r="B625" i="11" s="1"/>
  <c r="B625" i="16"/>
  <c r="B628" i="15" l="1"/>
  <c r="B626" i="11" s="1"/>
  <c r="B626" i="16"/>
  <c r="B629" i="15" l="1"/>
  <c r="B627" i="11" s="1"/>
  <c r="B627" i="16"/>
  <c r="B630" i="15" l="1"/>
  <c r="B628" i="11" s="1"/>
  <c r="B628" i="16"/>
  <c r="B631" i="15" l="1"/>
  <c r="B629" i="11" s="1"/>
  <c r="B629" i="16"/>
  <c r="B632" i="15" l="1"/>
  <c r="B630" i="11" s="1"/>
  <c r="B630" i="16"/>
  <c r="B633" i="15" l="1"/>
  <c r="B631" i="11" s="1"/>
  <c r="B631" i="16"/>
  <c r="B634" i="15" l="1"/>
  <c r="B632" i="11" s="1"/>
  <c r="B632" i="16"/>
  <c r="B635" i="15" l="1"/>
  <c r="B633" i="11" s="1"/>
  <c r="B633" i="16"/>
  <c r="B636" i="15" l="1"/>
  <c r="B634" i="11" s="1"/>
  <c r="B634" i="16"/>
  <c r="B637" i="15" l="1"/>
  <c r="B635" i="11" s="1"/>
  <c r="B635" i="16"/>
  <c r="B638" i="15" l="1"/>
  <c r="B636" i="11" s="1"/>
  <c r="B636" i="16"/>
  <c r="B639" i="15" l="1"/>
  <c r="B637" i="11" s="1"/>
  <c r="B637" i="16"/>
  <c r="B640" i="15" l="1"/>
  <c r="B638" i="11" s="1"/>
  <c r="B638" i="16"/>
  <c r="B641" i="15" l="1"/>
  <c r="B639" i="11" s="1"/>
  <c r="B639" i="16"/>
  <c r="B642" i="15" l="1"/>
  <c r="B640" i="11" s="1"/>
  <c r="B640" i="16"/>
  <c r="B643" i="15" l="1"/>
  <c r="B641" i="11" s="1"/>
  <c r="B641" i="16"/>
  <c r="B644" i="15" l="1"/>
  <c r="B642" i="11" s="1"/>
  <c r="B642" i="16"/>
  <c r="B645" i="15" l="1"/>
  <c r="B643" i="11" s="1"/>
  <c r="B643" i="16"/>
  <c r="B646" i="15" l="1"/>
  <c r="B644" i="11" s="1"/>
  <c r="B644" i="16"/>
  <c r="B647" i="15" l="1"/>
  <c r="B645" i="11" s="1"/>
  <c r="B645" i="16"/>
  <c r="B648" i="15" l="1"/>
  <c r="B646" i="11" s="1"/>
  <c r="B646" i="16"/>
  <c r="B649" i="15" l="1"/>
  <c r="B647" i="11" s="1"/>
  <c r="B647" i="16"/>
  <c r="B650" i="15" l="1"/>
  <c r="B648" i="11" s="1"/>
  <c r="B648" i="16"/>
  <c r="B651" i="15" l="1"/>
  <c r="B649" i="11" s="1"/>
  <c r="B649" i="16"/>
  <c r="B652" i="15" l="1"/>
  <c r="B650" i="11" s="1"/>
  <c r="B650" i="16"/>
  <c r="B653" i="15" l="1"/>
  <c r="B651" i="11" s="1"/>
  <c r="B651" i="16"/>
  <c r="B654" i="15" l="1"/>
  <c r="B652" i="11" s="1"/>
  <c r="B652" i="16"/>
  <c r="B655" i="15" l="1"/>
  <c r="B653" i="11" s="1"/>
  <c r="B653" i="16"/>
  <c r="B656" i="15" l="1"/>
  <c r="B654" i="11" s="1"/>
  <c r="B654" i="16"/>
  <c r="B657" i="15" l="1"/>
  <c r="B655" i="11" s="1"/>
  <c r="B655" i="16"/>
  <c r="B658" i="15" l="1"/>
  <c r="B656" i="11" s="1"/>
  <c r="B656" i="16"/>
  <c r="B659" i="15" l="1"/>
  <c r="B657" i="11" s="1"/>
  <c r="B657" i="16"/>
  <c r="B660" i="15" l="1"/>
  <c r="B658" i="11" s="1"/>
  <c r="B658" i="16"/>
  <c r="B661" i="15" l="1"/>
  <c r="B659" i="11" s="1"/>
  <c r="B659" i="16"/>
  <c r="B662" i="15" l="1"/>
  <c r="B660" i="11" s="1"/>
  <c r="B660" i="16"/>
  <c r="B663" i="15" l="1"/>
  <c r="B661" i="11" s="1"/>
  <c r="B661" i="16"/>
  <c r="B664" i="15" l="1"/>
  <c r="B662" i="11" s="1"/>
  <c r="B662" i="16"/>
  <c r="B665" i="15" l="1"/>
  <c r="B663" i="11" s="1"/>
  <c r="B663" i="16"/>
  <c r="B666" i="15" l="1"/>
  <c r="B664" i="11" s="1"/>
  <c r="B664" i="16"/>
  <c r="B667" i="15" l="1"/>
  <c r="B665" i="11" s="1"/>
  <c r="B665" i="16"/>
  <c r="B668" i="15" l="1"/>
  <c r="B666" i="11" s="1"/>
  <c r="B666" i="16"/>
  <c r="B669" i="15" l="1"/>
  <c r="B667" i="11" s="1"/>
  <c r="B667" i="16"/>
  <c r="B670" i="15" l="1"/>
  <c r="B668" i="11" s="1"/>
  <c r="B668" i="16"/>
  <c r="B671" i="15" l="1"/>
  <c r="B669" i="11" s="1"/>
  <c r="B669" i="16"/>
  <c r="B672" i="15" l="1"/>
  <c r="B670" i="11" s="1"/>
  <c r="B670" i="16"/>
  <c r="B673" i="15" l="1"/>
  <c r="B671" i="11" s="1"/>
  <c r="B671" i="16"/>
  <c r="B674" i="15" l="1"/>
  <c r="B672" i="11" s="1"/>
  <c r="B672" i="16"/>
  <c r="B675" i="15" l="1"/>
  <c r="B673" i="11" s="1"/>
  <c r="B673" i="16"/>
  <c r="B676" i="15" l="1"/>
  <c r="B674" i="11" s="1"/>
  <c r="B674" i="16"/>
  <c r="B677" i="15" l="1"/>
  <c r="B675" i="11" s="1"/>
  <c r="B675" i="16"/>
  <c r="B678" i="15" l="1"/>
  <c r="B676" i="11" s="1"/>
  <c r="B676" i="16"/>
  <c r="B679" i="15" l="1"/>
  <c r="B677" i="11" s="1"/>
  <c r="B677" i="16"/>
  <c r="B680" i="15" l="1"/>
  <c r="B678" i="11" s="1"/>
  <c r="B678" i="16"/>
  <c r="B681" i="15" l="1"/>
  <c r="B679" i="11" s="1"/>
  <c r="B679" i="16"/>
  <c r="B682" i="15" l="1"/>
  <c r="B680" i="11" s="1"/>
  <c r="B680" i="16"/>
  <c r="B683" i="15" l="1"/>
  <c r="B681" i="11" s="1"/>
  <c r="B681" i="16"/>
  <c r="B684" i="15" l="1"/>
  <c r="B682" i="11" s="1"/>
  <c r="B682" i="16"/>
  <c r="B685" i="15" l="1"/>
  <c r="B683" i="11" s="1"/>
  <c r="B683" i="16"/>
  <c r="B686" i="15" l="1"/>
  <c r="B684" i="11" s="1"/>
  <c r="B684" i="16"/>
  <c r="B687" i="15" l="1"/>
  <c r="B685" i="11" s="1"/>
  <c r="B685" i="16"/>
  <c r="B688" i="15" l="1"/>
  <c r="B686" i="11" s="1"/>
  <c r="B686" i="16"/>
  <c r="B689" i="15" l="1"/>
  <c r="B687" i="11" s="1"/>
  <c r="B687" i="16"/>
  <c r="B690" i="15" l="1"/>
  <c r="B688" i="11" s="1"/>
  <c r="B688" i="16"/>
  <c r="B691" i="15" l="1"/>
  <c r="B689" i="11" s="1"/>
  <c r="B689" i="16"/>
  <c r="B692" i="15" l="1"/>
  <c r="B690" i="11" s="1"/>
  <c r="B690" i="16"/>
  <c r="B693" i="15" l="1"/>
  <c r="B691" i="11" s="1"/>
  <c r="B691" i="16"/>
  <c r="B694" i="15" l="1"/>
  <c r="B692" i="11" s="1"/>
  <c r="B692" i="16"/>
  <c r="B695" i="15" l="1"/>
  <c r="B693" i="11" s="1"/>
  <c r="B693" i="16"/>
  <c r="B696" i="15" l="1"/>
  <c r="B694" i="11" s="1"/>
  <c r="B694" i="16"/>
  <c r="B697" i="15" l="1"/>
  <c r="B695" i="11" s="1"/>
  <c r="B695" i="16"/>
  <c r="B698" i="15" l="1"/>
  <c r="B696" i="11" s="1"/>
  <c r="B696" i="16"/>
  <c r="B699" i="15" l="1"/>
  <c r="B697" i="11" s="1"/>
  <c r="B697" i="16"/>
  <c r="B700" i="15" l="1"/>
  <c r="B698" i="11" s="1"/>
  <c r="B698" i="16"/>
  <c r="B701" i="15" l="1"/>
  <c r="B699" i="11" s="1"/>
  <c r="B699" i="16"/>
  <c r="B702" i="15" l="1"/>
  <c r="B700" i="11" s="1"/>
  <c r="B700" i="16"/>
  <c r="B703" i="15" l="1"/>
  <c r="B701" i="11" s="1"/>
  <c r="B701" i="16"/>
  <c r="B704" i="15" l="1"/>
  <c r="B702" i="11" s="1"/>
  <c r="B702" i="16"/>
  <c r="B705" i="15" l="1"/>
  <c r="B703" i="11" s="1"/>
  <c r="B703" i="16"/>
  <c r="B706" i="15" l="1"/>
  <c r="B704" i="11" s="1"/>
  <c r="B704" i="16"/>
  <c r="B707" i="15" l="1"/>
  <c r="B705" i="11" s="1"/>
  <c r="B705" i="16"/>
  <c r="B708" i="15" l="1"/>
  <c r="B706" i="11" s="1"/>
  <c r="B706" i="16"/>
  <c r="B709" i="15" l="1"/>
  <c r="B707" i="11" s="1"/>
  <c r="B707" i="16"/>
  <c r="B710" i="15" l="1"/>
  <c r="B708" i="11" s="1"/>
  <c r="B708" i="16"/>
  <c r="B711" i="15" l="1"/>
  <c r="B709" i="11" s="1"/>
  <c r="B709" i="16"/>
  <c r="B712" i="15" l="1"/>
  <c r="B710" i="11" s="1"/>
  <c r="B710" i="16"/>
  <c r="B713" i="15" l="1"/>
  <c r="B711" i="11" s="1"/>
  <c r="B711" i="16"/>
  <c r="B714" i="15" l="1"/>
  <c r="B712" i="11" s="1"/>
  <c r="B712" i="16"/>
  <c r="B715" i="15" l="1"/>
  <c r="B713" i="11" s="1"/>
  <c r="B713" i="16"/>
  <c r="B716" i="15" l="1"/>
  <c r="B714" i="11" s="1"/>
  <c r="B714" i="16"/>
  <c r="B717" i="15" l="1"/>
  <c r="B715" i="11" s="1"/>
  <c r="B715" i="16"/>
  <c r="B718" i="15" l="1"/>
  <c r="B716" i="11" s="1"/>
  <c r="B716" i="16"/>
  <c r="B719" i="15" l="1"/>
  <c r="B717" i="11" s="1"/>
  <c r="B717" i="16"/>
  <c r="B720" i="15" l="1"/>
  <c r="B718" i="11" s="1"/>
  <c r="B718" i="16"/>
  <c r="B721" i="15" l="1"/>
  <c r="B719" i="11" s="1"/>
  <c r="B719" i="16"/>
  <c r="B722" i="15" l="1"/>
  <c r="B720" i="11" s="1"/>
  <c r="B720" i="16"/>
  <c r="B723" i="15" l="1"/>
  <c r="B721" i="11" s="1"/>
  <c r="B721" i="16"/>
  <c r="B724" i="15" l="1"/>
  <c r="B722" i="11" s="1"/>
  <c r="B722" i="16"/>
  <c r="B725" i="15" l="1"/>
  <c r="B723" i="11" s="1"/>
  <c r="B723" i="16"/>
  <c r="B726" i="15" l="1"/>
  <c r="B724" i="11" s="1"/>
  <c r="B724" i="16"/>
  <c r="B727" i="15" l="1"/>
  <c r="B725" i="11" s="1"/>
  <c r="B725" i="16"/>
  <c r="B728" i="15" l="1"/>
  <c r="B726" i="11" s="1"/>
  <c r="B726" i="16"/>
  <c r="B729" i="15" l="1"/>
  <c r="B727" i="11" s="1"/>
  <c r="B727" i="16"/>
  <c r="B730" i="15" l="1"/>
  <c r="B728" i="11" s="1"/>
  <c r="B728" i="16"/>
  <c r="B731" i="15" l="1"/>
  <c r="B729" i="11" s="1"/>
  <c r="B729" i="16"/>
  <c r="B732" i="15" l="1"/>
  <c r="B730" i="11" s="1"/>
  <c r="B730" i="16"/>
  <c r="B733" i="15" l="1"/>
  <c r="B731" i="11" s="1"/>
  <c r="B731" i="16"/>
  <c r="B734" i="15" l="1"/>
  <c r="B732" i="11" s="1"/>
  <c r="B732" i="16"/>
  <c r="B735" i="15" l="1"/>
  <c r="B733" i="11" s="1"/>
  <c r="B733" i="16"/>
  <c r="B736" i="15" l="1"/>
  <c r="B734" i="11" s="1"/>
  <c r="B734" i="16"/>
  <c r="B737" i="15" l="1"/>
  <c r="B735" i="11" s="1"/>
  <c r="B735" i="16"/>
  <c r="B738" i="15" l="1"/>
  <c r="B736" i="11" s="1"/>
  <c r="B736" i="16"/>
  <c r="B739" i="15" l="1"/>
  <c r="B737" i="11" s="1"/>
  <c r="B737" i="16"/>
  <c r="B740" i="15" l="1"/>
  <c r="B738" i="11" s="1"/>
  <c r="B738" i="16"/>
  <c r="B741" i="15" l="1"/>
  <c r="B739" i="11" s="1"/>
  <c r="B739" i="16"/>
  <c r="B742" i="15" l="1"/>
  <c r="B740" i="11" s="1"/>
  <c r="B740" i="16"/>
  <c r="B743" i="15" l="1"/>
  <c r="B741" i="11" s="1"/>
  <c r="B741" i="16"/>
  <c r="B744" i="15" l="1"/>
  <c r="B742" i="11" s="1"/>
  <c r="B742" i="16"/>
  <c r="B745" i="15" l="1"/>
  <c r="B743" i="11" s="1"/>
  <c r="B743" i="16"/>
  <c r="B746" i="15" l="1"/>
  <c r="B744" i="11" s="1"/>
  <c r="B744" i="16"/>
  <c r="B747" i="15" l="1"/>
  <c r="B745" i="11" s="1"/>
  <c r="B745" i="16"/>
  <c r="B748" i="15" l="1"/>
  <c r="B746" i="11" s="1"/>
  <c r="B746" i="16"/>
  <c r="B749" i="15" l="1"/>
  <c r="B747" i="11" s="1"/>
  <c r="B747" i="16"/>
  <c r="B750" i="15" l="1"/>
  <c r="B748" i="11" s="1"/>
  <c r="B748" i="16"/>
  <c r="B751" i="15" l="1"/>
  <c r="B749" i="11" s="1"/>
  <c r="B749" i="16"/>
  <c r="B752" i="15" l="1"/>
  <c r="B750" i="11" s="1"/>
  <c r="B750" i="16"/>
  <c r="B753" i="15" l="1"/>
  <c r="B751" i="11" s="1"/>
  <c r="B751" i="16"/>
  <c r="B754" i="15" l="1"/>
  <c r="B752" i="11" s="1"/>
  <c r="B752" i="16"/>
  <c r="B755" i="15" l="1"/>
  <c r="B753" i="11" s="1"/>
  <c r="B753" i="16"/>
  <c r="B756" i="15" l="1"/>
  <c r="B754" i="11" s="1"/>
  <c r="B754" i="16"/>
  <c r="B757" i="15" l="1"/>
  <c r="B755" i="11" s="1"/>
  <c r="B755" i="16"/>
  <c r="B758" i="15" l="1"/>
  <c r="B756" i="11" s="1"/>
  <c r="B756" i="16"/>
  <c r="B759" i="15" l="1"/>
  <c r="B757" i="11" s="1"/>
  <c r="B757" i="16"/>
  <c r="B760" i="15" l="1"/>
  <c r="B758" i="11" s="1"/>
  <c r="B758" i="16"/>
  <c r="B761" i="15" l="1"/>
  <c r="B759" i="11" s="1"/>
  <c r="B759" i="16"/>
  <c r="B762" i="15" l="1"/>
  <c r="B760" i="11" s="1"/>
  <c r="B760" i="16"/>
  <c r="B763" i="15" l="1"/>
  <c r="B761" i="11" s="1"/>
  <c r="B761" i="16"/>
  <c r="B764" i="15" l="1"/>
  <c r="B762" i="11" s="1"/>
  <c r="B762" i="16"/>
  <c r="B765" i="15" l="1"/>
  <c r="B763" i="11" s="1"/>
  <c r="B763" i="16"/>
  <c r="B766" i="15" l="1"/>
  <c r="B764" i="11" s="1"/>
  <c r="B764" i="16"/>
  <c r="B767" i="15" l="1"/>
  <c r="B765" i="11" s="1"/>
  <c r="B765" i="16"/>
  <c r="B768" i="15" l="1"/>
  <c r="B766" i="11" s="1"/>
  <c r="B766" i="16"/>
  <c r="B769" i="15" l="1"/>
  <c r="B767" i="11" s="1"/>
  <c r="B767" i="16"/>
  <c r="B770" i="15" l="1"/>
  <c r="B768" i="11" s="1"/>
  <c r="B768" i="16"/>
  <c r="B771" i="15" l="1"/>
  <c r="B769" i="11" s="1"/>
  <c r="B769" i="16"/>
  <c r="B772" i="15" l="1"/>
  <c r="B770" i="11" s="1"/>
  <c r="B770" i="16"/>
  <c r="B773" i="15" l="1"/>
  <c r="B771" i="11" s="1"/>
  <c r="B771" i="16"/>
  <c r="B774" i="15" l="1"/>
  <c r="B772" i="11" s="1"/>
  <c r="B772" i="16"/>
  <c r="B775" i="15" l="1"/>
  <c r="B773" i="11" s="1"/>
  <c r="B773" i="16"/>
  <c r="B776" i="15" l="1"/>
  <c r="B774" i="11" s="1"/>
  <c r="B774" i="16"/>
  <c r="B777" i="15" l="1"/>
  <c r="B775" i="11" s="1"/>
  <c r="B775" i="16"/>
  <c r="B778" i="15" l="1"/>
  <c r="B776" i="11" s="1"/>
  <c r="B776" i="16"/>
  <c r="B779" i="15" l="1"/>
  <c r="B777" i="11" s="1"/>
  <c r="B777" i="16"/>
  <c r="B780" i="15" l="1"/>
  <c r="B778" i="11" s="1"/>
  <c r="B778" i="16"/>
  <c r="B781" i="15" l="1"/>
  <c r="B779" i="11" s="1"/>
  <c r="B779" i="16"/>
  <c r="B782" i="15" l="1"/>
  <c r="B780" i="11" s="1"/>
  <c r="B780" i="16"/>
  <c r="B783" i="15" l="1"/>
  <c r="B781" i="11" s="1"/>
  <c r="B781" i="16"/>
  <c r="B784" i="15" l="1"/>
  <c r="B782" i="11" s="1"/>
  <c r="B782" i="16"/>
  <c r="B785" i="15" l="1"/>
  <c r="B783" i="11" s="1"/>
  <c r="B783" i="16"/>
  <c r="B786" i="15" l="1"/>
  <c r="B784" i="11" s="1"/>
  <c r="B784" i="16"/>
  <c r="B787" i="15" l="1"/>
  <c r="B785" i="11" s="1"/>
  <c r="B785" i="16"/>
  <c r="B788" i="15" l="1"/>
  <c r="B786" i="11" s="1"/>
  <c r="B786" i="16"/>
  <c r="B789" i="15" l="1"/>
  <c r="B787" i="11" s="1"/>
  <c r="B787" i="16"/>
  <c r="B790" i="15" l="1"/>
  <c r="B788" i="11" s="1"/>
  <c r="B788" i="16"/>
  <c r="B791" i="15" l="1"/>
  <c r="B789" i="11" s="1"/>
  <c r="B789" i="16"/>
  <c r="B792" i="15" l="1"/>
  <c r="B790" i="11" s="1"/>
  <c r="B790" i="16"/>
  <c r="B793" i="15" l="1"/>
  <c r="B791" i="11" s="1"/>
  <c r="B791" i="16"/>
  <c r="B794" i="15" l="1"/>
  <c r="B792" i="11" s="1"/>
  <c r="B792" i="16"/>
  <c r="B795" i="15" l="1"/>
  <c r="B793" i="11" s="1"/>
  <c r="B793" i="16"/>
  <c r="B796" i="15" l="1"/>
  <c r="B794" i="11" s="1"/>
  <c r="B794" i="16"/>
  <c r="B797" i="15" l="1"/>
  <c r="B795" i="11" s="1"/>
  <c r="B795" i="16"/>
  <c r="B798" i="15" l="1"/>
  <c r="B796" i="11" s="1"/>
  <c r="B796" i="16"/>
  <c r="B799" i="15" l="1"/>
  <c r="B797" i="11" s="1"/>
  <c r="B797" i="16"/>
  <c r="B800" i="15" l="1"/>
  <c r="B798" i="11" s="1"/>
  <c r="B798" i="16"/>
  <c r="B801" i="15" l="1"/>
  <c r="B799" i="11" s="1"/>
  <c r="B799" i="16"/>
  <c r="B802" i="15" l="1"/>
  <c r="B800" i="11" s="1"/>
  <c r="B800" i="16"/>
  <c r="B803" i="15" l="1"/>
  <c r="B801" i="11" s="1"/>
  <c r="B801" i="16"/>
  <c r="B804" i="15" l="1"/>
  <c r="B802" i="11" s="1"/>
  <c r="B802" i="16"/>
  <c r="B805" i="15" l="1"/>
  <c r="B803" i="11" s="1"/>
  <c r="B803" i="16"/>
  <c r="B806" i="15" l="1"/>
  <c r="B804" i="11" s="1"/>
  <c r="B804" i="16"/>
  <c r="B807" i="15" l="1"/>
  <c r="B805" i="11" s="1"/>
  <c r="B805" i="16"/>
  <c r="B808" i="15" l="1"/>
  <c r="B806" i="11" s="1"/>
  <c r="B806" i="16"/>
  <c r="B809" i="15" l="1"/>
  <c r="B807" i="11" s="1"/>
  <c r="B807" i="16"/>
  <c r="B810" i="15" l="1"/>
  <c r="B808" i="11" s="1"/>
  <c r="B808" i="16"/>
  <c r="B811" i="15" l="1"/>
  <c r="B809" i="11" s="1"/>
  <c r="B809" i="16"/>
  <c r="B812" i="15" l="1"/>
  <c r="B810" i="11" s="1"/>
  <c r="B810" i="16"/>
  <c r="B813" i="15" l="1"/>
  <c r="B811" i="11" s="1"/>
  <c r="B811" i="16"/>
  <c r="B814" i="15" l="1"/>
  <c r="B812" i="11" s="1"/>
  <c r="B812" i="16"/>
  <c r="B815" i="15" l="1"/>
  <c r="B813" i="11" s="1"/>
  <c r="B813" i="16"/>
  <c r="B816" i="15" l="1"/>
  <c r="B814" i="11" s="1"/>
  <c r="B814" i="16"/>
  <c r="B817" i="15" l="1"/>
  <c r="B815" i="11" s="1"/>
  <c r="B815" i="16"/>
  <c r="B818" i="15" l="1"/>
  <c r="B816" i="11" s="1"/>
  <c r="B816" i="16"/>
  <c r="B819" i="15" l="1"/>
  <c r="B817" i="16"/>
  <c r="B818" i="16" l="1"/>
  <c r="B81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Alborz Rayan</author>
    <author>Raziyeh Khorasani</author>
    <author>Marziyeh Ebrahimi</author>
  </authors>
  <commentList>
    <comment ref="M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8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1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کاردانی درسته</t>
        </r>
      </text>
    </comment>
    <comment ref="M1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4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5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6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2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33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4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5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6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7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
بود
ارشد درسته</t>
        </r>
      </text>
    </comment>
    <comment ref="M38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9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0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41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2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3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4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5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6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47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8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9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50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1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52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3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مدرک تحصیلیش دکتری
ولی در انالیز نهایت ارشد داریم درسته</t>
        </r>
      </text>
    </comment>
    <comment ref="M54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
</t>
        </r>
      </text>
    </comment>
    <comment ref="M55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6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6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57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8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59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0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61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کارشناسی</t>
        </r>
      </text>
    </comment>
    <comment ref="M62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4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65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66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7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درسنه</t>
        </r>
      </text>
    </comment>
    <comment ref="M68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9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0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1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</t>
        </r>
      </text>
    </comment>
    <comment ref="M72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3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 درسته</t>
        </r>
      </text>
    </comment>
    <comment ref="M74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6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ارشد</t>
        </r>
      </text>
    </comment>
    <comment ref="M77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79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0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2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4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5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6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7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8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9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0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1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2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3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5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97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100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کاردانی لحاظ شده بود</t>
        </r>
      </text>
    </comment>
    <comment ref="M108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9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0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111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ارشد درسته</t>
        </r>
      </text>
    </comment>
    <comment ref="M112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112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90  95  99</t>
        </r>
      </text>
    </comment>
    <comment ref="M113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114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درسته کارشناسی</t>
        </r>
      </text>
    </comment>
    <comment ref="M115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116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7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8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9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120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1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لیسانس لحاظ شده بود
ارشد درسته</t>
        </r>
      </text>
    </comment>
    <comment ref="M123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4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دیپلم درسته</t>
        </r>
      </text>
    </comment>
    <comment ref="Y125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91  88  82   87   96</t>
        </r>
      </text>
    </comment>
    <comment ref="M126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127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کاردانی درسته</t>
        </r>
      </text>
    </comment>
    <comment ref="M128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I129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به نام پسرشه وکالت نامه آورده</t>
        </r>
      </text>
    </comment>
    <comment ref="M129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BF129" authorId="1" shapeId="0" xr:uid="{01AE5DA5-23E6-42C0-910A-5EF11D6E06F4}">
      <text>
        <r>
          <rPr>
            <b/>
            <sz val="9"/>
            <color indexed="81"/>
            <rFont val="Tahoma"/>
          </rPr>
          <t>Raziyeh Khorasani:</t>
        </r>
        <r>
          <rPr>
            <sz val="9"/>
            <color indexed="81"/>
            <rFont val="Tahoma"/>
          </rPr>
          <t xml:space="preserve">
کسر ماهانه بابت بدهی به سازمان</t>
        </r>
      </text>
    </comment>
    <comment ref="M130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131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2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3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4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7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</t>
        </r>
      </text>
    </comment>
    <comment ref="M141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M143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4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5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6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مهرماه کارشناسی لحاظ شده 
بود ارشد درسته</t>
        </r>
      </text>
    </comment>
    <comment ref="M147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8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ارشد لحاظ شده بود کارشناسی درسته</t>
        </r>
      </text>
    </comment>
    <comment ref="M149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0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2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3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4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54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155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6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7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دیپلم لحاظ شده بود ارشد درسته</t>
        </r>
      </text>
    </comment>
    <comment ref="M158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9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0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1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2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حال تحصیل کاردانیه مدرک دیپلم دارد در حال حاضر</t>
        </r>
      </text>
    </comment>
    <comment ref="M164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5" authorId="0" shapeId="0" xr:uid="{00000000-0006-0000-0000-00008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6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دکتری داره ولی در انالیز نهایت ارشد داریم
درسته</t>
        </r>
      </text>
    </comment>
    <comment ref="M167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9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0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1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2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72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83   75   73</t>
        </r>
      </text>
    </comment>
    <comment ref="Y173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73
79</t>
        </r>
      </text>
    </comment>
    <comment ref="M176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76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177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2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3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4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5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6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7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8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88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93</t>
        </r>
      </text>
    </comment>
    <comment ref="M190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1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2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3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5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6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7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8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9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00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91
94
98</t>
        </r>
      </text>
    </comment>
    <comment ref="M201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2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بود
ارشد درسته</t>
        </r>
      </text>
    </comment>
    <comment ref="M203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04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</t>
        </r>
      </text>
    </comment>
    <comment ref="M205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6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7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8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0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2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13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کاردانی لحاظ شده بود
دیپلم درسته</t>
        </r>
      </text>
    </comment>
    <comment ref="Y213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80</t>
        </r>
      </text>
    </comment>
    <comment ref="M214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5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6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گفت 2 - 3 ماهه گرفته و فرستاده</t>
        </r>
      </text>
    </comment>
    <comment ref="M217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8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21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2" authorId="0" shapeId="0" xr:uid="{00000000-0006-0000-0000-0000B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3" authorId="0" shapeId="0" xr:uid="{00000000-0006-0000-0000-0000B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224" authorId="0" shapeId="0" xr:uid="{00000000-0006-0000-0000-0000B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5" authorId="0" shapeId="0" xr:uid="{00000000-0006-0000-0000-0000B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6" authorId="0" shapeId="0" xr:uid="{00000000-0006-0000-0000-0000B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7" authorId="0" shapeId="0" xr:uid="{00000000-0006-0000-0000-0000B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8" authorId="0" shapeId="0" xr:uid="{00000000-0006-0000-0000-0000B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229" authorId="0" shapeId="0" xr:uid="{00000000-0006-0000-0000-0000C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0" authorId="0" shapeId="0" xr:uid="{00000000-0006-0000-0000-0000C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M231" authorId="0" shapeId="0" xr:uid="{00000000-0006-0000-0000-0000C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دیپلم لحاظ شده بود
کارشناسی درسته</t>
        </r>
      </text>
    </comment>
    <comment ref="M233" authorId="0" shapeId="0" xr:uid="{00000000-0006-0000-0000-0000C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5" authorId="0" shapeId="0" xr:uid="{00000000-0006-0000-0000-0000C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6" authorId="0" shapeId="0" xr:uid="{00000000-0006-0000-0000-0000C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7" authorId="0" shapeId="0" xr:uid="{00000000-0006-0000-0000-0000C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ارشد درسته</t>
        </r>
      </text>
    </comment>
    <comment ref="M238" authorId="2" shapeId="0" xr:uid="{9CA8693A-48FD-48C5-9B57-F6154EB6525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41" authorId="0" shapeId="0" xr:uid="{00000000-0006-0000-0000-0000C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M243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48" authorId="0" shapeId="0" xr:uid="{00000000-0006-0000-0000-0000C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</t>
        </r>
      </text>
    </comment>
    <comment ref="Y253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76</t>
        </r>
      </text>
    </comment>
    <comment ref="Y255" authorId="0" shapeId="0" xr:uid="{00000000-0006-0000-0000-0000C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</t>
        </r>
      </text>
    </comment>
    <comment ref="Y258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بالا</t>
        </r>
      </text>
    </comment>
    <comment ref="Y260" authorId="0" shapeId="0" xr:uid="{00000000-0006-0000-0000-0000C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80
77
74</t>
        </r>
      </text>
    </comment>
    <comment ref="Y261" authorId="0" shapeId="0" xr:uid="{00000000-0006-0000-0000-0000C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77</t>
        </r>
      </text>
    </comment>
    <comment ref="Y263" authorId="0" shapeId="0" xr:uid="{00000000-0006-0000-0000-0000C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66
68
80</t>
        </r>
      </text>
    </comment>
    <comment ref="Y265" authorId="0" shapeId="0" xr:uid="{00000000-0006-0000-0000-0000D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74-75
18-19ساله
خودش گفت</t>
        </r>
      </text>
    </comment>
    <comment ref="Y266" authorId="0" shapeId="0" xr:uid="{00000000-0006-0000-0000-0000D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73
</t>
        </r>
      </text>
    </comment>
    <comment ref="Y269" authorId="0" shapeId="0" xr:uid="{00000000-0006-0000-0000-0000D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کپی  فرزند نبود یکی 62
</t>
        </r>
      </text>
    </comment>
    <comment ref="Y271" authorId="0" shapeId="0" xr:uid="{00000000-0006-0000-0000-0000D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</t>
        </r>
      </text>
    </comment>
    <comment ref="Y272" authorId="0" shapeId="0" xr:uid="{00000000-0006-0000-0000-0000D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72   73   80</t>
        </r>
      </text>
    </comment>
    <comment ref="Y278" authorId="0" shapeId="0" xr:uid="{00000000-0006-0000-0000-0000D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281" authorId="0" shapeId="0" xr:uid="{00000000-0006-0000-0000-0000D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AT282" authorId="1" shapeId="0" xr:uid="{A8C881DA-4AF2-4436-9374-FC52D426FC85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7%مهر</t>
        </r>
      </text>
    </comment>
    <comment ref="Y284" authorId="0" shapeId="0" xr:uid="{00000000-0006-0000-0000-0000D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
77
83</t>
        </r>
      </text>
    </comment>
    <comment ref="Y288" authorId="0" shapeId="0" xr:uid="{00000000-0006-0000-0000-0000D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71
76</t>
        </r>
      </text>
    </comment>
    <comment ref="Y289" authorId="0" shapeId="0" xr:uid="{00000000-0006-0000-0000-0000D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ت ت فرزندان نبود</t>
        </r>
      </text>
    </comment>
    <comment ref="Y295" authorId="0" shapeId="0" xr:uid="{00000000-0006-0000-0000-0000D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97</t>
        </r>
      </text>
    </comment>
    <comment ref="AT302" authorId="1" shapeId="0" xr:uid="{877BF9C2-4F96-4111-93B7-9E7848A31729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7%مهر</t>
        </r>
      </text>
    </comment>
    <comment ref="Y307" authorId="0" shapeId="0" xr:uid="{00000000-0006-0000-0000-0000D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89</t>
        </r>
      </text>
    </comment>
    <comment ref="Y312" authorId="0" shapeId="0" xr:uid="{00000000-0006-0000-0000-0000D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79</t>
        </r>
      </text>
    </comment>
    <comment ref="Y313" authorId="0" shapeId="0" xr:uid="{00000000-0006-0000-0000-0000D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72</t>
        </r>
      </text>
    </comment>
    <comment ref="Y315" authorId="0" shapeId="0" xr:uid="{00000000-0006-0000-0000-0000D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316" authorId="0" shapeId="0" xr:uid="{00000000-0006-0000-0000-0000D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پسرش متولد76</t>
        </r>
      </text>
    </comment>
    <comment ref="Y317" authorId="0" shapeId="0" xr:uid="{00000000-0006-0000-0000-0000E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70   72   78</t>
        </r>
      </text>
    </comment>
    <comment ref="Y318" authorId="0" shapeId="0" xr:uid="{00000000-0006-0000-0000-0000E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85</t>
        </r>
      </text>
    </comment>
    <comment ref="Y321" authorId="0" shapeId="0" xr:uid="{00000000-0006-0000-0000-0000E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93</t>
        </r>
      </text>
    </comment>
    <comment ref="Y324" authorId="0" shapeId="0" xr:uid="{00000000-0006-0000-0000-0000E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
77</t>
        </r>
      </text>
    </comment>
    <comment ref="Y325" authorId="0" shapeId="0" xr:uid="{00000000-0006-0000-0000-0000E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</t>
        </r>
      </text>
    </comment>
    <comment ref="Y333" authorId="1" shapeId="0" xr:uid="{F5148A38-E338-41AF-B0FC-71F97AC5C1AF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90
91</t>
        </r>
      </text>
    </comment>
    <comment ref="Y334" authorId="0" shapeId="0" xr:uid="{00000000-0006-0000-0000-0000E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79</t>
        </r>
      </text>
    </comment>
    <comment ref="Y337" authorId="0" shapeId="0" xr:uid="{00000000-0006-0000-0000-0000E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338" authorId="0" shapeId="0" xr:uid="{00000000-0006-0000-0000-0000E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</t>
        </r>
      </text>
    </comment>
    <comment ref="Y346" authorId="0" shapeId="0" xr:uid="{00000000-0006-0000-0000-0000E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یکیش80</t>
        </r>
      </text>
    </comment>
    <comment ref="Y349" authorId="0" shapeId="0" xr:uid="{00000000-0006-0000-0000-0000E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89
89
79</t>
        </r>
      </text>
    </comment>
    <comment ref="Y351" authorId="0" shapeId="0" xr:uid="{00000000-0006-0000-0000-0000E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80</t>
        </r>
      </text>
    </comment>
    <comment ref="Y358" authorId="0" shapeId="0" xr:uid="{00000000-0006-0000-0000-0000E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</t>
        </r>
      </text>
    </comment>
    <comment ref="Y359" authorId="0" shapeId="0" xr:uid="{00000000-0006-0000-0000-0000E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65
66
68
69
71</t>
        </r>
      </text>
    </comment>
    <comment ref="Y364" authorId="0" shapeId="0" xr:uid="{00000000-0006-0000-0000-0000E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
89</t>
        </r>
      </text>
    </comment>
    <comment ref="Y372" authorId="0" shapeId="0" xr:uid="{00000000-0006-0000-0000-0000E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سابقه325روز</t>
        </r>
      </text>
    </comment>
    <comment ref="Y373" authorId="0" shapeId="0" xr:uid="{00000000-0006-0000-0000-0000E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Y377" authorId="0" shapeId="0" xr:uid="{00000000-0006-0000-0000-0000F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80</t>
        </r>
      </text>
    </comment>
    <comment ref="Y386" authorId="0" shapeId="0" xr:uid="{00000000-0006-0000-0000-0000F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</t>
        </r>
      </text>
    </comment>
    <comment ref="Y387" authorId="0" shapeId="0" xr:uid="{00000000-0006-0000-0000-0000F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90</t>
        </r>
      </text>
    </comment>
    <comment ref="Y390" authorId="0" shapeId="0" xr:uid="{00000000-0006-0000-0000-0000F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96
88</t>
        </r>
      </text>
    </comment>
    <comment ref="Y394" authorId="0" shapeId="0" xr:uid="{00000000-0006-0000-0000-0000F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</t>
        </r>
      </text>
    </comment>
    <comment ref="Y396" authorId="2" shapeId="0" xr:uid="{F2B39C3C-7E25-425A-A9B2-B956DFED5B46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77
86</t>
        </r>
      </text>
    </comment>
    <comment ref="Y397" authorId="0" shapeId="0" xr:uid="{00000000-0006-0000-0000-0000F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71
84</t>
        </r>
      </text>
    </comment>
    <comment ref="Y398" authorId="2" shapeId="0" xr:uid="{B8B44B69-9206-4760-84F3-C04AFD982680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</t>
        </r>
      </text>
    </comment>
    <comment ref="Y404" authorId="0" shapeId="0" xr:uid="{00000000-0006-0000-0000-0000F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
73</t>
        </r>
      </text>
    </comment>
    <comment ref="Y405" authorId="0" shapeId="0" xr:uid="{00000000-0006-0000-0000-0000F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76</t>
        </r>
      </text>
    </comment>
    <comment ref="Y409" authorId="0" shapeId="0" xr:uid="{00000000-0006-0000-0000-0000F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10" authorId="0" shapeId="0" xr:uid="{00000000-0006-0000-0000-0000F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81</t>
        </r>
      </text>
    </comment>
    <comment ref="Y415" authorId="0" shapeId="0" xr:uid="{00000000-0006-0000-0000-0000F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بیاره</t>
        </r>
      </text>
    </comment>
    <comment ref="Y416" authorId="0" shapeId="0" xr:uid="{00000000-0006-0000-0000-0000F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68
76
</t>
        </r>
      </text>
    </comment>
    <comment ref="Y417" authorId="0" shapeId="0" xr:uid="{00000000-0006-0000-0000-0000F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418" authorId="0" shapeId="0" xr:uid="{00000000-0006-0000-0000-0000F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</t>
        </r>
      </text>
    </comment>
    <comment ref="Y431" authorId="0" shapeId="0" xr:uid="{00000000-0006-0000-0000-0000F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78</t>
        </r>
      </text>
    </comment>
    <comment ref="Y432" authorId="0" shapeId="0" xr:uid="{00000000-0006-0000-0000-0000F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437" authorId="0" shapeId="0" xr:uid="{00000000-0006-0000-0000-000000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91</t>
        </r>
      </text>
    </comment>
    <comment ref="Y456" authorId="0" shapeId="0" xr:uid="{00000000-0006-0000-0000-000001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59" authorId="0" shapeId="0" xr:uid="{00000000-0006-0000-0000-000002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83</t>
        </r>
      </text>
    </comment>
    <comment ref="Y463" authorId="0" shapeId="0" xr:uid="{00000000-0006-0000-0000-000003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86
80</t>
        </r>
      </text>
    </comment>
    <comment ref="Y467" authorId="0" shapeId="0" xr:uid="{00000000-0006-0000-0000-000004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74
77</t>
        </r>
      </text>
    </comment>
    <comment ref="Y469" authorId="0" shapeId="0" xr:uid="{00000000-0006-0000-0000-000005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66
68</t>
        </r>
      </text>
    </comment>
    <comment ref="Y473" authorId="0" shapeId="0" xr:uid="{00000000-0006-0000-0000-000006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75</t>
        </r>
      </text>
    </comment>
    <comment ref="Y474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67
</t>
        </r>
      </text>
    </comment>
    <comment ref="Y475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94</t>
        </r>
      </text>
    </comment>
    <comment ref="Y486" authorId="0" shapeId="0" xr:uid="{00000000-0006-0000-0000-000009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92</t>
        </r>
      </text>
    </comment>
    <comment ref="Y491" authorId="0" shapeId="0" xr:uid="{00000000-0006-0000-0000-00000A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73  71   62   63   64   66</t>
        </r>
      </text>
    </comment>
    <comment ref="Y496" authorId="0" shapeId="0" xr:uid="{00000000-0006-0000-0000-00000B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85</t>
        </r>
      </text>
    </comment>
    <comment ref="Y497" authorId="0" shapeId="0" xr:uid="{00000000-0006-0000-0000-00000C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</t>
        </r>
      </text>
    </comment>
    <comment ref="Y500" authorId="0" shapeId="0" xr:uid="{00000000-0006-0000-0000-00000D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57  58  59   63   70</t>
        </r>
      </text>
    </comment>
    <comment ref="Y504" authorId="0" shapeId="0" xr:uid="{00000000-0006-0000-0000-00000E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75
80</t>
        </r>
      </text>
    </comment>
    <comment ref="Y520" authorId="2" shapeId="0" xr:uid="{B15BFF2E-FE2A-49DB-84B0-6434CC8BBFF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89
89
73</t>
        </r>
      </text>
    </comment>
    <comment ref="M521" authorId="0" shapeId="0" xr:uid="{00000000-0006-0000-0000-00000F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22" authorId="0" shapeId="0" xr:uid="{00000000-0006-0000-0000-000010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75
80</t>
        </r>
      </text>
    </comment>
    <comment ref="Y525" authorId="0" shapeId="0" xr:uid="{00000000-0006-0000-0000-000011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528" authorId="0" shapeId="0" xr:uid="{00000000-0006-0000-0000-000012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81</t>
        </r>
      </text>
    </comment>
    <comment ref="M531" authorId="0" shapeId="0" xr:uid="{00000000-0006-0000-0000-000013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536" authorId="2" shapeId="0" xr:uid="{28416F92-7431-44FE-BFDC-AA558FE77592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98</t>
        </r>
      </text>
    </comment>
    <comment ref="Y539" authorId="0" shapeId="0" xr:uid="{00000000-0006-0000-0000-000014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97</t>
        </r>
      </text>
    </comment>
    <comment ref="Y544" authorId="2" shapeId="0" xr:uid="{5A694991-F911-43E5-808A-AC746110335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73   79    84</t>
        </r>
      </text>
    </comment>
    <comment ref="F551" authorId="1" shapeId="0" xr:uid="{B59920AE-B177-4322-9C63-EA23CFE2AAC3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نام پدر حسین</t>
        </r>
      </text>
    </comment>
    <comment ref="Y551" authorId="2" shapeId="0" xr:uid="{90A21034-47D5-4394-ADC6-47C3DE2252D5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
82</t>
        </r>
      </text>
    </comment>
    <comment ref="Z551" authorId="0" shapeId="0" xr:uid="{DEE60FDD-711B-477A-A781-B718A19A3D4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اذر ماه دخترش 18 سال پر میشود اذر یکی کم کنم</t>
        </r>
      </text>
    </comment>
    <comment ref="Y552" authorId="0" shapeId="0" xr:uid="{00000000-0006-0000-0000-000015010000}">
      <text>
        <r>
          <rPr>
            <b/>
            <sz val="9"/>
            <color indexed="81"/>
            <rFont val="Tahoma"/>
            <family val="2"/>
          </rPr>
          <t xml:space="preserve">
74
76
82</t>
        </r>
      </text>
    </comment>
    <comment ref="Y555" authorId="0" shapeId="0" xr:uid="{00000000-0006-0000-0000-000016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78
</t>
        </r>
      </text>
    </comment>
    <comment ref="Y557" authorId="0" shapeId="0" xr:uid="{00000000-0006-0000-0000-000017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Y558" authorId="0" shapeId="0" xr:uid="{00000000-0006-0000-0000-000018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76</t>
        </r>
      </text>
    </comment>
    <comment ref="Y560" authorId="0" shapeId="0" xr:uid="{00000000-0006-0000-0000-000019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83</t>
        </r>
      </text>
    </comment>
    <comment ref="Y579" authorId="0" shapeId="0" xr:uid="{00000000-0006-0000-0000-00001A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
88</t>
        </r>
      </text>
    </comment>
    <comment ref="Y581" authorId="2" shapeId="0" xr:uid="{3335B9DF-5507-4FE9-A7EC-A076D3127FBE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
75
83</t>
        </r>
      </text>
    </comment>
    <comment ref="Y582" authorId="0" shapeId="0" xr:uid="{00000000-0006-0000-0000-00001B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63  66   67   70    73</t>
        </r>
      </text>
    </comment>
    <comment ref="Y598" authorId="0" shapeId="0" xr:uid="{00000000-0006-0000-0000-00001C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
82</t>
        </r>
      </text>
    </comment>
    <comment ref="Y599" authorId="2" shapeId="0" xr:uid="{C167449B-12A3-4A06-8837-CF1AF3523093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Y607" authorId="0" shapeId="0" xr:uid="{00000000-0006-0000-0000-00001D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80
92</t>
        </r>
      </text>
    </comment>
    <comment ref="Y626" authorId="0" shapeId="0" xr:uid="{00000000-0006-0000-0000-00001E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85</t>
        </r>
      </text>
    </comment>
    <comment ref="Y630" authorId="0" shapeId="0" xr:uid="{00000000-0006-0000-0000-00001F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مدارکی نبود</t>
        </r>
      </text>
    </comment>
    <comment ref="Y631" authorId="0" shapeId="0" xr:uid="{00000000-0006-0000-0000-000020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84  86   78   91</t>
        </r>
      </text>
    </comment>
    <comment ref="Y633" authorId="0" shapeId="0" xr:uid="{00000000-0006-0000-0000-000021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78    76</t>
        </r>
      </text>
    </comment>
    <comment ref="Y639" authorId="0" shapeId="0" xr:uid="{00000000-0006-0000-0000-000022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81    77</t>
        </r>
      </text>
    </comment>
    <comment ref="Y641" authorId="0" shapeId="0" xr:uid="{00000000-0006-0000-0000-000023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88  71   92</t>
        </r>
      </text>
    </comment>
    <comment ref="Y642" authorId="0" shapeId="0" xr:uid="{00000000-0006-0000-0000-000024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75
64
63
61</t>
        </r>
      </text>
    </comment>
    <comment ref="Y644" authorId="2" shapeId="0" xr:uid="{26200A3B-5656-4F4C-8194-F34E9974B6F0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70    73    77</t>
        </r>
      </text>
    </comment>
    <comment ref="Y645" authorId="0" shapeId="0" xr:uid="{00000000-0006-0000-0000-000025010000}">
      <text>
        <r>
          <rPr>
            <b/>
            <sz val="9"/>
            <color indexed="81"/>
            <rFont val="Tahoma"/>
            <family val="2"/>
          </rPr>
          <t>64
65
66
68
81</t>
        </r>
      </text>
    </comment>
    <comment ref="Y653" authorId="0" shapeId="0" xr:uid="{00000000-0006-0000-0000-000026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79</t>
        </r>
      </text>
    </comment>
    <comment ref="Y655" authorId="0" shapeId="0" xr:uid="{00000000-0006-0000-0000-000027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72  78  87</t>
        </r>
      </text>
    </comment>
    <comment ref="Y656" authorId="0" shapeId="0" xr:uid="{00000000-0006-0000-0000-000028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97
80</t>
        </r>
      </text>
    </comment>
    <comment ref="Y667" authorId="0" shapeId="0" xr:uid="{00000000-0006-0000-0000-000029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672" authorId="0" shapeId="0" xr:uid="{00000000-0006-0000-0000-00002A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682" authorId="0" shapeId="0" xr:uid="{00000000-0006-0000-0000-00002B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79
85</t>
        </r>
      </text>
    </comment>
    <comment ref="Y688" authorId="0" shapeId="0" xr:uid="{00000000-0006-0000-0000-00002C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</t>
        </r>
      </text>
    </comment>
    <comment ref="Y689" authorId="0" shapeId="0" xr:uid="{00000000-0006-0000-0000-00002D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95
96</t>
        </r>
      </text>
    </comment>
    <comment ref="Y693" authorId="0" shapeId="0" xr:uid="{00000000-0006-0000-0000-00002E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99</t>
        </r>
      </text>
    </comment>
    <comment ref="Y697" authorId="0" shapeId="0" xr:uid="{00000000-0006-0000-0000-00002F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71</t>
        </r>
      </text>
    </comment>
    <comment ref="Y698" authorId="0" shapeId="0" xr:uid="{00000000-0006-0000-0000-000030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90
95</t>
        </r>
      </text>
    </comment>
    <comment ref="Y704" authorId="0" shapeId="0" xr:uid="{00000000-0006-0000-0000-000031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16سال
28ساله
31 ساله</t>
        </r>
      </text>
    </comment>
    <comment ref="Y705" authorId="0" shapeId="0" xr:uid="{00000000-0006-0000-0000-000032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5
8
15
20</t>
        </r>
      </text>
    </comment>
    <comment ref="Y706" authorId="0" shapeId="0" xr:uid="{00000000-0006-0000-0000-000033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19
20</t>
        </r>
      </text>
    </comment>
    <comment ref="Y711" authorId="0" shapeId="0" xr:uid="{00000000-0006-0000-0000-000034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82
74</t>
        </r>
      </text>
    </comment>
    <comment ref="Y712" authorId="0" shapeId="0" xr:uid="{00000000-0006-0000-0000-000035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69</t>
        </r>
      </text>
    </comment>
    <comment ref="Y731" authorId="0" shapeId="0" xr:uid="{00000000-0006-0000-0000-000036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
10
20</t>
        </r>
      </text>
    </comment>
    <comment ref="Y735" authorId="0" shapeId="0" xr:uid="{00000000-0006-0000-0000-000037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87
90</t>
        </r>
      </text>
    </comment>
    <comment ref="Y740" authorId="0" shapeId="0" xr:uid="{00000000-0006-0000-0000-000038010000}">
      <text>
        <r>
          <rPr>
            <sz val="9"/>
            <color indexed="81"/>
            <rFont val="Tahoma"/>
            <family val="2"/>
          </rPr>
          <t xml:space="preserve">
81
78</t>
        </r>
      </text>
    </comment>
    <comment ref="Y743" authorId="0" shapeId="0" xr:uid="{00000000-0006-0000-0000-000039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744" authorId="0" shapeId="0" xr:uid="{00000000-0006-0000-0000-00003A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745" authorId="0" shapeId="0" xr:uid="{00000000-0006-0000-0000-00003B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</t>
        </r>
      </text>
    </comment>
    <comment ref="Y748" authorId="0" shapeId="0" xr:uid="{00000000-0006-0000-0000-00003C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750" authorId="0" shapeId="0" xr:uid="{00000000-0006-0000-0000-00003D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85
91</t>
        </r>
      </text>
    </comment>
    <comment ref="Y759" authorId="0" shapeId="0" xr:uid="{00000000-0006-0000-0000-00003E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67
76</t>
        </r>
      </text>
    </comment>
    <comment ref="Y761" authorId="0" shapeId="0" xr:uid="{00000000-0006-0000-0000-00003F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87
90</t>
        </r>
      </text>
    </comment>
    <comment ref="Y763" authorId="0" shapeId="0" xr:uid="{00000000-0006-0000-0000-000040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 88
70
66</t>
        </r>
      </text>
    </comment>
    <comment ref="Y764" authorId="0" shapeId="0" xr:uid="{00000000-0006-0000-0000-000041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</t>
        </r>
      </text>
    </comment>
    <comment ref="M776" authorId="2" shapeId="0" xr:uid="{95EA094F-195F-4532-B082-20218A084AC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7" authorId="2" shapeId="0" xr:uid="{D2B7E89E-DF2A-4E1E-B213-9D3E4A3284AE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8" authorId="2" shapeId="0" xr:uid="{3BEA054A-E512-46B6-A474-9F48AAC18370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0" authorId="2" shapeId="0" xr:uid="{1D3C089B-EF3A-421F-9FBA-490A9DF9CD5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1" authorId="1" shapeId="0" xr:uid="{63BBC85C-8A01-43BB-A207-B81F9AEC938D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2" authorId="0" shapeId="0" xr:uid="{00000000-0006-0000-0000-000042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Z782" authorId="0" shapeId="0" xr:uid="{00000000-0006-0000-0000-000043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فرزند دارد سابقه ندارد</t>
        </r>
      </text>
    </comment>
    <comment ref="M783" authorId="0" shapeId="0" xr:uid="{00000000-0006-0000-0000-000044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4" authorId="0" shapeId="0" xr:uid="{00000000-0006-0000-0000-000045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5" authorId="0" shapeId="0" xr:uid="{00000000-0006-0000-0000-000046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6" authorId="0" shapeId="0" xr:uid="{00000000-0006-0000-0000-000047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7" authorId="0" shapeId="0" xr:uid="{00000000-0006-0000-0000-000048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8" authorId="1" shapeId="0" xr:uid="{95F301AB-1BB9-4255-BE57-49DA0A34AFB0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9" authorId="1" shapeId="0" xr:uid="{61E7D8B3-4BB7-4F6B-A8C9-8C27C81B7110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793" authorId="0" shapeId="0" xr:uid="{00000000-0006-0000-0000-000049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پرویزیان 2تا اولاد داره ولی سابقه بیمه 30 روز کمه</t>
        </r>
      </text>
    </comment>
    <comment ref="Y798" authorId="0" shapeId="0" xr:uid="{00000000-0006-0000-0000-00004A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آبنیکی 2 تا اولاد داره ولی سابقه بیمه نیاورده</t>
        </r>
      </text>
    </comment>
    <comment ref="Y810" authorId="0" shapeId="0" xr:uid="{00000000-0006-0000-0000-00004B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گفت 7 سال داره</t>
        </r>
      </text>
    </comment>
    <comment ref="F817" authorId="1" shapeId="0" xr:uid="{AAD791D3-BBE7-4975-B4ED-66D32B140BA7}">
      <text>
        <r>
          <rPr>
            <b/>
            <sz val="9"/>
            <color indexed="81"/>
            <rFont val="Tahoma"/>
            <family val="2"/>
          </rPr>
          <t>عبدالله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Alborz Rayan</author>
  </authors>
  <commentList>
    <comment ref="BI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نسبت به کارکرد بیشتر از سه برابر پایه حقوق نشود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Alborz Rayan</author>
    <author>Raziyeh Khorasani</author>
    <author>Marziyeh Ebrahimi</author>
  </authors>
  <commentList>
    <comment ref="M7" authorId="0" shapeId="0" xr:uid="{80A08B17-DC25-43A3-AECF-27EE79D26A5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" authorId="0" shapeId="0" xr:uid="{665F3E6C-B8C1-419A-89B7-67164F3F7F8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" authorId="0" shapeId="0" xr:uid="{33513E6F-DF04-4598-8628-F380BADC0E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" authorId="0" shapeId="0" xr:uid="{B180B68C-D08E-4810-89A5-BBC818462D6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" authorId="0" shapeId="0" xr:uid="{965C3C15-D414-45B2-B9EC-E789FAD5062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12" authorId="0" shapeId="0" xr:uid="{34AAE83F-CCB8-4BE3-BCA9-73F696C4CBD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" authorId="0" shapeId="0" xr:uid="{D6A6CA7C-BD93-4911-8E4B-872C1487E75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
بود
ارشد درسته</t>
        </r>
      </text>
    </comment>
    <comment ref="M14" authorId="0" shapeId="0" xr:uid="{C51FAE3C-5A57-4817-8728-11A3EDDE8D8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" authorId="0" shapeId="0" xr:uid="{57BECA34-3820-4FE4-B3F3-967EC4FD504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" authorId="0" shapeId="0" xr:uid="{7D1FDD43-3611-45FF-AD17-CFBC0107912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17" authorId="0" shapeId="0" xr:uid="{72DC1BE4-5BDA-48F9-A85F-A5CC5B05347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18" authorId="0" shapeId="0" xr:uid="{42BC57B8-CA08-4282-A081-BCFC1778FEF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9" authorId="0" shapeId="0" xr:uid="{BF86FC8B-0AAD-48CE-8FFD-7764AD8B450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80</t>
        </r>
      </text>
    </comment>
    <comment ref="M20" authorId="0" shapeId="0" xr:uid="{A5E5A2A4-F067-4A55-920C-85168BCA91C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21" authorId="0" shapeId="0" xr:uid="{B389A776-D601-4998-ACC9-CD3324C4388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کاردانی درسته</t>
        </r>
      </text>
    </comment>
    <comment ref="M22" authorId="0" shapeId="0" xr:uid="{B3552330-C951-4493-9E8B-2074ABA33C2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" authorId="0" shapeId="0" xr:uid="{8ECA1A61-8D8C-421B-87CC-75A0B515242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4" authorId="0" shapeId="0" xr:uid="{B9799360-4215-42C5-98D3-61FAA9ACC9D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5" authorId="0" shapeId="0" xr:uid="{AF3A2DD8-4945-47A8-B7E9-686AA2C3C1F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" authorId="0" shapeId="0" xr:uid="{6D24CEA0-61BF-487E-B54D-5A9A838CEB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8" authorId="0" shapeId="0" xr:uid="{0C186D4F-8EB9-40CB-9BD0-3D2A168C2B9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" authorId="0" shapeId="0" xr:uid="{AEF5B16E-707D-4479-9009-BBE32ABEF46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" authorId="0" shapeId="0" xr:uid="{F6C13578-B693-4028-BD7F-0BC0F862B8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1" authorId="0" shapeId="0" xr:uid="{06F747EA-8787-4B9C-8391-CC293337250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" authorId="0" shapeId="0" xr:uid="{231C352E-9F57-4EBF-9F14-2AA563897A7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" authorId="0" shapeId="0" xr:uid="{6BC78B0D-DE0D-42EE-994D-05C8869CC5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4" authorId="0" shapeId="0" xr:uid="{7D98AA85-61D6-4F8A-B04F-2E972AB3BD8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6" authorId="0" shapeId="0" xr:uid="{C5DD9E97-A10F-4D3C-A6FE-673C967E819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7" authorId="0" shapeId="0" xr:uid="{5CB9D47C-3740-4520-9A1B-BD0E3D5984F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8" authorId="0" shapeId="0" xr:uid="{6EFA2690-FD5F-4359-9FA0-7ABA823BF82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9" authorId="0" shapeId="0" xr:uid="{A5B37191-1974-4227-9A28-406A43ABE50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ارشد درسته</t>
        </r>
      </text>
    </comment>
    <comment ref="M40" authorId="0" shapeId="0" xr:uid="{3E39760A-EF05-4809-8DB1-E49D433E737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41" authorId="0" shapeId="0" xr:uid="{81CEB289-C9C8-4EAD-8171-C66C6F13C7A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42" authorId="0" shapeId="0" xr:uid="{8CCD939C-BCC0-4B9D-92BF-13D6FD0B933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43" authorId="0" shapeId="0" xr:uid="{5A13B97C-529E-4FE5-B59B-87EA7A23042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4" authorId="0" shapeId="0" xr:uid="{06B899BC-45A1-4BED-8BF2-38D34DD7E97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درسته کارشناسی</t>
        </r>
      </text>
    </comment>
    <comment ref="M45" authorId="0" shapeId="0" xr:uid="{C1B1F0A7-7E43-4A15-9230-68F06F8F166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46" authorId="1" shapeId="0" xr:uid="{1BD33E04-A365-4A48-82DB-F6333AAC9B41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90
91</t>
        </r>
      </text>
    </comment>
    <comment ref="M51" authorId="0" shapeId="0" xr:uid="{6EE45314-5EF6-41EE-AB74-074FBC8E1F5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" authorId="0" shapeId="0" xr:uid="{9B2DC442-8C8B-47C2-9F6E-26821689381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
88</t>
        </r>
      </text>
    </comment>
    <comment ref="M65" authorId="0" shapeId="0" xr:uid="{D0A099CD-0978-474A-B7EF-FA3C8DE9998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7" authorId="0" shapeId="0" xr:uid="{AA758C74-64F0-41EC-8F10-61AD898E9CD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9" authorId="0" shapeId="0" xr:uid="{168FAB80-305F-4A2E-94C8-D6AFF417D27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M74" authorId="0" shapeId="0" xr:uid="{82F1F67F-21B8-4975-A81E-CAFEA1C6B25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77" authorId="0" shapeId="0" xr:uid="{E591188B-1655-404A-A141-68B4549B33E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63  66   67   70    73</t>
        </r>
      </text>
    </comment>
    <comment ref="Y78" authorId="2" shapeId="0" xr:uid="{3F9D9C37-4C5E-4E18-B5E9-EE591145DE9A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
75
83</t>
        </r>
      </text>
    </comment>
    <comment ref="M80" authorId="0" shapeId="0" xr:uid="{D36D4485-202C-4606-BFC5-5A39039C85D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80" authorId="0" shapeId="0" xr:uid="{5ED8D5C2-7FB5-467F-9F49-4CA606FF498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83   75   73</t>
        </r>
      </text>
    </comment>
    <comment ref="Y82" authorId="0" shapeId="0" xr:uid="{6D71B720-C18D-4AEA-9C76-127C0C0F9AB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75
80</t>
        </r>
      </text>
    </comment>
    <comment ref="M83" authorId="0" shapeId="0" xr:uid="{BECA82D3-7881-44B9-B232-77D8C4B081F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87" authorId="0" shapeId="0" xr:uid="{ECD829D6-8FB0-4CEE-8425-5657A24492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90" authorId="0" shapeId="0" xr:uid="{8ECFBA59-042A-4195-9633-5DE4AEFB405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81</t>
        </r>
      </text>
    </comment>
    <comment ref="M96" authorId="0" shapeId="0" xr:uid="{6528610A-7E88-400E-99F6-44AB26363AE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7" authorId="0" shapeId="0" xr:uid="{657B9D3C-215D-44CF-A93D-CDB7979E12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98" authorId="0" shapeId="0" xr:uid="{E3BC6358-CE88-4D75-A110-0BBD88A169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کاردانی لحاظ شده بود
دیپلم درسته</t>
        </r>
      </text>
    </comment>
    <comment ref="Y98" authorId="0" shapeId="0" xr:uid="{7377EC43-2D7C-446D-91DC-A4792F084D2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80</t>
        </r>
      </text>
    </comment>
    <comment ref="M99" authorId="0" shapeId="0" xr:uid="{D009BC5F-07DA-401F-8A11-0FB2F680874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1" authorId="0" shapeId="0" xr:uid="{1BFCA862-89D9-4B8E-98C0-20277995899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گفت 2 - 3 ماهه گرفته و فرستاده</t>
        </r>
      </text>
    </comment>
    <comment ref="M103" authorId="0" shapeId="0" xr:uid="{FDF84898-3D37-4B09-BC01-8A27EDE7F86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4" authorId="0" shapeId="0" xr:uid="{D7ACB056-FDC4-4500-AD35-A9CDE11EBCF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05" authorId="0" shapeId="0" xr:uid="{6F3FF397-DC74-48ED-B9EB-356E75C3672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78    76</t>
        </r>
      </text>
    </comment>
    <comment ref="M106" authorId="0" shapeId="0" xr:uid="{9B875364-9A4A-4CDB-84AF-819605CF24F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11" authorId="0" shapeId="0" xr:uid="{3526C31B-5A35-43C9-A2F3-EFA95D70BF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84  86   78   91</t>
        </r>
      </text>
    </comment>
    <comment ref="Y113" authorId="0" shapeId="0" xr:uid="{A764A923-055C-4F71-97AA-BF21DB8172E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85</t>
        </r>
      </text>
    </comment>
    <comment ref="Y114" authorId="0" shapeId="0" xr:uid="{382D3216-B7D4-4D80-A327-F88B30D27C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مدارکی نبود</t>
        </r>
      </text>
    </comment>
    <comment ref="M118" authorId="0" shapeId="0" xr:uid="{24B59830-A8CB-4F17-9FF0-A3F9A670377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9" authorId="0" shapeId="0" xr:uid="{CA7477CC-D065-421C-8D4E-C5059E1DA10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1" authorId="0" shapeId="0" xr:uid="{0794898F-2E5B-499A-88CC-76265B69A62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3" authorId="0" shapeId="0" xr:uid="{9D7F9EB5-477B-451E-A9AA-9F692D6CE90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7" authorId="0" shapeId="0" xr:uid="{489E207B-3485-4B6D-96DC-C412858D707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کاردانی درسته</t>
        </r>
      </text>
    </comment>
    <comment ref="M130" authorId="0" shapeId="0" xr:uid="{012A6635-9085-46DC-BD4B-6AFD1FA7EB3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دیپلم درسته</t>
        </r>
      </text>
    </comment>
    <comment ref="M133" authorId="0" shapeId="0" xr:uid="{16E44081-6A09-4654-8BEF-5B54713ACB4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35" authorId="0" shapeId="0" xr:uid="{D1FAF271-515F-445C-908A-E32CD6CA02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91  88  82   87   96</t>
        </r>
      </text>
    </comment>
    <comment ref="Y136" authorId="0" shapeId="0" xr:uid="{C7F064A9-A5E9-4154-B93F-14327FEDE48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88  71   92</t>
        </r>
      </text>
    </comment>
    <comment ref="Y137" authorId="0" shapeId="0" xr:uid="{1E7ED1CD-BE12-4730-B294-4D51C5DAEFD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81    77</t>
        </r>
      </text>
    </comment>
    <comment ref="M139" authorId="0" shapeId="0" xr:uid="{3231A349-3679-4CC1-8541-CA47CEB703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41" authorId="0" shapeId="0" xr:uid="{CF61214D-4BC0-41AE-B787-F41D4F41FCF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79</t>
        </r>
      </text>
    </comment>
    <comment ref="M142" authorId="0" shapeId="0" xr:uid="{A3DD20DE-0A2A-4F28-B784-2FB1AD75522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143" authorId="0" shapeId="0" xr:uid="{46AE455C-B00C-4B82-A52E-E9B68CB489E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لیسانس لحاظ شده بود
ارشد درسته</t>
        </r>
      </text>
    </comment>
    <comment ref="M144" authorId="0" shapeId="0" xr:uid="{A2E921CC-AF3F-4CC5-A8EC-9FCCF6A125C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5" authorId="0" shapeId="0" xr:uid="{B397F145-795E-47E3-AAE5-B45D1FA95F4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147" authorId="0" shapeId="0" xr:uid="{804E355F-ED1A-4398-83B5-402E1FE4C61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I148" authorId="0" shapeId="0" xr:uid="{95932DC5-395E-466F-A1E9-D3E120338DE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به نام پسرشه وکالت نامه آورده</t>
        </r>
      </text>
    </comment>
    <comment ref="M148" authorId="0" shapeId="0" xr:uid="{BBC31C6B-27F9-4487-8A8E-B0240964693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BF148" authorId="1" shapeId="0" xr:uid="{4934FAE1-14A9-4DC1-B540-EFBB549E4EA8}">
      <text>
        <r>
          <rPr>
            <b/>
            <sz val="9"/>
            <color indexed="81"/>
            <rFont val="Tahoma"/>
          </rPr>
          <t>Raziyeh Khorasani:</t>
        </r>
        <r>
          <rPr>
            <sz val="9"/>
            <color indexed="81"/>
            <rFont val="Tahoma"/>
          </rPr>
          <t xml:space="preserve">
کسر ماهانه بابت بدهی به سازمان</t>
        </r>
      </text>
    </comment>
    <comment ref="Y149" authorId="2" shapeId="0" xr:uid="{3ACEB8FC-2BD5-4C97-ADF1-7B83A44C04B9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70    73    77</t>
        </r>
      </text>
    </comment>
    <comment ref="Y150" authorId="0" shapeId="0" xr:uid="{DB8A511F-1DB7-4FBE-884E-A572482327C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72  78  87</t>
        </r>
      </text>
    </comment>
    <comment ref="Y152" authorId="0" shapeId="0" xr:uid="{6775AB4E-2530-4271-9BCF-6BAA8E72BF0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75
64
63
61</t>
        </r>
      </text>
    </comment>
    <comment ref="M153" authorId="0" shapeId="0" xr:uid="{F35707C2-3530-4BA3-9BA9-E4D519E5589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54" authorId="0" shapeId="0" xr:uid="{510597A9-7907-46F0-B628-2DE339FFD83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97
80</t>
        </r>
      </text>
    </comment>
    <comment ref="Y157" authorId="0" shapeId="0" xr:uid="{33A45D42-01CA-4374-BA0E-D41495530AE7}">
      <text>
        <r>
          <rPr>
            <b/>
            <sz val="9"/>
            <color indexed="81"/>
            <rFont val="Tahoma"/>
            <family val="2"/>
          </rPr>
          <t>64
65
66
68
81</t>
        </r>
      </text>
    </comment>
    <comment ref="M160" authorId="0" shapeId="0" xr:uid="{DE1C1CE4-5EE6-4538-A40B-F775514FF59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3" authorId="0" shapeId="0" xr:uid="{00132C64-5A99-451C-9E6C-0ABA6EB4A3F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5" authorId="0" shapeId="0" xr:uid="{105781A3-8FC0-4775-A527-DD7EE742257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6" authorId="0" shapeId="0" xr:uid="{529D2B1F-379D-46BF-A412-9F0C479CFCD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1" authorId="0" shapeId="0" xr:uid="{97A7C409-DB1C-4F56-A6B5-56285035A1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2" authorId="0" shapeId="0" xr:uid="{21F6D94C-8D69-42A9-A44C-E6ED97FE153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3" authorId="0" shapeId="0" xr:uid="{F653CBEE-1EDB-4FEA-B888-0D9F503DF19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مهرماه کارشناسی لحاظ شده 
بود ارشد درسته</t>
        </r>
      </text>
    </comment>
    <comment ref="M174" authorId="0" shapeId="0" xr:uid="{BAE467FE-8818-4F5B-9F04-F73F0300D2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5" authorId="0" shapeId="0" xr:uid="{F9AF7961-93D3-4037-84A9-80872691C99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ارشد لحاظ شده بود کارشناسی درسته</t>
        </r>
      </text>
    </comment>
    <comment ref="M176" authorId="0" shapeId="0" xr:uid="{D221DF65-1B33-4AD0-9592-1417C50FF62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7" authorId="0" shapeId="0" xr:uid="{A0207970-FCA1-4A7D-89FD-D2D8685B410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9" authorId="0" shapeId="0" xr:uid="{7E870943-991E-40E8-B1CA-D80ABDB987C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0" authorId="0" shapeId="0" xr:uid="{1D1C3C28-EAC0-4B21-A602-D6340F898DB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1" authorId="0" shapeId="0" xr:uid="{CC66D281-C0F0-4BCD-9AC4-28D0581444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81" authorId="0" shapeId="0" xr:uid="{BA5C74DE-1288-4AB7-921C-2894B82DB02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182" authorId="0" shapeId="0" xr:uid="{0B19010C-0BB8-4003-9E82-9AC1F24D6C8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3" authorId="0" shapeId="0" xr:uid="{0599BDD1-0CE1-4245-940E-1F046A8811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4" authorId="0" shapeId="0" xr:uid="{3F411CCB-1A35-4CC5-82D8-641B898E116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دیپلم لحاظ شده بود ارشد درسته</t>
        </r>
      </text>
    </comment>
    <comment ref="M185" authorId="0" shapeId="0" xr:uid="{E9CCB7F2-E77C-4319-AA70-7739BEAF8CD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6" authorId="0" shapeId="0" xr:uid="{39D04F42-7413-433D-ADCC-F9B19F101A0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7" authorId="0" shapeId="0" xr:uid="{83F3FEA7-8157-4C3C-9F90-92E6915341C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8" authorId="0" shapeId="0" xr:uid="{2F500309-4429-4636-B76E-75B699640F1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9" authorId="0" shapeId="0" xr:uid="{0B35F263-F44A-4F09-840C-38B5DE5D592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حال تحصیل کاردانیه مدرک دیپلم دارد در حال حاضر</t>
        </r>
      </text>
    </comment>
    <comment ref="M191" authorId="0" shapeId="0" xr:uid="{A0004084-5D43-486B-B202-1C1C3744DDF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2" authorId="0" shapeId="0" xr:uid="{4C2E4D3A-A0A3-4343-92DE-49A4DE629FB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3" authorId="0" shapeId="0" xr:uid="{46F55DAE-3BE1-4C09-B73C-AAC23572076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دکتری داره ولی در انالیز نهایت ارشد داریم
درسته</t>
        </r>
      </text>
    </comment>
    <comment ref="M194" authorId="0" shapeId="0" xr:uid="{C56AF1B4-6FC9-44BD-ACFA-5A6370F8F81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6" authorId="0" shapeId="0" xr:uid="{6A8253B7-B6BE-437D-97A3-D5D892DDA42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7" authorId="0" shapeId="0" xr:uid="{C1423462-B6AB-4F8E-B5BE-5F7AEF8A79A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198" authorId="0" shapeId="0" xr:uid="{383757BB-3CAD-4A53-99F8-5C2A67A8FC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9" authorId="0" shapeId="0" xr:uid="{AFA4F208-12DC-4E0A-BF0E-395D1F7B15F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0" authorId="0" shapeId="0" xr:uid="{7E6DF5DB-21F6-4C2D-9B8C-B1E6B0200A5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1" authorId="0" shapeId="0" xr:uid="{A4FE1D17-F5C5-4265-9ECD-399ECA9476A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03" authorId="2" shapeId="0" xr:uid="{B551A30D-8ABB-46F7-85F4-BB216DAA6651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98</t>
        </r>
      </text>
    </comment>
    <comment ref="Y207" authorId="0" shapeId="0" xr:uid="{2CCF7961-B9B7-465B-92F1-6789DE57AE8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97</t>
        </r>
      </text>
    </comment>
    <comment ref="M211" authorId="0" shapeId="0" xr:uid="{7D5B4A73-66E6-493C-BC9E-59F06E96073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ارشد درسته</t>
        </r>
      </text>
    </comment>
    <comment ref="M212" authorId="0" shapeId="0" xr:uid="{7A5E02C4-CCA2-4ECA-8A6E-31362568EB3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13" authorId="2" shapeId="0" xr:uid="{30E23B2B-1A78-43D6-B703-D687F4FCFD99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73   79    84</t>
        </r>
      </text>
    </comment>
    <comment ref="M218" authorId="0" shapeId="0" xr:uid="{80DE798E-F66B-4339-AEDA-FD4072749E2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9" authorId="2" shapeId="0" xr:uid="{47ADD877-6C02-485F-BC0F-AF0C5E9B45C7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22" authorId="0" shapeId="0" xr:uid="{E01C83C2-5B14-4E53-8C90-EF515933259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67
76</t>
        </r>
      </text>
    </comment>
    <comment ref="Y223" authorId="0" shapeId="0" xr:uid="{90AE3EC3-A50B-4947-8308-392B2982B73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87
90</t>
        </r>
      </text>
    </comment>
    <comment ref="M224" authorId="0" shapeId="0" xr:uid="{1182FCCF-53CB-41BC-AC43-565579A8677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37" authorId="0" shapeId="0" xr:uid="{F3BA8AEF-B471-4172-BD56-0A9CB621757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</t>
        </r>
      </text>
    </comment>
    <comment ref="Y239" authorId="0" shapeId="0" xr:uid="{BC02C0A1-060C-4BCF-A3C4-C605F719815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69</t>
        </r>
      </text>
    </comment>
    <comment ref="Y244" authorId="0" shapeId="0" xr:uid="{39DF14C9-014E-4F77-A7F6-3CD271CA2FC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5
8
15
20</t>
        </r>
      </text>
    </comment>
    <comment ref="Y251" authorId="0" shapeId="0" xr:uid="{AAE12048-B718-415F-B1B6-348BE5B32CE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16سال
28ساله
31 ساله</t>
        </r>
      </text>
    </comment>
    <comment ref="Y252" authorId="0" shapeId="0" xr:uid="{47432C7E-C8AD-40ED-BD1B-768DD3602B5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90
95</t>
        </r>
      </text>
    </comment>
    <comment ref="Y255" authorId="0" shapeId="0" xr:uid="{44D765AE-DDAA-496C-B0D3-053D1A6DF5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71</t>
        </r>
      </text>
    </comment>
    <comment ref="Y262" authorId="0" shapeId="0" xr:uid="{07149598-D356-448B-A957-8C05E6DABF4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82
74</t>
        </r>
      </text>
    </comment>
    <comment ref="Y264" authorId="0" shapeId="0" xr:uid="{5F597BE5-716D-469F-AFE8-EBDD860420C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95
96</t>
        </r>
      </text>
    </comment>
    <comment ref="Y266" authorId="0" shapeId="0" xr:uid="{020AD6B5-D7AB-4F38-AB6E-E2E0E51C3D1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99</t>
        </r>
      </text>
    </comment>
    <comment ref="Y267" authorId="0" shapeId="0" xr:uid="{07D96D90-5174-42EC-9F12-BC23A1696F5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19
20</t>
        </r>
      </text>
    </comment>
    <comment ref="M271" authorId="0" shapeId="0" xr:uid="{8DB5AF98-E310-414E-A187-7FBA59B34AE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2" authorId="0" shapeId="0" xr:uid="{65287B8B-5694-41A8-A1C1-6940B8014CF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3" authorId="0" shapeId="0" xr:uid="{F323AFCB-851A-4AEF-B42D-D81BEE61133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4" authorId="0" shapeId="0" xr:uid="{E9325930-485D-4F74-9455-CF38FB01357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7" authorId="0" shapeId="0" xr:uid="{BBF814F4-1170-47BE-AA3C-C79280A35E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8" authorId="0" shapeId="0" xr:uid="{94EE383B-F75F-46CE-BA12-E10B5412D19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80" authorId="0" shapeId="0" xr:uid="{36148DDB-187B-472A-91A7-1CE33B71D2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
10
20</t>
        </r>
      </text>
    </comment>
    <comment ref="M281" authorId="0" shapeId="0" xr:uid="{EEC3040F-9AFA-4BCC-B86D-A9064E52574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2" authorId="0" shapeId="0" xr:uid="{E3BBAF7A-F7A8-488B-ACE3-6ED1479EBBE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3" authorId="0" shapeId="0" xr:uid="{1289B5CF-EC0E-4326-88D9-8F70BFA822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4" authorId="0" shapeId="0" xr:uid="{950EAC29-E40B-469D-8607-51B93C05A01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85" authorId="0" shapeId="0" xr:uid="{97486133-7378-4951-92C6-256C834897D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86" authorId="0" shapeId="0" xr:uid="{5BFC3A8D-443E-449D-8FFF-C12D7BAC887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مدرک تحصیلیش دکتری
ولی در انالیز نهایت ارشد داریم درسته</t>
        </r>
      </text>
    </comment>
    <comment ref="M288" authorId="0" shapeId="0" xr:uid="{F4C56777-6BCC-499E-B438-0CC75D0BBB2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9" authorId="0" shapeId="0" xr:uid="{EB33F6CF-7DFF-48F5-9656-29F881CFDF7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 درسته</t>
        </r>
      </text>
    </comment>
    <comment ref="M290" authorId="0" shapeId="0" xr:uid="{E0CF5847-27C4-49C2-B315-80AEC1B4505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1" authorId="0" shapeId="0" xr:uid="{E18B8B3E-A341-46B7-BCDF-17A7DDB0828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2" authorId="0" shapeId="0" xr:uid="{8A44E558-1348-47C0-81B3-B94D84203C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3" authorId="0" shapeId="0" xr:uid="{D30EB28A-A41B-4324-AEB6-1674F6B54B8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4" authorId="0" shapeId="0" xr:uid="{9BA11B7F-ED5B-4163-BD22-EB1A4D2DA6B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5" authorId="0" shapeId="0" xr:uid="{F235D56A-B08D-46E0-9ECC-25E73169A79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6" authorId="0" shapeId="0" xr:uid="{65FE0ED6-6087-4B41-9904-1D1881FA6EA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97" authorId="0" shapeId="0" xr:uid="{393931C0-EACA-470B-AB49-3660E614DAE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کارشناسی</t>
        </r>
      </text>
    </comment>
    <comment ref="M298" authorId="0" shapeId="0" xr:uid="{1FB25301-BDE9-4E9E-A9F3-B959E16A01B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درسنه</t>
        </r>
      </text>
    </comment>
    <comment ref="M299" authorId="0" shapeId="0" xr:uid="{1096C981-D5D4-4A2F-B6DD-40A89A25858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00" authorId="0" shapeId="0" xr:uid="{8EBA782A-4E2D-474C-9CA6-5271FCC6017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1" authorId="0" shapeId="0" xr:uid="{D1C6D24B-03A0-42A0-8658-8276516D9FF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ارشد</t>
        </r>
      </text>
    </comment>
    <comment ref="M302" authorId="0" shapeId="0" xr:uid="{BA94A004-F3FC-4318-9B06-B9AEF784F9B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3" authorId="0" shapeId="0" xr:uid="{67A315C1-E48E-4AF2-92AD-442AE0F1DDD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4" authorId="0" shapeId="0" xr:uid="{974011B0-1A45-4566-9D78-825175A24EF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5" authorId="0" shapeId="0" xr:uid="{73865FC0-EC5B-4D5D-81FB-24AB7BDF207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6" authorId="0" shapeId="0" xr:uid="{F347651B-7B62-4210-B4CC-315EE2505AB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7" authorId="0" shapeId="0" xr:uid="{B7304437-8BD6-4378-9E3C-3D7AB3D8982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8" authorId="0" shapeId="0" xr:uid="{D06160AC-9FCD-4AE9-83E2-13349EDEC30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</t>
        </r>
      </text>
    </comment>
    <comment ref="M309" authorId="0" shapeId="0" xr:uid="{04A492F2-9AFD-4DE6-BB62-E5390D422DE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10" authorId="0" shapeId="0" xr:uid="{287CFA85-3223-4846-93BE-C4608C8334F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1" authorId="0" shapeId="0" xr:uid="{8CE76C0E-04CD-4E0B-81ED-EAC28900414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
</t>
        </r>
      </text>
    </comment>
    <comment ref="M312" authorId="0" shapeId="0" xr:uid="{CB679458-E1B5-4332-AEFD-ED5D992116F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3" authorId="0" shapeId="0" xr:uid="{3326BABF-03B1-4DBB-838A-A16EB89A05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313" authorId="0" shapeId="0" xr:uid="{2979769B-02EC-4B17-B907-1774982758F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314" authorId="0" shapeId="0" xr:uid="{965987CB-802A-448E-A9D3-F8A719C9986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5" authorId="0" shapeId="0" xr:uid="{3D6A961A-60D4-4C8E-9D41-AE207715CF7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6" authorId="0" shapeId="0" xr:uid="{824AE434-6EBE-4A1A-B775-A7F095C3D5D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7" authorId="0" shapeId="0" xr:uid="{3CF058C7-FD1A-4523-8909-41E7D20ABF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8" authorId="0" shapeId="0" xr:uid="{04E659D2-4696-46F1-92D6-6C4723847D3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9" authorId="0" shapeId="0" xr:uid="{CB2572BA-4D04-4D94-B610-743036A5B9B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20" authorId="0" shapeId="0" xr:uid="{D3FA9099-44F0-4818-AB05-9FD0D426C80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2" authorId="0" shapeId="0" xr:uid="{BB3E52C7-EEFD-45E0-9B9C-441DF93CD48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M323" authorId="0" shapeId="0" xr:uid="{E60F711A-44DF-4D67-B71F-72BA690306E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4" authorId="0" shapeId="0" xr:uid="{B59B17EE-2652-4994-9ACF-BB40E993370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6" authorId="0" shapeId="0" xr:uid="{E33906A1-FB1C-4CE6-BF93-E196060B6AE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7" authorId="0" shapeId="0" xr:uid="{F58EF56F-D40E-4F01-97D7-60B6C2F7BEC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8" authorId="0" shapeId="0" xr:uid="{9D52B983-D628-4DA7-9F24-57CD13378D7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329" authorId="0" shapeId="0" xr:uid="{6F981883-4776-4D53-AB64-8D79942B95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0" authorId="0" shapeId="0" xr:uid="{A5FFEB03-1C2E-4D4E-9C82-5AEC99FEDB7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331" authorId="0" shapeId="0" xr:uid="{63734B30-B0DC-4CE9-8E7F-7822FD1E866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3" authorId="0" shapeId="0" xr:uid="{03472996-5F4E-4C7F-93B0-949A86B4AD8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4" authorId="0" shapeId="0" xr:uid="{704696F7-5F73-4359-AC73-9968BC6B6B4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5" authorId="0" shapeId="0" xr:uid="{9CE73599-1914-4CF2-9674-F64C2EFF9C9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دیپلم لحاظ شده بود
کارشناسی درسته</t>
        </r>
      </text>
    </comment>
    <comment ref="Y339" authorId="0" shapeId="0" xr:uid="{08E0DEE4-A92B-412A-B630-A66580555A8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94</t>
        </r>
      </text>
    </comment>
    <comment ref="Y349" authorId="0" shapeId="0" xr:uid="{05DB3A7F-EE41-4C30-85CF-6E11AF4A7E7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83</t>
        </r>
      </text>
    </comment>
    <comment ref="Y353" authorId="0" shapeId="0" xr:uid="{95218CF5-A2E5-4F1B-9951-3DBD6F519FE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67
</t>
        </r>
      </text>
    </comment>
    <comment ref="Y354" authorId="0" shapeId="0" xr:uid="{D9C8483B-374B-4F56-BBBA-B6D9C01A9B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75</t>
        </r>
      </text>
    </comment>
    <comment ref="Y357" authorId="0" shapeId="0" xr:uid="{A60CCAFC-22C2-4326-9C86-FC13BB2CA01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66
68</t>
        </r>
      </text>
    </comment>
    <comment ref="Y358" authorId="0" shapeId="0" xr:uid="{4F581F54-9061-461E-B653-1B4DBC46EA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74
77</t>
        </r>
      </text>
    </comment>
    <comment ref="Y359" authorId="0" shapeId="0" xr:uid="{3F34E475-F521-4B42-9ABB-83A89FB6049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86
80</t>
        </r>
      </text>
    </comment>
    <comment ref="Y367" authorId="0" shapeId="0" xr:uid="{64765D51-08F5-46CE-8305-85E89F5821A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92</t>
        </r>
      </text>
    </comment>
    <comment ref="Y369" authorId="0" shapeId="0" xr:uid="{0B976838-553D-44A6-93FA-EE08D5FD305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73  71   62   63   64   66</t>
        </r>
      </text>
    </comment>
    <comment ref="Y375" authorId="0" shapeId="0" xr:uid="{BD2B167E-29F1-4DC1-A381-ABA898FCF2D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85</t>
        </r>
      </text>
    </comment>
    <comment ref="Y376" authorId="0" shapeId="0" xr:uid="{78860A0D-AD1D-4E5D-AB4E-75A83BD62B8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</t>
        </r>
      </text>
    </comment>
    <comment ref="Y377" authorId="0" shapeId="0" xr:uid="{ED1DFDCE-A0FF-4B77-9848-674C0D4974B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57  58  59   63   70</t>
        </r>
      </text>
    </comment>
    <comment ref="M384" authorId="0" shapeId="0" xr:uid="{C712B530-9A25-46F6-90E2-DAD068A17FF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کاردانی لحاظ شده بود</t>
        </r>
      </text>
    </comment>
    <comment ref="Y385" authorId="0" shapeId="0" xr:uid="{F74E42AC-B24F-4EA0-9FA0-61B63608ADF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399" authorId="0" shapeId="0" xr:uid="{A08D7CF0-1844-4625-A8B8-A81B70C3905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402" authorId="0" shapeId="0" xr:uid="{50C033DC-FBE3-4584-BAA2-9ABAA640D6D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18" authorId="0" shapeId="0" xr:uid="{7DFC178E-5252-4908-A5E1-46BD54FCCDD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79
85</t>
        </r>
      </text>
    </comment>
    <comment ref="Y420" authorId="0" shapeId="0" xr:uid="{40432DD5-DDBE-4D2A-8109-27AA15B0E57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</t>
        </r>
      </text>
    </comment>
    <comment ref="Y422" authorId="0" shapeId="0" xr:uid="{E7C06432-18F5-437F-BE14-2A8310CBE08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74-75
18-19ساله
خودش گفت</t>
        </r>
      </text>
    </comment>
    <comment ref="Y423" authorId="0" shapeId="0" xr:uid="{82C9AB0B-83A3-437C-B415-BD9D7E3ABF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یکیش80</t>
        </r>
      </text>
    </comment>
    <comment ref="Y426" authorId="0" shapeId="0" xr:uid="{E2362BCB-528B-4CF6-8E67-632E401D106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72   73   80</t>
        </r>
      </text>
    </comment>
    <comment ref="Y427" authorId="0" shapeId="0" xr:uid="{88DFE187-5C40-4704-A00C-597FE0F36E2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28" authorId="0" shapeId="0" xr:uid="{0FC06315-616E-4EE7-8C4C-D423501D80D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</t>
        </r>
      </text>
    </comment>
    <comment ref="Y433" authorId="0" shapeId="0" xr:uid="{041F1B47-9E41-421A-9060-E6F1385C2D3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85</t>
        </r>
      </text>
    </comment>
    <comment ref="Y434" authorId="0" shapeId="0" xr:uid="{4676513C-B826-4F4E-851A-A261779A49C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
77
83</t>
        </r>
      </text>
    </comment>
    <comment ref="Y438" authorId="0" shapeId="0" xr:uid="{7E4582E8-5537-4A89-A214-E0E913694A9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89
89
79</t>
        </r>
      </text>
    </comment>
    <comment ref="Y442" authorId="0" shapeId="0" xr:uid="{02B8C1BA-3B2B-449D-A035-2EC260E5483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446" authorId="0" shapeId="0" xr:uid="{AB56021D-6DAE-4CEF-B4A0-D9BE28E1BED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</t>
        </r>
      </text>
    </comment>
    <comment ref="Y448" authorId="0" shapeId="0" xr:uid="{B1ADA51E-80DA-4CC8-8587-839483B59FC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بالا</t>
        </r>
      </text>
    </comment>
    <comment ref="Y449" authorId="0" shapeId="0" xr:uid="{774A62E8-A1B4-483C-A558-C6332C998E5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</t>
        </r>
      </text>
    </comment>
    <comment ref="Y450" authorId="0" shapeId="0" xr:uid="{09B1919F-8A92-4958-8075-43A5D68AEE7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Y458" authorId="0" shapeId="0" xr:uid="{3447146D-B9D0-4D30-BBC5-FDE8CD13E3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ت ت فرزندان نبود</t>
        </r>
      </text>
    </comment>
    <comment ref="Y462" authorId="0" shapeId="0" xr:uid="{129705FA-0AAF-4035-AA36-5A0678A1EEA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80</t>
        </r>
      </text>
    </comment>
    <comment ref="Y472" authorId="0" shapeId="0" xr:uid="{CA6AB3C6-3627-4A55-B762-E00AECD54BB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سابقه325روز</t>
        </r>
      </text>
    </comment>
    <comment ref="Y475" authorId="0" shapeId="0" xr:uid="{1A3A7BD7-4FCC-4D9C-BB95-D6CFDC171E1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79</t>
        </r>
      </text>
    </comment>
    <comment ref="Y476" authorId="0" shapeId="0" xr:uid="{7D76968E-E55A-4D00-9BDC-B185583AB5A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80
77
74</t>
        </r>
      </text>
    </comment>
    <comment ref="Y477" authorId="0" shapeId="0" xr:uid="{87791F84-2772-4140-A659-899E2D9B0A0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97</t>
        </r>
      </text>
    </comment>
    <comment ref="Y483" authorId="0" shapeId="0" xr:uid="{AA05D9FD-C71D-433B-B382-8B34E6BB94C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</t>
        </r>
      </text>
    </comment>
    <comment ref="Y484" authorId="0" shapeId="0" xr:uid="{4FA86968-A64D-4E86-9823-0708B05DF0B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
89</t>
        </r>
      </text>
    </comment>
    <comment ref="Y491" authorId="0" shapeId="0" xr:uid="{B096726C-551C-48EE-A578-EFB859D4744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492" authorId="0" shapeId="0" xr:uid="{EA949269-A627-48E0-A8DE-D4F76E5F2B0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79</t>
        </r>
      </text>
    </comment>
    <comment ref="Y502" authorId="0" shapeId="0" xr:uid="{0EB0C1F7-C623-4F70-A597-266C9BD3791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93</t>
        </r>
      </text>
    </comment>
    <comment ref="M503" authorId="0" shapeId="0" xr:uid="{8643A230-B5BD-4761-BD48-D4C15FD7745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503" authorId="0" shapeId="0" xr:uid="{3AF6E9C1-9EEA-4255-9840-334FE4300CF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90  95  99</t>
        </r>
      </text>
    </comment>
    <comment ref="Y506" authorId="0" shapeId="0" xr:uid="{C23FC5DB-E7CB-43D7-8433-EED51838734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
77</t>
        </r>
      </text>
    </comment>
    <comment ref="Y507" authorId="0" shapeId="0" xr:uid="{AC048F37-2F9C-4824-91B3-5E03F71AA04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71
76</t>
        </r>
      </text>
    </comment>
    <comment ref="Y511" authorId="0" shapeId="0" xr:uid="{26317893-F293-4538-B5E3-E0A2D82DE24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72</t>
        </r>
      </text>
    </comment>
    <comment ref="AT514" authorId="1" shapeId="0" xr:uid="{B4A2D110-7052-4EAD-98BF-4018A455A41E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7%مهر</t>
        </r>
      </text>
    </comment>
    <comment ref="Y516" authorId="0" shapeId="0" xr:uid="{60B4F7F7-D0E0-42D1-BFC2-A4ADED45296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70   72   78</t>
        </r>
      </text>
    </comment>
    <comment ref="Y518" authorId="0" shapeId="0" xr:uid="{6AEEEB5E-1225-457D-9047-EAF3CA3D9CD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96
88</t>
        </r>
      </text>
    </comment>
    <comment ref="AT525" authorId="1" shapeId="0" xr:uid="{192436BD-5036-4452-8829-3F1CDE9E05CE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7%مهر</t>
        </r>
      </text>
    </comment>
    <comment ref="Y532" authorId="0" shapeId="0" xr:uid="{01441840-BEC0-4FF5-9054-EF1A4708CA8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66
68
80</t>
        </r>
      </text>
    </comment>
    <comment ref="Y535" authorId="0" shapeId="0" xr:uid="{B18B6969-E14E-43D0-9059-85AC18AAD86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کپی  فرزند نبود یکی 62
</t>
        </r>
      </text>
    </comment>
    <comment ref="Y537" authorId="0" shapeId="0" xr:uid="{0EFEC7F2-E843-4EEF-B8AC-435D3C6D7DF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73
</t>
        </r>
      </text>
    </comment>
    <comment ref="Y538" authorId="0" shapeId="0" xr:uid="{5261455F-5A33-452E-8443-7E99C9CF33D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</t>
        </r>
      </text>
    </comment>
    <comment ref="Y540" authorId="0" shapeId="0" xr:uid="{01B79C5A-B56C-495E-9CC9-73AD42BFE0E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65
66
68
69
71</t>
        </r>
      </text>
    </comment>
    <comment ref="Y542" authorId="0" shapeId="0" xr:uid="{7368B542-3C54-454A-AB67-AD26097398D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پسرش متولد76</t>
        </r>
      </text>
    </comment>
    <comment ref="Y544" authorId="0" shapeId="0" xr:uid="{A7963C92-DC5B-4B42-93C8-340F4700338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90</t>
        </r>
      </text>
    </comment>
    <comment ref="Y551" authorId="0" shapeId="0" xr:uid="{3560526F-4D22-4CB8-858A-460C84A5A73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89</t>
        </r>
      </text>
    </comment>
    <comment ref="Y552" authorId="0" shapeId="0" xr:uid="{17331486-FFAA-4C9D-BA39-885DC78082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553" authorId="0" shapeId="0" xr:uid="{29810CF6-E46C-4329-8E98-BABC129BEC7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77</t>
        </r>
      </text>
    </comment>
    <comment ref="Y558" authorId="0" shapeId="0" xr:uid="{710E7DEC-A802-4CAA-9665-628D8AB0B2F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76</t>
        </r>
      </text>
    </comment>
    <comment ref="Y563" authorId="0" shapeId="0" xr:uid="{1B9E315A-19EE-460F-81A0-1E6B6F1BC90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</t>
        </r>
      </text>
    </comment>
    <comment ref="M568" authorId="0" shapeId="0" xr:uid="{B4A76537-6EFE-461A-BAB3-2C626803E03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70" authorId="0" shapeId="0" xr:uid="{92F31502-AA68-462C-BDF1-A8ADCC99696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73
79</t>
        </r>
      </text>
    </comment>
    <comment ref="M575" authorId="0" shapeId="0" xr:uid="{6620B3A7-FE50-4ED4-8DD2-CDF95E49289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75" authorId="0" shapeId="0" xr:uid="{CB25F499-4AC6-4FFD-BC43-8AE59CF07BD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577" authorId="0" shapeId="0" xr:uid="{C978E655-E749-448A-8ACB-C1335589972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87
90</t>
        </r>
      </text>
    </comment>
    <comment ref="Y579" authorId="0" shapeId="0" xr:uid="{D0E83B6B-241C-4A25-AAA8-FBECB6E4C9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85
91</t>
        </r>
      </text>
    </comment>
    <comment ref="Y581" authorId="0" shapeId="0" xr:uid="{A77AAAF4-DE49-4EB1-9CEE-B19FCB3731A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M590" authorId="0" shapeId="0" xr:uid="{53298A17-6848-4A66-8401-8D0DA5FFC8F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1" authorId="0" shapeId="0" xr:uid="{41125CE8-E94F-463C-959E-8139814C56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2" authorId="0" shapeId="0" xr:uid="{BE53FE51-AC65-4D2D-9F02-4181AB8618E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3" authorId="0" shapeId="0" xr:uid="{E8F58F3F-9460-4B3F-BD4B-0390D10FFBF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4" authorId="0" shapeId="0" xr:uid="{94697D00-4309-4FA5-B19C-5A0EA0E9B10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97" authorId="0" shapeId="0" xr:uid="{F8F56E82-21EE-4D8C-959D-29C092506EE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78
</t>
        </r>
      </text>
    </comment>
    <comment ref="Y598" authorId="0" shapeId="0" xr:uid="{25E4BD7B-C17D-4E99-B65A-05F86674B01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76</t>
        </r>
      </text>
    </comment>
    <comment ref="Y599" authorId="0" shapeId="0" xr:uid="{185BF1E5-A341-45E4-882F-7FE38B81648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83</t>
        </r>
      </text>
    </comment>
    <comment ref="F603" authorId="1" shapeId="0" xr:uid="{492C44ED-DC36-43BF-BED1-E6C472430431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نام پدر حسین</t>
        </r>
      </text>
    </comment>
    <comment ref="Y603" authorId="2" shapeId="0" xr:uid="{7D4C9EEE-805D-4216-8200-86073DEC3AE4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
82</t>
        </r>
      </text>
    </comment>
    <comment ref="Z603" authorId="0" shapeId="0" xr:uid="{750546E1-BC8D-4622-82D9-0879E07EDFB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اذر ماه دخترش 18 سال پر میشود اذر یکی کم کنم</t>
        </r>
      </text>
    </comment>
    <comment ref="Y604" authorId="0" shapeId="0" xr:uid="{3BBF4AB5-62A8-415C-B519-1931AB62440F}">
      <text>
        <r>
          <rPr>
            <b/>
            <sz val="9"/>
            <color indexed="81"/>
            <rFont val="Tahoma"/>
            <family val="2"/>
          </rPr>
          <t xml:space="preserve">
74
76
82</t>
        </r>
      </text>
    </comment>
    <comment ref="Y608" authorId="0" shapeId="0" xr:uid="{29EC32A2-0552-48A0-A8EF-F6B298188AD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M610" authorId="0" shapeId="0" xr:uid="{B89B3BE2-C000-4A4C-845B-0B773D56D25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1" authorId="0" shapeId="0" xr:uid="{9DF859D2-D04F-4A67-9864-71761B9134B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11" authorId="0" shapeId="0" xr:uid="{7CDACB3D-1AB4-4DE1-B467-38A7C041D81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93</t>
        </r>
      </text>
    </comment>
    <comment ref="Y612" authorId="0" shapeId="0" xr:uid="{2D8F7446-2EDF-4149-A34D-4CA3931B8E3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91
94
98</t>
        </r>
      </text>
    </comment>
    <comment ref="M613" authorId="0" shapeId="0" xr:uid="{57536F1C-6273-43C4-93AD-9B7CCFE6900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بود
ارشد درسته</t>
        </r>
      </text>
    </comment>
    <comment ref="M614" authorId="0" shapeId="0" xr:uid="{E00EE27F-9F6B-4197-9E0E-EC155EDF4E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5" authorId="0" shapeId="0" xr:uid="{1FB2C59B-11F9-4423-A2AB-9A92A849001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6" authorId="0" shapeId="0" xr:uid="{ED88E066-38FA-4FFE-AB18-938231EB6E6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7" authorId="0" shapeId="0" xr:uid="{B0E27599-D548-4B9B-8C01-7075DF58FA9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0" authorId="0" shapeId="0" xr:uid="{5D9C075D-F998-45AD-8147-E4E0D17E8A6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1" authorId="0" shapeId="0" xr:uid="{B0C16072-41F7-4EF3-9425-C6FC9F907AD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3" authorId="0" shapeId="0" xr:uid="{4414B23D-8F2C-4A2B-89FC-A28EB18A496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6" authorId="2" shapeId="0" xr:uid="{3200B6A9-9D3F-4EB1-95D0-A41D2F55384F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89
89
73</t>
        </r>
      </text>
    </comment>
    <comment ref="M627" authorId="0" shapeId="0" xr:uid="{FF0D89FE-DAB0-409C-8812-D2401AB9F96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8" authorId="0" shapeId="0" xr:uid="{10A12BD8-AFF7-484F-8697-168560D2B24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</t>
        </r>
      </text>
    </comment>
    <comment ref="M629" authorId="0" shapeId="0" xr:uid="{677BB3CD-2763-4EDE-BCFF-AC030D6077C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2" authorId="0" shapeId="0" xr:uid="{160EBD67-9C40-41F7-8219-7E812375462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6" authorId="0" shapeId="0" xr:uid="{AF56D160-2374-4340-9145-5EAEC1ED07C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7" authorId="0" shapeId="0" xr:uid="{6573F673-CD35-425C-988D-7720D0A67E4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40" authorId="0" shapeId="0" xr:uid="{92BE4686-0022-4B13-9C72-730A8686EB8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75
80</t>
        </r>
      </text>
    </comment>
    <comment ref="M643" authorId="0" shapeId="0" xr:uid="{8B73868B-592E-4252-A89A-38362AEAB8C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46" authorId="0" shapeId="0" xr:uid="{43C32F85-655C-47C9-9656-FC7F9BC474A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47" authorId="0" shapeId="0" xr:uid="{48E4FBCF-B495-4B04-988F-D8F232771B9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50" authorId="0" shapeId="0" xr:uid="{E56F8466-BAA0-4B98-B4EF-B527E63620D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51" authorId="0" shapeId="0" xr:uid="{903C3627-A420-40EC-9D8C-64B094EB14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</t>
        </r>
      </text>
    </comment>
    <comment ref="Y655" authorId="0" shapeId="0" xr:uid="{A29E8951-01E9-4BC1-89F9-E0142A83838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</t>
        </r>
      </text>
    </comment>
    <comment ref="Y659" authorId="0" shapeId="0" xr:uid="{9E3AD016-3C9C-43C9-BB51-F93DCE06506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68
76
</t>
        </r>
      </text>
    </comment>
    <comment ref="Y662" authorId="0" shapeId="0" xr:uid="{C059FC4C-FB1B-4542-8ED8-150AB53734A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78</t>
        </r>
      </text>
    </comment>
    <comment ref="Y663" authorId="0" shapeId="0" xr:uid="{010F3607-C27E-4381-BB4F-CE846DD82A7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670" authorId="0" shapeId="0" xr:uid="{8022C386-016F-42DC-8329-9959E6B7BA5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71
84</t>
        </r>
      </text>
    </comment>
    <comment ref="Y671" authorId="2" shapeId="0" xr:uid="{FC72B0CA-3AF0-47E5-9D59-329FB062B7D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</t>
        </r>
      </text>
    </comment>
    <comment ref="Y673" authorId="0" shapeId="0" xr:uid="{EE3244C4-8EDB-4D2A-AB5C-A26B6D63F13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91</t>
        </r>
      </text>
    </comment>
    <comment ref="Y677" authorId="0" shapeId="0" xr:uid="{3A7394D9-AFCF-4560-9325-FD1E8F6F28D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683" authorId="0" shapeId="0" xr:uid="{DBFE0B4E-4474-4319-AEDF-3B158760AF3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بیاره</t>
        </r>
      </text>
    </comment>
    <comment ref="Y696" authorId="0" shapeId="0" xr:uid="{552004AB-FEEB-4201-887E-965921491D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
73</t>
        </r>
      </text>
    </comment>
    <comment ref="Y701" authorId="0" shapeId="0" xr:uid="{6852A899-BE41-4512-8EBC-40EDC1144F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76</t>
        </r>
      </text>
    </comment>
    <comment ref="Y704" authorId="0" shapeId="0" xr:uid="{481D4153-5762-40E8-B225-CB04F4B1A45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709" authorId="0" shapeId="0" xr:uid="{FB51BC51-AE52-4596-BE99-734F00D0C24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81</t>
        </r>
      </text>
    </comment>
    <comment ref="Y710" authorId="2" shapeId="0" xr:uid="{AFFE17AC-1F44-4A6A-981A-211A2B461E8B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77
86</t>
        </r>
      </text>
    </comment>
    <comment ref="Y718" authorId="0" shapeId="0" xr:uid="{2342DCC0-4650-464B-A71F-632E0D11E65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
82</t>
        </r>
      </text>
    </comment>
    <comment ref="M726" authorId="0" shapeId="0" xr:uid="{15AC0927-A88F-4AAA-A5D0-B955A405711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</t>
        </r>
      </text>
    </comment>
    <comment ref="Y732" authorId="2" shapeId="0" xr:uid="{93630F42-62C7-4971-B4D4-7B99A1F021FA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Y735" authorId="0" shapeId="0" xr:uid="{39A957B5-4352-4ACA-BF4E-99359609313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80
92</t>
        </r>
      </text>
    </comment>
    <comment ref="M743" authorId="0" shapeId="0" xr:uid="{EC89C979-FAD3-4FB9-BEDA-FC35E984A2D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Y750" authorId="0" shapeId="0" xr:uid="{6C156B8E-2DBF-4EDB-B188-AAF0E6F53E9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751" authorId="0" shapeId="0" xr:uid="{8DB30B08-CEFF-42D1-AB3A-28694E5FF67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M757" authorId="0" shapeId="0" xr:uid="{88ADC5C4-F129-416A-8520-04AA1D5C9FE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Y760" authorId="0" shapeId="0" xr:uid="{E667E3AE-32AD-40DB-87CF-1A0296E751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</t>
        </r>
      </text>
    </comment>
    <comment ref="Y762" authorId="0" shapeId="0" xr:uid="{E502B128-BFEA-4402-98F0-6B70EA1143D3}">
      <text>
        <r>
          <rPr>
            <sz val="9"/>
            <color indexed="81"/>
            <rFont val="Tahoma"/>
            <family val="2"/>
          </rPr>
          <t xml:space="preserve">
81
78</t>
        </r>
      </text>
    </comment>
    <comment ref="Y763" authorId="0" shapeId="0" xr:uid="{0A5BA0ED-EB2C-4DF0-B5A5-5FFB85835D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 88
70
66</t>
        </r>
      </text>
    </comment>
    <comment ref="Y764" authorId="0" shapeId="0" xr:uid="{C9D0CF3C-4038-4834-B3E7-3DE400E160C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</t>
        </r>
      </text>
    </comment>
    <comment ref="M776" authorId="2" shapeId="0" xr:uid="{D02A21E2-6671-4EFE-A190-511E7981BDFB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7" authorId="2" shapeId="0" xr:uid="{AB8E4EFE-CC6B-423A-A894-338B93111973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8" authorId="2" shapeId="0" xr:uid="{529069AE-32B6-4295-AC8E-B23591B18345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0" authorId="2" shapeId="0" xr:uid="{954DB27E-81B8-493F-94E5-B7D76A8CFD40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1" authorId="1" shapeId="0" xr:uid="{95505288-9846-462B-9C67-83BC0DA5197B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2" authorId="0" shapeId="0" xr:uid="{95392539-5CB2-4784-8921-E288B384CE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Z782" authorId="0" shapeId="0" xr:uid="{4D44AFEE-7B0E-4BEE-8D05-3BAFF4E72C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فرزند دارد سابقه ندارد</t>
        </r>
      </text>
    </comment>
    <comment ref="M783" authorId="0" shapeId="0" xr:uid="{D8D69F0C-4058-4F2B-9DFE-1BE70A628D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4" authorId="0" shapeId="0" xr:uid="{D59E6ABB-60F0-4449-9912-637AF35FD71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5" authorId="0" shapeId="0" xr:uid="{615E882A-2B0B-4082-B606-727490A8523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6" authorId="0" shapeId="0" xr:uid="{F1C2F79C-3237-4793-B724-D1F5ADB05B2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7" authorId="0" shapeId="0" xr:uid="{1195CA97-B982-404D-B0EC-72D94107D80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8" authorId="1" shapeId="0" xr:uid="{22F8DE33-5C78-4C4C-A5BB-AAA094E3E494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9" authorId="1" shapeId="0" xr:uid="{2AD21519-2DE6-418E-A0B5-BEFBB849965E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793" authorId="0" shapeId="0" xr:uid="{6AF76CDD-AE3E-484A-9E7D-FFB16C115F1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پرویزیان 2تا اولاد داره ولی سابقه بیمه 30 روز کمه</t>
        </r>
      </text>
    </comment>
    <comment ref="Y798" authorId="0" shapeId="0" xr:uid="{E14FB8BC-8C8B-4020-A5E4-82695F2B7D8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آبنیکی 2 تا اولاد داره ولی سابقه بیمه نیاورده</t>
        </r>
      </text>
    </comment>
    <comment ref="Y810" authorId="0" shapeId="0" xr:uid="{C30972DD-387B-454B-A1B0-A399DF09EA3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گفت 7 سال داره</t>
        </r>
      </text>
    </comment>
    <comment ref="F817" authorId="1" shapeId="0" xr:uid="{A0777EDD-0F53-4316-97D9-D9AA76B72F80}">
      <text>
        <r>
          <rPr>
            <b/>
            <sz val="9"/>
            <color indexed="81"/>
            <rFont val="Tahoma"/>
            <family val="2"/>
          </rPr>
          <t>عبدالله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Alborz Rayan</author>
    <author>Raziyeh Khorasani</author>
    <author>Marziyeh Ebrahimi</author>
  </authors>
  <commentList>
    <comment ref="M7" authorId="0" shapeId="0" xr:uid="{2DC7A559-3ED5-4D9D-A6E1-B86DD0C8D15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" authorId="0" shapeId="0" xr:uid="{913DDFEE-5E25-4292-B4A8-9C47E6F0484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" authorId="0" shapeId="0" xr:uid="{9679C694-902D-4CB4-9FED-45488C152B1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" authorId="0" shapeId="0" xr:uid="{70D78753-C26C-4FA1-919E-902E5D4E224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" authorId="0" shapeId="0" xr:uid="{A2DE8BA2-E896-4671-BE67-87C33619415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12" authorId="0" shapeId="0" xr:uid="{CF7A2A93-813A-4D8D-B1C3-3D3379884D7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" authorId="0" shapeId="0" xr:uid="{699BD266-619A-48E6-945F-DC12F471DC1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
بود
ارشد درسته</t>
        </r>
      </text>
    </comment>
    <comment ref="M14" authorId="0" shapeId="0" xr:uid="{20F9D4C1-611E-439C-B40E-45C051B7F80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" authorId="0" shapeId="0" xr:uid="{4117CD7F-AD35-44EC-8A0B-A3047208537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" authorId="0" shapeId="0" xr:uid="{A7579C0B-E313-4F47-BF9E-E44DDA7EDEB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17" authorId="0" shapeId="0" xr:uid="{4F06CA37-21E5-43BD-943F-123647C0CA9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18" authorId="0" shapeId="0" xr:uid="{8BCFC06A-AFB1-4218-8AB4-FC8FC1A4D6B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9" authorId="0" shapeId="0" xr:uid="{C2D2DC73-02EF-4FB4-BB8C-AC05CCA6412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80</t>
        </r>
      </text>
    </comment>
    <comment ref="M20" authorId="0" shapeId="0" xr:uid="{6B4342B3-75FB-4043-B54D-460439CD354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21" authorId="0" shapeId="0" xr:uid="{6551B915-1ACB-4097-939B-332D76FB419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کاردانی درسته</t>
        </r>
      </text>
    </comment>
    <comment ref="M22" authorId="0" shapeId="0" xr:uid="{57F686E5-586B-4C2E-BBC5-196347CF4BE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" authorId="0" shapeId="0" xr:uid="{8420368B-9486-4EBB-9B76-F409B4BF37A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4" authorId="0" shapeId="0" xr:uid="{3511FAC3-1BA8-42AD-895B-956EA87FA7A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5" authorId="0" shapeId="0" xr:uid="{14635A34-4581-45AD-920C-F1B8A8AB2D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" authorId="0" shapeId="0" xr:uid="{CF7D0333-96B1-40F1-89B7-81B508C0004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8" authorId="0" shapeId="0" xr:uid="{6FB2D018-93DC-485E-9EFB-B9FAACAA77A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" authorId="0" shapeId="0" xr:uid="{489F4934-EDFE-4168-8F3B-19EE1E69801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" authorId="0" shapeId="0" xr:uid="{DC17D810-BAAC-497F-9CEC-6FC15DD78B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1" authorId="0" shapeId="0" xr:uid="{87CD8215-D077-4172-BAE9-21996383F8A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" authorId="0" shapeId="0" xr:uid="{58F0F59E-CD11-4AD7-BDF2-BFF310CE6F8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" authorId="0" shapeId="0" xr:uid="{56A8A0F0-000C-460F-8BE3-1CFCA267554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4" authorId="0" shapeId="0" xr:uid="{745A5278-33C1-464C-9E11-7BCC2035F1F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6" authorId="0" shapeId="0" xr:uid="{CEA0570C-3AF4-4A8C-B65E-B10B9F2842E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7" authorId="0" shapeId="0" xr:uid="{8C718F77-2D1A-4402-B13E-91B2C819BFF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8" authorId="0" shapeId="0" xr:uid="{28247704-0F20-41B5-B14E-56F263A780C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9" authorId="0" shapeId="0" xr:uid="{BB5423ED-6F45-460A-A5E6-BD68CC6737D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ارشد درسته</t>
        </r>
      </text>
    </comment>
    <comment ref="M40" authorId="0" shapeId="0" xr:uid="{0D1DFCCB-1E61-4EED-BCE6-F8877931D6E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41" authorId="0" shapeId="0" xr:uid="{785544F3-E236-44E0-8AE8-CA400F77BF7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42" authorId="0" shapeId="0" xr:uid="{00C0CFCC-B17F-4B29-9D4B-D109B5DA998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43" authorId="0" shapeId="0" xr:uid="{85C330D0-1D9A-47D1-B2B4-38B3CA5E2A4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4" authorId="0" shapeId="0" xr:uid="{41F033D4-8C09-4F48-97E8-191D437DBD3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درسته کارشناسی</t>
        </r>
      </text>
    </comment>
    <comment ref="M45" authorId="0" shapeId="0" xr:uid="{5A59EE1C-E2A4-426C-AF70-A0A3FC6A071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46" authorId="1" shapeId="0" xr:uid="{D59F6B5C-3BA9-418D-A6C4-6FC2BD11F0CE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90
91</t>
        </r>
      </text>
    </comment>
    <comment ref="M51" authorId="0" shapeId="0" xr:uid="{D87F97A3-6306-42FA-AC63-5861D680292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" authorId="0" shapeId="0" xr:uid="{36F39142-175B-4E2B-9E2F-77F8EC1E4FA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
88</t>
        </r>
      </text>
    </comment>
    <comment ref="M65" authorId="0" shapeId="0" xr:uid="{40B0D2A1-230C-4F94-B5AB-9E7E2191CC3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7" authorId="0" shapeId="0" xr:uid="{D34E3191-AE16-4A29-9B94-F50065B109D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9" authorId="0" shapeId="0" xr:uid="{C6837512-12E3-4359-BE19-2014F2F3FF4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M74" authorId="0" shapeId="0" xr:uid="{C5672424-DA94-4E8C-A7EA-8771A94C32C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77" authorId="0" shapeId="0" xr:uid="{01A8AA2B-208F-404C-8F66-16651E84C03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63  66   67   70    73</t>
        </r>
      </text>
    </comment>
    <comment ref="Y78" authorId="2" shapeId="0" xr:uid="{07781D01-A6BD-46F3-ABC0-F1D8C8957ADC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
75
83</t>
        </r>
      </text>
    </comment>
    <comment ref="M80" authorId="0" shapeId="0" xr:uid="{02519F64-7701-41AF-85C3-8411CCD193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80" authorId="0" shapeId="0" xr:uid="{F2F34194-4AA3-49F7-98D3-05CB9F200D6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83   75   73</t>
        </r>
      </text>
    </comment>
    <comment ref="Y82" authorId="0" shapeId="0" xr:uid="{9A106DFF-5901-4E98-A3E7-9EBD4CCDD19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75
80</t>
        </r>
      </text>
    </comment>
    <comment ref="M83" authorId="0" shapeId="0" xr:uid="{A7DC554D-4EB6-4F33-A2DF-DCB63BE0D00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87" authorId="0" shapeId="0" xr:uid="{E8460A7D-2BD1-4069-BE81-C1AA1453014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90" authorId="0" shapeId="0" xr:uid="{BFAF45E6-F3F6-430D-B68B-691FE9A1DE6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81</t>
        </r>
      </text>
    </comment>
    <comment ref="M96" authorId="0" shapeId="0" xr:uid="{C8D60BD4-7597-416E-9E8C-94AE9881F8E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7" authorId="0" shapeId="0" xr:uid="{C455C775-4DEA-4176-B06C-B514C81F4AD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98" authorId="0" shapeId="0" xr:uid="{AA14CCEC-FB9D-4472-B60A-D1D205D5643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کاردانی لحاظ شده بود
دیپلم درسته</t>
        </r>
      </text>
    </comment>
    <comment ref="Y98" authorId="0" shapeId="0" xr:uid="{292D3231-BDBB-4177-87B6-6E0ECD1D5F9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80</t>
        </r>
      </text>
    </comment>
    <comment ref="M99" authorId="0" shapeId="0" xr:uid="{9534796F-4E24-4EE8-BD23-CC1A69D288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1" authorId="0" shapeId="0" xr:uid="{15A6DDF1-22A0-4B17-867A-CE99D113FFB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گفت 2 - 3 ماهه گرفته و فرستاده</t>
        </r>
      </text>
    </comment>
    <comment ref="M103" authorId="0" shapeId="0" xr:uid="{E0C3F8E4-CED7-46FB-B83C-9DDCD293490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4" authorId="0" shapeId="0" xr:uid="{6A91D03C-EFB1-43A9-96D9-60F17DB3DBD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05" authorId="0" shapeId="0" xr:uid="{10098FB5-CFBB-4E12-B977-A9B1AAE1719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78    76</t>
        </r>
      </text>
    </comment>
    <comment ref="M106" authorId="0" shapeId="0" xr:uid="{B4806AE1-D314-413B-A141-D2CECAB5C52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11" authorId="0" shapeId="0" xr:uid="{0C777F0F-A76C-4967-92B9-FE0973687AD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84  86   78   91</t>
        </r>
      </text>
    </comment>
    <comment ref="Y113" authorId="0" shapeId="0" xr:uid="{4EBF5A0E-686F-4F1A-8C1E-A1006A22E9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85</t>
        </r>
      </text>
    </comment>
    <comment ref="Y114" authorId="0" shapeId="0" xr:uid="{5A110F67-072F-43D9-8FC5-AD388A477A3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مدارکی نبود</t>
        </r>
      </text>
    </comment>
    <comment ref="M118" authorId="0" shapeId="0" xr:uid="{C5F30C0A-9C82-48F4-A88E-AC71B7342FC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9" authorId="0" shapeId="0" xr:uid="{6E2B45B4-A9BC-44AE-A477-5D0B3391C87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1" authorId="0" shapeId="0" xr:uid="{FCB0A71B-C9E3-4CA1-B4D0-3B213047EB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3" authorId="0" shapeId="0" xr:uid="{E6C8E41E-19A2-4692-A6AC-0BF558501CD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7" authorId="0" shapeId="0" xr:uid="{CA87907F-0A5C-4AEE-9B88-1E73166B42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کاردانی درسته</t>
        </r>
      </text>
    </comment>
    <comment ref="M130" authorId="0" shapeId="0" xr:uid="{C9AA5BA6-DABF-44F9-8252-36B2C73C6C6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دیپلم درسته</t>
        </r>
      </text>
    </comment>
    <comment ref="M133" authorId="0" shapeId="0" xr:uid="{CD46088C-8874-40B5-8296-19E9F831227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35" authorId="0" shapeId="0" xr:uid="{336F16A4-E847-4884-BD9D-BA6D0D9A654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91  88  82   87   96</t>
        </r>
      </text>
    </comment>
    <comment ref="Y136" authorId="0" shapeId="0" xr:uid="{A94D706B-573F-4C06-B6A2-215E472794C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88  71   92</t>
        </r>
      </text>
    </comment>
    <comment ref="Y137" authorId="0" shapeId="0" xr:uid="{11121CC0-2AE9-40EF-BA2E-CE211CF8A29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81    77</t>
        </r>
      </text>
    </comment>
    <comment ref="M139" authorId="0" shapeId="0" xr:uid="{0FBE9B11-23AA-468E-9750-530CB5ED7BA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41" authorId="0" shapeId="0" xr:uid="{A5875785-FBAE-47AA-9F73-73904CB621C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79</t>
        </r>
      </text>
    </comment>
    <comment ref="M142" authorId="0" shapeId="0" xr:uid="{9F84AB37-9ED7-409A-B7DA-081BBAEB1E0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143" authorId="0" shapeId="0" xr:uid="{72FE9745-395D-453A-8E0A-5A486ADA47A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لیسانس لحاظ شده بود
ارشد درسته</t>
        </r>
      </text>
    </comment>
    <comment ref="M144" authorId="0" shapeId="0" xr:uid="{3A9BF362-A88A-4444-B5D1-1BD8FBC7419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5" authorId="0" shapeId="0" xr:uid="{D78EF8A7-C658-4757-9EF2-9BB8AEF9917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147" authorId="0" shapeId="0" xr:uid="{D692C0DE-2582-4363-88CE-295E7032792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I148" authorId="0" shapeId="0" xr:uid="{8AC2D3A6-BD2D-4C65-BC2C-181EC5BFE49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به نام پسرشه وکالت نامه آورده</t>
        </r>
      </text>
    </comment>
    <comment ref="M148" authorId="0" shapeId="0" xr:uid="{47D4CBAB-EC5D-4808-B55F-B19E3CD83F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49" authorId="2" shapeId="0" xr:uid="{5D2DD292-ECC6-45E4-9AEE-400E5EDC7B07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70    73    77</t>
        </r>
      </text>
    </comment>
    <comment ref="Y150" authorId="0" shapeId="0" xr:uid="{8DBEBCAA-3E0E-42CE-8A76-4D86207EF2A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72  78  87</t>
        </r>
      </text>
    </comment>
    <comment ref="Y152" authorId="0" shapeId="0" xr:uid="{910B1731-316B-4C48-B3D0-4516448DE14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75
64
63
61</t>
        </r>
      </text>
    </comment>
    <comment ref="M153" authorId="0" shapeId="0" xr:uid="{0D9CB892-436B-43D1-991B-686890F02AC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54" authorId="0" shapeId="0" xr:uid="{8DA5B5F6-7700-4CC1-9D02-2655DF5D109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97
80</t>
        </r>
      </text>
    </comment>
    <comment ref="Y157" authorId="0" shapeId="0" xr:uid="{BE6A8305-2A13-4C42-BDE1-04CAD0CDEBF9}">
      <text>
        <r>
          <rPr>
            <b/>
            <sz val="9"/>
            <color indexed="81"/>
            <rFont val="Tahoma"/>
            <family val="2"/>
          </rPr>
          <t>64
65
66
68
81</t>
        </r>
      </text>
    </comment>
    <comment ref="M160" authorId="0" shapeId="0" xr:uid="{A2197440-5AFA-4DE4-B887-856D157F616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3" authorId="0" shapeId="0" xr:uid="{57492A3C-DFCA-4AC7-B43E-1EEB9D81732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5" authorId="0" shapeId="0" xr:uid="{1C54F7BB-D2D5-40C7-B2A8-2C07AE7E47A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6" authorId="0" shapeId="0" xr:uid="{9055B1B2-982B-4992-9393-C8F8F31EDEE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1" authorId="0" shapeId="0" xr:uid="{08197D7F-CFAA-4543-AB5A-886499B1A50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2" authorId="0" shapeId="0" xr:uid="{56811254-E1C2-49DC-9E4A-FDC5172DE40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3" authorId="0" shapeId="0" xr:uid="{A93EB714-608A-4480-8216-68993C6548D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مهرماه کارشناسی لحاظ شده 
بود ارشد درسته</t>
        </r>
      </text>
    </comment>
    <comment ref="M174" authorId="0" shapeId="0" xr:uid="{E7504582-1D2D-4EEB-8473-5842949D687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5" authorId="0" shapeId="0" xr:uid="{DB9774E8-F29C-46EC-ACBF-289941F5F69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ارشد لحاظ شده بود کارشناسی درسته</t>
        </r>
      </text>
    </comment>
    <comment ref="M176" authorId="0" shapeId="0" xr:uid="{7316D17C-B10D-4729-889A-6876E81793E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7" authorId="0" shapeId="0" xr:uid="{74E633C3-807B-425A-BFA2-F10D421E36D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9" authorId="0" shapeId="0" xr:uid="{1E089B2C-6712-4602-B3DC-4A09D8EBD3F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0" authorId="0" shapeId="0" xr:uid="{FC2BDCCA-F9E4-4565-9F1B-CBAD8F5A51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1" authorId="0" shapeId="0" xr:uid="{4078548C-1272-4630-9613-2F1B916CC21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81" authorId="0" shapeId="0" xr:uid="{F5B682E9-0238-49E9-8114-C32C71670A4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182" authorId="0" shapeId="0" xr:uid="{DBD1468B-4E78-4175-88A3-7F23DF7F3CB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3" authorId="0" shapeId="0" xr:uid="{73907395-CF1A-40B2-9A2C-01FE3289818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4" authorId="0" shapeId="0" xr:uid="{69FD340B-FB43-43A6-93DF-71B90FA9675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دیپلم لحاظ شده بود ارشد درسته</t>
        </r>
      </text>
    </comment>
    <comment ref="M185" authorId="0" shapeId="0" xr:uid="{46643062-2910-4B1D-A650-A5D1D77576D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6" authorId="0" shapeId="0" xr:uid="{E29530F0-4006-4C2B-90A8-5F5E47038BE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7" authorId="0" shapeId="0" xr:uid="{FFD4BC53-05BD-4665-A922-2CE0F5CA4F4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8" authorId="0" shapeId="0" xr:uid="{68039573-1080-4CEF-9874-CA86EEF1D99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9" authorId="0" shapeId="0" xr:uid="{35C9A17B-E045-4044-97E2-045D2D4D5B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حال تحصیل کاردانیه مدرک دیپلم دارد در حال حاضر</t>
        </r>
      </text>
    </comment>
    <comment ref="M191" authorId="0" shapeId="0" xr:uid="{CD87C46B-51E9-4282-B695-643F6CFEF11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2" authorId="0" shapeId="0" xr:uid="{58F7CA61-6274-43BC-9110-52761231875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3" authorId="0" shapeId="0" xr:uid="{ADDB36E6-17DF-4E24-AE35-F1234DA568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دکتری داره ولی در انالیز نهایت ارشد داریم
درسته</t>
        </r>
      </text>
    </comment>
    <comment ref="M194" authorId="0" shapeId="0" xr:uid="{10CA72CF-C28D-4696-A454-1F99DC5E66B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6" authorId="0" shapeId="0" xr:uid="{6DB325E1-FB46-42D6-A6FD-9D19FFDF241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7" authorId="0" shapeId="0" xr:uid="{AAD5C3C0-4174-41FE-9B27-0F1B0D463E8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198" authorId="0" shapeId="0" xr:uid="{681E4F34-5F9D-4AAD-9262-B87542761D1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9" authorId="0" shapeId="0" xr:uid="{19442D10-2BA8-4612-95EB-AB353788A16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0" authorId="0" shapeId="0" xr:uid="{A47EAE2D-1B8C-48A0-AA25-0633FDCD882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1" authorId="0" shapeId="0" xr:uid="{EE64CE3B-5313-474C-A0F0-A0C8BDBCB33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03" authorId="2" shapeId="0" xr:uid="{9E15224A-6693-4FF5-93DE-E6FC33295145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98</t>
        </r>
      </text>
    </comment>
    <comment ref="Y207" authorId="0" shapeId="0" xr:uid="{76E8BC1F-457D-4EC0-9834-674E0F87CFB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97</t>
        </r>
      </text>
    </comment>
    <comment ref="M211" authorId="0" shapeId="0" xr:uid="{2A6A8114-ED06-428E-BBC0-F5CCD2ED0A3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ارشد درسته</t>
        </r>
      </text>
    </comment>
    <comment ref="M212" authorId="0" shapeId="0" xr:uid="{82924361-73ED-49D7-B771-F24247D374B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13" authorId="2" shapeId="0" xr:uid="{41C3C178-D5A1-4053-9007-E8D691B39F4B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73   79    84</t>
        </r>
      </text>
    </comment>
    <comment ref="M218" authorId="0" shapeId="0" xr:uid="{33EBBDA8-98CA-4D03-B5EB-FD19E3981A8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9" authorId="2" shapeId="0" xr:uid="{8D43580A-2E09-4710-A508-148E8F8FBFDA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22" authorId="0" shapeId="0" xr:uid="{AB3959F8-7B4F-4114-BA9A-F0E4D040F0F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67
76</t>
        </r>
      </text>
    </comment>
    <comment ref="Y223" authorId="0" shapeId="0" xr:uid="{386292B4-6B66-48D6-A0D3-0B105C9AAF6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87
90</t>
        </r>
      </text>
    </comment>
    <comment ref="M224" authorId="0" shapeId="0" xr:uid="{8324C119-FD61-4D0D-81FB-8B38E3BF6F3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37" authorId="0" shapeId="0" xr:uid="{C2205A0A-6F0A-410C-B08C-AE6C7B9CCAD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</t>
        </r>
      </text>
    </comment>
    <comment ref="Y239" authorId="0" shapeId="0" xr:uid="{A7F7CD1F-E9AA-47F7-8CA4-1433750B739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69</t>
        </r>
      </text>
    </comment>
    <comment ref="Y244" authorId="0" shapeId="0" xr:uid="{A36E6558-818D-449D-9A3F-A85FFD9CC97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5
8
15
20</t>
        </r>
      </text>
    </comment>
    <comment ref="Y251" authorId="0" shapeId="0" xr:uid="{85FC8BF4-E9DC-4492-840F-34D164E255B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16سال
28ساله
31 ساله</t>
        </r>
      </text>
    </comment>
    <comment ref="Y252" authorId="0" shapeId="0" xr:uid="{2F976661-7524-4397-859B-ED71303FFB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90
95</t>
        </r>
      </text>
    </comment>
    <comment ref="Y255" authorId="0" shapeId="0" xr:uid="{42933E69-75EE-41DD-94E6-1D2F955ABD0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71</t>
        </r>
      </text>
    </comment>
    <comment ref="Y262" authorId="0" shapeId="0" xr:uid="{D7E886DD-0735-4187-9903-AF7493A3A63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82
74</t>
        </r>
      </text>
    </comment>
    <comment ref="Y264" authorId="0" shapeId="0" xr:uid="{9A50DCC2-1A8C-459C-82A2-A8B3FC105D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95
96</t>
        </r>
      </text>
    </comment>
    <comment ref="Y266" authorId="0" shapeId="0" xr:uid="{617417F7-9951-40A0-B392-2BDE4149105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99</t>
        </r>
      </text>
    </comment>
    <comment ref="Y267" authorId="0" shapeId="0" xr:uid="{C96577EF-E054-4A1A-9898-E6C3F9988CB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19
20</t>
        </r>
      </text>
    </comment>
    <comment ref="M271" authorId="0" shapeId="0" xr:uid="{49560CD3-047F-4EB1-833A-218BED3775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2" authorId="0" shapeId="0" xr:uid="{DAA5533D-7648-4CB8-A2AF-3086209E851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3" authorId="0" shapeId="0" xr:uid="{66791845-DC8B-4F4C-BCC5-EA77C2ACCC0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4" authorId="0" shapeId="0" xr:uid="{AB7364FE-225A-4E12-8739-1D3F406913B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7" authorId="0" shapeId="0" xr:uid="{A2D8EA81-9396-4A4A-BD23-3712F3E3665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8" authorId="0" shapeId="0" xr:uid="{AA469DEB-D274-4FBD-99BA-A793D4BC3AD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80" authorId="0" shapeId="0" xr:uid="{AB3438F1-C807-46E6-B8C7-6A01CBD9DC1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
10
20</t>
        </r>
      </text>
    </comment>
    <comment ref="M281" authorId="0" shapeId="0" xr:uid="{C9C64B3D-2F36-4B56-AE58-D79E3E8DFEE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2" authorId="0" shapeId="0" xr:uid="{A802FA5E-5B98-4643-91CC-8CCBB0F2991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3" authorId="0" shapeId="0" xr:uid="{CF95FF25-536C-411A-9BDC-5ACFBED29A4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4" authorId="0" shapeId="0" xr:uid="{831A1974-85BE-43F3-AA25-48F093ECAA2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85" authorId="0" shapeId="0" xr:uid="{90AE0B89-A638-4D7C-93CD-8CB935435DC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86" authorId="0" shapeId="0" xr:uid="{AB221475-315C-4C5A-B820-68F33F48887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مدرک تحصیلیش دکتری
ولی در انالیز نهایت ارشد داریم درسته</t>
        </r>
      </text>
    </comment>
    <comment ref="M288" authorId="0" shapeId="0" xr:uid="{DE055CB2-D41A-4F30-9FCA-DB5DC083020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9" authorId="0" shapeId="0" xr:uid="{32965A12-7728-4CBA-9460-0BFC8CC0F65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 درسته</t>
        </r>
      </text>
    </comment>
    <comment ref="M290" authorId="0" shapeId="0" xr:uid="{9C635CC1-29DA-4FB3-A517-8DFCA6CB44E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1" authorId="0" shapeId="0" xr:uid="{0D6EE4ED-F31E-497E-A092-F96180E19CE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2" authorId="0" shapeId="0" xr:uid="{82A49DD7-674F-41B8-BACA-16BBDF213B1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3" authorId="0" shapeId="0" xr:uid="{FEBB2B80-9DE6-4A48-97E7-773B358A61B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4" authorId="0" shapeId="0" xr:uid="{C8113785-BA71-49F2-8773-846ECFBFDE2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5" authorId="0" shapeId="0" xr:uid="{C8AC5E80-A562-48FE-BB0F-E566A22998E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6" authorId="0" shapeId="0" xr:uid="{D4F148E2-1AE0-459F-A747-1C74EAECDA9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97" authorId="0" shapeId="0" xr:uid="{804E8E40-029F-44E6-A286-05B3C65DCB1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کارشناسی</t>
        </r>
      </text>
    </comment>
    <comment ref="M298" authorId="0" shapeId="0" xr:uid="{3E71AC4B-06DE-4B56-A95A-EEB0410B295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درسنه</t>
        </r>
      </text>
    </comment>
    <comment ref="M299" authorId="0" shapeId="0" xr:uid="{42850C9E-FF6B-46FA-B264-E1FA788B306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00" authorId="0" shapeId="0" xr:uid="{546CECD8-F8B5-4A0C-9D21-C7FCE932B61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1" authorId="0" shapeId="0" xr:uid="{CEAA6239-8884-4232-83F9-4362B70451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ارشد</t>
        </r>
      </text>
    </comment>
    <comment ref="M302" authorId="0" shapeId="0" xr:uid="{F370F285-8070-4E1A-8CC2-2D8E268423B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3" authorId="0" shapeId="0" xr:uid="{10764722-4D52-49BD-ABCA-4494C4E0661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4" authorId="0" shapeId="0" xr:uid="{44491AA2-1AEA-4E8C-9095-5FC1EB55C6A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5" authorId="0" shapeId="0" xr:uid="{EE37C9A9-5859-4515-92BF-758D031A3B8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6" authorId="0" shapeId="0" xr:uid="{816D4D71-1448-461B-9E5B-34F28FDAEB8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7" authorId="0" shapeId="0" xr:uid="{A974C0D3-56AA-4199-985F-BE2A73BB07C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8" authorId="0" shapeId="0" xr:uid="{B1F38CB3-83E7-4D6B-8A27-EA29926CC99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</t>
        </r>
      </text>
    </comment>
    <comment ref="M309" authorId="0" shapeId="0" xr:uid="{FFB12EBF-E94D-4084-B859-344CDD9FE87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10" authorId="0" shapeId="0" xr:uid="{56A80A51-C9C0-4C23-B295-126327BF007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1" authorId="0" shapeId="0" xr:uid="{38E39637-A253-459F-938B-D1D3142A0B2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
</t>
        </r>
      </text>
    </comment>
    <comment ref="M312" authorId="0" shapeId="0" xr:uid="{841C3971-17D1-4AE8-8664-7743929BEE8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3" authorId="0" shapeId="0" xr:uid="{46358DBB-B4F3-4CC2-9020-352AEB0EEF8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313" authorId="0" shapeId="0" xr:uid="{32133493-389B-4353-B25E-D9CD0912AE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314" authorId="0" shapeId="0" xr:uid="{60B4A0AD-7173-4061-885B-8A261E45692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5" authorId="0" shapeId="0" xr:uid="{43F42D0B-FAD1-48FA-BEFA-1A3C4F3FA60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6" authorId="0" shapeId="0" xr:uid="{C0430282-B80E-43A6-A581-C5BA04457E6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7" authorId="0" shapeId="0" xr:uid="{04C57241-896E-4BC6-944B-050C6B6B258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8" authorId="0" shapeId="0" xr:uid="{9B496BE7-B7BB-49D3-9BC0-F1E2D5BE6AC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9" authorId="0" shapeId="0" xr:uid="{715AAAAD-290A-45FF-A6AB-BDEEDE68161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20" authorId="0" shapeId="0" xr:uid="{86A39A67-AE70-4A88-869E-70B06D42819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2" authorId="0" shapeId="0" xr:uid="{AB5B0FE5-96D7-487F-AC1B-C29A2008017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M323" authorId="0" shapeId="0" xr:uid="{BACAD1A5-4DBF-48C1-A325-293538FD539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4" authorId="0" shapeId="0" xr:uid="{C9DC2BCC-9A8B-407A-86E0-A562A337503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6" authorId="0" shapeId="0" xr:uid="{4FDE8D4E-E1CF-4D37-9968-58ECEC73F15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7" authorId="0" shapeId="0" xr:uid="{2B91E3A0-20FB-4194-96C2-35BBDD8E1CA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8" authorId="0" shapeId="0" xr:uid="{1B5B74B7-8002-4434-BA01-C20FF1E8B65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329" authorId="0" shapeId="0" xr:uid="{455D99AC-669F-4200-9886-BDFC7D1DA85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0" authorId="0" shapeId="0" xr:uid="{56C363A1-A9E7-42BF-B0A6-798A263C87C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331" authorId="0" shapeId="0" xr:uid="{9277CE8A-2B81-4D00-B0FC-646F3C6CB11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3" authorId="0" shapeId="0" xr:uid="{3738ED54-6537-4D85-8C0D-3AD7378F6B0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4" authorId="0" shapeId="0" xr:uid="{C3E39AFB-4840-4B7C-9547-2DCB754F4CC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5" authorId="0" shapeId="0" xr:uid="{F4CF465F-700D-407F-ABFC-A96BDC1D165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دیپلم لحاظ شده بود
کارشناسی درسته</t>
        </r>
      </text>
    </comment>
    <comment ref="Y339" authorId="0" shapeId="0" xr:uid="{32F30B2F-74F0-483E-BB45-EFADE9F613B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94</t>
        </r>
      </text>
    </comment>
    <comment ref="Y349" authorId="0" shapeId="0" xr:uid="{4892747D-6BE9-4F5F-A3C9-FD071EC789E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83</t>
        </r>
      </text>
    </comment>
    <comment ref="Y353" authorId="0" shapeId="0" xr:uid="{96C7AC38-32E0-45A2-8D36-89F945D8A0D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67
</t>
        </r>
      </text>
    </comment>
    <comment ref="Y354" authorId="0" shapeId="0" xr:uid="{58CDD244-1C09-47F2-8E42-EBE2A4EB0D2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75</t>
        </r>
      </text>
    </comment>
    <comment ref="Y357" authorId="0" shapeId="0" xr:uid="{F71B865A-5AF5-46D7-9EB1-7CCBCF35EF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66
68</t>
        </r>
      </text>
    </comment>
    <comment ref="Y358" authorId="0" shapeId="0" xr:uid="{75C4BD01-439A-4394-B6B7-1B8E15E7205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74
77</t>
        </r>
      </text>
    </comment>
    <comment ref="Y359" authorId="0" shapeId="0" xr:uid="{CC56603E-5FB8-40E0-B338-CD24D1BE81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86
80</t>
        </r>
      </text>
    </comment>
    <comment ref="Y367" authorId="0" shapeId="0" xr:uid="{DF8C5EA4-75C9-46DF-8CF5-BA0657F3C02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92</t>
        </r>
      </text>
    </comment>
    <comment ref="Y369" authorId="0" shapeId="0" xr:uid="{90874F3C-7C88-475C-9EEC-154050F971B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73  71   62   63   64   66</t>
        </r>
      </text>
    </comment>
    <comment ref="Y375" authorId="0" shapeId="0" xr:uid="{D932F6B9-C6A5-4232-9CFC-A51DA882079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85</t>
        </r>
      </text>
    </comment>
    <comment ref="Y376" authorId="0" shapeId="0" xr:uid="{39EA275E-CB25-479D-BB4D-E3A643352B1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</t>
        </r>
      </text>
    </comment>
    <comment ref="Y377" authorId="0" shapeId="0" xr:uid="{030D3EAF-15E2-4AFC-8F9B-441860E9089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57  58  59   63   70</t>
        </r>
      </text>
    </comment>
    <comment ref="M384" authorId="0" shapeId="0" xr:uid="{C17CDC2A-B753-49B6-94B5-87BD1BD810F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کاردانی لحاظ شده بود</t>
        </r>
      </text>
    </comment>
    <comment ref="Y385" authorId="0" shapeId="0" xr:uid="{108A7B82-C56D-4F48-A2B0-908747D7F56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399" authorId="0" shapeId="0" xr:uid="{CEF75399-0C21-429D-85BC-D62C6AE4785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402" authorId="0" shapeId="0" xr:uid="{AD4711CA-1A55-43DF-BAAB-F4A0FC90CFF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18" authorId="0" shapeId="0" xr:uid="{D08D0D04-A693-412A-95F4-0D324DC9806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79
85</t>
        </r>
      </text>
    </comment>
    <comment ref="Y420" authorId="0" shapeId="0" xr:uid="{D0CD8C14-2CDC-41AC-9669-8C13E25C2B4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</t>
        </r>
      </text>
    </comment>
    <comment ref="Y422" authorId="0" shapeId="0" xr:uid="{522E4310-3C3A-4621-858F-EA1FB07E929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74-75
18-19ساله
خودش گفت</t>
        </r>
      </text>
    </comment>
    <comment ref="Y423" authorId="0" shapeId="0" xr:uid="{E9B8485A-5A9B-4BDE-BD96-2CF5CF4CEAF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یکیش80</t>
        </r>
      </text>
    </comment>
    <comment ref="Y426" authorId="0" shapeId="0" xr:uid="{98EC6AC1-CC4B-4312-A79F-6B120F27E45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72   73   80</t>
        </r>
      </text>
    </comment>
    <comment ref="Y427" authorId="0" shapeId="0" xr:uid="{7CD64626-E1ED-4C2D-9C0C-2EE747029B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28" authorId="0" shapeId="0" xr:uid="{CCD66391-1067-4B5A-8363-8557296D99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</t>
        </r>
      </text>
    </comment>
    <comment ref="Y433" authorId="0" shapeId="0" xr:uid="{D4EBD9D2-13D2-44B0-8DA1-486E34737B4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85</t>
        </r>
      </text>
    </comment>
    <comment ref="Y434" authorId="0" shapeId="0" xr:uid="{5D472A30-0C40-473E-87A6-5165D7C790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
77
83</t>
        </r>
      </text>
    </comment>
    <comment ref="Y438" authorId="0" shapeId="0" xr:uid="{150B5CAF-4A86-48EF-BFED-E3D330F7454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89
89
79</t>
        </r>
      </text>
    </comment>
    <comment ref="Y442" authorId="0" shapeId="0" xr:uid="{2573FC1F-4B83-443A-8055-1E0D278E9D3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446" authorId="0" shapeId="0" xr:uid="{F7886E7C-B471-4F41-BC04-018AE52F187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</t>
        </r>
      </text>
    </comment>
    <comment ref="Y448" authorId="0" shapeId="0" xr:uid="{6B02AFCC-F62E-4968-BDB1-076EB6CA8F4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بالا</t>
        </r>
      </text>
    </comment>
    <comment ref="Y449" authorId="0" shapeId="0" xr:uid="{1F82EAB9-1606-49B6-86C1-9EF0C680E39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</t>
        </r>
      </text>
    </comment>
    <comment ref="Y450" authorId="0" shapeId="0" xr:uid="{9AFF2676-7EB5-42BD-86AF-03FB4972558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Y458" authorId="0" shapeId="0" xr:uid="{36BEA46F-744E-492E-93C7-28433076EA3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ت ت فرزندان نبود</t>
        </r>
      </text>
    </comment>
    <comment ref="Y462" authorId="0" shapeId="0" xr:uid="{AE1D2FB3-C463-42A8-B374-032D195AD34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80</t>
        </r>
      </text>
    </comment>
    <comment ref="Y472" authorId="0" shapeId="0" xr:uid="{6AE39C32-D29C-4032-BC80-D28BD77DB56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سابقه325روز</t>
        </r>
      </text>
    </comment>
    <comment ref="Y475" authorId="0" shapeId="0" xr:uid="{CEA0D51A-7393-46F9-9032-F8E3F7815A4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79</t>
        </r>
      </text>
    </comment>
    <comment ref="Y476" authorId="0" shapeId="0" xr:uid="{874F8E91-9667-4316-A826-9E076D867D7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80
77
74</t>
        </r>
      </text>
    </comment>
    <comment ref="Y477" authorId="0" shapeId="0" xr:uid="{CF9FFD9A-087A-4251-A899-1EA27EE0157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97</t>
        </r>
      </text>
    </comment>
    <comment ref="Y483" authorId="0" shapeId="0" xr:uid="{DE497AA0-5E0E-4CDF-8439-35BFCBB8B4A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</t>
        </r>
      </text>
    </comment>
    <comment ref="Y484" authorId="0" shapeId="0" xr:uid="{86C03058-F093-45C3-AD99-6569A909B0D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
89</t>
        </r>
      </text>
    </comment>
    <comment ref="Y491" authorId="0" shapeId="0" xr:uid="{13980022-78DE-4EAC-8F6A-99C7071E42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492" authorId="0" shapeId="0" xr:uid="{D424E34B-553C-4A2B-9788-E39FB8D537A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79</t>
        </r>
      </text>
    </comment>
    <comment ref="Y502" authorId="0" shapeId="0" xr:uid="{A2FF5C14-A05A-461D-89E6-BA2EF8E452F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93</t>
        </r>
      </text>
    </comment>
    <comment ref="M503" authorId="0" shapeId="0" xr:uid="{5D2730F5-1706-45D3-8CF8-C2B14438508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503" authorId="0" shapeId="0" xr:uid="{2443B521-83A0-48BF-B479-9F291B67725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90  95  99</t>
        </r>
      </text>
    </comment>
    <comment ref="Y506" authorId="0" shapeId="0" xr:uid="{40E5F6B7-B855-49AD-8E60-74CC8610A51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
77</t>
        </r>
      </text>
    </comment>
    <comment ref="Y507" authorId="0" shapeId="0" xr:uid="{DB480D6C-7292-4F47-B5B8-CCE2B32A3F6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71
76</t>
        </r>
      </text>
    </comment>
    <comment ref="Y511" authorId="0" shapeId="0" xr:uid="{7A27080F-AA1F-48EF-A0DB-F8A0986D433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72</t>
        </r>
      </text>
    </comment>
    <comment ref="Y516" authorId="0" shapeId="0" xr:uid="{460060D1-7217-42F6-9C6B-B56B56C6E6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70   72   78</t>
        </r>
      </text>
    </comment>
    <comment ref="Y518" authorId="0" shapeId="0" xr:uid="{7FDAC013-50CC-47F7-AC59-24DFE7B8AD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96
88</t>
        </r>
      </text>
    </comment>
    <comment ref="Y532" authorId="0" shapeId="0" xr:uid="{88E1F3D0-AF92-4A18-A764-8F698838A6B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66
68
80</t>
        </r>
      </text>
    </comment>
    <comment ref="Y535" authorId="0" shapeId="0" xr:uid="{1348D2AF-86AF-43EC-A885-FAC28396FED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کپی  فرزند نبود یکی 62
</t>
        </r>
      </text>
    </comment>
    <comment ref="Y537" authorId="0" shapeId="0" xr:uid="{30708DA8-3D78-407D-8052-3EAF65C1924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73
</t>
        </r>
      </text>
    </comment>
    <comment ref="Y538" authorId="0" shapeId="0" xr:uid="{5C4784F1-41FD-4CB0-A2C3-56CD67C220A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</t>
        </r>
      </text>
    </comment>
    <comment ref="Y540" authorId="0" shapeId="0" xr:uid="{74FD43DD-87A7-4F96-B690-3DFF35200ED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65
66
68
69
71</t>
        </r>
      </text>
    </comment>
    <comment ref="Y542" authorId="0" shapeId="0" xr:uid="{41BE6F76-D1F4-48C3-8E89-15C69B1DC6A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پسرش متولد76</t>
        </r>
      </text>
    </comment>
    <comment ref="Y544" authorId="0" shapeId="0" xr:uid="{649AA36B-4D6E-4441-AAA4-6DBD4900819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90</t>
        </r>
      </text>
    </comment>
    <comment ref="Y551" authorId="0" shapeId="0" xr:uid="{DA98919B-A16D-40DF-9680-53A01D69CA4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89</t>
        </r>
      </text>
    </comment>
    <comment ref="Y552" authorId="0" shapeId="0" xr:uid="{4D2CDE55-4B55-41F9-B735-C025289886F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553" authorId="0" shapeId="0" xr:uid="{992BA800-B1C4-4DA2-816F-CFC75D4140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77</t>
        </r>
      </text>
    </comment>
    <comment ref="Y558" authorId="0" shapeId="0" xr:uid="{BC198B15-2807-4C97-9F55-600F60BF7F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76</t>
        </r>
      </text>
    </comment>
    <comment ref="Y563" authorId="0" shapeId="0" xr:uid="{B384D3B6-16C5-47FF-AFDA-8504309F6AA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</t>
        </r>
      </text>
    </comment>
    <comment ref="M568" authorId="0" shapeId="0" xr:uid="{7F8EAC55-702A-45B3-B89A-B5255C8AAF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70" authorId="0" shapeId="0" xr:uid="{798EE705-0595-44AE-BE60-82E5A5F318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73
79</t>
        </r>
      </text>
    </comment>
    <comment ref="M575" authorId="0" shapeId="0" xr:uid="{A56ACA1E-6118-4DD8-962D-3798302B138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75" authorId="0" shapeId="0" xr:uid="{D78962D4-4DC3-400B-B1E4-275C44C233C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577" authorId="0" shapeId="0" xr:uid="{589FE6F7-A30C-49D4-BBA9-48E7E0A580E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87
90</t>
        </r>
      </text>
    </comment>
    <comment ref="Y579" authorId="0" shapeId="0" xr:uid="{913BA16A-A4CC-4DF8-9934-F6F06C00D1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85
91</t>
        </r>
      </text>
    </comment>
    <comment ref="Y581" authorId="0" shapeId="0" xr:uid="{EAED6AAC-C5AF-4BFE-A6B5-95CEA13C74B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M590" authorId="0" shapeId="0" xr:uid="{1B192D27-6004-4FBB-B7B5-E52ED68230A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1" authorId="0" shapeId="0" xr:uid="{4E81EB97-4781-433E-978F-403C77AA3E6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2" authorId="0" shapeId="0" xr:uid="{3C29D089-798F-4964-A5FE-878FC3C247F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3" authorId="0" shapeId="0" xr:uid="{2954C25B-C081-4448-B362-883C85D1DF2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4" authorId="0" shapeId="0" xr:uid="{9EBA6E64-3DAF-474A-9C60-43FCABA4F57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97" authorId="0" shapeId="0" xr:uid="{E0D936D8-0D6E-4168-B8EB-8B8D816A86C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78
</t>
        </r>
      </text>
    </comment>
    <comment ref="Y598" authorId="0" shapeId="0" xr:uid="{F73825D9-BC01-40F6-B344-E29130912BD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76</t>
        </r>
      </text>
    </comment>
    <comment ref="Y599" authorId="0" shapeId="0" xr:uid="{F48F586F-7B1D-49EB-98A9-31957454F38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83</t>
        </r>
      </text>
    </comment>
    <comment ref="F603" authorId="1" shapeId="0" xr:uid="{07ECC7A4-0102-4ACF-9D9F-0F6B67651E82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نام پدر حسین</t>
        </r>
      </text>
    </comment>
    <comment ref="Y603" authorId="2" shapeId="0" xr:uid="{2E60B19D-DD3E-4668-BA71-E300EA1D499B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
82</t>
        </r>
      </text>
    </comment>
    <comment ref="Z603" authorId="0" shapeId="0" xr:uid="{C4B8CFFE-3FD4-4CC5-8F60-62042A059C4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اذر ماه دخترش 18 سال پر میشود اذر یکی کم کنم</t>
        </r>
      </text>
    </comment>
    <comment ref="Y604" authorId="0" shapeId="0" xr:uid="{6F4BFA0A-0656-4C07-A1DC-CF5698F289A8}">
      <text>
        <r>
          <rPr>
            <b/>
            <sz val="9"/>
            <color indexed="81"/>
            <rFont val="Tahoma"/>
            <family val="2"/>
          </rPr>
          <t xml:space="preserve">
74
76
82</t>
        </r>
      </text>
    </comment>
    <comment ref="Y608" authorId="0" shapeId="0" xr:uid="{B8076BFE-1B4A-4718-B3E5-35234ADA7C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M610" authorId="0" shapeId="0" xr:uid="{D8499E13-F758-4D2D-9863-228D2C04C9C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1" authorId="0" shapeId="0" xr:uid="{F70DE4BB-77E5-4F10-B817-6B255EA9C17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11" authorId="0" shapeId="0" xr:uid="{99F54A76-B88F-4A6F-9526-E2DACFAA85A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93</t>
        </r>
      </text>
    </comment>
    <comment ref="Y612" authorId="0" shapeId="0" xr:uid="{BD04B070-E5EF-41DC-B0A6-B3E5D33E4BB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91
94
98</t>
        </r>
      </text>
    </comment>
    <comment ref="M613" authorId="0" shapeId="0" xr:uid="{F3C7634A-CC5E-4B34-9643-16457FE08F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بود
ارشد درسته</t>
        </r>
      </text>
    </comment>
    <comment ref="M614" authorId="0" shapeId="0" xr:uid="{1959593C-FA24-4D72-BEA6-E863954887D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5" authorId="0" shapeId="0" xr:uid="{40DC85EF-38AA-4F58-8122-068A5D788D4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6" authorId="0" shapeId="0" xr:uid="{F33294A0-916D-4521-B188-E8B60386D17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7" authorId="0" shapeId="0" xr:uid="{EDE9A2A7-ACEB-4593-A06C-394B6969B00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0" authorId="0" shapeId="0" xr:uid="{921FEAD9-675E-4412-9BC8-297DEAC4488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1" authorId="0" shapeId="0" xr:uid="{B877AC4A-5696-4DC2-8C32-0FCA328F3BD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3" authorId="0" shapeId="0" xr:uid="{787F2072-EC00-49A1-BE4E-68B1A06A7A7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6" authorId="2" shapeId="0" xr:uid="{0B047FC2-F5BD-4A8E-84DB-BFE4C60A484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89
89
73</t>
        </r>
      </text>
    </comment>
    <comment ref="M627" authorId="0" shapeId="0" xr:uid="{0D2F9D0E-7ACE-4BDB-AF5B-47AE0D37C2D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8" authorId="0" shapeId="0" xr:uid="{48B5F5C8-BA57-4170-BC3E-54C09969AB7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</t>
        </r>
      </text>
    </comment>
    <comment ref="M629" authorId="0" shapeId="0" xr:uid="{FDDD7DE9-7FAA-44FB-8DC9-1EA38DDAB45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2" authorId="0" shapeId="0" xr:uid="{8CA0E751-5261-4CA1-9AAB-1A6D97F8FE1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6" authorId="0" shapeId="0" xr:uid="{3FF870CC-DE9B-48BE-8FCC-806E9B43317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7" authorId="0" shapeId="0" xr:uid="{00A74CFE-DF6E-4B46-BDAE-0C8E72DE987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40" authorId="0" shapeId="0" xr:uid="{0E13F311-63A1-4881-A2F6-AAAC742315C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75
80</t>
        </r>
      </text>
    </comment>
    <comment ref="M643" authorId="0" shapeId="0" xr:uid="{B5869D74-9FE9-4098-AFCB-0F497A7D5AA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46" authorId="0" shapeId="0" xr:uid="{5C7036E8-EE03-4123-9D75-65CC6C949B5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47" authorId="0" shapeId="0" xr:uid="{CB8B46C9-FC38-4D58-B788-3AB8721C771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50" authorId="0" shapeId="0" xr:uid="{27BBEEF9-30B1-427D-A07A-62846B9F69A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51" authorId="0" shapeId="0" xr:uid="{ED05C371-9E8B-4102-B062-238E097428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</t>
        </r>
      </text>
    </comment>
    <comment ref="Y655" authorId="0" shapeId="0" xr:uid="{14A6EF09-3688-4490-8A9D-7C62112452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</t>
        </r>
      </text>
    </comment>
    <comment ref="Y659" authorId="0" shapeId="0" xr:uid="{93EEC084-BB93-45E0-8A13-E556CDB8BDB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68
76
</t>
        </r>
      </text>
    </comment>
    <comment ref="Y662" authorId="0" shapeId="0" xr:uid="{21D95748-F573-430C-9950-D59327EE791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78</t>
        </r>
      </text>
    </comment>
    <comment ref="Y663" authorId="0" shapeId="0" xr:uid="{CACE494E-9225-4787-86DD-B3BA6A4ACA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670" authorId="0" shapeId="0" xr:uid="{8BEFF044-F578-445D-BBFE-E8C79D3F3E9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71
84</t>
        </r>
      </text>
    </comment>
    <comment ref="Y671" authorId="2" shapeId="0" xr:uid="{5ACC1303-4C7E-402D-AF4E-E4F4AE5B8287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</t>
        </r>
      </text>
    </comment>
    <comment ref="Y673" authorId="0" shapeId="0" xr:uid="{B5823915-E925-41E6-A97D-E1F86A84B5A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91</t>
        </r>
      </text>
    </comment>
    <comment ref="Y677" authorId="0" shapeId="0" xr:uid="{C4570FB3-5EBA-4054-BEF7-45C89587508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683" authorId="0" shapeId="0" xr:uid="{1BA083AD-59FF-4AFD-B9EB-27A3924F0B1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بیاره</t>
        </r>
      </text>
    </comment>
    <comment ref="Y696" authorId="0" shapeId="0" xr:uid="{AC86FF2B-7FF1-425C-9C01-697EABB8733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
73</t>
        </r>
      </text>
    </comment>
    <comment ref="Y701" authorId="0" shapeId="0" xr:uid="{F452F313-BCEE-4A15-A625-5742903E7D9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76</t>
        </r>
      </text>
    </comment>
    <comment ref="Y704" authorId="0" shapeId="0" xr:uid="{EB92B1FA-1513-4EE0-BE59-4EBCB8F1B1D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709" authorId="0" shapeId="0" xr:uid="{ED499021-3FFF-4A62-9ED0-051831BE52A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81</t>
        </r>
      </text>
    </comment>
    <comment ref="Y710" authorId="2" shapeId="0" xr:uid="{A7572161-73DB-41A8-954A-420CE3FB8E99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77
86</t>
        </r>
      </text>
    </comment>
    <comment ref="Y718" authorId="0" shapeId="0" xr:uid="{7B7B756C-D41A-40AD-B740-3C3130B72BF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
82</t>
        </r>
      </text>
    </comment>
    <comment ref="M726" authorId="0" shapeId="0" xr:uid="{EA533FD1-3CEC-4C12-84F8-76E43BAF16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</t>
        </r>
      </text>
    </comment>
    <comment ref="Y732" authorId="2" shapeId="0" xr:uid="{5C3E7940-0C72-4230-857D-EF54547686A2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Y735" authorId="0" shapeId="0" xr:uid="{9A03791E-2E09-4F34-9484-085C845FB6F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80
92</t>
        </r>
      </text>
    </comment>
    <comment ref="M743" authorId="0" shapeId="0" xr:uid="{7EC9315B-9B0D-4CD7-8874-E70F60BD814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Y750" authorId="0" shapeId="0" xr:uid="{0F05F2AE-0A2D-4560-886F-15E94EBFFE4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751" authorId="0" shapeId="0" xr:uid="{2334BA1C-C777-408C-A5E4-157A1AD654A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M757" authorId="0" shapeId="0" xr:uid="{5E3ECF14-C86B-45EC-B376-434341C343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Y760" authorId="0" shapeId="0" xr:uid="{43EA0510-34AE-4AC9-9B20-3AB39DA6E80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</t>
        </r>
      </text>
    </comment>
    <comment ref="Y762" authorId="0" shapeId="0" xr:uid="{10353033-972A-4D98-8F37-ACB5D89FDD18}">
      <text>
        <r>
          <rPr>
            <sz val="9"/>
            <color indexed="81"/>
            <rFont val="Tahoma"/>
            <family val="2"/>
          </rPr>
          <t xml:space="preserve">
81
78</t>
        </r>
      </text>
    </comment>
    <comment ref="Y763" authorId="0" shapeId="0" xr:uid="{61095122-037E-4419-B479-2624AD917CD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 88
70
66</t>
        </r>
      </text>
    </comment>
    <comment ref="Y764" authorId="0" shapeId="0" xr:uid="{4C85DD54-6F59-4C75-B3FE-D660D4DC637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</t>
        </r>
      </text>
    </comment>
    <comment ref="M776" authorId="2" shapeId="0" xr:uid="{F58B5B51-B5C5-4B65-91BB-39AED6C75A7A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7" authorId="2" shapeId="0" xr:uid="{634EEC91-5B57-4E1A-AA92-F9C820639D73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8" authorId="2" shapeId="0" xr:uid="{72CCD9D4-E29C-4BF3-8291-B463D62CD3F9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0" authorId="2" shapeId="0" xr:uid="{EC3735C2-3B24-455C-A234-3C7D72F09BE7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1" authorId="1" shapeId="0" xr:uid="{73254CB9-A872-4EAD-A7C6-9340887DF254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2" authorId="0" shapeId="0" xr:uid="{96D4C455-AFEF-44B6-8B45-257C8DAC674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Z782" authorId="0" shapeId="0" xr:uid="{E9495E55-F70F-430D-AF19-541AD117230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فرزند دارد سابقه ندارد</t>
        </r>
      </text>
    </comment>
    <comment ref="M783" authorId="0" shapeId="0" xr:uid="{42C6C259-FB9F-42A8-9923-0386EFC9C53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4" authorId="0" shapeId="0" xr:uid="{D52293D8-F4FF-4462-9293-B1DF7600B2E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5" authorId="0" shapeId="0" xr:uid="{8F260BCC-7416-4A4D-B476-109E3A9C755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6" authorId="0" shapeId="0" xr:uid="{7211C014-33A8-4D62-929F-D5B0C0D47F4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7" authorId="0" shapeId="0" xr:uid="{DA930B9A-17DB-4F92-B742-8EBE7E54ADF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8" authorId="1" shapeId="0" xr:uid="{31C70586-7FD0-4037-B55D-A6D01B2847FE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9" authorId="1" shapeId="0" xr:uid="{0C12C2D0-8770-4E27-B397-81122D71DF0B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793" authorId="0" shapeId="0" xr:uid="{61BF281C-0797-4AF4-AECD-646EE4F2B9E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پرویزیان 2تا اولاد داره ولی سابقه بیمه 30 روز کمه</t>
        </r>
      </text>
    </comment>
    <comment ref="Y798" authorId="0" shapeId="0" xr:uid="{A465EC41-8A5A-42BC-925F-1994D1F55F1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آبنیکی 2 تا اولاد داره ولی سابقه بیمه نیاورده</t>
        </r>
      </text>
    </comment>
    <comment ref="Y810" authorId="0" shapeId="0" xr:uid="{1A06B73F-1F4D-45AA-907B-35E1289E7C2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گفت 7 سال داره</t>
        </r>
      </text>
    </comment>
    <comment ref="F817" authorId="1" shapeId="0" xr:uid="{756C20B2-848B-4CD2-92E5-F758232416B2}">
      <text>
        <r>
          <rPr>
            <b/>
            <sz val="9"/>
            <color indexed="81"/>
            <rFont val="Tahoma"/>
            <family val="2"/>
          </rPr>
          <t>عبدالله</t>
        </r>
      </text>
    </comment>
  </commentList>
</comments>
</file>

<file path=xl/sharedStrings.xml><?xml version="1.0" encoding="utf-8"?>
<sst xmlns="http://schemas.openxmlformats.org/spreadsheetml/2006/main" count="26807" uniqueCount="4132">
  <si>
    <t>خواربار و مسکن</t>
  </si>
  <si>
    <t>تعداد اولاد</t>
  </si>
  <si>
    <t>دستمزد ماهیانه</t>
  </si>
  <si>
    <t>حق اولاد به نسبت کارکرد</t>
  </si>
  <si>
    <t xml:space="preserve">جمع حقوق و مزایا </t>
  </si>
  <si>
    <t>کسورات</t>
  </si>
  <si>
    <t>جمع کسورات</t>
  </si>
  <si>
    <t>خالص دریافتی</t>
  </si>
  <si>
    <t>کارکرد</t>
  </si>
  <si>
    <t>مدت کار کرد</t>
  </si>
  <si>
    <t>مبلغ ساعت اضافه کاری</t>
  </si>
  <si>
    <t>مبلغ اضافه کاری</t>
  </si>
  <si>
    <t>حق بن به نسبت کارکرد</t>
  </si>
  <si>
    <t>مشمول بیمه</t>
  </si>
  <si>
    <t xml:space="preserve">مشمول مالیات </t>
  </si>
  <si>
    <t>ردیف</t>
  </si>
  <si>
    <t>شماره حساب</t>
  </si>
  <si>
    <t>حق بن کارگری</t>
  </si>
  <si>
    <t>تعطیل کاری</t>
  </si>
  <si>
    <t>بیمه 7%</t>
  </si>
  <si>
    <t>موسسه محافظین تخت جمشید البرز</t>
  </si>
  <si>
    <t>جمع کل :</t>
  </si>
  <si>
    <t>شرح</t>
  </si>
  <si>
    <t xml:space="preserve">      با سپاس</t>
  </si>
  <si>
    <t>بیمه 23%</t>
  </si>
  <si>
    <t>تعطيل کاری</t>
  </si>
  <si>
    <t>شبكاري</t>
  </si>
  <si>
    <t xml:space="preserve"> مسکن به نسبت کارکرد</t>
  </si>
  <si>
    <t>مساعده</t>
  </si>
  <si>
    <t>نام</t>
  </si>
  <si>
    <t>نام خانوادگي</t>
  </si>
  <si>
    <t>اضافه كاري</t>
  </si>
  <si>
    <t>تعطيل كاري</t>
  </si>
  <si>
    <t>حقوق و مزايا</t>
  </si>
  <si>
    <t>هزينه غذا</t>
  </si>
  <si>
    <t>موسسه محافظين تخت جمشيدالبرز</t>
  </si>
  <si>
    <t>مالیات</t>
  </si>
  <si>
    <t>تنظيم كننده:</t>
  </si>
  <si>
    <t>امضاء مديرمالي:</t>
  </si>
  <si>
    <t>امضاء مديرعامل:</t>
  </si>
  <si>
    <t>امضاءمديرمالي:</t>
  </si>
  <si>
    <t>تاریخ :</t>
  </si>
  <si>
    <t xml:space="preserve">کد پرسنلی : </t>
  </si>
  <si>
    <t>مدت كاركرد</t>
  </si>
  <si>
    <t>نام :</t>
  </si>
  <si>
    <t>شرح  مزایا</t>
  </si>
  <si>
    <t>شرح کسورات</t>
  </si>
  <si>
    <t>حقوق ماهیانه</t>
  </si>
  <si>
    <t>حق بن كارگري</t>
  </si>
  <si>
    <t>اضافه کاری</t>
  </si>
  <si>
    <t xml:space="preserve"> ماليات</t>
  </si>
  <si>
    <t>حق اولاد</t>
  </si>
  <si>
    <t xml:space="preserve">تعطیل کاری </t>
  </si>
  <si>
    <t xml:space="preserve"> مساعده</t>
  </si>
  <si>
    <t xml:space="preserve">جمع حقوق و مزایای  : </t>
  </si>
  <si>
    <t xml:space="preserve">جمع کسورات : </t>
  </si>
  <si>
    <t xml:space="preserve">خالص پرداختی : </t>
  </si>
  <si>
    <t xml:space="preserve">محل اشتغال : شهرداری کرج </t>
  </si>
  <si>
    <t>با سلام و احترام</t>
  </si>
  <si>
    <t>امضاء دستگاه نظارت:</t>
  </si>
  <si>
    <t>سایر کسورات</t>
  </si>
  <si>
    <t>بیمه تکمیلی</t>
  </si>
  <si>
    <t>سرپرست</t>
  </si>
  <si>
    <t>افراد تحت تکفل</t>
  </si>
  <si>
    <t>بیمه تکمیلی سرپرست</t>
  </si>
  <si>
    <t>غذا</t>
  </si>
  <si>
    <t xml:space="preserve">سایر کسورات  </t>
  </si>
  <si>
    <t xml:space="preserve">  علی جبارزاده - مدیرعامل</t>
  </si>
  <si>
    <t>مزد مبنا</t>
  </si>
  <si>
    <t>پایه سنوات</t>
  </si>
  <si>
    <t>حقوق روزانه</t>
  </si>
  <si>
    <t>بیمه تکمیلی تحت تکفل</t>
  </si>
  <si>
    <t>امور مالي</t>
  </si>
  <si>
    <t>کسر بابت بیمه تکمیلی افراد تحت تکفل</t>
  </si>
  <si>
    <t>کسر بابت بیمه تکمیلی سرپرست</t>
  </si>
  <si>
    <t>امضاء مدیر عامل:</t>
  </si>
  <si>
    <t>کد ملی</t>
  </si>
  <si>
    <t>فیش حقوقی شهریور ماه سال 1400</t>
  </si>
  <si>
    <t xml:space="preserve">بیمه تکمیلی سرپرست  </t>
  </si>
  <si>
    <t xml:space="preserve">بیمه تکمیلی تحت تکفل </t>
  </si>
  <si>
    <t xml:space="preserve">کد پرسنلی </t>
  </si>
  <si>
    <t xml:space="preserve">عنوان شغلی </t>
  </si>
  <si>
    <t xml:space="preserve">استان </t>
  </si>
  <si>
    <t xml:space="preserve">شماره بیمه </t>
  </si>
  <si>
    <t xml:space="preserve">ماموریت </t>
  </si>
  <si>
    <t>علی</t>
  </si>
  <si>
    <t>نعمتی</t>
  </si>
  <si>
    <t xml:space="preserve">اداری </t>
  </si>
  <si>
    <t>تهران</t>
  </si>
  <si>
    <t>0068098464</t>
  </si>
  <si>
    <t>0012699534</t>
  </si>
  <si>
    <t>سکینه</t>
  </si>
  <si>
    <t>توفیق</t>
  </si>
  <si>
    <t>0028036655</t>
  </si>
  <si>
    <t>0</t>
  </si>
  <si>
    <t xml:space="preserve">زهرا </t>
  </si>
  <si>
    <t>نکونام</t>
  </si>
  <si>
    <t>4610072211</t>
  </si>
  <si>
    <t>0012868238</t>
  </si>
  <si>
    <t>عباس</t>
  </si>
  <si>
    <t>درزی</t>
  </si>
  <si>
    <t>0450780139</t>
  </si>
  <si>
    <t>0021958193</t>
  </si>
  <si>
    <t>داوود</t>
  </si>
  <si>
    <t>جلالی نیا</t>
  </si>
  <si>
    <t>6179768757</t>
  </si>
  <si>
    <t>0024139462</t>
  </si>
  <si>
    <t>جواد</t>
  </si>
  <si>
    <t>بیات</t>
  </si>
  <si>
    <t>3873509318</t>
  </si>
  <si>
    <t>0020182173</t>
  </si>
  <si>
    <t>محسن</t>
  </si>
  <si>
    <t>خطیبی</t>
  </si>
  <si>
    <t>4570125670</t>
  </si>
  <si>
    <t>0015160090</t>
  </si>
  <si>
    <t>سعید</t>
  </si>
  <si>
    <t>قدمی</t>
  </si>
  <si>
    <t>2640002181</t>
  </si>
  <si>
    <t>0031058241</t>
  </si>
  <si>
    <t xml:space="preserve">میثم </t>
  </si>
  <si>
    <t>حسینی</t>
  </si>
  <si>
    <t>4060817661</t>
  </si>
  <si>
    <t>0020279792</t>
  </si>
  <si>
    <t>رسول</t>
  </si>
  <si>
    <t>حسنوند</t>
  </si>
  <si>
    <t>4060934895</t>
  </si>
  <si>
    <t>0020280036</t>
  </si>
  <si>
    <t>فیروز</t>
  </si>
  <si>
    <t>زارعی</t>
  </si>
  <si>
    <t>5709701319</t>
  </si>
  <si>
    <t>0023111388</t>
  </si>
  <si>
    <t>حمیدرضا</t>
  </si>
  <si>
    <t>رستگار</t>
  </si>
  <si>
    <t>0069252084</t>
  </si>
  <si>
    <t>0020117364</t>
  </si>
  <si>
    <t>حسن</t>
  </si>
  <si>
    <t>چهارمحالی</t>
  </si>
  <si>
    <t>نگهبان</t>
  </si>
  <si>
    <t>0058760237</t>
  </si>
  <si>
    <t>0016254178</t>
  </si>
  <si>
    <t xml:space="preserve">محمدرضا </t>
  </si>
  <si>
    <t>رمضانعلی</t>
  </si>
  <si>
    <t>0492579555</t>
  </si>
  <si>
    <t>0049051172</t>
  </si>
  <si>
    <t>محمدمهدی</t>
  </si>
  <si>
    <t>عطائی فرد</t>
  </si>
  <si>
    <t>0015802574</t>
  </si>
  <si>
    <t>0012811093</t>
  </si>
  <si>
    <t>داود</t>
  </si>
  <si>
    <t>ساداتی</t>
  </si>
  <si>
    <t>0019559937</t>
  </si>
  <si>
    <t>بیات احمدی</t>
  </si>
  <si>
    <t>0017025974</t>
  </si>
  <si>
    <t>0012868429</t>
  </si>
  <si>
    <t>غلامحسین</t>
  </si>
  <si>
    <t>قزوینی</t>
  </si>
  <si>
    <t>0015379566</t>
  </si>
  <si>
    <t>0012868467</t>
  </si>
  <si>
    <t>محمد</t>
  </si>
  <si>
    <t>غفاری منش</t>
  </si>
  <si>
    <t>0014947382</t>
  </si>
  <si>
    <t>0018632023</t>
  </si>
  <si>
    <t xml:space="preserve">آزاده </t>
  </si>
  <si>
    <t>یارمحمدی</t>
  </si>
  <si>
    <t>0058299661</t>
  </si>
  <si>
    <t>0026570469</t>
  </si>
  <si>
    <t>محمد حسین</t>
  </si>
  <si>
    <t>چای فروش</t>
  </si>
  <si>
    <t>0063875454</t>
  </si>
  <si>
    <t>0020816673</t>
  </si>
  <si>
    <t xml:space="preserve">پارسا </t>
  </si>
  <si>
    <t>توکلی نژاد</t>
  </si>
  <si>
    <t>0323223354</t>
  </si>
  <si>
    <t>0033141111</t>
  </si>
  <si>
    <t>تاش پور</t>
  </si>
  <si>
    <t>0076241084</t>
  </si>
  <si>
    <t>0025933417</t>
  </si>
  <si>
    <t xml:space="preserve">روح اله </t>
  </si>
  <si>
    <t>علمی فر</t>
  </si>
  <si>
    <t>0097057249</t>
  </si>
  <si>
    <t>نادری</t>
  </si>
  <si>
    <t>0077854713</t>
  </si>
  <si>
    <t>0085191630</t>
  </si>
  <si>
    <t>فاطمه</t>
  </si>
  <si>
    <t>سهرابی بناب</t>
  </si>
  <si>
    <t>1689609435</t>
  </si>
  <si>
    <t>0021402017</t>
  </si>
  <si>
    <t>بختیاری</t>
  </si>
  <si>
    <t>0015291928</t>
  </si>
  <si>
    <t>0020247723</t>
  </si>
  <si>
    <t>هادی</t>
  </si>
  <si>
    <t>رسولی</t>
  </si>
  <si>
    <t>0062778692</t>
  </si>
  <si>
    <t>0036266156</t>
  </si>
  <si>
    <t>محمدباقر</t>
  </si>
  <si>
    <t>کشانی</t>
  </si>
  <si>
    <t>0064736997</t>
  </si>
  <si>
    <t>0021228322</t>
  </si>
  <si>
    <t>میثمی</t>
  </si>
  <si>
    <t>0080867766</t>
  </si>
  <si>
    <t>0011427580</t>
  </si>
  <si>
    <t>امیرعباس</t>
  </si>
  <si>
    <t>کاشی</t>
  </si>
  <si>
    <t>5090158411</t>
  </si>
  <si>
    <t>هادي</t>
  </si>
  <si>
    <t>اكبري</t>
  </si>
  <si>
    <t>خراسان جنوبی</t>
  </si>
  <si>
    <t>0889077861</t>
  </si>
  <si>
    <t>0028087504</t>
  </si>
  <si>
    <t>مرتضی</t>
  </si>
  <si>
    <t>اسماعیلی</t>
  </si>
  <si>
    <t>0068994517</t>
  </si>
  <si>
    <t>محمدصادق</t>
  </si>
  <si>
    <t>پاسبان گل</t>
  </si>
  <si>
    <t>0640480624</t>
  </si>
  <si>
    <t>0068994733</t>
  </si>
  <si>
    <t>حسین</t>
  </si>
  <si>
    <t>تقوی</t>
  </si>
  <si>
    <t>5220018590</t>
  </si>
  <si>
    <t>0019186301</t>
  </si>
  <si>
    <t>سبزیان</t>
  </si>
  <si>
    <t>0640312381</t>
  </si>
  <si>
    <t>0068989059</t>
  </si>
  <si>
    <t>خلیل</t>
  </si>
  <si>
    <t xml:space="preserve">حسنی </t>
  </si>
  <si>
    <t>0640272460</t>
  </si>
  <si>
    <t>مصطفی</t>
  </si>
  <si>
    <t>مرادی</t>
  </si>
  <si>
    <t>0653104243</t>
  </si>
  <si>
    <t>0068975186</t>
  </si>
  <si>
    <t>محمود</t>
  </si>
  <si>
    <t>0653305400</t>
  </si>
  <si>
    <t>0068983489</t>
  </si>
  <si>
    <t>غلامی</t>
  </si>
  <si>
    <t>0653320639</t>
  </si>
  <si>
    <t>0068951678</t>
  </si>
  <si>
    <t>حميد</t>
  </si>
  <si>
    <t>ميرعليشاهي</t>
  </si>
  <si>
    <t>0943381290</t>
  </si>
  <si>
    <t>0069309560</t>
  </si>
  <si>
    <t>محمدعلی</t>
  </si>
  <si>
    <t>حرمتی</t>
  </si>
  <si>
    <t>5230002042</t>
  </si>
  <si>
    <t>0019186302</t>
  </si>
  <si>
    <t>محمدرضا</t>
  </si>
  <si>
    <t>شریفی</t>
  </si>
  <si>
    <t>0880175591</t>
  </si>
  <si>
    <t>0019186815</t>
  </si>
  <si>
    <t>رضا</t>
  </si>
  <si>
    <t>سموئی</t>
  </si>
  <si>
    <t>0640272835</t>
  </si>
  <si>
    <t>0068947905</t>
  </si>
  <si>
    <t>نظری فرد</t>
  </si>
  <si>
    <t>0640312993</t>
  </si>
  <si>
    <t>0068991937</t>
  </si>
  <si>
    <t>سید کاظم</t>
  </si>
  <si>
    <t>جلالی</t>
  </si>
  <si>
    <t>0640056962</t>
  </si>
  <si>
    <t>0068966933</t>
  </si>
  <si>
    <t>علیرضا</t>
  </si>
  <si>
    <t>ولایتی</t>
  </si>
  <si>
    <t>0889961565</t>
  </si>
  <si>
    <t>0069312704</t>
  </si>
  <si>
    <t>ناصر</t>
  </si>
  <si>
    <t>عجمی دوحصاران</t>
  </si>
  <si>
    <t>0850017025</t>
  </si>
  <si>
    <t>0069812046</t>
  </si>
  <si>
    <t>اسماعیل</t>
  </si>
  <si>
    <t>برزگر</t>
  </si>
  <si>
    <t>0880306106</t>
  </si>
  <si>
    <t>مصطفي</t>
  </si>
  <si>
    <t>0880218347</t>
  </si>
  <si>
    <t>0019184122</t>
  </si>
  <si>
    <t>عالمی</t>
  </si>
  <si>
    <t>زنجان</t>
  </si>
  <si>
    <t>0033095426</t>
  </si>
  <si>
    <t>ولی اله</t>
  </si>
  <si>
    <t>محمدی</t>
  </si>
  <si>
    <t>0033043143</t>
  </si>
  <si>
    <t>جلال</t>
  </si>
  <si>
    <t>باقری چیزه</t>
  </si>
  <si>
    <t>003070615</t>
  </si>
  <si>
    <t>اکبر</t>
  </si>
  <si>
    <t>دوستی</t>
  </si>
  <si>
    <t>0033110435</t>
  </si>
  <si>
    <t>حمداله</t>
  </si>
  <si>
    <t>اسم خانی</t>
  </si>
  <si>
    <t>0033090146</t>
  </si>
  <si>
    <t>مقرب</t>
  </si>
  <si>
    <t>04271612022</t>
  </si>
  <si>
    <t>0033090312</t>
  </si>
  <si>
    <t>غلامرضا</t>
  </si>
  <si>
    <t>جمالی</t>
  </si>
  <si>
    <t>0020178532</t>
  </si>
  <si>
    <t>حمید</t>
  </si>
  <si>
    <t>0033232760</t>
  </si>
  <si>
    <t xml:space="preserve">محسن </t>
  </si>
  <si>
    <t>0033202610</t>
  </si>
  <si>
    <t>یوسف</t>
  </si>
  <si>
    <t>حبیبیان</t>
  </si>
  <si>
    <t>0045738841</t>
  </si>
  <si>
    <t>فرشاد</t>
  </si>
  <si>
    <t>سه گانه</t>
  </si>
  <si>
    <t>سمنان</t>
  </si>
  <si>
    <t>0019182835</t>
  </si>
  <si>
    <t>حامدی</t>
  </si>
  <si>
    <t>0038412111</t>
  </si>
  <si>
    <t>آشور</t>
  </si>
  <si>
    <t>0038534473</t>
  </si>
  <si>
    <t xml:space="preserve">شاهرخ </t>
  </si>
  <si>
    <t>امیری</t>
  </si>
  <si>
    <t>0047637980</t>
  </si>
  <si>
    <t>کرمی</t>
  </si>
  <si>
    <t>0038757101</t>
  </si>
  <si>
    <t>حبیب</t>
  </si>
  <si>
    <t>نوری</t>
  </si>
  <si>
    <t>0075584387</t>
  </si>
  <si>
    <t>0038578351</t>
  </si>
  <si>
    <t>سیدعلیرضا</t>
  </si>
  <si>
    <t>موسوی</t>
  </si>
  <si>
    <t>0017541433</t>
  </si>
  <si>
    <t>0012869332</t>
  </si>
  <si>
    <t>سید عدالت</t>
  </si>
  <si>
    <t>ارشدی اصل</t>
  </si>
  <si>
    <t>فارس</t>
  </si>
  <si>
    <t>4269035277</t>
  </si>
  <si>
    <t>0064081730</t>
  </si>
  <si>
    <t>محمد رضا</t>
  </si>
  <si>
    <t>رضائیان</t>
  </si>
  <si>
    <t>2572343142</t>
  </si>
  <si>
    <t>0063641310</t>
  </si>
  <si>
    <t>بهرام</t>
  </si>
  <si>
    <t>هنرور</t>
  </si>
  <si>
    <t>2300980878</t>
  </si>
  <si>
    <t>0011238203</t>
  </si>
  <si>
    <t>فرسای فام</t>
  </si>
  <si>
    <t>2292814609</t>
  </si>
  <si>
    <t>0064050564</t>
  </si>
  <si>
    <t>جمشید</t>
  </si>
  <si>
    <t>حق شناس</t>
  </si>
  <si>
    <t>2559793581</t>
  </si>
  <si>
    <t>0062080713</t>
  </si>
  <si>
    <t>سلیمانی</t>
  </si>
  <si>
    <t>2281939758</t>
  </si>
  <si>
    <t>0064181622</t>
  </si>
  <si>
    <t>غلامعلی</t>
  </si>
  <si>
    <t>جوانمردی</t>
  </si>
  <si>
    <t>2297933819</t>
  </si>
  <si>
    <t>0012708126</t>
  </si>
  <si>
    <t>پایان</t>
  </si>
  <si>
    <t>2372497499</t>
  </si>
  <si>
    <t>0063595651</t>
  </si>
  <si>
    <t>احمد</t>
  </si>
  <si>
    <t>گیلان</t>
  </si>
  <si>
    <t>علي رضا</t>
  </si>
  <si>
    <t>ارزپور</t>
  </si>
  <si>
    <t>0030071603</t>
  </si>
  <si>
    <t>بنیامین</t>
  </si>
  <si>
    <t>پور یزدان خواه</t>
  </si>
  <si>
    <t>0019188570</t>
  </si>
  <si>
    <t>نبي زاده ملاطي</t>
  </si>
  <si>
    <t>0030262007</t>
  </si>
  <si>
    <t>لطیفی</t>
  </si>
  <si>
    <t>0012847717</t>
  </si>
  <si>
    <t>فرشيد</t>
  </si>
  <si>
    <t>حاجي پور كلناداني</t>
  </si>
  <si>
    <t>0030120204</t>
  </si>
  <si>
    <t>احمدي</t>
  </si>
  <si>
    <t>0030073639</t>
  </si>
  <si>
    <t>پوربخشي سياه بيل</t>
  </si>
  <si>
    <t>0012683555</t>
  </si>
  <si>
    <t>پرويز</t>
  </si>
  <si>
    <t>پوربخشي سيابيل</t>
  </si>
  <si>
    <t>0012747296</t>
  </si>
  <si>
    <t>صادق</t>
  </si>
  <si>
    <t>خاني خواه سوركوهي</t>
  </si>
  <si>
    <t>06309441264</t>
  </si>
  <si>
    <t>0023089145</t>
  </si>
  <si>
    <t>مسعود</t>
  </si>
  <si>
    <t>سلطانی</t>
  </si>
  <si>
    <t>0030481510</t>
  </si>
  <si>
    <t>پور صفر</t>
  </si>
  <si>
    <t>0021242606</t>
  </si>
  <si>
    <t>آباد</t>
  </si>
  <si>
    <t>0022457687</t>
  </si>
  <si>
    <t>طالبی فتیدهی</t>
  </si>
  <si>
    <t>0030585931</t>
  </si>
  <si>
    <t>محمدحسین</t>
  </si>
  <si>
    <t>طالبی دارستانی</t>
  </si>
  <si>
    <t>0032028287</t>
  </si>
  <si>
    <t xml:space="preserve"> نویدی تملی</t>
  </si>
  <si>
    <t>0031110882</t>
  </si>
  <si>
    <t>120</t>
  </si>
  <si>
    <t>مهران</t>
  </si>
  <si>
    <t>بهادری فر</t>
  </si>
  <si>
    <t>0013733346</t>
  </si>
  <si>
    <t>0078490175</t>
  </si>
  <si>
    <t>60</t>
  </si>
  <si>
    <t xml:space="preserve">مسعود </t>
  </si>
  <si>
    <t>فلاح دادرس</t>
  </si>
  <si>
    <t>0031516768</t>
  </si>
  <si>
    <t>باقرپور نودهی</t>
  </si>
  <si>
    <t>0012802115</t>
  </si>
  <si>
    <t>نریمان</t>
  </si>
  <si>
    <t>خوشدل</t>
  </si>
  <si>
    <t>5709937029</t>
  </si>
  <si>
    <t>0031111484</t>
  </si>
  <si>
    <t>علی اصغر</t>
  </si>
  <si>
    <t>کریمی</t>
  </si>
  <si>
    <t>0020093978</t>
  </si>
  <si>
    <t>مهدی</t>
  </si>
  <si>
    <t>حاجتی چكووري</t>
  </si>
  <si>
    <t>0030215278</t>
  </si>
  <si>
    <t>گوهر</t>
  </si>
  <si>
    <t>شفیعی</t>
  </si>
  <si>
    <t>0070065851</t>
  </si>
  <si>
    <t>پیرقدیمی</t>
  </si>
  <si>
    <t>یاسر</t>
  </si>
  <si>
    <t>دوستدار شهرستانی</t>
  </si>
  <si>
    <t>سیامک</t>
  </si>
  <si>
    <t>کریم پور</t>
  </si>
  <si>
    <t>اصفهان</t>
  </si>
  <si>
    <t>رمضان پور اردستانی</t>
  </si>
  <si>
    <t xml:space="preserve">سروش </t>
  </si>
  <si>
    <t>ستوده</t>
  </si>
  <si>
    <t>شکرانی</t>
  </si>
  <si>
    <t xml:space="preserve">میلاد </t>
  </si>
  <si>
    <t>شبان زاده</t>
  </si>
  <si>
    <t>قنبریها نجف آبادی</t>
  </si>
  <si>
    <t>محمد جعفر</t>
  </si>
  <si>
    <t>غلامی مندر جاتی</t>
  </si>
  <si>
    <t>دانیال</t>
  </si>
  <si>
    <t>گورهگاهی</t>
  </si>
  <si>
    <t>پرویز</t>
  </si>
  <si>
    <t>نظر خدابخشی</t>
  </si>
  <si>
    <t>مجید</t>
  </si>
  <si>
    <t>شاهمرادی</t>
  </si>
  <si>
    <t>ویسی</t>
  </si>
  <si>
    <t>خسروی چاله سیاهی</t>
  </si>
  <si>
    <t xml:space="preserve">ناصر </t>
  </si>
  <si>
    <t>گودرزی</t>
  </si>
  <si>
    <t xml:space="preserve">امین </t>
  </si>
  <si>
    <t>شیران</t>
  </si>
  <si>
    <t xml:space="preserve">اصفهان </t>
  </si>
  <si>
    <t>محمد حامد</t>
  </si>
  <si>
    <t>رزمخواه</t>
  </si>
  <si>
    <t>سجادی نژاد</t>
  </si>
  <si>
    <t>دستمرد</t>
  </si>
  <si>
    <t>اسکندری جهمانی</t>
  </si>
  <si>
    <t>سید محسن</t>
  </si>
  <si>
    <t>میراحمدی بابا حیدری</t>
  </si>
  <si>
    <t>حسام</t>
  </si>
  <si>
    <t>فتاحی</t>
  </si>
  <si>
    <t>حمید رضا</t>
  </si>
  <si>
    <t>مختاری</t>
  </si>
  <si>
    <t>بهشتی پیکانی</t>
  </si>
  <si>
    <t>محمدجواد</t>
  </si>
  <si>
    <t>عظیمی</t>
  </si>
  <si>
    <t>خراسان رضوی</t>
  </si>
  <si>
    <t>0840128207</t>
  </si>
  <si>
    <t>0068429750</t>
  </si>
  <si>
    <t>پارسافر</t>
  </si>
  <si>
    <t>0923363548</t>
  </si>
  <si>
    <t>0019185977</t>
  </si>
  <si>
    <t>خدابنده</t>
  </si>
  <si>
    <t>0901155055</t>
  </si>
  <si>
    <t>0068205636</t>
  </si>
  <si>
    <t>امیر</t>
  </si>
  <si>
    <t>0720156637</t>
  </si>
  <si>
    <t>0067115825</t>
  </si>
  <si>
    <t>محمدزاده</t>
  </si>
  <si>
    <t>0670596655</t>
  </si>
  <si>
    <t>0062576647</t>
  </si>
  <si>
    <t>روح اله</t>
  </si>
  <si>
    <t>قربانیان</t>
  </si>
  <si>
    <t>0938980556</t>
  </si>
  <si>
    <t>0070390201</t>
  </si>
  <si>
    <t>رحمانی</t>
  </si>
  <si>
    <t>0680319913</t>
  </si>
  <si>
    <t>0067563061</t>
  </si>
  <si>
    <t>سجاد</t>
  </si>
  <si>
    <t>رحمانی زاده</t>
  </si>
  <si>
    <t>0690603711</t>
  </si>
  <si>
    <t>0019185756</t>
  </si>
  <si>
    <t>ماهان</t>
  </si>
  <si>
    <t>صفایی ثانی</t>
  </si>
  <si>
    <t>0452851793</t>
  </si>
  <si>
    <t>0069607877</t>
  </si>
  <si>
    <t>علي</t>
  </si>
  <si>
    <t>دلير</t>
  </si>
  <si>
    <t>0944413951</t>
  </si>
  <si>
    <t>0068157422</t>
  </si>
  <si>
    <t>صمد</t>
  </si>
  <si>
    <t>سلطاني دلگشا</t>
  </si>
  <si>
    <t>0934470863</t>
  </si>
  <si>
    <t>0068107170</t>
  </si>
  <si>
    <t>0933486685</t>
  </si>
  <si>
    <t>ریاحی سامانی</t>
  </si>
  <si>
    <t>4269558911</t>
  </si>
  <si>
    <t>0015520473</t>
  </si>
  <si>
    <t>مهدي</t>
  </si>
  <si>
    <t>شيوخي سيوكي</t>
  </si>
  <si>
    <t>0452734061</t>
  </si>
  <si>
    <t>0014106017</t>
  </si>
  <si>
    <t>محمد جواد</t>
  </si>
  <si>
    <t>عرفاني رحمتي</t>
  </si>
  <si>
    <t>0889783829</t>
  </si>
  <si>
    <t>0068376814</t>
  </si>
  <si>
    <t>برات</t>
  </si>
  <si>
    <t>قوچانی</t>
  </si>
  <si>
    <t>0870779532</t>
  </si>
  <si>
    <t>0067948444</t>
  </si>
  <si>
    <t>سامان</t>
  </si>
  <si>
    <t>افخمی موحدی</t>
  </si>
  <si>
    <t>0938976281</t>
  </si>
  <si>
    <t>0068220343</t>
  </si>
  <si>
    <t>مظهری</t>
  </si>
  <si>
    <t>0670521019</t>
  </si>
  <si>
    <t>0068894251</t>
  </si>
  <si>
    <t>حميدرضا</t>
  </si>
  <si>
    <t>حضرتي</t>
  </si>
  <si>
    <t>6439763342</t>
  </si>
  <si>
    <t>0069752547</t>
  </si>
  <si>
    <t>فیروزی</t>
  </si>
  <si>
    <t>0920753957</t>
  </si>
  <si>
    <t>0068423567</t>
  </si>
  <si>
    <t>حسين</t>
  </si>
  <si>
    <t>كوهستاني</t>
  </si>
  <si>
    <t>0920837298</t>
  </si>
  <si>
    <t>0067954191</t>
  </si>
  <si>
    <t>قاسم</t>
  </si>
  <si>
    <t>اصلي</t>
  </si>
  <si>
    <t>0941296008</t>
  </si>
  <si>
    <t>0068179275</t>
  </si>
  <si>
    <t>منفرد</t>
  </si>
  <si>
    <t>0939734796</t>
  </si>
  <si>
    <t>محبي منش</t>
  </si>
  <si>
    <t>0936758988</t>
  </si>
  <si>
    <t>0066237739</t>
  </si>
  <si>
    <t>چکاوکی</t>
  </si>
  <si>
    <t>0931475619</t>
  </si>
  <si>
    <t>0069745389</t>
  </si>
  <si>
    <t>امير</t>
  </si>
  <si>
    <t>شايسته لطفي</t>
  </si>
  <si>
    <t>0943565715</t>
  </si>
  <si>
    <t>0068189086</t>
  </si>
  <si>
    <t>عرفانيان</t>
  </si>
  <si>
    <t>0939438445</t>
  </si>
  <si>
    <t>0066215541</t>
  </si>
  <si>
    <t>درچمن</t>
  </si>
  <si>
    <t>0670308943</t>
  </si>
  <si>
    <t>0012870352</t>
  </si>
  <si>
    <t>آهور</t>
  </si>
  <si>
    <t>0944565077</t>
  </si>
  <si>
    <t>0068116648</t>
  </si>
  <si>
    <t>علي اصغر</t>
  </si>
  <si>
    <t>برزگر كلاته</t>
  </si>
  <si>
    <t>0732199611</t>
  </si>
  <si>
    <t>0068169960</t>
  </si>
  <si>
    <t>شاملي</t>
  </si>
  <si>
    <t>0938162111</t>
  </si>
  <si>
    <t>0070360389</t>
  </si>
  <si>
    <t>غلام حسين</t>
  </si>
  <si>
    <t>مرادي</t>
  </si>
  <si>
    <t>0731352343</t>
  </si>
  <si>
    <t>0068607120</t>
  </si>
  <si>
    <t>مرتضوی پور</t>
  </si>
  <si>
    <t>0940073706</t>
  </si>
  <si>
    <t>0068424874</t>
  </si>
  <si>
    <t>محمد علي</t>
  </si>
  <si>
    <t>معيني</t>
  </si>
  <si>
    <t>0938947672</t>
  </si>
  <si>
    <t>0067068119</t>
  </si>
  <si>
    <t>غلامیان</t>
  </si>
  <si>
    <t>خراسان شمالی</t>
  </si>
  <si>
    <t>5249497063</t>
  </si>
  <si>
    <t>0068857132</t>
  </si>
  <si>
    <t>اکبری</t>
  </si>
  <si>
    <t>0759607222</t>
  </si>
  <si>
    <t>0021715427</t>
  </si>
  <si>
    <t xml:space="preserve">رضا </t>
  </si>
  <si>
    <t>علیزاده</t>
  </si>
  <si>
    <t>0670496081</t>
  </si>
  <si>
    <t>0062581024</t>
  </si>
  <si>
    <t>وحداني</t>
  </si>
  <si>
    <t>0680391959</t>
  </si>
  <si>
    <t>0067535021</t>
  </si>
  <si>
    <t>سوزنگرزاده</t>
  </si>
  <si>
    <t>0932330258</t>
  </si>
  <si>
    <t>0067078584</t>
  </si>
  <si>
    <t>رضاپور</t>
  </si>
  <si>
    <t>0829377123</t>
  </si>
  <si>
    <t>0067084063</t>
  </si>
  <si>
    <t>حامد</t>
  </si>
  <si>
    <t>منتظری</t>
  </si>
  <si>
    <t>2020108348</t>
  </si>
  <si>
    <t>0062580442</t>
  </si>
  <si>
    <t>شادمان</t>
  </si>
  <si>
    <t>0670201091</t>
  </si>
  <si>
    <t>0068899489</t>
  </si>
  <si>
    <t>فرهاد</t>
  </si>
  <si>
    <t>ارغند</t>
  </si>
  <si>
    <t>0682453846</t>
  </si>
  <si>
    <t>0068888479</t>
  </si>
  <si>
    <t>باذلی</t>
  </si>
  <si>
    <t>0902361686</t>
  </si>
  <si>
    <t>0066733461</t>
  </si>
  <si>
    <t>قومنجانی</t>
  </si>
  <si>
    <t>0943018986</t>
  </si>
  <si>
    <t>0068420059</t>
  </si>
  <si>
    <t>سیدرضا</t>
  </si>
  <si>
    <t>میرآخوری</t>
  </si>
  <si>
    <t>الیاسی</t>
  </si>
  <si>
    <t>سازمان</t>
  </si>
  <si>
    <t>0452726352</t>
  </si>
  <si>
    <t>0011226697</t>
  </si>
  <si>
    <t>شكری فیروزآباد</t>
  </si>
  <si>
    <t>0083992944</t>
  </si>
  <si>
    <t>0012736111</t>
  </si>
  <si>
    <t>سالار</t>
  </si>
  <si>
    <t>علیمردانی</t>
  </si>
  <si>
    <t>0079913547</t>
  </si>
  <si>
    <t>0012812423</t>
  </si>
  <si>
    <t>نازی</t>
  </si>
  <si>
    <t>ترک زبان</t>
  </si>
  <si>
    <t>0323642421</t>
  </si>
  <si>
    <t>0026426034</t>
  </si>
  <si>
    <t>آرمین</t>
  </si>
  <si>
    <t>عاشوری</t>
  </si>
  <si>
    <t>0012001996</t>
  </si>
  <si>
    <t>0014639658</t>
  </si>
  <si>
    <t>نوروزی</t>
  </si>
  <si>
    <t>0559806949</t>
  </si>
  <si>
    <t>0012310512</t>
  </si>
  <si>
    <t>مجتبی</t>
  </si>
  <si>
    <t>حسن زاده هجراندوست</t>
  </si>
  <si>
    <t>0014604280</t>
  </si>
  <si>
    <t>0053162912</t>
  </si>
  <si>
    <t>جوادی</t>
  </si>
  <si>
    <t>0066444731</t>
  </si>
  <si>
    <t>0010722912</t>
  </si>
  <si>
    <t>گشتاسب</t>
  </si>
  <si>
    <t>0018329039</t>
  </si>
  <si>
    <t>0012864939</t>
  </si>
  <si>
    <t>کراری</t>
  </si>
  <si>
    <t>0015959503</t>
  </si>
  <si>
    <t>0019188343</t>
  </si>
  <si>
    <t>0016675614</t>
  </si>
  <si>
    <t>0029125333</t>
  </si>
  <si>
    <t>اسلامی</t>
  </si>
  <si>
    <t>2162603497</t>
  </si>
  <si>
    <t>0035212171</t>
  </si>
  <si>
    <t>فتاح منش</t>
  </si>
  <si>
    <t>0011765429</t>
  </si>
  <si>
    <t>0020268163</t>
  </si>
  <si>
    <t>سهیل</t>
  </si>
  <si>
    <t>حمیدی</t>
  </si>
  <si>
    <t>0068844484</t>
  </si>
  <si>
    <t>0021159361</t>
  </si>
  <si>
    <t>رویا</t>
  </si>
  <si>
    <t>بهدادمنش</t>
  </si>
  <si>
    <t>3258916144</t>
  </si>
  <si>
    <t>0047671503</t>
  </si>
  <si>
    <t>خاکپور</t>
  </si>
  <si>
    <t>0010717377</t>
  </si>
  <si>
    <t>اشراقی</t>
  </si>
  <si>
    <t>0015422437</t>
  </si>
  <si>
    <t>0012865400</t>
  </si>
  <si>
    <t>پیر بداغی</t>
  </si>
  <si>
    <t>2741092826</t>
  </si>
  <si>
    <t>0046482242</t>
  </si>
  <si>
    <t>قطبی</t>
  </si>
  <si>
    <t>0071017011</t>
  </si>
  <si>
    <t>0012683129</t>
  </si>
  <si>
    <t>نظری</t>
  </si>
  <si>
    <t>0520650247</t>
  </si>
  <si>
    <t>0039317908</t>
  </si>
  <si>
    <t>مروی مقدم شهری</t>
  </si>
  <si>
    <t>0910072086</t>
  </si>
  <si>
    <t>0069933500</t>
  </si>
  <si>
    <t>صابر</t>
  </si>
  <si>
    <t>آهنی فریمانی</t>
  </si>
  <si>
    <t>0840143974</t>
  </si>
  <si>
    <t>0012867449</t>
  </si>
  <si>
    <t>سید علی</t>
  </si>
  <si>
    <t>5409965175</t>
  </si>
  <si>
    <t>0075258624</t>
  </si>
  <si>
    <t>وحید</t>
  </si>
  <si>
    <t>شمسی نصاری</t>
  </si>
  <si>
    <t>4490028156</t>
  </si>
  <si>
    <t>0049641717</t>
  </si>
  <si>
    <t>مقدسی</t>
  </si>
  <si>
    <t>0534888429</t>
  </si>
  <si>
    <t>0029010577</t>
  </si>
  <si>
    <t>امید</t>
  </si>
  <si>
    <t>مطیع دولت</t>
  </si>
  <si>
    <t>0480165653</t>
  </si>
  <si>
    <t>0025964657</t>
  </si>
  <si>
    <t>خوشدل واجاری</t>
  </si>
  <si>
    <t>2691658929</t>
  </si>
  <si>
    <t>0018631116</t>
  </si>
  <si>
    <t>0077580001</t>
  </si>
  <si>
    <t>0010455601</t>
  </si>
  <si>
    <t>خداوردی</t>
  </si>
  <si>
    <t>0018980775</t>
  </si>
  <si>
    <t>0021930922</t>
  </si>
  <si>
    <t xml:space="preserve"> سعید</t>
  </si>
  <si>
    <t>بختیاری جامی</t>
  </si>
  <si>
    <t>0945005016</t>
  </si>
  <si>
    <t>0066391563</t>
  </si>
  <si>
    <t>4120471527</t>
  </si>
  <si>
    <t>0016328268</t>
  </si>
  <si>
    <t>شایان</t>
  </si>
  <si>
    <t>صمدی</t>
  </si>
  <si>
    <t>0020308787</t>
  </si>
  <si>
    <t xml:space="preserve">علی </t>
  </si>
  <si>
    <t>دارابی</t>
  </si>
  <si>
    <t>مرکزی</t>
  </si>
  <si>
    <t>0033632236</t>
  </si>
  <si>
    <t>آقایی</t>
  </si>
  <si>
    <t>128-813-4912703-1</t>
  </si>
  <si>
    <t>0622316249</t>
  </si>
  <si>
    <t>0033648083</t>
  </si>
  <si>
    <t>احمدی</t>
  </si>
  <si>
    <t>128-813-2877624-1</t>
  </si>
  <si>
    <t>0610128922</t>
  </si>
  <si>
    <t>0033699318</t>
  </si>
  <si>
    <t>کورش</t>
  </si>
  <si>
    <t>عاجلو</t>
  </si>
  <si>
    <t>128-813-3486532-1</t>
  </si>
  <si>
    <t>0621237701</t>
  </si>
  <si>
    <t>0033661732</t>
  </si>
  <si>
    <t xml:space="preserve">جواد </t>
  </si>
  <si>
    <t>خوشنواز</t>
  </si>
  <si>
    <t>128-813-3497188-1</t>
  </si>
  <si>
    <t>0621799564</t>
  </si>
  <si>
    <t>0033675275</t>
  </si>
  <si>
    <t>صمیمی</t>
  </si>
  <si>
    <t>128-813-9181779-1</t>
  </si>
  <si>
    <t>0622366718</t>
  </si>
  <si>
    <t>0033697606</t>
  </si>
  <si>
    <t>غفوری</t>
  </si>
  <si>
    <t>128-813-3068769-1</t>
  </si>
  <si>
    <t>0610010514</t>
  </si>
  <si>
    <t>0033640664</t>
  </si>
  <si>
    <t>باقری</t>
  </si>
  <si>
    <t>0622318098</t>
  </si>
  <si>
    <t>0033693811</t>
  </si>
  <si>
    <t>سید ابراهیم</t>
  </si>
  <si>
    <t>128-800-331977-1</t>
  </si>
  <si>
    <t>0530809745</t>
  </si>
  <si>
    <t>050354602</t>
  </si>
  <si>
    <t>رحیمی</t>
  </si>
  <si>
    <t>128-700-4256671-1</t>
  </si>
  <si>
    <t>0610041916</t>
  </si>
  <si>
    <t>0081421207</t>
  </si>
  <si>
    <t>خانی</t>
  </si>
  <si>
    <t>128-12-332794-1</t>
  </si>
  <si>
    <t>0621437670</t>
  </si>
  <si>
    <t>0012602809</t>
  </si>
  <si>
    <t xml:space="preserve">حسین </t>
  </si>
  <si>
    <t>عبدالهی</t>
  </si>
  <si>
    <t>128-813-6287053-1</t>
  </si>
  <si>
    <t>0622321269</t>
  </si>
  <si>
    <t>0033689284</t>
  </si>
  <si>
    <t>سعیدی</t>
  </si>
  <si>
    <t>128-813-9186281-1</t>
  </si>
  <si>
    <t>0535000901</t>
  </si>
  <si>
    <t>0013591608</t>
  </si>
  <si>
    <t>باقر پور</t>
  </si>
  <si>
    <t>127-800-1122938-1</t>
  </si>
  <si>
    <t>0048543019</t>
  </si>
  <si>
    <t>یوسف وند</t>
  </si>
  <si>
    <t>149-813-3731548-1</t>
  </si>
  <si>
    <t>4180183994</t>
  </si>
  <si>
    <t>0012853561</t>
  </si>
  <si>
    <t>پیمان</t>
  </si>
  <si>
    <t xml:space="preserve"> ضیایی</t>
  </si>
  <si>
    <t>156-12-4310932-1</t>
  </si>
  <si>
    <t>0012399966</t>
  </si>
  <si>
    <t>جلیلوند</t>
  </si>
  <si>
    <t>434-813-4344853-1</t>
  </si>
  <si>
    <t>0049408656</t>
  </si>
  <si>
    <t>دهقان نیری</t>
  </si>
  <si>
    <t>یزد</t>
  </si>
  <si>
    <t>5520015120</t>
  </si>
  <si>
    <t>0080657386</t>
  </si>
  <si>
    <t>زارع کاریزی</t>
  </si>
  <si>
    <t>0071261567</t>
  </si>
  <si>
    <t>کريمي</t>
  </si>
  <si>
    <t>4432609826</t>
  </si>
  <si>
    <t>0012581310</t>
  </si>
  <si>
    <t>غلامعباس</t>
  </si>
  <si>
    <t>کریمی مسکونی</t>
  </si>
  <si>
    <t>3031379551</t>
  </si>
  <si>
    <t>0065916256</t>
  </si>
  <si>
    <t>چاوشیان</t>
  </si>
  <si>
    <t>0080763396</t>
  </si>
  <si>
    <t>ابراهیمی</t>
  </si>
  <si>
    <t>البرز</t>
  </si>
  <si>
    <t>5450021313</t>
  </si>
  <si>
    <t>0012852337</t>
  </si>
  <si>
    <t>سید سعید</t>
  </si>
  <si>
    <t>0310113709</t>
  </si>
  <si>
    <t>0052810308</t>
  </si>
  <si>
    <t xml:space="preserve">علیرضا </t>
  </si>
  <si>
    <t>0311329470</t>
  </si>
  <si>
    <t>0012851120</t>
  </si>
  <si>
    <t>محمدی پور ماسوله</t>
  </si>
  <si>
    <t>0323461336</t>
  </si>
  <si>
    <t>0025028573</t>
  </si>
  <si>
    <t>محمد عرفان</t>
  </si>
  <si>
    <t>حیدری</t>
  </si>
  <si>
    <t>1741625254</t>
  </si>
  <si>
    <t>0019188800</t>
  </si>
  <si>
    <t>محمدتقی</t>
  </si>
  <si>
    <t>صادقی خراطی</t>
  </si>
  <si>
    <t>0322817341</t>
  </si>
  <si>
    <t>0020826909</t>
  </si>
  <si>
    <t>محمدي آسايش</t>
  </si>
  <si>
    <t>1602179492</t>
  </si>
  <si>
    <t>0026210290</t>
  </si>
  <si>
    <t>جنتی</t>
  </si>
  <si>
    <t>0068460333</t>
  </si>
  <si>
    <t>0036112777</t>
  </si>
  <si>
    <t>راستگر</t>
  </si>
  <si>
    <t>0322760781</t>
  </si>
  <si>
    <t>0026376091</t>
  </si>
  <si>
    <t>ميثم</t>
  </si>
  <si>
    <t>گلعذاري</t>
  </si>
  <si>
    <t>0323527108</t>
  </si>
  <si>
    <t>0026163651</t>
  </si>
  <si>
    <t>سید میثم</t>
  </si>
  <si>
    <t>خوشگذران حقیقی</t>
  </si>
  <si>
    <t>0069612552</t>
  </si>
  <si>
    <t>0013563723</t>
  </si>
  <si>
    <t>3980013693</t>
  </si>
  <si>
    <t>0014642342</t>
  </si>
  <si>
    <t>سعيد</t>
  </si>
  <si>
    <t>قاسمي تاج آبادي</t>
  </si>
  <si>
    <t>0321538870</t>
  </si>
  <si>
    <t>0043062847</t>
  </si>
  <si>
    <t>عليرضا</t>
  </si>
  <si>
    <t>نمازي</t>
  </si>
  <si>
    <t>0638905370</t>
  </si>
  <si>
    <t>0026165315</t>
  </si>
  <si>
    <t>3979763021</t>
  </si>
  <si>
    <t>0019186303</t>
  </si>
  <si>
    <t>احمدی سهامیه</t>
  </si>
  <si>
    <t>0054239532</t>
  </si>
  <si>
    <t>0026147600</t>
  </si>
  <si>
    <t>كورش</t>
  </si>
  <si>
    <t>رازمنديان</t>
  </si>
  <si>
    <t>2619527872</t>
  </si>
  <si>
    <t>0021672672</t>
  </si>
  <si>
    <t>بابایی</t>
  </si>
  <si>
    <t>0051781336</t>
  </si>
  <si>
    <t>0011134366</t>
  </si>
  <si>
    <t>وفائي</t>
  </si>
  <si>
    <t>0320360059</t>
  </si>
  <si>
    <t>0026117644</t>
  </si>
  <si>
    <t>ماری</t>
  </si>
  <si>
    <t>0321450701</t>
  </si>
  <si>
    <t>0020085369</t>
  </si>
  <si>
    <t>محمدعلي</t>
  </si>
  <si>
    <t>طاهري فر</t>
  </si>
  <si>
    <t>5609479401</t>
  </si>
  <si>
    <t>0026116744</t>
  </si>
  <si>
    <t>رضایی</t>
  </si>
  <si>
    <t>0311321631</t>
  </si>
  <si>
    <t>0012864996</t>
  </si>
  <si>
    <t>جمال</t>
  </si>
  <si>
    <t>مجیدی</t>
  </si>
  <si>
    <t>3358106896</t>
  </si>
  <si>
    <t>48407047</t>
  </si>
  <si>
    <t>كرمعلي</t>
  </si>
  <si>
    <t>حیدری شمس</t>
  </si>
  <si>
    <t>4011644447</t>
  </si>
  <si>
    <t>0026107737</t>
  </si>
  <si>
    <t>طهماسبی قلی</t>
  </si>
  <si>
    <t>0311256988</t>
  </si>
  <si>
    <t>0024290595</t>
  </si>
  <si>
    <t>4899439962</t>
  </si>
  <si>
    <t>0012700200</t>
  </si>
  <si>
    <t>كاظم</t>
  </si>
  <si>
    <t>خان محمدي سبزيكار</t>
  </si>
  <si>
    <t>3256213006</t>
  </si>
  <si>
    <t>0026084744</t>
  </si>
  <si>
    <t>اسمعيل</t>
  </si>
  <si>
    <t>پور مصطفي</t>
  </si>
  <si>
    <t>2872002601</t>
  </si>
  <si>
    <t>0026115948</t>
  </si>
  <si>
    <t>5560138169</t>
  </si>
  <si>
    <t>0023179308</t>
  </si>
  <si>
    <t>بالابندی ثانی</t>
  </si>
  <si>
    <t>0311766838</t>
  </si>
  <si>
    <t>0012846839</t>
  </si>
  <si>
    <t>توسلي پور</t>
  </si>
  <si>
    <t>0033024073</t>
  </si>
  <si>
    <t>0026342810</t>
  </si>
  <si>
    <t>نجفی</t>
  </si>
  <si>
    <t>0063394995</t>
  </si>
  <si>
    <t>0026375971</t>
  </si>
  <si>
    <t>عيوض</t>
  </si>
  <si>
    <t>ميرزائي</t>
  </si>
  <si>
    <t>6149890805</t>
  </si>
  <si>
    <t>0011119132</t>
  </si>
  <si>
    <t>سروري</t>
  </si>
  <si>
    <t>4898040055</t>
  </si>
  <si>
    <t>0025783521</t>
  </si>
  <si>
    <t>فرخ</t>
  </si>
  <si>
    <t>0323820506</t>
  </si>
  <si>
    <t>0026163658</t>
  </si>
  <si>
    <t>254-700-3679219-1</t>
  </si>
  <si>
    <t>0012251380</t>
  </si>
  <si>
    <t>0024280834</t>
  </si>
  <si>
    <t>وحيد</t>
  </si>
  <si>
    <t>معجري</t>
  </si>
  <si>
    <t>0031809715</t>
  </si>
  <si>
    <t>0026095605</t>
  </si>
  <si>
    <t>رحمان زاده</t>
  </si>
  <si>
    <t>3979764011</t>
  </si>
  <si>
    <t>0013535654</t>
  </si>
  <si>
    <t>0320152766</t>
  </si>
  <si>
    <t>0026230728</t>
  </si>
  <si>
    <t>رشید گرمی</t>
  </si>
  <si>
    <t>0320451682</t>
  </si>
  <si>
    <t>0012700175</t>
  </si>
  <si>
    <t>حاج نیا</t>
  </si>
  <si>
    <t>1590013921</t>
  </si>
  <si>
    <t>26163656</t>
  </si>
  <si>
    <t>محمد حسين</t>
  </si>
  <si>
    <t>ترابي</t>
  </si>
  <si>
    <t>0323072887</t>
  </si>
  <si>
    <t>0026126748</t>
  </si>
  <si>
    <t>اصغر</t>
  </si>
  <si>
    <t>بزرگ مهر</t>
  </si>
  <si>
    <t>5388869891</t>
  </si>
  <si>
    <t>0026107730</t>
  </si>
  <si>
    <t>افیری</t>
  </si>
  <si>
    <t>2200496087</t>
  </si>
  <si>
    <t>0036231046</t>
  </si>
  <si>
    <t>نقی</t>
  </si>
  <si>
    <t>معصومی</t>
  </si>
  <si>
    <t>5669910788</t>
  </si>
  <si>
    <t>0012655619</t>
  </si>
  <si>
    <t>احسان</t>
  </si>
  <si>
    <t>خدری</t>
  </si>
  <si>
    <t>0310794651</t>
  </si>
  <si>
    <t>0019186526</t>
  </si>
  <si>
    <t>مالک</t>
  </si>
  <si>
    <t>چاقمی</t>
  </si>
  <si>
    <t>0323272789</t>
  </si>
  <si>
    <t>0012304050</t>
  </si>
  <si>
    <t>اميد</t>
  </si>
  <si>
    <t>محرابيان</t>
  </si>
  <si>
    <t>0310012058</t>
  </si>
  <si>
    <t>0026163652</t>
  </si>
  <si>
    <t>0323478840</t>
  </si>
  <si>
    <t>0026273151</t>
  </si>
  <si>
    <t>اميدي</t>
  </si>
  <si>
    <t>3254000870</t>
  </si>
  <si>
    <t>0026352484</t>
  </si>
  <si>
    <t>سبزعلی</t>
  </si>
  <si>
    <t>4370909831</t>
  </si>
  <si>
    <t>0010354527</t>
  </si>
  <si>
    <t xml:space="preserve">مهدی </t>
  </si>
  <si>
    <t>کیانی</t>
  </si>
  <si>
    <t>0065949730</t>
  </si>
  <si>
    <t>0028824672</t>
  </si>
  <si>
    <t>امیرارسلان</t>
  </si>
  <si>
    <t>ابراهیمی طارمی</t>
  </si>
  <si>
    <t>0017520525</t>
  </si>
  <si>
    <t>0012870236</t>
  </si>
  <si>
    <t>سید محمدرضا</t>
  </si>
  <si>
    <t>میرسعیدی</t>
  </si>
  <si>
    <t>0310972884</t>
  </si>
  <si>
    <t>غلامپور دهسری</t>
  </si>
  <si>
    <t>5170017219</t>
  </si>
  <si>
    <t>0065015762</t>
  </si>
  <si>
    <t>0023092685</t>
  </si>
  <si>
    <t xml:space="preserve">محمد مهدی </t>
  </si>
  <si>
    <t>ساجدی</t>
  </si>
  <si>
    <t>ش.تهران</t>
  </si>
  <si>
    <t>390-813-4033293-1</t>
  </si>
  <si>
    <t>4609942471</t>
  </si>
  <si>
    <t>0012863690</t>
  </si>
  <si>
    <t>تورانی</t>
  </si>
  <si>
    <t>124-813-4057271-1</t>
  </si>
  <si>
    <t>0070395519</t>
  </si>
  <si>
    <t>0013619496</t>
  </si>
  <si>
    <t>محمدولی</t>
  </si>
  <si>
    <t>درفكی</t>
  </si>
  <si>
    <t>124-700-2929273-1</t>
  </si>
  <si>
    <t>0078710995</t>
  </si>
  <si>
    <t>0012803602</t>
  </si>
  <si>
    <t>سمیرا</t>
  </si>
  <si>
    <t>124-813-3605555-1</t>
  </si>
  <si>
    <t>0025788201</t>
  </si>
  <si>
    <t>سلیمی</t>
  </si>
  <si>
    <t>124-700-4183341-1</t>
  </si>
  <si>
    <t>3259160000</t>
  </si>
  <si>
    <t>0027223306</t>
  </si>
  <si>
    <t>حسنی سوخته سرایی</t>
  </si>
  <si>
    <t>124-700-4133692-1</t>
  </si>
  <si>
    <t>2162547597</t>
  </si>
  <si>
    <t>0012867138</t>
  </si>
  <si>
    <t>سید ایمان</t>
  </si>
  <si>
    <t>124-813-4236103-1</t>
  </si>
  <si>
    <t>4680049057</t>
  </si>
  <si>
    <t>0054888361</t>
  </si>
  <si>
    <t xml:space="preserve">سید حمید </t>
  </si>
  <si>
    <t>372-700-4069552-1</t>
  </si>
  <si>
    <t>3860593382</t>
  </si>
  <si>
    <t>0012863744</t>
  </si>
  <si>
    <t>ابوطالبی</t>
  </si>
  <si>
    <t>366-876-3974712-1</t>
  </si>
  <si>
    <t>5410011287</t>
  </si>
  <si>
    <t>0015551024</t>
  </si>
  <si>
    <t>124-700-4195711-1</t>
  </si>
  <si>
    <t>0014020319</t>
  </si>
  <si>
    <t>0010790786</t>
  </si>
  <si>
    <t xml:space="preserve">زینب </t>
  </si>
  <si>
    <t>احمد خانی</t>
  </si>
  <si>
    <t>124-700-4117113-1</t>
  </si>
  <si>
    <t>0018955800</t>
  </si>
  <si>
    <t>0012865308</t>
  </si>
  <si>
    <t>امیرحسین</t>
  </si>
  <si>
    <t>خوئینی</t>
  </si>
  <si>
    <t>124-813-4114779-1</t>
  </si>
  <si>
    <t>0017587141</t>
  </si>
  <si>
    <t>0015557844</t>
  </si>
  <si>
    <t>حاجی محمدی توران پشتی</t>
  </si>
  <si>
    <t>124-700-4135930-1</t>
  </si>
  <si>
    <t>0310078636</t>
  </si>
  <si>
    <t>00242240857</t>
  </si>
  <si>
    <t>ابوالفضل</t>
  </si>
  <si>
    <t>حاجی محمدی</t>
  </si>
  <si>
    <t>124-813-4063087-1</t>
  </si>
  <si>
    <t>0311186701</t>
  </si>
  <si>
    <t>0058912168</t>
  </si>
  <si>
    <t>علیشاهی</t>
  </si>
  <si>
    <t>124-700-4183808-1</t>
  </si>
  <si>
    <t>0493441859</t>
  </si>
  <si>
    <t>0021238587</t>
  </si>
  <si>
    <t>سید مرتضی</t>
  </si>
  <si>
    <t>مرعشیان</t>
  </si>
  <si>
    <t>124-700-4175243-1</t>
  </si>
  <si>
    <t>5260083377</t>
  </si>
  <si>
    <t>0012791299</t>
  </si>
  <si>
    <t>افتخاری</t>
  </si>
  <si>
    <t>124-700-4175510-1</t>
  </si>
  <si>
    <t>0063572168</t>
  </si>
  <si>
    <t>0023164259</t>
  </si>
  <si>
    <t>خسروی</t>
  </si>
  <si>
    <t>124-700-939349-1</t>
  </si>
  <si>
    <t>0640507069</t>
  </si>
  <si>
    <t>0022601927</t>
  </si>
  <si>
    <t>شهلا</t>
  </si>
  <si>
    <t>کاظم خانلو</t>
  </si>
  <si>
    <t>124-813-4058755-1</t>
  </si>
  <si>
    <t>0062289241</t>
  </si>
  <si>
    <t>0012152848</t>
  </si>
  <si>
    <t>سیدی نشلجی</t>
  </si>
  <si>
    <t>124-700-4111701-1</t>
  </si>
  <si>
    <t>0311360475</t>
  </si>
  <si>
    <t>0057216234</t>
  </si>
  <si>
    <t>مومنی رینه</t>
  </si>
  <si>
    <t>124-813-4204648-1</t>
  </si>
  <si>
    <t>2130432719</t>
  </si>
  <si>
    <t>0028281640</t>
  </si>
  <si>
    <t>نبی زاده</t>
  </si>
  <si>
    <t>255-813-4200950-1</t>
  </si>
  <si>
    <t>0080919375</t>
  </si>
  <si>
    <t>رضوانی</t>
  </si>
  <si>
    <t>361-813-4059635-1</t>
  </si>
  <si>
    <t>0056296525</t>
  </si>
  <si>
    <t>0020419402</t>
  </si>
  <si>
    <t>باقری روحی</t>
  </si>
  <si>
    <t>124-700-4192913-1</t>
  </si>
  <si>
    <t>0321675894</t>
  </si>
  <si>
    <t>0017160417</t>
  </si>
  <si>
    <t>امیدرضا</t>
  </si>
  <si>
    <t>داودیان گیلان</t>
  </si>
  <si>
    <t>444-813-3812492-1</t>
  </si>
  <si>
    <t>0016036115</t>
  </si>
  <si>
    <t>0048318100</t>
  </si>
  <si>
    <t xml:space="preserve">حجت </t>
  </si>
  <si>
    <t>پیران</t>
  </si>
  <si>
    <t>119-813-3107485-1</t>
  </si>
  <si>
    <t>1610162218</t>
  </si>
  <si>
    <t>0012817111</t>
  </si>
  <si>
    <t>کوزه گر</t>
  </si>
  <si>
    <t>124-700-4175538-1</t>
  </si>
  <si>
    <t>2270087951</t>
  </si>
  <si>
    <t>0029065963</t>
  </si>
  <si>
    <t>نوید</t>
  </si>
  <si>
    <t>پیشرو</t>
  </si>
  <si>
    <t>255-700-4178687-1</t>
  </si>
  <si>
    <t>0491653751</t>
  </si>
  <si>
    <t>0021767588</t>
  </si>
  <si>
    <t>بابک</t>
  </si>
  <si>
    <t>ربیعی گودرزی</t>
  </si>
  <si>
    <t>230-813-91143238-1</t>
  </si>
  <si>
    <t>0480755981</t>
  </si>
  <si>
    <t>0022214934</t>
  </si>
  <si>
    <t xml:space="preserve">سهرابی </t>
  </si>
  <si>
    <t>124-700-4269549-1</t>
  </si>
  <si>
    <t>4260114018</t>
  </si>
  <si>
    <t>0016296626</t>
  </si>
  <si>
    <t>جعفری</t>
  </si>
  <si>
    <t>124-813-4103461-1</t>
  </si>
  <si>
    <t>4073524933</t>
  </si>
  <si>
    <t>0058142983</t>
  </si>
  <si>
    <t>255-12-3834420-1</t>
  </si>
  <si>
    <t>0012608580</t>
  </si>
  <si>
    <t>0027466153</t>
  </si>
  <si>
    <t>شهاب الدین</t>
  </si>
  <si>
    <t>کربلایی حسینی</t>
  </si>
  <si>
    <t>288-813-9199732-1</t>
  </si>
  <si>
    <t>0014785102</t>
  </si>
  <si>
    <t>0016327216</t>
  </si>
  <si>
    <t>امین</t>
  </si>
  <si>
    <t>خادمی</t>
  </si>
  <si>
    <t>124-813-4174752-1</t>
  </si>
  <si>
    <t>4900411061</t>
  </si>
  <si>
    <t>0024313466</t>
  </si>
  <si>
    <t>همتی</t>
  </si>
  <si>
    <t>124-700-4275964-1</t>
  </si>
  <si>
    <t>0078617413</t>
  </si>
  <si>
    <t>0018633922</t>
  </si>
  <si>
    <t>داوری مقدم</t>
  </si>
  <si>
    <t>124-700-4173697-1</t>
  </si>
  <si>
    <t>0410009768</t>
  </si>
  <si>
    <t>0022173370</t>
  </si>
  <si>
    <t>اصغری</t>
  </si>
  <si>
    <t>121-800-1628255-1</t>
  </si>
  <si>
    <t>0010470875</t>
  </si>
  <si>
    <t>0012731528</t>
  </si>
  <si>
    <t>121-800-329028-1</t>
  </si>
  <si>
    <t>0010159551</t>
  </si>
  <si>
    <t>0012706976</t>
  </si>
  <si>
    <t>صیدخانی</t>
  </si>
  <si>
    <t>124-700-4117467-1</t>
  </si>
  <si>
    <t>4501207302</t>
  </si>
  <si>
    <t>0010742273</t>
  </si>
  <si>
    <t>124-700-4124212-1</t>
  </si>
  <si>
    <t>4501207310</t>
  </si>
  <si>
    <t>0012809871</t>
  </si>
  <si>
    <t>بهشتی پور</t>
  </si>
  <si>
    <t>مازندران</t>
  </si>
  <si>
    <t>0036055841</t>
  </si>
  <si>
    <t xml:space="preserve">ابراهیمی </t>
  </si>
  <si>
    <t>0311568610</t>
  </si>
  <si>
    <t>0012869591</t>
  </si>
  <si>
    <t>نور علی</t>
  </si>
  <si>
    <t>عزیز زاده ارائی</t>
  </si>
  <si>
    <t>0035700602</t>
  </si>
  <si>
    <t>نصراله زاده</t>
  </si>
  <si>
    <t>0036125375</t>
  </si>
  <si>
    <t>نیک پور</t>
  </si>
  <si>
    <t>214-800-1211990-1</t>
  </si>
  <si>
    <t>علی اکبر</t>
  </si>
  <si>
    <t>برارخانی</t>
  </si>
  <si>
    <t>0039165065</t>
  </si>
  <si>
    <t>قجری کناری</t>
  </si>
  <si>
    <t>0039165067</t>
  </si>
  <si>
    <t>حمیدیان وسطی کلایی</t>
  </si>
  <si>
    <t>0039165068</t>
  </si>
  <si>
    <t>ضیایی</t>
  </si>
  <si>
    <t>0035096913</t>
  </si>
  <si>
    <t xml:space="preserve">محمد حسین </t>
  </si>
  <si>
    <t>قربی</t>
  </si>
  <si>
    <t>214-700-4222538-1</t>
  </si>
  <si>
    <t>12868671</t>
  </si>
  <si>
    <t>طالبی</t>
  </si>
  <si>
    <t>0035067334</t>
  </si>
  <si>
    <t>تیری خطیر</t>
  </si>
  <si>
    <t>فاقد کد بیمه</t>
  </si>
  <si>
    <t>امانی</t>
  </si>
  <si>
    <t>0035212409</t>
  </si>
  <si>
    <t>احمدیان کوچکسرانی</t>
  </si>
  <si>
    <t>0039165072</t>
  </si>
  <si>
    <t>0036201930</t>
  </si>
  <si>
    <t>میلاد</t>
  </si>
  <si>
    <t>علی تبار اندروری</t>
  </si>
  <si>
    <t>0039214679</t>
  </si>
  <si>
    <t>کمیل</t>
  </si>
  <si>
    <t>0036124627</t>
  </si>
  <si>
    <t>سید جواد</t>
  </si>
  <si>
    <t>ذاکری تبار امیری</t>
  </si>
  <si>
    <t>0039165078</t>
  </si>
  <si>
    <t>محمد ابراهیم</t>
  </si>
  <si>
    <t>0035583879</t>
  </si>
  <si>
    <t>نعمت</t>
  </si>
  <si>
    <t>شیری دولت آبادی</t>
  </si>
  <si>
    <t>0036069487</t>
  </si>
  <si>
    <t>میرچی</t>
  </si>
  <si>
    <t>0036116437</t>
  </si>
  <si>
    <t>هادی پور گیل کلایی</t>
  </si>
  <si>
    <t>0036122449</t>
  </si>
  <si>
    <t>صائمی</t>
  </si>
  <si>
    <t>0019185758</t>
  </si>
  <si>
    <t>رفیعی جلودار</t>
  </si>
  <si>
    <t>0035548863</t>
  </si>
  <si>
    <t>یوسفی</t>
  </si>
  <si>
    <t>0039154635</t>
  </si>
  <si>
    <t>ابراهیم</t>
  </si>
  <si>
    <t>ملا محمدی پولی</t>
  </si>
  <si>
    <t>0036120586</t>
  </si>
  <si>
    <t>0035573056</t>
  </si>
  <si>
    <t>مظلومی چولابی</t>
  </si>
  <si>
    <t>0035368624</t>
  </si>
  <si>
    <t>سید حسن</t>
  </si>
  <si>
    <t>0019182523</t>
  </si>
  <si>
    <t>فتحی</t>
  </si>
  <si>
    <t>0036125629</t>
  </si>
  <si>
    <t>تقی</t>
  </si>
  <si>
    <t>قلبی رشت آبادی</t>
  </si>
  <si>
    <t>0036113112</t>
  </si>
  <si>
    <t>0035036815</t>
  </si>
  <si>
    <t>وفایی</t>
  </si>
  <si>
    <t>0035026473</t>
  </si>
  <si>
    <t>طاهری خنکداری</t>
  </si>
  <si>
    <t>0012084474</t>
  </si>
  <si>
    <t>فرشید</t>
  </si>
  <si>
    <t>قاسمی</t>
  </si>
  <si>
    <t>0036124026</t>
  </si>
  <si>
    <t>متاجی نیموری</t>
  </si>
  <si>
    <t>0036117674</t>
  </si>
  <si>
    <t>محمد حسن</t>
  </si>
  <si>
    <t>0036125201</t>
  </si>
  <si>
    <t>رحیم پور</t>
  </si>
  <si>
    <t>00126132095</t>
  </si>
  <si>
    <t>حسن تیلانی</t>
  </si>
  <si>
    <t>0036114514</t>
  </si>
  <si>
    <t>سید حامد</t>
  </si>
  <si>
    <t>هاشمی کروئی</t>
  </si>
  <si>
    <t>0012679431</t>
  </si>
  <si>
    <t>0036125202</t>
  </si>
  <si>
    <t>آهني</t>
  </si>
  <si>
    <t>0021725175</t>
  </si>
  <si>
    <t>اسماعیلی ایولی</t>
  </si>
  <si>
    <t>0086212312</t>
  </si>
  <si>
    <t>کوچ</t>
  </si>
  <si>
    <t>0019186524</t>
  </si>
  <si>
    <t>سید مهدی</t>
  </si>
  <si>
    <t>حسینی لرگانی</t>
  </si>
  <si>
    <t>0036125368</t>
  </si>
  <si>
    <t>دادمنش</t>
  </si>
  <si>
    <t>0036066094</t>
  </si>
  <si>
    <t>طهمورث</t>
  </si>
  <si>
    <t>پالشی</t>
  </si>
  <si>
    <t>0025742190</t>
  </si>
  <si>
    <t>اسمعیلی ایولی</t>
  </si>
  <si>
    <t>0012854800</t>
  </si>
  <si>
    <t>اسحاق</t>
  </si>
  <si>
    <t>شعبانی</t>
  </si>
  <si>
    <t>0035356283</t>
  </si>
  <si>
    <t>کاظم</t>
  </si>
  <si>
    <t>تال</t>
  </si>
  <si>
    <t>0097241472</t>
  </si>
  <si>
    <t>صادق مقدم</t>
  </si>
  <si>
    <t>0820194131</t>
  </si>
  <si>
    <t>0053148143</t>
  </si>
  <si>
    <t xml:space="preserve">محمود </t>
  </si>
  <si>
    <t>امیرخانی</t>
  </si>
  <si>
    <t>0019194993</t>
  </si>
  <si>
    <t>آرش</t>
  </si>
  <si>
    <t>عزیزی</t>
  </si>
  <si>
    <t>0036211112</t>
  </si>
  <si>
    <t>دلاوری</t>
  </si>
  <si>
    <t>0012776002</t>
  </si>
  <si>
    <t>دانشفر</t>
  </si>
  <si>
    <t>0036029974</t>
  </si>
  <si>
    <t>جمع الله</t>
  </si>
  <si>
    <t xml:space="preserve"> میردار شاه حسینی</t>
  </si>
  <si>
    <t>6279730621</t>
  </si>
  <si>
    <t>0036032238</t>
  </si>
  <si>
    <t>صفرعلی</t>
  </si>
  <si>
    <t>طویرسیاری</t>
  </si>
  <si>
    <t>0014539206</t>
  </si>
  <si>
    <t>حاجی زاده</t>
  </si>
  <si>
    <t>0039169686</t>
  </si>
  <si>
    <t>کمال</t>
  </si>
  <si>
    <t>جلالی کندلوسی</t>
  </si>
  <si>
    <t>0036033876</t>
  </si>
  <si>
    <t>عارف</t>
  </si>
  <si>
    <t>بهرامی بابا حیدری</t>
  </si>
  <si>
    <t>پوریا</t>
  </si>
  <si>
    <t>بابادیلمی</t>
  </si>
  <si>
    <t>170-700-4361860-1</t>
  </si>
  <si>
    <t>2270072529</t>
  </si>
  <si>
    <t>شیوا</t>
  </si>
  <si>
    <t>ایلام</t>
  </si>
  <si>
    <t>0047176855</t>
  </si>
  <si>
    <t>ناهید</t>
  </si>
  <si>
    <t>روشنی</t>
  </si>
  <si>
    <t>0067473423</t>
  </si>
  <si>
    <t>حنا</t>
  </si>
  <si>
    <t>0012870258</t>
  </si>
  <si>
    <t>ایوب</t>
  </si>
  <si>
    <t>فرج الهی</t>
  </si>
  <si>
    <t>0067478629</t>
  </si>
  <si>
    <t>شاهینی</t>
  </si>
  <si>
    <t>121-813-3182716-1</t>
  </si>
  <si>
    <t>0019271719</t>
  </si>
  <si>
    <t>ناصری</t>
  </si>
  <si>
    <t>0039775436</t>
  </si>
  <si>
    <t>خوش سیما</t>
  </si>
  <si>
    <t>0046410805</t>
  </si>
  <si>
    <t>عبدالمحمدی</t>
  </si>
  <si>
    <t>پیری</t>
  </si>
  <si>
    <t>0048771017</t>
  </si>
  <si>
    <t>رستمی</t>
  </si>
  <si>
    <t>0048953877</t>
  </si>
  <si>
    <t>رضائي</t>
  </si>
  <si>
    <t>محمدطاهر</t>
  </si>
  <si>
    <t>ساروخانی</t>
  </si>
  <si>
    <t>0067460142</t>
  </si>
  <si>
    <t>0048783040</t>
  </si>
  <si>
    <t>نجف</t>
  </si>
  <si>
    <t>اسکندری</t>
  </si>
  <si>
    <t>آذربایجان شرقی و اردبیل</t>
  </si>
  <si>
    <t>5282440</t>
  </si>
  <si>
    <t>خراطي</t>
  </si>
  <si>
    <t>0020139338</t>
  </si>
  <si>
    <t>0041348122</t>
  </si>
  <si>
    <t>0043065842</t>
  </si>
  <si>
    <t>ناطقی سفیدان جدید</t>
  </si>
  <si>
    <t>0040499110</t>
  </si>
  <si>
    <t>گوزلي</t>
  </si>
  <si>
    <t>1378355512</t>
  </si>
  <si>
    <t>0040689831</t>
  </si>
  <si>
    <t>0021731883</t>
  </si>
  <si>
    <t>باقر</t>
  </si>
  <si>
    <t>غفار زاده</t>
  </si>
  <si>
    <t>0028053762</t>
  </si>
  <si>
    <t>ميرمحمد</t>
  </si>
  <si>
    <t>قرداشخاني</t>
  </si>
  <si>
    <t>0043099918</t>
  </si>
  <si>
    <t>نيما</t>
  </si>
  <si>
    <t>اكبري راد</t>
  </si>
  <si>
    <t>آذربایجان غربی</t>
  </si>
  <si>
    <t>2753803633</t>
  </si>
  <si>
    <t>0044257042</t>
  </si>
  <si>
    <t>2753818231</t>
  </si>
  <si>
    <t>0044257382</t>
  </si>
  <si>
    <t>حیدروند</t>
  </si>
  <si>
    <t>2741066396</t>
  </si>
  <si>
    <t>0056860267</t>
  </si>
  <si>
    <t>صارم</t>
  </si>
  <si>
    <t>دیده بان</t>
  </si>
  <si>
    <t>2860073361</t>
  </si>
  <si>
    <t>0045062069</t>
  </si>
  <si>
    <t>صیادی</t>
  </si>
  <si>
    <t>2971865592</t>
  </si>
  <si>
    <t>0019185757</t>
  </si>
  <si>
    <t>رهبری آذر  حیدرانلو</t>
  </si>
  <si>
    <t>4920021119</t>
  </si>
  <si>
    <t>0044279788</t>
  </si>
  <si>
    <t>درستی</t>
  </si>
  <si>
    <t>2851876902</t>
  </si>
  <si>
    <t>0044323340</t>
  </si>
  <si>
    <t>کردستانی</t>
  </si>
  <si>
    <t>2939830541</t>
  </si>
  <si>
    <t>0038368333</t>
  </si>
  <si>
    <t>حسن بابایی</t>
  </si>
  <si>
    <t>2930141085</t>
  </si>
  <si>
    <t>0019185759</t>
  </si>
  <si>
    <t>نیما</t>
  </si>
  <si>
    <t>0045186065</t>
  </si>
  <si>
    <t>احساني فرد</t>
  </si>
  <si>
    <t>2802583352</t>
  </si>
  <si>
    <t>0044145375</t>
  </si>
  <si>
    <t>انصار</t>
  </si>
  <si>
    <t>حکیمی ریک آبادی</t>
  </si>
  <si>
    <t>2740384890</t>
  </si>
  <si>
    <t>0044152795</t>
  </si>
  <si>
    <t>شاه مرادی</t>
  </si>
  <si>
    <t>2840028727</t>
  </si>
  <si>
    <t>0044321466</t>
  </si>
  <si>
    <t>سید رحیم</t>
  </si>
  <si>
    <t>موسوی نیا</t>
  </si>
  <si>
    <t>1581181140</t>
  </si>
  <si>
    <t>0054803303</t>
  </si>
  <si>
    <t>0046493669</t>
  </si>
  <si>
    <t xml:space="preserve">محمد </t>
  </si>
  <si>
    <t>محمدی نیکو</t>
  </si>
  <si>
    <t>0027072200</t>
  </si>
  <si>
    <t>خداکرمی</t>
  </si>
  <si>
    <t>0074992120</t>
  </si>
  <si>
    <t>0016122941</t>
  </si>
  <si>
    <t>ملک علی</t>
  </si>
  <si>
    <t>صادقی</t>
  </si>
  <si>
    <t>0023550411</t>
  </si>
  <si>
    <t>فرامرز</t>
  </si>
  <si>
    <t>اسبقي كور عباسلو</t>
  </si>
  <si>
    <t>0020733378</t>
  </si>
  <si>
    <t>رحمتی</t>
  </si>
  <si>
    <t>0012573221</t>
  </si>
  <si>
    <t>0016158594</t>
  </si>
  <si>
    <t>سیاوش</t>
  </si>
  <si>
    <t>عاصی عثماوندانی</t>
  </si>
  <si>
    <t>0019120551</t>
  </si>
  <si>
    <t>شهروس وند</t>
  </si>
  <si>
    <t>0058854677</t>
  </si>
  <si>
    <t>سید مجتبی</t>
  </si>
  <si>
    <t xml:space="preserve">اسمعیلی </t>
  </si>
  <si>
    <t>0043017452</t>
  </si>
  <si>
    <t>0012566082</t>
  </si>
  <si>
    <t>حجت</t>
  </si>
  <si>
    <t>راشدی</t>
  </si>
  <si>
    <t>0013630633</t>
  </si>
  <si>
    <t>بهمن</t>
  </si>
  <si>
    <t>احمد زاده</t>
  </si>
  <si>
    <t>0058547762</t>
  </si>
  <si>
    <t>0017136458</t>
  </si>
  <si>
    <t>فریبرز</t>
  </si>
  <si>
    <t>احمد پور</t>
  </si>
  <si>
    <t>5709701726</t>
  </si>
  <si>
    <t>0020715783</t>
  </si>
  <si>
    <t>فولادی</t>
  </si>
  <si>
    <t>0015778231</t>
  </si>
  <si>
    <t>0028124625</t>
  </si>
  <si>
    <t>ستاره ترنج</t>
  </si>
  <si>
    <t>0082462038</t>
  </si>
  <si>
    <t>0097089172</t>
  </si>
  <si>
    <t>دهرجردی</t>
  </si>
  <si>
    <t>0066625475</t>
  </si>
  <si>
    <t>0019531359</t>
  </si>
  <si>
    <t>مولائی شمس آباد</t>
  </si>
  <si>
    <t>1532102267</t>
  </si>
  <si>
    <t>0012099581</t>
  </si>
  <si>
    <t>علیپور سوداگر</t>
  </si>
  <si>
    <t>0076305686</t>
  </si>
  <si>
    <t>0022577266</t>
  </si>
  <si>
    <t>قادر</t>
  </si>
  <si>
    <t>عبدالهی مقدم لاهرودی</t>
  </si>
  <si>
    <t>1671257642</t>
  </si>
  <si>
    <t>0043182940</t>
  </si>
  <si>
    <t>عباسعلی</t>
  </si>
  <si>
    <t>اقبالی</t>
  </si>
  <si>
    <t>6049931496</t>
  </si>
  <si>
    <t>0043715067</t>
  </si>
  <si>
    <t xml:space="preserve">سید نعمت الله </t>
  </si>
  <si>
    <t>0439142997</t>
  </si>
  <si>
    <t>0016985894</t>
  </si>
  <si>
    <t>0067256546</t>
  </si>
  <si>
    <t>0011191516</t>
  </si>
  <si>
    <t>سلیمی فرد</t>
  </si>
  <si>
    <t>0589942670</t>
  </si>
  <si>
    <t>0010395482</t>
  </si>
  <si>
    <t>لشكری</t>
  </si>
  <si>
    <t>0040197931</t>
  </si>
  <si>
    <t>0038456711</t>
  </si>
  <si>
    <t>افراسیاب</t>
  </si>
  <si>
    <t>كریمی</t>
  </si>
  <si>
    <t>1672246385</t>
  </si>
  <si>
    <t>0012082987</t>
  </si>
  <si>
    <t>جاهد</t>
  </si>
  <si>
    <t>غلامعلی زاده لاهرودی</t>
  </si>
  <si>
    <t>1671259394</t>
  </si>
  <si>
    <t>0012666272</t>
  </si>
  <si>
    <t>شهرام</t>
  </si>
  <si>
    <t>بهرامی</t>
  </si>
  <si>
    <t>0053819101</t>
  </si>
  <si>
    <t>0012604674</t>
  </si>
  <si>
    <t xml:space="preserve">سعید </t>
  </si>
  <si>
    <t>4172770649</t>
  </si>
  <si>
    <t>0058884940</t>
  </si>
  <si>
    <t xml:space="preserve">احمد </t>
  </si>
  <si>
    <t>شقاقی</t>
  </si>
  <si>
    <t>0050526014</t>
  </si>
  <si>
    <t>0026314441</t>
  </si>
  <si>
    <t>محمد ابراهیم دماوندی</t>
  </si>
  <si>
    <t>0067614086</t>
  </si>
  <si>
    <t>0038364332</t>
  </si>
  <si>
    <t>علیجان</t>
  </si>
  <si>
    <t>احدزاده</t>
  </si>
  <si>
    <t>0652355031</t>
  </si>
  <si>
    <t>0068986989</t>
  </si>
  <si>
    <t>علیجانی</t>
  </si>
  <si>
    <t>0051795981</t>
  </si>
  <si>
    <t>0024551266</t>
  </si>
  <si>
    <t>غلامپور</t>
  </si>
  <si>
    <t>0011141190</t>
  </si>
  <si>
    <t>0012868683</t>
  </si>
  <si>
    <t xml:space="preserve">مصطفی </t>
  </si>
  <si>
    <t>4260127160</t>
  </si>
  <si>
    <t>0012864938</t>
  </si>
  <si>
    <t>محرابی</t>
  </si>
  <si>
    <t>4030624812</t>
  </si>
  <si>
    <t>0027917082</t>
  </si>
  <si>
    <t>قنبری</t>
  </si>
  <si>
    <t>0017478286</t>
  </si>
  <si>
    <t>0023182692</t>
  </si>
  <si>
    <t>4670132891</t>
  </si>
  <si>
    <t>0070778132</t>
  </si>
  <si>
    <t>آقا میری</t>
  </si>
  <si>
    <t>0385014880</t>
  </si>
  <si>
    <t>0028062202</t>
  </si>
  <si>
    <t>سید امیرحسین</t>
  </si>
  <si>
    <t>افرازیان</t>
  </si>
  <si>
    <t>4240414776</t>
  </si>
  <si>
    <t>0054294277</t>
  </si>
  <si>
    <t>بخشی شوره دلی</t>
  </si>
  <si>
    <t>0014975718</t>
  </si>
  <si>
    <t>0012801061</t>
  </si>
  <si>
    <t>بهلول</t>
  </si>
  <si>
    <t>0600366316</t>
  </si>
  <si>
    <t>0022437543</t>
  </si>
  <si>
    <t>اعلا</t>
  </si>
  <si>
    <t>0440093147</t>
  </si>
  <si>
    <t>0013648233</t>
  </si>
  <si>
    <t>عیسوند</t>
  </si>
  <si>
    <t>4160335845</t>
  </si>
  <si>
    <t>0012853832</t>
  </si>
  <si>
    <t>0060012641</t>
  </si>
  <si>
    <t>0020432195</t>
  </si>
  <si>
    <t>نوبخت</t>
  </si>
  <si>
    <t>0056431341</t>
  </si>
  <si>
    <t>0019130269</t>
  </si>
  <si>
    <t>پاشایی</t>
  </si>
  <si>
    <t>3300164133</t>
  </si>
  <si>
    <t>0028536928</t>
  </si>
  <si>
    <t>1638337251</t>
  </si>
  <si>
    <t>0019140535</t>
  </si>
  <si>
    <t>0322126061</t>
  </si>
  <si>
    <t>0020748156</t>
  </si>
  <si>
    <t>ایسوندی</t>
  </si>
  <si>
    <t>4849660266</t>
  </si>
  <si>
    <t>0058863490</t>
  </si>
  <si>
    <t>نادر</t>
  </si>
  <si>
    <t>محمدی اصل</t>
  </si>
  <si>
    <t>1671248430</t>
  </si>
  <si>
    <t>00784900175</t>
  </si>
  <si>
    <t>نبی زاده گنجگاه</t>
  </si>
  <si>
    <t>1532768011</t>
  </si>
  <si>
    <t>0016274061</t>
  </si>
  <si>
    <t>واحدی</t>
  </si>
  <si>
    <t>0072195126</t>
  </si>
  <si>
    <t>0014119562</t>
  </si>
  <si>
    <t>وقاری</t>
  </si>
  <si>
    <t>0068002165</t>
  </si>
  <si>
    <t>0010452415</t>
  </si>
  <si>
    <t>قصبه</t>
  </si>
  <si>
    <t>0078266394</t>
  </si>
  <si>
    <t>0020779799</t>
  </si>
  <si>
    <t>خرم فر</t>
  </si>
  <si>
    <t>0073180785</t>
  </si>
  <si>
    <t>0013077870</t>
  </si>
  <si>
    <t>امیر عباس</t>
  </si>
  <si>
    <t>0066258790</t>
  </si>
  <si>
    <t>0020130695</t>
  </si>
  <si>
    <t>محمد مهدی</t>
  </si>
  <si>
    <t>0061793124</t>
  </si>
  <si>
    <t>0016103102</t>
  </si>
  <si>
    <t>جلیل</t>
  </si>
  <si>
    <t>جامع</t>
  </si>
  <si>
    <t>0036586269</t>
  </si>
  <si>
    <t>0016295649</t>
  </si>
  <si>
    <t>شیخ حسین</t>
  </si>
  <si>
    <t>رضایی خان جمالی</t>
  </si>
  <si>
    <t>4170558278</t>
  </si>
  <si>
    <t>0025855316</t>
  </si>
  <si>
    <t>رجبی</t>
  </si>
  <si>
    <t>3781233707</t>
  </si>
  <si>
    <t>0020801400</t>
  </si>
  <si>
    <t>قدرتی پور</t>
  </si>
  <si>
    <t>0013281471</t>
  </si>
  <si>
    <t>0016143663</t>
  </si>
  <si>
    <t>0084652543</t>
  </si>
  <si>
    <t>0029308975</t>
  </si>
  <si>
    <t>احمدی آشتیانی</t>
  </si>
  <si>
    <t>0510023029</t>
  </si>
  <si>
    <t>0027986745</t>
  </si>
  <si>
    <t>اتفاقی</t>
  </si>
  <si>
    <t>0012865352</t>
  </si>
  <si>
    <t>محمد علی</t>
  </si>
  <si>
    <t>قلی زاده</t>
  </si>
  <si>
    <t>0082702357</t>
  </si>
  <si>
    <t>0020820629</t>
  </si>
  <si>
    <t>اكبر</t>
  </si>
  <si>
    <t>خابوری مزرعه نوی</t>
  </si>
  <si>
    <t>0384529054</t>
  </si>
  <si>
    <t>0012801093</t>
  </si>
  <si>
    <t>حقانه فر</t>
  </si>
  <si>
    <t>0071151151</t>
  </si>
  <si>
    <t>0021111945</t>
  </si>
  <si>
    <t>اسد</t>
  </si>
  <si>
    <t>میرویردی زاده لاهرودی</t>
  </si>
  <si>
    <t>1671243676</t>
  </si>
  <si>
    <t>0023565298</t>
  </si>
  <si>
    <t>احمد نژاد بیرم آباد</t>
  </si>
  <si>
    <t>0921061021</t>
  </si>
  <si>
    <t>0081609373</t>
  </si>
  <si>
    <t>فردوسی</t>
  </si>
  <si>
    <t>0073529664</t>
  </si>
  <si>
    <t>0016262104</t>
  </si>
  <si>
    <t>ساعی</t>
  </si>
  <si>
    <t>0014099268</t>
  </si>
  <si>
    <t>0046805552</t>
  </si>
  <si>
    <t>زین العابدین</t>
  </si>
  <si>
    <t>احمدی لارهنگ</t>
  </si>
  <si>
    <t>0792016815</t>
  </si>
  <si>
    <t>0019120549</t>
  </si>
  <si>
    <t>خدمتکار شهیدی</t>
  </si>
  <si>
    <t>0062919296</t>
  </si>
  <si>
    <t>0015090316</t>
  </si>
  <si>
    <t>گل محمدی</t>
  </si>
  <si>
    <t>2140537610</t>
  </si>
  <si>
    <t>0011176774</t>
  </si>
  <si>
    <t>درزی نیا</t>
  </si>
  <si>
    <t>2062049625</t>
  </si>
  <si>
    <t>0097300982</t>
  </si>
  <si>
    <t>قلیچی كشتان</t>
  </si>
  <si>
    <t>0639441521</t>
  </si>
  <si>
    <t>0021206033</t>
  </si>
  <si>
    <t>آقاصفی</t>
  </si>
  <si>
    <t>0070401659</t>
  </si>
  <si>
    <t>0012761208</t>
  </si>
  <si>
    <t>دیانتی کیاسرائی</t>
  </si>
  <si>
    <t>0082432945</t>
  </si>
  <si>
    <t>0012854947</t>
  </si>
  <si>
    <t>کاظمی</t>
  </si>
  <si>
    <t>0069366004</t>
  </si>
  <si>
    <t>0020128646</t>
  </si>
  <si>
    <t>شاهین</t>
  </si>
  <si>
    <t>شوشتری</t>
  </si>
  <si>
    <t>0079690459</t>
  </si>
  <si>
    <t>0013646827</t>
  </si>
  <si>
    <t>عبداله</t>
  </si>
  <si>
    <t>شهبازی</t>
  </si>
  <si>
    <t>0061161608</t>
  </si>
  <si>
    <t>0020163476</t>
  </si>
  <si>
    <t>خورسندیان</t>
  </si>
  <si>
    <t>0083118616</t>
  </si>
  <si>
    <t>0010794440</t>
  </si>
  <si>
    <t>برومند ثابت</t>
  </si>
  <si>
    <t>0016765281</t>
  </si>
  <si>
    <t>0019182834</t>
  </si>
  <si>
    <t>محمدپور</t>
  </si>
  <si>
    <t>5940010318</t>
  </si>
  <si>
    <t>0028821935</t>
  </si>
  <si>
    <t>عسگری</t>
  </si>
  <si>
    <t>0065415329</t>
  </si>
  <si>
    <t>0010250889</t>
  </si>
  <si>
    <t>0058990062</t>
  </si>
  <si>
    <t>0010331051</t>
  </si>
  <si>
    <t>مرتضي</t>
  </si>
  <si>
    <t>0053889932</t>
  </si>
  <si>
    <t>0022060108</t>
  </si>
  <si>
    <t>حسین زاده لیف شاگرد</t>
  </si>
  <si>
    <t>0075861461</t>
  </si>
  <si>
    <t>0012801258</t>
  </si>
  <si>
    <t>عبدی کرکرق</t>
  </si>
  <si>
    <t>0020408352</t>
  </si>
  <si>
    <t>وظیفه شناس رازلیقی</t>
  </si>
  <si>
    <t>0054006211</t>
  </si>
  <si>
    <t>0013088497</t>
  </si>
  <si>
    <t>واحد</t>
  </si>
  <si>
    <t>0025736719</t>
  </si>
  <si>
    <t>اشرفی پور</t>
  </si>
  <si>
    <t>0020047258</t>
  </si>
  <si>
    <t>0012867128</t>
  </si>
  <si>
    <t>قایدی</t>
  </si>
  <si>
    <t>0076822594</t>
  </si>
  <si>
    <t>کشاورز محمدیان</t>
  </si>
  <si>
    <t>0010574655</t>
  </si>
  <si>
    <t>سلامت</t>
  </si>
  <si>
    <t>0058633758</t>
  </si>
  <si>
    <t>0097058130</t>
  </si>
  <si>
    <t>0013138154</t>
  </si>
  <si>
    <t>0012816435</t>
  </si>
  <si>
    <t>مازیار</t>
  </si>
  <si>
    <t>ترک</t>
  </si>
  <si>
    <t>3932777158</t>
  </si>
  <si>
    <t>0049028833</t>
  </si>
  <si>
    <t>4172880681</t>
  </si>
  <si>
    <t>002215437</t>
  </si>
  <si>
    <t>بدخشان</t>
  </si>
  <si>
    <t>0051960631</t>
  </si>
  <si>
    <t>0014137701</t>
  </si>
  <si>
    <t>اطاعتی</t>
  </si>
  <si>
    <t>0020295650</t>
  </si>
  <si>
    <t>رضایی خواجه ایم</t>
  </si>
  <si>
    <t>0029131742</t>
  </si>
  <si>
    <t>0012059080</t>
  </si>
  <si>
    <t>0026455473</t>
  </si>
  <si>
    <t>زالی بیگی</t>
  </si>
  <si>
    <t>0020793092</t>
  </si>
  <si>
    <t>قهرمانی</t>
  </si>
  <si>
    <t>0450472061</t>
  </si>
  <si>
    <t>0024590878</t>
  </si>
  <si>
    <t xml:space="preserve">بهادر </t>
  </si>
  <si>
    <t>رضایی ماشلی</t>
  </si>
  <si>
    <t>0070156875</t>
  </si>
  <si>
    <t>0023579465</t>
  </si>
  <si>
    <t>شریعت</t>
  </si>
  <si>
    <t>0012484075</t>
  </si>
  <si>
    <t>0013616589</t>
  </si>
  <si>
    <t xml:space="preserve">معین </t>
  </si>
  <si>
    <t xml:space="preserve">احمد دوست </t>
  </si>
  <si>
    <t>2580222189</t>
  </si>
  <si>
    <t>0030407850</t>
  </si>
  <si>
    <t>مرتضوی كهنگی</t>
  </si>
  <si>
    <t>0493133852</t>
  </si>
  <si>
    <t>هاشمی</t>
  </si>
  <si>
    <t>0078338417</t>
  </si>
  <si>
    <t>0015117212</t>
  </si>
  <si>
    <t>قیداری</t>
  </si>
  <si>
    <t>0322371821</t>
  </si>
  <si>
    <t>0097035160</t>
  </si>
  <si>
    <t>یاور</t>
  </si>
  <si>
    <t>قاسمی اصل</t>
  </si>
  <si>
    <t>1672251699</t>
  </si>
  <si>
    <t>0012810865</t>
  </si>
  <si>
    <t>0569981344</t>
  </si>
  <si>
    <t>0010484695</t>
  </si>
  <si>
    <t>مفاخری</t>
  </si>
  <si>
    <t>5589260965</t>
  </si>
  <si>
    <t>0010631155</t>
  </si>
  <si>
    <t>حسن زاده</t>
  </si>
  <si>
    <t>1463487738</t>
  </si>
  <si>
    <t>0028226226</t>
  </si>
  <si>
    <t>جعفر</t>
  </si>
  <si>
    <t>صفایی</t>
  </si>
  <si>
    <t>6029568515</t>
  </si>
  <si>
    <t>0022132569</t>
  </si>
  <si>
    <t>مومجی</t>
  </si>
  <si>
    <t>0015173291</t>
  </si>
  <si>
    <t>0019186523</t>
  </si>
  <si>
    <t>0074461486</t>
  </si>
  <si>
    <t>0011223186</t>
  </si>
  <si>
    <t>سلطانعلی</t>
  </si>
  <si>
    <t>1671235827</t>
  </si>
  <si>
    <t>0010142190</t>
  </si>
  <si>
    <t xml:space="preserve">بهزاد </t>
  </si>
  <si>
    <t>عباسی</t>
  </si>
  <si>
    <t>0084491574</t>
  </si>
  <si>
    <t>0013107723</t>
  </si>
  <si>
    <t>سید محمد جعفر</t>
  </si>
  <si>
    <t>زمانی</t>
  </si>
  <si>
    <t>3782072707</t>
  </si>
  <si>
    <t>0010584742</t>
  </si>
  <si>
    <t>تاجمیری</t>
  </si>
  <si>
    <t>0073715573</t>
  </si>
  <si>
    <t>0023120239</t>
  </si>
  <si>
    <t>صالحی وند</t>
  </si>
  <si>
    <t>0610003471</t>
  </si>
  <si>
    <t>0028264684</t>
  </si>
  <si>
    <t>ذوالقدر</t>
  </si>
  <si>
    <t>0043951317</t>
  </si>
  <si>
    <t>0010671114</t>
  </si>
  <si>
    <t>ندری</t>
  </si>
  <si>
    <t>0014483742</t>
  </si>
  <si>
    <t>0053149460</t>
  </si>
  <si>
    <t>ابوالقاسم</t>
  </si>
  <si>
    <t>محمدی کاکردود</t>
  </si>
  <si>
    <t>6309900838</t>
  </si>
  <si>
    <t>0010200925</t>
  </si>
  <si>
    <t>تاریها</t>
  </si>
  <si>
    <t>0061376779</t>
  </si>
  <si>
    <t>0017120834</t>
  </si>
  <si>
    <t>اثنی عشری</t>
  </si>
  <si>
    <t>0620519290</t>
  </si>
  <si>
    <t>0016658101</t>
  </si>
  <si>
    <t>خوبرو</t>
  </si>
  <si>
    <t>0060943742</t>
  </si>
  <si>
    <t>0023583733</t>
  </si>
  <si>
    <t>شهاب</t>
  </si>
  <si>
    <t>جنت مکان</t>
  </si>
  <si>
    <t>1741686644</t>
  </si>
  <si>
    <t>0019184080</t>
  </si>
  <si>
    <t>قسمتی</t>
  </si>
  <si>
    <t>0084492880</t>
  </si>
  <si>
    <t>0020263373</t>
  </si>
  <si>
    <t>سیروس</t>
  </si>
  <si>
    <t>شیخ احمدی</t>
  </si>
  <si>
    <t>3800234289</t>
  </si>
  <si>
    <t>0012814595</t>
  </si>
  <si>
    <t>حافظ</t>
  </si>
  <si>
    <t>جعفرزاده</t>
  </si>
  <si>
    <t>0080440584</t>
  </si>
  <si>
    <t>0017180675</t>
  </si>
  <si>
    <t>ابراهیمی آستانه</t>
  </si>
  <si>
    <t>0074994174</t>
  </si>
  <si>
    <t>0220009742</t>
  </si>
  <si>
    <t>عاشوری شولمی</t>
  </si>
  <si>
    <t>2668740851</t>
  </si>
  <si>
    <t>0017121750</t>
  </si>
  <si>
    <t>صمد زاده نظری</t>
  </si>
  <si>
    <t>1461313503</t>
  </si>
  <si>
    <t>0012122046</t>
  </si>
  <si>
    <t>نعمت اله</t>
  </si>
  <si>
    <t>روان بخش</t>
  </si>
  <si>
    <t>1950462234</t>
  </si>
  <si>
    <t>0057767928</t>
  </si>
  <si>
    <t>0084517379</t>
  </si>
  <si>
    <t>0020183202</t>
  </si>
  <si>
    <t>0069572879</t>
  </si>
  <si>
    <t>0014620321</t>
  </si>
  <si>
    <t>ابراهیم نژاد</t>
  </si>
  <si>
    <t>0071455205</t>
  </si>
  <si>
    <t>0023113292</t>
  </si>
  <si>
    <t>صحبت زاده</t>
  </si>
  <si>
    <t>5560359343</t>
  </si>
  <si>
    <t>0028110619</t>
  </si>
  <si>
    <t>مختار</t>
  </si>
  <si>
    <t>احدی منش</t>
  </si>
  <si>
    <t>1671259769</t>
  </si>
  <si>
    <t>0012554229</t>
  </si>
  <si>
    <t>4591228320</t>
  </si>
  <si>
    <t>0036480876</t>
  </si>
  <si>
    <t>ژیواره</t>
  </si>
  <si>
    <t>0012866467</t>
  </si>
  <si>
    <t xml:space="preserve">علیپور </t>
  </si>
  <si>
    <t>0480121966</t>
  </si>
  <si>
    <t>0021333759</t>
  </si>
  <si>
    <t>سیدهادی</t>
  </si>
  <si>
    <t>سیدراستگو</t>
  </si>
  <si>
    <t>0074705113</t>
  </si>
  <si>
    <t>0012331788</t>
  </si>
  <si>
    <t>فتح علی</t>
  </si>
  <si>
    <t>0011031750</t>
  </si>
  <si>
    <t>قزوین</t>
  </si>
  <si>
    <t>4322215866</t>
  </si>
  <si>
    <t>0027086264</t>
  </si>
  <si>
    <t>جباری</t>
  </si>
  <si>
    <t>4324239967</t>
  </si>
  <si>
    <t>0027164654</t>
  </si>
  <si>
    <t>رامین</t>
  </si>
  <si>
    <t>جلیله وند</t>
  </si>
  <si>
    <t>4310311512</t>
  </si>
  <si>
    <t>0027274023</t>
  </si>
  <si>
    <t>مسلم</t>
  </si>
  <si>
    <t>دلداری</t>
  </si>
  <si>
    <t>5160054634</t>
  </si>
  <si>
    <t>026963045</t>
  </si>
  <si>
    <t>شوقی</t>
  </si>
  <si>
    <t>1378420101</t>
  </si>
  <si>
    <t>0025024359</t>
  </si>
  <si>
    <t>عرفانی</t>
  </si>
  <si>
    <t>4310869130</t>
  </si>
  <si>
    <t>0027173820</t>
  </si>
  <si>
    <t>4391485591</t>
  </si>
  <si>
    <t>0027311425</t>
  </si>
  <si>
    <t>فرج پور</t>
  </si>
  <si>
    <t>2210281652</t>
  </si>
  <si>
    <t>0046742310</t>
  </si>
  <si>
    <t>فرهنگی دورباش</t>
  </si>
  <si>
    <t>2940129800</t>
  </si>
  <si>
    <t>0026626793</t>
  </si>
  <si>
    <t>قربان قلی</t>
  </si>
  <si>
    <t>4324729956</t>
  </si>
  <si>
    <t>0027146635</t>
  </si>
  <si>
    <t>محبی</t>
  </si>
  <si>
    <t>4310738672</t>
  </si>
  <si>
    <t>0046755774</t>
  </si>
  <si>
    <t>مهدوی زادگان</t>
  </si>
  <si>
    <t>4310474349</t>
  </si>
  <si>
    <t>0027183212</t>
  </si>
  <si>
    <t xml:space="preserve">حمید </t>
  </si>
  <si>
    <t>میرزایی</t>
  </si>
  <si>
    <t>4284483757</t>
  </si>
  <si>
    <t>0033219235</t>
  </si>
  <si>
    <t>نایبلویی</t>
  </si>
  <si>
    <t>5599289923</t>
  </si>
  <si>
    <t>0012089664</t>
  </si>
  <si>
    <t>عرب آبادی</t>
  </si>
  <si>
    <t>کرمان</t>
  </si>
  <si>
    <t>2980079979</t>
  </si>
  <si>
    <t>0065805943</t>
  </si>
  <si>
    <t>گرکانی نژاد</t>
  </si>
  <si>
    <t>3179750571</t>
  </si>
  <si>
    <t>0065258471</t>
  </si>
  <si>
    <t>هدايتي آبکوهي داوري</t>
  </si>
  <si>
    <t>3219971806</t>
  </si>
  <si>
    <t>0065190790</t>
  </si>
  <si>
    <t>محمدحسين</t>
  </si>
  <si>
    <t>سطاني ده شعيب</t>
  </si>
  <si>
    <t>2992143375</t>
  </si>
  <si>
    <t>0065801718</t>
  </si>
  <si>
    <t>کریمی ده ملائی</t>
  </si>
  <si>
    <t>2980849741</t>
  </si>
  <si>
    <t>0019186306</t>
  </si>
  <si>
    <t>پايدار</t>
  </si>
  <si>
    <t>3031303849</t>
  </si>
  <si>
    <t>0065090559</t>
  </si>
  <si>
    <t>هادی نژاد</t>
  </si>
  <si>
    <t>2992730467</t>
  </si>
  <si>
    <t>0065262758</t>
  </si>
  <si>
    <t>شجاعي باغيني</t>
  </si>
  <si>
    <t>2980292842</t>
  </si>
  <si>
    <t>0065263229</t>
  </si>
  <si>
    <t>3210017336</t>
  </si>
  <si>
    <t>0084883073</t>
  </si>
  <si>
    <t>مهدي زاده قنات گرمي</t>
  </si>
  <si>
    <t>3091216561</t>
  </si>
  <si>
    <t>0065258470</t>
  </si>
  <si>
    <t>موسي نژاد</t>
  </si>
  <si>
    <t>3170068032</t>
  </si>
  <si>
    <t>0085448767</t>
  </si>
  <si>
    <t>ايمان</t>
  </si>
  <si>
    <t>سراقي</t>
  </si>
  <si>
    <t>کرمانشاه</t>
  </si>
  <si>
    <t>0047155248</t>
  </si>
  <si>
    <t>حشمت</t>
  </si>
  <si>
    <t>عليزاده</t>
  </si>
  <si>
    <t>0047156203</t>
  </si>
  <si>
    <t>سميرا</t>
  </si>
  <si>
    <t>دوباش</t>
  </si>
  <si>
    <t>0097056966</t>
  </si>
  <si>
    <t>ملكيان</t>
  </si>
  <si>
    <t>0067390583</t>
  </si>
  <si>
    <t>هوشنگ</t>
  </si>
  <si>
    <t>حميديان زاده</t>
  </si>
  <si>
    <t>0047156202</t>
  </si>
  <si>
    <t>0049533723</t>
  </si>
  <si>
    <t>پوريا</t>
  </si>
  <si>
    <t>بهمني</t>
  </si>
  <si>
    <t>0083089464</t>
  </si>
  <si>
    <t>جليليان</t>
  </si>
  <si>
    <t>0049513163</t>
  </si>
  <si>
    <t>کاکایی</t>
  </si>
  <si>
    <t>0047514242</t>
  </si>
  <si>
    <t>سعادت</t>
  </si>
  <si>
    <t>همتي</t>
  </si>
  <si>
    <t>0047054931</t>
  </si>
  <si>
    <t>دامیان</t>
  </si>
  <si>
    <t>0047056445</t>
  </si>
  <si>
    <t>میری سید شکری</t>
  </si>
  <si>
    <t>0019187719</t>
  </si>
  <si>
    <t>فرهادی</t>
  </si>
  <si>
    <t>0067402928</t>
  </si>
  <si>
    <t>گودرز</t>
  </si>
  <si>
    <t>محمدي قشلاقي</t>
  </si>
  <si>
    <t>0067390578</t>
  </si>
  <si>
    <t>امين</t>
  </si>
  <si>
    <t>عباسي</t>
  </si>
  <si>
    <t>0082981810</t>
  </si>
  <si>
    <t>خالد</t>
  </si>
  <si>
    <t>0082981809</t>
  </si>
  <si>
    <t>رحمان</t>
  </si>
  <si>
    <t>عبدي</t>
  </si>
  <si>
    <t>0083068229</t>
  </si>
  <si>
    <t>فردين</t>
  </si>
  <si>
    <t>قوامي ابراهيم آباد</t>
  </si>
  <si>
    <t>0083077640</t>
  </si>
  <si>
    <t>كرمي</t>
  </si>
  <si>
    <t>0047155915</t>
  </si>
  <si>
    <t>محمدي</t>
  </si>
  <si>
    <t>0047069889</t>
  </si>
  <si>
    <t>ارسلان</t>
  </si>
  <si>
    <t>دارایی نیا</t>
  </si>
  <si>
    <t>0048392180</t>
  </si>
  <si>
    <t>رحمانی سید شکری</t>
  </si>
  <si>
    <t>0047728578</t>
  </si>
  <si>
    <t>0047198532</t>
  </si>
  <si>
    <t>چوگان</t>
  </si>
  <si>
    <t>گلستان</t>
  </si>
  <si>
    <t>0037434284</t>
  </si>
  <si>
    <t>مشکانی</t>
  </si>
  <si>
    <t>0012865221</t>
  </si>
  <si>
    <t>وکیلی</t>
  </si>
  <si>
    <t>0039041485</t>
  </si>
  <si>
    <t>عادلی زاده</t>
  </si>
  <si>
    <t>0016688790</t>
  </si>
  <si>
    <t>سیدفرشاد</t>
  </si>
  <si>
    <t>هاشمی رودبارکی</t>
  </si>
  <si>
    <t>0010784519</t>
  </si>
  <si>
    <t>0039063444</t>
  </si>
  <si>
    <t>تدین</t>
  </si>
  <si>
    <t>2122605677</t>
  </si>
  <si>
    <t>0037636606</t>
  </si>
  <si>
    <t>قربانی</t>
  </si>
  <si>
    <t>0653218354</t>
  </si>
  <si>
    <t>0069326957</t>
  </si>
  <si>
    <t>مصیب</t>
  </si>
  <si>
    <t>0037632040</t>
  </si>
  <si>
    <t>سلمانی</t>
  </si>
  <si>
    <t>0037659570</t>
  </si>
  <si>
    <t>مهناز</t>
  </si>
  <si>
    <t>ثلاثی</t>
  </si>
  <si>
    <t>0037636417</t>
  </si>
  <si>
    <t>لشکر بلوکی</t>
  </si>
  <si>
    <t>0037639053</t>
  </si>
  <si>
    <t xml:space="preserve">نرگس </t>
  </si>
  <si>
    <t>0079825524</t>
  </si>
  <si>
    <t>0017507361</t>
  </si>
  <si>
    <t>ریاحی</t>
  </si>
  <si>
    <t>0012865353</t>
  </si>
  <si>
    <t>اسعدي خليلي</t>
  </si>
  <si>
    <t>0037596252</t>
  </si>
  <si>
    <t>0037649913</t>
  </si>
  <si>
    <t>قادری</t>
  </si>
  <si>
    <t>0037634613</t>
  </si>
  <si>
    <t>شهربانو</t>
  </si>
  <si>
    <t>طبری</t>
  </si>
  <si>
    <t>0037638086</t>
  </si>
  <si>
    <t>گلناز</t>
  </si>
  <si>
    <t>0012865230</t>
  </si>
  <si>
    <t>چنگیز</t>
  </si>
  <si>
    <t>سینه سپهر</t>
  </si>
  <si>
    <t>0037623017</t>
  </si>
  <si>
    <t>مازيار</t>
  </si>
  <si>
    <t>يزداني پنبه چوله</t>
  </si>
  <si>
    <t>0039064958</t>
  </si>
  <si>
    <t xml:space="preserve">هاشمی </t>
  </si>
  <si>
    <t>سیده فریده</t>
  </si>
  <si>
    <t>میرداداشی</t>
  </si>
  <si>
    <t>0036410290</t>
  </si>
  <si>
    <t>ريواز</t>
  </si>
  <si>
    <t>0012632052</t>
  </si>
  <si>
    <t>واحدالعين</t>
  </si>
  <si>
    <t>0037482148</t>
  </si>
  <si>
    <t>قربانی رستم</t>
  </si>
  <si>
    <t>0037598576</t>
  </si>
  <si>
    <t>0037651419</t>
  </si>
  <si>
    <t>سیدحسین</t>
  </si>
  <si>
    <t>قدمگاهی</t>
  </si>
  <si>
    <t>0037665443</t>
  </si>
  <si>
    <t>0038259442</t>
  </si>
  <si>
    <t>حبیب الله</t>
  </si>
  <si>
    <t>داغینه</t>
  </si>
  <si>
    <t>0025720890</t>
  </si>
  <si>
    <t>عرب</t>
  </si>
  <si>
    <t>0037774698</t>
  </si>
  <si>
    <t>سراوانی</t>
  </si>
  <si>
    <t>0038266892</t>
  </si>
  <si>
    <t>فرامرزی کوهسار</t>
  </si>
  <si>
    <t>0038262196</t>
  </si>
  <si>
    <t>تیموری</t>
  </si>
  <si>
    <t>0038263290</t>
  </si>
  <si>
    <t>دلیر</t>
  </si>
  <si>
    <t>0039032625</t>
  </si>
  <si>
    <t>ممشلو</t>
  </si>
  <si>
    <t>0038268225</t>
  </si>
  <si>
    <t>عسکری</t>
  </si>
  <si>
    <t>0012865409</t>
  </si>
  <si>
    <t>0038267434</t>
  </si>
  <si>
    <t>اصغری شاه دهی</t>
  </si>
  <si>
    <t>0039058732</t>
  </si>
  <si>
    <t>عبدالله</t>
  </si>
  <si>
    <t>جمال لیوانی</t>
  </si>
  <si>
    <t>0037355492</t>
  </si>
  <si>
    <t>آیدانی</t>
  </si>
  <si>
    <t>0012858957</t>
  </si>
  <si>
    <t>محمدی كلهری</t>
  </si>
  <si>
    <t>0082050698</t>
  </si>
  <si>
    <t>0063857316</t>
  </si>
  <si>
    <t>0026411604</t>
  </si>
  <si>
    <t>0043085010</t>
  </si>
  <si>
    <t>حسن آهاری</t>
  </si>
  <si>
    <t>0019116470</t>
  </si>
  <si>
    <t>0015545507</t>
  </si>
  <si>
    <t>رزمجوی</t>
  </si>
  <si>
    <t>1640167838</t>
  </si>
  <si>
    <t>0028970630</t>
  </si>
  <si>
    <t>سیاح</t>
  </si>
  <si>
    <t>6359885751</t>
  </si>
  <si>
    <t>0038360344</t>
  </si>
  <si>
    <t>میثم</t>
  </si>
  <si>
    <t>0082982031</t>
  </si>
  <si>
    <t>0016156394</t>
  </si>
  <si>
    <t>توماری</t>
  </si>
  <si>
    <t>0072044446</t>
  </si>
  <si>
    <t>0011207683</t>
  </si>
  <si>
    <t>سیدکریم</t>
  </si>
  <si>
    <t>موسوی کلهری</t>
  </si>
  <si>
    <t>5459746612</t>
  </si>
  <si>
    <t>0024558629</t>
  </si>
  <si>
    <t>نیک نژاد</t>
  </si>
  <si>
    <t>0083691723</t>
  </si>
  <si>
    <t>0022143897</t>
  </si>
  <si>
    <t>میرحسین</t>
  </si>
  <si>
    <t>رسولی تولون</t>
  </si>
  <si>
    <t>0077175001</t>
  </si>
  <si>
    <t>0012175217</t>
  </si>
  <si>
    <t>0052092690</t>
  </si>
  <si>
    <t>0014042772</t>
  </si>
  <si>
    <t>عبرانی</t>
  </si>
  <si>
    <t>0057988587</t>
  </si>
  <si>
    <t>0011132359</t>
  </si>
  <si>
    <t>رضائی جعفری</t>
  </si>
  <si>
    <t>0420987800</t>
  </si>
  <si>
    <t>0024044283</t>
  </si>
  <si>
    <t>0311391354</t>
  </si>
  <si>
    <t>0012852443</t>
  </si>
  <si>
    <t>جلالی عاشق آبادی</t>
  </si>
  <si>
    <t>6649981915</t>
  </si>
  <si>
    <t>0021341715</t>
  </si>
  <si>
    <t>6660088660</t>
  </si>
  <si>
    <t>اسمعیل هراتی</t>
  </si>
  <si>
    <t>0066845602</t>
  </si>
  <si>
    <t>0016653007</t>
  </si>
  <si>
    <t>زارع</t>
  </si>
  <si>
    <t>4849969534</t>
  </si>
  <si>
    <t>0020460938</t>
  </si>
  <si>
    <t>ملكی</t>
  </si>
  <si>
    <t>0053543874</t>
  </si>
  <si>
    <t>0016979832</t>
  </si>
  <si>
    <t>0075295873</t>
  </si>
  <si>
    <t>0023597902</t>
  </si>
  <si>
    <t>اسدی باروقی</t>
  </si>
  <si>
    <t>0014934027</t>
  </si>
  <si>
    <t>0012816578</t>
  </si>
  <si>
    <t>سید رسول</t>
  </si>
  <si>
    <t>0492136726</t>
  </si>
  <si>
    <t>0012628016</t>
  </si>
  <si>
    <t>مصیبی</t>
  </si>
  <si>
    <t>0016975876</t>
  </si>
  <si>
    <t>بهزاد</t>
  </si>
  <si>
    <t>0085089073</t>
  </si>
  <si>
    <t>رحیم</t>
  </si>
  <si>
    <t>0620348895</t>
  </si>
  <si>
    <t>0033655033</t>
  </si>
  <si>
    <t>مهرداد</t>
  </si>
  <si>
    <t>0056658494</t>
  </si>
  <si>
    <t>0020406872</t>
  </si>
  <si>
    <t>آصف كیا</t>
  </si>
  <si>
    <t>0050302574</t>
  </si>
  <si>
    <t>0012704118</t>
  </si>
  <si>
    <t>نجف پور</t>
  </si>
  <si>
    <t>0493571957</t>
  </si>
  <si>
    <t>0024842322</t>
  </si>
  <si>
    <t>0480066681</t>
  </si>
  <si>
    <t>0024167564</t>
  </si>
  <si>
    <t>مردانی</t>
  </si>
  <si>
    <t>0016983310</t>
  </si>
  <si>
    <t>بتوئی</t>
  </si>
  <si>
    <t>فیض آبادی</t>
  </si>
  <si>
    <t>4911606665</t>
  </si>
  <si>
    <t>0025884425</t>
  </si>
  <si>
    <t>عفتی جیرسرائی</t>
  </si>
  <si>
    <t>0025890454</t>
  </si>
  <si>
    <t>محمدجاوید</t>
  </si>
  <si>
    <t>تقی زاده</t>
  </si>
  <si>
    <t>0019472994</t>
  </si>
  <si>
    <t>0025786250</t>
  </si>
  <si>
    <t>اسماعيل</t>
  </si>
  <si>
    <t>0323244416</t>
  </si>
  <si>
    <t>0024227276</t>
  </si>
  <si>
    <t>0015336573</t>
  </si>
  <si>
    <t>0013114431</t>
  </si>
  <si>
    <t>حبیب اله</t>
  </si>
  <si>
    <t>0480514259</t>
  </si>
  <si>
    <t>0021339144</t>
  </si>
  <si>
    <t xml:space="preserve">قادر </t>
  </si>
  <si>
    <t>باقری زوارق</t>
  </si>
  <si>
    <t>1689203757</t>
  </si>
  <si>
    <t>0043425734</t>
  </si>
  <si>
    <t>دالوند</t>
  </si>
  <si>
    <t>4071733608</t>
  </si>
  <si>
    <t>0058548444</t>
  </si>
  <si>
    <t>کریم</t>
  </si>
  <si>
    <t>صالحی</t>
  </si>
  <si>
    <t>0065056248</t>
  </si>
  <si>
    <t>0015115989</t>
  </si>
  <si>
    <t>نورالدین</t>
  </si>
  <si>
    <t>3319423274</t>
  </si>
  <si>
    <t>0019185532</t>
  </si>
  <si>
    <t>میسمی</t>
  </si>
  <si>
    <t>0439772087</t>
  </si>
  <si>
    <t>0025702674</t>
  </si>
  <si>
    <t>باغچقی</t>
  </si>
  <si>
    <t>0680366962</t>
  </si>
  <si>
    <t>0025761447</t>
  </si>
  <si>
    <t>4011573035</t>
  </si>
  <si>
    <t>0097048904</t>
  </si>
  <si>
    <t>گرجی</t>
  </si>
  <si>
    <t>2061817068</t>
  </si>
  <si>
    <t>0016561424</t>
  </si>
  <si>
    <t>سیجانی</t>
  </si>
  <si>
    <t>4889185216</t>
  </si>
  <si>
    <t>0016995472</t>
  </si>
  <si>
    <t>اسد زاده</t>
  </si>
  <si>
    <t>0083159347</t>
  </si>
  <si>
    <t>0028068875</t>
  </si>
  <si>
    <t>شجاعي فرد</t>
  </si>
  <si>
    <t xml:space="preserve"> ش.تهران</t>
  </si>
  <si>
    <t>0080270123</t>
  </si>
  <si>
    <t>0026164166</t>
  </si>
  <si>
    <t>3934694810</t>
  </si>
  <si>
    <t>0012717556</t>
  </si>
  <si>
    <t>لطفی</t>
  </si>
  <si>
    <t>0050001531</t>
  </si>
  <si>
    <t>0016970016</t>
  </si>
  <si>
    <t>ثمری</t>
  </si>
  <si>
    <t>0075176475</t>
  </si>
  <si>
    <t>0019142713</t>
  </si>
  <si>
    <t>کردبچه</t>
  </si>
  <si>
    <t>0430057334</t>
  </si>
  <si>
    <t>0025770401</t>
  </si>
  <si>
    <t>قیومی</t>
  </si>
  <si>
    <t>1630128309</t>
  </si>
  <si>
    <t>0026473176</t>
  </si>
  <si>
    <t>ایمان وردی پور</t>
  </si>
  <si>
    <t>0015044971</t>
  </si>
  <si>
    <t>0010756061</t>
  </si>
  <si>
    <t>رخشا</t>
  </si>
  <si>
    <t>2180466412</t>
  </si>
  <si>
    <t>0016995192</t>
  </si>
  <si>
    <t>2249717036</t>
  </si>
  <si>
    <t>0016983093</t>
  </si>
  <si>
    <t>بهروز</t>
  </si>
  <si>
    <t>بینا</t>
  </si>
  <si>
    <t>3960413858</t>
  </si>
  <si>
    <t>0012811678</t>
  </si>
  <si>
    <t>اسلوبي وند</t>
  </si>
  <si>
    <t>0036878030</t>
  </si>
  <si>
    <t>0024572029</t>
  </si>
  <si>
    <t>محمد ولی</t>
  </si>
  <si>
    <t>6359135620</t>
  </si>
  <si>
    <t>0021108296</t>
  </si>
  <si>
    <t>رستمی جاهد</t>
  </si>
  <si>
    <t>0019703023</t>
  </si>
  <si>
    <t>0012856323</t>
  </si>
  <si>
    <t>اسدی مقدم</t>
  </si>
  <si>
    <t>3962766601</t>
  </si>
  <si>
    <t>0027627177</t>
  </si>
  <si>
    <t>آقایی پور فوشازده</t>
  </si>
  <si>
    <t>0422055247</t>
  </si>
  <si>
    <t>گونه مقدم</t>
  </si>
  <si>
    <t>4911745312</t>
  </si>
  <si>
    <t>0025976527</t>
  </si>
  <si>
    <t>موحدی</t>
  </si>
  <si>
    <t>0084604395</t>
  </si>
  <si>
    <t>0084851234</t>
  </si>
  <si>
    <t>نقی زاده</t>
  </si>
  <si>
    <t>0019283067</t>
  </si>
  <si>
    <t>0053122542</t>
  </si>
  <si>
    <t>فواد</t>
  </si>
  <si>
    <t>آبيار</t>
  </si>
  <si>
    <t>خوزستان</t>
  </si>
  <si>
    <t>250-800-1298127-1</t>
  </si>
  <si>
    <t>0056030919</t>
  </si>
  <si>
    <t>اداري</t>
  </si>
  <si>
    <t>160-800-341654-1</t>
  </si>
  <si>
    <t>0050064566</t>
  </si>
  <si>
    <t>انصاري نيا</t>
  </si>
  <si>
    <t>160-800-293363-1</t>
  </si>
  <si>
    <t>0053835141</t>
  </si>
  <si>
    <t>زاهد</t>
  </si>
  <si>
    <t>آذر پرند</t>
  </si>
  <si>
    <t>160-12-119063-1</t>
  </si>
  <si>
    <t>0057473473</t>
  </si>
  <si>
    <t>آل منیع</t>
  </si>
  <si>
    <t>376-3-3488341-1</t>
  </si>
  <si>
    <t>0055795541</t>
  </si>
  <si>
    <t>بریحی عبودزاده</t>
  </si>
  <si>
    <t>250-700-4118807-1</t>
  </si>
  <si>
    <t>0052557611</t>
  </si>
  <si>
    <t>بني صالح</t>
  </si>
  <si>
    <t>160-12-57039-1</t>
  </si>
  <si>
    <t>005065487</t>
  </si>
  <si>
    <t>بابك</t>
  </si>
  <si>
    <t>بهروزي راد</t>
  </si>
  <si>
    <t>160-12-428931-1</t>
  </si>
  <si>
    <t>0055712951</t>
  </si>
  <si>
    <t>توپال</t>
  </si>
  <si>
    <t>250-700-3600051-1</t>
  </si>
  <si>
    <t>0052568523</t>
  </si>
  <si>
    <t>جوزانی</t>
  </si>
  <si>
    <t>345-700-4140856-1</t>
  </si>
  <si>
    <t>0029370154</t>
  </si>
  <si>
    <t>دغاغله</t>
  </si>
  <si>
    <t>160-700-3486730-1</t>
  </si>
  <si>
    <t>0019187991</t>
  </si>
  <si>
    <t>زارع زاده</t>
  </si>
  <si>
    <t>160-813-2245430-1</t>
  </si>
  <si>
    <t>0050589293</t>
  </si>
  <si>
    <t>زراعت آئین</t>
  </si>
  <si>
    <t>447-700-3529427-1</t>
  </si>
  <si>
    <t>0054270270</t>
  </si>
  <si>
    <t>حجت اله</t>
  </si>
  <si>
    <t>شیخی</t>
  </si>
  <si>
    <t>160-700-3541853-1</t>
  </si>
  <si>
    <t>0057436002</t>
  </si>
  <si>
    <t>صابری</t>
  </si>
  <si>
    <t>299-12-3388154-1</t>
  </si>
  <si>
    <t>0054029571</t>
  </si>
  <si>
    <t>صابري</t>
  </si>
  <si>
    <t>160-12-1307289-1</t>
  </si>
  <si>
    <t>0055710433</t>
  </si>
  <si>
    <t>ظهیری</t>
  </si>
  <si>
    <t>250-12-3499719-1</t>
  </si>
  <si>
    <t>0052564744</t>
  </si>
  <si>
    <t>عالي وند</t>
  </si>
  <si>
    <t>376-813-2228108-1</t>
  </si>
  <si>
    <t>0050129339</t>
  </si>
  <si>
    <t>عادل</t>
  </si>
  <si>
    <t>عبودي</t>
  </si>
  <si>
    <t>250-813-2783083-1</t>
  </si>
  <si>
    <t>0050111963</t>
  </si>
  <si>
    <t>عسگرتبار</t>
  </si>
  <si>
    <t>281-12-4291996-1</t>
  </si>
  <si>
    <t>ندارد</t>
  </si>
  <si>
    <t>علی پور منصور آباد</t>
  </si>
  <si>
    <t>345-12-3744066-1</t>
  </si>
  <si>
    <t>0012854798</t>
  </si>
  <si>
    <t>علی زاده بیدک</t>
  </si>
  <si>
    <t>345-813-3280933-1</t>
  </si>
  <si>
    <t>0019184938</t>
  </si>
  <si>
    <t>فرحانی رویس</t>
  </si>
  <si>
    <t>250-12-3503988-1</t>
  </si>
  <si>
    <t>0063050698</t>
  </si>
  <si>
    <t>کتانی</t>
  </si>
  <si>
    <t>160-12-4140768-1</t>
  </si>
  <si>
    <t>0055981389</t>
  </si>
  <si>
    <t>رشید</t>
  </si>
  <si>
    <t>مجدمی</t>
  </si>
  <si>
    <t>314-12-3697129-1</t>
  </si>
  <si>
    <t>0056039435</t>
  </si>
  <si>
    <t>کیانوش</t>
  </si>
  <si>
    <t>محمدی رجا</t>
  </si>
  <si>
    <t>160-700-3599685-1</t>
  </si>
  <si>
    <t>0055786783</t>
  </si>
  <si>
    <t>مرادپور</t>
  </si>
  <si>
    <t>160-876-4257588-1</t>
  </si>
  <si>
    <t>0050387985</t>
  </si>
  <si>
    <t>مزدک</t>
  </si>
  <si>
    <t>355-12-2944800-1</t>
  </si>
  <si>
    <t>0038406412</t>
  </si>
  <si>
    <t>سید عبدالهادی</t>
  </si>
  <si>
    <t>موسوی انور</t>
  </si>
  <si>
    <t>376-700-4179811-1</t>
  </si>
  <si>
    <t>0012869303</t>
  </si>
  <si>
    <t>سید محمد</t>
  </si>
  <si>
    <t>0050477538</t>
  </si>
  <si>
    <t>ابراهيم</t>
  </si>
  <si>
    <t>ناصري</t>
  </si>
  <si>
    <t>160-813-2551615-1</t>
  </si>
  <si>
    <t>0053310366</t>
  </si>
  <si>
    <t>160-813-1945281-1</t>
  </si>
  <si>
    <t>0050582799</t>
  </si>
  <si>
    <t>سید سجاد</t>
  </si>
  <si>
    <t>447-876-4191287-1</t>
  </si>
  <si>
    <t>0057615015</t>
  </si>
  <si>
    <t>خاتون</t>
  </si>
  <si>
    <t>ولي الهي</t>
  </si>
  <si>
    <t>هرمزگان</t>
  </si>
  <si>
    <t>3070650961</t>
  </si>
  <si>
    <t>حسين پور</t>
  </si>
  <si>
    <t>3479456502</t>
  </si>
  <si>
    <t>شرفی</t>
  </si>
  <si>
    <t>0085185397</t>
  </si>
  <si>
    <t>دادي زاده</t>
  </si>
  <si>
    <t>4699897371</t>
  </si>
  <si>
    <t>0085389424</t>
  </si>
  <si>
    <t>صالح</t>
  </si>
  <si>
    <t>4699762573</t>
  </si>
  <si>
    <t>0085159201</t>
  </si>
  <si>
    <t>فریده</t>
  </si>
  <si>
    <t>امیری توسلی</t>
  </si>
  <si>
    <t>3380398373</t>
  </si>
  <si>
    <t>0085448469</t>
  </si>
  <si>
    <t>صفیه</t>
  </si>
  <si>
    <t>ختن</t>
  </si>
  <si>
    <t>2511706725</t>
  </si>
  <si>
    <t>0085461285</t>
  </si>
  <si>
    <t>رئیسی سرخونی</t>
  </si>
  <si>
    <t>3380662836</t>
  </si>
  <si>
    <t>0085395500</t>
  </si>
  <si>
    <t>محمدرفيع</t>
  </si>
  <si>
    <t>ملائي</t>
  </si>
  <si>
    <t>3392832987</t>
  </si>
  <si>
    <t>جليز</t>
  </si>
  <si>
    <t>3391183144</t>
  </si>
  <si>
    <t>0012615452</t>
  </si>
  <si>
    <t>اطهری زاده</t>
  </si>
  <si>
    <t>3380821721</t>
  </si>
  <si>
    <t>0046880372</t>
  </si>
  <si>
    <t>مجيد</t>
  </si>
  <si>
    <t>دادور قلاتي</t>
  </si>
  <si>
    <t>3479692540</t>
  </si>
  <si>
    <t>0085068405</t>
  </si>
  <si>
    <t>محل خدمت</t>
  </si>
  <si>
    <t>مدرک تحصیلی</t>
  </si>
  <si>
    <t>اداری-کارشناسی</t>
  </si>
  <si>
    <t>اداری-کاردانی</t>
  </si>
  <si>
    <t>اداری- دیپلم</t>
  </si>
  <si>
    <t>اداری-کارشناسی ارشد</t>
  </si>
  <si>
    <t>ش - تهران</t>
  </si>
  <si>
    <t xml:space="preserve">حقوق پایه </t>
  </si>
  <si>
    <t xml:space="preserve">پایه سنوات </t>
  </si>
  <si>
    <t xml:space="preserve">دستمزد روزانه </t>
  </si>
  <si>
    <t>ردیف کلی</t>
  </si>
  <si>
    <t>1400/07/30</t>
  </si>
  <si>
    <t>پروژه: بنیاد مستضعفان</t>
  </si>
  <si>
    <t>بالاسری</t>
  </si>
  <si>
    <t>عیدی و پاداش</t>
  </si>
  <si>
    <t>سنوات</t>
  </si>
  <si>
    <t>مرخصی</t>
  </si>
  <si>
    <t>عمر و حوادث</t>
  </si>
  <si>
    <t>جمع</t>
  </si>
  <si>
    <t xml:space="preserve">مشمول بیمه </t>
  </si>
  <si>
    <t>جمع با بیمه</t>
  </si>
  <si>
    <t xml:space="preserve">مالیات بر ارزش افزوده </t>
  </si>
  <si>
    <t xml:space="preserve">جمع با ارزش افزوده </t>
  </si>
  <si>
    <t>توضیحات</t>
  </si>
  <si>
    <t>حسن انجام 10%</t>
  </si>
  <si>
    <t>سپرده 5%</t>
  </si>
  <si>
    <t>خالص</t>
  </si>
  <si>
    <t>مجموع عیدی و سنوات و مرخصی</t>
  </si>
  <si>
    <t xml:space="preserve">خالص پرداختی بدون عیدی و سنوات و مرخصی </t>
  </si>
  <si>
    <t>24*24</t>
  </si>
  <si>
    <t>روزکار</t>
  </si>
  <si>
    <t>شبکار</t>
  </si>
  <si>
    <t>*</t>
  </si>
  <si>
    <t>مشخصات پرسنل</t>
  </si>
  <si>
    <t>شیفت</t>
  </si>
  <si>
    <t>مزایا</t>
  </si>
  <si>
    <t>اداری</t>
  </si>
  <si>
    <t>سایر1</t>
  </si>
  <si>
    <t>سایر2</t>
  </si>
  <si>
    <t>مابه التفاوت</t>
  </si>
  <si>
    <t>طلب از قبل</t>
  </si>
  <si>
    <t>جریمه</t>
  </si>
  <si>
    <t>غیبت</t>
  </si>
  <si>
    <t>مبلغ بدهی از قبل</t>
  </si>
  <si>
    <t>جمع حقوق حکمی و مزایا</t>
  </si>
  <si>
    <t>صورت وضعيت قبلي</t>
  </si>
  <si>
    <t>صورت وضعيت كل تا اين تاريخ</t>
  </si>
  <si>
    <t>جمع كاركرد</t>
  </si>
  <si>
    <t>بیمه 23 %</t>
  </si>
  <si>
    <t xml:space="preserve">ارزش افزوده </t>
  </si>
  <si>
    <t>ناخالص كاركرد</t>
  </si>
  <si>
    <t xml:space="preserve">10% سپرده حسن انجام کار </t>
  </si>
  <si>
    <t>استرداد حسن انجام</t>
  </si>
  <si>
    <t>مانده حسن انجام</t>
  </si>
  <si>
    <t xml:space="preserve">5% سپرده بیمه </t>
  </si>
  <si>
    <t>استرداد بیمه</t>
  </si>
  <si>
    <t>مانده بیمه</t>
  </si>
  <si>
    <t>جمع كسورات</t>
  </si>
  <si>
    <t xml:space="preserve">خالص </t>
  </si>
  <si>
    <t>علي الحساب دریافتی</t>
  </si>
  <si>
    <t xml:space="preserve">عیدی و سنوات و مرخصی </t>
  </si>
  <si>
    <t>دریافتی مانده ماه قبل در ماه جاری</t>
  </si>
  <si>
    <t>مانده</t>
  </si>
  <si>
    <t xml:space="preserve">مجید </t>
  </si>
  <si>
    <t>عرفانیان زرعی</t>
  </si>
  <si>
    <t>خرد پپشه</t>
  </si>
  <si>
    <t>کوهی</t>
  </si>
  <si>
    <t>سجادیان</t>
  </si>
  <si>
    <t>سنچولی</t>
  </si>
  <si>
    <t>سیستان بلوچستان</t>
  </si>
  <si>
    <t>منصور</t>
  </si>
  <si>
    <t xml:space="preserve">رامین </t>
  </si>
  <si>
    <t>روانان</t>
  </si>
  <si>
    <t xml:space="preserve">پیمان </t>
  </si>
  <si>
    <t>مسعودی</t>
  </si>
  <si>
    <t>ژیان</t>
  </si>
  <si>
    <t>زیدی</t>
  </si>
  <si>
    <t xml:space="preserve">احسان </t>
  </si>
  <si>
    <t>امری سامیان</t>
  </si>
  <si>
    <t>سیدموسی</t>
  </si>
  <si>
    <t>موسوی زیارت</t>
  </si>
  <si>
    <t xml:space="preserve">سیدمحسن </t>
  </si>
  <si>
    <t>امارتی موسوی</t>
  </si>
  <si>
    <t>نجاری</t>
  </si>
  <si>
    <t>0076078124</t>
  </si>
  <si>
    <t>شهرستانهای استان تهران</t>
  </si>
  <si>
    <t>0068995030</t>
  </si>
  <si>
    <t>0880220600</t>
  </si>
  <si>
    <t>0829885005</t>
  </si>
  <si>
    <t>0057957169</t>
  </si>
  <si>
    <t>0019023091</t>
  </si>
  <si>
    <t>0017221980</t>
  </si>
  <si>
    <t>0016378334</t>
  </si>
  <si>
    <t>0011792515</t>
  </si>
  <si>
    <t>0024187802</t>
  </si>
  <si>
    <t>0440271967</t>
  </si>
  <si>
    <t>0021930063</t>
  </si>
  <si>
    <t>4539276158</t>
  </si>
  <si>
    <t>0067465801</t>
  </si>
  <si>
    <t>0020255753</t>
  </si>
  <si>
    <t>0022407366</t>
  </si>
  <si>
    <t>0082531041</t>
  </si>
  <si>
    <t>301-700-4374865-1</t>
  </si>
  <si>
    <t>0067939619</t>
  </si>
  <si>
    <t>1728169844</t>
  </si>
  <si>
    <t>3380407097</t>
  </si>
  <si>
    <t>0020199309</t>
  </si>
  <si>
    <t>0492803684</t>
  </si>
  <si>
    <t>2594735711</t>
  </si>
  <si>
    <t>فریادرس</t>
  </si>
  <si>
    <t>4539865056</t>
  </si>
  <si>
    <t>0048779111</t>
  </si>
  <si>
    <t>مدیرکل محترم امور مالی و خزانه اسناد سازمان اموال و املاک بنیاد مستضعفان انقلاب اسلامی</t>
  </si>
  <si>
    <t xml:space="preserve">  جمع حکم و عیدی و سنوات و مرخصی و بالاسری</t>
  </si>
  <si>
    <t>جمع کل</t>
  </si>
  <si>
    <t>نام خانوادگی</t>
  </si>
  <si>
    <t>121-800-160413-1</t>
  </si>
  <si>
    <t>268-813-3116311-1</t>
  </si>
  <si>
    <t>377-813-55050000-1</t>
  </si>
  <si>
    <t>444-700-3688465-1</t>
  </si>
  <si>
    <t>366-700-3688627-1</t>
  </si>
  <si>
    <t>121-813-3037903-1</t>
  </si>
  <si>
    <t>121-800-1044246-1</t>
  </si>
  <si>
    <t>121-813-2887078-1</t>
  </si>
  <si>
    <t>124-700-3786113-1</t>
  </si>
  <si>
    <t>124-700-3690027-1</t>
  </si>
  <si>
    <t>124-700-3563452-1</t>
  </si>
  <si>
    <t>124-700-3628477-1</t>
  </si>
  <si>
    <t>124-813-3605226-1</t>
  </si>
  <si>
    <t>124-813-3736761-1</t>
  </si>
  <si>
    <t>124-813-3676104-1</t>
  </si>
  <si>
    <t>124-813-3588193-1</t>
  </si>
  <si>
    <t>124-813-3635192-1</t>
  </si>
  <si>
    <t>124-813-3132071-1</t>
  </si>
  <si>
    <t>124-700-4135034-1</t>
  </si>
  <si>
    <t>124-700-4134754-1</t>
  </si>
  <si>
    <t>430-813-5470136-1</t>
  </si>
  <si>
    <t>124-813-3570783-1</t>
  </si>
  <si>
    <t>366-700-3944351-1</t>
  </si>
  <si>
    <t>410-700-3607648-1</t>
  </si>
  <si>
    <t>124-700-4145840-1</t>
  </si>
  <si>
    <t>124-700-4138246-1</t>
  </si>
  <si>
    <t>221-813-13680818-1</t>
  </si>
  <si>
    <t>124-700-4134569-1</t>
  </si>
  <si>
    <t>124-700-4163505-1</t>
  </si>
  <si>
    <t>124-700-4180623-1</t>
  </si>
  <si>
    <t>124-700-4255218-1</t>
  </si>
  <si>
    <t>366-700-4181665-1</t>
  </si>
  <si>
    <t>293-813-4085237-1</t>
  </si>
  <si>
    <t>124-700-4178285-1</t>
  </si>
  <si>
    <t>292-700-4306887-1</t>
  </si>
  <si>
    <t>323-700-9923437-1</t>
  </si>
  <si>
    <t>174-12-4235054-1</t>
  </si>
  <si>
    <t>131-813-3342412-1</t>
  </si>
  <si>
    <t>131-813-3342418-1</t>
  </si>
  <si>
    <t>131-813-3342015-1</t>
  </si>
  <si>
    <t>131-700-4166924-1</t>
  </si>
  <si>
    <t>129-813-2201893-1</t>
  </si>
  <si>
    <t>129-813-476109-1</t>
  </si>
  <si>
    <t>254-813-3163059-1</t>
  </si>
  <si>
    <t>129-813-2245177-1</t>
  </si>
  <si>
    <t>129-700-4198127-1</t>
  </si>
  <si>
    <t>214-12-3629061-1</t>
  </si>
  <si>
    <t>254-700-99003293-1</t>
  </si>
  <si>
    <t>273-12-3811115-1</t>
  </si>
  <si>
    <t>273-12-3810768-1</t>
  </si>
  <si>
    <t>273-12-3896788-1</t>
  </si>
  <si>
    <t>273-700-4212530-1</t>
  </si>
  <si>
    <t>130-813-3046469-1</t>
  </si>
  <si>
    <t>130-813-4209647-1</t>
  </si>
  <si>
    <t>130-3-4264327-1</t>
  </si>
  <si>
    <t>272-813-2280646-1</t>
  </si>
  <si>
    <t>272-813-4482352-1</t>
  </si>
  <si>
    <t>272-813-4197874-1</t>
  </si>
  <si>
    <t>272-813-91460295-1</t>
  </si>
  <si>
    <t>180-813-3610442-1</t>
  </si>
  <si>
    <t>180-12-4730836-1</t>
  </si>
  <si>
    <t>180-12-6036867-1</t>
  </si>
  <si>
    <t>180-813-5616861-1</t>
  </si>
  <si>
    <t>361-700-3666206-1</t>
  </si>
  <si>
    <t>180-12-8791870-1</t>
  </si>
  <si>
    <t>180-813-3619887-1</t>
  </si>
  <si>
    <t>180-813-7558961-1</t>
  </si>
  <si>
    <t>180-813-7406405-1</t>
  </si>
  <si>
    <t>177-815-1463410-1</t>
  </si>
  <si>
    <t>177-12-3887070-1</t>
  </si>
  <si>
    <t>317-800-1636780-1</t>
  </si>
  <si>
    <t>177-700-4206501-1</t>
  </si>
  <si>
    <t>185-12-4217272-1</t>
  </si>
  <si>
    <t>177-700-4157118-1</t>
  </si>
  <si>
    <t>136-813-4223071-1</t>
  </si>
  <si>
    <t>177-700-4244744-1</t>
  </si>
  <si>
    <t>177-12-4242010-1</t>
  </si>
  <si>
    <t>185-700-4173012-1</t>
  </si>
  <si>
    <t>266-700-4301339-1</t>
  </si>
  <si>
    <t>177-12-3840462-1</t>
  </si>
  <si>
    <t>136-813-2186655-1</t>
  </si>
  <si>
    <t>231-3-2875571-1</t>
  </si>
  <si>
    <t xml:space="preserve">231-3-240393-1 </t>
  </si>
  <si>
    <t>231-12-2491979-1</t>
  </si>
  <si>
    <t>189-813-2215350-1</t>
  </si>
  <si>
    <t>189-813-2631912-1</t>
  </si>
  <si>
    <t>124-813-3591363-1</t>
  </si>
  <si>
    <t>124-800-1879731-1</t>
  </si>
  <si>
    <t>124-813-3055960-1</t>
  </si>
  <si>
    <t>124-813-3240957-1</t>
  </si>
  <si>
    <t>124-813-3796402-1</t>
  </si>
  <si>
    <t>124-700-4027807-1</t>
  </si>
  <si>
    <t>124-700-4049978-1</t>
  </si>
  <si>
    <t>121-813-2549497-1</t>
  </si>
  <si>
    <t>124-700-4073518-1</t>
  </si>
  <si>
    <t>410-813-3498428-1</t>
  </si>
  <si>
    <t>124-700-4168354-1</t>
  </si>
  <si>
    <t>124-700-4156190-1</t>
  </si>
  <si>
    <t>444-813-2723825-1</t>
  </si>
  <si>
    <t>122-813-3067438-1</t>
  </si>
  <si>
    <t xml:space="preserve">444-700-3488824-1 </t>
  </si>
  <si>
    <t>124-700-3619170-1</t>
  </si>
  <si>
    <t>124-700-4076141-1</t>
  </si>
  <si>
    <t>124-813-4213637-1</t>
  </si>
  <si>
    <t>384-813-3110549-1</t>
  </si>
  <si>
    <t>124-700-4233673-1</t>
  </si>
  <si>
    <t>124-813-3429433-1</t>
  </si>
  <si>
    <t>124-700-4191233-1</t>
  </si>
  <si>
    <t>124-700-4301171-1</t>
  </si>
  <si>
    <t>273-700-4211044-1</t>
  </si>
  <si>
    <t>366-700-3990085-1</t>
  </si>
  <si>
    <t>121-813-4347306-1</t>
  </si>
  <si>
    <t>124-813-4274335-1</t>
  </si>
  <si>
    <t>404-800-85587-1</t>
  </si>
  <si>
    <t>404-800-487551-1</t>
  </si>
  <si>
    <t>324-800-570117-1</t>
  </si>
  <si>
    <t>124-813-3086628-1</t>
  </si>
  <si>
    <t>293-813-4117073-1</t>
  </si>
  <si>
    <t>293-12-4196604-1</t>
  </si>
  <si>
    <t>129-813-4723886-1</t>
  </si>
  <si>
    <t>293-12-4232018-1</t>
  </si>
  <si>
    <t>163-813-7867840-1</t>
  </si>
  <si>
    <t>293-12-4233969-1</t>
  </si>
  <si>
    <t>210-813-2134949-1</t>
  </si>
  <si>
    <t>121-800-1639298-1</t>
  </si>
  <si>
    <t>210-813-4229613-1</t>
  </si>
  <si>
    <t>210-700-4329835-1</t>
  </si>
  <si>
    <t>210-700-4353946-1</t>
  </si>
  <si>
    <t>210-700-1128651-1</t>
  </si>
  <si>
    <t>337-800-1864589-1</t>
  </si>
  <si>
    <t>141-12-3896950-1</t>
  </si>
  <si>
    <t>141-813-3223699-1</t>
  </si>
  <si>
    <t>141-700-3691808-1</t>
  </si>
  <si>
    <t>141-813-3852844-1</t>
  </si>
  <si>
    <t>141-813-2145227-1</t>
  </si>
  <si>
    <t>395-813-2542420-1</t>
  </si>
  <si>
    <t>141-813-3217217-1</t>
  </si>
  <si>
    <t>141-813-3852824-1</t>
  </si>
  <si>
    <t>141-700-1182158-2</t>
  </si>
  <si>
    <t>141-813-3852850-1</t>
  </si>
  <si>
    <t>141-12-3223025-1</t>
  </si>
  <si>
    <t>141-813-3299882-1</t>
  </si>
  <si>
    <t>141-700-3691942-1</t>
  </si>
  <si>
    <t>141-700-3684478-1</t>
  </si>
  <si>
    <t>141-700-3424306-1</t>
  </si>
  <si>
    <t>269-700-3857673-1</t>
  </si>
  <si>
    <t>269-12-3705963-1</t>
  </si>
  <si>
    <t>269-12-3698351-1</t>
  </si>
  <si>
    <t>395-12-3653323-1</t>
  </si>
  <si>
    <t>124-813-2937740-1</t>
  </si>
  <si>
    <t>371-813-2901822-1</t>
  </si>
  <si>
    <t>138-800-1250070-1</t>
  </si>
  <si>
    <t>237-12-3968475-1</t>
  </si>
  <si>
    <t>138-800-24605-1</t>
  </si>
  <si>
    <t>408-813-573037-1</t>
  </si>
  <si>
    <t>381-700-4306064-1</t>
  </si>
  <si>
    <t>121-800-1271741-1</t>
  </si>
  <si>
    <t>381-700-3501048-1</t>
  </si>
  <si>
    <t>435-700-4361236-1</t>
  </si>
  <si>
    <t>214-12-2183798-1</t>
  </si>
  <si>
    <t>211-813-2374418-1</t>
  </si>
  <si>
    <t>211-813-2875987-1</t>
  </si>
  <si>
    <t>211-813-2875990-1</t>
  </si>
  <si>
    <t>211-813-2880180-1</t>
  </si>
  <si>
    <t>214-813-3096757-1</t>
  </si>
  <si>
    <t>214-813-584063-1</t>
  </si>
  <si>
    <t>124-700-4157637-1</t>
  </si>
  <si>
    <t>186-700-4057120-1</t>
  </si>
  <si>
    <t>137-813-4236909-1</t>
  </si>
  <si>
    <t>171-12-3500202-1</t>
  </si>
  <si>
    <t>187-12-4153334-1</t>
  </si>
  <si>
    <t>186-12-4171688-1</t>
  </si>
  <si>
    <t>162-813-2872942-1</t>
  </si>
  <si>
    <t>389-813-4050683-1</t>
  </si>
  <si>
    <t>389-813-9396895-1</t>
  </si>
  <si>
    <t>389-3-4067283-1</t>
  </si>
  <si>
    <t>389-12-3757702-1</t>
  </si>
  <si>
    <t>144-813-3534346-1</t>
  </si>
  <si>
    <t>121-813-5540182-1</t>
  </si>
  <si>
    <t>121-813-2885751-1</t>
  </si>
  <si>
    <t>121-813-5177260-1</t>
  </si>
  <si>
    <t>121-813-2899203-1</t>
  </si>
  <si>
    <t>255-813-2964861-1</t>
  </si>
  <si>
    <t>121-813-2895855-1</t>
  </si>
  <si>
    <t>448-813-2887252-1</t>
  </si>
  <si>
    <t>121-813-6200630-1</t>
  </si>
  <si>
    <t>121-800-570709-1</t>
  </si>
  <si>
    <t>268-813-3044293-1</t>
  </si>
  <si>
    <t>302-813-6882638-1</t>
  </si>
  <si>
    <t>121-813-2883860-1</t>
  </si>
  <si>
    <t>441-813-5258050-1</t>
  </si>
  <si>
    <t>390-813-3152672-1</t>
  </si>
  <si>
    <t>438-813-16000583-1</t>
  </si>
  <si>
    <t>119-813-2900236-1</t>
  </si>
  <si>
    <t>121-800-1279902-1</t>
  </si>
  <si>
    <t>121-800-421106-1</t>
  </si>
  <si>
    <t>426-813-7606641-1</t>
  </si>
  <si>
    <t>268-813-3111521-1</t>
  </si>
  <si>
    <t>302-813-4143960-1</t>
  </si>
  <si>
    <t>121-813-2968597-1</t>
  </si>
  <si>
    <t>121-800-156022-1</t>
  </si>
  <si>
    <t>121-813-3155510-1</t>
  </si>
  <si>
    <t>121-813-3035618-1</t>
  </si>
  <si>
    <t>121-800-1279877-1</t>
  </si>
  <si>
    <t>154-813-3098698-1</t>
  </si>
  <si>
    <t>121-800-1271539-1</t>
  </si>
  <si>
    <t>121-813-2885468-1</t>
  </si>
  <si>
    <t>230-813-5716098-1</t>
  </si>
  <si>
    <t>121-800-1228307-1</t>
  </si>
  <si>
    <t>121-813-3031038-1</t>
  </si>
  <si>
    <t>121-813-7346799-1</t>
  </si>
  <si>
    <t>116-813-3106999-1</t>
  </si>
  <si>
    <t>121-800-18891-1</t>
  </si>
  <si>
    <t>445-813-9718113-1</t>
  </si>
  <si>
    <t>121-813-2895376-1</t>
  </si>
  <si>
    <t>399-813-2895291-1</t>
  </si>
  <si>
    <t>124-813-1979368-1</t>
  </si>
  <si>
    <t>129-813-7865174-1</t>
  </si>
  <si>
    <t>121-12-154954-1</t>
  </si>
  <si>
    <t>374-813-3082294-1</t>
  </si>
  <si>
    <t>121-813-3110887-1</t>
  </si>
  <si>
    <t>445-813-2891371-1</t>
  </si>
  <si>
    <t>374-813-3010358-1</t>
  </si>
  <si>
    <t>178-12-1908540-1</t>
  </si>
  <si>
    <t>374-813-2916044-1</t>
  </si>
  <si>
    <t>121-813-3175907-1</t>
  </si>
  <si>
    <t>121-800-1280045-1</t>
  </si>
  <si>
    <t>124-813-1981636-1</t>
  </si>
  <si>
    <t>121-813-3182665-1</t>
  </si>
  <si>
    <t>121-813-22975550-1</t>
  </si>
  <si>
    <t>121-813-3183790-1</t>
  </si>
  <si>
    <t>121-813-2372852-1</t>
  </si>
  <si>
    <t>121-813-3183638-1</t>
  </si>
  <si>
    <t>121-12-6296351-1</t>
  </si>
  <si>
    <t>121-813-3198555-1</t>
  </si>
  <si>
    <t>396-813-2294172-1</t>
  </si>
  <si>
    <t>121-813-3192525-1</t>
  </si>
  <si>
    <t>121-800-154782-1</t>
  </si>
  <si>
    <t>121-813-3198080-1</t>
  </si>
  <si>
    <t>121-813-3047214-1</t>
  </si>
  <si>
    <t>430-813-2899246-1</t>
  </si>
  <si>
    <t>124-12-42081-1</t>
  </si>
  <si>
    <t>121-813-3256060-1</t>
  </si>
  <si>
    <t>121-813-3250378-1</t>
  </si>
  <si>
    <t>121-813-3274569-1</t>
  </si>
  <si>
    <t>121-813-3401515-1</t>
  </si>
  <si>
    <t>121-813-5303030-1</t>
  </si>
  <si>
    <t>121-813-2853869-1</t>
  </si>
  <si>
    <t>121-813-2153472-1</t>
  </si>
  <si>
    <t>124-813-3340028-1</t>
  </si>
  <si>
    <t>124-800-1876735-1</t>
  </si>
  <si>
    <t>401-813-3378250-1</t>
  </si>
  <si>
    <t>374-813-2114211-1</t>
  </si>
  <si>
    <t>255-813-3354685-1</t>
  </si>
  <si>
    <t>366-813-3406020-1</t>
  </si>
  <si>
    <t>394-813-3407182-1</t>
  </si>
  <si>
    <t>374-813-3408223-1</t>
  </si>
  <si>
    <t>390-700-3408525-1</t>
  </si>
  <si>
    <t>154-813-3415176-1</t>
  </si>
  <si>
    <t>366-700-3539137-1</t>
  </si>
  <si>
    <t>361-700-3550024-1</t>
  </si>
  <si>
    <t>119-700-3576863-1</t>
  </si>
  <si>
    <t>366-813-3572691-1</t>
  </si>
  <si>
    <t>390-813-3606645-1</t>
  </si>
  <si>
    <t>366-813-3610587-1</t>
  </si>
  <si>
    <t>366-813-3606775-1</t>
  </si>
  <si>
    <t>366-700-3611171-1</t>
  </si>
  <si>
    <t>180-813-1945350-1</t>
  </si>
  <si>
    <t>366-700-3671810-1</t>
  </si>
  <si>
    <t>401-813-2867578-1</t>
  </si>
  <si>
    <t>368-700-3730377-1</t>
  </si>
  <si>
    <t>129-12-1581804-1</t>
  </si>
  <si>
    <t>121-813-3347844-1</t>
  </si>
  <si>
    <t>410-700-3733497-1</t>
  </si>
  <si>
    <t>124-813-127945-1</t>
  </si>
  <si>
    <t>366-813-3758173-1</t>
  </si>
  <si>
    <t>410-700-3774863-1</t>
  </si>
  <si>
    <t>415-813-3433923-1</t>
  </si>
  <si>
    <t>366-700-3774943-1</t>
  </si>
  <si>
    <t>366-700-3847086-1</t>
  </si>
  <si>
    <t>129-12-422228-1</t>
  </si>
  <si>
    <t>366-700-3860973-1</t>
  </si>
  <si>
    <t>366-700-3882629-1</t>
  </si>
  <si>
    <t>371-700-3754890-1</t>
  </si>
  <si>
    <t>366-700-3902528-1</t>
  </si>
  <si>
    <t>124-700-3906016-1</t>
  </si>
  <si>
    <t>361-700-4057203-1</t>
  </si>
  <si>
    <t>390-813-4040339-1</t>
  </si>
  <si>
    <t>124-700-4083767-1</t>
  </si>
  <si>
    <t>366-700-4106893-1</t>
  </si>
  <si>
    <t>374-813-4126922-1</t>
  </si>
  <si>
    <t>115-813-6469189-1</t>
  </si>
  <si>
    <t>366-700-4128193-1</t>
  </si>
  <si>
    <t>366-700-4127373-1</t>
  </si>
  <si>
    <t>122-700-4130540-1</t>
  </si>
  <si>
    <t>410-813-4127517-1</t>
  </si>
  <si>
    <t>124-12-130026-1</t>
  </si>
  <si>
    <t>366-876-4135584-1</t>
  </si>
  <si>
    <t>410-700-3819087-1</t>
  </si>
  <si>
    <t>438-813-4156149-1</t>
  </si>
  <si>
    <t>360-700-4154490-1</t>
  </si>
  <si>
    <t>372-700-4158025-1</t>
  </si>
  <si>
    <t>410-700-4109088-1</t>
  </si>
  <si>
    <t>384-12-4182406-1</t>
  </si>
  <si>
    <t>433-876-4180474-1</t>
  </si>
  <si>
    <t>220-12-4166034-1</t>
  </si>
  <si>
    <t>390-700-4098434-1</t>
  </si>
  <si>
    <t>292-700-4183788-1</t>
  </si>
  <si>
    <t>365-700-4230030-1</t>
  </si>
  <si>
    <t>117-813-2343532-2</t>
  </si>
  <si>
    <t>121-813-2519294-1</t>
  </si>
  <si>
    <t>390-700-4242150-1</t>
  </si>
  <si>
    <t>390-700-4248940-1</t>
  </si>
  <si>
    <t>366-700-4213104-1</t>
  </si>
  <si>
    <t>384-12-4269730-1</t>
  </si>
  <si>
    <t>372-813-4294471-1</t>
  </si>
  <si>
    <t>115-700-4295949-1</t>
  </si>
  <si>
    <t>390-813-4296336-1</t>
  </si>
  <si>
    <t>368-12-4352237-1</t>
  </si>
  <si>
    <t>154-813-4351655-1</t>
  </si>
  <si>
    <t>396-700-4376294-1</t>
  </si>
  <si>
    <t>424-700-4362783-1</t>
  </si>
  <si>
    <t>124-700-4375430-1</t>
  </si>
  <si>
    <t>397-700-2757599-1</t>
  </si>
  <si>
    <t>121-800-154350-1</t>
  </si>
  <si>
    <t>366-700-4127440-1</t>
  </si>
  <si>
    <t>121-813-2920395-1</t>
  </si>
  <si>
    <t>366-700-4130655-1</t>
  </si>
  <si>
    <t>119-813-3081104-1</t>
  </si>
  <si>
    <t>292-700-3403939-1</t>
  </si>
  <si>
    <t>121-800-1729971-1</t>
  </si>
  <si>
    <t>124-813-1924986-1</t>
  </si>
  <si>
    <t>119-813-2932063-1</t>
  </si>
  <si>
    <t>121-813-2945605-1</t>
  </si>
  <si>
    <t>121-813-2888978-1</t>
  </si>
  <si>
    <t>121-800-155866-1</t>
  </si>
  <si>
    <t>368-813-2924195-1</t>
  </si>
  <si>
    <t>368-813-2928899-1</t>
  </si>
  <si>
    <t>124-813-1924996-1</t>
  </si>
  <si>
    <t>124-813-1924974-1</t>
  </si>
  <si>
    <t>121-800-154457-1</t>
  </si>
  <si>
    <t>124-813-1924595-1</t>
  </si>
  <si>
    <t>124-813-1924588-1</t>
  </si>
  <si>
    <t>129-813-889510-1</t>
  </si>
  <si>
    <t>254-813-3116184-1</t>
  </si>
  <si>
    <t>129-813-23345-1</t>
  </si>
  <si>
    <t>292-813-3679203-1</t>
  </si>
  <si>
    <t>129-813-3270904-1</t>
  </si>
  <si>
    <t>430-813-3029174-1</t>
  </si>
  <si>
    <t>129-12-844354-1</t>
  </si>
  <si>
    <t>292-813-3085743-1</t>
  </si>
  <si>
    <t>124-813-3036446-1</t>
  </si>
  <si>
    <t>292-813-3127506-1</t>
  </si>
  <si>
    <t>121-813-3110976-1</t>
  </si>
  <si>
    <t>292-813-3553098-1</t>
  </si>
  <si>
    <t>255-12-3886989-1</t>
  </si>
  <si>
    <t>368-700-3775457-1</t>
  </si>
  <si>
    <t>368-700-3783853-1</t>
  </si>
  <si>
    <t>366-700-3791152-1</t>
  </si>
  <si>
    <t>368-12-3800921-1</t>
  </si>
  <si>
    <t>390-700-3470499-1</t>
  </si>
  <si>
    <t>255-813-3471697-1</t>
  </si>
  <si>
    <t>255-813-3471674-1</t>
  </si>
  <si>
    <t>255-813-3345800-1</t>
  </si>
  <si>
    <t>366-700-4134086-1</t>
  </si>
  <si>
    <t>255-700-4144627-1</t>
  </si>
  <si>
    <t>360-700-4169671-1</t>
  </si>
  <si>
    <t>448-700-4184154-1</t>
  </si>
  <si>
    <t>255-700-4215084-1</t>
  </si>
  <si>
    <t>254-813-2390774-1</t>
  </si>
  <si>
    <t>129-813-2209434-1</t>
  </si>
  <si>
    <t>302-700-4222601-1</t>
  </si>
  <si>
    <t>438-813-67036703-1</t>
  </si>
  <si>
    <t>268-700-4236032-1</t>
  </si>
  <si>
    <t>392-700-3919143-1</t>
  </si>
  <si>
    <t>361-700-4294405-1</t>
  </si>
  <si>
    <t>124-700-4322572-1</t>
  </si>
  <si>
    <t>361-813-4326836-1</t>
  </si>
  <si>
    <t>245-700-4309304-1</t>
  </si>
  <si>
    <t>124-700-123524-1</t>
  </si>
  <si>
    <t>401-700-4326008-1</t>
  </si>
  <si>
    <t>433-700-4348938-1</t>
  </si>
  <si>
    <t>401-700-4353989-1</t>
  </si>
  <si>
    <t>441-700-4353828-1</t>
  </si>
  <si>
    <t>399-813-2627930-1</t>
  </si>
  <si>
    <t>410-700-4346171-1</t>
  </si>
  <si>
    <t>368-700-4356819-1</t>
  </si>
  <si>
    <t>174-12-3888991-1</t>
  </si>
  <si>
    <t>323-3-2605447-1</t>
  </si>
  <si>
    <t>174-12-3709254-1</t>
  </si>
  <si>
    <t>174-12-544665-1</t>
  </si>
  <si>
    <t>174-700-4301978-1</t>
  </si>
  <si>
    <t>214-813-1852575-1</t>
  </si>
  <si>
    <t>214-700-3189940-1</t>
  </si>
  <si>
    <t>214-813-2981683-1</t>
  </si>
  <si>
    <t>214-813-2406259-1</t>
  </si>
  <si>
    <t>214-813-2181692-1</t>
  </si>
  <si>
    <t>171-813-1940114-1</t>
  </si>
  <si>
    <t>214-815-154488-1</t>
  </si>
  <si>
    <t>214-813-2185747-1</t>
  </si>
  <si>
    <t>171-813-2877608-1</t>
  </si>
  <si>
    <t>171-813-2878527-1</t>
  </si>
  <si>
    <t>171-813-1775638-1</t>
  </si>
  <si>
    <t>257-813-3066175-1</t>
  </si>
  <si>
    <t>171-813-3068562-1</t>
  </si>
  <si>
    <t>214-813-2875511-1</t>
  </si>
  <si>
    <t>211-813-2875849-1</t>
  </si>
  <si>
    <t>214-813-430036-1</t>
  </si>
  <si>
    <t>211-800-583260-1</t>
  </si>
  <si>
    <t>211-813-2183423-1</t>
  </si>
  <si>
    <t>211-813-2878449-1</t>
  </si>
  <si>
    <t>211-813-2876015-1</t>
  </si>
  <si>
    <t>214-700-3170892-1</t>
  </si>
  <si>
    <t>214-12-3240962-1</t>
  </si>
  <si>
    <t>357-12-3360052-1</t>
  </si>
  <si>
    <t>214-700-3415041-1</t>
  </si>
  <si>
    <t>121-12-3188334-1</t>
  </si>
  <si>
    <t>214-700-3430200-1</t>
  </si>
  <si>
    <t>214-700-3494979-1</t>
  </si>
  <si>
    <t>284-700-3496141-1</t>
  </si>
  <si>
    <t>162-12-3495442-1</t>
  </si>
  <si>
    <t>171-700-3542499-1</t>
  </si>
  <si>
    <t>214-12-3558649-1</t>
  </si>
  <si>
    <t>235-813-2763387-1</t>
  </si>
  <si>
    <t>137-813-2252607-1</t>
  </si>
  <si>
    <t>284-813-2072754-1</t>
  </si>
  <si>
    <t>214-813-2879478-1</t>
  </si>
  <si>
    <t>214-700-3171032-1</t>
  </si>
  <si>
    <t>171-700-4080052-1</t>
  </si>
  <si>
    <t>124-813-2177823-1</t>
  </si>
  <si>
    <t>284-700-4167020-1</t>
  </si>
  <si>
    <t>214-700-4158959-1</t>
  </si>
  <si>
    <t>214-700-4297535-1</t>
  </si>
  <si>
    <t>214-813-2189013-1</t>
  </si>
  <si>
    <t>214-700-4158951-1</t>
  </si>
  <si>
    <t>141-800-746086-1</t>
  </si>
  <si>
    <t>140-800-1008015-1</t>
  </si>
  <si>
    <t>141-800-421313-1</t>
  </si>
  <si>
    <t>141-813-3132798-1</t>
  </si>
  <si>
    <t>141-700-3166191-1</t>
  </si>
  <si>
    <t>141-700-3666840-1</t>
  </si>
  <si>
    <t>141-813-3666717-1</t>
  </si>
  <si>
    <t>395-12-3735163-1</t>
  </si>
  <si>
    <t>141-700-3737970-1</t>
  </si>
  <si>
    <t>141-12-3846170-1</t>
  </si>
  <si>
    <t>141-700-3897975-1</t>
  </si>
  <si>
    <t>141-800-139676-1</t>
  </si>
  <si>
    <t>269-700-4218452-1</t>
  </si>
  <si>
    <t>141-700-4060533-1</t>
  </si>
  <si>
    <t>141-700-4275589-1</t>
  </si>
  <si>
    <t>269-700-4247698-1</t>
  </si>
  <si>
    <t>269-700-4249895-1</t>
  </si>
  <si>
    <t>141-700-4362784-1</t>
  </si>
  <si>
    <t>141-700-4309209-1</t>
  </si>
  <si>
    <t>138009387551</t>
  </si>
  <si>
    <t>138-800-1865348-1</t>
  </si>
  <si>
    <t>138-3-585186-1</t>
  </si>
  <si>
    <t>138-800-1364701-1</t>
  </si>
  <si>
    <t>124-12-160148-1</t>
  </si>
  <si>
    <t>124-813-2095034-1</t>
  </si>
  <si>
    <t>381-813-2540595-1</t>
  </si>
  <si>
    <t>124-813-2941085-1</t>
  </si>
  <si>
    <t>381-700-3501318-1</t>
  </si>
  <si>
    <t>138-700-3501104-1</t>
  </si>
  <si>
    <t>381-700-3614659-1</t>
  </si>
  <si>
    <t>381-12-3690310-1</t>
  </si>
  <si>
    <t>381-700-4184741-1</t>
  </si>
  <si>
    <t>217-700-4272352-1</t>
  </si>
  <si>
    <t>128-813-02872621-1</t>
  </si>
  <si>
    <t>128-813-02872632-1</t>
  </si>
  <si>
    <t>204-813-2160554-1</t>
  </si>
  <si>
    <t>287-813-1969956-1</t>
  </si>
  <si>
    <t>156-813-1963897-1</t>
  </si>
  <si>
    <t>306-813-1963908-1</t>
  </si>
  <si>
    <t>204-12-2159991-1</t>
  </si>
  <si>
    <t>306-813-2161283-1</t>
  </si>
  <si>
    <t>210-813-1970234-1</t>
  </si>
  <si>
    <t>306-813-2160038-1</t>
  </si>
  <si>
    <t>167-12-1835546-1</t>
  </si>
  <si>
    <t>287-813-1969620-1</t>
  </si>
  <si>
    <t>210-813-9259440-1</t>
  </si>
  <si>
    <t>264-813-8363591-1</t>
  </si>
  <si>
    <t>333-813-3441037-1</t>
  </si>
  <si>
    <t>210-700-8580905-1</t>
  </si>
  <si>
    <t>255-813-3708683-1</t>
  </si>
  <si>
    <t>273-12-561017-2</t>
  </si>
  <si>
    <t>273-813-3355293-1</t>
  </si>
  <si>
    <t>273-813-3355325-1</t>
  </si>
  <si>
    <t>273-12-3582255-1</t>
  </si>
  <si>
    <t>210-813-9213495-1</t>
  </si>
  <si>
    <t>273-12-3916323-1</t>
  </si>
  <si>
    <t>273-700-4232896-1</t>
  </si>
  <si>
    <t>273-700-4232628-1</t>
  </si>
  <si>
    <t>273-813-4229971-1</t>
  </si>
  <si>
    <t>189-800-56371-1</t>
  </si>
  <si>
    <t>406-813-2453276-1</t>
  </si>
  <si>
    <t>189-813-2412341-1</t>
  </si>
  <si>
    <t>189-813-2949358-1</t>
  </si>
  <si>
    <t>189-800-1637766-1</t>
  </si>
  <si>
    <t>189-813-2162867-1</t>
  </si>
  <si>
    <t>189-700-3496609-1</t>
  </si>
  <si>
    <t>406-700-3599981-1</t>
  </si>
  <si>
    <t>404-800-62786-2</t>
  </si>
  <si>
    <t>404-800-106472-1</t>
  </si>
  <si>
    <t>404-12-3166394-1</t>
  </si>
  <si>
    <t>404-12-3114666-1</t>
  </si>
  <si>
    <t>404-800-1799667-1</t>
  </si>
  <si>
    <t>385-12-4009259-1</t>
  </si>
  <si>
    <t>180-813-90028684-1</t>
  </si>
  <si>
    <t>180-813-51302458-1</t>
  </si>
  <si>
    <t>180-813-3639072-1</t>
  </si>
  <si>
    <t>180-12-7401343-1</t>
  </si>
  <si>
    <t>180-12-7557289-1</t>
  </si>
  <si>
    <t>180-813-53637680-1</t>
  </si>
  <si>
    <t>180-813-8641019-1</t>
  </si>
  <si>
    <t>180-813-8605084-1</t>
  </si>
  <si>
    <t>180-813-4287718-1</t>
  </si>
  <si>
    <t>160-12-4149711-1</t>
  </si>
  <si>
    <t>382-813-2948161-1</t>
  </si>
  <si>
    <t>382-813-2294100-1</t>
  </si>
  <si>
    <t>131-813-2185651-1</t>
  </si>
  <si>
    <t>382-813-2186261-1</t>
  </si>
  <si>
    <t>131-815-926261-1</t>
  </si>
  <si>
    <t>131-813-2657267-1</t>
  </si>
  <si>
    <t>131-813-2903149-1</t>
  </si>
  <si>
    <t>259-813-2985680-1</t>
  </si>
  <si>
    <t>131-813-3000691-1</t>
  </si>
  <si>
    <t>131-800-24343-1</t>
  </si>
  <si>
    <t>131-813-935795-1</t>
  </si>
  <si>
    <t>131-813-3354770-1</t>
  </si>
  <si>
    <t>311-813-3437892-1</t>
  </si>
  <si>
    <t>213-800-1825959-1</t>
  </si>
  <si>
    <t>131-700-3530861-1</t>
  </si>
  <si>
    <t>131-700-3531873-1</t>
  </si>
  <si>
    <t>131-813-8106528-1</t>
  </si>
  <si>
    <t>177-813-2182152-1</t>
  </si>
  <si>
    <t>177-813-6675930-1</t>
  </si>
  <si>
    <t>177-800-299399-1</t>
  </si>
  <si>
    <t>177-813-1617656-1</t>
  </si>
  <si>
    <t>177-813-9295865-1</t>
  </si>
  <si>
    <t>177-800-343576-1</t>
  </si>
  <si>
    <t>177-800-343109-1</t>
  </si>
  <si>
    <t>177-813-2887319-1</t>
  </si>
  <si>
    <t>177-813-6888690-1</t>
  </si>
  <si>
    <t>177-813-4389164-1</t>
  </si>
  <si>
    <t>177-813-6265345-1</t>
  </si>
  <si>
    <t>177-813-3079834-1</t>
  </si>
  <si>
    <t>177-12-3819531-1</t>
  </si>
  <si>
    <t>177-813-5729416-1</t>
  </si>
  <si>
    <t>177-700-6010289-1</t>
  </si>
  <si>
    <t>177-813-8008248-1</t>
  </si>
  <si>
    <t>136-813-5062639-1</t>
  </si>
  <si>
    <t>177-12-3770681-1</t>
  </si>
  <si>
    <t>177-700-4237859-1</t>
  </si>
  <si>
    <t>181-12-4305421-1</t>
  </si>
  <si>
    <t>185-700-4343882-1</t>
  </si>
  <si>
    <t>322-700-4340121-1</t>
  </si>
  <si>
    <t xml:space="preserve">231-12-4190252-1 </t>
  </si>
  <si>
    <t xml:space="preserve">231-12-4186910-1 </t>
  </si>
  <si>
    <t>177-813-2110812-1</t>
  </si>
  <si>
    <t>231-12-3719605-1</t>
  </si>
  <si>
    <t>146-813-2114515-1</t>
  </si>
  <si>
    <t>130-813-2718113-1</t>
  </si>
  <si>
    <t>146-813-3143511-1</t>
  </si>
  <si>
    <t>342-12-3363551-1</t>
  </si>
  <si>
    <t>130-800-1557795-1</t>
  </si>
  <si>
    <t>419-12-3745258-1</t>
  </si>
  <si>
    <t>272-813-6201519-1</t>
  </si>
  <si>
    <t>132-700-45258895-1</t>
  </si>
  <si>
    <t>420-813-7788903-1</t>
  </si>
  <si>
    <t>420-813-41841604-1</t>
  </si>
  <si>
    <t>272-813-41435224-1</t>
  </si>
  <si>
    <t>272-813-3358584-1</t>
  </si>
  <si>
    <t>420-813-9140829-1</t>
  </si>
  <si>
    <t>272-700-3484344-1</t>
  </si>
  <si>
    <t>331-700-3313682-1</t>
  </si>
  <si>
    <t>130-800-1793048-1</t>
  </si>
  <si>
    <t>272-813-4215656-1</t>
  </si>
  <si>
    <t>254-813-3113489-1</t>
  </si>
  <si>
    <t>129-813-2199608-1</t>
  </si>
  <si>
    <t>121-800-155155-1</t>
  </si>
  <si>
    <t>129-813-2198587-1</t>
  </si>
  <si>
    <t>129-813-145842-1</t>
  </si>
  <si>
    <t>129-813-170313-1</t>
  </si>
  <si>
    <t>129-813-533560-1</t>
  </si>
  <si>
    <t>129-813-333681-1</t>
  </si>
  <si>
    <t>129-813-2241458-1</t>
  </si>
  <si>
    <t>129-813-880850-1</t>
  </si>
  <si>
    <t>129-813-2198632-1</t>
  </si>
  <si>
    <t>129-813-1044181-1</t>
  </si>
  <si>
    <t>129-813-475963-1</t>
  </si>
  <si>
    <t>254-813-3113466-1</t>
  </si>
  <si>
    <t>129-813-1185319-1</t>
  </si>
  <si>
    <t>129-813-170347-1</t>
  </si>
  <si>
    <t>129-813-2161619-1</t>
  </si>
  <si>
    <t>129-813-1280918-1</t>
  </si>
  <si>
    <t>129-813-8671-1</t>
  </si>
  <si>
    <t>129-813-841590-1</t>
  </si>
  <si>
    <t>129-813-850991-1</t>
  </si>
  <si>
    <t>129-813-1047443-1</t>
  </si>
  <si>
    <t>129-813-571811-1</t>
  </si>
  <si>
    <t>129-813-2591659-1</t>
  </si>
  <si>
    <t>129-813-2195919-1</t>
  </si>
  <si>
    <t>254-813-3287200-1</t>
  </si>
  <si>
    <t>129-813-49388-1</t>
  </si>
  <si>
    <t>129-813-3341456-1</t>
  </si>
  <si>
    <t>129-813-6425418-1</t>
  </si>
  <si>
    <t>254-813-3388979-1</t>
  </si>
  <si>
    <t>254-813-3394370-1</t>
  </si>
  <si>
    <t>129-813-3400370-1</t>
  </si>
  <si>
    <t>129-700-3519598-1</t>
  </si>
  <si>
    <t>129-700-3593493-1</t>
  </si>
  <si>
    <t>254-700-9939175-1</t>
  </si>
  <si>
    <t>129-700-3608356-1</t>
  </si>
  <si>
    <t>129-700-3705561-1</t>
  </si>
  <si>
    <t>302-813-5237435-1</t>
  </si>
  <si>
    <t>432-700-3803213-1</t>
  </si>
  <si>
    <t>129-700-3802647-1</t>
  </si>
  <si>
    <t>129-700-3803642-1</t>
  </si>
  <si>
    <t>254-700-3828995-1</t>
  </si>
  <si>
    <t>129-700-4131330-1</t>
  </si>
  <si>
    <t>129-813-2432653-1</t>
  </si>
  <si>
    <t>254-700-3679275-1</t>
  </si>
  <si>
    <t>129-700-4317792-1</t>
  </si>
  <si>
    <t>129-700-4317433-1</t>
  </si>
  <si>
    <t>129-813-1250981-1</t>
  </si>
  <si>
    <t>129-700-3679411-1</t>
  </si>
  <si>
    <t>293-12-3907364-1</t>
  </si>
  <si>
    <t>163-813-6121560-1</t>
  </si>
  <si>
    <t>293-813-4159960-1</t>
  </si>
  <si>
    <t>293-12-4209888-1</t>
  </si>
  <si>
    <t>293-12-4202264-1</t>
  </si>
  <si>
    <t>173-813-3581356-1</t>
  </si>
  <si>
    <t>173-800-1423-1</t>
  </si>
  <si>
    <t>173-813-2180688-1</t>
  </si>
  <si>
    <t>389-813-3371932-1</t>
  </si>
  <si>
    <t>173-813-99026128-1</t>
  </si>
  <si>
    <t>173-813-3189305-1</t>
  </si>
  <si>
    <t>144-813-2719-1</t>
  </si>
  <si>
    <t>173-700-3498836-1</t>
  </si>
  <si>
    <t>389-12-3737302-1</t>
  </si>
  <si>
    <t>152-813-25573-2</t>
  </si>
  <si>
    <t>442-813-25588-1</t>
  </si>
  <si>
    <t>152-800-679061-1</t>
  </si>
  <si>
    <t>152-813-39280381-1</t>
  </si>
  <si>
    <t>442-700-5809246-1</t>
  </si>
  <si>
    <t>152-12-7042983-1</t>
  </si>
  <si>
    <t>152-813-3031303-1</t>
  </si>
  <si>
    <t>152-12-3378728-1</t>
  </si>
  <si>
    <t>152-813-3381590-1</t>
  </si>
  <si>
    <t>152-813-3379276-1</t>
  </si>
  <si>
    <t>437-700-21001733-1</t>
  </si>
  <si>
    <t>144-800-225135-1</t>
  </si>
  <si>
    <t>144-813-9682835-1</t>
  </si>
  <si>
    <t>144-813-9136309-1</t>
  </si>
  <si>
    <t>144-813-4126570-1</t>
  </si>
  <si>
    <t>374-700-3586395-1</t>
  </si>
  <si>
    <t>180-700-65628769-1</t>
  </si>
  <si>
    <t>151-12-3745231-1</t>
  </si>
  <si>
    <t>292-700-4277724-1</t>
  </si>
  <si>
    <t>273-700-4073864-1</t>
  </si>
  <si>
    <t>124-700-4235561-1</t>
  </si>
  <si>
    <t>124-700-4316206-1</t>
  </si>
  <si>
    <t>124-813-4243698-1</t>
  </si>
  <si>
    <t>124-700-4256309-1</t>
  </si>
  <si>
    <t>124-813-4280124-1</t>
  </si>
  <si>
    <t>231-12-4334589-1</t>
  </si>
  <si>
    <t>451-700-4189064-1</t>
  </si>
  <si>
    <t>151-124-195422-1</t>
  </si>
  <si>
    <t>273-700-4348281-1</t>
  </si>
  <si>
    <t>390-700-4376076-1</t>
  </si>
  <si>
    <t>366-700-4380102-1</t>
  </si>
  <si>
    <t>236-813-2621441-1</t>
  </si>
  <si>
    <t>مبلغ</t>
  </si>
  <si>
    <t>368-12-4312761-1</t>
  </si>
  <si>
    <t>231-12-04244992-1</t>
  </si>
  <si>
    <t>180-12-52698589-1</t>
  </si>
  <si>
    <t xml:space="preserve">لیست حقوق و مزایای بنیاد مستضعفان در آبان ماه سال 1400 </t>
  </si>
  <si>
    <t>روز کارکرد غذا</t>
  </si>
  <si>
    <t>جمشیدی</t>
  </si>
  <si>
    <t>شروع به کار 1400/08/16</t>
  </si>
  <si>
    <t>سعیدرضا</t>
  </si>
  <si>
    <t>شروع به کار 1400/07/17 بوده</t>
  </si>
  <si>
    <t>معوقه مهر ماه - شروع به کار 1400/07/17</t>
  </si>
  <si>
    <t>علی پورچسلی</t>
  </si>
  <si>
    <t>مرزوان</t>
  </si>
  <si>
    <t>سیدمحمدرضا</t>
  </si>
  <si>
    <t>حسینی کلکو</t>
  </si>
  <si>
    <t>سیدشهاب الدین</t>
  </si>
  <si>
    <t>مصداقی بهاری</t>
  </si>
  <si>
    <t>شفایی</t>
  </si>
  <si>
    <t>شروع به کار 1400/08/08</t>
  </si>
  <si>
    <t>شروع به کار 1400/07/28 بوده</t>
  </si>
  <si>
    <t>معوقه مهر ماه - شروع به کار 1400/07/28</t>
  </si>
  <si>
    <t>پرویزیان</t>
  </si>
  <si>
    <t>شکری اینانلو</t>
  </si>
  <si>
    <t xml:space="preserve">دانیال </t>
  </si>
  <si>
    <t>ترابی جوان</t>
  </si>
  <si>
    <t>آبنیکی</t>
  </si>
  <si>
    <t>شروع به کار 1400/08/01</t>
  </si>
  <si>
    <t>سیدسعید</t>
  </si>
  <si>
    <t xml:space="preserve">فرامرزی   </t>
  </si>
  <si>
    <t>شروع به کار 1400/08/09</t>
  </si>
  <si>
    <t xml:space="preserve">باقری   </t>
  </si>
  <si>
    <t>محمدقاسملو</t>
  </si>
  <si>
    <t>بهرنگ</t>
  </si>
  <si>
    <t>بیابانی</t>
  </si>
  <si>
    <t>از1400/08/01تبدیل وضعیت  از اداری به نگهبان</t>
  </si>
  <si>
    <t>شروع به کار 1400/07/01 بوده</t>
  </si>
  <si>
    <t>معوقه مهر ماه - شروع به کار 1400/07/01</t>
  </si>
  <si>
    <t>سیدمحمدمهدی</t>
  </si>
  <si>
    <t>بنی سعید لنگرودی</t>
  </si>
  <si>
    <t>شروع به کار 1400/07/24 بوده</t>
  </si>
  <si>
    <t>معوقه مهر ماه - شروع به کار 1400/07/24</t>
  </si>
  <si>
    <t>یوسفی قلعه رودخانی</t>
  </si>
  <si>
    <t xml:space="preserve">امیر  </t>
  </si>
  <si>
    <t>شروع به کار 1400/08/10</t>
  </si>
  <si>
    <t>ریاض</t>
  </si>
  <si>
    <t>جعفری سلیم</t>
  </si>
  <si>
    <t>شروع به کار 1400/08/12</t>
  </si>
  <si>
    <t>علی محمد</t>
  </si>
  <si>
    <t>چگینی</t>
  </si>
  <si>
    <t>شادمهری</t>
  </si>
  <si>
    <t>شروع به کار 1400/07/18</t>
  </si>
  <si>
    <t>معوقه مهر ماه - شروع به کار 1400/07/18</t>
  </si>
  <si>
    <t>129-813-3027712-1</t>
  </si>
  <si>
    <t>427-813-4396006-1</t>
  </si>
  <si>
    <t>0026142790</t>
  </si>
  <si>
    <t>0062279734</t>
  </si>
  <si>
    <t>394-700-4392092-1</t>
  </si>
  <si>
    <t>0453229069</t>
  </si>
  <si>
    <t>374-700-4397826-1</t>
  </si>
  <si>
    <t>0021261897</t>
  </si>
  <si>
    <t>0082442789</t>
  </si>
  <si>
    <t>124-813-3753606-1</t>
  </si>
  <si>
    <t>127-700-4382627-1</t>
  </si>
  <si>
    <t>3860427075</t>
  </si>
  <si>
    <t>438-700-4396321-1</t>
  </si>
  <si>
    <t>0068876433</t>
  </si>
  <si>
    <t>0682416444</t>
  </si>
  <si>
    <t>شروع به کار 1400/08/03 - سابقه بیمه برای ابان 30 روز کم داشت برای حق اولاد</t>
  </si>
  <si>
    <t>0068878701</t>
  </si>
  <si>
    <t>0759985731</t>
  </si>
  <si>
    <t>231-700-4269908-1</t>
  </si>
  <si>
    <t>0049071741</t>
  </si>
  <si>
    <t>3920497015</t>
  </si>
  <si>
    <t>195-700-4365646-1</t>
  </si>
  <si>
    <t>237-12-3303783-1</t>
  </si>
  <si>
    <t>0030399009</t>
  </si>
  <si>
    <t>4324158223</t>
  </si>
  <si>
    <t>434-700-4377074-1</t>
  </si>
  <si>
    <t>0048662006</t>
  </si>
  <si>
    <t>3860287631</t>
  </si>
  <si>
    <t>همدان</t>
  </si>
  <si>
    <t>2680162218</t>
  </si>
  <si>
    <t>120-337-425600-1</t>
  </si>
  <si>
    <t>0055303627</t>
  </si>
  <si>
    <t>2093495864</t>
  </si>
  <si>
    <t>124-700-3959835-1</t>
  </si>
  <si>
    <t>450-700-4401240-1</t>
  </si>
  <si>
    <t>0012191630</t>
  </si>
  <si>
    <t>0430004362</t>
  </si>
  <si>
    <t>0039062154</t>
  </si>
  <si>
    <t>141-700-2010068-1</t>
  </si>
  <si>
    <t>ردیف طبق کارکرد</t>
  </si>
  <si>
    <t>ماموریتها لحاظ شود</t>
  </si>
  <si>
    <t>محل خدمتها از روی کارکرد آبان چک شود</t>
  </si>
  <si>
    <t>جمع اضافه کاریها و کارکردها چک شود</t>
  </si>
  <si>
    <t>ماموریتهای مهر چک شود</t>
  </si>
  <si>
    <t>استانهای محل کارکرد طبق ابان چک شود</t>
  </si>
  <si>
    <t>حسن خوئی</t>
  </si>
  <si>
    <t xml:space="preserve">اداری-کارشناسی </t>
  </si>
  <si>
    <t>تعداد اولاد آبان</t>
  </si>
  <si>
    <t>تعداد اولاد مهر</t>
  </si>
  <si>
    <t>210-813-2160420-1</t>
  </si>
  <si>
    <t>تعویض شماره حساب در ابان ماه</t>
  </si>
  <si>
    <t>333-813-2160425-1</t>
  </si>
  <si>
    <t>177-813-9143540-1</t>
  </si>
  <si>
    <t>اصلاح شماره حساب نسبت)مهر ماه اشتباها شماره ح مجید عرفانیان ثبت شده بود)</t>
  </si>
  <si>
    <t>177-12-4159240-1</t>
  </si>
  <si>
    <t>221-12-4139963-1</t>
  </si>
  <si>
    <t>حق اولاد به نسبت کارکرد-آبان</t>
  </si>
  <si>
    <t>هزینه غذا مشمول بیمه گرفتم  و مشمول مالیت نگرفتم</t>
  </si>
  <si>
    <t>تعداد اولاد-مهر</t>
  </si>
  <si>
    <t>تعداد اولاد-آبان</t>
  </si>
  <si>
    <t>177-700-5286621-1</t>
  </si>
  <si>
    <t>0731770358</t>
  </si>
  <si>
    <t>00731770358</t>
  </si>
  <si>
    <t>274-700-4373005-1</t>
  </si>
  <si>
    <t>0323671977</t>
  </si>
  <si>
    <t>436-700-4394279-1</t>
  </si>
  <si>
    <t>0026269506</t>
  </si>
  <si>
    <t>269-700-3661957-1</t>
  </si>
  <si>
    <t>2020199238</t>
  </si>
  <si>
    <t>0039221686</t>
  </si>
  <si>
    <t>289-700-3035648-1</t>
  </si>
  <si>
    <t>381-813-4342322-1</t>
  </si>
  <si>
    <t>2595925105</t>
  </si>
  <si>
    <t>0030485570</t>
  </si>
  <si>
    <t>عباسی دو تا اولاد دارد دخترش آذر ماه 18سال پر میشود آذر کم کنم یکی-شروع به کار 1400/08/01</t>
  </si>
  <si>
    <t>از کی لیسانس شده؟؟؟؟</t>
  </si>
  <si>
    <t>مدرک پیمان ابراهیمی چک شود بچه ها نوشتن فوق لیسانینس</t>
  </si>
  <si>
    <t>مدرک مسعود جلیلوندی چک شود بچه ها نوشتن فوق لیسانینس</t>
  </si>
  <si>
    <t>مدرک امین بهشتی پور چک شود بچه ها نوشتن فوق لیسانینس</t>
  </si>
  <si>
    <t>اولادش چک شود</t>
  </si>
  <si>
    <t>مدرک تحصیلی کشانی</t>
  </si>
  <si>
    <t>حمید هادی نوشتن لیسانس</t>
  </si>
  <si>
    <t>335-12-2006360-1</t>
  </si>
  <si>
    <t>معلوم نیست استخدام باشه</t>
  </si>
  <si>
    <t>روزانه</t>
  </si>
  <si>
    <t>پایه س</t>
  </si>
  <si>
    <t>بازنشسته-عودت7%بیمه مهر</t>
  </si>
  <si>
    <t>صورت وضعیت آبان ماه سال 1400 - بنیاد مستضعفان قرارداد شماره  94/1/176097</t>
  </si>
  <si>
    <t>جمع ناخالص</t>
  </si>
  <si>
    <t>موضوع: صورت وضعیت شماره 2 ( آبان ماه 1400)</t>
  </si>
  <si>
    <t xml:space="preserve">   بدینوسیله صورت وضعیت شماره 2 موسسه محافظین تخت جمشید البرز قرارداد شماره 94/1/176097 مورخ 1400/07/20 ( بشرح ذیل ) جهت هر گونه اقدام مقتضي به حضورتان ارسال ميگردد . </t>
  </si>
  <si>
    <t>صورت وضعيت ماه جاری(آبان)</t>
  </si>
  <si>
    <t>ليست واريزي  حقوق و مزاياي آبان ماه سال 1400</t>
  </si>
  <si>
    <t>شمال ش تهران</t>
  </si>
  <si>
    <t>جنوب ش تهران</t>
  </si>
  <si>
    <t>کردستان</t>
  </si>
  <si>
    <t>366-700-4162438-1</t>
  </si>
  <si>
    <t>0863780021</t>
  </si>
  <si>
    <t>0430121903</t>
  </si>
  <si>
    <t>یه ستون اضافه کنم از ماه اذر کنم بنویسم حقوق چه ماهیه شرح بدم</t>
  </si>
  <si>
    <t>0067401003</t>
  </si>
  <si>
    <t>210-700-4348199-1</t>
  </si>
  <si>
    <t>دفتر جنوب تهران</t>
  </si>
  <si>
    <t>دفتر غرب تهران</t>
  </si>
  <si>
    <t xml:space="preserve">شکری ایناللو </t>
  </si>
  <si>
    <t xml:space="preserve">ترابی جوان </t>
  </si>
  <si>
    <t xml:space="preserve"> دفتر جنوب شرق تهران</t>
  </si>
  <si>
    <t>شمال شرق تهران</t>
  </si>
  <si>
    <t xml:space="preserve"> دفتر غرب تهران</t>
  </si>
  <si>
    <t xml:space="preserve"> غرب تهران</t>
  </si>
  <si>
    <t>دفتر شمال شرق تهران</t>
  </si>
  <si>
    <t>خردپیشه</t>
  </si>
  <si>
    <t xml:space="preserve">فرامرزی </t>
  </si>
  <si>
    <t>محمد قاسملو</t>
  </si>
  <si>
    <t>دفتر جنوب شرق تهران</t>
  </si>
  <si>
    <t>سید محمد مهدی</t>
  </si>
  <si>
    <t>درسته</t>
  </si>
  <si>
    <t>تطبیق با خانم ضیایی</t>
  </si>
  <si>
    <t>مدرک تحصیلی یا هر چیزی اعمال میشود اشاره به شماره نامه کنم</t>
  </si>
  <si>
    <t>381-800-1871867-1</t>
  </si>
  <si>
    <t>273-700-4342838-1</t>
  </si>
  <si>
    <t>شماره حساب محسن منفرد به نام پسرشه وکالت نامه آورده-کسورات نامه 94/3/1400-195673</t>
  </si>
  <si>
    <t>N</t>
  </si>
  <si>
    <t>124-701-4311480-1</t>
  </si>
  <si>
    <t>55475487986</t>
  </si>
  <si>
    <t>نعمتي علي</t>
  </si>
  <si>
    <t xml:space="preserve">توفيق سكينه </t>
  </si>
  <si>
    <t>نكونام زهرا</t>
  </si>
  <si>
    <t>درزي عباس</t>
  </si>
  <si>
    <t>جلالي نيا داود</t>
  </si>
  <si>
    <t>بيات جواد</t>
  </si>
  <si>
    <t>خطيبي محسن</t>
  </si>
  <si>
    <t>قدمي سيد سعيد</t>
  </si>
  <si>
    <t>حسيني ميثم</t>
  </si>
  <si>
    <t>حسنوند رسول</t>
  </si>
  <si>
    <t xml:space="preserve">زارعي فيروز </t>
  </si>
  <si>
    <t>رستگار حميدرضا</t>
  </si>
  <si>
    <t>چهارمحالي حسن</t>
  </si>
  <si>
    <t>رمضانعلي محمدرضا</t>
  </si>
  <si>
    <t>عطائي فرد محمدمهدي</t>
  </si>
  <si>
    <t>ساداتي سيد داود</t>
  </si>
  <si>
    <t>بيات احمدي علي</t>
  </si>
  <si>
    <t>قزويني غلامحسين</t>
  </si>
  <si>
    <t>غفاري منش محمد</t>
  </si>
  <si>
    <t>چاي فروش محمد حسين</t>
  </si>
  <si>
    <t>توكلي نژاد پارسا</t>
  </si>
  <si>
    <t>تاش پور محمدرضا</t>
  </si>
  <si>
    <t>علمي فرد روح الله</t>
  </si>
  <si>
    <t>نادري  ميثم</t>
  </si>
  <si>
    <t xml:space="preserve">سهرابي بناب  فاطمه </t>
  </si>
  <si>
    <t xml:space="preserve">بختياري زهرا </t>
  </si>
  <si>
    <t xml:space="preserve">رسولي  هادي </t>
  </si>
  <si>
    <t>گشاني محمدباقر</t>
  </si>
  <si>
    <t xml:space="preserve">ميثمي  علي </t>
  </si>
  <si>
    <t xml:space="preserve">كاشي اميرعباس </t>
  </si>
  <si>
    <t xml:space="preserve">اكبري هادي </t>
  </si>
  <si>
    <t xml:space="preserve">اسماعيلي مرتضي </t>
  </si>
  <si>
    <t xml:space="preserve">پاسبان گل محمد صادق </t>
  </si>
  <si>
    <t>تقوي حسين</t>
  </si>
  <si>
    <t>سبزبان جواد</t>
  </si>
  <si>
    <t>حسني خليل</t>
  </si>
  <si>
    <t xml:space="preserve">مرادي مصطفي </t>
  </si>
  <si>
    <t xml:space="preserve">حسنخوئي محمود </t>
  </si>
  <si>
    <t>ميرعليشاهي حميد</t>
  </si>
  <si>
    <t xml:space="preserve">حرمتي محمد علي </t>
  </si>
  <si>
    <t>شريفي محمدرضا.</t>
  </si>
  <si>
    <t>سموئي رضا</t>
  </si>
  <si>
    <t>جلالي سيد كاظم</t>
  </si>
  <si>
    <t>ولايتي عليرضا</t>
  </si>
  <si>
    <t>عجمي دوحصاران ناصر</t>
  </si>
  <si>
    <t xml:space="preserve">برزگر اسماعيل </t>
  </si>
  <si>
    <t xml:space="preserve">برزگر مصطفي </t>
  </si>
  <si>
    <t>عالمي  حسين</t>
  </si>
  <si>
    <t xml:space="preserve">محمدي ولي اله </t>
  </si>
  <si>
    <t xml:space="preserve">باقري چيزه  جلال </t>
  </si>
  <si>
    <t>دوستي اكبر</t>
  </si>
  <si>
    <t>اسم خاني حمداله</t>
  </si>
  <si>
    <t>بيات مقرب</t>
  </si>
  <si>
    <t xml:space="preserve">جمالي غلامرضا </t>
  </si>
  <si>
    <t>هادي حميد</t>
  </si>
  <si>
    <t>مرادي محسن</t>
  </si>
  <si>
    <t>حبيبيان يوسف</t>
  </si>
  <si>
    <t>سه گانه  فرشاد</t>
  </si>
  <si>
    <t xml:space="preserve">حامدي  علي </t>
  </si>
  <si>
    <t xml:space="preserve">آشور محمود </t>
  </si>
  <si>
    <t>اميري شاهرخ</t>
  </si>
  <si>
    <t>كرمي محمد</t>
  </si>
  <si>
    <t>نوري حبيب</t>
  </si>
  <si>
    <t xml:space="preserve">موسوي سيد عليرضا </t>
  </si>
  <si>
    <t>ارشدي اصل سيد عدالت</t>
  </si>
  <si>
    <t>رضائيان جلياني محمدرضا</t>
  </si>
  <si>
    <t>هنرور بهرام</t>
  </si>
  <si>
    <t>فرسائي فام علي</t>
  </si>
  <si>
    <t>حق شناس جمشيد</t>
  </si>
  <si>
    <t>سليماني محسن</t>
  </si>
  <si>
    <t>جوانمردي غلامعلي</t>
  </si>
  <si>
    <t>پايان علي</t>
  </si>
  <si>
    <t>شريف دولت آبادي احمد</t>
  </si>
  <si>
    <t>ارز پور عليرضا</t>
  </si>
  <si>
    <t>پور يزدانخواه بنيامين</t>
  </si>
  <si>
    <t>نبي زاده ملاطي مصطفي</t>
  </si>
  <si>
    <t>لطيفي جيردهي فرشاد</t>
  </si>
  <si>
    <t>حاجي پور كلناداني فرشيد</t>
  </si>
  <si>
    <t>احمدي حسن</t>
  </si>
  <si>
    <t>پور بخشي سياه بيل محمد</t>
  </si>
  <si>
    <t>پور بخشي سيا بيل پرويز</t>
  </si>
  <si>
    <t>خاني خواه سوركوهي صادق</t>
  </si>
  <si>
    <t>سلطاني مسعود</t>
  </si>
  <si>
    <t>پور صفر طبالونداني سعيد</t>
  </si>
  <si>
    <t>آباد جمشيد</t>
  </si>
  <si>
    <t>طالبي فتيدهي محسن</t>
  </si>
  <si>
    <t>طالبي دارستاني محمد حسين</t>
  </si>
  <si>
    <t>نويدي تملي اكبر</t>
  </si>
  <si>
    <t>بهادري فر مهران</t>
  </si>
  <si>
    <t xml:space="preserve">فلاح دادرس بازكيائي مسعود </t>
  </si>
  <si>
    <t xml:space="preserve">باقرپور نودهي حسين </t>
  </si>
  <si>
    <t xml:space="preserve">خوشدل خيل گاوان نريمان </t>
  </si>
  <si>
    <t>كريمي علي اصغر</t>
  </si>
  <si>
    <t xml:space="preserve">حاجتي چكووري مهدي </t>
  </si>
  <si>
    <t xml:space="preserve">شفيعي گوهر </t>
  </si>
  <si>
    <t>پير قديمي زهرا</t>
  </si>
  <si>
    <t>دوستدار شهرستاني ياسر</t>
  </si>
  <si>
    <t>كريم پور سيامك</t>
  </si>
  <si>
    <t xml:space="preserve">رمضان پوراردستاني  محسن </t>
  </si>
  <si>
    <t>ستوده سروش</t>
  </si>
  <si>
    <t xml:space="preserve">شكراني محمد </t>
  </si>
  <si>
    <t>شبان زاده حبيب ابادي ميلاد</t>
  </si>
  <si>
    <t>قنبريهانجف آبادي عباس</t>
  </si>
  <si>
    <t>غلامي مندرجاني محمد جعفر</t>
  </si>
  <si>
    <t>گورهگاهي دانيال</t>
  </si>
  <si>
    <t xml:space="preserve">نظر خدابخشي پرويز </t>
  </si>
  <si>
    <t>شاهمرادي سيد مجيد</t>
  </si>
  <si>
    <t xml:space="preserve">ويسي حسن </t>
  </si>
  <si>
    <t xml:space="preserve">خسروي چاله سياهي   اكبر </t>
  </si>
  <si>
    <t xml:space="preserve">گودرزي ناصر </t>
  </si>
  <si>
    <t>شيران امين</t>
  </si>
  <si>
    <t>رزم خواه محمد حامد</t>
  </si>
  <si>
    <t xml:space="preserve">سجادي نژاد حميد </t>
  </si>
  <si>
    <t xml:space="preserve">دستمرد مهدي </t>
  </si>
  <si>
    <t xml:space="preserve">اسكندري جهماني حسن </t>
  </si>
  <si>
    <t>ميراحمدي باباحيدري سيد محسن</t>
  </si>
  <si>
    <t>فتاحي حسام</t>
  </si>
  <si>
    <t>مختاري حميدرضا</t>
  </si>
  <si>
    <t xml:space="preserve">بهشتي پيكاني داوود </t>
  </si>
  <si>
    <t>عظيمي محمد جواد</t>
  </si>
  <si>
    <t xml:space="preserve">پارسافر محمدرضا </t>
  </si>
  <si>
    <t>خدابنده غلامرضا</t>
  </si>
  <si>
    <t>اميري امير</t>
  </si>
  <si>
    <t>محمدزاده محمدحسين</t>
  </si>
  <si>
    <t>قربانيان روح الله</t>
  </si>
  <si>
    <t xml:space="preserve">رحماني محمد </t>
  </si>
  <si>
    <t>رحمان زاده سجاد</t>
  </si>
  <si>
    <t>صفائي ثاني ماهان</t>
  </si>
  <si>
    <t>دلير علي</t>
  </si>
  <si>
    <t>سلطاني دلگشا صمد</t>
  </si>
  <si>
    <t xml:space="preserve">رياحي ساماني عليرضا </t>
  </si>
  <si>
    <t>شيوخي سيوكي مهدي</t>
  </si>
  <si>
    <t>عرفاني رحمتي محمد جواد</t>
  </si>
  <si>
    <t xml:space="preserve">قوچاني برات </t>
  </si>
  <si>
    <t>افخمي موحدي سامان</t>
  </si>
  <si>
    <t xml:space="preserve">مظهري حميد </t>
  </si>
  <si>
    <t>حضرتي پريشان حميدرضا</t>
  </si>
  <si>
    <t>فيروزي امير</t>
  </si>
  <si>
    <t>كوهستاني حسين</t>
  </si>
  <si>
    <t xml:space="preserve">اصلي قاسم </t>
  </si>
  <si>
    <t xml:space="preserve">منفرد محسن </t>
  </si>
  <si>
    <t>محبي منش حسن</t>
  </si>
  <si>
    <t>چكاوكي حسن</t>
  </si>
  <si>
    <t xml:space="preserve">شايسته لطفي امير </t>
  </si>
  <si>
    <t>عرفانيان غلامرضا</t>
  </si>
  <si>
    <t>درچمن صادق</t>
  </si>
  <si>
    <t>آهور حسين</t>
  </si>
  <si>
    <t>برزگر كلاته بزرگ علي اصغر</t>
  </si>
  <si>
    <t>شاملي مهدي</t>
  </si>
  <si>
    <t>مرادي غلام حسين</t>
  </si>
  <si>
    <t>مرتضوي پور مجيد</t>
  </si>
  <si>
    <t>معيني محمدعلي</t>
  </si>
  <si>
    <t>غلاميان احمد</t>
  </si>
  <si>
    <t xml:space="preserve">اكبري محمدرضا </t>
  </si>
  <si>
    <t xml:space="preserve">علي زاده رضا </t>
  </si>
  <si>
    <t>وحداني حسن</t>
  </si>
  <si>
    <t xml:space="preserve">سوزنگرزاده رضا </t>
  </si>
  <si>
    <t>رضاپور عباس</t>
  </si>
  <si>
    <t xml:space="preserve">منتظري حامد </t>
  </si>
  <si>
    <t>شادمان مصطفي</t>
  </si>
  <si>
    <t xml:space="preserve">ارغند فرهاد </t>
  </si>
  <si>
    <t>باذلي حسين</t>
  </si>
  <si>
    <t xml:space="preserve">قومنجاني فرهاد </t>
  </si>
  <si>
    <t>الياسي مصطفي</t>
  </si>
  <si>
    <t>شكري فيروزآباد عليرضا</t>
  </si>
  <si>
    <t>عليمرداني سالار</t>
  </si>
  <si>
    <t>ترك زبان نازي</t>
  </si>
  <si>
    <t>عاشوري آرمين</t>
  </si>
  <si>
    <t>نوروزي مسعود</t>
  </si>
  <si>
    <t>حسن زاده هجراندوست مجتبي</t>
  </si>
  <si>
    <t>جوادي محمود</t>
  </si>
  <si>
    <t>گشتاسب مجيد</t>
  </si>
  <si>
    <t>كراري رضا</t>
  </si>
  <si>
    <t>گشتاسب مرتضي</t>
  </si>
  <si>
    <t>اسلامي ديزآبادي جواد</t>
  </si>
  <si>
    <t>فتاحي منش مهدي</t>
  </si>
  <si>
    <t>حميدي سهيل</t>
  </si>
  <si>
    <t>بهدادمنش رويا</t>
  </si>
  <si>
    <t>خاكپور محسن</t>
  </si>
  <si>
    <t>اشراقي محمد</t>
  </si>
  <si>
    <t>پيربوداقي هادي</t>
  </si>
  <si>
    <t>قطبي محمود</t>
  </si>
  <si>
    <t>نظري محمدرضا</t>
  </si>
  <si>
    <t>مروي مقدم شهري مهران</t>
  </si>
  <si>
    <t>آهني فريماني صابر</t>
  </si>
  <si>
    <t>موسوي سيدعلي</t>
  </si>
  <si>
    <t>شمسي نصاري وحيد</t>
  </si>
  <si>
    <t>مقدسي مصطفي</t>
  </si>
  <si>
    <t>مطيع دولت اميد</t>
  </si>
  <si>
    <t>خوشدل واجاري علي</t>
  </si>
  <si>
    <t>غلامي. مهدي</t>
  </si>
  <si>
    <t>خداوردي اميد</t>
  </si>
  <si>
    <t>بختياري جامي سعيد</t>
  </si>
  <si>
    <t>گودرزي علي</t>
  </si>
  <si>
    <t>صمدي شايان</t>
  </si>
  <si>
    <t>دارابي علي</t>
  </si>
  <si>
    <t xml:space="preserve">آقايي رضا </t>
  </si>
  <si>
    <t>احمدي سجاد</t>
  </si>
  <si>
    <t>عاجلو كورش</t>
  </si>
  <si>
    <t xml:space="preserve">خوشنواز جواد </t>
  </si>
  <si>
    <t>صميمي ياسر</t>
  </si>
  <si>
    <t>غفوري حميد</t>
  </si>
  <si>
    <t>باقري. محسن</t>
  </si>
  <si>
    <t>حسيني سيد ابراهيم</t>
  </si>
  <si>
    <t>رحيمي احمد</t>
  </si>
  <si>
    <t>خاني مجيد</t>
  </si>
  <si>
    <t>عبداللهي حسين</t>
  </si>
  <si>
    <t>سعيدي حبيب</t>
  </si>
  <si>
    <t>باقرپور علي اصغر</t>
  </si>
  <si>
    <t>يوسفوند مهدي</t>
  </si>
  <si>
    <t>ضيائي پيمان</t>
  </si>
  <si>
    <t>جليلوند مسعود</t>
  </si>
  <si>
    <t>دهقان نيري حسين</t>
  </si>
  <si>
    <t>زارع كاريزي داوود</t>
  </si>
  <si>
    <t>كريمي محمد رضا</t>
  </si>
  <si>
    <t>كريمي مسكوني غلامعباس</t>
  </si>
  <si>
    <t>چاوشيان محمود</t>
  </si>
  <si>
    <t xml:space="preserve">ابراهيمي حسن </t>
  </si>
  <si>
    <t xml:space="preserve">موسوي قزلجه سيد سعيد </t>
  </si>
  <si>
    <t xml:space="preserve">كريمي كلواني عليرضا </t>
  </si>
  <si>
    <t xml:space="preserve">محمدي پور ماسوله محمد </t>
  </si>
  <si>
    <t xml:space="preserve">حيدري محمد عرفان </t>
  </si>
  <si>
    <t xml:space="preserve">صادقي خراطي محمد تقي </t>
  </si>
  <si>
    <t xml:space="preserve">محمدي آسايش علي </t>
  </si>
  <si>
    <t xml:space="preserve">جنتي محسن </t>
  </si>
  <si>
    <t>راستگر روح الله</t>
  </si>
  <si>
    <t xml:space="preserve">گلعذاري ميثم </t>
  </si>
  <si>
    <t xml:space="preserve">خوش گذران حقيقي سيد ميثم </t>
  </si>
  <si>
    <t xml:space="preserve"> سعيدي محمد</t>
  </si>
  <si>
    <t xml:space="preserve">قاسمي تاج آبادي سعيد </t>
  </si>
  <si>
    <t xml:space="preserve">نمازي عليرضا </t>
  </si>
  <si>
    <t xml:space="preserve">الياسي يوسف </t>
  </si>
  <si>
    <t xml:space="preserve"> احمدي سهاميه هادي</t>
  </si>
  <si>
    <t xml:space="preserve">رازمنديان كورش </t>
  </si>
  <si>
    <t xml:space="preserve">بابايي عليرضا </t>
  </si>
  <si>
    <t xml:space="preserve">وفايي علي </t>
  </si>
  <si>
    <t xml:space="preserve">ماري عباس </t>
  </si>
  <si>
    <t xml:space="preserve">طالبي محمد علي </t>
  </si>
  <si>
    <t xml:space="preserve">رضايي كلواني رضا </t>
  </si>
  <si>
    <t xml:space="preserve">مجيدي جمال  </t>
  </si>
  <si>
    <t xml:space="preserve">حيدري شمس كرمعلي </t>
  </si>
  <si>
    <t xml:space="preserve">طهماسب قلي حسين </t>
  </si>
  <si>
    <t xml:space="preserve">حيدري علي </t>
  </si>
  <si>
    <t xml:space="preserve">خان محمدي سبزيكار كاظم </t>
  </si>
  <si>
    <t xml:space="preserve">پور مصطفي اسمعيل </t>
  </si>
  <si>
    <t xml:space="preserve">مجيدي محمد رضا </t>
  </si>
  <si>
    <t xml:space="preserve">بالابندي ثاني محمد رضا </t>
  </si>
  <si>
    <t xml:space="preserve">توسلي پور ناصر </t>
  </si>
  <si>
    <t xml:space="preserve"> نجفي حامد</t>
  </si>
  <si>
    <t xml:space="preserve">ميرزايي عيوض </t>
  </si>
  <si>
    <t xml:space="preserve">سروري حسين </t>
  </si>
  <si>
    <t xml:space="preserve">فرخ محمد </t>
  </si>
  <si>
    <t xml:space="preserve">مرادي حسين </t>
  </si>
  <si>
    <t xml:space="preserve">معجري وحيد </t>
  </si>
  <si>
    <t xml:space="preserve">رحمان زاده مهدي </t>
  </si>
  <si>
    <t xml:space="preserve">توسلي پور حسين </t>
  </si>
  <si>
    <t xml:space="preserve">رشيد گرمي عباس </t>
  </si>
  <si>
    <t xml:space="preserve">حاج نيا حميد </t>
  </si>
  <si>
    <t xml:space="preserve">ترابي محمد حسين </t>
  </si>
  <si>
    <t xml:space="preserve">بزرگ مهر اصغر </t>
  </si>
  <si>
    <t xml:space="preserve"> افيري حميد</t>
  </si>
  <si>
    <t xml:space="preserve">معصومي فيروزآباد نقي </t>
  </si>
  <si>
    <t xml:space="preserve">خدري احسان </t>
  </si>
  <si>
    <t xml:space="preserve">چاقمي مالك </t>
  </si>
  <si>
    <t xml:space="preserve">محرابيان اميد </t>
  </si>
  <si>
    <t xml:space="preserve">حسيني سيد محسن </t>
  </si>
  <si>
    <t xml:space="preserve">اميدي علي </t>
  </si>
  <si>
    <t xml:space="preserve">كرمي زرندي سبزعلي </t>
  </si>
  <si>
    <t xml:space="preserve">كياني مهدي </t>
  </si>
  <si>
    <t xml:space="preserve">ابراهيمي طارمي امير ارسلان </t>
  </si>
  <si>
    <t>ميرسعيدي سيد محمد رضا</t>
  </si>
  <si>
    <t>غلامپور دهسري حامد</t>
  </si>
  <si>
    <t xml:space="preserve">نوري عباس </t>
  </si>
  <si>
    <t>ساجدي محمدمهدي</t>
  </si>
  <si>
    <t>توراني محمد</t>
  </si>
  <si>
    <t>درفكي محمدولي</t>
  </si>
  <si>
    <t>عبدالهي سميرا</t>
  </si>
  <si>
    <t>سليمي سعيد</t>
  </si>
  <si>
    <t>حسني سوخته سرايي محمد</t>
  </si>
  <si>
    <t>موسوي پور جوزستاني سيدايمان</t>
  </si>
  <si>
    <t>حسيني. سيد حميد</t>
  </si>
  <si>
    <t>ابوطالبي كركوندي عباس</t>
  </si>
  <si>
    <t>جوادي محمدحسين</t>
  </si>
  <si>
    <t>احمدخاني زينب</t>
  </si>
  <si>
    <t>خوئيني اميرحسين</t>
  </si>
  <si>
    <t>حاجي محمدي توران پشتي عليرضا</t>
  </si>
  <si>
    <t>حاجي محمدي  ابوالفضل</t>
  </si>
  <si>
    <t>عليشاهي مهدي</t>
  </si>
  <si>
    <t>مرعشيان سيدمرتضي</t>
  </si>
  <si>
    <t xml:space="preserve">افتخاري علي </t>
  </si>
  <si>
    <t>خسروي رضا</t>
  </si>
  <si>
    <t>كاظم خانلو شهلا</t>
  </si>
  <si>
    <t>سيدي نشلجي محمدمهدي</t>
  </si>
  <si>
    <t>مومني رينه فاطمه</t>
  </si>
  <si>
    <t>نبي زاده فاطمه</t>
  </si>
  <si>
    <t>رضواني مجيد</t>
  </si>
  <si>
    <t>باقري روحي حميد</t>
  </si>
  <si>
    <t>داوديان گيلان اميدرضا</t>
  </si>
  <si>
    <t>پيران حجت</t>
  </si>
  <si>
    <t>كوزه گر اميرحسين</t>
  </si>
  <si>
    <t>پيشرو نويد</t>
  </si>
  <si>
    <t>ربيعي گودرزي بابك</t>
  </si>
  <si>
    <t>سهرابي سهيل</t>
  </si>
  <si>
    <t>جعفري. محمد</t>
  </si>
  <si>
    <t>سعيدي محمدرضا</t>
  </si>
  <si>
    <t>كربلايي حسيني شهاب الدين</t>
  </si>
  <si>
    <t>خادمي امين</t>
  </si>
  <si>
    <t>همتي عليرضا</t>
  </si>
  <si>
    <t>داوري مقدم جواد</t>
  </si>
  <si>
    <t>اصغري ورنياب سعيد</t>
  </si>
  <si>
    <t>كرمي محمدحسين</t>
  </si>
  <si>
    <t>صيدخاني حسن</t>
  </si>
  <si>
    <t>صيدخاني حسين</t>
  </si>
  <si>
    <t xml:space="preserve">بهشتي پور امين </t>
  </si>
  <si>
    <t>ابراهيمي پيمان</t>
  </si>
  <si>
    <t>عزيززاده ارائي نورعلي</t>
  </si>
  <si>
    <t>نصراله زاده احسان</t>
  </si>
  <si>
    <t xml:space="preserve">نيك پور روح اله </t>
  </si>
  <si>
    <t>برارخاني علي اكبر</t>
  </si>
  <si>
    <t xml:space="preserve">قجري كناري مرتضي </t>
  </si>
  <si>
    <t xml:space="preserve">حميديان حميديان كلائي سعيد </t>
  </si>
  <si>
    <t>ضيايي ضياءالديني فرشاد</t>
  </si>
  <si>
    <t>قربي سيدمحمدحسين</t>
  </si>
  <si>
    <t>طالبي قاديكلائي قاسم</t>
  </si>
  <si>
    <t>تيري خطير محمدرضا</t>
  </si>
  <si>
    <t>اماني مله اميد</t>
  </si>
  <si>
    <t>احمديان كوچكسرائي مهدي</t>
  </si>
  <si>
    <t>علي حسن</t>
  </si>
  <si>
    <t xml:space="preserve">علي تبار اندواري ميلاد </t>
  </si>
  <si>
    <t>مرادي كميل</t>
  </si>
  <si>
    <t>ذاكري تبار اميري سيدجواد</t>
  </si>
  <si>
    <t>ابراهيمي محمد ابراهيم</t>
  </si>
  <si>
    <t>شيري دولت آبادي نعمت</t>
  </si>
  <si>
    <t>ميرچي مرتضي</t>
  </si>
  <si>
    <t>هادي پور گيل كلائي علي</t>
  </si>
  <si>
    <t xml:space="preserve">صائمي مسعود </t>
  </si>
  <si>
    <t>رفيعي جلودار محمد</t>
  </si>
  <si>
    <t>يوسفي علي</t>
  </si>
  <si>
    <t xml:space="preserve">ملامحمدي پولي ابراهيم </t>
  </si>
  <si>
    <t xml:space="preserve">اماني جواد </t>
  </si>
  <si>
    <t xml:space="preserve">مظلومي چولابي ميلاد </t>
  </si>
  <si>
    <t>حسيني سيدحسن</t>
  </si>
  <si>
    <t>فتحي حسين</t>
  </si>
  <si>
    <t>قلبي رشت آبادي تقي</t>
  </si>
  <si>
    <t>اصغري رضا</t>
  </si>
  <si>
    <t>وفايي محمد</t>
  </si>
  <si>
    <t>طاهري خنكداري رمضانعلي</t>
  </si>
  <si>
    <t xml:space="preserve">قاسمي فرشيد </t>
  </si>
  <si>
    <t>متاجي هادي</t>
  </si>
  <si>
    <t>جمالي محمد حسن</t>
  </si>
  <si>
    <t>رحيم پور محمدرضا</t>
  </si>
  <si>
    <t xml:space="preserve">حسن تيلاني سعيد </t>
  </si>
  <si>
    <t>هاشمي كروئي سيدحامد</t>
  </si>
  <si>
    <t>شفيعي جلال</t>
  </si>
  <si>
    <t>آهني محمدجواد</t>
  </si>
  <si>
    <t xml:space="preserve">اسماعيلي ايولي ابراهيم </t>
  </si>
  <si>
    <t>كوچ حسين</t>
  </si>
  <si>
    <t>حسيني لرگاني سيدمهدي</t>
  </si>
  <si>
    <t xml:space="preserve">دادمنش محسن </t>
  </si>
  <si>
    <t>پالشي طهمورث</t>
  </si>
  <si>
    <t>اسمعيلي ايولي حسن</t>
  </si>
  <si>
    <t xml:space="preserve">شعباني اسحاق </t>
  </si>
  <si>
    <t xml:space="preserve">تال كاظم </t>
  </si>
  <si>
    <t xml:space="preserve">صادق مقدم يوسف </t>
  </si>
  <si>
    <t>اميرخاني محمود</t>
  </si>
  <si>
    <t xml:space="preserve">عزيزي آرش </t>
  </si>
  <si>
    <t xml:space="preserve">دلاوري ليندي آرش </t>
  </si>
  <si>
    <t>دانشفر رضا</t>
  </si>
  <si>
    <t>ميردار شاه حسيني جم الله</t>
  </si>
  <si>
    <t>طوير سياري صفرعلي</t>
  </si>
  <si>
    <t>حاجي زاده محمدجواد</t>
  </si>
  <si>
    <t>جلالي كندلوسي كمال</t>
  </si>
  <si>
    <t>بهرامي باباحيدري عارف</t>
  </si>
  <si>
    <t>باباديلمي پوريا</t>
  </si>
  <si>
    <t>محمدي شيوا</t>
  </si>
  <si>
    <t>روشني ناهيد</t>
  </si>
  <si>
    <t>نعمتي حنا</t>
  </si>
  <si>
    <t>فرج الهي ايوب</t>
  </si>
  <si>
    <t>شاهيني مجتبي</t>
  </si>
  <si>
    <t>ناصري احسان</t>
  </si>
  <si>
    <t>خوش سيماء اميد</t>
  </si>
  <si>
    <t>عبدالمحمدي حميد</t>
  </si>
  <si>
    <t>پيري سعيد</t>
  </si>
  <si>
    <t>رستمي سعيد</t>
  </si>
  <si>
    <t>رضايي صادق</t>
  </si>
  <si>
    <t>ساروخاني محمد طاهر</t>
  </si>
  <si>
    <t>فتاحي هزار چشمه ميلاد</t>
  </si>
  <si>
    <t>رستمي نجف</t>
  </si>
  <si>
    <t>اسكندري. مهدي</t>
  </si>
  <si>
    <t>خراطي محمد</t>
  </si>
  <si>
    <t>نعمتي مهدي</t>
  </si>
  <si>
    <t xml:space="preserve">محمدزاده  حسين </t>
  </si>
  <si>
    <t>ناطقي سفيدان جديد محمد</t>
  </si>
  <si>
    <t>گوزلي عليرضا</t>
  </si>
  <si>
    <t>كراري جواد</t>
  </si>
  <si>
    <t>غفارزاده اقدم باقر</t>
  </si>
  <si>
    <t xml:space="preserve">قرداشخاني    ميرمحمد </t>
  </si>
  <si>
    <t xml:space="preserve">اكبري راد نيما  </t>
  </si>
  <si>
    <t xml:space="preserve">اكبري راد علي  </t>
  </si>
  <si>
    <t xml:space="preserve">حيدروند سالار </t>
  </si>
  <si>
    <t xml:space="preserve">ديده بان صارم </t>
  </si>
  <si>
    <t xml:space="preserve">صيادي صابر </t>
  </si>
  <si>
    <t xml:space="preserve">رهبري آذر حيدرانلو محمد </t>
  </si>
  <si>
    <t xml:space="preserve">درستي حسن </t>
  </si>
  <si>
    <t xml:space="preserve">كردستاني حميد </t>
  </si>
  <si>
    <t xml:space="preserve">حسن بابائي رضا </t>
  </si>
  <si>
    <t xml:space="preserve">ابراهيمي هاچه سو نيما </t>
  </si>
  <si>
    <t xml:space="preserve">احساني فرد غلامرضا  </t>
  </si>
  <si>
    <t xml:space="preserve">حكيمي ريك آبادي انصار </t>
  </si>
  <si>
    <t xml:space="preserve">شاه مرادي وحيد </t>
  </si>
  <si>
    <t xml:space="preserve">موسوي نيا سيد رحيم </t>
  </si>
  <si>
    <t xml:space="preserve">نجفي پورناكي داود </t>
  </si>
  <si>
    <t>محمدي نيكو محمد</t>
  </si>
  <si>
    <t>خداكرمي انگيلي مصطفي</t>
  </si>
  <si>
    <t>صادقي ملكعلي</t>
  </si>
  <si>
    <t>اسبقي كورعباسلو فرامرز</t>
  </si>
  <si>
    <t>رحمتي مهران</t>
  </si>
  <si>
    <t>عاصي عثماونداني سياوش</t>
  </si>
  <si>
    <t>شهروس وند رضا</t>
  </si>
  <si>
    <t>اسمعيلي سيد مجتبي</t>
  </si>
  <si>
    <t>راشدي لاهرود حجت</t>
  </si>
  <si>
    <t>احمدزاده بهمن</t>
  </si>
  <si>
    <t>احمدپور فريبرز</t>
  </si>
  <si>
    <t>فولادي اميد</t>
  </si>
  <si>
    <t>ستاره ترنج حميدرضا</t>
  </si>
  <si>
    <t>دهرجردي هادي</t>
  </si>
  <si>
    <t>مولائي شمس آباد علي</t>
  </si>
  <si>
    <t>عليپور سوداگر حميدرضا</t>
  </si>
  <si>
    <t xml:space="preserve">عبداللهي مقدم لاهرودي قادر </t>
  </si>
  <si>
    <t xml:space="preserve">اقبالي عباسعلي </t>
  </si>
  <si>
    <t xml:space="preserve">موسوي  سيدنعمت الله </t>
  </si>
  <si>
    <t>يوسفي امير</t>
  </si>
  <si>
    <t>سليمي فرد اسماعيل</t>
  </si>
  <si>
    <t>لشگري علي</t>
  </si>
  <si>
    <t>كريمي افراسياب</t>
  </si>
  <si>
    <t>غلامعلي زاده لاهرودي جاهد</t>
  </si>
  <si>
    <t>بهرامي چرندابي شهرام</t>
  </si>
  <si>
    <t>اسماعيلي سعيد</t>
  </si>
  <si>
    <t xml:space="preserve">شقاقي احمد </t>
  </si>
  <si>
    <t>محمدابراهيم دماوندي سياوش</t>
  </si>
  <si>
    <t>احدزاده عليجان</t>
  </si>
  <si>
    <t>عليجاني اصغر</t>
  </si>
  <si>
    <t>غلامپور محمد</t>
  </si>
  <si>
    <t>كرمي. مصطفي</t>
  </si>
  <si>
    <t>محرابي شميم پرويز</t>
  </si>
  <si>
    <t>قنبري محمدرضا</t>
  </si>
  <si>
    <t>بهرامي بابا حيدري عباس</t>
  </si>
  <si>
    <t>آقا ميري سيدمحسن</t>
  </si>
  <si>
    <t>افرازيان سيداميرحسين</t>
  </si>
  <si>
    <t>بخشي شوره دلي نويد</t>
  </si>
  <si>
    <t>وفايي بهلول</t>
  </si>
  <si>
    <t>اعلا امير</t>
  </si>
  <si>
    <t xml:space="preserve">عيسوند محمد </t>
  </si>
  <si>
    <t>جليلوند جلال</t>
  </si>
  <si>
    <t>نوبخت حميدرضا</t>
  </si>
  <si>
    <t>پاشائي زعيم علي</t>
  </si>
  <si>
    <t>حيدري نعمت</t>
  </si>
  <si>
    <t>جعفري هادي</t>
  </si>
  <si>
    <t>ايسوندي محمد</t>
  </si>
  <si>
    <t>محمدي اصل نادر</t>
  </si>
  <si>
    <t>نبي زاده گنجگاه سعيد</t>
  </si>
  <si>
    <t>واحدي مرتضي</t>
  </si>
  <si>
    <t>وقاري مهدي</t>
  </si>
  <si>
    <t xml:space="preserve">قصبهء محمدرضا </t>
  </si>
  <si>
    <t>خرم فر هادي</t>
  </si>
  <si>
    <t>احمدي اميرعباس</t>
  </si>
  <si>
    <t xml:space="preserve">معصومي محمد مهدي </t>
  </si>
  <si>
    <t>جامع جليل</t>
  </si>
  <si>
    <t>رضائي خان جمالي شيخ حسين</t>
  </si>
  <si>
    <t xml:space="preserve">رجبي علي اصغر </t>
  </si>
  <si>
    <t>قدرتي پور محمدرضا</t>
  </si>
  <si>
    <t>عبدالمحمدي جواد</t>
  </si>
  <si>
    <t>احمدي آشتياني عليرضا</t>
  </si>
  <si>
    <t>اتفاقي مهدي</t>
  </si>
  <si>
    <t>قلي زاده محمدعلي</t>
  </si>
  <si>
    <t>خابودي مزرعه نوي اكبر</t>
  </si>
  <si>
    <t>حقانه فر علي</t>
  </si>
  <si>
    <t>ميرويردي زاده لاهرودي اسد</t>
  </si>
  <si>
    <t>احمدنژادبيرم آباد جواد</t>
  </si>
  <si>
    <t>فردوسي مجتبي</t>
  </si>
  <si>
    <t>ساعي احسان</t>
  </si>
  <si>
    <t>احمدي لارهنگ زين العابدين</t>
  </si>
  <si>
    <t>خدمتكار شهيدي هادي</t>
  </si>
  <si>
    <t>گل محمدي حميدرضا</t>
  </si>
  <si>
    <t>درزي نيا قاسم</t>
  </si>
  <si>
    <t>قليچي كشتان مرتضي</t>
  </si>
  <si>
    <t xml:space="preserve">آقاصفي احمد </t>
  </si>
  <si>
    <t xml:space="preserve">ديانتي كياسرائي حبيب </t>
  </si>
  <si>
    <t>كاظمي محمود</t>
  </si>
  <si>
    <t>شوشتري شاهين</t>
  </si>
  <si>
    <t>شهبازي عبدالله</t>
  </si>
  <si>
    <t>خورسنديان پيمان</t>
  </si>
  <si>
    <t>برومند ثابت مهدي</t>
  </si>
  <si>
    <t>محمدپور مرتضي</t>
  </si>
  <si>
    <t>عسكري عباس</t>
  </si>
  <si>
    <t xml:space="preserve">حسين زاده ليف شاگرد مجيد </t>
  </si>
  <si>
    <t xml:space="preserve">عبدي كركرق .علي </t>
  </si>
  <si>
    <t>وظيفه شناس رازليقي  حسن</t>
  </si>
  <si>
    <t>يوسفي واحد</t>
  </si>
  <si>
    <t>اشرفي پور ميلاد</t>
  </si>
  <si>
    <t>قايدي سجاد</t>
  </si>
  <si>
    <t>كشاورز محمديان صادق</t>
  </si>
  <si>
    <t>سلامتي احمد</t>
  </si>
  <si>
    <t>صادقي مجتبي</t>
  </si>
  <si>
    <t>شهروس وند سعيد</t>
  </si>
  <si>
    <t>بدخشان ايرد موسي رضا</t>
  </si>
  <si>
    <t>اطاعتي عليرضا</t>
  </si>
  <si>
    <t>رضائي خواجه ايم اصغر</t>
  </si>
  <si>
    <t>عليزاده راد محسن</t>
  </si>
  <si>
    <t>زالي بيگي آغميوني نادر</t>
  </si>
  <si>
    <t>قهرماني علي</t>
  </si>
  <si>
    <t>رضائي ماشلي بهادر</t>
  </si>
  <si>
    <t>شريعت نالكياشري محمدرضا</t>
  </si>
  <si>
    <t>احمددوست اسطلكي معين</t>
  </si>
  <si>
    <t>هاشمي مرتضي</t>
  </si>
  <si>
    <t>قيداري هادي</t>
  </si>
  <si>
    <t>قاسمي اصل ياور</t>
  </si>
  <si>
    <t>دلاوري وحيد</t>
  </si>
  <si>
    <t>مفاخري نادر</t>
  </si>
  <si>
    <t>حسن زاده قاسم قشلاقي صادق</t>
  </si>
  <si>
    <t>صفائي جعفر</t>
  </si>
  <si>
    <t>مومجي سعيد</t>
  </si>
  <si>
    <t>يوسفي مصطفي</t>
  </si>
  <si>
    <t>عباسي بهزاد</t>
  </si>
  <si>
    <t>زماني سيدمحمدجعفر</t>
  </si>
  <si>
    <t>تاجميري رضا</t>
  </si>
  <si>
    <t>صالحي وند مهدي</t>
  </si>
  <si>
    <t>ذوالقدر ابراهيم</t>
  </si>
  <si>
    <t>ندري فرهاد</t>
  </si>
  <si>
    <t>محمدي كاكرود ابوالقاسم</t>
  </si>
  <si>
    <t>تاريها رسول</t>
  </si>
  <si>
    <t>اثناعشري ناصر</t>
  </si>
  <si>
    <t>خوبرو مهدي</t>
  </si>
  <si>
    <t>جنت مكان شهاب</t>
  </si>
  <si>
    <t>قسمتي اسماعيل</t>
  </si>
  <si>
    <t>شيخ احمدي سيروس</t>
  </si>
  <si>
    <t>جعفرزاده حافظ</t>
  </si>
  <si>
    <t>ابراهيمي آستانه سعيد</t>
  </si>
  <si>
    <t xml:space="preserve">عاشوري شولمي حسين </t>
  </si>
  <si>
    <t>صمدزاده نظري شاهرخ</t>
  </si>
  <si>
    <t>روان بخش نعمت اله</t>
  </si>
  <si>
    <t>سعيدي سعيد</t>
  </si>
  <si>
    <t>بختياري.مرتضي</t>
  </si>
  <si>
    <t>ابراهيم نژاد مجيد</t>
  </si>
  <si>
    <t>صحبت زاده كل تپه مرتضي</t>
  </si>
  <si>
    <t>احدي منش مختار</t>
  </si>
  <si>
    <t>ابراهيمي زيولائي مرتضي</t>
  </si>
  <si>
    <t>ژيواره مهدي</t>
  </si>
  <si>
    <t>عليپوراكبرآباد. محمد</t>
  </si>
  <si>
    <t>سيدراستگو سيدهادي</t>
  </si>
  <si>
    <t xml:space="preserve">فتحعلي حسين </t>
  </si>
  <si>
    <t>برزگري سيد رضا</t>
  </si>
  <si>
    <t>جباري جنتي غلامرضا</t>
  </si>
  <si>
    <t>جليله وند رامين</t>
  </si>
  <si>
    <t>دلداري نيلاش مسلم</t>
  </si>
  <si>
    <t>شوقي نوجه ده مهدي</t>
  </si>
  <si>
    <t>عرفاني محمد</t>
  </si>
  <si>
    <t>علي غلامعباس</t>
  </si>
  <si>
    <t>فرج پور حاجي آبادي مهدي</t>
  </si>
  <si>
    <t>فرهنگي دور باش علي</t>
  </si>
  <si>
    <t>قربانقلي مهدي</t>
  </si>
  <si>
    <t>محبي مسعود</t>
  </si>
  <si>
    <t>مهدوي زادگان حسين</t>
  </si>
  <si>
    <t>ميرزايي حميد</t>
  </si>
  <si>
    <t>نايب لوئي علي</t>
  </si>
  <si>
    <t>عرب آبادي محمدعلي</t>
  </si>
  <si>
    <t>گركاني نژاد مشيزي محمدعلي</t>
  </si>
  <si>
    <t>هدايتي آبكوهي راوري رسول</t>
  </si>
  <si>
    <t>سلطاني ده شعيب محمدحسين</t>
  </si>
  <si>
    <t>كريمي ده ملائي علي اكبر</t>
  </si>
  <si>
    <t>پايدار وحيد</t>
  </si>
  <si>
    <t>هادي نژاد محمدعلي</t>
  </si>
  <si>
    <t>شجاعي باغيني مصطفي</t>
  </si>
  <si>
    <t>رضائي فوزي محمد</t>
  </si>
  <si>
    <t>مهدي زاده قنات گرمي مهدي</t>
  </si>
  <si>
    <t>موسي نژاد محمد</t>
  </si>
  <si>
    <t>سراقي ايمان</t>
  </si>
  <si>
    <t>عليزاده حشمت</t>
  </si>
  <si>
    <t>دوباش سميرا</t>
  </si>
  <si>
    <t>ملكيان مسعود</t>
  </si>
  <si>
    <t>حميديان زاده هوشنگ</t>
  </si>
  <si>
    <t>محمدي عليرضا</t>
  </si>
  <si>
    <t>بهمني پوريا</t>
  </si>
  <si>
    <t>جليليان مسعود</t>
  </si>
  <si>
    <t>كاكائي رضا</t>
  </si>
  <si>
    <t>همتي سعادت</t>
  </si>
  <si>
    <t>داميان پيمان</t>
  </si>
  <si>
    <t>ميري سيد شكري محسن</t>
  </si>
  <si>
    <t>فرهادي احسان</t>
  </si>
  <si>
    <t>محمدي قشلاقي گودرز</t>
  </si>
  <si>
    <t>عباسي امين</t>
  </si>
  <si>
    <t>عباسي خالد</t>
  </si>
  <si>
    <t>عبدي رحمان</t>
  </si>
  <si>
    <t>قوامي ابراهيم آباد فردين</t>
  </si>
  <si>
    <t>كرمي صادق</t>
  </si>
  <si>
    <t>محمدي سعيد</t>
  </si>
  <si>
    <t xml:space="preserve">دارايي نيا ارسلان </t>
  </si>
  <si>
    <t>رحماني سيد شكري ايوب</t>
  </si>
  <si>
    <t>سليماني محمدرضا</t>
  </si>
  <si>
    <t>چوكان  نازمحمد</t>
  </si>
  <si>
    <t xml:space="preserve">مشكاني سكينه </t>
  </si>
  <si>
    <t>وكيلي مسعود</t>
  </si>
  <si>
    <t xml:space="preserve">عادلي زاده  فاطمه </t>
  </si>
  <si>
    <t>هاشمي رودباركي سيد فرشاد</t>
  </si>
  <si>
    <t>تدين  علي</t>
  </si>
  <si>
    <t xml:space="preserve">قرباني حسين  </t>
  </si>
  <si>
    <t xml:space="preserve">صادقي مصيب </t>
  </si>
  <si>
    <t>سلماني جواد</t>
  </si>
  <si>
    <t xml:space="preserve">ثلاثي  مهناز </t>
  </si>
  <si>
    <t xml:space="preserve">لشكربلوكي محمد </t>
  </si>
  <si>
    <t xml:space="preserve">اسلامي نرگس </t>
  </si>
  <si>
    <t xml:space="preserve">رياحي سكينه </t>
  </si>
  <si>
    <t>اسعدي خليلي علي اصغر</t>
  </si>
  <si>
    <t>موسوي سيد نعمت الله</t>
  </si>
  <si>
    <t xml:space="preserve">قادري فاطمه </t>
  </si>
  <si>
    <t xml:space="preserve">طبري شهربانو </t>
  </si>
  <si>
    <t>غلاميان گلناز</t>
  </si>
  <si>
    <t>سينه سپر چنگيز</t>
  </si>
  <si>
    <t xml:space="preserve">يزداني پنبه چوله مازيار </t>
  </si>
  <si>
    <t xml:space="preserve">ميرداداشي علي آبادي سيده فريده </t>
  </si>
  <si>
    <t xml:space="preserve">ريواز  روح الله </t>
  </si>
  <si>
    <t xml:space="preserve">واحدالعين  علي  </t>
  </si>
  <si>
    <t xml:space="preserve">قرباني رستم  حسين  </t>
  </si>
  <si>
    <t>رحيمي مصطفي</t>
  </si>
  <si>
    <t xml:space="preserve">قدمگاهي  سيد حسين </t>
  </si>
  <si>
    <t xml:space="preserve">حسيني  محمد </t>
  </si>
  <si>
    <t xml:space="preserve">داغينه حبيب الله </t>
  </si>
  <si>
    <t xml:space="preserve">عرب علي </t>
  </si>
  <si>
    <t xml:space="preserve">سراواني حميد </t>
  </si>
  <si>
    <t xml:space="preserve">فرامرزي كوهسار محمد </t>
  </si>
  <si>
    <t xml:space="preserve">تيموري  مصطفي </t>
  </si>
  <si>
    <t xml:space="preserve">دلير مجيد </t>
  </si>
  <si>
    <t>ممشلو علي اكبر</t>
  </si>
  <si>
    <t>عسگري كوهسار حميدرضا</t>
  </si>
  <si>
    <t>نوروزي حسام</t>
  </si>
  <si>
    <t xml:space="preserve">اصغري شاهدهي علي </t>
  </si>
  <si>
    <t xml:space="preserve">جمال ليواني عبدالله </t>
  </si>
  <si>
    <t xml:space="preserve">آيداني محمد </t>
  </si>
  <si>
    <t>محمدي كلهري محمدعلي</t>
  </si>
  <si>
    <t>بهرامي مرتضي</t>
  </si>
  <si>
    <t>اسلامي يوسف</t>
  </si>
  <si>
    <t>حسن آهاري حسن</t>
  </si>
  <si>
    <t>رزمجوي سجاد</t>
  </si>
  <si>
    <t>سياح مجيد</t>
  </si>
  <si>
    <t>نظري ميثم</t>
  </si>
  <si>
    <t>توماري مهدي</t>
  </si>
  <si>
    <t>موسوي كلهري سيدكريم</t>
  </si>
  <si>
    <t>نيك نژاد حامد</t>
  </si>
  <si>
    <t>رسولي تولون ميرحسين</t>
  </si>
  <si>
    <t>غفوري حميدرضا</t>
  </si>
  <si>
    <t>عبراني رضا</t>
  </si>
  <si>
    <t>رضائي جعفري سعيد</t>
  </si>
  <si>
    <t>رحماني علي</t>
  </si>
  <si>
    <t>جلالي عاشق آبادي عباس</t>
  </si>
  <si>
    <t>شفيعي. رضا</t>
  </si>
  <si>
    <t>اسمعيل هراتي اميرحسين</t>
  </si>
  <si>
    <t>زارع مهدي</t>
  </si>
  <si>
    <t>ملكي محمدرضا</t>
  </si>
  <si>
    <t xml:space="preserve">نظري حسين </t>
  </si>
  <si>
    <t>اسدي باروقي عباس</t>
  </si>
  <si>
    <t>حسيني سيد رسول</t>
  </si>
  <si>
    <t>مصيبي علي اكبر</t>
  </si>
  <si>
    <t>مرادي بهزاد</t>
  </si>
  <si>
    <t>محمدي رحيم</t>
  </si>
  <si>
    <t>اميري مهرداد</t>
  </si>
  <si>
    <t>آصف كيا محمود</t>
  </si>
  <si>
    <t>نجف پور عليرضا</t>
  </si>
  <si>
    <t>نجف پور حسن</t>
  </si>
  <si>
    <t>مرداني احمد</t>
  </si>
  <si>
    <t>بتويي پوريا</t>
  </si>
  <si>
    <t>فيض آبادي صادق</t>
  </si>
  <si>
    <t>عفتي جيرسرائي ياسر</t>
  </si>
  <si>
    <t>تقي زاده محمدجاويد</t>
  </si>
  <si>
    <t>مجيدي اسماعيل</t>
  </si>
  <si>
    <t>ميرزائي محمدرضا</t>
  </si>
  <si>
    <t>باقري حبيب اله</t>
  </si>
  <si>
    <t xml:space="preserve">باقري زوارق قادر </t>
  </si>
  <si>
    <t>دالوند داود</t>
  </si>
  <si>
    <t>صالحي كريم</t>
  </si>
  <si>
    <t>فتحي حسين آبادي نورالدين</t>
  </si>
  <si>
    <t>ميسمي مرتضي</t>
  </si>
  <si>
    <t>باغچقي عباس</t>
  </si>
  <si>
    <t>قرباني مهدي</t>
  </si>
  <si>
    <t xml:space="preserve">گرجي علي </t>
  </si>
  <si>
    <t>سيجاني محمد حسن</t>
  </si>
  <si>
    <t xml:space="preserve">اسدزاده حسين </t>
  </si>
  <si>
    <t>شجاعي فرد احسان</t>
  </si>
  <si>
    <t xml:space="preserve">سليماني مرتضي </t>
  </si>
  <si>
    <t>لطفي اصغر</t>
  </si>
  <si>
    <t>ثمري مجيد</t>
  </si>
  <si>
    <t>كردبچه اميد</t>
  </si>
  <si>
    <t>قيومي كلستان محمد</t>
  </si>
  <si>
    <t xml:space="preserve">ايمانوردي پور علي </t>
  </si>
  <si>
    <t>رخشا رحمان</t>
  </si>
  <si>
    <t>جمال اسماعيل</t>
  </si>
  <si>
    <t>بينا بهروز</t>
  </si>
  <si>
    <t>اسلوبي وند سعيد</t>
  </si>
  <si>
    <t>محمدي محمدولي</t>
  </si>
  <si>
    <t xml:space="preserve">رستمي جاهد علي رضا </t>
  </si>
  <si>
    <t>اسدي مقدم مهدي</t>
  </si>
  <si>
    <t>آقايي پور فوشازده عليرضا</t>
  </si>
  <si>
    <t>گونه مقدم محمدحسين</t>
  </si>
  <si>
    <t xml:space="preserve">موحدي حسين </t>
  </si>
  <si>
    <t>نقي زاده دهخوارقاني محسن</t>
  </si>
  <si>
    <t>ابيار فواد</t>
  </si>
  <si>
    <t>اداري محمد حسين</t>
  </si>
  <si>
    <t>انصاري نيا عليرضا</t>
  </si>
  <si>
    <t>آذر پرند زاهد</t>
  </si>
  <si>
    <t>آل منيع امين</t>
  </si>
  <si>
    <t>بريحي عبودزاده محمدرضا</t>
  </si>
  <si>
    <t>بني صالح حميد</t>
  </si>
  <si>
    <t>بهروزي راد بابك</t>
  </si>
  <si>
    <t>توپال احمد</t>
  </si>
  <si>
    <t>جوزائي بناري مصطفي</t>
  </si>
  <si>
    <t>دغاغله سعيد</t>
  </si>
  <si>
    <t>زارع زاده اميد</t>
  </si>
  <si>
    <t>زراعت آئين  محمد علي</t>
  </si>
  <si>
    <t>شيخي حجت اله</t>
  </si>
  <si>
    <t>صابري هادي</t>
  </si>
  <si>
    <t>صابري عباس</t>
  </si>
  <si>
    <t>ظهيري احمد</t>
  </si>
  <si>
    <t>عالي وند مهدي</t>
  </si>
  <si>
    <t>عبودي عادل</t>
  </si>
  <si>
    <t>عسكري تبار نادر</t>
  </si>
  <si>
    <t>علي پور منصور آباد حسن</t>
  </si>
  <si>
    <t>علي زاده بيدك مجيد</t>
  </si>
  <si>
    <t xml:space="preserve">فرحاني رويس محمد </t>
  </si>
  <si>
    <t>كتاني علي</t>
  </si>
  <si>
    <t>مجدمي رشيد</t>
  </si>
  <si>
    <t>محمدي رجا كيانوش</t>
  </si>
  <si>
    <t>مرادپور محسن</t>
  </si>
  <si>
    <t>مزدك محمدرضا</t>
  </si>
  <si>
    <t>موسوي انور سيدعبدالهادي</t>
  </si>
  <si>
    <t>موسوي سيدمحمد</t>
  </si>
  <si>
    <t>ناصري ابراهيم</t>
  </si>
  <si>
    <t>ناصري جعفر</t>
  </si>
  <si>
    <t>هاشمي سيدسجاد</t>
  </si>
  <si>
    <t>ولي اللهي خاتون</t>
  </si>
  <si>
    <t xml:space="preserve">حسين پور احمد </t>
  </si>
  <si>
    <t>شرفي هوشنگ</t>
  </si>
  <si>
    <t>دادي زاده علي</t>
  </si>
  <si>
    <t>صالحي صالح</t>
  </si>
  <si>
    <t>صادقي رضا</t>
  </si>
  <si>
    <t>اميري توسلي فريده</t>
  </si>
  <si>
    <t>ختن صفيه</t>
  </si>
  <si>
    <t>رئيسي سرخوني ميلاد</t>
  </si>
  <si>
    <t>ملائي محمد رفيع</t>
  </si>
  <si>
    <t>جليز عباس</t>
  </si>
  <si>
    <t>اطهري زاده اميرحسين</t>
  </si>
  <si>
    <t>دادورقلاتي مجيد</t>
  </si>
  <si>
    <t>سجاديان جواد</t>
  </si>
  <si>
    <t>فريادرس فرشيد</t>
  </si>
  <si>
    <t>آرش عليرضا</t>
  </si>
  <si>
    <t>موسوي زيارت سيد موسي</t>
  </si>
  <si>
    <t>سنچولي حسن</t>
  </si>
  <si>
    <t>روانان رامين</t>
  </si>
  <si>
    <t>صادقي علي</t>
  </si>
  <si>
    <t>ژيان محمدرضا</t>
  </si>
  <si>
    <t>زيدي احسان</t>
  </si>
  <si>
    <t>امري ساميان علي</t>
  </si>
  <si>
    <t>جعفري منصور</t>
  </si>
  <si>
    <t>خردپيشه عليرضا</t>
  </si>
  <si>
    <t>كوهي مصطفي</t>
  </si>
  <si>
    <t>امارتي موسوي سيدمحسن</t>
  </si>
  <si>
    <t>مسعودي پيمان</t>
  </si>
  <si>
    <t>شفائي ميلاد</t>
  </si>
  <si>
    <t>بني سعيدلنگرودي سيدمحمدمهدي</t>
  </si>
  <si>
    <t>محمدقاسملو مهدي</t>
  </si>
  <si>
    <t>حسيني كلكو سيدمحمد</t>
  </si>
  <si>
    <t>مرزوان حسين</t>
  </si>
  <si>
    <t>علي پورچسلي  مهدي</t>
  </si>
  <si>
    <t>هاشمي بهمن</t>
  </si>
  <si>
    <t>ميرآخوري سعيدرضا</t>
  </si>
  <si>
    <t>بياباني بهرنگ</t>
  </si>
  <si>
    <t>ترابي جوان دانيال</t>
  </si>
  <si>
    <t>يارمحمدي</t>
  </si>
  <si>
    <t xml:space="preserve">نظري فردحسين </t>
  </si>
  <si>
    <t>عرفانيان مجيد</t>
  </si>
  <si>
    <t xml:space="preserve">عبداللهي سلطانعلي </t>
  </si>
  <si>
    <t xml:space="preserve">نجاري حسين </t>
  </si>
  <si>
    <t xml:space="preserve">شكري. ايناللو ميلاد </t>
  </si>
  <si>
    <t>عرفانيان تركي چايچي ايراني  مرتضي</t>
  </si>
  <si>
    <t xml:space="preserve">غلامي مرتضي </t>
  </si>
  <si>
    <t>غلامي. مرتضي</t>
  </si>
  <si>
    <t>كد</t>
  </si>
  <si>
    <t>نام و نام خانوادگي</t>
  </si>
  <si>
    <t>همتي سامان</t>
  </si>
  <si>
    <t>حاجي زاده گلمكاني محمد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</si>
</sst>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#,##0_-"/>
    <numFmt numFmtId="166" formatCode="_(* #,##0_);_(* \(#,##0\);_(* &quot;-&quot;??_);_(@_)"/>
    <numFmt numFmtId="167" formatCode="_-* #,##0_-;_-* #,##0\-;_-* &quot;-&quot;??_-;_-@_-"/>
    <numFmt numFmtId="168" formatCode="0000000000"/>
  </numFmts>
  <fonts count="48" x14ac:knownFonts="1">
    <font>
      <sz val="11"/>
      <color theme="1"/>
      <name val="Arial"/>
      <family val="2"/>
      <charset val="178"/>
      <scheme val="minor"/>
    </font>
    <font>
      <b/>
      <sz val="11"/>
      <name val="B Nazanin"/>
      <charset val="178"/>
    </font>
    <font>
      <b/>
      <sz val="10"/>
      <color indexed="8"/>
      <name val="B Nazanin"/>
      <charset val="178"/>
    </font>
    <font>
      <b/>
      <sz val="10"/>
      <name val="B Nazanin"/>
      <charset val="178"/>
    </font>
    <font>
      <b/>
      <sz val="11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/>
      <name val="B Nazanin"/>
      <charset val="178"/>
    </font>
    <font>
      <b/>
      <sz val="8"/>
      <color theme="1"/>
      <name val="B Nazanin"/>
      <charset val="178"/>
    </font>
    <font>
      <b/>
      <sz val="9"/>
      <color theme="1"/>
      <name val="B Nazanin"/>
      <charset val="178"/>
    </font>
    <font>
      <b/>
      <sz val="10"/>
      <color theme="1"/>
      <name val="B Nazanin"/>
      <charset val="178"/>
    </font>
    <font>
      <b/>
      <sz val="14"/>
      <color theme="1"/>
      <name val="B Nazanin"/>
      <charset val="178"/>
    </font>
    <font>
      <sz val="12"/>
      <color theme="1"/>
      <name val="B Nazanin"/>
      <charset val="178"/>
    </font>
    <font>
      <b/>
      <sz val="13"/>
      <color theme="1"/>
      <name val="B Nazanin"/>
      <charset val="178"/>
    </font>
    <font>
      <b/>
      <sz val="10"/>
      <color rgb="FF000000"/>
      <name val="B Nazanin"/>
      <charset val="178"/>
    </font>
    <font>
      <b/>
      <sz val="18"/>
      <color theme="1"/>
      <name val="B Nazanin"/>
      <charset val="178"/>
    </font>
    <font>
      <b/>
      <sz val="12"/>
      <name val="B Nazanin"/>
      <charset val="178"/>
    </font>
    <font>
      <b/>
      <sz val="13"/>
      <name val="B Nazanin"/>
      <charset val="178"/>
    </font>
    <font>
      <b/>
      <sz val="11"/>
      <color rgb="FFFF0000"/>
      <name val="B Nazanin"/>
      <charset val="178"/>
    </font>
    <font>
      <b/>
      <sz val="8"/>
      <color rgb="FFFF0000"/>
      <name val="B Nazanin"/>
      <charset val="178"/>
    </font>
    <font>
      <b/>
      <sz val="9"/>
      <color rgb="FFFF0000"/>
      <name val="B Nazanin"/>
      <charset val="178"/>
    </font>
    <font>
      <b/>
      <sz val="18"/>
      <color rgb="FFFF0000"/>
      <name val="B Nazanin"/>
      <charset val="178"/>
    </font>
    <font>
      <b/>
      <sz val="10"/>
      <color rgb="FFFF0000"/>
      <name val="B Nazanin"/>
      <charset val="178"/>
    </font>
    <font>
      <sz val="11"/>
      <color theme="1"/>
      <name val="Arial"/>
      <family val="2"/>
      <charset val="178"/>
      <scheme val="minor"/>
    </font>
    <font>
      <b/>
      <sz val="14"/>
      <name val="B Nazanin"/>
      <charset val="178"/>
    </font>
    <font>
      <b/>
      <sz val="20"/>
      <color theme="1"/>
      <name val="B Nazanin"/>
      <charset val="178"/>
    </font>
    <font>
      <b/>
      <sz val="16"/>
      <name val="B Nazanin"/>
      <charset val="178"/>
    </font>
    <font>
      <b/>
      <sz val="8"/>
      <name val="B Nazanin"/>
      <charset val="178"/>
    </font>
    <font>
      <b/>
      <sz val="18"/>
      <name val="B Nazanin"/>
      <charset val="178"/>
    </font>
    <font>
      <b/>
      <sz val="9"/>
      <name val="B Nazanin"/>
      <charset val="178"/>
    </font>
    <font>
      <b/>
      <sz val="14"/>
      <color rgb="FFFF0000"/>
      <name val="B Nazanin"/>
      <charset val="178"/>
    </font>
    <font>
      <b/>
      <sz val="10"/>
      <color theme="5" tint="0.39997558519241921"/>
      <name val="B Nazanin"/>
      <charset val="178"/>
    </font>
    <font>
      <b/>
      <sz val="11"/>
      <color theme="5" tint="0.39997558519241921"/>
      <name val="B Nazanin"/>
      <charset val="178"/>
    </font>
    <font>
      <sz val="12"/>
      <color theme="1"/>
      <name val="Arial"/>
      <family val="2"/>
      <charset val="178"/>
      <scheme val="minor"/>
    </font>
    <font>
      <b/>
      <sz val="16"/>
      <color theme="1"/>
      <name val="B Zar"/>
      <charset val="178"/>
    </font>
    <font>
      <b/>
      <sz val="16"/>
      <color rgb="FFFF0000"/>
      <name val="B Nazanin"/>
      <charset val="178"/>
    </font>
    <font>
      <b/>
      <sz val="20"/>
      <color rgb="FFFF0000"/>
      <name val="B Nazanin"/>
      <charset val="17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Wingdings 2"/>
      <family val="1"/>
      <charset val="2"/>
    </font>
    <font>
      <b/>
      <sz val="13"/>
      <color theme="1"/>
      <name val="Wingdings 2"/>
      <family val="1"/>
      <charset val="2"/>
    </font>
    <font>
      <sz val="14"/>
      <color theme="1"/>
      <name val="B Zar"/>
      <charset val="178"/>
    </font>
    <font>
      <b/>
      <sz val="14"/>
      <color theme="1"/>
      <name val="B Zar"/>
      <charset val="178"/>
    </font>
    <font>
      <sz val="10"/>
      <color theme="1"/>
      <name val="Arial"/>
      <family val="2"/>
      <charset val="178"/>
      <scheme val="minor"/>
    </font>
    <font>
      <sz val="16"/>
      <color theme="1"/>
      <name val="B Zar"/>
      <charset val="178"/>
    </font>
    <font>
      <sz val="15"/>
      <color theme="1"/>
      <name val="B Titr"/>
      <charset val="178"/>
    </font>
    <font>
      <b/>
      <sz val="15"/>
      <color theme="1"/>
      <name val="B Titr"/>
      <charset val="178"/>
    </font>
    <font>
      <sz val="9"/>
      <color indexed="81"/>
      <name val="Tahoma"/>
    </font>
    <font>
      <b/>
      <sz val="9"/>
      <color indexed="81"/>
      <name val="Tahoma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</fills>
  <borders count="10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22" fillId="0" borderId="0" applyFont="0" applyFill="0" applyBorder="0" applyAlignment="0" applyProtection="0"/>
  </cellStyleXfs>
  <cellXfs count="649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65" fontId="5" fillId="3" borderId="0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15" fillId="0" borderId="0" xfId="0" applyFont="1" applyFill="1" applyBorder="1" applyAlignment="1" applyProtection="1">
      <alignment vertical="center"/>
    </xf>
    <xf numFmtId="0" fontId="15" fillId="3" borderId="0" xfId="0" applyFont="1" applyFill="1" applyBorder="1" applyAlignment="1" applyProtection="1">
      <alignment vertical="center"/>
    </xf>
    <xf numFmtId="0" fontId="10" fillId="3" borderId="0" xfId="0" applyFont="1" applyFill="1" applyBorder="1" applyAlignment="1">
      <alignment vertical="center"/>
    </xf>
    <xf numFmtId="165" fontId="4" fillId="0" borderId="0" xfId="0" applyNumberFormat="1" applyFont="1" applyAlignment="1">
      <alignment vertical="top"/>
    </xf>
    <xf numFmtId="3" fontId="4" fillId="0" borderId="0" xfId="0" applyNumberFormat="1" applyFont="1" applyAlignment="1">
      <alignment horizontal="center" vertical="center"/>
    </xf>
    <xf numFmtId="3" fontId="15" fillId="3" borderId="0" xfId="0" applyNumberFormat="1" applyFont="1" applyFill="1" applyBorder="1" applyAlignment="1" applyProtection="1">
      <alignment vertical="center"/>
    </xf>
    <xf numFmtId="3" fontId="15" fillId="3" borderId="4" xfId="0" applyNumberFormat="1" applyFont="1" applyFill="1" applyBorder="1" applyAlignment="1" applyProtection="1">
      <alignment vertical="center"/>
    </xf>
    <xf numFmtId="0" fontId="15" fillId="3" borderId="4" xfId="0" applyFont="1" applyFill="1" applyBorder="1" applyAlignment="1" applyProtection="1">
      <alignment vertical="center"/>
    </xf>
    <xf numFmtId="165" fontId="5" fillId="3" borderId="5" xfId="0" applyNumberFormat="1" applyFont="1" applyFill="1" applyBorder="1" applyAlignment="1">
      <alignment vertical="center"/>
    </xf>
    <xf numFmtId="0" fontId="10" fillId="3" borderId="5" xfId="0" applyFont="1" applyFill="1" applyBorder="1" applyAlignment="1">
      <alignment vertical="center"/>
    </xf>
    <xf numFmtId="0" fontId="10" fillId="3" borderId="20" xfId="0" applyFont="1" applyFill="1" applyBorder="1" applyAlignment="1">
      <alignment vertical="center"/>
    </xf>
    <xf numFmtId="0" fontId="3" fillId="3" borderId="21" xfId="0" applyFont="1" applyFill="1" applyBorder="1" applyAlignment="1" applyProtection="1">
      <alignment horizontal="right" vertical="center"/>
    </xf>
    <xf numFmtId="0" fontId="3" fillId="3" borderId="8" xfId="0" applyFont="1" applyFill="1" applyBorder="1" applyAlignment="1" applyProtection="1">
      <alignment horizontal="right" vertical="center"/>
    </xf>
    <xf numFmtId="0" fontId="9" fillId="3" borderId="0" xfId="0" applyFont="1" applyFill="1" applyBorder="1" applyAlignment="1">
      <alignment vertical="center"/>
    </xf>
    <xf numFmtId="0" fontId="3" fillId="3" borderId="0" xfId="0" applyFont="1" applyFill="1" applyBorder="1" applyAlignment="1" applyProtection="1">
      <alignment vertical="center"/>
    </xf>
    <xf numFmtId="0" fontId="3" fillId="3" borderId="25" xfId="0" applyFont="1" applyFill="1" applyBorder="1" applyAlignment="1" applyProtection="1">
      <alignment horizontal="right" vertical="center"/>
    </xf>
    <xf numFmtId="0" fontId="9" fillId="3" borderId="10" xfId="0" applyFont="1" applyFill="1" applyBorder="1" applyAlignment="1">
      <alignment vertical="center"/>
    </xf>
    <xf numFmtId="3" fontId="9" fillId="3" borderId="32" xfId="0" applyNumberFormat="1" applyFont="1" applyFill="1" applyBorder="1" applyAlignment="1">
      <alignment horizontal="right" vertical="center"/>
    </xf>
    <xf numFmtId="3" fontId="9" fillId="3" borderId="33" xfId="0" applyNumberFormat="1" applyFont="1" applyFill="1" applyBorder="1" applyAlignment="1">
      <alignment horizontal="center" vertical="center"/>
    </xf>
    <xf numFmtId="3" fontId="9" fillId="3" borderId="33" xfId="0" applyNumberFormat="1" applyFont="1" applyFill="1" applyBorder="1" applyAlignment="1">
      <alignment horizontal="right" vertical="center"/>
    </xf>
    <xf numFmtId="3" fontId="9" fillId="3" borderId="34" xfId="0" applyNumberFormat="1" applyFont="1" applyFill="1" applyBorder="1" applyAlignment="1">
      <alignment horizontal="center" vertical="center"/>
    </xf>
    <xf numFmtId="3" fontId="9" fillId="3" borderId="29" xfId="0" applyNumberFormat="1" applyFont="1" applyFill="1" applyBorder="1" applyAlignment="1">
      <alignment horizontal="right" vertical="center"/>
    </xf>
    <xf numFmtId="3" fontId="9" fillId="3" borderId="30" xfId="0" applyNumberFormat="1" applyFont="1" applyFill="1" applyBorder="1" applyAlignment="1">
      <alignment horizontal="center" vertical="center"/>
    </xf>
    <xf numFmtId="3" fontId="9" fillId="3" borderId="30" xfId="0" applyNumberFormat="1" applyFont="1" applyFill="1" applyBorder="1" applyAlignment="1">
      <alignment horizontal="right" vertical="center"/>
    </xf>
    <xf numFmtId="3" fontId="9" fillId="3" borderId="31" xfId="0" applyNumberFormat="1" applyFont="1" applyFill="1" applyBorder="1" applyAlignment="1">
      <alignment horizontal="center" vertical="center"/>
    </xf>
    <xf numFmtId="3" fontId="9" fillId="3" borderId="35" xfId="0" applyNumberFormat="1" applyFont="1" applyFill="1" applyBorder="1" applyAlignment="1">
      <alignment horizontal="right" vertical="center"/>
    </xf>
    <xf numFmtId="3" fontId="9" fillId="3" borderId="36" xfId="0" applyNumberFormat="1" applyFont="1" applyFill="1" applyBorder="1" applyAlignment="1">
      <alignment horizontal="center" vertical="center"/>
    </xf>
    <xf numFmtId="3" fontId="9" fillId="3" borderId="44" xfId="0" applyNumberFormat="1" applyFont="1" applyFill="1" applyBorder="1" applyAlignment="1">
      <alignment horizontal="right" vertical="center"/>
    </xf>
    <xf numFmtId="3" fontId="9" fillId="3" borderId="45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9" fillId="3" borderId="22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3" fillId="3" borderId="0" xfId="0" applyFont="1" applyFill="1" applyBorder="1" applyAlignment="1" applyProtection="1">
      <alignment vertical="center"/>
    </xf>
    <xf numFmtId="0" fontId="9" fillId="3" borderId="0" xfId="0" applyFont="1" applyFill="1" applyBorder="1" applyAlignment="1">
      <alignment horizontal="right"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19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/>
    </xf>
    <xf numFmtId="0" fontId="17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8" fillId="0" borderId="0" xfId="0" applyNumberFormat="1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vertical="center"/>
    </xf>
    <xf numFmtId="0" fontId="4" fillId="2" borderId="0" xfId="0" applyNumberFormat="1" applyFont="1" applyFill="1" applyAlignment="1">
      <alignment vertical="center"/>
    </xf>
    <xf numFmtId="0" fontId="4" fillId="0" borderId="0" xfId="0" applyNumberFormat="1" applyFont="1" applyAlignment="1">
      <alignment horizontal="right" vertical="center"/>
    </xf>
    <xf numFmtId="166" fontId="4" fillId="0" borderId="0" xfId="1" applyNumberFormat="1" applyFont="1" applyAlignment="1">
      <alignment vertical="center"/>
    </xf>
    <xf numFmtId="166" fontId="4" fillId="0" borderId="0" xfId="1" applyNumberFormat="1" applyFont="1" applyAlignment="1">
      <alignment horizontal="center" vertical="center" wrapText="1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166" fontId="4" fillId="0" borderId="0" xfId="1" applyNumberFormat="1" applyFont="1" applyAlignment="1">
      <alignment horizontal="center" vertical="center"/>
    </xf>
    <xf numFmtId="166" fontId="18" fillId="0" borderId="0" xfId="1" applyNumberFormat="1" applyFont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9" fillId="0" borderId="0" xfId="0" applyNumberFormat="1" applyFont="1" applyFill="1" applyAlignment="1">
      <alignment horizontal="center" vertical="center"/>
    </xf>
    <xf numFmtId="0" fontId="9" fillId="0" borderId="52" xfId="0" applyNumberFormat="1" applyFont="1" applyFill="1" applyBorder="1" applyAlignment="1">
      <alignment horizontal="center" vertical="center"/>
    </xf>
    <xf numFmtId="0" fontId="13" fillId="0" borderId="52" xfId="0" applyNumberFormat="1" applyFont="1" applyFill="1" applyBorder="1" applyAlignment="1">
      <alignment horizontal="center" vertical="center" wrapText="1" readingOrder="2"/>
    </xf>
    <xf numFmtId="0" fontId="3" fillId="0" borderId="52" xfId="0" applyNumberFormat="1" applyFont="1" applyFill="1" applyBorder="1" applyAlignment="1">
      <alignment horizontal="center" vertical="center"/>
    </xf>
    <xf numFmtId="0" fontId="9" fillId="0" borderId="52" xfId="0" applyNumberFormat="1" applyFont="1" applyFill="1" applyBorder="1" applyAlignment="1" applyProtection="1">
      <alignment horizontal="center" vertical="center"/>
      <protection locked="0"/>
    </xf>
    <xf numFmtId="0" fontId="9" fillId="0" borderId="52" xfId="0" applyNumberFormat="1" applyFont="1" applyFill="1" applyBorder="1" applyAlignment="1">
      <alignment horizontal="center"/>
    </xf>
    <xf numFmtId="0" fontId="13" fillId="0" borderId="52" xfId="0" applyNumberFormat="1" applyFont="1" applyFill="1" applyBorder="1" applyAlignment="1">
      <alignment horizontal="center" vertical="center"/>
    </xf>
    <xf numFmtId="0" fontId="3" fillId="0" borderId="52" xfId="0" applyNumberFormat="1" applyFont="1" applyFill="1" applyBorder="1" applyAlignment="1" applyProtection="1">
      <alignment horizontal="center" vertical="center"/>
      <protection locked="0"/>
    </xf>
    <xf numFmtId="0" fontId="9" fillId="0" borderId="54" xfId="0" applyNumberFormat="1" applyFont="1" applyFill="1" applyBorder="1" applyAlignment="1">
      <alignment horizontal="center" vertical="center"/>
    </xf>
    <xf numFmtId="3" fontId="9" fillId="0" borderId="54" xfId="0" applyNumberFormat="1" applyFont="1" applyFill="1" applyBorder="1" applyAlignment="1">
      <alignment horizontal="center" vertical="center"/>
    </xf>
    <xf numFmtId="3" fontId="9" fillId="0" borderId="54" xfId="1" applyNumberFormat="1" applyFont="1" applyFill="1" applyBorder="1" applyAlignment="1">
      <alignment horizontal="center" vertical="center"/>
    </xf>
    <xf numFmtId="3" fontId="9" fillId="0" borderId="52" xfId="0" applyNumberFormat="1" applyFont="1" applyFill="1" applyBorder="1" applyAlignment="1">
      <alignment horizontal="center" vertical="center"/>
    </xf>
    <xf numFmtId="3" fontId="9" fillId="0" borderId="52" xfId="1" applyNumberFormat="1" applyFont="1" applyFill="1" applyBorder="1" applyAlignment="1">
      <alignment horizontal="center" vertical="center"/>
    </xf>
    <xf numFmtId="3" fontId="9" fillId="0" borderId="55" xfId="0" applyNumberFormat="1" applyFont="1" applyFill="1" applyBorder="1" applyAlignment="1">
      <alignment horizontal="center" vertical="center"/>
    </xf>
    <xf numFmtId="3" fontId="9" fillId="0" borderId="57" xfId="0" applyNumberFormat="1" applyFont="1" applyFill="1" applyBorder="1" applyAlignment="1">
      <alignment horizontal="center" vertical="center"/>
    </xf>
    <xf numFmtId="3" fontId="9" fillId="0" borderId="59" xfId="0" applyNumberFormat="1" applyFont="1" applyFill="1" applyBorder="1" applyAlignment="1">
      <alignment horizontal="center" vertical="center"/>
    </xf>
    <xf numFmtId="3" fontId="9" fillId="0" borderId="60" xfId="0" applyNumberFormat="1" applyFont="1" applyFill="1" applyBorder="1" applyAlignment="1">
      <alignment horizontal="center" vertical="center"/>
    </xf>
    <xf numFmtId="3" fontId="9" fillId="0" borderId="11" xfId="0" applyNumberFormat="1" applyFont="1" applyFill="1" applyBorder="1" applyAlignment="1">
      <alignment horizontal="center" vertical="center"/>
    </xf>
    <xf numFmtId="3" fontId="9" fillId="0" borderId="62" xfId="0" applyNumberFormat="1" applyFont="1" applyFill="1" applyBorder="1" applyAlignment="1">
      <alignment horizontal="center" vertical="center"/>
    </xf>
    <xf numFmtId="0" fontId="9" fillId="0" borderId="65" xfId="0" applyNumberFormat="1" applyFont="1" applyFill="1" applyBorder="1" applyAlignment="1">
      <alignment horizontal="center" vertical="center"/>
    </xf>
    <xf numFmtId="0" fontId="9" fillId="0" borderId="60" xfId="0" applyNumberFormat="1" applyFont="1" applyFill="1" applyBorder="1" applyAlignment="1">
      <alignment horizontal="center" vertical="center"/>
    </xf>
    <xf numFmtId="0" fontId="9" fillId="8" borderId="67" xfId="0" applyNumberFormat="1" applyFont="1" applyFill="1" applyBorder="1" applyAlignment="1">
      <alignment horizontal="center" vertical="center" wrapText="1"/>
    </xf>
    <xf numFmtId="0" fontId="13" fillId="0" borderId="56" xfId="0" applyNumberFormat="1" applyFont="1" applyFill="1" applyBorder="1" applyAlignment="1">
      <alignment horizontal="center" vertical="center" wrapText="1" readingOrder="2"/>
    </xf>
    <xf numFmtId="0" fontId="13" fillId="0" borderId="57" xfId="0" applyNumberFormat="1" applyFont="1" applyFill="1" applyBorder="1" applyAlignment="1">
      <alignment horizontal="center" vertical="center" wrapText="1" readingOrder="2"/>
    </xf>
    <xf numFmtId="0" fontId="9" fillId="8" borderId="66" xfId="0" applyNumberFormat="1" applyFont="1" applyFill="1" applyBorder="1" applyAlignment="1">
      <alignment horizontal="center" vertical="center" wrapText="1"/>
    </xf>
    <xf numFmtId="0" fontId="9" fillId="0" borderId="55" xfId="0" applyNumberFormat="1" applyFont="1" applyFill="1" applyBorder="1" applyAlignment="1">
      <alignment horizontal="center" vertical="center"/>
    </xf>
    <xf numFmtId="0" fontId="9" fillId="0" borderId="57" xfId="0" applyNumberFormat="1" applyFont="1" applyFill="1" applyBorder="1" applyAlignment="1">
      <alignment horizontal="center" vertical="center"/>
    </xf>
    <xf numFmtId="0" fontId="9" fillId="0" borderId="57" xfId="0" applyNumberFormat="1" applyFont="1" applyFill="1" applyBorder="1" applyAlignment="1" applyProtection="1">
      <alignment horizontal="center" vertical="center"/>
      <protection locked="0"/>
    </xf>
    <xf numFmtId="0" fontId="3" fillId="0" borderId="57" xfId="0" applyNumberFormat="1" applyFont="1" applyFill="1" applyBorder="1" applyAlignment="1">
      <alignment horizontal="center" vertical="center"/>
    </xf>
    <xf numFmtId="0" fontId="13" fillId="0" borderId="57" xfId="0" applyNumberFormat="1" applyFont="1" applyFill="1" applyBorder="1" applyAlignment="1">
      <alignment horizontal="center" vertical="center"/>
    </xf>
    <xf numFmtId="0" fontId="3" fillId="0" borderId="57" xfId="0" applyNumberFormat="1" applyFont="1" applyFill="1" applyBorder="1" applyAlignment="1" applyProtection="1">
      <alignment horizontal="center" vertical="center"/>
      <protection locked="0"/>
    </xf>
    <xf numFmtId="0" fontId="9" fillId="8" borderId="70" xfId="0" applyNumberFormat="1" applyFont="1" applyFill="1" applyBorder="1" applyAlignment="1">
      <alignment horizontal="center" vertical="center" wrapText="1"/>
    </xf>
    <xf numFmtId="0" fontId="9" fillId="8" borderId="72" xfId="0" applyNumberFormat="1" applyFont="1" applyFill="1" applyBorder="1" applyAlignment="1">
      <alignment horizontal="center" vertical="center" wrapText="1"/>
    </xf>
    <xf numFmtId="0" fontId="9" fillId="8" borderId="40" xfId="0" applyNumberFormat="1" applyFont="1" applyFill="1" applyBorder="1" applyAlignment="1">
      <alignment horizontal="center" vertical="center" wrapText="1"/>
    </xf>
    <xf numFmtId="0" fontId="9" fillId="0" borderId="53" xfId="0" applyNumberFormat="1" applyFont="1" applyFill="1" applyBorder="1" applyAlignment="1">
      <alignment horizontal="center" vertical="center"/>
    </xf>
    <xf numFmtId="0" fontId="9" fillId="0" borderId="56" xfId="0" applyNumberFormat="1" applyFont="1" applyFill="1" applyBorder="1" applyAlignment="1">
      <alignment horizontal="center" vertical="center"/>
    </xf>
    <xf numFmtId="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3" fillId="0" borderId="56" xfId="0" applyNumberFormat="1" applyFont="1" applyFill="1" applyBorder="1" applyAlignment="1">
      <alignment horizontal="center" vertical="center"/>
    </xf>
    <xf numFmtId="0" fontId="13" fillId="0" borderId="56" xfId="0" applyNumberFormat="1" applyFont="1" applyFill="1" applyBorder="1" applyAlignment="1">
      <alignment horizontal="center" vertical="center"/>
    </xf>
    <xf numFmtId="0" fontId="3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8" borderId="73" xfId="0" applyNumberFormat="1" applyFont="1" applyFill="1" applyBorder="1" applyAlignment="1">
      <alignment horizontal="center" vertical="center" wrapText="1"/>
    </xf>
    <xf numFmtId="0" fontId="9" fillId="8" borderId="14" xfId="0" applyNumberFormat="1" applyFont="1" applyFill="1" applyBorder="1" applyAlignment="1">
      <alignment horizontal="center" vertical="center" wrapText="1"/>
    </xf>
    <xf numFmtId="0" fontId="9" fillId="8" borderId="12" xfId="0" applyNumberFormat="1" applyFont="1" applyFill="1" applyBorder="1" applyAlignment="1">
      <alignment horizontal="center" vertical="center" wrapText="1"/>
    </xf>
    <xf numFmtId="0" fontId="9" fillId="8" borderId="7" xfId="0" applyNumberFormat="1" applyFont="1" applyFill="1" applyBorder="1" applyAlignment="1">
      <alignment horizontal="center" vertical="center" wrapText="1"/>
    </xf>
    <xf numFmtId="0" fontId="25" fillId="0" borderId="0" xfId="0" applyNumberFormat="1" applyFont="1" applyAlignment="1">
      <alignment horizontal="center" vertical="center"/>
    </xf>
    <xf numFmtId="0" fontId="26" fillId="0" borderId="0" xfId="0" applyNumberFormat="1" applyFont="1" applyAlignment="1">
      <alignment horizontal="center" vertical="center"/>
    </xf>
    <xf numFmtId="0" fontId="27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3" fontId="9" fillId="0" borderId="53" xfId="0" applyNumberFormat="1" applyFont="1" applyFill="1" applyBorder="1" applyAlignment="1">
      <alignment horizontal="center" vertical="center"/>
    </xf>
    <xf numFmtId="3" fontId="9" fillId="0" borderId="56" xfId="0" applyNumberFormat="1" applyFont="1" applyFill="1" applyBorder="1" applyAlignment="1">
      <alignment horizontal="center" vertical="center"/>
    </xf>
    <xf numFmtId="0" fontId="9" fillId="8" borderId="40" xfId="0" applyNumberFormat="1" applyFont="1" applyFill="1" applyBorder="1" applyAlignment="1">
      <alignment horizontal="center" vertical="center"/>
    </xf>
    <xf numFmtId="0" fontId="10" fillId="2" borderId="0" xfId="0" applyNumberFormat="1" applyFont="1" applyFill="1" applyAlignment="1">
      <alignment horizontal="center" vertical="center" textRotation="90"/>
    </xf>
    <xf numFmtId="0" fontId="24" fillId="0" borderId="0" xfId="0" applyNumberFormat="1" applyFont="1" applyAlignment="1">
      <alignment horizontal="center" vertical="center"/>
    </xf>
    <xf numFmtId="0" fontId="9" fillId="8" borderId="52" xfId="0" applyNumberFormat="1" applyFont="1" applyFill="1" applyBorder="1" applyAlignment="1">
      <alignment horizontal="center" vertical="center"/>
    </xf>
    <xf numFmtId="0" fontId="30" fillId="0" borderId="0" xfId="0" applyNumberFormat="1" applyFont="1" applyFill="1" applyAlignment="1">
      <alignment horizontal="center" vertical="center"/>
    </xf>
    <xf numFmtId="0" fontId="31" fillId="0" borderId="0" xfId="0" applyNumberFormat="1" applyFont="1" applyFill="1" applyAlignment="1">
      <alignment horizontal="center" vertical="center"/>
    </xf>
    <xf numFmtId="0" fontId="4" fillId="0" borderId="52" xfId="0" applyNumberFormat="1" applyFont="1" applyFill="1" applyBorder="1" applyAlignment="1">
      <alignment horizontal="center" vertical="center"/>
    </xf>
    <xf numFmtId="0" fontId="4" fillId="0" borderId="56" xfId="0" applyNumberFormat="1" applyFont="1" applyFill="1" applyBorder="1" applyAlignment="1">
      <alignment horizontal="center" vertical="center"/>
    </xf>
    <xf numFmtId="0" fontId="4" fillId="0" borderId="57" xfId="0" applyNumberFormat="1" applyFont="1" applyFill="1" applyBorder="1" applyAlignment="1">
      <alignment horizontal="center" vertical="center"/>
    </xf>
    <xf numFmtId="3" fontId="4" fillId="0" borderId="56" xfId="0" applyNumberFormat="1" applyFont="1" applyFill="1" applyBorder="1" applyAlignment="1">
      <alignment horizontal="center" vertical="center"/>
    </xf>
    <xf numFmtId="3" fontId="4" fillId="0" borderId="52" xfId="0" applyNumberFormat="1" applyFont="1" applyFill="1" applyBorder="1" applyAlignment="1">
      <alignment horizontal="center" vertical="center"/>
    </xf>
    <xf numFmtId="166" fontId="4" fillId="8" borderId="12" xfId="1" applyNumberFormat="1" applyFont="1" applyFill="1" applyBorder="1" applyAlignment="1">
      <alignment horizontal="center" vertical="center" wrapText="1"/>
    </xf>
    <xf numFmtId="166" fontId="4" fillId="8" borderId="7" xfId="1" applyNumberFormat="1" applyFont="1" applyFill="1" applyBorder="1" applyAlignment="1">
      <alignment horizontal="center" vertical="center" wrapText="1"/>
    </xf>
    <xf numFmtId="166" fontId="9" fillId="8" borderId="12" xfId="1" applyNumberFormat="1" applyFont="1" applyFill="1" applyBorder="1" applyAlignment="1">
      <alignment horizontal="center" vertical="center"/>
    </xf>
    <xf numFmtId="166" fontId="15" fillId="0" borderId="52" xfId="1" applyNumberFormat="1" applyFont="1" applyBorder="1" applyAlignment="1">
      <alignment horizontal="center" vertical="center"/>
    </xf>
    <xf numFmtId="0" fontId="6" fillId="2" borderId="0" xfId="0" applyNumberFormat="1" applyFont="1" applyFill="1" applyBorder="1" applyAlignment="1">
      <alignment horizontal="center" vertical="center" textRotation="90"/>
    </xf>
    <xf numFmtId="0" fontId="24" fillId="0" borderId="0" xfId="0" applyNumberFormat="1" applyFont="1" applyAlignment="1">
      <alignment vertical="center"/>
    </xf>
    <xf numFmtId="0" fontId="24" fillId="0" borderId="0" xfId="0" applyNumberFormat="1" applyFont="1" applyAlignment="1">
      <alignment horizontal="right" vertical="center"/>
    </xf>
    <xf numFmtId="166" fontId="24" fillId="0" borderId="0" xfId="1" applyNumberFormat="1" applyFont="1" applyAlignment="1">
      <alignment vertical="center"/>
    </xf>
    <xf numFmtId="166" fontId="24" fillId="0" borderId="0" xfId="1" applyNumberFormat="1" applyFont="1" applyAlignment="1">
      <alignment horizontal="center" vertical="center" wrapText="1"/>
    </xf>
    <xf numFmtId="166" fontId="4" fillId="0" borderId="84" xfId="1" applyNumberFormat="1" applyFont="1" applyBorder="1" applyAlignment="1">
      <alignment horizontal="center" vertical="center"/>
    </xf>
    <xf numFmtId="166" fontId="4" fillId="0" borderId="85" xfId="1" applyNumberFormat="1" applyFont="1" applyBorder="1" applyAlignment="1">
      <alignment horizontal="center" vertical="center" wrapText="1"/>
    </xf>
    <xf numFmtId="166" fontId="4" fillId="0" borderId="74" xfId="1" applyNumberFormat="1" applyFont="1" applyBorder="1" applyAlignment="1">
      <alignment horizontal="center" vertical="center"/>
    </xf>
    <xf numFmtId="0" fontId="4" fillId="0" borderId="86" xfId="0" applyNumberFormat="1" applyFont="1" applyFill="1" applyBorder="1" applyAlignment="1">
      <alignment horizontal="center" vertical="center"/>
    </xf>
    <xf numFmtId="0" fontId="4" fillId="0" borderId="84" xfId="0" applyNumberFormat="1" applyFont="1" applyFill="1" applyBorder="1" applyAlignment="1">
      <alignment horizontal="center" vertical="center"/>
    </xf>
    <xf numFmtId="3" fontId="4" fillId="0" borderId="88" xfId="0" applyNumberFormat="1" applyFont="1" applyFill="1" applyBorder="1" applyAlignment="1">
      <alignment horizontal="center" vertical="center"/>
    </xf>
    <xf numFmtId="3" fontId="4" fillId="0" borderId="89" xfId="0" applyNumberFormat="1" applyFont="1" applyFill="1" applyBorder="1" applyAlignment="1">
      <alignment horizontal="center" vertical="center"/>
    </xf>
    <xf numFmtId="166" fontId="4" fillId="0" borderId="86" xfId="1" applyNumberFormat="1" applyFont="1" applyFill="1" applyBorder="1" applyAlignment="1">
      <alignment horizontal="right" vertical="center"/>
    </xf>
    <xf numFmtId="166" fontId="4" fillId="0" borderId="88" xfId="1" applyNumberFormat="1" applyFont="1" applyFill="1" applyBorder="1" applyAlignment="1">
      <alignment horizontal="center" vertical="center"/>
    </xf>
    <xf numFmtId="37" fontId="4" fillId="0" borderId="88" xfId="1" applyNumberFormat="1" applyFont="1" applyFill="1" applyBorder="1" applyAlignment="1">
      <alignment horizontal="center" vertical="center"/>
    </xf>
    <xf numFmtId="166" fontId="4" fillId="0" borderId="87" xfId="1" applyNumberFormat="1" applyFont="1" applyFill="1" applyBorder="1" applyAlignment="1">
      <alignment horizontal="right" vertical="center"/>
    </xf>
    <xf numFmtId="166" fontId="4" fillId="0" borderId="18" xfId="1" applyNumberFormat="1" applyFont="1" applyFill="1" applyBorder="1" applyAlignment="1">
      <alignment horizontal="right" vertical="center"/>
    </xf>
    <xf numFmtId="166" fontId="15" fillId="0" borderId="88" xfId="1" applyNumberFormat="1" applyFont="1" applyBorder="1" applyAlignment="1">
      <alignment horizontal="center" vertical="center"/>
    </xf>
    <xf numFmtId="166" fontId="4" fillId="0" borderId="88" xfId="1" applyNumberFormat="1" applyFont="1" applyBorder="1" applyAlignment="1">
      <alignment horizontal="center" vertical="center"/>
    </xf>
    <xf numFmtId="166" fontId="4" fillId="0" borderId="87" xfId="1" applyNumberFormat="1" applyFont="1" applyBorder="1" applyAlignment="1">
      <alignment horizontal="center" vertical="center"/>
    </xf>
    <xf numFmtId="166" fontId="4" fillId="0" borderId="18" xfId="1" applyNumberFormat="1" applyFont="1" applyBorder="1" applyAlignment="1">
      <alignment horizontal="center" vertical="center"/>
    </xf>
    <xf numFmtId="166" fontId="4" fillId="0" borderId="89" xfId="1" applyNumberFormat="1" applyFont="1" applyFill="1" applyBorder="1" applyAlignment="1">
      <alignment horizontal="center" vertical="center"/>
    </xf>
    <xf numFmtId="166" fontId="4" fillId="2" borderId="87" xfId="1" applyNumberFormat="1" applyFont="1" applyFill="1" applyBorder="1" applyAlignment="1">
      <alignment horizontal="center" vertical="center"/>
    </xf>
    <xf numFmtId="166" fontId="4" fillId="0" borderId="86" xfId="1" applyNumberFormat="1" applyFont="1" applyBorder="1" applyAlignment="1">
      <alignment horizontal="center" vertical="center"/>
    </xf>
    <xf numFmtId="166" fontId="4" fillId="0" borderId="28" xfId="1" applyNumberFormat="1" applyFont="1" applyBorder="1" applyAlignment="1">
      <alignment horizontal="center" vertical="center"/>
    </xf>
    <xf numFmtId="0" fontId="4" fillId="8" borderId="14" xfId="0" applyNumberFormat="1" applyFont="1" applyFill="1" applyBorder="1" applyAlignment="1">
      <alignment horizontal="center" vertical="center" wrapText="1"/>
    </xf>
    <xf numFmtId="0" fontId="4" fillId="8" borderId="12" xfId="0" applyNumberFormat="1" applyFont="1" applyFill="1" applyBorder="1" applyAlignment="1">
      <alignment horizontal="center" vertical="center" wrapText="1"/>
    </xf>
    <xf numFmtId="0" fontId="4" fillId="8" borderId="7" xfId="0" applyNumberFormat="1" applyFont="1" applyFill="1" applyBorder="1" applyAlignment="1">
      <alignment horizontal="center" vertical="center" wrapText="1"/>
    </xf>
    <xf numFmtId="0" fontId="4" fillId="8" borderId="75" xfId="0" applyNumberFormat="1" applyFont="1" applyFill="1" applyBorder="1" applyAlignment="1">
      <alignment horizontal="center" vertical="center" wrapText="1"/>
    </xf>
    <xf numFmtId="166" fontId="9" fillId="8" borderId="12" xfId="1" applyNumberFormat="1" applyFont="1" applyFill="1" applyBorder="1" applyAlignment="1">
      <alignment horizontal="center" vertical="center" wrapText="1"/>
    </xf>
    <xf numFmtId="166" fontId="8" fillId="8" borderId="12" xfId="1" applyNumberFormat="1" applyFont="1" applyFill="1" applyBorder="1" applyAlignment="1">
      <alignment horizontal="center" vertical="center" wrapText="1"/>
    </xf>
    <xf numFmtId="166" fontId="8" fillId="8" borderId="75" xfId="1" applyNumberFormat="1" applyFont="1" applyFill="1" applyBorder="1" applyAlignment="1">
      <alignment horizontal="center" vertical="center" wrapText="1"/>
    </xf>
    <xf numFmtId="166" fontId="9" fillId="8" borderId="7" xfId="1" applyNumberFormat="1" applyFont="1" applyFill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/>
    </xf>
    <xf numFmtId="3" fontId="10" fillId="10" borderId="46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3" fontId="10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32" fillId="0" borderId="0" xfId="0" applyFont="1"/>
    <xf numFmtId="166" fontId="32" fillId="0" borderId="0" xfId="1" applyNumberFormat="1" applyFont="1"/>
    <xf numFmtId="3" fontId="32" fillId="0" borderId="0" xfId="0" applyNumberFormat="1" applyFont="1"/>
    <xf numFmtId="164" fontId="32" fillId="0" borderId="0" xfId="0" applyNumberFormat="1" applyFont="1"/>
    <xf numFmtId="166" fontId="32" fillId="0" borderId="0" xfId="0" applyNumberFormat="1" applyFont="1"/>
    <xf numFmtId="166" fontId="9" fillId="8" borderId="90" xfId="1" applyNumberFormat="1" applyFont="1" applyFill="1" applyBorder="1" applyAlignment="1">
      <alignment horizontal="center" vertical="center" wrapText="1"/>
    </xf>
    <xf numFmtId="166" fontId="4" fillId="0" borderId="91" xfId="1" applyNumberFormat="1" applyFont="1" applyFill="1" applyBorder="1" applyAlignment="1">
      <alignment horizontal="center" vertical="center"/>
    </xf>
    <xf numFmtId="0" fontId="9" fillId="0" borderId="93" xfId="0" applyNumberFormat="1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66" fontId="19" fillId="0" borderId="0" xfId="1" applyNumberFormat="1" applyFont="1" applyFill="1" applyBorder="1" applyAlignment="1">
      <alignment horizontal="center" vertical="center"/>
    </xf>
    <xf numFmtId="166" fontId="17" fillId="0" borderId="0" xfId="1" applyNumberFormat="1" applyFont="1" applyAlignment="1">
      <alignment horizontal="center" vertical="center"/>
    </xf>
    <xf numFmtId="166" fontId="19" fillId="0" borderId="0" xfId="1" applyNumberFormat="1" applyFont="1" applyFill="1" applyAlignment="1">
      <alignment horizontal="center" vertical="center"/>
    </xf>
    <xf numFmtId="166" fontId="29" fillId="2" borderId="1" xfId="1" applyNumberFormat="1" applyFont="1" applyFill="1" applyBorder="1" applyAlignment="1">
      <alignment horizontal="center" vertical="center" textRotation="90"/>
    </xf>
    <xf numFmtId="166" fontId="20" fillId="0" borderId="0" xfId="1" applyNumberFormat="1" applyFont="1" applyAlignment="1">
      <alignment horizontal="center" vertical="center"/>
    </xf>
    <xf numFmtId="0" fontId="8" fillId="8" borderId="40" xfId="0" applyNumberFormat="1" applyFont="1" applyFill="1" applyBorder="1" applyAlignment="1">
      <alignment horizontal="center" vertical="center" wrapText="1"/>
    </xf>
    <xf numFmtId="0" fontId="12" fillId="0" borderId="0" xfId="0" applyNumberFormat="1" applyFont="1" applyAlignment="1">
      <alignment horizontal="center" vertical="center"/>
    </xf>
    <xf numFmtId="3" fontId="12" fillId="0" borderId="11" xfId="0" applyNumberFormat="1" applyFont="1" applyFill="1" applyBorder="1" applyAlignment="1">
      <alignment horizontal="center" vertical="center"/>
    </xf>
    <xf numFmtId="3" fontId="12" fillId="0" borderId="62" xfId="0" applyNumberFormat="1" applyFont="1" applyFill="1" applyBorder="1" applyAlignment="1">
      <alignment horizontal="center" vertical="center"/>
    </xf>
    <xf numFmtId="3" fontId="12" fillId="0" borderId="0" xfId="0" applyNumberFormat="1" applyFont="1" applyAlignment="1">
      <alignment horizontal="center" vertical="center"/>
    </xf>
    <xf numFmtId="166" fontId="17" fillId="0" borderId="0" xfId="1" applyNumberFormat="1" applyFont="1" applyAlignment="1">
      <alignment vertical="center"/>
    </xf>
    <xf numFmtId="166" fontId="17" fillId="2" borderId="0" xfId="1" applyNumberFormat="1" applyFont="1" applyFill="1" applyAlignment="1">
      <alignment vertical="center"/>
    </xf>
    <xf numFmtId="166" fontId="17" fillId="0" borderId="0" xfId="1" applyNumberFormat="1" applyFont="1" applyAlignment="1">
      <alignment horizontal="right" vertical="center"/>
    </xf>
    <xf numFmtId="166" fontId="34" fillId="0" borderId="0" xfId="1" applyNumberFormat="1" applyFont="1" applyBorder="1" applyAlignment="1">
      <alignment vertical="center"/>
    </xf>
    <xf numFmtId="166" fontId="35" fillId="0" borderId="0" xfId="1" applyNumberFormat="1" applyFont="1" applyAlignment="1">
      <alignment vertical="center"/>
    </xf>
    <xf numFmtId="0" fontId="9" fillId="8" borderId="9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Alignment="1">
      <alignment horizontal="center" vertical="center"/>
    </xf>
    <xf numFmtId="0" fontId="17" fillId="0" borderId="0" xfId="0" applyNumberFormat="1" applyFont="1" applyFill="1" applyAlignment="1">
      <alignment horizontal="center" vertical="center"/>
    </xf>
    <xf numFmtId="0" fontId="3" fillId="6" borderId="52" xfId="0" applyNumberFormat="1" applyFont="1" applyFill="1" applyBorder="1" applyAlignment="1">
      <alignment horizontal="center" vertical="center"/>
    </xf>
    <xf numFmtId="0" fontId="3" fillId="6" borderId="56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28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9" fillId="8" borderId="56" xfId="0" applyNumberFormat="1" applyFont="1" applyFill="1" applyBorder="1" applyAlignment="1">
      <alignment horizontal="center" vertical="center"/>
    </xf>
    <xf numFmtId="49" fontId="9" fillId="8" borderId="52" xfId="0" applyNumberFormat="1" applyFont="1" applyFill="1" applyBorder="1" applyAlignment="1">
      <alignment horizontal="center" vertical="center"/>
    </xf>
    <xf numFmtId="0" fontId="38" fillId="0" borderId="0" xfId="0" applyNumberFormat="1" applyFont="1" applyAlignment="1">
      <alignment horizontal="center" vertical="center"/>
    </xf>
    <xf numFmtId="0" fontId="39" fillId="0" borderId="0" xfId="0" applyNumberFormat="1" applyFont="1" applyAlignment="1">
      <alignment horizontal="center" vertical="center"/>
    </xf>
    <xf numFmtId="166" fontId="38" fillId="0" borderId="0" xfId="1" applyNumberFormat="1" applyFont="1" applyAlignment="1">
      <alignment vertical="center"/>
    </xf>
    <xf numFmtId="0" fontId="40" fillId="0" borderId="0" xfId="0" applyFont="1"/>
    <xf numFmtId="0" fontId="32" fillId="0" borderId="0" xfId="0" applyFont="1" applyAlignment="1">
      <alignment vertical="center"/>
    </xf>
    <xf numFmtId="166" fontId="32" fillId="0" borderId="0" xfId="1" applyNumberFormat="1" applyFont="1" applyAlignment="1">
      <alignment vertical="center"/>
    </xf>
    <xf numFmtId="3" fontId="32" fillId="0" borderId="0" xfId="0" applyNumberFormat="1" applyFont="1" applyAlignment="1">
      <alignment vertical="center"/>
    </xf>
    <xf numFmtId="167" fontId="4" fillId="0" borderId="87" xfId="1" applyNumberFormat="1" applyFont="1" applyBorder="1" applyAlignment="1">
      <alignment horizontal="right" vertical="center" wrapText="1"/>
    </xf>
    <xf numFmtId="3" fontId="4" fillId="0" borderId="18" xfId="1" applyNumberFormat="1" applyFont="1" applyBorder="1" applyAlignment="1">
      <alignment vertical="center"/>
    </xf>
    <xf numFmtId="3" fontId="4" fillId="0" borderId="28" xfId="1" applyNumberFormat="1" applyFont="1" applyBorder="1" applyAlignment="1">
      <alignment vertical="center"/>
    </xf>
    <xf numFmtId="3" fontId="4" fillId="11" borderId="18" xfId="1" applyNumberFormat="1" applyFont="1" applyFill="1" applyBorder="1" applyAlignment="1">
      <alignment vertical="center"/>
    </xf>
    <xf numFmtId="167" fontId="4" fillId="0" borderId="62" xfId="1" applyNumberFormat="1" applyFont="1" applyBorder="1" applyAlignment="1">
      <alignment horizontal="right"/>
    </xf>
    <xf numFmtId="3" fontId="4" fillId="9" borderId="56" xfId="1" applyNumberFormat="1" applyFont="1" applyFill="1" applyBorder="1"/>
    <xf numFmtId="3" fontId="4" fillId="0" borderId="57" xfId="1" applyNumberFormat="1" applyFont="1" applyBorder="1"/>
    <xf numFmtId="3" fontId="4" fillId="11" borderId="56" xfId="1" applyNumberFormat="1" applyFont="1" applyFill="1" applyBorder="1"/>
    <xf numFmtId="167" fontId="4" fillId="0" borderId="62" xfId="1" applyNumberFormat="1" applyFont="1" applyBorder="1"/>
    <xf numFmtId="3" fontId="4" fillId="0" borderId="56" xfId="1" applyNumberFormat="1" applyFont="1" applyBorder="1"/>
    <xf numFmtId="3" fontId="4" fillId="9" borderId="57" xfId="1" applyNumberFormat="1" applyFont="1" applyFill="1" applyBorder="1"/>
    <xf numFmtId="3" fontId="4" fillId="11" borderId="57" xfId="1" applyNumberFormat="1" applyFont="1" applyFill="1" applyBorder="1"/>
    <xf numFmtId="167" fontId="4" fillId="0" borderId="6" xfId="1" applyNumberFormat="1" applyFont="1" applyBorder="1"/>
    <xf numFmtId="3" fontId="4" fillId="0" borderId="76" xfId="1" applyNumberFormat="1" applyFont="1" applyBorder="1"/>
    <xf numFmtId="3" fontId="4" fillId="0" borderId="77" xfId="1" applyNumberFormat="1" applyFont="1" applyBorder="1"/>
    <xf numFmtId="0" fontId="42" fillId="0" borderId="0" xfId="0" applyFont="1"/>
    <xf numFmtId="166" fontId="42" fillId="0" borderId="0" xfId="1" applyNumberFormat="1" applyFont="1"/>
    <xf numFmtId="167" fontId="9" fillId="9" borderId="14" xfId="1" applyNumberFormat="1" applyFont="1" applyFill="1" applyBorder="1"/>
    <xf numFmtId="167" fontId="5" fillId="0" borderId="46" xfId="1" applyNumberFormat="1" applyFont="1" applyBorder="1"/>
    <xf numFmtId="3" fontId="5" fillId="9" borderId="46" xfId="1" applyNumberFormat="1" applyFont="1" applyFill="1" applyBorder="1"/>
    <xf numFmtId="3" fontId="5" fillId="0" borderId="46" xfId="1" applyNumberFormat="1" applyFont="1" applyBorder="1"/>
    <xf numFmtId="3" fontId="5" fillId="11" borderId="46" xfId="1" applyNumberFormat="1" applyFont="1" applyFill="1" applyBorder="1"/>
    <xf numFmtId="0" fontId="33" fillId="0" borderId="0" xfId="0" applyFont="1"/>
    <xf numFmtId="0" fontId="43" fillId="0" borderId="0" xfId="0" applyFont="1"/>
    <xf numFmtId="0" fontId="44" fillId="0" borderId="0" xfId="0" applyFont="1"/>
    <xf numFmtId="0" fontId="9" fillId="8" borderId="12" xfId="0" applyNumberFormat="1" applyFont="1" applyFill="1" applyBorder="1" applyAlignment="1">
      <alignment horizontal="center" vertical="center" wrapText="1"/>
    </xf>
    <xf numFmtId="0" fontId="9" fillId="8" borderId="7" xfId="0" applyNumberFormat="1" applyFont="1" applyFill="1" applyBorder="1" applyAlignment="1">
      <alignment horizontal="center" vertical="center" wrapText="1"/>
    </xf>
    <xf numFmtId="3" fontId="4" fillId="8" borderId="90" xfId="0" applyNumberFormat="1" applyFont="1" applyFill="1" applyBorder="1" applyAlignment="1">
      <alignment horizontal="center" vertical="center"/>
    </xf>
    <xf numFmtId="0" fontId="3" fillId="0" borderId="76" xfId="0" applyNumberFormat="1" applyFont="1" applyFill="1" applyBorder="1" applyAlignment="1">
      <alignment horizontal="center" vertical="center" wrapText="1" readingOrder="2"/>
    </xf>
    <xf numFmtId="0" fontId="3" fillId="0" borderId="77" xfId="0" applyNumberFormat="1" applyFont="1" applyFill="1" applyBorder="1" applyAlignment="1">
      <alignment horizontal="center" vertical="center" wrapText="1" readingOrder="2"/>
    </xf>
    <xf numFmtId="0" fontId="13" fillId="14" borderId="56" xfId="0" applyNumberFormat="1" applyFont="1" applyFill="1" applyBorder="1" applyAlignment="1">
      <alignment horizontal="center" vertical="center" wrapText="1" readingOrder="2"/>
    </xf>
    <xf numFmtId="0" fontId="13" fillId="14" borderId="57" xfId="0" applyNumberFormat="1" applyFont="1" applyFill="1" applyBorder="1" applyAlignment="1">
      <alignment horizontal="center" vertical="center" wrapText="1" readingOrder="2"/>
    </xf>
    <xf numFmtId="0" fontId="9" fillId="14" borderId="56" xfId="0" applyNumberFormat="1" applyFont="1" applyFill="1" applyBorder="1" applyAlignment="1">
      <alignment horizontal="center" vertical="center"/>
    </xf>
    <xf numFmtId="0" fontId="9" fillId="14" borderId="57" xfId="0" applyNumberFormat="1" applyFont="1" applyFill="1" applyBorder="1" applyAlignment="1">
      <alignment horizontal="center" vertical="center"/>
    </xf>
    <xf numFmtId="0" fontId="9" fillId="14" borderId="52" xfId="0" applyNumberFormat="1" applyFont="1" applyFill="1" applyBorder="1" applyAlignment="1">
      <alignment horizontal="center" vertical="center"/>
    </xf>
    <xf numFmtId="0" fontId="2" fillId="14" borderId="56" xfId="0" applyNumberFormat="1" applyFont="1" applyFill="1" applyBorder="1" applyAlignment="1">
      <alignment horizontal="center" vertical="center" wrapText="1" readingOrder="2"/>
    </xf>
    <xf numFmtId="0" fontId="13" fillId="13" borderId="18" xfId="0" applyNumberFormat="1" applyFont="1" applyFill="1" applyBorder="1" applyAlignment="1">
      <alignment horizontal="center" vertical="center" wrapText="1" readingOrder="2"/>
    </xf>
    <xf numFmtId="0" fontId="13" fillId="13" borderId="28" xfId="0" applyNumberFormat="1" applyFont="1" applyFill="1" applyBorder="1" applyAlignment="1">
      <alignment horizontal="center" vertical="center" wrapText="1" readingOrder="2"/>
    </xf>
    <xf numFmtId="0" fontId="9" fillId="13" borderId="53" xfId="0" applyNumberFormat="1" applyFont="1" applyFill="1" applyBorder="1" applyAlignment="1">
      <alignment horizontal="center" vertical="center"/>
    </xf>
    <xf numFmtId="0" fontId="9" fillId="13" borderId="54" xfId="0" applyNumberFormat="1" applyFont="1" applyFill="1" applyBorder="1" applyAlignment="1">
      <alignment horizontal="center" vertical="center"/>
    </xf>
    <xf numFmtId="0" fontId="13" fillId="13" borderId="56" xfId="0" applyNumberFormat="1" applyFont="1" applyFill="1" applyBorder="1" applyAlignment="1">
      <alignment horizontal="center" vertical="center" wrapText="1" readingOrder="2"/>
    </xf>
    <xf numFmtId="0" fontId="13" fillId="13" borderId="57" xfId="0" applyNumberFormat="1" applyFont="1" applyFill="1" applyBorder="1" applyAlignment="1">
      <alignment horizontal="center" vertical="center" wrapText="1" readingOrder="2"/>
    </xf>
    <xf numFmtId="0" fontId="9" fillId="13" borderId="56" xfId="0" applyNumberFormat="1" applyFont="1" applyFill="1" applyBorder="1" applyAlignment="1">
      <alignment horizontal="center" vertical="center"/>
    </xf>
    <xf numFmtId="0" fontId="9" fillId="13" borderId="52" xfId="0" applyNumberFormat="1" applyFont="1" applyFill="1" applyBorder="1" applyAlignment="1">
      <alignment horizontal="center" vertical="center"/>
    </xf>
    <xf numFmtId="0" fontId="2" fillId="13" borderId="56" xfId="0" applyNumberFormat="1" applyFont="1" applyFill="1" applyBorder="1" applyAlignment="1">
      <alignment horizontal="center" vertical="center" wrapText="1" readingOrder="2"/>
    </xf>
    <xf numFmtId="0" fontId="14" fillId="0" borderId="0" xfId="0" applyNumberFormat="1" applyFont="1" applyAlignment="1">
      <alignment horizontal="center" vertical="center"/>
    </xf>
    <xf numFmtId="0" fontId="9" fillId="8" borderId="17" xfId="0" applyNumberFormat="1" applyFont="1" applyFill="1" applyBorder="1" applyAlignment="1">
      <alignment horizontal="center" vertical="center" wrapText="1"/>
    </xf>
    <xf numFmtId="0" fontId="9" fillId="13" borderId="15" xfId="0" applyNumberFormat="1" applyFont="1" applyFill="1" applyBorder="1" applyAlignment="1">
      <alignment horizontal="center" vertical="center"/>
    </xf>
    <xf numFmtId="0" fontId="9" fillId="13" borderId="74" xfId="0" applyNumberFormat="1" applyFont="1" applyFill="1" applyBorder="1" applyAlignment="1">
      <alignment horizontal="center" vertical="center"/>
    </xf>
    <xf numFmtId="0" fontId="13" fillId="13" borderId="74" xfId="0" applyNumberFormat="1" applyFont="1" applyFill="1" applyBorder="1" applyAlignment="1">
      <alignment horizontal="center" vertical="center" wrapText="1" readingOrder="2"/>
    </xf>
    <xf numFmtId="0" fontId="9" fillId="14" borderId="74" xfId="0" applyNumberFormat="1" applyFont="1" applyFill="1" applyBorder="1" applyAlignment="1">
      <alignment horizontal="center" vertical="center"/>
    </xf>
    <xf numFmtId="0" fontId="13" fillId="14" borderId="74" xfId="0" applyNumberFormat="1" applyFont="1" applyFill="1" applyBorder="1" applyAlignment="1">
      <alignment horizontal="center" vertical="center" wrapText="1" readingOrder="2"/>
    </xf>
    <xf numFmtId="0" fontId="9" fillId="14" borderId="47" xfId="0" applyNumberFormat="1" applyFont="1" applyFill="1" applyBorder="1" applyAlignment="1">
      <alignment horizontal="center" vertical="center"/>
    </xf>
    <xf numFmtId="0" fontId="9" fillId="14" borderId="0" xfId="0" applyNumberFormat="1" applyFont="1" applyFill="1" applyBorder="1" applyAlignment="1">
      <alignment horizontal="center" vertical="center"/>
    </xf>
    <xf numFmtId="0" fontId="3" fillId="0" borderId="65" xfId="0" applyNumberFormat="1" applyFont="1" applyFill="1" applyBorder="1" applyAlignment="1">
      <alignment horizontal="center" vertical="center"/>
    </xf>
    <xf numFmtId="0" fontId="3" fillId="13" borderId="56" xfId="0" applyNumberFormat="1" applyFont="1" applyFill="1" applyBorder="1" applyAlignment="1">
      <alignment horizontal="center" vertical="center" wrapText="1" readingOrder="2"/>
    </xf>
    <xf numFmtId="0" fontId="3" fillId="13" borderId="57" xfId="0" applyNumberFormat="1" applyFont="1" applyFill="1" applyBorder="1" applyAlignment="1">
      <alignment horizontal="center" vertical="center" wrapText="1" readingOrder="2"/>
    </xf>
    <xf numFmtId="0" fontId="3" fillId="13" borderId="56" xfId="0" applyNumberFormat="1" applyFont="1" applyFill="1" applyBorder="1" applyAlignment="1">
      <alignment horizontal="center" vertical="center"/>
    </xf>
    <xf numFmtId="0" fontId="3" fillId="13" borderId="52" xfId="0" applyNumberFormat="1" applyFont="1" applyFill="1" applyBorder="1" applyAlignment="1">
      <alignment horizontal="center" vertical="center"/>
    </xf>
    <xf numFmtId="0" fontId="3" fillId="13" borderId="74" xfId="0" applyNumberFormat="1" applyFont="1" applyFill="1" applyBorder="1" applyAlignment="1">
      <alignment horizontal="center" vertical="center"/>
    </xf>
    <xf numFmtId="0" fontId="3" fillId="0" borderId="93" xfId="0" applyNumberFormat="1" applyFont="1" applyFill="1" applyBorder="1" applyAlignment="1">
      <alignment horizontal="center" vertical="center"/>
    </xf>
    <xf numFmtId="0" fontId="3" fillId="0" borderId="69" xfId="0" applyNumberFormat="1" applyFont="1" applyFill="1" applyBorder="1" applyAlignment="1">
      <alignment horizontal="center" vertical="center"/>
    </xf>
    <xf numFmtId="0" fontId="3" fillId="0" borderId="52" xfId="0" applyNumberFormat="1" applyFont="1" applyFill="1" applyBorder="1" applyAlignment="1">
      <alignment horizontal="center" vertical="center" wrapText="1" readingOrder="2"/>
    </xf>
    <xf numFmtId="0" fontId="3" fillId="0" borderId="68" xfId="0" applyNumberFormat="1" applyFont="1" applyFill="1" applyBorder="1" applyAlignment="1">
      <alignment horizontal="center" vertical="center" wrapText="1" readingOrder="2"/>
    </xf>
    <xf numFmtId="0" fontId="3" fillId="13" borderId="76" xfId="0" applyNumberFormat="1" applyFont="1" applyFill="1" applyBorder="1" applyAlignment="1">
      <alignment horizontal="center" vertical="center" wrapText="1" readingOrder="2"/>
    </xf>
    <xf numFmtId="0" fontId="3" fillId="13" borderId="77" xfId="0" applyNumberFormat="1" applyFont="1" applyFill="1" applyBorder="1" applyAlignment="1">
      <alignment horizontal="center" vertical="center" wrapText="1" readingOrder="2"/>
    </xf>
    <xf numFmtId="0" fontId="3" fillId="13" borderId="76" xfId="0" applyNumberFormat="1" applyFont="1" applyFill="1" applyBorder="1" applyAlignment="1">
      <alignment horizontal="center" vertical="center"/>
    </xf>
    <xf numFmtId="0" fontId="3" fillId="13" borderId="92" xfId="0" applyNumberFormat="1" applyFont="1" applyFill="1" applyBorder="1" applyAlignment="1">
      <alignment horizontal="center" vertical="center"/>
    </xf>
    <xf numFmtId="0" fontId="3" fillId="12" borderId="0" xfId="0" applyNumberFormat="1" applyFont="1" applyFill="1" applyAlignment="1">
      <alignment horizontal="center" vertical="center"/>
    </xf>
    <xf numFmtId="0" fontId="3" fillId="13" borderId="68" xfId="0" applyNumberFormat="1" applyFont="1" applyFill="1" applyBorder="1" applyAlignment="1">
      <alignment horizontal="center" vertical="center"/>
    </xf>
    <xf numFmtId="0" fontId="3" fillId="14" borderId="76" xfId="0" applyNumberFormat="1" applyFont="1" applyFill="1" applyBorder="1" applyAlignment="1">
      <alignment horizontal="center" vertical="center" wrapText="1" readingOrder="2"/>
    </xf>
    <xf numFmtId="0" fontId="3" fillId="14" borderId="77" xfId="0" applyNumberFormat="1" applyFont="1" applyFill="1" applyBorder="1" applyAlignment="1">
      <alignment horizontal="center" vertical="center" wrapText="1" readingOrder="2"/>
    </xf>
    <xf numFmtId="0" fontId="3" fillId="14" borderId="76" xfId="0" applyNumberFormat="1" applyFont="1" applyFill="1" applyBorder="1" applyAlignment="1">
      <alignment horizontal="center" vertical="center"/>
    </xf>
    <xf numFmtId="0" fontId="3" fillId="14" borderId="92" xfId="0" applyNumberFormat="1" applyFont="1" applyFill="1" applyBorder="1" applyAlignment="1">
      <alignment horizontal="center" vertical="center"/>
    </xf>
    <xf numFmtId="0" fontId="8" fillId="12" borderId="0" xfId="0" applyNumberFormat="1" applyFont="1" applyFill="1" applyAlignment="1">
      <alignment horizontal="center" vertical="center"/>
    </xf>
    <xf numFmtId="0" fontId="3" fillId="11" borderId="56" xfId="0" applyNumberFormat="1" applyFont="1" applyFill="1" applyBorder="1" applyAlignment="1">
      <alignment horizontal="center" vertical="center" wrapText="1" readingOrder="2"/>
    </xf>
    <xf numFmtId="0" fontId="3" fillId="11" borderId="57" xfId="0" applyNumberFormat="1" applyFont="1" applyFill="1" applyBorder="1" applyAlignment="1">
      <alignment horizontal="center" vertical="center"/>
    </xf>
    <xf numFmtId="0" fontId="3" fillId="11" borderId="56" xfId="0" applyNumberFormat="1" applyFont="1" applyFill="1" applyBorder="1" applyAlignment="1">
      <alignment horizontal="center" vertical="center"/>
    </xf>
    <xf numFmtId="0" fontId="3" fillId="11" borderId="52" xfId="0" applyNumberFormat="1" applyFont="1" applyFill="1" applyBorder="1" applyAlignment="1">
      <alignment horizontal="center" vertical="center"/>
    </xf>
    <xf numFmtId="49" fontId="3" fillId="0" borderId="52" xfId="0" applyNumberFormat="1" applyFont="1" applyFill="1" applyBorder="1" applyAlignment="1">
      <alignment horizontal="center" vertical="center"/>
    </xf>
    <xf numFmtId="0" fontId="9" fillId="11" borderId="57" xfId="0" applyNumberFormat="1" applyFont="1" applyFill="1" applyBorder="1" applyAlignment="1">
      <alignment horizontal="center" vertical="center"/>
    </xf>
    <xf numFmtId="0" fontId="13" fillId="11" borderId="52" xfId="0" applyNumberFormat="1" applyFont="1" applyFill="1" applyBorder="1" applyAlignment="1">
      <alignment horizontal="center" vertical="center" wrapText="1" readingOrder="2"/>
    </xf>
    <xf numFmtId="0" fontId="9" fillId="11" borderId="52" xfId="0" applyNumberFormat="1" applyFont="1" applyFill="1" applyBorder="1" applyAlignment="1">
      <alignment horizontal="center" vertical="center"/>
    </xf>
    <xf numFmtId="0" fontId="28" fillId="0" borderId="11" xfId="0" applyNumberFormat="1" applyFont="1" applyFill="1" applyBorder="1" applyAlignment="1">
      <alignment horizontal="center" vertical="center"/>
    </xf>
    <xf numFmtId="0" fontId="3" fillId="0" borderId="64" xfId="0" applyNumberFormat="1" applyFont="1" applyFill="1" applyBorder="1" applyAlignment="1">
      <alignment horizontal="center" vertical="center"/>
    </xf>
    <xf numFmtId="0" fontId="3" fillId="0" borderId="59" xfId="0" applyNumberFormat="1" applyFont="1" applyFill="1" applyBorder="1" applyAlignment="1">
      <alignment horizontal="center" vertical="center"/>
    </xf>
    <xf numFmtId="0" fontId="28" fillId="0" borderId="62" xfId="0" applyNumberFormat="1" applyFont="1" applyFill="1" applyBorder="1" applyAlignment="1">
      <alignment horizontal="center" vertical="center"/>
    </xf>
    <xf numFmtId="0" fontId="3" fillId="0" borderId="60" xfId="0" applyNumberFormat="1" applyFont="1" applyFill="1" applyBorder="1" applyAlignment="1">
      <alignment horizontal="center" vertical="center"/>
    </xf>
    <xf numFmtId="0" fontId="9" fillId="13" borderId="57" xfId="0" applyNumberFormat="1" applyFont="1" applyFill="1" applyBorder="1" applyAlignment="1">
      <alignment horizontal="center" vertical="center"/>
    </xf>
    <xf numFmtId="0" fontId="13" fillId="13" borderId="53" xfId="0" applyNumberFormat="1" applyFont="1" applyFill="1" applyBorder="1" applyAlignment="1">
      <alignment horizontal="center" vertical="center" wrapText="1" readingOrder="2"/>
    </xf>
    <xf numFmtId="0" fontId="9" fillId="11" borderId="55" xfId="0" applyNumberFormat="1" applyFont="1" applyFill="1" applyBorder="1" applyAlignment="1">
      <alignment horizontal="center" vertical="center"/>
    </xf>
    <xf numFmtId="0" fontId="9" fillId="11" borderId="57" xfId="0" applyNumberFormat="1" applyFont="1" applyFill="1" applyBorder="1" applyAlignment="1" applyProtection="1">
      <alignment horizontal="center" vertical="center"/>
      <protection locked="0"/>
    </xf>
    <xf numFmtId="0" fontId="13" fillId="11" borderId="57" xfId="0" applyNumberFormat="1" applyFont="1" applyFill="1" applyBorder="1" applyAlignment="1">
      <alignment horizontal="center" vertical="center" wrapText="1" readingOrder="2"/>
    </xf>
    <xf numFmtId="0" fontId="9" fillId="7" borderId="57" xfId="0" applyNumberFormat="1" applyFont="1" applyFill="1" applyBorder="1" applyAlignment="1" applyProtection="1">
      <alignment horizontal="center" vertical="center"/>
      <protection locked="0"/>
    </xf>
    <xf numFmtId="0" fontId="13" fillId="11" borderId="57" xfId="0" applyNumberFormat="1" applyFont="1" applyFill="1" applyBorder="1" applyAlignment="1">
      <alignment horizontal="center" vertical="center"/>
    </xf>
    <xf numFmtId="0" fontId="9" fillId="7" borderId="57" xfId="0" applyNumberFormat="1" applyFont="1" applyFill="1" applyBorder="1" applyAlignment="1">
      <alignment horizontal="center" vertical="center"/>
    </xf>
    <xf numFmtId="0" fontId="9" fillId="8" borderId="12" xfId="0" applyNumberFormat="1" applyFont="1" applyFill="1" applyBorder="1" applyAlignment="1">
      <alignment horizontal="center" vertical="center" wrapText="1"/>
    </xf>
    <xf numFmtId="0" fontId="3" fillId="7" borderId="57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3" fillId="11" borderId="57" xfId="0" applyNumberFormat="1" applyFont="1" applyFill="1" applyBorder="1" applyAlignment="1" applyProtection="1">
      <alignment horizontal="center" vertical="center"/>
      <protection locked="0"/>
    </xf>
    <xf numFmtId="0" fontId="3" fillId="0" borderId="56" xfId="0" applyNumberFormat="1" applyFont="1" applyFill="1" applyBorder="1" applyAlignment="1">
      <alignment horizontal="center" vertical="center" wrapText="1" readingOrder="2"/>
    </xf>
    <xf numFmtId="0" fontId="3" fillId="0" borderId="57" xfId="0" applyNumberFormat="1" applyFont="1" applyFill="1" applyBorder="1" applyAlignment="1">
      <alignment horizontal="center" vertical="center" wrapText="1" readingOrder="2"/>
    </xf>
    <xf numFmtId="0" fontId="4" fillId="0" borderId="0" xfId="0" applyNumberFormat="1" applyFont="1" applyAlignment="1">
      <alignment horizontal="center" vertical="center"/>
    </xf>
    <xf numFmtId="0" fontId="4" fillId="8" borderId="79" xfId="0" applyNumberFormat="1" applyFont="1" applyFill="1" applyBorder="1" applyAlignment="1">
      <alignment horizontal="center" vertical="center" wrapText="1"/>
    </xf>
    <xf numFmtId="0" fontId="4" fillId="8" borderId="67" xfId="0" applyNumberFormat="1" applyFont="1" applyFill="1" applyBorder="1" applyAlignment="1">
      <alignment horizontal="center" vertical="center" wrapText="1"/>
    </xf>
    <xf numFmtId="0" fontId="4" fillId="0" borderId="0" xfId="0" applyNumberFormat="1" applyFont="1" applyAlignment="1">
      <alignment horizontal="center" vertical="center"/>
    </xf>
    <xf numFmtId="3" fontId="9" fillId="14" borderId="52" xfId="0" applyNumberFormat="1" applyFont="1" applyFill="1" applyBorder="1" applyAlignment="1">
      <alignment horizontal="center" vertical="center"/>
    </xf>
    <xf numFmtId="3" fontId="3" fillId="14" borderId="52" xfId="0" applyNumberFormat="1" applyFont="1" applyFill="1" applyBorder="1" applyAlignment="1">
      <alignment horizontal="center" vertical="center"/>
    </xf>
    <xf numFmtId="1" fontId="9" fillId="14" borderId="52" xfId="0" applyNumberFormat="1" applyFont="1" applyFill="1" applyBorder="1" applyAlignment="1">
      <alignment horizontal="center" vertical="center"/>
    </xf>
    <xf numFmtId="2" fontId="9" fillId="14" borderId="52" xfId="0" applyNumberFormat="1" applyFont="1" applyFill="1" applyBorder="1" applyAlignment="1">
      <alignment horizontal="center" vertical="center"/>
    </xf>
    <xf numFmtId="0" fontId="3" fillId="14" borderId="68" xfId="0" applyNumberFormat="1" applyFont="1" applyFill="1" applyBorder="1" applyAlignment="1">
      <alignment horizontal="center" vertical="center"/>
    </xf>
    <xf numFmtId="0" fontId="3" fillId="14" borderId="52" xfId="0" applyNumberFormat="1" applyFont="1" applyFill="1" applyBorder="1" applyAlignment="1">
      <alignment horizontal="center" vertical="center"/>
    </xf>
    <xf numFmtId="2" fontId="3" fillId="14" borderId="52" xfId="0" applyNumberFormat="1" applyFont="1" applyFill="1" applyBorder="1" applyAlignment="1">
      <alignment horizontal="center" vertical="center"/>
    </xf>
    <xf numFmtId="1" fontId="3" fillId="14" borderId="52" xfId="0" applyNumberFormat="1" applyFont="1" applyFill="1" applyBorder="1" applyAlignment="1">
      <alignment horizontal="center" vertical="center"/>
    </xf>
    <xf numFmtId="3" fontId="9" fillId="13" borderId="52" xfId="0" applyNumberFormat="1" applyFont="1" applyFill="1" applyBorder="1" applyAlignment="1">
      <alignment horizontal="center" vertical="center"/>
    </xf>
    <xf numFmtId="3" fontId="3" fillId="13" borderId="52" xfId="0" applyNumberFormat="1" applyFont="1" applyFill="1" applyBorder="1" applyAlignment="1">
      <alignment horizontal="center" vertical="center"/>
    </xf>
    <xf numFmtId="3" fontId="9" fillId="13" borderId="54" xfId="0" applyNumberFormat="1" applyFont="1" applyFill="1" applyBorder="1" applyAlignment="1">
      <alignment horizontal="center" vertical="center"/>
    </xf>
    <xf numFmtId="3" fontId="3" fillId="13" borderId="54" xfId="0" applyNumberFormat="1" applyFont="1" applyFill="1" applyBorder="1" applyAlignment="1">
      <alignment horizontal="center" vertical="center"/>
    </xf>
    <xf numFmtId="0" fontId="9" fillId="0" borderId="52" xfId="0" applyNumberFormat="1" applyFont="1" applyFill="1" applyBorder="1" applyAlignment="1">
      <alignment horizontal="center" vertical="center" wrapText="1"/>
    </xf>
    <xf numFmtId="49" fontId="9" fillId="0" borderId="52" xfId="0" applyNumberFormat="1" applyFont="1" applyFill="1" applyBorder="1" applyAlignment="1">
      <alignment horizontal="center" vertical="center"/>
    </xf>
    <xf numFmtId="0" fontId="3" fillId="0" borderId="54" xfId="0" applyNumberFormat="1" applyFont="1" applyFill="1" applyBorder="1" applyAlignment="1">
      <alignment horizontal="center" vertical="center" wrapText="1" readingOrder="2"/>
    </xf>
    <xf numFmtId="0" fontId="9" fillId="0" borderId="59" xfId="0" applyNumberFormat="1" applyFont="1" applyFill="1" applyBorder="1" applyAlignment="1">
      <alignment horizontal="center" vertical="center"/>
    </xf>
    <xf numFmtId="0" fontId="9" fillId="8" borderId="79" xfId="0" applyNumberFormat="1" applyFont="1" applyFill="1" applyBorder="1" applyAlignment="1">
      <alignment horizontal="center" vertical="center" wrapText="1"/>
    </xf>
    <xf numFmtId="0" fontId="3" fillId="8" borderId="67" xfId="0" applyNumberFormat="1" applyFont="1" applyFill="1" applyBorder="1" applyAlignment="1">
      <alignment horizontal="center" vertical="center" wrapText="1"/>
    </xf>
    <xf numFmtId="3" fontId="3" fillId="0" borderId="55" xfId="0" applyNumberFormat="1" applyFont="1" applyFill="1" applyBorder="1" applyAlignment="1">
      <alignment horizontal="center" vertical="center"/>
    </xf>
    <xf numFmtId="3" fontId="3" fillId="0" borderId="57" xfId="0" applyNumberFormat="1" applyFont="1" applyFill="1" applyBorder="1" applyAlignment="1">
      <alignment horizontal="center" vertical="center"/>
    </xf>
    <xf numFmtId="3" fontId="9" fillId="14" borderId="58" xfId="0" applyNumberFormat="1" applyFont="1" applyFill="1" applyBorder="1" applyAlignment="1">
      <alignment horizontal="center" vertical="center"/>
    </xf>
    <xf numFmtId="3" fontId="3" fillId="14" borderId="58" xfId="0" applyNumberFormat="1" applyFont="1" applyFill="1" applyBorder="1" applyAlignment="1">
      <alignment horizontal="center" vertical="center"/>
    </xf>
    <xf numFmtId="3" fontId="9" fillId="0" borderId="58" xfId="0" applyNumberFormat="1" applyFont="1" applyFill="1" applyBorder="1" applyAlignment="1">
      <alignment horizontal="center" vertical="center"/>
    </xf>
    <xf numFmtId="3" fontId="3" fillId="0" borderId="97" xfId="0" applyNumberFormat="1" applyFont="1" applyFill="1" applyBorder="1" applyAlignment="1">
      <alignment horizontal="center" vertical="center"/>
    </xf>
    <xf numFmtId="0" fontId="4" fillId="12" borderId="0" xfId="0" applyNumberFormat="1" applyFont="1" applyFill="1" applyAlignment="1">
      <alignment horizontal="center" vertical="center"/>
    </xf>
    <xf numFmtId="3" fontId="9" fillId="0" borderId="96" xfId="0" applyNumberFormat="1" applyFont="1" applyFill="1" applyBorder="1" applyAlignment="1">
      <alignment horizontal="center" vertical="center"/>
    </xf>
    <xf numFmtId="3" fontId="9" fillId="0" borderId="98" xfId="0" applyNumberFormat="1" applyFont="1" applyFill="1" applyBorder="1" applyAlignment="1">
      <alignment horizontal="center" vertical="center"/>
    </xf>
    <xf numFmtId="3" fontId="9" fillId="0" borderId="58" xfId="1" applyNumberFormat="1" applyFont="1" applyFill="1" applyBorder="1" applyAlignment="1">
      <alignment horizontal="center" vertical="center"/>
    </xf>
    <xf numFmtId="3" fontId="9" fillId="0" borderId="99" xfId="0" applyNumberFormat="1" applyFont="1" applyFill="1" applyBorder="1" applyAlignment="1">
      <alignment horizontal="center" vertical="center"/>
    </xf>
    <xf numFmtId="3" fontId="9" fillId="0" borderId="81" xfId="0" applyNumberFormat="1" applyFont="1" applyFill="1" applyBorder="1" applyAlignment="1">
      <alignment horizontal="center" vertical="center"/>
    </xf>
    <xf numFmtId="3" fontId="9" fillId="0" borderId="100" xfId="0" applyNumberFormat="1" applyFont="1" applyFill="1" applyBorder="1" applyAlignment="1">
      <alignment horizontal="center" vertical="center"/>
    </xf>
    <xf numFmtId="3" fontId="12" fillId="0" borderId="98" xfId="0" applyNumberFormat="1" applyFont="1" applyFill="1" applyBorder="1" applyAlignment="1">
      <alignment horizontal="center" vertical="center"/>
    </xf>
    <xf numFmtId="0" fontId="9" fillId="12" borderId="0" xfId="0" applyNumberFormat="1" applyFont="1" applyFill="1" applyAlignment="1">
      <alignment horizontal="center" vertical="center"/>
    </xf>
    <xf numFmtId="0" fontId="9" fillId="11" borderId="54" xfId="0" applyNumberFormat="1" applyFont="1" applyFill="1" applyBorder="1" applyAlignment="1">
      <alignment horizontal="center" vertical="center"/>
    </xf>
    <xf numFmtId="0" fontId="9" fillId="11" borderId="52" xfId="0" applyNumberFormat="1" applyFont="1" applyFill="1" applyBorder="1" applyAlignment="1" applyProtection="1">
      <alignment horizontal="center" vertical="center"/>
      <protection locked="0"/>
    </xf>
    <xf numFmtId="0" fontId="13" fillId="11" borderId="52" xfId="0" applyNumberFormat="1" applyFont="1" applyFill="1" applyBorder="1" applyAlignment="1">
      <alignment horizontal="center" vertical="center"/>
    </xf>
    <xf numFmtId="0" fontId="3" fillId="11" borderId="52" xfId="0" applyNumberFormat="1" applyFont="1" applyFill="1" applyBorder="1" applyAlignment="1" applyProtection="1">
      <alignment horizontal="center" vertical="center"/>
      <protection locked="0"/>
    </xf>
    <xf numFmtId="49" fontId="4" fillId="11" borderId="0" xfId="0" applyNumberFormat="1" applyFont="1" applyFill="1"/>
    <xf numFmtId="1" fontId="9" fillId="11" borderId="52" xfId="0" applyNumberFormat="1" applyFont="1" applyFill="1" applyBorder="1" applyAlignment="1">
      <alignment horizontal="center" vertical="center"/>
    </xf>
    <xf numFmtId="49" fontId="8" fillId="11" borderId="0" xfId="0" applyNumberFormat="1" applyFont="1" applyFill="1"/>
    <xf numFmtId="49" fontId="3" fillId="11" borderId="0" xfId="0" applyNumberFormat="1" applyFont="1" applyFill="1"/>
    <xf numFmtId="3" fontId="10" fillId="2" borderId="17" xfId="0" applyNumberFormat="1" applyFont="1" applyFill="1" applyBorder="1" applyAlignment="1">
      <alignment horizontal="center" vertical="center" textRotation="90"/>
    </xf>
    <xf numFmtId="3" fontId="10" fillId="0" borderId="14" xfId="0" applyNumberFormat="1" applyFont="1" applyFill="1" applyBorder="1" applyAlignment="1">
      <alignment horizontal="center" vertical="center" textRotation="90"/>
    </xf>
    <xf numFmtId="0" fontId="4" fillId="0" borderId="91" xfId="0" applyNumberFormat="1" applyFont="1" applyFill="1" applyBorder="1" applyAlignment="1">
      <alignment horizontal="center" vertical="center"/>
    </xf>
    <xf numFmtId="0" fontId="9" fillId="8" borderId="78" xfId="0" applyNumberFormat="1" applyFont="1" applyFill="1" applyBorder="1" applyAlignment="1">
      <alignment horizontal="center" vertical="center" wrapText="1"/>
    </xf>
    <xf numFmtId="0" fontId="4" fillId="0" borderId="53" xfId="0" applyNumberFormat="1" applyFont="1" applyFill="1" applyBorder="1" applyAlignment="1">
      <alignment horizontal="center" vertical="center"/>
    </xf>
    <xf numFmtId="0" fontId="4" fillId="0" borderId="54" xfId="0" applyNumberFormat="1" applyFont="1" applyFill="1" applyBorder="1" applyAlignment="1">
      <alignment horizontal="center" vertical="center"/>
    </xf>
    <xf numFmtId="0" fontId="4" fillId="0" borderId="55" xfId="0" applyNumberFormat="1" applyFont="1" applyFill="1" applyBorder="1" applyAlignment="1">
      <alignment horizontal="center" vertical="center"/>
    </xf>
    <xf numFmtId="0" fontId="4" fillId="0" borderId="96" xfId="0" applyNumberFormat="1" applyFont="1" applyFill="1" applyBorder="1" applyAlignment="1">
      <alignment horizontal="center" vertical="center"/>
    </xf>
    <xf numFmtId="0" fontId="4" fillId="0" borderId="58" xfId="0" applyNumberFormat="1" applyFont="1" applyFill="1" applyBorder="1" applyAlignment="1">
      <alignment horizontal="center" vertical="center"/>
    </xf>
    <xf numFmtId="0" fontId="4" fillId="0" borderId="97" xfId="0" applyNumberFormat="1" applyFont="1" applyFill="1" applyBorder="1" applyAlignment="1">
      <alignment horizontal="center" vertical="center"/>
    </xf>
    <xf numFmtId="3" fontId="4" fillId="0" borderId="91" xfId="0" applyNumberFormat="1" applyFont="1" applyFill="1" applyBorder="1" applyAlignment="1">
      <alignment horizontal="center" vertical="center"/>
    </xf>
    <xf numFmtId="0" fontId="4" fillId="8" borderId="90" xfId="0" applyNumberFormat="1" applyFont="1" applyFill="1" applyBorder="1" applyAlignment="1">
      <alignment horizontal="center" vertical="center" wrapText="1"/>
    </xf>
    <xf numFmtId="166" fontId="4" fillId="0" borderId="85" xfId="1" applyNumberFormat="1" applyFont="1" applyFill="1" applyBorder="1" applyAlignment="1">
      <alignment horizontal="right" vertical="center"/>
    </xf>
    <xf numFmtId="166" fontId="4" fillId="8" borderId="79" xfId="1" applyNumberFormat="1" applyFont="1" applyFill="1" applyBorder="1" applyAlignment="1">
      <alignment horizontal="center" vertical="center" wrapText="1"/>
    </xf>
    <xf numFmtId="166" fontId="4" fillId="8" borderId="66" xfId="1" applyNumberFormat="1" applyFont="1" applyFill="1" applyBorder="1" applyAlignment="1">
      <alignment horizontal="center" vertical="center" wrapText="1"/>
    </xf>
    <xf numFmtId="166" fontId="4" fillId="8" borderId="67" xfId="1" applyNumberFormat="1" applyFont="1" applyFill="1" applyBorder="1" applyAlignment="1">
      <alignment horizontal="center" vertical="center" wrapText="1"/>
    </xf>
    <xf numFmtId="3" fontId="4" fillId="0" borderId="53" xfId="0" applyNumberFormat="1" applyFont="1" applyFill="1" applyBorder="1" applyAlignment="1">
      <alignment horizontal="center" vertical="center"/>
    </xf>
    <xf numFmtId="3" fontId="4" fillId="0" borderId="54" xfId="0" applyNumberFormat="1" applyFont="1" applyFill="1" applyBorder="1" applyAlignment="1">
      <alignment horizontal="center" vertical="center"/>
    </xf>
    <xf numFmtId="3" fontId="4" fillId="0" borderId="55" xfId="0" applyNumberFormat="1" applyFont="1" applyFill="1" applyBorder="1" applyAlignment="1">
      <alignment horizontal="center" vertical="center"/>
    </xf>
    <xf numFmtId="3" fontId="4" fillId="0" borderId="57" xfId="0" applyNumberFormat="1" applyFont="1" applyFill="1" applyBorder="1" applyAlignment="1">
      <alignment horizontal="center" vertical="center"/>
    </xf>
    <xf numFmtId="3" fontId="4" fillId="0" borderId="96" xfId="0" applyNumberFormat="1" applyFont="1" applyFill="1" applyBorder="1" applyAlignment="1">
      <alignment horizontal="center" vertical="center"/>
    </xf>
    <xf numFmtId="3" fontId="4" fillId="0" borderId="58" xfId="0" applyNumberFormat="1" applyFont="1" applyFill="1" applyBorder="1" applyAlignment="1">
      <alignment horizontal="center" vertical="center"/>
    </xf>
    <xf numFmtId="3" fontId="4" fillId="0" borderId="97" xfId="0" applyNumberFormat="1" applyFont="1" applyFill="1" applyBorder="1" applyAlignment="1">
      <alignment horizontal="center" vertical="center"/>
    </xf>
    <xf numFmtId="37" fontId="4" fillId="0" borderId="89" xfId="1" applyNumberFormat="1" applyFont="1" applyBorder="1" applyAlignment="1">
      <alignment horizontal="center" vertical="center"/>
    </xf>
    <xf numFmtId="3" fontId="6" fillId="2" borderId="2" xfId="1" applyNumberFormat="1" applyFont="1" applyFill="1" applyBorder="1" applyAlignment="1">
      <alignment horizontal="center" vertical="center" textRotation="90"/>
    </xf>
    <xf numFmtId="3" fontId="6" fillId="2" borderId="14" xfId="1" applyNumberFormat="1" applyFont="1" applyFill="1" applyBorder="1" applyAlignment="1">
      <alignment horizontal="center" vertical="center" textRotation="90"/>
    </xf>
    <xf numFmtId="0" fontId="21" fillId="11" borderId="52" xfId="0" applyNumberFormat="1" applyFont="1" applyFill="1" applyBorder="1" applyAlignment="1">
      <alignment horizontal="center" vertical="center"/>
    </xf>
    <xf numFmtId="0" fontId="3" fillId="0" borderId="96" xfId="0" applyNumberFormat="1" applyFont="1" applyFill="1" applyBorder="1" applyAlignment="1">
      <alignment horizontal="center" vertical="center"/>
    </xf>
    <xf numFmtId="0" fontId="3" fillId="0" borderId="58" xfId="0" applyNumberFormat="1" applyFont="1" applyFill="1" applyBorder="1" applyAlignment="1">
      <alignment horizontal="center" vertical="center"/>
    </xf>
    <xf numFmtId="0" fontId="28" fillId="15" borderId="62" xfId="0" applyNumberFormat="1" applyFont="1" applyFill="1" applyBorder="1" applyAlignment="1">
      <alignment horizontal="center" vertical="center"/>
    </xf>
    <xf numFmtId="0" fontId="21" fillId="0" borderId="52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Alignment="1">
      <alignment horizontal="center" vertical="center"/>
    </xf>
    <xf numFmtId="3" fontId="10" fillId="2" borderId="0" xfId="0" applyNumberFormat="1" applyFont="1" applyFill="1" applyAlignment="1">
      <alignment horizontal="center" vertical="center" textRotation="90"/>
    </xf>
    <xf numFmtId="166" fontId="4" fillId="0" borderId="0" xfId="1" applyNumberFormat="1" applyFont="1" applyFill="1" applyBorder="1" applyAlignment="1">
      <alignment horizontal="center" vertical="center"/>
    </xf>
    <xf numFmtId="166" fontId="7" fillId="0" borderId="0" xfId="1" applyNumberFormat="1" applyFont="1" applyAlignment="1">
      <alignment horizontal="center" vertical="center"/>
    </xf>
    <xf numFmtId="166" fontId="4" fillId="0" borderId="0" xfId="1" applyNumberFormat="1" applyFont="1" applyFill="1" applyAlignment="1">
      <alignment horizontal="center" vertical="center"/>
    </xf>
    <xf numFmtId="166" fontId="10" fillId="2" borderId="0" xfId="1" applyNumberFormat="1" applyFont="1" applyFill="1" applyAlignment="1">
      <alignment horizontal="center" vertical="center" textRotation="90"/>
    </xf>
    <xf numFmtId="166" fontId="14" fillId="0" borderId="0" xfId="1" applyNumberFormat="1" applyFont="1" applyAlignment="1">
      <alignment horizontal="center" vertical="center"/>
    </xf>
    <xf numFmtId="166" fontId="4" fillId="0" borderId="0" xfId="0" applyNumberFormat="1" applyFont="1" applyFill="1" applyAlignment="1">
      <alignment horizontal="center" vertical="center"/>
    </xf>
    <xf numFmtId="3" fontId="9" fillId="15" borderId="52" xfId="0" applyNumberFormat="1" applyFont="1" applyFill="1" applyBorder="1" applyAlignment="1">
      <alignment horizontal="center" vertical="center"/>
    </xf>
    <xf numFmtId="3" fontId="4" fillId="0" borderId="0" xfId="0" applyNumberFormat="1" applyFont="1" applyAlignment="1">
      <alignment horizontal="right" vertical="center"/>
    </xf>
    <xf numFmtId="166" fontId="4" fillId="0" borderId="0" xfId="0" applyNumberFormat="1" applyFont="1" applyAlignment="1">
      <alignment horizontal="right" vertical="center"/>
    </xf>
    <xf numFmtId="3" fontId="24" fillId="0" borderId="0" xfId="0" applyNumberFormat="1" applyFont="1" applyAlignment="1">
      <alignment vertical="center"/>
    </xf>
    <xf numFmtId="166" fontId="4" fillId="15" borderId="88" xfId="1" applyNumberFormat="1" applyFont="1" applyFill="1" applyBorder="1" applyAlignment="1">
      <alignment horizontal="center" vertical="center"/>
    </xf>
    <xf numFmtId="37" fontId="4" fillId="15" borderId="88" xfId="1" applyNumberFormat="1" applyFont="1" applyFill="1" applyBorder="1" applyAlignment="1">
      <alignment horizontal="center" vertical="center"/>
    </xf>
    <xf numFmtId="3" fontId="4" fillId="0" borderId="0" xfId="0" applyNumberFormat="1" applyFont="1" applyAlignment="1">
      <alignment vertical="center"/>
    </xf>
    <xf numFmtId="166" fontId="4" fillId="0" borderId="0" xfId="1" applyNumberFormat="1" applyFont="1" applyAlignment="1">
      <alignment horizontal="right" vertical="center"/>
    </xf>
    <xf numFmtId="0" fontId="4" fillId="2" borderId="0" xfId="0" applyNumberFormat="1" applyFont="1" applyFill="1" applyAlignment="1">
      <alignment vertical="center" wrapText="1"/>
    </xf>
    <xf numFmtId="166" fontId="4" fillId="15" borderId="0" xfId="1" applyNumberFormat="1" applyFont="1" applyFill="1" applyAlignment="1">
      <alignment horizontal="right" vertical="center"/>
    </xf>
    <xf numFmtId="166" fontId="4" fillId="8" borderId="0" xfId="1" applyNumberFormat="1" applyFont="1" applyFill="1" applyAlignment="1">
      <alignment horizontal="right" vertical="center"/>
    </xf>
    <xf numFmtId="166" fontId="15" fillId="8" borderId="52" xfId="1" applyNumberFormat="1" applyFont="1" applyFill="1" applyBorder="1" applyAlignment="1">
      <alignment horizontal="center" vertical="center"/>
    </xf>
    <xf numFmtId="0" fontId="4" fillId="8" borderId="0" xfId="0" applyNumberFormat="1" applyFont="1" applyFill="1" applyAlignment="1">
      <alignment horizontal="right" vertical="center"/>
    </xf>
    <xf numFmtId="0" fontId="4" fillId="0" borderId="0" xfId="0" applyNumberFormat="1" applyFont="1" applyAlignment="1">
      <alignment horizontal="center" vertical="center"/>
    </xf>
    <xf numFmtId="0" fontId="9" fillId="15" borderId="0" xfId="0" applyNumberFormat="1" applyFont="1" applyFill="1" applyAlignment="1">
      <alignment horizontal="center" vertical="center"/>
    </xf>
    <xf numFmtId="0" fontId="4" fillId="15" borderId="0" xfId="0" applyNumberFormat="1" applyFont="1" applyFill="1" applyAlignment="1">
      <alignment horizontal="center" vertical="center"/>
    </xf>
    <xf numFmtId="49" fontId="8" fillId="11" borderId="0" xfId="0" applyNumberFormat="1" applyFont="1" applyFill="1" applyAlignment="1">
      <alignment horizontal="center"/>
    </xf>
    <xf numFmtId="0" fontId="0" fillId="7" borderId="0" xfId="0" applyFill="1"/>
    <xf numFmtId="0" fontId="0" fillId="15" borderId="0" xfId="0" applyFill="1"/>
    <xf numFmtId="3" fontId="10" fillId="11" borderId="2" xfId="0" applyNumberFormat="1" applyFont="1" applyFill="1" applyBorder="1" applyAlignment="1">
      <alignment horizontal="center" vertical="center" textRotation="90"/>
    </xf>
    <xf numFmtId="3" fontId="6" fillId="11" borderId="14" xfId="1" applyNumberFormat="1" applyFont="1" applyFill="1" applyBorder="1" applyAlignment="1">
      <alignment horizontal="center" vertical="center" textRotation="90"/>
    </xf>
    <xf numFmtId="166" fontId="5" fillId="0" borderId="0" xfId="1" applyNumberFormat="1" applyFont="1" applyAlignment="1">
      <alignment vertical="center"/>
    </xf>
    <xf numFmtId="166" fontId="4" fillId="15" borderId="0" xfId="1" applyNumberFormat="1" applyFont="1" applyFill="1" applyAlignment="1">
      <alignment vertical="center"/>
    </xf>
    <xf numFmtId="0" fontId="10" fillId="2" borderId="0" xfId="0" applyNumberFormat="1" applyFont="1" applyFill="1" applyAlignment="1">
      <alignment horizontal="left" vertical="center" textRotation="90"/>
    </xf>
    <xf numFmtId="0" fontId="9" fillId="0" borderId="0" xfId="0" applyFont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3" fontId="9" fillId="0" borderId="28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49" fontId="9" fillId="0" borderId="0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3" fontId="10" fillId="2" borderId="17" xfId="0" applyNumberFormat="1" applyFont="1" applyFill="1" applyBorder="1" applyAlignment="1">
      <alignment horizontal="center" vertical="center" textRotation="90"/>
    </xf>
    <xf numFmtId="0" fontId="9" fillId="8" borderId="14" xfId="0" applyNumberFormat="1" applyFont="1" applyFill="1" applyBorder="1" applyAlignment="1">
      <alignment horizontal="center" vertical="center" wrapText="1"/>
    </xf>
    <xf numFmtId="0" fontId="9" fillId="8" borderId="7" xfId="0" applyNumberFormat="1" applyFont="1" applyFill="1" applyBorder="1" applyAlignment="1">
      <alignment horizontal="center" vertical="center" wrapText="1"/>
    </xf>
    <xf numFmtId="0" fontId="9" fillId="8" borderId="12" xfId="0" applyNumberFormat="1" applyFont="1" applyFill="1" applyBorder="1" applyAlignment="1">
      <alignment horizontal="center" vertical="center" wrapText="1"/>
    </xf>
    <xf numFmtId="0" fontId="9" fillId="8" borderId="17" xfId="0" applyNumberFormat="1" applyFont="1" applyFill="1" applyBorder="1" applyAlignment="1">
      <alignment horizontal="center" vertical="center" wrapText="1"/>
    </xf>
    <xf numFmtId="0" fontId="14" fillId="0" borderId="0" xfId="0" applyNumberFormat="1" applyFont="1" applyAlignment="1">
      <alignment horizontal="center" vertical="center"/>
    </xf>
    <xf numFmtId="0" fontId="13" fillId="11" borderId="54" xfId="0" applyNumberFormat="1" applyFont="1" applyFill="1" applyBorder="1" applyAlignment="1">
      <alignment horizontal="center" vertical="center" wrapText="1" readingOrder="2"/>
    </xf>
    <xf numFmtId="49" fontId="4" fillId="11" borderId="52" xfId="0" applyNumberFormat="1" applyFont="1" applyFill="1" applyBorder="1"/>
    <xf numFmtId="0" fontId="9" fillId="11" borderId="0" xfId="0" applyNumberFormat="1" applyFont="1" applyFill="1" applyBorder="1" applyAlignment="1">
      <alignment horizontal="center" vertical="center"/>
    </xf>
    <xf numFmtId="49" fontId="8" fillId="11" borderId="52" xfId="0" applyNumberFormat="1" applyFont="1" applyFill="1" applyBorder="1"/>
    <xf numFmtId="49" fontId="8" fillId="11" borderId="52" xfId="0" applyNumberFormat="1" applyFont="1" applyFill="1" applyBorder="1" applyAlignment="1">
      <alignment horizontal="center"/>
    </xf>
    <xf numFmtId="49" fontId="3" fillId="11" borderId="52" xfId="0" applyNumberFormat="1" applyFont="1" applyFill="1" applyBorder="1"/>
    <xf numFmtId="0" fontId="13" fillId="0" borderId="54" xfId="0" applyNumberFormat="1" applyFont="1" applyFill="1" applyBorder="1" applyAlignment="1">
      <alignment horizontal="center" vertical="center" wrapText="1" readingOrder="2"/>
    </xf>
    <xf numFmtId="0" fontId="11" fillId="0" borderId="52" xfId="0" applyFont="1" applyBorder="1" applyAlignment="1">
      <alignment horizontal="center" vertical="center"/>
    </xf>
    <xf numFmtId="0" fontId="9" fillId="0" borderId="0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NumberFormat="1" applyFont="1" applyFill="1" applyBorder="1" applyAlignment="1">
      <alignment horizontal="center" vertical="center"/>
    </xf>
    <xf numFmtId="0" fontId="13" fillId="11" borderId="55" xfId="0" applyNumberFormat="1" applyFont="1" applyFill="1" applyBorder="1" applyAlignment="1">
      <alignment horizontal="center" vertical="center" wrapText="1" readingOrder="2"/>
    </xf>
    <xf numFmtId="0" fontId="13" fillId="0" borderId="53" xfId="0" applyNumberFormat="1" applyFont="1" applyFill="1" applyBorder="1" applyAlignment="1">
      <alignment horizontal="center" vertical="center" wrapText="1" readingOrder="2"/>
    </xf>
    <xf numFmtId="0" fontId="13" fillId="0" borderId="55" xfId="0" applyNumberFormat="1" applyFont="1" applyFill="1" applyBorder="1" applyAlignment="1">
      <alignment horizontal="center" vertical="center" wrapText="1" readingOrder="2"/>
    </xf>
    <xf numFmtId="0" fontId="24" fillId="0" borderId="0" xfId="0" applyNumberFormat="1" applyFont="1" applyAlignment="1">
      <alignment horizontal="center" vertical="center"/>
    </xf>
    <xf numFmtId="0" fontId="9" fillId="8" borderId="50" xfId="0" applyNumberFormat="1" applyFont="1" applyFill="1" applyBorder="1" applyAlignment="1">
      <alignment horizontal="center" vertical="center" wrapText="1"/>
    </xf>
    <xf numFmtId="0" fontId="9" fillId="8" borderId="61" xfId="0" applyNumberFormat="1" applyFont="1" applyFill="1" applyBorder="1" applyAlignment="1">
      <alignment horizontal="center" vertical="center" wrapText="1"/>
    </xf>
    <xf numFmtId="0" fontId="9" fillId="8" borderId="14" xfId="0" applyNumberFormat="1" applyFont="1" applyFill="1" applyBorder="1" applyAlignment="1">
      <alignment horizontal="center" vertical="center"/>
    </xf>
    <xf numFmtId="0" fontId="9" fillId="8" borderId="12" xfId="0" applyNumberFormat="1" applyFont="1" applyFill="1" applyBorder="1" applyAlignment="1">
      <alignment horizontal="center" vertical="center"/>
    </xf>
    <xf numFmtId="0" fontId="9" fillId="8" borderId="75" xfId="0" applyNumberFormat="1" applyFont="1" applyFill="1" applyBorder="1" applyAlignment="1">
      <alignment horizontal="center" vertical="center"/>
    </xf>
    <xf numFmtId="0" fontId="9" fillId="8" borderId="51" xfId="0" applyNumberFormat="1" applyFont="1" applyFill="1" applyBorder="1" applyAlignment="1">
      <alignment horizontal="center" vertical="center" wrapText="1"/>
    </xf>
    <xf numFmtId="0" fontId="12" fillId="8" borderId="50" xfId="0" applyNumberFormat="1" applyFont="1" applyFill="1" applyBorder="1" applyAlignment="1">
      <alignment horizontal="center" vertical="center" wrapText="1"/>
    </xf>
    <xf numFmtId="0" fontId="12" fillId="8" borderId="61" xfId="0" applyNumberFormat="1" applyFont="1" applyFill="1" applyBorder="1" applyAlignment="1">
      <alignment horizontal="center" vertical="center" wrapText="1"/>
    </xf>
    <xf numFmtId="0" fontId="9" fillId="8" borderId="7" xfId="0" applyNumberFormat="1" applyFont="1" applyFill="1" applyBorder="1" applyAlignment="1">
      <alignment horizontal="center" vertical="center"/>
    </xf>
    <xf numFmtId="0" fontId="9" fillId="8" borderId="14" xfId="0" applyNumberFormat="1" applyFont="1" applyFill="1" applyBorder="1" applyAlignment="1">
      <alignment horizontal="center" vertical="center" wrapText="1"/>
    </xf>
    <xf numFmtId="0" fontId="9" fillId="8" borderId="7" xfId="0" applyNumberFormat="1" applyFont="1" applyFill="1" applyBorder="1" applyAlignment="1">
      <alignment horizontal="center" vertical="center" wrapText="1"/>
    </xf>
    <xf numFmtId="0" fontId="9" fillId="8" borderId="90" xfId="0" applyNumberFormat="1" applyFont="1" applyFill="1" applyBorder="1" applyAlignment="1">
      <alignment horizontal="center" vertical="center" wrapText="1"/>
    </xf>
    <xf numFmtId="0" fontId="9" fillId="8" borderId="12" xfId="0" applyNumberFormat="1" applyFont="1" applyFill="1" applyBorder="1" applyAlignment="1">
      <alignment horizontal="center" vertical="center" wrapText="1"/>
    </xf>
    <xf numFmtId="0" fontId="9" fillId="8" borderId="1" xfId="0" applyNumberFormat="1" applyFont="1" applyFill="1" applyBorder="1" applyAlignment="1">
      <alignment horizontal="center" vertical="center" wrapText="1"/>
    </xf>
    <xf numFmtId="0" fontId="9" fillId="8" borderId="17" xfId="0" applyNumberFormat="1" applyFont="1" applyFill="1" applyBorder="1" applyAlignment="1">
      <alignment horizontal="center" vertical="center" wrapText="1"/>
    </xf>
    <xf numFmtId="0" fontId="9" fillId="8" borderId="3" xfId="0" applyNumberFormat="1" applyFont="1" applyFill="1" applyBorder="1" applyAlignment="1">
      <alignment horizontal="center" vertical="center" wrapText="1"/>
    </xf>
    <xf numFmtId="0" fontId="4" fillId="0" borderId="0" xfId="0" applyNumberFormat="1" applyFont="1" applyAlignment="1">
      <alignment horizontal="center" vertical="center"/>
    </xf>
    <xf numFmtId="0" fontId="9" fillId="8" borderId="19" xfId="0" applyNumberFormat="1" applyFont="1" applyFill="1" applyBorder="1" applyAlignment="1">
      <alignment horizontal="center" vertical="center" textRotation="90"/>
    </xf>
    <xf numFmtId="0" fontId="9" fillId="8" borderId="13" xfId="0" applyNumberFormat="1" applyFont="1" applyFill="1" applyBorder="1" applyAlignment="1">
      <alignment horizontal="center" vertical="center" textRotation="90"/>
    </xf>
    <xf numFmtId="0" fontId="9" fillId="8" borderId="19" xfId="0" applyNumberFormat="1" applyFont="1" applyFill="1" applyBorder="1" applyAlignment="1">
      <alignment horizontal="center" vertical="center" wrapText="1"/>
    </xf>
    <xf numFmtId="0" fontId="9" fillId="8" borderId="13" xfId="0" applyNumberFormat="1" applyFont="1" applyFill="1" applyBorder="1" applyAlignment="1">
      <alignment horizontal="center" vertical="center" wrapText="1"/>
    </xf>
    <xf numFmtId="0" fontId="9" fillId="8" borderId="32" xfId="0" applyNumberFormat="1" applyFont="1" applyFill="1" applyBorder="1" applyAlignment="1">
      <alignment horizontal="center" vertical="center"/>
    </xf>
    <xf numFmtId="0" fontId="9" fillId="8" borderId="35" xfId="0" applyNumberFormat="1" applyFont="1" applyFill="1" applyBorder="1" applyAlignment="1">
      <alignment horizontal="center" vertical="center"/>
    </xf>
    <xf numFmtId="0" fontId="9" fillId="8" borderId="34" xfId="0" applyNumberFormat="1" applyFont="1" applyFill="1" applyBorder="1" applyAlignment="1">
      <alignment horizontal="center" vertical="center" wrapText="1"/>
    </xf>
    <xf numFmtId="0" fontId="9" fillId="8" borderId="48" xfId="0" applyNumberFormat="1" applyFont="1" applyFill="1" applyBorder="1" applyAlignment="1">
      <alignment horizontal="center" vertical="center" wrapText="1"/>
    </xf>
    <xf numFmtId="0" fontId="9" fillId="8" borderId="1" xfId="0" applyNumberFormat="1" applyFont="1" applyFill="1" applyBorder="1" applyAlignment="1">
      <alignment horizontal="center" vertical="center"/>
    </xf>
    <xf numFmtId="0" fontId="9" fillId="8" borderId="17" xfId="0" applyNumberFormat="1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textRotation="90"/>
    </xf>
    <xf numFmtId="3" fontId="10" fillId="2" borderId="17" xfId="0" applyNumberFormat="1" applyFont="1" applyFill="1" applyBorder="1" applyAlignment="1">
      <alignment horizontal="center" vertical="center" textRotation="90"/>
    </xf>
    <xf numFmtId="3" fontId="10" fillId="2" borderId="3" xfId="0" applyNumberFormat="1" applyFont="1" applyFill="1" applyBorder="1" applyAlignment="1">
      <alignment horizontal="center" vertical="center" textRotation="90"/>
    </xf>
    <xf numFmtId="0" fontId="21" fillId="8" borderId="71" xfId="0" applyNumberFormat="1" applyFont="1" applyFill="1" applyBorder="1" applyAlignment="1">
      <alignment horizontal="center" vertical="center" textRotation="90"/>
    </xf>
    <xf numFmtId="0" fontId="21" fillId="8" borderId="63" xfId="0" applyNumberFormat="1" applyFont="1" applyFill="1" applyBorder="1" applyAlignment="1">
      <alignment horizontal="center" vertical="center" textRotation="90"/>
    </xf>
    <xf numFmtId="0" fontId="12" fillId="4" borderId="19" xfId="0" applyFont="1" applyFill="1" applyBorder="1" applyAlignment="1">
      <alignment horizontal="center" vertical="center"/>
    </xf>
    <xf numFmtId="0" fontId="12" fillId="4" borderId="16" xfId="0" applyFont="1" applyFill="1" applyBorder="1" applyAlignment="1">
      <alignment horizontal="center" vertical="center"/>
    </xf>
    <xf numFmtId="0" fontId="12" fillId="4" borderId="37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top"/>
    </xf>
    <xf numFmtId="0" fontId="12" fillId="4" borderId="5" xfId="0" applyFont="1" applyFill="1" applyBorder="1" applyAlignment="1">
      <alignment horizontal="center" vertical="top"/>
    </xf>
    <xf numFmtId="0" fontId="9" fillId="3" borderId="22" xfId="0" applyFont="1" applyFill="1" applyBorder="1" applyAlignment="1">
      <alignment horizontal="right" vertical="center"/>
    </xf>
    <xf numFmtId="0" fontId="3" fillId="3" borderId="22" xfId="0" applyFont="1" applyFill="1" applyBorder="1" applyAlignment="1" applyProtection="1">
      <alignment vertical="center"/>
    </xf>
    <xf numFmtId="0" fontId="9" fillId="3" borderId="0" xfId="0" applyFont="1" applyFill="1" applyBorder="1" applyAlignment="1">
      <alignment horizontal="right" vertical="center"/>
    </xf>
    <xf numFmtId="0" fontId="3" fillId="3" borderId="0" xfId="0" applyFont="1" applyFill="1" applyBorder="1" applyAlignment="1" applyProtection="1">
      <alignment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9" fillId="3" borderId="22" xfId="0" applyFont="1" applyFill="1" applyBorder="1" applyAlignment="1">
      <alignment horizontal="center" vertical="center"/>
    </xf>
    <xf numFmtId="0" fontId="9" fillId="3" borderId="23" xfId="0" applyFont="1" applyFill="1" applyBorder="1" applyAlignment="1">
      <alignment horizontal="center" vertical="center"/>
    </xf>
    <xf numFmtId="3" fontId="3" fillId="3" borderId="42" xfId="0" applyNumberFormat="1" applyFont="1" applyFill="1" applyBorder="1" applyAlignment="1" applyProtection="1">
      <alignment horizontal="right" vertical="center"/>
    </xf>
    <xf numFmtId="3" fontId="3" fillId="3" borderId="30" xfId="0" applyNumberFormat="1" applyFont="1" applyFill="1" applyBorder="1" applyAlignment="1" applyProtection="1">
      <alignment horizontal="right" vertical="center"/>
    </xf>
    <xf numFmtId="3" fontId="9" fillId="3" borderId="0" xfId="0" applyNumberFormat="1" applyFont="1" applyFill="1" applyBorder="1" applyAlignment="1">
      <alignment horizontal="center" vertical="center"/>
    </xf>
    <xf numFmtId="3" fontId="9" fillId="3" borderId="9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3" fontId="3" fillId="3" borderId="41" xfId="0" applyNumberFormat="1" applyFont="1" applyFill="1" applyBorder="1" applyAlignment="1" applyProtection="1">
      <alignment horizontal="right" vertical="center"/>
    </xf>
    <xf numFmtId="3" fontId="3" fillId="3" borderId="33" xfId="0" applyNumberFormat="1" applyFont="1" applyFill="1" applyBorder="1" applyAlignment="1" applyProtection="1">
      <alignment horizontal="right" vertical="center"/>
    </xf>
    <xf numFmtId="3" fontId="9" fillId="3" borderId="10" xfId="0" applyNumberFormat="1" applyFont="1" applyFill="1" applyBorder="1" applyAlignment="1">
      <alignment horizontal="center" vertical="center"/>
    </xf>
    <xf numFmtId="3" fontId="9" fillId="3" borderId="24" xfId="0" applyNumberFormat="1" applyFont="1" applyFill="1" applyBorder="1" applyAlignment="1">
      <alignment horizontal="center" vertical="center"/>
    </xf>
    <xf numFmtId="0" fontId="3" fillId="3" borderId="10" xfId="0" applyFont="1" applyFill="1" applyBorder="1" applyAlignment="1" applyProtection="1">
      <alignment vertical="center"/>
    </xf>
    <xf numFmtId="3" fontId="16" fillId="5" borderId="25" xfId="0" applyNumberFormat="1" applyFont="1" applyFill="1" applyBorder="1" applyAlignment="1" applyProtection="1">
      <alignment horizontal="center" vertical="center"/>
    </xf>
    <xf numFmtId="3" fontId="16" fillId="5" borderId="10" xfId="0" applyNumberFormat="1" applyFont="1" applyFill="1" applyBorder="1" applyAlignment="1" applyProtection="1">
      <alignment horizontal="center" vertical="center"/>
    </xf>
    <xf numFmtId="3" fontId="5" fillId="5" borderId="10" xfId="0" applyNumberFormat="1" applyFont="1" applyFill="1" applyBorder="1" applyAlignment="1">
      <alignment horizontal="center" vertical="center"/>
    </xf>
    <xf numFmtId="3" fontId="5" fillId="5" borderId="39" xfId="0" applyNumberFormat="1" applyFont="1" applyFill="1" applyBorder="1" applyAlignment="1">
      <alignment horizontal="center" vertical="center"/>
    </xf>
    <xf numFmtId="0" fontId="23" fillId="3" borderId="4" xfId="0" applyFont="1" applyFill="1" applyBorder="1" applyAlignment="1">
      <alignment horizontal="center" vertical="center"/>
    </xf>
    <xf numFmtId="0" fontId="23" fillId="3" borderId="0" xfId="0" applyFont="1" applyFill="1" applyBorder="1" applyAlignment="1">
      <alignment horizontal="center" vertic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4" fillId="3" borderId="38" xfId="0" applyFont="1" applyFill="1" applyBorder="1" applyAlignment="1">
      <alignment horizontal="center" vertical="center"/>
    </xf>
    <xf numFmtId="3" fontId="15" fillId="3" borderId="13" xfId="0" applyNumberFormat="1" applyFont="1" applyFill="1" applyBorder="1" applyAlignment="1" applyProtection="1">
      <alignment horizontal="center" vertical="center"/>
    </xf>
    <xf numFmtId="3" fontId="15" fillId="3" borderId="20" xfId="0" applyNumberFormat="1" applyFont="1" applyFill="1" applyBorder="1" applyAlignment="1" applyProtection="1">
      <alignment horizontal="center" vertical="center"/>
    </xf>
    <xf numFmtId="3" fontId="5" fillId="3" borderId="1" xfId="0" applyNumberFormat="1" applyFont="1" applyFill="1" applyBorder="1" applyAlignment="1">
      <alignment horizontal="center" vertical="center"/>
    </xf>
    <xf numFmtId="3" fontId="5" fillId="3" borderId="3" xfId="0" applyNumberFormat="1" applyFont="1" applyFill="1" applyBorder="1" applyAlignment="1">
      <alignment horizontal="center" vertical="center"/>
    </xf>
    <xf numFmtId="3" fontId="15" fillId="3" borderId="1" xfId="0" applyNumberFormat="1" applyFont="1" applyFill="1" applyBorder="1" applyAlignment="1" applyProtection="1">
      <alignment horizontal="center" vertical="center"/>
    </xf>
    <xf numFmtId="3" fontId="15" fillId="3" borderId="17" xfId="0" applyNumberFormat="1" applyFont="1" applyFill="1" applyBorder="1" applyAlignment="1" applyProtection="1">
      <alignment horizontal="center" vertical="center"/>
    </xf>
    <xf numFmtId="3" fontId="5" fillId="3" borderId="17" xfId="0" applyNumberFormat="1" applyFont="1" applyFill="1" applyBorder="1" applyAlignment="1">
      <alignment horizontal="center" vertical="center"/>
    </xf>
    <xf numFmtId="3" fontId="3" fillId="3" borderId="26" xfId="0" applyNumberFormat="1" applyFont="1" applyFill="1" applyBorder="1" applyAlignment="1" applyProtection="1">
      <alignment horizontal="right" vertical="center"/>
    </xf>
    <xf numFmtId="3" fontId="3" fillId="3" borderId="27" xfId="0" applyNumberFormat="1" applyFont="1" applyFill="1" applyBorder="1" applyAlignment="1" applyProtection="1">
      <alignment horizontal="right" vertical="center"/>
    </xf>
    <xf numFmtId="3" fontId="3" fillId="3" borderId="43" xfId="0" applyNumberFormat="1" applyFont="1" applyFill="1" applyBorder="1" applyAlignment="1" applyProtection="1">
      <alignment horizontal="right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0" fillId="10" borderId="46" xfId="0" applyFont="1" applyFill="1" applyBorder="1" applyAlignment="1">
      <alignment horizontal="center" vertical="center"/>
    </xf>
    <xf numFmtId="166" fontId="5" fillId="8" borderId="50" xfId="1" applyNumberFormat="1" applyFont="1" applyFill="1" applyBorder="1" applyAlignment="1">
      <alignment horizontal="center" vertical="center" wrapText="1"/>
    </xf>
    <xf numFmtId="166" fontId="5" fillId="8" borderId="51" xfId="1" applyNumberFormat="1" applyFont="1" applyFill="1" applyBorder="1" applyAlignment="1">
      <alignment horizontal="center" vertical="center" wrapText="1"/>
    </xf>
    <xf numFmtId="166" fontId="5" fillId="8" borderId="80" xfId="1" applyNumberFormat="1" applyFont="1" applyFill="1" applyBorder="1" applyAlignment="1">
      <alignment horizontal="center" vertical="center" wrapText="1"/>
    </xf>
    <xf numFmtId="166" fontId="5" fillId="8" borderId="26" xfId="1" applyNumberFormat="1" applyFont="1" applyFill="1" applyBorder="1" applyAlignment="1">
      <alignment horizontal="center" vertical="center" wrapText="1"/>
    </xf>
    <xf numFmtId="0" fontId="6" fillId="2" borderId="12" xfId="0" applyNumberFormat="1" applyFont="1" applyFill="1" applyBorder="1" applyAlignment="1">
      <alignment horizontal="center" vertical="center" textRotation="90"/>
    </xf>
    <xf numFmtId="0" fontId="6" fillId="2" borderId="14" xfId="0" applyNumberFormat="1" applyFont="1" applyFill="1" applyBorder="1" applyAlignment="1">
      <alignment horizontal="center" vertical="center" textRotation="90"/>
    </xf>
    <xf numFmtId="0" fontId="4" fillId="8" borderId="1" xfId="0" applyNumberFormat="1" applyFont="1" applyFill="1" applyBorder="1" applyAlignment="1">
      <alignment horizontal="center" vertical="center"/>
    </xf>
    <xf numFmtId="0" fontId="4" fillId="8" borderId="17" xfId="0" applyNumberFormat="1" applyFont="1" applyFill="1" applyBorder="1" applyAlignment="1">
      <alignment horizontal="center" vertical="center"/>
    </xf>
    <xf numFmtId="0" fontId="4" fillId="8" borderId="3" xfId="0" applyNumberFormat="1" applyFont="1" applyFill="1" applyBorder="1" applyAlignment="1">
      <alignment horizontal="center" vertical="center"/>
    </xf>
    <xf numFmtId="0" fontId="6" fillId="2" borderId="94" xfId="0" applyNumberFormat="1" applyFont="1" applyFill="1" applyBorder="1" applyAlignment="1">
      <alignment horizontal="center" vertical="center" textRotation="90"/>
    </xf>
    <xf numFmtId="0" fontId="6" fillId="2" borderId="95" xfId="0" applyNumberFormat="1" applyFont="1" applyFill="1" applyBorder="1" applyAlignment="1">
      <alignment horizontal="center" vertical="center" textRotation="90"/>
    </xf>
    <xf numFmtId="166" fontId="5" fillId="8" borderId="32" xfId="1" applyNumberFormat="1" applyFont="1" applyFill="1" applyBorder="1" applyAlignment="1">
      <alignment horizontal="center" vertical="center" wrapText="1"/>
    </xf>
    <xf numFmtId="166" fontId="5" fillId="8" borderId="35" xfId="1" applyNumberFormat="1" applyFont="1" applyFill="1" applyBorder="1" applyAlignment="1">
      <alignment horizontal="center" vertical="center" wrapText="1"/>
    </xf>
    <xf numFmtId="166" fontId="9" fillId="8" borderId="50" xfId="1" applyNumberFormat="1" applyFont="1" applyFill="1" applyBorder="1" applyAlignment="1">
      <alignment horizontal="center" vertical="center" wrapText="1"/>
    </xf>
    <xf numFmtId="166" fontId="9" fillId="8" borderId="51" xfId="1" applyNumberFormat="1" applyFont="1" applyFill="1" applyBorder="1" applyAlignment="1">
      <alignment horizontal="center" vertical="center" wrapText="1"/>
    </xf>
    <xf numFmtId="166" fontId="24" fillId="0" borderId="0" xfId="1" applyNumberFormat="1" applyFont="1" applyAlignment="1">
      <alignment horizontal="center" vertical="center"/>
    </xf>
    <xf numFmtId="0" fontId="4" fillId="8" borderId="71" xfId="0" applyNumberFormat="1" applyFont="1" applyFill="1" applyBorder="1" applyAlignment="1">
      <alignment horizontal="center" vertical="center" textRotation="90"/>
    </xf>
    <xf numFmtId="0" fontId="4" fillId="8" borderId="63" xfId="0" applyNumberFormat="1" applyFont="1" applyFill="1" applyBorder="1" applyAlignment="1">
      <alignment horizontal="center" vertical="center" textRotation="90"/>
    </xf>
    <xf numFmtId="0" fontId="4" fillId="8" borderId="16" xfId="0" applyNumberFormat="1" applyFont="1" applyFill="1" applyBorder="1" applyAlignment="1">
      <alignment horizontal="center" vertical="center" textRotation="90" wrapText="1"/>
    </xf>
    <xf numFmtId="0" fontId="4" fillId="8" borderId="20" xfId="0" applyNumberFormat="1" applyFont="1" applyFill="1" applyBorder="1" applyAlignment="1">
      <alignment horizontal="center" vertical="center" textRotation="90" wrapText="1"/>
    </xf>
    <xf numFmtId="0" fontId="4" fillId="8" borderId="32" xfId="0" applyNumberFormat="1" applyFont="1" applyFill="1" applyBorder="1" applyAlignment="1">
      <alignment horizontal="center" vertical="center"/>
    </xf>
    <xf numFmtId="0" fontId="4" fillId="8" borderId="35" xfId="0" applyNumberFormat="1" applyFont="1" applyFill="1" applyBorder="1" applyAlignment="1">
      <alignment horizontal="center" vertical="center"/>
    </xf>
    <xf numFmtId="0" fontId="4" fillId="8" borderId="34" xfId="0" applyNumberFormat="1" applyFont="1" applyFill="1" applyBorder="1" applyAlignment="1">
      <alignment horizontal="center" vertical="center" wrapText="1"/>
    </xf>
    <xf numFmtId="0" fontId="4" fillId="8" borderId="48" xfId="0" applyNumberFormat="1" applyFont="1" applyFill="1" applyBorder="1" applyAlignment="1">
      <alignment horizontal="center" vertical="center" wrapText="1"/>
    </xf>
    <xf numFmtId="0" fontId="4" fillId="8" borderId="19" xfId="0" applyNumberFormat="1" applyFont="1" applyFill="1" applyBorder="1" applyAlignment="1">
      <alignment horizontal="center" vertical="center"/>
    </xf>
    <xf numFmtId="0" fontId="4" fillId="8" borderId="16" xfId="0" applyNumberFormat="1" applyFont="1" applyFill="1" applyBorder="1" applyAlignment="1">
      <alignment horizontal="center" vertical="center"/>
    </xf>
    <xf numFmtId="0" fontId="4" fillId="8" borderId="37" xfId="0" applyNumberFormat="1" applyFont="1" applyFill="1" applyBorder="1" applyAlignment="1">
      <alignment horizontal="center" vertical="center"/>
    </xf>
    <xf numFmtId="166" fontId="5" fillId="8" borderId="49" xfId="1" applyNumberFormat="1" applyFont="1" applyFill="1" applyBorder="1" applyAlignment="1">
      <alignment horizontal="center" vertical="center" wrapText="1"/>
    </xf>
    <xf numFmtId="166" fontId="5" fillId="8" borderId="27" xfId="1" applyNumberFormat="1" applyFont="1" applyFill="1" applyBorder="1" applyAlignment="1">
      <alignment horizontal="center" vertical="center" wrapText="1"/>
    </xf>
    <xf numFmtId="166" fontId="5" fillId="8" borderId="34" xfId="1" applyNumberFormat="1" applyFont="1" applyFill="1" applyBorder="1" applyAlignment="1">
      <alignment horizontal="center" vertical="center" wrapText="1"/>
    </xf>
    <xf numFmtId="166" fontId="5" fillId="8" borderId="48" xfId="1" applyNumberFormat="1" applyFont="1" applyFill="1" applyBorder="1" applyAlignment="1">
      <alignment horizontal="center" vertical="center" wrapText="1"/>
    </xf>
    <xf numFmtId="166" fontId="5" fillId="8" borderId="82" xfId="1" applyNumberFormat="1" applyFont="1" applyFill="1" applyBorder="1" applyAlignment="1">
      <alignment horizontal="center" vertical="center" wrapText="1"/>
    </xf>
    <xf numFmtId="166" fontId="5" fillId="8" borderId="83" xfId="1" applyNumberFormat="1" applyFont="1" applyFill="1" applyBorder="1" applyAlignment="1">
      <alignment horizontal="center" vertical="center" wrapText="1"/>
    </xf>
    <xf numFmtId="0" fontId="14" fillId="0" borderId="0" xfId="0" applyNumberFormat="1" applyFont="1" applyAlignment="1">
      <alignment horizontal="center" vertical="center"/>
    </xf>
    <xf numFmtId="166" fontId="5" fillId="6" borderId="33" xfId="1" applyNumberFormat="1" applyFont="1" applyFill="1" applyBorder="1" applyAlignment="1">
      <alignment horizontal="center" vertical="center" wrapText="1"/>
    </xf>
    <xf numFmtId="166" fontId="5" fillId="6" borderId="36" xfId="1" applyNumberFormat="1" applyFont="1" applyFill="1" applyBorder="1" applyAlignment="1">
      <alignment horizontal="center" vertical="center" wrapText="1"/>
    </xf>
    <xf numFmtId="166" fontId="5" fillId="8" borderId="33" xfId="1" applyNumberFormat="1" applyFont="1" applyFill="1" applyBorder="1" applyAlignment="1">
      <alignment horizontal="center" vertical="center" wrapText="1"/>
    </xf>
    <xf numFmtId="166" fontId="5" fillId="8" borderId="36" xfId="1" applyNumberFormat="1" applyFont="1" applyFill="1" applyBorder="1" applyAlignment="1">
      <alignment horizontal="center" vertical="center" wrapText="1"/>
    </xf>
    <xf numFmtId="0" fontId="17" fillId="8" borderId="71" xfId="0" applyNumberFormat="1" applyFont="1" applyFill="1" applyBorder="1" applyAlignment="1">
      <alignment horizontal="center" vertical="center" textRotation="90"/>
    </xf>
    <xf numFmtId="0" fontId="17" fillId="8" borderId="63" xfId="0" applyNumberFormat="1" applyFont="1" applyFill="1" applyBorder="1" applyAlignment="1">
      <alignment horizontal="center" vertical="center" textRotation="90"/>
    </xf>
    <xf numFmtId="0" fontId="4" fillId="8" borderId="79" xfId="0" applyNumberFormat="1" applyFont="1" applyFill="1" applyBorder="1" applyAlignment="1">
      <alignment horizontal="center" vertical="center" wrapText="1"/>
    </xf>
    <xf numFmtId="0" fontId="4" fillId="8" borderId="66" xfId="0" applyNumberFormat="1" applyFont="1" applyFill="1" applyBorder="1" applyAlignment="1">
      <alignment horizontal="center" vertical="center" wrapText="1"/>
    </xf>
    <xf numFmtId="0" fontId="4" fillId="8" borderId="67" xfId="0" applyNumberFormat="1" applyFont="1" applyFill="1" applyBorder="1" applyAlignment="1">
      <alignment horizontal="center" vertical="center" wrapText="1"/>
    </xf>
    <xf numFmtId="0" fontId="4" fillId="8" borderId="70" xfId="0" applyNumberFormat="1" applyFont="1" applyFill="1" applyBorder="1" applyAlignment="1">
      <alignment horizontal="center" vertical="center" wrapText="1"/>
    </xf>
    <xf numFmtId="0" fontId="4" fillId="8" borderId="78" xfId="0" applyNumberFormat="1" applyFont="1" applyFill="1" applyBorder="1" applyAlignment="1">
      <alignment horizontal="center" vertical="center" wrapText="1"/>
    </xf>
    <xf numFmtId="166" fontId="4" fillId="8" borderId="14" xfId="1" applyNumberFormat="1" applyFont="1" applyFill="1" applyBorder="1" applyAlignment="1">
      <alignment horizontal="center" vertical="center" wrapText="1"/>
    </xf>
    <xf numFmtId="166" fontId="4" fillId="8" borderId="12" xfId="1" applyNumberFormat="1" applyFont="1" applyFill="1" applyBorder="1" applyAlignment="1">
      <alignment horizontal="center" vertical="center" wrapText="1"/>
    </xf>
    <xf numFmtId="166" fontId="4" fillId="8" borderId="7" xfId="1" applyNumberFormat="1" applyFont="1" applyFill="1" applyBorder="1" applyAlignment="1">
      <alignment horizontal="center" vertical="center" wrapText="1"/>
    </xf>
    <xf numFmtId="166" fontId="4" fillId="8" borderId="50" xfId="1" applyNumberFormat="1" applyFont="1" applyFill="1" applyBorder="1" applyAlignment="1">
      <alignment horizontal="center" vertical="center" wrapText="1"/>
    </xf>
    <xf numFmtId="166" fontId="4" fillId="8" borderId="51" xfId="1" applyNumberFormat="1" applyFont="1" applyFill="1" applyBorder="1" applyAlignment="1">
      <alignment horizontal="center" vertical="center" wrapText="1"/>
    </xf>
    <xf numFmtId="166" fontId="9" fillId="8" borderId="90" xfId="1" applyNumberFormat="1" applyFont="1" applyFill="1" applyBorder="1" applyAlignment="1">
      <alignment horizontal="center" vertical="center"/>
    </xf>
    <xf numFmtId="166" fontId="9" fillId="8" borderId="12" xfId="1" applyNumberFormat="1" applyFont="1" applyFill="1" applyBorder="1" applyAlignment="1">
      <alignment horizontal="center" vertical="center"/>
    </xf>
    <xf numFmtId="166" fontId="9" fillId="8" borderId="75" xfId="1" applyNumberFormat="1" applyFont="1" applyFill="1" applyBorder="1" applyAlignment="1">
      <alignment horizontal="center" vertical="center"/>
    </xf>
    <xf numFmtId="166" fontId="9" fillId="8" borderId="7" xfId="1" applyNumberFormat="1" applyFont="1" applyFill="1" applyBorder="1" applyAlignment="1">
      <alignment horizontal="center" vertical="center"/>
    </xf>
    <xf numFmtId="0" fontId="41" fillId="0" borderId="20" xfId="0" applyFont="1" applyBorder="1" applyAlignment="1">
      <alignment horizontal="center"/>
    </xf>
    <xf numFmtId="0" fontId="43" fillId="0" borderId="0" xfId="0" applyFont="1" applyAlignment="1">
      <alignment horizontal="right" wrapText="1"/>
    </xf>
    <xf numFmtId="3" fontId="45" fillId="0" borderId="0" xfId="0" applyNumberFormat="1" applyFont="1" applyBorder="1" applyAlignment="1">
      <alignment horizontal="center" vertical="center"/>
    </xf>
    <xf numFmtId="0" fontId="45" fillId="0" borderId="0" xfId="0" applyFont="1" applyBorder="1" applyAlignment="1">
      <alignment horizontal="center"/>
    </xf>
    <xf numFmtId="3" fontId="9" fillId="9" borderId="12" xfId="1" applyNumberFormat="1" applyFont="1" applyFill="1" applyBorder="1" applyAlignment="1">
      <alignment horizontal="center"/>
    </xf>
    <xf numFmtId="3" fontId="9" fillId="9" borderId="7" xfId="1" applyNumberFormat="1" applyFont="1" applyFill="1" applyBorder="1" applyAlignment="1">
      <alignment horizontal="center"/>
    </xf>
    <xf numFmtId="0" fontId="12" fillId="8" borderId="50" xfId="0" applyNumberFormat="1" applyFont="1" applyFill="1" applyBorder="1" applyAlignment="1">
      <alignment vertical="center" wrapText="1"/>
    </xf>
    <xf numFmtId="0" fontId="12" fillId="8" borderId="61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vertical="center" textRotation="90"/>
    </xf>
    <xf numFmtId="3" fontId="10" fillId="2" borderId="17" xfId="0" applyNumberFormat="1" applyFont="1" applyFill="1" applyBorder="1" applyAlignment="1">
      <alignment vertical="center" textRotation="90"/>
    </xf>
    <xf numFmtId="3" fontId="10" fillId="2" borderId="3" xfId="0" applyNumberFormat="1" applyFont="1" applyFill="1" applyBorder="1" applyAlignment="1">
      <alignment vertical="center" textRotation="90"/>
    </xf>
    <xf numFmtId="0" fontId="9" fillId="8" borderId="14" xfId="0" applyNumberFormat="1" applyFont="1" applyFill="1" applyBorder="1" applyAlignment="1">
      <alignment vertical="center" wrapText="1"/>
    </xf>
    <xf numFmtId="0" fontId="9" fillId="8" borderId="7" xfId="0" applyNumberFormat="1" applyFont="1" applyFill="1" applyBorder="1" applyAlignment="1">
      <alignment vertical="center" wrapText="1"/>
    </xf>
    <xf numFmtId="0" fontId="9" fillId="8" borderId="90" xfId="0" applyNumberFormat="1" applyFont="1" applyFill="1" applyBorder="1" applyAlignment="1">
      <alignment vertical="center" wrapText="1"/>
    </xf>
    <xf numFmtId="0" fontId="9" fillId="8" borderId="12" xfId="0" applyNumberFormat="1" applyFont="1" applyFill="1" applyBorder="1" applyAlignment="1">
      <alignment vertical="center" wrapText="1"/>
    </xf>
    <xf numFmtId="0" fontId="9" fillId="8" borderId="50" xfId="0" applyNumberFormat="1" applyFont="1" applyFill="1" applyBorder="1" applyAlignment="1">
      <alignment vertical="center" wrapText="1"/>
    </xf>
    <xf numFmtId="0" fontId="9" fillId="8" borderId="61" xfId="0" applyNumberFormat="1" applyFont="1" applyFill="1" applyBorder="1" applyAlignment="1">
      <alignment vertical="center" wrapText="1"/>
    </xf>
    <xf numFmtId="0" fontId="9" fillId="8" borderId="14" xfId="0" applyNumberFormat="1" applyFont="1" applyFill="1" applyBorder="1" applyAlignment="1">
      <alignment vertical="center"/>
    </xf>
    <xf numFmtId="0" fontId="9" fillId="8" borderId="12" xfId="0" applyNumberFormat="1" applyFont="1" applyFill="1" applyBorder="1" applyAlignment="1">
      <alignment vertical="center"/>
    </xf>
    <xf numFmtId="0" fontId="9" fillId="8" borderId="75" xfId="0" applyNumberFormat="1" applyFont="1" applyFill="1" applyBorder="1" applyAlignment="1">
      <alignment vertical="center"/>
    </xf>
    <xf numFmtId="0" fontId="9" fillId="8" borderId="51" xfId="0" applyNumberFormat="1" applyFont="1" applyFill="1" applyBorder="1" applyAlignment="1">
      <alignment vertical="center" wrapText="1"/>
    </xf>
    <xf numFmtId="0" fontId="21" fillId="8" borderId="71" xfId="0" applyNumberFormat="1" applyFont="1" applyFill="1" applyBorder="1" applyAlignment="1">
      <alignment vertical="center" textRotation="90"/>
    </xf>
    <xf numFmtId="0" fontId="21" fillId="8" borderId="63" xfId="0" applyNumberFormat="1" applyFont="1" applyFill="1" applyBorder="1" applyAlignment="1">
      <alignment vertical="center" textRotation="90"/>
    </xf>
    <xf numFmtId="0" fontId="9" fillId="8" borderId="19" xfId="0" applyNumberFormat="1" applyFont="1" applyFill="1" applyBorder="1" applyAlignment="1">
      <alignment vertical="center" textRotation="90"/>
    </xf>
    <xf numFmtId="0" fontId="9" fillId="8" borderId="13" xfId="0" applyNumberFormat="1" applyFont="1" applyFill="1" applyBorder="1" applyAlignment="1">
      <alignment vertical="center" textRotation="90"/>
    </xf>
    <xf numFmtId="0" fontId="9" fillId="8" borderId="19" xfId="0" applyNumberFormat="1" applyFont="1" applyFill="1" applyBorder="1" applyAlignment="1">
      <alignment vertical="center" wrapText="1"/>
    </xf>
    <xf numFmtId="0" fontId="9" fillId="8" borderId="13" xfId="0" applyNumberFormat="1" applyFont="1" applyFill="1" applyBorder="1" applyAlignment="1">
      <alignment vertical="center" wrapText="1"/>
    </xf>
    <xf numFmtId="0" fontId="9" fillId="8" borderId="32" xfId="0" applyNumberFormat="1" applyFont="1" applyFill="1" applyBorder="1" applyAlignment="1">
      <alignment vertical="center"/>
    </xf>
    <xf numFmtId="0" fontId="9" fillId="8" borderId="35" xfId="0" applyNumberFormat="1" applyFont="1" applyFill="1" applyBorder="1" applyAlignment="1">
      <alignment vertical="center"/>
    </xf>
    <xf numFmtId="0" fontId="9" fillId="8" borderId="34" xfId="0" applyNumberFormat="1" applyFont="1" applyFill="1" applyBorder="1" applyAlignment="1">
      <alignment vertical="center" wrapText="1"/>
    </xf>
    <xf numFmtId="0" fontId="9" fillId="8" borderId="48" xfId="0" applyNumberFormat="1" applyFont="1" applyFill="1" applyBorder="1" applyAlignment="1">
      <alignment vertical="center" wrapText="1"/>
    </xf>
    <xf numFmtId="0" fontId="9" fillId="8" borderId="1" xfId="0" applyNumberFormat="1" applyFont="1" applyFill="1" applyBorder="1" applyAlignment="1">
      <alignment vertical="center"/>
    </xf>
    <xf numFmtId="0" fontId="9" fillId="8" borderId="17" xfId="0" applyNumberFormat="1" applyFont="1" applyFill="1" applyBorder="1" applyAlignment="1">
      <alignment vertical="center"/>
    </xf>
    <xf numFmtId="0" fontId="9" fillId="8" borderId="7" xfId="0" applyNumberFormat="1" applyFont="1" applyFill="1" applyBorder="1" applyAlignment="1">
      <alignment vertical="center"/>
    </xf>
    <xf numFmtId="0" fontId="9" fillId="8" borderId="1" xfId="0" applyNumberFormat="1" applyFont="1" applyFill="1" applyBorder="1" applyAlignment="1">
      <alignment vertical="center" wrapText="1"/>
    </xf>
    <xf numFmtId="0" fontId="9" fillId="8" borderId="17" xfId="0" applyNumberFormat="1" applyFont="1" applyFill="1" applyBorder="1" applyAlignment="1">
      <alignment vertical="center" wrapText="1"/>
    </xf>
    <xf numFmtId="0" fontId="9" fillId="8" borderId="3" xfId="0" applyNumberFormat="1" applyFont="1" applyFill="1" applyBorder="1" applyAlignment="1">
      <alignment vertical="center" wrapText="1"/>
    </xf>
    <xf numFmtId="0" fontId="9" fillId="11" borderId="0" xfId="0" applyNumberFormat="1" applyFont="1" applyFill="1" applyBorder="1" applyAlignment="1" applyProtection="1">
      <alignment horizontal="center" vertical="center"/>
      <protection locked="0"/>
    </xf>
    <xf numFmtId="0" fontId="3" fillId="15" borderId="60" xfId="0" applyNumberFormat="1" applyFont="1" applyFill="1" applyBorder="1" applyAlignment="1">
      <alignment horizontal="center" vertical="center"/>
    </xf>
    <xf numFmtId="0" fontId="28" fillId="15" borderId="0" xfId="0" applyNumberFormat="1" applyFont="1" applyFill="1" applyAlignment="1">
      <alignment horizontal="center" vertical="center"/>
    </xf>
    <xf numFmtId="0" fontId="3" fillId="15" borderId="69" xfId="0" applyNumberFormat="1" applyFont="1" applyFill="1" applyBorder="1" applyAlignment="1">
      <alignment horizontal="center" vertical="center"/>
    </xf>
    <xf numFmtId="0" fontId="13" fillId="15" borderId="57" xfId="0" applyNumberFormat="1" applyFont="1" applyFill="1" applyBorder="1" applyAlignment="1">
      <alignment horizontal="center" vertical="center" wrapText="1" readingOrder="2"/>
    </xf>
    <xf numFmtId="168" fontId="24" fillId="0" borderId="0" xfId="0" applyNumberFormat="1" applyFont="1" applyAlignment="1">
      <alignment vertical="center"/>
    </xf>
    <xf numFmtId="168" fontId="4" fillId="0" borderId="0" xfId="0" applyNumberFormat="1" applyFont="1" applyAlignment="1">
      <alignment horizontal="center" vertical="center"/>
    </xf>
    <xf numFmtId="168" fontId="9" fillId="8" borderId="17" xfId="0" applyNumberFormat="1" applyFont="1" applyFill="1" applyBorder="1" applyAlignment="1">
      <alignment vertical="center"/>
    </xf>
    <xf numFmtId="168" fontId="9" fillId="8" borderId="66" xfId="0" applyNumberFormat="1" applyFont="1" applyFill="1" applyBorder="1" applyAlignment="1">
      <alignment horizontal="center" vertical="center" wrapText="1"/>
    </xf>
    <xf numFmtId="168" fontId="13" fillId="0" borderId="54" xfId="0" applyNumberFormat="1" applyFont="1" applyFill="1" applyBorder="1" applyAlignment="1">
      <alignment horizontal="center" vertical="center" wrapText="1" readingOrder="2"/>
    </xf>
    <xf numFmtId="168" fontId="9" fillId="0" borderId="52" xfId="0" applyNumberFormat="1" applyFont="1" applyFill="1" applyBorder="1" applyAlignment="1" applyProtection="1">
      <alignment horizontal="center" vertical="center"/>
      <protection locked="0"/>
    </xf>
    <xf numFmtId="168" fontId="9" fillId="0" borderId="52" xfId="0" applyNumberFormat="1" applyFont="1" applyFill="1" applyBorder="1" applyAlignment="1">
      <alignment horizontal="center" vertical="center"/>
    </xf>
    <xf numFmtId="168" fontId="13" fillId="0" borderId="52" xfId="0" applyNumberFormat="1" applyFont="1" applyFill="1" applyBorder="1" applyAlignment="1">
      <alignment horizontal="center" vertical="center" wrapText="1" readingOrder="2"/>
    </xf>
    <xf numFmtId="168" fontId="9" fillId="0" borderId="52" xfId="0" applyNumberFormat="1" applyFont="1" applyFill="1" applyBorder="1" applyAlignment="1">
      <alignment horizontal="center"/>
    </xf>
    <xf numFmtId="168" fontId="3" fillId="0" borderId="52" xfId="0" applyNumberFormat="1" applyFont="1" applyFill="1" applyBorder="1" applyAlignment="1">
      <alignment horizontal="center" vertical="center"/>
    </xf>
    <xf numFmtId="168" fontId="13" fillId="0" borderId="52" xfId="0" applyNumberFormat="1" applyFont="1" applyFill="1" applyBorder="1" applyAlignment="1">
      <alignment horizontal="center" vertical="center"/>
    </xf>
    <xf numFmtId="168" fontId="3" fillId="0" borderId="52" xfId="0" applyNumberFormat="1" applyFont="1" applyFill="1" applyBorder="1" applyAlignment="1" applyProtection="1">
      <alignment horizontal="center" vertical="center"/>
      <protection locked="0"/>
    </xf>
    <xf numFmtId="168" fontId="11" fillId="0" borderId="52" xfId="0" applyNumberFormat="1" applyFont="1" applyBorder="1" applyAlignment="1">
      <alignment horizontal="center" vertical="center"/>
    </xf>
    <xf numFmtId="168" fontId="9" fillId="8" borderId="52" xfId="0" applyNumberFormat="1" applyFont="1" applyFill="1" applyBorder="1" applyAlignment="1">
      <alignment horizontal="center" vertical="center"/>
    </xf>
    <xf numFmtId="168" fontId="9" fillId="0" borderId="0" xfId="0" applyNumberFormat="1" applyFont="1" applyFill="1" applyBorder="1" applyAlignment="1" applyProtection="1">
      <alignment horizontal="center" vertical="center"/>
      <protection locked="0"/>
    </xf>
    <xf numFmtId="168" fontId="9" fillId="0" borderId="0" xfId="0" applyNumberFormat="1" applyFont="1" applyFill="1" applyBorder="1" applyAlignment="1">
      <alignment horizontal="center" vertical="center"/>
    </xf>
    <xf numFmtId="164" fontId="4" fillId="0" borderId="0" xfId="1" applyFont="1" applyAlignment="1">
      <alignment horizontal="center" vertical="center"/>
    </xf>
    <xf numFmtId="0" fontId="9" fillId="8" borderId="0" xfId="0" applyNumberFormat="1" applyFont="1" applyFill="1" applyBorder="1" applyAlignment="1">
      <alignment vertical="center" wrapText="1"/>
    </xf>
    <xf numFmtId="0" fontId="9" fillId="8" borderId="0" xfId="0" applyNumberFormat="1" applyFont="1" applyFill="1" applyBorder="1" applyAlignment="1">
      <alignment horizontal="center" vertical="center" wrapText="1"/>
    </xf>
    <xf numFmtId="3" fontId="9" fillId="0" borderId="0" xfId="0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9" defaultPivotStyle="PivotStyleLight16"/>
  <colors>
    <mruColors>
      <color rgb="FF99FFCC"/>
      <color rgb="FFCCFF99"/>
      <color rgb="FFCCFFCC"/>
      <color rgb="FFFFCCFF"/>
      <color rgb="FF00FFFF"/>
      <color rgb="FFFF9933"/>
      <color rgb="FFFFFF99"/>
      <color rgb="FFFF6699"/>
      <color rgb="FFCCFF33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62</xdr:col>
      <xdr:colOff>0</xdr:colOff>
      <xdr:row>6</xdr:row>
      <xdr:rowOff>138112</xdr:rowOff>
    </xdr:from>
    <xdr:ext cx="914400" cy="2545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9951415200" y="1652587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62</xdr:col>
      <xdr:colOff>0</xdr:colOff>
      <xdr:row>448</xdr:row>
      <xdr:rowOff>138112</xdr:rowOff>
    </xdr:from>
    <xdr:ext cx="914400" cy="25455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951415200" y="166216012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62</xdr:col>
      <xdr:colOff>0</xdr:colOff>
      <xdr:row>775</xdr:row>
      <xdr:rowOff>0</xdr:rowOff>
    </xdr:from>
    <xdr:ext cx="914400" cy="25455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9957425475" y="2281237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28575</xdr:rowOff>
    </xdr:from>
    <xdr:to>
      <xdr:col>8</xdr:col>
      <xdr:colOff>742950</xdr:colOff>
      <xdr:row>1</xdr:row>
      <xdr:rowOff>247650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826666275" y="28575"/>
          <a:ext cx="74295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62</xdr:col>
      <xdr:colOff>0</xdr:colOff>
      <xdr:row>6</xdr:row>
      <xdr:rowOff>138112</xdr:rowOff>
    </xdr:from>
    <xdr:ext cx="914400" cy="2545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26FA596-C9B5-4545-BF71-36903BD177D9}"/>
            </a:ext>
          </a:extLst>
        </xdr:cNvPr>
        <xdr:cNvSpPr txBox="1"/>
      </xdr:nvSpPr>
      <xdr:spPr>
        <a:xfrm>
          <a:off x="11352599850" y="2347912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62</xdr:col>
      <xdr:colOff>0</xdr:colOff>
      <xdr:row>449</xdr:row>
      <xdr:rowOff>138112</xdr:rowOff>
    </xdr:from>
    <xdr:ext cx="914400" cy="25455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FBB915F-2179-43DA-B42A-5222504222D7}"/>
            </a:ext>
          </a:extLst>
        </xdr:cNvPr>
        <xdr:cNvSpPr txBox="1"/>
      </xdr:nvSpPr>
      <xdr:spPr>
        <a:xfrm>
          <a:off x="11352599850" y="137069512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62</xdr:col>
      <xdr:colOff>0</xdr:colOff>
      <xdr:row>780</xdr:row>
      <xdr:rowOff>0</xdr:rowOff>
    </xdr:from>
    <xdr:ext cx="914400" cy="25455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3BC7D26-AB7E-4FF3-BE53-4CB53548D508}"/>
            </a:ext>
          </a:extLst>
        </xdr:cNvPr>
        <xdr:cNvSpPr txBox="1"/>
      </xdr:nvSpPr>
      <xdr:spPr>
        <a:xfrm>
          <a:off x="11352599850" y="236601000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6</xdr:row>
      <xdr:rowOff>138112</xdr:rowOff>
    </xdr:from>
    <xdr:ext cx="914400" cy="2545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36CB897-19A1-478D-B1B0-CC1C556CD391}"/>
            </a:ext>
          </a:extLst>
        </xdr:cNvPr>
        <xdr:cNvSpPr txBox="1"/>
      </xdr:nvSpPr>
      <xdr:spPr>
        <a:xfrm>
          <a:off x="11349380400" y="3214687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35</xdr:col>
      <xdr:colOff>0</xdr:colOff>
      <xdr:row>449</xdr:row>
      <xdr:rowOff>138112</xdr:rowOff>
    </xdr:from>
    <xdr:ext cx="914400" cy="25455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CF3FF56-7CE1-4FAB-A9CF-E15AB37AA69C}"/>
            </a:ext>
          </a:extLst>
        </xdr:cNvPr>
        <xdr:cNvSpPr txBox="1"/>
      </xdr:nvSpPr>
      <xdr:spPr>
        <a:xfrm>
          <a:off x="11349380400" y="138241087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35</xdr:col>
      <xdr:colOff>0</xdr:colOff>
      <xdr:row>780</xdr:row>
      <xdr:rowOff>0</xdr:rowOff>
    </xdr:from>
    <xdr:ext cx="914400" cy="25455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E13FE3B-8119-4931-B303-6074D3889F38}"/>
            </a:ext>
          </a:extLst>
        </xdr:cNvPr>
        <xdr:cNvSpPr txBox="1"/>
      </xdr:nvSpPr>
      <xdr:spPr>
        <a:xfrm>
          <a:off x="11349380400" y="238991775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847"/>
  <sheetViews>
    <sheetView rightToLeft="1" zoomScale="85" zoomScaleNormal="85" workbookViewId="0">
      <pane xSplit="6" ySplit="6" topLeftCell="G819" activePane="bottomRight" state="frozen"/>
      <selection pane="topRight" activeCell="G1" sqref="G1"/>
      <selection pane="bottomLeft" activeCell="A7" sqref="A7"/>
      <selection pane="bottomRight" activeCell="L762" sqref="L762"/>
    </sheetView>
  </sheetViews>
  <sheetFormatPr defaultColWidth="9.125" defaultRowHeight="21.75" x14ac:dyDescent="0.2"/>
  <cols>
    <col min="1" max="1" width="4.25" style="181" customWidth="1"/>
    <col min="2" max="2" width="4.375" style="45" customWidth="1"/>
    <col min="3" max="3" width="5.75" style="59" customWidth="1"/>
    <col min="4" max="4" width="7" style="59" customWidth="1"/>
    <col min="5" max="5" width="14.125" style="59" customWidth="1"/>
    <col min="6" max="6" width="13.625" style="51" customWidth="1"/>
    <col min="7" max="8" width="9.125" style="51"/>
    <col min="9" max="9" width="19.25" style="59" customWidth="1"/>
    <col min="10" max="10" width="16.875" style="59" customWidth="1"/>
    <col min="11" max="11" width="13.75" style="59" customWidth="1"/>
    <col min="12" max="12" width="9.125" style="59"/>
    <col min="13" max="13" width="11.75" style="59" customWidth="1"/>
    <col min="14" max="16" width="4.875" style="59" customWidth="1"/>
    <col min="17" max="19" width="4.25" style="59" customWidth="1"/>
    <col min="20" max="20" width="7.25" style="59" customWidth="1"/>
    <col min="21" max="21" width="4.25" style="59" customWidth="1"/>
    <col min="22" max="22" width="4.25" style="167" customWidth="1"/>
    <col min="23" max="24" width="4.25" style="59" customWidth="1"/>
    <col min="25" max="25" width="9.125" style="59"/>
    <col min="26" max="26" width="9.125" style="310"/>
    <col min="27" max="27" width="13.625" style="59" customWidth="1"/>
    <col min="28" max="28" width="9.125" style="59"/>
    <col min="29" max="29" width="13.125" style="59" customWidth="1"/>
    <col min="30" max="30" width="11" style="59" customWidth="1"/>
    <col min="31" max="31" width="11.875" style="59" customWidth="1"/>
    <col min="32" max="32" width="12.375" style="111" customWidth="1"/>
    <col min="33" max="33" width="14.25" style="59" customWidth="1"/>
    <col min="34" max="34" width="9.125" style="59"/>
    <col min="35" max="35" width="14.75" style="59" customWidth="1"/>
    <col min="36" max="42" width="9.125" style="59"/>
    <col min="43" max="44" width="9.125" style="60"/>
    <col min="45" max="46" width="9.125" style="59"/>
    <col min="47" max="47" width="13.625" style="59" customWidth="1"/>
    <col min="48" max="48" width="21.75" style="59" customWidth="1"/>
    <col min="49" max="49" width="12.125" style="59" customWidth="1"/>
    <col min="50" max="50" width="11" style="59" customWidth="1"/>
    <col min="51" max="51" width="11.125" style="59" customWidth="1"/>
    <col min="52" max="54" width="9.125" style="59"/>
    <col min="55" max="57" width="9.125" style="60"/>
    <col min="58" max="58" width="9.125" style="59"/>
    <col min="59" max="59" width="14.25" style="59" customWidth="1"/>
    <col min="60" max="60" width="16" style="186" customWidth="1"/>
    <col min="61" max="61" width="70.375" style="59" customWidth="1"/>
    <col min="62" max="62" width="23.75" style="59" customWidth="1"/>
    <col min="63" max="64" width="9.125" style="59"/>
    <col min="65" max="65" width="10.25" style="59" bestFit="1" customWidth="1"/>
    <col min="66" max="66" width="9.125" style="59"/>
    <col min="67" max="67" width="10.125" style="59" bestFit="1" customWidth="1"/>
    <col min="68" max="68" width="14.75" style="59" bestFit="1" customWidth="1"/>
    <col min="69" max="69" width="9.125" style="59"/>
    <col min="70" max="70" width="12.375" style="59" bestFit="1" customWidth="1"/>
    <col min="71" max="80" width="9.125" style="59"/>
    <col min="81" max="81" width="10.25" style="59" bestFit="1" customWidth="1"/>
    <col min="82" max="82" width="12.375" style="59" bestFit="1" customWidth="1"/>
    <col min="83" max="84" width="11.25" style="59" bestFit="1" customWidth="1"/>
    <col min="85" max="85" width="9.125" style="59"/>
    <col min="86" max="86" width="16.625" style="61" customWidth="1"/>
    <col min="87" max="87" width="11.25" style="59" bestFit="1" customWidth="1"/>
    <col min="88" max="92" width="9.125" style="59"/>
    <col min="93" max="93" width="11.625" style="59" bestFit="1" customWidth="1"/>
    <col min="94" max="94" width="15.375" style="59" bestFit="1" customWidth="1"/>
    <col min="95" max="95" width="29.125" style="59" customWidth="1"/>
    <col min="96" max="16384" width="9.125" style="59"/>
  </cols>
  <sheetData>
    <row r="1" spans="1:96" s="44" customFormat="1" ht="33.75" x14ac:dyDescent="0.2">
      <c r="A1" s="180"/>
      <c r="B1" s="43"/>
      <c r="C1" s="451" t="s">
        <v>35</v>
      </c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1"/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1"/>
      <c r="BD1" s="451"/>
      <c r="BE1" s="451"/>
      <c r="BF1" s="451"/>
      <c r="BG1" s="451"/>
      <c r="BH1" s="451"/>
      <c r="CH1" s="393"/>
    </row>
    <row r="2" spans="1:96" ht="33.75" x14ac:dyDescent="0.2">
      <c r="C2" s="451" t="s">
        <v>3171</v>
      </c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1"/>
      <c r="V2" s="451"/>
      <c r="W2" s="451"/>
      <c r="X2" s="451"/>
      <c r="Y2" s="451"/>
      <c r="Z2" s="451"/>
      <c r="AA2" s="451"/>
      <c r="AB2" s="451"/>
      <c r="AC2" s="451"/>
      <c r="AD2" s="451"/>
      <c r="AE2" s="451"/>
      <c r="AF2" s="451"/>
      <c r="AG2" s="451"/>
      <c r="AH2" s="451"/>
      <c r="AI2" s="451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/>
      <c r="AX2" s="451"/>
      <c r="AY2" s="451"/>
      <c r="AZ2" s="451"/>
      <c r="BA2" s="451"/>
      <c r="BB2" s="451"/>
      <c r="BC2" s="451"/>
      <c r="BD2" s="451"/>
      <c r="BE2" s="451"/>
      <c r="BF2" s="451"/>
      <c r="BG2" s="451"/>
      <c r="BH2" s="451"/>
    </row>
    <row r="3" spans="1:96" ht="17.25" customHeight="1" thickBot="1" x14ac:dyDescent="0.25">
      <c r="C3" s="46"/>
      <c r="D3" s="46"/>
      <c r="E3" s="46"/>
      <c r="F3" s="46"/>
      <c r="G3" s="46"/>
      <c r="H3" s="46"/>
      <c r="S3" s="178"/>
      <c r="Y3" s="47"/>
      <c r="Z3" s="47"/>
      <c r="AA3" s="47"/>
      <c r="AB3" s="47"/>
      <c r="AC3" s="47"/>
      <c r="AD3" s="47"/>
      <c r="AE3" s="47"/>
      <c r="AF3" s="108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</row>
    <row r="4" spans="1:96" s="49" customFormat="1" ht="22.5" hidden="1" thickBot="1" x14ac:dyDescent="0.25">
      <c r="A4" s="62"/>
      <c r="B4" s="48"/>
      <c r="C4" s="49">
        <v>1</v>
      </c>
      <c r="E4" s="49">
        <v>2</v>
      </c>
      <c r="F4" s="49">
        <v>3</v>
      </c>
      <c r="I4" s="59"/>
      <c r="J4" s="59"/>
      <c r="K4" s="59"/>
      <c r="L4" s="59"/>
      <c r="M4" s="59"/>
      <c r="N4" s="59"/>
      <c r="O4" s="59"/>
      <c r="P4" s="59"/>
      <c r="Q4" s="49">
        <v>4</v>
      </c>
      <c r="R4" s="49">
        <v>5</v>
      </c>
      <c r="Y4" s="49">
        <v>8</v>
      </c>
      <c r="AC4" s="49">
        <v>9</v>
      </c>
      <c r="AD4" s="49">
        <v>10</v>
      </c>
      <c r="AE4" s="49">
        <v>11</v>
      </c>
      <c r="AF4" s="109">
        <v>12</v>
      </c>
      <c r="AG4" s="49">
        <v>13</v>
      </c>
      <c r="AI4" s="49">
        <v>14</v>
      </c>
      <c r="AJ4" s="49">
        <v>15</v>
      </c>
      <c r="AK4" s="49">
        <v>16</v>
      </c>
      <c r="AL4" s="49">
        <v>17</v>
      </c>
      <c r="AM4" s="49">
        <v>18</v>
      </c>
      <c r="AN4" s="49">
        <v>19</v>
      </c>
      <c r="AO4" s="49">
        <v>21</v>
      </c>
      <c r="AU4" s="49">
        <v>24</v>
      </c>
      <c r="AV4" s="49">
        <v>25</v>
      </c>
      <c r="AW4" s="49">
        <v>26</v>
      </c>
      <c r="AX4" s="49">
        <v>27</v>
      </c>
      <c r="AY4" s="49">
        <v>28</v>
      </c>
      <c r="AZ4" s="49">
        <v>29</v>
      </c>
      <c r="BB4" s="49">
        <v>30</v>
      </c>
      <c r="BG4" s="49">
        <v>32</v>
      </c>
      <c r="BH4" s="186">
        <v>33</v>
      </c>
      <c r="CH4" s="394"/>
    </row>
    <row r="5" spans="1:96" ht="20.25" thickBot="1" x14ac:dyDescent="0.25">
      <c r="B5" s="482" t="s">
        <v>2388</v>
      </c>
      <c r="C5" s="469" t="s">
        <v>3258</v>
      </c>
      <c r="D5" s="471" t="s">
        <v>80</v>
      </c>
      <c r="E5" s="473" t="s">
        <v>29</v>
      </c>
      <c r="F5" s="475" t="s">
        <v>30</v>
      </c>
      <c r="G5" s="477" t="s">
        <v>2411</v>
      </c>
      <c r="H5" s="478"/>
      <c r="I5" s="478"/>
      <c r="J5" s="478"/>
      <c r="K5" s="478"/>
      <c r="L5" s="478"/>
      <c r="M5" s="478"/>
      <c r="N5" s="454" t="s">
        <v>2412</v>
      </c>
      <c r="O5" s="455"/>
      <c r="P5" s="460"/>
      <c r="Q5" s="465" t="s">
        <v>8</v>
      </c>
      <c r="R5" s="466"/>
      <c r="S5" s="466"/>
      <c r="T5" s="466"/>
      <c r="U5" s="466"/>
      <c r="V5" s="467"/>
      <c r="W5" s="461" t="s">
        <v>61</v>
      </c>
      <c r="X5" s="462"/>
      <c r="Y5" s="461" t="s">
        <v>2413</v>
      </c>
      <c r="Z5" s="463"/>
      <c r="AA5" s="464"/>
      <c r="AB5" s="464"/>
      <c r="AC5" s="464"/>
      <c r="AD5" s="464"/>
      <c r="AE5" s="464"/>
      <c r="AF5" s="462"/>
      <c r="AG5" s="461" t="s">
        <v>33</v>
      </c>
      <c r="AH5" s="464"/>
      <c r="AI5" s="464"/>
      <c r="AJ5" s="464"/>
      <c r="AK5" s="464"/>
      <c r="AL5" s="464"/>
      <c r="AM5" s="464"/>
      <c r="AN5" s="464"/>
      <c r="AO5" s="464"/>
      <c r="AP5" s="464"/>
      <c r="AQ5" s="464"/>
      <c r="AR5" s="464"/>
      <c r="AS5" s="464"/>
      <c r="AT5" s="462"/>
      <c r="AU5" s="452" t="s">
        <v>4</v>
      </c>
      <c r="AV5" s="454" t="s">
        <v>5</v>
      </c>
      <c r="AW5" s="455"/>
      <c r="AX5" s="455"/>
      <c r="AY5" s="455"/>
      <c r="AZ5" s="455"/>
      <c r="BA5" s="455"/>
      <c r="BB5" s="455"/>
      <c r="BC5" s="456"/>
      <c r="BD5" s="456"/>
      <c r="BE5" s="456"/>
      <c r="BF5" s="456"/>
      <c r="BG5" s="452" t="s">
        <v>6</v>
      </c>
      <c r="BH5" s="458" t="s">
        <v>7</v>
      </c>
    </row>
    <row r="6" spans="1:96" ht="69" customHeight="1" thickBot="1" x14ac:dyDescent="0.25">
      <c r="B6" s="483"/>
      <c r="C6" s="470"/>
      <c r="D6" s="472"/>
      <c r="E6" s="474"/>
      <c r="F6" s="476"/>
      <c r="G6" s="95" t="s">
        <v>81</v>
      </c>
      <c r="H6" s="88" t="s">
        <v>82</v>
      </c>
      <c r="I6" s="88" t="s">
        <v>16</v>
      </c>
      <c r="J6" s="88" t="s">
        <v>76</v>
      </c>
      <c r="K6" s="88" t="s">
        <v>83</v>
      </c>
      <c r="L6" s="88" t="s">
        <v>2378</v>
      </c>
      <c r="M6" s="85" t="s">
        <v>2379</v>
      </c>
      <c r="N6" s="96" t="s">
        <v>2407</v>
      </c>
      <c r="O6" s="97" t="s">
        <v>2408</v>
      </c>
      <c r="P6" s="104" t="s">
        <v>2409</v>
      </c>
      <c r="Q6" s="105" t="s">
        <v>9</v>
      </c>
      <c r="R6" s="106" t="s">
        <v>31</v>
      </c>
      <c r="S6" s="106" t="s">
        <v>26</v>
      </c>
      <c r="T6" s="106" t="s">
        <v>32</v>
      </c>
      <c r="U6" s="308" t="s">
        <v>84</v>
      </c>
      <c r="V6" s="258" t="s">
        <v>3172</v>
      </c>
      <c r="W6" s="105" t="s">
        <v>62</v>
      </c>
      <c r="X6" s="107" t="s">
        <v>63</v>
      </c>
      <c r="Y6" s="335" t="s">
        <v>3267</v>
      </c>
      <c r="Z6" s="95" t="s">
        <v>3266</v>
      </c>
      <c r="AA6" s="88" t="s">
        <v>2385</v>
      </c>
      <c r="AB6" s="88" t="s">
        <v>2386</v>
      </c>
      <c r="AC6" s="88" t="s">
        <v>2387</v>
      </c>
      <c r="AD6" s="88" t="s">
        <v>0</v>
      </c>
      <c r="AE6" s="88" t="s">
        <v>17</v>
      </c>
      <c r="AF6" s="336" t="s">
        <v>10</v>
      </c>
      <c r="AG6" s="96" t="s">
        <v>2</v>
      </c>
      <c r="AH6" s="97" t="s">
        <v>69</v>
      </c>
      <c r="AI6" s="97" t="s">
        <v>11</v>
      </c>
      <c r="AJ6" s="97" t="s">
        <v>3275</v>
      </c>
      <c r="AK6" s="97" t="s">
        <v>27</v>
      </c>
      <c r="AL6" s="97" t="s">
        <v>12</v>
      </c>
      <c r="AM6" s="97" t="s">
        <v>26</v>
      </c>
      <c r="AN6" s="97" t="s">
        <v>25</v>
      </c>
      <c r="AO6" s="97" t="s">
        <v>84</v>
      </c>
      <c r="AP6" s="97" t="s">
        <v>34</v>
      </c>
      <c r="AQ6" s="97" t="s">
        <v>2415</v>
      </c>
      <c r="AR6" s="97" t="s">
        <v>2416</v>
      </c>
      <c r="AS6" s="97" t="s">
        <v>2417</v>
      </c>
      <c r="AT6" s="104" t="s">
        <v>2418</v>
      </c>
      <c r="AU6" s="453"/>
      <c r="AV6" s="96" t="s">
        <v>14</v>
      </c>
      <c r="AW6" s="97" t="s">
        <v>13</v>
      </c>
      <c r="AX6" s="114" t="s">
        <v>19</v>
      </c>
      <c r="AY6" s="114" t="s">
        <v>36</v>
      </c>
      <c r="AZ6" s="97" t="s">
        <v>28</v>
      </c>
      <c r="BA6" s="185" t="s">
        <v>74</v>
      </c>
      <c r="BB6" s="185" t="s">
        <v>73</v>
      </c>
      <c r="BC6" s="104" t="s">
        <v>2419</v>
      </c>
      <c r="BD6" s="104" t="s">
        <v>2420</v>
      </c>
      <c r="BE6" s="104" t="s">
        <v>2421</v>
      </c>
      <c r="BF6" s="104" t="s">
        <v>60</v>
      </c>
      <c r="BG6" s="457"/>
      <c r="BH6" s="459"/>
      <c r="BM6" s="59" t="s">
        <v>3303</v>
      </c>
      <c r="BN6" s="59" t="s">
        <v>3304</v>
      </c>
      <c r="BO6" s="59" t="s">
        <v>2396</v>
      </c>
      <c r="BP6" s="59" t="s">
        <v>2</v>
      </c>
      <c r="BQ6" s="59" t="s">
        <v>69</v>
      </c>
      <c r="BR6" s="59" t="s">
        <v>11</v>
      </c>
      <c r="BS6" s="59" t="s">
        <v>3275</v>
      </c>
      <c r="BT6" s="59" t="s">
        <v>27</v>
      </c>
      <c r="BU6" s="59" t="s">
        <v>12</v>
      </c>
      <c r="BV6" s="59" t="s">
        <v>26</v>
      </c>
      <c r="BW6" s="59" t="s">
        <v>25</v>
      </c>
      <c r="BX6" s="59" t="s">
        <v>84</v>
      </c>
      <c r="BY6" s="59" t="s">
        <v>34</v>
      </c>
      <c r="BZ6" s="59" t="s">
        <v>2415</v>
      </c>
      <c r="CA6" s="59" t="s">
        <v>2416</v>
      </c>
      <c r="CB6" s="59" t="s">
        <v>2417</v>
      </c>
      <c r="CC6" s="59" t="s">
        <v>2418</v>
      </c>
      <c r="CD6" s="59" t="s">
        <v>2396</v>
      </c>
      <c r="CE6" s="59" t="s">
        <v>14</v>
      </c>
      <c r="CF6" s="59" t="s">
        <v>13</v>
      </c>
      <c r="CG6" s="59" t="s">
        <v>19</v>
      </c>
      <c r="CH6" s="61" t="s">
        <v>36</v>
      </c>
      <c r="CI6" s="59" t="s">
        <v>28</v>
      </c>
      <c r="CJ6" s="59" t="s">
        <v>74</v>
      </c>
      <c r="CK6" s="59" t="s">
        <v>73</v>
      </c>
      <c r="CL6" s="59" t="s">
        <v>2419</v>
      </c>
      <c r="CM6" s="59" t="s">
        <v>2420</v>
      </c>
      <c r="CN6" s="59" t="s">
        <v>2421</v>
      </c>
      <c r="CO6" s="59" t="s">
        <v>60</v>
      </c>
      <c r="CP6" s="59" t="s">
        <v>6</v>
      </c>
      <c r="CQ6" s="59" t="s">
        <v>2404</v>
      </c>
    </row>
    <row r="7" spans="1:96" s="50" customFormat="1" ht="24" customHeight="1" x14ac:dyDescent="0.2">
      <c r="A7" s="182">
        <f t="shared" ref="A7:A70" si="0">885165*3</f>
        <v>2655495</v>
      </c>
      <c r="B7" s="295">
        <v>1</v>
      </c>
      <c r="C7" s="296">
        <v>1</v>
      </c>
      <c r="D7" s="297">
        <v>12810</v>
      </c>
      <c r="E7" s="248" t="s">
        <v>127</v>
      </c>
      <c r="F7" s="249" t="s">
        <v>128</v>
      </c>
      <c r="G7" s="301" t="s">
        <v>87</v>
      </c>
      <c r="H7" s="333" t="s">
        <v>88</v>
      </c>
      <c r="I7" s="352" t="s">
        <v>2494</v>
      </c>
      <c r="J7" s="72" t="s">
        <v>129</v>
      </c>
      <c r="K7" s="72" t="s">
        <v>130</v>
      </c>
      <c r="L7" s="72" t="s">
        <v>88</v>
      </c>
      <c r="M7" s="302" t="s">
        <v>2380</v>
      </c>
      <c r="N7" s="98"/>
      <c r="O7" s="72"/>
      <c r="P7" s="89"/>
      <c r="Q7" s="250">
        <v>30</v>
      </c>
      <c r="R7" s="251">
        <v>40</v>
      </c>
      <c r="S7" s="72">
        <v>0</v>
      </c>
      <c r="T7" s="72">
        <v>0</v>
      </c>
      <c r="U7" s="89">
        <v>0</v>
      </c>
      <c r="V7" s="259">
        <v>16</v>
      </c>
      <c r="W7" s="98">
        <v>0</v>
      </c>
      <c r="X7" s="334">
        <v>0</v>
      </c>
      <c r="Y7" s="98">
        <v>1</v>
      </c>
      <c r="Z7" s="72">
        <v>1</v>
      </c>
      <c r="AA7" s="329">
        <v>1477052</v>
      </c>
      <c r="AB7" s="329">
        <v>46667</v>
      </c>
      <c r="AC7" s="330">
        <f>AA7+AB7</f>
        <v>1523719</v>
      </c>
      <c r="AD7" s="73">
        <v>4500000</v>
      </c>
      <c r="AE7" s="73">
        <v>6000000</v>
      </c>
      <c r="AF7" s="337">
        <f>(AC7*30)/220*1.4</f>
        <v>290891.80909090908</v>
      </c>
      <c r="AG7" s="112">
        <f>AA7*Q7</f>
        <v>44311560</v>
      </c>
      <c r="AH7" s="73">
        <f>AB7*Q7</f>
        <v>1400010</v>
      </c>
      <c r="AI7" s="73">
        <f>AF7*R7</f>
        <v>11635672.363636363</v>
      </c>
      <c r="AJ7" s="73">
        <f>IF(Q7=31,A7*Z7,(Q7/30)*A7*Z7)</f>
        <v>2655495</v>
      </c>
      <c r="AK7" s="73">
        <f>IF(Q7=31,AD7,(Q7/30)*AD7)</f>
        <v>4500000</v>
      </c>
      <c r="AL7" s="73">
        <f>IF(Q7=31,AE7,(Q7/30)*AE7)</f>
        <v>6000000</v>
      </c>
      <c r="AM7" s="73">
        <f>(AC7*30/220)*35%*S7</f>
        <v>0</v>
      </c>
      <c r="AN7" s="73">
        <f>AC7*30/220*1.4*T7</f>
        <v>0</v>
      </c>
      <c r="AO7" s="73">
        <f>AC7*U7</f>
        <v>0</v>
      </c>
      <c r="AP7" s="73">
        <f>200000*V7</f>
        <v>3200000</v>
      </c>
      <c r="AQ7" s="73">
        <v>0</v>
      </c>
      <c r="AR7" s="73">
        <v>0</v>
      </c>
      <c r="AS7" s="73">
        <v>0</v>
      </c>
      <c r="AT7" s="79">
        <v>0</v>
      </c>
      <c r="AU7" s="81">
        <f>SUM(AG7:AT7)</f>
        <v>73702737.36363636</v>
      </c>
      <c r="AV7" s="112">
        <f>AU7-(AX7+AP7+AO7+AL7+AK7+AJ7+AT7)</f>
        <v>52373935.398181811</v>
      </c>
      <c r="AW7" s="73">
        <f>AG7+AH7+AK7+AL7+AI7+AN7+AM7+AP7</f>
        <v>71047242.36363636</v>
      </c>
      <c r="AX7" s="73">
        <f>AW7*7%</f>
        <v>4973306.9654545458</v>
      </c>
      <c r="AY7" s="74">
        <f>IF(AV7&lt;=40000000,0,IF(AND(AV7&gt;40000000,AV7&lt;=80000000),(AV7-40000000)*10%,IF(AND(AV7&gt;80000000,AV7&lt;=120000000),4000000+(AV7-80000000)*15%,IF(AND(AV7&gt;120000000,AV7&lt;=180000000),10000000+(AV7-120000000)*20%,IF(AND(AV7&gt;180000000,AV7&lt;=240000000),22000000+(AV7-180000000)*25%,IF(AND(AV7&gt;240000000,AV7&lt;=320000000),37000000+(AV7-240000000)*30%,61000000+(AV7-320000000)*35%))))))</f>
        <v>1237393.5398181812</v>
      </c>
      <c r="AZ7" s="73">
        <v>0</v>
      </c>
      <c r="BA7" s="73">
        <v>0</v>
      </c>
      <c r="BB7" s="73">
        <v>0</v>
      </c>
      <c r="BC7" s="79">
        <v>0</v>
      </c>
      <c r="BD7" s="79">
        <v>0</v>
      </c>
      <c r="BE7" s="79">
        <v>0</v>
      </c>
      <c r="BF7" s="77">
        <v>0</v>
      </c>
      <c r="BG7" s="347">
        <f>SUM(AX7:BF7)</f>
        <v>6210700.5052727275</v>
      </c>
      <c r="BH7" s="187">
        <f>INT(AU7-BG7)</f>
        <v>67492036</v>
      </c>
      <c r="BM7" s="50">
        <v>1477052</v>
      </c>
      <c r="BN7" s="391">
        <f>AB7</f>
        <v>46667</v>
      </c>
      <c r="BO7" s="391">
        <f>BN7+BM7</f>
        <v>1523719</v>
      </c>
      <c r="BP7" s="391">
        <f>BM7*Q7</f>
        <v>44311560</v>
      </c>
      <c r="BQ7" s="50">
        <f>BN7*Q7</f>
        <v>1400010</v>
      </c>
      <c r="BR7" s="50">
        <f>BO7*30/220*1.4*R7</f>
        <v>11635672.363636363</v>
      </c>
      <c r="BS7" s="50">
        <f>(885165*3*Z7)/30*Q7</f>
        <v>2655495</v>
      </c>
      <c r="BT7" s="50">
        <f>4500000/30*Q7</f>
        <v>4500000</v>
      </c>
      <c r="BU7" s="50">
        <f>6000000/30*Q7</f>
        <v>6000000</v>
      </c>
      <c r="BV7" s="50">
        <f>BO7*30/220*35%*S7</f>
        <v>0</v>
      </c>
      <c r="BW7" s="50">
        <f>BO7*30/220*1.4*T7</f>
        <v>0</v>
      </c>
      <c r="BX7" s="50">
        <f>BO7*U7</f>
        <v>0</v>
      </c>
      <c r="BY7" s="50">
        <f>200000*V7</f>
        <v>3200000</v>
      </c>
      <c r="BZ7" s="50">
        <v>0</v>
      </c>
      <c r="CA7" s="50">
        <v>0</v>
      </c>
      <c r="CB7" s="50">
        <v>0</v>
      </c>
      <c r="CC7" s="50">
        <v>0</v>
      </c>
      <c r="CD7" s="391">
        <f>SUM(BP7:CC7)</f>
        <v>73702737.36363636</v>
      </c>
      <c r="CE7" s="391">
        <f>CD7-BS7-BT7-BU7-BX7-BY7</f>
        <v>57347242.36363636</v>
      </c>
      <c r="CF7" s="391">
        <f>BP7+BQ7+BR7+BT7+BU7+BV7+BW7+BY7+BX7</f>
        <v>71047242.36363636</v>
      </c>
      <c r="CG7" s="50">
        <f>CF7*7%</f>
        <v>4973306.9654545458</v>
      </c>
      <c r="CH7" s="395">
        <f>(CE7-40000000)*10%</f>
        <v>1734724.2363636361</v>
      </c>
      <c r="CI7" s="398">
        <v>0</v>
      </c>
      <c r="CJ7" s="50">
        <v>0</v>
      </c>
      <c r="CK7" s="50">
        <v>0</v>
      </c>
      <c r="CL7" s="50">
        <v>0</v>
      </c>
      <c r="CM7" s="50">
        <v>0</v>
      </c>
      <c r="CN7" s="50">
        <v>0</v>
      </c>
      <c r="CO7" s="50">
        <v>0</v>
      </c>
      <c r="CP7" s="395">
        <f>SUM(CG7:CO7)</f>
        <v>6708031.2018181821</v>
      </c>
      <c r="CQ7" s="391">
        <f>INT(CD7-CP7)</f>
        <v>66994706</v>
      </c>
      <c r="CR7" s="391">
        <f>CQ7-BH7</f>
        <v>-497330</v>
      </c>
    </row>
    <row r="8" spans="1:96" s="50" customFormat="1" ht="24" customHeight="1" x14ac:dyDescent="0.2">
      <c r="A8" s="182">
        <f t="shared" si="0"/>
        <v>2655495</v>
      </c>
      <c r="B8" s="298">
        <f>B7+1</f>
        <v>2</v>
      </c>
      <c r="C8" s="266">
        <v>2</v>
      </c>
      <c r="D8" s="299">
        <v>12815</v>
      </c>
      <c r="E8" s="252" t="s">
        <v>148</v>
      </c>
      <c r="F8" s="253" t="s">
        <v>149</v>
      </c>
      <c r="G8" s="252" t="s">
        <v>87</v>
      </c>
      <c r="H8" s="274" t="s">
        <v>88</v>
      </c>
      <c r="I8" s="294" t="s">
        <v>2495</v>
      </c>
      <c r="J8" s="65">
        <v>492246734</v>
      </c>
      <c r="K8" s="65" t="s">
        <v>150</v>
      </c>
      <c r="L8" s="65" t="s">
        <v>88</v>
      </c>
      <c r="M8" s="292" t="s">
        <v>2380</v>
      </c>
      <c r="N8" s="99"/>
      <c r="O8" s="65"/>
      <c r="P8" s="90"/>
      <c r="Q8" s="254">
        <v>30</v>
      </c>
      <c r="R8" s="255">
        <v>120</v>
      </c>
      <c r="S8" s="65">
        <v>0</v>
      </c>
      <c r="T8" s="65">
        <v>0</v>
      </c>
      <c r="U8" s="90">
        <v>0</v>
      </c>
      <c r="V8" s="260">
        <v>24</v>
      </c>
      <c r="W8" s="99">
        <v>0</v>
      </c>
      <c r="X8" s="84">
        <v>0</v>
      </c>
      <c r="Y8" s="99">
        <v>2</v>
      </c>
      <c r="Z8" s="65">
        <v>1</v>
      </c>
      <c r="AA8" s="327">
        <v>1477052</v>
      </c>
      <c r="AB8" s="327">
        <v>46667</v>
      </c>
      <c r="AC8" s="328">
        <f>AA8+AB8</f>
        <v>1523719</v>
      </c>
      <c r="AD8" s="75">
        <v>4500000</v>
      </c>
      <c r="AE8" s="75">
        <v>6000000</v>
      </c>
      <c r="AF8" s="338">
        <f>(AC8*30)/220*1.4</f>
        <v>290891.80909090908</v>
      </c>
      <c r="AG8" s="113">
        <f t="shared" ref="AG8:AG71" si="1">AA8*Q8</f>
        <v>44311560</v>
      </c>
      <c r="AH8" s="75">
        <f t="shared" ref="AH8:AH71" si="2">AB8*Q8</f>
        <v>1400010</v>
      </c>
      <c r="AI8" s="75">
        <f t="shared" ref="AI8:AI71" si="3">AF8*R8</f>
        <v>34907017.090909094</v>
      </c>
      <c r="AJ8" s="75">
        <f t="shared" ref="AJ8:AJ71" si="4">IF(Q8=31,A8*Z8,(Q8/30)*A8*Z8)</f>
        <v>2655495</v>
      </c>
      <c r="AK8" s="75">
        <f t="shared" ref="AK8:AK71" si="5">IF(Q8=31,AD8,(Q8/30)*AD8)</f>
        <v>4500000</v>
      </c>
      <c r="AL8" s="75">
        <f t="shared" ref="AL8:AL71" si="6">IF(Q8=31,AE8,(Q8/30)*AE8)</f>
        <v>6000000</v>
      </c>
      <c r="AM8" s="75">
        <f t="shared" ref="AM8:AM71" si="7">(AC8*30/220)*35%*S8</f>
        <v>0</v>
      </c>
      <c r="AN8" s="75">
        <f t="shared" ref="AN8:AN71" si="8">AC8*30/220*1.4*T8</f>
        <v>0</v>
      </c>
      <c r="AO8" s="75">
        <f t="shared" ref="AO8:AO71" si="9">AC8*U8</f>
        <v>0</v>
      </c>
      <c r="AP8" s="75">
        <f t="shared" ref="AP8:AP71" si="10">200000*V8</f>
        <v>4800000</v>
      </c>
      <c r="AQ8" s="75">
        <v>0</v>
      </c>
      <c r="AR8" s="75">
        <v>0</v>
      </c>
      <c r="AS8" s="75">
        <v>0</v>
      </c>
      <c r="AT8" s="80">
        <v>0</v>
      </c>
      <c r="AU8" s="82">
        <f t="shared" ref="AU8:AU71" si="11">SUM(AG8:AT8)</f>
        <v>98574082.090909094</v>
      </c>
      <c r="AV8" s="113">
        <f t="shared" ref="AV8:AV71" si="12">AU8-(AX8+AP8+AO8+AL8+AK8+AJ8+AT8)</f>
        <v>73904285.99454546</v>
      </c>
      <c r="AW8" s="75">
        <f t="shared" ref="AW8:AW71" si="13">AG8+AH8+AK8+AL8+AI8+AN8+AM8+AP8</f>
        <v>95918587.090909094</v>
      </c>
      <c r="AX8" s="75">
        <f t="shared" ref="AX8:AX71" si="14">AW8*7%</f>
        <v>6714301.0963636376</v>
      </c>
      <c r="AY8" s="76">
        <f t="shared" ref="AY8:AY71" si="15">IF(AV8&lt;=40000000,0,IF(AND(AV8&gt;40000000,AV8&lt;=80000000),(AV8-40000000)*10%,IF(AND(AV8&gt;80000000,AV8&lt;=120000000),4000000+(AV8-80000000)*15%,IF(AND(AV8&gt;120000000,AV8&lt;=180000000),10000000+(AV8-120000000)*20%,IF(AND(AV8&gt;180000000,AV8&lt;=240000000),22000000+(AV8-180000000)*25%,IF(AND(AV8&gt;240000000,AV8&lt;=320000000),37000000+(AV8-240000000)*30%,61000000+(AV8-320000000)*35%))))))</f>
        <v>3390428.5994545463</v>
      </c>
      <c r="AZ8" s="75">
        <v>0</v>
      </c>
      <c r="BA8" s="75">
        <v>0</v>
      </c>
      <c r="BB8" s="75">
        <v>0</v>
      </c>
      <c r="BC8" s="80">
        <v>0</v>
      </c>
      <c r="BD8" s="80">
        <v>0</v>
      </c>
      <c r="BE8" s="80">
        <v>0</v>
      </c>
      <c r="BF8" s="78">
        <v>0</v>
      </c>
      <c r="BG8" s="348">
        <f t="shared" ref="BG8:BG71" si="16">SUM(AX8:BF8)</f>
        <v>10104729.695818184</v>
      </c>
      <c r="BH8" s="188">
        <f t="shared" ref="BH8:BH71" si="17">INT(AU8-BG8)</f>
        <v>88469352</v>
      </c>
      <c r="BM8" s="50">
        <v>1477052</v>
      </c>
      <c r="BN8" s="391">
        <f t="shared" ref="BN8:BN71" si="18">AB8</f>
        <v>46667</v>
      </c>
      <c r="BO8" s="391">
        <f t="shared" ref="BO8:BO71" si="19">BN8+BM8</f>
        <v>1523719</v>
      </c>
      <c r="BP8" s="391">
        <f t="shared" ref="BP8:BP71" si="20">BM8*Q8</f>
        <v>44311560</v>
      </c>
      <c r="BQ8" s="50">
        <f t="shared" ref="BQ8:BQ71" si="21">BN8*Q8</f>
        <v>1400010</v>
      </c>
      <c r="BR8" s="50">
        <f t="shared" ref="BR8:BR71" si="22">BO8*30/220*1.4*R8</f>
        <v>34907017.090909094</v>
      </c>
      <c r="BS8" s="50">
        <f t="shared" ref="BS8:BS71" si="23">(885165*3*Z8)/30*Q8</f>
        <v>2655495</v>
      </c>
      <c r="BT8" s="50">
        <f t="shared" ref="BT8:BT71" si="24">4500000/30*Q8</f>
        <v>4500000</v>
      </c>
      <c r="BU8" s="50">
        <f t="shared" ref="BU8:BU71" si="25">6000000/30*Q8</f>
        <v>6000000</v>
      </c>
      <c r="BV8" s="50">
        <f t="shared" ref="BV8:BV71" si="26">BO8*30/220*35%*S8</f>
        <v>0</v>
      </c>
      <c r="BW8" s="50">
        <f t="shared" ref="BW8:BW71" si="27">BO8*30/220*1.4*T8</f>
        <v>0</v>
      </c>
      <c r="BX8" s="50">
        <f t="shared" ref="BX8:BX71" si="28">BO8*U8</f>
        <v>0</v>
      </c>
      <c r="BY8" s="50">
        <f t="shared" ref="BY8:BY71" si="29">200000*V8</f>
        <v>4800000</v>
      </c>
      <c r="BZ8" s="50">
        <v>0</v>
      </c>
      <c r="CA8" s="50">
        <v>0</v>
      </c>
      <c r="CB8" s="50">
        <v>0</v>
      </c>
      <c r="CC8" s="50">
        <v>0</v>
      </c>
      <c r="CD8" s="391">
        <f t="shared" ref="CD8:CD71" si="30">SUM(BP8:CC8)</f>
        <v>98574082.090909094</v>
      </c>
      <c r="CE8" s="391">
        <f t="shared" ref="CE8:CE71" si="31">CD8-BS8-BT8-BU8-BX8-BY8</f>
        <v>80618587.090909094</v>
      </c>
      <c r="CF8" s="391">
        <f t="shared" ref="CF8:CF71" si="32">BP8+BQ8+BR8+BT8+BU8+BV8+BW8+BY8+BX8</f>
        <v>95918587.090909094</v>
      </c>
      <c r="CG8" s="50">
        <f t="shared" ref="CG8:CG71" si="33">CF8*7%</f>
        <v>6714301.0963636376</v>
      </c>
      <c r="CH8" s="395">
        <f>4000000+((CE8-80000000)*15%)</f>
        <v>4092788.0636363639</v>
      </c>
      <c r="CI8" s="398">
        <v>0</v>
      </c>
      <c r="CJ8" s="50">
        <v>0</v>
      </c>
      <c r="CK8" s="50">
        <v>0</v>
      </c>
      <c r="CL8" s="50">
        <v>0</v>
      </c>
      <c r="CM8" s="50">
        <v>0</v>
      </c>
      <c r="CN8" s="50">
        <v>0</v>
      </c>
      <c r="CO8" s="50">
        <v>0</v>
      </c>
      <c r="CP8" s="395">
        <f t="shared" ref="CP8:CP71" si="34">SUM(CG8:CO8)</f>
        <v>10807089.160000002</v>
      </c>
      <c r="CQ8" s="391">
        <f t="shared" ref="CQ8:CQ71" si="35">INT(CD8-CP8)</f>
        <v>87766992</v>
      </c>
      <c r="CR8" s="391">
        <f t="shared" ref="CR8:CR71" si="36">CQ8-BH8</f>
        <v>-702360</v>
      </c>
    </row>
    <row r="9" spans="1:96" s="50" customFormat="1" ht="24" customHeight="1" x14ac:dyDescent="0.2">
      <c r="A9" s="182">
        <f t="shared" si="0"/>
        <v>2655495</v>
      </c>
      <c r="B9" s="298">
        <f t="shared" ref="B9:B72" si="37">B8+1</f>
        <v>3</v>
      </c>
      <c r="C9" s="266">
        <v>3</v>
      </c>
      <c r="D9" s="299">
        <v>12822</v>
      </c>
      <c r="E9" s="252" t="s">
        <v>140</v>
      </c>
      <c r="F9" s="253" t="s">
        <v>174</v>
      </c>
      <c r="G9" s="252" t="s">
        <v>87</v>
      </c>
      <c r="H9" s="274" t="s">
        <v>88</v>
      </c>
      <c r="I9" s="294" t="s">
        <v>2496</v>
      </c>
      <c r="J9" s="65" t="s">
        <v>175</v>
      </c>
      <c r="K9" s="65" t="s">
        <v>176</v>
      </c>
      <c r="L9" s="65" t="s">
        <v>88</v>
      </c>
      <c r="M9" s="292" t="s">
        <v>2380</v>
      </c>
      <c r="N9" s="99"/>
      <c r="O9" s="65"/>
      <c r="P9" s="90"/>
      <c r="Q9" s="254">
        <v>30</v>
      </c>
      <c r="R9" s="255">
        <v>75</v>
      </c>
      <c r="S9" s="65">
        <v>0</v>
      </c>
      <c r="T9" s="65">
        <v>0</v>
      </c>
      <c r="U9" s="90">
        <v>0</v>
      </c>
      <c r="V9" s="260">
        <v>17</v>
      </c>
      <c r="W9" s="99">
        <v>0</v>
      </c>
      <c r="X9" s="84">
        <v>0</v>
      </c>
      <c r="Y9" s="99">
        <v>0</v>
      </c>
      <c r="Z9" s="65">
        <v>0</v>
      </c>
      <c r="AA9" s="327">
        <v>1477052</v>
      </c>
      <c r="AB9" s="327">
        <v>46667</v>
      </c>
      <c r="AC9" s="328">
        <f t="shared" ref="AC9:AC11" si="38">AA9+AB9</f>
        <v>1523719</v>
      </c>
      <c r="AD9" s="75">
        <v>4500000</v>
      </c>
      <c r="AE9" s="75">
        <v>6000000</v>
      </c>
      <c r="AF9" s="338">
        <f t="shared" ref="AF9:AF72" si="39">(AC9*30)/220*1.4</f>
        <v>290891.80909090908</v>
      </c>
      <c r="AG9" s="113">
        <f t="shared" si="1"/>
        <v>44311560</v>
      </c>
      <c r="AH9" s="75">
        <f t="shared" si="2"/>
        <v>1400010</v>
      </c>
      <c r="AI9" s="75">
        <f t="shared" si="3"/>
        <v>21816885.68181818</v>
      </c>
      <c r="AJ9" s="75">
        <f t="shared" si="4"/>
        <v>0</v>
      </c>
      <c r="AK9" s="75">
        <f t="shared" si="5"/>
        <v>4500000</v>
      </c>
      <c r="AL9" s="75">
        <f t="shared" si="6"/>
        <v>6000000</v>
      </c>
      <c r="AM9" s="75">
        <f t="shared" si="7"/>
        <v>0</v>
      </c>
      <c r="AN9" s="75">
        <f t="shared" si="8"/>
        <v>0</v>
      </c>
      <c r="AO9" s="75">
        <f t="shared" si="9"/>
        <v>0</v>
      </c>
      <c r="AP9" s="75">
        <f t="shared" si="10"/>
        <v>3400000</v>
      </c>
      <c r="AQ9" s="75">
        <v>0</v>
      </c>
      <c r="AR9" s="75">
        <v>0</v>
      </c>
      <c r="AS9" s="75">
        <v>0</v>
      </c>
      <c r="AT9" s="80">
        <v>0</v>
      </c>
      <c r="AU9" s="82">
        <f t="shared" si="11"/>
        <v>81428455.681818187</v>
      </c>
      <c r="AV9" s="113">
        <f t="shared" si="12"/>
        <v>61828463.784090914</v>
      </c>
      <c r="AW9" s="75">
        <f t="shared" si="13"/>
        <v>81428455.681818187</v>
      </c>
      <c r="AX9" s="75">
        <f t="shared" si="14"/>
        <v>5699991.8977272734</v>
      </c>
      <c r="AY9" s="76">
        <f t="shared" si="15"/>
        <v>2182846.3784090914</v>
      </c>
      <c r="AZ9" s="75">
        <v>0</v>
      </c>
      <c r="BA9" s="75">
        <v>0</v>
      </c>
      <c r="BB9" s="75">
        <v>0</v>
      </c>
      <c r="BC9" s="80">
        <v>0</v>
      </c>
      <c r="BD9" s="80">
        <v>0</v>
      </c>
      <c r="BE9" s="80">
        <v>0</v>
      </c>
      <c r="BF9" s="78">
        <v>0</v>
      </c>
      <c r="BG9" s="348">
        <f t="shared" si="16"/>
        <v>7882838.2761363648</v>
      </c>
      <c r="BH9" s="188">
        <f t="shared" si="17"/>
        <v>73545617</v>
      </c>
      <c r="BM9" s="50">
        <v>1477052</v>
      </c>
      <c r="BN9" s="391">
        <f t="shared" si="18"/>
        <v>46667</v>
      </c>
      <c r="BO9" s="391">
        <f t="shared" si="19"/>
        <v>1523719</v>
      </c>
      <c r="BP9" s="391">
        <f t="shared" si="20"/>
        <v>44311560</v>
      </c>
      <c r="BQ9" s="50">
        <f t="shared" si="21"/>
        <v>1400010</v>
      </c>
      <c r="BR9" s="50">
        <f t="shared" si="22"/>
        <v>21816885.68181818</v>
      </c>
      <c r="BS9" s="50">
        <f t="shared" si="23"/>
        <v>0</v>
      </c>
      <c r="BT9" s="50">
        <f t="shared" si="24"/>
        <v>4500000</v>
      </c>
      <c r="BU9" s="50">
        <f t="shared" si="25"/>
        <v>6000000</v>
      </c>
      <c r="BV9" s="50">
        <f t="shared" si="26"/>
        <v>0</v>
      </c>
      <c r="BW9" s="50">
        <f t="shared" si="27"/>
        <v>0</v>
      </c>
      <c r="BX9" s="50">
        <f t="shared" si="28"/>
        <v>0</v>
      </c>
      <c r="BY9" s="50">
        <f t="shared" si="29"/>
        <v>3400000</v>
      </c>
      <c r="BZ9" s="50">
        <v>0</v>
      </c>
      <c r="CA9" s="50">
        <v>0</v>
      </c>
      <c r="CB9" s="50">
        <v>0</v>
      </c>
      <c r="CC9" s="50">
        <v>0</v>
      </c>
      <c r="CD9" s="391">
        <f t="shared" si="30"/>
        <v>81428455.681818187</v>
      </c>
      <c r="CE9" s="391">
        <f t="shared" si="31"/>
        <v>67528455.681818187</v>
      </c>
      <c r="CF9" s="391">
        <f t="shared" si="32"/>
        <v>81428455.681818187</v>
      </c>
      <c r="CG9" s="50">
        <f t="shared" si="33"/>
        <v>5699991.8977272734</v>
      </c>
      <c r="CH9" s="395">
        <f t="shared" ref="CH9:CH69" si="40">(CE9-40000000)*10%</f>
        <v>2752845.5681818188</v>
      </c>
      <c r="CI9" s="398">
        <v>0</v>
      </c>
      <c r="CJ9" s="50">
        <v>0</v>
      </c>
      <c r="CK9" s="50">
        <v>0</v>
      </c>
      <c r="CL9" s="50">
        <v>0</v>
      </c>
      <c r="CM9" s="50">
        <v>0</v>
      </c>
      <c r="CN9" s="50">
        <v>0</v>
      </c>
      <c r="CO9" s="50">
        <v>0</v>
      </c>
      <c r="CP9" s="395">
        <f t="shared" si="34"/>
        <v>8452837.4659090918</v>
      </c>
      <c r="CQ9" s="391">
        <f t="shared" si="35"/>
        <v>72975618</v>
      </c>
      <c r="CR9" s="391">
        <f t="shared" si="36"/>
        <v>-569999</v>
      </c>
    </row>
    <row r="10" spans="1:96" s="50" customFormat="1" ht="24" customHeight="1" x14ac:dyDescent="0.2">
      <c r="A10" s="182">
        <f t="shared" si="0"/>
        <v>2655495</v>
      </c>
      <c r="B10" s="298">
        <f t="shared" si="37"/>
        <v>4</v>
      </c>
      <c r="C10" s="266">
        <v>4</v>
      </c>
      <c r="D10" s="299">
        <v>12820</v>
      </c>
      <c r="E10" s="252" t="s">
        <v>166</v>
      </c>
      <c r="F10" s="253" t="s">
        <v>167</v>
      </c>
      <c r="G10" s="252" t="s">
        <v>87</v>
      </c>
      <c r="H10" s="274" t="s">
        <v>88</v>
      </c>
      <c r="I10" s="353" t="s">
        <v>2497</v>
      </c>
      <c r="J10" s="68" t="s">
        <v>168</v>
      </c>
      <c r="K10" s="68" t="s">
        <v>169</v>
      </c>
      <c r="L10" s="68" t="s">
        <v>88</v>
      </c>
      <c r="M10" s="303" t="s">
        <v>2380</v>
      </c>
      <c r="N10" s="100"/>
      <c r="O10" s="68"/>
      <c r="P10" s="91"/>
      <c r="Q10" s="254">
        <v>30</v>
      </c>
      <c r="R10" s="255">
        <v>65</v>
      </c>
      <c r="S10" s="65">
        <v>0</v>
      </c>
      <c r="T10" s="65">
        <v>0</v>
      </c>
      <c r="U10" s="90">
        <v>0</v>
      </c>
      <c r="V10" s="260">
        <v>20</v>
      </c>
      <c r="W10" s="99">
        <v>0</v>
      </c>
      <c r="X10" s="84">
        <v>0</v>
      </c>
      <c r="Y10" s="99">
        <v>0</v>
      </c>
      <c r="Z10" s="65">
        <v>0</v>
      </c>
      <c r="AA10" s="327">
        <v>1477052</v>
      </c>
      <c r="AB10" s="327">
        <v>46667</v>
      </c>
      <c r="AC10" s="328">
        <f t="shared" si="38"/>
        <v>1523719</v>
      </c>
      <c r="AD10" s="75">
        <v>4500000</v>
      </c>
      <c r="AE10" s="75">
        <v>6000000</v>
      </c>
      <c r="AF10" s="338">
        <f t="shared" si="39"/>
        <v>290891.80909090908</v>
      </c>
      <c r="AG10" s="113">
        <f t="shared" si="1"/>
        <v>44311560</v>
      </c>
      <c r="AH10" s="75">
        <f t="shared" si="2"/>
        <v>1400010</v>
      </c>
      <c r="AI10" s="75">
        <f t="shared" si="3"/>
        <v>18907967.59090909</v>
      </c>
      <c r="AJ10" s="75">
        <f t="shared" si="4"/>
        <v>0</v>
      </c>
      <c r="AK10" s="75">
        <f t="shared" si="5"/>
        <v>4500000</v>
      </c>
      <c r="AL10" s="75">
        <f t="shared" si="6"/>
        <v>6000000</v>
      </c>
      <c r="AM10" s="75">
        <f t="shared" si="7"/>
        <v>0</v>
      </c>
      <c r="AN10" s="75">
        <f t="shared" si="8"/>
        <v>0</v>
      </c>
      <c r="AO10" s="75">
        <f t="shared" si="9"/>
        <v>0</v>
      </c>
      <c r="AP10" s="75">
        <f t="shared" si="10"/>
        <v>4000000</v>
      </c>
      <c r="AQ10" s="75">
        <v>0</v>
      </c>
      <c r="AR10" s="75">
        <v>0</v>
      </c>
      <c r="AS10" s="75">
        <v>0</v>
      </c>
      <c r="AT10" s="80">
        <v>0</v>
      </c>
      <c r="AU10" s="82">
        <f t="shared" si="11"/>
        <v>79119537.590909094</v>
      </c>
      <c r="AV10" s="113">
        <f t="shared" si="12"/>
        <v>59081169.959545456</v>
      </c>
      <c r="AW10" s="75">
        <f t="shared" si="13"/>
        <v>79119537.590909094</v>
      </c>
      <c r="AX10" s="75">
        <f t="shared" si="14"/>
        <v>5538367.6313636368</v>
      </c>
      <c r="AY10" s="76">
        <f t="shared" si="15"/>
        <v>1908116.9959545457</v>
      </c>
      <c r="AZ10" s="75">
        <v>0</v>
      </c>
      <c r="BA10" s="75">
        <v>0</v>
      </c>
      <c r="BB10" s="75">
        <v>0</v>
      </c>
      <c r="BC10" s="80">
        <v>0</v>
      </c>
      <c r="BD10" s="80">
        <v>0</v>
      </c>
      <c r="BE10" s="80">
        <v>0</v>
      </c>
      <c r="BF10" s="78">
        <v>0</v>
      </c>
      <c r="BG10" s="348">
        <f t="shared" si="16"/>
        <v>7446484.627318183</v>
      </c>
      <c r="BH10" s="188">
        <f t="shared" si="17"/>
        <v>71673052</v>
      </c>
      <c r="BM10" s="50">
        <v>1477052</v>
      </c>
      <c r="BN10" s="391">
        <f t="shared" si="18"/>
        <v>46667</v>
      </c>
      <c r="BO10" s="391">
        <f t="shared" si="19"/>
        <v>1523719</v>
      </c>
      <c r="BP10" s="391">
        <f t="shared" si="20"/>
        <v>44311560</v>
      </c>
      <c r="BQ10" s="50">
        <f t="shared" si="21"/>
        <v>1400010</v>
      </c>
      <c r="BR10" s="50">
        <f t="shared" si="22"/>
        <v>18907967.59090909</v>
      </c>
      <c r="BS10" s="50">
        <f t="shared" si="23"/>
        <v>0</v>
      </c>
      <c r="BT10" s="50">
        <f t="shared" si="24"/>
        <v>4500000</v>
      </c>
      <c r="BU10" s="50">
        <f t="shared" si="25"/>
        <v>6000000</v>
      </c>
      <c r="BV10" s="50">
        <f t="shared" si="26"/>
        <v>0</v>
      </c>
      <c r="BW10" s="50">
        <f t="shared" si="27"/>
        <v>0</v>
      </c>
      <c r="BX10" s="50">
        <f t="shared" si="28"/>
        <v>0</v>
      </c>
      <c r="BY10" s="50">
        <f t="shared" si="29"/>
        <v>4000000</v>
      </c>
      <c r="BZ10" s="50">
        <v>0</v>
      </c>
      <c r="CA10" s="50">
        <v>0</v>
      </c>
      <c r="CB10" s="50">
        <v>0</v>
      </c>
      <c r="CC10" s="50">
        <v>0</v>
      </c>
      <c r="CD10" s="391">
        <f t="shared" si="30"/>
        <v>79119537.590909094</v>
      </c>
      <c r="CE10" s="391">
        <f t="shared" si="31"/>
        <v>64619537.590909094</v>
      </c>
      <c r="CF10" s="391">
        <f t="shared" si="32"/>
        <v>79119537.590909094</v>
      </c>
      <c r="CG10" s="50">
        <f t="shared" si="33"/>
        <v>5538367.6313636368</v>
      </c>
      <c r="CH10" s="395">
        <f t="shared" si="40"/>
        <v>2461953.7590909093</v>
      </c>
      <c r="CI10" s="398">
        <v>0</v>
      </c>
      <c r="CJ10" s="50">
        <v>0</v>
      </c>
      <c r="CK10" s="50">
        <v>0</v>
      </c>
      <c r="CL10" s="50">
        <v>0</v>
      </c>
      <c r="CM10" s="50">
        <v>0</v>
      </c>
      <c r="CN10" s="50">
        <v>0</v>
      </c>
      <c r="CO10" s="50">
        <v>0</v>
      </c>
      <c r="CP10" s="395">
        <f t="shared" si="34"/>
        <v>8000321.3904545456</v>
      </c>
      <c r="CQ10" s="391">
        <f t="shared" si="35"/>
        <v>71119216</v>
      </c>
      <c r="CR10" s="391">
        <f t="shared" si="36"/>
        <v>-553836</v>
      </c>
    </row>
    <row r="11" spans="1:96" s="50" customFormat="1" ht="24" customHeight="1" x14ac:dyDescent="0.2">
      <c r="A11" s="182">
        <f t="shared" si="0"/>
        <v>2655495</v>
      </c>
      <c r="B11" s="298">
        <f t="shared" si="37"/>
        <v>5</v>
      </c>
      <c r="C11" s="266">
        <v>5</v>
      </c>
      <c r="D11" s="299">
        <v>12824</v>
      </c>
      <c r="E11" s="252" t="s">
        <v>119</v>
      </c>
      <c r="F11" s="253" t="s">
        <v>180</v>
      </c>
      <c r="G11" s="252" t="s">
        <v>87</v>
      </c>
      <c r="H11" s="274" t="s">
        <v>88</v>
      </c>
      <c r="I11" s="294" t="s">
        <v>2498</v>
      </c>
      <c r="J11" s="65" t="s">
        <v>181</v>
      </c>
      <c r="K11" s="65" t="s">
        <v>182</v>
      </c>
      <c r="L11" s="65" t="s">
        <v>88</v>
      </c>
      <c r="M11" s="292" t="s">
        <v>2380</v>
      </c>
      <c r="N11" s="99"/>
      <c r="O11" s="65"/>
      <c r="P11" s="90"/>
      <c r="Q11" s="254">
        <v>30</v>
      </c>
      <c r="R11" s="255">
        <v>46</v>
      </c>
      <c r="S11" s="65">
        <v>0</v>
      </c>
      <c r="T11" s="65">
        <v>0</v>
      </c>
      <c r="U11" s="90">
        <v>0</v>
      </c>
      <c r="V11" s="260">
        <v>15</v>
      </c>
      <c r="W11" s="99">
        <v>0</v>
      </c>
      <c r="X11" s="84">
        <v>0</v>
      </c>
      <c r="Y11" s="99">
        <v>0</v>
      </c>
      <c r="Z11" s="65">
        <v>0</v>
      </c>
      <c r="AA11" s="327">
        <v>1477052</v>
      </c>
      <c r="AB11" s="327">
        <v>46667</v>
      </c>
      <c r="AC11" s="328">
        <f t="shared" si="38"/>
        <v>1523719</v>
      </c>
      <c r="AD11" s="75">
        <v>4500000</v>
      </c>
      <c r="AE11" s="75">
        <v>6000000</v>
      </c>
      <c r="AF11" s="338">
        <f t="shared" si="39"/>
        <v>290891.80909090908</v>
      </c>
      <c r="AG11" s="113">
        <f t="shared" si="1"/>
        <v>44311560</v>
      </c>
      <c r="AH11" s="75">
        <f t="shared" si="2"/>
        <v>1400010</v>
      </c>
      <c r="AI11" s="75">
        <f t="shared" si="3"/>
        <v>13381023.218181819</v>
      </c>
      <c r="AJ11" s="75">
        <f t="shared" si="4"/>
        <v>0</v>
      </c>
      <c r="AK11" s="75">
        <f t="shared" si="5"/>
        <v>4500000</v>
      </c>
      <c r="AL11" s="75">
        <f t="shared" si="6"/>
        <v>6000000</v>
      </c>
      <c r="AM11" s="75">
        <f t="shared" si="7"/>
        <v>0</v>
      </c>
      <c r="AN11" s="75">
        <f t="shared" si="8"/>
        <v>0</v>
      </c>
      <c r="AO11" s="75">
        <f t="shared" si="9"/>
        <v>0</v>
      </c>
      <c r="AP11" s="75">
        <f t="shared" si="10"/>
        <v>3000000</v>
      </c>
      <c r="AQ11" s="75">
        <v>0</v>
      </c>
      <c r="AR11" s="75">
        <v>0</v>
      </c>
      <c r="AS11" s="75">
        <v>0</v>
      </c>
      <c r="AT11" s="80">
        <v>0</v>
      </c>
      <c r="AU11" s="82">
        <f t="shared" si="11"/>
        <v>72592593.218181819</v>
      </c>
      <c r="AV11" s="113">
        <f t="shared" si="12"/>
        <v>54011111.692909092</v>
      </c>
      <c r="AW11" s="75">
        <f t="shared" si="13"/>
        <v>72592593.218181819</v>
      </c>
      <c r="AX11" s="75">
        <f t="shared" si="14"/>
        <v>5081481.5252727279</v>
      </c>
      <c r="AY11" s="76">
        <f t="shared" si="15"/>
        <v>1401111.1692909093</v>
      </c>
      <c r="AZ11" s="75">
        <v>0</v>
      </c>
      <c r="BA11" s="75">
        <v>0</v>
      </c>
      <c r="BB11" s="75">
        <v>0</v>
      </c>
      <c r="BC11" s="80">
        <v>0</v>
      </c>
      <c r="BD11" s="80">
        <v>0</v>
      </c>
      <c r="BE11" s="80">
        <v>0</v>
      </c>
      <c r="BF11" s="78">
        <v>0</v>
      </c>
      <c r="BG11" s="348">
        <f t="shared" si="16"/>
        <v>6482592.6945636375</v>
      </c>
      <c r="BH11" s="188">
        <f t="shared" si="17"/>
        <v>66110000</v>
      </c>
      <c r="BM11" s="50">
        <v>1477052</v>
      </c>
      <c r="BN11" s="391">
        <f t="shared" si="18"/>
        <v>46667</v>
      </c>
      <c r="BO11" s="391">
        <f t="shared" si="19"/>
        <v>1523719</v>
      </c>
      <c r="BP11" s="391">
        <f t="shared" si="20"/>
        <v>44311560</v>
      </c>
      <c r="BQ11" s="50">
        <f t="shared" si="21"/>
        <v>1400010</v>
      </c>
      <c r="BR11" s="50">
        <f t="shared" si="22"/>
        <v>13381023.218181819</v>
      </c>
      <c r="BS11" s="50">
        <f t="shared" si="23"/>
        <v>0</v>
      </c>
      <c r="BT11" s="50">
        <f t="shared" si="24"/>
        <v>4500000</v>
      </c>
      <c r="BU11" s="50">
        <f t="shared" si="25"/>
        <v>6000000</v>
      </c>
      <c r="BV11" s="50">
        <f t="shared" si="26"/>
        <v>0</v>
      </c>
      <c r="BW11" s="50">
        <f t="shared" si="27"/>
        <v>0</v>
      </c>
      <c r="BX11" s="50">
        <f t="shared" si="28"/>
        <v>0</v>
      </c>
      <c r="BY11" s="50">
        <f t="shared" si="29"/>
        <v>3000000</v>
      </c>
      <c r="BZ11" s="50">
        <v>0</v>
      </c>
      <c r="CA11" s="50">
        <v>0</v>
      </c>
      <c r="CB11" s="50">
        <v>0</v>
      </c>
      <c r="CC11" s="50">
        <v>0</v>
      </c>
      <c r="CD11" s="391">
        <f t="shared" si="30"/>
        <v>72592593.218181819</v>
      </c>
      <c r="CE11" s="391">
        <f t="shared" si="31"/>
        <v>59092593.218181819</v>
      </c>
      <c r="CF11" s="391">
        <f t="shared" si="32"/>
        <v>72592593.218181819</v>
      </c>
      <c r="CG11" s="50">
        <f t="shared" si="33"/>
        <v>5081481.5252727279</v>
      </c>
      <c r="CH11" s="395">
        <f t="shared" si="40"/>
        <v>1909259.321818182</v>
      </c>
      <c r="CI11" s="398">
        <v>0</v>
      </c>
      <c r="CJ11" s="50">
        <v>0</v>
      </c>
      <c r="CK11" s="50">
        <v>0</v>
      </c>
      <c r="CL11" s="50">
        <v>0</v>
      </c>
      <c r="CM11" s="50">
        <v>0</v>
      </c>
      <c r="CN11" s="50">
        <v>0</v>
      </c>
      <c r="CO11" s="50">
        <v>0</v>
      </c>
      <c r="CP11" s="395">
        <f t="shared" si="34"/>
        <v>6990740.8470909102</v>
      </c>
      <c r="CQ11" s="391">
        <f t="shared" si="35"/>
        <v>65601852</v>
      </c>
      <c r="CR11" s="391">
        <f t="shared" si="36"/>
        <v>-508148</v>
      </c>
    </row>
    <row r="12" spans="1:96" s="50" customFormat="1" ht="24" customHeight="1" x14ac:dyDescent="0.2">
      <c r="A12" s="182">
        <f t="shared" si="0"/>
        <v>2655495</v>
      </c>
      <c r="B12" s="298">
        <f t="shared" si="37"/>
        <v>6</v>
      </c>
      <c r="C12" s="266">
        <v>6</v>
      </c>
      <c r="D12" s="299">
        <v>12814</v>
      </c>
      <c r="E12" s="252" t="s">
        <v>144</v>
      </c>
      <c r="F12" s="253" t="s">
        <v>145</v>
      </c>
      <c r="G12" s="252" t="s">
        <v>87</v>
      </c>
      <c r="H12" s="274" t="s">
        <v>88</v>
      </c>
      <c r="I12" s="294" t="s">
        <v>2499</v>
      </c>
      <c r="J12" s="65" t="s">
        <v>146</v>
      </c>
      <c r="K12" s="65" t="s">
        <v>147</v>
      </c>
      <c r="L12" s="65" t="s">
        <v>88</v>
      </c>
      <c r="M12" s="292" t="s">
        <v>2381</v>
      </c>
      <c r="N12" s="99"/>
      <c r="O12" s="65"/>
      <c r="P12" s="90"/>
      <c r="Q12" s="254">
        <v>30</v>
      </c>
      <c r="R12" s="255">
        <v>120</v>
      </c>
      <c r="S12" s="65">
        <v>0</v>
      </c>
      <c r="T12" s="65">
        <v>0</v>
      </c>
      <c r="U12" s="90">
        <v>0</v>
      </c>
      <c r="V12" s="260">
        <v>19</v>
      </c>
      <c r="W12" s="99">
        <v>0</v>
      </c>
      <c r="X12" s="84">
        <v>0</v>
      </c>
      <c r="Y12" s="99">
        <v>0</v>
      </c>
      <c r="Z12" s="65">
        <v>0</v>
      </c>
      <c r="AA12" s="327">
        <v>1311206</v>
      </c>
      <c r="AB12" s="327">
        <v>46667</v>
      </c>
      <c r="AC12" s="328">
        <f>AA12+AB12</f>
        <v>1357873</v>
      </c>
      <c r="AD12" s="75">
        <v>4500000</v>
      </c>
      <c r="AE12" s="75">
        <v>6000000</v>
      </c>
      <c r="AF12" s="338">
        <f t="shared" si="39"/>
        <v>259230.3</v>
      </c>
      <c r="AG12" s="113">
        <f t="shared" si="1"/>
        <v>39336180</v>
      </c>
      <c r="AH12" s="75">
        <f t="shared" si="2"/>
        <v>1400010</v>
      </c>
      <c r="AI12" s="75">
        <f t="shared" si="3"/>
        <v>31107636</v>
      </c>
      <c r="AJ12" s="75">
        <f t="shared" si="4"/>
        <v>0</v>
      </c>
      <c r="AK12" s="75">
        <f t="shared" si="5"/>
        <v>4500000</v>
      </c>
      <c r="AL12" s="75">
        <f t="shared" si="6"/>
        <v>6000000</v>
      </c>
      <c r="AM12" s="75">
        <f t="shared" si="7"/>
        <v>0</v>
      </c>
      <c r="AN12" s="75">
        <f t="shared" si="8"/>
        <v>0</v>
      </c>
      <c r="AO12" s="75">
        <f t="shared" si="9"/>
        <v>0</v>
      </c>
      <c r="AP12" s="75">
        <f t="shared" si="10"/>
        <v>3800000</v>
      </c>
      <c r="AQ12" s="75">
        <v>0</v>
      </c>
      <c r="AR12" s="75">
        <v>0</v>
      </c>
      <c r="AS12" s="75">
        <v>0</v>
      </c>
      <c r="AT12" s="80">
        <v>0</v>
      </c>
      <c r="AU12" s="82">
        <f t="shared" si="11"/>
        <v>86143826</v>
      </c>
      <c r="AV12" s="113">
        <f t="shared" si="12"/>
        <v>65813758.18</v>
      </c>
      <c r="AW12" s="75">
        <f t="shared" si="13"/>
        <v>86143826</v>
      </c>
      <c r="AX12" s="75">
        <f t="shared" si="14"/>
        <v>6030067.8200000003</v>
      </c>
      <c r="AY12" s="76">
        <f t="shared" si="15"/>
        <v>2581375.818</v>
      </c>
      <c r="AZ12" s="75">
        <v>0</v>
      </c>
      <c r="BA12" s="75">
        <v>0</v>
      </c>
      <c r="BB12" s="75">
        <v>0</v>
      </c>
      <c r="BC12" s="80">
        <v>0</v>
      </c>
      <c r="BD12" s="80">
        <v>0</v>
      </c>
      <c r="BE12" s="80">
        <v>0</v>
      </c>
      <c r="BF12" s="78">
        <v>0</v>
      </c>
      <c r="BG12" s="348">
        <f t="shared" si="16"/>
        <v>8611443.6380000003</v>
      </c>
      <c r="BH12" s="188">
        <f t="shared" si="17"/>
        <v>77532382</v>
      </c>
      <c r="BM12" s="50">
        <v>1311206</v>
      </c>
      <c r="BN12" s="391">
        <f t="shared" si="18"/>
        <v>46667</v>
      </c>
      <c r="BO12" s="391">
        <f t="shared" si="19"/>
        <v>1357873</v>
      </c>
      <c r="BP12" s="391">
        <f t="shared" si="20"/>
        <v>39336180</v>
      </c>
      <c r="BQ12" s="50">
        <f t="shared" si="21"/>
        <v>1400010</v>
      </c>
      <c r="BR12" s="50">
        <f t="shared" si="22"/>
        <v>31107636</v>
      </c>
      <c r="BS12" s="50">
        <f t="shared" si="23"/>
        <v>0</v>
      </c>
      <c r="BT12" s="50">
        <f t="shared" si="24"/>
        <v>4500000</v>
      </c>
      <c r="BU12" s="50">
        <f t="shared" si="25"/>
        <v>6000000</v>
      </c>
      <c r="BV12" s="50">
        <f t="shared" si="26"/>
        <v>0</v>
      </c>
      <c r="BW12" s="50">
        <f t="shared" si="27"/>
        <v>0</v>
      </c>
      <c r="BX12" s="50">
        <f t="shared" si="28"/>
        <v>0</v>
      </c>
      <c r="BY12" s="50">
        <f t="shared" si="29"/>
        <v>3800000</v>
      </c>
      <c r="BZ12" s="50">
        <v>0</v>
      </c>
      <c r="CA12" s="50">
        <v>0</v>
      </c>
      <c r="CB12" s="50">
        <v>0</v>
      </c>
      <c r="CC12" s="50">
        <v>0</v>
      </c>
      <c r="CD12" s="391">
        <f t="shared" si="30"/>
        <v>86143826</v>
      </c>
      <c r="CE12" s="391">
        <f t="shared" si="31"/>
        <v>71843826</v>
      </c>
      <c r="CF12" s="391">
        <f t="shared" si="32"/>
        <v>86143826</v>
      </c>
      <c r="CG12" s="50">
        <f t="shared" si="33"/>
        <v>6030067.8200000003</v>
      </c>
      <c r="CH12" s="395">
        <f t="shared" si="40"/>
        <v>3184382.6</v>
      </c>
      <c r="CI12" s="398">
        <v>0</v>
      </c>
      <c r="CJ12" s="50">
        <v>0</v>
      </c>
      <c r="CK12" s="50">
        <v>0</v>
      </c>
      <c r="CL12" s="50">
        <v>0</v>
      </c>
      <c r="CM12" s="50">
        <v>0</v>
      </c>
      <c r="CN12" s="50">
        <v>0</v>
      </c>
      <c r="CO12" s="50">
        <v>0</v>
      </c>
      <c r="CP12" s="395">
        <f t="shared" si="34"/>
        <v>9214450.4199999999</v>
      </c>
      <c r="CQ12" s="391">
        <f t="shared" si="35"/>
        <v>76929375</v>
      </c>
      <c r="CR12" s="391">
        <f t="shared" si="36"/>
        <v>-603007</v>
      </c>
    </row>
    <row r="13" spans="1:96" s="50" customFormat="1" ht="24" customHeight="1" x14ac:dyDescent="0.2">
      <c r="A13" s="182">
        <f t="shared" si="0"/>
        <v>2655495</v>
      </c>
      <c r="B13" s="298">
        <f t="shared" si="37"/>
        <v>7</v>
      </c>
      <c r="C13" s="266">
        <v>7</v>
      </c>
      <c r="D13" s="299">
        <v>12811</v>
      </c>
      <c r="E13" s="252" t="s">
        <v>131</v>
      </c>
      <c r="F13" s="253" t="s">
        <v>132</v>
      </c>
      <c r="G13" s="252" t="s">
        <v>87</v>
      </c>
      <c r="H13" s="274" t="s">
        <v>88</v>
      </c>
      <c r="I13" s="294" t="s">
        <v>2500</v>
      </c>
      <c r="J13" s="65" t="s">
        <v>133</v>
      </c>
      <c r="K13" s="65" t="s">
        <v>134</v>
      </c>
      <c r="L13" s="65" t="s">
        <v>88</v>
      </c>
      <c r="M13" s="292" t="s">
        <v>2382</v>
      </c>
      <c r="N13" s="99"/>
      <c r="O13" s="65"/>
      <c r="P13" s="90"/>
      <c r="Q13" s="254">
        <v>30</v>
      </c>
      <c r="R13" s="255">
        <v>96</v>
      </c>
      <c r="S13" s="65">
        <v>0</v>
      </c>
      <c r="T13" s="65">
        <v>0</v>
      </c>
      <c r="U13" s="90">
        <v>0</v>
      </c>
      <c r="V13" s="260">
        <v>24</v>
      </c>
      <c r="W13" s="99">
        <v>0</v>
      </c>
      <c r="X13" s="84">
        <v>0</v>
      </c>
      <c r="Y13" s="99">
        <v>2</v>
      </c>
      <c r="Z13" s="65">
        <v>2</v>
      </c>
      <c r="AA13" s="327">
        <v>1145360</v>
      </c>
      <c r="AB13" s="327">
        <v>46667</v>
      </c>
      <c r="AC13" s="328">
        <f>AA13+AB13</f>
        <v>1192027</v>
      </c>
      <c r="AD13" s="75">
        <v>4500000</v>
      </c>
      <c r="AE13" s="75">
        <v>6000000</v>
      </c>
      <c r="AF13" s="338">
        <f t="shared" si="39"/>
        <v>227568.79090909089</v>
      </c>
      <c r="AG13" s="113">
        <f t="shared" si="1"/>
        <v>34360800</v>
      </c>
      <c r="AH13" s="75">
        <f t="shared" si="2"/>
        <v>1400010</v>
      </c>
      <c r="AI13" s="75">
        <f t="shared" si="3"/>
        <v>21846603.927272726</v>
      </c>
      <c r="AJ13" s="75">
        <f t="shared" si="4"/>
        <v>5310990</v>
      </c>
      <c r="AK13" s="75">
        <f t="shared" si="5"/>
        <v>4500000</v>
      </c>
      <c r="AL13" s="75">
        <f t="shared" si="6"/>
        <v>6000000</v>
      </c>
      <c r="AM13" s="75">
        <f t="shared" si="7"/>
        <v>0</v>
      </c>
      <c r="AN13" s="75">
        <f t="shared" si="8"/>
        <v>0</v>
      </c>
      <c r="AO13" s="75">
        <f t="shared" si="9"/>
        <v>0</v>
      </c>
      <c r="AP13" s="75">
        <f t="shared" si="10"/>
        <v>4800000</v>
      </c>
      <c r="AQ13" s="75">
        <v>0</v>
      </c>
      <c r="AR13" s="75">
        <v>0</v>
      </c>
      <c r="AS13" s="75">
        <v>0</v>
      </c>
      <c r="AT13" s="80">
        <v>0</v>
      </c>
      <c r="AU13" s="82">
        <f t="shared" si="11"/>
        <v>78218403.927272722</v>
      </c>
      <c r="AV13" s="113">
        <f t="shared" si="12"/>
        <v>52503894.952363633</v>
      </c>
      <c r="AW13" s="75">
        <f t="shared" si="13"/>
        <v>72907413.927272722</v>
      </c>
      <c r="AX13" s="75">
        <f t="shared" si="14"/>
        <v>5103518.9749090914</v>
      </c>
      <c r="AY13" s="76">
        <f t="shared" si="15"/>
        <v>1250389.4952363633</v>
      </c>
      <c r="AZ13" s="75">
        <v>0</v>
      </c>
      <c r="BA13" s="75">
        <v>0</v>
      </c>
      <c r="BB13" s="75">
        <v>0</v>
      </c>
      <c r="BC13" s="80">
        <v>0</v>
      </c>
      <c r="BD13" s="80">
        <v>0</v>
      </c>
      <c r="BE13" s="80">
        <v>0</v>
      </c>
      <c r="BF13" s="78">
        <v>0</v>
      </c>
      <c r="BG13" s="348">
        <f t="shared" si="16"/>
        <v>6353908.4701454546</v>
      </c>
      <c r="BH13" s="188">
        <f t="shared" si="17"/>
        <v>71864495</v>
      </c>
      <c r="BM13" s="50">
        <v>1145360</v>
      </c>
      <c r="BN13" s="391">
        <f t="shared" si="18"/>
        <v>46667</v>
      </c>
      <c r="BO13" s="391">
        <f t="shared" si="19"/>
        <v>1192027</v>
      </c>
      <c r="BP13" s="391">
        <f t="shared" si="20"/>
        <v>34360800</v>
      </c>
      <c r="BQ13" s="50">
        <f t="shared" si="21"/>
        <v>1400010</v>
      </c>
      <c r="BR13" s="50">
        <f t="shared" si="22"/>
        <v>21846603.927272726</v>
      </c>
      <c r="BS13" s="50">
        <f t="shared" si="23"/>
        <v>5310990</v>
      </c>
      <c r="BT13" s="50">
        <f t="shared" si="24"/>
        <v>4500000</v>
      </c>
      <c r="BU13" s="50">
        <f t="shared" si="25"/>
        <v>6000000</v>
      </c>
      <c r="BV13" s="50">
        <f t="shared" si="26"/>
        <v>0</v>
      </c>
      <c r="BW13" s="50">
        <f t="shared" si="27"/>
        <v>0</v>
      </c>
      <c r="BX13" s="50">
        <f t="shared" si="28"/>
        <v>0</v>
      </c>
      <c r="BY13" s="50">
        <f t="shared" si="29"/>
        <v>4800000</v>
      </c>
      <c r="BZ13" s="50">
        <v>0</v>
      </c>
      <c r="CA13" s="50">
        <v>0</v>
      </c>
      <c r="CB13" s="50">
        <v>0</v>
      </c>
      <c r="CC13" s="50">
        <v>0</v>
      </c>
      <c r="CD13" s="391">
        <f t="shared" si="30"/>
        <v>78218403.927272722</v>
      </c>
      <c r="CE13" s="391">
        <f t="shared" si="31"/>
        <v>57607413.927272722</v>
      </c>
      <c r="CF13" s="391">
        <f t="shared" si="32"/>
        <v>72907413.927272722</v>
      </c>
      <c r="CG13" s="50">
        <f t="shared" si="33"/>
        <v>5103518.9749090914</v>
      </c>
      <c r="CH13" s="395">
        <f t="shared" si="40"/>
        <v>1760741.3927272724</v>
      </c>
      <c r="CI13" s="398">
        <v>0</v>
      </c>
      <c r="CJ13" s="50">
        <v>0</v>
      </c>
      <c r="CK13" s="50">
        <v>0</v>
      </c>
      <c r="CL13" s="50">
        <v>0</v>
      </c>
      <c r="CM13" s="50">
        <v>0</v>
      </c>
      <c r="CN13" s="50">
        <v>0</v>
      </c>
      <c r="CO13" s="50">
        <v>0</v>
      </c>
      <c r="CP13" s="395">
        <f t="shared" si="34"/>
        <v>6864260.367636364</v>
      </c>
      <c r="CQ13" s="391">
        <f t="shared" si="35"/>
        <v>71354143</v>
      </c>
      <c r="CR13" s="391">
        <f t="shared" si="36"/>
        <v>-510352</v>
      </c>
    </row>
    <row r="14" spans="1:96" s="50" customFormat="1" ht="24" customHeight="1" x14ac:dyDescent="0.2">
      <c r="A14" s="182">
        <f t="shared" si="0"/>
        <v>2655495</v>
      </c>
      <c r="B14" s="298">
        <f t="shared" si="37"/>
        <v>8</v>
      </c>
      <c r="C14" s="266">
        <v>8</v>
      </c>
      <c r="D14" s="299">
        <v>12828</v>
      </c>
      <c r="E14" s="252" t="s">
        <v>194</v>
      </c>
      <c r="F14" s="253" t="s">
        <v>195</v>
      </c>
      <c r="G14" s="252" t="s">
        <v>87</v>
      </c>
      <c r="H14" s="274" t="s">
        <v>88</v>
      </c>
      <c r="I14" s="353" t="s">
        <v>2501</v>
      </c>
      <c r="J14" s="68" t="s">
        <v>196</v>
      </c>
      <c r="K14" s="68" t="s">
        <v>197</v>
      </c>
      <c r="L14" s="68" t="s">
        <v>88</v>
      </c>
      <c r="M14" s="303" t="s">
        <v>2381</v>
      </c>
      <c r="N14" s="100"/>
      <c r="O14" s="68"/>
      <c r="P14" s="91"/>
      <c r="Q14" s="254">
        <v>30</v>
      </c>
      <c r="R14" s="255">
        <v>181</v>
      </c>
      <c r="S14" s="65">
        <v>0</v>
      </c>
      <c r="T14" s="65">
        <v>0</v>
      </c>
      <c r="U14" s="90">
        <v>0</v>
      </c>
      <c r="V14" s="260">
        <v>23</v>
      </c>
      <c r="W14" s="99">
        <v>0</v>
      </c>
      <c r="X14" s="84">
        <v>0</v>
      </c>
      <c r="Y14" s="99">
        <v>0</v>
      </c>
      <c r="Z14" s="65">
        <v>0</v>
      </c>
      <c r="AA14" s="327">
        <v>1311206</v>
      </c>
      <c r="AB14" s="327">
        <v>46667</v>
      </c>
      <c r="AC14" s="328">
        <f>AA14+AB14</f>
        <v>1357873</v>
      </c>
      <c r="AD14" s="75">
        <v>4500000</v>
      </c>
      <c r="AE14" s="75">
        <v>6000000</v>
      </c>
      <c r="AF14" s="338">
        <f t="shared" si="39"/>
        <v>259230.3</v>
      </c>
      <c r="AG14" s="113">
        <f t="shared" si="1"/>
        <v>39336180</v>
      </c>
      <c r="AH14" s="75">
        <f t="shared" si="2"/>
        <v>1400010</v>
      </c>
      <c r="AI14" s="75">
        <f t="shared" si="3"/>
        <v>46920684.299999997</v>
      </c>
      <c r="AJ14" s="75">
        <f t="shared" si="4"/>
        <v>0</v>
      </c>
      <c r="AK14" s="75">
        <f t="shared" si="5"/>
        <v>4500000</v>
      </c>
      <c r="AL14" s="75">
        <f t="shared" si="6"/>
        <v>6000000</v>
      </c>
      <c r="AM14" s="75">
        <f t="shared" si="7"/>
        <v>0</v>
      </c>
      <c r="AN14" s="75">
        <f t="shared" si="8"/>
        <v>0</v>
      </c>
      <c r="AO14" s="75">
        <f t="shared" si="9"/>
        <v>0</v>
      </c>
      <c r="AP14" s="75">
        <f t="shared" si="10"/>
        <v>4600000</v>
      </c>
      <c r="AQ14" s="75">
        <v>0</v>
      </c>
      <c r="AR14" s="75">
        <v>0</v>
      </c>
      <c r="AS14" s="75">
        <v>0</v>
      </c>
      <c r="AT14" s="80">
        <v>0</v>
      </c>
      <c r="AU14" s="82">
        <f t="shared" si="11"/>
        <v>102756874.3</v>
      </c>
      <c r="AV14" s="113">
        <f t="shared" si="12"/>
        <v>80463893.098999992</v>
      </c>
      <c r="AW14" s="75">
        <f t="shared" si="13"/>
        <v>102756874.3</v>
      </c>
      <c r="AX14" s="75">
        <f t="shared" si="14"/>
        <v>7192981.2010000004</v>
      </c>
      <c r="AY14" s="76">
        <f t="shared" si="15"/>
        <v>4069583.9648499987</v>
      </c>
      <c r="AZ14" s="75">
        <v>0</v>
      </c>
      <c r="BA14" s="75">
        <v>0</v>
      </c>
      <c r="BB14" s="75">
        <v>0</v>
      </c>
      <c r="BC14" s="80">
        <v>0</v>
      </c>
      <c r="BD14" s="80">
        <v>0</v>
      </c>
      <c r="BE14" s="80">
        <v>0</v>
      </c>
      <c r="BF14" s="78">
        <v>0</v>
      </c>
      <c r="BG14" s="348">
        <f t="shared" si="16"/>
        <v>11262565.165849999</v>
      </c>
      <c r="BH14" s="188">
        <f t="shared" si="17"/>
        <v>91494309</v>
      </c>
      <c r="BM14" s="50">
        <v>1311206</v>
      </c>
      <c r="BN14" s="391">
        <f t="shared" si="18"/>
        <v>46667</v>
      </c>
      <c r="BO14" s="391">
        <f t="shared" si="19"/>
        <v>1357873</v>
      </c>
      <c r="BP14" s="391">
        <f t="shared" si="20"/>
        <v>39336180</v>
      </c>
      <c r="BQ14" s="50">
        <f t="shared" si="21"/>
        <v>1400010</v>
      </c>
      <c r="BR14" s="50">
        <f t="shared" si="22"/>
        <v>46920684.299999997</v>
      </c>
      <c r="BS14" s="50">
        <f t="shared" si="23"/>
        <v>0</v>
      </c>
      <c r="BT14" s="50">
        <f t="shared" si="24"/>
        <v>4500000</v>
      </c>
      <c r="BU14" s="50">
        <f t="shared" si="25"/>
        <v>6000000</v>
      </c>
      <c r="BV14" s="50">
        <f t="shared" si="26"/>
        <v>0</v>
      </c>
      <c r="BW14" s="50">
        <f t="shared" si="27"/>
        <v>0</v>
      </c>
      <c r="BX14" s="50">
        <f t="shared" si="28"/>
        <v>0</v>
      </c>
      <c r="BY14" s="50">
        <f t="shared" si="29"/>
        <v>4600000</v>
      </c>
      <c r="BZ14" s="50">
        <v>0</v>
      </c>
      <c r="CA14" s="50">
        <v>0</v>
      </c>
      <c r="CB14" s="50">
        <v>0</v>
      </c>
      <c r="CC14" s="50">
        <v>0</v>
      </c>
      <c r="CD14" s="391">
        <f t="shared" si="30"/>
        <v>102756874.3</v>
      </c>
      <c r="CE14" s="391">
        <f t="shared" si="31"/>
        <v>87656874.299999997</v>
      </c>
      <c r="CF14" s="391">
        <f t="shared" si="32"/>
        <v>102756874.3</v>
      </c>
      <c r="CG14" s="50">
        <f t="shared" si="33"/>
        <v>7192981.2010000004</v>
      </c>
      <c r="CH14" s="395">
        <f>4000000+((CE14-80000000)*15%)</f>
        <v>5148531.1449999996</v>
      </c>
      <c r="CI14" s="398">
        <v>0</v>
      </c>
      <c r="CJ14" s="50">
        <v>0</v>
      </c>
      <c r="CK14" s="50">
        <v>0</v>
      </c>
      <c r="CL14" s="50">
        <v>0</v>
      </c>
      <c r="CM14" s="50">
        <v>0</v>
      </c>
      <c r="CN14" s="50">
        <v>0</v>
      </c>
      <c r="CO14" s="50">
        <v>0</v>
      </c>
      <c r="CP14" s="395">
        <f t="shared" si="34"/>
        <v>12341512.346000001</v>
      </c>
      <c r="CQ14" s="391">
        <f t="shared" si="35"/>
        <v>90415361</v>
      </c>
      <c r="CR14" s="391">
        <f t="shared" si="36"/>
        <v>-1078948</v>
      </c>
    </row>
    <row r="15" spans="1:96" s="50" customFormat="1" ht="24" customHeight="1" x14ac:dyDescent="0.2">
      <c r="A15" s="182">
        <f t="shared" si="0"/>
        <v>2655495</v>
      </c>
      <c r="B15" s="298">
        <f t="shared" si="37"/>
        <v>9</v>
      </c>
      <c r="C15" s="266">
        <v>9</v>
      </c>
      <c r="D15" s="299">
        <v>12801</v>
      </c>
      <c r="E15" s="252" t="s">
        <v>91</v>
      </c>
      <c r="F15" s="253" t="s">
        <v>92</v>
      </c>
      <c r="G15" s="252" t="s">
        <v>87</v>
      </c>
      <c r="H15" s="274" t="s">
        <v>88</v>
      </c>
      <c r="I15" s="293" t="s">
        <v>2502</v>
      </c>
      <c r="J15" s="68" t="s">
        <v>2481</v>
      </c>
      <c r="K15" s="66" t="s">
        <v>93</v>
      </c>
      <c r="L15" s="66" t="s">
        <v>88</v>
      </c>
      <c r="M15" s="304" t="s">
        <v>2380</v>
      </c>
      <c r="N15" s="86"/>
      <c r="O15" s="66"/>
      <c r="P15" s="87"/>
      <c r="Q15" s="254">
        <v>30</v>
      </c>
      <c r="R15" s="255">
        <v>62</v>
      </c>
      <c r="S15" s="65">
        <v>0</v>
      </c>
      <c r="T15" s="65">
        <v>0</v>
      </c>
      <c r="U15" s="90">
        <v>0</v>
      </c>
      <c r="V15" s="260">
        <v>22</v>
      </c>
      <c r="W15" s="99">
        <v>0</v>
      </c>
      <c r="X15" s="84">
        <v>0</v>
      </c>
      <c r="Y15" s="99">
        <v>0</v>
      </c>
      <c r="Z15" s="65">
        <v>0</v>
      </c>
      <c r="AA15" s="327">
        <v>1477052</v>
      </c>
      <c r="AB15" s="327">
        <v>46667</v>
      </c>
      <c r="AC15" s="328">
        <f t="shared" ref="AC15:AC19" si="41">AA15+AB15</f>
        <v>1523719</v>
      </c>
      <c r="AD15" s="75">
        <v>4500000</v>
      </c>
      <c r="AE15" s="75">
        <v>6000000</v>
      </c>
      <c r="AF15" s="338">
        <f t="shared" si="39"/>
        <v>290891.80909090908</v>
      </c>
      <c r="AG15" s="113">
        <f t="shared" si="1"/>
        <v>44311560</v>
      </c>
      <c r="AH15" s="75">
        <f t="shared" si="2"/>
        <v>1400010</v>
      </c>
      <c r="AI15" s="75">
        <f t="shared" si="3"/>
        <v>18035292.163636364</v>
      </c>
      <c r="AJ15" s="75">
        <f t="shared" si="4"/>
        <v>0</v>
      </c>
      <c r="AK15" s="75">
        <f t="shared" si="5"/>
        <v>4500000</v>
      </c>
      <c r="AL15" s="75">
        <f t="shared" si="6"/>
        <v>6000000</v>
      </c>
      <c r="AM15" s="75">
        <f t="shared" si="7"/>
        <v>0</v>
      </c>
      <c r="AN15" s="75">
        <f t="shared" si="8"/>
        <v>0</v>
      </c>
      <c r="AO15" s="75">
        <f t="shared" si="9"/>
        <v>0</v>
      </c>
      <c r="AP15" s="75">
        <f t="shared" si="10"/>
        <v>4400000</v>
      </c>
      <c r="AQ15" s="75">
        <v>0</v>
      </c>
      <c r="AR15" s="75">
        <v>0</v>
      </c>
      <c r="AS15" s="75">
        <v>0</v>
      </c>
      <c r="AT15" s="80">
        <v>0</v>
      </c>
      <c r="AU15" s="82">
        <f t="shared" si="11"/>
        <v>78646862.163636357</v>
      </c>
      <c r="AV15" s="113">
        <f t="shared" si="12"/>
        <v>58241581.812181816</v>
      </c>
      <c r="AW15" s="75">
        <f t="shared" si="13"/>
        <v>78646862.163636357</v>
      </c>
      <c r="AX15" s="75">
        <f t="shared" si="14"/>
        <v>5505280.3514545457</v>
      </c>
      <c r="AY15" s="76">
        <f t="shared" si="15"/>
        <v>1824158.1812181817</v>
      </c>
      <c r="AZ15" s="75">
        <v>0</v>
      </c>
      <c r="BA15" s="75">
        <v>0</v>
      </c>
      <c r="BB15" s="75">
        <v>0</v>
      </c>
      <c r="BC15" s="80">
        <v>0</v>
      </c>
      <c r="BD15" s="80">
        <v>0</v>
      </c>
      <c r="BE15" s="80">
        <v>0</v>
      </c>
      <c r="BF15" s="78">
        <v>0</v>
      </c>
      <c r="BG15" s="348">
        <f t="shared" si="16"/>
        <v>7329438.5326727275</v>
      </c>
      <c r="BH15" s="188">
        <f t="shared" si="17"/>
        <v>71317423</v>
      </c>
      <c r="BM15" s="50">
        <v>1477052</v>
      </c>
      <c r="BN15" s="391">
        <f t="shared" si="18"/>
        <v>46667</v>
      </c>
      <c r="BO15" s="391">
        <f t="shared" si="19"/>
        <v>1523719</v>
      </c>
      <c r="BP15" s="391">
        <f t="shared" si="20"/>
        <v>44311560</v>
      </c>
      <c r="BQ15" s="50">
        <f t="shared" si="21"/>
        <v>1400010</v>
      </c>
      <c r="BR15" s="50">
        <f t="shared" si="22"/>
        <v>18035292.163636364</v>
      </c>
      <c r="BS15" s="50">
        <f t="shared" si="23"/>
        <v>0</v>
      </c>
      <c r="BT15" s="50">
        <f t="shared" si="24"/>
        <v>4500000</v>
      </c>
      <c r="BU15" s="50">
        <f t="shared" si="25"/>
        <v>6000000</v>
      </c>
      <c r="BV15" s="50">
        <f t="shared" si="26"/>
        <v>0</v>
      </c>
      <c r="BW15" s="50">
        <f t="shared" si="27"/>
        <v>0</v>
      </c>
      <c r="BX15" s="50">
        <f t="shared" si="28"/>
        <v>0</v>
      </c>
      <c r="BY15" s="50">
        <f t="shared" si="29"/>
        <v>4400000</v>
      </c>
      <c r="BZ15" s="50">
        <v>0</v>
      </c>
      <c r="CA15" s="50">
        <v>0</v>
      </c>
      <c r="CB15" s="50">
        <v>0</v>
      </c>
      <c r="CC15" s="50">
        <v>0</v>
      </c>
      <c r="CD15" s="391">
        <f t="shared" si="30"/>
        <v>78646862.163636357</v>
      </c>
      <c r="CE15" s="391">
        <f t="shared" si="31"/>
        <v>63746862.163636357</v>
      </c>
      <c r="CF15" s="391">
        <f t="shared" si="32"/>
        <v>78646862.163636357</v>
      </c>
      <c r="CG15" s="50">
        <f t="shared" si="33"/>
        <v>5505280.3514545457</v>
      </c>
      <c r="CH15" s="395">
        <f t="shared" si="40"/>
        <v>2374686.2163636358</v>
      </c>
      <c r="CI15" s="398">
        <v>0</v>
      </c>
      <c r="CJ15" s="50">
        <v>0</v>
      </c>
      <c r="CK15" s="50">
        <v>0</v>
      </c>
      <c r="CL15" s="50">
        <v>0</v>
      </c>
      <c r="CM15" s="50">
        <v>0</v>
      </c>
      <c r="CN15" s="50">
        <v>0</v>
      </c>
      <c r="CO15" s="50">
        <v>0</v>
      </c>
      <c r="CP15" s="395">
        <f t="shared" si="34"/>
        <v>7879966.5678181816</v>
      </c>
      <c r="CQ15" s="391">
        <f t="shared" si="35"/>
        <v>70766895</v>
      </c>
      <c r="CR15" s="391">
        <f t="shared" si="36"/>
        <v>-550528</v>
      </c>
    </row>
    <row r="16" spans="1:96" s="50" customFormat="1" ht="24" customHeight="1" x14ac:dyDescent="0.2">
      <c r="A16" s="182">
        <f t="shared" si="0"/>
        <v>2655495</v>
      </c>
      <c r="B16" s="298">
        <f t="shared" si="37"/>
        <v>10</v>
      </c>
      <c r="C16" s="266">
        <v>10</v>
      </c>
      <c r="D16" s="299">
        <v>12821</v>
      </c>
      <c r="E16" s="252" t="s">
        <v>170</v>
      </c>
      <c r="F16" s="253" t="s">
        <v>171</v>
      </c>
      <c r="G16" s="252" t="s">
        <v>87</v>
      </c>
      <c r="H16" s="274" t="s">
        <v>88</v>
      </c>
      <c r="I16" s="294" t="s">
        <v>2503</v>
      </c>
      <c r="J16" s="65" t="s">
        <v>172</v>
      </c>
      <c r="K16" s="65" t="s">
        <v>173</v>
      </c>
      <c r="L16" s="65" t="s">
        <v>88</v>
      </c>
      <c r="M16" s="292" t="s">
        <v>2380</v>
      </c>
      <c r="N16" s="99"/>
      <c r="O16" s="65"/>
      <c r="P16" s="90"/>
      <c r="Q16" s="254">
        <v>30</v>
      </c>
      <c r="R16" s="255">
        <v>46</v>
      </c>
      <c r="S16" s="65">
        <v>0</v>
      </c>
      <c r="T16" s="65">
        <v>0</v>
      </c>
      <c r="U16" s="90">
        <v>0</v>
      </c>
      <c r="V16" s="260">
        <v>18</v>
      </c>
      <c r="W16" s="99">
        <v>0</v>
      </c>
      <c r="X16" s="84">
        <v>0</v>
      </c>
      <c r="Y16" s="99">
        <v>0</v>
      </c>
      <c r="Z16" s="65">
        <v>0</v>
      </c>
      <c r="AA16" s="327">
        <v>1477052</v>
      </c>
      <c r="AB16" s="327">
        <v>46667</v>
      </c>
      <c r="AC16" s="328">
        <f t="shared" si="41"/>
        <v>1523719</v>
      </c>
      <c r="AD16" s="75">
        <v>4500000</v>
      </c>
      <c r="AE16" s="75">
        <v>6000000</v>
      </c>
      <c r="AF16" s="338">
        <f t="shared" si="39"/>
        <v>290891.80909090908</v>
      </c>
      <c r="AG16" s="113">
        <f t="shared" si="1"/>
        <v>44311560</v>
      </c>
      <c r="AH16" s="75">
        <f t="shared" si="2"/>
        <v>1400010</v>
      </c>
      <c r="AI16" s="75">
        <f t="shared" si="3"/>
        <v>13381023.218181819</v>
      </c>
      <c r="AJ16" s="75">
        <f t="shared" si="4"/>
        <v>0</v>
      </c>
      <c r="AK16" s="75">
        <f t="shared" si="5"/>
        <v>4500000</v>
      </c>
      <c r="AL16" s="75">
        <f t="shared" si="6"/>
        <v>6000000</v>
      </c>
      <c r="AM16" s="75">
        <f t="shared" si="7"/>
        <v>0</v>
      </c>
      <c r="AN16" s="75">
        <f t="shared" si="8"/>
        <v>0</v>
      </c>
      <c r="AO16" s="75">
        <f t="shared" si="9"/>
        <v>0</v>
      </c>
      <c r="AP16" s="75">
        <f t="shared" si="10"/>
        <v>3600000</v>
      </c>
      <c r="AQ16" s="75">
        <v>0</v>
      </c>
      <c r="AR16" s="75">
        <v>0</v>
      </c>
      <c r="AS16" s="75">
        <v>0</v>
      </c>
      <c r="AT16" s="80">
        <v>0</v>
      </c>
      <c r="AU16" s="82">
        <f t="shared" si="11"/>
        <v>73192593.218181819</v>
      </c>
      <c r="AV16" s="113">
        <f t="shared" si="12"/>
        <v>53969111.692909092</v>
      </c>
      <c r="AW16" s="75">
        <f t="shared" si="13"/>
        <v>73192593.218181819</v>
      </c>
      <c r="AX16" s="75">
        <f t="shared" si="14"/>
        <v>5123481.5252727279</v>
      </c>
      <c r="AY16" s="76">
        <f t="shared" si="15"/>
        <v>1396911.1692909093</v>
      </c>
      <c r="AZ16" s="75">
        <v>0</v>
      </c>
      <c r="BA16" s="75">
        <v>0</v>
      </c>
      <c r="BB16" s="75">
        <v>0</v>
      </c>
      <c r="BC16" s="80">
        <v>0</v>
      </c>
      <c r="BD16" s="80">
        <v>0</v>
      </c>
      <c r="BE16" s="80">
        <v>0</v>
      </c>
      <c r="BF16" s="78">
        <v>0</v>
      </c>
      <c r="BG16" s="348">
        <f t="shared" si="16"/>
        <v>6520392.6945636375</v>
      </c>
      <c r="BH16" s="188">
        <f t="shared" si="17"/>
        <v>66672200</v>
      </c>
      <c r="BM16" s="50">
        <v>1477052</v>
      </c>
      <c r="BN16" s="391">
        <f t="shared" si="18"/>
        <v>46667</v>
      </c>
      <c r="BO16" s="391">
        <f t="shared" si="19"/>
        <v>1523719</v>
      </c>
      <c r="BP16" s="391">
        <f t="shared" si="20"/>
        <v>44311560</v>
      </c>
      <c r="BQ16" s="50">
        <f t="shared" si="21"/>
        <v>1400010</v>
      </c>
      <c r="BR16" s="50">
        <f t="shared" si="22"/>
        <v>13381023.218181819</v>
      </c>
      <c r="BS16" s="50">
        <f t="shared" si="23"/>
        <v>0</v>
      </c>
      <c r="BT16" s="50">
        <f t="shared" si="24"/>
        <v>4500000</v>
      </c>
      <c r="BU16" s="50">
        <f t="shared" si="25"/>
        <v>6000000</v>
      </c>
      <c r="BV16" s="50">
        <f t="shared" si="26"/>
        <v>0</v>
      </c>
      <c r="BW16" s="50">
        <f t="shared" si="27"/>
        <v>0</v>
      </c>
      <c r="BX16" s="50">
        <f t="shared" si="28"/>
        <v>0</v>
      </c>
      <c r="BY16" s="50">
        <f t="shared" si="29"/>
        <v>3600000</v>
      </c>
      <c r="BZ16" s="50">
        <v>0</v>
      </c>
      <c r="CA16" s="50">
        <v>0</v>
      </c>
      <c r="CB16" s="50">
        <v>0</v>
      </c>
      <c r="CC16" s="50">
        <v>0</v>
      </c>
      <c r="CD16" s="391">
        <f t="shared" si="30"/>
        <v>73192593.218181819</v>
      </c>
      <c r="CE16" s="391">
        <f t="shared" si="31"/>
        <v>59092593.218181819</v>
      </c>
      <c r="CF16" s="391">
        <f t="shared" si="32"/>
        <v>73192593.218181819</v>
      </c>
      <c r="CG16" s="50">
        <f t="shared" si="33"/>
        <v>5123481.5252727279</v>
      </c>
      <c r="CH16" s="395">
        <f t="shared" si="40"/>
        <v>1909259.321818182</v>
      </c>
      <c r="CI16" s="398">
        <v>0</v>
      </c>
      <c r="CJ16" s="50">
        <v>0</v>
      </c>
      <c r="CK16" s="50">
        <v>0</v>
      </c>
      <c r="CL16" s="50">
        <v>0</v>
      </c>
      <c r="CM16" s="50">
        <v>0</v>
      </c>
      <c r="CN16" s="50">
        <v>0</v>
      </c>
      <c r="CO16" s="50">
        <v>0</v>
      </c>
      <c r="CP16" s="395">
        <f t="shared" si="34"/>
        <v>7032740.8470909102</v>
      </c>
      <c r="CQ16" s="391">
        <f t="shared" si="35"/>
        <v>66159852</v>
      </c>
      <c r="CR16" s="391">
        <f t="shared" si="36"/>
        <v>-512348</v>
      </c>
    </row>
    <row r="17" spans="1:96" s="50" customFormat="1" ht="24" customHeight="1" x14ac:dyDescent="0.2">
      <c r="A17" s="182">
        <f t="shared" si="0"/>
        <v>2655495</v>
      </c>
      <c r="B17" s="298">
        <f t="shared" si="37"/>
        <v>11</v>
      </c>
      <c r="C17" s="266">
        <v>11</v>
      </c>
      <c r="D17" s="299">
        <v>12803</v>
      </c>
      <c r="E17" s="252" t="s">
        <v>99</v>
      </c>
      <c r="F17" s="253" t="s">
        <v>100</v>
      </c>
      <c r="G17" s="252" t="s">
        <v>87</v>
      </c>
      <c r="H17" s="274" t="s">
        <v>88</v>
      </c>
      <c r="I17" s="294" t="s">
        <v>2504</v>
      </c>
      <c r="J17" s="65" t="s">
        <v>101</v>
      </c>
      <c r="K17" s="65" t="s">
        <v>102</v>
      </c>
      <c r="L17" s="65" t="s">
        <v>88</v>
      </c>
      <c r="M17" s="292" t="s">
        <v>2380</v>
      </c>
      <c r="N17" s="99"/>
      <c r="O17" s="65"/>
      <c r="P17" s="90"/>
      <c r="Q17" s="254">
        <v>30</v>
      </c>
      <c r="R17" s="255">
        <v>30</v>
      </c>
      <c r="S17" s="65">
        <v>0</v>
      </c>
      <c r="T17" s="65">
        <v>0</v>
      </c>
      <c r="U17" s="90">
        <v>0</v>
      </c>
      <c r="V17" s="260">
        <v>19</v>
      </c>
      <c r="W17" s="99">
        <v>0</v>
      </c>
      <c r="X17" s="84">
        <v>0</v>
      </c>
      <c r="Y17" s="99">
        <v>3</v>
      </c>
      <c r="Z17" s="65">
        <v>3</v>
      </c>
      <c r="AA17" s="327">
        <v>1477052</v>
      </c>
      <c r="AB17" s="327">
        <v>46667</v>
      </c>
      <c r="AC17" s="328">
        <f t="shared" si="41"/>
        <v>1523719</v>
      </c>
      <c r="AD17" s="75">
        <v>4500000</v>
      </c>
      <c r="AE17" s="75">
        <v>6000000</v>
      </c>
      <c r="AF17" s="338">
        <f t="shared" si="39"/>
        <v>290891.80909090908</v>
      </c>
      <c r="AG17" s="113">
        <f t="shared" si="1"/>
        <v>44311560</v>
      </c>
      <c r="AH17" s="75">
        <f t="shared" si="2"/>
        <v>1400010</v>
      </c>
      <c r="AI17" s="75">
        <f t="shared" si="3"/>
        <v>8726754.2727272734</v>
      </c>
      <c r="AJ17" s="75">
        <f t="shared" si="4"/>
        <v>7966485</v>
      </c>
      <c r="AK17" s="75">
        <f t="shared" si="5"/>
        <v>4500000</v>
      </c>
      <c r="AL17" s="75">
        <f t="shared" si="6"/>
        <v>6000000</v>
      </c>
      <c r="AM17" s="75">
        <f t="shared" si="7"/>
        <v>0</v>
      </c>
      <c r="AN17" s="75">
        <f t="shared" si="8"/>
        <v>0</v>
      </c>
      <c r="AO17" s="75">
        <f t="shared" si="9"/>
        <v>0</v>
      </c>
      <c r="AP17" s="75">
        <f t="shared" si="10"/>
        <v>3800000</v>
      </c>
      <c r="AQ17" s="75">
        <v>0</v>
      </c>
      <c r="AR17" s="75">
        <v>0</v>
      </c>
      <c r="AS17" s="75">
        <v>0</v>
      </c>
      <c r="AT17" s="80">
        <v>0</v>
      </c>
      <c r="AU17" s="82">
        <f t="shared" si="11"/>
        <v>76704809.272727281</v>
      </c>
      <c r="AV17" s="113">
        <f t="shared" si="12"/>
        <v>49626641.573636368</v>
      </c>
      <c r="AW17" s="75">
        <f t="shared" si="13"/>
        <v>68738324.272727281</v>
      </c>
      <c r="AX17" s="75">
        <f t="shared" si="14"/>
        <v>4811682.6990909101</v>
      </c>
      <c r="AY17" s="76">
        <f t="shared" si="15"/>
        <v>962664.15736363688</v>
      </c>
      <c r="AZ17" s="75">
        <v>0</v>
      </c>
      <c r="BA17" s="75">
        <v>0</v>
      </c>
      <c r="BB17" s="75">
        <v>0</v>
      </c>
      <c r="BC17" s="80">
        <v>0</v>
      </c>
      <c r="BD17" s="80">
        <v>0</v>
      </c>
      <c r="BE17" s="80">
        <v>0</v>
      </c>
      <c r="BF17" s="78">
        <v>0</v>
      </c>
      <c r="BG17" s="348">
        <f t="shared" si="16"/>
        <v>5774346.8564545475</v>
      </c>
      <c r="BH17" s="188">
        <f t="shared" si="17"/>
        <v>70930462</v>
      </c>
      <c r="BM17" s="50">
        <v>1477052</v>
      </c>
      <c r="BN17" s="391">
        <f t="shared" si="18"/>
        <v>46667</v>
      </c>
      <c r="BO17" s="391">
        <f t="shared" si="19"/>
        <v>1523719</v>
      </c>
      <c r="BP17" s="391">
        <f t="shared" si="20"/>
        <v>44311560</v>
      </c>
      <c r="BQ17" s="50">
        <f t="shared" si="21"/>
        <v>1400010</v>
      </c>
      <c r="BR17" s="50">
        <f t="shared" si="22"/>
        <v>8726754.2727272734</v>
      </c>
      <c r="BS17" s="50">
        <f t="shared" si="23"/>
        <v>7966485</v>
      </c>
      <c r="BT17" s="50">
        <f t="shared" si="24"/>
        <v>4500000</v>
      </c>
      <c r="BU17" s="50">
        <f t="shared" si="25"/>
        <v>6000000</v>
      </c>
      <c r="BV17" s="50">
        <f t="shared" si="26"/>
        <v>0</v>
      </c>
      <c r="BW17" s="50">
        <f t="shared" si="27"/>
        <v>0</v>
      </c>
      <c r="BX17" s="50">
        <f t="shared" si="28"/>
        <v>0</v>
      </c>
      <c r="BY17" s="50">
        <f t="shared" si="29"/>
        <v>3800000</v>
      </c>
      <c r="BZ17" s="50">
        <v>0</v>
      </c>
      <c r="CA17" s="50">
        <v>0</v>
      </c>
      <c r="CB17" s="50">
        <v>0</v>
      </c>
      <c r="CC17" s="50">
        <v>0</v>
      </c>
      <c r="CD17" s="391">
        <f t="shared" si="30"/>
        <v>76704809.272727281</v>
      </c>
      <c r="CE17" s="391">
        <f t="shared" si="31"/>
        <v>54438324.272727281</v>
      </c>
      <c r="CF17" s="391">
        <f t="shared" si="32"/>
        <v>68738324.272727281</v>
      </c>
      <c r="CG17" s="50">
        <f t="shared" si="33"/>
        <v>4811682.6990909101</v>
      </c>
      <c r="CH17" s="395">
        <f t="shared" si="40"/>
        <v>1443832.4272727282</v>
      </c>
      <c r="CI17" s="398">
        <v>0</v>
      </c>
      <c r="CJ17" s="50">
        <v>0</v>
      </c>
      <c r="CK17" s="50">
        <v>0</v>
      </c>
      <c r="CL17" s="50">
        <v>0</v>
      </c>
      <c r="CM17" s="50">
        <v>0</v>
      </c>
      <c r="CN17" s="50">
        <v>0</v>
      </c>
      <c r="CO17" s="50">
        <v>0</v>
      </c>
      <c r="CP17" s="395">
        <f t="shared" si="34"/>
        <v>6255515.1263636388</v>
      </c>
      <c r="CQ17" s="391">
        <f t="shared" si="35"/>
        <v>70449294</v>
      </c>
      <c r="CR17" s="391">
        <f t="shared" si="36"/>
        <v>-481168</v>
      </c>
    </row>
    <row r="18" spans="1:96" s="50" customFormat="1" ht="24" customHeight="1" x14ac:dyDescent="0.2">
      <c r="A18" s="182">
        <f t="shared" si="0"/>
        <v>2655495</v>
      </c>
      <c r="B18" s="298">
        <f t="shared" si="37"/>
        <v>12</v>
      </c>
      <c r="C18" s="266">
        <v>12</v>
      </c>
      <c r="D18" s="299">
        <v>12800</v>
      </c>
      <c r="E18" s="252" t="s">
        <v>85</v>
      </c>
      <c r="F18" s="253" t="s">
        <v>86</v>
      </c>
      <c r="G18" s="252" t="s">
        <v>87</v>
      </c>
      <c r="H18" s="274" t="s">
        <v>88</v>
      </c>
      <c r="I18" s="293" t="s">
        <v>2505</v>
      </c>
      <c r="J18" s="66" t="s">
        <v>89</v>
      </c>
      <c r="K18" s="66" t="s">
        <v>90</v>
      </c>
      <c r="L18" s="66" t="s">
        <v>88</v>
      </c>
      <c r="M18" s="304" t="s">
        <v>2380</v>
      </c>
      <c r="N18" s="86"/>
      <c r="O18" s="66"/>
      <c r="P18" s="87"/>
      <c r="Q18" s="254">
        <v>30</v>
      </c>
      <c r="R18" s="255">
        <v>70</v>
      </c>
      <c r="S18" s="65">
        <v>0</v>
      </c>
      <c r="T18" s="65">
        <v>0</v>
      </c>
      <c r="U18" s="90">
        <v>0</v>
      </c>
      <c r="V18" s="260">
        <v>21</v>
      </c>
      <c r="W18" s="99">
        <v>0</v>
      </c>
      <c r="X18" s="84">
        <v>0</v>
      </c>
      <c r="Y18" s="99">
        <v>1</v>
      </c>
      <c r="Z18" s="65">
        <v>1</v>
      </c>
      <c r="AA18" s="327">
        <v>1477052</v>
      </c>
      <c r="AB18" s="327">
        <v>46667</v>
      </c>
      <c r="AC18" s="328">
        <f t="shared" si="41"/>
        <v>1523719</v>
      </c>
      <c r="AD18" s="75">
        <v>4500000</v>
      </c>
      <c r="AE18" s="75">
        <v>6000000</v>
      </c>
      <c r="AF18" s="338">
        <f t="shared" si="39"/>
        <v>290891.80909090908</v>
      </c>
      <c r="AG18" s="113">
        <f t="shared" si="1"/>
        <v>44311560</v>
      </c>
      <c r="AH18" s="75">
        <f t="shared" si="2"/>
        <v>1400010</v>
      </c>
      <c r="AI18" s="75">
        <f t="shared" si="3"/>
        <v>20362426.636363637</v>
      </c>
      <c r="AJ18" s="75">
        <f t="shared" si="4"/>
        <v>2655495</v>
      </c>
      <c r="AK18" s="75">
        <f t="shared" si="5"/>
        <v>4500000</v>
      </c>
      <c r="AL18" s="75">
        <f t="shared" si="6"/>
        <v>6000000</v>
      </c>
      <c r="AM18" s="75">
        <f t="shared" si="7"/>
        <v>0</v>
      </c>
      <c r="AN18" s="75">
        <f t="shared" si="8"/>
        <v>0</v>
      </c>
      <c r="AO18" s="75">
        <f t="shared" si="9"/>
        <v>0</v>
      </c>
      <c r="AP18" s="75">
        <f t="shared" si="10"/>
        <v>4200000</v>
      </c>
      <c r="AQ18" s="75">
        <v>0</v>
      </c>
      <c r="AR18" s="75">
        <v>0</v>
      </c>
      <c r="AS18" s="75">
        <v>0</v>
      </c>
      <c r="AT18" s="80">
        <v>0</v>
      </c>
      <c r="AU18" s="82">
        <f t="shared" si="11"/>
        <v>83429491.63636364</v>
      </c>
      <c r="AV18" s="113">
        <f t="shared" si="12"/>
        <v>60419816.871818185</v>
      </c>
      <c r="AW18" s="75">
        <f t="shared" si="13"/>
        <v>80773996.63636364</v>
      </c>
      <c r="AX18" s="75">
        <f t="shared" si="14"/>
        <v>5654179.7645454556</v>
      </c>
      <c r="AY18" s="76">
        <f t="shared" si="15"/>
        <v>2041981.6871818185</v>
      </c>
      <c r="AZ18" s="75">
        <v>0</v>
      </c>
      <c r="BA18" s="75">
        <v>0</v>
      </c>
      <c r="BB18" s="75">
        <v>0</v>
      </c>
      <c r="BC18" s="80">
        <v>0</v>
      </c>
      <c r="BD18" s="80">
        <v>0</v>
      </c>
      <c r="BE18" s="80">
        <v>0</v>
      </c>
      <c r="BF18" s="78">
        <v>0</v>
      </c>
      <c r="BG18" s="348">
        <f t="shared" si="16"/>
        <v>7696161.4517272739</v>
      </c>
      <c r="BH18" s="188">
        <f t="shared" si="17"/>
        <v>75733330</v>
      </c>
      <c r="BM18" s="50">
        <v>1477052</v>
      </c>
      <c r="BN18" s="391">
        <f t="shared" si="18"/>
        <v>46667</v>
      </c>
      <c r="BO18" s="391">
        <f t="shared" si="19"/>
        <v>1523719</v>
      </c>
      <c r="BP18" s="391">
        <f t="shared" si="20"/>
        <v>44311560</v>
      </c>
      <c r="BQ18" s="50">
        <f t="shared" si="21"/>
        <v>1400010</v>
      </c>
      <c r="BR18" s="50">
        <f t="shared" si="22"/>
        <v>20362426.636363637</v>
      </c>
      <c r="BS18" s="50">
        <f t="shared" si="23"/>
        <v>2655495</v>
      </c>
      <c r="BT18" s="50">
        <f t="shared" si="24"/>
        <v>4500000</v>
      </c>
      <c r="BU18" s="50">
        <f t="shared" si="25"/>
        <v>6000000</v>
      </c>
      <c r="BV18" s="50">
        <f t="shared" si="26"/>
        <v>0</v>
      </c>
      <c r="BW18" s="50">
        <f t="shared" si="27"/>
        <v>0</v>
      </c>
      <c r="BX18" s="50">
        <f t="shared" si="28"/>
        <v>0</v>
      </c>
      <c r="BY18" s="50">
        <f t="shared" si="29"/>
        <v>4200000</v>
      </c>
      <c r="BZ18" s="50">
        <v>0</v>
      </c>
      <c r="CA18" s="50">
        <v>0</v>
      </c>
      <c r="CB18" s="50">
        <v>0</v>
      </c>
      <c r="CC18" s="50">
        <v>0</v>
      </c>
      <c r="CD18" s="391">
        <f t="shared" si="30"/>
        <v>83429491.63636364</v>
      </c>
      <c r="CE18" s="391">
        <f t="shared" si="31"/>
        <v>66073996.63636364</v>
      </c>
      <c r="CF18" s="391">
        <f t="shared" si="32"/>
        <v>80773996.63636364</v>
      </c>
      <c r="CG18" s="50">
        <f t="shared" si="33"/>
        <v>5654179.7645454556</v>
      </c>
      <c r="CH18" s="395">
        <f t="shared" si="40"/>
        <v>2607399.663636364</v>
      </c>
      <c r="CI18" s="398">
        <v>0</v>
      </c>
      <c r="CJ18" s="50">
        <v>0</v>
      </c>
      <c r="CK18" s="50">
        <v>0</v>
      </c>
      <c r="CL18" s="50">
        <v>0</v>
      </c>
      <c r="CM18" s="50">
        <v>0</v>
      </c>
      <c r="CN18" s="50">
        <v>0</v>
      </c>
      <c r="CO18" s="50">
        <v>0</v>
      </c>
      <c r="CP18" s="395">
        <f t="shared" si="34"/>
        <v>8261579.4281818196</v>
      </c>
      <c r="CQ18" s="391">
        <f t="shared" si="35"/>
        <v>75167912</v>
      </c>
      <c r="CR18" s="391">
        <f t="shared" si="36"/>
        <v>-565418</v>
      </c>
    </row>
    <row r="19" spans="1:96" s="50" customFormat="1" ht="24" customHeight="1" x14ac:dyDescent="0.2">
      <c r="A19" s="182">
        <f t="shared" si="0"/>
        <v>2655495</v>
      </c>
      <c r="B19" s="298">
        <f t="shared" si="37"/>
        <v>13</v>
      </c>
      <c r="C19" s="266">
        <v>13</v>
      </c>
      <c r="D19" s="299">
        <v>12804</v>
      </c>
      <c r="E19" s="252" t="s">
        <v>103</v>
      </c>
      <c r="F19" s="253" t="s">
        <v>104</v>
      </c>
      <c r="G19" s="252" t="s">
        <v>87</v>
      </c>
      <c r="H19" s="274" t="s">
        <v>88</v>
      </c>
      <c r="I19" s="294" t="s">
        <v>2506</v>
      </c>
      <c r="J19" s="65" t="s">
        <v>105</v>
      </c>
      <c r="K19" s="65" t="s">
        <v>106</v>
      </c>
      <c r="L19" s="65" t="s">
        <v>88</v>
      </c>
      <c r="M19" s="292" t="s">
        <v>2380</v>
      </c>
      <c r="N19" s="99"/>
      <c r="O19" s="65"/>
      <c r="P19" s="90"/>
      <c r="Q19" s="254">
        <v>30</v>
      </c>
      <c r="R19" s="255">
        <v>81</v>
      </c>
      <c r="S19" s="65">
        <v>0</v>
      </c>
      <c r="T19" s="65">
        <v>0</v>
      </c>
      <c r="U19" s="90">
        <v>0</v>
      </c>
      <c r="V19" s="260">
        <v>23</v>
      </c>
      <c r="W19" s="99">
        <v>0</v>
      </c>
      <c r="X19" s="84">
        <v>0</v>
      </c>
      <c r="Y19" s="99">
        <v>0</v>
      </c>
      <c r="Z19" s="65">
        <v>0</v>
      </c>
      <c r="AA19" s="327">
        <v>1477052</v>
      </c>
      <c r="AB19" s="327">
        <v>46667</v>
      </c>
      <c r="AC19" s="328">
        <f t="shared" si="41"/>
        <v>1523719</v>
      </c>
      <c r="AD19" s="75">
        <v>4500000</v>
      </c>
      <c r="AE19" s="75">
        <v>6000000</v>
      </c>
      <c r="AF19" s="338">
        <f t="shared" si="39"/>
        <v>290891.80909090908</v>
      </c>
      <c r="AG19" s="113">
        <f t="shared" si="1"/>
        <v>44311560</v>
      </c>
      <c r="AH19" s="75">
        <f t="shared" si="2"/>
        <v>1400010</v>
      </c>
      <c r="AI19" s="75">
        <f t="shared" si="3"/>
        <v>23562236.536363635</v>
      </c>
      <c r="AJ19" s="75">
        <f t="shared" si="4"/>
        <v>0</v>
      </c>
      <c r="AK19" s="75">
        <f t="shared" si="5"/>
        <v>4500000</v>
      </c>
      <c r="AL19" s="75">
        <f t="shared" si="6"/>
        <v>6000000</v>
      </c>
      <c r="AM19" s="75">
        <f t="shared" si="7"/>
        <v>0</v>
      </c>
      <c r="AN19" s="75">
        <f t="shared" si="8"/>
        <v>0</v>
      </c>
      <c r="AO19" s="75">
        <f t="shared" si="9"/>
        <v>0</v>
      </c>
      <c r="AP19" s="75">
        <f t="shared" si="10"/>
        <v>4600000</v>
      </c>
      <c r="AQ19" s="75">
        <v>0</v>
      </c>
      <c r="AR19" s="75">
        <v>0</v>
      </c>
      <c r="AS19" s="75">
        <v>0</v>
      </c>
      <c r="AT19" s="80">
        <v>0</v>
      </c>
      <c r="AU19" s="82">
        <f t="shared" si="11"/>
        <v>84373806.536363631</v>
      </c>
      <c r="AV19" s="113">
        <f t="shared" si="12"/>
        <v>63367640.078818172</v>
      </c>
      <c r="AW19" s="75">
        <f t="shared" si="13"/>
        <v>84373806.536363631</v>
      </c>
      <c r="AX19" s="75">
        <f t="shared" si="14"/>
        <v>5906166.4575454546</v>
      </c>
      <c r="AY19" s="76">
        <f t="shared" si="15"/>
        <v>2336764.0078818174</v>
      </c>
      <c r="AZ19" s="75">
        <v>0</v>
      </c>
      <c r="BA19" s="75">
        <v>0</v>
      </c>
      <c r="BB19" s="75">
        <v>0</v>
      </c>
      <c r="BC19" s="80">
        <v>0</v>
      </c>
      <c r="BD19" s="80">
        <v>0</v>
      </c>
      <c r="BE19" s="80">
        <v>0</v>
      </c>
      <c r="BF19" s="78">
        <v>0</v>
      </c>
      <c r="BG19" s="348">
        <f t="shared" si="16"/>
        <v>8242930.465427272</v>
      </c>
      <c r="BH19" s="188">
        <f t="shared" si="17"/>
        <v>76130876</v>
      </c>
      <c r="BM19" s="50">
        <v>1477052</v>
      </c>
      <c r="BN19" s="391">
        <f t="shared" si="18"/>
        <v>46667</v>
      </c>
      <c r="BO19" s="391">
        <f t="shared" si="19"/>
        <v>1523719</v>
      </c>
      <c r="BP19" s="391">
        <f t="shared" si="20"/>
        <v>44311560</v>
      </c>
      <c r="BQ19" s="50">
        <f t="shared" si="21"/>
        <v>1400010</v>
      </c>
      <c r="BR19" s="50">
        <f t="shared" si="22"/>
        <v>23562236.536363635</v>
      </c>
      <c r="BS19" s="50">
        <f t="shared" si="23"/>
        <v>0</v>
      </c>
      <c r="BT19" s="50">
        <f t="shared" si="24"/>
        <v>4500000</v>
      </c>
      <c r="BU19" s="50">
        <f t="shared" si="25"/>
        <v>6000000</v>
      </c>
      <c r="BV19" s="50">
        <f t="shared" si="26"/>
        <v>0</v>
      </c>
      <c r="BW19" s="50">
        <f t="shared" si="27"/>
        <v>0</v>
      </c>
      <c r="BX19" s="50">
        <f t="shared" si="28"/>
        <v>0</v>
      </c>
      <c r="BY19" s="50">
        <f t="shared" si="29"/>
        <v>4600000</v>
      </c>
      <c r="BZ19" s="50">
        <v>0</v>
      </c>
      <c r="CA19" s="50">
        <v>0</v>
      </c>
      <c r="CB19" s="50">
        <v>0</v>
      </c>
      <c r="CC19" s="50">
        <v>0</v>
      </c>
      <c r="CD19" s="391">
        <f t="shared" si="30"/>
        <v>84373806.536363631</v>
      </c>
      <c r="CE19" s="391">
        <f t="shared" si="31"/>
        <v>69273806.536363631</v>
      </c>
      <c r="CF19" s="391">
        <f t="shared" si="32"/>
        <v>84373806.536363631</v>
      </c>
      <c r="CG19" s="50">
        <f t="shared" si="33"/>
        <v>5906166.4575454546</v>
      </c>
      <c r="CH19" s="395">
        <f t="shared" si="40"/>
        <v>2927380.6536363633</v>
      </c>
      <c r="CI19" s="398">
        <v>0</v>
      </c>
      <c r="CJ19" s="50">
        <v>0</v>
      </c>
      <c r="CK19" s="50">
        <v>0</v>
      </c>
      <c r="CL19" s="50">
        <v>0</v>
      </c>
      <c r="CM19" s="50">
        <v>0</v>
      </c>
      <c r="CN19" s="50">
        <v>0</v>
      </c>
      <c r="CO19" s="50">
        <v>0</v>
      </c>
      <c r="CP19" s="395">
        <f t="shared" si="34"/>
        <v>8833547.1111818179</v>
      </c>
      <c r="CQ19" s="391">
        <f t="shared" si="35"/>
        <v>75540259</v>
      </c>
      <c r="CR19" s="391">
        <f t="shared" si="36"/>
        <v>-590617</v>
      </c>
    </row>
    <row r="20" spans="1:96" s="50" customFormat="1" ht="24" customHeight="1" x14ac:dyDescent="0.2">
      <c r="A20" s="182">
        <f t="shared" si="0"/>
        <v>2655495</v>
      </c>
      <c r="B20" s="298">
        <f t="shared" si="37"/>
        <v>14</v>
      </c>
      <c r="C20" s="266">
        <v>14</v>
      </c>
      <c r="D20" s="299">
        <v>12819</v>
      </c>
      <c r="E20" s="252" t="s">
        <v>162</v>
      </c>
      <c r="F20" s="253" t="s">
        <v>163</v>
      </c>
      <c r="G20" s="252" t="s">
        <v>87</v>
      </c>
      <c r="H20" s="274" t="s">
        <v>88</v>
      </c>
      <c r="I20" s="290" t="s">
        <v>2507</v>
      </c>
      <c r="J20" s="67" t="s">
        <v>164</v>
      </c>
      <c r="K20" s="67" t="s">
        <v>165</v>
      </c>
      <c r="L20" s="67" t="s">
        <v>88</v>
      </c>
      <c r="M20" s="288" t="s">
        <v>2383</v>
      </c>
      <c r="N20" s="101"/>
      <c r="O20" s="67"/>
      <c r="P20" s="92"/>
      <c r="Q20" s="254">
        <v>30</v>
      </c>
      <c r="R20" s="255">
        <v>50</v>
      </c>
      <c r="S20" s="65">
        <v>0</v>
      </c>
      <c r="T20" s="65">
        <v>0</v>
      </c>
      <c r="U20" s="90">
        <v>0</v>
      </c>
      <c r="V20" s="260">
        <v>17</v>
      </c>
      <c r="W20" s="99">
        <v>0</v>
      </c>
      <c r="X20" s="84">
        <v>0</v>
      </c>
      <c r="Y20" s="99">
        <v>0</v>
      </c>
      <c r="Z20" s="65">
        <v>0</v>
      </c>
      <c r="AA20" s="327">
        <v>1642901</v>
      </c>
      <c r="AB20" s="327">
        <v>46667</v>
      </c>
      <c r="AC20" s="328">
        <f>AA20+AB20</f>
        <v>1689568</v>
      </c>
      <c r="AD20" s="75">
        <v>4500000</v>
      </c>
      <c r="AE20" s="75">
        <v>6000000</v>
      </c>
      <c r="AF20" s="338">
        <f t="shared" si="39"/>
        <v>322553.89090909087</v>
      </c>
      <c r="AG20" s="113">
        <f t="shared" si="1"/>
        <v>49287030</v>
      </c>
      <c r="AH20" s="75">
        <f t="shared" si="2"/>
        <v>1400010</v>
      </c>
      <c r="AI20" s="75">
        <f t="shared" si="3"/>
        <v>16127694.545454543</v>
      </c>
      <c r="AJ20" s="75">
        <f t="shared" si="4"/>
        <v>0</v>
      </c>
      <c r="AK20" s="75">
        <f t="shared" si="5"/>
        <v>4500000</v>
      </c>
      <c r="AL20" s="75">
        <f t="shared" si="6"/>
        <v>6000000</v>
      </c>
      <c r="AM20" s="75">
        <f t="shared" si="7"/>
        <v>0</v>
      </c>
      <c r="AN20" s="75">
        <f t="shared" si="8"/>
        <v>0</v>
      </c>
      <c r="AO20" s="75">
        <f t="shared" si="9"/>
        <v>0</v>
      </c>
      <c r="AP20" s="75">
        <f t="shared" si="10"/>
        <v>3400000</v>
      </c>
      <c r="AQ20" s="75">
        <v>0</v>
      </c>
      <c r="AR20" s="75">
        <v>0</v>
      </c>
      <c r="AS20" s="75">
        <v>0</v>
      </c>
      <c r="AT20" s="80">
        <v>0</v>
      </c>
      <c r="AU20" s="82">
        <f t="shared" si="11"/>
        <v>80714734.545454547</v>
      </c>
      <c r="AV20" s="113">
        <f t="shared" si="12"/>
        <v>61164703.127272725</v>
      </c>
      <c r="AW20" s="75">
        <f t="shared" si="13"/>
        <v>80714734.545454547</v>
      </c>
      <c r="AX20" s="75">
        <f t="shared" si="14"/>
        <v>5650031.4181818189</v>
      </c>
      <c r="AY20" s="76">
        <f t="shared" si="15"/>
        <v>2116470.3127272725</v>
      </c>
      <c r="AZ20" s="75">
        <v>0</v>
      </c>
      <c r="BA20" s="75">
        <v>0</v>
      </c>
      <c r="BB20" s="75">
        <v>0</v>
      </c>
      <c r="BC20" s="80">
        <v>0</v>
      </c>
      <c r="BD20" s="80">
        <v>0</v>
      </c>
      <c r="BE20" s="80">
        <v>0</v>
      </c>
      <c r="BF20" s="78">
        <v>0</v>
      </c>
      <c r="BG20" s="348">
        <f t="shared" si="16"/>
        <v>7766501.7309090914</v>
      </c>
      <c r="BH20" s="188">
        <f t="shared" si="17"/>
        <v>72948232</v>
      </c>
      <c r="BM20" s="50">
        <v>1642901</v>
      </c>
      <c r="BN20" s="391">
        <f t="shared" si="18"/>
        <v>46667</v>
      </c>
      <c r="BO20" s="391">
        <f t="shared" si="19"/>
        <v>1689568</v>
      </c>
      <c r="BP20" s="391">
        <f t="shared" si="20"/>
        <v>49287030</v>
      </c>
      <c r="BQ20" s="50">
        <f t="shared" si="21"/>
        <v>1400010</v>
      </c>
      <c r="BR20" s="50">
        <f t="shared" si="22"/>
        <v>16127694.545454543</v>
      </c>
      <c r="BS20" s="50">
        <f t="shared" si="23"/>
        <v>0</v>
      </c>
      <c r="BT20" s="50">
        <f t="shared" si="24"/>
        <v>4500000</v>
      </c>
      <c r="BU20" s="50">
        <f t="shared" si="25"/>
        <v>6000000</v>
      </c>
      <c r="BV20" s="50">
        <f t="shared" si="26"/>
        <v>0</v>
      </c>
      <c r="BW20" s="50">
        <f t="shared" si="27"/>
        <v>0</v>
      </c>
      <c r="BX20" s="50">
        <f t="shared" si="28"/>
        <v>0</v>
      </c>
      <c r="BY20" s="50">
        <f t="shared" si="29"/>
        <v>3400000</v>
      </c>
      <c r="BZ20" s="50">
        <v>0</v>
      </c>
      <c r="CA20" s="50">
        <v>0</v>
      </c>
      <c r="CB20" s="50">
        <v>0</v>
      </c>
      <c r="CC20" s="50">
        <v>0</v>
      </c>
      <c r="CD20" s="391">
        <f t="shared" si="30"/>
        <v>80714734.545454547</v>
      </c>
      <c r="CE20" s="391">
        <f t="shared" si="31"/>
        <v>66814734.545454547</v>
      </c>
      <c r="CF20" s="391">
        <f t="shared" si="32"/>
        <v>80714734.545454547</v>
      </c>
      <c r="CG20" s="50">
        <f t="shared" si="33"/>
        <v>5650031.4181818189</v>
      </c>
      <c r="CH20" s="395">
        <f t="shared" si="40"/>
        <v>2681473.4545454551</v>
      </c>
      <c r="CI20" s="398">
        <v>0</v>
      </c>
      <c r="CJ20" s="50">
        <v>0</v>
      </c>
      <c r="CK20" s="50">
        <v>0</v>
      </c>
      <c r="CL20" s="50">
        <v>0</v>
      </c>
      <c r="CM20" s="50">
        <v>0</v>
      </c>
      <c r="CN20" s="50">
        <v>0</v>
      </c>
      <c r="CO20" s="50">
        <v>0</v>
      </c>
      <c r="CP20" s="395">
        <f t="shared" si="34"/>
        <v>8331504.872727274</v>
      </c>
      <c r="CQ20" s="391">
        <f t="shared" si="35"/>
        <v>72383229</v>
      </c>
      <c r="CR20" s="391">
        <f t="shared" si="36"/>
        <v>-565003</v>
      </c>
    </row>
    <row r="21" spans="1:96" s="50" customFormat="1" ht="24" customHeight="1" x14ac:dyDescent="0.4">
      <c r="A21" s="182">
        <f t="shared" si="0"/>
        <v>2655495</v>
      </c>
      <c r="B21" s="298">
        <f t="shared" si="37"/>
        <v>15</v>
      </c>
      <c r="C21" s="266">
        <v>15</v>
      </c>
      <c r="D21" s="299">
        <v>12807</v>
      </c>
      <c r="E21" s="252" t="s">
        <v>115</v>
      </c>
      <c r="F21" s="253" t="s">
        <v>116</v>
      </c>
      <c r="G21" s="252" t="s">
        <v>87</v>
      </c>
      <c r="H21" s="274" t="s">
        <v>88</v>
      </c>
      <c r="I21" s="293" t="s">
        <v>2508</v>
      </c>
      <c r="J21" s="69" t="s">
        <v>117</v>
      </c>
      <c r="K21" s="66" t="s">
        <v>118</v>
      </c>
      <c r="L21" s="66" t="s">
        <v>88</v>
      </c>
      <c r="M21" s="304" t="s">
        <v>2380</v>
      </c>
      <c r="N21" s="86"/>
      <c r="O21" s="66"/>
      <c r="P21" s="87"/>
      <c r="Q21" s="254">
        <v>30</v>
      </c>
      <c r="R21" s="255">
        <v>33</v>
      </c>
      <c r="S21" s="65">
        <v>0</v>
      </c>
      <c r="T21" s="65">
        <v>0</v>
      </c>
      <c r="U21" s="90">
        <v>0</v>
      </c>
      <c r="V21" s="260">
        <v>18</v>
      </c>
      <c r="W21" s="99">
        <v>0</v>
      </c>
      <c r="X21" s="84">
        <v>0</v>
      </c>
      <c r="Y21" s="99">
        <v>0</v>
      </c>
      <c r="Z21" s="65">
        <v>0</v>
      </c>
      <c r="AA21" s="327">
        <v>1477052</v>
      </c>
      <c r="AB21" s="327">
        <v>46667</v>
      </c>
      <c r="AC21" s="328">
        <f>AA21+AB21</f>
        <v>1523719</v>
      </c>
      <c r="AD21" s="75">
        <v>4500000</v>
      </c>
      <c r="AE21" s="75">
        <v>6000000</v>
      </c>
      <c r="AF21" s="338">
        <f t="shared" si="39"/>
        <v>290891.80909090908</v>
      </c>
      <c r="AG21" s="113">
        <f t="shared" si="1"/>
        <v>44311560</v>
      </c>
      <c r="AH21" s="75">
        <f t="shared" si="2"/>
        <v>1400010</v>
      </c>
      <c r="AI21" s="75">
        <f t="shared" si="3"/>
        <v>9599429.6999999993</v>
      </c>
      <c r="AJ21" s="75">
        <f t="shared" si="4"/>
        <v>0</v>
      </c>
      <c r="AK21" s="75">
        <f t="shared" si="5"/>
        <v>4500000</v>
      </c>
      <c r="AL21" s="75">
        <f t="shared" si="6"/>
        <v>6000000</v>
      </c>
      <c r="AM21" s="75">
        <f t="shared" si="7"/>
        <v>0</v>
      </c>
      <c r="AN21" s="75">
        <f t="shared" si="8"/>
        <v>0</v>
      </c>
      <c r="AO21" s="75">
        <f t="shared" si="9"/>
        <v>0</v>
      </c>
      <c r="AP21" s="75">
        <f t="shared" si="10"/>
        <v>3600000</v>
      </c>
      <c r="AQ21" s="75">
        <v>0</v>
      </c>
      <c r="AR21" s="75">
        <v>0</v>
      </c>
      <c r="AS21" s="75">
        <v>0</v>
      </c>
      <c r="AT21" s="80">
        <v>0</v>
      </c>
      <c r="AU21" s="82">
        <f t="shared" si="11"/>
        <v>69410999.700000003</v>
      </c>
      <c r="AV21" s="113">
        <f t="shared" si="12"/>
        <v>50452229.721000001</v>
      </c>
      <c r="AW21" s="75">
        <f t="shared" si="13"/>
        <v>69410999.700000003</v>
      </c>
      <c r="AX21" s="75">
        <f t="shared" si="14"/>
        <v>4858769.9790000003</v>
      </c>
      <c r="AY21" s="76">
        <f t="shared" si="15"/>
        <v>1045222.9721000001</v>
      </c>
      <c r="AZ21" s="75">
        <v>0</v>
      </c>
      <c r="BA21" s="75">
        <v>0</v>
      </c>
      <c r="BB21" s="75">
        <v>0</v>
      </c>
      <c r="BC21" s="80">
        <v>0</v>
      </c>
      <c r="BD21" s="80">
        <v>0</v>
      </c>
      <c r="BE21" s="80">
        <v>0</v>
      </c>
      <c r="BF21" s="78">
        <v>0</v>
      </c>
      <c r="BG21" s="348">
        <f t="shared" si="16"/>
        <v>5903992.9511000002</v>
      </c>
      <c r="BH21" s="188">
        <f t="shared" si="17"/>
        <v>63507006</v>
      </c>
      <c r="BM21" s="50">
        <v>1477052</v>
      </c>
      <c r="BN21" s="391">
        <f t="shared" si="18"/>
        <v>46667</v>
      </c>
      <c r="BO21" s="391">
        <f t="shared" si="19"/>
        <v>1523719</v>
      </c>
      <c r="BP21" s="391">
        <f t="shared" si="20"/>
        <v>44311560</v>
      </c>
      <c r="BQ21" s="50">
        <f t="shared" si="21"/>
        <v>1400010</v>
      </c>
      <c r="BR21" s="50">
        <f t="shared" si="22"/>
        <v>9599429.6999999993</v>
      </c>
      <c r="BS21" s="50">
        <f t="shared" si="23"/>
        <v>0</v>
      </c>
      <c r="BT21" s="50">
        <f t="shared" si="24"/>
        <v>4500000</v>
      </c>
      <c r="BU21" s="50">
        <f t="shared" si="25"/>
        <v>6000000</v>
      </c>
      <c r="BV21" s="50">
        <f t="shared" si="26"/>
        <v>0</v>
      </c>
      <c r="BW21" s="50">
        <f t="shared" si="27"/>
        <v>0</v>
      </c>
      <c r="BX21" s="50">
        <f t="shared" si="28"/>
        <v>0</v>
      </c>
      <c r="BY21" s="50">
        <f t="shared" si="29"/>
        <v>3600000</v>
      </c>
      <c r="BZ21" s="50">
        <v>0</v>
      </c>
      <c r="CA21" s="50">
        <v>0</v>
      </c>
      <c r="CB21" s="50">
        <v>0</v>
      </c>
      <c r="CC21" s="50">
        <v>0</v>
      </c>
      <c r="CD21" s="391">
        <f t="shared" si="30"/>
        <v>69410999.700000003</v>
      </c>
      <c r="CE21" s="391">
        <f t="shared" si="31"/>
        <v>55310999.700000003</v>
      </c>
      <c r="CF21" s="391">
        <f t="shared" si="32"/>
        <v>69410999.700000003</v>
      </c>
      <c r="CG21" s="50">
        <f t="shared" si="33"/>
        <v>4858769.9790000003</v>
      </c>
      <c r="CH21" s="395">
        <f t="shared" si="40"/>
        <v>1531099.9700000004</v>
      </c>
      <c r="CI21" s="398">
        <v>0</v>
      </c>
      <c r="CJ21" s="50">
        <v>0</v>
      </c>
      <c r="CK21" s="50">
        <v>0</v>
      </c>
      <c r="CL21" s="50">
        <v>0</v>
      </c>
      <c r="CM21" s="50">
        <v>0</v>
      </c>
      <c r="CN21" s="50">
        <v>0</v>
      </c>
      <c r="CO21" s="50">
        <v>0</v>
      </c>
      <c r="CP21" s="395">
        <f t="shared" si="34"/>
        <v>6389869.949000001</v>
      </c>
      <c r="CQ21" s="391">
        <f t="shared" si="35"/>
        <v>63021129</v>
      </c>
      <c r="CR21" s="391">
        <f t="shared" si="36"/>
        <v>-485877</v>
      </c>
    </row>
    <row r="22" spans="1:96" s="50" customFormat="1" ht="24" customHeight="1" x14ac:dyDescent="0.2">
      <c r="A22" s="182">
        <f t="shared" si="0"/>
        <v>2655495</v>
      </c>
      <c r="B22" s="298">
        <f t="shared" si="37"/>
        <v>16</v>
      </c>
      <c r="C22" s="266">
        <v>16</v>
      </c>
      <c r="D22" s="299">
        <v>12825</v>
      </c>
      <c r="E22" s="252" t="s">
        <v>183</v>
      </c>
      <c r="F22" s="253" t="s">
        <v>184</v>
      </c>
      <c r="G22" s="252" t="s">
        <v>87</v>
      </c>
      <c r="H22" s="274" t="s">
        <v>88</v>
      </c>
      <c r="I22" s="290" t="s">
        <v>2509</v>
      </c>
      <c r="J22" s="67" t="s">
        <v>185</v>
      </c>
      <c r="K22" s="67" t="s">
        <v>186</v>
      </c>
      <c r="L22" s="67" t="s">
        <v>88</v>
      </c>
      <c r="M22" s="288" t="s">
        <v>2383</v>
      </c>
      <c r="N22" s="101"/>
      <c r="O22" s="67"/>
      <c r="P22" s="92"/>
      <c r="Q22" s="254">
        <v>30</v>
      </c>
      <c r="R22" s="255">
        <v>30</v>
      </c>
      <c r="S22" s="65">
        <v>0</v>
      </c>
      <c r="T22" s="65">
        <v>0</v>
      </c>
      <c r="U22" s="90">
        <v>0</v>
      </c>
      <c r="V22" s="260">
        <v>19</v>
      </c>
      <c r="W22" s="99">
        <v>0</v>
      </c>
      <c r="X22" s="84">
        <v>0</v>
      </c>
      <c r="Y22" s="99">
        <v>0</v>
      </c>
      <c r="Z22" s="65">
        <v>0</v>
      </c>
      <c r="AA22" s="327">
        <v>1642901</v>
      </c>
      <c r="AB22" s="327">
        <v>46667</v>
      </c>
      <c r="AC22" s="328">
        <f>AA22+AB22</f>
        <v>1689568</v>
      </c>
      <c r="AD22" s="75">
        <v>4500000</v>
      </c>
      <c r="AE22" s="75">
        <v>6000000</v>
      </c>
      <c r="AF22" s="338">
        <f t="shared" si="39"/>
        <v>322553.89090909087</v>
      </c>
      <c r="AG22" s="113">
        <f t="shared" si="1"/>
        <v>49287030</v>
      </c>
      <c r="AH22" s="75">
        <f t="shared" si="2"/>
        <v>1400010</v>
      </c>
      <c r="AI22" s="75">
        <f t="shared" si="3"/>
        <v>9676616.7272727266</v>
      </c>
      <c r="AJ22" s="75">
        <f t="shared" si="4"/>
        <v>0</v>
      </c>
      <c r="AK22" s="75">
        <f t="shared" si="5"/>
        <v>4500000</v>
      </c>
      <c r="AL22" s="75">
        <f t="shared" si="6"/>
        <v>6000000</v>
      </c>
      <c r="AM22" s="75">
        <f t="shared" si="7"/>
        <v>0</v>
      </c>
      <c r="AN22" s="75">
        <f t="shared" si="8"/>
        <v>0</v>
      </c>
      <c r="AO22" s="75">
        <f t="shared" si="9"/>
        <v>0</v>
      </c>
      <c r="AP22" s="75">
        <f t="shared" si="10"/>
        <v>3800000</v>
      </c>
      <c r="AQ22" s="75">
        <v>0</v>
      </c>
      <c r="AR22" s="75">
        <v>0</v>
      </c>
      <c r="AS22" s="75">
        <v>0</v>
      </c>
      <c r="AT22" s="80">
        <v>0</v>
      </c>
      <c r="AU22" s="82">
        <f t="shared" si="11"/>
        <v>74663656.727272719</v>
      </c>
      <c r="AV22" s="113">
        <f t="shared" si="12"/>
        <v>55137200.75636363</v>
      </c>
      <c r="AW22" s="75">
        <f t="shared" si="13"/>
        <v>74663656.727272719</v>
      </c>
      <c r="AX22" s="75">
        <f t="shared" si="14"/>
        <v>5226455.9709090907</v>
      </c>
      <c r="AY22" s="76">
        <f t="shared" si="15"/>
        <v>1513720.0756363631</v>
      </c>
      <c r="AZ22" s="75">
        <v>0</v>
      </c>
      <c r="BA22" s="75">
        <v>0</v>
      </c>
      <c r="BB22" s="75">
        <v>0</v>
      </c>
      <c r="BC22" s="80">
        <v>0</v>
      </c>
      <c r="BD22" s="80">
        <v>0</v>
      </c>
      <c r="BE22" s="80">
        <v>0</v>
      </c>
      <c r="BF22" s="78">
        <v>0</v>
      </c>
      <c r="BG22" s="348">
        <f t="shared" si="16"/>
        <v>6740176.0465454534</v>
      </c>
      <c r="BH22" s="188">
        <f t="shared" si="17"/>
        <v>67923480</v>
      </c>
      <c r="BM22" s="50">
        <v>1642901</v>
      </c>
      <c r="BN22" s="391">
        <f t="shared" si="18"/>
        <v>46667</v>
      </c>
      <c r="BO22" s="391">
        <f t="shared" si="19"/>
        <v>1689568</v>
      </c>
      <c r="BP22" s="391">
        <f t="shared" si="20"/>
        <v>49287030</v>
      </c>
      <c r="BQ22" s="50">
        <f t="shared" si="21"/>
        <v>1400010</v>
      </c>
      <c r="BR22" s="50">
        <f t="shared" si="22"/>
        <v>9676616.7272727266</v>
      </c>
      <c r="BS22" s="50">
        <f t="shared" si="23"/>
        <v>0</v>
      </c>
      <c r="BT22" s="50">
        <f t="shared" si="24"/>
        <v>4500000</v>
      </c>
      <c r="BU22" s="50">
        <f t="shared" si="25"/>
        <v>6000000</v>
      </c>
      <c r="BV22" s="50">
        <f t="shared" si="26"/>
        <v>0</v>
      </c>
      <c r="BW22" s="50">
        <f t="shared" si="27"/>
        <v>0</v>
      </c>
      <c r="BX22" s="50">
        <f t="shared" si="28"/>
        <v>0</v>
      </c>
      <c r="BY22" s="50">
        <f t="shared" si="29"/>
        <v>3800000</v>
      </c>
      <c r="BZ22" s="50">
        <v>0</v>
      </c>
      <c r="CA22" s="50">
        <v>0</v>
      </c>
      <c r="CB22" s="50">
        <v>0</v>
      </c>
      <c r="CC22" s="50">
        <v>0</v>
      </c>
      <c r="CD22" s="391">
        <f t="shared" si="30"/>
        <v>74663656.727272719</v>
      </c>
      <c r="CE22" s="391">
        <f t="shared" si="31"/>
        <v>60363656.727272719</v>
      </c>
      <c r="CF22" s="391">
        <f t="shared" si="32"/>
        <v>74663656.727272719</v>
      </c>
      <c r="CG22" s="50">
        <f t="shared" si="33"/>
        <v>5226455.9709090907</v>
      </c>
      <c r="CH22" s="395">
        <f t="shared" si="40"/>
        <v>2036365.6727272719</v>
      </c>
      <c r="CI22" s="398">
        <v>0</v>
      </c>
      <c r="CJ22" s="50">
        <v>0</v>
      </c>
      <c r="CK22" s="50">
        <v>0</v>
      </c>
      <c r="CL22" s="50">
        <v>0</v>
      </c>
      <c r="CM22" s="50">
        <v>0</v>
      </c>
      <c r="CN22" s="50">
        <v>0</v>
      </c>
      <c r="CO22" s="50">
        <v>0</v>
      </c>
      <c r="CP22" s="395">
        <f t="shared" si="34"/>
        <v>7262821.6436363626</v>
      </c>
      <c r="CQ22" s="391">
        <f t="shared" si="35"/>
        <v>67400835</v>
      </c>
      <c r="CR22" s="391">
        <f t="shared" si="36"/>
        <v>-522645</v>
      </c>
    </row>
    <row r="23" spans="1:96" s="50" customFormat="1" ht="24" customHeight="1" x14ac:dyDescent="0.2">
      <c r="A23" s="182">
        <f t="shared" si="0"/>
        <v>2655495</v>
      </c>
      <c r="B23" s="298">
        <f t="shared" si="37"/>
        <v>17</v>
      </c>
      <c r="C23" s="266">
        <v>17</v>
      </c>
      <c r="D23" s="299">
        <v>12805</v>
      </c>
      <c r="E23" s="252" t="s">
        <v>107</v>
      </c>
      <c r="F23" s="253" t="s">
        <v>108</v>
      </c>
      <c r="G23" s="252" t="s">
        <v>87</v>
      </c>
      <c r="H23" s="274" t="s">
        <v>88</v>
      </c>
      <c r="I23" s="293" t="s">
        <v>2510</v>
      </c>
      <c r="J23" s="66" t="s">
        <v>109</v>
      </c>
      <c r="K23" s="66" t="s">
        <v>110</v>
      </c>
      <c r="L23" s="66" t="s">
        <v>88</v>
      </c>
      <c r="M23" s="304" t="s">
        <v>2383</v>
      </c>
      <c r="N23" s="86"/>
      <c r="O23" s="66"/>
      <c r="P23" s="87"/>
      <c r="Q23" s="254">
        <v>30</v>
      </c>
      <c r="R23" s="255">
        <v>150</v>
      </c>
      <c r="S23" s="65">
        <v>0</v>
      </c>
      <c r="T23" s="65">
        <v>0</v>
      </c>
      <c r="U23" s="90">
        <v>0</v>
      </c>
      <c r="V23" s="260">
        <v>24</v>
      </c>
      <c r="W23" s="99">
        <v>0</v>
      </c>
      <c r="X23" s="84">
        <v>0</v>
      </c>
      <c r="Y23" s="99">
        <v>0</v>
      </c>
      <c r="Z23" s="65">
        <v>0</v>
      </c>
      <c r="AA23" s="327">
        <v>1642901</v>
      </c>
      <c r="AB23" s="327">
        <v>46667</v>
      </c>
      <c r="AC23" s="328">
        <f>AA23+AB23</f>
        <v>1689568</v>
      </c>
      <c r="AD23" s="75">
        <v>4500000</v>
      </c>
      <c r="AE23" s="75">
        <v>6000000</v>
      </c>
      <c r="AF23" s="338">
        <f t="shared" si="39"/>
        <v>322553.89090909087</v>
      </c>
      <c r="AG23" s="113">
        <f t="shared" si="1"/>
        <v>49287030</v>
      </c>
      <c r="AH23" s="75">
        <f t="shared" si="2"/>
        <v>1400010</v>
      </c>
      <c r="AI23" s="75">
        <f t="shared" si="3"/>
        <v>48383083.636363633</v>
      </c>
      <c r="AJ23" s="75">
        <f t="shared" si="4"/>
        <v>0</v>
      </c>
      <c r="AK23" s="75">
        <f t="shared" si="5"/>
        <v>4500000</v>
      </c>
      <c r="AL23" s="75">
        <f t="shared" si="6"/>
        <v>6000000</v>
      </c>
      <c r="AM23" s="75">
        <f t="shared" si="7"/>
        <v>0</v>
      </c>
      <c r="AN23" s="75">
        <f t="shared" si="8"/>
        <v>0</v>
      </c>
      <c r="AO23" s="75">
        <f t="shared" si="9"/>
        <v>0</v>
      </c>
      <c r="AP23" s="75">
        <f t="shared" si="10"/>
        <v>4800000</v>
      </c>
      <c r="AQ23" s="75">
        <v>0</v>
      </c>
      <c r="AR23" s="75">
        <v>0</v>
      </c>
      <c r="AS23" s="75">
        <v>0</v>
      </c>
      <c r="AT23" s="80">
        <v>0</v>
      </c>
      <c r="AU23" s="82">
        <f t="shared" si="11"/>
        <v>114370123.63636363</v>
      </c>
      <c r="AV23" s="113">
        <f t="shared" si="12"/>
        <v>91064214.981818169</v>
      </c>
      <c r="AW23" s="75">
        <f t="shared" si="13"/>
        <v>114370123.63636363</v>
      </c>
      <c r="AX23" s="75">
        <f t="shared" si="14"/>
        <v>8005908.6545454543</v>
      </c>
      <c r="AY23" s="76">
        <f t="shared" si="15"/>
        <v>5659632.2472727252</v>
      </c>
      <c r="AZ23" s="75">
        <v>0</v>
      </c>
      <c r="BA23" s="75">
        <v>0</v>
      </c>
      <c r="BB23" s="75">
        <v>0</v>
      </c>
      <c r="BC23" s="80">
        <v>0</v>
      </c>
      <c r="BD23" s="80">
        <v>0</v>
      </c>
      <c r="BE23" s="80">
        <v>0</v>
      </c>
      <c r="BF23" s="78">
        <v>0</v>
      </c>
      <c r="BG23" s="348">
        <f t="shared" si="16"/>
        <v>13665540.901818179</v>
      </c>
      <c r="BH23" s="188">
        <f t="shared" si="17"/>
        <v>100704582</v>
      </c>
      <c r="BM23" s="50">
        <v>1642901</v>
      </c>
      <c r="BN23" s="391">
        <f t="shared" si="18"/>
        <v>46667</v>
      </c>
      <c r="BO23" s="391">
        <f t="shared" si="19"/>
        <v>1689568</v>
      </c>
      <c r="BP23" s="391">
        <f t="shared" si="20"/>
        <v>49287030</v>
      </c>
      <c r="BQ23" s="50">
        <f t="shared" si="21"/>
        <v>1400010</v>
      </c>
      <c r="BR23" s="50">
        <f t="shared" si="22"/>
        <v>48383083.636363633</v>
      </c>
      <c r="BS23" s="50">
        <f t="shared" si="23"/>
        <v>0</v>
      </c>
      <c r="BT23" s="50">
        <f t="shared" si="24"/>
        <v>4500000</v>
      </c>
      <c r="BU23" s="50">
        <f t="shared" si="25"/>
        <v>6000000</v>
      </c>
      <c r="BV23" s="50">
        <f t="shared" si="26"/>
        <v>0</v>
      </c>
      <c r="BW23" s="50">
        <f t="shared" si="27"/>
        <v>0</v>
      </c>
      <c r="BX23" s="50">
        <f t="shared" si="28"/>
        <v>0</v>
      </c>
      <c r="BY23" s="50">
        <f t="shared" si="29"/>
        <v>4800000</v>
      </c>
      <c r="BZ23" s="50">
        <v>0</v>
      </c>
      <c r="CA23" s="50">
        <v>0</v>
      </c>
      <c r="CB23" s="50">
        <v>0</v>
      </c>
      <c r="CC23" s="50">
        <v>0</v>
      </c>
      <c r="CD23" s="391">
        <f t="shared" si="30"/>
        <v>114370123.63636363</v>
      </c>
      <c r="CE23" s="391">
        <f t="shared" si="31"/>
        <v>99070123.636363626</v>
      </c>
      <c r="CF23" s="391">
        <f t="shared" si="32"/>
        <v>114370123.63636363</v>
      </c>
      <c r="CG23" s="50">
        <f t="shared" si="33"/>
        <v>8005908.6545454543</v>
      </c>
      <c r="CH23" s="395">
        <f>4000000+((CE23-80000000)*15%)</f>
        <v>6860518.5454545431</v>
      </c>
      <c r="CI23" s="398">
        <v>0</v>
      </c>
      <c r="CJ23" s="50">
        <v>0</v>
      </c>
      <c r="CK23" s="50">
        <v>0</v>
      </c>
      <c r="CL23" s="50">
        <v>0</v>
      </c>
      <c r="CM23" s="50">
        <v>0</v>
      </c>
      <c r="CN23" s="50">
        <v>0</v>
      </c>
      <c r="CO23" s="50">
        <v>0</v>
      </c>
      <c r="CP23" s="395">
        <f t="shared" si="34"/>
        <v>14866427.199999997</v>
      </c>
      <c r="CQ23" s="391">
        <f t="shared" si="35"/>
        <v>99503696</v>
      </c>
      <c r="CR23" s="391">
        <f t="shared" si="36"/>
        <v>-1200886</v>
      </c>
    </row>
    <row r="24" spans="1:96" s="50" customFormat="1" ht="24" customHeight="1" x14ac:dyDescent="0.2">
      <c r="A24" s="182">
        <f t="shared" si="0"/>
        <v>2655495</v>
      </c>
      <c r="B24" s="298">
        <f t="shared" si="37"/>
        <v>18</v>
      </c>
      <c r="C24" s="266">
        <v>18</v>
      </c>
      <c r="D24" s="299">
        <v>12826</v>
      </c>
      <c r="E24" s="256" t="s">
        <v>95</v>
      </c>
      <c r="F24" s="253" t="s">
        <v>187</v>
      </c>
      <c r="G24" s="252" t="s">
        <v>87</v>
      </c>
      <c r="H24" s="274" t="s">
        <v>88</v>
      </c>
      <c r="I24" s="353" t="s">
        <v>2511</v>
      </c>
      <c r="J24" s="68" t="s">
        <v>188</v>
      </c>
      <c r="K24" s="68" t="s">
        <v>189</v>
      </c>
      <c r="L24" s="68" t="s">
        <v>88</v>
      </c>
      <c r="M24" s="303" t="s">
        <v>2380</v>
      </c>
      <c r="N24" s="100"/>
      <c r="O24" s="68"/>
      <c r="P24" s="91"/>
      <c r="Q24" s="254">
        <v>30</v>
      </c>
      <c r="R24" s="255">
        <v>20</v>
      </c>
      <c r="S24" s="65">
        <v>0</v>
      </c>
      <c r="T24" s="65">
        <v>0</v>
      </c>
      <c r="U24" s="90">
        <v>0</v>
      </c>
      <c r="V24" s="260">
        <v>19</v>
      </c>
      <c r="W24" s="99">
        <v>0</v>
      </c>
      <c r="X24" s="84">
        <v>0</v>
      </c>
      <c r="Y24" s="99">
        <v>0</v>
      </c>
      <c r="Z24" s="65">
        <v>0</v>
      </c>
      <c r="AA24" s="327">
        <v>1477052</v>
      </c>
      <c r="AB24" s="327">
        <v>0</v>
      </c>
      <c r="AC24" s="328">
        <f t="shared" ref="AC24:AC68" si="42">AA24+AB24</f>
        <v>1477052</v>
      </c>
      <c r="AD24" s="75">
        <v>4500000</v>
      </c>
      <c r="AE24" s="75">
        <v>6000000</v>
      </c>
      <c r="AF24" s="338">
        <f t="shared" si="39"/>
        <v>281982.65454545454</v>
      </c>
      <c r="AG24" s="113">
        <f t="shared" si="1"/>
        <v>44311560</v>
      </c>
      <c r="AH24" s="75">
        <f t="shared" si="2"/>
        <v>0</v>
      </c>
      <c r="AI24" s="75">
        <f t="shared" si="3"/>
        <v>5639653.0909090908</v>
      </c>
      <c r="AJ24" s="75">
        <f t="shared" si="4"/>
        <v>0</v>
      </c>
      <c r="AK24" s="75">
        <f t="shared" si="5"/>
        <v>4500000</v>
      </c>
      <c r="AL24" s="75">
        <f t="shared" si="6"/>
        <v>6000000</v>
      </c>
      <c r="AM24" s="75">
        <f t="shared" si="7"/>
        <v>0</v>
      </c>
      <c r="AN24" s="75">
        <f t="shared" si="8"/>
        <v>0</v>
      </c>
      <c r="AO24" s="75">
        <f t="shared" si="9"/>
        <v>0</v>
      </c>
      <c r="AP24" s="75">
        <f t="shared" si="10"/>
        <v>3800000</v>
      </c>
      <c r="AQ24" s="75">
        <v>0</v>
      </c>
      <c r="AR24" s="75">
        <v>0</v>
      </c>
      <c r="AS24" s="75">
        <v>0</v>
      </c>
      <c r="AT24" s="80">
        <v>0</v>
      </c>
      <c r="AU24" s="82">
        <f t="shared" si="11"/>
        <v>64251213.090909094</v>
      </c>
      <c r="AV24" s="113">
        <f t="shared" si="12"/>
        <v>45453628.174545452</v>
      </c>
      <c r="AW24" s="75">
        <f t="shared" si="13"/>
        <v>64251213.090909094</v>
      </c>
      <c r="AX24" s="75">
        <f t="shared" si="14"/>
        <v>4497584.916363637</v>
      </c>
      <c r="AY24" s="76">
        <f t="shared" si="15"/>
        <v>545362.81745454518</v>
      </c>
      <c r="AZ24" s="75">
        <v>0</v>
      </c>
      <c r="BA24" s="75">
        <v>0</v>
      </c>
      <c r="BB24" s="75">
        <v>0</v>
      </c>
      <c r="BC24" s="80">
        <v>0</v>
      </c>
      <c r="BD24" s="80">
        <v>0</v>
      </c>
      <c r="BE24" s="80">
        <v>0</v>
      </c>
      <c r="BF24" s="78">
        <v>0</v>
      </c>
      <c r="BG24" s="348">
        <f t="shared" si="16"/>
        <v>5042947.7338181818</v>
      </c>
      <c r="BH24" s="188">
        <f t="shared" si="17"/>
        <v>59208265</v>
      </c>
      <c r="BM24" s="50">
        <v>1477052</v>
      </c>
      <c r="BN24" s="391">
        <f t="shared" si="18"/>
        <v>0</v>
      </c>
      <c r="BO24" s="391">
        <f t="shared" si="19"/>
        <v>1477052</v>
      </c>
      <c r="BP24" s="391">
        <f t="shared" si="20"/>
        <v>44311560</v>
      </c>
      <c r="BQ24" s="50">
        <f t="shared" si="21"/>
        <v>0</v>
      </c>
      <c r="BR24" s="50">
        <f t="shared" si="22"/>
        <v>5639653.0909090908</v>
      </c>
      <c r="BS24" s="50">
        <f t="shared" si="23"/>
        <v>0</v>
      </c>
      <c r="BT24" s="50">
        <f t="shared" si="24"/>
        <v>4500000</v>
      </c>
      <c r="BU24" s="50">
        <f t="shared" si="25"/>
        <v>6000000</v>
      </c>
      <c r="BV24" s="50">
        <f t="shared" si="26"/>
        <v>0</v>
      </c>
      <c r="BW24" s="50">
        <f t="shared" si="27"/>
        <v>0</v>
      </c>
      <c r="BX24" s="50">
        <f t="shared" si="28"/>
        <v>0</v>
      </c>
      <c r="BY24" s="50">
        <f t="shared" si="29"/>
        <v>3800000</v>
      </c>
      <c r="BZ24" s="50">
        <v>0</v>
      </c>
      <c r="CA24" s="50">
        <v>0</v>
      </c>
      <c r="CB24" s="50">
        <v>0</v>
      </c>
      <c r="CC24" s="50">
        <v>0</v>
      </c>
      <c r="CD24" s="391">
        <f t="shared" si="30"/>
        <v>64251213.090909094</v>
      </c>
      <c r="CE24" s="391">
        <f t="shared" si="31"/>
        <v>49951213.090909094</v>
      </c>
      <c r="CF24" s="391">
        <f t="shared" si="32"/>
        <v>64251213.090909094</v>
      </c>
      <c r="CG24" s="50">
        <f t="shared" si="33"/>
        <v>4497584.916363637</v>
      </c>
      <c r="CH24" s="395">
        <f t="shared" si="40"/>
        <v>995121.30909090943</v>
      </c>
      <c r="CI24" s="398">
        <v>0</v>
      </c>
      <c r="CJ24" s="50">
        <v>0</v>
      </c>
      <c r="CK24" s="50">
        <v>0</v>
      </c>
      <c r="CL24" s="50">
        <v>0</v>
      </c>
      <c r="CM24" s="50">
        <v>0</v>
      </c>
      <c r="CN24" s="50">
        <v>0</v>
      </c>
      <c r="CO24" s="50">
        <v>0</v>
      </c>
      <c r="CP24" s="395">
        <f t="shared" si="34"/>
        <v>5492706.2254545465</v>
      </c>
      <c r="CQ24" s="391">
        <f t="shared" si="35"/>
        <v>58758506</v>
      </c>
      <c r="CR24" s="391">
        <f t="shared" si="36"/>
        <v>-449759</v>
      </c>
    </row>
    <row r="25" spans="1:96" s="50" customFormat="1" ht="24" customHeight="1" x14ac:dyDescent="0.2">
      <c r="A25" s="182">
        <f t="shared" si="0"/>
        <v>2655495</v>
      </c>
      <c r="B25" s="298">
        <f t="shared" si="37"/>
        <v>19</v>
      </c>
      <c r="C25" s="266">
        <v>19</v>
      </c>
      <c r="D25" s="299">
        <v>12818</v>
      </c>
      <c r="E25" s="252" t="s">
        <v>158</v>
      </c>
      <c r="F25" s="253" t="s">
        <v>159</v>
      </c>
      <c r="G25" s="252" t="s">
        <v>87</v>
      </c>
      <c r="H25" s="274" t="s">
        <v>88</v>
      </c>
      <c r="I25" s="290" t="s">
        <v>2512</v>
      </c>
      <c r="J25" s="67" t="s">
        <v>160</v>
      </c>
      <c r="K25" s="67" t="s">
        <v>161</v>
      </c>
      <c r="L25" s="67" t="s">
        <v>88</v>
      </c>
      <c r="M25" s="288" t="s">
        <v>2380</v>
      </c>
      <c r="N25" s="101"/>
      <c r="O25" s="67"/>
      <c r="P25" s="92"/>
      <c r="Q25" s="254">
        <v>30</v>
      </c>
      <c r="R25" s="255">
        <v>23</v>
      </c>
      <c r="S25" s="65">
        <v>0</v>
      </c>
      <c r="T25" s="65">
        <v>0</v>
      </c>
      <c r="U25" s="90">
        <v>0</v>
      </c>
      <c r="V25" s="260">
        <v>19</v>
      </c>
      <c r="W25" s="99">
        <v>0</v>
      </c>
      <c r="X25" s="84">
        <v>0</v>
      </c>
      <c r="Y25" s="99">
        <v>0</v>
      </c>
      <c r="Z25" s="65">
        <v>0</v>
      </c>
      <c r="AA25" s="327">
        <v>1477052</v>
      </c>
      <c r="AB25" s="327">
        <v>0</v>
      </c>
      <c r="AC25" s="328">
        <f t="shared" si="42"/>
        <v>1477052</v>
      </c>
      <c r="AD25" s="75">
        <v>4500000</v>
      </c>
      <c r="AE25" s="75">
        <v>6000000</v>
      </c>
      <c r="AF25" s="338">
        <f t="shared" si="39"/>
        <v>281982.65454545454</v>
      </c>
      <c r="AG25" s="113">
        <f t="shared" si="1"/>
        <v>44311560</v>
      </c>
      <c r="AH25" s="75">
        <f t="shared" si="2"/>
        <v>0</v>
      </c>
      <c r="AI25" s="75">
        <f t="shared" si="3"/>
        <v>6485601.0545454547</v>
      </c>
      <c r="AJ25" s="75">
        <f t="shared" si="4"/>
        <v>0</v>
      </c>
      <c r="AK25" s="75">
        <f t="shared" si="5"/>
        <v>4500000</v>
      </c>
      <c r="AL25" s="75">
        <f t="shared" si="6"/>
        <v>6000000</v>
      </c>
      <c r="AM25" s="75">
        <f t="shared" si="7"/>
        <v>0</v>
      </c>
      <c r="AN25" s="75">
        <f t="shared" si="8"/>
        <v>0</v>
      </c>
      <c r="AO25" s="75">
        <f t="shared" si="9"/>
        <v>0</v>
      </c>
      <c r="AP25" s="75">
        <f t="shared" si="10"/>
        <v>3800000</v>
      </c>
      <c r="AQ25" s="75">
        <v>0</v>
      </c>
      <c r="AR25" s="75">
        <v>0</v>
      </c>
      <c r="AS25" s="75">
        <v>0</v>
      </c>
      <c r="AT25" s="80">
        <v>0</v>
      </c>
      <c r="AU25" s="82">
        <f t="shared" si="11"/>
        <v>65097161.054545455</v>
      </c>
      <c r="AV25" s="113">
        <f t="shared" si="12"/>
        <v>46240359.780727275</v>
      </c>
      <c r="AW25" s="75">
        <f t="shared" si="13"/>
        <v>65097161.054545455</v>
      </c>
      <c r="AX25" s="75">
        <f t="shared" si="14"/>
        <v>4556801.2738181818</v>
      </c>
      <c r="AY25" s="76">
        <f t="shared" si="15"/>
        <v>624035.97807272745</v>
      </c>
      <c r="AZ25" s="75">
        <v>0</v>
      </c>
      <c r="BA25" s="75">
        <v>0</v>
      </c>
      <c r="BB25" s="75">
        <v>0</v>
      </c>
      <c r="BC25" s="80">
        <v>0</v>
      </c>
      <c r="BD25" s="80">
        <v>0</v>
      </c>
      <c r="BE25" s="80">
        <v>0</v>
      </c>
      <c r="BF25" s="78">
        <v>0</v>
      </c>
      <c r="BG25" s="348">
        <f t="shared" si="16"/>
        <v>5180837.2518909089</v>
      </c>
      <c r="BH25" s="188">
        <f t="shared" si="17"/>
        <v>59916323</v>
      </c>
      <c r="BM25" s="50">
        <v>1477052</v>
      </c>
      <c r="BN25" s="391">
        <f t="shared" si="18"/>
        <v>0</v>
      </c>
      <c r="BO25" s="391">
        <f t="shared" si="19"/>
        <v>1477052</v>
      </c>
      <c r="BP25" s="391">
        <f t="shared" si="20"/>
        <v>44311560</v>
      </c>
      <c r="BQ25" s="50">
        <f t="shared" si="21"/>
        <v>0</v>
      </c>
      <c r="BR25" s="50">
        <f t="shared" si="22"/>
        <v>6485601.0545454547</v>
      </c>
      <c r="BS25" s="50">
        <f t="shared" si="23"/>
        <v>0</v>
      </c>
      <c r="BT25" s="50">
        <f t="shared" si="24"/>
        <v>4500000</v>
      </c>
      <c r="BU25" s="50">
        <f t="shared" si="25"/>
        <v>6000000</v>
      </c>
      <c r="BV25" s="50">
        <f t="shared" si="26"/>
        <v>0</v>
      </c>
      <c r="BW25" s="50">
        <f t="shared" si="27"/>
        <v>0</v>
      </c>
      <c r="BX25" s="50">
        <f t="shared" si="28"/>
        <v>0</v>
      </c>
      <c r="BY25" s="50">
        <f t="shared" si="29"/>
        <v>3800000</v>
      </c>
      <c r="BZ25" s="50">
        <v>0</v>
      </c>
      <c r="CA25" s="50">
        <v>0</v>
      </c>
      <c r="CB25" s="50">
        <v>0</v>
      </c>
      <c r="CC25" s="50">
        <v>0</v>
      </c>
      <c r="CD25" s="391">
        <f t="shared" si="30"/>
        <v>65097161.054545455</v>
      </c>
      <c r="CE25" s="391">
        <f t="shared" si="31"/>
        <v>50797161.054545455</v>
      </c>
      <c r="CF25" s="391">
        <f t="shared" si="32"/>
        <v>65097161.054545455</v>
      </c>
      <c r="CG25" s="50">
        <f t="shared" si="33"/>
        <v>4556801.2738181818</v>
      </c>
      <c r="CH25" s="395">
        <f t="shared" si="40"/>
        <v>1079716.1054545455</v>
      </c>
      <c r="CI25" s="398">
        <v>0</v>
      </c>
      <c r="CJ25" s="50">
        <v>0</v>
      </c>
      <c r="CK25" s="50">
        <v>0</v>
      </c>
      <c r="CL25" s="50">
        <v>0</v>
      </c>
      <c r="CM25" s="50">
        <v>0</v>
      </c>
      <c r="CN25" s="50">
        <v>0</v>
      </c>
      <c r="CO25" s="50">
        <v>0</v>
      </c>
      <c r="CP25" s="395">
        <f t="shared" si="34"/>
        <v>5636517.3792727273</v>
      </c>
      <c r="CQ25" s="391">
        <f t="shared" si="35"/>
        <v>59460643</v>
      </c>
      <c r="CR25" s="391">
        <f t="shared" si="36"/>
        <v>-455680</v>
      </c>
    </row>
    <row r="26" spans="1:96" s="50" customFormat="1" ht="24" customHeight="1" x14ac:dyDescent="0.2">
      <c r="A26" s="182">
        <f t="shared" si="0"/>
        <v>2655495</v>
      </c>
      <c r="B26" s="298">
        <f t="shared" si="37"/>
        <v>20</v>
      </c>
      <c r="C26" s="266">
        <v>20</v>
      </c>
      <c r="D26" s="299">
        <v>12829</v>
      </c>
      <c r="E26" s="252" t="s">
        <v>85</v>
      </c>
      <c r="F26" s="253" t="s">
        <v>198</v>
      </c>
      <c r="G26" s="252" t="s">
        <v>87</v>
      </c>
      <c r="H26" s="274" t="s">
        <v>88</v>
      </c>
      <c r="I26" s="290" t="s">
        <v>2513</v>
      </c>
      <c r="J26" s="67" t="s">
        <v>199</v>
      </c>
      <c r="K26" s="67" t="s">
        <v>200</v>
      </c>
      <c r="L26" s="67" t="s">
        <v>88</v>
      </c>
      <c r="M26" s="288" t="s">
        <v>2380</v>
      </c>
      <c r="N26" s="101"/>
      <c r="O26" s="67"/>
      <c r="P26" s="92"/>
      <c r="Q26" s="254">
        <v>30</v>
      </c>
      <c r="R26" s="255">
        <v>50</v>
      </c>
      <c r="S26" s="65">
        <v>0</v>
      </c>
      <c r="T26" s="65">
        <v>0</v>
      </c>
      <c r="U26" s="90">
        <v>0</v>
      </c>
      <c r="V26" s="260">
        <v>10</v>
      </c>
      <c r="W26" s="99">
        <v>0</v>
      </c>
      <c r="X26" s="84">
        <v>0</v>
      </c>
      <c r="Y26" s="99">
        <v>0</v>
      </c>
      <c r="Z26" s="65">
        <v>0</v>
      </c>
      <c r="AA26" s="327">
        <v>1477052</v>
      </c>
      <c r="AB26" s="327">
        <v>0</v>
      </c>
      <c r="AC26" s="328">
        <f t="shared" si="42"/>
        <v>1477052</v>
      </c>
      <c r="AD26" s="75">
        <v>4500000</v>
      </c>
      <c r="AE26" s="75">
        <v>6000000</v>
      </c>
      <c r="AF26" s="338">
        <f t="shared" si="39"/>
        <v>281982.65454545454</v>
      </c>
      <c r="AG26" s="113">
        <f t="shared" si="1"/>
        <v>44311560</v>
      </c>
      <c r="AH26" s="75">
        <f t="shared" si="2"/>
        <v>0</v>
      </c>
      <c r="AI26" s="75">
        <f t="shared" si="3"/>
        <v>14099132.727272727</v>
      </c>
      <c r="AJ26" s="75">
        <f t="shared" si="4"/>
        <v>0</v>
      </c>
      <c r="AK26" s="75">
        <f t="shared" si="5"/>
        <v>4500000</v>
      </c>
      <c r="AL26" s="75">
        <f t="shared" si="6"/>
        <v>6000000</v>
      </c>
      <c r="AM26" s="75">
        <f t="shared" si="7"/>
        <v>0</v>
      </c>
      <c r="AN26" s="75">
        <f t="shared" si="8"/>
        <v>0</v>
      </c>
      <c r="AO26" s="75">
        <f t="shared" si="9"/>
        <v>0</v>
      </c>
      <c r="AP26" s="75">
        <f t="shared" si="10"/>
        <v>2000000</v>
      </c>
      <c r="AQ26" s="75">
        <v>0</v>
      </c>
      <c r="AR26" s="75">
        <v>0</v>
      </c>
      <c r="AS26" s="75">
        <v>0</v>
      </c>
      <c r="AT26" s="80">
        <v>0</v>
      </c>
      <c r="AU26" s="82">
        <f t="shared" si="11"/>
        <v>70910692.727272719</v>
      </c>
      <c r="AV26" s="113">
        <f t="shared" si="12"/>
        <v>53446944.236363627</v>
      </c>
      <c r="AW26" s="75">
        <f t="shared" si="13"/>
        <v>70910692.727272719</v>
      </c>
      <c r="AX26" s="75">
        <f t="shared" si="14"/>
        <v>4963748.4909090912</v>
      </c>
      <c r="AY26" s="76">
        <f t="shared" si="15"/>
        <v>1344694.4236363629</v>
      </c>
      <c r="AZ26" s="75">
        <v>0</v>
      </c>
      <c r="BA26" s="75">
        <v>0</v>
      </c>
      <c r="BB26" s="75">
        <v>0</v>
      </c>
      <c r="BC26" s="80">
        <v>0</v>
      </c>
      <c r="BD26" s="80">
        <v>0</v>
      </c>
      <c r="BE26" s="80">
        <v>0</v>
      </c>
      <c r="BF26" s="78">
        <v>0</v>
      </c>
      <c r="BG26" s="348">
        <f t="shared" si="16"/>
        <v>6308442.9145454541</v>
      </c>
      <c r="BH26" s="188">
        <f t="shared" si="17"/>
        <v>64602249</v>
      </c>
      <c r="BM26" s="50">
        <v>1477052</v>
      </c>
      <c r="BN26" s="391">
        <f t="shared" si="18"/>
        <v>0</v>
      </c>
      <c r="BO26" s="391">
        <f t="shared" si="19"/>
        <v>1477052</v>
      </c>
      <c r="BP26" s="391">
        <f t="shared" si="20"/>
        <v>44311560</v>
      </c>
      <c r="BQ26" s="50">
        <f t="shared" si="21"/>
        <v>0</v>
      </c>
      <c r="BR26" s="50">
        <f t="shared" si="22"/>
        <v>14099132.727272727</v>
      </c>
      <c r="BS26" s="50">
        <f t="shared" si="23"/>
        <v>0</v>
      </c>
      <c r="BT26" s="50">
        <f t="shared" si="24"/>
        <v>4500000</v>
      </c>
      <c r="BU26" s="50">
        <f t="shared" si="25"/>
        <v>6000000</v>
      </c>
      <c r="BV26" s="50">
        <f t="shared" si="26"/>
        <v>0</v>
      </c>
      <c r="BW26" s="50">
        <f t="shared" si="27"/>
        <v>0</v>
      </c>
      <c r="BX26" s="50">
        <f t="shared" si="28"/>
        <v>0</v>
      </c>
      <c r="BY26" s="50">
        <f t="shared" si="29"/>
        <v>2000000</v>
      </c>
      <c r="BZ26" s="50">
        <v>0</v>
      </c>
      <c r="CA26" s="50">
        <v>0</v>
      </c>
      <c r="CB26" s="50">
        <v>0</v>
      </c>
      <c r="CC26" s="50">
        <v>0</v>
      </c>
      <c r="CD26" s="391">
        <f t="shared" si="30"/>
        <v>70910692.727272719</v>
      </c>
      <c r="CE26" s="391">
        <f t="shared" si="31"/>
        <v>58410692.727272719</v>
      </c>
      <c r="CF26" s="391">
        <f t="shared" si="32"/>
        <v>70910692.727272719</v>
      </c>
      <c r="CG26" s="50">
        <f t="shared" si="33"/>
        <v>4963748.4909090912</v>
      </c>
      <c r="CH26" s="395">
        <f t="shared" si="40"/>
        <v>1841069.272727272</v>
      </c>
      <c r="CI26" s="398">
        <v>0</v>
      </c>
      <c r="CJ26" s="50">
        <v>0</v>
      </c>
      <c r="CK26" s="50">
        <v>0</v>
      </c>
      <c r="CL26" s="50">
        <v>0</v>
      </c>
      <c r="CM26" s="50">
        <v>0</v>
      </c>
      <c r="CN26" s="50">
        <v>0</v>
      </c>
      <c r="CO26" s="50">
        <v>0</v>
      </c>
      <c r="CP26" s="395">
        <f t="shared" si="34"/>
        <v>6804817.7636363637</v>
      </c>
      <c r="CQ26" s="391">
        <f t="shared" si="35"/>
        <v>64105874</v>
      </c>
      <c r="CR26" s="391">
        <f t="shared" si="36"/>
        <v>-496375</v>
      </c>
    </row>
    <row r="27" spans="1:96" s="50" customFormat="1" ht="24" customHeight="1" x14ac:dyDescent="0.2">
      <c r="A27" s="182">
        <f t="shared" si="0"/>
        <v>2655495</v>
      </c>
      <c r="B27" s="298">
        <f t="shared" si="37"/>
        <v>21</v>
      </c>
      <c r="C27" s="266">
        <v>21</v>
      </c>
      <c r="D27" s="299">
        <v>12813</v>
      </c>
      <c r="E27" s="252" t="s">
        <v>140</v>
      </c>
      <c r="F27" s="253" t="s">
        <v>141</v>
      </c>
      <c r="G27" s="252" t="s">
        <v>87</v>
      </c>
      <c r="H27" s="274" t="s">
        <v>88</v>
      </c>
      <c r="I27" s="294" t="s">
        <v>2514</v>
      </c>
      <c r="J27" s="65" t="s">
        <v>142</v>
      </c>
      <c r="K27" s="65" t="s">
        <v>143</v>
      </c>
      <c r="L27" s="65" t="s">
        <v>88</v>
      </c>
      <c r="M27" s="292" t="s">
        <v>2382</v>
      </c>
      <c r="N27" s="99"/>
      <c r="O27" s="65"/>
      <c r="P27" s="90"/>
      <c r="Q27" s="254">
        <v>30</v>
      </c>
      <c r="R27" s="255">
        <v>150</v>
      </c>
      <c r="S27" s="65">
        <v>0</v>
      </c>
      <c r="T27" s="65">
        <v>0</v>
      </c>
      <c r="U27" s="90">
        <v>0</v>
      </c>
      <c r="V27" s="260">
        <v>24</v>
      </c>
      <c r="W27" s="99">
        <v>0</v>
      </c>
      <c r="X27" s="84">
        <v>0</v>
      </c>
      <c r="Y27" s="99">
        <v>2</v>
      </c>
      <c r="Z27" s="65">
        <v>2</v>
      </c>
      <c r="AA27" s="327">
        <v>1145360</v>
      </c>
      <c r="AB27" s="327">
        <v>0</v>
      </c>
      <c r="AC27" s="328">
        <f t="shared" ref="AC27:AC33" si="43">AA27+AB27</f>
        <v>1145360</v>
      </c>
      <c r="AD27" s="75">
        <v>4500000</v>
      </c>
      <c r="AE27" s="75">
        <v>6000000</v>
      </c>
      <c r="AF27" s="338">
        <f t="shared" si="39"/>
        <v>218659.63636363638</v>
      </c>
      <c r="AG27" s="113">
        <f t="shared" si="1"/>
        <v>34360800</v>
      </c>
      <c r="AH27" s="75">
        <f t="shared" si="2"/>
        <v>0</v>
      </c>
      <c r="AI27" s="75">
        <f t="shared" si="3"/>
        <v>32798945.454545457</v>
      </c>
      <c r="AJ27" s="75">
        <f t="shared" si="4"/>
        <v>5310990</v>
      </c>
      <c r="AK27" s="75">
        <f t="shared" si="5"/>
        <v>4500000</v>
      </c>
      <c r="AL27" s="75">
        <f t="shared" si="6"/>
        <v>6000000</v>
      </c>
      <c r="AM27" s="75">
        <f t="shared" si="7"/>
        <v>0</v>
      </c>
      <c r="AN27" s="75">
        <f t="shared" si="8"/>
        <v>0</v>
      </c>
      <c r="AO27" s="75">
        <f t="shared" si="9"/>
        <v>0</v>
      </c>
      <c r="AP27" s="75">
        <f t="shared" si="10"/>
        <v>4800000</v>
      </c>
      <c r="AQ27" s="75">
        <v>0</v>
      </c>
      <c r="AR27" s="75">
        <v>0</v>
      </c>
      <c r="AS27" s="75">
        <v>0</v>
      </c>
      <c r="AT27" s="80">
        <v>0</v>
      </c>
      <c r="AU27" s="82">
        <f t="shared" si="11"/>
        <v>87770735.454545453</v>
      </c>
      <c r="AV27" s="113">
        <f t="shared" si="12"/>
        <v>61387563.272727266</v>
      </c>
      <c r="AW27" s="75">
        <f t="shared" si="13"/>
        <v>82459745.454545453</v>
      </c>
      <c r="AX27" s="75">
        <f t="shared" si="14"/>
        <v>5772182.1818181826</v>
      </c>
      <c r="AY27" s="76">
        <f t="shared" si="15"/>
        <v>2138756.3272727267</v>
      </c>
      <c r="AZ27" s="75">
        <v>0</v>
      </c>
      <c r="BA27" s="75">
        <v>0</v>
      </c>
      <c r="BB27" s="75">
        <v>0</v>
      </c>
      <c r="BC27" s="80">
        <v>0</v>
      </c>
      <c r="BD27" s="80">
        <v>0</v>
      </c>
      <c r="BE27" s="80">
        <v>0</v>
      </c>
      <c r="BF27" s="78">
        <v>0</v>
      </c>
      <c r="BG27" s="348">
        <f t="shared" si="16"/>
        <v>7910938.5090909097</v>
      </c>
      <c r="BH27" s="188">
        <f t="shared" si="17"/>
        <v>79859796</v>
      </c>
      <c r="BM27" s="50">
        <v>1145360</v>
      </c>
      <c r="BN27" s="391">
        <f t="shared" si="18"/>
        <v>0</v>
      </c>
      <c r="BO27" s="391">
        <f t="shared" si="19"/>
        <v>1145360</v>
      </c>
      <c r="BP27" s="391">
        <f t="shared" si="20"/>
        <v>34360800</v>
      </c>
      <c r="BQ27" s="50">
        <f t="shared" si="21"/>
        <v>0</v>
      </c>
      <c r="BR27" s="50">
        <f t="shared" si="22"/>
        <v>32798945.454545457</v>
      </c>
      <c r="BS27" s="50">
        <f t="shared" si="23"/>
        <v>5310990</v>
      </c>
      <c r="BT27" s="50">
        <f t="shared" si="24"/>
        <v>4500000</v>
      </c>
      <c r="BU27" s="50">
        <f t="shared" si="25"/>
        <v>6000000</v>
      </c>
      <c r="BV27" s="50">
        <f t="shared" si="26"/>
        <v>0</v>
      </c>
      <c r="BW27" s="50">
        <f t="shared" si="27"/>
        <v>0</v>
      </c>
      <c r="BX27" s="50">
        <f t="shared" si="28"/>
        <v>0</v>
      </c>
      <c r="BY27" s="50">
        <f t="shared" si="29"/>
        <v>4800000</v>
      </c>
      <c r="BZ27" s="50">
        <v>0</v>
      </c>
      <c r="CA27" s="50">
        <v>0</v>
      </c>
      <c r="CB27" s="50">
        <v>0</v>
      </c>
      <c r="CC27" s="50">
        <v>0</v>
      </c>
      <c r="CD27" s="391">
        <f t="shared" si="30"/>
        <v>87770735.454545453</v>
      </c>
      <c r="CE27" s="391">
        <f t="shared" si="31"/>
        <v>67159745.454545453</v>
      </c>
      <c r="CF27" s="391">
        <f t="shared" si="32"/>
        <v>82459745.454545453</v>
      </c>
      <c r="CG27" s="50">
        <f t="shared" si="33"/>
        <v>5772182.1818181826</v>
      </c>
      <c r="CH27" s="395">
        <f t="shared" si="40"/>
        <v>2715974.5454545454</v>
      </c>
      <c r="CI27" s="398">
        <v>0</v>
      </c>
      <c r="CJ27" s="50">
        <v>0</v>
      </c>
      <c r="CK27" s="50">
        <v>0</v>
      </c>
      <c r="CL27" s="50">
        <v>0</v>
      </c>
      <c r="CM27" s="50">
        <v>0</v>
      </c>
      <c r="CN27" s="50">
        <v>0</v>
      </c>
      <c r="CO27" s="50">
        <v>0</v>
      </c>
      <c r="CP27" s="395">
        <f t="shared" si="34"/>
        <v>8488156.7272727285</v>
      </c>
      <c r="CQ27" s="391">
        <f t="shared" si="35"/>
        <v>79282578</v>
      </c>
      <c r="CR27" s="391">
        <f t="shared" si="36"/>
        <v>-577218</v>
      </c>
    </row>
    <row r="28" spans="1:96" s="50" customFormat="1" ht="24" customHeight="1" x14ac:dyDescent="0.2">
      <c r="A28" s="182">
        <f t="shared" si="0"/>
        <v>2655495</v>
      </c>
      <c r="B28" s="298">
        <f t="shared" si="37"/>
        <v>22</v>
      </c>
      <c r="C28" s="266">
        <v>22</v>
      </c>
      <c r="D28" s="299">
        <v>12823</v>
      </c>
      <c r="E28" s="252" t="s">
        <v>177</v>
      </c>
      <c r="F28" s="253" t="s">
        <v>178</v>
      </c>
      <c r="G28" s="252" t="s">
        <v>87</v>
      </c>
      <c r="H28" s="274" t="s">
        <v>88</v>
      </c>
      <c r="I28" s="294" t="s">
        <v>2515</v>
      </c>
      <c r="J28" s="65">
        <v>2990393617</v>
      </c>
      <c r="K28" s="65" t="s">
        <v>179</v>
      </c>
      <c r="L28" s="65" t="s">
        <v>88</v>
      </c>
      <c r="M28" s="292" t="s">
        <v>2380</v>
      </c>
      <c r="N28" s="99"/>
      <c r="O28" s="65"/>
      <c r="P28" s="90"/>
      <c r="Q28" s="254">
        <v>30</v>
      </c>
      <c r="R28" s="255">
        <v>165</v>
      </c>
      <c r="S28" s="65">
        <v>0</v>
      </c>
      <c r="T28" s="65">
        <v>0</v>
      </c>
      <c r="U28" s="90">
        <v>0</v>
      </c>
      <c r="V28" s="260">
        <v>24</v>
      </c>
      <c r="W28" s="99">
        <v>0</v>
      </c>
      <c r="X28" s="84">
        <v>0</v>
      </c>
      <c r="Y28" s="99">
        <v>1</v>
      </c>
      <c r="Z28" s="65">
        <v>1</v>
      </c>
      <c r="AA28" s="327">
        <v>1477052</v>
      </c>
      <c r="AB28" s="327">
        <v>46667</v>
      </c>
      <c r="AC28" s="328">
        <f t="shared" si="43"/>
        <v>1523719</v>
      </c>
      <c r="AD28" s="75">
        <v>4500000</v>
      </c>
      <c r="AE28" s="75">
        <v>6000000</v>
      </c>
      <c r="AF28" s="338">
        <f t="shared" si="39"/>
        <v>290891.80909090908</v>
      </c>
      <c r="AG28" s="113">
        <f t="shared" si="1"/>
        <v>44311560</v>
      </c>
      <c r="AH28" s="75">
        <f t="shared" si="2"/>
        <v>1400010</v>
      </c>
      <c r="AI28" s="75">
        <f t="shared" si="3"/>
        <v>47997148.5</v>
      </c>
      <c r="AJ28" s="75">
        <f t="shared" si="4"/>
        <v>2655495</v>
      </c>
      <c r="AK28" s="75">
        <f t="shared" si="5"/>
        <v>4500000</v>
      </c>
      <c r="AL28" s="75">
        <f t="shared" si="6"/>
        <v>6000000</v>
      </c>
      <c r="AM28" s="75">
        <f t="shared" si="7"/>
        <v>0</v>
      </c>
      <c r="AN28" s="75">
        <f t="shared" si="8"/>
        <v>0</v>
      </c>
      <c r="AO28" s="75">
        <f t="shared" si="9"/>
        <v>0</v>
      </c>
      <c r="AP28" s="75">
        <f t="shared" si="10"/>
        <v>4800000</v>
      </c>
      <c r="AQ28" s="75">
        <v>0</v>
      </c>
      <c r="AR28" s="75">
        <v>0</v>
      </c>
      <c r="AS28" s="75">
        <v>0</v>
      </c>
      <c r="AT28" s="80">
        <v>0</v>
      </c>
      <c r="AU28" s="82">
        <f t="shared" si="11"/>
        <v>111664213.5</v>
      </c>
      <c r="AV28" s="113">
        <f t="shared" si="12"/>
        <v>86078108.204999998</v>
      </c>
      <c r="AW28" s="75">
        <f t="shared" si="13"/>
        <v>109008718.5</v>
      </c>
      <c r="AX28" s="75">
        <f t="shared" si="14"/>
        <v>7630610.2950000009</v>
      </c>
      <c r="AY28" s="76">
        <f t="shared" si="15"/>
        <v>4911716.2307500001</v>
      </c>
      <c r="AZ28" s="75">
        <v>0</v>
      </c>
      <c r="BA28" s="75">
        <v>0</v>
      </c>
      <c r="BB28" s="75">
        <v>0</v>
      </c>
      <c r="BC28" s="80">
        <v>0</v>
      </c>
      <c r="BD28" s="80">
        <v>0</v>
      </c>
      <c r="BE28" s="80">
        <v>0</v>
      </c>
      <c r="BF28" s="78">
        <v>0</v>
      </c>
      <c r="BG28" s="348">
        <f t="shared" si="16"/>
        <v>12542326.52575</v>
      </c>
      <c r="BH28" s="188">
        <f t="shared" si="17"/>
        <v>99121886</v>
      </c>
      <c r="BM28" s="50">
        <v>1477052</v>
      </c>
      <c r="BN28" s="391">
        <f t="shared" si="18"/>
        <v>46667</v>
      </c>
      <c r="BO28" s="391">
        <f t="shared" si="19"/>
        <v>1523719</v>
      </c>
      <c r="BP28" s="391">
        <f t="shared" si="20"/>
        <v>44311560</v>
      </c>
      <c r="BQ28" s="50">
        <f t="shared" si="21"/>
        <v>1400010</v>
      </c>
      <c r="BR28" s="50">
        <f t="shared" si="22"/>
        <v>47997148.5</v>
      </c>
      <c r="BS28" s="50">
        <f t="shared" si="23"/>
        <v>2655495</v>
      </c>
      <c r="BT28" s="50">
        <f t="shared" si="24"/>
        <v>4500000</v>
      </c>
      <c r="BU28" s="50">
        <f t="shared" si="25"/>
        <v>6000000</v>
      </c>
      <c r="BV28" s="50">
        <f t="shared" si="26"/>
        <v>0</v>
      </c>
      <c r="BW28" s="50">
        <f t="shared" si="27"/>
        <v>0</v>
      </c>
      <c r="BX28" s="50">
        <f t="shared" si="28"/>
        <v>0</v>
      </c>
      <c r="BY28" s="50">
        <f t="shared" si="29"/>
        <v>4800000</v>
      </c>
      <c r="BZ28" s="50">
        <v>0</v>
      </c>
      <c r="CA28" s="50">
        <v>0</v>
      </c>
      <c r="CB28" s="50">
        <v>0</v>
      </c>
      <c r="CC28" s="50">
        <v>0</v>
      </c>
      <c r="CD28" s="391">
        <f t="shared" si="30"/>
        <v>111664213.5</v>
      </c>
      <c r="CE28" s="391">
        <f t="shared" si="31"/>
        <v>93708718.5</v>
      </c>
      <c r="CF28" s="391">
        <f t="shared" si="32"/>
        <v>109008718.5</v>
      </c>
      <c r="CG28" s="50">
        <f t="shared" si="33"/>
        <v>7630610.2950000009</v>
      </c>
      <c r="CH28" s="395">
        <f>4000000+((CE28-80000000)*15%)</f>
        <v>6056307.7750000004</v>
      </c>
      <c r="CI28" s="398">
        <v>0</v>
      </c>
      <c r="CJ28" s="50">
        <v>0</v>
      </c>
      <c r="CK28" s="50">
        <v>0</v>
      </c>
      <c r="CL28" s="50">
        <v>0</v>
      </c>
      <c r="CM28" s="50">
        <v>0</v>
      </c>
      <c r="CN28" s="50">
        <v>0</v>
      </c>
      <c r="CO28" s="50">
        <v>0</v>
      </c>
      <c r="CP28" s="395">
        <f t="shared" si="34"/>
        <v>13686918.07</v>
      </c>
      <c r="CQ28" s="391">
        <f t="shared" si="35"/>
        <v>97977295</v>
      </c>
      <c r="CR28" s="391">
        <f t="shared" si="36"/>
        <v>-1144591</v>
      </c>
    </row>
    <row r="29" spans="1:96" s="50" customFormat="1" ht="24" customHeight="1" x14ac:dyDescent="0.2">
      <c r="A29" s="182">
        <f t="shared" si="0"/>
        <v>2655495</v>
      </c>
      <c r="B29" s="298">
        <f t="shared" si="37"/>
        <v>23</v>
      </c>
      <c r="C29" s="266">
        <v>23</v>
      </c>
      <c r="D29" s="299">
        <v>12993</v>
      </c>
      <c r="E29" s="252" t="s">
        <v>694</v>
      </c>
      <c r="F29" s="253" t="s">
        <v>695</v>
      </c>
      <c r="G29" s="252" t="s">
        <v>87</v>
      </c>
      <c r="H29" s="274" t="s">
        <v>88</v>
      </c>
      <c r="I29" s="294" t="s">
        <v>2516</v>
      </c>
      <c r="J29" s="65" t="s">
        <v>696</v>
      </c>
      <c r="K29" s="65" t="s">
        <v>697</v>
      </c>
      <c r="L29" s="65" t="s">
        <v>88</v>
      </c>
      <c r="M29" s="292" t="s">
        <v>2381</v>
      </c>
      <c r="N29" s="99"/>
      <c r="O29" s="65"/>
      <c r="P29" s="90"/>
      <c r="Q29" s="254">
        <v>30</v>
      </c>
      <c r="R29" s="255">
        <v>150</v>
      </c>
      <c r="S29" s="65">
        <v>0</v>
      </c>
      <c r="T29" s="65">
        <v>0</v>
      </c>
      <c r="U29" s="90">
        <v>0</v>
      </c>
      <c r="V29" s="261">
        <v>20</v>
      </c>
      <c r="W29" s="99">
        <v>0</v>
      </c>
      <c r="X29" s="84">
        <v>0</v>
      </c>
      <c r="Y29" s="99">
        <v>0</v>
      </c>
      <c r="Z29" s="65">
        <v>0</v>
      </c>
      <c r="AA29" s="327">
        <v>1311206</v>
      </c>
      <c r="AB29" s="327">
        <v>46667</v>
      </c>
      <c r="AC29" s="328">
        <f t="shared" si="43"/>
        <v>1357873</v>
      </c>
      <c r="AD29" s="75">
        <v>4500000</v>
      </c>
      <c r="AE29" s="75">
        <v>6000000</v>
      </c>
      <c r="AF29" s="338">
        <f t="shared" si="39"/>
        <v>259230.3</v>
      </c>
      <c r="AG29" s="113">
        <f t="shared" si="1"/>
        <v>39336180</v>
      </c>
      <c r="AH29" s="75">
        <f t="shared" si="2"/>
        <v>1400010</v>
      </c>
      <c r="AI29" s="75">
        <f t="shared" si="3"/>
        <v>38884545</v>
      </c>
      <c r="AJ29" s="75">
        <f t="shared" si="4"/>
        <v>0</v>
      </c>
      <c r="AK29" s="75">
        <f t="shared" si="5"/>
        <v>4500000</v>
      </c>
      <c r="AL29" s="75">
        <f t="shared" si="6"/>
        <v>6000000</v>
      </c>
      <c r="AM29" s="75">
        <f t="shared" si="7"/>
        <v>0</v>
      </c>
      <c r="AN29" s="75">
        <f t="shared" si="8"/>
        <v>0</v>
      </c>
      <c r="AO29" s="75">
        <f t="shared" si="9"/>
        <v>0</v>
      </c>
      <c r="AP29" s="75">
        <f t="shared" si="10"/>
        <v>4000000</v>
      </c>
      <c r="AQ29" s="75">
        <v>0</v>
      </c>
      <c r="AR29" s="75">
        <v>0</v>
      </c>
      <c r="AS29" s="75">
        <v>0</v>
      </c>
      <c r="AT29" s="80">
        <v>0</v>
      </c>
      <c r="AU29" s="82">
        <f t="shared" si="11"/>
        <v>94120735</v>
      </c>
      <c r="AV29" s="113">
        <f t="shared" si="12"/>
        <v>73032283.549999997</v>
      </c>
      <c r="AW29" s="75">
        <f t="shared" si="13"/>
        <v>94120735</v>
      </c>
      <c r="AX29" s="75">
        <f t="shared" si="14"/>
        <v>6588451.4500000002</v>
      </c>
      <c r="AY29" s="76">
        <f t="shared" si="15"/>
        <v>3303228.355</v>
      </c>
      <c r="AZ29" s="75">
        <v>0</v>
      </c>
      <c r="BA29" s="75">
        <v>0</v>
      </c>
      <c r="BB29" s="75">
        <v>0</v>
      </c>
      <c r="BC29" s="80">
        <v>0</v>
      </c>
      <c r="BD29" s="80">
        <v>0</v>
      </c>
      <c r="BE29" s="80">
        <v>0</v>
      </c>
      <c r="BF29" s="78">
        <v>0</v>
      </c>
      <c r="BG29" s="348">
        <f t="shared" si="16"/>
        <v>9891679.8049999997</v>
      </c>
      <c r="BH29" s="188">
        <f t="shared" si="17"/>
        <v>84229055</v>
      </c>
      <c r="BM29" s="50">
        <v>1311206</v>
      </c>
      <c r="BN29" s="391">
        <f t="shared" si="18"/>
        <v>46667</v>
      </c>
      <c r="BO29" s="391">
        <f t="shared" si="19"/>
        <v>1357873</v>
      </c>
      <c r="BP29" s="391">
        <f t="shared" si="20"/>
        <v>39336180</v>
      </c>
      <c r="BQ29" s="50">
        <f t="shared" si="21"/>
        <v>1400010</v>
      </c>
      <c r="BR29" s="50">
        <f t="shared" si="22"/>
        <v>38884545</v>
      </c>
      <c r="BS29" s="50">
        <f t="shared" si="23"/>
        <v>0</v>
      </c>
      <c r="BT29" s="50">
        <f t="shared" si="24"/>
        <v>4500000</v>
      </c>
      <c r="BU29" s="50">
        <f t="shared" si="25"/>
        <v>6000000</v>
      </c>
      <c r="BV29" s="50">
        <f t="shared" si="26"/>
        <v>0</v>
      </c>
      <c r="BW29" s="50">
        <f t="shared" si="27"/>
        <v>0</v>
      </c>
      <c r="BX29" s="50">
        <f t="shared" si="28"/>
        <v>0</v>
      </c>
      <c r="BY29" s="50">
        <f t="shared" si="29"/>
        <v>4000000</v>
      </c>
      <c r="BZ29" s="50">
        <v>0</v>
      </c>
      <c r="CA29" s="50">
        <v>0</v>
      </c>
      <c r="CB29" s="50">
        <v>0</v>
      </c>
      <c r="CC29" s="50">
        <v>0</v>
      </c>
      <c r="CD29" s="391">
        <f t="shared" si="30"/>
        <v>94120735</v>
      </c>
      <c r="CE29" s="391">
        <f t="shared" si="31"/>
        <v>79620735</v>
      </c>
      <c r="CF29" s="391">
        <f t="shared" si="32"/>
        <v>94120735</v>
      </c>
      <c r="CG29" s="50">
        <f t="shared" si="33"/>
        <v>6588451.4500000002</v>
      </c>
      <c r="CH29" s="395">
        <f t="shared" si="40"/>
        <v>3962073.5</v>
      </c>
      <c r="CI29" s="398">
        <v>0</v>
      </c>
      <c r="CJ29" s="50">
        <v>0</v>
      </c>
      <c r="CK29" s="50">
        <v>0</v>
      </c>
      <c r="CL29" s="50">
        <v>0</v>
      </c>
      <c r="CM29" s="50">
        <v>0</v>
      </c>
      <c r="CN29" s="50">
        <v>0</v>
      </c>
      <c r="CO29" s="50">
        <v>0</v>
      </c>
      <c r="CP29" s="395">
        <f t="shared" si="34"/>
        <v>10550524.949999999</v>
      </c>
      <c r="CQ29" s="391">
        <f t="shared" si="35"/>
        <v>83570210</v>
      </c>
      <c r="CR29" s="391">
        <f t="shared" si="36"/>
        <v>-658845</v>
      </c>
    </row>
    <row r="30" spans="1:96" s="50" customFormat="1" ht="24" customHeight="1" x14ac:dyDescent="0.2">
      <c r="A30" s="182">
        <f t="shared" si="0"/>
        <v>2655495</v>
      </c>
      <c r="B30" s="298">
        <f t="shared" si="37"/>
        <v>24</v>
      </c>
      <c r="C30" s="266">
        <v>24</v>
      </c>
      <c r="D30" s="299">
        <v>12995</v>
      </c>
      <c r="E30" s="252" t="s">
        <v>410</v>
      </c>
      <c r="F30" s="253" t="s">
        <v>233</v>
      </c>
      <c r="G30" s="252" t="s">
        <v>87</v>
      </c>
      <c r="H30" s="274" t="s">
        <v>88</v>
      </c>
      <c r="I30" s="294" t="s">
        <v>2517</v>
      </c>
      <c r="J30" s="65" t="s">
        <v>701</v>
      </c>
      <c r="K30" s="65" t="s">
        <v>702</v>
      </c>
      <c r="L30" s="65" t="s">
        <v>88</v>
      </c>
      <c r="M30" s="292" t="s">
        <v>2382</v>
      </c>
      <c r="N30" s="99"/>
      <c r="O30" s="65"/>
      <c r="P30" s="90"/>
      <c r="Q30" s="254">
        <v>30</v>
      </c>
      <c r="R30" s="255">
        <v>150</v>
      </c>
      <c r="S30" s="65">
        <v>0</v>
      </c>
      <c r="T30" s="65">
        <v>0</v>
      </c>
      <c r="U30" s="90">
        <v>0</v>
      </c>
      <c r="V30" s="260">
        <v>21</v>
      </c>
      <c r="W30" s="99">
        <v>0</v>
      </c>
      <c r="X30" s="84">
        <v>0</v>
      </c>
      <c r="Y30" s="99">
        <v>1</v>
      </c>
      <c r="Z30" s="65">
        <v>1</v>
      </c>
      <c r="AA30" s="327">
        <v>1145360</v>
      </c>
      <c r="AB30" s="327">
        <v>46667</v>
      </c>
      <c r="AC30" s="328">
        <f t="shared" si="43"/>
        <v>1192027</v>
      </c>
      <c r="AD30" s="75">
        <v>4500000</v>
      </c>
      <c r="AE30" s="75">
        <v>6000000</v>
      </c>
      <c r="AF30" s="338">
        <f t="shared" si="39"/>
        <v>227568.79090909089</v>
      </c>
      <c r="AG30" s="113">
        <f t="shared" si="1"/>
        <v>34360800</v>
      </c>
      <c r="AH30" s="75">
        <f t="shared" si="2"/>
        <v>1400010</v>
      </c>
      <c r="AI30" s="75">
        <f t="shared" si="3"/>
        <v>34135318.636363633</v>
      </c>
      <c r="AJ30" s="75">
        <f t="shared" si="4"/>
        <v>2655495</v>
      </c>
      <c r="AK30" s="75">
        <f t="shared" si="5"/>
        <v>4500000</v>
      </c>
      <c r="AL30" s="75">
        <f t="shared" si="6"/>
        <v>6000000</v>
      </c>
      <c r="AM30" s="75">
        <f t="shared" si="7"/>
        <v>0</v>
      </c>
      <c r="AN30" s="75">
        <f t="shared" si="8"/>
        <v>0</v>
      </c>
      <c r="AO30" s="75">
        <f t="shared" si="9"/>
        <v>0</v>
      </c>
      <c r="AP30" s="75">
        <f t="shared" si="10"/>
        <v>4200000</v>
      </c>
      <c r="AQ30" s="75">
        <v>0</v>
      </c>
      <c r="AR30" s="75">
        <v>0</v>
      </c>
      <c r="AS30" s="75">
        <v>0</v>
      </c>
      <c r="AT30" s="80">
        <v>0</v>
      </c>
      <c r="AU30" s="82">
        <f t="shared" si="11"/>
        <v>87251623.636363626</v>
      </c>
      <c r="AV30" s="113">
        <f t="shared" si="12"/>
        <v>63974399.631818175</v>
      </c>
      <c r="AW30" s="75">
        <f t="shared" si="13"/>
        <v>84596128.636363626</v>
      </c>
      <c r="AX30" s="75">
        <f t="shared" si="14"/>
        <v>5921729.0045454539</v>
      </c>
      <c r="AY30" s="76">
        <f t="shared" si="15"/>
        <v>2397439.9631818174</v>
      </c>
      <c r="AZ30" s="75">
        <v>0</v>
      </c>
      <c r="BA30" s="75">
        <v>0</v>
      </c>
      <c r="BB30" s="75">
        <v>0</v>
      </c>
      <c r="BC30" s="80">
        <v>0</v>
      </c>
      <c r="BD30" s="80">
        <v>0</v>
      </c>
      <c r="BE30" s="80">
        <v>0</v>
      </c>
      <c r="BF30" s="78">
        <v>0</v>
      </c>
      <c r="BG30" s="348">
        <f t="shared" si="16"/>
        <v>8319168.9677272718</v>
      </c>
      <c r="BH30" s="188">
        <f t="shared" si="17"/>
        <v>78932454</v>
      </c>
      <c r="BM30" s="50">
        <v>1145360</v>
      </c>
      <c r="BN30" s="391">
        <f t="shared" si="18"/>
        <v>46667</v>
      </c>
      <c r="BO30" s="391">
        <f t="shared" si="19"/>
        <v>1192027</v>
      </c>
      <c r="BP30" s="391">
        <f t="shared" si="20"/>
        <v>34360800</v>
      </c>
      <c r="BQ30" s="50">
        <f t="shared" si="21"/>
        <v>1400010</v>
      </c>
      <c r="BR30" s="50">
        <f t="shared" si="22"/>
        <v>34135318.636363633</v>
      </c>
      <c r="BS30" s="50">
        <f t="shared" si="23"/>
        <v>2655495</v>
      </c>
      <c r="BT30" s="50">
        <f t="shared" si="24"/>
        <v>4500000</v>
      </c>
      <c r="BU30" s="50">
        <f t="shared" si="25"/>
        <v>6000000</v>
      </c>
      <c r="BV30" s="50">
        <f t="shared" si="26"/>
        <v>0</v>
      </c>
      <c r="BW30" s="50">
        <f t="shared" si="27"/>
        <v>0</v>
      </c>
      <c r="BX30" s="50">
        <f t="shared" si="28"/>
        <v>0</v>
      </c>
      <c r="BY30" s="50">
        <f t="shared" si="29"/>
        <v>4200000</v>
      </c>
      <c r="BZ30" s="50">
        <v>0</v>
      </c>
      <c r="CA30" s="50">
        <v>0</v>
      </c>
      <c r="CB30" s="50">
        <v>0</v>
      </c>
      <c r="CC30" s="50">
        <v>0</v>
      </c>
      <c r="CD30" s="391">
        <f t="shared" si="30"/>
        <v>87251623.636363626</v>
      </c>
      <c r="CE30" s="391">
        <f t="shared" si="31"/>
        <v>69896128.636363626</v>
      </c>
      <c r="CF30" s="391">
        <f t="shared" si="32"/>
        <v>84596128.636363626</v>
      </c>
      <c r="CG30" s="50">
        <f t="shared" si="33"/>
        <v>5921729.0045454539</v>
      </c>
      <c r="CH30" s="395">
        <f t="shared" si="40"/>
        <v>2989612.8636363628</v>
      </c>
      <c r="CI30" s="398">
        <v>0</v>
      </c>
      <c r="CJ30" s="50">
        <v>0</v>
      </c>
      <c r="CK30" s="50">
        <v>0</v>
      </c>
      <c r="CL30" s="50">
        <v>0</v>
      </c>
      <c r="CM30" s="50">
        <v>0</v>
      </c>
      <c r="CN30" s="50">
        <v>0</v>
      </c>
      <c r="CO30" s="50">
        <v>0</v>
      </c>
      <c r="CP30" s="395">
        <f t="shared" si="34"/>
        <v>8911341.8681818172</v>
      </c>
      <c r="CQ30" s="391">
        <f t="shared" si="35"/>
        <v>78340281</v>
      </c>
      <c r="CR30" s="391">
        <f t="shared" si="36"/>
        <v>-592173</v>
      </c>
    </row>
    <row r="31" spans="1:96" s="50" customFormat="1" ht="24" customHeight="1" x14ac:dyDescent="0.2">
      <c r="A31" s="182">
        <f t="shared" si="0"/>
        <v>2655495</v>
      </c>
      <c r="B31" s="298">
        <f t="shared" si="37"/>
        <v>25</v>
      </c>
      <c r="C31" s="266">
        <v>25</v>
      </c>
      <c r="D31" s="299">
        <v>12827</v>
      </c>
      <c r="E31" s="252" t="s">
        <v>190</v>
      </c>
      <c r="F31" s="253" t="s">
        <v>191</v>
      </c>
      <c r="G31" s="252" t="s">
        <v>87</v>
      </c>
      <c r="H31" s="274" t="s">
        <v>88</v>
      </c>
      <c r="I31" s="294" t="s">
        <v>2518</v>
      </c>
      <c r="J31" s="65" t="s">
        <v>192</v>
      </c>
      <c r="K31" s="65" t="s">
        <v>193</v>
      </c>
      <c r="L31" s="65" t="s">
        <v>88</v>
      </c>
      <c r="M31" s="292" t="s">
        <v>2380</v>
      </c>
      <c r="N31" s="99"/>
      <c r="O31" s="65"/>
      <c r="P31" s="90"/>
      <c r="Q31" s="254">
        <v>30</v>
      </c>
      <c r="R31" s="255">
        <v>62</v>
      </c>
      <c r="S31" s="65">
        <v>0</v>
      </c>
      <c r="T31" s="65">
        <v>0</v>
      </c>
      <c r="U31" s="90">
        <v>0</v>
      </c>
      <c r="V31" s="260">
        <v>23</v>
      </c>
      <c r="W31" s="99">
        <v>0</v>
      </c>
      <c r="X31" s="84">
        <v>0</v>
      </c>
      <c r="Y31" s="99">
        <v>1</v>
      </c>
      <c r="Z31" s="65">
        <v>1</v>
      </c>
      <c r="AA31" s="327">
        <v>1477052</v>
      </c>
      <c r="AB31" s="327">
        <v>0</v>
      </c>
      <c r="AC31" s="328">
        <f t="shared" si="43"/>
        <v>1477052</v>
      </c>
      <c r="AD31" s="75">
        <v>4500000</v>
      </c>
      <c r="AE31" s="75">
        <v>6000000</v>
      </c>
      <c r="AF31" s="338">
        <f t="shared" si="39"/>
        <v>281982.65454545454</v>
      </c>
      <c r="AG31" s="113">
        <f t="shared" si="1"/>
        <v>44311560</v>
      </c>
      <c r="AH31" s="75">
        <f t="shared" si="2"/>
        <v>0</v>
      </c>
      <c r="AI31" s="75">
        <f t="shared" si="3"/>
        <v>17482924.581818182</v>
      </c>
      <c r="AJ31" s="75">
        <f t="shared" si="4"/>
        <v>2655495</v>
      </c>
      <c r="AK31" s="75">
        <f t="shared" si="5"/>
        <v>4500000</v>
      </c>
      <c r="AL31" s="75">
        <f t="shared" si="6"/>
        <v>6000000</v>
      </c>
      <c r="AM31" s="75">
        <f t="shared" si="7"/>
        <v>0</v>
      </c>
      <c r="AN31" s="75">
        <f t="shared" si="8"/>
        <v>0</v>
      </c>
      <c r="AO31" s="75">
        <f t="shared" si="9"/>
        <v>0</v>
      </c>
      <c r="AP31" s="75">
        <f t="shared" si="10"/>
        <v>4600000</v>
      </c>
      <c r="AQ31" s="75">
        <v>0</v>
      </c>
      <c r="AR31" s="75">
        <v>0</v>
      </c>
      <c r="AS31" s="75">
        <v>0</v>
      </c>
      <c r="AT31" s="80">
        <v>0</v>
      </c>
      <c r="AU31" s="82">
        <f t="shared" si="11"/>
        <v>79549979.581818178</v>
      </c>
      <c r="AV31" s="113">
        <f t="shared" si="12"/>
        <v>56411870.661090903</v>
      </c>
      <c r="AW31" s="75">
        <f t="shared" si="13"/>
        <v>76894484.581818178</v>
      </c>
      <c r="AX31" s="75">
        <f t="shared" si="14"/>
        <v>5382613.9207272734</v>
      </c>
      <c r="AY31" s="76">
        <f t="shared" si="15"/>
        <v>1641187.0661090903</v>
      </c>
      <c r="AZ31" s="75">
        <v>0</v>
      </c>
      <c r="BA31" s="75">
        <v>0</v>
      </c>
      <c r="BB31" s="75">
        <v>0</v>
      </c>
      <c r="BC31" s="80">
        <v>0</v>
      </c>
      <c r="BD31" s="80">
        <v>0</v>
      </c>
      <c r="BE31" s="80">
        <v>0</v>
      </c>
      <c r="BF31" s="78">
        <v>0</v>
      </c>
      <c r="BG31" s="348">
        <f t="shared" si="16"/>
        <v>7023800.9868363636</v>
      </c>
      <c r="BH31" s="188">
        <f t="shared" si="17"/>
        <v>72526178</v>
      </c>
      <c r="BM31" s="50">
        <v>1477052</v>
      </c>
      <c r="BN31" s="391">
        <f t="shared" si="18"/>
        <v>0</v>
      </c>
      <c r="BO31" s="391">
        <f t="shared" si="19"/>
        <v>1477052</v>
      </c>
      <c r="BP31" s="391">
        <f t="shared" si="20"/>
        <v>44311560</v>
      </c>
      <c r="BQ31" s="50">
        <f t="shared" si="21"/>
        <v>0</v>
      </c>
      <c r="BR31" s="50">
        <f t="shared" si="22"/>
        <v>17482924.581818182</v>
      </c>
      <c r="BS31" s="50">
        <f t="shared" si="23"/>
        <v>2655495</v>
      </c>
      <c r="BT31" s="50">
        <f t="shared" si="24"/>
        <v>4500000</v>
      </c>
      <c r="BU31" s="50">
        <f t="shared" si="25"/>
        <v>6000000</v>
      </c>
      <c r="BV31" s="50">
        <f t="shared" si="26"/>
        <v>0</v>
      </c>
      <c r="BW31" s="50">
        <f t="shared" si="27"/>
        <v>0</v>
      </c>
      <c r="BX31" s="50">
        <f t="shared" si="28"/>
        <v>0</v>
      </c>
      <c r="BY31" s="50">
        <f t="shared" si="29"/>
        <v>4600000</v>
      </c>
      <c r="BZ31" s="50">
        <v>0</v>
      </c>
      <c r="CA31" s="50">
        <v>0</v>
      </c>
      <c r="CB31" s="50">
        <v>0</v>
      </c>
      <c r="CC31" s="50">
        <v>0</v>
      </c>
      <c r="CD31" s="391">
        <f t="shared" si="30"/>
        <v>79549979.581818178</v>
      </c>
      <c r="CE31" s="391">
        <f t="shared" si="31"/>
        <v>61794484.581818178</v>
      </c>
      <c r="CF31" s="391">
        <f t="shared" si="32"/>
        <v>76894484.581818178</v>
      </c>
      <c r="CG31" s="50">
        <f t="shared" si="33"/>
        <v>5382613.9207272734</v>
      </c>
      <c r="CH31" s="395">
        <f t="shared" si="40"/>
        <v>2179448.458181818</v>
      </c>
      <c r="CI31" s="398">
        <v>0</v>
      </c>
      <c r="CJ31" s="50">
        <v>0</v>
      </c>
      <c r="CK31" s="50">
        <v>0</v>
      </c>
      <c r="CL31" s="50">
        <v>0</v>
      </c>
      <c r="CM31" s="50">
        <v>0</v>
      </c>
      <c r="CN31" s="50">
        <v>0</v>
      </c>
      <c r="CO31" s="50">
        <v>0</v>
      </c>
      <c r="CP31" s="395">
        <f t="shared" si="34"/>
        <v>7562062.3789090915</v>
      </c>
      <c r="CQ31" s="391">
        <f t="shared" si="35"/>
        <v>71987917</v>
      </c>
      <c r="CR31" s="391">
        <f t="shared" si="36"/>
        <v>-538261</v>
      </c>
    </row>
    <row r="32" spans="1:96" s="50" customFormat="1" ht="24" customHeight="1" x14ac:dyDescent="0.2">
      <c r="A32" s="182">
        <f t="shared" si="0"/>
        <v>2655495</v>
      </c>
      <c r="B32" s="298">
        <f t="shared" si="37"/>
        <v>26</v>
      </c>
      <c r="C32" s="266">
        <v>26</v>
      </c>
      <c r="D32" s="299">
        <v>12809</v>
      </c>
      <c r="E32" s="252" t="s">
        <v>123</v>
      </c>
      <c r="F32" s="253" t="s">
        <v>124</v>
      </c>
      <c r="G32" s="252" t="s">
        <v>87</v>
      </c>
      <c r="H32" s="274" t="s">
        <v>88</v>
      </c>
      <c r="I32" s="294" t="s">
        <v>2519</v>
      </c>
      <c r="J32" s="65" t="s">
        <v>125</v>
      </c>
      <c r="K32" s="65" t="s">
        <v>126</v>
      </c>
      <c r="L32" s="65" t="s">
        <v>88</v>
      </c>
      <c r="M32" s="292" t="s">
        <v>2382</v>
      </c>
      <c r="N32" s="99"/>
      <c r="O32" s="65"/>
      <c r="P32" s="90"/>
      <c r="Q32" s="254">
        <v>30</v>
      </c>
      <c r="R32" s="255">
        <v>55</v>
      </c>
      <c r="S32" s="65">
        <v>0</v>
      </c>
      <c r="T32" s="65">
        <v>0</v>
      </c>
      <c r="U32" s="90">
        <v>0</v>
      </c>
      <c r="V32" s="260">
        <v>20</v>
      </c>
      <c r="W32" s="99">
        <v>0</v>
      </c>
      <c r="X32" s="84">
        <v>0</v>
      </c>
      <c r="Y32" s="99">
        <v>0</v>
      </c>
      <c r="Z32" s="65">
        <v>0</v>
      </c>
      <c r="AA32" s="327">
        <v>1145360</v>
      </c>
      <c r="AB32" s="327">
        <v>0</v>
      </c>
      <c r="AC32" s="328">
        <f t="shared" si="43"/>
        <v>1145360</v>
      </c>
      <c r="AD32" s="75">
        <v>4500000</v>
      </c>
      <c r="AE32" s="75">
        <v>6000000</v>
      </c>
      <c r="AF32" s="338">
        <f t="shared" si="39"/>
        <v>218659.63636363638</v>
      </c>
      <c r="AG32" s="113">
        <f t="shared" si="1"/>
        <v>34360800</v>
      </c>
      <c r="AH32" s="75">
        <f t="shared" si="2"/>
        <v>0</v>
      </c>
      <c r="AI32" s="75">
        <f t="shared" si="3"/>
        <v>12026280.000000002</v>
      </c>
      <c r="AJ32" s="75">
        <f t="shared" si="4"/>
        <v>0</v>
      </c>
      <c r="AK32" s="75">
        <f t="shared" si="5"/>
        <v>4500000</v>
      </c>
      <c r="AL32" s="75">
        <f t="shared" si="6"/>
        <v>6000000</v>
      </c>
      <c r="AM32" s="75">
        <f t="shared" si="7"/>
        <v>0</v>
      </c>
      <c r="AN32" s="75">
        <f t="shared" si="8"/>
        <v>0</v>
      </c>
      <c r="AO32" s="75">
        <f t="shared" si="9"/>
        <v>0</v>
      </c>
      <c r="AP32" s="75">
        <f t="shared" si="10"/>
        <v>4000000</v>
      </c>
      <c r="AQ32" s="75">
        <v>0</v>
      </c>
      <c r="AR32" s="75">
        <v>0</v>
      </c>
      <c r="AS32" s="75">
        <v>0</v>
      </c>
      <c r="AT32" s="80">
        <v>0</v>
      </c>
      <c r="AU32" s="82">
        <f t="shared" si="11"/>
        <v>60887080</v>
      </c>
      <c r="AV32" s="113">
        <f t="shared" si="12"/>
        <v>42124984.399999999</v>
      </c>
      <c r="AW32" s="75">
        <f t="shared" si="13"/>
        <v>60887080</v>
      </c>
      <c r="AX32" s="75">
        <f t="shared" si="14"/>
        <v>4262095.6000000006</v>
      </c>
      <c r="AY32" s="76">
        <f t="shared" si="15"/>
        <v>212498.43999999986</v>
      </c>
      <c r="AZ32" s="75">
        <v>0</v>
      </c>
      <c r="BA32" s="75">
        <v>0</v>
      </c>
      <c r="BB32" s="75">
        <v>0</v>
      </c>
      <c r="BC32" s="80">
        <v>0</v>
      </c>
      <c r="BD32" s="80">
        <v>0</v>
      </c>
      <c r="BE32" s="80">
        <v>0</v>
      </c>
      <c r="BF32" s="78">
        <v>0</v>
      </c>
      <c r="BG32" s="348">
        <f t="shared" si="16"/>
        <v>4474594.04</v>
      </c>
      <c r="BH32" s="188">
        <f t="shared" si="17"/>
        <v>56412485</v>
      </c>
      <c r="BM32" s="50">
        <v>1145360</v>
      </c>
      <c r="BN32" s="391">
        <f t="shared" si="18"/>
        <v>0</v>
      </c>
      <c r="BO32" s="391">
        <f t="shared" si="19"/>
        <v>1145360</v>
      </c>
      <c r="BP32" s="391">
        <f t="shared" si="20"/>
        <v>34360800</v>
      </c>
      <c r="BQ32" s="50">
        <f t="shared" si="21"/>
        <v>0</v>
      </c>
      <c r="BR32" s="50">
        <f t="shared" si="22"/>
        <v>12026280.000000002</v>
      </c>
      <c r="BS32" s="50">
        <f t="shared" si="23"/>
        <v>0</v>
      </c>
      <c r="BT32" s="50">
        <f t="shared" si="24"/>
        <v>4500000</v>
      </c>
      <c r="BU32" s="50">
        <f t="shared" si="25"/>
        <v>6000000</v>
      </c>
      <c r="BV32" s="50">
        <f t="shared" si="26"/>
        <v>0</v>
      </c>
      <c r="BW32" s="50">
        <f t="shared" si="27"/>
        <v>0</v>
      </c>
      <c r="BX32" s="50">
        <f t="shared" si="28"/>
        <v>0</v>
      </c>
      <c r="BY32" s="50">
        <f t="shared" si="29"/>
        <v>4000000</v>
      </c>
      <c r="BZ32" s="50">
        <v>0</v>
      </c>
      <c r="CA32" s="50">
        <v>0</v>
      </c>
      <c r="CB32" s="50">
        <v>0</v>
      </c>
      <c r="CC32" s="50">
        <v>0</v>
      </c>
      <c r="CD32" s="391">
        <f t="shared" si="30"/>
        <v>60887080</v>
      </c>
      <c r="CE32" s="391">
        <f t="shared" si="31"/>
        <v>46387080</v>
      </c>
      <c r="CF32" s="391">
        <f t="shared" si="32"/>
        <v>60887080</v>
      </c>
      <c r="CG32" s="50">
        <f t="shared" si="33"/>
        <v>4262095.6000000006</v>
      </c>
      <c r="CH32" s="395">
        <f t="shared" si="40"/>
        <v>638708</v>
      </c>
      <c r="CI32" s="398">
        <v>0</v>
      </c>
      <c r="CJ32" s="50">
        <v>0</v>
      </c>
      <c r="CK32" s="50">
        <v>0</v>
      </c>
      <c r="CL32" s="50">
        <v>0</v>
      </c>
      <c r="CM32" s="50">
        <v>0</v>
      </c>
      <c r="CN32" s="50">
        <v>0</v>
      </c>
      <c r="CO32" s="50">
        <v>0</v>
      </c>
      <c r="CP32" s="395">
        <f t="shared" si="34"/>
        <v>4900803.6000000006</v>
      </c>
      <c r="CQ32" s="391">
        <f t="shared" si="35"/>
        <v>55986276</v>
      </c>
      <c r="CR32" s="391">
        <f t="shared" si="36"/>
        <v>-426209</v>
      </c>
    </row>
    <row r="33" spans="1:96" s="50" customFormat="1" ht="24" customHeight="1" x14ac:dyDescent="0.2">
      <c r="A33" s="182">
        <f t="shared" si="0"/>
        <v>2655495</v>
      </c>
      <c r="B33" s="298">
        <f t="shared" si="37"/>
        <v>27</v>
      </c>
      <c r="C33" s="266">
        <v>27</v>
      </c>
      <c r="D33" s="299">
        <v>12802</v>
      </c>
      <c r="E33" s="252" t="s">
        <v>95</v>
      </c>
      <c r="F33" s="253" t="s">
        <v>96</v>
      </c>
      <c r="G33" s="252" t="s">
        <v>87</v>
      </c>
      <c r="H33" s="274" t="s">
        <v>88</v>
      </c>
      <c r="I33" s="353" t="s">
        <v>2520</v>
      </c>
      <c r="J33" s="68" t="s">
        <v>97</v>
      </c>
      <c r="K33" s="68" t="s">
        <v>98</v>
      </c>
      <c r="L33" s="68" t="s">
        <v>88</v>
      </c>
      <c r="M33" s="303" t="s">
        <v>2383</v>
      </c>
      <c r="N33" s="100"/>
      <c r="O33" s="68"/>
      <c r="P33" s="91"/>
      <c r="Q33" s="254">
        <v>30</v>
      </c>
      <c r="R33" s="255">
        <v>88</v>
      </c>
      <c r="S33" s="65">
        <v>0</v>
      </c>
      <c r="T33" s="65">
        <v>0</v>
      </c>
      <c r="U33" s="90">
        <v>0</v>
      </c>
      <c r="V33" s="260">
        <v>22</v>
      </c>
      <c r="W33" s="99">
        <v>0</v>
      </c>
      <c r="X33" s="84">
        <v>0</v>
      </c>
      <c r="Y33" s="99">
        <v>0</v>
      </c>
      <c r="Z33" s="65">
        <v>0</v>
      </c>
      <c r="AA33" s="327">
        <v>1642901</v>
      </c>
      <c r="AB33" s="327">
        <v>0</v>
      </c>
      <c r="AC33" s="328">
        <f t="shared" si="43"/>
        <v>1642901</v>
      </c>
      <c r="AD33" s="75">
        <v>4500000</v>
      </c>
      <c r="AE33" s="75">
        <v>6000000</v>
      </c>
      <c r="AF33" s="338">
        <f t="shared" si="39"/>
        <v>313644.73636363639</v>
      </c>
      <c r="AG33" s="113">
        <f t="shared" si="1"/>
        <v>49287030</v>
      </c>
      <c r="AH33" s="75">
        <f t="shared" si="2"/>
        <v>0</v>
      </c>
      <c r="AI33" s="75">
        <f t="shared" si="3"/>
        <v>27600736.800000001</v>
      </c>
      <c r="AJ33" s="75">
        <f t="shared" si="4"/>
        <v>0</v>
      </c>
      <c r="AK33" s="75">
        <f t="shared" si="5"/>
        <v>4500000</v>
      </c>
      <c r="AL33" s="75">
        <f t="shared" si="6"/>
        <v>6000000</v>
      </c>
      <c r="AM33" s="75">
        <f t="shared" si="7"/>
        <v>0</v>
      </c>
      <c r="AN33" s="75">
        <f t="shared" si="8"/>
        <v>0</v>
      </c>
      <c r="AO33" s="75">
        <f t="shared" si="9"/>
        <v>0</v>
      </c>
      <c r="AP33" s="75">
        <f t="shared" si="10"/>
        <v>4400000</v>
      </c>
      <c r="AQ33" s="75">
        <v>0</v>
      </c>
      <c r="AR33" s="75">
        <v>0</v>
      </c>
      <c r="AS33" s="75">
        <v>0</v>
      </c>
      <c r="AT33" s="80">
        <v>0</v>
      </c>
      <c r="AU33" s="82">
        <f t="shared" si="11"/>
        <v>91787766.799999997</v>
      </c>
      <c r="AV33" s="113">
        <f t="shared" si="12"/>
        <v>70462623.123999998</v>
      </c>
      <c r="AW33" s="75">
        <f t="shared" si="13"/>
        <v>91787766.799999997</v>
      </c>
      <c r="AX33" s="75">
        <f t="shared" si="14"/>
        <v>6425143.676</v>
      </c>
      <c r="AY33" s="76">
        <f t="shared" si="15"/>
        <v>3046262.3124000002</v>
      </c>
      <c r="AZ33" s="75">
        <v>0</v>
      </c>
      <c r="BA33" s="75">
        <v>0</v>
      </c>
      <c r="BB33" s="75">
        <v>0</v>
      </c>
      <c r="BC33" s="80">
        <v>0</v>
      </c>
      <c r="BD33" s="80">
        <v>0</v>
      </c>
      <c r="BE33" s="80">
        <v>0</v>
      </c>
      <c r="BF33" s="78">
        <v>0</v>
      </c>
      <c r="BG33" s="348">
        <f t="shared" si="16"/>
        <v>9471405.9884000011</v>
      </c>
      <c r="BH33" s="188">
        <f t="shared" si="17"/>
        <v>82316360</v>
      </c>
      <c r="BM33" s="50">
        <v>1642901</v>
      </c>
      <c r="BN33" s="391">
        <f t="shared" si="18"/>
        <v>0</v>
      </c>
      <c r="BO33" s="391">
        <f t="shared" si="19"/>
        <v>1642901</v>
      </c>
      <c r="BP33" s="391">
        <f t="shared" si="20"/>
        <v>49287030</v>
      </c>
      <c r="BQ33" s="50">
        <f t="shared" si="21"/>
        <v>0</v>
      </c>
      <c r="BR33" s="50">
        <f t="shared" si="22"/>
        <v>27600736.800000001</v>
      </c>
      <c r="BS33" s="50">
        <f t="shared" si="23"/>
        <v>0</v>
      </c>
      <c r="BT33" s="50">
        <f t="shared" si="24"/>
        <v>4500000</v>
      </c>
      <c r="BU33" s="50">
        <f t="shared" si="25"/>
        <v>6000000</v>
      </c>
      <c r="BV33" s="50">
        <f t="shared" si="26"/>
        <v>0</v>
      </c>
      <c r="BW33" s="50">
        <f t="shared" si="27"/>
        <v>0</v>
      </c>
      <c r="BX33" s="50">
        <f t="shared" si="28"/>
        <v>0</v>
      </c>
      <c r="BY33" s="50">
        <f t="shared" si="29"/>
        <v>4400000</v>
      </c>
      <c r="BZ33" s="50">
        <v>0</v>
      </c>
      <c r="CA33" s="50">
        <v>0</v>
      </c>
      <c r="CB33" s="50">
        <v>0</v>
      </c>
      <c r="CC33" s="50">
        <v>0</v>
      </c>
      <c r="CD33" s="391">
        <f t="shared" si="30"/>
        <v>91787766.799999997</v>
      </c>
      <c r="CE33" s="391">
        <f t="shared" si="31"/>
        <v>76887766.799999997</v>
      </c>
      <c r="CF33" s="391">
        <f t="shared" si="32"/>
        <v>91787766.799999997</v>
      </c>
      <c r="CG33" s="50">
        <f t="shared" si="33"/>
        <v>6425143.676</v>
      </c>
      <c r="CH33" s="395">
        <f t="shared" si="40"/>
        <v>3688776.6799999997</v>
      </c>
      <c r="CI33" s="398">
        <v>0</v>
      </c>
      <c r="CJ33" s="50">
        <v>0</v>
      </c>
      <c r="CK33" s="50">
        <v>0</v>
      </c>
      <c r="CL33" s="50">
        <v>0</v>
      </c>
      <c r="CM33" s="50">
        <v>0</v>
      </c>
      <c r="CN33" s="50">
        <v>0</v>
      </c>
      <c r="CO33" s="50">
        <v>0</v>
      </c>
      <c r="CP33" s="395">
        <f t="shared" si="34"/>
        <v>10113920.355999999</v>
      </c>
      <c r="CQ33" s="391">
        <f t="shared" si="35"/>
        <v>81673846</v>
      </c>
      <c r="CR33" s="391">
        <f t="shared" si="36"/>
        <v>-642514</v>
      </c>
    </row>
    <row r="34" spans="1:96" s="50" customFormat="1" ht="24" customHeight="1" x14ac:dyDescent="0.2">
      <c r="A34" s="182">
        <f t="shared" si="0"/>
        <v>2655495</v>
      </c>
      <c r="B34" s="298">
        <f t="shared" si="37"/>
        <v>28</v>
      </c>
      <c r="C34" s="266">
        <v>28</v>
      </c>
      <c r="D34" s="299">
        <v>12808</v>
      </c>
      <c r="E34" s="252" t="s">
        <v>119</v>
      </c>
      <c r="F34" s="253" t="s">
        <v>120</v>
      </c>
      <c r="G34" s="252" t="s">
        <v>87</v>
      </c>
      <c r="H34" s="274" t="s">
        <v>88</v>
      </c>
      <c r="I34" s="294" t="s">
        <v>2521</v>
      </c>
      <c r="J34" s="65" t="s">
        <v>121</v>
      </c>
      <c r="K34" s="65" t="s">
        <v>122</v>
      </c>
      <c r="L34" s="65" t="s">
        <v>88</v>
      </c>
      <c r="M34" s="292" t="s">
        <v>2380</v>
      </c>
      <c r="N34" s="99"/>
      <c r="O34" s="65"/>
      <c r="P34" s="90"/>
      <c r="Q34" s="254">
        <v>30</v>
      </c>
      <c r="R34" s="255">
        <v>60</v>
      </c>
      <c r="S34" s="65">
        <v>0</v>
      </c>
      <c r="T34" s="65">
        <v>0</v>
      </c>
      <c r="U34" s="90">
        <v>0</v>
      </c>
      <c r="V34" s="260">
        <v>20</v>
      </c>
      <c r="W34" s="99">
        <v>0</v>
      </c>
      <c r="X34" s="84">
        <v>0</v>
      </c>
      <c r="Y34" s="99">
        <v>0</v>
      </c>
      <c r="Z34" s="65">
        <v>0</v>
      </c>
      <c r="AA34" s="327">
        <v>1477052</v>
      </c>
      <c r="AB34" s="327">
        <v>0</v>
      </c>
      <c r="AC34" s="328">
        <f t="shared" si="42"/>
        <v>1477052</v>
      </c>
      <c r="AD34" s="75">
        <v>4500000</v>
      </c>
      <c r="AE34" s="75">
        <v>6000000</v>
      </c>
      <c r="AF34" s="338">
        <f t="shared" si="39"/>
        <v>281982.65454545454</v>
      </c>
      <c r="AG34" s="113">
        <f t="shared" si="1"/>
        <v>44311560</v>
      </c>
      <c r="AH34" s="75">
        <f t="shared" si="2"/>
        <v>0</v>
      </c>
      <c r="AI34" s="75">
        <f t="shared" si="3"/>
        <v>16918959.272727273</v>
      </c>
      <c r="AJ34" s="75">
        <f t="shared" si="4"/>
        <v>0</v>
      </c>
      <c r="AK34" s="75">
        <f t="shared" si="5"/>
        <v>4500000</v>
      </c>
      <c r="AL34" s="75">
        <f t="shared" si="6"/>
        <v>6000000</v>
      </c>
      <c r="AM34" s="75">
        <f t="shared" si="7"/>
        <v>0</v>
      </c>
      <c r="AN34" s="75">
        <f t="shared" si="8"/>
        <v>0</v>
      </c>
      <c r="AO34" s="75">
        <f t="shared" si="9"/>
        <v>0</v>
      </c>
      <c r="AP34" s="75">
        <f t="shared" si="10"/>
        <v>4000000</v>
      </c>
      <c r="AQ34" s="75">
        <v>0</v>
      </c>
      <c r="AR34" s="75">
        <v>0</v>
      </c>
      <c r="AS34" s="75">
        <v>0</v>
      </c>
      <c r="AT34" s="80">
        <v>0</v>
      </c>
      <c r="AU34" s="82">
        <f t="shared" si="11"/>
        <v>75730519.272727281</v>
      </c>
      <c r="AV34" s="113">
        <f t="shared" si="12"/>
        <v>55929382.923636369</v>
      </c>
      <c r="AW34" s="75">
        <f t="shared" si="13"/>
        <v>75730519.272727281</v>
      </c>
      <c r="AX34" s="75">
        <f t="shared" si="14"/>
        <v>5301136.3490909105</v>
      </c>
      <c r="AY34" s="76">
        <f t="shared" si="15"/>
        <v>1592938.2923636371</v>
      </c>
      <c r="AZ34" s="75">
        <v>0</v>
      </c>
      <c r="BA34" s="75">
        <v>0</v>
      </c>
      <c r="BB34" s="75">
        <v>0</v>
      </c>
      <c r="BC34" s="80">
        <v>0</v>
      </c>
      <c r="BD34" s="80">
        <v>0</v>
      </c>
      <c r="BE34" s="80">
        <v>0</v>
      </c>
      <c r="BF34" s="78">
        <v>0</v>
      </c>
      <c r="BG34" s="348">
        <f t="shared" si="16"/>
        <v>6894074.6414545476</v>
      </c>
      <c r="BH34" s="188">
        <f t="shared" si="17"/>
        <v>68836444</v>
      </c>
      <c r="BM34" s="50">
        <v>1477052</v>
      </c>
      <c r="BN34" s="391">
        <f t="shared" si="18"/>
        <v>0</v>
      </c>
      <c r="BO34" s="391">
        <f t="shared" si="19"/>
        <v>1477052</v>
      </c>
      <c r="BP34" s="391">
        <f t="shared" si="20"/>
        <v>44311560</v>
      </c>
      <c r="BQ34" s="50">
        <f t="shared" si="21"/>
        <v>0</v>
      </c>
      <c r="BR34" s="50">
        <f t="shared" si="22"/>
        <v>16918959.272727273</v>
      </c>
      <c r="BS34" s="50">
        <f t="shared" si="23"/>
        <v>0</v>
      </c>
      <c r="BT34" s="50">
        <f t="shared" si="24"/>
        <v>4500000</v>
      </c>
      <c r="BU34" s="50">
        <f t="shared" si="25"/>
        <v>6000000</v>
      </c>
      <c r="BV34" s="50">
        <f t="shared" si="26"/>
        <v>0</v>
      </c>
      <c r="BW34" s="50">
        <f t="shared" si="27"/>
        <v>0</v>
      </c>
      <c r="BX34" s="50">
        <f t="shared" si="28"/>
        <v>0</v>
      </c>
      <c r="BY34" s="50">
        <f t="shared" si="29"/>
        <v>4000000</v>
      </c>
      <c r="BZ34" s="50">
        <v>0</v>
      </c>
      <c r="CA34" s="50">
        <v>0</v>
      </c>
      <c r="CB34" s="50">
        <v>0</v>
      </c>
      <c r="CC34" s="50">
        <v>0</v>
      </c>
      <c r="CD34" s="391">
        <f t="shared" si="30"/>
        <v>75730519.272727281</v>
      </c>
      <c r="CE34" s="391">
        <f t="shared" si="31"/>
        <v>61230519.272727281</v>
      </c>
      <c r="CF34" s="391">
        <f t="shared" si="32"/>
        <v>75730519.272727281</v>
      </c>
      <c r="CG34" s="50">
        <f t="shared" si="33"/>
        <v>5301136.3490909105</v>
      </c>
      <c r="CH34" s="395">
        <f t="shared" si="40"/>
        <v>2123051.9272727282</v>
      </c>
      <c r="CI34" s="398">
        <v>0</v>
      </c>
      <c r="CJ34" s="50">
        <v>0</v>
      </c>
      <c r="CK34" s="50">
        <v>0</v>
      </c>
      <c r="CL34" s="50">
        <v>0</v>
      </c>
      <c r="CM34" s="50">
        <v>0</v>
      </c>
      <c r="CN34" s="50">
        <v>0</v>
      </c>
      <c r="CO34" s="50">
        <v>0</v>
      </c>
      <c r="CP34" s="395">
        <f t="shared" si="34"/>
        <v>7424188.2763636392</v>
      </c>
      <c r="CQ34" s="391">
        <f t="shared" si="35"/>
        <v>68306330</v>
      </c>
      <c r="CR34" s="391">
        <f t="shared" si="36"/>
        <v>-530114</v>
      </c>
    </row>
    <row r="35" spans="1:96" s="50" customFormat="1" ht="24" customHeight="1" x14ac:dyDescent="0.2">
      <c r="A35" s="182">
        <f t="shared" si="0"/>
        <v>2655495</v>
      </c>
      <c r="B35" s="298">
        <f t="shared" si="37"/>
        <v>29</v>
      </c>
      <c r="C35" s="266">
        <v>29</v>
      </c>
      <c r="D35" s="299">
        <v>12816</v>
      </c>
      <c r="E35" s="252" t="s">
        <v>85</v>
      </c>
      <c r="F35" s="253" t="s">
        <v>151</v>
      </c>
      <c r="G35" s="252" t="s">
        <v>87</v>
      </c>
      <c r="H35" s="274" t="s">
        <v>88</v>
      </c>
      <c r="I35" s="290" t="s">
        <v>2522</v>
      </c>
      <c r="J35" s="67" t="s">
        <v>152</v>
      </c>
      <c r="K35" s="67" t="s">
        <v>153</v>
      </c>
      <c r="L35" s="67" t="s">
        <v>88</v>
      </c>
      <c r="M35" s="288" t="s">
        <v>2380</v>
      </c>
      <c r="N35" s="101"/>
      <c r="O35" s="67"/>
      <c r="P35" s="92"/>
      <c r="Q35" s="254">
        <v>30</v>
      </c>
      <c r="R35" s="255">
        <v>100</v>
      </c>
      <c r="S35" s="65">
        <v>0</v>
      </c>
      <c r="T35" s="65">
        <v>0</v>
      </c>
      <c r="U35" s="90">
        <v>0</v>
      </c>
      <c r="V35" s="260">
        <v>18</v>
      </c>
      <c r="W35" s="99">
        <v>0</v>
      </c>
      <c r="X35" s="84">
        <v>0</v>
      </c>
      <c r="Y35" s="99">
        <v>0</v>
      </c>
      <c r="Z35" s="65">
        <v>0</v>
      </c>
      <c r="AA35" s="327">
        <v>1477052</v>
      </c>
      <c r="AB35" s="327">
        <v>0</v>
      </c>
      <c r="AC35" s="328">
        <f t="shared" si="42"/>
        <v>1477052</v>
      </c>
      <c r="AD35" s="75">
        <v>4500000</v>
      </c>
      <c r="AE35" s="75">
        <v>6000000</v>
      </c>
      <c r="AF35" s="338">
        <f t="shared" si="39"/>
        <v>281982.65454545454</v>
      </c>
      <c r="AG35" s="113">
        <f t="shared" si="1"/>
        <v>44311560</v>
      </c>
      <c r="AH35" s="75">
        <f t="shared" si="2"/>
        <v>0</v>
      </c>
      <c r="AI35" s="75">
        <f t="shared" si="3"/>
        <v>28198265.454545453</v>
      </c>
      <c r="AJ35" s="75">
        <f t="shared" si="4"/>
        <v>0</v>
      </c>
      <c r="AK35" s="75">
        <f t="shared" si="5"/>
        <v>4500000</v>
      </c>
      <c r="AL35" s="75">
        <f t="shared" si="6"/>
        <v>6000000</v>
      </c>
      <c r="AM35" s="75">
        <f t="shared" si="7"/>
        <v>0</v>
      </c>
      <c r="AN35" s="75">
        <f t="shared" si="8"/>
        <v>0</v>
      </c>
      <c r="AO35" s="75">
        <f t="shared" si="9"/>
        <v>0</v>
      </c>
      <c r="AP35" s="75">
        <f t="shared" si="10"/>
        <v>3600000</v>
      </c>
      <c r="AQ35" s="75">
        <v>0</v>
      </c>
      <c r="AR35" s="75">
        <v>0</v>
      </c>
      <c r="AS35" s="75">
        <v>0</v>
      </c>
      <c r="AT35" s="80">
        <v>0</v>
      </c>
      <c r="AU35" s="82">
        <f t="shared" si="11"/>
        <v>86609825.454545453</v>
      </c>
      <c r="AV35" s="113">
        <f t="shared" si="12"/>
        <v>66447137.672727272</v>
      </c>
      <c r="AW35" s="75">
        <f t="shared" si="13"/>
        <v>86609825.454545453</v>
      </c>
      <c r="AX35" s="75">
        <f t="shared" si="14"/>
        <v>6062687.7818181822</v>
      </c>
      <c r="AY35" s="76">
        <f t="shared" si="15"/>
        <v>2644713.7672727276</v>
      </c>
      <c r="AZ35" s="75">
        <v>0</v>
      </c>
      <c r="BA35" s="75">
        <v>0</v>
      </c>
      <c r="BB35" s="75">
        <v>0</v>
      </c>
      <c r="BC35" s="80">
        <v>0</v>
      </c>
      <c r="BD35" s="80">
        <v>0</v>
      </c>
      <c r="BE35" s="80">
        <v>0</v>
      </c>
      <c r="BF35" s="78">
        <v>0</v>
      </c>
      <c r="BG35" s="348">
        <f t="shared" si="16"/>
        <v>8707401.5490909107</v>
      </c>
      <c r="BH35" s="188">
        <f t="shared" si="17"/>
        <v>77902423</v>
      </c>
      <c r="BM35" s="50">
        <v>1477052</v>
      </c>
      <c r="BN35" s="391">
        <f t="shared" si="18"/>
        <v>0</v>
      </c>
      <c r="BO35" s="391">
        <f t="shared" si="19"/>
        <v>1477052</v>
      </c>
      <c r="BP35" s="391">
        <f t="shared" si="20"/>
        <v>44311560</v>
      </c>
      <c r="BQ35" s="50">
        <f t="shared" si="21"/>
        <v>0</v>
      </c>
      <c r="BR35" s="50">
        <f t="shared" si="22"/>
        <v>28198265.454545453</v>
      </c>
      <c r="BS35" s="50">
        <f t="shared" si="23"/>
        <v>0</v>
      </c>
      <c r="BT35" s="50">
        <f t="shared" si="24"/>
        <v>4500000</v>
      </c>
      <c r="BU35" s="50">
        <f t="shared" si="25"/>
        <v>6000000</v>
      </c>
      <c r="BV35" s="50">
        <f t="shared" si="26"/>
        <v>0</v>
      </c>
      <c r="BW35" s="50">
        <f t="shared" si="27"/>
        <v>0</v>
      </c>
      <c r="BX35" s="50">
        <f t="shared" si="28"/>
        <v>0</v>
      </c>
      <c r="BY35" s="50">
        <f t="shared" si="29"/>
        <v>3600000</v>
      </c>
      <c r="BZ35" s="50">
        <v>0</v>
      </c>
      <c r="CA35" s="50">
        <v>0</v>
      </c>
      <c r="CB35" s="50">
        <v>0</v>
      </c>
      <c r="CC35" s="50">
        <v>0</v>
      </c>
      <c r="CD35" s="391">
        <f t="shared" si="30"/>
        <v>86609825.454545453</v>
      </c>
      <c r="CE35" s="391">
        <f t="shared" si="31"/>
        <v>72509825.454545453</v>
      </c>
      <c r="CF35" s="391">
        <f t="shared" si="32"/>
        <v>86609825.454545453</v>
      </c>
      <c r="CG35" s="50">
        <f t="shared" si="33"/>
        <v>6062687.7818181822</v>
      </c>
      <c r="CH35" s="395">
        <f t="shared" si="40"/>
        <v>3250982.5454545454</v>
      </c>
      <c r="CI35" s="398">
        <v>0</v>
      </c>
      <c r="CJ35" s="50">
        <v>0</v>
      </c>
      <c r="CK35" s="50">
        <v>0</v>
      </c>
      <c r="CL35" s="50">
        <v>0</v>
      </c>
      <c r="CM35" s="50">
        <v>0</v>
      </c>
      <c r="CN35" s="50">
        <v>0</v>
      </c>
      <c r="CO35" s="50">
        <v>0</v>
      </c>
      <c r="CP35" s="395">
        <f t="shared" si="34"/>
        <v>9313670.3272727281</v>
      </c>
      <c r="CQ35" s="391">
        <f t="shared" si="35"/>
        <v>77296155</v>
      </c>
      <c r="CR35" s="391">
        <f t="shared" si="36"/>
        <v>-606268</v>
      </c>
    </row>
    <row r="36" spans="1:96" s="50" customFormat="1" ht="24" customHeight="1" x14ac:dyDescent="0.2">
      <c r="A36" s="182">
        <f t="shared" si="0"/>
        <v>2655495</v>
      </c>
      <c r="B36" s="298">
        <f t="shared" si="37"/>
        <v>30</v>
      </c>
      <c r="C36" s="266">
        <v>30</v>
      </c>
      <c r="D36" s="299">
        <v>12817</v>
      </c>
      <c r="E36" s="252" t="s">
        <v>154</v>
      </c>
      <c r="F36" s="253" t="s">
        <v>155</v>
      </c>
      <c r="G36" s="252" t="s">
        <v>87</v>
      </c>
      <c r="H36" s="274" t="s">
        <v>88</v>
      </c>
      <c r="I36" s="294" t="s">
        <v>2523</v>
      </c>
      <c r="J36" s="65" t="s">
        <v>156</v>
      </c>
      <c r="K36" s="65" t="s">
        <v>157</v>
      </c>
      <c r="L36" s="65" t="s">
        <v>88</v>
      </c>
      <c r="M36" s="292" t="s">
        <v>2382</v>
      </c>
      <c r="N36" s="99"/>
      <c r="O36" s="65"/>
      <c r="P36" s="90"/>
      <c r="Q36" s="254">
        <v>30</v>
      </c>
      <c r="R36" s="255">
        <v>120</v>
      </c>
      <c r="S36" s="65">
        <v>0</v>
      </c>
      <c r="T36" s="65">
        <v>0</v>
      </c>
      <c r="U36" s="90">
        <v>0</v>
      </c>
      <c r="V36" s="260">
        <v>22</v>
      </c>
      <c r="W36" s="99">
        <v>0</v>
      </c>
      <c r="X36" s="84">
        <v>0</v>
      </c>
      <c r="Y36" s="99">
        <v>0</v>
      </c>
      <c r="Z36" s="65">
        <v>0</v>
      </c>
      <c r="AA36" s="327">
        <v>1145360</v>
      </c>
      <c r="AB36" s="327">
        <v>0</v>
      </c>
      <c r="AC36" s="328">
        <f>AA36+AB36</f>
        <v>1145360</v>
      </c>
      <c r="AD36" s="75">
        <v>4500000</v>
      </c>
      <c r="AE36" s="75">
        <v>6000000</v>
      </c>
      <c r="AF36" s="338">
        <f t="shared" si="39"/>
        <v>218659.63636363638</v>
      </c>
      <c r="AG36" s="113">
        <f t="shared" si="1"/>
        <v>34360800</v>
      </c>
      <c r="AH36" s="75">
        <f t="shared" si="2"/>
        <v>0</v>
      </c>
      <c r="AI36" s="75">
        <f t="shared" si="3"/>
        <v>26239156.363636367</v>
      </c>
      <c r="AJ36" s="75">
        <f t="shared" si="4"/>
        <v>0</v>
      </c>
      <c r="AK36" s="75">
        <f t="shared" si="5"/>
        <v>4500000</v>
      </c>
      <c r="AL36" s="75">
        <f t="shared" si="6"/>
        <v>6000000</v>
      </c>
      <c r="AM36" s="75">
        <f t="shared" si="7"/>
        <v>0</v>
      </c>
      <c r="AN36" s="75">
        <f t="shared" si="8"/>
        <v>0</v>
      </c>
      <c r="AO36" s="75">
        <f t="shared" si="9"/>
        <v>0</v>
      </c>
      <c r="AP36" s="75">
        <f t="shared" si="10"/>
        <v>4400000</v>
      </c>
      <c r="AQ36" s="75">
        <v>0</v>
      </c>
      <c r="AR36" s="75">
        <v>0</v>
      </c>
      <c r="AS36" s="75">
        <v>0</v>
      </c>
      <c r="AT36" s="80">
        <v>0</v>
      </c>
      <c r="AU36" s="82">
        <f t="shared" si="11"/>
        <v>75499956.363636374</v>
      </c>
      <c r="AV36" s="113">
        <f t="shared" si="12"/>
        <v>55314959.418181829</v>
      </c>
      <c r="AW36" s="75">
        <f t="shared" si="13"/>
        <v>75499956.363636374</v>
      </c>
      <c r="AX36" s="75">
        <f t="shared" si="14"/>
        <v>5284996.9454545472</v>
      </c>
      <c r="AY36" s="76">
        <f t="shared" si="15"/>
        <v>1531495.9418181831</v>
      </c>
      <c r="AZ36" s="75">
        <v>0</v>
      </c>
      <c r="BA36" s="75">
        <v>0</v>
      </c>
      <c r="BB36" s="75">
        <v>0</v>
      </c>
      <c r="BC36" s="80">
        <v>0</v>
      </c>
      <c r="BD36" s="80">
        <v>0</v>
      </c>
      <c r="BE36" s="80">
        <v>0</v>
      </c>
      <c r="BF36" s="78">
        <v>0</v>
      </c>
      <c r="BG36" s="348">
        <f t="shared" si="16"/>
        <v>6816492.8872727305</v>
      </c>
      <c r="BH36" s="188">
        <f t="shared" si="17"/>
        <v>68683463</v>
      </c>
      <c r="BM36" s="50">
        <v>1145360</v>
      </c>
      <c r="BN36" s="391">
        <f t="shared" si="18"/>
        <v>0</v>
      </c>
      <c r="BO36" s="391">
        <f t="shared" si="19"/>
        <v>1145360</v>
      </c>
      <c r="BP36" s="391">
        <f t="shared" si="20"/>
        <v>34360800</v>
      </c>
      <c r="BQ36" s="50">
        <f t="shared" si="21"/>
        <v>0</v>
      </c>
      <c r="BR36" s="50">
        <f t="shared" si="22"/>
        <v>26239156.363636367</v>
      </c>
      <c r="BS36" s="50">
        <f t="shared" si="23"/>
        <v>0</v>
      </c>
      <c r="BT36" s="50">
        <f t="shared" si="24"/>
        <v>4500000</v>
      </c>
      <c r="BU36" s="50">
        <f t="shared" si="25"/>
        <v>6000000</v>
      </c>
      <c r="BV36" s="50">
        <f t="shared" si="26"/>
        <v>0</v>
      </c>
      <c r="BW36" s="50">
        <f t="shared" si="27"/>
        <v>0</v>
      </c>
      <c r="BX36" s="50">
        <f t="shared" si="28"/>
        <v>0</v>
      </c>
      <c r="BY36" s="50">
        <f t="shared" si="29"/>
        <v>4400000</v>
      </c>
      <c r="BZ36" s="50">
        <v>0</v>
      </c>
      <c r="CA36" s="50">
        <v>0</v>
      </c>
      <c r="CB36" s="50">
        <v>0</v>
      </c>
      <c r="CC36" s="50">
        <v>0</v>
      </c>
      <c r="CD36" s="391">
        <f t="shared" si="30"/>
        <v>75499956.363636374</v>
      </c>
      <c r="CE36" s="391">
        <f t="shared" si="31"/>
        <v>60599956.363636374</v>
      </c>
      <c r="CF36" s="391">
        <f t="shared" si="32"/>
        <v>75499956.363636374</v>
      </c>
      <c r="CG36" s="50">
        <f t="shared" si="33"/>
        <v>5284996.9454545472</v>
      </c>
      <c r="CH36" s="395">
        <f t="shared" si="40"/>
        <v>2059995.6363636376</v>
      </c>
      <c r="CI36" s="398">
        <v>0</v>
      </c>
      <c r="CJ36" s="50">
        <v>0</v>
      </c>
      <c r="CK36" s="50">
        <v>0</v>
      </c>
      <c r="CL36" s="50">
        <v>0</v>
      </c>
      <c r="CM36" s="50">
        <v>0</v>
      </c>
      <c r="CN36" s="50">
        <v>0</v>
      </c>
      <c r="CO36" s="50">
        <v>0</v>
      </c>
      <c r="CP36" s="395">
        <f t="shared" si="34"/>
        <v>7344992.5818181848</v>
      </c>
      <c r="CQ36" s="391">
        <f t="shared" si="35"/>
        <v>68154963</v>
      </c>
      <c r="CR36" s="391">
        <f t="shared" si="36"/>
        <v>-528500</v>
      </c>
    </row>
    <row r="37" spans="1:96" s="50" customFormat="1" ht="24" customHeight="1" x14ac:dyDescent="0.2">
      <c r="A37" s="182">
        <f t="shared" si="0"/>
        <v>2655495</v>
      </c>
      <c r="B37" s="298">
        <f t="shared" si="37"/>
        <v>31</v>
      </c>
      <c r="C37" s="266">
        <v>31</v>
      </c>
      <c r="D37" s="299">
        <v>12806</v>
      </c>
      <c r="E37" s="252" t="s">
        <v>111</v>
      </c>
      <c r="F37" s="253" t="s">
        <v>112</v>
      </c>
      <c r="G37" s="252" t="s">
        <v>87</v>
      </c>
      <c r="H37" s="274" t="s">
        <v>88</v>
      </c>
      <c r="I37" s="293" t="s">
        <v>2524</v>
      </c>
      <c r="J37" s="66" t="s">
        <v>113</v>
      </c>
      <c r="K37" s="66" t="s">
        <v>114</v>
      </c>
      <c r="L37" s="66" t="s">
        <v>88</v>
      </c>
      <c r="M37" s="305" t="s">
        <v>2383</v>
      </c>
      <c r="N37" s="86"/>
      <c r="O37" s="66"/>
      <c r="P37" s="87"/>
      <c r="Q37" s="254">
        <v>30</v>
      </c>
      <c r="R37" s="255">
        <v>65</v>
      </c>
      <c r="S37" s="65">
        <v>0</v>
      </c>
      <c r="T37" s="65">
        <v>0</v>
      </c>
      <c r="U37" s="90">
        <v>0</v>
      </c>
      <c r="V37" s="260">
        <v>18</v>
      </c>
      <c r="W37" s="99">
        <v>0</v>
      </c>
      <c r="X37" s="84">
        <v>0</v>
      </c>
      <c r="Y37" s="99">
        <v>0</v>
      </c>
      <c r="Z37" s="65">
        <v>0</v>
      </c>
      <c r="AA37" s="327">
        <v>1642901</v>
      </c>
      <c r="AB37" s="327">
        <v>0</v>
      </c>
      <c r="AC37" s="328">
        <f>AA37+AB37</f>
        <v>1642901</v>
      </c>
      <c r="AD37" s="75">
        <v>4500000</v>
      </c>
      <c r="AE37" s="75">
        <v>6000000</v>
      </c>
      <c r="AF37" s="338">
        <f t="shared" si="39"/>
        <v>313644.73636363639</v>
      </c>
      <c r="AG37" s="113">
        <f t="shared" si="1"/>
        <v>49287030</v>
      </c>
      <c r="AH37" s="75">
        <f t="shared" si="2"/>
        <v>0</v>
      </c>
      <c r="AI37" s="75">
        <f t="shared" si="3"/>
        <v>20386907.863636367</v>
      </c>
      <c r="AJ37" s="75">
        <f t="shared" si="4"/>
        <v>0</v>
      </c>
      <c r="AK37" s="75">
        <f t="shared" si="5"/>
        <v>4500000</v>
      </c>
      <c r="AL37" s="75">
        <f t="shared" si="6"/>
        <v>6000000</v>
      </c>
      <c r="AM37" s="75">
        <f t="shared" si="7"/>
        <v>0</v>
      </c>
      <c r="AN37" s="75">
        <f t="shared" si="8"/>
        <v>0</v>
      </c>
      <c r="AO37" s="75">
        <f t="shared" si="9"/>
        <v>0</v>
      </c>
      <c r="AP37" s="75">
        <f t="shared" si="10"/>
        <v>3600000</v>
      </c>
      <c r="AQ37" s="75">
        <v>0</v>
      </c>
      <c r="AR37" s="75">
        <v>0</v>
      </c>
      <c r="AS37" s="75">
        <v>0</v>
      </c>
      <c r="AT37" s="80">
        <v>0</v>
      </c>
      <c r="AU37" s="82">
        <f t="shared" si="11"/>
        <v>83773937.863636374</v>
      </c>
      <c r="AV37" s="113">
        <f t="shared" si="12"/>
        <v>63809762.213181823</v>
      </c>
      <c r="AW37" s="75">
        <f t="shared" si="13"/>
        <v>83773937.863636374</v>
      </c>
      <c r="AX37" s="75">
        <f t="shared" si="14"/>
        <v>5864175.6504545463</v>
      </c>
      <c r="AY37" s="76">
        <f t="shared" si="15"/>
        <v>2380976.2213181825</v>
      </c>
      <c r="AZ37" s="75">
        <v>0</v>
      </c>
      <c r="BA37" s="75">
        <v>0</v>
      </c>
      <c r="BB37" s="75">
        <v>0</v>
      </c>
      <c r="BC37" s="80">
        <v>0</v>
      </c>
      <c r="BD37" s="80">
        <v>0</v>
      </c>
      <c r="BE37" s="80">
        <v>0</v>
      </c>
      <c r="BF37" s="78">
        <v>0</v>
      </c>
      <c r="BG37" s="348">
        <f t="shared" si="16"/>
        <v>8245151.8717727289</v>
      </c>
      <c r="BH37" s="188">
        <f t="shared" si="17"/>
        <v>75528785</v>
      </c>
      <c r="BM37" s="50">
        <v>1642901</v>
      </c>
      <c r="BN37" s="391">
        <f t="shared" si="18"/>
        <v>0</v>
      </c>
      <c r="BO37" s="391">
        <f t="shared" si="19"/>
        <v>1642901</v>
      </c>
      <c r="BP37" s="391">
        <f t="shared" si="20"/>
        <v>49287030</v>
      </c>
      <c r="BQ37" s="50">
        <f t="shared" si="21"/>
        <v>0</v>
      </c>
      <c r="BR37" s="50">
        <f t="shared" si="22"/>
        <v>20386907.863636367</v>
      </c>
      <c r="BS37" s="50">
        <f t="shared" si="23"/>
        <v>0</v>
      </c>
      <c r="BT37" s="50">
        <f t="shared" si="24"/>
        <v>4500000</v>
      </c>
      <c r="BU37" s="50">
        <f t="shared" si="25"/>
        <v>6000000</v>
      </c>
      <c r="BV37" s="50">
        <f t="shared" si="26"/>
        <v>0</v>
      </c>
      <c r="BW37" s="50">
        <f t="shared" si="27"/>
        <v>0</v>
      </c>
      <c r="BX37" s="50">
        <f t="shared" si="28"/>
        <v>0</v>
      </c>
      <c r="BY37" s="50">
        <f t="shared" si="29"/>
        <v>3600000</v>
      </c>
      <c r="BZ37" s="50">
        <v>0</v>
      </c>
      <c r="CA37" s="50">
        <v>0</v>
      </c>
      <c r="CB37" s="50">
        <v>0</v>
      </c>
      <c r="CC37" s="50">
        <v>0</v>
      </c>
      <c r="CD37" s="391">
        <f t="shared" si="30"/>
        <v>83773937.863636374</v>
      </c>
      <c r="CE37" s="391">
        <f t="shared" si="31"/>
        <v>69673937.863636374</v>
      </c>
      <c r="CF37" s="391">
        <f t="shared" si="32"/>
        <v>83773937.863636374</v>
      </c>
      <c r="CG37" s="50">
        <f t="shared" si="33"/>
        <v>5864175.6504545463</v>
      </c>
      <c r="CH37" s="395">
        <f t="shared" si="40"/>
        <v>2967393.7863636375</v>
      </c>
      <c r="CI37" s="398">
        <v>0</v>
      </c>
      <c r="CJ37" s="50">
        <v>0</v>
      </c>
      <c r="CK37" s="50">
        <v>0</v>
      </c>
      <c r="CL37" s="50">
        <v>0</v>
      </c>
      <c r="CM37" s="50">
        <v>0</v>
      </c>
      <c r="CN37" s="50">
        <v>0</v>
      </c>
      <c r="CO37" s="50">
        <v>0</v>
      </c>
      <c r="CP37" s="395">
        <f t="shared" si="34"/>
        <v>8831569.4368181843</v>
      </c>
      <c r="CQ37" s="391">
        <f t="shared" si="35"/>
        <v>74942368</v>
      </c>
      <c r="CR37" s="391">
        <f t="shared" si="36"/>
        <v>-586417</v>
      </c>
    </row>
    <row r="38" spans="1:96" s="50" customFormat="1" ht="24" customHeight="1" x14ac:dyDescent="0.2">
      <c r="A38" s="182">
        <f t="shared" si="0"/>
        <v>2655495</v>
      </c>
      <c r="B38" s="298">
        <f t="shared" si="37"/>
        <v>32</v>
      </c>
      <c r="C38" s="266">
        <v>32</v>
      </c>
      <c r="D38" s="299">
        <v>12996</v>
      </c>
      <c r="E38" s="252" t="s">
        <v>694</v>
      </c>
      <c r="F38" s="253" t="s">
        <v>703</v>
      </c>
      <c r="G38" s="252" t="s">
        <v>87</v>
      </c>
      <c r="H38" s="274" t="s">
        <v>88</v>
      </c>
      <c r="I38" s="294" t="s">
        <v>2525</v>
      </c>
      <c r="J38" s="65" t="s">
        <v>704</v>
      </c>
      <c r="K38" s="65" t="s">
        <v>705</v>
      </c>
      <c r="L38" s="65" t="s">
        <v>88</v>
      </c>
      <c r="M38" s="292" t="s">
        <v>2381</v>
      </c>
      <c r="N38" s="99"/>
      <c r="O38" s="65"/>
      <c r="P38" s="90"/>
      <c r="Q38" s="254">
        <v>30</v>
      </c>
      <c r="R38" s="255">
        <v>150</v>
      </c>
      <c r="S38" s="65">
        <v>0</v>
      </c>
      <c r="T38" s="65">
        <v>0</v>
      </c>
      <c r="U38" s="90">
        <v>0</v>
      </c>
      <c r="V38" s="260">
        <v>23</v>
      </c>
      <c r="W38" s="99">
        <v>0</v>
      </c>
      <c r="X38" s="84">
        <v>0</v>
      </c>
      <c r="Y38" s="99">
        <v>0</v>
      </c>
      <c r="Z38" s="65">
        <v>0</v>
      </c>
      <c r="AA38" s="327">
        <v>1311206</v>
      </c>
      <c r="AB38" s="327">
        <v>0</v>
      </c>
      <c r="AC38" s="328">
        <f>AA38+AB38</f>
        <v>1311206</v>
      </c>
      <c r="AD38" s="75">
        <v>4500000</v>
      </c>
      <c r="AE38" s="75">
        <v>6000000</v>
      </c>
      <c r="AF38" s="338">
        <f t="shared" si="39"/>
        <v>250321.14545454542</v>
      </c>
      <c r="AG38" s="113">
        <f t="shared" si="1"/>
        <v>39336180</v>
      </c>
      <c r="AH38" s="75">
        <f t="shared" si="2"/>
        <v>0</v>
      </c>
      <c r="AI38" s="75">
        <f t="shared" si="3"/>
        <v>37548171.818181813</v>
      </c>
      <c r="AJ38" s="75">
        <f t="shared" si="4"/>
        <v>0</v>
      </c>
      <c r="AK38" s="75">
        <f t="shared" si="5"/>
        <v>4500000</v>
      </c>
      <c r="AL38" s="75">
        <f t="shared" si="6"/>
        <v>6000000</v>
      </c>
      <c r="AM38" s="75">
        <f t="shared" si="7"/>
        <v>0</v>
      </c>
      <c r="AN38" s="75">
        <f t="shared" si="8"/>
        <v>0</v>
      </c>
      <c r="AO38" s="75">
        <f t="shared" si="9"/>
        <v>0</v>
      </c>
      <c r="AP38" s="75">
        <f t="shared" si="10"/>
        <v>4600000</v>
      </c>
      <c r="AQ38" s="75">
        <v>0</v>
      </c>
      <c r="AR38" s="75">
        <v>0</v>
      </c>
      <c r="AS38" s="75">
        <v>0</v>
      </c>
      <c r="AT38" s="80">
        <v>0</v>
      </c>
      <c r="AU38" s="82">
        <f t="shared" si="11"/>
        <v>91984351.818181813</v>
      </c>
      <c r="AV38" s="113">
        <f t="shared" si="12"/>
        <v>70445447.190909088</v>
      </c>
      <c r="AW38" s="75">
        <f t="shared" si="13"/>
        <v>91984351.818181813</v>
      </c>
      <c r="AX38" s="75">
        <f t="shared" si="14"/>
        <v>6438904.6272727279</v>
      </c>
      <c r="AY38" s="76">
        <f t="shared" si="15"/>
        <v>3044544.7190909088</v>
      </c>
      <c r="AZ38" s="75">
        <v>0</v>
      </c>
      <c r="BA38" s="75">
        <v>0</v>
      </c>
      <c r="BB38" s="75">
        <v>0</v>
      </c>
      <c r="BC38" s="80">
        <v>0</v>
      </c>
      <c r="BD38" s="80">
        <v>0</v>
      </c>
      <c r="BE38" s="80">
        <v>0</v>
      </c>
      <c r="BF38" s="78">
        <v>0</v>
      </c>
      <c r="BG38" s="348">
        <f t="shared" si="16"/>
        <v>9483449.3463636376</v>
      </c>
      <c r="BH38" s="188">
        <f t="shared" si="17"/>
        <v>82500902</v>
      </c>
      <c r="BM38" s="50">
        <v>1311206</v>
      </c>
      <c r="BN38" s="391">
        <f t="shared" si="18"/>
        <v>0</v>
      </c>
      <c r="BO38" s="391">
        <f t="shared" si="19"/>
        <v>1311206</v>
      </c>
      <c r="BP38" s="391">
        <f t="shared" si="20"/>
        <v>39336180</v>
      </c>
      <c r="BQ38" s="50">
        <f t="shared" si="21"/>
        <v>0</v>
      </c>
      <c r="BR38" s="50">
        <f t="shared" si="22"/>
        <v>37548171.818181813</v>
      </c>
      <c r="BS38" s="50">
        <f t="shared" si="23"/>
        <v>0</v>
      </c>
      <c r="BT38" s="50">
        <f t="shared" si="24"/>
        <v>4500000</v>
      </c>
      <c r="BU38" s="50">
        <f t="shared" si="25"/>
        <v>6000000</v>
      </c>
      <c r="BV38" s="50">
        <f t="shared" si="26"/>
        <v>0</v>
      </c>
      <c r="BW38" s="50">
        <f t="shared" si="27"/>
        <v>0</v>
      </c>
      <c r="BX38" s="50">
        <f t="shared" si="28"/>
        <v>0</v>
      </c>
      <c r="BY38" s="50">
        <f t="shared" si="29"/>
        <v>4600000</v>
      </c>
      <c r="BZ38" s="50">
        <v>0</v>
      </c>
      <c r="CA38" s="50">
        <v>0</v>
      </c>
      <c r="CB38" s="50">
        <v>0</v>
      </c>
      <c r="CC38" s="50">
        <v>0</v>
      </c>
      <c r="CD38" s="391">
        <f t="shared" si="30"/>
        <v>91984351.818181813</v>
      </c>
      <c r="CE38" s="391">
        <f t="shared" si="31"/>
        <v>76884351.818181813</v>
      </c>
      <c r="CF38" s="391">
        <f t="shared" si="32"/>
        <v>91984351.818181813</v>
      </c>
      <c r="CG38" s="50">
        <f t="shared" si="33"/>
        <v>6438904.6272727279</v>
      </c>
      <c r="CH38" s="395">
        <f t="shared" si="40"/>
        <v>3688435.1818181816</v>
      </c>
      <c r="CI38" s="398">
        <v>0</v>
      </c>
      <c r="CJ38" s="50">
        <v>0</v>
      </c>
      <c r="CK38" s="50">
        <v>0</v>
      </c>
      <c r="CL38" s="50">
        <v>0</v>
      </c>
      <c r="CM38" s="50">
        <v>0</v>
      </c>
      <c r="CN38" s="50">
        <v>0</v>
      </c>
      <c r="CO38" s="50">
        <v>0</v>
      </c>
      <c r="CP38" s="395">
        <f t="shared" si="34"/>
        <v>10127339.809090909</v>
      </c>
      <c r="CQ38" s="391">
        <f t="shared" si="35"/>
        <v>81857012</v>
      </c>
      <c r="CR38" s="391">
        <f t="shared" si="36"/>
        <v>-643890</v>
      </c>
    </row>
    <row r="39" spans="1:96" s="50" customFormat="1" ht="24" customHeight="1" x14ac:dyDescent="0.2">
      <c r="A39" s="182">
        <f t="shared" si="0"/>
        <v>2655495</v>
      </c>
      <c r="B39" s="298">
        <f t="shared" si="37"/>
        <v>33</v>
      </c>
      <c r="C39" s="266">
        <v>33</v>
      </c>
      <c r="D39" s="299">
        <v>12830</v>
      </c>
      <c r="E39" s="252" t="s">
        <v>201</v>
      </c>
      <c r="F39" s="253" t="s">
        <v>202</v>
      </c>
      <c r="G39" s="252" t="s">
        <v>87</v>
      </c>
      <c r="H39" s="274" t="s">
        <v>88</v>
      </c>
      <c r="I39" s="354" t="s">
        <v>2526</v>
      </c>
      <c r="J39" s="70" t="s">
        <v>203</v>
      </c>
      <c r="K39" s="70" t="s">
        <v>203</v>
      </c>
      <c r="L39" s="70" t="s">
        <v>88</v>
      </c>
      <c r="M39" s="306" t="s">
        <v>2380</v>
      </c>
      <c r="N39" s="102"/>
      <c r="O39" s="70"/>
      <c r="P39" s="93"/>
      <c r="Q39" s="254">
        <v>30</v>
      </c>
      <c r="R39" s="255">
        <v>120</v>
      </c>
      <c r="S39" s="65">
        <v>0</v>
      </c>
      <c r="T39" s="65">
        <v>0</v>
      </c>
      <c r="U39" s="90">
        <v>0</v>
      </c>
      <c r="V39" s="260">
        <v>21</v>
      </c>
      <c r="W39" s="99">
        <v>0</v>
      </c>
      <c r="X39" s="84">
        <v>0</v>
      </c>
      <c r="Y39" s="99">
        <v>0</v>
      </c>
      <c r="Z39" s="65">
        <v>0</v>
      </c>
      <c r="AA39" s="327">
        <v>1477052</v>
      </c>
      <c r="AB39" s="327">
        <v>46667</v>
      </c>
      <c r="AC39" s="328">
        <f t="shared" ref="AC39:AC40" si="44">AA39+AB39</f>
        <v>1523719</v>
      </c>
      <c r="AD39" s="75">
        <v>4500000</v>
      </c>
      <c r="AE39" s="75">
        <v>6000000</v>
      </c>
      <c r="AF39" s="338">
        <f t="shared" si="39"/>
        <v>290891.80909090908</v>
      </c>
      <c r="AG39" s="113">
        <f t="shared" si="1"/>
        <v>44311560</v>
      </c>
      <c r="AH39" s="75">
        <f t="shared" si="2"/>
        <v>1400010</v>
      </c>
      <c r="AI39" s="75">
        <f t="shared" si="3"/>
        <v>34907017.090909094</v>
      </c>
      <c r="AJ39" s="75">
        <f t="shared" si="4"/>
        <v>0</v>
      </c>
      <c r="AK39" s="75">
        <f t="shared" si="5"/>
        <v>4500000</v>
      </c>
      <c r="AL39" s="75">
        <f t="shared" si="6"/>
        <v>6000000</v>
      </c>
      <c r="AM39" s="75">
        <f t="shared" si="7"/>
        <v>0</v>
      </c>
      <c r="AN39" s="75">
        <f t="shared" si="8"/>
        <v>0</v>
      </c>
      <c r="AO39" s="75">
        <f t="shared" si="9"/>
        <v>0</v>
      </c>
      <c r="AP39" s="75">
        <f t="shared" si="10"/>
        <v>4200000</v>
      </c>
      <c r="AQ39" s="75">
        <v>0</v>
      </c>
      <c r="AR39" s="75">
        <v>0</v>
      </c>
      <c r="AS39" s="75">
        <v>0</v>
      </c>
      <c r="AT39" s="80">
        <v>0</v>
      </c>
      <c r="AU39" s="82">
        <f t="shared" si="11"/>
        <v>95318587.090909094</v>
      </c>
      <c r="AV39" s="113">
        <f t="shared" si="12"/>
        <v>73946285.99454546</v>
      </c>
      <c r="AW39" s="75">
        <f t="shared" si="13"/>
        <v>95318587.090909094</v>
      </c>
      <c r="AX39" s="75">
        <f t="shared" si="14"/>
        <v>6672301.0963636376</v>
      </c>
      <c r="AY39" s="76">
        <f t="shared" si="15"/>
        <v>3394628.5994545463</v>
      </c>
      <c r="AZ39" s="75">
        <v>0</v>
      </c>
      <c r="BA39" s="75">
        <v>0</v>
      </c>
      <c r="BB39" s="75">
        <v>0</v>
      </c>
      <c r="BC39" s="80">
        <v>0</v>
      </c>
      <c r="BD39" s="80">
        <v>0</v>
      </c>
      <c r="BE39" s="80">
        <v>0</v>
      </c>
      <c r="BF39" s="78">
        <v>0</v>
      </c>
      <c r="BG39" s="348">
        <f t="shared" si="16"/>
        <v>10066929.695818184</v>
      </c>
      <c r="BH39" s="188">
        <f t="shared" si="17"/>
        <v>85251657</v>
      </c>
      <c r="BM39" s="50">
        <v>1477052</v>
      </c>
      <c r="BN39" s="391">
        <f t="shared" si="18"/>
        <v>46667</v>
      </c>
      <c r="BO39" s="391">
        <f t="shared" si="19"/>
        <v>1523719</v>
      </c>
      <c r="BP39" s="391">
        <f t="shared" si="20"/>
        <v>44311560</v>
      </c>
      <c r="BQ39" s="50">
        <f t="shared" si="21"/>
        <v>1400010</v>
      </c>
      <c r="BR39" s="50">
        <f t="shared" si="22"/>
        <v>34907017.090909094</v>
      </c>
      <c r="BS39" s="50">
        <f t="shared" si="23"/>
        <v>0</v>
      </c>
      <c r="BT39" s="50">
        <f t="shared" si="24"/>
        <v>4500000</v>
      </c>
      <c r="BU39" s="50">
        <f t="shared" si="25"/>
        <v>6000000</v>
      </c>
      <c r="BV39" s="50">
        <f t="shared" si="26"/>
        <v>0</v>
      </c>
      <c r="BW39" s="50">
        <f t="shared" si="27"/>
        <v>0</v>
      </c>
      <c r="BX39" s="50">
        <f t="shared" si="28"/>
        <v>0</v>
      </c>
      <c r="BY39" s="50">
        <f t="shared" si="29"/>
        <v>4200000</v>
      </c>
      <c r="BZ39" s="50">
        <v>0</v>
      </c>
      <c r="CA39" s="50">
        <v>0</v>
      </c>
      <c r="CB39" s="50">
        <v>0</v>
      </c>
      <c r="CC39" s="50">
        <v>0</v>
      </c>
      <c r="CD39" s="391">
        <f t="shared" si="30"/>
        <v>95318587.090909094</v>
      </c>
      <c r="CE39" s="391">
        <f t="shared" si="31"/>
        <v>80618587.090909094</v>
      </c>
      <c r="CF39" s="391">
        <f t="shared" si="32"/>
        <v>95318587.090909094</v>
      </c>
      <c r="CG39" s="50">
        <f t="shared" si="33"/>
        <v>6672301.0963636376</v>
      </c>
      <c r="CH39" s="395">
        <f>4000000+((CE39-80000000)*15%)</f>
        <v>4092788.0636363639</v>
      </c>
      <c r="CI39" s="398">
        <v>0</v>
      </c>
      <c r="CJ39" s="50">
        <v>0</v>
      </c>
      <c r="CK39" s="50">
        <v>0</v>
      </c>
      <c r="CL39" s="50">
        <v>0</v>
      </c>
      <c r="CM39" s="50">
        <v>0</v>
      </c>
      <c r="CN39" s="50">
        <v>0</v>
      </c>
      <c r="CO39" s="50">
        <v>0</v>
      </c>
      <c r="CP39" s="395">
        <f t="shared" si="34"/>
        <v>10765089.160000002</v>
      </c>
      <c r="CQ39" s="391">
        <f t="shared" si="35"/>
        <v>84553497</v>
      </c>
      <c r="CR39" s="391">
        <f t="shared" si="36"/>
        <v>-698160</v>
      </c>
    </row>
    <row r="40" spans="1:96" s="50" customFormat="1" ht="24" customHeight="1" x14ac:dyDescent="0.2">
      <c r="A40" s="182">
        <f t="shared" si="0"/>
        <v>2655495</v>
      </c>
      <c r="B40" s="298">
        <f t="shared" si="37"/>
        <v>34</v>
      </c>
      <c r="C40" s="266">
        <v>34</v>
      </c>
      <c r="D40" s="299">
        <v>13081</v>
      </c>
      <c r="E40" s="252" t="s">
        <v>996</v>
      </c>
      <c r="F40" s="253" t="s">
        <v>761</v>
      </c>
      <c r="G40" s="252" t="s">
        <v>87</v>
      </c>
      <c r="H40" s="274" t="s">
        <v>983</v>
      </c>
      <c r="I40" s="294" t="s">
        <v>997</v>
      </c>
      <c r="J40" s="65">
        <v>430016247</v>
      </c>
      <c r="K40" s="65" t="s">
        <v>998</v>
      </c>
      <c r="L40" s="65" t="s">
        <v>2384</v>
      </c>
      <c r="M40" s="292" t="s">
        <v>2380</v>
      </c>
      <c r="N40" s="99"/>
      <c r="O40" s="65"/>
      <c r="P40" s="90"/>
      <c r="Q40" s="254">
        <v>30</v>
      </c>
      <c r="R40" s="255">
        <v>28</v>
      </c>
      <c r="S40" s="65">
        <v>0</v>
      </c>
      <c r="T40" s="65">
        <v>0</v>
      </c>
      <c r="U40" s="90">
        <v>0</v>
      </c>
      <c r="V40" s="260">
        <v>20</v>
      </c>
      <c r="W40" s="99">
        <v>0</v>
      </c>
      <c r="X40" s="84">
        <v>0</v>
      </c>
      <c r="Y40" s="99">
        <v>0</v>
      </c>
      <c r="Z40" s="65">
        <v>0</v>
      </c>
      <c r="AA40" s="327">
        <v>1477052</v>
      </c>
      <c r="AB40" s="327">
        <v>46667</v>
      </c>
      <c r="AC40" s="328">
        <f t="shared" si="44"/>
        <v>1523719</v>
      </c>
      <c r="AD40" s="75">
        <v>4500000</v>
      </c>
      <c r="AE40" s="75">
        <v>6000000</v>
      </c>
      <c r="AF40" s="338">
        <f t="shared" si="39"/>
        <v>290891.80909090908</v>
      </c>
      <c r="AG40" s="113">
        <f t="shared" si="1"/>
        <v>44311560</v>
      </c>
      <c r="AH40" s="75">
        <f t="shared" si="2"/>
        <v>1400010</v>
      </c>
      <c r="AI40" s="75">
        <f t="shared" si="3"/>
        <v>8144970.6545454543</v>
      </c>
      <c r="AJ40" s="75">
        <f t="shared" si="4"/>
        <v>0</v>
      </c>
      <c r="AK40" s="75">
        <f t="shared" si="5"/>
        <v>4500000</v>
      </c>
      <c r="AL40" s="75">
        <f t="shared" si="6"/>
        <v>6000000</v>
      </c>
      <c r="AM40" s="75">
        <f t="shared" si="7"/>
        <v>0</v>
      </c>
      <c r="AN40" s="75">
        <f t="shared" si="8"/>
        <v>0</v>
      </c>
      <c r="AO40" s="75">
        <f t="shared" si="9"/>
        <v>0</v>
      </c>
      <c r="AP40" s="75">
        <f t="shared" si="10"/>
        <v>4000000</v>
      </c>
      <c r="AQ40" s="75">
        <v>0</v>
      </c>
      <c r="AR40" s="75">
        <v>0</v>
      </c>
      <c r="AS40" s="75">
        <v>0</v>
      </c>
      <c r="AT40" s="80">
        <v>0</v>
      </c>
      <c r="AU40" s="82">
        <f t="shared" si="11"/>
        <v>68356540.654545456</v>
      </c>
      <c r="AV40" s="113">
        <f t="shared" si="12"/>
        <v>49071582.808727272</v>
      </c>
      <c r="AW40" s="75">
        <f t="shared" si="13"/>
        <v>68356540.654545456</v>
      </c>
      <c r="AX40" s="75">
        <f t="shared" si="14"/>
        <v>4784957.8458181825</v>
      </c>
      <c r="AY40" s="76">
        <f t="shared" si="15"/>
        <v>907158.28087272728</v>
      </c>
      <c r="AZ40" s="75">
        <v>0</v>
      </c>
      <c r="BA40" s="75">
        <v>0</v>
      </c>
      <c r="BB40" s="75">
        <v>0</v>
      </c>
      <c r="BC40" s="80">
        <v>0</v>
      </c>
      <c r="BD40" s="80">
        <v>0</v>
      </c>
      <c r="BE40" s="80">
        <v>0</v>
      </c>
      <c r="BF40" s="78">
        <v>0</v>
      </c>
      <c r="BG40" s="348">
        <f t="shared" si="16"/>
        <v>5692116.1266909093</v>
      </c>
      <c r="BH40" s="188">
        <f t="shared" si="17"/>
        <v>62664424</v>
      </c>
      <c r="BM40" s="50">
        <v>1477052</v>
      </c>
      <c r="BN40" s="391">
        <f t="shared" si="18"/>
        <v>46667</v>
      </c>
      <c r="BO40" s="391">
        <f t="shared" si="19"/>
        <v>1523719</v>
      </c>
      <c r="BP40" s="391">
        <f t="shared" si="20"/>
        <v>44311560</v>
      </c>
      <c r="BQ40" s="50">
        <f t="shared" si="21"/>
        <v>1400010</v>
      </c>
      <c r="BR40" s="50">
        <f t="shared" si="22"/>
        <v>8144970.6545454543</v>
      </c>
      <c r="BS40" s="50">
        <f t="shared" si="23"/>
        <v>0</v>
      </c>
      <c r="BT40" s="50">
        <f t="shared" si="24"/>
        <v>4500000</v>
      </c>
      <c r="BU40" s="50">
        <f t="shared" si="25"/>
        <v>6000000</v>
      </c>
      <c r="BV40" s="50">
        <f t="shared" si="26"/>
        <v>0</v>
      </c>
      <c r="BW40" s="50">
        <f t="shared" si="27"/>
        <v>0</v>
      </c>
      <c r="BX40" s="50">
        <f t="shared" si="28"/>
        <v>0</v>
      </c>
      <c r="BY40" s="50">
        <f t="shared" si="29"/>
        <v>4000000</v>
      </c>
      <c r="BZ40" s="50">
        <v>0</v>
      </c>
      <c r="CA40" s="50">
        <v>0</v>
      </c>
      <c r="CB40" s="50">
        <v>0</v>
      </c>
      <c r="CC40" s="50">
        <v>0</v>
      </c>
      <c r="CD40" s="391">
        <f t="shared" si="30"/>
        <v>68356540.654545456</v>
      </c>
      <c r="CE40" s="391">
        <f t="shared" si="31"/>
        <v>53856540.654545456</v>
      </c>
      <c r="CF40" s="391">
        <f t="shared" si="32"/>
        <v>68356540.654545456</v>
      </c>
      <c r="CG40" s="50">
        <f t="shared" si="33"/>
        <v>4784957.8458181825</v>
      </c>
      <c r="CH40" s="395">
        <f t="shared" si="40"/>
        <v>1385654.0654545457</v>
      </c>
      <c r="CI40" s="398">
        <v>0</v>
      </c>
      <c r="CJ40" s="50">
        <v>0</v>
      </c>
      <c r="CK40" s="50">
        <v>0</v>
      </c>
      <c r="CL40" s="50">
        <v>0</v>
      </c>
      <c r="CM40" s="50">
        <v>0</v>
      </c>
      <c r="CN40" s="50">
        <v>0</v>
      </c>
      <c r="CO40" s="50">
        <v>0</v>
      </c>
      <c r="CP40" s="395">
        <f t="shared" si="34"/>
        <v>6170611.9112727279</v>
      </c>
      <c r="CQ40" s="391">
        <f t="shared" si="35"/>
        <v>62185928</v>
      </c>
      <c r="CR40" s="391">
        <f t="shared" si="36"/>
        <v>-478496</v>
      </c>
    </row>
    <row r="41" spans="1:96" s="50" customFormat="1" ht="24" customHeight="1" x14ac:dyDescent="0.2">
      <c r="A41" s="182">
        <f t="shared" si="0"/>
        <v>2655495</v>
      </c>
      <c r="B41" s="298">
        <f t="shared" si="37"/>
        <v>35</v>
      </c>
      <c r="C41" s="266">
        <v>35</v>
      </c>
      <c r="D41" s="299">
        <v>13114</v>
      </c>
      <c r="E41" s="252" t="s">
        <v>115</v>
      </c>
      <c r="F41" s="253" t="s">
        <v>1135</v>
      </c>
      <c r="G41" s="252" t="s">
        <v>87</v>
      </c>
      <c r="H41" s="274" t="s">
        <v>983</v>
      </c>
      <c r="I41" s="294" t="s">
        <v>1136</v>
      </c>
      <c r="J41" s="65" t="s">
        <v>1137</v>
      </c>
      <c r="K41" s="65" t="s">
        <v>1138</v>
      </c>
      <c r="L41" s="65" t="s">
        <v>2384</v>
      </c>
      <c r="M41" s="292" t="s">
        <v>2381</v>
      </c>
      <c r="N41" s="99"/>
      <c r="O41" s="65"/>
      <c r="P41" s="90"/>
      <c r="Q41" s="254">
        <v>30</v>
      </c>
      <c r="R41" s="255">
        <v>41</v>
      </c>
      <c r="S41" s="65">
        <v>0</v>
      </c>
      <c r="T41" s="65">
        <v>0</v>
      </c>
      <c r="U41" s="90">
        <v>0</v>
      </c>
      <c r="V41" s="260">
        <v>9</v>
      </c>
      <c r="W41" s="99">
        <v>0</v>
      </c>
      <c r="X41" s="84">
        <v>0</v>
      </c>
      <c r="Y41" s="99">
        <v>0</v>
      </c>
      <c r="Z41" s="65">
        <v>0</v>
      </c>
      <c r="AA41" s="327">
        <v>1311206</v>
      </c>
      <c r="AB41" s="327">
        <v>46667</v>
      </c>
      <c r="AC41" s="328">
        <f>AA41+AB41</f>
        <v>1357873</v>
      </c>
      <c r="AD41" s="75">
        <v>4500000</v>
      </c>
      <c r="AE41" s="75">
        <v>6000000</v>
      </c>
      <c r="AF41" s="338">
        <f t="shared" si="39"/>
        <v>259230.3</v>
      </c>
      <c r="AG41" s="113">
        <f t="shared" si="1"/>
        <v>39336180</v>
      </c>
      <c r="AH41" s="75">
        <f t="shared" si="2"/>
        <v>1400010</v>
      </c>
      <c r="AI41" s="75">
        <f t="shared" si="3"/>
        <v>10628442.299999999</v>
      </c>
      <c r="AJ41" s="75">
        <f t="shared" si="4"/>
        <v>0</v>
      </c>
      <c r="AK41" s="75">
        <f t="shared" si="5"/>
        <v>4500000</v>
      </c>
      <c r="AL41" s="75">
        <f t="shared" si="6"/>
        <v>6000000</v>
      </c>
      <c r="AM41" s="75">
        <f t="shared" si="7"/>
        <v>0</v>
      </c>
      <c r="AN41" s="75">
        <f t="shared" si="8"/>
        <v>0</v>
      </c>
      <c r="AO41" s="75">
        <f t="shared" si="9"/>
        <v>0</v>
      </c>
      <c r="AP41" s="75">
        <f t="shared" si="10"/>
        <v>1800000</v>
      </c>
      <c r="AQ41" s="75">
        <v>0</v>
      </c>
      <c r="AR41" s="75">
        <v>0</v>
      </c>
      <c r="AS41" s="75">
        <v>0</v>
      </c>
      <c r="AT41" s="80">
        <v>0</v>
      </c>
      <c r="AU41" s="82">
        <f t="shared" si="11"/>
        <v>63664632.299999997</v>
      </c>
      <c r="AV41" s="113">
        <f t="shared" si="12"/>
        <v>46908108.038999997</v>
      </c>
      <c r="AW41" s="75">
        <f t="shared" si="13"/>
        <v>63664632.299999997</v>
      </c>
      <c r="AX41" s="75">
        <f t="shared" si="14"/>
        <v>4456524.2609999999</v>
      </c>
      <c r="AY41" s="76">
        <f t="shared" si="15"/>
        <v>690810.80389999971</v>
      </c>
      <c r="AZ41" s="75">
        <v>0</v>
      </c>
      <c r="BA41" s="75">
        <v>0</v>
      </c>
      <c r="BB41" s="75">
        <v>0</v>
      </c>
      <c r="BC41" s="80">
        <v>0</v>
      </c>
      <c r="BD41" s="80">
        <v>0</v>
      </c>
      <c r="BE41" s="80">
        <v>0</v>
      </c>
      <c r="BF41" s="78">
        <v>0</v>
      </c>
      <c r="BG41" s="348">
        <f t="shared" si="16"/>
        <v>5147335.0648999996</v>
      </c>
      <c r="BH41" s="188">
        <f t="shared" si="17"/>
        <v>58517297</v>
      </c>
      <c r="BM41" s="50">
        <v>1311206</v>
      </c>
      <c r="BN41" s="391">
        <f t="shared" si="18"/>
        <v>46667</v>
      </c>
      <c r="BO41" s="391">
        <f t="shared" si="19"/>
        <v>1357873</v>
      </c>
      <c r="BP41" s="391">
        <f t="shared" si="20"/>
        <v>39336180</v>
      </c>
      <c r="BQ41" s="50">
        <f t="shared" si="21"/>
        <v>1400010</v>
      </c>
      <c r="BR41" s="50">
        <f t="shared" si="22"/>
        <v>10628442.299999999</v>
      </c>
      <c r="BS41" s="50">
        <f t="shared" si="23"/>
        <v>0</v>
      </c>
      <c r="BT41" s="50">
        <f t="shared" si="24"/>
        <v>4500000</v>
      </c>
      <c r="BU41" s="50">
        <f t="shared" si="25"/>
        <v>6000000</v>
      </c>
      <c r="BV41" s="50">
        <f t="shared" si="26"/>
        <v>0</v>
      </c>
      <c r="BW41" s="50">
        <f t="shared" si="27"/>
        <v>0</v>
      </c>
      <c r="BX41" s="50">
        <f t="shared" si="28"/>
        <v>0</v>
      </c>
      <c r="BY41" s="50">
        <f t="shared" si="29"/>
        <v>1800000</v>
      </c>
      <c r="BZ41" s="50">
        <v>0</v>
      </c>
      <c r="CA41" s="50">
        <v>0</v>
      </c>
      <c r="CB41" s="50">
        <v>0</v>
      </c>
      <c r="CC41" s="50">
        <v>0</v>
      </c>
      <c r="CD41" s="391">
        <f t="shared" si="30"/>
        <v>63664632.299999997</v>
      </c>
      <c r="CE41" s="391">
        <f t="shared" si="31"/>
        <v>51364632.299999997</v>
      </c>
      <c r="CF41" s="391">
        <f t="shared" si="32"/>
        <v>63664632.299999997</v>
      </c>
      <c r="CG41" s="50">
        <f t="shared" si="33"/>
        <v>4456524.2609999999</v>
      </c>
      <c r="CH41" s="395">
        <f t="shared" si="40"/>
        <v>1136463.2299999997</v>
      </c>
      <c r="CI41" s="398">
        <v>0</v>
      </c>
      <c r="CJ41" s="50">
        <v>0</v>
      </c>
      <c r="CK41" s="50">
        <v>0</v>
      </c>
      <c r="CL41" s="50">
        <v>0</v>
      </c>
      <c r="CM41" s="50">
        <v>0</v>
      </c>
      <c r="CN41" s="50">
        <v>0</v>
      </c>
      <c r="CO41" s="50">
        <v>0</v>
      </c>
      <c r="CP41" s="395">
        <f t="shared" si="34"/>
        <v>5592987.4909999995</v>
      </c>
      <c r="CQ41" s="391">
        <f t="shared" si="35"/>
        <v>58071644</v>
      </c>
      <c r="CR41" s="391">
        <f t="shared" si="36"/>
        <v>-445653</v>
      </c>
    </row>
    <row r="42" spans="1:96" s="50" customFormat="1" ht="24" customHeight="1" x14ac:dyDescent="0.2">
      <c r="A42" s="182">
        <f t="shared" si="0"/>
        <v>2655495</v>
      </c>
      <c r="B42" s="298">
        <f t="shared" si="37"/>
        <v>36</v>
      </c>
      <c r="C42" s="266">
        <v>36</v>
      </c>
      <c r="D42" s="299">
        <v>13115</v>
      </c>
      <c r="E42" s="252" t="s">
        <v>166</v>
      </c>
      <c r="F42" s="253" t="s">
        <v>312</v>
      </c>
      <c r="G42" s="252" t="s">
        <v>87</v>
      </c>
      <c r="H42" s="274" t="s">
        <v>983</v>
      </c>
      <c r="I42" s="294" t="s">
        <v>1139</v>
      </c>
      <c r="J42" s="65" t="s">
        <v>1140</v>
      </c>
      <c r="K42" s="65" t="s">
        <v>1141</v>
      </c>
      <c r="L42" s="65" t="s">
        <v>2384</v>
      </c>
      <c r="M42" s="292" t="s">
        <v>2382</v>
      </c>
      <c r="N42" s="99"/>
      <c r="O42" s="65"/>
      <c r="P42" s="90"/>
      <c r="Q42" s="254">
        <v>30</v>
      </c>
      <c r="R42" s="255">
        <v>24</v>
      </c>
      <c r="S42" s="65">
        <v>0</v>
      </c>
      <c r="T42" s="65">
        <v>0</v>
      </c>
      <c r="U42" s="90">
        <v>0</v>
      </c>
      <c r="V42" s="260">
        <v>6</v>
      </c>
      <c r="W42" s="99">
        <v>0</v>
      </c>
      <c r="X42" s="84">
        <v>0</v>
      </c>
      <c r="Y42" s="99">
        <v>2</v>
      </c>
      <c r="Z42" s="65">
        <v>2</v>
      </c>
      <c r="AA42" s="327">
        <v>1145360</v>
      </c>
      <c r="AB42" s="327">
        <v>46667</v>
      </c>
      <c r="AC42" s="328">
        <f>AA42+AB42</f>
        <v>1192027</v>
      </c>
      <c r="AD42" s="75">
        <v>4500000</v>
      </c>
      <c r="AE42" s="75">
        <v>6000000</v>
      </c>
      <c r="AF42" s="338">
        <f t="shared" si="39"/>
        <v>227568.79090909089</v>
      </c>
      <c r="AG42" s="113">
        <f t="shared" si="1"/>
        <v>34360800</v>
      </c>
      <c r="AH42" s="75">
        <f t="shared" si="2"/>
        <v>1400010</v>
      </c>
      <c r="AI42" s="75">
        <f t="shared" si="3"/>
        <v>5461650.9818181815</v>
      </c>
      <c r="AJ42" s="75">
        <f t="shared" si="4"/>
        <v>5310990</v>
      </c>
      <c r="AK42" s="75">
        <f t="shared" si="5"/>
        <v>4500000</v>
      </c>
      <c r="AL42" s="75">
        <f t="shared" si="6"/>
        <v>6000000</v>
      </c>
      <c r="AM42" s="75">
        <f t="shared" si="7"/>
        <v>0</v>
      </c>
      <c r="AN42" s="75">
        <f t="shared" si="8"/>
        <v>0</v>
      </c>
      <c r="AO42" s="75">
        <f t="shared" si="9"/>
        <v>0</v>
      </c>
      <c r="AP42" s="75">
        <f t="shared" si="10"/>
        <v>1200000</v>
      </c>
      <c r="AQ42" s="75">
        <v>0</v>
      </c>
      <c r="AR42" s="75">
        <v>0</v>
      </c>
      <c r="AS42" s="75">
        <v>0</v>
      </c>
      <c r="AT42" s="80">
        <v>0</v>
      </c>
      <c r="AU42" s="82">
        <f t="shared" si="11"/>
        <v>58233450.981818184</v>
      </c>
      <c r="AV42" s="113">
        <f t="shared" si="12"/>
        <v>37517888.713090912</v>
      </c>
      <c r="AW42" s="75">
        <f t="shared" si="13"/>
        <v>52922460.981818184</v>
      </c>
      <c r="AX42" s="75">
        <f t="shared" si="14"/>
        <v>3704572.2687272732</v>
      </c>
      <c r="AY42" s="76">
        <f t="shared" si="15"/>
        <v>0</v>
      </c>
      <c r="AZ42" s="75">
        <v>0</v>
      </c>
      <c r="BA42" s="75">
        <v>0</v>
      </c>
      <c r="BB42" s="75">
        <v>0</v>
      </c>
      <c r="BC42" s="80">
        <v>0</v>
      </c>
      <c r="BD42" s="80">
        <v>0</v>
      </c>
      <c r="BE42" s="80">
        <v>0</v>
      </c>
      <c r="BF42" s="78">
        <v>0</v>
      </c>
      <c r="BG42" s="348">
        <f t="shared" si="16"/>
        <v>3704572.2687272732</v>
      </c>
      <c r="BH42" s="188">
        <f t="shared" si="17"/>
        <v>54528878</v>
      </c>
      <c r="BM42" s="50">
        <v>1145360</v>
      </c>
      <c r="BN42" s="391">
        <f t="shared" si="18"/>
        <v>46667</v>
      </c>
      <c r="BO42" s="391">
        <f t="shared" si="19"/>
        <v>1192027</v>
      </c>
      <c r="BP42" s="391">
        <f t="shared" si="20"/>
        <v>34360800</v>
      </c>
      <c r="BQ42" s="50">
        <f t="shared" si="21"/>
        <v>1400010</v>
      </c>
      <c r="BR42" s="50">
        <f t="shared" si="22"/>
        <v>5461650.9818181815</v>
      </c>
      <c r="BS42" s="50">
        <f t="shared" si="23"/>
        <v>5310990</v>
      </c>
      <c r="BT42" s="50">
        <f t="shared" si="24"/>
        <v>4500000</v>
      </c>
      <c r="BU42" s="50">
        <f t="shared" si="25"/>
        <v>6000000</v>
      </c>
      <c r="BV42" s="50">
        <f t="shared" si="26"/>
        <v>0</v>
      </c>
      <c r="BW42" s="50">
        <f t="shared" si="27"/>
        <v>0</v>
      </c>
      <c r="BX42" s="50">
        <f t="shared" si="28"/>
        <v>0</v>
      </c>
      <c r="BY42" s="50">
        <f t="shared" si="29"/>
        <v>1200000</v>
      </c>
      <c r="BZ42" s="50">
        <v>0</v>
      </c>
      <c r="CA42" s="50">
        <v>0</v>
      </c>
      <c r="CB42" s="50">
        <v>0</v>
      </c>
      <c r="CC42" s="50">
        <v>0</v>
      </c>
      <c r="CD42" s="391">
        <f t="shared" si="30"/>
        <v>58233450.981818184</v>
      </c>
      <c r="CE42" s="391">
        <f t="shared" si="31"/>
        <v>41222460.981818184</v>
      </c>
      <c r="CF42" s="391">
        <f t="shared" si="32"/>
        <v>52922460.981818184</v>
      </c>
      <c r="CG42" s="50">
        <f t="shared" si="33"/>
        <v>3704572.2687272732</v>
      </c>
      <c r="CH42" s="395">
        <f t="shared" si="40"/>
        <v>122246.09818181844</v>
      </c>
      <c r="CI42" s="398">
        <v>0</v>
      </c>
      <c r="CJ42" s="50">
        <v>0</v>
      </c>
      <c r="CK42" s="50">
        <v>0</v>
      </c>
      <c r="CL42" s="50">
        <v>0</v>
      </c>
      <c r="CM42" s="50">
        <v>0</v>
      </c>
      <c r="CN42" s="50">
        <v>0</v>
      </c>
      <c r="CO42" s="50">
        <v>0</v>
      </c>
      <c r="CP42" s="395">
        <f t="shared" si="34"/>
        <v>3826818.3669090918</v>
      </c>
      <c r="CQ42" s="391">
        <f t="shared" si="35"/>
        <v>54406632</v>
      </c>
      <c r="CR42" s="391">
        <f t="shared" si="36"/>
        <v>-122246</v>
      </c>
    </row>
    <row r="43" spans="1:96" s="50" customFormat="1" ht="24" customHeight="1" x14ac:dyDescent="0.2">
      <c r="A43" s="182">
        <f t="shared" si="0"/>
        <v>2655495</v>
      </c>
      <c r="B43" s="298">
        <f t="shared" si="37"/>
        <v>37</v>
      </c>
      <c r="C43" s="266">
        <v>37</v>
      </c>
      <c r="D43" s="299">
        <v>13080</v>
      </c>
      <c r="E43" s="252" t="s">
        <v>991</v>
      </c>
      <c r="F43" s="253" t="s">
        <v>992</v>
      </c>
      <c r="G43" s="252" t="s">
        <v>87</v>
      </c>
      <c r="H43" s="274" t="s">
        <v>983</v>
      </c>
      <c r="I43" s="294" t="s">
        <v>993</v>
      </c>
      <c r="J43" s="65" t="s">
        <v>994</v>
      </c>
      <c r="K43" s="65" t="s">
        <v>995</v>
      </c>
      <c r="L43" s="65" t="s">
        <v>2384</v>
      </c>
      <c r="M43" s="292" t="s">
        <v>2380</v>
      </c>
      <c r="N43" s="99"/>
      <c r="O43" s="65"/>
      <c r="P43" s="90"/>
      <c r="Q43" s="254">
        <v>30</v>
      </c>
      <c r="R43" s="255">
        <v>177</v>
      </c>
      <c r="S43" s="65">
        <v>0</v>
      </c>
      <c r="T43" s="65">
        <v>0</v>
      </c>
      <c r="U43" s="90">
        <v>0</v>
      </c>
      <c r="V43" s="260">
        <v>20</v>
      </c>
      <c r="W43" s="99">
        <v>0</v>
      </c>
      <c r="X43" s="84">
        <v>0</v>
      </c>
      <c r="Y43" s="99">
        <v>1</v>
      </c>
      <c r="Z43" s="65">
        <v>1</v>
      </c>
      <c r="AA43" s="327">
        <v>1477052</v>
      </c>
      <c r="AB43" s="327">
        <v>46667</v>
      </c>
      <c r="AC43" s="328">
        <f>AA43+AB43</f>
        <v>1523719</v>
      </c>
      <c r="AD43" s="75">
        <v>4500000</v>
      </c>
      <c r="AE43" s="75">
        <v>6000000</v>
      </c>
      <c r="AF43" s="338">
        <f t="shared" si="39"/>
        <v>290891.80909090908</v>
      </c>
      <c r="AG43" s="113">
        <f t="shared" si="1"/>
        <v>44311560</v>
      </c>
      <c r="AH43" s="75">
        <f t="shared" si="2"/>
        <v>1400010</v>
      </c>
      <c r="AI43" s="75">
        <f t="shared" si="3"/>
        <v>51487850.209090911</v>
      </c>
      <c r="AJ43" s="75">
        <f t="shared" si="4"/>
        <v>2655495</v>
      </c>
      <c r="AK43" s="75">
        <f t="shared" si="5"/>
        <v>4500000</v>
      </c>
      <c r="AL43" s="75">
        <f t="shared" si="6"/>
        <v>6000000</v>
      </c>
      <c r="AM43" s="75">
        <f t="shared" si="7"/>
        <v>0</v>
      </c>
      <c r="AN43" s="75">
        <f t="shared" si="8"/>
        <v>0</v>
      </c>
      <c r="AO43" s="75">
        <f t="shared" si="9"/>
        <v>0</v>
      </c>
      <c r="AP43" s="75">
        <f t="shared" si="10"/>
        <v>4000000</v>
      </c>
      <c r="AQ43" s="75">
        <v>0</v>
      </c>
      <c r="AR43" s="75">
        <v>0</v>
      </c>
      <c r="AS43" s="75">
        <v>0</v>
      </c>
      <c r="AT43" s="80">
        <v>0</v>
      </c>
      <c r="AU43" s="82">
        <f t="shared" si="11"/>
        <v>114354915.20909092</v>
      </c>
      <c r="AV43" s="113">
        <f t="shared" si="12"/>
        <v>89380460.794454545</v>
      </c>
      <c r="AW43" s="75">
        <f t="shared" si="13"/>
        <v>111699420.20909092</v>
      </c>
      <c r="AX43" s="75">
        <f t="shared" si="14"/>
        <v>7818959.4146363651</v>
      </c>
      <c r="AY43" s="76">
        <f t="shared" si="15"/>
        <v>5407069.1191681819</v>
      </c>
      <c r="AZ43" s="75">
        <v>0</v>
      </c>
      <c r="BA43" s="75">
        <v>0</v>
      </c>
      <c r="BB43" s="75">
        <v>0</v>
      </c>
      <c r="BC43" s="80">
        <v>0</v>
      </c>
      <c r="BD43" s="80">
        <v>0</v>
      </c>
      <c r="BE43" s="80">
        <v>0</v>
      </c>
      <c r="BF43" s="78">
        <v>0</v>
      </c>
      <c r="BG43" s="348">
        <f t="shared" si="16"/>
        <v>13226028.533804547</v>
      </c>
      <c r="BH43" s="188">
        <f t="shared" si="17"/>
        <v>101128886</v>
      </c>
      <c r="BM43" s="50">
        <v>1477052</v>
      </c>
      <c r="BN43" s="391">
        <f t="shared" si="18"/>
        <v>46667</v>
      </c>
      <c r="BO43" s="391">
        <f t="shared" si="19"/>
        <v>1523719</v>
      </c>
      <c r="BP43" s="391">
        <f t="shared" si="20"/>
        <v>44311560</v>
      </c>
      <c r="BQ43" s="50">
        <f t="shared" si="21"/>
        <v>1400010</v>
      </c>
      <c r="BR43" s="50">
        <f t="shared" si="22"/>
        <v>51487850.209090911</v>
      </c>
      <c r="BS43" s="50">
        <f t="shared" si="23"/>
        <v>2655495</v>
      </c>
      <c r="BT43" s="50">
        <f t="shared" si="24"/>
        <v>4500000</v>
      </c>
      <c r="BU43" s="50">
        <f t="shared" si="25"/>
        <v>6000000</v>
      </c>
      <c r="BV43" s="50">
        <f t="shared" si="26"/>
        <v>0</v>
      </c>
      <c r="BW43" s="50">
        <f t="shared" si="27"/>
        <v>0</v>
      </c>
      <c r="BX43" s="50">
        <f t="shared" si="28"/>
        <v>0</v>
      </c>
      <c r="BY43" s="50">
        <f t="shared" si="29"/>
        <v>4000000</v>
      </c>
      <c r="BZ43" s="50">
        <v>0</v>
      </c>
      <c r="CA43" s="50">
        <v>0</v>
      </c>
      <c r="CB43" s="50">
        <v>0</v>
      </c>
      <c r="CC43" s="50">
        <v>0</v>
      </c>
      <c r="CD43" s="391">
        <f t="shared" si="30"/>
        <v>114354915.20909092</v>
      </c>
      <c r="CE43" s="391">
        <f t="shared" si="31"/>
        <v>97199420.209090918</v>
      </c>
      <c r="CF43" s="391">
        <f t="shared" si="32"/>
        <v>111699420.20909092</v>
      </c>
      <c r="CG43" s="50">
        <f t="shared" si="33"/>
        <v>7818959.4146363651</v>
      </c>
      <c r="CH43" s="395">
        <f>4000000+((CE43-80000000)*15%)</f>
        <v>6579913.0313636381</v>
      </c>
      <c r="CI43" s="398">
        <v>0</v>
      </c>
      <c r="CJ43" s="50">
        <v>0</v>
      </c>
      <c r="CK43" s="50">
        <v>0</v>
      </c>
      <c r="CL43" s="50">
        <v>0</v>
      </c>
      <c r="CM43" s="50">
        <v>0</v>
      </c>
      <c r="CN43" s="50">
        <v>0</v>
      </c>
      <c r="CO43" s="50">
        <v>0</v>
      </c>
      <c r="CP43" s="395">
        <f t="shared" si="34"/>
        <v>14398872.446000002</v>
      </c>
      <c r="CQ43" s="391">
        <f t="shared" si="35"/>
        <v>99956042</v>
      </c>
      <c r="CR43" s="391">
        <f t="shared" si="36"/>
        <v>-1172844</v>
      </c>
    </row>
    <row r="44" spans="1:96" s="50" customFormat="1" ht="24" customHeight="1" x14ac:dyDescent="0.2">
      <c r="A44" s="182">
        <f t="shared" si="0"/>
        <v>2655495</v>
      </c>
      <c r="B44" s="298">
        <f t="shared" si="37"/>
        <v>38</v>
      </c>
      <c r="C44" s="266">
        <v>38</v>
      </c>
      <c r="D44" s="299">
        <v>13100</v>
      </c>
      <c r="E44" s="252" t="s">
        <v>435</v>
      </c>
      <c r="F44" s="253" t="s">
        <v>1074</v>
      </c>
      <c r="G44" s="252" t="s">
        <v>87</v>
      </c>
      <c r="H44" s="274" t="s">
        <v>983</v>
      </c>
      <c r="I44" s="294" t="s">
        <v>1075</v>
      </c>
      <c r="J44" s="65" t="s">
        <v>1076</v>
      </c>
      <c r="K44" s="65" t="s">
        <v>1077</v>
      </c>
      <c r="L44" s="65" t="s">
        <v>2384</v>
      </c>
      <c r="M44" s="292" t="s">
        <v>2381</v>
      </c>
      <c r="N44" s="99"/>
      <c r="O44" s="65"/>
      <c r="P44" s="90"/>
      <c r="Q44" s="254">
        <v>30</v>
      </c>
      <c r="R44" s="255">
        <v>22</v>
      </c>
      <c r="S44" s="65">
        <v>0</v>
      </c>
      <c r="T44" s="65">
        <v>0</v>
      </c>
      <c r="U44" s="90">
        <v>0</v>
      </c>
      <c r="V44" s="260">
        <v>20</v>
      </c>
      <c r="W44" s="99">
        <v>0</v>
      </c>
      <c r="X44" s="84">
        <v>0</v>
      </c>
      <c r="Y44" s="99">
        <v>2</v>
      </c>
      <c r="Z44" s="65">
        <v>2</v>
      </c>
      <c r="AA44" s="327">
        <v>1311206</v>
      </c>
      <c r="AB44" s="327">
        <v>46667</v>
      </c>
      <c r="AC44" s="328">
        <f>AA44+AB44</f>
        <v>1357873</v>
      </c>
      <c r="AD44" s="75">
        <v>4500000</v>
      </c>
      <c r="AE44" s="75">
        <v>6000000</v>
      </c>
      <c r="AF44" s="338">
        <f t="shared" si="39"/>
        <v>259230.3</v>
      </c>
      <c r="AG44" s="113">
        <f t="shared" si="1"/>
        <v>39336180</v>
      </c>
      <c r="AH44" s="75">
        <f t="shared" si="2"/>
        <v>1400010</v>
      </c>
      <c r="AI44" s="75">
        <f t="shared" si="3"/>
        <v>5703066.5999999996</v>
      </c>
      <c r="AJ44" s="75">
        <f t="shared" si="4"/>
        <v>5310990</v>
      </c>
      <c r="AK44" s="75">
        <f t="shared" si="5"/>
        <v>4500000</v>
      </c>
      <c r="AL44" s="75">
        <f t="shared" si="6"/>
        <v>6000000</v>
      </c>
      <c r="AM44" s="75">
        <f t="shared" si="7"/>
        <v>0</v>
      </c>
      <c r="AN44" s="75">
        <f t="shared" si="8"/>
        <v>0</v>
      </c>
      <c r="AO44" s="75">
        <f t="shared" si="9"/>
        <v>0</v>
      </c>
      <c r="AP44" s="75">
        <f t="shared" si="10"/>
        <v>4000000</v>
      </c>
      <c r="AQ44" s="75">
        <v>0</v>
      </c>
      <c r="AR44" s="75">
        <v>0</v>
      </c>
      <c r="AS44" s="75">
        <v>0</v>
      </c>
      <c r="AT44" s="80">
        <v>0</v>
      </c>
      <c r="AU44" s="82">
        <f t="shared" si="11"/>
        <v>66250246.600000001</v>
      </c>
      <c r="AV44" s="113">
        <f t="shared" si="12"/>
        <v>42173508.637999997</v>
      </c>
      <c r="AW44" s="75">
        <f t="shared" si="13"/>
        <v>60939256.600000001</v>
      </c>
      <c r="AX44" s="75">
        <f t="shared" si="14"/>
        <v>4265747.9620000003</v>
      </c>
      <c r="AY44" s="76">
        <f t="shared" si="15"/>
        <v>217350.86379999967</v>
      </c>
      <c r="AZ44" s="75">
        <v>0</v>
      </c>
      <c r="BA44" s="75">
        <v>0</v>
      </c>
      <c r="BB44" s="75">
        <v>0</v>
      </c>
      <c r="BC44" s="80">
        <v>0</v>
      </c>
      <c r="BD44" s="80">
        <v>0</v>
      </c>
      <c r="BE44" s="80">
        <v>0</v>
      </c>
      <c r="BF44" s="78">
        <v>0</v>
      </c>
      <c r="BG44" s="348">
        <f t="shared" si="16"/>
        <v>4483098.8257999998</v>
      </c>
      <c r="BH44" s="188">
        <f t="shared" si="17"/>
        <v>61767147</v>
      </c>
      <c r="BM44" s="50">
        <v>1311206</v>
      </c>
      <c r="BN44" s="391">
        <f t="shared" si="18"/>
        <v>46667</v>
      </c>
      <c r="BO44" s="391">
        <f t="shared" si="19"/>
        <v>1357873</v>
      </c>
      <c r="BP44" s="391">
        <f t="shared" si="20"/>
        <v>39336180</v>
      </c>
      <c r="BQ44" s="50">
        <f t="shared" si="21"/>
        <v>1400010</v>
      </c>
      <c r="BR44" s="50">
        <f t="shared" si="22"/>
        <v>5703066.5999999996</v>
      </c>
      <c r="BS44" s="50">
        <f t="shared" si="23"/>
        <v>5310990</v>
      </c>
      <c r="BT44" s="50">
        <f t="shared" si="24"/>
        <v>4500000</v>
      </c>
      <c r="BU44" s="50">
        <f t="shared" si="25"/>
        <v>6000000</v>
      </c>
      <c r="BV44" s="50">
        <f t="shared" si="26"/>
        <v>0</v>
      </c>
      <c r="BW44" s="50">
        <f t="shared" si="27"/>
        <v>0</v>
      </c>
      <c r="BX44" s="50">
        <f t="shared" si="28"/>
        <v>0</v>
      </c>
      <c r="BY44" s="50">
        <f t="shared" si="29"/>
        <v>4000000</v>
      </c>
      <c r="BZ44" s="50">
        <v>0</v>
      </c>
      <c r="CA44" s="50">
        <v>0</v>
      </c>
      <c r="CB44" s="50">
        <v>0</v>
      </c>
      <c r="CC44" s="50">
        <v>0</v>
      </c>
      <c r="CD44" s="391">
        <f t="shared" si="30"/>
        <v>66250246.600000001</v>
      </c>
      <c r="CE44" s="391">
        <f t="shared" si="31"/>
        <v>46439256.600000001</v>
      </c>
      <c r="CF44" s="391">
        <f t="shared" si="32"/>
        <v>60939256.600000001</v>
      </c>
      <c r="CG44" s="50">
        <f t="shared" si="33"/>
        <v>4265747.9620000003</v>
      </c>
      <c r="CH44" s="395">
        <f t="shared" si="40"/>
        <v>643925.66000000015</v>
      </c>
      <c r="CI44" s="398">
        <v>0</v>
      </c>
      <c r="CJ44" s="50">
        <v>0</v>
      </c>
      <c r="CK44" s="50">
        <v>0</v>
      </c>
      <c r="CL44" s="50">
        <v>0</v>
      </c>
      <c r="CM44" s="50">
        <v>0</v>
      </c>
      <c r="CN44" s="50">
        <v>0</v>
      </c>
      <c r="CO44" s="50">
        <v>0</v>
      </c>
      <c r="CP44" s="395">
        <f t="shared" si="34"/>
        <v>4909673.6220000004</v>
      </c>
      <c r="CQ44" s="391">
        <f t="shared" si="35"/>
        <v>61340572</v>
      </c>
      <c r="CR44" s="391">
        <f t="shared" si="36"/>
        <v>-426575</v>
      </c>
    </row>
    <row r="45" spans="1:96" s="50" customFormat="1" ht="24" customHeight="1" x14ac:dyDescent="0.2">
      <c r="A45" s="182">
        <f t="shared" si="0"/>
        <v>2655495</v>
      </c>
      <c r="B45" s="298">
        <f t="shared" si="37"/>
        <v>39</v>
      </c>
      <c r="C45" s="266">
        <v>39</v>
      </c>
      <c r="D45" s="299">
        <v>13085</v>
      </c>
      <c r="E45" s="252" t="s">
        <v>1011</v>
      </c>
      <c r="F45" s="253" t="s">
        <v>120</v>
      </c>
      <c r="G45" s="252" t="s">
        <v>87</v>
      </c>
      <c r="H45" s="274" t="s">
        <v>983</v>
      </c>
      <c r="I45" s="294" t="s">
        <v>1012</v>
      </c>
      <c r="J45" s="65" t="s">
        <v>1013</v>
      </c>
      <c r="K45" s="65" t="s">
        <v>1014</v>
      </c>
      <c r="L45" s="65" t="s">
        <v>2384</v>
      </c>
      <c r="M45" s="292" t="s">
        <v>2382</v>
      </c>
      <c r="N45" s="99"/>
      <c r="O45" s="65"/>
      <c r="P45" s="90"/>
      <c r="Q45" s="254">
        <v>30</v>
      </c>
      <c r="R45" s="255">
        <v>67</v>
      </c>
      <c r="S45" s="65">
        <v>0</v>
      </c>
      <c r="T45" s="65">
        <v>0</v>
      </c>
      <c r="U45" s="90">
        <v>0</v>
      </c>
      <c r="V45" s="260">
        <v>20</v>
      </c>
      <c r="W45" s="99">
        <v>0</v>
      </c>
      <c r="X45" s="84">
        <v>0</v>
      </c>
      <c r="Y45" s="99">
        <v>0</v>
      </c>
      <c r="Z45" s="65">
        <v>0</v>
      </c>
      <c r="AA45" s="327">
        <v>1145360</v>
      </c>
      <c r="AB45" s="327">
        <v>46667</v>
      </c>
      <c r="AC45" s="328">
        <f>AA45+AB45</f>
        <v>1192027</v>
      </c>
      <c r="AD45" s="75">
        <v>4500000</v>
      </c>
      <c r="AE45" s="75">
        <v>6000000</v>
      </c>
      <c r="AF45" s="338">
        <f t="shared" si="39"/>
        <v>227568.79090909089</v>
      </c>
      <c r="AG45" s="113">
        <f t="shared" si="1"/>
        <v>34360800</v>
      </c>
      <c r="AH45" s="75">
        <f t="shared" si="2"/>
        <v>1400010</v>
      </c>
      <c r="AI45" s="75">
        <f t="shared" si="3"/>
        <v>15247108.99090909</v>
      </c>
      <c r="AJ45" s="75">
        <f t="shared" si="4"/>
        <v>0</v>
      </c>
      <c r="AK45" s="75">
        <f t="shared" si="5"/>
        <v>4500000</v>
      </c>
      <c r="AL45" s="75">
        <f t="shared" si="6"/>
        <v>6000000</v>
      </c>
      <c r="AM45" s="75">
        <f t="shared" si="7"/>
        <v>0</v>
      </c>
      <c r="AN45" s="75">
        <f t="shared" si="8"/>
        <v>0</v>
      </c>
      <c r="AO45" s="75">
        <f t="shared" si="9"/>
        <v>0</v>
      </c>
      <c r="AP45" s="75">
        <f t="shared" si="10"/>
        <v>4000000</v>
      </c>
      <c r="AQ45" s="75">
        <v>0</v>
      </c>
      <c r="AR45" s="75">
        <v>0</v>
      </c>
      <c r="AS45" s="75">
        <v>0</v>
      </c>
      <c r="AT45" s="80">
        <v>0</v>
      </c>
      <c r="AU45" s="82">
        <f t="shared" si="11"/>
        <v>65507918.990909092</v>
      </c>
      <c r="AV45" s="113">
        <f t="shared" si="12"/>
        <v>46422364.661545455</v>
      </c>
      <c r="AW45" s="75">
        <f t="shared" si="13"/>
        <v>65507918.990909092</v>
      </c>
      <c r="AX45" s="75">
        <f t="shared" si="14"/>
        <v>4585554.3293636367</v>
      </c>
      <c r="AY45" s="76">
        <f t="shared" si="15"/>
        <v>642236.46615454555</v>
      </c>
      <c r="AZ45" s="75">
        <v>0</v>
      </c>
      <c r="BA45" s="75">
        <v>0</v>
      </c>
      <c r="BB45" s="75">
        <v>0</v>
      </c>
      <c r="BC45" s="80">
        <v>0</v>
      </c>
      <c r="BD45" s="80">
        <v>0</v>
      </c>
      <c r="BE45" s="80">
        <v>0</v>
      </c>
      <c r="BF45" s="78">
        <v>0</v>
      </c>
      <c r="BG45" s="348">
        <f t="shared" si="16"/>
        <v>5227790.7955181822</v>
      </c>
      <c r="BH45" s="188">
        <f t="shared" si="17"/>
        <v>60280128</v>
      </c>
      <c r="BM45" s="50">
        <v>1145360</v>
      </c>
      <c r="BN45" s="391">
        <f t="shared" si="18"/>
        <v>46667</v>
      </c>
      <c r="BO45" s="391">
        <f t="shared" si="19"/>
        <v>1192027</v>
      </c>
      <c r="BP45" s="391">
        <f t="shared" si="20"/>
        <v>34360800</v>
      </c>
      <c r="BQ45" s="50">
        <f t="shared" si="21"/>
        <v>1400010</v>
      </c>
      <c r="BR45" s="50">
        <f t="shared" si="22"/>
        <v>15247108.99090909</v>
      </c>
      <c r="BS45" s="50">
        <f t="shared" si="23"/>
        <v>0</v>
      </c>
      <c r="BT45" s="50">
        <f t="shared" si="24"/>
        <v>4500000</v>
      </c>
      <c r="BU45" s="50">
        <f t="shared" si="25"/>
        <v>6000000</v>
      </c>
      <c r="BV45" s="50">
        <f t="shared" si="26"/>
        <v>0</v>
      </c>
      <c r="BW45" s="50">
        <f t="shared" si="27"/>
        <v>0</v>
      </c>
      <c r="BX45" s="50">
        <f t="shared" si="28"/>
        <v>0</v>
      </c>
      <c r="BY45" s="50">
        <f t="shared" si="29"/>
        <v>4000000</v>
      </c>
      <c r="BZ45" s="50">
        <v>0</v>
      </c>
      <c r="CA45" s="50">
        <v>0</v>
      </c>
      <c r="CB45" s="50">
        <v>0</v>
      </c>
      <c r="CC45" s="50">
        <v>0</v>
      </c>
      <c r="CD45" s="391">
        <f t="shared" si="30"/>
        <v>65507918.990909092</v>
      </c>
      <c r="CE45" s="391">
        <f t="shared" si="31"/>
        <v>51007918.990909092</v>
      </c>
      <c r="CF45" s="391">
        <f t="shared" si="32"/>
        <v>65507918.990909092</v>
      </c>
      <c r="CG45" s="50">
        <f t="shared" si="33"/>
        <v>4585554.3293636367</v>
      </c>
      <c r="CH45" s="395">
        <f t="shared" si="40"/>
        <v>1100791.8990909092</v>
      </c>
      <c r="CI45" s="398">
        <v>0</v>
      </c>
      <c r="CJ45" s="50">
        <v>0</v>
      </c>
      <c r="CK45" s="50">
        <v>0</v>
      </c>
      <c r="CL45" s="50">
        <v>0</v>
      </c>
      <c r="CM45" s="50">
        <v>0</v>
      </c>
      <c r="CN45" s="50">
        <v>0</v>
      </c>
      <c r="CO45" s="50">
        <v>0</v>
      </c>
      <c r="CP45" s="395">
        <f t="shared" si="34"/>
        <v>5686346.2284545461</v>
      </c>
      <c r="CQ45" s="391">
        <f t="shared" si="35"/>
        <v>59821572</v>
      </c>
      <c r="CR45" s="391">
        <f t="shared" si="36"/>
        <v>-458556</v>
      </c>
    </row>
    <row r="46" spans="1:96" s="50" customFormat="1" ht="24" customHeight="1" x14ac:dyDescent="0.4">
      <c r="A46" s="182">
        <f t="shared" si="0"/>
        <v>2655495</v>
      </c>
      <c r="B46" s="298">
        <f t="shared" si="37"/>
        <v>40</v>
      </c>
      <c r="C46" s="266">
        <v>40</v>
      </c>
      <c r="D46" s="299">
        <v>13096</v>
      </c>
      <c r="E46" s="252" t="s">
        <v>1058</v>
      </c>
      <c r="F46" s="253" t="s">
        <v>1059</v>
      </c>
      <c r="G46" s="252" t="s">
        <v>87</v>
      </c>
      <c r="H46" s="274" t="s">
        <v>983</v>
      </c>
      <c r="I46" s="294" t="s">
        <v>1060</v>
      </c>
      <c r="J46" s="69" t="s">
        <v>1061</v>
      </c>
      <c r="K46" s="65" t="s">
        <v>1062</v>
      </c>
      <c r="L46" s="65" t="s">
        <v>2384</v>
      </c>
      <c r="M46" s="292" t="s">
        <v>2380</v>
      </c>
      <c r="N46" s="99"/>
      <c r="O46" s="65"/>
      <c r="P46" s="90"/>
      <c r="Q46" s="254">
        <v>30</v>
      </c>
      <c r="R46" s="255">
        <v>20</v>
      </c>
      <c r="S46" s="65">
        <v>0</v>
      </c>
      <c r="T46" s="65">
        <v>0</v>
      </c>
      <c r="U46" s="90">
        <v>0</v>
      </c>
      <c r="V46" s="260">
        <v>19</v>
      </c>
      <c r="W46" s="99">
        <v>0</v>
      </c>
      <c r="X46" s="84">
        <v>0</v>
      </c>
      <c r="Y46" s="99">
        <v>0</v>
      </c>
      <c r="Z46" s="65">
        <v>0</v>
      </c>
      <c r="AA46" s="327">
        <v>1477052</v>
      </c>
      <c r="AB46" s="327">
        <v>46667</v>
      </c>
      <c r="AC46" s="328">
        <f t="shared" ref="AC46:AC52" si="45">AA46+AB46</f>
        <v>1523719</v>
      </c>
      <c r="AD46" s="75">
        <v>4500000</v>
      </c>
      <c r="AE46" s="75">
        <v>6000000</v>
      </c>
      <c r="AF46" s="338">
        <f t="shared" si="39"/>
        <v>290891.80909090908</v>
      </c>
      <c r="AG46" s="113">
        <f t="shared" si="1"/>
        <v>44311560</v>
      </c>
      <c r="AH46" s="75">
        <f t="shared" si="2"/>
        <v>1400010</v>
      </c>
      <c r="AI46" s="75">
        <f t="shared" si="3"/>
        <v>5817836.1818181816</v>
      </c>
      <c r="AJ46" s="75">
        <f t="shared" si="4"/>
        <v>0</v>
      </c>
      <c r="AK46" s="75">
        <f t="shared" si="5"/>
        <v>4500000</v>
      </c>
      <c r="AL46" s="75">
        <f t="shared" si="6"/>
        <v>6000000</v>
      </c>
      <c r="AM46" s="75">
        <f t="shared" si="7"/>
        <v>0</v>
      </c>
      <c r="AN46" s="75">
        <f t="shared" si="8"/>
        <v>0</v>
      </c>
      <c r="AO46" s="75">
        <f t="shared" si="9"/>
        <v>0</v>
      </c>
      <c r="AP46" s="75">
        <f t="shared" si="10"/>
        <v>3800000</v>
      </c>
      <c r="AQ46" s="75">
        <v>0</v>
      </c>
      <c r="AR46" s="75">
        <v>0</v>
      </c>
      <c r="AS46" s="75">
        <v>0</v>
      </c>
      <c r="AT46" s="80">
        <v>0</v>
      </c>
      <c r="AU46" s="82">
        <f t="shared" si="11"/>
        <v>65829406.18181818</v>
      </c>
      <c r="AV46" s="113">
        <f t="shared" si="12"/>
        <v>46921347.74909091</v>
      </c>
      <c r="AW46" s="75">
        <f t="shared" si="13"/>
        <v>65829406.18181818</v>
      </c>
      <c r="AX46" s="75">
        <f t="shared" si="14"/>
        <v>4608058.4327272726</v>
      </c>
      <c r="AY46" s="76">
        <f t="shared" si="15"/>
        <v>692134.77490909107</v>
      </c>
      <c r="AZ46" s="75">
        <v>0</v>
      </c>
      <c r="BA46" s="75">
        <v>0</v>
      </c>
      <c r="BB46" s="75">
        <v>0</v>
      </c>
      <c r="BC46" s="80">
        <v>0</v>
      </c>
      <c r="BD46" s="80">
        <v>0</v>
      </c>
      <c r="BE46" s="80">
        <v>0</v>
      </c>
      <c r="BF46" s="78">
        <v>0</v>
      </c>
      <c r="BG46" s="348">
        <f t="shared" si="16"/>
        <v>5300193.2076363638</v>
      </c>
      <c r="BH46" s="188">
        <f t="shared" si="17"/>
        <v>60529212</v>
      </c>
      <c r="BM46" s="50">
        <v>1477052</v>
      </c>
      <c r="BN46" s="391">
        <f t="shared" si="18"/>
        <v>46667</v>
      </c>
      <c r="BO46" s="391">
        <f t="shared" si="19"/>
        <v>1523719</v>
      </c>
      <c r="BP46" s="391">
        <f t="shared" si="20"/>
        <v>44311560</v>
      </c>
      <c r="BQ46" s="50">
        <f t="shared" si="21"/>
        <v>1400010</v>
      </c>
      <c r="BR46" s="50">
        <f t="shared" si="22"/>
        <v>5817836.1818181816</v>
      </c>
      <c r="BS46" s="50">
        <f t="shared" si="23"/>
        <v>0</v>
      </c>
      <c r="BT46" s="50">
        <f t="shared" si="24"/>
        <v>4500000</v>
      </c>
      <c r="BU46" s="50">
        <f t="shared" si="25"/>
        <v>6000000</v>
      </c>
      <c r="BV46" s="50">
        <f t="shared" si="26"/>
        <v>0</v>
      </c>
      <c r="BW46" s="50">
        <f t="shared" si="27"/>
        <v>0</v>
      </c>
      <c r="BX46" s="50">
        <f t="shared" si="28"/>
        <v>0</v>
      </c>
      <c r="BY46" s="50">
        <f t="shared" si="29"/>
        <v>3800000</v>
      </c>
      <c r="BZ46" s="50">
        <v>0</v>
      </c>
      <c r="CA46" s="50">
        <v>0</v>
      </c>
      <c r="CB46" s="50">
        <v>0</v>
      </c>
      <c r="CC46" s="50">
        <v>0</v>
      </c>
      <c r="CD46" s="391">
        <f t="shared" si="30"/>
        <v>65829406.18181818</v>
      </c>
      <c r="CE46" s="391">
        <f t="shared" si="31"/>
        <v>51529406.18181818</v>
      </c>
      <c r="CF46" s="391">
        <f t="shared" si="32"/>
        <v>65829406.18181818</v>
      </c>
      <c r="CG46" s="50">
        <f t="shared" si="33"/>
        <v>4608058.4327272726</v>
      </c>
      <c r="CH46" s="395">
        <f t="shared" si="40"/>
        <v>1152940.6181818179</v>
      </c>
      <c r="CI46" s="398">
        <v>0</v>
      </c>
      <c r="CJ46" s="50">
        <v>0</v>
      </c>
      <c r="CK46" s="50">
        <v>0</v>
      </c>
      <c r="CL46" s="50">
        <v>0</v>
      </c>
      <c r="CM46" s="50">
        <v>0</v>
      </c>
      <c r="CN46" s="50">
        <v>0</v>
      </c>
      <c r="CO46" s="50">
        <v>0</v>
      </c>
      <c r="CP46" s="395">
        <f t="shared" si="34"/>
        <v>5760999.0509090908</v>
      </c>
      <c r="CQ46" s="391">
        <f t="shared" si="35"/>
        <v>60068407</v>
      </c>
      <c r="CR46" s="391">
        <f t="shared" si="36"/>
        <v>-460805</v>
      </c>
    </row>
    <row r="47" spans="1:96" s="50" customFormat="1" ht="24" customHeight="1" x14ac:dyDescent="0.2">
      <c r="A47" s="182">
        <f t="shared" si="0"/>
        <v>2655495</v>
      </c>
      <c r="B47" s="298">
        <f t="shared" si="37"/>
        <v>41</v>
      </c>
      <c r="C47" s="266">
        <v>41</v>
      </c>
      <c r="D47" s="299">
        <v>13109</v>
      </c>
      <c r="E47" s="252" t="s">
        <v>140</v>
      </c>
      <c r="F47" s="253" t="s">
        <v>765</v>
      </c>
      <c r="G47" s="252" t="s">
        <v>87</v>
      </c>
      <c r="H47" s="274" t="s">
        <v>983</v>
      </c>
      <c r="I47" s="294" t="s">
        <v>1114</v>
      </c>
      <c r="J47" s="65" t="s">
        <v>1115</v>
      </c>
      <c r="K47" s="65" t="s">
        <v>1116</v>
      </c>
      <c r="L47" s="65" t="s">
        <v>2384</v>
      </c>
      <c r="M47" s="292" t="s">
        <v>2380</v>
      </c>
      <c r="N47" s="99"/>
      <c r="O47" s="65"/>
      <c r="P47" s="90"/>
      <c r="Q47" s="254">
        <v>30</v>
      </c>
      <c r="R47" s="255">
        <v>100</v>
      </c>
      <c r="S47" s="65">
        <v>0</v>
      </c>
      <c r="T47" s="65">
        <v>0</v>
      </c>
      <c r="U47" s="90">
        <v>0</v>
      </c>
      <c r="V47" s="260">
        <v>20</v>
      </c>
      <c r="W47" s="99">
        <v>0</v>
      </c>
      <c r="X47" s="84">
        <v>0</v>
      </c>
      <c r="Y47" s="99">
        <v>0</v>
      </c>
      <c r="Z47" s="65">
        <v>0</v>
      </c>
      <c r="AA47" s="327">
        <v>1477052</v>
      </c>
      <c r="AB47" s="327">
        <v>46667</v>
      </c>
      <c r="AC47" s="328">
        <f t="shared" si="45"/>
        <v>1523719</v>
      </c>
      <c r="AD47" s="75">
        <v>4500000</v>
      </c>
      <c r="AE47" s="75">
        <v>6000000</v>
      </c>
      <c r="AF47" s="338">
        <f t="shared" si="39"/>
        <v>290891.80909090908</v>
      </c>
      <c r="AG47" s="113">
        <f t="shared" si="1"/>
        <v>44311560</v>
      </c>
      <c r="AH47" s="75">
        <f t="shared" si="2"/>
        <v>1400010</v>
      </c>
      <c r="AI47" s="75">
        <f t="shared" si="3"/>
        <v>29089180.909090906</v>
      </c>
      <c r="AJ47" s="75">
        <f t="shared" si="4"/>
        <v>0</v>
      </c>
      <c r="AK47" s="75">
        <f t="shared" si="5"/>
        <v>4500000</v>
      </c>
      <c r="AL47" s="75">
        <f t="shared" si="6"/>
        <v>6000000</v>
      </c>
      <c r="AM47" s="75">
        <f t="shared" si="7"/>
        <v>0</v>
      </c>
      <c r="AN47" s="75">
        <f t="shared" si="8"/>
        <v>0</v>
      </c>
      <c r="AO47" s="75">
        <f t="shared" si="9"/>
        <v>0</v>
      </c>
      <c r="AP47" s="75">
        <f t="shared" si="10"/>
        <v>4000000</v>
      </c>
      <c r="AQ47" s="75">
        <v>0</v>
      </c>
      <c r="AR47" s="75">
        <v>0</v>
      </c>
      <c r="AS47" s="75">
        <v>0</v>
      </c>
      <c r="AT47" s="80">
        <v>0</v>
      </c>
      <c r="AU47" s="82">
        <f t="shared" si="11"/>
        <v>89300750.909090906</v>
      </c>
      <c r="AV47" s="113">
        <f t="shared" si="12"/>
        <v>68549698.345454544</v>
      </c>
      <c r="AW47" s="75">
        <f t="shared" si="13"/>
        <v>89300750.909090906</v>
      </c>
      <c r="AX47" s="75">
        <f t="shared" si="14"/>
        <v>6251052.5636363644</v>
      </c>
      <c r="AY47" s="76">
        <f t="shared" si="15"/>
        <v>2854969.8345454545</v>
      </c>
      <c r="AZ47" s="75">
        <v>0</v>
      </c>
      <c r="BA47" s="75">
        <v>0</v>
      </c>
      <c r="BB47" s="75">
        <v>0</v>
      </c>
      <c r="BC47" s="80">
        <v>0</v>
      </c>
      <c r="BD47" s="80">
        <v>0</v>
      </c>
      <c r="BE47" s="80">
        <v>0</v>
      </c>
      <c r="BF47" s="78">
        <v>0</v>
      </c>
      <c r="BG47" s="348">
        <f t="shared" si="16"/>
        <v>9106022.3981818184</v>
      </c>
      <c r="BH47" s="188">
        <f t="shared" si="17"/>
        <v>80194728</v>
      </c>
      <c r="BM47" s="50">
        <v>1477052</v>
      </c>
      <c r="BN47" s="391">
        <f t="shared" si="18"/>
        <v>46667</v>
      </c>
      <c r="BO47" s="391">
        <f t="shared" si="19"/>
        <v>1523719</v>
      </c>
      <c r="BP47" s="391">
        <f t="shared" si="20"/>
        <v>44311560</v>
      </c>
      <c r="BQ47" s="50">
        <f t="shared" si="21"/>
        <v>1400010</v>
      </c>
      <c r="BR47" s="50">
        <f t="shared" si="22"/>
        <v>29089180.909090906</v>
      </c>
      <c r="BS47" s="50">
        <f t="shared" si="23"/>
        <v>0</v>
      </c>
      <c r="BT47" s="50">
        <f t="shared" si="24"/>
        <v>4500000</v>
      </c>
      <c r="BU47" s="50">
        <f t="shared" si="25"/>
        <v>6000000</v>
      </c>
      <c r="BV47" s="50">
        <f t="shared" si="26"/>
        <v>0</v>
      </c>
      <c r="BW47" s="50">
        <f t="shared" si="27"/>
        <v>0</v>
      </c>
      <c r="BX47" s="50">
        <f t="shared" si="28"/>
        <v>0</v>
      </c>
      <c r="BY47" s="50">
        <f t="shared" si="29"/>
        <v>4000000</v>
      </c>
      <c r="BZ47" s="50">
        <v>0</v>
      </c>
      <c r="CA47" s="50">
        <v>0</v>
      </c>
      <c r="CB47" s="50">
        <v>0</v>
      </c>
      <c r="CC47" s="50">
        <v>0</v>
      </c>
      <c r="CD47" s="391">
        <f t="shared" si="30"/>
        <v>89300750.909090906</v>
      </c>
      <c r="CE47" s="391">
        <f t="shared" si="31"/>
        <v>74800750.909090906</v>
      </c>
      <c r="CF47" s="391">
        <f t="shared" si="32"/>
        <v>89300750.909090906</v>
      </c>
      <c r="CG47" s="50">
        <f t="shared" si="33"/>
        <v>6251052.5636363644</v>
      </c>
      <c r="CH47" s="395">
        <f t="shared" si="40"/>
        <v>3480075.0909090908</v>
      </c>
      <c r="CI47" s="398">
        <v>0</v>
      </c>
      <c r="CJ47" s="50">
        <v>0</v>
      </c>
      <c r="CK47" s="50">
        <v>0</v>
      </c>
      <c r="CL47" s="50">
        <v>0</v>
      </c>
      <c r="CM47" s="50">
        <v>0</v>
      </c>
      <c r="CN47" s="50">
        <v>0</v>
      </c>
      <c r="CO47" s="50">
        <v>0</v>
      </c>
      <c r="CP47" s="395">
        <f t="shared" si="34"/>
        <v>9731127.6545454562</v>
      </c>
      <c r="CQ47" s="391">
        <f t="shared" si="35"/>
        <v>79569623</v>
      </c>
      <c r="CR47" s="391">
        <f t="shared" si="36"/>
        <v>-625105</v>
      </c>
    </row>
    <row r="48" spans="1:96" s="50" customFormat="1" ht="24" customHeight="1" x14ac:dyDescent="0.2">
      <c r="A48" s="182">
        <f t="shared" si="0"/>
        <v>2655495</v>
      </c>
      <c r="B48" s="298">
        <f t="shared" si="37"/>
        <v>42</v>
      </c>
      <c r="C48" s="266">
        <v>42</v>
      </c>
      <c r="D48" s="299">
        <v>13079</v>
      </c>
      <c r="E48" s="252" t="s">
        <v>158</v>
      </c>
      <c r="F48" s="253" t="s">
        <v>987</v>
      </c>
      <c r="G48" s="252" t="s">
        <v>87</v>
      </c>
      <c r="H48" s="274" t="s">
        <v>983</v>
      </c>
      <c r="I48" s="294" t="s">
        <v>988</v>
      </c>
      <c r="J48" s="65" t="s">
        <v>989</v>
      </c>
      <c r="K48" s="65" t="s">
        <v>990</v>
      </c>
      <c r="L48" s="65" t="s">
        <v>2384</v>
      </c>
      <c r="M48" s="292" t="s">
        <v>2380</v>
      </c>
      <c r="N48" s="99"/>
      <c r="O48" s="65"/>
      <c r="P48" s="90"/>
      <c r="Q48" s="254">
        <v>30</v>
      </c>
      <c r="R48" s="255">
        <v>98</v>
      </c>
      <c r="S48" s="65">
        <v>0</v>
      </c>
      <c r="T48" s="65">
        <v>0</v>
      </c>
      <c r="U48" s="90">
        <v>0</v>
      </c>
      <c r="V48" s="260">
        <v>19</v>
      </c>
      <c r="W48" s="99">
        <v>0</v>
      </c>
      <c r="X48" s="84">
        <v>0</v>
      </c>
      <c r="Y48" s="99">
        <v>0</v>
      </c>
      <c r="Z48" s="65">
        <v>0</v>
      </c>
      <c r="AA48" s="327">
        <v>1477052</v>
      </c>
      <c r="AB48" s="327">
        <v>46667</v>
      </c>
      <c r="AC48" s="328">
        <f t="shared" si="45"/>
        <v>1523719</v>
      </c>
      <c r="AD48" s="75">
        <v>4500000</v>
      </c>
      <c r="AE48" s="75">
        <v>6000000</v>
      </c>
      <c r="AF48" s="338">
        <f t="shared" si="39"/>
        <v>290891.80909090908</v>
      </c>
      <c r="AG48" s="113">
        <f t="shared" si="1"/>
        <v>44311560</v>
      </c>
      <c r="AH48" s="75">
        <f t="shared" si="2"/>
        <v>1400010</v>
      </c>
      <c r="AI48" s="75">
        <f t="shared" si="3"/>
        <v>28507397.290909089</v>
      </c>
      <c r="AJ48" s="75">
        <f t="shared" si="4"/>
        <v>0</v>
      </c>
      <c r="AK48" s="75">
        <f t="shared" si="5"/>
        <v>4500000</v>
      </c>
      <c r="AL48" s="75">
        <f t="shared" si="6"/>
        <v>6000000</v>
      </c>
      <c r="AM48" s="75">
        <f t="shared" si="7"/>
        <v>0</v>
      </c>
      <c r="AN48" s="75">
        <f t="shared" si="8"/>
        <v>0</v>
      </c>
      <c r="AO48" s="75">
        <f t="shared" si="9"/>
        <v>0</v>
      </c>
      <c r="AP48" s="75">
        <f t="shared" si="10"/>
        <v>3800000</v>
      </c>
      <c r="AQ48" s="75">
        <v>0</v>
      </c>
      <c r="AR48" s="75">
        <v>0</v>
      </c>
      <c r="AS48" s="75">
        <v>0</v>
      </c>
      <c r="AT48" s="80">
        <v>0</v>
      </c>
      <c r="AU48" s="82">
        <f t="shared" si="11"/>
        <v>88518967.290909082</v>
      </c>
      <c r="AV48" s="113">
        <f t="shared" si="12"/>
        <v>68022639.58054544</v>
      </c>
      <c r="AW48" s="75">
        <f t="shared" si="13"/>
        <v>88518967.290909082</v>
      </c>
      <c r="AX48" s="75">
        <f t="shared" si="14"/>
        <v>6196327.7103636367</v>
      </c>
      <c r="AY48" s="76">
        <f t="shared" si="15"/>
        <v>2802263.9580545444</v>
      </c>
      <c r="AZ48" s="75">
        <v>0</v>
      </c>
      <c r="BA48" s="75">
        <v>0</v>
      </c>
      <c r="BB48" s="75">
        <v>0</v>
      </c>
      <c r="BC48" s="80">
        <v>0</v>
      </c>
      <c r="BD48" s="80">
        <v>0</v>
      </c>
      <c r="BE48" s="80">
        <v>0</v>
      </c>
      <c r="BF48" s="78">
        <v>0</v>
      </c>
      <c r="BG48" s="348">
        <f t="shared" si="16"/>
        <v>8998591.6684181802</v>
      </c>
      <c r="BH48" s="188">
        <f t="shared" si="17"/>
        <v>79520375</v>
      </c>
      <c r="BM48" s="50">
        <v>1477052</v>
      </c>
      <c r="BN48" s="391">
        <f t="shared" si="18"/>
        <v>46667</v>
      </c>
      <c r="BO48" s="391">
        <f t="shared" si="19"/>
        <v>1523719</v>
      </c>
      <c r="BP48" s="391">
        <f t="shared" si="20"/>
        <v>44311560</v>
      </c>
      <c r="BQ48" s="50">
        <f t="shared" si="21"/>
        <v>1400010</v>
      </c>
      <c r="BR48" s="50">
        <f t="shared" si="22"/>
        <v>28507397.290909089</v>
      </c>
      <c r="BS48" s="50">
        <f t="shared" si="23"/>
        <v>0</v>
      </c>
      <c r="BT48" s="50">
        <f t="shared" si="24"/>
        <v>4500000</v>
      </c>
      <c r="BU48" s="50">
        <f t="shared" si="25"/>
        <v>6000000</v>
      </c>
      <c r="BV48" s="50">
        <f t="shared" si="26"/>
        <v>0</v>
      </c>
      <c r="BW48" s="50">
        <f t="shared" si="27"/>
        <v>0</v>
      </c>
      <c r="BX48" s="50">
        <f t="shared" si="28"/>
        <v>0</v>
      </c>
      <c r="BY48" s="50">
        <f t="shared" si="29"/>
        <v>3800000</v>
      </c>
      <c r="BZ48" s="50">
        <v>0</v>
      </c>
      <c r="CA48" s="50">
        <v>0</v>
      </c>
      <c r="CB48" s="50">
        <v>0</v>
      </c>
      <c r="CC48" s="50">
        <v>0</v>
      </c>
      <c r="CD48" s="391">
        <f t="shared" si="30"/>
        <v>88518967.290909082</v>
      </c>
      <c r="CE48" s="391">
        <f t="shared" si="31"/>
        <v>74218967.290909082</v>
      </c>
      <c r="CF48" s="391">
        <f t="shared" si="32"/>
        <v>88518967.290909082</v>
      </c>
      <c r="CG48" s="50">
        <f t="shared" si="33"/>
        <v>6196327.7103636367</v>
      </c>
      <c r="CH48" s="395">
        <f t="shared" si="40"/>
        <v>3421896.7290909085</v>
      </c>
      <c r="CI48" s="398">
        <v>0</v>
      </c>
      <c r="CJ48" s="50">
        <v>0</v>
      </c>
      <c r="CK48" s="50">
        <v>0</v>
      </c>
      <c r="CL48" s="50">
        <v>0</v>
      </c>
      <c r="CM48" s="50">
        <v>0</v>
      </c>
      <c r="CN48" s="50">
        <v>0</v>
      </c>
      <c r="CO48" s="50">
        <v>0</v>
      </c>
      <c r="CP48" s="395">
        <f t="shared" si="34"/>
        <v>9618224.4394545443</v>
      </c>
      <c r="CQ48" s="391">
        <f t="shared" si="35"/>
        <v>78900742</v>
      </c>
      <c r="CR48" s="391">
        <f t="shared" si="36"/>
        <v>-619633</v>
      </c>
    </row>
    <row r="49" spans="1:96" s="50" customFormat="1" ht="24" customHeight="1" x14ac:dyDescent="0.2">
      <c r="A49" s="182">
        <f t="shared" si="0"/>
        <v>2655495</v>
      </c>
      <c r="B49" s="298">
        <f t="shared" si="37"/>
        <v>43</v>
      </c>
      <c r="C49" s="266">
        <v>43</v>
      </c>
      <c r="D49" s="299">
        <v>13088</v>
      </c>
      <c r="E49" s="252" t="s">
        <v>1022</v>
      </c>
      <c r="F49" s="253" t="s">
        <v>1023</v>
      </c>
      <c r="G49" s="252" t="s">
        <v>87</v>
      </c>
      <c r="H49" s="274" t="s">
        <v>983</v>
      </c>
      <c r="I49" s="294" t="s">
        <v>1024</v>
      </c>
      <c r="J49" s="65" t="s">
        <v>1025</v>
      </c>
      <c r="K49" s="65" t="s">
        <v>1026</v>
      </c>
      <c r="L49" s="65" t="s">
        <v>2384</v>
      </c>
      <c r="M49" s="292" t="s">
        <v>2380</v>
      </c>
      <c r="N49" s="99"/>
      <c r="O49" s="65"/>
      <c r="P49" s="90"/>
      <c r="Q49" s="254">
        <v>30</v>
      </c>
      <c r="R49" s="255">
        <v>33</v>
      </c>
      <c r="S49" s="65">
        <v>0</v>
      </c>
      <c r="T49" s="65">
        <v>0</v>
      </c>
      <c r="U49" s="90">
        <v>0</v>
      </c>
      <c r="V49" s="260">
        <v>17</v>
      </c>
      <c r="W49" s="99">
        <v>0</v>
      </c>
      <c r="X49" s="84">
        <v>0</v>
      </c>
      <c r="Y49" s="99">
        <v>0</v>
      </c>
      <c r="Z49" s="65">
        <v>0</v>
      </c>
      <c r="AA49" s="327">
        <v>1477052</v>
      </c>
      <c r="AB49" s="327">
        <v>46667</v>
      </c>
      <c r="AC49" s="328">
        <f t="shared" si="45"/>
        <v>1523719</v>
      </c>
      <c r="AD49" s="75">
        <v>4500000</v>
      </c>
      <c r="AE49" s="75">
        <v>6000000</v>
      </c>
      <c r="AF49" s="338">
        <f t="shared" si="39"/>
        <v>290891.80909090908</v>
      </c>
      <c r="AG49" s="113">
        <f t="shared" si="1"/>
        <v>44311560</v>
      </c>
      <c r="AH49" s="75">
        <f t="shared" si="2"/>
        <v>1400010</v>
      </c>
      <c r="AI49" s="75">
        <f t="shared" si="3"/>
        <v>9599429.6999999993</v>
      </c>
      <c r="AJ49" s="75">
        <f t="shared" si="4"/>
        <v>0</v>
      </c>
      <c r="AK49" s="75">
        <f t="shared" si="5"/>
        <v>4500000</v>
      </c>
      <c r="AL49" s="75">
        <f t="shared" si="6"/>
        <v>6000000</v>
      </c>
      <c r="AM49" s="75">
        <f t="shared" si="7"/>
        <v>0</v>
      </c>
      <c r="AN49" s="75">
        <f t="shared" si="8"/>
        <v>0</v>
      </c>
      <c r="AO49" s="75">
        <f t="shared" si="9"/>
        <v>0</v>
      </c>
      <c r="AP49" s="75">
        <f t="shared" si="10"/>
        <v>3400000</v>
      </c>
      <c r="AQ49" s="75">
        <v>0</v>
      </c>
      <c r="AR49" s="75">
        <v>0</v>
      </c>
      <c r="AS49" s="75">
        <v>0</v>
      </c>
      <c r="AT49" s="80">
        <v>0</v>
      </c>
      <c r="AU49" s="82">
        <f t="shared" si="11"/>
        <v>69210999.700000003</v>
      </c>
      <c r="AV49" s="113">
        <f t="shared" si="12"/>
        <v>50466229.721000001</v>
      </c>
      <c r="AW49" s="75">
        <f t="shared" si="13"/>
        <v>69210999.700000003</v>
      </c>
      <c r="AX49" s="75">
        <f t="shared" si="14"/>
        <v>4844769.9790000003</v>
      </c>
      <c r="AY49" s="76">
        <f t="shared" si="15"/>
        <v>1046622.9721000001</v>
      </c>
      <c r="AZ49" s="75">
        <v>0</v>
      </c>
      <c r="BA49" s="75">
        <v>0</v>
      </c>
      <c r="BB49" s="75">
        <v>0</v>
      </c>
      <c r="BC49" s="80">
        <v>0</v>
      </c>
      <c r="BD49" s="80">
        <v>0</v>
      </c>
      <c r="BE49" s="80">
        <v>0</v>
      </c>
      <c r="BF49" s="78">
        <v>0</v>
      </c>
      <c r="BG49" s="348">
        <f t="shared" si="16"/>
        <v>5891392.9511000002</v>
      </c>
      <c r="BH49" s="188">
        <f t="shared" si="17"/>
        <v>63319606</v>
      </c>
      <c r="BM49" s="50">
        <v>1477052</v>
      </c>
      <c r="BN49" s="391">
        <f t="shared" si="18"/>
        <v>46667</v>
      </c>
      <c r="BO49" s="391">
        <f t="shared" si="19"/>
        <v>1523719</v>
      </c>
      <c r="BP49" s="391">
        <f t="shared" si="20"/>
        <v>44311560</v>
      </c>
      <c r="BQ49" s="50">
        <f t="shared" si="21"/>
        <v>1400010</v>
      </c>
      <c r="BR49" s="50">
        <f t="shared" si="22"/>
        <v>9599429.6999999993</v>
      </c>
      <c r="BS49" s="50">
        <f t="shared" si="23"/>
        <v>0</v>
      </c>
      <c r="BT49" s="50">
        <f t="shared" si="24"/>
        <v>4500000</v>
      </c>
      <c r="BU49" s="50">
        <f t="shared" si="25"/>
        <v>6000000</v>
      </c>
      <c r="BV49" s="50">
        <f t="shared" si="26"/>
        <v>0</v>
      </c>
      <c r="BW49" s="50">
        <f t="shared" si="27"/>
        <v>0</v>
      </c>
      <c r="BX49" s="50">
        <f t="shared" si="28"/>
        <v>0</v>
      </c>
      <c r="BY49" s="50">
        <f t="shared" si="29"/>
        <v>3400000</v>
      </c>
      <c r="BZ49" s="50">
        <v>0</v>
      </c>
      <c r="CA49" s="50">
        <v>0</v>
      </c>
      <c r="CB49" s="50">
        <v>0</v>
      </c>
      <c r="CC49" s="50">
        <v>0</v>
      </c>
      <c r="CD49" s="391">
        <f t="shared" si="30"/>
        <v>69210999.700000003</v>
      </c>
      <c r="CE49" s="391">
        <f t="shared" si="31"/>
        <v>55310999.700000003</v>
      </c>
      <c r="CF49" s="391">
        <f t="shared" si="32"/>
        <v>69210999.700000003</v>
      </c>
      <c r="CG49" s="50">
        <f t="shared" si="33"/>
        <v>4844769.9790000003</v>
      </c>
      <c r="CH49" s="395">
        <f t="shared" si="40"/>
        <v>1531099.9700000004</v>
      </c>
      <c r="CI49" s="398">
        <v>0</v>
      </c>
      <c r="CJ49" s="50">
        <v>0</v>
      </c>
      <c r="CK49" s="50">
        <v>0</v>
      </c>
      <c r="CL49" s="50">
        <v>0</v>
      </c>
      <c r="CM49" s="50">
        <v>0</v>
      </c>
      <c r="CN49" s="50">
        <v>0</v>
      </c>
      <c r="CO49" s="50">
        <v>0</v>
      </c>
      <c r="CP49" s="395">
        <f t="shared" si="34"/>
        <v>6375869.949000001</v>
      </c>
      <c r="CQ49" s="391">
        <f t="shared" si="35"/>
        <v>62835129</v>
      </c>
      <c r="CR49" s="391">
        <f t="shared" si="36"/>
        <v>-484477</v>
      </c>
    </row>
    <row r="50" spans="1:96" s="50" customFormat="1" ht="24" customHeight="1" x14ac:dyDescent="0.2">
      <c r="A50" s="182">
        <f t="shared" si="0"/>
        <v>2655495</v>
      </c>
      <c r="B50" s="298">
        <f t="shared" si="37"/>
        <v>44</v>
      </c>
      <c r="C50" s="266">
        <v>44</v>
      </c>
      <c r="D50" s="299">
        <v>13091</v>
      </c>
      <c r="E50" s="252" t="s">
        <v>1036</v>
      </c>
      <c r="F50" s="253" t="s">
        <v>1037</v>
      </c>
      <c r="G50" s="252" t="s">
        <v>87</v>
      </c>
      <c r="H50" s="274" t="s">
        <v>983</v>
      </c>
      <c r="I50" s="294" t="s">
        <v>1038</v>
      </c>
      <c r="J50" s="65" t="s">
        <v>1039</v>
      </c>
      <c r="K50" s="65" t="s">
        <v>1040</v>
      </c>
      <c r="L50" s="65" t="s">
        <v>2384</v>
      </c>
      <c r="M50" s="292" t="s">
        <v>2380</v>
      </c>
      <c r="N50" s="99"/>
      <c r="O50" s="65"/>
      <c r="P50" s="90"/>
      <c r="Q50" s="254">
        <v>30</v>
      </c>
      <c r="R50" s="255">
        <v>66</v>
      </c>
      <c r="S50" s="65">
        <v>0</v>
      </c>
      <c r="T50" s="65">
        <v>0</v>
      </c>
      <c r="U50" s="90">
        <v>0</v>
      </c>
      <c r="V50" s="260">
        <v>20</v>
      </c>
      <c r="W50" s="99">
        <v>0</v>
      </c>
      <c r="X50" s="84">
        <v>0</v>
      </c>
      <c r="Y50" s="99">
        <v>0</v>
      </c>
      <c r="Z50" s="65">
        <v>0</v>
      </c>
      <c r="AA50" s="327">
        <v>1477052</v>
      </c>
      <c r="AB50" s="327">
        <v>0</v>
      </c>
      <c r="AC50" s="328">
        <f t="shared" si="45"/>
        <v>1477052</v>
      </c>
      <c r="AD50" s="75">
        <v>4500000</v>
      </c>
      <c r="AE50" s="75">
        <v>6000000</v>
      </c>
      <c r="AF50" s="338">
        <f t="shared" si="39"/>
        <v>281982.65454545454</v>
      </c>
      <c r="AG50" s="113">
        <f t="shared" si="1"/>
        <v>44311560</v>
      </c>
      <c r="AH50" s="75">
        <f t="shared" si="2"/>
        <v>0</v>
      </c>
      <c r="AI50" s="75">
        <f t="shared" si="3"/>
        <v>18610855.199999999</v>
      </c>
      <c r="AJ50" s="75">
        <f t="shared" si="4"/>
        <v>0</v>
      </c>
      <c r="AK50" s="75">
        <f t="shared" si="5"/>
        <v>4500000</v>
      </c>
      <c r="AL50" s="75">
        <f t="shared" si="6"/>
        <v>6000000</v>
      </c>
      <c r="AM50" s="75">
        <f t="shared" si="7"/>
        <v>0</v>
      </c>
      <c r="AN50" s="75">
        <f t="shared" si="8"/>
        <v>0</v>
      </c>
      <c r="AO50" s="75">
        <f t="shared" si="9"/>
        <v>0</v>
      </c>
      <c r="AP50" s="75">
        <f t="shared" si="10"/>
        <v>4000000</v>
      </c>
      <c r="AQ50" s="75">
        <v>0</v>
      </c>
      <c r="AR50" s="75">
        <v>0</v>
      </c>
      <c r="AS50" s="75">
        <v>0</v>
      </c>
      <c r="AT50" s="80">
        <v>0</v>
      </c>
      <c r="AU50" s="82">
        <f t="shared" si="11"/>
        <v>77422415.200000003</v>
      </c>
      <c r="AV50" s="113">
        <f t="shared" si="12"/>
        <v>57502846.136</v>
      </c>
      <c r="AW50" s="75">
        <f t="shared" si="13"/>
        <v>77422415.200000003</v>
      </c>
      <c r="AX50" s="75">
        <f t="shared" si="14"/>
        <v>5419569.0640000012</v>
      </c>
      <c r="AY50" s="76">
        <f t="shared" si="15"/>
        <v>1750284.6136</v>
      </c>
      <c r="AZ50" s="75">
        <v>0</v>
      </c>
      <c r="BA50" s="75">
        <v>0</v>
      </c>
      <c r="BB50" s="75">
        <v>0</v>
      </c>
      <c r="BC50" s="80">
        <v>0</v>
      </c>
      <c r="BD50" s="80">
        <v>0</v>
      </c>
      <c r="BE50" s="80">
        <v>0</v>
      </c>
      <c r="BF50" s="78">
        <v>0</v>
      </c>
      <c r="BG50" s="348">
        <f t="shared" si="16"/>
        <v>7169853.677600001</v>
      </c>
      <c r="BH50" s="188">
        <f t="shared" si="17"/>
        <v>70252561</v>
      </c>
      <c r="BM50" s="50">
        <v>1477052</v>
      </c>
      <c r="BN50" s="391">
        <f t="shared" si="18"/>
        <v>0</v>
      </c>
      <c r="BO50" s="391">
        <f t="shared" si="19"/>
        <v>1477052</v>
      </c>
      <c r="BP50" s="391">
        <f t="shared" si="20"/>
        <v>44311560</v>
      </c>
      <c r="BQ50" s="50">
        <f t="shared" si="21"/>
        <v>0</v>
      </c>
      <c r="BR50" s="50">
        <f t="shared" si="22"/>
        <v>18610855.199999999</v>
      </c>
      <c r="BS50" s="50">
        <f t="shared" si="23"/>
        <v>0</v>
      </c>
      <c r="BT50" s="50">
        <f t="shared" si="24"/>
        <v>4500000</v>
      </c>
      <c r="BU50" s="50">
        <f t="shared" si="25"/>
        <v>6000000</v>
      </c>
      <c r="BV50" s="50">
        <f t="shared" si="26"/>
        <v>0</v>
      </c>
      <c r="BW50" s="50">
        <f t="shared" si="27"/>
        <v>0</v>
      </c>
      <c r="BX50" s="50">
        <f t="shared" si="28"/>
        <v>0</v>
      </c>
      <c r="BY50" s="50">
        <f t="shared" si="29"/>
        <v>4000000</v>
      </c>
      <c r="BZ50" s="50">
        <v>0</v>
      </c>
      <c r="CA50" s="50">
        <v>0</v>
      </c>
      <c r="CB50" s="50">
        <v>0</v>
      </c>
      <c r="CC50" s="50">
        <v>0</v>
      </c>
      <c r="CD50" s="391">
        <f t="shared" si="30"/>
        <v>77422415.200000003</v>
      </c>
      <c r="CE50" s="391">
        <f t="shared" si="31"/>
        <v>62922415.200000003</v>
      </c>
      <c r="CF50" s="391">
        <f t="shared" si="32"/>
        <v>77422415.200000003</v>
      </c>
      <c r="CG50" s="50">
        <f t="shared" si="33"/>
        <v>5419569.0640000012</v>
      </c>
      <c r="CH50" s="395">
        <f t="shared" si="40"/>
        <v>2292241.5200000005</v>
      </c>
      <c r="CI50" s="398">
        <v>0</v>
      </c>
      <c r="CJ50" s="50">
        <v>0</v>
      </c>
      <c r="CK50" s="50">
        <v>0</v>
      </c>
      <c r="CL50" s="50">
        <v>0</v>
      </c>
      <c r="CM50" s="50">
        <v>0</v>
      </c>
      <c r="CN50" s="50">
        <v>0</v>
      </c>
      <c r="CO50" s="50">
        <v>0</v>
      </c>
      <c r="CP50" s="395">
        <f t="shared" si="34"/>
        <v>7711810.5840000017</v>
      </c>
      <c r="CQ50" s="391">
        <f t="shared" si="35"/>
        <v>69710604</v>
      </c>
      <c r="CR50" s="391">
        <f t="shared" si="36"/>
        <v>-541957</v>
      </c>
    </row>
    <row r="51" spans="1:96" s="50" customFormat="1" ht="24" customHeight="1" x14ac:dyDescent="0.2">
      <c r="A51" s="182">
        <f t="shared" si="0"/>
        <v>2655495</v>
      </c>
      <c r="B51" s="298">
        <f t="shared" si="37"/>
        <v>45</v>
      </c>
      <c r="C51" s="266">
        <v>45</v>
      </c>
      <c r="D51" s="299">
        <v>13116</v>
      </c>
      <c r="E51" s="252" t="s">
        <v>135</v>
      </c>
      <c r="F51" s="253" t="s">
        <v>1142</v>
      </c>
      <c r="G51" s="252" t="s">
        <v>87</v>
      </c>
      <c r="H51" s="274" t="s">
        <v>983</v>
      </c>
      <c r="I51" s="294" t="s">
        <v>1143</v>
      </c>
      <c r="J51" s="65" t="s">
        <v>1144</v>
      </c>
      <c r="K51" s="65" t="s">
        <v>1145</v>
      </c>
      <c r="L51" s="65" t="s">
        <v>2384</v>
      </c>
      <c r="M51" s="292" t="s">
        <v>2380</v>
      </c>
      <c r="N51" s="99"/>
      <c r="O51" s="65"/>
      <c r="P51" s="90"/>
      <c r="Q51" s="254">
        <v>30</v>
      </c>
      <c r="R51" s="255">
        <v>65</v>
      </c>
      <c r="S51" s="65">
        <v>0</v>
      </c>
      <c r="T51" s="65">
        <v>0</v>
      </c>
      <c r="U51" s="90">
        <v>0</v>
      </c>
      <c r="V51" s="260">
        <v>20</v>
      </c>
      <c r="W51" s="99">
        <v>0</v>
      </c>
      <c r="X51" s="84">
        <v>0</v>
      </c>
      <c r="Y51" s="99">
        <v>0</v>
      </c>
      <c r="Z51" s="65">
        <v>0</v>
      </c>
      <c r="AA51" s="327">
        <v>1477052</v>
      </c>
      <c r="AB51" s="327">
        <v>0</v>
      </c>
      <c r="AC51" s="328">
        <f t="shared" si="45"/>
        <v>1477052</v>
      </c>
      <c r="AD51" s="75">
        <v>4500000</v>
      </c>
      <c r="AE51" s="75">
        <v>6000000</v>
      </c>
      <c r="AF51" s="338">
        <f t="shared" si="39"/>
        <v>281982.65454545454</v>
      </c>
      <c r="AG51" s="113">
        <f t="shared" si="1"/>
        <v>44311560</v>
      </c>
      <c r="AH51" s="75">
        <f t="shared" si="2"/>
        <v>0</v>
      </c>
      <c r="AI51" s="75">
        <f t="shared" si="3"/>
        <v>18328872.545454547</v>
      </c>
      <c r="AJ51" s="75">
        <f t="shared" si="4"/>
        <v>0</v>
      </c>
      <c r="AK51" s="75">
        <f t="shared" si="5"/>
        <v>4500000</v>
      </c>
      <c r="AL51" s="75">
        <f t="shared" si="6"/>
        <v>6000000</v>
      </c>
      <c r="AM51" s="75">
        <f t="shared" si="7"/>
        <v>0</v>
      </c>
      <c r="AN51" s="75">
        <f t="shared" si="8"/>
        <v>0</v>
      </c>
      <c r="AO51" s="75">
        <f t="shared" si="9"/>
        <v>0</v>
      </c>
      <c r="AP51" s="75">
        <f t="shared" si="10"/>
        <v>4000000</v>
      </c>
      <c r="AQ51" s="75">
        <v>0</v>
      </c>
      <c r="AR51" s="75">
        <v>0</v>
      </c>
      <c r="AS51" s="75">
        <v>0</v>
      </c>
      <c r="AT51" s="80">
        <v>0</v>
      </c>
      <c r="AU51" s="82">
        <f t="shared" si="11"/>
        <v>77140432.545454547</v>
      </c>
      <c r="AV51" s="113">
        <f t="shared" si="12"/>
        <v>57240602.267272726</v>
      </c>
      <c r="AW51" s="75">
        <f t="shared" si="13"/>
        <v>77140432.545454547</v>
      </c>
      <c r="AX51" s="75">
        <f t="shared" si="14"/>
        <v>5399830.2781818192</v>
      </c>
      <c r="AY51" s="76">
        <f t="shared" si="15"/>
        <v>1724060.2267272726</v>
      </c>
      <c r="AZ51" s="75">
        <v>0</v>
      </c>
      <c r="BA51" s="75">
        <v>0</v>
      </c>
      <c r="BB51" s="75">
        <v>0</v>
      </c>
      <c r="BC51" s="80">
        <v>0</v>
      </c>
      <c r="BD51" s="80">
        <v>0</v>
      </c>
      <c r="BE51" s="80">
        <v>0</v>
      </c>
      <c r="BF51" s="78">
        <v>0</v>
      </c>
      <c r="BG51" s="348">
        <f t="shared" si="16"/>
        <v>7123890.5049090916</v>
      </c>
      <c r="BH51" s="188">
        <f t="shared" si="17"/>
        <v>70016542</v>
      </c>
      <c r="BM51" s="50">
        <v>1477052</v>
      </c>
      <c r="BN51" s="391">
        <f t="shared" si="18"/>
        <v>0</v>
      </c>
      <c r="BO51" s="391">
        <f t="shared" si="19"/>
        <v>1477052</v>
      </c>
      <c r="BP51" s="391">
        <f t="shared" si="20"/>
        <v>44311560</v>
      </c>
      <c r="BQ51" s="50">
        <f t="shared" si="21"/>
        <v>0</v>
      </c>
      <c r="BR51" s="50">
        <f t="shared" si="22"/>
        <v>18328872.545454547</v>
      </c>
      <c r="BS51" s="50">
        <f t="shared" si="23"/>
        <v>0</v>
      </c>
      <c r="BT51" s="50">
        <f t="shared" si="24"/>
        <v>4500000</v>
      </c>
      <c r="BU51" s="50">
        <f t="shared" si="25"/>
        <v>6000000</v>
      </c>
      <c r="BV51" s="50">
        <f t="shared" si="26"/>
        <v>0</v>
      </c>
      <c r="BW51" s="50">
        <f t="shared" si="27"/>
        <v>0</v>
      </c>
      <c r="BX51" s="50">
        <f t="shared" si="28"/>
        <v>0</v>
      </c>
      <c r="BY51" s="50">
        <f t="shared" si="29"/>
        <v>4000000</v>
      </c>
      <c r="BZ51" s="50">
        <v>0</v>
      </c>
      <c r="CA51" s="50">
        <v>0</v>
      </c>
      <c r="CB51" s="50">
        <v>0</v>
      </c>
      <c r="CC51" s="50">
        <v>0</v>
      </c>
      <c r="CD51" s="391">
        <f t="shared" si="30"/>
        <v>77140432.545454547</v>
      </c>
      <c r="CE51" s="391">
        <f t="shared" si="31"/>
        <v>62640432.545454547</v>
      </c>
      <c r="CF51" s="391">
        <f t="shared" si="32"/>
        <v>77140432.545454547</v>
      </c>
      <c r="CG51" s="50">
        <f t="shared" si="33"/>
        <v>5399830.2781818192</v>
      </c>
      <c r="CH51" s="395">
        <f t="shared" si="40"/>
        <v>2264043.2545454549</v>
      </c>
      <c r="CI51" s="398">
        <v>0</v>
      </c>
      <c r="CJ51" s="50">
        <v>0</v>
      </c>
      <c r="CK51" s="50">
        <v>0</v>
      </c>
      <c r="CL51" s="50">
        <v>0</v>
      </c>
      <c r="CM51" s="50">
        <v>0</v>
      </c>
      <c r="CN51" s="50">
        <v>0</v>
      </c>
      <c r="CO51" s="50">
        <v>0</v>
      </c>
      <c r="CP51" s="395">
        <f t="shared" si="34"/>
        <v>7663873.5327272741</v>
      </c>
      <c r="CQ51" s="391">
        <f t="shared" si="35"/>
        <v>69476559</v>
      </c>
      <c r="CR51" s="391">
        <f t="shared" si="36"/>
        <v>-539983</v>
      </c>
    </row>
    <row r="52" spans="1:96" s="50" customFormat="1" ht="24" customHeight="1" x14ac:dyDescent="0.2">
      <c r="A52" s="182">
        <f t="shared" si="0"/>
        <v>2655495</v>
      </c>
      <c r="B52" s="298">
        <f t="shared" si="37"/>
        <v>46</v>
      </c>
      <c r="C52" s="266">
        <v>46</v>
      </c>
      <c r="D52" s="299">
        <v>13117</v>
      </c>
      <c r="E52" s="252" t="s">
        <v>216</v>
      </c>
      <c r="F52" s="253" t="s">
        <v>1142</v>
      </c>
      <c r="G52" s="252" t="s">
        <v>87</v>
      </c>
      <c r="H52" s="274" t="s">
        <v>983</v>
      </c>
      <c r="I52" s="294" t="s">
        <v>1146</v>
      </c>
      <c r="J52" s="65" t="s">
        <v>1147</v>
      </c>
      <c r="K52" s="65" t="s">
        <v>1148</v>
      </c>
      <c r="L52" s="65" t="s">
        <v>2384</v>
      </c>
      <c r="M52" s="292" t="s">
        <v>2380</v>
      </c>
      <c r="N52" s="99"/>
      <c r="O52" s="65"/>
      <c r="P52" s="90"/>
      <c r="Q52" s="254">
        <v>30</v>
      </c>
      <c r="R52" s="255">
        <v>35</v>
      </c>
      <c r="S52" s="65">
        <v>0</v>
      </c>
      <c r="T52" s="65">
        <v>0</v>
      </c>
      <c r="U52" s="90">
        <v>0</v>
      </c>
      <c r="V52" s="260">
        <v>20</v>
      </c>
      <c r="W52" s="99">
        <v>0</v>
      </c>
      <c r="X52" s="84">
        <v>0</v>
      </c>
      <c r="Y52" s="99">
        <v>0</v>
      </c>
      <c r="Z52" s="65">
        <v>0</v>
      </c>
      <c r="AA52" s="327">
        <v>1477052</v>
      </c>
      <c r="AB52" s="327">
        <v>0</v>
      </c>
      <c r="AC52" s="328">
        <f t="shared" si="45"/>
        <v>1477052</v>
      </c>
      <c r="AD52" s="75">
        <v>4500000</v>
      </c>
      <c r="AE52" s="75">
        <v>6000000</v>
      </c>
      <c r="AF52" s="338">
        <f t="shared" si="39"/>
        <v>281982.65454545454</v>
      </c>
      <c r="AG52" s="113">
        <f t="shared" si="1"/>
        <v>44311560</v>
      </c>
      <c r="AH52" s="75">
        <f t="shared" si="2"/>
        <v>0</v>
      </c>
      <c r="AI52" s="75">
        <f t="shared" si="3"/>
        <v>9869392.9090909082</v>
      </c>
      <c r="AJ52" s="75">
        <f t="shared" si="4"/>
        <v>0</v>
      </c>
      <c r="AK52" s="75">
        <f t="shared" si="5"/>
        <v>4500000</v>
      </c>
      <c r="AL52" s="75">
        <f t="shared" si="6"/>
        <v>6000000</v>
      </c>
      <c r="AM52" s="75">
        <f t="shared" si="7"/>
        <v>0</v>
      </c>
      <c r="AN52" s="75">
        <f t="shared" si="8"/>
        <v>0</v>
      </c>
      <c r="AO52" s="75">
        <f t="shared" si="9"/>
        <v>0</v>
      </c>
      <c r="AP52" s="75">
        <f t="shared" si="10"/>
        <v>4000000</v>
      </c>
      <c r="AQ52" s="75">
        <v>0</v>
      </c>
      <c r="AR52" s="75">
        <v>0</v>
      </c>
      <c r="AS52" s="75">
        <v>0</v>
      </c>
      <c r="AT52" s="80">
        <v>0</v>
      </c>
      <c r="AU52" s="82">
        <f t="shared" si="11"/>
        <v>68680952.909090906</v>
      </c>
      <c r="AV52" s="113">
        <f t="shared" si="12"/>
        <v>49373286.205454543</v>
      </c>
      <c r="AW52" s="75">
        <f t="shared" si="13"/>
        <v>68680952.909090906</v>
      </c>
      <c r="AX52" s="75">
        <f t="shared" si="14"/>
        <v>4807666.7036363641</v>
      </c>
      <c r="AY52" s="76">
        <f t="shared" si="15"/>
        <v>937328.62054545432</v>
      </c>
      <c r="AZ52" s="75">
        <v>0</v>
      </c>
      <c r="BA52" s="75">
        <v>0</v>
      </c>
      <c r="BB52" s="75">
        <v>0</v>
      </c>
      <c r="BC52" s="80">
        <v>0</v>
      </c>
      <c r="BD52" s="80">
        <v>0</v>
      </c>
      <c r="BE52" s="80">
        <v>0</v>
      </c>
      <c r="BF52" s="78">
        <v>0</v>
      </c>
      <c r="BG52" s="348">
        <f t="shared" si="16"/>
        <v>5744995.3241818184</v>
      </c>
      <c r="BH52" s="188">
        <f t="shared" si="17"/>
        <v>62935957</v>
      </c>
      <c r="BM52" s="50">
        <v>1477052</v>
      </c>
      <c r="BN52" s="391">
        <f t="shared" si="18"/>
        <v>0</v>
      </c>
      <c r="BO52" s="391">
        <f t="shared" si="19"/>
        <v>1477052</v>
      </c>
      <c r="BP52" s="391">
        <f t="shared" si="20"/>
        <v>44311560</v>
      </c>
      <c r="BQ52" s="50">
        <f t="shared" si="21"/>
        <v>0</v>
      </c>
      <c r="BR52" s="50">
        <f t="shared" si="22"/>
        <v>9869392.9090909082</v>
      </c>
      <c r="BS52" s="50">
        <f t="shared" si="23"/>
        <v>0</v>
      </c>
      <c r="BT52" s="50">
        <f t="shared" si="24"/>
        <v>4500000</v>
      </c>
      <c r="BU52" s="50">
        <f t="shared" si="25"/>
        <v>6000000</v>
      </c>
      <c r="BV52" s="50">
        <f t="shared" si="26"/>
        <v>0</v>
      </c>
      <c r="BW52" s="50">
        <f t="shared" si="27"/>
        <v>0</v>
      </c>
      <c r="BX52" s="50">
        <f t="shared" si="28"/>
        <v>0</v>
      </c>
      <c r="BY52" s="50">
        <f t="shared" si="29"/>
        <v>4000000</v>
      </c>
      <c r="BZ52" s="50">
        <v>0</v>
      </c>
      <c r="CA52" s="50">
        <v>0</v>
      </c>
      <c r="CB52" s="50">
        <v>0</v>
      </c>
      <c r="CC52" s="50">
        <v>0</v>
      </c>
      <c r="CD52" s="391">
        <f t="shared" si="30"/>
        <v>68680952.909090906</v>
      </c>
      <c r="CE52" s="391">
        <f t="shared" si="31"/>
        <v>54180952.909090906</v>
      </c>
      <c r="CF52" s="391">
        <f t="shared" si="32"/>
        <v>68680952.909090906</v>
      </c>
      <c r="CG52" s="50">
        <f t="shared" si="33"/>
        <v>4807666.7036363641</v>
      </c>
      <c r="CH52" s="395">
        <f t="shared" si="40"/>
        <v>1418095.2909090908</v>
      </c>
      <c r="CI52" s="398">
        <v>0</v>
      </c>
      <c r="CJ52" s="50">
        <v>0</v>
      </c>
      <c r="CK52" s="50">
        <v>0</v>
      </c>
      <c r="CL52" s="50">
        <v>0</v>
      </c>
      <c r="CM52" s="50">
        <v>0</v>
      </c>
      <c r="CN52" s="50">
        <v>0</v>
      </c>
      <c r="CO52" s="50">
        <v>0</v>
      </c>
      <c r="CP52" s="395">
        <f t="shared" si="34"/>
        <v>6225761.9945454551</v>
      </c>
      <c r="CQ52" s="391">
        <f t="shared" si="35"/>
        <v>62455190</v>
      </c>
      <c r="CR52" s="391">
        <f t="shared" si="36"/>
        <v>-480767</v>
      </c>
    </row>
    <row r="53" spans="1:96" s="50" customFormat="1" ht="24" customHeight="1" x14ac:dyDescent="0.2">
      <c r="A53" s="182">
        <f t="shared" si="0"/>
        <v>2655495</v>
      </c>
      <c r="B53" s="298">
        <f t="shared" si="37"/>
        <v>47</v>
      </c>
      <c r="C53" s="266">
        <v>47</v>
      </c>
      <c r="D53" s="299">
        <v>13083</v>
      </c>
      <c r="E53" s="252" t="s">
        <v>158</v>
      </c>
      <c r="F53" s="253" t="s">
        <v>1003</v>
      </c>
      <c r="G53" s="252" t="s">
        <v>87</v>
      </c>
      <c r="H53" s="274" t="s">
        <v>983</v>
      </c>
      <c r="I53" s="294" t="s">
        <v>1004</v>
      </c>
      <c r="J53" s="65" t="s">
        <v>1005</v>
      </c>
      <c r="K53" s="65" t="s">
        <v>1006</v>
      </c>
      <c r="L53" s="65" t="s">
        <v>2384</v>
      </c>
      <c r="M53" s="292" t="s">
        <v>2383</v>
      </c>
      <c r="N53" s="99"/>
      <c r="O53" s="65"/>
      <c r="P53" s="90"/>
      <c r="Q53" s="254">
        <v>30</v>
      </c>
      <c r="R53" s="255">
        <v>36</v>
      </c>
      <c r="S53" s="65">
        <v>0</v>
      </c>
      <c r="T53" s="65">
        <v>0</v>
      </c>
      <c r="U53" s="90">
        <v>0</v>
      </c>
      <c r="V53" s="260">
        <v>20</v>
      </c>
      <c r="W53" s="99">
        <v>0</v>
      </c>
      <c r="X53" s="84">
        <v>0</v>
      </c>
      <c r="Y53" s="99">
        <v>0</v>
      </c>
      <c r="Z53" s="65">
        <v>0</v>
      </c>
      <c r="AA53" s="327">
        <v>1642901</v>
      </c>
      <c r="AB53" s="327">
        <v>0</v>
      </c>
      <c r="AC53" s="328">
        <f>AA53+AB53</f>
        <v>1642901</v>
      </c>
      <c r="AD53" s="75">
        <v>4500000</v>
      </c>
      <c r="AE53" s="75">
        <v>6000000</v>
      </c>
      <c r="AF53" s="338">
        <f t="shared" si="39"/>
        <v>313644.73636363639</v>
      </c>
      <c r="AG53" s="113">
        <f t="shared" si="1"/>
        <v>49287030</v>
      </c>
      <c r="AH53" s="75">
        <f t="shared" si="2"/>
        <v>0</v>
      </c>
      <c r="AI53" s="75">
        <f t="shared" si="3"/>
        <v>11291210.50909091</v>
      </c>
      <c r="AJ53" s="75">
        <f t="shared" si="4"/>
        <v>0</v>
      </c>
      <c r="AK53" s="75">
        <f t="shared" si="5"/>
        <v>4500000</v>
      </c>
      <c r="AL53" s="75">
        <f t="shared" si="6"/>
        <v>6000000</v>
      </c>
      <c r="AM53" s="75">
        <f t="shared" si="7"/>
        <v>0</v>
      </c>
      <c r="AN53" s="75">
        <f t="shared" si="8"/>
        <v>0</v>
      </c>
      <c r="AO53" s="75">
        <f t="shared" si="9"/>
        <v>0</v>
      </c>
      <c r="AP53" s="75">
        <f t="shared" si="10"/>
        <v>4000000</v>
      </c>
      <c r="AQ53" s="75">
        <v>0</v>
      </c>
      <c r="AR53" s="75">
        <v>0</v>
      </c>
      <c r="AS53" s="75">
        <v>0</v>
      </c>
      <c r="AT53" s="80">
        <v>0</v>
      </c>
      <c r="AU53" s="82">
        <f t="shared" si="11"/>
        <v>75078240.5090909</v>
      </c>
      <c r="AV53" s="113">
        <f t="shared" si="12"/>
        <v>55322763.673454538</v>
      </c>
      <c r="AW53" s="75">
        <f t="shared" si="13"/>
        <v>75078240.509090915</v>
      </c>
      <c r="AX53" s="75">
        <f t="shared" si="14"/>
        <v>5255476.8356363643</v>
      </c>
      <c r="AY53" s="76">
        <f t="shared" si="15"/>
        <v>1532276.3673454539</v>
      </c>
      <c r="AZ53" s="75">
        <v>0</v>
      </c>
      <c r="BA53" s="75">
        <v>0</v>
      </c>
      <c r="BB53" s="75">
        <v>0</v>
      </c>
      <c r="BC53" s="80">
        <v>0</v>
      </c>
      <c r="BD53" s="80">
        <v>0</v>
      </c>
      <c r="BE53" s="80">
        <v>0</v>
      </c>
      <c r="BF53" s="78">
        <v>0</v>
      </c>
      <c r="BG53" s="348">
        <f t="shared" si="16"/>
        <v>6787753.2029818185</v>
      </c>
      <c r="BH53" s="188">
        <f t="shared" si="17"/>
        <v>68290487</v>
      </c>
      <c r="BM53" s="50">
        <v>1642901</v>
      </c>
      <c r="BN53" s="391">
        <f t="shared" si="18"/>
        <v>0</v>
      </c>
      <c r="BO53" s="391">
        <f t="shared" si="19"/>
        <v>1642901</v>
      </c>
      <c r="BP53" s="391">
        <f t="shared" si="20"/>
        <v>49287030</v>
      </c>
      <c r="BQ53" s="50">
        <f t="shared" si="21"/>
        <v>0</v>
      </c>
      <c r="BR53" s="50">
        <f t="shared" si="22"/>
        <v>11291210.50909091</v>
      </c>
      <c r="BS53" s="50">
        <f t="shared" si="23"/>
        <v>0</v>
      </c>
      <c r="BT53" s="50">
        <f t="shared" si="24"/>
        <v>4500000</v>
      </c>
      <c r="BU53" s="50">
        <f t="shared" si="25"/>
        <v>6000000</v>
      </c>
      <c r="BV53" s="50">
        <f t="shared" si="26"/>
        <v>0</v>
      </c>
      <c r="BW53" s="50">
        <f t="shared" si="27"/>
        <v>0</v>
      </c>
      <c r="BX53" s="50">
        <f t="shared" si="28"/>
        <v>0</v>
      </c>
      <c r="BY53" s="50">
        <f t="shared" si="29"/>
        <v>4000000</v>
      </c>
      <c r="BZ53" s="50">
        <v>0</v>
      </c>
      <c r="CA53" s="50">
        <v>0</v>
      </c>
      <c r="CB53" s="50">
        <v>0</v>
      </c>
      <c r="CC53" s="50">
        <v>0</v>
      </c>
      <c r="CD53" s="391">
        <f t="shared" si="30"/>
        <v>75078240.5090909</v>
      </c>
      <c r="CE53" s="391">
        <f t="shared" si="31"/>
        <v>60578240.5090909</v>
      </c>
      <c r="CF53" s="391">
        <f t="shared" si="32"/>
        <v>75078240.5090909</v>
      </c>
      <c r="CG53" s="50">
        <f t="shared" si="33"/>
        <v>5255476.8356363634</v>
      </c>
      <c r="CH53" s="395">
        <f t="shared" si="40"/>
        <v>2057824.0509090901</v>
      </c>
      <c r="CI53" s="398">
        <v>0</v>
      </c>
      <c r="CJ53" s="50">
        <v>0</v>
      </c>
      <c r="CK53" s="50">
        <v>0</v>
      </c>
      <c r="CL53" s="50">
        <v>0</v>
      </c>
      <c r="CM53" s="50">
        <v>0</v>
      </c>
      <c r="CN53" s="50">
        <v>0</v>
      </c>
      <c r="CO53" s="50">
        <v>0</v>
      </c>
      <c r="CP53" s="395">
        <f t="shared" si="34"/>
        <v>7313300.8865454532</v>
      </c>
      <c r="CQ53" s="391">
        <f t="shared" si="35"/>
        <v>67764939</v>
      </c>
      <c r="CR53" s="391">
        <f t="shared" si="36"/>
        <v>-525548</v>
      </c>
    </row>
    <row r="54" spans="1:96" s="50" customFormat="1" ht="24" customHeight="1" x14ac:dyDescent="0.2">
      <c r="A54" s="182">
        <f t="shared" si="0"/>
        <v>2655495</v>
      </c>
      <c r="B54" s="298">
        <f t="shared" si="37"/>
        <v>48</v>
      </c>
      <c r="C54" s="266">
        <v>48</v>
      </c>
      <c r="D54" s="299">
        <v>13108</v>
      </c>
      <c r="E54" s="252" t="s">
        <v>158</v>
      </c>
      <c r="F54" s="253" t="s">
        <v>1110</v>
      </c>
      <c r="G54" s="252" t="s">
        <v>87</v>
      </c>
      <c r="H54" s="274" t="s">
        <v>983</v>
      </c>
      <c r="I54" s="294" t="s">
        <v>1111</v>
      </c>
      <c r="J54" s="65" t="s">
        <v>1112</v>
      </c>
      <c r="K54" s="65" t="s">
        <v>1113</v>
      </c>
      <c r="L54" s="65" t="s">
        <v>2384</v>
      </c>
      <c r="M54" s="292" t="s">
        <v>2380</v>
      </c>
      <c r="N54" s="99"/>
      <c r="O54" s="65"/>
      <c r="P54" s="90"/>
      <c r="Q54" s="254">
        <v>30</v>
      </c>
      <c r="R54" s="255">
        <v>79</v>
      </c>
      <c r="S54" s="65">
        <v>0</v>
      </c>
      <c r="T54" s="65">
        <v>0</v>
      </c>
      <c r="U54" s="90">
        <v>0</v>
      </c>
      <c r="V54" s="260">
        <v>20</v>
      </c>
      <c r="W54" s="99">
        <v>0</v>
      </c>
      <c r="X54" s="84">
        <v>0</v>
      </c>
      <c r="Y54" s="99">
        <v>0</v>
      </c>
      <c r="Z54" s="65">
        <v>0</v>
      </c>
      <c r="AA54" s="327">
        <v>1477052</v>
      </c>
      <c r="AB54" s="327">
        <v>0</v>
      </c>
      <c r="AC54" s="328">
        <f t="shared" si="42"/>
        <v>1477052</v>
      </c>
      <c r="AD54" s="75">
        <v>4500000</v>
      </c>
      <c r="AE54" s="75">
        <v>6000000</v>
      </c>
      <c r="AF54" s="338">
        <f t="shared" si="39"/>
        <v>281982.65454545454</v>
      </c>
      <c r="AG54" s="113">
        <f t="shared" si="1"/>
        <v>44311560</v>
      </c>
      <c r="AH54" s="75">
        <f t="shared" si="2"/>
        <v>0</v>
      </c>
      <c r="AI54" s="75">
        <f t="shared" si="3"/>
        <v>22276629.709090907</v>
      </c>
      <c r="AJ54" s="75">
        <f t="shared" si="4"/>
        <v>0</v>
      </c>
      <c r="AK54" s="75">
        <f t="shared" si="5"/>
        <v>4500000</v>
      </c>
      <c r="AL54" s="75">
        <f t="shared" si="6"/>
        <v>6000000</v>
      </c>
      <c r="AM54" s="75">
        <f t="shared" si="7"/>
        <v>0</v>
      </c>
      <c r="AN54" s="75">
        <f t="shared" si="8"/>
        <v>0</v>
      </c>
      <c r="AO54" s="75">
        <f t="shared" si="9"/>
        <v>0</v>
      </c>
      <c r="AP54" s="75">
        <f t="shared" si="10"/>
        <v>4000000</v>
      </c>
      <c r="AQ54" s="75">
        <v>0</v>
      </c>
      <c r="AR54" s="75">
        <v>0</v>
      </c>
      <c r="AS54" s="75">
        <v>0</v>
      </c>
      <c r="AT54" s="80">
        <v>0</v>
      </c>
      <c r="AU54" s="82">
        <f t="shared" si="11"/>
        <v>81088189.709090903</v>
      </c>
      <c r="AV54" s="113">
        <f t="shared" si="12"/>
        <v>60912016.429454535</v>
      </c>
      <c r="AW54" s="75">
        <f t="shared" si="13"/>
        <v>81088189.709090903</v>
      </c>
      <c r="AX54" s="75">
        <f t="shared" si="14"/>
        <v>5676173.2796363635</v>
      </c>
      <c r="AY54" s="76">
        <f t="shared" si="15"/>
        <v>2091201.6429454535</v>
      </c>
      <c r="AZ54" s="75">
        <v>0</v>
      </c>
      <c r="BA54" s="75">
        <v>0</v>
      </c>
      <c r="BB54" s="75">
        <v>0</v>
      </c>
      <c r="BC54" s="80">
        <v>0</v>
      </c>
      <c r="BD54" s="80">
        <v>0</v>
      </c>
      <c r="BE54" s="80">
        <v>0</v>
      </c>
      <c r="BF54" s="78">
        <v>0</v>
      </c>
      <c r="BG54" s="348">
        <f t="shared" si="16"/>
        <v>7767374.922581817</v>
      </c>
      <c r="BH54" s="188">
        <f t="shared" si="17"/>
        <v>73320814</v>
      </c>
      <c r="BM54" s="50">
        <v>1477052</v>
      </c>
      <c r="BN54" s="391">
        <f t="shared" si="18"/>
        <v>0</v>
      </c>
      <c r="BO54" s="391">
        <f t="shared" si="19"/>
        <v>1477052</v>
      </c>
      <c r="BP54" s="391">
        <f t="shared" si="20"/>
        <v>44311560</v>
      </c>
      <c r="BQ54" s="50">
        <f t="shared" si="21"/>
        <v>0</v>
      </c>
      <c r="BR54" s="50">
        <f t="shared" si="22"/>
        <v>22276629.709090907</v>
      </c>
      <c r="BS54" s="50">
        <f t="shared" si="23"/>
        <v>0</v>
      </c>
      <c r="BT54" s="50">
        <f t="shared" si="24"/>
        <v>4500000</v>
      </c>
      <c r="BU54" s="50">
        <f t="shared" si="25"/>
        <v>6000000</v>
      </c>
      <c r="BV54" s="50">
        <f t="shared" si="26"/>
        <v>0</v>
      </c>
      <c r="BW54" s="50">
        <f t="shared" si="27"/>
        <v>0</v>
      </c>
      <c r="BX54" s="50">
        <f t="shared" si="28"/>
        <v>0</v>
      </c>
      <c r="BY54" s="50">
        <f t="shared" si="29"/>
        <v>4000000</v>
      </c>
      <c r="BZ54" s="50">
        <v>0</v>
      </c>
      <c r="CA54" s="50">
        <v>0</v>
      </c>
      <c r="CB54" s="50">
        <v>0</v>
      </c>
      <c r="CC54" s="50">
        <v>0</v>
      </c>
      <c r="CD54" s="391">
        <f t="shared" si="30"/>
        <v>81088189.709090903</v>
      </c>
      <c r="CE54" s="391">
        <f t="shared" si="31"/>
        <v>66588189.709090903</v>
      </c>
      <c r="CF54" s="391">
        <f t="shared" si="32"/>
        <v>81088189.709090903</v>
      </c>
      <c r="CG54" s="50">
        <f t="shared" si="33"/>
        <v>5676173.2796363635</v>
      </c>
      <c r="CH54" s="395">
        <f t="shared" si="40"/>
        <v>2658818.9709090907</v>
      </c>
      <c r="CI54" s="398">
        <v>0</v>
      </c>
      <c r="CJ54" s="50">
        <v>0</v>
      </c>
      <c r="CK54" s="50">
        <v>0</v>
      </c>
      <c r="CL54" s="50">
        <v>0</v>
      </c>
      <c r="CM54" s="50">
        <v>0</v>
      </c>
      <c r="CN54" s="50">
        <v>0</v>
      </c>
      <c r="CO54" s="50">
        <v>0</v>
      </c>
      <c r="CP54" s="395">
        <f t="shared" si="34"/>
        <v>8334992.2505454542</v>
      </c>
      <c r="CQ54" s="391">
        <f t="shared" si="35"/>
        <v>72753197</v>
      </c>
      <c r="CR54" s="391">
        <f t="shared" si="36"/>
        <v>-567617</v>
      </c>
    </row>
    <row r="55" spans="1:96" s="50" customFormat="1" ht="24" customHeight="1" x14ac:dyDescent="0.2">
      <c r="A55" s="182">
        <f t="shared" si="0"/>
        <v>2655495</v>
      </c>
      <c r="B55" s="298">
        <f t="shared" si="37"/>
        <v>49</v>
      </c>
      <c r="C55" s="266">
        <v>49</v>
      </c>
      <c r="D55" s="299">
        <v>13102</v>
      </c>
      <c r="E55" s="252" t="s">
        <v>1082</v>
      </c>
      <c r="F55" s="253" t="s">
        <v>1083</v>
      </c>
      <c r="G55" s="252" t="s">
        <v>87</v>
      </c>
      <c r="H55" s="274" t="s">
        <v>983</v>
      </c>
      <c r="I55" s="294" t="s">
        <v>1084</v>
      </c>
      <c r="J55" s="65" t="s">
        <v>1085</v>
      </c>
      <c r="K55" s="65" t="s">
        <v>1086</v>
      </c>
      <c r="L55" s="65" t="s">
        <v>2384</v>
      </c>
      <c r="M55" s="292" t="s">
        <v>2380</v>
      </c>
      <c r="N55" s="99"/>
      <c r="O55" s="65"/>
      <c r="P55" s="90"/>
      <c r="Q55" s="254">
        <v>30</v>
      </c>
      <c r="R55" s="255">
        <v>80</v>
      </c>
      <c r="S55" s="65">
        <v>0</v>
      </c>
      <c r="T55" s="65">
        <v>0</v>
      </c>
      <c r="U55" s="90">
        <v>0</v>
      </c>
      <c r="V55" s="260">
        <v>20</v>
      </c>
      <c r="W55" s="99">
        <v>0</v>
      </c>
      <c r="X55" s="84">
        <v>0</v>
      </c>
      <c r="Y55" s="99">
        <v>0</v>
      </c>
      <c r="Z55" s="65">
        <v>0</v>
      </c>
      <c r="AA55" s="327">
        <v>1477052</v>
      </c>
      <c r="AB55" s="327">
        <v>0</v>
      </c>
      <c r="AC55" s="328">
        <f t="shared" si="42"/>
        <v>1477052</v>
      </c>
      <c r="AD55" s="75">
        <v>4500000</v>
      </c>
      <c r="AE55" s="75">
        <v>6000000</v>
      </c>
      <c r="AF55" s="338">
        <f t="shared" si="39"/>
        <v>281982.65454545454</v>
      </c>
      <c r="AG55" s="113">
        <f t="shared" si="1"/>
        <v>44311560</v>
      </c>
      <c r="AH55" s="75">
        <f t="shared" si="2"/>
        <v>0</v>
      </c>
      <c r="AI55" s="75">
        <f t="shared" si="3"/>
        <v>22558612.363636363</v>
      </c>
      <c r="AJ55" s="75">
        <f t="shared" si="4"/>
        <v>0</v>
      </c>
      <c r="AK55" s="75">
        <f t="shared" si="5"/>
        <v>4500000</v>
      </c>
      <c r="AL55" s="75">
        <f t="shared" si="6"/>
        <v>6000000</v>
      </c>
      <c r="AM55" s="75">
        <f t="shared" si="7"/>
        <v>0</v>
      </c>
      <c r="AN55" s="75">
        <f t="shared" si="8"/>
        <v>0</v>
      </c>
      <c r="AO55" s="75">
        <f t="shared" si="9"/>
        <v>0</v>
      </c>
      <c r="AP55" s="75">
        <f t="shared" si="10"/>
        <v>4000000</v>
      </c>
      <c r="AQ55" s="75">
        <v>0</v>
      </c>
      <c r="AR55" s="75">
        <v>0</v>
      </c>
      <c r="AS55" s="75">
        <v>0</v>
      </c>
      <c r="AT55" s="80">
        <v>0</v>
      </c>
      <c r="AU55" s="82">
        <f t="shared" si="11"/>
        <v>81370172.36363636</v>
      </c>
      <c r="AV55" s="113">
        <f t="shared" si="12"/>
        <v>61174260.298181817</v>
      </c>
      <c r="AW55" s="75">
        <f t="shared" si="13"/>
        <v>81370172.36363636</v>
      </c>
      <c r="AX55" s="75">
        <f t="shared" si="14"/>
        <v>5695912.0654545454</v>
      </c>
      <c r="AY55" s="76">
        <f t="shared" si="15"/>
        <v>2117426.0298181819</v>
      </c>
      <c r="AZ55" s="75">
        <v>0</v>
      </c>
      <c r="BA55" s="75">
        <v>0</v>
      </c>
      <c r="BB55" s="75">
        <v>0</v>
      </c>
      <c r="BC55" s="80">
        <v>0</v>
      </c>
      <c r="BD55" s="80">
        <v>0</v>
      </c>
      <c r="BE55" s="80">
        <v>0</v>
      </c>
      <c r="BF55" s="78">
        <v>0</v>
      </c>
      <c r="BG55" s="348">
        <f t="shared" si="16"/>
        <v>7813338.0952727273</v>
      </c>
      <c r="BH55" s="188">
        <f t="shared" si="17"/>
        <v>73556834</v>
      </c>
      <c r="BM55" s="50">
        <v>1477052</v>
      </c>
      <c r="BN55" s="391">
        <f t="shared" si="18"/>
        <v>0</v>
      </c>
      <c r="BO55" s="391">
        <f t="shared" si="19"/>
        <v>1477052</v>
      </c>
      <c r="BP55" s="391">
        <f t="shared" si="20"/>
        <v>44311560</v>
      </c>
      <c r="BQ55" s="50">
        <f t="shared" si="21"/>
        <v>0</v>
      </c>
      <c r="BR55" s="50">
        <f t="shared" si="22"/>
        <v>22558612.363636363</v>
      </c>
      <c r="BS55" s="50">
        <f t="shared" si="23"/>
        <v>0</v>
      </c>
      <c r="BT55" s="50">
        <f t="shared" si="24"/>
        <v>4500000</v>
      </c>
      <c r="BU55" s="50">
        <f t="shared" si="25"/>
        <v>6000000</v>
      </c>
      <c r="BV55" s="50">
        <f t="shared" si="26"/>
        <v>0</v>
      </c>
      <c r="BW55" s="50">
        <f t="shared" si="27"/>
        <v>0</v>
      </c>
      <c r="BX55" s="50">
        <f t="shared" si="28"/>
        <v>0</v>
      </c>
      <c r="BY55" s="50">
        <f t="shared" si="29"/>
        <v>4000000</v>
      </c>
      <c r="BZ55" s="50">
        <v>0</v>
      </c>
      <c r="CA55" s="50">
        <v>0</v>
      </c>
      <c r="CB55" s="50">
        <v>0</v>
      </c>
      <c r="CC55" s="50">
        <v>0</v>
      </c>
      <c r="CD55" s="391">
        <f t="shared" si="30"/>
        <v>81370172.36363636</v>
      </c>
      <c r="CE55" s="391">
        <f t="shared" si="31"/>
        <v>66870172.36363636</v>
      </c>
      <c r="CF55" s="391">
        <f t="shared" si="32"/>
        <v>81370172.36363636</v>
      </c>
      <c r="CG55" s="50">
        <f t="shared" si="33"/>
        <v>5695912.0654545454</v>
      </c>
      <c r="CH55" s="395">
        <f t="shared" si="40"/>
        <v>2687017.2363636363</v>
      </c>
      <c r="CI55" s="398">
        <v>0</v>
      </c>
      <c r="CJ55" s="50">
        <v>0</v>
      </c>
      <c r="CK55" s="50">
        <v>0</v>
      </c>
      <c r="CL55" s="50">
        <v>0</v>
      </c>
      <c r="CM55" s="50">
        <v>0</v>
      </c>
      <c r="CN55" s="50">
        <v>0</v>
      </c>
      <c r="CO55" s="50">
        <v>0</v>
      </c>
      <c r="CP55" s="395">
        <f t="shared" si="34"/>
        <v>8382929.3018181818</v>
      </c>
      <c r="CQ55" s="391">
        <f t="shared" si="35"/>
        <v>72987243</v>
      </c>
      <c r="CR55" s="391">
        <f t="shared" si="36"/>
        <v>-569591</v>
      </c>
    </row>
    <row r="56" spans="1:96" s="50" customFormat="1" ht="24" customHeight="1" x14ac:dyDescent="0.2">
      <c r="A56" s="182">
        <f t="shared" si="0"/>
        <v>2655495</v>
      </c>
      <c r="B56" s="298">
        <f t="shared" si="37"/>
        <v>50</v>
      </c>
      <c r="C56" s="266">
        <v>50</v>
      </c>
      <c r="D56" s="299">
        <v>13110</v>
      </c>
      <c r="E56" s="252" t="s">
        <v>1117</v>
      </c>
      <c r="F56" s="253" t="s">
        <v>1118</v>
      </c>
      <c r="G56" s="252" t="s">
        <v>87</v>
      </c>
      <c r="H56" s="274" t="s">
        <v>983</v>
      </c>
      <c r="I56" s="294" t="s">
        <v>1119</v>
      </c>
      <c r="J56" s="65" t="s">
        <v>1120</v>
      </c>
      <c r="K56" s="65" t="s">
        <v>1121</v>
      </c>
      <c r="L56" s="65" t="s">
        <v>2384</v>
      </c>
      <c r="M56" s="292" t="s">
        <v>2383</v>
      </c>
      <c r="N56" s="99"/>
      <c r="O56" s="65"/>
      <c r="P56" s="90"/>
      <c r="Q56" s="254">
        <v>30</v>
      </c>
      <c r="R56" s="255">
        <v>39</v>
      </c>
      <c r="S56" s="65">
        <v>0</v>
      </c>
      <c r="T56" s="65">
        <v>0</v>
      </c>
      <c r="U56" s="90">
        <v>0</v>
      </c>
      <c r="V56" s="260">
        <v>20</v>
      </c>
      <c r="W56" s="99">
        <v>0</v>
      </c>
      <c r="X56" s="84">
        <v>0</v>
      </c>
      <c r="Y56" s="99">
        <v>2</v>
      </c>
      <c r="Z56" s="65">
        <v>0</v>
      </c>
      <c r="AA56" s="327">
        <v>1642901</v>
      </c>
      <c r="AB56" s="327">
        <v>0</v>
      </c>
      <c r="AC56" s="328">
        <f>AA56+AB56</f>
        <v>1642901</v>
      </c>
      <c r="AD56" s="75">
        <v>4500000</v>
      </c>
      <c r="AE56" s="75">
        <v>6000000</v>
      </c>
      <c r="AF56" s="338">
        <f t="shared" si="39"/>
        <v>313644.73636363639</v>
      </c>
      <c r="AG56" s="113">
        <f t="shared" si="1"/>
        <v>49287030</v>
      </c>
      <c r="AH56" s="75">
        <f t="shared" si="2"/>
        <v>0</v>
      </c>
      <c r="AI56" s="75">
        <f t="shared" si="3"/>
        <v>12232144.718181819</v>
      </c>
      <c r="AJ56" s="75">
        <f t="shared" si="4"/>
        <v>0</v>
      </c>
      <c r="AK56" s="75">
        <f t="shared" si="5"/>
        <v>4500000</v>
      </c>
      <c r="AL56" s="75">
        <f t="shared" si="6"/>
        <v>6000000</v>
      </c>
      <c r="AM56" s="75">
        <f t="shared" si="7"/>
        <v>0</v>
      </c>
      <c r="AN56" s="75">
        <f t="shared" si="8"/>
        <v>0</v>
      </c>
      <c r="AO56" s="75">
        <f t="shared" si="9"/>
        <v>0</v>
      </c>
      <c r="AP56" s="75">
        <f t="shared" si="10"/>
        <v>4000000</v>
      </c>
      <c r="AQ56" s="75">
        <v>0</v>
      </c>
      <c r="AR56" s="75">
        <v>0</v>
      </c>
      <c r="AS56" s="75">
        <v>0</v>
      </c>
      <c r="AT56" s="80">
        <v>0</v>
      </c>
      <c r="AU56" s="82">
        <f t="shared" si="11"/>
        <v>76019174.718181819</v>
      </c>
      <c r="AV56" s="113">
        <f t="shared" si="12"/>
        <v>56197832.487909093</v>
      </c>
      <c r="AW56" s="75">
        <f t="shared" si="13"/>
        <v>76019174.718181819</v>
      </c>
      <c r="AX56" s="75">
        <f t="shared" si="14"/>
        <v>5321342.230272728</v>
      </c>
      <c r="AY56" s="76">
        <f t="shared" si="15"/>
        <v>1619783.2487909095</v>
      </c>
      <c r="AZ56" s="75">
        <v>0</v>
      </c>
      <c r="BA56" s="75">
        <v>0</v>
      </c>
      <c r="BB56" s="75">
        <v>0</v>
      </c>
      <c r="BC56" s="80">
        <v>0</v>
      </c>
      <c r="BD56" s="80">
        <v>0</v>
      </c>
      <c r="BE56" s="80">
        <v>0</v>
      </c>
      <c r="BF56" s="78">
        <v>0</v>
      </c>
      <c r="BG56" s="348">
        <f t="shared" si="16"/>
        <v>6941125.4790636376</v>
      </c>
      <c r="BH56" s="188">
        <f t="shared" si="17"/>
        <v>69078049</v>
      </c>
      <c r="BM56" s="50">
        <v>1642901</v>
      </c>
      <c r="BN56" s="391">
        <f t="shared" si="18"/>
        <v>0</v>
      </c>
      <c r="BO56" s="391">
        <f t="shared" si="19"/>
        <v>1642901</v>
      </c>
      <c r="BP56" s="391">
        <f t="shared" si="20"/>
        <v>49287030</v>
      </c>
      <c r="BQ56" s="50">
        <f t="shared" si="21"/>
        <v>0</v>
      </c>
      <c r="BR56" s="50">
        <f t="shared" si="22"/>
        <v>12232144.718181819</v>
      </c>
      <c r="BS56" s="50">
        <f t="shared" si="23"/>
        <v>0</v>
      </c>
      <c r="BT56" s="50">
        <f t="shared" si="24"/>
        <v>4500000</v>
      </c>
      <c r="BU56" s="50">
        <f t="shared" si="25"/>
        <v>6000000</v>
      </c>
      <c r="BV56" s="50">
        <f t="shared" si="26"/>
        <v>0</v>
      </c>
      <c r="BW56" s="50">
        <f t="shared" si="27"/>
        <v>0</v>
      </c>
      <c r="BX56" s="50">
        <f t="shared" si="28"/>
        <v>0</v>
      </c>
      <c r="BY56" s="50">
        <f t="shared" si="29"/>
        <v>4000000</v>
      </c>
      <c r="BZ56" s="50">
        <v>0</v>
      </c>
      <c r="CA56" s="50">
        <v>0</v>
      </c>
      <c r="CB56" s="50">
        <v>0</v>
      </c>
      <c r="CC56" s="50">
        <v>0</v>
      </c>
      <c r="CD56" s="391">
        <f t="shared" si="30"/>
        <v>76019174.718181819</v>
      </c>
      <c r="CE56" s="391">
        <f t="shared" si="31"/>
        <v>61519174.718181819</v>
      </c>
      <c r="CF56" s="391">
        <f t="shared" si="32"/>
        <v>76019174.718181819</v>
      </c>
      <c r="CG56" s="50">
        <f t="shared" si="33"/>
        <v>5321342.230272728</v>
      </c>
      <c r="CH56" s="395">
        <f t="shared" si="40"/>
        <v>2151917.4718181822</v>
      </c>
      <c r="CI56" s="398">
        <v>0</v>
      </c>
      <c r="CJ56" s="50">
        <v>0</v>
      </c>
      <c r="CK56" s="50">
        <v>0</v>
      </c>
      <c r="CL56" s="50">
        <v>0</v>
      </c>
      <c r="CM56" s="50">
        <v>0</v>
      </c>
      <c r="CN56" s="50">
        <v>0</v>
      </c>
      <c r="CO56" s="50">
        <v>0</v>
      </c>
      <c r="CP56" s="395">
        <f t="shared" si="34"/>
        <v>7473259.7020909097</v>
      </c>
      <c r="CQ56" s="391">
        <f t="shared" si="35"/>
        <v>68545915</v>
      </c>
      <c r="CR56" s="391">
        <f t="shared" si="36"/>
        <v>-532134</v>
      </c>
    </row>
    <row r="57" spans="1:96" s="50" customFormat="1" ht="24" customHeight="1" x14ac:dyDescent="0.2">
      <c r="A57" s="182">
        <f t="shared" si="0"/>
        <v>2655495</v>
      </c>
      <c r="B57" s="298">
        <f t="shared" si="37"/>
        <v>51</v>
      </c>
      <c r="C57" s="266">
        <v>51</v>
      </c>
      <c r="D57" s="299">
        <v>13087</v>
      </c>
      <c r="E57" s="252" t="s">
        <v>387</v>
      </c>
      <c r="F57" s="253" t="s">
        <v>638</v>
      </c>
      <c r="G57" s="252" t="s">
        <v>87</v>
      </c>
      <c r="H57" s="274" t="s">
        <v>983</v>
      </c>
      <c r="I57" s="294" t="s">
        <v>1019</v>
      </c>
      <c r="J57" s="65" t="s">
        <v>1020</v>
      </c>
      <c r="K57" s="65" t="s">
        <v>1021</v>
      </c>
      <c r="L57" s="65" t="s">
        <v>2384</v>
      </c>
      <c r="M57" s="292" t="s">
        <v>2380</v>
      </c>
      <c r="N57" s="99"/>
      <c r="O57" s="65"/>
      <c r="P57" s="90"/>
      <c r="Q57" s="254">
        <v>30</v>
      </c>
      <c r="R57" s="255">
        <v>62</v>
      </c>
      <c r="S57" s="65">
        <v>0</v>
      </c>
      <c r="T57" s="65">
        <v>0</v>
      </c>
      <c r="U57" s="90">
        <v>0</v>
      </c>
      <c r="V57" s="260">
        <v>19</v>
      </c>
      <c r="W57" s="99">
        <v>0</v>
      </c>
      <c r="X57" s="84">
        <v>0</v>
      </c>
      <c r="Y57" s="99">
        <v>2</v>
      </c>
      <c r="Z57" s="65">
        <v>1</v>
      </c>
      <c r="AA57" s="327">
        <v>1477052</v>
      </c>
      <c r="AB57" s="327">
        <v>0</v>
      </c>
      <c r="AC57" s="328">
        <f>AA57+AB57</f>
        <v>1477052</v>
      </c>
      <c r="AD57" s="75">
        <v>4500000</v>
      </c>
      <c r="AE57" s="75">
        <v>6000000</v>
      </c>
      <c r="AF57" s="338">
        <f t="shared" si="39"/>
        <v>281982.65454545454</v>
      </c>
      <c r="AG57" s="113">
        <f t="shared" si="1"/>
        <v>44311560</v>
      </c>
      <c r="AH57" s="75">
        <f t="shared" si="2"/>
        <v>0</v>
      </c>
      <c r="AI57" s="75">
        <f t="shared" si="3"/>
        <v>17482924.581818182</v>
      </c>
      <c r="AJ57" s="75">
        <f t="shared" si="4"/>
        <v>2655495</v>
      </c>
      <c r="AK57" s="75">
        <f t="shared" si="5"/>
        <v>4500000</v>
      </c>
      <c r="AL57" s="75">
        <f t="shared" si="6"/>
        <v>6000000</v>
      </c>
      <c r="AM57" s="75">
        <f t="shared" si="7"/>
        <v>0</v>
      </c>
      <c r="AN57" s="75">
        <f t="shared" si="8"/>
        <v>0</v>
      </c>
      <c r="AO57" s="75">
        <f t="shared" si="9"/>
        <v>0</v>
      </c>
      <c r="AP57" s="75">
        <f t="shared" si="10"/>
        <v>3800000</v>
      </c>
      <c r="AQ57" s="75">
        <v>0</v>
      </c>
      <c r="AR57" s="75">
        <v>0</v>
      </c>
      <c r="AS57" s="75">
        <v>0</v>
      </c>
      <c r="AT57" s="80">
        <v>0</v>
      </c>
      <c r="AU57" s="82">
        <f t="shared" si="11"/>
        <v>78749979.581818178</v>
      </c>
      <c r="AV57" s="113">
        <f t="shared" si="12"/>
        <v>56467870.661090903</v>
      </c>
      <c r="AW57" s="75">
        <f t="shared" si="13"/>
        <v>76094484.581818178</v>
      </c>
      <c r="AX57" s="75">
        <f t="shared" si="14"/>
        <v>5326613.9207272734</v>
      </c>
      <c r="AY57" s="76">
        <f t="shared" si="15"/>
        <v>1646787.0661090903</v>
      </c>
      <c r="AZ57" s="75">
        <v>0</v>
      </c>
      <c r="BA57" s="75">
        <v>0</v>
      </c>
      <c r="BB57" s="75">
        <v>0</v>
      </c>
      <c r="BC57" s="80">
        <v>0</v>
      </c>
      <c r="BD57" s="80">
        <v>0</v>
      </c>
      <c r="BE57" s="80">
        <v>0</v>
      </c>
      <c r="BF57" s="78">
        <v>0</v>
      </c>
      <c r="BG57" s="348">
        <f t="shared" si="16"/>
        <v>6973400.9868363636</v>
      </c>
      <c r="BH57" s="188">
        <f t="shared" si="17"/>
        <v>71776578</v>
      </c>
      <c r="BM57" s="50">
        <v>1477052</v>
      </c>
      <c r="BN57" s="391">
        <f t="shared" si="18"/>
        <v>0</v>
      </c>
      <c r="BO57" s="391">
        <f t="shared" si="19"/>
        <v>1477052</v>
      </c>
      <c r="BP57" s="391">
        <f t="shared" si="20"/>
        <v>44311560</v>
      </c>
      <c r="BQ57" s="50">
        <f t="shared" si="21"/>
        <v>0</v>
      </c>
      <c r="BR57" s="50">
        <f t="shared" si="22"/>
        <v>17482924.581818182</v>
      </c>
      <c r="BS57" s="50">
        <f t="shared" si="23"/>
        <v>2655495</v>
      </c>
      <c r="BT57" s="50">
        <f t="shared" si="24"/>
        <v>4500000</v>
      </c>
      <c r="BU57" s="50">
        <f t="shared" si="25"/>
        <v>6000000</v>
      </c>
      <c r="BV57" s="50">
        <f t="shared" si="26"/>
        <v>0</v>
      </c>
      <c r="BW57" s="50">
        <f t="shared" si="27"/>
        <v>0</v>
      </c>
      <c r="BX57" s="50">
        <f t="shared" si="28"/>
        <v>0</v>
      </c>
      <c r="BY57" s="50">
        <f t="shared" si="29"/>
        <v>3800000</v>
      </c>
      <c r="BZ57" s="50">
        <v>0</v>
      </c>
      <c r="CA57" s="50">
        <v>0</v>
      </c>
      <c r="CB57" s="50">
        <v>0</v>
      </c>
      <c r="CC57" s="50">
        <v>0</v>
      </c>
      <c r="CD57" s="391">
        <f t="shared" si="30"/>
        <v>78749979.581818178</v>
      </c>
      <c r="CE57" s="391">
        <f t="shared" si="31"/>
        <v>61794484.581818178</v>
      </c>
      <c r="CF57" s="391">
        <f t="shared" si="32"/>
        <v>76094484.581818178</v>
      </c>
      <c r="CG57" s="50">
        <f t="shared" si="33"/>
        <v>5326613.9207272734</v>
      </c>
      <c r="CH57" s="395">
        <f t="shared" si="40"/>
        <v>2179448.458181818</v>
      </c>
      <c r="CI57" s="398">
        <v>0</v>
      </c>
      <c r="CJ57" s="50">
        <v>0</v>
      </c>
      <c r="CK57" s="50">
        <v>0</v>
      </c>
      <c r="CL57" s="50">
        <v>0</v>
      </c>
      <c r="CM57" s="50">
        <v>0</v>
      </c>
      <c r="CN57" s="50">
        <v>0</v>
      </c>
      <c r="CO57" s="50">
        <v>0</v>
      </c>
      <c r="CP57" s="395">
        <f t="shared" si="34"/>
        <v>7506062.3789090915</v>
      </c>
      <c r="CQ57" s="391">
        <f t="shared" si="35"/>
        <v>71243917</v>
      </c>
      <c r="CR57" s="391">
        <f t="shared" si="36"/>
        <v>-532661</v>
      </c>
    </row>
    <row r="58" spans="1:96" s="50" customFormat="1" ht="24" customHeight="1" x14ac:dyDescent="0.2">
      <c r="A58" s="182">
        <f t="shared" si="0"/>
        <v>2655495</v>
      </c>
      <c r="B58" s="298">
        <f t="shared" si="37"/>
        <v>52</v>
      </c>
      <c r="C58" s="266">
        <v>52</v>
      </c>
      <c r="D58" s="299">
        <v>13089</v>
      </c>
      <c r="E58" s="252" t="s">
        <v>1027</v>
      </c>
      <c r="F58" s="253" t="s">
        <v>1028</v>
      </c>
      <c r="G58" s="252" t="s">
        <v>87</v>
      </c>
      <c r="H58" s="274" t="s">
        <v>983</v>
      </c>
      <c r="I58" s="294" t="s">
        <v>1029</v>
      </c>
      <c r="J58" s="65" t="s">
        <v>1030</v>
      </c>
      <c r="K58" s="65" t="s">
        <v>1031</v>
      </c>
      <c r="L58" s="65" t="s">
        <v>2384</v>
      </c>
      <c r="M58" s="292" t="s">
        <v>2380</v>
      </c>
      <c r="N58" s="99"/>
      <c r="O58" s="65"/>
      <c r="P58" s="90"/>
      <c r="Q58" s="254">
        <v>30</v>
      </c>
      <c r="R58" s="255">
        <v>70</v>
      </c>
      <c r="S58" s="65">
        <v>0</v>
      </c>
      <c r="T58" s="65">
        <v>0</v>
      </c>
      <c r="U58" s="90">
        <v>0</v>
      </c>
      <c r="V58" s="260">
        <v>19</v>
      </c>
      <c r="W58" s="99">
        <v>0</v>
      </c>
      <c r="X58" s="84">
        <v>0</v>
      </c>
      <c r="Y58" s="99">
        <v>0</v>
      </c>
      <c r="Z58" s="65">
        <v>0</v>
      </c>
      <c r="AA58" s="327">
        <v>1477052</v>
      </c>
      <c r="AB58" s="327">
        <v>0</v>
      </c>
      <c r="AC58" s="328">
        <f>AA58+AB58</f>
        <v>1477052</v>
      </c>
      <c r="AD58" s="75">
        <v>4500000</v>
      </c>
      <c r="AE58" s="75">
        <v>6000000</v>
      </c>
      <c r="AF58" s="338">
        <f t="shared" si="39"/>
        <v>281982.65454545454</v>
      </c>
      <c r="AG58" s="113">
        <f t="shared" si="1"/>
        <v>44311560</v>
      </c>
      <c r="AH58" s="75">
        <f t="shared" si="2"/>
        <v>0</v>
      </c>
      <c r="AI58" s="75">
        <f t="shared" si="3"/>
        <v>19738785.818181816</v>
      </c>
      <c r="AJ58" s="75">
        <f t="shared" si="4"/>
        <v>0</v>
      </c>
      <c r="AK58" s="75">
        <f t="shared" si="5"/>
        <v>4500000</v>
      </c>
      <c r="AL58" s="75">
        <f t="shared" si="6"/>
        <v>6000000</v>
      </c>
      <c r="AM58" s="75">
        <f t="shared" si="7"/>
        <v>0</v>
      </c>
      <c r="AN58" s="75">
        <f t="shared" si="8"/>
        <v>0</v>
      </c>
      <c r="AO58" s="75">
        <f t="shared" si="9"/>
        <v>0</v>
      </c>
      <c r="AP58" s="75">
        <f t="shared" si="10"/>
        <v>3800000</v>
      </c>
      <c r="AQ58" s="75">
        <v>0</v>
      </c>
      <c r="AR58" s="75">
        <v>0</v>
      </c>
      <c r="AS58" s="75">
        <v>0</v>
      </c>
      <c r="AT58" s="80">
        <v>0</v>
      </c>
      <c r="AU58" s="82">
        <f t="shared" si="11"/>
        <v>78350345.818181813</v>
      </c>
      <c r="AV58" s="113">
        <f t="shared" si="12"/>
        <v>58565821.610909089</v>
      </c>
      <c r="AW58" s="75">
        <f t="shared" si="13"/>
        <v>78350345.818181813</v>
      </c>
      <c r="AX58" s="75">
        <f t="shared" si="14"/>
        <v>5484524.207272727</v>
      </c>
      <c r="AY58" s="76">
        <f t="shared" si="15"/>
        <v>1856582.161090909</v>
      </c>
      <c r="AZ58" s="75">
        <v>0</v>
      </c>
      <c r="BA58" s="75">
        <v>0</v>
      </c>
      <c r="BB58" s="75">
        <v>0</v>
      </c>
      <c r="BC58" s="80">
        <v>0</v>
      </c>
      <c r="BD58" s="80">
        <v>0</v>
      </c>
      <c r="BE58" s="80">
        <v>0</v>
      </c>
      <c r="BF58" s="78">
        <v>0</v>
      </c>
      <c r="BG58" s="348">
        <f t="shared" si="16"/>
        <v>7341106.3683636356</v>
      </c>
      <c r="BH58" s="188">
        <f t="shared" si="17"/>
        <v>71009239</v>
      </c>
      <c r="BM58" s="50">
        <v>1477052</v>
      </c>
      <c r="BN58" s="391">
        <f t="shared" si="18"/>
        <v>0</v>
      </c>
      <c r="BO58" s="391">
        <f t="shared" si="19"/>
        <v>1477052</v>
      </c>
      <c r="BP58" s="391">
        <f t="shared" si="20"/>
        <v>44311560</v>
      </c>
      <c r="BQ58" s="50">
        <f t="shared" si="21"/>
        <v>0</v>
      </c>
      <c r="BR58" s="50">
        <f t="shared" si="22"/>
        <v>19738785.818181816</v>
      </c>
      <c r="BS58" s="50">
        <f t="shared" si="23"/>
        <v>0</v>
      </c>
      <c r="BT58" s="50">
        <f t="shared" si="24"/>
        <v>4500000</v>
      </c>
      <c r="BU58" s="50">
        <f t="shared" si="25"/>
        <v>6000000</v>
      </c>
      <c r="BV58" s="50">
        <f t="shared" si="26"/>
        <v>0</v>
      </c>
      <c r="BW58" s="50">
        <f t="shared" si="27"/>
        <v>0</v>
      </c>
      <c r="BX58" s="50">
        <f t="shared" si="28"/>
        <v>0</v>
      </c>
      <c r="BY58" s="50">
        <f t="shared" si="29"/>
        <v>3800000</v>
      </c>
      <c r="BZ58" s="50">
        <v>0</v>
      </c>
      <c r="CA58" s="50">
        <v>0</v>
      </c>
      <c r="CB58" s="50">
        <v>0</v>
      </c>
      <c r="CC58" s="50">
        <v>0</v>
      </c>
      <c r="CD58" s="391">
        <f t="shared" si="30"/>
        <v>78350345.818181813</v>
      </c>
      <c r="CE58" s="391">
        <f t="shared" si="31"/>
        <v>64050345.818181813</v>
      </c>
      <c r="CF58" s="391">
        <f t="shared" si="32"/>
        <v>78350345.818181813</v>
      </c>
      <c r="CG58" s="50">
        <f t="shared" si="33"/>
        <v>5484524.207272727</v>
      </c>
      <c r="CH58" s="395">
        <f t="shared" si="40"/>
        <v>2405034.5818181816</v>
      </c>
      <c r="CI58" s="398">
        <v>0</v>
      </c>
      <c r="CJ58" s="50">
        <v>0</v>
      </c>
      <c r="CK58" s="50">
        <v>0</v>
      </c>
      <c r="CL58" s="50">
        <v>0</v>
      </c>
      <c r="CM58" s="50">
        <v>0</v>
      </c>
      <c r="CN58" s="50">
        <v>0</v>
      </c>
      <c r="CO58" s="50">
        <v>0</v>
      </c>
      <c r="CP58" s="395">
        <f t="shared" si="34"/>
        <v>7889558.7890909091</v>
      </c>
      <c r="CQ58" s="391">
        <f t="shared" si="35"/>
        <v>70460787</v>
      </c>
      <c r="CR58" s="391">
        <f t="shared" si="36"/>
        <v>-548452</v>
      </c>
    </row>
    <row r="59" spans="1:96" s="50" customFormat="1" ht="24" customHeight="1" x14ac:dyDescent="0.2">
      <c r="A59" s="182">
        <f t="shared" si="0"/>
        <v>2655495</v>
      </c>
      <c r="B59" s="298">
        <f t="shared" si="37"/>
        <v>53</v>
      </c>
      <c r="C59" s="266">
        <v>53</v>
      </c>
      <c r="D59" s="299">
        <v>13097</v>
      </c>
      <c r="E59" s="252" t="s">
        <v>144</v>
      </c>
      <c r="F59" s="253" t="s">
        <v>1063</v>
      </c>
      <c r="G59" s="252" t="s">
        <v>87</v>
      </c>
      <c r="H59" s="274" t="s">
        <v>983</v>
      </c>
      <c r="I59" s="294" t="s">
        <v>1064</v>
      </c>
      <c r="J59" s="65" t="s">
        <v>1065</v>
      </c>
      <c r="K59" s="65" t="s">
        <v>1066</v>
      </c>
      <c r="L59" s="65" t="s">
        <v>2384</v>
      </c>
      <c r="M59" s="292" t="s">
        <v>2380</v>
      </c>
      <c r="N59" s="99"/>
      <c r="O59" s="65"/>
      <c r="P59" s="90"/>
      <c r="Q59" s="254">
        <v>30</v>
      </c>
      <c r="R59" s="255">
        <v>60</v>
      </c>
      <c r="S59" s="65">
        <v>0</v>
      </c>
      <c r="T59" s="65">
        <v>0</v>
      </c>
      <c r="U59" s="90">
        <v>0</v>
      </c>
      <c r="V59" s="260">
        <v>19</v>
      </c>
      <c r="W59" s="99">
        <v>0</v>
      </c>
      <c r="X59" s="84">
        <v>0</v>
      </c>
      <c r="Y59" s="99">
        <v>0</v>
      </c>
      <c r="Z59" s="65">
        <v>0</v>
      </c>
      <c r="AA59" s="327">
        <v>1477052</v>
      </c>
      <c r="AB59" s="327">
        <v>0</v>
      </c>
      <c r="AC59" s="328">
        <f t="shared" ref="AC59:AC63" si="46">AA59+AB59</f>
        <v>1477052</v>
      </c>
      <c r="AD59" s="75">
        <v>4500000</v>
      </c>
      <c r="AE59" s="75">
        <v>6000000</v>
      </c>
      <c r="AF59" s="338">
        <f t="shared" si="39"/>
        <v>281982.65454545454</v>
      </c>
      <c r="AG59" s="113">
        <f t="shared" si="1"/>
        <v>44311560</v>
      </c>
      <c r="AH59" s="75">
        <f t="shared" si="2"/>
        <v>0</v>
      </c>
      <c r="AI59" s="75">
        <f t="shared" si="3"/>
        <v>16918959.272727273</v>
      </c>
      <c r="AJ59" s="75">
        <f t="shared" si="4"/>
        <v>0</v>
      </c>
      <c r="AK59" s="75">
        <f t="shared" si="5"/>
        <v>4500000</v>
      </c>
      <c r="AL59" s="75">
        <f t="shared" si="6"/>
        <v>6000000</v>
      </c>
      <c r="AM59" s="75">
        <f t="shared" si="7"/>
        <v>0</v>
      </c>
      <c r="AN59" s="75">
        <f t="shared" si="8"/>
        <v>0</v>
      </c>
      <c r="AO59" s="75">
        <f t="shared" si="9"/>
        <v>0</v>
      </c>
      <c r="AP59" s="75">
        <f t="shared" si="10"/>
        <v>3800000</v>
      </c>
      <c r="AQ59" s="75">
        <v>0</v>
      </c>
      <c r="AR59" s="75">
        <v>0</v>
      </c>
      <c r="AS59" s="75">
        <v>0</v>
      </c>
      <c r="AT59" s="80">
        <v>0</v>
      </c>
      <c r="AU59" s="82">
        <f t="shared" si="11"/>
        <v>75530519.272727281</v>
      </c>
      <c r="AV59" s="113">
        <f t="shared" si="12"/>
        <v>55943382.923636369</v>
      </c>
      <c r="AW59" s="75">
        <f t="shared" si="13"/>
        <v>75530519.272727281</v>
      </c>
      <c r="AX59" s="75">
        <f t="shared" si="14"/>
        <v>5287136.3490909105</v>
      </c>
      <c r="AY59" s="76">
        <f t="shared" si="15"/>
        <v>1594338.2923636371</v>
      </c>
      <c r="AZ59" s="75">
        <v>0</v>
      </c>
      <c r="BA59" s="75">
        <v>0</v>
      </c>
      <c r="BB59" s="75">
        <v>0</v>
      </c>
      <c r="BC59" s="80">
        <v>0</v>
      </c>
      <c r="BD59" s="80">
        <v>0</v>
      </c>
      <c r="BE59" s="80">
        <v>0</v>
      </c>
      <c r="BF59" s="78">
        <v>0</v>
      </c>
      <c r="BG59" s="348">
        <f t="shared" si="16"/>
        <v>6881474.6414545476</v>
      </c>
      <c r="BH59" s="188">
        <f t="shared" si="17"/>
        <v>68649044</v>
      </c>
      <c r="BM59" s="50">
        <v>1477052</v>
      </c>
      <c r="BN59" s="391">
        <f t="shared" si="18"/>
        <v>0</v>
      </c>
      <c r="BO59" s="391">
        <f t="shared" si="19"/>
        <v>1477052</v>
      </c>
      <c r="BP59" s="391">
        <f t="shared" si="20"/>
        <v>44311560</v>
      </c>
      <c r="BQ59" s="50">
        <f t="shared" si="21"/>
        <v>0</v>
      </c>
      <c r="BR59" s="50">
        <f t="shared" si="22"/>
        <v>16918959.272727273</v>
      </c>
      <c r="BS59" s="50">
        <f t="shared" si="23"/>
        <v>0</v>
      </c>
      <c r="BT59" s="50">
        <f t="shared" si="24"/>
        <v>4500000</v>
      </c>
      <c r="BU59" s="50">
        <f t="shared" si="25"/>
        <v>6000000</v>
      </c>
      <c r="BV59" s="50">
        <f t="shared" si="26"/>
        <v>0</v>
      </c>
      <c r="BW59" s="50">
        <f t="shared" si="27"/>
        <v>0</v>
      </c>
      <c r="BX59" s="50">
        <f t="shared" si="28"/>
        <v>0</v>
      </c>
      <c r="BY59" s="50">
        <f t="shared" si="29"/>
        <v>3800000</v>
      </c>
      <c r="BZ59" s="50">
        <v>0</v>
      </c>
      <c r="CA59" s="50">
        <v>0</v>
      </c>
      <c r="CB59" s="50">
        <v>0</v>
      </c>
      <c r="CC59" s="50">
        <v>0</v>
      </c>
      <c r="CD59" s="391">
        <f t="shared" si="30"/>
        <v>75530519.272727281</v>
      </c>
      <c r="CE59" s="391">
        <f t="shared" si="31"/>
        <v>61230519.272727281</v>
      </c>
      <c r="CF59" s="391">
        <f t="shared" si="32"/>
        <v>75530519.272727281</v>
      </c>
      <c r="CG59" s="50">
        <f t="shared" si="33"/>
        <v>5287136.3490909105</v>
      </c>
      <c r="CH59" s="395">
        <f t="shared" si="40"/>
        <v>2123051.9272727282</v>
      </c>
      <c r="CI59" s="398">
        <v>0</v>
      </c>
      <c r="CJ59" s="50">
        <v>0</v>
      </c>
      <c r="CK59" s="50">
        <v>0</v>
      </c>
      <c r="CL59" s="50">
        <v>0</v>
      </c>
      <c r="CM59" s="50">
        <v>0</v>
      </c>
      <c r="CN59" s="50">
        <v>0</v>
      </c>
      <c r="CO59" s="50">
        <v>0</v>
      </c>
      <c r="CP59" s="395">
        <f t="shared" si="34"/>
        <v>7410188.2763636392</v>
      </c>
      <c r="CQ59" s="391">
        <f t="shared" si="35"/>
        <v>68120330</v>
      </c>
      <c r="CR59" s="391">
        <f t="shared" si="36"/>
        <v>-528714</v>
      </c>
    </row>
    <row r="60" spans="1:96" s="50" customFormat="1" ht="24" customHeight="1" x14ac:dyDescent="0.2">
      <c r="A60" s="182">
        <f t="shared" si="0"/>
        <v>2655495</v>
      </c>
      <c r="B60" s="298">
        <f t="shared" si="37"/>
        <v>54</v>
      </c>
      <c r="C60" s="266">
        <v>54</v>
      </c>
      <c r="D60" s="299">
        <v>13106</v>
      </c>
      <c r="E60" s="252" t="s">
        <v>1101</v>
      </c>
      <c r="F60" s="253" t="s">
        <v>1102</v>
      </c>
      <c r="G60" s="252" t="s">
        <v>87</v>
      </c>
      <c r="H60" s="274" t="s">
        <v>983</v>
      </c>
      <c r="I60" s="294" t="s">
        <v>1103</v>
      </c>
      <c r="J60" s="65" t="s">
        <v>1104</v>
      </c>
      <c r="K60" s="65" t="s">
        <v>1105</v>
      </c>
      <c r="L60" s="65" t="s">
        <v>2384</v>
      </c>
      <c r="M60" s="292" t="s">
        <v>2380</v>
      </c>
      <c r="N60" s="99"/>
      <c r="O60" s="65"/>
      <c r="P60" s="90"/>
      <c r="Q60" s="254">
        <v>30</v>
      </c>
      <c r="R60" s="255">
        <v>78</v>
      </c>
      <c r="S60" s="65">
        <v>0</v>
      </c>
      <c r="T60" s="65">
        <v>0</v>
      </c>
      <c r="U60" s="90">
        <v>0</v>
      </c>
      <c r="V60" s="260">
        <v>20</v>
      </c>
      <c r="W60" s="99">
        <v>0</v>
      </c>
      <c r="X60" s="84">
        <v>0</v>
      </c>
      <c r="Y60" s="99">
        <v>0</v>
      </c>
      <c r="Z60" s="65">
        <v>0</v>
      </c>
      <c r="AA60" s="327">
        <v>1477052</v>
      </c>
      <c r="AB60" s="327">
        <v>0</v>
      </c>
      <c r="AC60" s="328">
        <f t="shared" si="46"/>
        <v>1477052</v>
      </c>
      <c r="AD60" s="75">
        <v>4500000</v>
      </c>
      <c r="AE60" s="75">
        <v>6000000</v>
      </c>
      <c r="AF60" s="338">
        <f t="shared" si="39"/>
        <v>281982.65454545454</v>
      </c>
      <c r="AG60" s="113">
        <f t="shared" si="1"/>
        <v>44311560</v>
      </c>
      <c r="AH60" s="75">
        <f t="shared" si="2"/>
        <v>0</v>
      </c>
      <c r="AI60" s="75">
        <f t="shared" si="3"/>
        <v>21994647.054545455</v>
      </c>
      <c r="AJ60" s="75">
        <f t="shared" si="4"/>
        <v>0</v>
      </c>
      <c r="AK60" s="75">
        <f t="shared" si="5"/>
        <v>4500000</v>
      </c>
      <c r="AL60" s="75">
        <f t="shared" si="6"/>
        <v>6000000</v>
      </c>
      <c r="AM60" s="75">
        <f t="shared" si="7"/>
        <v>0</v>
      </c>
      <c r="AN60" s="75">
        <f t="shared" si="8"/>
        <v>0</v>
      </c>
      <c r="AO60" s="75">
        <f t="shared" si="9"/>
        <v>0</v>
      </c>
      <c r="AP60" s="75">
        <f t="shared" si="10"/>
        <v>4000000</v>
      </c>
      <c r="AQ60" s="75">
        <v>0</v>
      </c>
      <c r="AR60" s="75">
        <v>0</v>
      </c>
      <c r="AS60" s="75">
        <v>0</v>
      </c>
      <c r="AT60" s="80">
        <v>0</v>
      </c>
      <c r="AU60" s="82">
        <f t="shared" si="11"/>
        <v>80806207.054545462</v>
      </c>
      <c r="AV60" s="113">
        <f t="shared" si="12"/>
        <v>60649772.560727283</v>
      </c>
      <c r="AW60" s="75">
        <f t="shared" si="13"/>
        <v>80806207.054545462</v>
      </c>
      <c r="AX60" s="75">
        <f t="shared" si="14"/>
        <v>5656434.4938181825</v>
      </c>
      <c r="AY60" s="76">
        <f t="shared" si="15"/>
        <v>2064977.2560727284</v>
      </c>
      <c r="AZ60" s="75">
        <v>0</v>
      </c>
      <c r="BA60" s="75">
        <v>0</v>
      </c>
      <c r="BB60" s="75">
        <v>0</v>
      </c>
      <c r="BC60" s="80">
        <v>0</v>
      </c>
      <c r="BD60" s="80">
        <v>0</v>
      </c>
      <c r="BE60" s="80">
        <v>0</v>
      </c>
      <c r="BF60" s="78">
        <v>0</v>
      </c>
      <c r="BG60" s="348">
        <f t="shared" si="16"/>
        <v>7721411.7498909105</v>
      </c>
      <c r="BH60" s="188">
        <f t="shared" si="17"/>
        <v>73084795</v>
      </c>
      <c r="BM60" s="50">
        <v>1477052</v>
      </c>
      <c r="BN60" s="391">
        <f t="shared" si="18"/>
        <v>0</v>
      </c>
      <c r="BO60" s="391">
        <f t="shared" si="19"/>
        <v>1477052</v>
      </c>
      <c r="BP60" s="391">
        <f t="shared" si="20"/>
        <v>44311560</v>
      </c>
      <c r="BQ60" s="50">
        <f t="shared" si="21"/>
        <v>0</v>
      </c>
      <c r="BR60" s="50">
        <f t="shared" si="22"/>
        <v>21994647.054545455</v>
      </c>
      <c r="BS60" s="50">
        <f t="shared" si="23"/>
        <v>0</v>
      </c>
      <c r="BT60" s="50">
        <f t="shared" si="24"/>
        <v>4500000</v>
      </c>
      <c r="BU60" s="50">
        <f t="shared" si="25"/>
        <v>6000000</v>
      </c>
      <c r="BV60" s="50">
        <f t="shared" si="26"/>
        <v>0</v>
      </c>
      <c r="BW60" s="50">
        <f t="shared" si="27"/>
        <v>0</v>
      </c>
      <c r="BX60" s="50">
        <f t="shared" si="28"/>
        <v>0</v>
      </c>
      <c r="BY60" s="50">
        <f t="shared" si="29"/>
        <v>4000000</v>
      </c>
      <c r="BZ60" s="50">
        <v>0</v>
      </c>
      <c r="CA60" s="50">
        <v>0</v>
      </c>
      <c r="CB60" s="50">
        <v>0</v>
      </c>
      <c r="CC60" s="50">
        <v>0</v>
      </c>
      <c r="CD60" s="391">
        <f t="shared" si="30"/>
        <v>80806207.054545462</v>
      </c>
      <c r="CE60" s="391">
        <f t="shared" si="31"/>
        <v>66306207.054545462</v>
      </c>
      <c r="CF60" s="391">
        <f t="shared" si="32"/>
        <v>80806207.054545462</v>
      </c>
      <c r="CG60" s="50">
        <f t="shared" si="33"/>
        <v>5656434.4938181825</v>
      </c>
      <c r="CH60" s="395">
        <f t="shared" si="40"/>
        <v>2630620.7054545465</v>
      </c>
      <c r="CI60" s="398">
        <v>0</v>
      </c>
      <c r="CJ60" s="50">
        <v>0</v>
      </c>
      <c r="CK60" s="50">
        <v>0</v>
      </c>
      <c r="CL60" s="50">
        <v>0</v>
      </c>
      <c r="CM60" s="50">
        <v>0</v>
      </c>
      <c r="CN60" s="50">
        <v>0</v>
      </c>
      <c r="CO60" s="50">
        <v>0</v>
      </c>
      <c r="CP60" s="395">
        <f t="shared" si="34"/>
        <v>8287055.1992727295</v>
      </c>
      <c r="CQ60" s="391">
        <f t="shared" si="35"/>
        <v>72519151</v>
      </c>
      <c r="CR60" s="391">
        <f t="shared" si="36"/>
        <v>-565644</v>
      </c>
    </row>
    <row r="61" spans="1:96" s="50" customFormat="1" ht="24" customHeight="1" x14ac:dyDescent="0.2">
      <c r="A61" s="182">
        <f t="shared" si="0"/>
        <v>2655495</v>
      </c>
      <c r="B61" s="298">
        <f t="shared" si="37"/>
        <v>55</v>
      </c>
      <c r="C61" s="266">
        <v>55</v>
      </c>
      <c r="D61" s="299">
        <v>13094</v>
      </c>
      <c r="E61" s="252" t="s">
        <v>85</v>
      </c>
      <c r="F61" s="253" t="s">
        <v>1050</v>
      </c>
      <c r="G61" s="252" t="s">
        <v>87</v>
      </c>
      <c r="H61" s="274" t="s">
        <v>983</v>
      </c>
      <c r="I61" s="294" t="s">
        <v>1051</v>
      </c>
      <c r="J61" s="65" t="s">
        <v>1052</v>
      </c>
      <c r="K61" s="65" t="s">
        <v>1053</v>
      </c>
      <c r="L61" s="65" t="s">
        <v>2384</v>
      </c>
      <c r="M61" s="292" t="s">
        <v>2380</v>
      </c>
      <c r="N61" s="99"/>
      <c r="O61" s="65"/>
      <c r="P61" s="90"/>
      <c r="Q61" s="254">
        <v>30</v>
      </c>
      <c r="R61" s="255">
        <v>32</v>
      </c>
      <c r="S61" s="65">
        <v>0</v>
      </c>
      <c r="T61" s="65">
        <v>0</v>
      </c>
      <c r="U61" s="90">
        <v>0</v>
      </c>
      <c r="V61" s="260">
        <v>19</v>
      </c>
      <c r="W61" s="99">
        <v>0</v>
      </c>
      <c r="X61" s="84">
        <v>0</v>
      </c>
      <c r="Y61" s="99">
        <v>0</v>
      </c>
      <c r="Z61" s="65">
        <v>0</v>
      </c>
      <c r="AA61" s="327">
        <v>1477052</v>
      </c>
      <c r="AB61" s="327">
        <v>0</v>
      </c>
      <c r="AC61" s="328">
        <f t="shared" si="46"/>
        <v>1477052</v>
      </c>
      <c r="AD61" s="75">
        <v>4500000</v>
      </c>
      <c r="AE61" s="75">
        <v>6000000</v>
      </c>
      <c r="AF61" s="338">
        <f t="shared" si="39"/>
        <v>281982.65454545454</v>
      </c>
      <c r="AG61" s="113">
        <f t="shared" si="1"/>
        <v>44311560</v>
      </c>
      <c r="AH61" s="75">
        <f t="shared" si="2"/>
        <v>0</v>
      </c>
      <c r="AI61" s="75">
        <f t="shared" si="3"/>
        <v>9023444.9454545453</v>
      </c>
      <c r="AJ61" s="75">
        <f t="shared" si="4"/>
        <v>0</v>
      </c>
      <c r="AK61" s="75">
        <f t="shared" si="5"/>
        <v>4500000</v>
      </c>
      <c r="AL61" s="75">
        <f t="shared" si="6"/>
        <v>6000000</v>
      </c>
      <c r="AM61" s="75">
        <f t="shared" si="7"/>
        <v>0</v>
      </c>
      <c r="AN61" s="75">
        <f t="shared" si="8"/>
        <v>0</v>
      </c>
      <c r="AO61" s="75">
        <f t="shared" si="9"/>
        <v>0</v>
      </c>
      <c r="AP61" s="75">
        <f t="shared" si="10"/>
        <v>3800000</v>
      </c>
      <c r="AQ61" s="75">
        <v>0</v>
      </c>
      <c r="AR61" s="75">
        <v>0</v>
      </c>
      <c r="AS61" s="75">
        <v>0</v>
      </c>
      <c r="AT61" s="80">
        <v>0</v>
      </c>
      <c r="AU61" s="82">
        <f t="shared" si="11"/>
        <v>67635004.945454538</v>
      </c>
      <c r="AV61" s="113">
        <f t="shared" si="12"/>
        <v>48600554.599272721</v>
      </c>
      <c r="AW61" s="75">
        <f t="shared" si="13"/>
        <v>67635004.945454538</v>
      </c>
      <c r="AX61" s="75">
        <f t="shared" si="14"/>
        <v>4734450.3461818183</v>
      </c>
      <c r="AY61" s="76">
        <f t="shared" si="15"/>
        <v>860055.45992727205</v>
      </c>
      <c r="AZ61" s="75">
        <v>0</v>
      </c>
      <c r="BA61" s="75">
        <v>0</v>
      </c>
      <c r="BB61" s="75">
        <v>0</v>
      </c>
      <c r="BC61" s="80">
        <v>0</v>
      </c>
      <c r="BD61" s="80">
        <v>0</v>
      </c>
      <c r="BE61" s="80">
        <v>0</v>
      </c>
      <c r="BF61" s="78">
        <v>0</v>
      </c>
      <c r="BG61" s="348">
        <f t="shared" si="16"/>
        <v>5594505.8061090903</v>
      </c>
      <c r="BH61" s="188">
        <f t="shared" si="17"/>
        <v>62040499</v>
      </c>
      <c r="BM61" s="50">
        <v>1477052</v>
      </c>
      <c r="BN61" s="391">
        <f t="shared" si="18"/>
        <v>0</v>
      </c>
      <c r="BO61" s="391">
        <f t="shared" si="19"/>
        <v>1477052</v>
      </c>
      <c r="BP61" s="391">
        <f t="shared" si="20"/>
        <v>44311560</v>
      </c>
      <c r="BQ61" s="50">
        <f t="shared" si="21"/>
        <v>0</v>
      </c>
      <c r="BR61" s="50">
        <f t="shared" si="22"/>
        <v>9023444.9454545453</v>
      </c>
      <c r="BS61" s="50">
        <f t="shared" si="23"/>
        <v>0</v>
      </c>
      <c r="BT61" s="50">
        <f t="shared" si="24"/>
        <v>4500000</v>
      </c>
      <c r="BU61" s="50">
        <f t="shared" si="25"/>
        <v>6000000</v>
      </c>
      <c r="BV61" s="50">
        <f t="shared" si="26"/>
        <v>0</v>
      </c>
      <c r="BW61" s="50">
        <f t="shared" si="27"/>
        <v>0</v>
      </c>
      <c r="BX61" s="50">
        <f t="shared" si="28"/>
        <v>0</v>
      </c>
      <c r="BY61" s="50">
        <f t="shared" si="29"/>
        <v>3800000</v>
      </c>
      <c r="BZ61" s="50">
        <v>0</v>
      </c>
      <c r="CA61" s="50">
        <v>0</v>
      </c>
      <c r="CB61" s="50">
        <v>0</v>
      </c>
      <c r="CC61" s="50">
        <v>0</v>
      </c>
      <c r="CD61" s="391">
        <f t="shared" si="30"/>
        <v>67635004.945454538</v>
      </c>
      <c r="CE61" s="391">
        <f t="shared" si="31"/>
        <v>53335004.945454538</v>
      </c>
      <c r="CF61" s="391">
        <f t="shared" si="32"/>
        <v>67635004.945454538</v>
      </c>
      <c r="CG61" s="50">
        <f t="shared" si="33"/>
        <v>4734450.3461818183</v>
      </c>
      <c r="CH61" s="395">
        <f t="shared" si="40"/>
        <v>1333500.4945454539</v>
      </c>
      <c r="CI61" s="398">
        <v>0</v>
      </c>
      <c r="CJ61" s="50">
        <v>0</v>
      </c>
      <c r="CK61" s="50">
        <v>0</v>
      </c>
      <c r="CL61" s="50">
        <v>0</v>
      </c>
      <c r="CM61" s="50">
        <v>0</v>
      </c>
      <c r="CN61" s="50">
        <v>0</v>
      </c>
      <c r="CO61" s="50">
        <v>0</v>
      </c>
      <c r="CP61" s="395">
        <f t="shared" si="34"/>
        <v>6067950.8407272724</v>
      </c>
      <c r="CQ61" s="391">
        <f t="shared" si="35"/>
        <v>61567054</v>
      </c>
      <c r="CR61" s="391">
        <f t="shared" si="36"/>
        <v>-473445</v>
      </c>
    </row>
    <row r="62" spans="1:96" s="50" customFormat="1" ht="24" customHeight="1" x14ac:dyDescent="0.2">
      <c r="A62" s="182">
        <f t="shared" si="0"/>
        <v>2655495</v>
      </c>
      <c r="B62" s="298">
        <f t="shared" si="37"/>
        <v>56</v>
      </c>
      <c r="C62" s="266">
        <v>56</v>
      </c>
      <c r="D62" s="299">
        <v>13101</v>
      </c>
      <c r="E62" s="252" t="s">
        <v>294</v>
      </c>
      <c r="F62" s="253" t="s">
        <v>1078</v>
      </c>
      <c r="G62" s="252" t="s">
        <v>87</v>
      </c>
      <c r="H62" s="274" t="s">
        <v>983</v>
      </c>
      <c r="I62" s="294" t="s">
        <v>1079</v>
      </c>
      <c r="J62" s="65" t="s">
        <v>1080</v>
      </c>
      <c r="K62" s="65" t="s">
        <v>1081</v>
      </c>
      <c r="L62" s="65" t="s">
        <v>2384</v>
      </c>
      <c r="M62" s="292" t="s">
        <v>2380</v>
      </c>
      <c r="N62" s="99"/>
      <c r="O62" s="65"/>
      <c r="P62" s="90"/>
      <c r="Q62" s="254">
        <v>30</v>
      </c>
      <c r="R62" s="255">
        <v>51</v>
      </c>
      <c r="S62" s="65">
        <v>0</v>
      </c>
      <c r="T62" s="65">
        <v>0</v>
      </c>
      <c r="U62" s="90">
        <v>0</v>
      </c>
      <c r="V62" s="260">
        <v>19</v>
      </c>
      <c r="W62" s="99">
        <v>0</v>
      </c>
      <c r="X62" s="84">
        <v>0</v>
      </c>
      <c r="Y62" s="99">
        <v>1</v>
      </c>
      <c r="Z62" s="65">
        <v>1</v>
      </c>
      <c r="AA62" s="327">
        <v>1477052</v>
      </c>
      <c r="AB62" s="327">
        <v>0</v>
      </c>
      <c r="AC62" s="328">
        <f t="shared" si="46"/>
        <v>1477052</v>
      </c>
      <c r="AD62" s="75">
        <v>4500000</v>
      </c>
      <c r="AE62" s="75">
        <v>6000000</v>
      </c>
      <c r="AF62" s="338">
        <f t="shared" si="39"/>
        <v>281982.65454545454</v>
      </c>
      <c r="AG62" s="113">
        <f t="shared" si="1"/>
        <v>44311560</v>
      </c>
      <c r="AH62" s="75">
        <f t="shared" si="2"/>
        <v>0</v>
      </c>
      <c r="AI62" s="75">
        <f t="shared" si="3"/>
        <v>14381115.381818181</v>
      </c>
      <c r="AJ62" s="75">
        <f t="shared" si="4"/>
        <v>2655495</v>
      </c>
      <c r="AK62" s="75">
        <f t="shared" si="5"/>
        <v>4500000</v>
      </c>
      <c r="AL62" s="75">
        <f t="shared" si="6"/>
        <v>6000000</v>
      </c>
      <c r="AM62" s="75">
        <f t="shared" si="7"/>
        <v>0</v>
      </c>
      <c r="AN62" s="75">
        <f t="shared" si="8"/>
        <v>0</v>
      </c>
      <c r="AO62" s="75">
        <f t="shared" si="9"/>
        <v>0</v>
      </c>
      <c r="AP62" s="75">
        <f t="shared" si="10"/>
        <v>3800000</v>
      </c>
      <c r="AQ62" s="75">
        <v>0</v>
      </c>
      <c r="AR62" s="75">
        <v>0</v>
      </c>
      <c r="AS62" s="75">
        <v>0</v>
      </c>
      <c r="AT62" s="80">
        <v>0</v>
      </c>
      <c r="AU62" s="82">
        <f t="shared" si="11"/>
        <v>75648170.381818175</v>
      </c>
      <c r="AV62" s="113">
        <f t="shared" si="12"/>
        <v>53583188.105090901</v>
      </c>
      <c r="AW62" s="75">
        <f t="shared" si="13"/>
        <v>72992675.381818175</v>
      </c>
      <c r="AX62" s="75">
        <f t="shared" si="14"/>
        <v>5109487.2767272731</v>
      </c>
      <c r="AY62" s="76">
        <f t="shared" si="15"/>
        <v>1358318.8105090903</v>
      </c>
      <c r="AZ62" s="75">
        <v>0</v>
      </c>
      <c r="BA62" s="75">
        <v>0</v>
      </c>
      <c r="BB62" s="75">
        <v>0</v>
      </c>
      <c r="BC62" s="80">
        <v>0</v>
      </c>
      <c r="BD62" s="80">
        <v>0</v>
      </c>
      <c r="BE62" s="80">
        <v>0</v>
      </c>
      <c r="BF62" s="78">
        <v>0</v>
      </c>
      <c r="BG62" s="348">
        <f t="shared" si="16"/>
        <v>6467806.0872363634</v>
      </c>
      <c r="BH62" s="188">
        <f t="shared" si="17"/>
        <v>69180364</v>
      </c>
      <c r="BM62" s="50">
        <v>1477052</v>
      </c>
      <c r="BN62" s="391">
        <f t="shared" si="18"/>
        <v>0</v>
      </c>
      <c r="BO62" s="391">
        <f t="shared" si="19"/>
        <v>1477052</v>
      </c>
      <c r="BP62" s="391">
        <f t="shared" si="20"/>
        <v>44311560</v>
      </c>
      <c r="BQ62" s="50">
        <f t="shared" si="21"/>
        <v>0</v>
      </c>
      <c r="BR62" s="50">
        <f t="shared" si="22"/>
        <v>14381115.381818181</v>
      </c>
      <c r="BS62" s="50">
        <f t="shared" si="23"/>
        <v>2655495</v>
      </c>
      <c r="BT62" s="50">
        <f t="shared" si="24"/>
        <v>4500000</v>
      </c>
      <c r="BU62" s="50">
        <f t="shared" si="25"/>
        <v>6000000</v>
      </c>
      <c r="BV62" s="50">
        <f t="shared" si="26"/>
        <v>0</v>
      </c>
      <c r="BW62" s="50">
        <f t="shared" si="27"/>
        <v>0</v>
      </c>
      <c r="BX62" s="50">
        <f t="shared" si="28"/>
        <v>0</v>
      </c>
      <c r="BY62" s="50">
        <f t="shared" si="29"/>
        <v>3800000</v>
      </c>
      <c r="BZ62" s="50">
        <v>0</v>
      </c>
      <c r="CA62" s="50">
        <v>0</v>
      </c>
      <c r="CB62" s="50">
        <v>0</v>
      </c>
      <c r="CC62" s="50">
        <v>0</v>
      </c>
      <c r="CD62" s="391">
        <f t="shared" si="30"/>
        <v>75648170.381818175</v>
      </c>
      <c r="CE62" s="391">
        <f t="shared" si="31"/>
        <v>58692675.381818175</v>
      </c>
      <c r="CF62" s="391">
        <f t="shared" si="32"/>
        <v>72992675.381818175</v>
      </c>
      <c r="CG62" s="50">
        <f t="shared" si="33"/>
        <v>5109487.2767272731</v>
      </c>
      <c r="CH62" s="395">
        <f t="shared" si="40"/>
        <v>1869267.5381818176</v>
      </c>
      <c r="CI62" s="398">
        <v>0</v>
      </c>
      <c r="CJ62" s="50">
        <v>0</v>
      </c>
      <c r="CK62" s="50">
        <v>0</v>
      </c>
      <c r="CL62" s="50">
        <v>0</v>
      </c>
      <c r="CM62" s="50">
        <v>0</v>
      </c>
      <c r="CN62" s="50">
        <v>0</v>
      </c>
      <c r="CO62" s="50">
        <v>0</v>
      </c>
      <c r="CP62" s="395">
        <f t="shared" si="34"/>
        <v>6978754.8149090912</v>
      </c>
      <c r="CQ62" s="391">
        <f t="shared" si="35"/>
        <v>68669415</v>
      </c>
      <c r="CR62" s="391">
        <f t="shared" si="36"/>
        <v>-510949</v>
      </c>
    </row>
    <row r="63" spans="1:96" s="50" customFormat="1" ht="24" customHeight="1" x14ac:dyDescent="0.2">
      <c r="A63" s="182">
        <f t="shared" si="0"/>
        <v>2655495</v>
      </c>
      <c r="B63" s="298">
        <f t="shared" si="37"/>
        <v>57</v>
      </c>
      <c r="C63" s="266">
        <v>57</v>
      </c>
      <c r="D63" s="299">
        <v>13111</v>
      </c>
      <c r="E63" s="252" t="s">
        <v>1122</v>
      </c>
      <c r="F63" s="253" t="s">
        <v>1123</v>
      </c>
      <c r="G63" s="252" t="s">
        <v>87</v>
      </c>
      <c r="H63" s="274" t="s">
        <v>983</v>
      </c>
      <c r="I63" s="294" t="s">
        <v>1124</v>
      </c>
      <c r="J63" s="65" t="s">
        <v>1125</v>
      </c>
      <c r="K63" s="65" t="s">
        <v>1126</v>
      </c>
      <c r="L63" s="65" t="s">
        <v>2384</v>
      </c>
      <c r="M63" s="292" t="s">
        <v>2380</v>
      </c>
      <c r="N63" s="99"/>
      <c r="O63" s="65"/>
      <c r="P63" s="90"/>
      <c r="Q63" s="254">
        <v>30</v>
      </c>
      <c r="R63" s="255">
        <v>33</v>
      </c>
      <c r="S63" s="65">
        <v>0</v>
      </c>
      <c r="T63" s="65">
        <v>0</v>
      </c>
      <c r="U63" s="90">
        <v>0</v>
      </c>
      <c r="V63" s="260">
        <v>19</v>
      </c>
      <c r="W63" s="99">
        <v>0</v>
      </c>
      <c r="X63" s="84">
        <v>0</v>
      </c>
      <c r="Y63" s="99">
        <v>0</v>
      </c>
      <c r="Z63" s="65">
        <v>0</v>
      </c>
      <c r="AA63" s="327">
        <v>1477052</v>
      </c>
      <c r="AB63" s="327">
        <v>0</v>
      </c>
      <c r="AC63" s="328">
        <f t="shared" si="46"/>
        <v>1477052</v>
      </c>
      <c r="AD63" s="75">
        <v>4500000</v>
      </c>
      <c r="AE63" s="75">
        <v>6000000</v>
      </c>
      <c r="AF63" s="338">
        <f t="shared" si="39"/>
        <v>281982.65454545454</v>
      </c>
      <c r="AG63" s="113">
        <f t="shared" si="1"/>
        <v>44311560</v>
      </c>
      <c r="AH63" s="75">
        <f t="shared" si="2"/>
        <v>0</v>
      </c>
      <c r="AI63" s="75">
        <f t="shared" si="3"/>
        <v>9305427.5999999996</v>
      </c>
      <c r="AJ63" s="75">
        <f t="shared" si="4"/>
        <v>0</v>
      </c>
      <c r="AK63" s="75">
        <f t="shared" si="5"/>
        <v>4500000</v>
      </c>
      <c r="AL63" s="75">
        <f t="shared" si="6"/>
        <v>6000000</v>
      </c>
      <c r="AM63" s="75">
        <f t="shared" si="7"/>
        <v>0</v>
      </c>
      <c r="AN63" s="75">
        <f t="shared" si="8"/>
        <v>0</v>
      </c>
      <c r="AO63" s="75">
        <f t="shared" si="9"/>
        <v>0</v>
      </c>
      <c r="AP63" s="75">
        <f t="shared" si="10"/>
        <v>3800000</v>
      </c>
      <c r="AQ63" s="75">
        <v>0</v>
      </c>
      <c r="AR63" s="75">
        <v>0</v>
      </c>
      <c r="AS63" s="75">
        <v>0</v>
      </c>
      <c r="AT63" s="80">
        <v>0</v>
      </c>
      <c r="AU63" s="82">
        <f t="shared" si="11"/>
        <v>67916987.599999994</v>
      </c>
      <c r="AV63" s="113">
        <f t="shared" si="12"/>
        <v>48862798.467999995</v>
      </c>
      <c r="AW63" s="75">
        <f t="shared" si="13"/>
        <v>67916987.599999994</v>
      </c>
      <c r="AX63" s="75">
        <f t="shared" si="14"/>
        <v>4754189.1320000002</v>
      </c>
      <c r="AY63" s="76">
        <f t="shared" si="15"/>
        <v>886279.84679999948</v>
      </c>
      <c r="AZ63" s="75">
        <v>0</v>
      </c>
      <c r="BA63" s="75">
        <v>0</v>
      </c>
      <c r="BB63" s="75">
        <v>0</v>
      </c>
      <c r="BC63" s="80">
        <v>0</v>
      </c>
      <c r="BD63" s="80">
        <v>0</v>
      </c>
      <c r="BE63" s="80">
        <v>0</v>
      </c>
      <c r="BF63" s="78">
        <v>0</v>
      </c>
      <c r="BG63" s="348">
        <f t="shared" si="16"/>
        <v>5640468.9787999997</v>
      </c>
      <c r="BH63" s="188">
        <f t="shared" si="17"/>
        <v>62276518</v>
      </c>
      <c r="BM63" s="50">
        <v>1477052</v>
      </c>
      <c r="BN63" s="391">
        <f t="shared" si="18"/>
        <v>0</v>
      </c>
      <c r="BO63" s="391">
        <f t="shared" si="19"/>
        <v>1477052</v>
      </c>
      <c r="BP63" s="391">
        <f t="shared" si="20"/>
        <v>44311560</v>
      </c>
      <c r="BQ63" s="50">
        <f t="shared" si="21"/>
        <v>0</v>
      </c>
      <c r="BR63" s="50">
        <f t="shared" si="22"/>
        <v>9305427.5999999996</v>
      </c>
      <c r="BS63" s="50">
        <f t="shared" si="23"/>
        <v>0</v>
      </c>
      <c r="BT63" s="50">
        <f t="shared" si="24"/>
        <v>4500000</v>
      </c>
      <c r="BU63" s="50">
        <f t="shared" si="25"/>
        <v>6000000</v>
      </c>
      <c r="BV63" s="50">
        <f t="shared" si="26"/>
        <v>0</v>
      </c>
      <c r="BW63" s="50">
        <f t="shared" si="27"/>
        <v>0</v>
      </c>
      <c r="BX63" s="50">
        <f t="shared" si="28"/>
        <v>0</v>
      </c>
      <c r="BY63" s="50">
        <f t="shared" si="29"/>
        <v>3800000</v>
      </c>
      <c r="BZ63" s="50">
        <v>0</v>
      </c>
      <c r="CA63" s="50">
        <v>0</v>
      </c>
      <c r="CB63" s="50">
        <v>0</v>
      </c>
      <c r="CC63" s="50">
        <v>0</v>
      </c>
      <c r="CD63" s="391">
        <f t="shared" si="30"/>
        <v>67916987.599999994</v>
      </c>
      <c r="CE63" s="391">
        <f t="shared" si="31"/>
        <v>53616987.599999994</v>
      </c>
      <c r="CF63" s="391">
        <f t="shared" si="32"/>
        <v>67916987.599999994</v>
      </c>
      <c r="CG63" s="50">
        <f t="shared" si="33"/>
        <v>4754189.1320000002</v>
      </c>
      <c r="CH63" s="395">
        <f t="shared" si="40"/>
        <v>1361698.7599999995</v>
      </c>
      <c r="CI63" s="398">
        <v>0</v>
      </c>
      <c r="CJ63" s="50">
        <v>0</v>
      </c>
      <c r="CK63" s="50">
        <v>0</v>
      </c>
      <c r="CL63" s="50">
        <v>0</v>
      </c>
      <c r="CM63" s="50">
        <v>0</v>
      </c>
      <c r="CN63" s="50">
        <v>0</v>
      </c>
      <c r="CO63" s="50">
        <v>0</v>
      </c>
      <c r="CP63" s="395">
        <f t="shared" si="34"/>
        <v>6115887.892</v>
      </c>
      <c r="CQ63" s="391">
        <f t="shared" si="35"/>
        <v>61801099</v>
      </c>
      <c r="CR63" s="391">
        <f t="shared" si="36"/>
        <v>-475419</v>
      </c>
    </row>
    <row r="64" spans="1:96" s="50" customFormat="1" ht="24" customHeight="1" x14ac:dyDescent="0.2">
      <c r="A64" s="182">
        <f t="shared" si="0"/>
        <v>2655495</v>
      </c>
      <c r="B64" s="298">
        <f t="shared" si="37"/>
        <v>58</v>
      </c>
      <c r="C64" s="266">
        <v>58</v>
      </c>
      <c r="D64" s="299">
        <v>13082</v>
      </c>
      <c r="E64" s="252" t="s">
        <v>115</v>
      </c>
      <c r="F64" s="253" t="s">
        <v>999</v>
      </c>
      <c r="G64" s="252" t="s">
        <v>87</v>
      </c>
      <c r="H64" s="274" t="s">
        <v>983</v>
      </c>
      <c r="I64" s="294" t="s">
        <v>1000</v>
      </c>
      <c r="J64" s="65" t="s">
        <v>1001</v>
      </c>
      <c r="K64" s="65" t="s">
        <v>1002</v>
      </c>
      <c r="L64" s="65" t="s">
        <v>2384</v>
      </c>
      <c r="M64" s="292" t="s">
        <v>2383</v>
      </c>
      <c r="N64" s="99"/>
      <c r="O64" s="65"/>
      <c r="P64" s="90"/>
      <c r="Q64" s="254">
        <v>30</v>
      </c>
      <c r="R64" s="255">
        <v>59</v>
      </c>
      <c r="S64" s="65">
        <v>0</v>
      </c>
      <c r="T64" s="65">
        <v>0</v>
      </c>
      <c r="U64" s="90">
        <v>0</v>
      </c>
      <c r="V64" s="260">
        <v>20</v>
      </c>
      <c r="W64" s="99">
        <v>0</v>
      </c>
      <c r="X64" s="84">
        <v>0</v>
      </c>
      <c r="Y64" s="99">
        <v>0</v>
      </c>
      <c r="Z64" s="65">
        <v>0</v>
      </c>
      <c r="AA64" s="327">
        <v>1642901</v>
      </c>
      <c r="AB64" s="327">
        <v>0</v>
      </c>
      <c r="AC64" s="328">
        <f>AA64+AB64</f>
        <v>1642901</v>
      </c>
      <c r="AD64" s="75">
        <v>4500000</v>
      </c>
      <c r="AE64" s="75">
        <v>6000000</v>
      </c>
      <c r="AF64" s="338">
        <f t="shared" si="39"/>
        <v>313644.73636363639</v>
      </c>
      <c r="AG64" s="113">
        <f t="shared" si="1"/>
        <v>49287030</v>
      </c>
      <c r="AH64" s="75">
        <f t="shared" si="2"/>
        <v>0</v>
      </c>
      <c r="AI64" s="75">
        <f t="shared" si="3"/>
        <v>18505039.445454545</v>
      </c>
      <c r="AJ64" s="75">
        <f t="shared" si="4"/>
        <v>0</v>
      </c>
      <c r="AK64" s="75">
        <f t="shared" si="5"/>
        <v>4500000</v>
      </c>
      <c r="AL64" s="75">
        <f t="shared" si="6"/>
        <v>6000000</v>
      </c>
      <c r="AM64" s="75">
        <f t="shared" si="7"/>
        <v>0</v>
      </c>
      <c r="AN64" s="75">
        <f t="shared" si="8"/>
        <v>0</v>
      </c>
      <c r="AO64" s="75">
        <f t="shared" si="9"/>
        <v>0</v>
      </c>
      <c r="AP64" s="75">
        <f t="shared" si="10"/>
        <v>4000000</v>
      </c>
      <c r="AQ64" s="75">
        <v>0</v>
      </c>
      <c r="AR64" s="75">
        <v>0</v>
      </c>
      <c r="AS64" s="75">
        <v>0</v>
      </c>
      <c r="AT64" s="80">
        <v>0</v>
      </c>
      <c r="AU64" s="82">
        <f t="shared" si="11"/>
        <v>82292069.445454538</v>
      </c>
      <c r="AV64" s="113">
        <f t="shared" si="12"/>
        <v>62031624.58427272</v>
      </c>
      <c r="AW64" s="75">
        <f t="shared" si="13"/>
        <v>82292069.445454538</v>
      </c>
      <c r="AX64" s="75">
        <f t="shared" si="14"/>
        <v>5760444.8611818179</v>
      </c>
      <c r="AY64" s="76">
        <f t="shared" si="15"/>
        <v>2203162.4584272723</v>
      </c>
      <c r="AZ64" s="75">
        <v>0</v>
      </c>
      <c r="BA64" s="75">
        <v>0</v>
      </c>
      <c r="BB64" s="75">
        <v>0</v>
      </c>
      <c r="BC64" s="80">
        <v>0</v>
      </c>
      <c r="BD64" s="80">
        <v>0</v>
      </c>
      <c r="BE64" s="80">
        <v>0</v>
      </c>
      <c r="BF64" s="78">
        <v>0</v>
      </c>
      <c r="BG64" s="348">
        <f t="shared" si="16"/>
        <v>7963607.3196090907</v>
      </c>
      <c r="BH64" s="188">
        <f t="shared" si="17"/>
        <v>74328462</v>
      </c>
      <c r="BM64" s="50">
        <v>1642901</v>
      </c>
      <c r="BN64" s="391">
        <f t="shared" si="18"/>
        <v>0</v>
      </c>
      <c r="BO64" s="391">
        <f t="shared" si="19"/>
        <v>1642901</v>
      </c>
      <c r="BP64" s="391">
        <f t="shared" si="20"/>
        <v>49287030</v>
      </c>
      <c r="BQ64" s="50">
        <f t="shared" si="21"/>
        <v>0</v>
      </c>
      <c r="BR64" s="50">
        <f t="shared" si="22"/>
        <v>18505039.445454545</v>
      </c>
      <c r="BS64" s="50">
        <f t="shared" si="23"/>
        <v>0</v>
      </c>
      <c r="BT64" s="50">
        <f t="shared" si="24"/>
        <v>4500000</v>
      </c>
      <c r="BU64" s="50">
        <f t="shared" si="25"/>
        <v>6000000</v>
      </c>
      <c r="BV64" s="50">
        <f t="shared" si="26"/>
        <v>0</v>
      </c>
      <c r="BW64" s="50">
        <f t="shared" si="27"/>
        <v>0</v>
      </c>
      <c r="BX64" s="50">
        <f t="shared" si="28"/>
        <v>0</v>
      </c>
      <c r="BY64" s="50">
        <f t="shared" si="29"/>
        <v>4000000</v>
      </c>
      <c r="BZ64" s="50">
        <v>0</v>
      </c>
      <c r="CA64" s="50">
        <v>0</v>
      </c>
      <c r="CB64" s="50">
        <v>0</v>
      </c>
      <c r="CC64" s="50">
        <v>0</v>
      </c>
      <c r="CD64" s="391">
        <f t="shared" si="30"/>
        <v>82292069.445454538</v>
      </c>
      <c r="CE64" s="391">
        <f t="shared" si="31"/>
        <v>67792069.445454538</v>
      </c>
      <c r="CF64" s="391">
        <f t="shared" si="32"/>
        <v>82292069.445454538</v>
      </c>
      <c r="CG64" s="50">
        <f t="shared" si="33"/>
        <v>5760444.8611818179</v>
      </c>
      <c r="CH64" s="395">
        <f t="shared" si="40"/>
        <v>2779206.9445454539</v>
      </c>
      <c r="CI64" s="398">
        <v>0</v>
      </c>
      <c r="CJ64" s="50">
        <v>0</v>
      </c>
      <c r="CK64" s="50">
        <v>0</v>
      </c>
      <c r="CL64" s="50">
        <v>0</v>
      </c>
      <c r="CM64" s="50">
        <v>0</v>
      </c>
      <c r="CN64" s="50">
        <v>0</v>
      </c>
      <c r="CO64" s="50">
        <v>0</v>
      </c>
      <c r="CP64" s="395">
        <f t="shared" si="34"/>
        <v>8539651.8057272714</v>
      </c>
      <c r="CQ64" s="391">
        <f t="shared" si="35"/>
        <v>73752417</v>
      </c>
      <c r="CR64" s="391">
        <f t="shared" si="36"/>
        <v>-576045</v>
      </c>
    </row>
    <row r="65" spans="1:96" s="50" customFormat="1" ht="24" customHeight="1" x14ac:dyDescent="0.2">
      <c r="A65" s="182">
        <f t="shared" si="0"/>
        <v>2655495</v>
      </c>
      <c r="B65" s="298">
        <f t="shared" si="37"/>
        <v>59</v>
      </c>
      <c r="C65" s="266">
        <v>59</v>
      </c>
      <c r="D65" s="299">
        <v>13092</v>
      </c>
      <c r="E65" s="252" t="s">
        <v>410</v>
      </c>
      <c r="F65" s="253" t="s">
        <v>1041</v>
      </c>
      <c r="G65" s="252" t="s">
        <v>87</v>
      </c>
      <c r="H65" s="274" t="s">
        <v>983</v>
      </c>
      <c r="I65" s="294" t="s">
        <v>1042</v>
      </c>
      <c r="J65" s="65" t="s">
        <v>1043</v>
      </c>
      <c r="K65" s="65" t="s">
        <v>1044</v>
      </c>
      <c r="L65" s="65" t="s">
        <v>2384</v>
      </c>
      <c r="M65" s="292" t="s">
        <v>2380</v>
      </c>
      <c r="N65" s="99"/>
      <c r="O65" s="65"/>
      <c r="P65" s="90"/>
      <c r="Q65" s="254">
        <v>30</v>
      </c>
      <c r="R65" s="255">
        <v>72</v>
      </c>
      <c r="S65" s="65">
        <v>0</v>
      </c>
      <c r="T65" s="65">
        <v>0</v>
      </c>
      <c r="U65" s="90">
        <v>0</v>
      </c>
      <c r="V65" s="260">
        <v>17</v>
      </c>
      <c r="W65" s="99">
        <v>0</v>
      </c>
      <c r="X65" s="84">
        <v>0</v>
      </c>
      <c r="Y65" s="99">
        <v>0</v>
      </c>
      <c r="Z65" s="65">
        <v>0</v>
      </c>
      <c r="AA65" s="327">
        <v>1477052</v>
      </c>
      <c r="AB65" s="327">
        <v>0</v>
      </c>
      <c r="AC65" s="328">
        <f t="shared" si="42"/>
        <v>1477052</v>
      </c>
      <c r="AD65" s="75">
        <v>4500000</v>
      </c>
      <c r="AE65" s="75">
        <v>6000000</v>
      </c>
      <c r="AF65" s="338">
        <f t="shared" si="39"/>
        <v>281982.65454545454</v>
      </c>
      <c r="AG65" s="113">
        <f t="shared" si="1"/>
        <v>44311560</v>
      </c>
      <c r="AH65" s="75">
        <f t="shared" si="2"/>
        <v>0</v>
      </c>
      <c r="AI65" s="75">
        <f t="shared" si="3"/>
        <v>20302751.127272725</v>
      </c>
      <c r="AJ65" s="75">
        <f t="shared" si="4"/>
        <v>0</v>
      </c>
      <c r="AK65" s="75">
        <f t="shared" si="5"/>
        <v>4500000</v>
      </c>
      <c r="AL65" s="75">
        <f t="shared" si="6"/>
        <v>6000000</v>
      </c>
      <c r="AM65" s="75">
        <f t="shared" si="7"/>
        <v>0</v>
      </c>
      <c r="AN65" s="75">
        <f t="shared" si="8"/>
        <v>0</v>
      </c>
      <c r="AO65" s="75">
        <f t="shared" si="9"/>
        <v>0</v>
      </c>
      <c r="AP65" s="75">
        <f t="shared" si="10"/>
        <v>3400000</v>
      </c>
      <c r="AQ65" s="75">
        <v>0</v>
      </c>
      <c r="AR65" s="75">
        <v>0</v>
      </c>
      <c r="AS65" s="75">
        <v>0</v>
      </c>
      <c r="AT65" s="80">
        <v>0</v>
      </c>
      <c r="AU65" s="82">
        <f t="shared" si="11"/>
        <v>78514311.127272725</v>
      </c>
      <c r="AV65" s="113">
        <f t="shared" si="12"/>
        <v>59118309.348363638</v>
      </c>
      <c r="AW65" s="75">
        <f t="shared" si="13"/>
        <v>78514311.127272725</v>
      </c>
      <c r="AX65" s="75">
        <f t="shared" si="14"/>
        <v>5496001.7789090909</v>
      </c>
      <c r="AY65" s="76">
        <f t="shared" si="15"/>
        <v>1911830.9348363639</v>
      </c>
      <c r="AZ65" s="75">
        <v>0</v>
      </c>
      <c r="BA65" s="75">
        <v>0</v>
      </c>
      <c r="BB65" s="75">
        <v>0</v>
      </c>
      <c r="BC65" s="80">
        <v>0</v>
      </c>
      <c r="BD65" s="80">
        <v>0</v>
      </c>
      <c r="BE65" s="80">
        <v>0</v>
      </c>
      <c r="BF65" s="78">
        <v>0</v>
      </c>
      <c r="BG65" s="348">
        <f t="shared" si="16"/>
        <v>7407832.7137454543</v>
      </c>
      <c r="BH65" s="188">
        <f t="shared" si="17"/>
        <v>71106478</v>
      </c>
      <c r="BM65" s="50">
        <v>1477052</v>
      </c>
      <c r="BN65" s="391">
        <f t="shared" si="18"/>
        <v>0</v>
      </c>
      <c r="BO65" s="391">
        <f t="shared" si="19"/>
        <v>1477052</v>
      </c>
      <c r="BP65" s="391">
        <f t="shared" si="20"/>
        <v>44311560</v>
      </c>
      <c r="BQ65" s="50">
        <f t="shared" si="21"/>
        <v>0</v>
      </c>
      <c r="BR65" s="50">
        <f t="shared" si="22"/>
        <v>20302751.127272725</v>
      </c>
      <c r="BS65" s="50">
        <f t="shared" si="23"/>
        <v>0</v>
      </c>
      <c r="BT65" s="50">
        <f t="shared" si="24"/>
        <v>4500000</v>
      </c>
      <c r="BU65" s="50">
        <f t="shared" si="25"/>
        <v>6000000</v>
      </c>
      <c r="BV65" s="50">
        <f t="shared" si="26"/>
        <v>0</v>
      </c>
      <c r="BW65" s="50">
        <f t="shared" si="27"/>
        <v>0</v>
      </c>
      <c r="BX65" s="50">
        <f t="shared" si="28"/>
        <v>0</v>
      </c>
      <c r="BY65" s="50">
        <f t="shared" si="29"/>
        <v>3400000</v>
      </c>
      <c r="BZ65" s="50">
        <v>0</v>
      </c>
      <c r="CA65" s="50">
        <v>0</v>
      </c>
      <c r="CB65" s="50">
        <v>0</v>
      </c>
      <c r="CC65" s="50">
        <v>0</v>
      </c>
      <c r="CD65" s="391">
        <f t="shared" si="30"/>
        <v>78514311.127272725</v>
      </c>
      <c r="CE65" s="391">
        <f t="shared" si="31"/>
        <v>64614311.127272725</v>
      </c>
      <c r="CF65" s="391">
        <f t="shared" si="32"/>
        <v>78514311.127272725</v>
      </c>
      <c r="CG65" s="50">
        <f t="shared" si="33"/>
        <v>5496001.7789090909</v>
      </c>
      <c r="CH65" s="395">
        <f t="shared" si="40"/>
        <v>2461431.1127272728</v>
      </c>
      <c r="CI65" s="398">
        <v>0</v>
      </c>
      <c r="CJ65" s="50">
        <v>0</v>
      </c>
      <c r="CK65" s="50">
        <v>0</v>
      </c>
      <c r="CL65" s="50">
        <v>0</v>
      </c>
      <c r="CM65" s="50">
        <v>0</v>
      </c>
      <c r="CN65" s="50">
        <v>0</v>
      </c>
      <c r="CO65" s="50">
        <v>0</v>
      </c>
      <c r="CP65" s="395">
        <f t="shared" si="34"/>
        <v>7957432.8916363642</v>
      </c>
      <c r="CQ65" s="391">
        <f t="shared" si="35"/>
        <v>70556878</v>
      </c>
      <c r="CR65" s="391">
        <f t="shared" si="36"/>
        <v>-549600</v>
      </c>
    </row>
    <row r="66" spans="1:96" s="50" customFormat="1" ht="24" customHeight="1" x14ac:dyDescent="0.2">
      <c r="A66" s="182">
        <f t="shared" si="0"/>
        <v>2655495</v>
      </c>
      <c r="B66" s="298">
        <f t="shared" si="37"/>
        <v>60</v>
      </c>
      <c r="C66" s="266">
        <v>60</v>
      </c>
      <c r="D66" s="299">
        <v>13104</v>
      </c>
      <c r="E66" s="252" t="s">
        <v>1027</v>
      </c>
      <c r="F66" s="253" t="s">
        <v>1092</v>
      </c>
      <c r="G66" s="252" t="s">
        <v>87</v>
      </c>
      <c r="H66" s="274" t="s">
        <v>983</v>
      </c>
      <c r="I66" s="294" t="s">
        <v>1093</v>
      </c>
      <c r="J66" s="65" t="s">
        <v>1094</v>
      </c>
      <c r="K66" s="65" t="s">
        <v>1095</v>
      </c>
      <c r="L66" s="65" t="s">
        <v>2384</v>
      </c>
      <c r="M66" s="292" t="s">
        <v>2380</v>
      </c>
      <c r="N66" s="99"/>
      <c r="O66" s="65"/>
      <c r="P66" s="90"/>
      <c r="Q66" s="254">
        <v>30</v>
      </c>
      <c r="R66" s="255">
        <v>32</v>
      </c>
      <c r="S66" s="65">
        <v>0</v>
      </c>
      <c r="T66" s="65">
        <v>0</v>
      </c>
      <c r="U66" s="90">
        <v>0</v>
      </c>
      <c r="V66" s="260">
        <v>18</v>
      </c>
      <c r="W66" s="99">
        <v>0</v>
      </c>
      <c r="X66" s="84">
        <v>0</v>
      </c>
      <c r="Y66" s="99">
        <v>0</v>
      </c>
      <c r="Z66" s="65">
        <v>0</v>
      </c>
      <c r="AA66" s="327">
        <v>1477052</v>
      </c>
      <c r="AB66" s="327">
        <v>0</v>
      </c>
      <c r="AC66" s="328">
        <f t="shared" si="42"/>
        <v>1477052</v>
      </c>
      <c r="AD66" s="75">
        <v>4500000</v>
      </c>
      <c r="AE66" s="75">
        <v>6000000</v>
      </c>
      <c r="AF66" s="338">
        <f t="shared" si="39"/>
        <v>281982.65454545454</v>
      </c>
      <c r="AG66" s="113">
        <f t="shared" si="1"/>
        <v>44311560</v>
      </c>
      <c r="AH66" s="75">
        <f t="shared" si="2"/>
        <v>0</v>
      </c>
      <c r="AI66" s="75">
        <f t="shared" si="3"/>
        <v>9023444.9454545453</v>
      </c>
      <c r="AJ66" s="75">
        <f t="shared" si="4"/>
        <v>0</v>
      </c>
      <c r="AK66" s="75">
        <f t="shared" si="5"/>
        <v>4500000</v>
      </c>
      <c r="AL66" s="75">
        <f t="shared" si="6"/>
        <v>6000000</v>
      </c>
      <c r="AM66" s="75">
        <f t="shared" si="7"/>
        <v>0</v>
      </c>
      <c r="AN66" s="75">
        <f t="shared" si="8"/>
        <v>0</v>
      </c>
      <c r="AO66" s="75">
        <f t="shared" si="9"/>
        <v>0</v>
      </c>
      <c r="AP66" s="75">
        <f t="shared" si="10"/>
        <v>3600000</v>
      </c>
      <c r="AQ66" s="75">
        <v>0</v>
      </c>
      <c r="AR66" s="75">
        <v>0</v>
      </c>
      <c r="AS66" s="75">
        <v>0</v>
      </c>
      <c r="AT66" s="80">
        <v>0</v>
      </c>
      <c r="AU66" s="82">
        <f t="shared" si="11"/>
        <v>67435004.945454538</v>
      </c>
      <c r="AV66" s="113">
        <f t="shared" si="12"/>
        <v>48614554.599272721</v>
      </c>
      <c r="AW66" s="75">
        <f t="shared" si="13"/>
        <v>67435004.945454538</v>
      </c>
      <c r="AX66" s="75">
        <f t="shared" si="14"/>
        <v>4720450.3461818183</v>
      </c>
      <c r="AY66" s="76">
        <f t="shared" si="15"/>
        <v>861455.45992727205</v>
      </c>
      <c r="AZ66" s="75">
        <v>0</v>
      </c>
      <c r="BA66" s="75">
        <v>0</v>
      </c>
      <c r="BB66" s="75">
        <v>0</v>
      </c>
      <c r="BC66" s="80">
        <v>0</v>
      </c>
      <c r="BD66" s="80">
        <v>0</v>
      </c>
      <c r="BE66" s="80">
        <v>0</v>
      </c>
      <c r="BF66" s="78">
        <v>0</v>
      </c>
      <c r="BG66" s="348">
        <f t="shared" si="16"/>
        <v>5581905.8061090903</v>
      </c>
      <c r="BH66" s="188">
        <f t="shared" si="17"/>
        <v>61853099</v>
      </c>
      <c r="BM66" s="50">
        <v>1477052</v>
      </c>
      <c r="BN66" s="391">
        <f t="shared" si="18"/>
        <v>0</v>
      </c>
      <c r="BO66" s="391">
        <f t="shared" si="19"/>
        <v>1477052</v>
      </c>
      <c r="BP66" s="391">
        <f t="shared" si="20"/>
        <v>44311560</v>
      </c>
      <c r="BQ66" s="50">
        <f t="shared" si="21"/>
        <v>0</v>
      </c>
      <c r="BR66" s="50">
        <f t="shared" si="22"/>
        <v>9023444.9454545453</v>
      </c>
      <c r="BS66" s="50">
        <f t="shared" si="23"/>
        <v>0</v>
      </c>
      <c r="BT66" s="50">
        <f t="shared" si="24"/>
        <v>4500000</v>
      </c>
      <c r="BU66" s="50">
        <f t="shared" si="25"/>
        <v>6000000</v>
      </c>
      <c r="BV66" s="50">
        <f t="shared" si="26"/>
        <v>0</v>
      </c>
      <c r="BW66" s="50">
        <f t="shared" si="27"/>
        <v>0</v>
      </c>
      <c r="BX66" s="50">
        <f t="shared" si="28"/>
        <v>0</v>
      </c>
      <c r="BY66" s="50">
        <f t="shared" si="29"/>
        <v>3600000</v>
      </c>
      <c r="BZ66" s="50">
        <v>0</v>
      </c>
      <c r="CA66" s="50">
        <v>0</v>
      </c>
      <c r="CB66" s="50">
        <v>0</v>
      </c>
      <c r="CC66" s="50">
        <v>0</v>
      </c>
      <c r="CD66" s="391">
        <f t="shared" si="30"/>
        <v>67435004.945454538</v>
      </c>
      <c r="CE66" s="391">
        <f t="shared" si="31"/>
        <v>53335004.945454538</v>
      </c>
      <c r="CF66" s="391">
        <f t="shared" si="32"/>
        <v>67435004.945454538</v>
      </c>
      <c r="CG66" s="50">
        <f t="shared" si="33"/>
        <v>4720450.3461818183</v>
      </c>
      <c r="CH66" s="395">
        <f t="shared" si="40"/>
        <v>1333500.4945454539</v>
      </c>
      <c r="CI66" s="398">
        <v>0</v>
      </c>
      <c r="CJ66" s="50">
        <v>0</v>
      </c>
      <c r="CK66" s="50">
        <v>0</v>
      </c>
      <c r="CL66" s="50">
        <v>0</v>
      </c>
      <c r="CM66" s="50">
        <v>0</v>
      </c>
      <c r="CN66" s="50">
        <v>0</v>
      </c>
      <c r="CO66" s="50">
        <v>0</v>
      </c>
      <c r="CP66" s="395">
        <f t="shared" si="34"/>
        <v>6053950.8407272724</v>
      </c>
      <c r="CQ66" s="391">
        <f t="shared" si="35"/>
        <v>61381054</v>
      </c>
      <c r="CR66" s="391">
        <f t="shared" si="36"/>
        <v>-472045</v>
      </c>
    </row>
    <row r="67" spans="1:96" s="50" customFormat="1" ht="24" customHeight="1" x14ac:dyDescent="0.2">
      <c r="A67" s="182">
        <f t="shared" si="0"/>
        <v>2655495</v>
      </c>
      <c r="B67" s="298">
        <f t="shared" si="37"/>
        <v>61</v>
      </c>
      <c r="C67" s="266">
        <v>61</v>
      </c>
      <c r="D67" s="299">
        <v>13095</v>
      </c>
      <c r="E67" s="252" t="s">
        <v>248</v>
      </c>
      <c r="F67" s="253" t="s">
        <v>1054</v>
      </c>
      <c r="G67" s="252" t="s">
        <v>87</v>
      </c>
      <c r="H67" s="274" t="s">
        <v>983</v>
      </c>
      <c r="I67" s="294" t="s">
        <v>1055</v>
      </c>
      <c r="J67" s="65" t="s">
        <v>1056</v>
      </c>
      <c r="K67" s="65" t="s">
        <v>1057</v>
      </c>
      <c r="L67" s="65" t="s">
        <v>2384</v>
      </c>
      <c r="M67" s="292" t="s">
        <v>2380</v>
      </c>
      <c r="N67" s="99"/>
      <c r="O67" s="65"/>
      <c r="P67" s="90"/>
      <c r="Q67" s="254">
        <v>30</v>
      </c>
      <c r="R67" s="255">
        <v>93</v>
      </c>
      <c r="S67" s="65">
        <v>0</v>
      </c>
      <c r="T67" s="65">
        <v>0</v>
      </c>
      <c r="U67" s="90">
        <v>0</v>
      </c>
      <c r="V67" s="260">
        <v>18</v>
      </c>
      <c r="W67" s="99">
        <v>0</v>
      </c>
      <c r="X67" s="84">
        <v>0</v>
      </c>
      <c r="Y67" s="99">
        <v>0</v>
      </c>
      <c r="Z67" s="65">
        <v>0</v>
      </c>
      <c r="AA67" s="327">
        <v>1477052</v>
      </c>
      <c r="AB67" s="327">
        <v>0</v>
      </c>
      <c r="AC67" s="328">
        <f t="shared" si="42"/>
        <v>1477052</v>
      </c>
      <c r="AD67" s="75">
        <v>4500000</v>
      </c>
      <c r="AE67" s="75">
        <v>6000000</v>
      </c>
      <c r="AF67" s="338">
        <f t="shared" si="39"/>
        <v>281982.65454545454</v>
      </c>
      <c r="AG67" s="113">
        <f t="shared" si="1"/>
        <v>44311560</v>
      </c>
      <c r="AH67" s="75">
        <f t="shared" si="2"/>
        <v>0</v>
      </c>
      <c r="AI67" s="75">
        <f t="shared" si="3"/>
        <v>26224386.872727271</v>
      </c>
      <c r="AJ67" s="75">
        <f t="shared" si="4"/>
        <v>0</v>
      </c>
      <c r="AK67" s="75">
        <f t="shared" si="5"/>
        <v>4500000</v>
      </c>
      <c r="AL67" s="75">
        <f t="shared" si="6"/>
        <v>6000000</v>
      </c>
      <c r="AM67" s="75">
        <f t="shared" si="7"/>
        <v>0</v>
      </c>
      <c r="AN67" s="75">
        <f t="shared" si="8"/>
        <v>0</v>
      </c>
      <c r="AO67" s="75">
        <f t="shared" si="9"/>
        <v>0</v>
      </c>
      <c r="AP67" s="75">
        <f t="shared" si="10"/>
        <v>3600000</v>
      </c>
      <c r="AQ67" s="75">
        <v>0</v>
      </c>
      <c r="AR67" s="75">
        <v>0</v>
      </c>
      <c r="AS67" s="75">
        <v>0</v>
      </c>
      <c r="AT67" s="80">
        <v>0</v>
      </c>
      <c r="AU67" s="82">
        <f t="shared" si="11"/>
        <v>84635946.872727275</v>
      </c>
      <c r="AV67" s="113">
        <f t="shared" si="12"/>
        <v>64611430.591636367</v>
      </c>
      <c r="AW67" s="75">
        <f t="shared" si="13"/>
        <v>84635946.872727275</v>
      </c>
      <c r="AX67" s="75">
        <f t="shared" si="14"/>
        <v>5924516.2810909096</v>
      </c>
      <c r="AY67" s="76">
        <f t="shared" si="15"/>
        <v>2461143.059163637</v>
      </c>
      <c r="AZ67" s="75">
        <v>0</v>
      </c>
      <c r="BA67" s="75">
        <v>0</v>
      </c>
      <c r="BB67" s="75">
        <v>0</v>
      </c>
      <c r="BC67" s="80">
        <v>0</v>
      </c>
      <c r="BD67" s="80">
        <v>0</v>
      </c>
      <c r="BE67" s="80">
        <v>0</v>
      </c>
      <c r="BF67" s="78">
        <v>0</v>
      </c>
      <c r="BG67" s="348">
        <f t="shared" si="16"/>
        <v>8385659.3402545471</v>
      </c>
      <c r="BH67" s="188">
        <f t="shared" si="17"/>
        <v>76250287</v>
      </c>
      <c r="BM67" s="50">
        <v>1477052</v>
      </c>
      <c r="BN67" s="391">
        <f t="shared" si="18"/>
        <v>0</v>
      </c>
      <c r="BO67" s="391">
        <f t="shared" si="19"/>
        <v>1477052</v>
      </c>
      <c r="BP67" s="391">
        <f t="shared" si="20"/>
        <v>44311560</v>
      </c>
      <c r="BQ67" s="50">
        <f t="shared" si="21"/>
        <v>0</v>
      </c>
      <c r="BR67" s="50">
        <f t="shared" si="22"/>
        <v>26224386.872727271</v>
      </c>
      <c r="BS67" s="50">
        <f t="shared" si="23"/>
        <v>0</v>
      </c>
      <c r="BT67" s="50">
        <f t="shared" si="24"/>
        <v>4500000</v>
      </c>
      <c r="BU67" s="50">
        <f t="shared" si="25"/>
        <v>6000000</v>
      </c>
      <c r="BV67" s="50">
        <f t="shared" si="26"/>
        <v>0</v>
      </c>
      <c r="BW67" s="50">
        <f t="shared" si="27"/>
        <v>0</v>
      </c>
      <c r="BX67" s="50">
        <f t="shared" si="28"/>
        <v>0</v>
      </c>
      <c r="BY67" s="50">
        <f t="shared" si="29"/>
        <v>3600000</v>
      </c>
      <c r="BZ67" s="50">
        <v>0</v>
      </c>
      <c r="CA67" s="50">
        <v>0</v>
      </c>
      <c r="CB67" s="50">
        <v>0</v>
      </c>
      <c r="CC67" s="50">
        <v>0</v>
      </c>
      <c r="CD67" s="391">
        <f t="shared" si="30"/>
        <v>84635946.872727275</v>
      </c>
      <c r="CE67" s="391">
        <f t="shared" si="31"/>
        <v>70535946.872727275</v>
      </c>
      <c r="CF67" s="391">
        <f t="shared" si="32"/>
        <v>84635946.872727275</v>
      </c>
      <c r="CG67" s="50">
        <f t="shared" si="33"/>
        <v>5924516.2810909096</v>
      </c>
      <c r="CH67" s="395">
        <f t="shared" si="40"/>
        <v>3053594.6872727275</v>
      </c>
      <c r="CI67" s="398">
        <v>0</v>
      </c>
      <c r="CJ67" s="50">
        <v>0</v>
      </c>
      <c r="CK67" s="50">
        <v>0</v>
      </c>
      <c r="CL67" s="50">
        <v>0</v>
      </c>
      <c r="CM67" s="50">
        <v>0</v>
      </c>
      <c r="CN67" s="50">
        <v>0</v>
      </c>
      <c r="CO67" s="50">
        <v>0</v>
      </c>
      <c r="CP67" s="395">
        <f t="shared" si="34"/>
        <v>8978110.9683636371</v>
      </c>
      <c r="CQ67" s="391">
        <f t="shared" si="35"/>
        <v>75657835</v>
      </c>
      <c r="CR67" s="391">
        <f t="shared" si="36"/>
        <v>-592452</v>
      </c>
    </row>
    <row r="68" spans="1:96" s="50" customFormat="1" ht="24" customHeight="1" x14ac:dyDescent="0.2">
      <c r="A68" s="182">
        <f t="shared" si="0"/>
        <v>2655495</v>
      </c>
      <c r="B68" s="298">
        <f t="shared" si="37"/>
        <v>62</v>
      </c>
      <c r="C68" s="266">
        <v>62</v>
      </c>
      <c r="D68" s="299">
        <v>13113</v>
      </c>
      <c r="E68" s="252" t="s">
        <v>107</v>
      </c>
      <c r="F68" s="253" t="s">
        <v>1131</v>
      </c>
      <c r="G68" s="252" t="s">
        <v>87</v>
      </c>
      <c r="H68" s="274" t="s">
        <v>983</v>
      </c>
      <c r="I68" s="294" t="s">
        <v>1132</v>
      </c>
      <c r="J68" s="65" t="s">
        <v>1133</v>
      </c>
      <c r="K68" s="65" t="s">
        <v>1134</v>
      </c>
      <c r="L68" s="65" t="s">
        <v>2384</v>
      </c>
      <c r="M68" s="292" t="s">
        <v>2380</v>
      </c>
      <c r="N68" s="99"/>
      <c r="O68" s="65"/>
      <c r="P68" s="90"/>
      <c r="Q68" s="254">
        <v>30</v>
      </c>
      <c r="R68" s="255">
        <v>38</v>
      </c>
      <c r="S68" s="65">
        <v>0</v>
      </c>
      <c r="T68" s="65">
        <v>0</v>
      </c>
      <c r="U68" s="90">
        <v>0</v>
      </c>
      <c r="V68" s="260">
        <v>12</v>
      </c>
      <c r="W68" s="99">
        <v>0</v>
      </c>
      <c r="X68" s="84">
        <v>0</v>
      </c>
      <c r="Y68" s="99">
        <v>0</v>
      </c>
      <c r="Z68" s="65">
        <v>0</v>
      </c>
      <c r="AA68" s="327">
        <v>1477052</v>
      </c>
      <c r="AB68" s="327">
        <v>0</v>
      </c>
      <c r="AC68" s="328">
        <f t="shared" si="42"/>
        <v>1477052</v>
      </c>
      <c r="AD68" s="75">
        <v>4500000</v>
      </c>
      <c r="AE68" s="75">
        <v>6000000</v>
      </c>
      <c r="AF68" s="338">
        <f t="shared" si="39"/>
        <v>281982.65454545454</v>
      </c>
      <c r="AG68" s="113">
        <f t="shared" si="1"/>
        <v>44311560</v>
      </c>
      <c r="AH68" s="75">
        <f t="shared" si="2"/>
        <v>0</v>
      </c>
      <c r="AI68" s="75">
        <f t="shared" si="3"/>
        <v>10715340.872727273</v>
      </c>
      <c r="AJ68" s="75">
        <f t="shared" si="4"/>
        <v>0</v>
      </c>
      <c r="AK68" s="75">
        <f t="shared" si="5"/>
        <v>4500000</v>
      </c>
      <c r="AL68" s="75">
        <f t="shared" si="6"/>
        <v>6000000</v>
      </c>
      <c r="AM68" s="75">
        <f t="shared" si="7"/>
        <v>0</v>
      </c>
      <c r="AN68" s="75">
        <f t="shared" si="8"/>
        <v>0</v>
      </c>
      <c r="AO68" s="75">
        <f t="shared" si="9"/>
        <v>0</v>
      </c>
      <c r="AP68" s="75">
        <f t="shared" si="10"/>
        <v>2400000</v>
      </c>
      <c r="AQ68" s="75">
        <v>0</v>
      </c>
      <c r="AR68" s="75">
        <v>0</v>
      </c>
      <c r="AS68" s="75">
        <v>0</v>
      </c>
      <c r="AT68" s="80">
        <v>0</v>
      </c>
      <c r="AU68" s="82">
        <f t="shared" si="11"/>
        <v>67926900.872727275</v>
      </c>
      <c r="AV68" s="113">
        <f t="shared" si="12"/>
        <v>50272017.811636366</v>
      </c>
      <c r="AW68" s="75">
        <f t="shared" si="13"/>
        <v>67926900.872727275</v>
      </c>
      <c r="AX68" s="75">
        <f t="shared" si="14"/>
        <v>4754883.0610909099</v>
      </c>
      <c r="AY68" s="76">
        <f t="shared" si="15"/>
        <v>1027201.7811636366</v>
      </c>
      <c r="AZ68" s="75">
        <v>0</v>
      </c>
      <c r="BA68" s="75">
        <v>0</v>
      </c>
      <c r="BB68" s="75">
        <v>0</v>
      </c>
      <c r="BC68" s="80">
        <v>0</v>
      </c>
      <c r="BD68" s="80">
        <v>0</v>
      </c>
      <c r="BE68" s="80">
        <v>0</v>
      </c>
      <c r="BF68" s="78">
        <v>0</v>
      </c>
      <c r="BG68" s="348">
        <f t="shared" si="16"/>
        <v>5782084.8422545465</v>
      </c>
      <c r="BH68" s="188">
        <f t="shared" si="17"/>
        <v>62144816</v>
      </c>
      <c r="BM68" s="50">
        <v>1477052</v>
      </c>
      <c r="BN68" s="391">
        <f t="shared" si="18"/>
        <v>0</v>
      </c>
      <c r="BO68" s="391">
        <f t="shared" si="19"/>
        <v>1477052</v>
      </c>
      <c r="BP68" s="391">
        <f t="shared" si="20"/>
        <v>44311560</v>
      </c>
      <c r="BQ68" s="50">
        <f t="shared" si="21"/>
        <v>0</v>
      </c>
      <c r="BR68" s="50">
        <f t="shared" si="22"/>
        <v>10715340.872727273</v>
      </c>
      <c r="BS68" s="50">
        <f t="shared" si="23"/>
        <v>0</v>
      </c>
      <c r="BT68" s="50">
        <f t="shared" si="24"/>
        <v>4500000</v>
      </c>
      <c r="BU68" s="50">
        <f t="shared" si="25"/>
        <v>6000000</v>
      </c>
      <c r="BV68" s="50">
        <f t="shared" si="26"/>
        <v>0</v>
      </c>
      <c r="BW68" s="50">
        <f t="shared" si="27"/>
        <v>0</v>
      </c>
      <c r="BX68" s="50">
        <f t="shared" si="28"/>
        <v>0</v>
      </c>
      <c r="BY68" s="50">
        <f t="shared" si="29"/>
        <v>2400000</v>
      </c>
      <c r="BZ68" s="50">
        <v>0</v>
      </c>
      <c r="CA68" s="50">
        <v>0</v>
      </c>
      <c r="CB68" s="50">
        <v>0</v>
      </c>
      <c r="CC68" s="50">
        <v>0</v>
      </c>
      <c r="CD68" s="391">
        <f t="shared" si="30"/>
        <v>67926900.872727275</v>
      </c>
      <c r="CE68" s="391">
        <f t="shared" si="31"/>
        <v>55026900.872727275</v>
      </c>
      <c r="CF68" s="391">
        <f t="shared" si="32"/>
        <v>67926900.872727275</v>
      </c>
      <c r="CG68" s="50">
        <f t="shared" si="33"/>
        <v>4754883.0610909099</v>
      </c>
      <c r="CH68" s="395">
        <f t="shared" si="40"/>
        <v>1502690.0872727276</v>
      </c>
      <c r="CI68" s="398">
        <v>0</v>
      </c>
      <c r="CJ68" s="50">
        <v>0</v>
      </c>
      <c r="CK68" s="50">
        <v>0</v>
      </c>
      <c r="CL68" s="50">
        <v>0</v>
      </c>
      <c r="CM68" s="50">
        <v>0</v>
      </c>
      <c r="CN68" s="50">
        <v>0</v>
      </c>
      <c r="CO68" s="50">
        <v>0</v>
      </c>
      <c r="CP68" s="395">
        <f t="shared" si="34"/>
        <v>6257573.1483636377</v>
      </c>
      <c r="CQ68" s="391">
        <f t="shared" si="35"/>
        <v>61669327</v>
      </c>
      <c r="CR68" s="391">
        <f t="shared" si="36"/>
        <v>-475489</v>
      </c>
    </row>
    <row r="69" spans="1:96" s="50" customFormat="1" ht="24" customHeight="1" x14ac:dyDescent="0.2">
      <c r="A69" s="182">
        <f t="shared" si="0"/>
        <v>2655495</v>
      </c>
      <c r="B69" s="298">
        <f t="shared" si="37"/>
        <v>63</v>
      </c>
      <c r="C69" s="266">
        <v>63</v>
      </c>
      <c r="D69" s="299">
        <v>13093</v>
      </c>
      <c r="E69" s="252" t="s">
        <v>1045</v>
      </c>
      <c r="F69" s="253" t="s">
        <v>1046</v>
      </c>
      <c r="G69" s="252" t="s">
        <v>87</v>
      </c>
      <c r="H69" s="274" t="s">
        <v>983</v>
      </c>
      <c r="I69" s="294" t="s">
        <v>1047</v>
      </c>
      <c r="J69" s="65" t="s">
        <v>1048</v>
      </c>
      <c r="K69" s="65" t="s">
        <v>1049</v>
      </c>
      <c r="L69" s="65" t="s">
        <v>2384</v>
      </c>
      <c r="M69" s="292" t="s">
        <v>2383</v>
      </c>
      <c r="N69" s="99"/>
      <c r="O69" s="65"/>
      <c r="P69" s="90"/>
      <c r="Q69" s="254">
        <v>30</v>
      </c>
      <c r="R69" s="255">
        <v>32</v>
      </c>
      <c r="S69" s="65">
        <v>0</v>
      </c>
      <c r="T69" s="65">
        <v>0</v>
      </c>
      <c r="U69" s="90">
        <v>0</v>
      </c>
      <c r="V69" s="260">
        <v>17</v>
      </c>
      <c r="W69" s="99">
        <v>0</v>
      </c>
      <c r="X69" s="84">
        <v>0</v>
      </c>
      <c r="Y69" s="99">
        <v>0</v>
      </c>
      <c r="Z69" s="65">
        <v>0</v>
      </c>
      <c r="AA69" s="327">
        <v>1642901</v>
      </c>
      <c r="AB69" s="327">
        <v>0</v>
      </c>
      <c r="AC69" s="328">
        <f t="shared" ref="AC69:AC74" si="47">AA69+AB69</f>
        <v>1642901</v>
      </c>
      <c r="AD69" s="75">
        <v>4500000</v>
      </c>
      <c r="AE69" s="75">
        <v>6000000</v>
      </c>
      <c r="AF69" s="338">
        <f t="shared" si="39"/>
        <v>313644.73636363639</v>
      </c>
      <c r="AG69" s="113">
        <f t="shared" si="1"/>
        <v>49287030</v>
      </c>
      <c r="AH69" s="75">
        <f t="shared" si="2"/>
        <v>0</v>
      </c>
      <c r="AI69" s="75">
        <f t="shared" si="3"/>
        <v>10036631.563636364</v>
      </c>
      <c r="AJ69" s="75">
        <f t="shared" si="4"/>
        <v>0</v>
      </c>
      <c r="AK69" s="75">
        <f t="shared" si="5"/>
        <v>4500000</v>
      </c>
      <c r="AL69" s="75">
        <f t="shared" si="6"/>
        <v>6000000</v>
      </c>
      <c r="AM69" s="75">
        <f t="shared" si="7"/>
        <v>0</v>
      </c>
      <c r="AN69" s="75">
        <f t="shared" si="8"/>
        <v>0</v>
      </c>
      <c r="AO69" s="75">
        <f t="shared" si="9"/>
        <v>0</v>
      </c>
      <c r="AP69" s="75">
        <f t="shared" si="10"/>
        <v>3400000</v>
      </c>
      <c r="AQ69" s="75">
        <v>0</v>
      </c>
      <c r="AR69" s="75">
        <v>0</v>
      </c>
      <c r="AS69" s="75">
        <v>0</v>
      </c>
      <c r="AT69" s="80">
        <v>0</v>
      </c>
      <c r="AU69" s="82">
        <f t="shared" si="11"/>
        <v>73223661.563636363</v>
      </c>
      <c r="AV69" s="113">
        <f t="shared" si="12"/>
        <v>54198005.254181817</v>
      </c>
      <c r="AW69" s="75">
        <f t="shared" si="13"/>
        <v>73223661.563636363</v>
      </c>
      <c r="AX69" s="75">
        <f t="shared" si="14"/>
        <v>5125656.3094545463</v>
      </c>
      <c r="AY69" s="76">
        <f t="shared" si="15"/>
        <v>1419800.5254181819</v>
      </c>
      <c r="AZ69" s="75">
        <v>0</v>
      </c>
      <c r="BA69" s="75">
        <v>0</v>
      </c>
      <c r="BB69" s="75">
        <v>0</v>
      </c>
      <c r="BC69" s="80">
        <v>0</v>
      </c>
      <c r="BD69" s="80">
        <v>0</v>
      </c>
      <c r="BE69" s="80">
        <v>0</v>
      </c>
      <c r="BF69" s="78">
        <v>0</v>
      </c>
      <c r="BG69" s="348">
        <f t="shared" si="16"/>
        <v>6545456.8348727282</v>
      </c>
      <c r="BH69" s="188">
        <f t="shared" si="17"/>
        <v>66678204</v>
      </c>
      <c r="BM69" s="50">
        <v>1642901</v>
      </c>
      <c r="BN69" s="391">
        <f t="shared" si="18"/>
        <v>0</v>
      </c>
      <c r="BO69" s="391">
        <f t="shared" si="19"/>
        <v>1642901</v>
      </c>
      <c r="BP69" s="391">
        <f t="shared" si="20"/>
        <v>49287030</v>
      </c>
      <c r="BQ69" s="50">
        <f t="shared" si="21"/>
        <v>0</v>
      </c>
      <c r="BR69" s="50">
        <f t="shared" si="22"/>
        <v>10036631.563636364</v>
      </c>
      <c r="BS69" s="50">
        <f t="shared" si="23"/>
        <v>0</v>
      </c>
      <c r="BT69" s="50">
        <f t="shared" si="24"/>
        <v>4500000</v>
      </c>
      <c r="BU69" s="50">
        <f t="shared" si="25"/>
        <v>6000000</v>
      </c>
      <c r="BV69" s="50">
        <f t="shared" si="26"/>
        <v>0</v>
      </c>
      <c r="BW69" s="50">
        <f t="shared" si="27"/>
        <v>0</v>
      </c>
      <c r="BX69" s="50">
        <f t="shared" si="28"/>
        <v>0</v>
      </c>
      <c r="BY69" s="50">
        <f t="shared" si="29"/>
        <v>3400000</v>
      </c>
      <c r="BZ69" s="50">
        <v>0</v>
      </c>
      <c r="CA69" s="50">
        <v>0</v>
      </c>
      <c r="CB69" s="50">
        <v>0</v>
      </c>
      <c r="CC69" s="50">
        <v>0</v>
      </c>
      <c r="CD69" s="391">
        <f t="shared" si="30"/>
        <v>73223661.563636363</v>
      </c>
      <c r="CE69" s="391">
        <f t="shared" si="31"/>
        <v>59323661.563636363</v>
      </c>
      <c r="CF69" s="391">
        <f t="shared" si="32"/>
        <v>73223661.563636363</v>
      </c>
      <c r="CG69" s="50">
        <f t="shared" si="33"/>
        <v>5125656.3094545463</v>
      </c>
      <c r="CH69" s="395">
        <f t="shared" si="40"/>
        <v>1932366.1563636363</v>
      </c>
      <c r="CI69" s="398">
        <v>0</v>
      </c>
      <c r="CJ69" s="50">
        <v>0</v>
      </c>
      <c r="CK69" s="50">
        <v>0</v>
      </c>
      <c r="CL69" s="50">
        <v>0</v>
      </c>
      <c r="CM69" s="50">
        <v>0</v>
      </c>
      <c r="CN69" s="50">
        <v>0</v>
      </c>
      <c r="CO69" s="50">
        <v>0</v>
      </c>
      <c r="CP69" s="395">
        <f t="shared" si="34"/>
        <v>7058022.4658181826</v>
      </c>
      <c r="CQ69" s="391">
        <f t="shared" si="35"/>
        <v>66165639</v>
      </c>
      <c r="CR69" s="391">
        <f t="shared" si="36"/>
        <v>-512565</v>
      </c>
    </row>
    <row r="70" spans="1:96" s="50" customFormat="1" ht="24" customHeight="1" x14ac:dyDescent="0.2">
      <c r="A70" s="182">
        <f t="shared" si="0"/>
        <v>2655495</v>
      </c>
      <c r="B70" s="298">
        <f t="shared" si="37"/>
        <v>64</v>
      </c>
      <c r="C70" s="266">
        <v>64</v>
      </c>
      <c r="D70" s="299">
        <v>13078</v>
      </c>
      <c r="E70" s="252" t="s">
        <v>981</v>
      </c>
      <c r="F70" s="253" t="s">
        <v>982</v>
      </c>
      <c r="G70" s="252" t="s">
        <v>87</v>
      </c>
      <c r="H70" s="274" t="s">
        <v>983</v>
      </c>
      <c r="I70" s="294" t="s">
        <v>984</v>
      </c>
      <c r="J70" s="65" t="s">
        <v>985</v>
      </c>
      <c r="K70" s="65" t="s">
        <v>986</v>
      </c>
      <c r="L70" s="65" t="s">
        <v>2384</v>
      </c>
      <c r="M70" s="292" t="s">
        <v>2380</v>
      </c>
      <c r="N70" s="99"/>
      <c r="O70" s="65"/>
      <c r="P70" s="90"/>
      <c r="Q70" s="254">
        <v>30</v>
      </c>
      <c r="R70" s="255">
        <v>150</v>
      </c>
      <c r="S70" s="65">
        <v>0</v>
      </c>
      <c r="T70" s="65">
        <v>0</v>
      </c>
      <c r="U70" s="90">
        <v>0</v>
      </c>
      <c r="V70" s="260">
        <v>22</v>
      </c>
      <c r="W70" s="99">
        <v>0</v>
      </c>
      <c r="X70" s="84">
        <v>0</v>
      </c>
      <c r="Y70" s="99">
        <v>0</v>
      </c>
      <c r="Z70" s="65">
        <v>0</v>
      </c>
      <c r="AA70" s="327">
        <v>1477052</v>
      </c>
      <c r="AB70" s="327">
        <v>46667</v>
      </c>
      <c r="AC70" s="328">
        <f t="shared" si="47"/>
        <v>1523719</v>
      </c>
      <c r="AD70" s="75">
        <v>4500000</v>
      </c>
      <c r="AE70" s="75">
        <v>6000000</v>
      </c>
      <c r="AF70" s="338">
        <f t="shared" si="39"/>
        <v>290891.80909090908</v>
      </c>
      <c r="AG70" s="113">
        <f t="shared" si="1"/>
        <v>44311560</v>
      </c>
      <c r="AH70" s="75">
        <f t="shared" si="2"/>
        <v>1400010</v>
      </c>
      <c r="AI70" s="75">
        <f t="shared" si="3"/>
        <v>43633771.36363636</v>
      </c>
      <c r="AJ70" s="75">
        <f t="shared" si="4"/>
        <v>0</v>
      </c>
      <c r="AK70" s="75">
        <f t="shared" si="5"/>
        <v>4500000</v>
      </c>
      <c r="AL70" s="75">
        <f t="shared" si="6"/>
        <v>6000000</v>
      </c>
      <c r="AM70" s="75">
        <f t="shared" si="7"/>
        <v>0</v>
      </c>
      <c r="AN70" s="75">
        <f t="shared" si="8"/>
        <v>0</v>
      </c>
      <c r="AO70" s="75">
        <f t="shared" si="9"/>
        <v>0</v>
      </c>
      <c r="AP70" s="75">
        <f t="shared" si="10"/>
        <v>4400000</v>
      </c>
      <c r="AQ70" s="75">
        <v>0</v>
      </c>
      <c r="AR70" s="75">
        <v>0</v>
      </c>
      <c r="AS70" s="75">
        <v>0</v>
      </c>
      <c r="AT70" s="80">
        <v>0</v>
      </c>
      <c r="AU70" s="82">
        <f t="shared" si="11"/>
        <v>104245341.36363636</v>
      </c>
      <c r="AV70" s="113">
        <f t="shared" si="12"/>
        <v>82048167.468181819</v>
      </c>
      <c r="AW70" s="75">
        <f t="shared" si="13"/>
        <v>104245341.36363636</v>
      </c>
      <c r="AX70" s="75">
        <f t="shared" si="14"/>
        <v>7297173.8954545455</v>
      </c>
      <c r="AY70" s="76">
        <f t="shared" si="15"/>
        <v>4307225.1202272726</v>
      </c>
      <c r="AZ70" s="75">
        <v>0</v>
      </c>
      <c r="BA70" s="75">
        <v>0</v>
      </c>
      <c r="BB70" s="75">
        <v>0</v>
      </c>
      <c r="BC70" s="80">
        <v>0</v>
      </c>
      <c r="BD70" s="80">
        <v>0</v>
      </c>
      <c r="BE70" s="80">
        <v>0</v>
      </c>
      <c r="BF70" s="78">
        <v>0</v>
      </c>
      <c r="BG70" s="348">
        <f t="shared" si="16"/>
        <v>11604399.015681818</v>
      </c>
      <c r="BH70" s="188">
        <f t="shared" si="17"/>
        <v>92640942</v>
      </c>
      <c r="BM70" s="50">
        <v>1477052</v>
      </c>
      <c r="BN70" s="391">
        <f t="shared" si="18"/>
        <v>46667</v>
      </c>
      <c r="BO70" s="391">
        <f t="shared" si="19"/>
        <v>1523719</v>
      </c>
      <c r="BP70" s="391">
        <f t="shared" si="20"/>
        <v>44311560</v>
      </c>
      <c r="BQ70" s="50">
        <f t="shared" si="21"/>
        <v>1400010</v>
      </c>
      <c r="BR70" s="50">
        <f t="shared" si="22"/>
        <v>43633771.36363636</v>
      </c>
      <c r="BS70" s="50">
        <f t="shared" si="23"/>
        <v>0</v>
      </c>
      <c r="BT70" s="50">
        <f t="shared" si="24"/>
        <v>4500000</v>
      </c>
      <c r="BU70" s="50">
        <f t="shared" si="25"/>
        <v>6000000</v>
      </c>
      <c r="BV70" s="50">
        <f t="shared" si="26"/>
        <v>0</v>
      </c>
      <c r="BW70" s="50">
        <f t="shared" si="27"/>
        <v>0</v>
      </c>
      <c r="BX70" s="50">
        <f t="shared" si="28"/>
        <v>0</v>
      </c>
      <c r="BY70" s="50">
        <f t="shared" si="29"/>
        <v>4400000</v>
      </c>
      <c r="BZ70" s="50">
        <v>0</v>
      </c>
      <c r="CA70" s="50">
        <v>0</v>
      </c>
      <c r="CB70" s="50">
        <v>0</v>
      </c>
      <c r="CC70" s="50">
        <v>0</v>
      </c>
      <c r="CD70" s="391">
        <f t="shared" si="30"/>
        <v>104245341.36363636</v>
      </c>
      <c r="CE70" s="391">
        <f t="shared" si="31"/>
        <v>89345341.36363636</v>
      </c>
      <c r="CF70" s="391">
        <f t="shared" si="32"/>
        <v>104245341.36363636</v>
      </c>
      <c r="CG70" s="50">
        <f t="shared" si="33"/>
        <v>7297173.8954545455</v>
      </c>
      <c r="CH70" s="395">
        <f t="shared" ref="CH70:CH71" si="48">4000000+((CE70-80000000)*15%)</f>
        <v>5401801.2045454541</v>
      </c>
      <c r="CI70" s="398">
        <v>0</v>
      </c>
      <c r="CJ70" s="50">
        <v>0</v>
      </c>
      <c r="CK70" s="50">
        <v>0</v>
      </c>
      <c r="CL70" s="50">
        <v>0</v>
      </c>
      <c r="CM70" s="50">
        <v>0</v>
      </c>
      <c r="CN70" s="50">
        <v>0</v>
      </c>
      <c r="CO70" s="50">
        <v>0</v>
      </c>
      <c r="CP70" s="395">
        <f t="shared" si="34"/>
        <v>12698975.1</v>
      </c>
      <c r="CQ70" s="391">
        <f t="shared" si="35"/>
        <v>91546366</v>
      </c>
      <c r="CR70" s="391">
        <f t="shared" si="36"/>
        <v>-1094576</v>
      </c>
    </row>
    <row r="71" spans="1:96" s="50" customFormat="1" ht="24" customHeight="1" x14ac:dyDescent="0.2">
      <c r="A71" s="182">
        <f t="shared" ref="A71:A134" si="49">885165*3</f>
        <v>2655495</v>
      </c>
      <c r="B71" s="298">
        <f t="shared" si="37"/>
        <v>65</v>
      </c>
      <c r="C71" s="266">
        <v>65</v>
      </c>
      <c r="D71" s="299">
        <v>13105</v>
      </c>
      <c r="E71" s="252" t="s">
        <v>1096</v>
      </c>
      <c r="F71" s="253" t="s">
        <v>1097</v>
      </c>
      <c r="G71" s="252" t="s">
        <v>87</v>
      </c>
      <c r="H71" s="274" t="s">
        <v>983</v>
      </c>
      <c r="I71" s="294" t="s">
        <v>1098</v>
      </c>
      <c r="J71" s="65" t="s">
        <v>1099</v>
      </c>
      <c r="K71" s="65" t="s">
        <v>1100</v>
      </c>
      <c r="L71" s="65" t="s">
        <v>2384</v>
      </c>
      <c r="M71" s="307" t="s">
        <v>2383</v>
      </c>
      <c r="N71" s="99"/>
      <c r="O71" s="65"/>
      <c r="P71" s="90"/>
      <c r="Q71" s="254">
        <v>30</v>
      </c>
      <c r="R71" s="255">
        <v>100</v>
      </c>
      <c r="S71" s="65">
        <v>0</v>
      </c>
      <c r="T71" s="65">
        <v>0</v>
      </c>
      <c r="U71" s="90">
        <v>0</v>
      </c>
      <c r="V71" s="260">
        <v>20</v>
      </c>
      <c r="W71" s="99">
        <v>0</v>
      </c>
      <c r="X71" s="84">
        <v>0</v>
      </c>
      <c r="Y71" s="99">
        <v>1</v>
      </c>
      <c r="Z71" s="65">
        <v>1</v>
      </c>
      <c r="AA71" s="327">
        <v>1642901</v>
      </c>
      <c r="AB71" s="327">
        <v>0</v>
      </c>
      <c r="AC71" s="328">
        <f t="shared" si="47"/>
        <v>1642901</v>
      </c>
      <c r="AD71" s="75">
        <v>4500000</v>
      </c>
      <c r="AE71" s="75">
        <v>6000000</v>
      </c>
      <c r="AF71" s="338">
        <f t="shared" si="39"/>
        <v>313644.73636363639</v>
      </c>
      <c r="AG71" s="113">
        <f t="shared" si="1"/>
        <v>49287030</v>
      </c>
      <c r="AH71" s="75">
        <f t="shared" si="2"/>
        <v>0</v>
      </c>
      <c r="AI71" s="75">
        <f t="shared" si="3"/>
        <v>31364473.63636364</v>
      </c>
      <c r="AJ71" s="75">
        <f t="shared" si="4"/>
        <v>2655495</v>
      </c>
      <c r="AK71" s="75">
        <f t="shared" si="5"/>
        <v>4500000</v>
      </c>
      <c r="AL71" s="75">
        <f t="shared" si="6"/>
        <v>6000000</v>
      </c>
      <c r="AM71" s="75">
        <f t="shared" si="7"/>
        <v>0</v>
      </c>
      <c r="AN71" s="75">
        <f t="shared" si="8"/>
        <v>0</v>
      </c>
      <c r="AO71" s="75">
        <f t="shared" si="9"/>
        <v>0</v>
      </c>
      <c r="AP71" s="75">
        <f t="shared" si="10"/>
        <v>4000000</v>
      </c>
      <c r="AQ71" s="75">
        <v>0</v>
      </c>
      <c r="AR71" s="75">
        <v>0</v>
      </c>
      <c r="AS71" s="75">
        <v>0</v>
      </c>
      <c r="AT71" s="80">
        <v>0</v>
      </c>
      <c r="AU71" s="82">
        <f t="shared" si="11"/>
        <v>97806998.63636364</v>
      </c>
      <c r="AV71" s="113">
        <f t="shared" si="12"/>
        <v>73990898.381818175</v>
      </c>
      <c r="AW71" s="75">
        <f t="shared" si="13"/>
        <v>95151503.63636364</v>
      </c>
      <c r="AX71" s="75">
        <f t="shared" si="14"/>
        <v>6660605.2545454558</v>
      </c>
      <c r="AY71" s="76">
        <f t="shared" si="15"/>
        <v>3399089.8381818179</v>
      </c>
      <c r="AZ71" s="75">
        <v>0</v>
      </c>
      <c r="BA71" s="75">
        <v>0</v>
      </c>
      <c r="BB71" s="75">
        <v>0</v>
      </c>
      <c r="BC71" s="80">
        <v>0</v>
      </c>
      <c r="BD71" s="80">
        <v>0</v>
      </c>
      <c r="BE71" s="80">
        <v>0</v>
      </c>
      <c r="BF71" s="78">
        <v>0</v>
      </c>
      <c r="BG71" s="348">
        <f t="shared" si="16"/>
        <v>10059695.092727274</v>
      </c>
      <c r="BH71" s="188">
        <f t="shared" si="17"/>
        <v>87747303</v>
      </c>
      <c r="BM71" s="50">
        <v>1642901</v>
      </c>
      <c r="BN71" s="391">
        <f t="shared" si="18"/>
        <v>0</v>
      </c>
      <c r="BO71" s="391">
        <f t="shared" si="19"/>
        <v>1642901</v>
      </c>
      <c r="BP71" s="391">
        <f t="shared" si="20"/>
        <v>49287030</v>
      </c>
      <c r="BQ71" s="50">
        <f t="shared" si="21"/>
        <v>0</v>
      </c>
      <c r="BR71" s="50">
        <f t="shared" si="22"/>
        <v>31364473.63636364</v>
      </c>
      <c r="BS71" s="50">
        <f t="shared" si="23"/>
        <v>2655495</v>
      </c>
      <c r="BT71" s="50">
        <f t="shared" si="24"/>
        <v>4500000</v>
      </c>
      <c r="BU71" s="50">
        <f t="shared" si="25"/>
        <v>6000000</v>
      </c>
      <c r="BV71" s="50">
        <f t="shared" si="26"/>
        <v>0</v>
      </c>
      <c r="BW71" s="50">
        <f t="shared" si="27"/>
        <v>0</v>
      </c>
      <c r="BX71" s="50">
        <f t="shared" si="28"/>
        <v>0</v>
      </c>
      <c r="BY71" s="50">
        <f t="shared" si="29"/>
        <v>4000000</v>
      </c>
      <c r="BZ71" s="50">
        <v>0</v>
      </c>
      <c r="CA71" s="50">
        <v>0</v>
      </c>
      <c r="CB71" s="50">
        <v>0</v>
      </c>
      <c r="CC71" s="50">
        <v>0</v>
      </c>
      <c r="CD71" s="391">
        <f t="shared" si="30"/>
        <v>97806998.63636364</v>
      </c>
      <c r="CE71" s="391">
        <f t="shared" si="31"/>
        <v>80651503.63636364</v>
      </c>
      <c r="CF71" s="391">
        <f t="shared" si="32"/>
        <v>95151503.63636364</v>
      </c>
      <c r="CG71" s="50">
        <f t="shared" si="33"/>
        <v>6660605.2545454558</v>
      </c>
      <c r="CH71" s="395">
        <f t="shared" si="48"/>
        <v>4097725.5454545459</v>
      </c>
      <c r="CI71" s="398">
        <v>0</v>
      </c>
      <c r="CJ71" s="50">
        <v>0</v>
      </c>
      <c r="CK71" s="50">
        <v>0</v>
      </c>
      <c r="CL71" s="50">
        <v>0</v>
      </c>
      <c r="CM71" s="50">
        <v>0</v>
      </c>
      <c r="CN71" s="50">
        <v>0</v>
      </c>
      <c r="CO71" s="50">
        <v>0</v>
      </c>
      <c r="CP71" s="395">
        <f t="shared" si="34"/>
        <v>10758330.800000001</v>
      </c>
      <c r="CQ71" s="391">
        <f t="shared" si="35"/>
        <v>87048667</v>
      </c>
      <c r="CR71" s="391">
        <f t="shared" si="36"/>
        <v>-698636</v>
      </c>
    </row>
    <row r="72" spans="1:96" s="50" customFormat="1" ht="24" customHeight="1" x14ac:dyDescent="0.2">
      <c r="A72" s="182">
        <f t="shared" si="49"/>
        <v>2655495</v>
      </c>
      <c r="B72" s="298">
        <f t="shared" si="37"/>
        <v>66</v>
      </c>
      <c r="C72" s="266">
        <v>66</v>
      </c>
      <c r="D72" s="299">
        <v>13103</v>
      </c>
      <c r="E72" s="252" t="s">
        <v>1087</v>
      </c>
      <c r="F72" s="253" t="s">
        <v>1088</v>
      </c>
      <c r="G72" s="252" t="s">
        <v>87</v>
      </c>
      <c r="H72" s="274" t="s">
        <v>983</v>
      </c>
      <c r="I72" s="294" t="s">
        <v>1089</v>
      </c>
      <c r="J72" s="65" t="s">
        <v>1090</v>
      </c>
      <c r="K72" s="65" t="s">
        <v>1091</v>
      </c>
      <c r="L72" s="65" t="s">
        <v>2384</v>
      </c>
      <c r="M72" s="292" t="s">
        <v>2380</v>
      </c>
      <c r="N72" s="99"/>
      <c r="O72" s="65"/>
      <c r="P72" s="90"/>
      <c r="Q72" s="254">
        <v>30</v>
      </c>
      <c r="R72" s="255">
        <v>80</v>
      </c>
      <c r="S72" s="65">
        <v>0</v>
      </c>
      <c r="T72" s="65">
        <v>0</v>
      </c>
      <c r="U72" s="90">
        <v>0</v>
      </c>
      <c r="V72" s="260">
        <v>20</v>
      </c>
      <c r="W72" s="99">
        <v>0</v>
      </c>
      <c r="X72" s="84">
        <v>0</v>
      </c>
      <c r="Y72" s="99">
        <v>0</v>
      </c>
      <c r="Z72" s="65">
        <v>0</v>
      </c>
      <c r="AA72" s="327">
        <v>1477052</v>
      </c>
      <c r="AB72" s="327">
        <v>46667</v>
      </c>
      <c r="AC72" s="328">
        <f t="shared" si="47"/>
        <v>1523719</v>
      </c>
      <c r="AD72" s="75">
        <v>4500000</v>
      </c>
      <c r="AE72" s="75">
        <v>6000000</v>
      </c>
      <c r="AF72" s="338">
        <f t="shared" si="39"/>
        <v>290891.80909090908</v>
      </c>
      <c r="AG72" s="113">
        <f t="shared" ref="AG72:AG135" si="50">AA72*Q72</f>
        <v>44311560</v>
      </c>
      <c r="AH72" s="75">
        <f t="shared" ref="AH72:AH135" si="51">AB72*Q72</f>
        <v>1400010</v>
      </c>
      <c r="AI72" s="75">
        <f t="shared" ref="AI72:AI135" si="52">AF72*R72</f>
        <v>23271344.727272727</v>
      </c>
      <c r="AJ72" s="75">
        <f t="shared" ref="AJ72:AJ135" si="53">IF(Q72=31,A72*Z72,(Q72/30)*A72*Z72)</f>
        <v>0</v>
      </c>
      <c r="AK72" s="75">
        <f t="shared" ref="AK72:AK135" si="54">IF(Q72=31,AD72,(Q72/30)*AD72)</f>
        <v>4500000</v>
      </c>
      <c r="AL72" s="75">
        <f t="shared" ref="AL72:AL135" si="55">IF(Q72=31,AE72,(Q72/30)*AE72)</f>
        <v>6000000</v>
      </c>
      <c r="AM72" s="75">
        <f t="shared" ref="AM72:AM135" si="56">(AC72*30/220)*35%*S72</f>
        <v>0</v>
      </c>
      <c r="AN72" s="75">
        <f t="shared" ref="AN72:AN135" si="57">AC72*30/220*1.4*T72</f>
        <v>0</v>
      </c>
      <c r="AO72" s="75">
        <f t="shared" ref="AO72:AO135" si="58">AC72*U72</f>
        <v>0</v>
      </c>
      <c r="AP72" s="75">
        <f t="shared" ref="AP72:AP135" si="59">200000*V72</f>
        <v>4000000</v>
      </c>
      <c r="AQ72" s="75">
        <v>0</v>
      </c>
      <c r="AR72" s="75">
        <v>0</v>
      </c>
      <c r="AS72" s="75">
        <v>0</v>
      </c>
      <c r="AT72" s="80">
        <v>0</v>
      </c>
      <c r="AU72" s="82">
        <f t="shared" ref="AU72:AU135" si="60">SUM(AG72:AT72)</f>
        <v>83482914.727272719</v>
      </c>
      <c r="AV72" s="113">
        <f t="shared" ref="AV72:AV135" si="61">AU72-(AX72+AP72+AO72+AL72+AK72+AJ72+AT72)</f>
        <v>63139110.696363628</v>
      </c>
      <c r="AW72" s="75">
        <f t="shared" ref="AW72:AW135" si="62">AG72+AH72+AK72+AL72+AI72+AN72+AM72+AP72</f>
        <v>83482914.727272719</v>
      </c>
      <c r="AX72" s="75">
        <f t="shared" ref="AX72:AX135" si="63">AW72*7%</f>
        <v>5843804.0309090912</v>
      </c>
      <c r="AY72" s="76">
        <f t="shared" ref="AY72:AY135" si="64">IF(AV72&lt;=40000000,0,IF(AND(AV72&gt;40000000,AV72&lt;=80000000),(AV72-40000000)*10%,IF(AND(AV72&gt;80000000,AV72&lt;=120000000),4000000+(AV72-80000000)*15%,IF(AND(AV72&gt;120000000,AV72&lt;=180000000),10000000+(AV72-120000000)*20%,IF(AND(AV72&gt;180000000,AV72&lt;=240000000),22000000+(AV72-180000000)*25%,IF(AND(AV72&gt;240000000,AV72&lt;=320000000),37000000+(AV72-240000000)*30%,61000000+(AV72-320000000)*35%))))))</f>
        <v>2313911.0696363631</v>
      </c>
      <c r="AZ72" s="75">
        <v>0</v>
      </c>
      <c r="BA72" s="75">
        <v>0</v>
      </c>
      <c r="BB72" s="75">
        <v>0</v>
      </c>
      <c r="BC72" s="80">
        <v>0</v>
      </c>
      <c r="BD72" s="80">
        <v>0</v>
      </c>
      <c r="BE72" s="80">
        <v>0</v>
      </c>
      <c r="BF72" s="78">
        <v>0</v>
      </c>
      <c r="BG72" s="348">
        <f t="shared" ref="BG72:BG135" si="65">SUM(AX72:BF72)</f>
        <v>8157715.1005454548</v>
      </c>
      <c r="BH72" s="188">
        <f t="shared" ref="BH72:BH135" si="66">INT(AU72-BG72)</f>
        <v>75325199</v>
      </c>
      <c r="BM72" s="50">
        <v>1477052</v>
      </c>
      <c r="BN72" s="391">
        <f t="shared" ref="BN72:BN135" si="67">AB72</f>
        <v>46667</v>
      </c>
      <c r="BO72" s="391">
        <f t="shared" ref="BO72:BO135" si="68">BN72+BM72</f>
        <v>1523719</v>
      </c>
      <c r="BP72" s="391">
        <f t="shared" ref="BP72:BP104" si="69">BM72*Q72</f>
        <v>44311560</v>
      </c>
      <c r="BQ72" s="50">
        <f t="shared" ref="BQ72:BQ104" si="70">BN72*Q72</f>
        <v>1400010</v>
      </c>
      <c r="BR72" s="50">
        <f t="shared" ref="BR72:BR104" si="71">BO72*30/220*1.4*R72</f>
        <v>23271344.727272727</v>
      </c>
      <c r="BS72" s="50">
        <f t="shared" ref="BS72:BS104" si="72">(885165*3*Z72)/30*Q72</f>
        <v>0</v>
      </c>
      <c r="BT72" s="50">
        <f t="shared" ref="BT72:BT104" si="73">4500000/30*Q72</f>
        <v>4500000</v>
      </c>
      <c r="BU72" s="50">
        <f t="shared" ref="BU72:BU104" si="74">6000000/30*Q72</f>
        <v>6000000</v>
      </c>
      <c r="BV72" s="50">
        <f t="shared" ref="BV72:BV104" si="75">BO72*30/220*35%*S72</f>
        <v>0</v>
      </c>
      <c r="BW72" s="50">
        <f t="shared" ref="BW72:BW104" si="76">BO72*30/220*1.4*T72</f>
        <v>0</v>
      </c>
      <c r="BX72" s="50">
        <f t="shared" ref="BX72:BX104" si="77">BO72*U72</f>
        <v>0</v>
      </c>
      <c r="BY72" s="50">
        <f t="shared" ref="BY72:BY104" si="78">200000*V72</f>
        <v>4000000</v>
      </c>
      <c r="BZ72" s="50">
        <v>0</v>
      </c>
      <c r="CA72" s="50">
        <v>0</v>
      </c>
      <c r="CB72" s="50">
        <v>0</v>
      </c>
      <c r="CC72" s="50">
        <v>0</v>
      </c>
      <c r="CD72" s="391">
        <f t="shared" ref="CD72:CD104" si="79">SUM(BP72:CC72)</f>
        <v>83482914.727272719</v>
      </c>
      <c r="CE72" s="391">
        <f t="shared" ref="CE72:CE135" si="80">CD72-BS72-BT72-BU72-BX72-BY72</f>
        <v>68982914.727272719</v>
      </c>
      <c r="CF72" s="391">
        <f t="shared" ref="CF72:CF135" si="81">BP72+BQ72+BR72+BT72+BU72+BV72+BW72+BY72+BX72</f>
        <v>83482914.727272719</v>
      </c>
      <c r="CG72" s="50">
        <f t="shared" ref="CG72:CG135" si="82">CF72*7%</f>
        <v>5843804.0309090912</v>
      </c>
      <c r="CH72" s="395">
        <f t="shared" ref="CH72:CH135" si="83">(CE72-40000000)*10%</f>
        <v>2898291.4727272722</v>
      </c>
      <c r="CI72" s="398">
        <v>0</v>
      </c>
      <c r="CJ72" s="50">
        <v>0</v>
      </c>
      <c r="CK72" s="50">
        <v>0</v>
      </c>
      <c r="CL72" s="50">
        <v>0</v>
      </c>
      <c r="CM72" s="50">
        <v>0</v>
      </c>
      <c r="CN72" s="50">
        <v>0</v>
      </c>
      <c r="CO72" s="50">
        <v>0</v>
      </c>
      <c r="CP72" s="395">
        <f t="shared" ref="CP72:CP135" si="84">SUM(CG72:CO72)</f>
        <v>8742095.5036363639</v>
      </c>
      <c r="CQ72" s="391">
        <f t="shared" ref="CQ72:CQ135" si="85">INT(CD72-CP72)</f>
        <v>74740819</v>
      </c>
      <c r="CR72" s="391">
        <f t="shared" ref="CR72:CR135" si="86">CQ72-BH72</f>
        <v>-584380</v>
      </c>
    </row>
    <row r="73" spans="1:96" s="50" customFormat="1" ht="24" customHeight="1" x14ac:dyDescent="0.2">
      <c r="A73" s="182">
        <f t="shared" si="49"/>
        <v>2655495</v>
      </c>
      <c r="B73" s="298">
        <f t="shared" ref="B73:B136" si="87">B72+1</f>
        <v>67</v>
      </c>
      <c r="C73" s="266">
        <v>67</v>
      </c>
      <c r="D73" s="299">
        <v>13086</v>
      </c>
      <c r="E73" s="252" t="s">
        <v>99</v>
      </c>
      <c r="F73" s="253" t="s">
        <v>1015</v>
      </c>
      <c r="G73" s="252" t="s">
        <v>87</v>
      </c>
      <c r="H73" s="274" t="s">
        <v>983</v>
      </c>
      <c r="I73" s="294" t="s">
        <v>1016</v>
      </c>
      <c r="J73" s="65" t="s">
        <v>1017</v>
      </c>
      <c r="K73" s="65" t="s">
        <v>1018</v>
      </c>
      <c r="L73" s="65" t="s">
        <v>2384</v>
      </c>
      <c r="M73" s="307" t="s">
        <v>2383</v>
      </c>
      <c r="N73" s="99"/>
      <c r="O73" s="65"/>
      <c r="P73" s="90"/>
      <c r="Q73" s="254">
        <v>30</v>
      </c>
      <c r="R73" s="255">
        <v>150</v>
      </c>
      <c r="S73" s="65">
        <v>0</v>
      </c>
      <c r="T73" s="65">
        <v>0</v>
      </c>
      <c r="U73" s="90">
        <v>0</v>
      </c>
      <c r="V73" s="260">
        <v>22</v>
      </c>
      <c r="W73" s="99">
        <v>0</v>
      </c>
      <c r="X73" s="84">
        <v>0</v>
      </c>
      <c r="Y73" s="99">
        <v>0</v>
      </c>
      <c r="Z73" s="65">
        <v>0</v>
      </c>
      <c r="AA73" s="327">
        <v>1642901</v>
      </c>
      <c r="AB73" s="327">
        <v>46667</v>
      </c>
      <c r="AC73" s="328">
        <f t="shared" si="47"/>
        <v>1689568</v>
      </c>
      <c r="AD73" s="75">
        <v>4500000</v>
      </c>
      <c r="AE73" s="75">
        <v>6000000</v>
      </c>
      <c r="AF73" s="338">
        <f t="shared" ref="AF73:AF136" si="88">(AC73*30)/220*1.4</f>
        <v>322553.89090909087</v>
      </c>
      <c r="AG73" s="113">
        <f t="shared" si="50"/>
        <v>49287030</v>
      </c>
      <c r="AH73" s="75">
        <f t="shared" si="51"/>
        <v>1400010</v>
      </c>
      <c r="AI73" s="75">
        <f t="shared" si="52"/>
        <v>48383083.636363633</v>
      </c>
      <c r="AJ73" s="75">
        <f t="shared" si="53"/>
        <v>0</v>
      </c>
      <c r="AK73" s="75">
        <f t="shared" si="54"/>
        <v>4500000</v>
      </c>
      <c r="AL73" s="75">
        <f t="shared" si="55"/>
        <v>6000000</v>
      </c>
      <c r="AM73" s="75">
        <f t="shared" si="56"/>
        <v>0</v>
      </c>
      <c r="AN73" s="75">
        <f t="shared" si="57"/>
        <v>0</v>
      </c>
      <c r="AO73" s="75">
        <f t="shared" si="58"/>
        <v>0</v>
      </c>
      <c r="AP73" s="75">
        <f t="shared" si="59"/>
        <v>4400000</v>
      </c>
      <c r="AQ73" s="75">
        <v>0</v>
      </c>
      <c r="AR73" s="75">
        <v>0</v>
      </c>
      <c r="AS73" s="75">
        <v>0</v>
      </c>
      <c r="AT73" s="80">
        <v>0</v>
      </c>
      <c r="AU73" s="82">
        <f t="shared" si="60"/>
        <v>113970123.63636363</v>
      </c>
      <c r="AV73" s="113">
        <f t="shared" si="61"/>
        <v>91092214.981818169</v>
      </c>
      <c r="AW73" s="75">
        <f t="shared" si="62"/>
        <v>113970123.63636363</v>
      </c>
      <c r="AX73" s="75">
        <f t="shared" si="63"/>
        <v>7977908.6545454543</v>
      </c>
      <c r="AY73" s="76">
        <f t="shared" si="64"/>
        <v>5663832.2472727252</v>
      </c>
      <c r="AZ73" s="75">
        <v>0</v>
      </c>
      <c r="BA73" s="75">
        <v>0</v>
      </c>
      <c r="BB73" s="75">
        <v>0</v>
      </c>
      <c r="BC73" s="80">
        <v>0</v>
      </c>
      <c r="BD73" s="80">
        <v>0</v>
      </c>
      <c r="BE73" s="80">
        <v>0</v>
      </c>
      <c r="BF73" s="78">
        <v>0</v>
      </c>
      <c r="BG73" s="348">
        <f t="shared" si="65"/>
        <v>13641740.901818179</v>
      </c>
      <c r="BH73" s="188">
        <f t="shared" si="66"/>
        <v>100328382</v>
      </c>
      <c r="BM73" s="50">
        <v>1642901</v>
      </c>
      <c r="BN73" s="391">
        <f t="shared" si="67"/>
        <v>46667</v>
      </c>
      <c r="BO73" s="391">
        <f t="shared" si="68"/>
        <v>1689568</v>
      </c>
      <c r="BP73" s="391">
        <f t="shared" si="69"/>
        <v>49287030</v>
      </c>
      <c r="BQ73" s="50">
        <f t="shared" si="70"/>
        <v>1400010</v>
      </c>
      <c r="BR73" s="50">
        <f t="shared" si="71"/>
        <v>48383083.636363633</v>
      </c>
      <c r="BS73" s="50">
        <f t="shared" si="72"/>
        <v>0</v>
      </c>
      <c r="BT73" s="50">
        <f t="shared" si="73"/>
        <v>4500000</v>
      </c>
      <c r="BU73" s="50">
        <f t="shared" si="74"/>
        <v>6000000</v>
      </c>
      <c r="BV73" s="50">
        <f t="shared" si="75"/>
        <v>0</v>
      </c>
      <c r="BW73" s="50">
        <f t="shared" si="76"/>
        <v>0</v>
      </c>
      <c r="BX73" s="50">
        <f t="shared" si="77"/>
        <v>0</v>
      </c>
      <c r="BY73" s="50">
        <f t="shared" si="78"/>
        <v>4400000</v>
      </c>
      <c r="BZ73" s="50">
        <v>0</v>
      </c>
      <c r="CA73" s="50">
        <v>0</v>
      </c>
      <c r="CB73" s="50">
        <v>0</v>
      </c>
      <c r="CC73" s="50">
        <v>0</v>
      </c>
      <c r="CD73" s="391">
        <f t="shared" si="79"/>
        <v>113970123.63636363</v>
      </c>
      <c r="CE73" s="391">
        <f t="shared" si="80"/>
        <v>99070123.636363626</v>
      </c>
      <c r="CF73" s="391">
        <f t="shared" si="81"/>
        <v>113970123.63636363</v>
      </c>
      <c r="CG73" s="50">
        <f t="shared" si="82"/>
        <v>7977908.6545454543</v>
      </c>
      <c r="CH73" s="395">
        <f>4000000+((CE73-80000000)*15%)</f>
        <v>6860518.5454545431</v>
      </c>
      <c r="CI73" s="398">
        <v>0</v>
      </c>
      <c r="CJ73" s="50">
        <v>0</v>
      </c>
      <c r="CK73" s="50">
        <v>0</v>
      </c>
      <c r="CL73" s="50">
        <v>0</v>
      </c>
      <c r="CM73" s="50">
        <v>0</v>
      </c>
      <c r="CN73" s="50">
        <v>0</v>
      </c>
      <c r="CO73" s="50">
        <v>0</v>
      </c>
      <c r="CP73" s="395">
        <f t="shared" si="84"/>
        <v>14838427.199999997</v>
      </c>
      <c r="CQ73" s="391">
        <f t="shared" si="85"/>
        <v>99131696</v>
      </c>
      <c r="CR73" s="391">
        <f t="shared" si="86"/>
        <v>-1196686</v>
      </c>
    </row>
    <row r="74" spans="1:96" s="50" customFormat="1" ht="24" customHeight="1" x14ac:dyDescent="0.2">
      <c r="A74" s="182">
        <f t="shared" si="49"/>
        <v>2655495</v>
      </c>
      <c r="B74" s="298">
        <f t="shared" si="87"/>
        <v>68</v>
      </c>
      <c r="C74" s="266">
        <v>68</v>
      </c>
      <c r="D74" s="299">
        <v>13099</v>
      </c>
      <c r="E74" s="252" t="s">
        <v>183</v>
      </c>
      <c r="F74" s="253" t="s">
        <v>1071</v>
      </c>
      <c r="G74" s="252" t="s">
        <v>87</v>
      </c>
      <c r="H74" s="274" t="s">
        <v>983</v>
      </c>
      <c r="I74" s="294" t="s">
        <v>1072</v>
      </c>
      <c r="J74" s="65" t="s">
        <v>1073</v>
      </c>
      <c r="K74" s="65"/>
      <c r="L74" s="65" t="s">
        <v>2384</v>
      </c>
      <c r="M74" s="292" t="s">
        <v>2380</v>
      </c>
      <c r="N74" s="99"/>
      <c r="O74" s="65"/>
      <c r="P74" s="90"/>
      <c r="Q74" s="254">
        <v>30</v>
      </c>
      <c r="R74" s="255">
        <v>10</v>
      </c>
      <c r="S74" s="65">
        <v>0</v>
      </c>
      <c r="T74" s="65">
        <v>0</v>
      </c>
      <c r="U74" s="90">
        <v>0</v>
      </c>
      <c r="V74" s="260">
        <v>18</v>
      </c>
      <c r="W74" s="99">
        <v>0</v>
      </c>
      <c r="X74" s="84">
        <v>0</v>
      </c>
      <c r="Y74" s="99">
        <v>0</v>
      </c>
      <c r="Z74" s="65">
        <v>0</v>
      </c>
      <c r="AA74" s="327">
        <v>1477052</v>
      </c>
      <c r="AB74" s="327">
        <v>0</v>
      </c>
      <c r="AC74" s="328">
        <f t="shared" si="47"/>
        <v>1477052</v>
      </c>
      <c r="AD74" s="75">
        <v>4500000</v>
      </c>
      <c r="AE74" s="75">
        <v>6000000</v>
      </c>
      <c r="AF74" s="338">
        <f t="shared" si="88"/>
        <v>281982.65454545454</v>
      </c>
      <c r="AG74" s="113">
        <f t="shared" si="50"/>
        <v>44311560</v>
      </c>
      <c r="AH74" s="75">
        <f t="shared" si="51"/>
        <v>0</v>
      </c>
      <c r="AI74" s="75">
        <f t="shared" si="52"/>
        <v>2819826.5454545454</v>
      </c>
      <c r="AJ74" s="75">
        <f t="shared" si="53"/>
        <v>0</v>
      </c>
      <c r="AK74" s="75">
        <f t="shared" si="54"/>
        <v>4500000</v>
      </c>
      <c r="AL74" s="75">
        <f t="shared" si="55"/>
        <v>6000000</v>
      </c>
      <c r="AM74" s="75">
        <f t="shared" si="56"/>
        <v>0</v>
      </c>
      <c r="AN74" s="75">
        <f t="shared" si="57"/>
        <v>0</v>
      </c>
      <c r="AO74" s="75">
        <f t="shared" si="58"/>
        <v>0</v>
      </c>
      <c r="AP74" s="75">
        <f t="shared" si="59"/>
        <v>3600000</v>
      </c>
      <c r="AQ74" s="75">
        <v>0</v>
      </c>
      <c r="AR74" s="75">
        <v>0</v>
      </c>
      <c r="AS74" s="75">
        <v>0</v>
      </c>
      <c r="AT74" s="80">
        <v>0</v>
      </c>
      <c r="AU74" s="82">
        <f t="shared" si="60"/>
        <v>61231386.545454547</v>
      </c>
      <c r="AV74" s="113">
        <f t="shared" si="61"/>
        <v>42845189.487272725</v>
      </c>
      <c r="AW74" s="75">
        <f t="shared" si="62"/>
        <v>61231386.545454547</v>
      </c>
      <c r="AX74" s="75">
        <f t="shared" si="63"/>
        <v>4286197.0581818186</v>
      </c>
      <c r="AY74" s="76">
        <f t="shared" si="64"/>
        <v>284518.94872727245</v>
      </c>
      <c r="AZ74" s="75">
        <v>0</v>
      </c>
      <c r="BA74" s="75">
        <v>0</v>
      </c>
      <c r="BB74" s="75">
        <v>0</v>
      </c>
      <c r="BC74" s="80">
        <v>0</v>
      </c>
      <c r="BD74" s="80">
        <v>0</v>
      </c>
      <c r="BE74" s="80">
        <v>0</v>
      </c>
      <c r="BF74" s="78">
        <v>0</v>
      </c>
      <c r="BG74" s="348">
        <f t="shared" si="65"/>
        <v>4570716.006909091</v>
      </c>
      <c r="BH74" s="188">
        <f t="shared" si="66"/>
        <v>56660670</v>
      </c>
      <c r="BM74" s="50">
        <v>1477052</v>
      </c>
      <c r="BN74" s="391">
        <f t="shared" si="67"/>
        <v>0</v>
      </c>
      <c r="BO74" s="391">
        <f t="shared" si="68"/>
        <v>1477052</v>
      </c>
      <c r="BP74" s="391">
        <f t="shared" si="69"/>
        <v>44311560</v>
      </c>
      <c r="BQ74" s="50">
        <f t="shared" si="70"/>
        <v>0</v>
      </c>
      <c r="BR74" s="50">
        <f t="shared" si="71"/>
        <v>2819826.5454545454</v>
      </c>
      <c r="BS74" s="50">
        <f t="shared" si="72"/>
        <v>0</v>
      </c>
      <c r="BT74" s="50">
        <f t="shared" si="73"/>
        <v>4500000</v>
      </c>
      <c r="BU74" s="50">
        <f t="shared" si="74"/>
        <v>6000000</v>
      </c>
      <c r="BV74" s="50">
        <f t="shared" si="75"/>
        <v>0</v>
      </c>
      <c r="BW74" s="50">
        <f t="shared" si="76"/>
        <v>0</v>
      </c>
      <c r="BX74" s="50">
        <f t="shared" si="77"/>
        <v>0</v>
      </c>
      <c r="BY74" s="50">
        <f t="shared" si="78"/>
        <v>3600000</v>
      </c>
      <c r="BZ74" s="50">
        <v>0</v>
      </c>
      <c r="CA74" s="50">
        <v>0</v>
      </c>
      <c r="CB74" s="50">
        <v>0</v>
      </c>
      <c r="CC74" s="50">
        <v>0</v>
      </c>
      <c r="CD74" s="391">
        <f t="shared" si="79"/>
        <v>61231386.545454547</v>
      </c>
      <c r="CE74" s="391">
        <f t="shared" si="80"/>
        <v>47131386.545454547</v>
      </c>
      <c r="CF74" s="391">
        <f t="shared" si="81"/>
        <v>61231386.545454547</v>
      </c>
      <c r="CG74" s="50">
        <f t="shared" si="82"/>
        <v>4286197.0581818186</v>
      </c>
      <c r="CH74" s="395">
        <f t="shared" si="83"/>
        <v>713138.65454545477</v>
      </c>
      <c r="CI74" s="398">
        <v>0</v>
      </c>
      <c r="CJ74" s="50">
        <v>0</v>
      </c>
      <c r="CK74" s="50">
        <v>0</v>
      </c>
      <c r="CL74" s="50">
        <v>0</v>
      </c>
      <c r="CM74" s="50">
        <v>0</v>
      </c>
      <c r="CN74" s="50">
        <v>0</v>
      </c>
      <c r="CO74" s="50">
        <v>0</v>
      </c>
      <c r="CP74" s="395">
        <f t="shared" si="84"/>
        <v>4999335.7127272729</v>
      </c>
      <c r="CQ74" s="391">
        <f t="shared" si="85"/>
        <v>56232050</v>
      </c>
      <c r="CR74" s="391">
        <f t="shared" si="86"/>
        <v>-428620</v>
      </c>
    </row>
    <row r="75" spans="1:96" s="50" customFormat="1" ht="24" customHeight="1" x14ac:dyDescent="0.2">
      <c r="A75" s="182">
        <f t="shared" si="49"/>
        <v>2655495</v>
      </c>
      <c r="B75" s="298">
        <f t="shared" si="87"/>
        <v>69</v>
      </c>
      <c r="C75" s="266">
        <v>69</v>
      </c>
      <c r="D75" s="299">
        <v>13084</v>
      </c>
      <c r="E75" s="252" t="s">
        <v>1007</v>
      </c>
      <c r="F75" s="253" t="s">
        <v>319</v>
      </c>
      <c r="G75" s="252" t="s">
        <v>87</v>
      </c>
      <c r="H75" s="274" t="s">
        <v>983</v>
      </c>
      <c r="I75" s="294" t="s">
        <v>1008</v>
      </c>
      <c r="J75" s="65" t="s">
        <v>1009</v>
      </c>
      <c r="K75" s="65" t="s">
        <v>1010</v>
      </c>
      <c r="L75" s="65" t="s">
        <v>2384</v>
      </c>
      <c r="M75" s="292" t="s">
        <v>2383</v>
      </c>
      <c r="N75" s="99"/>
      <c r="O75" s="65"/>
      <c r="P75" s="90"/>
      <c r="Q75" s="254">
        <v>30</v>
      </c>
      <c r="R75" s="255">
        <v>80</v>
      </c>
      <c r="S75" s="65">
        <v>0</v>
      </c>
      <c r="T75" s="65">
        <v>0</v>
      </c>
      <c r="U75" s="90">
        <v>0</v>
      </c>
      <c r="V75" s="260">
        <v>20</v>
      </c>
      <c r="W75" s="99">
        <v>0</v>
      </c>
      <c r="X75" s="84">
        <v>0</v>
      </c>
      <c r="Y75" s="99">
        <v>0</v>
      </c>
      <c r="Z75" s="65">
        <v>0</v>
      </c>
      <c r="AA75" s="327">
        <v>1642901</v>
      </c>
      <c r="AB75" s="327">
        <v>0</v>
      </c>
      <c r="AC75" s="328">
        <f t="shared" ref="AC75:AC76" si="89">AA75+AB75</f>
        <v>1642901</v>
      </c>
      <c r="AD75" s="75">
        <v>4500000</v>
      </c>
      <c r="AE75" s="75">
        <v>6000000</v>
      </c>
      <c r="AF75" s="338">
        <f t="shared" si="88"/>
        <v>313644.73636363639</v>
      </c>
      <c r="AG75" s="113">
        <f t="shared" si="50"/>
        <v>49287030</v>
      </c>
      <c r="AH75" s="75">
        <f t="shared" si="51"/>
        <v>0</v>
      </c>
      <c r="AI75" s="75">
        <f t="shared" si="52"/>
        <v>25091578.90909091</v>
      </c>
      <c r="AJ75" s="75">
        <f t="shared" si="53"/>
        <v>0</v>
      </c>
      <c r="AK75" s="75">
        <f t="shared" si="54"/>
        <v>4500000</v>
      </c>
      <c r="AL75" s="75">
        <f t="shared" si="55"/>
        <v>6000000</v>
      </c>
      <c r="AM75" s="75">
        <f t="shared" si="56"/>
        <v>0</v>
      </c>
      <c r="AN75" s="75">
        <f t="shared" si="57"/>
        <v>0</v>
      </c>
      <c r="AO75" s="75">
        <f t="shared" si="58"/>
        <v>0</v>
      </c>
      <c r="AP75" s="75">
        <f t="shared" si="59"/>
        <v>4000000</v>
      </c>
      <c r="AQ75" s="75">
        <v>0</v>
      </c>
      <c r="AR75" s="75">
        <v>0</v>
      </c>
      <c r="AS75" s="75">
        <v>0</v>
      </c>
      <c r="AT75" s="80">
        <v>0</v>
      </c>
      <c r="AU75" s="82">
        <f t="shared" si="60"/>
        <v>88878608.909090906</v>
      </c>
      <c r="AV75" s="113">
        <f t="shared" si="61"/>
        <v>68157106.285454541</v>
      </c>
      <c r="AW75" s="75">
        <f t="shared" si="62"/>
        <v>88878608.909090906</v>
      </c>
      <c r="AX75" s="75">
        <f t="shared" si="63"/>
        <v>6221502.623636364</v>
      </c>
      <c r="AY75" s="76">
        <f t="shared" si="64"/>
        <v>2815710.6285454542</v>
      </c>
      <c r="AZ75" s="75">
        <v>0</v>
      </c>
      <c r="BA75" s="75">
        <v>0</v>
      </c>
      <c r="BB75" s="75">
        <v>0</v>
      </c>
      <c r="BC75" s="80">
        <v>0</v>
      </c>
      <c r="BD75" s="80">
        <v>0</v>
      </c>
      <c r="BE75" s="80">
        <v>0</v>
      </c>
      <c r="BF75" s="78">
        <v>0</v>
      </c>
      <c r="BG75" s="348">
        <f t="shared" si="65"/>
        <v>9037213.2521818187</v>
      </c>
      <c r="BH75" s="188">
        <f t="shared" si="66"/>
        <v>79841395</v>
      </c>
      <c r="BM75" s="50">
        <v>1642901</v>
      </c>
      <c r="BN75" s="391">
        <f t="shared" si="67"/>
        <v>0</v>
      </c>
      <c r="BO75" s="391">
        <f t="shared" si="68"/>
        <v>1642901</v>
      </c>
      <c r="BP75" s="391">
        <f t="shared" si="69"/>
        <v>49287030</v>
      </c>
      <c r="BQ75" s="50">
        <f t="shared" si="70"/>
        <v>0</v>
      </c>
      <c r="BR75" s="50">
        <f t="shared" si="71"/>
        <v>25091578.90909091</v>
      </c>
      <c r="BS75" s="50">
        <f t="shared" si="72"/>
        <v>0</v>
      </c>
      <c r="BT75" s="50">
        <f t="shared" si="73"/>
        <v>4500000</v>
      </c>
      <c r="BU75" s="50">
        <f t="shared" si="74"/>
        <v>6000000</v>
      </c>
      <c r="BV75" s="50">
        <f t="shared" si="75"/>
        <v>0</v>
      </c>
      <c r="BW75" s="50">
        <f t="shared" si="76"/>
        <v>0</v>
      </c>
      <c r="BX75" s="50">
        <f t="shared" si="77"/>
        <v>0</v>
      </c>
      <c r="BY75" s="50">
        <f t="shared" si="78"/>
        <v>4000000</v>
      </c>
      <c r="BZ75" s="50">
        <v>0</v>
      </c>
      <c r="CA75" s="50">
        <v>0</v>
      </c>
      <c r="CB75" s="50">
        <v>0</v>
      </c>
      <c r="CC75" s="50">
        <v>0</v>
      </c>
      <c r="CD75" s="391">
        <f t="shared" si="79"/>
        <v>88878608.909090906</v>
      </c>
      <c r="CE75" s="391">
        <f t="shared" si="80"/>
        <v>74378608.909090906</v>
      </c>
      <c r="CF75" s="391">
        <f t="shared" si="81"/>
        <v>88878608.909090906</v>
      </c>
      <c r="CG75" s="50">
        <f t="shared" si="82"/>
        <v>6221502.623636364</v>
      </c>
      <c r="CH75" s="395">
        <f t="shared" si="83"/>
        <v>3437860.8909090906</v>
      </c>
      <c r="CI75" s="398">
        <v>0</v>
      </c>
      <c r="CJ75" s="50">
        <v>0</v>
      </c>
      <c r="CK75" s="50">
        <v>0</v>
      </c>
      <c r="CL75" s="50">
        <v>0</v>
      </c>
      <c r="CM75" s="50">
        <v>0</v>
      </c>
      <c r="CN75" s="50">
        <v>0</v>
      </c>
      <c r="CO75" s="50">
        <v>0</v>
      </c>
      <c r="CP75" s="395">
        <f t="shared" si="84"/>
        <v>9659363.5145454556</v>
      </c>
      <c r="CQ75" s="391">
        <f t="shared" si="85"/>
        <v>79219245</v>
      </c>
      <c r="CR75" s="391">
        <f t="shared" si="86"/>
        <v>-622150</v>
      </c>
    </row>
    <row r="76" spans="1:96" s="50" customFormat="1" ht="24" customHeight="1" x14ac:dyDescent="0.2">
      <c r="A76" s="182">
        <f t="shared" si="49"/>
        <v>2655495</v>
      </c>
      <c r="B76" s="298">
        <f t="shared" si="87"/>
        <v>70</v>
      </c>
      <c r="C76" s="266">
        <v>70</v>
      </c>
      <c r="D76" s="299">
        <v>13098</v>
      </c>
      <c r="E76" s="252" t="s">
        <v>183</v>
      </c>
      <c r="F76" s="253" t="s">
        <v>1067</v>
      </c>
      <c r="G76" s="252" t="s">
        <v>87</v>
      </c>
      <c r="H76" s="274" t="s">
        <v>983</v>
      </c>
      <c r="I76" s="294" t="s">
        <v>1068</v>
      </c>
      <c r="J76" s="65" t="s">
        <v>1069</v>
      </c>
      <c r="K76" s="65" t="s">
        <v>1070</v>
      </c>
      <c r="L76" s="65" t="s">
        <v>2384</v>
      </c>
      <c r="M76" s="292" t="s">
        <v>2383</v>
      </c>
      <c r="N76" s="99"/>
      <c r="O76" s="65"/>
      <c r="P76" s="90"/>
      <c r="Q76" s="254">
        <v>30</v>
      </c>
      <c r="R76" s="255">
        <v>29</v>
      </c>
      <c r="S76" s="65">
        <v>0</v>
      </c>
      <c r="T76" s="65">
        <v>0</v>
      </c>
      <c r="U76" s="90">
        <v>0</v>
      </c>
      <c r="V76" s="260">
        <v>20</v>
      </c>
      <c r="W76" s="99">
        <v>0</v>
      </c>
      <c r="X76" s="84">
        <v>0</v>
      </c>
      <c r="Y76" s="99">
        <v>0</v>
      </c>
      <c r="Z76" s="65">
        <v>0</v>
      </c>
      <c r="AA76" s="327">
        <v>1642901</v>
      </c>
      <c r="AB76" s="327">
        <v>0</v>
      </c>
      <c r="AC76" s="328">
        <f t="shared" si="89"/>
        <v>1642901</v>
      </c>
      <c r="AD76" s="75">
        <v>4500000</v>
      </c>
      <c r="AE76" s="75">
        <v>6000000</v>
      </c>
      <c r="AF76" s="338">
        <f t="shared" si="88"/>
        <v>313644.73636363639</v>
      </c>
      <c r="AG76" s="113">
        <f t="shared" si="50"/>
        <v>49287030</v>
      </c>
      <c r="AH76" s="75">
        <f t="shared" si="51"/>
        <v>0</v>
      </c>
      <c r="AI76" s="75">
        <f t="shared" si="52"/>
        <v>9095697.3545454554</v>
      </c>
      <c r="AJ76" s="75">
        <f t="shared" si="53"/>
        <v>0</v>
      </c>
      <c r="AK76" s="75">
        <f t="shared" si="54"/>
        <v>4500000</v>
      </c>
      <c r="AL76" s="75">
        <f t="shared" si="55"/>
        <v>6000000</v>
      </c>
      <c r="AM76" s="75">
        <f t="shared" si="56"/>
        <v>0</v>
      </c>
      <c r="AN76" s="75">
        <f t="shared" si="57"/>
        <v>0</v>
      </c>
      <c r="AO76" s="75">
        <f t="shared" si="58"/>
        <v>0</v>
      </c>
      <c r="AP76" s="75">
        <f t="shared" si="59"/>
        <v>4000000</v>
      </c>
      <c r="AQ76" s="75">
        <v>0</v>
      </c>
      <c r="AR76" s="75">
        <v>0</v>
      </c>
      <c r="AS76" s="75">
        <v>0</v>
      </c>
      <c r="AT76" s="80">
        <v>0</v>
      </c>
      <c r="AU76" s="82">
        <f t="shared" si="60"/>
        <v>72882727.354545459</v>
      </c>
      <c r="AV76" s="113">
        <f t="shared" si="61"/>
        <v>53280936.439727277</v>
      </c>
      <c r="AW76" s="75">
        <f t="shared" si="62"/>
        <v>72882727.354545459</v>
      </c>
      <c r="AX76" s="75">
        <f t="shared" si="63"/>
        <v>5101790.9148181826</v>
      </c>
      <c r="AY76" s="76">
        <f t="shared" si="64"/>
        <v>1328093.6439727277</v>
      </c>
      <c r="AZ76" s="75">
        <v>0</v>
      </c>
      <c r="BA76" s="75">
        <v>0</v>
      </c>
      <c r="BB76" s="75">
        <v>0</v>
      </c>
      <c r="BC76" s="80">
        <v>0</v>
      </c>
      <c r="BD76" s="80">
        <v>0</v>
      </c>
      <c r="BE76" s="80">
        <v>0</v>
      </c>
      <c r="BF76" s="78">
        <v>0</v>
      </c>
      <c r="BG76" s="348">
        <f t="shared" si="65"/>
        <v>6429884.5587909101</v>
      </c>
      <c r="BH76" s="188">
        <f t="shared" si="66"/>
        <v>66452842</v>
      </c>
      <c r="BM76" s="50">
        <v>1642901</v>
      </c>
      <c r="BN76" s="391">
        <f t="shared" si="67"/>
        <v>0</v>
      </c>
      <c r="BO76" s="391">
        <f t="shared" si="68"/>
        <v>1642901</v>
      </c>
      <c r="BP76" s="391">
        <f t="shared" si="69"/>
        <v>49287030</v>
      </c>
      <c r="BQ76" s="50">
        <f t="shared" si="70"/>
        <v>0</v>
      </c>
      <c r="BR76" s="50">
        <f t="shared" si="71"/>
        <v>9095697.3545454554</v>
      </c>
      <c r="BS76" s="50">
        <f t="shared" si="72"/>
        <v>0</v>
      </c>
      <c r="BT76" s="50">
        <f t="shared" si="73"/>
        <v>4500000</v>
      </c>
      <c r="BU76" s="50">
        <f t="shared" si="74"/>
        <v>6000000</v>
      </c>
      <c r="BV76" s="50">
        <f t="shared" si="75"/>
        <v>0</v>
      </c>
      <c r="BW76" s="50">
        <f t="shared" si="76"/>
        <v>0</v>
      </c>
      <c r="BX76" s="50">
        <f t="shared" si="77"/>
        <v>0</v>
      </c>
      <c r="BY76" s="50">
        <f t="shared" si="78"/>
        <v>4000000</v>
      </c>
      <c r="BZ76" s="50">
        <v>0</v>
      </c>
      <c r="CA76" s="50">
        <v>0</v>
      </c>
      <c r="CB76" s="50">
        <v>0</v>
      </c>
      <c r="CC76" s="50">
        <v>0</v>
      </c>
      <c r="CD76" s="391">
        <f t="shared" si="79"/>
        <v>72882727.354545459</v>
      </c>
      <c r="CE76" s="391">
        <f t="shared" si="80"/>
        <v>58382727.354545459</v>
      </c>
      <c r="CF76" s="391">
        <f t="shared" si="81"/>
        <v>72882727.354545459</v>
      </c>
      <c r="CG76" s="50">
        <f t="shared" si="82"/>
        <v>5101790.9148181826</v>
      </c>
      <c r="CH76" s="395">
        <f t="shared" si="83"/>
        <v>1838272.7354545461</v>
      </c>
      <c r="CI76" s="398">
        <v>0</v>
      </c>
      <c r="CJ76" s="50">
        <v>0</v>
      </c>
      <c r="CK76" s="50">
        <v>0</v>
      </c>
      <c r="CL76" s="50">
        <v>0</v>
      </c>
      <c r="CM76" s="50">
        <v>0</v>
      </c>
      <c r="CN76" s="50">
        <v>0</v>
      </c>
      <c r="CO76" s="50">
        <v>0</v>
      </c>
      <c r="CP76" s="395">
        <f t="shared" si="84"/>
        <v>6940063.6502727289</v>
      </c>
      <c r="CQ76" s="391">
        <f t="shared" si="85"/>
        <v>65942663</v>
      </c>
      <c r="CR76" s="391">
        <f t="shared" si="86"/>
        <v>-510179</v>
      </c>
    </row>
    <row r="77" spans="1:96" s="50" customFormat="1" ht="24" customHeight="1" x14ac:dyDescent="0.2">
      <c r="A77" s="182">
        <f t="shared" si="49"/>
        <v>2655495</v>
      </c>
      <c r="B77" s="298">
        <f t="shared" si="87"/>
        <v>71</v>
      </c>
      <c r="C77" s="266">
        <v>71</v>
      </c>
      <c r="D77" s="299">
        <v>13090</v>
      </c>
      <c r="E77" s="252" t="s">
        <v>259</v>
      </c>
      <c r="F77" s="253" t="s">
        <v>1032</v>
      </c>
      <c r="G77" s="252" t="s">
        <v>87</v>
      </c>
      <c r="H77" s="274" t="s">
        <v>983</v>
      </c>
      <c r="I77" s="294" t="s">
        <v>1033</v>
      </c>
      <c r="J77" s="65" t="s">
        <v>1034</v>
      </c>
      <c r="K77" s="65" t="s">
        <v>1035</v>
      </c>
      <c r="L77" s="65" t="s">
        <v>2384</v>
      </c>
      <c r="M77" s="292" t="s">
        <v>2380</v>
      </c>
      <c r="N77" s="99"/>
      <c r="O77" s="65"/>
      <c r="P77" s="90"/>
      <c r="Q77" s="254">
        <v>30</v>
      </c>
      <c r="R77" s="255">
        <v>61</v>
      </c>
      <c r="S77" s="65">
        <v>0</v>
      </c>
      <c r="T77" s="65">
        <v>0</v>
      </c>
      <c r="U77" s="90">
        <v>0</v>
      </c>
      <c r="V77" s="260">
        <v>19</v>
      </c>
      <c r="W77" s="99">
        <v>0</v>
      </c>
      <c r="X77" s="84">
        <v>0</v>
      </c>
      <c r="Y77" s="99">
        <v>0</v>
      </c>
      <c r="Z77" s="65">
        <v>0</v>
      </c>
      <c r="AA77" s="327">
        <v>1477052</v>
      </c>
      <c r="AB77" s="327">
        <v>0</v>
      </c>
      <c r="AC77" s="328">
        <f t="shared" ref="AC77:AC135" si="90">AA77+AB77</f>
        <v>1477052</v>
      </c>
      <c r="AD77" s="75">
        <v>4500000</v>
      </c>
      <c r="AE77" s="75">
        <v>6000000</v>
      </c>
      <c r="AF77" s="338">
        <f t="shared" si="88"/>
        <v>281982.65454545454</v>
      </c>
      <c r="AG77" s="113">
        <f t="shared" si="50"/>
        <v>44311560</v>
      </c>
      <c r="AH77" s="75">
        <f t="shared" si="51"/>
        <v>0</v>
      </c>
      <c r="AI77" s="75">
        <f t="shared" si="52"/>
        <v>17200941.927272726</v>
      </c>
      <c r="AJ77" s="75">
        <f t="shared" si="53"/>
        <v>0</v>
      </c>
      <c r="AK77" s="75">
        <f t="shared" si="54"/>
        <v>4500000</v>
      </c>
      <c r="AL77" s="75">
        <f t="shared" si="55"/>
        <v>6000000</v>
      </c>
      <c r="AM77" s="75">
        <f t="shared" si="56"/>
        <v>0</v>
      </c>
      <c r="AN77" s="75">
        <f t="shared" si="57"/>
        <v>0</v>
      </c>
      <c r="AO77" s="75">
        <f t="shared" si="58"/>
        <v>0</v>
      </c>
      <c r="AP77" s="75">
        <f t="shared" si="59"/>
        <v>3800000</v>
      </c>
      <c r="AQ77" s="75">
        <v>0</v>
      </c>
      <c r="AR77" s="75">
        <v>0</v>
      </c>
      <c r="AS77" s="75">
        <v>0</v>
      </c>
      <c r="AT77" s="80">
        <v>0</v>
      </c>
      <c r="AU77" s="82">
        <f t="shared" si="60"/>
        <v>75812501.927272722</v>
      </c>
      <c r="AV77" s="113">
        <f t="shared" si="61"/>
        <v>56205626.792363629</v>
      </c>
      <c r="AW77" s="75">
        <f t="shared" si="62"/>
        <v>75812501.927272722</v>
      </c>
      <c r="AX77" s="75">
        <f t="shared" si="63"/>
        <v>5306875.1349090915</v>
      </c>
      <c r="AY77" s="76">
        <f t="shared" si="64"/>
        <v>1620562.6792363629</v>
      </c>
      <c r="AZ77" s="75">
        <v>0</v>
      </c>
      <c r="BA77" s="75">
        <v>0</v>
      </c>
      <c r="BB77" s="75">
        <v>0</v>
      </c>
      <c r="BC77" s="80">
        <v>0</v>
      </c>
      <c r="BD77" s="80">
        <v>0</v>
      </c>
      <c r="BE77" s="80">
        <v>0</v>
      </c>
      <c r="BF77" s="78">
        <v>0</v>
      </c>
      <c r="BG77" s="348">
        <f t="shared" si="65"/>
        <v>6927437.8141454542</v>
      </c>
      <c r="BH77" s="188">
        <f t="shared" si="66"/>
        <v>68885064</v>
      </c>
      <c r="BM77" s="50">
        <v>1477052</v>
      </c>
      <c r="BN77" s="391">
        <f t="shared" si="67"/>
        <v>0</v>
      </c>
      <c r="BO77" s="391">
        <f t="shared" si="68"/>
        <v>1477052</v>
      </c>
      <c r="BP77" s="391">
        <f t="shared" si="69"/>
        <v>44311560</v>
      </c>
      <c r="BQ77" s="50">
        <f t="shared" si="70"/>
        <v>0</v>
      </c>
      <c r="BR77" s="50">
        <f t="shared" si="71"/>
        <v>17200941.927272726</v>
      </c>
      <c r="BS77" s="50">
        <f t="shared" si="72"/>
        <v>0</v>
      </c>
      <c r="BT77" s="50">
        <f t="shared" si="73"/>
        <v>4500000</v>
      </c>
      <c r="BU77" s="50">
        <f t="shared" si="74"/>
        <v>6000000</v>
      </c>
      <c r="BV77" s="50">
        <f t="shared" si="75"/>
        <v>0</v>
      </c>
      <c r="BW77" s="50">
        <f t="shared" si="76"/>
        <v>0</v>
      </c>
      <c r="BX77" s="50">
        <f t="shared" si="77"/>
        <v>0</v>
      </c>
      <c r="BY77" s="50">
        <f t="shared" si="78"/>
        <v>3800000</v>
      </c>
      <c r="BZ77" s="50">
        <v>0</v>
      </c>
      <c r="CA77" s="50">
        <v>0</v>
      </c>
      <c r="CB77" s="50">
        <v>0</v>
      </c>
      <c r="CC77" s="50">
        <v>0</v>
      </c>
      <c r="CD77" s="391">
        <f t="shared" si="79"/>
        <v>75812501.927272722</v>
      </c>
      <c r="CE77" s="391">
        <f t="shared" si="80"/>
        <v>61512501.927272722</v>
      </c>
      <c r="CF77" s="391">
        <f t="shared" si="81"/>
        <v>75812501.927272722</v>
      </c>
      <c r="CG77" s="50">
        <f t="shared" si="82"/>
        <v>5306875.1349090915</v>
      </c>
      <c r="CH77" s="395">
        <f t="shared" si="83"/>
        <v>2151250.1927272724</v>
      </c>
      <c r="CI77" s="398">
        <v>0</v>
      </c>
      <c r="CJ77" s="50">
        <v>0</v>
      </c>
      <c r="CK77" s="50">
        <v>0</v>
      </c>
      <c r="CL77" s="50">
        <v>0</v>
      </c>
      <c r="CM77" s="50">
        <v>0</v>
      </c>
      <c r="CN77" s="50">
        <v>0</v>
      </c>
      <c r="CO77" s="50">
        <v>0</v>
      </c>
      <c r="CP77" s="395">
        <f t="shared" si="84"/>
        <v>7458125.3276363639</v>
      </c>
      <c r="CQ77" s="391">
        <f t="shared" si="85"/>
        <v>68354376</v>
      </c>
      <c r="CR77" s="391">
        <f t="shared" si="86"/>
        <v>-530688</v>
      </c>
    </row>
    <row r="78" spans="1:96" s="50" customFormat="1" ht="24" customHeight="1" x14ac:dyDescent="0.2">
      <c r="A78" s="182">
        <f t="shared" si="49"/>
        <v>2655495</v>
      </c>
      <c r="B78" s="298">
        <f t="shared" si="87"/>
        <v>72</v>
      </c>
      <c r="C78" s="266">
        <v>72</v>
      </c>
      <c r="D78" s="299">
        <v>13515</v>
      </c>
      <c r="E78" s="252" t="s">
        <v>111</v>
      </c>
      <c r="F78" s="253" t="s">
        <v>2230</v>
      </c>
      <c r="G78" s="252" t="s">
        <v>87</v>
      </c>
      <c r="H78" s="274" t="s">
        <v>983</v>
      </c>
      <c r="I78" s="294" t="s">
        <v>2527</v>
      </c>
      <c r="J78" s="65" t="s">
        <v>2231</v>
      </c>
      <c r="K78" s="65" t="s">
        <v>2232</v>
      </c>
      <c r="L78" s="65" t="s">
        <v>2384</v>
      </c>
      <c r="M78" s="292" t="s">
        <v>2380</v>
      </c>
      <c r="N78" s="99"/>
      <c r="O78" s="65"/>
      <c r="P78" s="90"/>
      <c r="Q78" s="254">
        <v>30</v>
      </c>
      <c r="R78" s="255">
        <v>51</v>
      </c>
      <c r="S78" s="65">
        <v>0</v>
      </c>
      <c r="T78" s="65">
        <v>0</v>
      </c>
      <c r="U78" s="90">
        <v>0</v>
      </c>
      <c r="V78" s="260">
        <v>20</v>
      </c>
      <c r="W78" s="99">
        <v>0</v>
      </c>
      <c r="X78" s="84">
        <v>0</v>
      </c>
      <c r="Y78" s="99">
        <v>0</v>
      </c>
      <c r="Z78" s="65">
        <v>0</v>
      </c>
      <c r="AA78" s="327">
        <v>1477052</v>
      </c>
      <c r="AB78" s="327">
        <v>0</v>
      </c>
      <c r="AC78" s="328">
        <f t="shared" si="90"/>
        <v>1477052</v>
      </c>
      <c r="AD78" s="75">
        <v>4500000</v>
      </c>
      <c r="AE78" s="75">
        <v>6000000</v>
      </c>
      <c r="AF78" s="338">
        <f t="shared" si="88"/>
        <v>281982.65454545454</v>
      </c>
      <c r="AG78" s="113">
        <f t="shared" si="50"/>
        <v>44311560</v>
      </c>
      <c r="AH78" s="75">
        <f t="shared" si="51"/>
        <v>0</v>
      </c>
      <c r="AI78" s="75">
        <f t="shared" si="52"/>
        <v>14381115.381818181</v>
      </c>
      <c r="AJ78" s="75">
        <f t="shared" si="53"/>
        <v>0</v>
      </c>
      <c r="AK78" s="75">
        <f t="shared" si="54"/>
        <v>4500000</v>
      </c>
      <c r="AL78" s="75">
        <f t="shared" si="55"/>
        <v>6000000</v>
      </c>
      <c r="AM78" s="75">
        <f t="shared" si="56"/>
        <v>0</v>
      </c>
      <c r="AN78" s="75">
        <f t="shared" si="57"/>
        <v>0</v>
      </c>
      <c r="AO78" s="75">
        <f t="shared" si="58"/>
        <v>0</v>
      </c>
      <c r="AP78" s="75">
        <f t="shared" si="59"/>
        <v>4000000</v>
      </c>
      <c r="AQ78" s="75">
        <v>0</v>
      </c>
      <c r="AR78" s="75">
        <v>0</v>
      </c>
      <c r="AS78" s="75">
        <v>0</v>
      </c>
      <c r="AT78" s="80">
        <v>0</v>
      </c>
      <c r="AU78" s="82">
        <f t="shared" si="60"/>
        <v>73192675.381818175</v>
      </c>
      <c r="AV78" s="113">
        <f t="shared" si="61"/>
        <v>53569188.105090901</v>
      </c>
      <c r="AW78" s="75">
        <f t="shared" si="62"/>
        <v>73192675.381818175</v>
      </c>
      <c r="AX78" s="75">
        <f t="shared" si="63"/>
        <v>5123487.2767272731</v>
      </c>
      <c r="AY78" s="76">
        <f t="shared" si="64"/>
        <v>1356918.8105090903</v>
      </c>
      <c r="AZ78" s="75">
        <v>0</v>
      </c>
      <c r="BA78" s="75">
        <v>0</v>
      </c>
      <c r="BB78" s="75">
        <v>0</v>
      </c>
      <c r="BC78" s="80">
        <v>0</v>
      </c>
      <c r="BD78" s="80">
        <v>0</v>
      </c>
      <c r="BE78" s="80">
        <v>0</v>
      </c>
      <c r="BF78" s="78">
        <v>0</v>
      </c>
      <c r="BG78" s="348">
        <f t="shared" si="65"/>
        <v>6480406.0872363634</v>
      </c>
      <c r="BH78" s="188">
        <f t="shared" si="66"/>
        <v>66712269</v>
      </c>
      <c r="BM78" s="50">
        <v>1477052</v>
      </c>
      <c r="BN78" s="391">
        <f t="shared" si="67"/>
        <v>0</v>
      </c>
      <c r="BO78" s="391">
        <f t="shared" si="68"/>
        <v>1477052</v>
      </c>
      <c r="BP78" s="391">
        <f t="shared" si="69"/>
        <v>44311560</v>
      </c>
      <c r="BQ78" s="50">
        <f t="shared" si="70"/>
        <v>0</v>
      </c>
      <c r="BR78" s="50">
        <f t="shared" si="71"/>
        <v>14381115.381818181</v>
      </c>
      <c r="BS78" s="50">
        <f t="shared" si="72"/>
        <v>0</v>
      </c>
      <c r="BT78" s="50">
        <f t="shared" si="73"/>
        <v>4500000</v>
      </c>
      <c r="BU78" s="50">
        <f t="shared" si="74"/>
        <v>6000000</v>
      </c>
      <c r="BV78" s="50">
        <f t="shared" si="75"/>
        <v>0</v>
      </c>
      <c r="BW78" s="50">
        <f t="shared" si="76"/>
        <v>0</v>
      </c>
      <c r="BX78" s="50">
        <f t="shared" si="77"/>
        <v>0</v>
      </c>
      <c r="BY78" s="50">
        <f t="shared" si="78"/>
        <v>4000000</v>
      </c>
      <c r="BZ78" s="50">
        <v>0</v>
      </c>
      <c r="CA78" s="50">
        <v>0</v>
      </c>
      <c r="CB78" s="50">
        <v>0</v>
      </c>
      <c r="CC78" s="50">
        <v>0</v>
      </c>
      <c r="CD78" s="391">
        <f t="shared" si="79"/>
        <v>73192675.381818175</v>
      </c>
      <c r="CE78" s="391">
        <f t="shared" si="80"/>
        <v>58692675.381818175</v>
      </c>
      <c r="CF78" s="391">
        <f t="shared" si="81"/>
        <v>73192675.381818175</v>
      </c>
      <c r="CG78" s="50">
        <f t="shared" si="82"/>
        <v>5123487.2767272731</v>
      </c>
      <c r="CH78" s="395">
        <f t="shared" si="83"/>
        <v>1869267.5381818176</v>
      </c>
      <c r="CI78" s="398">
        <v>0</v>
      </c>
      <c r="CJ78" s="50">
        <v>0</v>
      </c>
      <c r="CK78" s="50">
        <v>0</v>
      </c>
      <c r="CL78" s="50">
        <v>0</v>
      </c>
      <c r="CM78" s="50">
        <v>0</v>
      </c>
      <c r="CN78" s="50">
        <v>0</v>
      </c>
      <c r="CO78" s="50">
        <v>0</v>
      </c>
      <c r="CP78" s="395">
        <f t="shared" si="84"/>
        <v>6992754.8149090912</v>
      </c>
      <c r="CQ78" s="391">
        <f t="shared" si="85"/>
        <v>66199920</v>
      </c>
      <c r="CR78" s="391">
        <f t="shared" si="86"/>
        <v>-512349</v>
      </c>
    </row>
    <row r="79" spans="1:96" s="50" customFormat="1" ht="24" customHeight="1" x14ac:dyDescent="0.2">
      <c r="A79" s="182">
        <f t="shared" si="49"/>
        <v>2655495</v>
      </c>
      <c r="B79" s="298">
        <f t="shared" si="87"/>
        <v>73</v>
      </c>
      <c r="C79" s="266">
        <v>73</v>
      </c>
      <c r="D79" s="299">
        <v>13112</v>
      </c>
      <c r="E79" s="252" t="s">
        <v>259</v>
      </c>
      <c r="F79" s="253" t="s">
        <v>1127</v>
      </c>
      <c r="G79" s="252" t="s">
        <v>87</v>
      </c>
      <c r="H79" s="274" t="s">
        <v>983</v>
      </c>
      <c r="I79" s="294" t="s">
        <v>1128</v>
      </c>
      <c r="J79" s="65" t="s">
        <v>1129</v>
      </c>
      <c r="K79" s="65" t="s">
        <v>1130</v>
      </c>
      <c r="L79" s="65" t="s">
        <v>2384</v>
      </c>
      <c r="M79" s="292" t="s">
        <v>2383</v>
      </c>
      <c r="N79" s="99"/>
      <c r="O79" s="65"/>
      <c r="P79" s="90"/>
      <c r="Q79" s="254">
        <v>30</v>
      </c>
      <c r="R79" s="255">
        <v>175</v>
      </c>
      <c r="S79" s="65">
        <v>0</v>
      </c>
      <c r="T79" s="65">
        <v>0</v>
      </c>
      <c r="U79" s="90">
        <v>0</v>
      </c>
      <c r="V79" s="261">
        <v>18</v>
      </c>
      <c r="W79" s="99">
        <v>0</v>
      </c>
      <c r="X79" s="84">
        <v>0</v>
      </c>
      <c r="Y79" s="99">
        <v>1</v>
      </c>
      <c r="Z79" s="65">
        <v>1</v>
      </c>
      <c r="AA79" s="327">
        <v>1642901</v>
      </c>
      <c r="AB79" s="327">
        <v>0</v>
      </c>
      <c r="AC79" s="328">
        <f>AA79+AB79</f>
        <v>1642901</v>
      </c>
      <c r="AD79" s="75">
        <v>4500000</v>
      </c>
      <c r="AE79" s="75">
        <v>6000000</v>
      </c>
      <c r="AF79" s="338">
        <f t="shared" si="88"/>
        <v>313644.73636363639</v>
      </c>
      <c r="AG79" s="113">
        <f t="shared" si="50"/>
        <v>49287030</v>
      </c>
      <c r="AH79" s="75">
        <f t="shared" si="51"/>
        <v>0</v>
      </c>
      <c r="AI79" s="75">
        <f t="shared" si="52"/>
        <v>54887828.863636367</v>
      </c>
      <c r="AJ79" s="75">
        <f t="shared" si="53"/>
        <v>2655495</v>
      </c>
      <c r="AK79" s="75">
        <f t="shared" si="54"/>
        <v>4500000</v>
      </c>
      <c r="AL79" s="75">
        <f t="shared" si="55"/>
        <v>6000000</v>
      </c>
      <c r="AM79" s="75">
        <f t="shared" si="56"/>
        <v>0</v>
      </c>
      <c r="AN79" s="75">
        <f t="shared" si="57"/>
        <v>0</v>
      </c>
      <c r="AO79" s="75">
        <f t="shared" si="58"/>
        <v>0</v>
      </c>
      <c r="AP79" s="75">
        <f t="shared" si="59"/>
        <v>3600000</v>
      </c>
      <c r="AQ79" s="75">
        <v>0</v>
      </c>
      <c r="AR79" s="75">
        <v>0</v>
      </c>
      <c r="AS79" s="75">
        <v>0</v>
      </c>
      <c r="AT79" s="80">
        <v>0</v>
      </c>
      <c r="AU79" s="82">
        <f t="shared" si="60"/>
        <v>120930353.86363637</v>
      </c>
      <c r="AV79" s="113">
        <f t="shared" si="61"/>
        <v>95895618.743181825</v>
      </c>
      <c r="AW79" s="75">
        <f t="shared" si="62"/>
        <v>118274858.86363637</v>
      </c>
      <c r="AX79" s="75">
        <f t="shared" si="63"/>
        <v>8279240.120454547</v>
      </c>
      <c r="AY79" s="76">
        <f t="shared" si="64"/>
        <v>6384342.8114772737</v>
      </c>
      <c r="AZ79" s="75">
        <v>0</v>
      </c>
      <c r="BA79" s="75">
        <v>0</v>
      </c>
      <c r="BB79" s="75">
        <v>0</v>
      </c>
      <c r="BC79" s="80">
        <v>0</v>
      </c>
      <c r="BD79" s="80">
        <v>0</v>
      </c>
      <c r="BE79" s="80">
        <v>0</v>
      </c>
      <c r="BF79" s="78">
        <v>0</v>
      </c>
      <c r="BG79" s="348">
        <f t="shared" si="65"/>
        <v>14663582.93193182</v>
      </c>
      <c r="BH79" s="188">
        <f t="shared" si="66"/>
        <v>106266770</v>
      </c>
      <c r="BM79" s="50">
        <v>1642901</v>
      </c>
      <c r="BN79" s="391">
        <f t="shared" si="67"/>
        <v>0</v>
      </c>
      <c r="BO79" s="391">
        <f t="shared" si="68"/>
        <v>1642901</v>
      </c>
      <c r="BP79" s="391">
        <f t="shared" si="69"/>
        <v>49287030</v>
      </c>
      <c r="BQ79" s="50">
        <f t="shared" si="70"/>
        <v>0</v>
      </c>
      <c r="BR79" s="50">
        <f t="shared" si="71"/>
        <v>54887828.863636367</v>
      </c>
      <c r="BS79" s="50">
        <f t="shared" si="72"/>
        <v>2655495</v>
      </c>
      <c r="BT79" s="50">
        <f t="shared" si="73"/>
        <v>4500000</v>
      </c>
      <c r="BU79" s="50">
        <f t="shared" si="74"/>
        <v>6000000</v>
      </c>
      <c r="BV79" s="50">
        <f t="shared" si="75"/>
        <v>0</v>
      </c>
      <c r="BW79" s="50">
        <f t="shared" si="76"/>
        <v>0</v>
      </c>
      <c r="BX79" s="50">
        <f t="shared" si="77"/>
        <v>0</v>
      </c>
      <c r="BY79" s="50">
        <f t="shared" si="78"/>
        <v>3600000</v>
      </c>
      <c r="BZ79" s="50">
        <v>0</v>
      </c>
      <c r="CA79" s="50">
        <v>0</v>
      </c>
      <c r="CB79" s="50">
        <v>0</v>
      </c>
      <c r="CC79" s="50">
        <v>0</v>
      </c>
      <c r="CD79" s="391">
        <f t="shared" si="79"/>
        <v>120930353.86363637</v>
      </c>
      <c r="CE79" s="391">
        <f t="shared" si="80"/>
        <v>104174858.86363637</v>
      </c>
      <c r="CF79" s="391">
        <f t="shared" si="81"/>
        <v>118274858.86363637</v>
      </c>
      <c r="CG79" s="50">
        <f t="shared" si="82"/>
        <v>8279240.120454547</v>
      </c>
      <c r="CH79" s="395">
        <f>4000000+((CE79-80000000)*15%)</f>
        <v>7626228.829545456</v>
      </c>
      <c r="CI79" s="398">
        <v>0</v>
      </c>
      <c r="CJ79" s="50">
        <v>0</v>
      </c>
      <c r="CK79" s="50">
        <v>0</v>
      </c>
      <c r="CL79" s="50">
        <v>0</v>
      </c>
      <c r="CM79" s="50">
        <v>0</v>
      </c>
      <c r="CN79" s="50">
        <v>0</v>
      </c>
      <c r="CO79" s="50">
        <v>0</v>
      </c>
      <c r="CP79" s="395">
        <f t="shared" si="84"/>
        <v>15905468.950000003</v>
      </c>
      <c r="CQ79" s="391">
        <f t="shared" si="85"/>
        <v>105024884</v>
      </c>
      <c r="CR79" s="391">
        <f t="shared" si="86"/>
        <v>-1241886</v>
      </c>
    </row>
    <row r="80" spans="1:96" s="50" customFormat="1" ht="24" customHeight="1" x14ac:dyDescent="0.2">
      <c r="A80" s="182">
        <f t="shared" si="49"/>
        <v>2655495</v>
      </c>
      <c r="B80" s="298">
        <f t="shared" si="87"/>
        <v>74</v>
      </c>
      <c r="C80" s="266">
        <v>74</v>
      </c>
      <c r="D80" s="299">
        <v>13107</v>
      </c>
      <c r="E80" s="252" t="s">
        <v>655</v>
      </c>
      <c r="F80" s="253" t="s">
        <v>1106</v>
      </c>
      <c r="G80" s="252" t="s">
        <v>87</v>
      </c>
      <c r="H80" s="274" t="s">
        <v>983</v>
      </c>
      <c r="I80" s="294" t="s">
        <v>1107</v>
      </c>
      <c r="J80" s="65" t="s">
        <v>1108</v>
      </c>
      <c r="K80" s="65" t="s">
        <v>1109</v>
      </c>
      <c r="L80" s="65" t="s">
        <v>2384</v>
      </c>
      <c r="M80" s="292" t="s">
        <v>2380</v>
      </c>
      <c r="N80" s="99"/>
      <c r="O80" s="65"/>
      <c r="P80" s="90"/>
      <c r="Q80" s="254">
        <v>30</v>
      </c>
      <c r="R80" s="255">
        <v>60</v>
      </c>
      <c r="S80" s="65">
        <v>0</v>
      </c>
      <c r="T80" s="65">
        <v>0</v>
      </c>
      <c r="U80" s="90">
        <v>0</v>
      </c>
      <c r="V80" s="260">
        <v>20</v>
      </c>
      <c r="W80" s="99">
        <v>0</v>
      </c>
      <c r="X80" s="84">
        <v>0</v>
      </c>
      <c r="Y80" s="99">
        <v>0</v>
      </c>
      <c r="Z80" s="65">
        <v>0</v>
      </c>
      <c r="AA80" s="327">
        <v>1477052</v>
      </c>
      <c r="AB80" s="327">
        <v>0</v>
      </c>
      <c r="AC80" s="328">
        <f t="shared" si="90"/>
        <v>1477052</v>
      </c>
      <c r="AD80" s="75">
        <v>4500000</v>
      </c>
      <c r="AE80" s="75">
        <v>6000000</v>
      </c>
      <c r="AF80" s="338">
        <f t="shared" si="88"/>
        <v>281982.65454545454</v>
      </c>
      <c r="AG80" s="113">
        <f t="shared" si="50"/>
        <v>44311560</v>
      </c>
      <c r="AH80" s="75">
        <f t="shared" si="51"/>
        <v>0</v>
      </c>
      <c r="AI80" s="75">
        <f t="shared" si="52"/>
        <v>16918959.272727273</v>
      </c>
      <c r="AJ80" s="75">
        <f t="shared" si="53"/>
        <v>0</v>
      </c>
      <c r="AK80" s="75">
        <f t="shared" si="54"/>
        <v>4500000</v>
      </c>
      <c r="AL80" s="75">
        <f t="shared" si="55"/>
        <v>6000000</v>
      </c>
      <c r="AM80" s="75">
        <f t="shared" si="56"/>
        <v>0</v>
      </c>
      <c r="AN80" s="75">
        <f t="shared" si="57"/>
        <v>0</v>
      </c>
      <c r="AO80" s="75">
        <f t="shared" si="58"/>
        <v>0</v>
      </c>
      <c r="AP80" s="75">
        <f t="shared" si="59"/>
        <v>4000000</v>
      </c>
      <c r="AQ80" s="75">
        <v>0</v>
      </c>
      <c r="AR80" s="75">
        <v>0</v>
      </c>
      <c r="AS80" s="75">
        <v>0</v>
      </c>
      <c r="AT80" s="80">
        <v>0</v>
      </c>
      <c r="AU80" s="82">
        <f t="shared" si="60"/>
        <v>75730519.272727281</v>
      </c>
      <c r="AV80" s="113">
        <f t="shared" si="61"/>
        <v>55929382.923636369</v>
      </c>
      <c r="AW80" s="75">
        <f t="shared" si="62"/>
        <v>75730519.272727281</v>
      </c>
      <c r="AX80" s="75">
        <f t="shared" si="63"/>
        <v>5301136.3490909105</v>
      </c>
      <c r="AY80" s="76">
        <f t="shared" si="64"/>
        <v>1592938.2923636371</v>
      </c>
      <c r="AZ80" s="75">
        <v>0</v>
      </c>
      <c r="BA80" s="75">
        <v>0</v>
      </c>
      <c r="BB80" s="75">
        <v>0</v>
      </c>
      <c r="BC80" s="80">
        <v>0</v>
      </c>
      <c r="BD80" s="80">
        <v>0</v>
      </c>
      <c r="BE80" s="80">
        <v>0</v>
      </c>
      <c r="BF80" s="78">
        <v>0</v>
      </c>
      <c r="BG80" s="348">
        <f t="shared" si="65"/>
        <v>6894074.6414545476</v>
      </c>
      <c r="BH80" s="188">
        <f t="shared" si="66"/>
        <v>68836444</v>
      </c>
      <c r="BM80" s="50">
        <v>1477052</v>
      </c>
      <c r="BN80" s="391">
        <f t="shared" si="67"/>
        <v>0</v>
      </c>
      <c r="BO80" s="391">
        <f t="shared" si="68"/>
        <v>1477052</v>
      </c>
      <c r="BP80" s="391">
        <f t="shared" si="69"/>
        <v>44311560</v>
      </c>
      <c r="BQ80" s="50">
        <f t="shared" si="70"/>
        <v>0</v>
      </c>
      <c r="BR80" s="50">
        <f t="shared" si="71"/>
        <v>16918959.272727273</v>
      </c>
      <c r="BS80" s="50">
        <f t="shared" si="72"/>
        <v>0</v>
      </c>
      <c r="BT80" s="50">
        <f t="shared" si="73"/>
        <v>4500000</v>
      </c>
      <c r="BU80" s="50">
        <f t="shared" si="74"/>
        <v>6000000</v>
      </c>
      <c r="BV80" s="50">
        <f t="shared" si="75"/>
        <v>0</v>
      </c>
      <c r="BW80" s="50">
        <f t="shared" si="76"/>
        <v>0</v>
      </c>
      <c r="BX80" s="50">
        <f t="shared" si="77"/>
        <v>0</v>
      </c>
      <c r="BY80" s="50">
        <f t="shared" si="78"/>
        <v>4000000</v>
      </c>
      <c r="BZ80" s="50">
        <v>0</v>
      </c>
      <c r="CA80" s="50">
        <v>0</v>
      </c>
      <c r="CB80" s="50">
        <v>0</v>
      </c>
      <c r="CC80" s="50">
        <v>0</v>
      </c>
      <c r="CD80" s="391">
        <f t="shared" si="79"/>
        <v>75730519.272727281</v>
      </c>
      <c r="CE80" s="391">
        <f t="shared" si="80"/>
        <v>61230519.272727281</v>
      </c>
      <c r="CF80" s="391">
        <f t="shared" si="81"/>
        <v>75730519.272727281</v>
      </c>
      <c r="CG80" s="50">
        <f t="shared" si="82"/>
        <v>5301136.3490909105</v>
      </c>
      <c r="CH80" s="395">
        <f t="shared" si="83"/>
        <v>2123051.9272727282</v>
      </c>
      <c r="CI80" s="398">
        <v>0</v>
      </c>
      <c r="CJ80" s="50">
        <v>0</v>
      </c>
      <c r="CK80" s="50">
        <v>0</v>
      </c>
      <c r="CL80" s="50">
        <v>0</v>
      </c>
      <c r="CM80" s="50">
        <v>0</v>
      </c>
      <c r="CN80" s="50">
        <v>0</v>
      </c>
      <c r="CO80" s="50">
        <v>0</v>
      </c>
      <c r="CP80" s="395">
        <f t="shared" si="84"/>
        <v>7424188.2763636392</v>
      </c>
      <c r="CQ80" s="391">
        <f t="shared" si="85"/>
        <v>68306330</v>
      </c>
      <c r="CR80" s="391">
        <f t="shared" si="86"/>
        <v>-530114</v>
      </c>
    </row>
    <row r="81" spans="1:96" s="50" customFormat="1" ht="24" customHeight="1" x14ac:dyDescent="0.2">
      <c r="A81" s="182">
        <f t="shared" si="49"/>
        <v>2655495</v>
      </c>
      <c r="B81" s="298">
        <f t="shared" si="87"/>
        <v>75</v>
      </c>
      <c r="C81" s="266">
        <v>75</v>
      </c>
      <c r="D81" s="299">
        <v>13466</v>
      </c>
      <c r="E81" s="252" t="s">
        <v>248</v>
      </c>
      <c r="F81" s="253" t="s">
        <v>414</v>
      </c>
      <c r="G81" s="252" t="s">
        <v>87</v>
      </c>
      <c r="H81" s="274" t="s">
        <v>983</v>
      </c>
      <c r="I81" s="294" t="s">
        <v>2528</v>
      </c>
      <c r="J81" s="65" t="s">
        <v>2093</v>
      </c>
      <c r="K81" s="65"/>
      <c r="L81" s="65" t="s">
        <v>2384</v>
      </c>
      <c r="M81" s="292" t="s">
        <v>2380</v>
      </c>
      <c r="N81" s="99"/>
      <c r="O81" s="65"/>
      <c r="P81" s="90"/>
      <c r="Q81" s="254">
        <v>30</v>
      </c>
      <c r="R81" s="255">
        <v>120</v>
      </c>
      <c r="S81" s="65">
        <v>0</v>
      </c>
      <c r="T81" s="65">
        <v>0</v>
      </c>
      <c r="U81" s="90">
        <v>0</v>
      </c>
      <c r="V81" s="260">
        <v>23</v>
      </c>
      <c r="W81" s="99">
        <v>0</v>
      </c>
      <c r="X81" s="84">
        <v>0</v>
      </c>
      <c r="Y81" s="99">
        <v>0</v>
      </c>
      <c r="Z81" s="65">
        <v>0</v>
      </c>
      <c r="AA81" s="327">
        <v>1477052</v>
      </c>
      <c r="AB81" s="327">
        <v>46667</v>
      </c>
      <c r="AC81" s="328">
        <f t="shared" si="90"/>
        <v>1523719</v>
      </c>
      <c r="AD81" s="75">
        <v>4500000</v>
      </c>
      <c r="AE81" s="75">
        <v>6000000</v>
      </c>
      <c r="AF81" s="338">
        <f t="shared" si="88"/>
        <v>290891.80909090908</v>
      </c>
      <c r="AG81" s="113">
        <f t="shared" si="50"/>
        <v>44311560</v>
      </c>
      <c r="AH81" s="75">
        <f t="shared" si="51"/>
        <v>1400010</v>
      </c>
      <c r="AI81" s="75">
        <f t="shared" si="52"/>
        <v>34907017.090909094</v>
      </c>
      <c r="AJ81" s="75">
        <f t="shared" si="53"/>
        <v>0</v>
      </c>
      <c r="AK81" s="75">
        <f t="shared" si="54"/>
        <v>4500000</v>
      </c>
      <c r="AL81" s="75">
        <f t="shared" si="55"/>
        <v>6000000</v>
      </c>
      <c r="AM81" s="75">
        <f t="shared" si="56"/>
        <v>0</v>
      </c>
      <c r="AN81" s="75">
        <f t="shared" si="57"/>
        <v>0</v>
      </c>
      <c r="AO81" s="75">
        <f t="shared" si="58"/>
        <v>0</v>
      </c>
      <c r="AP81" s="75">
        <f t="shared" si="59"/>
        <v>4600000</v>
      </c>
      <c r="AQ81" s="75">
        <v>0</v>
      </c>
      <c r="AR81" s="75">
        <v>0</v>
      </c>
      <c r="AS81" s="75">
        <v>0</v>
      </c>
      <c r="AT81" s="80">
        <v>0</v>
      </c>
      <c r="AU81" s="82">
        <f t="shared" si="60"/>
        <v>95718587.090909094</v>
      </c>
      <c r="AV81" s="113">
        <f t="shared" si="61"/>
        <v>73918285.99454546</v>
      </c>
      <c r="AW81" s="75">
        <f t="shared" si="62"/>
        <v>95718587.090909094</v>
      </c>
      <c r="AX81" s="75">
        <f t="shared" si="63"/>
        <v>6700301.0963636376</v>
      </c>
      <c r="AY81" s="76">
        <f t="shared" si="64"/>
        <v>3391828.5994545463</v>
      </c>
      <c r="AZ81" s="75">
        <v>0</v>
      </c>
      <c r="BA81" s="75">
        <v>0</v>
      </c>
      <c r="BB81" s="75">
        <v>0</v>
      </c>
      <c r="BC81" s="80">
        <v>0</v>
      </c>
      <c r="BD81" s="80">
        <v>0</v>
      </c>
      <c r="BE81" s="80">
        <v>0</v>
      </c>
      <c r="BF81" s="78">
        <v>0</v>
      </c>
      <c r="BG81" s="348">
        <f t="shared" si="65"/>
        <v>10092129.695818184</v>
      </c>
      <c r="BH81" s="188">
        <f t="shared" si="66"/>
        <v>85626457</v>
      </c>
      <c r="BM81" s="50">
        <v>1477052</v>
      </c>
      <c r="BN81" s="391">
        <f t="shared" si="67"/>
        <v>46667</v>
      </c>
      <c r="BO81" s="391">
        <f t="shared" si="68"/>
        <v>1523719</v>
      </c>
      <c r="BP81" s="391">
        <f t="shared" si="69"/>
        <v>44311560</v>
      </c>
      <c r="BQ81" s="50">
        <f t="shared" si="70"/>
        <v>1400010</v>
      </c>
      <c r="BR81" s="50">
        <f t="shared" si="71"/>
        <v>34907017.090909094</v>
      </c>
      <c r="BS81" s="50">
        <f t="shared" si="72"/>
        <v>0</v>
      </c>
      <c r="BT81" s="50">
        <f t="shared" si="73"/>
        <v>4500000</v>
      </c>
      <c r="BU81" s="50">
        <f t="shared" si="74"/>
        <v>6000000</v>
      </c>
      <c r="BV81" s="50">
        <f t="shared" si="75"/>
        <v>0</v>
      </c>
      <c r="BW81" s="50">
        <f t="shared" si="76"/>
        <v>0</v>
      </c>
      <c r="BX81" s="50">
        <f t="shared" si="77"/>
        <v>0</v>
      </c>
      <c r="BY81" s="50">
        <f t="shared" si="78"/>
        <v>4600000</v>
      </c>
      <c r="BZ81" s="50">
        <v>0</v>
      </c>
      <c r="CA81" s="50">
        <v>0</v>
      </c>
      <c r="CB81" s="50">
        <v>0</v>
      </c>
      <c r="CC81" s="50">
        <v>0</v>
      </c>
      <c r="CD81" s="391">
        <f t="shared" si="79"/>
        <v>95718587.090909094</v>
      </c>
      <c r="CE81" s="391">
        <f t="shared" si="80"/>
        <v>80618587.090909094</v>
      </c>
      <c r="CF81" s="391">
        <f t="shared" si="81"/>
        <v>95718587.090909094</v>
      </c>
      <c r="CG81" s="50">
        <f t="shared" si="82"/>
        <v>6700301.0963636376</v>
      </c>
      <c r="CH81" s="395">
        <f>4000000+((CE81-80000000)*15%)</f>
        <v>4092788.0636363639</v>
      </c>
      <c r="CI81" s="398">
        <v>0</v>
      </c>
      <c r="CJ81" s="50">
        <v>0</v>
      </c>
      <c r="CK81" s="50">
        <v>0</v>
      </c>
      <c r="CL81" s="50">
        <v>0</v>
      </c>
      <c r="CM81" s="50">
        <v>0</v>
      </c>
      <c r="CN81" s="50">
        <v>0</v>
      </c>
      <c r="CO81" s="50">
        <v>0</v>
      </c>
      <c r="CP81" s="395">
        <f t="shared" si="84"/>
        <v>10793089.160000002</v>
      </c>
      <c r="CQ81" s="391">
        <f t="shared" si="85"/>
        <v>84925497</v>
      </c>
      <c r="CR81" s="391">
        <f t="shared" si="86"/>
        <v>-700960</v>
      </c>
    </row>
    <row r="82" spans="1:96" s="50" customFormat="1" ht="24" customHeight="1" x14ac:dyDescent="0.2">
      <c r="A82" s="182">
        <f t="shared" si="49"/>
        <v>2655495</v>
      </c>
      <c r="B82" s="298">
        <f t="shared" si="87"/>
        <v>76</v>
      </c>
      <c r="C82" s="266">
        <v>81</v>
      </c>
      <c r="D82" s="299">
        <v>12860</v>
      </c>
      <c r="E82" s="252" t="s">
        <v>301</v>
      </c>
      <c r="F82" s="253" t="s">
        <v>302</v>
      </c>
      <c r="G82" s="252" t="s">
        <v>87</v>
      </c>
      <c r="H82" s="274" t="s">
        <v>303</v>
      </c>
      <c r="I82" s="294" t="s">
        <v>2529</v>
      </c>
      <c r="J82" s="65">
        <v>4569923437</v>
      </c>
      <c r="K82" s="65" t="s">
        <v>304</v>
      </c>
      <c r="L82" s="65" t="s">
        <v>303</v>
      </c>
      <c r="M82" s="292" t="s">
        <v>2383</v>
      </c>
      <c r="N82" s="99"/>
      <c r="O82" s="65"/>
      <c r="P82" s="90"/>
      <c r="Q82" s="254">
        <v>30</v>
      </c>
      <c r="R82" s="255">
        <v>85</v>
      </c>
      <c r="S82" s="65">
        <v>0</v>
      </c>
      <c r="T82" s="65">
        <v>0</v>
      </c>
      <c r="U82" s="90">
        <v>0</v>
      </c>
      <c r="V82" s="260">
        <v>23</v>
      </c>
      <c r="W82" s="99">
        <v>0</v>
      </c>
      <c r="X82" s="84">
        <v>0</v>
      </c>
      <c r="Y82" s="99">
        <v>0</v>
      </c>
      <c r="Z82" s="65">
        <v>0</v>
      </c>
      <c r="AA82" s="327">
        <v>1642901</v>
      </c>
      <c r="AB82" s="327">
        <v>46667</v>
      </c>
      <c r="AC82" s="328">
        <f>AA82+AB82</f>
        <v>1689568</v>
      </c>
      <c r="AD82" s="75">
        <v>4500000</v>
      </c>
      <c r="AE82" s="75">
        <v>6000000</v>
      </c>
      <c r="AF82" s="338">
        <f t="shared" si="88"/>
        <v>322553.89090909087</v>
      </c>
      <c r="AG82" s="113">
        <f t="shared" si="50"/>
        <v>49287030</v>
      </c>
      <c r="AH82" s="75">
        <f t="shared" si="51"/>
        <v>1400010</v>
      </c>
      <c r="AI82" s="75">
        <f t="shared" si="52"/>
        <v>27417080.727272723</v>
      </c>
      <c r="AJ82" s="75">
        <f t="shared" si="53"/>
        <v>0</v>
      </c>
      <c r="AK82" s="75">
        <f t="shared" si="54"/>
        <v>4500000</v>
      </c>
      <c r="AL82" s="75">
        <f t="shared" si="55"/>
        <v>6000000</v>
      </c>
      <c r="AM82" s="75">
        <f t="shared" si="56"/>
        <v>0</v>
      </c>
      <c r="AN82" s="75">
        <f t="shared" si="57"/>
        <v>0</v>
      </c>
      <c r="AO82" s="75">
        <f t="shared" si="58"/>
        <v>0</v>
      </c>
      <c r="AP82" s="75">
        <f t="shared" si="59"/>
        <v>4600000</v>
      </c>
      <c r="AQ82" s="75">
        <v>0</v>
      </c>
      <c r="AR82" s="75">
        <v>0</v>
      </c>
      <c r="AS82" s="75">
        <v>0</v>
      </c>
      <c r="AT82" s="80">
        <v>0</v>
      </c>
      <c r="AU82" s="82">
        <f t="shared" si="60"/>
        <v>93204120.727272719</v>
      </c>
      <c r="AV82" s="113">
        <f t="shared" si="61"/>
        <v>71579832.276363626</v>
      </c>
      <c r="AW82" s="75">
        <f t="shared" si="62"/>
        <v>93204120.727272719</v>
      </c>
      <c r="AX82" s="75">
        <f t="shared" si="63"/>
        <v>6524288.4509090912</v>
      </c>
      <c r="AY82" s="76">
        <f t="shared" si="64"/>
        <v>3157983.2276363629</v>
      </c>
      <c r="AZ82" s="75">
        <v>0</v>
      </c>
      <c r="BA82" s="75">
        <v>0</v>
      </c>
      <c r="BB82" s="75">
        <v>0</v>
      </c>
      <c r="BC82" s="80">
        <v>0</v>
      </c>
      <c r="BD82" s="80">
        <v>0</v>
      </c>
      <c r="BE82" s="80">
        <v>0</v>
      </c>
      <c r="BF82" s="78">
        <v>0</v>
      </c>
      <c r="BG82" s="348">
        <f t="shared" si="65"/>
        <v>9682271.6785454545</v>
      </c>
      <c r="BH82" s="188">
        <f t="shared" si="66"/>
        <v>83521849</v>
      </c>
      <c r="BM82" s="50">
        <v>1642901</v>
      </c>
      <c r="BN82" s="391">
        <f t="shared" si="67"/>
        <v>46667</v>
      </c>
      <c r="BO82" s="391">
        <f t="shared" si="68"/>
        <v>1689568</v>
      </c>
      <c r="BP82" s="391">
        <f t="shared" si="69"/>
        <v>49287030</v>
      </c>
      <c r="BQ82" s="50">
        <f t="shared" si="70"/>
        <v>1400010</v>
      </c>
      <c r="BR82" s="50">
        <f t="shared" si="71"/>
        <v>27417080.727272723</v>
      </c>
      <c r="BS82" s="50">
        <f t="shared" si="72"/>
        <v>0</v>
      </c>
      <c r="BT82" s="50">
        <f t="shared" si="73"/>
        <v>4500000</v>
      </c>
      <c r="BU82" s="50">
        <f t="shared" si="74"/>
        <v>6000000</v>
      </c>
      <c r="BV82" s="50">
        <f t="shared" si="75"/>
        <v>0</v>
      </c>
      <c r="BW82" s="50">
        <f t="shared" si="76"/>
        <v>0</v>
      </c>
      <c r="BX82" s="50">
        <f t="shared" si="77"/>
        <v>0</v>
      </c>
      <c r="BY82" s="50">
        <f t="shared" si="78"/>
        <v>4600000</v>
      </c>
      <c r="BZ82" s="50">
        <v>0</v>
      </c>
      <c r="CA82" s="50">
        <v>0</v>
      </c>
      <c r="CB82" s="50">
        <v>0</v>
      </c>
      <c r="CC82" s="50">
        <v>0</v>
      </c>
      <c r="CD82" s="391">
        <f t="shared" si="79"/>
        <v>93204120.727272719</v>
      </c>
      <c r="CE82" s="391">
        <f t="shared" si="80"/>
        <v>78104120.727272719</v>
      </c>
      <c r="CF82" s="391">
        <f t="shared" si="81"/>
        <v>93204120.727272719</v>
      </c>
      <c r="CG82" s="50">
        <f t="shared" si="82"/>
        <v>6524288.4509090912</v>
      </c>
      <c r="CH82" s="395">
        <f t="shared" si="83"/>
        <v>3810412.0727272723</v>
      </c>
      <c r="CI82" s="398">
        <v>0</v>
      </c>
      <c r="CJ82" s="50">
        <v>0</v>
      </c>
      <c r="CK82" s="50">
        <v>0</v>
      </c>
      <c r="CL82" s="50">
        <v>0</v>
      </c>
      <c r="CM82" s="50">
        <v>0</v>
      </c>
      <c r="CN82" s="50">
        <v>0</v>
      </c>
      <c r="CO82" s="50">
        <v>0</v>
      </c>
      <c r="CP82" s="395">
        <f t="shared" si="84"/>
        <v>10334700.523636363</v>
      </c>
      <c r="CQ82" s="391">
        <f t="shared" si="85"/>
        <v>82869420</v>
      </c>
      <c r="CR82" s="391">
        <f t="shared" si="86"/>
        <v>-652429</v>
      </c>
    </row>
    <row r="83" spans="1:96" s="50" customFormat="1" ht="24" customHeight="1" x14ac:dyDescent="0.2">
      <c r="A83" s="182">
        <f t="shared" si="49"/>
        <v>2655495</v>
      </c>
      <c r="B83" s="298">
        <f t="shared" si="87"/>
        <v>77</v>
      </c>
      <c r="C83" s="266">
        <v>82</v>
      </c>
      <c r="D83" s="299">
        <v>12866</v>
      </c>
      <c r="E83" s="252" t="s">
        <v>318</v>
      </c>
      <c r="F83" s="253" t="s">
        <v>319</v>
      </c>
      <c r="G83" s="252" t="s">
        <v>87</v>
      </c>
      <c r="H83" s="274" t="s">
        <v>303</v>
      </c>
      <c r="I83" s="294" t="s">
        <v>2530</v>
      </c>
      <c r="J83" s="65" t="s">
        <v>320</v>
      </c>
      <c r="K83" s="65" t="s">
        <v>321</v>
      </c>
      <c r="L83" s="65" t="s">
        <v>303</v>
      </c>
      <c r="M83" s="292" t="s">
        <v>2380</v>
      </c>
      <c r="N83" s="99"/>
      <c r="O83" s="65"/>
      <c r="P83" s="90"/>
      <c r="Q83" s="254">
        <v>30</v>
      </c>
      <c r="R83" s="255">
        <v>120</v>
      </c>
      <c r="S83" s="65">
        <v>0</v>
      </c>
      <c r="T83" s="65">
        <v>0</v>
      </c>
      <c r="U83" s="90">
        <v>0</v>
      </c>
      <c r="V83" s="260">
        <v>24</v>
      </c>
      <c r="W83" s="99">
        <v>0</v>
      </c>
      <c r="X83" s="84">
        <v>0</v>
      </c>
      <c r="Y83" s="99">
        <v>0</v>
      </c>
      <c r="Z83" s="65">
        <v>0</v>
      </c>
      <c r="AA83" s="327">
        <v>1477052</v>
      </c>
      <c r="AB83" s="327">
        <v>0</v>
      </c>
      <c r="AC83" s="328">
        <f>AA83+AB83</f>
        <v>1477052</v>
      </c>
      <c r="AD83" s="75">
        <v>4500000</v>
      </c>
      <c r="AE83" s="75">
        <v>6000000</v>
      </c>
      <c r="AF83" s="338">
        <f t="shared" si="88"/>
        <v>281982.65454545454</v>
      </c>
      <c r="AG83" s="113">
        <f t="shared" si="50"/>
        <v>44311560</v>
      </c>
      <c r="AH83" s="75">
        <f t="shared" si="51"/>
        <v>0</v>
      </c>
      <c r="AI83" s="75">
        <f t="shared" si="52"/>
        <v>33837918.545454547</v>
      </c>
      <c r="AJ83" s="75">
        <f t="shared" si="53"/>
        <v>0</v>
      </c>
      <c r="AK83" s="75">
        <f t="shared" si="54"/>
        <v>4500000</v>
      </c>
      <c r="AL83" s="75">
        <f t="shared" si="55"/>
        <v>6000000</v>
      </c>
      <c r="AM83" s="75">
        <f t="shared" si="56"/>
        <v>0</v>
      </c>
      <c r="AN83" s="75">
        <f t="shared" si="57"/>
        <v>0</v>
      </c>
      <c r="AO83" s="75">
        <f t="shared" si="58"/>
        <v>0</v>
      </c>
      <c r="AP83" s="75">
        <f t="shared" si="59"/>
        <v>4800000</v>
      </c>
      <c r="AQ83" s="75">
        <v>0</v>
      </c>
      <c r="AR83" s="75">
        <v>0</v>
      </c>
      <c r="AS83" s="75">
        <v>0</v>
      </c>
      <c r="AT83" s="80">
        <v>0</v>
      </c>
      <c r="AU83" s="82">
        <f t="shared" si="60"/>
        <v>93449478.545454547</v>
      </c>
      <c r="AV83" s="113">
        <f t="shared" si="61"/>
        <v>71608015.047272727</v>
      </c>
      <c r="AW83" s="75">
        <f t="shared" si="62"/>
        <v>93449478.545454547</v>
      </c>
      <c r="AX83" s="75">
        <f t="shared" si="63"/>
        <v>6541463.498181819</v>
      </c>
      <c r="AY83" s="76">
        <f t="shared" si="64"/>
        <v>3160801.5047272728</v>
      </c>
      <c r="AZ83" s="75">
        <v>0</v>
      </c>
      <c r="BA83" s="75">
        <v>0</v>
      </c>
      <c r="BB83" s="75">
        <v>0</v>
      </c>
      <c r="BC83" s="80">
        <v>0</v>
      </c>
      <c r="BD83" s="80">
        <v>0</v>
      </c>
      <c r="BE83" s="80">
        <v>0</v>
      </c>
      <c r="BF83" s="78">
        <v>0</v>
      </c>
      <c r="BG83" s="348">
        <f t="shared" si="65"/>
        <v>9702265.0029090922</v>
      </c>
      <c r="BH83" s="188">
        <f t="shared" si="66"/>
        <v>83747213</v>
      </c>
      <c r="BM83" s="50">
        <v>1477052</v>
      </c>
      <c r="BN83" s="391">
        <f t="shared" si="67"/>
        <v>0</v>
      </c>
      <c r="BO83" s="391">
        <f t="shared" si="68"/>
        <v>1477052</v>
      </c>
      <c r="BP83" s="391">
        <f t="shared" si="69"/>
        <v>44311560</v>
      </c>
      <c r="BQ83" s="50">
        <f t="shared" si="70"/>
        <v>0</v>
      </c>
      <c r="BR83" s="50">
        <f t="shared" si="71"/>
        <v>33837918.545454547</v>
      </c>
      <c r="BS83" s="50">
        <f t="shared" si="72"/>
        <v>0</v>
      </c>
      <c r="BT83" s="50">
        <f t="shared" si="73"/>
        <v>4500000</v>
      </c>
      <c r="BU83" s="50">
        <f t="shared" si="74"/>
        <v>6000000</v>
      </c>
      <c r="BV83" s="50">
        <f t="shared" si="75"/>
        <v>0</v>
      </c>
      <c r="BW83" s="50">
        <f t="shared" si="76"/>
        <v>0</v>
      </c>
      <c r="BX83" s="50">
        <f t="shared" si="77"/>
        <v>0</v>
      </c>
      <c r="BY83" s="50">
        <f t="shared" si="78"/>
        <v>4800000</v>
      </c>
      <c r="BZ83" s="50">
        <v>0</v>
      </c>
      <c r="CA83" s="50">
        <v>0</v>
      </c>
      <c r="CB83" s="50">
        <v>0</v>
      </c>
      <c r="CC83" s="50">
        <v>0</v>
      </c>
      <c r="CD83" s="391">
        <f t="shared" si="79"/>
        <v>93449478.545454547</v>
      </c>
      <c r="CE83" s="391">
        <f t="shared" si="80"/>
        <v>78149478.545454547</v>
      </c>
      <c r="CF83" s="391">
        <f t="shared" si="81"/>
        <v>93449478.545454547</v>
      </c>
      <c r="CG83" s="50">
        <f t="shared" si="82"/>
        <v>6541463.498181819</v>
      </c>
      <c r="CH83" s="395">
        <f t="shared" si="83"/>
        <v>3814947.854545455</v>
      </c>
      <c r="CI83" s="398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395">
        <f t="shared" si="84"/>
        <v>10356411.352727273</v>
      </c>
      <c r="CQ83" s="391">
        <f t="shared" si="85"/>
        <v>83093067</v>
      </c>
      <c r="CR83" s="391">
        <f t="shared" si="86"/>
        <v>-654146</v>
      </c>
    </row>
    <row r="84" spans="1:96" s="50" customFormat="1" ht="24" customHeight="1" x14ac:dyDescent="0.2">
      <c r="A84" s="182">
        <f t="shared" si="49"/>
        <v>2655495</v>
      </c>
      <c r="B84" s="298">
        <f t="shared" si="87"/>
        <v>78</v>
      </c>
      <c r="C84" s="266">
        <v>83</v>
      </c>
      <c r="D84" s="299">
        <v>12901</v>
      </c>
      <c r="E84" s="252" t="s">
        <v>296</v>
      </c>
      <c r="F84" s="253" t="s">
        <v>422</v>
      </c>
      <c r="G84" s="252" t="s">
        <v>87</v>
      </c>
      <c r="H84" s="274" t="s">
        <v>421</v>
      </c>
      <c r="I84" s="294" t="s">
        <v>2531</v>
      </c>
      <c r="J84" s="65">
        <v>1189929252</v>
      </c>
      <c r="K84" s="65"/>
      <c r="L84" s="65" t="s">
        <v>421</v>
      </c>
      <c r="M84" s="292" t="s">
        <v>2383</v>
      </c>
      <c r="N84" s="99"/>
      <c r="O84" s="65"/>
      <c r="P84" s="90"/>
      <c r="Q84" s="254">
        <v>30</v>
      </c>
      <c r="R84" s="255">
        <v>48</v>
      </c>
      <c r="S84" s="65">
        <v>0</v>
      </c>
      <c r="T84" s="65">
        <v>0</v>
      </c>
      <c r="U84" s="300">
        <f>1+1+1</f>
        <v>3</v>
      </c>
      <c r="V84" s="260">
        <v>21</v>
      </c>
      <c r="W84" s="99">
        <v>0</v>
      </c>
      <c r="X84" s="84">
        <v>0</v>
      </c>
      <c r="Y84" s="99">
        <v>1</v>
      </c>
      <c r="Z84" s="65">
        <v>1</v>
      </c>
      <c r="AA84" s="327">
        <v>1642901</v>
      </c>
      <c r="AB84" s="327">
        <v>46667</v>
      </c>
      <c r="AC84" s="328">
        <f t="shared" ref="AC84:AC85" si="91">AA84+AB84</f>
        <v>1689568</v>
      </c>
      <c r="AD84" s="75">
        <v>4500000</v>
      </c>
      <c r="AE84" s="75">
        <v>6000000</v>
      </c>
      <c r="AF84" s="338">
        <f t="shared" si="88"/>
        <v>322553.89090909087</v>
      </c>
      <c r="AG84" s="113">
        <f t="shared" si="50"/>
        <v>49287030</v>
      </c>
      <c r="AH84" s="75">
        <f t="shared" si="51"/>
        <v>1400010</v>
      </c>
      <c r="AI84" s="75">
        <f t="shared" si="52"/>
        <v>15482586.763636362</v>
      </c>
      <c r="AJ84" s="75">
        <f t="shared" si="53"/>
        <v>2655495</v>
      </c>
      <c r="AK84" s="75">
        <f t="shared" si="54"/>
        <v>4500000</v>
      </c>
      <c r="AL84" s="75">
        <f t="shared" si="55"/>
        <v>6000000</v>
      </c>
      <c r="AM84" s="75">
        <f t="shared" si="56"/>
        <v>0</v>
      </c>
      <c r="AN84" s="75">
        <f t="shared" si="57"/>
        <v>0</v>
      </c>
      <c r="AO84" s="75">
        <f t="shared" si="58"/>
        <v>5068704</v>
      </c>
      <c r="AP84" s="75">
        <f t="shared" si="59"/>
        <v>4200000</v>
      </c>
      <c r="AQ84" s="75">
        <v>0</v>
      </c>
      <c r="AR84" s="75">
        <v>0</v>
      </c>
      <c r="AS84" s="75">
        <v>0</v>
      </c>
      <c r="AT84" s="80">
        <v>0</v>
      </c>
      <c r="AU84" s="82">
        <f t="shared" si="60"/>
        <v>88593825.763636366</v>
      </c>
      <c r="AV84" s="113">
        <f t="shared" si="61"/>
        <v>60508752.890181817</v>
      </c>
      <c r="AW84" s="75">
        <f t="shared" si="62"/>
        <v>80869626.763636366</v>
      </c>
      <c r="AX84" s="75">
        <f t="shared" si="63"/>
        <v>5660873.8734545466</v>
      </c>
      <c r="AY84" s="76">
        <f t="shared" si="64"/>
        <v>2050875.2890181819</v>
      </c>
      <c r="AZ84" s="75">
        <v>0</v>
      </c>
      <c r="BA84" s="75">
        <v>0</v>
      </c>
      <c r="BB84" s="75">
        <v>0</v>
      </c>
      <c r="BC84" s="80">
        <v>0</v>
      </c>
      <c r="BD84" s="80">
        <v>0</v>
      </c>
      <c r="BE84" s="80">
        <v>0</v>
      </c>
      <c r="BF84" s="78">
        <v>0</v>
      </c>
      <c r="BG84" s="348">
        <f t="shared" si="65"/>
        <v>7711749.1624727286</v>
      </c>
      <c r="BH84" s="188">
        <f t="shared" si="66"/>
        <v>80882076</v>
      </c>
      <c r="BM84" s="50">
        <v>1642901</v>
      </c>
      <c r="BN84" s="391">
        <f t="shared" si="67"/>
        <v>46667</v>
      </c>
      <c r="BO84" s="391">
        <f t="shared" si="68"/>
        <v>1689568</v>
      </c>
      <c r="BP84" s="391">
        <f t="shared" si="69"/>
        <v>49287030</v>
      </c>
      <c r="BQ84" s="50">
        <f t="shared" si="70"/>
        <v>1400010</v>
      </c>
      <c r="BR84" s="50">
        <f t="shared" si="71"/>
        <v>15482586.763636362</v>
      </c>
      <c r="BS84" s="50">
        <f t="shared" si="72"/>
        <v>2655495</v>
      </c>
      <c r="BT84" s="50">
        <f t="shared" si="73"/>
        <v>4500000</v>
      </c>
      <c r="BU84" s="50">
        <f t="shared" si="74"/>
        <v>6000000</v>
      </c>
      <c r="BV84" s="50">
        <f t="shared" si="75"/>
        <v>0</v>
      </c>
      <c r="BW84" s="50">
        <f t="shared" si="76"/>
        <v>0</v>
      </c>
      <c r="BX84" s="50">
        <f t="shared" si="77"/>
        <v>5068704</v>
      </c>
      <c r="BY84" s="50">
        <f t="shared" si="78"/>
        <v>4200000</v>
      </c>
      <c r="BZ84" s="50">
        <v>0</v>
      </c>
      <c r="CA84" s="50">
        <v>0</v>
      </c>
      <c r="CB84" s="50">
        <v>0</v>
      </c>
      <c r="CC84" s="50">
        <v>0</v>
      </c>
      <c r="CD84" s="391">
        <f t="shared" si="79"/>
        <v>88593825.763636366</v>
      </c>
      <c r="CE84" s="391">
        <f t="shared" si="80"/>
        <v>66169626.763636366</v>
      </c>
      <c r="CF84" s="391">
        <f t="shared" si="81"/>
        <v>85938330.763636366</v>
      </c>
      <c r="CG84" s="50">
        <f t="shared" si="82"/>
        <v>6015683.1534545459</v>
      </c>
      <c r="CH84" s="395">
        <f t="shared" si="83"/>
        <v>2616962.6763636367</v>
      </c>
      <c r="CI84" s="398">
        <v>0</v>
      </c>
      <c r="CJ84" s="50">
        <v>0</v>
      </c>
      <c r="CK84" s="50">
        <v>0</v>
      </c>
      <c r="CL84" s="50">
        <v>0</v>
      </c>
      <c r="CM84" s="50">
        <v>0</v>
      </c>
      <c r="CN84" s="50">
        <v>0</v>
      </c>
      <c r="CO84" s="50">
        <v>0</v>
      </c>
      <c r="CP84" s="395">
        <f t="shared" si="84"/>
        <v>8632645.8298181817</v>
      </c>
      <c r="CQ84" s="391">
        <f t="shared" si="85"/>
        <v>79961179</v>
      </c>
      <c r="CR84" s="391">
        <f t="shared" si="86"/>
        <v>-920897</v>
      </c>
    </row>
    <row r="85" spans="1:96" s="50" customFormat="1" ht="24" customHeight="1" x14ac:dyDescent="0.2">
      <c r="A85" s="182">
        <f t="shared" si="49"/>
        <v>2655495</v>
      </c>
      <c r="B85" s="298">
        <f t="shared" si="87"/>
        <v>79</v>
      </c>
      <c r="C85" s="266">
        <v>84</v>
      </c>
      <c r="D85" s="299">
        <v>12914</v>
      </c>
      <c r="E85" s="252" t="s">
        <v>444</v>
      </c>
      <c r="F85" s="253" t="s">
        <v>445</v>
      </c>
      <c r="G85" s="252" t="s">
        <v>87</v>
      </c>
      <c r="H85" s="274" t="s">
        <v>421</v>
      </c>
      <c r="I85" s="294" t="s">
        <v>2532</v>
      </c>
      <c r="J85" s="65">
        <v>1289218617</v>
      </c>
      <c r="K85" s="65"/>
      <c r="L85" s="65" t="s">
        <v>421</v>
      </c>
      <c r="M85" s="292" t="s">
        <v>2383</v>
      </c>
      <c r="N85" s="99"/>
      <c r="O85" s="65"/>
      <c r="P85" s="90"/>
      <c r="Q85" s="254">
        <v>30</v>
      </c>
      <c r="R85" s="255">
        <v>69</v>
      </c>
      <c r="S85" s="65">
        <v>0</v>
      </c>
      <c r="T85" s="65">
        <v>0</v>
      </c>
      <c r="U85" s="300">
        <f>1</f>
        <v>1</v>
      </c>
      <c r="V85" s="260">
        <v>21</v>
      </c>
      <c r="W85" s="99">
        <v>0</v>
      </c>
      <c r="X85" s="84">
        <v>0</v>
      </c>
      <c r="Y85" s="99">
        <v>0</v>
      </c>
      <c r="Z85" s="65">
        <v>0</v>
      </c>
      <c r="AA85" s="327">
        <v>1642901</v>
      </c>
      <c r="AB85" s="327">
        <v>46667</v>
      </c>
      <c r="AC85" s="328">
        <f t="shared" si="91"/>
        <v>1689568</v>
      </c>
      <c r="AD85" s="75">
        <v>4500000</v>
      </c>
      <c r="AE85" s="75">
        <v>6000000</v>
      </c>
      <c r="AF85" s="338">
        <f t="shared" si="88"/>
        <v>322553.89090909087</v>
      </c>
      <c r="AG85" s="113">
        <f t="shared" si="50"/>
        <v>49287030</v>
      </c>
      <c r="AH85" s="75">
        <f t="shared" si="51"/>
        <v>1400010</v>
      </c>
      <c r="AI85" s="75">
        <f t="shared" si="52"/>
        <v>22256218.472727269</v>
      </c>
      <c r="AJ85" s="75">
        <f t="shared" si="53"/>
        <v>0</v>
      </c>
      <c r="AK85" s="75">
        <f t="shared" si="54"/>
        <v>4500000</v>
      </c>
      <c r="AL85" s="75">
        <f t="shared" si="55"/>
        <v>6000000</v>
      </c>
      <c r="AM85" s="75">
        <f t="shared" si="56"/>
        <v>0</v>
      </c>
      <c r="AN85" s="75">
        <f t="shared" si="57"/>
        <v>0</v>
      </c>
      <c r="AO85" s="75">
        <f t="shared" si="58"/>
        <v>1689568</v>
      </c>
      <c r="AP85" s="75">
        <f t="shared" si="59"/>
        <v>4200000</v>
      </c>
      <c r="AQ85" s="75">
        <v>0</v>
      </c>
      <c r="AR85" s="75">
        <v>0</v>
      </c>
      <c r="AS85" s="75">
        <v>0</v>
      </c>
      <c r="AT85" s="80">
        <v>0</v>
      </c>
      <c r="AU85" s="82">
        <f t="shared" si="60"/>
        <v>89332826.472727269</v>
      </c>
      <c r="AV85" s="113">
        <f t="shared" si="61"/>
        <v>66808230.379636362</v>
      </c>
      <c r="AW85" s="75">
        <f t="shared" si="62"/>
        <v>87643258.472727269</v>
      </c>
      <c r="AX85" s="75">
        <f t="shared" si="63"/>
        <v>6135028.0930909095</v>
      </c>
      <c r="AY85" s="76">
        <f t="shared" si="64"/>
        <v>2680823.0379636362</v>
      </c>
      <c r="AZ85" s="75">
        <v>0</v>
      </c>
      <c r="BA85" s="75">
        <v>0</v>
      </c>
      <c r="BB85" s="75">
        <v>0</v>
      </c>
      <c r="BC85" s="80">
        <v>0</v>
      </c>
      <c r="BD85" s="80">
        <v>0</v>
      </c>
      <c r="BE85" s="80">
        <v>0</v>
      </c>
      <c r="BF85" s="78">
        <v>0</v>
      </c>
      <c r="BG85" s="348">
        <f t="shared" si="65"/>
        <v>8815851.1310545467</v>
      </c>
      <c r="BH85" s="188">
        <f t="shared" si="66"/>
        <v>80516975</v>
      </c>
      <c r="BM85" s="50">
        <v>1642901</v>
      </c>
      <c r="BN85" s="391">
        <f t="shared" si="67"/>
        <v>46667</v>
      </c>
      <c r="BO85" s="391">
        <f t="shared" si="68"/>
        <v>1689568</v>
      </c>
      <c r="BP85" s="391">
        <f t="shared" si="69"/>
        <v>49287030</v>
      </c>
      <c r="BQ85" s="50">
        <f t="shared" si="70"/>
        <v>1400010</v>
      </c>
      <c r="BR85" s="50">
        <f t="shared" si="71"/>
        <v>22256218.472727269</v>
      </c>
      <c r="BS85" s="50">
        <f t="shared" si="72"/>
        <v>0</v>
      </c>
      <c r="BT85" s="50">
        <f t="shared" si="73"/>
        <v>4500000</v>
      </c>
      <c r="BU85" s="50">
        <f t="shared" si="74"/>
        <v>6000000</v>
      </c>
      <c r="BV85" s="50">
        <f t="shared" si="75"/>
        <v>0</v>
      </c>
      <c r="BW85" s="50">
        <f t="shared" si="76"/>
        <v>0</v>
      </c>
      <c r="BX85" s="50">
        <f t="shared" si="77"/>
        <v>1689568</v>
      </c>
      <c r="BY85" s="50">
        <f t="shared" si="78"/>
        <v>4200000</v>
      </c>
      <c r="BZ85" s="50">
        <v>0</v>
      </c>
      <c r="CA85" s="50">
        <v>0</v>
      </c>
      <c r="CB85" s="50">
        <v>0</v>
      </c>
      <c r="CC85" s="50">
        <v>0</v>
      </c>
      <c r="CD85" s="391">
        <f t="shared" si="79"/>
        <v>89332826.472727269</v>
      </c>
      <c r="CE85" s="391">
        <f t="shared" si="80"/>
        <v>72943258.472727269</v>
      </c>
      <c r="CF85" s="391">
        <f t="shared" si="81"/>
        <v>89332826.472727269</v>
      </c>
      <c r="CG85" s="50">
        <f t="shared" si="82"/>
        <v>6253297.8530909093</v>
      </c>
      <c r="CH85" s="395">
        <f t="shared" si="83"/>
        <v>3294325.8472727272</v>
      </c>
      <c r="CI85" s="398">
        <v>0</v>
      </c>
      <c r="CJ85" s="50">
        <v>0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395">
        <f t="shared" si="84"/>
        <v>9547623.700363636</v>
      </c>
      <c r="CQ85" s="391">
        <f t="shared" si="85"/>
        <v>79785202</v>
      </c>
      <c r="CR85" s="391">
        <f t="shared" si="86"/>
        <v>-731773</v>
      </c>
    </row>
    <row r="86" spans="1:96" s="50" customFormat="1" ht="24" customHeight="1" x14ac:dyDescent="0.2">
      <c r="A86" s="182">
        <f t="shared" si="49"/>
        <v>2655495</v>
      </c>
      <c r="B86" s="298">
        <f t="shared" si="87"/>
        <v>80</v>
      </c>
      <c r="C86" s="266">
        <v>85</v>
      </c>
      <c r="D86" s="299">
        <v>12916</v>
      </c>
      <c r="E86" s="252" t="s">
        <v>410</v>
      </c>
      <c r="F86" s="253" t="s">
        <v>447</v>
      </c>
      <c r="G86" s="252" t="s">
        <v>87</v>
      </c>
      <c r="H86" s="274" t="s">
        <v>421</v>
      </c>
      <c r="I86" s="294" t="s">
        <v>2533</v>
      </c>
      <c r="J86" s="65">
        <v>4232110127</v>
      </c>
      <c r="K86" s="65"/>
      <c r="L86" s="65" t="s">
        <v>421</v>
      </c>
      <c r="M86" s="292" t="s">
        <v>2380</v>
      </c>
      <c r="N86" s="99"/>
      <c r="O86" s="65"/>
      <c r="P86" s="90"/>
      <c r="Q86" s="254">
        <v>30</v>
      </c>
      <c r="R86" s="255">
        <v>29</v>
      </c>
      <c r="S86" s="65">
        <v>0</v>
      </c>
      <c r="T86" s="65">
        <v>0</v>
      </c>
      <c r="U86" s="90">
        <v>0</v>
      </c>
      <c r="V86" s="260">
        <v>18</v>
      </c>
      <c r="W86" s="99">
        <v>0</v>
      </c>
      <c r="X86" s="84">
        <v>0</v>
      </c>
      <c r="Y86" s="99">
        <v>2</v>
      </c>
      <c r="Z86" s="65">
        <v>2</v>
      </c>
      <c r="AA86" s="327">
        <v>1477052</v>
      </c>
      <c r="AB86" s="327">
        <v>46667</v>
      </c>
      <c r="AC86" s="328">
        <f t="shared" si="90"/>
        <v>1523719</v>
      </c>
      <c r="AD86" s="75">
        <v>4500000</v>
      </c>
      <c r="AE86" s="75">
        <v>6000000</v>
      </c>
      <c r="AF86" s="338">
        <f t="shared" si="88"/>
        <v>290891.80909090908</v>
      </c>
      <c r="AG86" s="113">
        <f t="shared" si="50"/>
        <v>44311560</v>
      </c>
      <c r="AH86" s="75">
        <f t="shared" si="51"/>
        <v>1400010</v>
      </c>
      <c r="AI86" s="75">
        <f t="shared" si="52"/>
        <v>8435862.4636363629</v>
      </c>
      <c r="AJ86" s="75">
        <f t="shared" si="53"/>
        <v>5310990</v>
      </c>
      <c r="AK86" s="75">
        <f t="shared" si="54"/>
        <v>4500000</v>
      </c>
      <c r="AL86" s="75">
        <f t="shared" si="55"/>
        <v>6000000</v>
      </c>
      <c r="AM86" s="75">
        <f t="shared" si="56"/>
        <v>0</v>
      </c>
      <c r="AN86" s="75">
        <f t="shared" si="57"/>
        <v>0</v>
      </c>
      <c r="AO86" s="75">
        <f t="shared" si="58"/>
        <v>0</v>
      </c>
      <c r="AP86" s="75">
        <f t="shared" si="59"/>
        <v>3600000</v>
      </c>
      <c r="AQ86" s="75">
        <v>0</v>
      </c>
      <c r="AR86" s="75">
        <v>0</v>
      </c>
      <c r="AS86" s="75">
        <v>0</v>
      </c>
      <c r="AT86" s="80">
        <v>0</v>
      </c>
      <c r="AU86" s="82">
        <f t="shared" si="60"/>
        <v>73558422.463636369</v>
      </c>
      <c r="AV86" s="113">
        <f t="shared" si="61"/>
        <v>49370112.191181824</v>
      </c>
      <c r="AW86" s="75">
        <f t="shared" si="62"/>
        <v>68247432.463636369</v>
      </c>
      <c r="AX86" s="75">
        <f t="shared" si="63"/>
        <v>4777320.2724545458</v>
      </c>
      <c r="AY86" s="76">
        <f t="shared" si="64"/>
        <v>937011.21911818243</v>
      </c>
      <c r="AZ86" s="75">
        <v>0</v>
      </c>
      <c r="BA86" s="75">
        <v>0</v>
      </c>
      <c r="BB86" s="75">
        <v>0</v>
      </c>
      <c r="BC86" s="80">
        <v>0</v>
      </c>
      <c r="BD86" s="80">
        <v>0</v>
      </c>
      <c r="BE86" s="80">
        <v>0</v>
      </c>
      <c r="BF86" s="78">
        <v>0</v>
      </c>
      <c r="BG86" s="348">
        <f t="shared" si="65"/>
        <v>5714331.4915727284</v>
      </c>
      <c r="BH86" s="188">
        <f t="shared" si="66"/>
        <v>67844090</v>
      </c>
      <c r="BM86" s="50">
        <v>1477052</v>
      </c>
      <c r="BN86" s="391">
        <f t="shared" si="67"/>
        <v>46667</v>
      </c>
      <c r="BO86" s="391">
        <f t="shared" si="68"/>
        <v>1523719</v>
      </c>
      <c r="BP86" s="391">
        <f t="shared" si="69"/>
        <v>44311560</v>
      </c>
      <c r="BQ86" s="50">
        <f t="shared" si="70"/>
        <v>1400010</v>
      </c>
      <c r="BR86" s="50">
        <f t="shared" si="71"/>
        <v>8435862.4636363629</v>
      </c>
      <c r="BS86" s="50">
        <f t="shared" si="72"/>
        <v>5310990</v>
      </c>
      <c r="BT86" s="50">
        <f t="shared" si="73"/>
        <v>4500000</v>
      </c>
      <c r="BU86" s="50">
        <f t="shared" si="74"/>
        <v>6000000</v>
      </c>
      <c r="BV86" s="50">
        <f t="shared" si="75"/>
        <v>0</v>
      </c>
      <c r="BW86" s="50">
        <f t="shared" si="76"/>
        <v>0</v>
      </c>
      <c r="BX86" s="50">
        <f t="shared" si="77"/>
        <v>0</v>
      </c>
      <c r="BY86" s="50">
        <f t="shared" si="78"/>
        <v>3600000</v>
      </c>
      <c r="BZ86" s="50">
        <v>0</v>
      </c>
      <c r="CA86" s="50">
        <v>0</v>
      </c>
      <c r="CB86" s="50">
        <v>0</v>
      </c>
      <c r="CC86" s="50">
        <v>0</v>
      </c>
      <c r="CD86" s="391">
        <f t="shared" si="79"/>
        <v>73558422.463636369</v>
      </c>
      <c r="CE86" s="391">
        <f t="shared" si="80"/>
        <v>54147432.463636369</v>
      </c>
      <c r="CF86" s="391">
        <f t="shared" si="81"/>
        <v>68247432.463636369</v>
      </c>
      <c r="CG86" s="50">
        <f t="shared" si="82"/>
        <v>4777320.2724545458</v>
      </c>
      <c r="CH86" s="395">
        <f t="shared" si="83"/>
        <v>1414743.246363637</v>
      </c>
      <c r="CI86" s="398">
        <v>0</v>
      </c>
      <c r="CJ86" s="50">
        <v>0</v>
      </c>
      <c r="CK86" s="50">
        <v>0</v>
      </c>
      <c r="CL86" s="50">
        <v>0</v>
      </c>
      <c r="CM86" s="50">
        <v>0</v>
      </c>
      <c r="CN86" s="50">
        <v>0</v>
      </c>
      <c r="CO86" s="50">
        <v>0</v>
      </c>
      <c r="CP86" s="395">
        <f t="shared" si="84"/>
        <v>6192063.5188181829</v>
      </c>
      <c r="CQ86" s="391">
        <f t="shared" si="85"/>
        <v>67366358</v>
      </c>
      <c r="CR86" s="391">
        <f t="shared" si="86"/>
        <v>-477732</v>
      </c>
    </row>
    <row r="87" spans="1:96" s="50" customFormat="1" ht="24" customHeight="1" x14ac:dyDescent="0.2">
      <c r="A87" s="182">
        <f t="shared" si="49"/>
        <v>2655495</v>
      </c>
      <c r="B87" s="298">
        <f t="shared" si="87"/>
        <v>81</v>
      </c>
      <c r="C87" s="266">
        <v>86</v>
      </c>
      <c r="D87" s="299">
        <v>12918</v>
      </c>
      <c r="E87" s="252" t="s">
        <v>449</v>
      </c>
      <c r="F87" s="253" t="s">
        <v>450</v>
      </c>
      <c r="G87" s="252" t="s">
        <v>87</v>
      </c>
      <c r="H87" s="274" t="s">
        <v>421</v>
      </c>
      <c r="I87" s="294" t="s">
        <v>3274</v>
      </c>
      <c r="J87" s="65">
        <v>4670152661</v>
      </c>
      <c r="K87" s="65"/>
      <c r="L87" s="65" t="s">
        <v>421</v>
      </c>
      <c r="M87" s="292" t="s">
        <v>2380</v>
      </c>
      <c r="N87" s="99"/>
      <c r="O87" s="65"/>
      <c r="P87" s="90"/>
      <c r="Q87" s="254">
        <v>30</v>
      </c>
      <c r="R87" s="255">
        <v>48</v>
      </c>
      <c r="S87" s="65">
        <v>0</v>
      </c>
      <c r="T87" s="65">
        <v>0</v>
      </c>
      <c r="U87" s="300">
        <f>1+1+1+1+1</f>
        <v>5</v>
      </c>
      <c r="V87" s="260">
        <v>21</v>
      </c>
      <c r="W87" s="99">
        <v>0</v>
      </c>
      <c r="X87" s="84">
        <v>0</v>
      </c>
      <c r="Y87" s="99">
        <v>1</v>
      </c>
      <c r="Z87" s="65">
        <v>1</v>
      </c>
      <c r="AA87" s="327">
        <v>1477052</v>
      </c>
      <c r="AB87" s="327">
        <v>0</v>
      </c>
      <c r="AC87" s="328">
        <f t="shared" si="90"/>
        <v>1477052</v>
      </c>
      <c r="AD87" s="75">
        <v>4500000</v>
      </c>
      <c r="AE87" s="75">
        <v>6000000</v>
      </c>
      <c r="AF87" s="338">
        <f t="shared" si="88"/>
        <v>281982.65454545454</v>
      </c>
      <c r="AG87" s="113">
        <f t="shared" si="50"/>
        <v>44311560</v>
      </c>
      <c r="AH87" s="75">
        <f t="shared" si="51"/>
        <v>0</v>
      </c>
      <c r="AI87" s="75">
        <f t="shared" si="52"/>
        <v>13535167.418181818</v>
      </c>
      <c r="AJ87" s="75">
        <f t="shared" si="53"/>
        <v>2655495</v>
      </c>
      <c r="AK87" s="75">
        <f t="shared" si="54"/>
        <v>4500000</v>
      </c>
      <c r="AL87" s="75">
        <f t="shared" si="55"/>
        <v>6000000</v>
      </c>
      <c r="AM87" s="75">
        <f t="shared" si="56"/>
        <v>0</v>
      </c>
      <c r="AN87" s="75">
        <f t="shared" si="57"/>
        <v>0</v>
      </c>
      <c r="AO87" s="75">
        <f t="shared" si="58"/>
        <v>7385260</v>
      </c>
      <c r="AP87" s="75">
        <f t="shared" si="59"/>
        <v>4200000</v>
      </c>
      <c r="AQ87" s="75">
        <v>0</v>
      </c>
      <c r="AR87" s="75">
        <v>0</v>
      </c>
      <c r="AS87" s="75">
        <v>0</v>
      </c>
      <c r="AT87" s="80">
        <v>0</v>
      </c>
      <c r="AU87" s="82">
        <f t="shared" si="60"/>
        <v>82587482.418181822</v>
      </c>
      <c r="AV87" s="113">
        <f t="shared" si="61"/>
        <v>52768456.498909093</v>
      </c>
      <c r="AW87" s="75">
        <f t="shared" si="62"/>
        <v>72546727.418181822</v>
      </c>
      <c r="AX87" s="75">
        <f t="shared" si="63"/>
        <v>5078270.9192727283</v>
      </c>
      <c r="AY87" s="76">
        <f t="shared" si="64"/>
        <v>1276845.6498909094</v>
      </c>
      <c r="AZ87" s="75">
        <v>0</v>
      </c>
      <c r="BA87" s="75">
        <v>0</v>
      </c>
      <c r="BB87" s="75">
        <v>0</v>
      </c>
      <c r="BC87" s="80">
        <v>0</v>
      </c>
      <c r="BD87" s="80">
        <v>0</v>
      </c>
      <c r="BE87" s="80">
        <v>0</v>
      </c>
      <c r="BF87" s="78">
        <v>0</v>
      </c>
      <c r="BG87" s="348">
        <f t="shared" si="65"/>
        <v>6355116.5691636372</v>
      </c>
      <c r="BH87" s="188">
        <f t="shared" si="66"/>
        <v>76232365</v>
      </c>
      <c r="BM87" s="50">
        <v>1477052</v>
      </c>
      <c r="BN87" s="391">
        <f t="shared" si="67"/>
        <v>0</v>
      </c>
      <c r="BO87" s="391">
        <f t="shared" si="68"/>
        <v>1477052</v>
      </c>
      <c r="BP87" s="391">
        <f t="shared" si="69"/>
        <v>44311560</v>
      </c>
      <c r="BQ87" s="50">
        <f t="shared" si="70"/>
        <v>0</v>
      </c>
      <c r="BR87" s="50">
        <f t="shared" si="71"/>
        <v>13535167.418181818</v>
      </c>
      <c r="BS87" s="50">
        <f t="shared" si="72"/>
        <v>2655495</v>
      </c>
      <c r="BT87" s="50">
        <f t="shared" si="73"/>
        <v>4500000</v>
      </c>
      <c r="BU87" s="50">
        <f t="shared" si="74"/>
        <v>6000000</v>
      </c>
      <c r="BV87" s="50">
        <f t="shared" si="75"/>
        <v>0</v>
      </c>
      <c r="BW87" s="50">
        <f t="shared" si="76"/>
        <v>0</v>
      </c>
      <c r="BX87" s="50">
        <f t="shared" si="77"/>
        <v>7385260</v>
      </c>
      <c r="BY87" s="50">
        <f t="shared" si="78"/>
        <v>4200000</v>
      </c>
      <c r="BZ87" s="50">
        <v>0</v>
      </c>
      <c r="CA87" s="50">
        <v>0</v>
      </c>
      <c r="CB87" s="50">
        <v>0</v>
      </c>
      <c r="CC87" s="50">
        <v>0</v>
      </c>
      <c r="CD87" s="391">
        <f t="shared" si="79"/>
        <v>82587482.418181822</v>
      </c>
      <c r="CE87" s="391">
        <f t="shared" si="80"/>
        <v>57846727.418181822</v>
      </c>
      <c r="CF87" s="391">
        <f t="shared" si="81"/>
        <v>79931987.418181822</v>
      </c>
      <c r="CG87" s="50">
        <f t="shared" si="82"/>
        <v>5595239.1192727285</v>
      </c>
      <c r="CH87" s="395">
        <f t="shared" si="83"/>
        <v>1784672.7418181822</v>
      </c>
      <c r="CI87" s="398">
        <v>0</v>
      </c>
      <c r="CJ87" s="50">
        <v>0</v>
      </c>
      <c r="CK87" s="50">
        <v>0</v>
      </c>
      <c r="CL87" s="50">
        <v>0</v>
      </c>
      <c r="CM87" s="50">
        <v>0</v>
      </c>
      <c r="CN87" s="50">
        <v>0</v>
      </c>
      <c r="CO87" s="50">
        <v>0</v>
      </c>
      <c r="CP87" s="395">
        <f t="shared" si="84"/>
        <v>7379911.8610909106</v>
      </c>
      <c r="CQ87" s="391">
        <f t="shared" si="85"/>
        <v>75207570</v>
      </c>
      <c r="CR87" s="391">
        <f t="shared" si="86"/>
        <v>-1024795</v>
      </c>
    </row>
    <row r="88" spans="1:96" s="50" customFormat="1" ht="24" customHeight="1" x14ac:dyDescent="0.2">
      <c r="A88" s="182">
        <f t="shared" si="49"/>
        <v>2655495</v>
      </c>
      <c r="B88" s="298">
        <f t="shared" si="87"/>
        <v>82</v>
      </c>
      <c r="C88" s="266">
        <v>87</v>
      </c>
      <c r="D88" s="299">
        <v>12913</v>
      </c>
      <c r="E88" s="252" t="s">
        <v>441</v>
      </c>
      <c r="F88" s="253" t="s">
        <v>442</v>
      </c>
      <c r="G88" s="252" t="s">
        <v>87</v>
      </c>
      <c r="H88" s="274" t="s">
        <v>443</v>
      </c>
      <c r="I88" s="294" t="s">
        <v>2534</v>
      </c>
      <c r="J88" s="65">
        <v>1271523361</v>
      </c>
      <c r="K88" s="65"/>
      <c r="L88" s="65" t="s">
        <v>421</v>
      </c>
      <c r="M88" s="292" t="s">
        <v>2380</v>
      </c>
      <c r="N88" s="99"/>
      <c r="O88" s="65"/>
      <c r="P88" s="90"/>
      <c r="Q88" s="254">
        <v>30</v>
      </c>
      <c r="R88" s="255">
        <v>50</v>
      </c>
      <c r="S88" s="65">
        <v>0</v>
      </c>
      <c r="T88" s="65">
        <v>0</v>
      </c>
      <c r="U88" s="90">
        <v>0</v>
      </c>
      <c r="V88" s="260">
        <v>20</v>
      </c>
      <c r="W88" s="99">
        <v>0</v>
      </c>
      <c r="X88" s="84">
        <v>0</v>
      </c>
      <c r="Y88" s="99">
        <v>0</v>
      </c>
      <c r="Z88" s="65">
        <v>0</v>
      </c>
      <c r="AA88" s="327">
        <v>1477052</v>
      </c>
      <c r="AB88" s="327">
        <v>0</v>
      </c>
      <c r="AC88" s="328">
        <f t="shared" si="90"/>
        <v>1477052</v>
      </c>
      <c r="AD88" s="75">
        <v>4500000</v>
      </c>
      <c r="AE88" s="75">
        <v>6000000</v>
      </c>
      <c r="AF88" s="338">
        <f t="shared" si="88"/>
        <v>281982.65454545454</v>
      </c>
      <c r="AG88" s="113">
        <f t="shared" si="50"/>
        <v>44311560</v>
      </c>
      <c r="AH88" s="75">
        <f t="shared" si="51"/>
        <v>0</v>
      </c>
      <c r="AI88" s="75">
        <f t="shared" si="52"/>
        <v>14099132.727272727</v>
      </c>
      <c r="AJ88" s="75">
        <f t="shared" si="53"/>
        <v>0</v>
      </c>
      <c r="AK88" s="75">
        <f t="shared" si="54"/>
        <v>4500000</v>
      </c>
      <c r="AL88" s="75">
        <f t="shared" si="55"/>
        <v>6000000</v>
      </c>
      <c r="AM88" s="75">
        <f t="shared" si="56"/>
        <v>0</v>
      </c>
      <c r="AN88" s="75">
        <f t="shared" si="57"/>
        <v>0</v>
      </c>
      <c r="AO88" s="75">
        <f t="shared" si="58"/>
        <v>0</v>
      </c>
      <c r="AP88" s="75">
        <f t="shared" si="59"/>
        <v>4000000</v>
      </c>
      <c r="AQ88" s="75">
        <v>0</v>
      </c>
      <c r="AR88" s="75">
        <v>0</v>
      </c>
      <c r="AS88" s="75">
        <v>0</v>
      </c>
      <c r="AT88" s="80">
        <v>0</v>
      </c>
      <c r="AU88" s="82">
        <f t="shared" si="60"/>
        <v>72910692.727272719</v>
      </c>
      <c r="AV88" s="113">
        <f t="shared" si="61"/>
        <v>53306944.236363627</v>
      </c>
      <c r="AW88" s="75">
        <f t="shared" si="62"/>
        <v>72910692.727272719</v>
      </c>
      <c r="AX88" s="75">
        <f t="shared" si="63"/>
        <v>5103748.4909090912</v>
      </c>
      <c r="AY88" s="76">
        <f t="shared" si="64"/>
        <v>1330694.4236363629</v>
      </c>
      <c r="AZ88" s="75">
        <v>0</v>
      </c>
      <c r="BA88" s="75">
        <v>0</v>
      </c>
      <c r="BB88" s="75">
        <v>0</v>
      </c>
      <c r="BC88" s="80">
        <v>0</v>
      </c>
      <c r="BD88" s="80">
        <v>0</v>
      </c>
      <c r="BE88" s="80">
        <v>0</v>
      </c>
      <c r="BF88" s="78">
        <v>0</v>
      </c>
      <c r="BG88" s="348">
        <f t="shared" si="65"/>
        <v>6434442.9145454541</v>
      </c>
      <c r="BH88" s="188">
        <f t="shared" si="66"/>
        <v>66476249</v>
      </c>
      <c r="BM88" s="50">
        <v>1477052</v>
      </c>
      <c r="BN88" s="391">
        <f t="shared" si="67"/>
        <v>0</v>
      </c>
      <c r="BO88" s="391">
        <f t="shared" si="68"/>
        <v>1477052</v>
      </c>
      <c r="BP88" s="391">
        <f t="shared" si="69"/>
        <v>44311560</v>
      </c>
      <c r="BQ88" s="50">
        <f t="shared" si="70"/>
        <v>0</v>
      </c>
      <c r="BR88" s="50">
        <f t="shared" si="71"/>
        <v>14099132.727272727</v>
      </c>
      <c r="BS88" s="50">
        <f t="shared" si="72"/>
        <v>0</v>
      </c>
      <c r="BT88" s="50">
        <f t="shared" si="73"/>
        <v>4500000</v>
      </c>
      <c r="BU88" s="50">
        <f t="shared" si="74"/>
        <v>6000000</v>
      </c>
      <c r="BV88" s="50">
        <f t="shared" si="75"/>
        <v>0</v>
      </c>
      <c r="BW88" s="50">
        <f t="shared" si="76"/>
        <v>0</v>
      </c>
      <c r="BX88" s="50">
        <f t="shared" si="77"/>
        <v>0</v>
      </c>
      <c r="BY88" s="50">
        <f t="shared" si="78"/>
        <v>4000000</v>
      </c>
      <c r="BZ88" s="50">
        <v>0</v>
      </c>
      <c r="CA88" s="50">
        <v>0</v>
      </c>
      <c r="CB88" s="50">
        <v>0</v>
      </c>
      <c r="CC88" s="50">
        <v>0</v>
      </c>
      <c r="CD88" s="391">
        <f t="shared" si="79"/>
        <v>72910692.727272719</v>
      </c>
      <c r="CE88" s="391">
        <f t="shared" si="80"/>
        <v>58410692.727272719</v>
      </c>
      <c r="CF88" s="391">
        <f t="shared" si="81"/>
        <v>72910692.727272719</v>
      </c>
      <c r="CG88" s="50">
        <f t="shared" si="82"/>
        <v>5103748.4909090912</v>
      </c>
      <c r="CH88" s="395">
        <f t="shared" si="83"/>
        <v>1841069.272727272</v>
      </c>
      <c r="CI88" s="398">
        <v>0</v>
      </c>
      <c r="CJ88" s="50">
        <v>0</v>
      </c>
      <c r="CK88" s="50">
        <v>0</v>
      </c>
      <c r="CL88" s="50">
        <v>0</v>
      </c>
      <c r="CM88" s="50">
        <v>0</v>
      </c>
      <c r="CN88" s="50">
        <v>0</v>
      </c>
      <c r="CO88" s="50">
        <v>0</v>
      </c>
      <c r="CP88" s="395">
        <f t="shared" si="84"/>
        <v>6944817.7636363637</v>
      </c>
      <c r="CQ88" s="391">
        <f t="shared" si="85"/>
        <v>65965874</v>
      </c>
      <c r="CR88" s="391">
        <f t="shared" si="86"/>
        <v>-510375</v>
      </c>
    </row>
    <row r="89" spans="1:96" s="50" customFormat="1" ht="24" customHeight="1" x14ac:dyDescent="0.2">
      <c r="A89" s="182">
        <f t="shared" si="49"/>
        <v>2655495</v>
      </c>
      <c r="B89" s="298">
        <f t="shared" si="87"/>
        <v>83</v>
      </c>
      <c r="C89" s="266">
        <v>88</v>
      </c>
      <c r="D89" s="299">
        <v>13069</v>
      </c>
      <c r="E89" s="252" t="s">
        <v>954</v>
      </c>
      <c r="F89" s="253" t="s">
        <v>955</v>
      </c>
      <c r="G89" s="252" t="s">
        <v>87</v>
      </c>
      <c r="H89" s="274" t="s">
        <v>799</v>
      </c>
      <c r="I89" s="294" t="s">
        <v>2535</v>
      </c>
      <c r="J89" s="65" t="s">
        <v>956</v>
      </c>
      <c r="K89" s="65" t="s">
        <v>957</v>
      </c>
      <c r="L89" s="65" t="s">
        <v>799</v>
      </c>
      <c r="M89" s="292" t="s">
        <v>2380</v>
      </c>
      <c r="N89" s="99"/>
      <c r="O89" s="65"/>
      <c r="P89" s="90"/>
      <c r="Q89" s="254">
        <v>30</v>
      </c>
      <c r="R89" s="255">
        <v>67</v>
      </c>
      <c r="S89" s="65">
        <v>0</v>
      </c>
      <c r="T89" s="65">
        <v>0</v>
      </c>
      <c r="U89" s="90">
        <v>0</v>
      </c>
      <c r="V89" s="260">
        <v>21</v>
      </c>
      <c r="W89" s="99">
        <v>0</v>
      </c>
      <c r="X89" s="84">
        <v>0</v>
      </c>
      <c r="Y89" s="99">
        <v>1</v>
      </c>
      <c r="Z89" s="65">
        <v>1</v>
      </c>
      <c r="AA89" s="327">
        <v>1477052</v>
      </c>
      <c r="AB89" s="327">
        <v>46667</v>
      </c>
      <c r="AC89" s="328">
        <f t="shared" si="90"/>
        <v>1523719</v>
      </c>
      <c r="AD89" s="75">
        <v>4500000</v>
      </c>
      <c r="AE89" s="75">
        <v>6000000</v>
      </c>
      <c r="AF89" s="338">
        <f t="shared" si="88"/>
        <v>290891.80909090908</v>
      </c>
      <c r="AG89" s="113">
        <f t="shared" si="50"/>
        <v>44311560</v>
      </c>
      <c r="AH89" s="75">
        <f t="shared" si="51"/>
        <v>1400010</v>
      </c>
      <c r="AI89" s="75">
        <f t="shared" si="52"/>
        <v>19489751.209090907</v>
      </c>
      <c r="AJ89" s="75">
        <f t="shared" si="53"/>
        <v>2655495</v>
      </c>
      <c r="AK89" s="75">
        <f t="shared" si="54"/>
        <v>4500000</v>
      </c>
      <c r="AL89" s="75">
        <f t="shared" si="55"/>
        <v>6000000</v>
      </c>
      <c r="AM89" s="75">
        <f t="shared" si="56"/>
        <v>0</v>
      </c>
      <c r="AN89" s="75">
        <f t="shared" si="57"/>
        <v>0</v>
      </c>
      <c r="AO89" s="75">
        <f t="shared" si="58"/>
        <v>0</v>
      </c>
      <c r="AP89" s="75">
        <f t="shared" si="59"/>
        <v>4200000</v>
      </c>
      <c r="AQ89" s="75">
        <v>0</v>
      </c>
      <c r="AR89" s="75">
        <v>0</v>
      </c>
      <c r="AS89" s="75">
        <v>0</v>
      </c>
      <c r="AT89" s="80">
        <v>0</v>
      </c>
      <c r="AU89" s="82">
        <f t="shared" si="60"/>
        <v>82556816.209090903</v>
      </c>
      <c r="AV89" s="113">
        <f t="shared" si="61"/>
        <v>59608228.724454537</v>
      </c>
      <c r="AW89" s="75">
        <f t="shared" si="62"/>
        <v>79901321.209090903</v>
      </c>
      <c r="AX89" s="75">
        <f t="shared" si="63"/>
        <v>5593092.4846363636</v>
      </c>
      <c r="AY89" s="76">
        <f t="shared" si="64"/>
        <v>1960822.8724454539</v>
      </c>
      <c r="AZ89" s="75">
        <v>0</v>
      </c>
      <c r="BA89" s="75">
        <v>0</v>
      </c>
      <c r="BB89" s="75">
        <v>0</v>
      </c>
      <c r="BC89" s="80">
        <v>0</v>
      </c>
      <c r="BD89" s="80">
        <v>0</v>
      </c>
      <c r="BE89" s="80">
        <v>0</v>
      </c>
      <c r="BF89" s="78">
        <v>0</v>
      </c>
      <c r="BG89" s="348">
        <f t="shared" si="65"/>
        <v>7553915.3570818175</v>
      </c>
      <c r="BH89" s="188">
        <f t="shared" si="66"/>
        <v>75002900</v>
      </c>
      <c r="BM89" s="50">
        <v>1477052</v>
      </c>
      <c r="BN89" s="391">
        <f t="shared" si="67"/>
        <v>46667</v>
      </c>
      <c r="BO89" s="391">
        <f t="shared" si="68"/>
        <v>1523719</v>
      </c>
      <c r="BP89" s="391">
        <f t="shared" si="69"/>
        <v>44311560</v>
      </c>
      <c r="BQ89" s="50">
        <f t="shared" si="70"/>
        <v>1400010</v>
      </c>
      <c r="BR89" s="50">
        <f t="shared" si="71"/>
        <v>19489751.209090907</v>
      </c>
      <c r="BS89" s="50">
        <f t="shared" si="72"/>
        <v>2655495</v>
      </c>
      <c r="BT89" s="50">
        <f t="shared" si="73"/>
        <v>4500000</v>
      </c>
      <c r="BU89" s="50">
        <f t="shared" si="74"/>
        <v>6000000</v>
      </c>
      <c r="BV89" s="50">
        <f t="shared" si="75"/>
        <v>0</v>
      </c>
      <c r="BW89" s="50">
        <f t="shared" si="76"/>
        <v>0</v>
      </c>
      <c r="BX89" s="50">
        <f t="shared" si="77"/>
        <v>0</v>
      </c>
      <c r="BY89" s="50">
        <f t="shared" si="78"/>
        <v>4200000</v>
      </c>
      <c r="BZ89" s="50">
        <v>0</v>
      </c>
      <c r="CA89" s="50">
        <v>0</v>
      </c>
      <c r="CB89" s="50">
        <v>0</v>
      </c>
      <c r="CC89" s="50">
        <v>0</v>
      </c>
      <c r="CD89" s="391">
        <f t="shared" si="79"/>
        <v>82556816.209090903</v>
      </c>
      <c r="CE89" s="391">
        <f t="shared" si="80"/>
        <v>65201321.209090903</v>
      </c>
      <c r="CF89" s="391">
        <f t="shared" si="81"/>
        <v>79901321.209090903</v>
      </c>
      <c r="CG89" s="50">
        <f t="shared" si="82"/>
        <v>5593092.4846363636</v>
      </c>
      <c r="CH89" s="395">
        <f t="shared" si="83"/>
        <v>2520132.1209090906</v>
      </c>
      <c r="CI89" s="398">
        <v>0</v>
      </c>
      <c r="CJ89" s="50">
        <v>0</v>
      </c>
      <c r="CK89" s="50">
        <v>0</v>
      </c>
      <c r="CL89" s="50">
        <v>0</v>
      </c>
      <c r="CM89" s="50">
        <v>0</v>
      </c>
      <c r="CN89" s="50">
        <v>0</v>
      </c>
      <c r="CO89" s="50">
        <v>0</v>
      </c>
      <c r="CP89" s="395">
        <f t="shared" si="84"/>
        <v>8113224.6055454537</v>
      </c>
      <c r="CQ89" s="391">
        <f t="shared" si="85"/>
        <v>74443591</v>
      </c>
      <c r="CR89" s="391">
        <f t="shared" si="86"/>
        <v>-559309</v>
      </c>
    </row>
    <row r="90" spans="1:96" s="50" customFormat="1" ht="24" customHeight="1" x14ac:dyDescent="0.2">
      <c r="A90" s="182">
        <f t="shared" si="49"/>
        <v>2655495</v>
      </c>
      <c r="B90" s="298">
        <f t="shared" si="87"/>
        <v>84</v>
      </c>
      <c r="C90" s="266">
        <v>89</v>
      </c>
      <c r="D90" s="299">
        <v>13071</v>
      </c>
      <c r="E90" s="252" t="s">
        <v>488</v>
      </c>
      <c r="F90" s="253" t="s">
        <v>960</v>
      </c>
      <c r="G90" s="252" t="s">
        <v>87</v>
      </c>
      <c r="H90" s="274" t="s">
        <v>799</v>
      </c>
      <c r="I90" s="294" t="s">
        <v>2536</v>
      </c>
      <c r="J90" s="65" t="s">
        <v>961</v>
      </c>
      <c r="K90" s="65" t="s">
        <v>962</v>
      </c>
      <c r="L90" s="65" t="s">
        <v>799</v>
      </c>
      <c r="M90" s="292" t="s">
        <v>2380</v>
      </c>
      <c r="N90" s="99"/>
      <c r="O90" s="65"/>
      <c r="P90" s="90"/>
      <c r="Q90" s="254">
        <v>30</v>
      </c>
      <c r="R90" s="255">
        <v>73</v>
      </c>
      <c r="S90" s="65">
        <v>0</v>
      </c>
      <c r="T90" s="65">
        <v>0</v>
      </c>
      <c r="U90" s="90">
        <v>0</v>
      </c>
      <c r="V90" s="260">
        <v>22</v>
      </c>
      <c r="W90" s="99">
        <v>0</v>
      </c>
      <c r="X90" s="84">
        <v>0</v>
      </c>
      <c r="Y90" s="99">
        <v>2</v>
      </c>
      <c r="Z90" s="65">
        <v>2</v>
      </c>
      <c r="AA90" s="327">
        <v>1477052</v>
      </c>
      <c r="AB90" s="327">
        <v>46667</v>
      </c>
      <c r="AC90" s="328">
        <f t="shared" si="90"/>
        <v>1523719</v>
      </c>
      <c r="AD90" s="75">
        <v>4500000</v>
      </c>
      <c r="AE90" s="75">
        <v>6000000</v>
      </c>
      <c r="AF90" s="338">
        <f t="shared" si="88"/>
        <v>290891.80909090908</v>
      </c>
      <c r="AG90" s="113">
        <f t="shared" si="50"/>
        <v>44311560</v>
      </c>
      <c r="AH90" s="75">
        <f t="shared" si="51"/>
        <v>1400010</v>
      </c>
      <c r="AI90" s="75">
        <f t="shared" si="52"/>
        <v>21235102.063636363</v>
      </c>
      <c r="AJ90" s="75">
        <f t="shared" si="53"/>
        <v>5310990</v>
      </c>
      <c r="AK90" s="75">
        <f t="shared" si="54"/>
        <v>4500000</v>
      </c>
      <c r="AL90" s="75">
        <f t="shared" si="55"/>
        <v>6000000</v>
      </c>
      <c r="AM90" s="75">
        <f t="shared" si="56"/>
        <v>0</v>
      </c>
      <c r="AN90" s="75">
        <f t="shared" si="57"/>
        <v>0</v>
      </c>
      <c r="AO90" s="75">
        <f t="shared" si="58"/>
        <v>0</v>
      </c>
      <c r="AP90" s="75">
        <f t="shared" si="59"/>
        <v>4400000</v>
      </c>
      <c r="AQ90" s="75">
        <v>0</v>
      </c>
      <c r="AR90" s="75">
        <v>0</v>
      </c>
      <c r="AS90" s="75">
        <v>0</v>
      </c>
      <c r="AT90" s="80">
        <v>0</v>
      </c>
      <c r="AU90" s="82">
        <f t="shared" si="60"/>
        <v>87157662.063636363</v>
      </c>
      <c r="AV90" s="113">
        <f t="shared" si="61"/>
        <v>61217405.019181818</v>
      </c>
      <c r="AW90" s="75">
        <f t="shared" si="62"/>
        <v>81846672.063636363</v>
      </c>
      <c r="AX90" s="75">
        <f t="shared" si="63"/>
        <v>5729267.0444545457</v>
      </c>
      <c r="AY90" s="76">
        <f t="shared" si="64"/>
        <v>2121740.5019181818</v>
      </c>
      <c r="AZ90" s="75">
        <v>0</v>
      </c>
      <c r="BA90" s="75">
        <v>0</v>
      </c>
      <c r="BB90" s="75">
        <v>0</v>
      </c>
      <c r="BC90" s="80">
        <v>0</v>
      </c>
      <c r="BD90" s="80">
        <v>0</v>
      </c>
      <c r="BE90" s="80">
        <v>0</v>
      </c>
      <c r="BF90" s="78">
        <v>0</v>
      </c>
      <c r="BG90" s="348">
        <f t="shared" si="65"/>
        <v>7851007.5463727275</v>
      </c>
      <c r="BH90" s="188">
        <f t="shared" si="66"/>
        <v>79306654</v>
      </c>
      <c r="BM90" s="50">
        <v>1477052</v>
      </c>
      <c r="BN90" s="391">
        <f t="shared" si="67"/>
        <v>46667</v>
      </c>
      <c r="BO90" s="391">
        <f t="shared" si="68"/>
        <v>1523719</v>
      </c>
      <c r="BP90" s="391">
        <f t="shared" si="69"/>
        <v>44311560</v>
      </c>
      <c r="BQ90" s="50">
        <f t="shared" si="70"/>
        <v>1400010</v>
      </c>
      <c r="BR90" s="50">
        <f t="shared" si="71"/>
        <v>21235102.063636363</v>
      </c>
      <c r="BS90" s="50">
        <f t="shared" si="72"/>
        <v>5310990</v>
      </c>
      <c r="BT90" s="50">
        <f t="shared" si="73"/>
        <v>4500000</v>
      </c>
      <c r="BU90" s="50">
        <f t="shared" si="74"/>
        <v>6000000</v>
      </c>
      <c r="BV90" s="50">
        <f t="shared" si="75"/>
        <v>0</v>
      </c>
      <c r="BW90" s="50">
        <f t="shared" si="76"/>
        <v>0</v>
      </c>
      <c r="BX90" s="50">
        <f t="shared" si="77"/>
        <v>0</v>
      </c>
      <c r="BY90" s="50">
        <f t="shared" si="78"/>
        <v>4400000</v>
      </c>
      <c r="BZ90" s="50">
        <v>0</v>
      </c>
      <c r="CA90" s="50">
        <v>0</v>
      </c>
      <c r="CB90" s="50">
        <v>0</v>
      </c>
      <c r="CC90" s="50">
        <v>0</v>
      </c>
      <c r="CD90" s="391">
        <f t="shared" si="79"/>
        <v>87157662.063636363</v>
      </c>
      <c r="CE90" s="391">
        <f t="shared" si="80"/>
        <v>66946672.063636363</v>
      </c>
      <c r="CF90" s="391">
        <f t="shared" si="81"/>
        <v>81846672.063636363</v>
      </c>
      <c r="CG90" s="50">
        <f t="shared" si="82"/>
        <v>5729267.0444545457</v>
      </c>
      <c r="CH90" s="395">
        <f t="shared" si="83"/>
        <v>2694667.2063636365</v>
      </c>
      <c r="CI90" s="398">
        <v>0</v>
      </c>
      <c r="CJ90" s="50">
        <v>0</v>
      </c>
      <c r="CK90" s="50">
        <v>0</v>
      </c>
      <c r="CL90" s="50">
        <v>0</v>
      </c>
      <c r="CM90" s="50">
        <v>0</v>
      </c>
      <c r="CN90" s="50">
        <v>0</v>
      </c>
      <c r="CO90" s="50">
        <v>0</v>
      </c>
      <c r="CP90" s="395">
        <f t="shared" si="84"/>
        <v>8423934.2508181818</v>
      </c>
      <c r="CQ90" s="391">
        <f t="shared" si="85"/>
        <v>78733727</v>
      </c>
      <c r="CR90" s="391">
        <f t="shared" si="86"/>
        <v>-572927</v>
      </c>
    </row>
    <row r="91" spans="1:96" s="50" customFormat="1" ht="24" customHeight="1" x14ac:dyDescent="0.2">
      <c r="A91" s="182">
        <f t="shared" si="49"/>
        <v>2655495</v>
      </c>
      <c r="B91" s="298">
        <f t="shared" si="87"/>
        <v>85</v>
      </c>
      <c r="C91" s="266">
        <v>90</v>
      </c>
      <c r="D91" s="299">
        <v>13068</v>
      </c>
      <c r="E91" s="252" t="s">
        <v>950</v>
      </c>
      <c r="F91" s="253" t="s">
        <v>951</v>
      </c>
      <c r="G91" s="252" t="s">
        <v>87</v>
      </c>
      <c r="H91" s="274" t="s">
        <v>799</v>
      </c>
      <c r="I91" s="294" t="s">
        <v>2537</v>
      </c>
      <c r="J91" s="65" t="s">
        <v>952</v>
      </c>
      <c r="K91" s="65" t="s">
        <v>953</v>
      </c>
      <c r="L91" s="65" t="s">
        <v>799</v>
      </c>
      <c r="M91" s="292" t="s">
        <v>2380</v>
      </c>
      <c r="N91" s="99"/>
      <c r="O91" s="65"/>
      <c r="P91" s="90"/>
      <c r="Q91" s="254">
        <v>30</v>
      </c>
      <c r="R91" s="255">
        <v>3</v>
      </c>
      <c r="S91" s="65">
        <v>0</v>
      </c>
      <c r="T91" s="65">
        <v>0</v>
      </c>
      <c r="U91" s="90">
        <v>0</v>
      </c>
      <c r="V91" s="260">
        <v>16</v>
      </c>
      <c r="W91" s="99">
        <v>0</v>
      </c>
      <c r="X91" s="84">
        <v>0</v>
      </c>
      <c r="Y91" s="99">
        <v>0</v>
      </c>
      <c r="Z91" s="65">
        <v>0</v>
      </c>
      <c r="AA91" s="327">
        <v>1477052</v>
      </c>
      <c r="AB91" s="327">
        <v>46667</v>
      </c>
      <c r="AC91" s="328">
        <f t="shared" si="90"/>
        <v>1523719</v>
      </c>
      <c r="AD91" s="75">
        <v>4500000</v>
      </c>
      <c r="AE91" s="75">
        <v>6000000</v>
      </c>
      <c r="AF91" s="338">
        <f t="shared" si="88"/>
        <v>290891.80909090908</v>
      </c>
      <c r="AG91" s="113">
        <f t="shared" si="50"/>
        <v>44311560</v>
      </c>
      <c r="AH91" s="75">
        <f t="shared" si="51"/>
        <v>1400010</v>
      </c>
      <c r="AI91" s="75">
        <f t="shared" si="52"/>
        <v>872675.42727272725</v>
      </c>
      <c r="AJ91" s="75">
        <f t="shared" si="53"/>
        <v>0</v>
      </c>
      <c r="AK91" s="75">
        <f t="shared" si="54"/>
        <v>4500000</v>
      </c>
      <c r="AL91" s="75">
        <f t="shared" si="55"/>
        <v>6000000</v>
      </c>
      <c r="AM91" s="75">
        <f t="shared" si="56"/>
        <v>0</v>
      </c>
      <c r="AN91" s="75">
        <f t="shared" si="57"/>
        <v>0</v>
      </c>
      <c r="AO91" s="75">
        <f t="shared" si="58"/>
        <v>0</v>
      </c>
      <c r="AP91" s="75">
        <f t="shared" si="59"/>
        <v>3200000</v>
      </c>
      <c r="AQ91" s="75">
        <v>0</v>
      </c>
      <c r="AR91" s="75">
        <v>0</v>
      </c>
      <c r="AS91" s="75">
        <v>0</v>
      </c>
      <c r="AT91" s="80">
        <v>0</v>
      </c>
      <c r="AU91" s="82">
        <f t="shared" si="60"/>
        <v>60284245.42727273</v>
      </c>
      <c r="AV91" s="113">
        <f t="shared" si="61"/>
        <v>42364348.247363642</v>
      </c>
      <c r="AW91" s="75">
        <f t="shared" si="62"/>
        <v>60284245.42727273</v>
      </c>
      <c r="AX91" s="75">
        <f t="shared" si="63"/>
        <v>4219897.1799090914</v>
      </c>
      <c r="AY91" s="76">
        <f t="shared" si="64"/>
        <v>236434.82473636419</v>
      </c>
      <c r="AZ91" s="75">
        <v>0</v>
      </c>
      <c r="BA91" s="75">
        <v>0</v>
      </c>
      <c r="BB91" s="75">
        <v>0</v>
      </c>
      <c r="BC91" s="80">
        <v>0</v>
      </c>
      <c r="BD91" s="80">
        <v>0</v>
      </c>
      <c r="BE91" s="80">
        <v>0</v>
      </c>
      <c r="BF91" s="78">
        <v>0</v>
      </c>
      <c r="BG91" s="348">
        <f t="shared" si="65"/>
        <v>4456332.0046454556</v>
      </c>
      <c r="BH91" s="188">
        <f t="shared" si="66"/>
        <v>55827913</v>
      </c>
      <c r="BM91" s="50">
        <v>1477052</v>
      </c>
      <c r="BN91" s="391">
        <f t="shared" si="67"/>
        <v>46667</v>
      </c>
      <c r="BO91" s="391">
        <f t="shared" si="68"/>
        <v>1523719</v>
      </c>
      <c r="BP91" s="391">
        <f t="shared" si="69"/>
        <v>44311560</v>
      </c>
      <c r="BQ91" s="50">
        <f t="shared" si="70"/>
        <v>1400010</v>
      </c>
      <c r="BR91" s="50">
        <f t="shared" si="71"/>
        <v>872675.42727272725</v>
      </c>
      <c r="BS91" s="50">
        <f t="shared" si="72"/>
        <v>0</v>
      </c>
      <c r="BT91" s="50">
        <f t="shared" si="73"/>
        <v>4500000</v>
      </c>
      <c r="BU91" s="50">
        <f t="shared" si="74"/>
        <v>6000000</v>
      </c>
      <c r="BV91" s="50">
        <f t="shared" si="75"/>
        <v>0</v>
      </c>
      <c r="BW91" s="50">
        <f t="shared" si="76"/>
        <v>0</v>
      </c>
      <c r="BX91" s="50">
        <f t="shared" si="77"/>
        <v>0</v>
      </c>
      <c r="BY91" s="50">
        <f t="shared" si="78"/>
        <v>3200000</v>
      </c>
      <c r="BZ91" s="50">
        <v>0</v>
      </c>
      <c r="CA91" s="50">
        <v>0</v>
      </c>
      <c r="CB91" s="50">
        <v>0</v>
      </c>
      <c r="CC91" s="50">
        <v>0</v>
      </c>
      <c r="CD91" s="391">
        <f t="shared" si="79"/>
        <v>60284245.42727273</v>
      </c>
      <c r="CE91" s="391">
        <f t="shared" si="80"/>
        <v>46584245.42727273</v>
      </c>
      <c r="CF91" s="391">
        <f t="shared" si="81"/>
        <v>60284245.42727273</v>
      </c>
      <c r="CG91" s="50">
        <f t="shared" si="82"/>
        <v>4219897.1799090914</v>
      </c>
      <c r="CH91" s="395">
        <f t="shared" si="83"/>
        <v>658424.54272727296</v>
      </c>
      <c r="CI91" s="398">
        <v>0</v>
      </c>
      <c r="CJ91" s="50">
        <v>0</v>
      </c>
      <c r="CK91" s="50">
        <v>0</v>
      </c>
      <c r="CL91" s="50">
        <v>0</v>
      </c>
      <c r="CM91" s="50">
        <v>0</v>
      </c>
      <c r="CN91" s="50">
        <v>0</v>
      </c>
      <c r="CO91" s="50">
        <v>0</v>
      </c>
      <c r="CP91" s="395">
        <f t="shared" si="84"/>
        <v>4878321.7226363644</v>
      </c>
      <c r="CQ91" s="391">
        <f t="shared" si="85"/>
        <v>55405923</v>
      </c>
      <c r="CR91" s="391">
        <f t="shared" si="86"/>
        <v>-421990</v>
      </c>
    </row>
    <row r="92" spans="1:96" s="50" customFormat="1" ht="24" customHeight="1" x14ac:dyDescent="0.2">
      <c r="A92" s="182">
        <f t="shared" si="49"/>
        <v>2655495</v>
      </c>
      <c r="B92" s="298">
        <f t="shared" si="87"/>
        <v>86</v>
      </c>
      <c r="C92" s="266">
        <v>91</v>
      </c>
      <c r="D92" s="299">
        <v>13070</v>
      </c>
      <c r="E92" s="252" t="s">
        <v>449</v>
      </c>
      <c r="F92" s="253" t="s">
        <v>120</v>
      </c>
      <c r="G92" s="252" t="s">
        <v>87</v>
      </c>
      <c r="H92" s="274" t="s">
        <v>799</v>
      </c>
      <c r="I92" s="294" t="s">
        <v>2538</v>
      </c>
      <c r="J92" s="65" t="s">
        <v>958</v>
      </c>
      <c r="K92" s="65" t="s">
        <v>959</v>
      </c>
      <c r="L92" s="65" t="s">
        <v>799</v>
      </c>
      <c r="M92" s="292" t="s">
        <v>2380</v>
      </c>
      <c r="N92" s="99"/>
      <c r="O92" s="65"/>
      <c r="P92" s="90"/>
      <c r="Q92" s="254">
        <v>30</v>
      </c>
      <c r="R92" s="255">
        <v>93</v>
      </c>
      <c r="S92" s="65">
        <v>0</v>
      </c>
      <c r="T92" s="65">
        <v>0</v>
      </c>
      <c r="U92" s="90">
        <v>0</v>
      </c>
      <c r="V92" s="260">
        <v>23</v>
      </c>
      <c r="W92" s="99">
        <v>0</v>
      </c>
      <c r="X92" s="84">
        <v>0</v>
      </c>
      <c r="Y92" s="99">
        <v>0</v>
      </c>
      <c r="Z92" s="65">
        <v>0</v>
      </c>
      <c r="AA92" s="327">
        <v>1477052</v>
      </c>
      <c r="AB92" s="327">
        <v>46667</v>
      </c>
      <c r="AC92" s="328">
        <f t="shared" si="90"/>
        <v>1523719</v>
      </c>
      <c r="AD92" s="75">
        <v>4500000</v>
      </c>
      <c r="AE92" s="75">
        <v>6000000</v>
      </c>
      <c r="AF92" s="338">
        <f t="shared" si="88"/>
        <v>290891.80909090908</v>
      </c>
      <c r="AG92" s="113">
        <f t="shared" si="50"/>
        <v>44311560</v>
      </c>
      <c r="AH92" s="75">
        <f t="shared" si="51"/>
        <v>1400010</v>
      </c>
      <c r="AI92" s="75">
        <f t="shared" si="52"/>
        <v>27052938.245454546</v>
      </c>
      <c r="AJ92" s="75">
        <f t="shared" si="53"/>
        <v>0</v>
      </c>
      <c r="AK92" s="75">
        <f t="shared" si="54"/>
        <v>4500000</v>
      </c>
      <c r="AL92" s="75">
        <f t="shared" si="55"/>
        <v>6000000</v>
      </c>
      <c r="AM92" s="75">
        <f t="shared" si="56"/>
        <v>0</v>
      </c>
      <c r="AN92" s="75">
        <f t="shared" si="57"/>
        <v>0</v>
      </c>
      <c r="AO92" s="75">
        <f t="shared" si="58"/>
        <v>0</v>
      </c>
      <c r="AP92" s="75">
        <f t="shared" si="59"/>
        <v>4600000</v>
      </c>
      <c r="AQ92" s="75">
        <v>0</v>
      </c>
      <c r="AR92" s="75">
        <v>0</v>
      </c>
      <c r="AS92" s="75">
        <v>0</v>
      </c>
      <c r="AT92" s="80">
        <v>0</v>
      </c>
      <c r="AU92" s="82">
        <f t="shared" si="60"/>
        <v>87864508.24545455</v>
      </c>
      <c r="AV92" s="113">
        <f t="shared" si="61"/>
        <v>66613992.668272734</v>
      </c>
      <c r="AW92" s="75">
        <f t="shared" si="62"/>
        <v>87864508.24545455</v>
      </c>
      <c r="AX92" s="75">
        <f t="shared" si="63"/>
        <v>6150515.5771818189</v>
      </c>
      <c r="AY92" s="76">
        <f t="shared" si="64"/>
        <v>2661399.2668272736</v>
      </c>
      <c r="AZ92" s="75">
        <v>0</v>
      </c>
      <c r="BA92" s="75">
        <v>0</v>
      </c>
      <c r="BB92" s="75">
        <v>0</v>
      </c>
      <c r="BC92" s="80">
        <v>0</v>
      </c>
      <c r="BD92" s="80">
        <v>0</v>
      </c>
      <c r="BE92" s="80">
        <v>0</v>
      </c>
      <c r="BF92" s="78">
        <v>0</v>
      </c>
      <c r="BG92" s="348">
        <f t="shared" si="65"/>
        <v>8811914.8440090921</v>
      </c>
      <c r="BH92" s="188">
        <f t="shared" si="66"/>
        <v>79052593</v>
      </c>
      <c r="BM92" s="50">
        <v>1477052</v>
      </c>
      <c r="BN92" s="391">
        <f t="shared" si="67"/>
        <v>46667</v>
      </c>
      <c r="BO92" s="391">
        <f t="shared" si="68"/>
        <v>1523719</v>
      </c>
      <c r="BP92" s="391">
        <f t="shared" si="69"/>
        <v>44311560</v>
      </c>
      <c r="BQ92" s="50">
        <f t="shared" si="70"/>
        <v>1400010</v>
      </c>
      <c r="BR92" s="50">
        <f t="shared" si="71"/>
        <v>27052938.245454546</v>
      </c>
      <c r="BS92" s="50">
        <f t="shared" si="72"/>
        <v>0</v>
      </c>
      <c r="BT92" s="50">
        <f t="shared" si="73"/>
        <v>4500000</v>
      </c>
      <c r="BU92" s="50">
        <f t="shared" si="74"/>
        <v>6000000</v>
      </c>
      <c r="BV92" s="50">
        <f t="shared" si="75"/>
        <v>0</v>
      </c>
      <c r="BW92" s="50">
        <f t="shared" si="76"/>
        <v>0</v>
      </c>
      <c r="BX92" s="50">
        <f t="shared" si="77"/>
        <v>0</v>
      </c>
      <c r="BY92" s="50">
        <f t="shared" si="78"/>
        <v>4600000</v>
      </c>
      <c r="BZ92" s="50">
        <v>0</v>
      </c>
      <c r="CA92" s="50">
        <v>0</v>
      </c>
      <c r="CB92" s="50">
        <v>0</v>
      </c>
      <c r="CC92" s="50">
        <v>0</v>
      </c>
      <c r="CD92" s="391">
        <f t="shared" si="79"/>
        <v>87864508.24545455</v>
      </c>
      <c r="CE92" s="391">
        <f t="shared" si="80"/>
        <v>72764508.24545455</v>
      </c>
      <c r="CF92" s="391">
        <f t="shared" si="81"/>
        <v>87864508.24545455</v>
      </c>
      <c r="CG92" s="50">
        <f t="shared" si="82"/>
        <v>6150515.5771818189</v>
      </c>
      <c r="CH92" s="395">
        <f t="shared" si="83"/>
        <v>3276450.8245454552</v>
      </c>
      <c r="CI92" s="398">
        <v>0</v>
      </c>
      <c r="CJ92" s="50">
        <v>0</v>
      </c>
      <c r="CK92" s="50">
        <v>0</v>
      </c>
      <c r="CL92" s="50">
        <v>0</v>
      </c>
      <c r="CM92" s="50">
        <v>0</v>
      </c>
      <c r="CN92" s="50">
        <v>0</v>
      </c>
      <c r="CO92" s="50">
        <v>0</v>
      </c>
      <c r="CP92" s="395">
        <f t="shared" si="84"/>
        <v>9426966.4017272741</v>
      </c>
      <c r="CQ92" s="391">
        <f t="shared" si="85"/>
        <v>78437541</v>
      </c>
      <c r="CR92" s="391">
        <f t="shared" si="86"/>
        <v>-615052</v>
      </c>
    </row>
    <row r="93" spans="1:96" s="50" customFormat="1" ht="24" customHeight="1" x14ac:dyDescent="0.2">
      <c r="A93" s="182">
        <f t="shared" si="49"/>
        <v>2655495</v>
      </c>
      <c r="B93" s="298">
        <f t="shared" si="87"/>
        <v>87</v>
      </c>
      <c r="C93" s="266">
        <v>92</v>
      </c>
      <c r="D93" s="299">
        <v>13074</v>
      </c>
      <c r="E93" s="252" t="s">
        <v>970</v>
      </c>
      <c r="F93" s="253" t="s">
        <v>971</v>
      </c>
      <c r="G93" s="252" t="s">
        <v>87</v>
      </c>
      <c r="H93" s="274" t="s">
        <v>799</v>
      </c>
      <c r="I93" s="294" t="s">
        <v>2539</v>
      </c>
      <c r="J93" s="65" t="s">
        <v>972</v>
      </c>
      <c r="K93" s="65" t="s">
        <v>973</v>
      </c>
      <c r="L93" s="65" t="s">
        <v>799</v>
      </c>
      <c r="M93" s="292" t="s">
        <v>2380</v>
      </c>
      <c r="N93" s="99"/>
      <c r="O93" s="65"/>
      <c r="P93" s="90"/>
      <c r="Q93" s="254">
        <v>30</v>
      </c>
      <c r="R93" s="255">
        <v>150</v>
      </c>
      <c r="S93" s="65">
        <v>0</v>
      </c>
      <c r="T93" s="65">
        <v>0</v>
      </c>
      <c r="U93" s="90">
        <v>0</v>
      </c>
      <c r="V93" s="260">
        <v>25</v>
      </c>
      <c r="W93" s="99">
        <v>0</v>
      </c>
      <c r="X93" s="84">
        <v>0</v>
      </c>
      <c r="Y93" s="99">
        <v>0</v>
      </c>
      <c r="Z93" s="65">
        <v>0</v>
      </c>
      <c r="AA93" s="327">
        <v>1477052</v>
      </c>
      <c r="AB93" s="327">
        <v>0</v>
      </c>
      <c r="AC93" s="328">
        <f t="shared" si="90"/>
        <v>1477052</v>
      </c>
      <c r="AD93" s="75">
        <v>4500000</v>
      </c>
      <c r="AE93" s="75">
        <v>6000000</v>
      </c>
      <c r="AF93" s="338">
        <f t="shared" si="88"/>
        <v>281982.65454545454</v>
      </c>
      <c r="AG93" s="113">
        <f t="shared" si="50"/>
        <v>44311560</v>
      </c>
      <c r="AH93" s="75">
        <f t="shared" si="51"/>
        <v>0</v>
      </c>
      <c r="AI93" s="75">
        <f t="shared" si="52"/>
        <v>42297398.18181818</v>
      </c>
      <c r="AJ93" s="75">
        <f t="shared" si="53"/>
        <v>0</v>
      </c>
      <c r="AK93" s="75">
        <f t="shared" si="54"/>
        <v>4500000</v>
      </c>
      <c r="AL93" s="75">
        <f t="shared" si="55"/>
        <v>6000000</v>
      </c>
      <c r="AM93" s="75">
        <f t="shared" si="56"/>
        <v>0</v>
      </c>
      <c r="AN93" s="75">
        <f t="shared" si="57"/>
        <v>0</v>
      </c>
      <c r="AO93" s="75">
        <f t="shared" si="58"/>
        <v>0</v>
      </c>
      <c r="AP93" s="75">
        <f t="shared" si="59"/>
        <v>5000000</v>
      </c>
      <c r="AQ93" s="75">
        <v>0</v>
      </c>
      <c r="AR93" s="75">
        <v>0</v>
      </c>
      <c r="AS93" s="75">
        <v>0</v>
      </c>
      <c r="AT93" s="80">
        <v>0</v>
      </c>
      <c r="AU93" s="82">
        <f t="shared" si="60"/>
        <v>102108958.18181819</v>
      </c>
      <c r="AV93" s="113">
        <f t="shared" si="61"/>
        <v>79461331.109090909</v>
      </c>
      <c r="AW93" s="75">
        <f t="shared" si="62"/>
        <v>102108958.18181819</v>
      </c>
      <c r="AX93" s="75">
        <f t="shared" si="63"/>
        <v>7147627.0727272741</v>
      </c>
      <c r="AY93" s="76">
        <f t="shared" si="64"/>
        <v>3946133.1109090913</v>
      </c>
      <c r="AZ93" s="75">
        <v>0</v>
      </c>
      <c r="BA93" s="75">
        <v>0</v>
      </c>
      <c r="BB93" s="75">
        <v>0</v>
      </c>
      <c r="BC93" s="80">
        <v>0</v>
      </c>
      <c r="BD93" s="80">
        <v>0</v>
      </c>
      <c r="BE93" s="80">
        <v>0</v>
      </c>
      <c r="BF93" s="78">
        <v>0</v>
      </c>
      <c r="BG93" s="348">
        <f t="shared" si="65"/>
        <v>11093760.183636365</v>
      </c>
      <c r="BH93" s="188">
        <f t="shared" si="66"/>
        <v>91015197</v>
      </c>
      <c r="BM93" s="50">
        <v>1477052</v>
      </c>
      <c r="BN93" s="391">
        <f t="shared" si="67"/>
        <v>0</v>
      </c>
      <c r="BO93" s="391">
        <f t="shared" si="68"/>
        <v>1477052</v>
      </c>
      <c r="BP93" s="391">
        <f t="shared" si="69"/>
        <v>44311560</v>
      </c>
      <c r="BQ93" s="50">
        <f t="shared" si="70"/>
        <v>0</v>
      </c>
      <c r="BR93" s="50">
        <f t="shared" si="71"/>
        <v>42297398.18181818</v>
      </c>
      <c r="BS93" s="50">
        <f t="shared" si="72"/>
        <v>0</v>
      </c>
      <c r="BT93" s="50">
        <f t="shared" si="73"/>
        <v>4500000</v>
      </c>
      <c r="BU93" s="50">
        <f t="shared" si="74"/>
        <v>6000000</v>
      </c>
      <c r="BV93" s="50">
        <f t="shared" si="75"/>
        <v>0</v>
      </c>
      <c r="BW93" s="50">
        <f t="shared" si="76"/>
        <v>0</v>
      </c>
      <c r="BX93" s="50">
        <f t="shared" si="77"/>
        <v>0</v>
      </c>
      <c r="BY93" s="50">
        <f t="shared" si="78"/>
        <v>5000000</v>
      </c>
      <c r="BZ93" s="50">
        <v>0</v>
      </c>
      <c r="CA93" s="50">
        <v>0</v>
      </c>
      <c r="CB93" s="50">
        <v>0</v>
      </c>
      <c r="CC93" s="50">
        <v>0</v>
      </c>
      <c r="CD93" s="391">
        <f t="shared" si="79"/>
        <v>102108958.18181819</v>
      </c>
      <c r="CE93" s="391">
        <f t="shared" si="80"/>
        <v>86608958.181818187</v>
      </c>
      <c r="CF93" s="391">
        <f t="shared" si="81"/>
        <v>102108958.18181819</v>
      </c>
      <c r="CG93" s="50">
        <f t="shared" si="82"/>
        <v>7147627.0727272741</v>
      </c>
      <c r="CH93" s="395">
        <f>4000000+((CE93-80000000)*15%)</f>
        <v>4991343.7272727285</v>
      </c>
      <c r="CI93" s="398">
        <v>0</v>
      </c>
      <c r="CJ93" s="50">
        <v>0</v>
      </c>
      <c r="CK93" s="50">
        <v>0</v>
      </c>
      <c r="CL93" s="50">
        <v>0</v>
      </c>
      <c r="CM93" s="50">
        <v>0</v>
      </c>
      <c r="CN93" s="50">
        <v>0</v>
      </c>
      <c r="CO93" s="50">
        <v>0</v>
      </c>
      <c r="CP93" s="395">
        <f t="shared" si="84"/>
        <v>12138970.800000003</v>
      </c>
      <c r="CQ93" s="391">
        <f t="shared" si="85"/>
        <v>89969987</v>
      </c>
      <c r="CR93" s="391">
        <f t="shared" si="86"/>
        <v>-1045210</v>
      </c>
    </row>
    <row r="94" spans="1:96" s="50" customFormat="1" ht="24" customHeight="1" x14ac:dyDescent="0.2">
      <c r="A94" s="182">
        <f t="shared" si="49"/>
        <v>2655495</v>
      </c>
      <c r="B94" s="298">
        <f t="shared" si="87"/>
        <v>88</v>
      </c>
      <c r="C94" s="266">
        <v>93</v>
      </c>
      <c r="D94" s="299">
        <v>13065</v>
      </c>
      <c r="E94" s="252" t="s">
        <v>294</v>
      </c>
      <c r="F94" s="253" t="s">
        <v>939</v>
      </c>
      <c r="G94" s="252" t="s">
        <v>87</v>
      </c>
      <c r="H94" s="274" t="s">
        <v>799</v>
      </c>
      <c r="I94" s="294" t="s">
        <v>2540</v>
      </c>
      <c r="J94" s="65" t="s">
        <v>940</v>
      </c>
      <c r="K94" s="65" t="s">
        <v>941</v>
      </c>
      <c r="L94" s="65" t="s">
        <v>799</v>
      </c>
      <c r="M94" s="292" t="s">
        <v>2380</v>
      </c>
      <c r="N94" s="99"/>
      <c r="O94" s="65"/>
      <c r="P94" s="90"/>
      <c r="Q94" s="254">
        <v>30</v>
      </c>
      <c r="R94" s="255">
        <v>105</v>
      </c>
      <c r="S94" s="65">
        <v>0</v>
      </c>
      <c r="T94" s="65">
        <v>0</v>
      </c>
      <c r="U94" s="90">
        <v>0</v>
      </c>
      <c r="V94" s="260">
        <v>20</v>
      </c>
      <c r="W94" s="99">
        <v>0</v>
      </c>
      <c r="X94" s="84">
        <v>0</v>
      </c>
      <c r="Y94" s="99">
        <v>0</v>
      </c>
      <c r="Z94" s="65">
        <v>0</v>
      </c>
      <c r="AA94" s="327">
        <v>1477052</v>
      </c>
      <c r="AB94" s="327">
        <v>46667</v>
      </c>
      <c r="AC94" s="328">
        <f t="shared" si="90"/>
        <v>1523719</v>
      </c>
      <c r="AD94" s="75">
        <v>4500000</v>
      </c>
      <c r="AE94" s="75">
        <v>6000000</v>
      </c>
      <c r="AF94" s="338">
        <f t="shared" si="88"/>
        <v>290891.80909090908</v>
      </c>
      <c r="AG94" s="113">
        <f t="shared" si="50"/>
        <v>44311560</v>
      </c>
      <c r="AH94" s="75">
        <f t="shared" si="51"/>
        <v>1400010</v>
      </c>
      <c r="AI94" s="75">
        <f t="shared" si="52"/>
        <v>30543639.954545453</v>
      </c>
      <c r="AJ94" s="75">
        <f t="shared" si="53"/>
        <v>0</v>
      </c>
      <c r="AK94" s="75">
        <f t="shared" si="54"/>
        <v>4500000</v>
      </c>
      <c r="AL94" s="75">
        <f t="shared" si="55"/>
        <v>6000000</v>
      </c>
      <c r="AM94" s="75">
        <f t="shared" si="56"/>
        <v>0</v>
      </c>
      <c r="AN94" s="75">
        <f t="shared" si="57"/>
        <v>0</v>
      </c>
      <c r="AO94" s="75">
        <f t="shared" si="58"/>
        <v>0</v>
      </c>
      <c r="AP94" s="75">
        <f t="shared" si="59"/>
        <v>4000000</v>
      </c>
      <c r="AQ94" s="75">
        <v>0</v>
      </c>
      <c r="AR94" s="75">
        <v>0</v>
      </c>
      <c r="AS94" s="75">
        <v>0</v>
      </c>
      <c r="AT94" s="80">
        <v>0</v>
      </c>
      <c r="AU94" s="82">
        <f t="shared" si="60"/>
        <v>90755209.954545453</v>
      </c>
      <c r="AV94" s="113">
        <f t="shared" si="61"/>
        <v>69902345.257727265</v>
      </c>
      <c r="AW94" s="75">
        <f t="shared" si="62"/>
        <v>90755209.954545453</v>
      </c>
      <c r="AX94" s="75">
        <f t="shared" si="63"/>
        <v>6352864.6968181822</v>
      </c>
      <c r="AY94" s="76">
        <f t="shared" si="64"/>
        <v>2990234.5257727266</v>
      </c>
      <c r="AZ94" s="75">
        <v>0</v>
      </c>
      <c r="BA94" s="75">
        <v>0</v>
      </c>
      <c r="BB94" s="75">
        <v>0</v>
      </c>
      <c r="BC94" s="80">
        <v>0</v>
      </c>
      <c r="BD94" s="80">
        <v>0</v>
      </c>
      <c r="BE94" s="80">
        <v>0</v>
      </c>
      <c r="BF94" s="78">
        <v>0</v>
      </c>
      <c r="BG94" s="348">
        <f t="shared" si="65"/>
        <v>9343099.2225909084</v>
      </c>
      <c r="BH94" s="188">
        <f t="shared" si="66"/>
        <v>81412110</v>
      </c>
      <c r="BM94" s="50">
        <v>1477052</v>
      </c>
      <c r="BN94" s="391">
        <f t="shared" si="67"/>
        <v>46667</v>
      </c>
      <c r="BO94" s="391">
        <f t="shared" si="68"/>
        <v>1523719</v>
      </c>
      <c r="BP94" s="391">
        <f t="shared" si="69"/>
        <v>44311560</v>
      </c>
      <c r="BQ94" s="50">
        <f t="shared" si="70"/>
        <v>1400010</v>
      </c>
      <c r="BR94" s="50">
        <f t="shared" si="71"/>
        <v>30543639.954545453</v>
      </c>
      <c r="BS94" s="50">
        <f t="shared" si="72"/>
        <v>0</v>
      </c>
      <c r="BT94" s="50">
        <f t="shared" si="73"/>
        <v>4500000</v>
      </c>
      <c r="BU94" s="50">
        <f t="shared" si="74"/>
        <v>6000000</v>
      </c>
      <c r="BV94" s="50">
        <f t="shared" si="75"/>
        <v>0</v>
      </c>
      <c r="BW94" s="50">
        <f t="shared" si="76"/>
        <v>0</v>
      </c>
      <c r="BX94" s="50">
        <f t="shared" si="77"/>
        <v>0</v>
      </c>
      <c r="BY94" s="50">
        <f t="shared" si="78"/>
        <v>4000000</v>
      </c>
      <c r="BZ94" s="50">
        <v>0</v>
      </c>
      <c r="CA94" s="50">
        <v>0</v>
      </c>
      <c r="CB94" s="50">
        <v>0</v>
      </c>
      <c r="CC94" s="50">
        <v>0</v>
      </c>
      <c r="CD94" s="391">
        <f t="shared" si="79"/>
        <v>90755209.954545453</v>
      </c>
      <c r="CE94" s="391">
        <f t="shared" si="80"/>
        <v>76255209.954545453</v>
      </c>
      <c r="CF94" s="391">
        <f t="shared" si="81"/>
        <v>90755209.954545453</v>
      </c>
      <c r="CG94" s="50">
        <f t="shared" si="82"/>
        <v>6352864.6968181822</v>
      </c>
      <c r="CH94" s="395">
        <f t="shared" si="83"/>
        <v>3625520.9954545456</v>
      </c>
      <c r="CI94" s="398">
        <v>0</v>
      </c>
      <c r="CJ94" s="50">
        <v>0</v>
      </c>
      <c r="CK94" s="50">
        <v>0</v>
      </c>
      <c r="CL94" s="50">
        <v>0</v>
      </c>
      <c r="CM94" s="50">
        <v>0</v>
      </c>
      <c r="CN94" s="50">
        <v>0</v>
      </c>
      <c r="CO94" s="50">
        <v>0</v>
      </c>
      <c r="CP94" s="395">
        <f t="shared" si="84"/>
        <v>9978385.6922727283</v>
      </c>
      <c r="CQ94" s="391">
        <f t="shared" si="85"/>
        <v>80776824</v>
      </c>
      <c r="CR94" s="391">
        <f t="shared" si="86"/>
        <v>-635286</v>
      </c>
    </row>
    <row r="95" spans="1:96" s="50" customFormat="1" ht="24" customHeight="1" x14ac:dyDescent="0.2">
      <c r="A95" s="182">
        <f t="shared" si="49"/>
        <v>2655495</v>
      </c>
      <c r="B95" s="298">
        <f t="shared" si="87"/>
        <v>89</v>
      </c>
      <c r="C95" s="266">
        <v>94</v>
      </c>
      <c r="D95" s="299">
        <v>13075</v>
      </c>
      <c r="E95" s="252" t="s">
        <v>974</v>
      </c>
      <c r="F95" s="253" t="s">
        <v>975</v>
      </c>
      <c r="G95" s="252" t="s">
        <v>87</v>
      </c>
      <c r="H95" s="274" t="s">
        <v>799</v>
      </c>
      <c r="I95" s="294" t="s">
        <v>2541</v>
      </c>
      <c r="J95" s="65" t="s">
        <v>976</v>
      </c>
      <c r="K95" s="65"/>
      <c r="L95" s="65" t="s">
        <v>799</v>
      </c>
      <c r="M95" s="292" t="s">
        <v>2383</v>
      </c>
      <c r="N95" s="99"/>
      <c r="O95" s="65"/>
      <c r="P95" s="90"/>
      <c r="Q95" s="254">
        <v>30</v>
      </c>
      <c r="R95" s="255">
        <v>57</v>
      </c>
      <c r="S95" s="65">
        <v>0</v>
      </c>
      <c r="T95" s="65">
        <v>0</v>
      </c>
      <c r="U95" s="90">
        <v>0</v>
      </c>
      <c r="V95" s="260">
        <v>20</v>
      </c>
      <c r="W95" s="99">
        <v>0</v>
      </c>
      <c r="X95" s="84">
        <v>0</v>
      </c>
      <c r="Y95" s="99">
        <v>0</v>
      </c>
      <c r="Z95" s="65">
        <v>0</v>
      </c>
      <c r="AA95" s="327">
        <v>1642901</v>
      </c>
      <c r="AB95" s="327">
        <v>46667</v>
      </c>
      <c r="AC95" s="328">
        <f t="shared" si="90"/>
        <v>1689568</v>
      </c>
      <c r="AD95" s="75">
        <v>4500000</v>
      </c>
      <c r="AE95" s="75">
        <v>6000000</v>
      </c>
      <c r="AF95" s="338">
        <f t="shared" si="88"/>
        <v>322553.89090909087</v>
      </c>
      <c r="AG95" s="113">
        <f t="shared" si="50"/>
        <v>49287030</v>
      </c>
      <c r="AH95" s="75">
        <f t="shared" si="51"/>
        <v>1400010</v>
      </c>
      <c r="AI95" s="75">
        <f t="shared" si="52"/>
        <v>18385571.781818181</v>
      </c>
      <c r="AJ95" s="75">
        <f t="shared" si="53"/>
        <v>0</v>
      </c>
      <c r="AK95" s="75">
        <f t="shared" si="54"/>
        <v>4500000</v>
      </c>
      <c r="AL95" s="75">
        <f t="shared" si="55"/>
        <v>6000000</v>
      </c>
      <c r="AM95" s="75">
        <f t="shared" si="56"/>
        <v>0</v>
      </c>
      <c r="AN95" s="75">
        <f t="shared" si="57"/>
        <v>0</v>
      </c>
      <c r="AO95" s="75">
        <f t="shared" si="58"/>
        <v>0</v>
      </c>
      <c r="AP95" s="75">
        <f t="shared" si="59"/>
        <v>4000000</v>
      </c>
      <c r="AQ95" s="75">
        <v>0</v>
      </c>
      <c r="AR95" s="75">
        <v>0</v>
      </c>
      <c r="AS95" s="75">
        <v>0</v>
      </c>
      <c r="AT95" s="80">
        <v>0</v>
      </c>
      <c r="AU95" s="82">
        <f t="shared" si="60"/>
        <v>83572611.781818181</v>
      </c>
      <c r="AV95" s="113">
        <f t="shared" si="61"/>
        <v>63222528.957090907</v>
      </c>
      <c r="AW95" s="75">
        <f t="shared" si="62"/>
        <v>83572611.781818181</v>
      </c>
      <c r="AX95" s="75">
        <f t="shared" si="63"/>
        <v>5850082.8247272735</v>
      </c>
      <c r="AY95" s="76">
        <f t="shared" si="64"/>
        <v>2322252.8957090909</v>
      </c>
      <c r="AZ95" s="75">
        <v>0</v>
      </c>
      <c r="BA95" s="75">
        <v>0</v>
      </c>
      <c r="BB95" s="75">
        <v>0</v>
      </c>
      <c r="BC95" s="80">
        <v>0</v>
      </c>
      <c r="BD95" s="80">
        <v>0</v>
      </c>
      <c r="BE95" s="80">
        <v>0</v>
      </c>
      <c r="BF95" s="78">
        <v>0</v>
      </c>
      <c r="BG95" s="348">
        <f t="shared" si="65"/>
        <v>8172335.7204363644</v>
      </c>
      <c r="BH95" s="188">
        <f t="shared" si="66"/>
        <v>75400276</v>
      </c>
      <c r="BM95" s="50">
        <v>1642901</v>
      </c>
      <c r="BN95" s="391">
        <f t="shared" si="67"/>
        <v>46667</v>
      </c>
      <c r="BO95" s="391">
        <f t="shared" si="68"/>
        <v>1689568</v>
      </c>
      <c r="BP95" s="391">
        <f t="shared" si="69"/>
        <v>49287030</v>
      </c>
      <c r="BQ95" s="50">
        <f t="shared" si="70"/>
        <v>1400010</v>
      </c>
      <c r="BR95" s="50">
        <f t="shared" si="71"/>
        <v>18385571.781818181</v>
      </c>
      <c r="BS95" s="50">
        <f t="shared" si="72"/>
        <v>0</v>
      </c>
      <c r="BT95" s="50">
        <f t="shared" si="73"/>
        <v>4500000</v>
      </c>
      <c r="BU95" s="50">
        <f t="shared" si="74"/>
        <v>6000000</v>
      </c>
      <c r="BV95" s="50">
        <f t="shared" si="75"/>
        <v>0</v>
      </c>
      <c r="BW95" s="50">
        <f t="shared" si="76"/>
        <v>0</v>
      </c>
      <c r="BX95" s="50">
        <f t="shared" si="77"/>
        <v>0</v>
      </c>
      <c r="BY95" s="50">
        <f t="shared" si="78"/>
        <v>4000000</v>
      </c>
      <c r="BZ95" s="50">
        <v>0</v>
      </c>
      <c r="CA95" s="50">
        <v>0</v>
      </c>
      <c r="CB95" s="50">
        <v>0</v>
      </c>
      <c r="CC95" s="50">
        <v>0</v>
      </c>
      <c r="CD95" s="391">
        <f t="shared" si="79"/>
        <v>83572611.781818181</v>
      </c>
      <c r="CE95" s="391">
        <f t="shared" si="80"/>
        <v>69072611.781818181</v>
      </c>
      <c r="CF95" s="391">
        <f t="shared" si="81"/>
        <v>83572611.781818181</v>
      </c>
      <c r="CG95" s="50">
        <f t="shared" si="82"/>
        <v>5850082.8247272735</v>
      </c>
      <c r="CH95" s="395">
        <f t="shared" si="83"/>
        <v>2907261.1781818182</v>
      </c>
      <c r="CI95" s="398">
        <v>0</v>
      </c>
      <c r="CJ95" s="50">
        <v>0</v>
      </c>
      <c r="CK95" s="50">
        <v>0</v>
      </c>
      <c r="CL95" s="50">
        <v>0</v>
      </c>
      <c r="CM95" s="50">
        <v>0</v>
      </c>
      <c r="CN95" s="50">
        <v>0</v>
      </c>
      <c r="CO95" s="50">
        <v>0</v>
      </c>
      <c r="CP95" s="395">
        <f t="shared" si="84"/>
        <v>8757344.0029090922</v>
      </c>
      <c r="CQ95" s="391">
        <f t="shared" si="85"/>
        <v>74815267</v>
      </c>
      <c r="CR95" s="391">
        <f t="shared" si="86"/>
        <v>-585009</v>
      </c>
    </row>
    <row r="96" spans="1:96" s="50" customFormat="1" ht="24" customHeight="1" x14ac:dyDescent="0.2">
      <c r="A96" s="182">
        <f t="shared" si="49"/>
        <v>2655495</v>
      </c>
      <c r="B96" s="298">
        <f t="shared" si="87"/>
        <v>90</v>
      </c>
      <c r="C96" s="266">
        <v>95</v>
      </c>
      <c r="D96" s="299">
        <v>13183</v>
      </c>
      <c r="E96" s="252" t="s">
        <v>634</v>
      </c>
      <c r="F96" s="253" t="s">
        <v>1304</v>
      </c>
      <c r="G96" s="252" t="s">
        <v>87</v>
      </c>
      <c r="H96" s="274" t="s">
        <v>1294</v>
      </c>
      <c r="I96" s="294" t="s">
        <v>1305</v>
      </c>
      <c r="J96" s="65">
        <v>4539918230</v>
      </c>
      <c r="K96" s="65" t="s">
        <v>1306</v>
      </c>
      <c r="L96" s="65" t="s">
        <v>1294</v>
      </c>
      <c r="M96" s="292" t="s">
        <v>2383</v>
      </c>
      <c r="N96" s="99"/>
      <c r="O96" s="65"/>
      <c r="P96" s="90"/>
      <c r="Q96" s="254">
        <v>30</v>
      </c>
      <c r="R96" s="255">
        <v>5</v>
      </c>
      <c r="S96" s="65">
        <v>0</v>
      </c>
      <c r="T96" s="65">
        <v>0</v>
      </c>
      <c r="U96" s="300">
        <f>1+1+1+1+1</f>
        <v>5</v>
      </c>
      <c r="V96" s="261">
        <v>15</v>
      </c>
      <c r="W96" s="99">
        <v>0</v>
      </c>
      <c r="X96" s="84">
        <v>0</v>
      </c>
      <c r="Y96" s="99">
        <v>0</v>
      </c>
      <c r="Z96" s="65">
        <v>0</v>
      </c>
      <c r="AA96" s="327">
        <v>1642901</v>
      </c>
      <c r="AB96" s="327">
        <v>46667</v>
      </c>
      <c r="AC96" s="328">
        <f t="shared" si="90"/>
        <v>1689568</v>
      </c>
      <c r="AD96" s="75">
        <v>4500000</v>
      </c>
      <c r="AE96" s="75">
        <v>6000000</v>
      </c>
      <c r="AF96" s="338">
        <f t="shared" si="88"/>
        <v>322553.89090909087</v>
      </c>
      <c r="AG96" s="113">
        <f t="shared" si="50"/>
        <v>49287030</v>
      </c>
      <c r="AH96" s="75">
        <f t="shared" si="51"/>
        <v>1400010</v>
      </c>
      <c r="AI96" s="75">
        <f t="shared" si="52"/>
        <v>1612769.4545454544</v>
      </c>
      <c r="AJ96" s="75">
        <f t="shared" si="53"/>
        <v>0</v>
      </c>
      <c r="AK96" s="75">
        <f t="shared" si="54"/>
        <v>4500000</v>
      </c>
      <c r="AL96" s="75">
        <f t="shared" si="55"/>
        <v>6000000</v>
      </c>
      <c r="AM96" s="75">
        <f t="shared" si="56"/>
        <v>0</v>
      </c>
      <c r="AN96" s="75">
        <f t="shared" si="57"/>
        <v>0</v>
      </c>
      <c r="AO96" s="75">
        <f t="shared" si="58"/>
        <v>8447840</v>
      </c>
      <c r="AP96" s="75">
        <f t="shared" si="59"/>
        <v>3000000</v>
      </c>
      <c r="AQ96" s="75">
        <v>0</v>
      </c>
      <c r="AR96" s="75">
        <v>0</v>
      </c>
      <c r="AS96" s="75">
        <v>0</v>
      </c>
      <c r="AT96" s="80">
        <v>0</v>
      </c>
      <c r="AU96" s="82">
        <f t="shared" si="60"/>
        <v>74247649.454545453</v>
      </c>
      <c r="AV96" s="113">
        <f t="shared" si="61"/>
        <v>47693822.792727269</v>
      </c>
      <c r="AW96" s="75">
        <f t="shared" si="62"/>
        <v>65799809.454545453</v>
      </c>
      <c r="AX96" s="75">
        <f t="shared" si="63"/>
        <v>4605986.6618181821</v>
      </c>
      <c r="AY96" s="76">
        <f t="shared" si="64"/>
        <v>769382.27927272697</v>
      </c>
      <c r="AZ96" s="75">
        <v>0</v>
      </c>
      <c r="BA96" s="75">
        <v>0</v>
      </c>
      <c r="BB96" s="75">
        <v>0</v>
      </c>
      <c r="BC96" s="80">
        <v>0</v>
      </c>
      <c r="BD96" s="80">
        <v>0</v>
      </c>
      <c r="BE96" s="80">
        <v>0</v>
      </c>
      <c r="BF96" s="78">
        <v>0</v>
      </c>
      <c r="BG96" s="348">
        <f t="shared" si="65"/>
        <v>5375368.9410909088</v>
      </c>
      <c r="BH96" s="188">
        <f t="shared" si="66"/>
        <v>68872280</v>
      </c>
      <c r="BM96" s="50">
        <v>1642901</v>
      </c>
      <c r="BN96" s="391">
        <f t="shared" si="67"/>
        <v>46667</v>
      </c>
      <c r="BO96" s="391">
        <f t="shared" si="68"/>
        <v>1689568</v>
      </c>
      <c r="BP96" s="391">
        <f t="shared" si="69"/>
        <v>49287030</v>
      </c>
      <c r="BQ96" s="50">
        <f t="shared" si="70"/>
        <v>1400010</v>
      </c>
      <c r="BR96" s="50">
        <f t="shared" si="71"/>
        <v>1612769.4545454544</v>
      </c>
      <c r="BS96" s="50">
        <f t="shared" si="72"/>
        <v>0</v>
      </c>
      <c r="BT96" s="50">
        <f t="shared" si="73"/>
        <v>4500000</v>
      </c>
      <c r="BU96" s="50">
        <f t="shared" si="74"/>
        <v>6000000</v>
      </c>
      <c r="BV96" s="50">
        <f t="shared" si="75"/>
        <v>0</v>
      </c>
      <c r="BW96" s="50">
        <f t="shared" si="76"/>
        <v>0</v>
      </c>
      <c r="BX96" s="50">
        <f t="shared" si="77"/>
        <v>8447840</v>
      </c>
      <c r="BY96" s="50">
        <f t="shared" si="78"/>
        <v>3000000</v>
      </c>
      <c r="BZ96" s="50">
        <v>0</v>
      </c>
      <c r="CA96" s="50">
        <v>0</v>
      </c>
      <c r="CB96" s="50">
        <v>0</v>
      </c>
      <c r="CC96" s="50">
        <v>0</v>
      </c>
      <c r="CD96" s="391">
        <f t="shared" si="79"/>
        <v>74247649.454545453</v>
      </c>
      <c r="CE96" s="391">
        <f t="shared" si="80"/>
        <v>52299809.454545453</v>
      </c>
      <c r="CF96" s="391">
        <f t="shared" si="81"/>
        <v>74247649.454545453</v>
      </c>
      <c r="CG96" s="50">
        <f t="shared" si="82"/>
        <v>5197335.4618181819</v>
      </c>
      <c r="CH96" s="395">
        <f t="shared" si="83"/>
        <v>1229980.9454545453</v>
      </c>
      <c r="CI96" s="398">
        <v>0</v>
      </c>
      <c r="CJ96" s="50">
        <v>0</v>
      </c>
      <c r="CK96" s="50">
        <v>0</v>
      </c>
      <c r="CL96" s="50">
        <v>0</v>
      </c>
      <c r="CM96" s="50">
        <v>0</v>
      </c>
      <c r="CN96" s="50">
        <v>0</v>
      </c>
      <c r="CO96" s="50">
        <v>0</v>
      </c>
      <c r="CP96" s="395">
        <f t="shared" si="84"/>
        <v>6427316.4072727272</v>
      </c>
      <c r="CQ96" s="391">
        <f t="shared" si="85"/>
        <v>67820333</v>
      </c>
      <c r="CR96" s="391">
        <f t="shared" si="86"/>
        <v>-1051947</v>
      </c>
    </row>
    <row r="97" spans="1:96" s="50" customFormat="1" ht="24" customHeight="1" x14ac:dyDescent="0.2">
      <c r="A97" s="182">
        <f t="shared" si="49"/>
        <v>2655495</v>
      </c>
      <c r="B97" s="298">
        <f t="shared" si="87"/>
        <v>91</v>
      </c>
      <c r="C97" s="266">
        <v>96</v>
      </c>
      <c r="D97" s="299">
        <v>13182</v>
      </c>
      <c r="E97" s="252" t="s">
        <v>1301</v>
      </c>
      <c r="F97" s="253" t="s">
        <v>1302</v>
      </c>
      <c r="G97" s="252" t="s">
        <v>87</v>
      </c>
      <c r="H97" s="274" t="s">
        <v>1294</v>
      </c>
      <c r="I97" s="294" t="s">
        <v>2542</v>
      </c>
      <c r="J97" s="65">
        <v>6349609123</v>
      </c>
      <c r="K97" s="65" t="s">
        <v>1303</v>
      </c>
      <c r="L97" s="65" t="s">
        <v>1294</v>
      </c>
      <c r="M97" s="292" t="s">
        <v>2380</v>
      </c>
      <c r="N97" s="99"/>
      <c r="O97" s="65"/>
      <c r="P97" s="90"/>
      <c r="Q97" s="254">
        <v>30</v>
      </c>
      <c r="R97" s="255">
        <v>69</v>
      </c>
      <c r="S97" s="65">
        <v>0</v>
      </c>
      <c r="T97" s="65">
        <v>0</v>
      </c>
      <c r="U97" s="300">
        <f>1+1+1+1+1+1+1+1+1+1</f>
        <v>10</v>
      </c>
      <c r="V97" s="261">
        <v>13</v>
      </c>
      <c r="W97" s="99">
        <v>0</v>
      </c>
      <c r="X97" s="84">
        <v>0</v>
      </c>
      <c r="Y97" s="99">
        <v>0</v>
      </c>
      <c r="Z97" s="65">
        <v>0</v>
      </c>
      <c r="AA97" s="327">
        <v>1477052</v>
      </c>
      <c r="AB97" s="327">
        <v>46667</v>
      </c>
      <c r="AC97" s="328">
        <f t="shared" si="90"/>
        <v>1523719</v>
      </c>
      <c r="AD97" s="75">
        <v>4500000</v>
      </c>
      <c r="AE97" s="75">
        <v>6000000</v>
      </c>
      <c r="AF97" s="338">
        <f t="shared" si="88"/>
        <v>290891.80909090908</v>
      </c>
      <c r="AG97" s="113">
        <f t="shared" si="50"/>
        <v>44311560</v>
      </c>
      <c r="AH97" s="75">
        <f t="shared" si="51"/>
        <v>1400010</v>
      </c>
      <c r="AI97" s="75">
        <f t="shared" si="52"/>
        <v>20071534.827272728</v>
      </c>
      <c r="AJ97" s="75">
        <f t="shared" si="53"/>
        <v>0</v>
      </c>
      <c r="AK97" s="75">
        <f t="shared" si="54"/>
        <v>4500000</v>
      </c>
      <c r="AL97" s="75">
        <f t="shared" si="55"/>
        <v>6000000</v>
      </c>
      <c r="AM97" s="75">
        <f t="shared" si="56"/>
        <v>0</v>
      </c>
      <c r="AN97" s="75">
        <f t="shared" si="57"/>
        <v>0</v>
      </c>
      <c r="AO97" s="75">
        <f t="shared" si="58"/>
        <v>15237190</v>
      </c>
      <c r="AP97" s="75">
        <f t="shared" si="59"/>
        <v>2600000</v>
      </c>
      <c r="AQ97" s="75">
        <v>0</v>
      </c>
      <c r="AR97" s="75">
        <v>0</v>
      </c>
      <c r="AS97" s="75">
        <v>0</v>
      </c>
      <c r="AT97" s="80">
        <v>0</v>
      </c>
      <c r="AU97" s="82">
        <f t="shared" si="60"/>
        <v>94120294.827272728</v>
      </c>
      <c r="AV97" s="113">
        <f t="shared" si="61"/>
        <v>60261287.489363641</v>
      </c>
      <c r="AW97" s="75">
        <f t="shared" si="62"/>
        <v>78883104.827272728</v>
      </c>
      <c r="AX97" s="75">
        <f t="shared" si="63"/>
        <v>5521817.3379090913</v>
      </c>
      <c r="AY97" s="76">
        <f t="shared" si="64"/>
        <v>2026128.7489363642</v>
      </c>
      <c r="AZ97" s="75">
        <v>0</v>
      </c>
      <c r="BA97" s="75">
        <v>0</v>
      </c>
      <c r="BB97" s="75">
        <v>0</v>
      </c>
      <c r="BC97" s="80">
        <v>0</v>
      </c>
      <c r="BD97" s="80">
        <v>0</v>
      </c>
      <c r="BE97" s="80">
        <v>0</v>
      </c>
      <c r="BF97" s="78">
        <v>0</v>
      </c>
      <c r="BG97" s="348">
        <f t="shared" si="65"/>
        <v>7547946.0868454557</v>
      </c>
      <c r="BH97" s="188">
        <f t="shared" si="66"/>
        <v>86572348</v>
      </c>
      <c r="BM97" s="50">
        <v>1477052</v>
      </c>
      <c r="BN97" s="391">
        <f t="shared" si="67"/>
        <v>46667</v>
      </c>
      <c r="BO97" s="391">
        <f t="shared" si="68"/>
        <v>1523719</v>
      </c>
      <c r="BP97" s="391">
        <f t="shared" si="69"/>
        <v>44311560</v>
      </c>
      <c r="BQ97" s="50">
        <f t="shared" si="70"/>
        <v>1400010</v>
      </c>
      <c r="BR97" s="50">
        <f t="shared" si="71"/>
        <v>20071534.827272728</v>
      </c>
      <c r="BS97" s="50">
        <f t="shared" si="72"/>
        <v>0</v>
      </c>
      <c r="BT97" s="50">
        <f t="shared" si="73"/>
        <v>4500000</v>
      </c>
      <c r="BU97" s="50">
        <f t="shared" si="74"/>
        <v>6000000</v>
      </c>
      <c r="BV97" s="50">
        <f t="shared" si="75"/>
        <v>0</v>
      </c>
      <c r="BW97" s="50">
        <f t="shared" si="76"/>
        <v>0</v>
      </c>
      <c r="BX97" s="50">
        <f t="shared" si="77"/>
        <v>15237190</v>
      </c>
      <c r="BY97" s="50">
        <f t="shared" si="78"/>
        <v>2600000</v>
      </c>
      <c r="BZ97" s="50">
        <v>0</v>
      </c>
      <c r="CA97" s="50">
        <v>0</v>
      </c>
      <c r="CB97" s="50">
        <v>0</v>
      </c>
      <c r="CC97" s="50">
        <v>0</v>
      </c>
      <c r="CD97" s="391">
        <f t="shared" si="79"/>
        <v>94120294.827272728</v>
      </c>
      <c r="CE97" s="391">
        <f t="shared" si="80"/>
        <v>65783104.827272728</v>
      </c>
      <c r="CF97" s="391">
        <f t="shared" si="81"/>
        <v>94120294.827272728</v>
      </c>
      <c r="CG97" s="50">
        <f t="shared" si="82"/>
        <v>6588420.637909092</v>
      </c>
      <c r="CH97" s="395">
        <f t="shared" si="83"/>
        <v>2578310.4827272729</v>
      </c>
      <c r="CI97" s="398">
        <v>0</v>
      </c>
      <c r="CJ97" s="50">
        <v>0</v>
      </c>
      <c r="CK97" s="50">
        <v>0</v>
      </c>
      <c r="CL97" s="50">
        <v>0</v>
      </c>
      <c r="CM97" s="50">
        <v>0</v>
      </c>
      <c r="CN97" s="50">
        <v>0</v>
      </c>
      <c r="CO97" s="50">
        <v>0</v>
      </c>
      <c r="CP97" s="395">
        <f t="shared" si="84"/>
        <v>9166731.1206363644</v>
      </c>
      <c r="CQ97" s="391">
        <f t="shared" si="85"/>
        <v>84953563</v>
      </c>
      <c r="CR97" s="391">
        <f t="shared" si="86"/>
        <v>-1618785</v>
      </c>
    </row>
    <row r="98" spans="1:96" s="50" customFormat="1" ht="24" customHeight="1" x14ac:dyDescent="0.2">
      <c r="A98" s="182">
        <f t="shared" si="49"/>
        <v>2655495</v>
      </c>
      <c r="B98" s="298">
        <f t="shared" si="87"/>
        <v>92</v>
      </c>
      <c r="C98" s="266">
        <v>97</v>
      </c>
      <c r="D98" s="299">
        <v>13180</v>
      </c>
      <c r="E98" s="252" t="s">
        <v>1296</v>
      </c>
      <c r="F98" s="253" t="s">
        <v>1297</v>
      </c>
      <c r="G98" s="252" t="s">
        <v>87</v>
      </c>
      <c r="H98" s="274" t="s">
        <v>1294</v>
      </c>
      <c r="I98" s="294" t="s">
        <v>2543</v>
      </c>
      <c r="J98" s="65">
        <v>4490136803</v>
      </c>
      <c r="K98" s="65" t="s">
        <v>1298</v>
      </c>
      <c r="L98" s="65" t="s">
        <v>1294</v>
      </c>
      <c r="M98" s="292" t="s">
        <v>2380</v>
      </c>
      <c r="N98" s="99"/>
      <c r="O98" s="65"/>
      <c r="P98" s="90"/>
      <c r="Q98" s="254">
        <v>30</v>
      </c>
      <c r="R98" s="255">
        <v>18</v>
      </c>
      <c r="S98" s="65">
        <v>0</v>
      </c>
      <c r="T98" s="65">
        <v>0</v>
      </c>
      <c r="U98" s="90">
        <v>0</v>
      </c>
      <c r="V98" s="260">
        <v>21</v>
      </c>
      <c r="W98" s="99">
        <v>0</v>
      </c>
      <c r="X98" s="84">
        <v>0</v>
      </c>
      <c r="Y98" s="99">
        <v>0</v>
      </c>
      <c r="Z98" s="65">
        <v>0</v>
      </c>
      <c r="AA98" s="327">
        <v>1477052</v>
      </c>
      <c r="AB98" s="327">
        <v>46667</v>
      </c>
      <c r="AC98" s="328">
        <f t="shared" si="90"/>
        <v>1523719</v>
      </c>
      <c r="AD98" s="75">
        <v>4500000</v>
      </c>
      <c r="AE98" s="75">
        <v>6000000</v>
      </c>
      <c r="AF98" s="338">
        <f t="shared" si="88"/>
        <v>290891.80909090908</v>
      </c>
      <c r="AG98" s="113">
        <f t="shared" si="50"/>
        <v>44311560</v>
      </c>
      <c r="AH98" s="75">
        <f t="shared" si="51"/>
        <v>1400010</v>
      </c>
      <c r="AI98" s="75">
        <f t="shared" si="52"/>
        <v>5236052.5636363635</v>
      </c>
      <c r="AJ98" s="75">
        <f t="shared" si="53"/>
        <v>0</v>
      </c>
      <c r="AK98" s="75">
        <f t="shared" si="54"/>
        <v>4500000</v>
      </c>
      <c r="AL98" s="75">
        <f t="shared" si="55"/>
        <v>6000000</v>
      </c>
      <c r="AM98" s="75">
        <f t="shared" si="56"/>
        <v>0</v>
      </c>
      <c r="AN98" s="75">
        <f t="shared" si="57"/>
        <v>0</v>
      </c>
      <c r="AO98" s="75">
        <f t="shared" si="58"/>
        <v>0</v>
      </c>
      <c r="AP98" s="75">
        <f t="shared" si="59"/>
        <v>4200000</v>
      </c>
      <c r="AQ98" s="75">
        <v>0</v>
      </c>
      <c r="AR98" s="75">
        <v>0</v>
      </c>
      <c r="AS98" s="75">
        <v>0</v>
      </c>
      <c r="AT98" s="80">
        <v>0</v>
      </c>
      <c r="AU98" s="82">
        <f t="shared" si="60"/>
        <v>65647622.563636363</v>
      </c>
      <c r="AV98" s="113">
        <f t="shared" si="61"/>
        <v>46352288.984181821</v>
      </c>
      <c r="AW98" s="75">
        <f t="shared" si="62"/>
        <v>65647622.563636363</v>
      </c>
      <c r="AX98" s="75">
        <f t="shared" si="63"/>
        <v>4595333.5794545459</v>
      </c>
      <c r="AY98" s="76">
        <f t="shared" si="64"/>
        <v>635228.89841818216</v>
      </c>
      <c r="AZ98" s="75">
        <v>0</v>
      </c>
      <c r="BA98" s="75">
        <v>0</v>
      </c>
      <c r="BB98" s="75">
        <v>0</v>
      </c>
      <c r="BC98" s="80">
        <v>0</v>
      </c>
      <c r="BD98" s="80">
        <v>0</v>
      </c>
      <c r="BE98" s="80">
        <v>0</v>
      </c>
      <c r="BF98" s="78">
        <v>0</v>
      </c>
      <c r="BG98" s="348">
        <f t="shared" si="65"/>
        <v>5230562.4778727284</v>
      </c>
      <c r="BH98" s="188">
        <f t="shared" si="66"/>
        <v>60417060</v>
      </c>
      <c r="BM98" s="50">
        <v>1477052</v>
      </c>
      <c r="BN98" s="391">
        <f t="shared" si="67"/>
        <v>46667</v>
      </c>
      <c r="BO98" s="391">
        <f t="shared" si="68"/>
        <v>1523719</v>
      </c>
      <c r="BP98" s="391">
        <f t="shared" si="69"/>
        <v>44311560</v>
      </c>
      <c r="BQ98" s="50">
        <f t="shared" si="70"/>
        <v>1400010</v>
      </c>
      <c r="BR98" s="50">
        <f t="shared" si="71"/>
        <v>5236052.5636363635</v>
      </c>
      <c r="BS98" s="50">
        <f t="shared" si="72"/>
        <v>0</v>
      </c>
      <c r="BT98" s="50">
        <f t="shared" si="73"/>
        <v>4500000</v>
      </c>
      <c r="BU98" s="50">
        <f t="shared" si="74"/>
        <v>6000000</v>
      </c>
      <c r="BV98" s="50">
        <f t="shared" si="75"/>
        <v>0</v>
      </c>
      <c r="BW98" s="50">
        <f t="shared" si="76"/>
        <v>0</v>
      </c>
      <c r="BX98" s="50">
        <f t="shared" si="77"/>
        <v>0</v>
      </c>
      <c r="BY98" s="50">
        <f t="shared" si="78"/>
        <v>4200000</v>
      </c>
      <c r="BZ98" s="50">
        <v>0</v>
      </c>
      <c r="CA98" s="50">
        <v>0</v>
      </c>
      <c r="CB98" s="50">
        <v>0</v>
      </c>
      <c r="CC98" s="50">
        <v>0</v>
      </c>
      <c r="CD98" s="391">
        <f t="shared" si="79"/>
        <v>65647622.563636363</v>
      </c>
      <c r="CE98" s="391">
        <f t="shared" si="80"/>
        <v>50947622.563636363</v>
      </c>
      <c r="CF98" s="391">
        <f t="shared" si="81"/>
        <v>65647622.563636363</v>
      </c>
      <c r="CG98" s="50">
        <f t="shared" si="82"/>
        <v>4595333.5794545459</v>
      </c>
      <c r="CH98" s="395">
        <f t="shared" si="83"/>
        <v>1094762.2563636363</v>
      </c>
      <c r="CI98" s="398">
        <v>0</v>
      </c>
      <c r="CJ98" s="50">
        <v>0</v>
      </c>
      <c r="CK98" s="50">
        <v>0</v>
      </c>
      <c r="CL98" s="50">
        <v>0</v>
      </c>
      <c r="CM98" s="50">
        <v>0</v>
      </c>
      <c r="CN98" s="50">
        <v>0</v>
      </c>
      <c r="CO98" s="50">
        <v>0</v>
      </c>
      <c r="CP98" s="395">
        <f t="shared" si="84"/>
        <v>5690095.8358181827</v>
      </c>
      <c r="CQ98" s="391">
        <f t="shared" si="85"/>
        <v>59957526</v>
      </c>
      <c r="CR98" s="391">
        <f t="shared" si="86"/>
        <v>-459534</v>
      </c>
    </row>
    <row r="99" spans="1:96" s="50" customFormat="1" ht="24" customHeight="1" x14ac:dyDescent="0.2">
      <c r="A99" s="182">
        <f t="shared" si="49"/>
        <v>2655495</v>
      </c>
      <c r="B99" s="298">
        <f t="shared" si="87"/>
        <v>93</v>
      </c>
      <c r="C99" s="266">
        <v>98</v>
      </c>
      <c r="D99" s="299">
        <v>13179</v>
      </c>
      <c r="E99" s="252" t="s">
        <v>1293</v>
      </c>
      <c r="F99" s="253" t="s">
        <v>277</v>
      </c>
      <c r="G99" s="252" t="s">
        <v>87</v>
      </c>
      <c r="H99" s="274" t="s">
        <v>1294</v>
      </c>
      <c r="I99" s="294" t="s">
        <v>2544</v>
      </c>
      <c r="J99" s="65">
        <v>4539968033</v>
      </c>
      <c r="K99" s="65" t="s">
        <v>1295</v>
      </c>
      <c r="L99" s="65" t="s">
        <v>1294</v>
      </c>
      <c r="M99" s="292" t="s">
        <v>2380</v>
      </c>
      <c r="N99" s="99"/>
      <c r="O99" s="65"/>
      <c r="P99" s="90"/>
      <c r="Q99" s="254">
        <v>30</v>
      </c>
      <c r="R99" s="255">
        <v>31</v>
      </c>
      <c r="S99" s="65">
        <v>0</v>
      </c>
      <c r="T99" s="65">
        <v>0</v>
      </c>
      <c r="U99" s="90">
        <v>0</v>
      </c>
      <c r="V99" s="260">
        <v>21</v>
      </c>
      <c r="W99" s="99">
        <v>0</v>
      </c>
      <c r="X99" s="84">
        <v>0</v>
      </c>
      <c r="Y99" s="99">
        <v>0</v>
      </c>
      <c r="Z99" s="65">
        <v>0</v>
      </c>
      <c r="AA99" s="327">
        <v>1477052</v>
      </c>
      <c r="AB99" s="327">
        <v>46667</v>
      </c>
      <c r="AC99" s="328">
        <f t="shared" si="90"/>
        <v>1523719</v>
      </c>
      <c r="AD99" s="75">
        <v>4500000</v>
      </c>
      <c r="AE99" s="75">
        <v>6000000</v>
      </c>
      <c r="AF99" s="338">
        <f t="shared" si="88"/>
        <v>290891.80909090908</v>
      </c>
      <c r="AG99" s="113">
        <f t="shared" si="50"/>
        <v>44311560</v>
      </c>
      <c r="AH99" s="75">
        <f t="shared" si="51"/>
        <v>1400010</v>
      </c>
      <c r="AI99" s="75">
        <f t="shared" si="52"/>
        <v>9017646.081818182</v>
      </c>
      <c r="AJ99" s="75">
        <f t="shared" si="53"/>
        <v>0</v>
      </c>
      <c r="AK99" s="75">
        <f t="shared" si="54"/>
        <v>4500000</v>
      </c>
      <c r="AL99" s="75">
        <f t="shared" si="55"/>
        <v>6000000</v>
      </c>
      <c r="AM99" s="75">
        <f t="shared" si="56"/>
        <v>0</v>
      </c>
      <c r="AN99" s="75">
        <f t="shared" si="57"/>
        <v>0</v>
      </c>
      <c r="AO99" s="75">
        <f t="shared" si="58"/>
        <v>0</v>
      </c>
      <c r="AP99" s="75">
        <f t="shared" si="59"/>
        <v>4200000</v>
      </c>
      <c r="AQ99" s="75">
        <v>0</v>
      </c>
      <c r="AR99" s="75">
        <v>0</v>
      </c>
      <c r="AS99" s="75">
        <v>0</v>
      </c>
      <c r="AT99" s="80">
        <v>0</v>
      </c>
      <c r="AU99" s="82">
        <f t="shared" si="60"/>
        <v>69429216.081818178</v>
      </c>
      <c r="AV99" s="113">
        <f t="shared" si="61"/>
        <v>49869170.956090905</v>
      </c>
      <c r="AW99" s="75">
        <f t="shared" si="62"/>
        <v>69429216.081818178</v>
      </c>
      <c r="AX99" s="75">
        <f t="shared" si="63"/>
        <v>4860045.1257272726</v>
      </c>
      <c r="AY99" s="76">
        <f t="shared" si="64"/>
        <v>986917.09560909052</v>
      </c>
      <c r="AZ99" s="75">
        <v>0</v>
      </c>
      <c r="BA99" s="75">
        <v>0</v>
      </c>
      <c r="BB99" s="75">
        <v>0</v>
      </c>
      <c r="BC99" s="80">
        <v>0</v>
      </c>
      <c r="BD99" s="80">
        <v>0</v>
      </c>
      <c r="BE99" s="80">
        <v>0</v>
      </c>
      <c r="BF99" s="78">
        <v>0</v>
      </c>
      <c r="BG99" s="348">
        <f t="shared" si="65"/>
        <v>5846962.2213363629</v>
      </c>
      <c r="BH99" s="188">
        <f t="shared" si="66"/>
        <v>63582253</v>
      </c>
      <c r="BM99" s="50">
        <v>1477052</v>
      </c>
      <c r="BN99" s="391">
        <f t="shared" si="67"/>
        <v>46667</v>
      </c>
      <c r="BO99" s="391">
        <f t="shared" si="68"/>
        <v>1523719</v>
      </c>
      <c r="BP99" s="391">
        <f t="shared" si="69"/>
        <v>44311560</v>
      </c>
      <c r="BQ99" s="50">
        <f t="shared" si="70"/>
        <v>1400010</v>
      </c>
      <c r="BR99" s="50">
        <f t="shared" si="71"/>
        <v>9017646.081818182</v>
      </c>
      <c r="BS99" s="50">
        <f t="shared" si="72"/>
        <v>0</v>
      </c>
      <c r="BT99" s="50">
        <f t="shared" si="73"/>
        <v>4500000</v>
      </c>
      <c r="BU99" s="50">
        <f t="shared" si="74"/>
        <v>6000000</v>
      </c>
      <c r="BV99" s="50">
        <f t="shared" si="75"/>
        <v>0</v>
      </c>
      <c r="BW99" s="50">
        <f t="shared" si="76"/>
        <v>0</v>
      </c>
      <c r="BX99" s="50">
        <f t="shared" si="77"/>
        <v>0</v>
      </c>
      <c r="BY99" s="50">
        <f t="shared" si="78"/>
        <v>4200000</v>
      </c>
      <c r="BZ99" s="50">
        <v>0</v>
      </c>
      <c r="CA99" s="50">
        <v>0</v>
      </c>
      <c r="CB99" s="50">
        <v>0</v>
      </c>
      <c r="CC99" s="50">
        <v>0</v>
      </c>
      <c r="CD99" s="391">
        <f t="shared" si="79"/>
        <v>69429216.081818178</v>
      </c>
      <c r="CE99" s="391">
        <f t="shared" si="80"/>
        <v>54729216.081818178</v>
      </c>
      <c r="CF99" s="391">
        <f t="shared" si="81"/>
        <v>69429216.081818178</v>
      </c>
      <c r="CG99" s="50">
        <f t="shared" si="82"/>
        <v>4860045.1257272726</v>
      </c>
      <c r="CH99" s="395">
        <f t="shared" si="83"/>
        <v>1472921.6081818179</v>
      </c>
      <c r="CI99" s="398">
        <v>0</v>
      </c>
      <c r="CJ99" s="50">
        <v>0</v>
      </c>
      <c r="CK99" s="50">
        <v>0</v>
      </c>
      <c r="CL99" s="50">
        <v>0</v>
      </c>
      <c r="CM99" s="50">
        <v>0</v>
      </c>
      <c r="CN99" s="50">
        <v>0</v>
      </c>
      <c r="CO99" s="50">
        <v>0</v>
      </c>
      <c r="CP99" s="395">
        <f t="shared" si="84"/>
        <v>6332966.733909091</v>
      </c>
      <c r="CQ99" s="391">
        <f t="shared" si="85"/>
        <v>63096249</v>
      </c>
      <c r="CR99" s="391">
        <f t="shared" si="86"/>
        <v>-486004</v>
      </c>
    </row>
    <row r="100" spans="1:96" s="50" customFormat="1" ht="24" customHeight="1" x14ac:dyDescent="0.2">
      <c r="A100" s="182">
        <f t="shared" si="49"/>
        <v>2655495</v>
      </c>
      <c r="B100" s="298">
        <f t="shared" si="87"/>
        <v>94</v>
      </c>
      <c r="C100" s="266">
        <v>99</v>
      </c>
      <c r="D100" s="299">
        <v>13181</v>
      </c>
      <c r="E100" s="252" t="s">
        <v>1299</v>
      </c>
      <c r="F100" s="253" t="s">
        <v>86</v>
      </c>
      <c r="G100" s="252" t="s">
        <v>87</v>
      </c>
      <c r="H100" s="274" t="s">
        <v>1294</v>
      </c>
      <c r="I100" s="294" t="s">
        <v>2545</v>
      </c>
      <c r="J100" s="65">
        <v>4501115475</v>
      </c>
      <c r="K100" s="65" t="s">
        <v>1300</v>
      </c>
      <c r="L100" s="65" t="s">
        <v>1294</v>
      </c>
      <c r="M100" s="307" t="s">
        <v>2383</v>
      </c>
      <c r="N100" s="99"/>
      <c r="O100" s="65"/>
      <c r="P100" s="90"/>
      <c r="Q100" s="254">
        <v>30</v>
      </c>
      <c r="R100" s="255">
        <v>8</v>
      </c>
      <c r="S100" s="65">
        <v>0</v>
      </c>
      <c r="T100" s="65">
        <v>0</v>
      </c>
      <c r="U100" s="90">
        <v>0</v>
      </c>
      <c r="V100" s="260">
        <v>20</v>
      </c>
      <c r="W100" s="99">
        <v>0</v>
      </c>
      <c r="X100" s="84">
        <v>0</v>
      </c>
      <c r="Y100" s="99">
        <v>0</v>
      </c>
      <c r="Z100" s="65">
        <v>0</v>
      </c>
      <c r="AA100" s="327">
        <v>1642901</v>
      </c>
      <c r="AB100" s="327">
        <v>0</v>
      </c>
      <c r="AC100" s="328">
        <f>AA100+AB100</f>
        <v>1642901</v>
      </c>
      <c r="AD100" s="75">
        <v>4500000</v>
      </c>
      <c r="AE100" s="75">
        <v>6000000</v>
      </c>
      <c r="AF100" s="338">
        <f t="shared" si="88"/>
        <v>313644.73636363639</v>
      </c>
      <c r="AG100" s="113">
        <f t="shared" si="50"/>
        <v>49287030</v>
      </c>
      <c r="AH100" s="75">
        <f t="shared" si="51"/>
        <v>0</v>
      </c>
      <c r="AI100" s="75">
        <f t="shared" si="52"/>
        <v>2509157.8909090911</v>
      </c>
      <c r="AJ100" s="75">
        <f t="shared" si="53"/>
        <v>0</v>
      </c>
      <c r="AK100" s="75">
        <f t="shared" si="54"/>
        <v>4500000</v>
      </c>
      <c r="AL100" s="75">
        <f t="shared" si="55"/>
        <v>6000000</v>
      </c>
      <c r="AM100" s="75">
        <f t="shared" si="56"/>
        <v>0</v>
      </c>
      <c r="AN100" s="75">
        <f t="shared" si="57"/>
        <v>0</v>
      </c>
      <c r="AO100" s="75">
        <f t="shared" si="58"/>
        <v>0</v>
      </c>
      <c r="AP100" s="75">
        <f t="shared" si="59"/>
        <v>4000000</v>
      </c>
      <c r="AQ100" s="75">
        <v>0</v>
      </c>
      <c r="AR100" s="75">
        <v>0</v>
      </c>
      <c r="AS100" s="75">
        <v>0</v>
      </c>
      <c r="AT100" s="80">
        <v>0</v>
      </c>
      <c r="AU100" s="82">
        <f t="shared" si="60"/>
        <v>66296187.890909091</v>
      </c>
      <c r="AV100" s="113">
        <f t="shared" si="61"/>
        <v>47155454.738545455</v>
      </c>
      <c r="AW100" s="75">
        <f t="shared" si="62"/>
        <v>66296187.890909091</v>
      </c>
      <c r="AX100" s="75">
        <f t="shared" si="63"/>
        <v>4640733.1523636365</v>
      </c>
      <c r="AY100" s="76">
        <f t="shared" si="64"/>
        <v>715545.4738545455</v>
      </c>
      <c r="AZ100" s="75">
        <v>0</v>
      </c>
      <c r="BA100" s="75">
        <v>0</v>
      </c>
      <c r="BB100" s="75">
        <v>0</v>
      </c>
      <c r="BC100" s="80">
        <v>0</v>
      </c>
      <c r="BD100" s="80">
        <v>0</v>
      </c>
      <c r="BE100" s="80">
        <v>0</v>
      </c>
      <c r="BF100" s="78">
        <v>0</v>
      </c>
      <c r="BG100" s="348">
        <f t="shared" si="65"/>
        <v>5356278.626218182</v>
      </c>
      <c r="BH100" s="188">
        <f t="shared" si="66"/>
        <v>60939909</v>
      </c>
      <c r="BM100" s="50">
        <v>1642901</v>
      </c>
      <c r="BN100" s="391">
        <f t="shared" si="67"/>
        <v>0</v>
      </c>
      <c r="BO100" s="391">
        <f t="shared" si="68"/>
        <v>1642901</v>
      </c>
      <c r="BP100" s="391">
        <f t="shared" si="69"/>
        <v>49287030</v>
      </c>
      <c r="BQ100" s="50">
        <f t="shared" si="70"/>
        <v>0</v>
      </c>
      <c r="BR100" s="50">
        <f t="shared" si="71"/>
        <v>2509157.8909090911</v>
      </c>
      <c r="BS100" s="50">
        <f t="shared" si="72"/>
        <v>0</v>
      </c>
      <c r="BT100" s="50">
        <f t="shared" si="73"/>
        <v>4500000</v>
      </c>
      <c r="BU100" s="50">
        <f t="shared" si="74"/>
        <v>6000000</v>
      </c>
      <c r="BV100" s="50">
        <f t="shared" si="75"/>
        <v>0</v>
      </c>
      <c r="BW100" s="50">
        <f t="shared" si="76"/>
        <v>0</v>
      </c>
      <c r="BX100" s="50">
        <f t="shared" si="77"/>
        <v>0</v>
      </c>
      <c r="BY100" s="50">
        <f t="shared" si="78"/>
        <v>4000000</v>
      </c>
      <c r="BZ100" s="50">
        <v>0</v>
      </c>
      <c r="CA100" s="50">
        <v>0</v>
      </c>
      <c r="CB100" s="50">
        <v>0</v>
      </c>
      <c r="CC100" s="50">
        <v>0</v>
      </c>
      <c r="CD100" s="391">
        <f t="shared" si="79"/>
        <v>66296187.890909091</v>
      </c>
      <c r="CE100" s="391">
        <f t="shared" si="80"/>
        <v>51796187.890909091</v>
      </c>
      <c r="CF100" s="391">
        <f t="shared" si="81"/>
        <v>66296187.890909091</v>
      </c>
      <c r="CG100" s="50">
        <f t="shared" si="82"/>
        <v>4640733.1523636365</v>
      </c>
      <c r="CH100" s="395">
        <f t="shared" si="83"/>
        <v>1179618.7890909091</v>
      </c>
      <c r="CI100" s="398">
        <v>0</v>
      </c>
      <c r="CJ100" s="50">
        <v>0</v>
      </c>
      <c r="CK100" s="50">
        <v>0</v>
      </c>
      <c r="CL100" s="50">
        <v>0</v>
      </c>
      <c r="CM100" s="50">
        <v>0</v>
      </c>
      <c r="CN100" s="50">
        <v>0</v>
      </c>
      <c r="CO100" s="50">
        <v>0</v>
      </c>
      <c r="CP100" s="395">
        <f t="shared" si="84"/>
        <v>5820351.9414545456</v>
      </c>
      <c r="CQ100" s="391">
        <f t="shared" si="85"/>
        <v>60475835</v>
      </c>
      <c r="CR100" s="391">
        <f t="shared" si="86"/>
        <v>-464074</v>
      </c>
    </row>
    <row r="101" spans="1:96" s="50" customFormat="1" ht="24" customHeight="1" x14ac:dyDescent="0.2">
      <c r="A101" s="182">
        <f t="shared" si="49"/>
        <v>2655495</v>
      </c>
      <c r="B101" s="298">
        <f t="shared" si="87"/>
        <v>95</v>
      </c>
      <c r="C101" s="266">
        <v>101</v>
      </c>
      <c r="D101" s="299">
        <v>13194</v>
      </c>
      <c r="E101" s="252" t="s">
        <v>158</v>
      </c>
      <c r="F101" s="253" t="s">
        <v>1325</v>
      </c>
      <c r="G101" s="252" t="s">
        <v>87</v>
      </c>
      <c r="H101" s="274" t="s">
        <v>1323</v>
      </c>
      <c r="I101" s="294" t="s">
        <v>2546</v>
      </c>
      <c r="J101" s="65">
        <v>1372900918</v>
      </c>
      <c r="K101" s="65" t="s">
        <v>1326</v>
      </c>
      <c r="L101" s="65" t="s">
        <v>1323</v>
      </c>
      <c r="M101" s="292" t="s">
        <v>2380</v>
      </c>
      <c r="N101" s="99"/>
      <c r="O101" s="65"/>
      <c r="P101" s="90"/>
      <c r="Q101" s="254">
        <v>30</v>
      </c>
      <c r="R101" s="255">
        <v>8</v>
      </c>
      <c r="S101" s="65">
        <v>0</v>
      </c>
      <c r="T101" s="65">
        <v>0</v>
      </c>
      <c r="U101" s="90">
        <v>0</v>
      </c>
      <c r="V101" s="260">
        <v>10</v>
      </c>
      <c r="W101" s="99">
        <v>0</v>
      </c>
      <c r="X101" s="84">
        <v>0</v>
      </c>
      <c r="Y101" s="99">
        <v>1</v>
      </c>
      <c r="Z101" s="65">
        <v>1</v>
      </c>
      <c r="AA101" s="327">
        <v>1477052</v>
      </c>
      <c r="AB101" s="327">
        <v>46667</v>
      </c>
      <c r="AC101" s="328">
        <f t="shared" si="90"/>
        <v>1523719</v>
      </c>
      <c r="AD101" s="75">
        <v>4500000</v>
      </c>
      <c r="AE101" s="75">
        <v>6000000</v>
      </c>
      <c r="AF101" s="338">
        <f t="shared" si="88"/>
        <v>290891.80909090908</v>
      </c>
      <c r="AG101" s="113">
        <f t="shared" si="50"/>
        <v>44311560</v>
      </c>
      <c r="AH101" s="75">
        <f t="shared" si="51"/>
        <v>1400010</v>
      </c>
      <c r="AI101" s="75">
        <f t="shared" si="52"/>
        <v>2327134.4727272727</v>
      </c>
      <c r="AJ101" s="75">
        <f t="shared" si="53"/>
        <v>2655495</v>
      </c>
      <c r="AK101" s="75">
        <f t="shared" si="54"/>
        <v>4500000</v>
      </c>
      <c r="AL101" s="75">
        <f t="shared" si="55"/>
        <v>6000000</v>
      </c>
      <c r="AM101" s="75">
        <f t="shared" si="56"/>
        <v>0</v>
      </c>
      <c r="AN101" s="75">
        <f t="shared" si="57"/>
        <v>0</v>
      </c>
      <c r="AO101" s="75">
        <f t="shared" si="58"/>
        <v>0</v>
      </c>
      <c r="AP101" s="75">
        <f t="shared" si="59"/>
        <v>2000000</v>
      </c>
      <c r="AQ101" s="75">
        <v>0</v>
      </c>
      <c r="AR101" s="75">
        <v>0</v>
      </c>
      <c r="AS101" s="75">
        <v>0</v>
      </c>
      <c r="AT101" s="80">
        <v>0</v>
      </c>
      <c r="AU101" s="82">
        <f t="shared" si="60"/>
        <v>63194199.472727269</v>
      </c>
      <c r="AV101" s="113">
        <f t="shared" si="61"/>
        <v>43800995.159636363</v>
      </c>
      <c r="AW101" s="75">
        <f t="shared" si="62"/>
        <v>60538704.472727269</v>
      </c>
      <c r="AX101" s="75">
        <f t="shared" si="63"/>
        <v>4237709.3130909093</v>
      </c>
      <c r="AY101" s="76">
        <f t="shared" si="64"/>
        <v>380099.51596363634</v>
      </c>
      <c r="AZ101" s="75">
        <v>0</v>
      </c>
      <c r="BA101" s="75">
        <v>0</v>
      </c>
      <c r="BB101" s="75">
        <v>0</v>
      </c>
      <c r="BC101" s="80">
        <v>0</v>
      </c>
      <c r="BD101" s="80">
        <v>0</v>
      </c>
      <c r="BE101" s="80">
        <v>0</v>
      </c>
      <c r="BF101" s="78">
        <v>0</v>
      </c>
      <c r="BG101" s="348">
        <f t="shared" si="65"/>
        <v>4617808.8290545456</v>
      </c>
      <c r="BH101" s="188">
        <f t="shared" si="66"/>
        <v>58576390</v>
      </c>
      <c r="BM101" s="50">
        <v>1477052</v>
      </c>
      <c r="BN101" s="391">
        <f t="shared" si="67"/>
        <v>46667</v>
      </c>
      <c r="BO101" s="391">
        <f t="shared" si="68"/>
        <v>1523719</v>
      </c>
      <c r="BP101" s="391">
        <f t="shared" si="69"/>
        <v>44311560</v>
      </c>
      <c r="BQ101" s="50">
        <f t="shared" si="70"/>
        <v>1400010</v>
      </c>
      <c r="BR101" s="50">
        <f t="shared" si="71"/>
        <v>2327134.4727272727</v>
      </c>
      <c r="BS101" s="50">
        <f t="shared" si="72"/>
        <v>2655495</v>
      </c>
      <c r="BT101" s="50">
        <f t="shared" si="73"/>
        <v>4500000</v>
      </c>
      <c r="BU101" s="50">
        <f t="shared" si="74"/>
        <v>6000000</v>
      </c>
      <c r="BV101" s="50">
        <f t="shared" si="75"/>
        <v>0</v>
      </c>
      <c r="BW101" s="50">
        <f t="shared" si="76"/>
        <v>0</v>
      </c>
      <c r="BX101" s="50">
        <f t="shared" si="77"/>
        <v>0</v>
      </c>
      <c r="BY101" s="50">
        <f t="shared" si="78"/>
        <v>2000000</v>
      </c>
      <c r="BZ101" s="50">
        <v>0</v>
      </c>
      <c r="CA101" s="50">
        <v>0</v>
      </c>
      <c r="CB101" s="50">
        <v>0</v>
      </c>
      <c r="CC101" s="50">
        <v>0</v>
      </c>
      <c r="CD101" s="391">
        <f t="shared" si="79"/>
        <v>63194199.472727269</v>
      </c>
      <c r="CE101" s="391">
        <f t="shared" si="80"/>
        <v>48038704.472727269</v>
      </c>
      <c r="CF101" s="391">
        <f t="shared" si="81"/>
        <v>60538704.472727269</v>
      </c>
      <c r="CG101" s="50">
        <f t="shared" si="82"/>
        <v>4237709.3130909093</v>
      </c>
      <c r="CH101" s="395">
        <f t="shared" si="83"/>
        <v>803870.44727272692</v>
      </c>
      <c r="CI101" s="398">
        <v>0</v>
      </c>
      <c r="CJ101" s="50">
        <v>0</v>
      </c>
      <c r="CK101" s="50">
        <v>0</v>
      </c>
      <c r="CL101" s="50">
        <v>0</v>
      </c>
      <c r="CM101" s="50">
        <v>0</v>
      </c>
      <c r="CN101" s="50">
        <v>0</v>
      </c>
      <c r="CO101" s="50">
        <v>0</v>
      </c>
      <c r="CP101" s="395">
        <f t="shared" si="84"/>
        <v>5041579.7603636365</v>
      </c>
      <c r="CQ101" s="391">
        <f t="shared" si="85"/>
        <v>58152619</v>
      </c>
      <c r="CR101" s="391">
        <f t="shared" si="86"/>
        <v>-423771</v>
      </c>
    </row>
    <row r="102" spans="1:96" s="50" customFormat="1" ht="24" customHeight="1" x14ac:dyDescent="0.2">
      <c r="A102" s="182">
        <f t="shared" si="49"/>
        <v>2655495</v>
      </c>
      <c r="B102" s="298">
        <f t="shared" si="87"/>
        <v>96</v>
      </c>
      <c r="C102" s="266">
        <v>102</v>
      </c>
      <c r="D102" s="299">
        <v>13195</v>
      </c>
      <c r="E102" s="252" t="s">
        <v>410</v>
      </c>
      <c r="F102" s="253" t="s">
        <v>86</v>
      </c>
      <c r="G102" s="252" t="s">
        <v>87</v>
      </c>
      <c r="H102" s="274" t="s">
        <v>1323</v>
      </c>
      <c r="I102" s="294" t="s">
        <v>2547</v>
      </c>
      <c r="J102" s="65">
        <v>1381902340</v>
      </c>
      <c r="K102" s="65" t="s">
        <v>1327</v>
      </c>
      <c r="L102" s="65" t="s">
        <v>1323</v>
      </c>
      <c r="M102" s="292" t="s">
        <v>2380</v>
      </c>
      <c r="N102" s="99"/>
      <c r="O102" s="65"/>
      <c r="P102" s="90"/>
      <c r="Q102" s="254">
        <v>30</v>
      </c>
      <c r="R102" s="255">
        <v>12</v>
      </c>
      <c r="S102" s="65">
        <v>0</v>
      </c>
      <c r="T102" s="65">
        <v>0</v>
      </c>
      <c r="U102" s="300">
        <f>1+1+1</f>
        <v>3</v>
      </c>
      <c r="V102" s="260">
        <v>16</v>
      </c>
      <c r="W102" s="99">
        <v>0</v>
      </c>
      <c r="X102" s="84">
        <v>0</v>
      </c>
      <c r="Y102" s="99">
        <v>0</v>
      </c>
      <c r="Z102" s="65">
        <v>0</v>
      </c>
      <c r="AA102" s="327">
        <v>1477052</v>
      </c>
      <c r="AB102" s="327">
        <v>0</v>
      </c>
      <c r="AC102" s="328">
        <f t="shared" si="90"/>
        <v>1477052</v>
      </c>
      <c r="AD102" s="75">
        <v>4500000</v>
      </c>
      <c r="AE102" s="75">
        <v>6000000</v>
      </c>
      <c r="AF102" s="338">
        <f t="shared" si="88"/>
        <v>281982.65454545454</v>
      </c>
      <c r="AG102" s="113">
        <f t="shared" si="50"/>
        <v>44311560</v>
      </c>
      <c r="AH102" s="75">
        <f t="shared" si="51"/>
        <v>0</v>
      </c>
      <c r="AI102" s="75">
        <f t="shared" si="52"/>
        <v>3383791.8545454545</v>
      </c>
      <c r="AJ102" s="75">
        <f t="shared" si="53"/>
        <v>0</v>
      </c>
      <c r="AK102" s="75">
        <f t="shared" si="54"/>
        <v>4500000</v>
      </c>
      <c r="AL102" s="75">
        <f t="shared" si="55"/>
        <v>6000000</v>
      </c>
      <c r="AM102" s="75">
        <f t="shared" si="56"/>
        <v>0</v>
      </c>
      <c r="AN102" s="75">
        <f t="shared" si="57"/>
        <v>0</v>
      </c>
      <c r="AO102" s="75">
        <f t="shared" si="58"/>
        <v>4431156</v>
      </c>
      <c r="AP102" s="75">
        <f t="shared" si="59"/>
        <v>3200000</v>
      </c>
      <c r="AQ102" s="75">
        <v>0</v>
      </c>
      <c r="AR102" s="75">
        <v>0</v>
      </c>
      <c r="AS102" s="75">
        <v>0</v>
      </c>
      <c r="AT102" s="80">
        <v>0</v>
      </c>
      <c r="AU102" s="82">
        <f t="shared" si="60"/>
        <v>65826507.854545452</v>
      </c>
      <c r="AV102" s="113">
        <f t="shared" si="61"/>
        <v>43397677.224727273</v>
      </c>
      <c r="AW102" s="75">
        <f t="shared" si="62"/>
        <v>61395351.854545452</v>
      </c>
      <c r="AX102" s="75">
        <f t="shared" si="63"/>
        <v>4297674.6298181824</v>
      </c>
      <c r="AY102" s="76">
        <f t="shared" si="64"/>
        <v>339767.7224727273</v>
      </c>
      <c r="AZ102" s="75">
        <v>0</v>
      </c>
      <c r="BA102" s="75">
        <v>0</v>
      </c>
      <c r="BB102" s="75">
        <v>0</v>
      </c>
      <c r="BC102" s="80">
        <v>0</v>
      </c>
      <c r="BD102" s="80">
        <v>0</v>
      </c>
      <c r="BE102" s="80">
        <v>0</v>
      </c>
      <c r="BF102" s="78">
        <v>0</v>
      </c>
      <c r="BG102" s="348">
        <f t="shared" si="65"/>
        <v>4637442.3522909097</v>
      </c>
      <c r="BH102" s="188">
        <f t="shared" si="66"/>
        <v>61189065</v>
      </c>
      <c r="BM102" s="50">
        <v>1477052</v>
      </c>
      <c r="BN102" s="391">
        <f t="shared" si="67"/>
        <v>0</v>
      </c>
      <c r="BO102" s="391">
        <f t="shared" si="68"/>
        <v>1477052</v>
      </c>
      <c r="BP102" s="391">
        <f t="shared" si="69"/>
        <v>44311560</v>
      </c>
      <c r="BQ102" s="50">
        <f t="shared" si="70"/>
        <v>0</v>
      </c>
      <c r="BR102" s="50">
        <f t="shared" si="71"/>
        <v>3383791.8545454545</v>
      </c>
      <c r="BS102" s="50">
        <f t="shared" si="72"/>
        <v>0</v>
      </c>
      <c r="BT102" s="50">
        <f t="shared" si="73"/>
        <v>4500000</v>
      </c>
      <c r="BU102" s="50">
        <f t="shared" si="74"/>
        <v>6000000</v>
      </c>
      <c r="BV102" s="50">
        <f t="shared" si="75"/>
        <v>0</v>
      </c>
      <c r="BW102" s="50">
        <f t="shared" si="76"/>
        <v>0</v>
      </c>
      <c r="BX102" s="50">
        <f t="shared" si="77"/>
        <v>4431156</v>
      </c>
      <c r="BY102" s="50">
        <f t="shared" si="78"/>
        <v>3200000</v>
      </c>
      <c r="BZ102" s="50">
        <v>0</v>
      </c>
      <c r="CA102" s="50">
        <v>0</v>
      </c>
      <c r="CB102" s="50">
        <v>0</v>
      </c>
      <c r="CC102" s="50">
        <v>0</v>
      </c>
      <c r="CD102" s="391">
        <f t="shared" si="79"/>
        <v>65826507.854545452</v>
      </c>
      <c r="CE102" s="391">
        <f t="shared" si="80"/>
        <v>47695351.854545452</v>
      </c>
      <c r="CF102" s="391">
        <f t="shared" si="81"/>
        <v>65826507.854545452</v>
      </c>
      <c r="CG102" s="50">
        <f t="shared" si="82"/>
        <v>4607855.5498181824</v>
      </c>
      <c r="CH102" s="395">
        <f t="shared" si="83"/>
        <v>769535.18545454519</v>
      </c>
      <c r="CI102" s="398">
        <v>0</v>
      </c>
      <c r="CJ102" s="50">
        <v>0</v>
      </c>
      <c r="CK102" s="50">
        <v>0</v>
      </c>
      <c r="CL102" s="50">
        <v>0</v>
      </c>
      <c r="CM102" s="50">
        <v>0</v>
      </c>
      <c r="CN102" s="50">
        <v>0</v>
      </c>
      <c r="CO102" s="50">
        <v>0</v>
      </c>
      <c r="CP102" s="395">
        <f t="shared" si="84"/>
        <v>5377390.7352727279</v>
      </c>
      <c r="CQ102" s="391">
        <f t="shared" si="85"/>
        <v>60449117</v>
      </c>
      <c r="CR102" s="391">
        <f t="shared" si="86"/>
        <v>-739948</v>
      </c>
    </row>
    <row r="103" spans="1:96" s="50" customFormat="1" ht="24" customHeight="1" x14ac:dyDescent="0.2">
      <c r="A103" s="182">
        <f t="shared" si="49"/>
        <v>2655495</v>
      </c>
      <c r="B103" s="298">
        <f t="shared" si="87"/>
        <v>97</v>
      </c>
      <c r="C103" s="266">
        <v>103</v>
      </c>
      <c r="D103" s="299">
        <v>13193</v>
      </c>
      <c r="E103" s="252" t="s">
        <v>410</v>
      </c>
      <c r="F103" s="253" t="s">
        <v>1322</v>
      </c>
      <c r="G103" s="252" t="s">
        <v>87</v>
      </c>
      <c r="H103" s="274" t="s">
        <v>1323</v>
      </c>
      <c r="I103" s="294" t="s">
        <v>2548</v>
      </c>
      <c r="J103" s="65">
        <v>1361166452</v>
      </c>
      <c r="K103" s="65" t="s">
        <v>1324</v>
      </c>
      <c r="L103" s="65" t="s">
        <v>1323</v>
      </c>
      <c r="M103" s="292" t="s">
        <v>2380</v>
      </c>
      <c r="N103" s="99"/>
      <c r="O103" s="65"/>
      <c r="P103" s="90"/>
      <c r="Q103" s="254">
        <v>30</v>
      </c>
      <c r="R103" s="255">
        <v>120</v>
      </c>
      <c r="S103" s="65">
        <v>0</v>
      </c>
      <c r="T103" s="65">
        <v>0</v>
      </c>
      <c r="U103" s="300">
        <f>1+1</f>
        <v>2</v>
      </c>
      <c r="V103" s="261">
        <v>16</v>
      </c>
      <c r="W103" s="99">
        <v>0</v>
      </c>
      <c r="X103" s="84">
        <v>0</v>
      </c>
      <c r="Y103" s="99">
        <v>0</v>
      </c>
      <c r="Z103" s="65">
        <v>0</v>
      </c>
      <c r="AA103" s="327">
        <v>1477052</v>
      </c>
      <c r="AB103" s="327">
        <v>0</v>
      </c>
      <c r="AC103" s="328">
        <f t="shared" si="90"/>
        <v>1477052</v>
      </c>
      <c r="AD103" s="75">
        <v>4500000</v>
      </c>
      <c r="AE103" s="75">
        <v>6000000</v>
      </c>
      <c r="AF103" s="338">
        <f t="shared" si="88"/>
        <v>281982.65454545454</v>
      </c>
      <c r="AG103" s="113">
        <f t="shared" si="50"/>
        <v>44311560</v>
      </c>
      <c r="AH103" s="75">
        <f t="shared" si="51"/>
        <v>0</v>
      </c>
      <c r="AI103" s="75">
        <f t="shared" si="52"/>
        <v>33837918.545454547</v>
      </c>
      <c r="AJ103" s="75">
        <f t="shared" si="53"/>
        <v>0</v>
      </c>
      <c r="AK103" s="75">
        <f t="shared" si="54"/>
        <v>4500000</v>
      </c>
      <c r="AL103" s="75">
        <f t="shared" si="55"/>
        <v>6000000</v>
      </c>
      <c r="AM103" s="75">
        <f t="shared" si="56"/>
        <v>0</v>
      </c>
      <c r="AN103" s="75">
        <f t="shared" si="57"/>
        <v>0</v>
      </c>
      <c r="AO103" s="75">
        <f t="shared" si="58"/>
        <v>2954104</v>
      </c>
      <c r="AP103" s="75">
        <f t="shared" si="59"/>
        <v>3200000</v>
      </c>
      <c r="AQ103" s="75">
        <v>0</v>
      </c>
      <c r="AR103" s="75">
        <v>0</v>
      </c>
      <c r="AS103" s="75">
        <v>0</v>
      </c>
      <c r="AT103" s="80">
        <v>0</v>
      </c>
      <c r="AU103" s="82">
        <f t="shared" si="60"/>
        <v>94803582.545454547</v>
      </c>
      <c r="AV103" s="113">
        <f t="shared" si="61"/>
        <v>71720015.047272727</v>
      </c>
      <c r="AW103" s="75">
        <f t="shared" si="62"/>
        <v>91849478.545454547</v>
      </c>
      <c r="AX103" s="75">
        <f t="shared" si="63"/>
        <v>6429463.498181819</v>
      </c>
      <c r="AY103" s="76">
        <f t="shared" si="64"/>
        <v>3172001.5047272728</v>
      </c>
      <c r="AZ103" s="75">
        <v>0</v>
      </c>
      <c r="BA103" s="75">
        <v>0</v>
      </c>
      <c r="BB103" s="75">
        <v>0</v>
      </c>
      <c r="BC103" s="80">
        <v>0</v>
      </c>
      <c r="BD103" s="80">
        <v>0</v>
      </c>
      <c r="BE103" s="80">
        <v>0</v>
      </c>
      <c r="BF103" s="78">
        <v>0</v>
      </c>
      <c r="BG103" s="348">
        <f t="shared" si="65"/>
        <v>9601465.0029090922</v>
      </c>
      <c r="BH103" s="188">
        <f t="shared" si="66"/>
        <v>85202117</v>
      </c>
      <c r="BM103" s="50">
        <v>1477052</v>
      </c>
      <c r="BN103" s="391">
        <f t="shared" si="67"/>
        <v>0</v>
      </c>
      <c r="BO103" s="391">
        <f t="shared" si="68"/>
        <v>1477052</v>
      </c>
      <c r="BP103" s="391">
        <f t="shared" si="69"/>
        <v>44311560</v>
      </c>
      <c r="BQ103" s="50">
        <f t="shared" si="70"/>
        <v>0</v>
      </c>
      <c r="BR103" s="50">
        <f t="shared" si="71"/>
        <v>33837918.545454547</v>
      </c>
      <c r="BS103" s="50">
        <f t="shared" si="72"/>
        <v>0</v>
      </c>
      <c r="BT103" s="50">
        <f t="shared" si="73"/>
        <v>4500000</v>
      </c>
      <c r="BU103" s="50">
        <f t="shared" si="74"/>
        <v>6000000</v>
      </c>
      <c r="BV103" s="50">
        <f t="shared" si="75"/>
        <v>0</v>
      </c>
      <c r="BW103" s="50">
        <f t="shared" si="76"/>
        <v>0</v>
      </c>
      <c r="BX103" s="50">
        <f t="shared" si="77"/>
        <v>2954104</v>
      </c>
      <c r="BY103" s="50">
        <f t="shared" si="78"/>
        <v>3200000</v>
      </c>
      <c r="BZ103" s="50">
        <v>0</v>
      </c>
      <c r="CA103" s="50">
        <v>0</v>
      </c>
      <c r="CB103" s="50">
        <v>0</v>
      </c>
      <c r="CC103" s="50">
        <v>0</v>
      </c>
      <c r="CD103" s="391">
        <f t="shared" si="79"/>
        <v>94803582.545454547</v>
      </c>
      <c r="CE103" s="391">
        <f t="shared" si="80"/>
        <v>78149478.545454547</v>
      </c>
      <c r="CF103" s="391">
        <f t="shared" si="81"/>
        <v>94803582.545454547</v>
      </c>
      <c r="CG103" s="50">
        <f t="shared" si="82"/>
        <v>6636250.7781818192</v>
      </c>
      <c r="CH103" s="395">
        <f t="shared" si="83"/>
        <v>3814947.854545455</v>
      </c>
      <c r="CI103" s="398">
        <v>0</v>
      </c>
      <c r="CJ103" s="50">
        <v>0</v>
      </c>
      <c r="CK103" s="50">
        <v>0</v>
      </c>
      <c r="CL103" s="50">
        <v>0</v>
      </c>
      <c r="CM103" s="50">
        <v>0</v>
      </c>
      <c r="CN103" s="50">
        <v>0</v>
      </c>
      <c r="CO103" s="50">
        <v>0</v>
      </c>
      <c r="CP103" s="395">
        <f t="shared" si="84"/>
        <v>10451198.632727275</v>
      </c>
      <c r="CQ103" s="391">
        <f t="shared" si="85"/>
        <v>84352383</v>
      </c>
      <c r="CR103" s="391">
        <f t="shared" si="86"/>
        <v>-849734</v>
      </c>
    </row>
    <row r="104" spans="1:96" s="50" customFormat="1" ht="24" customHeight="1" x14ac:dyDescent="0.2">
      <c r="A104" s="182">
        <f t="shared" si="49"/>
        <v>2655495</v>
      </c>
      <c r="B104" s="298">
        <f t="shared" si="87"/>
        <v>98</v>
      </c>
      <c r="C104" s="266">
        <v>104</v>
      </c>
      <c r="D104" s="299">
        <v>13202</v>
      </c>
      <c r="E104" s="252" t="s">
        <v>1341</v>
      </c>
      <c r="F104" s="253" t="s">
        <v>1342</v>
      </c>
      <c r="G104" s="252" t="s">
        <v>87</v>
      </c>
      <c r="H104" s="274" t="s">
        <v>1343</v>
      </c>
      <c r="I104" s="294" t="s">
        <v>2549</v>
      </c>
      <c r="J104" s="65" t="s">
        <v>1344</v>
      </c>
      <c r="K104" s="65" t="s">
        <v>1345</v>
      </c>
      <c r="L104" s="65" t="s">
        <v>1343</v>
      </c>
      <c r="M104" s="292" t="s">
        <v>2380</v>
      </c>
      <c r="N104" s="99"/>
      <c r="O104" s="65"/>
      <c r="P104" s="90"/>
      <c r="Q104" s="254">
        <v>30</v>
      </c>
      <c r="R104" s="255">
        <v>60</v>
      </c>
      <c r="S104" s="65">
        <v>0</v>
      </c>
      <c r="T104" s="65">
        <v>0</v>
      </c>
      <c r="U104" s="90">
        <v>0</v>
      </c>
      <c r="V104" s="260">
        <v>21</v>
      </c>
      <c r="W104" s="99">
        <v>0</v>
      </c>
      <c r="X104" s="84">
        <v>0</v>
      </c>
      <c r="Y104" s="99">
        <v>2</v>
      </c>
      <c r="Z104" s="65">
        <v>2</v>
      </c>
      <c r="AA104" s="327">
        <v>1477052</v>
      </c>
      <c r="AB104" s="327">
        <v>46667</v>
      </c>
      <c r="AC104" s="328">
        <f t="shared" si="90"/>
        <v>1523719</v>
      </c>
      <c r="AD104" s="75">
        <v>4500000</v>
      </c>
      <c r="AE104" s="75">
        <v>6000000</v>
      </c>
      <c r="AF104" s="338">
        <f t="shared" si="88"/>
        <v>290891.80909090908</v>
      </c>
      <c r="AG104" s="113">
        <f t="shared" si="50"/>
        <v>44311560</v>
      </c>
      <c r="AH104" s="75">
        <f t="shared" si="51"/>
        <v>1400010</v>
      </c>
      <c r="AI104" s="75">
        <f t="shared" si="52"/>
        <v>17453508.545454547</v>
      </c>
      <c r="AJ104" s="75">
        <f t="shared" si="53"/>
        <v>5310990</v>
      </c>
      <c r="AK104" s="75">
        <f t="shared" si="54"/>
        <v>4500000</v>
      </c>
      <c r="AL104" s="75">
        <f t="shared" si="55"/>
        <v>6000000</v>
      </c>
      <c r="AM104" s="75">
        <f t="shared" si="56"/>
        <v>0</v>
      </c>
      <c r="AN104" s="75">
        <f t="shared" si="57"/>
        <v>0</v>
      </c>
      <c r="AO104" s="75">
        <f t="shared" si="58"/>
        <v>0</v>
      </c>
      <c r="AP104" s="75">
        <f t="shared" si="59"/>
        <v>4200000</v>
      </c>
      <c r="AQ104" s="75">
        <v>0</v>
      </c>
      <c r="AR104" s="75">
        <v>0</v>
      </c>
      <c r="AS104" s="75">
        <v>0</v>
      </c>
      <c r="AT104" s="80">
        <v>0</v>
      </c>
      <c r="AU104" s="82">
        <f t="shared" si="60"/>
        <v>83176068.545454547</v>
      </c>
      <c r="AV104" s="113">
        <f t="shared" si="61"/>
        <v>57714523.047272727</v>
      </c>
      <c r="AW104" s="75">
        <f t="shared" si="62"/>
        <v>77865078.545454547</v>
      </c>
      <c r="AX104" s="75">
        <f t="shared" si="63"/>
        <v>5450555.498181819</v>
      </c>
      <c r="AY104" s="76">
        <f t="shared" si="64"/>
        <v>1771452.3047272728</v>
      </c>
      <c r="AZ104" s="75">
        <v>0</v>
      </c>
      <c r="BA104" s="75">
        <v>0</v>
      </c>
      <c r="BB104" s="75">
        <v>0</v>
      </c>
      <c r="BC104" s="80">
        <v>0</v>
      </c>
      <c r="BD104" s="80">
        <v>0</v>
      </c>
      <c r="BE104" s="80">
        <v>0</v>
      </c>
      <c r="BF104" s="78">
        <v>0</v>
      </c>
      <c r="BG104" s="348">
        <f t="shared" si="65"/>
        <v>7222007.802909092</v>
      </c>
      <c r="BH104" s="188">
        <f t="shared" si="66"/>
        <v>75954060</v>
      </c>
      <c r="BM104" s="50">
        <v>1477052</v>
      </c>
      <c r="BN104" s="391">
        <f t="shared" si="67"/>
        <v>46667</v>
      </c>
      <c r="BO104" s="391">
        <f t="shared" si="68"/>
        <v>1523719</v>
      </c>
      <c r="BP104" s="391">
        <f t="shared" si="69"/>
        <v>44311560</v>
      </c>
      <c r="BQ104" s="50">
        <f t="shared" si="70"/>
        <v>1400010</v>
      </c>
      <c r="BR104" s="50">
        <f t="shared" si="71"/>
        <v>17453508.545454547</v>
      </c>
      <c r="BS104" s="50">
        <f t="shared" si="72"/>
        <v>5310990</v>
      </c>
      <c r="BT104" s="50">
        <f t="shared" si="73"/>
        <v>4500000</v>
      </c>
      <c r="BU104" s="50">
        <f t="shared" si="74"/>
        <v>6000000</v>
      </c>
      <c r="BV104" s="50">
        <f t="shared" si="75"/>
        <v>0</v>
      </c>
      <c r="BW104" s="50">
        <f t="shared" si="76"/>
        <v>0</v>
      </c>
      <c r="BX104" s="50">
        <f t="shared" si="77"/>
        <v>0</v>
      </c>
      <c r="BY104" s="50">
        <f t="shared" si="78"/>
        <v>4200000</v>
      </c>
      <c r="BZ104" s="50">
        <v>0</v>
      </c>
      <c r="CA104" s="50">
        <v>0</v>
      </c>
      <c r="CB104" s="50">
        <v>0</v>
      </c>
      <c r="CC104" s="50">
        <v>0</v>
      </c>
      <c r="CD104" s="391">
        <f t="shared" si="79"/>
        <v>83176068.545454547</v>
      </c>
      <c r="CE104" s="391">
        <f t="shared" si="80"/>
        <v>63165078.545454547</v>
      </c>
      <c r="CF104" s="391">
        <f t="shared" si="81"/>
        <v>77865078.545454547</v>
      </c>
      <c r="CG104" s="50">
        <f t="shared" si="82"/>
        <v>5450555.498181819</v>
      </c>
      <c r="CH104" s="395">
        <f t="shared" si="83"/>
        <v>2316507.854545455</v>
      </c>
      <c r="CI104" s="398">
        <v>0</v>
      </c>
      <c r="CJ104" s="50">
        <v>0</v>
      </c>
      <c r="CK104" s="50">
        <v>0</v>
      </c>
      <c r="CL104" s="50">
        <v>0</v>
      </c>
      <c r="CM104" s="50">
        <v>0</v>
      </c>
      <c r="CN104" s="50">
        <v>0</v>
      </c>
      <c r="CO104" s="50">
        <v>0</v>
      </c>
      <c r="CP104" s="395">
        <f t="shared" si="84"/>
        <v>7767063.3527272735</v>
      </c>
      <c r="CQ104" s="391">
        <f t="shared" si="85"/>
        <v>75409005</v>
      </c>
      <c r="CR104" s="391">
        <f t="shared" si="86"/>
        <v>-545055</v>
      </c>
    </row>
    <row r="105" spans="1:96" s="50" customFormat="1" ht="24" customHeight="1" x14ac:dyDescent="0.2">
      <c r="A105" s="182">
        <f t="shared" si="49"/>
        <v>2655495</v>
      </c>
      <c r="B105" s="298">
        <f t="shared" si="87"/>
        <v>99</v>
      </c>
      <c r="C105" s="266">
        <v>105</v>
      </c>
      <c r="D105" s="299">
        <v>13203</v>
      </c>
      <c r="E105" s="252" t="s">
        <v>488</v>
      </c>
      <c r="F105" s="253" t="s">
        <v>1342</v>
      </c>
      <c r="G105" s="252" t="s">
        <v>87</v>
      </c>
      <c r="H105" s="274" t="s">
        <v>1343</v>
      </c>
      <c r="I105" s="294" t="s">
        <v>2550</v>
      </c>
      <c r="J105" s="65" t="s">
        <v>1346</v>
      </c>
      <c r="K105" s="65" t="s">
        <v>1347</v>
      </c>
      <c r="L105" s="65" t="s">
        <v>1343</v>
      </c>
      <c r="M105" s="292" t="s">
        <v>2383</v>
      </c>
      <c r="N105" s="99"/>
      <c r="O105" s="65"/>
      <c r="P105" s="90"/>
      <c r="Q105" s="254">
        <v>30</v>
      </c>
      <c r="R105" s="255">
        <v>25</v>
      </c>
      <c r="S105" s="65">
        <v>0</v>
      </c>
      <c r="T105" s="65">
        <v>0</v>
      </c>
      <c r="U105" s="300">
        <f>1+1</f>
        <v>2</v>
      </c>
      <c r="V105" s="260">
        <v>19</v>
      </c>
      <c r="W105" s="99">
        <v>0</v>
      </c>
      <c r="X105" s="84">
        <v>0</v>
      </c>
      <c r="Y105" s="99">
        <v>1</v>
      </c>
      <c r="Z105" s="65">
        <v>1</v>
      </c>
      <c r="AA105" s="327">
        <v>1642901</v>
      </c>
      <c r="AB105" s="327">
        <v>46667</v>
      </c>
      <c r="AC105" s="328">
        <f>AA105+AB105</f>
        <v>1689568</v>
      </c>
      <c r="AD105" s="75">
        <v>4500000</v>
      </c>
      <c r="AE105" s="75">
        <v>6000000</v>
      </c>
      <c r="AF105" s="338">
        <f t="shared" si="88"/>
        <v>322553.89090909087</v>
      </c>
      <c r="AG105" s="113">
        <f t="shared" si="50"/>
        <v>49287030</v>
      </c>
      <c r="AH105" s="75">
        <f t="shared" si="51"/>
        <v>1400010</v>
      </c>
      <c r="AI105" s="75">
        <f t="shared" si="52"/>
        <v>8063847.2727272715</v>
      </c>
      <c r="AJ105" s="75">
        <f t="shared" si="53"/>
        <v>2655495</v>
      </c>
      <c r="AK105" s="75">
        <f t="shared" si="54"/>
        <v>4500000</v>
      </c>
      <c r="AL105" s="75">
        <f t="shared" si="55"/>
        <v>6000000</v>
      </c>
      <c r="AM105" s="75">
        <f t="shared" si="56"/>
        <v>0</v>
      </c>
      <c r="AN105" s="75">
        <f t="shared" si="57"/>
        <v>0</v>
      </c>
      <c r="AO105" s="75">
        <f t="shared" si="58"/>
        <v>3379136</v>
      </c>
      <c r="AP105" s="75">
        <f t="shared" si="59"/>
        <v>3800000</v>
      </c>
      <c r="AQ105" s="75">
        <v>0</v>
      </c>
      <c r="AR105" s="75">
        <v>0</v>
      </c>
      <c r="AS105" s="75">
        <v>0</v>
      </c>
      <c r="AT105" s="80">
        <v>0</v>
      </c>
      <c r="AU105" s="82">
        <f t="shared" si="60"/>
        <v>79085518.272727281</v>
      </c>
      <c r="AV105" s="113">
        <f t="shared" si="61"/>
        <v>53637325.163636371</v>
      </c>
      <c r="AW105" s="75">
        <f t="shared" si="62"/>
        <v>73050887.272727266</v>
      </c>
      <c r="AX105" s="75">
        <f t="shared" si="63"/>
        <v>5113562.1090909094</v>
      </c>
      <c r="AY105" s="76">
        <f t="shared" si="64"/>
        <v>1363732.5163636373</v>
      </c>
      <c r="AZ105" s="75">
        <v>0</v>
      </c>
      <c r="BA105" s="75">
        <v>0</v>
      </c>
      <c r="BB105" s="75">
        <v>0</v>
      </c>
      <c r="BC105" s="80">
        <v>0</v>
      </c>
      <c r="BD105" s="80">
        <v>0</v>
      </c>
      <c r="BE105" s="80">
        <v>0</v>
      </c>
      <c r="BF105" s="78">
        <v>0</v>
      </c>
      <c r="BG105" s="348">
        <f t="shared" si="65"/>
        <v>6477294.6254545469</v>
      </c>
      <c r="BH105" s="188">
        <f t="shared" si="66"/>
        <v>72608223</v>
      </c>
      <c r="BM105" s="50">
        <v>1642901</v>
      </c>
      <c r="BN105" s="391">
        <f t="shared" si="67"/>
        <v>46667</v>
      </c>
      <c r="BO105" s="391">
        <f t="shared" si="68"/>
        <v>1689568</v>
      </c>
      <c r="BP105" s="391">
        <f t="shared" ref="BP105:BP168" si="92">BM105*Q105</f>
        <v>49287030</v>
      </c>
      <c r="BQ105" s="50">
        <f t="shared" ref="BQ105:BQ168" si="93">BN105*Q105</f>
        <v>1400010</v>
      </c>
      <c r="BR105" s="50">
        <f t="shared" ref="BR105:BR168" si="94">BO105*30/220*1.4*R105</f>
        <v>8063847.2727272715</v>
      </c>
      <c r="BS105" s="50">
        <f t="shared" ref="BS105:BS168" si="95">(885165*3*Z105)/30*Q105</f>
        <v>2655495</v>
      </c>
      <c r="BT105" s="50">
        <f t="shared" ref="BT105:BT168" si="96">4500000/30*Q105</f>
        <v>4500000</v>
      </c>
      <c r="BU105" s="50">
        <f t="shared" ref="BU105:BU168" si="97">6000000/30*Q105</f>
        <v>6000000</v>
      </c>
      <c r="BV105" s="50">
        <f t="shared" ref="BV105:BV168" si="98">BO105*30/220*35%*S105</f>
        <v>0</v>
      </c>
      <c r="BW105" s="50">
        <f t="shared" ref="BW105:BW168" si="99">BO105*30/220*1.4*T105</f>
        <v>0</v>
      </c>
      <c r="BX105" s="50">
        <f t="shared" ref="BX105:BX168" si="100">BO105*U105</f>
        <v>3379136</v>
      </c>
      <c r="BY105" s="50">
        <f t="shared" ref="BY105:BY168" si="101">200000*V105</f>
        <v>3800000</v>
      </c>
      <c r="BZ105" s="50">
        <v>0</v>
      </c>
      <c r="CA105" s="50">
        <v>0</v>
      </c>
      <c r="CB105" s="50">
        <v>0</v>
      </c>
      <c r="CC105" s="50">
        <v>0</v>
      </c>
      <c r="CD105" s="391">
        <f t="shared" ref="CD105:CD168" si="102">SUM(BP105:CC105)</f>
        <v>79085518.272727281</v>
      </c>
      <c r="CE105" s="391">
        <f t="shared" si="80"/>
        <v>58750887.272727281</v>
      </c>
      <c r="CF105" s="391">
        <f t="shared" si="81"/>
        <v>76430023.272727281</v>
      </c>
      <c r="CG105" s="50">
        <f t="shared" si="82"/>
        <v>5350101.6290909098</v>
      </c>
      <c r="CH105" s="395">
        <f t="shared" si="83"/>
        <v>1875088.7272727282</v>
      </c>
      <c r="CI105" s="398">
        <v>0</v>
      </c>
      <c r="CJ105" s="50">
        <v>0</v>
      </c>
      <c r="CK105" s="50">
        <v>0</v>
      </c>
      <c r="CL105" s="50">
        <v>0</v>
      </c>
      <c r="CM105" s="50">
        <v>0</v>
      </c>
      <c r="CN105" s="50">
        <v>0</v>
      </c>
      <c r="CO105" s="50">
        <v>0</v>
      </c>
      <c r="CP105" s="395">
        <f t="shared" si="84"/>
        <v>7225190.3563636383</v>
      </c>
      <c r="CQ105" s="391">
        <f t="shared" si="85"/>
        <v>71860327</v>
      </c>
      <c r="CR105" s="391">
        <f t="shared" si="86"/>
        <v>-747896</v>
      </c>
    </row>
    <row r="106" spans="1:96" s="50" customFormat="1" ht="24" customHeight="1" x14ac:dyDescent="0.2">
      <c r="A106" s="182">
        <f t="shared" si="49"/>
        <v>2655495</v>
      </c>
      <c r="B106" s="298">
        <f t="shared" si="87"/>
        <v>100</v>
      </c>
      <c r="C106" s="266">
        <v>106</v>
      </c>
      <c r="D106" s="299">
        <v>13204</v>
      </c>
      <c r="E106" s="252" t="s">
        <v>619</v>
      </c>
      <c r="F106" s="253" t="s">
        <v>1348</v>
      </c>
      <c r="G106" s="252" t="s">
        <v>87</v>
      </c>
      <c r="H106" s="274" t="s">
        <v>1343</v>
      </c>
      <c r="I106" s="294" t="s">
        <v>2551</v>
      </c>
      <c r="J106" s="65" t="s">
        <v>1349</v>
      </c>
      <c r="K106" s="65" t="s">
        <v>1350</v>
      </c>
      <c r="L106" s="65" t="s">
        <v>1343</v>
      </c>
      <c r="M106" s="292" t="s">
        <v>2380</v>
      </c>
      <c r="N106" s="99"/>
      <c r="O106" s="65"/>
      <c r="P106" s="90"/>
      <c r="Q106" s="254">
        <v>30</v>
      </c>
      <c r="R106" s="255">
        <v>50</v>
      </c>
      <c r="S106" s="65">
        <v>0</v>
      </c>
      <c r="T106" s="65">
        <v>0</v>
      </c>
      <c r="U106" s="300">
        <f>1</f>
        <v>1</v>
      </c>
      <c r="V106" s="260">
        <v>19</v>
      </c>
      <c r="W106" s="99">
        <v>0</v>
      </c>
      <c r="X106" s="84">
        <v>0</v>
      </c>
      <c r="Y106" s="99">
        <v>0</v>
      </c>
      <c r="Z106" s="65">
        <v>0</v>
      </c>
      <c r="AA106" s="327">
        <v>1477052</v>
      </c>
      <c r="AB106" s="327">
        <v>0</v>
      </c>
      <c r="AC106" s="328">
        <f>AA106+AB106</f>
        <v>1477052</v>
      </c>
      <c r="AD106" s="75">
        <v>4500000</v>
      </c>
      <c r="AE106" s="75">
        <v>6000000</v>
      </c>
      <c r="AF106" s="338">
        <f t="shared" si="88"/>
        <v>281982.65454545454</v>
      </c>
      <c r="AG106" s="113">
        <f t="shared" si="50"/>
        <v>44311560</v>
      </c>
      <c r="AH106" s="75">
        <f t="shared" si="51"/>
        <v>0</v>
      </c>
      <c r="AI106" s="75">
        <f t="shared" si="52"/>
        <v>14099132.727272727</v>
      </c>
      <c r="AJ106" s="75">
        <f t="shared" si="53"/>
        <v>0</v>
      </c>
      <c r="AK106" s="75">
        <f t="shared" si="54"/>
        <v>4500000</v>
      </c>
      <c r="AL106" s="75">
        <f t="shared" si="55"/>
        <v>6000000</v>
      </c>
      <c r="AM106" s="75">
        <f t="shared" si="56"/>
        <v>0</v>
      </c>
      <c r="AN106" s="75">
        <f t="shared" si="57"/>
        <v>0</v>
      </c>
      <c r="AO106" s="75">
        <f t="shared" si="58"/>
        <v>1477052</v>
      </c>
      <c r="AP106" s="75">
        <f t="shared" si="59"/>
        <v>3800000</v>
      </c>
      <c r="AQ106" s="75">
        <v>0</v>
      </c>
      <c r="AR106" s="75">
        <v>0</v>
      </c>
      <c r="AS106" s="75">
        <v>0</v>
      </c>
      <c r="AT106" s="80">
        <v>0</v>
      </c>
      <c r="AU106" s="82">
        <f t="shared" si="60"/>
        <v>74187744.727272719</v>
      </c>
      <c r="AV106" s="113">
        <f t="shared" si="61"/>
        <v>53320944.236363627</v>
      </c>
      <c r="AW106" s="75">
        <f t="shared" si="62"/>
        <v>72710692.727272719</v>
      </c>
      <c r="AX106" s="75">
        <f t="shared" si="63"/>
        <v>5089748.4909090912</v>
      </c>
      <c r="AY106" s="76">
        <f t="shared" si="64"/>
        <v>1332094.4236363629</v>
      </c>
      <c r="AZ106" s="75">
        <v>0</v>
      </c>
      <c r="BA106" s="75">
        <v>0</v>
      </c>
      <c r="BB106" s="75">
        <v>0</v>
      </c>
      <c r="BC106" s="80">
        <v>0</v>
      </c>
      <c r="BD106" s="80">
        <v>0</v>
      </c>
      <c r="BE106" s="80">
        <v>0</v>
      </c>
      <c r="BF106" s="78">
        <v>0</v>
      </c>
      <c r="BG106" s="348">
        <f t="shared" si="65"/>
        <v>6421842.9145454541</v>
      </c>
      <c r="BH106" s="188">
        <f t="shared" si="66"/>
        <v>67765901</v>
      </c>
      <c r="BM106" s="50">
        <v>1477052</v>
      </c>
      <c r="BN106" s="391">
        <f t="shared" si="67"/>
        <v>0</v>
      </c>
      <c r="BO106" s="391">
        <f t="shared" si="68"/>
        <v>1477052</v>
      </c>
      <c r="BP106" s="391">
        <f t="shared" si="92"/>
        <v>44311560</v>
      </c>
      <c r="BQ106" s="50">
        <f t="shared" si="93"/>
        <v>0</v>
      </c>
      <c r="BR106" s="50">
        <f t="shared" si="94"/>
        <v>14099132.727272727</v>
      </c>
      <c r="BS106" s="50">
        <f t="shared" si="95"/>
        <v>0</v>
      </c>
      <c r="BT106" s="50">
        <f t="shared" si="96"/>
        <v>4500000</v>
      </c>
      <c r="BU106" s="50">
        <f t="shared" si="97"/>
        <v>6000000</v>
      </c>
      <c r="BV106" s="50">
        <f t="shared" si="98"/>
        <v>0</v>
      </c>
      <c r="BW106" s="50">
        <f t="shared" si="99"/>
        <v>0</v>
      </c>
      <c r="BX106" s="50">
        <f t="shared" si="100"/>
        <v>1477052</v>
      </c>
      <c r="BY106" s="50">
        <f t="shared" si="101"/>
        <v>3800000</v>
      </c>
      <c r="BZ106" s="50">
        <v>0</v>
      </c>
      <c r="CA106" s="50">
        <v>0</v>
      </c>
      <c r="CB106" s="50">
        <v>0</v>
      </c>
      <c r="CC106" s="50">
        <v>0</v>
      </c>
      <c r="CD106" s="391">
        <f t="shared" si="102"/>
        <v>74187744.727272719</v>
      </c>
      <c r="CE106" s="391">
        <f t="shared" si="80"/>
        <v>58410692.727272719</v>
      </c>
      <c r="CF106" s="391">
        <f t="shared" si="81"/>
        <v>74187744.727272719</v>
      </c>
      <c r="CG106" s="50">
        <f t="shared" si="82"/>
        <v>5193142.1309090909</v>
      </c>
      <c r="CH106" s="395">
        <f t="shared" si="83"/>
        <v>1841069.272727272</v>
      </c>
      <c r="CI106" s="398">
        <v>0</v>
      </c>
      <c r="CJ106" s="50">
        <v>0</v>
      </c>
      <c r="CK106" s="50">
        <v>0</v>
      </c>
      <c r="CL106" s="50">
        <v>0</v>
      </c>
      <c r="CM106" s="50">
        <v>0</v>
      </c>
      <c r="CN106" s="50">
        <v>0</v>
      </c>
      <c r="CO106" s="50">
        <v>0</v>
      </c>
      <c r="CP106" s="395">
        <f t="shared" si="84"/>
        <v>7034211.4036363624</v>
      </c>
      <c r="CQ106" s="391">
        <f t="shared" si="85"/>
        <v>67153533</v>
      </c>
      <c r="CR106" s="391">
        <f t="shared" si="86"/>
        <v>-612368</v>
      </c>
    </row>
    <row r="107" spans="1:96" s="50" customFormat="1" ht="24" customHeight="1" x14ac:dyDescent="0.2">
      <c r="A107" s="182">
        <f t="shared" si="49"/>
        <v>2655495</v>
      </c>
      <c r="B107" s="298">
        <f t="shared" si="87"/>
        <v>101</v>
      </c>
      <c r="C107" s="266">
        <v>107</v>
      </c>
      <c r="D107" s="299">
        <v>13205</v>
      </c>
      <c r="E107" s="252" t="s">
        <v>1351</v>
      </c>
      <c r="F107" s="253" t="s">
        <v>1352</v>
      </c>
      <c r="G107" s="252" t="s">
        <v>87</v>
      </c>
      <c r="H107" s="274" t="s">
        <v>1343</v>
      </c>
      <c r="I107" s="294" t="s">
        <v>2552</v>
      </c>
      <c r="J107" s="65" t="s">
        <v>1353</v>
      </c>
      <c r="K107" s="65" t="s">
        <v>1354</v>
      </c>
      <c r="L107" s="65" t="s">
        <v>1343</v>
      </c>
      <c r="M107" s="292" t="s">
        <v>2383</v>
      </c>
      <c r="N107" s="99"/>
      <c r="O107" s="65"/>
      <c r="P107" s="90"/>
      <c r="Q107" s="254">
        <v>30</v>
      </c>
      <c r="R107" s="255">
        <v>21</v>
      </c>
      <c r="S107" s="65">
        <v>0</v>
      </c>
      <c r="T107" s="65">
        <v>0</v>
      </c>
      <c r="U107" s="90">
        <v>0</v>
      </c>
      <c r="V107" s="260">
        <v>19</v>
      </c>
      <c r="W107" s="99">
        <v>0</v>
      </c>
      <c r="X107" s="84">
        <v>0</v>
      </c>
      <c r="Y107" s="99">
        <v>0</v>
      </c>
      <c r="Z107" s="65">
        <v>0</v>
      </c>
      <c r="AA107" s="327">
        <v>1642901</v>
      </c>
      <c r="AB107" s="327">
        <v>0</v>
      </c>
      <c r="AC107" s="328">
        <f t="shared" ref="AC107:AC108" si="103">AA107+AB107</f>
        <v>1642901</v>
      </c>
      <c r="AD107" s="75">
        <v>4500000</v>
      </c>
      <c r="AE107" s="75">
        <v>6000000</v>
      </c>
      <c r="AF107" s="338">
        <f t="shared" si="88"/>
        <v>313644.73636363639</v>
      </c>
      <c r="AG107" s="113">
        <f t="shared" si="50"/>
        <v>49287030</v>
      </c>
      <c r="AH107" s="75">
        <f t="shared" si="51"/>
        <v>0</v>
      </c>
      <c r="AI107" s="75">
        <f t="shared" si="52"/>
        <v>6586539.4636363639</v>
      </c>
      <c r="AJ107" s="75">
        <f t="shared" si="53"/>
        <v>0</v>
      </c>
      <c r="AK107" s="75">
        <f t="shared" si="54"/>
        <v>4500000</v>
      </c>
      <c r="AL107" s="75">
        <f t="shared" si="55"/>
        <v>6000000</v>
      </c>
      <c r="AM107" s="75">
        <f t="shared" si="56"/>
        <v>0</v>
      </c>
      <c r="AN107" s="75">
        <f t="shared" si="57"/>
        <v>0</v>
      </c>
      <c r="AO107" s="75">
        <f t="shared" si="58"/>
        <v>0</v>
      </c>
      <c r="AP107" s="75">
        <f t="shared" si="59"/>
        <v>3800000</v>
      </c>
      <c r="AQ107" s="75">
        <v>0</v>
      </c>
      <c r="AR107" s="75">
        <v>0</v>
      </c>
      <c r="AS107" s="75">
        <v>0</v>
      </c>
      <c r="AT107" s="80">
        <v>0</v>
      </c>
      <c r="AU107" s="82">
        <f t="shared" si="60"/>
        <v>70173569.463636369</v>
      </c>
      <c r="AV107" s="113">
        <f t="shared" si="61"/>
        <v>50961419.60118182</v>
      </c>
      <c r="AW107" s="75">
        <f t="shared" si="62"/>
        <v>70173569.463636369</v>
      </c>
      <c r="AX107" s="75">
        <f t="shared" si="63"/>
        <v>4912149.8624545466</v>
      </c>
      <c r="AY107" s="76">
        <f t="shared" si="64"/>
        <v>1096141.960118182</v>
      </c>
      <c r="AZ107" s="75">
        <v>0</v>
      </c>
      <c r="BA107" s="75">
        <v>0</v>
      </c>
      <c r="BB107" s="75">
        <v>0</v>
      </c>
      <c r="BC107" s="80">
        <v>0</v>
      </c>
      <c r="BD107" s="80">
        <v>0</v>
      </c>
      <c r="BE107" s="80">
        <v>0</v>
      </c>
      <c r="BF107" s="78">
        <v>0</v>
      </c>
      <c r="BG107" s="348">
        <f t="shared" si="65"/>
        <v>6008291.8225727286</v>
      </c>
      <c r="BH107" s="188">
        <f t="shared" si="66"/>
        <v>64165277</v>
      </c>
      <c r="BM107" s="50">
        <v>1642901</v>
      </c>
      <c r="BN107" s="391">
        <f t="shared" si="67"/>
        <v>0</v>
      </c>
      <c r="BO107" s="391">
        <f t="shared" si="68"/>
        <v>1642901</v>
      </c>
      <c r="BP107" s="391">
        <f t="shared" si="92"/>
        <v>49287030</v>
      </c>
      <c r="BQ107" s="50">
        <f t="shared" si="93"/>
        <v>0</v>
      </c>
      <c r="BR107" s="50">
        <f t="shared" si="94"/>
        <v>6586539.4636363639</v>
      </c>
      <c r="BS107" s="50">
        <f t="shared" si="95"/>
        <v>0</v>
      </c>
      <c r="BT107" s="50">
        <f t="shared" si="96"/>
        <v>4500000</v>
      </c>
      <c r="BU107" s="50">
        <f t="shared" si="97"/>
        <v>6000000</v>
      </c>
      <c r="BV107" s="50">
        <f t="shared" si="98"/>
        <v>0</v>
      </c>
      <c r="BW107" s="50">
        <f t="shared" si="99"/>
        <v>0</v>
      </c>
      <c r="BX107" s="50">
        <f t="shared" si="100"/>
        <v>0</v>
      </c>
      <c r="BY107" s="50">
        <f t="shared" si="101"/>
        <v>3800000</v>
      </c>
      <c r="BZ107" s="50">
        <v>0</v>
      </c>
      <c r="CA107" s="50">
        <v>0</v>
      </c>
      <c r="CB107" s="50">
        <v>0</v>
      </c>
      <c r="CC107" s="50">
        <v>0</v>
      </c>
      <c r="CD107" s="391">
        <f t="shared" si="102"/>
        <v>70173569.463636369</v>
      </c>
      <c r="CE107" s="391">
        <f t="shared" si="80"/>
        <v>55873569.463636369</v>
      </c>
      <c r="CF107" s="391">
        <f t="shared" si="81"/>
        <v>70173569.463636369</v>
      </c>
      <c r="CG107" s="50">
        <f t="shared" si="82"/>
        <v>4912149.8624545466</v>
      </c>
      <c r="CH107" s="395">
        <f t="shared" si="83"/>
        <v>1587356.946363637</v>
      </c>
      <c r="CI107" s="398">
        <v>0</v>
      </c>
      <c r="CJ107" s="50">
        <v>0</v>
      </c>
      <c r="CK107" s="50">
        <v>0</v>
      </c>
      <c r="CL107" s="50">
        <v>0</v>
      </c>
      <c r="CM107" s="50">
        <v>0</v>
      </c>
      <c r="CN107" s="50">
        <v>0</v>
      </c>
      <c r="CO107" s="50">
        <v>0</v>
      </c>
      <c r="CP107" s="395">
        <f t="shared" si="84"/>
        <v>6499506.8088181838</v>
      </c>
      <c r="CQ107" s="391">
        <f t="shared" si="85"/>
        <v>63674062</v>
      </c>
      <c r="CR107" s="391">
        <f t="shared" si="86"/>
        <v>-491215</v>
      </c>
    </row>
    <row r="108" spans="1:96" s="50" customFormat="1" ht="24" customHeight="1" x14ac:dyDescent="0.4">
      <c r="A108" s="182">
        <f t="shared" si="49"/>
        <v>2655495</v>
      </c>
      <c r="B108" s="298">
        <f t="shared" si="87"/>
        <v>102</v>
      </c>
      <c r="C108" s="266">
        <v>108</v>
      </c>
      <c r="D108" s="299">
        <v>12831</v>
      </c>
      <c r="E108" s="252" t="s">
        <v>204</v>
      </c>
      <c r="F108" s="253" t="s">
        <v>205</v>
      </c>
      <c r="G108" s="252" t="s">
        <v>87</v>
      </c>
      <c r="H108" s="274" t="s">
        <v>206</v>
      </c>
      <c r="I108" s="294" t="s">
        <v>2553</v>
      </c>
      <c r="J108" s="69" t="s">
        <v>207</v>
      </c>
      <c r="K108" s="65" t="s">
        <v>208</v>
      </c>
      <c r="L108" s="65" t="s">
        <v>206</v>
      </c>
      <c r="M108" s="292" t="s">
        <v>2383</v>
      </c>
      <c r="N108" s="99"/>
      <c r="O108" s="65"/>
      <c r="P108" s="90"/>
      <c r="Q108" s="254">
        <v>30</v>
      </c>
      <c r="R108" s="255">
        <v>13</v>
      </c>
      <c r="S108" s="65">
        <v>0</v>
      </c>
      <c r="T108" s="65">
        <v>0</v>
      </c>
      <c r="U108" s="90">
        <v>0</v>
      </c>
      <c r="V108" s="260">
        <v>20</v>
      </c>
      <c r="W108" s="99">
        <v>0</v>
      </c>
      <c r="X108" s="84">
        <v>0</v>
      </c>
      <c r="Y108" s="99">
        <v>2</v>
      </c>
      <c r="Z108" s="65">
        <v>2</v>
      </c>
      <c r="AA108" s="327">
        <v>1642901</v>
      </c>
      <c r="AB108" s="327">
        <v>46667</v>
      </c>
      <c r="AC108" s="328">
        <f t="shared" si="103"/>
        <v>1689568</v>
      </c>
      <c r="AD108" s="75">
        <v>4500000</v>
      </c>
      <c r="AE108" s="75">
        <v>6000000</v>
      </c>
      <c r="AF108" s="338">
        <f t="shared" si="88"/>
        <v>322553.89090909087</v>
      </c>
      <c r="AG108" s="113">
        <f t="shared" si="50"/>
        <v>49287030</v>
      </c>
      <c r="AH108" s="75">
        <f t="shared" si="51"/>
        <v>1400010</v>
      </c>
      <c r="AI108" s="75">
        <f t="shared" si="52"/>
        <v>4193200.5818181811</v>
      </c>
      <c r="AJ108" s="75">
        <f t="shared" si="53"/>
        <v>5310990</v>
      </c>
      <c r="AK108" s="75">
        <f t="shared" si="54"/>
        <v>4500000</v>
      </c>
      <c r="AL108" s="75">
        <f t="shared" si="55"/>
        <v>6000000</v>
      </c>
      <c r="AM108" s="75">
        <f t="shared" si="56"/>
        <v>0</v>
      </c>
      <c r="AN108" s="75">
        <f t="shared" si="57"/>
        <v>0</v>
      </c>
      <c r="AO108" s="75">
        <f t="shared" si="58"/>
        <v>0</v>
      </c>
      <c r="AP108" s="75">
        <f t="shared" si="59"/>
        <v>4000000</v>
      </c>
      <c r="AQ108" s="75">
        <v>0</v>
      </c>
      <c r="AR108" s="75">
        <v>0</v>
      </c>
      <c r="AS108" s="75">
        <v>0</v>
      </c>
      <c r="AT108" s="80">
        <v>0</v>
      </c>
      <c r="AU108" s="82">
        <f t="shared" si="60"/>
        <v>74691230.581818178</v>
      </c>
      <c r="AV108" s="113">
        <f t="shared" si="61"/>
        <v>50023623.741090909</v>
      </c>
      <c r="AW108" s="75">
        <f t="shared" si="62"/>
        <v>69380240.581818178</v>
      </c>
      <c r="AX108" s="75">
        <f t="shared" si="63"/>
        <v>4856616.8407272734</v>
      </c>
      <c r="AY108" s="76">
        <f t="shared" si="64"/>
        <v>1002362.3741090909</v>
      </c>
      <c r="AZ108" s="75">
        <v>0</v>
      </c>
      <c r="BA108" s="75">
        <v>0</v>
      </c>
      <c r="BB108" s="75">
        <v>0</v>
      </c>
      <c r="BC108" s="80">
        <v>0</v>
      </c>
      <c r="BD108" s="80">
        <v>0</v>
      </c>
      <c r="BE108" s="80">
        <v>0</v>
      </c>
      <c r="BF108" s="78">
        <v>0</v>
      </c>
      <c r="BG108" s="348">
        <f t="shared" si="65"/>
        <v>5858979.2148363646</v>
      </c>
      <c r="BH108" s="188">
        <f t="shared" si="66"/>
        <v>68832251</v>
      </c>
      <c r="BM108" s="50">
        <v>1642901</v>
      </c>
      <c r="BN108" s="391">
        <f t="shared" si="67"/>
        <v>46667</v>
      </c>
      <c r="BO108" s="391">
        <f t="shared" si="68"/>
        <v>1689568</v>
      </c>
      <c r="BP108" s="391">
        <f t="shared" si="92"/>
        <v>49287030</v>
      </c>
      <c r="BQ108" s="50">
        <f t="shared" si="93"/>
        <v>1400010</v>
      </c>
      <c r="BR108" s="50">
        <f t="shared" si="94"/>
        <v>4193200.5818181811</v>
      </c>
      <c r="BS108" s="50">
        <f t="shared" si="95"/>
        <v>5310990</v>
      </c>
      <c r="BT108" s="50">
        <f t="shared" si="96"/>
        <v>4500000</v>
      </c>
      <c r="BU108" s="50">
        <f t="shared" si="97"/>
        <v>6000000</v>
      </c>
      <c r="BV108" s="50">
        <f t="shared" si="98"/>
        <v>0</v>
      </c>
      <c r="BW108" s="50">
        <f t="shared" si="99"/>
        <v>0</v>
      </c>
      <c r="BX108" s="50">
        <f t="shared" si="100"/>
        <v>0</v>
      </c>
      <c r="BY108" s="50">
        <f t="shared" si="101"/>
        <v>4000000</v>
      </c>
      <c r="BZ108" s="50">
        <v>0</v>
      </c>
      <c r="CA108" s="50">
        <v>0</v>
      </c>
      <c r="CB108" s="50">
        <v>0</v>
      </c>
      <c r="CC108" s="50">
        <v>0</v>
      </c>
      <c r="CD108" s="391">
        <f t="shared" si="102"/>
        <v>74691230.581818178</v>
      </c>
      <c r="CE108" s="391">
        <f t="shared" si="80"/>
        <v>54880240.581818178</v>
      </c>
      <c r="CF108" s="391">
        <f t="shared" si="81"/>
        <v>69380240.581818178</v>
      </c>
      <c r="CG108" s="50">
        <f t="shared" si="82"/>
        <v>4856616.8407272734</v>
      </c>
      <c r="CH108" s="395">
        <f t="shared" si="83"/>
        <v>1488024.0581818179</v>
      </c>
      <c r="CI108" s="398">
        <v>0</v>
      </c>
      <c r="CJ108" s="50">
        <v>0</v>
      </c>
      <c r="CK108" s="50">
        <v>0</v>
      </c>
      <c r="CL108" s="50">
        <v>0</v>
      </c>
      <c r="CM108" s="50">
        <v>0</v>
      </c>
      <c r="CN108" s="50">
        <v>0</v>
      </c>
      <c r="CO108" s="50">
        <v>0</v>
      </c>
      <c r="CP108" s="395">
        <f t="shared" si="84"/>
        <v>6344640.898909091</v>
      </c>
      <c r="CQ108" s="391">
        <f t="shared" si="85"/>
        <v>68346589</v>
      </c>
      <c r="CR108" s="391">
        <f t="shared" si="86"/>
        <v>-485662</v>
      </c>
    </row>
    <row r="109" spans="1:96" s="50" customFormat="1" ht="24" customHeight="1" x14ac:dyDescent="0.2">
      <c r="A109" s="182">
        <f t="shared" si="49"/>
        <v>2655495</v>
      </c>
      <c r="B109" s="298">
        <f t="shared" si="87"/>
        <v>103</v>
      </c>
      <c r="C109" s="266">
        <v>109</v>
      </c>
      <c r="D109" s="299">
        <v>12838</v>
      </c>
      <c r="E109" s="252" t="s">
        <v>230</v>
      </c>
      <c r="F109" s="253" t="s">
        <v>3264</v>
      </c>
      <c r="G109" s="252" t="s">
        <v>87</v>
      </c>
      <c r="H109" s="274" t="s">
        <v>206</v>
      </c>
      <c r="I109" s="294" t="s">
        <v>2554</v>
      </c>
      <c r="J109" s="65" t="s">
        <v>231</v>
      </c>
      <c r="K109" s="65" t="s">
        <v>232</v>
      </c>
      <c r="L109" s="65" t="s">
        <v>206</v>
      </c>
      <c r="M109" s="292" t="s">
        <v>2380</v>
      </c>
      <c r="N109" s="99"/>
      <c r="O109" s="65"/>
      <c r="P109" s="90"/>
      <c r="Q109" s="254">
        <v>30</v>
      </c>
      <c r="R109" s="255">
        <v>13</v>
      </c>
      <c r="S109" s="65">
        <v>0</v>
      </c>
      <c r="T109" s="65">
        <v>0</v>
      </c>
      <c r="U109" s="90">
        <v>0</v>
      </c>
      <c r="V109" s="260">
        <v>18</v>
      </c>
      <c r="W109" s="99">
        <v>0</v>
      </c>
      <c r="X109" s="84">
        <v>0</v>
      </c>
      <c r="Y109" s="99">
        <v>0</v>
      </c>
      <c r="Z109" s="65">
        <v>0</v>
      </c>
      <c r="AA109" s="327">
        <v>1477052</v>
      </c>
      <c r="AB109" s="327">
        <v>46667</v>
      </c>
      <c r="AC109" s="328">
        <f t="shared" si="90"/>
        <v>1523719</v>
      </c>
      <c r="AD109" s="75">
        <v>4500000</v>
      </c>
      <c r="AE109" s="75">
        <v>6000000</v>
      </c>
      <c r="AF109" s="338">
        <f t="shared" si="88"/>
        <v>290891.80909090908</v>
      </c>
      <c r="AG109" s="113">
        <f t="shared" si="50"/>
        <v>44311560</v>
      </c>
      <c r="AH109" s="75">
        <f t="shared" si="51"/>
        <v>1400010</v>
      </c>
      <c r="AI109" s="75">
        <f t="shared" si="52"/>
        <v>3781593.5181818181</v>
      </c>
      <c r="AJ109" s="75">
        <f t="shared" si="53"/>
        <v>0</v>
      </c>
      <c r="AK109" s="75">
        <f t="shared" si="54"/>
        <v>4500000</v>
      </c>
      <c r="AL109" s="75">
        <f t="shared" si="55"/>
        <v>6000000</v>
      </c>
      <c r="AM109" s="75">
        <f t="shared" si="56"/>
        <v>0</v>
      </c>
      <c r="AN109" s="75">
        <f t="shared" si="57"/>
        <v>0</v>
      </c>
      <c r="AO109" s="75">
        <f t="shared" si="58"/>
        <v>0</v>
      </c>
      <c r="AP109" s="75">
        <f t="shared" si="59"/>
        <v>3600000</v>
      </c>
      <c r="AQ109" s="75">
        <v>0</v>
      </c>
      <c r="AR109" s="75">
        <v>0</v>
      </c>
      <c r="AS109" s="75">
        <v>0</v>
      </c>
      <c r="AT109" s="80">
        <v>0</v>
      </c>
      <c r="AU109" s="82">
        <f t="shared" si="60"/>
        <v>63593163.518181816</v>
      </c>
      <c r="AV109" s="113">
        <f t="shared" si="61"/>
        <v>45041642.071909085</v>
      </c>
      <c r="AW109" s="75">
        <f t="shared" si="62"/>
        <v>63593163.518181816</v>
      </c>
      <c r="AX109" s="75">
        <f t="shared" si="63"/>
        <v>4451521.4462727271</v>
      </c>
      <c r="AY109" s="76">
        <f t="shared" si="64"/>
        <v>504164.20719090849</v>
      </c>
      <c r="AZ109" s="75">
        <v>0</v>
      </c>
      <c r="BA109" s="75">
        <v>0</v>
      </c>
      <c r="BB109" s="75">
        <v>0</v>
      </c>
      <c r="BC109" s="80">
        <v>0</v>
      </c>
      <c r="BD109" s="80">
        <v>0</v>
      </c>
      <c r="BE109" s="80">
        <v>0</v>
      </c>
      <c r="BF109" s="78">
        <v>0</v>
      </c>
      <c r="BG109" s="348">
        <f t="shared" si="65"/>
        <v>4955685.6534636356</v>
      </c>
      <c r="BH109" s="188">
        <f t="shared" si="66"/>
        <v>58637477</v>
      </c>
      <c r="BM109" s="50">
        <v>1477052</v>
      </c>
      <c r="BN109" s="391">
        <f t="shared" si="67"/>
        <v>46667</v>
      </c>
      <c r="BO109" s="391">
        <f t="shared" si="68"/>
        <v>1523719</v>
      </c>
      <c r="BP109" s="391">
        <f t="shared" si="92"/>
        <v>44311560</v>
      </c>
      <c r="BQ109" s="50">
        <f t="shared" si="93"/>
        <v>1400010</v>
      </c>
      <c r="BR109" s="50">
        <f t="shared" si="94"/>
        <v>3781593.5181818181</v>
      </c>
      <c r="BS109" s="50">
        <f t="shared" si="95"/>
        <v>0</v>
      </c>
      <c r="BT109" s="50">
        <f t="shared" si="96"/>
        <v>4500000</v>
      </c>
      <c r="BU109" s="50">
        <f t="shared" si="97"/>
        <v>6000000</v>
      </c>
      <c r="BV109" s="50">
        <f t="shared" si="98"/>
        <v>0</v>
      </c>
      <c r="BW109" s="50">
        <f t="shared" si="99"/>
        <v>0</v>
      </c>
      <c r="BX109" s="50">
        <f t="shared" si="100"/>
        <v>0</v>
      </c>
      <c r="BY109" s="50">
        <f t="shared" si="101"/>
        <v>3600000</v>
      </c>
      <c r="BZ109" s="50">
        <v>0</v>
      </c>
      <c r="CA109" s="50">
        <v>0</v>
      </c>
      <c r="CB109" s="50">
        <v>0</v>
      </c>
      <c r="CC109" s="50">
        <v>0</v>
      </c>
      <c r="CD109" s="391">
        <f t="shared" si="102"/>
        <v>63593163.518181816</v>
      </c>
      <c r="CE109" s="391">
        <f t="shared" si="80"/>
        <v>49493163.518181816</v>
      </c>
      <c r="CF109" s="391">
        <f t="shared" si="81"/>
        <v>63593163.518181816</v>
      </c>
      <c r="CG109" s="50">
        <f t="shared" si="82"/>
        <v>4451521.4462727271</v>
      </c>
      <c r="CH109" s="395">
        <f t="shared" si="83"/>
        <v>949316.35181818157</v>
      </c>
      <c r="CI109" s="398">
        <v>0</v>
      </c>
      <c r="CJ109" s="50">
        <v>0</v>
      </c>
      <c r="CK109" s="50">
        <v>0</v>
      </c>
      <c r="CL109" s="50">
        <v>0</v>
      </c>
      <c r="CM109" s="50">
        <v>0</v>
      </c>
      <c r="CN109" s="50">
        <v>0</v>
      </c>
      <c r="CO109" s="50">
        <v>0</v>
      </c>
      <c r="CP109" s="395">
        <f t="shared" si="84"/>
        <v>5400837.7980909087</v>
      </c>
      <c r="CQ109" s="391">
        <f t="shared" si="85"/>
        <v>58192325</v>
      </c>
      <c r="CR109" s="391">
        <f t="shared" si="86"/>
        <v>-445152</v>
      </c>
    </row>
    <row r="110" spans="1:96" s="50" customFormat="1" ht="24" customHeight="1" x14ac:dyDescent="0.2">
      <c r="A110" s="182">
        <f t="shared" si="49"/>
        <v>2655495</v>
      </c>
      <c r="B110" s="298">
        <f t="shared" si="87"/>
        <v>104</v>
      </c>
      <c r="C110" s="266">
        <v>110</v>
      </c>
      <c r="D110" s="299">
        <v>12835</v>
      </c>
      <c r="E110" s="252" t="s">
        <v>107</v>
      </c>
      <c r="F110" s="253" t="s">
        <v>220</v>
      </c>
      <c r="G110" s="252" t="s">
        <v>87</v>
      </c>
      <c r="H110" s="274" t="s">
        <v>206</v>
      </c>
      <c r="I110" s="294" t="s">
        <v>2555</v>
      </c>
      <c r="J110" s="65" t="s">
        <v>221</v>
      </c>
      <c r="K110" s="65" t="s">
        <v>222</v>
      </c>
      <c r="L110" s="65" t="s">
        <v>206</v>
      </c>
      <c r="M110" s="307" t="s">
        <v>2380</v>
      </c>
      <c r="N110" s="99"/>
      <c r="O110" s="65"/>
      <c r="P110" s="90"/>
      <c r="Q110" s="254">
        <v>30</v>
      </c>
      <c r="R110" s="255">
        <v>19</v>
      </c>
      <c r="S110" s="65">
        <v>0</v>
      </c>
      <c r="T110" s="65">
        <v>0</v>
      </c>
      <c r="U110" s="300">
        <f>4</f>
        <v>4</v>
      </c>
      <c r="V110" s="260">
        <v>18</v>
      </c>
      <c r="W110" s="99">
        <v>0</v>
      </c>
      <c r="X110" s="84">
        <v>0</v>
      </c>
      <c r="Y110" s="99">
        <v>1</v>
      </c>
      <c r="Z110" s="65">
        <v>1</v>
      </c>
      <c r="AA110" s="327">
        <v>1477052</v>
      </c>
      <c r="AB110" s="327">
        <v>46667</v>
      </c>
      <c r="AC110" s="328">
        <f t="shared" si="90"/>
        <v>1523719</v>
      </c>
      <c r="AD110" s="75">
        <v>4500000</v>
      </c>
      <c r="AE110" s="75">
        <v>6000000</v>
      </c>
      <c r="AF110" s="338">
        <f t="shared" si="88"/>
        <v>290891.80909090908</v>
      </c>
      <c r="AG110" s="113">
        <f t="shared" si="50"/>
        <v>44311560</v>
      </c>
      <c r="AH110" s="75">
        <f t="shared" si="51"/>
        <v>1400010</v>
      </c>
      <c r="AI110" s="75">
        <f t="shared" si="52"/>
        <v>5526944.372727273</v>
      </c>
      <c r="AJ110" s="75">
        <f t="shared" si="53"/>
        <v>2655495</v>
      </c>
      <c r="AK110" s="75">
        <f t="shared" si="54"/>
        <v>4500000</v>
      </c>
      <c r="AL110" s="75">
        <f t="shared" si="55"/>
        <v>6000000</v>
      </c>
      <c r="AM110" s="75">
        <f t="shared" si="56"/>
        <v>0</v>
      </c>
      <c r="AN110" s="75">
        <f t="shared" si="57"/>
        <v>0</v>
      </c>
      <c r="AO110" s="75">
        <f t="shared" si="58"/>
        <v>6094876</v>
      </c>
      <c r="AP110" s="75">
        <f t="shared" si="59"/>
        <v>3600000</v>
      </c>
      <c r="AQ110" s="75">
        <v>0</v>
      </c>
      <c r="AR110" s="75">
        <v>0</v>
      </c>
      <c r="AS110" s="75">
        <v>0</v>
      </c>
      <c r="AT110" s="80">
        <v>0</v>
      </c>
      <c r="AU110" s="82">
        <f t="shared" si="60"/>
        <v>74088885.372727275</v>
      </c>
      <c r="AV110" s="113">
        <f t="shared" si="61"/>
        <v>46664818.366636366</v>
      </c>
      <c r="AW110" s="75">
        <f t="shared" si="62"/>
        <v>65338514.372727275</v>
      </c>
      <c r="AX110" s="75">
        <f t="shared" si="63"/>
        <v>4573696.0060909092</v>
      </c>
      <c r="AY110" s="76">
        <f t="shared" si="64"/>
        <v>666481.83666363661</v>
      </c>
      <c r="AZ110" s="75">
        <v>0</v>
      </c>
      <c r="BA110" s="75">
        <v>0</v>
      </c>
      <c r="BB110" s="75">
        <v>0</v>
      </c>
      <c r="BC110" s="80">
        <v>0</v>
      </c>
      <c r="BD110" s="80">
        <v>0</v>
      </c>
      <c r="BE110" s="80">
        <v>0</v>
      </c>
      <c r="BF110" s="78">
        <v>0</v>
      </c>
      <c r="BG110" s="348">
        <f t="shared" si="65"/>
        <v>5240177.8427545456</v>
      </c>
      <c r="BH110" s="188">
        <f t="shared" si="66"/>
        <v>68848707</v>
      </c>
      <c r="BM110" s="50">
        <v>1477052</v>
      </c>
      <c r="BN110" s="391">
        <f t="shared" si="67"/>
        <v>46667</v>
      </c>
      <c r="BO110" s="391">
        <f t="shared" si="68"/>
        <v>1523719</v>
      </c>
      <c r="BP110" s="391">
        <f t="shared" si="92"/>
        <v>44311560</v>
      </c>
      <c r="BQ110" s="50">
        <f t="shared" si="93"/>
        <v>1400010</v>
      </c>
      <c r="BR110" s="50">
        <f t="shared" si="94"/>
        <v>5526944.372727273</v>
      </c>
      <c r="BS110" s="50">
        <f t="shared" si="95"/>
        <v>2655495</v>
      </c>
      <c r="BT110" s="50">
        <f t="shared" si="96"/>
        <v>4500000</v>
      </c>
      <c r="BU110" s="50">
        <f t="shared" si="97"/>
        <v>6000000</v>
      </c>
      <c r="BV110" s="50">
        <f t="shared" si="98"/>
        <v>0</v>
      </c>
      <c r="BW110" s="50">
        <f t="shared" si="99"/>
        <v>0</v>
      </c>
      <c r="BX110" s="50">
        <f t="shared" si="100"/>
        <v>6094876</v>
      </c>
      <c r="BY110" s="50">
        <f t="shared" si="101"/>
        <v>3600000</v>
      </c>
      <c r="BZ110" s="50">
        <v>0</v>
      </c>
      <c r="CA110" s="50">
        <v>0</v>
      </c>
      <c r="CB110" s="50">
        <v>0</v>
      </c>
      <c r="CC110" s="50">
        <v>0</v>
      </c>
      <c r="CD110" s="391">
        <f t="shared" si="102"/>
        <v>74088885.372727275</v>
      </c>
      <c r="CE110" s="391">
        <f t="shared" si="80"/>
        <v>51238514.372727275</v>
      </c>
      <c r="CF110" s="391">
        <f t="shared" si="81"/>
        <v>71433390.372727275</v>
      </c>
      <c r="CG110" s="50">
        <f t="shared" si="82"/>
        <v>5000337.3260909095</v>
      </c>
      <c r="CH110" s="395">
        <f t="shared" si="83"/>
        <v>1123851.4372727275</v>
      </c>
      <c r="CI110" s="398">
        <v>0</v>
      </c>
      <c r="CJ110" s="50">
        <v>0</v>
      </c>
      <c r="CK110" s="50">
        <v>0</v>
      </c>
      <c r="CL110" s="50">
        <v>0</v>
      </c>
      <c r="CM110" s="50">
        <v>0</v>
      </c>
      <c r="CN110" s="50">
        <v>0</v>
      </c>
      <c r="CO110" s="50">
        <v>0</v>
      </c>
      <c r="CP110" s="395">
        <f t="shared" si="84"/>
        <v>6124188.763363637</v>
      </c>
      <c r="CQ110" s="391">
        <f t="shared" si="85"/>
        <v>67964696</v>
      </c>
      <c r="CR110" s="391">
        <f t="shared" si="86"/>
        <v>-884011</v>
      </c>
    </row>
    <row r="111" spans="1:96" s="50" customFormat="1" ht="24" customHeight="1" x14ac:dyDescent="0.2">
      <c r="A111" s="182">
        <f t="shared" si="49"/>
        <v>2655495</v>
      </c>
      <c r="B111" s="298">
        <f t="shared" si="87"/>
        <v>105</v>
      </c>
      <c r="C111" s="266">
        <v>111</v>
      </c>
      <c r="D111" s="299">
        <v>12832</v>
      </c>
      <c r="E111" s="252" t="s">
        <v>209</v>
      </c>
      <c r="F111" s="253" t="s">
        <v>210</v>
      </c>
      <c r="G111" s="252" t="s">
        <v>87</v>
      </c>
      <c r="H111" s="274" t="s">
        <v>206</v>
      </c>
      <c r="I111" s="294" t="s">
        <v>2556</v>
      </c>
      <c r="J111" s="65">
        <v>3621807381</v>
      </c>
      <c r="K111" s="65" t="s">
        <v>211</v>
      </c>
      <c r="L111" s="65" t="s">
        <v>206</v>
      </c>
      <c r="M111" s="307" t="s">
        <v>2383</v>
      </c>
      <c r="N111" s="99"/>
      <c r="O111" s="65"/>
      <c r="P111" s="90"/>
      <c r="Q111" s="254">
        <v>30</v>
      </c>
      <c r="R111" s="255">
        <v>38</v>
      </c>
      <c r="S111" s="65">
        <v>0</v>
      </c>
      <c r="T111" s="65">
        <v>0</v>
      </c>
      <c r="U111" s="90">
        <v>0</v>
      </c>
      <c r="V111" s="260">
        <v>20</v>
      </c>
      <c r="W111" s="99">
        <v>0</v>
      </c>
      <c r="X111" s="84">
        <v>0</v>
      </c>
      <c r="Y111" s="99">
        <v>0</v>
      </c>
      <c r="Z111" s="65">
        <v>0</v>
      </c>
      <c r="AA111" s="327">
        <v>1642901</v>
      </c>
      <c r="AB111" s="327">
        <v>46667</v>
      </c>
      <c r="AC111" s="328">
        <f>AA111+AB111</f>
        <v>1689568</v>
      </c>
      <c r="AD111" s="75">
        <v>4500000</v>
      </c>
      <c r="AE111" s="75">
        <v>6000000</v>
      </c>
      <c r="AF111" s="338">
        <f t="shared" si="88"/>
        <v>322553.89090909087</v>
      </c>
      <c r="AG111" s="113">
        <f t="shared" si="50"/>
        <v>49287030</v>
      </c>
      <c r="AH111" s="75">
        <f t="shared" si="51"/>
        <v>1400010</v>
      </c>
      <c r="AI111" s="75">
        <f t="shared" si="52"/>
        <v>12257047.854545454</v>
      </c>
      <c r="AJ111" s="75">
        <f t="shared" si="53"/>
        <v>0</v>
      </c>
      <c r="AK111" s="75">
        <f t="shared" si="54"/>
        <v>4500000</v>
      </c>
      <c r="AL111" s="75">
        <f t="shared" si="55"/>
        <v>6000000</v>
      </c>
      <c r="AM111" s="75">
        <f t="shared" si="56"/>
        <v>0</v>
      </c>
      <c r="AN111" s="75">
        <f t="shared" si="57"/>
        <v>0</v>
      </c>
      <c r="AO111" s="75">
        <f t="shared" si="58"/>
        <v>0</v>
      </c>
      <c r="AP111" s="75">
        <f t="shared" si="59"/>
        <v>4000000</v>
      </c>
      <c r="AQ111" s="75">
        <v>0</v>
      </c>
      <c r="AR111" s="75">
        <v>0</v>
      </c>
      <c r="AS111" s="75">
        <v>0</v>
      </c>
      <c r="AT111" s="80">
        <v>0</v>
      </c>
      <c r="AU111" s="82">
        <f t="shared" si="60"/>
        <v>77444087.854545444</v>
      </c>
      <c r="AV111" s="113">
        <f t="shared" si="61"/>
        <v>57523001.704727262</v>
      </c>
      <c r="AW111" s="75">
        <f t="shared" si="62"/>
        <v>77444087.854545459</v>
      </c>
      <c r="AX111" s="75">
        <f t="shared" si="63"/>
        <v>5421086.1498181829</v>
      </c>
      <c r="AY111" s="76">
        <f t="shared" si="64"/>
        <v>1752300.1704727262</v>
      </c>
      <c r="AZ111" s="75">
        <v>0</v>
      </c>
      <c r="BA111" s="75">
        <v>0</v>
      </c>
      <c r="BB111" s="75">
        <v>0</v>
      </c>
      <c r="BC111" s="80">
        <v>0</v>
      </c>
      <c r="BD111" s="80">
        <v>0</v>
      </c>
      <c r="BE111" s="80">
        <v>0</v>
      </c>
      <c r="BF111" s="78">
        <v>0</v>
      </c>
      <c r="BG111" s="348">
        <f t="shared" si="65"/>
        <v>7173386.3202909091</v>
      </c>
      <c r="BH111" s="188">
        <f t="shared" si="66"/>
        <v>70270701</v>
      </c>
      <c r="BM111" s="50">
        <v>1642901</v>
      </c>
      <c r="BN111" s="391">
        <f t="shared" si="67"/>
        <v>46667</v>
      </c>
      <c r="BO111" s="391">
        <f t="shared" si="68"/>
        <v>1689568</v>
      </c>
      <c r="BP111" s="391">
        <f t="shared" si="92"/>
        <v>49287030</v>
      </c>
      <c r="BQ111" s="50">
        <f t="shared" si="93"/>
        <v>1400010</v>
      </c>
      <c r="BR111" s="50">
        <f t="shared" si="94"/>
        <v>12257047.854545454</v>
      </c>
      <c r="BS111" s="50">
        <f t="shared" si="95"/>
        <v>0</v>
      </c>
      <c r="BT111" s="50">
        <f t="shared" si="96"/>
        <v>4500000</v>
      </c>
      <c r="BU111" s="50">
        <f t="shared" si="97"/>
        <v>6000000</v>
      </c>
      <c r="BV111" s="50">
        <f t="shared" si="98"/>
        <v>0</v>
      </c>
      <c r="BW111" s="50">
        <f t="shared" si="99"/>
        <v>0</v>
      </c>
      <c r="BX111" s="50">
        <f t="shared" si="100"/>
        <v>0</v>
      </c>
      <c r="BY111" s="50">
        <f t="shared" si="101"/>
        <v>4000000</v>
      </c>
      <c r="BZ111" s="50">
        <v>0</v>
      </c>
      <c r="CA111" s="50">
        <v>0</v>
      </c>
      <c r="CB111" s="50">
        <v>0</v>
      </c>
      <c r="CC111" s="50">
        <v>0</v>
      </c>
      <c r="CD111" s="391">
        <f t="shared" si="102"/>
        <v>77444087.854545444</v>
      </c>
      <c r="CE111" s="391">
        <f t="shared" si="80"/>
        <v>62944087.854545444</v>
      </c>
      <c r="CF111" s="391">
        <f t="shared" si="81"/>
        <v>77444087.854545444</v>
      </c>
      <c r="CG111" s="50">
        <f t="shared" si="82"/>
        <v>5421086.149818182</v>
      </c>
      <c r="CH111" s="395">
        <f t="shared" si="83"/>
        <v>2294408.7854545447</v>
      </c>
      <c r="CI111" s="398">
        <v>0</v>
      </c>
      <c r="CJ111" s="50">
        <v>0</v>
      </c>
      <c r="CK111" s="50">
        <v>0</v>
      </c>
      <c r="CL111" s="50">
        <v>0</v>
      </c>
      <c r="CM111" s="50">
        <v>0</v>
      </c>
      <c r="CN111" s="50">
        <v>0</v>
      </c>
      <c r="CO111" s="50">
        <v>0</v>
      </c>
      <c r="CP111" s="395">
        <f t="shared" si="84"/>
        <v>7715494.9352727272</v>
      </c>
      <c r="CQ111" s="391">
        <f t="shared" si="85"/>
        <v>69728592</v>
      </c>
      <c r="CR111" s="391">
        <f t="shared" si="86"/>
        <v>-542109</v>
      </c>
    </row>
    <row r="112" spans="1:96" s="50" customFormat="1" ht="24" customHeight="1" x14ac:dyDescent="0.2">
      <c r="A112" s="182">
        <f t="shared" si="49"/>
        <v>2655495</v>
      </c>
      <c r="B112" s="298">
        <f t="shared" si="87"/>
        <v>106</v>
      </c>
      <c r="C112" s="266">
        <v>112</v>
      </c>
      <c r="D112" s="299">
        <v>13300</v>
      </c>
      <c r="E112" s="252" t="s">
        <v>209</v>
      </c>
      <c r="F112" s="253" t="s">
        <v>233</v>
      </c>
      <c r="G112" s="267" t="s">
        <v>87</v>
      </c>
      <c r="H112" s="274" t="s">
        <v>206</v>
      </c>
      <c r="I112" s="357" t="s">
        <v>2761</v>
      </c>
      <c r="J112" s="117" t="s">
        <v>234</v>
      </c>
      <c r="K112" s="204" t="s">
        <v>235</v>
      </c>
      <c r="L112" s="117" t="s">
        <v>206</v>
      </c>
      <c r="M112" s="288" t="s">
        <v>2380</v>
      </c>
      <c r="N112" s="99"/>
      <c r="O112" s="65"/>
      <c r="P112" s="90"/>
      <c r="Q112" s="254">
        <v>30</v>
      </c>
      <c r="R112" s="255">
        <v>69</v>
      </c>
      <c r="S112" s="65">
        <v>0</v>
      </c>
      <c r="T112" s="65">
        <v>0</v>
      </c>
      <c r="U112" s="90">
        <v>0</v>
      </c>
      <c r="V112" s="260">
        <v>20</v>
      </c>
      <c r="W112" s="99">
        <v>0</v>
      </c>
      <c r="X112" s="84">
        <v>0</v>
      </c>
      <c r="Y112" s="99">
        <v>3</v>
      </c>
      <c r="Z112" s="65">
        <v>3</v>
      </c>
      <c r="AA112" s="327">
        <v>1477052</v>
      </c>
      <c r="AB112" s="327">
        <v>46667</v>
      </c>
      <c r="AC112" s="328">
        <f t="shared" si="90"/>
        <v>1523719</v>
      </c>
      <c r="AD112" s="75">
        <v>4500000</v>
      </c>
      <c r="AE112" s="75">
        <v>6000000</v>
      </c>
      <c r="AF112" s="338">
        <f t="shared" si="88"/>
        <v>290891.80909090908</v>
      </c>
      <c r="AG112" s="113">
        <f t="shared" si="50"/>
        <v>44311560</v>
      </c>
      <c r="AH112" s="75">
        <f t="shared" si="51"/>
        <v>1400010</v>
      </c>
      <c r="AI112" s="75">
        <f t="shared" si="52"/>
        <v>20071534.827272728</v>
      </c>
      <c r="AJ112" s="75">
        <f t="shared" si="53"/>
        <v>7966485</v>
      </c>
      <c r="AK112" s="75">
        <f t="shared" si="54"/>
        <v>4500000</v>
      </c>
      <c r="AL112" s="75">
        <f t="shared" si="55"/>
        <v>6000000</v>
      </c>
      <c r="AM112" s="75">
        <f t="shared" si="56"/>
        <v>0</v>
      </c>
      <c r="AN112" s="75">
        <f t="shared" si="57"/>
        <v>0</v>
      </c>
      <c r="AO112" s="75">
        <f t="shared" si="58"/>
        <v>0</v>
      </c>
      <c r="AP112" s="75">
        <f t="shared" si="59"/>
        <v>4000000</v>
      </c>
      <c r="AQ112" s="75">
        <v>0</v>
      </c>
      <c r="AR112" s="75">
        <v>0</v>
      </c>
      <c r="AS112" s="75">
        <v>0</v>
      </c>
      <c r="AT112" s="80">
        <v>0</v>
      </c>
      <c r="AU112" s="82">
        <f t="shared" si="60"/>
        <v>88249589.827272728</v>
      </c>
      <c r="AV112" s="113">
        <f t="shared" si="61"/>
        <v>60163287.489363641</v>
      </c>
      <c r="AW112" s="75">
        <f t="shared" si="62"/>
        <v>80283104.827272728</v>
      </c>
      <c r="AX112" s="75">
        <f t="shared" si="63"/>
        <v>5619817.3379090913</v>
      </c>
      <c r="AY112" s="76">
        <f t="shared" si="64"/>
        <v>2016328.7489363642</v>
      </c>
      <c r="AZ112" s="75">
        <v>0</v>
      </c>
      <c r="BA112" s="75">
        <v>0</v>
      </c>
      <c r="BB112" s="75">
        <v>0</v>
      </c>
      <c r="BC112" s="80">
        <v>0</v>
      </c>
      <c r="BD112" s="80">
        <v>0</v>
      </c>
      <c r="BE112" s="80">
        <v>0</v>
      </c>
      <c r="BF112" s="78">
        <v>0</v>
      </c>
      <c r="BG112" s="348">
        <f t="shared" si="65"/>
        <v>7636146.0868454557</v>
      </c>
      <c r="BH112" s="188">
        <f t="shared" si="66"/>
        <v>80613443</v>
      </c>
      <c r="BI112" s="118"/>
      <c r="BM112" s="50">
        <v>1477052</v>
      </c>
      <c r="BN112" s="391">
        <f t="shared" si="67"/>
        <v>46667</v>
      </c>
      <c r="BO112" s="391">
        <f t="shared" si="68"/>
        <v>1523719</v>
      </c>
      <c r="BP112" s="391">
        <f t="shared" si="92"/>
        <v>44311560</v>
      </c>
      <c r="BQ112" s="50">
        <f t="shared" si="93"/>
        <v>1400010</v>
      </c>
      <c r="BR112" s="50">
        <f t="shared" si="94"/>
        <v>20071534.827272728</v>
      </c>
      <c r="BS112" s="50">
        <f t="shared" si="95"/>
        <v>7966485</v>
      </c>
      <c r="BT112" s="50">
        <f t="shared" si="96"/>
        <v>4500000</v>
      </c>
      <c r="BU112" s="50">
        <f t="shared" si="97"/>
        <v>6000000</v>
      </c>
      <c r="BV112" s="50">
        <f t="shared" si="98"/>
        <v>0</v>
      </c>
      <c r="BW112" s="50">
        <f t="shared" si="99"/>
        <v>0</v>
      </c>
      <c r="BX112" s="50">
        <f t="shared" si="100"/>
        <v>0</v>
      </c>
      <c r="BY112" s="50">
        <f t="shared" si="101"/>
        <v>4000000</v>
      </c>
      <c r="BZ112" s="50">
        <v>0</v>
      </c>
      <c r="CA112" s="50">
        <v>0</v>
      </c>
      <c r="CB112" s="50">
        <v>0</v>
      </c>
      <c r="CC112" s="50">
        <v>0</v>
      </c>
      <c r="CD112" s="391">
        <f t="shared" si="102"/>
        <v>88249589.827272728</v>
      </c>
      <c r="CE112" s="391">
        <f t="shared" si="80"/>
        <v>65783104.827272728</v>
      </c>
      <c r="CF112" s="391">
        <f t="shared" si="81"/>
        <v>80283104.827272728</v>
      </c>
      <c r="CG112" s="50">
        <f t="shared" si="82"/>
        <v>5619817.3379090913</v>
      </c>
      <c r="CH112" s="395">
        <f t="shared" si="83"/>
        <v>2578310.4827272729</v>
      </c>
      <c r="CI112" s="398">
        <v>0</v>
      </c>
      <c r="CJ112" s="50">
        <v>0</v>
      </c>
      <c r="CK112" s="50">
        <v>0</v>
      </c>
      <c r="CL112" s="50">
        <v>0</v>
      </c>
      <c r="CM112" s="50">
        <v>0</v>
      </c>
      <c r="CN112" s="50">
        <v>0</v>
      </c>
      <c r="CO112" s="50">
        <v>0</v>
      </c>
      <c r="CP112" s="395">
        <f t="shared" si="84"/>
        <v>8198127.8206363637</v>
      </c>
      <c r="CQ112" s="391">
        <f t="shared" si="85"/>
        <v>80051462</v>
      </c>
      <c r="CR112" s="391">
        <f t="shared" si="86"/>
        <v>-561981</v>
      </c>
    </row>
    <row r="113" spans="1:96" s="50" customFormat="1" ht="24" customHeight="1" x14ac:dyDescent="0.2">
      <c r="A113" s="182">
        <f t="shared" si="49"/>
        <v>2655495</v>
      </c>
      <c r="B113" s="298">
        <f t="shared" si="87"/>
        <v>107</v>
      </c>
      <c r="C113" s="266">
        <v>113</v>
      </c>
      <c r="D113" s="299">
        <v>12834</v>
      </c>
      <c r="E113" s="252" t="s">
        <v>216</v>
      </c>
      <c r="F113" s="253" t="s">
        <v>217</v>
      </c>
      <c r="G113" s="252" t="s">
        <v>87</v>
      </c>
      <c r="H113" s="274" t="s">
        <v>206</v>
      </c>
      <c r="I113" s="294" t="s">
        <v>2558</v>
      </c>
      <c r="J113" s="65" t="s">
        <v>218</v>
      </c>
      <c r="K113" s="65" t="s">
        <v>219</v>
      </c>
      <c r="L113" s="65" t="s">
        <v>206</v>
      </c>
      <c r="M113" s="307" t="s">
        <v>2380</v>
      </c>
      <c r="N113" s="99"/>
      <c r="O113" s="65"/>
      <c r="P113" s="90"/>
      <c r="Q113" s="254">
        <v>30</v>
      </c>
      <c r="R113" s="255">
        <v>22</v>
      </c>
      <c r="S113" s="65">
        <v>0</v>
      </c>
      <c r="T113" s="65">
        <v>0</v>
      </c>
      <c r="U113" s="90">
        <v>0</v>
      </c>
      <c r="V113" s="260">
        <v>16</v>
      </c>
      <c r="W113" s="99">
        <v>0</v>
      </c>
      <c r="X113" s="84">
        <v>0</v>
      </c>
      <c r="Y113" s="99">
        <v>0</v>
      </c>
      <c r="Z113" s="65">
        <v>0</v>
      </c>
      <c r="AA113" s="327">
        <v>1477052</v>
      </c>
      <c r="AB113" s="327">
        <v>46667</v>
      </c>
      <c r="AC113" s="328">
        <f t="shared" si="90"/>
        <v>1523719</v>
      </c>
      <c r="AD113" s="75">
        <v>4500000</v>
      </c>
      <c r="AE113" s="75">
        <v>6000000</v>
      </c>
      <c r="AF113" s="338">
        <f t="shared" si="88"/>
        <v>290891.80909090908</v>
      </c>
      <c r="AG113" s="113">
        <f t="shared" si="50"/>
        <v>44311560</v>
      </c>
      <c r="AH113" s="75">
        <f t="shared" si="51"/>
        <v>1400010</v>
      </c>
      <c r="AI113" s="75">
        <f t="shared" si="52"/>
        <v>6399619.7999999998</v>
      </c>
      <c r="AJ113" s="75">
        <f t="shared" si="53"/>
        <v>0</v>
      </c>
      <c r="AK113" s="75">
        <f t="shared" si="54"/>
        <v>4500000</v>
      </c>
      <c r="AL113" s="75">
        <f t="shared" si="55"/>
        <v>6000000</v>
      </c>
      <c r="AM113" s="75">
        <f t="shared" si="56"/>
        <v>0</v>
      </c>
      <c r="AN113" s="75">
        <f t="shared" si="57"/>
        <v>0</v>
      </c>
      <c r="AO113" s="75">
        <f t="shared" si="58"/>
        <v>0</v>
      </c>
      <c r="AP113" s="75">
        <f t="shared" si="59"/>
        <v>3200000</v>
      </c>
      <c r="AQ113" s="75">
        <v>0</v>
      </c>
      <c r="AR113" s="75">
        <v>0</v>
      </c>
      <c r="AS113" s="75">
        <v>0</v>
      </c>
      <c r="AT113" s="80">
        <v>0</v>
      </c>
      <c r="AU113" s="82">
        <f t="shared" si="60"/>
        <v>65811189.799999997</v>
      </c>
      <c r="AV113" s="113">
        <f t="shared" si="61"/>
        <v>47504406.513999999</v>
      </c>
      <c r="AW113" s="75">
        <f t="shared" si="62"/>
        <v>65811189.799999997</v>
      </c>
      <c r="AX113" s="75">
        <f t="shared" si="63"/>
        <v>4606783.2860000003</v>
      </c>
      <c r="AY113" s="76">
        <f t="shared" si="64"/>
        <v>750440.65139999986</v>
      </c>
      <c r="AZ113" s="75">
        <v>0</v>
      </c>
      <c r="BA113" s="75">
        <v>0</v>
      </c>
      <c r="BB113" s="75">
        <v>0</v>
      </c>
      <c r="BC113" s="80">
        <v>0</v>
      </c>
      <c r="BD113" s="80">
        <v>0</v>
      </c>
      <c r="BE113" s="80">
        <v>0</v>
      </c>
      <c r="BF113" s="78">
        <v>0</v>
      </c>
      <c r="BG113" s="348">
        <f t="shared" si="65"/>
        <v>5357223.9374000002</v>
      </c>
      <c r="BH113" s="188">
        <f t="shared" si="66"/>
        <v>60453965</v>
      </c>
      <c r="BM113" s="50">
        <v>1477052</v>
      </c>
      <c r="BN113" s="391">
        <f t="shared" si="67"/>
        <v>46667</v>
      </c>
      <c r="BO113" s="391">
        <f t="shared" si="68"/>
        <v>1523719</v>
      </c>
      <c r="BP113" s="391">
        <f t="shared" si="92"/>
        <v>44311560</v>
      </c>
      <c r="BQ113" s="50">
        <f t="shared" si="93"/>
        <v>1400010</v>
      </c>
      <c r="BR113" s="50">
        <f t="shared" si="94"/>
        <v>6399619.7999999998</v>
      </c>
      <c r="BS113" s="50">
        <f t="shared" si="95"/>
        <v>0</v>
      </c>
      <c r="BT113" s="50">
        <f t="shared" si="96"/>
        <v>4500000</v>
      </c>
      <c r="BU113" s="50">
        <f t="shared" si="97"/>
        <v>6000000</v>
      </c>
      <c r="BV113" s="50">
        <f t="shared" si="98"/>
        <v>0</v>
      </c>
      <c r="BW113" s="50">
        <f t="shared" si="99"/>
        <v>0</v>
      </c>
      <c r="BX113" s="50">
        <f t="shared" si="100"/>
        <v>0</v>
      </c>
      <c r="BY113" s="50">
        <f t="shared" si="101"/>
        <v>3200000</v>
      </c>
      <c r="BZ113" s="50">
        <v>0</v>
      </c>
      <c r="CA113" s="50">
        <v>0</v>
      </c>
      <c r="CB113" s="50">
        <v>0</v>
      </c>
      <c r="CC113" s="50">
        <v>0</v>
      </c>
      <c r="CD113" s="391">
        <f t="shared" si="102"/>
        <v>65811189.799999997</v>
      </c>
      <c r="CE113" s="391">
        <f t="shared" si="80"/>
        <v>52111189.799999997</v>
      </c>
      <c r="CF113" s="391">
        <f t="shared" si="81"/>
        <v>65811189.799999997</v>
      </c>
      <c r="CG113" s="50">
        <f t="shared" si="82"/>
        <v>4606783.2860000003</v>
      </c>
      <c r="CH113" s="395">
        <f t="shared" si="83"/>
        <v>1211118.9799999997</v>
      </c>
      <c r="CI113" s="398">
        <v>0</v>
      </c>
      <c r="CJ113" s="50">
        <v>0</v>
      </c>
      <c r="CK113" s="50">
        <v>0</v>
      </c>
      <c r="CL113" s="50">
        <v>0</v>
      </c>
      <c r="CM113" s="50">
        <v>0</v>
      </c>
      <c r="CN113" s="50">
        <v>0</v>
      </c>
      <c r="CO113" s="50">
        <v>0</v>
      </c>
      <c r="CP113" s="395">
        <f t="shared" si="84"/>
        <v>5817902.2659999998</v>
      </c>
      <c r="CQ113" s="391">
        <f t="shared" si="85"/>
        <v>59993287</v>
      </c>
      <c r="CR113" s="391">
        <f t="shared" si="86"/>
        <v>-460678</v>
      </c>
    </row>
    <row r="114" spans="1:96" s="50" customFormat="1" ht="24" customHeight="1" x14ac:dyDescent="0.2">
      <c r="A114" s="182">
        <f t="shared" si="49"/>
        <v>2655495</v>
      </c>
      <c r="B114" s="298">
        <f t="shared" si="87"/>
        <v>108</v>
      </c>
      <c r="C114" s="266">
        <v>114</v>
      </c>
      <c r="D114" s="299">
        <v>12837</v>
      </c>
      <c r="E114" s="252" t="s">
        <v>226</v>
      </c>
      <c r="F114" s="253" t="s">
        <v>227</v>
      </c>
      <c r="G114" s="252" t="s">
        <v>87</v>
      </c>
      <c r="H114" s="274" t="s">
        <v>206</v>
      </c>
      <c r="I114" s="294" t="s">
        <v>2559</v>
      </c>
      <c r="J114" s="65" t="s">
        <v>228</v>
      </c>
      <c r="K114" s="65" t="s">
        <v>229</v>
      </c>
      <c r="L114" s="65" t="s">
        <v>206</v>
      </c>
      <c r="M114" s="307" t="s">
        <v>2380</v>
      </c>
      <c r="N114" s="99"/>
      <c r="O114" s="65"/>
      <c r="P114" s="90"/>
      <c r="Q114" s="254">
        <v>30</v>
      </c>
      <c r="R114" s="255">
        <v>31</v>
      </c>
      <c r="S114" s="65">
        <v>0</v>
      </c>
      <c r="T114" s="65">
        <v>0</v>
      </c>
      <c r="U114" s="300">
        <f>1</f>
        <v>1</v>
      </c>
      <c r="V114" s="260">
        <v>20</v>
      </c>
      <c r="W114" s="99">
        <v>0</v>
      </c>
      <c r="X114" s="84">
        <v>0</v>
      </c>
      <c r="Y114" s="99">
        <v>1</v>
      </c>
      <c r="Z114" s="65">
        <v>1</v>
      </c>
      <c r="AA114" s="327">
        <v>1477052</v>
      </c>
      <c r="AB114" s="327">
        <v>46667</v>
      </c>
      <c r="AC114" s="328">
        <f t="shared" si="90"/>
        <v>1523719</v>
      </c>
      <c r="AD114" s="75">
        <v>4500000</v>
      </c>
      <c r="AE114" s="75">
        <v>6000000</v>
      </c>
      <c r="AF114" s="338">
        <f t="shared" si="88"/>
        <v>290891.80909090908</v>
      </c>
      <c r="AG114" s="113">
        <f t="shared" si="50"/>
        <v>44311560</v>
      </c>
      <c r="AH114" s="75">
        <f t="shared" si="51"/>
        <v>1400010</v>
      </c>
      <c r="AI114" s="75">
        <f t="shared" si="52"/>
        <v>9017646.081818182</v>
      </c>
      <c r="AJ114" s="75">
        <f t="shared" si="53"/>
        <v>2655495</v>
      </c>
      <c r="AK114" s="75">
        <f t="shared" si="54"/>
        <v>4500000</v>
      </c>
      <c r="AL114" s="75">
        <f t="shared" si="55"/>
        <v>6000000</v>
      </c>
      <c r="AM114" s="75">
        <f t="shared" si="56"/>
        <v>0</v>
      </c>
      <c r="AN114" s="75">
        <f t="shared" si="57"/>
        <v>0</v>
      </c>
      <c r="AO114" s="75">
        <f t="shared" si="58"/>
        <v>1523719</v>
      </c>
      <c r="AP114" s="75">
        <f t="shared" si="59"/>
        <v>4000000</v>
      </c>
      <c r="AQ114" s="75">
        <v>0</v>
      </c>
      <c r="AR114" s="75">
        <v>0</v>
      </c>
      <c r="AS114" s="75">
        <v>0</v>
      </c>
      <c r="AT114" s="80">
        <v>0</v>
      </c>
      <c r="AU114" s="82">
        <f t="shared" si="60"/>
        <v>73408430.081818178</v>
      </c>
      <c r="AV114" s="113">
        <f t="shared" si="61"/>
        <v>49883170.956090905</v>
      </c>
      <c r="AW114" s="75">
        <f t="shared" si="62"/>
        <v>69229216.081818178</v>
      </c>
      <c r="AX114" s="75">
        <f t="shared" si="63"/>
        <v>4846045.1257272726</v>
      </c>
      <c r="AY114" s="76">
        <f t="shared" si="64"/>
        <v>988317.09560909052</v>
      </c>
      <c r="AZ114" s="75">
        <v>0</v>
      </c>
      <c r="BA114" s="75">
        <v>0</v>
      </c>
      <c r="BB114" s="75">
        <v>0</v>
      </c>
      <c r="BC114" s="80">
        <v>0</v>
      </c>
      <c r="BD114" s="80">
        <v>0</v>
      </c>
      <c r="BE114" s="80">
        <v>0</v>
      </c>
      <c r="BF114" s="78">
        <v>0</v>
      </c>
      <c r="BG114" s="348">
        <f t="shared" si="65"/>
        <v>5834362.2213363629</v>
      </c>
      <c r="BH114" s="188">
        <f t="shared" si="66"/>
        <v>67574067</v>
      </c>
      <c r="BM114" s="50">
        <v>1477052</v>
      </c>
      <c r="BN114" s="391">
        <f t="shared" si="67"/>
        <v>46667</v>
      </c>
      <c r="BO114" s="391">
        <f t="shared" si="68"/>
        <v>1523719</v>
      </c>
      <c r="BP114" s="391">
        <f t="shared" si="92"/>
        <v>44311560</v>
      </c>
      <c r="BQ114" s="50">
        <f t="shared" si="93"/>
        <v>1400010</v>
      </c>
      <c r="BR114" s="50">
        <f t="shared" si="94"/>
        <v>9017646.081818182</v>
      </c>
      <c r="BS114" s="50">
        <f t="shared" si="95"/>
        <v>2655495</v>
      </c>
      <c r="BT114" s="50">
        <f t="shared" si="96"/>
        <v>4500000</v>
      </c>
      <c r="BU114" s="50">
        <f t="shared" si="97"/>
        <v>6000000</v>
      </c>
      <c r="BV114" s="50">
        <f t="shared" si="98"/>
        <v>0</v>
      </c>
      <c r="BW114" s="50">
        <f t="shared" si="99"/>
        <v>0</v>
      </c>
      <c r="BX114" s="50">
        <f t="shared" si="100"/>
        <v>1523719</v>
      </c>
      <c r="BY114" s="50">
        <f t="shared" si="101"/>
        <v>4000000</v>
      </c>
      <c r="BZ114" s="50">
        <v>0</v>
      </c>
      <c r="CA114" s="50">
        <v>0</v>
      </c>
      <c r="CB114" s="50">
        <v>0</v>
      </c>
      <c r="CC114" s="50">
        <v>0</v>
      </c>
      <c r="CD114" s="391">
        <f t="shared" si="102"/>
        <v>73408430.081818178</v>
      </c>
      <c r="CE114" s="391">
        <f t="shared" si="80"/>
        <v>54729216.081818178</v>
      </c>
      <c r="CF114" s="391">
        <f t="shared" si="81"/>
        <v>70752935.081818178</v>
      </c>
      <c r="CG114" s="50">
        <f t="shared" si="82"/>
        <v>4952705.4557272727</v>
      </c>
      <c r="CH114" s="395">
        <f t="shared" si="83"/>
        <v>1472921.6081818179</v>
      </c>
      <c r="CI114" s="398">
        <v>0</v>
      </c>
      <c r="CJ114" s="50">
        <v>0</v>
      </c>
      <c r="CK114" s="50">
        <v>0</v>
      </c>
      <c r="CL114" s="50">
        <v>0</v>
      </c>
      <c r="CM114" s="50">
        <v>0</v>
      </c>
      <c r="CN114" s="50">
        <v>0</v>
      </c>
      <c r="CO114" s="50">
        <v>0</v>
      </c>
      <c r="CP114" s="395">
        <f t="shared" si="84"/>
        <v>6425627.0639090911</v>
      </c>
      <c r="CQ114" s="391">
        <f t="shared" si="85"/>
        <v>66982803</v>
      </c>
      <c r="CR114" s="391">
        <f t="shared" si="86"/>
        <v>-591264</v>
      </c>
    </row>
    <row r="115" spans="1:96" s="50" customFormat="1" ht="24" customHeight="1" x14ac:dyDescent="0.2">
      <c r="A115" s="182">
        <f t="shared" si="49"/>
        <v>2655495</v>
      </c>
      <c r="B115" s="298">
        <f t="shared" si="87"/>
        <v>109</v>
      </c>
      <c r="C115" s="266">
        <v>115</v>
      </c>
      <c r="D115" s="299">
        <v>12833</v>
      </c>
      <c r="E115" s="252" t="s">
        <v>212</v>
      </c>
      <c r="F115" s="253" t="s">
        <v>213</v>
      </c>
      <c r="G115" s="252" t="s">
        <v>87</v>
      </c>
      <c r="H115" s="274" t="s">
        <v>206</v>
      </c>
      <c r="I115" s="294" t="s">
        <v>2560</v>
      </c>
      <c r="J115" s="65" t="s">
        <v>214</v>
      </c>
      <c r="K115" s="65" t="s">
        <v>215</v>
      </c>
      <c r="L115" s="65" t="s">
        <v>206</v>
      </c>
      <c r="M115" s="307" t="s">
        <v>2380</v>
      </c>
      <c r="N115" s="99"/>
      <c r="O115" s="65"/>
      <c r="P115" s="90"/>
      <c r="Q115" s="254">
        <v>30</v>
      </c>
      <c r="R115" s="255">
        <v>50</v>
      </c>
      <c r="S115" s="65">
        <v>0</v>
      </c>
      <c r="T115" s="65">
        <v>0</v>
      </c>
      <c r="U115" s="90">
        <v>0</v>
      </c>
      <c r="V115" s="260">
        <v>19</v>
      </c>
      <c r="W115" s="99">
        <v>0</v>
      </c>
      <c r="X115" s="84">
        <v>0</v>
      </c>
      <c r="Y115" s="99">
        <v>0</v>
      </c>
      <c r="Z115" s="65">
        <v>0</v>
      </c>
      <c r="AA115" s="327">
        <v>1477052</v>
      </c>
      <c r="AB115" s="327">
        <v>46667</v>
      </c>
      <c r="AC115" s="328">
        <f t="shared" si="90"/>
        <v>1523719</v>
      </c>
      <c r="AD115" s="75">
        <v>4500000</v>
      </c>
      <c r="AE115" s="75">
        <v>6000000</v>
      </c>
      <c r="AF115" s="338">
        <f t="shared" si="88"/>
        <v>290891.80909090908</v>
      </c>
      <c r="AG115" s="113">
        <f t="shared" si="50"/>
        <v>44311560</v>
      </c>
      <c r="AH115" s="75">
        <f t="shared" si="51"/>
        <v>1400010</v>
      </c>
      <c r="AI115" s="75">
        <f t="shared" si="52"/>
        <v>14544590.454545453</v>
      </c>
      <c r="AJ115" s="75">
        <f t="shared" si="53"/>
        <v>0</v>
      </c>
      <c r="AK115" s="75">
        <f t="shared" si="54"/>
        <v>4500000</v>
      </c>
      <c r="AL115" s="75">
        <f t="shared" si="55"/>
        <v>6000000</v>
      </c>
      <c r="AM115" s="75">
        <f t="shared" si="56"/>
        <v>0</v>
      </c>
      <c r="AN115" s="75">
        <f t="shared" si="57"/>
        <v>0</v>
      </c>
      <c r="AO115" s="75">
        <f t="shared" si="58"/>
        <v>0</v>
      </c>
      <c r="AP115" s="75">
        <f t="shared" si="59"/>
        <v>3800000</v>
      </c>
      <c r="AQ115" s="75">
        <v>0</v>
      </c>
      <c r="AR115" s="75">
        <v>0</v>
      </c>
      <c r="AS115" s="75">
        <v>0</v>
      </c>
      <c r="AT115" s="80">
        <v>0</v>
      </c>
      <c r="AU115" s="82">
        <f t="shared" si="60"/>
        <v>74556160.454545453</v>
      </c>
      <c r="AV115" s="113">
        <f t="shared" si="61"/>
        <v>55037229.222727269</v>
      </c>
      <c r="AW115" s="75">
        <f t="shared" si="62"/>
        <v>74556160.454545453</v>
      </c>
      <c r="AX115" s="75">
        <f t="shared" si="63"/>
        <v>5218931.2318181824</v>
      </c>
      <c r="AY115" s="76">
        <f t="shared" si="64"/>
        <v>1503722.9222727269</v>
      </c>
      <c r="AZ115" s="75">
        <v>0</v>
      </c>
      <c r="BA115" s="75">
        <v>0</v>
      </c>
      <c r="BB115" s="75">
        <v>0</v>
      </c>
      <c r="BC115" s="80">
        <v>0</v>
      </c>
      <c r="BD115" s="80">
        <v>0</v>
      </c>
      <c r="BE115" s="80">
        <v>0</v>
      </c>
      <c r="BF115" s="78">
        <v>0</v>
      </c>
      <c r="BG115" s="348">
        <f t="shared" si="65"/>
        <v>6722654.1540909093</v>
      </c>
      <c r="BH115" s="188">
        <f t="shared" si="66"/>
        <v>67833506</v>
      </c>
      <c r="BM115" s="50">
        <v>1477052</v>
      </c>
      <c r="BN115" s="391">
        <f t="shared" si="67"/>
        <v>46667</v>
      </c>
      <c r="BO115" s="391">
        <f t="shared" si="68"/>
        <v>1523719</v>
      </c>
      <c r="BP115" s="391">
        <f t="shared" si="92"/>
        <v>44311560</v>
      </c>
      <c r="BQ115" s="50">
        <f t="shared" si="93"/>
        <v>1400010</v>
      </c>
      <c r="BR115" s="50">
        <f t="shared" si="94"/>
        <v>14544590.454545453</v>
      </c>
      <c r="BS115" s="50">
        <f t="shared" si="95"/>
        <v>0</v>
      </c>
      <c r="BT115" s="50">
        <f t="shared" si="96"/>
        <v>4500000</v>
      </c>
      <c r="BU115" s="50">
        <f t="shared" si="97"/>
        <v>6000000</v>
      </c>
      <c r="BV115" s="50">
        <f t="shared" si="98"/>
        <v>0</v>
      </c>
      <c r="BW115" s="50">
        <f t="shared" si="99"/>
        <v>0</v>
      </c>
      <c r="BX115" s="50">
        <f t="shared" si="100"/>
        <v>0</v>
      </c>
      <c r="BY115" s="50">
        <f t="shared" si="101"/>
        <v>3800000</v>
      </c>
      <c r="BZ115" s="50">
        <v>0</v>
      </c>
      <c r="CA115" s="50">
        <v>0</v>
      </c>
      <c r="CB115" s="50">
        <v>0</v>
      </c>
      <c r="CC115" s="50">
        <v>0</v>
      </c>
      <c r="CD115" s="391">
        <f t="shared" si="102"/>
        <v>74556160.454545453</v>
      </c>
      <c r="CE115" s="391">
        <f t="shared" si="80"/>
        <v>60256160.454545453</v>
      </c>
      <c r="CF115" s="391">
        <f t="shared" si="81"/>
        <v>74556160.454545453</v>
      </c>
      <c r="CG115" s="50">
        <f t="shared" si="82"/>
        <v>5218931.2318181824</v>
      </c>
      <c r="CH115" s="395">
        <f t="shared" si="83"/>
        <v>2025616.0454545454</v>
      </c>
      <c r="CI115" s="398">
        <v>0</v>
      </c>
      <c r="CJ115" s="50">
        <v>0</v>
      </c>
      <c r="CK115" s="50">
        <v>0</v>
      </c>
      <c r="CL115" s="50">
        <v>0</v>
      </c>
      <c r="CM115" s="50">
        <v>0</v>
      </c>
      <c r="CN115" s="50">
        <v>0</v>
      </c>
      <c r="CO115" s="50">
        <v>0</v>
      </c>
      <c r="CP115" s="395">
        <f t="shared" si="84"/>
        <v>7244547.2772727273</v>
      </c>
      <c r="CQ115" s="391">
        <f t="shared" si="85"/>
        <v>67311613</v>
      </c>
      <c r="CR115" s="391">
        <f t="shared" si="86"/>
        <v>-521893</v>
      </c>
    </row>
    <row r="116" spans="1:96" s="50" customFormat="1" ht="24" customHeight="1" x14ac:dyDescent="0.2">
      <c r="A116" s="182">
        <f t="shared" si="49"/>
        <v>2655495</v>
      </c>
      <c r="B116" s="298">
        <f t="shared" si="87"/>
        <v>110</v>
      </c>
      <c r="C116" s="266">
        <v>116</v>
      </c>
      <c r="D116" s="299">
        <v>12836</v>
      </c>
      <c r="E116" s="252" t="s">
        <v>223</v>
      </c>
      <c r="F116" s="253" t="s">
        <v>224</v>
      </c>
      <c r="G116" s="252" t="s">
        <v>87</v>
      </c>
      <c r="H116" s="274" t="s">
        <v>206</v>
      </c>
      <c r="I116" s="294" t="s">
        <v>3170</v>
      </c>
      <c r="J116" s="65" t="s">
        <v>225</v>
      </c>
      <c r="K116" s="65"/>
      <c r="L116" s="65" t="s">
        <v>206</v>
      </c>
      <c r="M116" s="292" t="s">
        <v>2380</v>
      </c>
      <c r="N116" s="99"/>
      <c r="O116" s="65"/>
      <c r="P116" s="90"/>
      <c r="Q116" s="254">
        <v>30</v>
      </c>
      <c r="R116" s="255">
        <v>19</v>
      </c>
      <c r="S116" s="65">
        <v>0</v>
      </c>
      <c r="T116" s="65">
        <v>0</v>
      </c>
      <c r="U116" s="90">
        <v>0</v>
      </c>
      <c r="V116" s="260">
        <v>19</v>
      </c>
      <c r="W116" s="99">
        <v>0</v>
      </c>
      <c r="X116" s="84">
        <v>0</v>
      </c>
      <c r="Y116" s="99">
        <v>0</v>
      </c>
      <c r="Z116" s="65">
        <v>0</v>
      </c>
      <c r="AA116" s="327">
        <v>1477052</v>
      </c>
      <c r="AB116" s="327">
        <v>46667</v>
      </c>
      <c r="AC116" s="328">
        <f t="shared" si="90"/>
        <v>1523719</v>
      </c>
      <c r="AD116" s="75">
        <v>4500000</v>
      </c>
      <c r="AE116" s="75">
        <v>6000000</v>
      </c>
      <c r="AF116" s="338">
        <f t="shared" si="88"/>
        <v>290891.80909090908</v>
      </c>
      <c r="AG116" s="113">
        <f t="shared" si="50"/>
        <v>44311560</v>
      </c>
      <c r="AH116" s="75">
        <f t="shared" si="51"/>
        <v>1400010</v>
      </c>
      <c r="AI116" s="75">
        <f t="shared" si="52"/>
        <v>5526944.372727273</v>
      </c>
      <c r="AJ116" s="75">
        <f t="shared" si="53"/>
        <v>0</v>
      </c>
      <c r="AK116" s="75">
        <f t="shared" si="54"/>
        <v>4500000</v>
      </c>
      <c r="AL116" s="75">
        <f t="shared" si="55"/>
        <v>6000000</v>
      </c>
      <c r="AM116" s="75">
        <f t="shared" si="56"/>
        <v>0</v>
      </c>
      <c r="AN116" s="75">
        <f t="shared" si="57"/>
        <v>0</v>
      </c>
      <c r="AO116" s="75">
        <f t="shared" si="58"/>
        <v>0</v>
      </c>
      <c r="AP116" s="75">
        <f t="shared" si="59"/>
        <v>3800000</v>
      </c>
      <c r="AQ116" s="75">
        <v>0</v>
      </c>
      <c r="AR116" s="75">
        <v>0</v>
      </c>
      <c r="AS116" s="75">
        <v>0</v>
      </c>
      <c r="AT116" s="80">
        <v>0</v>
      </c>
      <c r="AU116" s="82">
        <f t="shared" si="60"/>
        <v>65538514.372727275</v>
      </c>
      <c r="AV116" s="113">
        <f t="shared" si="61"/>
        <v>46650818.366636366</v>
      </c>
      <c r="AW116" s="75">
        <f t="shared" si="62"/>
        <v>65538514.372727275</v>
      </c>
      <c r="AX116" s="75">
        <f t="shared" si="63"/>
        <v>4587696.0060909092</v>
      </c>
      <c r="AY116" s="76">
        <f t="shared" si="64"/>
        <v>665081.83666363661</v>
      </c>
      <c r="AZ116" s="75">
        <v>0</v>
      </c>
      <c r="BA116" s="75">
        <v>0</v>
      </c>
      <c r="BB116" s="75">
        <v>0</v>
      </c>
      <c r="BC116" s="80">
        <v>0</v>
      </c>
      <c r="BD116" s="80">
        <v>0</v>
      </c>
      <c r="BE116" s="80">
        <v>0</v>
      </c>
      <c r="BF116" s="78">
        <v>0</v>
      </c>
      <c r="BG116" s="348">
        <f t="shared" si="65"/>
        <v>5252777.8427545456</v>
      </c>
      <c r="BH116" s="188">
        <f t="shared" si="66"/>
        <v>60285736</v>
      </c>
      <c r="BM116" s="50">
        <v>1477052</v>
      </c>
      <c r="BN116" s="391">
        <f t="shared" si="67"/>
        <v>46667</v>
      </c>
      <c r="BO116" s="391">
        <f t="shared" si="68"/>
        <v>1523719</v>
      </c>
      <c r="BP116" s="391">
        <f t="shared" si="92"/>
        <v>44311560</v>
      </c>
      <c r="BQ116" s="50">
        <f t="shared" si="93"/>
        <v>1400010</v>
      </c>
      <c r="BR116" s="50">
        <f t="shared" si="94"/>
        <v>5526944.372727273</v>
      </c>
      <c r="BS116" s="50">
        <f t="shared" si="95"/>
        <v>0</v>
      </c>
      <c r="BT116" s="50">
        <f t="shared" si="96"/>
        <v>4500000</v>
      </c>
      <c r="BU116" s="50">
        <f t="shared" si="97"/>
        <v>6000000</v>
      </c>
      <c r="BV116" s="50">
        <f t="shared" si="98"/>
        <v>0</v>
      </c>
      <c r="BW116" s="50">
        <f t="shared" si="99"/>
        <v>0</v>
      </c>
      <c r="BX116" s="50">
        <f t="shared" si="100"/>
        <v>0</v>
      </c>
      <c r="BY116" s="50">
        <f t="shared" si="101"/>
        <v>3800000</v>
      </c>
      <c r="BZ116" s="50">
        <v>0</v>
      </c>
      <c r="CA116" s="50">
        <v>0</v>
      </c>
      <c r="CB116" s="50">
        <v>0</v>
      </c>
      <c r="CC116" s="50">
        <v>0</v>
      </c>
      <c r="CD116" s="391">
        <f t="shared" si="102"/>
        <v>65538514.372727275</v>
      </c>
      <c r="CE116" s="391">
        <f t="shared" si="80"/>
        <v>51238514.372727275</v>
      </c>
      <c r="CF116" s="391">
        <f t="shared" si="81"/>
        <v>65538514.372727275</v>
      </c>
      <c r="CG116" s="50">
        <f t="shared" si="82"/>
        <v>4587696.0060909092</v>
      </c>
      <c r="CH116" s="395">
        <f t="shared" si="83"/>
        <v>1123851.4372727275</v>
      </c>
      <c r="CI116" s="398">
        <v>0</v>
      </c>
      <c r="CJ116" s="50">
        <v>0</v>
      </c>
      <c r="CK116" s="50">
        <v>0</v>
      </c>
      <c r="CL116" s="50">
        <v>0</v>
      </c>
      <c r="CM116" s="50">
        <v>0</v>
      </c>
      <c r="CN116" s="50">
        <v>0</v>
      </c>
      <c r="CO116" s="50">
        <v>0</v>
      </c>
      <c r="CP116" s="395">
        <f t="shared" si="84"/>
        <v>5711547.4433636367</v>
      </c>
      <c r="CQ116" s="391">
        <f t="shared" si="85"/>
        <v>59826966</v>
      </c>
      <c r="CR116" s="391">
        <f t="shared" si="86"/>
        <v>-458770</v>
      </c>
    </row>
    <row r="117" spans="1:96" s="50" customFormat="1" ht="24" customHeight="1" x14ac:dyDescent="0.2">
      <c r="A117" s="182">
        <f t="shared" si="49"/>
        <v>2655495</v>
      </c>
      <c r="B117" s="298">
        <f t="shared" si="87"/>
        <v>111</v>
      </c>
      <c r="C117" s="266">
        <v>117</v>
      </c>
      <c r="D117" s="299">
        <v>12844</v>
      </c>
      <c r="E117" s="252" t="s">
        <v>216</v>
      </c>
      <c r="F117" s="253" t="s">
        <v>252</v>
      </c>
      <c r="G117" s="267" t="s">
        <v>87</v>
      </c>
      <c r="H117" s="274" t="s">
        <v>206</v>
      </c>
      <c r="I117" s="294" t="s">
        <v>2561</v>
      </c>
      <c r="J117" s="65" t="s">
        <v>253</v>
      </c>
      <c r="K117" s="65" t="s">
        <v>254</v>
      </c>
      <c r="L117" s="65" t="s">
        <v>206</v>
      </c>
      <c r="M117" s="288" t="s">
        <v>2380</v>
      </c>
      <c r="N117" s="99"/>
      <c r="O117" s="65"/>
      <c r="P117" s="90"/>
      <c r="Q117" s="254">
        <v>30</v>
      </c>
      <c r="R117" s="255">
        <v>33</v>
      </c>
      <c r="S117" s="65">
        <v>0</v>
      </c>
      <c r="T117" s="65">
        <v>0</v>
      </c>
      <c r="U117" s="90">
        <v>0</v>
      </c>
      <c r="V117" s="260">
        <v>19</v>
      </c>
      <c r="W117" s="99">
        <v>0</v>
      </c>
      <c r="X117" s="84">
        <v>0</v>
      </c>
      <c r="Y117" s="99">
        <v>1</v>
      </c>
      <c r="Z117" s="65">
        <v>1</v>
      </c>
      <c r="AA117" s="327">
        <v>1477052</v>
      </c>
      <c r="AB117" s="327">
        <v>46667</v>
      </c>
      <c r="AC117" s="328">
        <f t="shared" si="90"/>
        <v>1523719</v>
      </c>
      <c r="AD117" s="75">
        <v>4500000</v>
      </c>
      <c r="AE117" s="75">
        <v>6000000</v>
      </c>
      <c r="AF117" s="338">
        <f t="shared" si="88"/>
        <v>290891.80909090908</v>
      </c>
      <c r="AG117" s="113">
        <f t="shared" si="50"/>
        <v>44311560</v>
      </c>
      <c r="AH117" s="75">
        <f t="shared" si="51"/>
        <v>1400010</v>
      </c>
      <c r="AI117" s="75">
        <f t="shared" si="52"/>
        <v>9599429.6999999993</v>
      </c>
      <c r="AJ117" s="75">
        <f t="shared" si="53"/>
        <v>2655495</v>
      </c>
      <c r="AK117" s="75">
        <f t="shared" si="54"/>
        <v>4500000</v>
      </c>
      <c r="AL117" s="75">
        <f t="shared" si="55"/>
        <v>6000000</v>
      </c>
      <c r="AM117" s="75">
        <f t="shared" si="56"/>
        <v>0</v>
      </c>
      <c r="AN117" s="75">
        <f t="shared" si="57"/>
        <v>0</v>
      </c>
      <c r="AO117" s="75">
        <f t="shared" si="58"/>
        <v>0</v>
      </c>
      <c r="AP117" s="75">
        <f t="shared" si="59"/>
        <v>3800000</v>
      </c>
      <c r="AQ117" s="75">
        <v>0</v>
      </c>
      <c r="AR117" s="75">
        <v>0</v>
      </c>
      <c r="AS117" s="75">
        <v>0</v>
      </c>
      <c r="AT117" s="80">
        <v>0</v>
      </c>
      <c r="AU117" s="82">
        <f t="shared" si="60"/>
        <v>72266494.700000003</v>
      </c>
      <c r="AV117" s="113">
        <f t="shared" si="61"/>
        <v>50438229.721000001</v>
      </c>
      <c r="AW117" s="75">
        <f t="shared" si="62"/>
        <v>69610999.700000003</v>
      </c>
      <c r="AX117" s="75">
        <f t="shared" si="63"/>
        <v>4872769.9790000003</v>
      </c>
      <c r="AY117" s="76">
        <f t="shared" si="64"/>
        <v>1043822.9721000001</v>
      </c>
      <c r="AZ117" s="75">
        <v>0</v>
      </c>
      <c r="BA117" s="75">
        <v>0</v>
      </c>
      <c r="BB117" s="75">
        <v>0</v>
      </c>
      <c r="BC117" s="80">
        <v>0</v>
      </c>
      <c r="BD117" s="80">
        <v>0</v>
      </c>
      <c r="BE117" s="80">
        <v>0</v>
      </c>
      <c r="BF117" s="78">
        <v>0</v>
      </c>
      <c r="BG117" s="348">
        <f t="shared" si="65"/>
        <v>5916592.9511000002</v>
      </c>
      <c r="BH117" s="188">
        <f t="shared" si="66"/>
        <v>66349901</v>
      </c>
      <c r="BI117" s="118"/>
      <c r="BM117" s="50">
        <v>1477052</v>
      </c>
      <c r="BN117" s="391">
        <f t="shared" si="67"/>
        <v>46667</v>
      </c>
      <c r="BO117" s="391">
        <f t="shared" si="68"/>
        <v>1523719</v>
      </c>
      <c r="BP117" s="391">
        <f t="shared" si="92"/>
        <v>44311560</v>
      </c>
      <c r="BQ117" s="50">
        <f t="shared" si="93"/>
        <v>1400010</v>
      </c>
      <c r="BR117" s="50">
        <f t="shared" si="94"/>
        <v>9599429.6999999993</v>
      </c>
      <c r="BS117" s="50">
        <f t="shared" si="95"/>
        <v>2655495</v>
      </c>
      <c r="BT117" s="50">
        <f t="shared" si="96"/>
        <v>4500000</v>
      </c>
      <c r="BU117" s="50">
        <f t="shared" si="97"/>
        <v>6000000</v>
      </c>
      <c r="BV117" s="50">
        <f t="shared" si="98"/>
        <v>0</v>
      </c>
      <c r="BW117" s="50">
        <f t="shared" si="99"/>
        <v>0</v>
      </c>
      <c r="BX117" s="50">
        <f t="shared" si="100"/>
        <v>0</v>
      </c>
      <c r="BY117" s="50">
        <f t="shared" si="101"/>
        <v>3800000</v>
      </c>
      <c r="BZ117" s="50">
        <v>0</v>
      </c>
      <c r="CA117" s="50">
        <v>0</v>
      </c>
      <c r="CB117" s="50">
        <v>0</v>
      </c>
      <c r="CC117" s="50">
        <v>0</v>
      </c>
      <c r="CD117" s="391">
        <f t="shared" si="102"/>
        <v>72266494.700000003</v>
      </c>
      <c r="CE117" s="391">
        <f t="shared" si="80"/>
        <v>55310999.700000003</v>
      </c>
      <c r="CF117" s="391">
        <f t="shared" si="81"/>
        <v>69610999.700000003</v>
      </c>
      <c r="CG117" s="50">
        <f t="shared" si="82"/>
        <v>4872769.9790000003</v>
      </c>
      <c r="CH117" s="395">
        <f t="shared" si="83"/>
        <v>1531099.9700000004</v>
      </c>
      <c r="CI117" s="398">
        <v>0</v>
      </c>
      <c r="CJ117" s="50">
        <v>0</v>
      </c>
      <c r="CK117" s="50">
        <v>0</v>
      </c>
      <c r="CL117" s="50">
        <v>0</v>
      </c>
      <c r="CM117" s="50">
        <v>0</v>
      </c>
      <c r="CN117" s="50">
        <v>0</v>
      </c>
      <c r="CO117" s="50">
        <v>0</v>
      </c>
      <c r="CP117" s="395">
        <f t="shared" si="84"/>
        <v>6403869.949000001</v>
      </c>
      <c r="CQ117" s="391">
        <f t="shared" si="85"/>
        <v>65862624</v>
      </c>
      <c r="CR117" s="391">
        <f t="shared" si="86"/>
        <v>-487277</v>
      </c>
    </row>
    <row r="118" spans="1:96" s="50" customFormat="1" ht="24" customHeight="1" x14ac:dyDescent="0.2">
      <c r="A118" s="182">
        <f t="shared" si="49"/>
        <v>2655495</v>
      </c>
      <c r="B118" s="298">
        <f t="shared" si="87"/>
        <v>112</v>
      </c>
      <c r="C118" s="266">
        <v>118</v>
      </c>
      <c r="D118" s="299">
        <v>12940</v>
      </c>
      <c r="E118" s="252" t="s">
        <v>519</v>
      </c>
      <c r="F118" s="253" t="s">
        <v>520</v>
      </c>
      <c r="G118" s="252" t="s">
        <v>87</v>
      </c>
      <c r="H118" s="274" t="s">
        <v>458</v>
      </c>
      <c r="I118" s="294" t="s">
        <v>2562</v>
      </c>
      <c r="J118" s="65" t="s">
        <v>521</v>
      </c>
      <c r="K118" s="65" t="s">
        <v>522</v>
      </c>
      <c r="L118" s="65" t="s">
        <v>458</v>
      </c>
      <c r="M118" s="292" t="s">
        <v>2381</v>
      </c>
      <c r="N118" s="99"/>
      <c r="O118" s="65"/>
      <c r="P118" s="90"/>
      <c r="Q118" s="254">
        <v>30</v>
      </c>
      <c r="R118" s="255">
        <v>60</v>
      </c>
      <c r="S118" s="65">
        <v>0</v>
      </c>
      <c r="T118" s="65">
        <v>0</v>
      </c>
      <c r="U118" s="90">
        <v>0</v>
      </c>
      <c r="V118" s="260">
        <v>22</v>
      </c>
      <c r="W118" s="99">
        <v>0</v>
      </c>
      <c r="X118" s="84">
        <v>0</v>
      </c>
      <c r="Y118" s="99">
        <v>2</v>
      </c>
      <c r="Z118" s="65">
        <v>2</v>
      </c>
      <c r="AA118" s="327">
        <v>1311206</v>
      </c>
      <c r="AB118" s="327">
        <v>46667</v>
      </c>
      <c r="AC118" s="328">
        <f>AA118+AB118</f>
        <v>1357873</v>
      </c>
      <c r="AD118" s="75">
        <v>4500000</v>
      </c>
      <c r="AE118" s="75">
        <v>6000000</v>
      </c>
      <c r="AF118" s="338">
        <f t="shared" si="88"/>
        <v>259230.3</v>
      </c>
      <c r="AG118" s="113">
        <f t="shared" si="50"/>
        <v>39336180</v>
      </c>
      <c r="AH118" s="75">
        <f t="shared" si="51"/>
        <v>1400010</v>
      </c>
      <c r="AI118" s="75">
        <f t="shared" si="52"/>
        <v>15553818</v>
      </c>
      <c r="AJ118" s="75">
        <f t="shared" si="53"/>
        <v>5310990</v>
      </c>
      <c r="AK118" s="75">
        <f t="shared" si="54"/>
        <v>4500000</v>
      </c>
      <c r="AL118" s="75">
        <f t="shared" si="55"/>
        <v>6000000</v>
      </c>
      <c r="AM118" s="75">
        <f t="shared" si="56"/>
        <v>0</v>
      </c>
      <c r="AN118" s="75">
        <f t="shared" si="57"/>
        <v>0</v>
      </c>
      <c r="AO118" s="75">
        <f t="shared" si="58"/>
        <v>0</v>
      </c>
      <c r="AP118" s="75">
        <f t="shared" si="59"/>
        <v>4400000</v>
      </c>
      <c r="AQ118" s="75">
        <v>0</v>
      </c>
      <c r="AR118" s="75">
        <v>0</v>
      </c>
      <c r="AS118" s="75">
        <v>0</v>
      </c>
      <c r="AT118" s="80">
        <v>0</v>
      </c>
      <c r="AU118" s="82">
        <f t="shared" si="60"/>
        <v>76500998</v>
      </c>
      <c r="AV118" s="113">
        <f t="shared" si="61"/>
        <v>51306707.439999998</v>
      </c>
      <c r="AW118" s="75">
        <f t="shared" si="62"/>
        <v>71190008</v>
      </c>
      <c r="AX118" s="75">
        <f t="shared" si="63"/>
        <v>4983300.5600000005</v>
      </c>
      <c r="AY118" s="76">
        <f t="shared" si="64"/>
        <v>1130670.7439999997</v>
      </c>
      <c r="AZ118" s="75">
        <v>0</v>
      </c>
      <c r="BA118" s="75">
        <v>0</v>
      </c>
      <c r="BB118" s="75">
        <v>0</v>
      </c>
      <c r="BC118" s="80">
        <v>0</v>
      </c>
      <c r="BD118" s="80">
        <v>0</v>
      </c>
      <c r="BE118" s="80">
        <v>0</v>
      </c>
      <c r="BF118" s="78">
        <v>0</v>
      </c>
      <c r="BG118" s="348">
        <f t="shared" si="65"/>
        <v>6113971.3040000005</v>
      </c>
      <c r="BH118" s="188">
        <f t="shared" si="66"/>
        <v>70387026</v>
      </c>
      <c r="BM118" s="50">
        <v>1311206</v>
      </c>
      <c r="BN118" s="391">
        <f t="shared" si="67"/>
        <v>46667</v>
      </c>
      <c r="BO118" s="391">
        <f t="shared" si="68"/>
        <v>1357873</v>
      </c>
      <c r="BP118" s="391">
        <f t="shared" si="92"/>
        <v>39336180</v>
      </c>
      <c r="BQ118" s="50">
        <f t="shared" si="93"/>
        <v>1400010</v>
      </c>
      <c r="BR118" s="50">
        <f t="shared" si="94"/>
        <v>15553818</v>
      </c>
      <c r="BS118" s="50">
        <f t="shared" si="95"/>
        <v>5310990</v>
      </c>
      <c r="BT118" s="50">
        <f t="shared" si="96"/>
        <v>4500000</v>
      </c>
      <c r="BU118" s="50">
        <f t="shared" si="97"/>
        <v>6000000</v>
      </c>
      <c r="BV118" s="50">
        <f t="shared" si="98"/>
        <v>0</v>
      </c>
      <c r="BW118" s="50">
        <f t="shared" si="99"/>
        <v>0</v>
      </c>
      <c r="BX118" s="50">
        <f t="shared" si="100"/>
        <v>0</v>
      </c>
      <c r="BY118" s="50">
        <f t="shared" si="101"/>
        <v>4400000</v>
      </c>
      <c r="BZ118" s="50">
        <v>0</v>
      </c>
      <c r="CA118" s="50">
        <v>0</v>
      </c>
      <c r="CB118" s="50">
        <v>0</v>
      </c>
      <c r="CC118" s="50">
        <v>0</v>
      </c>
      <c r="CD118" s="391">
        <f t="shared" si="102"/>
        <v>76500998</v>
      </c>
      <c r="CE118" s="391">
        <f t="shared" si="80"/>
        <v>56290008</v>
      </c>
      <c r="CF118" s="391">
        <f t="shared" si="81"/>
        <v>71190008</v>
      </c>
      <c r="CG118" s="50">
        <f t="shared" si="82"/>
        <v>4983300.5600000005</v>
      </c>
      <c r="CH118" s="395">
        <f t="shared" si="83"/>
        <v>1629000.8</v>
      </c>
      <c r="CI118" s="398">
        <v>0</v>
      </c>
      <c r="CJ118" s="50">
        <v>0</v>
      </c>
      <c r="CK118" s="50">
        <v>0</v>
      </c>
      <c r="CL118" s="50">
        <v>0</v>
      </c>
      <c r="CM118" s="50">
        <v>0</v>
      </c>
      <c r="CN118" s="50">
        <v>0</v>
      </c>
      <c r="CO118" s="50">
        <v>0</v>
      </c>
      <c r="CP118" s="395">
        <f t="shared" si="84"/>
        <v>6612301.3600000003</v>
      </c>
      <c r="CQ118" s="391">
        <f t="shared" si="85"/>
        <v>69888696</v>
      </c>
      <c r="CR118" s="391">
        <f t="shared" si="86"/>
        <v>-498330</v>
      </c>
    </row>
    <row r="119" spans="1:96" s="50" customFormat="1" ht="24" customHeight="1" x14ac:dyDescent="0.2">
      <c r="A119" s="182">
        <f t="shared" si="49"/>
        <v>2655495</v>
      </c>
      <c r="B119" s="298">
        <f t="shared" si="87"/>
        <v>113</v>
      </c>
      <c r="C119" s="266">
        <v>119</v>
      </c>
      <c r="D119" s="299">
        <v>12943</v>
      </c>
      <c r="E119" s="252" t="s">
        <v>530</v>
      </c>
      <c r="F119" s="253" t="s">
        <v>531</v>
      </c>
      <c r="G119" s="252" t="s">
        <v>87</v>
      </c>
      <c r="H119" s="274" t="s">
        <v>458</v>
      </c>
      <c r="I119" s="294" t="s">
        <v>2563</v>
      </c>
      <c r="J119" s="65" t="s">
        <v>532</v>
      </c>
      <c r="K119" s="65" t="s">
        <v>533</v>
      </c>
      <c r="L119" s="65" t="s">
        <v>458</v>
      </c>
      <c r="M119" s="307" t="s">
        <v>2380</v>
      </c>
      <c r="N119" s="99"/>
      <c r="O119" s="65"/>
      <c r="P119" s="90"/>
      <c r="Q119" s="254">
        <v>30</v>
      </c>
      <c r="R119" s="255">
        <v>60</v>
      </c>
      <c r="S119" s="65">
        <v>0</v>
      </c>
      <c r="T119" s="65">
        <v>0</v>
      </c>
      <c r="U119" s="90">
        <v>0</v>
      </c>
      <c r="V119" s="261">
        <v>22</v>
      </c>
      <c r="W119" s="99">
        <v>0</v>
      </c>
      <c r="X119" s="84">
        <v>0</v>
      </c>
      <c r="Y119" s="99">
        <v>0</v>
      </c>
      <c r="Z119" s="65">
        <v>0</v>
      </c>
      <c r="AA119" s="327">
        <v>1477052</v>
      </c>
      <c r="AB119" s="327">
        <v>46667</v>
      </c>
      <c r="AC119" s="328">
        <f t="shared" ref="AC119:AC120" si="104">AA119+AB119</f>
        <v>1523719</v>
      </c>
      <c r="AD119" s="75">
        <v>4500000</v>
      </c>
      <c r="AE119" s="75">
        <v>6000000</v>
      </c>
      <c r="AF119" s="338">
        <f t="shared" si="88"/>
        <v>290891.80909090908</v>
      </c>
      <c r="AG119" s="113">
        <f t="shared" si="50"/>
        <v>44311560</v>
      </c>
      <c r="AH119" s="75">
        <f t="shared" si="51"/>
        <v>1400010</v>
      </c>
      <c r="AI119" s="75">
        <f t="shared" si="52"/>
        <v>17453508.545454547</v>
      </c>
      <c r="AJ119" s="75">
        <f t="shared" si="53"/>
        <v>0</v>
      </c>
      <c r="AK119" s="75">
        <f t="shared" si="54"/>
        <v>4500000</v>
      </c>
      <c r="AL119" s="75">
        <f t="shared" si="55"/>
        <v>6000000</v>
      </c>
      <c r="AM119" s="75">
        <f t="shared" si="56"/>
        <v>0</v>
      </c>
      <c r="AN119" s="75">
        <f t="shared" si="57"/>
        <v>0</v>
      </c>
      <c r="AO119" s="75">
        <f t="shared" si="58"/>
        <v>0</v>
      </c>
      <c r="AP119" s="75">
        <f t="shared" si="59"/>
        <v>4400000</v>
      </c>
      <c r="AQ119" s="75">
        <v>0</v>
      </c>
      <c r="AR119" s="75">
        <v>0</v>
      </c>
      <c r="AS119" s="75">
        <v>0</v>
      </c>
      <c r="AT119" s="80">
        <v>0</v>
      </c>
      <c r="AU119" s="82">
        <f t="shared" si="60"/>
        <v>78065078.545454547</v>
      </c>
      <c r="AV119" s="113">
        <f t="shared" si="61"/>
        <v>57700523.047272727</v>
      </c>
      <c r="AW119" s="75">
        <f t="shared" si="62"/>
        <v>78065078.545454547</v>
      </c>
      <c r="AX119" s="75">
        <f t="shared" si="63"/>
        <v>5464555.498181819</v>
      </c>
      <c r="AY119" s="76">
        <f t="shared" si="64"/>
        <v>1770052.3047272728</v>
      </c>
      <c r="AZ119" s="75">
        <v>0</v>
      </c>
      <c r="BA119" s="75">
        <v>0</v>
      </c>
      <c r="BB119" s="75">
        <v>0</v>
      </c>
      <c r="BC119" s="80">
        <v>0</v>
      </c>
      <c r="BD119" s="80">
        <v>0</v>
      </c>
      <c r="BE119" s="80">
        <v>0</v>
      </c>
      <c r="BF119" s="78">
        <v>0</v>
      </c>
      <c r="BG119" s="348">
        <f t="shared" si="65"/>
        <v>7234607.802909092</v>
      </c>
      <c r="BH119" s="188">
        <f t="shared" si="66"/>
        <v>70830470</v>
      </c>
      <c r="BM119" s="50">
        <v>1477052</v>
      </c>
      <c r="BN119" s="391">
        <f t="shared" si="67"/>
        <v>46667</v>
      </c>
      <c r="BO119" s="391">
        <f t="shared" si="68"/>
        <v>1523719</v>
      </c>
      <c r="BP119" s="391">
        <f t="shared" si="92"/>
        <v>44311560</v>
      </c>
      <c r="BQ119" s="50">
        <f t="shared" si="93"/>
        <v>1400010</v>
      </c>
      <c r="BR119" s="50">
        <f t="shared" si="94"/>
        <v>17453508.545454547</v>
      </c>
      <c r="BS119" s="50">
        <f t="shared" si="95"/>
        <v>0</v>
      </c>
      <c r="BT119" s="50">
        <f t="shared" si="96"/>
        <v>4500000</v>
      </c>
      <c r="BU119" s="50">
        <f t="shared" si="97"/>
        <v>6000000</v>
      </c>
      <c r="BV119" s="50">
        <f t="shared" si="98"/>
        <v>0</v>
      </c>
      <c r="BW119" s="50">
        <f t="shared" si="99"/>
        <v>0</v>
      </c>
      <c r="BX119" s="50">
        <f t="shared" si="100"/>
        <v>0</v>
      </c>
      <c r="BY119" s="50">
        <f t="shared" si="101"/>
        <v>4400000</v>
      </c>
      <c r="BZ119" s="50">
        <v>0</v>
      </c>
      <c r="CA119" s="50">
        <v>0</v>
      </c>
      <c r="CB119" s="50">
        <v>0</v>
      </c>
      <c r="CC119" s="50">
        <v>0</v>
      </c>
      <c r="CD119" s="391">
        <f t="shared" si="102"/>
        <v>78065078.545454547</v>
      </c>
      <c r="CE119" s="391">
        <f t="shared" si="80"/>
        <v>63165078.545454547</v>
      </c>
      <c r="CF119" s="391">
        <f t="shared" si="81"/>
        <v>78065078.545454547</v>
      </c>
      <c r="CG119" s="50">
        <f t="shared" si="82"/>
        <v>5464555.498181819</v>
      </c>
      <c r="CH119" s="395">
        <f t="shared" si="83"/>
        <v>2316507.854545455</v>
      </c>
      <c r="CI119" s="398">
        <v>0</v>
      </c>
      <c r="CJ119" s="50">
        <v>0</v>
      </c>
      <c r="CK119" s="50">
        <v>0</v>
      </c>
      <c r="CL119" s="50">
        <v>0</v>
      </c>
      <c r="CM119" s="50">
        <v>0</v>
      </c>
      <c r="CN119" s="50">
        <v>0</v>
      </c>
      <c r="CO119" s="50">
        <v>0</v>
      </c>
      <c r="CP119" s="395">
        <f t="shared" si="84"/>
        <v>7781063.3527272735</v>
      </c>
      <c r="CQ119" s="391">
        <f t="shared" si="85"/>
        <v>70284015</v>
      </c>
      <c r="CR119" s="391">
        <f t="shared" si="86"/>
        <v>-546455</v>
      </c>
    </row>
    <row r="120" spans="1:96" s="50" customFormat="1" ht="24" customHeight="1" x14ac:dyDescent="0.2">
      <c r="A120" s="182">
        <f t="shared" si="49"/>
        <v>2655495</v>
      </c>
      <c r="B120" s="298">
        <f t="shared" si="87"/>
        <v>114</v>
      </c>
      <c r="C120" s="266">
        <v>120</v>
      </c>
      <c r="D120" s="299">
        <v>12935</v>
      </c>
      <c r="E120" s="252" t="s">
        <v>500</v>
      </c>
      <c r="F120" s="253" t="s">
        <v>501</v>
      </c>
      <c r="G120" s="252" t="s">
        <v>87</v>
      </c>
      <c r="H120" s="274" t="s">
        <v>458</v>
      </c>
      <c r="I120" s="294" t="s">
        <v>2564</v>
      </c>
      <c r="J120" s="65" t="s">
        <v>502</v>
      </c>
      <c r="K120" s="65" t="s">
        <v>503</v>
      </c>
      <c r="L120" s="65" t="s">
        <v>458</v>
      </c>
      <c r="M120" s="292" t="s">
        <v>2380</v>
      </c>
      <c r="N120" s="99"/>
      <c r="O120" s="65"/>
      <c r="P120" s="90"/>
      <c r="Q120" s="254">
        <v>30</v>
      </c>
      <c r="R120" s="255">
        <v>30</v>
      </c>
      <c r="S120" s="65">
        <v>0</v>
      </c>
      <c r="T120" s="65">
        <v>0</v>
      </c>
      <c r="U120" s="90">
        <v>0</v>
      </c>
      <c r="V120" s="260">
        <v>20</v>
      </c>
      <c r="W120" s="99">
        <v>0</v>
      </c>
      <c r="X120" s="84">
        <v>0</v>
      </c>
      <c r="Y120" s="99">
        <v>2</v>
      </c>
      <c r="Z120" s="65">
        <v>2</v>
      </c>
      <c r="AA120" s="327">
        <v>1477052</v>
      </c>
      <c r="AB120" s="327">
        <v>46667</v>
      </c>
      <c r="AC120" s="328">
        <f t="shared" si="104"/>
        <v>1523719</v>
      </c>
      <c r="AD120" s="75">
        <v>4500000</v>
      </c>
      <c r="AE120" s="75">
        <v>6000000</v>
      </c>
      <c r="AF120" s="338">
        <f t="shared" si="88"/>
        <v>290891.80909090908</v>
      </c>
      <c r="AG120" s="113">
        <f t="shared" si="50"/>
        <v>44311560</v>
      </c>
      <c r="AH120" s="75">
        <f t="shared" si="51"/>
        <v>1400010</v>
      </c>
      <c r="AI120" s="75">
        <f t="shared" si="52"/>
        <v>8726754.2727272734</v>
      </c>
      <c r="AJ120" s="75">
        <f t="shared" si="53"/>
        <v>5310990</v>
      </c>
      <c r="AK120" s="75">
        <f t="shared" si="54"/>
        <v>4500000</v>
      </c>
      <c r="AL120" s="75">
        <f t="shared" si="55"/>
        <v>6000000</v>
      </c>
      <c r="AM120" s="75">
        <f t="shared" si="56"/>
        <v>0</v>
      </c>
      <c r="AN120" s="75">
        <f t="shared" si="57"/>
        <v>0</v>
      </c>
      <c r="AO120" s="75">
        <f t="shared" si="58"/>
        <v>0</v>
      </c>
      <c r="AP120" s="75">
        <f t="shared" si="59"/>
        <v>4000000</v>
      </c>
      <c r="AQ120" s="75">
        <v>0</v>
      </c>
      <c r="AR120" s="75">
        <v>0</v>
      </c>
      <c r="AS120" s="75">
        <v>0</v>
      </c>
      <c r="AT120" s="80">
        <v>0</v>
      </c>
      <c r="AU120" s="82">
        <f t="shared" si="60"/>
        <v>74249314.272727281</v>
      </c>
      <c r="AV120" s="113">
        <f t="shared" si="61"/>
        <v>49612641.573636368</v>
      </c>
      <c r="AW120" s="75">
        <f t="shared" si="62"/>
        <v>68938324.272727281</v>
      </c>
      <c r="AX120" s="75">
        <f t="shared" si="63"/>
        <v>4825682.6990909101</v>
      </c>
      <c r="AY120" s="76">
        <f t="shared" si="64"/>
        <v>961264.15736363688</v>
      </c>
      <c r="AZ120" s="75">
        <v>0</v>
      </c>
      <c r="BA120" s="75">
        <v>0</v>
      </c>
      <c r="BB120" s="75">
        <v>0</v>
      </c>
      <c r="BC120" s="80">
        <v>0</v>
      </c>
      <c r="BD120" s="80">
        <v>0</v>
      </c>
      <c r="BE120" s="80">
        <v>0</v>
      </c>
      <c r="BF120" s="78">
        <v>0</v>
      </c>
      <c r="BG120" s="348">
        <f t="shared" si="65"/>
        <v>5786946.8564545475</v>
      </c>
      <c r="BH120" s="188">
        <f t="shared" si="66"/>
        <v>68462367</v>
      </c>
      <c r="BM120" s="50">
        <v>1477052</v>
      </c>
      <c r="BN120" s="391">
        <f t="shared" si="67"/>
        <v>46667</v>
      </c>
      <c r="BO120" s="391">
        <f t="shared" si="68"/>
        <v>1523719</v>
      </c>
      <c r="BP120" s="391">
        <f t="shared" si="92"/>
        <v>44311560</v>
      </c>
      <c r="BQ120" s="50">
        <f t="shared" si="93"/>
        <v>1400010</v>
      </c>
      <c r="BR120" s="50">
        <f t="shared" si="94"/>
        <v>8726754.2727272734</v>
      </c>
      <c r="BS120" s="50">
        <f t="shared" si="95"/>
        <v>5310990</v>
      </c>
      <c r="BT120" s="50">
        <f t="shared" si="96"/>
        <v>4500000</v>
      </c>
      <c r="BU120" s="50">
        <f t="shared" si="97"/>
        <v>6000000</v>
      </c>
      <c r="BV120" s="50">
        <f t="shared" si="98"/>
        <v>0</v>
      </c>
      <c r="BW120" s="50">
        <f t="shared" si="99"/>
        <v>0</v>
      </c>
      <c r="BX120" s="50">
        <f t="shared" si="100"/>
        <v>0</v>
      </c>
      <c r="BY120" s="50">
        <f t="shared" si="101"/>
        <v>4000000</v>
      </c>
      <c r="BZ120" s="50">
        <v>0</v>
      </c>
      <c r="CA120" s="50">
        <v>0</v>
      </c>
      <c r="CB120" s="50">
        <v>0</v>
      </c>
      <c r="CC120" s="50">
        <v>0</v>
      </c>
      <c r="CD120" s="391">
        <f t="shared" si="102"/>
        <v>74249314.272727281</v>
      </c>
      <c r="CE120" s="391">
        <f t="shared" si="80"/>
        <v>54438324.272727281</v>
      </c>
      <c r="CF120" s="391">
        <f t="shared" si="81"/>
        <v>68938324.272727281</v>
      </c>
      <c r="CG120" s="50">
        <f t="shared" si="82"/>
        <v>4825682.6990909101</v>
      </c>
      <c r="CH120" s="395">
        <f t="shared" si="83"/>
        <v>1443832.4272727282</v>
      </c>
      <c r="CI120" s="398">
        <v>0</v>
      </c>
      <c r="CJ120" s="50">
        <v>0</v>
      </c>
      <c r="CK120" s="50">
        <v>0</v>
      </c>
      <c r="CL120" s="50">
        <v>0</v>
      </c>
      <c r="CM120" s="50">
        <v>0</v>
      </c>
      <c r="CN120" s="50">
        <v>0</v>
      </c>
      <c r="CO120" s="50">
        <v>0</v>
      </c>
      <c r="CP120" s="395">
        <f t="shared" si="84"/>
        <v>6269515.1263636388</v>
      </c>
      <c r="CQ120" s="391">
        <f t="shared" si="85"/>
        <v>67979799</v>
      </c>
      <c r="CR120" s="391">
        <f t="shared" si="86"/>
        <v>-482568</v>
      </c>
    </row>
    <row r="121" spans="1:96" s="50" customFormat="1" ht="24" customHeight="1" x14ac:dyDescent="0.2">
      <c r="A121" s="182">
        <f t="shared" si="49"/>
        <v>2655495</v>
      </c>
      <c r="B121" s="298">
        <f t="shared" si="87"/>
        <v>115</v>
      </c>
      <c r="C121" s="266">
        <v>121</v>
      </c>
      <c r="D121" s="299">
        <v>12939</v>
      </c>
      <c r="E121" s="252" t="s">
        <v>131</v>
      </c>
      <c r="F121" s="253" t="s">
        <v>516</v>
      </c>
      <c r="G121" s="252" t="s">
        <v>87</v>
      </c>
      <c r="H121" s="274" t="s">
        <v>458</v>
      </c>
      <c r="I121" s="294" t="s">
        <v>2565</v>
      </c>
      <c r="J121" s="65" t="s">
        <v>517</v>
      </c>
      <c r="K121" s="65" t="s">
        <v>518</v>
      </c>
      <c r="L121" s="65" t="s">
        <v>458</v>
      </c>
      <c r="M121" s="307" t="s">
        <v>2383</v>
      </c>
      <c r="N121" s="99"/>
      <c r="O121" s="65"/>
      <c r="P121" s="90"/>
      <c r="Q121" s="254">
        <v>30</v>
      </c>
      <c r="R121" s="255">
        <v>50</v>
      </c>
      <c r="S121" s="65">
        <v>0</v>
      </c>
      <c r="T121" s="65">
        <v>0</v>
      </c>
      <c r="U121" s="90">
        <v>0</v>
      </c>
      <c r="V121" s="260">
        <v>16</v>
      </c>
      <c r="W121" s="99">
        <v>0</v>
      </c>
      <c r="X121" s="84">
        <v>0</v>
      </c>
      <c r="Y121" s="99">
        <v>2</v>
      </c>
      <c r="Z121" s="65">
        <v>2</v>
      </c>
      <c r="AA121" s="327">
        <v>1642901</v>
      </c>
      <c r="AB121" s="327">
        <v>0</v>
      </c>
      <c r="AC121" s="328">
        <f>AA121+AB121</f>
        <v>1642901</v>
      </c>
      <c r="AD121" s="75">
        <v>4500000</v>
      </c>
      <c r="AE121" s="75">
        <v>6000000</v>
      </c>
      <c r="AF121" s="338">
        <f t="shared" si="88"/>
        <v>313644.73636363639</v>
      </c>
      <c r="AG121" s="113">
        <f t="shared" si="50"/>
        <v>49287030</v>
      </c>
      <c r="AH121" s="75">
        <f t="shared" si="51"/>
        <v>0</v>
      </c>
      <c r="AI121" s="75">
        <f t="shared" si="52"/>
        <v>15682236.81818182</v>
      </c>
      <c r="AJ121" s="75">
        <f t="shared" si="53"/>
        <v>5310990</v>
      </c>
      <c r="AK121" s="75">
        <f t="shared" si="54"/>
        <v>4500000</v>
      </c>
      <c r="AL121" s="75">
        <f t="shared" si="55"/>
        <v>6000000</v>
      </c>
      <c r="AM121" s="75">
        <f t="shared" si="56"/>
        <v>0</v>
      </c>
      <c r="AN121" s="75">
        <f t="shared" si="57"/>
        <v>0</v>
      </c>
      <c r="AO121" s="75">
        <f t="shared" si="58"/>
        <v>0</v>
      </c>
      <c r="AP121" s="75">
        <f t="shared" si="59"/>
        <v>3200000</v>
      </c>
      <c r="AQ121" s="75">
        <v>0</v>
      </c>
      <c r="AR121" s="75">
        <v>0</v>
      </c>
      <c r="AS121" s="75">
        <v>0</v>
      </c>
      <c r="AT121" s="80">
        <v>0</v>
      </c>
      <c r="AU121" s="82">
        <f t="shared" si="60"/>
        <v>83980256.818181813</v>
      </c>
      <c r="AV121" s="113">
        <f t="shared" si="61"/>
        <v>59462418.140909083</v>
      </c>
      <c r="AW121" s="75">
        <f t="shared" si="62"/>
        <v>78669266.818181813</v>
      </c>
      <c r="AX121" s="75">
        <f t="shared" si="63"/>
        <v>5506848.6772727277</v>
      </c>
      <c r="AY121" s="76">
        <f t="shared" si="64"/>
        <v>1946241.8140909085</v>
      </c>
      <c r="AZ121" s="75">
        <v>0</v>
      </c>
      <c r="BA121" s="75">
        <v>0</v>
      </c>
      <c r="BB121" s="75">
        <v>0</v>
      </c>
      <c r="BC121" s="80">
        <v>0</v>
      </c>
      <c r="BD121" s="80">
        <v>0</v>
      </c>
      <c r="BE121" s="80">
        <v>0</v>
      </c>
      <c r="BF121" s="78">
        <v>0</v>
      </c>
      <c r="BG121" s="348">
        <f t="shared" si="65"/>
        <v>7453090.4913636362</v>
      </c>
      <c r="BH121" s="188">
        <f t="shared" si="66"/>
        <v>76527166</v>
      </c>
      <c r="BM121" s="50">
        <v>1642901</v>
      </c>
      <c r="BN121" s="391">
        <f t="shared" si="67"/>
        <v>0</v>
      </c>
      <c r="BO121" s="391">
        <f t="shared" si="68"/>
        <v>1642901</v>
      </c>
      <c r="BP121" s="391">
        <f t="shared" si="92"/>
        <v>49287030</v>
      </c>
      <c r="BQ121" s="50">
        <f t="shared" si="93"/>
        <v>0</v>
      </c>
      <c r="BR121" s="50">
        <f t="shared" si="94"/>
        <v>15682236.81818182</v>
      </c>
      <c r="BS121" s="50">
        <f t="shared" si="95"/>
        <v>5310990</v>
      </c>
      <c r="BT121" s="50">
        <f t="shared" si="96"/>
        <v>4500000</v>
      </c>
      <c r="BU121" s="50">
        <f t="shared" si="97"/>
        <v>6000000</v>
      </c>
      <c r="BV121" s="50">
        <f t="shared" si="98"/>
        <v>0</v>
      </c>
      <c r="BW121" s="50">
        <f t="shared" si="99"/>
        <v>0</v>
      </c>
      <c r="BX121" s="50">
        <f t="shared" si="100"/>
        <v>0</v>
      </c>
      <c r="BY121" s="50">
        <f t="shared" si="101"/>
        <v>3200000</v>
      </c>
      <c r="BZ121" s="50">
        <v>0</v>
      </c>
      <c r="CA121" s="50">
        <v>0</v>
      </c>
      <c r="CB121" s="50">
        <v>0</v>
      </c>
      <c r="CC121" s="50">
        <v>0</v>
      </c>
      <c r="CD121" s="391">
        <f t="shared" si="102"/>
        <v>83980256.818181813</v>
      </c>
      <c r="CE121" s="391">
        <f t="shared" si="80"/>
        <v>64969266.818181813</v>
      </c>
      <c r="CF121" s="391">
        <f t="shared" si="81"/>
        <v>78669266.818181813</v>
      </c>
      <c r="CG121" s="50">
        <f t="shared" si="82"/>
        <v>5506848.6772727277</v>
      </c>
      <c r="CH121" s="395">
        <f t="shared" si="83"/>
        <v>2496926.6818181812</v>
      </c>
      <c r="CI121" s="398">
        <v>0</v>
      </c>
      <c r="CJ121" s="50">
        <v>0</v>
      </c>
      <c r="CK121" s="50">
        <v>0</v>
      </c>
      <c r="CL121" s="50">
        <v>0</v>
      </c>
      <c r="CM121" s="50">
        <v>0</v>
      </c>
      <c r="CN121" s="50">
        <v>0</v>
      </c>
      <c r="CO121" s="50">
        <v>0</v>
      </c>
      <c r="CP121" s="395">
        <f t="shared" si="84"/>
        <v>8003775.3590909094</v>
      </c>
      <c r="CQ121" s="391">
        <f t="shared" si="85"/>
        <v>75976481</v>
      </c>
      <c r="CR121" s="391">
        <f t="shared" si="86"/>
        <v>-550685</v>
      </c>
    </row>
    <row r="122" spans="1:96" s="50" customFormat="1" ht="24" customHeight="1" x14ac:dyDescent="0.2">
      <c r="A122" s="182">
        <f t="shared" si="49"/>
        <v>2655495</v>
      </c>
      <c r="B122" s="298">
        <f t="shared" si="87"/>
        <v>116</v>
      </c>
      <c r="C122" s="266">
        <v>122</v>
      </c>
      <c r="D122" s="299">
        <v>12926</v>
      </c>
      <c r="E122" s="252" t="s">
        <v>387</v>
      </c>
      <c r="F122" s="253" t="s">
        <v>470</v>
      </c>
      <c r="G122" s="252" t="s">
        <v>87</v>
      </c>
      <c r="H122" s="274" t="s">
        <v>458</v>
      </c>
      <c r="I122" s="294" t="s">
        <v>2566</v>
      </c>
      <c r="J122" s="65" t="s">
        <v>471</v>
      </c>
      <c r="K122" s="65" t="s">
        <v>472</v>
      </c>
      <c r="L122" s="65" t="s">
        <v>458</v>
      </c>
      <c r="M122" s="292" t="s">
        <v>2380</v>
      </c>
      <c r="N122" s="99"/>
      <c r="O122" s="65"/>
      <c r="P122" s="90"/>
      <c r="Q122" s="254">
        <v>30</v>
      </c>
      <c r="R122" s="255">
        <v>50</v>
      </c>
      <c r="S122" s="65">
        <v>0</v>
      </c>
      <c r="T122" s="65">
        <v>0</v>
      </c>
      <c r="U122" s="90">
        <v>0</v>
      </c>
      <c r="V122" s="260">
        <v>20</v>
      </c>
      <c r="W122" s="99">
        <v>0</v>
      </c>
      <c r="X122" s="84">
        <v>0</v>
      </c>
      <c r="Y122" s="99">
        <v>0</v>
      </c>
      <c r="Z122" s="65">
        <v>0</v>
      </c>
      <c r="AA122" s="327">
        <v>1477052</v>
      </c>
      <c r="AB122" s="327">
        <v>0</v>
      </c>
      <c r="AC122" s="328">
        <f t="shared" si="90"/>
        <v>1477052</v>
      </c>
      <c r="AD122" s="75">
        <v>4500000</v>
      </c>
      <c r="AE122" s="75">
        <v>6000000</v>
      </c>
      <c r="AF122" s="338">
        <f t="shared" si="88"/>
        <v>281982.65454545454</v>
      </c>
      <c r="AG122" s="113">
        <f t="shared" si="50"/>
        <v>44311560</v>
      </c>
      <c r="AH122" s="75">
        <f t="shared" si="51"/>
        <v>0</v>
      </c>
      <c r="AI122" s="75">
        <f t="shared" si="52"/>
        <v>14099132.727272727</v>
      </c>
      <c r="AJ122" s="75">
        <f t="shared" si="53"/>
        <v>0</v>
      </c>
      <c r="AK122" s="75">
        <f t="shared" si="54"/>
        <v>4500000</v>
      </c>
      <c r="AL122" s="75">
        <f t="shared" si="55"/>
        <v>6000000</v>
      </c>
      <c r="AM122" s="75">
        <f t="shared" si="56"/>
        <v>0</v>
      </c>
      <c r="AN122" s="75">
        <f t="shared" si="57"/>
        <v>0</v>
      </c>
      <c r="AO122" s="75">
        <f t="shared" si="58"/>
        <v>0</v>
      </c>
      <c r="AP122" s="75">
        <f t="shared" si="59"/>
        <v>4000000</v>
      </c>
      <c r="AQ122" s="75">
        <v>0</v>
      </c>
      <c r="AR122" s="75">
        <v>0</v>
      </c>
      <c r="AS122" s="75">
        <v>0</v>
      </c>
      <c r="AT122" s="80">
        <v>0</v>
      </c>
      <c r="AU122" s="82">
        <f t="shared" si="60"/>
        <v>72910692.727272719</v>
      </c>
      <c r="AV122" s="113">
        <f t="shared" si="61"/>
        <v>53306944.236363627</v>
      </c>
      <c r="AW122" s="75">
        <f t="shared" si="62"/>
        <v>72910692.727272719</v>
      </c>
      <c r="AX122" s="75">
        <f t="shared" si="63"/>
        <v>5103748.4909090912</v>
      </c>
      <c r="AY122" s="76">
        <f t="shared" si="64"/>
        <v>1330694.4236363629</v>
      </c>
      <c r="AZ122" s="75">
        <v>0</v>
      </c>
      <c r="BA122" s="75">
        <v>0</v>
      </c>
      <c r="BB122" s="75">
        <v>0</v>
      </c>
      <c r="BC122" s="80">
        <v>0</v>
      </c>
      <c r="BD122" s="80">
        <v>0</v>
      </c>
      <c r="BE122" s="80">
        <v>0</v>
      </c>
      <c r="BF122" s="78">
        <v>0</v>
      </c>
      <c r="BG122" s="348">
        <f t="shared" si="65"/>
        <v>6434442.9145454541</v>
      </c>
      <c r="BH122" s="188">
        <f t="shared" si="66"/>
        <v>66476249</v>
      </c>
      <c r="BM122" s="50">
        <v>1477052</v>
      </c>
      <c r="BN122" s="391">
        <f t="shared" si="67"/>
        <v>0</v>
      </c>
      <c r="BO122" s="391">
        <f t="shared" si="68"/>
        <v>1477052</v>
      </c>
      <c r="BP122" s="391">
        <f t="shared" si="92"/>
        <v>44311560</v>
      </c>
      <c r="BQ122" s="50">
        <f t="shared" si="93"/>
        <v>0</v>
      </c>
      <c r="BR122" s="50">
        <f t="shared" si="94"/>
        <v>14099132.727272727</v>
      </c>
      <c r="BS122" s="50">
        <f t="shared" si="95"/>
        <v>0</v>
      </c>
      <c r="BT122" s="50">
        <f t="shared" si="96"/>
        <v>4500000</v>
      </c>
      <c r="BU122" s="50">
        <f t="shared" si="97"/>
        <v>6000000</v>
      </c>
      <c r="BV122" s="50">
        <f t="shared" si="98"/>
        <v>0</v>
      </c>
      <c r="BW122" s="50">
        <f t="shared" si="99"/>
        <v>0</v>
      </c>
      <c r="BX122" s="50">
        <f t="shared" si="100"/>
        <v>0</v>
      </c>
      <c r="BY122" s="50">
        <f t="shared" si="101"/>
        <v>4000000</v>
      </c>
      <c r="BZ122" s="50">
        <v>0</v>
      </c>
      <c r="CA122" s="50">
        <v>0</v>
      </c>
      <c r="CB122" s="50">
        <v>0</v>
      </c>
      <c r="CC122" s="50">
        <v>0</v>
      </c>
      <c r="CD122" s="391">
        <f t="shared" si="102"/>
        <v>72910692.727272719</v>
      </c>
      <c r="CE122" s="391">
        <f t="shared" si="80"/>
        <v>58410692.727272719</v>
      </c>
      <c r="CF122" s="391">
        <f t="shared" si="81"/>
        <v>72910692.727272719</v>
      </c>
      <c r="CG122" s="50">
        <f t="shared" si="82"/>
        <v>5103748.4909090912</v>
      </c>
      <c r="CH122" s="395">
        <f t="shared" si="83"/>
        <v>1841069.272727272</v>
      </c>
      <c r="CI122" s="398">
        <v>0</v>
      </c>
      <c r="CJ122" s="50">
        <v>0</v>
      </c>
      <c r="CK122" s="50">
        <v>0</v>
      </c>
      <c r="CL122" s="50">
        <v>0</v>
      </c>
      <c r="CM122" s="50">
        <v>0</v>
      </c>
      <c r="CN122" s="50">
        <v>0</v>
      </c>
      <c r="CO122" s="50">
        <v>0</v>
      </c>
      <c r="CP122" s="395">
        <f t="shared" si="84"/>
        <v>6944817.7636363637</v>
      </c>
      <c r="CQ122" s="391">
        <f t="shared" si="85"/>
        <v>65965874</v>
      </c>
      <c r="CR122" s="391">
        <f t="shared" si="86"/>
        <v>-510375</v>
      </c>
    </row>
    <row r="123" spans="1:96" s="50" customFormat="1" ht="24" customHeight="1" x14ac:dyDescent="0.2">
      <c r="A123" s="182">
        <f t="shared" si="49"/>
        <v>2655495</v>
      </c>
      <c r="B123" s="298">
        <f t="shared" si="87"/>
        <v>117</v>
      </c>
      <c r="C123" s="266">
        <v>123</v>
      </c>
      <c r="D123" s="299">
        <v>12949</v>
      </c>
      <c r="E123" s="252" t="s">
        <v>374</v>
      </c>
      <c r="F123" s="253" t="s">
        <v>549</v>
      </c>
      <c r="G123" s="252" t="s">
        <v>87</v>
      </c>
      <c r="H123" s="274" t="s">
        <v>458</v>
      </c>
      <c r="I123" s="294" t="s">
        <v>2567</v>
      </c>
      <c r="J123" s="65" t="s">
        <v>550</v>
      </c>
      <c r="K123" s="65" t="s">
        <v>551</v>
      </c>
      <c r="L123" s="65" t="s">
        <v>458</v>
      </c>
      <c r="M123" s="292" t="s">
        <v>2380</v>
      </c>
      <c r="N123" s="99"/>
      <c r="O123" s="65"/>
      <c r="P123" s="90"/>
      <c r="Q123" s="254">
        <v>30</v>
      </c>
      <c r="R123" s="255">
        <v>100</v>
      </c>
      <c r="S123" s="65">
        <v>0</v>
      </c>
      <c r="T123" s="65">
        <v>0</v>
      </c>
      <c r="U123" s="90">
        <v>0</v>
      </c>
      <c r="V123" s="260">
        <v>17</v>
      </c>
      <c r="W123" s="99">
        <v>0</v>
      </c>
      <c r="X123" s="84">
        <v>0</v>
      </c>
      <c r="Y123" s="99">
        <v>0</v>
      </c>
      <c r="Z123" s="65">
        <v>0</v>
      </c>
      <c r="AA123" s="327">
        <v>1477052</v>
      </c>
      <c r="AB123" s="327">
        <v>0</v>
      </c>
      <c r="AC123" s="328">
        <f t="shared" si="90"/>
        <v>1477052</v>
      </c>
      <c r="AD123" s="75">
        <v>4500000</v>
      </c>
      <c r="AE123" s="75">
        <v>6000000</v>
      </c>
      <c r="AF123" s="338">
        <f t="shared" si="88"/>
        <v>281982.65454545454</v>
      </c>
      <c r="AG123" s="113">
        <f t="shared" si="50"/>
        <v>44311560</v>
      </c>
      <c r="AH123" s="75">
        <f t="shared" si="51"/>
        <v>0</v>
      </c>
      <c r="AI123" s="75">
        <f t="shared" si="52"/>
        <v>28198265.454545453</v>
      </c>
      <c r="AJ123" s="75">
        <f t="shared" si="53"/>
        <v>0</v>
      </c>
      <c r="AK123" s="75">
        <f t="shared" si="54"/>
        <v>4500000</v>
      </c>
      <c r="AL123" s="75">
        <f t="shared" si="55"/>
        <v>6000000</v>
      </c>
      <c r="AM123" s="75">
        <f t="shared" si="56"/>
        <v>0</v>
      </c>
      <c r="AN123" s="75">
        <f t="shared" si="57"/>
        <v>0</v>
      </c>
      <c r="AO123" s="75">
        <f t="shared" si="58"/>
        <v>0</v>
      </c>
      <c r="AP123" s="75">
        <f t="shared" si="59"/>
        <v>3400000</v>
      </c>
      <c r="AQ123" s="75">
        <v>0</v>
      </c>
      <c r="AR123" s="75">
        <v>0</v>
      </c>
      <c r="AS123" s="75">
        <v>0</v>
      </c>
      <c r="AT123" s="80">
        <v>0</v>
      </c>
      <c r="AU123" s="82">
        <f t="shared" si="60"/>
        <v>86409825.454545453</v>
      </c>
      <c r="AV123" s="113">
        <f t="shared" si="61"/>
        <v>66461137.672727272</v>
      </c>
      <c r="AW123" s="75">
        <f t="shared" si="62"/>
        <v>86409825.454545453</v>
      </c>
      <c r="AX123" s="75">
        <f t="shared" si="63"/>
        <v>6048687.7818181822</v>
      </c>
      <c r="AY123" s="76">
        <f t="shared" si="64"/>
        <v>2646113.7672727276</v>
      </c>
      <c r="AZ123" s="75">
        <v>0</v>
      </c>
      <c r="BA123" s="75">
        <v>0</v>
      </c>
      <c r="BB123" s="75">
        <v>0</v>
      </c>
      <c r="BC123" s="80">
        <v>0</v>
      </c>
      <c r="BD123" s="80">
        <v>0</v>
      </c>
      <c r="BE123" s="80">
        <v>0</v>
      </c>
      <c r="BF123" s="78">
        <v>0</v>
      </c>
      <c r="BG123" s="348">
        <f t="shared" si="65"/>
        <v>8694801.5490909107</v>
      </c>
      <c r="BH123" s="188">
        <f t="shared" si="66"/>
        <v>77715023</v>
      </c>
      <c r="BM123" s="50">
        <v>1477052</v>
      </c>
      <c r="BN123" s="391">
        <f t="shared" si="67"/>
        <v>0</v>
      </c>
      <c r="BO123" s="391">
        <f t="shared" si="68"/>
        <v>1477052</v>
      </c>
      <c r="BP123" s="391">
        <f t="shared" si="92"/>
        <v>44311560</v>
      </c>
      <c r="BQ123" s="50">
        <f t="shared" si="93"/>
        <v>0</v>
      </c>
      <c r="BR123" s="50">
        <f t="shared" si="94"/>
        <v>28198265.454545453</v>
      </c>
      <c r="BS123" s="50">
        <f t="shared" si="95"/>
        <v>0</v>
      </c>
      <c r="BT123" s="50">
        <f t="shared" si="96"/>
        <v>4500000</v>
      </c>
      <c r="BU123" s="50">
        <f t="shared" si="97"/>
        <v>6000000</v>
      </c>
      <c r="BV123" s="50">
        <f t="shared" si="98"/>
        <v>0</v>
      </c>
      <c r="BW123" s="50">
        <f t="shared" si="99"/>
        <v>0</v>
      </c>
      <c r="BX123" s="50">
        <f t="shared" si="100"/>
        <v>0</v>
      </c>
      <c r="BY123" s="50">
        <f t="shared" si="101"/>
        <v>3400000</v>
      </c>
      <c r="BZ123" s="50">
        <v>0</v>
      </c>
      <c r="CA123" s="50">
        <v>0</v>
      </c>
      <c r="CB123" s="50">
        <v>0</v>
      </c>
      <c r="CC123" s="50">
        <v>0</v>
      </c>
      <c r="CD123" s="391">
        <f t="shared" si="102"/>
        <v>86409825.454545453</v>
      </c>
      <c r="CE123" s="391">
        <f t="shared" si="80"/>
        <v>72509825.454545453</v>
      </c>
      <c r="CF123" s="391">
        <f t="shared" si="81"/>
        <v>86409825.454545453</v>
      </c>
      <c r="CG123" s="50">
        <f t="shared" si="82"/>
        <v>6048687.7818181822</v>
      </c>
      <c r="CH123" s="395">
        <f t="shared" si="83"/>
        <v>3250982.5454545454</v>
      </c>
      <c r="CI123" s="398">
        <v>0</v>
      </c>
      <c r="CJ123" s="50">
        <v>0</v>
      </c>
      <c r="CK123" s="50">
        <v>0</v>
      </c>
      <c r="CL123" s="50">
        <v>0</v>
      </c>
      <c r="CM123" s="50">
        <v>0</v>
      </c>
      <c r="CN123" s="50">
        <v>0</v>
      </c>
      <c r="CO123" s="50">
        <v>0</v>
      </c>
      <c r="CP123" s="395">
        <f t="shared" si="84"/>
        <v>9299670.3272727281</v>
      </c>
      <c r="CQ123" s="391">
        <f t="shared" si="85"/>
        <v>77110155</v>
      </c>
      <c r="CR123" s="391">
        <f t="shared" si="86"/>
        <v>-604868</v>
      </c>
    </row>
    <row r="124" spans="1:96" s="50" customFormat="1" ht="24" customHeight="1" x14ac:dyDescent="0.2">
      <c r="A124" s="182">
        <f t="shared" si="49"/>
        <v>2655495</v>
      </c>
      <c r="B124" s="298">
        <f t="shared" si="87"/>
        <v>118</v>
      </c>
      <c r="C124" s="266">
        <v>124</v>
      </c>
      <c r="D124" s="299">
        <v>12925</v>
      </c>
      <c r="E124" s="252" t="s">
        <v>467</v>
      </c>
      <c r="F124" s="253" t="s">
        <v>310</v>
      </c>
      <c r="G124" s="252" t="s">
        <v>87</v>
      </c>
      <c r="H124" s="274" t="s">
        <v>458</v>
      </c>
      <c r="I124" s="355" t="s">
        <v>3273</v>
      </c>
      <c r="J124" s="71" t="s">
        <v>468</v>
      </c>
      <c r="K124" s="71" t="s">
        <v>469</v>
      </c>
      <c r="L124" s="71" t="s">
        <v>458</v>
      </c>
      <c r="M124" s="309" t="s">
        <v>2382</v>
      </c>
      <c r="N124" s="103"/>
      <c r="O124" s="71"/>
      <c r="P124" s="94"/>
      <c r="Q124" s="254">
        <v>30</v>
      </c>
      <c r="R124" s="255">
        <v>110</v>
      </c>
      <c r="S124" s="65">
        <v>0</v>
      </c>
      <c r="T124" s="65">
        <v>0</v>
      </c>
      <c r="U124" s="90">
        <v>0</v>
      </c>
      <c r="V124" s="260">
        <v>22</v>
      </c>
      <c r="W124" s="99">
        <v>0</v>
      </c>
      <c r="X124" s="84">
        <v>0</v>
      </c>
      <c r="Y124" s="99">
        <v>0</v>
      </c>
      <c r="Z124" s="65">
        <v>0</v>
      </c>
      <c r="AA124" s="327">
        <v>1145360</v>
      </c>
      <c r="AB124" s="327">
        <v>0</v>
      </c>
      <c r="AC124" s="328">
        <f>AA124+AB124</f>
        <v>1145360</v>
      </c>
      <c r="AD124" s="75">
        <v>4500000</v>
      </c>
      <c r="AE124" s="75">
        <v>6000000</v>
      </c>
      <c r="AF124" s="338">
        <f t="shared" si="88"/>
        <v>218659.63636363638</v>
      </c>
      <c r="AG124" s="113">
        <f t="shared" si="50"/>
        <v>34360800</v>
      </c>
      <c r="AH124" s="75">
        <f t="shared" si="51"/>
        <v>0</v>
      </c>
      <c r="AI124" s="75">
        <f t="shared" si="52"/>
        <v>24052560.000000004</v>
      </c>
      <c r="AJ124" s="75">
        <f t="shared" si="53"/>
        <v>0</v>
      </c>
      <c r="AK124" s="75">
        <f t="shared" si="54"/>
        <v>4500000</v>
      </c>
      <c r="AL124" s="75">
        <f t="shared" si="55"/>
        <v>6000000</v>
      </c>
      <c r="AM124" s="75">
        <f t="shared" si="56"/>
        <v>0</v>
      </c>
      <c r="AN124" s="75">
        <f t="shared" si="57"/>
        <v>0</v>
      </c>
      <c r="AO124" s="75">
        <f t="shared" si="58"/>
        <v>0</v>
      </c>
      <c r="AP124" s="75">
        <f t="shared" si="59"/>
        <v>4400000</v>
      </c>
      <c r="AQ124" s="75">
        <v>0</v>
      </c>
      <c r="AR124" s="75">
        <v>0</v>
      </c>
      <c r="AS124" s="75">
        <v>0</v>
      </c>
      <c r="AT124" s="80">
        <v>0</v>
      </c>
      <c r="AU124" s="82">
        <f t="shared" si="60"/>
        <v>73313360</v>
      </c>
      <c r="AV124" s="113">
        <f t="shared" si="61"/>
        <v>53281424.799999997</v>
      </c>
      <c r="AW124" s="75">
        <f t="shared" si="62"/>
        <v>73313360</v>
      </c>
      <c r="AX124" s="75">
        <f t="shared" si="63"/>
        <v>5131935.2</v>
      </c>
      <c r="AY124" s="76">
        <f t="shared" si="64"/>
        <v>1328142.4799999997</v>
      </c>
      <c r="AZ124" s="75">
        <v>0</v>
      </c>
      <c r="BA124" s="75">
        <v>0</v>
      </c>
      <c r="BB124" s="75">
        <v>0</v>
      </c>
      <c r="BC124" s="80">
        <v>0</v>
      </c>
      <c r="BD124" s="80">
        <v>0</v>
      </c>
      <c r="BE124" s="80">
        <v>0</v>
      </c>
      <c r="BF124" s="78">
        <v>0</v>
      </c>
      <c r="BG124" s="348">
        <f t="shared" si="65"/>
        <v>6460077.6799999997</v>
      </c>
      <c r="BH124" s="188">
        <f t="shared" si="66"/>
        <v>66853282</v>
      </c>
      <c r="BM124" s="50">
        <v>1145360</v>
      </c>
      <c r="BN124" s="391">
        <f t="shared" si="67"/>
        <v>0</v>
      </c>
      <c r="BO124" s="391">
        <f t="shared" si="68"/>
        <v>1145360</v>
      </c>
      <c r="BP124" s="391">
        <f t="shared" si="92"/>
        <v>34360800</v>
      </c>
      <c r="BQ124" s="50">
        <f t="shared" si="93"/>
        <v>0</v>
      </c>
      <c r="BR124" s="50">
        <f t="shared" si="94"/>
        <v>24052560.000000004</v>
      </c>
      <c r="BS124" s="50">
        <f t="shared" si="95"/>
        <v>0</v>
      </c>
      <c r="BT124" s="50">
        <f t="shared" si="96"/>
        <v>4500000</v>
      </c>
      <c r="BU124" s="50">
        <f t="shared" si="97"/>
        <v>6000000</v>
      </c>
      <c r="BV124" s="50">
        <f t="shared" si="98"/>
        <v>0</v>
      </c>
      <c r="BW124" s="50">
        <f t="shared" si="99"/>
        <v>0</v>
      </c>
      <c r="BX124" s="50">
        <f t="shared" si="100"/>
        <v>0</v>
      </c>
      <c r="BY124" s="50">
        <f t="shared" si="101"/>
        <v>4400000</v>
      </c>
      <c r="BZ124" s="50">
        <v>0</v>
      </c>
      <c r="CA124" s="50">
        <v>0</v>
      </c>
      <c r="CB124" s="50">
        <v>0</v>
      </c>
      <c r="CC124" s="50">
        <v>0</v>
      </c>
      <c r="CD124" s="391">
        <f t="shared" si="102"/>
        <v>73313360</v>
      </c>
      <c r="CE124" s="391">
        <f t="shared" si="80"/>
        <v>58413360</v>
      </c>
      <c r="CF124" s="391">
        <f t="shared" si="81"/>
        <v>73313360</v>
      </c>
      <c r="CG124" s="50">
        <f t="shared" si="82"/>
        <v>5131935.2</v>
      </c>
      <c r="CH124" s="395">
        <f t="shared" si="83"/>
        <v>1841336</v>
      </c>
      <c r="CI124" s="398">
        <v>0</v>
      </c>
      <c r="CJ124" s="50">
        <v>0</v>
      </c>
      <c r="CK124" s="50">
        <v>0</v>
      </c>
      <c r="CL124" s="50">
        <v>0</v>
      </c>
      <c r="CM124" s="50">
        <v>0</v>
      </c>
      <c r="CN124" s="50">
        <v>0</v>
      </c>
      <c r="CO124" s="50">
        <v>0</v>
      </c>
      <c r="CP124" s="395">
        <f t="shared" si="84"/>
        <v>6973271.2000000002</v>
      </c>
      <c r="CQ124" s="391">
        <f t="shared" si="85"/>
        <v>66340088</v>
      </c>
      <c r="CR124" s="391">
        <f t="shared" si="86"/>
        <v>-513194</v>
      </c>
    </row>
    <row r="125" spans="1:96" s="50" customFormat="1" ht="24" customHeight="1" x14ac:dyDescent="0.2">
      <c r="A125" s="182">
        <f t="shared" si="49"/>
        <v>2655495</v>
      </c>
      <c r="B125" s="298">
        <f t="shared" si="87"/>
        <v>119</v>
      </c>
      <c r="C125" s="266">
        <v>125</v>
      </c>
      <c r="D125" s="299">
        <v>12930</v>
      </c>
      <c r="E125" s="252" t="s">
        <v>484</v>
      </c>
      <c r="F125" s="253" t="s">
        <v>485</v>
      </c>
      <c r="G125" s="252" t="s">
        <v>87</v>
      </c>
      <c r="H125" s="274" t="s">
        <v>458</v>
      </c>
      <c r="I125" s="294" t="s">
        <v>2568</v>
      </c>
      <c r="J125" s="65" t="s">
        <v>486</v>
      </c>
      <c r="K125" s="65" t="s">
        <v>487</v>
      </c>
      <c r="L125" s="65" t="s">
        <v>458</v>
      </c>
      <c r="M125" s="292" t="s">
        <v>2383</v>
      </c>
      <c r="N125" s="99"/>
      <c r="O125" s="65"/>
      <c r="P125" s="90"/>
      <c r="Q125" s="254">
        <v>30</v>
      </c>
      <c r="R125" s="255">
        <v>120</v>
      </c>
      <c r="S125" s="65">
        <v>0</v>
      </c>
      <c r="T125" s="65">
        <v>0</v>
      </c>
      <c r="U125" s="90">
        <v>0</v>
      </c>
      <c r="V125" s="260">
        <v>23</v>
      </c>
      <c r="W125" s="99">
        <v>0</v>
      </c>
      <c r="X125" s="84">
        <v>0</v>
      </c>
      <c r="Y125" s="99">
        <v>4</v>
      </c>
      <c r="Z125" s="65">
        <v>4</v>
      </c>
      <c r="AA125" s="327">
        <v>1642901</v>
      </c>
      <c r="AB125" s="327">
        <v>0</v>
      </c>
      <c r="AC125" s="328">
        <f t="shared" ref="AC125:AC126" si="105">AA125+AB125</f>
        <v>1642901</v>
      </c>
      <c r="AD125" s="75">
        <v>4500000</v>
      </c>
      <c r="AE125" s="75">
        <v>6000000</v>
      </c>
      <c r="AF125" s="338">
        <f t="shared" si="88"/>
        <v>313644.73636363639</v>
      </c>
      <c r="AG125" s="113">
        <f t="shared" si="50"/>
        <v>49287030</v>
      </c>
      <c r="AH125" s="75">
        <f t="shared" si="51"/>
        <v>0</v>
      </c>
      <c r="AI125" s="75">
        <f t="shared" si="52"/>
        <v>37637368.363636367</v>
      </c>
      <c r="AJ125" s="75">
        <f t="shared" si="53"/>
        <v>10621980</v>
      </c>
      <c r="AK125" s="75">
        <f t="shared" si="54"/>
        <v>4500000</v>
      </c>
      <c r="AL125" s="75">
        <f t="shared" si="55"/>
        <v>6000000</v>
      </c>
      <c r="AM125" s="75">
        <f t="shared" si="56"/>
        <v>0</v>
      </c>
      <c r="AN125" s="75">
        <f t="shared" si="57"/>
        <v>0</v>
      </c>
      <c r="AO125" s="75">
        <f t="shared" si="58"/>
        <v>0</v>
      </c>
      <c r="AP125" s="75">
        <f t="shared" si="59"/>
        <v>4600000</v>
      </c>
      <c r="AQ125" s="75">
        <v>0</v>
      </c>
      <c r="AR125" s="75">
        <v>0</v>
      </c>
      <c r="AS125" s="75">
        <v>0</v>
      </c>
      <c r="AT125" s="80">
        <v>0</v>
      </c>
      <c r="AU125" s="82">
        <f t="shared" si="60"/>
        <v>112646378.36363637</v>
      </c>
      <c r="AV125" s="113">
        <f t="shared" si="61"/>
        <v>79782690.478181824</v>
      </c>
      <c r="AW125" s="75">
        <f t="shared" si="62"/>
        <v>102024398.36363637</v>
      </c>
      <c r="AX125" s="75">
        <f t="shared" si="63"/>
        <v>7141707.8854545467</v>
      </c>
      <c r="AY125" s="76">
        <f t="shared" si="64"/>
        <v>3978269.0478181825</v>
      </c>
      <c r="AZ125" s="75">
        <v>0</v>
      </c>
      <c r="BA125" s="75">
        <v>0</v>
      </c>
      <c r="BB125" s="75">
        <v>0</v>
      </c>
      <c r="BC125" s="80">
        <v>0</v>
      </c>
      <c r="BD125" s="80">
        <v>0</v>
      </c>
      <c r="BE125" s="80">
        <v>0</v>
      </c>
      <c r="BF125" s="78">
        <v>0</v>
      </c>
      <c r="BG125" s="348">
        <f t="shared" si="65"/>
        <v>11119976.933272729</v>
      </c>
      <c r="BH125" s="188">
        <f t="shared" si="66"/>
        <v>101526401</v>
      </c>
      <c r="BM125" s="50">
        <v>1642901</v>
      </c>
      <c r="BN125" s="391">
        <f t="shared" si="67"/>
        <v>0</v>
      </c>
      <c r="BO125" s="391">
        <f t="shared" si="68"/>
        <v>1642901</v>
      </c>
      <c r="BP125" s="391">
        <f t="shared" si="92"/>
        <v>49287030</v>
      </c>
      <c r="BQ125" s="50">
        <f t="shared" si="93"/>
        <v>0</v>
      </c>
      <c r="BR125" s="50">
        <f t="shared" si="94"/>
        <v>37637368.363636367</v>
      </c>
      <c r="BS125" s="50">
        <f t="shared" si="95"/>
        <v>10621980</v>
      </c>
      <c r="BT125" s="50">
        <f t="shared" si="96"/>
        <v>4500000</v>
      </c>
      <c r="BU125" s="50">
        <f t="shared" si="97"/>
        <v>6000000</v>
      </c>
      <c r="BV125" s="50">
        <f t="shared" si="98"/>
        <v>0</v>
      </c>
      <c r="BW125" s="50">
        <f t="shared" si="99"/>
        <v>0</v>
      </c>
      <c r="BX125" s="50">
        <f t="shared" si="100"/>
        <v>0</v>
      </c>
      <c r="BY125" s="50">
        <f t="shared" si="101"/>
        <v>4600000</v>
      </c>
      <c r="BZ125" s="50">
        <v>0</v>
      </c>
      <c r="CA125" s="50">
        <v>0</v>
      </c>
      <c r="CB125" s="50">
        <v>0</v>
      </c>
      <c r="CC125" s="50">
        <v>0</v>
      </c>
      <c r="CD125" s="391">
        <f t="shared" si="102"/>
        <v>112646378.36363637</v>
      </c>
      <c r="CE125" s="391">
        <f t="shared" si="80"/>
        <v>86924398.363636374</v>
      </c>
      <c r="CF125" s="391">
        <f t="shared" si="81"/>
        <v>102024398.36363637</v>
      </c>
      <c r="CG125" s="50">
        <f t="shared" si="82"/>
        <v>7141707.8854545467</v>
      </c>
      <c r="CH125" s="395">
        <f>4000000+((CE125-80000000)*15%)</f>
        <v>5038659.7545454558</v>
      </c>
      <c r="CI125" s="398">
        <v>0</v>
      </c>
      <c r="CJ125" s="50">
        <v>0</v>
      </c>
      <c r="CK125" s="50">
        <v>0</v>
      </c>
      <c r="CL125" s="50">
        <v>0</v>
      </c>
      <c r="CM125" s="50">
        <v>0</v>
      </c>
      <c r="CN125" s="50">
        <v>0</v>
      </c>
      <c r="CO125" s="50">
        <v>0</v>
      </c>
      <c r="CP125" s="395">
        <f t="shared" si="84"/>
        <v>12180367.640000002</v>
      </c>
      <c r="CQ125" s="391">
        <f t="shared" si="85"/>
        <v>100466010</v>
      </c>
      <c r="CR125" s="391">
        <f t="shared" si="86"/>
        <v>-1060391</v>
      </c>
    </row>
    <row r="126" spans="1:96" s="50" customFormat="1" ht="24" customHeight="1" x14ac:dyDescent="0.2">
      <c r="A126" s="182">
        <f t="shared" si="49"/>
        <v>2655495</v>
      </c>
      <c r="B126" s="298">
        <f t="shared" si="87"/>
        <v>120</v>
      </c>
      <c r="C126" s="266">
        <v>126</v>
      </c>
      <c r="D126" s="299">
        <v>12938</v>
      </c>
      <c r="E126" s="252" t="s">
        <v>512</v>
      </c>
      <c r="F126" s="253" t="s">
        <v>513</v>
      </c>
      <c r="G126" s="252" t="s">
        <v>87</v>
      </c>
      <c r="H126" s="274" t="s">
        <v>458</v>
      </c>
      <c r="I126" s="294" t="s">
        <v>2569</v>
      </c>
      <c r="J126" s="65" t="s">
        <v>514</v>
      </c>
      <c r="K126" s="65" t="s">
        <v>515</v>
      </c>
      <c r="L126" s="65" t="s">
        <v>458</v>
      </c>
      <c r="M126" s="292" t="s">
        <v>2383</v>
      </c>
      <c r="N126" s="99"/>
      <c r="O126" s="65"/>
      <c r="P126" s="90"/>
      <c r="Q126" s="254">
        <v>30</v>
      </c>
      <c r="R126" s="255">
        <v>55</v>
      </c>
      <c r="S126" s="65">
        <v>0</v>
      </c>
      <c r="T126" s="65">
        <v>0</v>
      </c>
      <c r="U126" s="90">
        <v>0</v>
      </c>
      <c r="V126" s="260">
        <v>19</v>
      </c>
      <c r="W126" s="99">
        <v>0</v>
      </c>
      <c r="X126" s="84">
        <v>0</v>
      </c>
      <c r="Y126" s="99">
        <v>0</v>
      </c>
      <c r="Z126" s="65">
        <v>0</v>
      </c>
      <c r="AA126" s="327">
        <v>1642901</v>
      </c>
      <c r="AB126" s="327">
        <v>0</v>
      </c>
      <c r="AC126" s="328">
        <f t="shared" si="105"/>
        <v>1642901</v>
      </c>
      <c r="AD126" s="75">
        <v>4500000</v>
      </c>
      <c r="AE126" s="75">
        <v>6000000</v>
      </c>
      <c r="AF126" s="338">
        <f t="shared" si="88"/>
        <v>313644.73636363639</v>
      </c>
      <c r="AG126" s="113">
        <f t="shared" si="50"/>
        <v>49287030</v>
      </c>
      <c r="AH126" s="75">
        <f t="shared" si="51"/>
        <v>0</v>
      </c>
      <c r="AI126" s="75">
        <f t="shared" si="52"/>
        <v>17250460.5</v>
      </c>
      <c r="AJ126" s="75">
        <f t="shared" si="53"/>
        <v>0</v>
      </c>
      <c r="AK126" s="75">
        <f t="shared" si="54"/>
        <v>4500000</v>
      </c>
      <c r="AL126" s="75">
        <f t="shared" si="55"/>
        <v>6000000</v>
      </c>
      <c r="AM126" s="75">
        <f t="shared" si="56"/>
        <v>0</v>
      </c>
      <c r="AN126" s="75">
        <f t="shared" si="57"/>
        <v>0</v>
      </c>
      <c r="AO126" s="75">
        <f t="shared" si="58"/>
        <v>0</v>
      </c>
      <c r="AP126" s="75">
        <f t="shared" si="59"/>
        <v>3800000</v>
      </c>
      <c r="AQ126" s="75">
        <v>0</v>
      </c>
      <c r="AR126" s="75">
        <v>0</v>
      </c>
      <c r="AS126" s="75">
        <v>0</v>
      </c>
      <c r="AT126" s="80">
        <v>0</v>
      </c>
      <c r="AU126" s="82">
        <f t="shared" si="60"/>
        <v>80837490.5</v>
      </c>
      <c r="AV126" s="113">
        <f t="shared" si="61"/>
        <v>60878866.164999999</v>
      </c>
      <c r="AW126" s="75">
        <f t="shared" si="62"/>
        <v>80837490.5</v>
      </c>
      <c r="AX126" s="75">
        <f t="shared" si="63"/>
        <v>5658624.3350000009</v>
      </c>
      <c r="AY126" s="76">
        <f t="shared" si="64"/>
        <v>2087886.6165</v>
      </c>
      <c r="AZ126" s="75">
        <v>0</v>
      </c>
      <c r="BA126" s="75">
        <v>0</v>
      </c>
      <c r="BB126" s="75">
        <v>0</v>
      </c>
      <c r="BC126" s="80">
        <v>0</v>
      </c>
      <c r="BD126" s="80">
        <v>0</v>
      </c>
      <c r="BE126" s="80">
        <v>0</v>
      </c>
      <c r="BF126" s="78">
        <v>0</v>
      </c>
      <c r="BG126" s="348">
        <f t="shared" si="65"/>
        <v>7746510.9515000004</v>
      </c>
      <c r="BH126" s="188">
        <f t="shared" si="66"/>
        <v>73090979</v>
      </c>
      <c r="BM126" s="50">
        <v>1642901</v>
      </c>
      <c r="BN126" s="391">
        <f t="shared" si="67"/>
        <v>0</v>
      </c>
      <c r="BO126" s="391">
        <f t="shared" si="68"/>
        <v>1642901</v>
      </c>
      <c r="BP126" s="391">
        <f t="shared" si="92"/>
        <v>49287030</v>
      </c>
      <c r="BQ126" s="50">
        <f t="shared" si="93"/>
        <v>0</v>
      </c>
      <c r="BR126" s="50">
        <f t="shared" si="94"/>
        <v>17250460.5</v>
      </c>
      <c r="BS126" s="50">
        <f t="shared" si="95"/>
        <v>0</v>
      </c>
      <c r="BT126" s="50">
        <f t="shared" si="96"/>
        <v>4500000</v>
      </c>
      <c r="BU126" s="50">
        <f t="shared" si="97"/>
        <v>6000000</v>
      </c>
      <c r="BV126" s="50">
        <f t="shared" si="98"/>
        <v>0</v>
      </c>
      <c r="BW126" s="50">
        <f t="shared" si="99"/>
        <v>0</v>
      </c>
      <c r="BX126" s="50">
        <f t="shared" si="100"/>
        <v>0</v>
      </c>
      <c r="BY126" s="50">
        <f t="shared" si="101"/>
        <v>3800000</v>
      </c>
      <c r="BZ126" s="50">
        <v>0</v>
      </c>
      <c r="CA126" s="50">
        <v>0</v>
      </c>
      <c r="CB126" s="50">
        <v>0</v>
      </c>
      <c r="CC126" s="50">
        <v>0</v>
      </c>
      <c r="CD126" s="391">
        <f t="shared" si="102"/>
        <v>80837490.5</v>
      </c>
      <c r="CE126" s="391">
        <f t="shared" si="80"/>
        <v>66537490.5</v>
      </c>
      <c r="CF126" s="391">
        <f t="shared" si="81"/>
        <v>80837490.5</v>
      </c>
      <c r="CG126" s="50">
        <f t="shared" si="82"/>
        <v>5658624.3350000009</v>
      </c>
      <c r="CH126" s="395">
        <f t="shared" si="83"/>
        <v>2653749.0500000003</v>
      </c>
      <c r="CI126" s="398">
        <v>0</v>
      </c>
      <c r="CJ126" s="50">
        <v>0</v>
      </c>
      <c r="CK126" s="50">
        <v>0</v>
      </c>
      <c r="CL126" s="50">
        <v>0</v>
      </c>
      <c r="CM126" s="50">
        <v>0</v>
      </c>
      <c r="CN126" s="50">
        <v>0</v>
      </c>
      <c r="CO126" s="50">
        <v>0</v>
      </c>
      <c r="CP126" s="395">
        <f t="shared" si="84"/>
        <v>8312373.3850000016</v>
      </c>
      <c r="CQ126" s="391">
        <f t="shared" si="85"/>
        <v>72525117</v>
      </c>
      <c r="CR126" s="391">
        <f t="shared" si="86"/>
        <v>-565862</v>
      </c>
    </row>
    <row r="127" spans="1:96" s="50" customFormat="1" ht="24" customHeight="1" x14ac:dyDescent="0.2">
      <c r="A127" s="182">
        <f t="shared" si="49"/>
        <v>2655495</v>
      </c>
      <c r="B127" s="298">
        <f t="shared" si="87"/>
        <v>121</v>
      </c>
      <c r="C127" s="266">
        <v>127</v>
      </c>
      <c r="D127" s="299">
        <v>12922</v>
      </c>
      <c r="E127" s="252" t="s">
        <v>456</v>
      </c>
      <c r="F127" s="253" t="s">
        <v>457</v>
      </c>
      <c r="G127" s="252" t="s">
        <v>87</v>
      </c>
      <c r="H127" s="274" t="s">
        <v>458</v>
      </c>
      <c r="I127" s="353" t="s">
        <v>2570</v>
      </c>
      <c r="J127" s="68" t="s">
        <v>459</v>
      </c>
      <c r="K127" s="68" t="s">
        <v>460</v>
      </c>
      <c r="L127" s="68" t="s">
        <v>458</v>
      </c>
      <c r="M127" s="305" t="s">
        <v>2381</v>
      </c>
      <c r="N127" s="100"/>
      <c r="O127" s="68"/>
      <c r="P127" s="91"/>
      <c r="Q127" s="254">
        <v>30</v>
      </c>
      <c r="R127" s="255">
        <v>35</v>
      </c>
      <c r="S127" s="65">
        <v>0</v>
      </c>
      <c r="T127" s="65">
        <v>0</v>
      </c>
      <c r="U127" s="90">
        <v>0</v>
      </c>
      <c r="V127" s="260">
        <v>19</v>
      </c>
      <c r="W127" s="99">
        <v>0</v>
      </c>
      <c r="X127" s="84">
        <v>0</v>
      </c>
      <c r="Y127" s="99">
        <v>0</v>
      </c>
      <c r="Z127" s="65">
        <v>0</v>
      </c>
      <c r="AA127" s="327">
        <v>1311206</v>
      </c>
      <c r="AB127" s="327">
        <v>0</v>
      </c>
      <c r="AC127" s="328">
        <f t="shared" si="90"/>
        <v>1311206</v>
      </c>
      <c r="AD127" s="75">
        <v>4500000</v>
      </c>
      <c r="AE127" s="75">
        <v>6000000</v>
      </c>
      <c r="AF127" s="338">
        <f t="shared" si="88"/>
        <v>250321.14545454542</v>
      </c>
      <c r="AG127" s="113">
        <f t="shared" si="50"/>
        <v>39336180</v>
      </c>
      <c r="AH127" s="75">
        <f t="shared" si="51"/>
        <v>0</v>
      </c>
      <c r="AI127" s="75">
        <f t="shared" si="52"/>
        <v>8761240.0909090899</v>
      </c>
      <c r="AJ127" s="75">
        <f t="shared" si="53"/>
        <v>0</v>
      </c>
      <c r="AK127" s="75">
        <f t="shared" si="54"/>
        <v>4500000</v>
      </c>
      <c r="AL127" s="75">
        <f t="shared" si="55"/>
        <v>6000000</v>
      </c>
      <c r="AM127" s="75">
        <f t="shared" si="56"/>
        <v>0</v>
      </c>
      <c r="AN127" s="75">
        <f t="shared" si="57"/>
        <v>0</v>
      </c>
      <c r="AO127" s="75">
        <f t="shared" si="58"/>
        <v>0</v>
      </c>
      <c r="AP127" s="75">
        <f t="shared" si="59"/>
        <v>3800000</v>
      </c>
      <c r="AQ127" s="75">
        <v>0</v>
      </c>
      <c r="AR127" s="75">
        <v>0</v>
      </c>
      <c r="AS127" s="75">
        <v>0</v>
      </c>
      <c r="AT127" s="80">
        <v>0</v>
      </c>
      <c r="AU127" s="82">
        <f t="shared" si="60"/>
        <v>62397420.090909094</v>
      </c>
      <c r="AV127" s="113">
        <f t="shared" si="61"/>
        <v>43729600.684545457</v>
      </c>
      <c r="AW127" s="75">
        <f t="shared" si="62"/>
        <v>62397420.090909094</v>
      </c>
      <c r="AX127" s="75">
        <f t="shared" si="63"/>
        <v>4367819.4063636372</v>
      </c>
      <c r="AY127" s="76">
        <f t="shared" si="64"/>
        <v>372960.06845454575</v>
      </c>
      <c r="AZ127" s="75">
        <v>0</v>
      </c>
      <c r="BA127" s="75">
        <v>0</v>
      </c>
      <c r="BB127" s="75">
        <v>0</v>
      </c>
      <c r="BC127" s="80">
        <v>0</v>
      </c>
      <c r="BD127" s="80">
        <v>0</v>
      </c>
      <c r="BE127" s="80">
        <v>0</v>
      </c>
      <c r="BF127" s="78">
        <v>0</v>
      </c>
      <c r="BG127" s="348">
        <f t="shared" si="65"/>
        <v>4740779.4748181831</v>
      </c>
      <c r="BH127" s="188">
        <f t="shared" si="66"/>
        <v>57656640</v>
      </c>
      <c r="BM127" s="50">
        <v>1311206</v>
      </c>
      <c r="BN127" s="391">
        <f t="shared" si="67"/>
        <v>0</v>
      </c>
      <c r="BO127" s="391">
        <f t="shared" si="68"/>
        <v>1311206</v>
      </c>
      <c r="BP127" s="391">
        <f t="shared" si="92"/>
        <v>39336180</v>
      </c>
      <c r="BQ127" s="50">
        <f t="shared" si="93"/>
        <v>0</v>
      </c>
      <c r="BR127" s="50">
        <f t="shared" si="94"/>
        <v>8761240.0909090899</v>
      </c>
      <c r="BS127" s="50">
        <f t="shared" si="95"/>
        <v>0</v>
      </c>
      <c r="BT127" s="50">
        <f t="shared" si="96"/>
        <v>4500000</v>
      </c>
      <c r="BU127" s="50">
        <f t="shared" si="97"/>
        <v>6000000</v>
      </c>
      <c r="BV127" s="50">
        <f t="shared" si="98"/>
        <v>0</v>
      </c>
      <c r="BW127" s="50">
        <f t="shared" si="99"/>
        <v>0</v>
      </c>
      <c r="BX127" s="50">
        <f t="shared" si="100"/>
        <v>0</v>
      </c>
      <c r="BY127" s="50">
        <f t="shared" si="101"/>
        <v>3800000</v>
      </c>
      <c r="BZ127" s="50">
        <v>0</v>
      </c>
      <c r="CA127" s="50">
        <v>0</v>
      </c>
      <c r="CB127" s="50">
        <v>0</v>
      </c>
      <c r="CC127" s="50">
        <v>0</v>
      </c>
      <c r="CD127" s="391">
        <f t="shared" si="102"/>
        <v>62397420.090909094</v>
      </c>
      <c r="CE127" s="391">
        <f t="shared" si="80"/>
        <v>48097420.090909094</v>
      </c>
      <c r="CF127" s="391">
        <f t="shared" si="81"/>
        <v>62397420.090909094</v>
      </c>
      <c r="CG127" s="50">
        <f t="shared" si="82"/>
        <v>4367819.4063636372</v>
      </c>
      <c r="CH127" s="395">
        <f t="shared" si="83"/>
        <v>809742.00909090939</v>
      </c>
      <c r="CI127" s="398">
        <v>0</v>
      </c>
      <c r="CJ127" s="50">
        <v>0</v>
      </c>
      <c r="CK127" s="50">
        <v>0</v>
      </c>
      <c r="CL127" s="50">
        <v>0</v>
      </c>
      <c r="CM127" s="50">
        <v>0</v>
      </c>
      <c r="CN127" s="50">
        <v>0</v>
      </c>
      <c r="CO127" s="50">
        <v>0</v>
      </c>
      <c r="CP127" s="395">
        <f t="shared" si="84"/>
        <v>5177561.4154545469</v>
      </c>
      <c r="CQ127" s="391">
        <f t="shared" si="85"/>
        <v>57219858</v>
      </c>
      <c r="CR127" s="391">
        <f t="shared" si="86"/>
        <v>-436782</v>
      </c>
    </row>
    <row r="128" spans="1:96" s="50" customFormat="1" ht="24" customHeight="1" x14ac:dyDescent="0.2">
      <c r="A128" s="182">
        <f t="shared" si="49"/>
        <v>2655495</v>
      </c>
      <c r="B128" s="298">
        <f t="shared" si="87"/>
        <v>122</v>
      </c>
      <c r="C128" s="266">
        <v>128</v>
      </c>
      <c r="D128" s="299">
        <v>12928</v>
      </c>
      <c r="E128" s="252" t="s">
        <v>158</v>
      </c>
      <c r="F128" s="253" t="s">
        <v>477</v>
      </c>
      <c r="G128" s="252" t="s">
        <v>87</v>
      </c>
      <c r="H128" s="274" t="s">
        <v>458</v>
      </c>
      <c r="I128" s="294" t="s">
        <v>2571</v>
      </c>
      <c r="J128" s="65" t="s">
        <v>478</v>
      </c>
      <c r="K128" s="65" t="s">
        <v>479</v>
      </c>
      <c r="L128" s="65" t="s">
        <v>458</v>
      </c>
      <c r="M128" s="292" t="s">
        <v>2381</v>
      </c>
      <c r="N128" s="99"/>
      <c r="O128" s="65"/>
      <c r="P128" s="90"/>
      <c r="Q128" s="254">
        <v>30</v>
      </c>
      <c r="R128" s="255">
        <v>130</v>
      </c>
      <c r="S128" s="65">
        <v>0</v>
      </c>
      <c r="T128" s="65">
        <v>0</v>
      </c>
      <c r="U128" s="90">
        <v>0</v>
      </c>
      <c r="V128" s="260">
        <v>26</v>
      </c>
      <c r="W128" s="99">
        <v>0</v>
      </c>
      <c r="X128" s="84">
        <v>0</v>
      </c>
      <c r="Y128" s="99">
        <v>1</v>
      </c>
      <c r="Z128" s="65">
        <v>1</v>
      </c>
      <c r="AA128" s="327">
        <v>1311206</v>
      </c>
      <c r="AB128" s="327">
        <v>0</v>
      </c>
      <c r="AC128" s="328">
        <f t="shared" si="90"/>
        <v>1311206</v>
      </c>
      <c r="AD128" s="75">
        <v>4500000</v>
      </c>
      <c r="AE128" s="75">
        <v>6000000</v>
      </c>
      <c r="AF128" s="338">
        <f t="shared" si="88"/>
        <v>250321.14545454542</v>
      </c>
      <c r="AG128" s="113">
        <f t="shared" si="50"/>
        <v>39336180</v>
      </c>
      <c r="AH128" s="75">
        <f t="shared" si="51"/>
        <v>0</v>
      </c>
      <c r="AI128" s="75">
        <f t="shared" si="52"/>
        <v>32541748.909090903</v>
      </c>
      <c r="AJ128" s="75">
        <f t="shared" si="53"/>
        <v>2655495</v>
      </c>
      <c r="AK128" s="75">
        <f t="shared" si="54"/>
        <v>4500000</v>
      </c>
      <c r="AL128" s="75">
        <f t="shared" si="55"/>
        <v>6000000</v>
      </c>
      <c r="AM128" s="75">
        <f t="shared" si="56"/>
        <v>0</v>
      </c>
      <c r="AN128" s="75">
        <f t="shared" si="57"/>
        <v>0</v>
      </c>
      <c r="AO128" s="75">
        <f t="shared" si="58"/>
        <v>0</v>
      </c>
      <c r="AP128" s="75">
        <f t="shared" si="59"/>
        <v>5200000</v>
      </c>
      <c r="AQ128" s="75">
        <v>0</v>
      </c>
      <c r="AR128" s="75">
        <v>0</v>
      </c>
      <c r="AS128" s="75">
        <v>0</v>
      </c>
      <c r="AT128" s="80">
        <v>0</v>
      </c>
      <c r="AU128" s="82">
        <f t="shared" si="60"/>
        <v>90233423.909090906</v>
      </c>
      <c r="AV128" s="113">
        <f t="shared" si="61"/>
        <v>65747473.885454543</v>
      </c>
      <c r="AW128" s="75">
        <f t="shared" si="62"/>
        <v>87577928.909090906</v>
      </c>
      <c r="AX128" s="75">
        <f t="shared" si="63"/>
        <v>6130455.0236363644</v>
      </c>
      <c r="AY128" s="76">
        <f t="shared" si="64"/>
        <v>2574747.3885454545</v>
      </c>
      <c r="AZ128" s="75">
        <v>0</v>
      </c>
      <c r="BA128" s="75">
        <v>0</v>
      </c>
      <c r="BB128" s="75">
        <v>0</v>
      </c>
      <c r="BC128" s="80">
        <v>0</v>
      </c>
      <c r="BD128" s="80">
        <v>0</v>
      </c>
      <c r="BE128" s="80">
        <v>0</v>
      </c>
      <c r="BF128" s="78">
        <v>0</v>
      </c>
      <c r="BG128" s="348">
        <f t="shared" si="65"/>
        <v>8705202.4121818189</v>
      </c>
      <c r="BH128" s="188">
        <f t="shared" si="66"/>
        <v>81528221</v>
      </c>
      <c r="BM128" s="50">
        <v>1311206</v>
      </c>
      <c r="BN128" s="391">
        <f t="shared" si="67"/>
        <v>0</v>
      </c>
      <c r="BO128" s="391">
        <f t="shared" si="68"/>
        <v>1311206</v>
      </c>
      <c r="BP128" s="391">
        <f t="shared" si="92"/>
        <v>39336180</v>
      </c>
      <c r="BQ128" s="50">
        <f t="shared" si="93"/>
        <v>0</v>
      </c>
      <c r="BR128" s="50">
        <f t="shared" si="94"/>
        <v>32541748.909090903</v>
      </c>
      <c r="BS128" s="50">
        <f t="shared" si="95"/>
        <v>2655495</v>
      </c>
      <c r="BT128" s="50">
        <f t="shared" si="96"/>
        <v>4500000</v>
      </c>
      <c r="BU128" s="50">
        <f t="shared" si="97"/>
        <v>6000000</v>
      </c>
      <c r="BV128" s="50">
        <f t="shared" si="98"/>
        <v>0</v>
      </c>
      <c r="BW128" s="50">
        <f t="shared" si="99"/>
        <v>0</v>
      </c>
      <c r="BX128" s="50">
        <f t="shared" si="100"/>
        <v>0</v>
      </c>
      <c r="BY128" s="50">
        <f t="shared" si="101"/>
        <v>5200000</v>
      </c>
      <c r="BZ128" s="50">
        <v>0</v>
      </c>
      <c r="CA128" s="50">
        <v>0</v>
      </c>
      <c r="CB128" s="50">
        <v>0</v>
      </c>
      <c r="CC128" s="50">
        <v>0</v>
      </c>
      <c r="CD128" s="391">
        <f t="shared" si="102"/>
        <v>90233423.909090906</v>
      </c>
      <c r="CE128" s="391">
        <f t="shared" si="80"/>
        <v>71877928.909090906</v>
      </c>
      <c r="CF128" s="391">
        <f t="shared" si="81"/>
        <v>87577928.909090906</v>
      </c>
      <c r="CG128" s="50">
        <f t="shared" si="82"/>
        <v>6130455.0236363644</v>
      </c>
      <c r="CH128" s="395">
        <f t="shared" si="83"/>
        <v>3187792.8909090906</v>
      </c>
      <c r="CI128" s="398">
        <v>0</v>
      </c>
      <c r="CJ128" s="50">
        <v>0</v>
      </c>
      <c r="CK128" s="50">
        <v>0</v>
      </c>
      <c r="CL128" s="50">
        <v>0</v>
      </c>
      <c r="CM128" s="50">
        <v>0</v>
      </c>
      <c r="CN128" s="50">
        <v>0</v>
      </c>
      <c r="CO128" s="50">
        <v>0</v>
      </c>
      <c r="CP128" s="395">
        <f t="shared" si="84"/>
        <v>9318247.9145454541</v>
      </c>
      <c r="CQ128" s="391">
        <f t="shared" si="85"/>
        <v>80915175</v>
      </c>
      <c r="CR128" s="391">
        <f t="shared" si="86"/>
        <v>-613046</v>
      </c>
    </row>
    <row r="129" spans="1:96" s="50" customFormat="1" ht="24" customHeight="1" x14ac:dyDescent="0.5">
      <c r="A129" s="182">
        <f t="shared" si="49"/>
        <v>2655495</v>
      </c>
      <c r="B129" s="298">
        <f t="shared" si="87"/>
        <v>123</v>
      </c>
      <c r="C129" s="266">
        <v>129</v>
      </c>
      <c r="D129" s="299">
        <v>12944</v>
      </c>
      <c r="E129" s="252" t="s">
        <v>111</v>
      </c>
      <c r="F129" s="253" t="s">
        <v>534</v>
      </c>
      <c r="G129" s="252" t="s">
        <v>87</v>
      </c>
      <c r="H129" s="274" t="s">
        <v>458</v>
      </c>
      <c r="I129" s="356" t="s">
        <v>2572</v>
      </c>
      <c r="J129" s="65" t="s">
        <v>535</v>
      </c>
      <c r="K129" s="65"/>
      <c r="L129" s="65" t="s">
        <v>458</v>
      </c>
      <c r="M129" s="292" t="s">
        <v>2382</v>
      </c>
      <c r="N129" s="99"/>
      <c r="O129" s="65"/>
      <c r="P129" s="90"/>
      <c r="Q129" s="254">
        <v>30</v>
      </c>
      <c r="R129" s="255">
        <v>100</v>
      </c>
      <c r="S129" s="65">
        <v>0</v>
      </c>
      <c r="T129" s="65">
        <v>0</v>
      </c>
      <c r="U129" s="90">
        <v>0</v>
      </c>
      <c r="V129" s="260">
        <v>20</v>
      </c>
      <c r="W129" s="99">
        <v>0</v>
      </c>
      <c r="X129" s="84">
        <v>0</v>
      </c>
      <c r="Y129" s="99">
        <v>2</v>
      </c>
      <c r="Z129" s="65">
        <v>2</v>
      </c>
      <c r="AA129" s="327">
        <v>1145360</v>
      </c>
      <c r="AB129" s="327">
        <v>46667</v>
      </c>
      <c r="AC129" s="328">
        <f>AA129+AB129</f>
        <v>1192027</v>
      </c>
      <c r="AD129" s="75">
        <v>4500000</v>
      </c>
      <c r="AE129" s="75">
        <v>6000000</v>
      </c>
      <c r="AF129" s="338">
        <f t="shared" si="88"/>
        <v>227568.79090909089</v>
      </c>
      <c r="AG129" s="113">
        <f t="shared" si="50"/>
        <v>34360800</v>
      </c>
      <c r="AH129" s="75">
        <f t="shared" si="51"/>
        <v>1400010</v>
      </c>
      <c r="AI129" s="75">
        <f t="shared" si="52"/>
        <v>22756879.09090909</v>
      </c>
      <c r="AJ129" s="75">
        <f t="shared" si="53"/>
        <v>5310990</v>
      </c>
      <c r="AK129" s="75">
        <f t="shared" si="54"/>
        <v>4500000</v>
      </c>
      <c r="AL129" s="75">
        <f t="shared" si="55"/>
        <v>6000000</v>
      </c>
      <c r="AM129" s="75">
        <f t="shared" si="56"/>
        <v>0</v>
      </c>
      <c r="AN129" s="75">
        <f t="shared" si="57"/>
        <v>0</v>
      </c>
      <c r="AO129" s="75">
        <f t="shared" si="58"/>
        <v>0</v>
      </c>
      <c r="AP129" s="75">
        <f t="shared" si="59"/>
        <v>4000000</v>
      </c>
      <c r="AQ129" s="75">
        <v>0</v>
      </c>
      <c r="AR129" s="75">
        <v>0</v>
      </c>
      <c r="AS129" s="75">
        <v>0</v>
      </c>
      <c r="AT129" s="80">
        <v>0</v>
      </c>
      <c r="AU129" s="82">
        <f t="shared" si="60"/>
        <v>78328679.090909094</v>
      </c>
      <c r="AV129" s="113">
        <f t="shared" si="61"/>
        <v>53406450.854545459</v>
      </c>
      <c r="AW129" s="75">
        <f t="shared" si="62"/>
        <v>73017689.090909094</v>
      </c>
      <c r="AX129" s="75">
        <f t="shared" si="63"/>
        <v>5111238.2363636373</v>
      </c>
      <c r="AY129" s="76">
        <f t="shared" si="64"/>
        <v>1340645.0854545459</v>
      </c>
      <c r="AZ129" s="75">
        <v>0</v>
      </c>
      <c r="BA129" s="75">
        <v>0</v>
      </c>
      <c r="BB129" s="75">
        <v>0</v>
      </c>
      <c r="BC129" s="80">
        <v>0</v>
      </c>
      <c r="BD129" s="80">
        <v>0</v>
      </c>
      <c r="BE129" s="80">
        <v>0</v>
      </c>
      <c r="BF129" s="78">
        <v>20000000</v>
      </c>
      <c r="BG129" s="348">
        <f t="shared" si="65"/>
        <v>26451883.321818184</v>
      </c>
      <c r="BH129" s="188">
        <f t="shared" si="66"/>
        <v>51876795</v>
      </c>
      <c r="BI129" s="351" t="s">
        <v>3340</v>
      </c>
      <c r="BM129" s="50">
        <v>1145360</v>
      </c>
      <c r="BN129" s="391">
        <f t="shared" si="67"/>
        <v>46667</v>
      </c>
      <c r="BO129" s="391">
        <f t="shared" si="68"/>
        <v>1192027</v>
      </c>
      <c r="BP129" s="391">
        <f t="shared" si="92"/>
        <v>34360800</v>
      </c>
      <c r="BQ129" s="50">
        <f t="shared" si="93"/>
        <v>1400010</v>
      </c>
      <c r="BR129" s="50">
        <f t="shared" si="94"/>
        <v>22756879.09090909</v>
      </c>
      <c r="BS129" s="50">
        <f t="shared" si="95"/>
        <v>5310990</v>
      </c>
      <c r="BT129" s="50">
        <f t="shared" si="96"/>
        <v>4500000</v>
      </c>
      <c r="BU129" s="50">
        <f t="shared" si="97"/>
        <v>6000000</v>
      </c>
      <c r="BV129" s="50">
        <f t="shared" si="98"/>
        <v>0</v>
      </c>
      <c r="BW129" s="50">
        <f t="shared" si="99"/>
        <v>0</v>
      </c>
      <c r="BX129" s="50">
        <f t="shared" si="100"/>
        <v>0</v>
      </c>
      <c r="BY129" s="50">
        <f t="shared" si="101"/>
        <v>4000000</v>
      </c>
      <c r="BZ129" s="50">
        <v>0</v>
      </c>
      <c r="CA129" s="50">
        <v>0</v>
      </c>
      <c r="CB129" s="50">
        <v>0</v>
      </c>
      <c r="CC129" s="50">
        <v>0</v>
      </c>
      <c r="CD129" s="391">
        <f t="shared" si="102"/>
        <v>78328679.090909094</v>
      </c>
      <c r="CE129" s="391">
        <f t="shared" si="80"/>
        <v>58517689.090909094</v>
      </c>
      <c r="CF129" s="391">
        <f t="shared" si="81"/>
        <v>73017689.090909094</v>
      </c>
      <c r="CG129" s="50">
        <f t="shared" si="82"/>
        <v>5111238.2363636373</v>
      </c>
      <c r="CH129" s="395">
        <f t="shared" si="83"/>
        <v>1851768.9090909094</v>
      </c>
      <c r="CI129" s="398">
        <v>0</v>
      </c>
      <c r="CJ129" s="50">
        <v>0</v>
      </c>
      <c r="CK129" s="50">
        <v>0</v>
      </c>
      <c r="CL129" s="50">
        <v>0</v>
      </c>
      <c r="CM129" s="50">
        <v>0</v>
      </c>
      <c r="CN129" s="50">
        <v>0</v>
      </c>
      <c r="CO129" s="50">
        <v>20000000</v>
      </c>
      <c r="CP129" s="395">
        <f t="shared" si="84"/>
        <v>26963007.145454548</v>
      </c>
      <c r="CQ129" s="391">
        <f t="shared" si="85"/>
        <v>51365671</v>
      </c>
      <c r="CR129" s="391">
        <f t="shared" si="86"/>
        <v>-511124</v>
      </c>
    </row>
    <row r="130" spans="1:96" s="50" customFormat="1" ht="24" customHeight="1" x14ac:dyDescent="0.2">
      <c r="A130" s="182">
        <f t="shared" si="49"/>
        <v>2655495</v>
      </c>
      <c r="B130" s="298">
        <f t="shared" si="87"/>
        <v>124</v>
      </c>
      <c r="C130" s="266">
        <v>130</v>
      </c>
      <c r="D130" s="299">
        <v>12941</v>
      </c>
      <c r="E130" s="252" t="s">
        <v>467</v>
      </c>
      <c r="F130" s="253" t="s">
        <v>523</v>
      </c>
      <c r="G130" s="252" t="s">
        <v>87</v>
      </c>
      <c r="H130" s="274" t="s">
        <v>458</v>
      </c>
      <c r="I130" s="294" t="s">
        <v>2573</v>
      </c>
      <c r="J130" s="65" t="s">
        <v>524</v>
      </c>
      <c r="K130" s="65" t="s">
        <v>525</v>
      </c>
      <c r="L130" s="65" t="s">
        <v>458</v>
      </c>
      <c r="M130" s="307" t="s">
        <v>2380</v>
      </c>
      <c r="N130" s="99"/>
      <c r="O130" s="65"/>
      <c r="P130" s="90"/>
      <c r="Q130" s="254">
        <v>30</v>
      </c>
      <c r="R130" s="255">
        <v>70</v>
      </c>
      <c r="S130" s="65">
        <v>0</v>
      </c>
      <c r="T130" s="65">
        <v>0</v>
      </c>
      <c r="U130" s="90">
        <v>0</v>
      </c>
      <c r="V130" s="260">
        <v>20</v>
      </c>
      <c r="W130" s="99">
        <v>0</v>
      </c>
      <c r="X130" s="84">
        <v>0</v>
      </c>
      <c r="Y130" s="99">
        <v>0</v>
      </c>
      <c r="Z130" s="65">
        <v>0</v>
      </c>
      <c r="AA130" s="327">
        <v>1477052</v>
      </c>
      <c r="AB130" s="327">
        <v>46667</v>
      </c>
      <c r="AC130" s="328">
        <f t="shared" ref="AC130:AC132" si="106">AA130+AB130</f>
        <v>1523719</v>
      </c>
      <c r="AD130" s="75">
        <v>4500000</v>
      </c>
      <c r="AE130" s="75">
        <v>6000000</v>
      </c>
      <c r="AF130" s="338">
        <f t="shared" si="88"/>
        <v>290891.80909090908</v>
      </c>
      <c r="AG130" s="113">
        <f t="shared" si="50"/>
        <v>44311560</v>
      </c>
      <c r="AH130" s="75">
        <f t="shared" si="51"/>
        <v>1400010</v>
      </c>
      <c r="AI130" s="75">
        <f t="shared" si="52"/>
        <v>20362426.636363637</v>
      </c>
      <c r="AJ130" s="75">
        <f t="shared" si="53"/>
        <v>0</v>
      </c>
      <c r="AK130" s="75">
        <f t="shared" si="54"/>
        <v>4500000</v>
      </c>
      <c r="AL130" s="75">
        <f t="shared" si="55"/>
        <v>6000000</v>
      </c>
      <c r="AM130" s="75">
        <f t="shared" si="56"/>
        <v>0</v>
      </c>
      <c r="AN130" s="75">
        <f t="shared" si="57"/>
        <v>0</v>
      </c>
      <c r="AO130" s="75">
        <f t="shared" si="58"/>
        <v>0</v>
      </c>
      <c r="AP130" s="75">
        <f t="shared" si="59"/>
        <v>4000000</v>
      </c>
      <c r="AQ130" s="75">
        <v>0</v>
      </c>
      <c r="AR130" s="75">
        <v>0</v>
      </c>
      <c r="AS130" s="75">
        <v>0</v>
      </c>
      <c r="AT130" s="80">
        <v>0</v>
      </c>
      <c r="AU130" s="82">
        <f t="shared" si="60"/>
        <v>80573996.63636364</v>
      </c>
      <c r="AV130" s="113">
        <f t="shared" si="61"/>
        <v>60433816.871818185</v>
      </c>
      <c r="AW130" s="75">
        <f t="shared" si="62"/>
        <v>80573996.63636364</v>
      </c>
      <c r="AX130" s="75">
        <f t="shared" si="63"/>
        <v>5640179.7645454556</v>
      </c>
      <c r="AY130" s="76">
        <f t="shared" si="64"/>
        <v>2043381.6871818185</v>
      </c>
      <c r="AZ130" s="75">
        <v>0</v>
      </c>
      <c r="BA130" s="75">
        <v>0</v>
      </c>
      <c r="BB130" s="75">
        <v>0</v>
      </c>
      <c r="BC130" s="80">
        <v>0</v>
      </c>
      <c r="BD130" s="80">
        <v>0</v>
      </c>
      <c r="BE130" s="80">
        <v>0</v>
      </c>
      <c r="BF130" s="78">
        <v>0</v>
      </c>
      <c r="BG130" s="348">
        <f t="shared" si="65"/>
        <v>7683561.4517272739</v>
      </c>
      <c r="BH130" s="188">
        <f t="shared" si="66"/>
        <v>72890435</v>
      </c>
      <c r="BM130" s="50">
        <v>1477052</v>
      </c>
      <c r="BN130" s="391">
        <f t="shared" si="67"/>
        <v>46667</v>
      </c>
      <c r="BO130" s="391">
        <f t="shared" si="68"/>
        <v>1523719</v>
      </c>
      <c r="BP130" s="391">
        <f t="shared" si="92"/>
        <v>44311560</v>
      </c>
      <c r="BQ130" s="50">
        <f t="shared" si="93"/>
        <v>1400010</v>
      </c>
      <c r="BR130" s="50">
        <f t="shared" si="94"/>
        <v>20362426.636363637</v>
      </c>
      <c r="BS130" s="50">
        <f t="shared" si="95"/>
        <v>0</v>
      </c>
      <c r="BT130" s="50">
        <f t="shared" si="96"/>
        <v>4500000</v>
      </c>
      <c r="BU130" s="50">
        <f t="shared" si="97"/>
        <v>6000000</v>
      </c>
      <c r="BV130" s="50">
        <f t="shared" si="98"/>
        <v>0</v>
      </c>
      <c r="BW130" s="50">
        <f t="shared" si="99"/>
        <v>0</v>
      </c>
      <c r="BX130" s="50">
        <f t="shared" si="100"/>
        <v>0</v>
      </c>
      <c r="BY130" s="50">
        <f t="shared" si="101"/>
        <v>4000000</v>
      </c>
      <c r="BZ130" s="50">
        <v>0</v>
      </c>
      <c r="CA130" s="50">
        <v>0</v>
      </c>
      <c r="CB130" s="50">
        <v>0</v>
      </c>
      <c r="CC130" s="50">
        <v>0</v>
      </c>
      <c r="CD130" s="391">
        <f t="shared" si="102"/>
        <v>80573996.63636364</v>
      </c>
      <c r="CE130" s="391">
        <f t="shared" si="80"/>
        <v>66073996.63636364</v>
      </c>
      <c r="CF130" s="391">
        <f t="shared" si="81"/>
        <v>80573996.63636364</v>
      </c>
      <c r="CG130" s="50">
        <f t="shared" si="82"/>
        <v>5640179.7645454556</v>
      </c>
      <c r="CH130" s="395">
        <f t="shared" si="83"/>
        <v>2607399.663636364</v>
      </c>
      <c r="CI130" s="398">
        <v>0</v>
      </c>
      <c r="CJ130" s="50">
        <v>0</v>
      </c>
      <c r="CK130" s="50">
        <v>0</v>
      </c>
      <c r="CL130" s="50">
        <v>0</v>
      </c>
      <c r="CM130" s="50">
        <v>0</v>
      </c>
      <c r="CN130" s="50">
        <v>0</v>
      </c>
      <c r="CO130" s="50">
        <v>0</v>
      </c>
      <c r="CP130" s="395">
        <f t="shared" si="84"/>
        <v>8247579.4281818196</v>
      </c>
      <c r="CQ130" s="391">
        <f t="shared" si="85"/>
        <v>72326417</v>
      </c>
      <c r="CR130" s="391">
        <f t="shared" si="86"/>
        <v>-564018</v>
      </c>
    </row>
    <row r="131" spans="1:96" s="50" customFormat="1" ht="24" customHeight="1" x14ac:dyDescent="0.2">
      <c r="A131" s="182">
        <f t="shared" si="49"/>
        <v>2655495</v>
      </c>
      <c r="B131" s="298">
        <f t="shared" si="87"/>
        <v>125</v>
      </c>
      <c r="C131" s="266">
        <v>133</v>
      </c>
      <c r="D131" s="299">
        <v>12961</v>
      </c>
      <c r="E131" s="252" t="s">
        <v>99</v>
      </c>
      <c r="F131" s="253" t="s">
        <v>590</v>
      </c>
      <c r="G131" s="252" t="s">
        <v>87</v>
      </c>
      <c r="H131" s="274" t="s">
        <v>574</v>
      </c>
      <c r="I131" s="294" t="s">
        <v>2574</v>
      </c>
      <c r="J131" s="65" t="s">
        <v>591</v>
      </c>
      <c r="K131" s="65" t="s">
        <v>592</v>
      </c>
      <c r="L131" s="65" t="s">
        <v>574</v>
      </c>
      <c r="M131" s="292" t="s">
        <v>2380</v>
      </c>
      <c r="N131" s="99"/>
      <c r="O131" s="65"/>
      <c r="P131" s="90"/>
      <c r="Q131" s="254">
        <v>30</v>
      </c>
      <c r="R131" s="255">
        <v>32</v>
      </c>
      <c r="S131" s="65">
        <v>0</v>
      </c>
      <c r="T131" s="65">
        <v>0</v>
      </c>
      <c r="U131" s="300">
        <f>1+1+1+1</f>
        <v>4</v>
      </c>
      <c r="V131" s="261">
        <v>15</v>
      </c>
      <c r="W131" s="99">
        <v>0</v>
      </c>
      <c r="X131" s="84">
        <v>0</v>
      </c>
      <c r="Y131" s="99">
        <v>1</v>
      </c>
      <c r="Z131" s="65">
        <v>1</v>
      </c>
      <c r="AA131" s="327">
        <v>1477052</v>
      </c>
      <c r="AB131" s="327">
        <v>46667</v>
      </c>
      <c r="AC131" s="328">
        <f t="shared" si="106"/>
        <v>1523719</v>
      </c>
      <c r="AD131" s="75">
        <v>4500000</v>
      </c>
      <c r="AE131" s="75">
        <v>6000000</v>
      </c>
      <c r="AF131" s="338">
        <f t="shared" si="88"/>
        <v>290891.80909090908</v>
      </c>
      <c r="AG131" s="113">
        <f t="shared" si="50"/>
        <v>44311560</v>
      </c>
      <c r="AH131" s="75">
        <f t="shared" si="51"/>
        <v>1400010</v>
      </c>
      <c r="AI131" s="75">
        <f t="shared" si="52"/>
        <v>9308537.8909090906</v>
      </c>
      <c r="AJ131" s="75">
        <f t="shared" si="53"/>
        <v>2655495</v>
      </c>
      <c r="AK131" s="75">
        <f t="shared" si="54"/>
        <v>4500000</v>
      </c>
      <c r="AL131" s="75">
        <f t="shared" si="55"/>
        <v>6000000</v>
      </c>
      <c r="AM131" s="75">
        <f t="shared" si="56"/>
        <v>0</v>
      </c>
      <c r="AN131" s="75">
        <f t="shared" si="57"/>
        <v>0</v>
      </c>
      <c r="AO131" s="75">
        <f t="shared" si="58"/>
        <v>6094876</v>
      </c>
      <c r="AP131" s="75">
        <f t="shared" si="59"/>
        <v>3000000</v>
      </c>
      <c r="AQ131" s="75">
        <v>0</v>
      </c>
      <c r="AR131" s="75">
        <v>0</v>
      </c>
      <c r="AS131" s="75">
        <v>0</v>
      </c>
      <c r="AT131" s="80">
        <v>0</v>
      </c>
      <c r="AU131" s="82">
        <f t="shared" si="60"/>
        <v>77270478.890909091</v>
      </c>
      <c r="AV131" s="113">
        <f t="shared" si="61"/>
        <v>50223700.338545457</v>
      </c>
      <c r="AW131" s="75">
        <f t="shared" si="62"/>
        <v>68520107.890909091</v>
      </c>
      <c r="AX131" s="75">
        <f t="shared" si="63"/>
        <v>4796407.5523636369</v>
      </c>
      <c r="AY131" s="76">
        <f t="shared" si="64"/>
        <v>1022370.0338545457</v>
      </c>
      <c r="AZ131" s="75">
        <v>0</v>
      </c>
      <c r="BA131" s="75">
        <v>0</v>
      </c>
      <c r="BB131" s="75">
        <v>0</v>
      </c>
      <c r="BC131" s="80">
        <v>0</v>
      </c>
      <c r="BD131" s="80">
        <v>0</v>
      </c>
      <c r="BE131" s="80">
        <v>0</v>
      </c>
      <c r="BF131" s="78">
        <v>0</v>
      </c>
      <c r="BG131" s="348">
        <f t="shared" si="65"/>
        <v>5818777.5862181829</v>
      </c>
      <c r="BH131" s="188">
        <f t="shared" si="66"/>
        <v>71451701</v>
      </c>
      <c r="BM131" s="50">
        <v>1477052</v>
      </c>
      <c r="BN131" s="391">
        <f t="shared" si="67"/>
        <v>46667</v>
      </c>
      <c r="BO131" s="391">
        <f t="shared" si="68"/>
        <v>1523719</v>
      </c>
      <c r="BP131" s="391">
        <f t="shared" si="92"/>
        <v>44311560</v>
      </c>
      <c r="BQ131" s="50">
        <f t="shared" si="93"/>
        <v>1400010</v>
      </c>
      <c r="BR131" s="50">
        <f t="shared" si="94"/>
        <v>9308537.8909090906</v>
      </c>
      <c r="BS131" s="50">
        <f t="shared" si="95"/>
        <v>2655495</v>
      </c>
      <c r="BT131" s="50">
        <f t="shared" si="96"/>
        <v>4500000</v>
      </c>
      <c r="BU131" s="50">
        <f t="shared" si="97"/>
        <v>6000000</v>
      </c>
      <c r="BV131" s="50">
        <f t="shared" si="98"/>
        <v>0</v>
      </c>
      <c r="BW131" s="50">
        <f t="shared" si="99"/>
        <v>0</v>
      </c>
      <c r="BX131" s="50">
        <f t="shared" si="100"/>
        <v>6094876</v>
      </c>
      <c r="BY131" s="50">
        <f t="shared" si="101"/>
        <v>3000000</v>
      </c>
      <c r="BZ131" s="50">
        <v>0</v>
      </c>
      <c r="CA131" s="50">
        <v>0</v>
      </c>
      <c r="CB131" s="50">
        <v>0</v>
      </c>
      <c r="CC131" s="50">
        <v>0</v>
      </c>
      <c r="CD131" s="391">
        <f t="shared" si="102"/>
        <v>77270478.890909091</v>
      </c>
      <c r="CE131" s="391">
        <f t="shared" si="80"/>
        <v>55020107.890909091</v>
      </c>
      <c r="CF131" s="391">
        <f t="shared" si="81"/>
        <v>74614983.890909091</v>
      </c>
      <c r="CG131" s="50">
        <f t="shared" si="82"/>
        <v>5223048.8723636372</v>
      </c>
      <c r="CH131" s="395">
        <f t="shared" si="83"/>
        <v>1502010.7890909091</v>
      </c>
      <c r="CI131" s="398">
        <v>0</v>
      </c>
      <c r="CJ131" s="50">
        <v>0</v>
      </c>
      <c r="CK131" s="50">
        <v>0</v>
      </c>
      <c r="CL131" s="50">
        <v>0</v>
      </c>
      <c r="CM131" s="50">
        <v>0</v>
      </c>
      <c r="CN131" s="50">
        <v>0</v>
      </c>
      <c r="CO131" s="50">
        <v>0</v>
      </c>
      <c r="CP131" s="395">
        <f t="shared" si="84"/>
        <v>6725059.6614545463</v>
      </c>
      <c r="CQ131" s="391">
        <f t="shared" si="85"/>
        <v>70545419</v>
      </c>
      <c r="CR131" s="391">
        <f t="shared" si="86"/>
        <v>-906282</v>
      </c>
    </row>
    <row r="132" spans="1:96" s="50" customFormat="1" ht="24" customHeight="1" x14ac:dyDescent="0.2">
      <c r="A132" s="182">
        <f t="shared" si="49"/>
        <v>2655495</v>
      </c>
      <c r="B132" s="298">
        <f t="shared" si="87"/>
        <v>126</v>
      </c>
      <c r="C132" s="266">
        <v>134</v>
      </c>
      <c r="D132" s="299">
        <v>12959</v>
      </c>
      <c r="E132" s="252" t="s">
        <v>135</v>
      </c>
      <c r="F132" s="253" t="s">
        <v>584</v>
      </c>
      <c r="G132" s="252" t="s">
        <v>87</v>
      </c>
      <c r="H132" s="274" t="s">
        <v>574</v>
      </c>
      <c r="I132" s="294" t="s">
        <v>2575</v>
      </c>
      <c r="J132" s="65" t="s">
        <v>585</v>
      </c>
      <c r="K132" s="65" t="s">
        <v>586</v>
      </c>
      <c r="L132" s="65" t="s">
        <v>574</v>
      </c>
      <c r="M132" s="292" t="s">
        <v>2380</v>
      </c>
      <c r="N132" s="99"/>
      <c r="O132" s="65"/>
      <c r="P132" s="90"/>
      <c r="Q132" s="254">
        <v>30</v>
      </c>
      <c r="R132" s="255">
        <v>47</v>
      </c>
      <c r="S132" s="65">
        <v>0</v>
      </c>
      <c r="T132" s="65">
        <v>0</v>
      </c>
      <c r="U132" s="300">
        <f>1+1+1+1+1+1</f>
        <v>6</v>
      </c>
      <c r="V132" s="260">
        <v>14</v>
      </c>
      <c r="W132" s="99">
        <v>0</v>
      </c>
      <c r="X132" s="84">
        <v>0</v>
      </c>
      <c r="Y132" s="99">
        <v>2</v>
      </c>
      <c r="Z132" s="65">
        <v>2</v>
      </c>
      <c r="AA132" s="327">
        <v>1477052</v>
      </c>
      <c r="AB132" s="327">
        <v>46667</v>
      </c>
      <c r="AC132" s="328">
        <f t="shared" si="106"/>
        <v>1523719</v>
      </c>
      <c r="AD132" s="75">
        <v>4500000</v>
      </c>
      <c r="AE132" s="75">
        <v>6000000</v>
      </c>
      <c r="AF132" s="338">
        <f t="shared" si="88"/>
        <v>290891.80909090908</v>
      </c>
      <c r="AG132" s="113">
        <f t="shared" si="50"/>
        <v>44311560</v>
      </c>
      <c r="AH132" s="75">
        <f t="shared" si="51"/>
        <v>1400010</v>
      </c>
      <c r="AI132" s="75">
        <f t="shared" si="52"/>
        <v>13671915.027272727</v>
      </c>
      <c r="AJ132" s="75">
        <f t="shared" si="53"/>
        <v>5310990</v>
      </c>
      <c r="AK132" s="75">
        <f t="shared" si="54"/>
        <v>4500000</v>
      </c>
      <c r="AL132" s="75">
        <f t="shared" si="55"/>
        <v>6000000</v>
      </c>
      <c r="AM132" s="75">
        <f t="shared" si="56"/>
        <v>0</v>
      </c>
      <c r="AN132" s="75">
        <f t="shared" si="57"/>
        <v>0</v>
      </c>
      <c r="AO132" s="75">
        <f t="shared" si="58"/>
        <v>9142314</v>
      </c>
      <c r="AP132" s="75">
        <f t="shared" si="59"/>
        <v>2800000</v>
      </c>
      <c r="AQ132" s="75">
        <v>0</v>
      </c>
      <c r="AR132" s="75">
        <v>0</v>
      </c>
      <c r="AS132" s="75">
        <v>0</v>
      </c>
      <c r="AT132" s="80">
        <v>0</v>
      </c>
      <c r="AU132" s="82">
        <f t="shared" si="60"/>
        <v>87136789.027272731</v>
      </c>
      <c r="AV132" s="113">
        <f t="shared" si="61"/>
        <v>54295641.075363636</v>
      </c>
      <c r="AW132" s="75">
        <f t="shared" si="62"/>
        <v>72683485.027272731</v>
      </c>
      <c r="AX132" s="75">
        <f t="shared" si="63"/>
        <v>5087843.9519090913</v>
      </c>
      <c r="AY132" s="76">
        <f t="shared" si="64"/>
        <v>1429564.1075363636</v>
      </c>
      <c r="AZ132" s="75">
        <v>0</v>
      </c>
      <c r="BA132" s="75">
        <v>0</v>
      </c>
      <c r="BB132" s="75">
        <v>0</v>
      </c>
      <c r="BC132" s="80">
        <v>0</v>
      </c>
      <c r="BD132" s="80">
        <v>0</v>
      </c>
      <c r="BE132" s="80">
        <v>0</v>
      </c>
      <c r="BF132" s="78">
        <v>0</v>
      </c>
      <c r="BG132" s="348">
        <f t="shared" si="65"/>
        <v>6517408.0594454547</v>
      </c>
      <c r="BH132" s="188">
        <f t="shared" si="66"/>
        <v>80619380</v>
      </c>
      <c r="BM132" s="50">
        <v>1477052</v>
      </c>
      <c r="BN132" s="391">
        <f t="shared" si="67"/>
        <v>46667</v>
      </c>
      <c r="BO132" s="391">
        <f t="shared" si="68"/>
        <v>1523719</v>
      </c>
      <c r="BP132" s="391">
        <f t="shared" si="92"/>
        <v>44311560</v>
      </c>
      <c r="BQ132" s="50">
        <f t="shared" si="93"/>
        <v>1400010</v>
      </c>
      <c r="BR132" s="50">
        <f t="shared" si="94"/>
        <v>13671915.027272727</v>
      </c>
      <c r="BS132" s="50">
        <f t="shared" si="95"/>
        <v>5310990</v>
      </c>
      <c r="BT132" s="50">
        <f t="shared" si="96"/>
        <v>4500000</v>
      </c>
      <c r="BU132" s="50">
        <f t="shared" si="97"/>
        <v>6000000</v>
      </c>
      <c r="BV132" s="50">
        <f t="shared" si="98"/>
        <v>0</v>
      </c>
      <c r="BW132" s="50">
        <f t="shared" si="99"/>
        <v>0</v>
      </c>
      <c r="BX132" s="50">
        <f t="shared" si="100"/>
        <v>9142314</v>
      </c>
      <c r="BY132" s="50">
        <f t="shared" si="101"/>
        <v>2800000</v>
      </c>
      <c r="BZ132" s="50">
        <v>0</v>
      </c>
      <c r="CA132" s="50">
        <v>0</v>
      </c>
      <c r="CB132" s="50">
        <v>0</v>
      </c>
      <c r="CC132" s="50">
        <v>0</v>
      </c>
      <c r="CD132" s="391">
        <f t="shared" si="102"/>
        <v>87136789.027272731</v>
      </c>
      <c r="CE132" s="391">
        <f t="shared" si="80"/>
        <v>59383485.027272731</v>
      </c>
      <c r="CF132" s="391">
        <f t="shared" si="81"/>
        <v>81825799.027272731</v>
      </c>
      <c r="CG132" s="50">
        <f t="shared" si="82"/>
        <v>5727805.9319090918</v>
      </c>
      <c r="CH132" s="395">
        <f t="shared" si="83"/>
        <v>1938348.5027272732</v>
      </c>
      <c r="CI132" s="398">
        <v>0</v>
      </c>
      <c r="CJ132" s="50">
        <v>0</v>
      </c>
      <c r="CK132" s="50">
        <v>0</v>
      </c>
      <c r="CL132" s="50">
        <v>0</v>
      </c>
      <c r="CM132" s="50">
        <v>0</v>
      </c>
      <c r="CN132" s="50">
        <v>0</v>
      </c>
      <c r="CO132" s="50">
        <v>0</v>
      </c>
      <c r="CP132" s="395">
        <f t="shared" si="84"/>
        <v>7666154.4346363647</v>
      </c>
      <c r="CQ132" s="391">
        <f t="shared" si="85"/>
        <v>79470634</v>
      </c>
      <c r="CR132" s="391">
        <f t="shared" si="86"/>
        <v>-1148746</v>
      </c>
    </row>
    <row r="133" spans="1:96" s="50" customFormat="1" ht="24" customHeight="1" x14ac:dyDescent="0.2">
      <c r="A133" s="182">
        <f t="shared" si="49"/>
        <v>2655495</v>
      </c>
      <c r="B133" s="298">
        <f t="shared" si="87"/>
        <v>127</v>
      </c>
      <c r="C133" s="266">
        <v>135</v>
      </c>
      <c r="D133" s="299">
        <v>12956</v>
      </c>
      <c r="E133" s="252" t="s">
        <v>352</v>
      </c>
      <c r="F133" s="253" t="s">
        <v>573</v>
      </c>
      <c r="G133" s="252" t="s">
        <v>87</v>
      </c>
      <c r="H133" s="274" t="s">
        <v>574</v>
      </c>
      <c r="I133" s="294" t="s">
        <v>2576</v>
      </c>
      <c r="J133" s="65" t="s">
        <v>575</v>
      </c>
      <c r="K133" s="65" t="s">
        <v>576</v>
      </c>
      <c r="L133" s="65" t="s">
        <v>574</v>
      </c>
      <c r="M133" s="292" t="s">
        <v>2383</v>
      </c>
      <c r="N133" s="99"/>
      <c r="O133" s="65"/>
      <c r="P133" s="90"/>
      <c r="Q133" s="254">
        <v>30</v>
      </c>
      <c r="R133" s="255">
        <v>14</v>
      </c>
      <c r="S133" s="65">
        <v>0</v>
      </c>
      <c r="T133" s="65">
        <v>0</v>
      </c>
      <c r="U133" s="300">
        <f>1+1+1+1</f>
        <v>4</v>
      </c>
      <c r="V133" s="261">
        <v>16</v>
      </c>
      <c r="W133" s="99">
        <v>0</v>
      </c>
      <c r="X133" s="84">
        <v>0</v>
      </c>
      <c r="Y133" s="99">
        <v>3</v>
      </c>
      <c r="Z133" s="65">
        <v>3</v>
      </c>
      <c r="AA133" s="327">
        <v>1642901</v>
      </c>
      <c r="AB133" s="327">
        <v>0</v>
      </c>
      <c r="AC133" s="328">
        <f>AA133+AB133</f>
        <v>1642901</v>
      </c>
      <c r="AD133" s="75">
        <v>4500000</v>
      </c>
      <c r="AE133" s="75">
        <v>6000000</v>
      </c>
      <c r="AF133" s="338">
        <f t="shared" si="88"/>
        <v>313644.73636363639</v>
      </c>
      <c r="AG133" s="113">
        <f t="shared" si="50"/>
        <v>49287030</v>
      </c>
      <c r="AH133" s="75">
        <f t="shared" si="51"/>
        <v>0</v>
      </c>
      <c r="AI133" s="75">
        <f t="shared" si="52"/>
        <v>4391026.3090909095</v>
      </c>
      <c r="AJ133" s="75">
        <f t="shared" si="53"/>
        <v>7966485</v>
      </c>
      <c r="AK133" s="75">
        <f t="shared" si="54"/>
        <v>4500000</v>
      </c>
      <c r="AL133" s="75">
        <f t="shared" si="55"/>
        <v>6000000</v>
      </c>
      <c r="AM133" s="75">
        <f t="shared" si="56"/>
        <v>0</v>
      </c>
      <c r="AN133" s="75">
        <f t="shared" si="57"/>
        <v>0</v>
      </c>
      <c r="AO133" s="75">
        <f t="shared" si="58"/>
        <v>6571604</v>
      </c>
      <c r="AP133" s="75">
        <f t="shared" si="59"/>
        <v>3200000</v>
      </c>
      <c r="AQ133" s="75">
        <v>0</v>
      </c>
      <c r="AR133" s="75">
        <v>0</v>
      </c>
      <c r="AS133" s="75">
        <v>0</v>
      </c>
      <c r="AT133" s="80">
        <v>0</v>
      </c>
      <c r="AU133" s="82">
        <f t="shared" si="60"/>
        <v>81916145.309090912</v>
      </c>
      <c r="AV133" s="113">
        <f t="shared" si="61"/>
        <v>48961592.367454544</v>
      </c>
      <c r="AW133" s="75">
        <f t="shared" si="62"/>
        <v>67378056.309090912</v>
      </c>
      <c r="AX133" s="75">
        <f t="shared" si="63"/>
        <v>4716463.941636364</v>
      </c>
      <c r="AY133" s="76">
        <f t="shared" si="64"/>
        <v>896159.23674545437</v>
      </c>
      <c r="AZ133" s="75">
        <v>0</v>
      </c>
      <c r="BA133" s="75">
        <v>0</v>
      </c>
      <c r="BB133" s="75">
        <v>0</v>
      </c>
      <c r="BC133" s="80">
        <v>0</v>
      </c>
      <c r="BD133" s="80">
        <v>0</v>
      </c>
      <c r="BE133" s="80">
        <v>0</v>
      </c>
      <c r="BF133" s="78">
        <v>0</v>
      </c>
      <c r="BG133" s="348">
        <f t="shared" si="65"/>
        <v>5612623.1783818183</v>
      </c>
      <c r="BH133" s="188">
        <f t="shared" si="66"/>
        <v>76303522</v>
      </c>
      <c r="BM133" s="50">
        <v>1642901</v>
      </c>
      <c r="BN133" s="391">
        <f t="shared" si="67"/>
        <v>0</v>
      </c>
      <c r="BO133" s="391">
        <f t="shared" si="68"/>
        <v>1642901</v>
      </c>
      <c r="BP133" s="391">
        <f t="shared" si="92"/>
        <v>49287030</v>
      </c>
      <c r="BQ133" s="50">
        <f t="shared" si="93"/>
        <v>0</v>
      </c>
      <c r="BR133" s="50">
        <f t="shared" si="94"/>
        <v>4391026.3090909095</v>
      </c>
      <c r="BS133" s="50">
        <f t="shared" si="95"/>
        <v>7966485</v>
      </c>
      <c r="BT133" s="50">
        <f t="shared" si="96"/>
        <v>4500000</v>
      </c>
      <c r="BU133" s="50">
        <f t="shared" si="97"/>
        <v>6000000</v>
      </c>
      <c r="BV133" s="50">
        <f t="shared" si="98"/>
        <v>0</v>
      </c>
      <c r="BW133" s="50">
        <f t="shared" si="99"/>
        <v>0</v>
      </c>
      <c r="BX133" s="50">
        <f t="shared" si="100"/>
        <v>6571604</v>
      </c>
      <c r="BY133" s="50">
        <f t="shared" si="101"/>
        <v>3200000</v>
      </c>
      <c r="BZ133" s="50">
        <v>0</v>
      </c>
      <c r="CA133" s="50">
        <v>0</v>
      </c>
      <c r="CB133" s="50">
        <v>0</v>
      </c>
      <c r="CC133" s="50">
        <v>0</v>
      </c>
      <c r="CD133" s="391">
        <f t="shared" si="102"/>
        <v>81916145.309090912</v>
      </c>
      <c r="CE133" s="391">
        <f t="shared" si="80"/>
        <v>53678056.309090912</v>
      </c>
      <c r="CF133" s="391">
        <f t="shared" si="81"/>
        <v>73949660.309090912</v>
      </c>
      <c r="CG133" s="50">
        <f t="shared" si="82"/>
        <v>5176476.2216363642</v>
      </c>
      <c r="CH133" s="395">
        <f t="shared" si="83"/>
        <v>1367805.6309090913</v>
      </c>
      <c r="CI133" s="398">
        <v>0</v>
      </c>
      <c r="CJ133" s="50">
        <v>0</v>
      </c>
      <c r="CK133" s="50">
        <v>0</v>
      </c>
      <c r="CL133" s="50">
        <v>0</v>
      </c>
      <c r="CM133" s="50">
        <v>0</v>
      </c>
      <c r="CN133" s="50">
        <v>0</v>
      </c>
      <c r="CO133" s="50">
        <v>0</v>
      </c>
      <c r="CP133" s="395">
        <f t="shared" si="84"/>
        <v>6544281.8525454551</v>
      </c>
      <c r="CQ133" s="391">
        <f t="shared" si="85"/>
        <v>75371863</v>
      </c>
      <c r="CR133" s="391">
        <f t="shared" si="86"/>
        <v>-931659</v>
      </c>
    </row>
    <row r="134" spans="1:96" s="50" customFormat="1" ht="24" customHeight="1" x14ac:dyDescent="0.2">
      <c r="A134" s="182">
        <f t="shared" si="49"/>
        <v>2655495</v>
      </c>
      <c r="B134" s="298">
        <f t="shared" si="87"/>
        <v>128</v>
      </c>
      <c r="C134" s="266">
        <v>136</v>
      </c>
      <c r="D134" s="299">
        <v>12962</v>
      </c>
      <c r="E134" s="252" t="s">
        <v>593</v>
      </c>
      <c r="F134" s="253" t="s">
        <v>594</v>
      </c>
      <c r="G134" s="252" t="s">
        <v>87</v>
      </c>
      <c r="H134" s="274" t="s">
        <v>574</v>
      </c>
      <c r="I134" s="294" t="s">
        <v>2577</v>
      </c>
      <c r="J134" s="65" t="s">
        <v>595</v>
      </c>
      <c r="K134" s="65" t="s">
        <v>596</v>
      </c>
      <c r="L134" s="65" t="s">
        <v>574</v>
      </c>
      <c r="M134" s="292" t="s">
        <v>2380</v>
      </c>
      <c r="N134" s="99"/>
      <c r="O134" s="65"/>
      <c r="P134" s="90"/>
      <c r="Q134" s="254">
        <v>30</v>
      </c>
      <c r="R134" s="255">
        <v>5</v>
      </c>
      <c r="S134" s="65">
        <v>0</v>
      </c>
      <c r="T134" s="65">
        <v>0</v>
      </c>
      <c r="U134" s="90">
        <v>0</v>
      </c>
      <c r="V134" s="260">
        <v>20</v>
      </c>
      <c r="W134" s="99">
        <v>0</v>
      </c>
      <c r="X134" s="84">
        <v>0</v>
      </c>
      <c r="Y134" s="99">
        <v>0</v>
      </c>
      <c r="Z134" s="65">
        <v>0</v>
      </c>
      <c r="AA134" s="327">
        <v>1477052</v>
      </c>
      <c r="AB134" s="327">
        <v>0</v>
      </c>
      <c r="AC134" s="328">
        <f t="shared" si="90"/>
        <v>1477052</v>
      </c>
      <c r="AD134" s="75">
        <v>4500000</v>
      </c>
      <c r="AE134" s="75">
        <v>6000000</v>
      </c>
      <c r="AF134" s="338">
        <f t="shared" si="88"/>
        <v>281982.65454545454</v>
      </c>
      <c r="AG134" s="113">
        <f t="shared" si="50"/>
        <v>44311560</v>
      </c>
      <c r="AH134" s="75">
        <f t="shared" si="51"/>
        <v>0</v>
      </c>
      <c r="AI134" s="75">
        <f t="shared" si="52"/>
        <v>1409913.2727272727</v>
      </c>
      <c r="AJ134" s="75">
        <f t="shared" si="53"/>
        <v>0</v>
      </c>
      <c r="AK134" s="75">
        <f t="shared" si="54"/>
        <v>4500000</v>
      </c>
      <c r="AL134" s="75">
        <f t="shared" si="55"/>
        <v>6000000</v>
      </c>
      <c r="AM134" s="75">
        <f t="shared" si="56"/>
        <v>0</v>
      </c>
      <c r="AN134" s="75">
        <f t="shared" si="57"/>
        <v>0</v>
      </c>
      <c r="AO134" s="75">
        <f t="shared" si="58"/>
        <v>0</v>
      </c>
      <c r="AP134" s="75">
        <f t="shared" si="59"/>
        <v>4000000</v>
      </c>
      <c r="AQ134" s="75">
        <v>0</v>
      </c>
      <c r="AR134" s="75">
        <v>0</v>
      </c>
      <c r="AS134" s="75">
        <v>0</v>
      </c>
      <c r="AT134" s="80">
        <v>0</v>
      </c>
      <c r="AU134" s="82">
        <f t="shared" si="60"/>
        <v>60221473.272727273</v>
      </c>
      <c r="AV134" s="113">
        <f t="shared" si="61"/>
        <v>41505970.143636361</v>
      </c>
      <c r="AW134" s="75">
        <f t="shared" si="62"/>
        <v>60221473.272727273</v>
      </c>
      <c r="AX134" s="75">
        <f t="shared" si="63"/>
        <v>4215503.1290909098</v>
      </c>
      <c r="AY134" s="76">
        <f t="shared" si="64"/>
        <v>150597.01436363609</v>
      </c>
      <c r="AZ134" s="75">
        <v>0</v>
      </c>
      <c r="BA134" s="75">
        <v>0</v>
      </c>
      <c r="BB134" s="75">
        <v>0</v>
      </c>
      <c r="BC134" s="80">
        <v>0</v>
      </c>
      <c r="BD134" s="80">
        <v>0</v>
      </c>
      <c r="BE134" s="80">
        <v>0</v>
      </c>
      <c r="BF134" s="78">
        <v>0</v>
      </c>
      <c r="BG134" s="348">
        <f t="shared" si="65"/>
        <v>4366100.1434545461</v>
      </c>
      <c r="BH134" s="188">
        <f t="shared" si="66"/>
        <v>55855373</v>
      </c>
      <c r="BM134" s="50">
        <v>1477052</v>
      </c>
      <c r="BN134" s="391">
        <f t="shared" si="67"/>
        <v>0</v>
      </c>
      <c r="BO134" s="391">
        <f t="shared" si="68"/>
        <v>1477052</v>
      </c>
      <c r="BP134" s="391">
        <f t="shared" si="92"/>
        <v>44311560</v>
      </c>
      <c r="BQ134" s="50">
        <f t="shared" si="93"/>
        <v>0</v>
      </c>
      <c r="BR134" s="50">
        <f t="shared" si="94"/>
        <v>1409913.2727272727</v>
      </c>
      <c r="BS134" s="50">
        <f t="shared" si="95"/>
        <v>0</v>
      </c>
      <c r="BT134" s="50">
        <f t="shared" si="96"/>
        <v>4500000</v>
      </c>
      <c r="BU134" s="50">
        <f t="shared" si="97"/>
        <v>6000000</v>
      </c>
      <c r="BV134" s="50">
        <f t="shared" si="98"/>
        <v>0</v>
      </c>
      <c r="BW134" s="50">
        <f t="shared" si="99"/>
        <v>0</v>
      </c>
      <c r="BX134" s="50">
        <f t="shared" si="100"/>
        <v>0</v>
      </c>
      <c r="BY134" s="50">
        <f t="shared" si="101"/>
        <v>4000000</v>
      </c>
      <c r="BZ134" s="50">
        <v>0</v>
      </c>
      <c r="CA134" s="50">
        <v>0</v>
      </c>
      <c r="CB134" s="50">
        <v>0</v>
      </c>
      <c r="CC134" s="50">
        <v>0</v>
      </c>
      <c r="CD134" s="391">
        <f t="shared" si="102"/>
        <v>60221473.272727273</v>
      </c>
      <c r="CE134" s="391">
        <f t="shared" si="80"/>
        <v>45721473.272727273</v>
      </c>
      <c r="CF134" s="391">
        <f t="shared" si="81"/>
        <v>60221473.272727273</v>
      </c>
      <c r="CG134" s="50">
        <f t="shared" si="82"/>
        <v>4215503.1290909098</v>
      </c>
      <c r="CH134" s="395">
        <f t="shared" si="83"/>
        <v>572147.32727272739</v>
      </c>
      <c r="CI134" s="398">
        <v>0</v>
      </c>
      <c r="CJ134" s="50">
        <v>0</v>
      </c>
      <c r="CK134" s="50">
        <v>0</v>
      </c>
      <c r="CL134" s="50">
        <v>0</v>
      </c>
      <c r="CM134" s="50">
        <v>0</v>
      </c>
      <c r="CN134" s="50">
        <v>0</v>
      </c>
      <c r="CO134" s="50">
        <v>0</v>
      </c>
      <c r="CP134" s="395">
        <f t="shared" si="84"/>
        <v>4787650.456363637</v>
      </c>
      <c r="CQ134" s="391">
        <f t="shared" si="85"/>
        <v>55433822</v>
      </c>
      <c r="CR134" s="391">
        <f t="shared" si="86"/>
        <v>-421551</v>
      </c>
    </row>
    <row r="135" spans="1:96" s="50" customFormat="1" ht="24" customHeight="1" x14ac:dyDescent="0.2">
      <c r="A135" s="182">
        <f t="shared" ref="A135:A198" si="107">885165*3</f>
        <v>2655495</v>
      </c>
      <c r="B135" s="298">
        <f t="shared" si="87"/>
        <v>129</v>
      </c>
      <c r="C135" s="266">
        <v>138</v>
      </c>
      <c r="D135" s="299">
        <v>13529</v>
      </c>
      <c r="E135" s="252" t="s">
        <v>2276</v>
      </c>
      <c r="F135" s="253" t="s">
        <v>2277</v>
      </c>
      <c r="G135" s="252" t="s">
        <v>87</v>
      </c>
      <c r="H135" s="274" t="s">
        <v>2235</v>
      </c>
      <c r="I135" s="294" t="s">
        <v>2278</v>
      </c>
      <c r="J135" s="65">
        <v>1830014749</v>
      </c>
      <c r="K135" s="65" t="s">
        <v>2279</v>
      </c>
      <c r="L135" s="65" t="s">
        <v>2235</v>
      </c>
      <c r="M135" s="292" t="s">
        <v>2380</v>
      </c>
      <c r="N135" s="99"/>
      <c r="O135" s="65"/>
      <c r="P135" s="90"/>
      <c r="Q135" s="254">
        <v>30</v>
      </c>
      <c r="R135" s="255">
        <v>54</v>
      </c>
      <c r="S135" s="65">
        <v>0</v>
      </c>
      <c r="T135" s="65">
        <v>0</v>
      </c>
      <c r="U135" s="90">
        <v>0</v>
      </c>
      <c r="V135" s="260">
        <v>22</v>
      </c>
      <c r="W135" s="99">
        <v>0</v>
      </c>
      <c r="X135" s="84">
        <v>0</v>
      </c>
      <c r="Y135" s="99">
        <v>3</v>
      </c>
      <c r="Z135" s="65">
        <v>3</v>
      </c>
      <c r="AA135" s="327">
        <v>1477052</v>
      </c>
      <c r="AB135" s="327">
        <v>46667</v>
      </c>
      <c r="AC135" s="328">
        <f t="shared" si="90"/>
        <v>1523719</v>
      </c>
      <c r="AD135" s="75">
        <v>4500000</v>
      </c>
      <c r="AE135" s="75">
        <v>6000000</v>
      </c>
      <c r="AF135" s="338">
        <f t="shared" si="88"/>
        <v>290891.80909090908</v>
      </c>
      <c r="AG135" s="113">
        <f t="shared" si="50"/>
        <v>44311560</v>
      </c>
      <c r="AH135" s="75">
        <f t="shared" si="51"/>
        <v>1400010</v>
      </c>
      <c r="AI135" s="75">
        <f t="shared" si="52"/>
        <v>15708157.690909091</v>
      </c>
      <c r="AJ135" s="75">
        <f t="shared" si="53"/>
        <v>7966485</v>
      </c>
      <c r="AK135" s="75">
        <f t="shared" si="54"/>
        <v>4500000</v>
      </c>
      <c r="AL135" s="75">
        <f t="shared" si="55"/>
        <v>6000000</v>
      </c>
      <c r="AM135" s="75">
        <f t="shared" si="56"/>
        <v>0</v>
      </c>
      <c r="AN135" s="75">
        <f t="shared" si="57"/>
        <v>0</v>
      </c>
      <c r="AO135" s="75">
        <f t="shared" si="58"/>
        <v>0</v>
      </c>
      <c r="AP135" s="75">
        <f t="shared" si="59"/>
        <v>4400000</v>
      </c>
      <c r="AQ135" s="75">
        <v>0</v>
      </c>
      <c r="AR135" s="75">
        <v>0</v>
      </c>
      <c r="AS135" s="75">
        <v>0</v>
      </c>
      <c r="AT135" s="80">
        <v>0</v>
      </c>
      <c r="AU135" s="82">
        <f t="shared" si="60"/>
        <v>84286212.690909088</v>
      </c>
      <c r="AV135" s="113">
        <f t="shared" si="61"/>
        <v>56077346.752545446</v>
      </c>
      <c r="AW135" s="75">
        <f t="shared" si="62"/>
        <v>76319727.690909088</v>
      </c>
      <c r="AX135" s="75">
        <f t="shared" si="63"/>
        <v>5342380.9383636368</v>
      </c>
      <c r="AY135" s="76">
        <f t="shared" si="64"/>
        <v>1607734.6752545447</v>
      </c>
      <c r="AZ135" s="75">
        <v>0</v>
      </c>
      <c r="BA135" s="75">
        <v>0</v>
      </c>
      <c r="BB135" s="75">
        <v>0</v>
      </c>
      <c r="BC135" s="80">
        <v>0</v>
      </c>
      <c r="BD135" s="80">
        <v>0</v>
      </c>
      <c r="BE135" s="80">
        <v>0</v>
      </c>
      <c r="BF135" s="78">
        <v>0</v>
      </c>
      <c r="BG135" s="348">
        <f t="shared" si="65"/>
        <v>6950115.613618182</v>
      </c>
      <c r="BH135" s="188">
        <f t="shared" si="66"/>
        <v>77336097</v>
      </c>
      <c r="BM135" s="50">
        <v>1477052</v>
      </c>
      <c r="BN135" s="391">
        <f t="shared" si="67"/>
        <v>46667</v>
      </c>
      <c r="BO135" s="391">
        <f t="shared" si="68"/>
        <v>1523719</v>
      </c>
      <c r="BP135" s="391">
        <f t="shared" si="92"/>
        <v>44311560</v>
      </c>
      <c r="BQ135" s="50">
        <f t="shared" si="93"/>
        <v>1400010</v>
      </c>
      <c r="BR135" s="50">
        <f t="shared" si="94"/>
        <v>15708157.690909091</v>
      </c>
      <c r="BS135" s="50">
        <f t="shared" si="95"/>
        <v>7966485</v>
      </c>
      <c r="BT135" s="50">
        <f t="shared" si="96"/>
        <v>4500000</v>
      </c>
      <c r="BU135" s="50">
        <f t="shared" si="97"/>
        <v>6000000</v>
      </c>
      <c r="BV135" s="50">
        <f t="shared" si="98"/>
        <v>0</v>
      </c>
      <c r="BW135" s="50">
        <f t="shared" si="99"/>
        <v>0</v>
      </c>
      <c r="BX135" s="50">
        <f t="shared" si="100"/>
        <v>0</v>
      </c>
      <c r="BY135" s="50">
        <f t="shared" si="101"/>
        <v>4400000</v>
      </c>
      <c r="BZ135" s="50">
        <v>0</v>
      </c>
      <c r="CA135" s="50">
        <v>0</v>
      </c>
      <c r="CB135" s="50">
        <v>0</v>
      </c>
      <c r="CC135" s="50">
        <v>0</v>
      </c>
      <c r="CD135" s="391">
        <f t="shared" si="102"/>
        <v>84286212.690909088</v>
      </c>
      <c r="CE135" s="391">
        <f t="shared" si="80"/>
        <v>61419727.690909088</v>
      </c>
      <c r="CF135" s="391">
        <f t="shared" si="81"/>
        <v>76319727.690909088</v>
      </c>
      <c r="CG135" s="50">
        <f t="shared" si="82"/>
        <v>5342380.9383636368</v>
      </c>
      <c r="CH135" s="395">
        <f t="shared" si="83"/>
        <v>2141972.769090909</v>
      </c>
      <c r="CI135" s="398">
        <v>0</v>
      </c>
      <c r="CJ135" s="50">
        <v>0</v>
      </c>
      <c r="CK135" s="50">
        <v>0</v>
      </c>
      <c r="CL135" s="50">
        <v>0</v>
      </c>
      <c r="CM135" s="50">
        <v>0</v>
      </c>
      <c r="CN135" s="50">
        <v>0</v>
      </c>
      <c r="CO135" s="50">
        <v>0</v>
      </c>
      <c r="CP135" s="395">
        <f t="shared" si="84"/>
        <v>7484353.7074545454</v>
      </c>
      <c r="CQ135" s="391">
        <f t="shared" si="85"/>
        <v>76801858</v>
      </c>
      <c r="CR135" s="391">
        <f t="shared" si="86"/>
        <v>-534239</v>
      </c>
    </row>
    <row r="136" spans="1:96" s="50" customFormat="1" ht="24" customHeight="1" x14ac:dyDescent="0.4">
      <c r="A136" s="182">
        <f t="shared" si="107"/>
        <v>2655495</v>
      </c>
      <c r="B136" s="298">
        <f t="shared" si="87"/>
        <v>130</v>
      </c>
      <c r="C136" s="266">
        <v>139</v>
      </c>
      <c r="D136" s="299">
        <v>13539</v>
      </c>
      <c r="E136" s="252" t="s">
        <v>85</v>
      </c>
      <c r="F136" s="253" t="s">
        <v>2308</v>
      </c>
      <c r="G136" s="252" t="s">
        <v>87</v>
      </c>
      <c r="H136" s="274" t="s">
        <v>2235</v>
      </c>
      <c r="I136" s="294" t="s">
        <v>2309</v>
      </c>
      <c r="J136" s="69">
        <v>1757165177</v>
      </c>
      <c r="K136" s="65" t="s">
        <v>2310</v>
      </c>
      <c r="L136" s="65" t="s">
        <v>2235</v>
      </c>
      <c r="M136" s="292" t="s">
        <v>2383</v>
      </c>
      <c r="N136" s="99"/>
      <c r="O136" s="65"/>
      <c r="P136" s="90"/>
      <c r="Q136" s="254">
        <v>30</v>
      </c>
      <c r="R136" s="255">
        <v>15</v>
      </c>
      <c r="S136" s="65">
        <v>0</v>
      </c>
      <c r="T136" s="65">
        <v>0</v>
      </c>
      <c r="U136" s="90">
        <v>0</v>
      </c>
      <c r="V136" s="260">
        <v>8</v>
      </c>
      <c r="W136" s="99">
        <v>0</v>
      </c>
      <c r="X136" s="84">
        <v>0</v>
      </c>
      <c r="Y136" s="99">
        <v>0</v>
      </c>
      <c r="Z136" s="65">
        <v>0</v>
      </c>
      <c r="AA136" s="327">
        <v>1642901</v>
      </c>
      <c r="AB136" s="327">
        <v>0</v>
      </c>
      <c r="AC136" s="328">
        <f t="shared" ref="AC136:AC137" si="108">AA136+AB136</f>
        <v>1642901</v>
      </c>
      <c r="AD136" s="75">
        <v>4500000</v>
      </c>
      <c r="AE136" s="75">
        <v>6000000</v>
      </c>
      <c r="AF136" s="338">
        <f t="shared" si="88"/>
        <v>313644.73636363639</v>
      </c>
      <c r="AG136" s="113">
        <f t="shared" ref="AG136:AG199" si="109">AA136*Q136</f>
        <v>49287030</v>
      </c>
      <c r="AH136" s="75">
        <f t="shared" ref="AH136:AH199" si="110">AB136*Q136</f>
        <v>0</v>
      </c>
      <c r="AI136" s="75">
        <f t="shared" ref="AI136:AI199" si="111">AF136*R136</f>
        <v>4704671.0454545459</v>
      </c>
      <c r="AJ136" s="75">
        <f t="shared" ref="AJ136:AJ199" si="112">IF(Q136=31,A136*Z136,(Q136/30)*A136*Z136)</f>
        <v>0</v>
      </c>
      <c r="AK136" s="75">
        <f t="shared" ref="AK136:AK199" si="113">IF(Q136=31,AD136,(Q136/30)*AD136)</f>
        <v>4500000</v>
      </c>
      <c r="AL136" s="75">
        <f t="shared" ref="AL136:AL199" si="114">IF(Q136=31,AE136,(Q136/30)*AE136)</f>
        <v>6000000</v>
      </c>
      <c r="AM136" s="75">
        <f t="shared" ref="AM136:AM199" si="115">(AC136*30/220)*35%*S136</f>
        <v>0</v>
      </c>
      <c r="AN136" s="75">
        <f t="shared" ref="AN136:AN199" si="116">AC136*30/220*1.4*T136</f>
        <v>0</v>
      </c>
      <c r="AO136" s="75">
        <f t="shared" ref="AO136:AO199" si="117">AC136*U136</f>
        <v>0</v>
      </c>
      <c r="AP136" s="75">
        <f t="shared" ref="AP136:AP199" si="118">200000*V136</f>
        <v>1600000</v>
      </c>
      <c r="AQ136" s="75">
        <v>0</v>
      </c>
      <c r="AR136" s="75">
        <v>0</v>
      </c>
      <c r="AS136" s="75">
        <v>0</v>
      </c>
      <c r="AT136" s="80">
        <v>0</v>
      </c>
      <c r="AU136" s="82">
        <f t="shared" ref="AU136:AU199" si="119">SUM(AG136:AT136)</f>
        <v>66091701.045454547</v>
      </c>
      <c r="AV136" s="113">
        <f t="shared" ref="AV136:AV199" si="120">AU136-(AX136+AP136+AO136+AL136+AK136+AJ136+AT136)</f>
        <v>49365281.972272724</v>
      </c>
      <c r="AW136" s="75">
        <f t="shared" ref="AW136:AW199" si="121">AG136+AH136+AK136+AL136+AI136+AN136+AM136+AP136</f>
        <v>66091701.045454547</v>
      </c>
      <c r="AX136" s="75">
        <f t="shared" ref="AX136:AX199" si="122">AW136*7%</f>
        <v>4626419.0731818192</v>
      </c>
      <c r="AY136" s="76">
        <f t="shared" ref="AY136:AY199" si="123">IF(AV136&lt;=40000000,0,IF(AND(AV136&gt;40000000,AV136&lt;=80000000),(AV136-40000000)*10%,IF(AND(AV136&gt;80000000,AV136&lt;=120000000),4000000+(AV136-80000000)*15%,IF(AND(AV136&gt;120000000,AV136&lt;=180000000),10000000+(AV136-120000000)*20%,IF(AND(AV136&gt;180000000,AV136&lt;=240000000),22000000+(AV136-180000000)*25%,IF(AND(AV136&gt;240000000,AV136&lt;=320000000),37000000+(AV136-240000000)*30%,61000000+(AV136-320000000)*35%))))))</f>
        <v>936528.19722727244</v>
      </c>
      <c r="AZ136" s="75">
        <v>0</v>
      </c>
      <c r="BA136" s="75">
        <v>0</v>
      </c>
      <c r="BB136" s="75">
        <v>0</v>
      </c>
      <c r="BC136" s="80">
        <v>0</v>
      </c>
      <c r="BD136" s="80">
        <v>0</v>
      </c>
      <c r="BE136" s="80">
        <v>0</v>
      </c>
      <c r="BF136" s="78">
        <v>0</v>
      </c>
      <c r="BG136" s="348">
        <f t="shared" ref="BG136:BG199" si="124">SUM(AX136:BF136)</f>
        <v>5562947.2704090914</v>
      </c>
      <c r="BH136" s="188">
        <f t="shared" ref="BH136:BH199" si="125">INT(AU136-BG136)</f>
        <v>60528753</v>
      </c>
      <c r="BM136" s="50">
        <v>1642901</v>
      </c>
      <c r="BN136" s="391">
        <f t="shared" ref="BN136:BN188" si="126">AB136</f>
        <v>0</v>
      </c>
      <c r="BO136" s="391">
        <f t="shared" ref="BO136:BO188" si="127">BN136+BM136</f>
        <v>1642901</v>
      </c>
      <c r="BP136" s="391">
        <f t="shared" si="92"/>
        <v>49287030</v>
      </c>
      <c r="BQ136" s="50">
        <f t="shared" si="93"/>
        <v>0</v>
      </c>
      <c r="BR136" s="50">
        <f t="shared" si="94"/>
        <v>4704671.0454545459</v>
      </c>
      <c r="BS136" s="50">
        <f t="shared" si="95"/>
        <v>0</v>
      </c>
      <c r="BT136" s="50">
        <f t="shared" si="96"/>
        <v>4500000</v>
      </c>
      <c r="BU136" s="50">
        <f t="shared" si="97"/>
        <v>6000000</v>
      </c>
      <c r="BV136" s="50">
        <f t="shared" si="98"/>
        <v>0</v>
      </c>
      <c r="BW136" s="50">
        <f t="shared" si="99"/>
        <v>0</v>
      </c>
      <c r="BX136" s="50">
        <f t="shared" si="100"/>
        <v>0</v>
      </c>
      <c r="BY136" s="50">
        <f t="shared" si="101"/>
        <v>1600000</v>
      </c>
      <c r="BZ136" s="50">
        <v>0</v>
      </c>
      <c r="CA136" s="50">
        <v>0</v>
      </c>
      <c r="CB136" s="50">
        <v>0</v>
      </c>
      <c r="CC136" s="50">
        <v>0</v>
      </c>
      <c r="CD136" s="391">
        <f t="shared" si="102"/>
        <v>66091701.045454547</v>
      </c>
      <c r="CE136" s="391">
        <f t="shared" ref="CE136:CE199" si="128">CD136-BS136-BT136-BU136-BX136-BY136</f>
        <v>53991701.045454547</v>
      </c>
      <c r="CF136" s="391">
        <f t="shared" ref="CF136:CF199" si="129">BP136+BQ136+BR136+BT136+BU136+BV136+BW136+BY136+BX136</f>
        <v>66091701.045454547</v>
      </c>
      <c r="CG136" s="50">
        <f t="shared" ref="CG136:CG199" si="130">CF136*7%</f>
        <v>4626419.0731818192</v>
      </c>
      <c r="CH136" s="395">
        <f t="shared" ref="CH136:CH199" si="131">(CE136-40000000)*10%</f>
        <v>1399170.1045454547</v>
      </c>
      <c r="CI136" s="398">
        <v>0</v>
      </c>
      <c r="CJ136" s="50">
        <v>0</v>
      </c>
      <c r="CK136" s="50">
        <v>0</v>
      </c>
      <c r="CL136" s="50">
        <v>0</v>
      </c>
      <c r="CM136" s="50">
        <v>0</v>
      </c>
      <c r="CN136" s="50">
        <v>0</v>
      </c>
      <c r="CO136" s="50">
        <v>0</v>
      </c>
      <c r="CP136" s="395">
        <f t="shared" ref="CP136:CP199" si="132">SUM(CG136:CO136)</f>
        <v>6025589.1777272737</v>
      </c>
      <c r="CQ136" s="391">
        <f t="shared" ref="CQ136:CQ199" si="133">INT(CD136-CP136)</f>
        <v>60066111</v>
      </c>
      <c r="CR136" s="391">
        <f t="shared" ref="CR136:CR199" si="134">CQ136-BH136</f>
        <v>-462642</v>
      </c>
    </row>
    <row r="137" spans="1:96" s="50" customFormat="1" ht="24" customHeight="1" x14ac:dyDescent="0.2">
      <c r="A137" s="182">
        <f t="shared" si="107"/>
        <v>2655495</v>
      </c>
      <c r="B137" s="298">
        <f t="shared" ref="B137:B200" si="135">B136+1</f>
        <v>131</v>
      </c>
      <c r="C137" s="266">
        <v>140</v>
      </c>
      <c r="D137" s="299">
        <v>13525</v>
      </c>
      <c r="E137" s="252" t="s">
        <v>226</v>
      </c>
      <c r="F137" s="253" t="s">
        <v>2264</v>
      </c>
      <c r="G137" s="252" t="s">
        <v>87</v>
      </c>
      <c r="H137" s="274" t="s">
        <v>2235</v>
      </c>
      <c r="I137" s="294" t="s">
        <v>2265</v>
      </c>
      <c r="J137" s="65">
        <v>4269874503</v>
      </c>
      <c r="K137" s="65" t="s">
        <v>2266</v>
      </c>
      <c r="L137" s="65" t="s">
        <v>2235</v>
      </c>
      <c r="M137" s="307" t="s">
        <v>2383</v>
      </c>
      <c r="N137" s="99"/>
      <c r="O137" s="65"/>
      <c r="P137" s="90"/>
      <c r="Q137" s="254">
        <v>30</v>
      </c>
      <c r="R137" s="255">
        <v>54</v>
      </c>
      <c r="S137" s="65">
        <v>0</v>
      </c>
      <c r="T137" s="65">
        <v>0</v>
      </c>
      <c r="U137" s="300">
        <f>1+1+1+1</f>
        <v>4</v>
      </c>
      <c r="V137" s="260">
        <v>22</v>
      </c>
      <c r="W137" s="99">
        <v>0</v>
      </c>
      <c r="X137" s="84">
        <v>0</v>
      </c>
      <c r="Y137" s="99">
        <v>1</v>
      </c>
      <c r="Z137" s="65">
        <v>1</v>
      </c>
      <c r="AA137" s="327">
        <v>1642901</v>
      </c>
      <c r="AB137" s="327">
        <v>0</v>
      </c>
      <c r="AC137" s="328">
        <f t="shared" si="108"/>
        <v>1642901</v>
      </c>
      <c r="AD137" s="75">
        <v>4500000</v>
      </c>
      <c r="AE137" s="75">
        <v>6000000</v>
      </c>
      <c r="AF137" s="338">
        <f t="shared" ref="AF137:AF200" si="136">(AC137*30)/220*1.4</f>
        <v>313644.73636363639</v>
      </c>
      <c r="AG137" s="113">
        <f t="shared" si="109"/>
        <v>49287030</v>
      </c>
      <c r="AH137" s="75">
        <f t="shared" si="110"/>
        <v>0</v>
      </c>
      <c r="AI137" s="75">
        <f t="shared" si="111"/>
        <v>16936815.763636366</v>
      </c>
      <c r="AJ137" s="75">
        <f t="shared" si="112"/>
        <v>2655495</v>
      </c>
      <c r="AK137" s="75">
        <f t="shared" si="113"/>
        <v>4500000</v>
      </c>
      <c r="AL137" s="75">
        <f t="shared" si="114"/>
        <v>6000000</v>
      </c>
      <c r="AM137" s="75">
        <f t="shared" si="115"/>
        <v>0</v>
      </c>
      <c r="AN137" s="75">
        <f t="shared" si="116"/>
        <v>0</v>
      </c>
      <c r="AO137" s="75">
        <f t="shared" si="117"/>
        <v>6571604</v>
      </c>
      <c r="AP137" s="75">
        <f t="shared" si="118"/>
        <v>4400000</v>
      </c>
      <c r="AQ137" s="75">
        <v>0</v>
      </c>
      <c r="AR137" s="75">
        <v>0</v>
      </c>
      <c r="AS137" s="75">
        <v>0</v>
      </c>
      <c r="AT137" s="80">
        <v>0</v>
      </c>
      <c r="AU137" s="82">
        <f t="shared" si="119"/>
        <v>90350944.763636366</v>
      </c>
      <c r="AV137" s="113">
        <f t="shared" si="120"/>
        <v>60545176.560181819</v>
      </c>
      <c r="AW137" s="75">
        <f t="shared" si="121"/>
        <v>81123845.763636366</v>
      </c>
      <c r="AX137" s="75">
        <f t="shared" si="122"/>
        <v>5678669.2034545457</v>
      </c>
      <c r="AY137" s="76">
        <f t="shared" si="123"/>
        <v>2054517.6560181819</v>
      </c>
      <c r="AZ137" s="75">
        <v>0</v>
      </c>
      <c r="BA137" s="75">
        <v>0</v>
      </c>
      <c r="BB137" s="75">
        <v>0</v>
      </c>
      <c r="BC137" s="80">
        <v>0</v>
      </c>
      <c r="BD137" s="80">
        <v>0</v>
      </c>
      <c r="BE137" s="80">
        <v>0</v>
      </c>
      <c r="BF137" s="78">
        <v>0</v>
      </c>
      <c r="BG137" s="348">
        <f t="shared" si="124"/>
        <v>7733186.8594727274</v>
      </c>
      <c r="BH137" s="188">
        <f t="shared" si="125"/>
        <v>82617757</v>
      </c>
      <c r="BM137" s="50">
        <v>1642901</v>
      </c>
      <c r="BN137" s="391">
        <f t="shared" si="126"/>
        <v>0</v>
      </c>
      <c r="BO137" s="391">
        <f t="shared" si="127"/>
        <v>1642901</v>
      </c>
      <c r="BP137" s="391">
        <f t="shared" si="92"/>
        <v>49287030</v>
      </c>
      <c r="BQ137" s="50">
        <f t="shared" si="93"/>
        <v>0</v>
      </c>
      <c r="BR137" s="50">
        <f t="shared" si="94"/>
        <v>16936815.763636366</v>
      </c>
      <c r="BS137" s="50">
        <f t="shared" si="95"/>
        <v>2655495</v>
      </c>
      <c r="BT137" s="50">
        <f t="shared" si="96"/>
        <v>4500000</v>
      </c>
      <c r="BU137" s="50">
        <f t="shared" si="97"/>
        <v>6000000</v>
      </c>
      <c r="BV137" s="50">
        <f t="shared" si="98"/>
        <v>0</v>
      </c>
      <c r="BW137" s="50">
        <f t="shared" si="99"/>
        <v>0</v>
      </c>
      <c r="BX137" s="50">
        <f t="shared" si="100"/>
        <v>6571604</v>
      </c>
      <c r="BY137" s="50">
        <f t="shared" si="101"/>
        <v>4400000</v>
      </c>
      <c r="BZ137" s="50">
        <v>0</v>
      </c>
      <c r="CA137" s="50">
        <v>0</v>
      </c>
      <c r="CB137" s="50">
        <v>0</v>
      </c>
      <c r="CC137" s="50">
        <v>0</v>
      </c>
      <c r="CD137" s="391">
        <f t="shared" si="102"/>
        <v>90350944.763636366</v>
      </c>
      <c r="CE137" s="391">
        <f t="shared" si="128"/>
        <v>66223845.763636366</v>
      </c>
      <c r="CF137" s="391">
        <f t="shared" si="129"/>
        <v>87695449.763636366</v>
      </c>
      <c r="CG137" s="50">
        <f t="shared" si="130"/>
        <v>6138681.483454546</v>
      </c>
      <c r="CH137" s="395">
        <f t="shared" si="131"/>
        <v>2622384.5763636366</v>
      </c>
      <c r="CI137" s="398">
        <v>0</v>
      </c>
      <c r="CJ137" s="50">
        <v>0</v>
      </c>
      <c r="CK137" s="50">
        <v>0</v>
      </c>
      <c r="CL137" s="50">
        <v>0</v>
      </c>
      <c r="CM137" s="50">
        <v>0</v>
      </c>
      <c r="CN137" s="50">
        <v>0</v>
      </c>
      <c r="CO137" s="50">
        <v>0</v>
      </c>
      <c r="CP137" s="395">
        <f t="shared" si="132"/>
        <v>8761066.0598181821</v>
      </c>
      <c r="CQ137" s="391">
        <f t="shared" si="133"/>
        <v>81589878</v>
      </c>
      <c r="CR137" s="391">
        <f t="shared" si="134"/>
        <v>-1027879</v>
      </c>
    </row>
    <row r="138" spans="1:96" s="50" customFormat="1" ht="24" customHeight="1" x14ac:dyDescent="0.2">
      <c r="A138" s="182">
        <f t="shared" si="107"/>
        <v>2655495</v>
      </c>
      <c r="B138" s="298">
        <f t="shared" si="135"/>
        <v>132</v>
      </c>
      <c r="C138" s="266">
        <v>141</v>
      </c>
      <c r="D138" s="299">
        <v>13544</v>
      </c>
      <c r="E138" s="252" t="s">
        <v>2325</v>
      </c>
      <c r="F138" s="253" t="s">
        <v>2326</v>
      </c>
      <c r="G138" s="252" t="s">
        <v>87</v>
      </c>
      <c r="H138" s="274" t="s">
        <v>2235</v>
      </c>
      <c r="I138" s="294" t="s">
        <v>2327</v>
      </c>
      <c r="J138" s="65">
        <v>1740627679</v>
      </c>
      <c r="K138" s="65" t="s">
        <v>2328</v>
      </c>
      <c r="L138" s="65" t="s">
        <v>2235</v>
      </c>
      <c r="M138" s="292" t="s">
        <v>2380</v>
      </c>
      <c r="N138" s="99"/>
      <c r="O138" s="65"/>
      <c r="P138" s="90"/>
      <c r="Q138" s="254">
        <v>30</v>
      </c>
      <c r="R138" s="255">
        <v>120</v>
      </c>
      <c r="S138" s="65">
        <v>0</v>
      </c>
      <c r="T138" s="65">
        <v>0</v>
      </c>
      <c r="U138" s="90">
        <v>0</v>
      </c>
      <c r="V138" s="260">
        <v>27</v>
      </c>
      <c r="W138" s="99">
        <v>0</v>
      </c>
      <c r="X138" s="84">
        <v>0</v>
      </c>
      <c r="Y138" s="99">
        <v>0</v>
      </c>
      <c r="Z138" s="65">
        <v>0</v>
      </c>
      <c r="AA138" s="327">
        <v>1477052</v>
      </c>
      <c r="AB138" s="327">
        <v>0</v>
      </c>
      <c r="AC138" s="328">
        <f t="shared" ref="AC138:AC199" si="137">AA138+AB138</f>
        <v>1477052</v>
      </c>
      <c r="AD138" s="75">
        <v>4500000</v>
      </c>
      <c r="AE138" s="75">
        <v>6000000</v>
      </c>
      <c r="AF138" s="338">
        <f t="shared" si="136"/>
        <v>281982.65454545454</v>
      </c>
      <c r="AG138" s="113">
        <f t="shared" si="109"/>
        <v>44311560</v>
      </c>
      <c r="AH138" s="75">
        <f t="shared" si="110"/>
        <v>0</v>
      </c>
      <c r="AI138" s="75">
        <f t="shared" si="111"/>
        <v>33837918.545454547</v>
      </c>
      <c r="AJ138" s="75">
        <f t="shared" si="112"/>
        <v>0</v>
      </c>
      <c r="AK138" s="75">
        <f t="shared" si="113"/>
        <v>4500000</v>
      </c>
      <c r="AL138" s="75">
        <f t="shared" si="114"/>
        <v>6000000</v>
      </c>
      <c r="AM138" s="75">
        <f t="shared" si="115"/>
        <v>0</v>
      </c>
      <c r="AN138" s="75">
        <f t="shared" si="116"/>
        <v>0</v>
      </c>
      <c r="AO138" s="75">
        <f t="shared" si="117"/>
        <v>0</v>
      </c>
      <c r="AP138" s="75">
        <f t="shared" si="118"/>
        <v>5400000</v>
      </c>
      <c r="AQ138" s="75">
        <v>0</v>
      </c>
      <c r="AR138" s="75">
        <v>0</v>
      </c>
      <c r="AS138" s="75">
        <v>0</v>
      </c>
      <c r="AT138" s="80">
        <v>0</v>
      </c>
      <c r="AU138" s="82">
        <f t="shared" si="119"/>
        <v>94049478.545454547</v>
      </c>
      <c r="AV138" s="113">
        <f t="shared" si="120"/>
        <v>71566015.047272727</v>
      </c>
      <c r="AW138" s="75">
        <f t="shared" si="121"/>
        <v>94049478.545454547</v>
      </c>
      <c r="AX138" s="75">
        <f t="shared" si="122"/>
        <v>6583463.498181819</v>
      </c>
      <c r="AY138" s="76">
        <f t="shared" si="123"/>
        <v>3156601.5047272728</v>
      </c>
      <c r="AZ138" s="75">
        <v>0</v>
      </c>
      <c r="BA138" s="75">
        <v>0</v>
      </c>
      <c r="BB138" s="75">
        <v>0</v>
      </c>
      <c r="BC138" s="80">
        <v>0</v>
      </c>
      <c r="BD138" s="80">
        <v>0</v>
      </c>
      <c r="BE138" s="80">
        <v>0</v>
      </c>
      <c r="BF138" s="78">
        <v>0</v>
      </c>
      <c r="BG138" s="348">
        <f t="shared" si="124"/>
        <v>9740065.0029090922</v>
      </c>
      <c r="BH138" s="188">
        <f t="shared" si="125"/>
        <v>84309413</v>
      </c>
      <c r="BM138" s="50">
        <v>1477052</v>
      </c>
      <c r="BN138" s="391">
        <f t="shared" si="126"/>
        <v>0</v>
      </c>
      <c r="BO138" s="391">
        <f t="shared" si="127"/>
        <v>1477052</v>
      </c>
      <c r="BP138" s="391">
        <f t="shared" si="92"/>
        <v>44311560</v>
      </c>
      <c r="BQ138" s="50">
        <f t="shared" si="93"/>
        <v>0</v>
      </c>
      <c r="BR138" s="50">
        <f t="shared" si="94"/>
        <v>33837918.545454547</v>
      </c>
      <c r="BS138" s="50">
        <f t="shared" si="95"/>
        <v>0</v>
      </c>
      <c r="BT138" s="50">
        <f t="shared" si="96"/>
        <v>4500000</v>
      </c>
      <c r="BU138" s="50">
        <f t="shared" si="97"/>
        <v>6000000</v>
      </c>
      <c r="BV138" s="50">
        <f t="shared" si="98"/>
        <v>0</v>
      </c>
      <c r="BW138" s="50">
        <f t="shared" si="99"/>
        <v>0</v>
      </c>
      <c r="BX138" s="50">
        <f t="shared" si="100"/>
        <v>0</v>
      </c>
      <c r="BY138" s="50">
        <f t="shared" si="101"/>
        <v>5400000</v>
      </c>
      <c r="BZ138" s="50">
        <v>0</v>
      </c>
      <c r="CA138" s="50">
        <v>0</v>
      </c>
      <c r="CB138" s="50">
        <v>0</v>
      </c>
      <c r="CC138" s="50">
        <v>0</v>
      </c>
      <c r="CD138" s="391">
        <f t="shared" si="102"/>
        <v>94049478.545454547</v>
      </c>
      <c r="CE138" s="391">
        <f t="shared" si="128"/>
        <v>78149478.545454547</v>
      </c>
      <c r="CF138" s="391">
        <f t="shared" si="129"/>
        <v>94049478.545454547</v>
      </c>
      <c r="CG138" s="50">
        <f t="shared" si="130"/>
        <v>6583463.498181819</v>
      </c>
      <c r="CH138" s="395">
        <f t="shared" si="131"/>
        <v>3814947.854545455</v>
      </c>
      <c r="CI138" s="398">
        <v>0</v>
      </c>
      <c r="CJ138" s="50">
        <v>0</v>
      </c>
      <c r="CK138" s="50">
        <v>0</v>
      </c>
      <c r="CL138" s="50">
        <v>0</v>
      </c>
      <c r="CM138" s="50">
        <v>0</v>
      </c>
      <c r="CN138" s="50">
        <v>0</v>
      </c>
      <c r="CO138" s="50">
        <v>0</v>
      </c>
      <c r="CP138" s="395">
        <f t="shared" si="132"/>
        <v>10398411.352727273</v>
      </c>
      <c r="CQ138" s="391">
        <f t="shared" si="133"/>
        <v>83651067</v>
      </c>
      <c r="CR138" s="391">
        <f t="shared" si="134"/>
        <v>-658346</v>
      </c>
    </row>
    <row r="139" spans="1:96" s="50" customFormat="1" ht="24" customHeight="1" x14ac:dyDescent="0.2">
      <c r="A139" s="182">
        <f t="shared" si="107"/>
        <v>2655495</v>
      </c>
      <c r="B139" s="298">
        <f t="shared" si="135"/>
        <v>133</v>
      </c>
      <c r="C139" s="266">
        <v>142</v>
      </c>
      <c r="D139" s="299">
        <v>13548</v>
      </c>
      <c r="E139" s="252" t="s">
        <v>2337</v>
      </c>
      <c r="F139" s="253" t="s">
        <v>2009</v>
      </c>
      <c r="G139" s="252" t="s">
        <v>87</v>
      </c>
      <c r="H139" s="274" t="s">
        <v>2235</v>
      </c>
      <c r="I139" s="294" t="s">
        <v>2338</v>
      </c>
      <c r="J139" s="65">
        <v>5509969891</v>
      </c>
      <c r="K139" s="65" t="s">
        <v>2339</v>
      </c>
      <c r="L139" s="65" t="s">
        <v>2235</v>
      </c>
      <c r="M139" s="292" t="s">
        <v>2380</v>
      </c>
      <c r="N139" s="99"/>
      <c r="O139" s="65"/>
      <c r="P139" s="90"/>
      <c r="Q139" s="254">
        <v>30</v>
      </c>
      <c r="R139" s="255">
        <v>50</v>
      </c>
      <c r="S139" s="65">
        <v>0</v>
      </c>
      <c r="T139" s="65">
        <v>0</v>
      </c>
      <c r="U139" s="90">
        <v>0</v>
      </c>
      <c r="V139" s="260">
        <v>22</v>
      </c>
      <c r="W139" s="99">
        <v>0</v>
      </c>
      <c r="X139" s="84">
        <v>0</v>
      </c>
      <c r="Y139" s="99">
        <v>0</v>
      </c>
      <c r="Z139" s="65">
        <v>0</v>
      </c>
      <c r="AA139" s="327">
        <v>1477052</v>
      </c>
      <c r="AB139" s="327">
        <v>0</v>
      </c>
      <c r="AC139" s="328">
        <f t="shared" si="137"/>
        <v>1477052</v>
      </c>
      <c r="AD139" s="75">
        <v>4500000</v>
      </c>
      <c r="AE139" s="75">
        <v>6000000</v>
      </c>
      <c r="AF139" s="338">
        <f t="shared" si="136"/>
        <v>281982.65454545454</v>
      </c>
      <c r="AG139" s="113">
        <f t="shared" si="109"/>
        <v>44311560</v>
      </c>
      <c r="AH139" s="75">
        <f t="shared" si="110"/>
        <v>0</v>
      </c>
      <c r="AI139" s="75">
        <f t="shared" si="111"/>
        <v>14099132.727272727</v>
      </c>
      <c r="AJ139" s="75">
        <f t="shared" si="112"/>
        <v>0</v>
      </c>
      <c r="AK139" s="75">
        <f t="shared" si="113"/>
        <v>4500000</v>
      </c>
      <c r="AL139" s="75">
        <f t="shared" si="114"/>
        <v>6000000</v>
      </c>
      <c r="AM139" s="75">
        <f t="shared" si="115"/>
        <v>0</v>
      </c>
      <c r="AN139" s="75">
        <f t="shared" si="116"/>
        <v>0</v>
      </c>
      <c r="AO139" s="75">
        <f t="shared" si="117"/>
        <v>0</v>
      </c>
      <c r="AP139" s="75">
        <f t="shared" si="118"/>
        <v>4400000</v>
      </c>
      <c r="AQ139" s="75">
        <v>0</v>
      </c>
      <c r="AR139" s="75">
        <v>0</v>
      </c>
      <c r="AS139" s="75">
        <v>0</v>
      </c>
      <c r="AT139" s="80">
        <v>0</v>
      </c>
      <c r="AU139" s="82">
        <f t="shared" si="119"/>
        <v>73310692.727272719</v>
      </c>
      <c r="AV139" s="113">
        <f t="shared" si="120"/>
        <v>53278944.236363627</v>
      </c>
      <c r="AW139" s="75">
        <f t="shared" si="121"/>
        <v>73310692.727272719</v>
      </c>
      <c r="AX139" s="75">
        <f t="shared" si="122"/>
        <v>5131748.4909090912</v>
      </c>
      <c r="AY139" s="76">
        <f t="shared" si="123"/>
        <v>1327894.4236363629</v>
      </c>
      <c r="AZ139" s="75">
        <v>0</v>
      </c>
      <c r="BA139" s="75">
        <v>0</v>
      </c>
      <c r="BB139" s="75">
        <v>0</v>
      </c>
      <c r="BC139" s="80">
        <v>0</v>
      </c>
      <c r="BD139" s="80">
        <v>0</v>
      </c>
      <c r="BE139" s="80">
        <v>0</v>
      </c>
      <c r="BF139" s="78">
        <v>0</v>
      </c>
      <c r="BG139" s="348">
        <f t="shared" si="124"/>
        <v>6459642.9145454541</v>
      </c>
      <c r="BH139" s="188">
        <f t="shared" si="125"/>
        <v>66851049</v>
      </c>
      <c r="BM139" s="50">
        <v>1477052</v>
      </c>
      <c r="BN139" s="391">
        <f t="shared" si="126"/>
        <v>0</v>
      </c>
      <c r="BO139" s="391">
        <f t="shared" si="127"/>
        <v>1477052</v>
      </c>
      <c r="BP139" s="391">
        <f t="shared" si="92"/>
        <v>44311560</v>
      </c>
      <c r="BQ139" s="50">
        <f t="shared" si="93"/>
        <v>0</v>
      </c>
      <c r="BR139" s="50">
        <f t="shared" si="94"/>
        <v>14099132.727272727</v>
      </c>
      <c r="BS139" s="50">
        <f t="shared" si="95"/>
        <v>0</v>
      </c>
      <c r="BT139" s="50">
        <f t="shared" si="96"/>
        <v>4500000</v>
      </c>
      <c r="BU139" s="50">
        <f t="shared" si="97"/>
        <v>6000000</v>
      </c>
      <c r="BV139" s="50">
        <f t="shared" si="98"/>
        <v>0</v>
      </c>
      <c r="BW139" s="50">
        <f t="shared" si="99"/>
        <v>0</v>
      </c>
      <c r="BX139" s="50">
        <f t="shared" si="100"/>
        <v>0</v>
      </c>
      <c r="BY139" s="50">
        <f t="shared" si="101"/>
        <v>4400000</v>
      </c>
      <c r="BZ139" s="50">
        <v>0</v>
      </c>
      <c r="CA139" s="50">
        <v>0</v>
      </c>
      <c r="CB139" s="50">
        <v>0</v>
      </c>
      <c r="CC139" s="50">
        <v>0</v>
      </c>
      <c r="CD139" s="391">
        <f t="shared" si="102"/>
        <v>73310692.727272719</v>
      </c>
      <c r="CE139" s="391">
        <f t="shared" si="128"/>
        <v>58410692.727272719</v>
      </c>
      <c r="CF139" s="391">
        <f t="shared" si="129"/>
        <v>73310692.727272719</v>
      </c>
      <c r="CG139" s="50">
        <f t="shared" si="130"/>
        <v>5131748.4909090912</v>
      </c>
      <c r="CH139" s="395">
        <f t="shared" si="131"/>
        <v>1841069.272727272</v>
      </c>
      <c r="CI139" s="398">
        <v>0</v>
      </c>
      <c r="CJ139" s="50">
        <v>0</v>
      </c>
      <c r="CK139" s="50">
        <v>0</v>
      </c>
      <c r="CL139" s="50">
        <v>0</v>
      </c>
      <c r="CM139" s="50">
        <v>0</v>
      </c>
      <c r="CN139" s="50">
        <v>0</v>
      </c>
      <c r="CO139" s="50">
        <v>0</v>
      </c>
      <c r="CP139" s="395">
        <f t="shared" si="132"/>
        <v>6972817.7636363637</v>
      </c>
      <c r="CQ139" s="391">
        <f t="shared" si="133"/>
        <v>66337874</v>
      </c>
      <c r="CR139" s="391">
        <f t="shared" si="134"/>
        <v>-513175</v>
      </c>
    </row>
    <row r="140" spans="1:96" s="50" customFormat="1" ht="24" customHeight="1" x14ac:dyDescent="0.2">
      <c r="A140" s="182">
        <f t="shared" si="107"/>
        <v>2655495</v>
      </c>
      <c r="B140" s="298">
        <f t="shared" si="135"/>
        <v>134</v>
      </c>
      <c r="C140" s="266">
        <v>143</v>
      </c>
      <c r="D140" s="299">
        <v>13535</v>
      </c>
      <c r="E140" s="252" t="s">
        <v>1533</v>
      </c>
      <c r="F140" s="253" t="s">
        <v>2296</v>
      </c>
      <c r="G140" s="252" t="s">
        <v>87</v>
      </c>
      <c r="H140" s="274" t="s">
        <v>2235</v>
      </c>
      <c r="I140" s="294" t="s">
        <v>2297</v>
      </c>
      <c r="J140" s="65">
        <v>4810111954</v>
      </c>
      <c r="K140" s="65" t="s">
        <v>2298</v>
      </c>
      <c r="L140" s="65" t="s">
        <v>2235</v>
      </c>
      <c r="M140" s="292" t="s">
        <v>2380</v>
      </c>
      <c r="N140" s="99"/>
      <c r="O140" s="65"/>
      <c r="P140" s="90"/>
      <c r="Q140" s="254">
        <v>30</v>
      </c>
      <c r="R140" s="255">
        <v>87</v>
      </c>
      <c r="S140" s="65">
        <v>0</v>
      </c>
      <c r="T140" s="65">
        <v>0</v>
      </c>
      <c r="U140" s="90">
        <v>0</v>
      </c>
      <c r="V140" s="260">
        <v>20</v>
      </c>
      <c r="W140" s="99">
        <v>0</v>
      </c>
      <c r="X140" s="84">
        <v>0</v>
      </c>
      <c r="Y140" s="99">
        <v>0</v>
      </c>
      <c r="Z140" s="65">
        <v>0</v>
      </c>
      <c r="AA140" s="327">
        <v>1477052</v>
      </c>
      <c r="AB140" s="327">
        <v>46667</v>
      </c>
      <c r="AC140" s="328">
        <f t="shared" si="137"/>
        <v>1523719</v>
      </c>
      <c r="AD140" s="75">
        <v>4500000</v>
      </c>
      <c r="AE140" s="75">
        <v>6000000</v>
      </c>
      <c r="AF140" s="338">
        <f t="shared" si="136"/>
        <v>290891.80909090908</v>
      </c>
      <c r="AG140" s="113">
        <f t="shared" si="109"/>
        <v>44311560</v>
      </c>
      <c r="AH140" s="75">
        <f t="shared" si="110"/>
        <v>1400010</v>
      </c>
      <c r="AI140" s="75">
        <f t="shared" si="111"/>
        <v>25307587.390909091</v>
      </c>
      <c r="AJ140" s="75">
        <f t="shared" si="112"/>
        <v>0</v>
      </c>
      <c r="AK140" s="75">
        <f t="shared" si="113"/>
        <v>4500000</v>
      </c>
      <c r="AL140" s="75">
        <f t="shared" si="114"/>
        <v>6000000</v>
      </c>
      <c r="AM140" s="75">
        <f t="shared" si="115"/>
        <v>0</v>
      </c>
      <c r="AN140" s="75">
        <f t="shared" si="116"/>
        <v>0</v>
      </c>
      <c r="AO140" s="75">
        <f t="shared" si="117"/>
        <v>0</v>
      </c>
      <c r="AP140" s="75">
        <f t="shared" si="118"/>
        <v>4000000</v>
      </c>
      <c r="AQ140" s="75">
        <v>0</v>
      </c>
      <c r="AR140" s="75">
        <v>0</v>
      </c>
      <c r="AS140" s="75">
        <v>0</v>
      </c>
      <c r="AT140" s="80">
        <v>0</v>
      </c>
      <c r="AU140" s="82">
        <f t="shared" si="119"/>
        <v>85519157.390909091</v>
      </c>
      <c r="AV140" s="113">
        <f t="shared" si="120"/>
        <v>65032816.373545453</v>
      </c>
      <c r="AW140" s="75">
        <f t="shared" si="121"/>
        <v>85519157.390909091</v>
      </c>
      <c r="AX140" s="75">
        <f t="shared" si="122"/>
        <v>5986341.0173636368</v>
      </c>
      <c r="AY140" s="76">
        <f t="shared" si="123"/>
        <v>2503281.6373545453</v>
      </c>
      <c r="AZ140" s="75">
        <v>0</v>
      </c>
      <c r="BA140" s="75">
        <v>0</v>
      </c>
      <c r="BB140" s="75">
        <v>0</v>
      </c>
      <c r="BC140" s="80">
        <v>0</v>
      </c>
      <c r="BD140" s="80">
        <v>0</v>
      </c>
      <c r="BE140" s="80">
        <v>0</v>
      </c>
      <c r="BF140" s="78">
        <v>0</v>
      </c>
      <c r="BG140" s="348">
        <f t="shared" si="124"/>
        <v>8489622.654718183</v>
      </c>
      <c r="BH140" s="188">
        <f t="shared" si="125"/>
        <v>77029534</v>
      </c>
      <c r="BM140" s="50">
        <v>1477052</v>
      </c>
      <c r="BN140" s="391">
        <f t="shared" si="126"/>
        <v>46667</v>
      </c>
      <c r="BO140" s="391">
        <f t="shared" si="127"/>
        <v>1523719</v>
      </c>
      <c r="BP140" s="391">
        <f t="shared" si="92"/>
        <v>44311560</v>
      </c>
      <c r="BQ140" s="50">
        <f t="shared" si="93"/>
        <v>1400010</v>
      </c>
      <c r="BR140" s="50">
        <f t="shared" si="94"/>
        <v>25307587.390909091</v>
      </c>
      <c r="BS140" s="50">
        <f t="shared" si="95"/>
        <v>0</v>
      </c>
      <c r="BT140" s="50">
        <f t="shared" si="96"/>
        <v>4500000</v>
      </c>
      <c r="BU140" s="50">
        <f t="shared" si="97"/>
        <v>6000000</v>
      </c>
      <c r="BV140" s="50">
        <f t="shared" si="98"/>
        <v>0</v>
      </c>
      <c r="BW140" s="50">
        <f t="shared" si="99"/>
        <v>0</v>
      </c>
      <c r="BX140" s="50">
        <f t="shared" si="100"/>
        <v>0</v>
      </c>
      <c r="BY140" s="50">
        <f t="shared" si="101"/>
        <v>4000000</v>
      </c>
      <c r="BZ140" s="50">
        <v>0</v>
      </c>
      <c r="CA140" s="50">
        <v>0</v>
      </c>
      <c r="CB140" s="50">
        <v>0</v>
      </c>
      <c r="CC140" s="50">
        <v>0</v>
      </c>
      <c r="CD140" s="391">
        <f t="shared" si="102"/>
        <v>85519157.390909091</v>
      </c>
      <c r="CE140" s="391">
        <f t="shared" si="128"/>
        <v>71019157.390909091</v>
      </c>
      <c r="CF140" s="391">
        <f t="shared" si="129"/>
        <v>85519157.390909091</v>
      </c>
      <c r="CG140" s="50">
        <f t="shared" si="130"/>
        <v>5986341.0173636368</v>
      </c>
      <c r="CH140" s="395">
        <f t="shared" si="131"/>
        <v>3101915.7390909093</v>
      </c>
      <c r="CI140" s="398">
        <v>0</v>
      </c>
      <c r="CJ140" s="50">
        <v>0</v>
      </c>
      <c r="CK140" s="50">
        <v>0</v>
      </c>
      <c r="CL140" s="50">
        <v>0</v>
      </c>
      <c r="CM140" s="50">
        <v>0</v>
      </c>
      <c r="CN140" s="50">
        <v>0</v>
      </c>
      <c r="CO140" s="50">
        <v>0</v>
      </c>
      <c r="CP140" s="395">
        <f t="shared" si="132"/>
        <v>9088256.756454546</v>
      </c>
      <c r="CQ140" s="391">
        <f t="shared" si="133"/>
        <v>76430900</v>
      </c>
      <c r="CR140" s="391">
        <f t="shared" si="134"/>
        <v>-598634</v>
      </c>
    </row>
    <row r="141" spans="1:96" s="50" customFormat="1" ht="24" customHeight="1" x14ac:dyDescent="0.2">
      <c r="A141" s="182">
        <f t="shared" si="107"/>
        <v>2655495</v>
      </c>
      <c r="B141" s="298">
        <f t="shared" si="135"/>
        <v>135</v>
      </c>
      <c r="C141" s="266">
        <v>144</v>
      </c>
      <c r="D141" s="299">
        <v>13542</v>
      </c>
      <c r="E141" s="252" t="s">
        <v>111</v>
      </c>
      <c r="F141" s="253" t="s">
        <v>2319</v>
      </c>
      <c r="G141" s="252" t="s">
        <v>87</v>
      </c>
      <c r="H141" s="274" t="s">
        <v>2235</v>
      </c>
      <c r="I141" s="294" t="s">
        <v>2320</v>
      </c>
      <c r="J141" s="65">
        <v>1740449118</v>
      </c>
      <c r="K141" s="65" t="s">
        <v>2321</v>
      </c>
      <c r="L141" s="65" t="s">
        <v>2235</v>
      </c>
      <c r="M141" s="307" t="s">
        <v>2380</v>
      </c>
      <c r="N141" s="99"/>
      <c r="O141" s="65"/>
      <c r="P141" s="90"/>
      <c r="Q141" s="254">
        <v>30</v>
      </c>
      <c r="R141" s="255">
        <v>61</v>
      </c>
      <c r="S141" s="65">
        <v>0</v>
      </c>
      <c r="T141" s="65">
        <v>0</v>
      </c>
      <c r="U141" s="90">
        <v>0</v>
      </c>
      <c r="V141" s="261">
        <v>22</v>
      </c>
      <c r="W141" s="99">
        <v>0</v>
      </c>
      <c r="X141" s="84">
        <v>0</v>
      </c>
      <c r="Y141" s="99">
        <v>0</v>
      </c>
      <c r="Z141" s="65">
        <v>0</v>
      </c>
      <c r="AA141" s="327">
        <v>1477052</v>
      </c>
      <c r="AB141" s="327">
        <v>46667</v>
      </c>
      <c r="AC141" s="328">
        <f t="shared" si="137"/>
        <v>1523719</v>
      </c>
      <c r="AD141" s="75">
        <v>4500000</v>
      </c>
      <c r="AE141" s="75">
        <v>6000000</v>
      </c>
      <c r="AF141" s="338">
        <f t="shared" si="136"/>
        <v>290891.80909090908</v>
      </c>
      <c r="AG141" s="113">
        <f t="shared" si="109"/>
        <v>44311560</v>
      </c>
      <c r="AH141" s="75">
        <f t="shared" si="110"/>
        <v>1400010</v>
      </c>
      <c r="AI141" s="75">
        <f t="shared" si="111"/>
        <v>17744400.354545455</v>
      </c>
      <c r="AJ141" s="75">
        <f t="shared" si="112"/>
        <v>0</v>
      </c>
      <c r="AK141" s="75">
        <f t="shared" si="113"/>
        <v>4500000</v>
      </c>
      <c r="AL141" s="75">
        <f t="shared" si="114"/>
        <v>6000000</v>
      </c>
      <c r="AM141" s="75">
        <f t="shared" si="115"/>
        <v>0</v>
      </c>
      <c r="AN141" s="75">
        <f t="shared" si="116"/>
        <v>0</v>
      </c>
      <c r="AO141" s="75">
        <f t="shared" si="117"/>
        <v>0</v>
      </c>
      <c r="AP141" s="75">
        <f t="shared" si="118"/>
        <v>4400000</v>
      </c>
      <c r="AQ141" s="75">
        <v>0</v>
      </c>
      <c r="AR141" s="75">
        <v>0</v>
      </c>
      <c r="AS141" s="75">
        <v>0</v>
      </c>
      <c r="AT141" s="80">
        <v>0</v>
      </c>
      <c r="AU141" s="82">
        <f t="shared" si="119"/>
        <v>78355970.354545459</v>
      </c>
      <c r="AV141" s="113">
        <f t="shared" si="120"/>
        <v>57971052.429727279</v>
      </c>
      <c r="AW141" s="75">
        <f t="shared" si="121"/>
        <v>78355970.354545459</v>
      </c>
      <c r="AX141" s="75">
        <f t="shared" si="122"/>
        <v>5484917.9248181824</v>
      </c>
      <c r="AY141" s="76">
        <f t="shared" si="123"/>
        <v>1797105.2429727279</v>
      </c>
      <c r="AZ141" s="75">
        <v>0</v>
      </c>
      <c r="BA141" s="75">
        <v>0</v>
      </c>
      <c r="BB141" s="75">
        <v>0</v>
      </c>
      <c r="BC141" s="80">
        <v>0</v>
      </c>
      <c r="BD141" s="80">
        <v>0</v>
      </c>
      <c r="BE141" s="80">
        <v>0</v>
      </c>
      <c r="BF141" s="78">
        <v>0</v>
      </c>
      <c r="BG141" s="348">
        <f t="shared" si="124"/>
        <v>7282023.1677909102</v>
      </c>
      <c r="BH141" s="188">
        <f t="shared" si="125"/>
        <v>71073947</v>
      </c>
      <c r="BM141" s="50">
        <v>1477052</v>
      </c>
      <c r="BN141" s="391">
        <f t="shared" si="126"/>
        <v>46667</v>
      </c>
      <c r="BO141" s="391">
        <f t="shared" si="127"/>
        <v>1523719</v>
      </c>
      <c r="BP141" s="391">
        <f t="shared" si="92"/>
        <v>44311560</v>
      </c>
      <c r="BQ141" s="50">
        <f t="shared" si="93"/>
        <v>1400010</v>
      </c>
      <c r="BR141" s="50">
        <f t="shared" si="94"/>
        <v>17744400.354545455</v>
      </c>
      <c r="BS141" s="50">
        <f t="shared" si="95"/>
        <v>0</v>
      </c>
      <c r="BT141" s="50">
        <f t="shared" si="96"/>
        <v>4500000</v>
      </c>
      <c r="BU141" s="50">
        <f t="shared" si="97"/>
        <v>6000000</v>
      </c>
      <c r="BV141" s="50">
        <f t="shared" si="98"/>
        <v>0</v>
      </c>
      <c r="BW141" s="50">
        <f t="shared" si="99"/>
        <v>0</v>
      </c>
      <c r="BX141" s="50">
        <f t="shared" si="100"/>
        <v>0</v>
      </c>
      <c r="BY141" s="50">
        <f t="shared" si="101"/>
        <v>4400000</v>
      </c>
      <c r="BZ141" s="50">
        <v>0</v>
      </c>
      <c r="CA141" s="50">
        <v>0</v>
      </c>
      <c r="CB141" s="50">
        <v>0</v>
      </c>
      <c r="CC141" s="50">
        <v>0</v>
      </c>
      <c r="CD141" s="391">
        <f t="shared" si="102"/>
        <v>78355970.354545459</v>
      </c>
      <c r="CE141" s="391">
        <f t="shared" si="128"/>
        <v>63455970.354545459</v>
      </c>
      <c r="CF141" s="391">
        <f t="shared" si="129"/>
        <v>78355970.354545459</v>
      </c>
      <c r="CG141" s="50">
        <f t="shared" si="130"/>
        <v>5484917.9248181824</v>
      </c>
      <c r="CH141" s="395">
        <f t="shared" si="131"/>
        <v>2345597.0354545461</v>
      </c>
      <c r="CI141" s="398">
        <v>0</v>
      </c>
      <c r="CJ141" s="50">
        <v>0</v>
      </c>
      <c r="CK141" s="50">
        <v>0</v>
      </c>
      <c r="CL141" s="50">
        <v>0</v>
      </c>
      <c r="CM141" s="50">
        <v>0</v>
      </c>
      <c r="CN141" s="50">
        <v>0</v>
      </c>
      <c r="CO141" s="50">
        <v>0</v>
      </c>
      <c r="CP141" s="395">
        <f t="shared" si="132"/>
        <v>7830514.9602727285</v>
      </c>
      <c r="CQ141" s="391">
        <f t="shared" si="133"/>
        <v>70525455</v>
      </c>
      <c r="CR141" s="391">
        <f t="shared" si="134"/>
        <v>-548492</v>
      </c>
    </row>
    <row r="142" spans="1:96" s="50" customFormat="1" ht="24" customHeight="1" x14ac:dyDescent="0.2">
      <c r="A142" s="182">
        <f t="shared" si="107"/>
        <v>2655495</v>
      </c>
      <c r="B142" s="298">
        <f t="shared" si="135"/>
        <v>136</v>
      </c>
      <c r="C142" s="266">
        <v>145</v>
      </c>
      <c r="D142" s="299">
        <v>12857</v>
      </c>
      <c r="E142" s="252" t="s">
        <v>294</v>
      </c>
      <c r="F142" s="253" t="s">
        <v>190</v>
      </c>
      <c r="G142" s="252" t="s">
        <v>87</v>
      </c>
      <c r="H142" s="274" t="s">
        <v>274</v>
      </c>
      <c r="I142" s="294" t="s">
        <v>2578</v>
      </c>
      <c r="J142" s="65">
        <v>4284447726</v>
      </c>
      <c r="K142" s="65" t="s">
        <v>295</v>
      </c>
      <c r="L142" s="65" t="s">
        <v>274</v>
      </c>
      <c r="M142" s="292" t="s">
        <v>2383</v>
      </c>
      <c r="N142" s="99"/>
      <c r="O142" s="65"/>
      <c r="P142" s="90"/>
      <c r="Q142" s="254">
        <v>30</v>
      </c>
      <c r="R142" s="255">
        <v>27</v>
      </c>
      <c r="S142" s="65">
        <v>0</v>
      </c>
      <c r="T142" s="65">
        <v>0</v>
      </c>
      <c r="U142" s="90">
        <v>0</v>
      </c>
      <c r="V142" s="260">
        <v>19</v>
      </c>
      <c r="W142" s="99">
        <v>0</v>
      </c>
      <c r="X142" s="84">
        <v>0</v>
      </c>
      <c r="Y142" s="99">
        <v>1</v>
      </c>
      <c r="Z142" s="65">
        <v>1</v>
      </c>
      <c r="AA142" s="327">
        <v>1642901</v>
      </c>
      <c r="AB142" s="327">
        <v>46667</v>
      </c>
      <c r="AC142" s="328">
        <f t="shared" si="137"/>
        <v>1689568</v>
      </c>
      <c r="AD142" s="75">
        <v>4500000</v>
      </c>
      <c r="AE142" s="75">
        <v>6000000</v>
      </c>
      <c r="AF142" s="338">
        <f t="shared" si="136"/>
        <v>322553.89090909087</v>
      </c>
      <c r="AG142" s="113">
        <f t="shared" si="109"/>
        <v>49287030</v>
      </c>
      <c r="AH142" s="75">
        <f t="shared" si="110"/>
        <v>1400010</v>
      </c>
      <c r="AI142" s="75">
        <f t="shared" si="111"/>
        <v>8708955.0545454528</v>
      </c>
      <c r="AJ142" s="75">
        <f t="shared" si="112"/>
        <v>2655495</v>
      </c>
      <c r="AK142" s="75">
        <f t="shared" si="113"/>
        <v>4500000</v>
      </c>
      <c r="AL142" s="75">
        <f t="shared" si="114"/>
        <v>6000000</v>
      </c>
      <c r="AM142" s="75">
        <f t="shared" si="115"/>
        <v>0</v>
      </c>
      <c r="AN142" s="75">
        <f t="shared" si="116"/>
        <v>0</v>
      </c>
      <c r="AO142" s="75">
        <f t="shared" si="117"/>
        <v>0</v>
      </c>
      <c r="AP142" s="75">
        <f t="shared" si="118"/>
        <v>3800000</v>
      </c>
      <c r="AQ142" s="75">
        <v>0</v>
      </c>
      <c r="AR142" s="75">
        <v>0</v>
      </c>
      <c r="AS142" s="75">
        <v>0</v>
      </c>
      <c r="AT142" s="80">
        <v>0</v>
      </c>
      <c r="AU142" s="82">
        <f t="shared" si="119"/>
        <v>76351490.054545462</v>
      </c>
      <c r="AV142" s="113">
        <f t="shared" si="120"/>
        <v>54237275.400727279</v>
      </c>
      <c r="AW142" s="75">
        <f t="shared" si="121"/>
        <v>73695995.054545447</v>
      </c>
      <c r="AX142" s="75">
        <f t="shared" si="122"/>
        <v>5158719.6538181817</v>
      </c>
      <c r="AY142" s="76">
        <f t="shared" si="123"/>
        <v>1423727.5400727279</v>
      </c>
      <c r="AZ142" s="75">
        <v>0</v>
      </c>
      <c r="BA142" s="75">
        <v>0</v>
      </c>
      <c r="BB142" s="75">
        <v>0</v>
      </c>
      <c r="BC142" s="80">
        <v>0</v>
      </c>
      <c r="BD142" s="80">
        <v>0</v>
      </c>
      <c r="BE142" s="80">
        <v>0</v>
      </c>
      <c r="BF142" s="78">
        <v>0</v>
      </c>
      <c r="BG142" s="348">
        <f t="shared" si="124"/>
        <v>6582447.1938909097</v>
      </c>
      <c r="BH142" s="188">
        <f t="shared" si="125"/>
        <v>69769042</v>
      </c>
      <c r="BM142" s="50">
        <v>1642901</v>
      </c>
      <c r="BN142" s="391">
        <f t="shared" si="126"/>
        <v>46667</v>
      </c>
      <c r="BO142" s="391">
        <f t="shared" si="127"/>
        <v>1689568</v>
      </c>
      <c r="BP142" s="391">
        <f t="shared" si="92"/>
        <v>49287030</v>
      </c>
      <c r="BQ142" s="50">
        <f t="shared" si="93"/>
        <v>1400010</v>
      </c>
      <c r="BR142" s="50">
        <f t="shared" si="94"/>
        <v>8708955.0545454528</v>
      </c>
      <c r="BS142" s="50">
        <f t="shared" si="95"/>
        <v>2655495</v>
      </c>
      <c r="BT142" s="50">
        <f t="shared" si="96"/>
        <v>4500000</v>
      </c>
      <c r="BU142" s="50">
        <f t="shared" si="97"/>
        <v>6000000</v>
      </c>
      <c r="BV142" s="50">
        <f t="shared" si="98"/>
        <v>0</v>
      </c>
      <c r="BW142" s="50">
        <f t="shared" si="99"/>
        <v>0</v>
      </c>
      <c r="BX142" s="50">
        <f t="shared" si="100"/>
        <v>0</v>
      </c>
      <c r="BY142" s="50">
        <f t="shared" si="101"/>
        <v>3800000</v>
      </c>
      <c r="BZ142" s="50">
        <v>0</v>
      </c>
      <c r="CA142" s="50">
        <v>0</v>
      </c>
      <c r="CB142" s="50">
        <v>0</v>
      </c>
      <c r="CC142" s="50">
        <v>0</v>
      </c>
      <c r="CD142" s="391">
        <f t="shared" si="102"/>
        <v>76351490.054545462</v>
      </c>
      <c r="CE142" s="391">
        <f t="shared" si="128"/>
        <v>59395995.054545462</v>
      </c>
      <c r="CF142" s="391">
        <f t="shared" si="129"/>
        <v>73695995.054545462</v>
      </c>
      <c r="CG142" s="50">
        <f t="shared" si="130"/>
        <v>5158719.6538181826</v>
      </c>
      <c r="CH142" s="395">
        <f t="shared" si="131"/>
        <v>1939599.5054545463</v>
      </c>
      <c r="CI142" s="398">
        <v>0</v>
      </c>
      <c r="CJ142" s="50">
        <v>0</v>
      </c>
      <c r="CK142" s="50">
        <v>0</v>
      </c>
      <c r="CL142" s="50">
        <v>0</v>
      </c>
      <c r="CM142" s="50">
        <v>0</v>
      </c>
      <c r="CN142" s="50">
        <v>0</v>
      </c>
      <c r="CO142" s="50">
        <v>0</v>
      </c>
      <c r="CP142" s="395">
        <f t="shared" si="132"/>
        <v>7098319.1592727285</v>
      </c>
      <c r="CQ142" s="391">
        <f t="shared" si="133"/>
        <v>69253170</v>
      </c>
      <c r="CR142" s="391">
        <f t="shared" si="134"/>
        <v>-515872</v>
      </c>
    </row>
    <row r="143" spans="1:96" s="50" customFormat="1" ht="24" customHeight="1" x14ac:dyDescent="0.2">
      <c r="A143" s="182">
        <f t="shared" si="107"/>
        <v>2655495</v>
      </c>
      <c r="B143" s="298">
        <f t="shared" si="135"/>
        <v>137</v>
      </c>
      <c r="C143" s="266">
        <v>146</v>
      </c>
      <c r="D143" s="299">
        <v>12858</v>
      </c>
      <c r="E143" s="252" t="s">
        <v>296</v>
      </c>
      <c r="F143" s="253" t="s">
        <v>227</v>
      </c>
      <c r="G143" s="252" t="s">
        <v>87</v>
      </c>
      <c r="H143" s="274" t="s">
        <v>274</v>
      </c>
      <c r="I143" s="294" t="s">
        <v>2579</v>
      </c>
      <c r="J143" s="65">
        <v>4285546841</v>
      </c>
      <c r="K143" s="65" t="s">
        <v>297</v>
      </c>
      <c r="L143" s="65" t="s">
        <v>274</v>
      </c>
      <c r="M143" s="292" t="s">
        <v>2383</v>
      </c>
      <c r="N143" s="99"/>
      <c r="O143" s="65"/>
      <c r="P143" s="90"/>
      <c r="Q143" s="254">
        <v>30</v>
      </c>
      <c r="R143" s="255">
        <v>22</v>
      </c>
      <c r="S143" s="65">
        <v>0</v>
      </c>
      <c r="T143" s="65">
        <v>0</v>
      </c>
      <c r="U143" s="300">
        <f>1+1</f>
        <v>2</v>
      </c>
      <c r="V143" s="260">
        <v>18</v>
      </c>
      <c r="W143" s="99">
        <v>0</v>
      </c>
      <c r="X143" s="84">
        <v>0</v>
      </c>
      <c r="Y143" s="99">
        <v>0</v>
      </c>
      <c r="Z143" s="65">
        <v>0</v>
      </c>
      <c r="AA143" s="327">
        <v>1642901</v>
      </c>
      <c r="AB143" s="327">
        <v>46667</v>
      </c>
      <c r="AC143" s="328">
        <f t="shared" si="137"/>
        <v>1689568</v>
      </c>
      <c r="AD143" s="75">
        <v>4500000</v>
      </c>
      <c r="AE143" s="75">
        <v>6000000</v>
      </c>
      <c r="AF143" s="338">
        <f t="shared" si="136"/>
        <v>322553.89090909087</v>
      </c>
      <c r="AG143" s="113">
        <f t="shared" si="109"/>
        <v>49287030</v>
      </c>
      <c r="AH143" s="75">
        <f t="shared" si="110"/>
        <v>1400010</v>
      </c>
      <c r="AI143" s="75">
        <f t="shared" si="111"/>
        <v>7096185.5999999996</v>
      </c>
      <c r="AJ143" s="75">
        <f t="shared" si="112"/>
        <v>0</v>
      </c>
      <c r="AK143" s="75">
        <f t="shared" si="113"/>
        <v>4500000</v>
      </c>
      <c r="AL143" s="75">
        <f t="shared" si="114"/>
        <v>6000000</v>
      </c>
      <c r="AM143" s="75">
        <f t="shared" si="115"/>
        <v>0</v>
      </c>
      <c r="AN143" s="75">
        <f t="shared" si="116"/>
        <v>0</v>
      </c>
      <c r="AO143" s="75">
        <f t="shared" si="117"/>
        <v>3379136</v>
      </c>
      <c r="AP143" s="75">
        <f t="shared" si="118"/>
        <v>3600000</v>
      </c>
      <c r="AQ143" s="75">
        <v>0</v>
      </c>
      <c r="AR143" s="75">
        <v>0</v>
      </c>
      <c r="AS143" s="75">
        <v>0</v>
      </c>
      <c r="AT143" s="80">
        <v>0</v>
      </c>
      <c r="AU143" s="82">
        <f t="shared" si="119"/>
        <v>75262361.599999994</v>
      </c>
      <c r="AV143" s="113">
        <f t="shared" si="120"/>
        <v>52751399.807999998</v>
      </c>
      <c r="AW143" s="75">
        <f t="shared" si="121"/>
        <v>71883225.599999994</v>
      </c>
      <c r="AX143" s="75">
        <f t="shared" si="122"/>
        <v>5031825.7920000004</v>
      </c>
      <c r="AY143" s="76">
        <f t="shared" si="123"/>
        <v>1275139.9808</v>
      </c>
      <c r="AZ143" s="75">
        <v>0</v>
      </c>
      <c r="BA143" s="75">
        <v>0</v>
      </c>
      <c r="BB143" s="75">
        <v>0</v>
      </c>
      <c r="BC143" s="80">
        <v>0</v>
      </c>
      <c r="BD143" s="80">
        <v>0</v>
      </c>
      <c r="BE143" s="80">
        <v>0</v>
      </c>
      <c r="BF143" s="78">
        <v>0</v>
      </c>
      <c r="BG143" s="348">
        <f t="shared" si="124"/>
        <v>6306965.7728000004</v>
      </c>
      <c r="BH143" s="188">
        <f t="shared" si="125"/>
        <v>68955395</v>
      </c>
      <c r="BM143" s="50">
        <v>1642901</v>
      </c>
      <c r="BN143" s="391">
        <f t="shared" si="126"/>
        <v>46667</v>
      </c>
      <c r="BO143" s="391">
        <f t="shared" si="127"/>
        <v>1689568</v>
      </c>
      <c r="BP143" s="391">
        <f t="shared" si="92"/>
        <v>49287030</v>
      </c>
      <c r="BQ143" s="50">
        <f t="shared" si="93"/>
        <v>1400010</v>
      </c>
      <c r="BR143" s="50">
        <f t="shared" si="94"/>
        <v>7096185.5999999996</v>
      </c>
      <c r="BS143" s="50">
        <f t="shared" si="95"/>
        <v>0</v>
      </c>
      <c r="BT143" s="50">
        <f t="shared" si="96"/>
        <v>4500000</v>
      </c>
      <c r="BU143" s="50">
        <f t="shared" si="97"/>
        <v>6000000</v>
      </c>
      <c r="BV143" s="50">
        <f t="shared" si="98"/>
        <v>0</v>
      </c>
      <c r="BW143" s="50">
        <f t="shared" si="99"/>
        <v>0</v>
      </c>
      <c r="BX143" s="50">
        <f t="shared" si="100"/>
        <v>3379136</v>
      </c>
      <c r="BY143" s="50">
        <f t="shared" si="101"/>
        <v>3600000</v>
      </c>
      <c r="BZ143" s="50">
        <v>0</v>
      </c>
      <c r="CA143" s="50">
        <v>0</v>
      </c>
      <c r="CB143" s="50">
        <v>0</v>
      </c>
      <c r="CC143" s="50">
        <v>0</v>
      </c>
      <c r="CD143" s="391">
        <f t="shared" si="102"/>
        <v>75262361.599999994</v>
      </c>
      <c r="CE143" s="391">
        <f t="shared" si="128"/>
        <v>57783225.599999994</v>
      </c>
      <c r="CF143" s="391">
        <f t="shared" si="129"/>
        <v>75262361.599999994</v>
      </c>
      <c r="CG143" s="50">
        <f t="shared" si="130"/>
        <v>5268365.3119999999</v>
      </c>
      <c r="CH143" s="395">
        <f t="shared" si="131"/>
        <v>1778322.5599999996</v>
      </c>
      <c r="CI143" s="398">
        <v>0</v>
      </c>
      <c r="CJ143" s="50">
        <v>0</v>
      </c>
      <c r="CK143" s="50">
        <v>0</v>
      </c>
      <c r="CL143" s="50">
        <v>0</v>
      </c>
      <c r="CM143" s="50">
        <v>0</v>
      </c>
      <c r="CN143" s="50">
        <v>0</v>
      </c>
      <c r="CO143" s="50">
        <v>0</v>
      </c>
      <c r="CP143" s="395">
        <f t="shared" si="132"/>
        <v>7046687.8719999995</v>
      </c>
      <c r="CQ143" s="391">
        <f t="shared" si="133"/>
        <v>68215673</v>
      </c>
      <c r="CR143" s="391">
        <f t="shared" si="134"/>
        <v>-739722</v>
      </c>
    </row>
    <row r="144" spans="1:96" s="50" customFormat="1" ht="24" customHeight="1" x14ac:dyDescent="0.2">
      <c r="A144" s="182">
        <f t="shared" si="107"/>
        <v>2655495</v>
      </c>
      <c r="B144" s="298">
        <f t="shared" si="135"/>
        <v>138</v>
      </c>
      <c r="C144" s="266">
        <v>147</v>
      </c>
      <c r="D144" s="299">
        <v>12968</v>
      </c>
      <c r="E144" s="252" t="s">
        <v>226</v>
      </c>
      <c r="F144" s="253" t="s">
        <v>612</v>
      </c>
      <c r="G144" s="252" t="s">
        <v>87</v>
      </c>
      <c r="H144" s="274" t="s">
        <v>613</v>
      </c>
      <c r="I144" s="294" t="s">
        <v>2580</v>
      </c>
      <c r="J144" s="65" t="s">
        <v>614</v>
      </c>
      <c r="K144" s="65" t="s">
        <v>615</v>
      </c>
      <c r="L144" s="65" t="s">
        <v>613</v>
      </c>
      <c r="M144" s="292" t="s">
        <v>2380</v>
      </c>
      <c r="N144" s="99"/>
      <c r="O144" s="65"/>
      <c r="P144" s="90"/>
      <c r="Q144" s="254">
        <v>30</v>
      </c>
      <c r="R144" s="255">
        <v>93</v>
      </c>
      <c r="S144" s="65">
        <v>0</v>
      </c>
      <c r="T144" s="65">
        <v>0</v>
      </c>
      <c r="U144" s="90">
        <v>0</v>
      </c>
      <c r="V144" s="260">
        <v>20</v>
      </c>
      <c r="W144" s="99">
        <v>0</v>
      </c>
      <c r="X144" s="84">
        <v>0</v>
      </c>
      <c r="Y144" s="99">
        <v>0</v>
      </c>
      <c r="Z144" s="65">
        <v>0</v>
      </c>
      <c r="AA144" s="327">
        <v>1477052</v>
      </c>
      <c r="AB144" s="327">
        <v>46667</v>
      </c>
      <c r="AC144" s="328">
        <f>AA144+AB144</f>
        <v>1523719</v>
      </c>
      <c r="AD144" s="75">
        <v>4500000</v>
      </c>
      <c r="AE144" s="75">
        <v>6000000</v>
      </c>
      <c r="AF144" s="338">
        <f t="shared" si="136"/>
        <v>290891.80909090908</v>
      </c>
      <c r="AG144" s="113">
        <f t="shared" si="109"/>
        <v>44311560</v>
      </c>
      <c r="AH144" s="75">
        <f t="shared" si="110"/>
        <v>1400010</v>
      </c>
      <c r="AI144" s="75">
        <f t="shared" si="111"/>
        <v>27052938.245454546</v>
      </c>
      <c r="AJ144" s="75">
        <f t="shared" si="112"/>
        <v>0</v>
      </c>
      <c r="AK144" s="75">
        <f t="shared" si="113"/>
        <v>4500000</v>
      </c>
      <c r="AL144" s="75">
        <f t="shared" si="114"/>
        <v>6000000</v>
      </c>
      <c r="AM144" s="75">
        <f t="shared" si="115"/>
        <v>0</v>
      </c>
      <c r="AN144" s="75">
        <f t="shared" si="116"/>
        <v>0</v>
      </c>
      <c r="AO144" s="75">
        <f t="shared" si="117"/>
        <v>0</v>
      </c>
      <c r="AP144" s="75">
        <f t="shared" si="118"/>
        <v>4000000</v>
      </c>
      <c r="AQ144" s="75">
        <v>0</v>
      </c>
      <c r="AR144" s="75">
        <v>0</v>
      </c>
      <c r="AS144" s="75">
        <v>0</v>
      </c>
      <c r="AT144" s="80">
        <v>0</v>
      </c>
      <c r="AU144" s="82">
        <f t="shared" si="119"/>
        <v>87264508.24545455</v>
      </c>
      <c r="AV144" s="113">
        <f t="shared" si="120"/>
        <v>66655992.668272734</v>
      </c>
      <c r="AW144" s="75">
        <f t="shared" si="121"/>
        <v>87264508.24545455</v>
      </c>
      <c r="AX144" s="75">
        <f t="shared" si="122"/>
        <v>6108515.5771818189</v>
      </c>
      <c r="AY144" s="76">
        <f t="shared" si="123"/>
        <v>2665599.2668272736</v>
      </c>
      <c r="AZ144" s="75">
        <v>0</v>
      </c>
      <c r="BA144" s="75">
        <v>0</v>
      </c>
      <c r="BB144" s="75">
        <v>0</v>
      </c>
      <c r="BC144" s="80">
        <v>0</v>
      </c>
      <c r="BD144" s="80">
        <v>0</v>
      </c>
      <c r="BE144" s="80">
        <v>0</v>
      </c>
      <c r="BF144" s="78">
        <v>0</v>
      </c>
      <c r="BG144" s="348">
        <f t="shared" si="124"/>
        <v>8774114.8440090921</v>
      </c>
      <c r="BH144" s="188">
        <f t="shared" si="125"/>
        <v>78490393</v>
      </c>
      <c r="BM144" s="50">
        <v>1477052</v>
      </c>
      <c r="BN144" s="391">
        <f t="shared" si="126"/>
        <v>46667</v>
      </c>
      <c r="BO144" s="391">
        <f t="shared" si="127"/>
        <v>1523719</v>
      </c>
      <c r="BP144" s="391">
        <f t="shared" si="92"/>
        <v>44311560</v>
      </c>
      <c r="BQ144" s="50">
        <f t="shared" si="93"/>
        <v>1400010</v>
      </c>
      <c r="BR144" s="50">
        <f t="shared" si="94"/>
        <v>27052938.245454546</v>
      </c>
      <c r="BS144" s="50">
        <f t="shared" si="95"/>
        <v>0</v>
      </c>
      <c r="BT144" s="50">
        <f t="shared" si="96"/>
        <v>4500000</v>
      </c>
      <c r="BU144" s="50">
        <f t="shared" si="97"/>
        <v>6000000</v>
      </c>
      <c r="BV144" s="50">
        <f t="shared" si="98"/>
        <v>0</v>
      </c>
      <c r="BW144" s="50">
        <f t="shared" si="99"/>
        <v>0</v>
      </c>
      <c r="BX144" s="50">
        <f t="shared" si="100"/>
        <v>0</v>
      </c>
      <c r="BY144" s="50">
        <f t="shared" si="101"/>
        <v>4000000</v>
      </c>
      <c r="BZ144" s="50">
        <v>0</v>
      </c>
      <c r="CA144" s="50">
        <v>0</v>
      </c>
      <c r="CB144" s="50">
        <v>0</v>
      </c>
      <c r="CC144" s="50">
        <v>0</v>
      </c>
      <c r="CD144" s="391">
        <f t="shared" si="102"/>
        <v>87264508.24545455</v>
      </c>
      <c r="CE144" s="391">
        <f t="shared" si="128"/>
        <v>72764508.24545455</v>
      </c>
      <c r="CF144" s="391">
        <f t="shared" si="129"/>
        <v>87264508.24545455</v>
      </c>
      <c r="CG144" s="50">
        <f t="shared" si="130"/>
        <v>6108515.5771818189</v>
      </c>
      <c r="CH144" s="395">
        <f t="shared" si="131"/>
        <v>3276450.8245454552</v>
      </c>
      <c r="CI144" s="398">
        <v>0</v>
      </c>
      <c r="CJ144" s="50">
        <v>0</v>
      </c>
      <c r="CK144" s="50">
        <v>0</v>
      </c>
      <c r="CL144" s="50">
        <v>0</v>
      </c>
      <c r="CM144" s="50">
        <v>0</v>
      </c>
      <c r="CN144" s="50">
        <v>0</v>
      </c>
      <c r="CO144" s="50">
        <v>0</v>
      </c>
      <c r="CP144" s="395">
        <f t="shared" si="132"/>
        <v>9384966.4017272741</v>
      </c>
      <c r="CQ144" s="391">
        <f t="shared" si="133"/>
        <v>77879541</v>
      </c>
      <c r="CR144" s="391">
        <f t="shared" si="134"/>
        <v>-610852</v>
      </c>
    </row>
    <row r="145" spans="1:96" s="50" customFormat="1" ht="24" customHeight="1" x14ac:dyDescent="0.2">
      <c r="A145" s="182">
        <f t="shared" si="107"/>
        <v>2655495</v>
      </c>
      <c r="B145" s="298">
        <f t="shared" si="135"/>
        <v>139</v>
      </c>
      <c r="C145" s="266">
        <v>148</v>
      </c>
      <c r="D145" s="299">
        <v>12969</v>
      </c>
      <c r="E145" s="252" t="s">
        <v>259</v>
      </c>
      <c r="F145" s="253" t="s">
        <v>616</v>
      </c>
      <c r="G145" s="252" t="s">
        <v>87</v>
      </c>
      <c r="H145" s="274" t="s">
        <v>613</v>
      </c>
      <c r="I145" s="294" t="s">
        <v>2581</v>
      </c>
      <c r="J145" s="65" t="s">
        <v>617</v>
      </c>
      <c r="K145" s="65" t="s">
        <v>618</v>
      </c>
      <c r="L145" s="65" t="s">
        <v>613</v>
      </c>
      <c r="M145" s="292" t="s">
        <v>2382</v>
      </c>
      <c r="N145" s="99"/>
      <c r="O145" s="65"/>
      <c r="P145" s="90"/>
      <c r="Q145" s="254">
        <v>30</v>
      </c>
      <c r="R145" s="255">
        <v>140</v>
      </c>
      <c r="S145" s="65">
        <v>0</v>
      </c>
      <c r="T145" s="65">
        <v>0</v>
      </c>
      <c r="U145" s="90">
        <v>0</v>
      </c>
      <c r="V145" s="260">
        <v>20</v>
      </c>
      <c r="W145" s="99">
        <v>0</v>
      </c>
      <c r="X145" s="84">
        <v>0</v>
      </c>
      <c r="Y145" s="99">
        <v>0</v>
      </c>
      <c r="Z145" s="65">
        <v>0</v>
      </c>
      <c r="AA145" s="327">
        <v>1145360</v>
      </c>
      <c r="AB145" s="327">
        <v>46667</v>
      </c>
      <c r="AC145" s="328">
        <f>AA145+AB145</f>
        <v>1192027</v>
      </c>
      <c r="AD145" s="75">
        <v>4500000</v>
      </c>
      <c r="AE145" s="75">
        <v>6000000</v>
      </c>
      <c r="AF145" s="338">
        <f t="shared" si="136"/>
        <v>227568.79090909089</v>
      </c>
      <c r="AG145" s="113">
        <f t="shared" si="109"/>
        <v>34360800</v>
      </c>
      <c r="AH145" s="75">
        <f t="shared" si="110"/>
        <v>1400010</v>
      </c>
      <c r="AI145" s="75">
        <f t="shared" si="111"/>
        <v>31859630.727272727</v>
      </c>
      <c r="AJ145" s="75">
        <f t="shared" si="112"/>
        <v>0</v>
      </c>
      <c r="AK145" s="75">
        <f t="shared" si="113"/>
        <v>4500000</v>
      </c>
      <c r="AL145" s="75">
        <f t="shared" si="114"/>
        <v>6000000</v>
      </c>
      <c r="AM145" s="75">
        <f t="shared" si="115"/>
        <v>0</v>
      </c>
      <c r="AN145" s="75">
        <f t="shared" si="116"/>
        <v>0</v>
      </c>
      <c r="AO145" s="75">
        <f t="shared" si="117"/>
        <v>0</v>
      </c>
      <c r="AP145" s="75">
        <f t="shared" si="118"/>
        <v>4000000</v>
      </c>
      <c r="AQ145" s="75">
        <v>0</v>
      </c>
      <c r="AR145" s="75">
        <v>0</v>
      </c>
      <c r="AS145" s="75">
        <v>0</v>
      </c>
      <c r="AT145" s="80">
        <v>0</v>
      </c>
      <c r="AU145" s="82">
        <f t="shared" si="119"/>
        <v>82120440.727272719</v>
      </c>
      <c r="AV145" s="113">
        <f t="shared" si="120"/>
        <v>61872009.876363628</v>
      </c>
      <c r="AW145" s="75">
        <f t="shared" si="121"/>
        <v>82120440.727272719</v>
      </c>
      <c r="AX145" s="75">
        <f t="shared" si="122"/>
        <v>5748430.8509090906</v>
      </c>
      <c r="AY145" s="76">
        <f t="shared" si="123"/>
        <v>2187200.9876363627</v>
      </c>
      <c r="AZ145" s="75">
        <v>0</v>
      </c>
      <c r="BA145" s="75">
        <v>0</v>
      </c>
      <c r="BB145" s="75">
        <v>0</v>
      </c>
      <c r="BC145" s="80">
        <v>0</v>
      </c>
      <c r="BD145" s="80">
        <v>0</v>
      </c>
      <c r="BE145" s="80">
        <v>0</v>
      </c>
      <c r="BF145" s="78">
        <v>0</v>
      </c>
      <c r="BG145" s="348">
        <f t="shared" si="124"/>
        <v>7935631.8385454528</v>
      </c>
      <c r="BH145" s="188">
        <f t="shared" si="125"/>
        <v>74184808</v>
      </c>
      <c r="BM145" s="50">
        <v>1145360</v>
      </c>
      <c r="BN145" s="391">
        <f t="shared" si="126"/>
        <v>46667</v>
      </c>
      <c r="BO145" s="391">
        <f t="shared" si="127"/>
        <v>1192027</v>
      </c>
      <c r="BP145" s="391">
        <f t="shared" si="92"/>
        <v>34360800</v>
      </c>
      <c r="BQ145" s="50">
        <f t="shared" si="93"/>
        <v>1400010</v>
      </c>
      <c r="BR145" s="50">
        <f t="shared" si="94"/>
        <v>31859630.727272727</v>
      </c>
      <c r="BS145" s="50">
        <f t="shared" si="95"/>
        <v>0</v>
      </c>
      <c r="BT145" s="50">
        <f t="shared" si="96"/>
        <v>4500000</v>
      </c>
      <c r="BU145" s="50">
        <f t="shared" si="97"/>
        <v>6000000</v>
      </c>
      <c r="BV145" s="50">
        <f t="shared" si="98"/>
        <v>0</v>
      </c>
      <c r="BW145" s="50">
        <f t="shared" si="99"/>
        <v>0</v>
      </c>
      <c r="BX145" s="50">
        <f t="shared" si="100"/>
        <v>0</v>
      </c>
      <c r="BY145" s="50">
        <f t="shared" si="101"/>
        <v>4000000</v>
      </c>
      <c r="BZ145" s="50">
        <v>0</v>
      </c>
      <c r="CA145" s="50">
        <v>0</v>
      </c>
      <c r="CB145" s="50">
        <v>0</v>
      </c>
      <c r="CC145" s="50">
        <v>0</v>
      </c>
      <c r="CD145" s="391">
        <f t="shared" si="102"/>
        <v>82120440.727272719</v>
      </c>
      <c r="CE145" s="391">
        <f t="shared" si="128"/>
        <v>67620440.727272719</v>
      </c>
      <c r="CF145" s="391">
        <f t="shared" si="129"/>
        <v>82120440.727272719</v>
      </c>
      <c r="CG145" s="50">
        <f t="shared" si="130"/>
        <v>5748430.8509090906</v>
      </c>
      <c r="CH145" s="395">
        <f t="shared" si="131"/>
        <v>2762044.0727272723</v>
      </c>
      <c r="CI145" s="398">
        <v>0</v>
      </c>
      <c r="CJ145" s="50">
        <v>0</v>
      </c>
      <c r="CK145" s="50">
        <v>0</v>
      </c>
      <c r="CL145" s="50">
        <v>0</v>
      </c>
      <c r="CM145" s="50">
        <v>0</v>
      </c>
      <c r="CN145" s="50">
        <v>0</v>
      </c>
      <c r="CO145" s="50">
        <v>0</v>
      </c>
      <c r="CP145" s="395">
        <f t="shared" si="132"/>
        <v>8510474.923636362</v>
      </c>
      <c r="CQ145" s="391">
        <f t="shared" si="133"/>
        <v>73609965</v>
      </c>
      <c r="CR145" s="391">
        <f t="shared" si="134"/>
        <v>-574843</v>
      </c>
    </row>
    <row r="146" spans="1:96" s="50" customFormat="1" ht="24" customHeight="1" x14ac:dyDescent="0.2">
      <c r="A146" s="182">
        <f t="shared" si="107"/>
        <v>2655495</v>
      </c>
      <c r="B146" s="298">
        <f t="shared" si="135"/>
        <v>140</v>
      </c>
      <c r="C146" s="266">
        <v>149</v>
      </c>
      <c r="D146" s="299">
        <v>12970</v>
      </c>
      <c r="E146" s="252" t="s">
        <v>619</v>
      </c>
      <c r="F146" s="253" t="s">
        <v>620</v>
      </c>
      <c r="G146" s="252" t="s">
        <v>87</v>
      </c>
      <c r="H146" s="274" t="s">
        <v>613</v>
      </c>
      <c r="I146" s="294" t="s">
        <v>2582</v>
      </c>
      <c r="J146" s="65" t="s">
        <v>621</v>
      </c>
      <c r="K146" s="65" t="s">
        <v>622</v>
      </c>
      <c r="L146" s="65" t="s">
        <v>613</v>
      </c>
      <c r="M146" s="307" t="s">
        <v>2383</v>
      </c>
      <c r="N146" s="99"/>
      <c r="O146" s="65"/>
      <c r="P146" s="90"/>
      <c r="Q146" s="254">
        <v>30</v>
      </c>
      <c r="R146" s="255">
        <v>33</v>
      </c>
      <c r="S146" s="65">
        <v>0</v>
      </c>
      <c r="T146" s="65">
        <v>0</v>
      </c>
      <c r="U146" s="90">
        <v>0</v>
      </c>
      <c r="V146" s="260">
        <v>19</v>
      </c>
      <c r="W146" s="99">
        <v>0</v>
      </c>
      <c r="X146" s="84">
        <v>0</v>
      </c>
      <c r="Y146" s="99">
        <v>0</v>
      </c>
      <c r="Z146" s="65">
        <v>0</v>
      </c>
      <c r="AA146" s="327">
        <v>1642901</v>
      </c>
      <c r="AB146" s="327">
        <v>46667</v>
      </c>
      <c r="AC146" s="328">
        <f>AA146+AB146</f>
        <v>1689568</v>
      </c>
      <c r="AD146" s="75">
        <v>4500000</v>
      </c>
      <c r="AE146" s="75">
        <v>6000000</v>
      </c>
      <c r="AF146" s="338">
        <f t="shared" si="136"/>
        <v>322553.89090909087</v>
      </c>
      <c r="AG146" s="113">
        <f t="shared" si="109"/>
        <v>49287030</v>
      </c>
      <c r="AH146" s="75">
        <f t="shared" si="110"/>
        <v>1400010</v>
      </c>
      <c r="AI146" s="75">
        <f t="shared" si="111"/>
        <v>10644278.399999999</v>
      </c>
      <c r="AJ146" s="75">
        <f t="shared" si="112"/>
        <v>0</v>
      </c>
      <c r="AK146" s="75">
        <f t="shared" si="113"/>
        <v>4500000</v>
      </c>
      <c r="AL146" s="75">
        <f t="shared" si="114"/>
        <v>6000000</v>
      </c>
      <c r="AM146" s="75">
        <f t="shared" si="115"/>
        <v>0</v>
      </c>
      <c r="AN146" s="75">
        <f t="shared" si="116"/>
        <v>0</v>
      </c>
      <c r="AO146" s="75">
        <f t="shared" si="117"/>
        <v>0</v>
      </c>
      <c r="AP146" s="75">
        <f t="shared" si="118"/>
        <v>3800000</v>
      </c>
      <c r="AQ146" s="75">
        <v>0</v>
      </c>
      <c r="AR146" s="75">
        <v>0</v>
      </c>
      <c r="AS146" s="75">
        <v>0</v>
      </c>
      <c r="AT146" s="80">
        <v>0</v>
      </c>
      <c r="AU146" s="82">
        <f t="shared" si="119"/>
        <v>75631318.400000006</v>
      </c>
      <c r="AV146" s="113">
        <f t="shared" si="120"/>
        <v>56037126.112000003</v>
      </c>
      <c r="AW146" s="75">
        <f t="shared" si="121"/>
        <v>75631318.400000006</v>
      </c>
      <c r="AX146" s="75">
        <f t="shared" si="122"/>
        <v>5294192.2880000006</v>
      </c>
      <c r="AY146" s="76">
        <f t="shared" si="123"/>
        <v>1603712.6112000004</v>
      </c>
      <c r="AZ146" s="75">
        <v>0</v>
      </c>
      <c r="BA146" s="75">
        <v>0</v>
      </c>
      <c r="BB146" s="75">
        <v>0</v>
      </c>
      <c r="BC146" s="80">
        <v>0</v>
      </c>
      <c r="BD146" s="80">
        <v>0</v>
      </c>
      <c r="BE146" s="80">
        <v>0</v>
      </c>
      <c r="BF146" s="78">
        <v>0</v>
      </c>
      <c r="BG146" s="348">
        <f t="shared" si="124"/>
        <v>6897904.8992000008</v>
      </c>
      <c r="BH146" s="188">
        <f t="shared" si="125"/>
        <v>68733413</v>
      </c>
      <c r="BM146" s="50">
        <v>1642901</v>
      </c>
      <c r="BN146" s="391">
        <f t="shared" si="126"/>
        <v>46667</v>
      </c>
      <c r="BO146" s="391">
        <f t="shared" si="127"/>
        <v>1689568</v>
      </c>
      <c r="BP146" s="391">
        <f t="shared" si="92"/>
        <v>49287030</v>
      </c>
      <c r="BQ146" s="50">
        <f t="shared" si="93"/>
        <v>1400010</v>
      </c>
      <c r="BR146" s="50">
        <f t="shared" si="94"/>
        <v>10644278.399999999</v>
      </c>
      <c r="BS146" s="50">
        <f t="shared" si="95"/>
        <v>0</v>
      </c>
      <c r="BT146" s="50">
        <f t="shared" si="96"/>
        <v>4500000</v>
      </c>
      <c r="BU146" s="50">
        <f t="shared" si="97"/>
        <v>6000000</v>
      </c>
      <c r="BV146" s="50">
        <f t="shared" si="98"/>
        <v>0</v>
      </c>
      <c r="BW146" s="50">
        <f t="shared" si="99"/>
        <v>0</v>
      </c>
      <c r="BX146" s="50">
        <f t="shared" si="100"/>
        <v>0</v>
      </c>
      <c r="BY146" s="50">
        <f t="shared" si="101"/>
        <v>3800000</v>
      </c>
      <c r="BZ146" s="50">
        <v>0</v>
      </c>
      <c r="CA146" s="50">
        <v>0</v>
      </c>
      <c r="CB146" s="50">
        <v>0</v>
      </c>
      <c r="CC146" s="50">
        <v>0</v>
      </c>
      <c r="CD146" s="391">
        <f t="shared" si="102"/>
        <v>75631318.400000006</v>
      </c>
      <c r="CE146" s="391">
        <f t="shared" si="128"/>
        <v>61331318.400000006</v>
      </c>
      <c r="CF146" s="391">
        <f t="shared" si="129"/>
        <v>75631318.400000006</v>
      </c>
      <c r="CG146" s="50">
        <f t="shared" si="130"/>
        <v>5294192.2880000006</v>
      </c>
      <c r="CH146" s="395">
        <f t="shared" si="131"/>
        <v>2133131.8400000008</v>
      </c>
      <c r="CI146" s="398">
        <v>0</v>
      </c>
      <c r="CJ146" s="50">
        <v>0</v>
      </c>
      <c r="CK146" s="50">
        <v>0</v>
      </c>
      <c r="CL146" s="50">
        <v>0</v>
      </c>
      <c r="CM146" s="50">
        <v>0</v>
      </c>
      <c r="CN146" s="50">
        <v>0</v>
      </c>
      <c r="CO146" s="50">
        <v>0</v>
      </c>
      <c r="CP146" s="395">
        <f t="shared" si="132"/>
        <v>7427324.1280000014</v>
      </c>
      <c r="CQ146" s="391">
        <f t="shared" si="133"/>
        <v>68203994</v>
      </c>
      <c r="CR146" s="391">
        <f t="shared" si="134"/>
        <v>-529419</v>
      </c>
    </row>
    <row r="147" spans="1:96" s="50" customFormat="1" ht="24" customHeight="1" x14ac:dyDescent="0.2">
      <c r="A147" s="182">
        <f t="shared" si="107"/>
        <v>2655495</v>
      </c>
      <c r="B147" s="298">
        <f t="shared" si="135"/>
        <v>141</v>
      </c>
      <c r="C147" s="266">
        <v>150</v>
      </c>
      <c r="D147" s="299">
        <v>12971</v>
      </c>
      <c r="E147" s="252" t="s">
        <v>623</v>
      </c>
      <c r="F147" s="253" t="s">
        <v>624</v>
      </c>
      <c r="G147" s="252" t="s">
        <v>87</v>
      </c>
      <c r="H147" s="274" t="s">
        <v>613</v>
      </c>
      <c r="I147" s="294" t="s">
        <v>2583</v>
      </c>
      <c r="J147" s="65" t="s">
        <v>625</v>
      </c>
      <c r="K147" s="65" t="s">
        <v>626</v>
      </c>
      <c r="L147" s="65" t="s">
        <v>613</v>
      </c>
      <c r="M147" s="292" t="s">
        <v>2380</v>
      </c>
      <c r="N147" s="99"/>
      <c r="O147" s="65"/>
      <c r="P147" s="90"/>
      <c r="Q147" s="254">
        <v>30</v>
      </c>
      <c r="R147" s="255">
        <v>21</v>
      </c>
      <c r="S147" s="65">
        <v>0</v>
      </c>
      <c r="T147" s="65">
        <v>0</v>
      </c>
      <c r="U147" s="300">
        <f>2</f>
        <v>2</v>
      </c>
      <c r="V147" s="261">
        <v>19</v>
      </c>
      <c r="W147" s="99">
        <v>0</v>
      </c>
      <c r="X147" s="84">
        <v>0</v>
      </c>
      <c r="Y147" s="99">
        <v>0</v>
      </c>
      <c r="Z147" s="65">
        <v>0</v>
      </c>
      <c r="AA147" s="327">
        <v>1477052</v>
      </c>
      <c r="AB147" s="327">
        <v>46667</v>
      </c>
      <c r="AC147" s="328">
        <f t="shared" si="137"/>
        <v>1523719</v>
      </c>
      <c r="AD147" s="75">
        <v>4500000</v>
      </c>
      <c r="AE147" s="75">
        <v>6000000</v>
      </c>
      <c r="AF147" s="338">
        <f t="shared" si="136"/>
        <v>290891.80909090908</v>
      </c>
      <c r="AG147" s="113">
        <f t="shared" si="109"/>
        <v>44311560</v>
      </c>
      <c r="AH147" s="75">
        <f t="shared" si="110"/>
        <v>1400010</v>
      </c>
      <c r="AI147" s="75">
        <f t="shared" si="111"/>
        <v>6108727.9909090903</v>
      </c>
      <c r="AJ147" s="75">
        <f t="shared" si="112"/>
        <v>0</v>
      </c>
      <c r="AK147" s="75">
        <f t="shared" si="113"/>
        <v>4500000</v>
      </c>
      <c r="AL147" s="75">
        <f t="shared" si="114"/>
        <v>6000000</v>
      </c>
      <c r="AM147" s="75">
        <f t="shared" si="115"/>
        <v>0</v>
      </c>
      <c r="AN147" s="75">
        <f t="shared" si="116"/>
        <v>0</v>
      </c>
      <c r="AO147" s="75">
        <f t="shared" si="117"/>
        <v>3047438</v>
      </c>
      <c r="AP147" s="75">
        <f t="shared" si="118"/>
        <v>3800000</v>
      </c>
      <c r="AQ147" s="75">
        <v>0</v>
      </c>
      <c r="AR147" s="75">
        <v>0</v>
      </c>
      <c r="AS147" s="75">
        <v>0</v>
      </c>
      <c r="AT147" s="80">
        <v>0</v>
      </c>
      <c r="AU147" s="82">
        <f t="shared" si="119"/>
        <v>69167735.9909091</v>
      </c>
      <c r="AV147" s="113">
        <f t="shared" si="120"/>
        <v>47191877.131545462</v>
      </c>
      <c r="AW147" s="75">
        <f t="shared" si="121"/>
        <v>66120297.990909092</v>
      </c>
      <c r="AX147" s="75">
        <f t="shared" si="122"/>
        <v>4628420.8593636369</v>
      </c>
      <c r="AY147" s="76">
        <f t="shared" si="123"/>
        <v>719187.71315454622</v>
      </c>
      <c r="AZ147" s="75">
        <v>0</v>
      </c>
      <c r="BA147" s="75">
        <v>0</v>
      </c>
      <c r="BB147" s="75">
        <v>0</v>
      </c>
      <c r="BC147" s="80">
        <v>0</v>
      </c>
      <c r="BD147" s="80">
        <v>0</v>
      </c>
      <c r="BE147" s="80">
        <v>0</v>
      </c>
      <c r="BF147" s="78">
        <v>0</v>
      </c>
      <c r="BG147" s="348">
        <f t="shared" si="124"/>
        <v>5347608.5725181829</v>
      </c>
      <c r="BH147" s="188">
        <f t="shared" si="125"/>
        <v>63820127</v>
      </c>
      <c r="BM147" s="50">
        <v>1477052</v>
      </c>
      <c r="BN147" s="391">
        <f t="shared" si="126"/>
        <v>46667</v>
      </c>
      <c r="BO147" s="391">
        <f t="shared" si="127"/>
        <v>1523719</v>
      </c>
      <c r="BP147" s="391">
        <f t="shared" si="92"/>
        <v>44311560</v>
      </c>
      <c r="BQ147" s="50">
        <f t="shared" si="93"/>
        <v>1400010</v>
      </c>
      <c r="BR147" s="50">
        <f t="shared" si="94"/>
        <v>6108727.9909090903</v>
      </c>
      <c r="BS147" s="50">
        <f t="shared" si="95"/>
        <v>0</v>
      </c>
      <c r="BT147" s="50">
        <f t="shared" si="96"/>
        <v>4500000</v>
      </c>
      <c r="BU147" s="50">
        <f t="shared" si="97"/>
        <v>6000000</v>
      </c>
      <c r="BV147" s="50">
        <f t="shared" si="98"/>
        <v>0</v>
      </c>
      <c r="BW147" s="50">
        <f t="shared" si="99"/>
        <v>0</v>
      </c>
      <c r="BX147" s="50">
        <f t="shared" si="100"/>
        <v>3047438</v>
      </c>
      <c r="BY147" s="50">
        <f t="shared" si="101"/>
        <v>3800000</v>
      </c>
      <c r="BZ147" s="50">
        <v>0</v>
      </c>
      <c r="CA147" s="50">
        <v>0</v>
      </c>
      <c r="CB147" s="50">
        <v>0</v>
      </c>
      <c r="CC147" s="50">
        <v>0</v>
      </c>
      <c r="CD147" s="391">
        <f t="shared" si="102"/>
        <v>69167735.9909091</v>
      </c>
      <c r="CE147" s="391">
        <f t="shared" si="128"/>
        <v>51820297.9909091</v>
      </c>
      <c r="CF147" s="391">
        <f t="shared" si="129"/>
        <v>69167735.9909091</v>
      </c>
      <c r="CG147" s="50">
        <f t="shared" si="130"/>
        <v>4841741.5193636371</v>
      </c>
      <c r="CH147" s="395">
        <f t="shared" si="131"/>
        <v>1182029.79909091</v>
      </c>
      <c r="CI147" s="398">
        <v>0</v>
      </c>
      <c r="CJ147" s="50">
        <v>0</v>
      </c>
      <c r="CK147" s="50">
        <v>0</v>
      </c>
      <c r="CL147" s="50">
        <v>0</v>
      </c>
      <c r="CM147" s="50">
        <v>0</v>
      </c>
      <c r="CN147" s="50">
        <v>0</v>
      </c>
      <c r="CO147" s="50">
        <v>0</v>
      </c>
      <c r="CP147" s="395">
        <f t="shared" si="132"/>
        <v>6023771.3184545469</v>
      </c>
      <c r="CQ147" s="391">
        <f t="shared" si="133"/>
        <v>63143964</v>
      </c>
      <c r="CR147" s="391">
        <f t="shared" si="134"/>
        <v>-676163</v>
      </c>
    </row>
    <row r="148" spans="1:96" s="50" customFormat="1" ht="24" customHeight="1" x14ac:dyDescent="0.2">
      <c r="A148" s="182">
        <f t="shared" si="107"/>
        <v>2655495</v>
      </c>
      <c r="B148" s="298">
        <f t="shared" si="135"/>
        <v>142</v>
      </c>
      <c r="C148" s="266">
        <v>151</v>
      </c>
      <c r="D148" s="299">
        <v>12972</v>
      </c>
      <c r="E148" s="252" t="s">
        <v>627</v>
      </c>
      <c r="F148" s="253" t="s">
        <v>628</v>
      </c>
      <c r="G148" s="252" t="s">
        <v>87</v>
      </c>
      <c r="H148" s="274" t="s">
        <v>613</v>
      </c>
      <c r="I148" s="294" t="s">
        <v>2584</v>
      </c>
      <c r="J148" s="65" t="s">
        <v>629</v>
      </c>
      <c r="K148" s="65" t="s">
        <v>630</v>
      </c>
      <c r="L148" s="65" t="s">
        <v>613</v>
      </c>
      <c r="M148" s="307" t="s">
        <v>3265</v>
      </c>
      <c r="N148" s="99"/>
      <c r="O148" s="65"/>
      <c r="P148" s="90"/>
      <c r="Q148" s="254">
        <v>30</v>
      </c>
      <c r="R148" s="255">
        <v>36</v>
      </c>
      <c r="S148" s="65">
        <v>0</v>
      </c>
      <c r="T148" s="65">
        <v>0</v>
      </c>
      <c r="U148" s="90">
        <v>0</v>
      </c>
      <c r="V148" s="260">
        <v>19</v>
      </c>
      <c r="W148" s="99">
        <v>0</v>
      </c>
      <c r="X148" s="84">
        <v>0</v>
      </c>
      <c r="Y148" s="99">
        <v>0</v>
      </c>
      <c r="Z148" s="65">
        <v>0</v>
      </c>
      <c r="AA148" s="327">
        <v>1477052</v>
      </c>
      <c r="AB148" s="327">
        <v>46667</v>
      </c>
      <c r="AC148" s="328">
        <f t="shared" si="137"/>
        <v>1523719</v>
      </c>
      <c r="AD148" s="75">
        <v>4500000</v>
      </c>
      <c r="AE148" s="75">
        <v>6000000</v>
      </c>
      <c r="AF148" s="338">
        <f t="shared" si="136"/>
        <v>290891.80909090908</v>
      </c>
      <c r="AG148" s="113">
        <f t="shared" si="109"/>
        <v>44311560</v>
      </c>
      <c r="AH148" s="75">
        <f t="shared" si="110"/>
        <v>1400010</v>
      </c>
      <c r="AI148" s="75">
        <f t="shared" si="111"/>
        <v>10472105.127272727</v>
      </c>
      <c r="AJ148" s="75">
        <f t="shared" si="112"/>
        <v>0</v>
      </c>
      <c r="AK148" s="75">
        <f t="shared" si="113"/>
        <v>4500000</v>
      </c>
      <c r="AL148" s="75">
        <f t="shared" si="114"/>
        <v>6000000</v>
      </c>
      <c r="AM148" s="75">
        <f t="shared" si="115"/>
        <v>0</v>
      </c>
      <c r="AN148" s="75">
        <f t="shared" si="116"/>
        <v>0</v>
      </c>
      <c r="AO148" s="75">
        <f t="shared" si="117"/>
        <v>0</v>
      </c>
      <c r="AP148" s="75">
        <f t="shared" si="118"/>
        <v>3800000</v>
      </c>
      <c r="AQ148" s="75">
        <v>0</v>
      </c>
      <c r="AR148" s="75">
        <v>0</v>
      </c>
      <c r="AS148" s="75">
        <v>0</v>
      </c>
      <c r="AT148" s="80">
        <v>0</v>
      </c>
      <c r="AU148" s="82">
        <f t="shared" si="119"/>
        <v>70483675.127272725</v>
      </c>
      <c r="AV148" s="113">
        <f t="shared" si="120"/>
        <v>51249817.868363634</v>
      </c>
      <c r="AW148" s="75">
        <f t="shared" si="121"/>
        <v>70483675.127272725</v>
      </c>
      <c r="AX148" s="75">
        <f t="shared" si="122"/>
        <v>4933857.2589090914</v>
      </c>
      <c r="AY148" s="76">
        <f t="shared" si="123"/>
        <v>1124981.7868363634</v>
      </c>
      <c r="AZ148" s="75">
        <v>0</v>
      </c>
      <c r="BA148" s="75">
        <v>0</v>
      </c>
      <c r="BB148" s="75">
        <v>0</v>
      </c>
      <c r="BC148" s="80">
        <v>0</v>
      </c>
      <c r="BD148" s="80">
        <v>0</v>
      </c>
      <c r="BE148" s="80">
        <v>0</v>
      </c>
      <c r="BF148" s="78">
        <v>0</v>
      </c>
      <c r="BG148" s="348">
        <f t="shared" si="124"/>
        <v>6058839.0457454547</v>
      </c>
      <c r="BH148" s="188">
        <f t="shared" si="125"/>
        <v>64424836</v>
      </c>
      <c r="BM148" s="50">
        <v>1477052</v>
      </c>
      <c r="BN148" s="391">
        <f t="shared" si="126"/>
        <v>46667</v>
      </c>
      <c r="BO148" s="391">
        <f t="shared" si="127"/>
        <v>1523719</v>
      </c>
      <c r="BP148" s="391">
        <f t="shared" si="92"/>
        <v>44311560</v>
      </c>
      <c r="BQ148" s="50">
        <f t="shared" si="93"/>
        <v>1400010</v>
      </c>
      <c r="BR148" s="50">
        <f t="shared" si="94"/>
        <v>10472105.127272727</v>
      </c>
      <c r="BS148" s="50">
        <f t="shared" si="95"/>
        <v>0</v>
      </c>
      <c r="BT148" s="50">
        <f t="shared" si="96"/>
        <v>4500000</v>
      </c>
      <c r="BU148" s="50">
        <f t="shared" si="97"/>
        <v>6000000</v>
      </c>
      <c r="BV148" s="50">
        <f t="shared" si="98"/>
        <v>0</v>
      </c>
      <c r="BW148" s="50">
        <f t="shared" si="99"/>
        <v>0</v>
      </c>
      <c r="BX148" s="50">
        <f t="shared" si="100"/>
        <v>0</v>
      </c>
      <c r="BY148" s="50">
        <f t="shared" si="101"/>
        <v>3800000</v>
      </c>
      <c r="BZ148" s="50">
        <v>0</v>
      </c>
      <c r="CA148" s="50">
        <v>0</v>
      </c>
      <c r="CB148" s="50">
        <v>0</v>
      </c>
      <c r="CC148" s="50">
        <v>0</v>
      </c>
      <c r="CD148" s="391">
        <f t="shared" si="102"/>
        <v>70483675.127272725</v>
      </c>
      <c r="CE148" s="391">
        <f t="shared" si="128"/>
        <v>56183675.127272725</v>
      </c>
      <c r="CF148" s="391">
        <f t="shared" si="129"/>
        <v>70483675.127272725</v>
      </c>
      <c r="CG148" s="50">
        <f t="shared" si="130"/>
        <v>4933857.2589090914</v>
      </c>
      <c r="CH148" s="395">
        <f t="shared" si="131"/>
        <v>1618367.5127272727</v>
      </c>
      <c r="CI148" s="398">
        <v>0</v>
      </c>
      <c r="CJ148" s="50">
        <v>0</v>
      </c>
      <c r="CK148" s="50">
        <v>0</v>
      </c>
      <c r="CL148" s="50">
        <v>0</v>
      </c>
      <c r="CM148" s="50">
        <v>0</v>
      </c>
      <c r="CN148" s="50">
        <v>0</v>
      </c>
      <c r="CO148" s="50">
        <v>0</v>
      </c>
      <c r="CP148" s="395">
        <f t="shared" si="132"/>
        <v>6552224.7716363641</v>
      </c>
      <c r="CQ148" s="391">
        <f t="shared" si="133"/>
        <v>63931450</v>
      </c>
      <c r="CR148" s="391">
        <f t="shared" si="134"/>
        <v>-493386</v>
      </c>
    </row>
    <row r="149" spans="1:96" s="50" customFormat="1" ht="24" customHeight="1" x14ac:dyDescent="0.2">
      <c r="A149" s="182">
        <f t="shared" si="107"/>
        <v>2655495</v>
      </c>
      <c r="B149" s="298">
        <f t="shared" si="135"/>
        <v>143</v>
      </c>
      <c r="C149" s="266">
        <v>152</v>
      </c>
      <c r="D149" s="299">
        <v>12973</v>
      </c>
      <c r="E149" s="252" t="s">
        <v>398</v>
      </c>
      <c r="F149" s="253" t="s">
        <v>631</v>
      </c>
      <c r="G149" s="252" t="s">
        <v>87</v>
      </c>
      <c r="H149" s="274" t="s">
        <v>613</v>
      </c>
      <c r="I149" s="294" t="s">
        <v>2585</v>
      </c>
      <c r="J149" s="65" t="s">
        <v>632</v>
      </c>
      <c r="K149" s="65" t="s">
        <v>633</v>
      </c>
      <c r="L149" s="65" t="s">
        <v>613</v>
      </c>
      <c r="M149" s="292" t="s">
        <v>2380</v>
      </c>
      <c r="N149" s="99"/>
      <c r="O149" s="65"/>
      <c r="P149" s="90"/>
      <c r="Q149" s="254">
        <v>30</v>
      </c>
      <c r="R149" s="255">
        <v>175</v>
      </c>
      <c r="S149" s="65">
        <v>0</v>
      </c>
      <c r="T149" s="65">
        <v>0</v>
      </c>
      <c r="U149" s="300">
        <f>3+2</f>
        <v>5</v>
      </c>
      <c r="V149" s="261">
        <v>22</v>
      </c>
      <c r="W149" s="99">
        <v>0</v>
      </c>
      <c r="X149" s="84">
        <v>0</v>
      </c>
      <c r="Y149" s="99">
        <v>1</v>
      </c>
      <c r="Z149" s="65">
        <v>1</v>
      </c>
      <c r="AA149" s="327">
        <v>1477052</v>
      </c>
      <c r="AB149" s="327">
        <v>46667</v>
      </c>
      <c r="AC149" s="328">
        <f t="shared" si="137"/>
        <v>1523719</v>
      </c>
      <c r="AD149" s="75">
        <v>4500000</v>
      </c>
      <c r="AE149" s="75">
        <v>6000000</v>
      </c>
      <c r="AF149" s="338">
        <f t="shared" si="136"/>
        <v>290891.80909090908</v>
      </c>
      <c r="AG149" s="113">
        <f t="shared" si="109"/>
        <v>44311560</v>
      </c>
      <c r="AH149" s="75">
        <f t="shared" si="110"/>
        <v>1400010</v>
      </c>
      <c r="AI149" s="75">
        <f t="shared" si="111"/>
        <v>50906066.590909086</v>
      </c>
      <c r="AJ149" s="75">
        <f t="shared" si="112"/>
        <v>2655495</v>
      </c>
      <c r="AK149" s="75">
        <f t="shared" si="113"/>
        <v>4500000</v>
      </c>
      <c r="AL149" s="75">
        <f t="shared" si="114"/>
        <v>6000000</v>
      </c>
      <c r="AM149" s="75">
        <f t="shared" si="115"/>
        <v>0</v>
      </c>
      <c r="AN149" s="75">
        <f t="shared" si="116"/>
        <v>0</v>
      </c>
      <c r="AO149" s="75">
        <f t="shared" si="117"/>
        <v>7618595</v>
      </c>
      <c r="AP149" s="75">
        <f t="shared" si="118"/>
        <v>4400000</v>
      </c>
      <c r="AQ149" s="75">
        <v>0</v>
      </c>
      <c r="AR149" s="75">
        <v>0</v>
      </c>
      <c r="AS149" s="75">
        <v>0</v>
      </c>
      <c r="AT149" s="80">
        <v>0</v>
      </c>
      <c r="AU149" s="82">
        <f t="shared" si="119"/>
        <v>121791726.59090909</v>
      </c>
      <c r="AV149" s="113">
        <f t="shared" si="120"/>
        <v>88811402.029545456</v>
      </c>
      <c r="AW149" s="75">
        <f t="shared" si="121"/>
        <v>111517636.59090909</v>
      </c>
      <c r="AX149" s="75">
        <f t="shared" si="122"/>
        <v>7806234.5613636374</v>
      </c>
      <c r="AY149" s="76">
        <f t="shared" si="123"/>
        <v>5321710.3044318184</v>
      </c>
      <c r="AZ149" s="75">
        <v>0</v>
      </c>
      <c r="BA149" s="75">
        <v>0</v>
      </c>
      <c r="BB149" s="75">
        <v>0</v>
      </c>
      <c r="BC149" s="80">
        <v>0</v>
      </c>
      <c r="BD149" s="80">
        <v>0</v>
      </c>
      <c r="BE149" s="80">
        <v>0</v>
      </c>
      <c r="BF149" s="78">
        <v>0</v>
      </c>
      <c r="BG149" s="348">
        <f t="shared" si="124"/>
        <v>13127944.865795456</v>
      </c>
      <c r="BH149" s="188">
        <f t="shared" si="125"/>
        <v>108663781</v>
      </c>
      <c r="BM149" s="50">
        <v>1477052</v>
      </c>
      <c r="BN149" s="391">
        <f t="shared" si="126"/>
        <v>46667</v>
      </c>
      <c r="BO149" s="391">
        <f t="shared" si="127"/>
        <v>1523719</v>
      </c>
      <c r="BP149" s="391">
        <f t="shared" si="92"/>
        <v>44311560</v>
      </c>
      <c r="BQ149" s="50">
        <f t="shared" si="93"/>
        <v>1400010</v>
      </c>
      <c r="BR149" s="50">
        <f t="shared" si="94"/>
        <v>50906066.590909086</v>
      </c>
      <c r="BS149" s="50">
        <f t="shared" si="95"/>
        <v>2655495</v>
      </c>
      <c r="BT149" s="50">
        <f t="shared" si="96"/>
        <v>4500000</v>
      </c>
      <c r="BU149" s="50">
        <f t="shared" si="97"/>
        <v>6000000</v>
      </c>
      <c r="BV149" s="50">
        <f t="shared" si="98"/>
        <v>0</v>
      </c>
      <c r="BW149" s="50">
        <f t="shared" si="99"/>
        <v>0</v>
      </c>
      <c r="BX149" s="50">
        <f t="shared" si="100"/>
        <v>7618595</v>
      </c>
      <c r="BY149" s="50">
        <f t="shared" si="101"/>
        <v>4400000</v>
      </c>
      <c r="BZ149" s="50">
        <v>0</v>
      </c>
      <c r="CA149" s="50">
        <v>0</v>
      </c>
      <c r="CB149" s="50">
        <v>0</v>
      </c>
      <c r="CC149" s="50">
        <v>0</v>
      </c>
      <c r="CD149" s="391">
        <f t="shared" si="102"/>
        <v>121791726.59090909</v>
      </c>
      <c r="CE149" s="391">
        <f t="shared" si="128"/>
        <v>96617636.590909094</v>
      </c>
      <c r="CF149" s="391">
        <f t="shared" si="129"/>
        <v>119136231.59090909</v>
      </c>
      <c r="CG149" s="50">
        <f t="shared" si="130"/>
        <v>8339536.2113636369</v>
      </c>
      <c r="CH149" s="395">
        <f t="shared" ref="CH149:CH150" si="138">4000000+((CE149-80000000)*15%)</f>
        <v>6492645.4886363633</v>
      </c>
      <c r="CI149" s="398">
        <v>0</v>
      </c>
      <c r="CJ149" s="50">
        <v>0</v>
      </c>
      <c r="CK149" s="50">
        <v>0</v>
      </c>
      <c r="CL149" s="50">
        <v>0</v>
      </c>
      <c r="CM149" s="50">
        <v>0</v>
      </c>
      <c r="CN149" s="50">
        <v>0</v>
      </c>
      <c r="CO149" s="50">
        <v>0</v>
      </c>
      <c r="CP149" s="395">
        <f t="shared" si="132"/>
        <v>14832181.699999999</v>
      </c>
      <c r="CQ149" s="391">
        <f t="shared" si="133"/>
        <v>106959544</v>
      </c>
      <c r="CR149" s="391">
        <f t="shared" si="134"/>
        <v>-1704237</v>
      </c>
    </row>
    <row r="150" spans="1:96" s="50" customFormat="1" ht="24" customHeight="1" x14ac:dyDescent="0.2">
      <c r="A150" s="182">
        <f t="shared" si="107"/>
        <v>2655495</v>
      </c>
      <c r="B150" s="298">
        <f t="shared" si="135"/>
        <v>144</v>
      </c>
      <c r="C150" s="266">
        <v>153</v>
      </c>
      <c r="D150" s="299">
        <v>12974</v>
      </c>
      <c r="E150" s="252" t="s">
        <v>634</v>
      </c>
      <c r="F150" s="253" t="s">
        <v>635</v>
      </c>
      <c r="G150" s="252" t="s">
        <v>87</v>
      </c>
      <c r="H150" s="274" t="s">
        <v>613</v>
      </c>
      <c r="I150" s="294" t="s">
        <v>2586</v>
      </c>
      <c r="J150" s="65" t="s">
        <v>636</v>
      </c>
      <c r="K150" s="65" t="s">
        <v>637</v>
      </c>
      <c r="L150" s="65" t="s">
        <v>613</v>
      </c>
      <c r="M150" s="292" t="s">
        <v>2380</v>
      </c>
      <c r="N150" s="99"/>
      <c r="O150" s="65"/>
      <c r="P150" s="90"/>
      <c r="Q150" s="254">
        <v>30</v>
      </c>
      <c r="R150" s="255">
        <v>150</v>
      </c>
      <c r="S150" s="65">
        <v>0</v>
      </c>
      <c r="T150" s="65">
        <v>0</v>
      </c>
      <c r="U150" s="90">
        <v>0</v>
      </c>
      <c r="V150" s="260">
        <v>19</v>
      </c>
      <c r="W150" s="99">
        <v>0</v>
      </c>
      <c r="X150" s="84">
        <v>0</v>
      </c>
      <c r="Y150" s="99">
        <v>0</v>
      </c>
      <c r="Z150" s="65">
        <v>0</v>
      </c>
      <c r="AA150" s="327">
        <v>1477052</v>
      </c>
      <c r="AB150" s="327">
        <v>46667</v>
      </c>
      <c r="AC150" s="328">
        <f t="shared" si="137"/>
        <v>1523719</v>
      </c>
      <c r="AD150" s="75">
        <v>4500000</v>
      </c>
      <c r="AE150" s="75">
        <v>6000000</v>
      </c>
      <c r="AF150" s="338">
        <f t="shared" si="136"/>
        <v>290891.80909090908</v>
      </c>
      <c r="AG150" s="113">
        <f t="shared" si="109"/>
        <v>44311560</v>
      </c>
      <c r="AH150" s="75">
        <f t="shared" si="110"/>
        <v>1400010</v>
      </c>
      <c r="AI150" s="75">
        <f t="shared" si="111"/>
        <v>43633771.36363636</v>
      </c>
      <c r="AJ150" s="75">
        <f t="shared" si="112"/>
        <v>0</v>
      </c>
      <c r="AK150" s="75">
        <f t="shared" si="113"/>
        <v>4500000</v>
      </c>
      <c r="AL150" s="75">
        <f t="shared" si="114"/>
        <v>6000000</v>
      </c>
      <c r="AM150" s="75">
        <f t="shared" si="115"/>
        <v>0</v>
      </c>
      <c r="AN150" s="75">
        <f t="shared" si="116"/>
        <v>0</v>
      </c>
      <c r="AO150" s="75">
        <f t="shared" si="117"/>
        <v>0</v>
      </c>
      <c r="AP150" s="75">
        <f t="shared" si="118"/>
        <v>3800000</v>
      </c>
      <c r="AQ150" s="75">
        <v>0</v>
      </c>
      <c r="AR150" s="75">
        <v>0</v>
      </c>
      <c r="AS150" s="75">
        <v>0</v>
      </c>
      <c r="AT150" s="80">
        <v>0</v>
      </c>
      <c r="AU150" s="82">
        <f t="shared" si="119"/>
        <v>103645341.36363636</v>
      </c>
      <c r="AV150" s="113">
        <f t="shared" si="120"/>
        <v>82090167.468181819</v>
      </c>
      <c r="AW150" s="75">
        <f t="shared" si="121"/>
        <v>103645341.36363636</v>
      </c>
      <c r="AX150" s="75">
        <f t="shared" si="122"/>
        <v>7255173.8954545455</v>
      </c>
      <c r="AY150" s="76">
        <f t="shared" si="123"/>
        <v>4313525.1202272726</v>
      </c>
      <c r="AZ150" s="75">
        <v>0</v>
      </c>
      <c r="BA150" s="75">
        <v>0</v>
      </c>
      <c r="BB150" s="75">
        <v>0</v>
      </c>
      <c r="BC150" s="80">
        <v>0</v>
      </c>
      <c r="BD150" s="80">
        <v>0</v>
      </c>
      <c r="BE150" s="80">
        <v>0</v>
      </c>
      <c r="BF150" s="78">
        <v>0</v>
      </c>
      <c r="BG150" s="348">
        <f t="shared" si="124"/>
        <v>11568699.015681818</v>
      </c>
      <c r="BH150" s="188">
        <f t="shared" si="125"/>
        <v>92076642</v>
      </c>
      <c r="BM150" s="50">
        <v>1477052</v>
      </c>
      <c r="BN150" s="391">
        <f t="shared" si="126"/>
        <v>46667</v>
      </c>
      <c r="BO150" s="391">
        <f t="shared" si="127"/>
        <v>1523719</v>
      </c>
      <c r="BP150" s="391">
        <f t="shared" si="92"/>
        <v>44311560</v>
      </c>
      <c r="BQ150" s="50">
        <f t="shared" si="93"/>
        <v>1400010</v>
      </c>
      <c r="BR150" s="50">
        <f t="shared" si="94"/>
        <v>43633771.36363636</v>
      </c>
      <c r="BS150" s="50">
        <f t="shared" si="95"/>
        <v>0</v>
      </c>
      <c r="BT150" s="50">
        <f t="shared" si="96"/>
        <v>4500000</v>
      </c>
      <c r="BU150" s="50">
        <f t="shared" si="97"/>
        <v>6000000</v>
      </c>
      <c r="BV150" s="50">
        <f t="shared" si="98"/>
        <v>0</v>
      </c>
      <c r="BW150" s="50">
        <f t="shared" si="99"/>
        <v>0</v>
      </c>
      <c r="BX150" s="50">
        <f t="shared" si="100"/>
        <v>0</v>
      </c>
      <c r="BY150" s="50">
        <f t="shared" si="101"/>
        <v>3800000</v>
      </c>
      <c r="BZ150" s="50">
        <v>0</v>
      </c>
      <c r="CA150" s="50">
        <v>0</v>
      </c>
      <c r="CB150" s="50">
        <v>0</v>
      </c>
      <c r="CC150" s="50">
        <v>0</v>
      </c>
      <c r="CD150" s="391">
        <f t="shared" si="102"/>
        <v>103645341.36363636</v>
      </c>
      <c r="CE150" s="391">
        <f t="shared" si="128"/>
        <v>89345341.36363636</v>
      </c>
      <c r="CF150" s="391">
        <f t="shared" si="129"/>
        <v>103645341.36363636</v>
      </c>
      <c r="CG150" s="50">
        <f t="shared" si="130"/>
        <v>7255173.8954545455</v>
      </c>
      <c r="CH150" s="395">
        <f t="shared" si="138"/>
        <v>5401801.2045454541</v>
      </c>
      <c r="CI150" s="398">
        <v>0</v>
      </c>
      <c r="CJ150" s="50">
        <v>0</v>
      </c>
      <c r="CK150" s="50">
        <v>0</v>
      </c>
      <c r="CL150" s="50">
        <v>0</v>
      </c>
      <c r="CM150" s="50">
        <v>0</v>
      </c>
      <c r="CN150" s="50">
        <v>0</v>
      </c>
      <c r="CO150" s="50">
        <v>0</v>
      </c>
      <c r="CP150" s="395">
        <f t="shared" si="132"/>
        <v>12656975.1</v>
      </c>
      <c r="CQ150" s="391">
        <f t="shared" si="133"/>
        <v>90988366</v>
      </c>
      <c r="CR150" s="391">
        <f t="shared" si="134"/>
        <v>-1088276</v>
      </c>
    </row>
    <row r="151" spans="1:96" s="50" customFormat="1" ht="24" customHeight="1" x14ac:dyDescent="0.2">
      <c r="A151" s="182">
        <f t="shared" si="107"/>
        <v>2655495</v>
      </c>
      <c r="B151" s="298">
        <f t="shared" si="135"/>
        <v>145</v>
      </c>
      <c r="C151" s="266">
        <v>154</v>
      </c>
      <c r="D151" s="299">
        <v>12975</v>
      </c>
      <c r="E151" s="252" t="s">
        <v>230</v>
      </c>
      <c r="F151" s="253" t="s">
        <v>638</v>
      </c>
      <c r="G151" s="252" t="s">
        <v>87</v>
      </c>
      <c r="H151" s="274" t="s">
        <v>613</v>
      </c>
      <c r="I151" s="294" t="s">
        <v>2587</v>
      </c>
      <c r="J151" s="65" t="s">
        <v>639</v>
      </c>
      <c r="K151" s="65" t="s">
        <v>640</v>
      </c>
      <c r="L151" s="65" t="s">
        <v>613</v>
      </c>
      <c r="M151" s="292" t="s">
        <v>2382</v>
      </c>
      <c r="N151" s="99"/>
      <c r="O151" s="65"/>
      <c r="P151" s="90"/>
      <c r="Q151" s="254">
        <v>30</v>
      </c>
      <c r="R151" s="255">
        <v>150</v>
      </c>
      <c r="S151" s="65">
        <v>0</v>
      </c>
      <c r="T151" s="65">
        <v>0</v>
      </c>
      <c r="U151" s="90">
        <v>0</v>
      </c>
      <c r="V151" s="260">
        <v>21</v>
      </c>
      <c r="W151" s="99">
        <v>0</v>
      </c>
      <c r="X151" s="84">
        <v>0</v>
      </c>
      <c r="Y151" s="99">
        <v>1</v>
      </c>
      <c r="Z151" s="65">
        <v>1</v>
      </c>
      <c r="AA151" s="327">
        <v>1145360</v>
      </c>
      <c r="AB151" s="327">
        <v>46667</v>
      </c>
      <c r="AC151" s="328">
        <f>AA151+AB151</f>
        <v>1192027</v>
      </c>
      <c r="AD151" s="75">
        <v>4500000</v>
      </c>
      <c r="AE151" s="75">
        <v>6000000</v>
      </c>
      <c r="AF151" s="338">
        <f t="shared" si="136"/>
        <v>227568.79090909089</v>
      </c>
      <c r="AG151" s="113">
        <f t="shared" si="109"/>
        <v>34360800</v>
      </c>
      <c r="AH151" s="75">
        <f t="shared" si="110"/>
        <v>1400010</v>
      </c>
      <c r="AI151" s="75">
        <f t="shared" si="111"/>
        <v>34135318.636363633</v>
      </c>
      <c r="AJ151" s="75">
        <f t="shared" si="112"/>
        <v>2655495</v>
      </c>
      <c r="AK151" s="75">
        <f t="shared" si="113"/>
        <v>4500000</v>
      </c>
      <c r="AL151" s="75">
        <f t="shared" si="114"/>
        <v>6000000</v>
      </c>
      <c r="AM151" s="75">
        <f t="shared" si="115"/>
        <v>0</v>
      </c>
      <c r="AN151" s="75">
        <f t="shared" si="116"/>
        <v>0</v>
      </c>
      <c r="AO151" s="75">
        <f t="shared" si="117"/>
        <v>0</v>
      </c>
      <c r="AP151" s="75">
        <f t="shared" si="118"/>
        <v>4200000</v>
      </c>
      <c r="AQ151" s="75">
        <v>0</v>
      </c>
      <c r="AR151" s="75">
        <v>0</v>
      </c>
      <c r="AS151" s="75">
        <v>0</v>
      </c>
      <c r="AT151" s="80">
        <v>0</v>
      </c>
      <c r="AU151" s="82">
        <f t="shared" si="119"/>
        <v>87251623.636363626</v>
      </c>
      <c r="AV151" s="113">
        <f t="shared" si="120"/>
        <v>63974399.631818175</v>
      </c>
      <c r="AW151" s="75">
        <f t="shared" si="121"/>
        <v>84596128.636363626</v>
      </c>
      <c r="AX151" s="75">
        <f t="shared" si="122"/>
        <v>5921729.0045454539</v>
      </c>
      <c r="AY151" s="76">
        <f t="shared" si="123"/>
        <v>2397439.9631818174</v>
      </c>
      <c r="AZ151" s="75">
        <v>0</v>
      </c>
      <c r="BA151" s="75">
        <v>0</v>
      </c>
      <c r="BB151" s="75">
        <v>0</v>
      </c>
      <c r="BC151" s="80">
        <v>0</v>
      </c>
      <c r="BD151" s="80">
        <v>0</v>
      </c>
      <c r="BE151" s="80">
        <v>0</v>
      </c>
      <c r="BF151" s="78">
        <v>0</v>
      </c>
      <c r="BG151" s="348">
        <f t="shared" si="124"/>
        <v>8319168.9677272718</v>
      </c>
      <c r="BH151" s="188">
        <f t="shared" si="125"/>
        <v>78932454</v>
      </c>
      <c r="BM151" s="50">
        <v>1145360</v>
      </c>
      <c r="BN151" s="391">
        <f t="shared" si="126"/>
        <v>46667</v>
      </c>
      <c r="BO151" s="391">
        <f t="shared" si="127"/>
        <v>1192027</v>
      </c>
      <c r="BP151" s="391">
        <f t="shared" si="92"/>
        <v>34360800</v>
      </c>
      <c r="BQ151" s="50">
        <f t="shared" si="93"/>
        <v>1400010</v>
      </c>
      <c r="BR151" s="50">
        <f t="shared" si="94"/>
        <v>34135318.636363633</v>
      </c>
      <c r="BS151" s="50">
        <f t="shared" si="95"/>
        <v>2655495</v>
      </c>
      <c r="BT151" s="50">
        <f t="shared" si="96"/>
        <v>4500000</v>
      </c>
      <c r="BU151" s="50">
        <f t="shared" si="97"/>
        <v>6000000</v>
      </c>
      <c r="BV151" s="50">
        <f t="shared" si="98"/>
        <v>0</v>
      </c>
      <c r="BW151" s="50">
        <f t="shared" si="99"/>
        <v>0</v>
      </c>
      <c r="BX151" s="50">
        <f t="shared" si="100"/>
        <v>0</v>
      </c>
      <c r="BY151" s="50">
        <f t="shared" si="101"/>
        <v>4200000</v>
      </c>
      <c r="BZ151" s="50">
        <v>0</v>
      </c>
      <c r="CA151" s="50">
        <v>0</v>
      </c>
      <c r="CB151" s="50">
        <v>0</v>
      </c>
      <c r="CC151" s="50">
        <v>0</v>
      </c>
      <c r="CD151" s="391">
        <f t="shared" si="102"/>
        <v>87251623.636363626</v>
      </c>
      <c r="CE151" s="391">
        <f t="shared" si="128"/>
        <v>69896128.636363626</v>
      </c>
      <c r="CF151" s="391">
        <f t="shared" si="129"/>
        <v>84596128.636363626</v>
      </c>
      <c r="CG151" s="50">
        <f t="shared" si="130"/>
        <v>5921729.0045454539</v>
      </c>
      <c r="CH151" s="395">
        <f t="shared" si="131"/>
        <v>2989612.8636363628</v>
      </c>
      <c r="CI151" s="398">
        <v>0</v>
      </c>
      <c r="CJ151" s="50">
        <v>0</v>
      </c>
      <c r="CK151" s="50">
        <v>0</v>
      </c>
      <c r="CL151" s="50">
        <v>0</v>
      </c>
      <c r="CM151" s="50">
        <v>0</v>
      </c>
      <c r="CN151" s="50">
        <v>0</v>
      </c>
      <c r="CO151" s="50">
        <v>0</v>
      </c>
      <c r="CP151" s="395">
        <f t="shared" si="132"/>
        <v>8911341.8681818172</v>
      </c>
      <c r="CQ151" s="391">
        <f t="shared" si="133"/>
        <v>78340281</v>
      </c>
      <c r="CR151" s="391">
        <f t="shared" si="134"/>
        <v>-592173</v>
      </c>
    </row>
    <row r="152" spans="1:96" s="50" customFormat="1" ht="24" customHeight="1" x14ac:dyDescent="0.2">
      <c r="A152" s="182">
        <f t="shared" si="107"/>
        <v>2655495</v>
      </c>
      <c r="B152" s="298">
        <f t="shared" si="135"/>
        <v>146</v>
      </c>
      <c r="C152" s="266">
        <v>155</v>
      </c>
      <c r="D152" s="299">
        <v>12976</v>
      </c>
      <c r="E152" s="252" t="s">
        <v>435</v>
      </c>
      <c r="F152" s="253" t="s">
        <v>641</v>
      </c>
      <c r="G152" s="252" t="s">
        <v>87</v>
      </c>
      <c r="H152" s="274" t="s">
        <v>613</v>
      </c>
      <c r="I152" s="294" t="s">
        <v>2588</v>
      </c>
      <c r="J152" s="65" t="s">
        <v>642</v>
      </c>
      <c r="K152" s="65" t="s">
        <v>643</v>
      </c>
      <c r="L152" s="65" t="s">
        <v>613</v>
      </c>
      <c r="M152" s="292" t="s">
        <v>2380</v>
      </c>
      <c r="N152" s="99"/>
      <c r="O152" s="65"/>
      <c r="P152" s="90"/>
      <c r="Q152" s="254">
        <v>30</v>
      </c>
      <c r="R152" s="255">
        <v>37</v>
      </c>
      <c r="S152" s="65">
        <v>0</v>
      </c>
      <c r="T152" s="65">
        <v>0</v>
      </c>
      <c r="U152" s="90">
        <v>0</v>
      </c>
      <c r="V152" s="260">
        <v>20</v>
      </c>
      <c r="W152" s="99">
        <v>0</v>
      </c>
      <c r="X152" s="84">
        <v>0</v>
      </c>
      <c r="Y152" s="99">
        <v>0</v>
      </c>
      <c r="Z152" s="65">
        <v>0</v>
      </c>
      <c r="AA152" s="327">
        <v>1477052</v>
      </c>
      <c r="AB152" s="327">
        <v>46667</v>
      </c>
      <c r="AC152" s="328">
        <f t="shared" ref="AC152:AC155" si="139">AA152+AB152</f>
        <v>1523719</v>
      </c>
      <c r="AD152" s="75">
        <v>4500000</v>
      </c>
      <c r="AE152" s="75">
        <v>6000000</v>
      </c>
      <c r="AF152" s="338">
        <f t="shared" si="136"/>
        <v>290891.80909090908</v>
      </c>
      <c r="AG152" s="113">
        <f t="shared" si="109"/>
        <v>44311560</v>
      </c>
      <c r="AH152" s="75">
        <f t="shared" si="110"/>
        <v>1400010</v>
      </c>
      <c r="AI152" s="75">
        <f t="shared" si="111"/>
        <v>10762996.936363636</v>
      </c>
      <c r="AJ152" s="75">
        <f t="shared" si="112"/>
        <v>0</v>
      </c>
      <c r="AK152" s="75">
        <f t="shared" si="113"/>
        <v>4500000</v>
      </c>
      <c r="AL152" s="75">
        <f t="shared" si="114"/>
        <v>6000000</v>
      </c>
      <c r="AM152" s="75">
        <f t="shared" si="115"/>
        <v>0</v>
      </c>
      <c r="AN152" s="75">
        <f t="shared" si="116"/>
        <v>0</v>
      </c>
      <c r="AO152" s="75">
        <f t="shared" si="117"/>
        <v>0</v>
      </c>
      <c r="AP152" s="75">
        <f t="shared" si="118"/>
        <v>4000000</v>
      </c>
      <c r="AQ152" s="75">
        <v>0</v>
      </c>
      <c r="AR152" s="75">
        <v>0</v>
      </c>
      <c r="AS152" s="75">
        <v>0</v>
      </c>
      <c r="AT152" s="80">
        <v>0</v>
      </c>
      <c r="AU152" s="82">
        <f t="shared" si="119"/>
        <v>70974566.936363637</v>
      </c>
      <c r="AV152" s="113">
        <f t="shared" si="120"/>
        <v>51506347.250818178</v>
      </c>
      <c r="AW152" s="75">
        <f t="shared" si="121"/>
        <v>70974566.936363637</v>
      </c>
      <c r="AX152" s="75">
        <f t="shared" si="122"/>
        <v>4968219.6855454547</v>
      </c>
      <c r="AY152" s="76">
        <f t="shared" si="123"/>
        <v>1150634.7250818179</v>
      </c>
      <c r="AZ152" s="75">
        <v>0</v>
      </c>
      <c r="BA152" s="75">
        <v>0</v>
      </c>
      <c r="BB152" s="75">
        <v>0</v>
      </c>
      <c r="BC152" s="80">
        <v>0</v>
      </c>
      <c r="BD152" s="80">
        <v>0</v>
      </c>
      <c r="BE152" s="80">
        <v>0</v>
      </c>
      <c r="BF152" s="78">
        <v>0</v>
      </c>
      <c r="BG152" s="348">
        <f t="shared" si="124"/>
        <v>6118854.4106272729</v>
      </c>
      <c r="BH152" s="188">
        <f t="shared" si="125"/>
        <v>64855712</v>
      </c>
      <c r="BM152" s="50">
        <v>1477052</v>
      </c>
      <c r="BN152" s="391">
        <f t="shared" si="126"/>
        <v>46667</v>
      </c>
      <c r="BO152" s="391">
        <f t="shared" si="127"/>
        <v>1523719</v>
      </c>
      <c r="BP152" s="391">
        <f t="shared" si="92"/>
        <v>44311560</v>
      </c>
      <c r="BQ152" s="50">
        <f t="shared" si="93"/>
        <v>1400010</v>
      </c>
      <c r="BR152" s="50">
        <f t="shared" si="94"/>
        <v>10762996.936363636</v>
      </c>
      <c r="BS152" s="50">
        <f t="shared" si="95"/>
        <v>0</v>
      </c>
      <c r="BT152" s="50">
        <f t="shared" si="96"/>
        <v>4500000</v>
      </c>
      <c r="BU152" s="50">
        <f t="shared" si="97"/>
        <v>6000000</v>
      </c>
      <c r="BV152" s="50">
        <f t="shared" si="98"/>
        <v>0</v>
      </c>
      <c r="BW152" s="50">
        <f t="shared" si="99"/>
        <v>0</v>
      </c>
      <c r="BX152" s="50">
        <f t="shared" si="100"/>
        <v>0</v>
      </c>
      <c r="BY152" s="50">
        <f t="shared" si="101"/>
        <v>4000000</v>
      </c>
      <c r="BZ152" s="50">
        <v>0</v>
      </c>
      <c r="CA152" s="50">
        <v>0</v>
      </c>
      <c r="CB152" s="50">
        <v>0</v>
      </c>
      <c r="CC152" s="50">
        <v>0</v>
      </c>
      <c r="CD152" s="391">
        <f t="shared" si="102"/>
        <v>70974566.936363637</v>
      </c>
      <c r="CE152" s="391">
        <f t="shared" si="128"/>
        <v>56474566.936363637</v>
      </c>
      <c r="CF152" s="391">
        <f t="shared" si="129"/>
        <v>70974566.936363637</v>
      </c>
      <c r="CG152" s="50">
        <f t="shared" si="130"/>
        <v>4968219.6855454547</v>
      </c>
      <c r="CH152" s="395">
        <f t="shared" si="131"/>
        <v>1647456.6936363638</v>
      </c>
      <c r="CI152" s="398">
        <v>0</v>
      </c>
      <c r="CJ152" s="50">
        <v>0</v>
      </c>
      <c r="CK152" s="50">
        <v>0</v>
      </c>
      <c r="CL152" s="50">
        <v>0</v>
      </c>
      <c r="CM152" s="50">
        <v>0</v>
      </c>
      <c r="CN152" s="50">
        <v>0</v>
      </c>
      <c r="CO152" s="50">
        <v>0</v>
      </c>
      <c r="CP152" s="395">
        <f t="shared" si="132"/>
        <v>6615676.379181819</v>
      </c>
      <c r="CQ152" s="391">
        <f t="shared" si="133"/>
        <v>64358890</v>
      </c>
      <c r="CR152" s="391">
        <f t="shared" si="134"/>
        <v>-496822</v>
      </c>
    </row>
    <row r="153" spans="1:96" s="50" customFormat="1" ht="24" customHeight="1" x14ac:dyDescent="0.2">
      <c r="A153" s="182">
        <f t="shared" si="107"/>
        <v>2655495</v>
      </c>
      <c r="B153" s="298">
        <f t="shared" si="135"/>
        <v>147</v>
      </c>
      <c r="C153" s="266">
        <v>156</v>
      </c>
      <c r="D153" s="299">
        <v>12977</v>
      </c>
      <c r="E153" s="252" t="s">
        <v>248</v>
      </c>
      <c r="F153" s="253" t="s">
        <v>644</v>
      </c>
      <c r="G153" s="252" t="s">
        <v>87</v>
      </c>
      <c r="H153" s="274" t="s">
        <v>613</v>
      </c>
      <c r="I153" s="294" t="s">
        <v>2589</v>
      </c>
      <c r="J153" s="65" t="s">
        <v>645</v>
      </c>
      <c r="K153" s="65" t="s">
        <v>646</v>
      </c>
      <c r="L153" s="65" t="s">
        <v>613</v>
      </c>
      <c r="M153" s="292" t="s">
        <v>2380</v>
      </c>
      <c r="N153" s="99"/>
      <c r="O153" s="65"/>
      <c r="P153" s="90"/>
      <c r="Q153" s="254">
        <v>30</v>
      </c>
      <c r="R153" s="255">
        <v>105</v>
      </c>
      <c r="S153" s="65">
        <v>0</v>
      </c>
      <c r="T153" s="65">
        <v>0</v>
      </c>
      <c r="U153" s="90">
        <v>0</v>
      </c>
      <c r="V153" s="260">
        <v>20</v>
      </c>
      <c r="W153" s="99">
        <v>0</v>
      </c>
      <c r="X153" s="84">
        <v>0</v>
      </c>
      <c r="Y153" s="99">
        <v>0</v>
      </c>
      <c r="Z153" s="65">
        <v>0</v>
      </c>
      <c r="AA153" s="327">
        <v>1477052</v>
      </c>
      <c r="AB153" s="327">
        <v>46667</v>
      </c>
      <c r="AC153" s="328">
        <f t="shared" si="139"/>
        <v>1523719</v>
      </c>
      <c r="AD153" s="75">
        <v>4500000</v>
      </c>
      <c r="AE153" s="75">
        <v>6000000</v>
      </c>
      <c r="AF153" s="338">
        <f t="shared" si="136"/>
        <v>290891.80909090908</v>
      </c>
      <c r="AG153" s="113">
        <f t="shared" si="109"/>
        <v>44311560</v>
      </c>
      <c r="AH153" s="75">
        <f t="shared" si="110"/>
        <v>1400010</v>
      </c>
      <c r="AI153" s="75">
        <f t="shared" si="111"/>
        <v>30543639.954545453</v>
      </c>
      <c r="AJ153" s="75">
        <f t="shared" si="112"/>
        <v>0</v>
      </c>
      <c r="AK153" s="75">
        <f t="shared" si="113"/>
        <v>4500000</v>
      </c>
      <c r="AL153" s="75">
        <f t="shared" si="114"/>
        <v>6000000</v>
      </c>
      <c r="AM153" s="75">
        <f t="shared" si="115"/>
        <v>0</v>
      </c>
      <c r="AN153" s="75">
        <f t="shared" si="116"/>
        <v>0</v>
      </c>
      <c r="AO153" s="75">
        <f t="shared" si="117"/>
        <v>0</v>
      </c>
      <c r="AP153" s="75">
        <f t="shared" si="118"/>
        <v>4000000</v>
      </c>
      <c r="AQ153" s="75">
        <v>0</v>
      </c>
      <c r="AR153" s="75">
        <v>0</v>
      </c>
      <c r="AS153" s="75">
        <v>0</v>
      </c>
      <c r="AT153" s="80">
        <v>0</v>
      </c>
      <c r="AU153" s="82">
        <f t="shared" si="119"/>
        <v>90755209.954545453</v>
      </c>
      <c r="AV153" s="113">
        <f t="shared" si="120"/>
        <v>69902345.257727265</v>
      </c>
      <c r="AW153" s="75">
        <f t="shared" si="121"/>
        <v>90755209.954545453</v>
      </c>
      <c r="AX153" s="75">
        <f t="shared" si="122"/>
        <v>6352864.6968181822</v>
      </c>
      <c r="AY153" s="76">
        <f t="shared" si="123"/>
        <v>2990234.5257727266</v>
      </c>
      <c r="AZ153" s="75">
        <v>0</v>
      </c>
      <c r="BA153" s="75">
        <v>0</v>
      </c>
      <c r="BB153" s="75">
        <v>0</v>
      </c>
      <c r="BC153" s="80">
        <v>0</v>
      </c>
      <c r="BD153" s="80">
        <v>0</v>
      </c>
      <c r="BE153" s="80">
        <v>0</v>
      </c>
      <c r="BF153" s="78">
        <v>0</v>
      </c>
      <c r="BG153" s="348">
        <f t="shared" si="124"/>
        <v>9343099.2225909084</v>
      </c>
      <c r="BH153" s="188">
        <f t="shared" si="125"/>
        <v>81412110</v>
      </c>
      <c r="BM153" s="50">
        <v>1477052</v>
      </c>
      <c r="BN153" s="391">
        <f t="shared" si="126"/>
        <v>46667</v>
      </c>
      <c r="BO153" s="391">
        <f t="shared" si="127"/>
        <v>1523719</v>
      </c>
      <c r="BP153" s="391">
        <f t="shared" si="92"/>
        <v>44311560</v>
      </c>
      <c r="BQ153" s="50">
        <f t="shared" si="93"/>
        <v>1400010</v>
      </c>
      <c r="BR153" s="50">
        <f t="shared" si="94"/>
        <v>30543639.954545453</v>
      </c>
      <c r="BS153" s="50">
        <f t="shared" si="95"/>
        <v>0</v>
      </c>
      <c r="BT153" s="50">
        <f t="shared" si="96"/>
        <v>4500000</v>
      </c>
      <c r="BU153" s="50">
        <f t="shared" si="97"/>
        <v>6000000</v>
      </c>
      <c r="BV153" s="50">
        <f t="shared" si="98"/>
        <v>0</v>
      </c>
      <c r="BW153" s="50">
        <f t="shared" si="99"/>
        <v>0</v>
      </c>
      <c r="BX153" s="50">
        <f t="shared" si="100"/>
        <v>0</v>
      </c>
      <c r="BY153" s="50">
        <f t="shared" si="101"/>
        <v>4000000</v>
      </c>
      <c r="BZ153" s="50">
        <v>0</v>
      </c>
      <c r="CA153" s="50">
        <v>0</v>
      </c>
      <c r="CB153" s="50">
        <v>0</v>
      </c>
      <c r="CC153" s="50">
        <v>0</v>
      </c>
      <c r="CD153" s="391">
        <f t="shared" si="102"/>
        <v>90755209.954545453</v>
      </c>
      <c r="CE153" s="391">
        <f t="shared" si="128"/>
        <v>76255209.954545453</v>
      </c>
      <c r="CF153" s="391">
        <f t="shared" si="129"/>
        <v>90755209.954545453</v>
      </c>
      <c r="CG153" s="50">
        <f t="shared" si="130"/>
        <v>6352864.6968181822</v>
      </c>
      <c r="CH153" s="395">
        <f t="shared" si="131"/>
        <v>3625520.9954545456</v>
      </c>
      <c r="CI153" s="398">
        <v>0</v>
      </c>
      <c r="CJ153" s="50">
        <v>0</v>
      </c>
      <c r="CK153" s="50">
        <v>0</v>
      </c>
      <c r="CL153" s="50">
        <v>0</v>
      </c>
      <c r="CM153" s="50">
        <v>0</v>
      </c>
      <c r="CN153" s="50">
        <v>0</v>
      </c>
      <c r="CO153" s="50">
        <v>0</v>
      </c>
      <c r="CP153" s="395">
        <f t="shared" si="132"/>
        <v>9978385.6922727283</v>
      </c>
      <c r="CQ153" s="391">
        <f t="shared" si="133"/>
        <v>80776824</v>
      </c>
      <c r="CR153" s="391">
        <f t="shared" si="134"/>
        <v>-635286</v>
      </c>
    </row>
    <row r="154" spans="1:96" s="50" customFormat="1" ht="24" customHeight="1" x14ac:dyDescent="0.2">
      <c r="A154" s="182">
        <f t="shared" si="107"/>
        <v>2655495</v>
      </c>
      <c r="B154" s="298">
        <f t="shared" si="135"/>
        <v>148</v>
      </c>
      <c r="C154" s="266">
        <v>157</v>
      </c>
      <c r="D154" s="299">
        <v>12978</v>
      </c>
      <c r="E154" s="252" t="s">
        <v>209</v>
      </c>
      <c r="F154" s="253" t="s">
        <v>641</v>
      </c>
      <c r="G154" s="252" t="s">
        <v>87</v>
      </c>
      <c r="H154" s="274" t="s">
        <v>613</v>
      </c>
      <c r="I154" s="294" t="s">
        <v>2590</v>
      </c>
      <c r="J154" s="65" t="s">
        <v>647</v>
      </c>
      <c r="K154" s="65" t="s">
        <v>648</v>
      </c>
      <c r="L154" s="65" t="s">
        <v>613</v>
      </c>
      <c r="M154" s="292" t="s">
        <v>2383</v>
      </c>
      <c r="N154" s="99"/>
      <c r="O154" s="65"/>
      <c r="P154" s="90"/>
      <c r="Q154" s="254">
        <v>30</v>
      </c>
      <c r="R154" s="255">
        <v>23</v>
      </c>
      <c r="S154" s="65">
        <v>0</v>
      </c>
      <c r="T154" s="65">
        <v>0</v>
      </c>
      <c r="U154" s="90">
        <v>0</v>
      </c>
      <c r="V154" s="260">
        <v>19</v>
      </c>
      <c r="W154" s="99">
        <v>0</v>
      </c>
      <c r="X154" s="84">
        <v>0</v>
      </c>
      <c r="Y154" s="99">
        <v>2</v>
      </c>
      <c r="Z154" s="65">
        <v>0</v>
      </c>
      <c r="AA154" s="327">
        <v>1642901</v>
      </c>
      <c r="AB154" s="327">
        <v>0</v>
      </c>
      <c r="AC154" s="328">
        <f t="shared" si="139"/>
        <v>1642901</v>
      </c>
      <c r="AD154" s="75">
        <v>4500000</v>
      </c>
      <c r="AE154" s="75">
        <v>6000000</v>
      </c>
      <c r="AF154" s="338">
        <f t="shared" si="136"/>
        <v>313644.73636363639</v>
      </c>
      <c r="AG154" s="113">
        <f t="shared" si="109"/>
        <v>49287030</v>
      </c>
      <c r="AH154" s="75">
        <f t="shared" si="110"/>
        <v>0</v>
      </c>
      <c r="AI154" s="75">
        <f t="shared" si="111"/>
        <v>7213828.9363636365</v>
      </c>
      <c r="AJ154" s="75">
        <f t="shared" si="112"/>
        <v>0</v>
      </c>
      <c r="AK154" s="75">
        <f t="shared" si="113"/>
        <v>4500000</v>
      </c>
      <c r="AL154" s="75">
        <f t="shared" si="114"/>
        <v>6000000</v>
      </c>
      <c r="AM154" s="75">
        <f t="shared" si="115"/>
        <v>0</v>
      </c>
      <c r="AN154" s="75">
        <f t="shared" si="116"/>
        <v>0</v>
      </c>
      <c r="AO154" s="75">
        <f t="shared" si="117"/>
        <v>0</v>
      </c>
      <c r="AP154" s="75">
        <f t="shared" si="118"/>
        <v>3800000</v>
      </c>
      <c r="AQ154" s="75">
        <v>0</v>
      </c>
      <c r="AR154" s="75">
        <v>0</v>
      </c>
      <c r="AS154" s="75">
        <v>0</v>
      </c>
      <c r="AT154" s="80">
        <v>0</v>
      </c>
      <c r="AU154" s="82">
        <f t="shared" si="119"/>
        <v>70800858.936363637</v>
      </c>
      <c r="AV154" s="113">
        <f t="shared" si="120"/>
        <v>51544798.81081818</v>
      </c>
      <c r="AW154" s="75">
        <f t="shared" si="121"/>
        <v>70800858.936363637</v>
      </c>
      <c r="AX154" s="75">
        <f t="shared" si="122"/>
        <v>4956060.1255454551</v>
      </c>
      <c r="AY154" s="76">
        <f t="shared" si="123"/>
        <v>1154479.8810818181</v>
      </c>
      <c r="AZ154" s="75">
        <v>0</v>
      </c>
      <c r="BA154" s="75">
        <v>0</v>
      </c>
      <c r="BB154" s="75">
        <v>0</v>
      </c>
      <c r="BC154" s="80">
        <v>0</v>
      </c>
      <c r="BD154" s="80">
        <v>0</v>
      </c>
      <c r="BE154" s="80">
        <v>0</v>
      </c>
      <c r="BF154" s="78">
        <v>0</v>
      </c>
      <c r="BG154" s="348">
        <f t="shared" si="124"/>
        <v>6110540.0066272728</v>
      </c>
      <c r="BH154" s="188">
        <f t="shared" si="125"/>
        <v>64690318</v>
      </c>
      <c r="BM154" s="50">
        <v>1642901</v>
      </c>
      <c r="BN154" s="391">
        <f t="shared" si="126"/>
        <v>0</v>
      </c>
      <c r="BO154" s="391">
        <f t="shared" si="127"/>
        <v>1642901</v>
      </c>
      <c r="BP154" s="391">
        <f t="shared" si="92"/>
        <v>49287030</v>
      </c>
      <c r="BQ154" s="50">
        <f t="shared" si="93"/>
        <v>0</v>
      </c>
      <c r="BR154" s="50">
        <f t="shared" si="94"/>
        <v>7213828.9363636365</v>
      </c>
      <c r="BS154" s="50">
        <f t="shared" si="95"/>
        <v>0</v>
      </c>
      <c r="BT154" s="50">
        <f t="shared" si="96"/>
        <v>4500000</v>
      </c>
      <c r="BU154" s="50">
        <f t="shared" si="97"/>
        <v>6000000</v>
      </c>
      <c r="BV154" s="50">
        <f t="shared" si="98"/>
        <v>0</v>
      </c>
      <c r="BW154" s="50">
        <f t="shared" si="99"/>
        <v>0</v>
      </c>
      <c r="BX154" s="50">
        <f t="shared" si="100"/>
        <v>0</v>
      </c>
      <c r="BY154" s="50">
        <f t="shared" si="101"/>
        <v>3800000</v>
      </c>
      <c r="BZ154" s="50">
        <v>0</v>
      </c>
      <c r="CA154" s="50">
        <v>0</v>
      </c>
      <c r="CB154" s="50">
        <v>0</v>
      </c>
      <c r="CC154" s="50">
        <v>0</v>
      </c>
      <c r="CD154" s="391">
        <f t="shared" si="102"/>
        <v>70800858.936363637</v>
      </c>
      <c r="CE154" s="391">
        <f t="shared" si="128"/>
        <v>56500858.936363637</v>
      </c>
      <c r="CF154" s="391">
        <f t="shared" si="129"/>
        <v>70800858.936363637</v>
      </c>
      <c r="CG154" s="50">
        <f t="shared" si="130"/>
        <v>4956060.1255454551</v>
      </c>
      <c r="CH154" s="395">
        <f t="shared" si="131"/>
        <v>1650085.8936363638</v>
      </c>
      <c r="CI154" s="398">
        <v>0</v>
      </c>
      <c r="CJ154" s="50">
        <v>0</v>
      </c>
      <c r="CK154" s="50">
        <v>0</v>
      </c>
      <c r="CL154" s="50">
        <v>0</v>
      </c>
      <c r="CM154" s="50">
        <v>0</v>
      </c>
      <c r="CN154" s="50">
        <v>0</v>
      </c>
      <c r="CO154" s="50">
        <v>0</v>
      </c>
      <c r="CP154" s="395">
        <f t="shared" si="132"/>
        <v>6606146.0191818187</v>
      </c>
      <c r="CQ154" s="391">
        <f t="shared" si="133"/>
        <v>64194712</v>
      </c>
      <c r="CR154" s="391">
        <f t="shared" si="134"/>
        <v>-495606</v>
      </c>
    </row>
    <row r="155" spans="1:96" s="50" customFormat="1" ht="24" customHeight="1" x14ac:dyDescent="0.2">
      <c r="A155" s="182">
        <f t="shared" si="107"/>
        <v>2655495</v>
      </c>
      <c r="B155" s="298">
        <f t="shared" si="135"/>
        <v>149</v>
      </c>
      <c r="C155" s="266">
        <v>158</v>
      </c>
      <c r="D155" s="299">
        <v>12979</v>
      </c>
      <c r="E155" s="252" t="s">
        <v>107</v>
      </c>
      <c r="F155" s="253" t="s">
        <v>649</v>
      </c>
      <c r="G155" s="252" t="s">
        <v>87</v>
      </c>
      <c r="H155" s="274" t="s">
        <v>613</v>
      </c>
      <c r="I155" s="294" t="s">
        <v>2591</v>
      </c>
      <c r="J155" s="65" t="s">
        <v>650</v>
      </c>
      <c r="K155" s="65" t="s">
        <v>651</v>
      </c>
      <c r="L155" s="65" t="s">
        <v>613</v>
      </c>
      <c r="M155" s="292" t="s">
        <v>2383</v>
      </c>
      <c r="N155" s="99"/>
      <c r="O155" s="65"/>
      <c r="P155" s="90"/>
      <c r="Q155" s="254">
        <v>30</v>
      </c>
      <c r="R155" s="255">
        <v>40</v>
      </c>
      <c r="S155" s="65">
        <v>0</v>
      </c>
      <c r="T155" s="65">
        <v>0</v>
      </c>
      <c r="U155" s="90">
        <v>0</v>
      </c>
      <c r="V155" s="260">
        <v>21</v>
      </c>
      <c r="W155" s="99">
        <v>0</v>
      </c>
      <c r="X155" s="84">
        <v>0</v>
      </c>
      <c r="Y155" s="99">
        <v>0</v>
      </c>
      <c r="Z155" s="65">
        <v>0</v>
      </c>
      <c r="AA155" s="327">
        <v>1642901</v>
      </c>
      <c r="AB155" s="327">
        <v>0</v>
      </c>
      <c r="AC155" s="328">
        <f t="shared" si="139"/>
        <v>1642901</v>
      </c>
      <c r="AD155" s="75">
        <v>4500000</v>
      </c>
      <c r="AE155" s="75">
        <v>6000000</v>
      </c>
      <c r="AF155" s="338">
        <f t="shared" si="136"/>
        <v>313644.73636363639</v>
      </c>
      <c r="AG155" s="113">
        <f t="shared" si="109"/>
        <v>49287030</v>
      </c>
      <c r="AH155" s="75">
        <f t="shared" si="110"/>
        <v>0</v>
      </c>
      <c r="AI155" s="75">
        <f t="shared" si="111"/>
        <v>12545789.454545455</v>
      </c>
      <c r="AJ155" s="75">
        <f t="shared" si="112"/>
        <v>0</v>
      </c>
      <c r="AK155" s="75">
        <f t="shared" si="113"/>
        <v>4500000</v>
      </c>
      <c r="AL155" s="75">
        <f t="shared" si="114"/>
        <v>6000000</v>
      </c>
      <c r="AM155" s="75">
        <f t="shared" si="115"/>
        <v>0</v>
      </c>
      <c r="AN155" s="75">
        <f t="shared" si="116"/>
        <v>0</v>
      </c>
      <c r="AO155" s="75">
        <f t="shared" si="117"/>
        <v>0</v>
      </c>
      <c r="AP155" s="75">
        <f t="shared" si="118"/>
        <v>4200000</v>
      </c>
      <c r="AQ155" s="75">
        <v>0</v>
      </c>
      <c r="AR155" s="75">
        <v>0</v>
      </c>
      <c r="AS155" s="75">
        <v>0</v>
      </c>
      <c r="AT155" s="80">
        <v>0</v>
      </c>
      <c r="AU155" s="82">
        <f t="shared" si="119"/>
        <v>76532819.454545453</v>
      </c>
      <c r="AV155" s="113">
        <f t="shared" si="120"/>
        <v>56475522.092727274</v>
      </c>
      <c r="AW155" s="75">
        <f t="shared" si="121"/>
        <v>76532819.454545453</v>
      </c>
      <c r="AX155" s="75">
        <f t="shared" si="122"/>
        <v>5357297.3618181823</v>
      </c>
      <c r="AY155" s="76">
        <f t="shared" si="123"/>
        <v>1647552.2092727274</v>
      </c>
      <c r="AZ155" s="75">
        <v>0</v>
      </c>
      <c r="BA155" s="75">
        <v>0</v>
      </c>
      <c r="BB155" s="75">
        <v>0</v>
      </c>
      <c r="BC155" s="80">
        <v>0</v>
      </c>
      <c r="BD155" s="80">
        <v>0</v>
      </c>
      <c r="BE155" s="80">
        <v>0</v>
      </c>
      <c r="BF155" s="78">
        <v>0</v>
      </c>
      <c r="BG155" s="348">
        <f t="shared" si="124"/>
        <v>7004849.5710909097</v>
      </c>
      <c r="BH155" s="188">
        <f t="shared" si="125"/>
        <v>69527969</v>
      </c>
      <c r="BM155" s="50">
        <v>1642901</v>
      </c>
      <c r="BN155" s="391">
        <f t="shared" si="126"/>
        <v>0</v>
      </c>
      <c r="BO155" s="391">
        <f t="shared" si="127"/>
        <v>1642901</v>
      </c>
      <c r="BP155" s="391">
        <f t="shared" si="92"/>
        <v>49287030</v>
      </c>
      <c r="BQ155" s="50">
        <f t="shared" si="93"/>
        <v>0</v>
      </c>
      <c r="BR155" s="50">
        <f t="shared" si="94"/>
        <v>12545789.454545455</v>
      </c>
      <c r="BS155" s="50">
        <f t="shared" si="95"/>
        <v>0</v>
      </c>
      <c r="BT155" s="50">
        <f t="shared" si="96"/>
        <v>4500000</v>
      </c>
      <c r="BU155" s="50">
        <f t="shared" si="97"/>
        <v>6000000</v>
      </c>
      <c r="BV155" s="50">
        <f t="shared" si="98"/>
        <v>0</v>
      </c>
      <c r="BW155" s="50">
        <f t="shared" si="99"/>
        <v>0</v>
      </c>
      <c r="BX155" s="50">
        <f t="shared" si="100"/>
        <v>0</v>
      </c>
      <c r="BY155" s="50">
        <f t="shared" si="101"/>
        <v>4200000</v>
      </c>
      <c r="BZ155" s="50">
        <v>0</v>
      </c>
      <c r="CA155" s="50">
        <v>0</v>
      </c>
      <c r="CB155" s="50">
        <v>0</v>
      </c>
      <c r="CC155" s="50">
        <v>0</v>
      </c>
      <c r="CD155" s="391">
        <f t="shared" si="102"/>
        <v>76532819.454545453</v>
      </c>
      <c r="CE155" s="391">
        <f t="shared" si="128"/>
        <v>61832819.454545453</v>
      </c>
      <c r="CF155" s="391">
        <f t="shared" si="129"/>
        <v>76532819.454545453</v>
      </c>
      <c r="CG155" s="50">
        <f t="shared" si="130"/>
        <v>5357297.3618181823</v>
      </c>
      <c r="CH155" s="395">
        <f t="shared" si="131"/>
        <v>2183281.9454545453</v>
      </c>
      <c r="CI155" s="398">
        <v>0</v>
      </c>
      <c r="CJ155" s="50">
        <v>0</v>
      </c>
      <c r="CK155" s="50">
        <v>0</v>
      </c>
      <c r="CL155" s="50">
        <v>0</v>
      </c>
      <c r="CM155" s="50">
        <v>0</v>
      </c>
      <c r="CN155" s="50">
        <v>0</v>
      </c>
      <c r="CO155" s="50">
        <v>0</v>
      </c>
      <c r="CP155" s="395">
        <f t="shared" si="132"/>
        <v>7540579.3072727276</v>
      </c>
      <c r="CQ155" s="391">
        <f t="shared" si="133"/>
        <v>68992240</v>
      </c>
      <c r="CR155" s="391">
        <f t="shared" si="134"/>
        <v>-535729</v>
      </c>
    </row>
    <row r="156" spans="1:96" s="50" customFormat="1" ht="24" customHeight="1" x14ac:dyDescent="0.2">
      <c r="A156" s="182">
        <f t="shared" si="107"/>
        <v>2655495</v>
      </c>
      <c r="B156" s="298">
        <f t="shared" si="135"/>
        <v>150</v>
      </c>
      <c r="C156" s="266">
        <v>159</v>
      </c>
      <c r="D156" s="299">
        <v>12980</v>
      </c>
      <c r="E156" s="252" t="s">
        <v>410</v>
      </c>
      <c r="F156" s="253" t="s">
        <v>652</v>
      </c>
      <c r="G156" s="252" t="s">
        <v>87</v>
      </c>
      <c r="H156" s="274" t="s">
        <v>613</v>
      </c>
      <c r="I156" s="294" t="s">
        <v>2592</v>
      </c>
      <c r="J156" s="65" t="s">
        <v>653</v>
      </c>
      <c r="K156" s="65" t="s">
        <v>654</v>
      </c>
      <c r="L156" s="65" t="s">
        <v>613</v>
      </c>
      <c r="M156" s="292" t="s">
        <v>2382</v>
      </c>
      <c r="N156" s="99"/>
      <c r="O156" s="65"/>
      <c r="P156" s="90"/>
      <c r="Q156" s="254">
        <v>30</v>
      </c>
      <c r="R156" s="255">
        <v>78</v>
      </c>
      <c r="S156" s="65">
        <v>0</v>
      </c>
      <c r="T156" s="65">
        <v>0</v>
      </c>
      <c r="U156" s="90">
        <v>0</v>
      </c>
      <c r="V156" s="260">
        <v>19</v>
      </c>
      <c r="W156" s="99">
        <v>0</v>
      </c>
      <c r="X156" s="84">
        <v>0</v>
      </c>
      <c r="Y156" s="99">
        <v>0</v>
      </c>
      <c r="Z156" s="65">
        <v>0</v>
      </c>
      <c r="AA156" s="327">
        <v>1145360</v>
      </c>
      <c r="AB156" s="327">
        <v>0</v>
      </c>
      <c r="AC156" s="328">
        <f>AA156+AB156</f>
        <v>1145360</v>
      </c>
      <c r="AD156" s="75">
        <v>4500000</v>
      </c>
      <c r="AE156" s="75">
        <v>6000000</v>
      </c>
      <c r="AF156" s="338">
        <f t="shared" si="136"/>
        <v>218659.63636363638</v>
      </c>
      <c r="AG156" s="113">
        <f t="shared" si="109"/>
        <v>34360800</v>
      </c>
      <c r="AH156" s="75">
        <f t="shared" si="110"/>
        <v>0</v>
      </c>
      <c r="AI156" s="75">
        <f t="shared" si="111"/>
        <v>17055451.636363637</v>
      </c>
      <c r="AJ156" s="75">
        <f t="shared" si="112"/>
        <v>0</v>
      </c>
      <c r="AK156" s="75">
        <f t="shared" si="113"/>
        <v>4500000</v>
      </c>
      <c r="AL156" s="75">
        <f t="shared" si="114"/>
        <v>6000000</v>
      </c>
      <c r="AM156" s="75">
        <f t="shared" si="115"/>
        <v>0</v>
      </c>
      <c r="AN156" s="75">
        <f t="shared" si="116"/>
        <v>0</v>
      </c>
      <c r="AO156" s="75">
        <f t="shared" si="117"/>
        <v>0</v>
      </c>
      <c r="AP156" s="75">
        <f t="shared" si="118"/>
        <v>3800000</v>
      </c>
      <c r="AQ156" s="75">
        <v>0</v>
      </c>
      <c r="AR156" s="75">
        <v>0</v>
      </c>
      <c r="AS156" s="75">
        <v>0</v>
      </c>
      <c r="AT156" s="80">
        <v>0</v>
      </c>
      <c r="AU156" s="82">
        <f t="shared" si="119"/>
        <v>65716251.63636364</v>
      </c>
      <c r="AV156" s="113">
        <f t="shared" si="120"/>
        <v>46816114.021818183</v>
      </c>
      <c r="AW156" s="75">
        <f t="shared" si="121"/>
        <v>65716251.63636364</v>
      </c>
      <c r="AX156" s="75">
        <f t="shared" si="122"/>
        <v>4600137.6145454552</v>
      </c>
      <c r="AY156" s="76">
        <f t="shared" si="123"/>
        <v>681611.40218181838</v>
      </c>
      <c r="AZ156" s="75">
        <v>0</v>
      </c>
      <c r="BA156" s="75">
        <v>0</v>
      </c>
      <c r="BB156" s="75">
        <v>0</v>
      </c>
      <c r="BC156" s="80">
        <v>0</v>
      </c>
      <c r="BD156" s="80">
        <v>0</v>
      </c>
      <c r="BE156" s="80">
        <v>0</v>
      </c>
      <c r="BF156" s="78">
        <v>0</v>
      </c>
      <c r="BG156" s="348">
        <f t="shared" si="124"/>
        <v>5281749.0167272734</v>
      </c>
      <c r="BH156" s="188">
        <f t="shared" si="125"/>
        <v>60434502</v>
      </c>
      <c r="BM156" s="50">
        <v>1145360</v>
      </c>
      <c r="BN156" s="391">
        <f t="shared" si="126"/>
        <v>0</v>
      </c>
      <c r="BO156" s="391">
        <f t="shared" si="127"/>
        <v>1145360</v>
      </c>
      <c r="BP156" s="391">
        <f t="shared" si="92"/>
        <v>34360800</v>
      </c>
      <c r="BQ156" s="50">
        <f t="shared" si="93"/>
        <v>0</v>
      </c>
      <c r="BR156" s="50">
        <f t="shared" si="94"/>
        <v>17055451.636363637</v>
      </c>
      <c r="BS156" s="50">
        <f t="shared" si="95"/>
        <v>0</v>
      </c>
      <c r="BT156" s="50">
        <f t="shared" si="96"/>
        <v>4500000</v>
      </c>
      <c r="BU156" s="50">
        <f t="shared" si="97"/>
        <v>6000000</v>
      </c>
      <c r="BV156" s="50">
        <f t="shared" si="98"/>
        <v>0</v>
      </c>
      <c r="BW156" s="50">
        <f t="shared" si="99"/>
        <v>0</v>
      </c>
      <c r="BX156" s="50">
        <f t="shared" si="100"/>
        <v>0</v>
      </c>
      <c r="BY156" s="50">
        <f t="shared" si="101"/>
        <v>3800000</v>
      </c>
      <c r="BZ156" s="50">
        <v>0</v>
      </c>
      <c r="CA156" s="50">
        <v>0</v>
      </c>
      <c r="CB156" s="50">
        <v>0</v>
      </c>
      <c r="CC156" s="50">
        <v>0</v>
      </c>
      <c r="CD156" s="391">
        <f t="shared" si="102"/>
        <v>65716251.63636364</v>
      </c>
      <c r="CE156" s="391">
        <f t="shared" si="128"/>
        <v>51416251.63636364</v>
      </c>
      <c r="CF156" s="391">
        <f t="shared" si="129"/>
        <v>65716251.63636364</v>
      </c>
      <c r="CG156" s="50">
        <f t="shared" si="130"/>
        <v>4600137.6145454552</v>
      </c>
      <c r="CH156" s="395">
        <f t="shared" si="131"/>
        <v>1141625.163636364</v>
      </c>
      <c r="CI156" s="398">
        <v>0</v>
      </c>
      <c r="CJ156" s="50">
        <v>0</v>
      </c>
      <c r="CK156" s="50">
        <v>0</v>
      </c>
      <c r="CL156" s="50">
        <v>0</v>
      </c>
      <c r="CM156" s="50">
        <v>0</v>
      </c>
      <c r="CN156" s="50">
        <v>0</v>
      </c>
      <c r="CO156" s="50">
        <v>0</v>
      </c>
      <c r="CP156" s="395">
        <f t="shared" si="132"/>
        <v>5741762.7781818192</v>
      </c>
      <c r="CQ156" s="391">
        <f t="shared" si="133"/>
        <v>59974488</v>
      </c>
      <c r="CR156" s="391">
        <f t="shared" si="134"/>
        <v>-460014</v>
      </c>
    </row>
    <row r="157" spans="1:96" s="50" customFormat="1" ht="24" customHeight="1" x14ac:dyDescent="0.2">
      <c r="A157" s="182">
        <f t="shared" si="107"/>
        <v>2655495</v>
      </c>
      <c r="B157" s="298">
        <f t="shared" si="135"/>
        <v>151</v>
      </c>
      <c r="C157" s="266">
        <v>160</v>
      </c>
      <c r="D157" s="299">
        <v>12981</v>
      </c>
      <c r="E157" s="252" t="s">
        <v>655</v>
      </c>
      <c r="F157" s="253" t="s">
        <v>656</v>
      </c>
      <c r="G157" s="252" t="s">
        <v>87</v>
      </c>
      <c r="H157" s="274" t="s">
        <v>613</v>
      </c>
      <c r="I157" s="294" t="s">
        <v>2593</v>
      </c>
      <c r="J157" s="65" t="s">
        <v>657</v>
      </c>
      <c r="K157" s="65" t="s">
        <v>658</v>
      </c>
      <c r="L157" s="65" t="s">
        <v>613</v>
      </c>
      <c r="M157" s="307" t="s">
        <v>2383</v>
      </c>
      <c r="N157" s="99"/>
      <c r="O157" s="65"/>
      <c r="P157" s="90"/>
      <c r="Q157" s="254">
        <v>30</v>
      </c>
      <c r="R157" s="255">
        <v>0</v>
      </c>
      <c r="S157" s="65">
        <v>0</v>
      </c>
      <c r="T157" s="65">
        <v>0</v>
      </c>
      <c r="U157" s="90">
        <v>0</v>
      </c>
      <c r="V157" s="260">
        <v>21</v>
      </c>
      <c r="W157" s="99">
        <v>0</v>
      </c>
      <c r="X157" s="84">
        <v>0</v>
      </c>
      <c r="Y157" s="99">
        <v>0</v>
      </c>
      <c r="Z157" s="65">
        <v>1</v>
      </c>
      <c r="AA157" s="327">
        <v>1642901</v>
      </c>
      <c r="AB157" s="327">
        <v>0</v>
      </c>
      <c r="AC157" s="328">
        <f>AA157+AB157</f>
        <v>1642901</v>
      </c>
      <c r="AD157" s="75">
        <v>4500000</v>
      </c>
      <c r="AE157" s="75">
        <v>6000000</v>
      </c>
      <c r="AF157" s="338">
        <f t="shared" si="136"/>
        <v>313644.73636363639</v>
      </c>
      <c r="AG157" s="113">
        <f t="shared" si="109"/>
        <v>49287030</v>
      </c>
      <c r="AH157" s="75">
        <f t="shared" si="110"/>
        <v>0</v>
      </c>
      <c r="AI157" s="75">
        <f t="shared" si="111"/>
        <v>0</v>
      </c>
      <c r="AJ157" s="75">
        <f t="shared" si="112"/>
        <v>2655495</v>
      </c>
      <c r="AK157" s="75">
        <f t="shared" si="113"/>
        <v>4500000</v>
      </c>
      <c r="AL157" s="75">
        <f t="shared" si="114"/>
        <v>6000000</v>
      </c>
      <c r="AM157" s="75">
        <f t="shared" si="115"/>
        <v>0</v>
      </c>
      <c r="AN157" s="75">
        <f t="shared" si="116"/>
        <v>0</v>
      </c>
      <c r="AO157" s="75">
        <f t="shared" si="117"/>
        <v>0</v>
      </c>
      <c r="AP157" s="75">
        <f t="shared" si="118"/>
        <v>4200000</v>
      </c>
      <c r="AQ157" s="75">
        <v>0</v>
      </c>
      <c r="AR157" s="75">
        <v>0</v>
      </c>
      <c r="AS157" s="75">
        <v>0</v>
      </c>
      <c r="AT157" s="80">
        <v>0</v>
      </c>
      <c r="AU157" s="82">
        <f t="shared" si="119"/>
        <v>66642525</v>
      </c>
      <c r="AV157" s="113">
        <f t="shared" si="120"/>
        <v>44807937.899999999</v>
      </c>
      <c r="AW157" s="75">
        <f t="shared" si="121"/>
        <v>63987030</v>
      </c>
      <c r="AX157" s="75">
        <f t="shared" si="122"/>
        <v>4479092.1000000006</v>
      </c>
      <c r="AY157" s="76">
        <f t="shared" si="123"/>
        <v>480793.78999999986</v>
      </c>
      <c r="AZ157" s="75">
        <v>0</v>
      </c>
      <c r="BA157" s="75">
        <v>0</v>
      </c>
      <c r="BB157" s="75">
        <v>0</v>
      </c>
      <c r="BC157" s="80">
        <v>0</v>
      </c>
      <c r="BD157" s="80">
        <v>0</v>
      </c>
      <c r="BE157" s="80">
        <v>0</v>
      </c>
      <c r="BF157" s="78">
        <v>0</v>
      </c>
      <c r="BG157" s="348">
        <f t="shared" si="124"/>
        <v>4959885.8900000006</v>
      </c>
      <c r="BH157" s="188">
        <f t="shared" si="125"/>
        <v>61682639</v>
      </c>
      <c r="BM157" s="50">
        <v>1642901</v>
      </c>
      <c r="BN157" s="391">
        <f t="shared" si="126"/>
        <v>0</v>
      </c>
      <c r="BO157" s="391">
        <f t="shared" si="127"/>
        <v>1642901</v>
      </c>
      <c r="BP157" s="391">
        <f t="shared" si="92"/>
        <v>49287030</v>
      </c>
      <c r="BQ157" s="50">
        <f t="shared" si="93"/>
        <v>0</v>
      </c>
      <c r="BR157" s="50">
        <f t="shared" si="94"/>
        <v>0</v>
      </c>
      <c r="BS157" s="50">
        <f t="shared" si="95"/>
        <v>2655495</v>
      </c>
      <c r="BT157" s="50">
        <f t="shared" si="96"/>
        <v>4500000</v>
      </c>
      <c r="BU157" s="50">
        <f t="shared" si="97"/>
        <v>6000000</v>
      </c>
      <c r="BV157" s="50">
        <f t="shared" si="98"/>
        <v>0</v>
      </c>
      <c r="BW157" s="50">
        <f t="shared" si="99"/>
        <v>0</v>
      </c>
      <c r="BX157" s="50">
        <f t="shared" si="100"/>
        <v>0</v>
      </c>
      <c r="BY157" s="50">
        <f t="shared" si="101"/>
        <v>4200000</v>
      </c>
      <c r="BZ157" s="50">
        <v>0</v>
      </c>
      <c r="CA157" s="50">
        <v>0</v>
      </c>
      <c r="CB157" s="50">
        <v>0</v>
      </c>
      <c r="CC157" s="50">
        <v>0</v>
      </c>
      <c r="CD157" s="391">
        <f t="shared" si="102"/>
        <v>66642525</v>
      </c>
      <c r="CE157" s="391">
        <f t="shared" si="128"/>
        <v>49287030</v>
      </c>
      <c r="CF157" s="391">
        <f t="shared" si="129"/>
        <v>63987030</v>
      </c>
      <c r="CG157" s="50">
        <f t="shared" si="130"/>
        <v>4479092.1000000006</v>
      </c>
      <c r="CH157" s="395">
        <f t="shared" si="131"/>
        <v>928703</v>
      </c>
      <c r="CI157" s="398">
        <v>0</v>
      </c>
      <c r="CJ157" s="50">
        <v>0</v>
      </c>
      <c r="CK157" s="50">
        <v>0</v>
      </c>
      <c r="CL157" s="50">
        <v>0</v>
      </c>
      <c r="CM157" s="50">
        <v>0</v>
      </c>
      <c r="CN157" s="50">
        <v>0</v>
      </c>
      <c r="CO157" s="50">
        <v>0</v>
      </c>
      <c r="CP157" s="395">
        <f t="shared" si="132"/>
        <v>5407795.1000000006</v>
      </c>
      <c r="CQ157" s="391">
        <f t="shared" si="133"/>
        <v>61234729</v>
      </c>
      <c r="CR157" s="391">
        <f t="shared" si="134"/>
        <v>-447910</v>
      </c>
    </row>
    <row r="158" spans="1:96" s="50" customFormat="1" ht="24" customHeight="1" x14ac:dyDescent="0.2">
      <c r="A158" s="182">
        <f t="shared" si="107"/>
        <v>2655495</v>
      </c>
      <c r="B158" s="298">
        <f t="shared" si="135"/>
        <v>152</v>
      </c>
      <c r="C158" s="266">
        <v>161</v>
      </c>
      <c r="D158" s="299">
        <v>12982</v>
      </c>
      <c r="E158" s="252" t="s">
        <v>659</v>
      </c>
      <c r="F158" s="253" t="s">
        <v>660</v>
      </c>
      <c r="G158" s="252" t="s">
        <v>87</v>
      </c>
      <c r="H158" s="274" t="s">
        <v>613</v>
      </c>
      <c r="I158" s="294" t="s">
        <v>2594</v>
      </c>
      <c r="J158" s="65" t="s">
        <v>661</v>
      </c>
      <c r="K158" s="65" t="s">
        <v>662</v>
      </c>
      <c r="L158" s="65" t="s">
        <v>613</v>
      </c>
      <c r="M158" s="292" t="s">
        <v>2380</v>
      </c>
      <c r="N158" s="99"/>
      <c r="O158" s="65"/>
      <c r="P158" s="90"/>
      <c r="Q158" s="254">
        <v>30</v>
      </c>
      <c r="R158" s="255">
        <v>72</v>
      </c>
      <c r="S158" s="65">
        <v>0</v>
      </c>
      <c r="T158" s="65">
        <v>0</v>
      </c>
      <c r="U158" s="90">
        <v>0</v>
      </c>
      <c r="V158" s="260">
        <v>21</v>
      </c>
      <c r="W158" s="99">
        <v>0</v>
      </c>
      <c r="X158" s="84">
        <v>0</v>
      </c>
      <c r="Y158" s="99">
        <v>0</v>
      </c>
      <c r="Z158" s="65">
        <v>0</v>
      </c>
      <c r="AA158" s="327">
        <v>1477052</v>
      </c>
      <c r="AB158" s="327">
        <v>0</v>
      </c>
      <c r="AC158" s="328">
        <f t="shared" si="137"/>
        <v>1477052</v>
      </c>
      <c r="AD158" s="75">
        <v>4500000</v>
      </c>
      <c r="AE158" s="75">
        <v>6000000</v>
      </c>
      <c r="AF158" s="338">
        <f t="shared" si="136"/>
        <v>281982.65454545454</v>
      </c>
      <c r="AG158" s="113">
        <f t="shared" si="109"/>
        <v>44311560</v>
      </c>
      <c r="AH158" s="75">
        <f t="shared" si="110"/>
        <v>0</v>
      </c>
      <c r="AI158" s="75">
        <f t="shared" si="111"/>
        <v>20302751.127272725</v>
      </c>
      <c r="AJ158" s="75">
        <f t="shared" si="112"/>
        <v>0</v>
      </c>
      <c r="AK158" s="75">
        <f t="shared" si="113"/>
        <v>4500000</v>
      </c>
      <c r="AL158" s="75">
        <f t="shared" si="114"/>
        <v>6000000</v>
      </c>
      <c r="AM158" s="75">
        <f t="shared" si="115"/>
        <v>0</v>
      </c>
      <c r="AN158" s="75">
        <f t="shared" si="116"/>
        <v>0</v>
      </c>
      <c r="AO158" s="75">
        <f t="shared" si="117"/>
        <v>0</v>
      </c>
      <c r="AP158" s="75">
        <f t="shared" si="118"/>
        <v>4200000</v>
      </c>
      <c r="AQ158" s="75">
        <v>0</v>
      </c>
      <c r="AR158" s="75">
        <v>0</v>
      </c>
      <c r="AS158" s="75">
        <v>0</v>
      </c>
      <c r="AT158" s="80">
        <v>0</v>
      </c>
      <c r="AU158" s="82">
        <f t="shared" si="119"/>
        <v>79314311.127272725</v>
      </c>
      <c r="AV158" s="113">
        <f t="shared" si="120"/>
        <v>59062309.348363638</v>
      </c>
      <c r="AW158" s="75">
        <f t="shared" si="121"/>
        <v>79314311.127272725</v>
      </c>
      <c r="AX158" s="75">
        <f t="shared" si="122"/>
        <v>5552001.7789090909</v>
      </c>
      <c r="AY158" s="76">
        <f t="shared" si="123"/>
        <v>1906230.9348363639</v>
      </c>
      <c r="AZ158" s="75">
        <v>0</v>
      </c>
      <c r="BA158" s="75">
        <v>0</v>
      </c>
      <c r="BB158" s="75">
        <v>0</v>
      </c>
      <c r="BC158" s="80">
        <v>0</v>
      </c>
      <c r="BD158" s="80">
        <v>0</v>
      </c>
      <c r="BE158" s="80">
        <v>0</v>
      </c>
      <c r="BF158" s="78">
        <v>0</v>
      </c>
      <c r="BG158" s="348">
        <f t="shared" si="124"/>
        <v>7458232.7137454543</v>
      </c>
      <c r="BH158" s="188">
        <f t="shared" si="125"/>
        <v>71856078</v>
      </c>
      <c r="BM158" s="50">
        <v>1477052</v>
      </c>
      <c r="BN158" s="391">
        <f t="shared" si="126"/>
        <v>0</v>
      </c>
      <c r="BO158" s="391">
        <f t="shared" si="127"/>
        <v>1477052</v>
      </c>
      <c r="BP158" s="391">
        <f t="shared" si="92"/>
        <v>44311560</v>
      </c>
      <c r="BQ158" s="50">
        <f t="shared" si="93"/>
        <v>0</v>
      </c>
      <c r="BR158" s="50">
        <f t="shared" si="94"/>
        <v>20302751.127272725</v>
      </c>
      <c r="BS158" s="50">
        <f t="shared" si="95"/>
        <v>0</v>
      </c>
      <c r="BT158" s="50">
        <f t="shared" si="96"/>
        <v>4500000</v>
      </c>
      <c r="BU158" s="50">
        <f t="shared" si="97"/>
        <v>6000000</v>
      </c>
      <c r="BV158" s="50">
        <f t="shared" si="98"/>
        <v>0</v>
      </c>
      <c r="BW158" s="50">
        <f t="shared" si="99"/>
        <v>0</v>
      </c>
      <c r="BX158" s="50">
        <f t="shared" si="100"/>
        <v>0</v>
      </c>
      <c r="BY158" s="50">
        <f t="shared" si="101"/>
        <v>4200000</v>
      </c>
      <c r="BZ158" s="50">
        <v>0</v>
      </c>
      <c r="CA158" s="50">
        <v>0</v>
      </c>
      <c r="CB158" s="50">
        <v>0</v>
      </c>
      <c r="CC158" s="50">
        <v>0</v>
      </c>
      <c r="CD158" s="391">
        <f t="shared" si="102"/>
        <v>79314311.127272725</v>
      </c>
      <c r="CE158" s="391">
        <f t="shared" si="128"/>
        <v>64614311.127272725</v>
      </c>
      <c r="CF158" s="391">
        <f t="shared" si="129"/>
        <v>79314311.127272725</v>
      </c>
      <c r="CG158" s="50">
        <f t="shared" si="130"/>
        <v>5552001.7789090909</v>
      </c>
      <c r="CH158" s="395">
        <f t="shared" si="131"/>
        <v>2461431.1127272728</v>
      </c>
      <c r="CI158" s="398">
        <v>0</v>
      </c>
      <c r="CJ158" s="50">
        <v>0</v>
      </c>
      <c r="CK158" s="50">
        <v>0</v>
      </c>
      <c r="CL158" s="50">
        <v>0</v>
      </c>
      <c r="CM158" s="50">
        <v>0</v>
      </c>
      <c r="CN158" s="50">
        <v>0</v>
      </c>
      <c r="CO158" s="50">
        <v>0</v>
      </c>
      <c r="CP158" s="395">
        <f t="shared" si="132"/>
        <v>8013432.8916363642</v>
      </c>
      <c r="CQ158" s="391">
        <f t="shared" si="133"/>
        <v>71300878</v>
      </c>
      <c r="CR158" s="391">
        <f t="shared" si="134"/>
        <v>-555200</v>
      </c>
    </row>
    <row r="159" spans="1:96" s="50" customFormat="1" ht="24" customHeight="1" x14ac:dyDescent="0.2">
      <c r="A159" s="182">
        <f t="shared" si="107"/>
        <v>2655495</v>
      </c>
      <c r="B159" s="298">
        <f t="shared" si="135"/>
        <v>153</v>
      </c>
      <c r="C159" s="266">
        <v>162</v>
      </c>
      <c r="D159" s="299">
        <v>12983</v>
      </c>
      <c r="E159" s="252" t="s">
        <v>296</v>
      </c>
      <c r="F159" s="253" t="s">
        <v>663</v>
      </c>
      <c r="G159" s="252" t="s">
        <v>87</v>
      </c>
      <c r="H159" s="274" t="s">
        <v>613</v>
      </c>
      <c r="I159" s="294" t="s">
        <v>2595</v>
      </c>
      <c r="J159" s="65" t="s">
        <v>2482</v>
      </c>
      <c r="K159" s="65" t="s">
        <v>664</v>
      </c>
      <c r="L159" s="65" t="s">
        <v>613</v>
      </c>
      <c r="M159" s="292" t="s">
        <v>2380</v>
      </c>
      <c r="N159" s="99"/>
      <c r="O159" s="65"/>
      <c r="P159" s="90"/>
      <c r="Q159" s="254">
        <v>30</v>
      </c>
      <c r="R159" s="255">
        <v>90</v>
      </c>
      <c r="S159" s="65">
        <v>0</v>
      </c>
      <c r="T159" s="65">
        <v>0</v>
      </c>
      <c r="U159" s="90">
        <v>0</v>
      </c>
      <c r="V159" s="260">
        <v>20</v>
      </c>
      <c r="W159" s="99">
        <v>0</v>
      </c>
      <c r="X159" s="84">
        <v>0</v>
      </c>
      <c r="Y159" s="99">
        <v>1</v>
      </c>
      <c r="Z159" s="65">
        <v>1</v>
      </c>
      <c r="AA159" s="327">
        <v>1477052</v>
      </c>
      <c r="AB159" s="327">
        <v>46667</v>
      </c>
      <c r="AC159" s="328">
        <f t="shared" si="137"/>
        <v>1523719</v>
      </c>
      <c r="AD159" s="75">
        <v>4500000</v>
      </c>
      <c r="AE159" s="75">
        <v>6000000</v>
      </c>
      <c r="AF159" s="338">
        <f t="shared" si="136"/>
        <v>290891.80909090908</v>
      </c>
      <c r="AG159" s="113">
        <f t="shared" si="109"/>
        <v>44311560</v>
      </c>
      <c r="AH159" s="75">
        <f t="shared" si="110"/>
        <v>1400010</v>
      </c>
      <c r="AI159" s="75">
        <f t="shared" si="111"/>
        <v>26180262.818181816</v>
      </c>
      <c r="AJ159" s="75">
        <f t="shared" si="112"/>
        <v>2655495</v>
      </c>
      <c r="AK159" s="75">
        <f t="shared" si="113"/>
        <v>4500000</v>
      </c>
      <c r="AL159" s="75">
        <f t="shared" si="114"/>
        <v>6000000</v>
      </c>
      <c r="AM159" s="75">
        <f t="shared" si="115"/>
        <v>0</v>
      </c>
      <c r="AN159" s="75">
        <f t="shared" si="116"/>
        <v>0</v>
      </c>
      <c r="AO159" s="75">
        <f t="shared" si="117"/>
        <v>0</v>
      </c>
      <c r="AP159" s="75">
        <f t="shared" si="118"/>
        <v>4000000</v>
      </c>
      <c r="AQ159" s="75">
        <v>0</v>
      </c>
      <c r="AR159" s="75">
        <v>0</v>
      </c>
      <c r="AS159" s="75">
        <v>0</v>
      </c>
      <c r="AT159" s="80">
        <v>0</v>
      </c>
      <c r="AU159" s="82">
        <f t="shared" si="119"/>
        <v>89047327.818181813</v>
      </c>
      <c r="AV159" s="113">
        <f t="shared" si="120"/>
        <v>65844404.520909086</v>
      </c>
      <c r="AW159" s="75">
        <f t="shared" si="121"/>
        <v>86391832.818181813</v>
      </c>
      <c r="AX159" s="75">
        <f t="shared" si="122"/>
        <v>6047428.2972727278</v>
      </c>
      <c r="AY159" s="76">
        <f t="shared" si="123"/>
        <v>2584440.4520909088</v>
      </c>
      <c r="AZ159" s="75">
        <v>0</v>
      </c>
      <c r="BA159" s="75">
        <v>0</v>
      </c>
      <c r="BB159" s="75">
        <v>0</v>
      </c>
      <c r="BC159" s="80">
        <v>0</v>
      </c>
      <c r="BD159" s="80">
        <v>0</v>
      </c>
      <c r="BE159" s="80">
        <v>0</v>
      </c>
      <c r="BF159" s="78">
        <v>0</v>
      </c>
      <c r="BG159" s="348">
        <f t="shared" si="124"/>
        <v>8631868.7493636366</v>
      </c>
      <c r="BH159" s="188">
        <f t="shared" si="125"/>
        <v>80415459</v>
      </c>
      <c r="BM159" s="50">
        <v>1477052</v>
      </c>
      <c r="BN159" s="391">
        <f t="shared" si="126"/>
        <v>46667</v>
      </c>
      <c r="BO159" s="391">
        <f t="shared" si="127"/>
        <v>1523719</v>
      </c>
      <c r="BP159" s="391">
        <f t="shared" si="92"/>
        <v>44311560</v>
      </c>
      <c r="BQ159" s="50">
        <f t="shared" si="93"/>
        <v>1400010</v>
      </c>
      <c r="BR159" s="50">
        <f t="shared" si="94"/>
        <v>26180262.818181816</v>
      </c>
      <c r="BS159" s="50">
        <f t="shared" si="95"/>
        <v>2655495</v>
      </c>
      <c r="BT159" s="50">
        <f t="shared" si="96"/>
        <v>4500000</v>
      </c>
      <c r="BU159" s="50">
        <f t="shared" si="97"/>
        <v>6000000</v>
      </c>
      <c r="BV159" s="50">
        <f t="shared" si="98"/>
        <v>0</v>
      </c>
      <c r="BW159" s="50">
        <f t="shared" si="99"/>
        <v>0</v>
      </c>
      <c r="BX159" s="50">
        <f t="shared" si="100"/>
        <v>0</v>
      </c>
      <c r="BY159" s="50">
        <f t="shared" si="101"/>
        <v>4000000</v>
      </c>
      <c r="BZ159" s="50">
        <v>0</v>
      </c>
      <c r="CA159" s="50">
        <v>0</v>
      </c>
      <c r="CB159" s="50">
        <v>0</v>
      </c>
      <c r="CC159" s="50">
        <v>0</v>
      </c>
      <c r="CD159" s="391">
        <f t="shared" si="102"/>
        <v>89047327.818181813</v>
      </c>
      <c r="CE159" s="391">
        <f t="shared" si="128"/>
        <v>71891832.818181813</v>
      </c>
      <c r="CF159" s="391">
        <f t="shared" si="129"/>
        <v>86391832.818181813</v>
      </c>
      <c r="CG159" s="50">
        <f t="shared" si="130"/>
        <v>6047428.2972727278</v>
      </c>
      <c r="CH159" s="395">
        <f t="shared" si="131"/>
        <v>3189183.2818181813</v>
      </c>
      <c r="CI159" s="398">
        <v>0</v>
      </c>
      <c r="CJ159" s="50">
        <v>0</v>
      </c>
      <c r="CK159" s="50">
        <v>0</v>
      </c>
      <c r="CL159" s="50">
        <v>0</v>
      </c>
      <c r="CM159" s="50">
        <v>0</v>
      </c>
      <c r="CN159" s="50">
        <v>0</v>
      </c>
      <c r="CO159" s="50">
        <v>0</v>
      </c>
      <c r="CP159" s="395">
        <f t="shared" si="132"/>
        <v>9236611.5790909082</v>
      </c>
      <c r="CQ159" s="391">
        <f t="shared" si="133"/>
        <v>79810716</v>
      </c>
      <c r="CR159" s="391">
        <f t="shared" si="134"/>
        <v>-604743</v>
      </c>
    </row>
    <row r="160" spans="1:96" s="50" customFormat="1" ht="24" customHeight="1" x14ac:dyDescent="0.2">
      <c r="A160" s="182">
        <f t="shared" si="107"/>
        <v>2655495</v>
      </c>
      <c r="B160" s="298">
        <f t="shared" si="135"/>
        <v>154</v>
      </c>
      <c r="C160" s="266">
        <v>163</v>
      </c>
      <c r="D160" s="299">
        <v>12984</v>
      </c>
      <c r="E160" s="252" t="s">
        <v>158</v>
      </c>
      <c r="F160" s="253" t="s">
        <v>665</v>
      </c>
      <c r="G160" s="252" t="s">
        <v>87</v>
      </c>
      <c r="H160" s="274" t="s">
        <v>613</v>
      </c>
      <c r="I160" s="294" t="s">
        <v>2596</v>
      </c>
      <c r="J160" s="65" t="s">
        <v>666</v>
      </c>
      <c r="K160" s="65" t="s">
        <v>667</v>
      </c>
      <c r="L160" s="65" t="s">
        <v>613</v>
      </c>
      <c r="M160" s="292" t="s">
        <v>2381</v>
      </c>
      <c r="N160" s="99"/>
      <c r="O160" s="65"/>
      <c r="P160" s="90"/>
      <c r="Q160" s="254">
        <v>30</v>
      </c>
      <c r="R160" s="255">
        <v>67</v>
      </c>
      <c r="S160" s="65">
        <v>0</v>
      </c>
      <c r="T160" s="65">
        <v>0</v>
      </c>
      <c r="U160" s="90">
        <v>0</v>
      </c>
      <c r="V160" s="260">
        <v>19</v>
      </c>
      <c r="W160" s="99">
        <v>0</v>
      </c>
      <c r="X160" s="84">
        <v>0</v>
      </c>
      <c r="Y160" s="99">
        <v>0</v>
      </c>
      <c r="Z160" s="65">
        <v>0</v>
      </c>
      <c r="AA160" s="327">
        <v>1311206</v>
      </c>
      <c r="AB160" s="327">
        <v>46667</v>
      </c>
      <c r="AC160" s="328">
        <f>AA160+AB160</f>
        <v>1357873</v>
      </c>
      <c r="AD160" s="75">
        <v>4500000</v>
      </c>
      <c r="AE160" s="75">
        <v>6000000</v>
      </c>
      <c r="AF160" s="338">
        <f t="shared" si="136"/>
        <v>259230.3</v>
      </c>
      <c r="AG160" s="113">
        <f t="shared" si="109"/>
        <v>39336180</v>
      </c>
      <c r="AH160" s="75">
        <f t="shared" si="110"/>
        <v>1400010</v>
      </c>
      <c r="AI160" s="75">
        <f t="shared" si="111"/>
        <v>17368430.099999998</v>
      </c>
      <c r="AJ160" s="75">
        <f t="shared" si="112"/>
        <v>0</v>
      </c>
      <c r="AK160" s="75">
        <f t="shared" si="113"/>
        <v>4500000</v>
      </c>
      <c r="AL160" s="75">
        <f t="shared" si="114"/>
        <v>6000000</v>
      </c>
      <c r="AM160" s="75">
        <f t="shared" si="115"/>
        <v>0</v>
      </c>
      <c r="AN160" s="75">
        <f t="shared" si="116"/>
        <v>0</v>
      </c>
      <c r="AO160" s="75">
        <f t="shared" si="117"/>
        <v>0</v>
      </c>
      <c r="AP160" s="75">
        <f t="shared" si="118"/>
        <v>3800000</v>
      </c>
      <c r="AQ160" s="75">
        <v>0</v>
      </c>
      <c r="AR160" s="75">
        <v>0</v>
      </c>
      <c r="AS160" s="75">
        <v>0</v>
      </c>
      <c r="AT160" s="80">
        <v>0</v>
      </c>
      <c r="AU160" s="82">
        <f t="shared" si="119"/>
        <v>72404620.099999994</v>
      </c>
      <c r="AV160" s="113">
        <f t="shared" si="120"/>
        <v>53036296.692999996</v>
      </c>
      <c r="AW160" s="75">
        <f t="shared" si="121"/>
        <v>72404620.099999994</v>
      </c>
      <c r="AX160" s="75">
        <f t="shared" si="122"/>
        <v>5068323.4069999997</v>
      </c>
      <c r="AY160" s="76">
        <f t="shared" si="123"/>
        <v>1303629.6692999997</v>
      </c>
      <c r="AZ160" s="75">
        <v>0</v>
      </c>
      <c r="BA160" s="75">
        <v>0</v>
      </c>
      <c r="BB160" s="75">
        <v>0</v>
      </c>
      <c r="BC160" s="80">
        <v>0</v>
      </c>
      <c r="BD160" s="80">
        <v>0</v>
      </c>
      <c r="BE160" s="80">
        <v>0</v>
      </c>
      <c r="BF160" s="78">
        <v>0</v>
      </c>
      <c r="BG160" s="348">
        <f t="shared" si="124"/>
        <v>6371953.0762999989</v>
      </c>
      <c r="BH160" s="188">
        <f t="shared" si="125"/>
        <v>66032667</v>
      </c>
      <c r="BM160" s="50">
        <v>1311206</v>
      </c>
      <c r="BN160" s="391">
        <f t="shared" si="126"/>
        <v>46667</v>
      </c>
      <c r="BO160" s="391">
        <f t="shared" si="127"/>
        <v>1357873</v>
      </c>
      <c r="BP160" s="391">
        <f t="shared" si="92"/>
        <v>39336180</v>
      </c>
      <c r="BQ160" s="50">
        <f t="shared" si="93"/>
        <v>1400010</v>
      </c>
      <c r="BR160" s="50">
        <f t="shared" si="94"/>
        <v>17368430.099999998</v>
      </c>
      <c r="BS160" s="50">
        <f t="shared" si="95"/>
        <v>0</v>
      </c>
      <c r="BT160" s="50">
        <f t="shared" si="96"/>
        <v>4500000</v>
      </c>
      <c r="BU160" s="50">
        <f t="shared" si="97"/>
        <v>6000000</v>
      </c>
      <c r="BV160" s="50">
        <f t="shared" si="98"/>
        <v>0</v>
      </c>
      <c r="BW160" s="50">
        <f t="shared" si="99"/>
        <v>0</v>
      </c>
      <c r="BX160" s="50">
        <f t="shared" si="100"/>
        <v>0</v>
      </c>
      <c r="BY160" s="50">
        <f t="shared" si="101"/>
        <v>3800000</v>
      </c>
      <c r="BZ160" s="50">
        <v>0</v>
      </c>
      <c r="CA160" s="50">
        <v>0</v>
      </c>
      <c r="CB160" s="50">
        <v>0</v>
      </c>
      <c r="CC160" s="50">
        <v>0</v>
      </c>
      <c r="CD160" s="391">
        <f t="shared" si="102"/>
        <v>72404620.099999994</v>
      </c>
      <c r="CE160" s="391">
        <f t="shared" si="128"/>
        <v>58104620.099999994</v>
      </c>
      <c r="CF160" s="391">
        <f t="shared" si="129"/>
        <v>72404620.099999994</v>
      </c>
      <c r="CG160" s="50">
        <f t="shared" si="130"/>
        <v>5068323.4069999997</v>
      </c>
      <c r="CH160" s="395">
        <f t="shared" si="131"/>
        <v>1810462.0099999995</v>
      </c>
      <c r="CI160" s="398">
        <v>0</v>
      </c>
      <c r="CJ160" s="50">
        <v>0</v>
      </c>
      <c r="CK160" s="50">
        <v>0</v>
      </c>
      <c r="CL160" s="50">
        <v>0</v>
      </c>
      <c r="CM160" s="50">
        <v>0</v>
      </c>
      <c r="CN160" s="50">
        <v>0</v>
      </c>
      <c r="CO160" s="50">
        <v>0</v>
      </c>
      <c r="CP160" s="395">
        <f t="shared" si="132"/>
        <v>6878785.4169999994</v>
      </c>
      <c r="CQ160" s="391">
        <f t="shared" si="133"/>
        <v>65525834</v>
      </c>
      <c r="CR160" s="391">
        <f t="shared" si="134"/>
        <v>-506833</v>
      </c>
    </row>
    <row r="161" spans="1:96" s="50" customFormat="1" ht="24" customHeight="1" x14ac:dyDescent="0.2">
      <c r="A161" s="182">
        <f t="shared" si="107"/>
        <v>2655495</v>
      </c>
      <c r="B161" s="298">
        <f t="shared" si="135"/>
        <v>155</v>
      </c>
      <c r="C161" s="266">
        <v>164</v>
      </c>
      <c r="D161" s="299">
        <v>12985</v>
      </c>
      <c r="E161" s="252" t="s">
        <v>190</v>
      </c>
      <c r="F161" s="253" t="s">
        <v>668</v>
      </c>
      <c r="G161" s="252" t="s">
        <v>87</v>
      </c>
      <c r="H161" s="274" t="s">
        <v>613</v>
      </c>
      <c r="I161" s="294" t="s">
        <v>2597</v>
      </c>
      <c r="J161" s="65" t="s">
        <v>669</v>
      </c>
      <c r="K161" s="65" t="s">
        <v>670</v>
      </c>
      <c r="L161" s="65" t="s">
        <v>613</v>
      </c>
      <c r="M161" s="292" t="s">
        <v>2380</v>
      </c>
      <c r="N161" s="99"/>
      <c r="O161" s="65"/>
      <c r="P161" s="90"/>
      <c r="Q161" s="254">
        <v>30</v>
      </c>
      <c r="R161" s="255">
        <v>65</v>
      </c>
      <c r="S161" s="65">
        <v>0</v>
      </c>
      <c r="T161" s="65">
        <v>0</v>
      </c>
      <c r="U161" s="90">
        <v>0</v>
      </c>
      <c r="V161" s="260">
        <v>21</v>
      </c>
      <c r="W161" s="99">
        <v>0</v>
      </c>
      <c r="X161" s="84">
        <v>0</v>
      </c>
      <c r="Y161" s="99">
        <v>0</v>
      </c>
      <c r="Z161" s="65">
        <v>0</v>
      </c>
      <c r="AA161" s="327">
        <v>1477052</v>
      </c>
      <c r="AB161" s="327">
        <v>0</v>
      </c>
      <c r="AC161" s="328">
        <f>AA161+AB161</f>
        <v>1477052</v>
      </c>
      <c r="AD161" s="75">
        <v>4500000</v>
      </c>
      <c r="AE161" s="75">
        <v>6000000</v>
      </c>
      <c r="AF161" s="338">
        <f t="shared" si="136"/>
        <v>281982.65454545454</v>
      </c>
      <c r="AG161" s="113">
        <f t="shared" si="109"/>
        <v>44311560</v>
      </c>
      <c r="AH161" s="75">
        <f t="shared" si="110"/>
        <v>0</v>
      </c>
      <c r="AI161" s="75">
        <f t="shared" si="111"/>
        <v>18328872.545454547</v>
      </c>
      <c r="AJ161" s="75">
        <f t="shared" si="112"/>
        <v>0</v>
      </c>
      <c r="AK161" s="75">
        <f t="shared" si="113"/>
        <v>4500000</v>
      </c>
      <c r="AL161" s="75">
        <f t="shared" si="114"/>
        <v>6000000</v>
      </c>
      <c r="AM161" s="75">
        <f t="shared" si="115"/>
        <v>0</v>
      </c>
      <c r="AN161" s="75">
        <f t="shared" si="116"/>
        <v>0</v>
      </c>
      <c r="AO161" s="75">
        <f t="shared" si="117"/>
        <v>0</v>
      </c>
      <c r="AP161" s="75">
        <f t="shared" si="118"/>
        <v>4200000</v>
      </c>
      <c r="AQ161" s="75">
        <v>0</v>
      </c>
      <c r="AR161" s="75">
        <v>0</v>
      </c>
      <c r="AS161" s="75">
        <v>0</v>
      </c>
      <c r="AT161" s="80">
        <v>0</v>
      </c>
      <c r="AU161" s="82">
        <f t="shared" si="119"/>
        <v>77340432.545454547</v>
      </c>
      <c r="AV161" s="113">
        <f t="shared" si="120"/>
        <v>57226602.267272726</v>
      </c>
      <c r="AW161" s="75">
        <f t="shared" si="121"/>
        <v>77340432.545454547</v>
      </c>
      <c r="AX161" s="75">
        <f t="shared" si="122"/>
        <v>5413830.2781818192</v>
      </c>
      <c r="AY161" s="76">
        <f t="shared" si="123"/>
        <v>1722660.2267272726</v>
      </c>
      <c r="AZ161" s="75">
        <v>0</v>
      </c>
      <c r="BA161" s="75">
        <v>0</v>
      </c>
      <c r="BB161" s="75">
        <v>0</v>
      </c>
      <c r="BC161" s="80">
        <v>0</v>
      </c>
      <c r="BD161" s="80">
        <v>0</v>
      </c>
      <c r="BE161" s="80">
        <v>0</v>
      </c>
      <c r="BF161" s="78">
        <v>0</v>
      </c>
      <c r="BG161" s="348">
        <f t="shared" si="124"/>
        <v>7136490.5049090916</v>
      </c>
      <c r="BH161" s="188">
        <f t="shared" si="125"/>
        <v>70203942</v>
      </c>
      <c r="BM161" s="50">
        <v>1477052</v>
      </c>
      <c r="BN161" s="391">
        <f t="shared" si="126"/>
        <v>0</v>
      </c>
      <c r="BO161" s="391">
        <f t="shared" si="127"/>
        <v>1477052</v>
      </c>
      <c r="BP161" s="391">
        <f t="shared" si="92"/>
        <v>44311560</v>
      </c>
      <c r="BQ161" s="50">
        <f t="shared" si="93"/>
        <v>0</v>
      </c>
      <c r="BR161" s="50">
        <f t="shared" si="94"/>
        <v>18328872.545454547</v>
      </c>
      <c r="BS161" s="50">
        <f t="shared" si="95"/>
        <v>0</v>
      </c>
      <c r="BT161" s="50">
        <f t="shared" si="96"/>
        <v>4500000</v>
      </c>
      <c r="BU161" s="50">
        <f t="shared" si="97"/>
        <v>6000000</v>
      </c>
      <c r="BV161" s="50">
        <f t="shared" si="98"/>
        <v>0</v>
      </c>
      <c r="BW161" s="50">
        <f t="shared" si="99"/>
        <v>0</v>
      </c>
      <c r="BX161" s="50">
        <f t="shared" si="100"/>
        <v>0</v>
      </c>
      <c r="BY161" s="50">
        <f t="shared" si="101"/>
        <v>4200000</v>
      </c>
      <c r="BZ161" s="50">
        <v>0</v>
      </c>
      <c r="CA161" s="50">
        <v>0</v>
      </c>
      <c r="CB161" s="50">
        <v>0</v>
      </c>
      <c r="CC161" s="50">
        <v>0</v>
      </c>
      <c r="CD161" s="391">
        <f t="shared" si="102"/>
        <v>77340432.545454547</v>
      </c>
      <c r="CE161" s="391">
        <f t="shared" si="128"/>
        <v>62640432.545454547</v>
      </c>
      <c r="CF161" s="391">
        <f t="shared" si="129"/>
        <v>77340432.545454547</v>
      </c>
      <c r="CG161" s="50">
        <f t="shared" si="130"/>
        <v>5413830.2781818192</v>
      </c>
      <c r="CH161" s="395">
        <f t="shared" si="131"/>
        <v>2264043.2545454549</v>
      </c>
      <c r="CI161" s="398">
        <v>0</v>
      </c>
      <c r="CJ161" s="50">
        <v>0</v>
      </c>
      <c r="CK161" s="50">
        <v>0</v>
      </c>
      <c r="CL161" s="50">
        <v>0</v>
      </c>
      <c r="CM161" s="50">
        <v>0</v>
      </c>
      <c r="CN161" s="50">
        <v>0</v>
      </c>
      <c r="CO161" s="50">
        <v>0</v>
      </c>
      <c r="CP161" s="395">
        <f t="shared" si="132"/>
        <v>7677873.5327272741</v>
      </c>
      <c r="CQ161" s="391">
        <f t="shared" si="133"/>
        <v>69662559</v>
      </c>
      <c r="CR161" s="391">
        <f t="shared" si="134"/>
        <v>-541383</v>
      </c>
    </row>
    <row r="162" spans="1:96" s="50" customFormat="1" ht="24" customHeight="1" x14ac:dyDescent="0.2">
      <c r="A162" s="182">
        <f t="shared" si="107"/>
        <v>2655495</v>
      </c>
      <c r="B162" s="298">
        <f t="shared" si="135"/>
        <v>156</v>
      </c>
      <c r="C162" s="266">
        <v>165</v>
      </c>
      <c r="D162" s="299">
        <v>12986</v>
      </c>
      <c r="E162" s="252" t="s">
        <v>230</v>
      </c>
      <c r="F162" s="253" t="s">
        <v>671</v>
      </c>
      <c r="G162" s="252" t="s">
        <v>87</v>
      </c>
      <c r="H162" s="274" t="s">
        <v>613</v>
      </c>
      <c r="I162" s="294" t="s">
        <v>2598</v>
      </c>
      <c r="J162" s="65" t="s">
        <v>672</v>
      </c>
      <c r="K162" s="65" t="s">
        <v>673</v>
      </c>
      <c r="L162" s="65" t="s">
        <v>613</v>
      </c>
      <c r="M162" s="292" t="s">
        <v>2382</v>
      </c>
      <c r="N162" s="99"/>
      <c r="O162" s="65"/>
      <c r="P162" s="90"/>
      <c r="Q162" s="254">
        <v>30</v>
      </c>
      <c r="R162" s="255">
        <v>109</v>
      </c>
      <c r="S162" s="65">
        <v>0</v>
      </c>
      <c r="T162" s="65">
        <v>0</v>
      </c>
      <c r="U162" s="90">
        <v>0</v>
      </c>
      <c r="V162" s="260">
        <v>21</v>
      </c>
      <c r="W162" s="99">
        <v>0</v>
      </c>
      <c r="X162" s="84">
        <v>0</v>
      </c>
      <c r="Y162" s="99">
        <v>1</v>
      </c>
      <c r="Z162" s="65">
        <v>1</v>
      </c>
      <c r="AA162" s="327">
        <v>1145360</v>
      </c>
      <c r="AB162" s="327">
        <v>46667</v>
      </c>
      <c r="AC162" s="328">
        <f>AA162+AB162</f>
        <v>1192027</v>
      </c>
      <c r="AD162" s="75">
        <v>4500000</v>
      </c>
      <c r="AE162" s="75">
        <v>6000000</v>
      </c>
      <c r="AF162" s="338">
        <f t="shared" si="136"/>
        <v>227568.79090909089</v>
      </c>
      <c r="AG162" s="113">
        <f t="shared" si="109"/>
        <v>34360800</v>
      </c>
      <c r="AH162" s="75">
        <f t="shared" si="110"/>
        <v>1400010</v>
      </c>
      <c r="AI162" s="75">
        <f t="shared" si="111"/>
        <v>24804998.209090907</v>
      </c>
      <c r="AJ162" s="75">
        <f t="shared" si="112"/>
        <v>2655495</v>
      </c>
      <c r="AK162" s="75">
        <f t="shared" si="113"/>
        <v>4500000</v>
      </c>
      <c r="AL162" s="75">
        <f t="shared" si="114"/>
        <v>6000000</v>
      </c>
      <c r="AM162" s="75">
        <f t="shared" si="115"/>
        <v>0</v>
      </c>
      <c r="AN162" s="75">
        <f t="shared" si="116"/>
        <v>0</v>
      </c>
      <c r="AO162" s="75">
        <f t="shared" si="117"/>
        <v>0</v>
      </c>
      <c r="AP162" s="75">
        <f t="shared" si="118"/>
        <v>4200000</v>
      </c>
      <c r="AQ162" s="75">
        <v>0</v>
      </c>
      <c r="AR162" s="75">
        <v>0</v>
      </c>
      <c r="AS162" s="75">
        <v>0</v>
      </c>
      <c r="AT162" s="80">
        <v>0</v>
      </c>
      <c r="AU162" s="82">
        <f t="shared" si="119"/>
        <v>77921303.209090903</v>
      </c>
      <c r="AV162" s="113">
        <f t="shared" si="120"/>
        <v>55297201.634454541</v>
      </c>
      <c r="AW162" s="75">
        <f t="shared" si="121"/>
        <v>75265808.209090903</v>
      </c>
      <c r="AX162" s="75">
        <f t="shared" si="122"/>
        <v>5268606.5746363634</v>
      </c>
      <c r="AY162" s="76">
        <f t="shared" si="123"/>
        <v>1529720.1634454541</v>
      </c>
      <c r="AZ162" s="75">
        <v>0</v>
      </c>
      <c r="BA162" s="75">
        <v>0</v>
      </c>
      <c r="BB162" s="75">
        <v>0</v>
      </c>
      <c r="BC162" s="80">
        <v>0</v>
      </c>
      <c r="BD162" s="80">
        <v>0</v>
      </c>
      <c r="BE162" s="80">
        <v>0</v>
      </c>
      <c r="BF162" s="78">
        <v>0</v>
      </c>
      <c r="BG162" s="348">
        <f t="shared" si="124"/>
        <v>6798326.7380818175</v>
      </c>
      <c r="BH162" s="188">
        <f t="shared" si="125"/>
        <v>71122976</v>
      </c>
      <c r="BM162" s="50">
        <v>1145360</v>
      </c>
      <c r="BN162" s="391">
        <f t="shared" si="126"/>
        <v>46667</v>
      </c>
      <c r="BO162" s="391">
        <f t="shared" si="127"/>
        <v>1192027</v>
      </c>
      <c r="BP162" s="391">
        <f t="shared" si="92"/>
        <v>34360800</v>
      </c>
      <c r="BQ162" s="50">
        <f t="shared" si="93"/>
        <v>1400010</v>
      </c>
      <c r="BR162" s="50">
        <f t="shared" si="94"/>
        <v>24804998.209090907</v>
      </c>
      <c r="BS162" s="50">
        <f t="shared" si="95"/>
        <v>2655495</v>
      </c>
      <c r="BT162" s="50">
        <f t="shared" si="96"/>
        <v>4500000</v>
      </c>
      <c r="BU162" s="50">
        <f t="shared" si="97"/>
        <v>6000000</v>
      </c>
      <c r="BV162" s="50">
        <f t="shared" si="98"/>
        <v>0</v>
      </c>
      <c r="BW162" s="50">
        <f t="shared" si="99"/>
        <v>0</v>
      </c>
      <c r="BX162" s="50">
        <f t="shared" si="100"/>
        <v>0</v>
      </c>
      <c r="BY162" s="50">
        <f t="shared" si="101"/>
        <v>4200000</v>
      </c>
      <c r="BZ162" s="50">
        <v>0</v>
      </c>
      <c r="CA162" s="50">
        <v>0</v>
      </c>
      <c r="CB162" s="50">
        <v>0</v>
      </c>
      <c r="CC162" s="50">
        <v>0</v>
      </c>
      <c r="CD162" s="391">
        <f t="shared" si="102"/>
        <v>77921303.209090903</v>
      </c>
      <c r="CE162" s="391">
        <f t="shared" si="128"/>
        <v>60565808.209090903</v>
      </c>
      <c r="CF162" s="391">
        <f t="shared" si="129"/>
        <v>75265808.209090903</v>
      </c>
      <c r="CG162" s="50">
        <f t="shared" si="130"/>
        <v>5268606.5746363634</v>
      </c>
      <c r="CH162" s="395">
        <f t="shared" si="131"/>
        <v>2056580.8209090903</v>
      </c>
      <c r="CI162" s="398">
        <v>0</v>
      </c>
      <c r="CJ162" s="50">
        <v>0</v>
      </c>
      <c r="CK162" s="50">
        <v>0</v>
      </c>
      <c r="CL162" s="50">
        <v>0</v>
      </c>
      <c r="CM162" s="50">
        <v>0</v>
      </c>
      <c r="CN162" s="50">
        <v>0</v>
      </c>
      <c r="CO162" s="50">
        <v>0</v>
      </c>
      <c r="CP162" s="395">
        <f t="shared" si="132"/>
        <v>7325187.3955454538</v>
      </c>
      <c r="CQ162" s="391">
        <f t="shared" si="133"/>
        <v>70596115</v>
      </c>
      <c r="CR162" s="391">
        <f t="shared" si="134"/>
        <v>-526861</v>
      </c>
    </row>
    <row r="163" spans="1:96" s="50" customFormat="1" ht="24" customHeight="1" x14ac:dyDescent="0.2">
      <c r="A163" s="182">
        <f t="shared" si="107"/>
        <v>2655495</v>
      </c>
      <c r="B163" s="298">
        <f t="shared" si="135"/>
        <v>157</v>
      </c>
      <c r="C163" s="266">
        <v>166</v>
      </c>
      <c r="D163" s="299">
        <v>12987</v>
      </c>
      <c r="E163" s="252" t="s">
        <v>140</v>
      </c>
      <c r="F163" s="253" t="s">
        <v>674</v>
      </c>
      <c r="G163" s="252" t="s">
        <v>87</v>
      </c>
      <c r="H163" s="274" t="s">
        <v>613</v>
      </c>
      <c r="I163" s="294" t="s">
        <v>2599</v>
      </c>
      <c r="J163" s="65" t="s">
        <v>675</v>
      </c>
      <c r="K163" s="65" t="s">
        <v>676</v>
      </c>
      <c r="L163" s="65" t="s">
        <v>613</v>
      </c>
      <c r="M163" s="292" t="s">
        <v>2381</v>
      </c>
      <c r="N163" s="99"/>
      <c r="O163" s="65"/>
      <c r="P163" s="90"/>
      <c r="Q163" s="254">
        <v>30</v>
      </c>
      <c r="R163" s="255">
        <v>45</v>
      </c>
      <c r="S163" s="65">
        <v>0</v>
      </c>
      <c r="T163" s="65">
        <v>0</v>
      </c>
      <c r="U163" s="90">
        <v>0</v>
      </c>
      <c r="V163" s="260">
        <v>21</v>
      </c>
      <c r="W163" s="99">
        <v>0</v>
      </c>
      <c r="X163" s="84">
        <v>0</v>
      </c>
      <c r="Y163" s="99">
        <v>0</v>
      </c>
      <c r="Z163" s="65">
        <v>0</v>
      </c>
      <c r="AA163" s="327">
        <v>1311206</v>
      </c>
      <c r="AB163" s="327">
        <v>0</v>
      </c>
      <c r="AC163" s="328">
        <f>AA163+AB163</f>
        <v>1311206</v>
      </c>
      <c r="AD163" s="75">
        <v>4500000</v>
      </c>
      <c r="AE163" s="75">
        <v>6000000</v>
      </c>
      <c r="AF163" s="338">
        <f t="shared" si="136"/>
        <v>250321.14545454542</v>
      </c>
      <c r="AG163" s="113">
        <f t="shared" si="109"/>
        <v>39336180</v>
      </c>
      <c r="AH163" s="75">
        <f t="shared" si="110"/>
        <v>0</v>
      </c>
      <c r="AI163" s="75">
        <f t="shared" si="111"/>
        <v>11264451.545454543</v>
      </c>
      <c r="AJ163" s="75">
        <f t="shared" si="112"/>
        <v>0</v>
      </c>
      <c r="AK163" s="75">
        <f t="shared" si="113"/>
        <v>4500000</v>
      </c>
      <c r="AL163" s="75">
        <f t="shared" si="114"/>
        <v>6000000</v>
      </c>
      <c r="AM163" s="75">
        <f t="shared" si="115"/>
        <v>0</v>
      </c>
      <c r="AN163" s="75">
        <f t="shared" si="116"/>
        <v>0</v>
      </c>
      <c r="AO163" s="75">
        <f t="shared" si="117"/>
        <v>0</v>
      </c>
      <c r="AP163" s="75">
        <f t="shared" si="118"/>
        <v>4200000</v>
      </c>
      <c r="AQ163" s="75">
        <v>0</v>
      </c>
      <c r="AR163" s="75">
        <v>0</v>
      </c>
      <c r="AS163" s="75">
        <v>0</v>
      </c>
      <c r="AT163" s="80">
        <v>0</v>
      </c>
      <c r="AU163" s="82">
        <f t="shared" si="119"/>
        <v>65300631.545454547</v>
      </c>
      <c r="AV163" s="113">
        <f t="shared" si="120"/>
        <v>46029587.337272726</v>
      </c>
      <c r="AW163" s="75">
        <f t="shared" si="121"/>
        <v>65300631.545454547</v>
      </c>
      <c r="AX163" s="75">
        <f t="shared" si="122"/>
        <v>4571044.2081818189</v>
      </c>
      <c r="AY163" s="76">
        <f t="shared" si="123"/>
        <v>602958.7337272726</v>
      </c>
      <c r="AZ163" s="75">
        <v>0</v>
      </c>
      <c r="BA163" s="75">
        <v>0</v>
      </c>
      <c r="BB163" s="75">
        <v>0</v>
      </c>
      <c r="BC163" s="80">
        <v>0</v>
      </c>
      <c r="BD163" s="80">
        <v>0</v>
      </c>
      <c r="BE163" s="80">
        <v>0</v>
      </c>
      <c r="BF163" s="78">
        <v>0</v>
      </c>
      <c r="BG163" s="348">
        <f t="shared" si="124"/>
        <v>5174002.9419090915</v>
      </c>
      <c r="BH163" s="188">
        <f t="shared" si="125"/>
        <v>60126628</v>
      </c>
      <c r="BM163" s="50">
        <v>1311206</v>
      </c>
      <c r="BN163" s="391">
        <f t="shared" si="126"/>
        <v>0</v>
      </c>
      <c r="BO163" s="391">
        <f t="shared" si="127"/>
        <v>1311206</v>
      </c>
      <c r="BP163" s="391">
        <f t="shared" si="92"/>
        <v>39336180</v>
      </c>
      <c r="BQ163" s="50">
        <f t="shared" si="93"/>
        <v>0</v>
      </c>
      <c r="BR163" s="50">
        <f t="shared" si="94"/>
        <v>11264451.545454543</v>
      </c>
      <c r="BS163" s="50">
        <f t="shared" si="95"/>
        <v>0</v>
      </c>
      <c r="BT163" s="50">
        <f t="shared" si="96"/>
        <v>4500000</v>
      </c>
      <c r="BU163" s="50">
        <f t="shared" si="97"/>
        <v>6000000</v>
      </c>
      <c r="BV163" s="50">
        <f t="shared" si="98"/>
        <v>0</v>
      </c>
      <c r="BW163" s="50">
        <f t="shared" si="99"/>
        <v>0</v>
      </c>
      <c r="BX163" s="50">
        <f t="shared" si="100"/>
        <v>0</v>
      </c>
      <c r="BY163" s="50">
        <f t="shared" si="101"/>
        <v>4200000</v>
      </c>
      <c r="BZ163" s="50">
        <v>0</v>
      </c>
      <c r="CA163" s="50">
        <v>0</v>
      </c>
      <c r="CB163" s="50">
        <v>0</v>
      </c>
      <c r="CC163" s="50">
        <v>0</v>
      </c>
      <c r="CD163" s="391">
        <f t="shared" si="102"/>
        <v>65300631.545454547</v>
      </c>
      <c r="CE163" s="391">
        <f t="shared" si="128"/>
        <v>50600631.545454547</v>
      </c>
      <c r="CF163" s="391">
        <f t="shared" si="129"/>
        <v>65300631.545454547</v>
      </c>
      <c r="CG163" s="50">
        <f t="shared" si="130"/>
        <v>4571044.2081818189</v>
      </c>
      <c r="CH163" s="395">
        <f t="shared" si="131"/>
        <v>1060063.1545454548</v>
      </c>
      <c r="CI163" s="398">
        <v>0</v>
      </c>
      <c r="CJ163" s="50">
        <v>0</v>
      </c>
      <c r="CK163" s="50">
        <v>0</v>
      </c>
      <c r="CL163" s="50">
        <v>0</v>
      </c>
      <c r="CM163" s="50">
        <v>0</v>
      </c>
      <c r="CN163" s="50">
        <v>0</v>
      </c>
      <c r="CO163" s="50">
        <v>0</v>
      </c>
      <c r="CP163" s="395">
        <f t="shared" si="132"/>
        <v>5631107.3627272733</v>
      </c>
      <c r="CQ163" s="391">
        <f t="shared" si="133"/>
        <v>59669524</v>
      </c>
      <c r="CR163" s="391">
        <f t="shared" si="134"/>
        <v>-457104</v>
      </c>
    </row>
    <row r="164" spans="1:96" s="50" customFormat="1" ht="24" customHeight="1" x14ac:dyDescent="0.2">
      <c r="A164" s="182">
        <f t="shared" si="107"/>
        <v>2655495</v>
      </c>
      <c r="B164" s="298">
        <f t="shared" si="135"/>
        <v>158</v>
      </c>
      <c r="C164" s="266">
        <v>167</v>
      </c>
      <c r="D164" s="299">
        <v>12988</v>
      </c>
      <c r="E164" s="252" t="s">
        <v>393</v>
      </c>
      <c r="F164" s="253" t="s">
        <v>677</v>
      </c>
      <c r="G164" s="252" t="s">
        <v>87</v>
      </c>
      <c r="H164" s="274" t="s">
        <v>613</v>
      </c>
      <c r="I164" s="294" t="s">
        <v>2600</v>
      </c>
      <c r="J164" s="65" t="s">
        <v>678</v>
      </c>
      <c r="K164" s="65" t="s">
        <v>679</v>
      </c>
      <c r="L164" s="65" t="s">
        <v>613</v>
      </c>
      <c r="M164" s="292" t="s">
        <v>2380</v>
      </c>
      <c r="N164" s="99"/>
      <c r="O164" s="65"/>
      <c r="P164" s="90"/>
      <c r="Q164" s="254">
        <v>30</v>
      </c>
      <c r="R164" s="255">
        <v>68</v>
      </c>
      <c r="S164" s="65">
        <v>0</v>
      </c>
      <c r="T164" s="65">
        <v>0</v>
      </c>
      <c r="U164" s="90">
        <v>0</v>
      </c>
      <c r="V164" s="261">
        <v>21</v>
      </c>
      <c r="W164" s="99">
        <v>0</v>
      </c>
      <c r="X164" s="84">
        <v>0</v>
      </c>
      <c r="Y164" s="99">
        <v>0</v>
      </c>
      <c r="Z164" s="65">
        <v>0</v>
      </c>
      <c r="AA164" s="327">
        <v>1477052</v>
      </c>
      <c r="AB164" s="327">
        <v>46667</v>
      </c>
      <c r="AC164" s="328">
        <f t="shared" ref="AC164:AC165" si="140">AA164+AB164</f>
        <v>1523719</v>
      </c>
      <c r="AD164" s="75">
        <v>4500000</v>
      </c>
      <c r="AE164" s="75">
        <v>6000000</v>
      </c>
      <c r="AF164" s="338">
        <f t="shared" si="136"/>
        <v>290891.80909090908</v>
      </c>
      <c r="AG164" s="113">
        <f t="shared" si="109"/>
        <v>44311560</v>
      </c>
      <c r="AH164" s="75">
        <f t="shared" si="110"/>
        <v>1400010</v>
      </c>
      <c r="AI164" s="75">
        <f t="shared" si="111"/>
        <v>19780643.018181816</v>
      </c>
      <c r="AJ164" s="75">
        <f t="shared" si="112"/>
        <v>0</v>
      </c>
      <c r="AK164" s="75">
        <f t="shared" si="113"/>
        <v>4500000</v>
      </c>
      <c r="AL164" s="75">
        <f t="shared" si="114"/>
        <v>6000000</v>
      </c>
      <c r="AM164" s="75">
        <f t="shared" si="115"/>
        <v>0</v>
      </c>
      <c r="AN164" s="75">
        <f t="shared" si="116"/>
        <v>0</v>
      </c>
      <c r="AO164" s="75">
        <f t="shared" si="117"/>
        <v>0</v>
      </c>
      <c r="AP164" s="75">
        <f t="shared" si="118"/>
        <v>4200000</v>
      </c>
      <c r="AQ164" s="75">
        <v>0</v>
      </c>
      <c r="AR164" s="75">
        <v>0</v>
      </c>
      <c r="AS164" s="75">
        <v>0</v>
      </c>
      <c r="AT164" s="80">
        <v>0</v>
      </c>
      <c r="AU164" s="82">
        <f t="shared" si="119"/>
        <v>80192213.018181816</v>
      </c>
      <c r="AV164" s="113">
        <f t="shared" si="120"/>
        <v>59878758.106909089</v>
      </c>
      <c r="AW164" s="75">
        <f t="shared" si="121"/>
        <v>80192213.018181816</v>
      </c>
      <c r="AX164" s="75">
        <f t="shared" si="122"/>
        <v>5613454.9112727279</v>
      </c>
      <c r="AY164" s="76">
        <f t="shared" si="123"/>
        <v>1987875.8106909089</v>
      </c>
      <c r="AZ164" s="75">
        <v>0</v>
      </c>
      <c r="BA164" s="75">
        <v>0</v>
      </c>
      <c r="BB164" s="75">
        <v>0</v>
      </c>
      <c r="BC164" s="80">
        <v>0</v>
      </c>
      <c r="BD164" s="80">
        <v>0</v>
      </c>
      <c r="BE164" s="80">
        <v>0</v>
      </c>
      <c r="BF164" s="78">
        <v>0</v>
      </c>
      <c r="BG164" s="348">
        <f t="shared" si="124"/>
        <v>7601330.7219636366</v>
      </c>
      <c r="BH164" s="188">
        <f t="shared" si="125"/>
        <v>72590882</v>
      </c>
      <c r="BM164" s="50">
        <v>1477052</v>
      </c>
      <c r="BN164" s="391">
        <f t="shared" si="126"/>
        <v>46667</v>
      </c>
      <c r="BO164" s="391">
        <f t="shared" si="127"/>
        <v>1523719</v>
      </c>
      <c r="BP164" s="391">
        <f t="shared" si="92"/>
        <v>44311560</v>
      </c>
      <c r="BQ164" s="50">
        <f t="shared" si="93"/>
        <v>1400010</v>
      </c>
      <c r="BR164" s="50">
        <f t="shared" si="94"/>
        <v>19780643.018181816</v>
      </c>
      <c r="BS164" s="50">
        <f t="shared" si="95"/>
        <v>0</v>
      </c>
      <c r="BT164" s="50">
        <f t="shared" si="96"/>
        <v>4500000</v>
      </c>
      <c r="BU164" s="50">
        <f t="shared" si="97"/>
        <v>6000000</v>
      </c>
      <c r="BV164" s="50">
        <f t="shared" si="98"/>
        <v>0</v>
      </c>
      <c r="BW164" s="50">
        <f t="shared" si="99"/>
        <v>0</v>
      </c>
      <c r="BX164" s="50">
        <f t="shared" si="100"/>
        <v>0</v>
      </c>
      <c r="BY164" s="50">
        <f t="shared" si="101"/>
        <v>4200000</v>
      </c>
      <c r="BZ164" s="50">
        <v>0</v>
      </c>
      <c r="CA164" s="50">
        <v>0</v>
      </c>
      <c r="CB164" s="50">
        <v>0</v>
      </c>
      <c r="CC164" s="50">
        <v>0</v>
      </c>
      <c r="CD164" s="391">
        <f t="shared" si="102"/>
        <v>80192213.018181816</v>
      </c>
      <c r="CE164" s="391">
        <f t="shared" si="128"/>
        <v>65492213.018181816</v>
      </c>
      <c r="CF164" s="391">
        <f t="shared" si="129"/>
        <v>80192213.018181816</v>
      </c>
      <c r="CG164" s="50">
        <f t="shared" si="130"/>
        <v>5613454.9112727279</v>
      </c>
      <c r="CH164" s="395">
        <f t="shared" si="131"/>
        <v>2549221.3018181818</v>
      </c>
      <c r="CI164" s="398">
        <v>0</v>
      </c>
      <c r="CJ164" s="50">
        <v>0</v>
      </c>
      <c r="CK164" s="50">
        <v>0</v>
      </c>
      <c r="CL164" s="50">
        <v>0</v>
      </c>
      <c r="CM164" s="50">
        <v>0</v>
      </c>
      <c r="CN164" s="50">
        <v>0</v>
      </c>
      <c r="CO164" s="50">
        <v>0</v>
      </c>
      <c r="CP164" s="395">
        <f t="shared" si="132"/>
        <v>8162676.2130909096</v>
      </c>
      <c r="CQ164" s="391">
        <f t="shared" si="133"/>
        <v>72029536</v>
      </c>
      <c r="CR164" s="391">
        <f t="shared" si="134"/>
        <v>-561346</v>
      </c>
    </row>
    <row r="165" spans="1:96" s="50" customFormat="1" ht="24" customHeight="1" x14ac:dyDescent="0.2">
      <c r="A165" s="182">
        <f t="shared" si="107"/>
        <v>2655495</v>
      </c>
      <c r="B165" s="298">
        <f t="shared" si="135"/>
        <v>159</v>
      </c>
      <c r="C165" s="266">
        <v>168</v>
      </c>
      <c r="D165" s="299">
        <v>12989</v>
      </c>
      <c r="E165" s="252" t="s">
        <v>680</v>
      </c>
      <c r="F165" s="253" t="s">
        <v>681</v>
      </c>
      <c r="G165" s="252" t="s">
        <v>87</v>
      </c>
      <c r="H165" s="274" t="s">
        <v>613</v>
      </c>
      <c r="I165" s="294" t="s">
        <v>2601</v>
      </c>
      <c r="J165" s="65" t="s">
        <v>682</v>
      </c>
      <c r="K165" s="65" t="s">
        <v>683</v>
      </c>
      <c r="L165" s="65" t="s">
        <v>613</v>
      </c>
      <c r="M165" s="292" t="s">
        <v>2380</v>
      </c>
      <c r="N165" s="99"/>
      <c r="O165" s="65"/>
      <c r="P165" s="90"/>
      <c r="Q165" s="254">
        <v>30</v>
      </c>
      <c r="R165" s="255">
        <v>100</v>
      </c>
      <c r="S165" s="65">
        <v>0</v>
      </c>
      <c r="T165" s="65">
        <v>0</v>
      </c>
      <c r="U165" s="90">
        <v>0</v>
      </c>
      <c r="V165" s="260">
        <v>21</v>
      </c>
      <c r="W165" s="99">
        <v>0</v>
      </c>
      <c r="X165" s="84">
        <v>0</v>
      </c>
      <c r="Y165" s="99">
        <v>0</v>
      </c>
      <c r="Z165" s="65">
        <v>0</v>
      </c>
      <c r="AA165" s="327">
        <v>1477052</v>
      </c>
      <c r="AB165" s="327">
        <v>0</v>
      </c>
      <c r="AC165" s="328">
        <f t="shared" si="140"/>
        <v>1477052</v>
      </c>
      <c r="AD165" s="75">
        <v>4500000</v>
      </c>
      <c r="AE165" s="75">
        <v>6000000</v>
      </c>
      <c r="AF165" s="338">
        <f t="shared" si="136"/>
        <v>281982.65454545454</v>
      </c>
      <c r="AG165" s="113">
        <f t="shared" si="109"/>
        <v>44311560</v>
      </c>
      <c r="AH165" s="75">
        <f t="shared" si="110"/>
        <v>0</v>
      </c>
      <c r="AI165" s="75">
        <f t="shared" si="111"/>
        <v>28198265.454545453</v>
      </c>
      <c r="AJ165" s="75">
        <f t="shared" si="112"/>
        <v>0</v>
      </c>
      <c r="AK165" s="75">
        <f t="shared" si="113"/>
        <v>4500000</v>
      </c>
      <c r="AL165" s="75">
        <f t="shared" si="114"/>
        <v>6000000</v>
      </c>
      <c r="AM165" s="75">
        <f t="shared" si="115"/>
        <v>0</v>
      </c>
      <c r="AN165" s="75">
        <f t="shared" si="116"/>
        <v>0</v>
      </c>
      <c r="AO165" s="75">
        <f t="shared" si="117"/>
        <v>0</v>
      </c>
      <c r="AP165" s="75">
        <f t="shared" si="118"/>
        <v>4200000</v>
      </c>
      <c r="AQ165" s="75">
        <v>0</v>
      </c>
      <c r="AR165" s="75">
        <v>0</v>
      </c>
      <c r="AS165" s="75">
        <v>0</v>
      </c>
      <c r="AT165" s="80">
        <v>0</v>
      </c>
      <c r="AU165" s="82">
        <f t="shared" si="119"/>
        <v>87209825.454545453</v>
      </c>
      <c r="AV165" s="113">
        <f t="shared" si="120"/>
        <v>66405137.672727272</v>
      </c>
      <c r="AW165" s="75">
        <f t="shared" si="121"/>
        <v>87209825.454545453</v>
      </c>
      <c r="AX165" s="75">
        <f t="shared" si="122"/>
        <v>6104687.7818181822</v>
      </c>
      <c r="AY165" s="76">
        <f t="shared" si="123"/>
        <v>2640513.7672727276</v>
      </c>
      <c r="AZ165" s="75">
        <v>0</v>
      </c>
      <c r="BA165" s="75">
        <v>0</v>
      </c>
      <c r="BB165" s="75">
        <v>0</v>
      </c>
      <c r="BC165" s="80">
        <v>0</v>
      </c>
      <c r="BD165" s="80">
        <v>0</v>
      </c>
      <c r="BE165" s="80">
        <v>0</v>
      </c>
      <c r="BF165" s="78">
        <v>0</v>
      </c>
      <c r="BG165" s="348">
        <f t="shared" si="124"/>
        <v>8745201.5490909107</v>
      </c>
      <c r="BH165" s="188">
        <f t="shared" si="125"/>
        <v>78464623</v>
      </c>
      <c r="BM165" s="50">
        <v>1477052</v>
      </c>
      <c r="BN165" s="391">
        <f t="shared" si="126"/>
        <v>0</v>
      </c>
      <c r="BO165" s="391">
        <f t="shared" si="127"/>
        <v>1477052</v>
      </c>
      <c r="BP165" s="391">
        <f t="shared" si="92"/>
        <v>44311560</v>
      </c>
      <c r="BQ165" s="50">
        <f t="shared" si="93"/>
        <v>0</v>
      </c>
      <c r="BR165" s="50">
        <f t="shared" si="94"/>
        <v>28198265.454545453</v>
      </c>
      <c r="BS165" s="50">
        <f t="shared" si="95"/>
        <v>0</v>
      </c>
      <c r="BT165" s="50">
        <f t="shared" si="96"/>
        <v>4500000</v>
      </c>
      <c r="BU165" s="50">
        <f t="shared" si="97"/>
        <v>6000000</v>
      </c>
      <c r="BV165" s="50">
        <f t="shared" si="98"/>
        <v>0</v>
      </c>
      <c r="BW165" s="50">
        <f t="shared" si="99"/>
        <v>0</v>
      </c>
      <c r="BX165" s="50">
        <f t="shared" si="100"/>
        <v>0</v>
      </c>
      <c r="BY165" s="50">
        <f t="shared" si="101"/>
        <v>4200000</v>
      </c>
      <c r="BZ165" s="50">
        <v>0</v>
      </c>
      <c r="CA165" s="50">
        <v>0</v>
      </c>
      <c r="CB165" s="50">
        <v>0</v>
      </c>
      <c r="CC165" s="50">
        <v>0</v>
      </c>
      <c r="CD165" s="391">
        <f t="shared" si="102"/>
        <v>87209825.454545453</v>
      </c>
      <c r="CE165" s="391">
        <f t="shared" si="128"/>
        <v>72509825.454545453</v>
      </c>
      <c r="CF165" s="391">
        <f t="shared" si="129"/>
        <v>87209825.454545453</v>
      </c>
      <c r="CG165" s="50">
        <f t="shared" si="130"/>
        <v>6104687.7818181822</v>
      </c>
      <c r="CH165" s="395">
        <f t="shared" si="131"/>
        <v>3250982.5454545454</v>
      </c>
      <c r="CI165" s="398">
        <v>0</v>
      </c>
      <c r="CJ165" s="50">
        <v>0</v>
      </c>
      <c r="CK165" s="50">
        <v>0</v>
      </c>
      <c r="CL165" s="50">
        <v>0</v>
      </c>
      <c r="CM165" s="50">
        <v>0</v>
      </c>
      <c r="CN165" s="50">
        <v>0</v>
      </c>
      <c r="CO165" s="50">
        <v>0</v>
      </c>
      <c r="CP165" s="395">
        <f t="shared" si="132"/>
        <v>9355670.3272727281</v>
      </c>
      <c r="CQ165" s="391">
        <f t="shared" si="133"/>
        <v>77854155</v>
      </c>
      <c r="CR165" s="391">
        <f t="shared" si="134"/>
        <v>-610468</v>
      </c>
    </row>
    <row r="166" spans="1:96" s="50" customFormat="1" ht="24" customHeight="1" x14ac:dyDescent="0.2">
      <c r="A166" s="182">
        <f t="shared" si="107"/>
        <v>2655495</v>
      </c>
      <c r="B166" s="298">
        <f t="shared" si="135"/>
        <v>160</v>
      </c>
      <c r="C166" s="266">
        <v>169</v>
      </c>
      <c r="D166" s="299">
        <v>12990</v>
      </c>
      <c r="E166" s="252" t="s">
        <v>684</v>
      </c>
      <c r="F166" s="253" t="s">
        <v>319</v>
      </c>
      <c r="G166" s="252" t="s">
        <v>87</v>
      </c>
      <c r="H166" s="274" t="s">
        <v>613</v>
      </c>
      <c r="I166" s="294" t="s">
        <v>2602</v>
      </c>
      <c r="J166" s="65" t="s">
        <v>685</v>
      </c>
      <c r="K166" s="65" t="s">
        <v>686</v>
      </c>
      <c r="L166" s="65" t="s">
        <v>613</v>
      </c>
      <c r="M166" s="292" t="s">
        <v>2383</v>
      </c>
      <c r="N166" s="99"/>
      <c r="O166" s="65"/>
      <c r="P166" s="90"/>
      <c r="Q166" s="254">
        <v>30</v>
      </c>
      <c r="R166" s="255">
        <v>28</v>
      </c>
      <c r="S166" s="65">
        <v>0</v>
      </c>
      <c r="T166" s="65">
        <v>0</v>
      </c>
      <c r="U166" s="90">
        <v>0</v>
      </c>
      <c r="V166" s="260">
        <v>21</v>
      </c>
      <c r="W166" s="99">
        <v>0</v>
      </c>
      <c r="X166" s="84">
        <v>0</v>
      </c>
      <c r="Y166" s="99">
        <v>0</v>
      </c>
      <c r="Z166" s="65">
        <v>0</v>
      </c>
      <c r="AA166" s="327">
        <v>1642901</v>
      </c>
      <c r="AB166" s="327">
        <v>46667</v>
      </c>
      <c r="AC166" s="328">
        <f>AA166+AB166</f>
        <v>1689568</v>
      </c>
      <c r="AD166" s="75">
        <v>4500000</v>
      </c>
      <c r="AE166" s="75">
        <v>6000000</v>
      </c>
      <c r="AF166" s="338">
        <f t="shared" si="136"/>
        <v>322553.89090909087</v>
      </c>
      <c r="AG166" s="113">
        <f t="shared" si="109"/>
        <v>49287030</v>
      </c>
      <c r="AH166" s="75">
        <f t="shared" si="110"/>
        <v>1400010</v>
      </c>
      <c r="AI166" s="75">
        <f t="shared" si="111"/>
        <v>9031508.9454545453</v>
      </c>
      <c r="AJ166" s="75">
        <f t="shared" si="112"/>
        <v>0</v>
      </c>
      <c r="AK166" s="75">
        <f t="shared" si="113"/>
        <v>4500000</v>
      </c>
      <c r="AL166" s="75">
        <f t="shared" si="114"/>
        <v>6000000</v>
      </c>
      <c r="AM166" s="75">
        <f t="shared" si="115"/>
        <v>0</v>
      </c>
      <c r="AN166" s="75">
        <f t="shared" si="116"/>
        <v>0</v>
      </c>
      <c r="AO166" s="75">
        <f t="shared" si="117"/>
        <v>0</v>
      </c>
      <c r="AP166" s="75">
        <f t="shared" si="118"/>
        <v>4200000</v>
      </c>
      <c r="AQ166" s="75">
        <v>0</v>
      </c>
      <c r="AR166" s="75">
        <v>0</v>
      </c>
      <c r="AS166" s="75">
        <v>0</v>
      </c>
      <c r="AT166" s="80">
        <v>0</v>
      </c>
      <c r="AU166" s="82">
        <f t="shared" si="119"/>
        <v>74418548.945454538</v>
      </c>
      <c r="AV166" s="113">
        <f t="shared" si="120"/>
        <v>54509250.519272715</v>
      </c>
      <c r="AW166" s="75">
        <f t="shared" si="121"/>
        <v>74418548.945454538</v>
      </c>
      <c r="AX166" s="75">
        <f t="shared" si="122"/>
        <v>5209298.4261818184</v>
      </c>
      <c r="AY166" s="76">
        <f t="shared" si="123"/>
        <v>1450925.0519272715</v>
      </c>
      <c r="AZ166" s="75">
        <v>0</v>
      </c>
      <c r="BA166" s="75">
        <v>0</v>
      </c>
      <c r="BB166" s="75">
        <v>0</v>
      </c>
      <c r="BC166" s="80">
        <v>0</v>
      </c>
      <c r="BD166" s="80">
        <v>0</v>
      </c>
      <c r="BE166" s="80">
        <v>0</v>
      </c>
      <c r="BF166" s="78">
        <v>0</v>
      </c>
      <c r="BG166" s="348">
        <f t="shared" si="124"/>
        <v>6660223.4781090897</v>
      </c>
      <c r="BH166" s="188">
        <f t="shared" si="125"/>
        <v>67758325</v>
      </c>
      <c r="BM166" s="50">
        <v>1642901</v>
      </c>
      <c r="BN166" s="391">
        <f t="shared" si="126"/>
        <v>46667</v>
      </c>
      <c r="BO166" s="391">
        <f t="shared" si="127"/>
        <v>1689568</v>
      </c>
      <c r="BP166" s="391">
        <f t="shared" si="92"/>
        <v>49287030</v>
      </c>
      <c r="BQ166" s="50">
        <f t="shared" si="93"/>
        <v>1400010</v>
      </c>
      <c r="BR166" s="50">
        <f t="shared" si="94"/>
        <v>9031508.9454545453</v>
      </c>
      <c r="BS166" s="50">
        <f t="shared" si="95"/>
        <v>0</v>
      </c>
      <c r="BT166" s="50">
        <f t="shared" si="96"/>
        <v>4500000</v>
      </c>
      <c r="BU166" s="50">
        <f t="shared" si="97"/>
        <v>6000000</v>
      </c>
      <c r="BV166" s="50">
        <f t="shared" si="98"/>
        <v>0</v>
      </c>
      <c r="BW166" s="50">
        <f t="shared" si="99"/>
        <v>0</v>
      </c>
      <c r="BX166" s="50">
        <f t="shared" si="100"/>
        <v>0</v>
      </c>
      <c r="BY166" s="50">
        <f t="shared" si="101"/>
        <v>4200000</v>
      </c>
      <c r="BZ166" s="50">
        <v>0</v>
      </c>
      <c r="CA166" s="50">
        <v>0</v>
      </c>
      <c r="CB166" s="50">
        <v>0</v>
      </c>
      <c r="CC166" s="50">
        <v>0</v>
      </c>
      <c r="CD166" s="391">
        <f t="shared" si="102"/>
        <v>74418548.945454538</v>
      </c>
      <c r="CE166" s="391">
        <f t="shared" si="128"/>
        <v>59718548.945454538</v>
      </c>
      <c r="CF166" s="391">
        <f t="shared" si="129"/>
        <v>74418548.945454538</v>
      </c>
      <c r="CG166" s="50">
        <f t="shared" si="130"/>
        <v>5209298.4261818184</v>
      </c>
      <c r="CH166" s="395">
        <f t="shared" si="131"/>
        <v>1971854.8945454538</v>
      </c>
      <c r="CI166" s="398">
        <v>0</v>
      </c>
      <c r="CJ166" s="50">
        <v>0</v>
      </c>
      <c r="CK166" s="50">
        <v>0</v>
      </c>
      <c r="CL166" s="50">
        <v>0</v>
      </c>
      <c r="CM166" s="50">
        <v>0</v>
      </c>
      <c r="CN166" s="50">
        <v>0</v>
      </c>
      <c r="CO166" s="50">
        <v>0</v>
      </c>
      <c r="CP166" s="395">
        <f t="shared" si="132"/>
        <v>7181153.320727272</v>
      </c>
      <c r="CQ166" s="391">
        <f t="shared" si="133"/>
        <v>67237395</v>
      </c>
      <c r="CR166" s="391">
        <f t="shared" si="134"/>
        <v>-520930</v>
      </c>
    </row>
    <row r="167" spans="1:96" s="50" customFormat="1" ht="24" customHeight="1" x14ac:dyDescent="0.2">
      <c r="A167" s="182">
        <f t="shared" si="107"/>
        <v>2655495</v>
      </c>
      <c r="B167" s="298">
        <f t="shared" si="135"/>
        <v>161</v>
      </c>
      <c r="C167" s="266">
        <v>170</v>
      </c>
      <c r="D167" s="299">
        <v>12991</v>
      </c>
      <c r="E167" s="252" t="s">
        <v>687</v>
      </c>
      <c r="F167" s="253" t="s">
        <v>688</v>
      </c>
      <c r="G167" s="252" t="s">
        <v>87</v>
      </c>
      <c r="H167" s="274" t="s">
        <v>613</v>
      </c>
      <c r="I167" s="294" t="s">
        <v>2603</v>
      </c>
      <c r="J167" s="65" t="s">
        <v>689</v>
      </c>
      <c r="K167" s="65" t="s">
        <v>690</v>
      </c>
      <c r="L167" s="65" t="s">
        <v>613</v>
      </c>
      <c r="M167" s="292" t="s">
        <v>2380</v>
      </c>
      <c r="N167" s="99"/>
      <c r="O167" s="65"/>
      <c r="P167" s="90"/>
      <c r="Q167" s="254">
        <v>30</v>
      </c>
      <c r="R167" s="255">
        <v>5</v>
      </c>
      <c r="S167" s="65">
        <v>0</v>
      </c>
      <c r="T167" s="65">
        <v>0</v>
      </c>
      <c r="U167" s="90">
        <v>0</v>
      </c>
      <c r="V167" s="260">
        <v>17</v>
      </c>
      <c r="W167" s="99">
        <v>0</v>
      </c>
      <c r="X167" s="84">
        <v>0</v>
      </c>
      <c r="Y167" s="99">
        <v>0</v>
      </c>
      <c r="Z167" s="65">
        <v>0</v>
      </c>
      <c r="AA167" s="327">
        <v>1477052</v>
      </c>
      <c r="AB167" s="327">
        <v>46667</v>
      </c>
      <c r="AC167" s="328">
        <f>AA167+AB167</f>
        <v>1523719</v>
      </c>
      <c r="AD167" s="75">
        <v>4500000</v>
      </c>
      <c r="AE167" s="75">
        <v>6000000</v>
      </c>
      <c r="AF167" s="338">
        <f t="shared" si="136"/>
        <v>290891.80909090908</v>
      </c>
      <c r="AG167" s="113">
        <f t="shared" si="109"/>
        <v>44311560</v>
      </c>
      <c r="AH167" s="75">
        <f t="shared" si="110"/>
        <v>1400010</v>
      </c>
      <c r="AI167" s="75">
        <f t="shared" si="111"/>
        <v>1454459.0454545454</v>
      </c>
      <c r="AJ167" s="75">
        <f t="shared" si="112"/>
        <v>0</v>
      </c>
      <c r="AK167" s="75">
        <f t="shared" si="113"/>
        <v>4500000</v>
      </c>
      <c r="AL167" s="75">
        <f t="shared" si="114"/>
        <v>6000000</v>
      </c>
      <c r="AM167" s="75">
        <f t="shared" si="115"/>
        <v>0</v>
      </c>
      <c r="AN167" s="75">
        <f t="shared" si="116"/>
        <v>0</v>
      </c>
      <c r="AO167" s="75">
        <f t="shared" si="117"/>
        <v>0</v>
      </c>
      <c r="AP167" s="75">
        <f t="shared" si="118"/>
        <v>3400000</v>
      </c>
      <c r="AQ167" s="75">
        <v>0</v>
      </c>
      <c r="AR167" s="75">
        <v>0</v>
      </c>
      <c r="AS167" s="75">
        <v>0</v>
      </c>
      <c r="AT167" s="80">
        <v>0</v>
      </c>
      <c r="AU167" s="82">
        <f t="shared" si="119"/>
        <v>61066029.045454547</v>
      </c>
      <c r="AV167" s="113">
        <f t="shared" si="120"/>
        <v>42891407.01227273</v>
      </c>
      <c r="AW167" s="75">
        <f t="shared" si="121"/>
        <v>61066029.045454547</v>
      </c>
      <c r="AX167" s="75">
        <f t="shared" si="122"/>
        <v>4274622.0331818191</v>
      </c>
      <c r="AY167" s="76">
        <f t="shared" si="123"/>
        <v>289140.70122727304</v>
      </c>
      <c r="AZ167" s="75">
        <v>0</v>
      </c>
      <c r="BA167" s="75">
        <v>0</v>
      </c>
      <c r="BB167" s="75">
        <v>0</v>
      </c>
      <c r="BC167" s="80">
        <v>0</v>
      </c>
      <c r="BD167" s="80">
        <v>0</v>
      </c>
      <c r="BE167" s="80">
        <v>0</v>
      </c>
      <c r="BF167" s="78">
        <v>0</v>
      </c>
      <c r="BG167" s="348">
        <f t="shared" si="124"/>
        <v>4563762.734409092</v>
      </c>
      <c r="BH167" s="188">
        <f t="shared" si="125"/>
        <v>56502266</v>
      </c>
      <c r="BM167" s="50">
        <v>1477052</v>
      </c>
      <c r="BN167" s="391">
        <f t="shared" si="126"/>
        <v>46667</v>
      </c>
      <c r="BO167" s="391">
        <f t="shared" si="127"/>
        <v>1523719</v>
      </c>
      <c r="BP167" s="391">
        <f t="shared" si="92"/>
        <v>44311560</v>
      </c>
      <c r="BQ167" s="50">
        <f t="shared" si="93"/>
        <v>1400010</v>
      </c>
      <c r="BR167" s="50">
        <f t="shared" si="94"/>
        <v>1454459.0454545454</v>
      </c>
      <c r="BS167" s="50">
        <f t="shared" si="95"/>
        <v>0</v>
      </c>
      <c r="BT167" s="50">
        <f t="shared" si="96"/>
        <v>4500000</v>
      </c>
      <c r="BU167" s="50">
        <f t="shared" si="97"/>
        <v>6000000</v>
      </c>
      <c r="BV167" s="50">
        <f t="shared" si="98"/>
        <v>0</v>
      </c>
      <c r="BW167" s="50">
        <f t="shared" si="99"/>
        <v>0</v>
      </c>
      <c r="BX167" s="50">
        <f t="shared" si="100"/>
        <v>0</v>
      </c>
      <c r="BY167" s="50">
        <f t="shared" si="101"/>
        <v>3400000</v>
      </c>
      <c r="BZ167" s="50">
        <v>0</v>
      </c>
      <c r="CA167" s="50">
        <v>0</v>
      </c>
      <c r="CB167" s="50">
        <v>0</v>
      </c>
      <c r="CC167" s="50">
        <v>0</v>
      </c>
      <c r="CD167" s="391">
        <f t="shared" si="102"/>
        <v>61066029.045454547</v>
      </c>
      <c r="CE167" s="391">
        <f t="shared" si="128"/>
        <v>47166029.045454547</v>
      </c>
      <c r="CF167" s="391">
        <f t="shared" si="129"/>
        <v>61066029.045454547</v>
      </c>
      <c r="CG167" s="50">
        <f t="shared" si="130"/>
        <v>4274622.0331818191</v>
      </c>
      <c r="CH167" s="395">
        <f t="shared" si="131"/>
        <v>716602.90454545477</v>
      </c>
      <c r="CI167" s="398">
        <v>0</v>
      </c>
      <c r="CJ167" s="50">
        <v>0</v>
      </c>
      <c r="CK167" s="50">
        <v>0</v>
      </c>
      <c r="CL167" s="50">
        <v>0</v>
      </c>
      <c r="CM167" s="50">
        <v>0</v>
      </c>
      <c r="CN167" s="50">
        <v>0</v>
      </c>
      <c r="CO167" s="50">
        <v>0</v>
      </c>
      <c r="CP167" s="395">
        <f t="shared" si="132"/>
        <v>4991224.9377272744</v>
      </c>
      <c r="CQ167" s="391">
        <f t="shared" si="133"/>
        <v>56074804</v>
      </c>
      <c r="CR167" s="391">
        <f t="shared" si="134"/>
        <v>-427462</v>
      </c>
    </row>
    <row r="168" spans="1:96" s="50" customFormat="1" ht="24" customHeight="1" x14ac:dyDescent="0.2">
      <c r="A168" s="182">
        <f t="shared" si="107"/>
        <v>2655495</v>
      </c>
      <c r="B168" s="298">
        <f t="shared" si="135"/>
        <v>162</v>
      </c>
      <c r="C168" s="266">
        <v>171</v>
      </c>
      <c r="D168" s="299">
        <v>12992</v>
      </c>
      <c r="E168" s="252" t="s">
        <v>226</v>
      </c>
      <c r="F168" s="253" t="s">
        <v>691</v>
      </c>
      <c r="G168" s="252" t="s">
        <v>87</v>
      </c>
      <c r="H168" s="274" t="s">
        <v>613</v>
      </c>
      <c r="I168" s="294" t="s">
        <v>2604</v>
      </c>
      <c r="J168" s="65" t="s">
        <v>692</v>
      </c>
      <c r="K168" s="65" t="s">
        <v>693</v>
      </c>
      <c r="L168" s="65" t="s">
        <v>613</v>
      </c>
      <c r="M168" s="292" t="s">
        <v>2383</v>
      </c>
      <c r="N168" s="99"/>
      <c r="O168" s="65"/>
      <c r="P168" s="90"/>
      <c r="Q168" s="254">
        <v>30</v>
      </c>
      <c r="R168" s="255">
        <v>175</v>
      </c>
      <c r="S168" s="65">
        <v>0</v>
      </c>
      <c r="T168" s="65">
        <v>0</v>
      </c>
      <c r="U168" s="90">
        <v>0</v>
      </c>
      <c r="V168" s="260">
        <v>22</v>
      </c>
      <c r="W168" s="99">
        <v>0</v>
      </c>
      <c r="X168" s="84">
        <v>0</v>
      </c>
      <c r="Y168" s="99">
        <v>0</v>
      </c>
      <c r="Z168" s="65">
        <v>0</v>
      </c>
      <c r="AA168" s="327">
        <v>1642901</v>
      </c>
      <c r="AB168" s="327">
        <v>46667</v>
      </c>
      <c r="AC168" s="328">
        <f>AA168+AB168</f>
        <v>1689568</v>
      </c>
      <c r="AD168" s="75">
        <v>4500000</v>
      </c>
      <c r="AE168" s="75">
        <v>6000000</v>
      </c>
      <c r="AF168" s="338">
        <f t="shared" si="136"/>
        <v>322553.89090909087</v>
      </c>
      <c r="AG168" s="113">
        <f t="shared" si="109"/>
        <v>49287030</v>
      </c>
      <c r="AH168" s="75">
        <f t="shared" si="110"/>
        <v>1400010</v>
      </c>
      <c r="AI168" s="75">
        <f t="shared" si="111"/>
        <v>56446930.909090899</v>
      </c>
      <c r="AJ168" s="75">
        <f t="shared" si="112"/>
        <v>0</v>
      </c>
      <c r="AK168" s="75">
        <f t="shared" si="113"/>
        <v>4500000</v>
      </c>
      <c r="AL168" s="75">
        <f t="shared" si="114"/>
        <v>6000000</v>
      </c>
      <c r="AM168" s="75">
        <f t="shared" si="115"/>
        <v>0</v>
      </c>
      <c r="AN168" s="75">
        <f t="shared" si="116"/>
        <v>0</v>
      </c>
      <c r="AO168" s="75">
        <f t="shared" si="117"/>
        <v>0</v>
      </c>
      <c r="AP168" s="75">
        <f t="shared" si="118"/>
        <v>4400000</v>
      </c>
      <c r="AQ168" s="75">
        <v>0</v>
      </c>
      <c r="AR168" s="75">
        <v>0</v>
      </c>
      <c r="AS168" s="75">
        <v>0</v>
      </c>
      <c r="AT168" s="80">
        <v>0</v>
      </c>
      <c r="AU168" s="82">
        <f t="shared" si="119"/>
        <v>122033970.90909091</v>
      </c>
      <c r="AV168" s="113">
        <f t="shared" si="120"/>
        <v>98591592.945454538</v>
      </c>
      <c r="AW168" s="75">
        <f t="shared" si="121"/>
        <v>122033970.90909091</v>
      </c>
      <c r="AX168" s="75">
        <f t="shared" si="122"/>
        <v>8542377.9636363648</v>
      </c>
      <c r="AY168" s="76">
        <f t="shared" si="123"/>
        <v>6788738.9418181805</v>
      </c>
      <c r="AZ168" s="75">
        <v>0</v>
      </c>
      <c r="BA168" s="75">
        <v>0</v>
      </c>
      <c r="BB168" s="75">
        <v>0</v>
      </c>
      <c r="BC168" s="80">
        <v>0</v>
      </c>
      <c r="BD168" s="80">
        <v>0</v>
      </c>
      <c r="BE168" s="80">
        <v>0</v>
      </c>
      <c r="BF168" s="78">
        <v>0</v>
      </c>
      <c r="BG168" s="348">
        <f t="shared" si="124"/>
        <v>15331116.905454546</v>
      </c>
      <c r="BH168" s="188">
        <f t="shared" si="125"/>
        <v>106702854</v>
      </c>
      <c r="BM168" s="50">
        <v>1642901</v>
      </c>
      <c r="BN168" s="391">
        <f t="shared" si="126"/>
        <v>46667</v>
      </c>
      <c r="BO168" s="391">
        <f t="shared" si="127"/>
        <v>1689568</v>
      </c>
      <c r="BP168" s="391">
        <f t="shared" si="92"/>
        <v>49287030</v>
      </c>
      <c r="BQ168" s="50">
        <f t="shared" si="93"/>
        <v>1400010</v>
      </c>
      <c r="BR168" s="50">
        <f t="shared" si="94"/>
        <v>56446930.909090899</v>
      </c>
      <c r="BS168" s="50">
        <f t="shared" si="95"/>
        <v>0</v>
      </c>
      <c r="BT168" s="50">
        <f t="shared" si="96"/>
        <v>4500000</v>
      </c>
      <c r="BU168" s="50">
        <f t="shared" si="97"/>
        <v>6000000</v>
      </c>
      <c r="BV168" s="50">
        <f t="shared" si="98"/>
        <v>0</v>
      </c>
      <c r="BW168" s="50">
        <f t="shared" si="99"/>
        <v>0</v>
      </c>
      <c r="BX168" s="50">
        <f t="shared" si="100"/>
        <v>0</v>
      </c>
      <c r="BY168" s="50">
        <f t="shared" si="101"/>
        <v>4400000</v>
      </c>
      <c r="BZ168" s="50">
        <v>0</v>
      </c>
      <c r="CA168" s="50">
        <v>0</v>
      </c>
      <c r="CB168" s="50">
        <v>0</v>
      </c>
      <c r="CC168" s="50">
        <v>0</v>
      </c>
      <c r="CD168" s="391">
        <f t="shared" si="102"/>
        <v>122033970.90909091</v>
      </c>
      <c r="CE168" s="391">
        <f t="shared" si="128"/>
        <v>107133970.90909091</v>
      </c>
      <c r="CF168" s="391">
        <f t="shared" si="129"/>
        <v>122033970.90909091</v>
      </c>
      <c r="CG168" s="50">
        <f t="shared" si="130"/>
        <v>8542377.9636363648</v>
      </c>
      <c r="CH168" s="395">
        <f t="shared" ref="CH168:CH169" si="141">4000000+((CE168-80000000)*15%)</f>
        <v>8070095.6363636358</v>
      </c>
      <c r="CI168" s="398">
        <v>0</v>
      </c>
      <c r="CJ168" s="50">
        <v>0</v>
      </c>
      <c r="CK168" s="50">
        <v>0</v>
      </c>
      <c r="CL168" s="50">
        <v>0</v>
      </c>
      <c r="CM168" s="50">
        <v>0</v>
      </c>
      <c r="CN168" s="50">
        <v>0</v>
      </c>
      <c r="CO168" s="50">
        <v>0</v>
      </c>
      <c r="CP168" s="395">
        <f t="shared" si="132"/>
        <v>16612473.600000001</v>
      </c>
      <c r="CQ168" s="391">
        <f t="shared" si="133"/>
        <v>105421497</v>
      </c>
      <c r="CR168" s="391">
        <f t="shared" si="134"/>
        <v>-1281357</v>
      </c>
    </row>
    <row r="169" spans="1:96" s="50" customFormat="1" ht="24" customHeight="1" x14ac:dyDescent="0.2">
      <c r="A169" s="182">
        <f t="shared" si="107"/>
        <v>2655495</v>
      </c>
      <c r="B169" s="298">
        <f t="shared" si="135"/>
        <v>163</v>
      </c>
      <c r="C169" s="266">
        <v>172</v>
      </c>
      <c r="D169" s="299">
        <v>12998</v>
      </c>
      <c r="E169" s="252" t="s">
        <v>85</v>
      </c>
      <c r="F169" s="253" t="s">
        <v>440</v>
      </c>
      <c r="G169" s="252" t="s">
        <v>87</v>
      </c>
      <c r="H169" s="274" t="s">
        <v>613</v>
      </c>
      <c r="I169" s="294" t="s">
        <v>2605</v>
      </c>
      <c r="J169" s="65" t="s">
        <v>710</v>
      </c>
      <c r="K169" s="65" t="s">
        <v>711</v>
      </c>
      <c r="L169" s="65" t="s">
        <v>613</v>
      </c>
      <c r="M169" s="292" t="s">
        <v>2380</v>
      </c>
      <c r="N169" s="99"/>
      <c r="O169" s="65"/>
      <c r="P169" s="90"/>
      <c r="Q169" s="254">
        <v>30</v>
      </c>
      <c r="R169" s="255">
        <v>120</v>
      </c>
      <c r="S169" s="65">
        <v>0</v>
      </c>
      <c r="T169" s="65">
        <v>0</v>
      </c>
      <c r="U169" s="90">
        <v>0</v>
      </c>
      <c r="V169" s="260">
        <v>21</v>
      </c>
      <c r="W169" s="99">
        <v>0</v>
      </c>
      <c r="X169" s="84">
        <v>0</v>
      </c>
      <c r="Y169" s="99">
        <v>0</v>
      </c>
      <c r="Z169" s="65">
        <v>0</v>
      </c>
      <c r="AA169" s="327">
        <v>1477052</v>
      </c>
      <c r="AB169" s="327">
        <v>46667</v>
      </c>
      <c r="AC169" s="328">
        <f t="shared" si="137"/>
        <v>1523719</v>
      </c>
      <c r="AD169" s="75">
        <v>4500000</v>
      </c>
      <c r="AE169" s="75">
        <v>6000000</v>
      </c>
      <c r="AF169" s="338">
        <f t="shared" si="136"/>
        <v>290891.80909090908</v>
      </c>
      <c r="AG169" s="113">
        <f t="shared" si="109"/>
        <v>44311560</v>
      </c>
      <c r="AH169" s="75">
        <f t="shared" si="110"/>
        <v>1400010</v>
      </c>
      <c r="AI169" s="75">
        <f t="shared" si="111"/>
        <v>34907017.090909094</v>
      </c>
      <c r="AJ169" s="75">
        <f t="shared" si="112"/>
        <v>0</v>
      </c>
      <c r="AK169" s="75">
        <f t="shared" si="113"/>
        <v>4500000</v>
      </c>
      <c r="AL169" s="75">
        <f t="shared" si="114"/>
        <v>6000000</v>
      </c>
      <c r="AM169" s="75">
        <f t="shared" si="115"/>
        <v>0</v>
      </c>
      <c r="AN169" s="75">
        <f t="shared" si="116"/>
        <v>0</v>
      </c>
      <c r="AO169" s="75">
        <f t="shared" si="117"/>
        <v>0</v>
      </c>
      <c r="AP169" s="75">
        <f t="shared" si="118"/>
        <v>4200000</v>
      </c>
      <c r="AQ169" s="75">
        <v>0</v>
      </c>
      <c r="AR169" s="75">
        <v>0</v>
      </c>
      <c r="AS169" s="75">
        <v>0</v>
      </c>
      <c r="AT169" s="80">
        <v>0</v>
      </c>
      <c r="AU169" s="82">
        <f t="shared" si="119"/>
        <v>95318587.090909094</v>
      </c>
      <c r="AV169" s="113">
        <f t="shared" si="120"/>
        <v>73946285.99454546</v>
      </c>
      <c r="AW169" s="75">
        <f t="shared" si="121"/>
        <v>95318587.090909094</v>
      </c>
      <c r="AX169" s="75">
        <f t="shared" si="122"/>
        <v>6672301.0963636376</v>
      </c>
      <c r="AY169" s="76">
        <f t="shared" si="123"/>
        <v>3394628.5994545463</v>
      </c>
      <c r="AZ169" s="75">
        <v>0</v>
      </c>
      <c r="BA169" s="75">
        <v>0</v>
      </c>
      <c r="BB169" s="75">
        <v>0</v>
      </c>
      <c r="BC169" s="80">
        <v>0</v>
      </c>
      <c r="BD169" s="80">
        <v>0</v>
      </c>
      <c r="BE169" s="80">
        <v>0</v>
      </c>
      <c r="BF169" s="78">
        <v>0</v>
      </c>
      <c r="BG169" s="348">
        <f t="shared" si="124"/>
        <v>10066929.695818184</v>
      </c>
      <c r="BH169" s="188">
        <f t="shared" si="125"/>
        <v>85251657</v>
      </c>
      <c r="BM169" s="50">
        <v>1477052</v>
      </c>
      <c r="BN169" s="391">
        <f t="shared" si="126"/>
        <v>46667</v>
      </c>
      <c r="BO169" s="391">
        <f t="shared" si="127"/>
        <v>1523719</v>
      </c>
      <c r="BP169" s="391">
        <f t="shared" ref="BP169:BP232" si="142">BM169*Q169</f>
        <v>44311560</v>
      </c>
      <c r="BQ169" s="50">
        <f t="shared" ref="BQ169:BQ232" si="143">BN169*Q169</f>
        <v>1400010</v>
      </c>
      <c r="BR169" s="50">
        <f t="shared" ref="BR169:BR232" si="144">BO169*30/220*1.4*R169</f>
        <v>34907017.090909094</v>
      </c>
      <c r="BS169" s="50">
        <f t="shared" ref="BS169:BS232" si="145">(885165*3*Z169)/30*Q169</f>
        <v>0</v>
      </c>
      <c r="BT169" s="50">
        <f t="shared" ref="BT169:BT232" si="146">4500000/30*Q169</f>
        <v>4500000</v>
      </c>
      <c r="BU169" s="50">
        <f t="shared" ref="BU169:BU232" si="147">6000000/30*Q169</f>
        <v>6000000</v>
      </c>
      <c r="BV169" s="50">
        <f t="shared" ref="BV169:BV232" si="148">BO169*30/220*35%*S169</f>
        <v>0</v>
      </c>
      <c r="BW169" s="50">
        <f t="shared" ref="BW169:BW232" si="149">BO169*30/220*1.4*T169</f>
        <v>0</v>
      </c>
      <c r="BX169" s="50">
        <f t="shared" ref="BX169:BX232" si="150">BO169*U169</f>
        <v>0</v>
      </c>
      <c r="BY169" s="50">
        <f t="shared" ref="BY169:BY232" si="151">200000*V169</f>
        <v>4200000</v>
      </c>
      <c r="BZ169" s="50">
        <v>0</v>
      </c>
      <c r="CA169" s="50">
        <v>0</v>
      </c>
      <c r="CB169" s="50">
        <v>0</v>
      </c>
      <c r="CC169" s="50">
        <v>0</v>
      </c>
      <c r="CD169" s="391">
        <f t="shared" ref="CD169:CD232" si="152">SUM(BP169:CC169)</f>
        <v>95318587.090909094</v>
      </c>
      <c r="CE169" s="391">
        <f t="shared" si="128"/>
        <v>80618587.090909094</v>
      </c>
      <c r="CF169" s="391">
        <f t="shared" si="129"/>
        <v>95318587.090909094</v>
      </c>
      <c r="CG169" s="50">
        <f t="shared" si="130"/>
        <v>6672301.0963636376</v>
      </c>
      <c r="CH169" s="395">
        <f t="shared" si="141"/>
        <v>4092788.0636363639</v>
      </c>
      <c r="CI169" s="398">
        <v>0</v>
      </c>
      <c r="CJ169" s="50">
        <v>0</v>
      </c>
      <c r="CK169" s="50">
        <v>0</v>
      </c>
      <c r="CL169" s="50">
        <v>0</v>
      </c>
      <c r="CM169" s="50">
        <v>0</v>
      </c>
      <c r="CN169" s="50">
        <v>0</v>
      </c>
      <c r="CO169" s="50">
        <v>0</v>
      </c>
      <c r="CP169" s="395">
        <f t="shared" si="132"/>
        <v>10765089.160000002</v>
      </c>
      <c r="CQ169" s="391">
        <f t="shared" si="133"/>
        <v>84553497</v>
      </c>
      <c r="CR169" s="391">
        <f t="shared" si="134"/>
        <v>-698160</v>
      </c>
    </row>
    <row r="170" spans="1:96" s="50" customFormat="1" ht="24" customHeight="1" x14ac:dyDescent="0.2">
      <c r="A170" s="182">
        <f t="shared" si="107"/>
        <v>2655495</v>
      </c>
      <c r="B170" s="298">
        <f t="shared" si="135"/>
        <v>164</v>
      </c>
      <c r="C170" s="266">
        <v>173</v>
      </c>
      <c r="D170" s="299">
        <v>12997</v>
      </c>
      <c r="E170" s="252" t="s">
        <v>706</v>
      </c>
      <c r="F170" s="253" t="s">
        <v>707</v>
      </c>
      <c r="G170" s="252" t="s">
        <v>87</v>
      </c>
      <c r="H170" s="274" t="s">
        <v>613</v>
      </c>
      <c r="I170" s="294" t="s">
        <v>2606</v>
      </c>
      <c r="J170" s="65" t="s">
        <v>708</v>
      </c>
      <c r="K170" s="65" t="s">
        <v>709</v>
      </c>
      <c r="L170" s="65"/>
      <c r="M170" s="292" t="s">
        <v>2380</v>
      </c>
      <c r="N170" s="99"/>
      <c r="O170" s="65"/>
      <c r="P170" s="90"/>
      <c r="Q170" s="254">
        <v>30</v>
      </c>
      <c r="R170" s="255">
        <v>62</v>
      </c>
      <c r="S170" s="65">
        <v>0</v>
      </c>
      <c r="T170" s="65">
        <v>0</v>
      </c>
      <c r="U170" s="90">
        <v>0</v>
      </c>
      <c r="V170" s="260">
        <v>21</v>
      </c>
      <c r="W170" s="99">
        <v>0</v>
      </c>
      <c r="X170" s="84">
        <v>0</v>
      </c>
      <c r="Y170" s="99">
        <v>0</v>
      </c>
      <c r="Z170" s="65">
        <v>0</v>
      </c>
      <c r="AA170" s="327">
        <v>1477052</v>
      </c>
      <c r="AB170" s="327">
        <v>0</v>
      </c>
      <c r="AC170" s="328">
        <f t="shared" si="137"/>
        <v>1477052</v>
      </c>
      <c r="AD170" s="75">
        <v>4500000</v>
      </c>
      <c r="AE170" s="75">
        <v>6000000</v>
      </c>
      <c r="AF170" s="338">
        <f t="shared" si="136"/>
        <v>281982.65454545454</v>
      </c>
      <c r="AG170" s="113">
        <f t="shared" si="109"/>
        <v>44311560</v>
      </c>
      <c r="AH170" s="75">
        <f t="shared" si="110"/>
        <v>0</v>
      </c>
      <c r="AI170" s="75">
        <f t="shared" si="111"/>
        <v>17482924.581818182</v>
      </c>
      <c r="AJ170" s="75">
        <f t="shared" si="112"/>
        <v>0</v>
      </c>
      <c r="AK170" s="75">
        <f t="shared" si="113"/>
        <v>4500000</v>
      </c>
      <c r="AL170" s="75">
        <f t="shared" si="114"/>
        <v>6000000</v>
      </c>
      <c r="AM170" s="75">
        <f t="shared" si="115"/>
        <v>0</v>
      </c>
      <c r="AN170" s="75">
        <f t="shared" si="116"/>
        <v>0</v>
      </c>
      <c r="AO170" s="75">
        <f t="shared" si="117"/>
        <v>0</v>
      </c>
      <c r="AP170" s="75">
        <f t="shared" si="118"/>
        <v>4200000</v>
      </c>
      <c r="AQ170" s="75">
        <v>0</v>
      </c>
      <c r="AR170" s="75">
        <v>0</v>
      </c>
      <c r="AS170" s="75">
        <v>0</v>
      </c>
      <c r="AT170" s="80">
        <v>0</v>
      </c>
      <c r="AU170" s="82">
        <f t="shared" si="119"/>
        <v>76494484.581818178</v>
      </c>
      <c r="AV170" s="113">
        <f t="shared" si="120"/>
        <v>56439870.661090903</v>
      </c>
      <c r="AW170" s="75">
        <f t="shared" si="121"/>
        <v>76494484.581818178</v>
      </c>
      <c r="AX170" s="75">
        <f t="shared" si="122"/>
        <v>5354613.9207272734</v>
      </c>
      <c r="AY170" s="76">
        <f t="shared" si="123"/>
        <v>1643987.0661090903</v>
      </c>
      <c r="AZ170" s="75">
        <v>0</v>
      </c>
      <c r="BA170" s="75">
        <v>0</v>
      </c>
      <c r="BB170" s="75">
        <v>0</v>
      </c>
      <c r="BC170" s="80">
        <v>0</v>
      </c>
      <c r="BD170" s="80">
        <v>0</v>
      </c>
      <c r="BE170" s="80">
        <v>0</v>
      </c>
      <c r="BF170" s="78">
        <v>0</v>
      </c>
      <c r="BG170" s="348">
        <f t="shared" si="124"/>
        <v>6998600.9868363636</v>
      </c>
      <c r="BH170" s="188">
        <f t="shared" si="125"/>
        <v>69495883</v>
      </c>
      <c r="BM170" s="50">
        <v>1477052</v>
      </c>
      <c r="BN170" s="391">
        <f t="shared" si="126"/>
        <v>0</v>
      </c>
      <c r="BO170" s="391">
        <f t="shared" si="127"/>
        <v>1477052</v>
      </c>
      <c r="BP170" s="391">
        <f t="shared" si="142"/>
        <v>44311560</v>
      </c>
      <c r="BQ170" s="50">
        <f t="shared" si="143"/>
        <v>0</v>
      </c>
      <c r="BR170" s="50">
        <f t="shared" si="144"/>
        <v>17482924.581818182</v>
      </c>
      <c r="BS170" s="50">
        <f t="shared" si="145"/>
        <v>0</v>
      </c>
      <c r="BT170" s="50">
        <f t="shared" si="146"/>
        <v>4500000</v>
      </c>
      <c r="BU170" s="50">
        <f t="shared" si="147"/>
        <v>6000000</v>
      </c>
      <c r="BV170" s="50">
        <f t="shared" si="148"/>
        <v>0</v>
      </c>
      <c r="BW170" s="50">
        <f t="shared" si="149"/>
        <v>0</v>
      </c>
      <c r="BX170" s="50">
        <f t="shared" si="150"/>
        <v>0</v>
      </c>
      <c r="BY170" s="50">
        <f t="shared" si="151"/>
        <v>4200000</v>
      </c>
      <c r="BZ170" s="50">
        <v>0</v>
      </c>
      <c r="CA170" s="50">
        <v>0</v>
      </c>
      <c r="CB170" s="50">
        <v>0</v>
      </c>
      <c r="CC170" s="50">
        <v>0</v>
      </c>
      <c r="CD170" s="391">
        <f t="shared" si="152"/>
        <v>76494484.581818178</v>
      </c>
      <c r="CE170" s="391">
        <f t="shared" si="128"/>
        <v>61794484.581818178</v>
      </c>
      <c r="CF170" s="391">
        <f t="shared" si="129"/>
        <v>76494484.581818178</v>
      </c>
      <c r="CG170" s="50">
        <f t="shared" si="130"/>
        <v>5354613.9207272734</v>
      </c>
      <c r="CH170" s="395">
        <f t="shared" si="131"/>
        <v>2179448.458181818</v>
      </c>
      <c r="CI170" s="398">
        <v>0</v>
      </c>
      <c r="CJ170" s="50">
        <v>0</v>
      </c>
      <c r="CK170" s="50">
        <v>0</v>
      </c>
      <c r="CL170" s="50">
        <v>0</v>
      </c>
      <c r="CM170" s="50">
        <v>0</v>
      </c>
      <c r="CN170" s="50">
        <v>0</v>
      </c>
      <c r="CO170" s="50">
        <v>0</v>
      </c>
      <c r="CP170" s="395">
        <f t="shared" si="132"/>
        <v>7534062.3789090915</v>
      </c>
      <c r="CQ170" s="391">
        <f t="shared" si="133"/>
        <v>68960422</v>
      </c>
      <c r="CR170" s="391">
        <f t="shared" si="134"/>
        <v>-535461</v>
      </c>
    </row>
    <row r="171" spans="1:96" s="50" customFormat="1" ht="24" customHeight="1" x14ac:dyDescent="0.2">
      <c r="A171" s="182">
        <f t="shared" si="107"/>
        <v>2655495</v>
      </c>
      <c r="B171" s="298">
        <f t="shared" si="135"/>
        <v>165</v>
      </c>
      <c r="C171" s="266">
        <v>174</v>
      </c>
      <c r="D171" s="299">
        <v>12867</v>
      </c>
      <c r="E171" s="252" t="s">
        <v>322</v>
      </c>
      <c r="F171" s="253" t="s">
        <v>323</v>
      </c>
      <c r="G171" s="252" t="s">
        <v>87</v>
      </c>
      <c r="H171" s="274" t="s">
        <v>324</v>
      </c>
      <c r="I171" s="294" t="s">
        <v>2607</v>
      </c>
      <c r="J171" s="65" t="s">
        <v>325</v>
      </c>
      <c r="K171" s="65" t="s">
        <v>326</v>
      </c>
      <c r="L171" s="65" t="s">
        <v>324</v>
      </c>
      <c r="M171" s="292" t="s">
        <v>2382</v>
      </c>
      <c r="N171" s="99"/>
      <c r="O171" s="65"/>
      <c r="P171" s="90"/>
      <c r="Q171" s="254">
        <v>30</v>
      </c>
      <c r="R171" s="255">
        <v>72</v>
      </c>
      <c r="S171" s="65">
        <v>0</v>
      </c>
      <c r="T171" s="65">
        <v>0</v>
      </c>
      <c r="U171" s="90">
        <v>0</v>
      </c>
      <c r="V171" s="260">
        <v>19</v>
      </c>
      <c r="W171" s="99">
        <v>0</v>
      </c>
      <c r="X171" s="84">
        <v>0</v>
      </c>
      <c r="Y171" s="99">
        <v>2</v>
      </c>
      <c r="Z171" s="65">
        <v>2</v>
      </c>
      <c r="AA171" s="327">
        <v>1145360</v>
      </c>
      <c r="AB171" s="327">
        <v>46667</v>
      </c>
      <c r="AC171" s="328">
        <f t="shared" si="137"/>
        <v>1192027</v>
      </c>
      <c r="AD171" s="75">
        <v>4500000</v>
      </c>
      <c r="AE171" s="75">
        <v>6000000</v>
      </c>
      <c r="AF171" s="338">
        <f t="shared" si="136"/>
        <v>227568.79090909089</v>
      </c>
      <c r="AG171" s="113">
        <f t="shared" si="109"/>
        <v>34360800</v>
      </c>
      <c r="AH171" s="75">
        <f t="shared" si="110"/>
        <v>1400010</v>
      </c>
      <c r="AI171" s="75">
        <f t="shared" si="111"/>
        <v>16384952.945454545</v>
      </c>
      <c r="AJ171" s="75">
        <f t="shared" si="112"/>
        <v>5310990</v>
      </c>
      <c r="AK171" s="75">
        <f t="shared" si="113"/>
        <v>4500000</v>
      </c>
      <c r="AL171" s="75">
        <f t="shared" si="114"/>
        <v>6000000</v>
      </c>
      <c r="AM171" s="75">
        <f t="shared" si="115"/>
        <v>0</v>
      </c>
      <c r="AN171" s="75">
        <f t="shared" si="116"/>
        <v>0</v>
      </c>
      <c r="AO171" s="75">
        <f t="shared" si="117"/>
        <v>0</v>
      </c>
      <c r="AP171" s="75">
        <f t="shared" si="118"/>
        <v>3800000</v>
      </c>
      <c r="AQ171" s="75">
        <v>0</v>
      </c>
      <c r="AR171" s="75">
        <v>0</v>
      </c>
      <c r="AS171" s="75">
        <v>0</v>
      </c>
      <c r="AT171" s="80">
        <v>0</v>
      </c>
      <c r="AU171" s="82">
        <f t="shared" si="119"/>
        <v>71756752.945454538</v>
      </c>
      <c r="AV171" s="113">
        <f t="shared" si="120"/>
        <v>47494559.539272718</v>
      </c>
      <c r="AW171" s="75">
        <f t="shared" si="121"/>
        <v>66445762.945454545</v>
      </c>
      <c r="AX171" s="75">
        <f t="shared" si="122"/>
        <v>4651203.4061818188</v>
      </c>
      <c r="AY171" s="76">
        <f t="shared" si="123"/>
        <v>749455.95392727188</v>
      </c>
      <c r="AZ171" s="75">
        <v>0</v>
      </c>
      <c r="BA171" s="75">
        <v>0</v>
      </c>
      <c r="BB171" s="75">
        <v>0</v>
      </c>
      <c r="BC171" s="80">
        <v>0</v>
      </c>
      <c r="BD171" s="80">
        <v>0</v>
      </c>
      <c r="BE171" s="80">
        <v>0</v>
      </c>
      <c r="BF171" s="78">
        <v>0</v>
      </c>
      <c r="BG171" s="348">
        <f t="shared" si="124"/>
        <v>5400659.3601090908</v>
      </c>
      <c r="BH171" s="188">
        <f t="shared" si="125"/>
        <v>66356093</v>
      </c>
      <c r="BM171" s="50">
        <v>1145360</v>
      </c>
      <c r="BN171" s="391">
        <f t="shared" si="126"/>
        <v>46667</v>
      </c>
      <c r="BO171" s="391">
        <f t="shared" si="127"/>
        <v>1192027</v>
      </c>
      <c r="BP171" s="391">
        <f t="shared" si="142"/>
        <v>34360800</v>
      </c>
      <c r="BQ171" s="50">
        <f t="shared" si="143"/>
        <v>1400010</v>
      </c>
      <c r="BR171" s="50">
        <f t="shared" si="144"/>
        <v>16384952.945454545</v>
      </c>
      <c r="BS171" s="50">
        <f t="shared" si="145"/>
        <v>5310990</v>
      </c>
      <c r="BT171" s="50">
        <f t="shared" si="146"/>
        <v>4500000</v>
      </c>
      <c r="BU171" s="50">
        <f t="shared" si="147"/>
        <v>6000000</v>
      </c>
      <c r="BV171" s="50">
        <f t="shared" si="148"/>
        <v>0</v>
      </c>
      <c r="BW171" s="50">
        <f t="shared" si="149"/>
        <v>0</v>
      </c>
      <c r="BX171" s="50">
        <f t="shared" si="150"/>
        <v>0</v>
      </c>
      <c r="BY171" s="50">
        <f t="shared" si="151"/>
        <v>3800000</v>
      </c>
      <c r="BZ171" s="50">
        <v>0</v>
      </c>
      <c r="CA171" s="50">
        <v>0</v>
      </c>
      <c r="CB171" s="50">
        <v>0</v>
      </c>
      <c r="CC171" s="50">
        <v>0</v>
      </c>
      <c r="CD171" s="391">
        <f t="shared" si="152"/>
        <v>71756752.945454538</v>
      </c>
      <c r="CE171" s="391">
        <f t="shared" si="128"/>
        <v>52145762.945454538</v>
      </c>
      <c r="CF171" s="391">
        <f t="shared" si="129"/>
        <v>66445762.945454545</v>
      </c>
      <c r="CG171" s="50">
        <f t="shared" si="130"/>
        <v>4651203.4061818188</v>
      </c>
      <c r="CH171" s="395">
        <f t="shared" si="131"/>
        <v>1214576.2945454537</v>
      </c>
      <c r="CI171" s="398">
        <v>0</v>
      </c>
      <c r="CJ171" s="50">
        <v>0</v>
      </c>
      <c r="CK171" s="50">
        <v>0</v>
      </c>
      <c r="CL171" s="50">
        <v>0</v>
      </c>
      <c r="CM171" s="50">
        <v>0</v>
      </c>
      <c r="CN171" s="50">
        <v>0</v>
      </c>
      <c r="CO171" s="50">
        <v>0</v>
      </c>
      <c r="CP171" s="395">
        <f t="shared" si="132"/>
        <v>5865779.7007272728</v>
      </c>
      <c r="CQ171" s="391">
        <f t="shared" si="133"/>
        <v>65890973</v>
      </c>
      <c r="CR171" s="391">
        <f t="shared" si="134"/>
        <v>-465120</v>
      </c>
    </row>
    <row r="172" spans="1:96" s="50" customFormat="1" ht="24" customHeight="1" x14ac:dyDescent="0.2">
      <c r="A172" s="182">
        <f t="shared" si="107"/>
        <v>2655495</v>
      </c>
      <c r="B172" s="298">
        <f t="shared" si="135"/>
        <v>166</v>
      </c>
      <c r="C172" s="266">
        <v>175</v>
      </c>
      <c r="D172" s="299">
        <v>12873</v>
      </c>
      <c r="E172" s="252" t="s">
        <v>345</v>
      </c>
      <c r="F172" s="253" t="s">
        <v>346</v>
      </c>
      <c r="G172" s="252" t="s">
        <v>87</v>
      </c>
      <c r="H172" s="274" t="s">
        <v>324</v>
      </c>
      <c r="I172" s="294" t="s">
        <v>2608</v>
      </c>
      <c r="J172" s="65" t="s">
        <v>347</v>
      </c>
      <c r="K172" s="65" t="s">
        <v>348</v>
      </c>
      <c r="L172" s="65" t="s">
        <v>324</v>
      </c>
      <c r="M172" s="292" t="s">
        <v>2382</v>
      </c>
      <c r="N172" s="99"/>
      <c r="O172" s="65"/>
      <c r="P172" s="90"/>
      <c r="Q172" s="254">
        <v>30</v>
      </c>
      <c r="R172" s="255">
        <v>61</v>
      </c>
      <c r="S172" s="65">
        <v>0</v>
      </c>
      <c r="T172" s="65">
        <v>0</v>
      </c>
      <c r="U172" s="90">
        <v>0</v>
      </c>
      <c r="V172" s="260">
        <v>20</v>
      </c>
      <c r="W172" s="99">
        <v>0</v>
      </c>
      <c r="X172" s="84">
        <v>0</v>
      </c>
      <c r="Y172" s="99">
        <v>2</v>
      </c>
      <c r="Z172" s="65">
        <v>1</v>
      </c>
      <c r="AA172" s="327">
        <v>1145360</v>
      </c>
      <c r="AB172" s="327">
        <v>46667</v>
      </c>
      <c r="AC172" s="328">
        <f t="shared" si="137"/>
        <v>1192027</v>
      </c>
      <c r="AD172" s="75">
        <v>4500000</v>
      </c>
      <c r="AE172" s="75">
        <v>6000000</v>
      </c>
      <c r="AF172" s="338">
        <f t="shared" si="136"/>
        <v>227568.79090909089</v>
      </c>
      <c r="AG172" s="113">
        <f t="shared" si="109"/>
        <v>34360800</v>
      </c>
      <c r="AH172" s="75">
        <f t="shared" si="110"/>
        <v>1400010</v>
      </c>
      <c r="AI172" s="75">
        <f t="shared" si="111"/>
        <v>13881696.245454544</v>
      </c>
      <c r="AJ172" s="75">
        <f t="shared" si="112"/>
        <v>2655495</v>
      </c>
      <c r="AK172" s="75">
        <f t="shared" si="113"/>
        <v>4500000</v>
      </c>
      <c r="AL172" s="75">
        <f t="shared" si="114"/>
        <v>6000000</v>
      </c>
      <c r="AM172" s="75">
        <f t="shared" si="115"/>
        <v>0</v>
      </c>
      <c r="AN172" s="75">
        <f t="shared" si="116"/>
        <v>0</v>
      </c>
      <c r="AO172" s="75">
        <f t="shared" si="117"/>
        <v>0</v>
      </c>
      <c r="AP172" s="75">
        <f t="shared" si="118"/>
        <v>4000000</v>
      </c>
      <c r="AQ172" s="75">
        <v>0</v>
      </c>
      <c r="AR172" s="75">
        <v>0</v>
      </c>
      <c r="AS172" s="75">
        <v>0</v>
      </c>
      <c r="AT172" s="80">
        <v>0</v>
      </c>
      <c r="AU172" s="82">
        <f t="shared" si="119"/>
        <v>66798001.245454542</v>
      </c>
      <c r="AV172" s="113">
        <f t="shared" si="120"/>
        <v>45152530.808272719</v>
      </c>
      <c r="AW172" s="75">
        <f t="shared" si="121"/>
        <v>64142506.245454542</v>
      </c>
      <c r="AX172" s="75">
        <f t="shared" si="122"/>
        <v>4489975.4371818183</v>
      </c>
      <c r="AY172" s="76">
        <f t="shared" si="123"/>
        <v>515253.08082727197</v>
      </c>
      <c r="AZ172" s="75">
        <v>0</v>
      </c>
      <c r="BA172" s="75">
        <v>0</v>
      </c>
      <c r="BB172" s="75">
        <v>0</v>
      </c>
      <c r="BC172" s="80">
        <v>0</v>
      </c>
      <c r="BD172" s="80">
        <v>0</v>
      </c>
      <c r="BE172" s="80">
        <v>0</v>
      </c>
      <c r="BF172" s="78">
        <v>0</v>
      </c>
      <c r="BG172" s="348">
        <f t="shared" si="124"/>
        <v>5005228.5180090899</v>
      </c>
      <c r="BH172" s="188">
        <f t="shared" si="125"/>
        <v>61792772</v>
      </c>
      <c r="BM172" s="50">
        <v>1145360</v>
      </c>
      <c r="BN172" s="391">
        <f t="shared" si="126"/>
        <v>46667</v>
      </c>
      <c r="BO172" s="391">
        <f t="shared" si="127"/>
        <v>1192027</v>
      </c>
      <c r="BP172" s="391">
        <f t="shared" si="142"/>
        <v>34360800</v>
      </c>
      <c r="BQ172" s="50">
        <f t="shared" si="143"/>
        <v>1400010</v>
      </c>
      <c r="BR172" s="50">
        <f t="shared" si="144"/>
        <v>13881696.245454544</v>
      </c>
      <c r="BS172" s="50">
        <f t="shared" si="145"/>
        <v>2655495</v>
      </c>
      <c r="BT172" s="50">
        <f t="shared" si="146"/>
        <v>4500000</v>
      </c>
      <c r="BU172" s="50">
        <f t="shared" si="147"/>
        <v>6000000</v>
      </c>
      <c r="BV172" s="50">
        <f t="shared" si="148"/>
        <v>0</v>
      </c>
      <c r="BW172" s="50">
        <f t="shared" si="149"/>
        <v>0</v>
      </c>
      <c r="BX172" s="50">
        <f t="shared" si="150"/>
        <v>0</v>
      </c>
      <c r="BY172" s="50">
        <f t="shared" si="151"/>
        <v>4000000</v>
      </c>
      <c r="BZ172" s="50">
        <v>0</v>
      </c>
      <c r="CA172" s="50">
        <v>0</v>
      </c>
      <c r="CB172" s="50">
        <v>0</v>
      </c>
      <c r="CC172" s="50">
        <v>0</v>
      </c>
      <c r="CD172" s="391">
        <f t="shared" si="152"/>
        <v>66798001.245454542</v>
      </c>
      <c r="CE172" s="391">
        <f t="shared" si="128"/>
        <v>49642506.245454542</v>
      </c>
      <c r="CF172" s="391">
        <f t="shared" si="129"/>
        <v>64142506.245454542</v>
      </c>
      <c r="CG172" s="50">
        <f t="shared" si="130"/>
        <v>4489975.4371818183</v>
      </c>
      <c r="CH172" s="395">
        <f t="shared" si="131"/>
        <v>964250.62454545428</v>
      </c>
      <c r="CI172" s="398">
        <v>0</v>
      </c>
      <c r="CJ172" s="50">
        <v>0</v>
      </c>
      <c r="CK172" s="50">
        <v>0</v>
      </c>
      <c r="CL172" s="50">
        <v>0</v>
      </c>
      <c r="CM172" s="50">
        <v>0</v>
      </c>
      <c r="CN172" s="50">
        <v>0</v>
      </c>
      <c r="CO172" s="50">
        <v>0</v>
      </c>
      <c r="CP172" s="395">
        <f t="shared" si="132"/>
        <v>5454226.0617272723</v>
      </c>
      <c r="CQ172" s="391">
        <f t="shared" si="133"/>
        <v>61343775</v>
      </c>
      <c r="CR172" s="391">
        <f t="shared" si="134"/>
        <v>-448997</v>
      </c>
    </row>
    <row r="173" spans="1:96" s="50" customFormat="1" ht="24" customHeight="1" x14ac:dyDescent="0.2">
      <c r="A173" s="182">
        <f t="shared" si="107"/>
        <v>2655495</v>
      </c>
      <c r="B173" s="298">
        <f t="shared" si="135"/>
        <v>167</v>
      </c>
      <c r="C173" s="266">
        <v>176</v>
      </c>
      <c r="D173" s="299">
        <v>13368</v>
      </c>
      <c r="E173" s="252" t="s">
        <v>792</v>
      </c>
      <c r="F173" s="253" t="s">
        <v>488</v>
      </c>
      <c r="G173" s="252" t="s">
        <v>87</v>
      </c>
      <c r="H173" s="274" t="s">
        <v>1826</v>
      </c>
      <c r="I173" s="355" t="s">
        <v>2609</v>
      </c>
      <c r="J173" s="71" t="s">
        <v>1846</v>
      </c>
      <c r="K173" s="71" t="s">
        <v>1847</v>
      </c>
      <c r="L173" s="71" t="s">
        <v>1826</v>
      </c>
      <c r="M173" s="312" t="s">
        <v>2381</v>
      </c>
      <c r="N173" s="103"/>
      <c r="O173" s="71"/>
      <c r="P173" s="94"/>
      <c r="Q173" s="254">
        <v>30</v>
      </c>
      <c r="R173" s="255">
        <v>11</v>
      </c>
      <c r="S173" s="65">
        <v>0</v>
      </c>
      <c r="T173" s="65">
        <v>0</v>
      </c>
      <c r="U173" s="90">
        <v>0</v>
      </c>
      <c r="V173" s="260">
        <v>21</v>
      </c>
      <c r="W173" s="99">
        <v>0</v>
      </c>
      <c r="X173" s="84">
        <v>0</v>
      </c>
      <c r="Y173" s="99">
        <v>2</v>
      </c>
      <c r="Z173" s="65">
        <v>1</v>
      </c>
      <c r="AA173" s="327">
        <v>1311206</v>
      </c>
      <c r="AB173" s="327">
        <v>46667</v>
      </c>
      <c r="AC173" s="328">
        <f>AA173+AB173</f>
        <v>1357873</v>
      </c>
      <c r="AD173" s="75">
        <v>4500000</v>
      </c>
      <c r="AE173" s="75">
        <v>6000000</v>
      </c>
      <c r="AF173" s="338">
        <f t="shared" si="136"/>
        <v>259230.3</v>
      </c>
      <c r="AG173" s="113">
        <f t="shared" si="109"/>
        <v>39336180</v>
      </c>
      <c r="AH173" s="75">
        <f t="shared" si="110"/>
        <v>1400010</v>
      </c>
      <c r="AI173" s="75">
        <f t="shared" si="111"/>
        <v>2851533.3</v>
      </c>
      <c r="AJ173" s="75">
        <f t="shared" si="112"/>
        <v>2655495</v>
      </c>
      <c r="AK173" s="75">
        <f t="shared" si="113"/>
        <v>4500000</v>
      </c>
      <c r="AL173" s="75">
        <f t="shared" si="114"/>
        <v>6000000</v>
      </c>
      <c r="AM173" s="75">
        <f t="shared" si="115"/>
        <v>0</v>
      </c>
      <c r="AN173" s="75">
        <f t="shared" si="116"/>
        <v>0</v>
      </c>
      <c r="AO173" s="75">
        <f t="shared" si="117"/>
        <v>0</v>
      </c>
      <c r="AP173" s="75">
        <f t="shared" si="118"/>
        <v>4200000</v>
      </c>
      <c r="AQ173" s="75">
        <v>0</v>
      </c>
      <c r="AR173" s="75">
        <v>0</v>
      </c>
      <c r="AS173" s="75">
        <v>0</v>
      </c>
      <c r="AT173" s="80">
        <v>0</v>
      </c>
      <c r="AU173" s="82">
        <f t="shared" si="119"/>
        <v>60943218.299999997</v>
      </c>
      <c r="AV173" s="113">
        <f t="shared" si="120"/>
        <v>39507582.669</v>
      </c>
      <c r="AW173" s="75">
        <f t="shared" si="121"/>
        <v>58287723.299999997</v>
      </c>
      <c r="AX173" s="75">
        <f t="shared" si="122"/>
        <v>4080140.6310000001</v>
      </c>
      <c r="AY173" s="76">
        <f t="shared" si="123"/>
        <v>0</v>
      </c>
      <c r="AZ173" s="75">
        <v>0</v>
      </c>
      <c r="BA173" s="75">
        <v>0</v>
      </c>
      <c r="BB173" s="75">
        <v>0</v>
      </c>
      <c r="BC173" s="80">
        <v>0</v>
      </c>
      <c r="BD173" s="80">
        <v>0</v>
      </c>
      <c r="BE173" s="80">
        <v>0</v>
      </c>
      <c r="BF173" s="78">
        <v>0</v>
      </c>
      <c r="BG173" s="348">
        <f t="shared" si="124"/>
        <v>4080140.6310000001</v>
      </c>
      <c r="BH173" s="188">
        <f t="shared" si="125"/>
        <v>56863077</v>
      </c>
      <c r="BM173" s="50">
        <v>1311206</v>
      </c>
      <c r="BN173" s="391">
        <f t="shared" si="126"/>
        <v>46667</v>
      </c>
      <c r="BO173" s="391">
        <f t="shared" si="127"/>
        <v>1357873</v>
      </c>
      <c r="BP173" s="391">
        <f t="shared" si="142"/>
        <v>39336180</v>
      </c>
      <c r="BQ173" s="50">
        <f t="shared" si="143"/>
        <v>1400010</v>
      </c>
      <c r="BR173" s="50">
        <f t="shared" si="144"/>
        <v>2851533.3</v>
      </c>
      <c r="BS173" s="50">
        <f t="shared" si="145"/>
        <v>2655495</v>
      </c>
      <c r="BT173" s="50">
        <f t="shared" si="146"/>
        <v>4500000</v>
      </c>
      <c r="BU173" s="50">
        <f t="shared" si="147"/>
        <v>6000000</v>
      </c>
      <c r="BV173" s="50">
        <f t="shared" si="148"/>
        <v>0</v>
      </c>
      <c r="BW173" s="50">
        <f t="shared" si="149"/>
        <v>0</v>
      </c>
      <c r="BX173" s="50">
        <f t="shared" si="150"/>
        <v>0</v>
      </c>
      <c r="BY173" s="50">
        <f t="shared" si="151"/>
        <v>4200000</v>
      </c>
      <c r="BZ173" s="50">
        <v>0</v>
      </c>
      <c r="CA173" s="50">
        <v>0</v>
      </c>
      <c r="CB173" s="50">
        <v>0</v>
      </c>
      <c r="CC173" s="50">
        <v>0</v>
      </c>
      <c r="CD173" s="391">
        <f t="shared" si="152"/>
        <v>60943218.299999997</v>
      </c>
      <c r="CE173" s="391">
        <f t="shared" si="128"/>
        <v>43587723.299999997</v>
      </c>
      <c r="CF173" s="391">
        <f t="shared" si="129"/>
        <v>58287723.299999997</v>
      </c>
      <c r="CG173" s="50">
        <f t="shared" si="130"/>
        <v>4080140.6310000001</v>
      </c>
      <c r="CH173" s="395">
        <f t="shared" si="131"/>
        <v>358772.32999999973</v>
      </c>
      <c r="CI173" s="398">
        <v>0</v>
      </c>
      <c r="CJ173" s="50">
        <v>0</v>
      </c>
      <c r="CK173" s="50">
        <v>0</v>
      </c>
      <c r="CL173" s="50">
        <v>0</v>
      </c>
      <c r="CM173" s="50">
        <v>0</v>
      </c>
      <c r="CN173" s="50">
        <v>0</v>
      </c>
      <c r="CO173" s="50">
        <v>0</v>
      </c>
      <c r="CP173" s="395">
        <f t="shared" si="132"/>
        <v>4438912.9610000001</v>
      </c>
      <c r="CQ173" s="391">
        <f t="shared" si="133"/>
        <v>56504305</v>
      </c>
      <c r="CR173" s="391">
        <f t="shared" si="134"/>
        <v>-358772</v>
      </c>
    </row>
    <row r="174" spans="1:96" s="50" customFormat="1" ht="24" customHeight="1" x14ac:dyDescent="0.2">
      <c r="A174" s="182">
        <f t="shared" si="107"/>
        <v>2655495</v>
      </c>
      <c r="B174" s="298">
        <f t="shared" si="135"/>
        <v>168</v>
      </c>
      <c r="C174" s="266">
        <v>177</v>
      </c>
      <c r="D174" s="299">
        <v>13374</v>
      </c>
      <c r="E174" s="252" t="s">
        <v>1863</v>
      </c>
      <c r="F174" s="253" t="s">
        <v>1864</v>
      </c>
      <c r="G174" s="252" t="s">
        <v>87</v>
      </c>
      <c r="H174" s="274" t="s">
        <v>1826</v>
      </c>
      <c r="I174" s="294" t="s">
        <v>2610</v>
      </c>
      <c r="J174" s="65" t="s">
        <v>1865</v>
      </c>
      <c r="K174" s="65" t="s">
        <v>1866</v>
      </c>
      <c r="L174" s="65" t="s">
        <v>1826</v>
      </c>
      <c r="M174" s="292" t="s">
        <v>2382</v>
      </c>
      <c r="N174" s="99"/>
      <c r="O174" s="65"/>
      <c r="P174" s="90"/>
      <c r="Q174" s="254">
        <v>23</v>
      </c>
      <c r="R174" s="255">
        <v>19</v>
      </c>
      <c r="S174" s="65">
        <v>0</v>
      </c>
      <c r="T174" s="65">
        <v>0</v>
      </c>
      <c r="U174" s="300">
        <f>1</f>
        <v>1</v>
      </c>
      <c r="V174" s="261">
        <v>7</v>
      </c>
      <c r="W174" s="99">
        <v>0</v>
      </c>
      <c r="X174" s="84">
        <v>0</v>
      </c>
      <c r="Y174" s="99">
        <v>0</v>
      </c>
      <c r="Z174" s="65">
        <v>0</v>
      </c>
      <c r="AA174" s="327">
        <v>1145360</v>
      </c>
      <c r="AB174" s="327">
        <v>46667</v>
      </c>
      <c r="AC174" s="328">
        <f>AA174+AB174</f>
        <v>1192027</v>
      </c>
      <c r="AD174" s="75">
        <v>4500000</v>
      </c>
      <c r="AE174" s="75">
        <v>6000000</v>
      </c>
      <c r="AF174" s="338">
        <f t="shared" si="136"/>
        <v>227568.79090909089</v>
      </c>
      <c r="AG174" s="113">
        <f t="shared" si="109"/>
        <v>26343280</v>
      </c>
      <c r="AH174" s="75">
        <f t="shared" si="110"/>
        <v>1073341</v>
      </c>
      <c r="AI174" s="75">
        <f t="shared" si="111"/>
        <v>4323807.0272727273</v>
      </c>
      <c r="AJ174" s="75">
        <f t="shared" si="112"/>
        <v>0</v>
      </c>
      <c r="AK174" s="75">
        <f t="shared" si="113"/>
        <v>3450000.0000000005</v>
      </c>
      <c r="AL174" s="75">
        <f t="shared" si="114"/>
        <v>4600000</v>
      </c>
      <c r="AM174" s="75">
        <f t="shared" si="115"/>
        <v>0</v>
      </c>
      <c r="AN174" s="75">
        <f t="shared" si="116"/>
        <v>0</v>
      </c>
      <c r="AO174" s="75">
        <f t="shared" si="117"/>
        <v>1192027</v>
      </c>
      <c r="AP174" s="75">
        <f t="shared" si="118"/>
        <v>1400000</v>
      </c>
      <c r="AQ174" s="75">
        <v>0</v>
      </c>
      <c r="AR174" s="75">
        <v>0</v>
      </c>
      <c r="AS174" s="75">
        <v>0</v>
      </c>
      <c r="AT174" s="80">
        <v>0</v>
      </c>
      <c r="AU174" s="82">
        <f t="shared" si="119"/>
        <v>42382455.027272731</v>
      </c>
      <c r="AV174" s="113">
        <f t="shared" si="120"/>
        <v>28857098.065363638</v>
      </c>
      <c r="AW174" s="75">
        <f t="shared" si="121"/>
        <v>41190428.027272731</v>
      </c>
      <c r="AX174" s="75">
        <f t="shared" si="122"/>
        <v>2883329.9619090916</v>
      </c>
      <c r="AY174" s="76">
        <f t="shared" si="123"/>
        <v>0</v>
      </c>
      <c r="AZ174" s="75">
        <v>0</v>
      </c>
      <c r="BA174" s="75">
        <v>0</v>
      </c>
      <c r="BB174" s="75">
        <v>0</v>
      </c>
      <c r="BC174" s="80">
        <v>0</v>
      </c>
      <c r="BD174" s="80">
        <v>0</v>
      </c>
      <c r="BE174" s="80">
        <v>0</v>
      </c>
      <c r="BF174" s="78">
        <v>0</v>
      </c>
      <c r="BG174" s="348">
        <f t="shared" si="124"/>
        <v>2883329.9619090916</v>
      </c>
      <c r="BH174" s="188">
        <f t="shared" si="125"/>
        <v>39499125</v>
      </c>
      <c r="BM174" s="50">
        <v>1145360</v>
      </c>
      <c r="BN174" s="391">
        <f t="shared" si="126"/>
        <v>46667</v>
      </c>
      <c r="BO174" s="391">
        <f t="shared" si="127"/>
        <v>1192027</v>
      </c>
      <c r="BP174" s="391">
        <f t="shared" si="142"/>
        <v>26343280</v>
      </c>
      <c r="BQ174" s="50">
        <f t="shared" si="143"/>
        <v>1073341</v>
      </c>
      <c r="BR174" s="50">
        <f t="shared" si="144"/>
        <v>4323807.0272727273</v>
      </c>
      <c r="BS174" s="50">
        <f t="shared" si="145"/>
        <v>0</v>
      </c>
      <c r="BT174" s="50">
        <f t="shared" si="146"/>
        <v>3450000</v>
      </c>
      <c r="BU174" s="50">
        <f t="shared" si="147"/>
        <v>4600000</v>
      </c>
      <c r="BV174" s="50">
        <f t="shared" si="148"/>
        <v>0</v>
      </c>
      <c r="BW174" s="50">
        <f t="shared" si="149"/>
        <v>0</v>
      </c>
      <c r="BX174" s="50">
        <f t="shared" si="150"/>
        <v>1192027</v>
      </c>
      <c r="BY174" s="50">
        <f t="shared" si="151"/>
        <v>1400000</v>
      </c>
      <c r="BZ174" s="50">
        <v>0</v>
      </c>
      <c r="CA174" s="50">
        <v>0</v>
      </c>
      <c r="CB174" s="50">
        <v>0</v>
      </c>
      <c r="CC174" s="50">
        <v>0</v>
      </c>
      <c r="CD174" s="391">
        <f t="shared" si="152"/>
        <v>42382455.027272731</v>
      </c>
      <c r="CE174" s="391">
        <f t="shared" si="128"/>
        <v>31740428.027272731</v>
      </c>
      <c r="CF174" s="391">
        <f t="shared" si="129"/>
        <v>42382455.027272731</v>
      </c>
      <c r="CG174" s="50">
        <f t="shared" si="130"/>
        <v>2966771.8519090912</v>
      </c>
      <c r="CH174" s="395">
        <v>0</v>
      </c>
      <c r="CI174" s="398">
        <v>0</v>
      </c>
      <c r="CJ174" s="50">
        <v>0</v>
      </c>
      <c r="CK174" s="50">
        <v>0</v>
      </c>
      <c r="CL174" s="50">
        <v>0</v>
      </c>
      <c r="CM174" s="50">
        <v>0</v>
      </c>
      <c r="CN174" s="50">
        <v>0</v>
      </c>
      <c r="CO174" s="50">
        <v>0</v>
      </c>
      <c r="CP174" s="395">
        <f t="shared" si="132"/>
        <v>2966771.8519090912</v>
      </c>
      <c r="CQ174" s="391">
        <f t="shared" si="133"/>
        <v>39415683</v>
      </c>
      <c r="CR174" s="391">
        <f t="shared" si="134"/>
        <v>-83442</v>
      </c>
    </row>
    <row r="175" spans="1:96" s="50" customFormat="1" ht="24" customHeight="1" x14ac:dyDescent="0.2">
      <c r="A175" s="182">
        <f t="shared" si="107"/>
        <v>2655495</v>
      </c>
      <c r="B175" s="298">
        <f t="shared" si="135"/>
        <v>169</v>
      </c>
      <c r="C175" s="266">
        <v>178</v>
      </c>
      <c r="D175" s="299">
        <v>13372</v>
      </c>
      <c r="E175" s="252" t="s">
        <v>398</v>
      </c>
      <c r="F175" s="253" t="s">
        <v>1857</v>
      </c>
      <c r="G175" s="252" t="s">
        <v>87</v>
      </c>
      <c r="H175" s="274" t="s">
        <v>1826</v>
      </c>
      <c r="I175" s="294" t="s">
        <v>2611</v>
      </c>
      <c r="J175" s="65" t="s">
        <v>1858</v>
      </c>
      <c r="K175" s="65" t="s">
        <v>1859</v>
      </c>
      <c r="L175" s="65" t="s">
        <v>1826</v>
      </c>
      <c r="M175" s="292" t="s">
        <v>2380</v>
      </c>
      <c r="N175" s="99"/>
      <c r="O175" s="65"/>
      <c r="P175" s="90"/>
      <c r="Q175" s="254">
        <v>30</v>
      </c>
      <c r="R175" s="255">
        <v>16</v>
      </c>
      <c r="S175" s="65">
        <v>0</v>
      </c>
      <c r="T175" s="65">
        <v>0</v>
      </c>
      <c r="U175" s="300">
        <f>1+1</f>
        <v>2</v>
      </c>
      <c r="V175" s="260">
        <v>21</v>
      </c>
      <c r="W175" s="99">
        <v>0</v>
      </c>
      <c r="X175" s="84">
        <v>0</v>
      </c>
      <c r="Y175" s="99">
        <v>0</v>
      </c>
      <c r="Z175" s="65">
        <v>0</v>
      </c>
      <c r="AA175" s="327">
        <v>1477052</v>
      </c>
      <c r="AB175" s="327">
        <v>0</v>
      </c>
      <c r="AC175" s="328">
        <f t="shared" ref="AC175:AC187" si="153">AA175+AB175</f>
        <v>1477052</v>
      </c>
      <c r="AD175" s="75">
        <v>4500000</v>
      </c>
      <c r="AE175" s="75">
        <v>6000000</v>
      </c>
      <c r="AF175" s="338">
        <f t="shared" si="136"/>
        <v>281982.65454545454</v>
      </c>
      <c r="AG175" s="113">
        <f t="shared" si="109"/>
        <v>44311560</v>
      </c>
      <c r="AH175" s="75">
        <f t="shared" si="110"/>
        <v>0</v>
      </c>
      <c r="AI175" s="75">
        <f t="shared" si="111"/>
        <v>4511722.4727272727</v>
      </c>
      <c r="AJ175" s="75">
        <f t="shared" si="112"/>
        <v>0</v>
      </c>
      <c r="AK175" s="75">
        <f t="shared" si="113"/>
        <v>4500000</v>
      </c>
      <c r="AL175" s="75">
        <f t="shared" si="114"/>
        <v>6000000</v>
      </c>
      <c r="AM175" s="75">
        <f t="shared" si="115"/>
        <v>0</v>
      </c>
      <c r="AN175" s="75">
        <f t="shared" si="116"/>
        <v>0</v>
      </c>
      <c r="AO175" s="75">
        <f t="shared" si="117"/>
        <v>2954104</v>
      </c>
      <c r="AP175" s="75">
        <f t="shared" si="118"/>
        <v>4200000</v>
      </c>
      <c r="AQ175" s="75">
        <v>0</v>
      </c>
      <c r="AR175" s="75">
        <v>0</v>
      </c>
      <c r="AS175" s="75">
        <v>0</v>
      </c>
      <c r="AT175" s="80">
        <v>0</v>
      </c>
      <c r="AU175" s="82">
        <f t="shared" si="119"/>
        <v>66477386.472727269</v>
      </c>
      <c r="AV175" s="113">
        <f t="shared" si="120"/>
        <v>44376652.699636355</v>
      </c>
      <c r="AW175" s="75">
        <f t="shared" si="121"/>
        <v>63523282.472727269</v>
      </c>
      <c r="AX175" s="75">
        <f t="shared" si="122"/>
        <v>4446629.7730909092</v>
      </c>
      <c r="AY175" s="76">
        <f t="shared" si="123"/>
        <v>437665.26996363554</v>
      </c>
      <c r="AZ175" s="75">
        <v>0</v>
      </c>
      <c r="BA175" s="75">
        <v>0</v>
      </c>
      <c r="BB175" s="75">
        <v>0</v>
      </c>
      <c r="BC175" s="80">
        <v>0</v>
      </c>
      <c r="BD175" s="80">
        <v>0</v>
      </c>
      <c r="BE175" s="80">
        <v>0</v>
      </c>
      <c r="BF175" s="78">
        <v>0</v>
      </c>
      <c r="BG175" s="348">
        <f t="shared" si="124"/>
        <v>4884295.0430545444</v>
      </c>
      <c r="BH175" s="188">
        <f t="shared" si="125"/>
        <v>61593091</v>
      </c>
      <c r="BM175" s="50">
        <v>1477052</v>
      </c>
      <c r="BN175" s="391">
        <f t="shared" si="126"/>
        <v>0</v>
      </c>
      <c r="BO175" s="391">
        <f t="shared" si="127"/>
        <v>1477052</v>
      </c>
      <c r="BP175" s="391">
        <f t="shared" si="142"/>
        <v>44311560</v>
      </c>
      <c r="BQ175" s="50">
        <f t="shared" si="143"/>
        <v>0</v>
      </c>
      <c r="BR175" s="50">
        <f t="shared" si="144"/>
        <v>4511722.4727272727</v>
      </c>
      <c r="BS175" s="50">
        <f t="shared" si="145"/>
        <v>0</v>
      </c>
      <c r="BT175" s="50">
        <f t="shared" si="146"/>
        <v>4500000</v>
      </c>
      <c r="BU175" s="50">
        <f t="shared" si="147"/>
        <v>6000000</v>
      </c>
      <c r="BV175" s="50">
        <f t="shared" si="148"/>
        <v>0</v>
      </c>
      <c r="BW175" s="50">
        <f t="shared" si="149"/>
        <v>0</v>
      </c>
      <c r="BX175" s="50">
        <f t="shared" si="150"/>
        <v>2954104</v>
      </c>
      <c r="BY175" s="50">
        <f t="shared" si="151"/>
        <v>4200000</v>
      </c>
      <c r="BZ175" s="50">
        <v>0</v>
      </c>
      <c r="CA175" s="50">
        <v>0</v>
      </c>
      <c r="CB175" s="50">
        <v>0</v>
      </c>
      <c r="CC175" s="50">
        <v>0</v>
      </c>
      <c r="CD175" s="391">
        <f t="shared" si="152"/>
        <v>66477386.472727269</v>
      </c>
      <c r="CE175" s="391">
        <f t="shared" si="128"/>
        <v>48823282.472727269</v>
      </c>
      <c r="CF175" s="391">
        <f t="shared" si="129"/>
        <v>66477386.472727269</v>
      </c>
      <c r="CG175" s="50">
        <f t="shared" si="130"/>
        <v>4653417.0530909095</v>
      </c>
      <c r="CH175" s="395">
        <f t="shared" si="131"/>
        <v>882328.24727272696</v>
      </c>
      <c r="CI175" s="398">
        <v>0</v>
      </c>
      <c r="CJ175" s="50">
        <v>0</v>
      </c>
      <c r="CK175" s="50">
        <v>0</v>
      </c>
      <c r="CL175" s="50">
        <v>0</v>
      </c>
      <c r="CM175" s="50">
        <v>0</v>
      </c>
      <c r="CN175" s="50">
        <v>0</v>
      </c>
      <c r="CO175" s="50">
        <v>0</v>
      </c>
      <c r="CP175" s="395">
        <f t="shared" si="132"/>
        <v>5535745.3003636366</v>
      </c>
      <c r="CQ175" s="391">
        <f t="shared" si="133"/>
        <v>60941641</v>
      </c>
      <c r="CR175" s="391">
        <f t="shared" si="134"/>
        <v>-651450</v>
      </c>
    </row>
    <row r="176" spans="1:96" s="50" customFormat="1" ht="24" customHeight="1" x14ac:dyDescent="0.2">
      <c r="A176" s="182">
        <f t="shared" si="107"/>
        <v>2655495</v>
      </c>
      <c r="B176" s="298">
        <f t="shared" si="135"/>
        <v>170</v>
      </c>
      <c r="C176" s="266">
        <v>179</v>
      </c>
      <c r="D176" s="299">
        <v>13373</v>
      </c>
      <c r="E176" s="252" t="s">
        <v>216</v>
      </c>
      <c r="F176" s="253" t="s">
        <v>1860</v>
      </c>
      <c r="G176" s="252" t="s">
        <v>87</v>
      </c>
      <c r="H176" s="274" t="s">
        <v>1826</v>
      </c>
      <c r="I176" s="294" t="s">
        <v>2612</v>
      </c>
      <c r="J176" s="65" t="s">
        <v>1861</v>
      </c>
      <c r="K176" s="65" t="s">
        <v>1862</v>
      </c>
      <c r="L176" s="65" t="s">
        <v>1826</v>
      </c>
      <c r="M176" s="292" t="s">
        <v>2380</v>
      </c>
      <c r="N176" s="99"/>
      <c r="O176" s="65"/>
      <c r="P176" s="90"/>
      <c r="Q176" s="254">
        <v>30</v>
      </c>
      <c r="R176" s="255">
        <v>13</v>
      </c>
      <c r="S176" s="65">
        <v>0</v>
      </c>
      <c r="T176" s="65">
        <v>0</v>
      </c>
      <c r="U176" s="90">
        <v>0</v>
      </c>
      <c r="V176" s="260">
        <v>20</v>
      </c>
      <c r="W176" s="99">
        <v>0</v>
      </c>
      <c r="X176" s="84">
        <v>0</v>
      </c>
      <c r="Y176" s="99">
        <v>0</v>
      </c>
      <c r="Z176" s="65">
        <v>0</v>
      </c>
      <c r="AA176" s="327">
        <v>1477052</v>
      </c>
      <c r="AB176" s="327">
        <v>0</v>
      </c>
      <c r="AC176" s="328">
        <f t="shared" si="153"/>
        <v>1477052</v>
      </c>
      <c r="AD176" s="75">
        <v>4500000</v>
      </c>
      <c r="AE176" s="75">
        <v>6000000</v>
      </c>
      <c r="AF176" s="338">
        <f t="shared" si="136"/>
        <v>281982.65454545454</v>
      </c>
      <c r="AG176" s="113">
        <f t="shared" si="109"/>
        <v>44311560</v>
      </c>
      <c r="AH176" s="75">
        <f t="shared" si="110"/>
        <v>0</v>
      </c>
      <c r="AI176" s="75">
        <f t="shared" si="111"/>
        <v>3665774.5090909088</v>
      </c>
      <c r="AJ176" s="75">
        <f t="shared" si="112"/>
        <v>0</v>
      </c>
      <c r="AK176" s="75">
        <f t="shared" si="113"/>
        <v>4500000</v>
      </c>
      <c r="AL176" s="75">
        <f t="shared" si="114"/>
        <v>6000000</v>
      </c>
      <c r="AM176" s="75">
        <f t="shared" si="115"/>
        <v>0</v>
      </c>
      <c r="AN176" s="75">
        <f t="shared" si="116"/>
        <v>0</v>
      </c>
      <c r="AO176" s="75">
        <f t="shared" si="117"/>
        <v>0</v>
      </c>
      <c r="AP176" s="75">
        <f t="shared" si="118"/>
        <v>4000000</v>
      </c>
      <c r="AQ176" s="75">
        <v>0</v>
      </c>
      <c r="AR176" s="75">
        <v>0</v>
      </c>
      <c r="AS176" s="75">
        <v>0</v>
      </c>
      <c r="AT176" s="80">
        <v>0</v>
      </c>
      <c r="AU176" s="82">
        <f t="shared" si="119"/>
        <v>62477334.509090908</v>
      </c>
      <c r="AV176" s="113">
        <f t="shared" si="120"/>
        <v>43603921.09345454</v>
      </c>
      <c r="AW176" s="75">
        <f t="shared" si="121"/>
        <v>62477334.509090908</v>
      </c>
      <c r="AX176" s="75">
        <f t="shared" si="122"/>
        <v>4373413.4156363644</v>
      </c>
      <c r="AY176" s="76">
        <f t="shared" si="123"/>
        <v>360392.10934545402</v>
      </c>
      <c r="AZ176" s="75">
        <v>0</v>
      </c>
      <c r="BA176" s="75">
        <v>0</v>
      </c>
      <c r="BB176" s="75">
        <v>0</v>
      </c>
      <c r="BC176" s="80">
        <v>0</v>
      </c>
      <c r="BD176" s="80">
        <v>0</v>
      </c>
      <c r="BE176" s="80">
        <v>0</v>
      </c>
      <c r="BF176" s="78">
        <v>0</v>
      </c>
      <c r="BG176" s="348">
        <f t="shared" si="124"/>
        <v>4733805.5249818182</v>
      </c>
      <c r="BH176" s="188">
        <f t="shared" si="125"/>
        <v>57743528</v>
      </c>
      <c r="BM176" s="50">
        <v>1477052</v>
      </c>
      <c r="BN176" s="391">
        <f t="shared" si="126"/>
        <v>0</v>
      </c>
      <c r="BO176" s="391">
        <f t="shared" si="127"/>
        <v>1477052</v>
      </c>
      <c r="BP176" s="391">
        <f t="shared" si="142"/>
        <v>44311560</v>
      </c>
      <c r="BQ176" s="50">
        <f t="shared" si="143"/>
        <v>0</v>
      </c>
      <c r="BR176" s="50">
        <f t="shared" si="144"/>
        <v>3665774.5090909088</v>
      </c>
      <c r="BS176" s="50">
        <f t="shared" si="145"/>
        <v>0</v>
      </c>
      <c r="BT176" s="50">
        <f t="shared" si="146"/>
        <v>4500000</v>
      </c>
      <c r="BU176" s="50">
        <f t="shared" si="147"/>
        <v>6000000</v>
      </c>
      <c r="BV176" s="50">
        <f t="shared" si="148"/>
        <v>0</v>
      </c>
      <c r="BW176" s="50">
        <f t="shared" si="149"/>
        <v>0</v>
      </c>
      <c r="BX176" s="50">
        <f t="shared" si="150"/>
        <v>0</v>
      </c>
      <c r="BY176" s="50">
        <f t="shared" si="151"/>
        <v>4000000</v>
      </c>
      <c r="BZ176" s="50">
        <v>0</v>
      </c>
      <c r="CA176" s="50">
        <v>0</v>
      </c>
      <c r="CB176" s="50">
        <v>0</v>
      </c>
      <c r="CC176" s="50">
        <v>0</v>
      </c>
      <c r="CD176" s="391">
        <f t="shared" si="152"/>
        <v>62477334.509090908</v>
      </c>
      <c r="CE176" s="391">
        <f t="shared" si="128"/>
        <v>47977334.509090908</v>
      </c>
      <c r="CF176" s="391">
        <f t="shared" si="129"/>
        <v>62477334.509090908</v>
      </c>
      <c r="CG176" s="50">
        <f t="shared" si="130"/>
        <v>4373413.4156363644</v>
      </c>
      <c r="CH176" s="395">
        <f t="shared" si="131"/>
        <v>797733.45090909081</v>
      </c>
      <c r="CI176" s="398">
        <v>0</v>
      </c>
      <c r="CJ176" s="50">
        <v>0</v>
      </c>
      <c r="CK176" s="50">
        <v>0</v>
      </c>
      <c r="CL176" s="50">
        <v>0</v>
      </c>
      <c r="CM176" s="50">
        <v>0</v>
      </c>
      <c r="CN176" s="50">
        <v>0</v>
      </c>
      <c r="CO176" s="50">
        <v>0</v>
      </c>
      <c r="CP176" s="395">
        <f t="shared" si="132"/>
        <v>5171146.8665454555</v>
      </c>
      <c r="CQ176" s="391">
        <f t="shared" si="133"/>
        <v>57306187</v>
      </c>
      <c r="CR176" s="391">
        <f t="shared" si="134"/>
        <v>-437341</v>
      </c>
    </row>
    <row r="177" spans="1:96" s="50" customFormat="1" ht="24" customHeight="1" x14ac:dyDescent="0.2">
      <c r="A177" s="182">
        <f t="shared" si="107"/>
        <v>2655495</v>
      </c>
      <c r="B177" s="298">
        <f t="shared" si="135"/>
        <v>171</v>
      </c>
      <c r="C177" s="266">
        <v>180</v>
      </c>
      <c r="D177" s="299">
        <v>13366</v>
      </c>
      <c r="E177" s="252" t="s">
        <v>410</v>
      </c>
      <c r="F177" s="253" t="s">
        <v>1840</v>
      </c>
      <c r="G177" s="252" t="s">
        <v>87</v>
      </c>
      <c r="H177" s="274" t="s">
        <v>1826</v>
      </c>
      <c r="I177" s="294" t="s">
        <v>2613</v>
      </c>
      <c r="J177" s="65" t="s">
        <v>1841</v>
      </c>
      <c r="K177" s="65" t="s">
        <v>1842</v>
      </c>
      <c r="L177" s="65" t="s">
        <v>1826</v>
      </c>
      <c r="M177" s="292" t="s">
        <v>2380</v>
      </c>
      <c r="N177" s="99"/>
      <c r="O177" s="65"/>
      <c r="P177" s="90"/>
      <c r="Q177" s="254">
        <v>30</v>
      </c>
      <c r="R177" s="255">
        <v>47</v>
      </c>
      <c r="S177" s="65">
        <v>0</v>
      </c>
      <c r="T177" s="65">
        <v>0</v>
      </c>
      <c r="U177" s="300">
        <f>1</f>
        <v>1</v>
      </c>
      <c r="V177" s="260">
        <v>21</v>
      </c>
      <c r="W177" s="99">
        <v>0</v>
      </c>
      <c r="X177" s="84">
        <v>0</v>
      </c>
      <c r="Y177" s="99">
        <v>1</v>
      </c>
      <c r="Z177" s="65">
        <v>1</v>
      </c>
      <c r="AA177" s="327">
        <v>1477052</v>
      </c>
      <c r="AB177" s="327">
        <v>46667</v>
      </c>
      <c r="AC177" s="328">
        <f t="shared" si="153"/>
        <v>1523719</v>
      </c>
      <c r="AD177" s="75">
        <v>4500000</v>
      </c>
      <c r="AE177" s="75">
        <v>6000000</v>
      </c>
      <c r="AF177" s="338">
        <f t="shared" si="136"/>
        <v>290891.80909090908</v>
      </c>
      <c r="AG177" s="113">
        <f t="shared" si="109"/>
        <v>44311560</v>
      </c>
      <c r="AH177" s="75">
        <f t="shared" si="110"/>
        <v>1400010</v>
      </c>
      <c r="AI177" s="75">
        <f t="shared" si="111"/>
        <v>13671915.027272727</v>
      </c>
      <c r="AJ177" s="75">
        <f t="shared" si="112"/>
        <v>2655495</v>
      </c>
      <c r="AK177" s="75">
        <f t="shared" si="113"/>
        <v>4500000</v>
      </c>
      <c r="AL177" s="75">
        <f t="shared" si="114"/>
        <v>6000000</v>
      </c>
      <c r="AM177" s="75">
        <f t="shared" si="115"/>
        <v>0</v>
      </c>
      <c r="AN177" s="75">
        <f t="shared" si="116"/>
        <v>0</v>
      </c>
      <c r="AO177" s="75">
        <f t="shared" si="117"/>
        <v>1523719</v>
      </c>
      <c r="AP177" s="75">
        <f t="shared" si="118"/>
        <v>4200000</v>
      </c>
      <c r="AQ177" s="75">
        <v>0</v>
      </c>
      <c r="AR177" s="75">
        <v>0</v>
      </c>
      <c r="AS177" s="75">
        <v>0</v>
      </c>
      <c r="AT177" s="80">
        <v>0</v>
      </c>
      <c r="AU177" s="82">
        <f t="shared" si="119"/>
        <v>78262699.027272731</v>
      </c>
      <c r="AV177" s="113">
        <f t="shared" si="120"/>
        <v>54197641.075363636</v>
      </c>
      <c r="AW177" s="75">
        <f t="shared" si="121"/>
        <v>74083485.027272731</v>
      </c>
      <c r="AX177" s="75">
        <f t="shared" si="122"/>
        <v>5185843.9519090913</v>
      </c>
      <c r="AY177" s="76">
        <f t="shared" si="123"/>
        <v>1419764.1075363636</v>
      </c>
      <c r="AZ177" s="75">
        <v>0</v>
      </c>
      <c r="BA177" s="75">
        <v>0</v>
      </c>
      <c r="BB177" s="75">
        <v>0</v>
      </c>
      <c r="BC177" s="80">
        <v>0</v>
      </c>
      <c r="BD177" s="80">
        <v>0</v>
      </c>
      <c r="BE177" s="80">
        <v>0</v>
      </c>
      <c r="BF177" s="78">
        <v>0</v>
      </c>
      <c r="BG177" s="348">
        <f t="shared" si="124"/>
        <v>6605608.0594454547</v>
      </c>
      <c r="BH177" s="188">
        <f t="shared" si="125"/>
        <v>71657090</v>
      </c>
      <c r="BM177" s="50">
        <v>1477052</v>
      </c>
      <c r="BN177" s="391">
        <f t="shared" si="126"/>
        <v>46667</v>
      </c>
      <c r="BO177" s="391">
        <f t="shared" si="127"/>
        <v>1523719</v>
      </c>
      <c r="BP177" s="391">
        <f t="shared" si="142"/>
        <v>44311560</v>
      </c>
      <c r="BQ177" s="50">
        <f t="shared" si="143"/>
        <v>1400010</v>
      </c>
      <c r="BR177" s="50">
        <f t="shared" si="144"/>
        <v>13671915.027272727</v>
      </c>
      <c r="BS177" s="50">
        <f t="shared" si="145"/>
        <v>2655495</v>
      </c>
      <c r="BT177" s="50">
        <f t="shared" si="146"/>
        <v>4500000</v>
      </c>
      <c r="BU177" s="50">
        <f t="shared" si="147"/>
        <v>6000000</v>
      </c>
      <c r="BV177" s="50">
        <f t="shared" si="148"/>
        <v>0</v>
      </c>
      <c r="BW177" s="50">
        <f t="shared" si="149"/>
        <v>0</v>
      </c>
      <c r="BX177" s="50">
        <f t="shared" si="150"/>
        <v>1523719</v>
      </c>
      <c r="BY177" s="50">
        <f t="shared" si="151"/>
        <v>4200000</v>
      </c>
      <c r="BZ177" s="50">
        <v>0</v>
      </c>
      <c r="CA177" s="50">
        <v>0</v>
      </c>
      <c r="CB177" s="50">
        <v>0</v>
      </c>
      <c r="CC177" s="50">
        <v>0</v>
      </c>
      <c r="CD177" s="391">
        <f t="shared" si="152"/>
        <v>78262699.027272731</v>
      </c>
      <c r="CE177" s="391">
        <f t="shared" si="128"/>
        <v>59383485.027272731</v>
      </c>
      <c r="CF177" s="391">
        <f t="shared" si="129"/>
        <v>75607204.027272731</v>
      </c>
      <c r="CG177" s="50">
        <f t="shared" si="130"/>
        <v>5292504.2819090914</v>
      </c>
      <c r="CH177" s="395">
        <f t="shared" si="131"/>
        <v>1938348.5027272732</v>
      </c>
      <c r="CI177" s="398">
        <v>0</v>
      </c>
      <c r="CJ177" s="50">
        <v>0</v>
      </c>
      <c r="CK177" s="50">
        <v>0</v>
      </c>
      <c r="CL177" s="50">
        <v>0</v>
      </c>
      <c r="CM177" s="50">
        <v>0</v>
      </c>
      <c r="CN177" s="50">
        <v>0</v>
      </c>
      <c r="CO177" s="50">
        <v>0</v>
      </c>
      <c r="CP177" s="395">
        <f t="shared" si="132"/>
        <v>7230852.7846363643</v>
      </c>
      <c r="CQ177" s="391">
        <f t="shared" si="133"/>
        <v>71031846</v>
      </c>
      <c r="CR177" s="391">
        <f t="shared" si="134"/>
        <v>-625244</v>
      </c>
    </row>
    <row r="178" spans="1:96" s="50" customFormat="1" ht="24" customHeight="1" x14ac:dyDescent="0.2">
      <c r="A178" s="182">
        <f t="shared" si="107"/>
        <v>2655495</v>
      </c>
      <c r="B178" s="298">
        <f t="shared" si="135"/>
        <v>172</v>
      </c>
      <c r="C178" s="266">
        <v>181</v>
      </c>
      <c r="D178" s="299">
        <v>13367</v>
      </c>
      <c r="E178" s="252" t="s">
        <v>158</v>
      </c>
      <c r="F178" s="253" t="s">
        <v>1843</v>
      </c>
      <c r="G178" s="252" t="s">
        <v>87</v>
      </c>
      <c r="H178" s="274" t="s">
        <v>1826</v>
      </c>
      <c r="I178" s="353" t="s">
        <v>2614</v>
      </c>
      <c r="J178" s="68" t="s">
        <v>1844</v>
      </c>
      <c r="K178" s="68" t="s">
        <v>1845</v>
      </c>
      <c r="L178" s="68" t="s">
        <v>1826</v>
      </c>
      <c r="M178" s="303" t="s">
        <v>2380</v>
      </c>
      <c r="N178" s="100"/>
      <c r="O178" s="68"/>
      <c r="P178" s="91"/>
      <c r="Q178" s="254">
        <v>30</v>
      </c>
      <c r="R178" s="255">
        <v>50</v>
      </c>
      <c r="S178" s="65">
        <v>0</v>
      </c>
      <c r="T178" s="65">
        <v>0</v>
      </c>
      <c r="U178" s="300">
        <f>1+1</f>
        <v>2</v>
      </c>
      <c r="V178" s="260">
        <v>20</v>
      </c>
      <c r="W178" s="99">
        <v>0</v>
      </c>
      <c r="X178" s="84">
        <v>0</v>
      </c>
      <c r="Y178" s="99">
        <v>0</v>
      </c>
      <c r="Z178" s="65">
        <v>0</v>
      </c>
      <c r="AA178" s="327">
        <v>1477052</v>
      </c>
      <c r="AB178" s="327">
        <v>0</v>
      </c>
      <c r="AC178" s="328">
        <f t="shared" si="153"/>
        <v>1477052</v>
      </c>
      <c r="AD178" s="75">
        <v>4500000</v>
      </c>
      <c r="AE178" s="75">
        <v>6000000</v>
      </c>
      <c r="AF178" s="338">
        <f t="shared" si="136"/>
        <v>281982.65454545454</v>
      </c>
      <c r="AG178" s="113">
        <f t="shared" si="109"/>
        <v>44311560</v>
      </c>
      <c r="AH178" s="75">
        <f t="shared" si="110"/>
        <v>0</v>
      </c>
      <c r="AI178" s="75">
        <f t="shared" si="111"/>
        <v>14099132.727272727</v>
      </c>
      <c r="AJ178" s="75">
        <f t="shared" si="112"/>
        <v>0</v>
      </c>
      <c r="AK178" s="75">
        <f t="shared" si="113"/>
        <v>4500000</v>
      </c>
      <c r="AL178" s="75">
        <f t="shared" si="114"/>
        <v>6000000</v>
      </c>
      <c r="AM178" s="75">
        <f t="shared" si="115"/>
        <v>0</v>
      </c>
      <c r="AN178" s="75">
        <f t="shared" si="116"/>
        <v>0</v>
      </c>
      <c r="AO178" s="75">
        <f t="shared" si="117"/>
        <v>2954104</v>
      </c>
      <c r="AP178" s="75">
        <f t="shared" si="118"/>
        <v>4000000</v>
      </c>
      <c r="AQ178" s="75">
        <v>0</v>
      </c>
      <c r="AR178" s="75">
        <v>0</v>
      </c>
      <c r="AS178" s="75">
        <v>0</v>
      </c>
      <c r="AT178" s="80">
        <v>0</v>
      </c>
      <c r="AU178" s="82">
        <f t="shared" si="119"/>
        <v>75864796.727272719</v>
      </c>
      <c r="AV178" s="113">
        <f t="shared" si="120"/>
        <v>53306944.236363627</v>
      </c>
      <c r="AW178" s="75">
        <f t="shared" si="121"/>
        <v>72910692.727272719</v>
      </c>
      <c r="AX178" s="75">
        <f t="shared" si="122"/>
        <v>5103748.4909090912</v>
      </c>
      <c r="AY178" s="76">
        <f t="shared" si="123"/>
        <v>1330694.4236363629</v>
      </c>
      <c r="AZ178" s="75">
        <v>0</v>
      </c>
      <c r="BA178" s="75">
        <v>0</v>
      </c>
      <c r="BB178" s="75">
        <v>0</v>
      </c>
      <c r="BC178" s="80">
        <v>0</v>
      </c>
      <c r="BD178" s="80">
        <v>0</v>
      </c>
      <c r="BE178" s="80">
        <v>0</v>
      </c>
      <c r="BF178" s="78">
        <v>0</v>
      </c>
      <c r="BG178" s="348">
        <f t="shared" si="124"/>
        <v>6434442.9145454541</v>
      </c>
      <c r="BH178" s="188">
        <f t="shared" si="125"/>
        <v>69430353</v>
      </c>
      <c r="BM178" s="50">
        <v>1477052</v>
      </c>
      <c r="BN178" s="391">
        <f t="shared" si="126"/>
        <v>0</v>
      </c>
      <c r="BO178" s="391">
        <f t="shared" si="127"/>
        <v>1477052</v>
      </c>
      <c r="BP178" s="391">
        <f t="shared" si="142"/>
        <v>44311560</v>
      </c>
      <c r="BQ178" s="50">
        <f t="shared" si="143"/>
        <v>0</v>
      </c>
      <c r="BR178" s="50">
        <f t="shared" si="144"/>
        <v>14099132.727272727</v>
      </c>
      <c r="BS178" s="50">
        <f t="shared" si="145"/>
        <v>0</v>
      </c>
      <c r="BT178" s="50">
        <f t="shared" si="146"/>
        <v>4500000</v>
      </c>
      <c r="BU178" s="50">
        <f t="shared" si="147"/>
        <v>6000000</v>
      </c>
      <c r="BV178" s="50">
        <f t="shared" si="148"/>
        <v>0</v>
      </c>
      <c r="BW178" s="50">
        <f t="shared" si="149"/>
        <v>0</v>
      </c>
      <c r="BX178" s="50">
        <f t="shared" si="150"/>
        <v>2954104</v>
      </c>
      <c r="BY178" s="50">
        <f t="shared" si="151"/>
        <v>4000000</v>
      </c>
      <c r="BZ178" s="50">
        <v>0</v>
      </c>
      <c r="CA178" s="50">
        <v>0</v>
      </c>
      <c r="CB178" s="50">
        <v>0</v>
      </c>
      <c r="CC178" s="50">
        <v>0</v>
      </c>
      <c r="CD178" s="391">
        <f t="shared" si="152"/>
        <v>75864796.727272719</v>
      </c>
      <c r="CE178" s="391">
        <f t="shared" si="128"/>
        <v>58410692.727272719</v>
      </c>
      <c r="CF178" s="391">
        <f t="shared" si="129"/>
        <v>75864796.727272719</v>
      </c>
      <c r="CG178" s="50">
        <f t="shared" si="130"/>
        <v>5310535.7709090905</v>
      </c>
      <c r="CH178" s="395">
        <f t="shared" si="131"/>
        <v>1841069.272727272</v>
      </c>
      <c r="CI178" s="398">
        <v>0</v>
      </c>
      <c r="CJ178" s="50">
        <v>0</v>
      </c>
      <c r="CK178" s="50">
        <v>0</v>
      </c>
      <c r="CL178" s="50">
        <v>0</v>
      </c>
      <c r="CM178" s="50">
        <v>0</v>
      </c>
      <c r="CN178" s="50">
        <v>0</v>
      </c>
      <c r="CO178" s="50">
        <v>0</v>
      </c>
      <c r="CP178" s="395">
        <f t="shared" si="132"/>
        <v>7151605.043636363</v>
      </c>
      <c r="CQ178" s="391">
        <f t="shared" si="133"/>
        <v>68713191</v>
      </c>
      <c r="CR178" s="391">
        <f t="shared" si="134"/>
        <v>-717162</v>
      </c>
    </row>
    <row r="179" spans="1:96" s="50" customFormat="1" ht="24" customHeight="1" x14ac:dyDescent="0.2">
      <c r="A179" s="182">
        <f t="shared" si="107"/>
        <v>2655495</v>
      </c>
      <c r="B179" s="298">
        <f t="shared" si="135"/>
        <v>173</v>
      </c>
      <c r="C179" s="266">
        <v>182</v>
      </c>
      <c r="D179" s="299">
        <v>13371</v>
      </c>
      <c r="E179" s="252" t="s">
        <v>410</v>
      </c>
      <c r="F179" s="253" t="s">
        <v>1854</v>
      </c>
      <c r="G179" s="252" t="s">
        <v>87</v>
      </c>
      <c r="H179" s="274" t="s">
        <v>1826</v>
      </c>
      <c r="I179" s="294" t="s">
        <v>2615</v>
      </c>
      <c r="J179" s="65" t="s">
        <v>1855</v>
      </c>
      <c r="K179" s="65" t="s">
        <v>1856</v>
      </c>
      <c r="L179" s="65" t="s">
        <v>1826</v>
      </c>
      <c r="M179" s="292" t="s">
        <v>2380</v>
      </c>
      <c r="N179" s="99"/>
      <c r="O179" s="65"/>
      <c r="P179" s="90"/>
      <c r="Q179" s="254">
        <v>30</v>
      </c>
      <c r="R179" s="255">
        <v>32</v>
      </c>
      <c r="S179" s="65">
        <v>0</v>
      </c>
      <c r="T179" s="65">
        <v>0</v>
      </c>
      <c r="U179" s="90">
        <v>0</v>
      </c>
      <c r="V179" s="260">
        <v>20</v>
      </c>
      <c r="W179" s="99">
        <v>0</v>
      </c>
      <c r="X179" s="84">
        <v>0</v>
      </c>
      <c r="Y179" s="99">
        <v>0</v>
      </c>
      <c r="Z179" s="65">
        <v>0</v>
      </c>
      <c r="AA179" s="327">
        <v>1477052</v>
      </c>
      <c r="AB179" s="327">
        <v>46667</v>
      </c>
      <c r="AC179" s="328">
        <f t="shared" si="153"/>
        <v>1523719</v>
      </c>
      <c r="AD179" s="75">
        <v>4500000</v>
      </c>
      <c r="AE179" s="75">
        <v>6000000</v>
      </c>
      <c r="AF179" s="338">
        <f t="shared" si="136"/>
        <v>290891.80909090908</v>
      </c>
      <c r="AG179" s="113">
        <f t="shared" si="109"/>
        <v>44311560</v>
      </c>
      <c r="AH179" s="75">
        <f t="shared" si="110"/>
        <v>1400010</v>
      </c>
      <c r="AI179" s="75">
        <f t="shared" si="111"/>
        <v>9308537.8909090906</v>
      </c>
      <c r="AJ179" s="75">
        <f t="shared" si="112"/>
        <v>0</v>
      </c>
      <c r="AK179" s="75">
        <f t="shared" si="113"/>
        <v>4500000</v>
      </c>
      <c r="AL179" s="75">
        <f t="shared" si="114"/>
        <v>6000000</v>
      </c>
      <c r="AM179" s="75">
        <f t="shared" si="115"/>
        <v>0</v>
      </c>
      <c r="AN179" s="75">
        <f t="shared" si="116"/>
        <v>0</v>
      </c>
      <c r="AO179" s="75">
        <f t="shared" si="117"/>
        <v>0</v>
      </c>
      <c r="AP179" s="75">
        <f t="shared" si="118"/>
        <v>4000000</v>
      </c>
      <c r="AQ179" s="75">
        <v>0</v>
      </c>
      <c r="AR179" s="75">
        <v>0</v>
      </c>
      <c r="AS179" s="75">
        <v>0</v>
      </c>
      <c r="AT179" s="80">
        <v>0</v>
      </c>
      <c r="AU179" s="82">
        <f t="shared" si="119"/>
        <v>69520107.890909091</v>
      </c>
      <c r="AV179" s="113">
        <f t="shared" si="120"/>
        <v>50153700.338545457</v>
      </c>
      <c r="AW179" s="75">
        <f t="shared" si="121"/>
        <v>69520107.890909091</v>
      </c>
      <c r="AX179" s="75">
        <f t="shared" si="122"/>
        <v>4866407.5523636369</v>
      </c>
      <c r="AY179" s="76">
        <f t="shared" si="123"/>
        <v>1015370.0338545457</v>
      </c>
      <c r="AZ179" s="75">
        <v>0</v>
      </c>
      <c r="BA179" s="75">
        <v>0</v>
      </c>
      <c r="BB179" s="75">
        <v>0</v>
      </c>
      <c r="BC179" s="80">
        <v>0</v>
      </c>
      <c r="BD179" s="80">
        <v>0</v>
      </c>
      <c r="BE179" s="80">
        <v>0</v>
      </c>
      <c r="BF179" s="78">
        <v>0</v>
      </c>
      <c r="BG179" s="348">
        <f t="shared" si="124"/>
        <v>5881777.5862181829</v>
      </c>
      <c r="BH179" s="188">
        <f t="shared" si="125"/>
        <v>63638330</v>
      </c>
      <c r="BM179" s="50">
        <v>1477052</v>
      </c>
      <c r="BN179" s="391">
        <f t="shared" si="126"/>
        <v>46667</v>
      </c>
      <c r="BO179" s="391">
        <f t="shared" si="127"/>
        <v>1523719</v>
      </c>
      <c r="BP179" s="391">
        <f t="shared" si="142"/>
        <v>44311560</v>
      </c>
      <c r="BQ179" s="50">
        <f t="shared" si="143"/>
        <v>1400010</v>
      </c>
      <c r="BR179" s="50">
        <f t="shared" si="144"/>
        <v>9308537.8909090906</v>
      </c>
      <c r="BS179" s="50">
        <f t="shared" si="145"/>
        <v>0</v>
      </c>
      <c r="BT179" s="50">
        <f t="shared" si="146"/>
        <v>4500000</v>
      </c>
      <c r="BU179" s="50">
        <f t="shared" si="147"/>
        <v>6000000</v>
      </c>
      <c r="BV179" s="50">
        <f t="shared" si="148"/>
        <v>0</v>
      </c>
      <c r="BW179" s="50">
        <f t="shared" si="149"/>
        <v>0</v>
      </c>
      <c r="BX179" s="50">
        <f t="shared" si="150"/>
        <v>0</v>
      </c>
      <c r="BY179" s="50">
        <f t="shared" si="151"/>
        <v>4000000</v>
      </c>
      <c r="BZ179" s="50">
        <v>0</v>
      </c>
      <c r="CA179" s="50">
        <v>0</v>
      </c>
      <c r="CB179" s="50">
        <v>0</v>
      </c>
      <c r="CC179" s="50">
        <v>0</v>
      </c>
      <c r="CD179" s="391">
        <f t="shared" si="152"/>
        <v>69520107.890909091</v>
      </c>
      <c r="CE179" s="391">
        <f t="shared" si="128"/>
        <v>55020107.890909091</v>
      </c>
      <c r="CF179" s="391">
        <f t="shared" si="129"/>
        <v>69520107.890909091</v>
      </c>
      <c r="CG179" s="50">
        <f t="shared" si="130"/>
        <v>4866407.5523636369</v>
      </c>
      <c r="CH179" s="395">
        <f t="shared" si="131"/>
        <v>1502010.7890909091</v>
      </c>
      <c r="CI179" s="398">
        <v>0</v>
      </c>
      <c r="CJ179" s="50">
        <v>0</v>
      </c>
      <c r="CK179" s="50">
        <v>0</v>
      </c>
      <c r="CL179" s="50">
        <v>0</v>
      </c>
      <c r="CM179" s="50">
        <v>0</v>
      </c>
      <c r="CN179" s="50">
        <v>0</v>
      </c>
      <c r="CO179" s="50">
        <v>0</v>
      </c>
      <c r="CP179" s="395">
        <f t="shared" si="132"/>
        <v>6368418.341454546</v>
      </c>
      <c r="CQ179" s="391">
        <f t="shared" si="133"/>
        <v>63151689</v>
      </c>
      <c r="CR179" s="391">
        <f t="shared" si="134"/>
        <v>-486641</v>
      </c>
    </row>
    <row r="180" spans="1:96" s="50" customFormat="1" ht="24" customHeight="1" x14ac:dyDescent="0.2">
      <c r="A180" s="182">
        <f t="shared" si="107"/>
        <v>2655495</v>
      </c>
      <c r="B180" s="298">
        <f t="shared" si="135"/>
        <v>174</v>
      </c>
      <c r="C180" s="266">
        <v>183</v>
      </c>
      <c r="D180" s="299">
        <v>13364</v>
      </c>
      <c r="E180" s="252" t="s">
        <v>1832</v>
      </c>
      <c r="F180" s="253" t="s">
        <v>1833</v>
      </c>
      <c r="G180" s="252" t="s">
        <v>87</v>
      </c>
      <c r="H180" s="274" t="s">
        <v>1826</v>
      </c>
      <c r="I180" s="353" t="s">
        <v>2616</v>
      </c>
      <c r="J180" s="68" t="s">
        <v>1834</v>
      </c>
      <c r="K180" s="68" t="s">
        <v>1835</v>
      </c>
      <c r="L180" s="68" t="s">
        <v>1826</v>
      </c>
      <c r="M180" s="303" t="s">
        <v>2380</v>
      </c>
      <c r="N180" s="100"/>
      <c r="O180" s="68"/>
      <c r="P180" s="91"/>
      <c r="Q180" s="254">
        <v>30</v>
      </c>
      <c r="R180" s="255">
        <v>56</v>
      </c>
      <c r="S180" s="65">
        <v>0</v>
      </c>
      <c r="T180" s="65">
        <v>0</v>
      </c>
      <c r="U180" s="300">
        <f>1+1</f>
        <v>2</v>
      </c>
      <c r="V180" s="260">
        <v>22</v>
      </c>
      <c r="W180" s="99">
        <v>0</v>
      </c>
      <c r="X180" s="84">
        <v>0</v>
      </c>
      <c r="Y180" s="99">
        <v>0</v>
      </c>
      <c r="Z180" s="65">
        <v>0</v>
      </c>
      <c r="AA180" s="327">
        <v>1477052</v>
      </c>
      <c r="AB180" s="327">
        <v>46667</v>
      </c>
      <c r="AC180" s="328">
        <f t="shared" si="153"/>
        <v>1523719</v>
      </c>
      <c r="AD180" s="75">
        <v>4500000</v>
      </c>
      <c r="AE180" s="75">
        <v>6000000</v>
      </c>
      <c r="AF180" s="338">
        <f t="shared" si="136"/>
        <v>290891.80909090908</v>
      </c>
      <c r="AG180" s="113">
        <f t="shared" si="109"/>
        <v>44311560</v>
      </c>
      <c r="AH180" s="75">
        <f t="shared" si="110"/>
        <v>1400010</v>
      </c>
      <c r="AI180" s="75">
        <f t="shared" si="111"/>
        <v>16289941.309090909</v>
      </c>
      <c r="AJ180" s="75">
        <f t="shared" si="112"/>
        <v>0</v>
      </c>
      <c r="AK180" s="75">
        <f t="shared" si="113"/>
        <v>4500000</v>
      </c>
      <c r="AL180" s="75">
        <f t="shared" si="114"/>
        <v>6000000</v>
      </c>
      <c r="AM180" s="75">
        <f t="shared" si="115"/>
        <v>0</v>
      </c>
      <c r="AN180" s="75">
        <f t="shared" si="116"/>
        <v>0</v>
      </c>
      <c r="AO180" s="75">
        <f t="shared" si="117"/>
        <v>3047438</v>
      </c>
      <c r="AP180" s="75">
        <f t="shared" si="118"/>
        <v>4400000</v>
      </c>
      <c r="AQ180" s="75">
        <v>0</v>
      </c>
      <c r="AR180" s="75">
        <v>0</v>
      </c>
      <c r="AS180" s="75">
        <v>0</v>
      </c>
      <c r="AT180" s="80">
        <v>0</v>
      </c>
      <c r="AU180" s="82">
        <f t="shared" si="119"/>
        <v>79948949.309090912</v>
      </c>
      <c r="AV180" s="113">
        <f t="shared" si="120"/>
        <v>56618405.51745455</v>
      </c>
      <c r="AW180" s="75">
        <f t="shared" si="121"/>
        <v>76901511.309090912</v>
      </c>
      <c r="AX180" s="75">
        <f t="shared" si="122"/>
        <v>5383105.7916363645</v>
      </c>
      <c r="AY180" s="76">
        <f t="shared" si="123"/>
        <v>1661840.551745455</v>
      </c>
      <c r="AZ180" s="75">
        <v>0</v>
      </c>
      <c r="BA180" s="75">
        <v>0</v>
      </c>
      <c r="BB180" s="75">
        <v>0</v>
      </c>
      <c r="BC180" s="80">
        <v>0</v>
      </c>
      <c r="BD180" s="80">
        <v>0</v>
      </c>
      <c r="BE180" s="80">
        <v>0</v>
      </c>
      <c r="BF180" s="78">
        <v>0</v>
      </c>
      <c r="BG180" s="348">
        <f t="shared" si="124"/>
        <v>7044946.3433818193</v>
      </c>
      <c r="BH180" s="188">
        <f t="shared" si="125"/>
        <v>72904002</v>
      </c>
      <c r="BM180" s="50">
        <v>1477052</v>
      </c>
      <c r="BN180" s="391">
        <f t="shared" si="126"/>
        <v>46667</v>
      </c>
      <c r="BO180" s="391">
        <f t="shared" si="127"/>
        <v>1523719</v>
      </c>
      <c r="BP180" s="391">
        <f t="shared" si="142"/>
        <v>44311560</v>
      </c>
      <c r="BQ180" s="50">
        <f t="shared" si="143"/>
        <v>1400010</v>
      </c>
      <c r="BR180" s="50">
        <f t="shared" si="144"/>
        <v>16289941.309090909</v>
      </c>
      <c r="BS180" s="50">
        <f t="shared" si="145"/>
        <v>0</v>
      </c>
      <c r="BT180" s="50">
        <f t="shared" si="146"/>
        <v>4500000</v>
      </c>
      <c r="BU180" s="50">
        <f t="shared" si="147"/>
        <v>6000000</v>
      </c>
      <c r="BV180" s="50">
        <f t="shared" si="148"/>
        <v>0</v>
      </c>
      <c r="BW180" s="50">
        <f t="shared" si="149"/>
        <v>0</v>
      </c>
      <c r="BX180" s="50">
        <f t="shared" si="150"/>
        <v>3047438</v>
      </c>
      <c r="BY180" s="50">
        <f t="shared" si="151"/>
        <v>4400000</v>
      </c>
      <c r="BZ180" s="50">
        <v>0</v>
      </c>
      <c r="CA180" s="50">
        <v>0</v>
      </c>
      <c r="CB180" s="50">
        <v>0</v>
      </c>
      <c r="CC180" s="50">
        <v>0</v>
      </c>
      <c r="CD180" s="391">
        <f t="shared" si="152"/>
        <v>79948949.309090912</v>
      </c>
      <c r="CE180" s="391">
        <f t="shared" si="128"/>
        <v>62001511.309090912</v>
      </c>
      <c r="CF180" s="391">
        <f t="shared" si="129"/>
        <v>79948949.309090912</v>
      </c>
      <c r="CG180" s="50">
        <f t="shared" si="130"/>
        <v>5596426.4516363647</v>
      </c>
      <c r="CH180" s="395">
        <f t="shared" si="131"/>
        <v>2200151.1309090913</v>
      </c>
      <c r="CI180" s="398">
        <v>0</v>
      </c>
      <c r="CJ180" s="50">
        <v>0</v>
      </c>
      <c r="CK180" s="50">
        <v>0</v>
      </c>
      <c r="CL180" s="50">
        <v>0</v>
      </c>
      <c r="CM180" s="50">
        <v>0</v>
      </c>
      <c r="CN180" s="50">
        <v>0</v>
      </c>
      <c r="CO180" s="50">
        <v>0</v>
      </c>
      <c r="CP180" s="395">
        <f t="shared" si="132"/>
        <v>7796577.5825454555</v>
      </c>
      <c r="CQ180" s="391">
        <f t="shared" si="133"/>
        <v>72152371</v>
      </c>
      <c r="CR180" s="391">
        <f t="shared" si="134"/>
        <v>-751631</v>
      </c>
    </row>
    <row r="181" spans="1:96" s="50" customFormat="1" ht="24" customHeight="1" x14ac:dyDescent="0.2">
      <c r="A181" s="182">
        <f t="shared" si="107"/>
        <v>2655495</v>
      </c>
      <c r="B181" s="298">
        <f t="shared" si="135"/>
        <v>175</v>
      </c>
      <c r="C181" s="266">
        <v>184</v>
      </c>
      <c r="D181" s="299">
        <v>13387</v>
      </c>
      <c r="E181" s="252" t="s">
        <v>1904</v>
      </c>
      <c r="F181" s="253" t="s">
        <v>1905</v>
      </c>
      <c r="G181" s="252" t="s">
        <v>87</v>
      </c>
      <c r="H181" s="274" t="s">
        <v>1906</v>
      </c>
      <c r="I181" s="294" t="s">
        <v>2617</v>
      </c>
      <c r="J181" s="65">
        <v>3962601783</v>
      </c>
      <c r="K181" s="65" t="s">
        <v>1907</v>
      </c>
      <c r="L181" s="65" t="s">
        <v>1906</v>
      </c>
      <c r="M181" s="292" t="s">
        <v>2380</v>
      </c>
      <c r="N181" s="99"/>
      <c r="O181" s="65"/>
      <c r="P181" s="90"/>
      <c r="Q181" s="254">
        <v>30</v>
      </c>
      <c r="R181" s="255">
        <v>141</v>
      </c>
      <c r="S181" s="65">
        <v>0</v>
      </c>
      <c r="T181" s="65">
        <v>0</v>
      </c>
      <c r="U181" s="90">
        <v>0</v>
      </c>
      <c r="V181" s="260">
        <v>25</v>
      </c>
      <c r="W181" s="99">
        <v>0</v>
      </c>
      <c r="X181" s="84">
        <v>0</v>
      </c>
      <c r="Y181" s="99">
        <v>0</v>
      </c>
      <c r="Z181" s="65">
        <v>0</v>
      </c>
      <c r="AA181" s="327">
        <v>1477052</v>
      </c>
      <c r="AB181" s="327">
        <v>46667</v>
      </c>
      <c r="AC181" s="328">
        <f t="shared" si="153"/>
        <v>1523719</v>
      </c>
      <c r="AD181" s="75">
        <v>4500000</v>
      </c>
      <c r="AE181" s="75">
        <v>6000000</v>
      </c>
      <c r="AF181" s="338">
        <f t="shared" si="136"/>
        <v>290891.80909090908</v>
      </c>
      <c r="AG181" s="113">
        <f t="shared" si="109"/>
        <v>44311560</v>
      </c>
      <c r="AH181" s="75">
        <f t="shared" si="110"/>
        <v>1400010</v>
      </c>
      <c r="AI181" s="75">
        <f t="shared" si="111"/>
        <v>41015745.081818178</v>
      </c>
      <c r="AJ181" s="75">
        <f t="shared" si="112"/>
        <v>0</v>
      </c>
      <c r="AK181" s="75">
        <f t="shared" si="113"/>
        <v>4500000</v>
      </c>
      <c r="AL181" s="75">
        <f t="shared" si="114"/>
        <v>6000000</v>
      </c>
      <c r="AM181" s="75">
        <f t="shared" si="115"/>
        <v>0</v>
      </c>
      <c r="AN181" s="75">
        <f t="shared" si="116"/>
        <v>0</v>
      </c>
      <c r="AO181" s="75">
        <f t="shared" si="117"/>
        <v>0</v>
      </c>
      <c r="AP181" s="75">
        <f t="shared" si="118"/>
        <v>5000000</v>
      </c>
      <c r="AQ181" s="75">
        <v>0</v>
      </c>
      <c r="AR181" s="75">
        <v>0</v>
      </c>
      <c r="AS181" s="75">
        <v>0</v>
      </c>
      <c r="AT181" s="80">
        <v>0</v>
      </c>
      <c r="AU181" s="82">
        <f t="shared" si="119"/>
        <v>102227315.08181818</v>
      </c>
      <c r="AV181" s="113">
        <f t="shared" si="120"/>
        <v>79571403.026090905</v>
      </c>
      <c r="AW181" s="75">
        <f t="shared" si="121"/>
        <v>102227315.08181818</v>
      </c>
      <c r="AX181" s="75">
        <f t="shared" si="122"/>
        <v>7155912.0557272732</v>
      </c>
      <c r="AY181" s="76">
        <f t="shared" si="123"/>
        <v>3957140.3026090907</v>
      </c>
      <c r="AZ181" s="75">
        <v>0</v>
      </c>
      <c r="BA181" s="75">
        <v>0</v>
      </c>
      <c r="BB181" s="75">
        <v>0</v>
      </c>
      <c r="BC181" s="80">
        <v>0</v>
      </c>
      <c r="BD181" s="80">
        <v>0</v>
      </c>
      <c r="BE181" s="80">
        <v>0</v>
      </c>
      <c r="BF181" s="78">
        <v>0</v>
      </c>
      <c r="BG181" s="348">
        <f t="shared" si="124"/>
        <v>11113052.358336363</v>
      </c>
      <c r="BH181" s="188">
        <f t="shared" si="125"/>
        <v>91114262</v>
      </c>
      <c r="BM181" s="50">
        <v>1477052</v>
      </c>
      <c r="BN181" s="391">
        <f t="shared" si="126"/>
        <v>46667</v>
      </c>
      <c r="BO181" s="391">
        <f t="shared" si="127"/>
        <v>1523719</v>
      </c>
      <c r="BP181" s="391">
        <f t="shared" si="142"/>
        <v>44311560</v>
      </c>
      <c r="BQ181" s="50">
        <f t="shared" si="143"/>
        <v>1400010</v>
      </c>
      <c r="BR181" s="50">
        <f t="shared" si="144"/>
        <v>41015745.081818178</v>
      </c>
      <c r="BS181" s="50">
        <f t="shared" si="145"/>
        <v>0</v>
      </c>
      <c r="BT181" s="50">
        <f t="shared" si="146"/>
        <v>4500000</v>
      </c>
      <c r="BU181" s="50">
        <f t="shared" si="147"/>
        <v>6000000</v>
      </c>
      <c r="BV181" s="50">
        <f t="shared" si="148"/>
        <v>0</v>
      </c>
      <c r="BW181" s="50">
        <f t="shared" si="149"/>
        <v>0</v>
      </c>
      <c r="BX181" s="50">
        <f t="shared" si="150"/>
        <v>0</v>
      </c>
      <c r="BY181" s="50">
        <f t="shared" si="151"/>
        <v>5000000</v>
      </c>
      <c r="BZ181" s="50">
        <v>0</v>
      </c>
      <c r="CA181" s="50">
        <v>0</v>
      </c>
      <c r="CB181" s="50">
        <v>0</v>
      </c>
      <c r="CC181" s="50">
        <v>0</v>
      </c>
      <c r="CD181" s="391">
        <f t="shared" si="152"/>
        <v>102227315.08181818</v>
      </c>
      <c r="CE181" s="391">
        <f t="shared" si="128"/>
        <v>86727315.081818178</v>
      </c>
      <c r="CF181" s="391">
        <f t="shared" si="129"/>
        <v>102227315.08181818</v>
      </c>
      <c r="CG181" s="50">
        <f t="shared" si="130"/>
        <v>7155912.0557272732</v>
      </c>
      <c r="CH181" s="395">
        <f>4000000+((CE181-80000000)*15%)</f>
        <v>5009097.2622727267</v>
      </c>
      <c r="CI181" s="398">
        <v>0</v>
      </c>
      <c r="CJ181" s="50">
        <v>0</v>
      </c>
      <c r="CK181" s="50">
        <v>0</v>
      </c>
      <c r="CL181" s="50">
        <v>0</v>
      </c>
      <c r="CM181" s="50">
        <v>0</v>
      </c>
      <c r="CN181" s="50">
        <v>0</v>
      </c>
      <c r="CO181" s="50">
        <v>0</v>
      </c>
      <c r="CP181" s="395">
        <f t="shared" si="132"/>
        <v>12165009.318</v>
      </c>
      <c r="CQ181" s="391">
        <f t="shared" si="133"/>
        <v>90062305</v>
      </c>
      <c r="CR181" s="391">
        <f t="shared" si="134"/>
        <v>-1051957</v>
      </c>
    </row>
    <row r="182" spans="1:96" s="50" customFormat="1" ht="24" customHeight="1" x14ac:dyDescent="0.2">
      <c r="A182" s="182">
        <f t="shared" si="107"/>
        <v>2655495</v>
      </c>
      <c r="B182" s="298">
        <f t="shared" si="135"/>
        <v>176</v>
      </c>
      <c r="C182" s="266">
        <v>185</v>
      </c>
      <c r="D182" s="299">
        <v>13388</v>
      </c>
      <c r="E182" s="252" t="s">
        <v>1908</v>
      </c>
      <c r="F182" s="253" t="s">
        <v>1909</v>
      </c>
      <c r="G182" s="252" t="s">
        <v>87</v>
      </c>
      <c r="H182" s="274" t="s">
        <v>1906</v>
      </c>
      <c r="I182" s="294" t="s">
        <v>3270</v>
      </c>
      <c r="J182" s="65">
        <v>3341561846</v>
      </c>
      <c r="K182" s="65" t="s">
        <v>1910</v>
      </c>
      <c r="L182" s="65" t="s">
        <v>1906</v>
      </c>
      <c r="M182" s="292" t="s">
        <v>2380</v>
      </c>
      <c r="N182" s="99"/>
      <c r="O182" s="65"/>
      <c r="P182" s="90"/>
      <c r="Q182" s="254">
        <v>30</v>
      </c>
      <c r="R182" s="255">
        <v>90</v>
      </c>
      <c r="S182" s="65">
        <v>0</v>
      </c>
      <c r="T182" s="65">
        <v>0</v>
      </c>
      <c r="U182" s="90">
        <v>0</v>
      </c>
      <c r="V182" s="260">
        <v>22</v>
      </c>
      <c r="W182" s="99">
        <v>0</v>
      </c>
      <c r="X182" s="84">
        <v>0</v>
      </c>
      <c r="Y182" s="99">
        <v>1</v>
      </c>
      <c r="Z182" s="65">
        <v>1</v>
      </c>
      <c r="AA182" s="327">
        <v>1477052</v>
      </c>
      <c r="AB182" s="327">
        <v>46667</v>
      </c>
      <c r="AC182" s="328">
        <f t="shared" si="153"/>
        <v>1523719</v>
      </c>
      <c r="AD182" s="75">
        <v>4500000</v>
      </c>
      <c r="AE182" s="75">
        <v>6000000</v>
      </c>
      <c r="AF182" s="338">
        <f t="shared" si="136"/>
        <v>290891.80909090908</v>
      </c>
      <c r="AG182" s="113">
        <f t="shared" si="109"/>
        <v>44311560</v>
      </c>
      <c r="AH182" s="75">
        <f t="shared" si="110"/>
        <v>1400010</v>
      </c>
      <c r="AI182" s="75">
        <f t="shared" si="111"/>
        <v>26180262.818181816</v>
      </c>
      <c r="AJ182" s="75">
        <f t="shared" si="112"/>
        <v>2655495</v>
      </c>
      <c r="AK182" s="75">
        <f t="shared" si="113"/>
        <v>4500000</v>
      </c>
      <c r="AL182" s="75">
        <f t="shared" si="114"/>
        <v>6000000</v>
      </c>
      <c r="AM182" s="75">
        <f t="shared" si="115"/>
        <v>0</v>
      </c>
      <c r="AN182" s="75">
        <f t="shared" si="116"/>
        <v>0</v>
      </c>
      <c r="AO182" s="75">
        <f t="shared" si="117"/>
        <v>0</v>
      </c>
      <c r="AP182" s="75">
        <f t="shared" si="118"/>
        <v>4400000</v>
      </c>
      <c r="AQ182" s="75">
        <v>0</v>
      </c>
      <c r="AR182" s="75">
        <v>0</v>
      </c>
      <c r="AS182" s="75">
        <v>0</v>
      </c>
      <c r="AT182" s="80">
        <v>0</v>
      </c>
      <c r="AU182" s="82">
        <f t="shared" si="119"/>
        <v>89447327.818181813</v>
      </c>
      <c r="AV182" s="113">
        <f t="shared" si="120"/>
        <v>65816404.520909086</v>
      </c>
      <c r="AW182" s="75">
        <f t="shared" si="121"/>
        <v>86791832.818181813</v>
      </c>
      <c r="AX182" s="75">
        <f t="shared" si="122"/>
        <v>6075428.2972727278</v>
      </c>
      <c r="AY182" s="76">
        <f t="shared" si="123"/>
        <v>2581640.4520909088</v>
      </c>
      <c r="AZ182" s="75">
        <v>0</v>
      </c>
      <c r="BA182" s="75">
        <v>0</v>
      </c>
      <c r="BB182" s="75">
        <v>0</v>
      </c>
      <c r="BC182" s="80">
        <v>0</v>
      </c>
      <c r="BD182" s="80">
        <v>0</v>
      </c>
      <c r="BE182" s="80">
        <v>0</v>
      </c>
      <c r="BF182" s="78">
        <v>0</v>
      </c>
      <c r="BG182" s="348">
        <f t="shared" si="124"/>
        <v>8657068.7493636366</v>
      </c>
      <c r="BH182" s="188">
        <f t="shared" si="125"/>
        <v>80790259</v>
      </c>
      <c r="BI182" s="343" t="s">
        <v>3269</v>
      </c>
      <c r="BM182" s="50">
        <v>1477052</v>
      </c>
      <c r="BN182" s="391">
        <f t="shared" si="126"/>
        <v>46667</v>
      </c>
      <c r="BO182" s="391">
        <f t="shared" si="127"/>
        <v>1523719</v>
      </c>
      <c r="BP182" s="391">
        <f t="shared" si="142"/>
        <v>44311560</v>
      </c>
      <c r="BQ182" s="50">
        <f t="shared" si="143"/>
        <v>1400010</v>
      </c>
      <c r="BR182" s="50">
        <f t="shared" si="144"/>
        <v>26180262.818181816</v>
      </c>
      <c r="BS182" s="50">
        <f t="shared" si="145"/>
        <v>2655495</v>
      </c>
      <c r="BT182" s="50">
        <f t="shared" si="146"/>
        <v>4500000</v>
      </c>
      <c r="BU182" s="50">
        <f t="shared" si="147"/>
        <v>6000000</v>
      </c>
      <c r="BV182" s="50">
        <f t="shared" si="148"/>
        <v>0</v>
      </c>
      <c r="BW182" s="50">
        <f t="shared" si="149"/>
        <v>0</v>
      </c>
      <c r="BX182" s="50">
        <f t="shared" si="150"/>
        <v>0</v>
      </c>
      <c r="BY182" s="50">
        <f t="shared" si="151"/>
        <v>4400000</v>
      </c>
      <c r="BZ182" s="50">
        <v>0</v>
      </c>
      <c r="CA182" s="50">
        <v>0</v>
      </c>
      <c r="CB182" s="50">
        <v>0</v>
      </c>
      <c r="CC182" s="50">
        <v>0</v>
      </c>
      <c r="CD182" s="391">
        <f t="shared" si="152"/>
        <v>89447327.818181813</v>
      </c>
      <c r="CE182" s="391">
        <f t="shared" si="128"/>
        <v>71891832.818181813</v>
      </c>
      <c r="CF182" s="391">
        <f t="shared" si="129"/>
        <v>86791832.818181813</v>
      </c>
      <c r="CG182" s="50">
        <f t="shared" si="130"/>
        <v>6075428.2972727278</v>
      </c>
      <c r="CH182" s="395">
        <f t="shared" si="131"/>
        <v>3189183.2818181813</v>
      </c>
      <c r="CI182" s="398">
        <v>0</v>
      </c>
      <c r="CJ182" s="50">
        <v>0</v>
      </c>
      <c r="CK182" s="50">
        <v>0</v>
      </c>
      <c r="CL182" s="50">
        <v>0</v>
      </c>
      <c r="CM182" s="50">
        <v>0</v>
      </c>
      <c r="CN182" s="50">
        <v>0</v>
      </c>
      <c r="CO182" s="50">
        <v>0</v>
      </c>
      <c r="CP182" s="395">
        <f t="shared" si="132"/>
        <v>9264611.5790909082</v>
      </c>
      <c r="CQ182" s="391">
        <f t="shared" si="133"/>
        <v>80182716</v>
      </c>
      <c r="CR182" s="391">
        <f t="shared" si="134"/>
        <v>-607543</v>
      </c>
    </row>
    <row r="183" spans="1:96" s="50" customFormat="1" ht="24" customHeight="1" x14ac:dyDescent="0.2">
      <c r="A183" s="182">
        <f t="shared" si="107"/>
        <v>2655495</v>
      </c>
      <c r="B183" s="298">
        <f t="shared" si="135"/>
        <v>177</v>
      </c>
      <c r="C183" s="266">
        <v>186</v>
      </c>
      <c r="D183" s="299">
        <v>13389</v>
      </c>
      <c r="E183" s="252" t="s">
        <v>1911</v>
      </c>
      <c r="F183" s="253" t="s">
        <v>1912</v>
      </c>
      <c r="G183" s="252" t="s">
        <v>87</v>
      </c>
      <c r="H183" s="274" t="s">
        <v>1906</v>
      </c>
      <c r="I183" s="294" t="s">
        <v>2618</v>
      </c>
      <c r="J183" s="65">
        <v>3255343313</v>
      </c>
      <c r="K183" s="65" t="s">
        <v>1913</v>
      </c>
      <c r="L183" s="65" t="s">
        <v>1906</v>
      </c>
      <c r="M183" s="292" t="s">
        <v>2380</v>
      </c>
      <c r="N183" s="99"/>
      <c r="O183" s="65"/>
      <c r="P183" s="90"/>
      <c r="Q183" s="254">
        <v>30</v>
      </c>
      <c r="R183" s="255" t="s">
        <v>94</v>
      </c>
      <c r="S183" s="65">
        <v>0</v>
      </c>
      <c r="T183" s="65">
        <v>0</v>
      </c>
      <c r="U183" s="90">
        <v>0</v>
      </c>
      <c r="V183" s="260">
        <v>20</v>
      </c>
      <c r="W183" s="99">
        <v>0</v>
      </c>
      <c r="X183" s="84">
        <v>0</v>
      </c>
      <c r="Y183" s="99">
        <v>1</v>
      </c>
      <c r="Z183" s="65">
        <v>1</v>
      </c>
      <c r="AA183" s="327">
        <v>1477052</v>
      </c>
      <c r="AB183" s="327">
        <v>46667</v>
      </c>
      <c r="AC183" s="328">
        <f t="shared" si="153"/>
        <v>1523719</v>
      </c>
      <c r="AD183" s="75">
        <v>4500000</v>
      </c>
      <c r="AE183" s="75">
        <v>6000000</v>
      </c>
      <c r="AF183" s="338">
        <f t="shared" si="136"/>
        <v>290891.80909090908</v>
      </c>
      <c r="AG183" s="113">
        <f t="shared" si="109"/>
        <v>44311560</v>
      </c>
      <c r="AH183" s="75">
        <f t="shared" si="110"/>
        <v>1400010</v>
      </c>
      <c r="AI183" s="75">
        <f t="shared" si="111"/>
        <v>0</v>
      </c>
      <c r="AJ183" s="75">
        <f t="shared" si="112"/>
        <v>2655495</v>
      </c>
      <c r="AK183" s="75">
        <f t="shared" si="113"/>
        <v>4500000</v>
      </c>
      <c r="AL183" s="75">
        <f t="shared" si="114"/>
        <v>6000000</v>
      </c>
      <c r="AM183" s="75">
        <f t="shared" si="115"/>
        <v>0</v>
      </c>
      <c r="AN183" s="75">
        <f t="shared" si="116"/>
        <v>0</v>
      </c>
      <c r="AO183" s="75">
        <f t="shared" si="117"/>
        <v>0</v>
      </c>
      <c r="AP183" s="75">
        <f t="shared" si="118"/>
        <v>4000000</v>
      </c>
      <c r="AQ183" s="75">
        <v>0</v>
      </c>
      <c r="AR183" s="75">
        <v>0</v>
      </c>
      <c r="AS183" s="75">
        <v>0</v>
      </c>
      <c r="AT183" s="80">
        <v>0</v>
      </c>
      <c r="AU183" s="82">
        <f t="shared" si="119"/>
        <v>62867065</v>
      </c>
      <c r="AV183" s="113">
        <f t="shared" si="120"/>
        <v>41496760.100000001</v>
      </c>
      <c r="AW183" s="75">
        <f t="shared" si="121"/>
        <v>60211570</v>
      </c>
      <c r="AX183" s="75">
        <f t="shared" si="122"/>
        <v>4214809.9000000004</v>
      </c>
      <c r="AY183" s="76">
        <f t="shared" si="123"/>
        <v>149676.01000000015</v>
      </c>
      <c r="AZ183" s="75">
        <v>0</v>
      </c>
      <c r="BA183" s="75">
        <v>0</v>
      </c>
      <c r="BB183" s="75">
        <v>0</v>
      </c>
      <c r="BC183" s="80">
        <v>0</v>
      </c>
      <c r="BD183" s="80">
        <v>0</v>
      </c>
      <c r="BE183" s="80">
        <v>0</v>
      </c>
      <c r="BF183" s="78">
        <v>0</v>
      </c>
      <c r="BG183" s="348">
        <f t="shared" si="124"/>
        <v>4364485.91</v>
      </c>
      <c r="BH183" s="188">
        <f t="shared" si="125"/>
        <v>58502579</v>
      </c>
      <c r="BM183" s="50">
        <v>1477052</v>
      </c>
      <c r="BN183" s="391">
        <f t="shared" si="126"/>
        <v>46667</v>
      </c>
      <c r="BO183" s="391">
        <f t="shared" si="127"/>
        <v>1523719</v>
      </c>
      <c r="BP183" s="391">
        <f t="shared" si="142"/>
        <v>44311560</v>
      </c>
      <c r="BQ183" s="50">
        <f t="shared" si="143"/>
        <v>1400010</v>
      </c>
      <c r="BR183" s="50">
        <f t="shared" si="144"/>
        <v>0</v>
      </c>
      <c r="BS183" s="50">
        <f t="shared" si="145"/>
        <v>2655495</v>
      </c>
      <c r="BT183" s="50">
        <f t="shared" si="146"/>
        <v>4500000</v>
      </c>
      <c r="BU183" s="50">
        <f t="shared" si="147"/>
        <v>6000000</v>
      </c>
      <c r="BV183" s="50">
        <f t="shared" si="148"/>
        <v>0</v>
      </c>
      <c r="BW183" s="50">
        <f t="shared" si="149"/>
        <v>0</v>
      </c>
      <c r="BX183" s="50">
        <f t="shared" si="150"/>
        <v>0</v>
      </c>
      <c r="BY183" s="50">
        <f t="shared" si="151"/>
        <v>4000000</v>
      </c>
      <c r="BZ183" s="50">
        <v>0</v>
      </c>
      <c r="CA183" s="50">
        <v>0</v>
      </c>
      <c r="CB183" s="50">
        <v>0</v>
      </c>
      <c r="CC183" s="50">
        <v>0</v>
      </c>
      <c r="CD183" s="391">
        <f t="shared" si="152"/>
        <v>62867065</v>
      </c>
      <c r="CE183" s="391">
        <f t="shared" si="128"/>
        <v>45711570</v>
      </c>
      <c r="CF183" s="391">
        <f t="shared" si="129"/>
        <v>60211570</v>
      </c>
      <c r="CG183" s="50">
        <f t="shared" si="130"/>
        <v>4214809.9000000004</v>
      </c>
      <c r="CH183" s="395">
        <f t="shared" si="131"/>
        <v>571157</v>
      </c>
      <c r="CI183" s="398">
        <v>0</v>
      </c>
      <c r="CJ183" s="50">
        <v>0</v>
      </c>
      <c r="CK183" s="50">
        <v>0</v>
      </c>
      <c r="CL183" s="50">
        <v>0</v>
      </c>
      <c r="CM183" s="50">
        <v>0</v>
      </c>
      <c r="CN183" s="50">
        <v>0</v>
      </c>
      <c r="CO183" s="50">
        <v>0</v>
      </c>
      <c r="CP183" s="395">
        <f t="shared" si="132"/>
        <v>4785966.9000000004</v>
      </c>
      <c r="CQ183" s="391">
        <f t="shared" si="133"/>
        <v>58081098</v>
      </c>
      <c r="CR183" s="391">
        <f t="shared" si="134"/>
        <v>-421481</v>
      </c>
    </row>
    <row r="184" spans="1:96" s="50" customFormat="1" ht="24" customHeight="1" x14ac:dyDescent="0.5">
      <c r="A184" s="182">
        <f t="shared" si="107"/>
        <v>2655495</v>
      </c>
      <c r="B184" s="298">
        <f t="shared" si="135"/>
        <v>178</v>
      </c>
      <c r="C184" s="266">
        <v>187</v>
      </c>
      <c r="D184" s="299">
        <v>13391</v>
      </c>
      <c r="E184" s="252" t="s">
        <v>1916</v>
      </c>
      <c r="F184" s="253" t="s">
        <v>1917</v>
      </c>
      <c r="G184" s="252" t="s">
        <v>87</v>
      </c>
      <c r="H184" s="274" t="s">
        <v>1906</v>
      </c>
      <c r="I184" s="356" t="s">
        <v>3268</v>
      </c>
      <c r="J184" s="65">
        <v>3341384601</v>
      </c>
      <c r="K184" s="65" t="s">
        <v>1918</v>
      </c>
      <c r="L184" s="65" t="s">
        <v>1906</v>
      </c>
      <c r="M184" s="292" t="s">
        <v>2380</v>
      </c>
      <c r="N184" s="99"/>
      <c r="O184" s="65"/>
      <c r="P184" s="90"/>
      <c r="Q184" s="254">
        <v>30</v>
      </c>
      <c r="R184" s="255">
        <v>77</v>
      </c>
      <c r="S184" s="65">
        <v>0</v>
      </c>
      <c r="T184" s="65">
        <v>0</v>
      </c>
      <c r="U184" s="300">
        <f>1</f>
        <v>1</v>
      </c>
      <c r="V184" s="260">
        <v>22</v>
      </c>
      <c r="W184" s="99">
        <v>0</v>
      </c>
      <c r="X184" s="84">
        <v>0</v>
      </c>
      <c r="Y184" s="99">
        <v>0</v>
      </c>
      <c r="Z184" s="65">
        <v>0</v>
      </c>
      <c r="AA184" s="327">
        <v>1477052</v>
      </c>
      <c r="AB184" s="327">
        <v>46667</v>
      </c>
      <c r="AC184" s="328">
        <f t="shared" si="153"/>
        <v>1523719</v>
      </c>
      <c r="AD184" s="75">
        <v>4500000</v>
      </c>
      <c r="AE184" s="75">
        <v>6000000</v>
      </c>
      <c r="AF184" s="338">
        <f t="shared" si="136"/>
        <v>290891.80909090908</v>
      </c>
      <c r="AG184" s="113">
        <f t="shared" si="109"/>
        <v>44311560</v>
      </c>
      <c r="AH184" s="75">
        <f t="shared" si="110"/>
        <v>1400010</v>
      </c>
      <c r="AI184" s="75">
        <f t="shared" si="111"/>
        <v>22398669.300000001</v>
      </c>
      <c r="AJ184" s="75">
        <f t="shared" si="112"/>
        <v>0</v>
      </c>
      <c r="AK184" s="75">
        <f t="shared" si="113"/>
        <v>4500000</v>
      </c>
      <c r="AL184" s="75">
        <f t="shared" si="114"/>
        <v>6000000</v>
      </c>
      <c r="AM184" s="75">
        <f t="shared" si="115"/>
        <v>0</v>
      </c>
      <c r="AN184" s="75">
        <f t="shared" si="116"/>
        <v>0</v>
      </c>
      <c r="AO184" s="75">
        <f t="shared" si="117"/>
        <v>1523719</v>
      </c>
      <c r="AP184" s="75">
        <f t="shared" si="118"/>
        <v>4400000</v>
      </c>
      <c r="AQ184" s="75">
        <v>0</v>
      </c>
      <c r="AR184" s="75">
        <v>0</v>
      </c>
      <c r="AS184" s="75">
        <v>0</v>
      </c>
      <c r="AT184" s="80">
        <v>0</v>
      </c>
      <c r="AU184" s="82">
        <f t="shared" si="119"/>
        <v>84533958.299999997</v>
      </c>
      <c r="AV184" s="113">
        <f t="shared" si="120"/>
        <v>62299522.548999995</v>
      </c>
      <c r="AW184" s="75">
        <f t="shared" si="121"/>
        <v>83010239.299999997</v>
      </c>
      <c r="AX184" s="75">
        <f t="shared" si="122"/>
        <v>5810716.7510000002</v>
      </c>
      <c r="AY184" s="76">
        <f t="shared" si="123"/>
        <v>2229952.2548999996</v>
      </c>
      <c r="AZ184" s="75">
        <v>0</v>
      </c>
      <c r="BA184" s="75">
        <v>0</v>
      </c>
      <c r="BB184" s="75">
        <v>0</v>
      </c>
      <c r="BC184" s="80">
        <v>0</v>
      </c>
      <c r="BD184" s="80">
        <v>0</v>
      </c>
      <c r="BE184" s="80">
        <v>0</v>
      </c>
      <c r="BF184" s="78">
        <v>0</v>
      </c>
      <c r="BG184" s="348">
        <f t="shared" si="124"/>
        <v>8040669.0058999993</v>
      </c>
      <c r="BH184" s="188">
        <f t="shared" si="125"/>
        <v>76493289</v>
      </c>
      <c r="BI184" s="343" t="s">
        <v>3269</v>
      </c>
      <c r="BM184" s="50">
        <v>1477052</v>
      </c>
      <c r="BN184" s="391">
        <f t="shared" si="126"/>
        <v>46667</v>
      </c>
      <c r="BO184" s="391">
        <f t="shared" si="127"/>
        <v>1523719</v>
      </c>
      <c r="BP184" s="391">
        <f t="shared" si="142"/>
        <v>44311560</v>
      </c>
      <c r="BQ184" s="50">
        <f t="shared" si="143"/>
        <v>1400010</v>
      </c>
      <c r="BR184" s="50">
        <f t="shared" si="144"/>
        <v>22398669.300000001</v>
      </c>
      <c r="BS184" s="50">
        <f t="shared" si="145"/>
        <v>0</v>
      </c>
      <c r="BT184" s="50">
        <f t="shared" si="146"/>
        <v>4500000</v>
      </c>
      <c r="BU184" s="50">
        <f t="shared" si="147"/>
        <v>6000000</v>
      </c>
      <c r="BV184" s="50">
        <f t="shared" si="148"/>
        <v>0</v>
      </c>
      <c r="BW184" s="50">
        <f t="shared" si="149"/>
        <v>0</v>
      </c>
      <c r="BX184" s="50">
        <f t="shared" si="150"/>
        <v>1523719</v>
      </c>
      <c r="BY184" s="50">
        <f t="shared" si="151"/>
        <v>4400000</v>
      </c>
      <c r="BZ184" s="50">
        <v>0</v>
      </c>
      <c r="CA184" s="50">
        <v>0</v>
      </c>
      <c r="CB184" s="50">
        <v>0</v>
      </c>
      <c r="CC184" s="50">
        <v>0</v>
      </c>
      <c r="CD184" s="391">
        <f t="shared" si="152"/>
        <v>84533958.299999997</v>
      </c>
      <c r="CE184" s="391">
        <f t="shared" si="128"/>
        <v>68110239.299999997</v>
      </c>
      <c r="CF184" s="391">
        <f t="shared" si="129"/>
        <v>84533958.299999997</v>
      </c>
      <c r="CG184" s="50">
        <f t="shared" si="130"/>
        <v>5917377.0810000002</v>
      </c>
      <c r="CH184" s="395">
        <f t="shared" si="131"/>
        <v>2811023.9299999997</v>
      </c>
      <c r="CI184" s="398">
        <v>0</v>
      </c>
      <c r="CJ184" s="50">
        <v>0</v>
      </c>
      <c r="CK184" s="50">
        <v>0</v>
      </c>
      <c r="CL184" s="50">
        <v>0</v>
      </c>
      <c r="CM184" s="50">
        <v>0</v>
      </c>
      <c r="CN184" s="50">
        <v>0</v>
      </c>
      <c r="CO184" s="50">
        <v>0</v>
      </c>
      <c r="CP184" s="395">
        <f t="shared" si="132"/>
        <v>8728401.0109999999</v>
      </c>
      <c r="CQ184" s="391">
        <f t="shared" si="133"/>
        <v>75805557</v>
      </c>
      <c r="CR184" s="391">
        <f t="shared" si="134"/>
        <v>-687732</v>
      </c>
    </row>
    <row r="185" spans="1:96" s="50" customFormat="1" ht="24" customHeight="1" x14ac:dyDescent="0.2">
      <c r="A185" s="182">
        <f t="shared" si="107"/>
        <v>2655495</v>
      </c>
      <c r="B185" s="298">
        <f t="shared" si="135"/>
        <v>179</v>
      </c>
      <c r="C185" s="266">
        <v>188</v>
      </c>
      <c r="D185" s="299">
        <v>13390</v>
      </c>
      <c r="E185" s="252" t="s">
        <v>378</v>
      </c>
      <c r="F185" s="253" t="s">
        <v>1914</v>
      </c>
      <c r="G185" s="252" t="s">
        <v>87</v>
      </c>
      <c r="H185" s="274" t="s">
        <v>1906</v>
      </c>
      <c r="I185" s="294" t="s">
        <v>2619</v>
      </c>
      <c r="J185" s="65">
        <v>3241174794</v>
      </c>
      <c r="K185" s="65" t="s">
        <v>1915</v>
      </c>
      <c r="L185" s="65" t="s">
        <v>1906</v>
      </c>
      <c r="M185" s="292" t="s">
        <v>2380</v>
      </c>
      <c r="N185" s="99"/>
      <c r="O185" s="65"/>
      <c r="P185" s="90"/>
      <c r="Q185" s="254">
        <v>30</v>
      </c>
      <c r="R185" s="255">
        <v>43</v>
      </c>
      <c r="S185" s="65">
        <v>0</v>
      </c>
      <c r="T185" s="65">
        <v>0</v>
      </c>
      <c r="U185" s="300">
        <f>1+1+1+1</f>
        <v>4</v>
      </c>
      <c r="V185" s="261">
        <v>14</v>
      </c>
      <c r="W185" s="99">
        <v>0</v>
      </c>
      <c r="X185" s="84">
        <v>0</v>
      </c>
      <c r="Y185" s="99">
        <v>0</v>
      </c>
      <c r="Z185" s="65">
        <v>0</v>
      </c>
      <c r="AA185" s="327">
        <v>1477052</v>
      </c>
      <c r="AB185" s="327">
        <v>46667</v>
      </c>
      <c r="AC185" s="328">
        <f t="shared" si="153"/>
        <v>1523719</v>
      </c>
      <c r="AD185" s="75">
        <v>4500000</v>
      </c>
      <c r="AE185" s="75">
        <v>6000000</v>
      </c>
      <c r="AF185" s="338">
        <f t="shared" si="136"/>
        <v>290891.80909090908</v>
      </c>
      <c r="AG185" s="113">
        <f t="shared" si="109"/>
        <v>44311560</v>
      </c>
      <c r="AH185" s="75">
        <f t="shared" si="110"/>
        <v>1400010</v>
      </c>
      <c r="AI185" s="75">
        <f t="shared" si="111"/>
        <v>12508347.790909091</v>
      </c>
      <c r="AJ185" s="75">
        <f t="shared" si="112"/>
        <v>0</v>
      </c>
      <c r="AK185" s="75">
        <f t="shared" si="113"/>
        <v>4500000</v>
      </c>
      <c r="AL185" s="75">
        <f t="shared" si="114"/>
        <v>6000000</v>
      </c>
      <c r="AM185" s="75">
        <f t="shared" si="115"/>
        <v>0</v>
      </c>
      <c r="AN185" s="75">
        <f t="shared" si="116"/>
        <v>0</v>
      </c>
      <c r="AO185" s="75">
        <f t="shared" si="117"/>
        <v>6094876</v>
      </c>
      <c r="AP185" s="75">
        <f t="shared" si="118"/>
        <v>2800000</v>
      </c>
      <c r="AQ185" s="75">
        <v>0</v>
      </c>
      <c r="AR185" s="75">
        <v>0</v>
      </c>
      <c r="AS185" s="75">
        <v>0</v>
      </c>
      <c r="AT185" s="80">
        <v>0</v>
      </c>
      <c r="AU185" s="82">
        <f t="shared" si="119"/>
        <v>77614793.790909082</v>
      </c>
      <c r="AV185" s="113">
        <f t="shared" si="120"/>
        <v>53213523.545545444</v>
      </c>
      <c r="AW185" s="75">
        <f t="shared" si="121"/>
        <v>71519917.790909097</v>
      </c>
      <c r="AX185" s="75">
        <f t="shared" si="122"/>
        <v>5006394.2453636369</v>
      </c>
      <c r="AY185" s="76">
        <f t="shared" si="123"/>
        <v>1321352.3545545444</v>
      </c>
      <c r="AZ185" s="75">
        <v>0</v>
      </c>
      <c r="BA185" s="75">
        <v>0</v>
      </c>
      <c r="BB185" s="75">
        <v>0</v>
      </c>
      <c r="BC185" s="80">
        <v>0</v>
      </c>
      <c r="BD185" s="80">
        <v>0</v>
      </c>
      <c r="BE185" s="80">
        <v>0</v>
      </c>
      <c r="BF185" s="78">
        <v>0</v>
      </c>
      <c r="BG185" s="348">
        <f t="shared" si="124"/>
        <v>6327746.5999181811</v>
      </c>
      <c r="BH185" s="188">
        <f t="shared" si="125"/>
        <v>71287047</v>
      </c>
      <c r="BM185" s="50">
        <v>1477052</v>
      </c>
      <c r="BN185" s="391">
        <f t="shared" si="126"/>
        <v>46667</v>
      </c>
      <c r="BO185" s="391">
        <f t="shared" si="127"/>
        <v>1523719</v>
      </c>
      <c r="BP185" s="391">
        <f t="shared" si="142"/>
        <v>44311560</v>
      </c>
      <c r="BQ185" s="50">
        <f t="shared" si="143"/>
        <v>1400010</v>
      </c>
      <c r="BR185" s="50">
        <f t="shared" si="144"/>
        <v>12508347.790909091</v>
      </c>
      <c r="BS185" s="50">
        <f t="shared" si="145"/>
        <v>0</v>
      </c>
      <c r="BT185" s="50">
        <f t="shared" si="146"/>
        <v>4500000</v>
      </c>
      <c r="BU185" s="50">
        <f t="shared" si="147"/>
        <v>6000000</v>
      </c>
      <c r="BV185" s="50">
        <f t="shared" si="148"/>
        <v>0</v>
      </c>
      <c r="BW185" s="50">
        <f t="shared" si="149"/>
        <v>0</v>
      </c>
      <c r="BX185" s="50">
        <f t="shared" si="150"/>
        <v>6094876</v>
      </c>
      <c r="BY185" s="50">
        <f t="shared" si="151"/>
        <v>2800000</v>
      </c>
      <c r="BZ185" s="50">
        <v>0</v>
      </c>
      <c r="CA185" s="50">
        <v>0</v>
      </c>
      <c r="CB185" s="50">
        <v>0</v>
      </c>
      <c r="CC185" s="50">
        <v>0</v>
      </c>
      <c r="CD185" s="391">
        <f t="shared" si="152"/>
        <v>77614793.790909082</v>
      </c>
      <c r="CE185" s="391">
        <f t="shared" si="128"/>
        <v>58219917.790909082</v>
      </c>
      <c r="CF185" s="391">
        <f t="shared" si="129"/>
        <v>77614793.790909082</v>
      </c>
      <c r="CG185" s="50">
        <f t="shared" si="130"/>
        <v>5433035.5653636362</v>
      </c>
      <c r="CH185" s="395">
        <f t="shared" si="131"/>
        <v>1821991.7790909084</v>
      </c>
      <c r="CI185" s="398">
        <v>0</v>
      </c>
      <c r="CJ185" s="50">
        <v>0</v>
      </c>
      <c r="CK185" s="50">
        <v>0</v>
      </c>
      <c r="CL185" s="50">
        <v>0</v>
      </c>
      <c r="CM185" s="50">
        <v>0</v>
      </c>
      <c r="CN185" s="50">
        <v>0</v>
      </c>
      <c r="CO185" s="50">
        <v>0</v>
      </c>
      <c r="CP185" s="395">
        <f t="shared" si="132"/>
        <v>7255027.3444545446</v>
      </c>
      <c r="CQ185" s="391">
        <f t="shared" si="133"/>
        <v>70359766</v>
      </c>
      <c r="CR185" s="391">
        <f t="shared" si="134"/>
        <v>-927281</v>
      </c>
    </row>
    <row r="186" spans="1:96" s="50" customFormat="1" ht="24" customHeight="1" x14ac:dyDescent="0.2">
      <c r="A186" s="182">
        <f t="shared" si="107"/>
        <v>2655495</v>
      </c>
      <c r="B186" s="298">
        <f t="shared" si="135"/>
        <v>180</v>
      </c>
      <c r="C186" s="266">
        <v>189</v>
      </c>
      <c r="D186" s="299">
        <v>13392</v>
      </c>
      <c r="E186" s="252" t="s">
        <v>259</v>
      </c>
      <c r="F186" s="253" t="s">
        <v>277</v>
      </c>
      <c r="G186" s="252" t="s">
        <v>87</v>
      </c>
      <c r="H186" s="274" t="s">
        <v>1906</v>
      </c>
      <c r="I186" s="294" t="s">
        <v>2620</v>
      </c>
      <c r="J186" s="65">
        <v>3255870305</v>
      </c>
      <c r="K186" s="65" t="s">
        <v>1919</v>
      </c>
      <c r="L186" s="65" t="s">
        <v>1906</v>
      </c>
      <c r="M186" s="292" t="s">
        <v>2380</v>
      </c>
      <c r="N186" s="99"/>
      <c r="O186" s="65"/>
      <c r="P186" s="90"/>
      <c r="Q186" s="254">
        <v>30</v>
      </c>
      <c r="R186" s="255">
        <v>28</v>
      </c>
      <c r="S186" s="65">
        <v>0</v>
      </c>
      <c r="T186" s="65">
        <v>0</v>
      </c>
      <c r="U186" s="90">
        <v>0</v>
      </c>
      <c r="V186" s="260">
        <v>23</v>
      </c>
      <c r="W186" s="99">
        <v>0</v>
      </c>
      <c r="X186" s="84">
        <v>0</v>
      </c>
      <c r="Y186" s="99">
        <v>1</v>
      </c>
      <c r="Z186" s="65">
        <v>1</v>
      </c>
      <c r="AA186" s="327">
        <v>1477052</v>
      </c>
      <c r="AB186" s="327">
        <v>46667</v>
      </c>
      <c r="AC186" s="328">
        <f t="shared" si="153"/>
        <v>1523719</v>
      </c>
      <c r="AD186" s="75">
        <v>4500000</v>
      </c>
      <c r="AE186" s="75">
        <v>6000000</v>
      </c>
      <c r="AF186" s="338">
        <f t="shared" si="136"/>
        <v>290891.80909090908</v>
      </c>
      <c r="AG186" s="113">
        <f t="shared" si="109"/>
        <v>44311560</v>
      </c>
      <c r="AH186" s="75">
        <f t="shared" si="110"/>
        <v>1400010</v>
      </c>
      <c r="AI186" s="75">
        <f t="shared" si="111"/>
        <v>8144970.6545454543</v>
      </c>
      <c r="AJ186" s="75">
        <f t="shared" si="112"/>
        <v>2655495</v>
      </c>
      <c r="AK186" s="75">
        <f t="shared" si="113"/>
        <v>4500000</v>
      </c>
      <c r="AL186" s="75">
        <f t="shared" si="114"/>
        <v>6000000</v>
      </c>
      <c r="AM186" s="75">
        <f t="shared" si="115"/>
        <v>0</v>
      </c>
      <c r="AN186" s="75">
        <f t="shared" si="116"/>
        <v>0</v>
      </c>
      <c r="AO186" s="75">
        <f t="shared" si="117"/>
        <v>0</v>
      </c>
      <c r="AP186" s="75">
        <f t="shared" si="118"/>
        <v>4600000</v>
      </c>
      <c r="AQ186" s="75">
        <v>0</v>
      </c>
      <c r="AR186" s="75">
        <v>0</v>
      </c>
      <c r="AS186" s="75">
        <v>0</v>
      </c>
      <c r="AT186" s="80">
        <v>0</v>
      </c>
      <c r="AU186" s="82">
        <f t="shared" si="119"/>
        <v>71612035.654545456</v>
      </c>
      <c r="AV186" s="113">
        <f t="shared" si="120"/>
        <v>49029582.808727272</v>
      </c>
      <c r="AW186" s="75">
        <f t="shared" si="121"/>
        <v>68956540.654545456</v>
      </c>
      <c r="AX186" s="75">
        <f t="shared" si="122"/>
        <v>4826957.8458181825</v>
      </c>
      <c r="AY186" s="76">
        <f t="shared" si="123"/>
        <v>902958.28087272728</v>
      </c>
      <c r="AZ186" s="75">
        <v>0</v>
      </c>
      <c r="BA186" s="75">
        <v>0</v>
      </c>
      <c r="BB186" s="75">
        <v>0</v>
      </c>
      <c r="BC186" s="80">
        <v>0</v>
      </c>
      <c r="BD186" s="80">
        <v>0</v>
      </c>
      <c r="BE186" s="80">
        <v>0</v>
      </c>
      <c r="BF186" s="78">
        <v>0</v>
      </c>
      <c r="BG186" s="348">
        <f t="shared" si="124"/>
        <v>5729916.1266909093</v>
      </c>
      <c r="BH186" s="188">
        <f t="shared" si="125"/>
        <v>65882119</v>
      </c>
      <c r="BM186" s="50">
        <v>1477052</v>
      </c>
      <c r="BN186" s="391">
        <f t="shared" si="126"/>
        <v>46667</v>
      </c>
      <c r="BO186" s="391">
        <f t="shared" si="127"/>
        <v>1523719</v>
      </c>
      <c r="BP186" s="391">
        <f t="shared" si="142"/>
        <v>44311560</v>
      </c>
      <c r="BQ186" s="50">
        <f t="shared" si="143"/>
        <v>1400010</v>
      </c>
      <c r="BR186" s="50">
        <f t="shared" si="144"/>
        <v>8144970.6545454543</v>
      </c>
      <c r="BS186" s="50">
        <f t="shared" si="145"/>
        <v>2655495</v>
      </c>
      <c r="BT186" s="50">
        <f t="shared" si="146"/>
        <v>4500000</v>
      </c>
      <c r="BU186" s="50">
        <f t="shared" si="147"/>
        <v>6000000</v>
      </c>
      <c r="BV186" s="50">
        <f t="shared" si="148"/>
        <v>0</v>
      </c>
      <c r="BW186" s="50">
        <f t="shared" si="149"/>
        <v>0</v>
      </c>
      <c r="BX186" s="50">
        <f t="shared" si="150"/>
        <v>0</v>
      </c>
      <c r="BY186" s="50">
        <f t="shared" si="151"/>
        <v>4600000</v>
      </c>
      <c r="BZ186" s="50">
        <v>0</v>
      </c>
      <c r="CA186" s="50">
        <v>0</v>
      </c>
      <c r="CB186" s="50">
        <v>0</v>
      </c>
      <c r="CC186" s="50">
        <v>0</v>
      </c>
      <c r="CD186" s="391">
        <f t="shared" si="152"/>
        <v>71612035.654545456</v>
      </c>
      <c r="CE186" s="391">
        <f t="shared" si="128"/>
        <v>53856540.654545456</v>
      </c>
      <c r="CF186" s="391">
        <f t="shared" si="129"/>
        <v>68956540.654545456</v>
      </c>
      <c r="CG186" s="50">
        <f t="shared" si="130"/>
        <v>4826957.8458181825</v>
      </c>
      <c r="CH186" s="395">
        <f t="shared" si="131"/>
        <v>1385654.0654545457</v>
      </c>
      <c r="CI186" s="398">
        <v>0</v>
      </c>
      <c r="CJ186" s="50">
        <v>0</v>
      </c>
      <c r="CK186" s="50">
        <v>0</v>
      </c>
      <c r="CL186" s="50">
        <v>0</v>
      </c>
      <c r="CM186" s="50">
        <v>0</v>
      </c>
      <c r="CN186" s="50">
        <v>0</v>
      </c>
      <c r="CO186" s="50">
        <v>0</v>
      </c>
      <c r="CP186" s="395">
        <f t="shared" si="132"/>
        <v>6212611.9112727279</v>
      </c>
      <c r="CQ186" s="391">
        <f t="shared" si="133"/>
        <v>65399423</v>
      </c>
      <c r="CR186" s="391">
        <f t="shared" si="134"/>
        <v>-482696</v>
      </c>
    </row>
    <row r="187" spans="1:96" s="50" customFormat="1" ht="24" customHeight="1" x14ac:dyDescent="0.2">
      <c r="A187" s="182">
        <f t="shared" si="107"/>
        <v>2655495</v>
      </c>
      <c r="B187" s="298">
        <f t="shared" si="135"/>
        <v>181</v>
      </c>
      <c r="C187" s="266">
        <v>190</v>
      </c>
      <c r="D187" s="299">
        <v>13408</v>
      </c>
      <c r="E187" s="252" t="s">
        <v>1301</v>
      </c>
      <c r="F187" s="253" t="s">
        <v>1957</v>
      </c>
      <c r="G187" s="252" t="s">
        <v>87</v>
      </c>
      <c r="H187" s="274" t="s">
        <v>1906</v>
      </c>
      <c r="I187" s="294" t="s">
        <v>2621</v>
      </c>
      <c r="J187" s="65">
        <v>3258374414</v>
      </c>
      <c r="K187" s="65" t="s">
        <v>1958</v>
      </c>
      <c r="L187" s="65"/>
      <c r="M187" s="292" t="s">
        <v>2380</v>
      </c>
      <c r="N187" s="99"/>
      <c r="O187" s="65"/>
      <c r="P187" s="90"/>
      <c r="Q187" s="254">
        <v>30</v>
      </c>
      <c r="R187" s="255">
        <v>80</v>
      </c>
      <c r="S187" s="65">
        <v>0</v>
      </c>
      <c r="T187" s="65">
        <v>0</v>
      </c>
      <c r="U187" s="90">
        <v>0</v>
      </c>
      <c r="V187" s="260">
        <v>24</v>
      </c>
      <c r="W187" s="99">
        <v>0</v>
      </c>
      <c r="X187" s="84">
        <v>0</v>
      </c>
      <c r="Y187" s="99">
        <v>0</v>
      </c>
      <c r="Z187" s="65">
        <v>2</v>
      </c>
      <c r="AA187" s="327">
        <v>1477052</v>
      </c>
      <c r="AB187" s="327">
        <v>0</v>
      </c>
      <c r="AC187" s="328">
        <f t="shared" si="153"/>
        <v>1477052</v>
      </c>
      <c r="AD187" s="75">
        <v>4500000</v>
      </c>
      <c r="AE187" s="75">
        <v>6000000</v>
      </c>
      <c r="AF187" s="338">
        <f t="shared" si="136"/>
        <v>281982.65454545454</v>
      </c>
      <c r="AG187" s="113">
        <f t="shared" si="109"/>
        <v>44311560</v>
      </c>
      <c r="AH187" s="75">
        <f t="shared" si="110"/>
        <v>0</v>
      </c>
      <c r="AI187" s="75">
        <f t="shared" si="111"/>
        <v>22558612.363636363</v>
      </c>
      <c r="AJ187" s="75">
        <f t="shared" si="112"/>
        <v>5310990</v>
      </c>
      <c r="AK187" s="75">
        <f t="shared" si="113"/>
        <v>4500000</v>
      </c>
      <c r="AL187" s="75">
        <f t="shared" si="114"/>
        <v>6000000</v>
      </c>
      <c r="AM187" s="75">
        <f t="shared" si="115"/>
        <v>0</v>
      </c>
      <c r="AN187" s="75">
        <f t="shared" si="116"/>
        <v>0</v>
      </c>
      <c r="AO187" s="75">
        <f t="shared" si="117"/>
        <v>0</v>
      </c>
      <c r="AP187" s="75">
        <f t="shared" si="118"/>
        <v>4800000</v>
      </c>
      <c r="AQ187" s="75">
        <v>0</v>
      </c>
      <c r="AR187" s="75">
        <v>0</v>
      </c>
      <c r="AS187" s="75">
        <v>0</v>
      </c>
      <c r="AT187" s="80">
        <v>0</v>
      </c>
      <c r="AU187" s="82">
        <f t="shared" si="119"/>
        <v>87481162.36363636</v>
      </c>
      <c r="AV187" s="113">
        <f t="shared" si="120"/>
        <v>61118260.298181817</v>
      </c>
      <c r="AW187" s="75">
        <f t="shared" si="121"/>
        <v>82170172.36363636</v>
      </c>
      <c r="AX187" s="75">
        <f t="shared" si="122"/>
        <v>5751912.0654545454</v>
      </c>
      <c r="AY187" s="76">
        <f t="shared" si="123"/>
        <v>2111826.0298181819</v>
      </c>
      <c r="AZ187" s="75">
        <v>0</v>
      </c>
      <c r="BA187" s="75">
        <v>0</v>
      </c>
      <c r="BB187" s="75">
        <v>0</v>
      </c>
      <c r="BC187" s="80">
        <v>0</v>
      </c>
      <c r="BD187" s="80">
        <v>0</v>
      </c>
      <c r="BE187" s="80">
        <v>0</v>
      </c>
      <c r="BF187" s="78">
        <v>0</v>
      </c>
      <c r="BG187" s="348">
        <f t="shared" si="124"/>
        <v>7863738.0952727273</v>
      </c>
      <c r="BH187" s="188">
        <f t="shared" si="125"/>
        <v>79617424</v>
      </c>
      <c r="BM187" s="50">
        <v>1477052</v>
      </c>
      <c r="BN187" s="391">
        <f t="shared" si="126"/>
        <v>0</v>
      </c>
      <c r="BO187" s="391">
        <f t="shared" si="127"/>
        <v>1477052</v>
      </c>
      <c r="BP187" s="391">
        <f t="shared" si="142"/>
        <v>44311560</v>
      </c>
      <c r="BQ187" s="50">
        <f t="shared" si="143"/>
        <v>0</v>
      </c>
      <c r="BR187" s="50">
        <f t="shared" si="144"/>
        <v>22558612.363636363</v>
      </c>
      <c r="BS187" s="50">
        <f t="shared" si="145"/>
        <v>5310990</v>
      </c>
      <c r="BT187" s="50">
        <f t="shared" si="146"/>
        <v>4500000</v>
      </c>
      <c r="BU187" s="50">
        <f t="shared" si="147"/>
        <v>6000000</v>
      </c>
      <c r="BV187" s="50">
        <f t="shared" si="148"/>
        <v>0</v>
      </c>
      <c r="BW187" s="50">
        <f t="shared" si="149"/>
        <v>0</v>
      </c>
      <c r="BX187" s="50">
        <f t="shared" si="150"/>
        <v>0</v>
      </c>
      <c r="BY187" s="50">
        <f t="shared" si="151"/>
        <v>4800000</v>
      </c>
      <c r="BZ187" s="50">
        <v>0</v>
      </c>
      <c r="CA187" s="50">
        <v>0</v>
      </c>
      <c r="CB187" s="50">
        <v>0</v>
      </c>
      <c r="CC187" s="50">
        <v>0</v>
      </c>
      <c r="CD187" s="391">
        <f t="shared" si="152"/>
        <v>87481162.36363636</v>
      </c>
      <c r="CE187" s="391">
        <f t="shared" si="128"/>
        <v>66870172.36363636</v>
      </c>
      <c r="CF187" s="391">
        <f t="shared" si="129"/>
        <v>82170172.36363636</v>
      </c>
      <c r="CG187" s="50">
        <f t="shared" si="130"/>
        <v>5751912.0654545454</v>
      </c>
      <c r="CH187" s="395">
        <f t="shared" si="131"/>
        <v>2687017.2363636363</v>
      </c>
      <c r="CI187" s="398">
        <v>0</v>
      </c>
      <c r="CJ187" s="50">
        <v>0</v>
      </c>
      <c r="CK187" s="50">
        <v>0</v>
      </c>
      <c r="CL187" s="50">
        <v>0</v>
      </c>
      <c r="CM187" s="50">
        <v>0</v>
      </c>
      <c r="CN187" s="50">
        <v>0</v>
      </c>
      <c r="CO187" s="50">
        <v>0</v>
      </c>
      <c r="CP187" s="395">
        <f t="shared" si="132"/>
        <v>8438929.3018181808</v>
      </c>
      <c r="CQ187" s="391">
        <f t="shared" si="133"/>
        <v>79042233</v>
      </c>
      <c r="CR187" s="391">
        <f t="shared" si="134"/>
        <v>-575191</v>
      </c>
    </row>
    <row r="188" spans="1:96" s="50" customFormat="1" ht="24" customHeight="1" x14ac:dyDescent="0.2">
      <c r="A188" s="182">
        <f t="shared" si="107"/>
        <v>2655495</v>
      </c>
      <c r="B188" s="298">
        <f t="shared" si="135"/>
        <v>182</v>
      </c>
      <c r="C188" s="266">
        <v>191</v>
      </c>
      <c r="D188" s="299">
        <v>13409</v>
      </c>
      <c r="E188" s="252" t="s">
        <v>140</v>
      </c>
      <c r="F188" s="253" t="s">
        <v>342</v>
      </c>
      <c r="G188" s="252" t="s">
        <v>87</v>
      </c>
      <c r="H188" s="274" t="s">
        <v>1906</v>
      </c>
      <c r="I188" s="294" t="s">
        <v>2622</v>
      </c>
      <c r="J188" s="65">
        <v>3256781853</v>
      </c>
      <c r="K188" s="65" t="s">
        <v>1959</v>
      </c>
      <c r="L188" s="65"/>
      <c r="M188" s="292" t="s">
        <v>2383</v>
      </c>
      <c r="N188" s="99"/>
      <c r="O188" s="65"/>
      <c r="P188" s="90"/>
      <c r="Q188" s="254">
        <v>30</v>
      </c>
      <c r="R188" s="255">
        <v>14</v>
      </c>
      <c r="S188" s="65">
        <v>0</v>
      </c>
      <c r="T188" s="65">
        <v>0</v>
      </c>
      <c r="U188" s="300">
        <f>1+1</f>
        <v>2</v>
      </c>
      <c r="V188" s="261">
        <v>14</v>
      </c>
      <c r="W188" s="99">
        <v>0</v>
      </c>
      <c r="X188" s="84">
        <v>0</v>
      </c>
      <c r="Y188" s="99">
        <v>0</v>
      </c>
      <c r="Z188" s="65">
        <v>2</v>
      </c>
      <c r="AA188" s="327">
        <v>1642901</v>
      </c>
      <c r="AB188" s="327">
        <v>0</v>
      </c>
      <c r="AC188" s="328">
        <f>AA188+AB188</f>
        <v>1642901</v>
      </c>
      <c r="AD188" s="75">
        <v>4500000</v>
      </c>
      <c r="AE188" s="75">
        <v>6000000</v>
      </c>
      <c r="AF188" s="338">
        <f t="shared" si="136"/>
        <v>313644.73636363639</v>
      </c>
      <c r="AG188" s="113">
        <f t="shared" si="109"/>
        <v>49287030</v>
      </c>
      <c r="AH188" s="75">
        <f t="shared" si="110"/>
        <v>0</v>
      </c>
      <c r="AI188" s="75">
        <f t="shared" si="111"/>
        <v>4391026.3090909095</v>
      </c>
      <c r="AJ188" s="75">
        <f t="shared" si="112"/>
        <v>5310990</v>
      </c>
      <c r="AK188" s="75">
        <f t="shared" si="113"/>
        <v>4500000</v>
      </c>
      <c r="AL188" s="75">
        <f t="shared" si="114"/>
        <v>6000000</v>
      </c>
      <c r="AM188" s="75">
        <f t="shared" si="115"/>
        <v>0</v>
      </c>
      <c r="AN188" s="75">
        <f t="shared" si="116"/>
        <v>0</v>
      </c>
      <c r="AO188" s="75">
        <f t="shared" si="117"/>
        <v>3285802</v>
      </c>
      <c r="AP188" s="75">
        <f t="shared" si="118"/>
        <v>2800000</v>
      </c>
      <c r="AQ188" s="75">
        <v>0</v>
      </c>
      <c r="AR188" s="75">
        <v>0</v>
      </c>
      <c r="AS188" s="75">
        <v>0</v>
      </c>
      <c r="AT188" s="80">
        <v>0</v>
      </c>
      <c r="AU188" s="82">
        <f t="shared" si="119"/>
        <v>75574848.309090912</v>
      </c>
      <c r="AV188" s="113">
        <f t="shared" si="120"/>
        <v>48989592.367454544</v>
      </c>
      <c r="AW188" s="75">
        <f t="shared" si="121"/>
        <v>66978056.309090912</v>
      </c>
      <c r="AX188" s="75">
        <f t="shared" si="122"/>
        <v>4688463.941636364</v>
      </c>
      <c r="AY188" s="76">
        <f t="shared" si="123"/>
        <v>898959.23674545437</v>
      </c>
      <c r="AZ188" s="75">
        <v>0</v>
      </c>
      <c r="BA188" s="75">
        <v>0</v>
      </c>
      <c r="BB188" s="75">
        <v>0</v>
      </c>
      <c r="BC188" s="80">
        <v>0</v>
      </c>
      <c r="BD188" s="80">
        <v>0</v>
      </c>
      <c r="BE188" s="80">
        <v>0</v>
      </c>
      <c r="BF188" s="78">
        <v>0</v>
      </c>
      <c r="BG188" s="348">
        <f t="shared" si="124"/>
        <v>5587423.1783818183</v>
      </c>
      <c r="BH188" s="188">
        <f t="shared" si="125"/>
        <v>69987425</v>
      </c>
      <c r="BM188" s="50">
        <v>1642901</v>
      </c>
      <c r="BN188" s="391">
        <f t="shared" si="126"/>
        <v>0</v>
      </c>
      <c r="BO188" s="391">
        <f t="shared" si="127"/>
        <v>1642901</v>
      </c>
      <c r="BP188" s="391">
        <f t="shared" si="142"/>
        <v>49287030</v>
      </c>
      <c r="BQ188" s="50">
        <f t="shared" si="143"/>
        <v>0</v>
      </c>
      <c r="BR188" s="50">
        <f t="shared" si="144"/>
        <v>4391026.3090909095</v>
      </c>
      <c r="BS188" s="50">
        <f t="shared" si="145"/>
        <v>5310990</v>
      </c>
      <c r="BT188" s="50">
        <f t="shared" si="146"/>
        <v>4500000</v>
      </c>
      <c r="BU188" s="50">
        <f t="shared" si="147"/>
        <v>6000000</v>
      </c>
      <c r="BV188" s="50">
        <f t="shared" si="148"/>
        <v>0</v>
      </c>
      <c r="BW188" s="50">
        <f t="shared" si="149"/>
        <v>0</v>
      </c>
      <c r="BX188" s="50">
        <f t="shared" si="150"/>
        <v>3285802</v>
      </c>
      <c r="BY188" s="50">
        <f t="shared" si="151"/>
        <v>2800000</v>
      </c>
      <c r="BZ188" s="50">
        <v>0</v>
      </c>
      <c r="CA188" s="50">
        <v>0</v>
      </c>
      <c r="CB188" s="50">
        <v>0</v>
      </c>
      <c r="CC188" s="50">
        <v>0</v>
      </c>
      <c r="CD188" s="391">
        <f t="shared" si="152"/>
        <v>75574848.309090912</v>
      </c>
      <c r="CE188" s="391">
        <f t="shared" si="128"/>
        <v>53678056.309090912</v>
      </c>
      <c r="CF188" s="391">
        <f t="shared" si="129"/>
        <v>70263858.309090912</v>
      </c>
      <c r="CG188" s="50">
        <f t="shared" si="130"/>
        <v>4918470.0816363646</v>
      </c>
      <c r="CH188" s="395">
        <f t="shared" si="131"/>
        <v>1367805.6309090913</v>
      </c>
      <c r="CI188" s="398">
        <v>0</v>
      </c>
      <c r="CJ188" s="50">
        <v>0</v>
      </c>
      <c r="CK188" s="50">
        <v>0</v>
      </c>
      <c r="CL188" s="50">
        <v>0</v>
      </c>
      <c r="CM188" s="50">
        <v>0</v>
      </c>
      <c r="CN188" s="50">
        <v>0</v>
      </c>
      <c r="CO188" s="50">
        <v>0</v>
      </c>
      <c r="CP188" s="395">
        <f t="shared" si="132"/>
        <v>6286275.7125454564</v>
      </c>
      <c r="CQ188" s="391">
        <f t="shared" si="133"/>
        <v>69288572</v>
      </c>
      <c r="CR188" s="391">
        <f t="shared" si="134"/>
        <v>-698853</v>
      </c>
    </row>
    <row r="189" spans="1:96" s="50" customFormat="1" ht="24" customHeight="1" x14ac:dyDescent="0.2">
      <c r="A189" s="182">
        <f t="shared" si="107"/>
        <v>2655495</v>
      </c>
      <c r="B189" s="298">
        <f t="shared" si="135"/>
        <v>183</v>
      </c>
      <c r="C189" s="266">
        <v>298</v>
      </c>
      <c r="D189" s="299">
        <v>13448</v>
      </c>
      <c r="E189" s="242" t="s">
        <v>2044</v>
      </c>
      <c r="F189" s="243" t="s">
        <v>2045</v>
      </c>
      <c r="G189" s="287" t="s">
        <v>137</v>
      </c>
      <c r="H189" s="274" t="s">
        <v>1961</v>
      </c>
      <c r="I189" s="294" t="s">
        <v>2623</v>
      </c>
      <c r="J189" s="65">
        <v>2249969523</v>
      </c>
      <c r="K189" s="65" t="s">
        <v>2046</v>
      </c>
      <c r="L189" s="65" t="s">
        <v>1961</v>
      </c>
      <c r="M189" s="292" t="s">
        <v>137</v>
      </c>
      <c r="N189" s="244" t="s">
        <v>2410</v>
      </c>
      <c r="O189" s="65"/>
      <c r="P189" s="90"/>
      <c r="Q189" s="244">
        <v>30</v>
      </c>
      <c r="R189" s="246">
        <v>120</v>
      </c>
      <c r="S189" s="246">
        <v>110</v>
      </c>
      <c r="T189" s="246">
        <v>29.33</v>
      </c>
      <c r="U189" s="90">
        <v>0</v>
      </c>
      <c r="V189" s="262">
        <v>15</v>
      </c>
      <c r="W189" s="99">
        <v>0</v>
      </c>
      <c r="X189" s="84">
        <v>0</v>
      </c>
      <c r="Y189" s="99">
        <v>2</v>
      </c>
      <c r="Z189" s="65">
        <v>2</v>
      </c>
      <c r="AA189" s="319">
        <v>885165</v>
      </c>
      <c r="AB189" s="319">
        <v>46667</v>
      </c>
      <c r="AC189" s="320">
        <f>AA189+AB189</f>
        <v>931832</v>
      </c>
      <c r="AD189" s="75">
        <v>4500000</v>
      </c>
      <c r="AE189" s="75">
        <v>6000000</v>
      </c>
      <c r="AF189" s="338">
        <f t="shared" si="136"/>
        <v>177895.19999999998</v>
      </c>
      <c r="AG189" s="113">
        <f t="shared" si="109"/>
        <v>26554950</v>
      </c>
      <c r="AH189" s="75">
        <f t="shared" si="110"/>
        <v>1400010</v>
      </c>
      <c r="AI189" s="75">
        <f t="shared" si="111"/>
        <v>21347423.999999996</v>
      </c>
      <c r="AJ189" s="75">
        <f t="shared" si="112"/>
        <v>5310990</v>
      </c>
      <c r="AK189" s="75">
        <f t="shared" si="113"/>
        <v>4500000</v>
      </c>
      <c r="AL189" s="75">
        <f t="shared" si="114"/>
        <v>6000000</v>
      </c>
      <c r="AM189" s="75">
        <f t="shared" si="115"/>
        <v>4892117.9999999991</v>
      </c>
      <c r="AN189" s="75">
        <f t="shared" si="116"/>
        <v>5217666.2159999991</v>
      </c>
      <c r="AO189" s="75">
        <f t="shared" si="117"/>
        <v>0</v>
      </c>
      <c r="AP189" s="75">
        <f t="shared" si="118"/>
        <v>3000000</v>
      </c>
      <c r="AQ189" s="75">
        <v>0</v>
      </c>
      <c r="AR189" s="75">
        <v>0</v>
      </c>
      <c r="AS189" s="75">
        <v>0</v>
      </c>
      <c r="AT189" s="80">
        <v>0</v>
      </c>
      <c r="AU189" s="82">
        <f t="shared" si="119"/>
        <v>78223158.216000006</v>
      </c>
      <c r="AV189" s="113">
        <f t="shared" si="120"/>
        <v>54308316.440880008</v>
      </c>
      <c r="AW189" s="75">
        <f t="shared" si="121"/>
        <v>72912168.215999991</v>
      </c>
      <c r="AX189" s="75">
        <f t="shared" si="122"/>
        <v>5103851.7751199994</v>
      </c>
      <c r="AY189" s="76">
        <f t="shared" si="123"/>
        <v>1430831.644088001</v>
      </c>
      <c r="AZ189" s="75">
        <v>0</v>
      </c>
      <c r="BA189" s="75">
        <v>0</v>
      </c>
      <c r="BB189" s="75">
        <v>0</v>
      </c>
      <c r="BC189" s="80">
        <v>0</v>
      </c>
      <c r="BD189" s="80">
        <v>0</v>
      </c>
      <c r="BE189" s="80">
        <v>0</v>
      </c>
      <c r="BF189" s="78">
        <v>0</v>
      </c>
      <c r="BG189" s="348">
        <f t="shared" si="124"/>
        <v>6534683.4192080004</v>
      </c>
      <c r="BH189" s="188">
        <f t="shared" si="125"/>
        <v>71688474</v>
      </c>
      <c r="BI189" s="286" t="s">
        <v>3201</v>
      </c>
      <c r="BM189" s="50">
        <v>885165</v>
      </c>
      <c r="BN189" s="391">
        <f>AB189</f>
        <v>46667</v>
      </c>
      <c r="BO189" s="391">
        <f>BM189+BN189</f>
        <v>931832</v>
      </c>
      <c r="BP189" s="391">
        <f t="shared" si="142"/>
        <v>26554950</v>
      </c>
      <c r="BQ189" s="50">
        <f t="shared" si="143"/>
        <v>1400010</v>
      </c>
      <c r="BR189" s="50">
        <f t="shared" si="144"/>
        <v>21347423.999999996</v>
      </c>
      <c r="BS189" s="50">
        <f t="shared" si="145"/>
        <v>5310990</v>
      </c>
      <c r="BT189" s="50">
        <f t="shared" si="146"/>
        <v>4500000</v>
      </c>
      <c r="BU189" s="50">
        <f t="shared" si="147"/>
        <v>6000000</v>
      </c>
      <c r="BV189" s="50">
        <f t="shared" si="148"/>
        <v>4892117.9999999991</v>
      </c>
      <c r="BW189" s="50">
        <f t="shared" si="149"/>
        <v>5217666.2159999991</v>
      </c>
      <c r="BX189" s="50">
        <f t="shared" si="150"/>
        <v>0</v>
      </c>
      <c r="BY189" s="50">
        <f t="shared" si="151"/>
        <v>3000000</v>
      </c>
      <c r="BZ189" s="50">
        <v>0</v>
      </c>
      <c r="CA189" s="50">
        <v>0</v>
      </c>
      <c r="CB189" s="50">
        <v>0</v>
      </c>
      <c r="CC189" s="50">
        <v>0</v>
      </c>
      <c r="CD189" s="391">
        <f t="shared" si="152"/>
        <v>78223158.216000006</v>
      </c>
      <c r="CE189" s="391">
        <f t="shared" si="128"/>
        <v>59412168.216000006</v>
      </c>
      <c r="CF189" s="391">
        <f t="shared" si="129"/>
        <v>72912168.216000006</v>
      </c>
      <c r="CG189" s="50">
        <f t="shared" si="130"/>
        <v>5103851.7751200013</v>
      </c>
      <c r="CH189" s="395">
        <f t="shared" si="131"/>
        <v>1941216.8216000006</v>
      </c>
      <c r="CI189" s="398">
        <v>0</v>
      </c>
      <c r="CJ189" s="50">
        <v>0</v>
      </c>
      <c r="CK189" s="50">
        <v>0</v>
      </c>
      <c r="CL189" s="50">
        <v>0</v>
      </c>
      <c r="CM189" s="50">
        <v>0</v>
      </c>
      <c r="CN189" s="50">
        <v>0</v>
      </c>
      <c r="CO189" s="50">
        <v>0</v>
      </c>
      <c r="CP189" s="395">
        <f t="shared" si="132"/>
        <v>7045068.5967200017</v>
      </c>
      <c r="CQ189" s="391">
        <f t="shared" si="133"/>
        <v>71178089</v>
      </c>
      <c r="CR189" s="391">
        <f t="shared" si="134"/>
        <v>-510385</v>
      </c>
    </row>
    <row r="190" spans="1:96" s="50" customFormat="1" ht="24" customHeight="1" x14ac:dyDescent="0.2">
      <c r="A190" s="182">
        <f t="shared" si="107"/>
        <v>2655495</v>
      </c>
      <c r="B190" s="298">
        <f t="shared" si="135"/>
        <v>184</v>
      </c>
      <c r="C190" s="266">
        <v>193</v>
      </c>
      <c r="D190" s="299">
        <v>13421</v>
      </c>
      <c r="E190" s="252" t="s">
        <v>1988</v>
      </c>
      <c r="F190" s="253" t="s">
        <v>649</v>
      </c>
      <c r="G190" s="252" t="s">
        <v>87</v>
      </c>
      <c r="H190" s="274" t="s">
        <v>1961</v>
      </c>
      <c r="I190" s="294" t="s">
        <v>2624</v>
      </c>
      <c r="J190" s="65" t="s">
        <v>1989</v>
      </c>
      <c r="K190" s="65" t="s">
        <v>1990</v>
      </c>
      <c r="L190" s="65" t="s">
        <v>1961</v>
      </c>
      <c r="M190" s="292" t="s">
        <v>2383</v>
      </c>
      <c r="N190" s="99"/>
      <c r="O190" s="65"/>
      <c r="P190" s="90"/>
      <c r="Q190" s="254">
        <v>30</v>
      </c>
      <c r="R190" s="255">
        <v>70</v>
      </c>
      <c r="S190" s="65">
        <v>0</v>
      </c>
      <c r="T190" s="65">
        <v>0</v>
      </c>
      <c r="U190" s="90">
        <v>0</v>
      </c>
      <c r="V190" s="260">
        <v>18</v>
      </c>
      <c r="W190" s="99">
        <v>0</v>
      </c>
      <c r="X190" s="84">
        <v>0</v>
      </c>
      <c r="Y190" s="99">
        <v>0</v>
      </c>
      <c r="Z190" s="65">
        <v>0</v>
      </c>
      <c r="AA190" s="327">
        <v>1642901</v>
      </c>
      <c r="AB190" s="327">
        <v>46667</v>
      </c>
      <c r="AC190" s="328">
        <f>AA190+AB190</f>
        <v>1689568</v>
      </c>
      <c r="AD190" s="75">
        <v>4500000</v>
      </c>
      <c r="AE190" s="75">
        <v>6000000</v>
      </c>
      <c r="AF190" s="338">
        <f t="shared" si="136"/>
        <v>322553.89090909087</v>
      </c>
      <c r="AG190" s="113">
        <f t="shared" si="109"/>
        <v>49287030</v>
      </c>
      <c r="AH190" s="75">
        <f t="shared" si="110"/>
        <v>1400010</v>
      </c>
      <c r="AI190" s="75">
        <f t="shared" si="111"/>
        <v>22578772.36363636</v>
      </c>
      <c r="AJ190" s="75">
        <f t="shared" si="112"/>
        <v>0</v>
      </c>
      <c r="AK190" s="75">
        <f t="shared" si="113"/>
        <v>4500000</v>
      </c>
      <c r="AL190" s="75">
        <f t="shared" si="114"/>
        <v>6000000</v>
      </c>
      <c r="AM190" s="75">
        <f t="shared" si="115"/>
        <v>0</v>
      </c>
      <c r="AN190" s="75">
        <f t="shared" si="116"/>
        <v>0</v>
      </c>
      <c r="AO190" s="75">
        <f t="shared" si="117"/>
        <v>0</v>
      </c>
      <c r="AP190" s="75">
        <f t="shared" si="118"/>
        <v>3600000</v>
      </c>
      <c r="AQ190" s="75">
        <v>0</v>
      </c>
      <c r="AR190" s="75">
        <v>0</v>
      </c>
      <c r="AS190" s="75">
        <v>0</v>
      </c>
      <c r="AT190" s="80">
        <v>0</v>
      </c>
      <c r="AU190" s="82">
        <f t="shared" si="119"/>
        <v>87365812.36363636</v>
      </c>
      <c r="AV190" s="113">
        <f t="shared" si="120"/>
        <v>67150205.49818182</v>
      </c>
      <c r="AW190" s="75">
        <f t="shared" si="121"/>
        <v>87365812.36363636</v>
      </c>
      <c r="AX190" s="75">
        <f t="shared" si="122"/>
        <v>6115606.8654545462</v>
      </c>
      <c r="AY190" s="76">
        <f t="shared" si="123"/>
        <v>2715020.5498181824</v>
      </c>
      <c r="AZ190" s="75">
        <v>0</v>
      </c>
      <c r="BA190" s="75">
        <v>0</v>
      </c>
      <c r="BB190" s="75">
        <v>0</v>
      </c>
      <c r="BC190" s="80">
        <v>0</v>
      </c>
      <c r="BD190" s="80">
        <v>0</v>
      </c>
      <c r="BE190" s="80">
        <v>0</v>
      </c>
      <c r="BF190" s="78">
        <v>0</v>
      </c>
      <c r="BG190" s="348">
        <f t="shared" si="124"/>
        <v>8830627.4152727276</v>
      </c>
      <c r="BH190" s="188">
        <f t="shared" si="125"/>
        <v>78535184</v>
      </c>
      <c r="BM190" s="50">
        <v>1642901</v>
      </c>
      <c r="BN190" s="391">
        <f t="shared" ref="BN190:BN253" si="154">AB190</f>
        <v>46667</v>
      </c>
      <c r="BO190" s="391">
        <f t="shared" ref="BO190:BO243" si="155">BN190+BM190</f>
        <v>1689568</v>
      </c>
      <c r="BP190" s="391">
        <f t="shared" si="142"/>
        <v>49287030</v>
      </c>
      <c r="BQ190" s="50">
        <f t="shared" si="143"/>
        <v>1400010</v>
      </c>
      <c r="BR190" s="50">
        <f t="shared" si="144"/>
        <v>22578772.36363636</v>
      </c>
      <c r="BS190" s="50">
        <f t="shared" si="145"/>
        <v>0</v>
      </c>
      <c r="BT190" s="50">
        <f t="shared" si="146"/>
        <v>4500000</v>
      </c>
      <c r="BU190" s="50">
        <f t="shared" si="147"/>
        <v>6000000</v>
      </c>
      <c r="BV190" s="50">
        <f t="shared" si="148"/>
        <v>0</v>
      </c>
      <c r="BW190" s="50">
        <f t="shared" si="149"/>
        <v>0</v>
      </c>
      <c r="BX190" s="50">
        <f t="shared" si="150"/>
        <v>0</v>
      </c>
      <c r="BY190" s="50">
        <f t="shared" si="151"/>
        <v>3600000</v>
      </c>
      <c r="BZ190" s="50">
        <v>0</v>
      </c>
      <c r="CA190" s="50">
        <v>0</v>
      </c>
      <c r="CB190" s="50">
        <v>0</v>
      </c>
      <c r="CC190" s="50">
        <v>0</v>
      </c>
      <c r="CD190" s="391">
        <f t="shared" si="152"/>
        <v>87365812.36363636</v>
      </c>
      <c r="CE190" s="391">
        <f t="shared" si="128"/>
        <v>73265812.36363636</v>
      </c>
      <c r="CF190" s="391">
        <f t="shared" si="129"/>
        <v>87365812.36363636</v>
      </c>
      <c r="CG190" s="50">
        <f t="shared" si="130"/>
        <v>6115606.8654545462</v>
      </c>
      <c r="CH190" s="395">
        <f t="shared" si="131"/>
        <v>3326581.2363636363</v>
      </c>
      <c r="CI190" s="398">
        <v>0</v>
      </c>
      <c r="CJ190" s="50">
        <v>0</v>
      </c>
      <c r="CK190" s="50">
        <v>0</v>
      </c>
      <c r="CL190" s="50">
        <v>0</v>
      </c>
      <c r="CM190" s="50">
        <v>0</v>
      </c>
      <c r="CN190" s="50">
        <v>0</v>
      </c>
      <c r="CO190" s="50">
        <v>0</v>
      </c>
      <c r="CP190" s="395">
        <f t="shared" si="132"/>
        <v>9442188.1018181816</v>
      </c>
      <c r="CQ190" s="391">
        <f t="shared" si="133"/>
        <v>77923624</v>
      </c>
      <c r="CR190" s="391">
        <f t="shared" si="134"/>
        <v>-611560</v>
      </c>
    </row>
    <row r="191" spans="1:96" s="50" customFormat="1" ht="24" customHeight="1" x14ac:dyDescent="0.2">
      <c r="A191" s="182">
        <f t="shared" si="107"/>
        <v>2655495</v>
      </c>
      <c r="B191" s="298">
        <f t="shared" si="135"/>
        <v>185</v>
      </c>
      <c r="C191" s="266">
        <v>194</v>
      </c>
      <c r="D191" s="299">
        <v>13449</v>
      </c>
      <c r="E191" s="252" t="s">
        <v>158</v>
      </c>
      <c r="F191" s="253" t="s">
        <v>2047</v>
      </c>
      <c r="G191" s="252" t="s">
        <v>87</v>
      </c>
      <c r="H191" s="274" t="s">
        <v>1961</v>
      </c>
      <c r="I191" s="294" t="s">
        <v>2625</v>
      </c>
      <c r="J191" s="65">
        <v>2110109521</v>
      </c>
      <c r="K191" s="65" t="s">
        <v>2048</v>
      </c>
      <c r="L191" s="65" t="s">
        <v>1961</v>
      </c>
      <c r="M191" s="292" t="s">
        <v>2380</v>
      </c>
      <c r="N191" s="99"/>
      <c r="O191" s="65"/>
      <c r="P191" s="90"/>
      <c r="Q191" s="254">
        <v>30</v>
      </c>
      <c r="R191" s="255">
        <v>34</v>
      </c>
      <c r="S191" s="65">
        <v>0</v>
      </c>
      <c r="T191" s="65">
        <v>0</v>
      </c>
      <c r="U191" s="90">
        <v>0</v>
      </c>
      <c r="V191" s="260">
        <v>19</v>
      </c>
      <c r="W191" s="99">
        <v>0</v>
      </c>
      <c r="X191" s="84">
        <v>0</v>
      </c>
      <c r="Y191" s="99">
        <v>1</v>
      </c>
      <c r="Z191" s="65">
        <v>1</v>
      </c>
      <c r="AA191" s="327">
        <v>1477052</v>
      </c>
      <c r="AB191" s="327">
        <v>46667</v>
      </c>
      <c r="AC191" s="328">
        <f t="shared" si="137"/>
        <v>1523719</v>
      </c>
      <c r="AD191" s="75">
        <v>4500000</v>
      </c>
      <c r="AE191" s="75">
        <v>6000000</v>
      </c>
      <c r="AF191" s="338">
        <f t="shared" si="136"/>
        <v>290891.80909090908</v>
      </c>
      <c r="AG191" s="113">
        <f t="shared" si="109"/>
        <v>44311560</v>
      </c>
      <c r="AH191" s="75">
        <f t="shared" si="110"/>
        <v>1400010</v>
      </c>
      <c r="AI191" s="75">
        <f t="shared" si="111"/>
        <v>9890321.5090909079</v>
      </c>
      <c r="AJ191" s="75">
        <f t="shared" si="112"/>
        <v>2655495</v>
      </c>
      <c r="AK191" s="75">
        <f t="shared" si="113"/>
        <v>4500000</v>
      </c>
      <c r="AL191" s="75">
        <f t="shared" si="114"/>
        <v>6000000</v>
      </c>
      <c r="AM191" s="75">
        <f t="shared" si="115"/>
        <v>0</v>
      </c>
      <c r="AN191" s="75">
        <f t="shared" si="116"/>
        <v>0</v>
      </c>
      <c r="AO191" s="75">
        <f t="shared" si="117"/>
        <v>0</v>
      </c>
      <c r="AP191" s="75">
        <f t="shared" si="118"/>
        <v>3800000</v>
      </c>
      <c r="AQ191" s="75">
        <v>0</v>
      </c>
      <c r="AR191" s="75">
        <v>0</v>
      </c>
      <c r="AS191" s="75">
        <v>0</v>
      </c>
      <c r="AT191" s="80">
        <v>0</v>
      </c>
      <c r="AU191" s="82">
        <f t="shared" si="119"/>
        <v>72557386.5090909</v>
      </c>
      <c r="AV191" s="113">
        <f t="shared" si="120"/>
        <v>50708759.103454538</v>
      </c>
      <c r="AW191" s="75">
        <f t="shared" si="121"/>
        <v>69901891.5090909</v>
      </c>
      <c r="AX191" s="75">
        <f t="shared" si="122"/>
        <v>4893132.4056363637</v>
      </c>
      <c r="AY191" s="76">
        <f t="shared" si="123"/>
        <v>1070875.9103454538</v>
      </c>
      <c r="AZ191" s="75">
        <v>0</v>
      </c>
      <c r="BA191" s="75">
        <v>0</v>
      </c>
      <c r="BB191" s="75">
        <v>0</v>
      </c>
      <c r="BC191" s="80">
        <v>0</v>
      </c>
      <c r="BD191" s="80">
        <v>0</v>
      </c>
      <c r="BE191" s="80">
        <v>0</v>
      </c>
      <c r="BF191" s="78">
        <v>0</v>
      </c>
      <c r="BG191" s="348">
        <f t="shared" si="124"/>
        <v>5964008.3159818174</v>
      </c>
      <c r="BH191" s="188">
        <f t="shared" si="125"/>
        <v>66593378</v>
      </c>
      <c r="BM191" s="50">
        <v>1477052</v>
      </c>
      <c r="BN191" s="391">
        <f t="shared" si="154"/>
        <v>46667</v>
      </c>
      <c r="BO191" s="391">
        <f t="shared" si="155"/>
        <v>1523719</v>
      </c>
      <c r="BP191" s="391">
        <f t="shared" si="142"/>
        <v>44311560</v>
      </c>
      <c r="BQ191" s="50">
        <f t="shared" si="143"/>
        <v>1400010</v>
      </c>
      <c r="BR191" s="50">
        <f t="shared" si="144"/>
        <v>9890321.5090909079</v>
      </c>
      <c r="BS191" s="50">
        <f t="shared" si="145"/>
        <v>2655495</v>
      </c>
      <c r="BT191" s="50">
        <f t="shared" si="146"/>
        <v>4500000</v>
      </c>
      <c r="BU191" s="50">
        <f t="shared" si="147"/>
        <v>6000000</v>
      </c>
      <c r="BV191" s="50">
        <f t="shared" si="148"/>
        <v>0</v>
      </c>
      <c r="BW191" s="50">
        <f t="shared" si="149"/>
        <v>0</v>
      </c>
      <c r="BX191" s="50">
        <f t="shared" si="150"/>
        <v>0</v>
      </c>
      <c r="BY191" s="50">
        <f t="shared" si="151"/>
        <v>3800000</v>
      </c>
      <c r="BZ191" s="50">
        <v>0</v>
      </c>
      <c r="CA191" s="50">
        <v>0</v>
      </c>
      <c r="CB191" s="50">
        <v>0</v>
      </c>
      <c r="CC191" s="50">
        <v>0</v>
      </c>
      <c r="CD191" s="391">
        <f t="shared" si="152"/>
        <v>72557386.5090909</v>
      </c>
      <c r="CE191" s="391">
        <f t="shared" si="128"/>
        <v>55601891.5090909</v>
      </c>
      <c r="CF191" s="391">
        <f t="shared" si="129"/>
        <v>69901891.5090909</v>
      </c>
      <c r="CG191" s="50">
        <f t="shared" si="130"/>
        <v>4893132.4056363637</v>
      </c>
      <c r="CH191" s="395">
        <f t="shared" si="131"/>
        <v>1560189.1509090902</v>
      </c>
      <c r="CI191" s="398">
        <v>0</v>
      </c>
      <c r="CJ191" s="50">
        <v>0</v>
      </c>
      <c r="CK191" s="50">
        <v>0</v>
      </c>
      <c r="CL191" s="50">
        <v>0</v>
      </c>
      <c r="CM191" s="50">
        <v>0</v>
      </c>
      <c r="CN191" s="50">
        <v>0</v>
      </c>
      <c r="CO191" s="50">
        <v>0</v>
      </c>
      <c r="CP191" s="395">
        <f t="shared" si="132"/>
        <v>6453321.5565454541</v>
      </c>
      <c r="CQ191" s="391">
        <f t="shared" si="133"/>
        <v>66104064</v>
      </c>
      <c r="CR191" s="391">
        <f t="shared" si="134"/>
        <v>-489314</v>
      </c>
    </row>
    <row r="192" spans="1:96" s="50" customFormat="1" ht="24" customHeight="1" x14ac:dyDescent="0.2">
      <c r="A192" s="182">
        <f t="shared" si="107"/>
        <v>2655495</v>
      </c>
      <c r="B192" s="298">
        <f t="shared" si="135"/>
        <v>186</v>
      </c>
      <c r="C192" s="266">
        <v>195</v>
      </c>
      <c r="D192" s="299">
        <v>13418</v>
      </c>
      <c r="E192" s="252" t="s">
        <v>107</v>
      </c>
      <c r="F192" s="253" t="s">
        <v>1981</v>
      </c>
      <c r="G192" s="252" t="s">
        <v>87</v>
      </c>
      <c r="H192" s="274" t="s">
        <v>1961</v>
      </c>
      <c r="I192" s="294" t="s">
        <v>2626</v>
      </c>
      <c r="J192" s="65">
        <v>880139927</v>
      </c>
      <c r="K192" s="65" t="s">
        <v>1982</v>
      </c>
      <c r="L192" s="65" t="s">
        <v>1961</v>
      </c>
      <c r="M192" s="292" t="s">
        <v>2380</v>
      </c>
      <c r="N192" s="99"/>
      <c r="O192" s="65"/>
      <c r="P192" s="90"/>
      <c r="Q192" s="254">
        <v>30</v>
      </c>
      <c r="R192" s="255">
        <v>83</v>
      </c>
      <c r="S192" s="65">
        <v>0</v>
      </c>
      <c r="T192" s="65">
        <v>0</v>
      </c>
      <c r="U192" s="90">
        <v>0</v>
      </c>
      <c r="V192" s="260">
        <v>22</v>
      </c>
      <c r="W192" s="99">
        <v>0</v>
      </c>
      <c r="X192" s="84">
        <v>0</v>
      </c>
      <c r="Y192" s="99">
        <v>0</v>
      </c>
      <c r="Z192" s="65">
        <v>0</v>
      </c>
      <c r="AA192" s="327">
        <v>1477052</v>
      </c>
      <c r="AB192" s="327">
        <v>46667</v>
      </c>
      <c r="AC192" s="328">
        <f t="shared" si="137"/>
        <v>1523719</v>
      </c>
      <c r="AD192" s="75">
        <v>4500000</v>
      </c>
      <c r="AE192" s="75">
        <v>6000000</v>
      </c>
      <c r="AF192" s="338">
        <f t="shared" si="136"/>
        <v>290891.80909090908</v>
      </c>
      <c r="AG192" s="113">
        <f t="shared" si="109"/>
        <v>44311560</v>
      </c>
      <c r="AH192" s="75">
        <f t="shared" si="110"/>
        <v>1400010</v>
      </c>
      <c r="AI192" s="75">
        <f t="shared" si="111"/>
        <v>24144020.154545452</v>
      </c>
      <c r="AJ192" s="75">
        <f t="shared" si="112"/>
        <v>0</v>
      </c>
      <c r="AK192" s="75">
        <f t="shared" si="113"/>
        <v>4500000</v>
      </c>
      <c r="AL192" s="75">
        <f t="shared" si="114"/>
        <v>6000000</v>
      </c>
      <c r="AM192" s="75">
        <f t="shared" si="115"/>
        <v>0</v>
      </c>
      <c r="AN192" s="75">
        <f t="shared" si="116"/>
        <v>0</v>
      </c>
      <c r="AO192" s="75">
        <f t="shared" si="117"/>
        <v>0</v>
      </c>
      <c r="AP192" s="75">
        <f t="shared" si="118"/>
        <v>4400000</v>
      </c>
      <c r="AQ192" s="75">
        <v>0</v>
      </c>
      <c r="AR192" s="75">
        <v>0</v>
      </c>
      <c r="AS192" s="75">
        <v>0</v>
      </c>
      <c r="AT192" s="80">
        <v>0</v>
      </c>
      <c r="AU192" s="82">
        <f t="shared" si="119"/>
        <v>84755590.154545456</v>
      </c>
      <c r="AV192" s="113">
        <f t="shared" si="120"/>
        <v>63922698.843727276</v>
      </c>
      <c r="AW192" s="75">
        <f t="shared" si="121"/>
        <v>84755590.154545456</v>
      </c>
      <c r="AX192" s="75">
        <f t="shared" si="122"/>
        <v>5932891.3108181823</v>
      </c>
      <c r="AY192" s="76">
        <f t="shared" si="123"/>
        <v>2392269.8843727275</v>
      </c>
      <c r="AZ192" s="75">
        <v>0</v>
      </c>
      <c r="BA192" s="75">
        <v>0</v>
      </c>
      <c r="BB192" s="75">
        <v>0</v>
      </c>
      <c r="BC192" s="80">
        <v>0</v>
      </c>
      <c r="BD192" s="80">
        <v>0</v>
      </c>
      <c r="BE192" s="80">
        <v>0</v>
      </c>
      <c r="BF192" s="78">
        <v>0</v>
      </c>
      <c r="BG192" s="348">
        <f t="shared" si="124"/>
        <v>8325161.1951909102</v>
      </c>
      <c r="BH192" s="188">
        <f t="shared" si="125"/>
        <v>76430428</v>
      </c>
      <c r="BM192" s="50">
        <v>1477052</v>
      </c>
      <c r="BN192" s="391">
        <f t="shared" si="154"/>
        <v>46667</v>
      </c>
      <c r="BO192" s="391">
        <f t="shared" si="155"/>
        <v>1523719</v>
      </c>
      <c r="BP192" s="391">
        <f t="shared" si="142"/>
        <v>44311560</v>
      </c>
      <c r="BQ192" s="50">
        <f t="shared" si="143"/>
        <v>1400010</v>
      </c>
      <c r="BR192" s="50">
        <f t="shared" si="144"/>
        <v>24144020.154545452</v>
      </c>
      <c r="BS192" s="50">
        <f t="shared" si="145"/>
        <v>0</v>
      </c>
      <c r="BT192" s="50">
        <f t="shared" si="146"/>
        <v>4500000</v>
      </c>
      <c r="BU192" s="50">
        <f t="shared" si="147"/>
        <v>6000000</v>
      </c>
      <c r="BV192" s="50">
        <f t="shared" si="148"/>
        <v>0</v>
      </c>
      <c r="BW192" s="50">
        <f t="shared" si="149"/>
        <v>0</v>
      </c>
      <c r="BX192" s="50">
        <f t="shared" si="150"/>
        <v>0</v>
      </c>
      <c r="BY192" s="50">
        <f t="shared" si="151"/>
        <v>4400000</v>
      </c>
      <c r="BZ192" s="50">
        <v>0</v>
      </c>
      <c r="CA192" s="50">
        <v>0</v>
      </c>
      <c r="CB192" s="50">
        <v>0</v>
      </c>
      <c r="CC192" s="50">
        <v>0</v>
      </c>
      <c r="CD192" s="391">
        <f t="shared" si="152"/>
        <v>84755590.154545456</v>
      </c>
      <c r="CE192" s="391">
        <f t="shared" si="128"/>
        <v>69855590.154545456</v>
      </c>
      <c r="CF192" s="391">
        <f t="shared" si="129"/>
        <v>84755590.154545456</v>
      </c>
      <c r="CG192" s="50">
        <f t="shared" si="130"/>
        <v>5932891.3108181823</v>
      </c>
      <c r="CH192" s="395">
        <f t="shared" si="131"/>
        <v>2985559.0154545456</v>
      </c>
      <c r="CI192" s="398">
        <v>0</v>
      </c>
      <c r="CJ192" s="50">
        <v>0</v>
      </c>
      <c r="CK192" s="50">
        <v>0</v>
      </c>
      <c r="CL192" s="50">
        <v>0</v>
      </c>
      <c r="CM192" s="50">
        <v>0</v>
      </c>
      <c r="CN192" s="50">
        <v>0</v>
      </c>
      <c r="CO192" s="50">
        <v>0</v>
      </c>
      <c r="CP192" s="395">
        <f t="shared" si="132"/>
        <v>8918450.3262727279</v>
      </c>
      <c r="CQ192" s="391">
        <f t="shared" si="133"/>
        <v>75837139</v>
      </c>
      <c r="CR192" s="391">
        <f t="shared" si="134"/>
        <v>-593289</v>
      </c>
    </row>
    <row r="193" spans="1:96" s="50" customFormat="1" ht="24" customHeight="1" x14ac:dyDescent="0.4">
      <c r="A193" s="182">
        <f t="shared" si="107"/>
        <v>2655495</v>
      </c>
      <c r="B193" s="298">
        <f t="shared" si="135"/>
        <v>187</v>
      </c>
      <c r="C193" s="266">
        <v>196</v>
      </c>
      <c r="D193" s="299">
        <v>13427</v>
      </c>
      <c r="E193" s="252" t="s">
        <v>2001</v>
      </c>
      <c r="F193" s="253" t="s">
        <v>573</v>
      </c>
      <c r="G193" s="252" t="s">
        <v>87</v>
      </c>
      <c r="H193" s="274" t="s">
        <v>1961</v>
      </c>
      <c r="I193" s="294" t="s">
        <v>2627</v>
      </c>
      <c r="J193" s="69">
        <v>2110356261</v>
      </c>
      <c r="K193" s="65" t="s">
        <v>2002</v>
      </c>
      <c r="L193" s="65" t="s">
        <v>1961</v>
      </c>
      <c r="M193" s="292" t="s">
        <v>2380</v>
      </c>
      <c r="N193" s="99"/>
      <c r="O193" s="65"/>
      <c r="P193" s="90"/>
      <c r="Q193" s="254">
        <v>30</v>
      </c>
      <c r="R193" s="255">
        <v>37</v>
      </c>
      <c r="S193" s="65">
        <v>0</v>
      </c>
      <c r="T193" s="65">
        <v>0</v>
      </c>
      <c r="U193" s="90">
        <v>0</v>
      </c>
      <c r="V193" s="260">
        <v>19</v>
      </c>
      <c r="W193" s="99">
        <v>0</v>
      </c>
      <c r="X193" s="84">
        <v>0</v>
      </c>
      <c r="Y193" s="99">
        <v>2</v>
      </c>
      <c r="Z193" s="65">
        <v>2</v>
      </c>
      <c r="AA193" s="327">
        <v>1477052</v>
      </c>
      <c r="AB193" s="327">
        <v>46667</v>
      </c>
      <c r="AC193" s="328">
        <f t="shared" si="137"/>
        <v>1523719</v>
      </c>
      <c r="AD193" s="75">
        <v>4500000</v>
      </c>
      <c r="AE193" s="75">
        <v>6000000</v>
      </c>
      <c r="AF193" s="338">
        <f t="shared" si="136"/>
        <v>290891.80909090908</v>
      </c>
      <c r="AG193" s="113">
        <f t="shared" si="109"/>
        <v>44311560</v>
      </c>
      <c r="AH193" s="75">
        <f t="shared" si="110"/>
        <v>1400010</v>
      </c>
      <c r="AI193" s="75">
        <f t="shared" si="111"/>
        <v>10762996.936363636</v>
      </c>
      <c r="AJ193" s="75">
        <f t="shared" si="112"/>
        <v>5310990</v>
      </c>
      <c r="AK193" s="75">
        <f t="shared" si="113"/>
        <v>4500000</v>
      </c>
      <c r="AL193" s="75">
        <f t="shared" si="114"/>
        <v>6000000</v>
      </c>
      <c r="AM193" s="75">
        <f t="shared" si="115"/>
        <v>0</v>
      </c>
      <c r="AN193" s="75">
        <f t="shared" si="116"/>
        <v>0</v>
      </c>
      <c r="AO193" s="75">
        <f t="shared" si="117"/>
        <v>0</v>
      </c>
      <c r="AP193" s="75">
        <f t="shared" si="118"/>
        <v>3800000</v>
      </c>
      <c r="AQ193" s="75">
        <v>0</v>
      </c>
      <c r="AR193" s="75">
        <v>0</v>
      </c>
      <c r="AS193" s="75">
        <v>0</v>
      </c>
      <c r="AT193" s="80">
        <v>0</v>
      </c>
      <c r="AU193" s="82">
        <f t="shared" si="119"/>
        <v>76085556.936363637</v>
      </c>
      <c r="AV193" s="113">
        <f t="shared" si="120"/>
        <v>51520347.250818178</v>
      </c>
      <c r="AW193" s="75">
        <f t="shared" si="121"/>
        <v>70774566.936363637</v>
      </c>
      <c r="AX193" s="75">
        <f t="shared" si="122"/>
        <v>4954219.6855454547</v>
      </c>
      <c r="AY193" s="76">
        <f t="shared" si="123"/>
        <v>1152034.7250818179</v>
      </c>
      <c r="AZ193" s="75">
        <v>0</v>
      </c>
      <c r="BA193" s="75">
        <v>0</v>
      </c>
      <c r="BB193" s="75">
        <v>0</v>
      </c>
      <c r="BC193" s="80">
        <v>0</v>
      </c>
      <c r="BD193" s="80">
        <v>0</v>
      </c>
      <c r="BE193" s="80">
        <v>0</v>
      </c>
      <c r="BF193" s="78">
        <v>0</v>
      </c>
      <c r="BG193" s="348">
        <f t="shared" si="124"/>
        <v>6106254.4106272729</v>
      </c>
      <c r="BH193" s="188">
        <f t="shared" si="125"/>
        <v>69979302</v>
      </c>
      <c r="BM193" s="50">
        <v>1477052</v>
      </c>
      <c r="BN193" s="391">
        <f t="shared" si="154"/>
        <v>46667</v>
      </c>
      <c r="BO193" s="391">
        <f t="shared" si="155"/>
        <v>1523719</v>
      </c>
      <c r="BP193" s="391">
        <f t="shared" si="142"/>
        <v>44311560</v>
      </c>
      <c r="BQ193" s="50">
        <f t="shared" si="143"/>
        <v>1400010</v>
      </c>
      <c r="BR193" s="50">
        <f t="shared" si="144"/>
        <v>10762996.936363636</v>
      </c>
      <c r="BS193" s="50">
        <f t="shared" si="145"/>
        <v>5310990</v>
      </c>
      <c r="BT193" s="50">
        <f t="shared" si="146"/>
        <v>4500000</v>
      </c>
      <c r="BU193" s="50">
        <f t="shared" si="147"/>
        <v>6000000</v>
      </c>
      <c r="BV193" s="50">
        <f t="shared" si="148"/>
        <v>0</v>
      </c>
      <c r="BW193" s="50">
        <f t="shared" si="149"/>
        <v>0</v>
      </c>
      <c r="BX193" s="50">
        <f t="shared" si="150"/>
        <v>0</v>
      </c>
      <c r="BY193" s="50">
        <f t="shared" si="151"/>
        <v>3800000</v>
      </c>
      <c r="BZ193" s="50">
        <v>0</v>
      </c>
      <c r="CA193" s="50">
        <v>0</v>
      </c>
      <c r="CB193" s="50">
        <v>0</v>
      </c>
      <c r="CC193" s="50">
        <v>0</v>
      </c>
      <c r="CD193" s="391">
        <f t="shared" si="152"/>
        <v>76085556.936363637</v>
      </c>
      <c r="CE193" s="391">
        <f t="shared" si="128"/>
        <v>56474566.936363637</v>
      </c>
      <c r="CF193" s="391">
        <f t="shared" si="129"/>
        <v>70774566.936363637</v>
      </c>
      <c r="CG193" s="50">
        <f t="shared" si="130"/>
        <v>4954219.6855454547</v>
      </c>
      <c r="CH193" s="395">
        <f t="shared" si="131"/>
        <v>1647456.6936363638</v>
      </c>
      <c r="CI193" s="398">
        <v>0</v>
      </c>
      <c r="CJ193" s="50">
        <v>0</v>
      </c>
      <c r="CK193" s="50">
        <v>0</v>
      </c>
      <c r="CL193" s="50">
        <v>0</v>
      </c>
      <c r="CM193" s="50">
        <v>0</v>
      </c>
      <c r="CN193" s="50">
        <v>0</v>
      </c>
      <c r="CO193" s="50">
        <v>0</v>
      </c>
      <c r="CP193" s="395">
        <f t="shared" si="132"/>
        <v>6601676.379181819</v>
      </c>
      <c r="CQ193" s="391">
        <f t="shared" si="133"/>
        <v>69483880</v>
      </c>
      <c r="CR193" s="391">
        <f t="shared" si="134"/>
        <v>-495422</v>
      </c>
    </row>
    <row r="194" spans="1:96" s="50" customFormat="1" ht="24" customHeight="1" x14ac:dyDescent="0.2">
      <c r="A194" s="182">
        <f t="shared" si="107"/>
        <v>2655495</v>
      </c>
      <c r="B194" s="298">
        <f t="shared" si="135"/>
        <v>188</v>
      </c>
      <c r="C194" s="266">
        <v>197</v>
      </c>
      <c r="D194" s="299">
        <v>13422</v>
      </c>
      <c r="E194" s="252" t="s">
        <v>91</v>
      </c>
      <c r="F194" s="253" t="s">
        <v>1991</v>
      </c>
      <c r="G194" s="252" t="s">
        <v>87</v>
      </c>
      <c r="H194" s="274" t="s">
        <v>1961</v>
      </c>
      <c r="I194" s="294" t="s">
        <v>2628</v>
      </c>
      <c r="J194" s="65">
        <v>2110339233</v>
      </c>
      <c r="K194" s="65" t="s">
        <v>1992</v>
      </c>
      <c r="L194" s="65" t="s">
        <v>1961</v>
      </c>
      <c r="M194" s="292" t="s">
        <v>2380</v>
      </c>
      <c r="N194" s="99"/>
      <c r="O194" s="65"/>
      <c r="P194" s="90"/>
      <c r="Q194" s="254">
        <v>30</v>
      </c>
      <c r="R194" s="255">
        <v>29</v>
      </c>
      <c r="S194" s="65">
        <v>0</v>
      </c>
      <c r="T194" s="65">
        <v>0</v>
      </c>
      <c r="U194" s="90">
        <v>0</v>
      </c>
      <c r="V194" s="260">
        <v>16</v>
      </c>
      <c r="W194" s="99">
        <v>0</v>
      </c>
      <c r="X194" s="84">
        <v>0</v>
      </c>
      <c r="Y194" s="99">
        <v>1</v>
      </c>
      <c r="Z194" s="65">
        <v>1</v>
      </c>
      <c r="AA194" s="327">
        <v>1477052</v>
      </c>
      <c r="AB194" s="327">
        <v>46667</v>
      </c>
      <c r="AC194" s="328">
        <f t="shared" si="137"/>
        <v>1523719</v>
      </c>
      <c r="AD194" s="75">
        <v>4500000</v>
      </c>
      <c r="AE194" s="75">
        <v>6000000</v>
      </c>
      <c r="AF194" s="338">
        <f t="shared" si="136"/>
        <v>290891.80909090908</v>
      </c>
      <c r="AG194" s="113">
        <f t="shared" si="109"/>
        <v>44311560</v>
      </c>
      <c r="AH194" s="75">
        <f t="shared" si="110"/>
        <v>1400010</v>
      </c>
      <c r="AI194" s="75">
        <f t="shared" si="111"/>
        <v>8435862.4636363629</v>
      </c>
      <c r="AJ194" s="75">
        <f t="shared" si="112"/>
        <v>2655495</v>
      </c>
      <c r="AK194" s="75">
        <f t="shared" si="113"/>
        <v>4500000</v>
      </c>
      <c r="AL194" s="75">
        <f t="shared" si="114"/>
        <v>6000000</v>
      </c>
      <c r="AM194" s="75">
        <f t="shared" si="115"/>
        <v>0</v>
      </c>
      <c r="AN194" s="75">
        <f t="shared" si="116"/>
        <v>0</v>
      </c>
      <c r="AO194" s="75">
        <f t="shared" si="117"/>
        <v>0</v>
      </c>
      <c r="AP194" s="75">
        <f t="shared" si="118"/>
        <v>3200000</v>
      </c>
      <c r="AQ194" s="75">
        <v>0</v>
      </c>
      <c r="AR194" s="75">
        <v>0</v>
      </c>
      <c r="AS194" s="75">
        <v>0</v>
      </c>
      <c r="AT194" s="80">
        <v>0</v>
      </c>
      <c r="AU194" s="82">
        <f t="shared" si="119"/>
        <v>70502927.463636369</v>
      </c>
      <c r="AV194" s="113">
        <f t="shared" si="120"/>
        <v>49398112.191181824</v>
      </c>
      <c r="AW194" s="75">
        <f t="shared" si="121"/>
        <v>67847432.463636369</v>
      </c>
      <c r="AX194" s="75">
        <f t="shared" si="122"/>
        <v>4749320.2724545458</v>
      </c>
      <c r="AY194" s="76">
        <f t="shared" si="123"/>
        <v>939811.21911818243</v>
      </c>
      <c r="AZ194" s="75">
        <v>0</v>
      </c>
      <c r="BA194" s="75">
        <v>0</v>
      </c>
      <c r="BB194" s="75">
        <v>0</v>
      </c>
      <c r="BC194" s="80">
        <v>0</v>
      </c>
      <c r="BD194" s="80">
        <v>0</v>
      </c>
      <c r="BE194" s="80">
        <v>0</v>
      </c>
      <c r="BF194" s="78">
        <v>0</v>
      </c>
      <c r="BG194" s="348">
        <f t="shared" si="124"/>
        <v>5689131.4915727284</v>
      </c>
      <c r="BH194" s="188">
        <f t="shared" si="125"/>
        <v>64813795</v>
      </c>
      <c r="BM194" s="50">
        <v>1477052</v>
      </c>
      <c r="BN194" s="391">
        <f t="shared" si="154"/>
        <v>46667</v>
      </c>
      <c r="BO194" s="391">
        <f t="shared" si="155"/>
        <v>1523719</v>
      </c>
      <c r="BP194" s="391">
        <f t="shared" si="142"/>
        <v>44311560</v>
      </c>
      <c r="BQ194" s="50">
        <f t="shared" si="143"/>
        <v>1400010</v>
      </c>
      <c r="BR194" s="50">
        <f t="shared" si="144"/>
        <v>8435862.4636363629</v>
      </c>
      <c r="BS194" s="50">
        <f t="shared" si="145"/>
        <v>2655495</v>
      </c>
      <c r="BT194" s="50">
        <f t="shared" si="146"/>
        <v>4500000</v>
      </c>
      <c r="BU194" s="50">
        <f t="shared" si="147"/>
        <v>6000000</v>
      </c>
      <c r="BV194" s="50">
        <f t="shared" si="148"/>
        <v>0</v>
      </c>
      <c r="BW194" s="50">
        <f t="shared" si="149"/>
        <v>0</v>
      </c>
      <c r="BX194" s="50">
        <f t="shared" si="150"/>
        <v>0</v>
      </c>
      <c r="BY194" s="50">
        <f t="shared" si="151"/>
        <v>3200000</v>
      </c>
      <c r="BZ194" s="50">
        <v>0</v>
      </c>
      <c r="CA194" s="50">
        <v>0</v>
      </c>
      <c r="CB194" s="50">
        <v>0</v>
      </c>
      <c r="CC194" s="50">
        <v>0</v>
      </c>
      <c r="CD194" s="391">
        <f t="shared" si="152"/>
        <v>70502927.463636369</v>
      </c>
      <c r="CE194" s="391">
        <f t="shared" si="128"/>
        <v>54147432.463636369</v>
      </c>
      <c r="CF194" s="391">
        <f t="shared" si="129"/>
        <v>67847432.463636369</v>
      </c>
      <c r="CG194" s="50">
        <f t="shared" si="130"/>
        <v>4749320.2724545458</v>
      </c>
      <c r="CH194" s="395">
        <f t="shared" si="131"/>
        <v>1414743.246363637</v>
      </c>
      <c r="CI194" s="398">
        <v>0</v>
      </c>
      <c r="CJ194" s="50">
        <v>0</v>
      </c>
      <c r="CK194" s="50">
        <v>0</v>
      </c>
      <c r="CL194" s="50">
        <v>0</v>
      </c>
      <c r="CM194" s="50">
        <v>0</v>
      </c>
      <c r="CN194" s="50">
        <v>0</v>
      </c>
      <c r="CO194" s="50">
        <v>0</v>
      </c>
      <c r="CP194" s="395">
        <f t="shared" si="132"/>
        <v>6164063.5188181829</v>
      </c>
      <c r="CQ194" s="391">
        <f t="shared" si="133"/>
        <v>64338863</v>
      </c>
      <c r="CR194" s="391">
        <f t="shared" si="134"/>
        <v>-474932</v>
      </c>
    </row>
    <row r="195" spans="1:96" s="50" customFormat="1" ht="24" customHeight="1" x14ac:dyDescent="0.2">
      <c r="A195" s="182">
        <f t="shared" si="107"/>
        <v>2655495</v>
      </c>
      <c r="B195" s="298">
        <f t="shared" si="135"/>
        <v>189</v>
      </c>
      <c r="C195" s="266">
        <v>198</v>
      </c>
      <c r="D195" s="299">
        <v>13431</v>
      </c>
      <c r="E195" s="252" t="s">
        <v>2010</v>
      </c>
      <c r="F195" s="253" t="s">
        <v>2011</v>
      </c>
      <c r="G195" s="252" t="s">
        <v>87</v>
      </c>
      <c r="H195" s="274" t="s">
        <v>1961</v>
      </c>
      <c r="I195" s="294" t="s">
        <v>2629</v>
      </c>
      <c r="J195" s="65">
        <v>2064837329</v>
      </c>
      <c r="K195" s="65" t="s">
        <v>2012</v>
      </c>
      <c r="L195" s="65" t="s">
        <v>1961</v>
      </c>
      <c r="M195" s="292" t="s">
        <v>2380</v>
      </c>
      <c r="N195" s="99"/>
      <c r="O195" s="65"/>
      <c r="P195" s="90"/>
      <c r="Q195" s="254">
        <v>30</v>
      </c>
      <c r="R195" s="255">
        <v>18</v>
      </c>
      <c r="S195" s="65">
        <v>0</v>
      </c>
      <c r="T195" s="65">
        <v>0</v>
      </c>
      <c r="U195" s="90">
        <v>0</v>
      </c>
      <c r="V195" s="260">
        <v>15</v>
      </c>
      <c r="W195" s="99">
        <v>0</v>
      </c>
      <c r="X195" s="84">
        <v>0</v>
      </c>
      <c r="Y195" s="99">
        <v>2</v>
      </c>
      <c r="Z195" s="65">
        <v>2</v>
      </c>
      <c r="AA195" s="327">
        <v>1477052</v>
      </c>
      <c r="AB195" s="327">
        <v>46667</v>
      </c>
      <c r="AC195" s="328">
        <f t="shared" si="137"/>
        <v>1523719</v>
      </c>
      <c r="AD195" s="75">
        <v>4500000</v>
      </c>
      <c r="AE195" s="75">
        <v>6000000</v>
      </c>
      <c r="AF195" s="338">
        <f t="shared" si="136"/>
        <v>290891.80909090908</v>
      </c>
      <c r="AG195" s="113">
        <f t="shared" si="109"/>
        <v>44311560</v>
      </c>
      <c r="AH195" s="75">
        <f t="shared" si="110"/>
        <v>1400010</v>
      </c>
      <c r="AI195" s="75">
        <f t="shared" si="111"/>
        <v>5236052.5636363635</v>
      </c>
      <c r="AJ195" s="75">
        <f t="shared" si="112"/>
        <v>5310990</v>
      </c>
      <c r="AK195" s="75">
        <f t="shared" si="113"/>
        <v>4500000</v>
      </c>
      <c r="AL195" s="75">
        <f t="shared" si="114"/>
        <v>6000000</v>
      </c>
      <c r="AM195" s="75">
        <f t="shared" si="115"/>
        <v>0</v>
      </c>
      <c r="AN195" s="75">
        <f t="shared" si="116"/>
        <v>0</v>
      </c>
      <c r="AO195" s="75">
        <f t="shared" si="117"/>
        <v>0</v>
      </c>
      <c r="AP195" s="75">
        <f t="shared" si="118"/>
        <v>3000000</v>
      </c>
      <c r="AQ195" s="75">
        <v>0</v>
      </c>
      <c r="AR195" s="75">
        <v>0</v>
      </c>
      <c r="AS195" s="75">
        <v>0</v>
      </c>
      <c r="AT195" s="80">
        <v>0</v>
      </c>
      <c r="AU195" s="82">
        <f t="shared" si="119"/>
        <v>69758612.563636363</v>
      </c>
      <c r="AV195" s="113">
        <f t="shared" si="120"/>
        <v>46436288.984181821</v>
      </c>
      <c r="AW195" s="75">
        <f t="shared" si="121"/>
        <v>64447622.563636363</v>
      </c>
      <c r="AX195" s="75">
        <f t="shared" si="122"/>
        <v>4511333.5794545459</v>
      </c>
      <c r="AY195" s="76">
        <f t="shared" si="123"/>
        <v>643628.89841818216</v>
      </c>
      <c r="AZ195" s="75">
        <v>0</v>
      </c>
      <c r="BA195" s="75">
        <v>0</v>
      </c>
      <c r="BB195" s="75">
        <v>0</v>
      </c>
      <c r="BC195" s="80">
        <v>0</v>
      </c>
      <c r="BD195" s="80">
        <v>0</v>
      </c>
      <c r="BE195" s="80">
        <v>0</v>
      </c>
      <c r="BF195" s="78">
        <v>0</v>
      </c>
      <c r="BG195" s="348">
        <f t="shared" si="124"/>
        <v>5154962.4778727284</v>
      </c>
      <c r="BH195" s="188">
        <f t="shared" si="125"/>
        <v>64603650</v>
      </c>
      <c r="BM195" s="50">
        <v>1477052</v>
      </c>
      <c r="BN195" s="391">
        <f t="shared" si="154"/>
        <v>46667</v>
      </c>
      <c r="BO195" s="391">
        <f t="shared" si="155"/>
        <v>1523719</v>
      </c>
      <c r="BP195" s="391">
        <f t="shared" si="142"/>
        <v>44311560</v>
      </c>
      <c r="BQ195" s="50">
        <f t="shared" si="143"/>
        <v>1400010</v>
      </c>
      <c r="BR195" s="50">
        <f t="shared" si="144"/>
        <v>5236052.5636363635</v>
      </c>
      <c r="BS195" s="50">
        <f t="shared" si="145"/>
        <v>5310990</v>
      </c>
      <c r="BT195" s="50">
        <f t="shared" si="146"/>
        <v>4500000</v>
      </c>
      <c r="BU195" s="50">
        <f t="shared" si="147"/>
        <v>6000000</v>
      </c>
      <c r="BV195" s="50">
        <f t="shared" si="148"/>
        <v>0</v>
      </c>
      <c r="BW195" s="50">
        <f t="shared" si="149"/>
        <v>0</v>
      </c>
      <c r="BX195" s="50">
        <f t="shared" si="150"/>
        <v>0</v>
      </c>
      <c r="BY195" s="50">
        <f t="shared" si="151"/>
        <v>3000000</v>
      </c>
      <c r="BZ195" s="50">
        <v>0</v>
      </c>
      <c r="CA195" s="50">
        <v>0</v>
      </c>
      <c r="CB195" s="50">
        <v>0</v>
      </c>
      <c r="CC195" s="50">
        <v>0</v>
      </c>
      <c r="CD195" s="391">
        <f t="shared" si="152"/>
        <v>69758612.563636363</v>
      </c>
      <c r="CE195" s="391">
        <f t="shared" si="128"/>
        <v>50947622.563636363</v>
      </c>
      <c r="CF195" s="391">
        <f t="shared" si="129"/>
        <v>64447622.563636363</v>
      </c>
      <c r="CG195" s="50">
        <f t="shared" si="130"/>
        <v>4511333.5794545459</v>
      </c>
      <c r="CH195" s="395">
        <f t="shared" si="131"/>
        <v>1094762.2563636363</v>
      </c>
      <c r="CI195" s="398">
        <v>0</v>
      </c>
      <c r="CJ195" s="50">
        <v>0</v>
      </c>
      <c r="CK195" s="50">
        <v>0</v>
      </c>
      <c r="CL195" s="50">
        <v>0</v>
      </c>
      <c r="CM195" s="50">
        <v>0</v>
      </c>
      <c r="CN195" s="50">
        <v>0</v>
      </c>
      <c r="CO195" s="50">
        <v>0</v>
      </c>
      <c r="CP195" s="395">
        <f t="shared" si="132"/>
        <v>5606095.8358181827</v>
      </c>
      <c r="CQ195" s="391">
        <f t="shared" si="133"/>
        <v>64152516</v>
      </c>
      <c r="CR195" s="391">
        <f t="shared" si="134"/>
        <v>-451134</v>
      </c>
    </row>
    <row r="196" spans="1:96" s="50" customFormat="1" ht="24" customHeight="1" x14ac:dyDescent="0.2">
      <c r="A196" s="182">
        <f t="shared" si="107"/>
        <v>2655495</v>
      </c>
      <c r="B196" s="298">
        <f t="shared" si="135"/>
        <v>190</v>
      </c>
      <c r="C196" s="266">
        <v>199</v>
      </c>
      <c r="D196" s="299">
        <v>13415</v>
      </c>
      <c r="E196" s="252" t="s">
        <v>85</v>
      </c>
      <c r="F196" s="253" t="s">
        <v>1973</v>
      </c>
      <c r="G196" s="252" t="s">
        <v>87</v>
      </c>
      <c r="H196" s="274" t="s">
        <v>1961</v>
      </c>
      <c r="I196" s="294" t="s">
        <v>2630</v>
      </c>
      <c r="J196" s="65" t="s">
        <v>1974</v>
      </c>
      <c r="K196" s="65" t="s">
        <v>1975</v>
      </c>
      <c r="L196" s="65" t="s">
        <v>1961</v>
      </c>
      <c r="M196" s="292" t="s">
        <v>2383</v>
      </c>
      <c r="N196" s="99"/>
      <c r="O196" s="65"/>
      <c r="P196" s="90"/>
      <c r="Q196" s="254">
        <v>30</v>
      </c>
      <c r="R196" s="255">
        <v>78</v>
      </c>
      <c r="S196" s="65">
        <v>0</v>
      </c>
      <c r="T196" s="65">
        <v>0</v>
      </c>
      <c r="U196" s="90">
        <v>0</v>
      </c>
      <c r="V196" s="260">
        <v>24</v>
      </c>
      <c r="W196" s="99">
        <v>0</v>
      </c>
      <c r="X196" s="84">
        <v>0</v>
      </c>
      <c r="Y196" s="99">
        <v>0</v>
      </c>
      <c r="Z196" s="65">
        <v>0</v>
      </c>
      <c r="AA196" s="327">
        <v>1642901</v>
      </c>
      <c r="AB196" s="327">
        <v>46667</v>
      </c>
      <c r="AC196" s="328">
        <f>AA196+AB196</f>
        <v>1689568</v>
      </c>
      <c r="AD196" s="75">
        <v>4500000</v>
      </c>
      <c r="AE196" s="75">
        <v>6000000</v>
      </c>
      <c r="AF196" s="338">
        <f t="shared" si="136"/>
        <v>322553.89090909087</v>
      </c>
      <c r="AG196" s="113">
        <f t="shared" si="109"/>
        <v>49287030</v>
      </c>
      <c r="AH196" s="75">
        <f t="shared" si="110"/>
        <v>1400010</v>
      </c>
      <c r="AI196" s="75">
        <f t="shared" si="111"/>
        <v>25159203.490909088</v>
      </c>
      <c r="AJ196" s="75">
        <f t="shared" si="112"/>
        <v>0</v>
      </c>
      <c r="AK196" s="75">
        <f t="shared" si="113"/>
        <v>4500000</v>
      </c>
      <c r="AL196" s="75">
        <f t="shared" si="114"/>
        <v>6000000</v>
      </c>
      <c r="AM196" s="75">
        <f t="shared" si="115"/>
        <v>0</v>
      </c>
      <c r="AN196" s="75">
        <f t="shared" si="116"/>
        <v>0</v>
      </c>
      <c r="AO196" s="75">
        <f t="shared" si="117"/>
        <v>0</v>
      </c>
      <c r="AP196" s="75">
        <f t="shared" si="118"/>
        <v>4800000</v>
      </c>
      <c r="AQ196" s="75">
        <v>0</v>
      </c>
      <c r="AR196" s="75">
        <v>0</v>
      </c>
      <c r="AS196" s="75">
        <v>0</v>
      </c>
      <c r="AT196" s="80">
        <v>0</v>
      </c>
      <c r="AU196" s="82">
        <f t="shared" si="119"/>
        <v>91146243.490909085</v>
      </c>
      <c r="AV196" s="113">
        <f t="shared" si="120"/>
        <v>69466006.446545452</v>
      </c>
      <c r="AW196" s="75">
        <f t="shared" si="121"/>
        <v>91146243.490909085</v>
      </c>
      <c r="AX196" s="75">
        <f t="shared" si="122"/>
        <v>6380237.0443636365</v>
      </c>
      <c r="AY196" s="76">
        <f t="shared" si="123"/>
        <v>2946600.6446545455</v>
      </c>
      <c r="AZ196" s="75">
        <v>0</v>
      </c>
      <c r="BA196" s="75">
        <v>0</v>
      </c>
      <c r="BB196" s="75">
        <v>0</v>
      </c>
      <c r="BC196" s="80">
        <v>0</v>
      </c>
      <c r="BD196" s="80">
        <v>0</v>
      </c>
      <c r="BE196" s="80">
        <v>0</v>
      </c>
      <c r="BF196" s="78">
        <v>0</v>
      </c>
      <c r="BG196" s="348">
        <f t="shared" si="124"/>
        <v>9326837.6890181825</v>
      </c>
      <c r="BH196" s="188">
        <f t="shared" si="125"/>
        <v>81819405</v>
      </c>
      <c r="BM196" s="50">
        <v>1642901</v>
      </c>
      <c r="BN196" s="391">
        <f t="shared" si="154"/>
        <v>46667</v>
      </c>
      <c r="BO196" s="391">
        <f t="shared" si="155"/>
        <v>1689568</v>
      </c>
      <c r="BP196" s="391">
        <f t="shared" si="142"/>
        <v>49287030</v>
      </c>
      <c r="BQ196" s="50">
        <f t="shared" si="143"/>
        <v>1400010</v>
      </c>
      <c r="BR196" s="50">
        <f t="shared" si="144"/>
        <v>25159203.490909088</v>
      </c>
      <c r="BS196" s="50">
        <f t="shared" si="145"/>
        <v>0</v>
      </c>
      <c r="BT196" s="50">
        <f t="shared" si="146"/>
        <v>4500000</v>
      </c>
      <c r="BU196" s="50">
        <f t="shared" si="147"/>
        <v>6000000</v>
      </c>
      <c r="BV196" s="50">
        <f t="shared" si="148"/>
        <v>0</v>
      </c>
      <c r="BW196" s="50">
        <f t="shared" si="149"/>
        <v>0</v>
      </c>
      <c r="BX196" s="50">
        <f t="shared" si="150"/>
        <v>0</v>
      </c>
      <c r="BY196" s="50">
        <f t="shared" si="151"/>
        <v>4800000</v>
      </c>
      <c r="BZ196" s="50">
        <v>0</v>
      </c>
      <c r="CA196" s="50">
        <v>0</v>
      </c>
      <c r="CB196" s="50">
        <v>0</v>
      </c>
      <c r="CC196" s="50">
        <v>0</v>
      </c>
      <c r="CD196" s="391">
        <f t="shared" si="152"/>
        <v>91146243.490909085</v>
      </c>
      <c r="CE196" s="391">
        <f t="shared" si="128"/>
        <v>75846243.490909085</v>
      </c>
      <c r="CF196" s="391">
        <f t="shared" si="129"/>
        <v>91146243.490909085</v>
      </c>
      <c r="CG196" s="50">
        <f t="shared" si="130"/>
        <v>6380237.0443636365</v>
      </c>
      <c r="CH196" s="395">
        <f t="shared" si="131"/>
        <v>3584624.3490909087</v>
      </c>
      <c r="CI196" s="398">
        <v>0</v>
      </c>
      <c r="CJ196" s="50">
        <v>0</v>
      </c>
      <c r="CK196" s="50">
        <v>0</v>
      </c>
      <c r="CL196" s="50">
        <v>0</v>
      </c>
      <c r="CM196" s="50">
        <v>0</v>
      </c>
      <c r="CN196" s="50">
        <v>0</v>
      </c>
      <c r="CO196" s="50">
        <v>0</v>
      </c>
      <c r="CP196" s="395">
        <f t="shared" si="132"/>
        <v>9964861.3934545442</v>
      </c>
      <c r="CQ196" s="391">
        <f t="shared" si="133"/>
        <v>81181382</v>
      </c>
      <c r="CR196" s="391">
        <f t="shared" si="134"/>
        <v>-638023</v>
      </c>
    </row>
    <row r="197" spans="1:96" s="50" customFormat="1" ht="24" customHeight="1" x14ac:dyDescent="0.2">
      <c r="A197" s="182">
        <f t="shared" si="107"/>
        <v>2655495</v>
      </c>
      <c r="B197" s="298">
        <f t="shared" si="135"/>
        <v>191</v>
      </c>
      <c r="C197" s="266">
        <v>200</v>
      </c>
      <c r="D197" s="299">
        <v>13419</v>
      </c>
      <c r="E197" s="252" t="s">
        <v>1983</v>
      </c>
      <c r="F197" s="253" t="s">
        <v>1984</v>
      </c>
      <c r="G197" s="252" t="s">
        <v>87</v>
      </c>
      <c r="H197" s="274" t="s">
        <v>1961</v>
      </c>
      <c r="I197" s="294" t="s">
        <v>2631</v>
      </c>
      <c r="J197" s="65">
        <v>2181349134</v>
      </c>
      <c r="K197" s="65" t="s">
        <v>1985</v>
      </c>
      <c r="L197" s="65" t="s">
        <v>1961</v>
      </c>
      <c r="M197" s="292" t="s">
        <v>2380</v>
      </c>
      <c r="N197" s="99"/>
      <c r="O197" s="65"/>
      <c r="P197" s="90"/>
      <c r="Q197" s="254">
        <v>30</v>
      </c>
      <c r="R197" s="255">
        <v>34</v>
      </c>
      <c r="S197" s="65">
        <v>0</v>
      </c>
      <c r="T197" s="65">
        <v>0</v>
      </c>
      <c r="U197" s="90">
        <v>0</v>
      </c>
      <c r="V197" s="260">
        <v>23</v>
      </c>
      <c r="W197" s="99">
        <v>0</v>
      </c>
      <c r="X197" s="84">
        <v>0</v>
      </c>
      <c r="Y197" s="99">
        <v>0</v>
      </c>
      <c r="Z197" s="65">
        <v>0</v>
      </c>
      <c r="AA197" s="327">
        <v>1477052</v>
      </c>
      <c r="AB197" s="327">
        <v>46667</v>
      </c>
      <c r="AC197" s="328">
        <f>AA197+AB197</f>
        <v>1523719</v>
      </c>
      <c r="AD197" s="75">
        <v>4500000</v>
      </c>
      <c r="AE197" s="75">
        <v>6000000</v>
      </c>
      <c r="AF197" s="338">
        <f t="shared" si="136"/>
        <v>290891.80909090908</v>
      </c>
      <c r="AG197" s="113">
        <f t="shared" si="109"/>
        <v>44311560</v>
      </c>
      <c r="AH197" s="75">
        <f t="shared" si="110"/>
        <v>1400010</v>
      </c>
      <c r="AI197" s="75">
        <f t="shared" si="111"/>
        <v>9890321.5090909079</v>
      </c>
      <c r="AJ197" s="75">
        <f t="shared" si="112"/>
        <v>0</v>
      </c>
      <c r="AK197" s="75">
        <f t="shared" si="113"/>
        <v>4500000</v>
      </c>
      <c r="AL197" s="75">
        <f t="shared" si="114"/>
        <v>6000000</v>
      </c>
      <c r="AM197" s="75">
        <f t="shared" si="115"/>
        <v>0</v>
      </c>
      <c r="AN197" s="75">
        <f t="shared" si="116"/>
        <v>0</v>
      </c>
      <c r="AO197" s="75">
        <f t="shared" si="117"/>
        <v>0</v>
      </c>
      <c r="AP197" s="75">
        <f t="shared" si="118"/>
        <v>4600000</v>
      </c>
      <c r="AQ197" s="75">
        <v>0</v>
      </c>
      <c r="AR197" s="75">
        <v>0</v>
      </c>
      <c r="AS197" s="75">
        <v>0</v>
      </c>
      <c r="AT197" s="80">
        <v>0</v>
      </c>
      <c r="AU197" s="82">
        <f t="shared" si="119"/>
        <v>70701891.5090909</v>
      </c>
      <c r="AV197" s="113">
        <f t="shared" si="120"/>
        <v>50652759.103454538</v>
      </c>
      <c r="AW197" s="75">
        <f t="shared" si="121"/>
        <v>70701891.5090909</v>
      </c>
      <c r="AX197" s="75">
        <f t="shared" si="122"/>
        <v>4949132.4056363637</v>
      </c>
      <c r="AY197" s="76">
        <f t="shared" si="123"/>
        <v>1065275.9103454538</v>
      </c>
      <c r="AZ197" s="75">
        <v>0</v>
      </c>
      <c r="BA197" s="75">
        <v>0</v>
      </c>
      <c r="BB197" s="75">
        <v>0</v>
      </c>
      <c r="BC197" s="80">
        <v>0</v>
      </c>
      <c r="BD197" s="80">
        <v>0</v>
      </c>
      <c r="BE197" s="80">
        <v>0</v>
      </c>
      <c r="BF197" s="78">
        <v>0</v>
      </c>
      <c r="BG197" s="348">
        <f t="shared" si="124"/>
        <v>6014408.3159818174</v>
      </c>
      <c r="BH197" s="188">
        <f t="shared" si="125"/>
        <v>64687483</v>
      </c>
      <c r="BM197" s="50">
        <v>1477052</v>
      </c>
      <c r="BN197" s="391">
        <f t="shared" si="154"/>
        <v>46667</v>
      </c>
      <c r="BO197" s="391">
        <f t="shared" si="155"/>
        <v>1523719</v>
      </c>
      <c r="BP197" s="391">
        <f t="shared" si="142"/>
        <v>44311560</v>
      </c>
      <c r="BQ197" s="50">
        <f t="shared" si="143"/>
        <v>1400010</v>
      </c>
      <c r="BR197" s="50">
        <f t="shared" si="144"/>
        <v>9890321.5090909079</v>
      </c>
      <c r="BS197" s="50">
        <f t="shared" si="145"/>
        <v>0</v>
      </c>
      <c r="BT197" s="50">
        <f t="shared" si="146"/>
        <v>4500000</v>
      </c>
      <c r="BU197" s="50">
        <f t="shared" si="147"/>
        <v>6000000</v>
      </c>
      <c r="BV197" s="50">
        <f t="shared" si="148"/>
        <v>0</v>
      </c>
      <c r="BW197" s="50">
        <f t="shared" si="149"/>
        <v>0</v>
      </c>
      <c r="BX197" s="50">
        <f t="shared" si="150"/>
        <v>0</v>
      </c>
      <c r="BY197" s="50">
        <f t="shared" si="151"/>
        <v>4600000</v>
      </c>
      <c r="BZ197" s="50">
        <v>0</v>
      </c>
      <c r="CA197" s="50">
        <v>0</v>
      </c>
      <c r="CB197" s="50">
        <v>0</v>
      </c>
      <c r="CC197" s="50">
        <v>0</v>
      </c>
      <c r="CD197" s="391">
        <f t="shared" si="152"/>
        <v>70701891.5090909</v>
      </c>
      <c r="CE197" s="391">
        <f t="shared" si="128"/>
        <v>55601891.5090909</v>
      </c>
      <c r="CF197" s="391">
        <f t="shared" si="129"/>
        <v>70701891.5090909</v>
      </c>
      <c r="CG197" s="50">
        <f t="shared" si="130"/>
        <v>4949132.4056363637</v>
      </c>
      <c r="CH197" s="395">
        <f t="shared" si="131"/>
        <v>1560189.1509090902</v>
      </c>
      <c r="CI197" s="398">
        <v>0</v>
      </c>
      <c r="CJ197" s="50">
        <v>0</v>
      </c>
      <c r="CK197" s="50">
        <v>0</v>
      </c>
      <c r="CL197" s="50">
        <v>0</v>
      </c>
      <c r="CM197" s="50">
        <v>0</v>
      </c>
      <c r="CN197" s="50">
        <v>0</v>
      </c>
      <c r="CO197" s="50">
        <v>0</v>
      </c>
      <c r="CP197" s="395">
        <f t="shared" si="132"/>
        <v>6509321.5565454541</v>
      </c>
      <c r="CQ197" s="391">
        <f t="shared" si="133"/>
        <v>64192569</v>
      </c>
      <c r="CR197" s="391">
        <f t="shared" si="134"/>
        <v>-494914</v>
      </c>
    </row>
    <row r="198" spans="1:96" s="50" customFormat="1" ht="24" customHeight="1" x14ac:dyDescent="0.2">
      <c r="A198" s="182">
        <f t="shared" si="107"/>
        <v>2655495</v>
      </c>
      <c r="B198" s="298">
        <f t="shared" si="135"/>
        <v>192</v>
      </c>
      <c r="C198" s="266">
        <v>201</v>
      </c>
      <c r="D198" s="299">
        <v>13425</v>
      </c>
      <c r="E198" s="252" t="s">
        <v>183</v>
      </c>
      <c r="F198" s="253" t="s">
        <v>1996</v>
      </c>
      <c r="G198" s="252" t="s">
        <v>87</v>
      </c>
      <c r="H198" s="274" t="s">
        <v>1961</v>
      </c>
      <c r="I198" s="294" t="s">
        <v>2632</v>
      </c>
      <c r="J198" s="65">
        <v>2122605774</v>
      </c>
      <c r="K198" s="65" t="s">
        <v>1997</v>
      </c>
      <c r="L198" s="65" t="s">
        <v>1961</v>
      </c>
      <c r="M198" s="292" t="s">
        <v>2383</v>
      </c>
      <c r="N198" s="99"/>
      <c r="O198" s="65"/>
      <c r="P198" s="90"/>
      <c r="Q198" s="254">
        <v>30</v>
      </c>
      <c r="R198" s="255">
        <v>28</v>
      </c>
      <c r="S198" s="65">
        <v>0</v>
      </c>
      <c r="T198" s="65">
        <v>0</v>
      </c>
      <c r="U198" s="90">
        <v>0</v>
      </c>
      <c r="V198" s="260">
        <v>23</v>
      </c>
      <c r="W198" s="99">
        <v>0</v>
      </c>
      <c r="X198" s="84">
        <v>0</v>
      </c>
      <c r="Y198" s="99">
        <v>0</v>
      </c>
      <c r="Z198" s="65">
        <v>0</v>
      </c>
      <c r="AA198" s="327">
        <v>1642901</v>
      </c>
      <c r="AB198" s="327">
        <v>46667</v>
      </c>
      <c r="AC198" s="328">
        <f>AA198+AB198</f>
        <v>1689568</v>
      </c>
      <c r="AD198" s="75">
        <v>4500000</v>
      </c>
      <c r="AE198" s="75">
        <v>6000000</v>
      </c>
      <c r="AF198" s="338">
        <f t="shared" si="136"/>
        <v>322553.89090909087</v>
      </c>
      <c r="AG198" s="113">
        <f t="shared" si="109"/>
        <v>49287030</v>
      </c>
      <c r="AH198" s="75">
        <f t="shared" si="110"/>
        <v>1400010</v>
      </c>
      <c r="AI198" s="75">
        <f t="shared" si="111"/>
        <v>9031508.9454545453</v>
      </c>
      <c r="AJ198" s="75">
        <f t="shared" si="112"/>
        <v>0</v>
      </c>
      <c r="AK198" s="75">
        <f t="shared" si="113"/>
        <v>4500000</v>
      </c>
      <c r="AL198" s="75">
        <f t="shared" si="114"/>
        <v>6000000</v>
      </c>
      <c r="AM198" s="75">
        <f t="shared" si="115"/>
        <v>0</v>
      </c>
      <c r="AN198" s="75">
        <f t="shared" si="116"/>
        <v>0</v>
      </c>
      <c r="AO198" s="75">
        <f t="shared" si="117"/>
        <v>0</v>
      </c>
      <c r="AP198" s="75">
        <f t="shared" si="118"/>
        <v>4600000</v>
      </c>
      <c r="AQ198" s="75">
        <v>0</v>
      </c>
      <c r="AR198" s="75">
        <v>0</v>
      </c>
      <c r="AS198" s="75">
        <v>0</v>
      </c>
      <c r="AT198" s="80">
        <v>0</v>
      </c>
      <c r="AU198" s="82">
        <f t="shared" si="119"/>
        <v>74818548.945454538</v>
      </c>
      <c r="AV198" s="113">
        <f t="shared" si="120"/>
        <v>54481250.519272715</v>
      </c>
      <c r="AW198" s="75">
        <f t="shared" si="121"/>
        <v>74818548.945454538</v>
      </c>
      <c r="AX198" s="75">
        <f t="shared" si="122"/>
        <v>5237298.4261818184</v>
      </c>
      <c r="AY198" s="76">
        <f t="shared" si="123"/>
        <v>1448125.0519272715</v>
      </c>
      <c r="AZ198" s="75">
        <v>0</v>
      </c>
      <c r="BA198" s="75">
        <v>0</v>
      </c>
      <c r="BB198" s="75">
        <v>0</v>
      </c>
      <c r="BC198" s="80">
        <v>0</v>
      </c>
      <c r="BD198" s="80">
        <v>0</v>
      </c>
      <c r="BE198" s="80">
        <v>0</v>
      </c>
      <c r="BF198" s="78">
        <v>0</v>
      </c>
      <c r="BG198" s="348">
        <f t="shared" si="124"/>
        <v>6685423.4781090897</v>
      </c>
      <c r="BH198" s="188">
        <f t="shared" si="125"/>
        <v>68133125</v>
      </c>
      <c r="BM198" s="50">
        <v>1642901</v>
      </c>
      <c r="BN198" s="391">
        <f t="shared" si="154"/>
        <v>46667</v>
      </c>
      <c r="BO198" s="391">
        <f t="shared" si="155"/>
        <v>1689568</v>
      </c>
      <c r="BP198" s="391">
        <f t="shared" si="142"/>
        <v>49287030</v>
      </c>
      <c r="BQ198" s="50">
        <f t="shared" si="143"/>
        <v>1400010</v>
      </c>
      <c r="BR198" s="50">
        <f t="shared" si="144"/>
        <v>9031508.9454545453</v>
      </c>
      <c r="BS198" s="50">
        <f t="shared" si="145"/>
        <v>0</v>
      </c>
      <c r="BT198" s="50">
        <f t="shared" si="146"/>
        <v>4500000</v>
      </c>
      <c r="BU198" s="50">
        <f t="shared" si="147"/>
        <v>6000000</v>
      </c>
      <c r="BV198" s="50">
        <f t="shared" si="148"/>
        <v>0</v>
      </c>
      <c r="BW198" s="50">
        <f t="shared" si="149"/>
        <v>0</v>
      </c>
      <c r="BX198" s="50">
        <f t="shared" si="150"/>
        <v>0</v>
      </c>
      <c r="BY198" s="50">
        <f t="shared" si="151"/>
        <v>4600000</v>
      </c>
      <c r="BZ198" s="50">
        <v>0</v>
      </c>
      <c r="CA198" s="50">
        <v>0</v>
      </c>
      <c r="CB198" s="50">
        <v>0</v>
      </c>
      <c r="CC198" s="50">
        <v>0</v>
      </c>
      <c r="CD198" s="391">
        <f t="shared" si="152"/>
        <v>74818548.945454538</v>
      </c>
      <c r="CE198" s="391">
        <f t="shared" si="128"/>
        <v>59718548.945454538</v>
      </c>
      <c r="CF198" s="391">
        <f t="shared" si="129"/>
        <v>74818548.945454538</v>
      </c>
      <c r="CG198" s="50">
        <f t="shared" si="130"/>
        <v>5237298.4261818184</v>
      </c>
      <c r="CH198" s="395">
        <f t="shared" si="131"/>
        <v>1971854.8945454538</v>
      </c>
      <c r="CI198" s="398">
        <v>0</v>
      </c>
      <c r="CJ198" s="50">
        <v>0</v>
      </c>
      <c r="CK198" s="50">
        <v>0</v>
      </c>
      <c r="CL198" s="50">
        <v>0</v>
      </c>
      <c r="CM198" s="50">
        <v>0</v>
      </c>
      <c r="CN198" s="50">
        <v>0</v>
      </c>
      <c r="CO198" s="50">
        <v>0</v>
      </c>
      <c r="CP198" s="395">
        <f t="shared" si="132"/>
        <v>7209153.320727272</v>
      </c>
      <c r="CQ198" s="391">
        <f t="shared" si="133"/>
        <v>67609395</v>
      </c>
      <c r="CR198" s="391">
        <f t="shared" si="134"/>
        <v>-523730</v>
      </c>
    </row>
    <row r="199" spans="1:96" s="50" customFormat="1" ht="24" customHeight="1" x14ac:dyDescent="0.2">
      <c r="A199" s="182">
        <f t="shared" ref="A199:A262" si="156">885165*3</f>
        <v>2655495</v>
      </c>
      <c r="B199" s="298">
        <f t="shared" si="135"/>
        <v>193</v>
      </c>
      <c r="C199" s="266">
        <v>202</v>
      </c>
      <c r="D199" s="299">
        <v>13413</v>
      </c>
      <c r="E199" s="252" t="s">
        <v>183</v>
      </c>
      <c r="F199" s="253" t="s">
        <v>1967</v>
      </c>
      <c r="G199" s="252" t="s">
        <v>87</v>
      </c>
      <c r="H199" s="274" t="s">
        <v>1961</v>
      </c>
      <c r="I199" s="294" t="s">
        <v>2633</v>
      </c>
      <c r="J199" s="65">
        <v>2110518820</v>
      </c>
      <c r="K199" s="65" t="s">
        <v>1968</v>
      </c>
      <c r="L199" s="65" t="s">
        <v>1961</v>
      </c>
      <c r="M199" s="292" t="s">
        <v>2381</v>
      </c>
      <c r="N199" s="99"/>
      <c r="O199" s="65"/>
      <c r="P199" s="90"/>
      <c r="Q199" s="254">
        <v>30</v>
      </c>
      <c r="R199" s="255">
        <v>24</v>
      </c>
      <c r="S199" s="65">
        <v>0</v>
      </c>
      <c r="T199" s="65">
        <v>0</v>
      </c>
      <c r="U199" s="90">
        <v>0</v>
      </c>
      <c r="V199" s="260">
        <v>20</v>
      </c>
      <c r="W199" s="99">
        <v>0</v>
      </c>
      <c r="X199" s="84">
        <v>0</v>
      </c>
      <c r="Y199" s="99">
        <v>0</v>
      </c>
      <c r="Z199" s="65">
        <v>0</v>
      </c>
      <c r="AA199" s="327">
        <v>1311206</v>
      </c>
      <c r="AB199" s="327">
        <v>46667</v>
      </c>
      <c r="AC199" s="328">
        <f t="shared" si="137"/>
        <v>1357873</v>
      </c>
      <c r="AD199" s="75">
        <v>4500000</v>
      </c>
      <c r="AE199" s="75">
        <v>6000000</v>
      </c>
      <c r="AF199" s="338">
        <f t="shared" si="136"/>
        <v>259230.3</v>
      </c>
      <c r="AG199" s="113">
        <f t="shared" si="109"/>
        <v>39336180</v>
      </c>
      <c r="AH199" s="75">
        <f t="shared" si="110"/>
        <v>1400010</v>
      </c>
      <c r="AI199" s="75">
        <f t="shared" si="111"/>
        <v>6221527.1999999993</v>
      </c>
      <c r="AJ199" s="75">
        <f t="shared" si="112"/>
        <v>0</v>
      </c>
      <c r="AK199" s="75">
        <f t="shared" si="113"/>
        <v>4500000</v>
      </c>
      <c r="AL199" s="75">
        <f t="shared" si="114"/>
        <v>6000000</v>
      </c>
      <c r="AM199" s="75">
        <f t="shared" si="115"/>
        <v>0</v>
      </c>
      <c r="AN199" s="75">
        <f t="shared" si="116"/>
        <v>0</v>
      </c>
      <c r="AO199" s="75">
        <f t="shared" si="117"/>
        <v>0</v>
      </c>
      <c r="AP199" s="75">
        <f t="shared" si="118"/>
        <v>4000000</v>
      </c>
      <c r="AQ199" s="75">
        <v>0</v>
      </c>
      <c r="AR199" s="75">
        <v>0</v>
      </c>
      <c r="AS199" s="75">
        <v>0</v>
      </c>
      <c r="AT199" s="80">
        <v>0</v>
      </c>
      <c r="AU199" s="82">
        <f t="shared" si="119"/>
        <v>61457717.200000003</v>
      </c>
      <c r="AV199" s="113">
        <f t="shared" si="120"/>
        <v>42655676.996000007</v>
      </c>
      <c r="AW199" s="75">
        <f t="shared" si="121"/>
        <v>61457717.200000003</v>
      </c>
      <c r="AX199" s="75">
        <f t="shared" si="122"/>
        <v>4302040.2040000008</v>
      </c>
      <c r="AY199" s="76">
        <f t="shared" si="123"/>
        <v>265567.69960000069</v>
      </c>
      <c r="AZ199" s="75">
        <v>0</v>
      </c>
      <c r="BA199" s="75">
        <v>0</v>
      </c>
      <c r="BB199" s="75">
        <v>0</v>
      </c>
      <c r="BC199" s="80">
        <v>0</v>
      </c>
      <c r="BD199" s="80">
        <v>0</v>
      </c>
      <c r="BE199" s="80">
        <v>0</v>
      </c>
      <c r="BF199" s="78">
        <v>0</v>
      </c>
      <c r="BG199" s="348">
        <f t="shared" si="124"/>
        <v>4567607.9036000017</v>
      </c>
      <c r="BH199" s="188">
        <f t="shared" si="125"/>
        <v>56890109</v>
      </c>
      <c r="BM199" s="50">
        <v>1311206</v>
      </c>
      <c r="BN199" s="391">
        <f t="shared" si="154"/>
        <v>46667</v>
      </c>
      <c r="BO199" s="391">
        <f t="shared" si="155"/>
        <v>1357873</v>
      </c>
      <c r="BP199" s="391">
        <f t="shared" si="142"/>
        <v>39336180</v>
      </c>
      <c r="BQ199" s="50">
        <f t="shared" si="143"/>
        <v>1400010</v>
      </c>
      <c r="BR199" s="50">
        <f t="shared" si="144"/>
        <v>6221527.1999999993</v>
      </c>
      <c r="BS199" s="50">
        <f t="shared" si="145"/>
        <v>0</v>
      </c>
      <c r="BT199" s="50">
        <f t="shared" si="146"/>
        <v>4500000</v>
      </c>
      <c r="BU199" s="50">
        <f t="shared" si="147"/>
        <v>6000000</v>
      </c>
      <c r="BV199" s="50">
        <f t="shared" si="148"/>
        <v>0</v>
      </c>
      <c r="BW199" s="50">
        <f t="shared" si="149"/>
        <v>0</v>
      </c>
      <c r="BX199" s="50">
        <f t="shared" si="150"/>
        <v>0</v>
      </c>
      <c r="BY199" s="50">
        <f t="shared" si="151"/>
        <v>4000000</v>
      </c>
      <c r="BZ199" s="50">
        <v>0</v>
      </c>
      <c r="CA199" s="50">
        <v>0</v>
      </c>
      <c r="CB199" s="50">
        <v>0</v>
      </c>
      <c r="CC199" s="50">
        <v>0</v>
      </c>
      <c r="CD199" s="391">
        <f t="shared" si="152"/>
        <v>61457717.200000003</v>
      </c>
      <c r="CE199" s="391">
        <f t="shared" si="128"/>
        <v>46957717.200000003</v>
      </c>
      <c r="CF199" s="391">
        <f t="shared" si="129"/>
        <v>61457717.200000003</v>
      </c>
      <c r="CG199" s="50">
        <f t="shared" si="130"/>
        <v>4302040.2040000008</v>
      </c>
      <c r="CH199" s="395">
        <f t="shared" si="131"/>
        <v>695771.72000000032</v>
      </c>
      <c r="CI199" s="398">
        <v>0</v>
      </c>
      <c r="CJ199" s="50">
        <v>0</v>
      </c>
      <c r="CK199" s="50">
        <v>0</v>
      </c>
      <c r="CL199" s="50">
        <v>0</v>
      </c>
      <c r="CM199" s="50">
        <v>0</v>
      </c>
      <c r="CN199" s="50">
        <v>0</v>
      </c>
      <c r="CO199" s="50">
        <v>0</v>
      </c>
      <c r="CP199" s="395">
        <f t="shared" si="132"/>
        <v>4997811.9240000015</v>
      </c>
      <c r="CQ199" s="391">
        <f t="shared" si="133"/>
        <v>56459905</v>
      </c>
      <c r="CR199" s="391">
        <f t="shared" si="134"/>
        <v>-430204</v>
      </c>
    </row>
    <row r="200" spans="1:96" s="50" customFormat="1" ht="24" customHeight="1" x14ac:dyDescent="0.2">
      <c r="A200" s="182">
        <f t="shared" si="156"/>
        <v>2655495</v>
      </c>
      <c r="B200" s="298">
        <f t="shared" si="135"/>
        <v>194</v>
      </c>
      <c r="C200" s="266">
        <v>203</v>
      </c>
      <c r="D200" s="299">
        <v>13410</v>
      </c>
      <c r="E200" s="252" t="s">
        <v>1387</v>
      </c>
      <c r="F200" s="253" t="s">
        <v>1960</v>
      </c>
      <c r="G200" s="252" t="s">
        <v>87</v>
      </c>
      <c r="H200" s="274" t="s">
        <v>1961</v>
      </c>
      <c r="I200" s="294" t="s">
        <v>2634</v>
      </c>
      <c r="J200" s="65">
        <v>2239626240</v>
      </c>
      <c r="K200" s="65" t="s">
        <v>1962</v>
      </c>
      <c r="L200" s="65" t="s">
        <v>1961</v>
      </c>
      <c r="M200" s="292" t="s">
        <v>2381</v>
      </c>
      <c r="N200" s="99"/>
      <c r="O200" s="65"/>
      <c r="P200" s="90"/>
      <c r="Q200" s="254">
        <v>30</v>
      </c>
      <c r="R200" s="255">
        <v>60</v>
      </c>
      <c r="S200" s="65">
        <v>0</v>
      </c>
      <c r="T200" s="65">
        <v>0</v>
      </c>
      <c r="U200" s="90">
        <v>0</v>
      </c>
      <c r="V200" s="260">
        <v>24</v>
      </c>
      <c r="W200" s="99">
        <v>0</v>
      </c>
      <c r="X200" s="84">
        <v>0</v>
      </c>
      <c r="Y200" s="99">
        <v>3</v>
      </c>
      <c r="Z200" s="65">
        <v>4</v>
      </c>
      <c r="AA200" s="327">
        <v>1311206</v>
      </c>
      <c r="AB200" s="327">
        <v>46667</v>
      </c>
      <c r="AC200" s="328">
        <f t="shared" ref="AC200:AC201" si="157">AA200+AB200</f>
        <v>1357873</v>
      </c>
      <c r="AD200" s="75">
        <v>4500000</v>
      </c>
      <c r="AE200" s="75">
        <v>6000000</v>
      </c>
      <c r="AF200" s="338">
        <f t="shared" si="136"/>
        <v>259230.3</v>
      </c>
      <c r="AG200" s="113">
        <f t="shared" ref="AG200:AG263" si="158">AA200*Q200</f>
        <v>39336180</v>
      </c>
      <c r="AH200" s="75">
        <f t="shared" ref="AH200:AH263" si="159">AB200*Q200</f>
        <v>1400010</v>
      </c>
      <c r="AI200" s="75">
        <f t="shared" ref="AI200:AI263" si="160">AF200*R200</f>
        <v>15553818</v>
      </c>
      <c r="AJ200" s="75">
        <f t="shared" ref="AJ200:AJ263" si="161">IF(Q200=31,A200*Z200,(Q200/30)*A200*Z200)</f>
        <v>10621980</v>
      </c>
      <c r="AK200" s="75">
        <f t="shared" ref="AK200:AK263" si="162">IF(Q200=31,AD200,(Q200/30)*AD200)</f>
        <v>4500000</v>
      </c>
      <c r="AL200" s="75">
        <f t="shared" ref="AL200:AL263" si="163">IF(Q200=31,AE200,(Q200/30)*AE200)</f>
        <v>6000000</v>
      </c>
      <c r="AM200" s="75">
        <f t="shared" ref="AM200:AM263" si="164">(AC200*30/220)*35%*S200</f>
        <v>0</v>
      </c>
      <c r="AN200" s="75">
        <f t="shared" ref="AN200:AN263" si="165">AC200*30/220*1.4*T200</f>
        <v>0</v>
      </c>
      <c r="AO200" s="75">
        <f t="shared" ref="AO200:AO263" si="166">AC200*U200</f>
        <v>0</v>
      </c>
      <c r="AP200" s="75">
        <f t="shared" ref="AP200:AP263" si="167">200000*V200</f>
        <v>4800000</v>
      </c>
      <c r="AQ200" s="75">
        <v>0</v>
      </c>
      <c r="AR200" s="75">
        <v>0</v>
      </c>
      <c r="AS200" s="75">
        <v>0</v>
      </c>
      <c r="AT200" s="80">
        <v>0</v>
      </c>
      <c r="AU200" s="82">
        <f t="shared" ref="AU200:AU263" si="168">SUM(AG200:AT200)</f>
        <v>82211988</v>
      </c>
      <c r="AV200" s="113">
        <f t="shared" ref="AV200:AV263" si="169">AU200-(AX200+AP200+AO200+AL200+AK200+AJ200+AT200)</f>
        <v>51278707.439999998</v>
      </c>
      <c r="AW200" s="75">
        <f t="shared" ref="AW200:AW263" si="170">AG200+AH200+AK200+AL200+AI200+AN200+AM200+AP200</f>
        <v>71590008</v>
      </c>
      <c r="AX200" s="75">
        <f t="shared" ref="AX200:AX263" si="171">AW200*7%</f>
        <v>5011300.5600000005</v>
      </c>
      <c r="AY200" s="76">
        <f t="shared" ref="AY200:AY263" si="172">IF(AV200&lt;=40000000,0,IF(AND(AV200&gt;40000000,AV200&lt;=80000000),(AV200-40000000)*10%,IF(AND(AV200&gt;80000000,AV200&lt;=120000000),4000000+(AV200-80000000)*15%,IF(AND(AV200&gt;120000000,AV200&lt;=180000000),10000000+(AV200-120000000)*20%,IF(AND(AV200&gt;180000000,AV200&lt;=240000000),22000000+(AV200-180000000)*25%,IF(AND(AV200&gt;240000000,AV200&lt;=320000000),37000000+(AV200-240000000)*30%,61000000+(AV200-320000000)*35%))))))</f>
        <v>1127870.7439999997</v>
      </c>
      <c r="AZ200" s="75">
        <v>0</v>
      </c>
      <c r="BA200" s="75">
        <v>0</v>
      </c>
      <c r="BB200" s="75">
        <v>0</v>
      </c>
      <c r="BC200" s="80">
        <v>0</v>
      </c>
      <c r="BD200" s="80">
        <v>0</v>
      </c>
      <c r="BE200" s="80">
        <v>0</v>
      </c>
      <c r="BF200" s="78">
        <v>0</v>
      </c>
      <c r="BG200" s="348">
        <f t="shared" ref="BG200:BG263" si="173">SUM(AX200:BF200)</f>
        <v>6139171.3040000005</v>
      </c>
      <c r="BH200" s="188">
        <f t="shared" ref="BH200:BH263" si="174">INT(AU200-BG200)</f>
        <v>76072816</v>
      </c>
      <c r="BM200" s="50">
        <v>1311206</v>
      </c>
      <c r="BN200" s="391">
        <f t="shared" si="154"/>
        <v>46667</v>
      </c>
      <c r="BO200" s="391">
        <f t="shared" si="155"/>
        <v>1357873</v>
      </c>
      <c r="BP200" s="391">
        <f t="shared" si="142"/>
        <v>39336180</v>
      </c>
      <c r="BQ200" s="50">
        <f t="shared" si="143"/>
        <v>1400010</v>
      </c>
      <c r="BR200" s="50">
        <f t="shared" si="144"/>
        <v>15553818</v>
      </c>
      <c r="BS200" s="50">
        <f t="shared" si="145"/>
        <v>10621980</v>
      </c>
      <c r="BT200" s="50">
        <f t="shared" si="146"/>
        <v>4500000</v>
      </c>
      <c r="BU200" s="50">
        <f t="shared" si="147"/>
        <v>6000000</v>
      </c>
      <c r="BV200" s="50">
        <f t="shared" si="148"/>
        <v>0</v>
      </c>
      <c r="BW200" s="50">
        <f t="shared" si="149"/>
        <v>0</v>
      </c>
      <c r="BX200" s="50">
        <f t="shared" si="150"/>
        <v>0</v>
      </c>
      <c r="BY200" s="50">
        <f t="shared" si="151"/>
        <v>4800000</v>
      </c>
      <c r="BZ200" s="50">
        <v>0</v>
      </c>
      <c r="CA200" s="50">
        <v>0</v>
      </c>
      <c r="CB200" s="50">
        <v>0</v>
      </c>
      <c r="CC200" s="50">
        <v>0</v>
      </c>
      <c r="CD200" s="391">
        <f t="shared" si="152"/>
        <v>82211988</v>
      </c>
      <c r="CE200" s="391">
        <f t="shared" ref="CE200:CE251" si="175">CD200-BS200-BT200-BU200-BX200-BY200</f>
        <v>56290008</v>
      </c>
      <c r="CF200" s="391">
        <f t="shared" ref="CF200:CF251" si="176">BP200+BQ200+BR200+BT200+BU200+BV200+BW200+BY200+BX200</f>
        <v>71590008</v>
      </c>
      <c r="CG200" s="50">
        <f t="shared" ref="CG200:CG263" si="177">CF200*7%</f>
        <v>5011300.5600000005</v>
      </c>
      <c r="CH200" s="395">
        <f t="shared" ref="CH200:CH263" si="178">(CE200-40000000)*10%</f>
        <v>1629000.8</v>
      </c>
      <c r="CI200" s="398">
        <v>0</v>
      </c>
      <c r="CJ200" s="50">
        <v>0</v>
      </c>
      <c r="CK200" s="50">
        <v>0</v>
      </c>
      <c r="CL200" s="50">
        <v>0</v>
      </c>
      <c r="CM200" s="50">
        <v>0</v>
      </c>
      <c r="CN200" s="50">
        <v>0</v>
      </c>
      <c r="CO200" s="50">
        <v>0</v>
      </c>
      <c r="CP200" s="395">
        <f t="shared" ref="CP200:CP263" si="179">SUM(CG200:CO200)</f>
        <v>6640301.3600000003</v>
      </c>
      <c r="CQ200" s="391">
        <f t="shared" ref="CQ200:CQ263" si="180">INT(CD200-CP200)</f>
        <v>75571686</v>
      </c>
      <c r="CR200" s="391">
        <f t="shared" ref="CR200:CR263" si="181">CQ200-BH200</f>
        <v>-501130</v>
      </c>
    </row>
    <row r="201" spans="1:96" s="50" customFormat="1" ht="24" customHeight="1" x14ac:dyDescent="0.2">
      <c r="A201" s="182">
        <f t="shared" si="156"/>
        <v>2655495</v>
      </c>
      <c r="B201" s="298">
        <f t="shared" ref="B201:B264" si="182">B200+1</f>
        <v>195</v>
      </c>
      <c r="C201" s="266">
        <v>204</v>
      </c>
      <c r="D201" s="299">
        <v>13414</v>
      </c>
      <c r="E201" s="252" t="s">
        <v>1969</v>
      </c>
      <c r="F201" s="253" t="s">
        <v>1970</v>
      </c>
      <c r="G201" s="252" t="s">
        <v>87</v>
      </c>
      <c r="H201" s="274" t="s">
        <v>1961</v>
      </c>
      <c r="I201" s="294" t="s">
        <v>2635</v>
      </c>
      <c r="J201" s="65" t="s">
        <v>1971</v>
      </c>
      <c r="K201" s="65" t="s">
        <v>1972</v>
      </c>
      <c r="L201" s="65" t="s">
        <v>1961</v>
      </c>
      <c r="M201" s="292" t="s">
        <v>2381</v>
      </c>
      <c r="N201" s="99"/>
      <c r="O201" s="65"/>
      <c r="P201" s="90"/>
      <c r="Q201" s="254">
        <v>30</v>
      </c>
      <c r="R201" s="255">
        <v>80</v>
      </c>
      <c r="S201" s="65">
        <v>0</v>
      </c>
      <c r="T201" s="65">
        <v>0</v>
      </c>
      <c r="U201" s="90">
        <v>0</v>
      </c>
      <c r="V201" s="260">
        <v>21</v>
      </c>
      <c r="W201" s="99">
        <v>0</v>
      </c>
      <c r="X201" s="84">
        <v>0</v>
      </c>
      <c r="Y201" s="99">
        <v>1</v>
      </c>
      <c r="Z201" s="65">
        <v>1</v>
      </c>
      <c r="AA201" s="327">
        <v>1311206</v>
      </c>
      <c r="AB201" s="327">
        <v>46667</v>
      </c>
      <c r="AC201" s="328">
        <f t="shared" si="157"/>
        <v>1357873</v>
      </c>
      <c r="AD201" s="75">
        <v>4500000</v>
      </c>
      <c r="AE201" s="75">
        <v>6000000</v>
      </c>
      <c r="AF201" s="338">
        <f t="shared" ref="AF201:AF264" si="183">(AC201*30)/220*1.4</f>
        <v>259230.3</v>
      </c>
      <c r="AG201" s="113">
        <f t="shared" si="158"/>
        <v>39336180</v>
      </c>
      <c r="AH201" s="75">
        <f t="shared" si="159"/>
        <v>1400010</v>
      </c>
      <c r="AI201" s="75">
        <f t="shared" si="160"/>
        <v>20738424</v>
      </c>
      <c r="AJ201" s="75">
        <f t="shared" si="161"/>
        <v>2655495</v>
      </c>
      <c r="AK201" s="75">
        <f t="shared" si="162"/>
        <v>4500000</v>
      </c>
      <c r="AL201" s="75">
        <f t="shared" si="163"/>
        <v>6000000</v>
      </c>
      <c r="AM201" s="75">
        <f t="shared" si="164"/>
        <v>0</v>
      </c>
      <c r="AN201" s="75">
        <f t="shared" si="165"/>
        <v>0</v>
      </c>
      <c r="AO201" s="75">
        <f t="shared" si="166"/>
        <v>0</v>
      </c>
      <c r="AP201" s="75">
        <f t="shared" si="167"/>
        <v>4200000</v>
      </c>
      <c r="AQ201" s="75">
        <v>0</v>
      </c>
      <c r="AR201" s="75">
        <v>0</v>
      </c>
      <c r="AS201" s="75">
        <v>0</v>
      </c>
      <c r="AT201" s="80">
        <v>0</v>
      </c>
      <c r="AU201" s="82">
        <f t="shared" si="168"/>
        <v>78830109</v>
      </c>
      <c r="AV201" s="113">
        <f t="shared" si="169"/>
        <v>56142391.019999996</v>
      </c>
      <c r="AW201" s="75">
        <f t="shared" si="170"/>
        <v>76174614</v>
      </c>
      <c r="AX201" s="75">
        <f t="shared" si="171"/>
        <v>5332222.9800000004</v>
      </c>
      <c r="AY201" s="76">
        <f t="shared" si="172"/>
        <v>1614239.1019999997</v>
      </c>
      <c r="AZ201" s="75">
        <v>0</v>
      </c>
      <c r="BA201" s="75">
        <v>0</v>
      </c>
      <c r="BB201" s="75">
        <v>0</v>
      </c>
      <c r="BC201" s="80">
        <v>0</v>
      </c>
      <c r="BD201" s="80">
        <v>0</v>
      </c>
      <c r="BE201" s="80">
        <v>0</v>
      </c>
      <c r="BF201" s="78">
        <v>0</v>
      </c>
      <c r="BG201" s="348">
        <f t="shared" si="173"/>
        <v>6946462.0820000004</v>
      </c>
      <c r="BH201" s="188">
        <f t="shared" si="174"/>
        <v>71883646</v>
      </c>
      <c r="BM201" s="50">
        <v>1311206</v>
      </c>
      <c r="BN201" s="391">
        <f t="shared" si="154"/>
        <v>46667</v>
      </c>
      <c r="BO201" s="391">
        <f t="shared" si="155"/>
        <v>1357873</v>
      </c>
      <c r="BP201" s="391">
        <f t="shared" si="142"/>
        <v>39336180</v>
      </c>
      <c r="BQ201" s="50">
        <f t="shared" si="143"/>
        <v>1400010</v>
      </c>
      <c r="BR201" s="50">
        <f t="shared" si="144"/>
        <v>20738424</v>
      </c>
      <c r="BS201" s="50">
        <f t="shared" si="145"/>
        <v>2655495</v>
      </c>
      <c r="BT201" s="50">
        <f t="shared" si="146"/>
        <v>4500000</v>
      </c>
      <c r="BU201" s="50">
        <f t="shared" si="147"/>
        <v>6000000</v>
      </c>
      <c r="BV201" s="50">
        <f t="shared" si="148"/>
        <v>0</v>
      </c>
      <c r="BW201" s="50">
        <f t="shared" si="149"/>
        <v>0</v>
      </c>
      <c r="BX201" s="50">
        <f t="shared" si="150"/>
        <v>0</v>
      </c>
      <c r="BY201" s="50">
        <f t="shared" si="151"/>
        <v>4200000</v>
      </c>
      <c r="BZ201" s="50">
        <v>0</v>
      </c>
      <c r="CA201" s="50">
        <v>0</v>
      </c>
      <c r="CB201" s="50">
        <v>0</v>
      </c>
      <c r="CC201" s="50">
        <v>0</v>
      </c>
      <c r="CD201" s="391">
        <f t="shared" si="152"/>
        <v>78830109</v>
      </c>
      <c r="CE201" s="391">
        <f t="shared" si="175"/>
        <v>61474614</v>
      </c>
      <c r="CF201" s="391">
        <f t="shared" si="176"/>
        <v>76174614</v>
      </c>
      <c r="CG201" s="50">
        <f t="shared" si="177"/>
        <v>5332222.9800000004</v>
      </c>
      <c r="CH201" s="395">
        <f t="shared" si="178"/>
        <v>2147461.4</v>
      </c>
      <c r="CI201" s="398">
        <v>0</v>
      </c>
      <c r="CJ201" s="50">
        <v>0</v>
      </c>
      <c r="CK201" s="50">
        <v>0</v>
      </c>
      <c r="CL201" s="50">
        <v>0</v>
      </c>
      <c r="CM201" s="50">
        <v>0</v>
      </c>
      <c r="CN201" s="50">
        <v>0</v>
      </c>
      <c r="CO201" s="50">
        <v>0</v>
      </c>
      <c r="CP201" s="395">
        <f t="shared" si="179"/>
        <v>7479684.3800000008</v>
      </c>
      <c r="CQ201" s="391">
        <f t="shared" si="180"/>
        <v>71350424</v>
      </c>
      <c r="CR201" s="391">
        <f t="shared" si="181"/>
        <v>-533222</v>
      </c>
    </row>
    <row r="202" spans="1:96" s="50" customFormat="1" ht="24" customHeight="1" x14ac:dyDescent="0.2">
      <c r="A202" s="182">
        <f t="shared" si="156"/>
        <v>2655495</v>
      </c>
      <c r="B202" s="298">
        <f t="shared" si="182"/>
        <v>196</v>
      </c>
      <c r="C202" s="266">
        <v>205</v>
      </c>
      <c r="D202" s="299">
        <v>13411</v>
      </c>
      <c r="E202" s="252" t="s">
        <v>91</v>
      </c>
      <c r="F202" s="253" t="s">
        <v>1963</v>
      </c>
      <c r="G202" s="252" t="s">
        <v>87</v>
      </c>
      <c r="H202" s="274" t="s">
        <v>1961</v>
      </c>
      <c r="I202" s="294" t="s">
        <v>2636</v>
      </c>
      <c r="J202" s="65">
        <v>2122916273</v>
      </c>
      <c r="K202" s="65" t="s">
        <v>1964</v>
      </c>
      <c r="L202" s="65" t="s">
        <v>1961</v>
      </c>
      <c r="M202" s="307" t="s">
        <v>2383</v>
      </c>
      <c r="N202" s="99"/>
      <c r="O202" s="65"/>
      <c r="P202" s="90"/>
      <c r="Q202" s="254">
        <v>30</v>
      </c>
      <c r="R202" s="255">
        <v>40</v>
      </c>
      <c r="S202" s="65">
        <v>0</v>
      </c>
      <c r="T202" s="65">
        <v>0</v>
      </c>
      <c r="U202" s="90">
        <v>0</v>
      </c>
      <c r="V202" s="260">
        <v>24</v>
      </c>
      <c r="W202" s="99">
        <v>0</v>
      </c>
      <c r="X202" s="84">
        <v>0</v>
      </c>
      <c r="Y202" s="99">
        <v>0</v>
      </c>
      <c r="Z202" s="65">
        <v>0</v>
      </c>
      <c r="AA202" s="327">
        <v>1642901</v>
      </c>
      <c r="AB202" s="327">
        <v>46667</v>
      </c>
      <c r="AC202" s="328">
        <f>AA202+AB202</f>
        <v>1689568</v>
      </c>
      <c r="AD202" s="75">
        <v>4500000</v>
      </c>
      <c r="AE202" s="75">
        <v>6000000</v>
      </c>
      <c r="AF202" s="338">
        <f t="shared" si="183"/>
        <v>322553.89090909087</v>
      </c>
      <c r="AG202" s="113">
        <f t="shared" si="158"/>
        <v>49287030</v>
      </c>
      <c r="AH202" s="75">
        <f t="shared" si="159"/>
        <v>1400010</v>
      </c>
      <c r="AI202" s="75">
        <f t="shared" si="160"/>
        <v>12902155.636363635</v>
      </c>
      <c r="AJ202" s="75">
        <f t="shared" si="161"/>
        <v>0</v>
      </c>
      <c r="AK202" s="75">
        <f t="shared" si="162"/>
        <v>4500000</v>
      </c>
      <c r="AL202" s="75">
        <f t="shared" si="163"/>
        <v>6000000</v>
      </c>
      <c r="AM202" s="75">
        <f t="shared" si="164"/>
        <v>0</v>
      </c>
      <c r="AN202" s="75">
        <f t="shared" si="165"/>
        <v>0</v>
      </c>
      <c r="AO202" s="75">
        <f t="shared" si="166"/>
        <v>0</v>
      </c>
      <c r="AP202" s="75">
        <f t="shared" si="167"/>
        <v>4800000</v>
      </c>
      <c r="AQ202" s="75">
        <v>0</v>
      </c>
      <c r="AR202" s="75">
        <v>0</v>
      </c>
      <c r="AS202" s="75">
        <v>0</v>
      </c>
      <c r="AT202" s="80">
        <v>0</v>
      </c>
      <c r="AU202" s="82">
        <f t="shared" si="168"/>
        <v>78889195.636363626</v>
      </c>
      <c r="AV202" s="113">
        <f t="shared" si="169"/>
        <v>58066951.94181817</v>
      </c>
      <c r="AW202" s="75">
        <f t="shared" si="170"/>
        <v>78889195.63636364</v>
      </c>
      <c r="AX202" s="75">
        <f t="shared" si="171"/>
        <v>5522243.6945454553</v>
      </c>
      <c r="AY202" s="76">
        <f t="shared" si="172"/>
        <v>1806695.1941818171</v>
      </c>
      <c r="AZ202" s="75">
        <v>0</v>
      </c>
      <c r="BA202" s="75">
        <v>0</v>
      </c>
      <c r="BB202" s="75">
        <v>0</v>
      </c>
      <c r="BC202" s="80">
        <v>0</v>
      </c>
      <c r="BD202" s="80">
        <v>0</v>
      </c>
      <c r="BE202" s="80">
        <v>0</v>
      </c>
      <c r="BF202" s="78">
        <v>0</v>
      </c>
      <c r="BG202" s="348">
        <f t="shared" si="173"/>
        <v>7328938.8887272719</v>
      </c>
      <c r="BH202" s="188">
        <f t="shared" si="174"/>
        <v>71560256</v>
      </c>
      <c r="BM202" s="50">
        <v>1642901</v>
      </c>
      <c r="BN202" s="391">
        <f t="shared" si="154"/>
        <v>46667</v>
      </c>
      <c r="BO202" s="391">
        <f t="shared" si="155"/>
        <v>1689568</v>
      </c>
      <c r="BP202" s="391">
        <f t="shared" si="142"/>
        <v>49287030</v>
      </c>
      <c r="BQ202" s="50">
        <f t="shared" si="143"/>
        <v>1400010</v>
      </c>
      <c r="BR202" s="50">
        <f t="shared" si="144"/>
        <v>12902155.636363635</v>
      </c>
      <c r="BS202" s="50">
        <f t="shared" si="145"/>
        <v>0</v>
      </c>
      <c r="BT202" s="50">
        <f t="shared" si="146"/>
        <v>4500000</v>
      </c>
      <c r="BU202" s="50">
        <f t="shared" si="147"/>
        <v>6000000</v>
      </c>
      <c r="BV202" s="50">
        <f t="shared" si="148"/>
        <v>0</v>
      </c>
      <c r="BW202" s="50">
        <f t="shared" si="149"/>
        <v>0</v>
      </c>
      <c r="BX202" s="50">
        <f t="shared" si="150"/>
        <v>0</v>
      </c>
      <c r="BY202" s="50">
        <f t="shared" si="151"/>
        <v>4800000</v>
      </c>
      <c r="BZ202" s="50">
        <v>0</v>
      </c>
      <c r="CA202" s="50">
        <v>0</v>
      </c>
      <c r="CB202" s="50">
        <v>0</v>
      </c>
      <c r="CC202" s="50">
        <v>0</v>
      </c>
      <c r="CD202" s="391">
        <f t="shared" si="152"/>
        <v>78889195.636363626</v>
      </c>
      <c r="CE202" s="391">
        <f t="shared" si="175"/>
        <v>63589195.636363626</v>
      </c>
      <c r="CF202" s="391">
        <f t="shared" si="176"/>
        <v>78889195.636363626</v>
      </c>
      <c r="CG202" s="50">
        <f t="shared" si="177"/>
        <v>5522243.6945454543</v>
      </c>
      <c r="CH202" s="395">
        <f t="shared" si="178"/>
        <v>2358919.5636363626</v>
      </c>
      <c r="CI202" s="398">
        <v>0</v>
      </c>
      <c r="CJ202" s="50">
        <v>0</v>
      </c>
      <c r="CK202" s="50">
        <v>0</v>
      </c>
      <c r="CL202" s="50">
        <v>0</v>
      </c>
      <c r="CM202" s="50">
        <v>0</v>
      </c>
      <c r="CN202" s="50">
        <v>0</v>
      </c>
      <c r="CO202" s="50">
        <v>0</v>
      </c>
      <c r="CP202" s="395">
        <f t="shared" si="179"/>
        <v>7881163.2581818169</v>
      </c>
      <c r="CQ202" s="391">
        <f t="shared" si="180"/>
        <v>71008032</v>
      </c>
      <c r="CR202" s="391">
        <f t="shared" si="181"/>
        <v>-552224</v>
      </c>
    </row>
    <row r="203" spans="1:96" s="50" customFormat="1" ht="24" customHeight="1" x14ac:dyDescent="0.2">
      <c r="A203" s="182">
        <f t="shared" si="156"/>
        <v>2655495</v>
      </c>
      <c r="B203" s="298">
        <f t="shared" si="182"/>
        <v>197</v>
      </c>
      <c r="C203" s="266">
        <v>206</v>
      </c>
      <c r="D203" s="299">
        <v>13435</v>
      </c>
      <c r="E203" s="252" t="s">
        <v>226</v>
      </c>
      <c r="F203" s="253" t="s">
        <v>752</v>
      </c>
      <c r="G203" s="252" t="s">
        <v>87</v>
      </c>
      <c r="H203" s="274" t="s">
        <v>1961</v>
      </c>
      <c r="I203" s="294" t="s">
        <v>2637</v>
      </c>
      <c r="J203" s="65">
        <v>2260037119</v>
      </c>
      <c r="K203" s="65" t="s">
        <v>2019</v>
      </c>
      <c r="L203" s="65" t="s">
        <v>1961</v>
      </c>
      <c r="M203" s="292" t="s">
        <v>2380</v>
      </c>
      <c r="N203" s="99"/>
      <c r="O203" s="65"/>
      <c r="P203" s="90"/>
      <c r="Q203" s="254">
        <v>30</v>
      </c>
      <c r="R203" s="255">
        <v>33</v>
      </c>
      <c r="S203" s="65">
        <v>0</v>
      </c>
      <c r="T203" s="65">
        <v>0</v>
      </c>
      <c r="U203" s="90">
        <v>0</v>
      </c>
      <c r="V203" s="260">
        <v>23</v>
      </c>
      <c r="W203" s="99">
        <v>0</v>
      </c>
      <c r="X203" s="84">
        <v>0</v>
      </c>
      <c r="Y203" s="99">
        <v>0</v>
      </c>
      <c r="Z203" s="65">
        <v>0</v>
      </c>
      <c r="AA203" s="327">
        <v>1477052</v>
      </c>
      <c r="AB203" s="327">
        <v>46667</v>
      </c>
      <c r="AC203" s="328">
        <f>AA203+AB203</f>
        <v>1523719</v>
      </c>
      <c r="AD203" s="75">
        <v>4500000</v>
      </c>
      <c r="AE203" s="75">
        <v>6000000</v>
      </c>
      <c r="AF203" s="338">
        <f t="shared" si="183"/>
        <v>290891.80909090908</v>
      </c>
      <c r="AG203" s="113">
        <f t="shared" si="158"/>
        <v>44311560</v>
      </c>
      <c r="AH203" s="75">
        <f t="shared" si="159"/>
        <v>1400010</v>
      </c>
      <c r="AI203" s="75">
        <f t="shared" si="160"/>
        <v>9599429.6999999993</v>
      </c>
      <c r="AJ203" s="75">
        <f t="shared" si="161"/>
        <v>0</v>
      </c>
      <c r="AK203" s="75">
        <f t="shared" si="162"/>
        <v>4500000</v>
      </c>
      <c r="AL203" s="75">
        <f t="shared" si="163"/>
        <v>6000000</v>
      </c>
      <c r="AM203" s="75">
        <f t="shared" si="164"/>
        <v>0</v>
      </c>
      <c r="AN203" s="75">
        <f t="shared" si="165"/>
        <v>0</v>
      </c>
      <c r="AO203" s="75">
        <f t="shared" si="166"/>
        <v>0</v>
      </c>
      <c r="AP203" s="75">
        <f t="shared" si="167"/>
        <v>4600000</v>
      </c>
      <c r="AQ203" s="75">
        <v>0</v>
      </c>
      <c r="AR203" s="75">
        <v>0</v>
      </c>
      <c r="AS203" s="75">
        <v>0</v>
      </c>
      <c r="AT203" s="80">
        <v>0</v>
      </c>
      <c r="AU203" s="82">
        <f t="shared" si="168"/>
        <v>70410999.700000003</v>
      </c>
      <c r="AV203" s="113">
        <f t="shared" si="169"/>
        <v>50382229.721000001</v>
      </c>
      <c r="AW203" s="75">
        <f t="shared" si="170"/>
        <v>70410999.700000003</v>
      </c>
      <c r="AX203" s="75">
        <f t="shared" si="171"/>
        <v>4928769.9790000003</v>
      </c>
      <c r="AY203" s="76">
        <f t="shared" si="172"/>
        <v>1038222.9721000001</v>
      </c>
      <c r="AZ203" s="75">
        <v>0</v>
      </c>
      <c r="BA203" s="75">
        <v>0</v>
      </c>
      <c r="BB203" s="75">
        <v>0</v>
      </c>
      <c r="BC203" s="80">
        <v>0</v>
      </c>
      <c r="BD203" s="80">
        <v>0</v>
      </c>
      <c r="BE203" s="80">
        <v>0</v>
      </c>
      <c r="BF203" s="78">
        <v>0</v>
      </c>
      <c r="BG203" s="348">
        <f t="shared" si="173"/>
        <v>5966992.9511000002</v>
      </c>
      <c r="BH203" s="188">
        <f t="shared" si="174"/>
        <v>64444006</v>
      </c>
      <c r="BM203" s="50">
        <v>1477052</v>
      </c>
      <c r="BN203" s="391">
        <f t="shared" si="154"/>
        <v>46667</v>
      </c>
      <c r="BO203" s="391">
        <f t="shared" si="155"/>
        <v>1523719</v>
      </c>
      <c r="BP203" s="391">
        <f t="shared" si="142"/>
        <v>44311560</v>
      </c>
      <c r="BQ203" s="50">
        <f t="shared" si="143"/>
        <v>1400010</v>
      </c>
      <c r="BR203" s="50">
        <f t="shared" si="144"/>
        <v>9599429.6999999993</v>
      </c>
      <c r="BS203" s="50">
        <f t="shared" si="145"/>
        <v>0</v>
      </c>
      <c r="BT203" s="50">
        <f t="shared" si="146"/>
        <v>4500000</v>
      </c>
      <c r="BU203" s="50">
        <f t="shared" si="147"/>
        <v>6000000</v>
      </c>
      <c r="BV203" s="50">
        <f t="shared" si="148"/>
        <v>0</v>
      </c>
      <c r="BW203" s="50">
        <f t="shared" si="149"/>
        <v>0</v>
      </c>
      <c r="BX203" s="50">
        <f t="shared" si="150"/>
        <v>0</v>
      </c>
      <c r="BY203" s="50">
        <f t="shared" si="151"/>
        <v>4600000</v>
      </c>
      <c r="BZ203" s="50">
        <v>0</v>
      </c>
      <c r="CA203" s="50">
        <v>0</v>
      </c>
      <c r="CB203" s="50">
        <v>0</v>
      </c>
      <c r="CC203" s="50">
        <v>0</v>
      </c>
      <c r="CD203" s="391">
        <f t="shared" si="152"/>
        <v>70410999.700000003</v>
      </c>
      <c r="CE203" s="391">
        <f t="shared" si="175"/>
        <v>55310999.700000003</v>
      </c>
      <c r="CF203" s="391">
        <f t="shared" si="176"/>
        <v>70410999.700000003</v>
      </c>
      <c r="CG203" s="50">
        <f t="shared" si="177"/>
        <v>4928769.9790000003</v>
      </c>
      <c r="CH203" s="395">
        <f t="shared" si="178"/>
        <v>1531099.9700000004</v>
      </c>
      <c r="CI203" s="398">
        <v>0</v>
      </c>
      <c r="CJ203" s="50">
        <v>0</v>
      </c>
      <c r="CK203" s="50">
        <v>0</v>
      </c>
      <c r="CL203" s="50">
        <v>0</v>
      </c>
      <c r="CM203" s="50">
        <v>0</v>
      </c>
      <c r="CN203" s="50">
        <v>0</v>
      </c>
      <c r="CO203" s="50">
        <v>0</v>
      </c>
      <c r="CP203" s="395">
        <f t="shared" si="179"/>
        <v>6459869.949000001</v>
      </c>
      <c r="CQ203" s="391">
        <f t="shared" si="180"/>
        <v>63951129</v>
      </c>
      <c r="CR203" s="391">
        <f t="shared" si="181"/>
        <v>-492877</v>
      </c>
    </row>
    <row r="204" spans="1:96" s="50" customFormat="1" ht="24" customHeight="1" x14ac:dyDescent="0.2">
      <c r="A204" s="182">
        <f t="shared" si="156"/>
        <v>2655495</v>
      </c>
      <c r="B204" s="298">
        <f t="shared" si="182"/>
        <v>198</v>
      </c>
      <c r="C204" s="266">
        <v>207</v>
      </c>
      <c r="D204" s="299">
        <v>13426</v>
      </c>
      <c r="E204" s="252" t="s">
        <v>1998</v>
      </c>
      <c r="F204" s="253" t="s">
        <v>1999</v>
      </c>
      <c r="G204" s="252" t="s">
        <v>87</v>
      </c>
      <c r="H204" s="274" t="s">
        <v>1961</v>
      </c>
      <c r="I204" s="294" t="s">
        <v>2638</v>
      </c>
      <c r="J204" s="65">
        <v>2122182792</v>
      </c>
      <c r="K204" s="65" t="s">
        <v>2000</v>
      </c>
      <c r="L204" s="65" t="s">
        <v>1961</v>
      </c>
      <c r="M204" s="292" t="s">
        <v>2383</v>
      </c>
      <c r="N204" s="99"/>
      <c r="O204" s="65"/>
      <c r="P204" s="90"/>
      <c r="Q204" s="254">
        <v>30</v>
      </c>
      <c r="R204" s="255">
        <v>34</v>
      </c>
      <c r="S204" s="65">
        <v>0</v>
      </c>
      <c r="T204" s="65">
        <v>0</v>
      </c>
      <c r="U204" s="90">
        <v>0</v>
      </c>
      <c r="V204" s="260">
        <v>21</v>
      </c>
      <c r="W204" s="99">
        <v>0</v>
      </c>
      <c r="X204" s="84">
        <v>0</v>
      </c>
      <c r="Y204" s="99">
        <v>2</v>
      </c>
      <c r="Z204" s="65">
        <v>1</v>
      </c>
      <c r="AA204" s="327">
        <v>1642901</v>
      </c>
      <c r="AB204" s="327">
        <v>46667</v>
      </c>
      <c r="AC204" s="328">
        <f>AA204+AB204</f>
        <v>1689568</v>
      </c>
      <c r="AD204" s="75">
        <v>4500000</v>
      </c>
      <c r="AE204" s="75">
        <v>6000000</v>
      </c>
      <c r="AF204" s="338">
        <f t="shared" si="183"/>
        <v>322553.89090909087</v>
      </c>
      <c r="AG204" s="113">
        <f t="shared" si="158"/>
        <v>49287030</v>
      </c>
      <c r="AH204" s="75">
        <f t="shared" si="159"/>
        <v>1400010</v>
      </c>
      <c r="AI204" s="75">
        <f t="shared" si="160"/>
        <v>10966832.290909089</v>
      </c>
      <c r="AJ204" s="75">
        <f t="shared" si="161"/>
        <v>2655495</v>
      </c>
      <c r="AK204" s="75">
        <f t="shared" si="162"/>
        <v>4500000</v>
      </c>
      <c r="AL204" s="75">
        <f t="shared" si="163"/>
        <v>6000000</v>
      </c>
      <c r="AM204" s="75">
        <f t="shared" si="164"/>
        <v>0</v>
      </c>
      <c r="AN204" s="75">
        <f t="shared" si="165"/>
        <v>0</v>
      </c>
      <c r="AO204" s="75">
        <f t="shared" si="166"/>
        <v>0</v>
      </c>
      <c r="AP204" s="75">
        <f t="shared" si="167"/>
        <v>4200000</v>
      </c>
      <c r="AQ204" s="75">
        <v>0</v>
      </c>
      <c r="AR204" s="75">
        <v>0</v>
      </c>
      <c r="AS204" s="75">
        <v>0</v>
      </c>
      <c r="AT204" s="80">
        <v>0</v>
      </c>
      <c r="AU204" s="82">
        <f t="shared" si="168"/>
        <v>79009367.290909082</v>
      </c>
      <c r="AV204" s="113">
        <f t="shared" si="169"/>
        <v>56309101.230545446</v>
      </c>
      <c r="AW204" s="75">
        <f t="shared" si="170"/>
        <v>76353872.290909082</v>
      </c>
      <c r="AX204" s="75">
        <f t="shared" si="171"/>
        <v>5344771.0603636364</v>
      </c>
      <c r="AY204" s="76">
        <f t="shared" si="172"/>
        <v>1630910.1230545447</v>
      </c>
      <c r="AZ204" s="75">
        <v>0</v>
      </c>
      <c r="BA204" s="75">
        <v>0</v>
      </c>
      <c r="BB204" s="75">
        <v>0</v>
      </c>
      <c r="BC204" s="80">
        <v>0</v>
      </c>
      <c r="BD204" s="80">
        <v>0</v>
      </c>
      <c r="BE204" s="80">
        <v>0</v>
      </c>
      <c r="BF204" s="78">
        <v>0</v>
      </c>
      <c r="BG204" s="348">
        <f t="shared" si="173"/>
        <v>6975681.1834181808</v>
      </c>
      <c r="BH204" s="188">
        <f t="shared" si="174"/>
        <v>72033686</v>
      </c>
      <c r="BM204" s="50">
        <v>1642901</v>
      </c>
      <c r="BN204" s="391">
        <f t="shared" si="154"/>
        <v>46667</v>
      </c>
      <c r="BO204" s="391">
        <f t="shared" si="155"/>
        <v>1689568</v>
      </c>
      <c r="BP204" s="391">
        <f t="shared" si="142"/>
        <v>49287030</v>
      </c>
      <c r="BQ204" s="50">
        <f t="shared" si="143"/>
        <v>1400010</v>
      </c>
      <c r="BR204" s="50">
        <f t="shared" si="144"/>
        <v>10966832.290909089</v>
      </c>
      <c r="BS204" s="50">
        <f t="shared" si="145"/>
        <v>2655495</v>
      </c>
      <c r="BT204" s="50">
        <f t="shared" si="146"/>
        <v>4500000</v>
      </c>
      <c r="BU204" s="50">
        <f t="shared" si="147"/>
        <v>6000000</v>
      </c>
      <c r="BV204" s="50">
        <f t="shared" si="148"/>
        <v>0</v>
      </c>
      <c r="BW204" s="50">
        <f t="shared" si="149"/>
        <v>0</v>
      </c>
      <c r="BX204" s="50">
        <f t="shared" si="150"/>
        <v>0</v>
      </c>
      <c r="BY204" s="50">
        <f t="shared" si="151"/>
        <v>4200000</v>
      </c>
      <c r="BZ204" s="50">
        <v>0</v>
      </c>
      <c r="CA204" s="50">
        <v>0</v>
      </c>
      <c r="CB204" s="50">
        <v>0</v>
      </c>
      <c r="CC204" s="50">
        <v>0</v>
      </c>
      <c r="CD204" s="391">
        <f t="shared" si="152"/>
        <v>79009367.290909082</v>
      </c>
      <c r="CE204" s="391">
        <f t="shared" si="175"/>
        <v>61653872.290909082</v>
      </c>
      <c r="CF204" s="391">
        <f t="shared" si="176"/>
        <v>76353872.290909082</v>
      </c>
      <c r="CG204" s="50">
        <f t="shared" si="177"/>
        <v>5344771.0603636364</v>
      </c>
      <c r="CH204" s="395">
        <f t="shared" si="178"/>
        <v>2165387.2290909081</v>
      </c>
      <c r="CI204" s="398">
        <v>0</v>
      </c>
      <c r="CJ204" s="50">
        <v>0</v>
      </c>
      <c r="CK204" s="50">
        <v>0</v>
      </c>
      <c r="CL204" s="50">
        <v>0</v>
      </c>
      <c r="CM204" s="50">
        <v>0</v>
      </c>
      <c r="CN204" s="50">
        <v>0</v>
      </c>
      <c r="CO204" s="50">
        <v>0</v>
      </c>
      <c r="CP204" s="395">
        <f t="shared" si="179"/>
        <v>7510158.289454544</v>
      </c>
      <c r="CQ204" s="391">
        <f t="shared" si="180"/>
        <v>71499209</v>
      </c>
      <c r="CR204" s="391">
        <f t="shared" si="181"/>
        <v>-534477</v>
      </c>
    </row>
    <row r="205" spans="1:96" s="50" customFormat="1" ht="24" customHeight="1" x14ac:dyDescent="0.2">
      <c r="A205" s="182">
        <f t="shared" si="156"/>
        <v>2655495</v>
      </c>
      <c r="B205" s="298">
        <f t="shared" si="182"/>
        <v>199</v>
      </c>
      <c r="C205" s="266">
        <v>208</v>
      </c>
      <c r="D205" s="299">
        <v>13446</v>
      </c>
      <c r="E205" s="252" t="s">
        <v>451</v>
      </c>
      <c r="F205" s="253" t="s">
        <v>631</v>
      </c>
      <c r="G205" s="252" t="s">
        <v>87</v>
      </c>
      <c r="H205" s="274" t="s">
        <v>1961</v>
      </c>
      <c r="I205" s="294" t="s">
        <v>2639</v>
      </c>
      <c r="J205" s="65">
        <v>4889792066</v>
      </c>
      <c r="K205" s="65" t="s">
        <v>2041</v>
      </c>
      <c r="L205" s="65" t="s">
        <v>1961</v>
      </c>
      <c r="M205" s="292" t="s">
        <v>2380</v>
      </c>
      <c r="N205" s="99"/>
      <c r="O205" s="65"/>
      <c r="P205" s="90"/>
      <c r="Q205" s="254">
        <v>30</v>
      </c>
      <c r="R205" s="255">
        <v>80</v>
      </c>
      <c r="S205" s="65">
        <v>0</v>
      </c>
      <c r="T205" s="65">
        <v>0</v>
      </c>
      <c r="U205" s="90">
        <v>0</v>
      </c>
      <c r="V205" s="260">
        <v>22</v>
      </c>
      <c r="W205" s="99">
        <v>0</v>
      </c>
      <c r="X205" s="84">
        <v>0</v>
      </c>
      <c r="Y205" s="99">
        <v>2</v>
      </c>
      <c r="Z205" s="65">
        <v>2</v>
      </c>
      <c r="AA205" s="327">
        <v>1477052</v>
      </c>
      <c r="AB205" s="327">
        <v>46667</v>
      </c>
      <c r="AC205" s="328">
        <f t="shared" ref="AC205:AC263" si="184">AA205+AB205</f>
        <v>1523719</v>
      </c>
      <c r="AD205" s="75">
        <v>4500000</v>
      </c>
      <c r="AE205" s="75">
        <v>6000000</v>
      </c>
      <c r="AF205" s="338">
        <f t="shared" si="183"/>
        <v>290891.80909090908</v>
      </c>
      <c r="AG205" s="113">
        <f t="shared" si="158"/>
        <v>44311560</v>
      </c>
      <c r="AH205" s="75">
        <f t="shared" si="159"/>
        <v>1400010</v>
      </c>
      <c r="AI205" s="75">
        <f t="shared" si="160"/>
        <v>23271344.727272727</v>
      </c>
      <c r="AJ205" s="75">
        <f t="shared" si="161"/>
        <v>5310990</v>
      </c>
      <c r="AK205" s="75">
        <f t="shared" si="162"/>
        <v>4500000</v>
      </c>
      <c r="AL205" s="75">
        <f t="shared" si="163"/>
        <v>6000000</v>
      </c>
      <c r="AM205" s="75">
        <f t="shared" si="164"/>
        <v>0</v>
      </c>
      <c r="AN205" s="75">
        <f t="shared" si="165"/>
        <v>0</v>
      </c>
      <c r="AO205" s="75">
        <f t="shared" si="166"/>
        <v>0</v>
      </c>
      <c r="AP205" s="75">
        <f t="shared" si="167"/>
        <v>4400000</v>
      </c>
      <c r="AQ205" s="75">
        <v>0</v>
      </c>
      <c r="AR205" s="75">
        <v>0</v>
      </c>
      <c r="AS205" s="75">
        <v>0</v>
      </c>
      <c r="AT205" s="80">
        <v>0</v>
      </c>
      <c r="AU205" s="82">
        <f t="shared" si="168"/>
        <v>89193904.727272719</v>
      </c>
      <c r="AV205" s="113">
        <f t="shared" si="169"/>
        <v>63111110.696363628</v>
      </c>
      <c r="AW205" s="75">
        <f t="shared" si="170"/>
        <v>83882914.727272719</v>
      </c>
      <c r="AX205" s="75">
        <f t="shared" si="171"/>
        <v>5871804.0309090912</v>
      </c>
      <c r="AY205" s="76">
        <f t="shared" si="172"/>
        <v>2311111.0696363631</v>
      </c>
      <c r="AZ205" s="75">
        <v>0</v>
      </c>
      <c r="BA205" s="75">
        <v>0</v>
      </c>
      <c r="BB205" s="75">
        <v>0</v>
      </c>
      <c r="BC205" s="80">
        <v>0</v>
      </c>
      <c r="BD205" s="80">
        <v>0</v>
      </c>
      <c r="BE205" s="80">
        <v>0</v>
      </c>
      <c r="BF205" s="78">
        <v>0</v>
      </c>
      <c r="BG205" s="348">
        <f t="shared" si="173"/>
        <v>8182915.1005454548</v>
      </c>
      <c r="BH205" s="188">
        <f t="shared" si="174"/>
        <v>81010989</v>
      </c>
      <c r="BM205" s="50">
        <v>1477052</v>
      </c>
      <c r="BN205" s="391">
        <f t="shared" si="154"/>
        <v>46667</v>
      </c>
      <c r="BO205" s="391">
        <f t="shared" si="155"/>
        <v>1523719</v>
      </c>
      <c r="BP205" s="391">
        <f t="shared" si="142"/>
        <v>44311560</v>
      </c>
      <c r="BQ205" s="50">
        <f t="shared" si="143"/>
        <v>1400010</v>
      </c>
      <c r="BR205" s="50">
        <f t="shared" si="144"/>
        <v>23271344.727272727</v>
      </c>
      <c r="BS205" s="50">
        <f t="shared" si="145"/>
        <v>5310990</v>
      </c>
      <c r="BT205" s="50">
        <f t="shared" si="146"/>
        <v>4500000</v>
      </c>
      <c r="BU205" s="50">
        <f t="shared" si="147"/>
        <v>6000000</v>
      </c>
      <c r="BV205" s="50">
        <f t="shared" si="148"/>
        <v>0</v>
      </c>
      <c r="BW205" s="50">
        <f t="shared" si="149"/>
        <v>0</v>
      </c>
      <c r="BX205" s="50">
        <f t="shared" si="150"/>
        <v>0</v>
      </c>
      <c r="BY205" s="50">
        <f t="shared" si="151"/>
        <v>4400000</v>
      </c>
      <c r="BZ205" s="50">
        <v>0</v>
      </c>
      <c r="CA205" s="50">
        <v>0</v>
      </c>
      <c r="CB205" s="50">
        <v>0</v>
      </c>
      <c r="CC205" s="50">
        <v>0</v>
      </c>
      <c r="CD205" s="391">
        <f t="shared" si="152"/>
        <v>89193904.727272719</v>
      </c>
      <c r="CE205" s="391">
        <f t="shared" si="175"/>
        <v>68982914.727272719</v>
      </c>
      <c r="CF205" s="391">
        <f t="shared" si="176"/>
        <v>83882914.727272719</v>
      </c>
      <c r="CG205" s="50">
        <f t="shared" si="177"/>
        <v>5871804.0309090912</v>
      </c>
      <c r="CH205" s="395">
        <f t="shared" si="178"/>
        <v>2898291.4727272722</v>
      </c>
      <c r="CI205" s="398">
        <v>0</v>
      </c>
      <c r="CJ205" s="50">
        <v>0</v>
      </c>
      <c r="CK205" s="50">
        <v>0</v>
      </c>
      <c r="CL205" s="50">
        <v>0</v>
      </c>
      <c r="CM205" s="50">
        <v>0</v>
      </c>
      <c r="CN205" s="50">
        <v>0</v>
      </c>
      <c r="CO205" s="50">
        <v>0</v>
      </c>
      <c r="CP205" s="395">
        <f t="shared" si="179"/>
        <v>8770095.5036363639</v>
      </c>
      <c r="CQ205" s="391">
        <f t="shared" si="180"/>
        <v>80423809</v>
      </c>
      <c r="CR205" s="391">
        <f t="shared" si="181"/>
        <v>-587180</v>
      </c>
    </row>
    <row r="206" spans="1:96" s="50" customFormat="1" ht="24" customHeight="1" x14ac:dyDescent="0.2">
      <c r="A206" s="182">
        <f t="shared" si="156"/>
        <v>2655495</v>
      </c>
      <c r="B206" s="298">
        <f t="shared" si="182"/>
        <v>200</v>
      </c>
      <c r="C206" s="266">
        <v>209</v>
      </c>
      <c r="D206" s="299">
        <v>13445</v>
      </c>
      <c r="E206" s="252" t="s">
        <v>131</v>
      </c>
      <c r="F206" s="253" t="s">
        <v>2039</v>
      </c>
      <c r="G206" s="252" t="s">
        <v>87</v>
      </c>
      <c r="H206" s="274" t="s">
        <v>1961</v>
      </c>
      <c r="I206" s="294" t="s">
        <v>2640</v>
      </c>
      <c r="J206" s="65">
        <v>4880176419</v>
      </c>
      <c r="K206" s="65" t="s">
        <v>2040</v>
      </c>
      <c r="L206" s="65" t="s">
        <v>1961</v>
      </c>
      <c r="M206" s="292" t="s">
        <v>2380</v>
      </c>
      <c r="N206" s="99"/>
      <c r="O206" s="65"/>
      <c r="P206" s="90"/>
      <c r="Q206" s="254">
        <v>30</v>
      </c>
      <c r="R206" s="255">
        <v>51</v>
      </c>
      <c r="S206" s="65">
        <v>0</v>
      </c>
      <c r="T206" s="65">
        <v>0</v>
      </c>
      <c r="U206" s="90">
        <v>0</v>
      </c>
      <c r="V206" s="260">
        <v>20</v>
      </c>
      <c r="W206" s="99">
        <v>0</v>
      </c>
      <c r="X206" s="84">
        <v>0</v>
      </c>
      <c r="Y206" s="99">
        <v>0</v>
      </c>
      <c r="Z206" s="65">
        <v>0</v>
      </c>
      <c r="AA206" s="327">
        <v>1477052</v>
      </c>
      <c r="AB206" s="327">
        <v>46667</v>
      </c>
      <c r="AC206" s="328">
        <f t="shared" si="184"/>
        <v>1523719</v>
      </c>
      <c r="AD206" s="75">
        <v>4500000</v>
      </c>
      <c r="AE206" s="75">
        <v>6000000</v>
      </c>
      <c r="AF206" s="338">
        <f t="shared" si="183"/>
        <v>290891.80909090908</v>
      </c>
      <c r="AG206" s="113">
        <f t="shared" si="158"/>
        <v>44311560</v>
      </c>
      <c r="AH206" s="75">
        <f t="shared" si="159"/>
        <v>1400010</v>
      </c>
      <c r="AI206" s="75">
        <f t="shared" si="160"/>
        <v>14835482.263636364</v>
      </c>
      <c r="AJ206" s="75">
        <f t="shared" si="161"/>
        <v>0</v>
      </c>
      <c r="AK206" s="75">
        <f t="shared" si="162"/>
        <v>4500000</v>
      </c>
      <c r="AL206" s="75">
        <f t="shared" si="163"/>
        <v>6000000</v>
      </c>
      <c r="AM206" s="75">
        <f t="shared" si="164"/>
        <v>0</v>
      </c>
      <c r="AN206" s="75">
        <f t="shared" si="165"/>
        <v>0</v>
      </c>
      <c r="AO206" s="75">
        <f t="shared" si="166"/>
        <v>0</v>
      </c>
      <c r="AP206" s="75">
        <f t="shared" si="167"/>
        <v>4000000</v>
      </c>
      <c r="AQ206" s="75">
        <v>0</v>
      </c>
      <c r="AR206" s="75">
        <v>0</v>
      </c>
      <c r="AS206" s="75">
        <v>0</v>
      </c>
      <c r="AT206" s="80">
        <v>0</v>
      </c>
      <c r="AU206" s="82">
        <f t="shared" si="168"/>
        <v>75047052.263636366</v>
      </c>
      <c r="AV206" s="113">
        <f t="shared" si="169"/>
        <v>55293758.605181821</v>
      </c>
      <c r="AW206" s="75">
        <f t="shared" si="170"/>
        <v>75047052.263636366</v>
      </c>
      <c r="AX206" s="75">
        <f t="shared" si="171"/>
        <v>5253293.6584545458</v>
      </c>
      <c r="AY206" s="76">
        <f t="shared" si="172"/>
        <v>1529375.8605181822</v>
      </c>
      <c r="AZ206" s="75">
        <v>0</v>
      </c>
      <c r="BA206" s="75">
        <v>0</v>
      </c>
      <c r="BB206" s="75">
        <v>0</v>
      </c>
      <c r="BC206" s="80">
        <v>0</v>
      </c>
      <c r="BD206" s="80">
        <v>0</v>
      </c>
      <c r="BE206" s="80">
        <v>0</v>
      </c>
      <c r="BF206" s="78">
        <v>0</v>
      </c>
      <c r="BG206" s="348">
        <f t="shared" si="173"/>
        <v>6782669.5189727284</v>
      </c>
      <c r="BH206" s="188">
        <f t="shared" si="174"/>
        <v>68264382</v>
      </c>
      <c r="BM206" s="50">
        <v>1477052</v>
      </c>
      <c r="BN206" s="391">
        <f t="shared" si="154"/>
        <v>46667</v>
      </c>
      <c r="BO206" s="391">
        <f t="shared" si="155"/>
        <v>1523719</v>
      </c>
      <c r="BP206" s="391">
        <f t="shared" si="142"/>
        <v>44311560</v>
      </c>
      <c r="BQ206" s="50">
        <f t="shared" si="143"/>
        <v>1400010</v>
      </c>
      <c r="BR206" s="50">
        <f t="shared" si="144"/>
        <v>14835482.263636364</v>
      </c>
      <c r="BS206" s="50">
        <f t="shared" si="145"/>
        <v>0</v>
      </c>
      <c r="BT206" s="50">
        <f t="shared" si="146"/>
        <v>4500000</v>
      </c>
      <c r="BU206" s="50">
        <f t="shared" si="147"/>
        <v>6000000</v>
      </c>
      <c r="BV206" s="50">
        <f t="shared" si="148"/>
        <v>0</v>
      </c>
      <c r="BW206" s="50">
        <f t="shared" si="149"/>
        <v>0</v>
      </c>
      <c r="BX206" s="50">
        <f t="shared" si="150"/>
        <v>0</v>
      </c>
      <c r="BY206" s="50">
        <f t="shared" si="151"/>
        <v>4000000</v>
      </c>
      <c r="BZ206" s="50">
        <v>0</v>
      </c>
      <c r="CA206" s="50">
        <v>0</v>
      </c>
      <c r="CB206" s="50">
        <v>0</v>
      </c>
      <c r="CC206" s="50">
        <v>0</v>
      </c>
      <c r="CD206" s="391">
        <f t="shared" si="152"/>
        <v>75047052.263636366</v>
      </c>
      <c r="CE206" s="391">
        <f t="shared" si="175"/>
        <v>60547052.263636366</v>
      </c>
      <c r="CF206" s="391">
        <f t="shared" si="176"/>
        <v>75047052.263636366</v>
      </c>
      <c r="CG206" s="50">
        <f t="shared" si="177"/>
        <v>5253293.6584545458</v>
      </c>
      <c r="CH206" s="395">
        <f t="shared" si="178"/>
        <v>2054705.2263636366</v>
      </c>
      <c r="CI206" s="398">
        <v>0</v>
      </c>
      <c r="CJ206" s="50">
        <v>0</v>
      </c>
      <c r="CK206" s="50">
        <v>0</v>
      </c>
      <c r="CL206" s="50">
        <v>0</v>
      </c>
      <c r="CM206" s="50">
        <v>0</v>
      </c>
      <c r="CN206" s="50">
        <v>0</v>
      </c>
      <c r="CO206" s="50">
        <v>0</v>
      </c>
      <c r="CP206" s="395">
        <f t="shared" si="179"/>
        <v>7307998.8848181823</v>
      </c>
      <c r="CQ206" s="391">
        <f t="shared" si="180"/>
        <v>67739053</v>
      </c>
      <c r="CR206" s="391">
        <f t="shared" si="181"/>
        <v>-525329</v>
      </c>
    </row>
    <row r="207" spans="1:96" s="50" customFormat="1" ht="24" customHeight="1" x14ac:dyDescent="0.2">
      <c r="A207" s="182">
        <f t="shared" si="156"/>
        <v>2655495</v>
      </c>
      <c r="B207" s="298">
        <f t="shared" si="182"/>
        <v>201</v>
      </c>
      <c r="C207" s="266">
        <v>210</v>
      </c>
      <c r="D207" s="299">
        <v>13442</v>
      </c>
      <c r="E207" s="252" t="s">
        <v>226</v>
      </c>
      <c r="F207" s="253" t="s">
        <v>2033</v>
      </c>
      <c r="G207" s="252" t="s">
        <v>87</v>
      </c>
      <c r="H207" s="274" t="s">
        <v>1961</v>
      </c>
      <c r="I207" s="294" t="s">
        <v>2641</v>
      </c>
      <c r="J207" s="65">
        <v>4880118346</v>
      </c>
      <c r="K207" s="65" t="s">
        <v>2034</v>
      </c>
      <c r="L207" s="65" t="s">
        <v>1961</v>
      </c>
      <c r="M207" s="292" t="s">
        <v>2380</v>
      </c>
      <c r="N207" s="99"/>
      <c r="O207" s="65"/>
      <c r="P207" s="90"/>
      <c r="Q207" s="254">
        <v>30</v>
      </c>
      <c r="R207" s="255">
        <v>69</v>
      </c>
      <c r="S207" s="65">
        <v>0</v>
      </c>
      <c r="T207" s="65">
        <v>0</v>
      </c>
      <c r="U207" s="90">
        <v>0</v>
      </c>
      <c r="V207" s="260">
        <v>23</v>
      </c>
      <c r="W207" s="99">
        <v>0</v>
      </c>
      <c r="X207" s="84">
        <v>0</v>
      </c>
      <c r="Y207" s="99">
        <v>1</v>
      </c>
      <c r="Z207" s="65">
        <v>1</v>
      </c>
      <c r="AA207" s="327">
        <v>1477052</v>
      </c>
      <c r="AB207" s="327">
        <v>46667</v>
      </c>
      <c r="AC207" s="328">
        <f t="shared" si="184"/>
        <v>1523719</v>
      </c>
      <c r="AD207" s="75">
        <v>4500000</v>
      </c>
      <c r="AE207" s="75">
        <v>6000000</v>
      </c>
      <c r="AF207" s="338">
        <f t="shared" si="183"/>
        <v>290891.80909090908</v>
      </c>
      <c r="AG207" s="113">
        <f t="shared" si="158"/>
        <v>44311560</v>
      </c>
      <c r="AH207" s="75">
        <f t="shared" si="159"/>
        <v>1400010</v>
      </c>
      <c r="AI207" s="75">
        <f t="shared" si="160"/>
        <v>20071534.827272728</v>
      </c>
      <c r="AJ207" s="75">
        <f t="shared" si="161"/>
        <v>2655495</v>
      </c>
      <c r="AK207" s="75">
        <f t="shared" si="162"/>
        <v>4500000</v>
      </c>
      <c r="AL207" s="75">
        <f t="shared" si="163"/>
        <v>6000000</v>
      </c>
      <c r="AM207" s="75">
        <f t="shared" si="164"/>
        <v>0</v>
      </c>
      <c r="AN207" s="75">
        <f t="shared" si="165"/>
        <v>0</v>
      </c>
      <c r="AO207" s="75">
        <f t="shared" si="166"/>
        <v>0</v>
      </c>
      <c r="AP207" s="75">
        <f t="shared" si="167"/>
        <v>4600000</v>
      </c>
      <c r="AQ207" s="75">
        <v>0</v>
      </c>
      <c r="AR207" s="75">
        <v>0</v>
      </c>
      <c r="AS207" s="75">
        <v>0</v>
      </c>
      <c r="AT207" s="80">
        <v>0</v>
      </c>
      <c r="AU207" s="82">
        <f t="shared" si="168"/>
        <v>83538599.827272728</v>
      </c>
      <c r="AV207" s="113">
        <f t="shared" si="169"/>
        <v>60121287.489363641</v>
      </c>
      <c r="AW207" s="75">
        <f t="shared" si="170"/>
        <v>80883104.827272728</v>
      </c>
      <c r="AX207" s="75">
        <f t="shared" si="171"/>
        <v>5661817.3379090913</v>
      </c>
      <c r="AY207" s="76">
        <f t="shared" si="172"/>
        <v>2012128.7489363642</v>
      </c>
      <c r="AZ207" s="75">
        <v>0</v>
      </c>
      <c r="BA207" s="75">
        <v>0</v>
      </c>
      <c r="BB207" s="75">
        <v>0</v>
      </c>
      <c r="BC207" s="80">
        <v>0</v>
      </c>
      <c r="BD207" s="80">
        <v>0</v>
      </c>
      <c r="BE207" s="80">
        <v>0</v>
      </c>
      <c r="BF207" s="78">
        <v>0</v>
      </c>
      <c r="BG207" s="348">
        <f t="shared" si="173"/>
        <v>7673946.0868454557</v>
      </c>
      <c r="BH207" s="188">
        <f t="shared" si="174"/>
        <v>75864653</v>
      </c>
      <c r="BM207" s="50">
        <v>1477052</v>
      </c>
      <c r="BN207" s="391">
        <f t="shared" si="154"/>
        <v>46667</v>
      </c>
      <c r="BO207" s="391">
        <f t="shared" si="155"/>
        <v>1523719</v>
      </c>
      <c r="BP207" s="391">
        <f t="shared" si="142"/>
        <v>44311560</v>
      </c>
      <c r="BQ207" s="50">
        <f t="shared" si="143"/>
        <v>1400010</v>
      </c>
      <c r="BR207" s="50">
        <f t="shared" si="144"/>
        <v>20071534.827272728</v>
      </c>
      <c r="BS207" s="50">
        <f t="shared" si="145"/>
        <v>2655495</v>
      </c>
      <c r="BT207" s="50">
        <f t="shared" si="146"/>
        <v>4500000</v>
      </c>
      <c r="BU207" s="50">
        <f t="shared" si="147"/>
        <v>6000000</v>
      </c>
      <c r="BV207" s="50">
        <f t="shared" si="148"/>
        <v>0</v>
      </c>
      <c r="BW207" s="50">
        <f t="shared" si="149"/>
        <v>0</v>
      </c>
      <c r="BX207" s="50">
        <f t="shared" si="150"/>
        <v>0</v>
      </c>
      <c r="BY207" s="50">
        <f t="shared" si="151"/>
        <v>4600000</v>
      </c>
      <c r="BZ207" s="50">
        <v>0</v>
      </c>
      <c r="CA207" s="50">
        <v>0</v>
      </c>
      <c r="CB207" s="50">
        <v>0</v>
      </c>
      <c r="CC207" s="50">
        <v>0</v>
      </c>
      <c r="CD207" s="391">
        <f t="shared" si="152"/>
        <v>83538599.827272728</v>
      </c>
      <c r="CE207" s="391">
        <f t="shared" si="175"/>
        <v>65783104.827272728</v>
      </c>
      <c r="CF207" s="391">
        <f t="shared" si="176"/>
        <v>80883104.827272728</v>
      </c>
      <c r="CG207" s="50">
        <f t="shared" si="177"/>
        <v>5661817.3379090913</v>
      </c>
      <c r="CH207" s="395">
        <f t="shared" si="178"/>
        <v>2578310.4827272729</v>
      </c>
      <c r="CI207" s="398">
        <v>0</v>
      </c>
      <c r="CJ207" s="50">
        <v>0</v>
      </c>
      <c r="CK207" s="50">
        <v>0</v>
      </c>
      <c r="CL207" s="50">
        <v>0</v>
      </c>
      <c r="CM207" s="50">
        <v>0</v>
      </c>
      <c r="CN207" s="50">
        <v>0</v>
      </c>
      <c r="CO207" s="50">
        <v>0</v>
      </c>
      <c r="CP207" s="395">
        <f t="shared" si="179"/>
        <v>8240127.8206363637</v>
      </c>
      <c r="CQ207" s="391">
        <f t="shared" si="180"/>
        <v>75298472</v>
      </c>
      <c r="CR207" s="391">
        <f t="shared" si="181"/>
        <v>-566181</v>
      </c>
    </row>
    <row r="208" spans="1:96" s="50" customFormat="1" ht="24" customHeight="1" x14ac:dyDescent="0.2">
      <c r="A208" s="182">
        <f t="shared" si="156"/>
        <v>2655495</v>
      </c>
      <c r="B208" s="298">
        <f t="shared" si="182"/>
        <v>202</v>
      </c>
      <c r="C208" s="266">
        <v>211</v>
      </c>
      <c r="D208" s="299">
        <v>13412</v>
      </c>
      <c r="E208" s="252" t="s">
        <v>398</v>
      </c>
      <c r="F208" s="253" t="s">
        <v>1965</v>
      </c>
      <c r="G208" s="252" t="s">
        <v>87</v>
      </c>
      <c r="H208" s="274" t="s">
        <v>1961</v>
      </c>
      <c r="I208" s="294" t="s">
        <v>2642</v>
      </c>
      <c r="J208" s="65">
        <v>2170104925</v>
      </c>
      <c r="K208" s="65" t="s">
        <v>1966</v>
      </c>
      <c r="L208" s="65" t="s">
        <v>1961</v>
      </c>
      <c r="M208" s="292" t="s">
        <v>2380</v>
      </c>
      <c r="N208" s="99"/>
      <c r="O208" s="65"/>
      <c r="P208" s="90"/>
      <c r="Q208" s="254">
        <v>30</v>
      </c>
      <c r="R208" s="255">
        <v>100</v>
      </c>
      <c r="S208" s="65">
        <v>0</v>
      </c>
      <c r="T208" s="65">
        <v>0</v>
      </c>
      <c r="U208" s="90">
        <v>0</v>
      </c>
      <c r="V208" s="260">
        <v>16</v>
      </c>
      <c r="W208" s="99">
        <v>0</v>
      </c>
      <c r="X208" s="84">
        <v>0</v>
      </c>
      <c r="Y208" s="99">
        <v>1</v>
      </c>
      <c r="Z208" s="65">
        <v>1</v>
      </c>
      <c r="AA208" s="327">
        <v>1477052</v>
      </c>
      <c r="AB208" s="327">
        <v>0</v>
      </c>
      <c r="AC208" s="328">
        <f t="shared" si="184"/>
        <v>1477052</v>
      </c>
      <c r="AD208" s="75">
        <v>4500000</v>
      </c>
      <c r="AE208" s="75">
        <v>6000000</v>
      </c>
      <c r="AF208" s="338">
        <f t="shared" si="183"/>
        <v>281982.65454545454</v>
      </c>
      <c r="AG208" s="113">
        <f t="shared" si="158"/>
        <v>44311560</v>
      </c>
      <c r="AH208" s="75">
        <f t="shared" si="159"/>
        <v>0</v>
      </c>
      <c r="AI208" s="75">
        <f t="shared" si="160"/>
        <v>28198265.454545453</v>
      </c>
      <c r="AJ208" s="75">
        <f t="shared" si="161"/>
        <v>2655495</v>
      </c>
      <c r="AK208" s="75">
        <f t="shared" si="162"/>
        <v>4500000</v>
      </c>
      <c r="AL208" s="75">
        <f t="shared" si="163"/>
        <v>6000000</v>
      </c>
      <c r="AM208" s="75">
        <f t="shared" si="164"/>
        <v>0</v>
      </c>
      <c r="AN208" s="75">
        <f t="shared" si="165"/>
        <v>0</v>
      </c>
      <c r="AO208" s="75">
        <f t="shared" si="166"/>
        <v>0</v>
      </c>
      <c r="AP208" s="75">
        <f t="shared" si="167"/>
        <v>3200000</v>
      </c>
      <c r="AQ208" s="75">
        <v>0</v>
      </c>
      <c r="AR208" s="75">
        <v>0</v>
      </c>
      <c r="AS208" s="75">
        <v>0</v>
      </c>
      <c r="AT208" s="80">
        <v>0</v>
      </c>
      <c r="AU208" s="82">
        <f t="shared" si="168"/>
        <v>88865320.454545453</v>
      </c>
      <c r="AV208" s="113">
        <f t="shared" si="169"/>
        <v>66475137.672727272</v>
      </c>
      <c r="AW208" s="75">
        <f t="shared" si="170"/>
        <v>86209825.454545453</v>
      </c>
      <c r="AX208" s="75">
        <f t="shared" si="171"/>
        <v>6034687.7818181822</v>
      </c>
      <c r="AY208" s="76">
        <f t="shared" si="172"/>
        <v>2647513.7672727276</v>
      </c>
      <c r="AZ208" s="75">
        <v>0</v>
      </c>
      <c r="BA208" s="75">
        <v>0</v>
      </c>
      <c r="BB208" s="75">
        <v>0</v>
      </c>
      <c r="BC208" s="80">
        <v>0</v>
      </c>
      <c r="BD208" s="80">
        <v>0</v>
      </c>
      <c r="BE208" s="80">
        <v>0</v>
      </c>
      <c r="BF208" s="78">
        <v>0</v>
      </c>
      <c r="BG208" s="348">
        <f t="shared" si="173"/>
        <v>8682201.5490909107</v>
      </c>
      <c r="BH208" s="188">
        <f t="shared" si="174"/>
        <v>80183118</v>
      </c>
      <c r="BM208" s="50">
        <v>1477052</v>
      </c>
      <c r="BN208" s="391">
        <f t="shared" si="154"/>
        <v>0</v>
      </c>
      <c r="BO208" s="391">
        <f t="shared" si="155"/>
        <v>1477052</v>
      </c>
      <c r="BP208" s="391">
        <f t="shared" si="142"/>
        <v>44311560</v>
      </c>
      <c r="BQ208" s="50">
        <f t="shared" si="143"/>
        <v>0</v>
      </c>
      <c r="BR208" s="50">
        <f t="shared" si="144"/>
        <v>28198265.454545453</v>
      </c>
      <c r="BS208" s="50">
        <f t="shared" si="145"/>
        <v>2655495</v>
      </c>
      <c r="BT208" s="50">
        <f t="shared" si="146"/>
        <v>4500000</v>
      </c>
      <c r="BU208" s="50">
        <f t="shared" si="147"/>
        <v>6000000</v>
      </c>
      <c r="BV208" s="50">
        <f t="shared" si="148"/>
        <v>0</v>
      </c>
      <c r="BW208" s="50">
        <f t="shared" si="149"/>
        <v>0</v>
      </c>
      <c r="BX208" s="50">
        <f t="shared" si="150"/>
        <v>0</v>
      </c>
      <c r="BY208" s="50">
        <f t="shared" si="151"/>
        <v>3200000</v>
      </c>
      <c r="BZ208" s="50">
        <v>0</v>
      </c>
      <c r="CA208" s="50">
        <v>0</v>
      </c>
      <c r="CB208" s="50">
        <v>0</v>
      </c>
      <c r="CC208" s="50">
        <v>0</v>
      </c>
      <c r="CD208" s="391">
        <f t="shared" si="152"/>
        <v>88865320.454545453</v>
      </c>
      <c r="CE208" s="391">
        <f t="shared" si="175"/>
        <v>72509825.454545453</v>
      </c>
      <c r="CF208" s="391">
        <f t="shared" si="176"/>
        <v>86209825.454545453</v>
      </c>
      <c r="CG208" s="50">
        <f t="shared" si="177"/>
        <v>6034687.7818181822</v>
      </c>
      <c r="CH208" s="395">
        <f t="shared" si="178"/>
        <v>3250982.5454545454</v>
      </c>
      <c r="CI208" s="398">
        <v>0</v>
      </c>
      <c r="CJ208" s="50">
        <v>0</v>
      </c>
      <c r="CK208" s="50">
        <v>0</v>
      </c>
      <c r="CL208" s="50">
        <v>0</v>
      </c>
      <c r="CM208" s="50">
        <v>0</v>
      </c>
      <c r="CN208" s="50">
        <v>0</v>
      </c>
      <c r="CO208" s="50">
        <v>0</v>
      </c>
      <c r="CP208" s="395">
        <f t="shared" si="179"/>
        <v>9285670.3272727281</v>
      </c>
      <c r="CQ208" s="391">
        <f t="shared" si="180"/>
        <v>79579650</v>
      </c>
      <c r="CR208" s="391">
        <f t="shared" si="181"/>
        <v>-603468</v>
      </c>
    </row>
    <row r="209" spans="1:96" s="50" customFormat="1" ht="24" customHeight="1" x14ac:dyDescent="0.2">
      <c r="A209" s="182">
        <f t="shared" si="156"/>
        <v>2655495</v>
      </c>
      <c r="B209" s="298">
        <f t="shared" si="182"/>
        <v>203</v>
      </c>
      <c r="C209" s="266">
        <v>213</v>
      </c>
      <c r="D209" s="299">
        <v>12894</v>
      </c>
      <c r="E209" s="252" t="s">
        <v>403</v>
      </c>
      <c r="F209" s="253" t="s">
        <v>404</v>
      </c>
      <c r="G209" s="252" t="s">
        <v>87</v>
      </c>
      <c r="H209" s="274" t="s">
        <v>353</v>
      </c>
      <c r="I209" s="294" t="s">
        <v>2643</v>
      </c>
      <c r="J209" s="65" t="s">
        <v>405</v>
      </c>
      <c r="K209" s="65" t="s">
        <v>406</v>
      </c>
      <c r="L209" s="65" t="s">
        <v>353</v>
      </c>
      <c r="M209" s="292" t="s">
        <v>2381</v>
      </c>
      <c r="N209" s="99"/>
      <c r="O209" s="65"/>
      <c r="P209" s="90"/>
      <c r="Q209" s="254">
        <v>30</v>
      </c>
      <c r="R209" s="255" t="s">
        <v>392</v>
      </c>
      <c r="S209" s="65">
        <v>0</v>
      </c>
      <c r="T209" s="65">
        <v>0</v>
      </c>
      <c r="U209" s="90">
        <v>0</v>
      </c>
      <c r="V209" s="260">
        <v>25</v>
      </c>
      <c r="W209" s="99">
        <v>0</v>
      </c>
      <c r="X209" s="84">
        <v>0</v>
      </c>
      <c r="Y209" s="99">
        <v>1</v>
      </c>
      <c r="Z209" s="65">
        <v>1</v>
      </c>
      <c r="AA209" s="327">
        <v>1311206</v>
      </c>
      <c r="AB209" s="327">
        <v>46667</v>
      </c>
      <c r="AC209" s="328">
        <f t="shared" ref="AC209:AC215" si="185">AA209+AB209</f>
        <v>1357873</v>
      </c>
      <c r="AD209" s="75">
        <v>4500000</v>
      </c>
      <c r="AE209" s="75">
        <v>6000000</v>
      </c>
      <c r="AF209" s="338">
        <f t="shared" si="183"/>
        <v>259230.3</v>
      </c>
      <c r="AG209" s="113">
        <f t="shared" si="158"/>
        <v>39336180</v>
      </c>
      <c r="AH209" s="75">
        <f t="shared" si="159"/>
        <v>1400010</v>
      </c>
      <c r="AI209" s="75">
        <f t="shared" si="160"/>
        <v>31107636</v>
      </c>
      <c r="AJ209" s="75">
        <f t="shared" si="161"/>
        <v>2655495</v>
      </c>
      <c r="AK209" s="75">
        <f t="shared" si="162"/>
        <v>4500000</v>
      </c>
      <c r="AL209" s="75">
        <f t="shared" si="163"/>
        <v>6000000</v>
      </c>
      <c r="AM209" s="75">
        <f t="shared" si="164"/>
        <v>0</v>
      </c>
      <c r="AN209" s="75">
        <f t="shared" si="165"/>
        <v>0</v>
      </c>
      <c r="AO209" s="75">
        <f t="shared" si="166"/>
        <v>0</v>
      </c>
      <c r="AP209" s="75">
        <f t="shared" si="167"/>
        <v>5000000</v>
      </c>
      <c r="AQ209" s="75">
        <v>0</v>
      </c>
      <c r="AR209" s="75">
        <v>0</v>
      </c>
      <c r="AS209" s="75">
        <v>0</v>
      </c>
      <c r="AT209" s="80">
        <v>0</v>
      </c>
      <c r="AU209" s="82">
        <f t="shared" si="168"/>
        <v>89999321</v>
      </c>
      <c r="AV209" s="113">
        <f t="shared" si="169"/>
        <v>65729758.18</v>
      </c>
      <c r="AW209" s="75">
        <f t="shared" si="170"/>
        <v>87343826</v>
      </c>
      <c r="AX209" s="75">
        <f t="shared" si="171"/>
        <v>6114067.8200000003</v>
      </c>
      <c r="AY209" s="76">
        <f t="shared" si="172"/>
        <v>2572975.818</v>
      </c>
      <c r="AZ209" s="75">
        <v>0</v>
      </c>
      <c r="BA209" s="75">
        <v>0</v>
      </c>
      <c r="BB209" s="75">
        <v>0</v>
      </c>
      <c r="BC209" s="80">
        <v>0</v>
      </c>
      <c r="BD209" s="80">
        <v>0</v>
      </c>
      <c r="BE209" s="80">
        <v>0</v>
      </c>
      <c r="BF209" s="78">
        <v>0</v>
      </c>
      <c r="BG209" s="348">
        <f t="shared" si="173"/>
        <v>8687043.6380000003</v>
      </c>
      <c r="BH209" s="188">
        <f t="shared" si="174"/>
        <v>81312277</v>
      </c>
      <c r="BM209" s="50">
        <v>1311206</v>
      </c>
      <c r="BN209" s="391">
        <f t="shared" si="154"/>
        <v>46667</v>
      </c>
      <c r="BO209" s="391">
        <f t="shared" si="155"/>
        <v>1357873</v>
      </c>
      <c r="BP209" s="391">
        <f t="shared" si="142"/>
        <v>39336180</v>
      </c>
      <c r="BQ209" s="50">
        <f t="shared" si="143"/>
        <v>1400010</v>
      </c>
      <c r="BR209" s="50">
        <f t="shared" si="144"/>
        <v>31107636</v>
      </c>
      <c r="BS209" s="50">
        <f t="shared" si="145"/>
        <v>2655495</v>
      </c>
      <c r="BT209" s="50">
        <f t="shared" si="146"/>
        <v>4500000</v>
      </c>
      <c r="BU209" s="50">
        <f t="shared" si="147"/>
        <v>6000000</v>
      </c>
      <c r="BV209" s="50">
        <f t="shared" si="148"/>
        <v>0</v>
      </c>
      <c r="BW209" s="50">
        <f t="shared" si="149"/>
        <v>0</v>
      </c>
      <c r="BX209" s="50">
        <f t="shared" si="150"/>
        <v>0</v>
      </c>
      <c r="BY209" s="50">
        <f t="shared" si="151"/>
        <v>5000000</v>
      </c>
      <c r="BZ209" s="50">
        <v>0</v>
      </c>
      <c r="CA209" s="50">
        <v>0</v>
      </c>
      <c r="CB209" s="50">
        <v>0</v>
      </c>
      <c r="CC209" s="50">
        <v>0</v>
      </c>
      <c r="CD209" s="391">
        <f t="shared" si="152"/>
        <v>89999321</v>
      </c>
      <c r="CE209" s="391">
        <f t="shared" si="175"/>
        <v>71843826</v>
      </c>
      <c r="CF209" s="391">
        <f t="shared" si="176"/>
        <v>87343826</v>
      </c>
      <c r="CG209" s="50">
        <f t="shared" si="177"/>
        <v>6114067.8200000003</v>
      </c>
      <c r="CH209" s="395">
        <f t="shared" si="178"/>
        <v>3184382.6</v>
      </c>
      <c r="CI209" s="398">
        <v>0</v>
      </c>
      <c r="CJ209" s="50">
        <v>0</v>
      </c>
      <c r="CK209" s="50">
        <v>0</v>
      </c>
      <c r="CL209" s="50">
        <v>0</v>
      </c>
      <c r="CM209" s="50">
        <v>0</v>
      </c>
      <c r="CN209" s="50">
        <v>0</v>
      </c>
      <c r="CO209" s="50">
        <v>0</v>
      </c>
      <c r="CP209" s="395">
        <f t="shared" si="179"/>
        <v>9298450.4199999999</v>
      </c>
      <c r="CQ209" s="391">
        <f t="shared" si="180"/>
        <v>80700870</v>
      </c>
      <c r="CR209" s="391">
        <f t="shared" si="181"/>
        <v>-611407</v>
      </c>
    </row>
    <row r="210" spans="1:96" s="50" customFormat="1" ht="24" customHeight="1" x14ac:dyDescent="0.2">
      <c r="A210" s="182">
        <f t="shared" si="156"/>
        <v>2655495</v>
      </c>
      <c r="B210" s="298">
        <f t="shared" si="182"/>
        <v>204</v>
      </c>
      <c r="C210" s="266">
        <v>214</v>
      </c>
      <c r="D210" s="299">
        <v>12893</v>
      </c>
      <c r="E210" s="252" t="s">
        <v>216</v>
      </c>
      <c r="F210" s="253" t="s">
        <v>401</v>
      </c>
      <c r="G210" s="252" t="s">
        <v>87</v>
      </c>
      <c r="H210" s="274" t="s">
        <v>353</v>
      </c>
      <c r="I210" s="353" t="s">
        <v>2644</v>
      </c>
      <c r="J210" s="68">
        <v>2722525542</v>
      </c>
      <c r="K210" s="68" t="s">
        <v>402</v>
      </c>
      <c r="L210" s="68" t="s">
        <v>353</v>
      </c>
      <c r="M210" s="303" t="s">
        <v>2383</v>
      </c>
      <c r="N210" s="100"/>
      <c r="O210" s="68"/>
      <c r="P210" s="91"/>
      <c r="Q210" s="254">
        <v>30</v>
      </c>
      <c r="R210" s="255" t="s">
        <v>392</v>
      </c>
      <c r="S210" s="65">
        <v>0</v>
      </c>
      <c r="T210" s="65">
        <v>0</v>
      </c>
      <c r="U210" s="90">
        <v>0</v>
      </c>
      <c r="V210" s="260">
        <v>21</v>
      </c>
      <c r="W210" s="99">
        <v>0</v>
      </c>
      <c r="X210" s="84">
        <v>0</v>
      </c>
      <c r="Y210" s="99">
        <v>1</v>
      </c>
      <c r="Z210" s="65">
        <v>1</v>
      </c>
      <c r="AA210" s="327">
        <v>1642901</v>
      </c>
      <c r="AB210" s="327">
        <v>46667</v>
      </c>
      <c r="AC210" s="328">
        <f t="shared" si="185"/>
        <v>1689568</v>
      </c>
      <c r="AD210" s="75">
        <v>4500000</v>
      </c>
      <c r="AE210" s="75">
        <v>6000000</v>
      </c>
      <c r="AF210" s="338">
        <f t="shared" si="183"/>
        <v>322553.89090909087</v>
      </c>
      <c r="AG210" s="113">
        <f t="shared" si="158"/>
        <v>49287030</v>
      </c>
      <c r="AH210" s="75">
        <f t="shared" si="159"/>
        <v>1400010</v>
      </c>
      <c r="AI210" s="75">
        <f t="shared" si="160"/>
        <v>38706466.909090906</v>
      </c>
      <c r="AJ210" s="75">
        <f t="shared" si="161"/>
        <v>2655495</v>
      </c>
      <c r="AK210" s="75">
        <f t="shared" si="162"/>
        <v>4500000</v>
      </c>
      <c r="AL210" s="75">
        <f t="shared" si="163"/>
        <v>6000000</v>
      </c>
      <c r="AM210" s="75">
        <f t="shared" si="164"/>
        <v>0</v>
      </c>
      <c r="AN210" s="75">
        <f t="shared" si="165"/>
        <v>0</v>
      </c>
      <c r="AO210" s="75">
        <f t="shared" si="166"/>
        <v>0</v>
      </c>
      <c r="AP210" s="75">
        <f t="shared" si="167"/>
        <v>4200000</v>
      </c>
      <c r="AQ210" s="75">
        <v>0</v>
      </c>
      <c r="AR210" s="75">
        <v>0</v>
      </c>
      <c r="AS210" s="75">
        <v>0</v>
      </c>
      <c r="AT210" s="80">
        <v>0</v>
      </c>
      <c r="AU210" s="82">
        <f t="shared" si="168"/>
        <v>106749001.90909091</v>
      </c>
      <c r="AV210" s="113">
        <f t="shared" si="169"/>
        <v>82106961.425454542</v>
      </c>
      <c r="AW210" s="75">
        <f t="shared" si="170"/>
        <v>104093506.90909091</v>
      </c>
      <c r="AX210" s="75">
        <f t="shared" si="171"/>
        <v>7286545.4836363643</v>
      </c>
      <c r="AY210" s="76">
        <f t="shared" si="172"/>
        <v>4316044.2138181813</v>
      </c>
      <c r="AZ210" s="75">
        <v>0</v>
      </c>
      <c r="BA210" s="75">
        <v>0</v>
      </c>
      <c r="BB210" s="75">
        <v>0</v>
      </c>
      <c r="BC210" s="80">
        <v>0</v>
      </c>
      <c r="BD210" s="80">
        <v>0</v>
      </c>
      <c r="BE210" s="80">
        <v>0</v>
      </c>
      <c r="BF210" s="78">
        <v>0</v>
      </c>
      <c r="BG210" s="348">
        <f t="shared" si="173"/>
        <v>11602589.697454546</v>
      </c>
      <c r="BH210" s="188">
        <f t="shared" si="174"/>
        <v>95146412</v>
      </c>
      <c r="BM210" s="50">
        <v>1642901</v>
      </c>
      <c r="BN210" s="391">
        <f t="shared" si="154"/>
        <v>46667</v>
      </c>
      <c r="BO210" s="391">
        <f t="shared" si="155"/>
        <v>1689568</v>
      </c>
      <c r="BP210" s="391">
        <f t="shared" si="142"/>
        <v>49287030</v>
      </c>
      <c r="BQ210" s="50">
        <f t="shared" si="143"/>
        <v>1400010</v>
      </c>
      <c r="BR210" s="50">
        <f t="shared" si="144"/>
        <v>38706466.909090906</v>
      </c>
      <c r="BS210" s="50">
        <f t="shared" si="145"/>
        <v>2655495</v>
      </c>
      <c r="BT210" s="50">
        <f t="shared" si="146"/>
        <v>4500000</v>
      </c>
      <c r="BU210" s="50">
        <f t="shared" si="147"/>
        <v>6000000</v>
      </c>
      <c r="BV210" s="50">
        <f t="shared" si="148"/>
        <v>0</v>
      </c>
      <c r="BW210" s="50">
        <f t="shared" si="149"/>
        <v>0</v>
      </c>
      <c r="BX210" s="50">
        <f t="shared" si="150"/>
        <v>0</v>
      </c>
      <c r="BY210" s="50">
        <f t="shared" si="151"/>
        <v>4200000</v>
      </c>
      <c r="BZ210" s="50">
        <v>0</v>
      </c>
      <c r="CA210" s="50">
        <v>0</v>
      </c>
      <c r="CB210" s="50">
        <v>0</v>
      </c>
      <c r="CC210" s="50">
        <v>0</v>
      </c>
      <c r="CD210" s="391">
        <f t="shared" si="152"/>
        <v>106749001.90909091</v>
      </c>
      <c r="CE210" s="391">
        <f t="shared" si="175"/>
        <v>89393506.909090906</v>
      </c>
      <c r="CF210" s="391">
        <f t="shared" si="176"/>
        <v>104093506.90909091</v>
      </c>
      <c r="CG210" s="50">
        <f t="shared" si="177"/>
        <v>7286545.4836363643</v>
      </c>
      <c r="CH210" s="395">
        <f t="shared" ref="CH210:CH211" si="186">4000000+((CE210-80000000)*15%)</f>
        <v>5409026.0363636361</v>
      </c>
      <c r="CI210" s="398">
        <v>0</v>
      </c>
      <c r="CJ210" s="50">
        <v>0</v>
      </c>
      <c r="CK210" s="50">
        <v>0</v>
      </c>
      <c r="CL210" s="50">
        <v>0</v>
      </c>
      <c r="CM210" s="50">
        <v>0</v>
      </c>
      <c r="CN210" s="50">
        <v>0</v>
      </c>
      <c r="CO210" s="50">
        <v>0</v>
      </c>
      <c r="CP210" s="395">
        <f t="shared" si="179"/>
        <v>12695571.52</v>
      </c>
      <c r="CQ210" s="391">
        <f t="shared" si="180"/>
        <v>94053430</v>
      </c>
      <c r="CR210" s="391">
        <f t="shared" si="181"/>
        <v>-1092982</v>
      </c>
    </row>
    <row r="211" spans="1:96" s="50" customFormat="1" ht="24" customHeight="1" x14ac:dyDescent="0.2">
      <c r="A211" s="182">
        <f t="shared" si="156"/>
        <v>2655495</v>
      </c>
      <c r="B211" s="298">
        <f t="shared" si="182"/>
        <v>205</v>
      </c>
      <c r="C211" s="266">
        <v>215</v>
      </c>
      <c r="D211" s="299">
        <v>12896</v>
      </c>
      <c r="E211" s="252" t="s">
        <v>410</v>
      </c>
      <c r="F211" s="253" t="s">
        <v>411</v>
      </c>
      <c r="G211" s="252" t="s">
        <v>87</v>
      </c>
      <c r="H211" s="274" t="s">
        <v>353</v>
      </c>
      <c r="I211" s="294" t="s">
        <v>2645</v>
      </c>
      <c r="J211" s="65">
        <v>2679614402</v>
      </c>
      <c r="K211" s="65" t="s">
        <v>412</v>
      </c>
      <c r="L211" s="65" t="s">
        <v>353</v>
      </c>
      <c r="M211" s="292" t="s">
        <v>2380</v>
      </c>
      <c r="N211" s="99"/>
      <c r="O211" s="65"/>
      <c r="P211" s="90"/>
      <c r="Q211" s="254">
        <v>30</v>
      </c>
      <c r="R211" s="255" t="s">
        <v>392</v>
      </c>
      <c r="S211" s="65">
        <v>0</v>
      </c>
      <c r="T211" s="65">
        <v>0</v>
      </c>
      <c r="U211" s="300">
        <f>3+1</f>
        <v>4</v>
      </c>
      <c r="V211" s="260">
        <v>20</v>
      </c>
      <c r="W211" s="99">
        <v>0</v>
      </c>
      <c r="X211" s="84">
        <v>0</v>
      </c>
      <c r="Y211" s="99">
        <v>2</v>
      </c>
      <c r="Z211" s="65">
        <v>2</v>
      </c>
      <c r="AA211" s="327">
        <v>1477052</v>
      </c>
      <c r="AB211" s="327">
        <v>46667</v>
      </c>
      <c r="AC211" s="328">
        <f t="shared" si="185"/>
        <v>1523719</v>
      </c>
      <c r="AD211" s="75">
        <v>4500000</v>
      </c>
      <c r="AE211" s="75">
        <v>6000000</v>
      </c>
      <c r="AF211" s="338">
        <f t="shared" si="183"/>
        <v>290891.80909090908</v>
      </c>
      <c r="AG211" s="113">
        <f t="shared" si="158"/>
        <v>44311560</v>
      </c>
      <c r="AH211" s="75">
        <f t="shared" si="159"/>
        <v>1400010</v>
      </c>
      <c r="AI211" s="75">
        <f t="shared" si="160"/>
        <v>34907017.090909094</v>
      </c>
      <c r="AJ211" s="75">
        <f t="shared" si="161"/>
        <v>5310990</v>
      </c>
      <c r="AK211" s="75">
        <f t="shared" si="162"/>
        <v>4500000</v>
      </c>
      <c r="AL211" s="75">
        <f t="shared" si="163"/>
        <v>6000000</v>
      </c>
      <c r="AM211" s="75">
        <f t="shared" si="164"/>
        <v>0</v>
      </c>
      <c r="AN211" s="75">
        <f t="shared" si="165"/>
        <v>0</v>
      </c>
      <c r="AO211" s="75">
        <f t="shared" si="166"/>
        <v>6094876</v>
      </c>
      <c r="AP211" s="75">
        <f t="shared" si="167"/>
        <v>4000000</v>
      </c>
      <c r="AQ211" s="75">
        <v>0</v>
      </c>
      <c r="AR211" s="75">
        <v>0</v>
      </c>
      <c r="AS211" s="75">
        <v>0</v>
      </c>
      <c r="AT211" s="80">
        <v>0</v>
      </c>
      <c r="AU211" s="82">
        <f t="shared" si="168"/>
        <v>106524453.09090909</v>
      </c>
      <c r="AV211" s="113">
        <f t="shared" si="169"/>
        <v>73960285.99454546</v>
      </c>
      <c r="AW211" s="75">
        <f t="shared" si="170"/>
        <v>95118587.090909094</v>
      </c>
      <c r="AX211" s="75">
        <f t="shared" si="171"/>
        <v>6658301.0963636376</v>
      </c>
      <c r="AY211" s="76">
        <f t="shared" si="172"/>
        <v>3396028.5994545463</v>
      </c>
      <c r="AZ211" s="75">
        <v>0</v>
      </c>
      <c r="BA211" s="75">
        <v>0</v>
      </c>
      <c r="BB211" s="75">
        <v>0</v>
      </c>
      <c r="BC211" s="80">
        <v>0</v>
      </c>
      <c r="BD211" s="80">
        <v>0</v>
      </c>
      <c r="BE211" s="80">
        <v>0</v>
      </c>
      <c r="BF211" s="78">
        <v>0</v>
      </c>
      <c r="BG211" s="348">
        <f t="shared" si="173"/>
        <v>10054329.695818184</v>
      </c>
      <c r="BH211" s="188">
        <f t="shared" si="174"/>
        <v>96470123</v>
      </c>
      <c r="BM211" s="50">
        <v>1477052</v>
      </c>
      <c r="BN211" s="391">
        <f t="shared" si="154"/>
        <v>46667</v>
      </c>
      <c r="BO211" s="391">
        <f t="shared" si="155"/>
        <v>1523719</v>
      </c>
      <c r="BP211" s="391">
        <f t="shared" si="142"/>
        <v>44311560</v>
      </c>
      <c r="BQ211" s="50">
        <f t="shared" si="143"/>
        <v>1400010</v>
      </c>
      <c r="BR211" s="50">
        <f t="shared" si="144"/>
        <v>34907017.090909094</v>
      </c>
      <c r="BS211" s="50">
        <f t="shared" si="145"/>
        <v>5310990</v>
      </c>
      <c r="BT211" s="50">
        <f t="shared" si="146"/>
        <v>4500000</v>
      </c>
      <c r="BU211" s="50">
        <f t="shared" si="147"/>
        <v>6000000</v>
      </c>
      <c r="BV211" s="50">
        <f t="shared" si="148"/>
        <v>0</v>
      </c>
      <c r="BW211" s="50">
        <f t="shared" si="149"/>
        <v>0</v>
      </c>
      <c r="BX211" s="50">
        <f t="shared" si="150"/>
        <v>6094876</v>
      </c>
      <c r="BY211" s="50">
        <f t="shared" si="151"/>
        <v>4000000</v>
      </c>
      <c r="BZ211" s="50">
        <v>0</v>
      </c>
      <c r="CA211" s="50">
        <v>0</v>
      </c>
      <c r="CB211" s="50">
        <v>0</v>
      </c>
      <c r="CC211" s="50">
        <v>0</v>
      </c>
      <c r="CD211" s="391">
        <f t="shared" si="152"/>
        <v>106524453.09090909</v>
      </c>
      <c r="CE211" s="391">
        <f t="shared" si="175"/>
        <v>80618587.090909094</v>
      </c>
      <c r="CF211" s="391">
        <f t="shared" si="176"/>
        <v>101213463.09090909</v>
      </c>
      <c r="CG211" s="50">
        <f t="shared" si="177"/>
        <v>7084942.416363637</v>
      </c>
      <c r="CH211" s="395">
        <f t="shared" si="186"/>
        <v>4092788.0636363639</v>
      </c>
      <c r="CI211" s="398">
        <v>0</v>
      </c>
      <c r="CJ211" s="50">
        <v>0</v>
      </c>
      <c r="CK211" s="50">
        <v>0</v>
      </c>
      <c r="CL211" s="50">
        <v>0</v>
      </c>
      <c r="CM211" s="50">
        <v>0</v>
      </c>
      <c r="CN211" s="50">
        <v>0</v>
      </c>
      <c r="CO211" s="50">
        <v>0</v>
      </c>
      <c r="CP211" s="395">
        <f t="shared" si="179"/>
        <v>11177730.48</v>
      </c>
      <c r="CQ211" s="391">
        <f t="shared" si="180"/>
        <v>95346722</v>
      </c>
      <c r="CR211" s="391">
        <f t="shared" si="181"/>
        <v>-1123401</v>
      </c>
    </row>
    <row r="212" spans="1:96" s="50" customFormat="1" ht="24" customHeight="1" x14ac:dyDescent="0.2">
      <c r="A212" s="182">
        <f t="shared" si="156"/>
        <v>2655495</v>
      </c>
      <c r="B212" s="298">
        <f t="shared" si="182"/>
        <v>206</v>
      </c>
      <c r="C212" s="266">
        <v>216</v>
      </c>
      <c r="D212" s="299">
        <v>12891</v>
      </c>
      <c r="E212" s="252" t="s">
        <v>393</v>
      </c>
      <c r="F212" s="253" t="s">
        <v>394</v>
      </c>
      <c r="G212" s="252" t="s">
        <v>87</v>
      </c>
      <c r="H212" s="274" t="s">
        <v>353</v>
      </c>
      <c r="I212" s="294" t="s">
        <v>2646</v>
      </c>
      <c r="J212" s="65" t="s">
        <v>395</v>
      </c>
      <c r="K212" s="65" t="s">
        <v>396</v>
      </c>
      <c r="L212" s="65" t="s">
        <v>353</v>
      </c>
      <c r="M212" s="292" t="s">
        <v>2383</v>
      </c>
      <c r="N212" s="99"/>
      <c r="O212" s="65"/>
      <c r="P212" s="90"/>
      <c r="Q212" s="254">
        <v>30</v>
      </c>
      <c r="R212" s="255" t="s">
        <v>397</v>
      </c>
      <c r="S212" s="65">
        <v>0</v>
      </c>
      <c r="T212" s="65">
        <v>0</v>
      </c>
      <c r="U212" s="90">
        <v>0</v>
      </c>
      <c r="V212" s="260">
        <v>21</v>
      </c>
      <c r="W212" s="99">
        <v>0</v>
      </c>
      <c r="X212" s="84">
        <v>0</v>
      </c>
      <c r="Y212" s="99">
        <v>1</v>
      </c>
      <c r="Z212" s="65">
        <v>1</v>
      </c>
      <c r="AA212" s="327">
        <v>1642901</v>
      </c>
      <c r="AB212" s="327">
        <v>0</v>
      </c>
      <c r="AC212" s="328">
        <f t="shared" si="185"/>
        <v>1642901</v>
      </c>
      <c r="AD212" s="75">
        <v>4500000</v>
      </c>
      <c r="AE212" s="75">
        <v>6000000</v>
      </c>
      <c r="AF212" s="338">
        <f t="shared" si="183"/>
        <v>313644.73636363639</v>
      </c>
      <c r="AG212" s="113">
        <f t="shared" si="158"/>
        <v>49287030</v>
      </c>
      <c r="AH212" s="75">
        <f t="shared" si="159"/>
        <v>0</v>
      </c>
      <c r="AI212" s="75">
        <f t="shared" si="160"/>
        <v>18818684.181818184</v>
      </c>
      <c r="AJ212" s="75">
        <f t="shared" si="161"/>
        <v>2655495</v>
      </c>
      <c r="AK212" s="75">
        <f t="shared" si="162"/>
        <v>4500000</v>
      </c>
      <c r="AL212" s="75">
        <f t="shared" si="163"/>
        <v>6000000</v>
      </c>
      <c r="AM212" s="75">
        <f t="shared" si="164"/>
        <v>0</v>
      </c>
      <c r="AN212" s="75">
        <f t="shared" si="165"/>
        <v>0</v>
      </c>
      <c r="AO212" s="75">
        <f t="shared" si="166"/>
        <v>0</v>
      </c>
      <c r="AP212" s="75">
        <f t="shared" si="167"/>
        <v>4200000</v>
      </c>
      <c r="AQ212" s="75">
        <v>0</v>
      </c>
      <c r="AR212" s="75">
        <v>0</v>
      </c>
      <c r="AS212" s="75">
        <v>0</v>
      </c>
      <c r="AT212" s="80">
        <v>0</v>
      </c>
      <c r="AU212" s="82">
        <f t="shared" si="168"/>
        <v>85461209.181818187</v>
      </c>
      <c r="AV212" s="113">
        <f t="shared" si="169"/>
        <v>62309314.189090915</v>
      </c>
      <c r="AW212" s="75">
        <f t="shared" si="170"/>
        <v>82805714.181818187</v>
      </c>
      <c r="AX212" s="75">
        <f t="shared" si="171"/>
        <v>5796399.9927272741</v>
      </c>
      <c r="AY212" s="76">
        <f t="shared" si="172"/>
        <v>2230931.4189090915</v>
      </c>
      <c r="AZ212" s="75">
        <v>0</v>
      </c>
      <c r="BA212" s="75">
        <v>0</v>
      </c>
      <c r="BB212" s="75">
        <v>0</v>
      </c>
      <c r="BC212" s="80">
        <v>0</v>
      </c>
      <c r="BD212" s="80">
        <v>0</v>
      </c>
      <c r="BE212" s="80">
        <v>0</v>
      </c>
      <c r="BF212" s="78">
        <v>0</v>
      </c>
      <c r="BG212" s="348">
        <f t="shared" si="173"/>
        <v>8027331.4116363656</v>
      </c>
      <c r="BH212" s="188">
        <f t="shared" si="174"/>
        <v>77433877</v>
      </c>
      <c r="BM212" s="50">
        <v>1642901</v>
      </c>
      <c r="BN212" s="391">
        <f t="shared" si="154"/>
        <v>0</v>
      </c>
      <c r="BO212" s="391">
        <f t="shared" si="155"/>
        <v>1642901</v>
      </c>
      <c r="BP212" s="391">
        <f t="shared" si="142"/>
        <v>49287030</v>
      </c>
      <c r="BQ212" s="50">
        <f t="shared" si="143"/>
        <v>0</v>
      </c>
      <c r="BR212" s="50">
        <f t="shared" si="144"/>
        <v>18818684.181818184</v>
      </c>
      <c r="BS212" s="50">
        <f t="shared" si="145"/>
        <v>2655495</v>
      </c>
      <c r="BT212" s="50">
        <f t="shared" si="146"/>
        <v>4500000</v>
      </c>
      <c r="BU212" s="50">
        <f t="shared" si="147"/>
        <v>6000000</v>
      </c>
      <c r="BV212" s="50">
        <f t="shared" si="148"/>
        <v>0</v>
      </c>
      <c r="BW212" s="50">
        <f t="shared" si="149"/>
        <v>0</v>
      </c>
      <c r="BX212" s="50">
        <f t="shared" si="150"/>
        <v>0</v>
      </c>
      <c r="BY212" s="50">
        <f t="shared" si="151"/>
        <v>4200000</v>
      </c>
      <c r="BZ212" s="50">
        <v>0</v>
      </c>
      <c r="CA212" s="50">
        <v>0</v>
      </c>
      <c r="CB212" s="50">
        <v>0</v>
      </c>
      <c r="CC212" s="50">
        <v>0</v>
      </c>
      <c r="CD212" s="391">
        <f t="shared" si="152"/>
        <v>85461209.181818187</v>
      </c>
      <c r="CE212" s="391">
        <f t="shared" si="175"/>
        <v>68105714.181818187</v>
      </c>
      <c r="CF212" s="391">
        <f t="shared" si="176"/>
        <v>82805714.181818187</v>
      </c>
      <c r="CG212" s="50">
        <f t="shared" si="177"/>
        <v>5796399.9927272741</v>
      </c>
      <c r="CH212" s="395">
        <f t="shared" si="178"/>
        <v>2810571.4181818189</v>
      </c>
      <c r="CI212" s="398">
        <v>0</v>
      </c>
      <c r="CJ212" s="50">
        <v>0</v>
      </c>
      <c r="CK212" s="50">
        <v>0</v>
      </c>
      <c r="CL212" s="50">
        <v>0</v>
      </c>
      <c r="CM212" s="50">
        <v>0</v>
      </c>
      <c r="CN212" s="50">
        <v>0</v>
      </c>
      <c r="CO212" s="50">
        <v>0</v>
      </c>
      <c r="CP212" s="395">
        <f t="shared" si="179"/>
        <v>8606971.4109090939</v>
      </c>
      <c r="CQ212" s="391">
        <f t="shared" si="180"/>
        <v>76854237</v>
      </c>
      <c r="CR212" s="391">
        <f t="shared" si="181"/>
        <v>-579640</v>
      </c>
    </row>
    <row r="213" spans="1:96" s="50" customFormat="1" ht="24" customHeight="1" x14ac:dyDescent="0.2">
      <c r="A213" s="182">
        <f t="shared" si="156"/>
        <v>2655495</v>
      </c>
      <c r="B213" s="298">
        <f t="shared" si="182"/>
        <v>207</v>
      </c>
      <c r="C213" s="266">
        <v>217</v>
      </c>
      <c r="D213" s="299">
        <v>12892</v>
      </c>
      <c r="E213" s="252" t="s">
        <v>398</v>
      </c>
      <c r="F213" s="253" t="s">
        <v>399</v>
      </c>
      <c r="G213" s="252" t="s">
        <v>87</v>
      </c>
      <c r="H213" s="274" t="s">
        <v>353</v>
      </c>
      <c r="I213" s="353" t="s">
        <v>2647</v>
      </c>
      <c r="J213" s="68">
        <v>2720484784</v>
      </c>
      <c r="K213" s="68" t="s">
        <v>400</v>
      </c>
      <c r="L213" s="68" t="s">
        <v>353</v>
      </c>
      <c r="M213" s="305" t="s">
        <v>2382</v>
      </c>
      <c r="N213" s="100"/>
      <c r="O213" s="68"/>
      <c r="P213" s="91"/>
      <c r="Q213" s="254">
        <v>30</v>
      </c>
      <c r="R213" s="255">
        <v>100</v>
      </c>
      <c r="S213" s="65">
        <v>0</v>
      </c>
      <c r="T213" s="65">
        <v>0</v>
      </c>
      <c r="U213" s="90">
        <v>0</v>
      </c>
      <c r="V213" s="260">
        <v>21</v>
      </c>
      <c r="W213" s="99">
        <v>0</v>
      </c>
      <c r="X213" s="84">
        <v>0</v>
      </c>
      <c r="Y213" s="99">
        <v>3</v>
      </c>
      <c r="Z213" s="65">
        <v>1</v>
      </c>
      <c r="AA213" s="327">
        <v>1145360</v>
      </c>
      <c r="AB213" s="327">
        <v>46667</v>
      </c>
      <c r="AC213" s="328">
        <f t="shared" si="185"/>
        <v>1192027</v>
      </c>
      <c r="AD213" s="75">
        <v>4500000</v>
      </c>
      <c r="AE213" s="75">
        <v>6000000</v>
      </c>
      <c r="AF213" s="338">
        <f t="shared" si="183"/>
        <v>227568.79090909089</v>
      </c>
      <c r="AG213" s="113">
        <f t="shared" si="158"/>
        <v>34360800</v>
      </c>
      <c r="AH213" s="75">
        <f t="shared" si="159"/>
        <v>1400010</v>
      </c>
      <c r="AI213" s="75">
        <f t="shared" si="160"/>
        <v>22756879.09090909</v>
      </c>
      <c r="AJ213" s="75">
        <f t="shared" si="161"/>
        <v>2655495</v>
      </c>
      <c r="AK213" s="75">
        <f t="shared" si="162"/>
        <v>4500000</v>
      </c>
      <c r="AL213" s="75">
        <f t="shared" si="163"/>
        <v>6000000</v>
      </c>
      <c r="AM213" s="75">
        <f t="shared" si="164"/>
        <v>0</v>
      </c>
      <c r="AN213" s="75">
        <f t="shared" si="165"/>
        <v>0</v>
      </c>
      <c r="AO213" s="75">
        <f t="shared" si="166"/>
        <v>0</v>
      </c>
      <c r="AP213" s="75">
        <f t="shared" si="167"/>
        <v>4200000</v>
      </c>
      <c r="AQ213" s="75">
        <v>0</v>
      </c>
      <c r="AR213" s="75">
        <v>0</v>
      </c>
      <c r="AS213" s="75">
        <v>0</v>
      </c>
      <c r="AT213" s="80">
        <v>0</v>
      </c>
      <c r="AU213" s="82">
        <f t="shared" si="168"/>
        <v>75873184.090909094</v>
      </c>
      <c r="AV213" s="113">
        <f t="shared" si="169"/>
        <v>53392450.854545459</v>
      </c>
      <c r="AW213" s="75">
        <f t="shared" si="170"/>
        <v>73217689.090909094</v>
      </c>
      <c r="AX213" s="75">
        <f t="shared" si="171"/>
        <v>5125238.2363636373</v>
      </c>
      <c r="AY213" s="76">
        <f t="shared" si="172"/>
        <v>1339245.0854545459</v>
      </c>
      <c r="AZ213" s="75">
        <v>0</v>
      </c>
      <c r="BA213" s="75">
        <v>0</v>
      </c>
      <c r="BB213" s="75">
        <v>0</v>
      </c>
      <c r="BC213" s="80">
        <v>0</v>
      </c>
      <c r="BD213" s="80">
        <v>0</v>
      </c>
      <c r="BE213" s="80">
        <v>0</v>
      </c>
      <c r="BF213" s="78">
        <v>0</v>
      </c>
      <c r="BG213" s="348">
        <f t="shared" si="173"/>
        <v>6464483.3218181832</v>
      </c>
      <c r="BH213" s="188">
        <f t="shared" si="174"/>
        <v>69408700</v>
      </c>
      <c r="BM213" s="50">
        <v>1145360</v>
      </c>
      <c r="BN213" s="391">
        <f t="shared" si="154"/>
        <v>46667</v>
      </c>
      <c r="BO213" s="391">
        <f t="shared" si="155"/>
        <v>1192027</v>
      </c>
      <c r="BP213" s="391">
        <f t="shared" si="142"/>
        <v>34360800</v>
      </c>
      <c r="BQ213" s="50">
        <f t="shared" si="143"/>
        <v>1400010</v>
      </c>
      <c r="BR213" s="50">
        <f t="shared" si="144"/>
        <v>22756879.09090909</v>
      </c>
      <c r="BS213" s="50">
        <f t="shared" si="145"/>
        <v>2655495</v>
      </c>
      <c r="BT213" s="50">
        <f t="shared" si="146"/>
        <v>4500000</v>
      </c>
      <c r="BU213" s="50">
        <f t="shared" si="147"/>
        <v>6000000</v>
      </c>
      <c r="BV213" s="50">
        <f t="shared" si="148"/>
        <v>0</v>
      </c>
      <c r="BW213" s="50">
        <f t="shared" si="149"/>
        <v>0</v>
      </c>
      <c r="BX213" s="50">
        <f t="shared" si="150"/>
        <v>0</v>
      </c>
      <c r="BY213" s="50">
        <f t="shared" si="151"/>
        <v>4200000</v>
      </c>
      <c r="BZ213" s="50">
        <v>0</v>
      </c>
      <c r="CA213" s="50">
        <v>0</v>
      </c>
      <c r="CB213" s="50">
        <v>0</v>
      </c>
      <c r="CC213" s="50">
        <v>0</v>
      </c>
      <c r="CD213" s="391">
        <f t="shared" si="152"/>
        <v>75873184.090909094</v>
      </c>
      <c r="CE213" s="391">
        <f t="shared" si="175"/>
        <v>58517689.090909094</v>
      </c>
      <c r="CF213" s="391">
        <f t="shared" si="176"/>
        <v>73217689.090909094</v>
      </c>
      <c r="CG213" s="50">
        <f t="shared" si="177"/>
        <v>5125238.2363636373</v>
      </c>
      <c r="CH213" s="395">
        <f t="shared" si="178"/>
        <v>1851768.9090909094</v>
      </c>
      <c r="CI213" s="398">
        <v>0</v>
      </c>
      <c r="CJ213" s="50">
        <v>0</v>
      </c>
      <c r="CK213" s="50">
        <v>0</v>
      </c>
      <c r="CL213" s="50">
        <v>0</v>
      </c>
      <c r="CM213" s="50">
        <v>0</v>
      </c>
      <c r="CN213" s="50">
        <v>0</v>
      </c>
      <c r="CO213" s="50">
        <v>0</v>
      </c>
      <c r="CP213" s="395">
        <f t="shared" si="179"/>
        <v>6977007.1454545464</v>
      </c>
      <c r="CQ213" s="391">
        <f t="shared" si="180"/>
        <v>68896176</v>
      </c>
      <c r="CR213" s="391">
        <f t="shared" si="181"/>
        <v>-512524</v>
      </c>
    </row>
    <row r="214" spans="1:96" s="50" customFormat="1" ht="24" customHeight="1" x14ac:dyDescent="0.2">
      <c r="A214" s="182">
        <f t="shared" si="156"/>
        <v>2655495</v>
      </c>
      <c r="B214" s="298">
        <f t="shared" si="182"/>
        <v>208</v>
      </c>
      <c r="C214" s="266">
        <v>218</v>
      </c>
      <c r="D214" s="299">
        <v>12897</v>
      </c>
      <c r="E214" s="252" t="s">
        <v>413</v>
      </c>
      <c r="F214" s="253" t="s">
        <v>414</v>
      </c>
      <c r="G214" s="252" t="s">
        <v>87</v>
      </c>
      <c r="H214" s="274" t="s">
        <v>353</v>
      </c>
      <c r="I214" s="294" t="s">
        <v>2648</v>
      </c>
      <c r="J214" s="65">
        <v>6309356399</v>
      </c>
      <c r="K214" s="65" t="s">
        <v>415</v>
      </c>
      <c r="L214" s="65" t="s">
        <v>353</v>
      </c>
      <c r="M214" s="292" t="s">
        <v>2380</v>
      </c>
      <c r="N214" s="99"/>
      <c r="O214" s="65"/>
      <c r="P214" s="90"/>
      <c r="Q214" s="254">
        <v>30</v>
      </c>
      <c r="R214" s="255">
        <v>35</v>
      </c>
      <c r="S214" s="65">
        <v>0</v>
      </c>
      <c r="T214" s="65">
        <v>0</v>
      </c>
      <c r="U214" s="90">
        <v>0</v>
      </c>
      <c r="V214" s="260">
        <v>17</v>
      </c>
      <c r="W214" s="99">
        <v>0</v>
      </c>
      <c r="X214" s="84">
        <v>0</v>
      </c>
      <c r="Y214" s="99">
        <v>1</v>
      </c>
      <c r="Z214" s="65">
        <v>1</v>
      </c>
      <c r="AA214" s="327">
        <v>1477052</v>
      </c>
      <c r="AB214" s="327">
        <v>0</v>
      </c>
      <c r="AC214" s="328">
        <f t="shared" si="185"/>
        <v>1477052</v>
      </c>
      <c r="AD214" s="75">
        <v>4500000</v>
      </c>
      <c r="AE214" s="75">
        <v>6000000</v>
      </c>
      <c r="AF214" s="338">
        <f t="shared" si="183"/>
        <v>281982.65454545454</v>
      </c>
      <c r="AG214" s="113">
        <f t="shared" si="158"/>
        <v>44311560</v>
      </c>
      <c r="AH214" s="75">
        <f t="shared" si="159"/>
        <v>0</v>
      </c>
      <c r="AI214" s="75">
        <f t="shared" si="160"/>
        <v>9869392.9090909082</v>
      </c>
      <c r="AJ214" s="75">
        <f t="shared" si="161"/>
        <v>2655495</v>
      </c>
      <c r="AK214" s="75">
        <f t="shared" si="162"/>
        <v>4500000</v>
      </c>
      <c r="AL214" s="75">
        <f t="shared" si="163"/>
        <v>6000000</v>
      </c>
      <c r="AM214" s="75">
        <f t="shared" si="164"/>
        <v>0</v>
      </c>
      <c r="AN214" s="75">
        <f t="shared" si="165"/>
        <v>0</v>
      </c>
      <c r="AO214" s="75">
        <f t="shared" si="166"/>
        <v>0</v>
      </c>
      <c r="AP214" s="75">
        <f t="shared" si="167"/>
        <v>3400000</v>
      </c>
      <c r="AQ214" s="75">
        <v>0</v>
      </c>
      <c r="AR214" s="75">
        <v>0</v>
      </c>
      <c r="AS214" s="75">
        <v>0</v>
      </c>
      <c r="AT214" s="80">
        <v>0</v>
      </c>
      <c r="AU214" s="82">
        <f t="shared" si="168"/>
        <v>70736447.909090906</v>
      </c>
      <c r="AV214" s="113">
        <f t="shared" si="169"/>
        <v>49415286.205454543</v>
      </c>
      <c r="AW214" s="75">
        <f t="shared" si="170"/>
        <v>68080952.909090906</v>
      </c>
      <c r="AX214" s="75">
        <f t="shared" si="171"/>
        <v>4765666.7036363641</v>
      </c>
      <c r="AY214" s="76">
        <f t="shared" si="172"/>
        <v>941528.62054545432</v>
      </c>
      <c r="AZ214" s="75">
        <v>0</v>
      </c>
      <c r="BA214" s="75">
        <v>0</v>
      </c>
      <c r="BB214" s="75">
        <v>0</v>
      </c>
      <c r="BC214" s="80">
        <v>0</v>
      </c>
      <c r="BD214" s="80">
        <v>0</v>
      </c>
      <c r="BE214" s="80">
        <v>0</v>
      </c>
      <c r="BF214" s="78">
        <v>0</v>
      </c>
      <c r="BG214" s="348">
        <f t="shared" si="173"/>
        <v>5707195.3241818184</v>
      </c>
      <c r="BH214" s="188">
        <f t="shared" si="174"/>
        <v>65029252</v>
      </c>
      <c r="BM214" s="50">
        <v>1477052</v>
      </c>
      <c r="BN214" s="391">
        <f t="shared" si="154"/>
        <v>0</v>
      </c>
      <c r="BO214" s="391">
        <f t="shared" si="155"/>
        <v>1477052</v>
      </c>
      <c r="BP214" s="391">
        <f t="shared" si="142"/>
        <v>44311560</v>
      </c>
      <c r="BQ214" s="50">
        <f t="shared" si="143"/>
        <v>0</v>
      </c>
      <c r="BR214" s="50">
        <f t="shared" si="144"/>
        <v>9869392.9090909082</v>
      </c>
      <c r="BS214" s="50">
        <f t="shared" si="145"/>
        <v>2655495</v>
      </c>
      <c r="BT214" s="50">
        <f t="shared" si="146"/>
        <v>4500000</v>
      </c>
      <c r="BU214" s="50">
        <f t="shared" si="147"/>
        <v>6000000</v>
      </c>
      <c r="BV214" s="50">
        <f t="shared" si="148"/>
        <v>0</v>
      </c>
      <c r="BW214" s="50">
        <f t="shared" si="149"/>
        <v>0</v>
      </c>
      <c r="BX214" s="50">
        <f t="shared" si="150"/>
        <v>0</v>
      </c>
      <c r="BY214" s="50">
        <f t="shared" si="151"/>
        <v>3400000</v>
      </c>
      <c r="BZ214" s="50">
        <v>0</v>
      </c>
      <c r="CA214" s="50">
        <v>0</v>
      </c>
      <c r="CB214" s="50">
        <v>0</v>
      </c>
      <c r="CC214" s="50">
        <v>0</v>
      </c>
      <c r="CD214" s="391">
        <f t="shared" si="152"/>
        <v>70736447.909090906</v>
      </c>
      <c r="CE214" s="391">
        <f t="shared" si="175"/>
        <v>54180952.909090906</v>
      </c>
      <c r="CF214" s="391">
        <f t="shared" si="176"/>
        <v>68080952.909090906</v>
      </c>
      <c r="CG214" s="50">
        <f t="shared" si="177"/>
        <v>4765666.7036363641</v>
      </c>
      <c r="CH214" s="395">
        <f t="shared" si="178"/>
        <v>1418095.2909090908</v>
      </c>
      <c r="CI214" s="398">
        <v>0</v>
      </c>
      <c r="CJ214" s="50">
        <v>0</v>
      </c>
      <c r="CK214" s="50">
        <v>0</v>
      </c>
      <c r="CL214" s="50">
        <v>0</v>
      </c>
      <c r="CM214" s="50">
        <v>0</v>
      </c>
      <c r="CN214" s="50">
        <v>0</v>
      </c>
      <c r="CO214" s="50">
        <v>0</v>
      </c>
      <c r="CP214" s="395">
        <f t="shared" si="179"/>
        <v>6183761.9945454551</v>
      </c>
      <c r="CQ214" s="391">
        <f t="shared" si="180"/>
        <v>64552685</v>
      </c>
      <c r="CR214" s="391">
        <f t="shared" si="181"/>
        <v>-476567</v>
      </c>
    </row>
    <row r="215" spans="1:96" s="50" customFormat="1" ht="24" customHeight="1" x14ac:dyDescent="0.2">
      <c r="A215" s="182">
        <f t="shared" si="156"/>
        <v>2655495</v>
      </c>
      <c r="B215" s="298">
        <f t="shared" si="182"/>
        <v>209</v>
      </c>
      <c r="C215" s="266">
        <v>219</v>
      </c>
      <c r="D215" s="299">
        <v>12898</v>
      </c>
      <c r="E215" s="252" t="s">
        <v>95</v>
      </c>
      <c r="F215" s="253" t="s">
        <v>416</v>
      </c>
      <c r="G215" s="252" t="s">
        <v>87</v>
      </c>
      <c r="H215" s="274" t="s">
        <v>353</v>
      </c>
      <c r="I215" s="294" t="s">
        <v>2649</v>
      </c>
      <c r="J215" s="65">
        <v>2660203989</v>
      </c>
      <c r="K215" s="65"/>
      <c r="L215" s="65" t="s">
        <v>353</v>
      </c>
      <c r="M215" s="292" t="s">
        <v>2383</v>
      </c>
      <c r="N215" s="99"/>
      <c r="O215" s="65"/>
      <c r="P215" s="90"/>
      <c r="Q215" s="254">
        <v>30</v>
      </c>
      <c r="R215" s="255">
        <v>50</v>
      </c>
      <c r="S215" s="65">
        <v>0</v>
      </c>
      <c r="T215" s="65">
        <v>0</v>
      </c>
      <c r="U215" s="90">
        <v>0</v>
      </c>
      <c r="V215" s="260">
        <v>21</v>
      </c>
      <c r="W215" s="99">
        <v>0</v>
      </c>
      <c r="X215" s="84">
        <v>0</v>
      </c>
      <c r="Y215" s="99">
        <v>0</v>
      </c>
      <c r="Z215" s="65">
        <v>0</v>
      </c>
      <c r="AA215" s="327">
        <v>1642901</v>
      </c>
      <c r="AB215" s="327">
        <v>46667</v>
      </c>
      <c r="AC215" s="328">
        <f t="shared" si="185"/>
        <v>1689568</v>
      </c>
      <c r="AD215" s="75">
        <v>4500000</v>
      </c>
      <c r="AE215" s="75">
        <v>6000000</v>
      </c>
      <c r="AF215" s="338">
        <f t="shared" si="183"/>
        <v>322553.89090909087</v>
      </c>
      <c r="AG215" s="113">
        <f t="shared" si="158"/>
        <v>49287030</v>
      </c>
      <c r="AH215" s="75">
        <f t="shared" si="159"/>
        <v>1400010</v>
      </c>
      <c r="AI215" s="75">
        <f t="shared" si="160"/>
        <v>16127694.545454543</v>
      </c>
      <c r="AJ215" s="75">
        <f t="shared" si="161"/>
        <v>0</v>
      </c>
      <c r="AK215" s="75">
        <f t="shared" si="162"/>
        <v>4500000</v>
      </c>
      <c r="AL215" s="75">
        <f t="shared" si="163"/>
        <v>6000000</v>
      </c>
      <c r="AM215" s="75">
        <f t="shared" si="164"/>
        <v>0</v>
      </c>
      <c r="AN215" s="75">
        <f t="shared" si="165"/>
        <v>0</v>
      </c>
      <c r="AO215" s="75">
        <f t="shared" si="166"/>
        <v>0</v>
      </c>
      <c r="AP215" s="75">
        <f t="shared" si="167"/>
        <v>4200000</v>
      </c>
      <c r="AQ215" s="75">
        <v>0</v>
      </c>
      <c r="AR215" s="75">
        <v>0</v>
      </c>
      <c r="AS215" s="75">
        <v>0</v>
      </c>
      <c r="AT215" s="80">
        <v>0</v>
      </c>
      <c r="AU215" s="82">
        <f t="shared" si="168"/>
        <v>81514734.545454547</v>
      </c>
      <c r="AV215" s="113">
        <f t="shared" si="169"/>
        <v>61108703.127272725</v>
      </c>
      <c r="AW215" s="75">
        <f t="shared" si="170"/>
        <v>81514734.545454547</v>
      </c>
      <c r="AX215" s="75">
        <f t="shared" si="171"/>
        <v>5706031.4181818189</v>
      </c>
      <c r="AY215" s="76">
        <f t="shared" si="172"/>
        <v>2110870.3127272725</v>
      </c>
      <c r="AZ215" s="75">
        <v>0</v>
      </c>
      <c r="BA215" s="75">
        <v>0</v>
      </c>
      <c r="BB215" s="75">
        <v>0</v>
      </c>
      <c r="BC215" s="80">
        <v>0</v>
      </c>
      <c r="BD215" s="80">
        <v>0</v>
      </c>
      <c r="BE215" s="80">
        <v>0</v>
      </c>
      <c r="BF215" s="78">
        <v>0</v>
      </c>
      <c r="BG215" s="348">
        <f t="shared" si="173"/>
        <v>7816901.7309090914</v>
      </c>
      <c r="BH215" s="188">
        <f t="shared" si="174"/>
        <v>73697832</v>
      </c>
      <c r="BM215" s="50">
        <v>1642901</v>
      </c>
      <c r="BN215" s="391">
        <f t="shared" si="154"/>
        <v>46667</v>
      </c>
      <c r="BO215" s="391">
        <f t="shared" si="155"/>
        <v>1689568</v>
      </c>
      <c r="BP215" s="391">
        <f t="shared" si="142"/>
        <v>49287030</v>
      </c>
      <c r="BQ215" s="50">
        <f t="shared" si="143"/>
        <v>1400010</v>
      </c>
      <c r="BR215" s="50">
        <f t="shared" si="144"/>
        <v>16127694.545454543</v>
      </c>
      <c r="BS215" s="50">
        <f t="shared" si="145"/>
        <v>0</v>
      </c>
      <c r="BT215" s="50">
        <f t="shared" si="146"/>
        <v>4500000</v>
      </c>
      <c r="BU215" s="50">
        <f t="shared" si="147"/>
        <v>6000000</v>
      </c>
      <c r="BV215" s="50">
        <f t="shared" si="148"/>
        <v>0</v>
      </c>
      <c r="BW215" s="50">
        <f t="shared" si="149"/>
        <v>0</v>
      </c>
      <c r="BX215" s="50">
        <f t="shared" si="150"/>
        <v>0</v>
      </c>
      <c r="BY215" s="50">
        <f t="shared" si="151"/>
        <v>4200000</v>
      </c>
      <c r="BZ215" s="50">
        <v>0</v>
      </c>
      <c r="CA215" s="50">
        <v>0</v>
      </c>
      <c r="CB215" s="50">
        <v>0</v>
      </c>
      <c r="CC215" s="50">
        <v>0</v>
      </c>
      <c r="CD215" s="391">
        <f t="shared" si="152"/>
        <v>81514734.545454547</v>
      </c>
      <c r="CE215" s="391">
        <f t="shared" si="175"/>
        <v>66814734.545454547</v>
      </c>
      <c r="CF215" s="391">
        <f t="shared" si="176"/>
        <v>81514734.545454547</v>
      </c>
      <c r="CG215" s="50">
        <f t="shared" si="177"/>
        <v>5706031.4181818189</v>
      </c>
      <c r="CH215" s="395">
        <f t="shared" si="178"/>
        <v>2681473.4545454551</v>
      </c>
      <c r="CI215" s="398">
        <v>0</v>
      </c>
      <c r="CJ215" s="50">
        <v>0</v>
      </c>
      <c r="CK215" s="50">
        <v>0</v>
      </c>
      <c r="CL215" s="50">
        <v>0</v>
      </c>
      <c r="CM215" s="50">
        <v>0</v>
      </c>
      <c r="CN215" s="50">
        <v>0</v>
      </c>
      <c r="CO215" s="50">
        <v>0</v>
      </c>
      <c r="CP215" s="395">
        <f t="shared" si="179"/>
        <v>8387504.872727274</v>
      </c>
      <c r="CQ215" s="391">
        <f t="shared" si="180"/>
        <v>73127229</v>
      </c>
      <c r="CR215" s="391">
        <f t="shared" si="181"/>
        <v>-570603</v>
      </c>
    </row>
    <row r="216" spans="1:96" s="50" customFormat="1" ht="24" customHeight="1" x14ac:dyDescent="0.2">
      <c r="A216" s="182">
        <f t="shared" si="156"/>
        <v>2655495</v>
      </c>
      <c r="B216" s="298">
        <f t="shared" si="182"/>
        <v>210</v>
      </c>
      <c r="C216" s="266">
        <v>220</v>
      </c>
      <c r="D216" s="299">
        <v>12895</v>
      </c>
      <c r="E216" s="252" t="s">
        <v>407</v>
      </c>
      <c r="F216" s="253" t="s">
        <v>408</v>
      </c>
      <c r="G216" s="252" t="s">
        <v>87</v>
      </c>
      <c r="H216" s="274" t="s">
        <v>353</v>
      </c>
      <c r="I216" s="353" t="s">
        <v>2650</v>
      </c>
      <c r="J216" s="68">
        <v>2709765101</v>
      </c>
      <c r="K216" s="68" t="s">
        <v>409</v>
      </c>
      <c r="L216" s="68" t="s">
        <v>353</v>
      </c>
      <c r="M216" s="303" t="s">
        <v>2380</v>
      </c>
      <c r="N216" s="100"/>
      <c r="O216" s="68"/>
      <c r="P216" s="91"/>
      <c r="Q216" s="254">
        <v>30</v>
      </c>
      <c r="R216" s="255">
        <v>80</v>
      </c>
      <c r="S216" s="65">
        <v>0</v>
      </c>
      <c r="T216" s="65">
        <v>0</v>
      </c>
      <c r="U216" s="90">
        <v>0</v>
      </c>
      <c r="V216" s="260">
        <v>21</v>
      </c>
      <c r="W216" s="99">
        <v>0</v>
      </c>
      <c r="X216" s="84">
        <v>0</v>
      </c>
      <c r="Y216" s="99">
        <v>1</v>
      </c>
      <c r="Z216" s="65">
        <v>1</v>
      </c>
      <c r="AA216" s="327">
        <v>1477052</v>
      </c>
      <c r="AB216" s="327">
        <v>46667</v>
      </c>
      <c r="AC216" s="328">
        <f t="shared" si="184"/>
        <v>1523719</v>
      </c>
      <c r="AD216" s="75">
        <v>4500000</v>
      </c>
      <c r="AE216" s="75">
        <v>6000000</v>
      </c>
      <c r="AF216" s="338">
        <f t="shared" si="183"/>
        <v>290891.80909090908</v>
      </c>
      <c r="AG216" s="113">
        <f t="shared" si="158"/>
        <v>44311560</v>
      </c>
      <c r="AH216" s="75">
        <f t="shared" si="159"/>
        <v>1400010</v>
      </c>
      <c r="AI216" s="75">
        <f t="shared" si="160"/>
        <v>23271344.727272727</v>
      </c>
      <c r="AJ216" s="75">
        <f t="shared" si="161"/>
        <v>2655495</v>
      </c>
      <c r="AK216" s="75">
        <f t="shared" si="162"/>
        <v>4500000</v>
      </c>
      <c r="AL216" s="75">
        <f t="shared" si="163"/>
        <v>6000000</v>
      </c>
      <c r="AM216" s="75">
        <f t="shared" si="164"/>
        <v>0</v>
      </c>
      <c r="AN216" s="75">
        <f t="shared" si="165"/>
        <v>0</v>
      </c>
      <c r="AO216" s="75">
        <f t="shared" si="166"/>
        <v>0</v>
      </c>
      <c r="AP216" s="75">
        <f t="shared" si="167"/>
        <v>4200000</v>
      </c>
      <c r="AQ216" s="75">
        <v>0</v>
      </c>
      <c r="AR216" s="75">
        <v>0</v>
      </c>
      <c r="AS216" s="75">
        <v>0</v>
      </c>
      <c r="AT216" s="80">
        <v>0</v>
      </c>
      <c r="AU216" s="82">
        <f t="shared" si="168"/>
        <v>86338409.727272719</v>
      </c>
      <c r="AV216" s="113">
        <f t="shared" si="169"/>
        <v>63125110.696363628</v>
      </c>
      <c r="AW216" s="75">
        <f t="shared" si="170"/>
        <v>83682914.727272719</v>
      </c>
      <c r="AX216" s="75">
        <f t="shared" si="171"/>
        <v>5857804.0309090912</v>
      </c>
      <c r="AY216" s="76">
        <f t="shared" si="172"/>
        <v>2312511.0696363631</v>
      </c>
      <c r="AZ216" s="75">
        <v>0</v>
      </c>
      <c r="BA216" s="75">
        <v>0</v>
      </c>
      <c r="BB216" s="75">
        <v>0</v>
      </c>
      <c r="BC216" s="80">
        <v>0</v>
      </c>
      <c r="BD216" s="80">
        <v>0</v>
      </c>
      <c r="BE216" s="80">
        <v>0</v>
      </c>
      <c r="BF216" s="78">
        <v>0</v>
      </c>
      <c r="BG216" s="348">
        <f t="shared" si="173"/>
        <v>8170315.1005454548</v>
      </c>
      <c r="BH216" s="188">
        <f t="shared" si="174"/>
        <v>78168094</v>
      </c>
      <c r="BI216" s="50" t="s">
        <v>3294</v>
      </c>
      <c r="BM216" s="50">
        <v>1477052</v>
      </c>
      <c r="BN216" s="391">
        <f t="shared" si="154"/>
        <v>46667</v>
      </c>
      <c r="BO216" s="391">
        <f t="shared" si="155"/>
        <v>1523719</v>
      </c>
      <c r="BP216" s="391">
        <f t="shared" si="142"/>
        <v>44311560</v>
      </c>
      <c r="BQ216" s="50">
        <f t="shared" si="143"/>
        <v>1400010</v>
      </c>
      <c r="BR216" s="50">
        <f t="shared" si="144"/>
        <v>23271344.727272727</v>
      </c>
      <c r="BS216" s="50">
        <f t="shared" si="145"/>
        <v>2655495</v>
      </c>
      <c r="BT216" s="50">
        <f t="shared" si="146"/>
        <v>4500000</v>
      </c>
      <c r="BU216" s="50">
        <f t="shared" si="147"/>
        <v>6000000</v>
      </c>
      <c r="BV216" s="50">
        <f t="shared" si="148"/>
        <v>0</v>
      </c>
      <c r="BW216" s="50">
        <f t="shared" si="149"/>
        <v>0</v>
      </c>
      <c r="BX216" s="50">
        <f t="shared" si="150"/>
        <v>0</v>
      </c>
      <c r="BY216" s="50">
        <f t="shared" si="151"/>
        <v>4200000</v>
      </c>
      <c r="BZ216" s="50">
        <v>0</v>
      </c>
      <c r="CA216" s="50">
        <v>0</v>
      </c>
      <c r="CB216" s="50">
        <v>0</v>
      </c>
      <c r="CC216" s="50">
        <v>0</v>
      </c>
      <c r="CD216" s="391">
        <f t="shared" si="152"/>
        <v>86338409.727272719</v>
      </c>
      <c r="CE216" s="391">
        <f t="shared" si="175"/>
        <v>68982914.727272719</v>
      </c>
      <c r="CF216" s="391">
        <f t="shared" si="176"/>
        <v>83682914.727272719</v>
      </c>
      <c r="CG216" s="50">
        <f t="shared" si="177"/>
        <v>5857804.0309090912</v>
      </c>
      <c r="CH216" s="395">
        <f t="shared" si="178"/>
        <v>2898291.4727272722</v>
      </c>
      <c r="CI216" s="398">
        <v>0</v>
      </c>
      <c r="CJ216" s="50">
        <v>0</v>
      </c>
      <c r="CK216" s="50">
        <v>0</v>
      </c>
      <c r="CL216" s="50">
        <v>0</v>
      </c>
      <c r="CM216" s="50">
        <v>0</v>
      </c>
      <c r="CN216" s="50">
        <v>0</v>
      </c>
      <c r="CO216" s="50">
        <v>0</v>
      </c>
      <c r="CP216" s="395">
        <f t="shared" si="179"/>
        <v>8756095.5036363639</v>
      </c>
      <c r="CQ216" s="391">
        <f t="shared" si="180"/>
        <v>77582314</v>
      </c>
      <c r="CR216" s="391">
        <f t="shared" si="181"/>
        <v>-585780</v>
      </c>
    </row>
    <row r="217" spans="1:96" s="50" customFormat="1" ht="24" customHeight="1" x14ac:dyDescent="0.2">
      <c r="A217" s="182">
        <f t="shared" si="156"/>
        <v>2655495</v>
      </c>
      <c r="B217" s="298">
        <f t="shared" si="182"/>
        <v>211</v>
      </c>
      <c r="C217" s="266">
        <v>221</v>
      </c>
      <c r="D217" s="299">
        <v>12890</v>
      </c>
      <c r="E217" s="252" t="s">
        <v>282</v>
      </c>
      <c r="F217" s="253" t="s">
        <v>390</v>
      </c>
      <c r="G217" s="252" t="s">
        <v>87</v>
      </c>
      <c r="H217" s="274" t="s">
        <v>353</v>
      </c>
      <c r="I217" s="294" t="s">
        <v>2651</v>
      </c>
      <c r="J217" s="65">
        <v>2649658479</v>
      </c>
      <c r="K217" s="65" t="s">
        <v>391</v>
      </c>
      <c r="L217" s="65" t="s">
        <v>353</v>
      </c>
      <c r="M217" s="292" t="s">
        <v>2381</v>
      </c>
      <c r="N217" s="99"/>
      <c r="O217" s="65"/>
      <c r="P217" s="90"/>
      <c r="Q217" s="254">
        <v>30</v>
      </c>
      <c r="R217" s="255" t="s">
        <v>392</v>
      </c>
      <c r="S217" s="65">
        <v>0</v>
      </c>
      <c r="T217" s="65">
        <v>0</v>
      </c>
      <c r="U217" s="300">
        <f>1+1</f>
        <v>2</v>
      </c>
      <c r="V217" s="260">
        <v>23</v>
      </c>
      <c r="W217" s="99">
        <v>0</v>
      </c>
      <c r="X217" s="84">
        <v>0</v>
      </c>
      <c r="Y217" s="99">
        <v>1</v>
      </c>
      <c r="Z217" s="65">
        <v>1</v>
      </c>
      <c r="AA217" s="327">
        <v>1311206</v>
      </c>
      <c r="AB217" s="327">
        <v>46667</v>
      </c>
      <c r="AC217" s="328">
        <f t="shared" si="184"/>
        <v>1357873</v>
      </c>
      <c r="AD217" s="75">
        <v>4500000</v>
      </c>
      <c r="AE217" s="75">
        <v>6000000</v>
      </c>
      <c r="AF217" s="338">
        <f t="shared" si="183"/>
        <v>259230.3</v>
      </c>
      <c r="AG217" s="113">
        <f t="shared" si="158"/>
        <v>39336180</v>
      </c>
      <c r="AH217" s="75">
        <f t="shared" si="159"/>
        <v>1400010</v>
      </c>
      <c r="AI217" s="75">
        <f t="shared" si="160"/>
        <v>31107636</v>
      </c>
      <c r="AJ217" s="75">
        <f t="shared" si="161"/>
        <v>2655495</v>
      </c>
      <c r="AK217" s="75">
        <f t="shared" si="162"/>
        <v>4500000</v>
      </c>
      <c r="AL217" s="75">
        <f t="shared" si="163"/>
        <v>6000000</v>
      </c>
      <c r="AM217" s="75">
        <f t="shared" si="164"/>
        <v>0</v>
      </c>
      <c r="AN217" s="75">
        <f t="shared" si="165"/>
        <v>0</v>
      </c>
      <c r="AO217" s="75">
        <f t="shared" si="166"/>
        <v>2715746</v>
      </c>
      <c r="AP217" s="75">
        <f t="shared" si="167"/>
        <v>4600000</v>
      </c>
      <c r="AQ217" s="75">
        <v>0</v>
      </c>
      <c r="AR217" s="75">
        <v>0</v>
      </c>
      <c r="AS217" s="75">
        <v>0</v>
      </c>
      <c r="AT217" s="80">
        <v>0</v>
      </c>
      <c r="AU217" s="82">
        <f t="shared" si="168"/>
        <v>92315067</v>
      </c>
      <c r="AV217" s="113">
        <f t="shared" si="169"/>
        <v>65757758.18</v>
      </c>
      <c r="AW217" s="75">
        <f t="shared" si="170"/>
        <v>86943826</v>
      </c>
      <c r="AX217" s="75">
        <f t="shared" si="171"/>
        <v>6086067.8200000003</v>
      </c>
      <c r="AY217" s="76">
        <f t="shared" si="172"/>
        <v>2575775.818</v>
      </c>
      <c r="AZ217" s="75">
        <v>0</v>
      </c>
      <c r="BA217" s="75">
        <v>0</v>
      </c>
      <c r="BB217" s="75">
        <v>0</v>
      </c>
      <c r="BC217" s="80">
        <v>0</v>
      </c>
      <c r="BD217" s="80">
        <v>0</v>
      </c>
      <c r="BE217" s="80">
        <v>0</v>
      </c>
      <c r="BF217" s="78">
        <v>0</v>
      </c>
      <c r="BG217" s="348">
        <f t="shared" si="173"/>
        <v>8661843.6380000003</v>
      </c>
      <c r="BH217" s="188">
        <f t="shared" si="174"/>
        <v>83653223</v>
      </c>
      <c r="BM217" s="50">
        <v>1311206</v>
      </c>
      <c r="BN217" s="391">
        <f t="shared" si="154"/>
        <v>46667</v>
      </c>
      <c r="BO217" s="391">
        <f t="shared" si="155"/>
        <v>1357873</v>
      </c>
      <c r="BP217" s="391">
        <f t="shared" si="142"/>
        <v>39336180</v>
      </c>
      <c r="BQ217" s="50">
        <f t="shared" si="143"/>
        <v>1400010</v>
      </c>
      <c r="BR217" s="50">
        <f t="shared" si="144"/>
        <v>31107636</v>
      </c>
      <c r="BS217" s="50">
        <f t="shared" si="145"/>
        <v>2655495</v>
      </c>
      <c r="BT217" s="50">
        <f t="shared" si="146"/>
        <v>4500000</v>
      </c>
      <c r="BU217" s="50">
        <f t="shared" si="147"/>
        <v>6000000</v>
      </c>
      <c r="BV217" s="50">
        <f t="shared" si="148"/>
        <v>0</v>
      </c>
      <c r="BW217" s="50">
        <f t="shared" si="149"/>
        <v>0</v>
      </c>
      <c r="BX217" s="50">
        <f t="shared" si="150"/>
        <v>2715746</v>
      </c>
      <c r="BY217" s="50">
        <f t="shared" si="151"/>
        <v>4600000</v>
      </c>
      <c r="BZ217" s="50">
        <v>0</v>
      </c>
      <c r="CA217" s="50">
        <v>0</v>
      </c>
      <c r="CB217" s="50">
        <v>0</v>
      </c>
      <c r="CC217" s="50">
        <v>0</v>
      </c>
      <c r="CD217" s="391">
        <f t="shared" si="152"/>
        <v>92315067</v>
      </c>
      <c r="CE217" s="391">
        <f t="shared" si="175"/>
        <v>71843826</v>
      </c>
      <c r="CF217" s="391">
        <f t="shared" si="176"/>
        <v>89659572</v>
      </c>
      <c r="CG217" s="50">
        <f t="shared" si="177"/>
        <v>6276170.040000001</v>
      </c>
      <c r="CH217" s="395">
        <f t="shared" si="178"/>
        <v>3184382.6</v>
      </c>
      <c r="CI217" s="398">
        <v>0</v>
      </c>
      <c r="CJ217" s="50">
        <v>0</v>
      </c>
      <c r="CK217" s="50">
        <v>0</v>
      </c>
      <c r="CL217" s="50">
        <v>0</v>
      </c>
      <c r="CM217" s="50">
        <v>0</v>
      </c>
      <c r="CN217" s="50">
        <v>0</v>
      </c>
      <c r="CO217" s="50">
        <v>0</v>
      </c>
      <c r="CP217" s="395">
        <f t="shared" si="179"/>
        <v>9460552.6400000006</v>
      </c>
      <c r="CQ217" s="391">
        <f t="shared" si="180"/>
        <v>82854514</v>
      </c>
      <c r="CR217" s="391">
        <f t="shared" si="181"/>
        <v>-798709</v>
      </c>
    </row>
    <row r="218" spans="1:96" s="50" customFormat="1" ht="24" customHeight="1" x14ac:dyDescent="0.2">
      <c r="A218" s="182">
        <f t="shared" si="156"/>
        <v>2655495</v>
      </c>
      <c r="B218" s="298">
        <f t="shared" si="182"/>
        <v>212</v>
      </c>
      <c r="C218" s="266">
        <v>223</v>
      </c>
      <c r="D218" s="299">
        <v>12994</v>
      </c>
      <c r="E218" s="252" t="s">
        <v>85</v>
      </c>
      <c r="F218" s="253" t="s">
        <v>698</v>
      </c>
      <c r="G218" s="252" t="s">
        <v>87</v>
      </c>
      <c r="H218" s="274" t="s">
        <v>353</v>
      </c>
      <c r="I218" s="294" t="s">
        <v>2652</v>
      </c>
      <c r="J218" s="65" t="s">
        <v>699</v>
      </c>
      <c r="K218" s="65" t="s">
        <v>700</v>
      </c>
      <c r="L218" s="65"/>
      <c r="M218" s="292" t="s">
        <v>2383</v>
      </c>
      <c r="N218" s="99"/>
      <c r="O218" s="65"/>
      <c r="P218" s="90"/>
      <c r="Q218" s="254">
        <v>30</v>
      </c>
      <c r="R218" s="255">
        <v>150</v>
      </c>
      <c r="S218" s="65">
        <v>0</v>
      </c>
      <c r="T218" s="65">
        <v>0</v>
      </c>
      <c r="U218" s="300">
        <f>1+1+2+1+1</f>
        <v>6</v>
      </c>
      <c r="V218" s="261">
        <v>22</v>
      </c>
      <c r="W218" s="99">
        <v>0</v>
      </c>
      <c r="X218" s="84">
        <v>0</v>
      </c>
      <c r="Y218" s="99">
        <v>0</v>
      </c>
      <c r="Z218" s="65">
        <v>0</v>
      </c>
      <c r="AA218" s="327">
        <v>1642901</v>
      </c>
      <c r="AB218" s="327">
        <v>0</v>
      </c>
      <c r="AC218" s="328">
        <f>AA218+AB218</f>
        <v>1642901</v>
      </c>
      <c r="AD218" s="75">
        <v>4500000</v>
      </c>
      <c r="AE218" s="75">
        <v>6000000</v>
      </c>
      <c r="AF218" s="338">
        <f t="shared" si="183"/>
        <v>313644.73636363639</v>
      </c>
      <c r="AG218" s="113">
        <f t="shared" si="158"/>
        <v>49287030</v>
      </c>
      <c r="AH218" s="75">
        <f t="shared" si="159"/>
        <v>0</v>
      </c>
      <c r="AI218" s="75">
        <f t="shared" si="160"/>
        <v>47046710.454545461</v>
      </c>
      <c r="AJ218" s="75">
        <f t="shared" si="161"/>
        <v>0</v>
      </c>
      <c r="AK218" s="75">
        <f t="shared" si="162"/>
        <v>4500000</v>
      </c>
      <c r="AL218" s="75">
        <f t="shared" si="163"/>
        <v>6000000</v>
      </c>
      <c r="AM218" s="75">
        <f t="shared" si="164"/>
        <v>0</v>
      </c>
      <c r="AN218" s="75">
        <f t="shared" si="165"/>
        <v>0</v>
      </c>
      <c r="AO218" s="75">
        <f t="shared" si="166"/>
        <v>9857406</v>
      </c>
      <c r="AP218" s="75">
        <f t="shared" si="167"/>
        <v>4400000</v>
      </c>
      <c r="AQ218" s="75">
        <v>0</v>
      </c>
      <c r="AR218" s="75">
        <v>0</v>
      </c>
      <c r="AS218" s="75">
        <v>0</v>
      </c>
      <c r="AT218" s="80">
        <v>0</v>
      </c>
      <c r="AU218" s="82">
        <f t="shared" si="168"/>
        <v>121091146.45454547</v>
      </c>
      <c r="AV218" s="113">
        <f t="shared" si="169"/>
        <v>88547378.622727275</v>
      </c>
      <c r="AW218" s="75">
        <f t="shared" si="170"/>
        <v>111233740.45454547</v>
      </c>
      <c r="AX218" s="75">
        <f t="shared" si="171"/>
        <v>7786361.8318181839</v>
      </c>
      <c r="AY218" s="76">
        <f t="shared" si="172"/>
        <v>5282106.7934090914</v>
      </c>
      <c r="AZ218" s="75">
        <v>0</v>
      </c>
      <c r="BA218" s="75">
        <v>0</v>
      </c>
      <c r="BB218" s="75">
        <v>0</v>
      </c>
      <c r="BC218" s="80">
        <v>0</v>
      </c>
      <c r="BD218" s="80">
        <v>0</v>
      </c>
      <c r="BE218" s="80">
        <v>0</v>
      </c>
      <c r="BF218" s="78">
        <v>0</v>
      </c>
      <c r="BG218" s="348">
        <f t="shared" si="173"/>
        <v>13068468.625227276</v>
      </c>
      <c r="BH218" s="188">
        <f t="shared" si="174"/>
        <v>108022677</v>
      </c>
      <c r="BM218" s="50">
        <v>1642901</v>
      </c>
      <c r="BN218" s="391">
        <f t="shared" si="154"/>
        <v>0</v>
      </c>
      <c r="BO218" s="391">
        <f t="shared" si="155"/>
        <v>1642901</v>
      </c>
      <c r="BP218" s="391">
        <f t="shared" si="142"/>
        <v>49287030</v>
      </c>
      <c r="BQ218" s="50">
        <f t="shared" si="143"/>
        <v>0</v>
      </c>
      <c r="BR218" s="50">
        <f t="shared" si="144"/>
        <v>47046710.454545461</v>
      </c>
      <c r="BS218" s="50">
        <f t="shared" si="145"/>
        <v>0</v>
      </c>
      <c r="BT218" s="50">
        <f t="shared" si="146"/>
        <v>4500000</v>
      </c>
      <c r="BU218" s="50">
        <f t="shared" si="147"/>
        <v>6000000</v>
      </c>
      <c r="BV218" s="50">
        <f t="shared" si="148"/>
        <v>0</v>
      </c>
      <c r="BW218" s="50">
        <f t="shared" si="149"/>
        <v>0</v>
      </c>
      <c r="BX218" s="50">
        <f t="shared" si="150"/>
        <v>9857406</v>
      </c>
      <c r="BY218" s="50">
        <f t="shared" si="151"/>
        <v>4400000</v>
      </c>
      <c r="BZ218" s="50">
        <v>0</v>
      </c>
      <c r="CA218" s="50">
        <v>0</v>
      </c>
      <c r="CB218" s="50">
        <v>0</v>
      </c>
      <c r="CC218" s="50">
        <v>0</v>
      </c>
      <c r="CD218" s="391">
        <f t="shared" si="152"/>
        <v>121091146.45454547</v>
      </c>
      <c r="CE218" s="391">
        <f t="shared" si="175"/>
        <v>96333740.454545468</v>
      </c>
      <c r="CF218" s="391">
        <f t="shared" si="176"/>
        <v>121091146.45454547</v>
      </c>
      <c r="CG218" s="50">
        <f t="shared" si="177"/>
        <v>8476380.2518181838</v>
      </c>
      <c r="CH218" s="395">
        <f>4000000+((CE218-80000000)*15%)</f>
        <v>6450061.0681818202</v>
      </c>
      <c r="CI218" s="398">
        <v>0</v>
      </c>
      <c r="CJ218" s="50">
        <v>0</v>
      </c>
      <c r="CK218" s="50">
        <v>0</v>
      </c>
      <c r="CL218" s="50">
        <v>0</v>
      </c>
      <c r="CM218" s="50">
        <v>0</v>
      </c>
      <c r="CN218" s="50">
        <v>0</v>
      </c>
      <c r="CO218" s="50">
        <v>0</v>
      </c>
      <c r="CP218" s="395">
        <f t="shared" si="179"/>
        <v>14926441.320000004</v>
      </c>
      <c r="CQ218" s="391">
        <f t="shared" si="180"/>
        <v>106164705</v>
      </c>
      <c r="CR218" s="391">
        <f t="shared" si="181"/>
        <v>-1857972</v>
      </c>
    </row>
    <row r="219" spans="1:96" s="50" customFormat="1" ht="24" customHeight="1" x14ac:dyDescent="0.2">
      <c r="A219" s="182">
        <f t="shared" si="156"/>
        <v>2655495</v>
      </c>
      <c r="B219" s="298">
        <f t="shared" si="182"/>
        <v>213</v>
      </c>
      <c r="C219" s="266">
        <v>231</v>
      </c>
      <c r="D219" s="299">
        <v>13122</v>
      </c>
      <c r="E219" s="252" t="s">
        <v>177</v>
      </c>
      <c r="F219" s="253" t="s">
        <v>1160</v>
      </c>
      <c r="G219" s="252" t="s">
        <v>87</v>
      </c>
      <c r="H219" s="274" t="s">
        <v>1150</v>
      </c>
      <c r="I219" s="294" t="s">
        <v>1161</v>
      </c>
      <c r="J219" s="65">
        <v>4988641694</v>
      </c>
      <c r="K219" s="65">
        <v>35606495</v>
      </c>
      <c r="L219" s="65" t="s">
        <v>1150</v>
      </c>
      <c r="M219" s="292" t="s">
        <v>2380</v>
      </c>
      <c r="N219" s="99"/>
      <c r="O219" s="65"/>
      <c r="P219" s="90"/>
      <c r="Q219" s="254">
        <v>30</v>
      </c>
      <c r="R219" s="255">
        <v>70</v>
      </c>
      <c r="S219" s="65">
        <v>0</v>
      </c>
      <c r="T219" s="65">
        <v>0</v>
      </c>
      <c r="U219" s="300">
        <f>1+1+1</f>
        <v>3</v>
      </c>
      <c r="V219" s="260">
        <v>19</v>
      </c>
      <c r="W219" s="99">
        <v>0</v>
      </c>
      <c r="X219" s="84">
        <v>0</v>
      </c>
      <c r="Y219" s="99">
        <v>2</v>
      </c>
      <c r="Z219" s="390">
        <f>Y219</f>
        <v>2</v>
      </c>
      <c r="AA219" s="327">
        <v>1477052</v>
      </c>
      <c r="AB219" s="327">
        <v>46667</v>
      </c>
      <c r="AC219" s="328">
        <f t="shared" si="184"/>
        <v>1523719</v>
      </c>
      <c r="AD219" s="75">
        <v>4500000</v>
      </c>
      <c r="AE219" s="75">
        <v>6000000</v>
      </c>
      <c r="AF219" s="338">
        <f t="shared" si="183"/>
        <v>290891.80909090908</v>
      </c>
      <c r="AG219" s="113">
        <f t="shared" si="158"/>
        <v>44311560</v>
      </c>
      <c r="AH219" s="75">
        <f t="shared" si="159"/>
        <v>1400010</v>
      </c>
      <c r="AI219" s="75">
        <f t="shared" si="160"/>
        <v>20362426.636363637</v>
      </c>
      <c r="AJ219" s="75">
        <f t="shared" si="161"/>
        <v>5310990</v>
      </c>
      <c r="AK219" s="75">
        <f t="shared" si="162"/>
        <v>4500000</v>
      </c>
      <c r="AL219" s="75">
        <f t="shared" si="163"/>
        <v>6000000</v>
      </c>
      <c r="AM219" s="75">
        <f t="shared" si="164"/>
        <v>0</v>
      </c>
      <c r="AN219" s="75">
        <f t="shared" si="165"/>
        <v>0</v>
      </c>
      <c r="AO219" s="75">
        <f t="shared" si="166"/>
        <v>4571157</v>
      </c>
      <c r="AP219" s="75">
        <f t="shared" si="167"/>
        <v>3800000</v>
      </c>
      <c r="AQ219" s="75">
        <v>0</v>
      </c>
      <c r="AR219" s="75">
        <v>0</v>
      </c>
      <c r="AS219" s="75">
        <v>0</v>
      </c>
      <c r="AT219" s="80">
        <v>0</v>
      </c>
      <c r="AU219" s="82">
        <f t="shared" si="168"/>
        <v>90256143.63636364</v>
      </c>
      <c r="AV219" s="113">
        <f t="shared" si="169"/>
        <v>60447816.871818185</v>
      </c>
      <c r="AW219" s="75">
        <f t="shared" si="170"/>
        <v>80373996.63636364</v>
      </c>
      <c r="AX219" s="75">
        <f t="shared" si="171"/>
        <v>5626179.7645454556</v>
      </c>
      <c r="AY219" s="76">
        <f t="shared" si="172"/>
        <v>2044781.6871818185</v>
      </c>
      <c r="AZ219" s="75">
        <v>0</v>
      </c>
      <c r="BA219" s="75">
        <v>0</v>
      </c>
      <c r="BB219" s="75">
        <v>0</v>
      </c>
      <c r="BC219" s="80">
        <v>0</v>
      </c>
      <c r="BD219" s="80">
        <v>0</v>
      </c>
      <c r="BE219" s="80">
        <v>0</v>
      </c>
      <c r="BF219" s="78">
        <v>0</v>
      </c>
      <c r="BG219" s="348">
        <f t="shared" si="173"/>
        <v>7670961.4517272739</v>
      </c>
      <c r="BH219" s="188">
        <f t="shared" si="174"/>
        <v>82585182</v>
      </c>
      <c r="BM219" s="50">
        <v>1477052</v>
      </c>
      <c r="BN219" s="391">
        <f t="shared" si="154"/>
        <v>46667</v>
      </c>
      <c r="BO219" s="391">
        <f t="shared" si="155"/>
        <v>1523719</v>
      </c>
      <c r="BP219" s="391">
        <f t="shared" si="142"/>
        <v>44311560</v>
      </c>
      <c r="BQ219" s="50">
        <f t="shared" si="143"/>
        <v>1400010</v>
      </c>
      <c r="BR219" s="50">
        <f t="shared" si="144"/>
        <v>20362426.636363637</v>
      </c>
      <c r="BS219" s="50">
        <f t="shared" si="145"/>
        <v>5310990</v>
      </c>
      <c r="BT219" s="50">
        <f t="shared" si="146"/>
        <v>4500000</v>
      </c>
      <c r="BU219" s="50">
        <f t="shared" si="147"/>
        <v>6000000</v>
      </c>
      <c r="BV219" s="50">
        <f t="shared" si="148"/>
        <v>0</v>
      </c>
      <c r="BW219" s="50">
        <f t="shared" si="149"/>
        <v>0</v>
      </c>
      <c r="BX219" s="50">
        <f t="shared" si="150"/>
        <v>4571157</v>
      </c>
      <c r="BY219" s="50">
        <f t="shared" si="151"/>
        <v>3800000</v>
      </c>
      <c r="BZ219" s="50">
        <v>0</v>
      </c>
      <c r="CA219" s="50">
        <v>0</v>
      </c>
      <c r="CB219" s="50">
        <v>0</v>
      </c>
      <c r="CC219" s="50">
        <v>0</v>
      </c>
      <c r="CD219" s="391">
        <f t="shared" si="152"/>
        <v>90256143.63636364</v>
      </c>
      <c r="CE219" s="391">
        <f t="shared" si="175"/>
        <v>66073996.63636364</v>
      </c>
      <c r="CF219" s="391">
        <f t="shared" si="176"/>
        <v>84945153.63636364</v>
      </c>
      <c r="CG219" s="50">
        <f t="shared" si="177"/>
        <v>5946160.7545454558</v>
      </c>
      <c r="CH219" s="395">
        <f t="shared" si="178"/>
        <v>2607399.663636364</v>
      </c>
      <c r="CI219" s="398">
        <v>0</v>
      </c>
      <c r="CJ219" s="50">
        <v>0</v>
      </c>
      <c r="CK219" s="50">
        <v>0</v>
      </c>
      <c r="CL219" s="50">
        <v>0</v>
      </c>
      <c r="CM219" s="50">
        <v>0</v>
      </c>
      <c r="CN219" s="50">
        <v>0</v>
      </c>
      <c r="CO219" s="50">
        <v>0</v>
      </c>
      <c r="CP219" s="395">
        <f t="shared" si="179"/>
        <v>8553560.4181818198</v>
      </c>
      <c r="CQ219" s="391">
        <f t="shared" si="180"/>
        <v>81702583</v>
      </c>
      <c r="CR219" s="391">
        <f t="shared" si="181"/>
        <v>-882599</v>
      </c>
    </row>
    <row r="220" spans="1:96" s="50" customFormat="1" ht="24" customHeight="1" x14ac:dyDescent="0.2">
      <c r="A220" s="182">
        <f t="shared" si="156"/>
        <v>2655495</v>
      </c>
      <c r="B220" s="298">
        <f t="shared" si="182"/>
        <v>214</v>
      </c>
      <c r="C220" s="266">
        <v>232</v>
      </c>
      <c r="D220" s="299">
        <v>13118</v>
      </c>
      <c r="E220" s="252" t="s">
        <v>1122</v>
      </c>
      <c r="F220" s="253" t="s">
        <v>1149</v>
      </c>
      <c r="G220" s="252" t="s">
        <v>87</v>
      </c>
      <c r="H220" s="274" t="s">
        <v>1150</v>
      </c>
      <c r="I220" s="294" t="s">
        <v>2653</v>
      </c>
      <c r="J220" s="65">
        <v>4839978727</v>
      </c>
      <c r="K220" s="65" t="s">
        <v>1151</v>
      </c>
      <c r="L220" s="65" t="s">
        <v>1150</v>
      </c>
      <c r="M220" s="292" t="s">
        <v>2380</v>
      </c>
      <c r="N220" s="99"/>
      <c r="O220" s="65"/>
      <c r="P220" s="90"/>
      <c r="Q220" s="254">
        <v>30</v>
      </c>
      <c r="R220" s="255">
        <v>80</v>
      </c>
      <c r="S220" s="65">
        <v>0</v>
      </c>
      <c r="T220" s="65">
        <v>0</v>
      </c>
      <c r="U220" s="300">
        <f>1+1+1</f>
        <v>3</v>
      </c>
      <c r="V220" s="260">
        <v>20</v>
      </c>
      <c r="W220" s="99">
        <v>0</v>
      </c>
      <c r="X220" s="84">
        <v>0</v>
      </c>
      <c r="Y220" s="99">
        <v>0</v>
      </c>
      <c r="Z220" s="65">
        <v>0</v>
      </c>
      <c r="AA220" s="327">
        <v>1477052</v>
      </c>
      <c r="AB220" s="327">
        <v>46667</v>
      </c>
      <c r="AC220" s="328">
        <f t="shared" si="184"/>
        <v>1523719</v>
      </c>
      <c r="AD220" s="75">
        <v>4500000</v>
      </c>
      <c r="AE220" s="75">
        <v>6000000</v>
      </c>
      <c r="AF220" s="338">
        <f t="shared" si="183"/>
        <v>290891.80909090908</v>
      </c>
      <c r="AG220" s="113">
        <f t="shared" si="158"/>
        <v>44311560</v>
      </c>
      <c r="AH220" s="75">
        <f t="shared" si="159"/>
        <v>1400010</v>
      </c>
      <c r="AI220" s="75">
        <f t="shared" si="160"/>
        <v>23271344.727272727</v>
      </c>
      <c r="AJ220" s="75">
        <f t="shared" si="161"/>
        <v>0</v>
      </c>
      <c r="AK220" s="75">
        <f t="shared" si="162"/>
        <v>4500000</v>
      </c>
      <c r="AL220" s="75">
        <f t="shared" si="163"/>
        <v>6000000</v>
      </c>
      <c r="AM220" s="75">
        <f t="shared" si="164"/>
        <v>0</v>
      </c>
      <c r="AN220" s="75">
        <f t="shared" si="165"/>
        <v>0</v>
      </c>
      <c r="AO220" s="75">
        <f t="shared" si="166"/>
        <v>4571157</v>
      </c>
      <c r="AP220" s="75">
        <f t="shared" si="167"/>
        <v>4000000</v>
      </c>
      <c r="AQ220" s="75">
        <v>0</v>
      </c>
      <c r="AR220" s="75">
        <v>0</v>
      </c>
      <c r="AS220" s="75">
        <v>0</v>
      </c>
      <c r="AT220" s="80">
        <v>0</v>
      </c>
      <c r="AU220" s="82">
        <f t="shared" si="168"/>
        <v>88054071.727272719</v>
      </c>
      <c r="AV220" s="113">
        <f t="shared" si="169"/>
        <v>63139110.696363628</v>
      </c>
      <c r="AW220" s="75">
        <f t="shared" si="170"/>
        <v>83482914.727272719</v>
      </c>
      <c r="AX220" s="75">
        <f t="shared" si="171"/>
        <v>5843804.0309090912</v>
      </c>
      <c r="AY220" s="76">
        <f t="shared" si="172"/>
        <v>2313911.0696363631</v>
      </c>
      <c r="AZ220" s="75">
        <v>0</v>
      </c>
      <c r="BA220" s="75">
        <v>0</v>
      </c>
      <c r="BB220" s="75">
        <v>0</v>
      </c>
      <c r="BC220" s="80">
        <v>0</v>
      </c>
      <c r="BD220" s="80">
        <v>0</v>
      </c>
      <c r="BE220" s="80">
        <v>0</v>
      </c>
      <c r="BF220" s="78">
        <v>0</v>
      </c>
      <c r="BG220" s="348">
        <f t="shared" si="173"/>
        <v>8157715.1005454548</v>
      </c>
      <c r="BH220" s="188">
        <f t="shared" si="174"/>
        <v>79896356</v>
      </c>
      <c r="BM220" s="50">
        <v>1477052</v>
      </c>
      <c r="BN220" s="391">
        <f t="shared" si="154"/>
        <v>46667</v>
      </c>
      <c r="BO220" s="391">
        <f t="shared" si="155"/>
        <v>1523719</v>
      </c>
      <c r="BP220" s="391">
        <f t="shared" si="142"/>
        <v>44311560</v>
      </c>
      <c r="BQ220" s="50">
        <f t="shared" si="143"/>
        <v>1400010</v>
      </c>
      <c r="BR220" s="50">
        <f t="shared" si="144"/>
        <v>23271344.727272727</v>
      </c>
      <c r="BS220" s="50">
        <f t="shared" si="145"/>
        <v>0</v>
      </c>
      <c r="BT220" s="50">
        <f t="shared" si="146"/>
        <v>4500000</v>
      </c>
      <c r="BU220" s="50">
        <f t="shared" si="147"/>
        <v>6000000</v>
      </c>
      <c r="BV220" s="50">
        <f t="shared" si="148"/>
        <v>0</v>
      </c>
      <c r="BW220" s="50">
        <f t="shared" si="149"/>
        <v>0</v>
      </c>
      <c r="BX220" s="50">
        <f t="shared" si="150"/>
        <v>4571157</v>
      </c>
      <c r="BY220" s="50">
        <f t="shared" si="151"/>
        <v>4000000</v>
      </c>
      <c r="BZ220" s="50">
        <v>0</v>
      </c>
      <c r="CA220" s="50">
        <v>0</v>
      </c>
      <c r="CB220" s="50">
        <v>0</v>
      </c>
      <c r="CC220" s="50">
        <v>0</v>
      </c>
      <c r="CD220" s="391">
        <f t="shared" si="152"/>
        <v>88054071.727272719</v>
      </c>
      <c r="CE220" s="391">
        <f t="shared" si="175"/>
        <v>68982914.727272719</v>
      </c>
      <c r="CF220" s="391">
        <f t="shared" si="176"/>
        <v>88054071.727272719</v>
      </c>
      <c r="CG220" s="50">
        <f t="shared" si="177"/>
        <v>6163785.0209090905</v>
      </c>
      <c r="CH220" s="395">
        <f t="shared" si="178"/>
        <v>2898291.4727272722</v>
      </c>
      <c r="CI220" s="398">
        <v>0</v>
      </c>
      <c r="CJ220" s="50">
        <v>0</v>
      </c>
      <c r="CK220" s="50">
        <v>0</v>
      </c>
      <c r="CL220" s="50">
        <v>0</v>
      </c>
      <c r="CM220" s="50">
        <v>0</v>
      </c>
      <c r="CN220" s="50">
        <v>0</v>
      </c>
      <c r="CO220" s="50">
        <v>0</v>
      </c>
      <c r="CP220" s="395">
        <f t="shared" si="179"/>
        <v>9062076.4936363623</v>
      </c>
      <c r="CQ220" s="391">
        <f t="shared" si="180"/>
        <v>78991995</v>
      </c>
      <c r="CR220" s="391">
        <f t="shared" si="181"/>
        <v>-904361</v>
      </c>
    </row>
    <row r="221" spans="1:96" s="50" customFormat="1" ht="24" customHeight="1" x14ac:dyDescent="0.2">
      <c r="A221" s="182">
        <f t="shared" si="156"/>
        <v>2655495</v>
      </c>
      <c r="B221" s="298">
        <f t="shared" si="182"/>
        <v>215</v>
      </c>
      <c r="C221" s="266">
        <v>233</v>
      </c>
      <c r="D221" s="299">
        <v>13123</v>
      </c>
      <c r="E221" s="252" t="s">
        <v>1162</v>
      </c>
      <c r="F221" s="253" t="s">
        <v>1163</v>
      </c>
      <c r="G221" s="252" t="s">
        <v>87</v>
      </c>
      <c r="H221" s="274" t="s">
        <v>1150</v>
      </c>
      <c r="I221" s="294" t="s">
        <v>2654</v>
      </c>
      <c r="J221" s="65">
        <v>2050056753</v>
      </c>
      <c r="K221" s="65" t="s">
        <v>1164</v>
      </c>
      <c r="L221" s="65" t="s">
        <v>1150</v>
      </c>
      <c r="M221" s="292" t="s">
        <v>2380</v>
      </c>
      <c r="N221" s="99"/>
      <c r="O221" s="65"/>
      <c r="P221" s="90"/>
      <c r="Q221" s="254">
        <v>30</v>
      </c>
      <c r="R221" s="255">
        <v>70</v>
      </c>
      <c r="S221" s="65">
        <v>0</v>
      </c>
      <c r="T221" s="65">
        <v>0</v>
      </c>
      <c r="U221" s="90">
        <v>0</v>
      </c>
      <c r="V221" s="260">
        <v>20</v>
      </c>
      <c r="W221" s="99">
        <v>0</v>
      </c>
      <c r="X221" s="84">
        <v>0</v>
      </c>
      <c r="Y221" s="99">
        <v>1</v>
      </c>
      <c r="Z221" s="65">
        <v>1</v>
      </c>
      <c r="AA221" s="327">
        <v>1477052</v>
      </c>
      <c r="AB221" s="327">
        <v>46667</v>
      </c>
      <c r="AC221" s="328">
        <f t="shared" si="184"/>
        <v>1523719</v>
      </c>
      <c r="AD221" s="75">
        <v>4500000</v>
      </c>
      <c r="AE221" s="75">
        <v>6000000</v>
      </c>
      <c r="AF221" s="338">
        <f t="shared" si="183"/>
        <v>290891.80909090908</v>
      </c>
      <c r="AG221" s="113">
        <f t="shared" si="158"/>
        <v>44311560</v>
      </c>
      <c r="AH221" s="75">
        <f t="shared" si="159"/>
        <v>1400010</v>
      </c>
      <c r="AI221" s="75">
        <f t="shared" si="160"/>
        <v>20362426.636363637</v>
      </c>
      <c r="AJ221" s="75">
        <f t="shared" si="161"/>
        <v>2655495</v>
      </c>
      <c r="AK221" s="75">
        <f t="shared" si="162"/>
        <v>4500000</v>
      </c>
      <c r="AL221" s="75">
        <f t="shared" si="163"/>
        <v>6000000</v>
      </c>
      <c r="AM221" s="75">
        <f t="shared" si="164"/>
        <v>0</v>
      </c>
      <c r="AN221" s="75">
        <f t="shared" si="165"/>
        <v>0</v>
      </c>
      <c r="AO221" s="75">
        <f t="shared" si="166"/>
        <v>0</v>
      </c>
      <c r="AP221" s="75">
        <f t="shared" si="167"/>
        <v>4000000</v>
      </c>
      <c r="AQ221" s="75">
        <v>0</v>
      </c>
      <c r="AR221" s="75">
        <v>0</v>
      </c>
      <c r="AS221" s="75">
        <v>0</v>
      </c>
      <c r="AT221" s="80">
        <v>0</v>
      </c>
      <c r="AU221" s="82">
        <f t="shared" si="168"/>
        <v>83229491.63636364</v>
      </c>
      <c r="AV221" s="113">
        <f t="shared" si="169"/>
        <v>60433816.871818185</v>
      </c>
      <c r="AW221" s="75">
        <f t="shared" si="170"/>
        <v>80573996.63636364</v>
      </c>
      <c r="AX221" s="75">
        <f t="shared" si="171"/>
        <v>5640179.7645454556</v>
      </c>
      <c r="AY221" s="76">
        <f t="shared" si="172"/>
        <v>2043381.6871818185</v>
      </c>
      <c r="AZ221" s="75">
        <v>0</v>
      </c>
      <c r="BA221" s="75">
        <v>0</v>
      </c>
      <c r="BB221" s="75">
        <v>0</v>
      </c>
      <c r="BC221" s="80">
        <v>0</v>
      </c>
      <c r="BD221" s="80">
        <v>0</v>
      </c>
      <c r="BE221" s="80">
        <v>0</v>
      </c>
      <c r="BF221" s="78">
        <v>0</v>
      </c>
      <c r="BG221" s="348">
        <f t="shared" si="173"/>
        <v>7683561.4517272739</v>
      </c>
      <c r="BH221" s="188">
        <f t="shared" si="174"/>
        <v>75545930</v>
      </c>
      <c r="BM221" s="50">
        <v>1477052</v>
      </c>
      <c r="BN221" s="391">
        <f t="shared" si="154"/>
        <v>46667</v>
      </c>
      <c r="BO221" s="391">
        <f t="shared" si="155"/>
        <v>1523719</v>
      </c>
      <c r="BP221" s="391">
        <f t="shared" si="142"/>
        <v>44311560</v>
      </c>
      <c r="BQ221" s="50">
        <f t="shared" si="143"/>
        <v>1400010</v>
      </c>
      <c r="BR221" s="50">
        <f t="shared" si="144"/>
        <v>20362426.636363637</v>
      </c>
      <c r="BS221" s="50">
        <f t="shared" si="145"/>
        <v>2655495</v>
      </c>
      <c r="BT221" s="50">
        <f t="shared" si="146"/>
        <v>4500000</v>
      </c>
      <c r="BU221" s="50">
        <f t="shared" si="147"/>
        <v>6000000</v>
      </c>
      <c r="BV221" s="50">
        <f t="shared" si="148"/>
        <v>0</v>
      </c>
      <c r="BW221" s="50">
        <f t="shared" si="149"/>
        <v>0</v>
      </c>
      <c r="BX221" s="50">
        <f t="shared" si="150"/>
        <v>0</v>
      </c>
      <c r="BY221" s="50">
        <f t="shared" si="151"/>
        <v>4000000</v>
      </c>
      <c r="BZ221" s="50">
        <v>0</v>
      </c>
      <c r="CA221" s="50">
        <v>0</v>
      </c>
      <c r="CB221" s="50">
        <v>0</v>
      </c>
      <c r="CC221" s="50">
        <v>0</v>
      </c>
      <c r="CD221" s="391">
        <f t="shared" si="152"/>
        <v>83229491.63636364</v>
      </c>
      <c r="CE221" s="391">
        <f t="shared" si="175"/>
        <v>66073996.63636364</v>
      </c>
      <c r="CF221" s="391">
        <f t="shared" si="176"/>
        <v>80573996.63636364</v>
      </c>
      <c r="CG221" s="50">
        <f t="shared" si="177"/>
        <v>5640179.7645454556</v>
      </c>
      <c r="CH221" s="395">
        <f t="shared" si="178"/>
        <v>2607399.663636364</v>
      </c>
      <c r="CI221" s="398">
        <v>0</v>
      </c>
      <c r="CJ221" s="50">
        <v>0</v>
      </c>
      <c r="CK221" s="50">
        <v>0</v>
      </c>
      <c r="CL221" s="50">
        <v>0</v>
      </c>
      <c r="CM221" s="50">
        <v>0</v>
      </c>
      <c r="CN221" s="50">
        <v>0</v>
      </c>
      <c r="CO221" s="50">
        <v>0</v>
      </c>
      <c r="CP221" s="395">
        <f t="shared" si="179"/>
        <v>8247579.4281818196</v>
      </c>
      <c r="CQ221" s="391">
        <f t="shared" si="180"/>
        <v>74981912</v>
      </c>
      <c r="CR221" s="391">
        <f t="shared" si="181"/>
        <v>-564018</v>
      </c>
    </row>
    <row r="222" spans="1:96" s="50" customFormat="1" ht="24" customHeight="1" x14ac:dyDescent="0.2">
      <c r="A222" s="182">
        <f t="shared" si="156"/>
        <v>2655495</v>
      </c>
      <c r="B222" s="298">
        <f t="shared" si="182"/>
        <v>216</v>
      </c>
      <c r="C222" s="266">
        <v>234</v>
      </c>
      <c r="D222" s="299">
        <v>13124</v>
      </c>
      <c r="E222" s="252" t="s">
        <v>209</v>
      </c>
      <c r="F222" s="253" t="s">
        <v>1165</v>
      </c>
      <c r="G222" s="252" t="s">
        <v>87</v>
      </c>
      <c r="H222" s="274" t="s">
        <v>1150</v>
      </c>
      <c r="I222" s="294" t="s">
        <v>2655</v>
      </c>
      <c r="J222" s="65">
        <v>4989899172</v>
      </c>
      <c r="K222" s="65" t="s">
        <v>1166</v>
      </c>
      <c r="L222" s="65" t="s">
        <v>1150</v>
      </c>
      <c r="M222" s="292" t="s">
        <v>2380</v>
      </c>
      <c r="N222" s="99"/>
      <c r="O222" s="65"/>
      <c r="P222" s="90"/>
      <c r="Q222" s="254">
        <v>30</v>
      </c>
      <c r="R222" s="255">
        <v>60</v>
      </c>
      <c r="S222" s="65">
        <v>0</v>
      </c>
      <c r="T222" s="65">
        <v>0</v>
      </c>
      <c r="U222" s="90">
        <v>0</v>
      </c>
      <c r="V222" s="260">
        <v>20</v>
      </c>
      <c r="W222" s="99">
        <v>0</v>
      </c>
      <c r="X222" s="84">
        <v>0</v>
      </c>
      <c r="Y222" s="99">
        <v>0</v>
      </c>
      <c r="Z222" s="65">
        <v>0</v>
      </c>
      <c r="AA222" s="327">
        <v>1477052</v>
      </c>
      <c r="AB222" s="327">
        <v>46667</v>
      </c>
      <c r="AC222" s="328">
        <f t="shared" si="184"/>
        <v>1523719</v>
      </c>
      <c r="AD222" s="75">
        <v>4500000</v>
      </c>
      <c r="AE222" s="75">
        <v>6000000</v>
      </c>
      <c r="AF222" s="338">
        <f t="shared" si="183"/>
        <v>290891.80909090908</v>
      </c>
      <c r="AG222" s="113">
        <f t="shared" si="158"/>
        <v>44311560</v>
      </c>
      <c r="AH222" s="75">
        <f t="shared" si="159"/>
        <v>1400010</v>
      </c>
      <c r="AI222" s="75">
        <f t="shared" si="160"/>
        <v>17453508.545454547</v>
      </c>
      <c r="AJ222" s="75">
        <f t="shared" si="161"/>
        <v>0</v>
      </c>
      <c r="AK222" s="75">
        <f t="shared" si="162"/>
        <v>4500000</v>
      </c>
      <c r="AL222" s="75">
        <f t="shared" si="163"/>
        <v>6000000</v>
      </c>
      <c r="AM222" s="75">
        <f t="shared" si="164"/>
        <v>0</v>
      </c>
      <c r="AN222" s="75">
        <f t="shared" si="165"/>
        <v>0</v>
      </c>
      <c r="AO222" s="75">
        <f t="shared" si="166"/>
        <v>0</v>
      </c>
      <c r="AP222" s="75">
        <f t="shared" si="167"/>
        <v>4000000</v>
      </c>
      <c r="AQ222" s="75">
        <v>0</v>
      </c>
      <c r="AR222" s="75">
        <v>0</v>
      </c>
      <c r="AS222" s="75">
        <v>0</v>
      </c>
      <c r="AT222" s="80">
        <v>0</v>
      </c>
      <c r="AU222" s="82">
        <f t="shared" si="168"/>
        <v>77665078.545454547</v>
      </c>
      <c r="AV222" s="113">
        <f t="shared" si="169"/>
        <v>57728523.047272727</v>
      </c>
      <c r="AW222" s="75">
        <f t="shared" si="170"/>
        <v>77665078.545454547</v>
      </c>
      <c r="AX222" s="75">
        <f t="shared" si="171"/>
        <v>5436555.498181819</v>
      </c>
      <c r="AY222" s="76">
        <f t="shared" si="172"/>
        <v>1772852.3047272728</v>
      </c>
      <c r="AZ222" s="75">
        <v>0</v>
      </c>
      <c r="BA222" s="75">
        <v>0</v>
      </c>
      <c r="BB222" s="75">
        <v>0</v>
      </c>
      <c r="BC222" s="80">
        <v>0</v>
      </c>
      <c r="BD222" s="80">
        <v>0</v>
      </c>
      <c r="BE222" s="80">
        <v>0</v>
      </c>
      <c r="BF222" s="78">
        <v>0</v>
      </c>
      <c r="BG222" s="348">
        <f t="shared" si="173"/>
        <v>7209407.802909092</v>
      </c>
      <c r="BH222" s="188">
        <f t="shared" si="174"/>
        <v>70455670</v>
      </c>
      <c r="BM222" s="50">
        <v>1477052</v>
      </c>
      <c r="BN222" s="391">
        <f t="shared" si="154"/>
        <v>46667</v>
      </c>
      <c r="BO222" s="391">
        <f t="shared" si="155"/>
        <v>1523719</v>
      </c>
      <c r="BP222" s="391">
        <f t="shared" si="142"/>
        <v>44311560</v>
      </c>
      <c r="BQ222" s="50">
        <f t="shared" si="143"/>
        <v>1400010</v>
      </c>
      <c r="BR222" s="50">
        <f t="shared" si="144"/>
        <v>17453508.545454547</v>
      </c>
      <c r="BS222" s="50">
        <f t="shared" si="145"/>
        <v>0</v>
      </c>
      <c r="BT222" s="50">
        <f t="shared" si="146"/>
        <v>4500000</v>
      </c>
      <c r="BU222" s="50">
        <f t="shared" si="147"/>
        <v>6000000</v>
      </c>
      <c r="BV222" s="50">
        <f t="shared" si="148"/>
        <v>0</v>
      </c>
      <c r="BW222" s="50">
        <f t="shared" si="149"/>
        <v>0</v>
      </c>
      <c r="BX222" s="50">
        <f t="shared" si="150"/>
        <v>0</v>
      </c>
      <c r="BY222" s="50">
        <f t="shared" si="151"/>
        <v>4000000</v>
      </c>
      <c r="BZ222" s="50">
        <v>0</v>
      </c>
      <c r="CA222" s="50">
        <v>0</v>
      </c>
      <c r="CB222" s="50">
        <v>0</v>
      </c>
      <c r="CC222" s="50">
        <v>0</v>
      </c>
      <c r="CD222" s="391">
        <f t="shared" si="152"/>
        <v>77665078.545454547</v>
      </c>
      <c r="CE222" s="391">
        <f t="shared" si="175"/>
        <v>63165078.545454547</v>
      </c>
      <c r="CF222" s="391">
        <f t="shared" si="176"/>
        <v>77665078.545454547</v>
      </c>
      <c r="CG222" s="50">
        <f t="shared" si="177"/>
        <v>5436555.498181819</v>
      </c>
      <c r="CH222" s="395">
        <f t="shared" si="178"/>
        <v>2316507.854545455</v>
      </c>
      <c r="CI222" s="398">
        <v>0</v>
      </c>
      <c r="CJ222" s="50">
        <v>0</v>
      </c>
      <c r="CK222" s="50">
        <v>0</v>
      </c>
      <c r="CL222" s="50">
        <v>0</v>
      </c>
      <c r="CM222" s="50">
        <v>0</v>
      </c>
      <c r="CN222" s="50">
        <v>0</v>
      </c>
      <c r="CO222" s="50">
        <v>0</v>
      </c>
      <c r="CP222" s="395">
        <f t="shared" si="179"/>
        <v>7753063.3527272735</v>
      </c>
      <c r="CQ222" s="391">
        <f t="shared" si="180"/>
        <v>69912015</v>
      </c>
      <c r="CR222" s="391">
        <f t="shared" si="181"/>
        <v>-543655</v>
      </c>
    </row>
    <row r="223" spans="1:96" s="50" customFormat="1" ht="24" customHeight="1" x14ac:dyDescent="0.2">
      <c r="A223" s="182">
        <f t="shared" si="156"/>
        <v>2655495</v>
      </c>
      <c r="B223" s="298">
        <f t="shared" si="182"/>
        <v>217</v>
      </c>
      <c r="C223" s="266">
        <v>235</v>
      </c>
      <c r="D223" s="299">
        <v>13125</v>
      </c>
      <c r="E223" s="252" t="s">
        <v>115</v>
      </c>
      <c r="F223" s="253" t="s">
        <v>1167</v>
      </c>
      <c r="G223" s="252" t="s">
        <v>87</v>
      </c>
      <c r="H223" s="274" t="s">
        <v>1150</v>
      </c>
      <c r="I223" s="294" t="s">
        <v>2656</v>
      </c>
      <c r="J223" s="65">
        <v>2162142325</v>
      </c>
      <c r="K223" s="65" t="s">
        <v>1168</v>
      </c>
      <c r="L223" s="65" t="s">
        <v>1150</v>
      </c>
      <c r="M223" s="307" t="s">
        <v>2383</v>
      </c>
      <c r="N223" s="99"/>
      <c r="O223" s="65"/>
      <c r="P223" s="90"/>
      <c r="Q223" s="254">
        <v>30</v>
      </c>
      <c r="R223" s="255">
        <v>50</v>
      </c>
      <c r="S223" s="65">
        <v>0</v>
      </c>
      <c r="T223" s="65">
        <v>0</v>
      </c>
      <c r="U223" s="90">
        <v>0</v>
      </c>
      <c r="V223" s="260">
        <v>20</v>
      </c>
      <c r="W223" s="99">
        <v>0</v>
      </c>
      <c r="X223" s="84">
        <v>0</v>
      </c>
      <c r="Y223" s="99">
        <v>0</v>
      </c>
      <c r="Z223" s="65">
        <v>0</v>
      </c>
      <c r="AA223" s="327">
        <v>1642901</v>
      </c>
      <c r="AB223" s="327">
        <v>46667</v>
      </c>
      <c r="AC223" s="328">
        <f>AA223+AB223</f>
        <v>1689568</v>
      </c>
      <c r="AD223" s="75">
        <v>4500000</v>
      </c>
      <c r="AE223" s="75">
        <v>6000000</v>
      </c>
      <c r="AF223" s="338">
        <f t="shared" si="183"/>
        <v>322553.89090909087</v>
      </c>
      <c r="AG223" s="113">
        <f t="shared" si="158"/>
        <v>49287030</v>
      </c>
      <c r="AH223" s="75">
        <f t="shared" si="159"/>
        <v>1400010</v>
      </c>
      <c r="AI223" s="75">
        <f t="shared" si="160"/>
        <v>16127694.545454543</v>
      </c>
      <c r="AJ223" s="75">
        <f t="shared" si="161"/>
        <v>0</v>
      </c>
      <c r="AK223" s="75">
        <f t="shared" si="162"/>
        <v>4500000</v>
      </c>
      <c r="AL223" s="75">
        <f t="shared" si="163"/>
        <v>6000000</v>
      </c>
      <c r="AM223" s="75">
        <f t="shared" si="164"/>
        <v>0</v>
      </c>
      <c r="AN223" s="75">
        <f t="shared" si="165"/>
        <v>0</v>
      </c>
      <c r="AO223" s="75">
        <f t="shared" si="166"/>
        <v>0</v>
      </c>
      <c r="AP223" s="75">
        <f t="shared" si="167"/>
        <v>4000000</v>
      </c>
      <c r="AQ223" s="75">
        <v>0</v>
      </c>
      <c r="AR223" s="75">
        <v>0</v>
      </c>
      <c r="AS223" s="75">
        <v>0</v>
      </c>
      <c r="AT223" s="80">
        <v>0</v>
      </c>
      <c r="AU223" s="82">
        <f t="shared" si="168"/>
        <v>81314734.545454547</v>
      </c>
      <c r="AV223" s="113">
        <f t="shared" si="169"/>
        <v>61122703.127272725</v>
      </c>
      <c r="AW223" s="75">
        <f t="shared" si="170"/>
        <v>81314734.545454547</v>
      </c>
      <c r="AX223" s="75">
        <f t="shared" si="171"/>
        <v>5692031.4181818189</v>
      </c>
      <c r="AY223" s="76">
        <f t="shared" si="172"/>
        <v>2112270.3127272725</v>
      </c>
      <c r="AZ223" s="75">
        <v>0</v>
      </c>
      <c r="BA223" s="75">
        <v>0</v>
      </c>
      <c r="BB223" s="75">
        <v>0</v>
      </c>
      <c r="BC223" s="80">
        <v>0</v>
      </c>
      <c r="BD223" s="80">
        <v>0</v>
      </c>
      <c r="BE223" s="80">
        <v>0</v>
      </c>
      <c r="BF223" s="78">
        <v>0</v>
      </c>
      <c r="BG223" s="348">
        <f t="shared" si="173"/>
        <v>7804301.7309090914</v>
      </c>
      <c r="BH223" s="188">
        <f t="shared" si="174"/>
        <v>73510432</v>
      </c>
      <c r="BM223" s="50">
        <v>1642901</v>
      </c>
      <c r="BN223" s="391">
        <f t="shared" si="154"/>
        <v>46667</v>
      </c>
      <c r="BO223" s="391">
        <f t="shared" si="155"/>
        <v>1689568</v>
      </c>
      <c r="BP223" s="391">
        <f t="shared" si="142"/>
        <v>49287030</v>
      </c>
      <c r="BQ223" s="50">
        <f t="shared" si="143"/>
        <v>1400010</v>
      </c>
      <c r="BR223" s="50">
        <f t="shared" si="144"/>
        <v>16127694.545454543</v>
      </c>
      <c r="BS223" s="50">
        <f t="shared" si="145"/>
        <v>0</v>
      </c>
      <c r="BT223" s="50">
        <f t="shared" si="146"/>
        <v>4500000</v>
      </c>
      <c r="BU223" s="50">
        <f t="shared" si="147"/>
        <v>6000000</v>
      </c>
      <c r="BV223" s="50">
        <f t="shared" si="148"/>
        <v>0</v>
      </c>
      <c r="BW223" s="50">
        <f t="shared" si="149"/>
        <v>0</v>
      </c>
      <c r="BX223" s="50">
        <f t="shared" si="150"/>
        <v>0</v>
      </c>
      <c r="BY223" s="50">
        <f t="shared" si="151"/>
        <v>4000000</v>
      </c>
      <c r="BZ223" s="50">
        <v>0</v>
      </c>
      <c r="CA223" s="50">
        <v>0</v>
      </c>
      <c r="CB223" s="50">
        <v>0</v>
      </c>
      <c r="CC223" s="50">
        <v>0</v>
      </c>
      <c r="CD223" s="391">
        <f t="shared" si="152"/>
        <v>81314734.545454547</v>
      </c>
      <c r="CE223" s="391">
        <f t="shared" si="175"/>
        <v>66814734.545454547</v>
      </c>
      <c r="CF223" s="391">
        <f t="shared" si="176"/>
        <v>81314734.545454547</v>
      </c>
      <c r="CG223" s="50">
        <f t="shared" si="177"/>
        <v>5692031.4181818189</v>
      </c>
      <c r="CH223" s="395">
        <f t="shared" si="178"/>
        <v>2681473.4545454551</v>
      </c>
      <c r="CI223" s="398">
        <v>0</v>
      </c>
      <c r="CJ223" s="50">
        <v>0</v>
      </c>
      <c r="CK223" s="50">
        <v>0</v>
      </c>
      <c r="CL223" s="50">
        <v>0</v>
      </c>
      <c r="CM223" s="50">
        <v>0</v>
      </c>
      <c r="CN223" s="50">
        <v>0</v>
      </c>
      <c r="CO223" s="50">
        <v>0</v>
      </c>
      <c r="CP223" s="395">
        <f t="shared" si="179"/>
        <v>8373504.872727274</v>
      </c>
      <c r="CQ223" s="391">
        <f t="shared" si="180"/>
        <v>72941229</v>
      </c>
      <c r="CR223" s="391">
        <f t="shared" si="181"/>
        <v>-569203</v>
      </c>
    </row>
    <row r="224" spans="1:96" s="50" customFormat="1" ht="24" customHeight="1" x14ac:dyDescent="0.2">
      <c r="A224" s="182">
        <f t="shared" si="156"/>
        <v>2655495</v>
      </c>
      <c r="B224" s="298">
        <f t="shared" si="182"/>
        <v>218</v>
      </c>
      <c r="C224" s="266">
        <v>236</v>
      </c>
      <c r="D224" s="299">
        <v>13131</v>
      </c>
      <c r="E224" s="252" t="s">
        <v>410</v>
      </c>
      <c r="F224" s="253" t="s">
        <v>1181</v>
      </c>
      <c r="G224" s="252" t="s">
        <v>87</v>
      </c>
      <c r="H224" s="274" t="s">
        <v>1150</v>
      </c>
      <c r="I224" s="294" t="s">
        <v>2657</v>
      </c>
      <c r="J224" s="65">
        <v>2162571501</v>
      </c>
      <c r="K224" s="65" t="s">
        <v>1182</v>
      </c>
      <c r="L224" s="65" t="s">
        <v>1150</v>
      </c>
      <c r="M224" s="292" t="s">
        <v>2380</v>
      </c>
      <c r="N224" s="99"/>
      <c r="O224" s="65"/>
      <c r="P224" s="90"/>
      <c r="Q224" s="254">
        <v>30</v>
      </c>
      <c r="R224" s="255">
        <v>50</v>
      </c>
      <c r="S224" s="65">
        <v>0</v>
      </c>
      <c r="T224" s="65">
        <v>0</v>
      </c>
      <c r="U224" s="90">
        <v>0</v>
      </c>
      <c r="V224" s="260">
        <v>20</v>
      </c>
      <c r="W224" s="99">
        <v>0</v>
      </c>
      <c r="X224" s="84">
        <v>0</v>
      </c>
      <c r="Y224" s="99">
        <v>0</v>
      </c>
      <c r="Z224" s="65">
        <v>0</v>
      </c>
      <c r="AA224" s="327">
        <v>1477052</v>
      </c>
      <c r="AB224" s="327">
        <v>46667</v>
      </c>
      <c r="AC224" s="328">
        <f t="shared" si="184"/>
        <v>1523719</v>
      </c>
      <c r="AD224" s="75">
        <v>4500000</v>
      </c>
      <c r="AE224" s="75">
        <v>6000000</v>
      </c>
      <c r="AF224" s="338">
        <f t="shared" si="183"/>
        <v>290891.80909090908</v>
      </c>
      <c r="AG224" s="113">
        <f t="shared" si="158"/>
        <v>44311560</v>
      </c>
      <c r="AH224" s="75">
        <f t="shared" si="159"/>
        <v>1400010</v>
      </c>
      <c r="AI224" s="75">
        <f t="shared" si="160"/>
        <v>14544590.454545453</v>
      </c>
      <c r="AJ224" s="75">
        <f t="shared" si="161"/>
        <v>0</v>
      </c>
      <c r="AK224" s="75">
        <f t="shared" si="162"/>
        <v>4500000</v>
      </c>
      <c r="AL224" s="75">
        <f t="shared" si="163"/>
        <v>6000000</v>
      </c>
      <c r="AM224" s="75">
        <f t="shared" si="164"/>
        <v>0</v>
      </c>
      <c r="AN224" s="75">
        <f t="shared" si="165"/>
        <v>0</v>
      </c>
      <c r="AO224" s="75">
        <f t="shared" si="166"/>
        <v>0</v>
      </c>
      <c r="AP224" s="75">
        <f t="shared" si="167"/>
        <v>4000000</v>
      </c>
      <c r="AQ224" s="75">
        <v>0</v>
      </c>
      <c r="AR224" s="75">
        <v>0</v>
      </c>
      <c r="AS224" s="75">
        <v>0</v>
      </c>
      <c r="AT224" s="80">
        <v>0</v>
      </c>
      <c r="AU224" s="82">
        <f t="shared" si="168"/>
        <v>74756160.454545453</v>
      </c>
      <c r="AV224" s="113">
        <f t="shared" si="169"/>
        <v>55023229.222727269</v>
      </c>
      <c r="AW224" s="75">
        <f t="shared" si="170"/>
        <v>74756160.454545453</v>
      </c>
      <c r="AX224" s="75">
        <f t="shared" si="171"/>
        <v>5232931.2318181824</v>
      </c>
      <c r="AY224" s="76">
        <f t="shared" si="172"/>
        <v>1502322.9222727269</v>
      </c>
      <c r="AZ224" s="75">
        <v>0</v>
      </c>
      <c r="BA224" s="75">
        <v>0</v>
      </c>
      <c r="BB224" s="75">
        <v>0</v>
      </c>
      <c r="BC224" s="80">
        <v>0</v>
      </c>
      <c r="BD224" s="80">
        <v>0</v>
      </c>
      <c r="BE224" s="80">
        <v>0</v>
      </c>
      <c r="BF224" s="78">
        <v>0</v>
      </c>
      <c r="BG224" s="348">
        <f t="shared" si="173"/>
        <v>6735254.1540909093</v>
      </c>
      <c r="BH224" s="188">
        <f t="shared" si="174"/>
        <v>68020906</v>
      </c>
      <c r="BM224" s="50">
        <v>1477052</v>
      </c>
      <c r="BN224" s="391">
        <f t="shared" si="154"/>
        <v>46667</v>
      </c>
      <c r="BO224" s="391">
        <f t="shared" si="155"/>
        <v>1523719</v>
      </c>
      <c r="BP224" s="391">
        <f t="shared" si="142"/>
        <v>44311560</v>
      </c>
      <c r="BQ224" s="50">
        <f t="shared" si="143"/>
        <v>1400010</v>
      </c>
      <c r="BR224" s="50">
        <f t="shared" si="144"/>
        <v>14544590.454545453</v>
      </c>
      <c r="BS224" s="50">
        <f t="shared" si="145"/>
        <v>0</v>
      </c>
      <c r="BT224" s="50">
        <f t="shared" si="146"/>
        <v>4500000</v>
      </c>
      <c r="BU224" s="50">
        <f t="shared" si="147"/>
        <v>6000000</v>
      </c>
      <c r="BV224" s="50">
        <f t="shared" si="148"/>
        <v>0</v>
      </c>
      <c r="BW224" s="50">
        <f t="shared" si="149"/>
        <v>0</v>
      </c>
      <c r="BX224" s="50">
        <f t="shared" si="150"/>
        <v>0</v>
      </c>
      <c r="BY224" s="50">
        <f t="shared" si="151"/>
        <v>4000000</v>
      </c>
      <c r="BZ224" s="50">
        <v>0</v>
      </c>
      <c r="CA224" s="50">
        <v>0</v>
      </c>
      <c r="CB224" s="50">
        <v>0</v>
      </c>
      <c r="CC224" s="50">
        <v>0</v>
      </c>
      <c r="CD224" s="391">
        <f t="shared" si="152"/>
        <v>74756160.454545453</v>
      </c>
      <c r="CE224" s="391">
        <f t="shared" si="175"/>
        <v>60256160.454545453</v>
      </c>
      <c r="CF224" s="391">
        <f t="shared" si="176"/>
        <v>74756160.454545453</v>
      </c>
      <c r="CG224" s="50">
        <f t="shared" si="177"/>
        <v>5232931.2318181824</v>
      </c>
      <c r="CH224" s="395">
        <f t="shared" si="178"/>
        <v>2025616.0454545454</v>
      </c>
      <c r="CI224" s="398">
        <v>0</v>
      </c>
      <c r="CJ224" s="50">
        <v>0</v>
      </c>
      <c r="CK224" s="50">
        <v>0</v>
      </c>
      <c r="CL224" s="50">
        <v>0</v>
      </c>
      <c r="CM224" s="50">
        <v>0</v>
      </c>
      <c r="CN224" s="50">
        <v>0</v>
      </c>
      <c r="CO224" s="50">
        <v>0</v>
      </c>
      <c r="CP224" s="395">
        <f t="shared" si="179"/>
        <v>7258547.2772727273</v>
      </c>
      <c r="CQ224" s="391">
        <f t="shared" si="180"/>
        <v>67497613</v>
      </c>
      <c r="CR224" s="391">
        <f t="shared" si="181"/>
        <v>-523293</v>
      </c>
    </row>
    <row r="225" spans="1:96" s="50" customFormat="1" ht="24" customHeight="1" x14ac:dyDescent="0.2">
      <c r="A225" s="182">
        <f t="shared" si="156"/>
        <v>2655495</v>
      </c>
      <c r="B225" s="298">
        <f t="shared" si="182"/>
        <v>219</v>
      </c>
      <c r="C225" s="266">
        <v>237</v>
      </c>
      <c r="D225" s="299">
        <v>13121</v>
      </c>
      <c r="E225" s="252" t="s">
        <v>946</v>
      </c>
      <c r="F225" s="253" t="s">
        <v>1158</v>
      </c>
      <c r="G225" s="252" t="s">
        <v>87</v>
      </c>
      <c r="H225" s="274" t="s">
        <v>1150</v>
      </c>
      <c r="I225" s="294" t="s">
        <v>2658</v>
      </c>
      <c r="J225" s="65">
        <v>2190028884</v>
      </c>
      <c r="K225" s="65" t="s">
        <v>1159</v>
      </c>
      <c r="L225" s="65" t="s">
        <v>1150</v>
      </c>
      <c r="M225" s="292" t="s">
        <v>2380</v>
      </c>
      <c r="N225" s="99"/>
      <c r="O225" s="65"/>
      <c r="P225" s="90"/>
      <c r="Q225" s="254">
        <v>30</v>
      </c>
      <c r="R225" s="255">
        <v>30</v>
      </c>
      <c r="S225" s="65">
        <v>0</v>
      </c>
      <c r="T225" s="65">
        <v>0</v>
      </c>
      <c r="U225" s="90">
        <v>0</v>
      </c>
      <c r="V225" s="260">
        <v>19</v>
      </c>
      <c r="W225" s="99">
        <v>0</v>
      </c>
      <c r="X225" s="84">
        <v>0</v>
      </c>
      <c r="Y225" s="99">
        <v>0</v>
      </c>
      <c r="Z225" s="65">
        <v>0</v>
      </c>
      <c r="AA225" s="327">
        <v>1477052</v>
      </c>
      <c r="AB225" s="327">
        <v>46667</v>
      </c>
      <c r="AC225" s="328">
        <f t="shared" si="184"/>
        <v>1523719</v>
      </c>
      <c r="AD225" s="75">
        <v>4500000</v>
      </c>
      <c r="AE225" s="75">
        <v>6000000</v>
      </c>
      <c r="AF225" s="338">
        <f t="shared" si="183"/>
        <v>290891.80909090908</v>
      </c>
      <c r="AG225" s="113">
        <f t="shared" si="158"/>
        <v>44311560</v>
      </c>
      <c r="AH225" s="75">
        <f t="shared" si="159"/>
        <v>1400010</v>
      </c>
      <c r="AI225" s="75">
        <f t="shared" si="160"/>
        <v>8726754.2727272734</v>
      </c>
      <c r="AJ225" s="75">
        <f t="shared" si="161"/>
        <v>0</v>
      </c>
      <c r="AK225" s="75">
        <f t="shared" si="162"/>
        <v>4500000</v>
      </c>
      <c r="AL225" s="75">
        <f t="shared" si="163"/>
        <v>6000000</v>
      </c>
      <c r="AM225" s="75">
        <f t="shared" si="164"/>
        <v>0</v>
      </c>
      <c r="AN225" s="75">
        <f t="shared" si="165"/>
        <v>0</v>
      </c>
      <c r="AO225" s="75">
        <f t="shared" si="166"/>
        <v>0</v>
      </c>
      <c r="AP225" s="75">
        <f t="shared" si="167"/>
        <v>3800000</v>
      </c>
      <c r="AQ225" s="75">
        <v>0</v>
      </c>
      <c r="AR225" s="75">
        <v>0</v>
      </c>
      <c r="AS225" s="75">
        <v>0</v>
      </c>
      <c r="AT225" s="80">
        <v>0</v>
      </c>
      <c r="AU225" s="82">
        <f t="shared" si="168"/>
        <v>68738324.272727281</v>
      </c>
      <c r="AV225" s="113">
        <f t="shared" si="169"/>
        <v>49626641.573636368</v>
      </c>
      <c r="AW225" s="75">
        <f t="shared" si="170"/>
        <v>68738324.272727281</v>
      </c>
      <c r="AX225" s="75">
        <f t="shared" si="171"/>
        <v>4811682.6990909101</v>
      </c>
      <c r="AY225" s="76">
        <f t="shared" si="172"/>
        <v>962664.15736363688</v>
      </c>
      <c r="AZ225" s="75">
        <v>0</v>
      </c>
      <c r="BA225" s="75">
        <v>0</v>
      </c>
      <c r="BB225" s="75">
        <v>0</v>
      </c>
      <c r="BC225" s="80">
        <v>0</v>
      </c>
      <c r="BD225" s="80">
        <v>0</v>
      </c>
      <c r="BE225" s="80">
        <v>0</v>
      </c>
      <c r="BF225" s="78">
        <v>0</v>
      </c>
      <c r="BG225" s="348">
        <f t="shared" si="173"/>
        <v>5774346.8564545475</v>
      </c>
      <c r="BH225" s="188">
        <f t="shared" si="174"/>
        <v>62963977</v>
      </c>
      <c r="BM225" s="50">
        <v>1477052</v>
      </c>
      <c r="BN225" s="391">
        <f t="shared" si="154"/>
        <v>46667</v>
      </c>
      <c r="BO225" s="391">
        <f t="shared" si="155"/>
        <v>1523719</v>
      </c>
      <c r="BP225" s="391">
        <f t="shared" si="142"/>
        <v>44311560</v>
      </c>
      <c r="BQ225" s="50">
        <f t="shared" si="143"/>
        <v>1400010</v>
      </c>
      <c r="BR225" s="50">
        <f t="shared" si="144"/>
        <v>8726754.2727272734</v>
      </c>
      <c r="BS225" s="50">
        <f t="shared" si="145"/>
        <v>0</v>
      </c>
      <c r="BT225" s="50">
        <f t="shared" si="146"/>
        <v>4500000</v>
      </c>
      <c r="BU225" s="50">
        <f t="shared" si="147"/>
        <v>6000000</v>
      </c>
      <c r="BV225" s="50">
        <f t="shared" si="148"/>
        <v>0</v>
      </c>
      <c r="BW225" s="50">
        <f t="shared" si="149"/>
        <v>0</v>
      </c>
      <c r="BX225" s="50">
        <f t="shared" si="150"/>
        <v>0</v>
      </c>
      <c r="BY225" s="50">
        <f t="shared" si="151"/>
        <v>3800000</v>
      </c>
      <c r="BZ225" s="50">
        <v>0</v>
      </c>
      <c r="CA225" s="50">
        <v>0</v>
      </c>
      <c r="CB225" s="50">
        <v>0</v>
      </c>
      <c r="CC225" s="50">
        <v>0</v>
      </c>
      <c r="CD225" s="391">
        <f t="shared" si="152"/>
        <v>68738324.272727281</v>
      </c>
      <c r="CE225" s="391">
        <f t="shared" si="175"/>
        <v>54438324.272727281</v>
      </c>
      <c r="CF225" s="391">
        <f t="shared" si="176"/>
        <v>68738324.272727281</v>
      </c>
      <c r="CG225" s="50">
        <f t="shared" si="177"/>
        <v>4811682.6990909101</v>
      </c>
      <c r="CH225" s="395">
        <f t="shared" si="178"/>
        <v>1443832.4272727282</v>
      </c>
      <c r="CI225" s="398">
        <v>0</v>
      </c>
      <c r="CJ225" s="50">
        <v>0</v>
      </c>
      <c r="CK225" s="50">
        <v>0</v>
      </c>
      <c r="CL225" s="50">
        <v>0</v>
      </c>
      <c r="CM225" s="50">
        <v>0</v>
      </c>
      <c r="CN225" s="50">
        <v>0</v>
      </c>
      <c r="CO225" s="50">
        <v>0</v>
      </c>
      <c r="CP225" s="395">
        <f t="shared" si="179"/>
        <v>6255515.1263636388</v>
      </c>
      <c r="CQ225" s="391">
        <f t="shared" si="180"/>
        <v>62482809</v>
      </c>
      <c r="CR225" s="391">
        <f t="shared" si="181"/>
        <v>-481168</v>
      </c>
    </row>
    <row r="226" spans="1:96" s="50" customFormat="1" ht="24" customHeight="1" x14ac:dyDescent="0.2">
      <c r="A226" s="182">
        <f t="shared" si="156"/>
        <v>2655495</v>
      </c>
      <c r="B226" s="298">
        <f t="shared" si="182"/>
        <v>220</v>
      </c>
      <c r="C226" s="266">
        <v>238</v>
      </c>
      <c r="D226" s="299">
        <v>13120</v>
      </c>
      <c r="E226" s="252" t="s">
        <v>1155</v>
      </c>
      <c r="F226" s="253" t="s">
        <v>1156</v>
      </c>
      <c r="G226" s="252" t="s">
        <v>87</v>
      </c>
      <c r="H226" s="274" t="s">
        <v>1150</v>
      </c>
      <c r="I226" s="294" t="s">
        <v>2659</v>
      </c>
      <c r="J226" s="65">
        <v>5829658275</v>
      </c>
      <c r="K226" s="65" t="s">
        <v>1157</v>
      </c>
      <c r="L226" s="65" t="s">
        <v>1150</v>
      </c>
      <c r="M226" s="292" t="s">
        <v>2380</v>
      </c>
      <c r="N226" s="99"/>
      <c r="O226" s="65"/>
      <c r="P226" s="90"/>
      <c r="Q226" s="254">
        <v>30</v>
      </c>
      <c r="R226" s="255">
        <v>15</v>
      </c>
      <c r="S226" s="65">
        <v>0</v>
      </c>
      <c r="T226" s="65">
        <v>0</v>
      </c>
      <c r="U226" s="300">
        <f>1</f>
        <v>1</v>
      </c>
      <c r="V226" s="260">
        <v>18</v>
      </c>
      <c r="W226" s="99">
        <v>0</v>
      </c>
      <c r="X226" s="84">
        <v>0</v>
      </c>
      <c r="Y226" s="99">
        <v>1</v>
      </c>
      <c r="Z226" s="65">
        <v>1</v>
      </c>
      <c r="AA226" s="327">
        <v>1477052</v>
      </c>
      <c r="AB226" s="327">
        <v>46667</v>
      </c>
      <c r="AC226" s="328">
        <f t="shared" si="184"/>
        <v>1523719</v>
      </c>
      <c r="AD226" s="75">
        <v>4500000</v>
      </c>
      <c r="AE226" s="75">
        <v>6000000</v>
      </c>
      <c r="AF226" s="338">
        <f t="shared" si="183"/>
        <v>290891.80909090908</v>
      </c>
      <c r="AG226" s="113">
        <f t="shared" si="158"/>
        <v>44311560</v>
      </c>
      <c r="AH226" s="75">
        <f t="shared" si="159"/>
        <v>1400010</v>
      </c>
      <c r="AI226" s="75">
        <f t="shared" si="160"/>
        <v>4363377.1363636367</v>
      </c>
      <c r="AJ226" s="75">
        <f t="shared" si="161"/>
        <v>2655495</v>
      </c>
      <c r="AK226" s="75">
        <f t="shared" si="162"/>
        <v>4500000</v>
      </c>
      <c r="AL226" s="75">
        <f t="shared" si="163"/>
        <v>6000000</v>
      </c>
      <c r="AM226" s="75">
        <f t="shared" si="164"/>
        <v>0</v>
      </c>
      <c r="AN226" s="75">
        <f t="shared" si="165"/>
        <v>0</v>
      </c>
      <c r="AO226" s="75">
        <f t="shared" si="166"/>
        <v>1523719</v>
      </c>
      <c r="AP226" s="75">
        <f t="shared" si="167"/>
        <v>3600000</v>
      </c>
      <c r="AQ226" s="75">
        <v>0</v>
      </c>
      <c r="AR226" s="75">
        <v>0</v>
      </c>
      <c r="AS226" s="75">
        <v>0</v>
      </c>
      <c r="AT226" s="80">
        <v>0</v>
      </c>
      <c r="AU226" s="82">
        <f t="shared" si="168"/>
        <v>68354161.13636364</v>
      </c>
      <c r="AV226" s="113">
        <f t="shared" si="169"/>
        <v>45582700.836818188</v>
      </c>
      <c r="AW226" s="75">
        <f t="shared" si="170"/>
        <v>64174947.13636364</v>
      </c>
      <c r="AX226" s="75">
        <f t="shared" si="171"/>
        <v>4492246.2995454548</v>
      </c>
      <c r="AY226" s="76">
        <f t="shared" si="172"/>
        <v>558270.08368181891</v>
      </c>
      <c r="AZ226" s="75">
        <v>0</v>
      </c>
      <c r="BA226" s="75">
        <v>0</v>
      </c>
      <c r="BB226" s="75">
        <v>0</v>
      </c>
      <c r="BC226" s="80">
        <v>0</v>
      </c>
      <c r="BD226" s="80">
        <v>0</v>
      </c>
      <c r="BE226" s="80">
        <v>0</v>
      </c>
      <c r="BF226" s="78">
        <v>0</v>
      </c>
      <c r="BG226" s="348">
        <f t="shared" si="173"/>
        <v>5050516.3832272738</v>
      </c>
      <c r="BH226" s="188">
        <f t="shared" si="174"/>
        <v>63303644</v>
      </c>
      <c r="BM226" s="50">
        <v>1477052</v>
      </c>
      <c r="BN226" s="391">
        <f t="shared" si="154"/>
        <v>46667</v>
      </c>
      <c r="BO226" s="391">
        <f t="shared" si="155"/>
        <v>1523719</v>
      </c>
      <c r="BP226" s="391">
        <f t="shared" si="142"/>
        <v>44311560</v>
      </c>
      <c r="BQ226" s="50">
        <f t="shared" si="143"/>
        <v>1400010</v>
      </c>
      <c r="BR226" s="50">
        <f t="shared" si="144"/>
        <v>4363377.1363636367</v>
      </c>
      <c r="BS226" s="50">
        <f t="shared" si="145"/>
        <v>2655495</v>
      </c>
      <c r="BT226" s="50">
        <f t="shared" si="146"/>
        <v>4500000</v>
      </c>
      <c r="BU226" s="50">
        <f t="shared" si="147"/>
        <v>6000000</v>
      </c>
      <c r="BV226" s="50">
        <f t="shared" si="148"/>
        <v>0</v>
      </c>
      <c r="BW226" s="50">
        <f t="shared" si="149"/>
        <v>0</v>
      </c>
      <c r="BX226" s="50">
        <f t="shared" si="150"/>
        <v>1523719</v>
      </c>
      <c r="BY226" s="50">
        <f t="shared" si="151"/>
        <v>3600000</v>
      </c>
      <c r="BZ226" s="50">
        <v>0</v>
      </c>
      <c r="CA226" s="50">
        <v>0</v>
      </c>
      <c r="CB226" s="50">
        <v>0</v>
      </c>
      <c r="CC226" s="50">
        <v>0</v>
      </c>
      <c r="CD226" s="391">
        <f t="shared" si="152"/>
        <v>68354161.13636364</v>
      </c>
      <c r="CE226" s="391">
        <f t="shared" si="175"/>
        <v>50074947.13636364</v>
      </c>
      <c r="CF226" s="391">
        <f t="shared" si="176"/>
        <v>65698666.13636364</v>
      </c>
      <c r="CG226" s="50">
        <f t="shared" si="177"/>
        <v>4598906.6295454549</v>
      </c>
      <c r="CH226" s="395">
        <f t="shared" si="178"/>
        <v>1007494.7136363641</v>
      </c>
      <c r="CI226" s="398">
        <v>0</v>
      </c>
      <c r="CJ226" s="50">
        <v>0</v>
      </c>
      <c r="CK226" s="50">
        <v>0</v>
      </c>
      <c r="CL226" s="50">
        <v>0</v>
      </c>
      <c r="CM226" s="50">
        <v>0</v>
      </c>
      <c r="CN226" s="50">
        <v>0</v>
      </c>
      <c r="CO226" s="50">
        <v>0</v>
      </c>
      <c r="CP226" s="395">
        <f t="shared" si="179"/>
        <v>5606401.3431818187</v>
      </c>
      <c r="CQ226" s="391">
        <f t="shared" si="180"/>
        <v>62747759</v>
      </c>
      <c r="CR226" s="391">
        <f t="shared" si="181"/>
        <v>-555885</v>
      </c>
    </row>
    <row r="227" spans="1:96" s="50" customFormat="1" ht="24" customHeight="1" x14ac:dyDescent="0.2">
      <c r="A227" s="182">
        <f t="shared" si="156"/>
        <v>2655495</v>
      </c>
      <c r="B227" s="298">
        <f t="shared" si="182"/>
        <v>221</v>
      </c>
      <c r="C227" s="266">
        <v>239</v>
      </c>
      <c r="D227" s="299">
        <v>13126</v>
      </c>
      <c r="E227" s="252" t="s">
        <v>301</v>
      </c>
      <c r="F227" s="253" t="s">
        <v>1169</v>
      </c>
      <c r="G227" s="252" t="s">
        <v>87</v>
      </c>
      <c r="H227" s="274" t="s">
        <v>1150</v>
      </c>
      <c r="I227" s="294" t="s">
        <v>2660</v>
      </c>
      <c r="J227" s="65">
        <v>2150073811</v>
      </c>
      <c r="K227" s="65" t="s">
        <v>1170</v>
      </c>
      <c r="L227" s="65" t="s">
        <v>1150</v>
      </c>
      <c r="M227" s="292" t="s">
        <v>2380</v>
      </c>
      <c r="N227" s="99"/>
      <c r="O227" s="65"/>
      <c r="P227" s="90"/>
      <c r="Q227" s="254">
        <v>30</v>
      </c>
      <c r="R227" s="255">
        <v>10</v>
      </c>
      <c r="S227" s="65">
        <v>0</v>
      </c>
      <c r="T227" s="65">
        <v>0</v>
      </c>
      <c r="U227" s="90">
        <v>0</v>
      </c>
      <c r="V227" s="260">
        <v>20</v>
      </c>
      <c r="W227" s="99">
        <v>0</v>
      </c>
      <c r="X227" s="84">
        <v>0</v>
      </c>
      <c r="Y227" s="99">
        <v>0</v>
      </c>
      <c r="Z227" s="65">
        <v>0</v>
      </c>
      <c r="AA227" s="327">
        <v>1477052</v>
      </c>
      <c r="AB227" s="327">
        <v>0</v>
      </c>
      <c r="AC227" s="328">
        <f t="shared" si="184"/>
        <v>1477052</v>
      </c>
      <c r="AD227" s="75">
        <v>4500000</v>
      </c>
      <c r="AE227" s="75">
        <v>6000000</v>
      </c>
      <c r="AF227" s="338">
        <f t="shared" si="183"/>
        <v>281982.65454545454</v>
      </c>
      <c r="AG227" s="113">
        <f t="shared" si="158"/>
        <v>44311560</v>
      </c>
      <c r="AH227" s="75">
        <f t="shared" si="159"/>
        <v>0</v>
      </c>
      <c r="AI227" s="75">
        <f t="shared" si="160"/>
        <v>2819826.5454545454</v>
      </c>
      <c r="AJ227" s="75">
        <f t="shared" si="161"/>
        <v>0</v>
      </c>
      <c r="AK227" s="75">
        <f t="shared" si="162"/>
        <v>4500000</v>
      </c>
      <c r="AL227" s="75">
        <f t="shared" si="163"/>
        <v>6000000</v>
      </c>
      <c r="AM227" s="75">
        <f t="shared" si="164"/>
        <v>0</v>
      </c>
      <c r="AN227" s="75">
        <f t="shared" si="165"/>
        <v>0</v>
      </c>
      <c r="AO227" s="75">
        <f t="shared" si="166"/>
        <v>0</v>
      </c>
      <c r="AP227" s="75">
        <f t="shared" si="167"/>
        <v>4000000</v>
      </c>
      <c r="AQ227" s="75">
        <v>0</v>
      </c>
      <c r="AR227" s="75">
        <v>0</v>
      </c>
      <c r="AS227" s="75">
        <v>0</v>
      </c>
      <c r="AT227" s="80">
        <v>0</v>
      </c>
      <c r="AU227" s="82">
        <f t="shared" si="168"/>
        <v>61631386.545454547</v>
      </c>
      <c r="AV227" s="113">
        <f t="shared" si="169"/>
        <v>42817189.487272725</v>
      </c>
      <c r="AW227" s="75">
        <f t="shared" si="170"/>
        <v>61631386.545454547</v>
      </c>
      <c r="AX227" s="75">
        <f t="shared" si="171"/>
        <v>4314197.0581818186</v>
      </c>
      <c r="AY227" s="76">
        <f t="shared" si="172"/>
        <v>281718.94872727245</v>
      </c>
      <c r="AZ227" s="75">
        <v>0</v>
      </c>
      <c r="BA227" s="75">
        <v>0</v>
      </c>
      <c r="BB227" s="75">
        <v>0</v>
      </c>
      <c r="BC227" s="80">
        <v>0</v>
      </c>
      <c r="BD227" s="80">
        <v>0</v>
      </c>
      <c r="BE227" s="80">
        <v>0</v>
      </c>
      <c r="BF227" s="78">
        <v>0</v>
      </c>
      <c r="BG227" s="348">
        <f t="shared" si="173"/>
        <v>4595916.006909091</v>
      </c>
      <c r="BH227" s="188">
        <f t="shared" si="174"/>
        <v>57035470</v>
      </c>
      <c r="BM227" s="50">
        <v>1477052</v>
      </c>
      <c r="BN227" s="391">
        <f t="shared" si="154"/>
        <v>0</v>
      </c>
      <c r="BO227" s="391">
        <f t="shared" si="155"/>
        <v>1477052</v>
      </c>
      <c r="BP227" s="391">
        <f t="shared" si="142"/>
        <v>44311560</v>
      </c>
      <c r="BQ227" s="50">
        <f t="shared" si="143"/>
        <v>0</v>
      </c>
      <c r="BR227" s="50">
        <f t="shared" si="144"/>
        <v>2819826.5454545454</v>
      </c>
      <c r="BS227" s="50">
        <f t="shared" si="145"/>
        <v>0</v>
      </c>
      <c r="BT227" s="50">
        <f t="shared" si="146"/>
        <v>4500000</v>
      </c>
      <c r="BU227" s="50">
        <f t="shared" si="147"/>
        <v>6000000</v>
      </c>
      <c r="BV227" s="50">
        <f t="shared" si="148"/>
        <v>0</v>
      </c>
      <c r="BW227" s="50">
        <f t="shared" si="149"/>
        <v>0</v>
      </c>
      <c r="BX227" s="50">
        <f t="shared" si="150"/>
        <v>0</v>
      </c>
      <c r="BY227" s="50">
        <f t="shared" si="151"/>
        <v>4000000</v>
      </c>
      <c r="BZ227" s="50">
        <v>0</v>
      </c>
      <c r="CA227" s="50">
        <v>0</v>
      </c>
      <c r="CB227" s="50">
        <v>0</v>
      </c>
      <c r="CC227" s="50">
        <v>0</v>
      </c>
      <c r="CD227" s="391">
        <f t="shared" si="152"/>
        <v>61631386.545454547</v>
      </c>
      <c r="CE227" s="391">
        <f t="shared" si="175"/>
        <v>47131386.545454547</v>
      </c>
      <c r="CF227" s="391">
        <f t="shared" si="176"/>
        <v>61631386.545454547</v>
      </c>
      <c r="CG227" s="50">
        <f t="shared" si="177"/>
        <v>4314197.0581818186</v>
      </c>
      <c r="CH227" s="395">
        <f t="shared" si="178"/>
        <v>713138.65454545477</v>
      </c>
      <c r="CI227" s="398">
        <v>0</v>
      </c>
      <c r="CJ227" s="50">
        <v>0</v>
      </c>
      <c r="CK227" s="50">
        <v>0</v>
      </c>
      <c r="CL227" s="50">
        <v>0</v>
      </c>
      <c r="CM227" s="50">
        <v>0</v>
      </c>
      <c r="CN227" s="50">
        <v>0</v>
      </c>
      <c r="CO227" s="50">
        <v>0</v>
      </c>
      <c r="CP227" s="395">
        <f t="shared" si="179"/>
        <v>5027335.7127272729</v>
      </c>
      <c r="CQ227" s="391">
        <f t="shared" si="180"/>
        <v>56604050</v>
      </c>
      <c r="CR227" s="391">
        <f t="shared" si="181"/>
        <v>-431420</v>
      </c>
    </row>
    <row r="228" spans="1:96" s="50" customFormat="1" ht="24" customHeight="1" x14ac:dyDescent="0.2">
      <c r="A228" s="182">
        <f t="shared" si="156"/>
        <v>2655495</v>
      </c>
      <c r="B228" s="298">
        <f t="shared" si="182"/>
        <v>222</v>
      </c>
      <c r="C228" s="266">
        <v>240</v>
      </c>
      <c r="D228" s="299">
        <v>13127</v>
      </c>
      <c r="E228" s="252" t="s">
        <v>1171</v>
      </c>
      <c r="F228" s="253" t="s">
        <v>1172</v>
      </c>
      <c r="G228" s="252" t="s">
        <v>87</v>
      </c>
      <c r="H228" s="274" t="s">
        <v>1150</v>
      </c>
      <c r="I228" s="294" t="s">
        <v>1173</v>
      </c>
      <c r="J228" s="65">
        <v>2270037863</v>
      </c>
      <c r="K228" s="65" t="s">
        <v>1174</v>
      </c>
      <c r="L228" s="65" t="s">
        <v>1150</v>
      </c>
      <c r="M228" s="307" t="s">
        <v>2383</v>
      </c>
      <c r="N228" s="99"/>
      <c r="O228" s="65"/>
      <c r="P228" s="90"/>
      <c r="Q228" s="254">
        <v>30</v>
      </c>
      <c r="R228" s="255">
        <v>50</v>
      </c>
      <c r="S228" s="65">
        <v>0</v>
      </c>
      <c r="T228" s="65">
        <v>0</v>
      </c>
      <c r="U228" s="90">
        <v>0</v>
      </c>
      <c r="V228" s="260">
        <v>18</v>
      </c>
      <c r="W228" s="99">
        <v>0</v>
      </c>
      <c r="X228" s="84">
        <v>0</v>
      </c>
      <c r="Y228" s="99">
        <v>0</v>
      </c>
      <c r="Z228" s="65">
        <v>0</v>
      </c>
      <c r="AA228" s="327">
        <v>1642901</v>
      </c>
      <c r="AB228" s="327">
        <v>0</v>
      </c>
      <c r="AC228" s="328">
        <f t="shared" si="184"/>
        <v>1642901</v>
      </c>
      <c r="AD228" s="75">
        <v>4500000</v>
      </c>
      <c r="AE228" s="75">
        <v>6000000</v>
      </c>
      <c r="AF228" s="338">
        <f t="shared" si="183"/>
        <v>313644.73636363639</v>
      </c>
      <c r="AG228" s="113">
        <f t="shared" si="158"/>
        <v>49287030</v>
      </c>
      <c r="AH228" s="75">
        <f t="shared" si="159"/>
        <v>0</v>
      </c>
      <c r="AI228" s="75">
        <f t="shared" si="160"/>
        <v>15682236.81818182</v>
      </c>
      <c r="AJ228" s="75">
        <f t="shared" si="161"/>
        <v>0</v>
      </c>
      <c r="AK228" s="75">
        <f t="shared" si="162"/>
        <v>4500000</v>
      </c>
      <c r="AL228" s="75">
        <f t="shared" si="163"/>
        <v>6000000</v>
      </c>
      <c r="AM228" s="75">
        <f t="shared" si="164"/>
        <v>0</v>
      </c>
      <c r="AN228" s="75">
        <f t="shared" si="165"/>
        <v>0</v>
      </c>
      <c r="AO228" s="75">
        <f t="shared" si="166"/>
        <v>0</v>
      </c>
      <c r="AP228" s="75">
        <f t="shared" si="167"/>
        <v>3600000</v>
      </c>
      <c r="AQ228" s="75">
        <v>0</v>
      </c>
      <c r="AR228" s="75">
        <v>0</v>
      </c>
      <c r="AS228" s="75">
        <v>0</v>
      </c>
      <c r="AT228" s="80">
        <v>0</v>
      </c>
      <c r="AU228" s="82">
        <f t="shared" si="168"/>
        <v>79069266.818181813</v>
      </c>
      <c r="AV228" s="113">
        <f t="shared" si="169"/>
        <v>59434418.140909083</v>
      </c>
      <c r="AW228" s="75">
        <f t="shared" si="170"/>
        <v>79069266.818181813</v>
      </c>
      <c r="AX228" s="75">
        <f t="shared" si="171"/>
        <v>5534848.6772727277</v>
      </c>
      <c r="AY228" s="76">
        <f t="shared" si="172"/>
        <v>1943441.8140909085</v>
      </c>
      <c r="AZ228" s="75">
        <v>0</v>
      </c>
      <c r="BA228" s="75">
        <v>0</v>
      </c>
      <c r="BB228" s="75">
        <v>0</v>
      </c>
      <c r="BC228" s="80">
        <v>0</v>
      </c>
      <c r="BD228" s="80">
        <v>0</v>
      </c>
      <c r="BE228" s="80">
        <v>0</v>
      </c>
      <c r="BF228" s="78">
        <v>0</v>
      </c>
      <c r="BG228" s="348">
        <f t="shared" si="173"/>
        <v>7478290.4913636362</v>
      </c>
      <c r="BH228" s="188">
        <f t="shared" si="174"/>
        <v>71590976</v>
      </c>
      <c r="BM228" s="50">
        <v>1642901</v>
      </c>
      <c r="BN228" s="391">
        <f t="shared" si="154"/>
        <v>0</v>
      </c>
      <c r="BO228" s="391">
        <f t="shared" si="155"/>
        <v>1642901</v>
      </c>
      <c r="BP228" s="391">
        <f t="shared" si="142"/>
        <v>49287030</v>
      </c>
      <c r="BQ228" s="50">
        <f t="shared" si="143"/>
        <v>0</v>
      </c>
      <c r="BR228" s="50">
        <f t="shared" si="144"/>
        <v>15682236.81818182</v>
      </c>
      <c r="BS228" s="50">
        <f t="shared" si="145"/>
        <v>0</v>
      </c>
      <c r="BT228" s="50">
        <f t="shared" si="146"/>
        <v>4500000</v>
      </c>
      <c r="BU228" s="50">
        <f t="shared" si="147"/>
        <v>6000000</v>
      </c>
      <c r="BV228" s="50">
        <f t="shared" si="148"/>
        <v>0</v>
      </c>
      <c r="BW228" s="50">
        <f t="shared" si="149"/>
        <v>0</v>
      </c>
      <c r="BX228" s="50">
        <f t="shared" si="150"/>
        <v>0</v>
      </c>
      <c r="BY228" s="50">
        <f t="shared" si="151"/>
        <v>3600000</v>
      </c>
      <c r="BZ228" s="50">
        <v>0</v>
      </c>
      <c r="CA228" s="50">
        <v>0</v>
      </c>
      <c r="CB228" s="50">
        <v>0</v>
      </c>
      <c r="CC228" s="50">
        <v>0</v>
      </c>
      <c r="CD228" s="391">
        <f t="shared" si="152"/>
        <v>79069266.818181813</v>
      </c>
      <c r="CE228" s="391">
        <f t="shared" si="175"/>
        <v>64969266.818181813</v>
      </c>
      <c r="CF228" s="391">
        <f t="shared" si="176"/>
        <v>79069266.818181813</v>
      </c>
      <c r="CG228" s="50">
        <f t="shared" si="177"/>
        <v>5534848.6772727277</v>
      </c>
      <c r="CH228" s="395">
        <f t="shared" si="178"/>
        <v>2496926.6818181812</v>
      </c>
      <c r="CI228" s="398">
        <v>0</v>
      </c>
      <c r="CJ228" s="50">
        <v>0</v>
      </c>
      <c r="CK228" s="50">
        <v>0</v>
      </c>
      <c r="CL228" s="50">
        <v>0</v>
      </c>
      <c r="CM228" s="50">
        <v>0</v>
      </c>
      <c r="CN228" s="50">
        <v>0</v>
      </c>
      <c r="CO228" s="50">
        <v>0</v>
      </c>
      <c r="CP228" s="395">
        <f t="shared" si="179"/>
        <v>8031775.3590909094</v>
      </c>
      <c r="CQ228" s="391">
        <f t="shared" si="180"/>
        <v>71037491</v>
      </c>
      <c r="CR228" s="391">
        <f t="shared" si="181"/>
        <v>-553485</v>
      </c>
    </row>
    <row r="229" spans="1:96" s="50" customFormat="1" ht="24" customHeight="1" x14ac:dyDescent="0.2">
      <c r="A229" s="182">
        <f t="shared" si="156"/>
        <v>2655495</v>
      </c>
      <c r="B229" s="298">
        <f t="shared" si="182"/>
        <v>223</v>
      </c>
      <c r="C229" s="266">
        <v>241</v>
      </c>
      <c r="D229" s="299">
        <v>13130</v>
      </c>
      <c r="E229" s="252" t="s">
        <v>694</v>
      </c>
      <c r="F229" s="253" t="s">
        <v>1179</v>
      </c>
      <c r="G229" s="252" t="s">
        <v>87</v>
      </c>
      <c r="H229" s="274" t="s">
        <v>1150</v>
      </c>
      <c r="I229" s="294" t="s">
        <v>2661</v>
      </c>
      <c r="J229" s="65">
        <v>2150154072</v>
      </c>
      <c r="K229" s="65" t="s">
        <v>1180</v>
      </c>
      <c r="L229" s="65" t="s">
        <v>1150</v>
      </c>
      <c r="M229" s="292" t="s">
        <v>2383</v>
      </c>
      <c r="N229" s="99"/>
      <c r="O229" s="65"/>
      <c r="P229" s="90"/>
      <c r="Q229" s="254">
        <v>30</v>
      </c>
      <c r="R229" s="255">
        <v>15</v>
      </c>
      <c r="S229" s="65">
        <v>0</v>
      </c>
      <c r="T229" s="65">
        <v>0</v>
      </c>
      <c r="U229" s="90">
        <v>0</v>
      </c>
      <c r="V229" s="260">
        <v>20</v>
      </c>
      <c r="W229" s="99">
        <v>0</v>
      </c>
      <c r="X229" s="84">
        <v>0</v>
      </c>
      <c r="Y229" s="99">
        <v>1</v>
      </c>
      <c r="Z229" s="65">
        <v>1</v>
      </c>
      <c r="AA229" s="327">
        <v>1642901</v>
      </c>
      <c r="AB229" s="327">
        <v>0</v>
      </c>
      <c r="AC229" s="328">
        <f t="shared" si="184"/>
        <v>1642901</v>
      </c>
      <c r="AD229" s="75">
        <v>4500000</v>
      </c>
      <c r="AE229" s="75">
        <v>6000000</v>
      </c>
      <c r="AF229" s="338">
        <f t="shared" si="183"/>
        <v>313644.73636363639</v>
      </c>
      <c r="AG229" s="113">
        <f t="shared" si="158"/>
        <v>49287030</v>
      </c>
      <c r="AH229" s="75">
        <f t="shared" si="159"/>
        <v>0</v>
      </c>
      <c r="AI229" s="75">
        <f t="shared" si="160"/>
        <v>4704671.0454545459</v>
      </c>
      <c r="AJ229" s="75">
        <f t="shared" si="161"/>
        <v>2655495</v>
      </c>
      <c r="AK229" s="75">
        <f t="shared" si="162"/>
        <v>4500000</v>
      </c>
      <c r="AL229" s="75">
        <f t="shared" si="163"/>
        <v>6000000</v>
      </c>
      <c r="AM229" s="75">
        <f t="shared" si="164"/>
        <v>0</v>
      </c>
      <c r="AN229" s="75">
        <f t="shared" si="165"/>
        <v>0</v>
      </c>
      <c r="AO229" s="75">
        <f t="shared" si="166"/>
        <v>0</v>
      </c>
      <c r="AP229" s="75">
        <f t="shared" si="167"/>
        <v>4000000</v>
      </c>
      <c r="AQ229" s="75">
        <v>0</v>
      </c>
      <c r="AR229" s="75">
        <v>0</v>
      </c>
      <c r="AS229" s="75">
        <v>0</v>
      </c>
      <c r="AT229" s="80">
        <v>0</v>
      </c>
      <c r="AU229" s="82">
        <f t="shared" si="168"/>
        <v>71147196.045454547</v>
      </c>
      <c r="AV229" s="113">
        <f t="shared" si="169"/>
        <v>49197281.972272724</v>
      </c>
      <c r="AW229" s="75">
        <f t="shared" si="170"/>
        <v>68491701.045454547</v>
      </c>
      <c r="AX229" s="75">
        <f t="shared" si="171"/>
        <v>4794419.0731818192</v>
      </c>
      <c r="AY229" s="76">
        <f t="shared" si="172"/>
        <v>919728.19722727244</v>
      </c>
      <c r="AZ229" s="75">
        <v>0</v>
      </c>
      <c r="BA229" s="75">
        <v>0</v>
      </c>
      <c r="BB229" s="75">
        <v>0</v>
      </c>
      <c r="BC229" s="80">
        <v>0</v>
      </c>
      <c r="BD229" s="80">
        <v>0</v>
      </c>
      <c r="BE229" s="80">
        <v>0</v>
      </c>
      <c r="BF229" s="78">
        <v>0</v>
      </c>
      <c r="BG229" s="348">
        <f t="shared" si="173"/>
        <v>5714147.2704090914</v>
      </c>
      <c r="BH229" s="188">
        <f t="shared" si="174"/>
        <v>65433048</v>
      </c>
      <c r="BM229" s="50">
        <v>1642901</v>
      </c>
      <c r="BN229" s="391">
        <f t="shared" si="154"/>
        <v>0</v>
      </c>
      <c r="BO229" s="391">
        <f t="shared" si="155"/>
        <v>1642901</v>
      </c>
      <c r="BP229" s="391">
        <f t="shared" si="142"/>
        <v>49287030</v>
      </c>
      <c r="BQ229" s="50">
        <f t="shared" si="143"/>
        <v>0</v>
      </c>
      <c r="BR229" s="50">
        <f t="shared" si="144"/>
        <v>4704671.0454545459</v>
      </c>
      <c r="BS229" s="50">
        <f t="shared" si="145"/>
        <v>2655495</v>
      </c>
      <c r="BT229" s="50">
        <f t="shared" si="146"/>
        <v>4500000</v>
      </c>
      <c r="BU229" s="50">
        <f t="shared" si="147"/>
        <v>6000000</v>
      </c>
      <c r="BV229" s="50">
        <f t="shared" si="148"/>
        <v>0</v>
      </c>
      <c r="BW229" s="50">
        <f t="shared" si="149"/>
        <v>0</v>
      </c>
      <c r="BX229" s="50">
        <f t="shared" si="150"/>
        <v>0</v>
      </c>
      <c r="BY229" s="50">
        <f t="shared" si="151"/>
        <v>4000000</v>
      </c>
      <c r="BZ229" s="50">
        <v>0</v>
      </c>
      <c r="CA229" s="50">
        <v>0</v>
      </c>
      <c r="CB229" s="50">
        <v>0</v>
      </c>
      <c r="CC229" s="50">
        <v>0</v>
      </c>
      <c r="CD229" s="391">
        <f t="shared" si="152"/>
        <v>71147196.045454547</v>
      </c>
      <c r="CE229" s="391">
        <f t="shared" si="175"/>
        <v>53991701.045454547</v>
      </c>
      <c r="CF229" s="391">
        <f t="shared" si="176"/>
        <v>68491701.045454547</v>
      </c>
      <c r="CG229" s="50">
        <f t="shared" si="177"/>
        <v>4794419.0731818192</v>
      </c>
      <c r="CH229" s="395">
        <f t="shared" si="178"/>
        <v>1399170.1045454547</v>
      </c>
      <c r="CI229" s="398">
        <v>0</v>
      </c>
      <c r="CJ229" s="50">
        <v>0</v>
      </c>
      <c r="CK229" s="50">
        <v>0</v>
      </c>
      <c r="CL229" s="50">
        <v>0</v>
      </c>
      <c r="CM229" s="50">
        <v>0</v>
      </c>
      <c r="CN229" s="50">
        <v>0</v>
      </c>
      <c r="CO229" s="50">
        <v>0</v>
      </c>
      <c r="CP229" s="395">
        <f t="shared" si="179"/>
        <v>6193589.1777272737</v>
      </c>
      <c r="CQ229" s="391">
        <f t="shared" si="180"/>
        <v>64953606</v>
      </c>
      <c r="CR229" s="391">
        <f t="shared" si="181"/>
        <v>-479442</v>
      </c>
    </row>
    <row r="230" spans="1:96" s="50" customFormat="1" ht="24" customHeight="1" x14ac:dyDescent="0.2">
      <c r="A230" s="182">
        <f t="shared" si="156"/>
        <v>2655495</v>
      </c>
      <c r="B230" s="298">
        <f t="shared" si="182"/>
        <v>224</v>
      </c>
      <c r="C230" s="266">
        <v>242</v>
      </c>
      <c r="D230" s="299">
        <v>13119</v>
      </c>
      <c r="E230" s="252" t="s">
        <v>776</v>
      </c>
      <c r="F230" s="253" t="s">
        <v>1152</v>
      </c>
      <c r="G230" s="252" t="s">
        <v>87</v>
      </c>
      <c r="H230" s="274" t="s">
        <v>1150</v>
      </c>
      <c r="I230" s="294" t="s">
        <v>2662</v>
      </c>
      <c r="J230" s="65" t="s">
        <v>1153</v>
      </c>
      <c r="K230" s="65" t="s">
        <v>1154</v>
      </c>
      <c r="L230" s="65" t="s">
        <v>1150</v>
      </c>
      <c r="M230" s="307" t="s">
        <v>2380</v>
      </c>
      <c r="N230" s="99"/>
      <c r="O230" s="65"/>
      <c r="P230" s="90"/>
      <c r="Q230" s="254">
        <v>30</v>
      </c>
      <c r="R230" s="255">
        <v>80</v>
      </c>
      <c r="S230" s="65">
        <v>0</v>
      </c>
      <c r="T230" s="65">
        <v>0</v>
      </c>
      <c r="U230" s="300">
        <v>3</v>
      </c>
      <c r="V230" s="260">
        <v>20</v>
      </c>
      <c r="W230" s="99">
        <v>0</v>
      </c>
      <c r="X230" s="84">
        <v>0</v>
      </c>
      <c r="Y230" s="99">
        <v>0</v>
      </c>
      <c r="Z230" s="65">
        <v>0</v>
      </c>
      <c r="AA230" s="327">
        <v>1477052</v>
      </c>
      <c r="AB230" s="327">
        <v>0</v>
      </c>
      <c r="AC230" s="328">
        <f t="shared" si="184"/>
        <v>1477052</v>
      </c>
      <c r="AD230" s="75">
        <v>4500000</v>
      </c>
      <c r="AE230" s="75">
        <v>6000000</v>
      </c>
      <c r="AF230" s="338">
        <f t="shared" si="183"/>
        <v>281982.65454545454</v>
      </c>
      <c r="AG230" s="113">
        <f t="shared" si="158"/>
        <v>44311560</v>
      </c>
      <c r="AH230" s="75">
        <f t="shared" si="159"/>
        <v>0</v>
      </c>
      <c r="AI230" s="75">
        <f t="shared" si="160"/>
        <v>22558612.363636363</v>
      </c>
      <c r="AJ230" s="75">
        <f t="shared" si="161"/>
        <v>0</v>
      </c>
      <c r="AK230" s="75">
        <f t="shared" si="162"/>
        <v>4500000</v>
      </c>
      <c r="AL230" s="75">
        <f t="shared" si="163"/>
        <v>6000000</v>
      </c>
      <c r="AM230" s="75">
        <f t="shared" si="164"/>
        <v>0</v>
      </c>
      <c r="AN230" s="75">
        <f t="shared" si="165"/>
        <v>0</v>
      </c>
      <c r="AO230" s="75">
        <f t="shared" si="166"/>
        <v>4431156</v>
      </c>
      <c r="AP230" s="75">
        <f t="shared" si="167"/>
        <v>4000000</v>
      </c>
      <c r="AQ230" s="75">
        <v>0</v>
      </c>
      <c r="AR230" s="75">
        <v>0</v>
      </c>
      <c r="AS230" s="75">
        <v>0</v>
      </c>
      <c r="AT230" s="80">
        <v>0</v>
      </c>
      <c r="AU230" s="82">
        <f t="shared" si="168"/>
        <v>85801328.36363636</v>
      </c>
      <c r="AV230" s="113">
        <f t="shared" si="169"/>
        <v>61174260.298181817</v>
      </c>
      <c r="AW230" s="75">
        <f t="shared" si="170"/>
        <v>81370172.36363636</v>
      </c>
      <c r="AX230" s="75">
        <f t="shared" si="171"/>
        <v>5695912.0654545454</v>
      </c>
      <c r="AY230" s="76">
        <f t="shared" si="172"/>
        <v>2117426.0298181819</v>
      </c>
      <c r="AZ230" s="75">
        <v>0</v>
      </c>
      <c r="BA230" s="75">
        <v>0</v>
      </c>
      <c r="BB230" s="75">
        <v>0</v>
      </c>
      <c r="BC230" s="80">
        <v>0</v>
      </c>
      <c r="BD230" s="80">
        <v>0</v>
      </c>
      <c r="BE230" s="80">
        <v>0</v>
      </c>
      <c r="BF230" s="78">
        <v>0</v>
      </c>
      <c r="BG230" s="348">
        <f t="shared" si="173"/>
        <v>7813338.0952727273</v>
      </c>
      <c r="BH230" s="188">
        <f t="shared" si="174"/>
        <v>77987990</v>
      </c>
      <c r="BM230" s="50">
        <v>1477052</v>
      </c>
      <c r="BN230" s="391">
        <f t="shared" si="154"/>
        <v>0</v>
      </c>
      <c r="BO230" s="391">
        <f t="shared" si="155"/>
        <v>1477052</v>
      </c>
      <c r="BP230" s="391">
        <f t="shared" si="142"/>
        <v>44311560</v>
      </c>
      <c r="BQ230" s="50">
        <f t="shared" si="143"/>
        <v>0</v>
      </c>
      <c r="BR230" s="50">
        <f t="shared" si="144"/>
        <v>22558612.363636363</v>
      </c>
      <c r="BS230" s="50">
        <f t="shared" si="145"/>
        <v>0</v>
      </c>
      <c r="BT230" s="50">
        <f t="shared" si="146"/>
        <v>4500000</v>
      </c>
      <c r="BU230" s="50">
        <f t="shared" si="147"/>
        <v>6000000</v>
      </c>
      <c r="BV230" s="50">
        <f t="shared" si="148"/>
        <v>0</v>
      </c>
      <c r="BW230" s="50">
        <f t="shared" si="149"/>
        <v>0</v>
      </c>
      <c r="BX230" s="50">
        <f t="shared" si="150"/>
        <v>4431156</v>
      </c>
      <c r="BY230" s="50">
        <f t="shared" si="151"/>
        <v>4000000</v>
      </c>
      <c r="BZ230" s="50">
        <v>0</v>
      </c>
      <c r="CA230" s="50">
        <v>0</v>
      </c>
      <c r="CB230" s="50">
        <v>0</v>
      </c>
      <c r="CC230" s="50">
        <v>0</v>
      </c>
      <c r="CD230" s="391">
        <f t="shared" si="152"/>
        <v>85801328.36363636</v>
      </c>
      <c r="CE230" s="391">
        <f t="shared" si="175"/>
        <v>66870172.36363636</v>
      </c>
      <c r="CF230" s="391">
        <f t="shared" si="176"/>
        <v>85801328.36363636</v>
      </c>
      <c r="CG230" s="50">
        <f t="shared" si="177"/>
        <v>6006092.9854545454</v>
      </c>
      <c r="CH230" s="395">
        <f t="shared" si="178"/>
        <v>2687017.2363636363</v>
      </c>
      <c r="CI230" s="398">
        <v>0</v>
      </c>
      <c r="CJ230" s="50">
        <v>0</v>
      </c>
      <c r="CK230" s="50">
        <v>0</v>
      </c>
      <c r="CL230" s="50">
        <v>0</v>
      </c>
      <c r="CM230" s="50">
        <v>0</v>
      </c>
      <c r="CN230" s="50">
        <v>0</v>
      </c>
      <c r="CO230" s="50">
        <v>0</v>
      </c>
      <c r="CP230" s="395">
        <f t="shared" si="179"/>
        <v>8693110.2218181826</v>
      </c>
      <c r="CQ230" s="391">
        <f t="shared" si="180"/>
        <v>77108218</v>
      </c>
      <c r="CR230" s="391">
        <f t="shared" si="181"/>
        <v>-879772</v>
      </c>
    </row>
    <row r="231" spans="1:96" s="50" customFormat="1" ht="24" customHeight="1" x14ac:dyDescent="0.2">
      <c r="A231" s="182">
        <f t="shared" si="156"/>
        <v>2655495</v>
      </c>
      <c r="B231" s="298">
        <f t="shared" si="182"/>
        <v>225</v>
      </c>
      <c r="C231" s="266">
        <v>243</v>
      </c>
      <c r="D231" s="299">
        <v>13132</v>
      </c>
      <c r="E231" s="252" t="s">
        <v>135</v>
      </c>
      <c r="F231" s="253" t="s">
        <v>85</v>
      </c>
      <c r="G231" s="252" t="s">
        <v>87</v>
      </c>
      <c r="H231" s="274" t="s">
        <v>1150</v>
      </c>
      <c r="I231" s="294" t="s">
        <v>2663</v>
      </c>
      <c r="J231" s="65">
        <v>2219872998</v>
      </c>
      <c r="K231" s="65" t="s">
        <v>1183</v>
      </c>
      <c r="L231" s="65" t="s">
        <v>1150</v>
      </c>
      <c r="M231" s="307" t="s">
        <v>2380</v>
      </c>
      <c r="N231" s="99"/>
      <c r="O231" s="65"/>
      <c r="P231" s="90"/>
      <c r="Q231" s="254">
        <v>30</v>
      </c>
      <c r="R231" s="255">
        <v>70</v>
      </c>
      <c r="S231" s="65">
        <v>0</v>
      </c>
      <c r="T231" s="65">
        <v>0</v>
      </c>
      <c r="U231" s="300">
        <f>1+1</f>
        <v>2</v>
      </c>
      <c r="V231" s="260">
        <v>20</v>
      </c>
      <c r="W231" s="99">
        <v>0</v>
      </c>
      <c r="X231" s="84">
        <v>0</v>
      </c>
      <c r="Y231" s="99">
        <v>0</v>
      </c>
      <c r="Z231" s="65">
        <v>0</v>
      </c>
      <c r="AA231" s="327">
        <v>1477052</v>
      </c>
      <c r="AB231" s="327">
        <v>46667</v>
      </c>
      <c r="AC231" s="328">
        <f t="shared" si="184"/>
        <v>1523719</v>
      </c>
      <c r="AD231" s="75">
        <v>4500000</v>
      </c>
      <c r="AE231" s="75">
        <v>6000000</v>
      </c>
      <c r="AF231" s="338">
        <f t="shared" si="183"/>
        <v>290891.80909090908</v>
      </c>
      <c r="AG231" s="113">
        <f t="shared" si="158"/>
        <v>44311560</v>
      </c>
      <c r="AH231" s="75">
        <f t="shared" si="159"/>
        <v>1400010</v>
      </c>
      <c r="AI231" s="75">
        <f t="shared" si="160"/>
        <v>20362426.636363637</v>
      </c>
      <c r="AJ231" s="75">
        <f t="shared" si="161"/>
        <v>0</v>
      </c>
      <c r="AK231" s="75">
        <f t="shared" si="162"/>
        <v>4500000</v>
      </c>
      <c r="AL231" s="75">
        <f t="shared" si="163"/>
        <v>6000000</v>
      </c>
      <c r="AM231" s="75">
        <f t="shared" si="164"/>
        <v>0</v>
      </c>
      <c r="AN231" s="75">
        <f t="shared" si="165"/>
        <v>0</v>
      </c>
      <c r="AO231" s="75">
        <f t="shared" si="166"/>
        <v>3047438</v>
      </c>
      <c r="AP231" s="75">
        <f t="shared" si="167"/>
        <v>4000000</v>
      </c>
      <c r="AQ231" s="75">
        <v>0</v>
      </c>
      <c r="AR231" s="75">
        <v>0</v>
      </c>
      <c r="AS231" s="75">
        <v>0</v>
      </c>
      <c r="AT231" s="80">
        <v>0</v>
      </c>
      <c r="AU231" s="82">
        <f t="shared" si="168"/>
        <v>83621434.63636364</v>
      </c>
      <c r="AV231" s="113">
        <f t="shared" si="169"/>
        <v>60433816.871818185</v>
      </c>
      <c r="AW231" s="75">
        <f t="shared" si="170"/>
        <v>80573996.63636364</v>
      </c>
      <c r="AX231" s="75">
        <f t="shared" si="171"/>
        <v>5640179.7645454556</v>
      </c>
      <c r="AY231" s="76">
        <f t="shared" si="172"/>
        <v>2043381.6871818185</v>
      </c>
      <c r="AZ231" s="75">
        <v>0</v>
      </c>
      <c r="BA231" s="75">
        <v>0</v>
      </c>
      <c r="BB231" s="75">
        <v>0</v>
      </c>
      <c r="BC231" s="80">
        <v>0</v>
      </c>
      <c r="BD231" s="80">
        <v>0</v>
      </c>
      <c r="BE231" s="80">
        <v>0</v>
      </c>
      <c r="BF231" s="78">
        <v>0</v>
      </c>
      <c r="BG231" s="348">
        <f t="shared" si="173"/>
        <v>7683561.4517272739</v>
      </c>
      <c r="BH231" s="188">
        <f t="shared" si="174"/>
        <v>75937873</v>
      </c>
      <c r="BM231" s="50">
        <v>1477052</v>
      </c>
      <c r="BN231" s="391">
        <f t="shared" si="154"/>
        <v>46667</v>
      </c>
      <c r="BO231" s="391">
        <f t="shared" si="155"/>
        <v>1523719</v>
      </c>
      <c r="BP231" s="391">
        <f t="shared" si="142"/>
        <v>44311560</v>
      </c>
      <c r="BQ231" s="50">
        <f t="shared" si="143"/>
        <v>1400010</v>
      </c>
      <c r="BR231" s="50">
        <f t="shared" si="144"/>
        <v>20362426.636363637</v>
      </c>
      <c r="BS231" s="50">
        <f t="shared" si="145"/>
        <v>0</v>
      </c>
      <c r="BT231" s="50">
        <f t="shared" si="146"/>
        <v>4500000</v>
      </c>
      <c r="BU231" s="50">
        <f t="shared" si="147"/>
        <v>6000000</v>
      </c>
      <c r="BV231" s="50">
        <f t="shared" si="148"/>
        <v>0</v>
      </c>
      <c r="BW231" s="50">
        <f t="shared" si="149"/>
        <v>0</v>
      </c>
      <c r="BX231" s="50">
        <f t="shared" si="150"/>
        <v>3047438</v>
      </c>
      <c r="BY231" s="50">
        <f t="shared" si="151"/>
        <v>4000000</v>
      </c>
      <c r="BZ231" s="50">
        <v>0</v>
      </c>
      <c r="CA231" s="50">
        <v>0</v>
      </c>
      <c r="CB231" s="50">
        <v>0</v>
      </c>
      <c r="CC231" s="50">
        <v>0</v>
      </c>
      <c r="CD231" s="391">
        <f t="shared" si="152"/>
        <v>83621434.63636364</v>
      </c>
      <c r="CE231" s="391">
        <f t="shared" si="175"/>
        <v>66073996.63636364</v>
      </c>
      <c r="CF231" s="391">
        <f t="shared" si="176"/>
        <v>83621434.63636364</v>
      </c>
      <c r="CG231" s="50">
        <f t="shared" si="177"/>
        <v>5853500.4245454557</v>
      </c>
      <c r="CH231" s="395">
        <f t="shared" si="178"/>
        <v>2607399.663636364</v>
      </c>
      <c r="CI231" s="398">
        <v>0</v>
      </c>
      <c r="CJ231" s="50">
        <v>0</v>
      </c>
      <c r="CK231" s="50">
        <v>0</v>
      </c>
      <c r="CL231" s="50">
        <v>0</v>
      </c>
      <c r="CM231" s="50">
        <v>0</v>
      </c>
      <c r="CN231" s="50">
        <v>0</v>
      </c>
      <c r="CO231" s="50">
        <v>0</v>
      </c>
      <c r="CP231" s="395">
        <f t="shared" si="179"/>
        <v>8460900.0881818198</v>
      </c>
      <c r="CQ231" s="391">
        <f t="shared" si="180"/>
        <v>75160534</v>
      </c>
      <c r="CR231" s="391">
        <f t="shared" si="181"/>
        <v>-777339</v>
      </c>
    </row>
    <row r="232" spans="1:96" s="50" customFormat="1" ht="24" customHeight="1" x14ac:dyDescent="0.2">
      <c r="A232" s="182">
        <f t="shared" si="156"/>
        <v>2655495</v>
      </c>
      <c r="B232" s="298">
        <f t="shared" si="182"/>
        <v>226</v>
      </c>
      <c r="C232" s="266">
        <v>244</v>
      </c>
      <c r="D232" s="299">
        <v>13133</v>
      </c>
      <c r="E232" s="252" t="s">
        <v>1184</v>
      </c>
      <c r="F232" s="253" t="s">
        <v>1185</v>
      </c>
      <c r="G232" s="252" t="s">
        <v>87</v>
      </c>
      <c r="H232" s="274" t="s">
        <v>1150</v>
      </c>
      <c r="I232" s="294" t="s">
        <v>2664</v>
      </c>
      <c r="J232" s="65">
        <v>2130333710</v>
      </c>
      <c r="K232" s="65" t="s">
        <v>1186</v>
      </c>
      <c r="L232" s="65" t="s">
        <v>1150</v>
      </c>
      <c r="M232" s="292" t="s">
        <v>2380</v>
      </c>
      <c r="N232" s="99"/>
      <c r="O232" s="65"/>
      <c r="P232" s="90"/>
      <c r="Q232" s="254">
        <v>30</v>
      </c>
      <c r="R232" s="255">
        <v>20</v>
      </c>
      <c r="S232" s="65">
        <v>0</v>
      </c>
      <c r="T232" s="65">
        <v>0</v>
      </c>
      <c r="U232" s="90">
        <v>0</v>
      </c>
      <c r="V232" s="260">
        <v>20</v>
      </c>
      <c r="W232" s="99">
        <v>0</v>
      </c>
      <c r="X232" s="84">
        <v>0</v>
      </c>
      <c r="Y232" s="99">
        <v>1</v>
      </c>
      <c r="Z232" s="65">
        <v>1</v>
      </c>
      <c r="AA232" s="327">
        <v>1477052</v>
      </c>
      <c r="AB232" s="327">
        <v>0</v>
      </c>
      <c r="AC232" s="328">
        <f t="shared" si="184"/>
        <v>1477052</v>
      </c>
      <c r="AD232" s="75">
        <v>4500000</v>
      </c>
      <c r="AE232" s="75">
        <v>6000000</v>
      </c>
      <c r="AF232" s="338">
        <f t="shared" si="183"/>
        <v>281982.65454545454</v>
      </c>
      <c r="AG232" s="113">
        <f t="shared" si="158"/>
        <v>44311560</v>
      </c>
      <c r="AH232" s="75">
        <f t="shared" si="159"/>
        <v>0</v>
      </c>
      <c r="AI232" s="75">
        <f t="shared" si="160"/>
        <v>5639653.0909090908</v>
      </c>
      <c r="AJ232" s="75">
        <f t="shared" si="161"/>
        <v>2655495</v>
      </c>
      <c r="AK232" s="75">
        <f t="shared" si="162"/>
        <v>4500000</v>
      </c>
      <c r="AL232" s="75">
        <f t="shared" si="163"/>
        <v>6000000</v>
      </c>
      <c r="AM232" s="75">
        <f t="shared" si="164"/>
        <v>0</v>
      </c>
      <c r="AN232" s="75">
        <f t="shared" si="165"/>
        <v>0</v>
      </c>
      <c r="AO232" s="75">
        <f t="shared" si="166"/>
        <v>0</v>
      </c>
      <c r="AP232" s="75">
        <f t="shared" si="167"/>
        <v>4000000</v>
      </c>
      <c r="AQ232" s="75">
        <v>0</v>
      </c>
      <c r="AR232" s="75">
        <v>0</v>
      </c>
      <c r="AS232" s="75">
        <v>0</v>
      </c>
      <c r="AT232" s="80">
        <v>0</v>
      </c>
      <c r="AU232" s="82">
        <f t="shared" si="168"/>
        <v>67106708.090909094</v>
      </c>
      <c r="AV232" s="113">
        <f t="shared" si="169"/>
        <v>45439628.174545452</v>
      </c>
      <c r="AW232" s="75">
        <f t="shared" si="170"/>
        <v>64451213.090909094</v>
      </c>
      <c r="AX232" s="75">
        <f t="shared" si="171"/>
        <v>4511584.916363637</v>
      </c>
      <c r="AY232" s="76">
        <f t="shared" si="172"/>
        <v>543962.81745454518</v>
      </c>
      <c r="AZ232" s="75">
        <v>0</v>
      </c>
      <c r="BA232" s="75">
        <v>0</v>
      </c>
      <c r="BB232" s="75">
        <v>0</v>
      </c>
      <c r="BC232" s="80">
        <v>0</v>
      </c>
      <c r="BD232" s="80">
        <v>0</v>
      </c>
      <c r="BE232" s="80">
        <v>0</v>
      </c>
      <c r="BF232" s="78">
        <v>0</v>
      </c>
      <c r="BG232" s="348">
        <f t="shared" si="173"/>
        <v>5055547.7338181818</v>
      </c>
      <c r="BH232" s="188">
        <f t="shared" si="174"/>
        <v>62051160</v>
      </c>
      <c r="BM232" s="50">
        <v>1477052</v>
      </c>
      <c r="BN232" s="391">
        <f t="shared" si="154"/>
        <v>0</v>
      </c>
      <c r="BO232" s="391">
        <f t="shared" si="155"/>
        <v>1477052</v>
      </c>
      <c r="BP232" s="391">
        <f t="shared" si="142"/>
        <v>44311560</v>
      </c>
      <c r="BQ232" s="50">
        <f t="shared" si="143"/>
        <v>0</v>
      </c>
      <c r="BR232" s="50">
        <f t="shared" si="144"/>
        <v>5639653.0909090908</v>
      </c>
      <c r="BS232" s="50">
        <f t="shared" si="145"/>
        <v>2655495</v>
      </c>
      <c r="BT232" s="50">
        <f t="shared" si="146"/>
        <v>4500000</v>
      </c>
      <c r="BU232" s="50">
        <f t="shared" si="147"/>
        <v>6000000</v>
      </c>
      <c r="BV232" s="50">
        <f t="shared" si="148"/>
        <v>0</v>
      </c>
      <c r="BW232" s="50">
        <f t="shared" si="149"/>
        <v>0</v>
      </c>
      <c r="BX232" s="50">
        <f t="shared" si="150"/>
        <v>0</v>
      </c>
      <c r="BY232" s="50">
        <f t="shared" si="151"/>
        <v>4000000</v>
      </c>
      <c r="BZ232" s="50">
        <v>0</v>
      </c>
      <c r="CA232" s="50">
        <v>0</v>
      </c>
      <c r="CB232" s="50">
        <v>0</v>
      </c>
      <c r="CC232" s="50">
        <v>0</v>
      </c>
      <c r="CD232" s="391">
        <f t="shared" si="152"/>
        <v>67106708.090909094</v>
      </c>
      <c r="CE232" s="391">
        <f t="shared" si="175"/>
        <v>49951213.090909094</v>
      </c>
      <c r="CF232" s="391">
        <f t="shared" si="176"/>
        <v>64451213.090909094</v>
      </c>
      <c r="CG232" s="50">
        <f t="shared" si="177"/>
        <v>4511584.916363637</v>
      </c>
      <c r="CH232" s="395">
        <f t="shared" si="178"/>
        <v>995121.30909090943</v>
      </c>
      <c r="CI232" s="398">
        <v>0</v>
      </c>
      <c r="CJ232" s="50">
        <v>0</v>
      </c>
      <c r="CK232" s="50">
        <v>0</v>
      </c>
      <c r="CL232" s="50">
        <v>0</v>
      </c>
      <c r="CM232" s="50">
        <v>0</v>
      </c>
      <c r="CN232" s="50">
        <v>0</v>
      </c>
      <c r="CO232" s="50">
        <v>0</v>
      </c>
      <c r="CP232" s="395">
        <f t="shared" si="179"/>
        <v>5506706.2254545465</v>
      </c>
      <c r="CQ232" s="391">
        <f t="shared" si="180"/>
        <v>61600001</v>
      </c>
      <c r="CR232" s="391">
        <f t="shared" si="181"/>
        <v>-451159</v>
      </c>
    </row>
    <row r="233" spans="1:96" s="50" customFormat="1" ht="24" customHeight="1" x14ac:dyDescent="0.5">
      <c r="A233" s="182">
        <f t="shared" si="156"/>
        <v>2655495</v>
      </c>
      <c r="B233" s="298">
        <f t="shared" si="182"/>
        <v>227</v>
      </c>
      <c r="C233" s="266">
        <v>245</v>
      </c>
      <c r="D233" s="299">
        <v>13128</v>
      </c>
      <c r="E233" s="252" t="s">
        <v>530</v>
      </c>
      <c r="F233" s="253" t="s">
        <v>1175</v>
      </c>
      <c r="G233" s="252" t="s">
        <v>87</v>
      </c>
      <c r="H233" s="274" t="s">
        <v>1150</v>
      </c>
      <c r="I233" s="356" t="s">
        <v>2665</v>
      </c>
      <c r="J233" s="65">
        <v>2162686163</v>
      </c>
      <c r="K233" s="65" t="s">
        <v>1176</v>
      </c>
      <c r="L233" s="65" t="s">
        <v>1150</v>
      </c>
      <c r="M233" s="292" t="s">
        <v>2380</v>
      </c>
      <c r="N233" s="99"/>
      <c r="O233" s="65"/>
      <c r="P233" s="90"/>
      <c r="Q233" s="254">
        <v>30</v>
      </c>
      <c r="R233" s="255">
        <v>40</v>
      </c>
      <c r="S233" s="65">
        <v>0</v>
      </c>
      <c r="T233" s="65">
        <v>0</v>
      </c>
      <c r="U233" s="90">
        <v>0</v>
      </c>
      <c r="V233" s="260">
        <v>20</v>
      </c>
      <c r="W233" s="99">
        <v>0</v>
      </c>
      <c r="X233" s="84">
        <v>0</v>
      </c>
      <c r="Y233" s="99">
        <v>0</v>
      </c>
      <c r="Z233" s="65">
        <v>0</v>
      </c>
      <c r="AA233" s="327">
        <v>1477052</v>
      </c>
      <c r="AB233" s="327">
        <v>0</v>
      </c>
      <c r="AC233" s="328">
        <f t="shared" si="184"/>
        <v>1477052</v>
      </c>
      <c r="AD233" s="75">
        <v>4500000</v>
      </c>
      <c r="AE233" s="75">
        <v>6000000</v>
      </c>
      <c r="AF233" s="338">
        <f t="shared" si="183"/>
        <v>281982.65454545454</v>
      </c>
      <c r="AG233" s="113">
        <f t="shared" si="158"/>
        <v>44311560</v>
      </c>
      <c r="AH233" s="75">
        <f t="shared" si="159"/>
        <v>0</v>
      </c>
      <c r="AI233" s="75">
        <f t="shared" si="160"/>
        <v>11279306.181818182</v>
      </c>
      <c r="AJ233" s="75">
        <f t="shared" si="161"/>
        <v>0</v>
      </c>
      <c r="AK233" s="75">
        <f t="shared" si="162"/>
        <v>4500000</v>
      </c>
      <c r="AL233" s="75">
        <f t="shared" si="163"/>
        <v>6000000</v>
      </c>
      <c r="AM233" s="75">
        <f t="shared" si="164"/>
        <v>0</v>
      </c>
      <c r="AN233" s="75">
        <f t="shared" si="165"/>
        <v>0</v>
      </c>
      <c r="AO233" s="75">
        <f t="shared" si="166"/>
        <v>0</v>
      </c>
      <c r="AP233" s="75">
        <f t="shared" si="167"/>
        <v>4000000</v>
      </c>
      <c r="AQ233" s="75">
        <v>0</v>
      </c>
      <c r="AR233" s="75">
        <v>0</v>
      </c>
      <c r="AS233" s="75">
        <v>0</v>
      </c>
      <c r="AT233" s="80">
        <v>0</v>
      </c>
      <c r="AU233" s="82">
        <f t="shared" si="168"/>
        <v>70090866.181818187</v>
      </c>
      <c r="AV233" s="113">
        <f t="shared" si="169"/>
        <v>50684505.549090914</v>
      </c>
      <c r="AW233" s="75">
        <f t="shared" si="170"/>
        <v>70090866.181818187</v>
      </c>
      <c r="AX233" s="75">
        <f t="shared" si="171"/>
        <v>4906360.6327272737</v>
      </c>
      <c r="AY233" s="76">
        <f t="shared" si="172"/>
        <v>1068450.5549090914</v>
      </c>
      <c r="AZ233" s="75">
        <v>0</v>
      </c>
      <c r="BA233" s="75">
        <v>0</v>
      </c>
      <c r="BB233" s="75">
        <v>0</v>
      </c>
      <c r="BC233" s="80">
        <v>0</v>
      </c>
      <c r="BD233" s="80">
        <v>0</v>
      </c>
      <c r="BE233" s="80">
        <v>0</v>
      </c>
      <c r="BF233" s="78">
        <v>0</v>
      </c>
      <c r="BG233" s="348">
        <f t="shared" si="173"/>
        <v>5974811.1876363652</v>
      </c>
      <c r="BH233" s="188">
        <f t="shared" si="174"/>
        <v>64116054</v>
      </c>
      <c r="BM233" s="50">
        <v>1477052</v>
      </c>
      <c r="BN233" s="391">
        <f t="shared" si="154"/>
        <v>0</v>
      </c>
      <c r="BO233" s="391">
        <f t="shared" si="155"/>
        <v>1477052</v>
      </c>
      <c r="BP233" s="391">
        <f t="shared" ref="BP233:BP296" si="187">BM233*Q233</f>
        <v>44311560</v>
      </c>
      <c r="BQ233" s="50">
        <f t="shared" ref="BQ233:BQ296" si="188">BN233*Q233</f>
        <v>0</v>
      </c>
      <c r="BR233" s="50">
        <f t="shared" ref="BR233:BR296" si="189">BO233*30/220*1.4*R233</f>
        <v>11279306.181818182</v>
      </c>
      <c r="BS233" s="50">
        <f t="shared" ref="BS233:BS296" si="190">(885165*3*Z233)/30*Q233</f>
        <v>0</v>
      </c>
      <c r="BT233" s="50">
        <f t="shared" ref="BT233:BT296" si="191">4500000/30*Q233</f>
        <v>4500000</v>
      </c>
      <c r="BU233" s="50">
        <f t="shared" ref="BU233:BU296" si="192">6000000/30*Q233</f>
        <v>6000000</v>
      </c>
      <c r="BV233" s="50">
        <f t="shared" ref="BV233:BV296" si="193">BO233*30/220*35%*S233</f>
        <v>0</v>
      </c>
      <c r="BW233" s="50">
        <f t="shared" ref="BW233:BW296" si="194">BO233*30/220*1.4*T233</f>
        <v>0</v>
      </c>
      <c r="BX233" s="50">
        <f t="shared" ref="BX233:BX296" si="195">BO233*U233</f>
        <v>0</v>
      </c>
      <c r="BY233" s="50">
        <f t="shared" ref="BY233:BY296" si="196">200000*V233</f>
        <v>4000000</v>
      </c>
      <c r="BZ233" s="50">
        <v>0</v>
      </c>
      <c r="CA233" s="50">
        <v>0</v>
      </c>
      <c r="CB233" s="50">
        <v>0</v>
      </c>
      <c r="CC233" s="50">
        <v>0</v>
      </c>
      <c r="CD233" s="391">
        <f t="shared" ref="CD233:CD296" si="197">SUM(BP233:CC233)</f>
        <v>70090866.181818187</v>
      </c>
      <c r="CE233" s="391">
        <f t="shared" si="175"/>
        <v>55590866.181818187</v>
      </c>
      <c r="CF233" s="391">
        <f t="shared" si="176"/>
        <v>70090866.181818187</v>
      </c>
      <c r="CG233" s="50">
        <f t="shared" si="177"/>
        <v>4906360.6327272737</v>
      </c>
      <c r="CH233" s="395">
        <f t="shared" si="178"/>
        <v>1559086.6181818189</v>
      </c>
      <c r="CI233" s="398">
        <v>0</v>
      </c>
      <c r="CJ233" s="50">
        <v>0</v>
      </c>
      <c r="CK233" s="50">
        <v>0</v>
      </c>
      <c r="CL233" s="50">
        <v>0</v>
      </c>
      <c r="CM233" s="50">
        <v>0</v>
      </c>
      <c r="CN233" s="50">
        <v>0</v>
      </c>
      <c r="CO233" s="50">
        <v>0</v>
      </c>
      <c r="CP233" s="395">
        <f t="shared" si="179"/>
        <v>6465447.2509090928</v>
      </c>
      <c r="CQ233" s="391">
        <f t="shared" si="180"/>
        <v>63625418</v>
      </c>
      <c r="CR233" s="391">
        <f t="shared" si="181"/>
        <v>-490636</v>
      </c>
    </row>
    <row r="234" spans="1:96" s="50" customFormat="1" ht="24" customHeight="1" x14ac:dyDescent="0.2">
      <c r="A234" s="182">
        <f t="shared" si="156"/>
        <v>2655495</v>
      </c>
      <c r="B234" s="298">
        <f t="shared" si="182"/>
        <v>228</v>
      </c>
      <c r="C234" s="266">
        <v>246</v>
      </c>
      <c r="D234" s="299">
        <v>13129</v>
      </c>
      <c r="E234" s="252" t="s">
        <v>140</v>
      </c>
      <c r="F234" s="253" t="s">
        <v>1177</v>
      </c>
      <c r="G234" s="252" t="s">
        <v>87</v>
      </c>
      <c r="H234" s="274" t="s">
        <v>1150</v>
      </c>
      <c r="I234" s="294" t="s">
        <v>2666</v>
      </c>
      <c r="J234" s="65">
        <v>2150239892</v>
      </c>
      <c r="K234" s="65" t="s">
        <v>1178</v>
      </c>
      <c r="L234" s="65" t="s">
        <v>1150</v>
      </c>
      <c r="M234" s="292" t="s">
        <v>2381</v>
      </c>
      <c r="N234" s="99"/>
      <c r="O234" s="65"/>
      <c r="P234" s="90"/>
      <c r="Q234" s="254">
        <v>30</v>
      </c>
      <c r="R234" s="255">
        <v>60</v>
      </c>
      <c r="S234" s="65">
        <v>0</v>
      </c>
      <c r="T234" s="65">
        <v>0</v>
      </c>
      <c r="U234" s="90">
        <v>0</v>
      </c>
      <c r="V234" s="260">
        <v>20</v>
      </c>
      <c r="W234" s="99">
        <v>0</v>
      </c>
      <c r="X234" s="84">
        <v>0</v>
      </c>
      <c r="Y234" s="99">
        <v>1</v>
      </c>
      <c r="Z234" s="65">
        <v>1</v>
      </c>
      <c r="AA234" s="327">
        <v>1311206</v>
      </c>
      <c r="AB234" s="327">
        <v>0</v>
      </c>
      <c r="AC234" s="328">
        <f>AA234+AB234</f>
        <v>1311206</v>
      </c>
      <c r="AD234" s="75">
        <v>4500000</v>
      </c>
      <c r="AE234" s="75">
        <v>6000000</v>
      </c>
      <c r="AF234" s="338">
        <f t="shared" si="183"/>
        <v>250321.14545454542</v>
      </c>
      <c r="AG234" s="113">
        <f t="shared" si="158"/>
        <v>39336180</v>
      </c>
      <c r="AH234" s="75">
        <f t="shared" si="159"/>
        <v>0</v>
      </c>
      <c r="AI234" s="75">
        <f t="shared" si="160"/>
        <v>15019268.727272725</v>
      </c>
      <c r="AJ234" s="75">
        <f t="shared" si="161"/>
        <v>2655495</v>
      </c>
      <c r="AK234" s="75">
        <f t="shared" si="162"/>
        <v>4500000</v>
      </c>
      <c r="AL234" s="75">
        <f t="shared" si="163"/>
        <v>6000000</v>
      </c>
      <c r="AM234" s="75">
        <f t="shared" si="164"/>
        <v>0</v>
      </c>
      <c r="AN234" s="75">
        <f t="shared" si="165"/>
        <v>0</v>
      </c>
      <c r="AO234" s="75">
        <f t="shared" si="166"/>
        <v>0</v>
      </c>
      <c r="AP234" s="75">
        <f t="shared" si="167"/>
        <v>4000000</v>
      </c>
      <c r="AQ234" s="75">
        <v>0</v>
      </c>
      <c r="AR234" s="75">
        <v>0</v>
      </c>
      <c r="AS234" s="75">
        <v>0</v>
      </c>
      <c r="AT234" s="80">
        <v>0</v>
      </c>
      <c r="AU234" s="82">
        <f t="shared" si="168"/>
        <v>71510943.727272719</v>
      </c>
      <c r="AV234" s="113">
        <f t="shared" si="169"/>
        <v>49535567.316363633</v>
      </c>
      <c r="AW234" s="75">
        <f t="shared" si="170"/>
        <v>68855448.727272719</v>
      </c>
      <c r="AX234" s="75">
        <f t="shared" si="171"/>
        <v>4819881.4109090911</v>
      </c>
      <c r="AY234" s="76">
        <f t="shared" si="172"/>
        <v>953556.73163636331</v>
      </c>
      <c r="AZ234" s="75">
        <v>0</v>
      </c>
      <c r="BA234" s="75">
        <v>0</v>
      </c>
      <c r="BB234" s="75">
        <v>0</v>
      </c>
      <c r="BC234" s="80">
        <v>0</v>
      </c>
      <c r="BD234" s="80">
        <v>0</v>
      </c>
      <c r="BE234" s="80">
        <v>0</v>
      </c>
      <c r="BF234" s="78">
        <v>0</v>
      </c>
      <c r="BG234" s="348">
        <f t="shared" si="173"/>
        <v>5773438.1425454542</v>
      </c>
      <c r="BH234" s="188">
        <f t="shared" si="174"/>
        <v>65737505</v>
      </c>
      <c r="BM234" s="50">
        <v>1311206</v>
      </c>
      <c r="BN234" s="391">
        <f t="shared" si="154"/>
        <v>0</v>
      </c>
      <c r="BO234" s="391">
        <f t="shared" si="155"/>
        <v>1311206</v>
      </c>
      <c r="BP234" s="391">
        <f t="shared" si="187"/>
        <v>39336180</v>
      </c>
      <c r="BQ234" s="50">
        <f t="shared" si="188"/>
        <v>0</v>
      </c>
      <c r="BR234" s="50">
        <f t="shared" si="189"/>
        <v>15019268.727272725</v>
      </c>
      <c r="BS234" s="50">
        <f t="shared" si="190"/>
        <v>2655495</v>
      </c>
      <c r="BT234" s="50">
        <f t="shared" si="191"/>
        <v>4500000</v>
      </c>
      <c r="BU234" s="50">
        <f t="shared" si="192"/>
        <v>6000000</v>
      </c>
      <c r="BV234" s="50">
        <f t="shared" si="193"/>
        <v>0</v>
      </c>
      <c r="BW234" s="50">
        <f t="shared" si="194"/>
        <v>0</v>
      </c>
      <c r="BX234" s="50">
        <f t="shared" si="195"/>
        <v>0</v>
      </c>
      <c r="BY234" s="50">
        <f t="shared" si="196"/>
        <v>4000000</v>
      </c>
      <c r="BZ234" s="50">
        <v>0</v>
      </c>
      <c r="CA234" s="50">
        <v>0</v>
      </c>
      <c r="CB234" s="50">
        <v>0</v>
      </c>
      <c r="CC234" s="50">
        <v>0</v>
      </c>
      <c r="CD234" s="391">
        <f t="shared" si="197"/>
        <v>71510943.727272719</v>
      </c>
      <c r="CE234" s="391">
        <f t="shared" si="175"/>
        <v>54355448.727272719</v>
      </c>
      <c r="CF234" s="391">
        <f t="shared" si="176"/>
        <v>68855448.727272719</v>
      </c>
      <c r="CG234" s="50">
        <f t="shared" si="177"/>
        <v>4819881.4109090911</v>
      </c>
      <c r="CH234" s="395">
        <f t="shared" si="178"/>
        <v>1435544.8727272721</v>
      </c>
      <c r="CI234" s="398">
        <v>0</v>
      </c>
      <c r="CJ234" s="50">
        <v>0</v>
      </c>
      <c r="CK234" s="50">
        <v>0</v>
      </c>
      <c r="CL234" s="50">
        <v>0</v>
      </c>
      <c r="CM234" s="50">
        <v>0</v>
      </c>
      <c r="CN234" s="50">
        <v>0</v>
      </c>
      <c r="CO234" s="50">
        <v>0</v>
      </c>
      <c r="CP234" s="395">
        <f t="shared" si="179"/>
        <v>6255426.2836363632</v>
      </c>
      <c r="CQ234" s="391">
        <f t="shared" si="180"/>
        <v>65255517</v>
      </c>
      <c r="CR234" s="391">
        <f t="shared" si="181"/>
        <v>-481988</v>
      </c>
    </row>
    <row r="235" spans="1:96" s="50" customFormat="1" ht="24" customHeight="1" x14ac:dyDescent="0.2">
      <c r="A235" s="182">
        <f t="shared" si="156"/>
        <v>2655495</v>
      </c>
      <c r="B235" s="298">
        <f t="shared" si="182"/>
        <v>229</v>
      </c>
      <c r="C235" s="266">
        <v>247</v>
      </c>
      <c r="D235" s="299">
        <v>13009</v>
      </c>
      <c r="E235" s="252" t="s">
        <v>352</v>
      </c>
      <c r="F235" s="253" t="s">
        <v>752</v>
      </c>
      <c r="G235" s="252" t="s">
        <v>87</v>
      </c>
      <c r="H235" s="274" t="s">
        <v>717</v>
      </c>
      <c r="I235" s="294" t="s">
        <v>753</v>
      </c>
      <c r="J235" s="65" t="s">
        <v>754</v>
      </c>
      <c r="K235" s="65" t="s">
        <v>755</v>
      </c>
      <c r="L235" s="65" t="s">
        <v>717</v>
      </c>
      <c r="M235" s="292" t="s">
        <v>2380</v>
      </c>
      <c r="N235" s="99"/>
      <c r="O235" s="65"/>
      <c r="P235" s="90"/>
      <c r="Q235" s="254">
        <v>30</v>
      </c>
      <c r="R235" s="255">
        <v>71</v>
      </c>
      <c r="S235" s="65">
        <v>0</v>
      </c>
      <c r="T235" s="65">
        <v>0</v>
      </c>
      <c r="U235" s="300">
        <f>1</f>
        <v>1</v>
      </c>
      <c r="V235" s="260">
        <v>25</v>
      </c>
      <c r="W235" s="99">
        <v>0</v>
      </c>
      <c r="X235" s="84">
        <v>0</v>
      </c>
      <c r="Y235" s="99">
        <v>0</v>
      </c>
      <c r="Z235" s="65">
        <v>1</v>
      </c>
      <c r="AA235" s="327">
        <v>1477052</v>
      </c>
      <c r="AB235" s="327">
        <v>0</v>
      </c>
      <c r="AC235" s="328">
        <f t="shared" ref="AC235:AC236" si="198">AA235+AB235</f>
        <v>1477052</v>
      </c>
      <c r="AD235" s="75">
        <v>4500000</v>
      </c>
      <c r="AE235" s="75">
        <v>6000000</v>
      </c>
      <c r="AF235" s="338">
        <f t="shared" si="183"/>
        <v>281982.65454545454</v>
      </c>
      <c r="AG235" s="113">
        <f t="shared" si="158"/>
        <v>44311560</v>
      </c>
      <c r="AH235" s="75">
        <f t="shared" si="159"/>
        <v>0</v>
      </c>
      <c r="AI235" s="75">
        <f t="shared" si="160"/>
        <v>20020768.472727273</v>
      </c>
      <c r="AJ235" s="75">
        <f t="shared" si="161"/>
        <v>2655495</v>
      </c>
      <c r="AK235" s="75">
        <f t="shared" si="162"/>
        <v>4500000</v>
      </c>
      <c r="AL235" s="75">
        <f t="shared" si="163"/>
        <v>6000000</v>
      </c>
      <c r="AM235" s="75">
        <f t="shared" si="164"/>
        <v>0</v>
      </c>
      <c r="AN235" s="75">
        <f t="shared" si="165"/>
        <v>0</v>
      </c>
      <c r="AO235" s="75">
        <f t="shared" si="166"/>
        <v>1477052</v>
      </c>
      <c r="AP235" s="75">
        <f t="shared" si="167"/>
        <v>5000000</v>
      </c>
      <c r="AQ235" s="75">
        <v>0</v>
      </c>
      <c r="AR235" s="75">
        <v>0</v>
      </c>
      <c r="AS235" s="75">
        <v>0</v>
      </c>
      <c r="AT235" s="80">
        <v>0</v>
      </c>
      <c r="AU235" s="82">
        <f t="shared" si="168"/>
        <v>83964875.472727269</v>
      </c>
      <c r="AV235" s="113">
        <f t="shared" si="169"/>
        <v>58744065.479636356</v>
      </c>
      <c r="AW235" s="75">
        <f t="shared" si="170"/>
        <v>79832328.472727269</v>
      </c>
      <c r="AX235" s="75">
        <f t="shared" si="171"/>
        <v>5588262.993090909</v>
      </c>
      <c r="AY235" s="76">
        <f t="shared" si="172"/>
        <v>1874406.5479636358</v>
      </c>
      <c r="AZ235" s="75">
        <v>0</v>
      </c>
      <c r="BA235" s="75">
        <v>0</v>
      </c>
      <c r="BB235" s="75">
        <v>0</v>
      </c>
      <c r="BC235" s="80">
        <v>0</v>
      </c>
      <c r="BD235" s="80">
        <v>0</v>
      </c>
      <c r="BE235" s="80">
        <v>0</v>
      </c>
      <c r="BF235" s="78">
        <v>0</v>
      </c>
      <c r="BG235" s="348">
        <f t="shared" si="173"/>
        <v>7462669.541054545</v>
      </c>
      <c r="BH235" s="188">
        <f t="shared" si="174"/>
        <v>76502205</v>
      </c>
      <c r="BM235" s="50">
        <v>1477052</v>
      </c>
      <c r="BN235" s="391">
        <f t="shared" si="154"/>
        <v>0</v>
      </c>
      <c r="BO235" s="391">
        <f t="shared" si="155"/>
        <v>1477052</v>
      </c>
      <c r="BP235" s="391">
        <f t="shared" si="187"/>
        <v>44311560</v>
      </c>
      <c r="BQ235" s="50">
        <f t="shared" si="188"/>
        <v>0</v>
      </c>
      <c r="BR235" s="50">
        <f t="shared" si="189"/>
        <v>20020768.472727273</v>
      </c>
      <c r="BS235" s="50">
        <f t="shared" si="190"/>
        <v>2655495</v>
      </c>
      <c r="BT235" s="50">
        <f t="shared" si="191"/>
        <v>4500000</v>
      </c>
      <c r="BU235" s="50">
        <f t="shared" si="192"/>
        <v>6000000</v>
      </c>
      <c r="BV235" s="50">
        <f t="shared" si="193"/>
        <v>0</v>
      </c>
      <c r="BW235" s="50">
        <f t="shared" si="194"/>
        <v>0</v>
      </c>
      <c r="BX235" s="50">
        <f t="shared" si="195"/>
        <v>1477052</v>
      </c>
      <c r="BY235" s="50">
        <f t="shared" si="196"/>
        <v>5000000</v>
      </c>
      <c r="BZ235" s="50">
        <v>0</v>
      </c>
      <c r="CA235" s="50">
        <v>0</v>
      </c>
      <c r="CB235" s="50">
        <v>0</v>
      </c>
      <c r="CC235" s="50">
        <v>0</v>
      </c>
      <c r="CD235" s="391">
        <f t="shared" si="197"/>
        <v>83964875.472727269</v>
      </c>
      <c r="CE235" s="391">
        <f t="shared" si="175"/>
        <v>64332328.472727269</v>
      </c>
      <c r="CF235" s="391">
        <f t="shared" si="176"/>
        <v>81309380.472727269</v>
      </c>
      <c r="CG235" s="50">
        <f t="shared" si="177"/>
        <v>5691656.6330909096</v>
      </c>
      <c r="CH235" s="395">
        <f t="shared" si="178"/>
        <v>2433232.8472727272</v>
      </c>
      <c r="CI235" s="398">
        <v>0</v>
      </c>
      <c r="CJ235" s="50">
        <v>0</v>
      </c>
      <c r="CK235" s="50">
        <v>0</v>
      </c>
      <c r="CL235" s="50">
        <v>0</v>
      </c>
      <c r="CM235" s="50">
        <v>0</v>
      </c>
      <c r="CN235" s="50">
        <v>0</v>
      </c>
      <c r="CO235" s="50">
        <v>0</v>
      </c>
      <c r="CP235" s="395">
        <f t="shared" si="179"/>
        <v>8124889.4803636372</v>
      </c>
      <c r="CQ235" s="391">
        <f t="shared" si="180"/>
        <v>75839985</v>
      </c>
      <c r="CR235" s="391">
        <f t="shared" si="181"/>
        <v>-662220</v>
      </c>
    </row>
    <row r="236" spans="1:96" s="50" customFormat="1" ht="24" customHeight="1" x14ac:dyDescent="0.2">
      <c r="A236" s="182">
        <f t="shared" si="156"/>
        <v>2655495</v>
      </c>
      <c r="B236" s="298">
        <f t="shared" si="182"/>
        <v>230</v>
      </c>
      <c r="C236" s="266">
        <v>248</v>
      </c>
      <c r="D236" s="299">
        <v>13015</v>
      </c>
      <c r="E236" s="252" t="s">
        <v>776</v>
      </c>
      <c r="F236" s="253" t="s">
        <v>777</v>
      </c>
      <c r="G236" s="252" t="s">
        <v>87</v>
      </c>
      <c r="H236" s="274" t="s">
        <v>717</v>
      </c>
      <c r="I236" s="294" t="s">
        <v>778</v>
      </c>
      <c r="J236" s="65">
        <v>3790296937</v>
      </c>
      <c r="K236" s="65" t="s">
        <v>779</v>
      </c>
      <c r="L236" s="65" t="s">
        <v>717</v>
      </c>
      <c r="M236" s="292" t="s">
        <v>2380</v>
      </c>
      <c r="N236" s="99"/>
      <c r="O236" s="65"/>
      <c r="P236" s="90"/>
      <c r="Q236" s="254">
        <v>30</v>
      </c>
      <c r="R236" s="255">
        <v>38</v>
      </c>
      <c r="S236" s="65">
        <v>0</v>
      </c>
      <c r="T236" s="65">
        <v>0</v>
      </c>
      <c r="U236" s="90">
        <v>0</v>
      </c>
      <c r="V236" s="260">
        <v>25</v>
      </c>
      <c r="W236" s="99">
        <v>0</v>
      </c>
      <c r="X236" s="84">
        <v>0</v>
      </c>
      <c r="Y236" s="99">
        <v>0</v>
      </c>
      <c r="Z236" s="65">
        <v>1</v>
      </c>
      <c r="AA236" s="327">
        <v>1477052</v>
      </c>
      <c r="AB236" s="327">
        <v>46667</v>
      </c>
      <c r="AC236" s="328">
        <f t="shared" si="198"/>
        <v>1523719</v>
      </c>
      <c r="AD236" s="75">
        <v>4500000</v>
      </c>
      <c r="AE236" s="75">
        <v>6000000</v>
      </c>
      <c r="AF236" s="338">
        <f t="shared" si="183"/>
        <v>290891.80909090908</v>
      </c>
      <c r="AG236" s="113">
        <f t="shared" si="158"/>
        <v>44311560</v>
      </c>
      <c r="AH236" s="75">
        <f t="shared" si="159"/>
        <v>1400010</v>
      </c>
      <c r="AI236" s="75">
        <f t="shared" si="160"/>
        <v>11053888.745454546</v>
      </c>
      <c r="AJ236" s="75">
        <f t="shared" si="161"/>
        <v>2655495</v>
      </c>
      <c r="AK236" s="75">
        <f t="shared" si="162"/>
        <v>4500000</v>
      </c>
      <c r="AL236" s="75">
        <f t="shared" si="163"/>
        <v>6000000</v>
      </c>
      <c r="AM236" s="75">
        <f t="shared" si="164"/>
        <v>0</v>
      </c>
      <c r="AN236" s="75">
        <f t="shared" si="165"/>
        <v>0</v>
      </c>
      <c r="AO236" s="75">
        <f t="shared" si="166"/>
        <v>0</v>
      </c>
      <c r="AP236" s="75">
        <f t="shared" si="167"/>
        <v>5000000</v>
      </c>
      <c r="AQ236" s="75">
        <v>0</v>
      </c>
      <c r="AR236" s="75">
        <v>0</v>
      </c>
      <c r="AS236" s="75">
        <v>0</v>
      </c>
      <c r="AT236" s="80">
        <v>0</v>
      </c>
      <c r="AU236" s="82">
        <f t="shared" si="168"/>
        <v>74920953.74545455</v>
      </c>
      <c r="AV236" s="113">
        <f t="shared" si="169"/>
        <v>51706876.63327273</v>
      </c>
      <c r="AW236" s="75">
        <f t="shared" si="170"/>
        <v>72265458.74545455</v>
      </c>
      <c r="AX236" s="75">
        <f t="shared" si="171"/>
        <v>5058582.112181819</v>
      </c>
      <c r="AY236" s="76">
        <f t="shared" si="172"/>
        <v>1170687.663327273</v>
      </c>
      <c r="AZ236" s="75">
        <v>0</v>
      </c>
      <c r="BA236" s="75">
        <v>0</v>
      </c>
      <c r="BB236" s="75">
        <v>0</v>
      </c>
      <c r="BC236" s="80">
        <v>0</v>
      </c>
      <c r="BD236" s="80">
        <v>0</v>
      </c>
      <c r="BE236" s="80">
        <v>0</v>
      </c>
      <c r="BF236" s="78">
        <v>0</v>
      </c>
      <c r="BG236" s="348">
        <f t="shared" si="173"/>
        <v>6229269.775509092</v>
      </c>
      <c r="BH236" s="188">
        <f t="shared" si="174"/>
        <v>68691683</v>
      </c>
      <c r="BM236" s="50">
        <v>1477052</v>
      </c>
      <c r="BN236" s="391">
        <f t="shared" si="154"/>
        <v>46667</v>
      </c>
      <c r="BO236" s="391">
        <f t="shared" si="155"/>
        <v>1523719</v>
      </c>
      <c r="BP236" s="391">
        <f t="shared" si="187"/>
        <v>44311560</v>
      </c>
      <c r="BQ236" s="50">
        <f t="shared" si="188"/>
        <v>1400010</v>
      </c>
      <c r="BR236" s="50">
        <f t="shared" si="189"/>
        <v>11053888.745454546</v>
      </c>
      <c r="BS236" s="50">
        <f t="shared" si="190"/>
        <v>2655495</v>
      </c>
      <c r="BT236" s="50">
        <f t="shared" si="191"/>
        <v>4500000</v>
      </c>
      <c r="BU236" s="50">
        <f t="shared" si="192"/>
        <v>6000000</v>
      </c>
      <c r="BV236" s="50">
        <f t="shared" si="193"/>
        <v>0</v>
      </c>
      <c r="BW236" s="50">
        <f t="shared" si="194"/>
        <v>0</v>
      </c>
      <c r="BX236" s="50">
        <f t="shared" si="195"/>
        <v>0</v>
      </c>
      <c r="BY236" s="50">
        <f t="shared" si="196"/>
        <v>5000000</v>
      </c>
      <c r="BZ236" s="50">
        <v>0</v>
      </c>
      <c r="CA236" s="50">
        <v>0</v>
      </c>
      <c r="CB236" s="50">
        <v>0</v>
      </c>
      <c r="CC236" s="50">
        <v>0</v>
      </c>
      <c r="CD236" s="391">
        <f t="shared" si="197"/>
        <v>74920953.74545455</v>
      </c>
      <c r="CE236" s="391">
        <f t="shared" si="175"/>
        <v>56765458.74545455</v>
      </c>
      <c r="CF236" s="391">
        <f t="shared" si="176"/>
        <v>72265458.74545455</v>
      </c>
      <c r="CG236" s="50">
        <f t="shared" si="177"/>
        <v>5058582.112181819</v>
      </c>
      <c r="CH236" s="395">
        <f t="shared" si="178"/>
        <v>1676545.874545455</v>
      </c>
      <c r="CI236" s="398">
        <v>0</v>
      </c>
      <c r="CJ236" s="50">
        <v>0</v>
      </c>
      <c r="CK236" s="50">
        <v>0</v>
      </c>
      <c r="CL236" s="50">
        <v>0</v>
      </c>
      <c r="CM236" s="50">
        <v>0</v>
      </c>
      <c r="CN236" s="50">
        <v>0</v>
      </c>
      <c r="CO236" s="50">
        <v>0</v>
      </c>
      <c r="CP236" s="395">
        <f t="shared" si="179"/>
        <v>6735127.986727274</v>
      </c>
      <c r="CQ236" s="391">
        <f t="shared" si="180"/>
        <v>68185825</v>
      </c>
      <c r="CR236" s="391">
        <f t="shared" si="181"/>
        <v>-505858</v>
      </c>
    </row>
    <row r="237" spans="1:96" s="50" customFormat="1" ht="24" customHeight="1" x14ac:dyDescent="0.2">
      <c r="A237" s="182">
        <f t="shared" si="156"/>
        <v>2655495</v>
      </c>
      <c r="B237" s="298">
        <f t="shared" si="182"/>
        <v>231</v>
      </c>
      <c r="C237" s="266">
        <v>249</v>
      </c>
      <c r="D237" s="299">
        <v>13008</v>
      </c>
      <c r="E237" s="252" t="s">
        <v>748</v>
      </c>
      <c r="F237" s="253" t="s">
        <v>120</v>
      </c>
      <c r="G237" s="252" t="s">
        <v>87</v>
      </c>
      <c r="H237" s="274" t="s">
        <v>717</v>
      </c>
      <c r="I237" s="294" t="s">
        <v>749</v>
      </c>
      <c r="J237" s="65" t="s">
        <v>750</v>
      </c>
      <c r="K237" s="65" t="s">
        <v>751</v>
      </c>
      <c r="L237" s="65" t="s">
        <v>717</v>
      </c>
      <c r="M237" s="307" t="s">
        <v>2383</v>
      </c>
      <c r="N237" s="99"/>
      <c r="O237" s="65"/>
      <c r="P237" s="90"/>
      <c r="Q237" s="254">
        <v>30</v>
      </c>
      <c r="R237" s="255">
        <v>111</v>
      </c>
      <c r="S237" s="65">
        <v>0</v>
      </c>
      <c r="T237" s="65">
        <v>0</v>
      </c>
      <c r="U237" s="90">
        <v>0</v>
      </c>
      <c r="V237" s="260">
        <v>25</v>
      </c>
      <c r="W237" s="99">
        <v>0</v>
      </c>
      <c r="X237" s="84">
        <v>0</v>
      </c>
      <c r="Y237" s="99">
        <v>2</v>
      </c>
      <c r="Z237" s="65">
        <v>2</v>
      </c>
      <c r="AA237" s="327">
        <v>1642901</v>
      </c>
      <c r="AB237" s="327">
        <v>46667</v>
      </c>
      <c r="AC237" s="328">
        <f>AA237+AB237</f>
        <v>1689568</v>
      </c>
      <c r="AD237" s="75">
        <v>4500000</v>
      </c>
      <c r="AE237" s="75">
        <v>6000000</v>
      </c>
      <c r="AF237" s="338">
        <f t="shared" si="183"/>
        <v>322553.89090909087</v>
      </c>
      <c r="AG237" s="113">
        <f t="shared" si="158"/>
        <v>49287030</v>
      </c>
      <c r="AH237" s="75">
        <f t="shared" si="159"/>
        <v>1400010</v>
      </c>
      <c r="AI237" s="75">
        <f t="shared" si="160"/>
        <v>35803481.890909083</v>
      </c>
      <c r="AJ237" s="75">
        <f t="shared" si="161"/>
        <v>5310990</v>
      </c>
      <c r="AK237" s="75">
        <f t="shared" si="162"/>
        <v>4500000</v>
      </c>
      <c r="AL237" s="75">
        <f t="shared" si="163"/>
        <v>6000000</v>
      </c>
      <c r="AM237" s="75">
        <f t="shared" si="164"/>
        <v>0</v>
      </c>
      <c r="AN237" s="75">
        <f t="shared" si="165"/>
        <v>0</v>
      </c>
      <c r="AO237" s="75">
        <f t="shared" si="166"/>
        <v>0</v>
      </c>
      <c r="AP237" s="75">
        <f t="shared" si="167"/>
        <v>5000000</v>
      </c>
      <c r="AQ237" s="75">
        <v>0</v>
      </c>
      <c r="AR237" s="75">
        <v>0</v>
      </c>
      <c r="AS237" s="75">
        <v>0</v>
      </c>
      <c r="AT237" s="80">
        <v>0</v>
      </c>
      <c r="AU237" s="82">
        <f t="shared" si="168"/>
        <v>107301511.89090908</v>
      </c>
      <c r="AV237" s="113">
        <f t="shared" si="169"/>
        <v>79351185.358545437</v>
      </c>
      <c r="AW237" s="75">
        <f t="shared" si="170"/>
        <v>101990521.89090908</v>
      </c>
      <c r="AX237" s="75">
        <f t="shared" si="171"/>
        <v>7139336.5323636364</v>
      </c>
      <c r="AY237" s="76">
        <f t="shared" si="172"/>
        <v>3935118.535854544</v>
      </c>
      <c r="AZ237" s="75">
        <v>0</v>
      </c>
      <c r="BA237" s="75">
        <v>0</v>
      </c>
      <c r="BB237" s="75">
        <v>0</v>
      </c>
      <c r="BC237" s="80">
        <v>0</v>
      </c>
      <c r="BD237" s="80">
        <v>0</v>
      </c>
      <c r="BE237" s="80">
        <v>0</v>
      </c>
      <c r="BF237" s="78">
        <v>0</v>
      </c>
      <c r="BG237" s="348">
        <f t="shared" si="173"/>
        <v>11074455.068218181</v>
      </c>
      <c r="BH237" s="188">
        <f t="shared" si="174"/>
        <v>96227056</v>
      </c>
      <c r="BM237" s="50">
        <v>1642901</v>
      </c>
      <c r="BN237" s="391">
        <f t="shared" si="154"/>
        <v>46667</v>
      </c>
      <c r="BO237" s="391">
        <f t="shared" si="155"/>
        <v>1689568</v>
      </c>
      <c r="BP237" s="391">
        <f t="shared" si="187"/>
        <v>49287030</v>
      </c>
      <c r="BQ237" s="50">
        <f t="shared" si="188"/>
        <v>1400010</v>
      </c>
      <c r="BR237" s="50">
        <f t="shared" si="189"/>
        <v>35803481.890909083</v>
      </c>
      <c r="BS237" s="50">
        <f t="shared" si="190"/>
        <v>5310990</v>
      </c>
      <c r="BT237" s="50">
        <f t="shared" si="191"/>
        <v>4500000</v>
      </c>
      <c r="BU237" s="50">
        <f t="shared" si="192"/>
        <v>6000000</v>
      </c>
      <c r="BV237" s="50">
        <f t="shared" si="193"/>
        <v>0</v>
      </c>
      <c r="BW237" s="50">
        <f t="shared" si="194"/>
        <v>0</v>
      </c>
      <c r="BX237" s="50">
        <f t="shared" si="195"/>
        <v>0</v>
      </c>
      <c r="BY237" s="50">
        <f t="shared" si="196"/>
        <v>5000000</v>
      </c>
      <c r="BZ237" s="50">
        <v>0</v>
      </c>
      <c r="CA237" s="50">
        <v>0</v>
      </c>
      <c r="CB237" s="50">
        <v>0</v>
      </c>
      <c r="CC237" s="50">
        <v>0</v>
      </c>
      <c r="CD237" s="391">
        <f t="shared" si="197"/>
        <v>107301511.89090908</v>
      </c>
      <c r="CE237" s="391">
        <f t="shared" si="175"/>
        <v>86490521.890909076</v>
      </c>
      <c r="CF237" s="391">
        <f t="shared" si="176"/>
        <v>101990521.89090908</v>
      </c>
      <c r="CG237" s="50">
        <f t="shared" si="177"/>
        <v>7139336.5323636364</v>
      </c>
      <c r="CH237" s="395">
        <f>4000000+((CE237-80000000)*15%)</f>
        <v>4973578.2836363614</v>
      </c>
      <c r="CI237" s="398">
        <v>0</v>
      </c>
      <c r="CJ237" s="50">
        <v>0</v>
      </c>
      <c r="CK237" s="50">
        <v>0</v>
      </c>
      <c r="CL237" s="50">
        <v>0</v>
      </c>
      <c r="CM237" s="50">
        <v>0</v>
      </c>
      <c r="CN237" s="50">
        <v>0</v>
      </c>
      <c r="CO237" s="50">
        <v>0</v>
      </c>
      <c r="CP237" s="395">
        <f t="shared" si="179"/>
        <v>12112914.815999998</v>
      </c>
      <c r="CQ237" s="391">
        <f t="shared" si="180"/>
        <v>95188597</v>
      </c>
      <c r="CR237" s="391">
        <f t="shared" si="181"/>
        <v>-1038459</v>
      </c>
    </row>
    <row r="238" spans="1:96" s="50" customFormat="1" ht="24" customHeight="1" x14ac:dyDescent="0.2">
      <c r="A238" s="182">
        <f t="shared" si="156"/>
        <v>2655495</v>
      </c>
      <c r="B238" s="298">
        <f t="shared" si="182"/>
        <v>232</v>
      </c>
      <c r="C238" s="266">
        <v>250</v>
      </c>
      <c r="D238" s="299">
        <v>13016</v>
      </c>
      <c r="E238" s="252" t="s">
        <v>378</v>
      </c>
      <c r="F238" s="253" t="s">
        <v>780</v>
      </c>
      <c r="G238" s="252" t="s">
        <v>87</v>
      </c>
      <c r="H238" s="274" t="s">
        <v>717</v>
      </c>
      <c r="I238" s="294" t="s">
        <v>781</v>
      </c>
      <c r="J238" s="65">
        <v>3978755998</v>
      </c>
      <c r="K238" s="65" t="s">
        <v>782</v>
      </c>
      <c r="L238" s="65" t="s">
        <v>717</v>
      </c>
      <c r="M238" s="292" t="s">
        <v>2383</v>
      </c>
      <c r="N238" s="99"/>
      <c r="O238" s="65"/>
      <c r="P238" s="90"/>
      <c r="Q238" s="254">
        <v>30</v>
      </c>
      <c r="R238" s="255">
        <v>30</v>
      </c>
      <c r="S238" s="65">
        <v>0</v>
      </c>
      <c r="T238" s="65">
        <v>0</v>
      </c>
      <c r="U238" s="300">
        <f>1</f>
        <v>1</v>
      </c>
      <c r="V238" s="260">
        <v>25</v>
      </c>
      <c r="W238" s="99">
        <v>0</v>
      </c>
      <c r="X238" s="84">
        <v>0</v>
      </c>
      <c r="Y238" s="99">
        <v>1</v>
      </c>
      <c r="Z238" s="65">
        <v>1</v>
      </c>
      <c r="AA238" s="327">
        <v>1642901</v>
      </c>
      <c r="AB238" s="327">
        <v>46667</v>
      </c>
      <c r="AC238" s="328">
        <f>AA238+AB238</f>
        <v>1689568</v>
      </c>
      <c r="AD238" s="75">
        <v>4500000</v>
      </c>
      <c r="AE238" s="75">
        <v>6000000</v>
      </c>
      <c r="AF238" s="338">
        <f t="shared" si="183"/>
        <v>322553.89090909087</v>
      </c>
      <c r="AG238" s="113">
        <f t="shared" si="158"/>
        <v>49287030</v>
      </c>
      <c r="AH238" s="75">
        <f t="shared" si="159"/>
        <v>1400010</v>
      </c>
      <c r="AI238" s="75">
        <f t="shared" si="160"/>
        <v>9676616.7272727266</v>
      </c>
      <c r="AJ238" s="75">
        <f t="shared" si="161"/>
        <v>2655495</v>
      </c>
      <c r="AK238" s="75">
        <f t="shared" si="162"/>
        <v>4500000</v>
      </c>
      <c r="AL238" s="75">
        <f t="shared" si="163"/>
        <v>6000000</v>
      </c>
      <c r="AM238" s="75">
        <f t="shared" si="164"/>
        <v>0</v>
      </c>
      <c r="AN238" s="75">
        <f t="shared" si="165"/>
        <v>0</v>
      </c>
      <c r="AO238" s="75">
        <f t="shared" si="166"/>
        <v>1689568</v>
      </c>
      <c r="AP238" s="75">
        <f t="shared" si="167"/>
        <v>5000000</v>
      </c>
      <c r="AQ238" s="75">
        <v>0</v>
      </c>
      <c r="AR238" s="75">
        <v>0</v>
      </c>
      <c r="AS238" s="75">
        <v>0</v>
      </c>
      <c r="AT238" s="80">
        <v>0</v>
      </c>
      <c r="AU238" s="82">
        <f t="shared" si="168"/>
        <v>80208719.727272719</v>
      </c>
      <c r="AV238" s="113">
        <f t="shared" si="169"/>
        <v>55053200.75636363</v>
      </c>
      <c r="AW238" s="75">
        <f t="shared" si="170"/>
        <v>75863656.727272719</v>
      </c>
      <c r="AX238" s="75">
        <f t="shared" si="171"/>
        <v>5310455.9709090907</v>
      </c>
      <c r="AY238" s="76">
        <f t="shared" si="172"/>
        <v>1505320.0756363631</v>
      </c>
      <c r="AZ238" s="75">
        <v>0</v>
      </c>
      <c r="BA238" s="75">
        <v>0</v>
      </c>
      <c r="BB238" s="75">
        <v>0</v>
      </c>
      <c r="BC238" s="80">
        <v>0</v>
      </c>
      <c r="BD238" s="80">
        <v>0</v>
      </c>
      <c r="BE238" s="80">
        <v>0</v>
      </c>
      <c r="BF238" s="78">
        <v>0</v>
      </c>
      <c r="BG238" s="348">
        <f t="shared" si="173"/>
        <v>6815776.0465454534</v>
      </c>
      <c r="BH238" s="188">
        <f t="shared" si="174"/>
        <v>73392943</v>
      </c>
      <c r="BM238" s="50">
        <v>1642901</v>
      </c>
      <c r="BN238" s="391">
        <f t="shared" si="154"/>
        <v>46667</v>
      </c>
      <c r="BO238" s="391">
        <f t="shared" si="155"/>
        <v>1689568</v>
      </c>
      <c r="BP238" s="391">
        <f t="shared" si="187"/>
        <v>49287030</v>
      </c>
      <c r="BQ238" s="50">
        <f t="shared" si="188"/>
        <v>1400010</v>
      </c>
      <c r="BR238" s="50">
        <f t="shared" si="189"/>
        <v>9676616.7272727266</v>
      </c>
      <c r="BS238" s="50">
        <f t="shared" si="190"/>
        <v>2655495</v>
      </c>
      <c r="BT238" s="50">
        <f t="shared" si="191"/>
        <v>4500000</v>
      </c>
      <c r="BU238" s="50">
        <f t="shared" si="192"/>
        <v>6000000</v>
      </c>
      <c r="BV238" s="50">
        <f t="shared" si="193"/>
        <v>0</v>
      </c>
      <c r="BW238" s="50">
        <f t="shared" si="194"/>
        <v>0</v>
      </c>
      <c r="BX238" s="50">
        <f t="shared" si="195"/>
        <v>1689568</v>
      </c>
      <c r="BY238" s="50">
        <f t="shared" si="196"/>
        <v>5000000</v>
      </c>
      <c r="BZ238" s="50">
        <v>0</v>
      </c>
      <c r="CA238" s="50">
        <v>0</v>
      </c>
      <c r="CB238" s="50">
        <v>0</v>
      </c>
      <c r="CC238" s="50">
        <v>0</v>
      </c>
      <c r="CD238" s="391">
        <f t="shared" si="197"/>
        <v>80208719.727272719</v>
      </c>
      <c r="CE238" s="391">
        <f t="shared" si="175"/>
        <v>60363656.727272719</v>
      </c>
      <c r="CF238" s="391">
        <f t="shared" si="176"/>
        <v>77553224.727272719</v>
      </c>
      <c r="CG238" s="50">
        <f t="shared" si="177"/>
        <v>5428725.7309090905</v>
      </c>
      <c r="CH238" s="395">
        <f t="shared" si="178"/>
        <v>2036365.6727272719</v>
      </c>
      <c r="CI238" s="398">
        <v>0</v>
      </c>
      <c r="CJ238" s="50">
        <v>0</v>
      </c>
      <c r="CK238" s="50">
        <v>0</v>
      </c>
      <c r="CL238" s="50">
        <v>0</v>
      </c>
      <c r="CM238" s="50">
        <v>0</v>
      </c>
      <c r="CN238" s="50">
        <v>0</v>
      </c>
      <c r="CO238" s="50">
        <v>0</v>
      </c>
      <c r="CP238" s="395">
        <f t="shared" si="179"/>
        <v>7465091.4036363624</v>
      </c>
      <c r="CQ238" s="391">
        <f t="shared" si="180"/>
        <v>72743628</v>
      </c>
      <c r="CR238" s="391">
        <f t="shared" si="181"/>
        <v>-649315</v>
      </c>
    </row>
    <row r="239" spans="1:96" s="50" customFormat="1" ht="24" customHeight="1" x14ac:dyDescent="0.2">
      <c r="A239" s="182">
        <f t="shared" si="156"/>
        <v>2655495</v>
      </c>
      <c r="B239" s="298">
        <f t="shared" si="182"/>
        <v>233</v>
      </c>
      <c r="C239" s="266">
        <v>252</v>
      </c>
      <c r="D239" s="299">
        <v>13554</v>
      </c>
      <c r="E239" s="252" t="s">
        <v>248</v>
      </c>
      <c r="F239" s="253" t="s">
        <v>1394</v>
      </c>
      <c r="G239" s="252" t="s">
        <v>87</v>
      </c>
      <c r="H239" s="274" t="s">
        <v>2342</v>
      </c>
      <c r="I239" s="294" t="s">
        <v>2667</v>
      </c>
      <c r="J239" s="65" t="s">
        <v>2483</v>
      </c>
      <c r="K239" s="65"/>
      <c r="L239" s="65" t="s">
        <v>2342</v>
      </c>
      <c r="M239" s="292" t="s">
        <v>2383</v>
      </c>
      <c r="N239" s="99"/>
      <c r="O239" s="65"/>
      <c r="P239" s="90"/>
      <c r="Q239" s="254">
        <v>30</v>
      </c>
      <c r="R239" s="255">
        <v>58</v>
      </c>
      <c r="S239" s="65">
        <v>0</v>
      </c>
      <c r="T239" s="65">
        <v>0</v>
      </c>
      <c r="U239" s="90">
        <v>0</v>
      </c>
      <c r="V239" s="260">
        <v>19</v>
      </c>
      <c r="W239" s="99">
        <v>0</v>
      </c>
      <c r="X239" s="84">
        <v>0</v>
      </c>
      <c r="Y239" s="99">
        <v>0</v>
      </c>
      <c r="Z239" s="65">
        <v>0</v>
      </c>
      <c r="AA239" s="327">
        <v>1642901</v>
      </c>
      <c r="AB239" s="327">
        <v>46667</v>
      </c>
      <c r="AC239" s="328">
        <f t="shared" ref="AC239:AC240" si="199">AA239+AB239</f>
        <v>1689568</v>
      </c>
      <c r="AD239" s="75">
        <v>4500000</v>
      </c>
      <c r="AE239" s="75">
        <v>6000000</v>
      </c>
      <c r="AF239" s="338">
        <f t="shared" si="183"/>
        <v>322553.89090909087</v>
      </c>
      <c r="AG239" s="113">
        <f t="shared" si="158"/>
        <v>49287030</v>
      </c>
      <c r="AH239" s="75">
        <f t="shared" si="159"/>
        <v>1400010</v>
      </c>
      <c r="AI239" s="75">
        <f t="shared" si="160"/>
        <v>18708125.672727272</v>
      </c>
      <c r="AJ239" s="75">
        <f t="shared" si="161"/>
        <v>0</v>
      </c>
      <c r="AK239" s="75">
        <f t="shared" si="162"/>
        <v>4500000</v>
      </c>
      <c r="AL239" s="75">
        <f t="shared" si="163"/>
        <v>6000000</v>
      </c>
      <c r="AM239" s="75">
        <f t="shared" si="164"/>
        <v>0</v>
      </c>
      <c r="AN239" s="75">
        <f t="shared" si="165"/>
        <v>0</v>
      </c>
      <c r="AO239" s="75">
        <f t="shared" si="166"/>
        <v>0</v>
      </c>
      <c r="AP239" s="75">
        <f t="shared" si="167"/>
        <v>3800000</v>
      </c>
      <c r="AQ239" s="75">
        <v>0</v>
      </c>
      <c r="AR239" s="75">
        <v>0</v>
      </c>
      <c r="AS239" s="75">
        <v>0</v>
      </c>
      <c r="AT239" s="80">
        <v>0</v>
      </c>
      <c r="AU239" s="82">
        <f t="shared" si="168"/>
        <v>83695165.672727272</v>
      </c>
      <c r="AV239" s="113">
        <f t="shared" si="169"/>
        <v>63536504.075636365</v>
      </c>
      <c r="AW239" s="75">
        <f t="shared" si="170"/>
        <v>83695165.672727272</v>
      </c>
      <c r="AX239" s="75">
        <f t="shared" si="171"/>
        <v>5858661.5970909093</v>
      </c>
      <c r="AY239" s="76">
        <f t="shared" si="172"/>
        <v>2353650.4075636365</v>
      </c>
      <c r="AZ239" s="75">
        <v>0</v>
      </c>
      <c r="BA239" s="75">
        <v>0</v>
      </c>
      <c r="BB239" s="75">
        <v>0</v>
      </c>
      <c r="BC239" s="80">
        <v>0</v>
      </c>
      <c r="BD239" s="80">
        <v>0</v>
      </c>
      <c r="BE239" s="80">
        <v>0</v>
      </c>
      <c r="BF239" s="78">
        <v>0</v>
      </c>
      <c r="BG239" s="348">
        <f t="shared" si="173"/>
        <v>8212312.0046545453</v>
      </c>
      <c r="BH239" s="188">
        <f t="shared" si="174"/>
        <v>75482853</v>
      </c>
      <c r="BM239" s="50">
        <v>1642901</v>
      </c>
      <c r="BN239" s="391">
        <f t="shared" si="154"/>
        <v>46667</v>
      </c>
      <c r="BO239" s="391">
        <f t="shared" si="155"/>
        <v>1689568</v>
      </c>
      <c r="BP239" s="391">
        <f t="shared" si="187"/>
        <v>49287030</v>
      </c>
      <c r="BQ239" s="50">
        <f t="shared" si="188"/>
        <v>1400010</v>
      </c>
      <c r="BR239" s="50">
        <f t="shared" si="189"/>
        <v>18708125.672727272</v>
      </c>
      <c r="BS239" s="50">
        <f t="shared" si="190"/>
        <v>0</v>
      </c>
      <c r="BT239" s="50">
        <f t="shared" si="191"/>
        <v>4500000</v>
      </c>
      <c r="BU239" s="50">
        <f t="shared" si="192"/>
        <v>6000000</v>
      </c>
      <c r="BV239" s="50">
        <f t="shared" si="193"/>
        <v>0</v>
      </c>
      <c r="BW239" s="50">
        <f t="shared" si="194"/>
        <v>0</v>
      </c>
      <c r="BX239" s="50">
        <f t="shared" si="195"/>
        <v>0</v>
      </c>
      <c r="BY239" s="50">
        <f t="shared" si="196"/>
        <v>3800000</v>
      </c>
      <c r="BZ239" s="50">
        <v>0</v>
      </c>
      <c r="CA239" s="50">
        <v>0</v>
      </c>
      <c r="CB239" s="50">
        <v>0</v>
      </c>
      <c r="CC239" s="50">
        <v>0</v>
      </c>
      <c r="CD239" s="391">
        <f t="shared" si="197"/>
        <v>83695165.672727272</v>
      </c>
      <c r="CE239" s="391">
        <f t="shared" si="175"/>
        <v>69395165.672727272</v>
      </c>
      <c r="CF239" s="391">
        <f t="shared" si="176"/>
        <v>83695165.672727272</v>
      </c>
      <c r="CG239" s="50">
        <f t="shared" si="177"/>
        <v>5858661.5970909093</v>
      </c>
      <c r="CH239" s="395">
        <f t="shared" si="178"/>
        <v>2939516.5672727274</v>
      </c>
      <c r="CI239" s="398">
        <v>0</v>
      </c>
      <c r="CJ239" s="50">
        <v>0</v>
      </c>
      <c r="CK239" s="50">
        <v>0</v>
      </c>
      <c r="CL239" s="50">
        <v>0</v>
      </c>
      <c r="CM239" s="50">
        <v>0</v>
      </c>
      <c r="CN239" s="50">
        <v>0</v>
      </c>
      <c r="CO239" s="50">
        <v>0</v>
      </c>
      <c r="CP239" s="395">
        <f t="shared" si="179"/>
        <v>8798178.1643636376</v>
      </c>
      <c r="CQ239" s="391">
        <f t="shared" si="180"/>
        <v>74896987</v>
      </c>
      <c r="CR239" s="391">
        <f t="shared" si="181"/>
        <v>-585866</v>
      </c>
    </row>
    <row r="240" spans="1:96" s="50" customFormat="1" ht="24" customHeight="1" x14ac:dyDescent="0.2">
      <c r="A240" s="182">
        <f t="shared" si="156"/>
        <v>2655495</v>
      </c>
      <c r="B240" s="298">
        <f t="shared" si="182"/>
        <v>234</v>
      </c>
      <c r="C240" s="266">
        <v>253</v>
      </c>
      <c r="D240" s="299">
        <v>13555</v>
      </c>
      <c r="E240" s="252" t="s">
        <v>2354</v>
      </c>
      <c r="F240" s="253" t="s">
        <v>2355</v>
      </c>
      <c r="G240" s="252" t="s">
        <v>87</v>
      </c>
      <c r="H240" s="274" t="s">
        <v>2342</v>
      </c>
      <c r="I240" s="294" t="s">
        <v>2668</v>
      </c>
      <c r="J240" s="65" t="s">
        <v>2356</v>
      </c>
      <c r="K240" s="65" t="s">
        <v>2357</v>
      </c>
      <c r="L240" s="65" t="s">
        <v>2342</v>
      </c>
      <c r="M240" s="292" t="s">
        <v>2383</v>
      </c>
      <c r="N240" s="99"/>
      <c r="O240" s="65"/>
      <c r="P240" s="90"/>
      <c r="Q240" s="254">
        <v>30</v>
      </c>
      <c r="R240" s="255">
        <v>70</v>
      </c>
      <c r="S240" s="65">
        <v>0</v>
      </c>
      <c r="T240" s="65">
        <v>0</v>
      </c>
      <c r="U240" s="90">
        <v>0</v>
      </c>
      <c r="V240" s="260">
        <v>18</v>
      </c>
      <c r="W240" s="99">
        <v>0</v>
      </c>
      <c r="X240" s="84">
        <v>0</v>
      </c>
      <c r="Y240" s="99">
        <v>2</v>
      </c>
      <c r="Z240" s="65">
        <v>2</v>
      </c>
      <c r="AA240" s="327">
        <v>1642901</v>
      </c>
      <c r="AB240" s="327">
        <v>46667</v>
      </c>
      <c r="AC240" s="328">
        <f t="shared" si="199"/>
        <v>1689568</v>
      </c>
      <c r="AD240" s="75">
        <v>4500000</v>
      </c>
      <c r="AE240" s="75">
        <v>6000000</v>
      </c>
      <c r="AF240" s="338">
        <f t="shared" si="183"/>
        <v>322553.89090909087</v>
      </c>
      <c r="AG240" s="113">
        <f t="shared" si="158"/>
        <v>49287030</v>
      </c>
      <c r="AH240" s="75">
        <f t="shared" si="159"/>
        <v>1400010</v>
      </c>
      <c r="AI240" s="75">
        <f t="shared" si="160"/>
        <v>22578772.36363636</v>
      </c>
      <c r="AJ240" s="75">
        <f t="shared" si="161"/>
        <v>5310990</v>
      </c>
      <c r="AK240" s="75">
        <f t="shared" si="162"/>
        <v>4500000</v>
      </c>
      <c r="AL240" s="75">
        <f t="shared" si="163"/>
        <v>6000000</v>
      </c>
      <c r="AM240" s="75">
        <f t="shared" si="164"/>
        <v>0</v>
      </c>
      <c r="AN240" s="75">
        <f t="shared" si="165"/>
        <v>0</v>
      </c>
      <c r="AO240" s="75">
        <f t="shared" si="166"/>
        <v>0</v>
      </c>
      <c r="AP240" s="75">
        <f t="shared" si="167"/>
        <v>3600000</v>
      </c>
      <c r="AQ240" s="75">
        <v>0</v>
      </c>
      <c r="AR240" s="75">
        <v>0</v>
      </c>
      <c r="AS240" s="75">
        <v>0</v>
      </c>
      <c r="AT240" s="80">
        <v>0</v>
      </c>
      <c r="AU240" s="82">
        <f t="shared" si="168"/>
        <v>92676802.36363636</v>
      </c>
      <c r="AV240" s="113">
        <f t="shared" si="169"/>
        <v>67150205.49818182</v>
      </c>
      <c r="AW240" s="75">
        <f t="shared" si="170"/>
        <v>87365812.36363636</v>
      </c>
      <c r="AX240" s="75">
        <f t="shared" si="171"/>
        <v>6115606.8654545462</v>
      </c>
      <c r="AY240" s="76">
        <f t="shared" si="172"/>
        <v>2715020.5498181824</v>
      </c>
      <c r="AZ240" s="75">
        <v>0</v>
      </c>
      <c r="BA240" s="75">
        <v>0</v>
      </c>
      <c r="BB240" s="75">
        <v>0</v>
      </c>
      <c r="BC240" s="80">
        <v>0</v>
      </c>
      <c r="BD240" s="80">
        <v>0</v>
      </c>
      <c r="BE240" s="80">
        <v>0</v>
      </c>
      <c r="BF240" s="78">
        <v>0</v>
      </c>
      <c r="BG240" s="348">
        <f t="shared" si="173"/>
        <v>8830627.4152727276</v>
      </c>
      <c r="BH240" s="188">
        <f t="shared" si="174"/>
        <v>83846174</v>
      </c>
      <c r="BM240" s="50">
        <v>1642901</v>
      </c>
      <c r="BN240" s="391">
        <f t="shared" si="154"/>
        <v>46667</v>
      </c>
      <c r="BO240" s="391">
        <f t="shared" si="155"/>
        <v>1689568</v>
      </c>
      <c r="BP240" s="391">
        <f t="shared" si="187"/>
        <v>49287030</v>
      </c>
      <c r="BQ240" s="50">
        <f t="shared" si="188"/>
        <v>1400010</v>
      </c>
      <c r="BR240" s="50">
        <f t="shared" si="189"/>
        <v>22578772.36363636</v>
      </c>
      <c r="BS240" s="50">
        <f t="shared" si="190"/>
        <v>5310990</v>
      </c>
      <c r="BT240" s="50">
        <f t="shared" si="191"/>
        <v>4500000</v>
      </c>
      <c r="BU240" s="50">
        <f t="shared" si="192"/>
        <v>6000000</v>
      </c>
      <c r="BV240" s="50">
        <f t="shared" si="193"/>
        <v>0</v>
      </c>
      <c r="BW240" s="50">
        <f t="shared" si="194"/>
        <v>0</v>
      </c>
      <c r="BX240" s="50">
        <f t="shared" si="195"/>
        <v>0</v>
      </c>
      <c r="BY240" s="50">
        <f t="shared" si="196"/>
        <v>3600000</v>
      </c>
      <c r="BZ240" s="50">
        <v>0</v>
      </c>
      <c r="CA240" s="50">
        <v>0</v>
      </c>
      <c r="CB240" s="50">
        <v>0</v>
      </c>
      <c r="CC240" s="50">
        <v>0</v>
      </c>
      <c r="CD240" s="391">
        <f t="shared" si="197"/>
        <v>92676802.36363636</v>
      </c>
      <c r="CE240" s="391">
        <f t="shared" si="175"/>
        <v>73265812.36363636</v>
      </c>
      <c r="CF240" s="391">
        <f t="shared" si="176"/>
        <v>87365812.36363636</v>
      </c>
      <c r="CG240" s="50">
        <f t="shared" si="177"/>
        <v>6115606.8654545462</v>
      </c>
      <c r="CH240" s="395">
        <f t="shared" si="178"/>
        <v>3326581.2363636363</v>
      </c>
      <c r="CI240" s="398">
        <v>0</v>
      </c>
      <c r="CJ240" s="50">
        <v>0</v>
      </c>
      <c r="CK240" s="50">
        <v>0</v>
      </c>
      <c r="CL240" s="50">
        <v>0</v>
      </c>
      <c r="CM240" s="50">
        <v>0</v>
      </c>
      <c r="CN240" s="50">
        <v>0</v>
      </c>
      <c r="CO240" s="50">
        <v>0</v>
      </c>
      <c r="CP240" s="395">
        <f t="shared" si="179"/>
        <v>9442188.1018181816</v>
      </c>
      <c r="CQ240" s="391">
        <f t="shared" si="180"/>
        <v>83234614</v>
      </c>
      <c r="CR240" s="391">
        <f t="shared" si="181"/>
        <v>-611560</v>
      </c>
    </row>
    <row r="241" spans="1:96" s="50" customFormat="1" ht="24" customHeight="1" x14ac:dyDescent="0.2">
      <c r="A241" s="182">
        <f t="shared" si="156"/>
        <v>2655495</v>
      </c>
      <c r="B241" s="298">
        <f t="shared" si="182"/>
        <v>235</v>
      </c>
      <c r="C241" s="266">
        <v>254</v>
      </c>
      <c r="D241" s="299">
        <v>13556</v>
      </c>
      <c r="E241" s="252" t="s">
        <v>2358</v>
      </c>
      <c r="F241" s="253" t="s">
        <v>2359</v>
      </c>
      <c r="G241" s="252" t="s">
        <v>87</v>
      </c>
      <c r="H241" s="274" t="s">
        <v>2342</v>
      </c>
      <c r="I241" s="294" t="s">
        <v>2669</v>
      </c>
      <c r="J241" s="65" t="s">
        <v>2360</v>
      </c>
      <c r="K241" s="65" t="s">
        <v>2361</v>
      </c>
      <c r="L241" s="65" t="s">
        <v>2342</v>
      </c>
      <c r="M241" s="307" t="s">
        <v>2380</v>
      </c>
      <c r="N241" s="99"/>
      <c r="O241" s="65"/>
      <c r="P241" s="90"/>
      <c r="Q241" s="254">
        <v>30</v>
      </c>
      <c r="R241" s="255">
        <v>62</v>
      </c>
      <c r="S241" s="65">
        <v>0</v>
      </c>
      <c r="T241" s="65">
        <v>0</v>
      </c>
      <c r="U241" s="90">
        <v>0</v>
      </c>
      <c r="V241" s="260">
        <v>19</v>
      </c>
      <c r="W241" s="99">
        <v>0</v>
      </c>
      <c r="X241" s="84">
        <v>0</v>
      </c>
      <c r="Y241" s="99">
        <v>0</v>
      </c>
      <c r="Z241" s="65">
        <v>0</v>
      </c>
      <c r="AA241" s="327">
        <v>1477052</v>
      </c>
      <c r="AB241" s="327">
        <v>0</v>
      </c>
      <c r="AC241" s="328">
        <f t="shared" si="184"/>
        <v>1477052</v>
      </c>
      <c r="AD241" s="75">
        <v>4500000</v>
      </c>
      <c r="AE241" s="75">
        <v>6000000</v>
      </c>
      <c r="AF241" s="338">
        <f t="shared" si="183"/>
        <v>281982.65454545454</v>
      </c>
      <c r="AG241" s="113">
        <f t="shared" si="158"/>
        <v>44311560</v>
      </c>
      <c r="AH241" s="75">
        <f t="shared" si="159"/>
        <v>0</v>
      </c>
      <c r="AI241" s="75">
        <f t="shared" si="160"/>
        <v>17482924.581818182</v>
      </c>
      <c r="AJ241" s="75">
        <f t="shared" si="161"/>
        <v>0</v>
      </c>
      <c r="AK241" s="75">
        <f t="shared" si="162"/>
        <v>4500000</v>
      </c>
      <c r="AL241" s="75">
        <f t="shared" si="163"/>
        <v>6000000</v>
      </c>
      <c r="AM241" s="75">
        <f t="shared" si="164"/>
        <v>0</v>
      </c>
      <c r="AN241" s="75">
        <f t="shared" si="165"/>
        <v>0</v>
      </c>
      <c r="AO241" s="75">
        <f t="shared" si="166"/>
        <v>0</v>
      </c>
      <c r="AP241" s="75">
        <f t="shared" si="167"/>
        <v>3800000</v>
      </c>
      <c r="AQ241" s="75">
        <v>0</v>
      </c>
      <c r="AR241" s="75">
        <v>0</v>
      </c>
      <c r="AS241" s="75">
        <v>0</v>
      </c>
      <c r="AT241" s="80">
        <v>0</v>
      </c>
      <c r="AU241" s="82">
        <f t="shared" si="168"/>
        <v>76094484.581818178</v>
      </c>
      <c r="AV241" s="113">
        <f t="shared" si="169"/>
        <v>56467870.661090903</v>
      </c>
      <c r="AW241" s="75">
        <f t="shared" si="170"/>
        <v>76094484.581818178</v>
      </c>
      <c r="AX241" s="75">
        <f t="shared" si="171"/>
        <v>5326613.9207272734</v>
      </c>
      <c r="AY241" s="76">
        <f t="shared" si="172"/>
        <v>1646787.0661090903</v>
      </c>
      <c r="AZ241" s="75">
        <v>0</v>
      </c>
      <c r="BA241" s="75">
        <v>0</v>
      </c>
      <c r="BB241" s="75">
        <v>0</v>
      </c>
      <c r="BC241" s="80">
        <v>0</v>
      </c>
      <c r="BD241" s="80">
        <v>0</v>
      </c>
      <c r="BE241" s="80">
        <v>0</v>
      </c>
      <c r="BF241" s="78">
        <v>0</v>
      </c>
      <c r="BG241" s="348">
        <f t="shared" si="173"/>
        <v>6973400.9868363636</v>
      </c>
      <c r="BH241" s="188">
        <f t="shared" si="174"/>
        <v>69121083</v>
      </c>
      <c r="BM241" s="50">
        <v>1477052</v>
      </c>
      <c r="BN241" s="391">
        <f t="shared" si="154"/>
        <v>0</v>
      </c>
      <c r="BO241" s="391">
        <f t="shared" si="155"/>
        <v>1477052</v>
      </c>
      <c r="BP241" s="391">
        <f t="shared" si="187"/>
        <v>44311560</v>
      </c>
      <c r="BQ241" s="50">
        <f t="shared" si="188"/>
        <v>0</v>
      </c>
      <c r="BR241" s="50">
        <f t="shared" si="189"/>
        <v>17482924.581818182</v>
      </c>
      <c r="BS241" s="50">
        <f t="shared" si="190"/>
        <v>0</v>
      </c>
      <c r="BT241" s="50">
        <f t="shared" si="191"/>
        <v>4500000</v>
      </c>
      <c r="BU241" s="50">
        <f t="shared" si="192"/>
        <v>6000000</v>
      </c>
      <c r="BV241" s="50">
        <f t="shared" si="193"/>
        <v>0</v>
      </c>
      <c r="BW241" s="50">
        <f t="shared" si="194"/>
        <v>0</v>
      </c>
      <c r="BX241" s="50">
        <f t="shared" si="195"/>
        <v>0</v>
      </c>
      <c r="BY241" s="50">
        <f t="shared" si="196"/>
        <v>3800000</v>
      </c>
      <c r="BZ241" s="50">
        <v>0</v>
      </c>
      <c r="CA241" s="50">
        <v>0</v>
      </c>
      <c r="CB241" s="50">
        <v>0</v>
      </c>
      <c r="CC241" s="50">
        <v>0</v>
      </c>
      <c r="CD241" s="391">
        <f t="shared" si="197"/>
        <v>76094484.581818178</v>
      </c>
      <c r="CE241" s="391">
        <f t="shared" si="175"/>
        <v>61794484.581818178</v>
      </c>
      <c r="CF241" s="391">
        <f t="shared" si="176"/>
        <v>76094484.581818178</v>
      </c>
      <c r="CG241" s="50">
        <f t="shared" si="177"/>
        <v>5326613.9207272734</v>
      </c>
      <c r="CH241" s="395">
        <f t="shared" si="178"/>
        <v>2179448.458181818</v>
      </c>
      <c r="CI241" s="398">
        <v>0</v>
      </c>
      <c r="CJ241" s="50">
        <v>0</v>
      </c>
      <c r="CK241" s="50">
        <v>0</v>
      </c>
      <c r="CL241" s="50">
        <v>0</v>
      </c>
      <c r="CM241" s="50">
        <v>0</v>
      </c>
      <c r="CN241" s="50">
        <v>0</v>
      </c>
      <c r="CO241" s="50">
        <v>0</v>
      </c>
      <c r="CP241" s="395">
        <f t="shared" si="179"/>
        <v>7506062.3789090915</v>
      </c>
      <c r="CQ241" s="391">
        <f t="shared" si="180"/>
        <v>68588422</v>
      </c>
      <c r="CR241" s="391">
        <f t="shared" si="181"/>
        <v>-532661</v>
      </c>
    </row>
    <row r="242" spans="1:96" s="50" customFormat="1" ht="24" customHeight="1" x14ac:dyDescent="0.2">
      <c r="A242" s="182">
        <f t="shared" si="156"/>
        <v>2655495</v>
      </c>
      <c r="B242" s="298">
        <f t="shared" si="182"/>
        <v>236</v>
      </c>
      <c r="C242" s="266">
        <v>255</v>
      </c>
      <c r="D242" s="299">
        <v>13553</v>
      </c>
      <c r="E242" s="252" t="s">
        <v>2351</v>
      </c>
      <c r="F242" s="253" t="s">
        <v>2157</v>
      </c>
      <c r="G242" s="252" t="s">
        <v>87</v>
      </c>
      <c r="H242" s="274" t="s">
        <v>2342</v>
      </c>
      <c r="I242" s="294" t="s">
        <v>2670</v>
      </c>
      <c r="J242" s="65" t="s">
        <v>2352</v>
      </c>
      <c r="K242" s="65" t="s">
        <v>2353</v>
      </c>
      <c r="L242" s="65"/>
      <c r="M242" s="292" t="s">
        <v>2380</v>
      </c>
      <c r="N242" s="99"/>
      <c r="O242" s="65"/>
      <c r="P242" s="90"/>
      <c r="Q242" s="254">
        <v>30</v>
      </c>
      <c r="R242" s="255">
        <v>45</v>
      </c>
      <c r="S242" s="65">
        <v>0</v>
      </c>
      <c r="T242" s="65">
        <v>0</v>
      </c>
      <c r="U242" s="90">
        <v>0</v>
      </c>
      <c r="V242" s="260">
        <v>17</v>
      </c>
      <c r="W242" s="99">
        <v>0</v>
      </c>
      <c r="X242" s="84">
        <v>0</v>
      </c>
      <c r="Y242" s="99">
        <v>0</v>
      </c>
      <c r="Z242" s="65">
        <v>1</v>
      </c>
      <c r="AA242" s="327">
        <v>1477052</v>
      </c>
      <c r="AB242" s="327">
        <v>0</v>
      </c>
      <c r="AC242" s="328">
        <f t="shared" si="184"/>
        <v>1477052</v>
      </c>
      <c r="AD242" s="75">
        <v>4500000</v>
      </c>
      <c r="AE242" s="75">
        <v>6000000</v>
      </c>
      <c r="AF242" s="338">
        <f t="shared" si="183"/>
        <v>281982.65454545454</v>
      </c>
      <c r="AG242" s="113">
        <f t="shared" si="158"/>
        <v>44311560</v>
      </c>
      <c r="AH242" s="75">
        <f t="shared" si="159"/>
        <v>0</v>
      </c>
      <c r="AI242" s="75">
        <f t="shared" si="160"/>
        <v>12689219.454545455</v>
      </c>
      <c r="AJ242" s="75">
        <f t="shared" si="161"/>
        <v>2655495</v>
      </c>
      <c r="AK242" s="75">
        <f t="shared" si="162"/>
        <v>4500000</v>
      </c>
      <c r="AL242" s="75">
        <f t="shared" si="163"/>
        <v>6000000</v>
      </c>
      <c r="AM242" s="75">
        <f t="shared" si="164"/>
        <v>0</v>
      </c>
      <c r="AN242" s="75">
        <f t="shared" si="165"/>
        <v>0</v>
      </c>
      <c r="AO242" s="75">
        <f t="shared" si="166"/>
        <v>0</v>
      </c>
      <c r="AP242" s="75">
        <f t="shared" si="167"/>
        <v>3400000</v>
      </c>
      <c r="AQ242" s="75">
        <v>0</v>
      </c>
      <c r="AR242" s="75">
        <v>0</v>
      </c>
      <c r="AS242" s="75">
        <v>0</v>
      </c>
      <c r="AT242" s="80">
        <v>0</v>
      </c>
      <c r="AU242" s="82">
        <f t="shared" si="168"/>
        <v>73556274.454545453</v>
      </c>
      <c r="AV242" s="113">
        <f t="shared" si="169"/>
        <v>52037724.892727271</v>
      </c>
      <c r="AW242" s="75">
        <f t="shared" si="170"/>
        <v>70900779.454545453</v>
      </c>
      <c r="AX242" s="75">
        <f t="shared" si="171"/>
        <v>4963054.5618181825</v>
      </c>
      <c r="AY242" s="76">
        <f t="shared" si="172"/>
        <v>1203772.4892727272</v>
      </c>
      <c r="AZ242" s="75">
        <v>0</v>
      </c>
      <c r="BA242" s="75">
        <v>0</v>
      </c>
      <c r="BB242" s="75">
        <v>0</v>
      </c>
      <c r="BC242" s="80">
        <v>0</v>
      </c>
      <c r="BD242" s="80">
        <v>0</v>
      </c>
      <c r="BE242" s="80">
        <v>0</v>
      </c>
      <c r="BF242" s="78">
        <v>0</v>
      </c>
      <c r="BG242" s="348">
        <f t="shared" si="173"/>
        <v>6166827.0510909092</v>
      </c>
      <c r="BH242" s="188">
        <f t="shared" si="174"/>
        <v>67389447</v>
      </c>
      <c r="BM242" s="50">
        <v>1477052</v>
      </c>
      <c r="BN242" s="391">
        <f t="shared" si="154"/>
        <v>0</v>
      </c>
      <c r="BO242" s="391">
        <f t="shared" si="155"/>
        <v>1477052</v>
      </c>
      <c r="BP242" s="391">
        <f t="shared" si="187"/>
        <v>44311560</v>
      </c>
      <c r="BQ242" s="50">
        <f t="shared" si="188"/>
        <v>0</v>
      </c>
      <c r="BR242" s="50">
        <f t="shared" si="189"/>
        <v>12689219.454545455</v>
      </c>
      <c r="BS242" s="50">
        <f t="shared" si="190"/>
        <v>2655495</v>
      </c>
      <c r="BT242" s="50">
        <f t="shared" si="191"/>
        <v>4500000</v>
      </c>
      <c r="BU242" s="50">
        <f t="shared" si="192"/>
        <v>6000000</v>
      </c>
      <c r="BV242" s="50">
        <f t="shared" si="193"/>
        <v>0</v>
      </c>
      <c r="BW242" s="50">
        <f t="shared" si="194"/>
        <v>0</v>
      </c>
      <c r="BX242" s="50">
        <f t="shared" si="195"/>
        <v>0</v>
      </c>
      <c r="BY242" s="50">
        <f t="shared" si="196"/>
        <v>3400000</v>
      </c>
      <c r="BZ242" s="50">
        <v>0</v>
      </c>
      <c r="CA242" s="50">
        <v>0</v>
      </c>
      <c r="CB242" s="50">
        <v>0</v>
      </c>
      <c r="CC242" s="50">
        <v>0</v>
      </c>
      <c r="CD242" s="391">
        <f t="shared" si="197"/>
        <v>73556274.454545453</v>
      </c>
      <c r="CE242" s="391">
        <f t="shared" si="175"/>
        <v>57000779.454545453</v>
      </c>
      <c r="CF242" s="391">
        <f t="shared" si="176"/>
        <v>70900779.454545453</v>
      </c>
      <c r="CG242" s="50">
        <f t="shared" si="177"/>
        <v>4963054.5618181825</v>
      </c>
      <c r="CH242" s="395">
        <f t="shared" si="178"/>
        <v>1700077.9454545453</v>
      </c>
      <c r="CI242" s="398">
        <v>0</v>
      </c>
      <c r="CJ242" s="50">
        <v>0</v>
      </c>
      <c r="CK242" s="50">
        <v>0</v>
      </c>
      <c r="CL242" s="50">
        <v>0</v>
      </c>
      <c r="CM242" s="50">
        <v>0</v>
      </c>
      <c r="CN242" s="50">
        <v>0</v>
      </c>
      <c r="CO242" s="50">
        <v>0</v>
      </c>
      <c r="CP242" s="395">
        <f t="shared" si="179"/>
        <v>6663132.5072727278</v>
      </c>
      <c r="CQ242" s="391">
        <f t="shared" si="180"/>
        <v>66893141</v>
      </c>
      <c r="CR242" s="391">
        <f t="shared" si="181"/>
        <v>-496306</v>
      </c>
    </row>
    <row r="243" spans="1:96" s="50" customFormat="1" ht="24" customHeight="1" x14ac:dyDescent="0.2">
      <c r="A243" s="182">
        <f t="shared" si="156"/>
        <v>2655495</v>
      </c>
      <c r="B243" s="298">
        <f t="shared" si="182"/>
        <v>237</v>
      </c>
      <c r="C243" s="266">
        <v>257</v>
      </c>
      <c r="D243" s="299">
        <v>13021</v>
      </c>
      <c r="E243" s="252" t="s">
        <v>230</v>
      </c>
      <c r="F243" s="253" t="s">
        <v>796</v>
      </c>
      <c r="G243" s="252" t="s">
        <v>87</v>
      </c>
      <c r="H243" s="274" t="s">
        <v>784</v>
      </c>
      <c r="I243" s="294" t="s">
        <v>2671</v>
      </c>
      <c r="J243" s="65">
        <v>4433518719</v>
      </c>
      <c r="K243" s="65" t="s">
        <v>797</v>
      </c>
      <c r="L243" s="65" t="s">
        <v>784</v>
      </c>
      <c r="M243" s="292" t="s">
        <v>2383</v>
      </c>
      <c r="N243" s="99"/>
      <c r="O243" s="65"/>
      <c r="P243" s="90"/>
      <c r="Q243" s="254">
        <v>30</v>
      </c>
      <c r="R243" s="255">
        <v>42</v>
      </c>
      <c r="S243" s="65">
        <v>0</v>
      </c>
      <c r="T243" s="65">
        <v>0</v>
      </c>
      <c r="U243" s="90">
        <v>0</v>
      </c>
      <c r="V243" s="260">
        <v>22</v>
      </c>
      <c r="W243" s="99">
        <v>0</v>
      </c>
      <c r="X243" s="84">
        <v>0</v>
      </c>
      <c r="Y243" s="99">
        <v>1</v>
      </c>
      <c r="Z243" s="65">
        <v>1</v>
      </c>
      <c r="AA243" s="327">
        <v>1642901</v>
      </c>
      <c r="AB243" s="327">
        <v>46667</v>
      </c>
      <c r="AC243" s="328">
        <f>AA243+AB243</f>
        <v>1689568</v>
      </c>
      <c r="AD243" s="75">
        <v>4500000</v>
      </c>
      <c r="AE243" s="75">
        <v>6000000</v>
      </c>
      <c r="AF243" s="338">
        <f t="shared" si="183"/>
        <v>322553.89090909087</v>
      </c>
      <c r="AG243" s="113">
        <f t="shared" si="158"/>
        <v>49287030</v>
      </c>
      <c r="AH243" s="75">
        <f t="shared" si="159"/>
        <v>1400010</v>
      </c>
      <c r="AI243" s="75">
        <f t="shared" si="160"/>
        <v>13547263.418181816</v>
      </c>
      <c r="AJ243" s="75">
        <f t="shared" si="161"/>
        <v>2655495</v>
      </c>
      <c r="AK243" s="75">
        <f t="shared" si="162"/>
        <v>4500000</v>
      </c>
      <c r="AL243" s="75">
        <f t="shared" si="163"/>
        <v>6000000</v>
      </c>
      <c r="AM243" s="75">
        <f t="shared" si="164"/>
        <v>0</v>
      </c>
      <c r="AN243" s="75">
        <f t="shared" si="165"/>
        <v>0</v>
      </c>
      <c r="AO243" s="75">
        <f t="shared" si="166"/>
        <v>0</v>
      </c>
      <c r="AP243" s="75">
        <f t="shared" si="167"/>
        <v>4400000</v>
      </c>
      <c r="AQ243" s="75">
        <v>0</v>
      </c>
      <c r="AR243" s="75">
        <v>0</v>
      </c>
      <c r="AS243" s="75">
        <v>0</v>
      </c>
      <c r="AT243" s="80">
        <v>0</v>
      </c>
      <c r="AU243" s="82">
        <f t="shared" si="168"/>
        <v>81789798.418181807</v>
      </c>
      <c r="AV243" s="113">
        <f t="shared" si="169"/>
        <v>58694902.178909078</v>
      </c>
      <c r="AW243" s="75">
        <f t="shared" si="170"/>
        <v>79134303.418181822</v>
      </c>
      <c r="AX243" s="75">
        <f t="shared" si="171"/>
        <v>5539401.2392727276</v>
      </c>
      <c r="AY243" s="76">
        <f t="shared" si="172"/>
        <v>1869490.217890908</v>
      </c>
      <c r="AZ243" s="75">
        <v>0</v>
      </c>
      <c r="BA243" s="75">
        <v>0</v>
      </c>
      <c r="BB243" s="75">
        <v>0</v>
      </c>
      <c r="BC243" s="80">
        <v>0</v>
      </c>
      <c r="BD243" s="80">
        <v>0</v>
      </c>
      <c r="BE243" s="80">
        <v>0</v>
      </c>
      <c r="BF243" s="78">
        <v>0</v>
      </c>
      <c r="BG243" s="348">
        <f t="shared" si="173"/>
        <v>7408891.4571636356</v>
      </c>
      <c r="BH243" s="188">
        <f t="shared" si="174"/>
        <v>74380906</v>
      </c>
      <c r="BM243" s="50">
        <v>1642901</v>
      </c>
      <c r="BN243" s="391">
        <f t="shared" si="154"/>
        <v>46667</v>
      </c>
      <c r="BO243" s="391">
        <f t="shared" si="155"/>
        <v>1689568</v>
      </c>
      <c r="BP243" s="391">
        <f t="shared" si="187"/>
        <v>49287030</v>
      </c>
      <c r="BQ243" s="50">
        <f t="shared" si="188"/>
        <v>1400010</v>
      </c>
      <c r="BR243" s="50">
        <f t="shared" si="189"/>
        <v>13547263.418181816</v>
      </c>
      <c r="BS243" s="50">
        <f t="shared" si="190"/>
        <v>2655495</v>
      </c>
      <c r="BT243" s="50">
        <f t="shared" si="191"/>
        <v>4500000</v>
      </c>
      <c r="BU243" s="50">
        <f t="shared" si="192"/>
        <v>6000000</v>
      </c>
      <c r="BV243" s="50">
        <f t="shared" si="193"/>
        <v>0</v>
      </c>
      <c r="BW243" s="50">
        <f t="shared" si="194"/>
        <v>0</v>
      </c>
      <c r="BX243" s="50">
        <f t="shared" si="195"/>
        <v>0</v>
      </c>
      <c r="BY243" s="50">
        <f t="shared" si="196"/>
        <v>4400000</v>
      </c>
      <c r="BZ243" s="50">
        <v>0</v>
      </c>
      <c r="CA243" s="50">
        <v>0</v>
      </c>
      <c r="CB243" s="50">
        <v>0</v>
      </c>
      <c r="CC243" s="50">
        <v>0</v>
      </c>
      <c r="CD243" s="391">
        <f t="shared" si="197"/>
        <v>81789798.418181807</v>
      </c>
      <c r="CE243" s="391">
        <f t="shared" si="175"/>
        <v>64234303.418181807</v>
      </c>
      <c r="CF243" s="391">
        <f t="shared" si="176"/>
        <v>79134303.418181807</v>
      </c>
      <c r="CG243" s="50">
        <f t="shared" si="177"/>
        <v>5539401.2392727267</v>
      </c>
      <c r="CH243" s="395">
        <f t="shared" si="178"/>
        <v>2423430.3418181809</v>
      </c>
      <c r="CI243" s="398">
        <v>0</v>
      </c>
      <c r="CJ243" s="50">
        <v>0</v>
      </c>
      <c r="CK243" s="50">
        <v>0</v>
      </c>
      <c r="CL243" s="50">
        <v>0</v>
      </c>
      <c r="CM243" s="50">
        <v>0</v>
      </c>
      <c r="CN243" s="50">
        <v>0</v>
      </c>
      <c r="CO243" s="50">
        <v>0</v>
      </c>
      <c r="CP243" s="395">
        <f t="shared" si="179"/>
        <v>7962831.5810909076</v>
      </c>
      <c r="CQ243" s="391">
        <f t="shared" si="180"/>
        <v>73826966</v>
      </c>
      <c r="CR243" s="391">
        <f t="shared" si="181"/>
        <v>-553940</v>
      </c>
    </row>
    <row r="244" spans="1:96" s="50" customFormat="1" ht="24" customHeight="1" x14ac:dyDescent="0.2">
      <c r="A244" s="182">
        <f t="shared" si="156"/>
        <v>2655495</v>
      </c>
      <c r="B244" s="298">
        <f t="shared" si="182"/>
        <v>238</v>
      </c>
      <c r="C244" s="266">
        <v>1</v>
      </c>
      <c r="D244" s="299">
        <v>13346</v>
      </c>
      <c r="E244" s="242" t="s">
        <v>1778</v>
      </c>
      <c r="F244" s="243" t="s">
        <v>1779</v>
      </c>
      <c r="G244" s="287" t="s">
        <v>137</v>
      </c>
      <c r="H244" s="274" t="s">
        <v>88</v>
      </c>
      <c r="I244" s="294" t="s">
        <v>2672</v>
      </c>
      <c r="J244" s="65" t="s">
        <v>1780</v>
      </c>
      <c r="K244" s="65" t="s">
        <v>1781</v>
      </c>
      <c r="L244" s="65" t="s">
        <v>88</v>
      </c>
      <c r="M244" s="292" t="s">
        <v>137</v>
      </c>
      <c r="N244" s="244" t="s">
        <v>2410</v>
      </c>
      <c r="O244" s="65"/>
      <c r="P244" s="90"/>
      <c r="Q244" s="244">
        <v>30</v>
      </c>
      <c r="R244" s="246">
        <v>120</v>
      </c>
      <c r="S244" s="246">
        <v>110</v>
      </c>
      <c r="T244" s="246">
        <v>29.33</v>
      </c>
      <c r="U244" s="90">
        <v>0</v>
      </c>
      <c r="V244" s="262">
        <v>15</v>
      </c>
      <c r="W244" s="99">
        <v>0</v>
      </c>
      <c r="X244" s="84">
        <v>0</v>
      </c>
      <c r="Y244" s="99">
        <v>1</v>
      </c>
      <c r="Z244" s="65">
        <v>1</v>
      </c>
      <c r="AA244" s="319">
        <v>885165</v>
      </c>
      <c r="AB244" s="319">
        <v>46667</v>
      </c>
      <c r="AC244" s="320">
        <f t="shared" si="184"/>
        <v>931832</v>
      </c>
      <c r="AD244" s="75">
        <v>4500000</v>
      </c>
      <c r="AE244" s="75">
        <v>6000000</v>
      </c>
      <c r="AF244" s="338">
        <f t="shared" si="183"/>
        <v>177895.19999999998</v>
      </c>
      <c r="AG244" s="113">
        <f t="shared" si="158"/>
        <v>26554950</v>
      </c>
      <c r="AH244" s="75">
        <f t="shared" si="159"/>
        <v>1400010</v>
      </c>
      <c r="AI244" s="75">
        <f t="shared" si="160"/>
        <v>21347423.999999996</v>
      </c>
      <c r="AJ244" s="75">
        <f t="shared" si="161"/>
        <v>2655495</v>
      </c>
      <c r="AK244" s="75">
        <f t="shared" si="162"/>
        <v>4500000</v>
      </c>
      <c r="AL244" s="75">
        <f t="shared" si="163"/>
        <v>6000000</v>
      </c>
      <c r="AM244" s="75">
        <f t="shared" si="164"/>
        <v>4892117.9999999991</v>
      </c>
      <c r="AN244" s="75">
        <f t="shared" si="165"/>
        <v>5217666.2159999991</v>
      </c>
      <c r="AO244" s="75">
        <f t="shared" si="166"/>
        <v>0</v>
      </c>
      <c r="AP244" s="75">
        <f t="shared" si="167"/>
        <v>3000000</v>
      </c>
      <c r="AQ244" s="75">
        <v>0</v>
      </c>
      <c r="AR244" s="75">
        <v>0</v>
      </c>
      <c r="AS244" s="75">
        <v>0</v>
      </c>
      <c r="AT244" s="80">
        <v>0</v>
      </c>
      <c r="AU244" s="82">
        <f t="shared" si="168"/>
        <v>75567663.216000006</v>
      </c>
      <c r="AV244" s="113">
        <f t="shared" si="169"/>
        <v>54308316.440880008</v>
      </c>
      <c r="AW244" s="75">
        <f t="shared" si="170"/>
        <v>72912168.215999991</v>
      </c>
      <c r="AX244" s="75">
        <f t="shared" si="171"/>
        <v>5103851.7751199994</v>
      </c>
      <c r="AY244" s="76">
        <f t="shared" si="172"/>
        <v>1430831.644088001</v>
      </c>
      <c r="AZ244" s="75">
        <v>0</v>
      </c>
      <c r="BA244" s="75">
        <v>0</v>
      </c>
      <c r="BB244" s="75">
        <v>0</v>
      </c>
      <c r="BC244" s="80">
        <v>0</v>
      </c>
      <c r="BD244" s="80">
        <v>0</v>
      </c>
      <c r="BE244" s="80">
        <v>0</v>
      </c>
      <c r="BF244" s="78">
        <v>0</v>
      </c>
      <c r="BG244" s="348">
        <f t="shared" si="173"/>
        <v>6534683.4192080004</v>
      </c>
      <c r="BH244" s="188">
        <f t="shared" si="174"/>
        <v>69032979</v>
      </c>
      <c r="BM244" s="50">
        <v>885165</v>
      </c>
      <c r="BN244" s="391">
        <f t="shared" si="154"/>
        <v>46667</v>
      </c>
      <c r="BO244" s="391">
        <f t="shared" ref="BO244:BO307" si="200">BM244+BN244</f>
        <v>931832</v>
      </c>
      <c r="BP244" s="391">
        <f t="shared" si="187"/>
        <v>26554950</v>
      </c>
      <c r="BQ244" s="50">
        <f t="shared" si="188"/>
        <v>1400010</v>
      </c>
      <c r="BR244" s="50">
        <f t="shared" si="189"/>
        <v>21347423.999999996</v>
      </c>
      <c r="BS244" s="50">
        <f t="shared" si="190"/>
        <v>2655495</v>
      </c>
      <c r="BT244" s="50">
        <f t="shared" si="191"/>
        <v>4500000</v>
      </c>
      <c r="BU244" s="50">
        <f t="shared" si="192"/>
        <v>6000000</v>
      </c>
      <c r="BV244" s="50">
        <f t="shared" si="193"/>
        <v>4892117.9999999991</v>
      </c>
      <c r="BW244" s="50">
        <f t="shared" si="194"/>
        <v>5217666.2159999991</v>
      </c>
      <c r="BX244" s="50">
        <f t="shared" si="195"/>
        <v>0</v>
      </c>
      <c r="BY244" s="50">
        <f t="shared" si="196"/>
        <v>3000000</v>
      </c>
      <c r="BZ244" s="50">
        <v>0</v>
      </c>
      <c r="CA244" s="50">
        <v>0</v>
      </c>
      <c r="CB244" s="50">
        <v>0</v>
      </c>
      <c r="CC244" s="50">
        <v>0</v>
      </c>
      <c r="CD244" s="391">
        <f t="shared" si="197"/>
        <v>75567663.216000006</v>
      </c>
      <c r="CE244" s="391">
        <f t="shared" si="175"/>
        <v>59412168.216000006</v>
      </c>
      <c r="CF244" s="391">
        <f t="shared" si="176"/>
        <v>72912168.216000006</v>
      </c>
      <c r="CG244" s="50">
        <f t="shared" si="177"/>
        <v>5103851.7751200013</v>
      </c>
      <c r="CH244" s="395">
        <f t="shared" si="178"/>
        <v>1941216.8216000006</v>
      </c>
      <c r="CI244" s="398">
        <v>0</v>
      </c>
      <c r="CJ244" s="50">
        <v>0</v>
      </c>
      <c r="CK244" s="50">
        <v>0</v>
      </c>
      <c r="CL244" s="50">
        <v>0</v>
      </c>
      <c r="CM244" s="50">
        <v>0</v>
      </c>
      <c r="CN244" s="50">
        <v>0</v>
      </c>
      <c r="CO244" s="50">
        <v>0</v>
      </c>
      <c r="CP244" s="395">
        <f t="shared" si="179"/>
        <v>7045068.5967200017</v>
      </c>
      <c r="CQ244" s="391">
        <f t="shared" si="180"/>
        <v>68522594</v>
      </c>
      <c r="CR244" s="391">
        <f t="shared" si="181"/>
        <v>-510385</v>
      </c>
    </row>
    <row r="245" spans="1:96" s="50" customFormat="1" ht="24" customHeight="1" x14ac:dyDescent="0.2">
      <c r="A245" s="182">
        <f t="shared" si="156"/>
        <v>2655495</v>
      </c>
      <c r="B245" s="298">
        <f t="shared" si="182"/>
        <v>239</v>
      </c>
      <c r="C245" s="266">
        <v>2</v>
      </c>
      <c r="D245" s="299">
        <v>13227</v>
      </c>
      <c r="E245" s="242" t="s">
        <v>1418</v>
      </c>
      <c r="F245" s="243" t="s">
        <v>1419</v>
      </c>
      <c r="G245" s="287" t="s">
        <v>137</v>
      </c>
      <c r="H245" s="274" t="s">
        <v>88</v>
      </c>
      <c r="I245" s="294" t="s">
        <v>2673</v>
      </c>
      <c r="J245" s="65" t="s">
        <v>1420</v>
      </c>
      <c r="K245" s="65" t="s">
        <v>1421</v>
      </c>
      <c r="L245" s="65" t="s">
        <v>88</v>
      </c>
      <c r="M245" s="292" t="s">
        <v>137</v>
      </c>
      <c r="N245" s="244" t="s">
        <v>2410</v>
      </c>
      <c r="O245" s="65"/>
      <c r="P245" s="90"/>
      <c r="Q245" s="244">
        <v>30</v>
      </c>
      <c r="R245" s="246">
        <v>120</v>
      </c>
      <c r="S245" s="246">
        <v>110</v>
      </c>
      <c r="T245" s="246">
        <v>29.33</v>
      </c>
      <c r="U245" s="90">
        <v>0</v>
      </c>
      <c r="V245" s="262">
        <v>13</v>
      </c>
      <c r="W245" s="99">
        <v>0</v>
      </c>
      <c r="X245" s="84">
        <v>0</v>
      </c>
      <c r="Y245" s="99">
        <v>1</v>
      </c>
      <c r="Z245" s="65">
        <v>1</v>
      </c>
      <c r="AA245" s="319">
        <v>885165</v>
      </c>
      <c r="AB245" s="319">
        <v>46667</v>
      </c>
      <c r="AC245" s="320">
        <f t="shared" si="184"/>
        <v>931832</v>
      </c>
      <c r="AD245" s="75">
        <v>4500000</v>
      </c>
      <c r="AE245" s="75">
        <v>6000000</v>
      </c>
      <c r="AF245" s="338">
        <f t="shared" si="183"/>
        <v>177895.19999999998</v>
      </c>
      <c r="AG245" s="113">
        <f t="shared" si="158"/>
        <v>26554950</v>
      </c>
      <c r="AH245" s="75">
        <f t="shared" si="159"/>
        <v>1400010</v>
      </c>
      <c r="AI245" s="75">
        <f t="shared" si="160"/>
        <v>21347423.999999996</v>
      </c>
      <c r="AJ245" s="75">
        <f t="shared" si="161"/>
        <v>2655495</v>
      </c>
      <c r="AK245" s="75">
        <f t="shared" si="162"/>
        <v>4500000</v>
      </c>
      <c r="AL245" s="75">
        <f t="shared" si="163"/>
        <v>6000000</v>
      </c>
      <c r="AM245" s="75">
        <f t="shared" si="164"/>
        <v>4892117.9999999991</v>
      </c>
      <c r="AN245" s="75">
        <f t="shared" si="165"/>
        <v>5217666.2159999991</v>
      </c>
      <c r="AO245" s="75">
        <f t="shared" si="166"/>
        <v>0</v>
      </c>
      <c r="AP245" s="75">
        <f t="shared" si="167"/>
        <v>2600000</v>
      </c>
      <c r="AQ245" s="75">
        <v>0</v>
      </c>
      <c r="AR245" s="75">
        <v>0</v>
      </c>
      <c r="AS245" s="75">
        <v>0</v>
      </c>
      <c r="AT245" s="80">
        <v>0</v>
      </c>
      <c r="AU245" s="82">
        <f t="shared" si="168"/>
        <v>75167663.216000006</v>
      </c>
      <c r="AV245" s="113">
        <f t="shared" si="169"/>
        <v>54336316.440880008</v>
      </c>
      <c r="AW245" s="75">
        <f t="shared" si="170"/>
        <v>72512168.215999991</v>
      </c>
      <c r="AX245" s="75">
        <f t="shared" si="171"/>
        <v>5075851.7751199994</v>
      </c>
      <c r="AY245" s="76">
        <f t="shared" si="172"/>
        <v>1433631.644088001</v>
      </c>
      <c r="AZ245" s="75">
        <v>0</v>
      </c>
      <c r="BA245" s="75">
        <v>0</v>
      </c>
      <c r="BB245" s="75">
        <v>0</v>
      </c>
      <c r="BC245" s="80">
        <v>0</v>
      </c>
      <c r="BD245" s="80">
        <v>0</v>
      </c>
      <c r="BE245" s="80">
        <v>0</v>
      </c>
      <c r="BF245" s="78">
        <v>0</v>
      </c>
      <c r="BG245" s="348">
        <f t="shared" si="173"/>
        <v>6509483.4192080004</v>
      </c>
      <c r="BH245" s="188">
        <f t="shared" si="174"/>
        <v>68658179</v>
      </c>
      <c r="BM245" s="50">
        <v>885165</v>
      </c>
      <c r="BN245" s="391">
        <f t="shared" si="154"/>
        <v>46667</v>
      </c>
      <c r="BO245" s="391">
        <f t="shared" si="200"/>
        <v>931832</v>
      </c>
      <c r="BP245" s="391">
        <f t="shared" si="187"/>
        <v>26554950</v>
      </c>
      <c r="BQ245" s="50">
        <f t="shared" si="188"/>
        <v>1400010</v>
      </c>
      <c r="BR245" s="50">
        <f t="shared" si="189"/>
        <v>21347423.999999996</v>
      </c>
      <c r="BS245" s="50">
        <f t="shared" si="190"/>
        <v>2655495</v>
      </c>
      <c r="BT245" s="50">
        <f t="shared" si="191"/>
        <v>4500000</v>
      </c>
      <c r="BU245" s="50">
        <f t="shared" si="192"/>
        <v>6000000</v>
      </c>
      <c r="BV245" s="50">
        <f t="shared" si="193"/>
        <v>4892117.9999999991</v>
      </c>
      <c r="BW245" s="50">
        <f t="shared" si="194"/>
        <v>5217666.2159999991</v>
      </c>
      <c r="BX245" s="50">
        <f t="shared" si="195"/>
        <v>0</v>
      </c>
      <c r="BY245" s="50">
        <f t="shared" si="196"/>
        <v>2600000</v>
      </c>
      <c r="BZ245" s="50">
        <v>0</v>
      </c>
      <c r="CA245" s="50">
        <v>0</v>
      </c>
      <c r="CB245" s="50">
        <v>0</v>
      </c>
      <c r="CC245" s="50">
        <v>0</v>
      </c>
      <c r="CD245" s="391">
        <f t="shared" si="197"/>
        <v>75167663.216000006</v>
      </c>
      <c r="CE245" s="391">
        <f t="shared" si="175"/>
        <v>59412168.216000006</v>
      </c>
      <c r="CF245" s="391">
        <f t="shared" si="176"/>
        <v>72512168.216000006</v>
      </c>
      <c r="CG245" s="50">
        <f t="shared" si="177"/>
        <v>5075851.7751200013</v>
      </c>
      <c r="CH245" s="395">
        <f t="shared" si="178"/>
        <v>1941216.8216000006</v>
      </c>
      <c r="CI245" s="398">
        <v>0</v>
      </c>
      <c r="CJ245" s="50">
        <v>0</v>
      </c>
      <c r="CK245" s="50">
        <v>0</v>
      </c>
      <c r="CL245" s="50">
        <v>0</v>
      </c>
      <c r="CM245" s="50">
        <v>0</v>
      </c>
      <c r="CN245" s="50">
        <v>0</v>
      </c>
      <c r="CO245" s="50">
        <v>0</v>
      </c>
      <c r="CP245" s="395">
        <f t="shared" si="179"/>
        <v>7017068.5967200017</v>
      </c>
      <c r="CQ245" s="391">
        <f t="shared" si="180"/>
        <v>68150594</v>
      </c>
      <c r="CR245" s="391">
        <f t="shared" si="181"/>
        <v>-507585</v>
      </c>
    </row>
    <row r="246" spans="1:96" s="50" customFormat="1" ht="24" customHeight="1" x14ac:dyDescent="0.2">
      <c r="A246" s="182">
        <f t="shared" si="156"/>
        <v>2655495</v>
      </c>
      <c r="B246" s="298">
        <f t="shared" si="182"/>
        <v>240</v>
      </c>
      <c r="C246" s="266">
        <v>3</v>
      </c>
      <c r="D246" s="299">
        <v>13254</v>
      </c>
      <c r="E246" s="242" t="s">
        <v>1096</v>
      </c>
      <c r="F246" s="243" t="s">
        <v>1506</v>
      </c>
      <c r="G246" s="287" t="s">
        <v>137</v>
      </c>
      <c r="H246" s="274" t="s">
        <v>88</v>
      </c>
      <c r="I246" s="294" t="s">
        <v>2674</v>
      </c>
      <c r="J246" s="65" t="s">
        <v>1507</v>
      </c>
      <c r="K246" s="65" t="s">
        <v>1508</v>
      </c>
      <c r="L246" s="65" t="s">
        <v>88</v>
      </c>
      <c r="M246" s="292" t="s">
        <v>137</v>
      </c>
      <c r="N246" s="99"/>
      <c r="O246" s="65"/>
      <c r="P246" s="245" t="s">
        <v>2410</v>
      </c>
      <c r="Q246" s="244">
        <v>30</v>
      </c>
      <c r="R246" s="246">
        <v>120</v>
      </c>
      <c r="S246" s="246">
        <v>220</v>
      </c>
      <c r="T246" s="246">
        <v>29.33</v>
      </c>
      <c r="U246" s="90">
        <v>0</v>
      </c>
      <c r="V246" s="262">
        <v>24</v>
      </c>
      <c r="W246" s="99">
        <v>0</v>
      </c>
      <c r="X246" s="84">
        <v>0</v>
      </c>
      <c r="Y246" s="99">
        <v>1</v>
      </c>
      <c r="Z246" s="65">
        <v>1</v>
      </c>
      <c r="AA246" s="319">
        <v>885165</v>
      </c>
      <c r="AB246" s="319">
        <v>46667</v>
      </c>
      <c r="AC246" s="320">
        <f t="shared" si="184"/>
        <v>931832</v>
      </c>
      <c r="AD246" s="75">
        <v>4500000</v>
      </c>
      <c r="AE246" s="75">
        <v>6000000</v>
      </c>
      <c r="AF246" s="338">
        <f t="shared" si="183"/>
        <v>177895.19999999998</v>
      </c>
      <c r="AG246" s="113">
        <f t="shared" si="158"/>
        <v>26554950</v>
      </c>
      <c r="AH246" s="75">
        <f t="shared" si="159"/>
        <v>1400010</v>
      </c>
      <c r="AI246" s="75">
        <f t="shared" si="160"/>
        <v>21347423.999999996</v>
      </c>
      <c r="AJ246" s="75">
        <f t="shared" si="161"/>
        <v>2655495</v>
      </c>
      <c r="AK246" s="75">
        <f t="shared" si="162"/>
        <v>4500000</v>
      </c>
      <c r="AL246" s="75">
        <f t="shared" si="163"/>
        <v>6000000</v>
      </c>
      <c r="AM246" s="75">
        <f t="shared" si="164"/>
        <v>9784235.9999999981</v>
      </c>
      <c r="AN246" s="75">
        <f t="shared" si="165"/>
        <v>5217666.2159999991</v>
      </c>
      <c r="AO246" s="75">
        <f t="shared" si="166"/>
        <v>0</v>
      </c>
      <c r="AP246" s="75">
        <f t="shared" si="167"/>
        <v>4800000</v>
      </c>
      <c r="AQ246" s="75">
        <v>0</v>
      </c>
      <c r="AR246" s="75">
        <v>0</v>
      </c>
      <c r="AS246" s="75">
        <v>0</v>
      </c>
      <c r="AT246" s="80">
        <v>0</v>
      </c>
      <c r="AU246" s="82">
        <f t="shared" si="168"/>
        <v>82259781.216000006</v>
      </c>
      <c r="AV246" s="113">
        <f t="shared" si="169"/>
        <v>58731986.18088001</v>
      </c>
      <c r="AW246" s="75">
        <f t="shared" si="170"/>
        <v>79604286.215999991</v>
      </c>
      <c r="AX246" s="75">
        <f t="shared" si="171"/>
        <v>5572300.0351200001</v>
      </c>
      <c r="AY246" s="76">
        <f t="shared" si="172"/>
        <v>1873198.6180880012</v>
      </c>
      <c r="AZ246" s="75">
        <v>0</v>
      </c>
      <c r="BA246" s="75">
        <v>0</v>
      </c>
      <c r="BB246" s="75">
        <v>0</v>
      </c>
      <c r="BC246" s="80">
        <v>0</v>
      </c>
      <c r="BD246" s="80">
        <v>0</v>
      </c>
      <c r="BE246" s="80">
        <v>0</v>
      </c>
      <c r="BF246" s="78">
        <v>0</v>
      </c>
      <c r="BG246" s="348">
        <f t="shared" si="173"/>
        <v>7445498.6532080015</v>
      </c>
      <c r="BH246" s="188">
        <f t="shared" si="174"/>
        <v>74814282</v>
      </c>
      <c r="BM246" s="50">
        <v>885165</v>
      </c>
      <c r="BN246" s="391">
        <f t="shared" si="154"/>
        <v>46667</v>
      </c>
      <c r="BO246" s="391">
        <f t="shared" si="200"/>
        <v>931832</v>
      </c>
      <c r="BP246" s="391">
        <f t="shared" si="187"/>
        <v>26554950</v>
      </c>
      <c r="BQ246" s="50">
        <f t="shared" si="188"/>
        <v>1400010</v>
      </c>
      <c r="BR246" s="50">
        <f t="shared" si="189"/>
        <v>21347423.999999996</v>
      </c>
      <c r="BS246" s="50">
        <f t="shared" si="190"/>
        <v>2655495</v>
      </c>
      <c r="BT246" s="50">
        <f t="shared" si="191"/>
        <v>4500000</v>
      </c>
      <c r="BU246" s="50">
        <f t="shared" si="192"/>
        <v>6000000</v>
      </c>
      <c r="BV246" s="50">
        <f t="shared" si="193"/>
        <v>9784235.9999999981</v>
      </c>
      <c r="BW246" s="50">
        <f t="shared" si="194"/>
        <v>5217666.2159999991</v>
      </c>
      <c r="BX246" s="50">
        <f t="shared" si="195"/>
        <v>0</v>
      </c>
      <c r="BY246" s="50">
        <f t="shared" si="196"/>
        <v>4800000</v>
      </c>
      <c r="BZ246" s="50">
        <v>0</v>
      </c>
      <c r="CA246" s="50">
        <v>0</v>
      </c>
      <c r="CB246" s="50">
        <v>0</v>
      </c>
      <c r="CC246" s="50">
        <v>0</v>
      </c>
      <c r="CD246" s="391">
        <f t="shared" si="197"/>
        <v>82259781.216000006</v>
      </c>
      <c r="CE246" s="391">
        <f t="shared" si="175"/>
        <v>64304286.216000006</v>
      </c>
      <c r="CF246" s="391">
        <f t="shared" si="176"/>
        <v>79604286.216000006</v>
      </c>
      <c r="CG246" s="50">
        <f t="shared" si="177"/>
        <v>5572300.0351200011</v>
      </c>
      <c r="CH246" s="395">
        <f t="shared" si="178"/>
        <v>2430428.6216000007</v>
      </c>
      <c r="CI246" s="398">
        <v>0</v>
      </c>
      <c r="CJ246" s="50">
        <v>0</v>
      </c>
      <c r="CK246" s="50">
        <v>0</v>
      </c>
      <c r="CL246" s="50">
        <v>0</v>
      </c>
      <c r="CM246" s="50">
        <v>0</v>
      </c>
      <c r="CN246" s="50">
        <v>0</v>
      </c>
      <c r="CO246" s="50">
        <v>0</v>
      </c>
      <c r="CP246" s="395">
        <f t="shared" si="179"/>
        <v>8002728.6567200013</v>
      </c>
      <c r="CQ246" s="391">
        <f t="shared" si="180"/>
        <v>74257052</v>
      </c>
      <c r="CR246" s="391">
        <f t="shared" si="181"/>
        <v>-557230</v>
      </c>
    </row>
    <row r="247" spans="1:96" s="50" customFormat="1" ht="24" customHeight="1" x14ac:dyDescent="0.2">
      <c r="A247" s="182">
        <f t="shared" si="156"/>
        <v>2655495</v>
      </c>
      <c r="B247" s="298">
        <f t="shared" si="182"/>
        <v>241</v>
      </c>
      <c r="C247" s="266">
        <v>4</v>
      </c>
      <c r="D247" s="299">
        <v>13256</v>
      </c>
      <c r="E247" s="242" t="s">
        <v>467</v>
      </c>
      <c r="F247" s="243" t="s">
        <v>1512</v>
      </c>
      <c r="G247" s="287" t="s">
        <v>137</v>
      </c>
      <c r="H247" s="274" t="s">
        <v>88</v>
      </c>
      <c r="I247" s="294" t="s">
        <v>2675</v>
      </c>
      <c r="J247" s="65" t="s">
        <v>1513</v>
      </c>
      <c r="K247" s="65" t="s">
        <v>1514</v>
      </c>
      <c r="L247" s="65" t="s">
        <v>88</v>
      </c>
      <c r="M247" s="292" t="s">
        <v>137</v>
      </c>
      <c r="N247" s="244" t="s">
        <v>2410</v>
      </c>
      <c r="O247" s="65"/>
      <c r="P247" s="90"/>
      <c r="Q247" s="244">
        <v>30</v>
      </c>
      <c r="R247" s="246">
        <v>120</v>
      </c>
      <c r="S247" s="246">
        <v>110</v>
      </c>
      <c r="T247" s="246">
        <v>29.33</v>
      </c>
      <c r="U247" s="90">
        <v>0</v>
      </c>
      <c r="V247" s="262">
        <v>15</v>
      </c>
      <c r="W247" s="99">
        <v>0</v>
      </c>
      <c r="X247" s="84">
        <v>0</v>
      </c>
      <c r="Y247" s="99">
        <v>0</v>
      </c>
      <c r="Z247" s="65">
        <v>0</v>
      </c>
      <c r="AA247" s="319">
        <v>885165</v>
      </c>
      <c r="AB247" s="319">
        <v>46667</v>
      </c>
      <c r="AC247" s="320">
        <f t="shared" si="184"/>
        <v>931832</v>
      </c>
      <c r="AD247" s="75">
        <v>4500000</v>
      </c>
      <c r="AE247" s="75">
        <v>6000000</v>
      </c>
      <c r="AF247" s="338">
        <f t="shared" si="183"/>
        <v>177895.19999999998</v>
      </c>
      <c r="AG247" s="113">
        <f t="shared" si="158"/>
        <v>26554950</v>
      </c>
      <c r="AH247" s="75">
        <f t="shared" si="159"/>
        <v>1400010</v>
      </c>
      <c r="AI247" s="75">
        <f t="shared" si="160"/>
        <v>21347423.999999996</v>
      </c>
      <c r="AJ247" s="75">
        <f t="shared" si="161"/>
        <v>0</v>
      </c>
      <c r="AK247" s="75">
        <f t="shared" si="162"/>
        <v>4500000</v>
      </c>
      <c r="AL247" s="75">
        <f t="shared" si="163"/>
        <v>6000000</v>
      </c>
      <c r="AM247" s="75">
        <f t="shared" si="164"/>
        <v>4892117.9999999991</v>
      </c>
      <c r="AN247" s="75">
        <f t="shared" si="165"/>
        <v>5217666.2159999991</v>
      </c>
      <c r="AO247" s="75">
        <f t="shared" si="166"/>
        <v>0</v>
      </c>
      <c r="AP247" s="75">
        <f t="shared" si="167"/>
        <v>3000000</v>
      </c>
      <c r="AQ247" s="75">
        <v>0</v>
      </c>
      <c r="AR247" s="75">
        <v>0</v>
      </c>
      <c r="AS247" s="75">
        <v>0</v>
      </c>
      <c r="AT247" s="80">
        <v>0</v>
      </c>
      <c r="AU247" s="82">
        <f t="shared" si="168"/>
        <v>72912168.216000006</v>
      </c>
      <c r="AV247" s="113">
        <f t="shared" si="169"/>
        <v>54308316.440880008</v>
      </c>
      <c r="AW247" s="75">
        <f t="shared" si="170"/>
        <v>72912168.215999991</v>
      </c>
      <c r="AX247" s="75">
        <f t="shared" si="171"/>
        <v>5103851.7751199994</v>
      </c>
      <c r="AY247" s="76">
        <f t="shared" si="172"/>
        <v>1430831.644088001</v>
      </c>
      <c r="AZ247" s="75">
        <v>0</v>
      </c>
      <c r="BA247" s="75">
        <v>0</v>
      </c>
      <c r="BB247" s="75">
        <v>0</v>
      </c>
      <c r="BC247" s="80">
        <v>0</v>
      </c>
      <c r="BD247" s="80">
        <v>0</v>
      </c>
      <c r="BE247" s="80">
        <v>0</v>
      </c>
      <c r="BF247" s="78">
        <v>0</v>
      </c>
      <c r="BG247" s="348">
        <f t="shared" si="173"/>
        <v>6534683.4192080004</v>
      </c>
      <c r="BH247" s="188">
        <f t="shared" si="174"/>
        <v>66377484</v>
      </c>
      <c r="BM247" s="50">
        <v>885165</v>
      </c>
      <c r="BN247" s="391">
        <f t="shared" si="154"/>
        <v>46667</v>
      </c>
      <c r="BO247" s="391">
        <f t="shared" si="200"/>
        <v>931832</v>
      </c>
      <c r="BP247" s="391">
        <f t="shared" si="187"/>
        <v>26554950</v>
      </c>
      <c r="BQ247" s="50">
        <f t="shared" si="188"/>
        <v>1400010</v>
      </c>
      <c r="BR247" s="50">
        <f t="shared" si="189"/>
        <v>21347423.999999996</v>
      </c>
      <c r="BS247" s="50">
        <f t="shared" si="190"/>
        <v>0</v>
      </c>
      <c r="BT247" s="50">
        <f t="shared" si="191"/>
        <v>4500000</v>
      </c>
      <c r="BU247" s="50">
        <f t="shared" si="192"/>
        <v>6000000</v>
      </c>
      <c r="BV247" s="50">
        <f t="shared" si="193"/>
        <v>4892117.9999999991</v>
      </c>
      <c r="BW247" s="50">
        <f t="shared" si="194"/>
        <v>5217666.2159999991</v>
      </c>
      <c r="BX247" s="50">
        <f t="shared" si="195"/>
        <v>0</v>
      </c>
      <c r="BY247" s="50">
        <f t="shared" si="196"/>
        <v>3000000</v>
      </c>
      <c r="BZ247" s="50">
        <v>0</v>
      </c>
      <c r="CA247" s="50">
        <v>0</v>
      </c>
      <c r="CB247" s="50">
        <v>0</v>
      </c>
      <c r="CC247" s="50">
        <v>0</v>
      </c>
      <c r="CD247" s="391">
        <f t="shared" si="197"/>
        <v>72912168.216000006</v>
      </c>
      <c r="CE247" s="391">
        <f t="shared" si="175"/>
        <v>59412168.216000006</v>
      </c>
      <c r="CF247" s="391">
        <f t="shared" si="176"/>
        <v>72912168.216000006</v>
      </c>
      <c r="CG247" s="50">
        <f t="shared" si="177"/>
        <v>5103851.7751200013</v>
      </c>
      <c r="CH247" s="395">
        <f t="shared" si="178"/>
        <v>1941216.8216000006</v>
      </c>
      <c r="CI247" s="398">
        <v>0</v>
      </c>
      <c r="CJ247" s="50">
        <v>0</v>
      </c>
      <c r="CK247" s="50">
        <v>0</v>
      </c>
      <c r="CL247" s="50">
        <v>0</v>
      </c>
      <c r="CM247" s="50">
        <v>0</v>
      </c>
      <c r="CN247" s="50">
        <v>0</v>
      </c>
      <c r="CO247" s="50">
        <v>0</v>
      </c>
      <c r="CP247" s="395">
        <f t="shared" si="179"/>
        <v>7045068.5967200017</v>
      </c>
      <c r="CQ247" s="391">
        <f t="shared" si="180"/>
        <v>65867099</v>
      </c>
      <c r="CR247" s="391">
        <f t="shared" si="181"/>
        <v>-510385</v>
      </c>
    </row>
    <row r="248" spans="1:96" s="50" customFormat="1" ht="24" customHeight="1" x14ac:dyDescent="0.2">
      <c r="A248" s="182">
        <f t="shared" si="156"/>
        <v>2655495</v>
      </c>
      <c r="B248" s="298">
        <f t="shared" si="182"/>
        <v>242</v>
      </c>
      <c r="C248" s="266">
        <v>5</v>
      </c>
      <c r="D248" s="299">
        <v>13335</v>
      </c>
      <c r="E248" s="242" t="s">
        <v>248</v>
      </c>
      <c r="F248" s="243" t="s">
        <v>1746</v>
      </c>
      <c r="G248" s="287" t="s">
        <v>137</v>
      </c>
      <c r="H248" s="274" t="s">
        <v>88</v>
      </c>
      <c r="I248" s="353" t="s">
        <v>2676</v>
      </c>
      <c r="J248" s="68" t="s">
        <v>1747</v>
      </c>
      <c r="K248" s="68" t="s">
        <v>1748</v>
      </c>
      <c r="L248" s="68" t="s">
        <v>88</v>
      </c>
      <c r="M248" s="292" t="s">
        <v>137</v>
      </c>
      <c r="N248" s="244" t="s">
        <v>2410</v>
      </c>
      <c r="O248" s="68"/>
      <c r="P248" s="91"/>
      <c r="Q248" s="244">
        <v>30</v>
      </c>
      <c r="R248" s="246">
        <v>120</v>
      </c>
      <c r="S248" s="246">
        <v>110</v>
      </c>
      <c r="T248" s="246">
        <v>29.33</v>
      </c>
      <c r="U248" s="90">
        <v>0</v>
      </c>
      <c r="V248" s="262">
        <v>15</v>
      </c>
      <c r="W248" s="99">
        <v>0</v>
      </c>
      <c r="X248" s="84">
        <v>0</v>
      </c>
      <c r="Y248" s="99">
        <v>2</v>
      </c>
      <c r="Z248" s="65">
        <v>1</v>
      </c>
      <c r="AA248" s="319">
        <v>885165</v>
      </c>
      <c r="AB248" s="319">
        <v>46667</v>
      </c>
      <c r="AC248" s="320">
        <f t="shared" si="184"/>
        <v>931832</v>
      </c>
      <c r="AD248" s="75">
        <v>4500000</v>
      </c>
      <c r="AE248" s="75">
        <v>6000000</v>
      </c>
      <c r="AF248" s="338">
        <f t="shared" si="183"/>
        <v>177895.19999999998</v>
      </c>
      <c r="AG248" s="113">
        <f t="shared" si="158"/>
        <v>26554950</v>
      </c>
      <c r="AH248" s="75">
        <f t="shared" si="159"/>
        <v>1400010</v>
      </c>
      <c r="AI248" s="75">
        <f t="shared" si="160"/>
        <v>21347423.999999996</v>
      </c>
      <c r="AJ248" s="75">
        <f t="shared" si="161"/>
        <v>2655495</v>
      </c>
      <c r="AK248" s="75">
        <f t="shared" si="162"/>
        <v>4500000</v>
      </c>
      <c r="AL248" s="75">
        <f t="shared" si="163"/>
        <v>6000000</v>
      </c>
      <c r="AM248" s="75">
        <f t="shared" si="164"/>
        <v>4892117.9999999991</v>
      </c>
      <c r="AN248" s="75">
        <f t="shared" si="165"/>
        <v>5217666.2159999991</v>
      </c>
      <c r="AO248" s="75">
        <f t="shared" si="166"/>
        <v>0</v>
      </c>
      <c r="AP248" s="75">
        <f t="shared" si="167"/>
        <v>3000000</v>
      </c>
      <c r="AQ248" s="75">
        <v>0</v>
      </c>
      <c r="AR248" s="75">
        <v>0</v>
      </c>
      <c r="AS248" s="75">
        <v>0</v>
      </c>
      <c r="AT248" s="80">
        <v>0</v>
      </c>
      <c r="AU248" s="82">
        <f t="shared" si="168"/>
        <v>75567663.216000006</v>
      </c>
      <c r="AV248" s="113">
        <f t="shared" si="169"/>
        <v>54308316.440880008</v>
      </c>
      <c r="AW248" s="75">
        <f t="shared" si="170"/>
        <v>72912168.215999991</v>
      </c>
      <c r="AX248" s="75">
        <f t="shared" si="171"/>
        <v>5103851.7751199994</v>
      </c>
      <c r="AY248" s="76">
        <f t="shared" si="172"/>
        <v>1430831.644088001</v>
      </c>
      <c r="AZ248" s="75">
        <v>0</v>
      </c>
      <c r="BA248" s="75">
        <v>0</v>
      </c>
      <c r="BB248" s="75">
        <v>0</v>
      </c>
      <c r="BC248" s="80">
        <v>0</v>
      </c>
      <c r="BD248" s="80">
        <v>0</v>
      </c>
      <c r="BE248" s="80">
        <v>0</v>
      </c>
      <c r="BF248" s="78">
        <v>0</v>
      </c>
      <c r="BG248" s="348">
        <f t="shared" si="173"/>
        <v>6534683.4192080004</v>
      </c>
      <c r="BH248" s="188">
        <f t="shared" si="174"/>
        <v>69032979</v>
      </c>
      <c r="BM248" s="50">
        <v>885165</v>
      </c>
      <c r="BN248" s="391">
        <f t="shared" si="154"/>
        <v>46667</v>
      </c>
      <c r="BO248" s="391">
        <f t="shared" si="200"/>
        <v>931832</v>
      </c>
      <c r="BP248" s="391">
        <f t="shared" si="187"/>
        <v>26554950</v>
      </c>
      <c r="BQ248" s="50">
        <f t="shared" si="188"/>
        <v>1400010</v>
      </c>
      <c r="BR248" s="50">
        <f t="shared" si="189"/>
        <v>21347423.999999996</v>
      </c>
      <c r="BS248" s="50">
        <f t="shared" si="190"/>
        <v>2655495</v>
      </c>
      <c r="BT248" s="50">
        <f t="shared" si="191"/>
        <v>4500000</v>
      </c>
      <c r="BU248" s="50">
        <f t="shared" si="192"/>
        <v>6000000</v>
      </c>
      <c r="BV248" s="50">
        <f t="shared" si="193"/>
        <v>4892117.9999999991</v>
      </c>
      <c r="BW248" s="50">
        <f t="shared" si="194"/>
        <v>5217666.2159999991</v>
      </c>
      <c r="BX248" s="50">
        <f t="shared" si="195"/>
        <v>0</v>
      </c>
      <c r="BY248" s="50">
        <f t="shared" si="196"/>
        <v>3000000</v>
      </c>
      <c r="BZ248" s="50">
        <v>0</v>
      </c>
      <c r="CA248" s="50">
        <v>0</v>
      </c>
      <c r="CB248" s="50">
        <v>0</v>
      </c>
      <c r="CC248" s="50">
        <v>0</v>
      </c>
      <c r="CD248" s="391">
        <f t="shared" si="197"/>
        <v>75567663.216000006</v>
      </c>
      <c r="CE248" s="391">
        <f t="shared" si="175"/>
        <v>59412168.216000006</v>
      </c>
      <c r="CF248" s="391">
        <f t="shared" si="176"/>
        <v>72912168.216000006</v>
      </c>
      <c r="CG248" s="50">
        <f t="shared" si="177"/>
        <v>5103851.7751200013</v>
      </c>
      <c r="CH248" s="395">
        <f t="shared" si="178"/>
        <v>1941216.8216000006</v>
      </c>
      <c r="CI248" s="398">
        <v>0</v>
      </c>
      <c r="CJ248" s="50">
        <v>0</v>
      </c>
      <c r="CK248" s="50">
        <v>0</v>
      </c>
      <c r="CL248" s="50">
        <v>0</v>
      </c>
      <c r="CM248" s="50">
        <v>0</v>
      </c>
      <c r="CN248" s="50">
        <v>0</v>
      </c>
      <c r="CO248" s="50">
        <v>0</v>
      </c>
      <c r="CP248" s="395">
        <f t="shared" si="179"/>
        <v>7045068.5967200017</v>
      </c>
      <c r="CQ248" s="391">
        <f t="shared" si="180"/>
        <v>68522594</v>
      </c>
      <c r="CR248" s="391">
        <f t="shared" si="181"/>
        <v>-510385</v>
      </c>
    </row>
    <row r="249" spans="1:96" s="50" customFormat="1" ht="24" customHeight="1" x14ac:dyDescent="0.2">
      <c r="A249" s="182">
        <f t="shared" si="156"/>
        <v>2655495</v>
      </c>
      <c r="B249" s="298">
        <f t="shared" si="182"/>
        <v>243</v>
      </c>
      <c r="C249" s="266">
        <v>6</v>
      </c>
      <c r="D249" s="299">
        <v>13347</v>
      </c>
      <c r="E249" s="242" t="s">
        <v>1782</v>
      </c>
      <c r="F249" s="243" t="s">
        <v>1783</v>
      </c>
      <c r="G249" s="287" t="s">
        <v>137</v>
      </c>
      <c r="H249" s="274" t="s">
        <v>88</v>
      </c>
      <c r="I249" s="294" t="s">
        <v>2677</v>
      </c>
      <c r="J249" s="65" t="s">
        <v>1784</v>
      </c>
      <c r="K249" s="65" t="s">
        <v>1785</v>
      </c>
      <c r="L249" s="65" t="s">
        <v>88</v>
      </c>
      <c r="M249" s="292" t="s">
        <v>137</v>
      </c>
      <c r="N249" s="244" t="s">
        <v>2410</v>
      </c>
      <c r="O249" s="65"/>
      <c r="P249" s="90"/>
      <c r="Q249" s="244">
        <v>30</v>
      </c>
      <c r="R249" s="246">
        <v>120</v>
      </c>
      <c r="S249" s="246">
        <v>110</v>
      </c>
      <c r="T249" s="246">
        <v>29.33</v>
      </c>
      <c r="U249" s="90">
        <v>0</v>
      </c>
      <c r="V249" s="262">
        <v>15</v>
      </c>
      <c r="W249" s="99">
        <v>0</v>
      </c>
      <c r="X249" s="84">
        <v>0</v>
      </c>
      <c r="Y249" s="99">
        <v>2</v>
      </c>
      <c r="Z249" s="65">
        <v>2</v>
      </c>
      <c r="AA249" s="319">
        <v>885165</v>
      </c>
      <c r="AB249" s="319">
        <v>46667</v>
      </c>
      <c r="AC249" s="320">
        <f t="shared" si="184"/>
        <v>931832</v>
      </c>
      <c r="AD249" s="75">
        <v>4500000</v>
      </c>
      <c r="AE249" s="75">
        <v>6000000</v>
      </c>
      <c r="AF249" s="338">
        <f t="shared" si="183"/>
        <v>177895.19999999998</v>
      </c>
      <c r="AG249" s="113">
        <f t="shared" si="158"/>
        <v>26554950</v>
      </c>
      <c r="AH249" s="75">
        <f t="shared" si="159"/>
        <v>1400010</v>
      </c>
      <c r="AI249" s="75">
        <f t="shared" si="160"/>
        <v>21347423.999999996</v>
      </c>
      <c r="AJ249" s="75">
        <f t="shared" si="161"/>
        <v>5310990</v>
      </c>
      <c r="AK249" s="75">
        <f t="shared" si="162"/>
        <v>4500000</v>
      </c>
      <c r="AL249" s="75">
        <f t="shared" si="163"/>
        <v>6000000</v>
      </c>
      <c r="AM249" s="75">
        <f t="shared" si="164"/>
        <v>4892117.9999999991</v>
      </c>
      <c r="AN249" s="75">
        <f t="shared" si="165"/>
        <v>5217666.2159999991</v>
      </c>
      <c r="AO249" s="75">
        <f t="shared" si="166"/>
        <v>0</v>
      </c>
      <c r="AP249" s="75">
        <f t="shared" si="167"/>
        <v>3000000</v>
      </c>
      <c r="AQ249" s="75">
        <v>0</v>
      </c>
      <c r="AR249" s="75">
        <v>0</v>
      </c>
      <c r="AS249" s="75">
        <v>0</v>
      </c>
      <c r="AT249" s="80">
        <v>0</v>
      </c>
      <c r="AU249" s="82">
        <f t="shared" si="168"/>
        <v>78223158.216000006</v>
      </c>
      <c r="AV249" s="113">
        <f t="shared" si="169"/>
        <v>54308316.440880008</v>
      </c>
      <c r="AW249" s="75">
        <f t="shared" si="170"/>
        <v>72912168.215999991</v>
      </c>
      <c r="AX249" s="75">
        <f t="shared" si="171"/>
        <v>5103851.7751199994</v>
      </c>
      <c r="AY249" s="76">
        <f t="shared" si="172"/>
        <v>1430831.644088001</v>
      </c>
      <c r="AZ249" s="75">
        <v>0</v>
      </c>
      <c r="BA249" s="75">
        <v>0</v>
      </c>
      <c r="BB249" s="75">
        <v>0</v>
      </c>
      <c r="BC249" s="80">
        <v>0</v>
      </c>
      <c r="BD249" s="80">
        <v>0</v>
      </c>
      <c r="BE249" s="80">
        <v>0</v>
      </c>
      <c r="BF249" s="78">
        <v>0</v>
      </c>
      <c r="BG249" s="348">
        <f t="shared" si="173"/>
        <v>6534683.4192080004</v>
      </c>
      <c r="BH249" s="188">
        <f t="shared" si="174"/>
        <v>71688474</v>
      </c>
      <c r="BM249" s="50">
        <v>885165</v>
      </c>
      <c r="BN249" s="391">
        <f t="shared" si="154"/>
        <v>46667</v>
      </c>
      <c r="BO249" s="391">
        <f t="shared" si="200"/>
        <v>931832</v>
      </c>
      <c r="BP249" s="391">
        <f t="shared" si="187"/>
        <v>26554950</v>
      </c>
      <c r="BQ249" s="50">
        <f t="shared" si="188"/>
        <v>1400010</v>
      </c>
      <c r="BR249" s="50">
        <f t="shared" si="189"/>
        <v>21347423.999999996</v>
      </c>
      <c r="BS249" s="50">
        <f t="shared" si="190"/>
        <v>5310990</v>
      </c>
      <c r="BT249" s="50">
        <f t="shared" si="191"/>
        <v>4500000</v>
      </c>
      <c r="BU249" s="50">
        <f t="shared" si="192"/>
        <v>6000000</v>
      </c>
      <c r="BV249" s="50">
        <f t="shared" si="193"/>
        <v>4892117.9999999991</v>
      </c>
      <c r="BW249" s="50">
        <f t="shared" si="194"/>
        <v>5217666.2159999991</v>
      </c>
      <c r="BX249" s="50">
        <f t="shared" si="195"/>
        <v>0</v>
      </c>
      <c r="BY249" s="50">
        <f t="shared" si="196"/>
        <v>3000000</v>
      </c>
      <c r="BZ249" s="50">
        <v>0</v>
      </c>
      <c r="CA249" s="50">
        <v>0</v>
      </c>
      <c r="CB249" s="50">
        <v>0</v>
      </c>
      <c r="CC249" s="50">
        <v>0</v>
      </c>
      <c r="CD249" s="391">
        <f t="shared" si="197"/>
        <v>78223158.216000006</v>
      </c>
      <c r="CE249" s="391">
        <f t="shared" si="175"/>
        <v>59412168.216000006</v>
      </c>
      <c r="CF249" s="391">
        <f t="shared" si="176"/>
        <v>72912168.216000006</v>
      </c>
      <c r="CG249" s="50">
        <f t="shared" si="177"/>
        <v>5103851.7751200013</v>
      </c>
      <c r="CH249" s="395">
        <f t="shared" si="178"/>
        <v>1941216.8216000006</v>
      </c>
      <c r="CI249" s="398">
        <v>0</v>
      </c>
      <c r="CJ249" s="50">
        <v>0</v>
      </c>
      <c r="CK249" s="50">
        <v>0</v>
      </c>
      <c r="CL249" s="50">
        <v>0</v>
      </c>
      <c r="CM249" s="50">
        <v>0</v>
      </c>
      <c r="CN249" s="50">
        <v>0</v>
      </c>
      <c r="CO249" s="50">
        <v>0</v>
      </c>
      <c r="CP249" s="395">
        <f t="shared" si="179"/>
        <v>7045068.5967200017</v>
      </c>
      <c r="CQ249" s="391">
        <f t="shared" si="180"/>
        <v>71178089</v>
      </c>
      <c r="CR249" s="391">
        <f t="shared" si="181"/>
        <v>-510385</v>
      </c>
    </row>
    <row r="250" spans="1:96" s="50" customFormat="1" ht="24" customHeight="1" x14ac:dyDescent="0.2">
      <c r="A250" s="182">
        <f t="shared" si="156"/>
        <v>2655495</v>
      </c>
      <c r="B250" s="298">
        <f t="shared" si="182"/>
        <v>244</v>
      </c>
      <c r="C250" s="266">
        <v>7</v>
      </c>
      <c r="D250" s="299">
        <v>13354</v>
      </c>
      <c r="E250" s="242" t="s">
        <v>435</v>
      </c>
      <c r="F250" s="243" t="s">
        <v>1803</v>
      </c>
      <c r="G250" s="287" t="s">
        <v>137</v>
      </c>
      <c r="H250" s="274" t="s">
        <v>88</v>
      </c>
      <c r="I250" s="353" t="s">
        <v>2678</v>
      </c>
      <c r="J250" s="68" t="s">
        <v>1804</v>
      </c>
      <c r="K250" s="68" t="s">
        <v>1805</v>
      </c>
      <c r="L250" s="68" t="s">
        <v>88</v>
      </c>
      <c r="M250" s="292" t="s">
        <v>137</v>
      </c>
      <c r="N250" s="100"/>
      <c r="O250" s="68"/>
      <c r="P250" s="245" t="s">
        <v>2410</v>
      </c>
      <c r="Q250" s="244">
        <v>30</v>
      </c>
      <c r="R250" s="246">
        <v>120</v>
      </c>
      <c r="S250" s="246">
        <v>220</v>
      </c>
      <c r="T250" s="246">
        <v>29.33</v>
      </c>
      <c r="U250" s="90">
        <v>0</v>
      </c>
      <c r="V250" s="262">
        <v>13</v>
      </c>
      <c r="W250" s="99">
        <v>0</v>
      </c>
      <c r="X250" s="84">
        <v>0</v>
      </c>
      <c r="Y250" s="99">
        <v>2</v>
      </c>
      <c r="Z250" s="65">
        <v>2</v>
      </c>
      <c r="AA250" s="319">
        <v>885165</v>
      </c>
      <c r="AB250" s="319">
        <v>46667</v>
      </c>
      <c r="AC250" s="320">
        <f t="shared" si="184"/>
        <v>931832</v>
      </c>
      <c r="AD250" s="75">
        <v>4500000</v>
      </c>
      <c r="AE250" s="75">
        <v>6000000</v>
      </c>
      <c r="AF250" s="338">
        <f t="shared" si="183"/>
        <v>177895.19999999998</v>
      </c>
      <c r="AG250" s="113">
        <f t="shared" si="158"/>
        <v>26554950</v>
      </c>
      <c r="AH250" s="75">
        <f t="shared" si="159"/>
        <v>1400010</v>
      </c>
      <c r="AI250" s="75">
        <f t="shared" si="160"/>
        <v>21347423.999999996</v>
      </c>
      <c r="AJ250" s="75">
        <f t="shared" si="161"/>
        <v>5310990</v>
      </c>
      <c r="AK250" s="75">
        <f t="shared" si="162"/>
        <v>4500000</v>
      </c>
      <c r="AL250" s="75">
        <f t="shared" si="163"/>
        <v>6000000</v>
      </c>
      <c r="AM250" s="75">
        <f t="shared" si="164"/>
        <v>9784235.9999999981</v>
      </c>
      <c r="AN250" s="75">
        <f t="shared" si="165"/>
        <v>5217666.2159999991</v>
      </c>
      <c r="AO250" s="75">
        <f t="shared" si="166"/>
        <v>0</v>
      </c>
      <c r="AP250" s="75">
        <f t="shared" si="167"/>
        <v>2600000</v>
      </c>
      <c r="AQ250" s="75">
        <v>0</v>
      </c>
      <c r="AR250" s="75">
        <v>0</v>
      </c>
      <c r="AS250" s="75">
        <v>0</v>
      </c>
      <c r="AT250" s="80">
        <v>0</v>
      </c>
      <c r="AU250" s="82">
        <f t="shared" si="168"/>
        <v>82715276.216000006</v>
      </c>
      <c r="AV250" s="113">
        <f t="shared" si="169"/>
        <v>58885986.18088001</v>
      </c>
      <c r="AW250" s="75">
        <f t="shared" si="170"/>
        <v>77404286.215999991</v>
      </c>
      <c r="AX250" s="75">
        <f t="shared" si="171"/>
        <v>5418300.0351200001</v>
      </c>
      <c r="AY250" s="76">
        <f t="shared" si="172"/>
        <v>1888598.6180880012</v>
      </c>
      <c r="AZ250" s="75">
        <v>0</v>
      </c>
      <c r="BA250" s="75">
        <v>0</v>
      </c>
      <c r="BB250" s="75">
        <v>0</v>
      </c>
      <c r="BC250" s="80">
        <v>0</v>
      </c>
      <c r="BD250" s="80">
        <v>0</v>
      </c>
      <c r="BE250" s="80">
        <v>0</v>
      </c>
      <c r="BF250" s="78">
        <v>0</v>
      </c>
      <c r="BG250" s="348">
        <f t="shared" si="173"/>
        <v>7306898.6532080015</v>
      </c>
      <c r="BH250" s="188">
        <f t="shared" si="174"/>
        <v>75408377</v>
      </c>
      <c r="BM250" s="50">
        <v>885165</v>
      </c>
      <c r="BN250" s="391">
        <f t="shared" si="154"/>
        <v>46667</v>
      </c>
      <c r="BO250" s="391">
        <f t="shared" si="200"/>
        <v>931832</v>
      </c>
      <c r="BP250" s="391">
        <f t="shared" si="187"/>
        <v>26554950</v>
      </c>
      <c r="BQ250" s="50">
        <f t="shared" si="188"/>
        <v>1400010</v>
      </c>
      <c r="BR250" s="50">
        <f t="shared" si="189"/>
        <v>21347423.999999996</v>
      </c>
      <c r="BS250" s="50">
        <f t="shared" si="190"/>
        <v>5310990</v>
      </c>
      <c r="BT250" s="50">
        <f t="shared" si="191"/>
        <v>4500000</v>
      </c>
      <c r="BU250" s="50">
        <f t="shared" si="192"/>
        <v>6000000</v>
      </c>
      <c r="BV250" s="50">
        <f t="shared" si="193"/>
        <v>9784235.9999999981</v>
      </c>
      <c r="BW250" s="50">
        <f t="shared" si="194"/>
        <v>5217666.2159999991</v>
      </c>
      <c r="BX250" s="50">
        <f t="shared" si="195"/>
        <v>0</v>
      </c>
      <c r="BY250" s="50">
        <f t="shared" si="196"/>
        <v>2600000</v>
      </c>
      <c r="BZ250" s="50">
        <v>0</v>
      </c>
      <c r="CA250" s="50">
        <v>0</v>
      </c>
      <c r="CB250" s="50">
        <v>0</v>
      </c>
      <c r="CC250" s="50">
        <v>0</v>
      </c>
      <c r="CD250" s="391">
        <f t="shared" si="197"/>
        <v>82715276.216000006</v>
      </c>
      <c r="CE250" s="391">
        <f t="shared" si="175"/>
        <v>64304286.216000006</v>
      </c>
      <c r="CF250" s="391">
        <f t="shared" si="176"/>
        <v>77404286.216000006</v>
      </c>
      <c r="CG250" s="50">
        <f t="shared" si="177"/>
        <v>5418300.0351200011</v>
      </c>
      <c r="CH250" s="395">
        <f t="shared" si="178"/>
        <v>2430428.6216000007</v>
      </c>
      <c r="CI250" s="398">
        <v>0</v>
      </c>
      <c r="CJ250" s="50">
        <v>0</v>
      </c>
      <c r="CK250" s="50">
        <v>0</v>
      </c>
      <c r="CL250" s="50">
        <v>0</v>
      </c>
      <c r="CM250" s="50">
        <v>0</v>
      </c>
      <c r="CN250" s="50">
        <v>0</v>
      </c>
      <c r="CO250" s="50">
        <v>0</v>
      </c>
      <c r="CP250" s="395">
        <f t="shared" si="179"/>
        <v>7848728.6567200013</v>
      </c>
      <c r="CQ250" s="391">
        <f t="shared" si="180"/>
        <v>74866547</v>
      </c>
      <c r="CR250" s="391">
        <f t="shared" si="181"/>
        <v>-541830</v>
      </c>
    </row>
    <row r="251" spans="1:96" s="50" customFormat="1" ht="24" customHeight="1" x14ac:dyDescent="0.2">
      <c r="A251" s="182">
        <f t="shared" si="156"/>
        <v>2655495</v>
      </c>
      <c r="B251" s="298">
        <f t="shared" si="182"/>
        <v>245</v>
      </c>
      <c r="C251" s="266">
        <v>8</v>
      </c>
      <c r="D251" s="299">
        <v>13302</v>
      </c>
      <c r="E251" s="242" t="s">
        <v>435</v>
      </c>
      <c r="F251" s="243" t="s">
        <v>1653</v>
      </c>
      <c r="G251" s="287" t="s">
        <v>137</v>
      </c>
      <c r="H251" s="274" t="s">
        <v>88</v>
      </c>
      <c r="I251" s="294" t="s">
        <v>2679</v>
      </c>
      <c r="J251" s="65" t="s">
        <v>1654</v>
      </c>
      <c r="K251" s="65" t="s">
        <v>1655</v>
      </c>
      <c r="L251" s="65" t="s">
        <v>88</v>
      </c>
      <c r="M251" s="292" t="s">
        <v>137</v>
      </c>
      <c r="N251" s="244" t="s">
        <v>2410</v>
      </c>
      <c r="O251" s="65"/>
      <c r="P251" s="90"/>
      <c r="Q251" s="244">
        <v>30</v>
      </c>
      <c r="R251" s="246">
        <v>120</v>
      </c>
      <c r="S251" s="246">
        <v>110</v>
      </c>
      <c r="T251" s="246">
        <v>29.33</v>
      </c>
      <c r="U251" s="90">
        <v>0</v>
      </c>
      <c r="V251" s="262">
        <v>12</v>
      </c>
      <c r="W251" s="99">
        <v>0</v>
      </c>
      <c r="X251" s="84">
        <v>0</v>
      </c>
      <c r="Y251" s="99">
        <v>1</v>
      </c>
      <c r="Z251" s="65">
        <v>1</v>
      </c>
      <c r="AA251" s="319">
        <v>885165</v>
      </c>
      <c r="AB251" s="319">
        <v>46667</v>
      </c>
      <c r="AC251" s="320">
        <f t="shared" si="184"/>
        <v>931832</v>
      </c>
      <c r="AD251" s="75">
        <v>4500000</v>
      </c>
      <c r="AE251" s="75">
        <v>6000000</v>
      </c>
      <c r="AF251" s="338">
        <f t="shared" si="183"/>
        <v>177895.19999999998</v>
      </c>
      <c r="AG251" s="113">
        <f t="shared" si="158"/>
        <v>26554950</v>
      </c>
      <c r="AH251" s="75">
        <f t="shared" si="159"/>
        <v>1400010</v>
      </c>
      <c r="AI251" s="75">
        <f t="shared" si="160"/>
        <v>21347423.999999996</v>
      </c>
      <c r="AJ251" s="75">
        <f t="shared" si="161"/>
        <v>2655495</v>
      </c>
      <c r="AK251" s="75">
        <f t="shared" si="162"/>
        <v>4500000</v>
      </c>
      <c r="AL251" s="75">
        <f t="shared" si="163"/>
        <v>6000000</v>
      </c>
      <c r="AM251" s="75">
        <f t="shared" si="164"/>
        <v>4892117.9999999991</v>
      </c>
      <c r="AN251" s="75">
        <f t="shared" si="165"/>
        <v>5217666.2159999991</v>
      </c>
      <c r="AO251" s="75">
        <f t="shared" si="166"/>
        <v>0</v>
      </c>
      <c r="AP251" s="75">
        <f t="shared" si="167"/>
        <v>2400000</v>
      </c>
      <c r="AQ251" s="75">
        <v>0</v>
      </c>
      <c r="AR251" s="75">
        <v>0</v>
      </c>
      <c r="AS251" s="75">
        <v>0</v>
      </c>
      <c r="AT251" s="80">
        <v>0</v>
      </c>
      <c r="AU251" s="82">
        <f t="shared" si="168"/>
        <v>74967663.216000006</v>
      </c>
      <c r="AV251" s="113">
        <f t="shared" si="169"/>
        <v>54350316.440880008</v>
      </c>
      <c r="AW251" s="75">
        <f t="shared" si="170"/>
        <v>72312168.215999991</v>
      </c>
      <c r="AX251" s="75">
        <f t="shared" si="171"/>
        <v>5061851.7751199994</v>
      </c>
      <c r="AY251" s="76">
        <f t="shared" si="172"/>
        <v>1435031.644088001</v>
      </c>
      <c r="AZ251" s="75">
        <v>0</v>
      </c>
      <c r="BA251" s="75">
        <v>0</v>
      </c>
      <c r="BB251" s="75">
        <v>0</v>
      </c>
      <c r="BC251" s="80">
        <v>0</v>
      </c>
      <c r="BD251" s="80">
        <v>0</v>
      </c>
      <c r="BE251" s="80">
        <v>0</v>
      </c>
      <c r="BF251" s="78">
        <v>0</v>
      </c>
      <c r="BG251" s="348">
        <f t="shared" si="173"/>
        <v>6496883.4192080004</v>
      </c>
      <c r="BH251" s="188">
        <f t="shared" si="174"/>
        <v>68470779</v>
      </c>
      <c r="BM251" s="50">
        <v>885165</v>
      </c>
      <c r="BN251" s="391">
        <f t="shared" si="154"/>
        <v>46667</v>
      </c>
      <c r="BO251" s="391">
        <f t="shared" si="200"/>
        <v>931832</v>
      </c>
      <c r="BP251" s="391">
        <f t="shared" si="187"/>
        <v>26554950</v>
      </c>
      <c r="BQ251" s="50">
        <f t="shared" si="188"/>
        <v>1400010</v>
      </c>
      <c r="BR251" s="50">
        <f t="shared" si="189"/>
        <v>21347423.999999996</v>
      </c>
      <c r="BS251" s="50">
        <f t="shared" si="190"/>
        <v>2655495</v>
      </c>
      <c r="BT251" s="50">
        <f t="shared" si="191"/>
        <v>4500000</v>
      </c>
      <c r="BU251" s="50">
        <f t="shared" si="192"/>
        <v>6000000</v>
      </c>
      <c r="BV251" s="50">
        <f t="shared" si="193"/>
        <v>4892117.9999999991</v>
      </c>
      <c r="BW251" s="50">
        <f t="shared" si="194"/>
        <v>5217666.2159999991</v>
      </c>
      <c r="BX251" s="50">
        <f t="shared" si="195"/>
        <v>0</v>
      </c>
      <c r="BY251" s="50">
        <f t="shared" si="196"/>
        <v>2400000</v>
      </c>
      <c r="BZ251" s="50">
        <v>0</v>
      </c>
      <c r="CA251" s="50">
        <v>0</v>
      </c>
      <c r="CB251" s="50">
        <v>0</v>
      </c>
      <c r="CC251" s="50">
        <v>0</v>
      </c>
      <c r="CD251" s="391">
        <f t="shared" si="197"/>
        <v>74967663.216000006</v>
      </c>
      <c r="CE251" s="391">
        <f t="shared" si="175"/>
        <v>59412168.216000006</v>
      </c>
      <c r="CF251" s="391">
        <f t="shared" si="176"/>
        <v>72312168.216000006</v>
      </c>
      <c r="CG251" s="50">
        <f t="shared" si="177"/>
        <v>5061851.7751200013</v>
      </c>
      <c r="CH251" s="395">
        <f t="shared" si="178"/>
        <v>1941216.8216000006</v>
      </c>
      <c r="CI251" s="398">
        <v>0</v>
      </c>
      <c r="CJ251" s="50">
        <v>0</v>
      </c>
      <c r="CK251" s="50">
        <v>0</v>
      </c>
      <c r="CL251" s="50">
        <v>0</v>
      </c>
      <c r="CM251" s="50">
        <v>0</v>
      </c>
      <c r="CN251" s="50">
        <v>0</v>
      </c>
      <c r="CO251" s="50">
        <v>0</v>
      </c>
      <c r="CP251" s="395">
        <f t="shared" si="179"/>
        <v>7003068.5967200017</v>
      </c>
      <c r="CQ251" s="391">
        <f t="shared" si="180"/>
        <v>67964594</v>
      </c>
      <c r="CR251" s="391">
        <f t="shared" si="181"/>
        <v>-506185</v>
      </c>
    </row>
    <row r="252" spans="1:96" s="50" customFormat="1" ht="24" customHeight="1" x14ac:dyDescent="0.2">
      <c r="A252" s="182">
        <f t="shared" si="156"/>
        <v>2655495</v>
      </c>
      <c r="B252" s="298">
        <f t="shared" si="182"/>
        <v>246</v>
      </c>
      <c r="C252" s="266">
        <v>9</v>
      </c>
      <c r="D252" s="299">
        <v>13234</v>
      </c>
      <c r="E252" s="242" t="s">
        <v>1441</v>
      </c>
      <c r="F252" s="243" t="s">
        <v>1442</v>
      </c>
      <c r="G252" s="287" t="s">
        <v>137</v>
      </c>
      <c r="H252" s="274" t="s">
        <v>88</v>
      </c>
      <c r="I252" s="294" t="s">
        <v>2680</v>
      </c>
      <c r="J252" s="65" t="s">
        <v>1443</v>
      </c>
      <c r="K252" s="65" t="s">
        <v>1444</v>
      </c>
      <c r="L252" s="65" t="s">
        <v>88</v>
      </c>
      <c r="M252" s="292" t="s">
        <v>137</v>
      </c>
      <c r="N252" s="244" t="s">
        <v>2410</v>
      </c>
      <c r="O252" s="65"/>
      <c r="P252" s="90"/>
      <c r="Q252" s="244">
        <v>30</v>
      </c>
      <c r="R252" s="246">
        <v>120</v>
      </c>
      <c r="S252" s="246">
        <v>110</v>
      </c>
      <c r="T252" s="246">
        <v>29.33</v>
      </c>
      <c r="U252" s="90">
        <v>0</v>
      </c>
      <c r="V252" s="262">
        <v>15</v>
      </c>
      <c r="W252" s="99">
        <v>0</v>
      </c>
      <c r="X252" s="84">
        <v>0</v>
      </c>
      <c r="Y252" s="99">
        <v>1</v>
      </c>
      <c r="Z252" s="65">
        <v>0</v>
      </c>
      <c r="AA252" s="319">
        <v>885165</v>
      </c>
      <c r="AB252" s="319">
        <v>46667</v>
      </c>
      <c r="AC252" s="320">
        <f t="shared" si="184"/>
        <v>931832</v>
      </c>
      <c r="AD252" s="75">
        <v>4500000</v>
      </c>
      <c r="AE252" s="75">
        <v>6000000</v>
      </c>
      <c r="AF252" s="338">
        <f t="shared" si="183"/>
        <v>177895.19999999998</v>
      </c>
      <c r="AG252" s="113">
        <f t="shared" si="158"/>
        <v>26554950</v>
      </c>
      <c r="AH252" s="75">
        <f t="shared" si="159"/>
        <v>1400010</v>
      </c>
      <c r="AI252" s="75">
        <f t="shared" si="160"/>
        <v>21347423.999999996</v>
      </c>
      <c r="AJ252" s="75">
        <f t="shared" si="161"/>
        <v>0</v>
      </c>
      <c r="AK252" s="75">
        <f t="shared" si="162"/>
        <v>4500000</v>
      </c>
      <c r="AL252" s="75">
        <f t="shared" si="163"/>
        <v>6000000</v>
      </c>
      <c r="AM252" s="75">
        <f t="shared" si="164"/>
        <v>4892117.9999999991</v>
      </c>
      <c r="AN252" s="75">
        <f t="shared" si="165"/>
        <v>5217666.2159999991</v>
      </c>
      <c r="AO252" s="75">
        <f t="shared" si="166"/>
        <v>0</v>
      </c>
      <c r="AP252" s="75">
        <f t="shared" si="167"/>
        <v>3000000</v>
      </c>
      <c r="AQ252" s="75">
        <v>0</v>
      </c>
      <c r="AR252" s="75">
        <v>0</v>
      </c>
      <c r="AS252" s="75">
        <v>0</v>
      </c>
      <c r="AT252" s="80">
        <v>0</v>
      </c>
      <c r="AU252" s="82">
        <f t="shared" si="168"/>
        <v>72912168.216000006</v>
      </c>
      <c r="AV252" s="113">
        <f t="shared" si="169"/>
        <v>54308316.440880008</v>
      </c>
      <c r="AW252" s="75">
        <f t="shared" si="170"/>
        <v>72912168.215999991</v>
      </c>
      <c r="AX252" s="75">
        <f t="shared" si="171"/>
        <v>5103851.7751199994</v>
      </c>
      <c r="AY252" s="76">
        <f t="shared" si="172"/>
        <v>1430831.644088001</v>
      </c>
      <c r="AZ252" s="75">
        <v>0</v>
      </c>
      <c r="BA252" s="75">
        <v>0</v>
      </c>
      <c r="BB252" s="75">
        <v>0</v>
      </c>
      <c r="BC252" s="80">
        <v>0</v>
      </c>
      <c r="BD252" s="80">
        <v>0</v>
      </c>
      <c r="BE252" s="80">
        <v>0</v>
      </c>
      <c r="BF252" s="78">
        <v>0</v>
      </c>
      <c r="BG252" s="348">
        <f t="shared" si="173"/>
        <v>6534683.4192080004</v>
      </c>
      <c r="BH252" s="188">
        <f t="shared" si="174"/>
        <v>66377484</v>
      </c>
      <c r="BM252" s="50">
        <v>885165</v>
      </c>
      <c r="BN252" s="391">
        <f t="shared" si="154"/>
        <v>46667</v>
      </c>
      <c r="BO252" s="391">
        <f t="shared" si="200"/>
        <v>931832</v>
      </c>
      <c r="BP252" s="391">
        <f t="shared" si="187"/>
        <v>26554950</v>
      </c>
      <c r="BQ252" s="50">
        <f t="shared" si="188"/>
        <v>1400010</v>
      </c>
      <c r="BR252" s="50">
        <f t="shared" si="189"/>
        <v>21347423.999999996</v>
      </c>
      <c r="BS252" s="50">
        <f t="shared" si="190"/>
        <v>0</v>
      </c>
      <c r="BT252" s="50">
        <f t="shared" si="191"/>
        <v>4500000</v>
      </c>
      <c r="BU252" s="50">
        <f t="shared" si="192"/>
        <v>6000000</v>
      </c>
      <c r="BV252" s="50">
        <f t="shared" si="193"/>
        <v>4892117.9999999991</v>
      </c>
      <c r="BW252" s="50">
        <f t="shared" si="194"/>
        <v>5217666.2159999991</v>
      </c>
      <c r="BX252" s="50">
        <f t="shared" si="195"/>
        <v>0</v>
      </c>
      <c r="BY252" s="50">
        <f t="shared" si="196"/>
        <v>3000000</v>
      </c>
      <c r="BZ252" s="50">
        <v>0</v>
      </c>
      <c r="CA252" s="50">
        <v>0</v>
      </c>
      <c r="CB252" s="50">
        <v>0</v>
      </c>
      <c r="CC252" s="50">
        <v>0</v>
      </c>
      <c r="CD252" s="391">
        <f t="shared" si="197"/>
        <v>72912168.216000006</v>
      </c>
      <c r="CE252" s="391">
        <f t="shared" ref="CE252:CE315" si="201">CD252-BS252-BT252-BU252-BX252-BY252</f>
        <v>59412168.216000006</v>
      </c>
      <c r="CF252" s="391">
        <f t="shared" ref="CF252:CF315" si="202">BP252+BQ252+BR252+BT252+BU252+BV252+BW252+BY252+BX252</f>
        <v>72912168.216000006</v>
      </c>
      <c r="CG252" s="50">
        <f t="shared" si="177"/>
        <v>5103851.7751200013</v>
      </c>
      <c r="CH252" s="395">
        <f t="shared" si="178"/>
        <v>1941216.8216000006</v>
      </c>
      <c r="CI252" s="398">
        <v>0</v>
      </c>
      <c r="CJ252" s="50">
        <v>0</v>
      </c>
      <c r="CK252" s="50">
        <v>0</v>
      </c>
      <c r="CL252" s="50">
        <v>0</v>
      </c>
      <c r="CM252" s="50">
        <v>0</v>
      </c>
      <c r="CN252" s="50">
        <v>0</v>
      </c>
      <c r="CO252" s="50">
        <v>0</v>
      </c>
      <c r="CP252" s="395">
        <f t="shared" si="179"/>
        <v>7045068.5967200017</v>
      </c>
      <c r="CQ252" s="391">
        <f t="shared" si="180"/>
        <v>65867099</v>
      </c>
      <c r="CR252" s="391">
        <f t="shared" si="181"/>
        <v>-510385</v>
      </c>
    </row>
    <row r="253" spans="1:96" s="50" customFormat="1" ht="24" customHeight="1" x14ac:dyDescent="0.2">
      <c r="A253" s="182">
        <f t="shared" si="156"/>
        <v>2655495</v>
      </c>
      <c r="B253" s="298">
        <f t="shared" si="182"/>
        <v>247</v>
      </c>
      <c r="C253" s="266">
        <v>10</v>
      </c>
      <c r="D253" s="299">
        <v>13356</v>
      </c>
      <c r="E253" s="242" t="s">
        <v>1809</v>
      </c>
      <c r="F253" s="243" t="s">
        <v>1810</v>
      </c>
      <c r="G253" s="287" t="s">
        <v>137</v>
      </c>
      <c r="H253" s="274" t="s">
        <v>88</v>
      </c>
      <c r="I253" s="294" t="s">
        <v>2681</v>
      </c>
      <c r="J253" s="65" t="s">
        <v>1811</v>
      </c>
      <c r="K253" s="65" t="s">
        <v>1812</v>
      </c>
      <c r="L253" s="65" t="s">
        <v>88</v>
      </c>
      <c r="M253" s="292" t="s">
        <v>137</v>
      </c>
      <c r="N253" s="244" t="s">
        <v>2410</v>
      </c>
      <c r="O253" s="65"/>
      <c r="P253" s="90"/>
      <c r="Q253" s="244">
        <v>30</v>
      </c>
      <c r="R253" s="246">
        <v>120</v>
      </c>
      <c r="S253" s="246">
        <v>110</v>
      </c>
      <c r="T253" s="246">
        <v>29.33</v>
      </c>
      <c r="U253" s="90">
        <v>0</v>
      </c>
      <c r="V253" s="262">
        <v>15</v>
      </c>
      <c r="W253" s="99">
        <v>0</v>
      </c>
      <c r="X253" s="84">
        <v>0</v>
      </c>
      <c r="Y253" s="99">
        <v>2</v>
      </c>
      <c r="Z253" s="65">
        <v>0</v>
      </c>
      <c r="AA253" s="319">
        <v>885165</v>
      </c>
      <c r="AB253" s="319">
        <v>46667</v>
      </c>
      <c r="AC253" s="320">
        <f t="shared" si="184"/>
        <v>931832</v>
      </c>
      <c r="AD253" s="75">
        <v>4500000</v>
      </c>
      <c r="AE253" s="75">
        <v>6000000</v>
      </c>
      <c r="AF253" s="338">
        <f t="shared" si="183"/>
        <v>177895.19999999998</v>
      </c>
      <c r="AG253" s="113">
        <f t="shared" si="158"/>
        <v>26554950</v>
      </c>
      <c r="AH253" s="75">
        <f t="shared" si="159"/>
        <v>1400010</v>
      </c>
      <c r="AI253" s="75">
        <f t="shared" si="160"/>
        <v>21347423.999999996</v>
      </c>
      <c r="AJ253" s="75">
        <f t="shared" si="161"/>
        <v>0</v>
      </c>
      <c r="AK253" s="75">
        <f t="shared" si="162"/>
        <v>4500000</v>
      </c>
      <c r="AL253" s="75">
        <f t="shared" si="163"/>
        <v>6000000</v>
      </c>
      <c r="AM253" s="75">
        <f t="shared" si="164"/>
        <v>4892117.9999999991</v>
      </c>
      <c r="AN253" s="75">
        <f t="shared" si="165"/>
        <v>5217666.2159999991</v>
      </c>
      <c r="AO253" s="75">
        <f t="shared" si="166"/>
        <v>0</v>
      </c>
      <c r="AP253" s="75">
        <f t="shared" si="167"/>
        <v>3000000</v>
      </c>
      <c r="AQ253" s="75">
        <v>0</v>
      </c>
      <c r="AR253" s="75">
        <v>0</v>
      </c>
      <c r="AS253" s="75">
        <v>0</v>
      </c>
      <c r="AT253" s="80">
        <v>0</v>
      </c>
      <c r="AU253" s="82">
        <f t="shared" si="168"/>
        <v>72912168.216000006</v>
      </c>
      <c r="AV253" s="113">
        <f t="shared" si="169"/>
        <v>54308316.440880008</v>
      </c>
      <c r="AW253" s="75">
        <f t="shared" si="170"/>
        <v>72912168.215999991</v>
      </c>
      <c r="AX253" s="75">
        <f t="shared" si="171"/>
        <v>5103851.7751199994</v>
      </c>
      <c r="AY253" s="76">
        <f t="shared" si="172"/>
        <v>1430831.644088001</v>
      </c>
      <c r="AZ253" s="75">
        <v>0</v>
      </c>
      <c r="BA253" s="75">
        <v>0</v>
      </c>
      <c r="BB253" s="75">
        <v>0</v>
      </c>
      <c r="BC253" s="80">
        <v>0</v>
      </c>
      <c r="BD253" s="80">
        <v>0</v>
      </c>
      <c r="BE253" s="80">
        <v>0</v>
      </c>
      <c r="BF253" s="78">
        <v>0</v>
      </c>
      <c r="BG253" s="348">
        <f t="shared" si="173"/>
        <v>6534683.4192080004</v>
      </c>
      <c r="BH253" s="188">
        <f t="shared" si="174"/>
        <v>66377484</v>
      </c>
      <c r="BM253" s="50">
        <v>885165</v>
      </c>
      <c r="BN253" s="391">
        <f t="shared" si="154"/>
        <v>46667</v>
      </c>
      <c r="BO253" s="391">
        <f t="shared" si="200"/>
        <v>931832</v>
      </c>
      <c r="BP253" s="391">
        <f t="shared" si="187"/>
        <v>26554950</v>
      </c>
      <c r="BQ253" s="50">
        <f t="shared" si="188"/>
        <v>1400010</v>
      </c>
      <c r="BR253" s="50">
        <f t="shared" si="189"/>
        <v>21347423.999999996</v>
      </c>
      <c r="BS253" s="50">
        <f t="shared" si="190"/>
        <v>0</v>
      </c>
      <c r="BT253" s="50">
        <f t="shared" si="191"/>
        <v>4500000</v>
      </c>
      <c r="BU253" s="50">
        <f t="shared" si="192"/>
        <v>6000000</v>
      </c>
      <c r="BV253" s="50">
        <f t="shared" si="193"/>
        <v>4892117.9999999991</v>
      </c>
      <c r="BW253" s="50">
        <f t="shared" si="194"/>
        <v>5217666.2159999991</v>
      </c>
      <c r="BX253" s="50">
        <f t="shared" si="195"/>
        <v>0</v>
      </c>
      <c r="BY253" s="50">
        <f t="shared" si="196"/>
        <v>3000000</v>
      </c>
      <c r="BZ253" s="50">
        <v>0</v>
      </c>
      <c r="CA253" s="50">
        <v>0</v>
      </c>
      <c r="CB253" s="50">
        <v>0</v>
      </c>
      <c r="CC253" s="50">
        <v>0</v>
      </c>
      <c r="CD253" s="391">
        <f t="shared" si="197"/>
        <v>72912168.216000006</v>
      </c>
      <c r="CE253" s="391">
        <f t="shared" si="201"/>
        <v>59412168.216000006</v>
      </c>
      <c r="CF253" s="391">
        <f t="shared" si="202"/>
        <v>72912168.216000006</v>
      </c>
      <c r="CG253" s="50">
        <f t="shared" si="177"/>
        <v>5103851.7751200013</v>
      </c>
      <c r="CH253" s="395">
        <f t="shared" si="178"/>
        <v>1941216.8216000006</v>
      </c>
      <c r="CI253" s="398">
        <v>0</v>
      </c>
      <c r="CJ253" s="50">
        <v>0</v>
      </c>
      <c r="CK253" s="50">
        <v>0</v>
      </c>
      <c r="CL253" s="50">
        <v>0</v>
      </c>
      <c r="CM253" s="50">
        <v>0</v>
      </c>
      <c r="CN253" s="50">
        <v>0</v>
      </c>
      <c r="CO253" s="50">
        <v>0</v>
      </c>
      <c r="CP253" s="395">
        <f t="shared" si="179"/>
        <v>7045068.5967200017</v>
      </c>
      <c r="CQ253" s="391">
        <f t="shared" si="180"/>
        <v>65867099</v>
      </c>
      <c r="CR253" s="391">
        <f t="shared" si="181"/>
        <v>-510385</v>
      </c>
    </row>
    <row r="254" spans="1:96" s="50" customFormat="1" ht="24" customHeight="1" x14ac:dyDescent="0.2">
      <c r="A254" s="182">
        <f t="shared" si="156"/>
        <v>2655495</v>
      </c>
      <c r="B254" s="298">
        <f t="shared" si="182"/>
        <v>248</v>
      </c>
      <c r="C254" s="266">
        <v>11</v>
      </c>
      <c r="D254" s="299">
        <v>13261</v>
      </c>
      <c r="E254" s="242" t="s">
        <v>1194</v>
      </c>
      <c r="F254" s="243" t="s">
        <v>812</v>
      </c>
      <c r="G254" s="287" t="s">
        <v>137</v>
      </c>
      <c r="H254" s="274" t="s">
        <v>88</v>
      </c>
      <c r="I254" s="290" t="s">
        <v>2682</v>
      </c>
      <c r="J254" s="67" t="s">
        <v>1526</v>
      </c>
      <c r="K254" s="67" t="s">
        <v>1527</v>
      </c>
      <c r="L254" s="67" t="s">
        <v>88</v>
      </c>
      <c r="M254" s="292" t="s">
        <v>137</v>
      </c>
      <c r="N254" s="99"/>
      <c r="O254" s="67"/>
      <c r="P254" s="244" t="s">
        <v>2410</v>
      </c>
      <c r="Q254" s="244">
        <v>30</v>
      </c>
      <c r="R254" s="246">
        <v>120</v>
      </c>
      <c r="S254" s="246">
        <v>220</v>
      </c>
      <c r="T254" s="246">
        <v>29.33</v>
      </c>
      <c r="U254" s="90">
        <v>0</v>
      </c>
      <c r="V254" s="262">
        <v>14</v>
      </c>
      <c r="W254" s="99">
        <v>0</v>
      </c>
      <c r="X254" s="84">
        <v>0</v>
      </c>
      <c r="Y254" s="99">
        <v>2</v>
      </c>
      <c r="Z254" s="65">
        <v>2</v>
      </c>
      <c r="AA254" s="319">
        <v>885165</v>
      </c>
      <c r="AB254" s="319">
        <v>46667</v>
      </c>
      <c r="AC254" s="320">
        <f t="shared" si="184"/>
        <v>931832</v>
      </c>
      <c r="AD254" s="75">
        <v>4500000</v>
      </c>
      <c r="AE254" s="75">
        <v>6000000</v>
      </c>
      <c r="AF254" s="338">
        <f t="shared" si="183"/>
        <v>177895.19999999998</v>
      </c>
      <c r="AG254" s="113">
        <f t="shared" si="158"/>
        <v>26554950</v>
      </c>
      <c r="AH254" s="75">
        <f t="shared" si="159"/>
        <v>1400010</v>
      </c>
      <c r="AI254" s="75">
        <f t="shared" si="160"/>
        <v>21347423.999999996</v>
      </c>
      <c r="AJ254" s="75">
        <f t="shared" si="161"/>
        <v>5310990</v>
      </c>
      <c r="AK254" s="75">
        <f t="shared" si="162"/>
        <v>4500000</v>
      </c>
      <c r="AL254" s="75">
        <f t="shared" si="163"/>
        <v>6000000</v>
      </c>
      <c r="AM254" s="75">
        <f t="shared" si="164"/>
        <v>9784235.9999999981</v>
      </c>
      <c r="AN254" s="75">
        <f t="shared" si="165"/>
        <v>5217666.2159999991</v>
      </c>
      <c r="AO254" s="75">
        <f t="shared" si="166"/>
        <v>0</v>
      </c>
      <c r="AP254" s="75">
        <f t="shared" si="167"/>
        <v>2800000</v>
      </c>
      <c r="AQ254" s="75">
        <v>0</v>
      </c>
      <c r="AR254" s="75">
        <v>0</v>
      </c>
      <c r="AS254" s="75">
        <v>0</v>
      </c>
      <c r="AT254" s="80">
        <v>0</v>
      </c>
      <c r="AU254" s="82">
        <f t="shared" si="168"/>
        <v>82915276.216000006</v>
      </c>
      <c r="AV254" s="113">
        <f t="shared" si="169"/>
        <v>58871986.18088001</v>
      </c>
      <c r="AW254" s="75">
        <f t="shared" si="170"/>
        <v>77604286.215999991</v>
      </c>
      <c r="AX254" s="75">
        <f t="shared" si="171"/>
        <v>5432300.0351200001</v>
      </c>
      <c r="AY254" s="76">
        <f t="shared" si="172"/>
        <v>1887198.6180880012</v>
      </c>
      <c r="AZ254" s="75">
        <v>0</v>
      </c>
      <c r="BA254" s="75">
        <v>0</v>
      </c>
      <c r="BB254" s="75">
        <v>0</v>
      </c>
      <c r="BC254" s="80">
        <v>0</v>
      </c>
      <c r="BD254" s="80">
        <v>0</v>
      </c>
      <c r="BE254" s="80">
        <v>0</v>
      </c>
      <c r="BF254" s="78">
        <v>0</v>
      </c>
      <c r="BG254" s="348">
        <f t="shared" si="173"/>
        <v>7319498.6532080015</v>
      </c>
      <c r="BH254" s="188">
        <f t="shared" si="174"/>
        <v>75595777</v>
      </c>
      <c r="BM254" s="50">
        <v>885165</v>
      </c>
      <c r="BN254" s="391">
        <f t="shared" ref="BN254:BN317" si="203">AB254</f>
        <v>46667</v>
      </c>
      <c r="BO254" s="391">
        <f t="shared" si="200"/>
        <v>931832</v>
      </c>
      <c r="BP254" s="391">
        <f t="shared" si="187"/>
        <v>26554950</v>
      </c>
      <c r="BQ254" s="50">
        <f t="shared" si="188"/>
        <v>1400010</v>
      </c>
      <c r="BR254" s="50">
        <f t="shared" si="189"/>
        <v>21347423.999999996</v>
      </c>
      <c r="BS254" s="50">
        <f t="shared" si="190"/>
        <v>5310990</v>
      </c>
      <c r="BT254" s="50">
        <f t="shared" si="191"/>
        <v>4500000</v>
      </c>
      <c r="BU254" s="50">
        <f t="shared" si="192"/>
        <v>6000000</v>
      </c>
      <c r="BV254" s="50">
        <f t="shared" si="193"/>
        <v>9784235.9999999981</v>
      </c>
      <c r="BW254" s="50">
        <f t="shared" si="194"/>
        <v>5217666.2159999991</v>
      </c>
      <c r="BX254" s="50">
        <f t="shared" si="195"/>
        <v>0</v>
      </c>
      <c r="BY254" s="50">
        <f t="shared" si="196"/>
        <v>2800000</v>
      </c>
      <c r="BZ254" s="50">
        <v>0</v>
      </c>
      <c r="CA254" s="50">
        <v>0</v>
      </c>
      <c r="CB254" s="50">
        <v>0</v>
      </c>
      <c r="CC254" s="50">
        <v>0</v>
      </c>
      <c r="CD254" s="391">
        <f t="shared" si="197"/>
        <v>82915276.216000006</v>
      </c>
      <c r="CE254" s="391">
        <f t="shared" si="201"/>
        <v>64304286.216000006</v>
      </c>
      <c r="CF254" s="391">
        <f t="shared" si="202"/>
        <v>77604286.216000006</v>
      </c>
      <c r="CG254" s="50">
        <f t="shared" si="177"/>
        <v>5432300.0351200011</v>
      </c>
      <c r="CH254" s="395">
        <f t="shared" si="178"/>
        <v>2430428.6216000007</v>
      </c>
      <c r="CI254" s="398">
        <v>0</v>
      </c>
      <c r="CJ254" s="50">
        <v>0</v>
      </c>
      <c r="CK254" s="50">
        <v>0</v>
      </c>
      <c r="CL254" s="50">
        <v>0</v>
      </c>
      <c r="CM254" s="50">
        <v>0</v>
      </c>
      <c r="CN254" s="50">
        <v>0</v>
      </c>
      <c r="CO254" s="50">
        <v>0</v>
      </c>
      <c r="CP254" s="395">
        <f t="shared" si="179"/>
        <v>7862728.6567200013</v>
      </c>
      <c r="CQ254" s="391">
        <f t="shared" si="180"/>
        <v>75052547</v>
      </c>
      <c r="CR254" s="391">
        <f t="shared" si="181"/>
        <v>-543230</v>
      </c>
    </row>
    <row r="255" spans="1:96" s="50" customFormat="1" ht="24" customHeight="1" x14ac:dyDescent="0.2">
      <c r="A255" s="182">
        <f t="shared" si="156"/>
        <v>2655495</v>
      </c>
      <c r="B255" s="298">
        <f t="shared" si="182"/>
        <v>249</v>
      </c>
      <c r="C255" s="266">
        <v>12</v>
      </c>
      <c r="D255" s="299">
        <v>13280</v>
      </c>
      <c r="E255" s="242" t="s">
        <v>1583</v>
      </c>
      <c r="F255" s="243" t="s">
        <v>1584</v>
      </c>
      <c r="G255" s="287" t="s">
        <v>137</v>
      </c>
      <c r="H255" s="274" t="s">
        <v>88</v>
      </c>
      <c r="I255" s="294" t="s">
        <v>2683</v>
      </c>
      <c r="J255" s="65" t="s">
        <v>1585</v>
      </c>
      <c r="K255" s="65" t="s">
        <v>1586</v>
      </c>
      <c r="L255" s="65" t="s">
        <v>88</v>
      </c>
      <c r="M255" s="292" t="s">
        <v>137</v>
      </c>
      <c r="N255" s="244" t="s">
        <v>2410</v>
      </c>
      <c r="O255" s="65"/>
      <c r="P255" s="90"/>
      <c r="Q255" s="244">
        <v>30</v>
      </c>
      <c r="R255" s="246">
        <v>120</v>
      </c>
      <c r="S255" s="246">
        <v>110</v>
      </c>
      <c r="T255" s="246">
        <v>29.33</v>
      </c>
      <c r="U255" s="90">
        <v>0</v>
      </c>
      <c r="V255" s="262">
        <v>14</v>
      </c>
      <c r="W255" s="99">
        <v>0</v>
      </c>
      <c r="X255" s="84">
        <v>0</v>
      </c>
      <c r="Y255" s="99">
        <v>1</v>
      </c>
      <c r="Z255" s="65">
        <v>0</v>
      </c>
      <c r="AA255" s="319">
        <v>885165</v>
      </c>
      <c r="AB255" s="319">
        <v>46667</v>
      </c>
      <c r="AC255" s="320">
        <f t="shared" si="184"/>
        <v>931832</v>
      </c>
      <c r="AD255" s="75">
        <v>4500000</v>
      </c>
      <c r="AE255" s="75">
        <v>6000000</v>
      </c>
      <c r="AF255" s="338">
        <f t="shared" si="183"/>
        <v>177895.19999999998</v>
      </c>
      <c r="AG255" s="113">
        <f t="shared" si="158"/>
        <v>26554950</v>
      </c>
      <c r="AH255" s="75">
        <f t="shared" si="159"/>
        <v>1400010</v>
      </c>
      <c r="AI255" s="75">
        <f t="shared" si="160"/>
        <v>21347423.999999996</v>
      </c>
      <c r="AJ255" s="75">
        <f t="shared" si="161"/>
        <v>0</v>
      </c>
      <c r="AK255" s="75">
        <f t="shared" si="162"/>
        <v>4500000</v>
      </c>
      <c r="AL255" s="75">
        <f t="shared" si="163"/>
        <v>6000000</v>
      </c>
      <c r="AM255" s="75">
        <f t="shared" si="164"/>
        <v>4892117.9999999991</v>
      </c>
      <c r="AN255" s="75">
        <f t="shared" si="165"/>
        <v>5217666.2159999991</v>
      </c>
      <c r="AO255" s="75">
        <f t="shared" si="166"/>
        <v>0</v>
      </c>
      <c r="AP255" s="75">
        <f t="shared" si="167"/>
        <v>2800000</v>
      </c>
      <c r="AQ255" s="75">
        <v>0</v>
      </c>
      <c r="AR255" s="75">
        <v>0</v>
      </c>
      <c r="AS255" s="75">
        <v>0</v>
      </c>
      <c r="AT255" s="80">
        <v>0</v>
      </c>
      <c r="AU255" s="82">
        <f t="shared" si="168"/>
        <v>72712168.216000006</v>
      </c>
      <c r="AV255" s="113">
        <f t="shared" si="169"/>
        <v>54322316.440880008</v>
      </c>
      <c r="AW255" s="75">
        <f t="shared" si="170"/>
        <v>72712168.215999991</v>
      </c>
      <c r="AX255" s="75">
        <f t="shared" si="171"/>
        <v>5089851.7751199994</v>
      </c>
      <c r="AY255" s="76">
        <f t="shared" si="172"/>
        <v>1432231.644088001</v>
      </c>
      <c r="AZ255" s="75">
        <v>0</v>
      </c>
      <c r="BA255" s="75">
        <v>0</v>
      </c>
      <c r="BB255" s="75">
        <v>0</v>
      </c>
      <c r="BC255" s="80">
        <v>0</v>
      </c>
      <c r="BD255" s="80">
        <v>0</v>
      </c>
      <c r="BE255" s="80">
        <v>0</v>
      </c>
      <c r="BF255" s="78">
        <v>0</v>
      </c>
      <c r="BG255" s="348">
        <f t="shared" si="173"/>
        <v>6522083.4192080004</v>
      </c>
      <c r="BH255" s="188">
        <f t="shared" si="174"/>
        <v>66190084</v>
      </c>
      <c r="BM255" s="50">
        <v>885165</v>
      </c>
      <c r="BN255" s="391">
        <f t="shared" si="203"/>
        <v>46667</v>
      </c>
      <c r="BO255" s="391">
        <f t="shared" si="200"/>
        <v>931832</v>
      </c>
      <c r="BP255" s="391">
        <f t="shared" si="187"/>
        <v>26554950</v>
      </c>
      <c r="BQ255" s="50">
        <f t="shared" si="188"/>
        <v>1400010</v>
      </c>
      <c r="BR255" s="50">
        <f t="shared" si="189"/>
        <v>21347423.999999996</v>
      </c>
      <c r="BS255" s="50">
        <f t="shared" si="190"/>
        <v>0</v>
      </c>
      <c r="BT255" s="50">
        <f t="shared" si="191"/>
        <v>4500000</v>
      </c>
      <c r="BU255" s="50">
        <f t="shared" si="192"/>
        <v>6000000</v>
      </c>
      <c r="BV255" s="50">
        <f t="shared" si="193"/>
        <v>4892117.9999999991</v>
      </c>
      <c r="BW255" s="50">
        <f t="shared" si="194"/>
        <v>5217666.2159999991</v>
      </c>
      <c r="BX255" s="50">
        <f t="shared" si="195"/>
        <v>0</v>
      </c>
      <c r="BY255" s="50">
        <f t="shared" si="196"/>
        <v>2800000</v>
      </c>
      <c r="BZ255" s="50">
        <v>0</v>
      </c>
      <c r="CA255" s="50">
        <v>0</v>
      </c>
      <c r="CB255" s="50">
        <v>0</v>
      </c>
      <c r="CC255" s="50">
        <v>0</v>
      </c>
      <c r="CD255" s="391">
        <f t="shared" si="197"/>
        <v>72712168.216000006</v>
      </c>
      <c r="CE255" s="391">
        <f t="shared" si="201"/>
        <v>59412168.216000006</v>
      </c>
      <c r="CF255" s="391">
        <f t="shared" si="202"/>
        <v>72712168.216000006</v>
      </c>
      <c r="CG255" s="50">
        <f t="shared" si="177"/>
        <v>5089851.7751200013</v>
      </c>
      <c r="CH255" s="395">
        <f t="shared" si="178"/>
        <v>1941216.8216000006</v>
      </c>
      <c r="CI255" s="398">
        <v>0</v>
      </c>
      <c r="CJ255" s="50">
        <v>0</v>
      </c>
      <c r="CK255" s="50">
        <v>0</v>
      </c>
      <c r="CL255" s="50">
        <v>0</v>
      </c>
      <c r="CM255" s="50">
        <v>0</v>
      </c>
      <c r="CN255" s="50">
        <v>0</v>
      </c>
      <c r="CO255" s="50">
        <v>0</v>
      </c>
      <c r="CP255" s="395">
        <f t="shared" si="179"/>
        <v>7031068.5967200017</v>
      </c>
      <c r="CQ255" s="391">
        <f t="shared" si="180"/>
        <v>65681099</v>
      </c>
      <c r="CR255" s="391">
        <f t="shared" si="181"/>
        <v>-508985</v>
      </c>
    </row>
    <row r="256" spans="1:96" s="50" customFormat="1" ht="24" customHeight="1" x14ac:dyDescent="0.2">
      <c r="A256" s="182">
        <f t="shared" si="156"/>
        <v>2655495</v>
      </c>
      <c r="B256" s="298">
        <f t="shared" si="182"/>
        <v>250</v>
      </c>
      <c r="C256" s="266">
        <v>13</v>
      </c>
      <c r="D256" s="299">
        <v>13226</v>
      </c>
      <c r="E256" s="242" t="s">
        <v>1414</v>
      </c>
      <c r="F256" s="243" t="s">
        <v>1415</v>
      </c>
      <c r="G256" s="287" t="s">
        <v>137</v>
      </c>
      <c r="H256" s="274" t="s">
        <v>88</v>
      </c>
      <c r="I256" s="294" t="s">
        <v>2684</v>
      </c>
      <c r="J256" s="65" t="s">
        <v>1416</v>
      </c>
      <c r="K256" s="65" t="s">
        <v>1417</v>
      </c>
      <c r="L256" s="65" t="s">
        <v>88</v>
      </c>
      <c r="M256" s="292" t="s">
        <v>137</v>
      </c>
      <c r="N256" s="244" t="s">
        <v>2410</v>
      </c>
      <c r="O256" s="65"/>
      <c r="P256" s="90"/>
      <c r="Q256" s="244">
        <v>30</v>
      </c>
      <c r="R256" s="246">
        <v>120</v>
      </c>
      <c r="S256" s="246">
        <v>110</v>
      </c>
      <c r="T256" s="246">
        <v>29.33</v>
      </c>
      <c r="U256" s="90">
        <v>0</v>
      </c>
      <c r="V256" s="262">
        <v>15</v>
      </c>
      <c r="W256" s="99">
        <v>0</v>
      </c>
      <c r="X256" s="84">
        <v>0</v>
      </c>
      <c r="Y256" s="99">
        <v>2</v>
      </c>
      <c r="Z256" s="65">
        <v>2</v>
      </c>
      <c r="AA256" s="319">
        <v>885165</v>
      </c>
      <c r="AB256" s="319">
        <v>46667</v>
      </c>
      <c r="AC256" s="320">
        <f t="shared" si="184"/>
        <v>931832</v>
      </c>
      <c r="AD256" s="75">
        <v>4500000</v>
      </c>
      <c r="AE256" s="75">
        <v>6000000</v>
      </c>
      <c r="AF256" s="338">
        <f t="shared" si="183"/>
        <v>177895.19999999998</v>
      </c>
      <c r="AG256" s="113">
        <f t="shared" si="158"/>
        <v>26554950</v>
      </c>
      <c r="AH256" s="75">
        <f t="shared" si="159"/>
        <v>1400010</v>
      </c>
      <c r="AI256" s="75">
        <f t="shared" si="160"/>
        <v>21347423.999999996</v>
      </c>
      <c r="AJ256" s="75">
        <f t="shared" si="161"/>
        <v>5310990</v>
      </c>
      <c r="AK256" s="75">
        <f t="shared" si="162"/>
        <v>4500000</v>
      </c>
      <c r="AL256" s="75">
        <f t="shared" si="163"/>
        <v>6000000</v>
      </c>
      <c r="AM256" s="75">
        <f t="shared" si="164"/>
        <v>4892117.9999999991</v>
      </c>
      <c r="AN256" s="75">
        <f t="shared" si="165"/>
        <v>5217666.2159999991</v>
      </c>
      <c r="AO256" s="75">
        <f t="shared" si="166"/>
        <v>0</v>
      </c>
      <c r="AP256" s="75">
        <f t="shared" si="167"/>
        <v>3000000</v>
      </c>
      <c r="AQ256" s="75">
        <v>0</v>
      </c>
      <c r="AR256" s="75">
        <v>0</v>
      </c>
      <c r="AS256" s="75">
        <v>0</v>
      </c>
      <c r="AT256" s="80">
        <v>0</v>
      </c>
      <c r="AU256" s="82">
        <f t="shared" si="168"/>
        <v>78223158.216000006</v>
      </c>
      <c r="AV256" s="113">
        <f t="shared" si="169"/>
        <v>54308316.440880008</v>
      </c>
      <c r="AW256" s="75">
        <f t="shared" si="170"/>
        <v>72912168.215999991</v>
      </c>
      <c r="AX256" s="75">
        <f t="shared" si="171"/>
        <v>5103851.7751199994</v>
      </c>
      <c r="AY256" s="76">
        <f t="shared" si="172"/>
        <v>1430831.644088001</v>
      </c>
      <c r="AZ256" s="75">
        <v>0</v>
      </c>
      <c r="BA256" s="75">
        <v>0</v>
      </c>
      <c r="BB256" s="75">
        <v>0</v>
      </c>
      <c r="BC256" s="80">
        <v>0</v>
      </c>
      <c r="BD256" s="80">
        <v>0</v>
      </c>
      <c r="BE256" s="80">
        <v>0</v>
      </c>
      <c r="BF256" s="78">
        <v>0</v>
      </c>
      <c r="BG256" s="348">
        <f t="shared" si="173"/>
        <v>6534683.4192080004</v>
      </c>
      <c r="BH256" s="188">
        <f t="shared" si="174"/>
        <v>71688474</v>
      </c>
      <c r="BM256" s="50">
        <v>885165</v>
      </c>
      <c r="BN256" s="391">
        <f t="shared" si="203"/>
        <v>46667</v>
      </c>
      <c r="BO256" s="391">
        <f t="shared" si="200"/>
        <v>931832</v>
      </c>
      <c r="BP256" s="391">
        <f t="shared" si="187"/>
        <v>26554950</v>
      </c>
      <c r="BQ256" s="50">
        <f t="shared" si="188"/>
        <v>1400010</v>
      </c>
      <c r="BR256" s="50">
        <f t="shared" si="189"/>
        <v>21347423.999999996</v>
      </c>
      <c r="BS256" s="50">
        <f t="shared" si="190"/>
        <v>5310990</v>
      </c>
      <c r="BT256" s="50">
        <f t="shared" si="191"/>
        <v>4500000</v>
      </c>
      <c r="BU256" s="50">
        <f t="shared" si="192"/>
        <v>6000000</v>
      </c>
      <c r="BV256" s="50">
        <f t="shared" si="193"/>
        <v>4892117.9999999991</v>
      </c>
      <c r="BW256" s="50">
        <f t="shared" si="194"/>
        <v>5217666.2159999991</v>
      </c>
      <c r="BX256" s="50">
        <f t="shared" si="195"/>
        <v>0</v>
      </c>
      <c r="BY256" s="50">
        <f t="shared" si="196"/>
        <v>3000000</v>
      </c>
      <c r="BZ256" s="50">
        <v>0</v>
      </c>
      <c r="CA256" s="50">
        <v>0</v>
      </c>
      <c r="CB256" s="50">
        <v>0</v>
      </c>
      <c r="CC256" s="50">
        <v>0</v>
      </c>
      <c r="CD256" s="391">
        <f t="shared" si="197"/>
        <v>78223158.216000006</v>
      </c>
      <c r="CE256" s="391">
        <f t="shared" si="201"/>
        <v>59412168.216000006</v>
      </c>
      <c r="CF256" s="391">
        <f t="shared" si="202"/>
        <v>72912168.216000006</v>
      </c>
      <c r="CG256" s="50">
        <f t="shared" si="177"/>
        <v>5103851.7751200013</v>
      </c>
      <c r="CH256" s="395">
        <f t="shared" si="178"/>
        <v>1941216.8216000006</v>
      </c>
      <c r="CI256" s="398">
        <v>0</v>
      </c>
      <c r="CJ256" s="50">
        <v>0</v>
      </c>
      <c r="CK256" s="50">
        <v>0</v>
      </c>
      <c r="CL256" s="50">
        <v>0</v>
      </c>
      <c r="CM256" s="50">
        <v>0</v>
      </c>
      <c r="CN256" s="50">
        <v>0</v>
      </c>
      <c r="CO256" s="50">
        <v>0</v>
      </c>
      <c r="CP256" s="395">
        <f t="shared" si="179"/>
        <v>7045068.5967200017</v>
      </c>
      <c r="CQ256" s="391">
        <f t="shared" si="180"/>
        <v>71178089</v>
      </c>
      <c r="CR256" s="391">
        <f t="shared" si="181"/>
        <v>-510385</v>
      </c>
    </row>
    <row r="257" spans="1:96" s="50" customFormat="1" ht="24" customHeight="1" x14ac:dyDescent="0.2">
      <c r="A257" s="182">
        <f t="shared" si="156"/>
        <v>2655495</v>
      </c>
      <c r="B257" s="298">
        <f t="shared" si="182"/>
        <v>251</v>
      </c>
      <c r="C257" s="266">
        <v>14</v>
      </c>
      <c r="D257" s="299">
        <v>13221</v>
      </c>
      <c r="E257" s="242" t="s">
        <v>393</v>
      </c>
      <c r="F257" s="243" t="s">
        <v>1399</v>
      </c>
      <c r="G257" s="287" t="s">
        <v>137</v>
      </c>
      <c r="H257" s="274" t="s">
        <v>88</v>
      </c>
      <c r="I257" s="294" t="s">
        <v>2685</v>
      </c>
      <c r="J257" s="65" t="s">
        <v>1400</v>
      </c>
      <c r="K257" s="65" t="s">
        <v>1401</v>
      </c>
      <c r="L257" s="65" t="s">
        <v>88</v>
      </c>
      <c r="M257" s="292" t="s">
        <v>137</v>
      </c>
      <c r="N257" s="99"/>
      <c r="O257" s="65"/>
      <c r="P257" s="244" t="s">
        <v>2410</v>
      </c>
      <c r="Q257" s="244">
        <v>30</v>
      </c>
      <c r="R257" s="246">
        <v>120</v>
      </c>
      <c r="S257" s="246">
        <v>220</v>
      </c>
      <c r="T257" s="246">
        <v>29.33</v>
      </c>
      <c r="U257" s="90">
        <v>0</v>
      </c>
      <c r="V257" s="262">
        <v>25</v>
      </c>
      <c r="W257" s="99">
        <v>0</v>
      </c>
      <c r="X257" s="84">
        <v>0</v>
      </c>
      <c r="Y257" s="99">
        <v>2</v>
      </c>
      <c r="Z257" s="65">
        <v>2</v>
      </c>
      <c r="AA257" s="319">
        <v>885165</v>
      </c>
      <c r="AB257" s="319">
        <v>46667</v>
      </c>
      <c r="AC257" s="320">
        <f t="shared" si="184"/>
        <v>931832</v>
      </c>
      <c r="AD257" s="75">
        <v>4500000</v>
      </c>
      <c r="AE257" s="75">
        <v>6000000</v>
      </c>
      <c r="AF257" s="338">
        <f t="shared" si="183"/>
        <v>177895.19999999998</v>
      </c>
      <c r="AG257" s="113">
        <f t="shared" si="158"/>
        <v>26554950</v>
      </c>
      <c r="AH257" s="75">
        <f t="shared" si="159"/>
        <v>1400010</v>
      </c>
      <c r="AI257" s="75">
        <f t="shared" si="160"/>
        <v>21347423.999999996</v>
      </c>
      <c r="AJ257" s="75">
        <f t="shared" si="161"/>
        <v>5310990</v>
      </c>
      <c r="AK257" s="75">
        <f t="shared" si="162"/>
        <v>4500000</v>
      </c>
      <c r="AL257" s="75">
        <f t="shared" si="163"/>
        <v>6000000</v>
      </c>
      <c r="AM257" s="75">
        <f t="shared" si="164"/>
        <v>9784235.9999999981</v>
      </c>
      <c r="AN257" s="75">
        <f t="shared" si="165"/>
        <v>5217666.2159999991</v>
      </c>
      <c r="AO257" s="75">
        <f t="shared" si="166"/>
        <v>0</v>
      </c>
      <c r="AP257" s="75">
        <f t="shared" si="167"/>
        <v>5000000</v>
      </c>
      <c r="AQ257" s="75">
        <v>0</v>
      </c>
      <c r="AR257" s="75">
        <v>0</v>
      </c>
      <c r="AS257" s="75">
        <v>0</v>
      </c>
      <c r="AT257" s="80">
        <v>0</v>
      </c>
      <c r="AU257" s="82">
        <f t="shared" si="168"/>
        <v>85115276.216000006</v>
      </c>
      <c r="AV257" s="113">
        <f t="shared" si="169"/>
        <v>58717986.18088001</v>
      </c>
      <c r="AW257" s="75">
        <f t="shared" si="170"/>
        <v>79804286.215999991</v>
      </c>
      <c r="AX257" s="75">
        <f t="shared" si="171"/>
        <v>5586300.0351200001</v>
      </c>
      <c r="AY257" s="76">
        <f t="shared" si="172"/>
        <v>1871798.6180880012</v>
      </c>
      <c r="AZ257" s="75">
        <v>0</v>
      </c>
      <c r="BA257" s="75">
        <v>0</v>
      </c>
      <c r="BB257" s="75">
        <v>0</v>
      </c>
      <c r="BC257" s="80">
        <v>0</v>
      </c>
      <c r="BD257" s="80">
        <v>0</v>
      </c>
      <c r="BE257" s="80">
        <v>0</v>
      </c>
      <c r="BF257" s="78">
        <v>0</v>
      </c>
      <c r="BG257" s="348">
        <f t="shared" si="173"/>
        <v>7458098.6532080015</v>
      </c>
      <c r="BH257" s="188">
        <f t="shared" si="174"/>
        <v>77657177</v>
      </c>
      <c r="BI257" s="118"/>
      <c r="BM257" s="50">
        <v>885165</v>
      </c>
      <c r="BN257" s="391">
        <f t="shared" si="203"/>
        <v>46667</v>
      </c>
      <c r="BO257" s="391">
        <f t="shared" si="200"/>
        <v>931832</v>
      </c>
      <c r="BP257" s="391">
        <f t="shared" si="187"/>
        <v>26554950</v>
      </c>
      <c r="BQ257" s="50">
        <f t="shared" si="188"/>
        <v>1400010</v>
      </c>
      <c r="BR257" s="50">
        <f t="shared" si="189"/>
        <v>21347423.999999996</v>
      </c>
      <c r="BS257" s="50">
        <f t="shared" si="190"/>
        <v>5310990</v>
      </c>
      <c r="BT257" s="50">
        <f t="shared" si="191"/>
        <v>4500000</v>
      </c>
      <c r="BU257" s="50">
        <f t="shared" si="192"/>
        <v>6000000</v>
      </c>
      <c r="BV257" s="50">
        <f t="shared" si="193"/>
        <v>9784235.9999999981</v>
      </c>
      <c r="BW257" s="50">
        <f t="shared" si="194"/>
        <v>5217666.2159999991</v>
      </c>
      <c r="BX257" s="50">
        <f t="shared" si="195"/>
        <v>0</v>
      </c>
      <c r="BY257" s="50">
        <f t="shared" si="196"/>
        <v>5000000</v>
      </c>
      <c r="BZ257" s="50">
        <v>0</v>
      </c>
      <c r="CA257" s="50">
        <v>0</v>
      </c>
      <c r="CB257" s="50">
        <v>0</v>
      </c>
      <c r="CC257" s="50">
        <v>0</v>
      </c>
      <c r="CD257" s="391">
        <f t="shared" si="197"/>
        <v>85115276.216000006</v>
      </c>
      <c r="CE257" s="391">
        <f t="shared" si="201"/>
        <v>64304286.216000006</v>
      </c>
      <c r="CF257" s="391">
        <f t="shared" si="202"/>
        <v>79804286.216000006</v>
      </c>
      <c r="CG257" s="50">
        <f t="shared" si="177"/>
        <v>5586300.0351200011</v>
      </c>
      <c r="CH257" s="395">
        <f t="shared" si="178"/>
        <v>2430428.6216000007</v>
      </c>
      <c r="CI257" s="398">
        <v>0</v>
      </c>
      <c r="CJ257" s="50">
        <v>0</v>
      </c>
      <c r="CK257" s="50">
        <v>0</v>
      </c>
      <c r="CL257" s="50">
        <v>0</v>
      </c>
      <c r="CM257" s="50">
        <v>0</v>
      </c>
      <c r="CN257" s="50">
        <v>0</v>
      </c>
      <c r="CO257" s="50">
        <v>0</v>
      </c>
      <c r="CP257" s="395">
        <f t="shared" si="179"/>
        <v>8016728.6567200013</v>
      </c>
      <c r="CQ257" s="391">
        <f t="shared" si="180"/>
        <v>77098547</v>
      </c>
      <c r="CR257" s="391">
        <f t="shared" si="181"/>
        <v>-558630</v>
      </c>
    </row>
    <row r="258" spans="1:96" s="50" customFormat="1" ht="24" customHeight="1" x14ac:dyDescent="0.2">
      <c r="A258" s="182">
        <f t="shared" si="156"/>
        <v>2655495</v>
      </c>
      <c r="B258" s="298">
        <f t="shared" si="182"/>
        <v>252</v>
      </c>
      <c r="C258" s="266">
        <v>15</v>
      </c>
      <c r="D258" s="299">
        <v>13245</v>
      </c>
      <c r="E258" s="242" t="s">
        <v>1478</v>
      </c>
      <c r="F258" s="243" t="s">
        <v>1479</v>
      </c>
      <c r="G258" s="287" t="s">
        <v>137</v>
      </c>
      <c r="H258" s="274" t="s">
        <v>88</v>
      </c>
      <c r="I258" s="353" t="s">
        <v>2686</v>
      </c>
      <c r="J258" s="68" t="s">
        <v>1480</v>
      </c>
      <c r="K258" s="68" t="s">
        <v>1481</v>
      </c>
      <c r="L258" s="68" t="s">
        <v>88</v>
      </c>
      <c r="M258" s="292" t="s">
        <v>137</v>
      </c>
      <c r="N258" s="100"/>
      <c r="O258" s="68"/>
      <c r="P258" s="245" t="s">
        <v>2410</v>
      </c>
      <c r="Q258" s="244">
        <v>30</v>
      </c>
      <c r="R258" s="246">
        <v>120</v>
      </c>
      <c r="S258" s="246">
        <v>220</v>
      </c>
      <c r="T258" s="246">
        <v>29.33</v>
      </c>
      <c r="U258" s="90">
        <v>0</v>
      </c>
      <c r="V258" s="262">
        <v>30</v>
      </c>
      <c r="W258" s="99">
        <v>0</v>
      </c>
      <c r="X258" s="84">
        <v>0</v>
      </c>
      <c r="Y258" s="99">
        <v>0</v>
      </c>
      <c r="Z258" s="65">
        <v>0</v>
      </c>
      <c r="AA258" s="319">
        <v>885165</v>
      </c>
      <c r="AB258" s="319">
        <v>46667</v>
      </c>
      <c r="AC258" s="320">
        <f t="shared" si="184"/>
        <v>931832</v>
      </c>
      <c r="AD258" s="75">
        <v>4500000</v>
      </c>
      <c r="AE258" s="75">
        <v>6000000</v>
      </c>
      <c r="AF258" s="338">
        <f t="shared" si="183"/>
        <v>177895.19999999998</v>
      </c>
      <c r="AG258" s="113">
        <f t="shared" si="158"/>
        <v>26554950</v>
      </c>
      <c r="AH258" s="75">
        <f t="shared" si="159"/>
        <v>1400010</v>
      </c>
      <c r="AI258" s="75">
        <f t="shared" si="160"/>
        <v>21347423.999999996</v>
      </c>
      <c r="AJ258" s="75">
        <f t="shared" si="161"/>
        <v>0</v>
      </c>
      <c r="AK258" s="75">
        <f t="shared" si="162"/>
        <v>4500000</v>
      </c>
      <c r="AL258" s="75">
        <f t="shared" si="163"/>
        <v>6000000</v>
      </c>
      <c r="AM258" s="75">
        <f t="shared" si="164"/>
        <v>9784235.9999999981</v>
      </c>
      <c r="AN258" s="75">
        <f t="shared" si="165"/>
        <v>5217666.2159999991</v>
      </c>
      <c r="AO258" s="75">
        <f t="shared" si="166"/>
        <v>0</v>
      </c>
      <c r="AP258" s="75">
        <f t="shared" si="167"/>
        <v>6000000</v>
      </c>
      <c r="AQ258" s="75">
        <v>0</v>
      </c>
      <c r="AR258" s="75">
        <v>0</v>
      </c>
      <c r="AS258" s="75">
        <v>0</v>
      </c>
      <c r="AT258" s="80">
        <v>0</v>
      </c>
      <c r="AU258" s="82">
        <f t="shared" si="168"/>
        <v>80804286.216000006</v>
      </c>
      <c r="AV258" s="113">
        <f t="shared" si="169"/>
        <v>58647986.18088001</v>
      </c>
      <c r="AW258" s="75">
        <f t="shared" si="170"/>
        <v>80804286.215999991</v>
      </c>
      <c r="AX258" s="75">
        <f t="shared" si="171"/>
        <v>5656300.0351200001</v>
      </c>
      <c r="AY258" s="76">
        <f t="shared" si="172"/>
        <v>1864798.6180880012</v>
      </c>
      <c r="AZ258" s="75">
        <v>0</v>
      </c>
      <c r="BA258" s="75">
        <v>0</v>
      </c>
      <c r="BB258" s="75">
        <v>0</v>
      </c>
      <c r="BC258" s="80">
        <v>0</v>
      </c>
      <c r="BD258" s="80">
        <v>0</v>
      </c>
      <c r="BE258" s="80">
        <v>0</v>
      </c>
      <c r="BF258" s="78">
        <v>0</v>
      </c>
      <c r="BG258" s="348">
        <f t="shared" si="173"/>
        <v>7521098.6532080015</v>
      </c>
      <c r="BH258" s="188">
        <f t="shared" si="174"/>
        <v>73283187</v>
      </c>
      <c r="BM258" s="50">
        <v>885165</v>
      </c>
      <c r="BN258" s="391">
        <f t="shared" si="203"/>
        <v>46667</v>
      </c>
      <c r="BO258" s="391">
        <f t="shared" si="200"/>
        <v>931832</v>
      </c>
      <c r="BP258" s="391">
        <f t="shared" si="187"/>
        <v>26554950</v>
      </c>
      <c r="BQ258" s="50">
        <f t="shared" si="188"/>
        <v>1400010</v>
      </c>
      <c r="BR258" s="50">
        <f t="shared" si="189"/>
        <v>21347423.999999996</v>
      </c>
      <c r="BS258" s="50">
        <f t="shared" si="190"/>
        <v>0</v>
      </c>
      <c r="BT258" s="50">
        <f t="shared" si="191"/>
        <v>4500000</v>
      </c>
      <c r="BU258" s="50">
        <f t="shared" si="192"/>
        <v>6000000</v>
      </c>
      <c r="BV258" s="50">
        <f t="shared" si="193"/>
        <v>9784235.9999999981</v>
      </c>
      <c r="BW258" s="50">
        <f t="shared" si="194"/>
        <v>5217666.2159999991</v>
      </c>
      <c r="BX258" s="50">
        <f t="shared" si="195"/>
        <v>0</v>
      </c>
      <c r="BY258" s="50">
        <f t="shared" si="196"/>
        <v>6000000</v>
      </c>
      <c r="BZ258" s="50">
        <v>0</v>
      </c>
      <c r="CA258" s="50">
        <v>0</v>
      </c>
      <c r="CB258" s="50">
        <v>0</v>
      </c>
      <c r="CC258" s="50">
        <v>0</v>
      </c>
      <c r="CD258" s="391">
        <f t="shared" si="197"/>
        <v>80804286.216000006</v>
      </c>
      <c r="CE258" s="391">
        <f t="shared" si="201"/>
        <v>64304286.216000006</v>
      </c>
      <c r="CF258" s="391">
        <f t="shared" si="202"/>
        <v>80804286.216000006</v>
      </c>
      <c r="CG258" s="50">
        <f t="shared" si="177"/>
        <v>5656300.0351200011</v>
      </c>
      <c r="CH258" s="395">
        <f t="shared" si="178"/>
        <v>2430428.6216000007</v>
      </c>
      <c r="CI258" s="398">
        <v>0</v>
      </c>
      <c r="CJ258" s="50">
        <v>0</v>
      </c>
      <c r="CK258" s="50">
        <v>0</v>
      </c>
      <c r="CL258" s="50">
        <v>0</v>
      </c>
      <c r="CM258" s="50">
        <v>0</v>
      </c>
      <c r="CN258" s="50">
        <v>0</v>
      </c>
      <c r="CO258" s="50">
        <v>0</v>
      </c>
      <c r="CP258" s="395">
        <f t="shared" si="179"/>
        <v>8086728.6567200013</v>
      </c>
      <c r="CQ258" s="391">
        <f t="shared" si="180"/>
        <v>72717557</v>
      </c>
      <c r="CR258" s="391">
        <f t="shared" si="181"/>
        <v>-565630</v>
      </c>
    </row>
    <row r="259" spans="1:96" s="50" customFormat="1" ht="24" customHeight="1" x14ac:dyDescent="0.2">
      <c r="A259" s="182">
        <f t="shared" si="156"/>
        <v>2655495</v>
      </c>
      <c r="B259" s="298">
        <f t="shared" si="182"/>
        <v>253</v>
      </c>
      <c r="C259" s="266">
        <v>16</v>
      </c>
      <c r="D259" s="299">
        <v>13326</v>
      </c>
      <c r="E259" s="242" t="s">
        <v>687</v>
      </c>
      <c r="F259" s="243" t="s">
        <v>1271</v>
      </c>
      <c r="G259" s="287" t="s">
        <v>137</v>
      </c>
      <c r="H259" s="274" t="s">
        <v>88</v>
      </c>
      <c r="I259" s="353" t="s">
        <v>2687</v>
      </c>
      <c r="J259" s="68" t="s">
        <v>1718</v>
      </c>
      <c r="K259" s="68" t="s">
        <v>1719</v>
      </c>
      <c r="L259" s="68" t="s">
        <v>88</v>
      </c>
      <c r="M259" s="292" t="s">
        <v>137</v>
      </c>
      <c r="N259" s="244" t="s">
        <v>2410</v>
      </c>
      <c r="O259" s="68"/>
      <c r="P259" s="91"/>
      <c r="Q259" s="244">
        <v>30</v>
      </c>
      <c r="R259" s="246">
        <v>120</v>
      </c>
      <c r="S259" s="246">
        <v>110</v>
      </c>
      <c r="T259" s="246">
        <v>29.33</v>
      </c>
      <c r="U259" s="90">
        <v>0</v>
      </c>
      <c r="V259" s="262">
        <v>15</v>
      </c>
      <c r="W259" s="99">
        <v>0</v>
      </c>
      <c r="X259" s="84">
        <v>0</v>
      </c>
      <c r="Y259" s="99">
        <v>0</v>
      </c>
      <c r="Z259" s="65">
        <v>0</v>
      </c>
      <c r="AA259" s="319">
        <v>885165</v>
      </c>
      <c r="AB259" s="319">
        <v>46667</v>
      </c>
      <c r="AC259" s="320">
        <f t="shared" si="184"/>
        <v>931832</v>
      </c>
      <c r="AD259" s="75">
        <v>4500000</v>
      </c>
      <c r="AE259" s="75">
        <v>6000000</v>
      </c>
      <c r="AF259" s="338">
        <f t="shared" si="183"/>
        <v>177895.19999999998</v>
      </c>
      <c r="AG259" s="113">
        <f t="shared" si="158"/>
        <v>26554950</v>
      </c>
      <c r="AH259" s="75">
        <f t="shared" si="159"/>
        <v>1400010</v>
      </c>
      <c r="AI259" s="75">
        <f t="shared" si="160"/>
        <v>21347423.999999996</v>
      </c>
      <c r="AJ259" s="75">
        <f t="shared" si="161"/>
        <v>0</v>
      </c>
      <c r="AK259" s="75">
        <f t="shared" si="162"/>
        <v>4500000</v>
      </c>
      <c r="AL259" s="75">
        <f t="shared" si="163"/>
        <v>6000000</v>
      </c>
      <c r="AM259" s="75">
        <f t="shared" si="164"/>
        <v>4892117.9999999991</v>
      </c>
      <c r="AN259" s="75">
        <f t="shared" si="165"/>
        <v>5217666.2159999991</v>
      </c>
      <c r="AO259" s="75">
        <f t="shared" si="166"/>
        <v>0</v>
      </c>
      <c r="AP259" s="75">
        <f t="shared" si="167"/>
        <v>3000000</v>
      </c>
      <c r="AQ259" s="75">
        <v>0</v>
      </c>
      <c r="AR259" s="75">
        <v>0</v>
      </c>
      <c r="AS259" s="75">
        <v>0</v>
      </c>
      <c r="AT259" s="80">
        <v>0</v>
      </c>
      <c r="AU259" s="82">
        <f t="shared" si="168"/>
        <v>72912168.216000006</v>
      </c>
      <c r="AV259" s="113">
        <f t="shared" si="169"/>
        <v>54308316.440880008</v>
      </c>
      <c r="AW259" s="75">
        <f t="shared" si="170"/>
        <v>72912168.215999991</v>
      </c>
      <c r="AX259" s="75">
        <f t="shared" si="171"/>
        <v>5103851.7751199994</v>
      </c>
      <c r="AY259" s="76">
        <f t="shared" si="172"/>
        <v>1430831.644088001</v>
      </c>
      <c r="AZ259" s="75">
        <v>0</v>
      </c>
      <c r="BA259" s="75">
        <v>0</v>
      </c>
      <c r="BB259" s="75">
        <v>0</v>
      </c>
      <c r="BC259" s="80">
        <v>0</v>
      </c>
      <c r="BD259" s="80">
        <v>0</v>
      </c>
      <c r="BE259" s="80">
        <v>0</v>
      </c>
      <c r="BF259" s="78">
        <v>0</v>
      </c>
      <c r="BG259" s="348">
        <f t="shared" si="173"/>
        <v>6534683.4192080004</v>
      </c>
      <c r="BH259" s="188">
        <f t="shared" si="174"/>
        <v>66377484</v>
      </c>
      <c r="BM259" s="50">
        <v>885165</v>
      </c>
      <c r="BN259" s="391">
        <f t="shared" si="203"/>
        <v>46667</v>
      </c>
      <c r="BO259" s="391">
        <f t="shared" si="200"/>
        <v>931832</v>
      </c>
      <c r="BP259" s="391">
        <f t="shared" si="187"/>
        <v>26554950</v>
      </c>
      <c r="BQ259" s="50">
        <f t="shared" si="188"/>
        <v>1400010</v>
      </c>
      <c r="BR259" s="50">
        <f t="shared" si="189"/>
        <v>21347423.999999996</v>
      </c>
      <c r="BS259" s="50">
        <f t="shared" si="190"/>
        <v>0</v>
      </c>
      <c r="BT259" s="50">
        <f t="shared" si="191"/>
        <v>4500000</v>
      </c>
      <c r="BU259" s="50">
        <f t="shared" si="192"/>
        <v>6000000</v>
      </c>
      <c r="BV259" s="50">
        <f t="shared" si="193"/>
        <v>4892117.9999999991</v>
      </c>
      <c r="BW259" s="50">
        <f t="shared" si="194"/>
        <v>5217666.2159999991</v>
      </c>
      <c r="BX259" s="50">
        <f t="shared" si="195"/>
        <v>0</v>
      </c>
      <c r="BY259" s="50">
        <f t="shared" si="196"/>
        <v>3000000</v>
      </c>
      <c r="BZ259" s="50">
        <v>0</v>
      </c>
      <c r="CA259" s="50">
        <v>0</v>
      </c>
      <c r="CB259" s="50">
        <v>0</v>
      </c>
      <c r="CC259" s="50">
        <v>0</v>
      </c>
      <c r="CD259" s="391">
        <f t="shared" si="197"/>
        <v>72912168.216000006</v>
      </c>
      <c r="CE259" s="391">
        <f t="shared" si="201"/>
        <v>59412168.216000006</v>
      </c>
      <c r="CF259" s="391">
        <f t="shared" si="202"/>
        <v>72912168.216000006</v>
      </c>
      <c r="CG259" s="50">
        <f t="shared" si="177"/>
        <v>5103851.7751200013</v>
      </c>
      <c r="CH259" s="395">
        <f t="shared" si="178"/>
        <v>1941216.8216000006</v>
      </c>
      <c r="CI259" s="398">
        <v>0</v>
      </c>
      <c r="CJ259" s="50">
        <v>0</v>
      </c>
      <c r="CK259" s="50">
        <v>0</v>
      </c>
      <c r="CL259" s="50">
        <v>0</v>
      </c>
      <c r="CM259" s="50">
        <v>0</v>
      </c>
      <c r="CN259" s="50">
        <v>0</v>
      </c>
      <c r="CO259" s="50">
        <v>0</v>
      </c>
      <c r="CP259" s="395">
        <f t="shared" si="179"/>
        <v>7045068.5967200017</v>
      </c>
      <c r="CQ259" s="391">
        <f t="shared" si="180"/>
        <v>65867099</v>
      </c>
      <c r="CR259" s="391">
        <f t="shared" si="181"/>
        <v>-510385</v>
      </c>
    </row>
    <row r="260" spans="1:96" s="50" customFormat="1" ht="24" customHeight="1" x14ac:dyDescent="0.2">
      <c r="A260" s="182">
        <f t="shared" si="156"/>
        <v>2655495</v>
      </c>
      <c r="B260" s="298">
        <f t="shared" si="182"/>
        <v>254</v>
      </c>
      <c r="C260" s="266">
        <v>17</v>
      </c>
      <c r="D260" s="299">
        <v>13273</v>
      </c>
      <c r="E260" s="242" t="s">
        <v>1562</v>
      </c>
      <c r="F260" s="243" t="s">
        <v>1563</v>
      </c>
      <c r="G260" s="287" t="s">
        <v>137</v>
      </c>
      <c r="H260" s="274" t="s">
        <v>88</v>
      </c>
      <c r="I260" s="354" t="s">
        <v>2688</v>
      </c>
      <c r="J260" s="70" t="s">
        <v>1564</v>
      </c>
      <c r="K260" s="70" t="s">
        <v>1565</v>
      </c>
      <c r="L260" s="70" t="s">
        <v>88</v>
      </c>
      <c r="M260" s="292" t="s">
        <v>137</v>
      </c>
      <c r="N260" s="244" t="s">
        <v>2410</v>
      </c>
      <c r="O260" s="70"/>
      <c r="P260" s="90"/>
      <c r="Q260" s="244">
        <v>30</v>
      </c>
      <c r="R260" s="246">
        <v>120</v>
      </c>
      <c r="S260" s="246">
        <v>110</v>
      </c>
      <c r="T260" s="246">
        <v>29.33</v>
      </c>
      <c r="U260" s="90">
        <v>0</v>
      </c>
      <c r="V260" s="262">
        <v>15</v>
      </c>
      <c r="W260" s="99">
        <v>0</v>
      </c>
      <c r="X260" s="84">
        <v>0</v>
      </c>
      <c r="Y260" s="99">
        <v>2</v>
      </c>
      <c r="Z260" s="65">
        <v>0</v>
      </c>
      <c r="AA260" s="319">
        <v>885165</v>
      </c>
      <c r="AB260" s="319">
        <v>46667</v>
      </c>
      <c r="AC260" s="320">
        <f t="shared" si="184"/>
        <v>931832</v>
      </c>
      <c r="AD260" s="75">
        <v>4500000</v>
      </c>
      <c r="AE260" s="75">
        <v>6000000</v>
      </c>
      <c r="AF260" s="338">
        <f t="shared" si="183"/>
        <v>177895.19999999998</v>
      </c>
      <c r="AG260" s="113">
        <f t="shared" si="158"/>
        <v>26554950</v>
      </c>
      <c r="AH260" s="75">
        <f t="shared" si="159"/>
        <v>1400010</v>
      </c>
      <c r="AI260" s="75">
        <f t="shared" si="160"/>
        <v>21347423.999999996</v>
      </c>
      <c r="AJ260" s="75">
        <f t="shared" si="161"/>
        <v>0</v>
      </c>
      <c r="AK260" s="75">
        <f t="shared" si="162"/>
        <v>4500000</v>
      </c>
      <c r="AL260" s="75">
        <f t="shared" si="163"/>
        <v>6000000</v>
      </c>
      <c r="AM260" s="75">
        <f t="shared" si="164"/>
        <v>4892117.9999999991</v>
      </c>
      <c r="AN260" s="75">
        <f t="shared" si="165"/>
        <v>5217666.2159999991</v>
      </c>
      <c r="AO260" s="75">
        <f t="shared" si="166"/>
        <v>0</v>
      </c>
      <c r="AP260" s="75">
        <f t="shared" si="167"/>
        <v>3000000</v>
      </c>
      <c r="AQ260" s="75">
        <v>0</v>
      </c>
      <c r="AR260" s="75">
        <v>0</v>
      </c>
      <c r="AS260" s="75">
        <v>0</v>
      </c>
      <c r="AT260" s="80">
        <v>0</v>
      </c>
      <c r="AU260" s="82">
        <f t="shared" si="168"/>
        <v>72912168.216000006</v>
      </c>
      <c r="AV260" s="113">
        <f t="shared" si="169"/>
        <v>54308316.440880008</v>
      </c>
      <c r="AW260" s="75">
        <f t="shared" si="170"/>
        <v>72912168.215999991</v>
      </c>
      <c r="AX260" s="75">
        <f t="shared" si="171"/>
        <v>5103851.7751199994</v>
      </c>
      <c r="AY260" s="76">
        <f t="shared" si="172"/>
        <v>1430831.644088001</v>
      </c>
      <c r="AZ260" s="75">
        <v>0</v>
      </c>
      <c r="BA260" s="75">
        <v>0</v>
      </c>
      <c r="BB260" s="75">
        <v>0</v>
      </c>
      <c r="BC260" s="80">
        <v>0</v>
      </c>
      <c r="BD260" s="80">
        <v>0</v>
      </c>
      <c r="BE260" s="80">
        <v>0</v>
      </c>
      <c r="BF260" s="78">
        <v>0</v>
      </c>
      <c r="BG260" s="348">
        <f t="shared" si="173"/>
        <v>6534683.4192080004</v>
      </c>
      <c r="BH260" s="188">
        <f t="shared" si="174"/>
        <v>66377484</v>
      </c>
      <c r="BM260" s="50">
        <v>885165</v>
      </c>
      <c r="BN260" s="391">
        <f t="shared" si="203"/>
        <v>46667</v>
      </c>
      <c r="BO260" s="391">
        <f t="shared" si="200"/>
        <v>931832</v>
      </c>
      <c r="BP260" s="391">
        <f t="shared" si="187"/>
        <v>26554950</v>
      </c>
      <c r="BQ260" s="50">
        <f t="shared" si="188"/>
        <v>1400010</v>
      </c>
      <c r="BR260" s="50">
        <f t="shared" si="189"/>
        <v>21347423.999999996</v>
      </c>
      <c r="BS260" s="50">
        <f t="shared" si="190"/>
        <v>0</v>
      </c>
      <c r="BT260" s="50">
        <f t="shared" si="191"/>
        <v>4500000</v>
      </c>
      <c r="BU260" s="50">
        <f t="shared" si="192"/>
        <v>6000000</v>
      </c>
      <c r="BV260" s="50">
        <f t="shared" si="193"/>
        <v>4892117.9999999991</v>
      </c>
      <c r="BW260" s="50">
        <f t="shared" si="194"/>
        <v>5217666.2159999991</v>
      </c>
      <c r="BX260" s="50">
        <f t="shared" si="195"/>
        <v>0</v>
      </c>
      <c r="BY260" s="50">
        <f t="shared" si="196"/>
        <v>3000000</v>
      </c>
      <c r="BZ260" s="50">
        <v>0</v>
      </c>
      <c r="CA260" s="50">
        <v>0</v>
      </c>
      <c r="CB260" s="50">
        <v>0</v>
      </c>
      <c r="CC260" s="50">
        <v>0</v>
      </c>
      <c r="CD260" s="391">
        <f t="shared" si="197"/>
        <v>72912168.216000006</v>
      </c>
      <c r="CE260" s="391">
        <f t="shared" si="201"/>
        <v>59412168.216000006</v>
      </c>
      <c r="CF260" s="391">
        <f t="shared" si="202"/>
        <v>72912168.216000006</v>
      </c>
      <c r="CG260" s="50">
        <f t="shared" si="177"/>
        <v>5103851.7751200013</v>
      </c>
      <c r="CH260" s="395">
        <f t="shared" si="178"/>
        <v>1941216.8216000006</v>
      </c>
      <c r="CI260" s="398">
        <v>0</v>
      </c>
      <c r="CJ260" s="50">
        <v>0</v>
      </c>
      <c r="CK260" s="50">
        <v>0</v>
      </c>
      <c r="CL260" s="50">
        <v>0</v>
      </c>
      <c r="CM260" s="50">
        <v>0</v>
      </c>
      <c r="CN260" s="50">
        <v>0</v>
      </c>
      <c r="CO260" s="50">
        <v>0</v>
      </c>
      <c r="CP260" s="395">
        <f t="shared" si="179"/>
        <v>7045068.5967200017</v>
      </c>
      <c r="CQ260" s="391">
        <f t="shared" si="180"/>
        <v>65867099</v>
      </c>
      <c r="CR260" s="391">
        <f t="shared" si="181"/>
        <v>-510385</v>
      </c>
    </row>
    <row r="261" spans="1:96" s="50" customFormat="1" ht="24" customHeight="1" x14ac:dyDescent="0.2">
      <c r="A261" s="182">
        <f t="shared" si="156"/>
        <v>2655495</v>
      </c>
      <c r="B261" s="298">
        <f t="shared" si="182"/>
        <v>255</v>
      </c>
      <c r="C261" s="266">
        <v>18</v>
      </c>
      <c r="D261" s="299">
        <v>13351</v>
      </c>
      <c r="E261" s="242" t="s">
        <v>1795</v>
      </c>
      <c r="F261" s="243" t="s">
        <v>1796</v>
      </c>
      <c r="G261" s="287" t="s">
        <v>137</v>
      </c>
      <c r="H261" s="274" t="s">
        <v>88</v>
      </c>
      <c r="I261" s="294" t="s">
        <v>2689</v>
      </c>
      <c r="J261" s="65" t="s">
        <v>1797</v>
      </c>
      <c r="K261" s="65" t="s">
        <v>1798</v>
      </c>
      <c r="L261" s="65" t="s">
        <v>88</v>
      </c>
      <c r="M261" s="292" t="s">
        <v>137</v>
      </c>
      <c r="N261" s="244" t="s">
        <v>2410</v>
      </c>
      <c r="O261" s="65"/>
      <c r="P261" s="90"/>
      <c r="Q261" s="244">
        <v>30</v>
      </c>
      <c r="R261" s="246">
        <v>120</v>
      </c>
      <c r="S261" s="246">
        <v>110</v>
      </c>
      <c r="T261" s="246">
        <v>29.33</v>
      </c>
      <c r="U261" s="90">
        <v>0</v>
      </c>
      <c r="V261" s="262">
        <v>14</v>
      </c>
      <c r="W261" s="99">
        <v>0</v>
      </c>
      <c r="X261" s="84">
        <v>0</v>
      </c>
      <c r="Y261" s="99">
        <v>2</v>
      </c>
      <c r="Z261" s="65">
        <v>0</v>
      </c>
      <c r="AA261" s="319">
        <v>885165</v>
      </c>
      <c r="AB261" s="319">
        <v>46667</v>
      </c>
      <c r="AC261" s="320">
        <f t="shared" si="184"/>
        <v>931832</v>
      </c>
      <c r="AD261" s="75">
        <v>4500000</v>
      </c>
      <c r="AE261" s="75">
        <v>6000000</v>
      </c>
      <c r="AF261" s="338">
        <f t="shared" si="183"/>
        <v>177895.19999999998</v>
      </c>
      <c r="AG261" s="113">
        <f t="shared" si="158"/>
        <v>26554950</v>
      </c>
      <c r="AH261" s="75">
        <f t="shared" si="159"/>
        <v>1400010</v>
      </c>
      <c r="AI261" s="75">
        <f t="shared" si="160"/>
        <v>21347423.999999996</v>
      </c>
      <c r="AJ261" s="75">
        <f t="shared" si="161"/>
        <v>0</v>
      </c>
      <c r="AK261" s="75">
        <f t="shared" si="162"/>
        <v>4500000</v>
      </c>
      <c r="AL261" s="75">
        <f t="shared" si="163"/>
        <v>6000000</v>
      </c>
      <c r="AM261" s="75">
        <f t="shared" si="164"/>
        <v>4892117.9999999991</v>
      </c>
      <c r="AN261" s="75">
        <f t="shared" si="165"/>
        <v>5217666.2159999991</v>
      </c>
      <c r="AO261" s="75">
        <f t="shared" si="166"/>
        <v>0</v>
      </c>
      <c r="AP261" s="75">
        <f t="shared" si="167"/>
        <v>2800000</v>
      </c>
      <c r="AQ261" s="75">
        <v>0</v>
      </c>
      <c r="AR261" s="75">
        <v>0</v>
      </c>
      <c r="AS261" s="75">
        <v>0</v>
      </c>
      <c r="AT261" s="80">
        <v>0</v>
      </c>
      <c r="AU261" s="82">
        <f t="shared" si="168"/>
        <v>72712168.216000006</v>
      </c>
      <c r="AV261" s="113">
        <f t="shared" si="169"/>
        <v>54322316.440880008</v>
      </c>
      <c r="AW261" s="75">
        <f t="shared" si="170"/>
        <v>72712168.215999991</v>
      </c>
      <c r="AX261" s="75">
        <f t="shared" si="171"/>
        <v>5089851.7751199994</v>
      </c>
      <c r="AY261" s="76">
        <f t="shared" si="172"/>
        <v>1432231.644088001</v>
      </c>
      <c r="AZ261" s="75">
        <v>0</v>
      </c>
      <c r="BA261" s="75">
        <v>0</v>
      </c>
      <c r="BB261" s="75">
        <v>0</v>
      </c>
      <c r="BC261" s="80">
        <v>0</v>
      </c>
      <c r="BD261" s="80">
        <v>0</v>
      </c>
      <c r="BE261" s="80">
        <v>0</v>
      </c>
      <c r="BF261" s="78">
        <v>0</v>
      </c>
      <c r="BG261" s="348">
        <f t="shared" si="173"/>
        <v>6522083.4192080004</v>
      </c>
      <c r="BH261" s="188">
        <f t="shared" si="174"/>
        <v>66190084</v>
      </c>
      <c r="BM261" s="50">
        <v>885165</v>
      </c>
      <c r="BN261" s="391">
        <f t="shared" si="203"/>
        <v>46667</v>
      </c>
      <c r="BO261" s="391">
        <f t="shared" si="200"/>
        <v>931832</v>
      </c>
      <c r="BP261" s="391">
        <f t="shared" si="187"/>
        <v>26554950</v>
      </c>
      <c r="BQ261" s="50">
        <f t="shared" si="188"/>
        <v>1400010</v>
      </c>
      <c r="BR261" s="50">
        <f t="shared" si="189"/>
        <v>21347423.999999996</v>
      </c>
      <c r="BS261" s="50">
        <f t="shared" si="190"/>
        <v>0</v>
      </c>
      <c r="BT261" s="50">
        <f t="shared" si="191"/>
        <v>4500000</v>
      </c>
      <c r="BU261" s="50">
        <f t="shared" si="192"/>
        <v>6000000</v>
      </c>
      <c r="BV261" s="50">
        <f t="shared" si="193"/>
        <v>4892117.9999999991</v>
      </c>
      <c r="BW261" s="50">
        <f t="shared" si="194"/>
        <v>5217666.2159999991</v>
      </c>
      <c r="BX261" s="50">
        <f t="shared" si="195"/>
        <v>0</v>
      </c>
      <c r="BY261" s="50">
        <f t="shared" si="196"/>
        <v>2800000</v>
      </c>
      <c r="BZ261" s="50">
        <v>0</v>
      </c>
      <c r="CA261" s="50">
        <v>0</v>
      </c>
      <c r="CB261" s="50">
        <v>0</v>
      </c>
      <c r="CC261" s="50">
        <v>0</v>
      </c>
      <c r="CD261" s="391">
        <f t="shared" si="197"/>
        <v>72712168.216000006</v>
      </c>
      <c r="CE261" s="391">
        <f t="shared" si="201"/>
        <v>59412168.216000006</v>
      </c>
      <c r="CF261" s="391">
        <f t="shared" si="202"/>
        <v>72712168.216000006</v>
      </c>
      <c r="CG261" s="50">
        <f t="shared" si="177"/>
        <v>5089851.7751200013</v>
      </c>
      <c r="CH261" s="395">
        <f t="shared" si="178"/>
        <v>1941216.8216000006</v>
      </c>
      <c r="CI261" s="398">
        <v>0</v>
      </c>
      <c r="CJ261" s="50">
        <v>0</v>
      </c>
      <c r="CK261" s="50">
        <v>0</v>
      </c>
      <c r="CL261" s="50">
        <v>0</v>
      </c>
      <c r="CM261" s="50">
        <v>0</v>
      </c>
      <c r="CN261" s="50">
        <v>0</v>
      </c>
      <c r="CO261" s="50">
        <v>0</v>
      </c>
      <c r="CP261" s="395">
        <f t="shared" si="179"/>
        <v>7031068.5967200017</v>
      </c>
      <c r="CQ261" s="391">
        <f t="shared" si="180"/>
        <v>65681099</v>
      </c>
      <c r="CR261" s="391">
        <f t="shared" si="181"/>
        <v>-508985</v>
      </c>
    </row>
    <row r="262" spans="1:96" s="50" customFormat="1" ht="24" customHeight="1" x14ac:dyDescent="0.2">
      <c r="A262" s="182">
        <f t="shared" si="156"/>
        <v>2655495</v>
      </c>
      <c r="B262" s="298">
        <f t="shared" si="182"/>
        <v>256</v>
      </c>
      <c r="C262" s="266">
        <v>19</v>
      </c>
      <c r="D262" s="299">
        <v>13310</v>
      </c>
      <c r="E262" s="242" t="s">
        <v>634</v>
      </c>
      <c r="F262" s="243" t="s">
        <v>1394</v>
      </c>
      <c r="G262" s="287" t="s">
        <v>137</v>
      </c>
      <c r="H262" s="274" t="s">
        <v>88</v>
      </c>
      <c r="I262" s="294" t="s">
        <v>2690</v>
      </c>
      <c r="J262" s="65" t="s">
        <v>1673</v>
      </c>
      <c r="K262" s="65" t="s">
        <v>1674</v>
      </c>
      <c r="L262" s="65" t="s">
        <v>88</v>
      </c>
      <c r="M262" s="292" t="s">
        <v>137</v>
      </c>
      <c r="N262" s="244" t="s">
        <v>2410</v>
      </c>
      <c r="O262" s="65"/>
      <c r="P262" s="90"/>
      <c r="Q262" s="244">
        <v>30</v>
      </c>
      <c r="R262" s="246">
        <v>120</v>
      </c>
      <c r="S262" s="246">
        <v>110</v>
      </c>
      <c r="T262" s="246">
        <v>29.33</v>
      </c>
      <c r="U262" s="90">
        <v>0</v>
      </c>
      <c r="V262" s="262">
        <v>13</v>
      </c>
      <c r="W262" s="99">
        <v>0</v>
      </c>
      <c r="X262" s="84">
        <v>0</v>
      </c>
      <c r="Y262" s="99">
        <v>0</v>
      </c>
      <c r="Z262" s="65">
        <v>0</v>
      </c>
      <c r="AA262" s="319">
        <v>885165</v>
      </c>
      <c r="AB262" s="319">
        <v>46667</v>
      </c>
      <c r="AC262" s="320">
        <f t="shared" si="184"/>
        <v>931832</v>
      </c>
      <c r="AD262" s="75">
        <v>4500000</v>
      </c>
      <c r="AE262" s="75">
        <v>6000000</v>
      </c>
      <c r="AF262" s="338">
        <f t="shared" si="183"/>
        <v>177895.19999999998</v>
      </c>
      <c r="AG262" s="113">
        <f t="shared" si="158"/>
        <v>26554950</v>
      </c>
      <c r="AH262" s="75">
        <f t="shared" si="159"/>
        <v>1400010</v>
      </c>
      <c r="AI262" s="75">
        <f t="shared" si="160"/>
        <v>21347423.999999996</v>
      </c>
      <c r="AJ262" s="75">
        <f t="shared" si="161"/>
        <v>0</v>
      </c>
      <c r="AK262" s="75">
        <f t="shared" si="162"/>
        <v>4500000</v>
      </c>
      <c r="AL262" s="75">
        <f t="shared" si="163"/>
        <v>6000000</v>
      </c>
      <c r="AM262" s="75">
        <f t="shared" si="164"/>
        <v>4892117.9999999991</v>
      </c>
      <c r="AN262" s="75">
        <f t="shared" si="165"/>
        <v>5217666.2159999991</v>
      </c>
      <c r="AO262" s="75">
        <f t="shared" si="166"/>
        <v>0</v>
      </c>
      <c r="AP262" s="75">
        <f t="shared" si="167"/>
        <v>2600000</v>
      </c>
      <c r="AQ262" s="75">
        <v>0</v>
      </c>
      <c r="AR262" s="75">
        <v>0</v>
      </c>
      <c r="AS262" s="75">
        <v>0</v>
      </c>
      <c r="AT262" s="80">
        <v>0</v>
      </c>
      <c r="AU262" s="82">
        <f t="shared" si="168"/>
        <v>72512168.216000006</v>
      </c>
      <c r="AV262" s="113">
        <f t="shared" si="169"/>
        <v>54336316.440880008</v>
      </c>
      <c r="AW262" s="75">
        <f t="shared" si="170"/>
        <v>72512168.215999991</v>
      </c>
      <c r="AX262" s="75">
        <f t="shared" si="171"/>
        <v>5075851.7751199994</v>
      </c>
      <c r="AY262" s="76">
        <f t="shared" si="172"/>
        <v>1433631.644088001</v>
      </c>
      <c r="AZ262" s="75">
        <v>0</v>
      </c>
      <c r="BA262" s="75">
        <v>0</v>
      </c>
      <c r="BB262" s="75">
        <v>0</v>
      </c>
      <c r="BC262" s="80">
        <v>0</v>
      </c>
      <c r="BD262" s="80">
        <v>0</v>
      </c>
      <c r="BE262" s="80">
        <v>0</v>
      </c>
      <c r="BF262" s="78">
        <v>0</v>
      </c>
      <c r="BG262" s="348">
        <f t="shared" si="173"/>
        <v>6509483.4192080004</v>
      </c>
      <c r="BH262" s="188">
        <f t="shared" si="174"/>
        <v>66002684</v>
      </c>
      <c r="BM262" s="50">
        <v>885165</v>
      </c>
      <c r="BN262" s="391">
        <f t="shared" si="203"/>
        <v>46667</v>
      </c>
      <c r="BO262" s="391">
        <f t="shared" si="200"/>
        <v>931832</v>
      </c>
      <c r="BP262" s="391">
        <f t="shared" si="187"/>
        <v>26554950</v>
      </c>
      <c r="BQ262" s="50">
        <f t="shared" si="188"/>
        <v>1400010</v>
      </c>
      <c r="BR262" s="50">
        <f t="shared" si="189"/>
        <v>21347423.999999996</v>
      </c>
      <c r="BS262" s="50">
        <f t="shared" si="190"/>
        <v>0</v>
      </c>
      <c r="BT262" s="50">
        <f t="shared" si="191"/>
        <v>4500000</v>
      </c>
      <c r="BU262" s="50">
        <f t="shared" si="192"/>
        <v>6000000</v>
      </c>
      <c r="BV262" s="50">
        <f t="shared" si="193"/>
        <v>4892117.9999999991</v>
      </c>
      <c r="BW262" s="50">
        <f t="shared" si="194"/>
        <v>5217666.2159999991</v>
      </c>
      <c r="BX262" s="50">
        <f t="shared" si="195"/>
        <v>0</v>
      </c>
      <c r="BY262" s="50">
        <f t="shared" si="196"/>
        <v>2600000</v>
      </c>
      <c r="BZ262" s="50">
        <v>0</v>
      </c>
      <c r="CA262" s="50">
        <v>0</v>
      </c>
      <c r="CB262" s="50">
        <v>0</v>
      </c>
      <c r="CC262" s="50">
        <v>0</v>
      </c>
      <c r="CD262" s="391">
        <f t="shared" si="197"/>
        <v>72512168.216000006</v>
      </c>
      <c r="CE262" s="391">
        <f t="shared" si="201"/>
        <v>59412168.216000006</v>
      </c>
      <c r="CF262" s="391">
        <f t="shared" si="202"/>
        <v>72512168.216000006</v>
      </c>
      <c r="CG262" s="50">
        <f t="shared" si="177"/>
        <v>5075851.7751200013</v>
      </c>
      <c r="CH262" s="395">
        <f t="shared" si="178"/>
        <v>1941216.8216000006</v>
      </c>
      <c r="CI262" s="398">
        <v>0</v>
      </c>
      <c r="CJ262" s="50">
        <v>0</v>
      </c>
      <c r="CK262" s="50">
        <v>0</v>
      </c>
      <c r="CL262" s="50">
        <v>0</v>
      </c>
      <c r="CM262" s="50">
        <v>0</v>
      </c>
      <c r="CN262" s="50">
        <v>0</v>
      </c>
      <c r="CO262" s="50">
        <v>0</v>
      </c>
      <c r="CP262" s="395">
        <f t="shared" si="179"/>
        <v>7017068.5967200017</v>
      </c>
      <c r="CQ262" s="391">
        <f t="shared" si="180"/>
        <v>65495099</v>
      </c>
      <c r="CR262" s="391">
        <f t="shared" si="181"/>
        <v>-507585</v>
      </c>
    </row>
    <row r="263" spans="1:96" s="50" customFormat="1" ht="24" customHeight="1" x14ac:dyDescent="0.2">
      <c r="A263" s="182">
        <f t="shared" ref="A263:A326" si="204">885165*3</f>
        <v>2655495</v>
      </c>
      <c r="B263" s="298">
        <f t="shared" si="182"/>
        <v>257</v>
      </c>
      <c r="C263" s="266">
        <v>20</v>
      </c>
      <c r="D263" s="299">
        <v>13329</v>
      </c>
      <c r="E263" s="242" t="s">
        <v>1726</v>
      </c>
      <c r="F263" s="243" t="s">
        <v>1727</v>
      </c>
      <c r="G263" s="287" t="s">
        <v>137</v>
      </c>
      <c r="H263" s="274" t="s">
        <v>88</v>
      </c>
      <c r="I263" s="294" t="s">
        <v>2691</v>
      </c>
      <c r="J263" s="65" t="s">
        <v>1728</v>
      </c>
      <c r="K263" s="65" t="s">
        <v>1729</v>
      </c>
      <c r="L263" s="65" t="s">
        <v>88</v>
      </c>
      <c r="M263" s="292" t="s">
        <v>137</v>
      </c>
      <c r="N263" s="244" t="s">
        <v>2410</v>
      </c>
      <c r="O263" s="65"/>
      <c r="P263" s="90"/>
      <c r="Q263" s="244">
        <v>30</v>
      </c>
      <c r="R263" s="246">
        <v>120</v>
      </c>
      <c r="S263" s="246">
        <v>110</v>
      </c>
      <c r="T263" s="246">
        <v>29.33</v>
      </c>
      <c r="U263" s="90">
        <v>0</v>
      </c>
      <c r="V263" s="262">
        <v>12</v>
      </c>
      <c r="W263" s="99">
        <v>0</v>
      </c>
      <c r="X263" s="84">
        <v>0</v>
      </c>
      <c r="Y263" s="99">
        <v>1</v>
      </c>
      <c r="Z263" s="65">
        <v>0</v>
      </c>
      <c r="AA263" s="319">
        <v>885165</v>
      </c>
      <c r="AB263" s="319">
        <v>46667</v>
      </c>
      <c r="AC263" s="320">
        <f t="shared" si="184"/>
        <v>931832</v>
      </c>
      <c r="AD263" s="75">
        <v>4500000</v>
      </c>
      <c r="AE263" s="75">
        <v>6000000</v>
      </c>
      <c r="AF263" s="338">
        <f t="shared" si="183"/>
        <v>177895.19999999998</v>
      </c>
      <c r="AG263" s="113">
        <f t="shared" si="158"/>
        <v>26554950</v>
      </c>
      <c r="AH263" s="75">
        <f t="shared" si="159"/>
        <v>1400010</v>
      </c>
      <c r="AI263" s="75">
        <f t="shared" si="160"/>
        <v>21347423.999999996</v>
      </c>
      <c r="AJ263" s="75">
        <f t="shared" si="161"/>
        <v>0</v>
      </c>
      <c r="AK263" s="75">
        <f t="shared" si="162"/>
        <v>4500000</v>
      </c>
      <c r="AL263" s="75">
        <f t="shared" si="163"/>
        <v>6000000</v>
      </c>
      <c r="AM263" s="75">
        <f t="shared" si="164"/>
        <v>4892117.9999999991</v>
      </c>
      <c r="AN263" s="75">
        <f t="shared" si="165"/>
        <v>5217666.2159999991</v>
      </c>
      <c r="AO263" s="75">
        <f t="shared" si="166"/>
        <v>0</v>
      </c>
      <c r="AP263" s="75">
        <f t="shared" si="167"/>
        <v>2400000</v>
      </c>
      <c r="AQ263" s="75">
        <v>0</v>
      </c>
      <c r="AR263" s="75">
        <v>0</v>
      </c>
      <c r="AS263" s="75">
        <v>0</v>
      </c>
      <c r="AT263" s="80">
        <v>0</v>
      </c>
      <c r="AU263" s="82">
        <f t="shared" si="168"/>
        <v>72312168.216000006</v>
      </c>
      <c r="AV263" s="113">
        <f t="shared" si="169"/>
        <v>54350316.440880008</v>
      </c>
      <c r="AW263" s="75">
        <f t="shared" si="170"/>
        <v>72312168.215999991</v>
      </c>
      <c r="AX263" s="75">
        <f t="shared" si="171"/>
        <v>5061851.7751199994</v>
      </c>
      <c r="AY263" s="76">
        <f t="shared" si="172"/>
        <v>1435031.644088001</v>
      </c>
      <c r="AZ263" s="75">
        <v>0</v>
      </c>
      <c r="BA263" s="75">
        <v>0</v>
      </c>
      <c r="BB263" s="75">
        <v>0</v>
      </c>
      <c r="BC263" s="80">
        <v>0</v>
      </c>
      <c r="BD263" s="80">
        <v>0</v>
      </c>
      <c r="BE263" s="80">
        <v>0</v>
      </c>
      <c r="BF263" s="78">
        <v>0</v>
      </c>
      <c r="BG263" s="348">
        <f t="shared" si="173"/>
        <v>6496883.4192080004</v>
      </c>
      <c r="BH263" s="188">
        <f t="shared" si="174"/>
        <v>65815284</v>
      </c>
      <c r="BM263" s="50">
        <v>885165</v>
      </c>
      <c r="BN263" s="391">
        <f t="shared" si="203"/>
        <v>46667</v>
      </c>
      <c r="BO263" s="391">
        <f t="shared" si="200"/>
        <v>931832</v>
      </c>
      <c r="BP263" s="391">
        <f t="shared" si="187"/>
        <v>26554950</v>
      </c>
      <c r="BQ263" s="50">
        <f t="shared" si="188"/>
        <v>1400010</v>
      </c>
      <c r="BR263" s="50">
        <f t="shared" si="189"/>
        <v>21347423.999999996</v>
      </c>
      <c r="BS263" s="50">
        <f t="shared" si="190"/>
        <v>0</v>
      </c>
      <c r="BT263" s="50">
        <f t="shared" si="191"/>
        <v>4500000</v>
      </c>
      <c r="BU263" s="50">
        <f t="shared" si="192"/>
        <v>6000000</v>
      </c>
      <c r="BV263" s="50">
        <f t="shared" si="193"/>
        <v>4892117.9999999991</v>
      </c>
      <c r="BW263" s="50">
        <f t="shared" si="194"/>
        <v>5217666.2159999991</v>
      </c>
      <c r="BX263" s="50">
        <f t="shared" si="195"/>
        <v>0</v>
      </c>
      <c r="BY263" s="50">
        <f t="shared" si="196"/>
        <v>2400000</v>
      </c>
      <c r="BZ263" s="50">
        <v>0</v>
      </c>
      <c r="CA263" s="50">
        <v>0</v>
      </c>
      <c r="CB263" s="50">
        <v>0</v>
      </c>
      <c r="CC263" s="50">
        <v>0</v>
      </c>
      <c r="CD263" s="391">
        <f t="shared" si="197"/>
        <v>72312168.216000006</v>
      </c>
      <c r="CE263" s="391">
        <f t="shared" si="201"/>
        <v>59412168.216000006</v>
      </c>
      <c r="CF263" s="391">
        <f t="shared" si="202"/>
        <v>72312168.216000006</v>
      </c>
      <c r="CG263" s="50">
        <f t="shared" si="177"/>
        <v>5061851.7751200013</v>
      </c>
      <c r="CH263" s="395">
        <f t="shared" si="178"/>
        <v>1941216.8216000006</v>
      </c>
      <c r="CI263" s="398">
        <v>0</v>
      </c>
      <c r="CJ263" s="50">
        <v>0</v>
      </c>
      <c r="CK263" s="50">
        <v>0</v>
      </c>
      <c r="CL263" s="50">
        <v>0</v>
      </c>
      <c r="CM263" s="50">
        <v>0</v>
      </c>
      <c r="CN263" s="50">
        <v>0</v>
      </c>
      <c r="CO263" s="50">
        <v>0</v>
      </c>
      <c r="CP263" s="395">
        <f t="shared" si="179"/>
        <v>7003068.5967200017</v>
      </c>
      <c r="CQ263" s="391">
        <f t="shared" si="180"/>
        <v>65309099</v>
      </c>
      <c r="CR263" s="391">
        <f t="shared" si="181"/>
        <v>-506185</v>
      </c>
    </row>
    <row r="264" spans="1:96" s="50" customFormat="1" ht="24" customHeight="1" x14ac:dyDescent="0.2">
      <c r="A264" s="182">
        <f t="shared" si="204"/>
        <v>2655495</v>
      </c>
      <c r="B264" s="298">
        <f t="shared" si="182"/>
        <v>258</v>
      </c>
      <c r="C264" s="266">
        <v>21</v>
      </c>
      <c r="D264" s="299">
        <v>13317</v>
      </c>
      <c r="E264" s="242" t="s">
        <v>1533</v>
      </c>
      <c r="F264" s="243" t="s">
        <v>1690</v>
      </c>
      <c r="G264" s="287" t="s">
        <v>137</v>
      </c>
      <c r="H264" s="274" t="s">
        <v>88</v>
      </c>
      <c r="I264" s="294" t="s">
        <v>2692</v>
      </c>
      <c r="J264" s="65">
        <v>1653140739</v>
      </c>
      <c r="K264" s="65" t="s">
        <v>1691</v>
      </c>
      <c r="L264" s="65" t="s">
        <v>88</v>
      </c>
      <c r="M264" s="292" t="s">
        <v>137</v>
      </c>
      <c r="N264" s="244" t="s">
        <v>2410</v>
      </c>
      <c r="O264" s="65"/>
      <c r="P264" s="90"/>
      <c r="Q264" s="244">
        <v>30</v>
      </c>
      <c r="R264" s="246">
        <v>120</v>
      </c>
      <c r="S264" s="246">
        <v>110</v>
      </c>
      <c r="T264" s="246">
        <v>29.33</v>
      </c>
      <c r="U264" s="90">
        <v>0</v>
      </c>
      <c r="V264" s="262">
        <v>15</v>
      </c>
      <c r="W264" s="99">
        <v>0</v>
      </c>
      <c r="X264" s="84">
        <v>0</v>
      </c>
      <c r="Y264" s="99">
        <v>1</v>
      </c>
      <c r="Z264" s="65">
        <v>1</v>
      </c>
      <c r="AA264" s="319">
        <v>885165</v>
      </c>
      <c r="AB264" s="319">
        <v>46667</v>
      </c>
      <c r="AC264" s="320">
        <f t="shared" ref="AC264:AC327" si="205">AA264+AB264</f>
        <v>931832</v>
      </c>
      <c r="AD264" s="75">
        <v>4500000</v>
      </c>
      <c r="AE264" s="75">
        <v>6000000</v>
      </c>
      <c r="AF264" s="338">
        <f t="shared" si="183"/>
        <v>177895.19999999998</v>
      </c>
      <c r="AG264" s="113">
        <f t="shared" ref="AG264:AG327" si="206">AA264*Q264</f>
        <v>26554950</v>
      </c>
      <c r="AH264" s="75">
        <f t="shared" ref="AH264:AH327" si="207">AB264*Q264</f>
        <v>1400010</v>
      </c>
      <c r="AI264" s="75">
        <f t="shared" ref="AI264:AI327" si="208">AF264*R264</f>
        <v>21347423.999999996</v>
      </c>
      <c r="AJ264" s="75">
        <f t="shared" ref="AJ264:AJ327" si="209">IF(Q264=31,A264*Z264,(Q264/30)*A264*Z264)</f>
        <v>2655495</v>
      </c>
      <c r="AK264" s="75">
        <f t="shared" ref="AK264:AK327" si="210">IF(Q264=31,AD264,(Q264/30)*AD264)</f>
        <v>4500000</v>
      </c>
      <c r="AL264" s="75">
        <f t="shared" ref="AL264:AL327" si="211">IF(Q264=31,AE264,(Q264/30)*AE264)</f>
        <v>6000000</v>
      </c>
      <c r="AM264" s="75">
        <f t="shared" ref="AM264:AM327" si="212">(AC264*30/220)*35%*S264</f>
        <v>4892117.9999999991</v>
      </c>
      <c r="AN264" s="75">
        <f t="shared" ref="AN264:AN327" si="213">AC264*30/220*1.4*T264</f>
        <v>5217666.2159999991</v>
      </c>
      <c r="AO264" s="75">
        <f t="shared" ref="AO264:AO327" si="214">AC264*U264</f>
        <v>0</v>
      </c>
      <c r="AP264" s="75">
        <f t="shared" ref="AP264:AP327" si="215">200000*V264</f>
        <v>3000000</v>
      </c>
      <c r="AQ264" s="75">
        <v>0</v>
      </c>
      <c r="AR264" s="75">
        <v>0</v>
      </c>
      <c r="AS264" s="75">
        <v>0</v>
      </c>
      <c r="AT264" s="80">
        <v>0</v>
      </c>
      <c r="AU264" s="82">
        <f t="shared" ref="AU264:AU327" si="216">SUM(AG264:AT264)</f>
        <v>75567663.216000006</v>
      </c>
      <c r="AV264" s="113">
        <f t="shared" ref="AV264:AV327" si="217">AU264-(AX264+AP264+AO264+AL264+AK264+AJ264+AT264)</f>
        <v>54308316.440880008</v>
      </c>
      <c r="AW264" s="75">
        <f t="shared" ref="AW264:AW327" si="218">AG264+AH264+AK264+AL264+AI264+AN264+AM264+AP264</f>
        <v>72912168.215999991</v>
      </c>
      <c r="AX264" s="75">
        <f t="shared" ref="AX264:AX327" si="219">AW264*7%</f>
        <v>5103851.7751199994</v>
      </c>
      <c r="AY264" s="76">
        <f t="shared" ref="AY264:AY327" si="220">IF(AV264&lt;=40000000,0,IF(AND(AV264&gt;40000000,AV264&lt;=80000000),(AV264-40000000)*10%,IF(AND(AV264&gt;80000000,AV264&lt;=120000000),4000000+(AV264-80000000)*15%,IF(AND(AV264&gt;120000000,AV264&lt;=180000000),10000000+(AV264-120000000)*20%,IF(AND(AV264&gt;180000000,AV264&lt;=240000000),22000000+(AV264-180000000)*25%,IF(AND(AV264&gt;240000000,AV264&lt;=320000000),37000000+(AV264-240000000)*30%,61000000+(AV264-320000000)*35%))))))</f>
        <v>1430831.644088001</v>
      </c>
      <c r="AZ264" s="75">
        <v>0</v>
      </c>
      <c r="BA264" s="75">
        <v>0</v>
      </c>
      <c r="BB264" s="75">
        <v>0</v>
      </c>
      <c r="BC264" s="80">
        <v>0</v>
      </c>
      <c r="BD264" s="80">
        <v>0</v>
      </c>
      <c r="BE264" s="80">
        <v>0</v>
      </c>
      <c r="BF264" s="78">
        <v>0</v>
      </c>
      <c r="BG264" s="348">
        <f t="shared" ref="BG264:BG327" si="221">SUM(AX264:BF264)</f>
        <v>6534683.4192080004</v>
      </c>
      <c r="BH264" s="188">
        <f t="shared" ref="BH264:BH327" si="222">INT(AU264-BG264)</f>
        <v>69032979</v>
      </c>
      <c r="BM264" s="50">
        <v>885165</v>
      </c>
      <c r="BN264" s="391">
        <f t="shared" si="203"/>
        <v>46667</v>
      </c>
      <c r="BO264" s="391">
        <f t="shared" si="200"/>
        <v>931832</v>
      </c>
      <c r="BP264" s="391">
        <f t="shared" si="187"/>
        <v>26554950</v>
      </c>
      <c r="BQ264" s="50">
        <f t="shared" si="188"/>
        <v>1400010</v>
      </c>
      <c r="BR264" s="50">
        <f t="shared" si="189"/>
        <v>21347423.999999996</v>
      </c>
      <c r="BS264" s="50">
        <f t="shared" si="190"/>
        <v>2655495</v>
      </c>
      <c r="BT264" s="50">
        <f t="shared" si="191"/>
        <v>4500000</v>
      </c>
      <c r="BU264" s="50">
        <f t="shared" si="192"/>
        <v>6000000</v>
      </c>
      <c r="BV264" s="50">
        <f t="shared" si="193"/>
        <v>4892117.9999999991</v>
      </c>
      <c r="BW264" s="50">
        <f t="shared" si="194"/>
        <v>5217666.2159999991</v>
      </c>
      <c r="BX264" s="50">
        <f t="shared" si="195"/>
        <v>0</v>
      </c>
      <c r="BY264" s="50">
        <f t="shared" si="196"/>
        <v>3000000</v>
      </c>
      <c r="BZ264" s="50">
        <v>0</v>
      </c>
      <c r="CA264" s="50">
        <v>0</v>
      </c>
      <c r="CB264" s="50">
        <v>0</v>
      </c>
      <c r="CC264" s="50">
        <v>0</v>
      </c>
      <c r="CD264" s="391">
        <f t="shared" si="197"/>
        <v>75567663.216000006</v>
      </c>
      <c r="CE264" s="391">
        <f t="shared" si="201"/>
        <v>59412168.216000006</v>
      </c>
      <c r="CF264" s="391">
        <f t="shared" si="202"/>
        <v>72912168.216000006</v>
      </c>
      <c r="CG264" s="50">
        <f t="shared" ref="CG264:CG327" si="223">CF264*7%</f>
        <v>5103851.7751200013</v>
      </c>
      <c r="CH264" s="395">
        <f t="shared" ref="CH264:CH327" si="224">(CE264-40000000)*10%</f>
        <v>1941216.8216000006</v>
      </c>
      <c r="CI264" s="398">
        <v>0</v>
      </c>
      <c r="CJ264" s="50">
        <v>0</v>
      </c>
      <c r="CK264" s="50">
        <v>0</v>
      </c>
      <c r="CL264" s="50">
        <v>0</v>
      </c>
      <c r="CM264" s="50">
        <v>0</v>
      </c>
      <c r="CN264" s="50">
        <v>0</v>
      </c>
      <c r="CO264" s="50">
        <v>0</v>
      </c>
      <c r="CP264" s="395">
        <f t="shared" ref="CP264:CP327" si="225">SUM(CG264:CO264)</f>
        <v>7045068.5967200017</v>
      </c>
      <c r="CQ264" s="391">
        <f t="shared" ref="CQ264:CQ327" si="226">INT(CD264-CP264)</f>
        <v>68522594</v>
      </c>
      <c r="CR264" s="391">
        <f t="shared" ref="CR264:CR327" si="227">CQ264-BH264</f>
        <v>-510385</v>
      </c>
    </row>
    <row r="265" spans="1:96" s="50" customFormat="1" ht="24" customHeight="1" x14ac:dyDescent="0.2">
      <c r="A265" s="182">
        <f t="shared" si="204"/>
        <v>2655495</v>
      </c>
      <c r="B265" s="298">
        <f t="shared" ref="B265:B328" si="228">B264+1</f>
        <v>259</v>
      </c>
      <c r="C265" s="266">
        <v>22</v>
      </c>
      <c r="D265" s="299">
        <v>13219</v>
      </c>
      <c r="E265" s="242" t="s">
        <v>1393</v>
      </c>
      <c r="F265" s="243" t="s">
        <v>1394</v>
      </c>
      <c r="G265" s="287" t="s">
        <v>137</v>
      </c>
      <c r="H265" s="274" t="s">
        <v>88</v>
      </c>
      <c r="I265" s="294" t="s">
        <v>2693</v>
      </c>
      <c r="J265" s="65">
        <v>1671683501</v>
      </c>
      <c r="K265" s="65" t="s">
        <v>1395</v>
      </c>
      <c r="L265" s="65" t="s">
        <v>88</v>
      </c>
      <c r="M265" s="292" t="s">
        <v>137</v>
      </c>
      <c r="N265" s="244" t="s">
        <v>2410</v>
      </c>
      <c r="O265" s="65"/>
      <c r="P265" s="90"/>
      <c r="Q265" s="244">
        <v>30</v>
      </c>
      <c r="R265" s="246">
        <v>120</v>
      </c>
      <c r="S265" s="246">
        <v>110</v>
      </c>
      <c r="T265" s="246">
        <v>29.33</v>
      </c>
      <c r="U265" s="90">
        <v>0</v>
      </c>
      <c r="V265" s="262">
        <v>15</v>
      </c>
      <c r="W265" s="99">
        <v>0</v>
      </c>
      <c r="X265" s="84">
        <v>0</v>
      </c>
      <c r="Y265" s="99">
        <v>2</v>
      </c>
      <c r="Z265" s="65">
        <v>1</v>
      </c>
      <c r="AA265" s="319">
        <v>885165</v>
      </c>
      <c r="AB265" s="319">
        <v>46667</v>
      </c>
      <c r="AC265" s="320">
        <f t="shared" si="205"/>
        <v>931832</v>
      </c>
      <c r="AD265" s="75">
        <v>4500000</v>
      </c>
      <c r="AE265" s="75">
        <v>6000000</v>
      </c>
      <c r="AF265" s="338">
        <f t="shared" ref="AF265:AF328" si="229">(AC265*30)/220*1.4</f>
        <v>177895.19999999998</v>
      </c>
      <c r="AG265" s="113">
        <f t="shared" si="206"/>
        <v>26554950</v>
      </c>
      <c r="AH265" s="75">
        <f t="shared" si="207"/>
        <v>1400010</v>
      </c>
      <c r="AI265" s="75">
        <f t="shared" si="208"/>
        <v>21347423.999999996</v>
      </c>
      <c r="AJ265" s="75">
        <f t="shared" si="209"/>
        <v>2655495</v>
      </c>
      <c r="AK265" s="75">
        <f t="shared" si="210"/>
        <v>4500000</v>
      </c>
      <c r="AL265" s="75">
        <f t="shared" si="211"/>
        <v>6000000</v>
      </c>
      <c r="AM265" s="75">
        <f t="shared" si="212"/>
        <v>4892117.9999999991</v>
      </c>
      <c r="AN265" s="75">
        <f t="shared" si="213"/>
        <v>5217666.2159999991</v>
      </c>
      <c r="AO265" s="75">
        <f t="shared" si="214"/>
        <v>0</v>
      </c>
      <c r="AP265" s="75">
        <f t="shared" si="215"/>
        <v>3000000</v>
      </c>
      <c r="AQ265" s="75">
        <v>0</v>
      </c>
      <c r="AR265" s="75">
        <v>0</v>
      </c>
      <c r="AS265" s="75">
        <v>0</v>
      </c>
      <c r="AT265" s="80">
        <v>0</v>
      </c>
      <c r="AU265" s="82">
        <f t="shared" si="216"/>
        <v>75567663.216000006</v>
      </c>
      <c r="AV265" s="113">
        <f t="shared" si="217"/>
        <v>54308316.440880008</v>
      </c>
      <c r="AW265" s="75">
        <f t="shared" si="218"/>
        <v>72912168.215999991</v>
      </c>
      <c r="AX265" s="75">
        <f t="shared" si="219"/>
        <v>5103851.7751199994</v>
      </c>
      <c r="AY265" s="76">
        <f t="shared" si="220"/>
        <v>1430831.644088001</v>
      </c>
      <c r="AZ265" s="75">
        <v>0</v>
      </c>
      <c r="BA265" s="75">
        <v>0</v>
      </c>
      <c r="BB265" s="75">
        <v>0</v>
      </c>
      <c r="BC265" s="80">
        <v>0</v>
      </c>
      <c r="BD265" s="80">
        <v>0</v>
      </c>
      <c r="BE265" s="80">
        <v>0</v>
      </c>
      <c r="BF265" s="78">
        <v>0</v>
      </c>
      <c r="BG265" s="348">
        <f t="shared" si="221"/>
        <v>6534683.4192080004</v>
      </c>
      <c r="BH265" s="188">
        <f t="shared" si="222"/>
        <v>69032979</v>
      </c>
      <c r="BM265" s="50">
        <v>885165</v>
      </c>
      <c r="BN265" s="391">
        <f t="shared" si="203"/>
        <v>46667</v>
      </c>
      <c r="BO265" s="391">
        <f t="shared" si="200"/>
        <v>931832</v>
      </c>
      <c r="BP265" s="391">
        <f t="shared" si="187"/>
        <v>26554950</v>
      </c>
      <c r="BQ265" s="50">
        <f t="shared" si="188"/>
        <v>1400010</v>
      </c>
      <c r="BR265" s="50">
        <f t="shared" si="189"/>
        <v>21347423.999999996</v>
      </c>
      <c r="BS265" s="50">
        <f t="shared" si="190"/>
        <v>2655495</v>
      </c>
      <c r="BT265" s="50">
        <f t="shared" si="191"/>
        <v>4500000</v>
      </c>
      <c r="BU265" s="50">
        <f t="shared" si="192"/>
        <v>6000000</v>
      </c>
      <c r="BV265" s="50">
        <f t="shared" si="193"/>
        <v>4892117.9999999991</v>
      </c>
      <c r="BW265" s="50">
        <f t="shared" si="194"/>
        <v>5217666.2159999991</v>
      </c>
      <c r="BX265" s="50">
        <f t="shared" si="195"/>
        <v>0</v>
      </c>
      <c r="BY265" s="50">
        <f t="shared" si="196"/>
        <v>3000000</v>
      </c>
      <c r="BZ265" s="50">
        <v>0</v>
      </c>
      <c r="CA265" s="50">
        <v>0</v>
      </c>
      <c r="CB265" s="50">
        <v>0</v>
      </c>
      <c r="CC265" s="50">
        <v>0</v>
      </c>
      <c r="CD265" s="391">
        <f t="shared" si="197"/>
        <v>75567663.216000006</v>
      </c>
      <c r="CE265" s="391">
        <f t="shared" si="201"/>
        <v>59412168.216000006</v>
      </c>
      <c r="CF265" s="391">
        <f t="shared" si="202"/>
        <v>72912168.216000006</v>
      </c>
      <c r="CG265" s="50">
        <f t="shared" si="223"/>
        <v>5103851.7751200013</v>
      </c>
      <c r="CH265" s="395">
        <f t="shared" si="224"/>
        <v>1941216.8216000006</v>
      </c>
      <c r="CI265" s="398">
        <v>0</v>
      </c>
      <c r="CJ265" s="50">
        <v>0</v>
      </c>
      <c r="CK265" s="50">
        <v>0</v>
      </c>
      <c r="CL265" s="50">
        <v>0</v>
      </c>
      <c r="CM265" s="50">
        <v>0</v>
      </c>
      <c r="CN265" s="50">
        <v>0</v>
      </c>
      <c r="CO265" s="50">
        <v>0</v>
      </c>
      <c r="CP265" s="395">
        <f t="shared" si="225"/>
        <v>7045068.5967200017</v>
      </c>
      <c r="CQ265" s="391">
        <f t="shared" si="226"/>
        <v>68522594</v>
      </c>
      <c r="CR265" s="391">
        <f t="shared" si="227"/>
        <v>-510385</v>
      </c>
    </row>
    <row r="266" spans="1:96" s="50" customFormat="1" ht="24" customHeight="1" x14ac:dyDescent="0.2">
      <c r="A266" s="182">
        <f t="shared" si="204"/>
        <v>2655495</v>
      </c>
      <c r="B266" s="298">
        <f t="shared" si="228"/>
        <v>260</v>
      </c>
      <c r="C266" s="266">
        <v>23</v>
      </c>
      <c r="D266" s="299">
        <v>13334</v>
      </c>
      <c r="E266" s="242" t="s">
        <v>1742</v>
      </c>
      <c r="F266" s="243" t="s">
        <v>1743</v>
      </c>
      <c r="G266" s="287" t="s">
        <v>137</v>
      </c>
      <c r="H266" s="274" t="s">
        <v>88</v>
      </c>
      <c r="I266" s="294" t="s">
        <v>2694</v>
      </c>
      <c r="J266" s="65" t="s">
        <v>1744</v>
      </c>
      <c r="K266" s="65" t="s">
        <v>1745</v>
      </c>
      <c r="L266" s="65" t="s">
        <v>88</v>
      </c>
      <c r="M266" s="292" t="s">
        <v>137</v>
      </c>
      <c r="N266" s="244" t="s">
        <v>2410</v>
      </c>
      <c r="O266" s="65"/>
      <c r="P266" s="90"/>
      <c r="Q266" s="244">
        <v>30</v>
      </c>
      <c r="R266" s="246">
        <v>120</v>
      </c>
      <c r="S266" s="246">
        <v>110</v>
      </c>
      <c r="T266" s="246">
        <v>29.33</v>
      </c>
      <c r="U266" s="90">
        <v>0</v>
      </c>
      <c r="V266" s="262">
        <v>15</v>
      </c>
      <c r="W266" s="99">
        <v>0</v>
      </c>
      <c r="X266" s="84">
        <v>0</v>
      </c>
      <c r="Y266" s="99">
        <v>1</v>
      </c>
      <c r="Z266" s="65">
        <v>0</v>
      </c>
      <c r="AA266" s="319">
        <v>885165</v>
      </c>
      <c r="AB266" s="319">
        <v>46667</v>
      </c>
      <c r="AC266" s="320">
        <f t="shared" si="205"/>
        <v>931832</v>
      </c>
      <c r="AD266" s="75">
        <v>4500000</v>
      </c>
      <c r="AE266" s="75">
        <v>6000000</v>
      </c>
      <c r="AF266" s="338">
        <f t="shared" si="229"/>
        <v>177895.19999999998</v>
      </c>
      <c r="AG266" s="113">
        <f t="shared" si="206"/>
        <v>26554950</v>
      </c>
      <c r="AH266" s="75">
        <f t="shared" si="207"/>
        <v>1400010</v>
      </c>
      <c r="AI266" s="75">
        <f t="shared" si="208"/>
        <v>21347423.999999996</v>
      </c>
      <c r="AJ266" s="75">
        <f t="shared" si="209"/>
        <v>0</v>
      </c>
      <c r="AK266" s="75">
        <f t="shared" si="210"/>
        <v>4500000</v>
      </c>
      <c r="AL266" s="75">
        <f t="shared" si="211"/>
        <v>6000000</v>
      </c>
      <c r="AM266" s="75">
        <f t="shared" si="212"/>
        <v>4892117.9999999991</v>
      </c>
      <c r="AN266" s="75">
        <f t="shared" si="213"/>
        <v>5217666.2159999991</v>
      </c>
      <c r="AO266" s="75">
        <f t="shared" si="214"/>
        <v>0</v>
      </c>
      <c r="AP266" s="75">
        <f t="shared" si="215"/>
        <v>3000000</v>
      </c>
      <c r="AQ266" s="75">
        <v>0</v>
      </c>
      <c r="AR266" s="75">
        <v>0</v>
      </c>
      <c r="AS266" s="75">
        <v>0</v>
      </c>
      <c r="AT266" s="80">
        <v>0</v>
      </c>
      <c r="AU266" s="82">
        <f t="shared" si="216"/>
        <v>72912168.216000006</v>
      </c>
      <c r="AV266" s="113">
        <f t="shared" si="217"/>
        <v>54308316.440880008</v>
      </c>
      <c r="AW266" s="75">
        <f t="shared" si="218"/>
        <v>72912168.215999991</v>
      </c>
      <c r="AX266" s="75">
        <f t="shared" si="219"/>
        <v>5103851.7751199994</v>
      </c>
      <c r="AY266" s="76">
        <f t="shared" si="220"/>
        <v>1430831.644088001</v>
      </c>
      <c r="AZ266" s="75">
        <v>0</v>
      </c>
      <c r="BA266" s="75">
        <v>0</v>
      </c>
      <c r="BB266" s="75">
        <v>0</v>
      </c>
      <c r="BC266" s="80">
        <v>0</v>
      </c>
      <c r="BD266" s="80">
        <v>0</v>
      </c>
      <c r="BE266" s="80">
        <v>0</v>
      </c>
      <c r="BF266" s="78">
        <v>0</v>
      </c>
      <c r="BG266" s="348">
        <f t="shared" si="221"/>
        <v>6534683.4192080004</v>
      </c>
      <c r="BH266" s="188">
        <f t="shared" si="222"/>
        <v>66377484</v>
      </c>
      <c r="BM266" s="50">
        <v>885165</v>
      </c>
      <c r="BN266" s="391">
        <f t="shared" si="203"/>
        <v>46667</v>
      </c>
      <c r="BO266" s="391">
        <f t="shared" si="200"/>
        <v>931832</v>
      </c>
      <c r="BP266" s="391">
        <f t="shared" si="187"/>
        <v>26554950</v>
      </c>
      <c r="BQ266" s="50">
        <f t="shared" si="188"/>
        <v>1400010</v>
      </c>
      <c r="BR266" s="50">
        <f t="shared" si="189"/>
        <v>21347423.999999996</v>
      </c>
      <c r="BS266" s="50">
        <f t="shared" si="190"/>
        <v>0</v>
      </c>
      <c r="BT266" s="50">
        <f t="shared" si="191"/>
        <v>4500000</v>
      </c>
      <c r="BU266" s="50">
        <f t="shared" si="192"/>
        <v>6000000</v>
      </c>
      <c r="BV266" s="50">
        <f t="shared" si="193"/>
        <v>4892117.9999999991</v>
      </c>
      <c r="BW266" s="50">
        <f t="shared" si="194"/>
        <v>5217666.2159999991</v>
      </c>
      <c r="BX266" s="50">
        <f t="shared" si="195"/>
        <v>0</v>
      </c>
      <c r="BY266" s="50">
        <f t="shared" si="196"/>
        <v>3000000</v>
      </c>
      <c r="BZ266" s="50">
        <v>0</v>
      </c>
      <c r="CA266" s="50">
        <v>0</v>
      </c>
      <c r="CB266" s="50">
        <v>0</v>
      </c>
      <c r="CC266" s="50">
        <v>0</v>
      </c>
      <c r="CD266" s="391">
        <f t="shared" si="197"/>
        <v>72912168.216000006</v>
      </c>
      <c r="CE266" s="391">
        <f t="shared" si="201"/>
        <v>59412168.216000006</v>
      </c>
      <c r="CF266" s="391">
        <f t="shared" si="202"/>
        <v>72912168.216000006</v>
      </c>
      <c r="CG266" s="50">
        <f t="shared" si="223"/>
        <v>5103851.7751200013</v>
      </c>
      <c r="CH266" s="395">
        <f t="shared" si="224"/>
        <v>1941216.8216000006</v>
      </c>
      <c r="CI266" s="398">
        <v>0</v>
      </c>
      <c r="CJ266" s="50">
        <v>0</v>
      </c>
      <c r="CK266" s="50">
        <v>0</v>
      </c>
      <c r="CL266" s="50">
        <v>0</v>
      </c>
      <c r="CM266" s="50">
        <v>0</v>
      </c>
      <c r="CN266" s="50">
        <v>0</v>
      </c>
      <c r="CO266" s="50">
        <v>0</v>
      </c>
      <c r="CP266" s="395">
        <f t="shared" si="225"/>
        <v>7045068.5967200017</v>
      </c>
      <c r="CQ266" s="391">
        <f t="shared" si="226"/>
        <v>65867099</v>
      </c>
      <c r="CR266" s="391">
        <f t="shared" si="227"/>
        <v>-510385</v>
      </c>
    </row>
    <row r="267" spans="1:96" s="50" customFormat="1" ht="24" customHeight="1" x14ac:dyDescent="0.2">
      <c r="A267" s="182">
        <f t="shared" si="204"/>
        <v>2655495</v>
      </c>
      <c r="B267" s="298">
        <f t="shared" si="228"/>
        <v>261</v>
      </c>
      <c r="C267" s="266">
        <v>24</v>
      </c>
      <c r="D267" s="299">
        <v>13309</v>
      </c>
      <c r="E267" s="242" t="s">
        <v>352</v>
      </c>
      <c r="F267" s="243" t="s">
        <v>1670</v>
      </c>
      <c r="G267" s="287" t="s">
        <v>137</v>
      </c>
      <c r="H267" s="274" t="s">
        <v>88</v>
      </c>
      <c r="I267" s="294" t="s">
        <v>2695</v>
      </c>
      <c r="J267" s="65" t="s">
        <v>1671</v>
      </c>
      <c r="K267" s="65" t="s">
        <v>1672</v>
      </c>
      <c r="L267" s="65" t="s">
        <v>88</v>
      </c>
      <c r="M267" s="292" t="s">
        <v>137</v>
      </c>
      <c r="N267" s="244" t="s">
        <v>2410</v>
      </c>
      <c r="O267" s="65"/>
      <c r="P267" s="90"/>
      <c r="Q267" s="244">
        <v>30</v>
      </c>
      <c r="R267" s="246">
        <v>120</v>
      </c>
      <c r="S267" s="246">
        <v>110</v>
      </c>
      <c r="T267" s="246">
        <v>29.33</v>
      </c>
      <c r="U267" s="90">
        <v>0</v>
      </c>
      <c r="V267" s="262">
        <v>15</v>
      </c>
      <c r="W267" s="99">
        <v>0</v>
      </c>
      <c r="X267" s="84">
        <v>0</v>
      </c>
      <c r="Y267" s="99">
        <v>0</v>
      </c>
      <c r="Z267" s="65">
        <v>0</v>
      </c>
      <c r="AA267" s="319">
        <v>885165</v>
      </c>
      <c r="AB267" s="319">
        <v>46667</v>
      </c>
      <c r="AC267" s="320">
        <f t="shared" si="205"/>
        <v>931832</v>
      </c>
      <c r="AD267" s="75">
        <v>4500000</v>
      </c>
      <c r="AE267" s="75">
        <v>6000000</v>
      </c>
      <c r="AF267" s="338">
        <f t="shared" si="229"/>
        <v>177895.19999999998</v>
      </c>
      <c r="AG267" s="113">
        <f t="shared" si="206"/>
        <v>26554950</v>
      </c>
      <c r="AH267" s="75">
        <f t="shared" si="207"/>
        <v>1400010</v>
      </c>
      <c r="AI267" s="75">
        <f t="shared" si="208"/>
        <v>21347423.999999996</v>
      </c>
      <c r="AJ267" s="75">
        <f t="shared" si="209"/>
        <v>0</v>
      </c>
      <c r="AK267" s="75">
        <f t="shared" si="210"/>
        <v>4500000</v>
      </c>
      <c r="AL267" s="75">
        <f t="shared" si="211"/>
        <v>6000000</v>
      </c>
      <c r="AM267" s="75">
        <f t="shared" si="212"/>
        <v>4892117.9999999991</v>
      </c>
      <c r="AN267" s="75">
        <f t="shared" si="213"/>
        <v>5217666.2159999991</v>
      </c>
      <c r="AO267" s="75">
        <f t="shared" si="214"/>
        <v>0</v>
      </c>
      <c r="AP267" s="75">
        <f t="shared" si="215"/>
        <v>3000000</v>
      </c>
      <c r="AQ267" s="75">
        <v>0</v>
      </c>
      <c r="AR267" s="75">
        <v>0</v>
      </c>
      <c r="AS267" s="75">
        <v>0</v>
      </c>
      <c r="AT267" s="80">
        <v>0</v>
      </c>
      <c r="AU267" s="82">
        <f t="shared" si="216"/>
        <v>72912168.216000006</v>
      </c>
      <c r="AV267" s="113">
        <f t="shared" si="217"/>
        <v>54308316.440880008</v>
      </c>
      <c r="AW267" s="75">
        <f t="shared" si="218"/>
        <v>72912168.215999991</v>
      </c>
      <c r="AX267" s="75">
        <f t="shared" si="219"/>
        <v>5103851.7751199994</v>
      </c>
      <c r="AY267" s="76">
        <f t="shared" si="220"/>
        <v>1430831.644088001</v>
      </c>
      <c r="AZ267" s="75">
        <v>0</v>
      </c>
      <c r="BA267" s="75">
        <v>0</v>
      </c>
      <c r="BB267" s="75">
        <v>0</v>
      </c>
      <c r="BC267" s="80">
        <v>0</v>
      </c>
      <c r="BD267" s="80">
        <v>0</v>
      </c>
      <c r="BE267" s="80">
        <v>0</v>
      </c>
      <c r="BF267" s="78">
        <v>0</v>
      </c>
      <c r="BG267" s="348">
        <f t="shared" si="221"/>
        <v>6534683.4192080004</v>
      </c>
      <c r="BH267" s="188">
        <f t="shared" si="222"/>
        <v>66377484</v>
      </c>
      <c r="BM267" s="50">
        <v>885165</v>
      </c>
      <c r="BN267" s="391">
        <f t="shared" si="203"/>
        <v>46667</v>
      </c>
      <c r="BO267" s="391">
        <f t="shared" si="200"/>
        <v>931832</v>
      </c>
      <c r="BP267" s="391">
        <f t="shared" si="187"/>
        <v>26554950</v>
      </c>
      <c r="BQ267" s="50">
        <f t="shared" si="188"/>
        <v>1400010</v>
      </c>
      <c r="BR267" s="50">
        <f t="shared" si="189"/>
        <v>21347423.999999996</v>
      </c>
      <c r="BS267" s="50">
        <f t="shared" si="190"/>
        <v>0</v>
      </c>
      <c r="BT267" s="50">
        <f t="shared" si="191"/>
        <v>4500000</v>
      </c>
      <c r="BU267" s="50">
        <f t="shared" si="192"/>
        <v>6000000</v>
      </c>
      <c r="BV267" s="50">
        <f t="shared" si="193"/>
        <v>4892117.9999999991</v>
      </c>
      <c r="BW267" s="50">
        <f t="shared" si="194"/>
        <v>5217666.2159999991</v>
      </c>
      <c r="BX267" s="50">
        <f t="shared" si="195"/>
        <v>0</v>
      </c>
      <c r="BY267" s="50">
        <f t="shared" si="196"/>
        <v>3000000</v>
      </c>
      <c r="BZ267" s="50">
        <v>0</v>
      </c>
      <c r="CA267" s="50">
        <v>0</v>
      </c>
      <c r="CB267" s="50">
        <v>0</v>
      </c>
      <c r="CC267" s="50">
        <v>0</v>
      </c>
      <c r="CD267" s="391">
        <f t="shared" si="197"/>
        <v>72912168.216000006</v>
      </c>
      <c r="CE267" s="391">
        <f t="shared" si="201"/>
        <v>59412168.216000006</v>
      </c>
      <c r="CF267" s="391">
        <f t="shared" si="202"/>
        <v>72912168.216000006</v>
      </c>
      <c r="CG267" s="50">
        <f t="shared" si="223"/>
        <v>5103851.7751200013</v>
      </c>
      <c r="CH267" s="395">
        <f t="shared" si="224"/>
        <v>1941216.8216000006</v>
      </c>
      <c r="CI267" s="398">
        <v>0</v>
      </c>
      <c r="CJ267" s="50">
        <v>0</v>
      </c>
      <c r="CK267" s="50">
        <v>0</v>
      </c>
      <c r="CL267" s="50">
        <v>0</v>
      </c>
      <c r="CM267" s="50">
        <v>0</v>
      </c>
      <c r="CN267" s="50">
        <v>0</v>
      </c>
      <c r="CO267" s="50">
        <v>0</v>
      </c>
      <c r="CP267" s="395">
        <f t="shared" si="225"/>
        <v>7045068.5967200017</v>
      </c>
      <c r="CQ267" s="391">
        <f t="shared" si="226"/>
        <v>65867099</v>
      </c>
      <c r="CR267" s="391">
        <f t="shared" si="227"/>
        <v>-510385</v>
      </c>
    </row>
    <row r="268" spans="1:96" s="50" customFormat="1" ht="24" customHeight="1" x14ac:dyDescent="0.2">
      <c r="A268" s="182">
        <f t="shared" si="204"/>
        <v>2655495</v>
      </c>
      <c r="B268" s="298">
        <f t="shared" si="228"/>
        <v>262</v>
      </c>
      <c r="C268" s="266">
        <v>25</v>
      </c>
      <c r="D268" s="299">
        <v>13312</v>
      </c>
      <c r="E268" s="242" t="s">
        <v>115</v>
      </c>
      <c r="F268" s="243" t="s">
        <v>1405</v>
      </c>
      <c r="G268" s="287" t="s">
        <v>137</v>
      </c>
      <c r="H268" s="274" t="s">
        <v>88</v>
      </c>
      <c r="I268" s="294" t="s">
        <v>2696</v>
      </c>
      <c r="J268" s="65" t="s">
        <v>1679</v>
      </c>
      <c r="K268" s="65" t="s">
        <v>1680</v>
      </c>
      <c r="L268" s="65" t="s">
        <v>88</v>
      </c>
      <c r="M268" s="292" t="s">
        <v>137</v>
      </c>
      <c r="N268" s="244" t="s">
        <v>2410</v>
      </c>
      <c r="O268" s="65"/>
      <c r="P268" s="90"/>
      <c r="Q268" s="244">
        <v>30</v>
      </c>
      <c r="R268" s="246">
        <v>120</v>
      </c>
      <c r="S268" s="246">
        <v>110</v>
      </c>
      <c r="T268" s="246">
        <v>29.33</v>
      </c>
      <c r="U268" s="90">
        <v>0</v>
      </c>
      <c r="V268" s="262">
        <v>15</v>
      </c>
      <c r="W268" s="99">
        <v>0</v>
      </c>
      <c r="X268" s="84">
        <v>0</v>
      </c>
      <c r="Y268" s="99">
        <v>0</v>
      </c>
      <c r="Z268" s="65">
        <v>0</v>
      </c>
      <c r="AA268" s="319">
        <v>885165</v>
      </c>
      <c r="AB268" s="319">
        <v>46667</v>
      </c>
      <c r="AC268" s="320">
        <f t="shared" si="205"/>
        <v>931832</v>
      </c>
      <c r="AD268" s="75">
        <v>4500000</v>
      </c>
      <c r="AE268" s="75">
        <v>6000000</v>
      </c>
      <c r="AF268" s="338">
        <f t="shared" si="229"/>
        <v>177895.19999999998</v>
      </c>
      <c r="AG268" s="113">
        <f t="shared" si="206"/>
        <v>26554950</v>
      </c>
      <c r="AH268" s="75">
        <f t="shared" si="207"/>
        <v>1400010</v>
      </c>
      <c r="AI268" s="75">
        <f t="shared" si="208"/>
        <v>21347423.999999996</v>
      </c>
      <c r="AJ268" s="75">
        <f t="shared" si="209"/>
        <v>0</v>
      </c>
      <c r="AK268" s="75">
        <f t="shared" si="210"/>
        <v>4500000</v>
      </c>
      <c r="AL268" s="75">
        <f t="shared" si="211"/>
        <v>6000000</v>
      </c>
      <c r="AM268" s="75">
        <f t="shared" si="212"/>
        <v>4892117.9999999991</v>
      </c>
      <c r="AN268" s="75">
        <f t="shared" si="213"/>
        <v>5217666.2159999991</v>
      </c>
      <c r="AO268" s="75">
        <f t="shared" si="214"/>
        <v>0</v>
      </c>
      <c r="AP268" s="75">
        <f t="shared" si="215"/>
        <v>3000000</v>
      </c>
      <c r="AQ268" s="75">
        <v>0</v>
      </c>
      <c r="AR268" s="75">
        <v>0</v>
      </c>
      <c r="AS268" s="75">
        <v>0</v>
      </c>
      <c r="AT268" s="80">
        <v>0</v>
      </c>
      <c r="AU268" s="82">
        <f t="shared" si="216"/>
        <v>72912168.216000006</v>
      </c>
      <c r="AV268" s="113">
        <f t="shared" si="217"/>
        <v>54308316.440880008</v>
      </c>
      <c r="AW268" s="75">
        <f t="shared" si="218"/>
        <v>72912168.215999991</v>
      </c>
      <c r="AX268" s="75">
        <f t="shared" si="219"/>
        <v>5103851.7751199994</v>
      </c>
      <c r="AY268" s="76">
        <f t="shared" si="220"/>
        <v>1430831.644088001</v>
      </c>
      <c r="AZ268" s="75">
        <v>0</v>
      </c>
      <c r="BA268" s="75">
        <v>0</v>
      </c>
      <c r="BB268" s="75">
        <v>0</v>
      </c>
      <c r="BC268" s="80">
        <v>0</v>
      </c>
      <c r="BD268" s="80">
        <v>0</v>
      </c>
      <c r="BE268" s="80">
        <v>0</v>
      </c>
      <c r="BF268" s="78">
        <v>0</v>
      </c>
      <c r="BG268" s="348">
        <f t="shared" si="221"/>
        <v>6534683.4192080004</v>
      </c>
      <c r="BH268" s="188">
        <f t="shared" si="222"/>
        <v>66377484</v>
      </c>
      <c r="BM268" s="50">
        <v>885165</v>
      </c>
      <c r="BN268" s="391">
        <f t="shared" si="203"/>
        <v>46667</v>
      </c>
      <c r="BO268" s="391">
        <f t="shared" si="200"/>
        <v>931832</v>
      </c>
      <c r="BP268" s="391">
        <f t="shared" si="187"/>
        <v>26554950</v>
      </c>
      <c r="BQ268" s="50">
        <f t="shared" si="188"/>
        <v>1400010</v>
      </c>
      <c r="BR268" s="50">
        <f t="shared" si="189"/>
        <v>21347423.999999996</v>
      </c>
      <c r="BS268" s="50">
        <f t="shared" si="190"/>
        <v>0</v>
      </c>
      <c r="BT268" s="50">
        <f t="shared" si="191"/>
        <v>4500000</v>
      </c>
      <c r="BU268" s="50">
        <f t="shared" si="192"/>
        <v>6000000</v>
      </c>
      <c r="BV268" s="50">
        <f t="shared" si="193"/>
        <v>4892117.9999999991</v>
      </c>
      <c r="BW268" s="50">
        <f t="shared" si="194"/>
        <v>5217666.2159999991</v>
      </c>
      <c r="BX268" s="50">
        <f t="shared" si="195"/>
        <v>0</v>
      </c>
      <c r="BY268" s="50">
        <f t="shared" si="196"/>
        <v>3000000</v>
      </c>
      <c r="BZ268" s="50">
        <v>0</v>
      </c>
      <c r="CA268" s="50">
        <v>0</v>
      </c>
      <c r="CB268" s="50">
        <v>0</v>
      </c>
      <c r="CC268" s="50">
        <v>0</v>
      </c>
      <c r="CD268" s="391">
        <f t="shared" si="197"/>
        <v>72912168.216000006</v>
      </c>
      <c r="CE268" s="391">
        <f t="shared" si="201"/>
        <v>59412168.216000006</v>
      </c>
      <c r="CF268" s="391">
        <f t="shared" si="202"/>
        <v>72912168.216000006</v>
      </c>
      <c r="CG268" s="50">
        <f t="shared" si="223"/>
        <v>5103851.7751200013</v>
      </c>
      <c r="CH268" s="395">
        <f t="shared" si="224"/>
        <v>1941216.8216000006</v>
      </c>
      <c r="CI268" s="398">
        <v>0</v>
      </c>
      <c r="CJ268" s="50">
        <v>0</v>
      </c>
      <c r="CK268" s="50">
        <v>0</v>
      </c>
      <c r="CL268" s="50">
        <v>0</v>
      </c>
      <c r="CM268" s="50">
        <v>0</v>
      </c>
      <c r="CN268" s="50">
        <v>0</v>
      </c>
      <c r="CO268" s="50">
        <v>0</v>
      </c>
      <c r="CP268" s="395">
        <f t="shared" si="225"/>
        <v>7045068.5967200017</v>
      </c>
      <c r="CQ268" s="391">
        <f t="shared" si="226"/>
        <v>65867099</v>
      </c>
      <c r="CR268" s="391">
        <f t="shared" si="227"/>
        <v>-510385</v>
      </c>
    </row>
    <row r="269" spans="1:96" s="50" customFormat="1" ht="24" customHeight="1" x14ac:dyDescent="0.2">
      <c r="A269" s="182">
        <f t="shared" si="204"/>
        <v>2655495</v>
      </c>
      <c r="B269" s="298">
        <f t="shared" si="228"/>
        <v>263</v>
      </c>
      <c r="C269" s="266">
        <v>26</v>
      </c>
      <c r="D269" s="299">
        <v>13332</v>
      </c>
      <c r="E269" s="242" t="s">
        <v>1735</v>
      </c>
      <c r="F269" s="243" t="s">
        <v>1438</v>
      </c>
      <c r="G269" s="287" t="s">
        <v>137</v>
      </c>
      <c r="H269" s="274" t="s">
        <v>88</v>
      </c>
      <c r="I269" s="294" t="s">
        <v>2697</v>
      </c>
      <c r="J269" s="65" t="s">
        <v>1736</v>
      </c>
      <c r="K269" s="65" t="s">
        <v>1737</v>
      </c>
      <c r="L269" s="65"/>
      <c r="M269" s="292" t="s">
        <v>137</v>
      </c>
      <c r="N269" s="99"/>
      <c r="O269" s="65"/>
      <c r="P269" s="245" t="s">
        <v>2410</v>
      </c>
      <c r="Q269" s="244">
        <v>30</v>
      </c>
      <c r="R269" s="246">
        <v>120</v>
      </c>
      <c r="S269" s="246">
        <v>220</v>
      </c>
      <c r="T269" s="246">
        <v>29.33</v>
      </c>
      <c r="U269" s="90">
        <v>0</v>
      </c>
      <c r="V269" s="262">
        <v>30</v>
      </c>
      <c r="W269" s="99">
        <v>0</v>
      </c>
      <c r="X269" s="84">
        <v>0</v>
      </c>
      <c r="Y269" s="99">
        <v>0</v>
      </c>
      <c r="Z269" s="65">
        <v>0</v>
      </c>
      <c r="AA269" s="319">
        <v>885165</v>
      </c>
      <c r="AB269" s="319">
        <v>0</v>
      </c>
      <c r="AC269" s="320">
        <f t="shared" si="205"/>
        <v>885165</v>
      </c>
      <c r="AD269" s="75">
        <v>4500000</v>
      </c>
      <c r="AE269" s="75">
        <v>6000000</v>
      </c>
      <c r="AF269" s="338">
        <f t="shared" si="229"/>
        <v>168986.04545454544</v>
      </c>
      <c r="AG269" s="113">
        <f t="shared" si="206"/>
        <v>26554950</v>
      </c>
      <c r="AH269" s="75">
        <f t="shared" si="207"/>
        <v>0</v>
      </c>
      <c r="AI269" s="75">
        <f t="shared" si="208"/>
        <v>20278325.454545453</v>
      </c>
      <c r="AJ269" s="75">
        <f t="shared" si="209"/>
        <v>0</v>
      </c>
      <c r="AK269" s="75">
        <f t="shared" si="210"/>
        <v>4500000</v>
      </c>
      <c r="AL269" s="75">
        <f t="shared" si="211"/>
        <v>6000000</v>
      </c>
      <c r="AM269" s="75">
        <f t="shared" si="212"/>
        <v>9294232.5</v>
      </c>
      <c r="AN269" s="75">
        <f t="shared" si="213"/>
        <v>4956360.7131818179</v>
      </c>
      <c r="AO269" s="75">
        <f t="shared" si="214"/>
        <v>0</v>
      </c>
      <c r="AP269" s="75">
        <f t="shared" si="215"/>
        <v>6000000</v>
      </c>
      <c r="AQ269" s="75">
        <v>0</v>
      </c>
      <c r="AR269" s="75">
        <v>0</v>
      </c>
      <c r="AS269" s="75">
        <v>0</v>
      </c>
      <c r="AT269" s="80">
        <v>0</v>
      </c>
      <c r="AU269" s="82">
        <f t="shared" si="216"/>
        <v>77583868.667727277</v>
      </c>
      <c r="AV269" s="113">
        <f t="shared" si="217"/>
        <v>55652997.860986367</v>
      </c>
      <c r="AW269" s="75">
        <f t="shared" si="218"/>
        <v>77583868.667727262</v>
      </c>
      <c r="AX269" s="75">
        <f t="shared" si="219"/>
        <v>5430870.8067409089</v>
      </c>
      <c r="AY269" s="76">
        <f t="shared" si="220"/>
        <v>1565299.7860986367</v>
      </c>
      <c r="AZ269" s="75">
        <v>0</v>
      </c>
      <c r="BA269" s="75">
        <v>0</v>
      </c>
      <c r="BB269" s="75">
        <v>0</v>
      </c>
      <c r="BC269" s="80">
        <v>0</v>
      </c>
      <c r="BD269" s="80">
        <v>0</v>
      </c>
      <c r="BE269" s="80">
        <v>0</v>
      </c>
      <c r="BF269" s="78">
        <v>0</v>
      </c>
      <c r="BG269" s="348">
        <f t="shared" si="221"/>
        <v>6996170.5928395456</v>
      </c>
      <c r="BH269" s="188">
        <f t="shared" si="222"/>
        <v>70587698</v>
      </c>
      <c r="BM269" s="50">
        <v>885165</v>
      </c>
      <c r="BN269" s="391">
        <f t="shared" si="203"/>
        <v>0</v>
      </c>
      <c r="BO269" s="391">
        <f t="shared" si="200"/>
        <v>885165</v>
      </c>
      <c r="BP269" s="391">
        <f t="shared" si="187"/>
        <v>26554950</v>
      </c>
      <c r="BQ269" s="50">
        <f t="shared" si="188"/>
        <v>0</v>
      </c>
      <c r="BR269" s="50">
        <f t="shared" si="189"/>
        <v>20278325.454545453</v>
      </c>
      <c r="BS269" s="50">
        <f t="shared" si="190"/>
        <v>0</v>
      </c>
      <c r="BT269" s="50">
        <f t="shared" si="191"/>
        <v>4500000</v>
      </c>
      <c r="BU269" s="50">
        <f t="shared" si="192"/>
        <v>6000000</v>
      </c>
      <c r="BV269" s="50">
        <f t="shared" si="193"/>
        <v>9294232.5</v>
      </c>
      <c r="BW269" s="50">
        <f t="shared" si="194"/>
        <v>4956360.7131818179</v>
      </c>
      <c r="BX269" s="50">
        <f t="shared" si="195"/>
        <v>0</v>
      </c>
      <c r="BY269" s="50">
        <f t="shared" si="196"/>
        <v>6000000</v>
      </c>
      <c r="BZ269" s="50">
        <v>0</v>
      </c>
      <c r="CA269" s="50">
        <v>0</v>
      </c>
      <c r="CB269" s="50">
        <v>0</v>
      </c>
      <c r="CC269" s="50">
        <v>0</v>
      </c>
      <c r="CD269" s="391">
        <f t="shared" si="197"/>
        <v>77583868.667727277</v>
      </c>
      <c r="CE269" s="391">
        <f t="shared" si="201"/>
        <v>61083868.667727277</v>
      </c>
      <c r="CF269" s="391">
        <f t="shared" si="202"/>
        <v>77583868.667727277</v>
      </c>
      <c r="CG269" s="50">
        <f t="shared" si="223"/>
        <v>5430870.8067409098</v>
      </c>
      <c r="CH269" s="395">
        <f t="shared" si="224"/>
        <v>2108386.8667727276</v>
      </c>
      <c r="CI269" s="398">
        <v>0</v>
      </c>
      <c r="CJ269" s="50">
        <v>0</v>
      </c>
      <c r="CK269" s="50">
        <v>0</v>
      </c>
      <c r="CL269" s="50">
        <v>0</v>
      </c>
      <c r="CM269" s="50">
        <v>0</v>
      </c>
      <c r="CN269" s="50">
        <v>0</v>
      </c>
      <c r="CO269" s="50">
        <v>0</v>
      </c>
      <c r="CP269" s="395">
        <f t="shared" si="225"/>
        <v>7539257.6735136379</v>
      </c>
      <c r="CQ269" s="391">
        <f t="shared" si="226"/>
        <v>70044610</v>
      </c>
      <c r="CR269" s="391">
        <f t="shared" si="227"/>
        <v>-543088</v>
      </c>
    </row>
    <row r="270" spans="1:96" s="50" customFormat="1" ht="24" customHeight="1" x14ac:dyDescent="0.2">
      <c r="A270" s="182">
        <f t="shared" si="204"/>
        <v>2655495</v>
      </c>
      <c r="B270" s="298">
        <f t="shared" si="228"/>
        <v>264</v>
      </c>
      <c r="C270" s="266">
        <v>27</v>
      </c>
      <c r="D270" s="299">
        <v>13222</v>
      </c>
      <c r="E270" s="242" t="s">
        <v>1402</v>
      </c>
      <c r="F270" s="243" t="s">
        <v>1403</v>
      </c>
      <c r="G270" s="287" t="s">
        <v>137</v>
      </c>
      <c r="H270" s="274" t="s">
        <v>88</v>
      </c>
      <c r="I270" s="294" t="s">
        <v>2698</v>
      </c>
      <c r="J270" s="65">
        <v>5699226036</v>
      </c>
      <c r="K270" s="65" t="s">
        <v>1404</v>
      </c>
      <c r="L270" s="65" t="s">
        <v>88</v>
      </c>
      <c r="M270" s="292" t="s">
        <v>137</v>
      </c>
      <c r="N270" s="244" t="s">
        <v>2410</v>
      </c>
      <c r="O270" s="65"/>
      <c r="P270" s="90"/>
      <c r="Q270" s="244">
        <v>30</v>
      </c>
      <c r="R270" s="246">
        <v>120</v>
      </c>
      <c r="S270" s="246">
        <v>110</v>
      </c>
      <c r="T270" s="246">
        <v>29.33</v>
      </c>
      <c r="U270" s="90">
        <v>0</v>
      </c>
      <c r="V270" s="262">
        <v>13</v>
      </c>
      <c r="W270" s="99">
        <v>0</v>
      </c>
      <c r="X270" s="84">
        <v>0</v>
      </c>
      <c r="Y270" s="99">
        <v>1</v>
      </c>
      <c r="Z270" s="65">
        <v>1</v>
      </c>
      <c r="AA270" s="319">
        <v>885165</v>
      </c>
      <c r="AB270" s="319">
        <v>46667</v>
      </c>
      <c r="AC270" s="320">
        <f t="shared" si="205"/>
        <v>931832</v>
      </c>
      <c r="AD270" s="75">
        <v>4500000</v>
      </c>
      <c r="AE270" s="75">
        <v>6000000</v>
      </c>
      <c r="AF270" s="338">
        <f t="shared" si="229"/>
        <v>177895.19999999998</v>
      </c>
      <c r="AG270" s="113">
        <f t="shared" si="206"/>
        <v>26554950</v>
      </c>
      <c r="AH270" s="75">
        <f t="shared" si="207"/>
        <v>1400010</v>
      </c>
      <c r="AI270" s="75">
        <f t="shared" si="208"/>
        <v>21347423.999999996</v>
      </c>
      <c r="AJ270" s="75">
        <f t="shared" si="209"/>
        <v>2655495</v>
      </c>
      <c r="AK270" s="75">
        <f t="shared" si="210"/>
        <v>4500000</v>
      </c>
      <c r="AL270" s="75">
        <f t="shared" si="211"/>
        <v>6000000</v>
      </c>
      <c r="AM270" s="75">
        <f t="shared" si="212"/>
        <v>4892117.9999999991</v>
      </c>
      <c r="AN270" s="75">
        <f t="shared" si="213"/>
        <v>5217666.2159999991</v>
      </c>
      <c r="AO270" s="75">
        <f t="shared" si="214"/>
        <v>0</v>
      </c>
      <c r="AP270" s="75">
        <f t="shared" si="215"/>
        <v>2600000</v>
      </c>
      <c r="AQ270" s="75">
        <v>0</v>
      </c>
      <c r="AR270" s="75">
        <v>0</v>
      </c>
      <c r="AS270" s="75">
        <v>0</v>
      </c>
      <c r="AT270" s="80">
        <v>0</v>
      </c>
      <c r="AU270" s="82">
        <f t="shared" si="216"/>
        <v>75167663.216000006</v>
      </c>
      <c r="AV270" s="113">
        <f t="shared" si="217"/>
        <v>54336316.440880008</v>
      </c>
      <c r="AW270" s="75">
        <f t="shared" si="218"/>
        <v>72512168.215999991</v>
      </c>
      <c r="AX270" s="75">
        <f t="shared" si="219"/>
        <v>5075851.7751199994</v>
      </c>
      <c r="AY270" s="76">
        <f t="shared" si="220"/>
        <v>1433631.644088001</v>
      </c>
      <c r="AZ270" s="75">
        <v>0</v>
      </c>
      <c r="BA270" s="75">
        <v>0</v>
      </c>
      <c r="BB270" s="75">
        <v>0</v>
      </c>
      <c r="BC270" s="80">
        <v>0</v>
      </c>
      <c r="BD270" s="80">
        <v>0</v>
      </c>
      <c r="BE270" s="80">
        <v>0</v>
      </c>
      <c r="BF270" s="78">
        <v>0</v>
      </c>
      <c r="BG270" s="348">
        <f t="shared" si="221"/>
        <v>6509483.4192080004</v>
      </c>
      <c r="BH270" s="188">
        <f t="shared" si="222"/>
        <v>68658179</v>
      </c>
      <c r="BM270" s="50">
        <v>885165</v>
      </c>
      <c r="BN270" s="391">
        <f t="shared" si="203"/>
        <v>46667</v>
      </c>
      <c r="BO270" s="391">
        <f t="shared" si="200"/>
        <v>931832</v>
      </c>
      <c r="BP270" s="391">
        <f t="shared" si="187"/>
        <v>26554950</v>
      </c>
      <c r="BQ270" s="50">
        <f t="shared" si="188"/>
        <v>1400010</v>
      </c>
      <c r="BR270" s="50">
        <f t="shared" si="189"/>
        <v>21347423.999999996</v>
      </c>
      <c r="BS270" s="50">
        <f t="shared" si="190"/>
        <v>2655495</v>
      </c>
      <c r="BT270" s="50">
        <f t="shared" si="191"/>
        <v>4500000</v>
      </c>
      <c r="BU270" s="50">
        <f t="shared" si="192"/>
        <v>6000000</v>
      </c>
      <c r="BV270" s="50">
        <f t="shared" si="193"/>
        <v>4892117.9999999991</v>
      </c>
      <c r="BW270" s="50">
        <f t="shared" si="194"/>
        <v>5217666.2159999991</v>
      </c>
      <c r="BX270" s="50">
        <f t="shared" si="195"/>
        <v>0</v>
      </c>
      <c r="BY270" s="50">
        <f t="shared" si="196"/>
        <v>2600000</v>
      </c>
      <c r="BZ270" s="50">
        <v>0</v>
      </c>
      <c r="CA270" s="50">
        <v>0</v>
      </c>
      <c r="CB270" s="50">
        <v>0</v>
      </c>
      <c r="CC270" s="50">
        <v>0</v>
      </c>
      <c r="CD270" s="391">
        <f t="shared" si="197"/>
        <v>75167663.216000006</v>
      </c>
      <c r="CE270" s="391">
        <f t="shared" si="201"/>
        <v>59412168.216000006</v>
      </c>
      <c r="CF270" s="391">
        <f t="shared" si="202"/>
        <v>72512168.216000006</v>
      </c>
      <c r="CG270" s="50">
        <f t="shared" si="223"/>
        <v>5075851.7751200013</v>
      </c>
      <c r="CH270" s="395">
        <f t="shared" si="224"/>
        <v>1941216.8216000006</v>
      </c>
      <c r="CI270" s="398">
        <v>0</v>
      </c>
      <c r="CJ270" s="50">
        <v>0</v>
      </c>
      <c r="CK270" s="50">
        <v>0</v>
      </c>
      <c r="CL270" s="50">
        <v>0</v>
      </c>
      <c r="CM270" s="50">
        <v>0</v>
      </c>
      <c r="CN270" s="50">
        <v>0</v>
      </c>
      <c r="CO270" s="50">
        <v>0</v>
      </c>
      <c r="CP270" s="395">
        <f t="shared" si="225"/>
        <v>7017068.5967200017</v>
      </c>
      <c r="CQ270" s="391">
        <f t="shared" si="226"/>
        <v>68150594</v>
      </c>
      <c r="CR270" s="391">
        <f t="shared" si="227"/>
        <v>-507585</v>
      </c>
    </row>
    <row r="271" spans="1:96" s="50" customFormat="1" ht="24" customHeight="1" x14ac:dyDescent="0.2">
      <c r="A271" s="182">
        <f t="shared" si="204"/>
        <v>2655495</v>
      </c>
      <c r="B271" s="298">
        <f t="shared" si="228"/>
        <v>265</v>
      </c>
      <c r="C271" s="266">
        <v>28</v>
      </c>
      <c r="D271" s="299">
        <v>13246</v>
      </c>
      <c r="E271" s="242" t="s">
        <v>935</v>
      </c>
      <c r="F271" s="243" t="s">
        <v>1482</v>
      </c>
      <c r="G271" s="287" t="s">
        <v>137</v>
      </c>
      <c r="H271" s="274" t="s">
        <v>88</v>
      </c>
      <c r="I271" s="294" t="s">
        <v>2699</v>
      </c>
      <c r="J271" s="65" t="s">
        <v>1483</v>
      </c>
      <c r="K271" s="65" t="s">
        <v>1484</v>
      </c>
      <c r="L271" s="65" t="s">
        <v>88</v>
      </c>
      <c r="M271" s="292" t="s">
        <v>137</v>
      </c>
      <c r="N271" s="244" t="s">
        <v>2410</v>
      </c>
      <c r="O271" s="65"/>
      <c r="P271" s="90"/>
      <c r="Q271" s="244">
        <v>30</v>
      </c>
      <c r="R271" s="246">
        <v>120</v>
      </c>
      <c r="S271" s="246">
        <v>110</v>
      </c>
      <c r="T271" s="246">
        <v>29.33</v>
      </c>
      <c r="U271" s="90">
        <v>0</v>
      </c>
      <c r="V271" s="262">
        <v>15</v>
      </c>
      <c r="W271" s="99">
        <v>0</v>
      </c>
      <c r="X271" s="84">
        <v>0</v>
      </c>
      <c r="Y271" s="99">
        <v>1</v>
      </c>
      <c r="Z271" s="65">
        <v>0</v>
      </c>
      <c r="AA271" s="319">
        <v>885165</v>
      </c>
      <c r="AB271" s="319">
        <v>46667</v>
      </c>
      <c r="AC271" s="320">
        <f t="shared" si="205"/>
        <v>931832</v>
      </c>
      <c r="AD271" s="75">
        <v>4500000</v>
      </c>
      <c r="AE271" s="75">
        <v>6000000</v>
      </c>
      <c r="AF271" s="338">
        <f t="shared" si="229"/>
        <v>177895.19999999998</v>
      </c>
      <c r="AG271" s="113">
        <f t="shared" si="206"/>
        <v>26554950</v>
      </c>
      <c r="AH271" s="75">
        <f t="shared" si="207"/>
        <v>1400010</v>
      </c>
      <c r="AI271" s="75">
        <f t="shared" si="208"/>
        <v>21347423.999999996</v>
      </c>
      <c r="AJ271" s="75">
        <f t="shared" si="209"/>
        <v>0</v>
      </c>
      <c r="AK271" s="75">
        <f t="shared" si="210"/>
        <v>4500000</v>
      </c>
      <c r="AL271" s="75">
        <f t="shared" si="211"/>
        <v>6000000</v>
      </c>
      <c r="AM271" s="75">
        <f t="shared" si="212"/>
        <v>4892117.9999999991</v>
      </c>
      <c r="AN271" s="75">
        <f t="shared" si="213"/>
        <v>5217666.2159999991</v>
      </c>
      <c r="AO271" s="75">
        <f t="shared" si="214"/>
        <v>0</v>
      </c>
      <c r="AP271" s="75">
        <f t="shared" si="215"/>
        <v>3000000</v>
      </c>
      <c r="AQ271" s="75">
        <v>0</v>
      </c>
      <c r="AR271" s="75">
        <v>0</v>
      </c>
      <c r="AS271" s="75">
        <v>0</v>
      </c>
      <c r="AT271" s="80">
        <v>0</v>
      </c>
      <c r="AU271" s="82">
        <f t="shared" si="216"/>
        <v>72912168.216000006</v>
      </c>
      <c r="AV271" s="113">
        <f t="shared" si="217"/>
        <v>54308316.440880008</v>
      </c>
      <c r="AW271" s="75">
        <f t="shared" si="218"/>
        <v>72912168.215999991</v>
      </c>
      <c r="AX271" s="75">
        <f t="shared" si="219"/>
        <v>5103851.7751199994</v>
      </c>
      <c r="AY271" s="76">
        <f t="shared" si="220"/>
        <v>1430831.644088001</v>
      </c>
      <c r="AZ271" s="75">
        <v>0</v>
      </c>
      <c r="BA271" s="75">
        <v>0</v>
      </c>
      <c r="BB271" s="75">
        <v>0</v>
      </c>
      <c r="BC271" s="80">
        <v>0</v>
      </c>
      <c r="BD271" s="80">
        <v>0</v>
      </c>
      <c r="BE271" s="80">
        <v>0</v>
      </c>
      <c r="BF271" s="78">
        <v>0</v>
      </c>
      <c r="BG271" s="348">
        <f t="shared" si="221"/>
        <v>6534683.4192080004</v>
      </c>
      <c r="BH271" s="188">
        <f t="shared" si="222"/>
        <v>66377484</v>
      </c>
      <c r="BM271" s="50">
        <v>885165</v>
      </c>
      <c r="BN271" s="391">
        <f t="shared" si="203"/>
        <v>46667</v>
      </c>
      <c r="BO271" s="391">
        <f t="shared" si="200"/>
        <v>931832</v>
      </c>
      <c r="BP271" s="391">
        <f t="shared" si="187"/>
        <v>26554950</v>
      </c>
      <c r="BQ271" s="50">
        <f t="shared" si="188"/>
        <v>1400010</v>
      </c>
      <c r="BR271" s="50">
        <f t="shared" si="189"/>
        <v>21347423.999999996</v>
      </c>
      <c r="BS271" s="50">
        <f t="shared" si="190"/>
        <v>0</v>
      </c>
      <c r="BT271" s="50">
        <f t="shared" si="191"/>
        <v>4500000</v>
      </c>
      <c r="BU271" s="50">
        <f t="shared" si="192"/>
        <v>6000000</v>
      </c>
      <c r="BV271" s="50">
        <f t="shared" si="193"/>
        <v>4892117.9999999991</v>
      </c>
      <c r="BW271" s="50">
        <f t="shared" si="194"/>
        <v>5217666.2159999991</v>
      </c>
      <c r="BX271" s="50">
        <f t="shared" si="195"/>
        <v>0</v>
      </c>
      <c r="BY271" s="50">
        <f t="shared" si="196"/>
        <v>3000000</v>
      </c>
      <c r="BZ271" s="50">
        <v>0</v>
      </c>
      <c r="CA271" s="50">
        <v>0</v>
      </c>
      <c r="CB271" s="50">
        <v>0</v>
      </c>
      <c r="CC271" s="50">
        <v>0</v>
      </c>
      <c r="CD271" s="391">
        <f t="shared" si="197"/>
        <v>72912168.216000006</v>
      </c>
      <c r="CE271" s="391">
        <f t="shared" si="201"/>
        <v>59412168.216000006</v>
      </c>
      <c r="CF271" s="391">
        <f t="shared" si="202"/>
        <v>72912168.216000006</v>
      </c>
      <c r="CG271" s="50">
        <f t="shared" si="223"/>
        <v>5103851.7751200013</v>
      </c>
      <c r="CH271" s="395">
        <f t="shared" si="224"/>
        <v>1941216.8216000006</v>
      </c>
      <c r="CI271" s="398">
        <v>0</v>
      </c>
      <c r="CJ271" s="50">
        <v>0</v>
      </c>
      <c r="CK271" s="50">
        <v>0</v>
      </c>
      <c r="CL271" s="50">
        <v>0</v>
      </c>
      <c r="CM271" s="50">
        <v>0</v>
      </c>
      <c r="CN271" s="50">
        <v>0</v>
      </c>
      <c r="CO271" s="50">
        <v>0</v>
      </c>
      <c r="CP271" s="395">
        <f t="shared" si="225"/>
        <v>7045068.5967200017</v>
      </c>
      <c r="CQ271" s="391">
        <f t="shared" si="226"/>
        <v>65867099</v>
      </c>
      <c r="CR271" s="391">
        <f t="shared" si="227"/>
        <v>-510385</v>
      </c>
    </row>
    <row r="272" spans="1:96" s="50" customFormat="1" ht="24" customHeight="1" x14ac:dyDescent="0.2">
      <c r="A272" s="182">
        <f t="shared" si="204"/>
        <v>2655495</v>
      </c>
      <c r="B272" s="298">
        <f t="shared" si="228"/>
        <v>266</v>
      </c>
      <c r="C272" s="266">
        <v>29</v>
      </c>
      <c r="D272" s="299">
        <v>13223</v>
      </c>
      <c r="E272" s="242" t="s">
        <v>248</v>
      </c>
      <c r="F272" s="243" t="s">
        <v>1405</v>
      </c>
      <c r="G272" s="287" t="s">
        <v>137</v>
      </c>
      <c r="H272" s="274" t="s">
        <v>88</v>
      </c>
      <c r="I272" s="294" t="s">
        <v>2700</v>
      </c>
      <c r="J272" s="65">
        <v>4172322174</v>
      </c>
      <c r="K272" s="65" t="s">
        <v>1406</v>
      </c>
      <c r="L272" s="65" t="s">
        <v>88</v>
      </c>
      <c r="M272" s="292" t="s">
        <v>137</v>
      </c>
      <c r="N272" s="244" t="s">
        <v>2410</v>
      </c>
      <c r="O272" s="65"/>
      <c r="P272" s="90"/>
      <c r="Q272" s="244">
        <v>30</v>
      </c>
      <c r="R272" s="246">
        <v>120</v>
      </c>
      <c r="S272" s="246">
        <v>110</v>
      </c>
      <c r="T272" s="246">
        <v>29.33</v>
      </c>
      <c r="U272" s="90">
        <v>0</v>
      </c>
      <c r="V272" s="262">
        <v>15</v>
      </c>
      <c r="W272" s="99">
        <v>0</v>
      </c>
      <c r="X272" s="84">
        <v>0</v>
      </c>
      <c r="Y272" s="99">
        <v>2</v>
      </c>
      <c r="Z272" s="65">
        <v>0</v>
      </c>
      <c r="AA272" s="319">
        <v>885165</v>
      </c>
      <c r="AB272" s="319">
        <v>46667</v>
      </c>
      <c r="AC272" s="320">
        <f t="shared" si="205"/>
        <v>931832</v>
      </c>
      <c r="AD272" s="75">
        <v>4500000</v>
      </c>
      <c r="AE272" s="75">
        <v>6000000</v>
      </c>
      <c r="AF272" s="338">
        <f t="shared" si="229"/>
        <v>177895.19999999998</v>
      </c>
      <c r="AG272" s="113">
        <f t="shared" si="206"/>
        <v>26554950</v>
      </c>
      <c r="AH272" s="75">
        <f t="shared" si="207"/>
        <v>1400010</v>
      </c>
      <c r="AI272" s="75">
        <f t="shared" si="208"/>
        <v>21347423.999999996</v>
      </c>
      <c r="AJ272" s="75">
        <f t="shared" si="209"/>
        <v>0</v>
      </c>
      <c r="AK272" s="75">
        <f t="shared" si="210"/>
        <v>4500000</v>
      </c>
      <c r="AL272" s="75">
        <f t="shared" si="211"/>
        <v>6000000</v>
      </c>
      <c r="AM272" s="75">
        <f t="shared" si="212"/>
        <v>4892117.9999999991</v>
      </c>
      <c r="AN272" s="75">
        <f t="shared" si="213"/>
        <v>5217666.2159999991</v>
      </c>
      <c r="AO272" s="75">
        <f t="shared" si="214"/>
        <v>0</v>
      </c>
      <c r="AP272" s="75">
        <f t="shared" si="215"/>
        <v>3000000</v>
      </c>
      <c r="AQ272" s="75">
        <v>0</v>
      </c>
      <c r="AR272" s="75">
        <v>0</v>
      </c>
      <c r="AS272" s="75">
        <v>0</v>
      </c>
      <c r="AT272" s="80">
        <v>0</v>
      </c>
      <c r="AU272" s="82">
        <f t="shared" si="216"/>
        <v>72912168.216000006</v>
      </c>
      <c r="AV272" s="113">
        <f t="shared" si="217"/>
        <v>54308316.440880008</v>
      </c>
      <c r="AW272" s="75">
        <f t="shared" si="218"/>
        <v>72912168.215999991</v>
      </c>
      <c r="AX272" s="75">
        <f t="shared" si="219"/>
        <v>5103851.7751199994</v>
      </c>
      <c r="AY272" s="76">
        <f t="shared" si="220"/>
        <v>1430831.644088001</v>
      </c>
      <c r="AZ272" s="75">
        <v>0</v>
      </c>
      <c r="BA272" s="75">
        <v>0</v>
      </c>
      <c r="BB272" s="75">
        <v>0</v>
      </c>
      <c r="BC272" s="80">
        <v>0</v>
      </c>
      <c r="BD272" s="80">
        <v>0</v>
      </c>
      <c r="BE272" s="80">
        <v>0</v>
      </c>
      <c r="BF272" s="78">
        <v>0</v>
      </c>
      <c r="BG272" s="348">
        <f t="shared" si="221"/>
        <v>6534683.4192080004</v>
      </c>
      <c r="BH272" s="188">
        <f t="shared" si="222"/>
        <v>66377484</v>
      </c>
      <c r="BM272" s="50">
        <v>885165</v>
      </c>
      <c r="BN272" s="391">
        <f t="shared" si="203"/>
        <v>46667</v>
      </c>
      <c r="BO272" s="391">
        <f t="shared" si="200"/>
        <v>931832</v>
      </c>
      <c r="BP272" s="391">
        <f t="shared" si="187"/>
        <v>26554950</v>
      </c>
      <c r="BQ272" s="50">
        <f t="shared" si="188"/>
        <v>1400010</v>
      </c>
      <c r="BR272" s="50">
        <f t="shared" si="189"/>
        <v>21347423.999999996</v>
      </c>
      <c r="BS272" s="50">
        <f t="shared" si="190"/>
        <v>0</v>
      </c>
      <c r="BT272" s="50">
        <f t="shared" si="191"/>
        <v>4500000</v>
      </c>
      <c r="BU272" s="50">
        <f t="shared" si="192"/>
        <v>6000000</v>
      </c>
      <c r="BV272" s="50">
        <f t="shared" si="193"/>
        <v>4892117.9999999991</v>
      </c>
      <c r="BW272" s="50">
        <f t="shared" si="194"/>
        <v>5217666.2159999991</v>
      </c>
      <c r="BX272" s="50">
        <f t="shared" si="195"/>
        <v>0</v>
      </c>
      <c r="BY272" s="50">
        <f t="shared" si="196"/>
        <v>3000000</v>
      </c>
      <c r="BZ272" s="50">
        <v>0</v>
      </c>
      <c r="CA272" s="50">
        <v>0</v>
      </c>
      <c r="CB272" s="50">
        <v>0</v>
      </c>
      <c r="CC272" s="50">
        <v>0</v>
      </c>
      <c r="CD272" s="391">
        <f t="shared" si="197"/>
        <v>72912168.216000006</v>
      </c>
      <c r="CE272" s="391">
        <f t="shared" si="201"/>
        <v>59412168.216000006</v>
      </c>
      <c r="CF272" s="391">
        <f t="shared" si="202"/>
        <v>72912168.216000006</v>
      </c>
      <c r="CG272" s="50">
        <f t="shared" si="223"/>
        <v>5103851.7751200013</v>
      </c>
      <c r="CH272" s="395">
        <f t="shared" si="224"/>
        <v>1941216.8216000006</v>
      </c>
      <c r="CI272" s="398">
        <v>0</v>
      </c>
      <c r="CJ272" s="50">
        <v>0</v>
      </c>
      <c r="CK272" s="50">
        <v>0</v>
      </c>
      <c r="CL272" s="50">
        <v>0</v>
      </c>
      <c r="CM272" s="50">
        <v>0</v>
      </c>
      <c r="CN272" s="50">
        <v>0</v>
      </c>
      <c r="CO272" s="50">
        <v>0</v>
      </c>
      <c r="CP272" s="395">
        <f t="shared" si="225"/>
        <v>7045068.5967200017</v>
      </c>
      <c r="CQ272" s="391">
        <f t="shared" si="226"/>
        <v>65867099</v>
      </c>
      <c r="CR272" s="391">
        <f t="shared" si="227"/>
        <v>-510385</v>
      </c>
    </row>
    <row r="273" spans="1:96" s="50" customFormat="1" ht="24" customHeight="1" x14ac:dyDescent="0.2">
      <c r="A273" s="182">
        <f t="shared" si="204"/>
        <v>2655495</v>
      </c>
      <c r="B273" s="298">
        <f t="shared" si="228"/>
        <v>267</v>
      </c>
      <c r="C273" s="266">
        <v>30</v>
      </c>
      <c r="D273" s="299">
        <v>13233</v>
      </c>
      <c r="E273" s="242" t="s">
        <v>1437</v>
      </c>
      <c r="F273" s="243" t="s">
        <v>1438</v>
      </c>
      <c r="G273" s="287" t="s">
        <v>137</v>
      </c>
      <c r="H273" s="274" t="s">
        <v>88</v>
      </c>
      <c r="I273" s="353" t="s">
        <v>2701</v>
      </c>
      <c r="J273" s="68" t="s">
        <v>1439</v>
      </c>
      <c r="K273" s="68" t="s">
        <v>1440</v>
      </c>
      <c r="L273" s="68" t="s">
        <v>88</v>
      </c>
      <c r="M273" s="292" t="s">
        <v>137</v>
      </c>
      <c r="N273" s="244" t="s">
        <v>2410</v>
      </c>
      <c r="O273" s="68"/>
      <c r="P273" s="91"/>
      <c r="Q273" s="244">
        <v>30</v>
      </c>
      <c r="R273" s="246">
        <v>120</v>
      </c>
      <c r="S273" s="246">
        <v>110</v>
      </c>
      <c r="T273" s="246">
        <v>29.33</v>
      </c>
      <c r="U273" s="90">
        <v>0</v>
      </c>
      <c r="V273" s="262">
        <v>15</v>
      </c>
      <c r="W273" s="99">
        <v>0</v>
      </c>
      <c r="X273" s="84">
        <v>0</v>
      </c>
      <c r="Y273" s="99">
        <v>2</v>
      </c>
      <c r="Z273" s="65">
        <v>2</v>
      </c>
      <c r="AA273" s="319">
        <v>885165</v>
      </c>
      <c r="AB273" s="319">
        <v>46667</v>
      </c>
      <c r="AC273" s="320">
        <f t="shared" si="205"/>
        <v>931832</v>
      </c>
      <c r="AD273" s="75">
        <v>4500000</v>
      </c>
      <c r="AE273" s="75">
        <v>6000000</v>
      </c>
      <c r="AF273" s="338">
        <f t="shared" si="229"/>
        <v>177895.19999999998</v>
      </c>
      <c r="AG273" s="113">
        <f t="shared" si="206"/>
        <v>26554950</v>
      </c>
      <c r="AH273" s="75">
        <f t="shared" si="207"/>
        <v>1400010</v>
      </c>
      <c r="AI273" s="75">
        <f t="shared" si="208"/>
        <v>21347423.999999996</v>
      </c>
      <c r="AJ273" s="75">
        <f t="shared" si="209"/>
        <v>5310990</v>
      </c>
      <c r="AK273" s="75">
        <f t="shared" si="210"/>
        <v>4500000</v>
      </c>
      <c r="AL273" s="75">
        <f t="shared" si="211"/>
        <v>6000000</v>
      </c>
      <c r="AM273" s="75">
        <f t="shared" si="212"/>
        <v>4892117.9999999991</v>
      </c>
      <c r="AN273" s="75">
        <f t="shared" si="213"/>
        <v>5217666.2159999991</v>
      </c>
      <c r="AO273" s="75">
        <f t="shared" si="214"/>
        <v>0</v>
      </c>
      <c r="AP273" s="75">
        <f t="shared" si="215"/>
        <v>3000000</v>
      </c>
      <c r="AQ273" s="75">
        <v>0</v>
      </c>
      <c r="AR273" s="75">
        <v>0</v>
      </c>
      <c r="AS273" s="75">
        <v>0</v>
      </c>
      <c r="AT273" s="80">
        <v>0</v>
      </c>
      <c r="AU273" s="82">
        <f t="shared" si="216"/>
        <v>78223158.216000006</v>
      </c>
      <c r="AV273" s="113">
        <f t="shared" si="217"/>
        <v>54308316.440880008</v>
      </c>
      <c r="AW273" s="75">
        <f t="shared" si="218"/>
        <v>72912168.215999991</v>
      </c>
      <c r="AX273" s="75">
        <f t="shared" si="219"/>
        <v>5103851.7751199994</v>
      </c>
      <c r="AY273" s="76">
        <f t="shared" si="220"/>
        <v>1430831.644088001</v>
      </c>
      <c r="AZ273" s="75">
        <v>0</v>
      </c>
      <c r="BA273" s="75">
        <v>0</v>
      </c>
      <c r="BB273" s="75">
        <v>0</v>
      </c>
      <c r="BC273" s="80">
        <v>0</v>
      </c>
      <c r="BD273" s="80">
        <v>0</v>
      </c>
      <c r="BE273" s="80">
        <v>0</v>
      </c>
      <c r="BF273" s="78">
        <v>0</v>
      </c>
      <c r="BG273" s="348">
        <f t="shared" si="221"/>
        <v>6534683.4192080004</v>
      </c>
      <c r="BH273" s="188">
        <f t="shared" si="222"/>
        <v>71688474</v>
      </c>
      <c r="BM273" s="50">
        <v>885165</v>
      </c>
      <c r="BN273" s="391">
        <f t="shared" si="203"/>
        <v>46667</v>
      </c>
      <c r="BO273" s="391">
        <f t="shared" si="200"/>
        <v>931832</v>
      </c>
      <c r="BP273" s="391">
        <f t="shared" si="187"/>
        <v>26554950</v>
      </c>
      <c r="BQ273" s="50">
        <f t="shared" si="188"/>
        <v>1400010</v>
      </c>
      <c r="BR273" s="50">
        <f t="shared" si="189"/>
        <v>21347423.999999996</v>
      </c>
      <c r="BS273" s="50">
        <f t="shared" si="190"/>
        <v>5310990</v>
      </c>
      <c r="BT273" s="50">
        <f t="shared" si="191"/>
        <v>4500000</v>
      </c>
      <c r="BU273" s="50">
        <f t="shared" si="192"/>
        <v>6000000</v>
      </c>
      <c r="BV273" s="50">
        <f t="shared" si="193"/>
        <v>4892117.9999999991</v>
      </c>
      <c r="BW273" s="50">
        <f t="shared" si="194"/>
        <v>5217666.2159999991</v>
      </c>
      <c r="BX273" s="50">
        <f t="shared" si="195"/>
        <v>0</v>
      </c>
      <c r="BY273" s="50">
        <f t="shared" si="196"/>
        <v>3000000</v>
      </c>
      <c r="BZ273" s="50">
        <v>0</v>
      </c>
      <c r="CA273" s="50">
        <v>0</v>
      </c>
      <c r="CB273" s="50">
        <v>0</v>
      </c>
      <c r="CC273" s="50">
        <v>0</v>
      </c>
      <c r="CD273" s="391">
        <f t="shared" si="197"/>
        <v>78223158.216000006</v>
      </c>
      <c r="CE273" s="391">
        <f t="shared" si="201"/>
        <v>59412168.216000006</v>
      </c>
      <c r="CF273" s="391">
        <f t="shared" si="202"/>
        <v>72912168.216000006</v>
      </c>
      <c r="CG273" s="50">
        <f t="shared" si="223"/>
        <v>5103851.7751200013</v>
      </c>
      <c r="CH273" s="395">
        <f t="shared" si="224"/>
        <v>1941216.8216000006</v>
      </c>
      <c r="CI273" s="398">
        <v>0</v>
      </c>
      <c r="CJ273" s="50">
        <v>0</v>
      </c>
      <c r="CK273" s="50">
        <v>0</v>
      </c>
      <c r="CL273" s="50">
        <v>0</v>
      </c>
      <c r="CM273" s="50">
        <v>0</v>
      </c>
      <c r="CN273" s="50">
        <v>0</v>
      </c>
      <c r="CO273" s="50">
        <v>0</v>
      </c>
      <c r="CP273" s="395">
        <f t="shared" si="225"/>
        <v>7045068.5967200017</v>
      </c>
      <c r="CQ273" s="391">
        <f t="shared" si="226"/>
        <v>71178089</v>
      </c>
      <c r="CR273" s="391">
        <f t="shared" si="227"/>
        <v>-510385</v>
      </c>
    </row>
    <row r="274" spans="1:96" s="50" customFormat="1" ht="24" customHeight="1" x14ac:dyDescent="0.2">
      <c r="A274" s="182">
        <f t="shared" si="204"/>
        <v>2655495</v>
      </c>
      <c r="B274" s="298">
        <f t="shared" si="228"/>
        <v>268</v>
      </c>
      <c r="C274" s="266">
        <v>31</v>
      </c>
      <c r="D274" s="299">
        <v>13324</v>
      </c>
      <c r="E274" s="242" t="s">
        <v>190</v>
      </c>
      <c r="F274" s="243" t="s">
        <v>1711</v>
      </c>
      <c r="G274" s="287" t="s">
        <v>137</v>
      </c>
      <c r="H274" s="274" t="s">
        <v>88</v>
      </c>
      <c r="I274" s="294" t="s">
        <v>2702</v>
      </c>
      <c r="J274" s="65" t="s">
        <v>1712</v>
      </c>
      <c r="K274" s="65" t="s">
        <v>1713</v>
      </c>
      <c r="L274" s="65" t="s">
        <v>88</v>
      </c>
      <c r="M274" s="292" t="s">
        <v>137</v>
      </c>
      <c r="N274" s="244" t="s">
        <v>2410</v>
      </c>
      <c r="O274" s="65"/>
      <c r="P274" s="90"/>
      <c r="Q274" s="244">
        <v>30</v>
      </c>
      <c r="R274" s="246">
        <v>120</v>
      </c>
      <c r="S274" s="246">
        <v>110</v>
      </c>
      <c r="T274" s="246">
        <v>29.33</v>
      </c>
      <c r="U274" s="90">
        <v>0</v>
      </c>
      <c r="V274" s="262">
        <v>15</v>
      </c>
      <c r="W274" s="99">
        <v>0</v>
      </c>
      <c r="X274" s="84">
        <v>0</v>
      </c>
      <c r="Y274" s="99">
        <v>1</v>
      </c>
      <c r="Z274" s="65">
        <v>1</v>
      </c>
      <c r="AA274" s="319">
        <v>885165</v>
      </c>
      <c r="AB274" s="319">
        <v>46667</v>
      </c>
      <c r="AC274" s="320">
        <f t="shared" si="205"/>
        <v>931832</v>
      </c>
      <c r="AD274" s="75">
        <v>4500000</v>
      </c>
      <c r="AE274" s="75">
        <v>6000000</v>
      </c>
      <c r="AF274" s="338">
        <f t="shared" si="229"/>
        <v>177895.19999999998</v>
      </c>
      <c r="AG274" s="113">
        <f t="shared" si="206"/>
        <v>26554950</v>
      </c>
      <c r="AH274" s="75">
        <f t="shared" si="207"/>
        <v>1400010</v>
      </c>
      <c r="AI274" s="75">
        <f t="shared" si="208"/>
        <v>21347423.999999996</v>
      </c>
      <c r="AJ274" s="75">
        <f t="shared" si="209"/>
        <v>2655495</v>
      </c>
      <c r="AK274" s="75">
        <f t="shared" si="210"/>
        <v>4500000</v>
      </c>
      <c r="AL274" s="75">
        <f t="shared" si="211"/>
        <v>6000000</v>
      </c>
      <c r="AM274" s="75">
        <f t="shared" si="212"/>
        <v>4892117.9999999991</v>
      </c>
      <c r="AN274" s="75">
        <f t="shared" si="213"/>
        <v>5217666.2159999991</v>
      </c>
      <c r="AO274" s="75">
        <f t="shared" si="214"/>
        <v>0</v>
      </c>
      <c r="AP274" s="75">
        <f t="shared" si="215"/>
        <v>3000000</v>
      </c>
      <c r="AQ274" s="75">
        <v>0</v>
      </c>
      <c r="AR274" s="75">
        <v>0</v>
      </c>
      <c r="AS274" s="75">
        <v>0</v>
      </c>
      <c r="AT274" s="80">
        <v>0</v>
      </c>
      <c r="AU274" s="82">
        <f t="shared" si="216"/>
        <v>75567663.216000006</v>
      </c>
      <c r="AV274" s="113">
        <f t="shared" si="217"/>
        <v>54308316.440880008</v>
      </c>
      <c r="AW274" s="75">
        <f t="shared" si="218"/>
        <v>72912168.215999991</v>
      </c>
      <c r="AX274" s="75">
        <f t="shared" si="219"/>
        <v>5103851.7751199994</v>
      </c>
      <c r="AY274" s="76">
        <f t="shared" si="220"/>
        <v>1430831.644088001</v>
      </c>
      <c r="AZ274" s="75">
        <v>0</v>
      </c>
      <c r="BA274" s="75">
        <v>0</v>
      </c>
      <c r="BB274" s="75">
        <v>0</v>
      </c>
      <c r="BC274" s="80">
        <v>0</v>
      </c>
      <c r="BD274" s="80">
        <v>0</v>
      </c>
      <c r="BE274" s="80">
        <v>0</v>
      </c>
      <c r="BF274" s="78">
        <v>0</v>
      </c>
      <c r="BG274" s="348">
        <f t="shared" si="221"/>
        <v>6534683.4192080004</v>
      </c>
      <c r="BH274" s="188">
        <f t="shared" si="222"/>
        <v>69032979</v>
      </c>
      <c r="BM274" s="50">
        <v>885165</v>
      </c>
      <c r="BN274" s="391">
        <f t="shared" si="203"/>
        <v>46667</v>
      </c>
      <c r="BO274" s="391">
        <f t="shared" si="200"/>
        <v>931832</v>
      </c>
      <c r="BP274" s="391">
        <f t="shared" si="187"/>
        <v>26554950</v>
      </c>
      <c r="BQ274" s="50">
        <f t="shared" si="188"/>
        <v>1400010</v>
      </c>
      <c r="BR274" s="50">
        <f t="shared" si="189"/>
        <v>21347423.999999996</v>
      </c>
      <c r="BS274" s="50">
        <f t="shared" si="190"/>
        <v>2655495</v>
      </c>
      <c r="BT274" s="50">
        <f t="shared" si="191"/>
        <v>4500000</v>
      </c>
      <c r="BU274" s="50">
        <f t="shared" si="192"/>
        <v>6000000</v>
      </c>
      <c r="BV274" s="50">
        <f t="shared" si="193"/>
        <v>4892117.9999999991</v>
      </c>
      <c r="BW274" s="50">
        <f t="shared" si="194"/>
        <v>5217666.2159999991</v>
      </c>
      <c r="BX274" s="50">
        <f t="shared" si="195"/>
        <v>0</v>
      </c>
      <c r="BY274" s="50">
        <f t="shared" si="196"/>
        <v>3000000</v>
      </c>
      <c r="BZ274" s="50">
        <v>0</v>
      </c>
      <c r="CA274" s="50">
        <v>0</v>
      </c>
      <c r="CB274" s="50">
        <v>0</v>
      </c>
      <c r="CC274" s="50">
        <v>0</v>
      </c>
      <c r="CD274" s="391">
        <f t="shared" si="197"/>
        <v>75567663.216000006</v>
      </c>
      <c r="CE274" s="391">
        <f t="shared" si="201"/>
        <v>59412168.216000006</v>
      </c>
      <c r="CF274" s="391">
        <f t="shared" si="202"/>
        <v>72912168.216000006</v>
      </c>
      <c r="CG274" s="50">
        <f t="shared" si="223"/>
        <v>5103851.7751200013</v>
      </c>
      <c r="CH274" s="395">
        <f t="shared" si="224"/>
        <v>1941216.8216000006</v>
      </c>
      <c r="CI274" s="398">
        <v>0</v>
      </c>
      <c r="CJ274" s="50">
        <v>0</v>
      </c>
      <c r="CK274" s="50">
        <v>0</v>
      </c>
      <c r="CL274" s="50">
        <v>0</v>
      </c>
      <c r="CM274" s="50">
        <v>0</v>
      </c>
      <c r="CN274" s="50">
        <v>0</v>
      </c>
      <c r="CO274" s="50">
        <v>0</v>
      </c>
      <c r="CP274" s="395">
        <f t="shared" si="225"/>
        <v>7045068.5967200017</v>
      </c>
      <c r="CQ274" s="391">
        <f t="shared" si="226"/>
        <v>68522594</v>
      </c>
      <c r="CR274" s="391">
        <f t="shared" si="227"/>
        <v>-510385</v>
      </c>
    </row>
    <row r="275" spans="1:96" s="50" customFormat="1" ht="24" customHeight="1" x14ac:dyDescent="0.2">
      <c r="A275" s="182">
        <f t="shared" si="204"/>
        <v>2655495</v>
      </c>
      <c r="B275" s="298">
        <f t="shared" si="228"/>
        <v>269</v>
      </c>
      <c r="C275" s="266">
        <v>32</v>
      </c>
      <c r="D275" s="299">
        <v>13325</v>
      </c>
      <c r="E275" s="242" t="s">
        <v>1714</v>
      </c>
      <c r="F275" s="243" t="s">
        <v>1715</v>
      </c>
      <c r="G275" s="287" t="s">
        <v>137</v>
      </c>
      <c r="H275" s="274" t="s">
        <v>88</v>
      </c>
      <c r="I275" s="353" t="s">
        <v>2703</v>
      </c>
      <c r="J275" s="68" t="s">
        <v>1716</v>
      </c>
      <c r="K275" s="68" t="s">
        <v>1717</v>
      </c>
      <c r="L275" s="68" t="s">
        <v>88</v>
      </c>
      <c r="M275" s="292" t="s">
        <v>137</v>
      </c>
      <c r="N275" s="244" t="s">
        <v>2410</v>
      </c>
      <c r="O275" s="68"/>
      <c r="P275" s="91"/>
      <c r="Q275" s="244">
        <v>30</v>
      </c>
      <c r="R275" s="246">
        <v>120</v>
      </c>
      <c r="S275" s="246">
        <v>110</v>
      </c>
      <c r="T275" s="246">
        <v>29.33</v>
      </c>
      <c r="U275" s="90">
        <v>0</v>
      </c>
      <c r="V275" s="262">
        <v>15</v>
      </c>
      <c r="W275" s="99">
        <v>0</v>
      </c>
      <c r="X275" s="84">
        <v>0</v>
      </c>
      <c r="Y275" s="99">
        <v>1</v>
      </c>
      <c r="Z275" s="65">
        <v>2</v>
      </c>
      <c r="AA275" s="319">
        <v>885165</v>
      </c>
      <c r="AB275" s="319">
        <v>46667</v>
      </c>
      <c r="AC275" s="320">
        <f t="shared" si="205"/>
        <v>931832</v>
      </c>
      <c r="AD275" s="75">
        <v>4500000</v>
      </c>
      <c r="AE275" s="75">
        <v>6000000</v>
      </c>
      <c r="AF275" s="338">
        <f t="shared" si="229"/>
        <v>177895.19999999998</v>
      </c>
      <c r="AG275" s="113">
        <f t="shared" si="206"/>
        <v>26554950</v>
      </c>
      <c r="AH275" s="75">
        <f t="shared" si="207"/>
        <v>1400010</v>
      </c>
      <c r="AI275" s="75">
        <f t="shared" si="208"/>
        <v>21347423.999999996</v>
      </c>
      <c r="AJ275" s="75">
        <f t="shared" si="209"/>
        <v>5310990</v>
      </c>
      <c r="AK275" s="75">
        <f t="shared" si="210"/>
        <v>4500000</v>
      </c>
      <c r="AL275" s="75">
        <f t="shared" si="211"/>
        <v>6000000</v>
      </c>
      <c r="AM275" s="75">
        <f t="shared" si="212"/>
        <v>4892117.9999999991</v>
      </c>
      <c r="AN275" s="75">
        <f t="shared" si="213"/>
        <v>5217666.2159999991</v>
      </c>
      <c r="AO275" s="75">
        <f t="shared" si="214"/>
        <v>0</v>
      </c>
      <c r="AP275" s="75">
        <f t="shared" si="215"/>
        <v>3000000</v>
      </c>
      <c r="AQ275" s="75">
        <v>0</v>
      </c>
      <c r="AR275" s="75">
        <v>0</v>
      </c>
      <c r="AS275" s="75">
        <v>0</v>
      </c>
      <c r="AT275" s="80">
        <v>0</v>
      </c>
      <c r="AU275" s="82">
        <f t="shared" si="216"/>
        <v>78223158.216000006</v>
      </c>
      <c r="AV275" s="113">
        <f t="shared" si="217"/>
        <v>54308316.440880008</v>
      </c>
      <c r="AW275" s="75">
        <f t="shared" si="218"/>
        <v>72912168.215999991</v>
      </c>
      <c r="AX275" s="75">
        <f t="shared" si="219"/>
        <v>5103851.7751199994</v>
      </c>
      <c r="AY275" s="76">
        <f t="shared" si="220"/>
        <v>1430831.644088001</v>
      </c>
      <c r="AZ275" s="75">
        <v>0</v>
      </c>
      <c r="BA275" s="75">
        <v>0</v>
      </c>
      <c r="BB275" s="75">
        <v>0</v>
      </c>
      <c r="BC275" s="80">
        <v>0</v>
      </c>
      <c r="BD275" s="80">
        <v>0</v>
      </c>
      <c r="BE275" s="80">
        <v>0</v>
      </c>
      <c r="BF275" s="78">
        <v>0</v>
      </c>
      <c r="BG275" s="348">
        <f t="shared" si="221"/>
        <v>6534683.4192080004</v>
      </c>
      <c r="BH275" s="188">
        <f t="shared" si="222"/>
        <v>71688474</v>
      </c>
      <c r="BM275" s="50">
        <v>885165</v>
      </c>
      <c r="BN275" s="391">
        <f t="shared" si="203"/>
        <v>46667</v>
      </c>
      <c r="BO275" s="391">
        <f t="shared" si="200"/>
        <v>931832</v>
      </c>
      <c r="BP275" s="391">
        <f t="shared" si="187"/>
        <v>26554950</v>
      </c>
      <c r="BQ275" s="50">
        <f t="shared" si="188"/>
        <v>1400010</v>
      </c>
      <c r="BR275" s="50">
        <f t="shared" si="189"/>
        <v>21347423.999999996</v>
      </c>
      <c r="BS275" s="50">
        <f t="shared" si="190"/>
        <v>5310990</v>
      </c>
      <c r="BT275" s="50">
        <f t="shared" si="191"/>
        <v>4500000</v>
      </c>
      <c r="BU275" s="50">
        <f t="shared" si="192"/>
        <v>6000000</v>
      </c>
      <c r="BV275" s="50">
        <f t="shared" si="193"/>
        <v>4892117.9999999991</v>
      </c>
      <c r="BW275" s="50">
        <f t="shared" si="194"/>
        <v>5217666.2159999991</v>
      </c>
      <c r="BX275" s="50">
        <f t="shared" si="195"/>
        <v>0</v>
      </c>
      <c r="BY275" s="50">
        <f t="shared" si="196"/>
        <v>3000000</v>
      </c>
      <c r="BZ275" s="50">
        <v>0</v>
      </c>
      <c r="CA275" s="50">
        <v>0</v>
      </c>
      <c r="CB275" s="50">
        <v>0</v>
      </c>
      <c r="CC275" s="50">
        <v>0</v>
      </c>
      <c r="CD275" s="391">
        <f t="shared" si="197"/>
        <v>78223158.216000006</v>
      </c>
      <c r="CE275" s="391">
        <f t="shared" si="201"/>
        <v>59412168.216000006</v>
      </c>
      <c r="CF275" s="391">
        <f t="shared" si="202"/>
        <v>72912168.216000006</v>
      </c>
      <c r="CG275" s="50">
        <f t="shared" si="223"/>
        <v>5103851.7751200013</v>
      </c>
      <c r="CH275" s="395">
        <f t="shared" si="224"/>
        <v>1941216.8216000006</v>
      </c>
      <c r="CI275" s="398">
        <v>0</v>
      </c>
      <c r="CJ275" s="50">
        <v>0</v>
      </c>
      <c r="CK275" s="50">
        <v>0</v>
      </c>
      <c r="CL275" s="50">
        <v>0</v>
      </c>
      <c r="CM275" s="50">
        <v>0</v>
      </c>
      <c r="CN275" s="50">
        <v>0</v>
      </c>
      <c r="CO275" s="50">
        <v>0</v>
      </c>
      <c r="CP275" s="395">
        <f t="shared" si="225"/>
        <v>7045068.5967200017</v>
      </c>
      <c r="CQ275" s="391">
        <f t="shared" si="226"/>
        <v>71178089</v>
      </c>
      <c r="CR275" s="391">
        <f t="shared" si="227"/>
        <v>-510385</v>
      </c>
    </row>
    <row r="276" spans="1:96" s="50" customFormat="1" ht="24" customHeight="1" x14ac:dyDescent="0.2">
      <c r="A276" s="182">
        <f t="shared" si="204"/>
        <v>2655495</v>
      </c>
      <c r="B276" s="298">
        <f t="shared" si="228"/>
        <v>270</v>
      </c>
      <c r="C276" s="266">
        <v>33</v>
      </c>
      <c r="D276" s="299">
        <v>13275</v>
      </c>
      <c r="E276" s="242" t="s">
        <v>327</v>
      </c>
      <c r="F276" s="243" t="s">
        <v>1569</v>
      </c>
      <c r="G276" s="287" t="s">
        <v>137</v>
      </c>
      <c r="H276" s="274" t="s">
        <v>88</v>
      </c>
      <c r="I276" s="294" t="s">
        <v>2704</v>
      </c>
      <c r="J276" s="65" t="s">
        <v>1570</v>
      </c>
      <c r="K276" s="65" t="s">
        <v>1571</v>
      </c>
      <c r="L276" s="65" t="s">
        <v>88</v>
      </c>
      <c r="M276" s="292" t="s">
        <v>137</v>
      </c>
      <c r="N276" s="99"/>
      <c r="O276" s="65"/>
      <c r="P276" s="245" t="s">
        <v>2410</v>
      </c>
      <c r="Q276" s="244">
        <v>30</v>
      </c>
      <c r="R276" s="246">
        <v>120</v>
      </c>
      <c r="S276" s="246">
        <v>220</v>
      </c>
      <c r="T276" s="246">
        <v>29.33</v>
      </c>
      <c r="U276" s="90">
        <v>0</v>
      </c>
      <c r="V276" s="262">
        <v>15</v>
      </c>
      <c r="W276" s="99">
        <v>0</v>
      </c>
      <c r="X276" s="84">
        <v>0</v>
      </c>
      <c r="Y276" s="99">
        <v>2</v>
      </c>
      <c r="Z276" s="65">
        <v>2</v>
      </c>
      <c r="AA276" s="319">
        <v>885165</v>
      </c>
      <c r="AB276" s="319">
        <v>46667</v>
      </c>
      <c r="AC276" s="320">
        <f t="shared" si="205"/>
        <v>931832</v>
      </c>
      <c r="AD276" s="75">
        <v>4500000</v>
      </c>
      <c r="AE276" s="75">
        <v>6000000</v>
      </c>
      <c r="AF276" s="338">
        <f t="shared" si="229"/>
        <v>177895.19999999998</v>
      </c>
      <c r="AG276" s="113">
        <f t="shared" si="206"/>
        <v>26554950</v>
      </c>
      <c r="AH276" s="75">
        <f t="shared" si="207"/>
        <v>1400010</v>
      </c>
      <c r="AI276" s="75">
        <f t="shared" si="208"/>
        <v>21347423.999999996</v>
      </c>
      <c r="AJ276" s="75">
        <f t="shared" si="209"/>
        <v>5310990</v>
      </c>
      <c r="AK276" s="75">
        <f t="shared" si="210"/>
        <v>4500000</v>
      </c>
      <c r="AL276" s="75">
        <f t="shared" si="211"/>
        <v>6000000</v>
      </c>
      <c r="AM276" s="75">
        <f t="shared" si="212"/>
        <v>9784235.9999999981</v>
      </c>
      <c r="AN276" s="75">
        <f t="shared" si="213"/>
        <v>5217666.2159999991</v>
      </c>
      <c r="AO276" s="75">
        <f t="shared" si="214"/>
        <v>0</v>
      </c>
      <c r="AP276" s="75">
        <f t="shared" si="215"/>
        <v>3000000</v>
      </c>
      <c r="AQ276" s="75">
        <v>0</v>
      </c>
      <c r="AR276" s="75">
        <v>0</v>
      </c>
      <c r="AS276" s="75">
        <v>0</v>
      </c>
      <c r="AT276" s="80">
        <v>0</v>
      </c>
      <c r="AU276" s="82">
        <f t="shared" si="216"/>
        <v>83115276.216000006</v>
      </c>
      <c r="AV276" s="113">
        <f t="shared" si="217"/>
        <v>58857986.18088001</v>
      </c>
      <c r="AW276" s="75">
        <f t="shared" si="218"/>
        <v>77804286.215999991</v>
      </c>
      <c r="AX276" s="75">
        <f t="shared" si="219"/>
        <v>5446300.0351200001</v>
      </c>
      <c r="AY276" s="76">
        <f t="shared" si="220"/>
        <v>1885798.6180880012</v>
      </c>
      <c r="AZ276" s="75">
        <v>0</v>
      </c>
      <c r="BA276" s="75">
        <v>0</v>
      </c>
      <c r="BB276" s="75">
        <v>0</v>
      </c>
      <c r="BC276" s="80">
        <v>0</v>
      </c>
      <c r="BD276" s="80">
        <v>0</v>
      </c>
      <c r="BE276" s="80">
        <v>0</v>
      </c>
      <c r="BF276" s="78">
        <v>0</v>
      </c>
      <c r="BG276" s="348">
        <f t="shared" si="221"/>
        <v>7332098.6532080015</v>
      </c>
      <c r="BH276" s="188">
        <f t="shared" si="222"/>
        <v>75783177</v>
      </c>
      <c r="BM276" s="50">
        <v>885165</v>
      </c>
      <c r="BN276" s="391">
        <f t="shared" si="203"/>
        <v>46667</v>
      </c>
      <c r="BO276" s="391">
        <f t="shared" si="200"/>
        <v>931832</v>
      </c>
      <c r="BP276" s="391">
        <f t="shared" si="187"/>
        <v>26554950</v>
      </c>
      <c r="BQ276" s="50">
        <f t="shared" si="188"/>
        <v>1400010</v>
      </c>
      <c r="BR276" s="50">
        <f t="shared" si="189"/>
        <v>21347423.999999996</v>
      </c>
      <c r="BS276" s="50">
        <f t="shared" si="190"/>
        <v>5310990</v>
      </c>
      <c r="BT276" s="50">
        <f t="shared" si="191"/>
        <v>4500000</v>
      </c>
      <c r="BU276" s="50">
        <f t="shared" si="192"/>
        <v>6000000</v>
      </c>
      <c r="BV276" s="50">
        <f t="shared" si="193"/>
        <v>9784235.9999999981</v>
      </c>
      <c r="BW276" s="50">
        <f t="shared" si="194"/>
        <v>5217666.2159999991</v>
      </c>
      <c r="BX276" s="50">
        <f t="shared" si="195"/>
        <v>0</v>
      </c>
      <c r="BY276" s="50">
        <f t="shared" si="196"/>
        <v>3000000</v>
      </c>
      <c r="BZ276" s="50">
        <v>0</v>
      </c>
      <c r="CA276" s="50">
        <v>0</v>
      </c>
      <c r="CB276" s="50">
        <v>0</v>
      </c>
      <c r="CC276" s="50">
        <v>0</v>
      </c>
      <c r="CD276" s="391">
        <f t="shared" si="197"/>
        <v>83115276.216000006</v>
      </c>
      <c r="CE276" s="391">
        <f t="shared" si="201"/>
        <v>64304286.216000006</v>
      </c>
      <c r="CF276" s="391">
        <f t="shared" si="202"/>
        <v>77804286.216000006</v>
      </c>
      <c r="CG276" s="50">
        <f t="shared" si="223"/>
        <v>5446300.0351200011</v>
      </c>
      <c r="CH276" s="395">
        <f t="shared" si="224"/>
        <v>2430428.6216000007</v>
      </c>
      <c r="CI276" s="398">
        <v>0</v>
      </c>
      <c r="CJ276" s="50">
        <v>0</v>
      </c>
      <c r="CK276" s="50">
        <v>0</v>
      </c>
      <c r="CL276" s="50">
        <v>0</v>
      </c>
      <c r="CM276" s="50">
        <v>0</v>
      </c>
      <c r="CN276" s="50">
        <v>0</v>
      </c>
      <c r="CO276" s="50">
        <v>0</v>
      </c>
      <c r="CP276" s="395">
        <f t="shared" si="225"/>
        <v>7876728.6567200013</v>
      </c>
      <c r="CQ276" s="391">
        <f t="shared" si="226"/>
        <v>75238547</v>
      </c>
      <c r="CR276" s="391">
        <f t="shared" si="227"/>
        <v>-544630</v>
      </c>
    </row>
    <row r="277" spans="1:96" s="50" customFormat="1" ht="24" customHeight="1" x14ac:dyDescent="0.2">
      <c r="A277" s="182">
        <f t="shared" si="204"/>
        <v>2655495</v>
      </c>
      <c r="B277" s="298">
        <f t="shared" si="228"/>
        <v>271</v>
      </c>
      <c r="C277" s="266">
        <v>34</v>
      </c>
      <c r="D277" s="299">
        <v>13290</v>
      </c>
      <c r="E277" s="242" t="s">
        <v>209</v>
      </c>
      <c r="F277" s="243" t="s">
        <v>1616</v>
      </c>
      <c r="G277" s="287" t="s">
        <v>137</v>
      </c>
      <c r="H277" s="274" t="s">
        <v>88</v>
      </c>
      <c r="I277" s="294" t="s">
        <v>2705</v>
      </c>
      <c r="J277" s="65" t="s">
        <v>1617</v>
      </c>
      <c r="K277" s="65" t="s">
        <v>1618</v>
      </c>
      <c r="L277" s="65" t="s">
        <v>88</v>
      </c>
      <c r="M277" s="292" t="s">
        <v>137</v>
      </c>
      <c r="N277" s="244" t="s">
        <v>2410</v>
      </c>
      <c r="O277" s="65"/>
      <c r="P277" s="90"/>
      <c r="Q277" s="244">
        <v>30</v>
      </c>
      <c r="R277" s="246">
        <v>120</v>
      </c>
      <c r="S277" s="246">
        <v>110</v>
      </c>
      <c r="T277" s="246">
        <v>29.33</v>
      </c>
      <c r="U277" s="90">
        <v>0</v>
      </c>
      <c r="V277" s="262">
        <v>15</v>
      </c>
      <c r="W277" s="99">
        <v>0</v>
      </c>
      <c r="X277" s="84">
        <v>0</v>
      </c>
      <c r="Y277" s="99">
        <v>1</v>
      </c>
      <c r="Z277" s="65">
        <v>1</v>
      </c>
      <c r="AA277" s="319">
        <v>885165</v>
      </c>
      <c r="AB277" s="319">
        <v>46667</v>
      </c>
      <c r="AC277" s="320">
        <f t="shared" si="205"/>
        <v>931832</v>
      </c>
      <c r="AD277" s="75">
        <v>4500000</v>
      </c>
      <c r="AE277" s="75">
        <v>6000000</v>
      </c>
      <c r="AF277" s="338">
        <f t="shared" si="229"/>
        <v>177895.19999999998</v>
      </c>
      <c r="AG277" s="113">
        <f t="shared" si="206"/>
        <v>26554950</v>
      </c>
      <c r="AH277" s="75">
        <f t="shared" si="207"/>
        <v>1400010</v>
      </c>
      <c r="AI277" s="75">
        <f t="shared" si="208"/>
        <v>21347423.999999996</v>
      </c>
      <c r="AJ277" s="75">
        <f t="shared" si="209"/>
        <v>2655495</v>
      </c>
      <c r="AK277" s="75">
        <f t="shared" si="210"/>
        <v>4500000</v>
      </c>
      <c r="AL277" s="75">
        <f t="shared" si="211"/>
        <v>6000000</v>
      </c>
      <c r="AM277" s="75">
        <f t="shared" si="212"/>
        <v>4892117.9999999991</v>
      </c>
      <c r="AN277" s="75">
        <f t="shared" si="213"/>
        <v>5217666.2159999991</v>
      </c>
      <c r="AO277" s="75">
        <f t="shared" si="214"/>
        <v>0</v>
      </c>
      <c r="AP277" s="75">
        <f t="shared" si="215"/>
        <v>3000000</v>
      </c>
      <c r="AQ277" s="75">
        <v>0</v>
      </c>
      <c r="AR277" s="75">
        <v>0</v>
      </c>
      <c r="AS277" s="75">
        <v>0</v>
      </c>
      <c r="AT277" s="80">
        <v>0</v>
      </c>
      <c r="AU277" s="82">
        <f t="shared" si="216"/>
        <v>75567663.216000006</v>
      </c>
      <c r="AV277" s="113">
        <f t="shared" si="217"/>
        <v>54308316.440880008</v>
      </c>
      <c r="AW277" s="75">
        <f t="shared" si="218"/>
        <v>72912168.215999991</v>
      </c>
      <c r="AX277" s="75">
        <f t="shared" si="219"/>
        <v>5103851.7751199994</v>
      </c>
      <c r="AY277" s="76">
        <f t="shared" si="220"/>
        <v>1430831.644088001</v>
      </c>
      <c r="AZ277" s="75">
        <v>0</v>
      </c>
      <c r="BA277" s="75">
        <v>0</v>
      </c>
      <c r="BB277" s="75">
        <v>0</v>
      </c>
      <c r="BC277" s="80">
        <v>0</v>
      </c>
      <c r="BD277" s="80">
        <v>0</v>
      </c>
      <c r="BE277" s="80">
        <v>0</v>
      </c>
      <c r="BF277" s="78">
        <v>0</v>
      </c>
      <c r="BG277" s="348">
        <f t="shared" si="221"/>
        <v>6534683.4192080004</v>
      </c>
      <c r="BH277" s="188">
        <f t="shared" si="222"/>
        <v>69032979</v>
      </c>
      <c r="BM277" s="50">
        <v>885165</v>
      </c>
      <c r="BN277" s="391">
        <f t="shared" si="203"/>
        <v>46667</v>
      </c>
      <c r="BO277" s="391">
        <f t="shared" si="200"/>
        <v>931832</v>
      </c>
      <c r="BP277" s="391">
        <f t="shared" si="187"/>
        <v>26554950</v>
      </c>
      <c r="BQ277" s="50">
        <f t="shared" si="188"/>
        <v>1400010</v>
      </c>
      <c r="BR277" s="50">
        <f t="shared" si="189"/>
        <v>21347423.999999996</v>
      </c>
      <c r="BS277" s="50">
        <f t="shared" si="190"/>
        <v>2655495</v>
      </c>
      <c r="BT277" s="50">
        <f t="shared" si="191"/>
        <v>4500000</v>
      </c>
      <c r="BU277" s="50">
        <f t="shared" si="192"/>
        <v>6000000</v>
      </c>
      <c r="BV277" s="50">
        <f t="shared" si="193"/>
        <v>4892117.9999999991</v>
      </c>
      <c r="BW277" s="50">
        <f t="shared" si="194"/>
        <v>5217666.2159999991</v>
      </c>
      <c r="BX277" s="50">
        <f t="shared" si="195"/>
        <v>0</v>
      </c>
      <c r="BY277" s="50">
        <f t="shared" si="196"/>
        <v>3000000</v>
      </c>
      <c r="BZ277" s="50">
        <v>0</v>
      </c>
      <c r="CA277" s="50">
        <v>0</v>
      </c>
      <c r="CB277" s="50">
        <v>0</v>
      </c>
      <c r="CC277" s="50">
        <v>0</v>
      </c>
      <c r="CD277" s="391">
        <f t="shared" si="197"/>
        <v>75567663.216000006</v>
      </c>
      <c r="CE277" s="391">
        <f t="shared" si="201"/>
        <v>59412168.216000006</v>
      </c>
      <c r="CF277" s="391">
        <f t="shared" si="202"/>
        <v>72912168.216000006</v>
      </c>
      <c r="CG277" s="50">
        <f t="shared" si="223"/>
        <v>5103851.7751200013</v>
      </c>
      <c r="CH277" s="395">
        <f t="shared" si="224"/>
        <v>1941216.8216000006</v>
      </c>
      <c r="CI277" s="398">
        <v>0</v>
      </c>
      <c r="CJ277" s="50">
        <v>0</v>
      </c>
      <c r="CK277" s="50">
        <v>0</v>
      </c>
      <c r="CL277" s="50">
        <v>0</v>
      </c>
      <c r="CM277" s="50">
        <v>0</v>
      </c>
      <c r="CN277" s="50">
        <v>0</v>
      </c>
      <c r="CO277" s="50">
        <v>0</v>
      </c>
      <c r="CP277" s="395">
        <f t="shared" si="225"/>
        <v>7045068.5967200017</v>
      </c>
      <c r="CQ277" s="391">
        <f t="shared" si="226"/>
        <v>68522594</v>
      </c>
      <c r="CR277" s="391">
        <f t="shared" si="227"/>
        <v>-510385</v>
      </c>
    </row>
    <row r="278" spans="1:96" s="50" customFormat="1" ht="24" customHeight="1" x14ac:dyDescent="0.2">
      <c r="A278" s="182">
        <f t="shared" si="204"/>
        <v>2655495</v>
      </c>
      <c r="B278" s="298">
        <f t="shared" si="228"/>
        <v>272</v>
      </c>
      <c r="C278" s="266">
        <v>35</v>
      </c>
      <c r="D278" s="299">
        <v>13239</v>
      </c>
      <c r="E278" s="242" t="s">
        <v>1456</v>
      </c>
      <c r="F278" s="243" t="s">
        <v>1457</v>
      </c>
      <c r="G278" s="287" t="s">
        <v>137</v>
      </c>
      <c r="H278" s="274" t="s">
        <v>88</v>
      </c>
      <c r="I278" s="294" t="s">
        <v>2706</v>
      </c>
      <c r="J278" s="65" t="s">
        <v>1458</v>
      </c>
      <c r="K278" s="65" t="s">
        <v>1459</v>
      </c>
      <c r="L278" s="65" t="s">
        <v>88</v>
      </c>
      <c r="M278" s="292" t="s">
        <v>137</v>
      </c>
      <c r="N278" s="244" t="s">
        <v>2410</v>
      </c>
      <c r="O278" s="65"/>
      <c r="P278" s="90"/>
      <c r="Q278" s="244">
        <v>30</v>
      </c>
      <c r="R278" s="246">
        <v>120</v>
      </c>
      <c r="S278" s="246">
        <v>110</v>
      </c>
      <c r="T278" s="246">
        <v>29.33</v>
      </c>
      <c r="U278" s="90">
        <v>0</v>
      </c>
      <c r="V278" s="262">
        <v>15</v>
      </c>
      <c r="W278" s="99">
        <v>0</v>
      </c>
      <c r="X278" s="84">
        <v>0</v>
      </c>
      <c r="Y278" s="99">
        <v>2</v>
      </c>
      <c r="Z278" s="65">
        <v>1</v>
      </c>
      <c r="AA278" s="319">
        <v>885165</v>
      </c>
      <c r="AB278" s="319">
        <v>46667</v>
      </c>
      <c r="AC278" s="320">
        <f t="shared" si="205"/>
        <v>931832</v>
      </c>
      <c r="AD278" s="75">
        <v>4500000</v>
      </c>
      <c r="AE278" s="75">
        <v>6000000</v>
      </c>
      <c r="AF278" s="338">
        <f t="shared" si="229"/>
        <v>177895.19999999998</v>
      </c>
      <c r="AG278" s="113">
        <f t="shared" si="206"/>
        <v>26554950</v>
      </c>
      <c r="AH278" s="75">
        <f t="shared" si="207"/>
        <v>1400010</v>
      </c>
      <c r="AI278" s="75">
        <f t="shared" si="208"/>
        <v>21347423.999999996</v>
      </c>
      <c r="AJ278" s="75">
        <f t="shared" si="209"/>
        <v>2655495</v>
      </c>
      <c r="AK278" s="75">
        <f t="shared" si="210"/>
        <v>4500000</v>
      </c>
      <c r="AL278" s="75">
        <f t="shared" si="211"/>
        <v>6000000</v>
      </c>
      <c r="AM278" s="75">
        <f t="shared" si="212"/>
        <v>4892117.9999999991</v>
      </c>
      <c r="AN278" s="75">
        <f t="shared" si="213"/>
        <v>5217666.2159999991</v>
      </c>
      <c r="AO278" s="75">
        <f t="shared" si="214"/>
        <v>0</v>
      </c>
      <c r="AP278" s="75">
        <f t="shared" si="215"/>
        <v>3000000</v>
      </c>
      <c r="AQ278" s="75">
        <v>0</v>
      </c>
      <c r="AR278" s="75">
        <v>0</v>
      </c>
      <c r="AS278" s="75">
        <v>0</v>
      </c>
      <c r="AT278" s="80">
        <v>0</v>
      </c>
      <c r="AU278" s="82">
        <f t="shared" si="216"/>
        <v>75567663.216000006</v>
      </c>
      <c r="AV278" s="113">
        <f t="shared" si="217"/>
        <v>54308316.440880008</v>
      </c>
      <c r="AW278" s="75">
        <f t="shared" si="218"/>
        <v>72912168.215999991</v>
      </c>
      <c r="AX278" s="75">
        <f t="shared" si="219"/>
        <v>5103851.7751199994</v>
      </c>
      <c r="AY278" s="76">
        <f t="shared" si="220"/>
        <v>1430831.644088001</v>
      </c>
      <c r="AZ278" s="75">
        <v>0</v>
      </c>
      <c r="BA278" s="75">
        <v>0</v>
      </c>
      <c r="BB278" s="75">
        <v>0</v>
      </c>
      <c r="BC278" s="80">
        <v>0</v>
      </c>
      <c r="BD278" s="80">
        <v>0</v>
      </c>
      <c r="BE278" s="80">
        <v>0</v>
      </c>
      <c r="BF278" s="78">
        <v>0</v>
      </c>
      <c r="BG278" s="348">
        <f t="shared" si="221"/>
        <v>6534683.4192080004</v>
      </c>
      <c r="BH278" s="188">
        <f t="shared" si="222"/>
        <v>69032979</v>
      </c>
      <c r="BM278" s="50">
        <v>885165</v>
      </c>
      <c r="BN278" s="391">
        <f t="shared" si="203"/>
        <v>46667</v>
      </c>
      <c r="BO278" s="391">
        <f t="shared" si="200"/>
        <v>931832</v>
      </c>
      <c r="BP278" s="391">
        <f t="shared" si="187"/>
        <v>26554950</v>
      </c>
      <c r="BQ278" s="50">
        <f t="shared" si="188"/>
        <v>1400010</v>
      </c>
      <c r="BR278" s="50">
        <f t="shared" si="189"/>
        <v>21347423.999999996</v>
      </c>
      <c r="BS278" s="50">
        <f t="shared" si="190"/>
        <v>2655495</v>
      </c>
      <c r="BT278" s="50">
        <f t="shared" si="191"/>
        <v>4500000</v>
      </c>
      <c r="BU278" s="50">
        <f t="shared" si="192"/>
        <v>6000000</v>
      </c>
      <c r="BV278" s="50">
        <f t="shared" si="193"/>
        <v>4892117.9999999991</v>
      </c>
      <c r="BW278" s="50">
        <f t="shared" si="194"/>
        <v>5217666.2159999991</v>
      </c>
      <c r="BX278" s="50">
        <f t="shared" si="195"/>
        <v>0</v>
      </c>
      <c r="BY278" s="50">
        <f t="shared" si="196"/>
        <v>3000000</v>
      </c>
      <c r="BZ278" s="50">
        <v>0</v>
      </c>
      <c r="CA278" s="50">
        <v>0</v>
      </c>
      <c r="CB278" s="50">
        <v>0</v>
      </c>
      <c r="CC278" s="50">
        <v>0</v>
      </c>
      <c r="CD278" s="391">
        <f t="shared" si="197"/>
        <v>75567663.216000006</v>
      </c>
      <c r="CE278" s="391">
        <f t="shared" si="201"/>
        <v>59412168.216000006</v>
      </c>
      <c r="CF278" s="391">
        <f t="shared" si="202"/>
        <v>72912168.216000006</v>
      </c>
      <c r="CG278" s="50">
        <f t="shared" si="223"/>
        <v>5103851.7751200013</v>
      </c>
      <c r="CH278" s="395">
        <f t="shared" si="224"/>
        <v>1941216.8216000006</v>
      </c>
      <c r="CI278" s="398">
        <v>0</v>
      </c>
      <c r="CJ278" s="50">
        <v>0</v>
      </c>
      <c r="CK278" s="50">
        <v>0</v>
      </c>
      <c r="CL278" s="50">
        <v>0</v>
      </c>
      <c r="CM278" s="50">
        <v>0</v>
      </c>
      <c r="CN278" s="50">
        <v>0</v>
      </c>
      <c r="CO278" s="50">
        <v>0</v>
      </c>
      <c r="CP278" s="395">
        <f t="shared" si="225"/>
        <v>7045068.5967200017</v>
      </c>
      <c r="CQ278" s="391">
        <f t="shared" si="226"/>
        <v>68522594</v>
      </c>
      <c r="CR278" s="391">
        <f t="shared" si="227"/>
        <v>-510385</v>
      </c>
    </row>
    <row r="279" spans="1:96" s="50" customFormat="1" ht="24" customHeight="1" x14ac:dyDescent="0.2">
      <c r="A279" s="182">
        <f t="shared" si="204"/>
        <v>2655495</v>
      </c>
      <c r="B279" s="298">
        <f t="shared" si="228"/>
        <v>273</v>
      </c>
      <c r="C279" s="266">
        <v>36</v>
      </c>
      <c r="D279" s="299">
        <v>13513</v>
      </c>
      <c r="E279" s="242" t="s">
        <v>166</v>
      </c>
      <c r="F279" s="243" t="s">
        <v>2224</v>
      </c>
      <c r="G279" s="287" t="s">
        <v>137</v>
      </c>
      <c r="H279" s="274" t="s">
        <v>88</v>
      </c>
      <c r="I279" s="294" t="s">
        <v>2707</v>
      </c>
      <c r="J279" s="65" t="s">
        <v>2225</v>
      </c>
      <c r="K279" s="65" t="s">
        <v>2226</v>
      </c>
      <c r="L279" s="65" t="s">
        <v>88</v>
      </c>
      <c r="M279" s="292" t="s">
        <v>137</v>
      </c>
      <c r="N279" s="244" t="s">
        <v>2410</v>
      </c>
      <c r="O279" s="65"/>
      <c r="P279" s="90"/>
      <c r="Q279" s="244">
        <v>30</v>
      </c>
      <c r="R279" s="246">
        <v>120</v>
      </c>
      <c r="S279" s="246">
        <v>110</v>
      </c>
      <c r="T279" s="246">
        <v>29.33</v>
      </c>
      <c r="U279" s="90">
        <v>0</v>
      </c>
      <c r="V279" s="262">
        <v>12</v>
      </c>
      <c r="W279" s="99">
        <v>0</v>
      </c>
      <c r="X279" s="84">
        <v>0</v>
      </c>
      <c r="Y279" s="99">
        <v>0</v>
      </c>
      <c r="Z279" s="65">
        <v>0</v>
      </c>
      <c r="AA279" s="319">
        <v>885165</v>
      </c>
      <c r="AB279" s="319">
        <v>46667</v>
      </c>
      <c r="AC279" s="320">
        <f t="shared" si="205"/>
        <v>931832</v>
      </c>
      <c r="AD279" s="75">
        <v>4500000</v>
      </c>
      <c r="AE279" s="75">
        <v>6000000</v>
      </c>
      <c r="AF279" s="338">
        <f t="shared" si="229"/>
        <v>177895.19999999998</v>
      </c>
      <c r="AG279" s="113">
        <f t="shared" si="206"/>
        <v>26554950</v>
      </c>
      <c r="AH279" s="75">
        <f t="shared" si="207"/>
        <v>1400010</v>
      </c>
      <c r="AI279" s="75">
        <f t="shared" si="208"/>
        <v>21347423.999999996</v>
      </c>
      <c r="AJ279" s="75">
        <f t="shared" si="209"/>
        <v>0</v>
      </c>
      <c r="AK279" s="75">
        <f t="shared" si="210"/>
        <v>4500000</v>
      </c>
      <c r="AL279" s="75">
        <f t="shared" si="211"/>
        <v>6000000</v>
      </c>
      <c r="AM279" s="75">
        <f t="shared" si="212"/>
        <v>4892117.9999999991</v>
      </c>
      <c r="AN279" s="75">
        <f t="shared" si="213"/>
        <v>5217666.2159999991</v>
      </c>
      <c r="AO279" s="75">
        <f t="shared" si="214"/>
        <v>0</v>
      </c>
      <c r="AP279" s="75">
        <f t="shared" si="215"/>
        <v>2400000</v>
      </c>
      <c r="AQ279" s="75">
        <v>0</v>
      </c>
      <c r="AR279" s="75">
        <v>0</v>
      </c>
      <c r="AS279" s="75">
        <v>0</v>
      </c>
      <c r="AT279" s="80">
        <v>0</v>
      </c>
      <c r="AU279" s="82">
        <f t="shared" si="216"/>
        <v>72312168.216000006</v>
      </c>
      <c r="AV279" s="113">
        <f t="shared" si="217"/>
        <v>54350316.440880008</v>
      </c>
      <c r="AW279" s="75">
        <f t="shared" si="218"/>
        <v>72312168.215999991</v>
      </c>
      <c r="AX279" s="75">
        <f t="shared" si="219"/>
        <v>5061851.7751199994</v>
      </c>
      <c r="AY279" s="76">
        <f t="shared" si="220"/>
        <v>1435031.644088001</v>
      </c>
      <c r="AZ279" s="75">
        <v>0</v>
      </c>
      <c r="BA279" s="75">
        <v>0</v>
      </c>
      <c r="BB279" s="75">
        <v>0</v>
      </c>
      <c r="BC279" s="80">
        <v>0</v>
      </c>
      <c r="BD279" s="80">
        <v>0</v>
      </c>
      <c r="BE279" s="80">
        <v>0</v>
      </c>
      <c r="BF279" s="78">
        <v>0</v>
      </c>
      <c r="BG279" s="348">
        <f t="shared" si="221"/>
        <v>6496883.4192080004</v>
      </c>
      <c r="BH279" s="188">
        <f t="shared" si="222"/>
        <v>65815284</v>
      </c>
      <c r="BM279" s="50">
        <v>885165</v>
      </c>
      <c r="BN279" s="391">
        <f t="shared" si="203"/>
        <v>46667</v>
      </c>
      <c r="BO279" s="391">
        <f t="shared" si="200"/>
        <v>931832</v>
      </c>
      <c r="BP279" s="391">
        <f t="shared" si="187"/>
        <v>26554950</v>
      </c>
      <c r="BQ279" s="50">
        <f t="shared" si="188"/>
        <v>1400010</v>
      </c>
      <c r="BR279" s="50">
        <f t="shared" si="189"/>
        <v>21347423.999999996</v>
      </c>
      <c r="BS279" s="50">
        <f t="shared" si="190"/>
        <v>0</v>
      </c>
      <c r="BT279" s="50">
        <f t="shared" si="191"/>
        <v>4500000</v>
      </c>
      <c r="BU279" s="50">
        <f t="shared" si="192"/>
        <v>6000000</v>
      </c>
      <c r="BV279" s="50">
        <f t="shared" si="193"/>
        <v>4892117.9999999991</v>
      </c>
      <c r="BW279" s="50">
        <f t="shared" si="194"/>
        <v>5217666.2159999991</v>
      </c>
      <c r="BX279" s="50">
        <f t="shared" si="195"/>
        <v>0</v>
      </c>
      <c r="BY279" s="50">
        <f t="shared" si="196"/>
        <v>2400000</v>
      </c>
      <c r="BZ279" s="50">
        <v>0</v>
      </c>
      <c r="CA279" s="50">
        <v>0</v>
      </c>
      <c r="CB279" s="50">
        <v>0</v>
      </c>
      <c r="CC279" s="50">
        <v>0</v>
      </c>
      <c r="CD279" s="391">
        <f t="shared" si="197"/>
        <v>72312168.216000006</v>
      </c>
      <c r="CE279" s="391">
        <f t="shared" si="201"/>
        <v>59412168.216000006</v>
      </c>
      <c r="CF279" s="391">
        <f t="shared" si="202"/>
        <v>72312168.216000006</v>
      </c>
      <c r="CG279" s="50">
        <f t="shared" si="223"/>
        <v>5061851.7751200013</v>
      </c>
      <c r="CH279" s="395">
        <f t="shared" si="224"/>
        <v>1941216.8216000006</v>
      </c>
      <c r="CI279" s="398">
        <v>0</v>
      </c>
      <c r="CJ279" s="50">
        <v>0</v>
      </c>
      <c r="CK279" s="50">
        <v>0</v>
      </c>
      <c r="CL279" s="50">
        <v>0</v>
      </c>
      <c r="CM279" s="50">
        <v>0</v>
      </c>
      <c r="CN279" s="50">
        <v>0</v>
      </c>
      <c r="CO279" s="50">
        <v>0</v>
      </c>
      <c r="CP279" s="395">
        <f t="shared" si="225"/>
        <v>7003068.5967200017</v>
      </c>
      <c r="CQ279" s="391">
        <f t="shared" si="226"/>
        <v>65309099</v>
      </c>
      <c r="CR279" s="391">
        <f t="shared" si="227"/>
        <v>-506185</v>
      </c>
    </row>
    <row r="280" spans="1:96" s="50" customFormat="1" ht="24" customHeight="1" x14ac:dyDescent="0.2">
      <c r="A280" s="182">
        <f t="shared" si="204"/>
        <v>2655495</v>
      </c>
      <c r="B280" s="298">
        <f t="shared" si="228"/>
        <v>274</v>
      </c>
      <c r="C280" s="266">
        <v>37</v>
      </c>
      <c r="D280" s="299">
        <v>13327</v>
      </c>
      <c r="E280" s="242" t="s">
        <v>1533</v>
      </c>
      <c r="F280" s="243" t="s">
        <v>1720</v>
      </c>
      <c r="G280" s="287" t="s">
        <v>137</v>
      </c>
      <c r="H280" s="274" t="s">
        <v>88</v>
      </c>
      <c r="I280" s="294" t="s">
        <v>2708</v>
      </c>
      <c r="J280" s="65" t="s">
        <v>1721</v>
      </c>
      <c r="K280" s="65" t="s">
        <v>1722</v>
      </c>
      <c r="L280" s="65" t="s">
        <v>88</v>
      </c>
      <c r="M280" s="292" t="s">
        <v>137</v>
      </c>
      <c r="N280" s="99"/>
      <c r="O280" s="65"/>
      <c r="P280" s="245" t="s">
        <v>2410</v>
      </c>
      <c r="Q280" s="244">
        <v>30</v>
      </c>
      <c r="R280" s="246">
        <v>120</v>
      </c>
      <c r="S280" s="246">
        <v>220</v>
      </c>
      <c r="T280" s="246">
        <v>29.33</v>
      </c>
      <c r="U280" s="90">
        <v>0</v>
      </c>
      <c r="V280" s="262">
        <v>25</v>
      </c>
      <c r="W280" s="99">
        <v>0</v>
      </c>
      <c r="X280" s="84">
        <v>0</v>
      </c>
      <c r="Y280" s="99">
        <v>0</v>
      </c>
      <c r="Z280" s="65">
        <v>0</v>
      </c>
      <c r="AA280" s="319">
        <v>885165</v>
      </c>
      <c r="AB280" s="319">
        <v>46667</v>
      </c>
      <c r="AC280" s="320">
        <f t="shared" si="205"/>
        <v>931832</v>
      </c>
      <c r="AD280" s="75">
        <v>4500000</v>
      </c>
      <c r="AE280" s="75">
        <v>6000000</v>
      </c>
      <c r="AF280" s="338">
        <f t="shared" si="229"/>
        <v>177895.19999999998</v>
      </c>
      <c r="AG280" s="113">
        <f t="shared" si="206"/>
        <v>26554950</v>
      </c>
      <c r="AH280" s="75">
        <f t="shared" si="207"/>
        <v>1400010</v>
      </c>
      <c r="AI280" s="75">
        <f t="shared" si="208"/>
        <v>21347423.999999996</v>
      </c>
      <c r="AJ280" s="75">
        <f t="shared" si="209"/>
        <v>0</v>
      </c>
      <c r="AK280" s="75">
        <f t="shared" si="210"/>
        <v>4500000</v>
      </c>
      <c r="AL280" s="75">
        <f t="shared" si="211"/>
        <v>6000000</v>
      </c>
      <c r="AM280" s="75">
        <f t="shared" si="212"/>
        <v>9784235.9999999981</v>
      </c>
      <c r="AN280" s="75">
        <f t="shared" si="213"/>
        <v>5217666.2159999991</v>
      </c>
      <c r="AO280" s="75">
        <f t="shared" si="214"/>
        <v>0</v>
      </c>
      <c r="AP280" s="75">
        <f t="shared" si="215"/>
        <v>5000000</v>
      </c>
      <c r="AQ280" s="75">
        <v>0</v>
      </c>
      <c r="AR280" s="75">
        <v>0</v>
      </c>
      <c r="AS280" s="75">
        <v>0</v>
      </c>
      <c r="AT280" s="80">
        <v>0</v>
      </c>
      <c r="AU280" s="82">
        <f t="shared" si="216"/>
        <v>79804286.216000006</v>
      </c>
      <c r="AV280" s="113">
        <f t="shared" si="217"/>
        <v>58717986.18088001</v>
      </c>
      <c r="AW280" s="75">
        <f t="shared" si="218"/>
        <v>79804286.215999991</v>
      </c>
      <c r="AX280" s="75">
        <f t="shared" si="219"/>
        <v>5586300.0351200001</v>
      </c>
      <c r="AY280" s="76">
        <f t="shared" si="220"/>
        <v>1871798.6180880012</v>
      </c>
      <c r="AZ280" s="75">
        <v>0</v>
      </c>
      <c r="BA280" s="75">
        <v>0</v>
      </c>
      <c r="BB280" s="75">
        <v>0</v>
      </c>
      <c r="BC280" s="80">
        <v>0</v>
      </c>
      <c r="BD280" s="80">
        <v>0</v>
      </c>
      <c r="BE280" s="80">
        <v>0</v>
      </c>
      <c r="BF280" s="78">
        <v>0</v>
      </c>
      <c r="BG280" s="348">
        <f t="shared" si="221"/>
        <v>7458098.6532080015</v>
      </c>
      <c r="BH280" s="188">
        <f t="shared" si="222"/>
        <v>72346187</v>
      </c>
      <c r="BM280" s="50">
        <v>885165</v>
      </c>
      <c r="BN280" s="391">
        <f t="shared" si="203"/>
        <v>46667</v>
      </c>
      <c r="BO280" s="391">
        <f t="shared" si="200"/>
        <v>931832</v>
      </c>
      <c r="BP280" s="391">
        <f t="shared" si="187"/>
        <v>26554950</v>
      </c>
      <c r="BQ280" s="50">
        <f t="shared" si="188"/>
        <v>1400010</v>
      </c>
      <c r="BR280" s="50">
        <f t="shared" si="189"/>
        <v>21347423.999999996</v>
      </c>
      <c r="BS280" s="50">
        <f t="shared" si="190"/>
        <v>0</v>
      </c>
      <c r="BT280" s="50">
        <f t="shared" si="191"/>
        <v>4500000</v>
      </c>
      <c r="BU280" s="50">
        <f t="shared" si="192"/>
        <v>6000000</v>
      </c>
      <c r="BV280" s="50">
        <f t="shared" si="193"/>
        <v>9784235.9999999981</v>
      </c>
      <c r="BW280" s="50">
        <f t="shared" si="194"/>
        <v>5217666.2159999991</v>
      </c>
      <c r="BX280" s="50">
        <f t="shared" si="195"/>
        <v>0</v>
      </c>
      <c r="BY280" s="50">
        <f t="shared" si="196"/>
        <v>5000000</v>
      </c>
      <c r="BZ280" s="50">
        <v>0</v>
      </c>
      <c r="CA280" s="50">
        <v>0</v>
      </c>
      <c r="CB280" s="50">
        <v>0</v>
      </c>
      <c r="CC280" s="50">
        <v>0</v>
      </c>
      <c r="CD280" s="391">
        <f t="shared" si="197"/>
        <v>79804286.216000006</v>
      </c>
      <c r="CE280" s="391">
        <f t="shared" si="201"/>
        <v>64304286.216000006</v>
      </c>
      <c r="CF280" s="391">
        <f t="shared" si="202"/>
        <v>79804286.216000006</v>
      </c>
      <c r="CG280" s="50">
        <f t="shared" si="223"/>
        <v>5586300.0351200011</v>
      </c>
      <c r="CH280" s="395">
        <f t="shared" si="224"/>
        <v>2430428.6216000007</v>
      </c>
      <c r="CI280" s="398">
        <v>0</v>
      </c>
      <c r="CJ280" s="50">
        <v>0</v>
      </c>
      <c r="CK280" s="50">
        <v>0</v>
      </c>
      <c r="CL280" s="50">
        <v>0</v>
      </c>
      <c r="CM280" s="50">
        <v>0</v>
      </c>
      <c r="CN280" s="50">
        <v>0</v>
      </c>
      <c r="CO280" s="50">
        <v>0</v>
      </c>
      <c r="CP280" s="395">
        <f t="shared" si="225"/>
        <v>8016728.6567200013</v>
      </c>
      <c r="CQ280" s="391">
        <f t="shared" si="226"/>
        <v>71787557</v>
      </c>
      <c r="CR280" s="391">
        <f t="shared" si="227"/>
        <v>-558630</v>
      </c>
    </row>
    <row r="281" spans="1:96" s="50" customFormat="1" ht="24" customHeight="1" x14ac:dyDescent="0.2">
      <c r="A281" s="182">
        <f t="shared" si="204"/>
        <v>2655495</v>
      </c>
      <c r="B281" s="298">
        <f t="shared" si="228"/>
        <v>275</v>
      </c>
      <c r="C281" s="266">
        <v>38</v>
      </c>
      <c r="D281" s="299">
        <v>13288</v>
      </c>
      <c r="E281" s="242" t="s">
        <v>453</v>
      </c>
      <c r="F281" s="243" t="s">
        <v>1610</v>
      </c>
      <c r="G281" s="287" t="s">
        <v>137</v>
      </c>
      <c r="H281" s="274" t="s">
        <v>88</v>
      </c>
      <c r="I281" s="294" t="s">
        <v>2709</v>
      </c>
      <c r="J281" s="65" t="s">
        <v>1611</v>
      </c>
      <c r="K281" s="65" t="s">
        <v>1612</v>
      </c>
      <c r="L281" s="65" t="s">
        <v>88</v>
      </c>
      <c r="M281" s="292" t="s">
        <v>137</v>
      </c>
      <c r="N281" s="99"/>
      <c r="O281" s="65"/>
      <c r="P281" s="245" t="s">
        <v>2410</v>
      </c>
      <c r="Q281" s="244">
        <v>30</v>
      </c>
      <c r="R281" s="246">
        <v>120</v>
      </c>
      <c r="S281" s="246">
        <v>220</v>
      </c>
      <c r="T281" s="246">
        <v>29.33</v>
      </c>
      <c r="U281" s="90">
        <v>0</v>
      </c>
      <c r="V281" s="262">
        <v>25</v>
      </c>
      <c r="W281" s="99">
        <v>0</v>
      </c>
      <c r="X281" s="84">
        <v>0</v>
      </c>
      <c r="Y281" s="99">
        <v>1</v>
      </c>
      <c r="Z281" s="65">
        <v>0</v>
      </c>
      <c r="AA281" s="319">
        <v>885165</v>
      </c>
      <c r="AB281" s="319">
        <v>46667</v>
      </c>
      <c r="AC281" s="320">
        <f t="shared" si="205"/>
        <v>931832</v>
      </c>
      <c r="AD281" s="75">
        <v>4500000</v>
      </c>
      <c r="AE281" s="75">
        <v>6000000</v>
      </c>
      <c r="AF281" s="338">
        <f t="shared" si="229"/>
        <v>177895.19999999998</v>
      </c>
      <c r="AG281" s="113">
        <f t="shared" si="206"/>
        <v>26554950</v>
      </c>
      <c r="AH281" s="75">
        <f t="shared" si="207"/>
        <v>1400010</v>
      </c>
      <c r="AI281" s="75">
        <f t="shared" si="208"/>
        <v>21347423.999999996</v>
      </c>
      <c r="AJ281" s="75">
        <f t="shared" si="209"/>
        <v>0</v>
      </c>
      <c r="AK281" s="75">
        <f t="shared" si="210"/>
        <v>4500000</v>
      </c>
      <c r="AL281" s="75">
        <f t="shared" si="211"/>
        <v>6000000</v>
      </c>
      <c r="AM281" s="75">
        <f t="shared" si="212"/>
        <v>9784235.9999999981</v>
      </c>
      <c r="AN281" s="75">
        <f t="shared" si="213"/>
        <v>5217666.2159999991</v>
      </c>
      <c r="AO281" s="75">
        <f t="shared" si="214"/>
        <v>0</v>
      </c>
      <c r="AP281" s="75">
        <f t="shared" si="215"/>
        <v>5000000</v>
      </c>
      <c r="AQ281" s="75">
        <v>0</v>
      </c>
      <c r="AR281" s="75">
        <v>0</v>
      </c>
      <c r="AS281" s="75">
        <v>0</v>
      </c>
      <c r="AT281" s="80">
        <v>0</v>
      </c>
      <c r="AU281" s="82">
        <f t="shared" si="216"/>
        <v>79804286.216000006</v>
      </c>
      <c r="AV281" s="113">
        <f t="shared" si="217"/>
        <v>58717986.18088001</v>
      </c>
      <c r="AW281" s="75">
        <f t="shared" si="218"/>
        <v>79804286.215999991</v>
      </c>
      <c r="AX281" s="75">
        <f t="shared" si="219"/>
        <v>5586300.0351200001</v>
      </c>
      <c r="AY281" s="76">
        <f t="shared" si="220"/>
        <v>1871798.6180880012</v>
      </c>
      <c r="AZ281" s="75">
        <v>0</v>
      </c>
      <c r="BA281" s="75">
        <v>0</v>
      </c>
      <c r="BB281" s="75">
        <v>0</v>
      </c>
      <c r="BC281" s="80">
        <v>0</v>
      </c>
      <c r="BD281" s="80">
        <v>0</v>
      </c>
      <c r="BE281" s="80">
        <v>0</v>
      </c>
      <c r="BF281" s="78">
        <v>0</v>
      </c>
      <c r="BG281" s="348">
        <f t="shared" si="221"/>
        <v>7458098.6532080015</v>
      </c>
      <c r="BH281" s="188">
        <f t="shared" si="222"/>
        <v>72346187</v>
      </c>
      <c r="BM281" s="50">
        <v>885165</v>
      </c>
      <c r="BN281" s="391">
        <f t="shared" si="203"/>
        <v>46667</v>
      </c>
      <c r="BO281" s="391">
        <f t="shared" si="200"/>
        <v>931832</v>
      </c>
      <c r="BP281" s="391">
        <f t="shared" si="187"/>
        <v>26554950</v>
      </c>
      <c r="BQ281" s="50">
        <f t="shared" si="188"/>
        <v>1400010</v>
      </c>
      <c r="BR281" s="50">
        <f t="shared" si="189"/>
        <v>21347423.999999996</v>
      </c>
      <c r="BS281" s="50">
        <f t="shared" si="190"/>
        <v>0</v>
      </c>
      <c r="BT281" s="50">
        <f t="shared" si="191"/>
        <v>4500000</v>
      </c>
      <c r="BU281" s="50">
        <f t="shared" si="192"/>
        <v>6000000</v>
      </c>
      <c r="BV281" s="50">
        <f t="shared" si="193"/>
        <v>9784235.9999999981</v>
      </c>
      <c r="BW281" s="50">
        <f t="shared" si="194"/>
        <v>5217666.2159999991</v>
      </c>
      <c r="BX281" s="50">
        <f t="shared" si="195"/>
        <v>0</v>
      </c>
      <c r="BY281" s="50">
        <f t="shared" si="196"/>
        <v>5000000</v>
      </c>
      <c r="BZ281" s="50">
        <v>0</v>
      </c>
      <c r="CA281" s="50">
        <v>0</v>
      </c>
      <c r="CB281" s="50">
        <v>0</v>
      </c>
      <c r="CC281" s="50">
        <v>0</v>
      </c>
      <c r="CD281" s="391">
        <f t="shared" si="197"/>
        <v>79804286.216000006</v>
      </c>
      <c r="CE281" s="391">
        <f t="shared" si="201"/>
        <v>64304286.216000006</v>
      </c>
      <c r="CF281" s="391">
        <f t="shared" si="202"/>
        <v>79804286.216000006</v>
      </c>
      <c r="CG281" s="50">
        <f t="shared" si="223"/>
        <v>5586300.0351200011</v>
      </c>
      <c r="CH281" s="395">
        <f t="shared" si="224"/>
        <v>2430428.6216000007</v>
      </c>
      <c r="CI281" s="398">
        <v>0</v>
      </c>
      <c r="CJ281" s="50">
        <v>0</v>
      </c>
      <c r="CK281" s="50">
        <v>0</v>
      </c>
      <c r="CL281" s="50">
        <v>0</v>
      </c>
      <c r="CM281" s="50">
        <v>0</v>
      </c>
      <c r="CN281" s="50">
        <v>0</v>
      </c>
      <c r="CO281" s="50">
        <v>0</v>
      </c>
      <c r="CP281" s="395">
        <f t="shared" si="225"/>
        <v>8016728.6567200013</v>
      </c>
      <c r="CQ281" s="391">
        <f t="shared" si="226"/>
        <v>71787557</v>
      </c>
      <c r="CR281" s="391">
        <f t="shared" si="227"/>
        <v>-558630</v>
      </c>
    </row>
    <row r="282" spans="1:96" s="50" customFormat="1" ht="24" customHeight="1" x14ac:dyDescent="0.2">
      <c r="A282" s="182">
        <f t="shared" si="204"/>
        <v>2655495</v>
      </c>
      <c r="B282" s="298">
        <f t="shared" si="228"/>
        <v>276</v>
      </c>
      <c r="C282" s="266">
        <v>39</v>
      </c>
      <c r="D282" s="299">
        <v>13322</v>
      </c>
      <c r="E282" s="242" t="s">
        <v>449</v>
      </c>
      <c r="F282" s="243" t="s">
        <v>1706</v>
      </c>
      <c r="G282" s="287" t="s">
        <v>137</v>
      </c>
      <c r="H282" s="274" t="s">
        <v>88</v>
      </c>
      <c r="I282" s="294" t="s">
        <v>2710</v>
      </c>
      <c r="J282" s="65" t="s">
        <v>1707</v>
      </c>
      <c r="K282" s="65"/>
      <c r="L282" s="65" t="s">
        <v>88</v>
      </c>
      <c r="M282" s="292" t="s">
        <v>137</v>
      </c>
      <c r="N282" s="99"/>
      <c r="O282" s="246" t="s">
        <v>2410</v>
      </c>
      <c r="P282" s="90"/>
      <c r="Q282" s="244">
        <v>30</v>
      </c>
      <c r="R282" s="246">
        <v>90</v>
      </c>
      <c r="S282" s="246">
        <v>0</v>
      </c>
      <c r="T282" s="246">
        <v>0</v>
      </c>
      <c r="U282" s="90">
        <v>0</v>
      </c>
      <c r="V282" s="262">
        <v>25</v>
      </c>
      <c r="W282" s="99">
        <v>0</v>
      </c>
      <c r="X282" s="84">
        <v>0</v>
      </c>
      <c r="Y282" s="99">
        <v>1</v>
      </c>
      <c r="Z282" s="65">
        <v>1</v>
      </c>
      <c r="AA282" s="319">
        <v>885165</v>
      </c>
      <c r="AB282" s="319">
        <v>46667</v>
      </c>
      <c r="AC282" s="320">
        <f t="shared" si="205"/>
        <v>931832</v>
      </c>
      <c r="AD282" s="75">
        <v>4500000</v>
      </c>
      <c r="AE282" s="75">
        <v>6000000</v>
      </c>
      <c r="AF282" s="338">
        <f t="shared" si="229"/>
        <v>177895.19999999998</v>
      </c>
      <c r="AG282" s="113">
        <f t="shared" si="206"/>
        <v>26554950</v>
      </c>
      <c r="AH282" s="75">
        <f t="shared" si="207"/>
        <v>1400010</v>
      </c>
      <c r="AI282" s="75">
        <f t="shared" si="208"/>
        <v>16010567.999999998</v>
      </c>
      <c r="AJ282" s="75">
        <f t="shared" si="209"/>
        <v>2655495</v>
      </c>
      <c r="AK282" s="75">
        <f t="shared" si="210"/>
        <v>4500000</v>
      </c>
      <c r="AL282" s="75">
        <f t="shared" si="211"/>
        <v>6000000</v>
      </c>
      <c r="AM282" s="75">
        <f t="shared" si="212"/>
        <v>0</v>
      </c>
      <c r="AN282" s="75">
        <f t="shared" si="213"/>
        <v>0</v>
      </c>
      <c r="AO282" s="75">
        <f t="shared" si="214"/>
        <v>0</v>
      </c>
      <c r="AP282" s="75">
        <f t="shared" si="215"/>
        <v>5000000</v>
      </c>
      <c r="AQ282" s="75">
        <v>0</v>
      </c>
      <c r="AR282" s="75">
        <v>0</v>
      </c>
      <c r="AS282" s="75">
        <v>0</v>
      </c>
      <c r="AT282" s="80">
        <v>3812587</v>
      </c>
      <c r="AU282" s="82">
        <f t="shared" si="216"/>
        <v>65933610</v>
      </c>
      <c r="AV282" s="113">
        <f t="shared" si="217"/>
        <v>43965528</v>
      </c>
      <c r="AW282" s="399">
        <v>0</v>
      </c>
      <c r="AX282" s="399">
        <f t="shared" si="219"/>
        <v>0</v>
      </c>
      <c r="AY282" s="76">
        <f t="shared" si="220"/>
        <v>396552.80000000005</v>
      </c>
      <c r="AZ282" s="75">
        <v>0</v>
      </c>
      <c r="BA282" s="75">
        <v>0</v>
      </c>
      <c r="BB282" s="75">
        <v>0</v>
      </c>
      <c r="BC282" s="80">
        <v>0</v>
      </c>
      <c r="BD282" s="80">
        <v>0</v>
      </c>
      <c r="BE282" s="80">
        <v>0</v>
      </c>
      <c r="BF282" s="78">
        <v>0</v>
      </c>
      <c r="BG282" s="348">
        <f t="shared" si="221"/>
        <v>396552.80000000005</v>
      </c>
      <c r="BH282" s="188">
        <f t="shared" si="222"/>
        <v>65537057</v>
      </c>
      <c r="BI282" s="343" t="s">
        <v>3305</v>
      </c>
      <c r="BM282" s="50">
        <v>885165</v>
      </c>
      <c r="BN282" s="391">
        <f t="shared" si="203"/>
        <v>46667</v>
      </c>
      <c r="BO282" s="391">
        <f t="shared" si="200"/>
        <v>931832</v>
      </c>
      <c r="BP282" s="391">
        <f t="shared" si="187"/>
        <v>26554950</v>
      </c>
      <c r="BQ282" s="50">
        <f t="shared" si="188"/>
        <v>1400010</v>
      </c>
      <c r="BR282" s="50">
        <f t="shared" si="189"/>
        <v>16010567.999999998</v>
      </c>
      <c r="BS282" s="50">
        <f t="shared" si="190"/>
        <v>2655495</v>
      </c>
      <c r="BT282" s="50">
        <f t="shared" si="191"/>
        <v>4500000</v>
      </c>
      <c r="BU282" s="50">
        <f t="shared" si="192"/>
        <v>6000000</v>
      </c>
      <c r="BV282" s="50">
        <f t="shared" si="193"/>
        <v>0</v>
      </c>
      <c r="BW282" s="50">
        <f t="shared" si="194"/>
        <v>0</v>
      </c>
      <c r="BX282" s="50">
        <f t="shared" si="195"/>
        <v>0</v>
      </c>
      <c r="BY282" s="50">
        <f t="shared" si="196"/>
        <v>5000000</v>
      </c>
      <c r="BZ282" s="50">
        <v>0</v>
      </c>
      <c r="CA282" s="50">
        <v>0</v>
      </c>
      <c r="CB282" s="50">
        <v>0</v>
      </c>
      <c r="CC282" s="391">
        <v>3812587</v>
      </c>
      <c r="CD282" s="391">
        <f t="shared" si="197"/>
        <v>65933610</v>
      </c>
      <c r="CE282" s="391">
        <f>CD282-BS282-BT282-BU282-BX282-BY282-CC282</f>
        <v>43965528</v>
      </c>
      <c r="CF282" s="391">
        <v>0</v>
      </c>
      <c r="CG282" s="50">
        <f t="shared" si="223"/>
        <v>0</v>
      </c>
      <c r="CH282" s="395">
        <f t="shared" si="224"/>
        <v>396552.80000000005</v>
      </c>
      <c r="CI282" s="398">
        <v>0</v>
      </c>
      <c r="CJ282" s="50">
        <v>0</v>
      </c>
      <c r="CK282" s="50">
        <v>0</v>
      </c>
      <c r="CL282" s="50">
        <v>0</v>
      </c>
      <c r="CM282" s="50">
        <v>0</v>
      </c>
      <c r="CN282" s="50">
        <v>0</v>
      </c>
      <c r="CO282" s="50">
        <v>0</v>
      </c>
      <c r="CP282" s="395">
        <f t="shared" si="225"/>
        <v>396552.80000000005</v>
      </c>
      <c r="CQ282" s="391">
        <f t="shared" si="226"/>
        <v>65537057</v>
      </c>
      <c r="CR282" s="391">
        <f t="shared" si="227"/>
        <v>0</v>
      </c>
    </row>
    <row r="283" spans="1:96" s="50" customFormat="1" ht="24" customHeight="1" x14ac:dyDescent="0.2">
      <c r="A283" s="182">
        <f t="shared" si="204"/>
        <v>2655495</v>
      </c>
      <c r="B283" s="298">
        <f t="shared" si="228"/>
        <v>277</v>
      </c>
      <c r="C283" s="266">
        <v>40</v>
      </c>
      <c r="D283" s="299">
        <v>13298</v>
      </c>
      <c r="E283" s="242" t="s">
        <v>209</v>
      </c>
      <c r="F283" s="243" t="s">
        <v>1642</v>
      </c>
      <c r="G283" s="287" t="s">
        <v>137</v>
      </c>
      <c r="H283" s="274" t="s">
        <v>88</v>
      </c>
      <c r="I283" s="294" t="s">
        <v>2711</v>
      </c>
      <c r="J283" s="65" t="s">
        <v>1643</v>
      </c>
      <c r="K283" s="65" t="s">
        <v>1644</v>
      </c>
      <c r="L283" s="65" t="s">
        <v>88</v>
      </c>
      <c r="M283" s="292" t="s">
        <v>137</v>
      </c>
      <c r="N283" s="244" t="s">
        <v>2410</v>
      </c>
      <c r="O283" s="65"/>
      <c r="P283" s="90"/>
      <c r="Q283" s="244">
        <v>30</v>
      </c>
      <c r="R283" s="246">
        <v>120</v>
      </c>
      <c r="S283" s="246">
        <v>110</v>
      </c>
      <c r="T283" s="246">
        <v>29.33</v>
      </c>
      <c r="U283" s="90">
        <v>0</v>
      </c>
      <c r="V283" s="262">
        <v>15</v>
      </c>
      <c r="W283" s="99">
        <v>0</v>
      </c>
      <c r="X283" s="84">
        <v>0</v>
      </c>
      <c r="Y283" s="99">
        <v>0</v>
      </c>
      <c r="Z283" s="65">
        <v>0</v>
      </c>
      <c r="AA283" s="319">
        <v>885165</v>
      </c>
      <c r="AB283" s="319">
        <v>46667</v>
      </c>
      <c r="AC283" s="320">
        <f t="shared" si="205"/>
        <v>931832</v>
      </c>
      <c r="AD283" s="75">
        <v>4500000</v>
      </c>
      <c r="AE283" s="75">
        <v>6000000</v>
      </c>
      <c r="AF283" s="338">
        <f t="shared" si="229"/>
        <v>177895.19999999998</v>
      </c>
      <c r="AG283" s="113">
        <f t="shared" si="206"/>
        <v>26554950</v>
      </c>
      <c r="AH283" s="75">
        <f t="shared" si="207"/>
        <v>1400010</v>
      </c>
      <c r="AI283" s="75">
        <f t="shared" si="208"/>
        <v>21347423.999999996</v>
      </c>
      <c r="AJ283" s="75">
        <f t="shared" si="209"/>
        <v>0</v>
      </c>
      <c r="AK283" s="75">
        <f t="shared" si="210"/>
        <v>4500000</v>
      </c>
      <c r="AL283" s="75">
        <f t="shared" si="211"/>
        <v>6000000</v>
      </c>
      <c r="AM283" s="75">
        <f t="shared" si="212"/>
        <v>4892117.9999999991</v>
      </c>
      <c r="AN283" s="75">
        <f t="shared" si="213"/>
        <v>5217666.2159999991</v>
      </c>
      <c r="AO283" s="75">
        <f t="shared" si="214"/>
        <v>0</v>
      </c>
      <c r="AP283" s="75">
        <f t="shared" si="215"/>
        <v>3000000</v>
      </c>
      <c r="AQ283" s="75">
        <v>0</v>
      </c>
      <c r="AR283" s="75">
        <v>0</v>
      </c>
      <c r="AS283" s="75">
        <v>0</v>
      </c>
      <c r="AT283" s="80">
        <v>0</v>
      </c>
      <c r="AU283" s="82">
        <f t="shared" si="216"/>
        <v>72912168.216000006</v>
      </c>
      <c r="AV283" s="113">
        <f t="shared" si="217"/>
        <v>54308316.440880008</v>
      </c>
      <c r="AW283" s="75">
        <f t="shared" si="218"/>
        <v>72912168.215999991</v>
      </c>
      <c r="AX283" s="75">
        <f t="shared" si="219"/>
        <v>5103851.7751199994</v>
      </c>
      <c r="AY283" s="76">
        <f t="shared" si="220"/>
        <v>1430831.644088001</v>
      </c>
      <c r="AZ283" s="75">
        <v>0</v>
      </c>
      <c r="BA283" s="75">
        <v>0</v>
      </c>
      <c r="BB283" s="75">
        <v>0</v>
      </c>
      <c r="BC283" s="80">
        <v>0</v>
      </c>
      <c r="BD283" s="80">
        <v>0</v>
      </c>
      <c r="BE283" s="80">
        <v>0</v>
      </c>
      <c r="BF283" s="78">
        <v>0</v>
      </c>
      <c r="BG283" s="348">
        <f t="shared" si="221"/>
        <v>6534683.4192080004</v>
      </c>
      <c r="BH283" s="188">
        <f t="shared" si="222"/>
        <v>66377484</v>
      </c>
      <c r="BM283" s="50">
        <v>885165</v>
      </c>
      <c r="BN283" s="391">
        <f t="shared" si="203"/>
        <v>46667</v>
      </c>
      <c r="BO283" s="391">
        <f t="shared" si="200"/>
        <v>931832</v>
      </c>
      <c r="BP283" s="391">
        <f t="shared" si="187"/>
        <v>26554950</v>
      </c>
      <c r="BQ283" s="50">
        <f t="shared" si="188"/>
        <v>1400010</v>
      </c>
      <c r="BR283" s="50">
        <f t="shared" si="189"/>
        <v>21347423.999999996</v>
      </c>
      <c r="BS283" s="50">
        <f t="shared" si="190"/>
        <v>0</v>
      </c>
      <c r="BT283" s="50">
        <f t="shared" si="191"/>
        <v>4500000</v>
      </c>
      <c r="BU283" s="50">
        <f t="shared" si="192"/>
        <v>6000000</v>
      </c>
      <c r="BV283" s="50">
        <f t="shared" si="193"/>
        <v>4892117.9999999991</v>
      </c>
      <c r="BW283" s="50">
        <f t="shared" si="194"/>
        <v>5217666.2159999991</v>
      </c>
      <c r="BX283" s="50">
        <f t="shared" si="195"/>
        <v>0</v>
      </c>
      <c r="BY283" s="50">
        <f t="shared" si="196"/>
        <v>3000000</v>
      </c>
      <c r="BZ283" s="50">
        <v>0</v>
      </c>
      <c r="CA283" s="50">
        <v>0</v>
      </c>
      <c r="CB283" s="50">
        <v>0</v>
      </c>
      <c r="CC283" s="391">
        <v>0</v>
      </c>
      <c r="CD283" s="391">
        <f t="shared" si="197"/>
        <v>72912168.216000006</v>
      </c>
      <c r="CE283" s="391">
        <f t="shared" si="201"/>
        <v>59412168.216000006</v>
      </c>
      <c r="CF283" s="391">
        <f t="shared" si="202"/>
        <v>72912168.216000006</v>
      </c>
      <c r="CG283" s="50">
        <f t="shared" si="223"/>
        <v>5103851.7751200013</v>
      </c>
      <c r="CH283" s="395">
        <f t="shared" si="224"/>
        <v>1941216.8216000006</v>
      </c>
      <c r="CI283" s="398">
        <v>0</v>
      </c>
      <c r="CJ283" s="50">
        <v>0</v>
      </c>
      <c r="CK283" s="50">
        <v>0</v>
      </c>
      <c r="CL283" s="50">
        <v>0</v>
      </c>
      <c r="CM283" s="50">
        <v>0</v>
      </c>
      <c r="CN283" s="50">
        <v>0</v>
      </c>
      <c r="CO283" s="50">
        <v>0</v>
      </c>
      <c r="CP283" s="395">
        <f t="shared" si="225"/>
        <v>7045068.5967200017</v>
      </c>
      <c r="CQ283" s="391">
        <f t="shared" si="226"/>
        <v>65867099</v>
      </c>
      <c r="CR283" s="391">
        <f t="shared" si="227"/>
        <v>-510385</v>
      </c>
    </row>
    <row r="284" spans="1:96" s="50" customFormat="1" ht="24" customHeight="1" x14ac:dyDescent="0.2">
      <c r="A284" s="182">
        <f t="shared" si="204"/>
        <v>2655495</v>
      </c>
      <c r="B284" s="298">
        <f t="shared" si="228"/>
        <v>278</v>
      </c>
      <c r="C284" s="266">
        <v>41</v>
      </c>
      <c r="D284" s="299">
        <v>13231</v>
      </c>
      <c r="E284" s="242" t="s">
        <v>85</v>
      </c>
      <c r="F284" s="243" t="s">
        <v>1431</v>
      </c>
      <c r="G284" s="287" t="s">
        <v>137</v>
      </c>
      <c r="H284" s="274" t="s">
        <v>88</v>
      </c>
      <c r="I284" s="294" t="s">
        <v>2712</v>
      </c>
      <c r="J284" s="65" t="s">
        <v>1432</v>
      </c>
      <c r="K284" s="65" t="s">
        <v>1433</v>
      </c>
      <c r="L284" s="65" t="s">
        <v>88</v>
      </c>
      <c r="M284" s="292" t="s">
        <v>137</v>
      </c>
      <c r="N284" s="244" t="s">
        <v>2410</v>
      </c>
      <c r="O284" s="65"/>
      <c r="P284" s="90"/>
      <c r="Q284" s="244">
        <v>30</v>
      </c>
      <c r="R284" s="246">
        <v>120</v>
      </c>
      <c r="S284" s="246">
        <v>110</v>
      </c>
      <c r="T284" s="246">
        <v>29.33</v>
      </c>
      <c r="U284" s="90">
        <v>0</v>
      </c>
      <c r="V284" s="262">
        <v>15</v>
      </c>
      <c r="W284" s="99">
        <v>0</v>
      </c>
      <c r="X284" s="84">
        <v>0</v>
      </c>
      <c r="Y284" s="99">
        <v>2</v>
      </c>
      <c r="Z284" s="65">
        <v>2</v>
      </c>
      <c r="AA284" s="319">
        <v>885165</v>
      </c>
      <c r="AB284" s="319">
        <v>46667</v>
      </c>
      <c r="AC284" s="320">
        <f t="shared" si="205"/>
        <v>931832</v>
      </c>
      <c r="AD284" s="75">
        <v>4500000</v>
      </c>
      <c r="AE284" s="75">
        <v>6000000</v>
      </c>
      <c r="AF284" s="338">
        <f t="shared" si="229"/>
        <v>177895.19999999998</v>
      </c>
      <c r="AG284" s="113">
        <f t="shared" si="206"/>
        <v>26554950</v>
      </c>
      <c r="AH284" s="75">
        <f t="shared" si="207"/>
        <v>1400010</v>
      </c>
      <c r="AI284" s="75">
        <f t="shared" si="208"/>
        <v>21347423.999999996</v>
      </c>
      <c r="AJ284" s="75">
        <f t="shared" si="209"/>
        <v>5310990</v>
      </c>
      <c r="AK284" s="75">
        <f t="shared" si="210"/>
        <v>4500000</v>
      </c>
      <c r="AL284" s="75">
        <f t="shared" si="211"/>
        <v>6000000</v>
      </c>
      <c r="AM284" s="75">
        <f t="shared" si="212"/>
        <v>4892117.9999999991</v>
      </c>
      <c r="AN284" s="75">
        <f t="shared" si="213"/>
        <v>5217666.2159999991</v>
      </c>
      <c r="AO284" s="75">
        <f t="shared" si="214"/>
        <v>0</v>
      </c>
      <c r="AP284" s="75">
        <f t="shared" si="215"/>
        <v>3000000</v>
      </c>
      <c r="AQ284" s="75">
        <v>0</v>
      </c>
      <c r="AR284" s="75">
        <v>0</v>
      </c>
      <c r="AS284" s="75">
        <v>0</v>
      </c>
      <c r="AT284" s="80">
        <v>0</v>
      </c>
      <c r="AU284" s="82">
        <f t="shared" si="216"/>
        <v>78223158.216000006</v>
      </c>
      <c r="AV284" s="113">
        <f t="shared" si="217"/>
        <v>54308316.440880008</v>
      </c>
      <c r="AW284" s="75">
        <f t="shared" si="218"/>
        <v>72912168.215999991</v>
      </c>
      <c r="AX284" s="75">
        <f t="shared" si="219"/>
        <v>5103851.7751199994</v>
      </c>
      <c r="AY284" s="76">
        <f t="shared" si="220"/>
        <v>1430831.644088001</v>
      </c>
      <c r="AZ284" s="75">
        <v>0</v>
      </c>
      <c r="BA284" s="75">
        <v>0</v>
      </c>
      <c r="BB284" s="75">
        <v>0</v>
      </c>
      <c r="BC284" s="80">
        <v>0</v>
      </c>
      <c r="BD284" s="80">
        <v>0</v>
      </c>
      <c r="BE284" s="80">
        <v>0</v>
      </c>
      <c r="BF284" s="78">
        <v>0</v>
      </c>
      <c r="BG284" s="348">
        <f t="shared" si="221"/>
        <v>6534683.4192080004</v>
      </c>
      <c r="BH284" s="188">
        <f t="shared" si="222"/>
        <v>71688474</v>
      </c>
      <c r="BM284" s="50">
        <v>885165</v>
      </c>
      <c r="BN284" s="391">
        <f t="shared" si="203"/>
        <v>46667</v>
      </c>
      <c r="BO284" s="391">
        <f t="shared" si="200"/>
        <v>931832</v>
      </c>
      <c r="BP284" s="391">
        <f t="shared" si="187"/>
        <v>26554950</v>
      </c>
      <c r="BQ284" s="50">
        <f t="shared" si="188"/>
        <v>1400010</v>
      </c>
      <c r="BR284" s="50">
        <f t="shared" si="189"/>
        <v>21347423.999999996</v>
      </c>
      <c r="BS284" s="50">
        <f t="shared" si="190"/>
        <v>5310990</v>
      </c>
      <c r="BT284" s="50">
        <f t="shared" si="191"/>
        <v>4500000</v>
      </c>
      <c r="BU284" s="50">
        <f t="shared" si="192"/>
        <v>6000000</v>
      </c>
      <c r="BV284" s="50">
        <f t="shared" si="193"/>
        <v>4892117.9999999991</v>
      </c>
      <c r="BW284" s="50">
        <f t="shared" si="194"/>
        <v>5217666.2159999991</v>
      </c>
      <c r="BX284" s="50">
        <f t="shared" si="195"/>
        <v>0</v>
      </c>
      <c r="BY284" s="50">
        <f t="shared" si="196"/>
        <v>3000000</v>
      </c>
      <c r="BZ284" s="50">
        <v>0</v>
      </c>
      <c r="CA284" s="50">
        <v>0</v>
      </c>
      <c r="CB284" s="50">
        <v>0</v>
      </c>
      <c r="CC284" s="391">
        <v>0</v>
      </c>
      <c r="CD284" s="391">
        <f t="shared" si="197"/>
        <v>78223158.216000006</v>
      </c>
      <c r="CE284" s="391">
        <f t="shared" si="201"/>
        <v>59412168.216000006</v>
      </c>
      <c r="CF284" s="391">
        <f t="shared" si="202"/>
        <v>72912168.216000006</v>
      </c>
      <c r="CG284" s="50">
        <f t="shared" si="223"/>
        <v>5103851.7751200013</v>
      </c>
      <c r="CH284" s="395">
        <f t="shared" si="224"/>
        <v>1941216.8216000006</v>
      </c>
      <c r="CI284" s="398">
        <v>0</v>
      </c>
      <c r="CJ284" s="50">
        <v>0</v>
      </c>
      <c r="CK284" s="50">
        <v>0</v>
      </c>
      <c r="CL284" s="50">
        <v>0</v>
      </c>
      <c r="CM284" s="50">
        <v>0</v>
      </c>
      <c r="CN284" s="50">
        <v>0</v>
      </c>
      <c r="CO284" s="50">
        <v>0</v>
      </c>
      <c r="CP284" s="395">
        <f t="shared" si="225"/>
        <v>7045068.5967200017</v>
      </c>
      <c r="CQ284" s="391">
        <f t="shared" si="226"/>
        <v>71178089</v>
      </c>
      <c r="CR284" s="391">
        <f t="shared" si="227"/>
        <v>-510385</v>
      </c>
    </row>
    <row r="285" spans="1:96" s="50" customFormat="1" ht="24" customHeight="1" x14ac:dyDescent="0.2">
      <c r="A285" s="182">
        <f t="shared" si="204"/>
        <v>2655495</v>
      </c>
      <c r="B285" s="298">
        <f t="shared" si="228"/>
        <v>279</v>
      </c>
      <c r="C285" s="266">
        <v>42</v>
      </c>
      <c r="D285" s="299">
        <v>13282</v>
      </c>
      <c r="E285" s="242" t="s">
        <v>1590</v>
      </c>
      <c r="F285" s="243" t="s">
        <v>1591</v>
      </c>
      <c r="G285" s="287" t="s">
        <v>137</v>
      </c>
      <c r="H285" s="274" t="s">
        <v>88</v>
      </c>
      <c r="I285" s="294" t="s">
        <v>2713</v>
      </c>
      <c r="J285" s="65" t="s">
        <v>1592</v>
      </c>
      <c r="K285" s="65" t="s">
        <v>1593</v>
      </c>
      <c r="L285" s="65" t="s">
        <v>88</v>
      </c>
      <c r="M285" s="292" t="s">
        <v>137</v>
      </c>
      <c r="N285" s="99"/>
      <c r="O285" s="65"/>
      <c r="P285" s="245" t="s">
        <v>2410</v>
      </c>
      <c r="Q285" s="244">
        <v>30</v>
      </c>
      <c r="R285" s="246">
        <v>120</v>
      </c>
      <c r="S285" s="246">
        <v>220</v>
      </c>
      <c r="T285" s="246">
        <v>29.33</v>
      </c>
      <c r="U285" s="90">
        <v>0</v>
      </c>
      <c r="V285" s="262">
        <v>15</v>
      </c>
      <c r="W285" s="99">
        <v>0</v>
      </c>
      <c r="X285" s="84">
        <v>0</v>
      </c>
      <c r="Y285" s="99">
        <v>0</v>
      </c>
      <c r="Z285" s="65">
        <v>0</v>
      </c>
      <c r="AA285" s="319">
        <v>885165</v>
      </c>
      <c r="AB285" s="319">
        <v>46667</v>
      </c>
      <c r="AC285" s="320">
        <f t="shared" si="205"/>
        <v>931832</v>
      </c>
      <c r="AD285" s="75">
        <v>4500000</v>
      </c>
      <c r="AE285" s="75">
        <v>6000000</v>
      </c>
      <c r="AF285" s="338">
        <f t="shared" si="229"/>
        <v>177895.19999999998</v>
      </c>
      <c r="AG285" s="113">
        <f t="shared" si="206"/>
        <v>26554950</v>
      </c>
      <c r="AH285" s="75">
        <f t="shared" si="207"/>
        <v>1400010</v>
      </c>
      <c r="AI285" s="75">
        <f t="shared" si="208"/>
        <v>21347423.999999996</v>
      </c>
      <c r="AJ285" s="75">
        <f t="shared" si="209"/>
        <v>0</v>
      </c>
      <c r="AK285" s="75">
        <f t="shared" si="210"/>
        <v>4500000</v>
      </c>
      <c r="AL285" s="75">
        <f t="shared" si="211"/>
        <v>6000000</v>
      </c>
      <c r="AM285" s="75">
        <f t="shared" si="212"/>
        <v>9784235.9999999981</v>
      </c>
      <c r="AN285" s="75">
        <f t="shared" si="213"/>
        <v>5217666.2159999991</v>
      </c>
      <c r="AO285" s="75">
        <f t="shared" si="214"/>
        <v>0</v>
      </c>
      <c r="AP285" s="75">
        <f t="shared" si="215"/>
        <v>3000000</v>
      </c>
      <c r="AQ285" s="75">
        <v>0</v>
      </c>
      <c r="AR285" s="75">
        <v>0</v>
      </c>
      <c r="AS285" s="75">
        <v>0</v>
      </c>
      <c r="AT285" s="80">
        <v>0</v>
      </c>
      <c r="AU285" s="82">
        <f t="shared" si="216"/>
        <v>77804286.216000006</v>
      </c>
      <c r="AV285" s="113">
        <f t="shared" si="217"/>
        <v>58857986.18088001</v>
      </c>
      <c r="AW285" s="75">
        <f t="shared" si="218"/>
        <v>77804286.215999991</v>
      </c>
      <c r="AX285" s="75">
        <f t="shared" si="219"/>
        <v>5446300.0351200001</v>
      </c>
      <c r="AY285" s="76">
        <f t="shared" si="220"/>
        <v>1885798.6180880012</v>
      </c>
      <c r="AZ285" s="75">
        <v>0</v>
      </c>
      <c r="BA285" s="75">
        <v>0</v>
      </c>
      <c r="BB285" s="75">
        <v>0</v>
      </c>
      <c r="BC285" s="80">
        <v>0</v>
      </c>
      <c r="BD285" s="80">
        <v>0</v>
      </c>
      <c r="BE285" s="80">
        <v>0</v>
      </c>
      <c r="BF285" s="78">
        <v>0</v>
      </c>
      <c r="BG285" s="348">
        <f t="shared" si="221"/>
        <v>7332098.6532080015</v>
      </c>
      <c r="BH285" s="188">
        <f t="shared" si="222"/>
        <v>70472187</v>
      </c>
      <c r="BM285" s="50">
        <v>885165</v>
      </c>
      <c r="BN285" s="391">
        <f t="shared" si="203"/>
        <v>46667</v>
      </c>
      <c r="BO285" s="391">
        <f t="shared" si="200"/>
        <v>931832</v>
      </c>
      <c r="BP285" s="391">
        <f t="shared" si="187"/>
        <v>26554950</v>
      </c>
      <c r="BQ285" s="50">
        <f t="shared" si="188"/>
        <v>1400010</v>
      </c>
      <c r="BR285" s="50">
        <f t="shared" si="189"/>
        <v>21347423.999999996</v>
      </c>
      <c r="BS285" s="50">
        <f t="shared" si="190"/>
        <v>0</v>
      </c>
      <c r="BT285" s="50">
        <f t="shared" si="191"/>
        <v>4500000</v>
      </c>
      <c r="BU285" s="50">
        <f t="shared" si="192"/>
        <v>6000000</v>
      </c>
      <c r="BV285" s="50">
        <f t="shared" si="193"/>
        <v>9784235.9999999981</v>
      </c>
      <c r="BW285" s="50">
        <f t="shared" si="194"/>
        <v>5217666.2159999991</v>
      </c>
      <c r="BX285" s="50">
        <f t="shared" si="195"/>
        <v>0</v>
      </c>
      <c r="BY285" s="50">
        <f t="shared" si="196"/>
        <v>3000000</v>
      </c>
      <c r="BZ285" s="50">
        <v>0</v>
      </c>
      <c r="CA285" s="50">
        <v>0</v>
      </c>
      <c r="CB285" s="50">
        <v>0</v>
      </c>
      <c r="CC285" s="391">
        <v>0</v>
      </c>
      <c r="CD285" s="391">
        <f t="shared" si="197"/>
        <v>77804286.216000006</v>
      </c>
      <c r="CE285" s="391">
        <f t="shared" si="201"/>
        <v>64304286.216000006</v>
      </c>
      <c r="CF285" s="391">
        <f t="shared" si="202"/>
        <v>77804286.216000006</v>
      </c>
      <c r="CG285" s="50">
        <f t="shared" si="223"/>
        <v>5446300.0351200011</v>
      </c>
      <c r="CH285" s="395">
        <f t="shared" si="224"/>
        <v>2430428.6216000007</v>
      </c>
      <c r="CI285" s="398">
        <v>0</v>
      </c>
      <c r="CJ285" s="50">
        <v>0</v>
      </c>
      <c r="CK285" s="50">
        <v>0</v>
      </c>
      <c r="CL285" s="50">
        <v>0</v>
      </c>
      <c r="CM285" s="50">
        <v>0</v>
      </c>
      <c r="CN285" s="50">
        <v>0</v>
      </c>
      <c r="CO285" s="50">
        <v>0</v>
      </c>
      <c r="CP285" s="395">
        <f t="shared" si="225"/>
        <v>7876728.6567200013</v>
      </c>
      <c r="CQ285" s="391">
        <f t="shared" si="226"/>
        <v>69927557</v>
      </c>
      <c r="CR285" s="391">
        <f t="shared" si="227"/>
        <v>-544630</v>
      </c>
    </row>
    <row r="286" spans="1:96" s="50" customFormat="1" ht="24" customHeight="1" x14ac:dyDescent="0.2">
      <c r="A286" s="182">
        <f t="shared" si="204"/>
        <v>2655495</v>
      </c>
      <c r="B286" s="298">
        <f t="shared" si="228"/>
        <v>280</v>
      </c>
      <c r="C286" s="266">
        <v>43</v>
      </c>
      <c r="D286" s="299">
        <v>13264</v>
      </c>
      <c r="E286" s="242" t="s">
        <v>1533</v>
      </c>
      <c r="F286" s="243" t="s">
        <v>1534</v>
      </c>
      <c r="G286" s="287" t="s">
        <v>137</v>
      </c>
      <c r="H286" s="274" t="s">
        <v>88</v>
      </c>
      <c r="I286" s="294" t="s">
        <v>2714</v>
      </c>
      <c r="J286" s="65" t="s">
        <v>1535</v>
      </c>
      <c r="K286" s="65" t="s">
        <v>1536</v>
      </c>
      <c r="L286" s="65" t="s">
        <v>88</v>
      </c>
      <c r="M286" s="292" t="s">
        <v>137</v>
      </c>
      <c r="N286" s="99"/>
      <c r="O286" s="65"/>
      <c r="P286" s="245" t="s">
        <v>2410</v>
      </c>
      <c r="Q286" s="244">
        <v>30</v>
      </c>
      <c r="R286" s="246">
        <v>120</v>
      </c>
      <c r="S286" s="246">
        <v>220</v>
      </c>
      <c r="T286" s="246">
        <v>29.33</v>
      </c>
      <c r="U286" s="90">
        <v>0</v>
      </c>
      <c r="V286" s="262">
        <v>25</v>
      </c>
      <c r="W286" s="99">
        <v>0</v>
      </c>
      <c r="X286" s="84">
        <v>0</v>
      </c>
      <c r="Y286" s="99">
        <v>1</v>
      </c>
      <c r="Z286" s="65">
        <v>1</v>
      </c>
      <c r="AA286" s="319">
        <v>885165</v>
      </c>
      <c r="AB286" s="319">
        <v>46667</v>
      </c>
      <c r="AC286" s="320">
        <f t="shared" si="205"/>
        <v>931832</v>
      </c>
      <c r="AD286" s="75">
        <v>4500000</v>
      </c>
      <c r="AE286" s="75">
        <v>6000000</v>
      </c>
      <c r="AF286" s="338">
        <f t="shared" si="229"/>
        <v>177895.19999999998</v>
      </c>
      <c r="AG286" s="113">
        <f t="shared" si="206"/>
        <v>26554950</v>
      </c>
      <c r="AH286" s="75">
        <f t="shared" si="207"/>
        <v>1400010</v>
      </c>
      <c r="AI286" s="75">
        <f t="shared" si="208"/>
        <v>21347423.999999996</v>
      </c>
      <c r="AJ286" s="75">
        <f t="shared" si="209"/>
        <v>2655495</v>
      </c>
      <c r="AK286" s="75">
        <f t="shared" si="210"/>
        <v>4500000</v>
      </c>
      <c r="AL286" s="75">
        <f t="shared" si="211"/>
        <v>6000000</v>
      </c>
      <c r="AM286" s="75">
        <f t="shared" si="212"/>
        <v>9784235.9999999981</v>
      </c>
      <c r="AN286" s="75">
        <f t="shared" si="213"/>
        <v>5217666.2159999991</v>
      </c>
      <c r="AO286" s="75">
        <f t="shared" si="214"/>
        <v>0</v>
      </c>
      <c r="AP286" s="75">
        <f t="shared" si="215"/>
        <v>5000000</v>
      </c>
      <c r="AQ286" s="75">
        <v>0</v>
      </c>
      <c r="AR286" s="75">
        <v>0</v>
      </c>
      <c r="AS286" s="75">
        <v>0</v>
      </c>
      <c r="AT286" s="80">
        <v>0</v>
      </c>
      <c r="AU286" s="82">
        <f t="shared" si="216"/>
        <v>82459781.216000006</v>
      </c>
      <c r="AV286" s="113">
        <f t="shared" si="217"/>
        <v>58717986.18088001</v>
      </c>
      <c r="AW286" s="75">
        <f t="shared" si="218"/>
        <v>79804286.215999991</v>
      </c>
      <c r="AX286" s="75">
        <f t="shared" si="219"/>
        <v>5586300.0351200001</v>
      </c>
      <c r="AY286" s="76">
        <f t="shared" si="220"/>
        <v>1871798.6180880012</v>
      </c>
      <c r="AZ286" s="75">
        <v>0</v>
      </c>
      <c r="BA286" s="75">
        <v>0</v>
      </c>
      <c r="BB286" s="75">
        <v>0</v>
      </c>
      <c r="BC286" s="80">
        <v>0</v>
      </c>
      <c r="BD286" s="80">
        <v>0</v>
      </c>
      <c r="BE286" s="80">
        <v>0</v>
      </c>
      <c r="BF286" s="78">
        <v>0</v>
      </c>
      <c r="BG286" s="348">
        <f t="shared" si="221"/>
        <v>7458098.6532080015</v>
      </c>
      <c r="BH286" s="188">
        <f t="shared" si="222"/>
        <v>75001682</v>
      </c>
      <c r="BM286" s="50">
        <v>885165</v>
      </c>
      <c r="BN286" s="391">
        <f t="shared" si="203"/>
        <v>46667</v>
      </c>
      <c r="BO286" s="391">
        <f t="shared" si="200"/>
        <v>931832</v>
      </c>
      <c r="BP286" s="391">
        <f t="shared" si="187"/>
        <v>26554950</v>
      </c>
      <c r="BQ286" s="50">
        <f t="shared" si="188"/>
        <v>1400010</v>
      </c>
      <c r="BR286" s="50">
        <f t="shared" si="189"/>
        <v>21347423.999999996</v>
      </c>
      <c r="BS286" s="50">
        <f t="shared" si="190"/>
        <v>2655495</v>
      </c>
      <c r="BT286" s="50">
        <f t="shared" si="191"/>
        <v>4500000</v>
      </c>
      <c r="BU286" s="50">
        <f t="shared" si="192"/>
        <v>6000000</v>
      </c>
      <c r="BV286" s="50">
        <f t="shared" si="193"/>
        <v>9784235.9999999981</v>
      </c>
      <c r="BW286" s="50">
        <f t="shared" si="194"/>
        <v>5217666.2159999991</v>
      </c>
      <c r="BX286" s="50">
        <f t="shared" si="195"/>
        <v>0</v>
      </c>
      <c r="BY286" s="50">
        <f t="shared" si="196"/>
        <v>5000000</v>
      </c>
      <c r="BZ286" s="50">
        <v>0</v>
      </c>
      <c r="CA286" s="50">
        <v>0</v>
      </c>
      <c r="CB286" s="50">
        <v>0</v>
      </c>
      <c r="CC286" s="391">
        <v>0</v>
      </c>
      <c r="CD286" s="391">
        <f t="shared" si="197"/>
        <v>82459781.216000006</v>
      </c>
      <c r="CE286" s="391">
        <f t="shared" si="201"/>
        <v>64304286.216000006</v>
      </c>
      <c r="CF286" s="391">
        <f t="shared" si="202"/>
        <v>79804286.216000006</v>
      </c>
      <c r="CG286" s="50">
        <f t="shared" si="223"/>
        <v>5586300.0351200011</v>
      </c>
      <c r="CH286" s="395">
        <f t="shared" si="224"/>
        <v>2430428.6216000007</v>
      </c>
      <c r="CI286" s="398">
        <v>0</v>
      </c>
      <c r="CJ286" s="50">
        <v>0</v>
      </c>
      <c r="CK286" s="50">
        <v>0</v>
      </c>
      <c r="CL286" s="50">
        <v>0</v>
      </c>
      <c r="CM286" s="50">
        <v>0</v>
      </c>
      <c r="CN286" s="50">
        <v>0</v>
      </c>
      <c r="CO286" s="50">
        <v>0</v>
      </c>
      <c r="CP286" s="395">
        <f t="shared" si="225"/>
        <v>8016728.6567200013</v>
      </c>
      <c r="CQ286" s="391">
        <f t="shared" si="226"/>
        <v>74443052</v>
      </c>
      <c r="CR286" s="391">
        <f t="shared" si="227"/>
        <v>-558630</v>
      </c>
    </row>
    <row r="287" spans="1:96" s="50" customFormat="1" ht="24" customHeight="1" x14ac:dyDescent="0.2">
      <c r="A287" s="182">
        <f t="shared" si="204"/>
        <v>2655495</v>
      </c>
      <c r="B287" s="298">
        <f t="shared" si="228"/>
        <v>281</v>
      </c>
      <c r="C287" s="266">
        <v>44</v>
      </c>
      <c r="D287" s="299">
        <v>13323</v>
      </c>
      <c r="E287" s="242" t="s">
        <v>209</v>
      </c>
      <c r="F287" s="243" t="s">
        <v>1708</v>
      </c>
      <c r="G287" s="287" t="s">
        <v>137</v>
      </c>
      <c r="H287" s="274" t="s">
        <v>88</v>
      </c>
      <c r="I287" s="294" t="s">
        <v>2715</v>
      </c>
      <c r="J287" s="65" t="s">
        <v>1709</v>
      </c>
      <c r="K287" s="65" t="s">
        <v>1710</v>
      </c>
      <c r="L287" s="65" t="s">
        <v>88</v>
      </c>
      <c r="M287" s="292" t="s">
        <v>137</v>
      </c>
      <c r="N287" s="244" t="s">
        <v>2410</v>
      </c>
      <c r="O287" s="65"/>
      <c r="P287" s="90"/>
      <c r="Q287" s="244">
        <v>30</v>
      </c>
      <c r="R287" s="246">
        <v>120</v>
      </c>
      <c r="S287" s="246">
        <v>110</v>
      </c>
      <c r="T287" s="246">
        <v>29.33</v>
      </c>
      <c r="U287" s="90">
        <v>0</v>
      </c>
      <c r="V287" s="262">
        <v>15</v>
      </c>
      <c r="W287" s="99">
        <v>0</v>
      </c>
      <c r="X287" s="84">
        <v>0</v>
      </c>
      <c r="Y287" s="99">
        <v>0</v>
      </c>
      <c r="Z287" s="65">
        <v>0</v>
      </c>
      <c r="AA287" s="319">
        <v>885165</v>
      </c>
      <c r="AB287" s="319">
        <v>46667</v>
      </c>
      <c r="AC287" s="320">
        <f t="shared" si="205"/>
        <v>931832</v>
      </c>
      <c r="AD287" s="75">
        <v>4500000</v>
      </c>
      <c r="AE287" s="75">
        <v>6000000</v>
      </c>
      <c r="AF287" s="338">
        <f t="shared" si="229"/>
        <v>177895.19999999998</v>
      </c>
      <c r="AG287" s="113">
        <f t="shared" si="206"/>
        <v>26554950</v>
      </c>
      <c r="AH287" s="75">
        <f t="shared" si="207"/>
        <v>1400010</v>
      </c>
      <c r="AI287" s="75">
        <f t="shared" si="208"/>
        <v>21347423.999999996</v>
      </c>
      <c r="AJ287" s="75">
        <f t="shared" si="209"/>
        <v>0</v>
      </c>
      <c r="AK287" s="75">
        <f t="shared" si="210"/>
        <v>4500000</v>
      </c>
      <c r="AL287" s="75">
        <f t="shared" si="211"/>
        <v>6000000</v>
      </c>
      <c r="AM287" s="75">
        <f t="shared" si="212"/>
        <v>4892117.9999999991</v>
      </c>
      <c r="AN287" s="75">
        <f t="shared" si="213"/>
        <v>5217666.2159999991</v>
      </c>
      <c r="AO287" s="75">
        <f t="shared" si="214"/>
        <v>0</v>
      </c>
      <c r="AP287" s="75">
        <f t="shared" si="215"/>
        <v>3000000</v>
      </c>
      <c r="AQ287" s="75">
        <v>0</v>
      </c>
      <c r="AR287" s="75">
        <v>0</v>
      </c>
      <c r="AS287" s="75">
        <v>0</v>
      </c>
      <c r="AT287" s="80">
        <v>0</v>
      </c>
      <c r="AU287" s="82">
        <f t="shared" si="216"/>
        <v>72912168.216000006</v>
      </c>
      <c r="AV287" s="113">
        <f t="shared" si="217"/>
        <v>54308316.440880008</v>
      </c>
      <c r="AW287" s="75">
        <f t="shared" si="218"/>
        <v>72912168.215999991</v>
      </c>
      <c r="AX287" s="75">
        <f t="shared" si="219"/>
        <v>5103851.7751199994</v>
      </c>
      <c r="AY287" s="76">
        <f t="shared" si="220"/>
        <v>1430831.644088001</v>
      </c>
      <c r="AZ287" s="75">
        <v>0</v>
      </c>
      <c r="BA287" s="75">
        <v>0</v>
      </c>
      <c r="BB287" s="75">
        <v>0</v>
      </c>
      <c r="BC287" s="80">
        <v>0</v>
      </c>
      <c r="BD287" s="80">
        <v>0</v>
      </c>
      <c r="BE287" s="80">
        <v>0</v>
      </c>
      <c r="BF287" s="78">
        <v>0</v>
      </c>
      <c r="BG287" s="348">
        <f t="shared" si="221"/>
        <v>6534683.4192080004</v>
      </c>
      <c r="BH287" s="188">
        <f t="shared" si="222"/>
        <v>66377484</v>
      </c>
      <c r="BM287" s="50">
        <v>885165</v>
      </c>
      <c r="BN287" s="391">
        <f t="shared" si="203"/>
        <v>46667</v>
      </c>
      <c r="BO287" s="391">
        <f t="shared" si="200"/>
        <v>931832</v>
      </c>
      <c r="BP287" s="391">
        <f t="shared" si="187"/>
        <v>26554950</v>
      </c>
      <c r="BQ287" s="50">
        <f t="shared" si="188"/>
        <v>1400010</v>
      </c>
      <c r="BR287" s="50">
        <f t="shared" si="189"/>
        <v>21347423.999999996</v>
      </c>
      <c r="BS287" s="50">
        <f t="shared" si="190"/>
        <v>0</v>
      </c>
      <c r="BT287" s="50">
        <f t="shared" si="191"/>
        <v>4500000</v>
      </c>
      <c r="BU287" s="50">
        <f t="shared" si="192"/>
        <v>6000000</v>
      </c>
      <c r="BV287" s="50">
        <f t="shared" si="193"/>
        <v>4892117.9999999991</v>
      </c>
      <c r="BW287" s="50">
        <f t="shared" si="194"/>
        <v>5217666.2159999991</v>
      </c>
      <c r="BX287" s="50">
        <f t="shared" si="195"/>
        <v>0</v>
      </c>
      <c r="BY287" s="50">
        <f t="shared" si="196"/>
        <v>3000000</v>
      </c>
      <c r="BZ287" s="50">
        <v>0</v>
      </c>
      <c r="CA287" s="50">
        <v>0</v>
      </c>
      <c r="CB287" s="50">
        <v>0</v>
      </c>
      <c r="CC287" s="391">
        <v>0</v>
      </c>
      <c r="CD287" s="391">
        <f t="shared" si="197"/>
        <v>72912168.216000006</v>
      </c>
      <c r="CE287" s="391">
        <f t="shared" si="201"/>
        <v>59412168.216000006</v>
      </c>
      <c r="CF287" s="391">
        <f t="shared" si="202"/>
        <v>72912168.216000006</v>
      </c>
      <c r="CG287" s="50">
        <f t="shared" si="223"/>
        <v>5103851.7751200013</v>
      </c>
      <c r="CH287" s="395">
        <f t="shared" si="224"/>
        <v>1941216.8216000006</v>
      </c>
      <c r="CI287" s="398">
        <v>0</v>
      </c>
      <c r="CJ287" s="50">
        <v>0</v>
      </c>
      <c r="CK287" s="50">
        <v>0</v>
      </c>
      <c r="CL287" s="50">
        <v>0</v>
      </c>
      <c r="CM287" s="50">
        <v>0</v>
      </c>
      <c r="CN287" s="50">
        <v>0</v>
      </c>
      <c r="CO287" s="50">
        <v>0</v>
      </c>
      <c r="CP287" s="395">
        <f t="shared" si="225"/>
        <v>7045068.5967200017</v>
      </c>
      <c r="CQ287" s="391">
        <f t="shared" si="226"/>
        <v>65867099</v>
      </c>
      <c r="CR287" s="391">
        <f t="shared" si="227"/>
        <v>-510385</v>
      </c>
    </row>
    <row r="288" spans="1:96" s="50" customFormat="1" ht="24" customHeight="1" x14ac:dyDescent="0.4">
      <c r="A288" s="182">
        <f t="shared" si="204"/>
        <v>2655495</v>
      </c>
      <c r="B288" s="298">
        <f t="shared" si="228"/>
        <v>282</v>
      </c>
      <c r="C288" s="266">
        <v>45</v>
      </c>
      <c r="D288" s="299">
        <v>13304</v>
      </c>
      <c r="E288" s="242" t="s">
        <v>135</v>
      </c>
      <c r="F288" s="243" t="s">
        <v>1658</v>
      </c>
      <c r="G288" s="287" t="s">
        <v>137</v>
      </c>
      <c r="H288" s="274" t="s">
        <v>88</v>
      </c>
      <c r="I288" s="294" t="s">
        <v>2716</v>
      </c>
      <c r="J288" s="69" t="s">
        <v>1659</v>
      </c>
      <c r="K288" s="65" t="s">
        <v>1660</v>
      </c>
      <c r="L288" s="65" t="s">
        <v>88</v>
      </c>
      <c r="M288" s="292" t="s">
        <v>137</v>
      </c>
      <c r="N288" s="244" t="s">
        <v>2410</v>
      </c>
      <c r="O288" s="65"/>
      <c r="P288" s="90"/>
      <c r="Q288" s="244">
        <v>30</v>
      </c>
      <c r="R288" s="246">
        <v>120</v>
      </c>
      <c r="S288" s="246">
        <v>110</v>
      </c>
      <c r="T288" s="246">
        <v>29.33</v>
      </c>
      <c r="U288" s="90">
        <v>0</v>
      </c>
      <c r="V288" s="262">
        <v>15</v>
      </c>
      <c r="W288" s="99">
        <v>0</v>
      </c>
      <c r="X288" s="84">
        <v>0</v>
      </c>
      <c r="Y288" s="99">
        <v>1</v>
      </c>
      <c r="Z288" s="65">
        <v>0</v>
      </c>
      <c r="AA288" s="319">
        <v>885165</v>
      </c>
      <c r="AB288" s="319">
        <v>46667</v>
      </c>
      <c r="AC288" s="320">
        <f t="shared" si="205"/>
        <v>931832</v>
      </c>
      <c r="AD288" s="75">
        <v>4500000</v>
      </c>
      <c r="AE288" s="75">
        <v>6000000</v>
      </c>
      <c r="AF288" s="338">
        <f t="shared" si="229"/>
        <v>177895.19999999998</v>
      </c>
      <c r="AG288" s="113">
        <f t="shared" si="206"/>
        <v>26554950</v>
      </c>
      <c r="AH288" s="75">
        <f t="shared" si="207"/>
        <v>1400010</v>
      </c>
      <c r="AI288" s="75">
        <f t="shared" si="208"/>
        <v>21347423.999999996</v>
      </c>
      <c r="AJ288" s="75">
        <f t="shared" si="209"/>
        <v>0</v>
      </c>
      <c r="AK288" s="75">
        <f t="shared" si="210"/>
        <v>4500000</v>
      </c>
      <c r="AL288" s="75">
        <f t="shared" si="211"/>
        <v>6000000</v>
      </c>
      <c r="AM288" s="75">
        <f t="shared" si="212"/>
        <v>4892117.9999999991</v>
      </c>
      <c r="AN288" s="75">
        <f t="shared" si="213"/>
        <v>5217666.2159999991</v>
      </c>
      <c r="AO288" s="75">
        <f t="shared" si="214"/>
        <v>0</v>
      </c>
      <c r="AP288" s="75">
        <f t="shared" si="215"/>
        <v>3000000</v>
      </c>
      <c r="AQ288" s="75">
        <v>0</v>
      </c>
      <c r="AR288" s="75">
        <v>0</v>
      </c>
      <c r="AS288" s="75">
        <v>0</v>
      </c>
      <c r="AT288" s="80">
        <v>0</v>
      </c>
      <c r="AU288" s="82">
        <f t="shared" si="216"/>
        <v>72912168.216000006</v>
      </c>
      <c r="AV288" s="113">
        <f t="shared" si="217"/>
        <v>54308316.440880008</v>
      </c>
      <c r="AW288" s="75">
        <f t="shared" si="218"/>
        <v>72912168.215999991</v>
      </c>
      <c r="AX288" s="75">
        <f t="shared" si="219"/>
        <v>5103851.7751199994</v>
      </c>
      <c r="AY288" s="76">
        <f t="shared" si="220"/>
        <v>1430831.644088001</v>
      </c>
      <c r="AZ288" s="75">
        <v>0</v>
      </c>
      <c r="BA288" s="75">
        <v>0</v>
      </c>
      <c r="BB288" s="75">
        <v>0</v>
      </c>
      <c r="BC288" s="80">
        <v>0</v>
      </c>
      <c r="BD288" s="80">
        <v>0</v>
      </c>
      <c r="BE288" s="80">
        <v>0</v>
      </c>
      <c r="BF288" s="78">
        <v>0</v>
      </c>
      <c r="BG288" s="348">
        <f t="shared" si="221"/>
        <v>6534683.4192080004</v>
      </c>
      <c r="BH288" s="188">
        <f t="shared" si="222"/>
        <v>66377484</v>
      </c>
      <c r="BM288" s="50">
        <v>885165</v>
      </c>
      <c r="BN288" s="391">
        <f t="shared" si="203"/>
        <v>46667</v>
      </c>
      <c r="BO288" s="391">
        <f t="shared" si="200"/>
        <v>931832</v>
      </c>
      <c r="BP288" s="391">
        <f t="shared" si="187"/>
        <v>26554950</v>
      </c>
      <c r="BQ288" s="50">
        <f t="shared" si="188"/>
        <v>1400010</v>
      </c>
      <c r="BR288" s="50">
        <f t="shared" si="189"/>
        <v>21347423.999999996</v>
      </c>
      <c r="BS288" s="50">
        <f t="shared" si="190"/>
        <v>0</v>
      </c>
      <c r="BT288" s="50">
        <f t="shared" si="191"/>
        <v>4500000</v>
      </c>
      <c r="BU288" s="50">
        <f t="shared" si="192"/>
        <v>6000000</v>
      </c>
      <c r="BV288" s="50">
        <f t="shared" si="193"/>
        <v>4892117.9999999991</v>
      </c>
      <c r="BW288" s="50">
        <f t="shared" si="194"/>
        <v>5217666.2159999991</v>
      </c>
      <c r="BX288" s="50">
        <f t="shared" si="195"/>
        <v>0</v>
      </c>
      <c r="BY288" s="50">
        <f t="shared" si="196"/>
        <v>3000000</v>
      </c>
      <c r="BZ288" s="50">
        <v>0</v>
      </c>
      <c r="CA288" s="50">
        <v>0</v>
      </c>
      <c r="CB288" s="50">
        <v>0</v>
      </c>
      <c r="CC288" s="391">
        <v>0</v>
      </c>
      <c r="CD288" s="391">
        <f t="shared" si="197"/>
        <v>72912168.216000006</v>
      </c>
      <c r="CE288" s="391">
        <f t="shared" si="201"/>
        <v>59412168.216000006</v>
      </c>
      <c r="CF288" s="391">
        <f t="shared" si="202"/>
        <v>72912168.216000006</v>
      </c>
      <c r="CG288" s="50">
        <f t="shared" si="223"/>
        <v>5103851.7751200013</v>
      </c>
      <c r="CH288" s="395">
        <f t="shared" si="224"/>
        <v>1941216.8216000006</v>
      </c>
      <c r="CI288" s="398">
        <v>0</v>
      </c>
      <c r="CJ288" s="50">
        <v>0</v>
      </c>
      <c r="CK288" s="50">
        <v>0</v>
      </c>
      <c r="CL288" s="50">
        <v>0</v>
      </c>
      <c r="CM288" s="50">
        <v>0</v>
      </c>
      <c r="CN288" s="50">
        <v>0</v>
      </c>
      <c r="CO288" s="50">
        <v>0</v>
      </c>
      <c r="CP288" s="395">
        <f t="shared" si="225"/>
        <v>7045068.5967200017</v>
      </c>
      <c r="CQ288" s="391">
        <f t="shared" si="226"/>
        <v>65867099</v>
      </c>
      <c r="CR288" s="391">
        <f t="shared" si="227"/>
        <v>-510385</v>
      </c>
    </row>
    <row r="289" spans="1:96" s="50" customFormat="1" ht="24" customHeight="1" x14ac:dyDescent="0.2">
      <c r="A289" s="182">
        <f t="shared" si="204"/>
        <v>2655495</v>
      </c>
      <c r="B289" s="298">
        <f t="shared" si="228"/>
        <v>283</v>
      </c>
      <c r="C289" s="266">
        <v>46</v>
      </c>
      <c r="D289" s="299">
        <v>13255</v>
      </c>
      <c r="E289" s="242" t="s">
        <v>1509</v>
      </c>
      <c r="F289" s="243" t="s">
        <v>1221</v>
      </c>
      <c r="G289" s="287" t="s">
        <v>137</v>
      </c>
      <c r="H289" s="274" t="s">
        <v>88</v>
      </c>
      <c r="I289" s="294" t="s">
        <v>2717</v>
      </c>
      <c r="J289" s="65" t="s">
        <v>1510</v>
      </c>
      <c r="K289" s="65" t="s">
        <v>1511</v>
      </c>
      <c r="L289" s="65" t="s">
        <v>88</v>
      </c>
      <c r="M289" s="292" t="s">
        <v>137</v>
      </c>
      <c r="N289" s="244" t="s">
        <v>2410</v>
      </c>
      <c r="O289" s="65"/>
      <c r="P289" s="90"/>
      <c r="Q289" s="244">
        <v>30</v>
      </c>
      <c r="R289" s="246">
        <v>120</v>
      </c>
      <c r="S289" s="246">
        <v>110</v>
      </c>
      <c r="T289" s="246">
        <v>29.33</v>
      </c>
      <c r="U289" s="90">
        <v>0</v>
      </c>
      <c r="V289" s="262">
        <v>12</v>
      </c>
      <c r="W289" s="99">
        <v>0</v>
      </c>
      <c r="X289" s="84">
        <v>0</v>
      </c>
      <c r="Y289" s="99">
        <v>1</v>
      </c>
      <c r="Z289" s="65">
        <v>0</v>
      </c>
      <c r="AA289" s="319">
        <v>885165</v>
      </c>
      <c r="AB289" s="319">
        <v>46667</v>
      </c>
      <c r="AC289" s="320">
        <f t="shared" si="205"/>
        <v>931832</v>
      </c>
      <c r="AD289" s="75">
        <v>4500000</v>
      </c>
      <c r="AE289" s="75">
        <v>6000000</v>
      </c>
      <c r="AF289" s="338">
        <f t="shared" si="229"/>
        <v>177895.19999999998</v>
      </c>
      <c r="AG289" s="113">
        <f t="shared" si="206"/>
        <v>26554950</v>
      </c>
      <c r="AH289" s="75">
        <f t="shared" si="207"/>
        <v>1400010</v>
      </c>
      <c r="AI289" s="75">
        <f t="shared" si="208"/>
        <v>21347423.999999996</v>
      </c>
      <c r="AJ289" s="75">
        <f t="shared" si="209"/>
        <v>0</v>
      </c>
      <c r="AK289" s="75">
        <f t="shared" si="210"/>
        <v>4500000</v>
      </c>
      <c r="AL289" s="75">
        <f t="shared" si="211"/>
        <v>6000000</v>
      </c>
      <c r="AM289" s="75">
        <f t="shared" si="212"/>
        <v>4892117.9999999991</v>
      </c>
      <c r="AN289" s="75">
        <f t="shared" si="213"/>
        <v>5217666.2159999991</v>
      </c>
      <c r="AO289" s="75">
        <f t="shared" si="214"/>
        <v>0</v>
      </c>
      <c r="AP289" s="75">
        <f t="shared" si="215"/>
        <v>2400000</v>
      </c>
      <c r="AQ289" s="75">
        <v>0</v>
      </c>
      <c r="AR289" s="75">
        <v>0</v>
      </c>
      <c r="AS289" s="75">
        <v>0</v>
      </c>
      <c r="AT289" s="80">
        <v>0</v>
      </c>
      <c r="AU289" s="82">
        <f t="shared" si="216"/>
        <v>72312168.216000006</v>
      </c>
      <c r="AV289" s="113">
        <f t="shared" si="217"/>
        <v>54350316.440880008</v>
      </c>
      <c r="AW289" s="75">
        <f t="shared" si="218"/>
        <v>72312168.215999991</v>
      </c>
      <c r="AX289" s="75">
        <f t="shared" si="219"/>
        <v>5061851.7751199994</v>
      </c>
      <c r="AY289" s="76">
        <f t="shared" si="220"/>
        <v>1435031.644088001</v>
      </c>
      <c r="AZ289" s="75">
        <v>0</v>
      </c>
      <c r="BA289" s="75">
        <v>0</v>
      </c>
      <c r="BB289" s="75">
        <v>0</v>
      </c>
      <c r="BC289" s="80">
        <v>0</v>
      </c>
      <c r="BD289" s="80">
        <v>0</v>
      </c>
      <c r="BE289" s="80">
        <v>0</v>
      </c>
      <c r="BF289" s="78">
        <v>0</v>
      </c>
      <c r="BG289" s="348">
        <f t="shared" si="221"/>
        <v>6496883.4192080004</v>
      </c>
      <c r="BH289" s="188">
        <f t="shared" si="222"/>
        <v>65815284</v>
      </c>
      <c r="BM289" s="50">
        <v>885165</v>
      </c>
      <c r="BN289" s="391">
        <f t="shared" si="203"/>
        <v>46667</v>
      </c>
      <c r="BO289" s="391">
        <f t="shared" si="200"/>
        <v>931832</v>
      </c>
      <c r="BP289" s="391">
        <f t="shared" si="187"/>
        <v>26554950</v>
      </c>
      <c r="BQ289" s="50">
        <f t="shared" si="188"/>
        <v>1400010</v>
      </c>
      <c r="BR289" s="50">
        <f t="shared" si="189"/>
        <v>21347423.999999996</v>
      </c>
      <c r="BS289" s="50">
        <f t="shared" si="190"/>
        <v>0</v>
      </c>
      <c r="BT289" s="50">
        <f t="shared" si="191"/>
        <v>4500000</v>
      </c>
      <c r="BU289" s="50">
        <f t="shared" si="192"/>
        <v>6000000</v>
      </c>
      <c r="BV289" s="50">
        <f t="shared" si="193"/>
        <v>4892117.9999999991</v>
      </c>
      <c r="BW289" s="50">
        <f t="shared" si="194"/>
        <v>5217666.2159999991</v>
      </c>
      <c r="BX289" s="50">
        <f t="shared" si="195"/>
        <v>0</v>
      </c>
      <c r="BY289" s="50">
        <f t="shared" si="196"/>
        <v>2400000</v>
      </c>
      <c r="BZ289" s="50">
        <v>0</v>
      </c>
      <c r="CA289" s="50">
        <v>0</v>
      </c>
      <c r="CB289" s="50">
        <v>0</v>
      </c>
      <c r="CC289" s="391">
        <v>0</v>
      </c>
      <c r="CD289" s="391">
        <f t="shared" si="197"/>
        <v>72312168.216000006</v>
      </c>
      <c r="CE289" s="391">
        <f t="shared" si="201"/>
        <v>59412168.216000006</v>
      </c>
      <c r="CF289" s="391">
        <f t="shared" si="202"/>
        <v>72312168.216000006</v>
      </c>
      <c r="CG289" s="50">
        <f t="shared" si="223"/>
        <v>5061851.7751200013</v>
      </c>
      <c r="CH289" s="395">
        <f t="shared" si="224"/>
        <v>1941216.8216000006</v>
      </c>
      <c r="CI289" s="398">
        <v>0</v>
      </c>
      <c r="CJ289" s="50">
        <v>0</v>
      </c>
      <c r="CK289" s="50">
        <v>0</v>
      </c>
      <c r="CL289" s="50">
        <v>0</v>
      </c>
      <c r="CM289" s="50">
        <v>0</v>
      </c>
      <c r="CN289" s="50">
        <v>0</v>
      </c>
      <c r="CO289" s="50">
        <v>0</v>
      </c>
      <c r="CP289" s="395">
        <f t="shared" si="225"/>
        <v>7003068.5967200017</v>
      </c>
      <c r="CQ289" s="391">
        <f t="shared" si="226"/>
        <v>65309099</v>
      </c>
      <c r="CR289" s="391">
        <f t="shared" si="227"/>
        <v>-506185</v>
      </c>
    </row>
    <row r="290" spans="1:96" s="50" customFormat="1" ht="24" customHeight="1" x14ac:dyDescent="0.2">
      <c r="A290" s="182">
        <f t="shared" si="204"/>
        <v>2655495</v>
      </c>
      <c r="B290" s="298">
        <f t="shared" si="228"/>
        <v>284</v>
      </c>
      <c r="C290" s="266">
        <v>47</v>
      </c>
      <c r="D290" s="299">
        <v>13305</v>
      </c>
      <c r="E290" s="242" t="s">
        <v>1661</v>
      </c>
      <c r="F290" s="243" t="s">
        <v>1205</v>
      </c>
      <c r="G290" s="287" t="s">
        <v>137</v>
      </c>
      <c r="H290" s="274" t="s">
        <v>88</v>
      </c>
      <c r="I290" s="294" t="s">
        <v>2718</v>
      </c>
      <c r="J290" s="65">
        <v>3932891287</v>
      </c>
      <c r="K290" s="65" t="s">
        <v>1662</v>
      </c>
      <c r="L290" s="65" t="s">
        <v>88</v>
      </c>
      <c r="M290" s="292" t="s">
        <v>137</v>
      </c>
      <c r="N290" s="244" t="s">
        <v>2410</v>
      </c>
      <c r="O290" s="65"/>
      <c r="P290" s="90"/>
      <c r="Q290" s="244">
        <v>30</v>
      </c>
      <c r="R290" s="246">
        <v>120</v>
      </c>
      <c r="S290" s="246">
        <v>110</v>
      </c>
      <c r="T290" s="246">
        <v>29.33</v>
      </c>
      <c r="U290" s="90">
        <v>0</v>
      </c>
      <c r="V290" s="262">
        <v>15</v>
      </c>
      <c r="W290" s="99">
        <v>0</v>
      </c>
      <c r="X290" s="84">
        <v>0</v>
      </c>
      <c r="Y290" s="99">
        <v>0</v>
      </c>
      <c r="Z290" s="65">
        <v>0</v>
      </c>
      <c r="AA290" s="319">
        <v>885165</v>
      </c>
      <c r="AB290" s="319">
        <v>46667</v>
      </c>
      <c r="AC290" s="320">
        <f t="shared" si="205"/>
        <v>931832</v>
      </c>
      <c r="AD290" s="75">
        <v>4500000</v>
      </c>
      <c r="AE290" s="75">
        <v>6000000</v>
      </c>
      <c r="AF290" s="338">
        <f t="shared" si="229"/>
        <v>177895.19999999998</v>
      </c>
      <c r="AG290" s="113">
        <f t="shared" si="206"/>
        <v>26554950</v>
      </c>
      <c r="AH290" s="75">
        <f t="shared" si="207"/>
        <v>1400010</v>
      </c>
      <c r="AI290" s="75">
        <f t="shared" si="208"/>
        <v>21347423.999999996</v>
      </c>
      <c r="AJ290" s="75">
        <f t="shared" si="209"/>
        <v>0</v>
      </c>
      <c r="AK290" s="75">
        <f t="shared" si="210"/>
        <v>4500000</v>
      </c>
      <c r="AL290" s="75">
        <f t="shared" si="211"/>
        <v>6000000</v>
      </c>
      <c r="AM290" s="75">
        <f t="shared" si="212"/>
        <v>4892117.9999999991</v>
      </c>
      <c r="AN290" s="75">
        <f t="shared" si="213"/>
        <v>5217666.2159999991</v>
      </c>
      <c r="AO290" s="75">
        <f t="shared" si="214"/>
        <v>0</v>
      </c>
      <c r="AP290" s="75">
        <f t="shared" si="215"/>
        <v>3000000</v>
      </c>
      <c r="AQ290" s="75">
        <v>0</v>
      </c>
      <c r="AR290" s="75">
        <v>0</v>
      </c>
      <c r="AS290" s="75">
        <v>0</v>
      </c>
      <c r="AT290" s="80">
        <v>0</v>
      </c>
      <c r="AU290" s="82">
        <f t="shared" si="216"/>
        <v>72912168.216000006</v>
      </c>
      <c r="AV290" s="113">
        <f t="shared" si="217"/>
        <v>54308316.440880008</v>
      </c>
      <c r="AW290" s="75">
        <f t="shared" si="218"/>
        <v>72912168.215999991</v>
      </c>
      <c r="AX290" s="75">
        <f t="shared" si="219"/>
        <v>5103851.7751199994</v>
      </c>
      <c r="AY290" s="76">
        <f t="shared" si="220"/>
        <v>1430831.644088001</v>
      </c>
      <c r="AZ290" s="75">
        <v>0</v>
      </c>
      <c r="BA290" s="75">
        <v>0</v>
      </c>
      <c r="BB290" s="75">
        <v>0</v>
      </c>
      <c r="BC290" s="80">
        <v>0</v>
      </c>
      <c r="BD290" s="80">
        <v>0</v>
      </c>
      <c r="BE290" s="80">
        <v>0</v>
      </c>
      <c r="BF290" s="78">
        <v>0</v>
      </c>
      <c r="BG290" s="348">
        <f t="shared" si="221"/>
        <v>6534683.4192080004</v>
      </c>
      <c r="BH290" s="188">
        <f t="shared" si="222"/>
        <v>66377484</v>
      </c>
      <c r="BM290" s="50">
        <v>885165</v>
      </c>
      <c r="BN290" s="391">
        <f t="shared" si="203"/>
        <v>46667</v>
      </c>
      <c r="BO290" s="391">
        <f t="shared" si="200"/>
        <v>931832</v>
      </c>
      <c r="BP290" s="391">
        <f t="shared" si="187"/>
        <v>26554950</v>
      </c>
      <c r="BQ290" s="50">
        <f t="shared" si="188"/>
        <v>1400010</v>
      </c>
      <c r="BR290" s="50">
        <f t="shared" si="189"/>
        <v>21347423.999999996</v>
      </c>
      <c r="BS290" s="50">
        <f t="shared" si="190"/>
        <v>0</v>
      </c>
      <c r="BT290" s="50">
        <f t="shared" si="191"/>
        <v>4500000</v>
      </c>
      <c r="BU290" s="50">
        <f t="shared" si="192"/>
        <v>6000000</v>
      </c>
      <c r="BV290" s="50">
        <f t="shared" si="193"/>
        <v>4892117.9999999991</v>
      </c>
      <c r="BW290" s="50">
        <f t="shared" si="194"/>
        <v>5217666.2159999991</v>
      </c>
      <c r="BX290" s="50">
        <f t="shared" si="195"/>
        <v>0</v>
      </c>
      <c r="BY290" s="50">
        <f t="shared" si="196"/>
        <v>3000000</v>
      </c>
      <c r="BZ290" s="50">
        <v>0</v>
      </c>
      <c r="CA290" s="50">
        <v>0</v>
      </c>
      <c r="CB290" s="50">
        <v>0</v>
      </c>
      <c r="CC290" s="391">
        <v>0</v>
      </c>
      <c r="CD290" s="391">
        <f t="shared" si="197"/>
        <v>72912168.216000006</v>
      </c>
      <c r="CE290" s="391">
        <f t="shared" si="201"/>
        <v>59412168.216000006</v>
      </c>
      <c r="CF290" s="391">
        <f t="shared" si="202"/>
        <v>72912168.216000006</v>
      </c>
      <c r="CG290" s="50">
        <f t="shared" si="223"/>
        <v>5103851.7751200013</v>
      </c>
      <c r="CH290" s="395">
        <f t="shared" si="224"/>
        <v>1941216.8216000006</v>
      </c>
      <c r="CI290" s="398">
        <v>0</v>
      </c>
      <c r="CJ290" s="50">
        <v>0</v>
      </c>
      <c r="CK290" s="50">
        <v>0</v>
      </c>
      <c r="CL290" s="50">
        <v>0</v>
      </c>
      <c r="CM290" s="50">
        <v>0</v>
      </c>
      <c r="CN290" s="50">
        <v>0</v>
      </c>
      <c r="CO290" s="50">
        <v>0</v>
      </c>
      <c r="CP290" s="395">
        <f t="shared" si="225"/>
        <v>7045068.5967200017</v>
      </c>
      <c r="CQ290" s="391">
        <f t="shared" si="226"/>
        <v>65867099</v>
      </c>
      <c r="CR290" s="391">
        <f t="shared" si="227"/>
        <v>-510385</v>
      </c>
    </row>
    <row r="291" spans="1:96" s="50" customFormat="1" ht="24" customHeight="1" x14ac:dyDescent="0.2">
      <c r="A291" s="182">
        <f t="shared" si="204"/>
        <v>2655495</v>
      </c>
      <c r="B291" s="298">
        <f t="shared" si="228"/>
        <v>285</v>
      </c>
      <c r="C291" s="266">
        <v>48</v>
      </c>
      <c r="D291" s="299">
        <v>13360</v>
      </c>
      <c r="E291" s="242" t="s">
        <v>1820</v>
      </c>
      <c r="F291" s="243" t="s">
        <v>1821</v>
      </c>
      <c r="G291" s="287" t="s">
        <v>137</v>
      </c>
      <c r="H291" s="274" t="s">
        <v>88</v>
      </c>
      <c r="I291" s="294" t="s">
        <v>2719</v>
      </c>
      <c r="J291" s="65" t="s">
        <v>1822</v>
      </c>
      <c r="K291" s="65" t="s">
        <v>1823</v>
      </c>
      <c r="L291" s="65" t="s">
        <v>88</v>
      </c>
      <c r="M291" s="292" t="s">
        <v>137</v>
      </c>
      <c r="N291" s="244" t="s">
        <v>2410</v>
      </c>
      <c r="O291" s="65"/>
      <c r="P291" s="90"/>
      <c r="Q291" s="244">
        <v>30</v>
      </c>
      <c r="R291" s="246">
        <v>120</v>
      </c>
      <c r="S291" s="246">
        <v>110</v>
      </c>
      <c r="T291" s="246">
        <v>29.33</v>
      </c>
      <c r="U291" s="90">
        <v>0</v>
      </c>
      <c r="V291" s="262">
        <v>13</v>
      </c>
      <c r="W291" s="99">
        <v>0</v>
      </c>
      <c r="X291" s="84">
        <v>0</v>
      </c>
      <c r="Y291" s="99">
        <v>3</v>
      </c>
      <c r="Z291" s="65">
        <v>3</v>
      </c>
      <c r="AA291" s="319">
        <v>885165</v>
      </c>
      <c r="AB291" s="319">
        <v>46667</v>
      </c>
      <c r="AC291" s="320">
        <f t="shared" si="205"/>
        <v>931832</v>
      </c>
      <c r="AD291" s="75">
        <v>4500000</v>
      </c>
      <c r="AE291" s="75">
        <v>6000000</v>
      </c>
      <c r="AF291" s="338">
        <f t="shared" si="229"/>
        <v>177895.19999999998</v>
      </c>
      <c r="AG291" s="113">
        <f t="shared" si="206"/>
        <v>26554950</v>
      </c>
      <c r="AH291" s="75">
        <f t="shared" si="207"/>
        <v>1400010</v>
      </c>
      <c r="AI291" s="75">
        <f t="shared" si="208"/>
        <v>21347423.999999996</v>
      </c>
      <c r="AJ291" s="75">
        <f t="shared" si="209"/>
        <v>7966485</v>
      </c>
      <c r="AK291" s="75">
        <f t="shared" si="210"/>
        <v>4500000</v>
      </c>
      <c r="AL291" s="75">
        <f t="shared" si="211"/>
        <v>6000000</v>
      </c>
      <c r="AM291" s="75">
        <f t="shared" si="212"/>
        <v>4892117.9999999991</v>
      </c>
      <c r="AN291" s="75">
        <f t="shared" si="213"/>
        <v>5217666.2159999991</v>
      </c>
      <c r="AO291" s="75">
        <f t="shared" si="214"/>
        <v>0</v>
      </c>
      <c r="AP291" s="75">
        <f t="shared" si="215"/>
        <v>2600000</v>
      </c>
      <c r="AQ291" s="75">
        <v>0</v>
      </c>
      <c r="AR291" s="75">
        <v>0</v>
      </c>
      <c r="AS291" s="75">
        <v>0</v>
      </c>
      <c r="AT291" s="80">
        <v>0</v>
      </c>
      <c r="AU291" s="82">
        <f t="shared" si="216"/>
        <v>80478653.216000006</v>
      </c>
      <c r="AV291" s="113">
        <f t="shared" si="217"/>
        <v>54336316.440880008</v>
      </c>
      <c r="AW291" s="75">
        <f t="shared" si="218"/>
        <v>72512168.215999991</v>
      </c>
      <c r="AX291" s="75">
        <f t="shared" si="219"/>
        <v>5075851.7751199994</v>
      </c>
      <c r="AY291" s="76">
        <f t="shared" si="220"/>
        <v>1433631.644088001</v>
      </c>
      <c r="AZ291" s="75">
        <v>0</v>
      </c>
      <c r="BA291" s="75">
        <v>0</v>
      </c>
      <c r="BB291" s="75">
        <v>0</v>
      </c>
      <c r="BC291" s="80">
        <v>0</v>
      </c>
      <c r="BD291" s="80">
        <v>0</v>
      </c>
      <c r="BE291" s="80">
        <v>0</v>
      </c>
      <c r="BF291" s="78">
        <v>0</v>
      </c>
      <c r="BG291" s="348">
        <f t="shared" si="221"/>
        <v>6509483.4192080004</v>
      </c>
      <c r="BH291" s="188">
        <f t="shared" si="222"/>
        <v>73969169</v>
      </c>
      <c r="BI291" s="118"/>
      <c r="BM291" s="50">
        <v>885165</v>
      </c>
      <c r="BN291" s="391">
        <f t="shared" si="203"/>
        <v>46667</v>
      </c>
      <c r="BO291" s="391">
        <f t="shared" si="200"/>
        <v>931832</v>
      </c>
      <c r="BP291" s="391">
        <f t="shared" si="187"/>
        <v>26554950</v>
      </c>
      <c r="BQ291" s="50">
        <f t="shared" si="188"/>
        <v>1400010</v>
      </c>
      <c r="BR291" s="50">
        <f t="shared" si="189"/>
        <v>21347423.999999996</v>
      </c>
      <c r="BS291" s="50">
        <f t="shared" si="190"/>
        <v>7966485</v>
      </c>
      <c r="BT291" s="50">
        <f t="shared" si="191"/>
        <v>4500000</v>
      </c>
      <c r="BU291" s="50">
        <f t="shared" si="192"/>
        <v>6000000</v>
      </c>
      <c r="BV291" s="50">
        <f t="shared" si="193"/>
        <v>4892117.9999999991</v>
      </c>
      <c r="BW291" s="50">
        <f t="shared" si="194"/>
        <v>5217666.2159999991</v>
      </c>
      <c r="BX291" s="50">
        <f t="shared" si="195"/>
        <v>0</v>
      </c>
      <c r="BY291" s="50">
        <f t="shared" si="196"/>
        <v>2600000</v>
      </c>
      <c r="BZ291" s="50">
        <v>0</v>
      </c>
      <c r="CA291" s="50">
        <v>0</v>
      </c>
      <c r="CB291" s="50">
        <v>0</v>
      </c>
      <c r="CC291" s="391">
        <v>0</v>
      </c>
      <c r="CD291" s="391">
        <f t="shared" si="197"/>
        <v>80478653.216000006</v>
      </c>
      <c r="CE291" s="391">
        <f t="shared" si="201"/>
        <v>59412168.216000006</v>
      </c>
      <c r="CF291" s="391">
        <f t="shared" si="202"/>
        <v>72512168.216000006</v>
      </c>
      <c r="CG291" s="50">
        <f t="shared" si="223"/>
        <v>5075851.7751200013</v>
      </c>
      <c r="CH291" s="395">
        <f t="shared" si="224"/>
        <v>1941216.8216000006</v>
      </c>
      <c r="CI291" s="398">
        <v>0</v>
      </c>
      <c r="CJ291" s="50">
        <v>0</v>
      </c>
      <c r="CK291" s="50">
        <v>0</v>
      </c>
      <c r="CL291" s="50">
        <v>0</v>
      </c>
      <c r="CM291" s="50">
        <v>0</v>
      </c>
      <c r="CN291" s="50">
        <v>0</v>
      </c>
      <c r="CO291" s="50">
        <v>0</v>
      </c>
      <c r="CP291" s="395">
        <f t="shared" si="225"/>
        <v>7017068.5967200017</v>
      </c>
      <c r="CQ291" s="391">
        <f t="shared" si="226"/>
        <v>73461584</v>
      </c>
      <c r="CR291" s="391">
        <f t="shared" si="227"/>
        <v>-507585</v>
      </c>
    </row>
    <row r="292" spans="1:96" s="50" customFormat="1" ht="24" customHeight="1" x14ac:dyDescent="0.2">
      <c r="A292" s="182">
        <f t="shared" si="204"/>
        <v>2655495</v>
      </c>
      <c r="B292" s="298">
        <f t="shared" si="228"/>
        <v>286</v>
      </c>
      <c r="C292" s="266">
        <v>49</v>
      </c>
      <c r="D292" s="299">
        <v>13270</v>
      </c>
      <c r="E292" s="242" t="s">
        <v>1552</v>
      </c>
      <c r="F292" s="243" t="s">
        <v>723</v>
      </c>
      <c r="G292" s="287" t="s">
        <v>137</v>
      </c>
      <c r="H292" s="274" t="s">
        <v>88</v>
      </c>
      <c r="I292" s="294" t="s">
        <v>2720</v>
      </c>
      <c r="J292" s="65" t="s">
        <v>1553</v>
      </c>
      <c r="K292" s="65" t="s">
        <v>1554</v>
      </c>
      <c r="L292" s="65" t="s">
        <v>88</v>
      </c>
      <c r="M292" s="292" t="s">
        <v>137</v>
      </c>
      <c r="N292" s="99"/>
      <c r="O292" s="65"/>
      <c r="P292" s="245" t="s">
        <v>2410</v>
      </c>
      <c r="Q292" s="244">
        <v>30</v>
      </c>
      <c r="R292" s="246">
        <v>120</v>
      </c>
      <c r="S292" s="246">
        <v>220</v>
      </c>
      <c r="T292" s="246">
        <v>29.33</v>
      </c>
      <c r="U292" s="90">
        <v>0</v>
      </c>
      <c r="V292" s="262">
        <v>24</v>
      </c>
      <c r="W292" s="99">
        <v>0</v>
      </c>
      <c r="X292" s="84">
        <v>0</v>
      </c>
      <c r="Y292" s="99">
        <v>2</v>
      </c>
      <c r="Z292" s="65">
        <v>2</v>
      </c>
      <c r="AA292" s="319">
        <v>885165</v>
      </c>
      <c r="AB292" s="319">
        <v>46667</v>
      </c>
      <c r="AC292" s="320">
        <f t="shared" si="205"/>
        <v>931832</v>
      </c>
      <c r="AD292" s="75">
        <v>4500000</v>
      </c>
      <c r="AE292" s="75">
        <v>6000000</v>
      </c>
      <c r="AF292" s="338">
        <f t="shared" si="229"/>
        <v>177895.19999999998</v>
      </c>
      <c r="AG292" s="113">
        <f t="shared" si="206"/>
        <v>26554950</v>
      </c>
      <c r="AH292" s="75">
        <f t="shared" si="207"/>
        <v>1400010</v>
      </c>
      <c r="AI292" s="75">
        <f t="shared" si="208"/>
        <v>21347423.999999996</v>
      </c>
      <c r="AJ292" s="75">
        <f t="shared" si="209"/>
        <v>5310990</v>
      </c>
      <c r="AK292" s="75">
        <f t="shared" si="210"/>
        <v>4500000</v>
      </c>
      <c r="AL292" s="75">
        <f t="shared" si="211"/>
        <v>6000000</v>
      </c>
      <c r="AM292" s="75">
        <f t="shared" si="212"/>
        <v>9784235.9999999981</v>
      </c>
      <c r="AN292" s="75">
        <f t="shared" si="213"/>
        <v>5217666.2159999991</v>
      </c>
      <c r="AO292" s="75">
        <f t="shared" si="214"/>
        <v>0</v>
      </c>
      <c r="AP292" s="75">
        <f t="shared" si="215"/>
        <v>4800000</v>
      </c>
      <c r="AQ292" s="75">
        <v>0</v>
      </c>
      <c r="AR292" s="75">
        <v>0</v>
      </c>
      <c r="AS292" s="75">
        <v>0</v>
      </c>
      <c r="AT292" s="80">
        <v>0</v>
      </c>
      <c r="AU292" s="82">
        <f t="shared" si="216"/>
        <v>84915276.216000006</v>
      </c>
      <c r="AV292" s="113">
        <f t="shared" si="217"/>
        <v>58731986.18088001</v>
      </c>
      <c r="AW292" s="75">
        <f t="shared" si="218"/>
        <v>79604286.215999991</v>
      </c>
      <c r="AX292" s="75">
        <f t="shared" si="219"/>
        <v>5572300.0351200001</v>
      </c>
      <c r="AY292" s="76">
        <f t="shared" si="220"/>
        <v>1873198.6180880012</v>
      </c>
      <c r="AZ292" s="75">
        <v>0</v>
      </c>
      <c r="BA292" s="75">
        <v>0</v>
      </c>
      <c r="BB292" s="75">
        <v>0</v>
      </c>
      <c r="BC292" s="80">
        <v>0</v>
      </c>
      <c r="BD292" s="80">
        <v>0</v>
      </c>
      <c r="BE292" s="80">
        <v>0</v>
      </c>
      <c r="BF292" s="78">
        <v>0</v>
      </c>
      <c r="BG292" s="348">
        <f t="shared" si="221"/>
        <v>7445498.6532080015</v>
      </c>
      <c r="BH292" s="188">
        <f t="shared" si="222"/>
        <v>77469777</v>
      </c>
      <c r="BM292" s="50">
        <v>885165</v>
      </c>
      <c r="BN292" s="391">
        <f t="shared" si="203"/>
        <v>46667</v>
      </c>
      <c r="BO292" s="391">
        <f t="shared" si="200"/>
        <v>931832</v>
      </c>
      <c r="BP292" s="391">
        <f t="shared" si="187"/>
        <v>26554950</v>
      </c>
      <c r="BQ292" s="50">
        <f t="shared" si="188"/>
        <v>1400010</v>
      </c>
      <c r="BR292" s="50">
        <f t="shared" si="189"/>
        <v>21347423.999999996</v>
      </c>
      <c r="BS292" s="50">
        <f t="shared" si="190"/>
        <v>5310990</v>
      </c>
      <c r="BT292" s="50">
        <f t="shared" si="191"/>
        <v>4500000</v>
      </c>
      <c r="BU292" s="50">
        <f t="shared" si="192"/>
        <v>6000000</v>
      </c>
      <c r="BV292" s="50">
        <f t="shared" si="193"/>
        <v>9784235.9999999981</v>
      </c>
      <c r="BW292" s="50">
        <f t="shared" si="194"/>
        <v>5217666.2159999991</v>
      </c>
      <c r="BX292" s="50">
        <f t="shared" si="195"/>
        <v>0</v>
      </c>
      <c r="BY292" s="50">
        <f t="shared" si="196"/>
        <v>4800000</v>
      </c>
      <c r="BZ292" s="50">
        <v>0</v>
      </c>
      <c r="CA292" s="50">
        <v>0</v>
      </c>
      <c r="CB292" s="50">
        <v>0</v>
      </c>
      <c r="CC292" s="391">
        <v>0</v>
      </c>
      <c r="CD292" s="391">
        <f t="shared" si="197"/>
        <v>84915276.216000006</v>
      </c>
      <c r="CE292" s="391">
        <f t="shared" si="201"/>
        <v>64304286.216000006</v>
      </c>
      <c r="CF292" s="391">
        <f t="shared" si="202"/>
        <v>79604286.216000006</v>
      </c>
      <c r="CG292" s="50">
        <f t="shared" si="223"/>
        <v>5572300.0351200011</v>
      </c>
      <c r="CH292" s="395">
        <f t="shared" si="224"/>
        <v>2430428.6216000007</v>
      </c>
      <c r="CI292" s="398">
        <v>0</v>
      </c>
      <c r="CJ292" s="50">
        <v>0</v>
      </c>
      <c r="CK292" s="50">
        <v>0</v>
      </c>
      <c r="CL292" s="50">
        <v>0</v>
      </c>
      <c r="CM292" s="50">
        <v>0</v>
      </c>
      <c r="CN292" s="50">
        <v>0</v>
      </c>
      <c r="CO292" s="50">
        <v>0</v>
      </c>
      <c r="CP292" s="395">
        <f t="shared" si="225"/>
        <v>8002728.6567200013</v>
      </c>
      <c r="CQ292" s="391">
        <f t="shared" si="226"/>
        <v>76912547</v>
      </c>
      <c r="CR292" s="391">
        <f t="shared" si="227"/>
        <v>-557230</v>
      </c>
    </row>
    <row r="293" spans="1:96" s="50" customFormat="1" ht="24" customHeight="1" x14ac:dyDescent="0.2">
      <c r="A293" s="182">
        <f t="shared" si="204"/>
        <v>2655495</v>
      </c>
      <c r="B293" s="298">
        <f t="shared" si="228"/>
        <v>287</v>
      </c>
      <c r="C293" s="266">
        <v>50</v>
      </c>
      <c r="D293" s="299">
        <v>13294</v>
      </c>
      <c r="E293" s="242" t="s">
        <v>1628</v>
      </c>
      <c r="F293" s="243" t="s">
        <v>1629</v>
      </c>
      <c r="G293" s="287" t="s">
        <v>137</v>
      </c>
      <c r="H293" s="274" t="s">
        <v>88</v>
      </c>
      <c r="I293" s="294" t="s">
        <v>2721</v>
      </c>
      <c r="J293" s="65" t="s">
        <v>1630</v>
      </c>
      <c r="K293" s="65" t="s">
        <v>1631</v>
      </c>
      <c r="L293" s="65" t="s">
        <v>88</v>
      </c>
      <c r="M293" s="292" t="s">
        <v>137</v>
      </c>
      <c r="N293" s="244" t="s">
        <v>2410</v>
      </c>
      <c r="O293" s="65"/>
      <c r="P293" s="90"/>
      <c r="Q293" s="244">
        <v>30</v>
      </c>
      <c r="R293" s="246">
        <v>120</v>
      </c>
      <c r="S293" s="246">
        <v>110</v>
      </c>
      <c r="T293" s="246">
        <v>29.33</v>
      </c>
      <c r="U293" s="90">
        <v>0</v>
      </c>
      <c r="V293" s="262">
        <v>15</v>
      </c>
      <c r="W293" s="99">
        <v>0</v>
      </c>
      <c r="X293" s="84">
        <v>0</v>
      </c>
      <c r="Y293" s="99">
        <v>1</v>
      </c>
      <c r="Z293" s="65">
        <v>1</v>
      </c>
      <c r="AA293" s="319">
        <v>885165</v>
      </c>
      <c r="AB293" s="319">
        <v>46667</v>
      </c>
      <c r="AC293" s="320">
        <f t="shared" si="205"/>
        <v>931832</v>
      </c>
      <c r="AD293" s="75">
        <v>4500000</v>
      </c>
      <c r="AE293" s="75">
        <v>6000000</v>
      </c>
      <c r="AF293" s="338">
        <f t="shared" si="229"/>
        <v>177895.19999999998</v>
      </c>
      <c r="AG293" s="113">
        <f t="shared" si="206"/>
        <v>26554950</v>
      </c>
      <c r="AH293" s="75">
        <f t="shared" si="207"/>
        <v>1400010</v>
      </c>
      <c r="AI293" s="75">
        <f t="shared" si="208"/>
        <v>21347423.999999996</v>
      </c>
      <c r="AJ293" s="75">
        <f t="shared" si="209"/>
        <v>2655495</v>
      </c>
      <c r="AK293" s="75">
        <f t="shared" si="210"/>
        <v>4500000</v>
      </c>
      <c r="AL293" s="75">
        <f t="shared" si="211"/>
        <v>6000000</v>
      </c>
      <c r="AM293" s="75">
        <f t="shared" si="212"/>
        <v>4892117.9999999991</v>
      </c>
      <c r="AN293" s="75">
        <f t="shared" si="213"/>
        <v>5217666.2159999991</v>
      </c>
      <c r="AO293" s="75">
        <f t="shared" si="214"/>
        <v>0</v>
      </c>
      <c r="AP293" s="75">
        <f t="shared" si="215"/>
        <v>3000000</v>
      </c>
      <c r="AQ293" s="75">
        <v>0</v>
      </c>
      <c r="AR293" s="75">
        <v>0</v>
      </c>
      <c r="AS293" s="75">
        <v>0</v>
      </c>
      <c r="AT293" s="80">
        <v>0</v>
      </c>
      <c r="AU293" s="82">
        <f t="shared" si="216"/>
        <v>75567663.216000006</v>
      </c>
      <c r="AV293" s="113">
        <f t="shared" si="217"/>
        <v>54308316.440880008</v>
      </c>
      <c r="AW293" s="75">
        <f t="shared" si="218"/>
        <v>72912168.215999991</v>
      </c>
      <c r="AX293" s="75">
        <f t="shared" si="219"/>
        <v>5103851.7751199994</v>
      </c>
      <c r="AY293" s="76">
        <f t="shared" si="220"/>
        <v>1430831.644088001</v>
      </c>
      <c r="AZ293" s="75">
        <v>0</v>
      </c>
      <c r="BA293" s="75">
        <v>0</v>
      </c>
      <c r="BB293" s="75">
        <v>0</v>
      </c>
      <c r="BC293" s="80">
        <v>0</v>
      </c>
      <c r="BD293" s="80">
        <v>0</v>
      </c>
      <c r="BE293" s="80">
        <v>0</v>
      </c>
      <c r="BF293" s="78">
        <v>0</v>
      </c>
      <c r="BG293" s="348">
        <f t="shared" si="221"/>
        <v>6534683.4192080004</v>
      </c>
      <c r="BH293" s="188">
        <f t="shared" si="222"/>
        <v>69032979</v>
      </c>
      <c r="BM293" s="50">
        <v>885165</v>
      </c>
      <c r="BN293" s="391">
        <f t="shared" si="203"/>
        <v>46667</v>
      </c>
      <c r="BO293" s="391">
        <f t="shared" si="200"/>
        <v>931832</v>
      </c>
      <c r="BP293" s="391">
        <f t="shared" si="187"/>
        <v>26554950</v>
      </c>
      <c r="BQ293" s="50">
        <f t="shared" si="188"/>
        <v>1400010</v>
      </c>
      <c r="BR293" s="50">
        <f t="shared" si="189"/>
        <v>21347423.999999996</v>
      </c>
      <c r="BS293" s="50">
        <f t="shared" si="190"/>
        <v>2655495</v>
      </c>
      <c r="BT293" s="50">
        <f t="shared" si="191"/>
        <v>4500000</v>
      </c>
      <c r="BU293" s="50">
        <f t="shared" si="192"/>
        <v>6000000</v>
      </c>
      <c r="BV293" s="50">
        <f t="shared" si="193"/>
        <v>4892117.9999999991</v>
      </c>
      <c r="BW293" s="50">
        <f t="shared" si="194"/>
        <v>5217666.2159999991</v>
      </c>
      <c r="BX293" s="50">
        <f t="shared" si="195"/>
        <v>0</v>
      </c>
      <c r="BY293" s="50">
        <f t="shared" si="196"/>
        <v>3000000</v>
      </c>
      <c r="BZ293" s="50">
        <v>0</v>
      </c>
      <c r="CA293" s="50">
        <v>0</v>
      </c>
      <c r="CB293" s="50">
        <v>0</v>
      </c>
      <c r="CC293" s="391">
        <v>0</v>
      </c>
      <c r="CD293" s="391">
        <f t="shared" si="197"/>
        <v>75567663.216000006</v>
      </c>
      <c r="CE293" s="391">
        <f t="shared" si="201"/>
        <v>59412168.216000006</v>
      </c>
      <c r="CF293" s="391">
        <f t="shared" si="202"/>
        <v>72912168.216000006</v>
      </c>
      <c r="CG293" s="50">
        <f t="shared" si="223"/>
        <v>5103851.7751200013</v>
      </c>
      <c r="CH293" s="395">
        <f t="shared" si="224"/>
        <v>1941216.8216000006</v>
      </c>
      <c r="CI293" s="398">
        <v>0</v>
      </c>
      <c r="CJ293" s="50">
        <v>0</v>
      </c>
      <c r="CK293" s="50">
        <v>0</v>
      </c>
      <c r="CL293" s="50">
        <v>0</v>
      </c>
      <c r="CM293" s="50">
        <v>0</v>
      </c>
      <c r="CN293" s="50">
        <v>0</v>
      </c>
      <c r="CO293" s="50">
        <v>0</v>
      </c>
      <c r="CP293" s="395">
        <f t="shared" si="225"/>
        <v>7045068.5967200017</v>
      </c>
      <c r="CQ293" s="391">
        <f t="shared" si="226"/>
        <v>68522594</v>
      </c>
      <c r="CR293" s="391">
        <f t="shared" si="227"/>
        <v>-510385</v>
      </c>
    </row>
    <row r="294" spans="1:96" s="50" customFormat="1" ht="24" customHeight="1" x14ac:dyDescent="0.2">
      <c r="A294" s="182">
        <f t="shared" si="204"/>
        <v>2655495</v>
      </c>
      <c r="B294" s="298">
        <f t="shared" si="228"/>
        <v>288</v>
      </c>
      <c r="C294" s="266">
        <v>51</v>
      </c>
      <c r="D294" s="299">
        <v>13286</v>
      </c>
      <c r="E294" s="242" t="s">
        <v>1603</v>
      </c>
      <c r="F294" s="243" t="s">
        <v>1604</v>
      </c>
      <c r="G294" s="287" t="s">
        <v>137</v>
      </c>
      <c r="H294" s="274" t="s">
        <v>88</v>
      </c>
      <c r="I294" s="294" t="s">
        <v>2722</v>
      </c>
      <c r="J294" s="65" t="s">
        <v>1605</v>
      </c>
      <c r="K294" s="65" t="s">
        <v>1606</v>
      </c>
      <c r="L294" s="65" t="s">
        <v>88</v>
      </c>
      <c r="M294" s="292" t="s">
        <v>137</v>
      </c>
      <c r="N294" s="99"/>
      <c r="O294" s="65"/>
      <c r="P294" s="245" t="s">
        <v>2410</v>
      </c>
      <c r="Q294" s="244">
        <v>30</v>
      </c>
      <c r="R294" s="246">
        <v>120</v>
      </c>
      <c r="S294" s="246">
        <v>220</v>
      </c>
      <c r="T294" s="246">
        <v>29.33</v>
      </c>
      <c r="U294" s="90">
        <v>0</v>
      </c>
      <c r="V294" s="262">
        <v>30</v>
      </c>
      <c r="W294" s="99">
        <v>0</v>
      </c>
      <c r="X294" s="84">
        <v>0</v>
      </c>
      <c r="Y294" s="99">
        <v>1</v>
      </c>
      <c r="Z294" s="65">
        <v>1</v>
      </c>
      <c r="AA294" s="319">
        <v>885165</v>
      </c>
      <c r="AB294" s="319">
        <v>46667</v>
      </c>
      <c r="AC294" s="320">
        <f t="shared" si="205"/>
        <v>931832</v>
      </c>
      <c r="AD294" s="75">
        <v>4500000</v>
      </c>
      <c r="AE294" s="75">
        <v>6000000</v>
      </c>
      <c r="AF294" s="338">
        <f t="shared" si="229"/>
        <v>177895.19999999998</v>
      </c>
      <c r="AG294" s="113">
        <f t="shared" si="206"/>
        <v>26554950</v>
      </c>
      <c r="AH294" s="75">
        <f t="shared" si="207"/>
        <v>1400010</v>
      </c>
      <c r="AI294" s="75">
        <f t="shared" si="208"/>
        <v>21347423.999999996</v>
      </c>
      <c r="AJ294" s="75">
        <f t="shared" si="209"/>
        <v>2655495</v>
      </c>
      <c r="AK294" s="75">
        <f t="shared" si="210"/>
        <v>4500000</v>
      </c>
      <c r="AL294" s="75">
        <f t="shared" si="211"/>
        <v>6000000</v>
      </c>
      <c r="AM294" s="75">
        <f t="shared" si="212"/>
        <v>9784235.9999999981</v>
      </c>
      <c r="AN294" s="75">
        <f t="shared" si="213"/>
        <v>5217666.2159999991</v>
      </c>
      <c r="AO294" s="75">
        <f t="shared" si="214"/>
        <v>0</v>
      </c>
      <c r="AP294" s="75">
        <f t="shared" si="215"/>
        <v>6000000</v>
      </c>
      <c r="AQ294" s="75">
        <v>0</v>
      </c>
      <c r="AR294" s="75">
        <v>0</v>
      </c>
      <c r="AS294" s="75">
        <v>0</v>
      </c>
      <c r="AT294" s="80">
        <v>0</v>
      </c>
      <c r="AU294" s="82">
        <f t="shared" si="216"/>
        <v>83459781.216000006</v>
      </c>
      <c r="AV294" s="113">
        <f t="shared" si="217"/>
        <v>58647986.18088001</v>
      </c>
      <c r="AW294" s="75">
        <f t="shared" si="218"/>
        <v>80804286.215999991</v>
      </c>
      <c r="AX294" s="75">
        <f t="shared" si="219"/>
        <v>5656300.0351200001</v>
      </c>
      <c r="AY294" s="76">
        <f t="shared" si="220"/>
        <v>1864798.6180880012</v>
      </c>
      <c r="AZ294" s="75">
        <v>0</v>
      </c>
      <c r="BA294" s="75">
        <v>0</v>
      </c>
      <c r="BB294" s="75">
        <v>0</v>
      </c>
      <c r="BC294" s="80">
        <v>0</v>
      </c>
      <c r="BD294" s="80">
        <v>0</v>
      </c>
      <c r="BE294" s="80">
        <v>0</v>
      </c>
      <c r="BF294" s="78">
        <v>0</v>
      </c>
      <c r="BG294" s="348">
        <f t="shared" si="221"/>
        <v>7521098.6532080015</v>
      </c>
      <c r="BH294" s="188">
        <f t="shared" si="222"/>
        <v>75938682</v>
      </c>
      <c r="BM294" s="50">
        <v>885165</v>
      </c>
      <c r="BN294" s="391">
        <f t="shared" si="203"/>
        <v>46667</v>
      </c>
      <c r="BO294" s="391">
        <f t="shared" si="200"/>
        <v>931832</v>
      </c>
      <c r="BP294" s="391">
        <f t="shared" si="187"/>
        <v>26554950</v>
      </c>
      <c r="BQ294" s="50">
        <f t="shared" si="188"/>
        <v>1400010</v>
      </c>
      <c r="BR294" s="50">
        <f t="shared" si="189"/>
        <v>21347423.999999996</v>
      </c>
      <c r="BS294" s="50">
        <f t="shared" si="190"/>
        <v>2655495</v>
      </c>
      <c r="BT294" s="50">
        <f t="shared" si="191"/>
        <v>4500000</v>
      </c>
      <c r="BU294" s="50">
        <f t="shared" si="192"/>
        <v>6000000</v>
      </c>
      <c r="BV294" s="50">
        <f t="shared" si="193"/>
        <v>9784235.9999999981</v>
      </c>
      <c r="BW294" s="50">
        <f t="shared" si="194"/>
        <v>5217666.2159999991</v>
      </c>
      <c r="BX294" s="50">
        <f t="shared" si="195"/>
        <v>0</v>
      </c>
      <c r="BY294" s="50">
        <f t="shared" si="196"/>
        <v>6000000</v>
      </c>
      <c r="BZ294" s="50">
        <v>0</v>
      </c>
      <c r="CA294" s="50">
        <v>0</v>
      </c>
      <c r="CB294" s="50">
        <v>0</v>
      </c>
      <c r="CC294" s="391">
        <v>0</v>
      </c>
      <c r="CD294" s="391">
        <f t="shared" si="197"/>
        <v>83459781.216000006</v>
      </c>
      <c r="CE294" s="391">
        <f t="shared" si="201"/>
        <v>64304286.216000006</v>
      </c>
      <c r="CF294" s="391">
        <f t="shared" si="202"/>
        <v>80804286.216000006</v>
      </c>
      <c r="CG294" s="50">
        <f t="shared" si="223"/>
        <v>5656300.0351200011</v>
      </c>
      <c r="CH294" s="395">
        <f t="shared" si="224"/>
        <v>2430428.6216000007</v>
      </c>
      <c r="CI294" s="398">
        <v>0</v>
      </c>
      <c r="CJ294" s="50">
        <v>0</v>
      </c>
      <c r="CK294" s="50">
        <v>0</v>
      </c>
      <c r="CL294" s="50">
        <v>0</v>
      </c>
      <c r="CM294" s="50">
        <v>0</v>
      </c>
      <c r="CN294" s="50">
        <v>0</v>
      </c>
      <c r="CO294" s="50">
        <v>0</v>
      </c>
      <c r="CP294" s="395">
        <f t="shared" si="225"/>
        <v>8086728.6567200013</v>
      </c>
      <c r="CQ294" s="391">
        <f t="shared" si="226"/>
        <v>75373052</v>
      </c>
      <c r="CR294" s="391">
        <f t="shared" si="227"/>
        <v>-565630</v>
      </c>
    </row>
    <row r="295" spans="1:96" s="50" customFormat="1" ht="24" customHeight="1" x14ac:dyDescent="0.4">
      <c r="A295" s="182">
        <f t="shared" si="204"/>
        <v>2655495</v>
      </c>
      <c r="B295" s="298">
        <f t="shared" si="228"/>
        <v>289</v>
      </c>
      <c r="C295" s="266">
        <v>52</v>
      </c>
      <c r="D295" s="299">
        <v>13274</v>
      </c>
      <c r="E295" s="242" t="s">
        <v>407</v>
      </c>
      <c r="F295" s="243" t="s">
        <v>1566</v>
      </c>
      <c r="G295" s="287" t="s">
        <v>137</v>
      </c>
      <c r="H295" s="274" t="s">
        <v>88</v>
      </c>
      <c r="I295" s="294" t="s">
        <v>2723</v>
      </c>
      <c r="J295" s="69" t="s">
        <v>1567</v>
      </c>
      <c r="K295" s="65" t="s">
        <v>1568</v>
      </c>
      <c r="L295" s="65" t="s">
        <v>88</v>
      </c>
      <c r="M295" s="292" t="s">
        <v>137</v>
      </c>
      <c r="N295" s="244" t="s">
        <v>2410</v>
      </c>
      <c r="O295" s="65"/>
      <c r="P295" s="90"/>
      <c r="Q295" s="244">
        <v>30</v>
      </c>
      <c r="R295" s="246">
        <v>120</v>
      </c>
      <c r="S295" s="246">
        <v>110</v>
      </c>
      <c r="T295" s="246">
        <v>29.33</v>
      </c>
      <c r="U295" s="90">
        <v>0</v>
      </c>
      <c r="V295" s="262">
        <v>14</v>
      </c>
      <c r="W295" s="99">
        <v>0</v>
      </c>
      <c r="X295" s="84">
        <v>0</v>
      </c>
      <c r="Y295" s="99">
        <v>2</v>
      </c>
      <c r="Z295" s="65">
        <v>2</v>
      </c>
      <c r="AA295" s="319">
        <v>885165</v>
      </c>
      <c r="AB295" s="319">
        <v>46667</v>
      </c>
      <c r="AC295" s="320">
        <f t="shared" si="205"/>
        <v>931832</v>
      </c>
      <c r="AD295" s="75">
        <v>4500000</v>
      </c>
      <c r="AE295" s="75">
        <v>6000000</v>
      </c>
      <c r="AF295" s="338">
        <f t="shared" si="229"/>
        <v>177895.19999999998</v>
      </c>
      <c r="AG295" s="113">
        <f t="shared" si="206"/>
        <v>26554950</v>
      </c>
      <c r="AH295" s="75">
        <f t="shared" si="207"/>
        <v>1400010</v>
      </c>
      <c r="AI295" s="75">
        <f t="shared" si="208"/>
        <v>21347423.999999996</v>
      </c>
      <c r="AJ295" s="75">
        <f t="shared" si="209"/>
        <v>5310990</v>
      </c>
      <c r="AK295" s="75">
        <f t="shared" si="210"/>
        <v>4500000</v>
      </c>
      <c r="AL295" s="75">
        <f t="shared" si="211"/>
        <v>6000000</v>
      </c>
      <c r="AM295" s="75">
        <f t="shared" si="212"/>
        <v>4892117.9999999991</v>
      </c>
      <c r="AN295" s="75">
        <f t="shared" si="213"/>
        <v>5217666.2159999991</v>
      </c>
      <c r="AO295" s="75">
        <f t="shared" si="214"/>
        <v>0</v>
      </c>
      <c r="AP295" s="75">
        <f t="shared" si="215"/>
        <v>2800000</v>
      </c>
      <c r="AQ295" s="75">
        <v>0</v>
      </c>
      <c r="AR295" s="75">
        <v>0</v>
      </c>
      <c r="AS295" s="75">
        <v>0</v>
      </c>
      <c r="AT295" s="80">
        <v>0</v>
      </c>
      <c r="AU295" s="82">
        <f t="shared" si="216"/>
        <v>78023158.216000006</v>
      </c>
      <c r="AV295" s="113">
        <f t="shared" si="217"/>
        <v>54322316.440880008</v>
      </c>
      <c r="AW295" s="75">
        <f t="shared" si="218"/>
        <v>72712168.215999991</v>
      </c>
      <c r="AX295" s="75">
        <f t="shared" si="219"/>
        <v>5089851.7751199994</v>
      </c>
      <c r="AY295" s="76">
        <f t="shared" si="220"/>
        <v>1432231.644088001</v>
      </c>
      <c r="AZ295" s="75">
        <v>0</v>
      </c>
      <c r="BA295" s="75">
        <v>0</v>
      </c>
      <c r="BB295" s="75">
        <v>0</v>
      </c>
      <c r="BC295" s="80">
        <v>0</v>
      </c>
      <c r="BD295" s="80">
        <v>0</v>
      </c>
      <c r="BE295" s="80">
        <v>0</v>
      </c>
      <c r="BF295" s="78">
        <v>0</v>
      </c>
      <c r="BG295" s="348">
        <f t="shared" si="221"/>
        <v>6522083.4192080004</v>
      </c>
      <c r="BH295" s="188">
        <f t="shared" si="222"/>
        <v>71501074</v>
      </c>
      <c r="BM295" s="50">
        <v>885165</v>
      </c>
      <c r="BN295" s="391">
        <f t="shared" si="203"/>
        <v>46667</v>
      </c>
      <c r="BO295" s="391">
        <f t="shared" si="200"/>
        <v>931832</v>
      </c>
      <c r="BP295" s="391">
        <f t="shared" si="187"/>
        <v>26554950</v>
      </c>
      <c r="BQ295" s="50">
        <f t="shared" si="188"/>
        <v>1400010</v>
      </c>
      <c r="BR295" s="50">
        <f t="shared" si="189"/>
        <v>21347423.999999996</v>
      </c>
      <c r="BS295" s="50">
        <f t="shared" si="190"/>
        <v>5310990</v>
      </c>
      <c r="BT295" s="50">
        <f t="shared" si="191"/>
        <v>4500000</v>
      </c>
      <c r="BU295" s="50">
        <f t="shared" si="192"/>
        <v>6000000</v>
      </c>
      <c r="BV295" s="50">
        <f t="shared" si="193"/>
        <v>4892117.9999999991</v>
      </c>
      <c r="BW295" s="50">
        <f t="shared" si="194"/>
        <v>5217666.2159999991</v>
      </c>
      <c r="BX295" s="50">
        <f t="shared" si="195"/>
        <v>0</v>
      </c>
      <c r="BY295" s="50">
        <f t="shared" si="196"/>
        <v>2800000</v>
      </c>
      <c r="BZ295" s="50">
        <v>0</v>
      </c>
      <c r="CA295" s="50">
        <v>0</v>
      </c>
      <c r="CB295" s="50">
        <v>0</v>
      </c>
      <c r="CC295" s="391">
        <v>0</v>
      </c>
      <c r="CD295" s="391">
        <f t="shared" si="197"/>
        <v>78023158.216000006</v>
      </c>
      <c r="CE295" s="391">
        <f t="shared" si="201"/>
        <v>59412168.216000006</v>
      </c>
      <c r="CF295" s="391">
        <f t="shared" si="202"/>
        <v>72712168.216000006</v>
      </c>
      <c r="CG295" s="50">
        <f t="shared" si="223"/>
        <v>5089851.7751200013</v>
      </c>
      <c r="CH295" s="395">
        <f t="shared" si="224"/>
        <v>1941216.8216000006</v>
      </c>
      <c r="CI295" s="398">
        <v>0</v>
      </c>
      <c r="CJ295" s="50">
        <v>0</v>
      </c>
      <c r="CK295" s="50">
        <v>0</v>
      </c>
      <c r="CL295" s="50">
        <v>0</v>
      </c>
      <c r="CM295" s="50">
        <v>0</v>
      </c>
      <c r="CN295" s="50">
        <v>0</v>
      </c>
      <c r="CO295" s="50">
        <v>0</v>
      </c>
      <c r="CP295" s="395">
        <f t="shared" si="225"/>
        <v>7031068.5967200017</v>
      </c>
      <c r="CQ295" s="391">
        <f t="shared" si="226"/>
        <v>70992089</v>
      </c>
      <c r="CR295" s="391">
        <f t="shared" si="227"/>
        <v>-508985</v>
      </c>
    </row>
    <row r="296" spans="1:96" s="50" customFormat="1" ht="24" customHeight="1" x14ac:dyDescent="0.2">
      <c r="A296" s="182">
        <f t="shared" si="204"/>
        <v>2655495</v>
      </c>
      <c r="B296" s="298">
        <f t="shared" si="228"/>
        <v>290</v>
      </c>
      <c r="C296" s="266">
        <v>53</v>
      </c>
      <c r="D296" s="299">
        <v>13285</v>
      </c>
      <c r="E296" s="242" t="s">
        <v>946</v>
      </c>
      <c r="F296" s="243" t="s">
        <v>1600</v>
      </c>
      <c r="G296" s="287" t="s">
        <v>137</v>
      </c>
      <c r="H296" s="274" t="s">
        <v>88</v>
      </c>
      <c r="I296" s="353" t="s">
        <v>2724</v>
      </c>
      <c r="J296" s="68" t="s">
        <v>1601</v>
      </c>
      <c r="K296" s="68" t="s">
        <v>1602</v>
      </c>
      <c r="L296" s="68" t="s">
        <v>88</v>
      </c>
      <c r="M296" s="292" t="s">
        <v>137</v>
      </c>
      <c r="N296" s="100"/>
      <c r="O296" s="68"/>
      <c r="P296" s="245" t="s">
        <v>2410</v>
      </c>
      <c r="Q296" s="244">
        <v>30</v>
      </c>
      <c r="R296" s="246">
        <v>120</v>
      </c>
      <c r="S296" s="246">
        <v>220</v>
      </c>
      <c r="T296" s="246">
        <v>29.33</v>
      </c>
      <c r="U296" s="90">
        <v>0</v>
      </c>
      <c r="V296" s="262">
        <v>25</v>
      </c>
      <c r="W296" s="99">
        <v>0</v>
      </c>
      <c r="X296" s="84">
        <v>0</v>
      </c>
      <c r="Y296" s="99">
        <v>1</v>
      </c>
      <c r="Z296" s="65">
        <v>1</v>
      </c>
      <c r="AA296" s="319">
        <v>885165</v>
      </c>
      <c r="AB296" s="319">
        <v>46667</v>
      </c>
      <c r="AC296" s="320">
        <f t="shared" si="205"/>
        <v>931832</v>
      </c>
      <c r="AD296" s="75">
        <v>4500000</v>
      </c>
      <c r="AE296" s="75">
        <v>6000000</v>
      </c>
      <c r="AF296" s="338">
        <f t="shared" si="229"/>
        <v>177895.19999999998</v>
      </c>
      <c r="AG296" s="113">
        <f t="shared" si="206"/>
        <v>26554950</v>
      </c>
      <c r="AH296" s="75">
        <f t="shared" si="207"/>
        <v>1400010</v>
      </c>
      <c r="AI296" s="75">
        <f t="shared" si="208"/>
        <v>21347423.999999996</v>
      </c>
      <c r="AJ296" s="75">
        <f t="shared" si="209"/>
        <v>2655495</v>
      </c>
      <c r="AK296" s="75">
        <f t="shared" si="210"/>
        <v>4500000</v>
      </c>
      <c r="AL296" s="75">
        <f t="shared" si="211"/>
        <v>6000000</v>
      </c>
      <c r="AM296" s="75">
        <f t="shared" si="212"/>
        <v>9784235.9999999981</v>
      </c>
      <c r="AN296" s="75">
        <f t="shared" si="213"/>
        <v>5217666.2159999991</v>
      </c>
      <c r="AO296" s="75">
        <f t="shared" si="214"/>
        <v>0</v>
      </c>
      <c r="AP296" s="75">
        <f t="shared" si="215"/>
        <v>5000000</v>
      </c>
      <c r="AQ296" s="75">
        <v>0</v>
      </c>
      <c r="AR296" s="75">
        <v>0</v>
      </c>
      <c r="AS296" s="75">
        <v>0</v>
      </c>
      <c r="AT296" s="80">
        <v>0</v>
      </c>
      <c r="AU296" s="82">
        <f t="shared" si="216"/>
        <v>82459781.216000006</v>
      </c>
      <c r="AV296" s="113">
        <f t="shared" si="217"/>
        <v>58717986.18088001</v>
      </c>
      <c r="AW296" s="75">
        <f t="shared" si="218"/>
        <v>79804286.215999991</v>
      </c>
      <c r="AX296" s="75">
        <f t="shared" si="219"/>
        <v>5586300.0351200001</v>
      </c>
      <c r="AY296" s="76">
        <f t="shared" si="220"/>
        <v>1871798.6180880012</v>
      </c>
      <c r="AZ296" s="75">
        <v>0</v>
      </c>
      <c r="BA296" s="75">
        <v>0</v>
      </c>
      <c r="BB296" s="75">
        <v>0</v>
      </c>
      <c r="BC296" s="80">
        <v>0</v>
      </c>
      <c r="BD296" s="80">
        <v>0</v>
      </c>
      <c r="BE296" s="80">
        <v>0</v>
      </c>
      <c r="BF296" s="78">
        <v>0</v>
      </c>
      <c r="BG296" s="348">
        <f t="shared" si="221"/>
        <v>7458098.6532080015</v>
      </c>
      <c r="BH296" s="188">
        <f t="shared" si="222"/>
        <v>75001682</v>
      </c>
      <c r="BM296" s="50">
        <v>885165</v>
      </c>
      <c r="BN296" s="391">
        <f t="shared" si="203"/>
        <v>46667</v>
      </c>
      <c r="BO296" s="391">
        <f t="shared" si="200"/>
        <v>931832</v>
      </c>
      <c r="BP296" s="391">
        <f t="shared" si="187"/>
        <v>26554950</v>
      </c>
      <c r="BQ296" s="50">
        <f t="shared" si="188"/>
        <v>1400010</v>
      </c>
      <c r="BR296" s="50">
        <f t="shared" si="189"/>
        <v>21347423.999999996</v>
      </c>
      <c r="BS296" s="50">
        <f t="shared" si="190"/>
        <v>2655495</v>
      </c>
      <c r="BT296" s="50">
        <f t="shared" si="191"/>
        <v>4500000</v>
      </c>
      <c r="BU296" s="50">
        <f t="shared" si="192"/>
        <v>6000000</v>
      </c>
      <c r="BV296" s="50">
        <f t="shared" si="193"/>
        <v>9784235.9999999981</v>
      </c>
      <c r="BW296" s="50">
        <f t="shared" si="194"/>
        <v>5217666.2159999991</v>
      </c>
      <c r="BX296" s="50">
        <f t="shared" si="195"/>
        <v>0</v>
      </c>
      <c r="BY296" s="50">
        <f t="shared" si="196"/>
        <v>5000000</v>
      </c>
      <c r="BZ296" s="50">
        <v>0</v>
      </c>
      <c r="CA296" s="50">
        <v>0</v>
      </c>
      <c r="CB296" s="50">
        <v>0</v>
      </c>
      <c r="CC296" s="391">
        <v>0</v>
      </c>
      <c r="CD296" s="391">
        <f t="shared" si="197"/>
        <v>82459781.216000006</v>
      </c>
      <c r="CE296" s="391">
        <f t="shared" si="201"/>
        <v>64304286.216000006</v>
      </c>
      <c r="CF296" s="391">
        <f t="shared" si="202"/>
        <v>79804286.216000006</v>
      </c>
      <c r="CG296" s="50">
        <f t="shared" si="223"/>
        <v>5586300.0351200011</v>
      </c>
      <c r="CH296" s="395">
        <f t="shared" si="224"/>
        <v>2430428.6216000007</v>
      </c>
      <c r="CI296" s="398">
        <v>0</v>
      </c>
      <c r="CJ296" s="50">
        <v>0</v>
      </c>
      <c r="CK296" s="50">
        <v>0</v>
      </c>
      <c r="CL296" s="50">
        <v>0</v>
      </c>
      <c r="CM296" s="50">
        <v>0</v>
      </c>
      <c r="CN296" s="50">
        <v>0</v>
      </c>
      <c r="CO296" s="50">
        <v>0</v>
      </c>
      <c r="CP296" s="395">
        <f t="shared" si="225"/>
        <v>8016728.6567200013</v>
      </c>
      <c r="CQ296" s="391">
        <f t="shared" si="226"/>
        <v>74443052</v>
      </c>
      <c r="CR296" s="391">
        <f t="shared" si="227"/>
        <v>-558630</v>
      </c>
    </row>
    <row r="297" spans="1:96" s="50" customFormat="1" ht="24" customHeight="1" x14ac:dyDescent="0.2">
      <c r="A297" s="182">
        <f t="shared" si="204"/>
        <v>2655495</v>
      </c>
      <c r="B297" s="298">
        <f t="shared" si="228"/>
        <v>291</v>
      </c>
      <c r="C297" s="266">
        <v>54</v>
      </c>
      <c r="D297" s="299">
        <v>13307</v>
      </c>
      <c r="E297" s="242" t="s">
        <v>480</v>
      </c>
      <c r="F297" s="243" t="s">
        <v>1666</v>
      </c>
      <c r="G297" s="287" t="s">
        <v>137</v>
      </c>
      <c r="H297" s="274" t="s">
        <v>88</v>
      </c>
      <c r="I297" s="294" t="s">
        <v>2725</v>
      </c>
      <c r="J297" s="65">
        <v>3873569213</v>
      </c>
      <c r="K297" s="65" t="s">
        <v>1667</v>
      </c>
      <c r="L297" s="65" t="s">
        <v>88</v>
      </c>
      <c r="M297" s="292" t="s">
        <v>137</v>
      </c>
      <c r="N297" s="244" t="s">
        <v>2410</v>
      </c>
      <c r="O297" s="65"/>
      <c r="P297" s="90"/>
      <c r="Q297" s="244">
        <v>30</v>
      </c>
      <c r="R297" s="246">
        <v>120</v>
      </c>
      <c r="S297" s="246">
        <v>110</v>
      </c>
      <c r="T297" s="246">
        <v>29.33</v>
      </c>
      <c r="U297" s="90">
        <v>0</v>
      </c>
      <c r="V297" s="262">
        <v>15</v>
      </c>
      <c r="W297" s="99">
        <v>0</v>
      </c>
      <c r="X297" s="84">
        <v>0</v>
      </c>
      <c r="Y297" s="99">
        <v>0</v>
      </c>
      <c r="Z297" s="65">
        <v>0</v>
      </c>
      <c r="AA297" s="319">
        <v>885165</v>
      </c>
      <c r="AB297" s="319">
        <v>46667</v>
      </c>
      <c r="AC297" s="320">
        <f t="shared" si="205"/>
        <v>931832</v>
      </c>
      <c r="AD297" s="75">
        <v>4500000</v>
      </c>
      <c r="AE297" s="75">
        <v>6000000</v>
      </c>
      <c r="AF297" s="338">
        <f t="shared" si="229"/>
        <v>177895.19999999998</v>
      </c>
      <c r="AG297" s="113">
        <f t="shared" si="206"/>
        <v>26554950</v>
      </c>
      <c r="AH297" s="75">
        <f t="shared" si="207"/>
        <v>1400010</v>
      </c>
      <c r="AI297" s="75">
        <f t="shared" si="208"/>
        <v>21347423.999999996</v>
      </c>
      <c r="AJ297" s="75">
        <f t="shared" si="209"/>
        <v>0</v>
      </c>
      <c r="AK297" s="75">
        <f t="shared" si="210"/>
        <v>4500000</v>
      </c>
      <c r="AL297" s="75">
        <f t="shared" si="211"/>
        <v>6000000</v>
      </c>
      <c r="AM297" s="75">
        <f t="shared" si="212"/>
        <v>4892117.9999999991</v>
      </c>
      <c r="AN297" s="75">
        <f t="shared" si="213"/>
        <v>5217666.2159999991</v>
      </c>
      <c r="AO297" s="75">
        <f t="shared" si="214"/>
        <v>0</v>
      </c>
      <c r="AP297" s="75">
        <f t="shared" si="215"/>
        <v>3000000</v>
      </c>
      <c r="AQ297" s="75">
        <v>0</v>
      </c>
      <c r="AR297" s="75">
        <v>0</v>
      </c>
      <c r="AS297" s="75">
        <v>0</v>
      </c>
      <c r="AT297" s="80">
        <v>0</v>
      </c>
      <c r="AU297" s="82">
        <f t="shared" si="216"/>
        <v>72912168.216000006</v>
      </c>
      <c r="AV297" s="113">
        <f t="shared" si="217"/>
        <v>54308316.440880008</v>
      </c>
      <c r="AW297" s="75">
        <f t="shared" si="218"/>
        <v>72912168.215999991</v>
      </c>
      <c r="AX297" s="75">
        <f t="shared" si="219"/>
        <v>5103851.7751199994</v>
      </c>
      <c r="AY297" s="76">
        <f t="shared" si="220"/>
        <v>1430831.644088001</v>
      </c>
      <c r="AZ297" s="75">
        <v>0</v>
      </c>
      <c r="BA297" s="75">
        <v>0</v>
      </c>
      <c r="BB297" s="75">
        <v>0</v>
      </c>
      <c r="BC297" s="80">
        <v>0</v>
      </c>
      <c r="BD297" s="80">
        <v>0</v>
      </c>
      <c r="BE297" s="80">
        <v>0</v>
      </c>
      <c r="BF297" s="78">
        <v>0</v>
      </c>
      <c r="BG297" s="348">
        <f t="shared" si="221"/>
        <v>6534683.4192080004</v>
      </c>
      <c r="BH297" s="188">
        <f t="shared" si="222"/>
        <v>66377484</v>
      </c>
      <c r="BM297" s="50">
        <v>885165</v>
      </c>
      <c r="BN297" s="391">
        <f t="shared" si="203"/>
        <v>46667</v>
      </c>
      <c r="BO297" s="391">
        <f t="shared" si="200"/>
        <v>931832</v>
      </c>
      <c r="BP297" s="391">
        <f t="shared" ref="BP297:BP360" si="230">BM297*Q297</f>
        <v>26554950</v>
      </c>
      <c r="BQ297" s="50">
        <f t="shared" ref="BQ297:BQ360" si="231">BN297*Q297</f>
        <v>1400010</v>
      </c>
      <c r="BR297" s="50">
        <f t="shared" ref="BR297:BR360" si="232">BO297*30/220*1.4*R297</f>
        <v>21347423.999999996</v>
      </c>
      <c r="BS297" s="50">
        <f t="shared" ref="BS297:BS360" si="233">(885165*3*Z297)/30*Q297</f>
        <v>0</v>
      </c>
      <c r="BT297" s="50">
        <f t="shared" ref="BT297:BT360" si="234">4500000/30*Q297</f>
        <v>4500000</v>
      </c>
      <c r="BU297" s="50">
        <f t="shared" ref="BU297:BU360" si="235">6000000/30*Q297</f>
        <v>6000000</v>
      </c>
      <c r="BV297" s="50">
        <f t="shared" ref="BV297:BV360" si="236">BO297*30/220*35%*S297</f>
        <v>4892117.9999999991</v>
      </c>
      <c r="BW297" s="50">
        <f t="shared" ref="BW297:BW360" si="237">BO297*30/220*1.4*T297</f>
        <v>5217666.2159999991</v>
      </c>
      <c r="BX297" s="50">
        <f t="shared" ref="BX297:BX360" si="238">BO297*U297</f>
        <v>0</v>
      </c>
      <c r="BY297" s="50">
        <f t="shared" ref="BY297:BY360" si="239">200000*V297</f>
        <v>3000000</v>
      </c>
      <c r="BZ297" s="50">
        <v>0</v>
      </c>
      <c r="CA297" s="50">
        <v>0</v>
      </c>
      <c r="CB297" s="50">
        <v>0</v>
      </c>
      <c r="CC297" s="391">
        <v>0</v>
      </c>
      <c r="CD297" s="391">
        <f t="shared" ref="CD297:CD360" si="240">SUM(BP297:CC297)</f>
        <v>72912168.216000006</v>
      </c>
      <c r="CE297" s="391">
        <f t="shared" si="201"/>
        <v>59412168.216000006</v>
      </c>
      <c r="CF297" s="391">
        <f t="shared" si="202"/>
        <v>72912168.216000006</v>
      </c>
      <c r="CG297" s="50">
        <f t="shared" si="223"/>
        <v>5103851.7751200013</v>
      </c>
      <c r="CH297" s="395">
        <f t="shared" si="224"/>
        <v>1941216.8216000006</v>
      </c>
      <c r="CI297" s="398">
        <v>0</v>
      </c>
      <c r="CJ297" s="50">
        <v>0</v>
      </c>
      <c r="CK297" s="50">
        <v>0</v>
      </c>
      <c r="CL297" s="50">
        <v>0</v>
      </c>
      <c r="CM297" s="50">
        <v>0</v>
      </c>
      <c r="CN297" s="50">
        <v>0</v>
      </c>
      <c r="CO297" s="50">
        <v>0</v>
      </c>
      <c r="CP297" s="395">
        <f t="shared" si="225"/>
        <v>7045068.5967200017</v>
      </c>
      <c r="CQ297" s="391">
        <f t="shared" si="226"/>
        <v>65867099</v>
      </c>
      <c r="CR297" s="391">
        <f t="shared" si="227"/>
        <v>-510385</v>
      </c>
    </row>
    <row r="298" spans="1:96" s="50" customFormat="1" ht="24" customHeight="1" x14ac:dyDescent="0.2">
      <c r="A298" s="182">
        <f t="shared" si="204"/>
        <v>2655495</v>
      </c>
      <c r="B298" s="298">
        <f t="shared" si="228"/>
        <v>292</v>
      </c>
      <c r="C298" s="266">
        <v>55</v>
      </c>
      <c r="D298" s="299">
        <v>13238</v>
      </c>
      <c r="E298" s="242" t="s">
        <v>85</v>
      </c>
      <c r="F298" s="243" t="s">
        <v>1453</v>
      </c>
      <c r="G298" s="287" t="s">
        <v>137</v>
      </c>
      <c r="H298" s="274" t="s">
        <v>88</v>
      </c>
      <c r="I298" s="294" t="s">
        <v>2726</v>
      </c>
      <c r="J298" s="65" t="s">
        <v>1454</v>
      </c>
      <c r="K298" s="65" t="s">
        <v>1455</v>
      </c>
      <c r="L298" s="65" t="s">
        <v>88</v>
      </c>
      <c r="M298" s="292" t="s">
        <v>137</v>
      </c>
      <c r="N298" s="244" t="s">
        <v>2410</v>
      </c>
      <c r="O298" s="65"/>
      <c r="P298" s="90"/>
      <c r="Q298" s="244">
        <v>30</v>
      </c>
      <c r="R298" s="246">
        <v>120</v>
      </c>
      <c r="S298" s="246">
        <v>110</v>
      </c>
      <c r="T298" s="246">
        <v>29.33</v>
      </c>
      <c r="U298" s="90">
        <v>0</v>
      </c>
      <c r="V298" s="262">
        <v>14</v>
      </c>
      <c r="W298" s="99">
        <v>0</v>
      </c>
      <c r="X298" s="84">
        <v>0</v>
      </c>
      <c r="Y298" s="99">
        <v>0</v>
      </c>
      <c r="Z298" s="65">
        <v>0</v>
      </c>
      <c r="AA298" s="319">
        <v>885165</v>
      </c>
      <c r="AB298" s="319">
        <v>46667</v>
      </c>
      <c r="AC298" s="320">
        <f t="shared" si="205"/>
        <v>931832</v>
      </c>
      <c r="AD298" s="75">
        <v>4500000</v>
      </c>
      <c r="AE298" s="75">
        <v>6000000</v>
      </c>
      <c r="AF298" s="338">
        <f t="shared" si="229"/>
        <v>177895.19999999998</v>
      </c>
      <c r="AG298" s="113">
        <f t="shared" si="206"/>
        <v>26554950</v>
      </c>
      <c r="AH298" s="75">
        <f t="shared" si="207"/>
        <v>1400010</v>
      </c>
      <c r="AI298" s="75">
        <f t="shared" si="208"/>
        <v>21347423.999999996</v>
      </c>
      <c r="AJ298" s="75">
        <f t="shared" si="209"/>
        <v>0</v>
      </c>
      <c r="AK298" s="75">
        <f t="shared" si="210"/>
        <v>4500000</v>
      </c>
      <c r="AL298" s="75">
        <f t="shared" si="211"/>
        <v>6000000</v>
      </c>
      <c r="AM298" s="75">
        <f t="shared" si="212"/>
        <v>4892117.9999999991</v>
      </c>
      <c r="AN298" s="75">
        <f t="shared" si="213"/>
        <v>5217666.2159999991</v>
      </c>
      <c r="AO298" s="75">
        <f t="shared" si="214"/>
        <v>0</v>
      </c>
      <c r="AP298" s="75">
        <f t="shared" si="215"/>
        <v>2800000</v>
      </c>
      <c r="AQ298" s="75">
        <v>0</v>
      </c>
      <c r="AR298" s="75">
        <v>0</v>
      </c>
      <c r="AS298" s="75">
        <v>0</v>
      </c>
      <c r="AT298" s="80">
        <v>0</v>
      </c>
      <c r="AU298" s="82">
        <f t="shared" si="216"/>
        <v>72712168.216000006</v>
      </c>
      <c r="AV298" s="113">
        <f t="shared" si="217"/>
        <v>54322316.440880008</v>
      </c>
      <c r="AW298" s="75">
        <f t="shared" si="218"/>
        <v>72712168.215999991</v>
      </c>
      <c r="AX298" s="75">
        <f t="shared" si="219"/>
        <v>5089851.7751199994</v>
      </c>
      <c r="AY298" s="76">
        <f t="shared" si="220"/>
        <v>1432231.644088001</v>
      </c>
      <c r="AZ298" s="75">
        <v>0</v>
      </c>
      <c r="BA298" s="75">
        <v>0</v>
      </c>
      <c r="BB298" s="75">
        <v>0</v>
      </c>
      <c r="BC298" s="80">
        <v>0</v>
      </c>
      <c r="BD298" s="80">
        <v>0</v>
      </c>
      <c r="BE298" s="80">
        <v>0</v>
      </c>
      <c r="BF298" s="78">
        <v>0</v>
      </c>
      <c r="BG298" s="348">
        <f t="shared" si="221"/>
        <v>6522083.4192080004</v>
      </c>
      <c r="BH298" s="188">
        <f t="shared" si="222"/>
        <v>66190084</v>
      </c>
      <c r="BM298" s="50">
        <v>885165</v>
      </c>
      <c r="BN298" s="391">
        <f t="shared" si="203"/>
        <v>46667</v>
      </c>
      <c r="BO298" s="391">
        <f t="shared" si="200"/>
        <v>931832</v>
      </c>
      <c r="BP298" s="391">
        <f t="shared" si="230"/>
        <v>26554950</v>
      </c>
      <c r="BQ298" s="50">
        <f t="shared" si="231"/>
        <v>1400010</v>
      </c>
      <c r="BR298" s="50">
        <f t="shared" si="232"/>
        <v>21347423.999999996</v>
      </c>
      <c r="BS298" s="50">
        <f t="shared" si="233"/>
        <v>0</v>
      </c>
      <c r="BT298" s="50">
        <f t="shared" si="234"/>
        <v>4500000</v>
      </c>
      <c r="BU298" s="50">
        <f t="shared" si="235"/>
        <v>6000000</v>
      </c>
      <c r="BV298" s="50">
        <f t="shared" si="236"/>
        <v>4892117.9999999991</v>
      </c>
      <c r="BW298" s="50">
        <f t="shared" si="237"/>
        <v>5217666.2159999991</v>
      </c>
      <c r="BX298" s="50">
        <f t="shared" si="238"/>
        <v>0</v>
      </c>
      <c r="BY298" s="50">
        <f t="shared" si="239"/>
        <v>2800000</v>
      </c>
      <c r="BZ298" s="50">
        <v>0</v>
      </c>
      <c r="CA298" s="50">
        <v>0</v>
      </c>
      <c r="CB298" s="50">
        <v>0</v>
      </c>
      <c r="CC298" s="391">
        <v>0</v>
      </c>
      <c r="CD298" s="391">
        <f t="shared" si="240"/>
        <v>72712168.216000006</v>
      </c>
      <c r="CE298" s="391">
        <f t="shared" si="201"/>
        <v>59412168.216000006</v>
      </c>
      <c r="CF298" s="391">
        <f t="shared" si="202"/>
        <v>72712168.216000006</v>
      </c>
      <c r="CG298" s="50">
        <f t="shared" si="223"/>
        <v>5089851.7751200013</v>
      </c>
      <c r="CH298" s="395">
        <f t="shared" si="224"/>
        <v>1941216.8216000006</v>
      </c>
      <c r="CI298" s="398">
        <v>0</v>
      </c>
      <c r="CJ298" s="50">
        <v>0</v>
      </c>
      <c r="CK298" s="50">
        <v>0</v>
      </c>
      <c r="CL298" s="50">
        <v>0</v>
      </c>
      <c r="CM298" s="50">
        <v>0</v>
      </c>
      <c r="CN298" s="50">
        <v>0</v>
      </c>
      <c r="CO298" s="50">
        <v>0</v>
      </c>
      <c r="CP298" s="395">
        <f t="shared" si="225"/>
        <v>7031068.5967200017</v>
      </c>
      <c r="CQ298" s="391">
        <f t="shared" si="226"/>
        <v>65681099</v>
      </c>
      <c r="CR298" s="391">
        <f t="shared" si="227"/>
        <v>-508985</v>
      </c>
    </row>
    <row r="299" spans="1:96" s="50" customFormat="1" ht="24" customHeight="1" x14ac:dyDescent="0.2">
      <c r="A299" s="182">
        <f t="shared" si="204"/>
        <v>2655495</v>
      </c>
      <c r="B299" s="298">
        <f t="shared" si="228"/>
        <v>293</v>
      </c>
      <c r="C299" s="266">
        <v>56</v>
      </c>
      <c r="D299" s="299">
        <v>13263</v>
      </c>
      <c r="E299" s="242" t="s">
        <v>1387</v>
      </c>
      <c r="F299" s="243" t="s">
        <v>1530</v>
      </c>
      <c r="G299" s="287" t="s">
        <v>137</v>
      </c>
      <c r="H299" s="274" t="s">
        <v>88</v>
      </c>
      <c r="I299" s="353" t="s">
        <v>2727</v>
      </c>
      <c r="J299" s="68" t="s">
        <v>1531</v>
      </c>
      <c r="K299" s="68" t="s">
        <v>1532</v>
      </c>
      <c r="L299" s="68" t="s">
        <v>88</v>
      </c>
      <c r="M299" s="292" t="s">
        <v>137</v>
      </c>
      <c r="N299" s="100"/>
      <c r="O299" s="68"/>
      <c r="P299" s="245" t="s">
        <v>2410</v>
      </c>
      <c r="Q299" s="244">
        <v>30</v>
      </c>
      <c r="R299" s="246">
        <v>120</v>
      </c>
      <c r="S299" s="246">
        <v>220</v>
      </c>
      <c r="T299" s="246">
        <v>29.33</v>
      </c>
      <c r="U299" s="90">
        <v>0</v>
      </c>
      <c r="V299" s="262">
        <v>25</v>
      </c>
      <c r="W299" s="99">
        <v>0</v>
      </c>
      <c r="X299" s="84">
        <v>0</v>
      </c>
      <c r="Y299" s="99">
        <v>2</v>
      </c>
      <c r="Z299" s="65">
        <v>2</v>
      </c>
      <c r="AA299" s="319">
        <v>885165</v>
      </c>
      <c r="AB299" s="319">
        <v>46667</v>
      </c>
      <c r="AC299" s="320">
        <f t="shared" si="205"/>
        <v>931832</v>
      </c>
      <c r="AD299" s="75">
        <v>4500000</v>
      </c>
      <c r="AE299" s="75">
        <v>6000000</v>
      </c>
      <c r="AF299" s="338">
        <f t="shared" si="229"/>
        <v>177895.19999999998</v>
      </c>
      <c r="AG299" s="113">
        <f t="shared" si="206"/>
        <v>26554950</v>
      </c>
      <c r="AH299" s="75">
        <f t="shared" si="207"/>
        <v>1400010</v>
      </c>
      <c r="AI299" s="75">
        <f t="shared" si="208"/>
        <v>21347423.999999996</v>
      </c>
      <c r="AJ299" s="75">
        <f t="shared" si="209"/>
        <v>5310990</v>
      </c>
      <c r="AK299" s="75">
        <f t="shared" si="210"/>
        <v>4500000</v>
      </c>
      <c r="AL299" s="75">
        <f t="shared" si="211"/>
        <v>6000000</v>
      </c>
      <c r="AM299" s="75">
        <f t="shared" si="212"/>
        <v>9784235.9999999981</v>
      </c>
      <c r="AN299" s="75">
        <f t="shared" si="213"/>
        <v>5217666.2159999991</v>
      </c>
      <c r="AO299" s="75">
        <f t="shared" si="214"/>
        <v>0</v>
      </c>
      <c r="AP299" s="75">
        <f t="shared" si="215"/>
        <v>5000000</v>
      </c>
      <c r="AQ299" s="75">
        <v>0</v>
      </c>
      <c r="AR299" s="75">
        <v>0</v>
      </c>
      <c r="AS299" s="75">
        <v>0</v>
      </c>
      <c r="AT299" s="80">
        <v>0</v>
      </c>
      <c r="AU299" s="82">
        <f t="shared" si="216"/>
        <v>85115276.216000006</v>
      </c>
      <c r="AV299" s="113">
        <f t="shared" si="217"/>
        <v>58717986.18088001</v>
      </c>
      <c r="AW299" s="75">
        <f t="shared" si="218"/>
        <v>79804286.215999991</v>
      </c>
      <c r="AX299" s="75">
        <f t="shared" si="219"/>
        <v>5586300.0351200001</v>
      </c>
      <c r="AY299" s="76">
        <f t="shared" si="220"/>
        <v>1871798.6180880012</v>
      </c>
      <c r="AZ299" s="75">
        <v>0</v>
      </c>
      <c r="BA299" s="75">
        <v>0</v>
      </c>
      <c r="BB299" s="75">
        <v>0</v>
      </c>
      <c r="BC299" s="80">
        <v>0</v>
      </c>
      <c r="BD299" s="80">
        <v>0</v>
      </c>
      <c r="BE299" s="80">
        <v>0</v>
      </c>
      <c r="BF299" s="78">
        <v>0</v>
      </c>
      <c r="BG299" s="348">
        <f t="shared" si="221"/>
        <v>7458098.6532080015</v>
      </c>
      <c r="BH299" s="188">
        <f t="shared" si="222"/>
        <v>77657177</v>
      </c>
      <c r="BM299" s="50">
        <v>885165</v>
      </c>
      <c r="BN299" s="391">
        <f t="shared" si="203"/>
        <v>46667</v>
      </c>
      <c r="BO299" s="391">
        <f t="shared" si="200"/>
        <v>931832</v>
      </c>
      <c r="BP299" s="391">
        <f t="shared" si="230"/>
        <v>26554950</v>
      </c>
      <c r="BQ299" s="50">
        <f t="shared" si="231"/>
        <v>1400010</v>
      </c>
      <c r="BR299" s="50">
        <f t="shared" si="232"/>
        <v>21347423.999999996</v>
      </c>
      <c r="BS299" s="50">
        <f t="shared" si="233"/>
        <v>5310990</v>
      </c>
      <c r="BT299" s="50">
        <f t="shared" si="234"/>
        <v>4500000</v>
      </c>
      <c r="BU299" s="50">
        <f t="shared" si="235"/>
        <v>6000000</v>
      </c>
      <c r="BV299" s="50">
        <f t="shared" si="236"/>
        <v>9784235.9999999981</v>
      </c>
      <c r="BW299" s="50">
        <f t="shared" si="237"/>
        <v>5217666.2159999991</v>
      </c>
      <c r="BX299" s="50">
        <f t="shared" si="238"/>
        <v>0</v>
      </c>
      <c r="BY299" s="50">
        <f t="shared" si="239"/>
        <v>5000000</v>
      </c>
      <c r="BZ299" s="50">
        <v>0</v>
      </c>
      <c r="CA299" s="50">
        <v>0</v>
      </c>
      <c r="CB299" s="50">
        <v>0</v>
      </c>
      <c r="CC299" s="391">
        <v>0</v>
      </c>
      <c r="CD299" s="391">
        <f t="shared" si="240"/>
        <v>85115276.216000006</v>
      </c>
      <c r="CE299" s="391">
        <f t="shared" si="201"/>
        <v>64304286.216000006</v>
      </c>
      <c r="CF299" s="391">
        <f t="shared" si="202"/>
        <v>79804286.216000006</v>
      </c>
      <c r="CG299" s="50">
        <f t="shared" si="223"/>
        <v>5586300.0351200011</v>
      </c>
      <c r="CH299" s="395">
        <f t="shared" si="224"/>
        <v>2430428.6216000007</v>
      </c>
      <c r="CI299" s="398">
        <v>0</v>
      </c>
      <c r="CJ299" s="50">
        <v>0</v>
      </c>
      <c r="CK299" s="50">
        <v>0</v>
      </c>
      <c r="CL299" s="50">
        <v>0</v>
      </c>
      <c r="CM299" s="50">
        <v>0</v>
      </c>
      <c r="CN299" s="50">
        <v>0</v>
      </c>
      <c r="CO299" s="50">
        <v>0</v>
      </c>
      <c r="CP299" s="395">
        <f t="shared" si="225"/>
        <v>8016728.6567200013</v>
      </c>
      <c r="CQ299" s="391">
        <f t="shared" si="226"/>
        <v>77098547</v>
      </c>
      <c r="CR299" s="391">
        <f t="shared" si="227"/>
        <v>-558630</v>
      </c>
    </row>
    <row r="300" spans="1:96" s="50" customFormat="1" ht="24" customHeight="1" x14ac:dyDescent="0.2">
      <c r="A300" s="182">
        <f t="shared" si="204"/>
        <v>2655495</v>
      </c>
      <c r="B300" s="298">
        <f t="shared" si="228"/>
        <v>294</v>
      </c>
      <c r="C300" s="266">
        <v>57</v>
      </c>
      <c r="D300" s="299">
        <v>13297</v>
      </c>
      <c r="E300" s="242" t="s">
        <v>966</v>
      </c>
      <c r="F300" s="243" t="s">
        <v>1639</v>
      </c>
      <c r="G300" s="287" t="s">
        <v>137</v>
      </c>
      <c r="H300" s="274" t="s">
        <v>88</v>
      </c>
      <c r="I300" s="294" t="s">
        <v>2728</v>
      </c>
      <c r="J300" s="65" t="s">
        <v>1640</v>
      </c>
      <c r="K300" s="65" t="s">
        <v>1641</v>
      </c>
      <c r="L300" s="65" t="s">
        <v>88</v>
      </c>
      <c r="M300" s="292" t="s">
        <v>137</v>
      </c>
      <c r="N300" s="244" t="s">
        <v>2410</v>
      </c>
      <c r="O300" s="65"/>
      <c r="P300" s="90"/>
      <c r="Q300" s="244">
        <v>30</v>
      </c>
      <c r="R300" s="246">
        <v>120</v>
      </c>
      <c r="S300" s="246">
        <v>110</v>
      </c>
      <c r="T300" s="246">
        <v>29.33</v>
      </c>
      <c r="U300" s="90">
        <v>0</v>
      </c>
      <c r="V300" s="262">
        <v>15</v>
      </c>
      <c r="W300" s="99">
        <v>0</v>
      </c>
      <c r="X300" s="84">
        <v>0</v>
      </c>
      <c r="Y300" s="99">
        <v>1</v>
      </c>
      <c r="Z300" s="65">
        <v>1</v>
      </c>
      <c r="AA300" s="319">
        <v>885165</v>
      </c>
      <c r="AB300" s="319">
        <v>46667</v>
      </c>
      <c r="AC300" s="320">
        <f t="shared" si="205"/>
        <v>931832</v>
      </c>
      <c r="AD300" s="75">
        <v>4500000</v>
      </c>
      <c r="AE300" s="75">
        <v>6000000</v>
      </c>
      <c r="AF300" s="338">
        <f t="shared" si="229"/>
        <v>177895.19999999998</v>
      </c>
      <c r="AG300" s="113">
        <f t="shared" si="206"/>
        <v>26554950</v>
      </c>
      <c r="AH300" s="75">
        <f t="shared" si="207"/>
        <v>1400010</v>
      </c>
      <c r="AI300" s="75">
        <f t="shared" si="208"/>
        <v>21347423.999999996</v>
      </c>
      <c r="AJ300" s="75">
        <f t="shared" si="209"/>
        <v>2655495</v>
      </c>
      <c r="AK300" s="75">
        <f t="shared" si="210"/>
        <v>4500000</v>
      </c>
      <c r="AL300" s="75">
        <f t="shared" si="211"/>
        <v>6000000</v>
      </c>
      <c r="AM300" s="75">
        <f t="shared" si="212"/>
        <v>4892117.9999999991</v>
      </c>
      <c r="AN300" s="75">
        <f t="shared" si="213"/>
        <v>5217666.2159999991</v>
      </c>
      <c r="AO300" s="75">
        <f t="shared" si="214"/>
        <v>0</v>
      </c>
      <c r="AP300" s="75">
        <f t="shared" si="215"/>
        <v>3000000</v>
      </c>
      <c r="AQ300" s="75">
        <v>0</v>
      </c>
      <c r="AR300" s="75">
        <v>0</v>
      </c>
      <c r="AS300" s="75">
        <v>0</v>
      </c>
      <c r="AT300" s="80">
        <v>0</v>
      </c>
      <c r="AU300" s="82">
        <f t="shared" si="216"/>
        <v>75567663.216000006</v>
      </c>
      <c r="AV300" s="113">
        <f t="shared" si="217"/>
        <v>54308316.440880008</v>
      </c>
      <c r="AW300" s="75">
        <f t="shared" si="218"/>
        <v>72912168.215999991</v>
      </c>
      <c r="AX300" s="75">
        <f t="shared" si="219"/>
        <v>5103851.7751199994</v>
      </c>
      <c r="AY300" s="76">
        <f t="shared" si="220"/>
        <v>1430831.644088001</v>
      </c>
      <c r="AZ300" s="75">
        <v>0</v>
      </c>
      <c r="BA300" s="75">
        <v>0</v>
      </c>
      <c r="BB300" s="75">
        <v>0</v>
      </c>
      <c r="BC300" s="80">
        <v>0</v>
      </c>
      <c r="BD300" s="80">
        <v>0</v>
      </c>
      <c r="BE300" s="80">
        <v>0</v>
      </c>
      <c r="BF300" s="78">
        <v>0</v>
      </c>
      <c r="BG300" s="348">
        <f t="shared" si="221"/>
        <v>6534683.4192080004</v>
      </c>
      <c r="BH300" s="188">
        <f t="shared" si="222"/>
        <v>69032979</v>
      </c>
      <c r="BM300" s="50">
        <v>885165</v>
      </c>
      <c r="BN300" s="391">
        <f t="shared" si="203"/>
        <v>46667</v>
      </c>
      <c r="BO300" s="391">
        <f t="shared" si="200"/>
        <v>931832</v>
      </c>
      <c r="BP300" s="391">
        <f t="shared" si="230"/>
        <v>26554950</v>
      </c>
      <c r="BQ300" s="50">
        <f t="shared" si="231"/>
        <v>1400010</v>
      </c>
      <c r="BR300" s="50">
        <f t="shared" si="232"/>
        <v>21347423.999999996</v>
      </c>
      <c r="BS300" s="50">
        <f t="shared" si="233"/>
        <v>2655495</v>
      </c>
      <c r="BT300" s="50">
        <f t="shared" si="234"/>
        <v>4500000</v>
      </c>
      <c r="BU300" s="50">
        <f t="shared" si="235"/>
        <v>6000000</v>
      </c>
      <c r="BV300" s="50">
        <f t="shared" si="236"/>
        <v>4892117.9999999991</v>
      </c>
      <c r="BW300" s="50">
        <f t="shared" si="237"/>
        <v>5217666.2159999991</v>
      </c>
      <c r="BX300" s="50">
        <f t="shared" si="238"/>
        <v>0</v>
      </c>
      <c r="BY300" s="50">
        <f t="shared" si="239"/>
        <v>3000000</v>
      </c>
      <c r="BZ300" s="50">
        <v>0</v>
      </c>
      <c r="CA300" s="50">
        <v>0</v>
      </c>
      <c r="CB300" s="50">
        <v>0</v>
      </c>
      <c r="CC300" s="391">
        <v>0</v>
      </c>
      <c r="CD300" s="391">
        <f t="shared" si="240"/>
        <v>75567663.216000006</v>
      </c>
      <c r="CE300" s="391">
        <f t="shared" si="201"/>
        <v>59412168.216000006</v>
      </c>
      <c r="CF300" s="391">
        <f t="shared" si="202"/>
        <v>72912168.216000006</v>
      </c>
      <c r="CG300" s="50">
        <f t="shared" si="223"/>
        <v>5103851.7751200013</v>
      </c>
      <c r="CH300" s="395">
        <f t="shared" si="224"/>
        <v>1941216.8216000006</v>
      </c>
      <c r="CI300" s="398">
        <v>0</v>
      </c>
      <c r="CJ300" s="50">
        <v>0</v>
      </c>
      <c r="CK300" s="50">
        <v>0</v>
      </c>
      <c r="CL300" s="50">
        <v>0</v>
      </c>
      <c r="CM300" s="50">
        <v>0</v>
      </c>
      <c r="CN300" s="50">
        <v>0</v>
      </c>
      <c r="CO300" s="50">
        <v>0</v>
      </c>
      <c r="CP300" s="395">
        <f t="shared" si="225"/>
        <v>7045068.5967200017</v>
      </c>
      <c r="CQ300" s="391">
        <f t="shared" si="226"/>
        <v>68522594</v>
      </c>
      <c r="CR300" s="391">
        <f t="shared" si="227"/>
        <v>-510385</v>
      </c>
    </row>
    <row r="301" spans="1:96" s="50" customFormat="1" ht="24" customHeight="1" x14ac:dyDescent="0.2">
      <c r="A301" s="182">
        <f t="shared" si="204"/>
        <v>2655495</v>
      </c>
      <c r="B301" s="298">
        <f t="shared" si="228"/>
        <v>295</v>
      </c>
      <c r="C301" s="266">
        <v>58</v>
      </c>
      <c r="D301" s="299">
        <v>13353</v>
      </c>
      <c r="E301" s="242" t="s">
        <v>209</v>
      </c>
      <c r="F301" s="243" t="s">
        <v>187</v>
      </c>
      <c r="G301" s="287" t="s">
        <v>137</v>
      </c>
      <c r="H301" s="274" t="s">
        <v>88</v>
      </c>
      <c r="I301" s="294" t="s">
        <v>2729</v>
      </c>
      <c r="J301" s="65" t="s">
        <v>1801</v>
      </c>
      <c r="K301" s="65" t="s">
        <v>1802</v>
      </c>
      <c r="L301" s="65" t="s">
        <v>88</v>
      </c>
      <c r="M301" s="292" t="s">
        <v>137</v>
      </c>
      <c r="N301" s="244" t="s">
        <v>2410</v>
      </c>
      <c r="O301" s="65"/>
      <c r="P301" s="90"/>
      <c r="Q301" s="244">
        <v>30</v>
      </c>
      <c r="R301" s="246">
        <v>120</v>
      </c>
      <c r="S301" s="246">
        <v>110</v>
      </c>
      <c r="T301" s="246">
        <v>29.33</v>
      </c>
      <c r="U301" s="90">
        <v>0</v>
      </c>
      <c r="V301" s="262">
        <v>15</v>
      </c>
      <c r="W301" s="99">
        <v>0</v>
      </c>
      <c r="X301" s="84">
        <v>0</v>
      </c>
      <c r="Y301" s="99">
        <v>2</v>
      </c>
      <c r="Z301" s="65">
        <v>2</v>
      </c>
      <c r="AA301" s="319">
        <v>885165</v>
      </c>
      <c r="AB301" s="319">
        <v>46667</v>
      </c>
      <c r="AC301" s="320">
        <f t="shared" si="205"/>
        <v>931832</v>
      </c>
      <c r="AD301" s="75">
        <v>4500000</v>
      </c>
      <c r="AE301" s="75">
        <v>6000000</v>
      </c>
      <c r="AF301" s="338">
        <f t="shared" si="229"/>
        <v>177895.19999999998</v>
      </c>
      <c r="AG301" s="113">
        <f t="shared" si="206"/>
        <v>26554950</v>
      </c>
      <c r="AH301" s="75">
        <f t="shared" si="207"/>
        <v>1400010</v>
      </c>
      <c r="AI301" s="75">
        <f t="shared" si="208"/>
        <v>21347423.999999996</v>
      </c>
      <c r="AJ301" s="75">
        <f t="shared" si="209"/>
        <v>5310990</v>
      </c>
      <c r="AK301" s="75">
        <f t="shared" si="210"/>
        <v>4500000</v>
      </c>
      <c r="AL301" s="75">
        <f t="shared" si="211"/>
        <v>6000000</v>
      </c>
      <c r="AM301" s="75">
        <f t="shared" si="212"/>
        <v>4892117.9999999991</v>
      </c>
      <c r="AN301" s="75">
        <f t="shared" si="213"/>
        <v>5217666.2159999991</v>
      </c>
      <c r="AO301" s="75">
        <f t="shared" si="214"/>
        <v>0</v>
      </c>
      <c r="AP301" s="75">
        <f t="shared" si="215"/>
        <v>3000000</v>
      </c>
      <c r="AQ301" s="75">
        <v>0</v>
      </c>
      <c r="AR301" s="75">
        <v>0</v>
      </c>
      <c r="AS301" s="75">
        <v>0</v>
      </c>
      <c r="AT301" s="80">
        <v>0</v>
      </c>
      <c r="AU301" s="82">
        <f t="shared" si="216"/>
        <v>78223158.216000006</v>
      </c>
      <c r="AV301" s="113">
        <f t="shared" si="217"/>
        <v>54308316.440880008</v>
      </c>
      <c r="AW301" s="75">
        <f t="shared" si="218"/>
        <v>72912168.215999991</v>
      </c>
      <c r="AX301" s="75">
        <f t="shared" si="219"/>
        <v>5103851.7751199994</v>
      </c>
      <c r="AY301" s="76">
        <f t="shared" si="220"/>
        <v>1430831.644088001</v>
      </c>
      <c r="AZ301" s="75">
        <v>0</v>
      </c>
      <c r="BA301" s="75">
        <v>0</v>
      </c>
      <c r="BB301" s="75">
        <v>0</v>
      </c>
      <c r="BC301" s="80">
        <v>0</v>
      </c>
      <c r="BD301" s="80">
        <v>0</v>
      </c>
      <c r="BE301" s="80">
        <v>0</v>
      </c>
      <c r="BF301" s="78">
        <v>0</v>
      </c>
      <c r="BG301" s="348">
        <f t="shared" si="221"/>
        <v>6534683.4192080004</v>
      </c>
      <c r="BH301" s="188">
        <f t="shared" si="222"/>
        <v>71688474</v>
      </c>
      <c r="BM301" s="50">
        <v>885165</v>
      </c>
      <c r="BN301" s="391">
        <f t="shared" si="203"/>
        <v>46667</v>
      </c>
      <c r="BO301" s="391">
        <f t="shared" si="200"/>
        <v>931832</v>
      </c>
      <c r="BP301" s="391">
        <f t="shared" si="230"/>
        <v>26554950</v>
      </c>
      <c r="BQ301" s="50">
        <f t="shared" si="231"/>
        <v>1400010</v>
      </c>
      <c r="BR301" s="50">
        <f t="shared" si="232"/>
        <v>21347423.999999996</v>
      </c>
      <c r="BS301" s="50">
        <f t="shared" si="233"/>
        <v>5310990</v>
      </c>
      <c r="BT301" s="50">
        <f t="shared" si="234"/>
        <v>4500000</v>
      </c>
      <c r="BU301" s="50">
        <f t="shared" si="235"/>
        <v>6000000</v>
      </c>
      <c r="BV301" s="50">
        <f t="shared" si="236"/>
        <v>4892117.9999999991</v>
      </c>
      <c r="BW301" s="50">
        <f t="shared" si="237"/>
        <v>5217666.2159999991</v>
      </c>
      <c r="BX301" s="50">
        <f t="shared" si="238"/>
        <v>0</v>
      </c>
      <c r="BY301" s="50">
        <f t="shared" si="239"/>
        <v>3000000</v>
      </c>
      <c r="BZ301" s="50">
        <v>0</v>
      </c>
      <c r="CA301" s="50">
        <v>0</v>
      </c>
      <c r="CB301" s="50">
        <v>0</v>
      </c>
      <c r="CC301" s="391">
        <v>0</v>
      </c>
      <c r="CD301" s="391">
        <f t="shared" si="240"/>
        <v>78223158.216000006</v>
      </c>
      <c r="CE301" s="391">
        <f t="shared" si="201"/>
        <v>59412168.216000006</v>
      </c>
      <c r="CF301" s="391">
        <f t="shared" si="202"/>
        <v>72912168.216000006</v>
      </c>
      <c r="CG301" s="50">
        <f t="shared" si="223"/>
        <v>5103851.7751200013</v>
      </c>
      <c r="CH301" s="395">
        <f t="shared" si="224"/>
        <v>1941216.8216000006</v>
      </c>
      <c r="CI301" s="398">
        <v>0</v>
      </c>
      <c r="CJ301" s="50">
        <v>0</v>
      </c>
      <c r="CK301" s="50">
        <v>0</v>
      </c>
      <c r="CL301" s="50">
        <v>0</v>
      </c>
      <c r="CM301" s="50">
        <v>0</v>
      </c>
      <c r="CN301" s="50">
        <v>0</v>
      </c>
      <c r="CO301" s="50">
        <v>0</v>
      </c>
      <c r="CP301" s="395">
        <f t="shared" si="225"/>
        <v>7045068.5967200017</v>
      </c>
      <c r="CQ301" s="391">
        <f t="shared" si="226"/>
        <v>71178089</v>
      </c>
      <c r="CR301" s="391">
        <f t="shared" si="227"/>
        <v>-510385</v>
      </c>
    </row>
    <row r="302" spans="1:96" s="50" customFormat="1" ht="24" customHeight="1" x14ac:dyDescent="0.2">
      <c r="A302" s="182">
        <f t="shared" si="204"/>
        <v>2655495</v>
      </c>
      <c r="B302" s="298">
        <f t="shared" si="228"/>
        <v>296</v>
      </c>
      <c r="C302" s="266">
        <v>59</v>
      </c>
      <c r="D302" s="299">
        <v>13311</v>
      </c>
      <c r="E302" s="242" t="s">
        <v>1675</v>
      </c>
      <c r="F302" s="243" t="s">
        <v>1676</v>
      </c>
      <c r="G302" s="287" t="s">
        <v>137</v>
      </c>
      <c r="H302" s="274" t="s">
        <v>88</v>
      </c>
      <c r="I302" s="294" t="s">
        <v>2730</v>
      </c>
      <c r="J302" s="65" t="s">
        <v>1677</v>
      </c>
      <c r="K302" s="65" t="s">
        <v>1678</v>
      </c>
      <c r="L302" s="65" t="s">
        <v>88</v>
      </c>
      <c r="M302" s="292" t="s">
        <v>137</v>
      </c>
      <c r="N302" s="244" t="s">
        <v>2410</v>
      </c>
      <c r="O302" s="65"/>
      <c r="P302" s="90"/>
      <c r="Q302" s="244">
        <v>30</v>
      </c>
      <c r="R302" s="246">
        <v>120</v>
      </c>
      <c r="S302" s="246">
        <v>110</v>
      </c>
      <c r="T302" s="246">
        <v>29.33</v>
      </c>
      <c r="U302" s="90">
        <v>0</v>
      </c>
      <c r="V302" s="262">
        <v>14</v>
      </c>
      <c r="W302" s="99">
        <v>0</v>
      </c>
      <c r="X302" s="84">
        <v>0</v>
      </c>
      <c r="Y302" s="99">
        <v>0</v>
      </c>
      <c r="Z302" s="65">
        <v>0</v>
      </c>
      <c r="AA302" s="319">
        <v>885165</v>
      </c>
      <c r="AB302" s="319">
        <v>46667</v>
      </c>
      <c r="AC302" s="320">
        <f t="shared" si="205"/>
        <v>931832</v>
      </c>
      <c r="AD302" s="75">
        <v>4500000</v>
      </c>
      <c r="AE302" s="75">
        <v>6000000</v>
      </c>
      <c r="AF302" s="338">
        <f t="shared" si="229"/>
        <v>177895.19999999998</v>
      </c>
      <c r="AG302" s="113">
        <f t="shared" si="206"/>
        <v>26554950</v>
      </c>
      <c r="AH302" s="75">
        <f t="shared" si="207"/>
        <v>1400010</v>
      </c>
      <c r="AI302" s="75">
        <f t="shared" si="208"/>
        <v>21347423.999999996</v>
      </c>
      <c r="AJ302" s="75">
        <f t="shared" si="209"/>
        <v>0</v>
      </c>
      <c r="AK302" s="75">
        <f t="shared" si="210"/>
        <v>4500000</v>
      </c>
      <c r="AL302" s="75">
        <f t="shared" si="211"/>
        <v>6000000</v>
      </c>
      <c r="AM302" s="75">
        <f t="shared" si="212"/>
        <v>4892117.9999999991</v>
      </c>
      <c r="AN302" s="75">
        <f t="shared" si="213"/>
        <v>5217666.2159999991</v>
      </c>
      <c r="AO302" s="75">
        <f t="shared" si="214"/>
        <v>0</v>
      </c>
      <c r="AP302" s="75">
        <f t="shared" si="215"/>
        <v>2800000</v>
      </c>
      <c r="AQ302" s="75">
        <v>0</v>
      </c>
      <c r="AR302" s="75">
        <v>0</v>
      </c>
      <c r="AS302" s="75">
        <v>0</v>
      </c>
      <c r="AT302" s="80">
        <v>4893852</v>
      </c>
      <c r="AU302" s="82">
        <f t="shared" si="216"/>
        <v>77606020.216000006</v>
      </c>
      <c r="AV302" s="113">
        <f t="shared" si="217"/>
        <v>59412168.216000006</v>
      </c>
      <c r="AW302" s="399">
        <v>0</v>
      </c>
      <c r="AX302" s="399">
        <f t="shared" si="219"/>
        <v>0</v>
      </c>
      <c r="AY302" s="76">
        <f t="shared" si="220"/>
        <v>1941216.8216000006</v>
      </c>
      <c r="AZ302" s="75">
        <v>0</v>
      </c>
      <c r="BA302" s="75">
        <v>0</v>
      </c>
      <c r="BB302" s="75">
        <v>0</v>
      </c>
      <c r="BC302" s="80">
        <v>0</v>
      </c>
      <c r="BD302" s="80">
        <v>0</v>
      </c>
      <c r="BE302" s="80">
        <v>0</v>
      </c>
      <c r="BF302" s="78">
        <v>0</v>
      </c>
      <c r="BG302" s="348">
        <f t="shared" si="221"/>
        <v>1941216.8216000006</v>
      </c>
      <c r="BH302" s="188">
        <f t="shared" si="222"/>
        <v>75664803</v>
      </c>
      <c r="BI302" s="343" t="s">
        <v>3305</v>
      </c>
      <c r="BM302" s="50">
        <v>885165</v>
      </c>
      <c r="BN302" s="391">
        <f t="shared" si="203"/>
        <v>46667</v>
      </c>
      <c r="BO302" s="391">
        <f t="shared" si="200"/>
        <v>931832</v>
      </c>
      <c r="BP302" s="391">
        <f t="shared" si="230"/>
        <v>26554950</v>
      </c>
      <c r="BQ302" s="50">
        <f t="shared" si="231"/>
        <v>1400010</v>
      </c>
      <c r="BR302" s="50">
        <f t="shared" si="232"/>
        <v>21347423.999999996</v>
      </c>
      <c r="BS302" s="50">
        <f t="shared" si="233"/>
        <v>0</v>
      </c>
      <c r="BT302" s="50">
        <f t="shared" si="234"/>
        <v>4500000</v>
      </c>
      <c r="BU302" s="50">
        <f t="shared" si="235"/>
        <v>6000000</v>
      </c>
      <c r="BV302" s="50">
        <f t="shared" si="236"/>
        <v>4892117.9999999991</v>
      </c>
      <c r="BW302" s="50">
        <f t="shared" si="237"/>
        <v>5217666.2159999991</v>
      </c>
      <c r="BX302" s="50">
        <f t="shared" si="238"/>
        <v>0</v>
      </c>
      <c r="BY302" s="50">
        <f t="shared" si="239"/>
        <v>2800000</v>
      </c>
      <c r="BZ302" s="50">
        <v>0</v>
      </c>
      <c r="CA302" s="50">
        <v>0</v>
      </c>
      <c r="CB302" s="50">
        <v>0</v>
      </c>
      <c r="CC302" s="391">
        <v>4893852</v>
      </c>
      <c r="CD302" s="391">
        <f t="shared" si="240"/>
        <v>77606020.216000006</v>
      </c>
      <c r="CE302" s="391">
        <f>CD302-BS302-BT302-BU302-BX302-BY302-CC302</f>
        <v>59412168.216000006</v>
      </c>
      <c r="CF302" s="391">
        <v>0</v>
      </c>
      <c r="CG302" s="50">
        <f t="shared" si="223"/>
        <v>0</v>
      </c>
      <c r="CH302" s="395">
        <f t="shared" si="224"/>
        <v>1941216.8216000006</v>
      </c>
      <c r="CI302" s="398">
        <v>0</v>
      </c>
      <c r="CJ302" s="50">
        <v>0</v>
      </c>
      <c r="CK302" s="50">
        <v>0</v>
      </c>
      <c r="CL302" s="50">
        <v>0</v>
      </c>
      <c r="CM302" s="50">
        <v>0</v>
      </c>
      <c r="CN302" s="50">
        <v>0</v>
      </c>
      <c r="CO302" s="50">
        <v>0</v>
      </c>
      <c r="CP302" s="395">
        <f t="shared" si="225"/>
        <v>1941216.8216000006</v>
      </c>
      <c r="CQ302" s="391">
        <f t="shared" si="226"/>
        <v>75664803</v>
      </c>
      <c r="CR302" s="391">
        <f t="shared" si="227"/>
        <v>0</v>
      </c>
    </row>
    <row r="303" spans="1:96" s="50" customFormat="1" ht="24" customHeight="1" x14ac:dyDescent="0.2">
      <c r="A303" s="182">
        <f t="shared" si="204"/>
        <v>2655495</v>
      </c>
      <c r="B303" s="298">
        <f t="shared" si="228"/>
        <v>297</v>
      </c>
      <c r="C303" s="266">
        <v>60</v>
      </c>
      <c r="D303" s="299">
        <v>13318</v>
      </c>
      <c r="E303" s="242" t="s">
        <v>85</v>
      </c>
      <c r="F303" s="243" t="s">
        <v>1692</v>
      </c>
      <c r="G303" s="287" t="s">
        <v>137</v>
      </c>
      <c r="H303" s="274" t="s">
        <v>88</v>
      </c>
      <c r="I303" s="294" t="s">
        <v>2731</v>
      </c>
      <c r="J303" s="65" t="s">
        <v>1693</v>
      </c>
      <c r="K303" s="65" t="s">
        <v>1694</v>
      </c>
      <c r="L303" s="65" t="s">
        <v>88</v>
      </c>
      <c r="M303" s="292" t="s">
        <v>137</v>
      </c>
      <c r="N303" s="244" t="s">
        <v>2410</v>
      </c>
      <c r="O303" s="65"/>
      <c r="P303" s="90"/>
      <c r="Q303" s="244">
        <v>30</v>
      </c>
      <c r="R303" s="246">
        <v>120</v>
      </c>
      <c r="S303" s="246">
        <v>110</v>
      </c>
      <c r="T303" s="246">
        <v>29.33</v>
      </c>
      <c r="U303" s="90">
        <v>0</v>
      </c>
      <c r="V303" s="262">
        <v>15</v>
      </c>
      <c r="W303" s="99">
        <v>0</v>
      </c>
      <c r="X303" s="84">
        <v>0</v>
      </c>
      <c r="Y303" s="99">
        <v>2</v>
      </c>
      <c r="Z303" s="65">
        <v>2</v>
      </c>
      <c r="AA303" s="319">
        <v>885165</v>
      </c>
      <c r="AB303" s="319">
        <v>46667</v>
      </c>
      <c r="AC303" s="320">
        <f t="shared" si="205"/>
        <v>931832</v>
      </c>
      <c r="AD303" s="75">
        <v>4500000</v>
      </c>
      <c r="AE303" s="75">
        <v>6000000</v>
      </c>
      <c r="AF303" s="338">
        <f t="shared" si="229"/>
        <v>177895.19999999998</v>
      </c>
      <c r="AG303" s="113">
        <f t="shared" si="206"/>
        <v>26554950</v>
      </c>
      <c r="AH303" s="75">
        <f t="shared" si="207"/>
        <v>1400010</v>
      </c>
      <c r="AI303" s="75">
        <f t="shared" si="208"/>
        <v>21347423.999999996</v>
      </c>
      <c r="AJ303" s="75">
        <f t="shared" si="209"/>
        <v>5310990</v>
      </c>
      <c r="AK303" s="75">
        <f t="shared" si="210"/>
        <v>4500000</v>
      </c>
      <c r="AL303" s="75">
        <f t="shared" si="211"/>
        <v>6000000</v>
      </c>
      <c r="AM303" s="75">
        <f t="shared" si="212"/>
        <v>4892117.9999999991</v>
      </c>
      <c r="AN303" s="75">
        <f t="shared" si="213"/>
        <v>5217666.2159999991</v>
      </c>
      <c r="AO303" s="75">
        <f t="shared" si="214"/>
        <v>0</v>
      </c>
      <c r="AP303" s="75">
        <f t="shared" si="215"/>
        <v>3000000</v>
      </c>
      <c r="AQ303" s="75">
        <v>0</v>
      </c>
      <c r="AR303" s="75">
        <v>0</v>
      </c>
      <c r="AS303" s="75">
        <v>0</v>
      </c>
      <c r="AT303" s="80">
        <v>0</v>
      </c>
      <c r="AU303" s="82">
        <f t="shared" si="216"/>
        <v>78223158.216000006</v>
      </c>
      <c r="AV303" s="113">
        <f t="shared" si="217"/>
        <v>54308316.440880008</v>
      </c>
      <c r="AW303" s="75">
        <f t="shared" si="218"/>
        <v>72912168.215999991</v>
      </c>
      <c r="AX303" s="75">
        <f t="shared" si="219"/>
        <v>5103851.7751199994</v>
      </c>
      <c r="AY303" s="76">
        <f t="shared" si="220"/>
        <v>1430831.644088001</v>
      </c>
      <c r="AZ303" s="75">
        <v>0</v>
      </c>
      <c r="BA303" s="75">
        <v>0</v>
      </c>
      <c r="BB303" s="75">
        <v>0</v>
      </c>
      <c r="BC303" s="80">
        <v>0</v>
      </c>
      <c r="BD303" s="80">
        <v>0</v>
      </c>
      <c r="BE303" s="80">
        <v>0</v>
      </c>
      <c r="BF303" s="78">
        <v>0</v>
      </c>
      <c r="BG303" s="348">
        <f t="shared" si="221"/>
        <v>6534683.4192080004</v>
      </c>
      <c r="BH303" s="188">
        <f t="shared" si="222"/>
        <v>71688474</v>
      </c>
      <c r="BM303" s="50">
        <v>885165</v>
      </c>
      <c r="BN303" s="391">
        <f t="shared" si="203"/>
        <v>46667</v>
      </c>
      <c r="BO303" s="391">
        <f t="shared" si="200"/>
        <v>931832</v>
      </c>
      <c r="BP303" s="391">
        <f t="shared" si="230"/>
        <v>26554950</v>
      </c>
      <c r="BQ303" s="50">
        <f t="shared" si="231"/>
        <v>1400010</v>
      </c>
      <c r="BR303" s="50">
        <f t="shared" si="232"/>
        <v>21347423.999999996</v>
      </c>
      <c r="BS303" s="50">
        <f t="shared" si="233"/>
        <v>5310990</v>
      </c>
      <c r="BT303" s="50">
        <f t="shared" si="234"/>
        <v>4500000</v>
      </c>
      <c r="BU303" s="50">
        <f t="shared" si="235"/>
        <v>6000000</v>
      </c>
      <c r="BV303" s="50">
        <f t="shared" si="236"/>
        <v>4892117.9999999991</v>
      </c>
      <c r="BW303" s="50">
        <f t="shared" si="237"/>
        <v>5217666.2159999991</v>
      </c>
      <c r="BX303" s="50">
        <f t="shared" si="238"/>
        <v>0</v>
      </c>
      <c r="BY303" s="50">
        <f t="shared" si="239"/>
        <v>3000000</v>
      </c>
      <c r="BZ303" s="50">
        <v>0</v>
      </c>
      <c r="CA303" s="50">
        <v>0</v>
      </c>
      <c r="CB303" s="50">
        <v>0</v>
      </c>
      <c r="CC303" s="50">
        <v>0</v>
      </c>
      <c r="CD303" s="391">
        <f t="shared" si="240"/>
        <v>78223158.216000006</v>
      </c>
      <c r="CE303" s="391">
        <f t="shared" si="201"/>
        <v>59412168.216000006</v>
      </c>
      <c r="CF303" s="391">
        <f t="shared" si="202"/>
        <v>72912168.216000006</v>
      </c>
      <c r="CG303" s="50">
        <f t="shared" si="223"/>
        <v>5103851.7751200013</v>
      </c>
      <c r="CH303" s="395">
        <f t="shared" si="224"/>
        <v>1941216.8216000006</v>
      </c>
      <c r="CI303" s="398">
        <v>0</v>
      </c>
      <c r="CJ303" s="50">
        <v>0</v>
      </c>
      <c r="CK303" s="50">
        <v>0</v>
      </c>
      <c r="CL303" s="50">
        <v>0</v>
      </c>
      <c r="CM303" s="50">
        <v>0</v>
      </c>
      <c r="CN303" s="50">
        <v>0</v>
      </c>
      <c r="CO303" s="50">
        <v>0</v>
      </c>
      <c r="CP303" s="395">
        <f t="shared" si="225"/>
        <v>7045068.5967200017</v>
      </c>
      <c r="CQ303" s="391">
        <f t="shared" si="226"/>
        <v>71178089</v>
      </c>
      <c r="CR303" s="391">
        <f t="shared" si="227"/>
        <v>-510385</v>
      </c>
    </row>
    <row r="304" spans="1:96" s="50" customFormat="1" ht="24" customHeight="1" x14ac:dyDescent="0.2">
      <c r="A304" s="182">
        <f t="shared" si="204"/>
        <v>2655495</v>
      </c>
      <c r="B304" s="298">
        <f t="shared" si="228"/>
        <v>298</v>
      </c>
      <c r="C304" s="266">
        <v>61</v>
      </c>
      <c r="D304" s="299">
        <v>13331</v>
      </c>
      <c r="E304" s="242" t="s">
        <v>1488</v>
      </c>
      <c r="F304" s="243" t="s">
        <v>1205</v>
      </c>
      <c r="G304" s="287" t="s">
        <v>137</v>
      </c>
      <c r="H304" s="274" t="s">
        <v>88</v>
      </c>
      <c r="I304" s="294" t="s">
        <v>2732</v>
      </c>
      <c r="J304" s="65" t="s">
        <v>1733</v>
      </c>
      <c r="K304" s="65" t="s">
        <v>1734</v>
      </c>
      <c r="L304" s="65" t="s">
        <v>88</v>
      </c>
      <c r="M304" s="292" t="s">
        <v>137</v>
      </c>
      <c r="N304" s="244" t="s">
        <v>2410</v>
      </c>
      <c r="O304" s="65"/>
      <c r="P304" s="90"/>
      <c r="Q304" s="244">
        <v>30</v>
      </c>
      <c r="R304" s="246">
        <v>120</v>
      </c>
      <c r="S304" s="246">
        <v>110</v>
      </c>
      <c r="T304" s="246">
        <v>29.33</v>
      </c>
      <c r="U304" s="90">
        <v>0</v>
      </c>
      <c r="V304" s="262">
        <v>15</v>
      </c>
      <c r="W304" s="99">
        <v>0</v>
      </c>
      <c r="X304" s="84">
        <v>0</v>
      </c>
      <c r="Y304" s="99">
        <v>0</v>
      </c>
      <c r="Z304" s="65">
        <v>0</v>
      </c>
      <c r="AA304" s="319">
        <v>885165</v>
      </c>
      <c r="AB304" s="319">
        <v>46667</v>
      </c>
      <c r="AC304" s="320">
        <f t="shared" si="205"/>
        <v>931832</v>
      </c>
      <c r="AD304" s="75">
        <v>4500000</v>
      </c>
      <c r="AE304" s="75">
        <v>6000000</v>
      </c>
      <c r="AF304" s="338">
        <f t="shared" si="229"/>
        <v>177895.19999999998</v>
      </c>
      <c r="AG304" s="113">
        <f t="shared" si="206"/>
        <v>26554950</v>
      </c>
      <c r="AH304" s="75">
        <f t="shared" si="207"/>
        <v>1400010</v>
      </c>
      <c r="AI304" s="75">
        <f t="shared" si="208"/>
        <v>21347423.999999996</v>
      </c>
      <c r="AJ304" s="75">
        <f t="shared" si="209"/>
        <v>0</v>
      </c>
      <c r="AK304" s="75">
        <f t="shared" si="210"/>
        <v>4500000</v>
      </c>
      <c r="AL304" s="75">
        <f t="shared" si="211"/>
        <v>6000000</v>
      </c>
      <c r="AM304" s="75">
        <f t="shared" si="212"/>
        <v>4892117.9999999991</v>
      </c>
      <c r="AN304" s="75">
        <f t="shared" si="213"/>
        <v>5217666.2159999991</v>
      </c>
      <c r="AO304" s="75">
        <f t="shared" si="214"/>
        <v>0</v>
      </c>
      <c r="AP304" s="75">
        <f t="shared" si="215"/>
        <v>3000000</v>
      </c>
      <c r="AQ304" s="75">
        <v>0</v>
      </c>
      <c r="AR304" s="75">
        <v>0</v>
      </c>
      <c r="AS304" s="75">
        <v>0</v>
      </c>
      <c r="AT304" s="80">
        <v>0</v>
      </c>
      <c r="AU304" s="82">
        <f t="shared" si="216"/>
        <v>72912168.216000006</v>
      </c>
      <c r="AV304" s="113">
        <f t="shared" si="217"/>
        <v>54308316.440880008</v>
      </c>
      <c r="AW304" s="75">
        <f t="shared" si="218"/>
        <v>72912168.215999991</v>
      </c>
      <c r="AX304" s="75">
        <f t="shared" si="219"/>
        <v>5103851.7751199994</v>
      </c>
      <c r="AY304" s="76">
        <f t="shared" si="220"/>
        <v>1430831.644088001</v>
      </c>
      <c r="AZ304" s="75">
        <v>0</v>
      </c>
      <c r="BA304" s="75">
        <v>0</v>
      </c>
      <c r="BB304" s="75">
        <v>0</v>
      </c>
      <c r="BC304" s="80">
        <v>0</v>
      </c>
      <c r="BD304" s="80">
        <v>0</v>
      </c>
      <c r="BE304" s="80">
        <v>0</v>
      </c>
      <c r="BF304" s="78">
        <v>0</v>
      </c>
      <c r="BG304" s="348">
        <f t="shared" si="221"/>
        <v>6534683.4192080004</v>
      </c>
      <c r="BH304" s="188">
        <f t="shared" si="222"/>
        <v>66377484</v>
      </c>
      <c r="BM304" s="50">
        <v>885165</v>
      </c>
      <c r="BN304" s="391">
        <f t="shared" si="203"/>
        <v>46667</v>
      </c>
      <c r="BO304" s="391">
        <f t="shared" si="200"/>
        <v>931832</v>
      </c>
      <c r="BP304" s="391">
        <f t="shared" si="230"/>
        <v>26554950</v>
      </c>
      <c r="BQ304" s="50">
        <f t="shared" si="231"/>
        <v>1400010</v>
      </c>
      <c r="BR304" s="50">
        <f t="shared" si="232"/>
        <v>21347423.999999996</v>
      </c>
      <c r="BS304" s="50">
        <f t="shared" si="233"/>
        <v>0</v>
      </c>
      <c r="BT304" s="50">
        <f t="shared" si="234"/>
        <v>4500000</v>
      </c>
      <c r="BU304" s="50">
        <f t="shared" si="235"/>
        <v>6000000</v>
      </c>
      <c r="BV304" s="50">
        <f t="shared" si="236"/>
        <v>4892117.9999999991</v>
      </c>
      <c r="BW304" s="50">
        <f t="shared" si="237"/>
        <v>5217666.2159999991</v>
      </c>
      <c r="BX304" s="50">
        <f t="shared" si="238"/>
        <v>0</v>
      </c>
      <c r="BY304" s="50">
        <f t="shared" si="239"/>
        <v>3000000</v>
      </c>
      <c r="BZ304" s="50">
        <v>0</v>
      </c>
      <c r="CA304" s="50">
        <v>0</v>
      </c>
      <c r="CB304" s="50">
        <v>0</v>
      </c>
      <c r="CC304" s="50">
        <v>0</v>
      </c>
      <c r="CD304" s="391">
        <f t="shared" si="240"/>
        <v>72912168.216000006</v>
      </c>
      <c r="CE304" s="391">
        <f t="shared" si="201"/>
        <v>59412168.216000006</v>
      </c>
      <c r="CF304" s="391">
        <f t="shared" si="202"/>
        <v>72912168.216000006</v>
      </c>
      <c r="CG304" s="50">
        <f t="shared" si="223"/>
        <v>5103851.7751200013</v>
      </c>
      <c r="CH304" s="395">
        <f t="shared" si="224"/>
        <v>1941216.8216000006</v>
      </c>
      <c r="CI304" s="398">
        <v>0</v>
      </c>
      <c r="CJ304" s="50">
        <v>0</v>
      </c>
      <c r="CK304" s="50">
        <v>0</v>
      </c>
      <c r="CL304" s="50">
        <v>0</v>
      </c>
      <c r="CM304" s="50">
        <v>0</v>
      </c>
      <c r="CN304" s="50">
        <v>0</v>
      </c>
      <c r="CO304" s="50">
        <v>0</v>
      </c>
      <c r="CP304" s="395">
        <f t="shared" si="225"/>
        <v>7045068.5967200017</v>
      </c>
      <c r="CQ304" s="391">
        <f t="shared" si="226"/>
        <v>65867099</v>
      </c>
      <c r="CR304" s="391">
        <f t="shared" si="227"/>
        <v>-510385</v>
      </c>
    </row>
    <row r="305" spans="1:96" s="50" customFormat="1" ht="24" customHeight="1" x14ac:dyDescent="0.2">
      <c r="A305" s="182">
        <f t="shared" si="204"/>
        <v>2655495</v>
      </c>
      <c r="B305" s="298">
        <f t="shared" si="228"/>
        <v>299</v>
      </c>
      <c r="C305" s="266">
        <v>62</v>
      </c>
      <c r="D305" s="299">
        <v>13240</v>
      </c>
      <c r="E305" s="242" t="s">
        <v>1460</v>
      </c>
      <c r="F305" s="243" t="s">
        <v>1461</v>
      </c>
      <c r="G305" s="287" t="s">
        <v>137</v>
      </c>
      <c r="H305" s="274" t="s">
        <v>88</v>
      </c>
      <c r="I305" s="294" t="s">
        <v>2733</v>
      </c>
      <c r="J305" s="65" t="s">
        <v>1462</v>
      </c>
      <c r="K305" s="65" t="s">
        <v>1463</v>
      </c>
      <c r="L305" s="65" t="s">
        <v>88</v>
      </c>
      <c r="M305" s="292" t="s">
        <v>137</v>
      </c>
      <c r="N305" s="99"/>
      <c r="O305" s="65"/>
      <c r="P305" s="245" t="s">
        <v>2410</v>
      </c>
      <c r="Q305" s="244">
        <v>30</v>
      </c>
      <c r="R305" s="246">
        <v>120</v>
      </c>
      <c r="S305" s="246">
        <v>220</v>
      </c>
      <c r="T305" s="246">
        <v>29.33</v>
      </c>
      <c r="U305" s="90">
        <v>0</v>
      </c>
      <c r="V305" s="262">
        <v>25</v>
      </c>
      <c r="W305" s="99">
        <v>0</v>
      </c>
      <c r="X305" s="84">
        <v>0</v>
      </c>
      <c r="Y305" s="99">
        <v>2</v>
      </c>
      <c r="Z305" s="65">
        <v>2</v>
      </c>
      <c r="AA305" s="319">
        <v>885165</v>
      </c>
      <c r="AB305" s="319">
        <v>46667</v>
      </c>
      <c r="AC305" s="320">
        <f t="shared" si="205"/>
        <v>931832</v>
      </c>
      <c r="AD305" s="75">
        <v>4500000</v>
      </c>
      <c r="AE305" s="75">
        <v>6000000</v>
      </c>
      <c r="AF305" s="338">
        <f t="shared" si="229"/>
        <v>177895.19999999998</v>
      </c>
      <c r="AG305" s="113">
        <f t="shared" si="206"/>
        <v>26554950</v>
      </c>
      <c r="AH305" s="75">
        <f t="shared" si="207"/>
        <v>1400010</v>
      </c>
      <c r="AI305" s="75">
        <f t="shared" si="208"/>
        <v>21347423.999999996</v>
      </c>
      <c r="AJ305" s="75">
        <f t="shared" si="209"/>
        <v>5310990</v>
      </c>
      <c r="AK305" s="75">
        <f t="shared" si="210"/>
        <v>4500000</v>
      </c>
      <c r="AL305" s="75">
        <f t="shared" si="211"/>
        <v>6000000</v>
      </c>
      <c r="AM305" s="75">
        <f t="shared" si="212"/>
        <v>9784235.9999999981</v>
      </c>
      <c r="AN305" s="75">
        <f t="shared" si="213"/>
        <v>5217666.2159999991</v>
      </c>
      <c r="AO305" s="75">
        <f t="shared" si="214"/>
        <v>0</v>
      </c>
      <c r="AP305" s="75">
        <f t="shared" si="215"/>
        <v>5000000</v>
      </c>
      <c r="AQ305" s="75">
        <v>0</v>
      </c>
      <c r="AR305" s="75">
        <v>0</v>
      </c>
      <c r="AS305" s="75">
        <v>0</v>
      </c>
      <c r="AT305" s="80">
        <v>0</v>
      </c>
      <c r="AU305" s="82">
        <f t="shared" si="216"/>
        <v>85115276.216000006</v>
      </c>
      <c r="AV305" s="113">
        <f t="shared" si="217"/>
        <v>58717986.18088001</v>
      </c>
      <c r="AW305" s="75">
        <f t="shared" si="218"/>
        <v>79804286.215999991</v>
      </c>
      <c r="AX305" s="75">
        <f t="shared" si="219"/>
        <v>5586300.0351200001</v>
      </c>
      <c r="AY305" s="76">
        <f t="shared" si="220"/>
        <v>1871798.6180880012</v>
      </c>
      <c r="AZ305" s="75">
        <v>0</v>
      </c>
      <c r="BA305" s="75">
        <v>0</v>
      </c>
      <c r="BB305" s="75">
        <v>0</v>
      </c>
      <c r="BC305" s="80">
        <v>0</v>
      </c>
      <c r="BD305" s="80">
        <v>0</v>
      </c>
      <c r="BE305" s="80">
        <v>0</v>
      </c>
      <c r="BF305" s="78">
        <v>0</v>
      </c>
      <c r="BG305" s="348">
        <f t="shared" si="221"/>
        <v>7458098.6532080015</v>
      </c>
      <c r="BH305" s="188">
        <f t="shared" si="222"/>
        <v>77657177</v>
      </c>
      <c r="BM305" s="50">
        <v>885165</v>
      </c>
      <c r="BN305" s="391">
        <f t="shared" si="203"/>
        <v>46667</v>
      </c>
      <c r="BO305" s="391">
        <f t="shared" si="200"/>
        <v>931832</v>
      </c>
      <c r="BP305" s="391">
        <f t="shared" si="230"/>
        <v>26554950</v>
      </c>
      <c r="BQ305" s="50">
        <f t="shared" si="231"/>
        <v>1400010</v>
      </c>
      <c r="BR305" s="50">
        <f t="shared" si="232"/>
        <v>21347423.999999996</v>
      </c>
      <c r="BS305" s="50">
        <f t="shared" si="233"/>
        <v>5310990</v>
      </c>
      <c r="BT305" s="50">
        <f t="shared" si="234"/>
        <v>4500000</v>
      </c>
      <c r="BU305" s="50">
        <f t="shared" si="235"/>
        <v>6000000</v>
      </c>
      <c r="BV305" s="50">
        <f t="shared" si="236"/>
        <v>9784235.9999999981</v>
      </c>
      <c r="BW305" s="50">
        <f t="shared" si="237"/>
        <v>5217666.2159999991</v>
      </c>
      <c r="BX305" s="50">
        <f t="shared" si="238"/>
        <v>0</v>
      </c>
      <c r="BY305" s="50">
        <f t="shared" si="239"/>
        <v>5000000</v>
      </c>
      <c r="BZ305" s="50">
        <v>0</v>
      </c>
      <c r="CA305" s="50">
        <v>0</v>
      </c>
      <c r="CB305" s="50">
        <v>0</v>
      </c>
      <c r="CC305" s="50">
        <v>0</v>
      </c>
      <c r="CD305" s="391">
        <f t="shared" si="240"/>
        <v>85115276.216000006</v>
      </c>
      <c r="CE305" s="391">
        <f t="shared" si="201"/>
        <v>64304286.216000006</v>
      </c>
      <c r="CF305" s="391">
        <f t="shared" si="202"/>
        <v>79804286.216000006</v>
      </c>
      <c r="CG305" s="50">
        <f t="shared" si="223"/>
        <v>5586300.0351200011</v>
      </c>
      <c r="CH305" s="395">
        <f t="shared" si="224"/>
        <v>2430428.6216000007</v>
      </c>
      <c r="CI305" s="398">
        <v>0</v>
      </c>
      <c r="CJ305" s="50">
        <v>0</v>
      </c>
      <c r="CK305" s="50">
        <v>0</v>
      </c>
      <c r="CL305" s="50">
        <v>0</v>
      </c>
      <c r="CM305" s="50">
        <v>0</v>
      </c>
      <c r="CN305" s="50">
        <v>0</v>
      </c>
      <c r="CO305" s="50">
        <v>0</v>
      </c>
      <c r="CP305" s="395">
        <f t="shared" si="225"/>
        <v>8016728.6567200013</v>
      </c>
      <c r="CQ305" s="391">
        <f t="shared" si="226"/>
        <v>77098547</v>
      </c>
      <c r="CR305" s="391">
        <f t="shared" si="227"/>
        <v>-558630</v>
      </c>
    </row>
    <row r="306" spans="1:96" s="50" customFormat="1" ht="24" customHeight="1" x14ac:dyDescent="0.2">
      <c r="A306" s="182">
        <f t="shared" si="204"/>
        <v>2655495</v>
      </c>
      <c r="B306" s="298">
        <f t="shared" si="228"/>
        <v>300</v>
      </c>
      <c r="C306" s="266">
        <v>63</v>
      </c>
      <c r="D306" s="299">
        <v>13328</v>
      </c>
      <c r="E306" s="242" t="s">
        <v>374</v>
      </c>
      <c r="F306" s="243" t="s">
        <v>1723</v>
      </c>
      <c r="G306" s="287" t="s">
        <v>137</v>
      </c>
      <c r="H306" s="274" t="s">
        <v>88</v>
      </c>
      <c r="I306" s="294" t="s">
        <v>2734</v>
      </c>
      <c r="J306" s="65" t="s">
        <v>1724</v>
      </c>
      <c r="K306" s="65" t="s">
        <v>1725</v>
      </c>
      <c r="L306" s="65" t="s">
        <v>88</v>
      </c>
      <c r="M306" s="292" t="s">
        <v>137</v>
      </c>
      <c r="N306" s="244" t="s">
        <v>2410</v>
      </c>
      <c r="O306" s="65"/>
      <c r="P306" s="90"/>
      <c r="Q306" s="244">
        <v>30</v>
      </c>
      <c r="R306" s="246">
        <v>120</v>
      </c>
      <c r="S306" s="246">
        <v>110</v>
      </c>
      <c r="T306" s="246">
        <v>29.33</v>
      </c>
      <c r="U306" s="90">
        <v>0</v>
      </c>
      <c r="V306" s="262">
        <v>14</v>
      </c>
      <c r="W306" s="99">
        <v>0</v>
      </c>
      <c r="X306" s="84">
        <v>0</v>
      </c>
      <c r="Y306" s="99">
        <v>0</v>
      </c>
      <c r="Z306" s="65">
        <v>0</v>
      </c>
      <c r="AA306" s="319">
        <v>885165</v>
      </c>
      <c r="AB306" s="319">
        <v>46667</v>
      </c>
      <c r="AC306" s="320">
        <f t="shared" si="205"/>
        <v>931832</v>
      </c>
      <c r="AD306" s="75">
        <v>4500000</v>
      </c>
      <c r="AE306" s="75">
        <v>6000000</v>
      </c>
      <c r="AF306" s="338">
        <f t="shared" si="229"/>
        <v>177895.19999999998</v>
      </c>
      <c r="AG306" s="113">
        <f t="shared" si="206"/>
        <v>26554950</v>
      </c>
      <c r="AH306" s="75">
        <f t="shared" si="207"/>
        <v>1400010</v>
      </c>
      <c r="AI306" s="75">
        <f t="shared" si="208"/>
        <v>21347423.999999996</v>
      </c>
      <c r="AJ306" s="75">
        <f t="shared" si="209"/>
        <v>0</v>
      </c>
      <c r="AK306" s="75">
        <f t="shared" si="210"/>
        <v>4500000</v>
      </c>
      <c r="AL306" s="75">
        <f t="shared" si="211"/>
        <v>6000000</v>
      </c>
      <c r="AM306" s="75">
        <f t="shared" si="212"/>
        <v>4892117.9999999991</v>
      </c>
      <c r="AN306" s="75">
        <f t="shared" si="213"/>
        <v>5217666.2159999991</v>
      </c>
      <c r="AO306" s="75">
        <f t="shared" si="214"/>
        <v>0</v>
      </c>
      <c r="AP306" s="75">
        <f t="shared" si="215"/>
        <v>2800000</v>
      </c>
      <c r="AQ306" s="75">
        <v>0</v>
      </c>
      <c r="AR306" s="75">
        <v>0</v>
      </c>
      <c r="AS306" s="75">
        <v>0</v>
      </c>
      <c r="AT306" s="80">
        <v>0</v>
      </c>
      <c r="AU306" s="82">
        <f t="shared" si="216"/>
        <v>72712168.216000006</v>
      </c>
      <c r="AV306" s="113">
        <f t="shared" si="217"/>
        <v>54322316.440880008</v>
      </c>
      <c r="AW306" s="75">
        <f t="shared" si="218"/>
        <v>72712168.215999991</v>
      </c>
      <c r="AX306" s="75">
        <f t="shared" si="219"/>
        <v>5089851.7751199994</v>
      </c>
      <c r="AY306" s="76">
        <f t="shared" si="220"/>
        <v>1432231.644088001</v>
      </c>
      <c r="AZ306" s="75">
        <v>0</v>
      </c>
      <c r="BA306" s="75">
        <v>0</v>
      </c>
      <c r="BB306" s="75">
        <v>0</v>
      </c>
      <c r="BC306" s="80">
        <v>0</v>
      </c>
      <c r="BD306" s="80">
        <v>0</v>
      </c>
      <c r="BE306" s="80">
        <v>0</v>
      </c>
      <c r="BF306" s="78">
        <v>0</v>
      </c>
      <c r="BG306" s="348">
        <f t="shared" si="221"/>
        <v>6522083.4192080004</v>
      </c>
      <c r="BH306" s="188">
        <f t="shared" si="222"/>
        <v>66190084</v>
      </c>
      <c r="BM306" s="50">
        <v>885165</v>
      </c>
      <c r="BN306" s="391">
        <f t="shared" si="203"/>
        <v>46667</v>
      </c>
      <c r="BO306" s="391">
        <f t="shared" si="200"/>
        <v>931832</v>
      </c>
      <c r="BP306" s="391">
        <f t="shared" si="230"/>
        <v>26554950</v>
      </c>
      <c r="BQ306" s="50">
        <f t="shared" si="231"/>
        <v>1400010</v>
      </c>
      <c r="BR306" s="50">
        <f t="shared" si="232"/>
        <v>21347423.999999996</v>
      </c>
      <c r="BS306" s="50">
        <f t="shared" si="233"/>
        <v>0</v>
      </c>
      <c r="BT306" s="50">
        <f t="shared" si="234"/>
        <v>4500000</v>
      </c>
      <c r="BU306" s="50">
        <f t="shared" si="235"/>
        <v>6000000</v>
      </c>
      <c r="BV306" s="50">
        <f t="shared" si="236"/>
        <v>4892117.9999999991</v>
      </c>
      <c r="BW306" s="50">
        <f t="shared" si="237"/>
        <v>5217666.2159999991</v>
      </c>
      <c r="BX306" s="50">
        <f t="shared" si="238"/>
        <v>0</v>
      </c>
      <c r="BY306" s="50">
        <f t="shared" si="239"/>
        <v>2800000</v>
      </c>
      <c r="BZ306" s="50">
        <v>0</v>
      </c>
      <c r="CA306" s="50">
        <v>0</v>
      </c>
      <c r="CB306" s="50">
        <v>0</v>
      </c>
      <c r="CC306" s="50">
        <v>0</v>
      </c>
      <c r="CD306" s="391">
        <f t="shared" si="240"/>
        <v>72712168.216000006</v>
      </c>
      <c r="CE306" s="391">
        <f t="shared" si="201"/>
        <v>59412168.216000006</v>
      </c>
      <c r="CF306" s="391">
        <f t="shared" si="202"/>
        <v>72712168.216000006</v>
      </c>
      <c r="CG306" s="50">
        <f t="shared" si="223"/>
        <v>5089851.7751200013</v>
      </c>
      <c r="CH306" s="395">
        <f t="shared" si="224"/>
        <v>1941216.8216000006</v>
      </c>
      <c r="CI306" s="398">
        <v>0</v>
      </c>
      <c r="CJ306" s="50">
        <v>0</v>
      </c>
      <c r="CK306" s="50">
        <v>0</v>
      </c>
      <c r="CL306" s="50">
        <v>0</v>
      </c>
      <c r="CM306" s="50">
        <v>0</v>
      </c>
      <c r="CN306" s="50">
        <v>0</v>
      </c>
      <c r="CO306" s="50">
        <v>0</v>
      </c>
      <c r="CP306" s="395">
        <f t="shared" si="225"/>
        <v>7031068.5967200017</v>
      </c>
      <c r="CQ306" s="391">
        <f t="shared" si="226"/>
        <v>65681099</v>
      </c>
      <c r="CR306" s="391">
        <f t="shared" si="227"/>
        <v>-508985</v>
      </c>
    </row>
    <row r="307" spans="1:96" s="50" customFormat="1" ht="24" customHeight="1" x14ac:dyDescent="0.2">
      <c r="A307" s="182">
        <f t="shared" si="204"/>
        <v>2655495</v>
      </c>
      <c r="B307" s="298">
        <f t="shared" si="228"/>
        <v>301</v>
      </c>
      <c r="C307" s="266">
        <v>64</v>
      </c>
      <c r="D307" s="299">
        <v>13349</v>
      </c>
      <c r="E307" s="242" t="s">
        <v>216</v>
      </c>
      <c r="F307" s="243" t="s">
        <v>1789</v>
      </c>
      <c r="G307" s="287" t="s">
        <v>137</v>
      </c>
      <c r="H307" s="274" t="s">
        <v>88</v>
      </c>
      <c r="I307" s="294" t="s">
        <v>2735</v>
      </c>
      <c r="J307" s="65" t="s">
        <v>1790</v>
      </c>
      <c r="K307" s="65" t="s">
        <v>1791</v>
      </c>
      <c r="L307" s="65" t="s">
        <v>88</v>
      </c>
      <c r="M307" s="292" t="s">
        <v>137</v>
      </c>
      <c r="N307" s="244" t="s">
        <v>2410</v>
      </c>
      <c r="O307" s="65"/>
      <c r="P307" s="90"/>
      <c r="Q307" s="244">
        <v>30</v>
      </c>
      <c r="R307" s="246">
        <v>120</v>
      </c>
      <c r="S307" s="246">
        <v>110</v>
      </c>
      <c r="T307" s="246">
        <v>29.33</v>
      </c>
      <c r="U307" s="90">
        <v>0</v>
      </c>
      <c r="V307" s="262">
        <v>14</v>
      </c>
      <c r="W307" s="99">
        <v>0</v>
      </c>
      <c r="X307" s="84">
        <v>0</v>
      </c>
      <c r="Y307" s="99">
        <v>1</v>
      </c>
      <c r="Z307" s="65">
        <v>1</v>
      </c>
      <c r="AA307" s="319">
        <v>885165</v>
      </c>
      <c r="AB307" s="319">
        <v>46667</v>
      </c>
      <c r="AC307" s="320">
        <f t="shared" si="205"/>
        <v>931832</v>
      </c>
      <c r="AD307" s="75">
        <v>4500000</v>
      </c>
      <c r="AE307" s="75">
        <v>6000000</v>
      </c>
      <c r="AF307" s="338">
        <f t="shared" si="229"/>
        <v>177895.19999999998</v>
      </c>
      <c r="AG307" s="113">
        <f t="shared" si="206"/>
        <v>26554950</v>
      </c>
      <c r="AH307" s="75">
        <f t="shared" si="207"/>
        <v>1400010</v>
      </c>
      <c r="AI307" s="75">
        <f t="shared" si="208"/>
        <v>21347423.999999996</v>
      </c>
      <c r="AJ307" s="75">
        <f t="shared" si="209"/>
        <v>2655495</v>
      </c>
      <c r="AK307" s="75">
        <f t="shared" si="210"/>
        <v>4500000</v>
      </c>
      <c r="AL307" s="75">
        <f t="shared" si="211"/>
        <v>6000000</v>
      </c>
      <c r="AM307" s="75">
        <f t="shared" si="212"/>
        <v>4892117.9999999991</v>
      </c>
      <c r="AN307" s="75">
        <f t="shared" si="213"/>
        <v>5217666.2159999991</v>
      </c>
      <c r="AO307" s="75">
        <f t="shared" si="214"/>
        <v>0</v>
      </c>
      <c r="AP307" s="75">
        <f t="shared" si="215"/>
        <v>2800000</v>
      </c>
      <c r="AQ307" s="75">
        <v>0</v>
      </c>
      <c r="AR307" s="75">
        <v>0</v>
      </c>
      <c r="AS307" s="75">
        <v>0</v>
      </c>
      <c r="AT307" s="80">
        <v>0</v>
      </c>
      <c r="AU307" s="82">
        <f t="shared" si="216"/>
        <v>75367663.216000006</v>
      </c>
      <c r="AV307" s="113">
        <f t="shared" si="217"/>
        <v>54322316.440880008</v>
      </c>
      <c r="AW307" s="75">
        <f t="shared" si="218"/>
        <v>72712168.215999991</v>
      </c>
      <c r="AX307" s="75">
        <f t="shared" si="219"/>
        <v>5089851.7751199994</v>
      </c>
      <c r="AY307" s="76">
        <f t="shared" si="220"/>
        <v>1432231.644088001</v>
      </c>
      <c r="AZ307" s="75">
        <v>0</v>
      </c>
      <c r="BA307" s="75">
        <v>0</v>
      </c>
      <c r="BB307" s="75">
        <v>0</v>
      </c>
      <c r="BC307" s="80">
        <v>0</v>
      </c>
      <c r="BD307" s="80">
        <v>0</v>
      </c>
      <c r="BE307" s="80">
        <v>0</v>
      </c>
      <c r="BF307" s="78">
        <v>0</v>
      </c>
      <c r="BG307" s="348">
        <f t="shared" si="221"/>
        <v>6522083.4192080004</v>
      </c>
      <c r="BH307" s="188">
        <f t="shared" si="222"/>
        <v>68845579</v>
      </c>
      <c r="BM307" s="50">
        <v>885165</v>
      </c>
      <c r="BN307" s="391">
        <f t="shared" si="203"/>
        <v>46667</v>
      </c>
      <c r="BO307" s="391">
        <f t="shared" si="200"/>
        <v>931832</v>
      </c>
      <c r="BP307" s="391">
        <f t="shared" si="230"/>
        <v>26554950</v>
      </c>
      <c r="BQ307" s="50">
        <f t="shared" si="231"/>
        <v>1400010</v>
      </c>
      <c r="BR307" s="50">
        <f t="shared" si="232"/>
        <v>21347423.999999996</v>
      </c>
      <c r="BS307" s="50">
        <f t="shared" si="233"/>
        <v>2655495</v>
      </c>
      <c r="BT307" s="50">
        <f t="shared" si="234"/>
        <v>4500000</v>
      </c>
      <c r="BU307" s="50">
        <f t="shared" si="235"/>
        <v>6000000</v>
      </c>
      <c r="BV307" s="50">
        <f t="shared" si="236"/>
        <v>4892117.9999999991</v>
      </c>
      <c r="BW307" s="50">
        <f t="shared" si="237"/>
        <v>5217666.2159999991</v>
      </c>
      <c r="BX307" s="50">
        <f t="shared" si="238"/>
        <v>0</v>
      </c>
      <c r="BY307" s="50">
        <f t="shared" si="239"/>
        <v>2800000</v>
      </c>
      <c r="BZ307" s="50">
        <v>0</v>
      </c>
      <c r="CA307" s="50">
        <v>0</v>
      </c>
      <c r="CB307" s="50">
        <v>0</v>
      </c>
      <c r="CC307" s="50">
        <v>0</v>
      </c>
      <c r="CD307" s="391">
        <f t="shared" si="240"/>
        <v>75367663.216000006</v>
      </c>
      <c r="CE307" s="391">
        <f t="shared" si="201"/>
        <v>59412168.216000006</v>
      </c>
      <c r="CF307" s="391">
        <f t="shared" si="202"/>
        <v>72712168.216000006</v>
      </c>
      <c r="CG307" s="50">
        <f t="shared" si="223"/>
        <v>5089851.7751200013</v>
      </c>
      <c r="CH307" s="395">
        <f t="shared" si="224"/>
        <v>1941216.8216000006</v>
      </c>
      <c r="CI307" s="398">
        <v>0</v>
      </c>
      <c r="CJ307" s="50">
        <v>0</v>
      </c>
      <c r="CK307" s="50">
        <v>0</v>
      </c>
      <c r="CL307" s="50">
        <v>0</v>
      </c>
      <c r="CM307" s="50">
        <v>0</v>
      </c>
      <c r="CN307" s="50">
        <v>0</v>
      </c>
      <c r="CO307" s="50">
        <v>0</v>
      </c>
      <c r="CP307" s="395">
        <f t="shared" si="225"/>
        <v>7031068.5967200017</v>
      </c>
      <c r="CQ307" s="391">
        <f t="shared" si="226"/>
        <v>68336594</v>
      </c>
      <c r="CR307" s="391">
        <f t="shared" si="227"/>
        <v>-508985</v>
      </c>
    </row>
    <row r="308" spans="1:96" s="50" customFormat="1" ht="24" customHeight="1" x14ac:dyDescent="0.2">
      <c r="A308" s="182">
        <f t="shared" si="204"/>
        <v>2655495</v>
      </c>
      <c r="B308" s="298">
        <f t="shared" si="228"/>
        <v>302</v>
      </c>
      <c r="C308" s="266">
        <v>65</v>
      </c>
      <c r="D308" s="299">
        <v>13262</v>
      </c>
      <c r="E308" s="242" t="s">
        <v>190</v>
      </c>
      <c r="F308" s="243" t="s">
        <v>1110</v>
      </c>
      <c r="G308" s="287" t="s">
        <v>137</v>
      </c>
      <c r="H308" s="274" t="s">
        <v>88</v>
      </c>
      <c r="I308" s="290" t="s">
        <v>2736</v>
      </c>
      <c r="J308" s="67" t="s">
        <v>1528</v>
      </c>
      <c r="K308" s="67" t="s">
        <v>1529</v>
      </c>
      <c r="L308" s="67" t="s">
        <v>88</v>
      </c>
      <c r="M308" s="292" t="s">
        <v>137</v>
      </c>
      <c r="N308" s="244" t="s">
        <v>2410</v>
      </c>
      <c r="O308" s="67"/>
      <c r="P308" s="92"/>
      <c r="Q308" s="244">
        <v>30</v>
      </c>
      <c r="R308" s="246">
        <v>120</v>
      </c>
      <c r="S308" s="246">
        <v>110</v>
      </c>
      <c r="T308" s="246">
        <v>29.33</v>
      </c>
      <c r="U308" s="90">
        <v>0</v>
      </c>
      <c r="V308" s="262">
        <v>14</v>
      </c>
      <c r="W308" s="99">
        <v>0</v>
      </c>
      <c r="X308" s="84">
        <v>0</v>
      </c>
      <c r="Y308" s="99">
        <v>1</v>
      </c>
      <c r="Z308" s="65">
        <v>1</v>
      </c>
      <c r="AA308" s="319">
        <v>885165</v>
      </c>
      <c r="AB308" s="319">
        <v>46667</v>
      </c>
      <c r="AC308" s="320">
        <f t="shared" si="205"/>
        <v>931832</v>
      </c>
      <c r="AD308" s="75">
        <v>4500000</v>
      </c>
      <c r="AE308" s="75">
        <v>6000000</v>
      </c>
      <c r="AF308" s="338">
        <f t="shared" si="229"/>
        <v>177895.19999999998</v>
      </c>
      <c r="AG308" s="113">
        <f t="shared" si="206"/>
        <v>26554950</v>
      </c>
      <c r="AH308" s="75">
        <f t="shared" si="207"/>
        <v>1400010</v>
      </c>
      <c r="AI308" s="75">
        <f t="shared" si="208"/>
        <v>21347423.999999996</v>
      </c>
      <c r="AJ308" s="75">
        <f t="shared" si="209"/>
        <v>2655495</v>
      </c>
      <c r="AK308" s="75">
        <f t="shared" si="210"/>
        <v>4500000</v>
      </c>
      <c r="AL308" s="75">
        <f t="shared" si="211"/>
        <v>6000000</v>
      </c>
      <c r="AM308" s="75">
        <f t="shared" si="212"/>
        <v>4892117.9999999991</v>
      </c>
      <c r="AN308" s="75">
        <f t="shared" si="213"/>
        <v>5217666.2159999991</v>
      </c>
      <c r="AO308" s="75">
        <f t="shared" si="214"/>
        <v>0</v>
      </c>
      <c r="AP308" s="75">
        <f t="shared" si="215"/>
        <v>2800000</v>
      </c>
      <c r="AQ308" s="75">
        <v>0</v>
      </c>
      <c r="AR308" s="75">
        <v>0</v>
      </c>
      <c r="AS308" s="75">
        <v>0</v>
      </c>
      <c r="AT308" s="80">
        <v>0</v>
      </c>
      <c r="AU308" s="82">
        <f t="shared" si="216"/>
        <v>75367663.216000006</v>
      </c>
      <c r="AV308" s="113">
        <f t="shared" si="217"/>
        <v>54322316.440880008</v>
      </c>
      <c r="AW308" s="75">
        <f t="shared" si="218"/>
        <v>72712168.215999991</v>
      </c>
      <c r="AX308" s="75">
        <f t="shared" si="219"/>
        <v>5089851.7751199994</v>
      </c>
      <c r="AY308" s="76">
        <f t="shared" si="220"/>
        <v>1432231.644088001</v>
      </c>
      <c r="AZ308" s="75">
        <v>0</v>
      </c>
      <c r="BA308" s="75">
        <v>0</v>
      </c>
      <c r="BB308" s="75">
        <v>0</v>
      </c>
      <c r="BC308" s="80">
        <v>0</v>
      </c>
      <c r="BD308" s="80">
        <v>0</v>
      </c>
      <c r="BE308" s="80">
        <v>0</v>
      </c>
      <c r="BF308" s="78">
        <v>0</v>
      </c>
      <c r="BG308" s="348">
        <f t="shared" si="221"/>
        <v>6522083.4192080004</v>
      </c>
      <c r="BH308" s="188">
        <f t="shared" si="222"/>
        <v>68845579</v>
      </c>
      <c r="BM308" s="50">
        <v>885165</v>
      </c>
      <c r="BN308" s="391">
        <f t="shared" si="203"/>
        <v>46667</v>
      </c>
      <c r="BO308" s="391">
        <f t="shared" ref="BO308:BO371" si="241">BM308+BN308</f>
        <v>931832</v>
      </c>
      <c r="BP308" s="391">
        <f t="shared" si="230"/>
        <v>26554950</v>
      </c>
      <c r="BQ308" s="50">
        <f t="shared" si="231"/>
        <v>1400010</v>
      </c>
      <c r="BR308" s="50">
        <f t="shared" si="232"/>
        <v>21347423.999999996</v>
      </c>
      <c r="BS308" s="50">
        <f t="shared" si="233"/>
        <v>2655495</v>
      </c>
      <c r="BT308" s="50">
        <f t="shared" si="234"/>
        <v>4500000</v>
      </c>
      <c r="BU308" s="50">
        <f t="shared" si="235"/>
        <v>6000000</v>
      </c>
      <c r="BV308" s="50">
        <f t="shared" si="236"/>
        <v>4892117.9999999991</v>
      </c>
      <c r="BW308" s="50">
        <f t="shared" si="237"/>
        <v>5217666.2159999991</v>
      </c>
      <c r="BX308" s="50">
        <f t="shared" si="238"/>
        <v>0</v>
      </c>
      <c r="BY308" s="50">
        <f t="shared" si="239"/>
        <v>2800000</v>
      </c>
      <c r="BZ308" s="50">
        <v>0</v>
      </c>
      <c r="CA308" s="50">
        <v>0</v>
      </c>
      <c r="CB308" s="50">
        <v>0</v>
      </c>
      <c r="CC308" s="50">
        <v>0</v>
      </c>
      <c r="CD308" s="391">
        <f t="shared" si="240"/>
        <v>75367663.216000006</v>
      </c>
      <c r="CE308" s="391">
        <f t="shared" si="201"/>
        <v>59412168.216000006</v>
      </c>
      <c r="CF308" s="391">
        <f t="shared" si="202"/>
        <v>72712168.216000006</v>
      </c>
      <c r="CG308" s="50">
        <f t="shared" si="223"/>
        <v>5089851.7751200013</v>
      </c>
      <c r="CH308" s="395">
        <f t="shared" si="224"/>
        <v>1941216.8216000006</v>
      </c>
      <c r="CI308" s="398">
        <v>0</v>
      </c>
      <c r="CJ308" s="50">
        <v>0</v>
      </c>
      <c r="CK308" s="50">
        <v>0</v>
      </c>
      <c r="CL308" s="50">
        <v>0</v>
      </c>
      <c r="CM308" s="50">
        <v>0</v>
      </c>
      <c r="CN308" s="50">
        <v>0</v>
      </c>
      <c r="CO308" s="50">
        <v>0</v>
      </c>
      <c r="CP308" s="395">
        <f t="shared" si="225"/>
        <v>7031068.5967200017</v>
      </c>
      <c r="CQ308" s="391">
        <f t="shared" si="226"/>
        <v>68336594</v>
      </c>
      <c r="CR308" s="391">
        <f t="shared" si="227"/>
        <v>-508985</v>
      </c>
    </row>
    <row r="309" spans="1:96" s="50" customFormat="1" ht="24" customHeight="1" x14ac:dyDescent="0.2">
      <c r="A309" s="182">
        <f t="shared" si="204"/>
        <v>2655495</v>
      </c>
      <c r="B309" s="298">
        <f t="shared" si="228"/>
        <v>303</v>
      </c>
      <c r="C309" s="266">
        <v>66</v>
      </c>
      <c r="D309" s="299">
        <v>13514</v>
      </c>
      <c r="E309" s="242" t="s">
        <v>216</v>
      </c>
      <c r="F309" s="243" t="s">
        <v>2227</v>
      </c>
      <c r="G309" s="287" t="s">
        <v>137</v>
      </c>
      <c r="H309" s="274" t="s">
        <v>88</v>
      </c>
      <c r="I309" s="294" t="s">
        <v>2737</v>
      </c>
      <c r="J309" s="65" t="s">
        <v>2228</v>
      </c>
      <c r="K309" s="65" t="s">
        <v>2229</v>
      </c>
      <c r="L309" s="65" t="s">
        <v>88</v>
      </c>
      <c r="M309" s="292" t="s">
        <v>137</v>
      </c>
      <c r="N309" s="244" t="s">
        <v>2410</v>
      </c>
      <c r="O309" s="65"/>
      <c r="P309" s="90"/>
      <c r="Q309" s="244">
        <v>30</v>
      </c>
      <c r="R309" s="246">
        <v>120</v>
      </c>
      <c r="S309" s="246">
        <v>110</v>
      </c>
      <c r="T309" s="246">
        <v>29.33</v>
      </c>
      <c r="U309" s="90">
        <v>0</v>
      </c>
      <c r="V309" s="262">
        <v>15</v>
      </c>
      <c r="W309" s="99">
        <v>0</v>
      </c>
      <c r="X309" s="84">
        <v>0</v>
      </c>
      <c r="Y309" s="99">
        <v>2</v>
      </c>
      <c r="Z309" s="65">
        <v>2</v>
      </c>
      <c r="AA309" s="319">
        <v>885165</v>
      </c>
      <c r="AB309" s="319">
        <v>46667</v>
      </c>
      <c r="AC309" s="320">
        <f t="shared" si="205"/>
        <v>931832</v>
      </c>
      <c r="AD309" s="75">
        <v>4500000</v>
      </c>
      <c r="AE309" s="75">
        <v>6000000</v>
      </c>
      <c r="AF309" s="338">
        <f t="shared" si="229"/>
        <v>177895.19999999998</v>
      </c>
      <c r="AG309" s="113">
        <f t="shared" si="206"/>
        <v>26554950</v>
      </c>
      <c r="AH309" s="75">
        <f t="shared" si="207"/>
        <v>1400010</v>
      </c>
      <c r="AI309" s="75">
        <f t="shared" si="208"/>
        <v>21347423.999999996</v>
      </c>
      <c r="AJ309" s="75">
        <f t="shared" si="209"/>
        <v>5310990</v>
      </c>
      <c r="AK309" s="75">
        <f t="shared" si="210"/>
        <v>4500000</v>
      </c>
      <c r="AL309" s="75">
        <f t="shared" si="211"/>
        <v>6000000</v>
      </c>
      <c r="AM309" s="75">
        <f t="shared" si="212"/>
        <v>4892117.9999999991</v>
      </c>
      <c r="AN309" s="75">
        <f t="shared" si="213"/>
        <v>5217666.2159999991</v>
      </c>
      <c r="AO309" s="75">
        <f t="shared" si="214"/>
        <v>0</v>
      </c>
      <c r="AP309" s="75">
        <f t="shared" si="215"/>
        <v>3000000</v>
      </c>
      <c r="AQ309" s="75">
        <v>0</v>
      </c>
      <c r="AR309" s="75">
        <v>0</v>
      </c>
      <c r="AS309" s="75">
        <v>0</v>
      </c>
      <c r="AT309" s="80">
        <v>0</v>
      </c>
      <c r="AU309" s="82">
        <f t="shared" si="216"/>
        <v>78223158.216000006</v>
      </c>
      <c r="AV309" s="113">
        <f t="shared" si="217"/>
        <v>54308316.440880008</v>
      </c>
      <c r="AW309" s="75">
        <f t="shared" si="218"/>
        <v>72912168.215999991</v>
      </c>
      <c r="AX309" s="75">
        <f t="shared" si="219"/>
        <v>5103851.7751199994</v>
      </c>
      <c r="AY309" s="76">
        <f t="shared" si="220"/>
        <v>1430831.644088001</v>
      </c>
      <c r="AZ309" s="75">
        <v>0</v>
      </c>
      <c r="BA309" s="75">
        <v>0</v>
      </c>
      <c r="BB309" s="75">
        <v>0</v>
      </c>
      <c r="BC309" s="80">
        <v>0</v>
      </c>
      <c r="BD309" s="80">
        <v>0</v>
      </c>
      <c r="BE309" s="80">
        <v>0</v>
      </c>
      <c r="BF309" s="78">
        <v>0</v>
      </c>
      <c r="BG309" s="348">
        <f t="shared" si="221"/>
        <v>6534683.4192080004</v>
      </c>
      <c r="BH309" s="188">
        <f t="shared" si="222"/>
        <v>71688474</v>
      </c>
      <c r="BM309" s="50">
        <v>885165</v>
      </c>
      <c r="BN309" s="391">
        <f t="shared" si="203"/>
        <v>46667</v>
      </c>
      <c r="BO309" s="391">
        <f t="shared" si="241"/>
        <v>931832</v>
      </c>
      <c r="BP309" s="391">
        <f t="shared" si="230"/>
        <v>26554950</v>
      </c>
      <c r="BQ309" s="50">
        <f t="shared" si="231"/>
        <v>1400010</v>
      </c>
      <c r="BR309" s="50">
        <f t="shared" si="232"/>
        <v>21347423.999999996</v>
      </c>
      <c r="BS309" s="50">
        <f t="shared" si="233"/>
        <v>5310990</v>
      </c>
      <c r="BT309" s="50">
        <f t="shared" si="234"/>
        <v>4500000</v>
      </c>
      <c r="BU309" s="50">
        <f t="shared" si="235"/>
        <v>6000000</v>
      </c>
      <c r="BV309" s="50">
        <f t="shared" si="236"/>
        <v>4892117.9999999991</v>
      </c>
      <c r="BW309" s="50">
        <f t="shared" si="237"/>
        <v>5217666.2159999991</v>
      </c>
      <c r="BX309" s="50">
        <f t="shared" si="238"/>
        <v>0</v>
      </c>
      <c r="BY309" s="50">
        <f t="shared" si="239"/>
        <v>3000000</v>
      </c>
      <c r="BZ309" s="50">
        <v>0</v>
      </c>
      <c r="CA309" s="50">
        <v>0</v>
      </c>
      <c r="CB309" s="50">
        <v>0</v>
      </c>
      <c r="CC309" s="50">
        <v>0</v>
      </c>
      <c r="CD309" s="391">
        <f t="shared" si="240"/>
        <v>78223158.216000006</v>
      </c>
      <c r="CE309" s="391">
        <f t="shared" si="201"/>
        <v>59412168.216000006</v>
      </c>
      <c r="CF309" s="391">
        <f t="shared" si="202"/>
        <v>72912168.216000006</v>
      </c>
      <c r="CG309" s="50">
        <f t="shared" si="223"/>
        <v>5103851.7751200013</v>
      </c>
      <c r="CH309" s="395">
        <f t="shared" si="224"/>
        <v>1941216.8216000006</v>
      </c>
      <c r="CI309" s="398">
        <v>0</v>
      </c>
      <c r="CJ309" s="50">
        <v>0</v>
      </c>
      <c r="CK309" s="50">
        <v>0</v>
      </c>
      <c r="CL309" s="50">
        <v>0</v>
      </c>
      <c r="CM309" s="50">
        <v>0</v>
      </c>
      <c r="CN309" s="50">
        <v>0</v>
      </c>
      <c r="CO309" s="50">
        <v>0</v>
      </c>
      <c r="CP309" s="395">
        <f t="shared" si="225"/>
        <v>7045068.5967200017</v>
      </c>
      <c r="CQ309" s="391">
        <f t="shared" si="226"/>
        <v>71178089</v>
      </c>
      <c r="CR309" s="391">
        <f t="shared" si="227"/>
        <v>-510385</v>
      </c>
    </row>
    <row r="310" spans="1:96" s="50" customFormat="1" ht="24" customHeight="1" x14ac:dyDescent="0.2">
      <c r="A310" s="182">
        <f t="shared" si="204"/>
        <v>2655495</v>
      </c>
      <c r="B310" s="298">
        <f t="shared" si="228"/>
        <v>304</v>
      </c>
      <c r="C310" s="266">
        <v>67</v>
      </c>
      <c r="D310" s="299">
        <v>13341</v>
      </c>
      <c r="E310" s="242" t="s">
        <v>123</v>
      </c>
      <c r="F310" s="243" t="s">
        <v>1762</v>
      </c>
      <c r="G310" s="287" t="s">
        <v>137</v>
      </c>
      <c r="H310" s="274" t="s">
        <v>88</v>
      </c>
      <c r="I310" s="294" t="s">
        <v>2738</v>
      </c>
      <c r="J310" s="65" t="s">
        <v>1763</v>
      </c>
      <c r="K310" s="65" t="s">
        <v>1764</v>
      </c>
      <c r="L310" s="65" t="s">
        <v>88</v>
      </c>
      <c r="M310" s="292" t="s">
        <v>137</v>
      </c>
      <c r="N310" s="244" t="s">
        <v>2410</v>
      </c>
      <c r="O310" s="65"/>
      <c r="P310" s="90"/>
      <c r="Q310" s="244">
        <v>30</v>
      </c>
      <c r="R310" s="246">
        <v>120</v>
      </c>
      <c r="S310" s="246">
        <v>110</v>
      </c>
      <c r="T310" s="246">
        <v>29.33</v>
      </c>
      <c r="U310" s="90">
        <v>0</v>
      </c>
      <c r="V310" s="262">
        <v>15</v>
      </c>
      <c r="W310" s="99">
        <v>0</v>
      </c>
      <c r="X310" s="84">
        <v>0</v>
      </c>
      <c r="Y310" s="99">
        <v>2</v>
      </c>
      <c r="Z310" s="65">
        <v>2</v>
      </c>
      <c r="AA310" s="319">
        <v>885165</v>
      </c>
      <c r="AB310" s="319">
        <v>46667</v>
      </c>
      <c r="AC310" s="320">
        <f t="shared" si="205"/>
        <v>931832</v>
      </c>
      <c r="AD310" s="75">
        <v>4500000</v>
      </c>
      <c r="AE310" s="75">
        <v>6000000</v>
      </c>
      <c r="AF310" s="338">
        <f t="shared" si="229"/>
        <v>177895.19999999998</v>
      </c>
      <c r="AG310" s="113">
        <f t="shared" si="206"/>
        <v>26554950</v>
      </c>
      <c r="AH310" s="75">
        <f t="shared" si="207"/>
        <v>1400010</v>
      </c>
      <c r="AI310" s="75">
        <f t="shared" si="208"/>
        <v>21347423.999999996</v>
      </c>
      <c r="AJ310" s="75">
        <f t="shared" si="209"/>
        <v>5310990</v>
      </c>
      <c r="AK310" s="75">
        <f t="shared" si="210"/>
        <v>4500000</v>
      </c>
      <c r="AL310" s="75">
        <f t="shared" si="211"/>
        <v>6000000</v>
      </c>
      <c r="AM310" s="75">
        <f t="shared" si="212"/>
        <v>4892117.9999999991</v>
      </c>
      <c r="AN310" s="75">
        <f t="shared" si="213"/>
        <v>5217666.2159999991</v>
      </c>
      <c r="AO310" s="75">
        <f t="shared" si="214"/>
        <v>0</v>
      </c>
      <c r="AP310" s="75">
        <f t="shared" si="215"/>
        <v>3000000</v>
      </c>
      <c r="AQ310" s="75">
        <v>0</v>
      </c>
      <c r="AR310" s="75">
        <v>0</v>
      </c>
      <c r="AS310" s="75">
        <v>0</v>
      </c>
      <c r="AT310" s="80">
        <v>0</v>
      </c>
      <c r="AU310" s="82">
        <f t="shared" si="216"/>
        <v>78223158.216000006</v>
      </c>
      <c r="AV310" s="113">
        <f t="shared" si="217"/>
        <v>54308316.440880008</v>
      </c>
      <c r="AW310" s="75">
        <f t="shared" si="218"/>
        <v>72912168.215999991</v>
      </c>
      <c r="AX310" s="75">
        <f t="shared" si="219"/>
        <v>5103851.7751199994</v>
      </c>
      <c r="AY310" s="76">
        <f t="shared" si="220"/>
        <v>1430831.644088001</v>
      </c>
      <c r="AZ310" s="75">
        <v>0</v>
      </c>
      <c r="BA310" s="75">
        <v>0</v>
      </c>
      <c r="BB310" s="75">
        <v>0</v>
      </c>
      <c r="BC310" s="80">
        <v>0</v>
      </c>
      <c r="BD310" s="80">
        <v>0</v>
      </c>
      <c r="BE310" s="80">
        <v>0</v>
      </c>
      <c r="BF310" s="78">
        <v>0</v>
      </c>
      <c r="BG310" s="348">
        <f t="shared" si="221"/>
        <v>6534683.4192080004</v>
      </c>
      <c r="BH310" s="188">
        <f t="shared" si="222"/>
        <v>71688474</v>
      </c>
      <c r="BM310" s="50">
        <v>885165</v>
      </c>
      <c r="BN310" s="391">
        <f t="shared" si="203"/>
        <v>46667</v>
      </c>
      <c r="BO310" s="391">
        <f t="shared" si="241"/>
        <v>931832</v>
      </c>
      <c r="BP310" s="391">
        <f t="shared" si="230"/>
        <v>26554950</v>
      </c>
      <c r="BQ310" s="50">
        <f t="shared" si="231"/>
        <v>1400010</v>
      </c>
      <c r="BR310" s="50">
        <f t="shared" si="232"/>
        <v>21347423.999999996</v>
      </c>
      <c r="BS310" s="50">
        <f t="shared" si="233"/>
        <v>5310990</v>
      </c>
      <c r="BT310" s="50">
        <f t="shared" si="234"/>
        <v>4500000</v>
      </c>
      <c r="BU310" s="50">
        <f t="shared" si="235"/>
        <v>6000000</v>
      </c>
      <c r="BV310" s="50">
        <f t="shared" si="236"/>
        <v>4892117.9999999991</v>
      </c>
      <c r="BW310" s="50">
        <f t="shared" si="237"/>
        <v>5217666.2159999991</v>
      </c>
      <c r="BX310" s="50">
        <f t="shared" si="238"/>
        <v>0</v>
      </c>
      <c r="BY310" s="50">
        <f t="shared" si="239"/>
        <v>3000000</v>
      </c>
      <c r="BZ310" s="50">
        <v>0</v>
      </c>
      <c r="CA310" s="50">
        <v>0</v>
      </c>
      <c r="CB310" s="50">
        <v>0</v>
      </c>
      <c r="CC310" s="50">
        <v>0</v>
      </c>
      <c r="CD310" s="391">
        <f t="shared" si="240"/>
        <v>78223158.216000006</v>
      </c>
      <c r="CE310" s="391">
        <f t="shared" si="201"/>
        <v>59412168.216000006</v>
      </c>
      <c r="CF310" s="391">
        <f t="shared" si="202"/>
        <v>72912168.216000006</v>
      </c>
      <c r="CG310" s="50">
        <f t="shared" si="223"/>
        <v>5103851.7751200013</v>
      </c>
      <c r="CH310" s="395">
        <f t="shared" si="224"/>
        <v>1941216.8216000006</v>
      </c>
      <c r="CI310" s="398">
        <v>0</v>
      </c>
      <c r="CJ310" s="50">
        <v>0</v>
      </c>
      <c r="CK310" s="50">
        <v>0</v>
      </c>
      <c r="CL310" s="50">
        <v>0</v>
      </c>
      <c r="CM310" s="50">
        <v>0</v>
      </c>
      <c r="CN310" s="50">
        <v>0</v>
      </c>
      <c r="CO310" s="50">
        <v>0</v>
      </c>
      <c r="CP310" s="395">
        <f t="shared" si="225"/>
        <v>7045068.5967200017</v>
      </c>
      <c r="CQ310" s="391">
        <f t="shared" si="226"/>
        <v>71178089</v>
      </c>
      <c r="CR310" s="391">
        <f t="shared" si="227"/>
        <v>-510385</v>
      </c>
    </row>
    <row r="311" spans="1:96" s="50" customFormat="1" ht="24" customHeight="1" x14ac:dyDescent="0.2">
      <c r="A311" s="182">
        <f t="shared" si="204"/>
        <v>2655495</v>
      </c>
      <c r="B311" s="298">
        <f t="shared" si="228"/>
        <v>305</v>
      </c>
      <c r="C311" s="266">
        <v>68</v>
      </c>
      <c r="D311" s="299">
        <v>13344</v>
      </c>
      <c r="E311" s="242" t="s">
        <v>1771</v>
      </c>
      <c r="F311" s="243" t="s">
        <v>1772</v>
      </c>
      <c r="G311" s="287" t="s">
        <v>137</v>
      </c>
      <c r="H311" s="274" t="s">
        <v>88</v>
      </c>
      <c r="I311" s="294" t="s">
        <v>2739</v>
      </c>
      <c r="J311" s="65" t="s">
        <v>1773</v>
      </c>
      <c r="K311" s="65" t="s">
        <v>1774</v>
      </c>
      <c r="L311" s="65" t="s">
        <v>88</v>
      </c>
      <c r="M311" s="292" t="s">
        <v>137</v>
      </c>
      <c r="N311" s="244" t="s">
        <v>2410</v>
      </c>
      <c r="O311" s="65"/>
      <c r="P311" s="90"/>
      <c r="Q311" s="244">
        <v>30</v>
      </c>
      <c r="R311" s="246">
        <v>120</v>
      </c>
      <c r="S311" s="246">
        <v>110</v>
      </c>
      <c r="T311" s="246">
        <v>29.33</v>
      </c>
      <c r="U311" s="90">
        <v>0</v>
      </c>
      <c r="V311" s="262">
        <v>13</v>
      </c>
      <c r="W311" s="99">
        <v>0</v>
      </c>
      <c r="X311" s="84">
        <v>0</v>
      </c>
      <c r="Y311" s="99">
        <v>0</v>
      </c>
      <c r="Z311" s="65">
        <v>0</v>
      </c>
      <c r="AA311" s="319">
        <v>885165</v>
      </c>
      <c r="AB311" s="319">
        <v>46667</v>
      </c>
      <c r="AC311" s="320">
        <f t="shared" si="205"/>
        <v>931832</v>
      </c>
      <c r="AD311" s="75">
        <v>4500000</v>
      </c>
      <c r="AE311" s="75">
        <v>6000000</v>
      </c>
      <c r="AF311" s="338">
        <f t="shared" si="229"/>
        <v>177895.19999999998</v>
      </c>
      <c r="AG311" s="113">
        <f t="shared" si="206"/>
        <v>26554950</v>
      </c>
      <c r="AH311" s="75">
        <f t="shared" si="207"/>
        <v>1400010</v>
      </c>
      <c r="AI311" s="75">
        <f t="shared" si="208"/>
        <v>21347423.999999996</v>
      </c>
      <c r="AJ311" s="75">
        <f t="shared" si="209"/>
        <v>0</v>
      </c>
      <c r="AK311" s="75">
        <f t="shared" si="210"/>
        <v>4500000</v>
      </c>
      <c r="AL311" s="75">
        <f t="shared" si="211"/>
        <v>6000000</v>
      </c>
      <c r="AM311" s="75">
        <f t="shared" si="212"/>
        <v>4892117.9999999991</v>
      </c>
      <c r="AN311" s="75">
        <f t="shared" si="213"/>
        <v>5217666.2159999991</v>
      </c>
      <c r="AO311" s="75">
        <f t="shared" si="214"/>
        <v>0</v>
      </c>
      <c r="AP311" s="75">
        <f t="shared" si="215"/>
        <v>2600000</v>
      </c>
      <c r="AQ311" s="75">
        <v>0</v>
      </c>
      <c r="AR311" s="75">
        <v>0</v>
      </c>
      <c r="AS311" s="75">
        <v>0</v>
      </c>
      <c r="AT311" s="80">
        <v>0</v>
      </c>
      <c r="AU311" s="82">
        <f t="shared" si="216"/>
        <v>72512168.216000006</v>
      </c>
      <c r="AV311" s="113">
        <f t="shared" si="217"/>
        <v>54336316.440880008</v>
      </c>
      <c r="AW311" s="75">
        <f t="shared" si="218"/>
        <v>72512168.215999991</v>
      </c>
      <c r="AX311" s="75">
        <f t="shared" si="219"/>
        <v>5075851.7751199994</v>
      </c>
      <c r="AY311" s="76">
        <f t="shared" si="220"/>
        <v>1433631.644088001</v>
      </c>
      <c r="AZ311" s="75">
        <v>0</v>
      </c>
      <c r="BA311" s="75">
        <v>0</v>
      </c>
      <c r="BB311" s="75">
        <v>0</v>
      </c>
      <c r="BC311" s="80">
        <v>0</v>
      </c>
      <c r="BD311" s="80">
        <v>0</v>
      </c>
      <c r="BE311" s="80">
        <v>0</v>
      </c>
      <c r="BF311" s="78">
        <v>0</v>
      </c>
      <c r="BG311" s="348">
        <f t="shared" si="221"/>
        <v>6509483.4192080004</v>
      </c>
      <c r="BH311" s="188">
        <f t="shared" si="222"/>
        <v>66002684</v>
      </c>
      <c r="BM311" s="50">
        <v>885165</v>
      </c>
      <c r="BN311" s="391">
        <f t="shared" si="203"/>
        <v>46667</v>
      </c>
      <c r="BO311" s="391">
        <f t="shared" si="241"/>
        <v>931832</v>
      </c>
      <c r="BP311" s="391">
        <f t="shared" si="230"/>
        <v>26554950</v>
      </c>
      <c r="BQ311" s="50">
        <f t="shared" si="231"/>
        <v>1400010</v>
      </c>
      <c r="BR311" s="50">
        <f t="shared" si="232"/>
        <v>21347423.999999996</v>
      </c>
      <c r="BS311" s="50">
        <f t="shared" si="233"/>
        <v>0</v>
      </c>
      <c r="BT311" s="50">
        <f t="shared" si="234"/>
        <v>4500000</v>
      </c>
      <c r="BU311" s="50">
        <f t="shared" si="235"/>
        <v>6000000</v>
      </c>
      <c r="BV311" s="50">
        <f t="shared" si="236"/>
        <v>4892117.9999999991</v>
      </c>
      <c r="BW311" s="50">
        <f t="shared" si="237"/>
        <v>5217666.2159999991</v>
      </c>
      <c r="BX311" s="50">
        <f t="shared" si="238"/>
        <v>0</v>
      </c>
      <c r="BY311" s="50">
        <f t="shared" si="239"/>
        <v>2600000</v>
      </c>
      <c r="BZ311" s="50">
        <v>0</v>
      </c>
      <c r="CA311" s="50">
        <v>0</v>
      </c>
      <c r="CB311" s="50">
        <v>0</v>
      </c>
      <c r="CC311" s="50">
        <v>0</v>
      </c>
      <c r="CD311" s="391">
        <f t="shared" si="240"/>
        <v>72512168.216000006</v>
      </c>
      <c r="CE311" s="391">
        <f t="shared" si="201"/>
        <v>59412168.216000006</v>
      </c>
      <c r="CF311" s="391">
        <f t="shared" si="202"/>
        <v>72512168.216000006</v>
      </c>
      <c r="CG311" s="50">
        <f t="shared" si="223"/>
        <v>5075851.7751200013</v>
      </c>
      <c r="CH311" s="395">
        <f t="shared" si="224"/>
        <v>1941216.8216000006</v>
      </c>
      <c r="CI311" s="398">
        <v>0</v>
      </c>
      <c r="CJ311" s="50">
        <v>0</v>
      </c>
      <c r="CK311" s="50">
        <v>0</v>
      </c>
      <c r="CL311" s="50">
        <v>0</v>
      </c>
      <c r="CM311" s="50">
        <v>0</v>
      </c>
      <c r="CN311" s="50">
        <v>0</v>
      </c>
      <c r="CO311" s="50">
        <v>0</v>
      </c>
      <c r="CP311" s="395">
        <f t="shared" si="225"/>
        <v>7017068.5967200017</v>
      </c>
      <c r="CQ311" s="391">
        <f t="shared" si="226"/>
        <v>65495099</v>
      </c>
      <c r="CR311" s="391">
        <f t="shared" si="227"/>
        <v>-507585</v>
      </c>
    </row>
    <row r="312" spans="1:96" s="50" customFormat="1" ht="24" customHeight="1" x14ac:dyDescent="0.2">
      <c r="A312" s="182">
        <f t="shared" si="204"/>
        <v>2655495</v>
      </c>
      <c r="B312" s="298">
        <f t="shared" si="228"/>
        <v>306</v>
      </c>
      <c r="C312" s="266">
        <v>69</v>
      </c>
      <c r="D312" s="299">
        <v>13272</v>
      </c>
      <c r="E312" s="242" t="s">
        <v>1558</v>
      </c>
      <c r="F312" s="243" t="s">
        <v>1559</v>
      </c>
      <c r="G312" s="287" t="s">
        <v>137</v>
      </c>
      <c r="H312" s="274" t="s">
        <v>88</v>
      </c>
      <c r="I312" s="290" t="s">
        <v>2740</v>
      </c>
      <c r="J312" s="67" t="s">
        <v>1560</v>
      </c>
      <c r="K312" s="67" t="s">
        <v>1561</v>
      </c>
      <c r="L312" s="67" t="s">
        <v>88</v>
      </c>
      <c r="M312" s="292" t="s">
        <v>137</v>
      </c>
      <c r="N312" s="244" t="s">
        <v>2410</v>
      </c>
      <c r="O312" s="67"/>
      <c r="P312" s="92"/>
      <c r="Q312" s="244">
        <v>30</v>
      </c>
      <c r="R312" s="246">
        <v>120</v>
      </c>
      <c r="S312" s="246">
        <v>110</v>
      </c>
      <c r="T312" s="246">
        <v>29.33</v>
      </c>
      <c r="U312" s="90">
        <v>0</v>
      </c>
      <c r="V312" s="262">
        <v>15</v>
      </c>
      <c r="W312" s="99">
        <v>0</v>
      </c>
      <c r="X312" s="84">
        <v>0</v>
      </c>
      <c r="Y312" s="99">
        <v>1</v>
      </c>
      <c r="Z312" s="65">
        <v>0</v>
      </c>
      <c r="AA312" s="319">
        <v>885165</v>
      </c>
      <c r="AB312" s="319">
        <v>46667</v>
      </c>
      <c r="AC312" s="320">
        <f t="shared" si="205"/>
        <v>931832</v>
      </c>
      <c r="AD312" s="75">
        <v>4500000</v>
      </c>
      <c r="AE312" s="75">
        <v>6000000</v>
      </c>
      <c r="AF312" s="338">
        <f t="shared" si="229"/>
        <v>177895.19999999998</v>
      </c>
      <c r="AG312" s="113">
        <f t="shared" si="206"/>
        <v>26554950</v>
      </c>
      <c r="AH312" s="75">
        <f t="shared" si="207"/>
        <v>1400010</v>
      </c>
      <c r="AI312" s="75">
        <f t="shared" si="208"/>
        <v>21347423.999999996</v>
      </c>
      <c r="AJ312" s="75">
        <f t="shared" si="209"/>
        <v>0</v>
      </c>
      <c r="AK312" s="75">
        <f t="shared" si="210"/>
        <v>4500000</v>
      </c>
      <c r="AL312" s="75">
        <f t="shared" si="211"/>
        <v>6000000</v>
      </c>
      <c r="AM312" s="75">
        <f t="shared" si="212"/>
        <v>4892117.9999999991</v>
      </c>
      <c r="AN312" s="75">
        <f t="shared" si="213"/>
        <v>5217666.2159999991</v>
      </c>
      <c r="AO312" s="75">
        <f t="shared" si="214"/>
        <v>0</v>
      </c>
      <c r="AP312" s="75">
        <f t="shared" si="215"/>
        <v>3000000</v>
      </c>
      <c r="AQ312" s="75">
        <v>0</v>
      </c>
      <c r="AR312" s="75">
        <v>0</v>
      </c>
      <c r="AS312" s="75">
        <v>0</v>
      </c>
      <c r="AT312" s="80">
        <v>0</v>
      </c>
      <c r="AU312" s="82">
        <f t="shared" si="216"/>
        <v>72912168.216000006</v>
      </c>
      <c r="AV312" s="113">
        <f t="shared" si="217"/>
        <v>54308316.440880008</v>
      </c>
      <c r="AW312" s="75">
        <f t="shared" si="218"/>
        <v>72912168.215999991</v>
      </c>
      <c r="AX312" s="75">
        <f t="shared" si="219"/>
        <v>5103851.7751199994</v>
      </c>
      <c r="AY312" s="76">
        <f t="shared" si="220"/>
        <v>1430831.644088001</v>
      </c>
      <c r="AZ312" s="75">
        <v>0</v>
      </c>
      <c r="BA312" s="75">
        <v>0</v>
      </c>
      <c r="BB312" s="75">
        <v>0</v>
      </c>
      <c r="BC312" s="80">
        <v>0</v>
      </c>
      <c r="BD312" s="80">
        <v>0</v>
      </c>
      <c r="BE312" s="80">
        <v>0</v>
      </c>
      <c r="BF312" s="78">
        <v>0</v>
      </c>
      <c r="BG312" s="348">
        <f t="shared" si="221"/>
        <v>6534683.4192080004</v>
      </c>
      <c r="BH312" s="188">
        <f t="shared" si="222"/>
        <v>66377484</v>
      </c>
      <c r="BM312" s="50">
        <v>885165</v>
      </c>
      <c r="BN312" s="391">
        <f t="shared" si="203"/>
        <v>46667</v>
      </c>
      <c r="BO312" s="391">
        <f t="shared" si="241"/>
        <v>931832</v>
      </c>
      <c r="BP312" s="391">
        <f t="shared" si="230"/>
        <v>26554950</v>
      </c>
      <c r="BQ312" s="50">
        <f t="shared" si="231"/>
        <v>1400010</v>
      </c>
      <c r="BR312" s="50">
        <f t="shared" si="232"/>
        <v>21347423.999999996</v>
      </c>
      <c r="BS312" s="50">
        <f t="shared" si="233"/>
        <v>0</v>
      </c>
      <c r="BT312" s="50">
        <f t="shared" si="234"/>
        <v>4500000</v>
      </c>
      <c r="BU312" s="50">
        <f t="shared" si="235"/>
        <v>6000000</v>
      </c>
      <c r="BV312" s="50">
        <f t="shared" si="236"/>
        <v>4892117.9999999991</v>
      </c>
      <c r="BW312" s="50">
        <f t="shared" si="237"/>
        <v>5217666.2159999991</v>
      </c>
      <c r="BX312" s="50">
        <f t="shared" si="238"/>
        <v>0</v>
      </c>
      <c r="BY312" s="50">
        <f t="shared" si="239"/>
        <v>3000000</v>
      </c>
      <c r="BZ312" s="50">
        <v>0</v>
      </c>
      <c r="CA312" s="50">
        <v>0</v>
      </c>
      <c r="CB312" s="50">
        <v>0</v>
      </c>
      <c r="CC312" s="50">
        <v>0</v>
      </c>
      <c r="CD312" s="391">
        <f t="shared" si="240"/>
        <v>72912168.216000006</v>
      </c>
      <c r="CE312" s="391">
        <f t="shared" si="201"/>
        <v>59412168.216000006</v>
      </c>
      <c r="CF312" s="391">
        <f t="shared" si="202"/>
        <v>72912168.216000006</v>
      </c>
      <c r="CG312" s="50">
        <f t="shared" si="223"/>
        <v>5103851.7751200013</v>
      </c>
      <c r="CH312" s="395">
        <f t="shared" si="224"/>
        <v>1941216.8216000006</v>
      </c>
      <c r="CI312" s="398">
        <v>0</v>
      </c>
      <c r="CJ312" s="50">
        <v>0</v>
      </c>
      <c r="CK312" s="50">
        <v>0</v>
      </c>
      <c r="CL312" s="50">
        <v>0</v>
      </c>
      <c r="CM312" s="50">
        <v>0</v>
      </c>
      <c r="CN312" s="50">
        <v>0</v>
      </c>
      <c r="CO312" s="50">
        <v>0</v>
      </c>
      <c r="CP312" s="395">
        <f t="shared" si="225"/>
        <v>7045068.5967200017</v>
      </c>
      <c r="CQ312" s="391">
        <f t="shared" si="226"/>
        <v>65867099</v>
      </c>
      <c r="CR312" s="391">
        <f t="shared" si="227"/>
        <v>-510385</v>
      </c>
    </row>
    <row r="313" spans="1:96" s="50" customFormat="1" ht="24" customHeight="1" x14ac:dyDescent="0.2">
      <c r="A313" s="182">
        <f t="shared" si="204"/>
        <v>2655495</v>
      </c>
      <c r="B313" s="298">
        <f t="shared" si="228"/>
        <v>307</v>
      </c>
      <c r="C313" s="266">
        <v>70</v>
      </c>
      <c r="D313" s="299">
        <v>13308</v>
      </c>
      <c r="E313" s="242" t="s">
        <v>374</v>
      </c>
      <c r="F313" s="243" t="s">
        <v>1668</v>
      </c>
      <c r="G313" s="287" t="s">
        <v>137</v>
      </c>
      <c r="H313" s="274" t="s">
        <v>88</v>
      </c>
      <c r="I313" s="353" t="s">
        <v>2741</v>
      </c>
      <c r="J313" s="68">
        <v>5889912801</v>
      </c>
      <c r="K313" s="68" t="s">
        <v>1669</v>
      </c>
      <c r="L313" s="68" t="s">
        <v>88</v>
      </c>
      <c r="M313" s="292" t="s">
        <v>137</v>
      </c>
      <c r="N313" s="244" t="s">
        <v>2410</v>
      </c>
      <c r="O313" s="68"/>
      <c r="P313" s="91"/>
      <c r="Q313" s="244">
        <v>30</v>
      </c>
      <c r="R313" s="246">
        <v>120</v>
      </c>
      <c r="S313" s="246">
        <v>110</v>
      </c>
      <c r="T313" s="246">
        <v>29.33</v>
      </c>
      <c r="U313" s="90">
        <v>0</v>
      </c>
      <c r="V313" s="262">
        <v>15</v>
      </c>
      <c r="W313" s="99">
        <v>0</v>
      </c>
      <c r="X313" s="84">
        <v>0</v>
      </c>
      <c r="Y313" s="99">
        <v>0</v>
      </c>
      <c r="Z313" s="65">
        <v>0</v>
      </c>
      <c r="AA313" s="319">
        <v>885165</v>
      </c>
      <c r="AB313" s="319">
        <v>46667</v>
      </c>
      <c r="AC313" s="320">
        <f t="shared" si="205"/>
        <v>931832</v>
      </c>
      <c r="AD313" s="75">
        <v>4500000</v>
      </c>
      <c r="AE313" s="75">
        <v>6000000</v>
      </c>
      <c r="AF313" s="338">
        <f t="shared" si="229"/>
        <v>177895.19999999998</v>
      </c>
      <c r="AG313" s="113">
        <f t="shared" si="206"/>
        <v>26554950</v>
      </c>
      <c r="AH313" s="75">
        <f t="shared" si="207"/>
        <v>1400010</v>
      </c>
      <c r="AI313" s="75">
        <f t="shared" si="208"/>
        <v>21347423.999999996</v>
      </c>
      <c r="AJ313" s="75">
        <f t="shared" si="209"/>
        <v>0</v>
      </c>
      <c r="AK313" s="75">
        <f t="shared" si="210"/>
        <v>4500000</v>
      </c>
      <c r="AL313" s="75">
        <f t="shared" si="211"/>
        <v>6000000</v>
      </c>
      <c r="AM313" s="75">
        <f t="shared" si="212"/>
        <v>4892117.9999999991</v>
      </c>
      <c r="AN313" s="75">
        <f t="shared" si="213"/>
        <v>5217666.2159999991</v>
      </c>
      <c r="AO313" s="75">
        <f t="shared" si="214"/>
        <v>0</v>
      </c>
      <c r="AP313" s="75">
        <f t="shared" si="215"/>
        <v>3000000</v>
      </c>
      <c r="AQ313" s="75">
        <v>0</v>
      </c>
      <c r="AR313" s="75">
        <v>0</v>
      </c>
      <c r="AS313" s="75">
        <v>0</v>
      </c>
      <c r="AT313" s="80">
        <v>0</v>
      </c>
      <c r="AU313" s="82">
        <f t="shared" si="216"/>
        <v>72912168.216000006</v>
      </c>
      <c r="AV313" s="113">
        <f t="shared" si="217"/>
        <v>54308316.440880008</v>
      </c>
      <c r="AW313" s="75">
        <f t="shared" si="218"/>
        <v>72912168.215999991</v>
      </c>
      <c r="AX313" s="75">
        <f t="shared" si="219"/>
        <v>5103851.7751199994</v>
      </c>
      <c r="AY313" s="76">
        <f t="shared" si="220"/>
        <v>1430831.644088001</v>
      </c>
      <c r="AZ313" s="75">
        <v>0</v>
      </c>
      <c r="BA313" s="75">
        <v>0</v>
      </c>
      <c r="BB313" s="75">
        <v>0</v>
      </c>
      <c r="BC313" s="80">
        <v>0</v>
      </c>
      <c r="BD313" s="80">
        <v>0</v>
      </c>
      <c r="BE313" s="80">
        <v>0</v>
      </c>
      <c r="BF313" s="78">
        <v>0</v>
      </c>
      <c r="BG313" s="348">
        <f t="shared" si="221"/>
        <v>6534683.4192080004</v>
      </c>
      <c r="BH313" s="188">
        <f t="shared" si="222"/>
        <v>66377484</v>
      </c>
      <c r="BM313" s="50">
        <v>885165</v>
      </c>
      <c r="BN313" s="391">
        <f t="shared" si="203"/>
        <v>46667</v>
      </c>
      <c r="BO313" s="391">
        <f t="shared" si="241"/>
        <v>931832</v>
      </c>
      <c r="BP313" s="391">
        <f t="shared" si="230"/>
        <v>26554950</v>
      </c>
      <c r="BQ313" s="50">
        <f t="shared" si="231"/>
        <v>1400010</v>
      </c>
      <c r="BR313" s="50">
        <f t="shared" si="232"/>
        <v>21347423.999999996</v>
      </c>
      <c r="BS313" s="50">
        <f t="shared" si="233"/>
        <v>0</v>
      </c>
      <c r="BT313" s="50">
        <f t="shared" si="234"/>
        <v>4500000</v>
      </c>
      <c r="BU313" s="50">
        <f t="shared" si="235"/>
        <v>6000000</v>
      </c>
      <c r="BV313" s="50">
        <f t="shared" si="236"/>
        <v>4892117.9999999991</v>
      </c>
      <c r="BW313" s="50">
        <f t="shared" si="237"/>
        <v>5217666.2159999991</v>
      </c>
      <c r="BX313" s="50">
        <f t="shared" si="238"/>
        <v>0</v>
      </c>
      <c r="BY313" s="50">
        <f t="shared" si="239"/>
        <v>3000000</v>
      </c>
      <c r="BZ313" s="50">
        <v>0</v>
      </c>
      <c r="CA313" s="50">
        <v>0</v>
      </c>
      <c r="CB313" s="50">
        <v>0</v>
      </c>
      <c r="CC313" s="50">
        <v>0</v>
      </c>
      <c r="CD313" s="391">
        <f t="shared" si="240"/>
        <v>72912168.216000006</v>
      </c>
      <c r="CE313" s="391">
        <f t="shared" si="201"/>
        <v>59412168.216000006</v>
      </c>
      <c r="CF313" s="391">
        <f t="shared" si="202"/>
        <v>72912168.216000006</v>
      </c>
      <c r="CG313" s="50">
        <f t="shared" si="223"/>
        <v>5103851.7751200013</v>
      </c>
      <c r="CH313" s="395">
        <f t="shared" si="224"/>
        <v>1941216.8216000006</v>
      </c>
      <c r="CI313" s="398">
        <v>0</v>
      </c>
      <c r="CJ313" s="50">
        <v>0</v>
      </c>
      <c r="CK313" s="50">
        <v>0</v>
      </c>
      <c r="CL313" s="50">
        <v>0</v>
      </c>
      <c r="CM313" s="50">
        <v>0</v>
      </c>
      <c r="CN313" s="50">
        <v>0</v>
      </c>
      <c r="CO313" s="50">
        <v>0</v>
      </c>
      <c r="CP313" s="395">
        <f t="shared" si="225"/>
        <v>7045068.5967200017</v>
      </c>
      <c r="CQ313" s="391">
        <f t="shared" si="226"/>
        <v>65867099</v>
      </c>
      <c r="CR313" s="391">
        <f t="shared" si="227"/>
        <v>-510385</v>
      </c>
    </row>
    <row r="314" spans="1:96" s="50" customFormat="1" ht="24" customHeight="1" x14ac:dyDescent="0.2">
      <c r="A314" s="182">
        <f t="shared" si="204"/>
        <v>2655495</v>
      </c>
      <c r="B314" s="298">
        <f t="shared" si="228"/>
        <v>308</v>
      </c>
      <c r="C314" s="266">
        <v>71</v>
      </c>
      <c r="D314" s="299">
        <v>13284</v>
      </c>
      <c r="E314" s="242" t="s">
        <v>634</v>
      </c>
      <c r="F314" s="243" t="s">
        <v>1597</v>
      </c>
      <c r="G314" s="287" t="s">
        <v>137</v>
      </c>
      <c r="H314" s="274" t="s">
        <v>88</v>
      </c>
      <c r="I314" s="290" t="s">
        <v>2742</v>
      </c>
      <c r="J314" s="67" t="s">
        <v>1598</v>
      </c>
      <c r="K314" s="67" t="s">
        <v>1599</v>
      </c>
      <c r="L314" s="67" t="s">
        <v>88</v>
      </c>
      <c r="M314" s="292" t="s">
        <v>137</v>
      </c>
      <c r="N314" s="244" t="s">
        <v>2410</v>
      </c>
      <c r="O314" s="67"/>
      <c r="P314" s="92"/>
      <c r="Q314" s="244">
        <v>30</v>
      </c>
      <c r="R314" s="246">
        <v>120</v>
      </c>
      <c r="S314" s="246">
        <v>110</v>
      </c>
      <c r="T314" s="246">
        <v>29.33</v>
      </c>
      <c r="U314" s="90">
        <v>0</v>
      </c>
      <c r="V314" s="262">
        <v>25</v>
      </c>
      <c r="W314" s="99">
        <v>0</v>
      </c>
      <c r="X314" s="84">
        <v>0</v>
      </c>
      <c r="Y314" s="99">
        <v>1</v>
      </c>
      <c r="Z314" s="65">
        <v>1</v>
      </c>
      <c r="AA314" s="319">
        <v>885165</v>
      </c>
      <c r="AB314" s="319">
        <v>46667</v>
      </c>
      <c r="AC314" s="320">
        <f t="shared" si="205"/>
        <v>931832</v>
      </c>
      <c r="AD314" s="75">
        <v>4500000</v>
      </c>
      <c r="AE314" s="75">
        <v>6000000</v>
      </c>
      <c r="AF314" s="338">
        <f t="shared" si="229"/>
        <v>177895.19999999998</v>
      </c>
      <c r="AG314" s="113">
        <f t="shared" si="206"/>
        <v>26554950</v>
      </c>
      <c r="AH314" s="75">
        <f t="shared" si="207"/>
        <v>1400010</v>
      </c>
      <c r="AI314" s="75">
        <f t="shared" si="208"/>
        <v>21347423.999999996</v>
      </c>
      <c r="AJ314" s="75">
        <f t="shared" si="209"/>
        <v>2655495</v>
      </c>
      <c r="AK314" s="75">
        <f t="shared" si="210"/>
        <v>4500000</v>
      </c>
      <c r="AL314" s="75">
        <f t="shared" si="211"/>
        <v>6000000</v>
      </c>
      <c r="AM314" s="75">
        <f t="shared" si="212"/>
        <v>4892117.9999999991</v>
      </c>
      <c r="AN314" s="75">
        <f t="shared" si="213"/>
        <v>5217666.2159999991</v>
      </c>
      <c r="AO314" s="75">
        <f t="shared" si="214"/>
        <v>0</v>
      </c>
      <c r="AP314" s="75">
        <f t="shared" si="215"/>
        <v>5000000</v>
      </c>
      <c r="AQ314" s="75">
        <v>0</v>
      </c>
      <c r="AR314" s="75">
        <v>0</v>
      </c>
      <c r="AS314" s="75">
        <v>0</v>
      </c>
      <c r="AT314" s="80">
        <v>0</v>
      </c>
      <c r="AU314" s="82">
        <f t="shared" si="216"/>
        <v>77567663.216000006</v>
      </c>
      <c r="AV314" s="113">
        <f t="shared" si="217"/>
        <v>54168316.440880008</v>
      </c>
      <c r="AW314" s="75">
        <f t="shared" si="218"/>
        <v>74912168.215999991</v>
      </c>
      <c r="AX314" s="75">
        <f t="shared" si="219"/>
        <v>5243851.7751199994</v>
      </c>
      <c r="AY314" s="76">
        <f t="shared" si="220"/>
        <v>1416831.644088001</v>
      </c>
      <c r="AZ314" s="75">
        <v>0</v>
      </c>
      <c r="BA314" s="75">
        <v>0</v>
      </c>
      <c r="BB314" s="75">
        <v>0</v>
      </c>
      <c r="BC314" s="80">
        <v>0</v>
      </c>
      <c r="BD314" s="80">
        <v>0</v>
      </c>
      <c r="BE314" s="80">
        <v>0</v>
      </c>
      <c r="BF314" s="78">
        <v>0</v>
      </c>
      <c r="BG314" s="348">
        <f t="shared" si="221"/>
        <v>6660683.4192080004</v>
      </c>
      <c r="BH314" s="188">
        <f t="shared" si="222"/>
        <v>70906979</v>
      </c>
      <c r="BM314" s="50">
        <v>885165</v>
      </c>
      <c r="BN314" s="391">
        <f t="shared" si="203"/>
        <v>46667</v>
      </c>
      <c r="BO314" s="391">
        <f t="shared" si="241"/>
        <v>931832</v>
      </c>
      <c r="BP314" s="391">
        <f t="shared" si="230"/>
        <v>26554950</v>
      </c>
      <c r="BQ314" s="50">
        <f t="shared" si="231"/>
        <v>1400010</v>
      </c>
      <c r="BR314" s="50">
        <f t="shared" si="232"/>
        <v>21347423.999999996</v>
      </c>
      <c r="BS314" s="50">
        <f t="shared" si="233"/>
        <v>2655495</v>
      </c>
      <c r="BT314" s="50">
        <f t="shared" si="234"/>
        <v>4500000</v>
      </c>
      <c r="BU314" s="50">
        <f t="shared" si="235"/>
        <v>6000000</v>
      </c>
      <c r="BV314" s="50">
        <f t="shared" si="236"/>
        <v>4892117.9999999991</v>
      </c>
      <c r="BW314" s="50">
        <f t="shared" si="237"/>
        <v>5217666.2159999991</v>
      </c>
      <c r="BX314" s="50">
        <f t="shared" si="238"/>
        <v>0</v>
      </c>
      <c r="BY314" s="50">
        <f t="shared" si="239"/>
        <v>5000000</v>
      </c>
      <c r="BZ314" s="50">
        <v>0</v>
      </c>
      <c r="CA314" s="50">
        <v>0</v>
      </c>
      <c r="CB314" s="50">
        <v>0</v>
      </c>
      <c r="CC314" s="50">
        <v>0</v>
      </c>
      <c r="CD314" s="391">
        <f t="shared" si="240"/>
        <v>77567663.216000006</v>
      </c>
      <c r="CE314" s="391">
        <f t="shared" si="201"/>
        <v>59412168.216000006</v>
      </c>
      <c r="CF314" s="391">
        <f t="shared" si="202"/>
        <v>74912168.216000006</v>
      </c>
      <c r="CG314" s="50">
        <f t="shared" si="223"/>
        <v>5243851.7751200013</v>
      </c>
      <c r="CH314" s="395">
        <f t="shared" si="224"/>
        <v>1941216.8216000006</v>
      </c>
      <c r="CI314" s="398">
        <v>0</v>
      </c>
      <c r="CJ314" s="50">
        <v>0</v>
      </c>
      <c r="CK314" s="50">
        <v>0</v>
      </c>
      <c r="CL314" s="50">
        <v>0</v>
      </c>
      <c r="CM314" s="50">
        <v>0</v>
      </c>
      <c r="CN314" s="50">
        <v>0</v>
      </c>
      <c r="CO314" s="50">
        <v>0</v>
      </c>
      <c r="CP314" s="395">
        <f t="shared" si="225"/>
        <v>7185068.5967200017</v>
      </c>
      <c r="CQ314" s="391">
        <f t="shared" si="226"/>
        <v>70382594</v>
      </c>
      <c r="CR314" s="391">
        <f t="shared" si="227"/>
        <v>-524385</v>
      </c>
    </row>
    <row r="315" spans="1:96" s="50" customFormat="1" ht="24" customHeight="1" x14ac:dyDescent="0.2">
      <c r="A315" s="182">
        <f t="shared" si="204"/>
        <v>2655495</v>
      </c>
      <c r="B315" s="298">
        <f t="shared" si="228"/>
        <v>309</v>
      </c>
      <c r="C315" s="266">
        <v>72</v>
      </c>
      <c r="D315" s="299">
        <v>13224</v>
      </c>
      <c r="E315" s="242" t="s">
        <v>1407</v>
      </c>
      <c r="F315" s="243" t="s">
        <v>1408</v>
      </c>
      <c r="G315" s="287" t="s">
        <v>137</v>
      </c>
      <c r="H315" s="274" t="s">
        <v>88</v>
      </c>
      <c r="I315" s="294" t="s">
        <v>2743</v>
      </c>
      <c r="J315" s="65" t="s">
        <v>1409</v>
      </c>
      <c r="K315" s="65" t="s">
        <v>1410</v>
      </c>
      <c r="L315" s="65" t="s">
        <v>88</v>
      </c>
      <c r="M315" s="292" t="s">
        <v>137</v>
      </c>
      <c r="N315" s="244" t="s">
        <v>2410</v>
      </c>
      <c r="O315" s="65"/>
      <c r="P315" s="90"/>
      <c r="Q315" s="244">
        <v>30</v>
      </c>
      <c r="R315" s="246">
        <v>120</v>
      </c>
      <c r="S315" s="246">
        <v>110</v>
      </c>
      <c r="T315" s="246">
        <v>29.33</v>
      </c>
      <c r="U315" s="90">
        <v>0</v>
      </c>
      <c r="V315" s="262">
        <v>25</v>
      </c>
      <c r="W315" s="99">
        <v>0</v>
      </c>
      <c r="X315" s="84">
        <v>0</v>
      </c>
      <c r="Y315" s="99">
        <v>1</v>
      </c>
      <c r="Z315" s="65">
        <v>0</v>
      </c>
      <c r="AA315" s="319">
        <v>885165</v>
      </c>
      <c r="AB315" s="319">
        <v>46667</v>
      </c>
      <c r="AC315" s="320">
        <f t="shared" si="205"/>
        <v>931832</v>
      </c>
      <c r="AD315" s="75">
        <v>4500000</v>
      </c>
      <c r="AE315" s="75">
        <v>6000000</v>
      </c>
      <c r="AF315" s="338">
        <f t="shared" si="229"/>
        <v>177895.19999999998</v>
      </c>
      <c r="AG315" s="113">
        <f t="shared" si="206"/>
        <v>26554950</v>
      </c>
      <c r="AH315" s="75">
        <f t="shared" si="207"/>
        <v>1400010</v>
      </c>
      <c r="AI315" s="75">
        <f t="shared" si="208"/>
        <v>21347423.999999996</v>
      </c>
      <c r="AJ315" s="75">
        <f t="shared" si="209"/>
        <v>0</v>
      </c>
      <c r="AK315" s="75">
        <f t="shared" si="210"/>
        <v>4500000</v>
      </c>
      <c r="AL315" s="75">
        <f t="shared" si="211"/>
        <v>6000000</v>
      </c>
      <c r="AM315" s="75">
        <f t="shared" si="212"/>
        <v>4892117.9999999991</v>
      </c>
      <c r="AN315" s="75">
        <f t="shared" si="213"/>
        <v>5217666.2159999991</v>
      </c>
      <c r="AO315" s="75">
        <f t="shared" si="214"/>
        <v>0</v>
      </c>
      <c r="AP315" s="75">
        <f t="shared" si="215"/>
        <v>5000000</v>
      </c>
      <c r="AQ315" s="75">
        <v>0</v>
      </c>
      <c r="AR315" s="75">
        <v>0</v>
      </c>
      <c r="AS315" s="75">
        <v>0</v>
      </c>
      <c r="AT315" s="80">
        <v>0</v>
      </c>
      <c r="AU315" s="82">
        <f t="shared" si="216"/>
        <v>74912168.216000006</v>
      </c>
      <c r="AV315" s="113">
        <f t="shared" si="217"/>
        <v>54168316.440880008</v>
      </c>
      <c r="AW315" s="75">
        <f t="shared" si="218"/>
        <v>74912168.215999991</v>
      </c>
      <c r="AX315" s="75">
        <f t="shared" si="219"/>
        <v>5243851.7751199994</v>
      </c>
      <c r="AY315" s="76">
        <f t="shared" si="220"/>
        <v>1416831.644088001</v>
      </c>
      <c r="AZ315" s="75">
        <v>0</v>
      </c>
      <c r="BA315" s="75">
        <v>0</v>
      </c>
      <c r="BB315" s="75">
        <v>0</v>
      </c>
      <c r="BC315" s="80">
        <v>0</v>
      </c>
      <c r="BD315" s="80">
        <v>0</v>
      </c>
      <c r="BE315" s="80">
        <v>0</v>
      </c>
      <c r="BF315" s="78">
        <v>0</v>
      </c>
      <c r="BG315" s="348">
        <f t="shared" si="221"/>
        <v>6660683.4192080004</v>
      </c>
      <c r="BH315" s="188">
        <f t="shared" si="222"/>
        <v>68251484</v>
      </c>
      <c r="BM315" s="50">
        <v>885165</v>
      </c>
      <c r="BN315" s="391">
        <f t="shared" si="203"/>
        <v>46667</v>
      </c>
      <c r="BO315" s="391">
        <f t="shared" si="241"/>
        <v>931832</v>
      </c>
      <c r="BP315" s="391">
        <f t="shared" si="230"/>
        <v>26554950</v>
      </c>
      <c r="BQ315" s="50">
        <f t="shared" si="231"/>
        <v>1400010</v>
      </c>
      <c r="BR315" s="50">
        <f t="shared" si="232"/>
        <v>21347423.999999996</v>
      </c>
      <c r="BS315" s="50">
        <f t="shared" si="233"/>
        <v>0</v>
      </c>
      <c r="BT315" s="50">
        <f t="shared" si="234"/>
        <v>4500000</v>
      </c>
      <c r="BU315" s="50">
        <f t="shared" si="235"/>
        <v>6000000</v>
      </c>
      <c r="BV315" s="50">
        <f t="shared" si="236"/>
        <v>4892117.9999999991</v>
      </c>
      <c r="BW315" s="50">
        <f t="shared" si="237"/>
        <v>5217666.2159999991</v>
      </c>
      <c r="BX315" s="50">
        <f t="shared" si="238"/>
        <v>0</v>
      </c>
      <c r="BY315" s="50">
        <f t="shared" si="239"/>
        <v>5000000</v>
      </c>
      <c r="BZ315" s="50">
        <v>0</v>
      </c>
      <c r="CA315" s="50">
        <v>0</v>
      </c>
      <c r="CB315" s="50">
        <v>0</v>
      </c>
      <c r="CC315" s="50">
        <v>0</v>
      </c>
      <c r="CD315" s="391">
        <f t="shared" si="240"/>
        <v>74912168.216000006</v>
      </c>
      <c r="CE315" s="391">
        <f t="shared" si="201"/>
        <v>59412168.216000006</v>
      </c>
      <c r="CF315" s="391">
        <f t="shared" si="202"/>
        <v>74912168.216000006</v>
      </c>
      <c r="CG315" s="50">
        <f t="shared" si="223"/>
        <v>5243851.7751200013</v>
      </c>
      <c r="CH315" s="395">
        <f t="shared" si="224"/>
        <v>1941216.8216000006</v>
      </c>
      <c r="CI315" s="398">
        <v>0</v>
      </c>
      <c r="CJ315" s="50">
        <v>0</v>
      </c>
      <c r="CK315" s="50">
        <v>0</v>
      </c>
      <c r="CL315" s="50">
        <v>0</v>
      </c>
      <c r="CM315" s="50">
        <v>0</v>
      </c>
      <c r="CN315" s="50">
        <v>0</v>
      </c>
      <c r="CO315" s="50">
        <v>0</v>
      </c>
      <c r="CP315" s="395">
        <f t="shared" si="225"/>
        <v>7185068.5967200017</v>
      </c>
      <c r="CQ315" s="391">
        <f t="shared" si="226"/>
        <v>67727099</v>
      </c>
      <c r="CR315" s="391">
        <f t="shared" si="227"/>
        <v>-524385</v>
      </c>
    </row>
    <row r="316" spans="1:96" s="50" customFormat="1" ht="24" customHeight="1" x14ac:dyDescent="0.2">
      <c r="A316" s="182">
        <f t="shared" si="204"/>
        <v>2655495</v>
      </c>
      <c r="B316" s="298">
        <f t="shared" si="228"/>
        <v>310</v>
      </c>
      <c r="C316" s="266">
        <v>73</v>
      </c>
      <c r="D316" s="299">
        <v>13340</v>
      </c>
      <c r="E316" s="242" t="s">
        <v>1758</v>
      </c>
      <c r="F316" s="243" t="s">
        <v>1759</v>
      </c>
      <c r="G316" s="287" t="s">
        <v>137</v>
      </c>
      <c r="H316" s="274" t="s">
        <v>88</v>
      </c>
      <c r="I316" s="294" t="s">
        <v>2744</v>
      </c>
      <c r="J316" s="65" t="s">
        <v>1760</v>
      </c>
      <c r="K316" s="65" t="s">
        <v>1761</v>
      </c>
      <c r="L316" s="65" t="s">
        <v>88</v>
      </c>
      <c r="M316" s="292" t="s">
        <v>137</v>
      </c>
      <c r="N316" s="99"/>
      <c r="O316" s="65"/>
      <c r="P316" s="245" t="s">
        <v>2410</v>
      </c>
      <c r="Q316" s="244">
        <v>30</v>
      </c>
      <c r="R316" s="246">
        <v>120</v>
      </c>
      <c r="S316" s="246">
        <v>220</v>
      </c>
      <c r="T316" s="246">
        <v>29.33</v>
      </c>
      <c r="U316" s="90">
        <v>0</v>
      </c>
      <c r="V316" s="262">
        <v>27</v>
      </c>
      <c r="W316" s="99">
        <v>0</v>
      </c>
      <c r="X316" s="84">
        <v>0</v>
      </c>
      <c r="Y316" s="99">
        <v>1</v>
      </c>
      <c r="Z316" s="65">
        <v>0</v>
      </c>
      <c r="AA316" s="319">
        <v>885165</v>
      </c>
      <c r="AB316" s="319">
        <v>46667</v>
      </c>
      <c r="AC316" s="320">
        <f t="shared" si="205"/>
        <v>931832</v>
      </c>
      <c r="AD316" s="75">
        <v>4500000</v>
      </c>
      <c r="AE316" s="75">
        <v>6000000</v>
      </c>
      <c r="AF316" s="338">
        <f t="shared" si="229"/>
        <v>177895.19999999998</v>
      </c>
      <c r="AG316" s="113">
        <f t="shared" si="206"/>
        <v>26554950</v>
      </c>
      <c r="AH316" s="75">
        <f t="shared" si="207"/>
        <v>1400010</v>
      </c>
      <c r="AI316" s="75">
        <f t="shared" si="208"/>
        <v>21347423.999999996</v>
      </c>
      <c r="AJ316" s="75">
        <f t="shared" si="209"/>
        <v>0</v>
      </c>
      <c r="AK316" s="75">
        <f t="shared" si="210"/>
        <v>4500000</v>
      </c>
      <c r="AL316" s="75">
        <f t="shared" si="211"/>
        <v>6000000</v>
      </c>
      <c r="AM316" s="75">
        <f t="shared" si="212"/>
        <v>9784235.9999999981</v>
      </c>
      <c r="AN316" s="75">
        <f t="shared" si="213"/>
        <v>5217666.2159999991</v>
      </c>
      <c r="AO316" s="75">
        <f t="shared" si="214"/>
        <v>0</v>
      </c>
      <c r="AP316" s="75">
        <f t="shared" si="215"/>
        <v>5400000</v>
      </c>
      <c r="AQ316" s="75">
        <v>0</v>
      </c>
      <c r="AR316" s="75">
        <v>0</v>
      </c>
      <c r="AS316" s="75">
        <v>0</v>
      </c>
      <c r="AT316" s="80">
        <v>0</v>
      </c>
      <c r="AU316" s="82">
        <f t="shared" si="216"/>
        <v>80204286.216000006</v>
      </c>
      <c r="AV316" s="113">
        <f t="shared" si="217"/>
        <v>58689986.18088001</v>
      </c>
      <c r="AW316" s="75">
        <f t="shared" si="218"/>
        <v>80204286.215999991</v>
      </c>
      <c r="AX316" s="75">
        <f t="shared" si="219"/>
        <v>5614300.0351200001</v>
      </c>
      <c r="AY316" s="76">
        <f t="shared" si="220"/>
        <v>1868998.6180880012</v>
      </c>
      <c r="AZ316" s="75">
        <v>0</v>
      </c>
      <c r="BA316" s="75">
        <v>0</v>
      </c>
      <c r="BB316" s="75">
        <v>0</v>
      </c>
      <c r="BC316" s="80">
        <v>0</v>
      </c>
      <c r="BD316" s="80">
        <v>0</v>
      </c>
      <c r="BE316" s="80">
        <v>0</v>
      </c>
      <c r="BF316" s="78">
        <v>0</v>
      </c>
      <c r="BG316" s="348">
        <f t="shared" si="221"/>
        <v>7483298.6532080015</v>
      </c>
      <c r="BH316" s="188">
        <f t="shared" si="222"/>
        <v>72720987</v>
      </c>
      <c r="BM316" s="50">
        <v>885165</v>
      </c>
      <c r="BN316" s="391">
        <f t="shared" si="203"/>
        <v>46667</v>
      </c>
      <c r="BO316" s="391">
        <f t="shared" si="241"/>
        <v>931832</v>
      </c>
      <c r="BP316" s="391">
        <f t="shared" si="230"/>
        <v>26554950</v>
      </c>
      <c r="BQ316" s="50">
        <f t="shared" si="231"/>
        <v>1400010</v>
      </c>
      <c r="BR316" s="50">
        <f t="shared" si="232"/>
        <v>21347423.999999996</v>
      </c>
      <c r="BS316" s="50">
        <f t="shared" si="233"/>
        <v>0</v>
      </c>
      <c r="BT316" s="50">
        <f t="shared" si="234"/>
        <v>4500000</v>
      </c>
      <c r="BU316" s="50">
        <f t="shared" si="235"/>
        <v>6000000</v>
      </c>
      <c r="BV316" s="50">
        <f t="shared" si="236"/>
        <v>9784235.9999999981</v>
      </c>
      <c r="BW316" s="50">
        <f t="shared" si="237"/>
        <v>5217666.2159999991</v>
      </c>
      <c r="BX316" s="50">
        <f t="shared" si="238"/>
        <v>0</v>
      </c>
      <c r="BY316" s="50">
        <f t="shared" si="239"/>
        <v>5400000</v>
      </c>
      <c r="BZ316" s="50">
        <v>0</v>
      </c>
      <c r="CA316" s="50">
        <v>0</v>
      </c>
      <c r="CB316" s="50">
        <v>0</v>
      </c>
      <c r="CC316" s="50">
        <v>0</v>
      </c>
      <c r="CD316" s="391">
        <f t="shared" si="240"/>
        <v>80204286.216000006</v>
      </c>
      <c r="CE316" s="391">
        <f t="shared" ref="CE316:CE379" si="242">CD316-BS316-BT316-BU316-BX316-BY316</f>
        <v>64304286.216000006</v>
      </c>
      <c r="CF316" s="391">
        <f t="shared" ref="CF316:CF379" si="243">BP316+BQ316+BR316+BT316+BU316+BV316+BW316+BY316+BX316</f>
        <v>80204286.216000006</v>
      </c>
      <c r="CG316" s="50">
        <f t="shared" si="223"/>
        <v>5614300.0351200011</v>
      </c>
      <c r="CH316" s="395">
        <f t="shared" si="224"/>
        <v>2430428.6216000007</v>
      </c>
      <c r="CI316" s="398">
        <v>0</v>
      </c>
      <c r="CJ316" s="50">
        <v>0</v>
      </c>
      <c r="CK316" s="50">
        <v>0</v>
      </c>
      <c r="CL316" s="50">
        <v>0</v>
      </c>
      <c r="CM316" s="50">
        <v>0</v>
      </c>
      <c r="CN316" s="50">
        <v>0</v>
      </c>
      <c r="CO316" s="50">
        <v>0</v>
      </c>
      <c r="CP316" s="395">
        <f t="shared" si="225"/>
        <v>8044728.6567200013</v>
      </c>
      <c r="CQ316" s="391">
        <f t="shared" si="226"/>
        <v>72159557</v>
      </c>
      <c r="CR316" s="391">
        <f t="shared" si="227"/>
        <v>-561430</v>
      </c>
    </row>
    <row r="317" spans="1:96" s="50" customFormat="1" ht="24" customHeight="1" x14ac:dyDescent="0.2">
      <c r="A317" s="182">
        <f t="shared" si="204"/>
        <v>2655495</v>
      </c>
      <c r="B317" s="298">
        <f t="shared" si="228"/>
        <v>311</v>
      </c>
      <c r="C317" s="266">
        <v>74</v>
      </c>
      <c r="D317" s="299">
        <v>13313</v>
      </c>
      <c r="E317" s="242" t="s">
        <v>248</v>
      </c>
      <c r="F317" s="243" t="s">
        <v>1681</v>
      </c>
      <c r="G317" s="287" t="s">
        <v>137</v>
      </c>
      <c r="H317" s="274" t="s">
        <v>88</v>
      </c>
      <c r="I317" s="294" t="s">
        <v>2745</v>
      </c>
      <c r="J317" s="65" t="s">
        <v>1682</v>
      </c>
      <c r="K317" s="65" t="s">
        <v>1683</v>
      </c>
      <c r="L317" s="65" t="s">
        <v>88</v>
      </c>
      <c r="M317" s="292" t="s">
        <v>137</v>
      </c>
      <c r="N317" s="244" t="s">
        <v>2410</v>
      </c>
      <c r="O317" s="65"/>
      <c r="P317" s="90"/>
      <c r="Q317" s="244">
        <v>30</v>
      </c>
      <c r="R317" s="246">
        <v>120</v>
      </c>
      <c r="S317" s="246">
        <v>110</v>
      </c>
      <c r="T317" s="246">
        <v>29.33</v>
      </c>
      <c r="U317" s="90">
        <v>0</v>
      </c>
      <c r="V317" s="262">
        <v>13</v>
      </c>
      <c r="W317" s="99">
        <v>0</v>
      </c>
      <c r="X317" s="84">
        <v>0</v>
      </c>
      <c r="Y317" s="99">
        <v>2</v>
      </c>
      <c r="Z317" s="65">
        <v>0</v>
      </c>
      <c r="AA317" s="319">
        <v>885165</v>
      </c>
      <c r="AB317" s="319">
        <v>46667</v>
      </c>
      <c r="AC317" s="320">
        <f t="shared" si="205"/>
        <v>931832</v>
      </c>
      <c r="AD317" s="75">
        <v>4500000</v>
      </c>
      <c r="AE317" s="75">
        <v>6000000</v>
      </c>
      <c r="AF317" s="338">
        <f t="shared" si="229"/>
        <v>177895.19999999998</v>
      </c>
      <c r="AG317" s="113">
        <f t="shared" si="206"/>
        <v>26554950</v>
      </c>
      <c r="AH317" s="75">
        <f t="shared" si="207"/>
        <v>1400010</v>
      </c>
      <c r="AI317" s="75">
        <f t="shared" si="208"/>
        <v>21347423.999999996</v>
      </c>
      <c r="AJ317" s="75">
        <f t="shared" si="209"/>
        <v>0</v>
      </c>
      <c r="AK317" s="75">
        <f t="shared" si="210"/>
        <v>4500000</v>
      </c>
      <c r="AL317" s="75">
        <f t="shared" si="211"/>
        <v>6000000</v>
      </c>
      <c r="AM317" s="75">
        <f t="shared" si="212"/>
        <v>4892117.9999999991</v>
      </c>
      <c r="AN317" s="75">
        <f t="shared" si="213"/>
        <v>5217666.2159999991</v>
      </c>
      <c r="AO317" s="75">
        <f t="shared" si="214"/>
        <v>0</v>
      </c>
      <c r="AP317" s="75">
        <f t="shared" si="215"/>
        <v>2600000</v>
      </c>
      <c r="AQ317" s="75">
        <v>0</v>
      </c>
      <c r="AR317" s="75">
        <v>0</v>
      </c>
      <c r="AS317" s="75">
        <v>0</v>
      </c>
      <c r="AT317" s="80">
        <v>0</v>
      </c>
      <c r="AU317" s="82">
        <f t="shared" si="216"/>
        <v>72512168.216000006</v>
      </c>
      <c r="AV317" s="113">
        <f t="shared" si="217"/>
        <v>54336316.440880008</v>
      </c>
      <c r="AW317" s="75">
        <f t="shared" si="218"/>
        <v>72512168.215999991</v>
      </c>
      <c r="AX317" s="75">
        <f t="shared" si="219"/>
        <v>5075851.7751199994</v>
      </c>
      <c r="AY317" s="76">
        <f t="shared" si="220"/>
        <v>1433631.644088001</v>
      </c>
      <c r="AZ317" s="75">
        <v>0</v>
      </c>
      <c r="BA317" s="75">
        <v>0</v>
      </c>
      <c r="BB317" s="75">
        <v>0</v>
      </c>
      <c r="BC317" s="80">
        <v>0</v>
      </c>
      <c r="BD317" s="80">
        <v>0</v>
      </c>
      <c r="BE317" s="80">
        <v>0</v>
      </c>
      <c r="BF317" s="78">
        <v>0</v>
      </c>
      <c r="BG317" s="348">
        <f t="shared" si="221"/>
        <v>6509483.4192080004</v>
      </c>
      <c r="BH317" s="188">
        <f t="shared" si="222"/>
        <v>66002684</v>
      </c>
      <c r="BM317" s="50">
        <v>885165</v>
      </c>
      <c r="BN317" s="391">
        <f t="shared" si="203"/>
        <v>46667</v>
      </c>
      <c r="BO317" s="391">
        <f t="shared" si="241"/>
        <v>931832</v>
      </c>
      <c r="BP317" s="391">
        <f t="shared" si="230"/>
        <v>26554950</v>
      </c>
      <c r="BQ317" s="50">
        <f t="shared" si="231"/>
        <v>1400010</v>
      </c>
      <c r="BR317" s="50">
        <f t="shared" si="232"/>
        <v>21347423.999999996</v>
      </c>
      <c r="BS317" s="50">
        <f t="shared" si="233"/>
        <v>0</v>
      </c>
      <c r="BT317" s="50">
        <f t="shared" si="234"/>
        <v>4500000</v>
      </c>
      <c r="BU317" s="50">
        <f t="shared" si="235"/>
        <v>6000000</v>
      </c>
      <c r="BV317" s="50">
        <f t="shared" si="236"/>
        <v>4892117.9999999991</v>
      </c>
      <c r="BW317" s="50">
        <f t="shared" si="237"/>
        <v>5217666.2159999991</v>
      </c>
      <c r="BX317" s="50">
        <f t="shared" si="238"/>
        <v>0</v>
      </c>
      <c r="BY317" s="50">
        <f t="shared" si="239"/>
        <v>2600000</v>
      </c>
      <c r="BZ317" s="50">
        <v>0</v>
      </c>
      <c r="CA317" s="50">
        <v>0</v>
      </c>
      <c r="CB317" s="50">
        <v>0</v>
      </c>
      <c r="CC317" s="50">
        <v>0</v>
      </c>
      <c r="CD317" s="391">
        <f t="shared" si="240"/>
        <v>72512168.216000006</v>
      </c>
      <c r="CE317" s="391">
        <f t="shared" si="242"/>
        <v>59412168.216000006</v>
      </c>
      <c r="CF317" s="391">
        <f t="shared" si="243"/>
        <v>72512168.216000006</v>
      </c>
      <c r="CG317" s="50">
        <f t="shared" si="223"/>
        <v>5075851.7751200013</v>
      </c>
      <c r="CH317" s="395">
        <f t="shared" si="224"/>
        <v>1941216.8216000006</v>
      </c>
      <c r="CI317" s="398">
        <v>0</v>
      </c>
      <c r="CJ317" s="50">
        <v>0</v>
      </c>
      <c r="CK317" s="50">
        <v>0</v>
      </c>
      <c r="CL317" s="50">
        <v>0</v>
      </c>
      <c r="CM317" s="50">
        <v>0</v>
      </c>
      <c r="CN317" s="50">
        <v>0</v>
      </c>
      <c r="CO317" s="50">
        <v>0</v>
      </c>
      <c r="CP317" s="395">
        <f t="shared" si="225"/>
        <v>7017068.5967200017</v>
      </c>
      <c r="CQ317" s="391">
        <f t="shared" si="226"/>
        <v>65495099</v>
      </c>
      <c r="CR317" s="391">
        <f t="shared" si="227"/>
        <v>-507585</v>
      </c>
    </row>
    <row r="318" spans="1:96" s="50" customFormat="1" ht="24" customHeight="1" x14ac:dyDescent="0.2">
      <c r="A318" s="182">
        <f t="shared" si="204"/>
        <v>2655495</v>
      </c>
      <c r="B318" s="298">
        <f t="shared" si="228"/>
        <v>312</v>
      </c>
      <c r="C318" s="266">
        <v>75</v>
      </c>
      <c r="D318" s="299">
        <v>13230</v>
      </c>
      <c r="E318" s="242" t="s">
        <v>190</v>
      </c>
      <c r="F318" s="243" t="s">
        <v>1428</v>
      </c>
      <c r="G318" s="287" t="s">
        <v>137</v>
      </c>
      <c r="H318" s="274" t="s">
        <v>88</v>
      </c>
      <c r="I318" s="294" t="s">
        <v>2746</v>
      </c>
      <c r="J318" s="65" t="s">
        <v>1429</v>
      </c>
      <c r="K318" s="65" t="s">
        <v>1430</v>
      </c>
      <c r="L318" s="65" t="s">
        <v>88</v>
      </c>
      <c r="M318" s="292" t="s">
        <v>137</v>
      </c>
      <c r="N318" s="244" t="s">
        <v>2410</v>
      </c>
      <c r="O318" s="65"/>
      <c r="P318" s="90"/>
      <c r="Q318" s="244">
        <v>30</v>
      </c>
      <c r="R318" s="246">
        <v>120</v>
      </c>
      <c r="S318" s="246">
        <v>110</v>
      </c>
      <c r="T318" s="246">
        <v>29.33</v>
      </c>
      <c r="U318" s="90">
        <v>0</v>
      </c>
      <c r="V318" s="262">
        <v>15</v>
      </c>
      <c r="W318" s="99">
        <v>0</v>
      </c>
      <c r="X318" s="84">
        <v>0</v>
      </c>
      <c r="Y318" s="99">
        <v>2</v>
      </c>
      <c r="Z318" s="65">
        <v>1</v>
      </c>
      <c r="AA318" s="319">
        <v>885165</v>
      </c>
      <c r="AB318" s="319">
        <v>46667</v>
      </c>
      <c r="AC318" s="320">
        <f t="shared" si="205"/>
        <v>931832</v>
      </c>
      <c r="AD318" s="75">
        <v>4500000</v>
      </c>
      <c r="AE318" s="75">
        <v>6000000</v>
      </c>
      <c r="AF318" s="338">
        <f t="shared" si="229"/>
        <v>177895.19999999998</v>
      </c>
      <c r="AG318" s="113">
        <f t="shared" si="206"/>
        <v>26554950</v>
      </c>
      <c r="AH318" s="75">
        <f t="shared" si="207"/>
        <v>1400010</v>
      </c>
      <c r="AI318" s="75">
        <f t="shared" si="208"/>
        <v>21347423.999999996</v>
      </c>
      <c r="AJ318" s="75">
        <f t="shared" si="209"/>
        <v>2655495</v>
      </c>
      <c r="AK318" s="75">
        <f t="shared" si="210"/>
        <v>4500000</v>
      </c>
      <c r="AL318" s="75">
        <f t="shared" si="211"/>
        <v>6000000</v>
      </c>
      <c r="AM318" s="75">
        <f t="shared" si="212"/>
        <v>4892117.9999999991</v>
      </c>
      <c r="AN318" s="75">
        <f t="shared" si="213"/>
        <v>5217666.2159999991</v>
      </c>
      <c r="AO318" s="75">
        <f t="shared" si="214"/>
        <v>0</v>
      </c>
      <c r="AP318" s="75">
        <f t="shared" si="215"/>
        <v>3000000</v>
      </c>
      <c r="AQ318" s="75">
        <v>0</v>
      </c>
      <c r="AR318" s="75">
        <v>0</v>
      </c>
      <c r="AS318" s="75">
        <v>0</v>
      </c>
      <c r="AT318" s="80">
        <v>0</v>
      </c>
      <c r="AU318" s="82">
        <f t="shared" si="216"/>
        <v>75567663.216000006</v>
      </c>
      <c r="AV318" s="113">
        <f t="shared" si="217"/>
        <v>54308316.440880008</v>
      </c>
      <c r="AW318" s="75">
        <f t="shared" si="218"/>
        <v>72912168.215999991</v>
      </c>
      <c r="AX318" s="75">
        <f t="shared" si="219"/>
        <v>5103851.7751199994</v>
      </c>
      <c r="AY318" s="76">
        <f t="shared" si="220"/>
        <v>1430831.644088001</v>
      </c>
      <c r="AZ318" s="75">
        <v>0</v>
      </c>
      <c r="BA318" s="75">
        <v>0</v>
      </c>
      <c r="BB318" s="75">
        <v>0</v>
      </c>
      <c r="BC318" s="80">
        <v>0</v>
      </c>
      <c r="BD318" s="80">
        <v>0</v>
      </c>
      <c r="BE318" s="80">
        <v>0</v>
      </c>
      <c r="BF318" s="78">
        <v>0</v>
      </c>
      <c r="BG318" s="348">
        <f t="shared" si="221"/>
        <v>6534683.4192080004</v>
      </c>
      <c r="BH318" s="188">
        <f t="shared" si="222"/>
        <v>69032979</v>
      </c>
      <c r="BM318" s="50">
        <v>885165</v>
      </c>
      <c r="BN318" s="391">
        <f t="shared" ref="BN318:BN381" si="244">AB318</f>
        <v>46667</v>
      </c>
      <c r="BO318" s="391">
        <f t="shared" si="241"/>
        <v>931832</v>
      </c>
      <c r="BP318" s="391">
        <f t="shared" si="230"/>
        <v>26554950</v>
      </c>
      <c r="BQ318" s="50">
        <f t="shared" si="231"/>
        <v>1400010</v>
      </c>
      <c r="BR318" s="50">
        <f t="shared" si="232"/>
        <v>21347423.999999996</v>
      </c>
      <c r="BS318" s="50">
        <f t="shared" si="233"/>
        <v>2655495</v>
      </c>
      <c r="BT318" s="50">
        <f t="shared" si="234"/>
        <v>4500000</v>
      </c>
      <c r="BU318" s="50">
        <f t="shared" si="235"/>
        <v>6000000</v>
      </c>
      <c r="BV318" s="50">
        <f t="shared" si="236"/>
        <v>4892117.9999999991</v>
      </c>
      <c r="BW318" s="50">
        <f t="shared" si="237"/>
        <v>5217666.2159999991</v>
      </c>
      <c r="BX318" s="50">
        <f t="shared" si="238"/>
        <v>0</v>
      </c>
      <c r="BY318" s="50">
        <f t="shared" si="239"/>
        <v>3000000</v>
      </c>
      <c r="BZ318" s="50">
        <v>0</v>
      </c>
      <c r="CA318" s="50">
        <v>0</v>
      </c>
      <c r="CB318" s="50">
        <v>0</v>
      </c>
      <c r="CC318" s="50">
        <v>0</v>
      </c>
      <c r="CD318" s="391">
        <f t="shared" si="240"/>
        <v>75567663.216000006</v>
      </c>
      <c r="CE318" s="391">
        <f t="shared" si="242"/>
        <v>59412168.216000006</v>
      </c>
      <c r="CF318" s="391">
        <f t="shared" si="243"/>
        <v>72912168.216000006</v>
      </c>
      <c r="CG318" s="50">
        <f t="shared" si="223"/>
        <v>5103851.7751200013</v>
      </c>
      <c r="CH318" s="395">
        <f t="shared" si="224"/>
        <v>1941216.8216000006</v>
      </c>
      <c r="CI318" s="398">
        <v>0</v>
      </c>
      <c r="CJ318" s="50">
        <v>0</v>
      </c>
      <c r="CK318" s="50">
        <v>0</v>
      </c>
      <c r="CL318" s="50">
        <v>0</v>
      </c>
      <c r="CM318" s="50">
        <v>0</v>
      </c>
      <c r="CN318" s="50">
        <v>0</v>
      </c>
      <c r="CO318" s="50">
        <v>0</v>
      </c>
      <c r="CP318" s="395">
        <f t="shared" si="225"/>
        <v>7045068.5967200017</v>
      </c>
      <c r="CQ318" s="391">
        <f t="shared" si="226"/>
        <v>68522594</v>
      </c>
      <c r="CR318" s="391">
        <f t="shared" si="227"/>
        <v>-510385</v>
      </c>
    </row>
    <row r="319" spans="1:96" s="50" customFormat="1" ht="24" customHeight="1" x14ac:dyDescent="0.2">
      <c r="A319" s="182">
        <f t="shared" si="204"/>
        <v>2655495</v>
      </c>
      <c r="B319" s="298">
        <f t="shared" si="228"/>
        <v>313</v>
      </c>
      <c r="C319" s="266">
        <v>76</v>
      </c>
      <c r="D319" s="299">
        <v>13266</v>
      </c>
      <c r="E319" s="242" t="s">
        <v>209</v>
      </c>
      <c r="F319" s="243" t="s">
        <v>1540</v>
      </c>
      <c r="G319" s="287" t="s">
        <v>137</v>
      </c>
      <c r="H319" s="274" t="s">
        <v>88</v>
      </c>
      <c r="I319" s="294" t="s">
        <v>2747</v>
      </c>
      <c r="J319" s="65" t="s">
        <v>1541</v>
      </c>
      <c r="K319" s="65" t="s">
        <v>1542</v>
      </c>
      <c r="L319" s="65" t="s">
        <v>88</v>
      </c>
      <c r="M319" s="292" t="s">
        <v>137</v>
      </c>
      <c r="N319" s="244" t="s">
        <v>2410</v>
      </c>
      <c r="O319" s="65"/>
      <c r="P319" s="90"/>
      <c r="Q319" s="244">
        <v>30</v>
      </c>
      <c r="R319" s="246">
        <v>120</v>
      </c>
      <c r="S319" s="246">
        <v>110</v>
      </c>
      <c r="T319" s="246">
        <v>29.33</v>
      </c>
      <c r="U319" s="90">
        <v>0</v>
      </c>
      <c r="V319" s="262">
        <v>13</v>
      </c>
      <c r="W319" s="99">
        <v>0</v>
      </c>
      <c r="X319" s="84">
        <v>0</v>
      </c>
      <c r="Y319" s="99">
        <v>1</v>
      </c>
      <c r="Z319" s="65">
        <v>0</v>
      </c>
      <c r="AA319" s="319">
        <v>885165</v>
      </c>
      <c r="AB319" s="319">
        <v>46667</v>
      </c>
      <c r="AC319" s="320">
        <f t="shared" si="205"/>
        <v>931832</v>
      </c>
      <c r="AD319" s="75">
        <v>4500000</v>
      </c>
      <c r="AE319" s="75">
        <v>6000000</v>
      </c>
      <c r="AF319" s="338">
        <f t="shared" si="229"/>
        <v>177895.19999999998</v>
      </c>
      <c r="AG319" s="113">
        <f t="shared" si="206"/>
        <v>26554950</v>
      </c>
      <c r="AH319" s="75">
        <f t="shared" si="207"/>
        <v>1400010</v>
      </c>
      <c r="AI319" s="75">
        <f t="shared" si="208"/>
        <v>21347423.999999996</v>
      </c>
      <c r="AJ319" s="75">
        <f t="shared" si="209"/>
        <v>0</v>
      </c>
      <c r="AK319" s="75">
        <f t="shared" si="210"/>
        <v>4500000</v>
      </c>
      <c r="AL319" s="75">
        <f t="shared" si="211"/>
        <v>6000000</v>
      </c>
      <c r="AM319" s="75">
        <f t="shared" si="212"/>
        <v>4892117.9999999991</v>
      </c>
      <c r="AN319" s="75">
        <f t="shared" si="213"/>
        <v>5217666.2159999991</v>
      </c>
      <c r="AO319" s="75">
        <f t="shared" si="214"/>
        <v>0</v>
      </c>
      <c r="AP319" s="75">
        <f t="shared" si="215"/>
        <v>2600000</v>
      </c>
      <c r="AQ319" s="75">
        <v>0</v>
      </c>
      <c r="AR319" s="75">
        <v>0</v>
      </c>
      <c r="AS319" s="75">
        <v>0</v>
      </c>
      <c r="AT319" s="80">
        <v>0</v>
      </c>
      <c r="AU319" s="82">
        <f t="shared" si="216"/>
        <v>72512168.216000006</v>
      </c>
      <c r="AV319" s="113">
        <f t="shared" si="217"/>
        <v>54336316.440880008</v>
      </c>
      <c r="AW319" s="75">
        <f t="shared" si="218"/>
        <v>72512168.215999991</v>
      </c>
      <c r="AX319" s="75">
        <f t="shared" si="219"/>
        <v>5075851.7751199994</v>
      </c>
      <c r="AY319" s="76">
        <f t="shared" si="220"/>
        <v>1433631.644088001</v>
      </c>
      <c r="AZ319" s="75">
        <v>0</v>
      </c>
      <c r="BA319" s="75">
        <v>0</v>
      </c>
      <c r="BB319" s="75">
        <v>0</v>
      </c>
      <c r="BC319" s="80">
        <v>0</v>
      </c>
      <c r="BD319" s="80">
        <v>0</v>
      </c>
      <c r="BE319" s="80">
        <v>0</v>
      </c>
      <c r="BF319" s="78">
        <v>0</v>
      </c>
      <c r="BG319" s="348">
        <f t="shared" si="221"/>
        <v>6509483.4192080004</v>
      </c>
      <c r="BH319" s="188">
        <f t="shared" si="222"/>
        <v>66002684</v>
      </c>
      <c r="BM319" s="50">
        <v>885165</v>
      </c>
      <c r="BN319" s="391">
        <f t="shared" si="244"/>
        <v>46667</v>
      </c>
      <c r="BO319" s="391">
        <f t="shared" si="241"/>
        <v>931832</v>
      </c>
      <c r="BP319" s="391">
        <f t="shared" si="230"/>
        <v>26554950</v>
      </c>
      <c r="BQ319" s="50">
        <f t="shared" si="231"/>
        <v>1400010</v>
      </c>
      <c r="BR319" s="50">
        <f t="shared" si="232"/>
        <v>21347423.999999996</v>
      </c>
      <c r="BS319" s="50">
        <f t="shared" si="233"/>
        <v>0</v>
      </c>
      <c r="BT319" s="50">
        <f t="shared" si="234"/>
        <v>4500000</v>
      </c>
      <c r="BU319" s="50">
        <f t="shared" si="235"/>
        <v>6000000</v>
      </c>
      <c r="BV319" s="50">
        <f t="shared" si="236"/>
        <v>4892117.9999999991</v>
      </c>
      <c r="BW319" s="50">
        <f t="shared" si="237"/>
        <v>5217666.2159999991</v>
      </c>
      <c r="BX319" s="50">
        <f t="shared" si="238"/>
        <v>0</v>
      </c>
      <c r="BY319" s="50">
        <f t="shared" si="239"/>
        <v>2600000</v>
      </c>
      <c r="BZ319" s="50">
        <v>0</v>
      </c>
      <c r="CA319" s="50">
        <v>0</v>
      </c>
      <c r="CB319" s="50">
        <v>0</v>
      </c>
      <c r="CC319" s="50">
        <v>0</v>
      </c>
      <c r="CD319" s="391">
        <f t="shared" si="240"/>
        <v>72512168.216000006</v>
      </c>
      <c r="CE319" s="391">
        <f t="shared" si="242"/>
        <v>59412168.216000006</v>
      </c>
      <c r="CF319" s="391">
        <f t="shared" si="243"/>
        <v>72512168.216000006</v>
      </c>
      <c r="CG319" s="50">
        <f t="shared" si="223"/>
        <v>5075851.7751200013</v>
      </c>
      <c r="CH319" s="395">
        <f t="shared" si="224"/>
        <v>1941216.8216000006</v>
      </c>
      <c r="CI319" s="398">
        <v>0</v>
      </c>
      <c r="CJ319" s="50">
        <v>0</v>
      </c>
      <c r="CK319" s="50">
        <v>0</v>
      </c>
      <c r="CL319" s="50">
        <v>0</v>
      </c>
      <c r="CM319" s="50">
        <v>0</v>
      </c>
      <c r="CN319" s="50">
        <v>0</v>
      </c>
      <c r="CO319" s="50">
        <v>0</v>
      </c>
      <c r="CP319" s="395">
        <f t="shared" si="225"/>
        <v>7017068.5967200017</v>
      </c>
      <c r="CQ319" s="391">
        <f t="shared" si="226"/>
        <v>65495099</v>
      </c>
      <c r="CR319" s="391">
        <f t="shared" si="227"/>
        <v>-507585</v>
      </c>
    </row>
    <row r="320" spans="1:96" s="50" customFormat="1" ht="24" customHeight="1" x14ac:dyDescent="0.2">
      <c r="A320" s="182">
        <f t="shared" si="204"/>
        <v>2655495</v>
      </c>
      <c r="B320" s="298">
        <f t="shared" si="228"/>
        <v>314</v>
      </c>
      <c r="C320" s="266">
        <v>77</v>
      </c>
      <c r="D320" s="299">
        <v>13321</v>
      </c>
      <c r="E320" s="242" t="s">
        <v>1702</v>
      </c>
      <c r="F320" s="243" t="s">
        <v>1703</v>
      </c>
      <c r="G320" s="287" t="s">
        <v>137</v>
      </c>
      <c r="H320" s="274" t="s">
        <v>88</v>
      </c>
      <c r="I320" s="294" t="s">
        <v>2748</v>
      </c>
      <c r="J320" s="65" t="s">
        <v>1704</v>
      </c>
      <c r="K320" s="65" t="s">
        <v>1705</v>
      </c>
      <c r="L320" s="65" t="s">
        <v>88</v>
      </c>
      <c r="M320" s="292" t="s">
        <v>137</v>
      </c>
      <c r="N320" s="99"/>
      <c r="O320" s="65"/>
      <c r="P320" s="245" t="s">
        <v>2410</v>
      </c>
      <c r="Q320" s="244">
        <v>30</v>
      </c>
      <c r="R320" s="246">
        <v>120</v>
      </c>
      <c r="S320" s="246">
        <v>220</v>
      </c>
      <c r="T320" s="246">
        <v>29.33</v>
      </c>
      <c r="U320" s="90">
        <v>0</v>
      </c>
      <c r="V320" s="262">
        <v>28</v>
      </c>
      <c r="W320" s="99">
        <v>0</v>
      </c>
      <c r="X320" s="84">
        <v>0</v>
      </c>
      <c r="Y320" s="99">
        <v>0</v>
      </c>
      <c r="Z320" s="65">
        <v>0</v>
      </c>
      <c r="AA320" s="319">
        <v>885165</v>
      </c>
      <c r="AB320" s="319">
        <v>46667</v>
      </c>
      <c r="AC320" s="320">
        <f t="shared" si="205"/>
        <v>931832</v>
      </c>
      <c r="AD320" s="75">
        <v>4500000</v>
      </c>
      <c r="AE320" s="75">
        <v>6000000</v>
      </c>
      <c r="AF320" s="338">
        <f t="shared" si="229"/>
        <v>177895.19999999998</v>
      </c>
      <c r="AG320" s="113">
        <f t="shared" si="206"/>
        <v>26554950</v>
      </c>
      <c r="AH320" s="75">
        <f t="shared" si="207"/>
        <v>1400010</v>
      </c>
      <c r="AI320" s="75">
        <f t="shared" si="208"/>
        <v>21347423.999999996</v>
      </c>
      <c r="AJ320" s="75">
        <f t="shared" si="209"/>
        <v>0</v>
      </c>
      <c r="AK320" s="75">
        <f t="shared" si="210"/>
        <v>4500000</v>
      </c>
      <c r="AL320" s="75">
        <f t="shared" si="211"/>
        <v>6000000</v>
      </c>
      <c r="AM320" s="75">
        <f t="shared" si="212"/>
        <v>9784235.9999999981</v>
      </c>
      <c r="AN320" s="75">
        <f t="shared" si="213"/>
        <v>5217666.2159999991</v>
      </c>
      <c r="AO320" s="75">
        <f t="shared" si="214"/>
        <v>0</v>
      </c>
      <c r="AP320" s="75">
        <f t="shared" si="215"/>
        <v>5600000</v>
      </c>
      <c r="AQ320" s="75">
        <v>0</v>
      </c>
      <c r="AR320" s="75">
        <v>0</v>
      </c>
      <c r="AS320" s="75">
        <v>0</v>
      </c>
      <c r="AT320" s="80">
        <v>0</v>
      </c>
      <c r="AU320" s="82">
        <f t="shared" si="216"/>
        <v>80404286.216000006</v>
      </c>
      <c r="AV320" s="113">
        <f t="shared" si="217"/>
        <v>58675986.18088001</v>
      </c>
      <c r="AW320" s="75">
        <f t="shared" si="218"/>
        <v>80404286.215999991</v>
      </c>
      <c r="AX320" s="75">
        <f t="shared" si="219"/>
        <v>5628300.0351200001</v>
      </c>
      <c r="AY320" s="76">
        <f t="shared" si="220"/>
        <v>1867598.6180880012</v>
      </c>
      <c r="AZ320" s="75">
        <v>0</v>
      </c>
      <c r="BA320" s="75">
        <v>0</v>
      </c>
      <c r="BB320" s="75">
        <v>0</v>
      </c>
      <c r="BC320" s="80">
        <v>0</v>
      </c>
      <c r="BD320" s="80">
        <v>0</v>
      </c>
      <c r="BE320" s="80">
        <v>0</v>
      </c>
      <c r="BF320" s="78">
        <v>0</v>
      </c>
      <c r="BG320" s="348">
        <f t="shared" si="221"/>
        <v>7495898.6532080015</v>
      </c>
      <c r="BH320" s="188">
        <f t="shared" si="222"/>
        <v>72908387</v>
      </c>
      <c r="BM320" s="50">
        <v>885165</v>
      </c>
      <c r="BN320" s="391">
        <f t="shared" si="244"/>
        <v>46667</v>
      </c>
      <c r="BO320" s="391">
        <f t="shared" si="241"/>
        <v>931832</v>
      </c>
      <c r="BP320" s="391">
        <f t="shared" si="230"/>
        <v>26554950</v>
      </c>
      <c r="BQ320" s="50">
        <f t="shared" si="231"/>
        <v>1400010</v>
      </c>
      <c r="BR320" s="50">
        <f t="shared" si="232"/>
        <v>21347423.999999996</v>
      </c>
      <c r="BS320" s="50">
        <f t="shared" si="233"/>
        <v>0</v>
      </c>
      <c r="BT320" s="50">
        <f t="shared" si="234"/>
        <v>4500000</v>
      </c>
      <c r="BU320" s="50">
        <f t="shared" si="235"/>
        <v>6000000</v>
      </c>
      <c r="BV320" s="50">
        <f t="shared" si="236"/>
        <v>9784235.9999999981</v>
      </c>
      <c r="BW320" s="50">
        <f t="shared" si="237"/>
        <v>5217666.2159999991</v>
      </c>
      <c r="BX320" s="50">
        <f t="shared" si="238"/>
        <v>0</v>
      </c>
      <c r="BY320" s="50">
        <f t="shared" si="239"/>
        <v>5600000</v>
      </c>
      <c r="BZ320" s="50">
        <v>0</v>
      </c>
      <c r="CA320" s="50">
        <v>0</v>
      </c>
      <c r="CB320" s="50">
        <v>0</v>
      </c>
      <c r="CC320" s="50">
        <v>0</v>
      </c>
      <c r="CD320" s="391">
        <f t="shared" si="240"/>
        <v>80404286.216000006</v>
      </c>
      <c r="CE320" s="391">
        <f t="shared" si="242"/>
        <v>64304286.216000006</v>
      </c>
      <c r="CF320" s="391">
        <f t="shared" si="243"/>
        <v>80404286.216000006</v>
      </c>
      <c r="CG320" s="50">
        <f t="shared" si="223"/>
        <v>5628300.0351200011</v>
      </c>
      <c r="CH320" s="395">
        <f t="shared" si="224"/>
        <v>2430428.6216000007</v>
      </c>
      <c r="CI320" s="398">
        <v>0</v>
      </c>
      <c r="CJ320" s="50">
        <v>0</v>
      </c>
      <c r="CK320" s="50">
        <v>0</v>
      </c>
      <c r="CL320" s="50">
        <v>0</v>
      </c>
      <c r="CM320" s="50">
        <v>0</v>
      </c>
      <c r="CN320" s="50">
        <v>0</v>
      </c>
      <c r="CO320" s="50">
        <v>0</v>
      </c>
      <c r="CP320" s="395">
        <f t="shared" si="225"/>
        <v>8058728.6567200013</v>
      </c>
      <c r="CQ320" s="391">
        <f t="shared" si="226"/>
        <v>72345557</v>
      </c>
      <c r="CR320" s="391">
        <f t="shared" si="227"/>
        <v>-562830</v>
      </c>
    </row>
    <row r="321" spans="1:96" s="50" customFormat="1" ht="24" customHeight="1" x14ac:dyDescent="0.2">
      <c r="A321" s="182">
        <f t="shared" si="204"/>
        <v>2655495</v>
      </c>
      <c r="B321" s="298">
        <f t="shared" si="228"/>
        <v>315</v>
      </c>
      <c r="C321" s="266">
        <v>78</v>
      </c>
      <c r="D321" s="299">
        <v>13299</v>
      </c>
      <c r="E321" s="242" t="s">
        <v>99</v>
      </c>
      <c r="F321" s="243" t="s">
        <v>1645</v>
      </c>
      <c r="G321" s="287" t="s">
        <v>137</v>
      </c>
      <c r="H321" s="274" t="s">
        <v>88</v>
      </c>
      <c r="I321" s="353" t="s">
        <v>2749</v>
      </c>
      <c r="J321" s="68" t="s">
        <v>1646</v>
      </c>
      <c r="K321" s="68" t="s">
        <v>1647</v>
      </c>
      <c r="L321" s="68" t="s">
        <v>88</v>
      </c>
      <c r="M321" s="292" t="s">
        <v>137</v>
      </c>
      <c r="N321" s="244" t="s">
        <v>2410</v>
      </c>
      <c r="O321" s="68"/>
      <c r="P321" s="91"/>
      <c r="Q321" s="244">
        <v>30</v>
      </c>
      <c r="R321" s="246">
        <v>120</v>
      </c>
      <c r="S321" s="246">
        <v>110</v>
      </c>
      <c r="T321" s="246">
        <v>29.33</v>
      </c>
      <c r="U321" s="90">
        <v>0</v>
      </c>
      <c r="V321" s="262">
        <v>25</v>
      </c>
      <c r="W321" s="99">
        <v>0</v>
      </c>
      <c r="X321" s="84">
        <v>0</v>
      </c>
      <c r="Y321" s="99">
        <v>2</v>
      </c>
      <c r="Z321" s="65">
        <v>1</v>
      </c>
      <c r="AA321" s="319">
        <v>885165</v>
      </c>
      <c r="AB321" s="319">
        <v>46667</v>
      </c>
      <c r="AC321" s="320">
        <f t="shared" si="205"/>
        <v>931832</v>
      </c>
      <c r="AD321" s="75">
        <v>4500000</v>
      </c>
      <c r="AE321" s="75">
        <v>6000000</v>
      </c>
      <c r="AF321" s="338">
        <f t="shared" si="229"/>
        <v>177895.19999999998</v>
      </c>
      <c r="AG321" s="113">
        <f t="shared" si="206"/>
        <v>26554950</v>
      </c>
      <c r="AH321" s="75">
        <f t="shared" si="207"/>
        <v>1400010</v>
      </c>
      <c r="AI321" s="75">
        <f t="shared" si="208"/>
        <v>21347423.999999996</v>
      </c>
      <c r="AJ321" s="75">
        <f t="shared" si="209"/>
        <v>2655495</v>
      </c>
      <c r="AK321" s="75">
        <f t="shared" si="210"/>
        <v>4500000</v>
      </c>
      <c r="AL321" s="75">
        <f t="shared" si="211"/>
        <v>6000000</v>
      </c>
      <c r="AM321" s="75">
        <f t="shared" si="212"/>
        <v>4892117.9999999991</v>
      </c>
      <c r="AN321" s="75">
        <f t="shared" si="213"/>
        <v>5217666.2159999991</v>
      </c>
      <c r="AO321" s="75">
        <f t="shared" si="214"/>
        <v>0</v>
      </c>
      <c r="AP321" s="75">
        <f t="shared" si="215"/>
        <v>5000000</v>
      </c>
      <c r="AQ321" s="75">
        <v>0</v>
      </c>
      <c r="AR321" s="75">
        <v>0</v>
      </c>
      <c r="AS321" s="75">
        <v>0</v>
      </c>
      <c r="AT321" s="80">
        <v>0</v>
      </c>
      <c r="AU321" s="82">
        <f t="shared" si="216"/>
        <v>77567663.216000006</v>
      </c>
      <c r="AV321" s="113">
        <f t="shared" si="217"/>
        <v>54168316.440880008</v>
      </c>
      <c r="AW321" s="75">
        <f t="shared" si="218"/>
        <v>74912168.215999991</v>
      </c>
      <c r="AX321" s="75">
        <f t="shared" si="219"/>
        <v>5243851.7751199994</v>
      </c>
      <c r="AY321" s="76">
        <f t="shared" si="220"/>
        <v>1416831.644088001</v>
      </c>
      <c r="AZ321" s="75">
        <v>0</v>
      </c>
      <c r="BA321" s="75">
        <v>0</v>
      </c>
      <c r="BB321" s="75">
        <v>0</v>
      </c>
      <c r="BC321" s="80">
        <v>0</v>
      </c>
      <c r="BD321" s="80">
        <v>0</v>
      </c>
      <c r="BE321" s="80">
        <v>0</v>
      </c>
      <c r="BF321" s="78">
        <v>0</v>
      </c>
      <c r="BG321" s="348">
        <f t="shared" si="221"/>
        <v>6660683.4192080004</v>
      </c>
      <c r="BH321" s="188">
        <f t="shared" si="222"/>
        <v>70906979</v>
      </c>
      <c r="BM321" s="50">
        <v>885165</v>
      </c>
      <c r="BN321" s="391">
        <f t="shared" si="244"/>
        <v>46667</v>
      </c>
      <c r="BO321" s="391">
        <f t="shared" si="241"/>
        <v>931832</v>
      </c>
      <c r="BP321" s="391">
        <f t="shared" si="230"/>
        <v>26554950</v>
      </c>
      <c r="BQ321" s="50">
        <f t="shared" si="231"/>
        <v>1400010</v>
      </c>
      <c r="BR321" s="50">
        <f t="shared" si="232"/>
        <v>21347423.999999996</v>
      </c>
      <c r="BS321" s="50">
        <f t="shared" si="233"/>
        <v>2655495</v>
      </c>
      <c r="BT321" s="50">
        <f t="shared" si="234"/>
        <v>4500000</v>
      </c>
      <c r="BU321" s="50">
        <f t="shared" si="235"/>
        <v>6000000</v>
      </c>
      <c r="BV321" s="50">
        <f t="shared" si="236"/>
        <v>4892117.9999999991</v>
      </c>
      <c r="BW321" s="50">
        <f t="shared" si="237"/>
        <v>5217666.2159999991</v>
      </c>
      <c r="BX321" s="50">
        <f t="shared" si="238"/>
        <v>0</v>
      </c>
      <c r="BY321" s="50">
        <f t="shared" si="239"/>
        <v>5000000</v>
      </c>
      <c r="BZ321" s="50">
        <v>0</v>
      </c>
      <c r="CA321" s="50">
        <v>0</v>
      </c>
      <c r="CB321" s="50">
        <v>0</v>
      </c>
      <c r="CC321" s="50">
        <v>0</v>
      </c>
      <c r="CD321" s="391">
        <f t="shared" si="240"/>
        <v>77567663.216000006</v>
      </c>
      <c r="CE321" s="391">
        <f t="shared" si="242"/>
        <v>59412168.216000006</v>
      </c>
      <c r="CF321" s="391">
        <f t="shared" si="243"/>
        <v>74912168.216000006</v>
      </c>
      <c r="CG321" s="50">
        <f t="shared" si="223"/>
        <v>5243851.7751200013</v>
      </c>
      <c r="CH321" s="395">
        <f t="shared" si="224"/>
        <v>1941216.8216000006</v>
      </c>
      <c r="CI321" s="398">
        <v>0</v>
      </c>
      <c r="CJ321" s="50">
        <v>0</v>
      </c>
      <c r="CK321" s="50">
        <v>0</v>
      </c>
      <c r="CL321" s="50">
        <v>0</v>
      </c>
      <c r="CM321" s="50">
        <v>0</v>
      </c>
      <c r="CN321" s="50">
        <v>0</v>
      </c>
      <c r="CO321" s="50">
        <v>0</v>
      </c>
      <c r="CP321" s="395">
        <f t="shared" si="225"/>
        <v>7185068.5967200017</v>
      </c>
      <c r="CQ321" s="391">
        <f t="shared" si="226"/>
        <v>70382594</v>
      </c>
      <c r="CR321" s="391">
        <f t="shared" si="227"/>
        <v>-524385</v>
      </c>
    </row>
    <row r="322" spans="1:96" s="50" customFormat="1" ht="24" customHeight="1" x14ac:dyDescent="0.2">
      <c r="A322" s="182">
        <f t="shared" si="204"/>
        <v>2655495</v>
      </c>
      <c r="B322" s="298">
        <f t="shared" si="228"/>
        <v>316</v>
      </c>
      <c r="C322" s="266">
        <v>79</v>
      </c>
      <c r="D322" s="299">
        <v>13348</v>
      </c>
      <c r="E322" s="242" t="s">
        <v>1468</v>
      </c>
      <c r="F322" s="243" t="s">
        <v>1786</v>
      </c>
      <c r="G322" s="287" t="s">
        <v>137</v>
      </c>
      <c r="H322" s="274" t="s">
        <v>88</v>
      </c>
      <c r="I322" s="294" t="s">
        <v>2750</v>
      </c>
      <c r="J322" s="65" t="s">
        <v>1787</v>
      </c>
      <c r="K322" s="65" t="s">
        <v>1788</v>
      </c>
      <c r="L322" s="65" t="s">
        <v>88</v>
      </c>
      <c r="M322" s="292" t="s">
        <v>137</v>
      </c>
      <c r="N322" s="244" t="s">
        <v>2410</v>
      </c>
      <c r="O322" s="65"/>
      <c r="P322" s="90"/>
      <c r="Q322" s="244">
        <v>30</v>
      </c>
      <c r="R322" s="246">
        <v>120</v>
      </c>
      <c r="S322" s="246">
        <v>110</v>
      </c>
      <c r="T322" s="246">
        <v>29.33</v>
      </c>
      <c r="U322" s="90">
        <v>0</v>
      </c>
      <c r="V322" s="262">
        <v>20</v>
      </c>
      <c r="W322" s="99">
        <v>0</v>
      </c>
      <c r="X322" s="84">
        <v>0</v>
      </c>
      <c r="Y322" s="99">
        <v>1</v>
      </c>
      <c r="Z322" s="65">
        <v>1</v>
      </c>
      <c r="AA322" s="319">
        <v>885165</v>
      </c>
      <c r="AB322" s="319">
        <v>46667</v>
      </c>
      <c r="AC322" s="320">
        <f t="shared" si="205"/>
        <v>931832</v>
      </c>
      <c r="AD322" s="75">
        <v>4500000</v>
      </c>
      <c r="AE322" s="75">
        <v>6000000</v>
      </c>
      <c r="AF322" s="338">
        <f t="shared" si="229"/>
        <v>177895.19999999998</v>
      </c>
      <c r="AG322" s="113">
        <f t="shared" si="206"/>
        <v>26554950</v>
      </c>
      <c r="AH322" s="75">
        <f t="shared" si="207"/>
        <v>1400010</v>
      </c>
      <c r="AI322" s="75">
        <f t="shared" si="208"/>
        <v>21347423.999999996</v>
      </c>
      <c r="AJ322" s="75">
        <f t="shared" si="209"/>
        <v>2655495</v>
      </c>
      <c r="AK322" s="75">
        <f t="shared" si="210"/>
        <v>4500000</v>
      </c>
      <c r="AL322" s="75">
        <f t="shared" si="211"/>
        <v>6000000</v>
      </c>
      <c r="AM322" s="75">
        <f t="shared" si="212"/>
        <v>4892117.9999999991</v>
      </c>
      <c r="AN322" s="75">
        <f t="shared" si="213"/>
        <v>5217666.2159999991</v>
      </c>
      <c r="AO322" s="75">
        <f t="shared" si="214"/>
        <v>0</v>
      </c>
      <c r="AP322" s="75">
        <f t="shared" si="215"/>
        <v>4000000</v>
      </c>
      <c r="AQ322" s="75">
        <v>0</v>
      </c>
      <c r="AR322" s="75">
        <v>0</v>
      </c>
      <c r="AS322" s="75">
        <v>0</v>
      </c>
      <c r="AT322" s="80">
        <v>0</v>
      </c>
      <c r="AU322" s="82">
        <f t="shared" si="216"/>
        <v>76567663.216000006</v>
      </c>
      <c r="AV322" s="113">
        <f t="shared" si="217"/>
        <v>54238316.440880008</v>
      </c>
      <c r="AW322" s="75">
        <f t="shared" si="218"/>
        <v>73912168.215999991</v>
      </c>
      <c r="AX322" s="75">
        <f t="shared" si="219"/>
        <v>5173851.7751199994</v>
      </c>
      <c r="AY322" s="76">
        <f t="shared" si="220"/>
        <v>1423831.644088001</v>
      </c>
      <c r="AZ322" s="75">
        <v>0</v>
      </c>
      <c r="BA322" s="75">
        <v>0</v>
      </c>
      <c r="BB322" s="75">
        <v>0</v>
      </c>
      <c r="BC322" s="80">
        <v>0</v>
      </c>
      <c r="BD322" s="80">
        <v>0</v>
      </c>
      <c r="BE322" s="80">
        <v>0</v>
      </c>
      <c r="BF322" s="78">
        <v>0</v>
      </c>
      <c r="BG322" s="348">
        <f t="shared" si="221"/>
        <v>6597683.4192080004</v>
      </c>
      <c r="BH322" s="188">
        <f t="shared" si="222"/>
        <v>69969979</v>
      </c>
      <c r="BM322" s="50">
        <v>885165</v>
      </c>
      <c r="BN322" s="391">
        <f t="shared" si="244"/>
        <v>46667</v>
      </c>
      <c r="BO322" s="391">
        <f t="shared" si="241"/>
        <v>931832</v>
      </c>
      <c r="BP322" s="391">
        <f t="shared" si="230"/>
        <v>26554950</v>
      </c>
      <c r="BQ322" s="50">
        <f t="shared" si="231"/>
        <v>1400010</v>
      </c>
      <c r="BR322" s="50">
        <f t="shared" si="232"/>
        <v>21347423.999999996</v>
      </c>
      <c r="BS322" s="50">
        <f t="shared" si="233"/>
        <v>2655495</v>
      </c>
      <c r="BT322" s="50">
        <f t="shared" si="234"/>
        <v>4500000</v>
      </c>
      <c r="BU322" s="50">
        <f t="shared" si="235"/>
        <v>6000000</v>
      </c>
      <c r="BV322" s="50">
        <f t="shared" si="236"/>
        <v>4892117.9999999991</v>
      </c>
      <c r="BW322" s="50">
        <f t="shared" si="237"/>
        <v>5217666.2159999991</v>
      </c>
      <c r="BX322" s="50">
        <f t="shared" si="238"/>
        <v>0</v>
      </c>
      <c r="BY322" s="50">
        <f t="shared" si="239"/>
        <v>4000000</v>
      </c>
      <c r="BZ322" s="50">
        <v>0</v>
      </c>
      <c r="CA322" s="50">
        <v>0</v>
      </c>
      <c r="CB322" s="50">
        <v>0</v>
      </c>
      <c r="CC322" s="50">
        <v>0</v>
      </c>
      <c r="CD322" s="391">
        <f t="shared" si="240"/>
        <v>76567663.216000006</v>
      </c>
      <c r="CE322" s="391">
        <f t="shared" si="242"/>
        <v>59412168.216000006</v>
      </c>
      <c r="CF322" s="391">
        <f t="shared" si="243"/>
        <v>73912168.216000006</v>
      </c>
      <c r="CG322" s="50">
        <f t="shared" si="223"/>
        <v>5173851.7751200013</v>
      </c>
      <c r="CH322" s="395">
        <f t="shared" si="224"/>
        <v>1941216.8216000006</v>
      </c>
      <c r="CI322" s="398">
        <v>0</v>
      </c>
      <c r="CJ322" s="50">
        <v>0</v>
      </c>
      <c r="CK322" s="50">
        <v>0</v>
      </c>
      <c r="CL322" s="50">
        <v>0</v>
      </c>
      <c r="CM322" s="50">
        <v>0</v>
      </c>
      <c r="CN322" s="50">
        <v>0</v>
      </c>
      <c r="CO322" s="50">
        <v>0</v>
      </c>
      <c r="CP322" s="395">
        <f t="shared" si="225"/>
        <v>7115068.5967200017</v>
      </c>
      <c r="CQ322" s="391">
        <f t="shared" si="226"/>
        <v>69452594</v>
      </c>
      <c r="CR322" s="391">
        <f t="shared" si="227"/>
        <v>-517385</v>
      </c>
    </row>
    <row r="323" spans="1:96" s="50" customFormat="1" ht="24" customHeight="1" x14ac:dyDescent="0.2">
      <c r="A323" s="182">
        <f t="shared" si="204"/>
        <v>2655495</v>
      </c>
      <c r="B323" s="298">
        <f t="shared" si="228"/>
        <v>317</v>
      </c>
      <c r="C323" s="266">
        <v>80</v>
      </c>
      <c r="D323" s="299">
        <v>13330</v>
      </c>
      <c r="E323" s="242" t="s">
        <v>1468</v>
      </c>
      <c r="F323" s="243" t="s">
        <v>1730</v>
      </c>
      <c r="G323" s="287" t="s">
        <v>137</v>
      </c>
      <c r="H323" s="274" t="s">
        <v>88</v>
      </c>
      <c r="I323" s="294" t="s">
        <v>2751</v>
      </c>
      <c r="J323" s="65" t="s">
        <v>1731</v>
      </c>
      <c r="K323" s="65" t="s">
        <v>1732</v>
      </c>
      <c r="L323" s="65" t="s">
        <v>88</v>
      </c>
      <c r="M323" s="292" t="s">
        <v>137</v>
      </c>
      <c r="N323" s="244" t="s">
        <v>2410</v>
      </c>
      <c r="O323" s="65"/>
      <c r="P323" s="90"/>
      <c r="Q323" s="244">
        <v>30</v>
      </c>
      <c r="R323" s="246">
        <v>120</v>
      </c>
      <c r="S323" s="246">
        <v>110</v>
      </c>
      <c r="T323" s="246">
        <v>29.33</v>
      </c>
      <c r="U323" s="90">
        <v>0</v>
      </c>
      <c r="V323" s="262">
        <v>15</v>
      </c>
      <c r="W323" s="99">
        <v>0</v>
      </c>
      <c r="X323" s="84">
        <v>0</v>
      </c>
      <c r="Y323" s="99">
        <v>0</v>
      </c>
      <c r="Z323" s="65">
        <v>0</v>
      </c>
      <c r="AA323" s="319">
        <v>885165</v>
      </c>
      <c r="AB323" s="319">
        <v>46667</v>
      </c>
      <c r="AC323" s="320">
        <f t="shared" si="205"/>
        <v>931832</v>
      </c>
      <c r="AD323" s="75">
        <v>4500000</v>
      </c>
      <c r="AE323" s="75">
        <v>6000000</v>
      </c>
      <c r="AF323" s="338">
        <f t="shared" si="229"/>
        <v>177895.19999999998</v>
      </c>
      <c r="AG323" s="113">
        <f t="shared" si="206"/>
        <v>26554950</v>
      </c>
      <c r="AH323" s="75">
        <f t="shared" si="207"/>
        <v>1400010</v>
      </c>
      <c r="AI323" s="75">
        <f t="shared" si="208"/>
        <v>21347423.999999996</v>
      </c>
      <c r="AJ323" s="75">
        <f t="shared" si="209"/>
        <v>0</v>
      </c>
      <c r="AK323" s="75">
        <f t="shared" si="210"/>
        <v>4500000</v>
      </c>
      <c r="AL323" s="75">
        <f t="shared" si="211"/>
        <v>6000000</v>
      </c>
      <c r="AM323" s="75">
        <f t="shared" si="212"/>
        <v>4892117.9999999991</v>
      </c>
      <c r="AN323" s="75">
        <f t="shared" si="213"/>
        <v>5217666.2159999991</v>
      </c>
      <c r="AO323" s="75">
        <f t="shared" si="214"/>
        <v>0</v>
      </c>
      <c r="AP323" s="75">
        <f t="shared" si="215"/>
        <v>3000000</v>
      </c>
      <c r="AQ323" s="75">
        <v>0</v>
      </c>
      <c r="AR323" s="75">
        <v>0</v>
      </c>
      <c r="AS323" s="75">
        <v>0</v>
      </c>
      <c r="AT323" s="80">
        <v>0</v>
      </c>
      <c r="AU323" s="82">
        <f t="shared" si="216"/>
        <v>72912168.216000006</v>
      </c>
      <c r="AV323" s="113">
        <f t="shared" si="217"/>
        <v>54308316.440880008</v>
      </c>
      <c r="AW323" s="75">
        <f t="shared" si="218"/>
        <v>72912168.215999991</v>
      </c>
      <c r="AX323" s="75">
        <f t="shared" si="219"/>
        <v>5103851.7751199994</v>
      </c>
      <c r="AY323" s="76">
        <f t="shared" si="220"/>
        <v>1430831.644088001</v>
      </c>
      <c r="AZ323" s="75">
        <v>0</v>
      </c>
      <c r="BA323" s="75">
        <v>0</v>
      </c>
      <c r="BB323" s="75">
        <v>0</v>
      </c>
      <c r="BC323" s="80">
        <v>0</v>
      </c>
      <c r="BD323" s="80">
        <v>0</v>
      </c>
      <c r="BE323" s="80">
        <v>0</v>
      </c>
      <c r="BF323" s="78">
        <v>0</v>
      </c>
      <c r="BG323" s="348">
        <f t="shared" si="221"/>
        <v>6534683.4192080004</v>
      </c>
      <c r="BH323" s="188">
        <f t="shared" si="222"/>
        <v>66377484</v>
      </c>
      <c r="BM323" s="50">
        <v>885165</v>
      </c>
      <c r="BN323" s="391">
        <f t="shared" si="244"/>
        <v>46667</v>
      </c>
      <c r="BO323" s="391">
        <f t="shared" si="241"/>
        <v>931832</v>
      </c>
      <c r="BP323" s="391">
        <f t="shared" si="230"/>
        <v>26554950</v>
      </c>
      <c r="BQ323" s="50">
        <f t="shared" si="231"/>
        <v>1400010</v>
      </c>
      <c r="BR323" s="50">
        <f t="shared" si="232"/>
        <v>21347423.999999996</v>
      </c>
      <c r="BS323" s="50">
        <f t="shared" si="233"/>
        <v>0</v>
      </c>
      <c r="BT323" s="50">
        <f t="shared" si="234"/>
        <v>4500000</v>
      </c>
      <c r="BU323" s="50">
        <f t="shared" si="235"/>
        <v>6000000</v>
      </c>
      <c r="BV323" s="50">
        <f t="shared" si="236"/>
        <v>4892117.9999999991</v>
      </c>
      <c r="BW323" s="50">
        <f t="shared" si="237"/>
        <v>5217666.2159999991</v>
      </c>
      <c r="BX323" s="50">
        <f t="shared" si="238"/>
        <v>0</v>
      </c>
      <c r="BY323" s="50">
        <f t="shared" si="239"/>
        <v>3000000</v>
      </c>
      <c r="BZ323" s="50">
        <v>0</v>
      </c>
      <c r="CA323" s="50">
        <v>0</v>
      </c>
      <c r="CB323" s="50">
        <v>0</v>
      </c>
      <c r="CC323" s="50">
        <v>0</v>
      </c>
      <c r="CD323" s="391">
        <f t="shared" si="240"/>
        <v>72912168.216000006</v>
      </c>
      <c r="CE323" s="391">
        <f t="shared" si="242"/>
        <v>59412168.216000006</v>
      </c>
      <c r="CF323" s="391">
        <f t="shared" si="243"/>
        <v>72912168.216000006</v>
      </c>
      <c r="CG323" s="50">
        <f t="shared" si="223"/>
        <v>5103851.7751200013</v>
      </c>
      <c r="CH323" s="395">
        <f t="shared" si="224"/>
        <v>1941216.8216000006</v>
      </c>
      <c r="CI323" s="398">
        <v>0</v>
      </c>
      <c r="CJ323" s="50">
        <v>0</v>
      </c>
      <c r="CK323" s="50">
        <v>0</v>
      </c>
      <c r="CL323" s="50">
        <v>0</v>
      </c>
      <c r="CM323" s="50">
        <v>0</v>
      </c>
      <c r="CN323" s="50">
        <v>0</v>
      </c>
      <c r="CO323" s="50">
        <v>0</v>
      </c>
      <c r="CP323" s="395">
        <f t="shared" si="225"/>
        <v>7045068.5967200017</v>
      </c>
      <c r="CQ323" s="391">
        <f t="shared" si="226"/>
        <v>65867099</v>
      </c>
      <c r="CR323" s="391">
        <f t="shared" si="227"/>
        <v>-510385</v>
      </c>
    </row>
    <row r="324" spans="1:96" s="50" customFormat="1" ht="24" customHeight="1" x14ac:dyDescent="0.2">
      <c r="A324" s="182">
        <f t="shared" si="204"/>
        <v>2655495</v>
      </c>
      <c r="B324" s="298">
        <f t="shared" si="228"/>
        <v>318</v>
      </c>
      <c r="C324" s="266">
        <v>81</v>
      </c>
      <c r="D324" s="299">
        <v>13303</v>
      </c>
      <c r="E324" s="242" t="s">
        <v>85</v>
      </c>
      <c r="F324" s="243" t="s">
        <v>1656</v>
      </c>
      <c r="G324" s="287" t="s">
        <v>137</v>
      </c>
      <c r="H324" s="274" t="s">
        <v>88</v>
      </c>
      <c r="I324" s="294" t="s">
        <v>2752</v>
      </c>
      <c r="J324" s="65">
        <v>1462848291</v>
      </c>
      <c r="K324" s="65" t="s">
        <v>1657</v>
      </c>
      <c r="L324" s="65" t="s">
        <v>88</v>
      </c>
      <c r="M324" s="292" t="s">
        <v>137</v>
      </c>
      <c r="N324" s="244" t="s">
        <v>2410</v>
      </c>
      <c r="O324" s="65"/>
      <c r="P324" s="90"/>
      <c r="Q324" s="244">
        <v>30</v>
      </c>
      <c r="R324" s="246">
        <v>120</v>
      </c>
      <c r="S324" s="246">
        <v>110</v>
      </c>
      <c r="T324" s="246">
        <v>29.33</v>
      </c>
      <c r="U324" s="90">
        <v>0</v>
      </c>
      <c r="V324" s="262">
        <v>14</v>
      </c>
      <c r="W324" s="99">
        <v>0</v>
      </c>
      <c r="X324" s="84">
        <v>0</v>
      </c>
      <c r="Y324" s="99">
        <v>1</v>
      </c>
      <c r="Z324" s="65">
        <v>1</v>
      </c>
      <c r="AA324" s="319">
        <v>885165</v>
      </c>
      <c r="AB324" s="319">
        <v>46667</v>
      </c>
      <c r="AC324" s="320">
        <f t="shared" si="205"/>
        <v>931832</v>
      </c>
      <c r="AD324" s="75">
        <v>4500000</v>
      </c>
      <c r="AE324" s="75">
        <v>6000000</v>
      </c>
      <c r="AF324" s="338">
        <f t="shared" si="229"/>
        <v>177895.19999999998</v>
      </c>
      <c r="AG324" s="113">
        <f t="shared" si="206"/>
        <v>26554950</v>
      </c>
      <c r="AH324" s="75">
        <f t="shared" si="207"/>
        <v>1400010</v>
      </c>
      <c r="AI324" s="75">
        <f t="shared" si="208"/>
        <v>21347423.999999996</v>
      </c>
      <c r="AJ324" s="75">
        <f t="shared" si="209"/>
        <v>2655495</v>
      </c>
      <c r="AK324" s="75">
        <f t="shared" si="210"/>
        <v>4500000</v>
      </c>
      <c r="AL324" s="75">
        <f t="shared" si="211"/>
        <v>6000000</v>
      </c>
      <c r="AM324" s="75">
        <f t="shared" si="212"/>
        <v>4892117.9999999991</v>
      </c>
      <c r="AN324" s="75">
        <f t="shared" si="213"/>
        <v>5217666.2159999991</v>
      </c>
      <c r="AO324" s="75">
        <f t="shared" si="214"/>
        <v>0</v>
      </c>
      <c r="AP324" s="75">
        <f t="shared" si="215"/>
        <v>2800000</v>
      </c>
      <c r="AQ324" s="75">
        <v>0</v>
      </c>
      <c r="AR324" s="75">
        <v>0</v>
      </c>
      <c r="AS324" s="75">
        <v>0</v>
      </c>
      <c r="AT324" s="80">
        <v>0</v>
      </c>
      <c r="AU324" s="82">
        <f t="shared" si="216"/>
        <v>75367663.216000006</v>
      </c>
      <c r="AV324" s="113">
        <f t="shared" si="217"/>
        <v>54322316.440880008</v>
      </c>
      <c r="AW324" s="75">
        <f t="shared" si="218"/>
        <v>72712168.215999991</v>
      </c>
      <c r="AX324" s="75">
        <f t="shared" si="219"/>
        <v>5089851.7751199994</v>
      </c>
      <c r="AY324" s="76">
        <f t="shared" si="220"/>
        <v>1432231.644088001</v>
      </c>
      <c r="AZ324" s="75">
        <v>0</v>
      </c>
      <c r="BA324" s="75">
        <v>0</v>
      </c>
      <c r="BB324" s="75">
        <v>0</v>
      </c>
      <c r="BC324" s="80">
        <v>0</v>
      </c>
      <c r="BD324" s="80">
        <v>0</v>
      </c>
      <c r="BE324" s="80">
        <v>0</v>
      </c>
      <c r="BF324" s="78">
        <v>0</v>
      </c>
      <c r="BG324" s="348">
        <f t="shared" si="221"/>
        <v>6522083.4192080004</v>
      </c>
      <c r="BH324" s="188">
        <f t="shared" si="222"/>
        <v>68845579</v>
      </c>
      <c r="BM324" s="50">
        <v>885165</v>
      </c>
      <c r="BN324" s="391">
        <f t="shared" si="244"/>
        <v>46667</v>
      </c>
      <c r="BO324" s="391">
        <f t="shared" si="241"/>
        <v>931832</v>
      </c>
      <c r="BP324" s="391">
        <f t="shared" si="230"/>
        <v>26554950</v>
      </c>
      <c r="BQ324" s="50">
        <f t="shared" si="231"/>
        <v>1400010</v>
      </c>
      <c r="BR324" s="50">
        <f t="shared" si="232"/>
        <v>21347423.999999996</v>
      </c>
      <c r="BS324" s="50">
        <f t="shared" si="233"/>
        <v>2655495</v>
      </c>
      <c r="BT324" s="50">
        <f t="shared" si="234"/>
        <v>4500000</v>
      </c>
      <c r="BU324" s="50">
        <f t="shared" si="235"/>
        <v>6000000</v>
      </c>
      <c r="BV324" s="50">
        <f t="shared" si="236"/>
        <v>4892117.9999999991</v>
      </c>
      <c r="BW324" s="50">
        <f t="shared" si="237"/>
        <v>5217666.2159999991</v>
      </c>
      <c r="BX324" s="50">
        <f t="shared" si="238"/>
        <v>0</v>
      </c>
      <c r="BY324" s="50">
        <f t="shared" si="239"/>
        <v>2800000</v>
      </c>
      <c r="BZ324" s="50">
        <v>0</v>
      </c>
      <c r="CA324" s="50">
        <v>0</v>
      </c>
      <c r="CB324" s="50">
        <v>0</v>
      </c>
      <c r="CC324" s="50">
        <v>0</v>
      </c>
      <c r="CD324" s="391">
        <f t="shared" si="240"/>
        <v>75367663.216000006</v>
      </c>
      <c r="CE324" s="391">
        <f t="shared" si="242"/>
        <v>59412168.216000006</v>
      </c>
      <c r="CF324" s="391">
        <f t="shared" si="243"/>
        <v>72712168.216000006</v>
      </c>
      <c r="CG324" s="50">
        <f t="shared" si="223"/>
        <v>5089851.7751200013</v>
      </c>
      <c r="CH324" s="395">
        <f t="shared" si="224"/>
        <v>1941216.8216000006</v>
      </c>
      <c r="CI324" s="398">
        <v>0</v>
      </c>
      <c r="CJ324" s="50">
        <v>0</v>
      </c>
      <c r="CK324" s="50">
        <v>0</v>
      </c>
      <c r="CL324" s="50">
        <v>0</v>
      </c>
      <c r="CM324" s="50">
        <v>0</v>
      </c>
      <c r="CN324" s="50">
        <v>0</v>
      </c>
      <c r="CO324" s="50">
        <v>0</v>
      </c>
      <c r="CP324" s="395">
        <f t="shared" si="225"/>
        <v>7031068.5967200017</v>
      </c>
      <c r="CQ324" s="391">
        <f t="shared" si="226"/>
        <v>68336594</v>
      </c>
      <c r="CR324" s="391">
        <f t="shared" si="227"/>
        <v>-508985</v>
      </c>
    </row>
    <row r="325" spans="1:96" s="50" customFormat="1" ht="24" customHeight="1" x14ac:dyDescent="0.2">
      <c r="A325" s="182">
        <f t="shared" si="204"/>
        <v>2655495</v>
      </c>
      <c r="B325" s="298">
        <f t="shared" si="228"/>
        <v>319</v>
      </c>
      <c r="C325" s="266">
        <v>82</v>
      </c>
      <c r="D325" s="299">
        <v>13225</v>
      </c>
      <c r="E325" s="242" t="s">
        <v>1411</v>
      </c>
      <c r="F325" s="243" t="s">
        <v>1412</v>
      </c>
      <c r="G325" s="287" t="s">
        <v>137</v>
      </c>
      <c r="H325" s="274" t="s">
        <v>88</v>
      </c>
      <c r="I325" s="294" t="s">
        <v>2753</v>
      </c>
      <c r="J325" s="65">
        <v>1671249577</v>
      </c>
      <c r="K325" s="65" t="s">
        <v>1413</v>
      </c>
      <c r="L325" s="65" t="s">
        <v>88</v>
      </c>
      <c r="M325" s="292" t="s">
        <v>137</v>
      </c>
      <c r="N325" s="244" t="s">
        <v>2410</v>
      </c>
      <c r="O325" s="65"/>
      <c r="P325" s="90"/>
      <c r="Q325" s="244">
        <v>30</v>
      </c>
      <c r="R325" s="246">
        <v>120</v>
      </c>
      <c r="S325" s="246">
        <v>110</v>
      </c>
      <c r="T325" s="246">
        <v>29.33</v>
      </c>
      <c r="U325" s="90">
        <v>0</v>
      </c>
      <c r="V325" s="262">
        <v>14</v>
      </c>
      <c r="W325" s="99">
        <v>0</v>
      </c>
      <c r="X325" s="84">
        <v>0</v>
      </c>
      <c r="Y325" s="99">
        <v>2</v>
      </c>
      <c r="Z325" s="65">
        <v>1</v>
      </c>
      <c r="AA325" s="319">
        <v>885165</v>
      </c>
      <c r="AB325" s="319">
        <v>46667</v>
      </c>
      <c r="AC325" s="320">
        <f t="shared" si="205"/>
        <v>931832</v>
      </c>
      <c r="AD325" s="75">
        <v>4500000</v>
      </c>
      <c r="AE325" s="75">
        <v>6000000</v>
      </c>
      <c r="AF325" s="338">
        <f t="shared" si="229"/>
        <v>177895.19999999998</v>
      </c>
      <c r="AG325" s="113">
        <f t="shared" si="206"/>
        <v>26554950</v>
      </c>
      <c r="AH325" s="75">
        <f t="shared" si="207"/>
        <v>1400010</v>
      </c>
      <c r="AI325" s="75">
        <f t="shared" si="208"/>
        <v>21347423.999999996</v>
      </c>
      <c r="AJ325" s="75">
        <f t="shared" si="209"/>
        <v>2655495</v>
      </c>
      <c r="AK325" s="75">
        <f t="shared" si="210"/>
        <v>4500000</v>
      </c>
      <c r="AL325" s="75">
        <f t="shared" si="211"/>
        <v>6000000</v>
      </c>
      <c r="AM325" s="75">
        <f t="shared" si="212"/>
        <v>4892117.9999999991</v>
      </c>
      <c r="AN325" s="75">
        <f t="shared" si="213"/>
        <v>5217666.2159999991</v>
      </c>
      <c r="AO325" s="75">
        <f t="shared" si="214"/>
        <v>0</v>
      </c>
      <c r="AP325" s="75">
        <f t="shared" si="215"/>
        <v>2800000</v>
      </c>
      <c r="AQ325" s="75">
        <v>0</v>
      </c>
      <c r="AR325" s="75">
        <v>0</v>
      </c>
      <c r="AS325" s="75">
        <v>0</v>
      </c>
      <c r="AT325" s="80">
        <v>0</v>
      </c>
      <c r="AU325" s="82">
        <f t="shared" si="216"/>
        <v>75367663.216000006</v>
      </c>
      <c r="AV325" s="113">
        <f t="shared" si="217"/>
        <v>54322316.440880008</v>
      </c>
      <c r="AW325" s="75">
        <f t="shared" si="218"/>
        <v>72712168.215999991</v>
      </c>
      <c r="AX325" s="75">
        <f t="shared" si="219"/>
        <v>5089851.7751199994</v>
      </c>
      <c r="AY325" s="76">
        <f t="shared" si="220"/>
        <v>1432231.644088001</v>
      </c>
      <c r="AZ325" s="75">
        <v>0</v>
      </c>
      <c r="BA325" s="75">
        <v>0</v>
      </c>
      <c r="BB325" s="75">
        <v>0</v>
      </c>
      <c r="BC325" s="80">
        <v>0</v>
      </c>
      <c r="BD325" s="80">
        <v>0</v>
      </c>
      <c r="BE325" s="80">
        <v>0</v>
      </c>
      <c r="BF325" s="78">
        <v>0</v>
      </c>
      <c r="BG325" s="348">
        <f t="shared" si="221"/>
        <v>6522083.4192080004</v>
      </c>
      <c r="BH325" s="188">
        <f t="shared" si="222"/>
        <v>68845579</v>
      </c>
      <c r="BM325" s="50">
        <v>885165</v>
      </c>
      <c r="BN325" s="391">
        <f t="shared" si="244"/>
        <v>46667</v>
      </c>
      <c r="BO325" s="391">
        <f t="shared" si="241"/>
        <v>931832</v>
      </c>
      <c r="BP325" s="391">
        <f t="shared" si="230"/>
        <v>26554950</v>
      </c>
      <c r="BQ325" s="50">
        <f t="shared" si="231"/>
        <v>1400010</v>
      </c>
      <c r="BR325" s="50">
        <f t="shared" si="232"/>
        <v>21347423.999999996</v>
      </c>
      <c r="BS325" s="50">
        <f t="shared" si="233"/>
        <v>2655495</v>
      </c>
      <c r="BT325" s="50">
        <f t="shared" si="234"/>
        <v>4500000</v>
      </c>
      <c r="BU325" s="50">
        <f t="shared" si="235"/>
        <v>6000000</v>
      </c>
      <c r="BV325" s="50">
        <f t="shared" si="236"/>
        <v>4892117.9999999991</v>
      </c>
      <c r="BW325" s="50">
        <f t="shared" si="237"/>
        <v>5217666.2159999991</v>
      </c>
      <c r="BX325" s="50">
        <f t="shared" si="238"/>
        <v>0</v>
      </c>
      <c r="BY325" s="50">
        <f t="shared" si="239"/>
        <v>2800000</v>
      </c>
      <c r="BZ325" s="50">
        <v>0</v>
      </c>
      <c r="CA325" s="50">
        <v>0</v>
      </c>
      <c r="CB325" s="50">
        <v>0</v>
      </c>
      <c r="CC325" s="50">
        <v>0</v>
      </c>
      <c r="CD325" s="391">
        <f t="shared" si="240"/>
        <v>75367663.216000006</v>
      </c>
      <c r="CE325" s="391">
        <f t="shared" si="242"/>
        <v>59412168.216000006</v>
      </c>
      <c r="CF325" s="391">
        <f t="shared" si="243"/>
        <v>72712168.216000006</v>
      </c>
      <c r="CG325" s="50">
        <f t="shared" si="223"/>
        <v>5089851.7751200013</v>
      </c>
      <c r="CH325" s="395">
        <f t="shared" si="224"/>
        <v>1941216.8216000006</v>
      </c>
      <c r="CI325" s="398">
        <v>0</v>
      </c>
      <c r="CJ325" s="50">
        <v>0</v>
      </c>
      <c r="CK325" s="50">
        <v>0</v>
      </c>
      <c r="CL325" s="50">
        <v>0</v>
      </c>
      <c r="CM325" s="50">
        <v>0</v>
      </c>
      <c r="CN325" s="50">
        <v>0</v>
      </c>
      <c r="CO325" s="50">
        <v>0</v>
      </c>
      <c r="CP325" s="395">
        <f t="shared" si="225"/>
        <v>7031068.5967200017</v>
      </c>
      <c r="CQ325" s="391">
        <f t="shared" si="226"/>
        <v>68336594</v>
      </c>
      <c r="CR325" s="391">
        <f t="shared" si="227"/>
        <v>-508985</v>
      </c>
    </row>
    <row r="326" spans="1:96" s="50" customFormat="1" ht="24" customHeight="1" x14ac:dyDescent="0.2">
      <c r="A326" s="182">
        <f t="shared" si="204"/>
        <v>2655495</v>
      </c>
      <c r="B326" s="298">
        <f t="shared" si="228"/>
        <v>320</v>
      </c>
      <c r="C326" s="266">
        <v>83</v>
      </c>
      <c r="D326" s="299">
        <v>13265</v>
      </c>
      <c r="E326" s="242" t="s">
        <v>1468</v>
      </c>
      <c r="F326" s="243" t="s">
        <v>1537</v>
      </c>
      <c r="G326" s="287" t="s">
        <v>137</v>
      </c>
      <c r="H326" s="274" t="s">
        <v>88</v>
      </c>
      <c r="I326" s="294" t="s">
        <v>2754</v>
      </c>
      <c r="J326" s="65" t="s">
        <v>1538</v>
      </c>
      <c r="K326" s="65" t="s">
        <v>1539</v>
      </c>
      <c r="L326" s="65" t="s">
        <v>88</v>
      </c>
      <c r="M326" s="292" t="s">
        <v>137</v>
      </c>
      <c r="N326" s="244" t="s">
        <v>2410</v>
      </c>
      <c r="O326" s="65"/>
      <c r="P326" s="90"/>
      <c r="Q326" s="244">
        <v>30</v>
      </c>
      <c r="R326" s="246">
        <v>120</v>
      </c>
      <c r="S326" s="246">
        <v>110</v>
      </c>
      <c r="T326" s="246">
        <v>29.33</v>
      </c>
      <c r="U326" s="90">
        <v>0</v>
      </c>
      <c r="V326" s="262">
        <v>15</v>
      </c>
      <c r="W326" s="99">
        <v>0</v>
      </c>
      <c r="X326" s="84">
        <v>0</v>
      </c>
      <c r="Y326" s="99">
        <v>0</v>
      </c>
      <c r="Z326" s="65">
        <v>0</v>
      </c>
      <c r="AA326" s="319">
        <v>885165</v>
      </c>
      <c r="AB326" s="319">
        <v>46667</v>
      </c>
      <c r="AC326" s="320">
        <f t="shared" si="205"/>
        <v>931832</v>
      </c>
      <c r="AD326" s="75">
        <v>4500000</v>
      </c>
      <c r="AE326" s="75">
        <v>6000000</v>
      </c>
      <c r="AF326" s="338">
        <f t="shared" si="229"/>
        <v>177895.19999999998</v>
      </c>
      <c r="AG326" s="113">
        <f t="shared" si="206"/>
        <v>26554950</v>
      </c>
      <c r="AH326" s="75">
        <f t="shared" si="207"/>
        <v>1400010</v>
      </c>
      <c r="AI326" s="75">
        <f t="shared" si="208"/>
        <v>21347423.999999996</v>
      </c>
      <c r="AJ326" s="75">
        <f t="shared" si="209"/>
        <v>0</v>
      </c>
      <c r="AK326" s="75">
        <f t="shared" si="210"/>
        <v>4500000</v>
      </c>
      <c r="AL326" s="75">
        <f t="shared" si="211"/>
        <v>6000000</v>
      </c>
      <c r="AM326" s="75">
        <f t="shared" si="212"/>
        <v>4892117.9999999991</v>
      </c>
      <c r="AN326" s="75">
        <f t="shared" si="213"/>
        <v>5217666.2159999991</v>
      </c>
      <c r="AO326" s="75">
        <f t="shared" si="214"/>
        <v>0</v>
      </c>
      <c r="AP326" s="75">
        <f t="shared" si="215"/>
        <v>3000000</v>
      </c>
      <c r="AQ326" s="75">
        <v>0</v>
      </c>
      <c r="AR326" s="75">
        <v>0</v>
      </c>
      <c r="AS326" s="75">
        <v>0</v>
      </c>
      <c r="AT326" s="80">
        <v>0</v>
      </c>
      <c r="AU326" s="82">
        <f t="shared" si="216"/>
        <v>72912168.216000006</v>
      </c>
      <c r="AV326" s="113">
        <f t="shared" si="217"/>
        <v>54308316.440880008</v>
      </c>
      <c r="AW326" s="75">
        <f t="shared" si="218"/>
        <v>72912168.215999991</v>
      </c>
      <c r="AX326" s="75">
        <f t="shared" si="219"/>
        <v>5103851.7751199994</v>
      </c>
      <c r="AY326" s="76">
        <f t="shared" si="220"/>
        <v>1430831.644088001</v>
      </c>
      <c r="AZ326" s="75">
        <v>0</v>
      </c>
      <c r="BA326" s="75">
        <v>0</v>
      </c>
      <c r="BB326" s="75">
        <v>0</v>
      </c>
      <c r="BC326" s="80">
        <v>0</v>
      </c>
      <c r="BD326" s="80">
        <v>0</v>
      </c>
      <c r="BE326" s="80">
        <v>0</v>
      </c>
      <c r="BF326" s="78">
        <v>0</v>
      </c>
      <c r="BG326" s="348">
        <f t="shared" si="221"/>
        <v>6534683.4192080004</v>
      </c>
      <c r="BH326" s="188">
        <f t="shared" si="222"/>
        <v>66377484</v>
      </c>
      <c r="BI326" s="118"/>
      <c r="BM326" s="50">
        <v>885165</v>
      </c>
      <c r="BN326" s="391">
        <f t="shared" si="244"/>
        <v>46667</v>
      </c>
      <c r="BO326" s="391">
        <f t="shared" si="241"/>
        <v>931832</v>
      </c>
      <c r="BP326" s="391">
        <f t="shared" si="230"/>
        <v>26554950</v>
      </c>
      <c r="BQ326" s="50">
        <f t="shared" si="231"/>
        <v>1400010</v>
      </c>
      <c r="BR326" s="50">
        <f t="shared" si="232"/>
        <v>21347423.999999996</v>
      </c>
      <c r="BS326" s="50">
        <f t="shared" si="233"/>
        <v>0</v>
      </c>
      <c r="BT326" s="50">
        <f t="shared" si="234"/>
        <v>4500000</v>
      </c>
      <c r="BU326" s="50">
        <f t="shared" si="235"/>
        <v>6000000</v>
      </c>
      <c r="BV326" s="50">
        <f t="shared" si="236"/>
        <v>4892117.9999999991</v>
      </c>
      <c r="BW326" s="50">
        <f t="shared" si="237"/>
        <v>5217666.2159999991</v>
      </c>
      <c r="BX326" s="50">
        <f t="shared" si="238"/>
        <v>0</v>
      </c>
      <c r="BY326" s="50">
        <f t="shared" si="239"/>
        <v>3000000</v>
      </c>
      <c r="BZ326" s="50">
        <v>0</v>
      </c>
      <c r="CA326" s="50">
        <v>0</v>
      </c>
      <c r="CB326" s="50">
        <v>0</v>
      </c>
      <c r="CC326" s="50">
        <v>0</v>
      </c>
      <c r="CD326" s="391">
        <f t="shared" si="240"/>
        <v>72912168.216000006</v>
      </c>
      <c r="CE326" s="391">
        <f t="shared" si="242"/>
        <v>59412168.216000006</v>
      </c>
      <c r="CF326" s="391">
        <f t="shared" si="243"/>
        <v>72912168.216000006</v>
      </c>
      <c r="CG326" s="50">
        <f t="shared" si="223"/>
        <v>5103851.7751200013</v>
      </c>
      <c r="CH326" s="395">
        <f t="shared" si="224"/>
        <v>1941216.8216000006</v>
      </c>
      <c r="CI326" s="398">
        <v>0</v>
      </c>
      <c r="CJ326" s="50">
        <v>0</v>
      </c>
      <c r="CK326" s="50">
        <v>0</v>
      </c>
      <c r="CL326" s="50">
        <v>0</v>
      </c>
      <c r="CM326" s="50">
        <v>0</v>
      </c>
      <c r="CN326" s="50">
        <v>0</v>
      </c>
      <c r="CO326" s="50">
        <v>0</v>
      </c>
      <c r="CP326" s="395">
        <f t="shared" si="225"/>
        <v>7045068.5967200017</v>
      </c>
      <c r="CQ326" s="391">
        <f t="shared" si="226"/>
        <v>65867099</v>
      </c>
      <c r="CR326" s="391">
        <f t="shared" si="227"/>
        <v>-510385</v>
      </c>
    </row>
    <row r="327" spans="1:96" s="50" customFormat="1" ht="24" customHeight="1" x14ac:dyDescent="0.2">
      <c r="A327" s="182">
        <f t="shared" ref="A327:A389" si="245">885165*3</f>
        <v>2655495</v>
      </c>
      <c r="B327" s="298">
        <f t="shared" si="228"/>
        <v>321</v>
      </c>
      <c r="C327" s="266">
        <v>84</v>
      </c>
      <c r="D327" s="299">
        <v>13252</v>
      </c>
      <c r="E327" s="242" t="s">
        <v>449</v>
      </c>
      <c r="F327" s="243" t="s">
        <v>1499</v>
      </c>
      <c r="G327" s="287" t="s">
        <v>137</v>
      </c>
      <c r="H327" s="274" t="s">
        <v>88</v>
      </c>
      <c r="I327" s="294" t="s">
        <v>2755</v>
      </c>
      <c r="J327" s="65" t="s">
        <v>1500</v>
      </c>
      <c r="K327" s="65" t="s">
        <v>1501</v>
      </c>
      <c r="L327" s="65" t="s">
        <v>88</v>
      </c>
      <c r="M327" s="292" t="s">
        <v>137</v>
      </c>
      <c r="N327" s="244" t="s">
        <v>2410</v>
      </c>
      <c r="O327" s="65"/>
      <c r="P327" s="90"/>
      <c r="Q327" s="244">
        <v>30</v>
      </c>
      <c r="R327" s="246">
        <v>120</v>
      </c>
      <c r="S327" s="246">
        <v>110</v>
      </c>
      <c r="T327" s="246">
        <v>29.33</v>
      </c>
      <c r="U327" s="90">
        <v>0</v>
      </c>
      <c r="V327" s="262">
        <v>15</v>
      </c>
      <c r="W327" s="99">
        <v>0</v>
      </c>
      <c r="X327" s="84">
        <v>0</v>
      </c>
      <c r="Y327" s="99">
        <v>2</v>
      </c>
      <c r="Z327" s="65">
        <v>2</v>
      </c>
      <c r="AA327" s="319">
        <v>885165</v>
      </c>
      <c r="AB327" s="319">
        <v>46667</v>
      </c>
      <c r="AC327" s="320">
        <f t="shared" si="205"/>
        <v>931832</v>
      </c>
      <c r="AD327" s="75">
        <v>4500000</v>
      </c>
      <c r="AE327" s="75">
        <v>6000000</v>
      </c>
      <c r="AF327" s="338">
        <f t="shared" si="229"/>
        <v>177895.19999999998</v>
      </c>
      <c r="AG327" s="113">
        <f t="shared" si="206"/>
        <v>26554950</v>
      </c>
      <c r="AH327" s="75">
        <f t="shared" si="207"/>
        <v>1400010</v>
      </c>
      <c r="AI327" s="75">
        <f t="shared" si="208"/>
        <v>21347423.999999996</v>
      </c>
      <c r="AJ327" s="75">
        <f t="shared" si="209"/>
        <v>5310990</v>
      </c>
      <c r="AK327" s="75">
        <f t="shared" si="210"/>
        <v>4500000</v>
      </c>
      <c r="AL327" s="75">
        <f t="shared" si="211"/>
        <v>6000000</v>
      </c>
      <c r="AM327" s="75">
        <f t="shared" si="212"/>
        <v>4892117.9999999991</v>
      </c>
      <c r="AN327" s="75">
        <f t="shared" si="213"/>
        <v>5217666.2159999991</v>
      </c>
      <c r="AO327" s="75">
        <f t="shared" si="214"/>
        <v>0</v>
      </c>
      <c r="AP327" s="75">
        <f t="shared" si="215"/>
        <v>3000000</v>
      </c>
      <c r="AQ327" s="75">
        <v>0</v>
      </c>
      <c r="AR327" s="75">
        <v>0</v>
      </c>
      <c r="AS327" s="75">
        <v>0</v>
      </c>
      <c r="AT327" s="80">
        <v>0</v>
      </c>
      <c r="AU327" s="82">
        <f t="shared" si="216"/>
        <v>78223158.216000006</v>
      </c>
      <c r="AV327" s="113">
        <f t="shared" si="217"/>
        <v>54308316.440880008</v>
      </c>
      <c r="AW327" s="75">
        <f t="shared" si="218"/>
        <v>72912168.215999991</v>
      </c>
      <c r="AX327" s="75">
        <f t="shared" si="219"/>
        <v>5103851.7751199994</v>
      </c>
      <c r="AY327" s="76">
        <f t="shared" si="220"/>
        <v>1430831.644088001</v>
      </c>
      <c r="AZ327" s="75">
        <v>0</v>
      </c>
      <c r="BA327" s="75">
        <v>0</v>
      </c>
      <c r="BB327" s="75">
        <v>0</v>
      </c>
      <c r="BC327" s="80">
        <v>0</v>
      </c>
      <c r="BD327" s="80">
        <v>0</v>
      </c>
      <c r="BE327" s="80">
        <v>0</v>
      </c>
      <c r="BF327" s="78">
        <v>0</v>
      </c>
      <c r="BG327" s="348">
        <f t="shared" si="221"/>
        <v>6534683.4192080004</v>
      </c>
      <c r="BH327" s="188">
        <f t="shared" si="222"/>
        <v>71688474</v>
      </c>
      <c r="BM327" s="50">
        <v>885165</v>
      </c>
      <c r="BN327" s="391">
        <f t="shared" si="244"/>
        <v>46667</v>
      </c>
      <c r="BO327" s="391">
        <f t="shared" si="241"/>
        <v>931832</v>
      </c>
      <c r="BP327" s="391">
        <f t="shared" si="230"/>
        <v>26554950</v>
      </c>
      <c r="BQ327" s="50">
        <f t="shared" si="231"/>
        <v>1400010</v>
      </c>
      <c r="BR327" s="50">
        <f t="shared" si="232"/>
        <v>21347423.999999996</v>
      </c>
      <c r="BS327" s="50">
        <f t="shared" si="233"/>
        <v>5310990</v>
      </c>
      <c r="BT327" s="50">
        <f t="shared" si="234"/>
        <v>4500000</v>
      </c>
      <c r="BU327" s="50">
        <f t="shared" si="235"/>
        <v>6000000</v>
      </c>
      <c r="BV327" s="50">
        <f t="shared" si="236"/>
        <v>4892117.9999999991</v>
      </c>
      <c r="BW327" s="50">
        <f t="shared" si="237"/>
        <v>5217666.2159999991</v>
      </c>
      <c r="BX327" s="50">
        <f t="shared" si="238"/>
        <v>0</v>
      </c>
      <c r="BY327" s="50">
        <f t="shared" si="239"/>
        <v>3000000</v>
      </c>
      <c r="BZ327" s="50">
        <v>0</v>
      </c>
      <c r="CA327" s="50">
        <v>0</v>
      </c>
      <c r="CB327" s="50">
        <v>0</v>
      </c>
      <c r="CC327" s="50">
        <v>0</v>
      </c>
      <c r="CD327" s="391">
        <f t="shared" si="240"/>
        <v>78223158.216000006</v>
      </c>
      <c r="CE327" s="391">
        <f t="shared" si="242"/>
        <v>59412168.216000006</v>
      </c>
      <c r="CF327" s="391">
        <f t="shared" si="243"/>
        <v>72912168.216000006</v>
      </c>
      <c r="CG327" s="50">
        <f t="shared" si="223"/>
        <v>5103851.7751200013</v>
      </c>
      <c r="CH327" s="395">
        <f t="shared" si="224"/>
        <v>1941216.8216000006</v>
      </c>
      <c r="CI327" s="398">
        <v>0</v>
      </c>
      <c r="CJ327" s="50">
        <v>0</v>
      </c>
      <c r="CK327" s="50">
        <v>0</v>
      </c>
      <c r="CL327" s="50">
        <v>0</v>
      </c>
      <c r="CM327" s="50">
        <v>0</v>
      </c>
      <c r="CN327" s="50">
        <v>0</v>
      </c>
      <c r="CO327" s="50">
        <v>0</v>
      </c>
      <c r="CP327" s="395">
        <f t="shared" si="225"/>
        <v>7045068.5967200017</v>
      </c>
      <c r="CQ327" s="391">
        <f t="shared" si="226"/>
        <v>71178089</v>
      </c>
      <c r="CR327" s="391">
        <f t="shared" si="227"/>
        <v>-510385</v>
      </c>
    </row>
    <row r="328" spans="1:96" s="50" customFormat="1" ht="24" customHeight="1" x14ac:dyDescent="0.2">
      <c r="A328" s="182">
        <f t="shared" si="245"/>
        <v>2655495</v>
      </c>
      <c r="B328" s="298">
        <f t="shared" si="228"/>
        <v>322</v>
      </c>
      <c r="C328" s="266">
        <v>85</v>
      </c>
      <c r="D328" s="299">
        <v>13271</v>
      </c>
      <c r="E328" s="242" t="s">
        <v>1555</v>
      </c>
      <c r="F328" s="243" t="s">
        <v>943</v>
      </c>
      <c r="G328" s="287" t="s">
        <v>137</v>
      </c>
      <c r="H328" s="274" t="s">
        <v>88</v>
      </c>
      <c r="I328" s="353" t="s">
        <v>2756</v>
      </c>
      <c r="J328" s="68" t="s">
        <v>1556</v>
      </c>
      <c r="K328" s="68" t="s">
        <v>1557</v>
      </c>
      <c r="L328" s="68" t="s">
        <v>88</v>
      </c>
      <c r="M328" s="292" t="s">
        <v>137</v>
      </c>
      <c r="N328" s="100"/>
      <c r="O328" s="68"/>
      <c r="P328" s="245" t="s">
        <v>2410</v>
      </c>
      <c r="Q328" s="244">
        <v>30</v>
      </c>
      <c r="R328" s="246">
        <v>120</v>
      </c>
      <c r="S328" s="246">
        <v>220</v>
      </c>
      <c r="T328" s="246">
        <v>29.33</v>
      </c>
      <c r="U328" s="90">
        <v>0</v>
      </c>
      <c r="V328" s="262">
        <v>25</v>
      </c>
      <c r="W328" s="99">
        <v>0</v>
      </c>
      <c r="X328" s="84">
        <v>0</v>
      </c>
      <c r="Y328" s="99">
        <v>3</v>
      </c>
      <c r="Z328" s="65">
        <v>3</v>
      </c>
      <c r="AA328" s="319">
        <v>885165</v>
      </c>
      <c r="AB328" s="319">
        <v>46667</v>
      </c>
      <c r="AC328" s="320">
        <f t="shared" ref="AC328:AC391" si="246">AA328+AB328</f>
        <v>931832</v>
      </c>
      <c r="AD328" s="75">
        <v>4500000</v>
      </c>
      <c r="AE328" s="75">
        <v>6000000</v>
      </c>
      <c r="AF328" s="338">
        <f t="shared" si="229"/>
        <v>177895.19999999998</v>
      </c>
      <c r="AG328" s="113">
        <f t="shared" ref="AG328:AG391" si="247">AA328*Q328</f>
        <v>26554950</v>
      </c>
      <c r="AH328" s="75">
        <f t="shared" ref="AH328:AH391" si="248">AB328*Q328</f>
        <v>1400010</v>
      </c>
      <c r="AI328" s="75">
        <f t="shared" ref="AI328:AI391" si="249">AF328*R328</f>
        <v>21347423.999999996</v>
      </c>
      <c r="AJ328" s="75">
        <f t="shared" ref="AJ328:AJ391" si="250">IF(Q328=31,A328*Z328,(Q328/30)*A328*Z328)</f>
        <v>7966485</v>
      </c>
      <c r="AK328" s="75">
        <f t="shared" ref="AK328:AK391" si="251">IF(Q328=31,AD328,(Q328/30)*AD328)</f>
        <v>4500000</v>
      </c>
      <c r="AL328" s="75">
        <f t="shared" ref="AL328:AL391" si="252">IF(Q328=31,AE328,(Q328/30)*AE328)</f>
        <v>6000000</v>
      </c>
      <c r="AM328" s="75">
        <f t="shared" ref="AM328:AM391" si="253">(AC328*30/220)*35%*S328</f>
        <v>9784235.9999999981</v>
      </c>
      <c r="AN328" s="75">
        <f t="shared" ref="AN328:AN391" si="254">AC328*30/220*1.4*T328</f>
        <v>5217666.2159999991</v>
      </c>
      <c r="AO328" s="75">
        <f t="shared" ref="AO328:AO391" si="255">AC328*U328</f>
        <v>0</v>
      </c>
      <c r="AP328" s="75">
        <f t="shared" ref="AP328:AP391" si="256">200000*V328</f>
        <v>5000000</v>
      </c>
      <c r="AQ328" s="75">
        <v>0</v>
      </c>
      <c r="AR328" s="75">
        <v>0</v>
      </c>
      <c r="AS328" s="75">
        <v>0</v>
      </c>
      <c r="AT328" s="80">
        <v>0</v>
      </c>
      <c r="AU328" s="82">
        <f t="shared" ref="AU328:AU391" si="257">SUM(AG328:AT328)</f>
        <v>87770771.216000006</v>
      </c>
      <c r="AV328" s="113">
        <f t="shared" ref="AV328:AV391" si="258">AU328-(AX328+AP328+AO328+AL328+AK328+AJ328+AT328)</f>
        <v>58717986.18088001</v>
      </c>
      <c r="AW328" s="75">
        <f t="shared" ref="AW328:AW391" si="259">AG328+AH328+AK328+AL328+AI328+AN328+AM328+AP328</f>
        <v>79804286.215999991</v>
      </c>
      <c r="AX328" s="75">
        <f t="shared" ref="AX328:AX391" si="260">AW328*7%</f>
        <v>5586300.0351200001</v>
      </c>
      <c r="AY328" s="76">
        <f t="shared" ref="AY328:AY391" si="261">IF(AV328&lt;=40000000,0,IF(AND(AV328&gt;40000000,AV328&lt;=80000000),(AV328-40000000)*10%,IF(AND(AV328&gt;80000000,AV328&lt;=120000000),4000000+(AV328-80000000)*15%,IF(AND(AV328&gt;120000000,AV328&lt;=180000000),10000000+(AV328-120000000)*20%,IF(AND(AV328&gt;180000000,AV328&lt;=240000000),22000000+(AV328-180000000)*25%,IF(AND(AV328&gt;240000000,AV328&lt;=320000000),37000000+(AV328-240000000)*30%,61000000+(AV328-320000000)*35%))))))</f>
        <v>1871798.6180880012</v>
      </c>
      <c r="AZ328" s="75">
        <v>0</v>
      </c>
      <c r="BA328" s="75">
        <v>0</v>
      </c>
      <c r="BB328" s="75">
        <v>0</v>
      </c>
      <c r="BC328" s="80">
        <v>0</v>
      </c>
      <c r="BD328" s="80">
        <v>0</v>
      </c>
      <c r="BE328" s="80">
        <v>0</v>
      </c>
      <c r="BF328" s="78">
        <v>0</v>
      </c>
      <c r="BG328" s="348">
        <f t="shared" ref="BG328:BG391" si="262">SUM(AX328:BF328)</f>
        <v>7458098.6532080015</v>
      </c>
      <c r="BH328" s="188">
        <f t="shared" ref="BH328:BH391" si="263">INT(AU328-BG328)</f>
        <v>80312672</v>
      </c>
      <c r="BM328" s="50">
        <v>885165</v>
      </c>
      <c r="BN328" s="391">
        <f t="shared" si="244"/>
        <v>46667</v>
      </c>
      <c r="BO328" s="391">
        <f t="shared" si="241"/>
        <v>931832</v>
      </c>
      <c r="BP328" s="391">
        <f t="shared" si="230"/>
        <v>26554950</v>
      </c>
      <c r="BQ328" s="50">
        <f t="shared" si="231"/>
        <v>1400010</v>
      </c>
      <c r="BR328" s="50">
        <f t="shared" si="232"/>
        <v>21347423.999999996</v>
      </c>
      <c r="BS328" s="50">
        <f t="shared" si="233"/>
        <v>7966485</v>
      </c>
      <c r="BT328" s="50">
        <f t="shared" si="234"/>
        <v>4500000</v>
      </c>
      <c r="BU328" s="50">
        <f t="shared" si="235"/>
        <v>6000000</v>
      </c>
      <c r="BV328" s="50">
        <f t="shared" si="236"/>
        <v>9784235.9999999981</v>
      </c>
      <c r="BW328" s="50">
        <f t="shared" si="237"/>
        <v>5217666.2159999991</v>
      </c>
      <c r="BX328" s="50">
        <f t="shared" si="238"/>
        <v>0</v>
      </c>
      <c r="BY328" s="50">
        <f t="shared" si="239"/>
        <v>5000000</v>
      </c>
      <c r="BZ328" s="50">
        <v>0</v>
      </c>
      <c r="CA328" s="50">
        <v>0</v>
      </c>
      <c r="CB328" s="50">
        <v>0</v>
      </c>
      <c r="CC328" s="50">
        <v>0</v>
      </c>
      <c r="CD328" s="391">
        <f t="shared" si="240"/>
        <v>87770771.216000006</v>
      </c>
      <c r="CE328" s="391">
        <f t="shared" si="242"/>
        <v>64304286.216000006</v>
      </c>
      <c r="CF328" s="391">
        <f t="shared" si="243"/>
        <v>79804286.216000006</v>
      </c>
      <c r="CG328" s="50">
        <f t="shared" ref="CG328:CG391" si="264">CF328*7%</f>
        <v>5586300.0351200011</v>
      </c>
      <c r="CH328" s="395">
        <f t="shared" ref="CH328:CH391" si="265">(CE328-40000000)*10%</f>
        <v>2430428.6216000007</v>
      </c>
      <c r="CI328" s="398">
        <v>0</v>
      </c>
      <c r="CJ328" s="50">
        <v>0</v>
      </c>
      <c r="CK328" s="50">
        <v>0</v>
      </c>
      <c r="CL328" s="50">
        <v>0</v>
      </c>
      <c r="CM328" s="50">
        <v>0</v>
      </c>
      <c r="CN328" s="50">
        <v>0</v>
      </c>
      <c r="CO328" s="50">
        <v>0</v>
      </c>
      <c r="CP328" s="395">
        <f t="shared" ref="CP328:CP391" si="266">SUM(CG328:CO328)</f>
        <v>8016728.6567200013</v>
      </c>
      <c r="CQ328" s="391">
        <f t="shared" ref="CQ328:CQ391" si="267">INT(CD328-CP328)</f>
        <v>79754042</v>
      </c>
      <c r="CR328" s="391">
        <f t="shared" ref="CR328:CR391" si="268">CQ328-BH328</f>
        <v>-558630</v>
      </c>
    </row>
    <row r="329" spans="1:96" s="50" customFormat="1" ht="24" customHeight="1" x14ac:dyDescent="0.2">
      <c r="A329" s="182">
        <f t="shared" si="245"/>
        <v>2655495</v>
      </c>
      <c r="B329" s="298">
        <f t="shared" ref="B329:B392" si="269">B328+1</f>
        <v>323</v>
      </c>
      <c r="C329" s="266">
        <v>87</v>
      </c>
      <c r="D329" s="299">
        <v>13333</v>
      </c>
      <c r="E329" s="242" t="s">
        <v>1738</v>
      </c>
      <c r="F329" s="243" t="s">
        <v>1739</v>
      </c>
      <c r="G329" s="287" t="s">
        <v>137</v>
      </c>
      <c r="H329" s="274" t="s">
        <v>88</v>
      </c>
      <c r="I329" s="294" t="s">
        <v>2757</v>
      </c>
      <c r="J329" s="65" t="s">
        <v>1740</v>
      </c>
      <c r="K329" s="65" t="s">
        <v>1741</v>
      </c>
      <c r="L329" s="65" t="s">
        <v>88</v>
      </c>
      <c r="M329" s="292" t="s">
        <v>137</v>
      </c>
      <c r="N329" s="99"/>
      <c r="O329" s="65"/>
      <c r="P329" s="245" t="s">
        <v>2410</v>
      </c>
      <c r="Q329" s="244">
        <v>30</v>
      </c>
      <c r="R329" s="246">
        <v>120</v>
      </c>
      <c r="S329" s="246">
        <v>220</v>
      </c>
      <c r="T329" s="246">
        <v>29.33</v>
      </c>
      <c r="U329" s="90">
        <v>0</v>
      </c>
      <c r="V329" s="262">
        <v>25</v>
      </c>
      <c r="W329" s="99">
        <v>0</v>
      </c>
      <c r="X329" s="84">
        <v>0</v>
      </c>
      <c r="Y329" s="99">
        <v>0</v>
      </c>
      <c r="Z329" s="65">
        <v>0</v>
      </c>
      <c r="AA329" s="319">
        <v>885165</v>
      </c>
      <c r="AB329" s="319">
        <v>46667</v>
      </c>
      <c r="AC329" s="320">
        <f t="shared" si="246"/>
        <v>931832</v>
      </c>
      <c r="AD329" s="75">
        <v>4500000</v>
      </c>
      <c r="AE329" s="75">
        <v>6000000</v>
      </c>
      <c r="AF329" s="338">
        <f t="shared" ref="AF329:AF392" si="270">(AC329*30)/220*1.4</f>
        <v>177895.19999999998</v>
      </c>
      <c r="AG329" s="113">
        <f t="shared" si="247"/>
        <v>26554950</v>
      </c>
      <c r="AH329" s="75">
        <f t="shared" si="248"/>
        <v>1400010</v>
      </c>
      <c r="AI329" s="75">
        <f t="shared" si="249"/>
        <v>21347423.999999996</v>
      </c>
      <c r="AJ329" s="75">
        <f t="shared" si="250"/>
        <v>0</v>
      </c>
      <c r="AK329" s="75">
        <f t="shared" si="251"/>
        <v>4500000</v>
      </c>
      <c r="AL329" s="75">
        <f t="shared" si="252"/>
        <v>6000000</v>
      </c>
      <c r="AM329" s="75">
        <f t="shared" si="253"/>
        <v>9784235.9999999981</v>
      </c>
      <c r="AN329" s="75">
        <f t="shared" si="254"/>
        <v>5217666.2159999991</v>
      </c>
      <c r="AO329" s="75">
        <f t="shared" si="255"/>
        <v>0</v>
      </c>
      <c r="AP329" s="75">
        <f t="shared" si="256"/>
        <v>5000000</v>
      </c>
      <c r="AQ329" s="75">
        <v>0</v>
      </c>
      <c r="AR329" s="75">
        <v>0</v>
      </c>
      <c r="AS329" s="75">
        <v>0</v>
      </c>
      <c r="AT329" s="80">
        <v>0</v>
      </c>
      <c r="AU329" s="82">
        <f t="shared" si="257"/>
        <v>79804286.216000006</v>
      </c>
      <c r="AV329" s="113">
        <f t="shared" si="258"/>
        <v>58717986.18088001</v>
      </c>
      <c r="AW329" s="75">
        <f t="shared" si="259"/>
        <v>79804286.215999991</v>
      </c>
      <c r="AX329" s="75">
        <f t="shared" si="260"/>
        <v>5586300.0351200001</v>
      </c>
      <c r="AY329" s="76">
        <f t="shared" si="261"/>
        <v>1871798.6180880012</v>
      </c>
      <c r="AZ329" s="75">
        <v>0</v>
      </c>
      <c r="BA329" s="75">
        <v>0</v>
      </c>
      <c r="BB329" s="75">
        <v>0</v>
      </c>
      <c r="BC329" s="80">
        <v>0</v>
      </c>
      <c r="BD329" s="80">
        <v>0</v>
      </c>
      <c r="BE329" s="80">
        <v>0</v>
      </c>
      <c r="BF329" s="78">
        <v>0</v>
      </c>
      <c r="BG329" s="348">
        <f t="shared" si="262"/>
        <v>7458098.6532080015</v>
      </c>
      <c r="BH329" s="188">
        <f t="shared" si="263"/>
        <v>72346187</v>
      </c>
      <c r="BM329" s="50">
        <v>885165</v>
      </c>
      <c r="BN329" s="391">
        <f t="shared" si="244"/>
        <v>46667</v>
      </c>
      <c r="BO329" s="391">
        <f t="shared" si="241"/>
        <v>931832</v>
      </c>
      <c r="BP329" s="391">
        <f t="shared" si="230"/>
        <v>26554950</v>
      </c>
      <c r="BQ329" s="50">
        <f t="shared" si="231"/>
        <v>1400010</v>
      </c>
      <c r="BR329" s="50">
        <f t="shared" si="232"/>
        <v>21347423.999999996</v>
      </c>
      <c r="BS329" s="50">
        <f t="shared" si="233"/>
        <v>0</v>
      </c>
      <c r="BT329" s="50">
        <f t="shared" si="234"/>
        <v>4500000</v>
      </c>
      <c r="BU329" s="50">
        <f t="shared" si="235"/>
        <v>6000000</v>
      </c>
      <c r="BV329" s="50">
        <f t="shared" si="236"/>
        <v>9784235.9999999981</v>
      </c>
      <c r="BW329" s="50">
        <f t="shared" si="237"/>
        <v>5217666.2159999991</v>
      </c>
      <c r="BX329" s="50">
        <f t="shared" si="238"/>
        <v>0</v>
      </c>
      <c r="BY329" s="50">
        <f t="shared" si="239"/>
        <v>5000000</v>
      </c>
      <c r="BZ329" s="50">
        <v>0</v>
      </c>
      <c r="CA329" s="50">
        <v>0</v>
      </c>
      <c r="CB329" s="50">
        <v>0</v>
      </c>
      <c r="CC329" s="50">
        <v>0</v>
      </c>
      <c r="CD329" s="391">
        <f t="shared" si="240"/>
        <v>79804286.216000006</v>
      </c>
      <c r="CE329" s="391">
        <f t="shared" si="242"/>
        <v>64304286.216000006</v>
      </c>
      <c r="CF329" s="391">
        <f t="shared" si="243"/>
        <v>79804286.216000006</v>
      </c>
      <c r="CG329" s="50">
        <f t="shared" si="264"/>
        <v>5586300.0351200011</v>
      </c>
      <c r="CH329" s="395">
        <f t="shared" si="265"/>
        <v>2430428.6216000007</v>
      </c>
      <c r="CI329" s="398">
        <v>0</v>
      </c>
      <c r="CJ329" s="50">
        <v>0</v>
      </c>
      <c r="CK329" s="50">
        <v>0</v>
      </c>
      <c r="CL329" s="50">
        <v>0</v>
      </c>
      <c r="CM329" s="50">
        <v>0</v>
      </c>
      <c r="CN329" s="50">
        <v>0</v>
      </c>
      <c r="CO329" s="50">
        <v>0</v>
      </c>
      <c r="CP329" s="395">
        <f t="shared" si="266"/>
        <v>8016728.6567200013</v>
      </c>
      <c r="CQ329" s="391">
        <f t="shared" si="267"/>
        <v>71787557</v>
      </c>
      <c r="CR329" s="391">
        <f t="shared" si="268"/>
        <v>-558630</v>
      </c>
    </row>
    <row r="330" spans="1:96" s="50" customFormat="1" ht="24" customHeight="1" x14ac:dyDescent="0.2">
      <c r="A330" s="182">
        <f t="shared" si="245"/>
        <v>2655495</v>
      </c>
      <c r="B330" s="298">
        <f t="shared" si="269"/>
        <v>324</v>
      </c>
      <c r="C330" s="266">
        <v>88</v>
      </c>
      <c r="D330" s="299">
        <v>13319</v>
      </c>
      <c r="E330" s="242" t="s">
        <v>1695</v>
      </c>
      <c r="F330" s="243" t="s">
        <v>1696</v>
      </c>
      <c r="G330" s="287" t="s">
        <v>137</v>
      </c>
      <c r="H330" s="274" t="s">
        <v>88</v>
      </c>
      <c r="I330" s="294" t="s">
        <v>2758</v>
      </c>
      <c r="J330" s="65" t="s">
        <v>1697</v>
      </c>
      <c r="K330" s="65" t="s">
        <v>1698</v>
      </c>
      <c r="L330" s="65" t="s">
        <v>88</v>
      </c>
      <c r="M330" s="292" t="s">
        <v>137</v>
      </c>
      <c r="N330" s="244" t="s">
        <v>2410</v>
      </c>
      <c r="O330" s="65"/>
      <c r="P330" s="90"/>
      <c r="Q330" s="244">
        <v>30</v>
      </c>
      <c r="R330" s="246">
        <v>120</v>
      </c>
      <c r="S330" s="246">
        <v>110</v>
      </c>
      <c r="T330" s="246">
        <v>29.33</v>
      </c>
      <c r="U330" s="90">
        <v>0</v>
      </c>
      <c r="V330" s="262">
        <v>15</v>
      </c>
      <c r="W330" s="99">
        <v>0</v>
      </c>
      <c r="X330" s="84">
        <v>0</v>
      </c>
      <c r="Y330" s="99">
        <v>1</v>
      </c>
      <c r="Z330" s="65">
        <v>1</v>
      </c>
      <c r="AA330" s="319">
        <v>885165</v>
      </c>
      <c r="AB330" s="319">
        <v>46667</v>
      </c>
      <c r="AC330" s="320">
        <f t="shared" si="246"/>
        <v>931832</v>
      </c>
      <c r="AD330" s="75">
        <v>4500000</v>
      </c>
      <c r="AE330" s="75">
        <v>6000000</v>
      </c>
      <c r="AF330" s="338">
        <f t="shared" si="270"/>
        <v>177895.19999999998</v>
      </c>
      <c r="AG330" s="113">
        <f t="shared" si="247"/>
        <v>26554950</v>
      </c>
      <c r="AH330" s="75">
        <f t="shared" si="248"/>
        <v>1400010</v>
      </c>
      <c r="AI330" s="75">
        <f t="shared" si="249"/>
        <v>21347423.999999996</v>
      </c>
      <c r="AJ330" s="75">
        <f t="shared" si="250"/>
        <v>2655495</v>
      </c>
      <c r="AK330" s="75">
        <f t="shared" si="251"/>
        <v>4500000</v>
      </c>
      <c r="AL330" s="75">
        <f t="shared" si="252"/>
        <v>6000000</v>
      </c>
      <c r="AM330" s="75">
        <f t="shared" si="253"/>
        <v>4892117.9999999991</v>
      </c>
      <c r="AN330" s="75">
        <f t="shared" si="254"/>
        <v>5217666.2159999991</v>
      </c>
      <c r="AO330" s="75">
        <f t="shared" si="255"/>
        <v>0</v>
      </c>
      <c r="AP330" s="75">
        <f t="shared" si="256"/>
        <v>3000000</v>
      </c>
      <c r="AQ330" s="75">
        <v>0</v>
      </c>
      <c r="AR330" s="75">
        <v>0</v>
      </c>
      <c r="AS330" s="75">
        <v>0</v>
      </c>
      <c r="AT330" s="80">
        <v>0</v>
      </c>
      <c r="AU330" s="82">
        <f t="shared" si="257"/>
        <v>75567663.216000006</v>
      </c>
      <c r="AV330" s="113">
        <f t="shared" si="258"/>
        <v>54308316.440880008</v>
      </c>
      <c r="AW330" s="75">
        <f t="shared" si="259"/>
        <v>72912168.215999991</v>
      </c>
      <c r="AX330" s="75">
        <f t="shared" si="260"/>
        <v>5103851.7751199994</v>
      </c>
      <c r="AY330" s="76">
        <f t="shared" si="261"/>
        <v>1430831.644088001</v>
      </c>
      <c r="AZ330" s="75">
        <v>0</v>
      </c>
      <c r="BA330" s="75">
        <v>0</v>
      </c>
      <c r="BB330" s="75">
        <v>0</v>
      </c>
      <c r="BC330" s="80">
        <v>0</v>
      </c>
      <c r="BD330" s="80">
        <v>0</v>
      </c>
      <c r="BE330" s="80">
        <v>0</v>
      </c>
      <c r="BF330" s="78">
        <v>0</v>
      </c>
      <c r="BG330" s="348">
        <f t="shared" si="262"/>
        <v>6534683.4192080004</v>
      </c>
      <c r="BH330" s="188">
        <f t="shared" si="263"/>
        <v>69032979</v>
      </c>
      <c r="BM330" s="50">
        <v>885165</v>
      </c>
      <c r="BN330" s="391">
        <f t="shared" si="244"/>
        <v>46667</v>
      </c>
      <c r="BO330" s="391">
        <f t="shared" si="241"/>
        <v>931832</v>
      </c>
      <c r="BP330" s="391">
        <f t="shared" si="230"/>
        <v>26554950</v>
      </c>
      <c r="BQ330" s="50">
        <f t="shared" si="231"/>
        <v>1400010</v>
      </c>
      <c r="BR330" s="50">
        <f t="shared" si="232"/>
        <v>21347423.999999996</v>
      </c>
      <c r="BS330" s="50">
        <f t="shared" si="233"/>
        <v>2655495</v>
      </c>
      <c r="BT330" s="50">
        <f t="shared" si="234"/>
        <v>4500000</v>
      </c>
      <c r="BU330" s="50">
        <f t="shared" si="235"/>
        <v>6000000</v>
      </c>
      <c r="BV330" s="50">
        <f t="shared" si="236"/>
        <v>4892117.9999999991</v>
      </c>
      <c r="BW330" s="50">
        <f t="shared" si="237"/>
        <v>5217666.2159999991</v>
      </c>
      <c r="BX330" s="50">
        <f t="shared" si="238"/>
        <v>0</v>
      </c>
      <c r="BY330" s="50">
        <f t="shared" si="239"/>
        <v>3000000</v>
      </c>
      <c r="BZ330" s="50">
        <v>0</v>
      </c>
      <c r="CA330" s="50">
        <v>0</v>
      </c>
      <c r="CB330" s="50">
        <v>0</v>
      </c>
      <c r="CC330" s="50">
        <v>0</v>
      </c>
      <c r="CD330" s="391">
        <f t="shared" si="240"/>
        <v>75567663.216000006</v>
      </c>
      <c r="CE330" s="391">
        <f t="shared" si="242"/>
        <v>59412168.216000006</v>
      </c>
      <c r="CF330" s="391">
        <f t="shared" si="243"/>
        <v>72912168.216000006</v>
      </c>
      <c r="CG330" s="50">
        <f t="shared" si="264"/>
        <v>5103851.7751200013</v>
      </c>
      <c r="CH330" s="395">
        <f t="shared" si="265"/>
        <v>1941216.8216000006</v>
      </c>
      <c r="CI330" s="398">
        <v>0</v>
      </c>
      <c r="CJ330" s="50">
        <v>0</v>
      </c>
      <c r="CK330" s="50">
        <v>0</v>
      </c>
      <c r="CL330" s="50">
        <v>0</v>
      </c>
      <c r="CM330" s="50">
        <v>0</v>
      </c>
      <c r="CN330" s="50">
        <v>0</v>
      </c>
      <c r="CO330" s="50">
        <v>0</v>
      </c>
      <c r="CP330" s="395">
        <f t="shared" si="266"/>
        <v>7045068.5967200017</v>
      </c>
      <c r="CQ330" s="391">
        <f t="shared" si="267"/>
        <v>68522594</v>
      </c>
      <c r="CR330" s="391">
        <f t="shared" si="268"/>
        <v>-510385</v>
      </c>
    </row>
    <row r="331" spans="1:96" s="50" customFormat="1" ht="24" customHeight="1" x14ac:dyDescent="0.2">
      <c r="A331" s="182">
        <f t="shared" si="245"/>
        <v>2655495</v>
      </c>
      <c r="B331" s="298">
        <f t="shared" si="269"/>
        <v>325</v>
      </c>
      <c r="C331" s="266">
        <v>89</v>
      </c>
      <c r="D331" s="299">
        <v>13229</v>
      </c>
      <c r="E331" s="242" t="s">
        <v>131</v>
      </c>
      <c r="F331" s="243" t="s">
        <v>1425</v>
      </c>
      <c r="G331" s="287" t="s">
        <v>137</v>
      </c>
      <c r="H331" s="274" t="s">
        <v>88</v>
      </c>
      <c r="I331" s="294" t="s">
        <v>2759</v>
      </c>
      <c r="J331" s="65" t="s">
        <v>1426</v>
      </c>
      <c r="K331" s="65" t="s">
        <v>1427</v>
      </c>
      <c r="L331" s="65" t="s">
        <v>88</v>
      </c>
      <c r="M331" s="292" t="s">
        <v>137</v>
      </c>
      <c r="N331" s="244" t="s">
        <v>2410</v>
      </c>
      <c r="O331" s="65"/>
      <c r="P331" s="90"/>
      <c r="Q331" s="244">
        <v>30</v>
      </c>
      <c r="R331" s="246">
        <v>120</v>
      </c>
      <c r="S331" s="246">
        <v>110</v>
      </c>
      <c r="T331" s="246">
        <v>29.33</v>
      </c>
      <c r="U331" s="90">
        <v>0</v>
      </c>
      <c r="V331" s="262">
        <v>13</v>
      </c>
      <c r="W331" s="99">
        <v>0</v>
      </c>
      <c r="X331" s="84">
        <v>0</v>
      </c>
      <c r="Y331" s="99">
        <v>0</v>
      </c>
      <c r="Z331" s="65">
        <v>0</v>
      </c>
      <c r="AA331" s="319">
        <v>885165</v>
      </c>
      <c r="AB331" s="319">
        <v>46667</v>
      </c>
      <c r="AC331" s="320">
        <f t="shared" si="246"/>
        <v>931832</v>
      </c>
      <c r="AD331" s="75">
        <v>4500000</v>
      </c>
      <c r="AE331" s="75">
        <v>6000000</v>
      </c>
      <c r="AF331" s="338">
        <f t="shared" si="270"/>
        <v>177895.19999999998</v>
      </c>
      <c r="AG331" s="113">
        <f t="shared" si="247"/>
        <v>26554950</v>
      </c>
      <c r="AH331" s="75">
        <f t="shared" si="248"/>
        <v>1400010</v>
      </c>
      <c r="AI331" s="75">
        <f t="shared" si="249"/>
        <v>21347423.999999996</v>
      </c>
      <c r="AJ331" s="75">
        <f t="shared" si="250"/>
        <v>0</v>
      </c>
      <c r="AK331" s="75">
        <f t="shared" si="251"/>
        <v>4500000</v>
      </c>
      <c r="AL331" s="75">
        <f t="shared" si="252"/>
        <v>6000000</v>
      </c>
      <c r="AM331" s="75">
        <f t="shared" si="253"/>
        <v>4892117.9999999991</v>
      </c>
      <c r="AN331" s="75">
        <f t="shared" si="254"/>
        <v>5217666.2159999991</v>
      </c>
      <c r="AO331" s="75">
        <f t="shared" si="255"/>
        <v>0</v>
      </c>
      <c r="AP331" s="75">
        <f t="shared" si="256"/>
        <v>2600000</v>
      </c>
      <c r="AQ331" s="75">
        <v>0</v>
      </c>
      <c r="AR331" s="75">
        <v>0</v>
      </c>
      <c r="AS331" s="75">
        <v>0</v>
      </c>
      <c r="AT331" s="80">
        <v>0</v>
      </c>
      <c r="AU331" s="82">
        <f t="shared" si="257"/>
        <v>72512168.216000006</v>
      </c>
      <c r="AV331" s="113">
        <f t="shared" si="258"/>
        <v>54336316.440880008</v>
      </c>
      <c r="AW331" s="75">
        <f t="shared" si="259"/>
        <v>72512168.215999991</v>
      </c>
      <c r="AX331" s="75">
        <f t="shared" si="260"/>
        <v>5075851.7751199994</v>
      </c>
      <c r="AY331" s="76">
        <f t="shared" si="261"/>
        <v>1433631.644088001</v>
      </c>
      <c r="AZ331" s="75">
        <v>0</v>
      </c>
      <c r="BA331" s="75">
        <v>0</v>
      </c>
      <c r="BB331" s="75">
        <v>0</v>
      </c>
      <c r="BC331" s="80">
        <v>0</v>
      </c>
      <c r="BD331" s="80">
        <v>0</v>
      </c>
      <c r="BE331" s="80">
        <v>0</v>
      </c>
      <c r="BF331" s="78">
        <v>0</v>
      </c>
      <c r="BG331" s="348">
        <f t="shared" si="262"/>
        <v>6509483.4192080004</v>
      </c>
      <c r="BH331" s="188">
        <f t="shared" si="263"/>
        <v>66002684</v>
      </c>
      <c r="BM331" s="50">
        <v>885165</v>
      </c>
      <c r="BN331" s="391">
        <f t="shared" si="244"/>
        <v>46667</v>
      </c>
      <c r="BO331" s="391">
        <f t="shared" si="241"/>
        <v>931832</v>
      </c>
      <c r="BP331" s="391">
        <f t="shared" si="230"/>
        <v>26554950</v>
      </c>
      <c r="BQ331" s="50">
        <f t="shared" si="231"/>
        <v>1400010</v>
      </c>
      <c r="BR331" s="50">
        <f t="shared" si="232"/>
        <v>21347423.999999996</v>
      </c>
      <c r="BS331" s="50">
        <f t="shared" si="233"/>
        <v>0</v>
      </c>
      <c r="BT331" s="50">
        <f t="shared" si="234"/>
        <v>4500000</v>
      </c>
      <c r="BU331" s="50">
        <f t="shared" si="235"/>
        <v>6000000</v>
      </c>
      <c r="BV331" s="50">
        <f t="shared" si="236"/>
        <v>4892117.9999999991</v>
      </c>
      <c r="BW331" s="50">
        <f t="shared" si="237"/>
        <v>5217666.2159999991</v>
      </c>
      <c r="BX331" s="50">
        <f t="shared" si="238"/>
        <v>0</v>
      </c>
      <c r="BY331" s="50">
        <f t="shared" si="239"/>
        <v>2600000</v>
      </c>
      <c r="BZ331" s="50">
        <v>0</v>
      </c>
      <c r="CA331" s="50">
        <v>0</v>
      </c>
      <c r="CB331" s="50">
        <v>0</v>
      </c>
      <c r="CC331" s="50">
        <v>0</v>
      </c>
      <c r="CD331" s="391">
        <f t="shared" si="240"/>
        <v>72512168.216000006</v>
      </c>
      <c r="CE331" s="391">
        <f t="shared" si="242"/>
        <v>59412168.216000006</v>
      </c>
      <c r="CF331" s="391">
        <f t="shared" si="243"/>
        <v>72512168.216000006</v>
      </c>
      <c r="CG331" s="50">
        <f t="shared" si="264"/>
        <v>5075851.7751200013</v>
      </c>
      <c r="CH331" s="395">
        <f t="shared" si="265"/>
        <v>1941216.8216000006</v>
      </c>
      <c r="CI331" s="398">
        <v>0</v>
      </c>
      <c r="CJ331" s="50">
        <v>0</v>
      </c>
      <c r="CK331" s="50">
        <v>0</v>
      </c>
      <c r="CL331" s="50">
        <v>0</v>
      </c>
      <c r="CM331" s="50">
        <v>0</v>
      </c>
      <c r="CN331" s="50">
        <v>0</v>
      </c>
      <c r="CO331" s="50">
        <v>0</v>
      </c>
      <c r="CP331" s="395">
        <f t="shared" si="266"/>
        <v>7017068.5967200017</v>
      </c>
      <c r="CQ331" s="391">
        <f t="shared" si="267"/>
        <v>65495099</v>
      </c>
      <c r="CR331" s="391">
        <f t="shared" si="268"/>
        <v>-507585</v>
      </c>
    </row>
    <row r="332" spans="1:96" s="50" customFormat="1" ht="24" customHeight="1" x14ac:dyDescent="0.2">
      <c r="A332" s="182">
        <f t="shared" si="245"/>
        <v>2655495</v>
      </c>
      <c r="B332" s="298">
        <f t="shared" si="269"/>
        <v>326</v>
      </c>
      <c r="C332" s="266">
        <v>90</v>
      </c>
      <c r="D332" s="299">
        <v>13283</v>
      </c>
      <c r="E332" s="242" t="s">
        <v>107</v>
      </c>
      <c r="F332" s="243" t="s">
        <v>1594</v>
      </c>
      <c r="G332" s="287" t="s">
        <v>137</v>
      </c>
      <c r="H332" s="274" t="s">
        <v>88</v>
      </c>
      <c r="I332" s="353" t="s">
        <v>2760</v>
      </c>
      <c r="J332" s="68" t="s">
        <v>1595</v>
      </c>
      <c r="K332" s="68" t="s">
        <v>1596</v>
      </c>
      <c r="L332" s="68" t="s">
        <v>88</v>
      </c>
      <c r="M332" s="292" t="s">
        <v>137</v>
      </c>
      <c r="N332" s="244" t="s">
        <v>2410</v>
      </c>
      <c r="O332" s="68"/>
      <c r="P332" s="91"/>
      <c r="Q332" s="244">
        <v>30</v>
      </c>
      <c r="R332" s="246">
        <v>120</v>
      </c>
      <c r="S332" s="246">
        <v>110</v>
      </c>
      <c r="T332" s="246">
        <v>29.33</v>
      </c>
      <c r="U332" s="90">
        <v>0</v>
      </c>
      <c r="V332" s="262">
        <v>15</v>
      </c>
      <c r="W332" s="99">
        <v>0</v>
      </c>
      <c r="X332" s="84">
        <v>0</v>
      </c>
      <c r="Y332" s="99">
        <v>1</v>
      </c>
      <c r="Z332" s="65">
        <v>1</v>
      </c>
      <c r="AA332" s="319">
        <v>885165</v>
      </c>
      <c r="AB332" s="319">
        <v>46667</v>
      </c>
      <c r="AC332" s="320">
        <f t="shared" si="246"/>
        <v>931832</v>
      </c>
      <c r="AD332" s="75">
        <v>4500000</v>
      </c>
      <c r="AE332" s="75">
        <v>6000000</v>
      </c>
      <c r="AF332" s="338">
        <f t="shared" si="270"/>
        <v>177895.19999999998</v>
      </c>
      <c r="AG332" s="113">
        <f t="shared" si="247"/>
        <v>26554950</v>
      </c>
      <c r="AH332" s="75">
        <f t="shared" si="248"/>
        <v>1400010</v>
      </c>
      <c r="AI332" s="75">
        <f t="shared" si="249"/>
        <v>21347423.999999996</v>
      </c>
      <c r="AJ332" s="75">
        <f t="shared" si="250"/>
        <v>2655495</v>
      </c>
      <c r="AK332" s="75">
        <f t="shared" si="251"/>
        <v>4500000</v>
      </c>
      <c r="AL332" s="75">
        <f t="shared" si="252"/>
        <v>6000000</v>
      </c>
      <c r="AM332" s="75">
        <f t="shared" si="253"/>
        <v>4892117.9999999991</v>
      </c>
      <c r="AN332" s="75">
        <f t="shared" si="254"/>
        <v>5217666.2159999991</v>
      </c>
      <c r="AO332" s="75">
        <f t="shared" si="255"/>
        <v>0</v>
      </c>
      <c r="AP332" s="75">
        <f t="shared" si="256"/>
        <v>3000000</v>
      </c>
      <c r="AQ332" s="75">
        <v>0</v>
      </c>
      <c r="AR332" s="75">
        <v>0</v>
      </c>
      <c r="AS332" s="75">
        <v>0</v>
      </c>
      <c r="AT332" s="80">
        <v>0</v>
      </c>
      <c r="AU332" s="82">
        <f t="shared" si="257"/>
        <v>75567663.216000006</v>
      </c>
      <c r="AV332" s="113">
        <f t="shared" si="258"/>
        <v>54308316.440880008</v>
      </c>
      <c r="AW332" s="75">
        <f t="shared" si="259"/>
        <v>72912168.215999991</v>
      </c>
      <c r="AX332" s="75">
        <f t="shared" si="260"/>
        <v>5103851.7751199994</v>
      </c>
      <c r="AY332" s="76">
        <f t="shared" si="261"/>
        <v>1430831.644088001</v>
      </c>
      <c r="AZ332" s="75">
        <v>0</v>
      </c>
      <c r="BA332" s="75">
        <v>0</v>
      </c>
      <c r="BB332" s="75">
        <v>0</v>
      </c>
      <c r="BC332" s="80">
        <v>0</v>
      </c>
      <c r="BD332" s="80">
        <v>0</v>
      </c>
      <c r="BE332" s="80">
        <v>0</v>
      </c>
      <c r="BF332" s="78">
        <v>0</v>
      </c>
      <c r="BG332" s="348">
        <f t="shared" si="262"/>
        <v>6534683.4192080004</v>
      </c>
      <c r="BH332" s="188">
        <f t="shared" si="263"/>
        <v>69032979</v>
      </c>
      <c r="BM332" s="50">
        <v>885165</v>
      </c>
      <c r="BN332" s="391">
        <f t="shared" si="244"/>
        <v>46667</v>
      </c>
      <c r="BO332" s="391">
        <f t="shared" si="241"/>
        <v>931832</v>
      </c>
      <c r="BP332" s="391">
        <f t="shared" si="230"/>
        <v>26554950</v>
      </c>
      <c r="BQ332" s="50">
        <f t="shared" si="231"/>
        <v>1400010</v>
      </c>
      <c r="BR332" s="50">
        <f t="shared" si="232"/>
        <v>21347423.999999996</v>
      </c>
      <c r="BS332" s="50">
        <f t="shared" si="233"/>
        <v>2655495</v>
      </c>
      <c r="BT332" s="50">
        <f t="shared" si="234"/>
        <v>4500000</v>
      </c>
      <c r="BU332" s="50">
        <f t="shared" si="235"/>
        <v>6000000</v>
      </c>
      <c r="BV332" s="50">
        <f t="shared" si="236"/>
        <v>4892117.9999999991</v>
      </c>
      <c r="BW332" s="50">
        <f t="shared" si="237"/>
        <v>5217666.2159999991</v>
      </c>
      <c r="BX332" s="50">
        <f t="shared" si="238"/>
        <v>0</v>
      </c>
      <c r="BY332" s="50">
        <f t="shared" si="239"/>
        <v>3000000</v>
      </c>
      <c r="BZ332" s="50">
        <v>0</v>
      </c>
      <c r="CA332" s="50">
        <v>0</v>
      </c>
      <c r="CB332" s="50">
        <v>0</v>
      </c>
      <c r="CC332" s="50">
        <v>0</v>
      </c>
      <c r="CD332" s="391">
        <f t="shared" si="240"/>
        <v>75567663.216000006</v>
      </c>
      <c r="CE332" s="391">
        <f t="shared" si="242"/>
        <v>59412168.216000006</v>
      </c>
      <c r="CF332" s="391">
        <f t="shared" si="243"/>
        <v>72912168.216000006</v>
      </c>
      <c r="CG332" s="50">
        <f t="shared" si="264"/>
        <v>5103851.7751200013</v>
      </c>
      <c r="CH332" s="395">
        <f t="shared" si="265"/>
        <v>1941216.8216000006</v>
      </c>
      <c r="CI332" s="398">
        <v>0</v>
      </c>
      <c r="CJ332" s="50">
        <v>0</v>
      </c>
      <c r="CK332" s="50">
        <v>0</v>
      </c>
      <c r="CL332" s="50">
        <v>0</v>
      </c>
      <c r="CM332" s="50">
        <v>0</v>
      </c>
      <c r="CN332" s="50">
        <v>0</v>
      </c>
      <c r="CO332" s="50">
        <v>0</v>
      </c>
      <c r="CP332" s="395">
        <f t="shared" si="266"/>
        <v>7045068.5967200017</v>
      </c>
      <c r="CQ332" s="391">
        <f t="shared" si="267"/>
        <v>68522594</v>
      </c>
      <c r="CR332" s="391">
        <f t="shared" si="268"/>
        <v>-510385</v>
      </c>
    </row>
    <row r="333" spans="1:96" s="50" customFormat="1" ht="24" customHeight="1" x14ac:dyDescent="0.2">
      <c r="A333" s="182">
        <f t="shared" si="245"/>
        <v>2655495</v>
      </c>
      <c r="B333" s="298">
        <f t="shared" si="269"/>
        <v>327</v>
      </c>
      <c r="C333" s="266">
        <v>91</v>
      </c>
      <c r="D333" s="299">
        <v>12839</v>
      </c>
      <c r="E333" s="242" t="s">
        <v>209</v>
      </c>
      <c r="F333" s="243" t="s">
        <v>233</v>
      </c>
      <c r="G333" s="287" t="s">
        <v>137</v>
      </c>
      <c r="H333" s="274" t="s">
        <v>88</v>
      </c>
      <c r="I333" s="294" t="s">
        <v>2557</v>
      </c>
      <c r="J333" s="332" t="s">
        <v>1648</v>
      </c>
      <c r="K333" s="332" t="s">
        <v>1649</v>
      </c>
      <c r="L333" s="65" t="s">
        <v>88</v>
      </c>
      <c r="M333" s="292" t="s">
        <v>137</v>
      </c>
      <c r="N333" s="244" t="s">
        <v>2410</v>
      </c>
      <c r="O333" s="65"/>
      <c r="P333" s="90"/>
      <c r="Q333" s="244">
        <v>30</v>
      </c>
      <c r="R333" s="246">
        <v>120</v>
      </c>
      <c r="S333" s="246">
        <v>110</v>
      </c>
      <c r="T333" s="246">
        <v>29.33</v>
      </c>
      <c r="U333" s="90">
        <v>0</v>
      </c>
      <c r="V333" s="262">
        <v>13</v>
      </c>
      <c r="W333" s="99">
        <v>0</v>
      </c>
      <c r="X333" s="84">
        <v>0</v>
      </c>
      <c r="Y333" s="203">
        <v>2</v>
      </c>
      <c r="Z333" s="117">
        <v>2</v>
      </c>
      <c r="AA333" s="319">
        <v>885165</v>
      </c>
      <c r="AB333" s="319">
        <v>46667</v>
      </c>
      <c r="AC333" s="320">
        <f t="shared" si="246"/>
        <v>931832</v>
      </c>
      <c r="AD333" s="75">
        <v>4500000</v>
      </c>
      <c r="AE333" s="75">
        <v>6000000</v>
      </c>
      <c r="AF333" s="338">
        <f t="shared" si="270"/>
        <v>177895.19999999998</v>
      </c>
      <c r="AG333" s="113">
        <f t="shared" si="247"/>
        <v>26554950</v>
      </c>
      <c r="AH333" s="75">
        <f t="shared" si="248"/>
        <v>1400010</v>
      </c>
      <c r="AI333" s="75">
        <f t="shared" si="249"/>
        <v>21347423.999999996</v>
      </c>
      <c r="AJ333" s="75">
        <f t="shared" si="250"/>
        <v>5310990</v>
      </c>
      <c r="AK333" s="75">
        <f t="shared" si="251"/>
        <v>4500000</v>
      </c>
      <c r="AL333" s="75">
        <f t="shared" si="252"/>
        <v>6000000</v>
      </c>
      <c r="AM333" s="75">
        <f t="shared" si="253"/>
        <v>4892117.9999999991</v>
      </c>
      <c r="AN333" s="75">
        <f t="shared" si="254"/>
        <v>5217666.2159999991</v>
      </c>
      <c r="AO333" s="75">
        <f t="shared" si="255"/>
        <v>0</v>
      </c>
      <c r="AP333" s="75">
        <f t="shared" si="256"/>
        <v>2600000</v>
      </c>
      <c r="AQ333" s="75">
        <v>0</v>
      </c>
      <c r="AR333" s="75">
        <v>0</v>
      </c>
      <c r="AS333" s="75">
        <v>0</v>
      </c>
      <c r="AT333" s="80">
        <v>0</v>
      </c>
      <c r="AU333" s="82">
        <f t="shared" si="257"/>
        <v>77823158.216000006</v>
      </c>
      <c r="AV333" s="113">
        <f t="shared" si="258"/>
        <v>54336316.440880008</v>
      </c>
      <c r="AW333" s="75">
        <f t="shared" si="259"/>
        <v>72512168.215999991</v>
      </c>
      <c r="AX333" s="75">
        <f t="shared" si="260"/>
        <v>5075851.7751199994</v>
      </c>
      <c r="AY333" s="76">
        <f t="shared" si="261"/>
        <v>1433631.644088001</v>
      </c>
      <c r="AZ333" s="75">
        <v>0</v>
      </c>
      <c r="BA333" s="75">
        <v>0</v>
      </c>
      <c r="BB333" s="75">
        <v>0</v>
      </c>
      <c r="BC333" s="80">
        <v>0</v>
      </c>
      <c r="BD333" s="80">
        <v>0</v>
      </c>
      <c r="BE333" s="80">
        <v>0</v>
      </c>
      <c r="BF333" s="78">
        <v>0</v>
      </c>
      <c r="BG333" s="348">
        <f t="shared" si="262"/>
        <v>6509483.4192080004</v>
      </c>
      <c r="BH333" s="188">
        <f t="shared" si="263"/>
        <v>71313674</v>
      </c>
      <c r="BI333" s="119"/>
      <c r="BM333" s="50">
        <v>885165</v>
      </c>
      <c r="BN333" s="391">
        <f t="shared" si="244"/>
        <v>46667</v>
      </c>
      <c r="BO333" s="391">
        <f t="shared" si="241"/>
        <v>931832</v>
      </c>
      <c r="BP333" s="391">
        <f t="shared" si="230"/>
        <v>26554950</v>
      </c>
      <c r="BQ333" s="50">
        <f t="shared" si="231"/>
        <v>1400010</v>
      </c>
      <c r="BR333" s="50">
        <f t="shared" si="232"/>
        <v>21347423.999999996</v>
      </c>
      <c r="BS333" s="50">
        <f t="shared" si="233"/>
        <v>5310990</v>
      </c>
      <c r="BT333" s="50">
        <f t="shared" si="234"/>
        <v>4500000</v>
      </c>
      <c r="BU333" s="50">
        <f t="shared" si="235"/>
        <v>6000000</v>
      </c>
      <c r="BV333" s="50">
        <f t="shared" si="236"/>
        <v>4892117.9999999991</v>
      </c>
      <c r="BW333" s="50">
        <f t="shared" si="237"/>
        <v>5217666.2159999991</v>
      </c>
      <c r="BX333" s="50">
        <f t="shared" si="238"/>
        <v>0</v>
      </c>
      <c r="BY333" s="50">
        <f t="shared" si="239"/>
        <v>2600000</v>
      </c>
      <c r="BZ333" s="50">
        <v>0</v>
      </c>
      <c r="CA333" s="50">
        <v>0</v>
      </c>
      <c r="CB333" s="50">
        <v>0</v>
      </c>
      <c r="CC333" s="50">
        <v>0</v>
      </c>
      <c r="CD333" s="391">
        <f t="shared" si="240"/>
        <v>77823158.216000006</v>
      </c>
      <c r="CE333" s="391">
        <f t="shared" si="242"/>
        <v>59412168.216000006</v>
      </c>
      <c r="CF333" s="391">
        <f t="shared" si="243"/>
        <v>72512168.216000006</v>
      </c>
      <c r="CG333" s="50">
        <f t="shared" si="264"/>
        <v>5075851.7751200013</v>
      </c>
      <c r="CH333" s="395">
        <f t="shared" si="265"/>
        <v>1941216.8216000006</v>
      </c>
      <c r="CI333" s="398">
        <v>0</v>
      </c>
      <c r="CJ333" s="50">
        <v>0</v>
      </c>
      <c r="CK333" s="50">
        <v>0</v>
      </c>
      <c r="CL333" s="50">
        <v>0</v>
      </c>
      <c r="CM333" s="50">
        <v>0</v>
      </c>
      <c r="CN333" s="50">
        <v>0</v>
      </c>
      <c r="CO333" s="50">
        <v>0</v>
      </c>
      <c r="CP333" s="395">
        <f t="shared" si="266"/>
        <v>7017068.5967200017</v>
      </c>
      <c r="CQ333" s="391">
        <f t="shared" si="267"/>
        <v>70806089</v>
      </c>
      <c r="CR333" s="391">
        <f t="shared" si="268"/>
        <v>-507585</v>
      </c>
    </row>
    <row r="334" spans="1:96" s="50" customFormat="1" ht="24" customHeight="1" x14ac:dyDescent="0.2">
      <c r="A334" s="182">
        <f t="shared" si="245"/>
        <v>2655495</v>
      </c>
      <c r="B334" s="298">
        <f t="shared" si="269"/>
        <v>328</v>
      </c>
      <c r="C334" s="266">
        <v>92</v>
      </c>
      <c r="D334" s="299">
        <v>13289</v>
      </c>
      <c r="E334" s="242" t="s">
        <v>530</v>
      </c>
      <c r="F334" s="243" t="s">
        <v>1613</v>
      </c>
      <c r="G334" s="287" t="s">
        <v>137</v>
      </c>
      <c r="H334" s="274" t="s">
        <v>88</v>
      </c>
      <c r="I334" s="290" t="s">
        <v>2762</v>
      </c>
      <c r="J334" s="67" t="s">
        <v>1614</v>
      </c>
      <c r="K334" s="67" t="s">
        <v>1615</v>
      </c>
      <c r="L334" s="67" t="s">
        <v>88</v>
      </c>
      <c r="M334" s="292" t="s">
        <v>137</v>
      </c>
      <c r="N334" s="244" t="s">
        <v>2410</v>
      </c>
      <c r="O334" s="67"/>
      <c r="P334" s="92"/>
      <c r="Q334" s="244">
        <v>30</v>
      </c>
      <c r="R334" s="246">
        <v>120</v>
      </c>
      <c r="S334" s="246">
        <v>110</v>
      </c>
      <c r="T334" s="246">
        <v>29.33</v>
      </c>
      <c r="U334" s="90">
        <v>0</v>
      </c>
      <c r="V334" s="262">
        <v>15</v>
      </c>
      <c r="W334" s="99">
        <v>0</v>
      </c>
      <c r="X334" s="84">
        <v>0</v>
      </c>
      <c r="Y334" s="99">
        <v>2</v>
      </c>
      <c r="Z334" s="65">
        <v>0</v>
      </c>
      <c r="AA334" s="319">
        <v>885165</v>
      </c>
      <c r="AB334" s="319">
        <v>46667</v>
      </c>
      <c r="AC334" s="320">
        <f t="shared" si="246"/>
        <v>931832</v>
      </c>
      <c r="AD334" s="75">
        <v>4500000</v>
      </c>
      <c r="AE334" s="75">
        <v>6000000</v>
      </c>
      <c r="AF334" s="338">
        <f t="shared" si="270"/>
        <v>177895.19999999998</v>
      </c>
      <c r="AG334" s="113">
        <f t="shared" si="247"/>
        <v>26554950</v>
      </c>
      <c r="AH334" s="75">
        <f t="shared" si="248"/>
        <v>1400010</v>
      </c>
      <c r="AI334" s="75">
        <f t="shared" si="249"/>
        <v>21347423.999999996</v>
      </c>
      <c r="AJ334" s="75">
        <f t="shared" si="250"/>
        <v>0</v>
      </c>
      <c r="AK334" s="75">
        <f t="shared" si="251"/>
        <v>4500000</v>
      </c>
      <c r="AL334" s="75">
        <f t="shared" si="252"/>
        <v>6000000</v>
      </c>
      <c r="AM334" s="75">
        <f t="shared" si="253"/>
        <v>4892117.9999999991</v>
      </c>
      <c r="AN334" s="75">
        <f t="shared" si="254"/>
        <v>5217666.2159999991</v>
      </c>
      <c r="AO334" s="75">
        <f t="shared" si="255"/>
        <v>0</v>
      </c>
      <c r="AP334" s="75">
        <f t="shared" si="256"/>
        <v>3000000</v>
      </c>
      <c r="AQ334" s="75">
        <v>0</v>
      </c>
      <c r="AR334" s="75">
        <v>0</v>
      </c>
      <c r="AS334" s="75">
        <v>0</v>
      </c>
      <c r="AT334" s="80">
        <v>0</v>
      </c>
      <c r="AU334" s="82">
        <f t="shared" si="257"/>
        <v>72912168.216000006</v>
      </c>
      <c r="AV334" s="113">
        <f t="shared" si="258"/>
        <v>54308316.440880008</v>
      </c>
      <c r="AW334" s="75">
        <f t="shared" si="259"/>
        <v>72912168.215999991</v>
      </c>
      <c r="AX334" s="75">
        <f t="shared" si="260"/>
        <v>5103851.7751199994</v>
      </c>
      <c r="AY334" s="76">
        <f t="shared" si="261"/>
        <v>1430831.644088001</v>
      </c>
      <c r="AZ334" s="75">
        <v>0</v>
      </c>
      <c r="BA334" s="75">
        <v>0</v>
      </c>
      <c r="BB334" s="75">
        <v>0</v>
      </c>
      <c r="BC334" s="80">
        <v>0</v>
      </c>
      <c r="BD334" s="80">
        <v>0</v>
      </c>
      <c r="BE334" s="80">
        <v>0</v>
      </c>
      <c r="BF334" s="78">
        <v>0</v>
      </c>
      <c r="BG334" s="348">
        <f t="shared" si="262"/>
        <v>6534683.4192080004</v>
      </c>
      <c r="BH334" s="188">
        <f t="shared" si="263"/>
        <v>66377484</v>
      </c>
      <c r="BM334" s="50">
        <v>885165</v>
      </c>
      <c r="BN334" s="391">
        <f t="shared" si="244"/>
        <v>46667</v>
      </c>
      <c r="BO334" s="391">
        <f t="shared" si="241"/>
        <v>931832</v>
      </c>
      <c r="BP334" s="391">
        <f t="shared" si="230"/>
        <v>26554950</v>
      </c>
      <c r="BQ334" s="50">
        <f t="shared" si="231"/>
        <v>1400010</v>
      </c>
      <c r="BR334" s="50">
        <f t="shared" si="232"/>
        <v>21347423.999999996</v>
      </c>
      <c r="BS334" s="50">
        <f t="shared" si="233"/>
        <v>0</v>
      </c>
      <c r="BT334" s="50">
        <f t="shared" si="234"/>
        <v>4500000</v>
      </c>
      <c r="BU334" s="50">
        <f t="shared" si="235"/>
        <v>6000000</v>
      </c>
      <c r="BV334" s="50">
        <f t="shared" si="236"/>
        <v>4892117.9999999991</v>
      </c>
      <c r="BW334" s="50">
        <f t="shared" si="237"/>
        <v>5217666.2159999991</v>
      </c>
      <c r="BX334" s="50">
        <f t="shared" si="238"/>
        <v>0</v>
      </c>
      <c r="BY334" s="50">
        <f t="shared" si="239"/>
        <v>3000000</v>
      </c>
      <c r="BZ334" s="50">
        <v>0</v>
      </c>
      <c r="CA334" s="50">
        <v>0</v>
      </c>
      <c r="CB334" s="50">
        <v>0</v>
      </c>
      <c r="CC334" s="50">
        <v>0</v>
      </c>
      <c r="CD334" s="391">
        <f t="shared" si="240"/>
        <v>72912168.216000006</v>
      </c>
      <c r="CE334" s="391">
        <f t="shared" si="242"/>
        <v>59412168.216000006</v>
      </c>
      <c r="CF334" s="391">
        <f t="shared" si="243"/>
        <v>72912168.216000006</v>
      </c>
      <c r="CG334" s="50">
        <f t="shared" si="264"/>
        <v>5103851.7751200013</v>
      </c>
      <c r="CH334" s="395">
        <f t="shared" si="265"/>
        <v>1941216.8216000006</v>
      </c>
      <c r="CI334" s="398">
        <v>0</v>
      </c>
      <c r="CJ334" s="50">
        <v>0</v>
      </c>
      <c r="CK334" s="50">
        <v>0</v>
      </c>
      <c r="CL334" s="50">
        <v>0</v>
      </c>
      <c r="CM334" s="50">
        <v>0</v>
      </c>
      <c r="CN334" s="50">
        <v>0</v>
      </c>
      <c r="CO334" s="50">
        <v>0</v>
      </c>
      <c r="CP334" s="395">
        <f t="shared" si="266"/>
        <v>7045068.5967200017</v>
      </c>
      <c r="CQ334" s="391">
        <f t="shared" si="267"/>
        <v>65867099</v>
      </c>
      <c r="CR334" s="391">
        <f t="shared" si="268"/>
        <v>-510385</v>
      </c>
    </row>
    <row r="335" spans="1:96" s="50" customFormat="1" ht="24" customHeight="1" x14ac:dyDescent="0.2">
      <c r="A335" s="182">
        <f t="shared" si="245"/>
        <v>2655495</v>
      </c>
      <c r="B335" s="298">
        <f t="shared" si="269"/>
        <v>329</v>
      </c>
      <c r="C335" s="266">
        <v>93</v>
      </c>
      <c r="D335" s="299">
        <v>13267</v>
      </c>
      <c r="E335" s="242" t="s">
        <v>966</v>
      </c>
      <c r="F335" s="243" t="s">
        <v>1543</v>
      </c>
      <c r="G335" s="287" t="s">
        <v>137</v>
      </c>
      <c r="H335" s="274" t="s">
        <v>88</v>
      </c>
      <c r="I335" s="294" t="s">
        <v>2763</v>
      </c>
      <c r="J335" s="65" t="s">
        <v>1544</v>
      </c>
      <c r="K335" s="65" t="s">
        <v>1545</v>
      </c>
      <c r="L335" s="65" t="s">
        <v>88</v>
      </c>
      <c r="M335" s="292" t="s">
        <v>137</v>
      </c>
      <c r="N335" s="244" t="s">
        <v>2410</v>
      </c>
      <c r="O335" s="65"/>
      <c r="P335" s="90"/>
      <c r="Q335" s="244">
        <v>30</v>
      </c>
      <c r="R335" s="246">
        <v>120</v>
      </c>
      <c r="S335" s="246">
        <v>110</v>
      </c>
      <c r="T335" s="246">
        <v>29.33</v>
      </c>
      <c r="U335" s="90">
        <v>0</v>
      </c>
      <c r="V335" s="262">
        <v>25</v>
      </c>
      <c r="W335" s="99">
        <v>0</v>
      </c>
      <c r="X335" s="84">
        <v>0</v>
      </c>
      <c r="Y335" s="99">
        <v>0</v>
      </c>
      <c r="Z335" s="65">
        <v>0</v>
      </c>
      <c r="AA335" s="319">
        <v>885165</v>
      </c>
      <c r="AB335" s="319">
        <v>46667</v>
      </c>
      <c r="AC335" s="320">
        <f t="shared" si="246"/>
        <v>931832</v>
      </c>
      <c r="AD335" s="75">
        <v>4500000</v>
      </c>
      <c r="AE335" s="75">
        <v>6000000</v>
      </c>
      <c r="AF335" s="338">
        <f t="shared" si="270"/>
        <v>177895.19999999998</v>
      </c>
      <c r="AG335" s="113">
        <f t="shared" si="247"/>
        <v>26554950</v>
      </c>
      <c r="AH335" s="75">
        <f t="shared" si="248"/>
        <v>1400010</v>
      </c>
      <c r="AI335" s="75">
        <f t="shared" si="249"/>
        <v>21347423.999999996</v>
      </c>
      <c r="AJ335" s="75">
        <f t="shared" si="250"/>
        <v>0</v>
      </c>
      <c r="AK335" s="75">
        <f t="shared" si="251"/>
        <v>4500000</v>
      </c>
      <c r="AL335" s="75">
        <f t="shared" si="252"/>
        <v>6000000</v>
      </c>
      <c r="AM335" s="75">
        <f t="shared" si="253"/>
        <v>4892117.9999999991</v>
      </c>
      <c r="AN335" s="75">
        <f t="shared" si="254"/>
        <v>5217666.2159999991</v>
      </c>
      <c r="AO335" s="75">
        <f t="shared" si="255"/>
        <v>0</v>
      </c>
      <c r="AP335" s="75">
        <f t="shared" si="256"/>
        <v>5000000</v>
      </c>
      <c r="AQ335" s="75">
        <v>0</v>
      </c>
      <c r="AR335" s="75">
        <v>0</v>
      </c>
      <c r="AS335" s="75">
        <v>0</v>
      </c>
      <c r="AT335" s="80">
        <v>0</v>
      </c>
      <c r="AU335" s="82">
        <f t="shared" si="257"/>
        <v>74912168.216000006</v>
      </c>
      <c r="AV335" s="113">
        <f t="shared" si="258"/>
        <v>54168316.440880008</v>
      </c>
      <c r="AW335" s="75">
        <f t="shared" si="259"/>
        <v>74912168.215999991</v>
      </c>
      <c r="AX335" s="75">
        <f t="shared" si="260"/>
        <v>5243851.7751199994</v>
      </c>
      <c r="AY335" s="76">
        <f t="shared" si="261"/>
        <v>1416831.644088001</v>
      </c>
      <c r="AZ335" s="75">
        <v>0</v>
      </c>
      <c r="BA335" s="75">
        <v>0</v>
      </c>
      <c r="BB335" s="75">
        <v>0</v>
      </c>
      <c r="BC335" s="80">
        <v>0</v>
      </c>
      <c r="BD335" s="80">
        <v>0</v>
      </c>
      <c r="BE335" s="80">
        <v>0</v>
      </c>
      <c r="BF335" s="78">
        <v>0</v>
      </c>
      <c r="BG335" s="348">
        <f t="shared" si="262"/>
        <v>6660683.4192080004</v>
      </c>
      <c r="BH335" s="188">
        <f t="shared" si="263"/>
        <v>68251484</v>
      </c>
      <c r="BM335" s="50">
        <v>885165</v>
      </c>
      <c r="BN335" s="391">
        <f t="shared" si="244"/>
        <v>46667</v>
      </c>
      <c r="BO335" s="391">
        <f t="shared" si="241"/>
        <v>931832</v>
      </c>
      <c r="BP335" s="391">
        <f t="shared" si="230"/>
        <v>26554950</v>
      </c>
      <c r="BQ335" s="50">
        <f t="shared" si="231"/>
        <v>1400010</v>
      </c>
      <c r="BR335" s="50">
        <f t="shared" si="232"/>
        <v>21347423.999999996</v>
      </c>
      <c r="BS335" s="50">
        <f t="shared" si="233"/>
        <v>0</v>
      </c>
      <c r="BT335" s="50">
        <f t="shared" si="234"/>
        <v>4500000</v>
      </c>
      <c r="BU335" s="50">
        <f t="shared" si="235"/>
        <v>6000000</v>
      </c>
      <c r="BV335" s="50">
        <f t="shared" si="236"/>
        <v>4892117.9999999991</v>
      </c>
      <c r="BW335" s="50">
        <f t="shared" si="237"/>
        <v>5217666.2159999991</v>
      </c>
      <c r="BX335" s="50">
        <f t="shared" si="238"/>
        <v>0</v>
      </c>
      <c r="BY335" s="50">
        <f t="shared" si="239"/>
        <v>5000000</v>
      </c>
      <c r="BZ335" s="50">
        <v>0</v>
      </c>
      <c r="CA335" s="50">
        <v>0</v>
      </c>
      <c r="CB335" s="50">
        <v>0</v>
      </c>
      <c r="CC335" s="50">
        <v>0</v>
      </c>
      <c r="CD335" s="391">
        <f t="shared" si="240"/>
        <v>74912168.216000006</v>
      </c>
      <c r="CE335" s="391">
        <f t="shared" si="242"/>
        <v>59412168.216000006</v>
      </c>
      <c r="CF335" s="391">
        <f t="shared" si="243"/>
        <v>74912168.216000006</v>
      </c>
      <c r="CG335" s="50">
        <f t="shared" si="264"/>
        <v>5243851.7751200013</v>
      </c>
      <c r="CH335" s="395">
        <f t="shared" si="265"/>
        <v>1941216.8216000006</v>
      </c>
      <c r="CI335" s="398">
        <v>0</v>
      </c>
      <c r="CJ335" s="50">
        <v>0</v>
      </c>
      <c r="CK335" s="50">
        <v>0</v>
      </c>
      <c r="CL335" s="50">
        <v>0</v>
      </c>
      <c r="CM335" s="50">
        <v>0</v>
      </c>
      <c r="CN335" s="50">
        <v>0</v>
      </c>
      <c r="CO335" s="50">
        <v>0</v>
      </c>
      <c r="CP335" s="395">
        <f t="shared" si="266"/>
        <v>7185068.5967200017</v>
      </c>
      <c r="CQ335" s="391">
        <f t="shared" si="267"/>
        <v>67727099</v>
      </c>
      <c r="CR335" s="391">
        <f t="shared" si="268"/>
        <v>-524385</v>
      </c>
    </row>
    <row r="336" spans="1:96" s="50" customFormat="1" ht="24" customHeight="1" x14ac:dyDescent="0.2">
      <c r="A336" s="182">
        <f t="shared" si="245"/>
        <v>2655495</v>
      </c>
      <c r="B336" s="298">
        <f t="shared" si="269"/>
        <v>330</v>
      </c>
      <c r="C336" s="266">
        <v>94</v>
      </c>
      <c r="D336" s="299">
        <v>13291</v>
      </c>
      <c r="E336" s="242" t="s">
        <v>352</v>
      </c>
      <c r="F336" s="243" t="s">
        <v>1619</v>
      </c>
      <c r="G336" s="287" t="s">
        <v>137</v>
      </c>
      <c r="H336" s="274" t="s">
        <v>88</v>
      </c>
      <c r="I336" s="294" t="s">
        <v>2764</v>
      </c>
      <c r="J336" s="65" t="s">
        <v>1620</v>
      </c>
      <c r="K336" s="65" t="s">
        <v>1621</v>
      </c>
      <c r="L336" s="65" t="s">
        <v>88</v>
      </c>
      <c r="M336" s="292" t="s">
        <v>137</v>
      </c>
      <c r="N336" s="244" t="s">
        <v>2410</v>
      </c>
      <c r="O336" s="65"/>
      <c r="P336" s="90"/>
      <c r="Q336" s="244">
        <v>30</v>
      </c>
      <c r="R336" s="246">
        <v>120</v>
      </c>
      <c r="S336" s="246">
        <v>110</v>
      </c>
      <c r="T336" s="246">
        <v>29.33</v>
      </c>
      <c r="U336" s="90">
        <v>0</v>
      </c>
      <c r="V336" s="262">
        <v>25</v>
      </c>
      <c r="W336" s="99">
        <v>0</v>
      </c>
      <c r="X336" s="84">
        <v>0</v>
      </c>
      <c r="Y336" s="99">
        <v>2</v>
      </c>
      <c r="Z336" s="65">
        <v>2</v>
      </c>
      <c r="AA336" s="319">
        <v>885165</v>
      </c>
      <c r="AB336" s="319">
        <v>46667</v>
      </c>
      <c r="AC336" s="320">
        <f t="shared" si="246"/>
        <v>931832</v>
      </c>
      <c r="AD336" s="75">
        <v>4500000</v>
      </c>
      <c r="AE336" s="75">
        <v>6000000</v>
      </c>
      <c r="AF336" s="338">
        <f t="shared" si="270"/>
        <v>177895.19999999998</v>
      </c>
      <c r="AG336" s="113">
        <f t="shared" si="247"/>
        <v>26554950</v>
      </c>
      <c r="AH336" s="75">
        <f t="shared" si="248"/>
        <v>1400010</v>
      </c>
      <c r="AI336" s="75">
        <f t="shared" si="249"/>
        <v>21347423.999999996</v>
      </c>
      <c r="AJ336" s="75">
        <f t="shared" si="250"/>
        <v>5310990</v>
      </c>
      <c r="AK336" s="75">
        <f t="shared" si="251"/>
        <v>4500000</v>
      </c>
      <c r="AL336" s="75">
        <f t="shared" si="252"/>
        <v>6000000</v>
      </c>
      <c r="AM336" s="75">
        <f t="shared" si="253"/>
        <v>4892117.9999999991</v>
      </c>
      <c r="AN336" s="75">
        <f t="shared" si="254"/>
        <v>5217666.2159999991</v>
      </c>
      <c r="AO336" s="75">
        <f t="shared" si="255"/>
        <v>0</v>
      </c>
      <c r="AP336" s="75">
        <f t="shared" si="256"/>
        <v>5000000</v>
      </c>
      <c r="AQ336" s="75">
        <v>0</v>
      </c>
      <c r="AR336" s="75">
        <v>0</v>
      </c>
      <c r="AS336" s="75">
        <v>0</v>
      </c>
      <c r="AT336" s="80">
        <v>0</v>
      </c>
      <c r="AU336" s="82">
        <f t="shared" si="257"/>
        <v>80223158.216000006</v>
      </c>
      <c r="AV336" s="113">
        <f t="shared" si="258"/>
        <v>54168316.440880008</v>
      </c>
      <c r="AW336" s="75">
        <f t="shared" si="259"/>
        <v>74912168.215999991</v>
      </c>
      <c r="AX336" s="75">
        <f t="shared" si="260"/>
        <v>5243851.7751199994</v>
      </c>
      <c r="AY336" s="76">
        <f t="shared" si="261"/>
        <v>1416831.644088001</v>
      </c>
      <c r="AZ336" s="75">
        <v>0</v>
      </c>
      <c r="BA336" s="75">
        <v>0</v>
      </c>
      <c r="BB336" s="75">
        <v>0</v>
      </c>
      <c r="BC336" s="80">
        <v>0</v>
      </c>
      <c r="BD336" s="80">
        <v>0</v>
      </c>
      <c r="BE336" s="80">
        <v>0</v>
      </c>
      <c r="BF336" s="78">
        <v>0</v>
      </c>
      <c r="BG336" s="348">
        <f t="shared" si="262"/>
        <v>6660683.4192080004</v>
      </c>
      <c r="BH336" s="188">
        <f t="shared" si="263"/>
        <v>73562474</v>
      </c>
      <c r="BM336" s="50">
        <v>885165</v>
      </c>
      <c r="BN336" s="391">
        <f t="shared" si="244"/>
        <v>46667</v>
      </c>
      <c r="BO336" s="391">
        <f t="shared" si="241"/>
        <v>931832</v>
      </c>
      <c r="BP336" s="391">
        <f t="shared" si="230"/>
        <v>26554950</v>
      </c>
      <c r="BQ336" s="50">
        <f t="shared" si="231"/>
        <v>1400010</v>
      </c>
      <c r="BR336" s="50">
        <f t="shared" si="232"/>
        <v>21347423.999999996</v>
      </c>
      <c r="BS336" s="50">
        <f t="shared" si="233"/>
        <v>5310990</v>
      </c>
      <c r="BT336" s="50">
        <f t="shared" si="234"/>
        <v>4500000</v>
      </c>
      <c r="BU336" s="50">
        <f t="shared" si="235"/>
        <v>6000000</v>
      </c>
      <c r="BV336" s="50">
        <f t="shared" si="236"/>
        <v>4892117.9999999991</v>
      </c>
      <c r="BW336" s="50">
        <f t="shared" si="237"/>
        <v>5217666.2159999991</v>
      </c>
      <c r="BX336" s="50">
        <f t="shared" si="238"/>
        <v>0</v>
      </c>
      <c r="BY336" s="50">
        <f t="shared" si="239"/>
        <v>5000000</v>
      </c>
      <c r="BZ336" s="50">
        <v>0</v>
      </c>
      <c r="CA336" s="50">
        <v>0</v>
      </c>
      <c r="CB336" s="50">
        <v>0</v>
      </c>
      <c r="CC336" s="50">
        <v>0</v>
      </c>
      <c r="CD336" s="391">
        <f t="shared" si="240"/>
        <v>80223158.216000006</v>
      </c>
      <c r="CE336" s="391">
        <f t="shared" si="242"/>
        <v>59412168.216000006</v>
      </c>
      <c r="CF336" s="391">
        <f t="shared" si="243"/>
        <v>74912168.216000006</v>
      </c>
      <c r="CG336" s="50">
        <f t="shared" si="264"/>
        <v>5243851.7751200013</v>
      </c>
      <c r="CH336" s="395">
        <f t="shared" si="265"/>
        <v>1941216.8216000006</v>
      </c>
      <c r="CI336" s="398">
        <v>0</v>
      </c>
      <c r="CJ336" s="50">
        <v>0</v>
      </c>
      <c r="CK336" s="50">
        <v>0</v>
      </c>
      <c r="CL336" s="50">
        <v>0</v>
      </c>
      <c r="CM336" s="50">
        <v>0</v>
      </c>
      <c r="CN336" s="50">
        <v>0</v>
      </c>
      <c r="CO336" s="50">
        <v>0</v>
      </c>
      <c r="CP336" s="395">
        <f t="shared" si="266"/>
        <v>7185068.5967200017</v>
      </c>
      <c r="CQ336" s="391">
        <f t="shared" si="267"/>
        <v>73038089</v>
      </c>
      <c r="CR336" s="391">
        <f t="shared" si="268"/>
        <v>-524385</v>
      </c>
    </row>
    <row r="337" spans="1:96" s="50" customFormat="1" ht="24" customHeight="1" x14ac:dyDescent="0.4">
      <c r="A337" s="182">
        <f t="shared" si="245"/>
        <v>2655495</v>
      </c>
      <c r="B337" s="298">
        <f t="shared" si="269"/>
        <v>331</v>
      </c>
      <c r="C337" s="266">
        <v>95</v>
      </c>
      <c r="D337" s="299">
        <v>13350</v>
      </c>
      <c r="E337" s="242" t="s">
        <v>309</v>
      </c>
      <c r="F337" s="243" t="s">
        <v>1792</v>
      </c>
      <c r="G337" s="287" t="s">
        <v>137</v>
      </c>
      <c r="H337" s="274" t="s">
        <v>88</v>
      </c>
      <c r="I337" s="294" t="s">
        <v>2765</v>
      </c>
      <c r="J337" s="69" t="s">
        <v>1793</v>
      </c>
      <c r="K337" s="65" t="s">
        <v>1794</v>
      </c>
      <c r="L337" s="65" t="s">
        <v>88</v>
      </c>
      <c r="M337" s="292" t="s">
        <v>137</v>
      </c>
      <c r="N337" s="244" t="s">
        <v>2410</v>
      </c>
      <c r="O337" s="65"/>
      <c r="P337" s="90"/>
      <c r="Q337" s="244">
        <v>30</v>
      </c>
      <c r="R337" s="246">
        <v>120</v>
      </c>
      <c r="S337" s="246">
        <v>110</v>
      </c>
      <c r="T337" s="246">
        <v>29.33</v>
      </c>
      <c r="U337" s="90">
        <v>0</v>
      </c>
      <c r="V337" s="262">
        <v>15</v>
      </c>
      <c r="W337" s="99">
        <v>0</v>
      </c>
      <c r="X337" s="84">
        <v>0</v>
      </c>
      <c r="Y337" s="99">
        <v>1</v>
      </c>
      <c r="Z337" s="65">
        <v>0</v>
      </c>
      <c r="AA337" s="319">
        <v>885165</v>
      </c>
      <c r="AB337" s="319">
        <v>46667</v>
      </c>
      <c r="AC337" s="320">
        <f t="shared" si="246"/>
        <v>931832</v>
      </c>
      <c r="AD337" s="75">
        <v>4500000</v>
      </c>
      <c r="AE337" s="75">
        <v>6000000</v>
      </c>
      <c r="AF337" s="338">
        <f t="shared" si="270"/>
        <v>177895.19999999998</v>
      </c>
      <c r="AG337" s="113">
        <f t="shared" si="247"/>
        <v>26554950</v>
      </c>
      <c r="AH337" s="75">
        <f t="shared" si="248"/>
        <v>1400010</v>
      </c>
      <c r="AI337" s="75">
        <f t="shared" si="249"/>
        <v>21347423.999999996</v>
      </c>
      <c r="AJ337" s="75">
        <f t="shared" si="250"/>
        <v>0</v>
      </c>
      <c r="AK337" s="75">
        <f t="shared" si="251"/>
        <v>4500000</v>
      </c>
      <c r="AL337" s="75">
        <f t="shared" si="252"/>
        <v>6000000</v>
      </c>
      <c r="AM337" s="75">
        <f t="shared" si="253"/>
        <v>4892117.9999999991</v>
      </c>
      <c r="AN337" s="75">
        <f t="shared" si="254"/>
        <v>5217666.2159999991</v>
      </c>
      <c r="AO337" s="75">
        <f t="shared" si="255"/>
        <v>0</v>
      </c>
      <c r="AP337" s="75">
        <f t="shared" si="256"/>
        <v>3000000</v>
      </c>
      <c r="AQ337" s="75">
        <v>0</v>
      </c>
      <c r="AR337" s="75">
        <v>0</v>
      </c>
      <c r="AS337" s="75">
        <v>0</v>
      </c>
      <c r="AT337" s="80">
        <v>0</v>
      </c>
      <c r="AU337" s="82">
        <f t="shared" si="257"/>
        <v>72912168.216000006</v>
      </c>
      <c r="AV337" s="113">
        <f t="shared" si="258"/>
        <v>54308316.440880008</v>
      </c>
      <c r="AW337" s="75">
        <f t="shared" si="259"/>
        <v>72912168.215999991</v>
      </c>
      <c r="AX337" s="75">
        <f t="shared" si="260"/>
        <v>5103851.7751199994</v>
      </c>
      <c r="AY337" s="76">
        <f t="shared" si="261"/>
        <v>1430831.644088001</v>
      </c>
      <c r="AZ337" s="75">
        <v>0</v>
      </c>
      <c r="BA337" s="75">
        <v>0</v>
      </c>
      <c r="BB337" s="75">
        <v>0</v>
      </c>
      <c r="BC337" s="80">
        <v>0</v>
      </c>
      <c r="BD337" s="80">
        <v>0</v>
      </c>
      <c r="BE337" s="80">
        <v>0</v>
      </c>
      <c r="BF337" s="78">
        <v>0</v>
      </c>
      <c r="BG337" s="348">
        <f t="shared" si="262"/>
        <v>6534683.4192080004</v>
      </c>
      <c r="BH337" s="188">
        <f t="shared" si="263"/>
        <v>66377484</v>
      </c>
      <c r="BM337" s="50">
        <v>885165</v>
      </c>
      <c r="BN337" s="391">
        <f t="shared" si="244"/>
        <v>46667</v>
      </c>
      <c r="BO337" s="391">
        <f t="shared" si="241"/>
        <v>931832</v>
      </c>
      <c r="BP337" s="391">
        <f t="shared" si="230"/>
        <v>26554950</v>
      </c>
      <c r="BQ337" s="50">
        <f t="shared" si="231"/>
        <v>1400010</v>
      </c>
      <c r="BR337" s="50">
        <f t="shared" si="232"/>
        <v>21347423.999999996</v>
      </c>
      <c r="BS337" s="50">
        <f t="shared" si="233"/>
        <v>0</v>
      </c>
      <c r="BT337" s="50">
        <f t="shared" si="234"/>
        <v>4500000</v>
      </c>
      <c r="BU337" s="50">
        <f t="shared" si="235"/>
        <v>6000000</v>
      </c>
      <c r="BV337" s="50">
        <f t="shared" si="236"/>
        <v>4892117.9999999991</v>
      </c>
      <c r="BW337" s="50">
        <f t="shared" si="237"/>
        <v>5217666.2159999991</v>
      </c>
      <c r="BX337" s="50">
        <f t="shared" si="238"/>
        <v>0</v>
      </c>
      <c r="BY337" s="50">
        <f t="shared" si="239"/>
        <v>3000000</v>
      </c>
      <c r="BZ337" s="50">
        <v>0</v>
      </c>
      <c r="CA337" s="50">
        <v>0</v>
      </c>
      <c r="CB337" s="50">
        <v>0</v>
      </c>
      <c r="CC337" s="50">
        <v>0</v>
      </c>
      <c r="CD337" s="391">
        <f t="shared" si="240"/>
        <v>72912168.216000006</v>
      </c>
      <c r="CE337" s="391">
        <f t="shared" si="242"/>
        <v>59412168.216000006</v>
      </c>
      <c r="CF337" s="391">
        <f t="shared" si="243"/>
        <v>72912168.216000006</v>
      </c>
      <c r="CG337" s="50">
        <f t="shared" si="264"/>
        <v>5103851.7751200013</v>
      </c>
      <c r="CH337" s="395">
        <f t="shared" si="265"/>
        <v>1941216.8216000006</v>
      </c>
      <c r="CI337" s="398">
        <v>0</v>
      </c>
      <c r="CJ337" s="50">
        <v>0</v>
      </c>
      <c r="CK337" s="50">
        <v>0</v>
      </c>
      <c r="CL337" s="50">
        <v>0</v>
      </c>
      <c r="CM337" s="50">
        <v>0</v>
      </c>
      <c r="CN337" s="50">
        <v>0</v>
      </c>
      <c r="CO337" s="50">
        <v>0</v>
      </c>
      <c r="CP337" s="395">
        <f t="shared" si="266"/>
        <v>7045068.5967200017</v>
      </c>
      <c r="CQ337" s="391">
        <f t="shared" si="267"/>
        <v>65867099</v>
      </c>
      <c r="CR337" s="391">
        <f t="shared" si="268"/>
        <v>-510385</v>
      </c>
    </row>
    <row r="338" spans="1:96" s="50" customFormat="1" ht="24" customHeight="1" x14ac:dyDescent="0.2">
      <c r="A338" s="182">
        <f t="shared" si="245"/>
        <v>2655495</v>
      </c>
      <c r="B338" s="298">
        <f t="shared" si="269"/>
        <v>332</v>
      </c>
      <c r="C338" s="266">
        <v>96</v>
      </c>
      <c r="D338" s="299">
        <v>13217</v>
      </c>
      <c r="E338" s="242" t="s">
        <v>1387</v>
      </c>
      <c r="F338" s="243" t="s">
        <v>1388</v>
      </c>
      <c r="G338" s="287" t="s">
        <v>137</v>
      </c>
      <c r="H338" s="274" t="s">
        <v>88</v>
      </c>
      <c r="I338" s="294" t="s">
        <v>2766</v>
      </c>
      <c r="J338" s="65">
        <v>5809626947</v>
      </c>
      <c r="K338" s="65" t="s">
        <v>1389</v>
      </c>
      <c r="L338" s="65" t="s">
        <v>88</v>
      </c>
      <c r="M338" s="292" t="s">
        <v>137</v>
      </c>
      <c r="N338" s="244" t="s">
        <v>2410</v>
      </c>
      <c r="O338" s="65"/>
      <c r="P338" s="90"/>
      <c r="Q338" s="244">
        <v>30</v>
      </c>
      <c r="R338" s="246">
        <v>120</v>
      </c>
      <c r="S338" s="246">
        <v>110</v>
      </c>
      <c r="T338" s="246">
        <v>29.33</v>
      </c>
      <c r="U338" s="90">
        <v>0</v>
      </c>
      <c r="V338" s="262">
        <v>14</v>
      </c>
      <c r="W338" s="99">
        <v>0</v>
      </c>
      <c r="X338" s="84">
        <v>0</v>
      </c>
      <c r="Y338" s="99">
        <v>2</v>
      </c>
      <c r="Z338" s="65">
        <v>1</v>
      </c>
      <c r="AA338" s="319">
        <v>885165</v>
      </c>
      <c r="AB338" s="319">
        <v>46667</v>
      </c>
      <c r="AC338" s="320">
        <f t="shared" si="246"/>
        <v>931832</v>
      </c>
      <c r="AD338" s="75">
        <v>4500000</v>
      </c>
      <c r="AE338" s="75">
        <v>6000000</v>
      </c>
      <c r="AF338" s="338">
        <f t="shared" si="270"/>
        <v>177895.19999999998</v>
      </c>
      <c r="AG338" s="113">
        <f t="shared" si="247"/>
        <v>26554950</v>
      </c>
      <c r="AH338" s="75">
        <f t="shared" si="248"/>
        <v>1400010</v>
      </c>
      <c r="AI338" s="75">
        <f t="shared" si="249"/>
        <v>21347423.999999996</v>
      </c>
      <c r="AJ338" s="75">
        <f t="shared" si="250"/>
        <v>2655495</v>
      </c>
      <c r="AK338" s="75">
        <f t="shared" si="251"/>
        <v>4500000</v>
      </c>
      <c r="AL338" s="75">
        <f t="shared" si="252"/>
        <v>6000000</v>
      </c>
      <c r="AM338" s="75">
        <f t="shared" si="253"/>
        <v>4892117.9999999991</v>
      </c>
      <c r="AN338" s="75">
        <f t="shared" si="254"/>
        <v>5217666.2159999991</v>
      </c>
      <c r="AO338" s="75">
        <f t="shared" si="255"/>
        <v>0</v>
      </c>
      <c r="AP338" s="75">
        <f t="shared" si="256"/>
        <v>2800000</v>
      </c>
      <c r="AQ338" s="75">
        <v>0</v>
      </c>
      <c r="AR338" s="75">
        <v>0</v>
      </c>
      <c r="AS338" s="75">
        <v>0</v>
      </c>
      <c r="AT338" s="80">
        <v>0</v>
      </c>
      <c r="AU338" s="82">
        <f t="shared" si="257"/>
        <v>75367663.216000006</v>
      </c>
      <c r="AV338" s="113">
        <f t="shared" si="258"/>
        <v>54322316.440880008</v>
      </c>
      <c r="AW338" s="75">
        <f t="shared" si="259"/>
        <v>72712168.215999991</v>
      </c>
      <c r="AX338" s="75">
        <f t="shared" si="260"/>
        <v>5089851.7751199994</v>
      </c>
      <c r="AY338" s="76">
        <f t="shared" si="261"/>
        <v>1432231.644088001</v>
      </c>
      <c r="AZ338" s="75">
        <v>0</v>
      </c>
      <c r="BA338" s="75">
        <v>0</v>
      </c>
      <c r="BB338" s="75">
        <v>0</v>
      </c>
      <c r="BC338" s="80">
        <v>0</v>
      </c>
      <c r="BD338" s="80">
        <v>0</v>
      </c>
      <c r="BE338" s="80">
        <v>0</v>
      </c>
      <c r="BF338" s="78">
        <v>0</v>
      </c>
      <c r="BG338" s="348">
        <f t="shared" si="262"/>
        <v>6522083.4192080004</v>
      </c>
      <c r="BH338" s="188">
        <f t="shared" si="263"/>
        <v>68845579</v>
      </c>
      <c r="BM338" s="50">
        <v>885165</v>
      </c>
      <c r="BN338" s="391">
        <f t="shared" si="244"/>
        <v>46667</v>
      </c>
      <c r="BO338" s="391">
        <f t="shared" si="241"/>
        <v>931832</v>
      </c>
      <c r="BP338" s="391">
        <f t="shared" si="230"/>
        <v>26554950</v>
      </c>
      <c r="BQ338" s="50">
        <f t="shared" si="231"/>
        <v>1400010</v>
      </c>
      <c r="BR338" s="50">
        <f t="shared" si="232"/>
        <v>21347423.999999996</v>
      </c>
      <c r="BS338" s="50">
        <f t="shared" si="233"/>
        <v>2655495</v>
      </c>
      <c r="BT338" s="50">
        <f t="shared" si="234"/>
        <v>4500000</v>
      </c>
      <c r="BU338" s="50">
        <f t="shared" si="235"/>
        <v>6000000</v>
      </c>
      <c r="BV338" s="50">
        <f t="shared" si="236"/>
        <v>4892117.9999999991</v>
      </c>
      <c r="BW338" s="50">
        <f t="shared" si="237"/>
        <v>5217666.2159999991</v>
      </c>
      <c r="BX338" s="50">
        <f t="shared" si="238"/>
        <v>0</v>
      </c>
      <c r="BY338" s="50">
        <f t="shared" si="239"/>
        <v>2800000</v>
      </c>
      <c r="BZ338" s="50">
        <v>0</v>
      </c>
      <c r="CA338" s="50">
        <v>0</v>
      </c>
      <c r="CB338" s="50">
        <v>0</v>
      </c>
      <c r="CC338" s="50">
        <v>0</v>
      </c>
      <c r="CD338" s="391">
        <f t="shared" si="240"/>
        <v>75367663.216000006</v>
      </c>
      <c r="CE338" s="391">
        <f t="shared" si="242"/>
        <v>59412168.216000006</v>
      </c>
      <c r="CF338" s="391">
        <f t="shared" si="243"/>
        <v>72712168.216000006</v>
      </c>
      <c r="CG338" s="50">
        <f t="shared" si="264"/>
        <v>5089851.7751200013</v>
      </c>
      <c r="CH338" s="395">
        <f t="shared" si="265"/>
        <v>1941216.8216000006</v>
      </c>
      <c r="CI338" s="398">
        <v>0</v>
      </c>
      <c r="CJ338" s="50">
        <v>0</v>
      </c>
      <c r="CK338" s="50">
        <v>0</v>
      </c>
      <c r="CL338" s="50">
        <v>0</v>
      </c>
      <c r="CM338" s="50">
        <v>0</v>
      </c>
      <c r="CN338" s="50">
        <v>0</v>
      </c>
      <c r="CO338" s="50">
        <v>0</v>
      </c>
      <c r="CP338" s="395">
        <f t="shared" si="266"/>
        <v>7031068.5967200017</v>
      </c>
      <c r="CQ338" s="391">
        <f t="shared" si="267"/>
        <v>68336594</v>
      </c>
      <c r="CR338" s="391">
        <f t="shared" si="268"/>
        <v>-508985</v>
      </c>
    </row>
    <row r="339" spans="1:96" s="50" customFormat="1" ht="24" customHeight="1" x14ac:dyDescent="0.2">
      <c r="A339" s="182">
        <f t="shared" si="245"/>
        <v>2655495</v>
      </c>
      <c r="B339" s="298">
        <f t="shared" si="269"/>
        <v>333</v>
      </c>
      <c r="C339" s="266">
        <v>97</v>
      </c>
      <c r="D339" s="299">
        <v>13257</v>
      </c>
      <c r="E339" s="242" t="s">
        <v>158</v>
      </c>
      <c r="F339" s="243" t="s">
        <v>1515</v>
      </c>
      <c r="G339" s="287" t="s">
        <v>137</v>
      </c>
      <c r="H339" s="274" t="s">
        <v>88</v>
      </c>
      <c r="I339" s="294" t="s">
        <v>2767</v>
      </c>
      <c r="J339" s="65" t="s">
        <v>1516</v>
      </c>
      <c r="K339" s="65" t="s">
        <v>1517</v>
      </c>
      <c r="L339" s="65" t="s">
        <v>88</v>
      </c>
      <c r="M339" s="292" t="s">
        <v>137</v>
      </c>
      <c r="N339" s="99"/>
      <c r="O339" s="65"/>
      <c r="P339" s="245" t="s">
        <v>2410</v>
      </c>
      <c r="Q339" s="244">
        <v>30</v>
      </c>
      <c r="R339" s="246">
        <v>120</v>
      </c>
      <c r="S339" s="246">
        <v>220</v>
      </c>
      <c r="T339" s="246">
        <v>29.33</v>
      </c>
      <c r="U339" s="90">
        <v>0</v>
      </c>
      <c r="V339" s="262">
        <v>25</v>
      </c>
      <c r="W339" s="99">
        <v>0</v>
      </c>
      <c r="X339" s="84">
        <v>0</v>
      </c>
      <c r="Y339" s="99">
        <v>0</v>
      </c>
      <c r="Z339" s="65">
        <v>0</v>
      </c>
      <c r="AA339" s="319">
        <v>885165</v>
      </c>
      <c r="AB339" s="319">
        <v>46667</v>
      </c>
      <c r="AC339" s="320">
        <f t="shared" si="246"/>
        <v>931832</v>
      </c>
      <c r="AD339" s="75">
        <v>4500000</v>
      </c>
      <c r="AE339" s="75">
        <v>6000000</v>
      </c>
      <c r="AF339" s="338">
        <f t="shared" si="270"/>
        <v>177895.19999999998</v>
      </c>
      <c r="AG339" s="113">
        <f t="shared" si="247"/>
        <v>26554950</v>
      </c>
      <c r="AH339" s="75">
        <f t="shared" si="248"/>
        <v>1400010</v>
      </c>
      <c r="AI339" s="75">
        <f t="shared" si="249"/>
        <v>21347423.999999996</v>
      </c>
      <c r="AJ339" s="75">
        <f t="shared" si="250"/>
        <v>0</v>
      </c>
      <c r="AK339" s="75">
        <f t="shared" si="251"/>
        <v>4500000</v>
      </c>
      <c r="AL339" s="75">
        <f t="shared" si="252"/>
        <v>6000000</v>
      </c>
      <c r="AM339" s="75">
        <f t="shared" si="253"/>
        <v>9784235.9999999981</v>
      </c>
      <c r="AN339" s="75">
        <f t="shared" si="254"/>
        <v>5217666.2159999991</v>
      </c>
      <c r="AO339" s="75">
        <f t="shared" si="255"/>
        <v>0</v>
      </c>
      <c r="AP339" s="75">
        <f t="shared" si="256"/>
        <v>5000000</v>
      </c>
      <c r="AQ339" s="75">
        <v>0</v>
      </c>
      <c r="AR339" s="75">
        <v>0</v>
      </c>
      <c r="AS339" s="75">
        <v>0</v>
      </c>
      <c r="AT339" s="80">
        <v>0</v>
      </c>
      <c r="AU339" s="82">
        <f t="shared" si="257"/>
        <v>79804286.216000006</v>
      </c>
      <c r="AV339" s="113">
        <f t="shared" si="258"/>
        <v>58717986.18088001</v>
      </c>
      <c r="AW339" s="75">
        <f t="shared" si="259"/>
        <v>79804286.215999991</v>
      </c>
      <c r="AX339" s="75">
        <f t="shared" si="260"/>
        <v>5586300.0351200001</v>
      </c>
      <c r="AY339" s="76">
        <f t="shared" si="261"/>
        <v>1871798.6180880012</v>
      </c>
      <c r="AZ339" s="75">
        <v>0</v>
      </c>
      <c r="BA339" s="75">
        <v>0</v>
      </c>
      <c r="BB339" s="75">
        <v>0</v>
      </c>
      <c r="BC339" s="80">
        <v>0</v>
      </c>
      <c r="BD339" s="80">
        <v>0</v>
      </c>
      <c r="BE339" s="80">
        <v>0</v>
      </c>
      <c r="BF339" s="78">
        <v>0</v>
      </c>
      <c r="BG339" s="348">
        <f t="shared" si="262"/>
        <v>7458098.6532080015</v>
      </c>
      <c r="BH339" s="188">
        <f t="shared" si="263"/>
        <v>72346187</v>
      </c>
      <c r="BM339" s="50">
        <v>885165</v>
      </c>
      <c r="BN339" s="391">
        <f t="shared" si="244"/>
        <v>46667</v>
      </c>
      <c r="BO339" s="391">
        <f t="shared" si="241"/>
        <v>931832</v>
      </c>
      <c r="BP339" s="391">
        <f t="shared" si="230"/>
        <v>26554950</v>
      </c>
      <c r="BQ339" s="50">
        <f t="shared" si="231"/>
        <v>1400010</v>
      </c>
      <c r="BR339" s="50">
        <f t="shared" si="232"/>
        <v>21347423.999999996</v>
      </c>
      <c r="BS339" s="50">
        <f t="shared" si="233"/>
        <v>0</v>
      </c>
      <c r="BT339" s="50">
        <f t="shared" si="234"/>
        <v>4500000</v>
      </c>
      <c r="BU339" s="50">
        <f t="shared" si="235"/>
        <v>6000000</v>
      </c>
      <c r="BV339" s="50">
        <f t="shared" si="236"/>
        <v>9784235.9999999981</v>
      </c>
      <c r="BW339" s="50">
        <f t="shared" si="237"/>
        <v>5217666.2159999991</v>
      </c>
      <c r="BX339" s="50">
        <f t="shared" si="238"/>
        <v>0</v>
      </c>
      <c r="BY339" s="50">
        <f t="shared" si="239"/>
        <v>5000000</v>
      </c>
      <c r="BZ339" s="50">
        <v>0</v>
      </c>
      <c r="CA339" s="50">
        <v>0</v>
      </c>
      <c r="CB339" s="50">
        <v>0</v>
      </c>
      <c r="CC339" s="50">
        <v>0</v>
      </c>
      <c r="CD339" s="391">
        <f t="shared" si="240"/>
        <v>79804286.216000006</v>
      </c>
      <c r="CE339" s="391">
        <f t="shared" si="242"/>
        <v>64304286.216000006</v>
      </c>
      <c r="CF339" s="391">
        <f t="shared" si="243"/>
        <v>79804286.216000006</v>
      </c>
      <c r="CG339" s="50">
        <f t="shared" si="264"/>
        <v>5586300.0351200011</v>
      </c>
      <c r="CH339" s="395">
        <f t="shared" si="265"/>
        <v>2430428.6216000007</v>
      </c>
      <c r="CI339" s="398">
        <v>0</v>
      </c>
      <c r="CJ339" s="50">
        <v>0</v>
      </c>
      <c r="CK339" s="50">
        <v>0</v>
      </c>
      <c r="CL339" s="50">
        <v>0</v>
      </c>
      <c r="CM339" s="50">
        <v>0</v>
      </c>
      <c r="CN339" s="50">
        <v>0</v>
      </c>
      <c r="CO339" s="50">
        <v>0</v>
      </c>
      <c r="CP339" s="395">
        <f t="shared" si="266"/>
        <v>8016728.6567200013</v>
      </c>
      <c r="CQ339" s="391">
        <f t="shared" si="267"/>
        <v>71787557</v>
      </c>
      <c r="CR339" s="391">
        <f t="shared" si="268"/>
        <v>-558630</v>
      </c>
    </row>
    <row r="340" spans="1:96" s="50" customFormat="1" ht="24" customHeight="1" x14ac:dyDescent="0.4">
      <c r="A340" s="182">
        <f t="shared" si="245"/>
        <v>2655495</v>
      </c>
      <c r="B340" s="298">
        <f t="shared" si="269"/>
        <v>334</v>
      </c>
      <c r="C340" s="266">
        <v>98</v>
      </c>
      <c r="D340" s="299">
        <v>13250</v>
      </c>
      <c r="E340" s="242" t="s">
        <v>244</v>
      </c>
      <c r="F340" s="243" t="s">
        <v>1494</v>
      </c>
      <c r="G340" s="287" t="s">
        <v>137</v>
      </c>
      <c r="H340" s="274" t="s">
        <v>88</v>
      </c>
      <c r="I340" s="293" t="s">
        <v>2768</v>
      </c>
      <c r="J340" s="69" t="s">
        <v>1495</v>
      </c>
      <c r="K340" s="66" t="s">
        <v>1496</v>
      </c>
      <c r="L340" s="66" t="s">
        <v>88</v>
      </c>
      <c r="M340" s="292" t="s">
        <v>137</v>
      </c>
      <c r="N340" s="86"/>
      <c r="O340" s="66"/>
      <c r="P340" s="245" t="s">
        <v>2410</v>
      </c>
      <c r="Q340" s="244">
        <v>30</v>
      </c>
      <c r="R340" s="246">
        <v>120</v>
      </c>
      <c r="S340" s="246">
        <v>220</v>
      </c>
      <c r="T340" s="246">
        <v>29.33</v>
      </c>
      <c r="U340" s="90">
        <v>0</v>
      </c>
      <c r="V340" s="262">
        <v>22</v>
      </c>
      <c r="W340" s="99">
        <v>0</v>
      </c>
      <c r="X340" s="84">
        <v>0</v>
      </c>
      <c r="Y340" s="99">
        <v>0</v>
      </c>
      <c r="Z340" s="65">
        <v>0</v>
      </c>
      <c r="AA340" s="319">
        <v>885165</v>
      </c>
      <c r="AB340" s="319">
        <v>46667</v>
      </c>
      <c r="AC340" s="320">
        <f t="shared" si="246"/>
        <v>931832</v>
      </c>
      <c r="AD340" s="75">
        <v>4500000</v>
      </c>
      <c r="AE340" s="75">
        <v>6000000</v>
      </c>
      <c r="AF340" s="338">
        <f t="shared" si="270"/>
        <v>177895.19999999998</v>
      </c>
      <c r="AG340" s="113">
        <f t="shared" si="247"/>
        <v>26554950</v>
      </c>
      <c r="AH340" s="75">
        <f t="shared" si="248"/>
        <v>1400010</v>
      </c>
      <c r="AI340" s="75">
        <f t="shared" si="249"/>
        <v>21347423.999999996</v>
      </c>
      <c r="AJ340" s="75">
        <f t="shared" si="250"/>
        <v>0</v>
      </c>
      <c r="AK340" s="75">
        <f t="shared" si="251"/>
        <v>4500000</v>
      </c>
      <c r="AL340" s="75">
        <f t="shared" si="252"/>
        <v>6000000</v>
      </c>
      <c r="AM340" s="75">
        <f t="shared" si="253"/>
        <v>9784235.9999999981</v>
      </c>
      <c r="AN340" s="75">
        <f t="shared" si="254"/>
        <v>5217666.2159999991</v>
      </c>
      <c r="AO340" s="75">
        <f t="shared" si="255"/>
        <v>0</v>
      </c>
      <c r="AP340" s="75">
        <f t="shared" si="256"/>
        <v>4400000</v>
      </c>
      <c r="AQ340" s="75">
        <v>0</v>
      </c>
      <c r="AR340" s="75">
        <v>0</v>
      </c>
      <c r="AS340" s="75">
        <v>0</v>
      </c>
      <c r="AT340" s="80">
        <v>0</v>
      </c>
      <c r="AU340" s="82">
        <f t="shared" si="257"/>
        <v>79204286.216000006</v>
      </c>
      <c r="AV340" s="113">
        <f t="shared" si="258"/>
        <v>58759986.18088001</v>
      </c>
      <c r="AW340" s="75">
        <f t="shared" si="259"/>
        <v>79204286.215999991</v>
      </c>
      <c r="AX340" s="75">
        <f t="shared" si="260"/>
        <v>5544300.0351200001</v>
      </c>
      <c r="AY340" s="76">
        <f t="shared" si="261"/>
        <v>1875998.6180880012</v>
      </c>
      <c r="AZ340" s="75">
        <v>0</v>
      </c>
      <c r="BA340" s="75">
        <v>0</v>
      </c>
      <c r="BB340" s="75">
        <v>0</v>
      </c>
      <c r="BC340" s="80">
        <v>0</v>
      </c>
      <c r="BD340" s="80">
        <v>0</v>
      </c>
      <c r="BE340" s="80">
        <v>0</v>
      </c>
      <c r="BF340" s="78">
        <v>0</v>
      </c>
      <c r="BG340" s="348">
        <f t="shared" si="262"/>
        <v>7420298.6532080015</v>
      </c>
      <c r="BH340" s="188">
        <f t="shared" si="263"/>
        <v>71783987</v>
      </c>
      <c r="BM340" s="50">
        <v>885165</v>
      </c>
      <c r="BN340" s="391">
        <f t="shared" si="244"/>
        <v>46667</v>
      </c>
      <c r="BO340" s="391">
        <f t="shared" si="241"/>
        <v>931832</v>
      </c>
      <c r="BP340" s="391">
        <f t="shared" si="230"/>
        <v>26554950</v>
      </c>
      <c r="BQ340" s="50">
        <f t="shared" si="231"/>
        <v>1400010</v>
      </c>
      <c r="BR340" s="50">
        <f t="shared" si="232"/>
        <v>21347423.999999996</v>
      </c>
      <c r="BS340" s="50">
        <f t="shared" si="233"/>
        <v>0</v>
      </c>
      <c r="BT340" s="50">
        <f t="shared" si="234"/>
        <v>4500000</v>
      </c>
      <c r="BU340" s="50">
        <f t="shared" si="235"/>
        <v>6000000</v>
      </c>
      <c r="BV340" s="50">
        <f t="shared" si="236"/>
        <v>9784235.9999999981</v>
      </c>
      <c r="BW340" s="50">
        <f t="shared" si="237"/>
        <v>5217666.2159999991</v>
      </c>
      <c r="BX340" s="50">
        <f t="shared" si="238"/>
        <v>0</v>
      </c>
      <c r="BY340" s="50">
        <f t="shared" si="239"/>
        <v>4400000</v>
      </c>
      <c r="BZ340" s="50">
        <v>0</v>
      </c>
      <c r="CA340" s="50">
        <v>0</v>
      </c>
      <c r="CB340" s="50">
        <v>0</v>
      </c>
      <c r="CC340" s="50">
        <v>0</v>
      </c>
      <c r="CD340" s="391">
        <f t="shared" si="240"/>
        <v>79204286.216000006</v>
      </c>
      <c r="CE340" s="391">
        <f t="shared" si="242"/>
        <v>64304286.216000006</v>
      </c>
      <c r="CF340" s="391">
        <f t="shared" si="243"/>
        <v>79204286.216000006</v>
      </c>
      <c r="CG340" s="50">
        <f t="shared" si="264"/>
        <v>5544300.0351200011</v>
      </c>
      <c r="CH340" s="395">
        <f t="shared" si="265"/>
        <v>2430428.6216000007</v>
      </c>
      <c r="CI340" s="398">
        <v>0</v>
      </c>
      <c r="CJ340" s="50">
        <v>0</v>
      </c>
      <c r="CK340" s="50">
        <v>0</v>
      </c>
      <c r="CL340" s="50">
        <v>0</v>
      </c>
      <c r="CM340" s="50">
        <v>0</v>
      </c>
      <c r="CN340" s="50">
        <v>0</v>
      </c>
      <c r="CO340" s="50">
        <v>0</v>
      </c>
      <c r="CP340" s="395">
        <f t="shared" si="266"/>
        <v>7974728.6567200013</v>
      </c>
      <c r="CQ340" s="391">
        <f t="shared" si="267"/>
        <v>71229557</v>
      </c>
      <c r="CR340" s="391">
        <f t="shared" si="268"/>
        <v>-554430</v>
      </c>
    </row>
    <row r="341" spans="1:96" s="50" customFormat="1" ht="24" customHeight="1" x14ac:dyDescent="0.2">
      <c r="A341" s="182">
        <f t="shared" si="245"/>
        <v>2655495</v>
      </c>
      <c r="B341" s="298">
        <f t="shared" si="269"/>
        <v>335</v>
      </c>
      <c r="C341" s="266">
        <v>99</v>
      </c>
      <c r="D341" s="299">
        <v>13292</v>
      </c>
      <c r="E341" s="242" t="s">
        <v>314</v>
      </c>
      <c r="F341" s="243" t="s">
        <v>1622</v>
      </c>
      <c r="G341" s="287" t="s">
        <v>137</v>
      </c>
      <c r="H341" s="274" t="s">
        <v>88</v>
      </c>
      <c r="I341" s="294" t="s">
        <v>2769</v>
      </c>
      <c r="J341" s="65" t="s">
        <v>1623</v>
      </c>
      <c r="K341" s="65" t="s">
        <v>1624</v>
      </c>
      <c r="L341" s="65" t="s">
        <v>88</v>
      </c>
      <c r="M341" s="292" t="s">
        <v>137</v>
      </c>
      <c r="N341" s="244" t="s">
        <v>2410</v>
      </c>
      <c r="O341" s="65"/>
      <c r="P341" s="90"/>
      <c r="Q341" s="244">
        <v>30</v>
      </c>
      <c r="R341" s="246">
        <v>120</v>
      </c>
      <c r="S341" s="246">
        <v>110</v>
      </c>
      <c r="T341" s="246">
        <v>29.33</v>
      </c>
      <c r="U341" s="90">
        <v>0</v>
      </c>
      <c r="V341" s="262">
        <v>15</v>
      </c>
      <c r="W341" s="99">
        <v>0</v>
      </c>
      <c r="X341" s="84">
        <v>0</v>
      </c>
      <c r="Y341" s="99">
        <v>2</v>
      </c>
      <c r="Z341" s="65">
        <v>2</v>
      </c>
      <c r="AA341" s="319">
        <v>885165</v>
      </c>
      <c r="AB341" s="319">
        <v>46667</v>
      </c>
      <c r="AC341" s="320">
        <f t="shared" si="246"/>
        <v>931832</v>
      </c>
      <c r="AD341" s="75">
        <v>4500000</v>
      </c>
      <c r="AE341" s="75">
        <v>6000000</v>
      </c>
      <c r="AF341" s="338">
        <f t="shared" si="270"/>
        <v>177895.19999999998</v>
      </c>
      <c r="AG341" s="113">
        <f t="shared" si="247"/>
        <v>26554950</v>
      </c>
      <c r="AH341" s="75">
        <f t="shared" si="248"/>
        <v>1400010</v>
      </c>
      <c r="AI341" s="75">
        <f t="shared" si="249"/>
        <v>21347423.999999996</v>
      </c>
      <c r="AJ341" s="75">
        <f t="shared" si="250"/>
        <v>5310990</v>
      </c>
      <c r="AK341" s="75">
        <f t="shared" si="251"/>
        <v>4500000</v>
      </c>
      <c r="AL341" s="75">
        <f t="shared" si="252"/>
        <v>6000000</v>
      </c>
      <c r="AM341" s="75">
        <f t="shared" si="253"/>
        <v>4892117.9999999991</v>
      </c>
      <c r="AN341" s="75">
        <f t="shared" si="254"/>
        <v>5217666.2159999991</v>
      </c>
      <c r="AO341" s="75">
        <f t="shared" si="255"/>
        <v>0</v>
      </c>
      <c r="AP341" s="75">
        <f t="shared" si="256"/>
        <v>3000000</v>
      </c>
      <c r="AQ341" s="75">
        <v>0</v>
      </c>
      <c r="AR341" s="75">
        <v>0</v>
      </c>
      <c r="AS341" s="75">
        <v>0</v>
      </c>
      <c r="AT341" s="80">
        <v>0</v>
      </c>
      <c r="AU341" s="82">
        <f t="shared" si="257"/>
        <v>78223158.216000006</v>
      </c>
      <c r="AV341" s="113">
        <f t="shared" si="258"/>
        <v>54308316.440880008</v>
      </c>
      <c r="AW341" s="75">
        <f t="shared" si="259"/>
        <v>72912168.215999991</v>
      </c>
      <c r="AX341" s="75">
        <f t="shared" si="260"/>
        <v>5103851.7751199994</v>
      </c>
      <c r="AY341" s="76">
        <f t="shared" si="261"/>
        <v>1430831.644088001</v>
      </c>
      <c r="AZ341" s="75">
        <v>0</v>
      </c>
      <c r="BA341" s="75">
        <v>0</v>
      </c>
      <c r="BB341" s="75">
        <v>0</v>
      </c>
      <c r="BC341" s="80">
        <v>0</v>
      </c>
      <c r="BD341" s="80">
        <v>0</v>
      </c>
      <c r="BE341" s="80">
        <v>0</v>
      </c>
      <c r="BF341" s="78">
        <v>0</v>
      </c>
      <c r="BG341" s="348">
        <f t="shared" si="262"/>
        <v>6534683.4192080004</v>
      </c>
      <c r="BH341" s="188">
        <f t="shared" si="263"/>
        <v>71688474</v>
      </c>
      <c r="BM341" s="50">
        <v>885165</v>
      </c>
      <c r="BN341" s="391">
        <f t="shared" si="244"/>
        <v>46667</v>
      </c>
      <c r="BO341" s="391">
        <f t="shared" si="241"/>
        <v>931832</v>
      </c>
      <c r="BP341" s="391">
        <f t="shared" si="230"/>
        <v>26554950</v>
      </c>
      <c r="BQ341" s="50">
        <f t="shared" si="231"/>
        <v>1400010</v>
      </c>
      <c r="BR341" s="50">
        <f t="shared" si="232"/>
        <v>21347423.999999996</v>
      </c>
      <c r="BS341" s="50">
        <f t="shared" si="233"/>
        <v>5310990</v>
      </c>
      <c r="BT341" s="50">
        <f t="shared" si="234"/>
        <v>4500000</v>
      </c>
      <c r="BU341" s="50">
        <f t="shared" si="235"/>
        <v>6000000</v>
      </c>
      <c r="BV341" s="50">
        <f t="shared" si="236"/>
        <v>4892117.9999999991</v>
      </c>
      <c r="BW341" s="50">
        <f t="shared" si="237"/>
        <v>5217666.2159999991</v>
      </c>
      <c r="BX341" s="50">
        <f t="shared" si="238"/>
        <v>0</v>
      </c>
      <c r="BY341" s="50">
        <f t="shared" si="239"/>
        <v>3000000</v>
      </c>
      <c r="BZ341" s="50">
        <v>0</v>
      </c>
      <c r="CA341" s="50">
        <v>0</v>
      </c>
      <c r="CB341" s="50">
        <v>0</v>
      </c>
      <c r="CC341" s="50">
        <v>0</v>
      </c>
      <c r="CD341" s="391">
        <f t="shared" si="240"/>
        <v>78223158.216000006</v>
      </c>
      <c r="CE341" s="391">
        <f t="shared" si="242"/>
        <v>59412168.216000006</v>
      </c>
      <c r="CF341" s="391">
        <f t="shared" si="243"/>
        <v>72912168.216000006</v>
      </c>
      <c r="CG341" s="50">
        <f t="shared" si="264"/>
        <v>5103851.7751200013</v>
      </c>
      <c r="CH341" s="395">
        <f t="shared" si="265"/>
        <v>1941216.8216000006</v>
      </c>
      <c r="CI341" s="398">
        <v>0</v>
      </c>
      <c r="CJ341" s="50">
        <v>0</v>
      </c>
      <c r="CK341" s="50">
        <v>0</v>
      </c>
      <c r="CL341" s="50">
        <v>0</v>
      </c>
      <c r="CM341" s="50">
        <v>0</v>
      </c>
      <c r="CN341" s="50">
        <v>0</v>
      </c>
      <c r="CO341" s="50">
        <v>0</v>
      </c>
      <c r="CP341" s="395">
        <f t="shared" si="266"/>
        <v>7045068.5967200017</v>
      </c>
      <c r="CQ341" s="391">
        <f t="shared" si="267"/>
        <v>71178089</v>
      </c>
      <c r="CR341" s="391">
        <f t="shared" si="268"/>
        <v>-510385</v>
      </c>
    </row>
    <row r="342" spans="1:96" s="50" customFormat="1" ht="24" customHeight="1" x14ac:dyDescent="0.2">
      <c r="A342" s="182">
        <f t="shared" si="245"/>
        <v>2655495</v>
      </c>
      <c r="B342" s="298">
        <f t="shared" si="269"/>
        <v>336</v>
      </c>
      <c r="C342" s="266">
        <v>100</v>
      </c>
      <c r="D342" s="299">
        <v>13258</v>
      </c>
      <c r="E342" s="242" t="s">
        <v>279</v>
      </c>
      <c r="F342" s="243" t="s">
        <v>780</v>
      </c>
      <c r="G342" s="287" t="s">
        <v>137</v>
      </c>
      <c r="H342" s="274" t="s">
        <v>88</v>
      </c>
      <c r="I342" s="294" t="s">
        <v>2770</v>
      </c>
      <c r="J342" s="65" t="s">
        <v>1518</v>
      </c>
      <c r="K342" s="65" t="s">
        <v>1519</v>
      </c>
      <c r="L342" s="65" t="s">
        <v>88</v>
      </c>
      <c r="M342" s="292" t="s">
        <v>137</v>
      </c>
      <c r="N342" s="244" t="s">
        <v>2410</v>
      </c>
      <c r="O342" s="65"/>
      <c r="P342" s="90"/>
      <c r="Q342" s="244">
        <v>30</v>
      </c>
      <c r="R342" s="246">
        <v>120</v>
      </c>
      <c r="S342" s="246">
        <v>110</v>
      </c>
      <c r="T342" s="246">
        <v>29.33</v>
      </c>
      <c r="U342" s="90">
        <v>0</v>
      </c>
      <c r="V342" s="262">
        <v>23</v>
      </c>
      <c r="W342" s="99">
        <v>0</v>
      </c>
      <c r="X342" s="84">
        <v>0</v>
      </c>
      <c r="Y342" s="99">
        <v>1</v>
      </c>
      <c r="Z342" s="65">
        <v>1</v>
      </c>
      <c r="AA342" s="319">
        <v>885165</v>
      </c>
      <c r="AB342" s="319">
        <v>46667</v>
      </c>
      <c r="AC342" s="320">
        <f t="shared" si="246"/>
        <v>931832</v>
      </c>
      <c r="AD342" s="75">
        <v>4500000</v>
      </c>
      <c r="AE342" s="75">
        <v>6000000</v>
      </c>
      <c r="AF342" s="338">
        <f t="shared" si="270"/>
        <v>177895.19999999998</v>
      </c>
      <c r="AG342" s="113">
        <f t="shared" si="247"/>
        <v>26554950</v>
      </c>
      <c r="AH342" s="75">
        <f t="shared" si="248"/>
        <v>1400010</v>
      </c>
      <c r="AI342" s="75">
        <f t="shared" si="249"/>
        <v>21347423.999999996</v>
      </c>
      <c r="AJ342" s="75">
        <f t="shared" si="250"/>
        <v>2655495</v>
      </c>
      <c r="AK342" s="75">
        <f t="shared" si="251"/>
        <v>4500000</v>
      </c>
      <c r="AL342" s="75">
        <f t="shared" si="252"/>
        <v>6000000</v>
      </c>
      <c r="AM342" s="75">
        <f t="shared" si="253"/>
        <v>4892117.9999999991</v>
      </c>
      <c r="AN342" s="75">
        <f t="shared" si="254"/>
        <v>5217666.2159999991</v>
      </c>
      <c r="AO342" s="75">
        <f t="shared" si="255"/>
        <v>0</v>
      </c>
      <c r="AP342" s="75">
        <f t="shared" si="256"/>
        <v>4600000</v>
      </c>
      <c r="AQ342" s="75">
        <v>0</v>
      </c>
      <c r="AR342" s="75">
        <v>0</v>
      </c>
      <c r="AS342" s="75">
        <v>0</v>
      </c>
      <c r="AT342" s="80">
        <v>0</v>
      </c>
      <c r="AU342" s="82">
        <f t="shared" si="257"/>
        <v>77167663.216000006</v>
      </c>
      <c r="AV342" s="113">
        <f t="shared" si="258"/>
        <v>54196316.440880008</v>
      </c>
      <c r="AW342" s="75">
        <f t="shared" si="259"/>
        <v>74512168.215999991</v>
      </c>
      <c r="AX342" s="75">
        <f t="shared" si="260"/>
        <v>5215851.7751199994</v>
      </c>
      <c r="AY342" s="76">
        <f t="shared" si="261"/>
        <v>1419631.644088001</v>
      </c>
      <c r="AZ342" s="75">
        <v>0</v>
      </c>
      <c r="BA342" s="75">
        <v>0</v>
      </c>
      <c r="BB342" s="75">
        <v>0</v>
      </c>
      <c r="BC342" s="80">
        <v>0</v>
      </c>
      <c r="BD342" s="80">
        <v>0</v>
      </c>
      <c r="BE342" s="80">
        <v>0</v>
      </c>
      <c r="BF342" s="78">
        <v>0</v>
      </c>
      <c r="BG342" s="348">
        <f t="shared" si="262"/>
        <v>6635483.4192080004</v>
      </c>
      <c r="BH342" s="188">
        <f t="shared" si="263"/>
        <v>70532179</v>
      </c>
      <c r="BM342" s="50">
        <v>885165</v>
      </c>
      <c r="BN342" s="391">
        <f t="shared" si="244"/>
        <v>46667</v>
      </c>
      <c r="BO342" s="391">
        <f t="shared" si="241"/>
        <v>931832</v>
      </c>
      <c r="BP342" s="391">
        <f t="shared" si="230"/>
        <v>26554950</v>
      </c>
      <c r="BQ342" s="50">
        <f t="shared" si="231"/>
        <v>1400010</v>
      </c>
      <c r="BR342" s="50">
        <f t="shared" si="232"/>
        <v>21347423.999999996</v>
      </c>
      <c r="BS342" s="50">
        <f t="shared" si="233"/>
        <v>2655495</v>
      </c>
      <c r="BT342" s="50">
        <f t="shared" si="234"/>
        <v>4500000</v>
      </c>
      <c r="BU342" s="50">
        <f t="shared" si="235"/>
        <v>6000000</v>
      </c>
      <c r="BV342" s="50">
        <f t="shared" si="236"/>
        <v>4892117.9999999991</v>
      </c>
      <c r="BW342" s="50">
        <f t="shared" si="237"/>
        <v>5217666.2159999991</v>
      </c>
      <c r="BX342" s="50">
        <f t="shared" si="238"/>
        <v>0</v>
      </c>
      <c r="BY342" s="50">
        <f t="shared" si="239"/>
        <v>4600000</v>
      </c>
      <c r="BZ342" s="50">
        <v>0</v>
      </c>
      <c r="CA342" s="50">
        <v>0</v>
      </c>
      <c r="CB342" s="50">
        <v>0</v>
      </c>
      <c r="CC342" s="50">
        <v>0</v>
      </c>
      <c r="CD342" s="391">
        <f t="shared" si="240"/>
        <v>77167663.216000006</v>
      </c>
      <c r="CE342" s="391">
        <f t="shared" si="242"/>
        <v>59412168.216000006</v>
      </c>
      <c r="CF342" s="391">
        <f t="shared" si="243"/>
        <v>74512168.216000006</v>
      </c>
      <c r="CG342" s="50">
        <f t="shared" si="264"/>
        <v>5215851.7751200013</v>
      </c>
      <c r="CH342" s="395">
        <f t="shared" si="265"/>
        <v>1941216.8216000006</v>
      </c>
      <c r="CI342" s="398">
        <v>0</v>
      </c>
      <c r="CJ342" s="50">
        <v>0</v>
      </c>
      <c r="CK342" s="50">
        <v>0</v>
      </c>
      <c r="CL342" s="50">
        <v>0</v>
      </c>
      <c r="CM342" s="50">
        <v>0</v>
      </c>
      <c r="CN342" s="50">
        <v>0</v>
      </c>
      <c r="CO342" s="50">
        <v>0</v>
      </c>
      <c r="CP342" s="395">
        <f t="shared" si="266"/>
        <v>7157068.5967200017</v>
      </c>
      <c r="CQ342" s="391">
        <f t="shared" si="267"/>
        <v>70010594</v>
      </c>
      <c r="CR342" s="391">
        <f t="shared" si="268"/>
        <v>-521585</v>
      </c>
    </row>
    <row r="343" spans="1:96" s="50" customFormat="1" ht="24" customHeight="1" x14ac:dyDescent="0.2">
      <c r="A343" s="182">
        <f t="shared" si="245"/>
        <v>2655495</v>
      </c>
      <c r="B343" s="298">
        <f t="shared" si="269"/>
        <v>337</v>
      </c>
      <c r="C343" s="266">
        <v>101</v>
      </c>
      <c r="D343" s="299">
        <v>13236</v>
      </c>
      <c r="E343" s="242" t="s">
        <v>467</v>
      </c>
      <c r="F343" s="243" t="s">
        <v>1205</v>
      </c>
      <c r="G343" s="287" t="s">
        <v>137</v>
      </c>
      <c r="H343" s="274" t="s">
        <v>88</v>
      </c>
      <c r="I343" s="294" t="s">
        <v>2771</v>
      </c>
      <c r="J343" s="65" t="s">
        <v>1448</v>
      </c>
      <c r="K343" s="65" t="s">
        <v>1449</v>
      </c>
      <c r="L343" s="65" t="s">
        <v>88</v>
      </c>
      <c r="M343" s="292" t="s">
        <v>137</v>
      </c>
      <c r="N343" s="99"/>
      <c r="O343" s="65"/>
      <c r="P343" s="245" t="s">
        <v>2410</v>
      </c>
      <c r="Q343" s="244">
        <v>30</v>
      </c>
      <c r="R343" s="246">
        <v>120</v>
      </c>
      <c r="S343" s="246">
        <v>220</v>
      </c>
      <c r="T343" s="246">
        <v>29.33</v>
      </c>
      <c r="U343" s="90">
        <v>0</v>
      </c>
      <c r="V343" s="262">
        <v>30</v>
      </c>
      <c r="W343" s="99">
        <v>0</v>
      </c>
      <c r="X343" s="84">
        <v>0</v>
      </c>
      <c r="Y343" s="99">
        <v>1</v>
      </c>
      <c r="Z343" s="65">
        <v>1</v>
      </c>
      <c r="AA343" s="319">
        <v>885165</v>
      </c>
      <c r="AB343" s="319">
        <v>46667</v>
      </c>
      <c r="AC343" s="320">
        <f t="shared" si="246"/>
        <v>931832</v>
      </c>
      <c r="AD343" s="75">
        <v>4500000</v>
      </c>
      <c r="AE343" s="75">
        <v>6000000</v>
      </c>
      <c r="AF343" s="338">
        <f t="shared" si="270"/>
        <v>177895.19999999998</v>
      </c>
      <c r="AG343" s="113">
        <f t="shared" si="247"/>
        <v>26554950</v>
      </c>
      <c r="AH343" s="75">
        <f t="shared" si="248"/>
        <v>1400010</v>
      </c>
      <c r="AI343" s="75">
        <f t="shared" si="249"/>
        <v>21347423.999999996</v>
      </c>
      <c r="AJ343" s="75">
        <f t="shared" si="250"/>
        <v>2655495</v>
      </c>
      <c r="AK343" s="75">
        <f t="shared" si="251"/>
        <v>4500000</v>
      </c>
      <c r="AL343" s="75">
        <f t="shared" si="252"/>
        <v>6000000</v>
      </c>
      <c r="AM343" s="75">
        <f t="shared" si="253"/>
        <v>9784235.9999999981</v>
      </c>
      <c r="AN343" s="75">
        <f t="shared" si="254"/>
        <v>5217666.2159999991</v>
      </c>
      <c r="AO343" s="75">
        <f t="shared" si="255"/>
        <v>0</v>
      </c>
      <c r="AP343" s="75">
        <f t="shared" si="256"/>
        <v>6000000</v>
      </c>
      <c r="AQ343" s="75">
        <v>0</v>
      </c>
      <c r="AR343" s="75">
        <v>0</v>
      </c>
      <c r="AS343" s="75">
        <v>0</v>
      </c>
      <c r="AT343" s="80">
        <v>0</v>
      </c>
      <c r="AU343" s="82">
        <f t="shared" si="257"/>
        <v>83459781.216000006</v>
      </c>
      <c r="AV343" s="113">
        <f t="shared" si="258"/>
        <v>58647986.18088001</v>
      </c>
      <c r="AW343" s="75">
        <f t="shared" si="259"/>
        <v>80804286.215999991</v>
      </c>
      <c r="AX343" s="75">
        <f t="shared" si="260"/>
        <v>5656300.0351200001</v>
      </c>
      <c r="AY343" s="76">
        <f t="shared" si="261"/>
        <v>1864798.6180880012</v>
      </c>
      <c r="AZ343" s="75">
        <v>0</v>
      </c>
      <c r="BA343" s="75">
        <v>0</v>
      </c>
      <c r="BB343" s="75">
        <v>0</v>
      </c>
      <c r="BC343" s="80">
        <v>0</v>
      </c>
      <c r="BD343" s="80">
        <v>0</v>
      </c>
      <c r="BE343" s="80">
        <v>0</v>
      </c>
      <c r="BF343" s="78">
        <v>0</v>
      </c>
      <c r="BG343" s="348">
        <f t="shared" si="262"/>
        <v>7521098.6532080015</v>
      </c>
      <c r="BH343" s="188">
        <f t="shared" si="263"/>
        <v>75938682</v>
      </c>
      <c r="BM343" s="50">
        <v>885165</v>
      </c>
      <c r="BN343" s="391">
        <f t="shared" si="244"/>
        <v>46667</v>
      </c>
      <c r="BO343" s="391">
        <f t="shared" si="241"/>
        <v>931832</v>
      </c>
      <c r="BP343" s="391">
        <f t="shared" si="230"/>
        <v>26554950</v>
      </c>
      <c r="BQ343" s="50">
        <f t="shared" si="231"/>
        <v>1400010</v>
      </c>
      <c r="BR343" s="50">
        <f t="shared" si="232"/>
        <v>21347423.999999996</v>
      </c>
      <c r="BS343" s="50">
        <f t="shared" si="233"/>
        <v>2655495</v>
      </c>
      <c r="BT343" s="50">
        <f t="shared" si="234"/>
        <v>4500000</v>
      </c>
      <c r="BU343" s="50">
        <f t="shared" si="235"/>
        <v>6000000</v>
      </c>
      <c r="BV343" s="50">
        <f t="shared" si="236"/>
        <v>9784235.9999999981</v>
      </c>
      <c r="BW343" s="50">
        <f t="shared" si="237"/>
        <v>5217666.2159999991</v>
      </c>
      <c r="BX343" s="50">
        <f t="shared" si="238"/>
        <v>0</v>
      </c>
      <c r="BY343" s="50">
        <f t="shared" si="239"/>
        <v>6000000</v>
      </c>
      <c r="BZ343" s="50">
        <v>0</v>
      </c>
      <c r="CA343" s="50">
        <v>0</v>
      </c>
      <c r="CB343" s="50">
        <v>0</v>
      </c>
      <c r="CC343" s="50">
        <v>0</v>
      </c>
      <c r="CD343" s="391">
        <f t="shared" si="240"/>
        <v>83459781.216000006</v>
      </c>
      <c r="CE343" s="391">
        <f t="shared" si="242"/>
        <v>64304286.216000006</v>
      </c>
      <c r="CF343" s="391">
        <f t="shared" si="243"/>
        <v>80804286.216000006</v>
      </c>
      <c r="CG343" s="50">
        <f t="shared" si="264"/>
        <v>5656300.0351200011</v>
      </c>
      <c r="CH343" s="395">
        <f t="shared" si="265"/>
        <v>2430428.6216000007</v>
      </c>
      <c r="CI343" s="398">
        <v>0</v>
      </c>
      <c r="CJ343" s="50">
        <v>0</v>
      </c>
      <c r="CK343" s="50">
        <v>0</v>
      </c>
      <c r="CL343" s="50">
        <v>0</v>
      </c>
      <c r="CM343" s="50">
        <v>0</v>
      </c>
      <c r="CN343" s="50">
        <v>0</v>
      </c>
      <c r="CO343" s="50">
        <v>0</v>
      </c>
      <c r="CP343" s="395">
        <f t="shared" si="266"/>
        <v>8086728.6567200013</v>
      </c>
      <c r="CQ343" s="391">
        <f t="shared" si="267"/>
        <v>75373052</v>
      </c>
      <c r="CR343" s="391">
        <f t="shared" si="268"/>
        <v>-565630</v>
      </c>
    </row>
    <row r="344" spans="1:96" s="50" customFormat="1" ht="24" customHeight="1" x14ac:dyDescent="0.2">
      <c r="A344" s="182">
        <f t="shared" si="245"/>
        <v>2655495</v>
      </c>
      <c r="B344" s="298">
        <f t="shared" si="269"/>
        <v>338</v>
      </c>
      <c r="C344" s="266">
        <v>102</v>
      </c>
      <c r="D344" s="299">
        <v>13511</v>
      </c>
      <c r="E344" s="242" t="s">
        <v>966</v>
      </c>
      <c r="F344" s="243" t="s">
        <v>2219</v>
      </c>
      <c r="G344" s="287" t="s">
        <v>137</v>
      </c>
      <c r="H344" s="274" t="s">
        <v>88</v>
      </c>
      <c r="I344" s="294" t="s">
        <v>2772</v>
      </c>
      <c r="J344" s="65" t="s">
        <v>2220</v>
      </c>
      <c r="K344" s="65" t="s">
        <v>2221</v>
      </c>
      <c r="L344" s="65" t="s">
        <v>88</v>
      </c>
      <c r="M344" s="292" t="s">
        <v>137</v>
      </c>
      <c r="N344" s="99"/>
      <c r="O344" s="65"/>
      <c r="P344" s="245" t="s">
        <v>2410</v>
      </c>
      <c r="Q344" s="244">
        <v>30</v>
      </c>
      <c r="R344" s="246">
        <v>120</v>
      </c>
      <c r="S344" s="246">
        <v>220</v>
      </c>
      <c r="T344" s="246">
        <v>29.33</v>
      </c>
      <c r="U344" s="90">
        <v>0</v>
      </c>
      <c r="V344" s="262">
        <v>23</v>
      </c>
      <c r="W344" s="99">
        <v>0</v>
      </c>
      <c r="X344" s="84">
        <v>0</v>
      </c>
      <c r="Y344" s="99">
        <v>1</v>
      </c>
      <c r="Z344" s="65">
        <v>1</v>
      </c>
      <c r="AA344" s="319">
        <v>885165</v>
      </c>
      <c r="AB344" s="319">
        <v>46667</v>
      </c>
      <c r="AC344" s="320">
        <f t="shared" si="246"/>
        <v>931832</v>
      </c>
      <c r="AD344" s="75">
        <v>4500000</v>
      </c>
      <c r="AE344" s="75">
        <v>6000000</v>
      </c>
      <c r="AF344" s="338">
        <f t="shared" si="270"/>
        <v>177895.19999999998</v>
      </c>
      <c r="AG344" s="113">
        <f t="shared" si="247"/>
        <v>26554950</v>
      </c>
      <c r="AH344" s="75">
        <f t="shared" si="248"/>
        <v>1400010</v>
      </c>
      <c r="AI344" s="75">
        <f t="shared" si="249"/>
        <v>21347423.999999996</v>
      </c>
      <c r="AJ344" s="75">
        <f t="shared" si="250"/>
        <v>2655495</v>
      </c>
      <c r="AK344" s="75">
        <f t="shared" si="251"/>
        <v>4500000</v>
      </c>
      <c r="AL344" s="75">
        <f t="shared" si="252"/>
        <v>6000000</v>
      </c>
      <c r="AM344" s="75">
        <f t="shared" si="253"/>
        <v>9784235.9999999981</v>
      </c>
      <c r="AN344" s="75">
        <f t="shared" si="254"/>
        <v>5217666.2159999991</v>
      </c>
      <c r="AO344" s="75">
        <f t="shared" si="255"/>
        <v>0</v>
      </c>
      <c r="AP344" s="75">
        <f t="shared" si="256"/>
        <v>4600000</v>
      </c>
      <c r="AQ344" s="75">
        <v>0</v>
      </c>
      <c r="AR344" s="75">
        <v>0</v>
      </c>
      <c r="AS344" s="75">
        <v>0</v>
      </c>
      <c r="AT344" s="80">
        <v>0</v>
      </c>
      <c r="AU344" s="82">
        <f t="shared" si="257"/>
        <v>82059781.216000006</v>
      </c>
      <c r="AV344" s="113">
        <f t="shared" si="258"/>
        <v>58745986.18088001</v>
      </c>
      <c r="AW344" s="75">
        <f t="shared" si="259"/>
        <v>79404286.215999991</v>
      </c>
      <c r="AX344" s="75">
        <f t="shared" si="260"/>
        <v>5558300.0351200001</v>
      </c>
      <c r="AY344" s="76">
        <f t="shared" si="261"/>
        <v>1874598.6180880012</v>
      </c>
      <c r="AZ344" s="75">
        <v>0</v>
      </c>
      <c r="BA344" s="75">
        <v>0</v>
      </c>
      <c r="BB344" s="75">
        <v>0</v>
      </c>
      <c r="BC344" s="80">
        <v>0</v>
      </c>
      <c r="BD344" s="80">
        <v>0</v>
      </c>
      <c r="BE344" s="80">
        <v>0</v>
      </c>
      <c r="BF344" s="78">
        <v>0</v>
      </c>
      <c r="BG344" s="348">
        <f t="shared" si="262"/>
        <v>7432898.6532080015</v>
      </c>
      <c r="BH344" s="188">
        <f t="shared" si="263"/>
        <v>74626882</v>
      </c>
      <c r="BM344" s="50">
        <v>885165</v>
      </c>
      <c r="BN344" s="391">
        <f t="shared" si="244"/>
        <v>46667</v>
      </c>
      <c r="BO344" s="391">
        <f t="shared" si="241"/>
        <v>931832</v>
      </c>
      <c r="BP344" s="391">
        <f t="shared" si="230"/>
        <v>26554950</v>
      </c>
      <c r="BQ344" s="50">
        <f t="shared" si="231"/>
        <v>1400010</v>
      </c>
      <c r="BR344" s="50">
        <f t="shared" si="232"/>
        <v>21347423.999999996</v>
      </c>
      <c r="BS344" s="50">
        <f t="shared" si="233"/>
        <v>2655495</v>
      </c>
      <c r="BT344" s="50">
        <f t="shared" si="234"/>
        <v>4500000</v>
      </c>
      <c r="BU344" s="50">
        <f t="shared" si="235"/>
        <v>6000000</v>
      </c>
      <c r="BV344" s="50">
        <f t="shared" si="236"/>
        <v>9784235.9999999981</v>
      </c>
      <c r="BW344" s="50">
        <f t="shared" si="237"/>
        <v>5217666.2159999991</v>
      </c>
      <c r="BX344" s="50">
        <f t="shared" si="238"/>
        <v>0</v>
      </c>
      <c r="BY344" s="50">
        <f t="shared" si="239"/>
        <v>4600000</v>
      </c>
      <c r="BZ344" s="50">
        <v>0</v>
      </c>
      <c r="CA344" s="50">
        <v>0</v>
      </c>
      <c r="CB344" s="50">
        <v>0</v>
      </c>
      <c r="CC344" s="50">
        <v>0</v>
      </c>
      <c r="CD344" s="391">
        <f t="shared" si="240"/>
        <v>82059781.216000006</v>
      </c>
      <c r="CE344" s="391">
        <f t="shared" si="242"/>
        <v>64304286.216000006</v>
      </c>
      <c r="CF344" s="391">
        <f t="shared" si="243"/>
        <v>79404286.216000006</v>
      </c>
      <c r="CG344" s="50">
        <f t="shared" si="264"/>
        <v>5558300.0351200011</v>
      </c>
      <c r="CH344" s="395">
        <f t="shared" si="265"/>
        <v>2430428.6216000007</v>
      </c>
      <c r="CI344" s="398">
        <v>0</v>
      </c>
      <c r="CJ344" s="50">
        <v>0</v>
      </c>
      <c r="CK344" s="50">
        <v>0</v>
      </c>
      <c r="CL344" s="50">
        <v>0</v>
      </c>
      <c r="CM344" s="50">
        <v>0</v>
      </c>
      <c r="CN344" s="50">
        <v>0</v>
      </c>
      <c r="CO344" s="50">
        <v>0</v>
      </c>
      <c r="CP344" s="395">
        <f t="shared" si="266"/>
        <v>7988728.6567200013</v>
      </c>
      <c r="CQ344" s="391">
        <f t="shared" si="267"/>
        <v>74071052</v>
      </c>
      <c r="CR344" s="391">
        <f t="shared" si="268"/>
        <v>-555830</v>
      </c>
    </row>
    <row r="345" spans="1:96" s="50" customFormat="1" ht="24" customHeight="1" x14ac:dyDescent="0.2">
      <c r="A345" s="182">
        <f t="shared" si="245"/>
        <v>2655495</v>
      </c>
      <c r="B345" s="298">
        <f t="shared" si="269"/>
        <v>339</v>
      </c>
      <c r="C345" s="266">
        <v>103</v>
      </c>
      <c r="D345" s="299">
        <v>13244</v>
      </c>
      <c r="E345" s="242" t="s">
        <v>1402</v>
      </c>
      <c r="F345" s="243" t="s">
        <v>1475</v>
      </c>
      <c r="G345" s="287" t="s">
        <v>137</v>
      </c>
      <c r="H345" s="274" t="s">
        <v>88</v>
      </c>
      <c r="I345" s="293" t="s">
        <v>2773</v>
      </c>
      <c r="J345" s="66" t="s">
        <v>1476</v>
      </c>
      <c r="K345" s="66" t="s">
        <v>1477</v>
      </c>
      <c r="L345" s="66" t="s">
        <v>88</v>
      </c>
      <c r="M345" s="292" t="s">
        <v>137</v>
      </c>
      <c r="N345" s="244" t="s">
        <v>2410</v>
      </c>
      <c r="O345" s="66"/>
      <c r="P345" s="87"/>
      <c r="Q345" s="244">
        <v>30</v>
      </c>
      <c r="R345" s="246">
        <v>120</v>
      </c>
      <c r="S345" s="246">
        <v>110</v>
      </c>
      <c r="T345" s="246">
        <v>29.33</v>
      </c>
      <c r="U345" s="90">
        <v>0</v>
      </c>
      <c r="V345" s="262">
        <v>15</v>
      </c>
      <c r="W345" s="99">
        <v>0</v>
      </c>
      <c r="X345" s="84">
        <v>0</v>
      </c>
      <c r="Y345" s="99">
        <v>2</v>
      </c>
      <c r="Z345" s="65">
        <v>2</v>
      </c>
      <c r="AA345" s="319">
        <v>885165</v>
      </c>
      <c r="AB345" s="319">
        <v>46667</v>
      </c>
      <c r="AC345" s="320">
        <f t="shared" si="246"/>
        <v>931832</v>
      </c>
      <c r="AD345" s="75">
        <v>4500000</v>
      </c>
      <c r="AE345" s="75">
        <v>6000000</v>
      </c>
      <c r="AF345" s="338">
        <f t="shared" si="270"/>
        <v>177895.19999999998</v>
      </c>
      <c r="AG345" s="113">
        <f t="shared" si="247"/>
        <v>26554950</v>
      </c>
      <c r="AH345" s="75">
        <f t="shared" si="248"/>
        <v>1400010</v>
      </c>
      <c r="AI345" s="75">
        <f t="shared" si="249"/>
        <v>21347423.999999996</v>
      </c>
      <c r="AJ345" s="75">
        <f t="shared" si="250"/>
        <v>5310990</v>
      </c>
      <c r="AK345" s="75">
        <f t="shared" si="251"/>
        <v>4500000</v>
      </c>
      <c r="AL345" s="75">
        <f t="shared" si="252"/>
        <v>6000000</v>
      </c>
      <c r="AM345" s="75">
        <f t="shared" si="253"/>
        <v>4892117.9999999991</v>
      </c>
      <c r="AN345" s="75">
        <f t="shared" si="254"/>
        <v>5217666.2159999991</v>
      </c>
      <c r="AO345" s="75">
        <f t="shared" si="255"/>
        <v>0</v>
      </c>
      <c r="AP345" s="75">
        <f t="shared" si="256"/>
        <v>3000000</v>
      </c>
      <c r="AQ345" s="75">
        <v>0</v>
      </c>
      <c r="AR345" s="75">
        <v>0</v>
      </c>
      <c r="AS345" s="75">
        <v>0</v>
      </c>
      <c r="AT345" s="80">
        <v>0</v>
      </c>
      <c r="AU345" s="82">
        <f t="shared" si="257"/>
        <v>78223158.216000006</v>
      </c>
      <c r="AV345" s="113">
        <f t="shared" si="258"/>
        <v>54308316.440880008</v>
      </c>
      <c r="AW345" s="75">
        <f t="shared" si="259"/>
        <v>72912168.215999991</v>
      </c>
      <c r="AX345" s="75">
        <f t="shared" si="260"/>
        <v>5103851.7751199994</v>
      </c>
      <c r="AY345" s="76">
        <f t="shared" si="261"/>
        <v>1430831.644088001</v>
      </c>
      <c r="AZ345" s="75">
        <v>0</v>
      </c>
      <c r="BA345" s="75">
        <v>0</v>
      </c>
      <c r="BB345" s="75">
        <v>0</v>
      </c>
      <c r="BC345" s="80">
        <v>0</v>
      </c>
      <c r="BD345" s="80">
        <v>0</v>
      </c>
      <c r="BE345" s="80">
        <v>0</v>
      </c>
      <c r="BF345" s="78">
        <v>0</v>
      </c>
      <c r="BG345" s="348">
        <f t="shared" si="262"/>
        <v>6534683.4192080004</v>
      </c>
      <c r="BH345" s="188">
        <f t="shared" si="263"/>
        <v>71688474</v>
      </c>
      <c r="BM345" s="50">
        <v>885165</v>
      </c>
      <c r="BN345" s="391">
        <f t="shared" si="244"/>
        <v>46667</v>
      </c>
      <c r="BO345" s="391">
        <f t="shared" si="241"/>
        <v>931832</v>
      </c>
      <c r="BP345" s="391">
        <f t="shared" si="230"/>
        <v>26554950</v>
      </c>
      <c r="BQ345" s="50">
        <f t="shared" si="231"/>
        <v>1400010</v>
      </c>
      <c r="BR345" s="50">
        <f t="shared" si="232"/>
        <v>21347423.999999996</v>
      </c>
      <c r="BS345" s="50">
        <f t="shared" si="233"/>
        <v>5310990</v>
      </c>
      <c r="BT345" s="50">
        <f t="shared" si="234"/>
        <v>4500000</v>
      </c>
      <c r="BU345" s="50">
        <f t="shared" si="235"/>
        <v>6000000</v>
      </c>
      <c r="BV345" s="50">
        <f t="shared" si="236"/>
        <v>4892117.9999999991</v>
      </c>
      <c r="BW345" s="50">
        <f t="shared" si="237"/>
        <v>5217666.2159999991</v>
      </c>
      <c r="BX345" s="50">
        <f t="shared" si="238"/>
        <v>0</v>
      </c>
      <c r="BY345" s="50">
        <f t="shared" si="239"/>
        <v>3000000</v>
      </c>
      <c r="BZ345" s="50">
        <v>0</v>
      </c>
      <c r="CA345" s="50">
        <v>0</v>
      </c>
      <c r="CB345" s="50">
        <v>0</v>
      </c>
      <c r="CC345" s="50">
        <v>0</v>
      </c>
      <c r="CD345" s="391">
        <f t="shared" si="240"/>
        <v>78223158.216000006</v>
      </c>
      <c r="CE345" s="391">
        <f t="shared" si="242"/>
        <v>59412168.216000006</v>
      </c>
      <c r="CF345" s="391">
        <f t="shared" si="243"/>
        <v>72912168.216000006</v>
      </c>
      <c r="CG345" s="50">
        <f t="shared" si="264"/>
        <v>5103851.7751200013</v>
      </c>
      <c r="CH345" s="395">
        <f t="shared" si="265"/>
        <v>1941216.8216000006</v>
      </c>
      <c r="CI345" s="398">
        <v>0</v>
      </c>
      <c r="CJ345" s="50">
        <v>0</v>
      </c>
      <c r="CK345" s="50">
        <v>0</v>
      </c>
      <c r="CL345" s="50">
        <v>0</v>
      </c>
      <c r="CM345" s="50">
        <v>0</v>
      </c>
      <c r="CN345" s="50">
        <v>0</v>
      </c>
      <c r="CO345" s="50">
        <v>0</v>
      </c>
      <c r="CP345" s="395">
        <f t="shared" si="266"/>
        <v>7045068.5967200017</v>
      </c>
      <c r="CQ345" s="391">
        <f t="shared" si="267"/>
        <v>71178089</v>
      </c>
      <c r="CR345" s="391">
        <f t="shared" si="268"/>
        <v>-510385</v>
      </c>
    </row>
    <row r="346" spans="1:96" s="50" customFormat="1" ht="24" customHeight="1" x14ac:dyDescent="0.2">
      <c r="A346" s="182">
        <f t="shared" si="245"/>
        <v>2655495</v>
      </c>
      <c r="B346" s="298">
        <f t="shared" si="269"/>
        <v>340</v>
      </c>
      <c r="C346" s="266">
        <v>104</v>
      </c>
      <c r="D346" s="299">
        <v>13220</v>
      </c>
      <c r="E346" s="242" t="s">
        <v>1396</v>
      </c>
      <c r="F346" s="243" t="s">
        <v>1397</v>
      </c>
      <c r="G346" s="287" t="s">
        <v>137</v>
      </c>
      <c r="H346" s="274" t="s">
        <v>88</v>
      </c>
      <c r="I346" s="294" t="s">
        <v>2774</v>
      </c>
      <c r="J346" s="65">
        <v>1738192873</v>
      </c>
      <c r="K346" s="65" t="s">
        <v>1398</v>
      </c>
      <c r="L346" s="65" t="s">
        <v>88</v>
      </c>
      <c r="M346" s="292" t="s">
        <v>137</v>
      </c>
      <c r="N346" s="244" t="s">
        <v>2410</v>
      </c>
      <c r="O346" s="65"/>
      <c r="P346" s="90"/>
      <c r="Q346" s="244">
        <v>30</v>
      </c>
      <c r="R346" s="246">
        <v>120</v>
      </c>
      <c r="S346" s="246">
        <v>110</v>
      </c>
      <c r="T346" s="246">
        <v>29.33</v>
      </c>
      <c r="U346" s="90">
        <v>0</v>
      </c>
      <c r="V346" s="262">
        <v>14</v>
      </c>
      <c r="W346" s="99">
        <v>0</v>
      </c>
      <c r="X346" s="84">
        <v>0</v>
      </c>
      <c r="Y346" s="99">
        <v>3</v>
      </c>
      <c r="Z346" s="65">
        <v>2</v>
      </c>
      <c r="AA346" s="319">
        <v>885165</v>
      </c>
      <c r="AB346" s="319">
        <v>46667</v>
      </c>
      <c r="AC346" s="320">
        <f t="shared" si="246"/>
        <v>931832</v>
      </c>
      <c r="AD346" s="75">
        <v>4500000</v>
      </c>
      <c r="AE346" s="75">
        <v>6000000</v>
      </c>
      <c r="AF346" s="338">
        <f t="shared" si="270"/>
        <v>177895.19999999998</v>
      </c>
      <c r="AG346" s="113">
        <f t="shared" si="247"/>
        <v>26554950</v>
      </c>
      <c r="AH346" s="75">
        <f t="shared" si="248"/>
        <v>1400010</v>
      </c>
      <c r="AI346" s="75">
        <f t="shared" si="249"/>
        <v>21347423.999999996</v>
      </c>
      <c r="AJ346" s="75">
        <f t="shared" si="250"/>
        <v>5310990</v>
      </c>
      <c r="AK346" s="75">
        <f t="shared" si="251"/>
        <v>4500000</v>
      </c>
      <c r="AL346" s="75">
        <f t="shared" si="252"/>
        <v>6000000</v>
      </c>
      <c r="AM346" s="75">
        <f t="shared" si="253"/>
        <v>4892117.9999999991</v>
      </c>
      <c r="AN346" s="75">
        <f t="shared" si="254"/>
        <v>5217666.2159999991</v>
      </c>
      <c r="AO346" s="75">
        <f t="shared" si="255"/>
        <v>0</v>
      </c>
      <c r="AP346" s="75">
        <f t="shared" si="256"/>
        <v>2800000</v>
      </c>
      <c r="AQ346" s="75">
        <v>0</v>
      </c>
      <c r="AR346" s="75">
        <v>0</v>
      </c>
      <c r="AS346" s="75">
        <v>0</v>
      </c>
      <c r="AT346" s="80">
        <v>0</v>
      </c>
      <c r="AU346" s="82">
        <f t="shared" si="257"/>
        <v>78023158.216000006</v>
      </c>
      <c r="AV346" s="113">
        <f t="shared" si="258"/>
        <v>54322316.440880008</v>
      </c>
      <c r="AW346" s="75">
        <f t="shared" si="259"/>
        <v>72712168.215999991</v>
      </c>
      <c r="AX346" s="75">
        <f t="shared" si="260"/>
        <v>5089851.7751199994</v>
      </c>
      <c r="AY346" s="76">
        <f t="shared" si="261"/>
        <v>1432231.644088001</v>
      </c>
      <c r="AZ346" s="75">
        <v>0</v>
      </c>
      <c r="BA346" s="75">
        <v>0</v>
      </c>
      <c r="BB346" s="75">
        <v>0</v>
      </c>
      <c r="BC346" s="80">
        <v>0</v>
      </c>
      <c r="BD346" s="80">
        <v>0</v>
      </c>
      <c r="BE346" s="80">
        <v>0</v>
      </c>
      <c r="BF346" s="78">
        <v>0</v>
      </c>
      <c r="BG346" s="348">
        <f t="shared" si="262"/>
        <v>6522083.4192080004</v>
      </c>
      <c r="BH346" s="188">
        <f t="shared" si="263"/>
        <v>71501074</v>
      </c>
      <c r="BM346" s="50">
        <v>885165</v>
      </c>
      <c r="BN346" s="391">
        <f t="shared" si="244"/>
        <v>46667</v>
      </c>
      <c r="BO346" s="391">
        <f t="shared" si="241"/>
        <v>931832</v>
      </c>
      <c r="BP346" s="391">
        <f t="shared" si="230"/>
        <v>26554950</v>
      </c>
      <c r="BQ346" s="50">
        <f t="shared" si="231"/>
        <v>1400010</v>
      </c>
      <c r="BR346" s="50">
        <f t="shared" si="232"/>
        <v>21347423.999999996</v>
      </c>
      <c r="BS346" s="50">
        <f t="shared" si="233"/>
        <v>5310990</v>
      </c>
      <c r="BT346" s="50">
        <f t="shared" si="234"/>
        <v>4500000</v>
      </c>
      <c r="BU346" s="50">
        <f t="shared" si="235"/>
        <v>6000000</v>
      </c>
      <c r="BV346" s="50">
        <f t="shared" si="236"/>
        <v>4892117.9999999991</v>
      </c>
      <c r="BW346" s="50">
        <f t="shared" si="237"/>
        <v>5217666.2159999991</v>
      </c>
      <c r="BX346" s="50">
        <f t="shared" si="238"/>
        <v>0</v>
      </c>
      <c r="BY346" s="50">
        <f t="shared" si="239"/>
        <v>2800000</v>
      </c>
      <c r="BZ346" s="50">
        <v>0</v>
      </c>
      <c r="CA346" s="50">
        <v>0</v>
      </c>
      <c r="CB346" s="50">
        <v>0</v>
      </c>
      <c r="CC346" s="50">
        <v>0</v>
      </c>
      <c r="CD346" s="391">
        <f t="shared" si="240"/>
        <v>78023158.216000006</v>
      </c>
      <c r="CE346" s="391">
        <f t="shared" si="242"/>
        <v>59412168.216000006</v>
      </c>
      <c r="CF346" s="391">
        <f t="shared" si="243"/>
        <v>72712168.216000006</v>
      </c>
      <c r="CG346" s="50">
        <f t="shared" si="264"/>
        <v>5089851.7751200013</v>
      </c>
      <c r="CH346" s="395">
        <f t="shared" si="265"/>
        <v>1941216.8216000006</v>
      </c>
      <c r="CI346" s="398">
        <v>0</v>
      </c>
      <c r="CJ346" s="50">
        <v>0</v>
      </c>
      <c r="CK346" s="50">
        <v>0</v>
      </c>
      <c r="CL346" s="50">
        <v>0</v>
      </c>
      <c r="CM346" s="50">
        <v>0</v>
      </c>
      <c r="CN346" s="50">
        <v>0</v>
      </c>
      <c r="CO346" s="50">
        <v>0</v>
      </c>
      <c r="CP346" s="395">
        <f t="shared" si="266"/>
        <v>7031068.5967200017</v>
      </c>
      <c r="CQ346" s="391">
        <f t="shared" si="267"/>
        <v>70992089</v>
      </c>
      <c r="CR346" s="391">
        <f t="shared" si="268"/>
        <v>-508985</v>
      </c>
    </row>
    <row r="347" spans="1:96" s="50" customFormat="1" ht="24" customHeight="1" x14ac:dyDescent="0.2">
      <c r="A347" s="182">
        <f t="shared" si="245"/>
        <v>2655495</v>
      </c>
      <c r="B347" s="298">
        <f t="shared" si="269"/>
        <v>341</v>
      </c>
      <c r="C347" s="266">
        <v>105</v>
      </c>
      <c r="D347" s="299">
        <v>13268</v>
      </c>
      <c r="E347" s="242" t="s">
        <v>244</v>
      </c>
      <c r="F347" s="243" t="s">
        <v>1546</v>
      </c>
      <c r="G347" s="287" t="s">
        <v>137</v>
      </c>
      <c r="H347" s="274" t="s">
        <v>88</v>
      </c>
      <c r="I347" s="290" t="s">
        <v>2775</v>
      </c>
      <c r="J347" s="67" t="s">
        <v>1547</v>
      </c>
      <c r="K347" s="67" t="s">
        <v>1548</v>
      </c>
      <c r="L347" s="67" t="s">
        <v>88</v>
      </c>
      <c r="M347" s="292" t="s">
        <v>137</v>
      </c>
      <c r="N347" s="244" t="s">
        <v>2410</v>
      </c>
      <c r="O347" s="67"/>
      <c r="P347" s="92"/>
      <c r="Q347" s="244">
        <v>30</v>
      </c>
      <c r="R347" s="246">
        <v>120</v>
      </c>
      <c r="S347" s="246">
        <v>110</v>
      </c>
      <c r="T347" s="246">
        <v>29.33</v>
      </c>
      <c r="U347" s="90">
        <v>0</v>
      </c>
      <c r="V347" s="262">
        <v>14</v>
      </c>
      <c r="W347" s="99">
        <v>0</v>
      </c>
      <c r="X347" s="84">
        <v>0</v>
      </c>
      <c r="Y347" s="99">
        <v>0</v>
      </c>
      <c r="Z347" s="65">
        <v>0</v>
      </c>
      <c r="AA347" s="319">
        <v>885165</v>
      </c>
      <c r="AB347" s="319">
        <v>46667</v>
      </c>
      <c r="AC347" s="320">
        <f t="shared" si="246"/>
        <v>931832</v>
      </c>
      <c r="AD347" s="75">
        <v>4500000</v>
      </c>
      <c r="AE347" s="75">
        <v>6000000</v>
      </c>
      <c r="AF347" s="338">
        <f t="shared" si="270"/>
        <v>177895.19999999998</v>
      </c>
      <c r="AG347" s="113">
        <f t="shared" si="247"/>
        <v>26554950</v>
      </c>
      <c r="AH347" s="75">
        <f t="shared" si="248"/>
        <v>1400010</v>
      </c>
      <c r="AI347" s="75">
        <f t="shared" si="249"/>
        <v>21347423.999999996</v>
      </c>
      <c r="AJ347" s="75">
        <f t="shared" si="250"/>
        <v>0</v>
      </c>
      <c r="AK347" s="75">
        <f t="shared" si="251"/>
        <v>4500000</v>
      </c>
      <c r="AL347" s="75">
        <f t="shared" si="252"/>
        <v>6000000</v>
      </c>
      <c r="AM347" s="75">
        <f t="shared" si="253"/>
        <v>4892117.9999999991</v>
      </c>
      <c r="AN347" s="75">
        <f t="shared" si="254"/>
        <v>5217666.2159999991</v>
      </c>
      <c r="AO347" s="75">
        <f t="shared" si="255"/>
        <v>0</v>
      </c>
      <c r="AP347" s="75">
        <f t="shared" si="256"/>
        <v>2800000</v>
      </c>
      <c r="AQ347" s="75">
        <v>0</v>
      </c>
      <c r="AR347" s="75">
        <v>0</v>
      </c>
      <c r="AS347" s="75">
        <v>0</v>
      </c>
      <c r="AT347" s="80">
        <v>0</v>
      </c>
      <c r="AU347" s="82">
        <f t="shared" si="257"/>
        <v>72712168.216000006</v>
      </c>
      <c r="AV347" s="113">
        <f t="shared" si="258"/>
        <v>54322316.440880008</v>
      </c>
      <c r="AW347" s="75">
        <f t="shared" si="259"/>
        <v>72712168.215999991</v>
      </c>
      <c r="AX347" s="75">
        <f t="shared" si="260"/>
        <v>5089851.7751199994</v>
      </c>
      <c r="AY347" s="76">
        <f t="shared" si="261"/>
        <v>1432231.644088001</v>
      </c>
      <c r="AZ347" s="75">
        <v>0</v>
      </c>
      <c r="BA347" s="75">
        <v>0</v>
      </c>
      <c r="BB347" s="75">
        <v>0</v>
      </c>
      <c r="BC347" s="80">
        <v>0</v>
      </c>
      <c r="BD347" s="80">
        <v>0</v>
      </c>
      <c r="BE347" s="80">
        <v>0</v>
      </c>
      <c r="BF347" s="78">
        <v>0</v>
      </c>
      <c r="BG347" s="348">
        <f t="shared" si="262"/>
        <v>6522083.4192080004</v>
      </c>
      <c r="BH347" s="188">
        <f t="shared" si="263"/>
        <v>66190084</v>
      </c>
      <c r="BM347" s="50">
        <v>885165</v>
      </c>
      <c r="BN347" s="391">
        <f t="shared" si="244"/>
        <v>46667</v>
      </c>
      <c r="BO347" s="391">
        <f t="shared" si="241"/>
        <v>931832</v>
      </c>
      <c r="BP347" s="391">
        <f t="shared" si="230"/>
        <v>26554950</v>
      </c>
      <c r="BQ347" s="50">
        <f t="shared" si="231"/>
        <v>1400010</v>
      </c>
      <c r="BR347" s="50">
        <f t="shared" si="232"/>
        <v>21347423.999999996</v>
      </c>
      <c r="BS347" s="50">
        <f t="shared" si="233"/>
        <v>0</v>
      </c>
      <c r="BT347" s="50">
        <f t="shared" si="234"/>
        <v>4500000</v>
      </c>
      <c r="BU347" s="50">
        <f t="shared" si="235"/>
        <v>6000000</v>
      </c>
      <c r="BV347" s="50">
        <f t="shared" si="236"/>
        <v>4892117.9999999991</v>
      </c>
      <c r="BW347" s="50">
        <f t="shared" si="237"/>
        <v>5217666.2159999991</v>
      </c>
      <c r="BX347" s="50">
        <f t="shared" si="238"/>
        <v>0</v>
      </c>
      <c r="BY347" s="50">
        <f t="shared" si="239"/>
        <v>2800000</v>
      </c>
      <c r="BZ347" s="50">
        <v>0</v>
      </c>
      <c r="CA347" s="50">
        <v>0</v>
      </c>
      <c r="CB347" s="50">
        <v>0</v>
      </c>
      <c r="CC347" s="50">
        <v>0</v>
      </c>
      <c r="CD347" s="391">
        <f t="shared" si="240"/>
        <v>72712168.216000006</v>
      </c>
      <c r="CE347" s="391">
        <f t="shared" si="242"/>
        <v>59412168.216000006</v>
      </c>
      <c r="CF347" s="391">
        <f t="shared" si="243"/>
        <v>72712168.216000006</v>
      </c>
      <c r="CG347" s="50">
        <f t="shared" si="264"/>
        <v>5089851.7751200013</v>
      </c>
      <c r="CH347" s="395">
        <f t="shared" si="265"/>
        <v>1941216.8216000006</v>
      </c>
      <c r="CI347" s="398">
        <v>0</v>
      </c>
      <c r="CJ347" s="50">
        <v>0</v>
      </c>
      <c r="CK347" s="50">
        <v>0</v>
      </c>
      <c r="CL347" s="50">
        <v>0</v>
      </c>
      <c r="CM347" s="50">
        <v>0</v>
      </c>
      <c r="CN347" s="50">
        <v>0</v>
      </c>
      <c r="CO347" s="50">
        <v>0</v>
      </c>
      <c r="CP347" s="395">
        <f t="shared" si="266"/>
        <v>7031068.5967200017</v>
      </c>
      <c r="CQ347" s="391">
        <f t="shared" si="267"/>
        <v>65681099</v>
      </c>
      <c r="CR347" s="391">
        <f t="shared" si="268"/>
        <v>-508985</v>
      </c>
    </row>
    <row r="348" spans="1:96" s="50" customFormat="1" ht="24" customHeight="1" x14ac:dyDescent="0.2">
      <c r="A348" s="182">
        <f t="shared" si="245"/>
        <v>2655495</v>
      </c>
      <c r="B348" s="298">
        <f t="shared" si="269"/>
        <v>342</v>
      </c>
      <c r="C348" s="266">
        <v>106</v>
      </c>
      <c r="D348" s="299">
        <v>13296</v>
      </c>
      <c r="E348" s="242" t="s">
        <v>776</v>
      </c>
      <c r="F348" s="243" t="s">
        <v>1636</v>
      </c>
      <c r="G348" s="287" t="s">
        <v>137</v>
      </c>
      <c r="H348" s="274" t="s">
        <v>88</v>
      </c>
      <c r="I348" s="353" t="s">
        <v>2776</v>
      </c>
      <c r="J348" s="68" t="s">
        <v>1637</v>
      </c>
      <c r="K348" s="68" t="s">
        <v>1638</v>
      </c>
      <c r="L348" s="68" t="s">
        <v>88</v>
      </c>
      <c r="M348" s="292" t="s">
        <v>137</v>
      </c>
      <c r="N348" s="244" t="s">
        <v>2410</v>
      </c>
      <c r="O348" s="68"/>
      <c r="P348" s="91"/>
      <c r="Q348" s="244">
        <v>30</v>
      </c>
      <c r="R348" s="246">
        <v>120</v>
      </c>
      <c r="S348" s="246">
        <v>110</v>
      </c>
      <c r="T348" s="246">
        <v>29.33</v>
      </c>
      <c r="U348" s="90">
        <v>0</v>
      </c>
      <c r="V348" s="262">
        <v>13</v>
      </c>
      <c r="W348" s="99">
        <v>0</v>
      </c>
      <c r="X348" s="84">
        <v>0</v>
      </c>
      <c r="Y348" s="99">
        <v>0</v>
      </c>
      <c r="Z348" s="65">
        <v>0</v>
      </c>
      <c r="AA348" s="319">
        <v>885165</v>
      </c>
      <c r="AB348" s="319">
        <v>46667</v>
      </c>
      <c r="AC348" s="320">
        <f t="shared" si="246"/>
        <v>931832</v>
      </c>
      <c r="AD348" s="75">
        <v>4500000</v>
      </c>
      <c r="AE348" s="75">
        <v>6000000</v>
      </c>
      <c r="AF348" s="338">
        <f t="shared" si="270"/>
        <v>177895.19999999998</v>
      </c>
      <c r="AG348" s="113">
        <f t="shared" si="247"/>
        <v>26554950</v>
      </c>
      <c r="AH348" s="75">
        <f t="shared" si="248"/>
        <v>1400010</v>
      </c>
      <c r="AI348" s="75">
        <f t="shared" si="249"/>
        <v>21347423.999999996</v>
      </c>
      <c r="AJ348" s="75">
        <f t="shared" si="250"/>
        <v>0</v>
      </c>
      <c r="AK348" s="75">
        <f t="shared" si="251"/>
        <v>4500000</v>
      </c>
      <c r="AL348" s="75">
        <f t="shared" si="252"/>
        <v>6000000</v>
      </c>
      <c r="AM348" s="75">
        <f t="shared" si="253"/>
        <v>4892117.9999999991</v>
      </c>
      <c r="AN348" s="75">
        <f t="shared" si="254"/>
        <v>5217666.2159999991</v>
      </c>
      <c r="AO348" s="75">
        <f t="shared" si="255"/>
        <v>0</v>
      </c>
      <c r="AP348" s="75">
        <f t="shared" si="256"/>
        <v>2600000</v>
      </c>
      <c r="AQ348" s="75">
        <v>0</v>
      </c>
      <c r="AR348" s="75">
        <v>0</v>
      </c>
      <c r="AS348" s="75">
        <v>0</v>
      </c>
      <c r="AT348" s="80">
        <v>0</v>
      </c>
      <c r="AU348" s="82">
        <f t="shared" si="257"/>
        <v>72512168.216000006</v>
      </c>
      <c r="AV348" s="113">
        <f t="shared" si="258"/>
        <v>54336316.440880008</v>
      </c>
      <c r="AW348" s="75">
        <f t="shared" si="259"/>
        <v>72512168.215999991</v>
      </c>
      <c r="AX348" s="75">
        <f t="shared" si="260"/>
        <v>5075851.7751199994</v>
      </c>
      <c r="AY348" s="76">
        <f t="shared" si="261"/>
        <v>1433631.644088001</v>
      </c>
      <c r="AZ348" s="75">
        <v>0</v>
      </c>
      <c r="BA348" s="75">
        <v>0</v>
      </c>
      <c r="BB348" s="75">
        <v>0</v>
      </c>
      <c r="BC348" s="80">
        <v>0</v>
      </c>
      <c r="BD348" s="80">
        <v>0</v>
      </c>
      <c r="BE348" s="80">
        <v>0</v>
      </c>
      <c r="BF348" s="78">
        <v>0</v>
      </c>
      <c r="BG348" s="348">
        <f t="shared" si="262"/>
        <v>6509483.4192080004</v>
      </c>
      <c r="BH348" s="188">
        <f t="shared" si="263"/>
        <v>66002684</v>
      </c>
      <c r="BM348" s="50">
        <v>885165</v>
      </c>
      <c r="BN348" s="391">
        <f t="shared" si="244"/>
        <v>46667</v>
      </c>
      <c r="BO348" s="391">
        <f t="shared" si="241"/>
        <v>931832</v>
      </c>
      <c r="BP348" s="391">
        <f t="shared" si="230"/>
        <v>26554950</v>
      </c>
      <c r="BQ348" s="50">
        <f t="shared" si="231"/>
        <v>1400010</v>
      </c>
      <c r="BR348" s="50">
        <f t="shared" si="232"/>
        <v>21347423.999999996</v>
      </c>
      <c r="BS348" s="50">
        <f t="shared" si="233"/>
        <v>0</v>
      </c>
      <c r="BT348" s="50">
        <f t="shared" si="234"/>
        <v>4500000</v>
      </c>
      <c r="BU348" s="50">
        <f t="shared" si="235"/>
        <v>6000000</v>
      </c>
      <c r="BV348" s="50">
        <f t="shared" si="236"/>
        <v>4892117.9999999991</v>
      </c>
      <c r="BW348" s="50">
        <f t="shared" si="237"/>
        <v>5217666.2159999991</v>
      </c>
      <c r="BX348" s="50">
        <f t="shared" si="238"/>
        <v>0</v>
      </c>
      <c r="BY348" s="50">
        <f t="shared" si="239"/>
        <v>2600000</v>
      </c>
      <c r="BZ348" s="50">
        <v>0</v>
      </c>
      <c r="CA348" s="50">
        <v>0</v>
      </c>
      <c r="CB348" s="50">
        <v>0</v>
      </c>
      <c r="CC348" s="50">
        <v>0</v>
      </c>
      <c r="CD348" s="391">
        <f t="shared" si="240"/>
        <v>72512168.216000006</v>
      </c>
      <c r="CE348" s="391">
        <f t="shared" si="242"/>
        <v>59412168.216000006</v>
      </c>
      <c r="CF348" s="391">
        <f t="shared" si="243"/>
        <v>72512168.216000006</v>
      </c>
      <c r="CG348" s="50">
        <f t="shared" si="264"/>
        <v>5075851.7751200013</v>
      </c>
      <c r="CH348" s="395">
        <f t="shared" si="265"/>
        <v>1941216.8216000006</v>
      </c>
      <c r="CI348" s="398">
        <v>0</v>
      </c>
      <c r="CJ348" s="50">
        <v>0</v>
      </c>
      <c r="CK348" s="50">
        <v>0</v>
      </c>
      <c r="CL348" s="50">
        <v>0</v>
      </c>
      <c r="CM348" s="50">
        <v>0</v>
      </c>
      <c r="CN348" s="50">
        <v>0</v>
      </c>
      <c r="CO348" s="50">
        <v>0</v>
      </c>
      <c r="CP348" s="395">
        <f t="shared" si="266"/>
        <v>7017068.5967200017</v>
      </c>
      <c r="CQ348" s="391">
        <f t="shared" si="267"/>
        <v>65495099</v>
      </c>
      <c r="CR348" s="391">
        <f t="shared" si="268"/>
        <v>-507585</v>
      </c>
    </row>
    <row r="349" spans="1:96" s="50" customFormat="1" ht="24" customHeight="1" x14ac:dyDescent="0.2">
      <c r="A349" s="182">
        <f t="shared" si="245"/>
        <v>2655495</v>
      </c>
      <c r="B349" s="298">
        <f t="shared" si="269"/>
        <v>343</v>
      </c>
      <c r="C349" s="266">
        <v>107</v>
      </c>
      <c r="D349" s="299">
        <v>13235</v>
      </c>
      <c r="E349" s="242" t="s">
        <v>1445</v>
      </c>
      <c r="F349" s="243" t="s">
        <v>319</v>
      </c>
      <c r="G349" s="287" t="s">
        <v>137</v>
      </c>
      <c r="H349" s="274" t="s">
        <v>88</v>
      </c>
      <c r="I349" s="294" t="s">
        <v>2777</v>
      </c>
      <c r="J349" s="65" t="s">
        <v>1446</v>
      </c>
      <c r="K349" s="65" t="s">
        <v>1447</v>
      </c>
      <c r="L349" s="65" t="s">
        <v>88</v>
      </c>
      <c r="M349" s="292" t="s">
        <v>137</v>
      </c>
      <c r="N349" s="244" t="s">
        <v>2410</v>
      </c>
      <c r="O349" s="65"/>
      <c r="P349" s="90"/>
      <c r="Q349" s="244">
        <v>30</v>
      </c>
      <c r="R349" s="246">
        <v>120</v>
      </c>
      <c r="S349" s="246">
        <v>110</v>
      </c>
      <c r="T349" s="246">
        <v>29.33</v>
      </c>
      <c r="U349" s="90">
        <v>0</v>
      </c>
      <c r="V349" s="262">
        <v>13</v>
      </c>
      <c r="W349" s="99">
        <v>0</v>
      </c>
      <c r="X349" s="84">
        <v>0</v>
      </c>
      <c r="Y349" s="99">
        <v>3</v>
      </c>
      <c r="Z349" s="65">
        <v>2</v>
      </c>
      <c r="AA349" s="319">
        <v>885165</v>
      </c>
      <c r="AB349" s="319">
        <v>46667</v>
      </c>
      <c r="AC349" s="320">
        <f t="shared" si="246"/>
        <v>931832</v>
      </c>
      <c r="AD349" s="75">
        <v>4500000</v>
      </c>
      <c r="AE349" s="75">
        <v>6000000</v>
      </c>
      <c r="AF349" s="338">
        <f t="shared" si="270"/>
        <v>177895.19999999998</v>
      </c>
      <c r="AG349" s="113">
        <f t="shared" si="247"/>
        <v>26554950</v>
      </c>
      <c r="AH349" s="75">
        <f t="shared" si="248"/>
        <v>1400010</v>
      </c>
      <c r="AI349" s="75">
        <f t="shared" si="249"/>
        <v>21347423.999999996</v>
      </c>
      <c r="AJ349" s="75">
        <f t="shared" si="250"/>
        <v>5310990</v>
      </c>
      <c r="AK349" s="75">
        <f t="shared" si="251"/>
        <v>4500000</v>
      </c>
      <c r="AL349" s="75">
        <f t="shared" si="252"/>
        <v>6000000</v>
      </c>
      <c r="AM349" s="75">
        <f t="shared" si="253"/>
        <v>4892117.9999999991</v>
      </c>
      <c r="AN349" s="75">
        <f t="shared" si="254"/>
        <v>5217666.2159999991</v>
      </c>
      <c r="AO349" s="75">
        <f t="shared" si="255"/>
        <v>0</v>
      </c>
      <c r="AP349" s="75">
        <f t="shared" si="256"/>
        <v>2600000</v>
      </c>
      <c r="AQ349" s="75">
        <v>0</v>
      </c>
      <c r="AR349" s="75">
        <v>0</v>
      </c>
      <c r="AS349" s="75">
        <v>0</v>
      </c>
      <c r="AT349" s="80">
        <v>0</v>
      </c>
      <c r="AU349" s="82">
        <f t="shared" si="257"/>
        <v>77823158.216000006</v>
      </c>
      <c r="AV349" s="113">
        <f t="shared" si="258"/>
        <v>54336316.440880008</v>
      </c>
      <c r="AW349" s="75">
        <f t="shared" si="259"/>
        <v>72512168.215999991</v>
      </c>
      <c r="AX349" s="75">
        <f t="shared" si="260"/>
        <v>5075851.7751199994</v>
      </c>
      <c r="AY349" s="76">
        <f t="shared" si="261"/>
        <v>1433631.644088001</v>
      </c>
      <c r="AZ349" s="75">
        <v>0</v>
      </c>
      <c r="BA349" s="75">
        <v>0</v>
      </c>
      <c r="BB349" s="75">
        <v>0</v>
      </c>
      <c r="BC349" s="80">
        <v>0</v>
      </c>
      <c r="BD349" s="80">
        <v>0</v>
      </c>
      <c r="BE349" s="80">
        <v>0</v>
      </c>
      <c r="BF349" s="78">
        <v>0</v>
      </c>
      <c r="BG349" s="348">
        <f t="shared" si="262"/>
        <v>6509483.4192080004</v>
      </c>
      <c r="BH349" s="188">
        <f t="shared" si="263"/>
        <v>71313674</v>
      </c>
      <c r="BM349" s="50">
        <v>885165</v>
      </c>
      <c r="BN349" s="391">
        <f t="shared" si="244"/>
        <v>46667</v>
      </c>
      <c r="BO349" s="391">
        <f t="shared" si="241"/>
        <v>931832</v>
      </c>
      <c r="BP349" s="391">
        <f t="shared" si="230"/>
        <v>26554950</v>
      </c>
      <c r="BQ349" s="50">
        <f t="shared" si="231"/>
        <v>1400010</v>
      </c>
      <c r="BR349" s="50">
        <f t="shared" si="232"/>
        <v>21347423.999999996</v>
      </c>
      <c r="BS349" s="50">
        <f t="shared" si="233"/>
        <v>5310990</v>
      </c>
      <c r="BT349" s="50">
        <f t="shared" si="234"/>
        <v>4500000</v>
      </c>
      <c r="BU349" s="50">
        <f t="shared" si="235"/>
        <v>6000000</v>
      </c>
      <c r="BV349" s="50">
        <f t="shared" si="236"/>
        <v>4892117.9999999991</v>
      </c>
      <c r="BW349" s="50">
        <f t="shared" si="237"/>
        <v>5217666.2159999991</v>
      </c>
      <c r="BX349" s="50">
        <f t="shared" si="238"/>
        <v>0</v>
      </c>
      <c r="BY349" s="50">
        <f t="shared" si="239"/>
        <v>2600000</v>
      </c>
      <c r="BZ349" s="50">
        <v>0</v>
      </c>
      <c r="CA349" s="50">
        <v>0</v>
      </c>
      <c r="CB349" s="50">
        <v>0</v>
      </c>
      <c r="CC349" s="50">
        <v>0</v>
      </c>
      <c r="CD349" s="391">
        <f t="shared" si="240"/>
        <v>77823158.216000006</v>
      </c>
      <c r="CE349" s="391">
        <f t="shared" si="242"/>
        <v>59412168.216000006</v>
      </c>
      <c r="CF349" s="391">
        <f t="shared" si="243"/>
        <v>72512168.216000006</v>
      </c>
      <c r="CG349" s="50">
        <f t="shared" si="264"/>
        <v>5075851.7751200013</v>
      </c>
      <c r="CH349" s="395">
        <f t="shared" si="265"/>
        <v>1941216.8216000006</v>
      </c>
      <c r="CI349" s="398">
        <v>0</v>
      </c>
      <c r="CJ349" s="50">
        <v>0</v>
      </c>
      <c r="CK349" s="50">
        <v>0</v>
      </c>
      <c r="CL349" s="50">
        <v>0</v>
      </c>
      <c r="CM349" s="50">
        <v>0</v>
      </c>
      <c r="CN349" s="50">
        <v>0</v>
      </c>
      <c r="CO349" s="50">
        <v>0</v>
      </c>
      <c r="CP349" s="395">
        <f t="shared" si="266"/>
        <v>7017068.5967200017</v>
      </c>
      <c r="CQ349" s="391">
        <f t="shared" si="267"/>
        <v>70806089</v>
      </c>
      <c r="CR349" s="391">
        <f t="shared" si="268"/>
        <v>-507585</v>
      </c>
    </row>
    <row r="350" spans="1:96" s="50" customFormat="1" ht="24" customHeight="1" x14ac:dyDescent="0.2">
      <c r="A350" s="182">
        <f t="shared" si="245"/>
        <v>2655495</v>
      </c>
      <c r="B350" s="298">
        <f t="shared" si="269"/>
        <v>344</v>
      </c>
      <c r="C350" s="266">
        <v>108</v>
      </c>
      <c r="D350" s="299">
        <v>13316</v>
      </c>
      <c r="E350" s="242" t="s">
        <v>111</v>
      </c>
      <c r="F350" s="243" t="s">
        <v>581</v>
      </c>
      <c r="G350" s="287" t="s">
        <v>137</v>
      </c>
      <c r="H350" s="274" t="s">
        <v>88</v>
      </c>
      <c r="I350" s="294" t="s">
        <v>2778</v>
      </c>
      <c r="J350" s="65" t="s">
        <v>1688</v>
      </c>
      <c r="K350" s="65" t="s">
        <v>1689</v>
      </c>
      <c r="L350" s="65" t="s">
        <v>88</v>
      </c>
      <c r="M350" s="292" t="s">
        <v>137</v>
      </c>
      <c r="N350" s="244" t="s">
        <v>2410</v>
      </c>
      <c r="O350" s="65"/>
      <c r="P350" s="90"/>
      <c r="Q350" s="244">
        <v>30</v>
      </c>
      <c r="R350" s="246">
        <v>120</v>
      </c>
      <c r="S350" s="246">
        <v>110</v>
      </c>
      <c r="T350" s="246">
        <v>29.33</v>
      </c>
      <c r="U350" s="90">
        <v>0</v>
      </c>
      <c r="V350" s="262">
        <v>15</v>
      </c>
      <c r="W350" s="99">
        <v>0</v>
      </c>
      <c r="X350" s="84">
        <v>0</v>
      </c>
      <c r="Y350" s="99">
        <v>0</v>
      </c>
      <c r="Z350" s="65">
        <v>0</v>
      </c>
      <c r="AA350" s="319">
        <v>885165</v>
      </c>
      <c r="AB350" s="319">
        <v>46667</v>
      </c>
      <c r="AC350" s="320">
        <f t="shared" si="246"/>
        <v>931832</v>
      </c>
      <c r="AD350" s="75">
        <v>4500000</v>
      </c>
      <c r="AE350" s="75">
        <v>6000000</v>
      </c>
      <c r="AF350" s="338">
        <f t="shared" si="270"/>
        <v>177895.19999999998</v>
      </c>
      <c r="AG350" s="113">
        <f t="shared" si="247"/>
        <v>26554950</v>
      </c>
      <c r="AH350" s="75">
        <f t="shared" si="248"/>
        <v>1400010</v>
      </c>
      <c r="AI350" s="75">
        <f t="shared" si="249"/>
        <v>21347423.999999996</v>
      </c>
      <c r="AJ350" s="75">
        <f t="shared" si="250"/>
        <v>0</v>
      </c>
      <c r="AK350" s="75">
        <f t="shared" si="251"/>
        <v>4500000</v>
      </c>
      <c r="AL350" s="75">
        <f t="shared" si="252"/>
        <v>6000000</v>
      </c>
      <c r="AM350" s="75">
        <f t="shared" si="253"/>
        <v>4892117.9999999991</v>
      </c>
      <c r="AN350" s="75">
        <f t="shared" si="254"/>
        <v>5217666.2159999991</v>
      </c>
      <c r="AO350" s="75">
        <f t="shared" si="255"/>
        <v>0</v>
      </c>
      <c r="AP350" s="75">
        <f t="shared" si="256"/>
        <v>3000000</v>
      </c>
      <c r="AQ350" s="75">
        <v>0</v>
      </c>
      <c r="AR350" s="75">
        <v>0</v>
      </c>
      <c r="AS350" s="75">
        <v>0</v>
      </c>
      <c r="AT350" s="80">
        <v>0</v>
      </c>
      <c r="AU350" s="82">
        <f t="shared" si="257"/>
        <v>72912168.216000006</v>
      </c>
      <c r="AV350" s="113">
        <f t="shared" si="258"/>
        <v>54308316.440880008</v>
      </c>
      <c r="AW350" s="75">
        <f t="shared" si="259"/>
        <v>72912168.215999991</v>
      </c>
      <c r="AX350" s="75">
        <f t="shared" si="260"/>
        <v>5103851.7751199994</v>
      </c>
      <c r="AY350" s="76">
        <f t="shared" si="261"/>
        <v>1430831.644088001</v>
      </c>
      <c r="AZ350" s="75">
        <v>0</v>
      </c>
      <c r="BA350" s="75">
        <v>0</v>
      </c>
      <c r="BB350" s="75">
        <v>0</v>
      </c>
      <c r="BC350" s="80">
        <v>0</v>
      </c>
      <c r="BD350" s="80">
        <v>0</v>
      </c>
      <c r="BE350" s="80">
        <v>0</v>
      </c>
      <c r="BF350" s="78">
        <v>0</v>
      </c>
      <c r="BG350" s="348">
        <f t="shared" si="262"/>
        <v>6534683.4192080004</v>
      </c>
      <c r="BH350" s="188">
        <f t="shared" si="263"/>
        <v>66377484</v>
      </c>
      <c r="BM350" s="50">
        <v>885165</v>
      </c>
      <c r="BN350" s="391">
        <f t="shared" si="244"/>
        <v>46667</v>
      </c>
      <c r="BO350" s="391">
        <f t="shared" si="241"/>
        <v>931832</v>
      </c>
      <c r="BP350" s="391">
        <f t="shared" si="230"/>
        <v>26554950</v>
      </c>
      <c r="BQ350" s="50">
        <f t="shared" si="231"/>
        <v>1400010</v>
      </c>
      <c r="BR350" s="50">
        <f t="shared" si="232"/>
        <v>21347423.999999996</v>
      </c>
      <c r="BS350" s="50">
        <f t="shared" si="233"/>
        <v>0</v>
      </c>
      <c r="BT350" s="50">
        <f t="shared" si="234"/>
        <v>4500000</v>
      </c>
      <c r="BU350" s="50">
        <f t="shared" si="235"/>
        <v>6000000</v>
      </c>
      <c r="BV350" s="50">
        <f t="shared" si="236"/>
        <v>4892117.9999999991</v>
      </c>
      <c r="BW350" s="50">
        <f t="shared" si="237"/>
        <v>5217666.2159999991</v>
      </c>
      <c r="BX350" s="50">
        <f t="shared" si="238"/>
        <v>0</v>
      </c>
      <c r="BY350" s="50">
        <f t="shared" si="239"/>
        <v>3000000</v>
      </c>
      <c r="BZ350" s="50">
        <v>0</v>
      </c>
      <c r="CA350" s="50">
        <v>0</v>
      </c>
      <c r="CB350" s="50">
        <v>0</v>
      </c>
      <c r="CC350" s="50">
        <v>0</v>
      </c>
      <c r="CD350" s="391">
        <f t="shared" si="240"/>
        <v>72912168.216000006</v>
      </c>
      <c r="CE350" s="391">
        <f t="shared" si="242"/>
        <v>59412168.216000006</v>
      </c>
      <c r="CF350" s="391">
        <f t="shared" si="243"/>
        <v>72912168.216000006</v>
      </c>
      <c r="CG350" s="50">
        <f t="shared" si="264"/>
        <v>5103851.7751200013</v>
      </c>
      <c r="CH350" s="395">
        <f t="shared" si="265"/>
        <v>1941216.8216000006</v>
      </c>
      <c r="CI350" s="398">
        <v>0</v>
      </c>
      <c r="CJ350" s="50">
        <v>0</v>
      </c>
      <c r="CK350" s="50">
        <v>0</v>
      </c>
      <c r="CL350" s="50">
        <v>0</v>
      </c>
      <c r="CM350" s="50">
        <v>0</v>
      </c>
      <c r="CN350" s="50">
        <v>0</v>
      </c>
      <c r="CO350" s="50">
        <v>0</v>
      </c>
      <c r="CP350" s="395">
        <f t="shared" si="266"/>
        <v>7045068.5967200017</v>
      </c>
      <c r="CQ350" s="391">
        <f t="shared" si="267"/>
        <v>65867099</v>
      </c>
      <c r="CR350" s="391">
        <f t="shared" si="268"/>
        <v>-510385</v>
      </c>
    </row>
    <row r="351" spans="1:96" s="50" customFormat="1" ht="24" customHeight="1" x14ac:dyDescent="0.2">
      <c r="A351" s="182">
        <f t="shared" si="245"/>
        <v>2655495</v>
      </c>
      <c r="B351" s="298">
        <f t="shared" si="269"/>
        <v>345</v>
      </c>
      <c r="C351" s="266">
        <v>109</v>
      </c>
      <c r="D351" s="299">
        <v>12812</v>
      </c>
      <c r="E351" s="242" t="s">
        <v>135</v>
      </c>
      <c r="F351" s="243" t="s">
        <v>136</v>
      </c>
      <c r="G351" s="287" t="s">
        <v>137</v>
      </c>
      <c r="H351" s="274" t="s">
        <v>88</v>
      </c>
      <c r="I351" s="294" t="s">
        <v>2779</v>
      </c>
      <c r="J351" s="65" t="s">
        <v>138</v>
      </c>
      <c r="K351" s="65" t="s">
        <v>139</v>
      </c>
      <c r="L351" s="65" t="s">
        <v>88</v>
      </c>
      <c r="M351" s="292" t="s">
        <v>137</v>
      </c>
      <c r="N351" s="244" t="s">
        <v>2410</v>
      </c>
      <c r="O351" s="65"/>
      <c r="P351" s="90"/>
      <c r="Q351" s="244">
        <v>30</v>
      </c>
      <c r="R351" s="246">
        <v>120</v>
      </c>
      <c r="S351" s="246">
        <v>110</v>
      </c>
      <c r="T351" s="246">
        <v>29.33</v>
      </c>
      <c r="U351" s="90">
        <v>0</v>
      </c>
      <c r="V351" s="262">
        <v>24</v>
      </c>
      <c r="W351" s="99">
        <v>0</v>
      </c>
      <c r="X351" s="84">
        <v>0</v>
      </c>
      <c r="Y351" s="99">
        <v>2</v>
      </c>
      <c r="Z351" s="65">
        <v>1</v>
      </c>
      <c r="AA351" s="319">
        <v>885165</v>
      </c>
      <c r="AB351" s="319">
        <v>46667</v>
      </c>
      <c r="AC351" s="320">
        <f t="shared" si="246"/>
        <v>931832</v>
      </c>
      <c r="AD351" s="75">
        <v>4500000</v>
      </c>
      <c r="AE351" s="75">
        <v>6000000</v>
      </c>
      <c r="AF351" s="338">
        <f t="shared" si="270"/>
        <v>177895.19999999998</v>
      </c>
      <c r="AG351" s="113">
        <f t="shared" si="247"/>
        <v>26554950</v>
      </c>
      <c r="AH351" s="75">
        <f t="shared" si="248"/>
        <v>1400010</v>
      </c>
      <c r="AI351" s="75">
        <f t="shared" si="249"/>
        <v>21347423.999999996</v>
      </c>
      <c r="AJ351" s="75">
        <f t="shared" si="250"/>
        <v>2655495</v>
      </c>
      <c r="AK351" s="75">
        <f t="shared" si="251"/>
        <v>4500000</v>
      </c>
      <c r="AL351" s="75">
        <f t="shared" si="252"/>
        <v>6000000</v>
      </c>
      <c r="AM351" s="75">
        <f t="shared" si="253"/>
        <v>4892117.9999999991</v>
      </c>
      <c r="AN351" s="75">
        <f t="shared" si="254"/>
        <v>5217666.2159999991</v>
      </c>
      <c r="AO351" s="75">
        <f t="shared" si="255"/>
        <v>0</v>
      </c>
      <c r="AP351" s="75">
        <f t="shared" si="256"/>
        <v>4800000</v>
      </c>
      <c r="AQ351" s="75">
        <v>0</v>
      </c>
      <c r="AR351" s="75">
        <v>0</v>
      </c>
      <c r="AS351" s="75">
        <v>0</v>
      </c>
      <c r="AT351" s="80">
        <v>0</v>
      </c>
      <c r="AU351" s="82">
        <f t="shared" si="257"/>
        <v>77367663.216000006</v>
      </c>
      <c r="AV351" s="113">
        <f t="shared" si="258"/>
        <v>54182316.440880008</v>
      </c>
      <c r="AW351" s="75">
        <f t="shared" si="259"/>
        <v>74712168.215999991</v>
      </c>
      <c r="AX351" s="75">
        <f t="shared" si="260"/>
        <v>5229851.7751199994</v>
      </c>
      <c r="AY351" s="76">
        <f t="shared" si="261"/>
        <v>1418231.644088001</v>
      </c>
      <c r="AZ351" s="75">
        <v>0</v>
      </c>
      <c r="BA351" s="75">
        <v>0</v>
      </c>
      <c r="BB351" s="75">
        <v>0</v>
      </c>
      <c r="BC351" s="80">
        <v>0</v>
      </c>
      <c r="BD351" s="80">
        <v>0</v>
      </c>
      <c r="BE351" s="80">
        <v>0</v>
      </c>
      <c r="BF351" s="78">
        <v>0</v>
      </c>
      <c r="BG351" s="348">
        <f t="shared" si="262"/>
        <v>6648083.4192080004</v>
      </c>
      <c r="BH351" s="188">
        <f t="shared" si="263"/>
        <v>70719579</v>
      </c>
      <c r="BM351" s="50">
        <v>885165</v>
      </c>
      <c r="BN351" s="391">
        <f t="shared" si="244"/>
        <v>46667</v>
      </c>
      <c r="BO351" s="391">
        <f t="shared" si="241"/>
        <v>931832</v>
      </c>
      <c r="BP351" s="391">
        <f t="shared" si="230"/>
        <v>26554950</v>
      </c>
      <c r="BQ351" s="50">
        <f t="shared" si="231"/>
        <v>1400010</v>
      </c>
      <c r="BR351" s="50">
        <f t="shared" si="232"/>
        <v>21347423.999999996</v>
      </c>
      <c r="BS351" s="50">
        <f t="shared" si="233"/>
        <v>2655495</v>
      </c>
      <c r="BT351" s="50">
        <f t="shared" si="234"/>
        <v>4500000</v>
      </c>
      <c r="BU351" s="50">
        <f t="shared" si="235"/>
        <v>6000000</v>
      </c>
      <c r="BV351" s="50">
        <f t="shared" si="236"/>
        <v>4892117.9999999991</v>
      </c>
      <c r="BW351" s="50">
        <f t="shared" si="237"/>
        <v>5217666.2159999991</v>
      </c>
      <c r="BX351" s="50">
        <f t="shared" si="238"/>
        <v>0</v>
      </c>
      <c r="BY351" s="50">
        <f t="shared" si="239"/>
        <v>4800000</v>
      </c>
      <c r="BZ351" s="50">
        <v>0</v>
      </c>
      <c r="CA351" s="50">
        <v>0</v>
      </c>
      <c r="CB351" s="50">
        <v>0</v>
      </c>
      <c r="CC351" s="50">
        <v>0</v>
      </c>
      <c r="CD351" s="391">
        <f t="shared" si="240"/>
        <v>77367663.216000006</v>
      </c>
      <c r="CE351" s="391">
        <f t="shared" si="242"/>
        <v>59412168.216000006</v>
      </c>
      <c r="CF351" s="391">
        <f t="shared" si="243"/>
        <v>74712168.216000006</v>
      </c>
      <c r="CG351" s="50">
        <f t="shared" si="264"/>
        <v>5229851.7751200013</v>
      </c>
      <c r="CH351" s="395">
        <f t="shared" si="265"/>
        <v>1941216.8216000006</v>
      </c>
      <c r="CI351" s="398">
        <v>0</v>
      </c>
      <c r="CJ351" s="50">
        <v>0</v>
      </c>
      <c r="CK351" s="50">
        <v>0</v>
      </c>
      <c r="CL351" s="50">
        <v>0</v>
      </c>
      <c r="CM351" s="50">
        <v>0</v>
      </c>
      <c r="CN351" s="50">
        <v>0</v>
      </c>
      <c r="CO351" s="50">
        <v>0</v>
      </c>
      <c r="CP351" s="395">
        <f t="shared" si="266"/>
        <v>7171068.5967200017</v>
      </c>
      <c r="CQ351" s="391">
        <f t="shared" si="267"/>
        <v>70196594</v>
      </c>
      <c r="CR351" s="391">
        <f t="shared" si="268"/>
        <v>-522985</v>
      </c>
    </row>
    <row r="352" spans="1:96" s="50" customFormat="1" ht="24" customHeight="1" x14ac:dyDescent="0.2">
      <c r="A352" s="182">
        <f t="shared" si="245"/>
        <v>2655495</v>
      </c>
      <c r="B352" s="298">
        <f t="shared" si="269"/>
        <v>346</v>
      </c>
      <c r="C352" s="266">
        <v>110</v>
      </c>
      <c r="D352" s="299">
        <v>13242</v>
      </c>
      <c r="E352" s="242" t="s">
        <v>1468</v>
      </c>
      <c r="F352" s="243" t="s">
        <v>210</v>
      </c>
      <c r="G352" s="287" t="s">
        <v>137</v>
      </c>
      <c r="H352" s="274" t="s">
        <v>88</v>
      </c>
      <c r="I352" s="293" t="s">
        <v>2780</v>
      </c>
      <c r="J352" s="66" t="s">
        <v>1469</v>
      </c>
      <c r="K352" s="66" t="s">
        <v>1470</v>
      </c>
      <c r="L352" s="66" t="s">
        <v>88</v>
      </c>
      <c r="M352" s="292" t="s">
        <v>137</v>
      </c>
      <c r="N352" s="244" t="s">
        <v>2410</v>
      </c>
      <c r="O352" s="66"/>
      <c r="P352" s="87"/>
      <c r="Q352" s="244">
        <v>30</v>
      </c>
      <c r="R352" s="246">
        <v>120</v>
      </c>
      <c r="S352" s="246">
        <v>110</v>
      </c>
      <c r="T352" s="246">
        <v>29.33</v>
      </c>
      <c r="U352" s="90">
        <v>0</v>
      </c>
      <c r="V352" s="262">
        <v>22</v>
      </c>
      <c r="W352" s="99">
        <v>0</v>
      </c>
      <c r="X352" s="84">
        <v>0</v>
      </c>
      <c r="Y352" s="99">
        <v>0</v>
      </c>
      <c r="Z352" s="65">
        <v>0</v>
      </c>
      <c r="AA352" s="319">
        <v>885165</v>
      </c>
      <c r="AB352" s="319">
        <v>46667</v>
      </c>
      <c r="AC352" s="320">
        <f t="shared" si="246"/>
        <v>931832</v>
      </c>
      <c r="AD352" s="75">
        <v>4500000</v>
      </c>
      <c r="AE352" s="75">
        <v>6000000</v>
      </c>
      <c r="AF352" s="338">
        <f t="shared" si="270"/>
        <v>177895.19999999998</v>
      </c>
      <c r="AG352" s="113">
        <f t="shared" si="247"/>
        <v>26554950</v>
      </c>
      <c r="AH352" s="75">
        <f t="shared" si="248"/>
        <v>1400010</v>
      </c>
      <c r="AI352" s="75">
        <f t="shared" si="249"/>
        <v>21347423.999999996</v>
      </c>
      <c r="AJ352" s="75">
        <f t="shared" si="250"/>
        <v>0</v>
      </c>
      <c r="AK352" s="75">
        <f t="shared" si="251"/>
        <v>4500000</v>
      </c>
      <c r="AL352" s="75">
        <f t="shared" si="252"/>
        <v>6000000</v>
      </c>
      <c r="AM352" s="75">
        <f t="shared" si="253"/>
        <v>4892117.9999999991</v>
      </c>
      <c r="AN352" s="75">
        <f t="shared" si="254"/>
        <v>5217666.2159999991</v>
      </c>
      <c r="AO352" s="75">
        <f t="shared" si="255"/>
        <v>0</v>
      </c>
      <c r="AP352" s="75">
        <f t="shared" si="256"/>
        <v>4400000</v>
      </c>
      <c r="AQ352" s="75">
        <v>0</v>
      </c>
      <c r="AR352" s="75">
        <v>0</v>
      </c>
      <c r="AS352" s="75">
        <v>0</v>
      </c>
      <c r="AT352" s="80">
        <v>0</v>
      </c>
      <c r="AU352" s="82">
        <f t="shared" si="257"/>
        <v>74312168.216000006</v>
      </c>
      <c r="AV352" s="113">
        <f t="shared" si="258"/>
        <v>54210316.440880008</v>
      </c>
      <c r="AW352" s="75">
        <f t="shared" si="259"/>
        <v>74312168.215999991</v>
      </c>
      <c r="AX352" s="75">
        <f t="shared" si="260"/>
        <v>5201851.7751199994</v>
      </c>
      <c r="AY352" s="76">
        <f t="shared" si="261"/>
        <v>1421031.644088001</v>
      </c>
      <c r="AZ352" s="75">
        <v>0</v>
      </c>
      <c r="BA352" s="75">
        <v>0</v>
      </c>
      <c r="BB352" s="75">
        <v>0</v>
      </c>
      <c r="BC352" s="80">
        <v>0</v>
      </c>
      <c r="BD352" s="80">
        <v>0</v>
      </c>
      <c r="BE352" s="80">
        <v>0</v>
      </c>
      <c r="BF352" s="78">
        <v>0</v>
      </c>
      <c r="BG352" s="348">
        <f t="shared" si="262"/>
        <v>6622883.4192080004</v>
      </c>
      <c r="BH352" s="188">
        <f t="shared" si="263"/>
        <v>67689284</v>
      </c>
      <c r="BM352" s="50">
        <v>885165</v>
      </c>
      <c r="BN352" s="391">
        <f t="shared" si="244"/>
        <v>46667</v>
      </c>
      <c r="BO352" s="391">
        <f t="shared" si="241"/>
        <v>931832</v>
      </c>
      <c r="BP352" s="391">
        <f t="shared" si="230"/>
        <v>26554950</v>
      </c>
      <c r="BQ352" s="50">
        <f t="shared" si="231"/>
        <v>1400010</v>
      </c>
      <c r="BR352" s="50">
        <f t="shared" si="232"/>
        <v>21347423.999999996</v>
      </c>
      <c r="BS352" s="50">
        <f t="shared" si="233"/>
        <v>0</v>
      </c>
      <c r="BT352" s="50">
        <f t="shared" si="234"/>
        <v>4500000</v>
      </c>
      <c r="BU352" s="50">
        <f t="shared" si="235"/>
        <v>6000000</v>
      </c>
      <c r="BV352" s="50">
        <f t="shared" si="236"/>
        <v>4892117.9999999991</v>
      </c>
      <c r="BW352" s="50">
        <f t="shared" si="237"/>
        <v>5217666.2159999991</v>
      </c>
      <c r="BX352" s="50">
        <f t="shared" si="238"/>
        <v>0</v>
      </c>
      <c r="BY352" s="50">
        <f t="shared" si="239"/>
        <v>4400000</v>
      </c>
      <c r="BZ352" s="50">
        <v>0</v>
      </c>
      <c r="CA352" s="50">
        <v>0</v>
      </c>
      <c r="CB352" s="50">
        <v>0</v>
      </c>
      <c r="CC352" s="50">
        <v>0</v>
      </c>
      <c r="CD352" s="391">
        <f t="shared" si="240"/>
        <v>74312168.216000006</v>
      </c>
      <c r="CE352" s="391">
        <f t="shared" si="242"/>
        <v>59412168.216000006</v>
      </c>
      <c r="CF352" s="391">
        <f t="shared" si="243"/>
        <v>74312168.216000006</v>
      </c>
      <c r="CG352" s="50">
        <f t="shared" si="264"/>
        <v>5201851.7751200013</v>
      </c>
      <c r="CH352" s="395">
        <f t="shared" si="265"/>
        <v>1941216.8216000006</v>
      </c>
      <c r="CI352" s="398">
        <v>0</v>
      </c>
      <c r="CJ352" s="50">
        <v>0</v>
      </c>
      <c r="CK352" s="50">
        <v>0</v>
      </c>
      <c r="CL352" s="50">
        <v>0</v>
      </c>
      <c r="CM352" s="50">
        <v>0</v>
      </c>
      <c r="CN352" s="50">
        <v>0</v>
      </c>
      <c r="CO352" s="50">
        <v>0</v>
      </c>
      <c r="CP352" s="395">
        <f t="shared" si="266"/>
        <v>7143068.5967200017</v>
      </c>
      <c r="CQ352" s="391">
        <f t="shared" si="267"/>
        <v>67169099</v>
      </c>
      <c r="CR352" s="391">
        <f t="shared" si="268"/>
        <v>-520185</v>
      </c>
    </row>
    <row r="353" spans="1:96" s="50" customFormat="1" ht="24" customHeight="1" x14ac:dyDescent="0.2">
      <c r="A353" s="182">
        <f t="shared" si="245"/>
        <v>2655495</v>
      </c>
      <c r="B353" s="298">
        <f t="shared" si="269"/>
        <v>347</v>
      </c>
      <c r="C353" s="266">
        <v>111</v>
      </c>
      <c r="D353" s="299">
        <v>13279</v>
      </c>
      <c r="E353" s="242" t="s">
        <v>1579</v>
      </c>
      <c r="F353" s="243" t="s">
        <v>1580</v>
      </c>
      <c r="G353" s="287" t="s">
        <v>137</v>
      </c>
      <c r="H353" s="274" t="s">
        <v>88</v>
      </c>
      <c r="I353" s="294" t="s">
        <v>2781</v>
      </c>
      <c r="J353" s="65" t="s">
        <v>1581</v>
      </c>
      <c r="K353" s="65" t="s">
        <v>1582</v>
      </c>
      <c r="L353" s="65" t="s">
        <v>88</v>
      </c>
      <c r="M353" s="292" t="s">
        <v>137</v>
      </c>
      <c r="N353" s="99"/>
      <c r="O353" s="65"/>
      <c r="P353" s="245" t="s">
        <v>2410</v>
      </c>
      <c r="Q353" s="244">
        <v>30</v>
      </c>
      <c r="R353" s="246">
        <v>120</v>
      </c>
      <c r="S353" s="246">
        <v>220</v>
      </c>
      <c r="T353" s="246">
        <v>29.33</v>
      </c>
      <c r="U353" s="90">
        <v>0</v>
      </c>
      <c r="V353" s="262">
        <v>25</v>
      </c>
      <c r="W353" s="99">
        <v>0</v>
      </c>
      <c r="X353" s="84">
        <v>0</v>
      </c>
      <c r="Y353" s="99">
        <v>0</v>
      </c>
      <c r="Z353" s="65">
        <v>0</v>
      </c>
      <c r="AA353" s="319">
        <v>885165</v>
      </c>
      <c r="AB353" s="319">
        <v>46667</v>
      </c>
      <c r="AC353" s="320">
        <f t="shared" si="246"/>
        <v>931832</v>
      </c>
      <c r="AD353" s="75">
        <v>4500000</v>
      </c>
      <c r="AE353" s="75">
        <v>6000000</v>
      </c>
      <c r="AF353" s="338">
        <f t="shared" si="270"/>
        <v>177895.19999999998</v>
      </c>
      <c r="AG353" s="113">
        <f t="shared" si="247"/>
        <v>26554950</v>
      </c>
      <c r="AH353" s="75">
        <f t="shared" si="248"/>
        <v>1400010</v>
      </c>
      <c r="AI353" s="75">
        <f t="shared" si="249"/>
        <v>21347423.999999996</v>
      </c>
      <c r="AJ353" s="75">
        <f t="shared" si="250"/>
        <v>0</v>
      </c>
      <c r="AK353" s="75">
        <f t="shared" si="251"/>
        <v>4500000</v>
      </c>
      <c r="AL353" s="75">
        <f t="shared" si="252"/>
        <v>6000000</v>
      </c>
      <c r="AM353" s="75">
        <f t="shared" si="253"/>
        <v>9784235.9999999981</v>
      </c>
      <c r="AN353" s="75">
        <f t="shared" si="254"/>
        <v>5217666.2159999991</v>
      </c>
      <c r="AO353" s="75">
        <f t="shared" si="255"/>
        <v>0</v>
      </c>
      <c r="AP353" s="75">
        <f t="shared" si="256"/>
        <v>5000000</v>
      </c>
      <c r="AQ353" s="75">
        <v>0</v>
      </c>
      <c r="AR353" s="75">
        <v>0</v>
      </c>
      <c r="AS353" s="75">
        <v>0</v>
      </c>
      <c r="AT353" s="80">
        <v>0</v>
      </c>
      <c r="AU353" s="82">
        <f t="shared" si="257"/>
        <v>79804286.216000006</v>
      </c>
      <c r="AV353" s="113">
        <f t="shared" si="258"/>
        <v>58717986.18088001</v>
      </c>
      <c r="AW353" s="75">
        <f t="shared" si="259"/>
        <v>79804286.215999991</v>
      </c>
      <c r="AX353" s="75">
        <f t="shared" si="260"/>
        <v>5586300.0351200001</v>
      </c>
      <c r="AY353" s="76">
        <f t="shared" si="261"/>
        <v>1871798.6180880012</v>
      </c>
      <c r="AZ353" s="75">
        <v>0</v>
      </c>
      <c r="BA353" s="75">
        <v>0</v>
      </c>
      <c r="BB353" s="75">
        <v>0</v>
      </c>
      <c r="BC353" s="80">
        <v>0</v>
      </c>
      <c r="BD353" s="80">
        <v>0</v>
      </c>
      <c r="BE353" s="80">
        <v>0</v>
      </c>
      <c r="BF353" s="78">
        <v>0</v>
      </c>
      <c r="BG353" s="348">
        <f t="shared" si="262"/>
        <v>7458098.6532080015</v>
      </c>
      <c r="BH353" s="188">
        <f t="shared" si="263"/>
        <v>72346187</v>
      </c>
      <c r="BM353" s="50">
        <v>885165</v>
      </c>
      <c r="BN353" s="391">
        <f t="shared" si="244"/>
        <v>46667</v>
      </c>
      <c r="BO353" s="391">
        <f t="shared" si="241"/>
        <v>931832</v>
      </c>
      <c r="BP353" s="391">
        <f t="shared" si="230"/>
        <v>26554950</v>
      </c>
      <c r="BQ353" s="50">
        <f t="shared" si="231"/>
        <v>1400010</v>
      </c>
      <c r="BR353" s="50">
        <f t="shared" si="232"/>
        <v>21347423.999999996</v>
      </c>
      <c r="BS353" s="50">
        <f t="shared" si="233"/>
        <v>0</v>
      </c>
      <c r="BT353" s="50">
        <f t="shared" si="234"/>
        <v>4500000</v>
      </c>
      <c r="BU353" s="50">
        <f t="shared" si="235"/>
        <v>6000000</v>
      </c>
      <c r="BV353" s="50">
        <f t="shared" si="236"/>
        <v>9784235.9999999981</v>
      </c>
      <c r="BW353" s="50">
        <f t="shared" si="237"/>
        <v>5217666.2159999991</v>
      </c>
      <c r="BX353" s="50">
        <f t="shared" si="238"/>
        <v>0</v>
      </c>
      <c r="BY353" s="50">
        <f t="shared" si="239"/>
        <v>5000000</v>
      </c>
      <c r="BZ353" s="50">
        <v>0</v>
      </c>
      <c r="CA353" s="50">
        <v>0</v>
      </c>
      <c r="CB353" s="50">
        <v>0</v>
      </c>
      <c r="CC353" s="50">
        <v>0</v>
      </c>
      <c r="CD353" s="391">
        <f t="shared" si="240"/>
        <v>79804286.216000006</v>
      </c>
      <c r="CE353" s="391">
        <f t="shared" si="242"/>
        <v>64304286.216000006</v>
      </c>
      <c r="CF353" s="391">
        <f t="shared" si="243"/>
        <v>79804286.216000006</v>
      </c>
      <c r="CG353" s="50">
        <f t="shared" si="264"/>
        <v>5586300.0351200011</v>
      </c>
      <c r="CH353" s="395">
        <f t="shared" si="265"/>
        <v>2430428.6216000007</v>
      </c>
      <c r="CI353" s="398">
        <v>0</v>
      </c>
      <c r="CJ353" s="50">
        <v>0</v>
      </c>
      <c r="CK353" s="50">
        <v>0</v>
      </c>
      <c r="CL353" s="50">
        <v>0</v>
      </c>
      <c r="CM353" s="50">
        <v>0</v>
      </c>
      <c r="CN353" s="50">
        <v>0</v>
      </c>
      <c r="CO353" s="50">
        <v>0</v>
      </c>
      <c r="CP353" s="395">
        <f t="shared" si="266"/>
        <v>8016728.6567200013</v>
      </c>
      <c r="CQ353" s="391">
        <f t="shared" si="267"/>
        <v>71787557</v>
      </c>
      <c r="CR353" s="391">
        <f t="shared" si="268"/>
        <v>-558630</v>
      </c>
    </row>
    <row r="354" spans="1:96" s="50" customFormat="1" ht="24" customHeight="1" x14ac:dyDescent="0.2">
      <c r="A354" s="182">
        <f t="shared" si="245"/>
        <v>2655495</v>
      </c>
      <c r="B354" s="298">
        <f t="shared" si="269"/>
        <v>348</v>
      </c>
      <c r="C354" s="266">
        <v>112</v>
      </c>
      <c r="D354" s="299">
        <v>13248</v>
      </c>
      <c r="E354" s="242" t="s">
        <v>1488</v>
      </c>
      <c r="F354" s="243" t="s">
        <v>312</v>
      </c>
      <c r="G354" s="287" t="s">
        <v>137</v>
      </c>
      <c r="H354" s="274" t="s">
        <v>88</v>
      </c>
      <c r="I354" s="293" t="s">
        <v>2782</v>
      </c>
      <c r="J354" s="66" t="s">
        <v>1489</v>
      </c>
      <c r="K354" s="66" t="s">
        <v>1490</v>
      </c>
      <c r="L354" s="66" t="s">
        <v>88</v>
      </c>
      <c r="M354" s="292" t="s">
        <v>137</v>
      </c>
      <c r="N354" s="244" t="s">
        <v>2410</v>
      </c>
      <c r="O354" s="66"/>
      <c r="P354" s="87"/>
      <c r="Q354" s="244">
        <v>30</v>
      </c>
      <c r="R354" s="246">
        <v>120</v>
      </c>
      <c r="S354" s="246">
        <v>110</v>
      </c>
      <c r="T354" s="246">
        <v>29.33</v>
      </c>
      <c r="U354" s="90">
        <v>0</v>
      </c>
      <c r="V354" s="262">
        <v>12</v>
      </c>
      <c r="W354" s="99">
        <v>0</v>
      </c>
      <c r="X354" s="84">
        <v>0</v>
      </c>
      <c r="Y354" s="99">
        <v>0</v>
      </c>
      <c r="Z354" s="65">
        <v>0</v>
      </c>
      <c r="AA354" s="319">
        <v>885165</v>
      </c>
      <c r="AB354" s="319">
        <v>46667</v>
      </c>
      <c r="AC354" s="320">
        <f t="shared" si="246"/>
        <v>931832</v>
      </c>
      <c r="AD354" s="75">
        <v>4500000</v>
      </c>
      <c r="AE354" s="75">
        <v>6000000</v>
      </c>
      <c r="AF354" s="338">
        <f t="shared" si="270"/>
        <v>177895.19999999998</v>
      </c>
      <c r="AG354" s="113">
        <f t="shared" si="247"/>
        <v>26554950</v>
      </c>
      <c r="AH354" s="75">
        <f t="shared" si="248"/>
        <v>1400010</v>
      </c>
      <c r="AI354" s="75">
        <f t="shared" si="249"/>
        <v>21347423.999999996</v>
      </c>
      <c r="AJ354" s="75">
        <f t="shared" si="250"/>
        <v>0</v>
      </c>
      <c r="AK354" s="75">
        <f t="shared" si="251"/>
        <v>4500000</v>
      </c>
      <c r="AL354" s="75">
        <f t="shared" si="252"/>
        <v>6000000</v>
      </c>
      <c r="AM354" s="75">
        <f t="shared" si="253"/>
        <v>4892117.9999999991</v>
      </c>
      <c r="AN354" s="75">
        <f t="shared" si="254"/>
        <v>5217666.2159999991</v>
      </c>
      <c r="AO354" s="75">
        <f t="shared" si="255"/>
        <v>0</v>
      </c>
      <c r="AP354" s="75">
        <f t="shared" si="256"/>
        <v>2400000</v>
      </c>
      <c r="AQ354" s="75">
        <v>0</v>
      </c>
      <c r="AR354" s="75">
        <v>0</v>
      </c>
      <c r="AS354" s="75">
        <v>0</v>
      </c>
      <c r="AT354" s="80">
        <v>0</v>
      </c>
      <c r="AU354" s="82">
        <f t="shared" si="257"/>
        <v>72312168.216000006</v>
      </c>
      <c r="AV354" s="113">
        <f t="shared" si="258"/>
        <v>54350316.440880008</v>
      </c>
      <c r="AW354" s="75">
        <f t="shared" si="259"/>
        <v>72312168.215999991</v>
      </c>
      <c r="AX354" s="75">
        <f t="shared" si="260"/>
        <v>5061851.7751199994</v>
      </c>
      <c r="AY354" s="76">
        <f t="shared" si="261"/>
        <v>1435031.644088001</v>
      </c>
      <c r="AZ354" s="75">
        <v>0</v>
      </c>
      <c r="BA354" s="75">
        <v>0</v>
      </c>
      <c r="BB354" s="75">
        <v>0</v>
      </c>
      <c r="BC354" s="80">
        <v>0</v>
      </c>
      <c r="BD354" s="80">
        <v>0</v>
      </c>
      <c r="BE354" s="80">
        <v>0</v>
      </c>
      <c r="BF354" s="78">
        <v>0</v>
      </c>
      <c r="BG354" s="348">
        <f t="shared" si="262"/>
        <v>6496883.4192080004</v>
      </c>
      <c r="BH354" s="188">
        <f t="shared" si="263"/>
        <v>65815284</v>
      </c>
      <c r="BM354" s="50">
        <v>885165</v>
      </c>
      <c r="BN354" s="391">
        <f t="shared" si="244"/>
        <v>46667</v>
      </c>
      <c r="BO354" s="391">
        <f t="shared" si="241"/>
        <v>931832</v>
      </c>
      <c r="BP354" s="391">
        <f t="shared" si="230"/>
        <v>26554950</v>
      </c>
      <c r="BQ354" s="50">
        <f t="shared" si="231"/>
        <v>1400010</v>
      </c>
      <c r="BR354" s="50">
        <f t="shared" si="232"/>
        <v>21347423.999999996</v>
      </c>
      <c r="BS354" s="50">
        <f t="shared" si="233"/>
        <v>0</v>
      </c>
      <c r="BT354" s="50">
        <f t="shared" si="234"/>
        <v>4500000</v>
      </c>
      <c r="BU354" s="50">
        <f t="shared" si="235"/>
        <v>6000000</v>
      </c>
      <c r="BV354" s="50">
        <f t="shared" si="236"/>
        <v>4892117.9999999991</v>
      </c>
      <c r="BW354" s="50">
        <f t="shared" si="237"/>
        <v>5217666.2159999991</v>
      </c>
      <c r="BX354" s="50">
        <f t="shared" si="238"/>
        <v>0</v>
      </c>
      <c r="BY354" s="50">
        <f t="shared" si="239"/>
        <v>2400000</v>
      </c>
      <c r="BZ354" s="50">
        <v>0</v>
      </c>
      <c r="CA354" s="50">
        <v>0</v>
      </c>
      <c r="CB354" s="50">
        <v>0</v>
      </c>
      <c r="CC354" s="50">
        <v>0</v>
      </c>
      <c r="CD354" s="391">
        <f t="shared" si="240"/>
        <v>72312168.216000006</v>
      </c>
      <c r="CE354" s="391">
        <f t="shared" si="242"/>
        <v>59412168.216000006</v>
      </c>
      <c r="CF354" s="391">
        <f t="shared" si="243"/>
        <v>72312168.216000006</v>
      </c>
      <c r="CG354" s="50">
        <f t="shared" si="264"/>
        <v>5061851.7751200013</v>
      </c>
      <c r="CH354" s="395">
        <f t="shared" si="265"/>
        <v>1941216.8216000006</v>
      </c>
      <c r="CI354" s="398">
        <v>0</v>
      </c>
      <c r="CJ354" s="50">
        <v>0</v>
      </c>
      <c r="CK354" s="50">
        <v>0</v>
      </c>
      <c r="CL354" s="50">
        <v>0</v>
      </c>
      <c r="CM354" s="50">
        <v>0</v>
      </c>
      <c r="CN354" s="50">
        <v>0</v>
      </c>
      <c r="CO354" s="50">
        <v>0</v>
      </c>
      <c r="CP354" s="395">
        <f t="shared" si="266"/>
        <v>7003068.5967200017</v>
      </c>
      <c r="CQ354" s="391">
        <f t="shared" si="267"/>
        <v>65309099</v>
      </c>
      <c r="CR354" s="391">
        <f t="shared" si="268"/>
        <v>-506185</v>
      </c>
    </row>
    <row r="355" spans="1:96" s="50" customFormat="1" ht="24" customHeight="1" x14ac:dyDescent="0.2">
      <c r="A355" s="182">
        <f t="shared" si="245"/>
        <v>2655495</v>
      </c>
      <c r="B355" s="298">
        <f t="shared" si="269"/>
        <v>349</v>
      </c>
      <c r="C355" s="266">
        <v>113</v>
      </c>
      <c r="D355" s="299">
        <v>13278</v>
      </c>
      <c r="E355" s="242" t="s">
        <v>410</v>
      </c>
      <c r="F355" s="243" t="s">
        <v>1577</v>
      </c>
      <c r="G355" s="287" t="s">
        <v>137</v>
      </c>
      <c r="H355" s="274" t="s">
        <v>88</v>
      </c>
      <c r="I355" s="294" t="s">
        <v>2783</v>
      </c>
      <c r="J355" s="66" t="s">
        <v>2484</v>
      </c>
      <c r="K355" s="65" t="s">
        <v>1578</v>
      </c>
      <c r="L355" s="65" t="s">
        <v>88</v>
      </c>
      <c r="M355" s="292" t="s">
        <v>137</v>
      </c>
      <c r="N355" s="99"/>
      <c r="O355" s="65"/>
      <c r="P355" s="245" t="s">
        <v>2410</v>
      </c>
      <c r="Q355" s="244">
        <v>30</v>
      </c>
      <c r="R355" s="246">
        <v>120</v>
      </c>
      <c r="S355" s="246">
        <v>220</v>
      </c>
      <c r="T355" s="246">
        <v>29.33</v>
      </c>
      <c r="U355" s="90">
        <v>0</v>
      </c>
      <c r="V355" s="262">
        <v>17</v>
      </c>
      <c r="W355" s="99">
        <v>0</v>
      </c>
      <c r="X355" s="84">
        <v>0</v>
      </c>
      <c r="Y355" s="99">
        <v>0</v>
      </c>
      <c r="Z355" s="65">
        <v>0</v>
      </c>
      <c r="AA355" s="319">
        <v>885165</v>
      </c>
      <c r="AB355" s="319">
        <v>46667</v>
      </c>
      <c r="AC355" s="320">
        <f t="shared" si="246"/>
        <v>931832</v>
      </c>
      <c r="AD355" s="75">
        <v>4500000</v>
      </c>
      <c r="AE355" s="75">
        <v>6000000</v>
      </c>
      <c r="AF355" s="338">
        <f t="shared" si="270"/>
        <v>177895.19999999998</v>
      </c>
      <c r="AG355" s="113">
        <f t="shared" si="247"/>
        <v>26554950</v>
      </c>
      <c r="AH355" s="75">
        <f t="shared" si="248"/>
        <v>1400010</v>
      </c>
      <c r="AI355" s="75">
        <f t="shared" si="249"/>
        <v>21347423.999999996</v>
      </c>
      <c r="AJ355" s="75">
        <f t="shared" si="250"/>
        <v>0</v>
      </c>
      <c r="AK355" s="75">
        <f t="shared" si="251"/>
        <v>4500000</v>
      </c>
      <c r="AL355" s="75">
        <f t="shared" si="252"/>
        <v>6000000</v>
      </c>
      <c r="AM355" s="75">
        <f t="shared" si="253"/>
        <v>9784235.9999999981</v>
      </c>
      <c r="AN355" s="75">
        <f t="shared" si="254"/>
        <v>5217666.2159999991</v>
      </c>
      <c r="AO355" s="75">
        <f t="shared" si="255"/>
        <v>0</v>
      </c>
      <c r="AP355" s="75">
        <f t="shared" si="256"/>
        <v>3400000</v>
      </c>
      <c r="AQ355" s="75">
        <v>0</v>
      </c>
      <c r="AR355" s="75">
        <v>0</v>
      </c>
      <c r="AS355" s="75">
        <v>0</v>
      </c>
      <c r="AT355" s="80">
        <v>0</v>
      </c>
      <c r="AU355" s="82">
        <f t="shared" si="257"/>
        <v>78204286.216000006</v>
      </c>
      <c r="AV355" s="113">
        <f t="shared" si="258"/>
        <v>58829986.18088001</v>
      </c>
      <c r="AW355" s="75">
        <f t="shared" si="259"/>
        <v>78204286.215999991</v>
      </c>
      <c r="AX355" s="75">
        <f t="shared" si="260"/>
        <v>5474300.0351200001</v>
      </c>
      <c r="AY355" s="76">
        <f t="shared" si="261"/>
        <v>1882998.6180880012</v>
      </c>
      <c r="AZ355" s="75">
        <v>0</v>
      </c>
      <c r="BA355" s="75">
        <v>0</v>
      </c>
      <c r="BB355" s="75">
        <v>0</v>
      </c>
      <c r="BC355" s="80">
        <v>0</v>
      </c>
      <c r="BD355" s="80">
        <v>0</v>
      </c>
      <c r="BE355" s="80">
        <v>0</v>
      </c>
      <c r="BF355" s="78">
        <v>0</v>
      </c>
      <c r="BG355" s="348">
        <f t="shared" si="262"/>
        <v>7357298.6532080015</v>
      </c>
      <c r="BH355" s="188">
        <f t="shared" si="263"/>
        <v>70846987</v>
      </c>
      <c r="BM355" s="50">
        <v>885165</v>
      </c>
      <c r="BN355" s="391">
        <f t="shared" si="244"/>
        <v>46667</v>
      </c>
      <c r="BO355" s="391">
        <f t="shared" si="241"/>
        <v>931832</v>
      </c>
      <c r="BP355" s="391">
        <f t="shared" si="230"/>
        <v>26554950</v>
      </c>
      <c r="BQ355" s="50">
        <f t="shared" si="231"/>
        <v>1400010</v>
      </c>
      <c r="BR355" s="50">
        <f t="shared" si="232"/>
        <v>21347423.999999996</v>
      </c>
      <c r="BS355" s="50">
        <f t="shared" si="233"/>
        <v>0</v>
      </c>
      <c r="BT355" s="50">
        <f t="shared" si="234"/>
        <v>4500000</v>
      </c>
      <c r="BU355" s="50">
        <f t="shared" si="235"/>
        <v>6000000</v>
      </c>
      <c r="BV355" s="50">
        <f t="shared" si="236"/>
        <v>9784235.9999999981</v>
      </c>
      <c r="BW355" s="50">
        <f t="shared" si="237"/>
        <v>5217666.2159999991</v>
      </c>
      <c r="BX355" s="50">
        <f t="shared" si="238"/>
        <v>0</v>
      </c>
      <c r="BY355" s="50">
        <f t="shared" si="239"/>
        <v>3400000</v>
      </c>
      <c r="BZ355" s="50">
        <v>0</v>
      </c>
      <c r="CA355" s="50">
        <v>0</v>
      </c>
      <c r="CB355" s="50">
        <v>0</v>
      </c>
      <c r="CC355" s="50">
        <v>0</v>
      </c>
      <c r="CD355" s="391">
        <f t="shared" si="240"/>
        <v>78204286.216000006</v>
      </c>
      <c r="CE355" s="391">
        <f t="shared" si="242"/>
        <v>64304286.216000006</v>
      </c>
      <c r="CF355" s="391">
        <f t="shared" si="243"/>
        <v>78204286.216000006</v>
      </c>
      <c r="CG355" s="50">
        <f t="shared" si="264"/>
        <v>5474300.0351200011</v>
      </c>
      <c r="CH355" s="395">
        <f t="shared" si="265"/>
        <v>2430428.6216000007</v>
      </c>
      <c r="CI355" s="398">
        <v>0</v>
      </c>
      <c r="CJ355" s="50">
        <v>0</v>
      </c>
      <c r="CK355" s="50">
        <v>0</v>
      </c>
      <c r="CL355" s="50">
        <v>0</v>
      </c>
      <c r="CM355" s="50">
        <v>0</v>
      </c>
      <c r="CN355" s="50">
        <v>0</v>
      </c>
      <c r="CO355" s="50">
        <v>0</v>
      </c>
      <c r="CP355" s="395">
        <f t="shared" si="266"/>
        <v>7904728.6567200013</v>
      </c>
      <c r="CQ355" s="391">
        <f t="shared" si="267"/>
        <v>70299557</v>
      </c>
      <c r="CR355" s="391">
        <f t="shared" si="268"/>
        <v>-547430</v>
      </c>
    </row>
    <row r="356" spans="1:96" s="50" customFormat="1" ht="24" customHeight="1" x14ac:dyDescent="0.2">
      <c r="A356" s="182">
        <f t="shared" si="245"/>
        <v>2655495</v>
      </c>
      <c r="B356" s="298">
        <f t="shared" si="269"/>
        <v>350</v>
      </c>
      <c r="C356" s="266">
        <v>114</v>
      </c>
      <c r="D356" s="299">
        <v>13237</v>
      </c>
      <c r="E356" s="242" t="s">
        <v>267</v>
      </c>
      <c r="F356" s="243" t="s">
        <v>1450</v>
      </c>
      <c r="G356" s="287" t="s">
        <v>137</v>
      </c>
      <c r="H356" s="274" t="s">
        <v>88</v>
      </c>
      <c r="I356" s="294" t="s">
        <v>2784</v>
      </c>
      <c r="J356" s="66" t="s">
        <v>1451</v>
      </c>
      <c r="K356" s="65" t="s">
        <v>1452</v>
      </c>
      <c r="L356" s="65" t="s">
        <v>88</v>
      </c>
      <c r="M356" s="292" t="s">
        <v>137</v>
      </c>
      <c r="N356" s="244" t="s">
        <v>2410</v>
      </c>
      <c r="O356" s="65"/>
      <c r="P356" s="90"/>
      <c r="Q356" s="244">
        <v>30</v>
      </c>
      <c r="R356" s="246">
        <v>120</v>
      </c>
      <c r="S356" s="246">
        <v>110</v>
      </c>
      <c r="T356" s="246">
        <v>29.33</v>
      </c>
      <c r="U356" s="90">
        <v>0</v>
      </c>
      <c r="V356" s="262">
        <v>15</v>
      </c>
      <c r="W356" s="99">
        <v>0</v>
      </c>
      <c r="X356" s="84">
        <v>0</v>
      </c>
      <c r="Y356" s="99">
        <v>2</v>
      </c>
      <c r="Z356" s="65">
        <v>2</v>
      </c>
      <c r="AA356" s="319">
        <v>885165</v>
      </c>
      <c r="AB356" s="319">
        <v>46667</v>
      </c>
      <c r="AC356" s="320">
        <f t="shared" si="246"/>
        <v>931832</v>
      </c>
      <c r="AD356" s="75">
        <v>4500000</v>
      </c>
      <c r="AE356" s="75">
        <v>6000000</v>
      </c>
      <c r="AF356" s="338">
        <f t="shared" si="270"/>
        <v>177895.19999999998</v>
      </c>
      <c r="AG356" s="113">
        <f t="shared" si="247"/>
        <v>26554950</v>
      </c>
      <c r="AH356" s="75">
        <f t="shared" si="248"/>
        <v>1400010</v>
      </c>
      <c r="AI356" s="75">
        <f t="shared" si="249"/>
        <v>21347423.999999996</v>
      </c>
      <c r="AJ356" s="75">
        <f t="shared" si="250"/>
        <v>5310990</v>
      </c>
      <c r="AK356" s="75">
        <f t="shared" si="251"/>
        <v>4500000</v>
      </c>
      <c r="AL356" s="75">
        <f t="shared" si="252"/>
        <v>6000000</v>
      </c>
      <c r="AM356" s="75">
        <f t="shared" si="253"/>
        <v>4892117.9999999991</v>
      </c>
      <c r="AN356" s="75">
        <f t="shared" si="254"/>
        <v>5217666.2159999991</v>
      </c>
      <c r="AO356" s="75">
        <f t="shared" si="255"/>
        <v>0</v>
      </c>
      <c r="AP356" s="75">
        <f t="shared" si="256"/>
        <v>3000000</v>
      </c>
      <c r="AQ356" s="75">
        <v>0</v>
      </c>
      <c r="AR356" s="75">
        <v>0</v>
      </c>
      <c r="AS356" s="75">
        <v>0</v>
      </c>
      <c r="AT356" s="80">
        <v>0</v>
      </c>
      <c r="AU356" s="82">
        <f t="shared" si="257"/>
        <v>78223158.216000006</v>
      </c>
      <c r="AV356" s="113">
        <f t="shared" si="258"/>
        <v>54308316.440880008</v>
      </c>
      <c r="AW356" s="75">
        <f t="shared" si="259"/>
        <v>72912168.215999991</v>
      </c>
      <c r="AX356" s="75">
        <f t="shared" si="260"/>
        <v>5103851.7751199994</v>
      </c>
      <c r="AY356" s="76">
        <f t="shared" si="261"/>
        <v>1430831.644088001</v>
      </c>
      <c r="AZ356" s="75">
        <v>0</v>
      </c>
      <c r="BA356" s="75">
        <v>0</v>
      </c>
      <c r="BB356" s="75">
        <v>0</v>
      </c>
      <c r="BC356" s="80">
        <v>0</v>
      </c>
      <c r="BD356" s="80">
        <v>0</v>
      </c>
      <c r="BE356" s="80">
        <v>0</v>
      </c>
      <c r="BF356" s="78">
        <v>0</v>
      </c>
      <c r="BG356" s="348">
        <f t="shared" si="262"/>
        <v>6534683.4192080004</v>
      </c>
      <c r="BH356" s="188">
        <f t="shared" si="263"/>
        <v>71688474</v>
      </c>
      <c r="BM356" s="50">
        <v>885165</v>
      </c>
      <c r="BN356" s="391">
        <f t="shared" si="244"/>
        <v>46667</v>
      </c>
      <c r="BO356" s="391">
        <f t="shared" si="241"/>
        <v>931832</v>
      </c>
      <c r="BP356" s="391">
        <f t="shared" si="230"/>
        <v>26554950</v>
      </c>
      <c r="BQ356" s="50">
        <f t="shared" si="231"/>
        <v>1400010</v>
      </c>
      <c r="BR356" s="50">
        <f t="shared" si="232"/>
        <v>21347423.999999996</v>
      </c>
      <c r="BS356" s="50">
        <f t="shared" si="233"/>
        <v>5310990</v>
      </c>
      <c r="BT356" s="50">
        <f t="shared" si="234"/>
        <v>4500000</v>
      </c>
      <c r="BU356" s="50">
        <f t="shared" si="235"/>
        <v>6000000</v>
      </c>
      <c r="BV356" s="50">
        <f t="shared" si="236"/>
        <v>4892117.9999999991</v>
      </c>
      <c r="BW356" s="50">
        <f t="shared" si="237"/>
        <v>5217666.2159999991</v>
      </c>
      <c r="BX356" s="50">
        <f t="shared" si="238"/>
        <v>0</v>
      </c>
      <c r="BY356" s="50">
        <f t="shared" si="239"/>
        <v>3000000</v>
      </c>
      <c r="BZ356" s="50">
        <v>0</v>
      </c>
      <c r="CA356" s="50">
        <v>0</v>
      </c>
      <c r="CB356" s="50">
        <v>0</v>
      </c>
      <c r="CC356" s="50">
        <v>0</v>
      </c>
      <c r="CD356" s="391">
        <f t="shared" si="240"/>
        <v>78223158.216000006</v>
      </c>
      <c r="CE356" s="391">
        <f t="shared" si="242"/>
        <v>59412168.216000006</v>
      </c>
      <c r="CF356" s="391">
        <f t="shared" si="243"/>
        <v>72912168.216000006</v>
      </c>
      <c r="CG356" s="50">
        <f t="shared" si="264"/>
        <v>5103851.7751200013</v>
      </c>
      <c r="CH356" s="395">
        <f t="shared" si="265"/>
        <v>1941216.8216000006</v>
      </c>
      <c r="CI356" s="398">
        <v>0</v>
      </c>
      <c r="CJ356" s="50">
        <v>0</v>
      </c>
      <c r="CK356" s="50">
        <v>0</v>
      </c>
      <c r="CL356" s="50">
        <v>0</v>
      </c>
      <c r="CM356" s="50">
        <v>0</v>
      </c>
      <c r="CN356" s="50">
        <v>0</v>
      </c>
      <c r="CO356" s="50">
        <v>0</v>
      </c>
      <c r="CP356" s="395">
        <f t="shared" si="266"/>
        <v>7045068.5967200017</v>
      </c>
      <c r="CQ356" s="391">
        <f t="shared" si="267"/>
        <v>71178089</v>
      </c>
      <c r="CR356" s="391">
        <f t="shared" si="268"/>
        <v>-510385</v>
      </c>
    </row>
    <row r="357" spans="1:96" s="50" customFormat="1" ht="24" customHeight="1" x14ac:dyDescent="0.2">
      <c r="A357" s="182">
        <f t="shared" si="245"/>
        <v>2655495</v>
      </c>
      <c r="B357" s="298">
        <f t="shared" si="269"/>
        <v>351</v>
      </c>
      <c r="C357" s="266">
        <v>115</v>
      </c>
      <c r="D357" s="299">
        <v>13241</v>
      </c>
      <c r="E357" s="242" t="s">
        <v>1464</v>
      </c>
      <c r="F357" s="243" t="s">
        <v>1465</v>
      </c>
      <c r="G357" s="287" t="s">
        <v>137</v>
      </c>
      <c r="H357" s="274" t="s">
        <v>88</v>
      </c>
      <c r="I357" s="294" t="s">
        <v>2785</v>
      </c>
      <c r="J357" s="66" t="s">
        <v>1466</v>
      </c>
      <c r="K357" s="65" t="s">
        <v>1467</v>
      </c>
      <c r="L357" s="65" t="s">
        <v>88</v>
      </c>
      <c r="M357" s="292" t="s">
        <v>137</v>
      </c>
      <c r="N357" s="244" t="s">
        <v>2410</v>
      </c>
      <c r="O357" s="65"/>
      <c r="P357" s="90"/>
      <c r="Q357" s="244">
        <v>30</v>
      </c>
      <c r="R357" s="246">
        <v>120</v>
      </c>
      <c r="S357" s="246">
        <v>110</v>
      </c>
      <c r="T357" s="246">
        <v>29.33</v>
      </c>
      <c r="U357" s="90">
        <v>0</v>
      </c>
      <c r="V357" s="262">
        <v>15</v>
      </c>
      <c r="W357" s="99">
        <v>0</v>
      </c>
      <c r="X357" s="84">
        <v>0</v>
      </c>
      <c r="Y357" s="99">
        <v>2</v>
      </c>
      <c r="Z357" s="65">
        <v>2</v>
      </c>
      <c r="AA357" s="319">
        <v>885165</v>
      </c>
      <c r="AB357" s="319">
        <v>46667</v>
      </c>
      <c r="AC357" s="320">
        <f t="shared" si="246"/>
        <v>931832</v>
      </c>
      <c r="AD357" s="75">
        <v>4500000</v>
      </c>
      <c r="AE357" s="75">
        <v>6000000</v>
      </c>
      <c r="AF357" s="338">
        <f t="shared" si="270"/>
        <v>177895.19999999998</v>
      </c>
      <c r="AG357" s="113">
        <f t="shared" si="247"/>
        <v>26554950</v>
      </c>
      <c r="AH357" s="75">
        <f t="shared" si="248"/>
        <v>1400010</v>
      </c>
      <c r="AI357" s="75">
        <f t="shared" si="249"/>
        <v>21347423.999999996</v>
      </c>
      <c r="AJ357" s="75">
        <f t="shared" si="250"/>
        <v>5310990</v>
      </c>
      <c r="AK357" s="75">
        <f t="shared" si="251"/>
        <v>4500000</v>
      </c>
      <c r="AL357" s="75">
        <f t="shared" si="252"/>
        <v>6000000</v>
      </c>
      <c r="AM357" s="75">
        <f t="shared" si="253"/>
        <v>4892117.9999999991</v>
      </c>
      <c r="AN357" s="75">
        <f t="shared" si="254"/>
        <v>5217666.2159999991</v>
      </c>
      <c r="AO357" s="75">
        <f t="shared" si="255"/>
        <v>0</v>
      </c>
      <c r="AP357" s="75">
        <f t="shared" si="256"/>
        <v>3000000</v>
      </c>
      <c r="AQ357" s="75">
        <v>0</v>
      </c>
      <c r="AR357" s="75">
        <v>0</v>
      </c>
      <c r="AS357" s="75">
        <v>0</v>
      </c>
      <c r="AT357" s="80">
        <v>0</v>
      </c>
      <c r="AU357" s="82">
        <f t="shared" si="257"/>
        <v>78223158.216000006</v>
      </c>
      <c r="AV357" s="113">
        <f t="shared" si="258"/>
        <v>54308316.440880008</v>
      </c>
      <c r="AW357" s="75">
        <f t="shared" si="259"/>
        <v>72912168.215999991</v>
      </c>
      <c r="AX357" s="75">
        <f t="shared" si="260"/>
        <v>5103851.7751199994</v>
      </c>
      <c r="AY357" s="76">
        <f t="shared" si="261"/>
        <v>1430831.644088001</v>
      </c>
      <c r="AZ357" s="75">
        <v>0</v>
      </c>
      <c r="BA357" s="75">
        <v>0</v>
      </c>
      <c r="BB357" s="75">
        <v>0</v>
      </c>
      <c r="BC357" s="80">
        <v>0</v>
      </c>
      <c r="BD357" s="80">
        <v>0</v>
      </c>
      <c r="BE357" s="80">
        <v>0</v>
      </c>
      <c r="BF357" s="78">
        <v>0</v>
      </c>
      <c r="BG357" s="348">
        <f t="shared" si="262"/>
        <v>6534683.4192080004</v>
      </c>
      <c r="BH357" s="188">
        <f t="shared" si="263"/>
        <v>71688474</v>
      </c>
      <c r="BM357" s="50">
        <v>885165</v>
      </c>
      <c r="BN357" s="391">
        <f t="shared" si="244"/>
        <v>46667</v>
      </c>
      <c r="BO357" s="391">
        <f t="shared" si="241"/>
        <v>931832</v>
      </c>
      <c r="BP357" s="391">
        <f t="shared" si="230"/>
        <v>26554950</v>
      </c>
      <c r="BQ357" s="50">
        <f t="shared" si="231"/>
        <v>1400010</v>
      </c>
      <c r="BR357" s="50">
        <f t="shared" si="232"/>
        <v>21347423.999999996</v>
      </c>
      <c r="BS357" s="50">
        <f t="shared" si="233"/>
        <v>5310990</v>
      </c>
      <c r="BT357" s="50">
        <f t="shared" si="234"/>
        <v>4500000</v>
      </c>
      <c r="BU357" s="50">
        <f t="shared" si="235"/>
        <v>6000000</v>
      </c>
      <c r="BV357" s="50">
        <f t="shared" si="236"/>
        <v>4892117.9999999991</v>
      </c>
      <c r="BW357" s="50">
        <f t="shared" si="237"/>
        <v>5217666.2159999991</v>
      </c>
      <c r="BX357" s="50">
        <f t="shared" si="238"/>
        <v>0</v>
      </c>
      <c r="BY357" s="50">
        <f t="shared" si="239"/>
        <v>3000000</v>
      </c>
      <c r="BZ357" s="50">
        <v>0</v>
      </c>
      <c r="CA357" s="50">
        <v>0</v>
      </c>
      <c r="CB357" s="50">
        <v>0</v>
      </c>
      <c r="CC357" s="50">
        <v>0</v>
      </c>
      <c r="CD357" s="391">
        <f t="shared" si="240"/>
        <v>78223158.216000006</v>
      </c>
      <c r="CE357" s="391">
        <f t="shared" si="242"/>
        <v>59412168.216000006</v>
      </c>
      <c r="CF357" s="391">
        <f t="shared" si="243"/>
        <v>72912168.216000006</v>
      </c>
      <c r="CG357" s="50">
        <f t="shared" si="264"/>
        <v>5103851.7751200013</v>
      </c>
      <c r="CH357" s="395">
        <f t="shared" si="265"/>
        <v>1941216.8216000006</v>
      </c>
      <c r="CI357" s="398">
        <v>0</v>
      </c>
      <c r="CJ357" s="50">
        <v>0</v>
      </c>
      <c r="CK357" s="50">
        <v>0</v>
      </c>
      <c r="CL357" s="50">
        <v>0</v>
      </c>
      <c r="CM357" s="50">
        <v>0</v>
      </c>
      <c r="CN357" s="50">
        <v>0</v>
      </c>
      <c r="CO357" s="50">
        <v>0</v>
      </c>
      <c r="CP357" s="395">
        <f t="shared" si="266"/>
        <v>7045068.5967200017</v>
      </c>
      <c r="CQ357" s="391">
        <f t="shared" si="267"/>
        <v>71178089</v>
      </c>
      <c r="CR357" s="391">
        <f t="shared" si="268"/>
        <v>-510385</v>
      </c>
    </row>
    <row r="358" spans="1:96" s="50" customFormat="1" ht="24" customHeight="1" x14ac:dyDescent="0.2">
      <c r="A358" s="182">
        <f t="shared" si="245"/>
        <v>2655495</v>
      </c>
      <c r="B358" s="298">
        <f t="shared" si="269"/>
        <v>352</v>
      </c>
      <c r="C358" s="266">
        <v>116</v>
      </c>
      <c r="D358" s="299">
        <v>13243</v>
      </c>
      <c r="E358" s="242" t="s">
        <v>1471</v>
      </c>
      <c r="F358" s="243" t="s">
        <v>1472</v>
      </c>
      <c r="G358" s="287" t="s">
        <v>137</v>
      </c>
      <c r="H358" s="274" t="s">
        <v>88</v>
      </c>
      <c r="I358" s="293" t="s">
        <v>2786</v>
      </c>
      <c r="J358" s="66" t="s">
        <v>1473</v>
      </c>
      <c r="K358" s="66" t="s">
        <v>1474</v>
      </c>
      <c r="L358" s="66" t="s">
        <v>88</v>
      </c>
      <c r="M358" s="292" t="s">
        <v>137</v>
      </c>
      <c r="N358" s="244" t="s">
        <v>2410</v>
      </c>
      <c r="O358" s="66"/>
      <c r="P358" s="87"/>
      <c r="Q358" s="244">
        <v>30</v>
      </c>
      <c r="R358" s="246">
        <v>120</v>
      </c>
      <c r="S358" s="246">
        <v>110</v>
      </c>
      <c r="T358" s="246">
        <v>29.33</v>
      </c>
      <c r="U358" s="90">
        <v>0</v>
      </c>
      <c r="V358" s="262">
        <v>15</v>
      </c>
      <c r="W358" s="99">
        <v>0</v>
      </c>
      <c r="X358" s="84">
        <v>0</v>
      </c>
      <c r="Y358" s="99">
        <v>2</v>
      </c>
      <c r="Z358" s="65">
        <v>1</v>
      </c>
      <c r="AA358" s="319">
        <v>885165</v>
      </c>
      <c r="AB358" s="319">
        <v>46667</v>
      </c>
      <c r="AC358" s="320">
        <f t="shared" si="246"/>
        <v>931832</v>
      </c>
      <c r="AD358" s="75">
        <v>4500000</v>
      </c>
      <c r="AE358" s="75">
        <v>6000000</v>
      </c>
      <c r="AF358" s="338">
        <f t="shared" si="270"/>
        <v>177895.19999999998</v>
      </c>
      <c r="AG358" s="113">
        <f t="shared" si="247"/>
        <v>26554950</v>
      </c>
      <c r="AH358" s="75">
        <f t="shared" si="248"/>
        <v>1400010</v>
      </c>
      <c r="AI358" s="75">
        <f t="shared" si="249"/>
        <v>21347423.999999996</v>
      </c>
      <c r="AJ358" s="75">
        <f t="shared" si="250"/>
        <v>2655495</v>
      </c>
      <c r="AK358" s="75">
        <f t="shared" si="251"/>
        <v>4500000</v>
      </c>
      <c r="AL358" s="75">
        <f t="shared" si="252"/>
        <v>6000000</v>
      </c>
      <c r="AM358" s="75">
        <f t="shared" si="253"/>
        <v>4892117.9999999991</v>
      </c>
      <c r="AN358" s="75">
        <f t="shared" si="254"/>
        <v>5217666.2159999991</v>
      </c>
      <c r="AO358" s="75">
        <f t="shared" si="255"/>
        <v>0</v>
      </c>
      <c r="AP358" s="75">
        <f t="shared" si="256"/>
        <v>3000000</v>
      </c>
      <c r="AQ358" s="75">
        <v>0</v>
      </c>
      <c r="AR358" s="75">
        <v>0</v>
      </c>
      <c r="AS358" s="75">
        <v>0</v>
      </c>
      <c r="AT358" s="80">
        <v>0</v>
      </c>
      <c r="AU358" s="82">
        <f t="shared" si="257"/>
        <v>75567663.216000006</v>
      </c>
      <c r="AV358" s="113">
        <f t="shared" si="258"/>
        <v>54308316.440880008</v>
      </c>
      <c r="AW358" s="75">
        <f t="shared" si="259"/>
        <v>72912168.215999991</v>
      </c>
      <c r="AX358" s="75">
        <f t="shared" si="260"/>
        <v>5103851.7751199994</v>
      </c>
      <c r="AY358" s="76">
        <f t="shared" si="261"/>
        <v>1430831.644088001</v>
      </c>
      <c r="AZ358" s="75">
        <v>0</v>
      </c>
      <c r="BA358" s="75">
        <v>0</v>
      </c>
      <c r="BB358" s="75">
        <v>0</v>
      </c>
      <c r="BC358" s="80">
        <v>0</v>
      </c>
      <c r="BD358" s="80">
        <v>0</v>
      </c>
      <c r="BE358" s="80">
        <v>0</v>
      </c>
      <c r="BF358" s="78">
        <v>0</v>
      </c>
      <c r="BG358" s="348">
        <f t="shared" si="262"/>
        <v>6534683.4192080004</v>
      </c>
      <c r="BH358" s="188">
        <f t="shared" si="263"/>
        <v>69032979</v>
      </c>
      <c r="BM358" s="50">
        <v>885165</v>
      </c>
      <c r="BN358" s="391">
        <f t="shared" si="244"/>
        <v>46667</v>
      </c>
      <c r="BO358" s="391">
        <f t="shared" si="241"/>
        <v>931832</v>
      </c>
      <c r="BP358" s="391">
        <f t="shared" si="230"/>
        <v>26554950</v>
      </c>
      <c r="BQ358" s="50">
        <f t="shared" si="231"/>
        <v>1400010</v>
      </c>
      <c r="BR358" s="50">
        <f t="shared" si="232"/>
        <v>21347423.999999996</v>
      </c>
      <c r="BS358" s="50">
        <f t="shared" si="233"/>
        <v>2655495</v>
      </c>
      <c r="BT358" s="50">
        <f t="shared" si="234"/>
        <v>4500000</v>
      </c>
      <c r="BU358" s="50">
        <f t="shared" si="235"/>
        <v>6000000</v>
      </c>
      <c r="BV358" s="50">
        <f t="shared" si="236"/>
        <v>4892117.9999999991</v>
      </c>
      <c r="BW358" s="50">
        <f t="shared" si="237"/>
        <v>5217666.2159999991</v>
      </c>
      <c r="BX358" s="50">
        <f t="shared" si="238"/>
        <v>0</v>
      </c>
      <c r="BY358" s="50">
        <f t="shared" si="239"/>
        <v>3000000</v>
      </c>
      <c r="BZ358" s="50">
        <v>0</v>
      </c>
      <c r="CA358" s="50">
        <v>0</v>
      </c>
      <c r="CB358" s="50">
        <v>0</v>
      </c>
      <c r="CC358" s="50">
        <v>0</v>
      </c>
      <c r="CD358" s="391">
        <f t="shared" si="240"/>
        <v>75567663.216000006</v>
      </c>
      <c r="CE358" s="391">
        <f t="shared" si="242"/>
        <v>59412168.216000006</v>
      </c>
      <c r="CF358" s="391">
        <f t="shared" si="243"/>
        <v>72912168.216000006</v>
      </c>
      <c r="CG358" s="50">
        <f t="shared" si="264"/>
        <v>5103851.7751200013</v>
      </c>
      <c r="CH358" s="395">
        <f t="shared" si="265"/>
        <v>1941216.8216000006</v>
      </c>
      <c r="CI358" s="398">
        <v>0</v>
      </c>
      <c r="CJ358" s="50">
        <v>0</v>
      </c>
      <c r="CK358" s="50">
        <v>0</v>
      </c>
      <c r="CL358" s="50">
        <v>0</v>
      </c>
      <c r="CM358" s="50">
        <v>0</v>
      </c>
      <c r="CN358" s="50">
        <v>0</v>
      </c>
      <c r="CO358" s="50">
        <v>0</v>
      </c>
      <c r="CP358" s="395">
        <f t="shared" si="266"/>
        <v>7045068.5967200017</v>
      </c>
      <c r="CQ358" s="391">
        <f t="shared" si="267"/>
        <v>68522594</v>
      </c>
      <c r="CR358" s="391">
        <f t="shared" si="268"/>
        <v>-510385</v>
      </c>
    </row>
    <row r="359" spans="1:96" s="50" customFormat="1" ht="24" customHeight="1" x14ac:dyDescent="0.2">
      <c r="A359" s="182">
        <f t="shared" si="245"/>
        <v>2655495</v>
      </c>
      <c r="B359" s="298">
        <f t="shared" si="269"/>
        <v>353</v>
      </c>
      <c r="C359" s="266">
        <v>117</v>
      </c>
      <c r="D359" s="299">
        <v>13338</v>
      </c>
      <c r="E359" s="242" t="s">
        <v>1207</v>
      </c>
      <c r="F359" s="243" t="s">
        <v>1752</v>
      </c>
      <c r="G359" s="287" t="s">
        <v>137</v>
      </c>
      <c r="H359" s="274" t="s">
        <v>88</v>
      </c>
      <c r="I359" s="353" t="s">
        <v>2787</v>
      </c>
      <c r="J359" s="68" t="s">
        <v>1753</v>
      </c>
      <c r="K359" s="68" t="s">
        <v>1754</v>
      </c>
      <c r="L359" s="68" t="s">
        <v>88</v>
      </c>
      <c r="M359" s="292" t="s">
        <v>137</v>
      </c>
      <c r="N359" s="244" t="s">
        <v>2410</v>
      </c>
      <c r="O359" s="68"/>
      <c r="P359" s="91"/>
      <c r="Q359" s="244">
        <v>30</v>
      </c>
      <c r="R359" s="246">
        <v>120</v>
      </c>
      <c r="S359" s="246">
        <v>110</v>
      </c>
      <c r="T359" s="246">
        <v>29.33</v>
      </c>
      <c r="U359" s="90">
        <v>0</v>
      </c>
      <c r="V359" s="262">
        <v>15</v>
      </c>
      <c r="W359" s="99">
        <v>0</v>
      </c>
      <c r="X359" s="84">
        <v>0</v>
      </c>
      <c r="Y359" s="99">
        <v>3</v>
      </c>
      <c r="Z359" s="65">
        <v>0</v>
      </c>
      <c r="AA359" s="319">
        <v>885165</v>
      </c>
      <c r="AB359" s="319">
        <v>46667</v>
      </c>
      <c r="AC359" s="320">
        <f t="shared" si="246"/>
        <v>931832</v>
      </c>
      <c r="AD359" s="75">
        <v>4500000</v>
      </c>
      <c r="AE359" s="75">
        <v>6000000</v>
      </c>
      <c r="AF359" s="338">
        <f t="shared" si="270"/>
        <v>177895.19999999998</v>
      </c>
      <c r="AG359" s="113">
        <f t="shared" si="247"/>
        <v>26554950</v>
      </c>
      <c r="AH359" s="75">
        <f t="shared" si="248"/>
        <v>1400010</v>
      </c>
      <c r="AI359" s="75">
        <f t="shared" si="249"/>
        <v>21347423.999999996</v>
      </c>
      <c r="AJ359" s="75">
        <f t="shared" si="250"/>
        <v>0</v>
      </c>
      <c r="AK359" s="75">
        <f t="shared" si="251"/>
        <v>4500000</v>
      </c>
      <c r="AL359" s="75">
        <f t="shared" si="252"/>
        <v>6000000</v>
      </c>
      <c r="AM359" s="75">
        <f t="shared" si="253"/>
        <v>4892117.9999999991</v>
      </c>
      <c r="AN359" s="75">
        <f t="shared" si="254"/>
        <v>5217666.2159999991</v>
      </c>
      <c r="AO359" s="75">
        <f t="shared" si="255"/>
        <v>0</v>
      </c>
      <c r="AP359" s="75">
        <f t="shared" si="256"/>
        <v>3000000</v>
      </c>
      <c r="AQ359" s="75">
        <v>0</v>
      </c>
      <c r="AR359" s="75">
        <v>0</v>
      </c>
      <c r="AS359" s="75">
        <v>0</v>
      </c>
      <c r="AT359" s="80">
        <v>0</v>
      </c>
      <c r="AU359" s="82">
        <f t="shared" si="257"/>
        <v>72912168.216000006</v>
      </c>
      <c r="AV359" s="113">
        <f t="shared" si="258"/>
        <v>54308316.440880008</v>
      </c>
      <c r="AW359" s="75">
        <f t="shared" si="259"/>
        <v>72912168.215999991</v>
      </c>
      <c r="AX359" s="75">
        <f t="shared" si="260"/>
        <v>5103851.7751199994</v>
      </c>
      <c r="AY359" s="76">
        <f t="shared" si="261"/>
        <v>1430831.644088001</v>
      </c>
      <c r="AZ359" s="75">
        <v>0</v>
      </c>
      <c r="BA359" s="75">
        <v>0</v>
      </c>
      <c r="BB359" s="75">
        <v>0</v>
      </c>
      <c r="BC359" s="80">
        <v>0</v>
      </c>
      <c r="BD359" s="80">
        <v>0</v>
      </c>
      <c r="BE359" s="80">
        <v>0</v>
      </c>
      <c r="BF359" s="78">
        <v>0</v>
      </c>
      <c r="BG359" s="348">
        <f t="shared" si="262"/>
        <v>6534683.4192080004</v>
      </c>
      <c r="BH359" s="188">
        <f t="shared" si="263"/>
        <v>66377484</v>
      </c>
      <c r="BM359" s="50">
        <v>885165</v>
      </c>
      <c r="BN359" s="391">
        <f t="shared" si="244"/>
        <v>46667</v>
      </c>
      <c r="BO359" s="391">
        <f t="shared" si="241"/>
        <v>931832</v>
      </c>
      <c r="BP359" s="391">
        <f t="shared" si="230"/>
        <v>26554950</v>
      </c>
      <c r="BQ359" s="50">
        <f t="shared" si="231"/>
        <v>1400010</v>
      </c>
      <c r="BR359" s="50">
        <f t="shared" si="232"/>
        <v>21347423.999999996</v>
      </c>
      <c r="BS359" s="50">
        <f t="shared" si="233"/>
        <v>0</v>
      </c>
      <c r="BT359" s="50">
        <f t="shared" si="234"/>
        <v>4500000</v>
      </c>
      <c r="BU359" s="50">
        <f t="shared" si="235"/>
        <v>6000000</v>
      </c>
      <c r="BV359" s="50">
        <f t="shared" si="236"/>
        <v>4892117.9999999991</v>
      </c>
      <c r="BW359" s="50">
        <f t="shared" si="237"/>
        <v>5217666.2159999991</v>
      </c>
      <c r="BX359" s="50">
        <f t="shared" si="238"/>
        <v>0</v>
      </c>
      <c r="BY359" s="50">
        <f t="shared" si="239"/>
        <v>3000000</v>
      </c>
      <c r="BZ359" s="50">
        <v>0</v>
      </c>
      <c r="CA359" s="50">
        <v>0</v>
      </c>
      <c r="CB359" s="50">
        <v>0</v>
      </c>
      <c r="CC359" s="50">
        <v>0</v>
      </c>
      <c r="CD359" s="391">
        <f t="shared" si="240"/>
        <v>72912168.216000006</v>
      </c>
      <c r="CE359" s="391">
        <f t="shared" si="242"/>
        <v>59412168.216000006</v>
      </c>
      <c r="CF359" s="391">
        <f t="shared" si="243"/>
        <v>72912168.216000006</v>
      </c>
      <c r="CG359" s="50">
        <f t="shared" si="264"/>
        <v>5103851.7751200013</v>
      </c>
      <c r="CH359" s="395">
        <f t="shared" si="265"/>
        <v>1941216.8216000006</v>
      </c>
      <c r="CI359" s="398">
        <v>0</v>
      </c>
      <c r="CJ359" s="50">
        <v>0</v>
      </c>
      <c r="CK359" s="50">
        <v>0</v>
      </c>
      <c r="CL359" s="50">
        <v>0</v>
      </c>
      <c r="CM359" s="50">
        <v>0</v>
      </c>
      <c r="CN359" s="50">
        <v>0</v>
      </c>
      <c r="CO359" s="50">
        <v>0</v>
      </c>
      <c r="CP359" s="395">
        <f t="shared" si="266"/>
        <v>7045068.5967200017</v>
      </c>
      <c r="CQ359" s="391">
        <f t="shared" si="267"/>
        <v>65867099</v>
      </c>
      <c r="CR359" s="391">
        <f t="shared" si="268"/>
        <v>-510385</v>
      </c>
    </row>
    <row r="360" spans="1:96" s="50" customFormat="1" ht="24" customHeight="1" x14ac:dyDescent="0.2">
      <c r="A360" s="182">
        <f t="shared" si="245"/>
        <v>2655495</v>
      </c>
      <c r="B360" s="298">
        <f t="shared" si="269"/>
        <v>354</v>
      </c>
      <c r="C360" s="266">
        <v>118</v>
      </c>
      <c r="D360" s="299">
        <v>13345</v>
      </c>
      <c r="E360" s="242" t="s">
        <v>267</v>
      </c>
      <c r="F360" s="243" t="s">
        <v>1775</v>
      </c>
      <c r="G360" s="287" t="s">
        <v>137</v>
      </c>
      <c r="H360" s="274" t="s">
        <v>88</v>
      </c>
      <c r="I360" s="294" t="s">
        <v>2788</v>
      </c>
      <c r="J360" s="65" t="s">
        <v>1776</v>
      </c>
      <c r="K360" s="65" t="s">
        <v>1777</v>
      </c>
      <c r="L360" s="65" t="s">
        <v>88</v>
      </c>
      <c r="M360" s="292" t="s">
        <v>137</v>
      </c>
      <c r="N360" s="244" t="s">
        <v>2410</v>
      </c>
      <c r="O360" s="65"/>
      <c r="P360" s="90"/>
      <c r="Q360" s="244">
        <v>30</v>
      </c>
      <c r="R360" s="246">
        <v>120</v>
      </c>
      <c r="S360" s="246">
        <v>110</v>
      </c>
      <c r="T360" s="246">
        <v>29.33</v>
      </c>
      <c r="U360" s="90">
        <v>0</v>
      </c>
      <c r="V360" s="262">
        <v>15</v>
      </c>
      <c r="W360" s="99">
        <v>0</v>
      </c>
      <c r="X360" s="84">
        <v>0</v>
      </c>
      <c r="Y360" s="99">
        <v>0</v>
      </c>
      <c r="Z360" s="65">
        <v>0</v>
      </c>
      <c r="AA360" s="319">
        <v>885165</v>
      </c>
      <c r="AB360" s="319">
        <v>0</v>
      </c>
      <c r="AC360" s="320">
        <f t="shared" si="246"/>
        <v>885165</v>
      </c>
      <c r="AD360" s="75">
        <v>4500000</v>
      </c>
      <c r="AE360" s="75">
        <v>6000000</v>
      </c>
      <c r="AF360" s="338">
        <f t="shared" si="270"/>
        <v>168986.04545454544</v>
      </c>
      <c r="AG360" s="113">
        <f t="shared" si="247"/>
        <v>26554950</v>
      </c>
      <c r="AH360" s="75">
        <f t="shared" si="248"/>
        <v>0</v>
      </c>
      <c r="AI360" s="75">
        <f t="shared" si="249"/>
        <v>20278325.454545453</v>
      </c>
      <c r="AJ360" s="75">
        <f t="shared" si="250"/>
        <v>0</v>
      </c>
      <c r="AK360" s="75">
        <f t="shared" si="251"/>
        <v>4500000</v>
      </c>
      <c r="AL360" s="75">
        <f t="shared" si="252"/>
        <v>6000000</v>
      </c>
      <c r="AM360" s="75">
        <f t="shared" si="253"/>
        <v>4647116.25</v>
      </c>
      <c r="AN360" s="75">
        <f t="shared" si="254"/>
        <v>4956360.7131818179</v>
      </c>
      <c r="AO360" s="75">
        <f t="shared" si="255"/>
        <v>0</v>
      </c>
      <c r="AP360" s="75">
        <f t="shared" si="256"/>
        <v>3000000</v>
      </c>
      <c r="AQ360" s="75">
        <v>0</v>
      </c>
      <c r="AR360" s="75">
        <v>0</v>
      </c>
      <c r="AS360" s="75">
        <v>0</v>
      </c>
      <c r="AT360" s="80">
        <v>0</v>
      </c>
      <c r="AU360" s="82">
        <f t="shared" si="257"/>
        <v>69936752.417727262</v>
      </c>
      <c r="AV360" s="113">
        <f t="shared" si="258"/>
        <v>51541179.748486355</v>
      </c>
      <c r="AW360" s="75">
        <f t="shared" si="259"/>
        <v>69936752.417727262</v>
      </c>
      <c r="AX360" s="75">
        <f t="shared" si="260"/>
        <v>4895572.6692409087</v>
      </c>
      <c r="AY360" s="76">
        <f t="shared" si="261"/>
        <v>1154117.9748486355</v>
      </c>
      <c r="AZ360" s="75">
        <v>0</v>
      </c>
      <c r="BA360" s="75">
        <v>0</v>
      </c>
      <c r="BB360" s="75">
        <v>0</v>
      </c>
      <c r="BC360" s="80">
        <v>0</v>
      </c>
      <c r="BD360" s="80">
        <v>0</v>
      </c>
      <c r="BE360" s="80">
        <v>0</v>
      </c>
      <c r="BF360" s="78">
        <v>0</v>
      </c>
      <c r="BG360" s="348">
        <f t="shared" si="262"/>
        <v>6049690.6440895442</v>
      </c>
      <c r="BH360" s="188">
        <f t="shared" si="263"/>
        <v>63887061</v>
      </c>
      <c r="BM360" s="50">
        <v>885165</v>
      </c>
      <c r="BN360" s="391">
        <f t="shared" si="244"/>
        <v>0</v>
      </c>
      <c r="BO360" s="391">
        <f t="shared" si="241"/>
        <v>885165</v>
      </c>
      <c r="BP360" s="391">
        <f t="shared" si="230"/>
        <v>26554950</v>
      </c>
      <c r="BQ360" s="50">
        <f t="shared" si="231"/>
        <v>0</v>
      </c>
      <c r="BR360" s="50">
        <f t="shared" si="232"/>
        <v>20278325.454545453</v>
      </c>
      <c r="BS360" s="50">
        <f t="shared" si="233"/>
        <v>0</v>
      </c>
      <c r="BT360" s="50">
        <f t="shared" si="234"/>
        <v>4500000</v>
      </c>
      <c r="BU360" s="50">
        <f t="shared" si="235"/>
        <v>6000000</v>
      </c>
      <c r="BV360" s="50">
        <f t="shared" si="236"/>
        <v>4647116.25</v>
      </c>
      <c r="BW360" s="50">
        <f t="shared" si="237"/>
        <v>4956360.7131818179</v>
      </c>
      <c r="BX360" s="50">
        <f t="shared" si="238"/>
        <v>0</v>
      </c>
      <c r="BY360" s="50">
        <f t="shared" si="239"/>
        <v>3000000</v>
      </c>
      <c r="BZ360" s="50">
        <v>0</v>
      </c>
      <c r="CA360" s="50">
        <v>0</v>
      </c>
      <c r="CB360" s="50">
        <v>0</v>
      </c>
      <c r="CC360" s="50">
        <v>0</v>
      </c>
      <c r="CD360" s="391">
        <f t="shared" si="240"/>
        <v>69936752.417727262</v>
      </c>
      <c r="CE360" s="391">
        <f t="shared" si="242"/>
        <v>56436752.417727262</v>
      </c>
      <c r="CF360" s="391">
        <f t="shared" si="243"/>
        <v>69936752.417727262</v>
      </c>
      <c r="CG360" s="50">
        <f t="shared" si="264"/>
        <v>4895572.6692409087</v>
      </c>
      <c r="CH360" s="395">
        <f t="shared" si="265"/>
        <v>1643675.2417727262</v>
      </c>
      <c r="CI360" s="398">
        <v>0</v>
      </c>
      <c r="CJ360" s="50">
        <v>0</v>
      </c>
      <c r="CK360" s="50">
        <v>0</v>
      </c>
      <c r="CL360" s="50">
        <v>0</v>
      </c>
      <c r="CM360" s="50">
        <v>0</v>
      </c>
      <c r="CN360" s="50">
        <v>0</v>
      </c>
      <c r="CO360" s="50">
        <v>0</v>
      </c>
      <c r="CP360" s="395">
        <f t="shared" si="266"/>
        <v>6539247.9110136349</v>
      </c>
      <c r="CQ360" s="391">
        <f t="shared" si="267"/>
        <v>63397504</v>
      </c>
      <c r="CR360" s="391">
        <f t="shared" si="268"/>
        <v>-489557</v>
      </c>
    </row>
    <row r="361" spans="1:96" s="50" customFormat="1" ht="24" customHeight="1" x14ac:dyDescent="0.2">
      <c r="A361" s="182">
        <f t="shared" si="245"/>
        <v>2655495</v>
      </c>
      <c r="B361" s="298">
        <f t="shared" si="269"/>
        <v>355</v>
      </c>
      <c r="C361" s="266">
        <v>119</v>
      </c>
      <c r="D361" s="299">
        <v>13277</v>
      </c>
      <c r="E361" s="242" t="s">
        <v>259</v>
      </c>
      <c r="F361" s="243" t="s">
        <v>1574</v>
      </c>
      <c r="G361" s="287" t="s">
        <v>137</v>
      </c>
      <c r="H361" s="274" t="s">
        <v>88</v>
      </c>
      <c r="I361" s="294" t="s">
        <v>2789</v>
      </c>
      <c r="J361" s="65" t="s">
        <v>1575</v>
      </c>
      <c r="K361" s="65" t="s">
        <v>1576</v>
      </c>
      <c r="L361" s="65" t="s">
        <v>88</v>
      </c>
      <c r="M361" s="292" t="s">
        <v>137</v>
      </c>
      <c r="N361" s="244" t="s">
        <v>2410</v>
      </c>
      <c r="O361" s="65"/>
      <c r="P361" s="90"/>
      <c r="Q361" s="244">
        <v>30</v>
      </c>
      <c r="R361" s="246">
        <v>120</v>
      </c>
      <c r="S361" s="246">
        <v>110</v>
      </c>
      <c r="T361" s="246">
        <v>29.33</v>
      </c>
      <c r="U361" s="90">
        <v>0</v>
      </c>
      <c r="V361" s="262">
        <v>8</v>
      </c>
      <c r="W361" s="99">
        <v>0</v>
      </c>
      <c r="X361" s="84">
        <v>0</v>
      </c>
      <c r="Y361" s="99">
        <v>0</v>
      </c>
      <c r="Z361" s="65">
        <v>0</v>
      </c>
      <c r="AA361" s="319">
        <v>885165</v>
      </c>
      <c r="AB361" s="319">
        <v>0</v>
      </c>
      <c r="AC361" s="320">
        <f t="shared" si="246"/>
        <v>885165</v>
      </c>
      <c r="AD361" s="75">
        <v>4500000</v>
      </c>
      <c r="AE361" s="75">
        <v>6000000</v>
      </c>
      <c r="AF361" s="338">
        <f t="shared" si="270"/>
        <v>168986.04545454544</v>
      </c>
      <c r="AG361" s="113">
        <f t="shared" si="247"/>
        <v>26554950</v>
      </c>
      <c r="AH361" s="75">
        <f t="shared" si="248"/>
        <v>0</v>
      </c>
      <c r="AI361" s="75">
        <f t="shared" si="249"/>
        <v>20278325.454545453</v>
      </c>
      <c r="AJ361" s="75">
        <f t="shared" si="250"/>
        <v>0</v>
      </c>
      <c r="AK361" s="75">
        <f t="shared" si="251"/>
        <v>4500000</v>
      </c>
      <c r="AL361" s="75">
        <f t="shared" si="252"/>
        <v>6000000</v>
      </c>
      <c r="AM361" s="75">
        <f t="shared" si="253"/>
        <v>4647116.25</v>
      </c>
      <c r="AN361" s="75">
        <f t="shared" si="254"/>
        <v>4956360.7131818179</v>
      </c>
      <c r="AO361" s="75">
        <f t="shared" si="255"/>
        <v>0</v>
      </c>
      <c r="AP361" s="75">
        <f t="shared" si="256"/>
        <v>1600000</v>
      </c>
      <c r="AQ361" s="75">
        <v>0</v>
      </c>
      <c r="AR361" s="75">
        <v>0</v>
      </c>
      <c r="AS361" s="75">
        <v>0</v>
      </c>
      <c r="AT361" s="80">
        <v>0</v>
      </c>
      <c r="AU361" s="82">
        <f t="shared" si="257"/>
        <v>68536752.417727262</v>
      </c>
      <c r="AV361" s="113">
        <f t="shared" si="258"/>
        <v>51639179.748486355</v>
      </c>
      <c r="AW361" s="75">
        <f t="shared" si="259"/>
        <v>68536752.417727262</v>
      </c>
      <c r="AX361" s="75">
        <f t="shared" si="260"/>
        <v>4797572.6692409087</v>
      </c>
      <c r="AY361" s="76">
        <f t="shared" si="261"/>
        <v>1163917.9748486355</v>
      </c>
      <c r="AZ361" s="75">
        <v>0</v>
      </c>
      <c r="BA361" s="75">
        <v>0</v>
      </c>
      <c r="BB361" s="75">
        <v>0</v>
      </c>
      <c r="BC361" s="80">
        <v>0</v>
      </c>
      <c r="BD361" s="80">
        <v>0</v>
      </c>
      <c r="BE361" s="80">
        <v>0</v>
      </c>
      <c r="BF361" s="78">
        <v>0</v>
      </c>
      <c r="BG361" s="348">
        <f t="shared" si="262"/>
        <v>5961490.6440895442</v>
      </c>
      <c r="BH361" s="188">
        <f t="shared" si="263"/>
        <v>62575261</v>
      </c>
      <c r="BM361" s="50">
        <v>885165</v>
      </c>
      <c r="BN361" s="391">
        <f t="shared" si="244"/>
        <v>0</v>
      </c>
      <c r="BO361" s="391">
        <f t="shared" si="241"/>
        <v>885165</v>
      </c>
      <c r="BP361" s="391">
        <f t="shared" ref="BP361:BP424" si="271">BM361*Q361</f>
        <v>26554950</v>
      </c>
      <c r="BQ361" s="50">
        <f t="shared" ref="BQ361:BQ424" si="272">BN361*Q361</f>
        <v>0</v>
      </c>
      <c r="BR361" s="50">
        <f t="shared" ref="BR361:BR424" si="273">BO361*30/220*1.4*R361</f>
        <v>20278325.454545453</v>
      </c>
      <c r="BS361" s="50">
        <f t="shared" ref="BS361:BS424" si="274">(885165*3*Z361)/30*Q361</f>
        <v>0</v>
      </c>
      <c r="BT361" s="50">
        <f t="shared" ref="BT361:BT424" si="275">4500000/30*Q361</f>
        <v>4500000</v>
      </c>
      <c r="BU361" s="50">
        <f t="shared" ref="BU361:BU424" si="276">6000000/30*Q361</f>
        <v>6000000</v>
      </c>
      <c r="BV361" s="50">
        <f t="shared" ref="BV361:BV424" si="277">BO361*30/220*35%*S361</f>
        <v>4647116.25</v>
      </c>
      <c r="BW361" s="50">
        <f t="shared" ref="BW361:BW424" si="278">BO361*30/220*1.4*T361</f>
        <v>4956360.7131818179</v>
      </c>
      <c r="BX361" s="50">
        <f t="shared" ref="BX361:BX424" si="279">BO361*U361</f>
        <v>0</v>
      </c>
      <c r="BY361" s="50">
        <f t="shared" ref="BY361:BY424" si="280">200000*V361</f>
        <v>1600000</v>
      </c>
      <c r="BZ361" s="50">
        <v>0</v>
      </c>
      <c r="CA361" s="50">
        <v>0</v>
      </c>
      <c r="CB361" s="50">
        <v>0</v>
      </c>
      <c r="CC361" s="50">
        <v>0</v>
      </c>
      <c r="CD361" s="391">
        <f t="shared" ref="CD361:CD424" si="281">SUM(BP361:CC361)</f>
        <v>68536752.417727262</v>
      </c>
      <c r="CE361" s="391">
        <f t="shared" si="242"/>
        <v>56436752.417727262</v>
      </c>
      <c r="CF361" s="391">
        <f t="shared" si="243"/>
        <v>68536752.417727262</v>
      </c>
      <c r="CG361" s="50">
        <f t="shared" si="264"/>
        <v>4797572.6692409087</v>
      </c>
      <c r="CH361" s="395">
        <f t="shared" si="265"/>
        <v>1643675.2417727262</v>
      </c>
      <c r="CI361" s="398">
        <v>0</v>
      </c>
      <c r="CJ361" s="50">
        <v>0</v>
      </c>
      <c r="CK361" s="50">
        <v>0</v>
      </c>
      <c r="CL361" s="50">
        <v>0</v>
      </c>
      <c r="CM361" s="50">
        <v>0</v>
      </c>
      <c r="CN361" s="50">
        <v>0</v>
      </c>
      <c r="CO361" s="50">
        <v>0</v>
      </c>
      <c r="CP361" s="395">
        <f t="shared" si="266"/>
        <v>6441247.9110136349</v>
      </c>
      <c r="CQ361" s="391">
        <f t="shared" si="267"/>
        <v>62095504</v>
      </c>
      <c r="CR361" s="391">
        <f t="shared" si="268"/>
        <v>-479757</v>
      </c>
    </row>
    <row r="362" spans="1:96" s="50" customFormat="1" ht="24" customHeight="1" x14ac:dyDescent="0.2">
      <c r="A362" s="182">
        <f t="shared" si="245"/>
        <v>2655495</v>
      </c>
      <c r="B362" s="298">
        <f t="shared" si="269"/>
        <v>356</v>
      </c>
      <c r="C362" s="266">
        <v>120</v>
      </c>
      <c r="D362" s="299">
        <v>13228</v>
      </c>
      <c r="E362" s="242" t="s">
        <v>694</v>
      </c>
      <c r="F362" s="243" t="s">
        <v>1422</v>
      </c>
      <c r="G362" s="287" t="s">
        <v>137</v>
      </c>
      <c r="H362" s="274" t="s">
        <v>88</v>
      </c>
      <c r="I362" s="294" t="s">
        <v>2790</v>
      </c>
      <c r="J362" s="65" t="s">
        <v>1423</v>
      </c>
      <c r="K362" s="65" t="s">
        <v>1424</v>
      </c>
      <c r="L362" s="65" t="s">
        <v>88</v>
      </c>
      <c r="M362" s="292" t="s">
        <v>137</v>
      </c>
      <c r="N362" s="244" t="s">
        <v>2410</v>
      </c>
      <c r="O362" s="65"/>
      <c r="P362" s="90"/>
      <c r="Q362" s="244">
        <v>30</v>
      </c>
      <c r="R362" s="246">
        <v>120</v>
      </c>
      <c r="S362" s="246">
        <v>110</v>
      </c>
      <c r="T362" s="246">
        <v>29.33</v>
      </c>
      <c r="U362" s="90">
        <v>0</v>
      </c>
      <c r="V362" s="262">
        <v>8</v>
      </c>
      <c r="W362" s="99">
        <v>0</v>
      </c>
      <c r="X362" s="84">
        <v>0</v>
      </c>
      <c r="Y362" s="99">
        <v>0</v>
      </c>
      <c r="Z362" s="65">
        <v>0</v>
      </c>
      <c r="AA362" s="319">
        <v>885165</v>
      </c>
      <c r="AB362" s="319">
        <v>0</v>
      </c>
      <c r="AC362" s="320">
        <f t="shared" si="246"/>
        <v>885165</v>
      </c>
      <c r="AD362" s="75">
        <v>4500000</v>
      </c>
      <c r="AE362" s="75">
        <v>6000000</v>
      </c>
      <c r="AF362" s="338">
        <f t="shared" si="270"/>
        <v>168986.04545454544</v>
      </c>
      <c r="AG362" s="113">
        <f t="shared" si="247"/>
        <v>26554950</v>
      </c>
      <c r="AH362" s="75">
        <f t="shared" si="248"/>
        <v>0</v>
      </c>
      <c r="AI362" s="75">
        <f t="shared" si="249"/>
        <v>20278325.454545453</v>
      </c>
      <c r="AJ362" s="75">
        <f t="shared" si="250"/>
        <v>0</v>
      </c>
      <c r="AK362" s="75">
        <f t="shared" si="251"/>
        <v>4500000</v>
      </c>
      <c r="AL362" s="75">
        <f t="shared" si="252"/>
        <v>6000000</v>
      </c>
      <c r="AM362" s="75">
        <f t="shared" si="253"/>
        <v>4647116.25</v>
      </c>
      <c r="AN362" s="75">
        <f t="shared" si="254"/>
        <v>4956360.7131818179</v>
      </c>
      <c r="AO362" s="75">
        <f t="shared" si="255"/>
        <v>0</v>
      </c>
      <c r="AP362" s="75">
        <f t="shared" si="256"/>
        <v>1600000</v>
      </c>
      <c r="AQ362" s="75">
        <v>0</v>
      </c>
      <c r="AR362" s="75">
        <v>0</v>
      </c>
      <c r="AS362" s="75">
        <v>0</v>
      </c>
      <c r="AT362" s="80">
        <v>0</v>
      </c>
      <c r="AU362" s="82">
        <f t="shared" si="257"/>
        <v>68536752.417727262</v>
      </c>
      <c r="AV362" s="113">
        <f t="shared" si="258"/>
        <v>51639179.748486355</v>
      </c>
      <c r="AW362" s="75">
        <f t="shared" si="259"/>
        <v>68536752.417727262</v>
      </c>
      <c r="AX362" s="75">
        <f t="shared" si="260"/>
        <v>4797572.6692409087</v>
      </c>
      <c r="AY362" s="76">
        <f t="shared" si="261"/>
        <v>1163917.9748486355</v>
      </c>
      <c r="AZ362" s="75">
        <v>0</v>
      </c>
      <c r="BA362" s="75">
        <v>0</v>
      </c>
      <c r="BB362" s="75">
        <v>0</v>
      </c>
      <c r="BC362" s="80">
        <v>0</v>
      </c>
      <c r="BD362" s="80">
        <v>0</v>
      </c>
      <c r="BE362" s="80">
        <v>0</v>
      </c>
      <c r="BF362" s="78">
        <v>0</v>
      </c>
      <c r="BG362" s="348">
        <f t="shared" si="262"/>
        <v>5961490.6440895442</v>
      </c>
      <c r="BH362" s="188">
        <f t="shared" si="263"/>
        <v>62575261</v>
      </c>
      <c r="BM362" s="50">
        <v>885165</v>
      </c>
      <c r="BN362" s="391">
        <f t="shared" si="244"/>
        <v>0</v>
      </c>
      <c r="BO362" s="391">
        <f t="shared" si="241"/>
        <v>885165</v>
      </c>
      <c r="BP362" s="391">
        <f t="shared" si="271"/>
        <v>26554950</v>
      </c>
      <c r="BQ362" s="50">
        <f t="shared" si="272"/>
        <v>0</v>
      </c>
      <c r="BR362" s="50">
        <f t="shared" si="273"/>
        <v>20278325.454545453</v>
      </c>
      <c r="BS362" s="50">
        <f t="shared" si="274"/>
        <v>0</v>
      </c>
      <c r="BT362" s="50">
        <f t="shared" si="275"/>
        <v>4500000</v>
      </c>
      <c r="BU362" s="50">
        <f t="shared" si="276"/>
        <v>6000000</v>
      </c>
      <c r="BV362" s="50">
        <f t="shared" si="277"/>
        <v>4647116.25</v>
      </c>
      <c r="BW362" s="50">
        <f t="shared" si="278"/>
        <v>4956360.7131818179</v>
      </c>
      <c r="BX362" s="50">
        <f t="shared" si="279"/>
        <v>0</v>
      </c>
      <c r="BY362" s="50">
        <f t="shared" si="280"/>
        <v>1600000</v>
      </c>
      <c r="BZ362" s="50">
        <v>0</v>
      </c>
      <c r="CA362" s="50">
        <v>0</v>
      </c>
      <c r="CB362" s="50">
        <v>0</v>
      </c>
      <c r="CC362" s="50">
        <v>0</v>
      </c>
      <c r="CD362" s="391">
        <f t="shared" si="281"/>
        <v>68536752.417727262</v>
      </c>
      <c r="CE362" s="391">
        <f t="shared" si="242"/>
        <v>56436752.417727262</v>
      </c>
      <c r="CF362" s="391">
        <f t="shared" si="243"/>
        <v>68536752.417727262</v>
      </c>
      <c r="CG362" s="50">
        <f t="shared" si="264"/>
        <v>4797572.6692409087</v>
      </c>
      <c r="CH362" s="395">
        <f t="shared" si="265"/>
        <v>1643675.2417727262</v>
      </c>
      <c r="CI362" s="398">
        <v>0</v>
      </c>
      <c r="CJ362" s="50">
        <v>0</v>
      </c>
      <c r="CK362" s="50">
        <v>0</v>
      </c>
      <c r="CL362" s="50">
        <v>0</v>
      </c>
      <c r="CM362" s="50">
        <v>0</v>
      </c>
      <c r="CN362" s="50">
        <v>0</v>
      </c>
      <c r="CO362" s="50">
        <v>0</v>
      </c>
      <c r="CP362" s="395">
        <f t="shared" si="266"/>
        <v>6441247.9110136349</v>
      </c>
      <c r="CQ362" s="391">
        <f t="shared" si="267"/>
        <v>62095504</v>
      </c>
      <c r="CR362" s="391">
        <f t="shared" si="268"/>
        <v>-479757</v>
      </c>
    </row>
    <row r="363" spans="1:96" s="50" customFormat="1" ht="24" customHeight="1" x14ac:dyDescent="0.2">
      <c r="A363" s="182">
        <f t="shared" si="245"/>
        <v>2655495</v>
      </c>
      <c r="B363" s="298">
        <f t="shared" si="269"/>
        <v>357</v>
      </c>
      <c r="C363" s="266">
        <v>121</v>
      </c>
      <c r="D363" s="299">
        <v>13358</v>
      </c>
      <c r="E363" s="242" t="s">
        <v>410</v>
      </c>
      <c r="F363" s="243" t="s">
        <v>1815</v>
      </c>
      <c r="G363" s="287" t="s">
        <v>137</v>
      </c>
      <c r="H363" s="274" t="s">
        <v>88</v>
      </c>
      <c r="I363" s="294" t="s">
        <v>2791</v>
      </c>
      <c r="J363" s="65">
        <v>2710327368</v>
      </c>
      <c r="K363" s="65" t="s">
        <v>1816</v>
      </c>
      <c r="L363" s="65" t="s">
        <v>88</v>
      </c>
      <c r="M363" s="292" t="s">
        <v>137</v>
      </c>
      <c r="N363" s="244" t="s">
        <v>2410</v>
      </c>
      <c r="O363" s="65"/>
      <c r="P363" s="90"/>
      <c r="Q363" s="244">
        <v>30</v>
      </c>
      <c r="R363" s="246">
        <v>120</v>
      </c>
      <c r="S363" s="246">
        <v>110</v>
      </c>
      <c r="T363" s="246">
        <v>29.33</v>
      </c>
      <c r="U363" s="90">
        <v>0</v>
      </c>
      <c r="V363" s="262">
        <v>17</v>
      </c>
      <c r="W363" s="99">
        <v>0</v>
      </c>
      <c r="X363" s="84">
        <v>0</v>
      </c>
      <c r="Y363" s="99">
        <v>0</v>
      </c>
      <c r="Z363" s="65">
        <v>0</v>
      </c>
      <c r="AA363" s="319">
        <v>885165</v>
      </c>
      <c r="AB363" s="319">
        <v>0</v>
      </c>
      <c r="AC363" s="320">
        <f t="shared" si="246"/>
        <v>885165</v>
      </c>
      <c r="AD363" s="75">
        <v>4500000</v>
      </c>
      <c r="AE363" s="75">
        <v>6000000</v>
      </c>
      <c r="AF363" s="338">
        <f t="shared" si="270"/>
        <v>168986.04545454544</v>
      </c>
      <c r="AG363" s="113">
        <f t="shared" si="247"/>
        <v>26554950</v>
      </c>
      <c r="AH363" s="75">
        <f t="shared" si="248"/>
        <v>0</v>
      </c>
      <c r="AI363" s="75">
        <f t="shared" si="249"/>
        <v>20278325.454545453</v>
      </c>
      <c r="AJ363" s="75">
        <f t="shared" si="250"/>
        <v>0</v>
      </c>
      <c r="AK363" s="75">
        <f t="shared" si="251"/>
        <v>4500000</v>
      </c>
      <c r="AL363" s="75">
        <f t="shared" si="252"/>
        <v>6000000</v>
      </c>
      <c r="AM363" s="75">
        <f t="shared" si="253"/>
        <v>4647116.25</v>
      </c>
      <c r="AN363" s="75">
        <f t="shared" si="254"/>
        <v>4956360.7131818179</v>
      </c>
      <c r="AO363" s="75">
        <f t="shared" si="255"/>
        <v>0</v>
      </c>
      <c r="AP363" s="75">
        <f t="shared" si="256"/>
        <v>3400000</v>
      </c>
      <c r="AQ363" s="75">
        <v>0</v>
      </c>
      <c r="AR363" s="75">
        <v>0</v>
      </c>
      <c r="AS363" s="75">
        <v>0</v>
      </c>
      <c r="AT363" s="80">
        <v>0</v>
      </c>
      <c r="AU363" s="82">
        <f t="shared" si="257"/>
        <v>70336752.417727262</v>
      </c>
      <c r="AV363" s="113">
        <f t="shared" si="258"/>
        <v>51513179.748486355</v>
      </c>
      <c r="AW363" s="75">
        <f t="shared" si="259"/>
        <v>70336752.417727262</v>
      </c>
      <c r="AX363" s="75">
        <f t="shared" si="260"/>
        <v>4923572.6692409087</v>
      </c>
      <c r="AY363" s="76">
        <f t="shared" si="261"/>
        <v>1151317.9748486355</v>
      </c>
      <c r="AZ363" s="75">
        <v>0</v>
      </c>
      <c r="BA363" s="75">
        <v>0</v>
      </c>
      <c r="BB363" s="75">
        <v>0</v>
      </c>
      <c r="BC363" s="80">
        <v>0</v>
      </c>
      <c r="BD363" s="80">
        <v>0</v>
      </c>
      <c r="BE363" s="80">
        <v>0</v>
      </c>
      <c r="BF363" s="78">
        <v>0</v>
      </c>
      <c r="BG363" s="348">
        <f t="shared" si="262"/>
        <v>6074890.6440895442</v>
      </c>
      <c r="BH363" s="188">
        <f t="shared" si="263"/>
        <v>64261861</v>
      </c>
      <c r="BM363" s="50">
        <v>885165</v>
      </c>
      <c r="BN363" s="391">
        <f t="shared" si="244"/>
        <v>0</v>
      </c>
      <c r="BO363" s="391">
        <f t="shared" si="241"/>
        <v>885165</v>
      </c>
      <c r="BP363" s="391">
        <f t="shared" si="271"/>
        <v>26554950</v>
      </c>
      <c r="BQ363" s="50">
        <f t="shared" si="272"/>
        <v>0</v>
      </c>
      <c r="BR363" s="50">
        <f t="shared" si="273"/>
        <v>20278325.454545453</v>
      </c>
      <c r="BS363" s="50">
        <f t="shared" si="274"/>
        <v>0</v>
      </c>
      <c r="BT363" s="50">
        <f t="shared" si="275"/>
        <v>4500000</v>
      </c>
      <c r="BU363" s="50">
        <f t="shared" si="276"/>
        <v>6000000</v>
      </c>
      <c r="BV363" s="50">
        <f t="shared" si="277"/>
        <v>4647116.25</v>
      </c>
      <c r="BW363" s="50">
        <f t="shared" si="278"/>
        <v>4956360.7131818179</v>
      </c>
      <c r="BX363" s="50">
        <f t="shared" si="279"/>
        <v>0</v>
      </c>
      <c r="BY363" s="50">
        <f t="shared" si="280"/>
        <v>3400000</v>
      </c>
      <c r="BZ363" s="50">
        <v>0</v>
      </c>
      <c r="CA363" s="50">
        <v>0</v>
      </c>
      <c r="CB363" s="50">
        <v>0</v>
      </c>
      <c r="CC363" s="50">
        <v>0</v>
      </c>
      <c r="CD363" s="391">
        <f t="shared" si="281"/>
        <v>70336752.417727262</v>
      </c>
      <c r="CE363" s="391">
        <f t="shared" si="242"/>
        <v>56436752.417727262</v>
      </c>
      <c r="CF363" s="391">
        <f t="shared" si="243"/>
        <v>70336752.417727262</v>
      </c>
      <c r="CG363" s="50">
        <f t="shared" si="264"/>
        <v>4923572.6692409087</v>
      </c>
      <c r="CH363" s="395">
        <f t="shared" si="265"/>
        <v>1643675.2417727262</v>
      </c>
      <c r="CI363" s="398">
        <v>0</v>
      </c>
      <c r="CJ363" s="50">
        <v>0</v>
      </c>
      <c r="CK363" s="50">
        <v>0</v>
      </c>
      <c r="CL363" s="50">
        <v>0</v>
      </c>
      <c r="CM363" s="50">
        <v>0</v>
      </c>
      <c r="CN363" s="50">
        <v>0</v>
      </c>
      <c r="CO363" s="50">
        <v>0</v>
      </c>
      <c r="CP363" s="395">
        <f t="shared" si="266"/>
        <v>6567247.9110136349</v>
      </c>
      <c r="CQ363" s="391">
        <f t="shared" si="267"/>
        <v>63769504</v>
      </c>
      <c r="CR363" s="391">
        <f t="shared" si="268"/>
        <v>-492357</v>
      </c>
    </row>
    <row r="364" spans="1:96" s="50" customFormat="1" ht="24" customHeight="1" x14ac:dyDescent="0.2">
      <c r="A364" s="182">
        <f t="shared" si="245"/>
        <v>2655495</v>
      </c>
      <c r="B364" s="298">
        <f t="shared" si="269"/>
        <v>358</v>
      </c>
      <c r="C364" s="266">
        <v>122</v>
      </c>
      <c r="D364" s="299">
        <v>13281</v>
      </c>
      <c r="E364" s="242" t="s">
        <v>85</v>
      </c>
      <c r="F364" s="243" t="s">
        <v>1587</v>
      </c>
      <c r="G364" s="287" t="s">
        <v>137</v>
      </c>
      <c r="H364" s="274" t="s">
        <v>88</v>
      </c>
      <c r="I364" s="294" t="s">
        <v>2792</v>
      </c>
      <c r="J364" s="65" t="s">
        <v>1588</v>
      </c>
      <c r="K364" s="65" t="s">
        <v>1589</v>
      </c>
      <c r="L364" s="65" t="s">
        <v>88</v>
      </c>
      <c r="M364" s="292" t="s">
        <v>137</v>
      </c>
      <c r="N364" s="244" t="s">
        <v>2410</v>
      </c>
      <c r="O364" s="65"/>
      <c r="P364" s="90"/>
      <c r="Q364" s="244">
        <v>30</v>
      </c>
      <c r="R364" s="246">
        <v>120</v>
      </c>
      <c r="S364" s="246">
        <v>110</v>
      </c>
      <c r="T364" s="246">
        <v>29.33</v>
      </c>
      <c r="U364" s="90">
        <v>0</v>
      </c>
      <c r="V364" s="262">
        <v>15</v>
      </c>
      <c r="W364" s="99">
        <v>0</v>
      </c>
      <c r="X364" s="84">
        <v>0</v>
      </c>
      <c r="Y364" s="99">
        <v>2</v>
      </c>
      <c r="Z364" s="65">
        <v>2</v>
      </c>
      <c r="AA364" s="319">
        <v>885165</v>
      </c>
      <c r="AB364" s="319">
        <v>0</v>
      </c>
      <c r="AC364" s="320">
        <f t="shared" si="246"/>
        <v>885165</v>
      </c>
      <c r="AD364" s="75">
        <v>4500000</v>
      </c>
      <c r="AE364" s="75">
        <v>6000000</v>
      </c>
      <c r="AF364" s="338">
        <f t="shared" si="270"/>
        <v>168986.04545454544</v>
      </c>
      <c r="AG364" s="113">
        <f t="shared" si="247"/>
        <v>26554950</v>
      </c>
      <c r="AH364" s="75">
        <f t="shared" si="248"/>
        <v>0</v>
      </c>
      <c r="AI364" s="75">
        <f t="shared" si="249"/>
        <v>20278325.454545453</v>
      </c>
      <c r="AJ364" s="75">
        <f t="shared" si="250"/>
        <v>5310990</v>
      </c>
      <c r="AK364" s="75">
        <f t="shared" si="251"/>
        <v>4500000</v>
      </c>
      <c r="AL364" s="75">
        <f t="shared" si="252"/>
        <v>6000000</v>
      </c>
      <c r="AM364" s="75">
        <f t="shared" si="253"/>
        <v>4647116.25</v>
      </c>
      <c r="AN364" s="75">
        <f t="shared" si="254"/>
        <v>4956360.7131818179</v>
      </c>
      <c r="AO364" s="75">
        <f t="shared" si="255"/>
        <v>0</v>
      </c>
      <c r="AP364" s="75">
        <f t="shared" si="256"/>
        <v>3000000</v>
      </c>
      <c r="AQ364" s="75">
        <v>0</v>
      </c>
      <c r="AR364" s="75">
        <v>0</v>
      </c>
      <c r="AS364" s="75">
        <v>0</v>
      </c>
      <c r="AT364" s="80">
        <v>0</v>
      </c>
      <c r="AU364" s="82">
        <f t="shared" si="257"/>
        <v>75247742.417727277</v>
      </c>
      <c r="AV364" s="113">
        <f t="shared" si="258"/>
        <v>51541179.74848637</v>
      </c>
      <c r="AW364" s="75">
        <f t="shared" si="259"/>
        <v>69936752.417727262</v>
      </c>
      <c r="AX364" s="75">
        <f t="shared" si="260"/>
        <v>4895572.6692409087</v>
      </c>
      <c r="AY364" s="76">
        <f t="shared" si="261"/>
        <v>1154117.9748486371</v>
      </c>
      <c r="AZ364" s="75">
        <v>0</v>
      </c>
      <c r="BA364" s="75">
        <v>0</v>
      </c>
      <c r="BB364" s="75">
        <v>0</v>
      </c>
      <c r="BC364" s="80">
        <v>0</v>
      </c>
      <c r="BD364" s="80">
        <v>0</v>
      </c>
      <c r="BE364" s="80">
        <v>0</v>
      </c>
      <c r="BF364" s="78">
        <v>0</v>
      </c>
      <c r="BG364" s="348">
        <f t="shared" si="262"/>
        <v>6049690.6440895461</v>
      </c>
      <c r="BH364" s="188">
        <f t="shared" si="263"/>
        <v>69198051</v>
      </c>
      <c r="BM364" s="50">
        <v>885165</v>
      </c>
      <c r="BN364" s="391">
        <f t="shared" si="244"/>
        <v>0</v>
      </c>
      <c r="BO364" s="391">
        <f t="shared" si="241"/>
        <v>885165</v>
      </c>
      <c r="BP364" s="391">
        <f t="shared" si="271"/>
        <v>26554950</v>
      </c>
      <c r="BQ364" s="50">
        <f t="shared" si="272"/>
        <v>0</v>
      </c>
      <c r="BR364" s="50">
        <f t="shared" si="273"/>
        <v>20278325.454545453</v>
      </c>
      <c r="BS364" s="50">
        <f t="shared" si="274"/>
        <v>5310990</v>
      </c>
      <c r="BT364" s="50">
        <f t="shared" si="275"/>
        <v>4500000</v>
      </c>
      <c r="BU364" s="50">
        <f t="shared" si="276"/>
        <v>6000000</v>
      </c>
      <c r="BV364" s="50">
        <f t="shared" si="277"/>
        <v>4647116.25</v>
      </c>
      <c r="BW364" s="50">
        <f t="shared" si="278"/>
        <v>4956360.7131818179</v>
      </c>
      <c r="BX364" s="50">
        <f t="shared" si="279"/>
        <v>0</v>
      </c>
      <c r="BY364" s="50">
        <f t="shared" si="280"/>
        <v>3000000</v>
      </c>
      <c r="BZ364" s="50">
        <v>0</v>
      </c>
      <c r="CA364" s="50">
        <v>0</v>
      </c>
      <c r="CB364" s="50">
        <v>0</v>
      </c>
      <c r="CC364" s="50">
        <v>0</v>
      </c>
      <c r="CD364" s="391">
        <f t="shared" si="281"/>
        <v>75247742.417727277</v>
      </c>
      <c r="CE364" s="391">
        <f t="shared" si="242"/>
        <v>56436752.417727277</v>
      </c>
      <c r="CF364" s="391">
        <f t="shared" si="243"/>
        <v>69936752.417727262</v>
      </c>
      <c r="CG364" s="50">
        <f t="shared" si="264"/>
        <v>4895572.6692409087</v>
      </c>
      <c r="CH364" s="395">
        <f t="shared" si="265"/>
        <v>1643675.2417727278</v>
      </c>
      <c r="CI364" s="398">
        <v>0</v>
      </c>
      <c r="CJ364" s="50">
        <v>0</v>
      </c>
      <c r="CK364" s="50">
        <v>0</v>
      </c>
      <c r="CL364" s="50">
        <v>0</v>
      </c>
      <c r="CM364" s="50">
        <v>0</v>
      </c>
      <c r="CN364" s="50">
        <v>0</v>
      </c>
      <c r="CO364" s="50">
        <v>0</v>
      </c>
      <c r="CP364" s="395">
        <f t="shared" si="266"/>
        <v>6539247.9110136367</v>
      </c>
      <c r="CQ364" s="391">
        <f t="shared" si="267"/>
        <v>68708494</v>
      </c>
      <c r="CR364" s="391">
        <f t="shared" si="268"/>
        <v>-489557</v>
      </c>
    </row>
    <row r="365" spans="1:96" s="50" customFormat="1" ht="24" customHeight="1" x14ac:dyDescent="0.2">
      <c r="A365" s="182">
        <f t="shared" si="245"/>
        <v>2655495</v>
      </c>
      <c r="B365" s="298">
        <f t="shared" si="269"/>
        <v>359</v>
      </c>
      <c r="C365" s="266">
        <v>123</v>
      </c>
      <c r="D365" s="299">
        <v>13287</v>
      </c>
      <c r="E365" s="242" t="s">
        <v>190</v>
      </c>
      <c r="F365" s="243" t="s">
        <v>1607</v>
      </c>
      <c r="G365" s="287" t="s">
        <v>137</v>
      </c>
      <c r="H365" s="274" t="s">
        <v>88</v>
      </c>
      <c r="I365" s="294" t="s">
        <v>2793</v>
      </c>
      <c r="J365" s="65" t="s">
        <v>1608</v>
      </c>
      <c r="K365" s="65" t="s">
        <v>1609</v>
      </c>
      <c r="L365" s="65" t="s">
        <v>88</v>
      </c>
      <c r="M365" s="292" t="s">
        <v>137</v>
      </c>
      <c r="N365" s="244" t="s">
        <v>2410</v>
      </c>
      <c r="O365" s="65"/>
      <c r="P365" s="90"/>
      <c r="Q365" s="244">
        <v>30</v>
      </c>
      <c r="R365" s="246">
        <v>120</v>
      </c>
      <c r="S365" s="246">
        <v>110</v>
      </c>
      <c r="T365" s="246">
        <v>29.33</v>
      </c>
      <c r="U365" s="90">
        <v>0</v>
      </c>
      <c r="V365" s="262">
        <v>15</v>
      </c>
      <c r="W365" s="99">
        <v>0</v>
      </c>
      <c r="X365" s="84">
        <v>0</v>
      </c>
      <c r="Y365" s="99">
        <v>1</v>
      </c>
      <c r="Z365" s="65">
        <v>1</v>
      </c>
      <c r="AA365" s="319">
        <v>885165</v>
      </c>
      <c r="AB365" s="319">
        <v>0</v>
      </c>
      <c r="AC365" s="320">
        <f t="shared" si="246"/>
        <v>885165</v>
      </c>
      <c r="AD365" s="75">
        <v>4500000</v>
      </c>
      <c r="AE365" s="75">
        <v>6000000</v>
      </c>
      <c r="AF365" s="338">
        <f t="shared" si="270"/>
        <v>168986.04545454544</v>
      </c>
      <c r="AG365" s="113">
        <f t="shared" si="247"/>
        <v>26554950</v>
      </c>
      <c r="AH365" s="75">
        <f t="shared" si="248"/>
        <v>0</v>
      </c>
      <c r="AI365" s="75">
        <f t="shared" si="249"/>
        <v>20278325.454545453</v>
      </c>
      <c r="AJ365" s="75">
        <f t="shared" si="250"/>
        <v>2655495</v>
      </c>
      <c r="AK365" s="75">
        <f t="shared" si="251"/>
        <v>4500000</v>
      </c>
      <c r="AL365" s="75">
        <f t="shared" si="252"/>
        <v>6000000</v>
      </c>
      <c r="AM365" s="75">
        <f t="shared" si="253"/>
        <v>4647116.25</v>
      </c>
      <c r="AN365" s="75">
        <f t="shared" si="254"/>
        <v>4956360.7131818179</v>
      </c>
      <c r="AO365" s="75">
        <f t="shared" si="255"/>
        <v>0</v>
      </c>
      <c r="AP365" s="75">
        <f t="shared" si="256"/>
        <v>3000000</v>
      </c>
      <c r="AQ365" s="75">
        <v>0</v>
      </c>
      <c r="AR365" s="75">
        <v>0</v>
      </c>
      <c r="AS365" s="75">
        <v>0</v>
      </c>
      <c r="AT365" s="80">
        <v>0</v>
      </c>
      <c r="AU365" s="82">
        <f t="shared" si="257"/>
        <v>72592247.417727277</v>
      </c>
      <c r="AV365" s="113">
        <f t="shared" si="258"/>
        <v>51541179.74848637</v>
      </c>
      <c r="AW365" s="75">
        <f t="shared" si="259"/>
        <v>69936752.417727262</v>
      </c>
      <c r="AX365" s="75">
        <f t="shared" si="260"/>
        <v>4895572.6692409087</v>
      </c>
      <c r="AY365" s="76">
        <f t="shared" si="261"/>
        <v>1154117.9748486371</v>
      </c>
      <c r="AZ365" s="75">
        <v>0</v>
      </c>
      <c r="BA365" s="75">
        <v>0</v>
      </c>
      <c r="BB365" s="75">
        <v>0</v>
      </c>
      <c r="BC365" s="80">
        <v>0</v>
      </c>
      <c r="BD365" s="80">
        <v>0</v>
      </c>
      <c r="BE365" s="80">
        <v>0</v>
      </c>
      <c r="BF365" s="78">
        <v>0</v>
      </c>
      <c r="BG365" s="348">
        <f t="shared" si="262"/>
        <v>6049690.6440895461</v>
      </c>
      <c r="BH365" s="188">
        <f t="shared" si="263"/>
        <v>66542556</v>
      </c>
      <c r="BM365" s="50">
        <v>885165</v>
      </c>
      <c r="BN365" s="391">
        <f t="shared" si="244"/>
        <v>0</v>
      </c>
      <c r="BO365" s="391">
        <f t="shared" si="241"/>
        <v>885165</v>
      </c>
      <c r="BP365" s="391">
        <f t="shared" si="271"/>
        <v>26554950</v>
      </c>
      <c r="BQ365" s="50">
        <f t="shared" si="272"/>
        <v>0</v>
      </c>
      <c r="BR365" s="50">
        <f t="shared" si="273"/>
        <v>20278325.454545453</v>
      </c>
      <c r="BS365" s="50">
        <f t="shared" si="274"/>
        <v>2655495</v>
      </c>
      <c r="BT365" s="50">
        <f t="shared" si="275"/>
        <v>4500000</v>
      </c>
      <c r="BU365" s="50">
        <f t="shared" si="276"/>
        <v>6000000</v>
      </c>
      <c r="BV365" s="50">
        <f t="shared" si="277"/>
        <v>4647116.25</v>
      </c>
      <c r="BW365" s="50">
        <f t="shared" si="278"/>
        <v>4956360.7131818179</v>
      </c>
      <c r="BX365" s="50">
        <f t="shared" si="279"/>
        <v>0</v>
      </c>
      <c r="BY365" s="50">
        <f t="shared" si="280"/>
        <v>3000000</v>
      </c>
      <c r="BZ365" s="50">
        <v>0</v>
      </c>
      <c r="CA365" s="50">
        <v>0</v>
      </c>
      <c r="CB365" s="50">
        <v>0</v>
      </c>
      <c r="CC365" s="50">
        <v>0</v>
      </c>
      <c r="CD365" s="391">
        <f t="shared" si="281"/>
        <v>72592247.417727277</v>
      </c>
      <c r="CE365" s="391">
        <f t="shared" si="242"/>
        <v>56436752.417727277</v>
      </c>
      <c r="CF365" s="391">
        <f t="shared" si="243"/>
        <v>69936752.417727262</v>
      </c>
      <c r="CG365" s="50">
        <f t="shared" si="264"/>
        <v>4895572.6692409087</v>
      </c>
      <c r="CH365" s="395">
        <f t="shared" si="265"/>
        <v>1643675.2417727278</v>
      </c>
      <c r="CI365" s="398">
        <v>0</v>
      </c>
      <c r="CJ365" s="50">
        <v>0</v>
      </c>
      <c r="CK365" s="50">
        <v>0</v>
      </c>
      <c r="CL365" s="50">
        <v>0</v>
      </c>
      <c r="CM365" s="50">
        <v>0</v>
      </c>
      <c r="CN365" s="50">
        <v>0</v>
      </c>
      <c r="CO365" s="50">
        <v>0</v>
      </c>
      <c r="CP365" s="395">
        <f t="shared" si="266"/>
        <v>6539247.9110136367</v>
      </c>
      <c r="CQ365" s="391">
        <f t="shared" si="267"/>
        <v>66052999</v>
      </c>
      <c r="CR365" s="391">
        <f t="shared" si="268"/>
        <v>-489557</v>
      </c>
    </row>
    <row r="366" spans="1:96" s="50" customFormat="1" ht="24" customHeight="1" x14ac:dyDescent="0.2">
      <c r="A366" s="182">
        <f t="shared" si="245"/>
        <v>2655495</v>
      </c>
      <c r="B366" s="298">
        <f t="shared" si="269"/>
        <v>360</v>
      </c>
      <c r="C366" s="266">
        <v>124</v>
      </c>
      <c r="D366" s="299">
        <v>13306</v>
      </c>
      <c r="E366" s="242" t="s">
        <v>1184</v>
      </c>
      <c r="F366" s="243" t="s">
        <v>1663</v>
      </c>
      <c r="G366" s="287" t="s">
        <v>137</v>
      </c>
      <c r="H366" s="274" t="s">
        <v>88</v>
      </c>
      <c r="I366" s="353" t="s">
        <v>2794</v>
      </c>
      <c r="J366" s="68" t="s">
        <v>1664</v>
      </c>
      <c r="K366" s="68" t="s">
        <v>1665</v>
      </c>
      <c r="L366" s="68" t="s">
        <v>88</v>
      </c>
      <c r="M366" s="292" t="s">
        <v>137</v>
      </c>
      <c r="N366" s="244" t="s">
        <v>2410</v>
      </c>
      <c r="O366" s="68"/>
      <c r="P366" s="91"/>
      <c r="Q366" s="244">
        <v>30</v>
      </c>
      <c r="R366" s="246">
        <v>120</v>
      </c>
      <c r="S366" s="246">
        <v>110</v>
      </c>
      <c r="T366" s="246">
        <v>29.33</v>
      </c>
      <c r="U366" s="90">
        <v>0</v>
      </c>
      <c r="V366" s="262">
        <v>15</v>
      </c>
      <c r="W366" s="99">
        <v>0</v>
      </c>
      <c r="X366" s="84">
        <v>0</v>
      </c>
      <c r="Y366" s="99">
        <v>0</v>
      </c>
      <c r="Z366" s="65">
        <v>0</v>
      </c>
      <c r="AA366" s="319">
        <v>885165</v>
      </c>
      <c r="AB366" s="319">
        <v>0</v>
      </c>
      <c r="AC366" s="320">
        <f t="shared" si="246"/>
        <v>885165</v>
      </c>
      <c r="AD366" s="75">
        <v>4500000</v>
      </c>
      <c r="AE366" s="75">
        <v>6000000</v>
      </c>
      <c r="AF366" s="338">
        <f t="shared" si="270"/>
        <v>168986.04545454544</v>
      </c>
      <c r="AG366" s="113">
        <f t="shared" si="247"/>
        <v>26554950</v>
      </c>
      <c r="AH366" s="75">
        <f t="shared" si="248"/>
        <v>0</v>
      </c>
      <c r="AI366" s="75">
        <f t="shared" si="249"/>
        <v>20278325.454545453</v>
      </c>
      <c r="AJ366" s="75">
        <f t="shared" si="250"/>
        <v>0</v>
      </c>
      <c r="AK366" s="75">
        <f t="shared" si="251"/>
        <v>4500000</v>
      </c>
      <c r="AL366" s="75">
        <f t="shared" si="252"/>
        <v>6000000</v>
      </c>
      <c r="AM366" s="75">
        <f t="shared" si="253"/>
        <v>4647116.25</v>
      </c>
      <c r="AN366" s="75">
        <f t="shared" si="254"/>
        <v>4956360.7131818179</v>
      </c>
      <c r="AO366" s="75">
        <f t="shared" si="255"/>
        <v>0</v>
      </c>
      <c r="AP366" s="75">
        <f t="shared" si="256"/>
        <v>3000000</v>
      </c>
      <c r="AQ366" s="75">
        <v>0</v>
      </c>
      <c r="AR366" s="75">
        <v>0</v>
      </c>
      <c r="AS366" s="75">
        <v>0</v>
      </c>
      <c r="AT366" s="80">
        <v>0</v>
      </c>
      <c r="AU366" s="82">
        <f t="shared" si="257"/>
        <v>69936752.417727262</v>
      </c>
      <c r="AV366" s="113">
        <f t="shared" si="258"/>
        <v>51541179.748486355</v>
      </c>
      <c r="AW366" s="75">
        <f t="shared" si="259"/>
        <v>69936752.417727262</v>
      </c>
      <c r="AX366" s="75">
        <f t="shared" si="260"/>
        <v>4895572.6692409087</v>
      </c>
      <c r="AY366" s="76">
        <f t="shared" si="261"/>
        <v>1154117.9748486355</v>
      </c>
      <c r="AZ366" s="75">
        <v>0</v>
      </c>
      <c r="BA366" s="75">
        <v>0</v>
      </c>
      <c r="BB366" s="75">
        <v>0</v>
      </c>
      <c r="BC366" s="80">
        <v>0</v>
      </c>
      <c r="BD366" s="80">
        <v>0</v>
      </c>
      <c r="BE366" s="80">
        <v>0</v>
      </c>
      <c r="BF366" s="78">
        <v>0</v>
      </c>
      <c r="BG366" s="348">
        <f t="shared" si="262"/>
        <v>6049690.6440895442</v>
      </c>
      <c r="BH366" s="188">
        <f t="shared" si="263"/>
        <v>63887061</v>
      </c>
      <c r="BM366" s="50">
        <v>885165</v>
      </c>
      <c r="BN366" s="391">
        <f t="shared" si="244"/>
        <v>0</v>
      </c>
      <c r="BO366" s="391">
        <f t="shared" si="241"/>
        <v>885165</v>
      </c>
      <c r="BP366" s="391">
        <f t="shared" si="271"/>
        <v>26554950</v>
      </c>
      <c r="BQ366" s="50">
        <f t="shared" si="272"/>
        <v>0</v>
      </c>
      <c r="BR366" s="50">
        <f t="shared" si="273"/>
        <v>20278325.454545453</v>
      </c>
      <c r="BS366" s="50">
        <f t="shared" si="274"/>
        <v>0</v>
      </c>
      <c r="BT366" s="50">
        <f t="shared" si="275"/>
        <v>4500000</v>
      </c>
      <c r="BU366" s="50">
        <f t="shared" si="276"/>
        <v>6000000</v>
      </c>
      <c r="BV366" s="50">
        <f t="shared" si="277"/>
        <v>4647116.25</v>
      </c>
      <c r="BW366" s="50">
        <f t="shared" si="278"/>
        <v>4956360.7131818179</v>
      </c>
      <c r="BX366" s="50">
        <f t="shared" si="279"/>
        <v>0</v>
      </c>
      <c r="BY366" s="50">
        <f t="shared" si="280"/>
        <v>3000000</v>
      </c>
      <c r="BZ366" s="50">
        <v>0</v>
      </c>
      <c r="CA366" s="50">
        <v>0</v>
      </c>
      <c r="CB366" s="50">
        <v>0</v>
      </c>
      <c r="CC366" s="50">
        <v>0</v>
      </c>
      <c r="CD366" s="391">
        <f t="shared" si="281"/>
        <v>69936752.417727262</v>
      </c>
      <c r="CE366" s="391">
        <f t="shared" si="242"/>
        <v>56436752.417727262</v>
      </c>
      <c r="CF366" s="391">
        <f t="shared" si="243"/>
        <v>69936752.417727262</v>
      </c>
      <c r="CG366" s="50">
        <f t="shared" si="264"/>
        <v>4895572.6692409087</v>
      </c>
      <c r="CH366" s="395">
        <f t="shared" si="265"/>
        <v>1643675.2417727262</v>
      </c>
      <c r="CI366" s="398">
        <v>0</v>
      </c>
      <c r="CJ366" s="50">
        <v>0</v>
      </c>
      <c r="CK366" s="50">
        <v>0</v>
      </c>
      <c r="CL366" s="50">
        <v>0</v>
      </c>
      <c r="CM366" s="50">
        <v>0</v>
      </c>
      <c r="CN366" s="50">
        <v>0</v>
      </c>
      <c r="CO366" s="50">
        <v>0</v>
      </c>
      <c r="CP366" s="395">
        <f t="shared" si="266"/>
        <v>6539247.9110136349</v>
      </c>
      <c r="CQ366" s="391">
        <f t="shared" si="267"/>
        <v>63397504</v>
      </c>
      <c r="CR366" s="391">
        <f t="shared" si="268"/>
        <v>-489557</v>
      </c>
    </row>
    <row r="367" spans="1:96" s="50" customFormat="1" ht="24" customHeight="1" x14ac:dyDescent="0.2">
      <c r="A367" s="182">
        <f t="shared" si="245"/>
        <v>2655495</v>
      </c>
      <c r="B367" s="298">
        <f t="shared" si="269"/>
        <v>361</v>
      </c>
      <c r="C367" s="266">
        <v>125</v>
      </c>
      <c r="D367" s="299">
        <v>13218</v>
      </c>
      <c r="E367" s="242" t="s">
        <v>226</v>
      </c>
      <c r="F367" s="243" t="s">
        <v>1390</v>
      </c>
      <c r="G367" s="287" t="s">
        <v>137</v>
      </c>
      <c r="H367" s="274" t="s">
        <v>88</v>
      </c>
      <c r="I367" s="294" t="s">
        <v>2795</v>
      </c>
      <c r="J367" s="65" t="s">
        <v>1391</v>
      </c>
      <c r="K367" s="65" t="s">
        <v>1392</v>
      </c>
      <c r="L367" s="65" t="s">
        <v>88</v>
      </c>
      <c r="M367" s="292" t="s">
        <v>137</v>
      </c>
      <c r="N367" s="244" t="s">
        <v>2410</v>
      </c>
      <c r="O367" s="65"/>
      <c r="P367" s="90"/>
      <c r="Q367" s="244">
        <v>30</v>
      </c>
      <c r="R367" s="246">
        <v>120</v>
      </c>
      <c r="S367" s="246">
        <v>110</v>
      </c>
      <c r="T367" s="246">
        <v>29.33</v>
      </c>
      <c r="U367" s="90">
        <v>0</v>
      </c>
      <c r="V367" s="262">
        <v>15</v>
      </c>
      <c r="W367" s="99">
        <v>0</v>
      </c>
      <c r="X367" s="84">
        <v>0</v>
      </c>
      <c r="Y367" s="99">
        <v>2</v>
      </c>
      <c r="Z367" s="65">
        <v>2</v>
      </c>
      <c r="AA367" s="319">
        <v>885165</v>
      </c>
      <c r="AB367" s="319">
        <v>0</v>
      </c>
      <c r="AC367" s="320">
        <f t="shared" si="246"/>
        <v>885165</v>
      </c>
      <c r="AD367" s="75">
        <v>4500000</v>
      </c>
      <c r="AE367" s="75">
        <v>6000000</v>
      </c>
      <c r="AF367" s="338">
        <f t="shared" si="270"/>
        <v>168986.04545454544</v>
      </c>
      <c r="AG367" s="113">
        <f t="shared" si="247"/>
        <v>26554950</v>
      </c>
      <c r="AH367" s="75">
        <f t="shared" si="248"/>
        <v>0</v>
      </c>
      <c r="AI367" s="75">
        <f t="shared" si="249"/>
        <v>20278325.454545453</v>
      </c>
      <c r="AJ367" s="75">
        <f t="shared" si="250"/>
        <v>5310990</v>
      </c>
      <c r="AK367" s="75">
        <f t="shared" si="251"/>
        <v>4500000</v>
      </c>
      <c r="AL367" s="75">
        <f t="shared" si="252"/>
        <v>6000000</v>
      </c>
      <c r="AM367" s="75">
        <f t="shared" si="253"/>
        <v>4647116.25</v>
      </c>
      <c r="AN367" s="75">
        <f t="shared" si="254"/>
        <v>4956360.7131818179</v>
      </c>
      <c r="AO367" s="75">
        <f t="shared" si="255"/>
        <v>0</v>
      </c>
      <c r="AP367" s="75">
        <f t="shared" si="256"/>
        <v>3000000</v>
      </c>
      <c r="AQ367" s="75">
        <v>0</v>
      </c>
      <c r="AR367" s="75">
        <v>0</v>
      </c>
      <c r="AS367" s="75">
        <v>0</v>
      </c>
      <c r="AT367" s="80">
        <v>0</v>
      </c>
      <c r="AU367" s="82">
        <f t="shared" si="257"/>
        <v>75247742.417727277</v>
      </c>
      <c r="AV367" s="113">
        <f t="shared" si="258"/>
        <v>51541179.74848637</v>
      </c>
      <c r="AW367" s="75">
        <f t="shared" si="259"/>
        <v>69936752.417727262</v>
      </c>
      <c r="AX367" s="75">
        <f t="shared" si="260"/>
        <v>4895572.6692409087</v>
      </c>
      <c r="AY367" s="76">
        <f t="shared" si="261"/>
        <v>1154117.9748486371</v>
      </c>
      <c r="AZ367" s="75">
        <v>0</v>
      </c>
      <c r="BA367" s="75">
        <v>0</v>
      </c>
      <c r="BB367" s="75">
        <v>0</v>
      </c>
      <c r="BC367" s="80">
        <v>0</v>
      </c>
      <c r="BD367" s="80">
        <v>0</v>
      </c>
      <c r="BE367" s="80">
        <v>0</v>
      </c>
      <c r="BF367" s="78">
        <v>0</v>
      </c>
      <c r="BG367" s="348">
        <f t="shared" si="262"/>
        <v>6049690.6440895461</v>
      </c>
      <c r="BH367" s="188">
        <f t="shared" si="263"/>
        <v>69198051</v>
      </c>
      <c r="BM367" s="50">
        <v>885165</v>
      </c>
      <c r="BN367" s="391">
        <f t="shared" si="244"/>
        <v>0</v>
      </c>
      <c r="BO367" s="391">
        <f t="shared" si="241"/>
        <v>885165</v>
      </c>
      <c r="BP367" s="391">
        <f t="shared" si="271"/>
        <v>26554950</v>
      </c>
      <c r="BQ367" s="50">
        <f t="shared" si="272"/>
        <v>0</v>
      </c>
      <c r="BR367" s="50">
        <f t="shared" si="273"/>
        <v>20278325.454545453</v>
      </c>
      <c r="BS367" s="50">
        <f t="shared" si="274"/>
        <v>5310990</v>
      </c>
      <c r="BT367" s="50">
        <f t="shared" si="275"/>
        <v>4500000</v>
      </c>
      <c r="BU367" s="50">
        <f t="shared" si="276"/>
        <v>6000000</v>
      </c>
      <c r="BV367" s="50">
        <f t="shared" si="277"/>
        <v>4647116.25</v>
      </c>
      <c r="BW367" s="50">
        <f t="shared" si="278"/>
        <v>4956360.7131818179</v>
      </c>
      <c r="BX367" s="50">
        <f t="shared" si="279"/>
        <v>0</v>
      </c>
      <c r="BY367" s="50">
        <f t="shared" si="280"/>
        <v>3000000</v>
      </c>
      <c r="BZ367" s="50">
        <v>0</v>
      </c>
      <c r="CA367" s="50">
        <v>0</v>
      </c>
      <c r="CB367" s="50">
        <v>0</v>
      </c>
      <c r="CC367" s="50">
        <v>0</v>
      </c>
      <c r="CD367" s="391">
        <f t="shared" si="281"/>
        <v>75247742.417727277</v>
      </c>
      <c r="CE367" s="391">
        <f t="shared" si="242"/>
        <v>56436752.417727277</v>
      </c>
      <c r="CF367" s="391">
        <f t="shared" si="243"/>
        <v>69936752.417727262</v>
      </c>
      <c r="CG367" s="50">
        <f t="shared" si="264"/>
        <v>4895572.6692409087</v>
      </c>
      <c r="CH367" s="395">
        <f t="shared" si="265"/>
        <v>1643675.2417727278</v>
      </c>
      <c r="CI367" s="398">
        <v>0</v>
      </c>
      <c r="CJ367" s="50">
        <v>0</v>
      </c>
      <c r="CK367" s="50">
        <v>0</v>
      </c>
      <c r="CL367" s="50">
        <v>0</v>
      </c>
      <c r="CM367" s="50">
        <v>0</v>
      </c>
      <c r="CN367" s="50">
        <v>0</v>
      </c>
      <c r="CO367" s="50">
        <v>0</v>
      </c>
      <c r="CP367" s="395">
        <f t="shared" si="266"/>
        <v>6539247.9110136367</v>
      </c>
      <c r="CQ367" s="391">
        <f t="shared" si="267"/>
        <v>68708494</v>
      </c>
      <c r="CR367" s="391">
        <f t="shared" si="268"/>
        <v>-489557</v>
      </c>
    </row>
    <row r="368" spans="1:96" s="50" customFormat="1" ht="24" customHeight="1" x14ac:dyDescent="0.2">
      <c r="A368" s="182">
        <f t="shared" si="245"/>
        <v>2655495</v>
      </c>
      <c r="B368" s="298">
        <f t="shared" si="269"/>
        <v>362</v>
      </c>
      <c r="C368" s="266">
        <v>126</v>
      </c>
      <c r="D368" s="299">
        <v>13320</v>
      </c>
      <c r="E368" s="242" t="s">
        <v>244</v>
      </c>
      <c r="F368" s="243" t="s">
        <v>1699</v>
      </c>
      <c r="G368" s="287" t="s">
        <v>137</v>
      </c>
      <c r="H368" s="274" t="s">
        <v>88</v>
      </c>
      <c r="I368" s="294" t="s">
        <v>2796</v>
      </c>
      <c r="J368" s="65" t="s">
        <v>1700</v>
      </c>
      <c r="K368" s="65" t="s">
        <v>1701</v>
      </c>
      <c r="L368" s="65" t="s">
        <v>88</v>
      </c>
      <c r="M368" s="292" t="s">
        <v>137</v>
      </c>
      <c r="N368" s="244" t="s">
        <v>2410</v>
      </c>
      <c r="O368" s="65"/>
      <c r="P368" s="90"/>
      <c r="Q368" s="244">
        <v>30</v>
      </c>
      <c r="R368" s="246">
        <v>120</v>
      </c>
      <c r="S368" s="246">
        <v>110</v>
      </c>
      <c r="T368" s="246">
        <v>29.33</v>
      </c>
      <c r="U368" s="90">
        <v>0</v>
      </c>
      <c r="V368" s="262">
        <v>15</v>
      </c>
      <c r="W368" s="99">
        <v>0</v>
      </c>
      <c r="X368" s="84">
        <v>0</v>
      </c>
      <c r="Y368" s="99">
        <v>0</v>
      </c>
      <c r="Z368" s="65">
        <v>0</v>
      </c>
      <c r="AA368" s="319">
        <v>885165</v>
      </c>
      <c r="AB368" s="319">
        <v>0</v>
      </c>
      <c r="AC368" s="320">
        <f t="shared" si="246"/>
        <v>885165</v>
      </c>
      <c r="AD368" s="75">
        <v>4500000</v>
      </c>
      <c r="AE368" s="75">
        <v>6000000</v>
      </c>
      <c r="AF368" s="338">
        <f t="shared" si="270"/>
        <v>168986.04545454544</v>
      </c>
      <c r="AG368" s="113">
        <f t="shared" si="247"/>
        <v>26554950</v>
      </c>
      <c r="AH368" s="75">
        <f t="shared" si="248"/>
        <v>0</v>
      </c>
      <c r="AI368" s="75">
        <f t="shared" si="249"/>
        <v>20278325.454545453</v>
      </c>
      <c r="AJ368" s="75">
        <f t="shared" si="250"/>
        <v>0</v>
      </c>
      <c r="AK368" s="75">
        <f t="shared" si="251"/>
        <v>4500000</v>
      </c>
      <c r="AL368" s="75">
        <f t="shared" si="252"/>
        <v>6000000</v>
      </c>
      <c r="AM368" s="75">
        <f t="shared" si="253"/>
        <v>4647116.25</v>
      </c>
      <c r="AN368" s="75">
        <f t="shared" si="254"/>
        <v>4956360.7131818179</v>
      </c>
      <c r="AO368" s="75">
        <f t="shared" si="255"/>
        <v>0</v>
      </c>
      <c r="AP368" s="75">
        <f t="shared" si="256"/>
        <v>3000000</v>
      </c>
      <c r="AQ368" s="75">
        <v>0</v>
      </c>
      <c r="AR368" s="75">
        <v>0</v>
      </c>
      <c r="AS368" s="75">
        <v>0</v>
      </c>
      <c r="AT368" s="80">
        <v>0</v>
      </c>
      <c r="AU368" s="82">
        <f t="shared" si="257"/>
        <v>69936752.417727262</v>
      </c>
      <c r="AV368" s="113">
        <f t="shared" si="258"/>
        <v>51541179.748486355</v>
      </c>
      <c r="AW368" s="75">
        <f t="shared" si="259"/>
        <v>69936752.417727262</v>
      </c>
      <c r="AX368" s="75">
        <f t="shared" si="260"/>
        <v>4895572.6692409087</v>
      </c>
      <c r="AY368" s="76">
        <f t="shared" si="261"/>
        <v>1154117.9748486355</v>
      </c>
      <c r="AZ368" s="75">
        <v>0</v>
      </c>
      <c r="BA368" s="75">
        <v>0</v>
      </c>
      <c r="BB368" s="75">
        <v>0</v>
      </c>
      <c r="BC368" s="80">
        <v>0</v>
      </c>
      <c r="BD368" s="80">
        <v>0</v>
      </c>
      <c r="BE368" s="80">
        <v>0</v>
      </c>
      <c r="BF368" s="78">
        <v>0</v>
      </c>
      <c r="BG368" s="348">
        <f t="shared" si="262"/>
        <v>6049690.6440895442</v>
      </c>
      <c r="BH368" s="188">
        <f t="shared" si="263"/>
        <v>63887061</v>
      </c>
      <c r="BM368" s="50">
        <v>885165</v>
      </c>
      <c r="BN368" s="391">
        <f t="shared" si="244"/>
        <v>0</v>
      </c>
      <c r="BO368" s="391">
        <f t="shared" si="241"/>
        <v>885165</v>
      </c>
      <c r="BP368" s="391">
        <f t="shared" si="271"/>
        <v>26554950</v>
      </c>
      <c r="BQ368" s="50">
        <f t="shared" si="272"/>
        <v>0</v>
      </c>
      <c r="BR368" s="50">
        <f t="shared" si="273"/>
        <v>20278325.454545453</v>
      </c>
      <c r="BS368" s="50">
        <f t="shared" si="274"/>
        <v>0</v>
      </c>
      <c r="BT368" s="50">
        <f t="shared" si="275"/>
        <v>4500000</v>
      </c>
      <c r="BU368" s="50">
        <f t="shared" si="276"/>
        <v>6000000</v>
      </c>
      <c r="BV368" s="50">
        <f t="shared" si="277"/>
        <v>4647116.25</v>
      </c>
      <c r="BW368" s="50">
        <f t="shared" si="278"/>
        <v>4956360.7131818179</v>
      </c>
      <c r="BX368" s="50">
        <f t="shared" si="279"/>
        <v>0</v>
      </c>
      <c r="BY368" s="50">
        <f t="shared" si="280"/>
        <v>3000000</v>
      </c>
      <c r="BZ368" s="50">
        <v>0</v>
      </c>
      <c r="CA368" s="50">
        <v>0</v>
      </c>
      <c r="CB368" s="50">
        <v>0</v>
      </c>
      <c r="CC368" s="50">
        <v>0</v>
      </c>
      <c r="CD368" s="391">
        <f t="shared" si="281"/>
        <v>69936752.417727262</v>
      </c>
      <c r="CE368" s="391">
        <f t="shared" si="242"/>
        <v>56436752.417727262</v>
      </c>
      <c r="CF368" s="391">
        <f t="shared" si="243"/>
        <v>69936752.417727262</v>
      </c>
      <c r="CG368" s="50">
        <f t="shared" si="264"/>
        <v>4895572.6692409087</v>
      </c>
      <c r="CH368" s="395">
        <f t="shared" si="265"/>
        <v>1643675.2417727262</v>
      </c>
      <c r="CI368" s="398">
        <v>0</v>
      </c>
      <c r="CJ368" s="50">
        <v>0</v>
      </c>
      <c r="CK368" s="50">
        <v>0</v>
      </c>
      <c r="CL368" s="50">
        <v>0</v>
      </c>
      <c r="CM368" s="50">
        <v>0</v>
      </c>
      <c r="CN368" s="50">
        <v>0</v>
      </c>
      <c r="CO368" s="50">
        <v>0</v>
      </c>
      <c r="CP368" s="395">
        <f t="shared" si="266"/>
        <v>6539247.9110136349</v>
      </c>
      <c r="CQ368" s="391">
        <f t="shared" si="267"/>
        <v>63397504</v>
      </c>
      <c r="CR368" s="391">
        <f t="shared" si="268"/>
        <v>-489557</v>
      </c>
    </row>
    <row r="369" spans="1:96" s="50" customFormat="1" ht="24" customHeight="1" x14ac:dyDescent="0.2">
      <c r="A369" s="182">
        <f t="shared" si="245"/>
        <v>2655495</v>
      </c>
      <c r="B369" s="298">
        <f t="shared" si="269"/>
        <v>363</v>
      </c>
      <c r="C369" s="266">
        <v>127</v>
      </c>
      <c r="D369" s="299">
        <v>13276</v>
      </c>
      <c r="E369" s="242" t="s">
        <v>107</v>
      </c>
      <c r="F369" s="243" t="s">
        <v>1311</v>
      </c>
      <c r="G369" s="287" t="s">
        <v>137</v>
      </c>
      <c r="H369" s="274" t="s">
        <v>88</v>
      </c>
      <c r="I369" s="294" t="s">
        <v>2797</v>
      </c>
      <c r="J369" s="65" t="s">
        <v>1572</v>
      </c>
      <c r="K369" s="65" t="s">
        <v>1573</v>
      </c>
      <c r="L369" s="65" t="s">
        <v>88</v>
      </c>
      <c r="M369" s="292" t="s">
        <v>137</v>
      </c>
      <c r="N369" s="244" t="s">
        <v>2410</v>
      </c>
      <c r="O369" s="65"/>
      <c r="P369" s="90"/>
      <c r="Q369" s="244">
        <v>30</v>
      </c>
      <c r="R369" s="246">
        <v>120</v>
      </c>
      <c r="S369" s="246">
        <v>110</v>
      </c>
      <c r="T369" s="246">
        <v>29.33</v>
      </c>
      <c r="U369" s="90">
        <v>0</v>
      </c>
      <c r="V369" s="262">
        <v>15</v>
      </c>
      <c r="W369" s="99">
        <v>0</v>
      </c>
      <c r="X369" s="84">
        <v>0</v>
      </c>
      <c r="Y369" s="99">
        <v>1</v>
      </c>
      <c r="Z369" s="65">
        <v>1</v>
      </c>
      <c r="AA369" s="319">
        <v>885165</v>
      </c>
      <c r="AB369" s="319">
        <v>0</v>
      </c>
      <c r="AC369" s="320">
        <f t="shared" si="246"/>
        <v>885165</v>
      </c>
      <c r="AD369" s="75">
        <v>4500000</v>
      </c>
      <c r="AE369" s="75">
        <v>6000000</v>
      </c>
      <c r="AF369" s="338">
        <f t="shared" si="270"/>
        <v>168986.04545454544</v>
      </c>
      <c r="AG369" s="113">
        <f t="shared" si="247"/>
        <v>26554950</v>
      </c>
      <c r="AH369" s="75">
        <f t="shared" si="248"/>
        <v>0</v>
      </c>
      <c r="AI369" s="75">
        <f t="shared" si="249"/>
        <v>20278325.454545453</v>
      </c>
      <c r="AJ369" s="75">
        <f t="shared" si="250"/>
        <v>2655495</v>
      </c>
      <c r="AK369" s="75">
        <f t="shared" si="251"/>
        <v>4500000</v>
      </c>
      <c r="AL369" s="75">
        <f t="shared" si="252"/>
        <v>6000000</v>
      </c>
      <c r="AM369" s="75">
        <f t="shared" si="253"/>
        <v>4647116.25</v>
      </c>
      <c r="AN369" s="75">
        <f t="shared" si="254"/>
        <v>4956360.7131818179</v>
      </c>
      <c r="AO369" s="75">
        <f t="shared" si="255"/>
        <v>0</v>
      </c>
      <c r="AP369" s="75">
        <f t="shared" si="256"/>
        <v>3000000</v>
      </c>
      <c r="AQ369" s="75">
        <v>0</v>
      </c>
      <c r="AR369" s="75">
        <v>0</v>
      </c>
      <c r="AS369" s="75">
        <v>0</v>
      </c>
      <c r="AT369" s="80">
        <v>0</v>
      </c>
      <c r="AU369" s="82">
        <f t="shared" si="257"/>
        <v>72592247.417727277</v>
      </c>
      <c r="AV369" s="113">
        <f t="shared" si="258"/>
        <v>51541179.74848637</v>
      </c>
      <c r="AW369" s="75">
        <f t="shared" si="259"/>
        <v>69936752.417727262</v>
      </c>
      <c r="AX369" s="75">
        <f t="shared" si="260"/>
        <v>4895572.6692409087</v>
      </c>
      <c r="AY369" s="76">
        <f t="shared" si="261"/>
        <v>1154117.9748486371</v>
      </c>
      <c r="AZ369" s="75">
        <v>0</v>
      </c>
      <c r="BA369" s="75">
        <v>0</v>
      </c>
      <c r="BB369" s="75">
        <v>0</v>
      </c>
      <c r="BC369" s="80">
        <v>0</v>
      </c>
      <c r="BD369" s="80">
        <v>0</v>
      </c>
      <c r="BE369" s="80">
        <v>0</v>
      </c>
      <c r="BF369" s="78">
        <v>0</v>
      </c>
      <c r="BG369" s="348">
        <f t="shared" si="262"/>
        <v>6049690.6440895461</v>
      </c>
      <c r="BH369" s="188">
        <f t="shared" si="263"/>
        <v>66542556</v>
      </c>
      <c r="BM369" s="50">
        <v>885165</v>
      </c>
      <c r="BN369" s="391">
        <f t="shared" si="244"/>
        <v>0</v>
      </c>
      <c r="BO369" s="391">
        <f t="shared" si="241"/>
        <v>885165</v>
      </c>
      <c r="BP369" s="391">
        <f t="shared" si="271"/>
        <v>26554950</v>
      </c>
      <c r="BQ369" s="50">
        <f t="shared" si="272"/>
        <v>0</v>
      </c>
      <c r="BR369" s="50">
        <f t="shared" si="273"/>
        <v>20278325.454545453</v>
      </c>
      <c r="BS369" s="50">
        <f t="shared" si="274"/>
        <v>2655495</v>
      </c>
      <c r="BT369" s="50">
        <f t="shared" si="275"/>
        <v>4500000</v>
      </c>
      <c r="BU369" s="50">
        <f t="shared" si="276"/>
        <v>6000000</v>
      </c>
      <c r="BV369" s="50">
        <f t="shared" si="277"/>
        <v>4647116.25</v>
      </c>
      <c r="BW369" s="50">
        <f t="shared" si="278"/>
        <v>4956360.7131818179</v>
      </c>
      <c r="BX369" s="50">
        <f t="shared" si="279"/>
        <v>0</v>
      </c>
      <c r="BY369" s="50">
        <f t="shared" si="280"/>
        <v>3000000</v>
      </c>
      <c r="BZ369" s="50">
        <v>0</v>
      </c>
      <c r="CA369" s="50">
        <v>0</v>
      </c>
      <c r="CB369" s="50">
        <v>0</v>
      </c>
      <c r="CC369" s="50">
        <v>0</v>
      </c>
      <c r="CD369" s="391">
        <f t="shared" si="281"/>
        <v>72592247.417727277</v>
      </c>
      <c r="CE369" s="391">
        <f t="shared" si="242"/>
        <v>56436752.417727277</v>
      </c>
      <c r="CF369" s="391">
        <f t="shared" si="243"/>
        <v>69936752.417727262</v>
      </c>
      <c r="CG369" s="50">
        <f t="shared" si="264"/>
        <v>4895572.6692409087</v>
      </c>
      <c r="CH369" s="395">
        <f t="shared" si="265"/>
        <v>1643675.2417727278</v>
      </c>
      <c r="CI369" s="398">
        <v>0</v>
      </c>
      <c r="CJ369" s="50">
        <v>0</v>
      </c>
      <c r="CK369" s="50">
        <v>0</v>
      </c>
      <c r="CL369" s="50">
        <v>0</v>
      </c>
      <c r="CM369" s="50">
        <v>0</v>
      </c>
      <c r="CN369" s="50">
        <v>0</v>
      </c>
      <c r="CO369" s="50">
        <v>0</v>
      </c>
      <c r="CP369" s="395">
        <f t="shared" si="266"/>
        <v>6539247.9110136367</v>
      </c>
      <c r="CQ369" s="391">
        <f t="shared" si="267"/>
        <v>66052999</v>
      </c>
      <c r="CR369" s="391">
        <f t="shared" si="268"/>
        <v>-489557</v>
      </c>
    </row>
    <row r="370" spans="1:96" s="50" customFormat="1" ht="24" customHeight="1" x14ac:dyDescent="0.2">
      <c r="A370" s="182">
        <f t="shared" si="245"/>
        <v>2655495</v>
      </c>
      <c r="B370" s="298">
        <f t="shared" si="269"/>
        <v>364</v>
      </c>
      <c r="C370" s="266">
        <v>128</v>
      </c>
      <c r="D370" s="299">
        <v>13249</v>
      </c>
      <c r="E370" s="242" t="s">
        <v>433</v>
      </c>
      <c r="F370" s="243" t="s">
        <v>1491</v>
      </c>
      <c r="G370" s="287" t="s">
        <v>137</v>
      </c>
      <c r="H370" s="274" t="s">
        <v>88</v>
      </c>
      <c r="I370" s="293" t="s">
        <v>2798</v>
      </c>
      <c r="J370" s="66" t="s">
        <v>1492</v>
      </c>
      <c r="K370" s="66" t="s">
        <v>1493</v>
      </c>
      <c r="L370" s="66" t="s">
        <v>88</v>
      </c>
      <c r="M370" s="292" t="s">
        <v>137</v>
      </c>
      <c r="N370" s="244" t="s">
        <v>2410</v>
      </c>
      <c r="O370" s="66"/>
      <c r="P370" s="87"/>
      <c r="Q370" s="244">
        <v>30</v>
      </c>
      <c r="R370" s="246">
        <v>120</v>
      </c>
      <c r="S370" s="246">
        <v>110</v>
      </c>
      <c r="T370" s="246">
        <v>29.33</v>
      </c>
      <c r="U370" s="90">
        <v>0</v>
      </c>
      <c r="V370" s="262">
        <v>15</v>
      </c>
      <c r="W370" s="99">
        <v>0</v>
      </c>
      <c r="X370" s="84">
        <v>0</v>
      </c>
      <c r="Y370" s="99">
        <v>2</v>
      </c>
      <c r="Z370" s="65">
        <v>2</v>
      </c>
      <c r="AA370" s="319">
        <v>885165</v>
      </c>
      <c r="AB370" s="319">
        <v>0</v>
      </c>
      <c r="AC370" s="320">
        <f t="shared" si="246"/>
        <v>885165</v>
      </c>
      <c r="AD370" s="75">
        <v>4500000</v>
      </c>
      <c r="AE370" s="75">
        <v>6000000</v>
      </c>
      <c r="AF370" s="338">
        <f t="shared" si="270"/>
        <v>168986.04545454544</v>
      </c>
      <c r="AG370" s="113">
        <f t="shared" si="247"/>
        <v>26554950</v>
      </c>
      <c r="AH370" s="75">
        <f t="shared" si="248"/>
        <v>0</v>
      </c>
      <c r="AI370" s="75">
        <f t="shared" si="249"/>
        <v>20278325.454545453</v>
      </c>
      <c r="AJ370" s="75">
        <f t="shared" si="250"/>
        <v>5310990</v>
      </c>
      <c r="AK370" s="75">
        <f t="shared" si="251"/>
        <v>4500000</v>
      </c>
      <c r="AL370" s="75">
        <f t="shared" si="252"/>
        <v>6000000</v>
      </c>
      <c r="AM370" s="75">
        <f t="shared" si="253"/>
        <v>4647116.25</v>
      </c>
      <c r="AN370" s="75">
        <f t="shared" si="254"/>
        <v>4956360.7131818179</v>
      </c>
      <c r="AO370" s="75">
        <f t="shared" si="255"/>
        <v>0</v>
      </c>
      <c r="AP370" s="75">
        <f t="shared" si="256"/>
        <v>3000000</v>
      </c>
      <c r="AQ370" s="75">
        <v>0</v>
      </c>
      <c r="AR370" s="75">
        <v>0</v>
      </c>
      <c r="AS370" s="75">
        <v>0</v>
      </c>
      <c r="AT370" s="80">
        <v>0</v>
      </c>
      <c r="AU370" s="82">
        <f t="shared" si="257"/>
        <v>75247742.417727277</v>
      </c>
      <c r="AV370" s="113">
        <f t="shared" si="258"/>
        <v>51541179.74848637</v>
      </c>
      <c r="AW370" s="75">
        <f t="shared" si="259"/>
        <v>69936752.417727262</v>
      </c>
      <c r="AX370" s="75">
        <f t="shared" si="260"/>
        <v>4895572.6692409087</v>
      </c>
      <c r="AY370" s="76">
        <f t="shared" si="261"/>
        <v>1154117.9748486371</v>
      </c>
      <c r="AZ370" s="75">
        <v>0</v>
      </c>
      <c r="BA370" s="75">
        <v>0</v>
      </c>
      <c r="BB370" s="75">
        <v>0</v>
      </c>
      <c r="BC370" s="80">
        <v>0</v>
      </c>
      <c r="BD370" s="80">
        <v>0</v>
      </c>
      <c r="BE370" s="80">
        <v>0</v>
      </c>
      <c r="BF370" s="78">
        <v>0</v>
      </c>
      <c r="BG370" s="348">
        <f t="shared" si="262"/>
        <v>6049690.6440895461</v>
      </c>
      <c r="BH370" s="188">
        <f t="shared" si="263"/>
        <v>69198051</v>
      </c>
      <c r="BM370" s="50">
        <v>885165</v>
      </c>
      <c r="BN370" s="391">
        <f t="shared" si="244"/>
        <v>0</v>
      </c>
      <c r="BO370" s="391">
        <f t="shared" si="241"/>
        <v>885165</v>
      </c>
      <c r="BP370" s="391">
        <f t="shared" si="271"/>
        <v>26554950</v>
      </c>
      <c r="BQ370" s="50">
        <f t="shared" si="272"/>
        <v>0</v>
      </c>
      <c r="BR370" s="50">
        <f t="shared" si="273"/>
        <v>20278325.454545453</v>
      </c>
      <c r="BS370" s="50">
        <f t="shared" si="274"/>
        <v>5310990</v>
      </c>
      <c r="BT370" s="50">
        <f t="shared" si="275"/>
        <v>4500000</v>
      </c>
      <c r="BU370" s="50">
        <f t="shared" si="276"/>
        <v>6000000</v>
      </c>
      <c r="BV370" s="50">
        <f t="shared" si="277"/>
        <v>4647116.25</v>
      </c>
      <c r="BW370" s="50">
        <f t="shared" si="278"/>
        <v>4956360.7131818179</v>
      </c>
      <c r="BX370" s="50">
        <f t="shared" si="279"/>
        <v>0</v>
      </c>
      <c r="BY370" s="50">
        <f t="shared" si="280"/>
        <v>3000000</v>
      </c>
      <c r="BZ370" s="50">
        <v>0</v>
      </c>
      <c r="CA370" s="50">
        <v>0</v>
      </c>
      <c r="CB370" s="50">
        <v>0</v>
      </c>
      <c r="CC370" s="50">
        <v>0</v>
      </c>
      <c r="CD370" s="391">
        <f t="shared" si="281"/>
        <v>75247742.417727277</v>
      </c>
      <c r="CE370" s="391">
        <f t="shared" si="242"/>
        <v>56436752.417727277</v>
      </c>
      <c r="CF370" s="391">
        <f t="shared" si="243"/>
        <v>69936752.417727262</v>
      </c>
      <c r="CG370" s="50">
        <f t="shared" si="264"/>
        <v>4895572.6692409087</v>
      </c>
      <c r="CH370" s="395">
        <f t="shared" si="265"/>
        <v>1643675.2417727278</v>
      </c>
      <c r="CI370" s="398">
        <v>0</v>
      </c>
      <c r="CJ370" s="50">
        <v>0</v>
      </c>
      <c r="CK370" s="50">
        <v>0</v>
      </c>
      <c r="CL370" s="50">
        <v>0</v>
      </c>
      <c r="CM370" s="50">
        <v>0</v>
      </c>
      <c r="CN370" s="50">
        <v>0</v>
      </c>
      <c r="CO370" s="50">
        <v>0</v>
      </c>
      <c r="CP370" s="395">
        <f t="shared" si="266"/>
        <v>6539247.9110136367</v>
      </c>
      <c r="CQ370" s="391">
        <f t="shared" si="267"/>
        <v>68708494</v>
      </c>
      <c r="CR370" s="391">
        <f t="shared" si="268"/>
        <v>-489557</v>
      </c>
    </row>
    <row r="371" spans="1:96" s="50" customFormat="1" ht="24" customHeight="1" x14ac:dyDescent="0.2">
      <c r="A371" s="182">
        <f t="shared" si="245"/>
        <v>2655495</v>
      </c>
      <c r="B371" s="298">
        <f t="shared" si="269"/>
        <v>365</v>
      </c>
      <c r="C371" s="266">
        <v>129</v>
      </c>
      <c r="D371" s="299">
        <v>13232</v>
      </c>
      <c r="E371" s="242" t="s">
        <v>131</v>
      </c>
      <c r="F371" s="243" t="s">
        <v>1434</v>
      </c>
      <c r="G371" s="287" t="s">
        <v>137</v>
      </c>
      <c r="H371" s="274" t="s">
        <v>88</v>
      </c>
      <c r="I371" s="294" t="s">
        <v>2799</v>
      </c>
      <c r="J371" s="65" t="s">
        <v>1435</v>
      </c>
      <c r="K371" s="65" t="s">
        <v>1436</v>
      </c>
      <c r="L371" s="65" t="s">
        <v>88</v>
      </c>
      <c r="M371" s="292" t="s">
        <v>137</v>
      </c>
      <c r="N371" s="244" t="s">
        <v>2410</v>
      </c>
      <c r="O371" s="65"/>
      <c r="P371" s="90"/>
      <c r="Q371" s="244">
        <v>30</v>
      </c>
      <c r="R371" s="246">
        <v>120</v>
      </c>
      <c r="S371" s="246">
        <v>110</v>
      </c>
      <c r="T371" s="246">
        <v>29.33</v>
      </c>
      <c r="U371" s="90">
        <v>0</v>
      </c>
      <c r="V371" s="262">
        <v>12</v>
      </c>
      <c r="W371" s="99">
        <v>0</v>
      </c>
      <c r="X371" s="84">
        <v>0</v>
      </c>
      <c r="Y371" s="99">
        <v>1</v>
      </c>
      <c r="Z371" s="65">
        <v>1</v>
      </c>
      <c r="AA371" s="319">
        <v>885165</v>
      </c>
      <c r="AB371" s="319">
        <v>0</v>
      </c>
      <c r="AC371" s="320">
        <f t="shared" si="246"/>
        <v>885165</v>
      </c>
      <c r="AD371" s="75">
        <v>4500000</v>
      </c>
      <c r="AE371" s="75">
        <v>6000000</v>
      </c>
      <c r="AF371" s="338">
        <f t="shared" si="270"/>
        <v>168986.04545454544</v>
      </c>
      <c r="AG371" s="113">
        <f t="shared" si="247"/>
        <v>26554950</v>
      </c>
      <c r="AH371" s="75">
        <f t="shared" si="248"/>
        <v>0</v>
      </c>
      <c r="AI371" s="75">
        <f t="shared" si="249"/>
        <v>20278325.454545453</v>
      </c>
      <c r="AJ371" s="75">
        <f t="shared" si="250"/>
        <v>2655495</v>
      </c>
      <c r="AK371" s="75">
        <f t="shared" si="251"/>
        <v>4500000</v>
      </c>
      <c r="AL371" s="75">
        <f t="shared" si="252"/>
        <v>6000000</v>
      </c>
      <c r="AM371" s="75">
        <f t="shared" si="253"/>
        <v>4647116.25</v>
      </c>
      <c r="AN371" s="75">
        <f t="shared" si="254"/>
        <v>4956360.7131818179</v>
      </c>
      <c r="AO371" s="75">
        <f t="shared" si="255"/>
        <v>0</v>
      </c>
      <c r="AP371" s="75">
        <f t="shared" si="256"/>
        <v>2400000</v>
      </c>
      <c r="AQ371" s="75">
        <v>0</v>
      </c>
      <c r="AR371" s="75">
        <v>0</v>
      </c>
      <c r="AS371" s="75">
        <v>0</v>
      </c>
      <c r="AT371" s="80">
        <v>0</v>
      </c>
      <c r="AU371" s="82">
        <f t="shared" si="257"/>
        <v>71992247.417727277</v>
      </c>
      <c r="AV371" s="113">
        <f t="shared" si="258"/>
        <v>51583179.74848637</v>
      </c>
      <c r="AW371" s="75">
        <f t="shared" si="259"/>
        <v>69336752.417727262</v>
      </c>
      <c r="AX371" s="75">
        <f t="shared" si="260"/>
        <v>4853572.6692409087</v>
      </c>
      <c r="AY371" s="76">
        <f t="shared" si="261"/>
        <v>1158317.9748486371</v>
      </c>
      <c r="AZ371" s="75">
        <v>0</v>
      </c>
      <c r="BA371" s="75">
        <v>0</v>
      </c>
      <c r="BB371" s="75">
        <v>0</v>
      </c>
      <c r="BC371" s="80">
        <v>0</v>
      </c>
      <c r="BD371" s="80">
        <v>0</v>
      </c>
      <c r="BE371" s="80">
        <v>0</v>
      </c>
      <c r="BF371" s="78">
        <v>0</v>
      </c>
      <c r="BG371" s="348">
        <f t="shared" si="262"/>
        <v>6011890.6440895461</v>
      </c>
      <c r="BH371" s="188">
        <f t="shared" si="263"/>
        <v>65980356</v>
      </c>
      <c r="BM371" s="50">
        <v>885165</v>
      </c>
      <c r="BN371" s="391">
        <f t="shared" si="244"/>
        <v>0</v>
      </c>
      <c r="BO371" s="391">
        <f t="shared" si="241"/>
        <v>885165</v>
      </c>
      <c r="BP371" s="391">
        <f t="shared" si="271"/>
        <v>26554950</v>
      </c>
      <c r="BQ371" s="50">
        <f t="shared" si="272"/>
        <v>0</v>
      </c>
      <c r="BR371" s="50">
        <f t="shared" si="273"/>
        <v>20278325.454545453</v>
      </c>
      <c r="BS371" s="50">
        <f t="shared" si="274"/>
        <v>2655495</v>
      </c>
      <c r="BT371" s="50">
        <f t="shared" si="275"/>
        <v>4500000</v>
      </c>
      <c r="BU371" s="50">
        <f t="shared" si="276"/>
        <v>6000000</v>
      </c>
      <c r="BV371" s="50">
        <f t="shared" si="277"/>
        <v>4647116.25</v>
      </c>
      <c r="BW371" s="50">
        <f t="shared" si="278"/>
        <v>4956360.7131818179</v>
      </c>
      <c r="BX371" s="50">
        <f t="shared" si="279"/>
        <v>0</v>
      </c>
      <c r="BY371" s="50">
        <f t="shared" si="280"/>
        <v>2400000</v>
      </c>
      <c r="BZ371" s="50">
        <v>0</v>
      </c>
      <c r="CA371" s="50">
        <v>0</v>
      </c>
      <c r="CB371" s="50">
        <v>0</v>
      </c>
      <c r="CC371" s="50">
        <v>0</v>
      </c>
      <c r="CD371" s="391">
        <f t="shared" si="281"/>
        <v>71992247.417727277</v>
      </c>
      <c r="CE371" s="391">
        <f t="shared" si="242"/>
        <v>56436752.417727277</v>
      </c>
      <c r="CF371" s="391">
        <f t="shared" si="243"/>
        <v>69336752.417727262</v>
      </c>
      <c r="CG371" s="50">
        <f t="shared" si="264"/>
        <v>4853572.6692409087</v>
      </c>
      <c r="CH371" s="395">
        <f t="shared" si="265"/>
        <v>1643675.2417727278</v>
      </c>
      <c r="CI371" s="398">
        <v>0</v>
      </c>
      <c r="CJ371" s="50">
        <v>0</v>
      </c>
      <c r="CK371" s="50">
        <v>0</v>
      </c>
      <c r="CL371" s="50">
        <v>0</v>
      </c>
      <c r="CM371" s="50">
        <v>0</v>
      </c>
      <c r="CN371" s="50">
        <v>0</v>
      </c>
      <c r="CO371" s="50">
        <v>0</v>
      </c>
      <c r="CP371" s="395">
        <f t="shared" si="266"/>
        <v>6497247.9110136367</v>
      </c>
      <c r="CQ371" s="391">
        <f t="shared" si="267"/>
        <v>65494999</v>
      </c>
      <c r="CR371" s="391">
        <f t="shared" si="268"/>
        <v>-485357</v>
      </c>
    </row>
    <row r="372" spans="1:96" s="50" customFormat="1" ht="24" customHeight="1" x14ac:dyDescent="0.2">
      <c r="A372" s="182">
        <f t="shared" si="245"/>
        <v>2655495</v>
      </c>
      <c r="B372" s="298">
        <f t="shared" si="269"/>
        <v>366</v>
      </c>
      <c r="C372" s="266">
        <v>130</v>
      </c>
      <c r="D372" s="299">
        <v>13269</v>
      </c>
      <c r="E372" s="247" t="s">
        <v>190</v>
      </c>
      <c r="F372" s="243" t="s">
        <v>1549</v>
      </c>
      <c r="G372" s="287" t="s">
        <v>137</v>
      </c>
      <c r="H372" s="274" t="s">
        <v>88</v>
      </c>
      <c r="I372" s="353" t="s">
        <v>2800</v>
      </c>
      <c r="J372" s="68" t="s">
        <v>1550</v>
      </c>
      <c r="K372" s="68" t="s">
        <v>1551</v>
      </c>
      <c r="L372" s="68" t="s">
        <v>88</v>
      </c>
      <c r="M372" s="292" t="s">
        <v>137</v>
      </c>
      <c r="N372" s="244" t="s">
        <v>2410</v>
      </c>
      <c r="O372" s="68"/>
      <c r="P372" s="91"/>
      <c r="Q372" s="244">
        <v>30</v>
      </c>
      <c r="R372" s="246">
        <v>120</v>
      </c>
      <c r="S372" s="246">
        <v>110</v>
      </c>
      <c r="T372" s="246">
        <v>29.33</v>
      </c>
      <c r="U372" s="90">
        <v>0</v>
      </c>
      <c r="V372" s="262">
        <v>15</v>
      </c>
      <c r="W372" s="99">
        <v>0</v>
      </c>
      <c r="X372" s="84">
        <v>0</v>
      </c>
      <c r="Y372" s="99">
        <v>1</v>
      </c>
      <c r="Z372" s="65">
        <v>0</v>
      </c>
      <c r="AA372" s="319">
        <v>885165</v>
      </c>
      <c r="AB372" s="319">
        <v>46667</v>
      </c>
      <c r="AC372" s="320">
        <f t="shared" si="246"/>
        <v>931832</v>
      </c>
      <c r="AD372" s="75">
        <v>4500000</v>
      </c>
      <c r="AE372" s="75">
        <v>6000000</v>
      </c>
      <c r="AF372" s="338">
        <f t="shared" si="270"/>
        <v>177895.19999999998</v>
      </c>
      <c r="AG372" s="113">
        <f t="shared" si="247"/>
        <v>26554950</v>
      </c>
      <c r="AH372" s="75">
        <f t="shared" si="248"/>
        <v>1400010</v>
      </c>
      <c r="AI372" s="75">
        <f t="shared" si="249"/>
        <v>21347423.999999996</v>
      </c>
      <c r="AJ372" s="75">
        <f t="shared" si="250"/>
        <v>0</v>
      </c>
      <c r="AK372" s="75">
        <f t="shared" si="251"/>
        <v>4500000</v>
      </c>
      <c r="AL372" s="75">
        <f t="shared" si="252"/>
        <v>6000000</v>
      </c>
      <c r="AM372" s="75">
        <f t="shared" si="253"/>
        <v>4892117.9999999991</v>
      </c>
      <c r="AN372" s="75">
        <f t="shared" si="254"/>
        <v>5217666.2159999991</v>
      </c>
      <c r="AO372" s="75">
        <f t="shared" si="255"/>
        <v>0</v>
      </c>
      <c r="AP372" s="75">
        <f t="shared" si="256"/>
        <v>3000000</v>
      </c>
      <c r="AQ372" s="75">
        <v>0</v>
      </c>
      <c r="AR372" s="75">
        <v>0</v>
      </c>
      <c r="AS372" s="75">
        <v>0</v>
      </c>
      <c r="AT372" s="80">
        <v>0</v>
      </c>
      <c r="AU372" s="82">
        <f t="shared" si="257"/>
        <v>72912168.216000006</v>
      </c>
      <c r="AV372" s="113">
        <f t="shared" si="258"/>
        <v>54308316.440880008</v>
      </c>
      <c r="AW372" s="75">
        <f t="shared" si="259"/>
        <v>72912168.215999991</v>
      </c>
      <c r="AX372" s="75">
        <f t="shared" si="260"/>
        <v>5103851.7751199994</v>
      </c>
      <c r="AY372" s="76">
        <f t="shared" si="261"/>
        <v>1430831.644088001</v>
      </c>
      <c r="AZ372" s="75">
        <v>0</v>
      </c>
      <c r="BA372" s="75">
        <v>0</v>
      </c>
      <c r="BB372" s="75">
        <v>0</v>
      </c>
      <c r="BC372" s="80">
        <v>0</v>
      </c>
      <c r="BD372" s="80">
        <v>0</v>
      </c>
      <c r="BE372" s="80">
        <v>0</v>
      </c>
      <c r="BF372" s="78">
        <v>0</v>
      </c>
      <c r="BG372" s="348">
        <f t="shared" si="262"/>
        <v>6534683.4192080004</v>
      </c>
      <c r="BH372" s="188">
        <f t="shared" si="263"/>
        <v>66377484</v>
      </c>
      <c r="BM372" s="50">
        <v>885165</v>
      </c>
      <c r="BN372" s="391">
        <f t="shared" si="244"/>
        <v>46667</v>
      </c>
      <c r="BO372" s="391">
        <f t="shared" ref="BO372:BO435" si="282">BM372+BN372</f>
        <v>931832</v>
      </c>
      <c r="BP372" s="391">
        <f t="shared" si="271"/>
        <v>26554950</v>
      </c>
      <c r="BQ372" s="50">
        <f t="shared" si="272"/>
        <v>1400010</v>
      </c>
      <c r="BR372" s="50">
        <f t="shared" si="273"/>
        <v>21347423.999999996</v>
      </c>
      <c r="BS372" s="50">
        <f t="shared" si="274"/>
        <v>0</v>
      </c>
      <c r="BT372" s="50">
        <f t="shared" si="275"/>
        <v>4500000</v>
      </c>
      <c r="BU372" s="50">
        <f t="shared" si="276"/>
        <v>6000000</v>
      </c>
      <c r="BV372" s="50">
        <f t="shared" si="277"/>
        <v>4892117.9999999991</v>
      </c>
      <c r="BW372" s="50">
        <f t="shared" si="278"/>
        <v>5217666.2159999991</v>
      </c>
      <c r="BX372" s="50">
        <f t="shared" si="279"/>
        <v>0</v>
      </c>
      <c r="BY372" s="50">
        <f t="shared" si="280"/>
        <v>3000000</v>
      </c>
      <c r="BZ372" s="50">
        <v>0</v>
      </c>
      <c r="CA372" s="50">
        <v>0</v>
      </c>
      <c r="CB372" s="50">
        <v>0</v>
      </c>
      <c r="CC372" s="50">
        <v>0</v>
      </c>
      <c r="CD372" s="391">
        <f t="shared" si="281"/>
        <v>72912168.216000006</v>
      </c>
      <c r="CE372" s="391">
        <f t="shared" si="242"/>
        <v>59412168.216000006</v>
      </c>
      <c r="CF372" s="391">
        <f t="shared" si="243"/>
        <v>72912168.216000006</v>
      </c>
      <c r="CG372" s="50">
        <f t="shared" si="264"/>
        <v>5103851.7751200013</v>
      </c>
      <c r="CH372" s="395">
        <f t="shared" si="265"/>
        <v>1941216.8216000006</v>
      </c>
      <c r="CI372" s="398">
        <v>0</v>
      </c>
      <c r="CJ372" s="50">
        <v>0</v>
      </c>
      <c r="CK372" s="50">
        <v>0</v>
      </c>
      <c r="CL372" s="50">
        <v>0</v>
      </c>
      <c r="CM372" s="50">
        <v>0</v>
      </c>
      <c r="CN372" s="50">
        <v>0</v>
      </c>
      <c r="CO372" s="50">
        <v>0</v>
      </c>
      <c r="CP372" s="395">
        <f t="shared" si="266"/>
        <v>7045068.5967200017</v>
      </c>
      <c r="CQ372" s="391">
        <f t="shared" si="267"/>
        <v>65867099</v>
      </c>
      <c r="CR372" s="391">
        <f t="shared" si="268"/>
        <v>-510385</v>
      </c>
    </row>
    <row r="373" spans="1:96" s="50" customFormat="1" ht="24" customHeight="1" x14ac:dyDescent="0.2">
      <c r="A373" s="182">
        <f t="shared" si="245"/>
        <v>2655495</v>
      </c>
      <c r="B373" s="298">
        <f t="shared" si="269"/>
        <v>367</v>
      </c>
      <c r="C373" s="266">
        <v>131</v>
      </c>
      <c r="D373" s="299">
        <v>13247</v>
      </c>
      <c r="E373" s="242" t="s">
        <v>158</v>
      </c>
      <c r="F373" s="243" t="s">
        <v>1485</v>
      </c>
      <c r="G373" s="287" t="s">
        <v>137</v>
      </c>
      <c r="H373" s="274" t="s">
        <v>88</v>
      </c>
      <c r="I373" s="294" t="s">
        <v>2801</v>
      </c>
      <c r="J373" s="65" t="s">
        <v>1486</v>
      </c>
      <c r="K373" s="65" t="s">
        <v>1487</v>
      </c>
      <c r="L373" s="65" t="s">
        <v>88</v>
      </c>
      <c r="M373" s="292" t="s">
        <v>137</v>
      </c>
      <c r="N373" s="99"/>
      <c r="O373" s="65"/>
      <c r="P373" s="245" t="s">
        <v>2410</v>
      </c>
      <c r="Q373" s="244">
        <v>30</v>
      </c>
      <c r="R373" s="246">
        <v>120</v>
      </c>
      <c r="S373" s="246">
        <v>220</v>
      </c>
      <c r="T373" s="246">
        <v>29.33</v>
      </c>
      <c r="U373" s="90">
        <v>0</v>
      </c>
      <c r="V373" s="262">
        <v>24</v>
      </c>
      <c r="W373" s="99">
        <v>0</v>
      </c>
      <c r="X373" s="84">
        <v>0</v>
      </c>
      <c r="Y373" s="99">
        <v>0</v>
      </c>
      <c r="Z373" s="65">
        <v>1</v>
      </c>
      <c r="AA373" s="319">
        <v>885165</v>
      </c>
      <c r="AB373" s="319">
        <v>0</v>
      </c>
      <c r="AC373" s="320">
        <f t="shared" si="246"/>
        <v>885165</v>
      </c>
      <c r="AD373" s="75">
        <v>4500000</v>
      </c>
      <c r="AE373" s="75">
        <v>6000000</v>
      </c>
      <c r="AF373" s="338">
        <f t="shared" si="270"/>
        <v>168986.04545454544</v>
      </c>
      <c r="AG373" s="113">
        <f t="shared" si="247"/>
        <v>26554950</v>
      </c>
      <c r="AH373" s="75">
        <f t="shared" si="248"/>
        <v>0</v>
      </c>
      <c r="AI373" s="75">
        <f t="shared" si="249"/>
        <v>20278325.454545453</v>
      </c>
      <c r="AJ373" s="75">
        <f t="shared" si="250"/>
        <v>2655495</v>
      </c>
      <c r="AK373" s="75">
        <f t="shared" si="251"/>
        <v>4500000</v>
      </c>
      <c r="AL373" s="75">
        <f t="shared" si="252"/>
        <v>6000000</v>
      </c>
      <c r="AM373" s="75">
        <f t="shared" si="253"/>
        <v>9294232.5</v>
      </c>
      <c r="AN373" s="75">
        <f t="shared" si="254"/>
        <v>4956360.7131818179</v>
      </c>
      <c r="AO373" s="75">
        <f t="shared" si="255"/>
        <v>0</v>
      </c>
      <c r="AP373" s="75">
        <f t="shared" si="256"/>
        <v>4800000</v>
      </c>
      <c r="AQ373" s="75">
        <v>0</v>
      </c>
      <c r="AR373" s="75">
        <v>0</v>
      </c>
      <c r="AS373" s="75">
        <v>0</v>
      </c>
      <c r="AT373" s="80">
        <v>0</v>
      </c>
      <c r="AU373" s="82">
        <f t="shared" si="257"/>
        <v>79039363.667727277</v>
      </c>
      <c r="AV373" s="113">
        <f t="shared" si="258"/>
        <v>55736997.860986367</v>
      </c>
      <c r="AW373" s="75">
        <f t="shared" si="259"/>
        <v>76383868.667727262</v>
      </c>
      <c r="AX373" s="75">
        <f t="shared" si="260"/>
        <v>5346870.8067409089</v>
      </c>
      <c r="AY373" s="76">
        <f t="shared" si="261"/>
        <v>1573699.7860986367</v>
      </c>
      <c r="AZ373" s="75">
        <v>0</v>
      </c>
      <c r="BA373" s="75">
        <v>0</v>
      </c>
      <c r="BB373" s="75">
        <v>0</v>
      </c>
      <c r="BC373" s="80">
        <v>0</v>
      </c>
      <c r="BD373" s="80">
        <v>0</v>
      </c>
      <c r="BE373" s="80">
        <v>0</v>
      </c>
      <c r="BF373" s="78">
        <v>0</v>
      </c>
      <c r="BG373" s="348">
        <f t="shared" si="262"/>
        <v>6920570.5928395456</v>
      </c>
      <c r="BH373" s="188">
        <f t="shared" si="263"/>
        <v>72118793</v>
      </c>
      <c r="BM373" s="50">
        <v>885165</v>
      </c>
      <c r="BN373" s="391">
        <f t="shared" si="244"/>
        <v>0</v>
      </c>
      <c r="BO373" s="391">
        <f t="shared" si="282"/>
        <v>885165</v>
      </c>
      <c r="BP373" s="391">
        <f t="shared" si="271"/>
        <v>26554950</v>
      </c>
      <c r="BQ373" s="50">
        <f t="shared" si="272"/>
        <v>0</v>
      </c>
      <c r="BR373" s="50">
        <f t="shared" si="273"/>
        <v>20278325.454545453</v>
      </c>
      <c r="BS373" s="50">
        <f t="shared" si="274"/>
        <v>2655495</v>
      </c>
      <c r="BT373" s="50">
        <f t="shared" si="275"/>
        <v>4500000</v>
      </c>
      <c r="BU373" s="50">
        <f t="shared" si="276"/>
        <v>6000000</v>
      </c>
      <c r="BV373" s="50">
        <f t="shared" si="277"/>
        <v>9294232.5</v>
      </c>
      <c r="BW373" s="50">
        <f t="shared" si="278"/>
        <v>4956360.7131818179</v>
      </c>
      <c r="BX373" s="50">
        <f t="shared" si="279"/>
        <v>0</v>
      </c>
      <c r="BY373" s="50">
        <f t="shared" si="280"/>
        <v>4800000</v>
      </c>
      <c r="BZ373" s="50">
        <v>0</v>
      </c>
      <c r="CA373" s="50">
        <v>0</v>
      </c>
      <c r="CB373" s="50">
        <v>0</v>
      </c>
      <c r="CC373" s="50">
        <v>0</v>
      </c>
      <c r="CD373" s="391">
        <f t="shared" si="281"/>
        <v>79039363.667727277</v>
      </c>
      <c r="CE373" s="391">
        <f t="shared" si="242"/>
        <v>61083868.667727277</v>
      </c>
      <c r="CF373" s="391">
        <f t="shared" si="243"/>
        <v>76383868.667727277</v>
      </c>
      <c r="CG373" s="50">
        <f t="shared" si="264"/>
        <v>5346870.8067409098</v>
      </c>
      <c r="CH373" s="395">
        <f t="shared" si="265"/>
        <v>2108386.8667727276</v>
      </c>
      <c r="CI373" s="398">
        <v>0</v>
      </c>
      <c r="CJ373" s="50">
        <v>0</v>
      </c>
      <c r="CK373" s="50">
        <v>0</v>
      </c>
      <c r="CL373" s="50">
        <v>0</v>
      </c>
      <c r="CM373" s="50">
        <v>0</v>
      </c>
      <c r="CN373" s="50">
        <v>0</v>
      </c>
      <c r="CO373" s="50">
        <v>0</v>
      </c>
      <c r="CP373" s="395">
        <f t="shared" si="266"/>
        <v>7455257.6735136379</v>
      </c>
      <c r="CQ373" s="391">
        <f t="shared" si="267"/>
        <v>71584105</v>
      </c>
      <c r="CR373" s="391">
        <f t="shared" si="268"/>
        <v>-534688</v>
      </c>
    </row>
    <row r="374" spans="1:96" s="50" customFormat="1" ht="24" customHeight="1" x14ac:dyDescent="0.2">
      <c r="A374" s="182">
        <f t="shared" si="245"/>
        <v>2655495</v>
      </c>
      <c r="B374" s="298">
        <f t="shared" si="269"/>
        <v>368</v>
      </c>
      <c r="C374" s="266">
        <v>132</v>
      </c>
      <c r="D374" s="299">
        <v>13339</v>
      </c>
      <c r="E374" s="242" t="s">
        <v>600</v>
      </c>
      <c r="F374" s="243" t="s">
        <v>1755</v>
      </c>
      <c r="G374" s="287" t="s">
        <v>137</v>
      </c>
      <c r="H374" s="274" t="s">
        <v>88</v>
      </c>
      <c r="I374" s="294" t="s">
        <v>2802</v>
      </c>
      <c r="J374" s="65" t="s">
        <v>1756</v>
      </c>
      <c r="K374" s="65" t="s">
        <v>1757</v>
      </c>
      <c r="L374" s="65" t="s">
        <v>88</v>
      </c>
      <c r="M374" s="292" t="s">
        <v>137</v>
      </c>
      <c r="N374" s="244" t="s">
        <v>2410</v>
      </c>
      <c r="O374" s="65"/>
      <c r="P374" s="90"/>
      <c r="Q374" s="244">
        <v>30</v>
      </c>
      <c r="R374" s="246">
        <v>120</v>
      </c>
      <c r="S374" s="246">
        <v>110</v>
      </c>
      <c r="T374" s="246">
        <v>29.33</v>
      </c>
      <c r="U374" s="90">
        <v>0</v>
      </c>
      <c r="V374" s="262">
        <v>15</v>
      </c>
      <c r="W374" s="99">
        <v>0</v>
      </c>
      <c r="X374" s="84">
        <v>0</v>
      </c>
      <c r="Y374" s="99">
        <v>0</v>
      </c>
      <c r="Z374" s="65">
        <v>0</v>
      </c>
      <c r="AA374" s="319">
        <v>885165</v>
      </c>
      <c r="AB374" s="319">
        <v>0</v>
      </c>
      <c r="AC374" s="320">
        <f t="shared" si="246"/>
        <v>885165</v>
      </c>
      <c r="AD374" s="75">
        <v>4500000</v>
      </c>
      <c r="AE374" s="75">
        <v>6000000</v>
      </c>
      <c r="AF374" s="338">
        <f t="shared" si="270"/>
        <v>168986.04545454544</v>
      </c>
      <c r="AG374" s="113">
        <f t="shared" si="247"/>
        <v>26554950</v>
      </c>
      <c r="AH374" s="75">
        <f t="shared" si="248"/>
        <v>0</v>
      </c>
      <c r="AI374" s="75">
        <f t="shared" si="249"/>
        <v>20278325.454545453</v>
      </c>
      <c r="AJ374" s="75">
        <f t="shared" si="250"/>
        <v>0</v>
      </c>
      <c r="AK374" s="75">
        <f t="shared" si="251"/>
        <v>4500000</v>
      </c>
      <c r="AL374" s="75">
        <f t="shared" si="252"/>
        <v>6000000</v>
      </c>
      <c r="AM374" s="75">
        <f t="shared" si="253"/>
        <v>4647116.25</v>
      </c>
      <c r="AN374" s="75">
        <f t="shared" si="254"/>
        <v>4956360.7131818179</v>
      </c>
      <c r="AO374" s="75">
        <f t="shared" si="255"/>
        <v>0</v>
      </c>
      <c r="AP374" s="75">
        <f t="shared" si="256"/>
        <v>3000000</v>
      </c>
      <c r="AQ374" s="75">
        <v>0</v>
      </c>
      <c r="AR374" s="75">
        <v>0</v>
      </c>
      <c r="AS374" s="75">
        <v>0</v>
      </c>
      <c r="AT374" s="80">
        <v>0</v>
      </c>
      <c r="AU374" s="82">
        <f t="shared" si="257"/>
        <v>69936752.417727262</v>
      </c>
      <c r="AV374" s="113">
        <f t="shared" si="258"/>
        <v>51541179.748486355</v>
      </c>
      <c r="AW374" s="75">
        <f t="shared" si="259"/>
        <v>69936752.417727262</v>
      </c>
      <c r="AX374" s="75">
        <f t="shared" si="260"/>
        <v>4895572.6692409087</v>
      </c>
      <c r="AY374" s="76">
        <f t="shared" si="261"/>
        <v>1154117.9748486355</v>
      </c>
      <c r="AZ374" s="75">
        <v>0</v>
      </c>
      <c r="BA374" s="75">
        <v>0</v>
      </c>
      <c r="BB374" s="75">
        <v>0</v>
      </c>
      <c r="BC374" s="80">
        <v>0</v>
      </c>
      <c r="BD374" s="80">
        <v>0</v>
      </c>
      <c r="BE374" s="80">
        <v>0</v>
      </c>
      <c r="BF374" s="78">
        <v>0</v>
      </c>
      <c r="BG374" s="348">
        <f t="shared" si="262"/>
        <v>6049690.6440895442</v>
      </c>
      <c r="BH374" s="188">
        <f t="shared" si="263"/>
        <v>63887061</v>
      </c>
      <c r="BM374" s="50">
        <v>885165</v>
      </c>
      <c r="BN374" s="391">
        <f t="shared" si="244"/>
        <v>0</v>
      </c>
      <c r="BO374" s="391">
        <f t="shared" si="282"/>
        <v>885165</v>
      </c>
      <c r="BP374" s="391">
        <f t="shared" si="271"/>
        <v>26554950</v>
      </c>
      <c r="BQ374" s="50">
        <f t="shared" si="272"/>
        <v>0</v>
      </c>
      <c r="BR374" s="50">
        <f t="shared" si="273"/>
        <v>20278325.454545453</v>
      </c>
      <c r="BS374" s="50">
        <f t="shared" si="274"/>
        <v>0</v>
      </c>
      <c r="BT374" s="50">
        <f t="shared" si="275"/>
        <v>4500000</v>
      </c>
      <c r="BU374" s="50">
        <f t="shared" si="276"/>
        <v>6000000</v>
      </c>
      <c r="BV374" s="50">
        <f t="shared" si="277"/>
        <v>4647116.25</v>
      </c>
      <c r="BW374" s="50">
        <f t="shared" si="278"/>
        <v>4956360.7131818179</v>
      </c>
      <c r="BX374" s="50">
        <f t="shared" si="279"/>
        <v>0</v>
      </c>
      <c r="BY374" s="50">
        <f t="shared" si="280"/>
        <v>3000000</v>
      </c>
      <c r="BZ374" s="50">
        <v>0</v>
      </c>
      <c r="CA374" s="50">
        <v>0</v>
      </c>
      <c r="CB374" s="50">
        <v>0</v>
      </c>
      <c r="CC374" s="50">
        <v>0</v>
      </c>
      <c r="CD374" s="391">
        <f t="shared" si="281"/>
        <v>69936752.417727262</v>
      </c>
      <c r="CE374" s="391">
        <f t="shared" si="242"/>
        <v>56436752.417727262</v>
      </c>
      <c r="CF374" s="391">
        <f t="shared" si="243"/>
        <v>69936752.417727262</v>
      </c>
      <c r="CG374" s="50">
        <f t="shared" si="264"/>
        <v>4895572.6692409087</v>
      </c>
      <c r="CH374" s="395">
        <f t="shared" si="265"/>
        <v>1643675.2417727262</v>
      </c>
      <c r="CI374" s="398">
        <v>0</v>
      </c>
      <c r="CJ374" s="50">
        <v>0</v>
      </c>
      <c r="CK374" s="50">
        <v>0</v>
      </c>
      <c r="CL374" s="50">
        <v>0</v>
      </c>
      <c r="CM374" s="50">
        <v>0</v>
      </c>
      <c r="CN374" s="50">
        <v>0</v>
      </c>
      <c r="CO374" s="50">
        <v>0</v>
      </c>
      <c r="CP374" s="395">
        <f t="shared" si="266"/>
        <v>6539247.9110136349</v>
      </c>
      <c r="CQ374" s="391">
        <f t="shared" si="267"/>
        <v>63397504</v>
      </c>
      <c r="CR374" s="391">
        <f t="shared" si="268"/>
        <v>-489557</v>
      </c>
    </row>
    <row r="375" spans="1:96" s="50" customFormat="1" ht="24" customHeight="1" x14ac:dyDescent="0.2">
      <c r="A375" s="182">
        <f t="shared" si="245"/>
        <v>2655495</v>
      </c>
      <c r="B375" s="298">
        <f t="shared" si="269"/>
        <v>369</v>
      </c>
      <c r="C375" s="266">
        <v>133</v>
      </c>
      <c r="D375" s="299">
        <v>13352</v>
      </c>
      <c r="E375" s="242" t="s">
        <v>115</v>
      </c>
      <c r="F375" s="243" t="s">
        <v>765</v>
      </c>
      <c r="G375" s="287" t="s">
        <v>137</v>
      </c>
      <c r="H375" s="274" t="s">
        <v>88</v>
      </c>
      <c r="I375" s="294" t="s">
        <v>2803</v>
      </c>
      <c r="J375" s="65" t="s">
        <v>1799</v>
      </c>
      <c r="K375" s="65" t="s">
        <v>1800</v>
      </c>
      <c r="L375" s="65" t="s">
        <v>88</v>
      </c>
      <c r="M375" s="292" t="s">
        <v>137</v>
      </c>
      <c r="N375" s="99"/>
      <c r="O375" s="65"/>
      <c r="P375" s="245" t="s">
        <v>2410</v>
      </c>
      <c r="Q375" s="244">
        <v>30</v>
      </c>
      <c r="R375" s="246">
        <v>120</v>
      </c>
      <c r="S375" s="246">
        <v>220</v>
      </c>
      <c r="T375" s="246">
        <v>29.33</v>
      </c>
      <c r="U375" s="90">
        <v>0</v>
      </c>
      <c r="V375" s="262">
        <v>25</v>
      </c>
      <c r="W375" s="99">
        <v>0</v>
      </c>
      <c r="X375" s="84">
        <v>0</v>
      </c>
      <c r="Y375" s="99">
        <v>2</v>
      </c>
      <c r="Z375" s="65">
        <v>2</v>
      </c>
      <c r="AA375" s="319">
        <v>885165</v>
      </c>
      <c r="AB375" s="319">
        <v>0</v>
      </c>
      <c r="AC375" s="320">
        <f t="shared" si="246"/>
        <v>885165</v>
      </c>
      <c r="AD375" s="75">
        <v>4500000</v>
      </c>
      <c r="AE375" s="75">
        <v>6000000</v>
      </c>
      <c r="AF375" s="338">
        <f t="shared" si="270"/>
        <v>168986.04545454544</v>
      </c>
      <c r="AG375" s="113">
        <f t="shared" si="247"/>
        <v>26554950</v>
      </c>
      <c r="AH375" s="75">
        <f t="shared" si="248"/>
        <v>0</v>
      </c>
      <c r="AI375" s="75">
        <f t="shared" si="249"/>
        <v>20278325.454545453</v>
      </c>
      <c r="AJ375" s="75">
        <f t="shared" si="250"/>
        <v>5310990</v>
      </c>
      <c r="AK375" s="75">
        <f t="shared" si="251"/>
        <v>4500000</v>
      </c>
      <c r="AL375" s="75">
        <f t="shared" si="252"/>
        <v>6000000</v>
      </c>
      <c r="AM375" s="75">
        <f t="shared" si="253"/>
        <v>9294232.5</v>
      </c>
      <c r="AN375" s="75">
        <f t="shared" si="254"/>
        <v>4956360.7131818179</v>
      </c>
      <c r="AO375" s="75">
        <f t="shared" si="255"/>
        <v>0</v>
      </c>
      <c r="AP375" s="75">
        <f t="shared" si="256"/>
        <v>5000000</v>
      </c>
      <c r="AQ375" s="75">
        <v>0</v>
      </c>
      <c r="AR375" s="75">
        <v>0</v>
      </c>
      <c r="AS375" s="75">
        <v>0</v>
      </c>
      <c r="AT375" s="80">
        <v>0</v>
      </c>
      <c r="AU375" s="82">
        <f t="shared" si="257"/>
        <v>81894858.667727277</v>
      </c>
      <c r="AV375" s="113">
        <f t="shared" si="258"/>
        <v>55722997.860986367</v>
      </c>
      <c r="AW375" s="75">
        <f t="shared" si="259"/>
        <v>76583868.667727262</v>
      </c>
      <c r="AX375" s="75">
        <f t="shared" si="260"/>
        <v>5360870.8067409089</v>
      </c>
      <c r="AY375" s="76">
        <f t="shared" si="261"/>
        <v>1572299.7860986367</v>
      </c>
      <c r="AZ375" s="75">
        <v>0</v>
      </c>
      <c r="BA375" s="75">
        <v>0</v>
      </c>
      <c r="BB375" s="75">
        <v>0</v>
      </c>
      <c r="BC375" s="80">
        <v>0</v>
      </c>
      <c r="BD375" s="80">
        <v>0</v>
      </c>
      <c r="BE375" s="80">
        <v>0</v>
      </c>
      <c r="BF375" s="78">
        <v>0</v>
      </c>
      <c r="BG375" s="348">
        <f t="shared" si="262"/>
        <v>6933170.5928395456</v>
      </c>
      <c r="BH375" s="188">
        <f t="shared" si="263"/>
        <v>74961688</v>
      </c>
      <c r="BM375" s="50">
        <v>885165</v>
      </c>
      <c r="BN375" s="391">
        <f t="shared" si="244"/>
        <v>0</v>
      </c>
      <c r="BO375" s="391">
        <f t="shared" si="282"/>
        <v>885165</v>
      </c>
      <c r="BP375" s="391">
        <f t="shared" si="271"/>
        <v>26554950</v>
      </c>
      <c r="BQ375" s="50">
        <f t="shared" si="272"/>
        <v>0</v>
      </c>
      <c r="BR375" s="50">
        <f t="shared" si="273"/>
        <v>20278325.454545453</v>
      </c>
      <c r="BS375" s="50">
        <f t="shared" si="274"/>
        <v>5310990</v>
      </c>
      <c r="BT375" s="50">
        <f t="shared" si="275"/>
        <v>4500000</v>
      </c>
      <c r="BU375" s="50">
        <f t="shared" si="276"/>
        <v>6000000</v>
      </c>
      <c r="BV375" s="50">
        <f t="shared" si="277"/>
        <v>9294232.5</v>
      </c>
      <c r="BW375" s="50">
        <f t="shared" si="278"/>
        <v>4956360.7131818179</v>
      </c>
      <c r="BX375" s="50">
        <f t="shared" si="279"/>
        <v>0</v>
      </c>
      <c r="BY375" s="50">
        <f t="shared" si="280"/>
        <v>5000000</v>
      </c>
      <c r="BZ375" s="50">
        <v>0</v>
      </c>
      <c r="CA375" s="50">
        <v>0</v>
      </c>
      <c r="CB375" s="50">
        <v>0</v>
      </c>
      <c r="CC375" s="50">
        <v>0</v>
      </c>
      <c r="CD375" s="391">
        <f t="shared" si="281"/>
        <v>81894858.667727277</v>
      </c>
      <c r="CE375" s="391">
        <f t="shared" si="242"/>
        <v>61083868.667727277</v>
      </c>
      <c r="CF375" s="391">
        <f t="shared" si="243"/>
        <v>76583868.667727277</v>
      </c>
      <c r="CG375" s="50">
        <f t="shared" si="264"/>
        <v>5360870.8067409098</v>
      </c>
      <c r="CH375" s="395">
        <f t="shared" si="265"/>
        <v>2108386.8667727276</v>
      </c>
      <c r="CI375" s="398">
        <v>0</v>
      </c>
      <c r="CJ375" s="50">
        <v>0</v>
      </c>
      <c r="CK375" s="50">
        <v>0</v>
      </c>
      <c r="CL375" s="50">
        <v>0</v>
      </c>
      <c r="CM375" s="50">
        <v>0</v>
      </c>
      <c r="CN375" s="50">
        <v>0</v>
      </c>
      <c r="CO375" s="50">
        <v>0</v>
      </c>
      <c r="CP375" s="395">
        <f t="shared" si="266"/>
        <v>7469257.6735136379</v>
      </c>
      <c r="CQ375" s="391">
        <f t="shared" si="267"/>
        <v>74425600</v>
      </c>
      <c r="CR375" s="391">
        <f t="shared" si="268"/>
        <v>-536088</v>
      </c>
    </row>
    <row r="376" spans="1:96" s="50" customFormat="1" ht="24" customHeight="1" x14ac:dyDescent="0.2">
      <c r="A376" s="182">
        <f t="shared" si="245"/>
        <v>2655495</v>
      </c>
      <c r="B376" s="298">
        <f t="shared" si="269"/>
        <v>370</v>
      </c>
      <c r="C376" s="266">
        <v>134</v>
      </c>
      <c r="D376" s="299">
        <v>13253</v>
      </c>
      <c r="E376" s="242" t="s">
        <v>1502</v>
      </c>
      <c r="F376" s="243" t="s">
        <v>1503</v>
      </c>
      <c r="G376" s="287" t="s">
        <v>137</v>
      </c>
      <c r="H376" s="274" t="s">
        <v>88</v>
      </c>
      <c r="I376" s="294" t="s">
        <v>2804</v>
      </c>
      <c r="J376" s="65" t="s">
        <v>1504</v>
      </c>
      <c r="K376" s="65" t="s">
        <v>1505</v>
      </c>
      <c r="L376" s="65" t="s">
        <v>88</v>
      </c>
      <c r="M376" s="292" t="s">
        <v>137</v>
      </c>
      <c r="N376" s="244" t="s">
        <v>2410</v>
      </c>
      <c r="O376" s="65"/>
      <c r="P376" s="90"/>
      <c r="Q376" s="244">
        <v>30</v>
      </c>
      <c r="R376" s="246">
        <v>120</v>
      </c>
      <c r="S376" s="246">
        <v>110</v>
      </c>
      <c r="T376" s="246">
        <v>29.33</v>
      </c>
      <c r="U376" s="90">
        <v>0</v>
      </c>
      <c r="V376" s="262">
        <v>15</v>
      </c>
      <c r="W376" s="99">
        <v>0</v>
      </c>
      <c r="X376" s="84">
        <v>0</v>
      </c>
      <c r="Y376" s="99">
        <v>0</v>
      </c>
      <c r="Z376" s="65">
        <v>0</v>
      </c>
      <c r="AA376" s="319">
        <v>885165</v>
      </c>
      <c r="AB376" s="319">
        <v>0</v>
      </c>
      <c r="AC376" s="320">
        <f t="shared" si="246"/>
        <v>885165</v>
      </c>
      <c r="AD376" s="75">
        <v>4500000</v>
      </c>
      <c r="AE376" s="75">
        <v>6000000</v>
      </c>
      <c r="AF376" s="338">
        <f t="shared" si="270"/>
        <v>168986.04545454544</v>
      </c>
      <c r="AG376" s="113">
        <f t="shared" si="247"/>
        <v>26554950</v>
      </c>
      <c r="AH376" s="75">
        <f t="shared" si="248"/>
        <v>0</v>
      </c>
      <c r="AI376" s="75">
        <f t="shared" si="249"/>
        <v>20278325.454545453</v>
      </c>
      <c r="AJ376" s="75">
        <f t="shared" si="250"/>
        <v>0</v>
      </c>
      <c r="AK376" s="75">
        <f t="shared" si="251"/>
        <v>4500000</v>
      </c>
      <c r="AL376" s="75">
        <f t="shared" si="252"/>
        <v>6000000</v>
      </c>
      <c r="AM376" s="75">
        <f t="shared" si="253"/>
        <v>4647116.25</v>
      </c>
      <c r="AN376" s="75">
        <f t="shared" si="254"/>
        <v>4956360.7131818179</v>
      </c>
      <c r="AO376" s="75">
        <f t="shared" si="255"/>
        <v>0</v>
      </c>
      <c r="AP376" s="75">
        <f t="shared" si="256"/>
        <v>3000000</v>
      </c>
      <c r="AQ376" s="75">
        <v>0</v>
      </c>
      <c r="AR376" s="75">
        <v>0</v>
      </c>
      <c r="AS376" s="75">
        <v>0</v>
      </c>
      <c r="AT376" s="80">
        <v>0</v>
      </c>
      <c r="AU376" s="82">
        <f t="shared" si="257"/>
        <v>69936752.417727262</v>
      </c>
      <c r="AV376" s="113">
        <f t="shared" si="258"/>
        <v>51541179.748486355</v>
      </c>
      <c r="AW376" s="75">
        <f t="shared" si="259"/>
        <v>69936752.417727262</v>
      </c>
      <c r="AX376" s="75">
        <f t="shared" si="260"/>
        <v>4895572.6692409087</v>
      </c>
      <c r="AY376" s="76">
        <f t="shared" si="261"/>
        <v>1154117.9748486355</v>
      </c>
      <c r="AZ376" s="75">
        <v>0</v>
      </c>
      <c r="BA376" s="75">
        <v>0</v>
      </c>
      <c r="BB376" s="75">
        <v>0</v>
      </c>
      <c r="BC376" s="80">
        <v>0</v>
      </c>
      <c r="BD376" s="80">
        <v>0</v>
      </c>
      <c r="BE376" s="80">
        <v>0</v>
      </c>
      <c r="BF376" s="78">
        <v>0</v>
      </c>
      <c r="BG376" s="348">
        <f t="shared" si="262"/>
        <v>6049690.6440895442</v>
      </c>
      <c r="BH376" s="188">
        <f t="shared" si="263"/>
        <v>63887061</v>
      </c>
      <c r="BM376" s="50">
        <v>885165</v>
      </c>
      <c r="BN376" s="391">
        <f t="shared" si="244"/>
        <v>0</v>
      </c>
      <c r="BO376" s="391">
        <f t="shared" si="282"/>
        <v>885165</v>
      </c>
      <c r="BP376" s="391">
        <f t="shared" si="271"/>
        <v>26554950</v>
      </c>
      <c r="BQ376" s="50">
        <f t="shared" si="272"/>
        <v>0</v>
      </c>
      <c r="BR376" s="50">
        <f t="shared" si="273"/>
        <v>20278325.454545453</v>
      </c>
      <c r="BS376" s="50">
        <f t="shared" si="274"/>
        <v>0</v>
      </c>
      <c r="BT376" s="50">
        <f t="shared" si="275"/>
        <v>4500000</v>
      </c>
      <c r="BU376" s="50">
        <f t="shared" si="276"/>
        <v>6000000</v>
      </c>
      <c r="BV376" s="50">
        <f t="shared" si="277"/>
        <v>4647116.25</v>
      </c>
      <c r="BW376" s="50">
        <f t="shared" si="278"/>
        <v>4956360.7131818179</v>
      </c>
      <c r="BX376" s="50">
        <f t="shared" si="279"/>
        <v>0</v>
      </c>
      <c r="BY376" s="50">
        <f t="shared" si="280"/>
        <v>3000000</v>
      </c>
      <c r="BZ376" s="50">
        <v>0</v>
      </c>
      <c r="CA376" s="50">
        <v>0</v>
      </c>
      <c r="CB376" s="50">
        <v>0</v>
      </c>
      <c r="CC376" s="50">
        <v>0</v>
      </c>
      <c r="CD376" s="391">
        <f t="shared" si="281"/>
        <v>69936752.417727262</v>
      </c>
      <c r="CE376" s="391">
        <f t="shared" si="242"/>
        <v>56436752.417727262</v>
      </c>
      <c r="CF376" s="391">
        <f t="shared" si="243"/>
        <v>69936752.417727262</v>
      </c>
      <c r="CG376" s="50">
        <f t="shared" si="264"/>
        <v>4895572.6692409087</v>
      </c>
      <c r="CH376" s="395">
        <f t="shared" si="265"/>
        <v>1643675.2417727262</v>
      </c>
      <c r="CI376" s="398">
        <v>0</v>
      </c>
      <c r="CJ376" s="50">
        <v>0</v>
      </c>
      <c r="CK376" s="50">
        <v>0</v>
      </c>
      <c r="CL376" s="50">
        <v>0</v>
      </c>
      <c r="CM376" s="50">
        <v>0</v>
      </c>
      <c r="CN376" s="50">
        <v>0</v>
      </c>
      <c r="CO376" s="50">
        <v>0</v>
      </c>
      <c r="CP376" s="395">
        <f t="shared" si="266"/>
        <v>6539247.9110136349</v>
      </c>
      <c r="CQ376" s="391">
        <f t="shared" si="267"/>
        <v>63397504</v>
      </c>
      <c r="CR376" s="391">
        <f t="shared" si="268"/>
        <v>-489557</v>
      </c>
    </row>
    <row r="377" spans="1:96" s="50" customFormat="1" ht="24" customHeight="1" x14ac:dyDescent="0.2">
      <c r="A377" s="182">
        <f t="shared" si="245"/>
        <v>2655495</v>
      </c>
      <c r="B377" s="298">
        <f t="shared" si="269"/>
        <v>371</v>
      </c>
      <c r="C377" s="266">
        <v>135</v>
      </c>
      <c r="D377" s="299">
        <v>13259</v>
      </c>
      <c r="E377" s="242" t="s">
        <v>131</v>
      </c>
      <c r="F377" s="243" t="s">
        <v>1520</v>
      </c>
      <c r="G377" s="287" t="s">
        <v>137</v>
      </c>
      <c r="H377" s="274" t="s">
        <v>88</v>
      </c>
      <c r="I377" s="290" t="s">
        <v>2805</v>
      </c>
      <c r="J377" s="67" t="s">
        <v>1521</v>
      </c>
      <c r="K377" s="67" t="s">
        <v>1522</v>
      </c>
      <c r="L377" s="67" t="s">
        <v>88</v>
      </c>
      <c r="M377" s="292" t="s">
        <v>137</v>
      </c>
      <c r="N377" s="244" t="s">
        <v>2410</v>
      </c>
      <c r="O377" s="67"/>
      <c r="P377" s="92"/>
      <c r="Q377" s="244">
        <v>30</v>
      </c>
      <c r="R377" s="246">
        <v>120</v>
      </c>
      <c r="S377" s="246">
        <v>110</v>
      </c>
      <c r="T377" s="246">
        <v>29.33</v>
      </c>
      <c r="U377" s="90">
        <v>0</v>
      </c>
      <c r="V377" s="262">
        <v>15</v>
      </c>
      <c r="W377" s="99">
        <v>0</v>
      </c>
      <c r="X377" s="84">
        <v>0</v>
      </c>
      <c r="Y377" s="99">
        <v>1</v>
      </c>
      <c r="Z377" s="65">
        <v>0</v>
      </c>
      <c r="AA377" s="319">
        <v>885165</v>
      </c>
      <c r="AB377" s="319">
        <v>0</v>
      </c>
      <c r="AC377" s="320">
        <f t="shared" si="246"/>
        <v>885165</v>
      </c>
      <c r="AD377" s="75">
        <v>4500000</v>
      </c>
      <c r="AE377" s="75">
        <v>6000000</v>
      </c>
      <c r="AF377" s="338">
        <f t="shared" si="270"/>
        <v>168986.04545454544</v>
      </c>
      <c r="AG377" s="113">
        <f t="shared" si="247"/>
        <v>26554950</v>
      </c>
      <c r="AH377" s="75">
        <f t="shared" si="248"/>
        <v>0</v>
      </c>
      <c r="AI377" s="75">
        <f t="shared" si="249"/>
        <v>20278325.454545453</v>
      </c>
      <c r="AJ377" s="75">
        <f t="shared" si="250"/>
        <v>0</v>
      </c>
      <c r="AK377" s="75">
        <f t="shared" si="251"/>
        <v>4500000</v>
      </c>
      <c r="AL377" s="75">
        <f t="shared" si="252"/>
        <v>6000000</v>
      </c>
      <c r="AM377" s="75">
        <f t="shared" si="253"/>
        <v>4647116.25</v>
      </c>
      <c r="AN377" s="75">
        <f t="shared" si="254"/>
        <v>4956360.7131818179</v>
      </c>
      <c r="AO377" s="75">
        <f t="shared" si="255"/>
        <v>0</v>
      </c>
      <c r="AP377" s="75">
        <f t="shared" si="256"/>
        <v>3000000</v>
      </c>
      <c r="AQ377" s="75">
        <v>0</v>
      </c>
      <c r="AR377" s="75">
        <v>0</v>
      </c>
      <c r="AS377" s="75">
        <v>0</v>
      </c>
      <c r="AT377" s="80">
        <v>0</v>
      </c>
      <c r="AU377" s="82">
        <f t="shared" si="257"/>
        <v>69936752.417727262</v>
      </c>
      <c r="AV377" s="113">
        <f t="shared" si="258"/>
        <v>51541179.748486355</v>
      </c>
      <c r="AW377" s="75">
        <f t="shared" si="259"/>
        <v>69936752.417727262</v>
      </c>
      <c r="AX377" s="75">
        <f t="shared" si="260"/>
        <v>4895572.6692409087</v>
      </c>
      <c r="AY377" s="76">
        <f t="shared" si="261"/>
        <v>1154117.9748486355</v>
      </c>
      <c r="AZ377" s="75">
        <v>0</v>
      </c>
      <c r="BA377" s="75">
        <v>0</v>
      </c>
      <c r="BB377" s="75">
        <v>0</v>
      </c>
      <c r="BC377" s="80">
        <v>0</v>
      </c>
      <c r="BD377" s="80">
        <v>0</v>
      </c>
      <c r="BE377" s="80">
        <v>0</v>
      </c>
      <c r="BF377" s="78">
        <v>0</v>
      </c>
      <c r="BG377" s="348">
        <f t="shared" si="262"/>
        <v>6049690.6440895442</v>
      </c>
      <c r="BH377" s="188">
        <f t="shared" si="263"/>
        <v>63887061</v>
      </c>
      <c r="BM377" s="50">
        <v>885165</v>
      </c>
      <c r="BN377" s="391">
        <f t="shared" si="244"/>
        <v>0</v>
      </c>
      <c r="BO377" s="391">
        <f t="shared" si="282"/>
        <v>885165</v>
      </c>
      <c r="BP377" s="391">
        <f t="shared" si="271"/>
        <v>26554950</v>
      </c>
      <c r="BQ377" s="50">
        <f t="shared" si="272"/>
        <v>0</v>
      </c>
      <c r="BR377" s="50">
        <f t="shared" si="273"/>
        <v>20278325.454545453</v>
      </c>
      <c r="BS377" s="50">
        <f t="shared" si="274"/>
        <v>0</v>
      </c>
      <c r="BT377" s="50">
        <f t="shared" si="275"/>
        <v>4500000</v>
      </c>
      <c r="BU377" s="50">
        <f t="shared" si="276"/>
        <v>6000000</v>
      </c>
      <c r="BV377" s="50">
        <f t="shared" si="277"/>
        <v>4647116.25</v>
      </c>
      <c r="BW377" s="50">
        <f t="shared" si="278"/>
        <v>4956360.7131818179</v>
      </c>
      <c r="BX377" s="50">
        <f t="shared" si="279"/>
        <v>0</v>
      </c>
      <c r="BY377" s="50">
        <f t="shared" si="280"/>
        <v>3000000</v>
      </c>
      <c r="BZ377" s="50">
        <v>0</v>
      </c>
      <c r="CA377" s="50">
        <v>0</v>
      </c>
      <c r="CB377" s="50">
        <v>0</v>
      </c>
      <c r="CC377" s="50">
        <v>0</v>
      </c>
      <c r="CD377" s="391">
        <f t="shared" si="281"/>
        <v>69936752.417727262</v>
      </c>
      <c r="CE377" s="391">
        <f t="shared" si="242"/>
        <v>56436752.417727262</v>
      </c>
      <c r="CF377" s="391">
        <f t="shared" si="243"/>
        <v>69936752.417727262</v>
      </c>
      <c r="CG377" s="50">
        <f t="shared" si="264"/>
        <v>4895572.6692409087</v>
      </c>
      <c r="CH377" s="395">
        <f t="shared" si="265"/>
        <v>1643675.2417727262</v>
      </c>
      <c r="CI377" s="398">
        <v>0</v>
      </c>
      <c r="CJ377" s="50">
        <v>0</v>
      </c>
      <c r="CK377" s="50">
        <v>0</v>
      </c>
      <c r="CL377" s="50">
        <v>0</v>
      </c>
      <c r="CM377" s="50">
        <v>0</v>
      </c>
      <c r="CN377" s="50">
        <v>0</v>
      </c>
      <c r="CO377" s="50">
        <v>0</v>
      </c>
      <c r="CP377" s="395">
        <f t="shared" si="266"/>
        <v>6539247.9110136349</v>
      </c>
      <c r="CQ377" s="391">
        <f t="shared" si="267"/>
        <v>63397504</v>
      </c>
      <c r="CR377" s="391">
        <f t="shared" si="268"/>
        <v>-489557</v>
      </c>
    </row>
    <row r="378" spans="1:96" s="50" customFormat="1" ht="24" customHeight="1" x14ac:dyDescent="0.2">
      <c r="A378" s="182">
        <f t="shared" si="245"/>
        <v>2655495</v>
      </c>
      <c r="B378" s="298">
        <f t="shared" si="269"/>
        <v>372</v>
      </c>
      <c r="C378" s="266">
        <v>136</v>
      </c>
      <c r="D378" s="299">
        <v>13359</v>
      </c>
      <c r="E378" s="242" t="s">
        <v>158</v>
      </c>
      <c r="F378" s="243" t="s">
        <v>1817</v>
      </c>
      <c r="G378" s="287" t="s">
        <v>137</v>
      </c>
      <c r="H378" s="274" t="s">
        <v>88</v>
      </c>
      <c r="I378" s="294" t="s">
        <v>2806</v>
      </c>
      <c r="J378" s="65" t="s">
        <v>1818</v>
      </c>
      <c r="K378" s="65" t="s">
        <v>1819</v>
      </c>
      <c r="L378" s="65" t="s">
        <v>88</v>
      </c>
      <c r="M378" s="292" t="s">
        <v>137</v>
      </c>
      <c r="N378" s="244" t="s">
        <v>2410</v>
      </c>
      <c r="O378" s="65"/>
      <c r="P378" s="90"/>
      <c r="Q378" s="244">
        <v>30</v>
      </c>
      <c r="R378" s="246">
        <v>120</v>
      </c>
      <c r="S378" s="246">
        <v>110</v>
      </c>
      <c r="T378" s="246">
        <v>29.33</v>
      </c>
      <c r="U378" s="90">
        <v>0</v>
      </c>
      <c r="V378" s="262">
        <v>15</v>
      </c>
      <c r="W378" s="99">
        <v>0</v>
      </c>
      <c r="X378" s="84">
        <v>0</v>
      </c>
      <c r="Y378" s="99">
        <v>2</v>
      </c>
      <c r="Z378" s="65">
        <v>2</v>
      </c>
      <c r="AA378" s="319">
        <v>885165</v>
      </c>
      <c r="AB378" s="319">
        <v>0</v>
      </c>
      <c r="AC378" s="320">
        <f t="shared" si="246"/>
        <v>885165</v>
      </c>
      <c r="AD378" s="75">
        <v>4500000</v>
      </c>
      <c r="AE378" s="75">
        <v>6000000</v>
      </c>
      <c r="AF378" s="338">
        <f t="shared" si="270"/>
        <v>168986.04545454544</v>
      </c>
      <c r="AG378" s="113">
        <f t="shared" si="247"/>
        <v>26554950</v>
      </c>
      <c r="AH378" s="75">
        <f t="shared" si="248"/>
        <v>0</v>
      </c>
      <c r="AI378" s="75">
        <f t="shared" si="249"/>
        <v>20278325.454545453</v>
      </c>
      <c r="AJ378" s="75">
        <f t="shared" si="250"/>
        <v>5310990</v>
      </c>
      <c r="AK378" s="75">
        <f t="shared" si="251"/>
        <v>4500000</v>
      </c>
      <c r="AL378" s="75">
        <f t="shared" si="252"/>
        <v>6000000</v>
      </c>
      <c r="AM378" s="75">
        <f t="shared" si="253"/>
        <v>4647116.25</v>
      </c>
      <c r="AN378" s="75">
        <f t="shared" si="254"/>
        <v>4956360.7131818179</v>
      </c>
      <c r="AO378" s="75">
        <f t="shared" si="255"/>
        <v>0</v>
      </c>
      <c r="AP378" s="75">
        <f t="shared" si="256"/>
        <v>3000000</v>
      </c>
      <c r="AQ378" s="75">
        <v>0</v>
      </c>
      <c r="AR378" s="75">
        <v>0</v>
      </c>
      <c r="AS378" s="75">
        <v>0</v>
      </c>
      <c r="AT378" s="80">
        <v>0</v>
      </c>
      <c r="AU378" s="82">
        <f t="shared" si="257"/>
        <v>75247742.417727277</v>
      </c>
      <c r="AV378" s="113">
        <f t="shared" si="258"/>
        <v>51541179.74848637</v>
      </c>
      <c r="AW378" s="75">
        <f t="shared" si="259"/>
        <v>69936752.417727262</v>
      </c>
      <c r="AX378" s="75">
        <f t="shared" si="260"/>
        <v>4895572.6692409087</v>
      </c>
      <c r="AY378" s="76">
        <f t="shared" si="261"/>
        <v>1154117.9748486371</v>
      </c>
      <c r="AZ378" s="75">
        <v>0</v>
      </c>
      <c r="BA378" s="75">
        <v>0</v>
      </c>
      <c r="BB378" s="75">
        <v>0</v>
      </c>
      <c r="BC378" s="80">
        <v>0</v>
      </c>
      <c r="BD378" s="80">
        <v>0</v>
      </c>
      <c r="BE378" s="80">
        <v>0</v>
      </c>
      <c r="BF378" s="78">
        <v>0</v>
      </c>
      <c r="BG378" s="348">
        <f t="shared" si="262"/>
        <v>6049690.6440895461</v>
      </c>
      <c r="BH378" s="188">
        <f t="shared" si="263"/>
        <v>69198051</v>
      </c>
      <c r="BM378" s="50">
        <v>885165</v>
      </c>
      <c r="BN378" s="391">
        <f t="shared" si="244"/>
        <v>0</v>
      </c>
      <c r="BO378" s="391">
        <f t="shared" si="282"/>
        <v>885165</v>
      </c>
      <c r="BP378" s="391">
        <f t="shared" si="271"/>
        <v>26554950</v>
      </c>
      <c r="BQ378" s="50">
        <f t="shared" si="272"/>
        <v>0</v>
      </c>
      <c r="BR378" s="50">
        <f t="shared" si="273"/>
        <v>20278325.454545453</v>
      </c>
      <c r="BS378" s="50">
        <f t="shared" si="274"/>
        <v>5310990</v>
      </c>
      <c r="BT378" s="50">
        <f t="shared" si="275"/>
        <v>4500000</v>
      </c>
      <c r="BU378" s="50">
        <f t="shared" si="276"/>
        <v>6000000</v>
      </c>
      <c r="BV378" s="50">
        <f t="shared" si="277"/>
        <v>4647116.25</v>
      </c>
      <c r="BW378" s="50">
        <f t="shared" si="278"/>
        <v>4956360.7131818179</v>
      </c>
      <c r="BX378" s="50">
        <f t="shared" si="279"/>
        <v>0</v>
      </c>
      <c r="BY378" s="50">
        <f t="shared" si="280"/>
        <v>3000000</v>
      </c>
      <c r="BZ378" s="50">
        <v>0</v>
      </c>
      <c r="CA378" s="50">
        <v>0</v>
      </c>
      <c r="CB378" s="50">
        <v>0</v>
      </c>
      <c r="CC378" s="50">
        <v>0</v>
      </c>
      <c r="CD378" s="391">
        <f t="shared" si="281"/>
        <v>75247742.417727277</v>
      </c>
      <c r="CE378" s="391">
        <f t="shared" si="242"/>
        <v>56436752.417727277</v>
      </c>
      <c r="CF378" s="391">
        <f t="shared" si="243"/>
        <v>69936752.417727262</v>
      </c>
      <c r="CG378" s="50">
        <f t="shared" si="264"/>
        <v>4895572.6692409087</v>
      </c>
      <c r="CH378" s="395">
        <f t="shared" si="265"/>
        <v>1643675.2417727278</v>
      </c>
      <c r="CI378" s="398">
        <v>0</v>
      </c>
      <c r="CJ378" s="50">
        <v>0</v>
      </c>
      <c r="CK378" s="50">
        <v>0</v>
      </c>
      <c r="CL378" s="50">
        <v>0</v>
      </c>
      <c r="CM378" s="50">
        <v>0</v>
      </c>
      <c r="CN378" s="50">
        <v>0</v>
      </c>
      <c r="CO378" s="50">
        <v>0</v>
      </c>
      <c r="CP378" s="395">
        <f t="shared" si="266"/>
        <v>6539247.9110136367</v>
      </c>
      <c r="CQ378" s="391">
        <f t="shared" si="267"/>
        <v>68708494</v>
      </c>
      <c r="CR378" s="391">
        <f t="shared" si="268"/>
        <v>-489557</v>
      </c>
    </row>
    <row r="379" spans="1:96" s="50" customFormat="1" ht="24" customHeight="1" x14ac:dyDescent="0.2">
      <c r="A379" s="182">
        <f t="shared" si="245"/>
        <v>2655495</v>
      </c>
      <c r="B379" s="298">
        <f t="shared" si="269"/>
        <v>373</v>
      </c>
      <c r="C379" s="266">
        <v>137</v>
      </c>
      <c r="D379" s="299">
        <v>13251</v>
      </c>
      <c r="E379" s="242" t="s">
        <v>99</v>
      </c>
      <c r="F379" s="243" t="s">
        <v>1288</v>
      </c>
      <c r="G379" s="287" t="s">
        <v>137</v>
      </c>
      <c r="H379" s="274" t="s">
        <v>88</v>
      </c>
      <c r="I379" s="294" t="s">
        <v>2807</v>
      </c>
      <c r="J379" s="65" t="s">
        <v>1497</v>
      </c>
      <c r="K379" s="65" t="s">
        <v>1498</v>
      </c>
      <c r="L379" s="65" t="s">
        <v>88</v>
      </c>
      <c r="M379" s="292" t="s">
        <v>137</v>
      </c>
      <c r="N379" s="99"/>
      <c r="O379" s="65"/>
      <c r="P379" s="245" t="s">
        <v>2410</v>
      </c>
      <c r="Q379" s="244">
        <v>30</v>
      </c>
      <c r="R379" s="246">
        <v>120</v>
      </c>
      <c r="S379" s="246">
        <v>220</v>
      </c>
      <c r="T379" s="246">
        <v>29.33</v>
      </c>
      <c r="U379" s="90">
        <v>0</v>
      </c>
      <c r="V379" s="262">
        <v>23</v>
      </c>
      <c r="W379" s="99">
        <v>0</v>
      </c>
      <c r="X379" s="84">
        <v>0</v>
      </c>
      <c r="Y379" s="99">
        <v>0</v>
      </c>
      <c r="Z379" s="65">
        <v>0</v>
      </c>
      <c r="AA379" s="319">
        <v>885165</v>
      </c>
      <c r="AB379" s="319">
        <v>0</v>
      </c>
      <c r="AC379" s="320">
        <f t="shared" si="246"/>
        <v>885165</v>
      </c>
      <c r="AD379" s="75">
        <v>4500000</v>
      </c>
      <c r="AE379" s="75">
        <v>6000000</v>
      </c>
      <c r="AF379" s="338">
        <f t="shared" si="270"/>
        <v>168986.04545454544</v>
      </c>
      <c r="AG379" s="113">
        <f t="shared" si="247"/>
        <v>26554950</v>
      </c>
      <c r="AH379" s="75">
        <f t="shared" si="248"/>
        <v>0</v>
      </c>
      <c r="AI379" s="75">
        <f t="shared" si="249"/>
        <v>20278325.454545453</v>
      </c>
      <c r="AJ379" s="75">
        <f t="shared" si="250"/>
        <v>0</v>
      </c>
      <c r="AK379" s="75">
        <f t="shared" si="251"/>
        <v>4500000</v>
      </c>
      <c r="AL379" s="75">
        <f t="shared" si="252"/>
        <v>6000000</v>
      </c>
      <c r="AM379" s="75">
        <f t="shared" si="253"/>
        <v>9294232.5</v>
      </c>
      <c r="AN379" s="75">
        <f t="shared" si="254"/>
        <v>4956360.7131818179</v>
      </c>
      <c r="AO379" s="75">
        <f t="shared" si="255"/>
        <v>0</v>
      </c>
      <c r="AP379" s="75">
        <f t="shared" si="256"/>
        <v>4600000</v>
      </c>
      <c r="AQ379" s="75">
        <v>0</v>
      </c>
      <c r="AR379" s="75">
        <v>0</v>
      </c>
      <c r="AS379" s="75">
        <v>0</v>
      </c>
      <c r="AT379" s="80">
        <v>0</v>
      </c>
      <c r="AU379" s="82">
        <f t="shared" si="257"/>
        <v>76183868.667727277</v>
      </c>
      <c r="AV379" s="113">
        <f t="shared" si="258"/>
        <v>55750997.860986367</v>
      </c>
      <c r="AW379" s="75">
        <f t="shared" si="259"/>
        <v>76183868.667727262</v>
      </c>
      <c r="AX379" s="75">
        <f t="shared" si="260"/>
        <v>5332870.8067409089</v>
      </c>
      <c r="AY379" s="76">
        <f t="shared" si="261"/>
        <v>1575099.7860986367</v>
      </c>
      <c r="AZ379" s="75">
        <v>0</v>
      </c>
      <c r="BA379" s="75">
        <v>0</v>
      </c>
      <c r="BB379" s="75">
        <v>0</v>
      </c>
      <c r="BC379" s="80">
        <v>0</v>
      </c>
      <c r="BD379" s="80">
        <v>0</v>
      </c>
      <c r="BE379" s="80">
        <v>0</v>
      </c>
      <c r="BF379" s="78">
        <v>0</v>
      </c>
      <c r="BG379" s="348">
        <f t="shared" si="262"/>
        <v>6907970.5928395456</v>
      </c>
      <c r="BH379" s="188">
        <f t="shared" si="263"/>
        <v>69275898</v>
      </c>
      <c r="BM379" s="50">
        <v>885165</v>
      </c>
      <c r="BN379" s="391">
        <f t="shared" si="244"/>
        <v>0</v>
      </c>
      <c r="BO379" s="391">
        <f t="shared" si="282"/>
        <v>885165</v>
      </c>
      <c r="BP379" s="391">
        <f t="shared" si="271"/>
        <v>26554950</v>
      </c>
      <c r="BQ379" s="50">
        <f t="shared" si="272"/>
        <v>0</v>
      </c>
      <c r="BR379" s="50">
        <f t="shared" si="273"/>
        <v>20278325.454545453</v>
      </c>
      <c r="BS379" s="50">
        <f t="shared" si="274"/>
        <v>0</v>
      </c>
      <c r="BT379" s="50">
        <f t="shared" si="275"/>
        <v>4500000</v>
      </c>
      <c r="BU379" s="50">
        <f t="shared" si="276"/>
        <v>6000000</v>
      </c>
      <c r="BV379" s="50">
        <f t="shared" si="277"/>
        <v>9294232.5</v>
      </c>
      <c r="BW379" s="50">
        <f t="shared" si="278"/>
        <v>4956360.7131818179</v>
      </c>
      <c r="BX379" s="50">
        <f t="shared" si="279"/>
        <v>0</v>
      </c>
      <c r="BY379" s="50">
        <f t="shared" si="280"/>
        <v>4600000</v>
      </c>
      <c r="BZ379" s="50">
        <v>0</v>
      </c>
      <c r="CA379" s="50">
        <v>0</v>
      </c>
      <c r="CB379" s="50">
        <v>0</v>
      </c>
      <c r="CC379" s="50">
        <v>0</v>
      </c>
      <c r="CD379" s="391">
        <f t="shared" si="281"/>
        <v>76183868.667727277</v>
      </c>
      <c r="CE379" s="391">
        <f t="shared" si="242"/>
        <v>61083868.667727277</v>
      </c>
      <c r="CF379" s="391">
        <f t="shared" si="243"/>
        <v>76183868.667727277</v>
      </c>
      <c r="CG379" s="50">
        <f t="shared" si="264"/>
        <v>5332870.8067409098</v>
      </c>
      <c r="CH379" s="395">
        <f t="shared" si="265"/>
        <v>2108386.8667727276</v>
      </c>
      <c r="CI379" s="398">
        <v>0</v>
      </c>
      <c r="CJ379" s="50">
        <v>0</v>
      </c>
      <c r="CK379" s="50">
        <v>0</v>
      </c>
      <c r="CL379" s="50">
        <v>0</v>
      </c>
      <c r="CM379" s="50">
        <v>0</v>
      </c>
      <c r="CN379" s="50">
        <v>0</v>
      </c>
      <c r="CO379" s="50">
        <v>0</v>
      </c>
      <c r="CP379" s="395">
        <f t="shared" si="266"/>
        <v>7441257.6735136379</v>
      </c>
      <c r="CQ379" s="391">
        <f t="shared" si="267"/>
        <v>68742610</v>
      </c>
      <c r="CR379" s="391">
        <f t="shared" si="268"/>
        <v>-533288</v>
      </c>
    </row>
    <row r="380" spans="1:96" s="50" customFormat="1" ht="24" customHeight="1" x14ac:dyDescent="0.2">
      <c r="A380" s="182">
        <f t="shared" si="245"/>
        <v>2655495</v>
      </c>
      <c r="B380" s="298">
        <f t="shared" si="269"/>
        <v>374</v>
      </c>
      <c r="C380" s="266">
        <v>138</v>
      </c>
      <c r="D380" s="299">
        <v>13295</v>
      </c>
      <c r="E380" s="242" t="s">
        <v>1632</v>
      </c>
      <c r="F380" s="243" t="s">
        <v>1633</v>
      </c>
      <c r="G380" s="287" t="s">
        <v>137</v>
      </c>
      <c r="H380" s="274" t="s">
        <v>88</v>
      </c>
      <c r="I380" s="294" t="s">
        <v>2808</v>
      </c>
      <c r="J380" s="65" t="s">
        <v>1634</v>
      </c>
      <c r="K380" s="65" t="s">
        <v>1635</v>
      </c>
      <c r="L380" s="65" t="s">
        <v>88</v>
      </c>
      <c r="M380" s="292" t="s">
        <v>137</v>
      </c>
      <c r="N380" s="244" t="s">
        <v>2410</v>
      </c>
      <c r="O380" s="65"/>
      <c r="P380" s="90"/>
      <c r="Q380" s="244">
        <v>30</v>
      </c>
      <c r="R380" s="246">
        <v>120</v>
      </c>
      <c r="S380" s="246">
        <v>110</v>
      </c>
      <c r="T380" s="246">
        <v>29.33</v>
      </c>
      <c r="U380" s="90">
        <v>0</v>
      </c>
      <c r="V380" s="262">
        <v>12</v>
      </c>
      <c r="W380" s="99">
        <v>0</v>
      </c>
      <c r="X380" s="84">
        <v>0</v>
      </c>
      <c r="Y380" s="99">
        <v>0</v>
      </c>
      <c r="Z380" s="65">
        <v>0</v>
      </c>
      <c r="AA380" s="319">
        <v>885165</v>
      </c>
      <c r="AB380" s="319">
        <v>0</v>
      </c>
      <c r="AC380" s="320">
        <f t="shared" si="246"/>
        <v>885165</v>
      </c>
      <c r="AD380" s="75">
        <v>4500000</v>
      </c>
      <c r="AE380" s="75">
        <v>6000000</v>
      </c>
      <c r="AF380" s="338">
        <f t="shared" si="270"/>
        <v>168986.04545454544</v>
      </c>
      <c r="AG380" s="113">
        <f t="shared" si="247"/>
        <v>26554950</v>
      </c>
      <c r="AH380" s="75">
        <f t="shared" si="248"/>
        <v>0</v>
      </c>
      <c r="AI380" s="75">
        <f t="shared" si="249"/>
        <v>20278325.454545453</v>
      </c>
      <c r="AJ380" s="75">
        <f t="shared" si="250"/>
        <v>0</v>
      </c>
      <c r="AK380" s="75">
        <f t="shared" si="251"/>
        <v>4500000</v>
      </c>
      <c r="AL380" s="75">
        <f t="shared" si="252"/>
        <v>6000000</v>
      </c>
      <c r="AM380" s="75">
        <f t="shared" si="253"/>
        <v>4647116.25</v>
      </c>
      <c r="AN380" s="75">
        <f t="shared" si="254"/>
        <v>4956360.7131818179</v>
      </c>
      <c r="AO380" s="75">
        <f t="shared" si="255"/>
        <v>0</v>
      </c>
      <c r="AP380" s="75">
        <f t="shared" si="256"/>
        <v>2400000</v>
      </c>
      <c r="AQ380" s="75">
        <v>0</v>
      </c>
      <c r="AR380" s="75">
        <v>0</v>
      </c>
      <c r="AS380" s="75">
        <v>0</v>
      </c>
      <c r="AT380" s="80">
        <v>0</v>
      </c>
      <c r="AU380" s="82">
        <f t="shared" si="257"/>
        <v>69336752.417727262</v>
      </c>
      <c r="AV380" s="113">
        <f t="shared" si="258"/>
        <v>51583179.748486355</v>
      </c>
      <c r="AW380" s="75">
        <f t="shared" si="259"/>
        <v>69336752.417727262</v>
      </c>
      <c r="AX380" s="75">
        <f t="shared" si="260"/>
        <v>4853572.6692409087</v>
      </c>
      <c r="AY380" s="76">
        <f t="shared" si="261"/>
        <v>1158317.9748486355</v>
      </c>
      <c r="AZ380" s="75">
        <v>0</v>
      </c>
      <c r="BA380" s="75">
        <v>0</v>
      </c>
      <c r="BB380" s="75">
        <v>0</v>
      </c>
      <c r="BC380" s="80">
        <v>0</v>
      </c>
      <c r="BD380" s="80">
        <v>0</v>
      </c>
      <c r="BE380" s="80">
        <v>0</v>
      </c>
      <c r="BF380" s="78">
        <v>0</v>
      </c>
      <c r="BG380" s="348">
        <f t="shared" si="262"/>
        <v>6011890.6440895442</v>
      </c>
      <c r="BH380" s="188">
        <f t="shared" si="263"/>
        <v>63324861</v>
      </c>
      <c r="BM380" s="50">
        <v>885165</v>
      </c>
      <c r="BN380" s="391">
        <f t="shared" si="244"/>
        <v>0</v>
      </c>
      <c r="BO380" s="391">
        <f t="shared" si="282"/>
        <v>885165</v>
      </c>
      <c r="BP380" s="391">
        <f t="shared" si="271"/>
        <v>26554950</v>
      </c>
      <c r="BQ380" s="50">
        <f t="shared" si="272"/>
        <v>0</v>
      </c>
      <c r="BR380" s="50">
        <f t="shared" si="273"/>
        <v>20278325.454545453</v>
      </c>
      <c r="BS380" s="50">
        <f t="shared" si="274"/>
        <v>0</v>
      </c>
      <c r="BT380" s="50">
        <f t="shared" si="275"/>
        <v>4500000</v>
      </c>
      <c r="BU380" s="50">
        <f t="shared" si="276"/>
        <v>6000000</v>
      </c>
      <c r="BV380" s="50">
        <f t="shared" si="277"/>
        <v>4647116.25</v>
      </c>
      <c r="BW380" s="50">
        <f t="shared" si="278"/>
        <v>4956360.7131818179</v>
      </c>
      <c r="BX380" s="50">
        <f t="shared" si="279"/>
        <v>0</v>
      </c>
      <c r="BY380" s="50">
        <f t="shared" si="280"/>
        <v>2400000</v>
      </c>
      <c r="BZ380" s="50">
        <v>0</v>
      </c>
      <c r="CA380" s="50">
        <v>0</v>
      </c>
      <c r="CB380" s="50">
        <v>0</v>
      </c>
      <c r="CC380" s="50">
        <v>0</v>
      </c>
      <c r="CD380" s="391">
        <f t="shared" si="281"/>
        <v>69336752.417727262</v>
      </c>
      <c r="CE380" s="391">
        <f t="shared" ref="CE380:CE443" si="283">CD380-BS380-BT380-BU380-BX380-BY380</f>
        <v>56436752.417727262</v>
      </c>
      <c r="CF380" s="391">
        <f t="shared" ref="CF380:CF443" si="284">BP380+BQ380+BR380+BT380+BU380+BV380+BW380+BY380+BX380</f>
        <v>69336752.417727262</v>
      </c>
      <c r="CG380" s="50">
        <f t="shared" si="264"/>
        <v>4853572.6692409087</v>
      </c>
      <c r="CH380" s="395">
        <f t="shared" si="265"/>
        <v>1643675.2417727262</v>
      </c>
      <c r="CI380" s="398">
        <v>0</v>
      </c>
      <c r="CJ380" s="50">
        <v>0</v>
      </c>
      <c r="CK380" s="50">
        <v>0</v>
      </c>
      <c r="CL380" s="50">
        <v>0</v>
      </c>
      <c r="CM380" s="50">
        <v>0</v>
      </c>
      <c r="CN380" s="50">
        <v>0</v>
      </c>
      <c r="CO380" s="50">
        <v>0</v>
      </c>
      <c r="CP380" s="395">
        <f t="shared" si="266"/>
        <v>6497247.9110136349</v>
      </c>
      <c r="CQ380" s="391">
        <f t="shared" si="267"/>
        <v>62839504</v>
      </c>
      <c r="CR380" s="391">
        <f t="shared" si="268"/>
        <v>-485357</v>
      </c>
    </row>
    <row r="381" spans="1:96" s="50" customFormat="1" ht="24" customHeight="1" x14ac:dyDescent="0.2">
      <c r="A381" s="182">
        <f t="shared" si="245"/>
        <v>2655495</v>
      </c>
      <c r="B381" s="298">
        <f t="shared" si="269"/>
        <v>375</v>
      </c>
      <c r="C381" s="266">
        <v>139</v>
      </c>
      <c r="D381" s="299">
        <v>13293</v>
      </c>
      <c r="E381" s="242" t="s">
        <v>230</v>
      </c>
      <c r="F381" s="243" t="s">
        <v>1625</v>
      </c>
      <c r="G381" s="287" t="s">
        <v>137</v>
      </c>
      <c r="H381" s="274" t="s">
        <v>88</v>
      </c>
      <c r="I381" s="294" t="s">
        <v>2809</v>
      </c>
      <c r="J381" s="65" t="s">
        <v>1626</v>
      </c>
      <c r="K381" s="65" t="s">
        <v>1627</v>
      </c>
      <c r="L381" s="65" t="s">
        <v>88</v>
      </c>
      <c r="M381" s="292" t="s">
        <v>137</v>
      </c>
      <c r="N381" s="244" t="s">
        <v>2410</v>
      </c>
      <c r="O381" s="65"/>
      <c r="P381" s="90"/>
      <c r="Q381" s="244">
        <v>30</v>
      </c>
      <c r="R381" s="246">
        <v>120</v>
      </c>
      <c r="S381" s="246">
        <v>110</v>
      </c>
      <c r="T381" s="246">
        <v>29.33</v>
      </c>
      <c r="U381" s="90">
        <v>0</v>
      </c>
      <c r="V381" s="262">
        <v>13</v>
      </c>
      <c r="W381" s="99">
        <v>0</v>
      </c>
      <c r="X381" s="84">
        <v>0</v>
      </c>
      <c r="Y381" s="99">
        <v>1</v>
      </c>
      <c r="Z381" s="65">
        <v>1</v>
      </c>
      <c r="AA381" s="319">
        <v>885165</v>
      </c>
      <c r="AB381" s="319">
        <v>0</v>
      </c>
      <c r="AC381" s="320">
        <f t="shared" si="246"/>
        <v>885165</v>
      </c>
      <c r="AD381" s="75">
        <v>4500000</v>
      </c>
      <c r="AE381" s="75">
        <v>6000000</v>
      </c>
      <c r="AF381" s="338">
        <f t="shared" si="270"/>
        <v>168986.04545454544</v>
      </c>
      <c r="AG381" s="113">
        <f t="shared" si="247"/>
        <v>26554950</v>
      </c>
      <c r="AH381" s="75">
        <f t="shared" si="248"/>
        <v>0</v>
      </c>
      <c r="AI381" s="75">
        <f t="shared" si="249"/>
        <v>20278325.454545453</v>
      </c>
      <c r="AJ381" s="75">
        <f t="shared" si="250"/>
        <v>2655495</v>
      </c>
      <c r="AK381" s="75">
        <f t="shared" si="251"/>
        <v>4500000</v>
      </c>
      <c r="AL381" s="75">
        <f t="shared" si="252"/>
        <v>6000000</v>
      </c>
      <c r="AM381" s="75">
        <f t="shared" si="253"/>
        <v>4647116.25</v>
      </c>
      <c r="AN381" s="75">
        <f t="shared" si="254"/>
        <v>4956360.7131818179</v>
      </c>
      <c r="AO381" s="75">
        <f t="shared" si="255"/>
        <v>0</v>
      </c>
      <c r="AP381" s="75">
        <f t="shared" si="256"/>
        <v>2600000</v>
      </c>
      <c r="AQ381" s="75">
        <v>0</v>
      </c>
      <c r="AR381" s="75">
        <v>0</v>
      </c>
      <c r="AS381" s="75">
        <v>0</v>
      </c>
      <c r="AT381" s="80">
        <v>0</v>
      </c>
      <c r="AU381" s="82">
        <f t="shared" si="257"/>
        <v>72192247.417727277</v>
      </c>
      <c r="AV381" s="113">
        <f t="shared" si="258"/>
        <v>51569179.74848637</v>
      </c>
      <c r="AW381" s="75">
        <f t="shared" si="259"/>
        <v>69536752.417727262</v>
      </c>
      <c r="AX381" s="75">
        <f t="shared" si="260"/>
        <v>4867572.6692409087</v>
      </c>
      <c r="AY381" s="76">
        <f t="shared" si="261"/>
        <v>1156917.9748486371</v>
      </c>
      <c r="AZ381" s="75">
        <v>0</v>
      </c>
      <c r="BA381" s="75">
        <v>0</v>
      </c>
      <c r="BB381" s="75">
        <v>0</v>
      </c>
      <c r="BC381" s="80">
        <v>0</v>
      </c>
      <c r="BD381" s="80">
        <v>0</v>
      </c>
      <c r="BE381" s="80">
        <v>0</v>
      </c>
      <c r="BF381" s="78">
        <v>0</v>
      </c>
      <c r="BG381" s="348">
        <f t="shared" si="262"/>
        <v>6024490.6440895461</v>
      </c>
      <c r="BH381" s="188">
        <f t="shared" si="263"/>
        <v>66167756</v>
      </c>
      <c r="BM381" s="50">
        <v>885165</v>
      </c>
      <c r="BN381" s="391">
        <f t="shared" si="244"/>
        <v>0</v>
      </c>
      <c r="BO381" s="391">
        <f t="shared" si="282"/>
        <v>885165</v>
      </c>
      <c r="BP381" s="391">
        <f t="shared" si="271"/>
        <v>26554950</v>
      </c>
      <c r="BQ381" s="50">
        <f t="shared" si="272"/>
        <v>0</v>
      </c>
      <c r="BR381" s="50">
        <f t="shared" si="273"/>
        <v>20278325.454545453</v>
      </c>
      <c r="BS381" s="50">
        <f t="shared" si="274"/>
        <v>2655495</v>
      </c>
      <c r="BT381" s="50">
        <f t="shared" si="275"/>
        <v>4500000</v>
      </c>
      <c r="BU381" s="50">
        <f t="shared" si="276"/>
        <v>6000000</v>
      </c>
      <c r="BV381" s="50">
        <f t="shared" si="277"/>
        <v>4647116.25</v>
      </c>
      <c r="BW381" s="50">
        <f t="shared" si="278"/>
        <v>4956360.7131818179</v>
      </c>
      <c r="BX381" s="50">
        <f t="shared" si="279"/>
        <v>0</v>
      </c>
      <c r="BY381" s="50">
        <f t="shared" si="280"/>
        <v>2600000</v>
      </c>
      <c r="BZ381" s="50">
        <v>0</v>
      </c>
      <c r="CA381" s="50">
        <v>0</v>
      </c>
      <c r="CB381" s="50">
        <v>0</v>
      </c>
      <c r="CC381" s="50">
        <v>0</v>
      </c>
      <c r="CD381" s="391">
        <f t="shared" si="281"/>
        <v>72192247.417727277</v>
      </c>
      <c r="CE381" s="391">
        <f t="shared" si="283"/>
        <v>56436752.417727277</v>
      </c>
      <c r="CF381" s="391">
        <f t="shared" si="284"/>
        <v>69536752.417727262</v>
      </c>
      <c r="CG381" s="50">
        <f t="shared" si="264"/>
        <v>4867572.6692409087</v>
      </c>
      <c r="CH381" s="395">
        <f t="shared" si="265"/>
        <v>1643675.2417727278</v>
      </c>
      <c r="CI381" s="398">
        <v>0</v>
      </c>
      <c r="CJ381" s="50">
        <v>0</v>
      </c>
      <c r="CK381" s="50">
        <v>0</v>
      </c>
      <c r="CL381" s="50">
        <v>0</v>
      </c>
      <c r="CM381" s="50">
        <v>0</v>
      </c>
      <c r="CN381" s="50">
        <v>0</v>
      </c>
      <c r="CO381" s="50">
        <v>0</v>
      </c>
      <c r="CP381" s="395">
        <f t="shared" si="266"/>
        <v>6511247.9110136367</v>
      </c>
      <c r="CQ381" s="391">
        <f t="shared" si="267"/>
        <v>65680999</v>
      </c>
      <c r="CR381" s="391">
        <f t="shared" si="268"/>
        <v>-486757</v>
      </c>
    </row>
    <row r="382" spans="1:96" s="50" customFormat="1" ht="24" customHeight="1" x14ac:dyDescent="0.2">
      <c r="A382" s="182">
        <f t="shared" si="245"/>
        <v>2655495</v>
      </c>
      <c r="B382" s="298">
        <f t="shared" si="269"/>
        <v>376</v>
      </c>
      <c r="C382" s="266">
        <v>140</v>
      </c>
      <c r="D382" s="299">
        <v>13314</v>
      </c>
      <c r="E382" s="242" t="s">
        <v>259</v>
      </c>
      <c r="F382" s="243" t="s">
        <v>1684</v>
      </c>
      <c r="G382" s="287" t="s">
        <v>137</v>
      </c>
      <c r="H382" s="274" t="s">
        <v>88</v>
      </c>
      <c r="I382" s="294" t="s">
        <v>2810</v>
      </c>
      <c r="J382" s="65" t="s">
        <v>1685</v>
      </c>
      <c r="K382" s="65"/>
      <c r="L382" s="65" t="s">
        <v>88</v>
      </c>
      <c r="M382" s="292" t="s">
        <v>137</v>
      </c>
      <c r="N382" s="244" t="s">
        <v>2410</v>
      </c>
      <c r="O382" s="65"/>
      <c r="P382" s="90"/>
      <c r="Q382" s="244">
        <v>30</v>
      </c>
      <c r="R382" s="246">
        <v>120</v>
      </c>
      <c r="S382" s="246">
        <v>110</v>
      </c>
      <c r="T382" s="246">
        <v>29.33</v>
      </c>
      <c r="U382" s="90">
        <v>0</v>
      </c>
      <c r="V382" s="262">
        <v>12</v>
      </c>
      <c r="W382" s="99">
        <v>0</v>
      </c>
      <c r="X382" s="84">
        <v>0</v>
      </c>
      <c r="Y382" s="99">
        <v>0</v>
      </c>
      <c r="Z382" s="65">
        <v>0</v>
      </c>
      <c r="AA382" s="319">
        <v>885165</v>
      </c>
      <c r="AB382" s="319">
        <v>0</v>
      </c>
      <c r="AC382" s="320">
        <f t="shared" si="246"/>
        <v>885165</v>
      </c>
      <c r="AD382" s="75">
        <v>4500000</v>
      </c>
      <c r="AE382" s="75">
        <v>6000000</v>
      </c>
      <c r="AF382" s="338">
        <f t="shared" si="270"/>
        <v>168986.04545454544</v>
      </c>
      <c r="AG382" s="113">
        <f t="shared" si="247"/>
        <v>26554950</v>
      </c>
      <c r="AH382" s="75">
        <f t="shared" si="248"/>
        <v>0</v>
      </c>
      <c r="AI382" s="75">
        <f t="shared" si="249"/>
        <v>20278325.454545453</v>
      </c>
      <c r="AJ382" s="75">
        <f t="shared" si="250"/>
        <v>0</v>
      </c>
      <c r="AK382" s="75">
        <f t="shared" si="251"/>
        <v>4500000</v>
      </c>
      <c r="AL382" s="75">
        <f t="shared" si="252"/>
        <v>6000000</v>
      </c>
      <c r="AM382" s="75">
        <f t="shared" si="253"/>
        <v>4647116.25</v>
      </c>
      <c r="AN382" s="75">
        <f t="shared" si="254"/>
        <v>4956360.7131818179</v>
      </c>
      <c r="AO382" s="75">
        <f t="shared" si="255"/>
        <v>0</v>
      </c>
      <c r="AP382" s="75">
        <f t="shared" si="256"/>
        <v>2400000</v>
      </c>
      <c r="AQ382" s="75">
        <v>0</v>
      </c>
      <c r="AR382" s="75">
        <v>0</v>
      </c>
      <c r="AS382" s="75">
        <v>0</v>
      </c>
      <c r="AT382" s="80">
        <v>0</v>
      </c>
      <c r="AU382" s="82">
        <f t="shared" si="257"/>
        <v>69336752.417727262</v>
      </c>
      <c r="AV382" s="113">
        <f t="shared" si="258"/>
        <v>51583179.748486355</v>
      </c>
      <c r="AW382" s="75">
        <f t="shared" si="259"/>
        <v>69336752.417727262</v>
      </c>
      <c r="AX382" s="75">
        <f t="shared" si="260"/>
        <v>4853572.6692409087</v>
      </c>
      <c r="AY382" s="76">
        <f t="shared" si="261"/>
        <v>1158317.9748486355</v>
      </c>
      <c r="AZ382" s="75">
        <v>0</v>
      </c>
      <c r="BA382" s="75">
        <v>0</v>
      </c>
      <c r="BB382" s="75">
        <v>0</v>
      </c>
      <c r="BC382" s="80">
        <v>0</v>
      </c>
      <c r="BD382" s="80">
        <v>0</v>
      </c>
      <c r="BE382" s="80">
        <v>0</v>
      </c>
      <c r="BF382" s="78">
        <v>0</v>
      </c>
      <c r="BG382" s="348">
        <f t="shared" si="262"/>
        <v>6011890.6440895442</v>
      </c>
      <c r="BH382" s="188">
        <f t="shared" si="263"/>
        <v>63324861</v>
      </c>
      <c r="BM382" s="50">
        <v>885165</v>
      </c>
      <c r="BN382" s="391">
        <f t="shared" ref="BN382:BN445" si="285">AB382</f>
        <v>0</v>
      </c>
      <c r="BO382" s="391">
        <f t="shared" si="282"/>
        <v>885165</v>
      </c>
      <c r="BP382" s="391">
        <f t="shared" si="271"/>
        <v>26554950</v>
      </c>
      <c r="BQ382" s="50">
        <f t="shared" si="272"/>
        <v>0</v>
      </c>
      <c r="BR382" s="50">
        <f t="shared" si="273"/>
        <v>20278325.454545453</v>
      </c>
      <c r="BS382" s="50">
        <f t="shared" si="274"/>
        <v>0</v>
      </c>
      <c r="BT382" s="50">
        <f t="shared" si="275"/>
        <v>4500000</v>
      </c>
      <c r="BU382" s="50">
        <f t="shared" si="276"/>
        <v>6000000</v>
      </c>
      <c r="BV382" s="50">
        <f t="shared" si="277"/>
        <v>4647116.25</v>
      </c>
      <c r="BW382" s="50">
        <f t="shared" si="278"/>
        <v>4956360.7131818179</v>
      </c>
      <c r="BX382" s="50">
        <f t="shared" si="279"/>
        <v>0</v>
      </c>
      <c r="BY382" s="50">
        <f t="shared" si="280"/>
        <v>2400000</v>
      </c>
      <c r="BZ382" s="50">
        <v>0</v>
      </c>
      <c r="CA382" s="50">
        <v>0</v>
      </c>
      <c r="CB382" s="50">
        <v>0</v>
      </c>
      <c r="CC382" s="50">
        <v>0</v>
      </c>
      <c r="CD382" s="391">
        <f t="shared" si="281"/>
        <v>69336752.417727262</v>
      </c>
      <c r="CE382" s="391">
        <f t="shared" si="283"/>
        <v>56436752.417727262</v>
      </c>
      <c r="CF382" s="391">
        <f t="shared" si="284"/>
        <v>69336752.417727262</v>
      </c>
      <c r="CG382" s="50">
        <f t="shared" si="264"/>
        <v>4853572.6692409087</v>
      </c>
      <c r="CH382" s="395">
        <f t="shared" si="265"/>
        <v>1643675.2417727262</v>
      </c>
      <c r="CI382" s="398">
        <v>0</v>
      </c>
      <c r="CJ382" s="50">
        <v>0</v>
      </c>
      <c r="CK382" s="50">
        <v>0</v>
      </c>
      <c r="CL382" s="50">
        <v>0</v>
      </c>
      <c r="CM382" s="50">
        <v>0</v>
      </c>
      <c r="CN382" s="50">
        <v>0</v>
      </c>
      <c r="CO382" s="50">
        <v>0</v>
      </c>
      <c r="CP382" s="395">
        <f t="shared" si="266"/>
        <v>6497247.9110136349</v>
      </c>
      <c r="CQ382" s="391">
        <f t="shared" si="267"/>
        <v>62839504</v>
      </c>
      <c r="CR382" s="391">
        <f t="shared" si="268"/>
        <v>-485357</v>
      </c>
    </row>
    <row r="383" spans="1:96" s="50" customFormat="1" ht="24" customHeight="1" x14ac:dyDescent="0.2">
      <c r="A383" s="182">
        <f t="shared" si="245"/>
        <v>2655495</v>
      </c>
      <c r="B383" s="298">
        <f t="shared" si="269"/>
        <v>377</v>
      </c>
      <c r="C383" s="266">
        <v>141</v>
      </c>
      <c r="D383" s="299">
        <v>13336</v>
      </c>
      <c r="E383" s="242" t="s">
        <v>410</v>
      </c>
      <c r="F383" s="243" t="s">
        <v>1749</v>
      </c>
      <c r="G383" s="287" t="s">
        <v>137</v>
      </c>
      <c r="H383" s="274" t="s">
        <v>88</v>
      </c>
      <c r="I383" s="353" t="s">
        <v>2811</v>
      </c>
      <c r="J383" s="68" t="s">
        <v>1750</v>
      </c>
      <c r="K383" s="68" t="s">
        <v>1751</v>
      </c>
      <c r="L383" s="68" t="s">
        <v>88</v>
      </c>
      <c r="M383" s="292" t="s">
        <v>137</v>
      </c>
      <c r="N383" s="100"/>
      <c r="O383" s="68"/>
      <c r="P383" s="245" t="s">
        <v>2410</v>
      </c>
      <c r="Q383" s="244">
        <v>30</v>
      </c>
      <c r="R383" s="246">
        <v>120</v>
      </c>
      <c r="S383" s="246">
        <v>220</v>
      </c>
      <c r="T383" s="246">
        <v>29.33</v>
      </c>
      <c r="U383" s="90">
        <v>0</v>
      </c>
      <c r="V383" s="262">
        <v>24</v>
      </c>
      <c r="W383" s="99">
        <v>0</v>
      </c>
      <c r="X383" s="84">
        <v>0</v>
      </c>
      <c r="Y383" s="99">
        <v>0</v>
      </c>
      <c r="Z383" s="65">
        <v>0</v>
      </c>
      <c r="AA383" s="319">
        <v>885165</v>
      </c>
      <c r="AB383" s="319">
        <v>0</v>
      </c>
      <c r="AC383" s="320">
        <f t="shared" si="246"/>
        <v>885165</v>
      </c>
      <c r="AD383" s="75">
        <v>4500000</v>
      </c>
      <c r="AE383" s="75">
        <v>6000000</v>
      </c>
      <c r="AF383" s="338">
        <f t="shared" si="270"/>
        <v>168986.04545454544</v>
      </c>
      <c r="AG383" s="113">
        <f t="shared" si="247"/>
        <v>26554950</v>
      </c>
      <c r="AH383" s="75">
        <f t="shared" si="248"/>
        <v>0</v>
      </c>
      <c r="AI383" s="75">
        <f t="shared" si="249"/>
        <v>20278325.454545453</v>
      </c>
      <c r="AJ383" s="75">
        <f t="shared" si="250"/>
        <v>0</v>
      </c>
      <c r="AK383" s="75">
        <f t="shared" si="251"/>
        <v>4500000</v>
      </c>
      <c r="AL383" s="75">
        <f t="shared" si="252"/>
        <v>6000000</v>
      </c>
      <c r="AM383" s="75">
        <f t="shared" si="253"/>
        <v>9294232.5</v>
      </c>
      <c r="AN383" s="75">
        <f t="shared" si="254"/>
        <v>4956360.7131818179</v>
      </c>
      <c r="AO383" s="75">
        <f t="shared" si="255"/>
        <v>0</v>
      </c>
      <c r="AP383" s="75">
        <f t="shared" si="256"/>
        <v>4800000</v>
      </c>
      <c r="AQ383" s="75">
        <v>0</v>
      </c>
      <c r="AR383" s="75">
        <v>0</v>
      </c>
      <c r="AS383" s="75">
        <v>0</v>
      </c>
      <c r="AT383" s="80">
        <v>0</v>
      </c>
      <c r="AU383" s="82">
        <f t="shared" si="257"/>
        <v>76383868.667727277</v>
      </c>
      <c r="AV383" s="113">
        <f t="shared" si="258"/>
        <v>55736997.860986367</v>
      </c>
      <c r="AW383" s="75">
        <f t="shared" si="259"/>
        <v>76383868.667727262</v>
      </c>
      <c r="AX383" s="75">
        <f t="shared" si="260"/>
        <v>5346870.8067409089</v>
      </c>
      <c r="AY383" s="76">
        <f t="shared" si="261"/>
        <v>1573699.7860986367</v>
      </c>
      <c r="AZ383" s="75">
        <v>0</v>
      </c>
      <c r="BA383" s="75">
        <v>0</v>
      </c>
      <c r="BB383" s="75">
        <v>0</v>
      </c>
      <c r="BC383" s="80">
        <v>0</v>
      </c>
      <c r="BD383" s="80">
        <v>0</v>
      </c>
      <c r="BE383" s="80">
        <v>0</v>
      </c>
      <c r="BF383" s="78">
        <v>0</v>
      </c>
      <c r="BG383" s="348">
        <f t="shared" si="262"/>
        <v>6920570.5928395456</v>
      </c>
      <c r="BH383" s="188">
        <f t="shared" si="263"/>
        <v>69463298</v>
      </c>
      <c r="BM383" s="50">
        <v>885165</v>
      </c>
      <c r="BN383" s="391">
        <f t="shared" si="285"/>
        <v>0</v>
      </c>
      <c r="BO383" s="391">
        <f t="shared" si="282"/>
        <v>885165</v>
      </c>
      <c r="BP383" s="391">
        <f t="shared" si="271"/>
        <v>26554950</v>
      </c>
      <c r="BQ383" s="50">
        <f t="shared" si="272"/>
        <v>0</v>
      </c>
      <c r="BR383" s="50">
        <f t="shared" si="273"/>
        <v>20278325.454545453</v>
      </c>
      <c r="BS383" s="50">
        <f t="shared" si="274"/>
        <v>0</v>
      </c>
      <c r="BT383" s="50">
        <f t="shared" si="275"/>
        <v>4500000</v>
      </c>
      <c r="BU383" s="50">
        <f t="shared" si="276"/>
        <v>6000000</v>
      </c>
      <c r="BV383" s="50">
        <f t="shared" si="277"/>
        <v>9294232.5</v>
      </c>
      <c r="BW383" s="50">
        <f t="shared" si="278"/>
        <v>4956360.7131818179</v>
      </c>
      <c r="BX383" s="50">
        <f t="shared" si="279"/>
        <v>0</v>
      </c>
      <c r="BY383" s="50">
        <f t="shared" si="280"/>
        <v>4800000</v>
      </c>
      <c r="BZ383" s="50">
        <v>0</v>
      </c>
      <c r="CA383" s="50">
        <v>0</v>
      </c>
      <c r="CB383" s="50">
        <v>0</v>
      </c>
      <c r="CC383" s="50">
        <v>0</v>
      </c>
      <c r="CD383" s="391">
        <f t="shared" si="281"/>
        <v>76383868.667727277</v>
      </c>
      <c r="CE383" s="391">
        <f t="shared" si="283"/>
        <v>61083868.667727277</v>
      </c>
      <c r="CF383" s="391">
        <f t="shared" si="284"/>
        <v>76383868.667727277</v>
      </c>
      <c r="CG383" s="50">
        <f t="shared" si="264"/>
        <v>5346870.8067409098</v>
      </c>
      <c r="CH383" s="395">
        <f t="shared" si="265"/>
        <v>2108386.8667727276</v>
      </c>
      <c r="CI383" s="398">
        <v>0</v>
      </c>
      <c r="CJ383" s="50">
        <v>0</v>
      </c>
      <c r="CK383" s="50">
        <v>0</v>
      </c>
      <c r="CL383" s="50">
        <v>0</v>
      </c>
      <c r="CM383" s="50">
        <v>0</v>
      </c>
      <c r="CN383" s="50">
        <v>0</v>
      </c>
      <c r="CO383" s="50">
        <v>0</v>
      </c>
      <c r="CP383" s="395">
        <f t="shared" si="266"/>
        <v>7455257.6735136379</v>
      </c>
      <c r="CQ383" s="391">
        <f t="shared" si="267"/>
        <v>68928610</v>
      </c>
      <c r="CR383" s="391">
        <f t="shared" si="268"/>
        <v>-534688</v>
      </c>
    </row>
    <row r="384" spans="1:96" s="50" customFormat="1" ht="24" customHeight="1" x14ac:dyDescent="0.2">
      <c r="A384" s="182">
        <f t="shared" si="245"/>
        <v>2655495</v>
      </c>
      <c r="B384" s="298">
        <f t="shared" si="269"/>
        <v>378</v>
      </c>
      <c r="C384" s="266">
        <v>143</v>
      </c>
      <c r="D384" s="299">
        <v>13343</v>
      </c>
      <c r="E384" s="242" t="s">
        <v>410</v>
      </c>
      <c r="F384" s="243" t="s">
        <v>1768</v>
      </c>
      <c r="G384" s="287" t="s">
        <v>137</v>
      </c>
      <c r="H384" s="274" t="s">
        <v>88</v>
      </c>
      <c r="I384" s="294" t="s">
        <v>2812</v>
      </c>
      <c r="J384" s="68" t="s">
        <v>1769</v>
      </c>
      <c r="K384" s="65" t="s">
        <v>1770</v>
      </c>
      <c r="L384" s="65" t="s">
        <v>88</v>
      </c>
      <c r="M384" s="292" t="s">
        <v>137</v>
      </c>
      <c r="N384" s="244" t="s">
        <v>2410</v>
      </c>
      <c r="O384" s="65"/>
      <c r="P384" s="90"/>
      <c r="Q384" s="244">
        <v>30</v>
      </c>
      <c r="R384" s="246">
        <v>120</v>
      </c>
      <c r="S384" s="246">
        <v>110</v>
      </c>
      <c r="T384" s="246">
        <v>29.33</v>
      </c>
      <c r="U384" s="90">
        <v>0</v>
      </c>
      <c r="V384" s="262">
        <v>15</v>
      </c>
      <c r="W384" s="99">
        <v>0</v>
      </c>
      <c r="X384" s="84">
        <v>0</v>
      </c>
      <c r="Y384" s="99">
        <v>0</v>
      </c>
      <c r="Z384" s="65">
        <v>2</v>
      </c>
      <c r="AA384" s="319">
        <v>885165</v>
      </c>
      <c r="AB384" s="319">
        <v>0</v>
      </c>
      <c r="AC384" s="320">
        <f t="shared" si="246"/>
        <v>885165</v>
      </c>
      <c r="AD384" s="75">
        <v>4500000</v>
      </c>
      <c r="AE384" s="75">
        <v>6000000</v>
      </c>
      <c r="AF384" s="338">
        <f t="shared" si="270"/>
        <v>168986.04545454544</v>
      </c>
      <c r="AG384" s="113">
        <f t="shared" si="247"/>
        <v>26554950</v>
      </c>
      <c r="AH384" s="75">
        <f t="shared" si="248"/>
        <v>0</v>
      </c>
      <c r="AI384" s="75">
        <f t="shared" si="249"/>
        <v>20278325.454545453</v>
      </c>
      <c r="AJ384" s="75">
        <f t="shared" si="250"/>
        <v>5310990</v>
      </c>
      <c r="AK384" s="75">
        <f t="shared" si="251"/>
        <v>4500000</v>
      </c>
      <c r="AL384" s="75">
        <f t="shared" si="252"/>
        <v>6000000</v>
      </c>
      <c r="AM384" s="75">
        <f t="shared" si="253"/>
        <v>4647116.25</v>
      </c>
      <c r="AN384" s="75">
        <f t="shared" si="254"/>
        <v>4956360.7131818179</v>
      </c>
      <c r="AO384" s="75">
        <f t="shared" si="255"/>
        <v>0</v>
      </c>
      <c r="AP384" s="75">
        <f t="shared" si="256"/>
        <v>3000000</v>
      </c>
      <c r="AQ384" s="75">
        <v>0</v>
      </c>
      <c r="AR384" s="75">
        <v>0</v>
      </c>
      <c r="AS384" s="75">
        <v>0</v>
      </c>
      <c r="AT384" s="80">
        <v>0</v>
      </c>
      <c r="AU384" s="82">
        <f t="shared" si="257"/>
        <v>75247742.417727277</v>
      </c>
      <c r="AV384" s="113">
        <f t="shared" si="258"/>
        <v>51541179.74848637</v>
      </c>
      <c r="AW384" s="75">
        <f t="shared" si="259"/>
        <v>69936752.417727262</v>
      </c>
      <c r="AX384" s="75">
        <f t="shared" si="260"/>
        <v>4895572.6692409087</v>
      </c>
      <c r="AY384" s="76">
        <f t="shared" si="261"/>
        <v>1154117.9748486371</v>
      </c>
      <c r="AZ384" s="75">
        <v>0</v>
      </c>
      <c r="BA384" s="75">
        <v>0</v>
      </c>
      <c r="BB384" s="75">
        <v>0</v>
      </c>
      <c r="BC384" s="80">
        <v>0</v>
      </c>
      <c r="BD384" s="80">
        <v>0</v>
      </c>
      <c r="BE384" s="80">
        <v>0</v>
      </c>
      <c r="BF384" s="78">
        <v>0</v>
      </c>
      <c r="BG384" s="348">
        <f t="shared" si="262"/>
        <v>6049690.6440895461</v>
      </c>
      <c r="BH384" s="188">
        <f t="shared" si="263"/>
        <v>69198051</v>
      </c>
      <c r="BM384" s="50">
        <v>885165</v>
      </c>
      <c r="BN384" s="391">
        <f t="shared" si="285"/>
        <v>0</v>
      </c>
      <c r="BO384" s="391">
        <f t="shared" si="282"/>
        <v>885165</v>
      </c>
      <c r="BP384" s="391">
        <f t="shared" si="271"/>
        <v>26554950</v>
      </c>
      <c r="BQ384" s="50">
        <f t="shared" si="272"/>
        <v>0</v>
      </c>
      <c r="BR384" s="50">
        <f t="shared" si="273"/>
        <v>20278325.454545453</v>
      </c>
      <c r="BS384" s="50">
        <f t="shared" si="274"/>
        <v>5310990</v>
      </c>
      <c r="BT384" s="50">
        <f t="shared" si="275"/>
        <v>4500000</v>
      </c>
      <c r="BU384" s="50">
        <f t="shared" si="276"/>
        <v>6000000</v>
      </c>
      <c r="BV384" s="50">
        <f t="shared" si="277"/>
        <v>4647116.25</v>
      </c>
      <c r="BW384" s="50">
        <f t="shared" si="278"/>
        <v>4956360.7131818179</v>
      </c>
      <c r="BX384" s="50">
        <f t="shared" si="279"/>
        <v>0</v>
      </c>
      <c r="BY384" s="50">
        <f t="shared" si="280"/>
        <v>3000000</v>
      </c>
      <c r="BZ384" s="50">
        <v>0</v>
      </c>
      <c r="CA384" s="50">
        <v>0</v>
      </c>
      <c r="CB384" s="50">
        <v>0</v>
      </c>
      <c r="CC384" s="50">
        <v>0</v>
      </c>
      <c r="CD384" s="391">
        <f t="shared" si="281"/>
        <v>75247742.417727277</v>
      </c>
      <c r="CE384" s="391">
        <f t="shared" si="283"/>
        <v>56436752.417727277</v>
      </c>
      <c r="CF384" s="391">
        <f t="shared" si="284"/>
        <v>69936752.417727262</v>
      </c>
      <c r="CG384" s="50">
        <f t="shared" si="264"/>
        <v>4895572.6692409087</v>
      </c>
      <c r="CH384" s="395">
        <f t="shared" si="265"/>
        <v>1643675.2417727278</v>
      </c>
      <c r="CI384" s="398">
        <v>0</v>
      </c>
      <c r="CJ384" s="50">
        <v>0</v>
      </c>
      <c r="CK384" s="50">
        <v>0</v>
      </c>
      <c r="CL384" s="50">
        <v>0</v>
      </c>
      <c r="CM384" s="50">
        <v>0</v>
      </c>
      <c r="CN384" s="50">
        <v>0</v>
      </c>
      <c r="CO384" s="50">
        <v>0</v>
      </c>
      <c r="CP384" s="395">
        <f t="shared" si="266"/>
        <v>6539247.9110136367</v>
      </c>
      <c r="CQ384" s="391">
        <f t="shared" si="267"/>
        <v>68708494</v>
      </c>
      <c r="CR384" s="391">
        <f t="shared" si="268"/>
        <v>-489557</v>
      </c>
    </row>
    <row r="385" spans="1:96" s="50" customFormat="1" ht="24" customHeight="1" x14ac:dyDescent="0.2">
      <c r="A385" s="182">
        <f t="shared" si="245"/>
        <v>2655495</v>
      </c>
      <c r="B385" s="298">
        <f t="shared" si="269"/>
        <v>379</v>
      </c>
      <c r="C385" s="266">
        <v>144</v>
      </c>
      <c r="D385" s="299">
        <v>13260</v>
      </c>
      <c r="E385" s="242" t="s">
        <v>85</v>
      </c>
      <c r="F385" s="243" t="s">
        <v>1523</v>
      </c>
      <c r="G385" s="287" t="s">
        <v>137</v>
      </c>
      <c r="H385" s="274" t="s">
        <v>88</v>
      </c>
      <c r="I385" s="294" t="s">
        <v>2813</v>
      </c>
      <c r="J385" s="68" t="s">
        <v>1524</v>
      </c>
      <c r="K385" s="65" t="s">
        <v>1525</v>
      </c>
      <c r="L385" s="65" t="s">
        <v>88</v>
      </c>
      <c r="M385" s="292" t="s">
        <v>137</v>
      </c>
      <c r="N385" s="244" t="s">
        <v>2410</v>
      </c>
      <c r="O385" s="65"/>
      <c r="P385" s="90"/>
      <c r="Q385" s="244">
        <v>30</v>
      </c>
      <c r="R385" s="246">
        <v>120</v>
      </c>
      <c r="S385" s="246">
        <v>110</v>
      </c>
      <c r="T385" s="246">
        <v>29.33</v>
      </c>
      <c r="U385" s="90">
        <v>0</v>
      </c>
      <c r="V385" s="262">
        <v>15</v>
      </c>
      <c r="W385" s="99">
        <v>0</v>
      </c>
      <c r="X385" s="84">
        <v>0</v>
      </c>
      <c r="Y385" s="99">
        <v>0</v>
      </c>
      <c r="Z385" s="65">
        <v>0</v>
      </c>
      <c r="AA385" s="319">
        <v>885165</v>
      </c>
      <c r="AB385" s="319">
        <v>0</v>
      </c>
      <c r="AC385" s="320">
        <f t="shared" si="246"/>
        <v>885165</v>
      </c>
      <c r="AD385" s="75">
        <v>4500000</v>
      </c>
      <c r="AE385" s="75">
        <v>6000000</v>
      </c>
      <c r="AF385" s="338">
        <f t="shared" si="270"/>
        <v>168986.04545454544</v>
      </c>
      <c r="AG385" s="113">
        <f t="shared" si="247"/>
        <v>26554950</v>
      </c>
      <c r="AH385" s="75">
        <f t="shared" si="248"/>
        <v>0</v>
      </c>
      <c r="AI385" s="75">
        <f t="shared" si="249"/>
        <v>20278325.454545453</v>
      </c>
      <c r="AJ385" s="75">
        <f t="shared" si="250"/>
        <v>0</v>
      </c>
      <c r="AK385" s="75">
        <f t="shared" si="251"/>
        <v>4500000</v>
      </c>
      <c r="AL385" s="75">
        <f t="shared" si="252"/>
        <v>6000000</v>
      </c>
      <c r="AM385" s="75">
        <f t="shared" si="253"/>
        <v>4647116.25</v>
      </c>
      <c r="AN385" s="75">
        <f t="shared" si="254"/>
        <v>4956360.7131818179</v>
      </c>
      <c r="AO385" s="75">
        <f t="shared" si="255"/>
        <v>0</v>
      </c>
      <c r="AP385" s="75">
        <f t="shared" si="256"/>
        <v>3000000</v>
      </c>
      <c r="AQ385" s="75">
        <v>0</v>
      </c>
      <c r="AR385" s="75">
        <v>0</v>
      </c>
      <c r="AS385" s="75">
        <v>0</v>
      </c>
      <c r="AT385" s="80">
        <v>0</v>
      </c>
      <c r="AU385" s="82">
        <f t="shared" si="257"/>
        <v>69936752.417727262</v>
      </c>
      <c r="AV385" s="113">
        <f t="shared" si="258"/>
        <v>51541179.748486355</v>
      </c>
      <c r="AW385" s="75">
        <f t="shared" si="259"/>
        <v>69936752.417727262</v>
      </c>
      <c r="AX385" s="75">
        <f t="shared" si="260"/>
        <v>4895572.6692409087</v>
      </c>
      <c r="AY385" s="76">
        <f t="shared" si="261"/>
        <v>1154117.9748486355</v>
      </c>
      <c r="AZ385" s="75">
        <v>0</v>
      </c>
      <c r="BA385" s="75">
        <v>0</v>
      </c>
      <c r="BB385" s="75">
        <v>0</v>
      </c>
      <c r="BC385" s="80">
        <v>0</v>
      </c>
      <c r="BD385" s="80">
        <v>0</v>
      </c>
      <c r="BE385" s="80">
        <v>0</v>
      </c>
      <c r="BF385" s="78">
        <v>0</v>
      </c>
      <c r="BG385" s="348">
        <f t="shared" si="262"/>
        <v>6049690.6440895442</v>
      </c>
      <c r="BH385" s="188">
        <f t="shared" si="263"/>
        <v>63887061</v>
      </c>
      <c r="BM385" s="50">
        <v>885165</v>
      </c>
      <c r="BN385" s="391">
        <f t="shared" si="285"/>
        <v>0</v>
      </c>
      <c r="BO385" s="391">
        <f t="shared" si="282"/>
        <v>885165</v>
      </c>
      <c r="BP385" s="391">
        <f t="shared" si="271"/>
        <v>26554950</v>
      </c>
      <c r="BQ385" s="50">
        <f t="shared" si="272"/>
        <v>0</v>
      </c>
      <c r="BR385" s="50">
        <f t="shared" si="273"/>
        <v>20278325.454545453</v>
      </c>
      <c r="BS385" s="50">
        <f t="shared" si="274"/>
        <v>0</v>
      </c>
      <c r="BT385" s="50">
        <f t="shared" si="275"/>
        <v>4500000</v>
      </c>
      <c r="BU385" s="50">
        <f t="shared" si="276"/>
        <v>6000000</v>
      </c>
      <c r="BV385" s="50">
        <f t="shared" si="277"/>
        <v>4647116.25</v>
      </c>
      <c r="BW385" s="50">
        <f t="shared" si="278"/>
        <v>4956360.7131818179</v>
      </c>
      <c r="BX385" s="50">
        <f t="shared" si="279"/>
        <v>0</v>
      </c>
      <c r="BY385" s="50">
        <f t="shared" si="280"/>
        <v>3000000</v>
      </c>
      <c r="BZ385" s="50">
        <v>0</v>
      </c>
      <c r="CA385" s="50">
        <v>0</v>
      </c>
      <c r="CB385" s="50">
        <v>0</v>
      </c>
      <c r="CC385" s="50">
        <v>0</v>
      </c>
      <c r="CD385" s="391">
        <f t="shared" si="281"/>
        <v>69936752.417727262</v>
      </c>
      <c r="CE385" s="391">
        <f t="shared" si="283"/>
        <v>56436752.417727262</v>
      </c>
      <c r="CF385" s="391">
        <f t="shared" si="284"/>
        <v>69936752.417727262</v>
      </c>
      <c r="CG385" s="50">
        <f t="shared" si="264"/>
        <v>4895572.6692409087</v>
      </c>
      <c r="CH385" s="395">
        <f t="shared" si="265"/>
        <v>1643675.2417727262</v>
      </c>
      <c r="CI385" s="398">
        <v>0</v>
      </c>
      <c r="CJ385" s="50">
        <v>0</v>
      </c>
      <c r="CK385" s="50">
        <v>0</v>
      </c>
      <c r="CL385" s="50">
        <v>0</v>
      </c>
      <c r="CM385" s="50">
        <v>0</v>
      </c>
      <c r="CN385" s="50">
        <v>0</v>
      </c>
      <c r="CO385" s="50">
        <v>0</v>
      </c>
      <c r="CP385" s="395">
        <f t="shared" si="266"/>
        <v>6539247.9110136349</v>
      </c>
      <c r="CQ385" s="391">
        <f t="shared" si="267"/>
        <v>63397504</v>
      </c>
      <c r="CR385" s="391">
        <f t="shared" si="268"/>
        <v>-489557</v>
      </c>
    </row>
    <row r="386" spans="1:96" s="50" customFormat="1" ht="24" customHeight="1" x14ac:dyDescent="0.2">
      <c r="A386" s="182">
        <f t="shared" si="245"/>
        <v>2655495</v>
      </c>
      <c r="B386" s="298">
        <f t="shared" si="269"/>
        <v>380</v>
      </c>
      <c r="C386" s="266">
        <v>145</v>
      </c>
      <c r="D386" s="299">
        <v>13361</v>
      </c>
      <c r="E386" s="242" t="s">
        <v>216</v>
      </c>
      <c r="F386" s="243" t="s">
        <v>1824</v>
      </c>
      <c r="G386" s="287" t="s">
        <v>137</v>
      </c>
      <c r="H386" s="274" t="s">
        <v>88</v>
      </c>
      <c r="I386" s="294" t="s">
        <v>2814</v>
      </c>
      <c r="J386" s="68" t="s">
        <v>2485</v>
      </c>
      <c r="K386" s="65" t="s">
        <v>1825</v>
      </c>
      <c r="L386" s="65"/>
      <c r="M386" s="292" t="s">
        <v>137</v>
      </c>
      <c r="N386" s="244" t="s">
        <v>2410</v>
      </c>
      <c r="O386" s="65"/>
      <c r="P386" s="90"/>
      <c r="Q386" s="244">
        <v>30</v>
      </c>
      <c r="R386" s="246">
        <v>120</v>
      </c>
      <c r="S386" s="246">
        <v>110</v>
      </c>
      <c r="T386" s="246">
        <v>29.33</v>
      </c>
      <c r="U386" s="90">
        <v>0</v>
      </c>
      <c r="V386" s="262">
        <v>15</v>
      </c>
      <c r="W386" s="99">
        <v>0</v>
      </c>
      <c r="X386" s="84">
        <v>0</v>
      </c>
      <c r="Y386" s="99">
        <v>0</v>
      </c>
      <c r="Z386" s="65">
        <v>0</v>
      </c>
      <c r="AA386" s="319">
        <v>885165</v>
      </c>
      <c r="AB386" s="319">
        <v>0</v>
      </c>
      <c r="AC386" s="320">
        <f t="shared" si="246"/>
        <v>885165</v>
      </c>
      <c r="AD386" s="75">
        <v>4500000</v>
      </c>
      <c r="AE386" s="75">
        <v>6000000</v>
      </c>
      <c r="AF386" s="338">
        <f t="shared" si="270"/>
        <v>168986.04545454544</v>
      </c>
      <c r="AG386" s="113">
        <f t="shared" si="247"/>
        <v>26554950</v>
      </c>
      <c r="AH386" s="75">
        <f t="shared" si="248"/>
        <v>0</v>
      </c>
      <c r="AI386" s="75">
        <f t="shared" si="249"/>
        <v>20278325.454545453</v>
      </c>
      <c r="AJ386" s="75">
        <f t="shared" si="250"/>
        <v>0</v>
      </c>
      <c r="AK386" s="75">
        <f t="shared" si="251"/>
        <v>4500000</v>
      </c>
      <c r="AL386" s="75">
        <f t="shared" si="252"/>
        <v>6000000</v>
      </c>
      <c r="AM386" s="75">
        <f t="shared" si="253"/>
        <v>4647116.25</v>
      </c>
      <c r="AN386" s="75">
        <f t="shared" si="254"/>
        <v>4956360.7131818179</v>
      </c>
      <c r="AO386" s="75">
        <f t="shared" si="255"/>
        <v>0</v>
      </c>
      <c r="AP386" s="75">
        <f t="shared" si="256"/>
        <v>3000000</v>
      </c>
      <c r="AQ386" s="75">
        <v>0</v>
      </c>
      <c r="AR386" s="75">
        <v>0</v>
      </c>
      <c r="AS386" s="75">
        <v>0</v>
      </c>
      <c r="AT386" s="80">
        <v>0</v>
      </c>
      <c r="AU386" s="82">
        <f t="shared" si="257"/>
        <v>69936752.417727262</v>
      </c>
      <c r="AV386" s="113">
        <f t="shared" si="258"/>
        <v>51541179.748486355</v>
      </c>
      <c r="AW386" s="75">
        <f t="shared" si="259"/>
        <v>69936752.417727262</v>
      </c>
      <c r="AX386" s="75">
        <f t="shared" si="260"/>
        <v>4895572.6692409087</v>
      </c>
      <c r="AY386" s="76">
        <f t="shared" si="261"/>
        <v>1154117.9748486355</v>
      </c>
      <c r="AZ386" s="75">
        <v>0</v>
      </c>
      <c r="BA386" s="75">
        <v>0</v>
      </c>
      <c r="BB386" s="75">
        <v>0</v>
      </c>
      <c r="BC386" s="80">
        <v>0</v>
      </c>
      <c r="BD386" s="80">
        <v>0</v>
      </c>
      <c r="BE386" s="80">
        <v>0</v>
      </c>
      <c r="BF386" s="78">
        <v>0</v>
      </c>
      <c r="BG386" s="348">
        <f t="shared" si="262"/>
        <v>6049690.6440895442</v>
      </c>
      <c r="BH386" s="188">
        <f t="shared" si="263"/>
        <v>63887061</v>
      </c>
      <c r="BM386" s="50">
        <v>885165</v>
      </c>
      <c r="BN386" s="391">
        <f t="shared" si="285"/>
        <v>0</v>
      </c>
      <c r="BO386" s="391">
        <f t="shared" si="282"/>
        <v>885165</v>
      </c>
      <c r="BP386" s="391">
        <f t="shared" si="271"/>
        <v>26554950</v>
      </c>
      <c r="BQ386" s="50">
        <f t="shared" si="272"/>
        <v>0</v>
      </c>
      <c r="BR386" s="50">
        <f t="shared" si="273"/>
        <v>20278325.454545453</v>
      </c>
      <c r="BS386" s="50">
        <f t="shared" si="274"/>
        <v>0</v>
      </c>
      <c r="BT386" s="50">
        <f t="shared" si="275"/>
        <v>4500000</v>
      </c>
      <c r="BU386" s="50">
        <f t="shared" si="276"/>
        <v>6000000</v>
      </c>
      <c r="BV386" s="50">
        <f t="shared" si="277"/>
        <v>4647116.25</v>
      </c>
      <c r="BW386" s="50">
        <f t="shared" si="278"/>
        <v>4956360.7131818179</v>
      </c>
      <c r="BX386" s="50">
        <f t="shared" si="279"/>
        <v>0</v>
      </c>
      <c r="BY386" s="50">
        <f t="shared" si="280"/>
        <v>3000000</v>
      </c>
      <c r="BZ386" s="50">
        <v>0</v>
      </c>
      <c r="CA386" s="50">
        <v>0</v>
      </c>
      <c r="CB386" s="50">
        <v>0</v>
      </c>
      <c r="CC386" s="50">
        <v>0</v>
      </c>
      <c r="CD386" s="391">
        <f t="shared" si="281"/>
        <v>69936752.417727262</v>
      </c>
      <c r="CE386" s="391">
        <f t="shared" si="283"/>
        <v>56436752.417727262</v>
      </c>
      <c r="CF386" s="391">
        <f t="shared" si="284"/>
        <v>69936752.417727262</v>
      </c>
      <c r="CG386" s="50">
        <f t="shared" si="264"/>
        <v>4895572.6692409087</v>
      </c>
      <c r="CH386" s="395">
        <f t="shared" si="265"/>
        <v>1643675.2417727262</v>
      </c>
      <c r="CI386" s="398">
        <v>0</v>
      </c>
      <c r="CJ386" s="50">
        <v>0</v>
      </c>
      <c r="CK386" s="50">
        <v>0</v>
      </c>
      <c r="CL386" s="50">
        <v>0</v>
      </c>
      <c r="CM386" s="50">
        <v>0</v>
      </c>
      <c r="CN386" s="50">
        <v>0</v>
      </c>
      <c r="CO386" s="50">
        <v>0</v>
      </c>
      <c r="CP386" s="395">
        <f t="shared" si="266"/>
        <v>6539247.9110136349</v>
      </c>
      <c r="CQ386" s="391">
        <f t="shared" si="267"/>
        <v>63397504</v>
      </c>
      <c r="CR386" s="391">
        <f t="shared" si="268"/>
        <v>-489557</v>
      </c>
    </row>
    <row r="387" spans="1:96" s="50" customFormat="1" ht="24" customHeight="1" x14ac:dyDescent="0.2">
      <c r="A387" s="182">
        <f t="shared" si="245"/>
        <v>2655495</v>
      </c>
      <c r="B387" s="298">
        <f t="shared" si="269"/>
        <v>381</v>
      </c>
      <c r="C387" s="266">
        <v>146</v>
      </c>
      <c r="D387" s="299">
        <v>13342</v>
      </c>
      <c r="E387" s="242" t="s">
        <v>263</v>
      </c>
      <c r="F387" s="243" t="s">
        <v>1765</v>
      </c>
      <c r="G387" s="287" t="s">
        <v>137</v>
      </c>
      <c r="H387" s="274" t="s">
        <v>88</v>
      </c>
      <c r="I387" s="294" t="s">
        <v>2815</v>
      </c>
      <c r="J387" s="68" t="s">
        <v>1766</v>
      </c>
      <c r="K387" s="65" t="s">
        <v>1767</v>
      </c>
      <c r="L387" s="65"/>
      <c r="M387" s="292" t="s">
        <v>137</v>
      </c>
      <c r="N387" s="244" t="s">
        <v>2410</v>
      </c>
      <c r="O387" s="65"/>
      <c r="P387" s="90"/>
      <c r="Q387" s="244">
        <v>30</v>
      </c>
      <c r="R387" s="246">
        <v>120</v>
      </c>
      <c r="S387" s="246">
        <v>110</v>
      </c>
      <c r="T387" s="246">
        <v>29.33</v>
      </c>
      <c r="U387" s="90">
        <v>0</v>
      </c>
      <c r="V387" s="262">
        <v>15</v>
      </c>
      <c r="W387" s="99">
        <v>0</v>
      </c>
      <c r="X387" s="84">
        <v>0</v>
      </c>
      <c r="Y387" s="99">
        <v>0</v>
      </c>
      <c r="Z387" s="65">
        <v>1</v>
      </c>
      <c r="AA387" s="319">
        <v>885165</v>
      </c>
      <c r="AB387" s="319">
        <v>0</v>
      </c>
      <c r="AC387" s="320">
        <f t="shared" si="246"/>
        <v>885165</v>
      </c>
      <c r="AD387" s="75">
        <v>4500000</v>
      </c>
      <c r="AE387" s="75">
        <v>6000000</v>
      </c>
      <c r="AF387" s="338">
        <f t="shared" si="270"/>
        <v>168986.04545454544</v>
      </c>
      <c r="AG387" s="113">
        <f t="shared" si="247"/>
        <v>26554950</v>
      </c>
      <c r="AH387" s="75">
        <f t="shared" si="248"/>
        <v>0</v>
      </c>
      <c r="AI387" s="75">
        <f t="shared" si="249"/>
        <v>20278325.454545453</v>
      </c>
      <c r="AJ387" s="75">
        <f t="shared" si="250"/>
        <v>2655495</v>
      </c>
      <c r="AK387" s="75">
        <f t="shared" si="251"/>
        <v>4500000</v>
      </c>
      <c r="AL387" s="75">
        <f t="shared" si="252"/>
        <v>6000000</v>
      </c>
      <c r="AM387" s="75">
        <f t="shared" si="253"/>
        <v>4647116.25</v>
      </c>
      <c r="AN387" s="75">
        <f t="shared" si="254"/>
        <v>4956360.7131818179</v>
      </c>
      <c r="AO387" s="75">
        <f t="shared" si="255"/>
        <v>0</v>
      </c>
      <c r="AP387" s="75">
        <f t="shared" si="256"/>
        <v>3000000</v>
      </c>
      <c r="AQ387" s="75">
        <v>0</v>
      </c>
      <c r="AR387" s="75">
        <v>0</v>
      </c>
      <c r="AS387" s="75">
        <v>0</v>
      </c>
      <c r="AT387" s="80">
        <v>0</v>
      </c>
      <c r="AU387" s="82">
        <f t="shared" si="257"/>
        <v>72592247.417727277</v>
      </c>
      <c r="AV387" s="113">
        <f t="shared" si="258"/>
        <v>51541179.74848637</v>
      </c>
      <c r="AW387" s="75">
        <f t="shared" si="259"/>
        <v>69936752.417727262</v>
      </c>
      <c r="AX387" s="75">
        <f t="shared" si="260"/>
        <v>4895572.6692409087</v>
      </c>
      <c r="AY387" s="76">
        <f t="shared" si="261"/>
        <v>1154117.9748486371</v>
      </c>
      <c r="AZ387" s="75">
        <v>0</v>
      </c>
      <c r="BA387" s="75">
        <v>0</v>
      </c>
      <c r="BB387" s="75">
        <v>0</v>
      </c>
      <c r="BC387" s="80">
        <v>0</v>
      </c>
      <c r="BD387" s="80">
        <v>0</v>
      </c>
      <c r="BE387" s="80">
        <v>0</v>
      </c>
      <c r="BF387" s="78">
        <v>0</v>
      </c>
      <c r="BG387" s="348">
        <f t="shared" si="262"/>
        <v>6049690.6440895461</v>
      </c>
      <c r="BH387" s="188">
        <f t="shared" si="263"/>
        <v>66542556</v>
      </c>
      <c r="BM387" s="50">
        <v>885165</v>
      </c>
      <c r="BN387" s="391">
        <f t="shared" si="285"/>
        <v>0</v>
      </c>
      <c r="BO387" s="391">
        <f t="shared" si="282"/>
        <v>885165</v>
      </c>
      <c r="BP387" s="391">
        <f t="shared" si="271"/>
        <v>26554950</v>
      </c>
      <c r="BQ387" s="50">
        <f t="shared" si="272"/>
        <v>0</v>
      </c>
      <c r="BR387" s="50">
        <f t="shared" si="273"/>
        <v>20278325.454545453</v>
      </c>
      <c r="BS387" s="50">
        <f t="shared" si="274"/>
        <v>2655495</v>
      </c>
      <c r="BT387" s="50">
        <f t="shared" si="275"/>
        <v>4500000</v>
      </c>
      <c r="BU387" s="50">
        <f t="shared" si="276"/>
        <v>6000000</v>
      </c>
      <c r="BV387" s="50">
        <f t="shared" si="277"/>
        <v>4647116.25</v>
      </c>
      <c r="BW387" s="50">
        <f t="shared" si="278"/>
        <v>4956360.7131818179</v>
      </c>
      <c r="BX387" s="50">
        <f t="shared" si="279"/>
        <v>0</v>
      </c>
      <c r="BY387" s="50">
        <f t="shared" si="280"/>
        <v>3000000</v>
      </c>
      <c r="BZ387" s="50">
        <v>0</v>
      </c>
      <c r="CA387" s="50">
        <v>0</v>
      </c>
      <c r="CB387" s="50">
        <v>0</v>
      </c>
      <c r="CC387" s="50">
        <v>0</v>
      </c>
      <c r="CD387" s="391">
        <f t="shared" si="281"/>
        <v>72592247.417727277</v>
      </c>
      <c r="CE387" s="391">
        <f t="shared" si="283"/>
        <v>56436752.417727277</v>
      </c>
      <c r="CF387" s="391">
        <f t="shared" si="284"/>
        <v>69936752.417727262</v>
      </c>
      <c r="CG387" s="50">
        <f t="shared" si="264"/>
        <v>4895572.6692409087</v>
      </c>
      <c r="CH387" s="395">
        <f t="shared" si="265"/>
        <v>1643675.2417727278</v>
      </c>
      <c r="CI387" s="398">
        <v>0</v>
      </c>
      <c r="CJ387" s="50">
        <v>0</v>
      </c>
      <c r="CK387" s="50">
        <v>0</v>
      </c>
      <c r="CL387" s="50">
        <v>0</v>
      </c>
      <c r="CM387" s="50">
        <v>0</v>
      </c>
      <c r="CN387" s="50">
        <v>0</v>
      </c>
      <c r="CO387" s="50">
        <v>0</v>
      </c>
      <c r="CP387" s="395">
        <f t="shared" si="266"/>
        <v>6539247.9110136367</v>
      </c>
      <c r="CQ387" s="391">
        <f t="shared" si="267"/>
        <v>66052999</v>
      </c>
      <c r="CR387" s="391">
        <f t="shared" si="268"/>
        <v>-489557</v>
      </c>
    </row>
    <row r="388" spans="1:96" s="50" customFormat="1" ht="24" customHeight="1" x14ac:dyDescent="0.2">
      <c r="A388" s="182">
        <f t="shared" si="245"/>
        <v>2655495</v>
      </c>
      <c r="B388" s="298">
        <f t="shared" si="269"/>
        <v>382</v>
      </c>
      <c r="C388" s="266">
        <v>147</v>
      </c>
      <c r="D388" s="299">
        <v>13357</v>
      </c>
      <c r="E388" s="242" t="s">
        <v>209</v>
      </c>
      <c r="F388" s="243" t="s">
        <v>798</v>
      </c>
      <c r="G388" s="287" t="s">
        <v>137</v>
      </c>
      <c r="H388" s="274" t="s">
        <v>88</v>
      </c>
      <c r="I388" s="294" t="s">
        <v>2816</v>
      </c>
      <c r="J388" s="68" t="s">
        <v>1813</v>
      </c>
      <c r="K388" s="65" t="s">
        <v>1814</v>
      </c>
      <c r="L388" s="65"/>
      <c r="M388" s="292" t="s">
        <v>137</v>
      </c>
      <c r="N388" s="244" t="s">
        <v>2410</v>
      </c>
      <c r="O388" s="65"/>
      <c r="P388" s="90"/>
      <c r="Q388" s="244">
        <v>30</v>
      </c>
      <c r="R388" s="246">
        <v>120</v>
      </c>
      <c r="S388" s="246">
        <v>110</v>
      </c>
      <c r="T388" s="246">
        <v>29.33</v>
      </c>
      <c r="U388" s="90">
        <v>0</v>
      </c>
      <c r="V388" s="262">
        <v>15</v>
      </c>
      <c r="W388" s="99">
        <v>0</v>
      </c>
      <c r="X388" s="84">
        <v>0</v>
      </c>
      <c r="Y388" s="99">
        <v>0</v>
      </c>
      <c r="Z388" s="65">
        <v>0</v>
      </c>
      <c r="AA388" s="319">
        <v>885165</v>
      </c>
      <c r="AB388" s="319">
        <v>0</v>
      </c>
      <c r="AC388" s="320">
        <f t="shared" si="246"/>
        <v>885165</v>
      </c>
      <c r="AD388" s="75">
        <v>4500000</v>
      </c>
      <c r="AE388" s="75">
        <v>6000000</v>
      </c>
      <c r="AF388" s="338">
        <f t="shared" si="270"/>
        <v>168986.04545454544</v>
      </c>
      <c r="AG388" s="113">
        <f t="shared" si="247"/>
        <v>26554950</v>
      </c>
      <c r="AH388" s="75">
        <f t="shared" si="248"/>
        <v>0</v>
      </c>
      <c r="AI388" s="75">
        <f t="shared" si="249"/>
        <v>20278325.454545453</v>
      </c>
      <c r="AJ388" s="75">
        <f t="shared" si="250"/>
        <v>0</v>
      </c>
      <c r="AK388" s="75">
        <f t="shared" si="251"/>
        <v>4500000</v>
      </c>
      <c r="AL388" s="75">
        <f t="shared" si="252"/>
        <v>6000000</v>
      </c>
      <c r="AM388" s="75">
        <f t="shared" si="253"/>
        <v>4647116.25</v>
      </c>
      <c r="AN388" s="75">
        <f t="shared" si="254"/>
        <v>4956360.7131818179</v>
      </c>
      <c r="AO388" s="75">
        <f t="shared" si="255"/>
        <v>0</v>
      </c>
      <c r="AP388" s="75">
        <f t="shared" si="256"/>
        <v>3000000</v>
      </c>
      <c r="AQ388" s="75">
        <v>0</v>
      </c>
      <c r="AR388" s="75">
        <v>0</v>
      </c>
      <c r="AS388" s="75">
        <v>0</v>
      </c>
      <c r="AT388" s="80">
        <v>0</v>
      </c>
      <c r="AU388" s="82">
        <f t="shared" si="257"/>
        <v>69936752.417727262</v>
      </c>
      <c r="AV388" s="113">
        <f t="shared" si="258"/>
        <v>51541179.748486355</v>
      </c>
      <c r="AW388" s="75">
        <f t="shared" si="259"/>
        <v>69936752.417727262</v>
      </c>
      <c r="AX388" s="75">
        <f t="shared" si="260"/>
        <v>4895572.6692409087</v>
      </c>
      <c r="AY388" s="76">
        <f t="shared" si="261"/>
        <v>1154117.9748486355</v>
      </c>
      <c r="AZ388" s="75">
        <v>0</v>
      </c>
      <c r="BA388" s="75">
        <v>0</v>
      </c>
      <c r="BB388" s="75">
        <v>0</v>
      </c>
      <c r="BC388" s="80">
        <v>0</v>
      </c>
      <c r="BD388" s="80">
        <v>0</v>
      </c>
      <c r="BE388" s="80">
        <v>0</v>
      </c>
      <c r="BF388" s="78">
        <v>0</v>
      </c>
      <c r="BG388" s="348">
        <f t="shared" si="262"/>
        <v>6049690.6440895442</v>
      </c>
      <c r="BH388" s="188">
        <f t="shared" si="263"/>
        <v>63887061</v>
      </c>
      <c r="BM388" s="50">
        <v>885165</v>
      </c>
      <c r="BN388" s="391">
        <f t="shared" si="285"/>
        <v>0</v>
      </c>
      <c r="BO388" s="391">
        <f t="shared" si="282"/>
        <v>885165</v>
      </c>
      <c r="BP388" s="391">
        <f t="shared" si="271"/>
        <v>26554950</v>
      </c>
      <c r="BQ388" s="50">
        <f t="shared" si="272"/>
        <v>0</v>
      </c>
      <c r="BR388" s="50">
        <f t="shared" si="273"/>
        <v>20278325.454545453</v>
      </c>
      <c r="BS388" s="50">
        <f t="shared" si="274"/>
        <v>0</v>
      </c>
      <c r="BT388" s="50">
        <f t="shared" si="275"/>
        <v>4500000</v>
      </c>
      <c r="BU388" s="50">
        <f t="shared" si="276"/>
        <v>6000000</v>
      </c>
      <c r="BV388" s="50">
        <f t="shared" si="277"/>
        <v>4647116.25</v>
      </c>
      <c r="BW388" s="50">
        <f t="shared" si="278"/>
        <v>4956360.7131818179</v>
      </c>
      <c r="BX388" s="50">
        <f t="shared" si="279"/>
        <v>0</v>
      </c>
      <c r="BY388" s="50">
        <f t="shared" si="280"/>
        <v>3000000</v>
      </c>
      <c r="BZ388" s="50">
        <v>0</v>
      </c>
      <c r="CA388" s="50">
        <v>0</v>
      </c>
      <c r="CB388" s="50">
        <v>0</v>
      </c>
      <c r="CC388" s="50">
        <v>0</v>
      </c>
      <c r="CD388" s="391">
        <f t="shared" si="281"/>
        <v>69936752.417727262</v>
      </c>
      <c r="CE388" s="391">
        <f t="shared" si="283"/>
        <v>56436752.417727262</v>
      </c>
      <c r="CF388" s="391">
        <f t="shared" si="284"/>
        <v>69936752.417727262</v>
      </c>
      <c r="CG388" s="50">
        <f t="shared" si="264"/>
        <v>4895572.6692409087</v>
      </c>
      <c r="CH388" s="395">
        <f t="shared" si="265"/>
        <v>1643675.2417727262</v>
      </c>
      <c r="CI388" s="398">
        <v>0</v>
      </c>
      <c r="CJ388" s="50">
        <v>0</v>
      </c>
      <c r="CK388" s="50">
        <v>0</v>
      </c>
      <c r="CL388" s="50">
        <v>0</v>
      </c>
      <c r="CM388" s="50">
        <v>0</v>
      </c>
      <c r="CN388" s="50">
        <v>0</v>
      </c>
      <c r="CO388" s="50">
        <v>0</v>
      </c>
      <c r="CP388" s="395">
        <f t="shared" si="266"/>
        <v>6539247.9110136349</v>
      </c>
      <c r="CQ388" s="391">
        <f t="shared" si="267"/>
        <v>63397504</v>
      </c>
      <c r="CR388" s="391">
        <f t="shared" si="268"/>
        <v>-489557</v>
      </c>
    </row>
    <row r="389" spans="1:96" s="50" customFormat="1" ht="24" customHeight="1" x14ac:dyDescent="0.2">
      <c r="A389" s="182">
        <f t="shared" si="245"/>
        <v>2655495</v>
      </c>
      <c r="B389" s="298">
        <f t="shared" si="269"/>
        <v>383</v>
      </c>
      <c r="C389" s="266">
        <v>148</v>
      </c>
      <c r="D389" s="299">
        <v>12999</v>
      </c>
      <c r="E389" s="242" t="s">
        <v>712</v>
      </c>
      <c r="F389" s="243" t="s">
        <v>713</v>
      </c>
      <c r="G389" s="287" t="s">
        <v>137</v>
      </c>
      <c r="H389" s="274" t="s">
        <v>88</v>
      </c>
      <c r="I389" s="294" t="s">
        <v>2817</v>
      </c>
      <c r="J389" s="68" t="s">
        <v>714</v>
      </c>
      <c r="K389" s="65"/>
      <c r="L389" s="65"/>
      <c r="M389" s="292" t="s">
        <v>137</v>
      </c>
      <c r="N389" s="244" t="s">
        <v>2410</v>
      </c>
      <c r="O389" s="65"/>
      <c r="P389" s="90"/>
      <c r="Q389" s="244">
        <v>30</v>
      </c>
      <c r="R389" s="246">
        <v>120</v>
      </c>
      <c r="S389" s="246">
        <v>110</v>
      </c>
      <c r="T389" s="246">
        <v>29.33</v>
      </c>
      <c r="U389" s="90">
        <v>0</v>
      </c>
      <c r="V389" s="262">
        <v>21</v>
      </c>
      <c r="W389" s="99">
        <v>0</v>
      </c>
      <c r="X389" s="84">
        <v>0</v>
      </c>
      <c r="Y389" s="99">
        <v>0</v>
      </c>
      <c r="Z389" s="65">
        <v>0</v>
      </c>
      <c r="AA389" s="319">
        <v>885165</v>
      </c>
      <c r="AB389" s="319">
        <v>0</v>
      </c>
      <c r="AC389" s="320">
        <f t="shared" si="246"/>
        <v>885165</v>
      </c>
      <c r="AD389" s="75">
        <v>4500000</v>
      </c>
      <c r="AE389" s="75">
        <v>6000000</v>
      </c>
      <c r="AF389" s="338">
        <f t="shared" si="270"/>
        <v>168986.04545454544</v>
      </c>
      <c r="AG389" s="113">
        <f t="shared" si="247"/>
        <v>26554950</v>
      </c>
      <c r="AH389" s="75">
        <f t="shared" si="248"/>
        <v>0</v>
      </c>
      <c r="AI389" s="75">
        <f t="shared" si="249"/>
        <v>20278325.454545453</v>
      </c>
      <c r="AJ389" s="75">
        <f t="shared" si="250"/>
        <v>0</v>
      </c>
      <c r="AK389" s="75">
        <f t="shared" si="251"/>
        <v>4500000</v>
      </c>
      <c r="AL389" s="75">
        <f t="shared" si="252"/>
        <v>6000000</v>
      </c>
      <c r="AM389" s="75">
        <f t="shared" si="253"/>
        <v>4647116.25</v>
      </c>
      <c r="AN389" s="75">
        <f t="shared" si="254"/>
        <v>4956360.7131818179</v>
      </c>
      <c r="AO389" s="75">
        <f t="shared" si="255"/>
        <v>0</v>
      </c>
      <c r="AP389" s="75">
        <f t="shared" si="256"/>
        <v>4200000</v>
      </c>
      <c r="AQ389" s="75">
        <v>0</v>
      </c>
      <c r="AR389" s="75">
        <v>0</v>
      </c>
      <c r="AS389" s="75">
        <v>0</v>
      </c>
      <c r="AT389" s="80">
        <v>0</v>
      </c>
      <c r="AU389" s="82">
        <f t="shared" si="257"/>
        <v>71136752.417727262</v>
      </c>
      <c r="AV389" s="113">
        <f t="shared" si="258"/>
        <v>51457179.748486355</v>
      </c>
      <c r="AW389" s="75">
        <f t="shared" si="259"/>
        <v>71136752.417727262</v>
      </c>
      <c r="AX389" s="75">
        <f t="shared" si="260"/>
        <v>4979572.6692409087</v>
      </c>
      <c r="AY389" s="76">
        <f t="shared" si="261"/>
        <v>1145717.9748486355</v>
      </c>
      <c r="AZ389" s="75">
        <v>0</v>
      </c>
      <c r="BA389" s="75">
        <v>0</v>
      </c>
      <c r="BB389" s="75">
        <v>0</v>
      </c>
      <c r="BC389" s="80">
        <v>0</v>
      </c>
      <c r="BD389" s="80">
        <v>0</v>
      </c>
      <c r="BE389" s="80">
        <v>0</v>
      </c>
      <c r="BF389" s="78">
        <v>0</v>
      </c>
      <c r="BG389" s="348">
        <f t="shared" si="262"/>
        <v>6125290.6440895442</v>
      </c>
      <c r="BH389" s="188">
        <f t="shared" si="263"/>
        <v>65011461</v>
      </c>
      <c r="BM389" s="50">
        <v>885165</v>
      </c>
      <c r="BN389" s="391">
        <f t="shared" si="285"/>
        <v>0</v>
      </c>
      <c r="BO389" s="391">
        <f t="shared" si="282"/>
        <v>885165</v>
      </c>
      <c r="BP389" s="391">
        <f t="shared" si="271"/>
        <v>26554950</v>
      </c>
      <c r="BQ389" s="50">
        <f t="shared" si="272"/>
        <v>0</v>
      </c>
      <c r="BR389" s="50">
        <f t="shared" si="273"/>
        <v>20278325.454545453</v>
      </c>
      <c r="BS389" s="50">
        <f t="shared" si="274"/>
        <v>0</v>
      </c>
      <c r="BT389" s="50">
        <f t="shared" si="275"/>
        <v>4500000</v>
      </c>
      <c r="BU389" s="50">
        <f t="shared" si="276"/>
        <v>6000000</v>
      </c>
      <c r="BV389" s="50">
        <f t="shared" si="277"/>
        <v>4647116.25</v>
      </c>
      <c r="BW389" s="50">
        <f t="shared" si="278"/>
        <v>4956360.7131818179</v>
      </c>
      <c r="BX389" s="50">
        <f t="shared" si="279"/>
        <v>0</v>
      </c>
      <c r="BY389" s="50">
        <f t="shared" si="280"/>
        <v>4200000</v>
      </c>
      <c r="BZ389" s="50">
        <v>0</v>
      </c>
      <c r="CA389" s="50">
        <v>0</v>
      </c>
      <c r="CB389" s="50">
        <v>0</v>
      </c>
      <c r="CC389" s="50">
        <v>0</v>
      </c>
      <c r="CD389" s="391">
        <f t="shared" si="281"/>
        <v>71136752.417727262</v>
      </c>
      <c r="CE389" s="391">
        <f t="shared" si="283"/>
        <v>56436752.417727262</v>
      </c>
      <c r="CF389" s="391">
        <f t="shared" si="284"/>
        <v>71136752.417727262</v>
      </c>
      <c r="CG389" s="50">
        <f t="shared" si="264"/>
        <v>4979572.6692409087</v>
      </c>
      <c r="CH389" s="395">
        <f t="shared" si="265"/>
        <v>1643675.2417727262</v>
      </c>
      <c r="CI389" s="398">
        <v>0</v>
      </c>
      <c r="CJ389" s="50">
        <v>0</v>
      </c>
      <c r="CK389" s="50">
        <v>0</v>
      </c>
      <c r="CL389" s="50">
        <v>0</v>
      </c>
      <c r="CM389" s="50">
        <v>0</v>
      </c>
      <c r="CN389" s="50">
        <v>0</v>
      </c>
      <c r="CO389" s="50">
        <v>0</v>
      </c>
      <c r="CP389" s="395">
        <f t="shared" si="266"/>
        <v>6623247.9110136349</v>
      </c>
      <c r="CQ389" s="391">
        <f t="shared" si="267"/>
        <v>64513504</v>
      </c>
      <c r="CR389" s="391">
        <f t="shared" si="268"/>
        <v>-497957</v>
      </c>
    </row>
    <row r="390" spans="1:96" s="50" customFormat="1" ht="24" customHeight="1" x14ac:dyDescent="0.2">
      <c r="A390" s="182">
        <f t="shared" ref="A390:A446" si="286">885165*3</f>
        <v>2655495</v>
      </c>
      <c r="B390" s="298">
        <f t="shared" si="269"/>
        <v>384</v>
      </c>
      <c r="C390" s="266">
        <v>158</v>
      </c>
      <c r="D390" s="299">
        <v>13315</v>
      </c>
      <c r="E390" s="242" t="s">
        <v>935</v>
      </c>
      <c r="F390" s="243" t="s">
        <v>1686</v>
      </c>
      <c r="G390" s="287" t="s">
        <v>137</v>
      </c>
      <c r="H390" s="274" t="s">
        <v>983</v>
      </c>
      <c r="I390" s="294" t="s">
        <v>2818</v>
      </c>
      <c r="J390" s="68">
        <v>60644168</v>
      </c>
      <c r="K390" s="65" t="s">
        <v>1687</v>
      </c>
      <c r="L390" s="65" t="s">
        <v>2384</v>
      </c>
      <c r="M390" s="292" t="s">
        <v>137</v>
      </c>
      <c r="N390" s="244" t="s">
        <v>2410</v>
      </c>
      <c r="O390" s="65"/>
      <c r="P390" s="90"/>
      <c r="Q390" s="244">
        <v>30</v>
      </c>
      <c r="R390" s="246">
        <v>120</v>
      </c>
      <c r="S390" s="246">
        <v>110</v>
      </c>
      <c r="T390" s="246">
        <v>29.33</v>
      </c>
      <c r="U390" s="90">
        <v>0</v>
      </c>
      <c r="V390" s="262">
        <v>15</v>
      </c>
      <c r="W390" s="99">
        <v>0</v>
      </c>
      <c r="X390" s="84">
        <v>0</v>
      </c>
      <c r="Y390" s="99">
        <v>3</v>
      </c>
      <c r="Z390" s="65">
        <v>3</v>
      </c>
      <c r="AA390" s="319">
        <v>885165</v>
      </c>
      <c r="AB390" s="319">
        <v>46667</v>
      </c>
      <c r="AC390" s="320">
        <f t="shared" si="246"/>
        <v>931832</v>
      </c>
      <c r="AD390" s="75">
        <v>4500000</v>
      </c>
      <c r="AE390" s="75">
        <v>6000000</v>
      </c>
      <c r="AF390" s="338">
        <f t="shared" si="270"/>
        <v>177895.19999999998</v>
      </c>
      <c r="AG390" s="113">
        <f t="shared" si="247"/>
        <v>26554950</v>
      </c>
      <c r="AH390" s="75">
        <f t="shared" si="248"/>
        <v>1400010</v>
      </c>
      <c r="AI390" s="75">
        <f t="shared" si="249"/>
        <v>21347423.999999996</v>
      </c>
      <c r="AJ390" s="75">
        <f t="shared" si="250"/>
        <v>7966485</v>
      </c>
      <c r="AK390" s="75">
        <f t="shared" si="251"/>
        <v>4500000</v>
      </c>
      <c r="AL390" s="75">
        <f t="shared" si="252"/>
        <v>6000000</v>
      </c>
      <c r="AM390" s="75">
        <f t="shared" si="253"/>
        <v>4892117.9999999991</v>
      </c>
      <c r="AN390" s="75">
        <f t="shared" si="254"/>
        <v>5217666.2159999991</v>
      </c>
      <c r="AO390" s="75">
        <f t="shared" si="255"/>
        <v>0</v>
      </c>
      <c r="AP390" s="75">
        <f t="shared" si="256"/>
        <v>3000000</v>
      </c>
      <c r="AQ390" s="75">
        <v>0</v>
      </c>
      <c r="AR390" s="75">
        <v>0</v>
      </c>
      <c r="AS390" s="75">
        <v>0</v>
      </c>
      <c r="AT390" s="80">
        <v>0</v>
      </c>
      <c r="AU390" s="82">
        <f t="shared" si="257"/>
        <v>80878653.216000006</v>
      </c>
      <c r="AV390" s="113">
        <f t="shared" si="258"/>
        <v>54308316.440880008</v>
      </c>
      <c r="AW390" s="75">
        <f t="shared" si="259"/>
        <v>72912168.215999991</v>
      </c>
      <c r="AX390" s="75">
        <f t="shared" si="260"/>
        <v>5103851.7751199994</v>
      </c>
      <c r="AY390" s="76">
        <f t="shared" si="261"/>
        <v>1430831.644088001</v>
      </c>
      <c r="AZ390" s="75">
        <v>0</v>
      </c>
      <c r="BA390" s="75">
        <v>0</v>
      </c>
      <c r="BB390" s="75">
        <v>0</v>
      </c>
      <c r="BC390" s="80">
        <v>0</v>
      </c>
      <c r="BD390" s="80">
        <v>0</v>
      </c>
      <c r="BE390" s="80">
        <v>0</v>
      </c>
      <c r="BF390" s="78">
        <v>0</v>
      </c>
      <c r="BG390" s="348">
        <f t="shared" si="262"/>
        <v>6534683.4192080004</v>
      </c>
      <c r="BH390" s="188">
        <f t="shared" si="263"/>
        <v>74343969</v>
      </c>
      <c r="BM390" s="50">
        <v>885165</v>
      </c>
      <c r="BN390" s="391">
        <f t="shared" si="285"/>
        <v>46667</v>
      </c>
      <c r="BO390" s="391">
        <f t="shared" si="282"/>
        <v>931832</v>
      </c>
      <c r="BP390" s="391">
        <f t="shared" si="271"/>
        <v>26554950</v>
      </c>
      <c r="BQ390" s="50">
        <f t="shared" si="272"/>
        <v>1400010</v>
      </c>
      <c r="BR390" s="50">
        <f t="shared" si="273"/>
        <v>21347423.999999996</v>
      </c>
      <c r="BS390" s="50">
        <f t="shared" si="274"/>
        <v>7966485</v>
      </c>
      <c r="BT390" s="50">
        <f t="shared" si="275"/>
        <v>4500000</v>
      </c>
      <c r="BU390" s="50">
        <f t="shared" si="276"/>
        <v>6000000</v>
      </c>
      <c r="BV390" s="50">
        <f t="shared" si="277"/>
        <v>4892117.9999999991</v>
      </c>
      <c r="BW390" s="50">
        <f t="shared" si="278"/>
        <v>5217666.2159999991</v>
      </c>
      <c r="BX390" s="50">
        <f t="shared" si="279"/>
        <v>0</v>
      </c>
      <c r="BY390" s="50">
        <f t="shared" si="280"/>
        <v>3000000</v>
      </c>
      <c r="BZ390" s="50">
        <v>0</v>
      </c>
      <c r="CA390" s="50">
        <v>0</v>
      </c>
      <c r="CB390" s="50">
        <v>0</v>
      </c>
      <c r="CC390" s="50">
        <v>0</v>
      </c>
      <c r="CD390" s="391">
        <f t="shared" si="281"/>
        <v>80878653.216000006</v>
      </c>
      <c r="CE390" s="391">
        <f t="shared" si="283"/>
        <v>59412168.216000006</v>
      </c>
      <c r="CF390" s="391">
        <f t="shared" si="284"/>
        <v>72912168.216000006</v>
      </c>
      <c r="CG390" s="50">
        <f t="shared" si="264"/>
        <v>5103851.7751200013</v>
      </c>
      <c r="CH390" s="395">
        <f t="shared" si="265"/>
        <v>1941216.8216000006</v>
      </c>
      <c r="CI390" s="398">
        <v>0</v>
      </c>
      <c r="CJ390" s="50">
        <v>0</v>
      </c>
      <c r="CK390" s="50">
        <v>0</v>
      </c>
      <c r="CL390" s="50">
        <v>0</v>
      </c>
      <c r="CM390" s="50">
        <v>0</v>
      </c>
      <c r="CN390" s="50">
        <v>0</v>
      </c>
      <c r="CO390" s="50">
        <v>0</v>
      </c>
      <c r="CP390" s="395">
        <f t="shared" si="266"/>
        <v>7045068.5967200017</v>
      </c>
      <c r="CQ390" s="391">
        <f t="shared" si="267"/>
        <v>73833584</v>
      </c>
      <c r="CR390" s="391">
        <f t="shared" si="268"/>
        <v>-510385</v>
      </c>
    </row>
    <row r="391" spans="1:96" s="50" customFormat="1" ht="24" customHeight="1" x14ac:dyDescent="0.2">
      <c r="A391" s="182">
        <f t="shared" si="286"/>
        <v>2655495</v>
      </c>
      <c r="B391" s="298">
        <f t="shared" si="269"/>
        <v>385</v>
      </c>
      <c r="C391" s="266">
        <v>159</v>
      </c>
      <c r="D391" s="299">
        <v>13467</v>
      </c>
      <c r="E391" s="242" t="s">
        <v>1027</v>
      </c>
      <c r="F391" s="243" t="s">
        <v>2094</v>
      </c>
      <c r="G391" s="287" t="s">
        <v>137</v>
      </c>
      <c r="H391" s="274" t="s">
        <v>983</v>
      </c>
      <c r="I391" s="294" t="s">
        <v>2819</v>
      </c>
      <c r="J391" s="68" t="s">
        <v>2095</v>
      </c>
      <c r="K391" s="65" t="s">
        <v>2096</v>
      </c>
      <c r="L391" s="65" t="s">
        <v>2384</v>
      </c>
      <c r="M391" s="292" t="s">
        <v>137</v>
      </c>
      <c r="N391" s="244" t="s">
        <v>2410</v>
      </c>
      <c r="O391" s="65"/>
      <c r="P391" s="90"/>
      <c r="Q391" s="244">
        <v>30</v>
      </c>
      <c r="R391" s="246">
        <v>120</v>
      </c>
      <c r="S391" s="246">
        <v>110</v>
      </c>
      <c r="T391" s="246">
        <v>29.33</v>
      </c>
      <c r="U391" s="90">
        <v>0</v>
      </c>
      <c r="V391" s="262">
        <v>15</v>
      </c>
      <c r="W391" s="99">
        <v>0</v>
      </c>
      <c r="X391" s="84">
        <v>0</v>
      </c>
      <c r="Y391" s="99">
        <v>1</v>
      </c>
      <c r="Z391" s="65">
        <v>1</v>
      </c>
      <c r="AA391" s="319">
        <v>885165</v>
      </c>
      <c r="AB391" s="319">
        <v>46667</v>
      </c>
      <c r="AC391" s="320">
        <f t="shared" si="246"/>
        <v>931832</v>
      </c>
      <c r="AD391" s="75">
        <v>4500000</v>
      </c>
      <c r="AE391" s="75">
        <v>6000000</v>
      </c>
      <c r="AF391" s="338">
        <f t="shared" si="270"/>
        <v>177895.19999999998</v>
      </c>
      <c r="AG391" s="113">
        <f t="shared" si="247"/>
        <v>26554950</v>
      </c>
      <c r="AH391" s="75">
        <f t="shared" si="248"/>
        <v>1400010</v>
      </c>
      <c r="AI391" s="75">
        <f t="shared" si="249"/>
        <v>21347423.999999996</v>
      </c>
      <c r="AJ391" s="75">
        <f t="shared" si="250"/>
        <v>2655495</v>
      </c>
      <c r="AK391" s="75">
        <f t="shared" si="251"/>
        <v>4500000</v>
      </c>
      <c r="AL391" s="75">
        <f t="shared" si="252"/>
        <v>6000000</v>
      </c>
      <c r="AM391" s="75">
        <f t="shared" si="253"/>
        <v>4892117.9999999991</v>
      </c>
      <c r="AN391" s="75">
        <f t="shared" si="254"/>
        <v>5217666.2159999991</v>
      </c>
      <c r="AO391" s="75">
        <f t="shared" si="255"/>
        <v>0</v>
      </c>
      <c r="AP391" s="75">
        <f t="shared" si="256"/>
        <v>3000000</v>
      </c>
      <c r="AQ391" s="75">
        <v>0</v>
      </c>
      <c r="AR391" s="75">
        <v>0</v>
      </c>
      <c r="AS391" s="75">
        <v>0</v>
      </c>
      <c r="AT391" s="80">
        <v>0</v>
      </c>
      <c r="AU391" s="82">
        <f t="shared" si="257"/>
        <v>75567663.216000006</v>
      </c>
      <c r="AV391" s="113">
        <f t="shared" si="258"/>
        <v>54308316.440880008</v>
      </c>
      <c r="AW391" s="75">
        <f t="shared" si="259"/>
        <v>72912168.215999991</v>
      </c>
      <c r="AX391" s="75">
        <f t="shared" si="260"/>
        <v>5103851.7751199994</v>
      </c>
      <c r="AY391" s="76">
        <f t="shared" si="261"/>
        <v>1430831.644088001</v>
      </c>
      <c r="AZ391" s="75">
        <v>0</v>
      </c>
      <c r="BA391" s="75">
        <v>0</v>
      </c>
      <c r="BB391" s="75">
        <v>0</v>
      </c>
      <c r="BC391" s="80">
        <v>0</v>
      </c>
      <c r="BD391" s="80">
        <v>0</v>
      </c>
      <c r="BE391" s="80">
        <v>0</v>
      </c>
      <c r="BF391" s="78">
        <v>0</v>
      </c>
      <c r="BG391" s="348">
        <f t="shared" si="262"/>
        <v>6534683.4192080004</v>
      </c>
      <c r="BH391" s="188">
        <f t="shared" si="263"/>
        <v>69032979</v>
      </c>
      <c r="BM391" s="50">
        <v>885165</v>
      </c>
      <c r="BN391" s="391">
        <f t="shared" si="285"/>
        <v>46667</v>
      </c>
      <c r="BO391" s="391">
        <f t="shared" si="282"/>
        <v>931832</v>
      </c>
      <c r="BP391" s="391">
        <f t="shared" si="271"/>
        <v>26554950</v>
      </c>
      <c r="BQ391" s="50">
        <f t="shared" si="272"/>
        <v>1400010</v>
      </c>
      <c r="BR391" s="50">
        <f t="shared" si="273"/>
        <v>21347423.999999996</v>
      </c>
      <c r="BS391" s="50">
        <f t="shared" si="274"/>
        <v>2655495</v>
      </c>
      <c r="BT391" s="50">
        <f t="shared" si="275"/>
        <v>4500000</v>
      </c>
      <c r="BU391" s="50">
        <f t="shared" si="276"/>
        <v>6000000</v>
      </c>
      <c r="BV391" s="50">
        <f t="shared" si="277"/>
        <v>4892117.9999999991</v>
      </c>
      <c r="BW391" s="50">
        <f t="shared" si="278"/>
        <v>5217666.2159999991</v>
      </c>
      <c r="BX391" s="50">
        <f t="shared" si="279"/>
        <v>0</v>
      </c>
      <c r="BY391" s="50">
        <f t="shared" si="280"/>
        <v>3000000</v>
      </c>
      <c r="BZ391" s="50">
        <v>0</v>
      </c>
      <c r="CA391" s="50">
        <v>0</v>
      </c>
      <c r="CB391" s="50">
        <v>0</v>
      </c>
      <c r="CC391" s="50">
        <v>0</v>
      </c>
      <c r="CD391" s="391">
        <f t="shared" si="281"/>
        <v>75567663.216000006</v>
      </c>
      <c r="CE391" s="391">
        <f t="shared" si="283"/>
        <v>59412168.216000006</v>
      </c>
      <c r="CF391" s="391">
        <f t="shared" si="284"/>
        <v>72912168.216000006</v>
      </c>
      <c r="CG391" s="50">
        <f t="shared" si="264"/>
        <v>5103851.7751200013</v>
      </c>
      <c r="CH391" s="395">
        <f t="shared" si="265"/>
        <v>1941216.8216000006</v>
      </c>
      <c r="CI391" s="398">
        <v>0</v>
      </c>
      <c r="CJ391" s="50">
        <v>0</v>
      </c>
      <c r="CK391" s="50">
        <v>0</v>
      </c>
      <c r="CL391" s="50">
        <v>0</v>
      </c>
      <c r="CM391" s="50">
        <v>0</v>
      </c>
      <c r="CN391" s="50">
        <v>0</v>
      </c>
      <c r="CO391" s="50">
        <v>0</v>
      </c>
      <c r="CP391" s="395">
        <f t="shared" si="266"/>
        <v>7045068.5967200017</v>
      </c>
      <c r="CQ391" s="391">
        <f t="shared" si="267"/>
        <v>68522594</v>
      </c>
      <c r="CR391" s="391">
        <f t="shared" si="268"/>
        <v>-510385</v>
      </c>
    </row>
    <row r="392" spans="1:96" s="50" customFormat="1" ht="24" customHeight="1" x14ac:dyDescent="0.2">
      <c r="A392" s="182">
        <f t="shared" si="286"/>
        <v>2655495</v>
      </c>
      <c r="B392" s="298">
        <f t="shared" si="269"/>
        <v>386</v>
      </c>
      <c r="C392" s="266">
        <v>160</v>
      </c>
      <c r="D392" s="299">
        <v>13490</v>
      </c>
      <c r="E392" s="242" t="s">
        <v>2156</v>
      </c>
      <c r="F392" s="243" t="s">
        <v>2157</v>
      </c>
      <c r="G392" s="287" t="s">
        <v>137</v>
      </c>
      <c r="H392" s="274" t="s">
        <v>983</v>
      </c>
      <c r="I392" s="294" t="s">
        <v>2820</v>
      </c>
      <c r="J392" s="68" t="s">
        <v>2158</v>
      </c>
      <c r="K392" s="65" t="s">
        <v>2159</v>
      </c>
      <c r="L392" s="65" t="s">
        <v>2384</v>
      </c>
      <c r="M392" s="292" t="s">
        <v>137</v>
      </c>
      <c r="N392" s="99"/>
      <c r="O392" s="65"/>
      <c r="P392" s="245" t="s">
        <v>2410</v>
      </c>
      <c r="Q392" s="244">
        <v>30</v>
      </c>
      <c r="R392" s="246">
        <v>120</v>
      </c>
      <c r="S392" s="246">
        <v>220</v>
      </c>
      <c r="T392" s="246">
        <v>29.33</v>
      </c>
      <c r="U392" s="90">
        <v>0</v>
      </c>
      <c r="V392" s="262">
        <v>25</v>
      </c>
      <c r="W392" s="99">
        <v>0</v>
      </c>
      <c r="X392" s="84">
        <v>0</v>
      </c>
      <c r="Y392" s="99">
        <v>2</v>
      </c>
      <c r="Z392" s="65">
        <v>2</v>
      </c>
      <c r="AA392" s="319">
        <v>885165</v>
      </c>
      <c r="AB392" s="319">
        <v>46667</v>
      </c>
      <c r="AC392" s="320">
        <f t="shared" ref="AC392:AC455" si="287">AA392+AB392</f>
        <v>931832</v>
      </c>
      <c r="AD392" s="75">
        <v>4500000</v>
      </c>
      <c r="AE392" s="75">
        <v>6000000</v>
      </c>
      <c r="AF392" s="338">
        <f t="shared" si="270"/>
        <v>177895.19999999998</v>
      </c>
      <c r="AG392" s="113">
        <f t="shared" ref="AG392:AG455" si="288">AA392*Q392</f>
        <v>26554950</v>
      </c>
      <c r="AH392" s="75">
        <f t="shared" ref="AH392:AH455" si="289">AB392*Q392</f>
        <v>1400010</v>
      </c>
      <c r="AI392" s="75">
        <f t="shared" ref="AI392:AI455" si="290">AF392*R392</f>
        <v>21347423.999999996</v>
      </c>
      <c r="AJ392" s="75">
        <f t="shared" ref="AJ392:AJ455" si="291">IF(Q392=31,A392*Z392,(Q392/30)*A392*Z392)</f>
        <v>5310990</v>
      </c>
      <c r="AK392" s="75">
        <f t="shared" ref="AK392:AK455" si="292">IF(Q392=31,AD392,(Q392/30)*AD392)</f>
        <v>4500000</v>
      </c>
      <c r="AL392" s="75">
        <f t="shared" ref="AL392:AL455" si="293">IF(Q392=31,AE392,(Q392/30)*AE392)</f>
        <v>6000000</v>
      </c>
      <c r="AM392" s="75">
        <f t="shared" ref="AM392:AM455" si="294">(AC392*30/220)*35%*S392</f>
        <v>9784235.9999999981</v>
      </c>
      <c r="AN392" s="75">
        <f t="shared" ref="AN392:AN455" si="295">AC392*30/220*1.4*T392</f>
        <v>5217666.2159999991</v>
      </c>
      <c r="AO392" s="75">
        <f t="shared" ref="AO392:AO455" si="296">AC392*U392</f>
        <v>0</v>
      </c>
      <c r="AP392" s="75">
        <f t="shared" ref="AP392:AP455" si="297">200000*V392</f>
        <v>5000000</v>
      </c>
      <c r="AQ392" s="75">
        <v>0</v>
      </c>
      <c r="AR392" s="75">
        <v>0</v>
      </c>
      <c r="AS392" s="75">
        <v>0</v>
      </c>
      <c r="AT392" s="80">
        <v>0</v>
      </c>
      <c r="AU392" s="82">
        <f t="shared" ref="AU392:AU455" si="298">SUM(AG392:AT392)</f>
        <v>85115276.216000006</v>
      </c>
      <c r="AV392" s="113">
        <f t="shared" ref="AV392:AV455" si="299">AU392-(AX392+AP392+AO392+AL392+AK392+AJ392+AT392)</f>
        <v>58717986.18088001</v>
      </c>
      <c r="AW392" s="75">
        <f t="shared" ref="AW392:AW455" si="300">AG392+AH392+AK392+AL392+AI392+AN392+AM392+AP392</f>
        <v>79804286.215999991</v>
      </c>
      <c r="AX392" s="75">
        <f t="shared" ref="AX392:AX455" si="301">AW392*7%</f>
        <v>5586300.0351200001</v>
      </c>
      <c r="AY392" s="76">
        <f t="shared" ref="AY392:AY455" si="302">IF(AV392&lt;=40000000,0,IF(AND(AV392&gt;40000000,AV392&lt;=80000000),(AV392-40000000)*10%,IF(AND(AV392&gt;80000000,AV392&lt;=120000000),4000000+(AV392-80000000)*15%,IF(AND(AV392&gt;120000000,AV392&lt;=180000000),10000000+(AV392-120000000)*20%,IF(AND(AV392&gt;180000000,AV392&lt;=240000000),22000000+(AV392-180000000)*25%,IF(AND(AV392&gt;240000000,AV392&lt;=320000000),37000000+(AV392-240000000)*30%,61000000+(AV392-320000000)*35%))))))</f>
        <v>1871798.6180880012</v>
      </c>
      <c r="AZ392" s="75">
        <v>0</v>
      </c>
      <c r="BA392" s="75">
        <v>0</v>
      </c>
      <c r="BB392" s="75">
        <v>0</v>
      </c>
      <c r="BC392" s="80">
        <v>0</v>
      </c>
      <c r="BD392" s="80">
        <v>0</v>
      </c>
      <c r="BE392" s="80">
        <v>0</v>
      </c>
      <c r="BF392" s="78">
        <v>0</v>
      </c>
      <c r="BG392" s="348">
        <f t="shared" ref="BG392:BG455" si="303">SUM(AX392:BF392)</f>
        <v>7458098.6532080015</v>
      </c>
      <c r="BH392" s="188">
        <f t="shared" ref="BH392:BH455" si="304">INT(AU392-BG392)</f>
        <v>77657177</v>
      </c>
      <c r="BM392" s="50">
        <v>885165</v>
      </c>
      <c r="BN392" s="391">
        <f t="shared" si="285"/>
        <v>46667</v>
      </c>
      <c r="BO392" s="391">
        <f t="shared" si="282"/>
        <v>931832</v>
      </c>
      <c r="BP392" s="391">
        <f t="shared" si="271"/>
        <v>26554950</v>
      </c>
      <c r="BQ392" s="50">
        <f t="shared" si="272"/>
        <v>1400010</v>
      </c>
      <c r="BR392" s="50">
        <f t="shared" si="273"/>
        <v>21347423.999999996</v>
      </c>
      <c r="BS392" s="50">
        <f t="shared" si="274"/>
        <v>5310990</v>
      </c>
      <c r="BT392" s="50">
        <f t="shared" si="275"/>
        <v>4500000</v>
      </c>
      <c r="BU392" s="50">
        <f t="shared" si="276"/>
        <v>6000000</v>
      </c>
      <c r="BV392" s="50">
        <f t="shared" si="277"/>
        <v>9784235.9999999981</v>
      </c>
      <c r="BW392" s="50">
        <f t="shared" si="278"/>
        <v>5217666.2159999991</v>
      </c>
      <c r="BX392" s="50">
        <f t="shared" si="279"/>
        <v>0</v>
      </c>
      <c r="BY392" s="50">
        <f t="shared" si="280"/>
        <v>5000000</v>
      </c>
      <c r="BZ392" s="50">
        <v>0</v>
      </c>
      <c r="CA392" s="50">
        <v>0</v>
      </c>
      <c r="CB392" s="50">
        <v>0</v>
      </c>
      <c r="CC392" s="50">
        <v>0</v>
      </c>
      <c r="CD392" s="391">
        <f t="shared" si="281"/>
        <v>85115276.216000006</v>
      </c>
      <c r="CE392" s="391">
        <f t="shared" si="283"/>
        <v>64304286.216000006</v>
      </c>
      <c r="CF392" s="391">
        <f t="shared" si="284"/>
        <v>79804286.216000006</v>
      </c>
      <c r="CG392" s="50">
        <f t="shared" ref="CG392:CG455" si="305">CF392*7%</f>
        <v>5586300.0351200011</v>
      </c>
      <c r="CH392" s="395">
        <f t="shared" ref="CH392:CH455" si="306">(CE392-40000000)*10%</f>
        <v>2430428.6216000007</v>
      </c>
      <c r="CI392" s="398">
        <v>0</v>
      </c>
      <c r="CJ392" s="50">
        <v>0</v>
      </c>
      <c r="CK392" s="50">
        <v>0</v>
      </c>
      <c r="CL392" s="50">
        <v>0</v>
      </c>
      <c r="CM392" s="50">
        <v>0</v>
      </c>
      <c r="CN392" s="50">
        <v>0</v>
      </c>
      <c r="CO392" s="50">
        <v>0</v>
      </c>
      <c r="CP392" s="395">
        <f t="shared" ref="CP392:CP455" si="307">SUM(CG392:CO392)</f>
        <v>8016728.6567200013</v>
      </c>
      <c r="CQ392" s="391">
        <f t="shared" ref="CQ392:CQ455" si="308">INT(CD392-CP392)</f>
        <v>77098547</v>
      </c>
      <c r="CR392" s="391">
        <f t="shared" ref="CR392:CR455" si="309">CQ392-BH392</f>
        <v>-558630</v>
      </c>
    </row>
    <row r="393" spans="1:96" s="50" customFormat="1" ht="24" customHeight="1" x14ac:dyDescent="0.2">
      <c r="A393" s="182">
        <f t="shared" si="286"/>
        <v>2655495</v>
      </c>
      <c r="B393" s="298">
        <f t="shared" ref="B393:B456" si="310">B392+1</f>
        <v>387</v>
      </c>
      <c r="C393" s="266">
        <v>161</v>
      </c>
      <c r="D393" s="299">
        <v>13483</v>
      </c>
      <c r="E393" s="242" t="s">
        <v>417</v>
      </c>
      <c r="F393" s="243" t="s">
        <v>2135</v>
      </c>
      <c r="G393" s="287" t="s">
        <v>137</v>
      </c>
      <c r="H393" s="274" t="s">
        <v>983</v>
      </c>
      <c r="I393" s="294" t="s">
        <v>2821</v>
      </c>
      <c r="J393" s="68" t="s">
        <v>2486</v>
      </c>
      <c r="K393" s="65" t="s">
        <v>2136</v>
      </c>
      <c r="L393" s="65" t="s">
        <v>2384</v>
      </c>
      <c r="M393" s="292" t="s">
        <v>137</v>
      </c>
      <c r="N393" s="244" t="s">
        <v>2410</v>
      </c>
      <c r="O393" s="65"/>
      <c r="P393" s="90"/>
      <c r="Q393" s="244">
        <v>30</v>
      </c>
      <c r="R393" s="246">
        <v>120</v>
      </c>
      <c r="S393" s="246">
        <v>110</v>
      </c>
      <c r="T393" s="246">
        <v>29.33</v>
      </c>
      <c r="U393" s="90">
        <v>0</v>
      </c>
      <c r="V393" s="262">
        <v>15</v>
      </c>
      <c r="W393" s="99">
        <v>0</v>
      </c>
      <c r="X393" s="84">
        <v>0</v>
      </c>
      <c r="Y393" s="99">
        <v>1</v>
      </c>
      <c r="Z393" s="65">
        <v>1</v>
      </c>
      <c r="AA393" s="319">
        <v>885165</v>
      </c>
      <c r="AB393" s="319">
        <v>0</v>
      </c>
      <c r="AC393" s="320">
        <f t="shared" si="287"/>
        <v>885165</v>
      </c>
      <c r="AD393" s="75">
        <v>4500000</v>
      </c>
      <c r="AE393" s="75">
        <v>6000000</v>
      </c>
      <c r="AF393" s="338">
        <f t="shared" ref="AF393:AF456" si="311">(AC393*30)/220*1.4</f>
        <v>168986.04545454544</v>
      </c>
      <c r="AG393" s="113">
        <f t="shared" si="288"/>
        <v>26554950</v>
      </c>
      <c r="AH393" s="75">
        <f t="shared" si="289"/>
        <v>0</v>
      </c>
      <c r="AI393" s="75">
        <f t="shared" si="290"/>
        <v>20278325.454545453</v>
      </c>
      <c r="AJ393" s="75">
        <f t="shared" si="291"/>
        <v>2655495</v>
      </c>
      <c r="AK393" s="75">
        <f t="shared" si="292"/>
        <v>4500000</v>
      </c>
      <c r="AL393" s="75">
        <f t="shared" si="293"/>
        <v>6000000</v>
      </c>
      <c r="AM393" s="75">
        <f t="shared" si="294"/>
        <v>4647116.25</v>
      </c>
      <c r="AN393" s="75">
        <f t="shared" si="295"/>
        <v>4956360.7131818179</v>
      </c>
      <c r="AO393" s="75">
        <f t="shared" si="296"/>
        <v>0</v>
      </c>
      <c r="AP393" s="75">
        <f t="shared" si="297"/>
        <v>3000000</v>
      </c>
      <c r="AQ393" s="75">
        <v>0</v>
      </c>
      <c r="AR393" s="75">
        <v>0</v>
      </c>
      <c r="AS393" s="75">
        <v>0</v>
      </c>
      <c r="AT393" s="80">
        <v>0</v>
      </c>
      <c r="AU393" s="82">
        <f t="shared" si="298"/>
        <v>72592247.417727277</v>
      </c>
      <c r="AV393" s="113">
        <f t="shared" si="299"/>
        <v>51541179.74848637</v>
      </c>
      <c r="AW393" s="75">
        <f t="shared" si="300"/>
        <v>69936752.417727262</v>
      </c>
      <c r="AX393" s="75">
        <f t="shared" si="301"/>
        <v>4895572.6692409087</v>
      </c>
      <c r="AY393" s="76">
        <f t="shared" si="302"/>
        <v>1154117.9748486371</v>
      </c>
      <c r="AZ393" s="75">
        <v>0</v>
      </c>
      <c r="BA393" s="75">
        <v>0</v>
      </c>
      <c r="BB393" s="75">
        <v>0</v>
      </c>
      <c r="BC393" s="80">
        <v>0</v>
      </c>
      <c r="BD393" s="80">
        <v>0</v>
      </c>
      <c r="BE393" s="80">
        <v>0</v>
      </c>
      <c r="BF393" s="78">
        <v>0</v>
      </c>
      <c r="BG393" s="348">
        <f t="shared" si="303"/>
        <v>6049690.6440895461</v>
      </c>
      <c r="BH393" s="188">
        <f t="shared" si="304"/>
        <v>66542556</v>
      </c>
      <c r="BM393" s="50">
        <v>885165</v>
      </c>
      <c r="BN393" s="391">
        <f t="shared" si="285"/>
        <v>0</v>
      </c>
      <c r="BO393" s="391">
        <f t="shared" si="282"/>
        <v>885165</v>
      </c>
      <c r="BP393" s="391">
        <f t="shared" si="271"/>
        <v>26554950</v>
      </c>
      <c r="BQ393" s="50">
        <f t="shared" si="272"/>
        <v>0</v>
      </c>
      <c r="BR393" s="50">
        <f t="shared" si="273"/>
        <v>20278325.454545453</v>
      </c>
      <c r="BS393" s="50">
        <f t="shared" si="274"/>
        <v>2655495</v>
      </c>
      <c r="BT393" s="50">
        <f t="shared" si="275"/>
        <v>4500000</v>
      </c>
      <c r="BU393" s="50">
        <f t="shared" si="276"/>
        <v>6000000</v>
      </c>
      <c r="BV393" s="50">
        <f t="shared" si="277"/>
        <v>4647116.25</v>
      </c>
      <c r="BW393" s="50">
        <f t="shared" si="278"/>
        <v>4956360.7131818179</v>
      </c>
      <c r="BX393" s="50">
        <f t="shared" si="279"/>
        <v>0</v>
      </c>
      <c r="BY393" s="50">
        <f t="shared" si="280"/>
        <v>3000000</v>
      </c>
      <c r="BZ393" s="50">
        <v>0</v>
      </c>
      <c r="CA393" s="50">
        <v>0</v>
      </c>
      <c r="CB393" s="50">
        <v>0</v>
      </c>
      <c r="CC393" s="50">
        <v>0</v>
      </c>
      <c r="CD393" s="391">
        <f t="shared" si="281"/>
        <v>72592247.417727277</v>
      </c>
      <c r="CE393" s="391">
        <f t="shared" si="283"/>
        <v>56436752.417727277</v>
      </c>
      <c r="CF393" s="391">
        <f t="shared" si="284"/>
        <v>69936752.417727262</v>
      </c>
      <c r="CG393" s="50">
        <f t="shared" si="305"/>
        <v>4895572.6692409087</v>
      </c>
      <c r="CH393" s="395">
        <f t="shared" si="306"/>
        <v>1643675.2417727278</v>
      </c>
      <c r="CI393" s="398">
        <v>0</v>
      </c>
      <c r="CJ393" s="50">
        <v>0</v>
      </c>
      <c r="CK393" s="50">
        <v>0</v>
      </c>
      <c r="CL393" s="50">
        <v>0</v>
      </c>
      <c r="CM393" s="50">
        <v>0</v>
      </c>
      <c r="CN393" s="50">
        <v>0</v>
      </c>
      <c r="CO393" s="50">
        <v>0</v>
      </c>
      <c r="CP393" s="395">
        <f t="shared" si="307"/>
        <v>6539247.9110136367</v>
      </c>
      <c r="CQ393" s="391">
        <f t="shared" si="308"/>
        <v>66052999</v>
      </c>
      <c r="CR393" s="391">
        <f t="shared" si="309"/>
        <v>-489557</v>
      </c>
    </row>
    <row r="394" spans="1:96" s="50" customFormat="1" ht="24" customHeight="1" x14ac:dyDescent="0.2">
      <c r="A394" s="182">
        <f t="shared" si="286"/>
        <v>2655495</v>
      </c>
      <c r="B394" s="298">
        <f t="shared" si="310"/>
        <v>388</v>
      </c>
      <c r="C394" s="266">
        <v>162</v>
      </c>
      <c r="D394" s="299">
        <v>13454</v>
      </c>
      <c r="E394" s="242" t="s">
        <v>480</v>
      </c>
      <c r="F394" s="243" t="s">
        <v>2057</v>
      </c>
      <c r="G394" s="287" t="s">
        <v>137</v>
      </c>
      <c r="H394" s="274" t="s">
        <v>983</v>
      </c>
      <c r="I394" s="294" t="s">
        <v>2822</v>
      </c>
      <c r="J394" s="68" t="s">
        <v>2058</v>
      </c>
      <c r="K394" s="65" t="s">
        <v>2059</v>
      </c>
      <c r="L394" s="65" t="s">
        <v>2384</v>
      </c>
      <c r="M394" s="292" t="s">
        <v>137</v>
      </c>
      <c r="N394" s="244" t="s">
        <v>2410</v>
      </c>
      <c r="O394" s="65"/>
      <c r="P394" s="90"/>
      <c r="Q394" s="244">
        <v>30</v>
      </c>
      <c r="R394" s="246">
        <v>120</v>
      </c>
      <c r="S394" s="246">
        <v>110</v>
      </c>
      <c r="T394" s="246">
        <v>29.33</v>
      </c>
      <c r="U394" s="90">
        <v>0</v>
      </c>
      <c r="V394" s="262">
        <v>12</v>
      </c>
      <c r="W394" s="99">
        <v>0</v>
      </c>
      <c r="X394" s="84">
        <v>0</v>
      </c>
      <c r="Y394" s="99">
        <v>1</v>
      </c>
      <c r="Z394" s="65">
        <v>0</v>
      </c>
      <c r="AA394" s="319">
        <v>885165</v>
      </c>
      <c r="AB394" s="319">
        <v>46667</v>
      </c>
      <c r="AC394" s="320">
        <f t="shared" si="287"/>
        <v>931832</v>
      </c>
      <c r="AD394" s="75">
        <v>4500000</v>
      </c>
      <c r="AE394" s="75">
        <v>6000000</v>
      </c>
      <c r="AF394" s="338">
        <f t="shared" si="311"/>
        <v>177895.19999999998</v>
      </c>
      <c r="AG394" s="113">
        <f t="shared" si="288"/>
        <v>26554950</v>
      </c>
      <c r="AH394" s="75">
        <f t="shared" si="289"/>
        <v>1400010</v>
      </c>
      <c r="AI394" s="75">
        <f t="shared" si="290"/>
        <v>21347423.999999996</v>
      </c>
      <c r="AJ394" s="75">
        <f t="shared" si="291"/>
        <v>0</v>
      </c>
      <c r="AK394" s="75">
        <f t="shared" si="292"/>
        <v>4500000</v>
      </c>
      <c r="AL394" s="75">
        <f t="shared" si="293"/>
        <v>6000000</v>
      </c>
      <c r="AM394" s="75">
        <f t="shared" si="294"/>
        <v>4892117.9999999991</v>
      </c>
      <c r="AN394" s="75">
        <f t="shared" si="295"/>
        <v>5217666.2159999991</v>
      </c>
      <c r="AO394" s="75">
        <f t="shared" si="296"/>
        <v>0</v>
      </c>
      <c r="AP394" s="75">
        <f t="shared" si="297"/>
        <v>2400000</v>
      </c>
      <c r="AQ394" s="75">
        <v>0</v>
      </c>
      <c r="AR394" s="75">
        <v>0</v>
      </c>
      <c r="AS394" s="75">
        <v>0</v>
      </c>
      <c r="AT394" s="80">
        <v>0</v>
      </c>
      <c r="AU394" s="82">
        <f t="shared" si="298"/>
        <v>72312168.216000006</v>
      </c>
      <c r="AV394" s="113">
        <f t="shared" si="299"/>
        <v>54350316.440880008</v>
      </c>
      <c r="AW394" s="75">
        <f t="shared" si="300"/>
        <v>72312168.215999991</v>
      </c>
      <c r="AX394" s="75">
        <f t="shared" si="301"/>
        <v>5061851.7751199994</v>
      </c>
      <c r="AY394" s="76">
        <f t="shared" si="302"/>
        <v>1435031.644088001</v>
      </c>
      <c r="AZ394" s="75">
        <v>0</v>
      </c>
      <c r="BA394" s="75">
        <v>0</v>
      </c>
      <c r="BB394" s="75">
        <v>0</v>
      </c>
      <c r="BC394" s="80">
        <v>0</v>
      </c>
      <c r="BD394" s="80">
        <v>0</v>
      </c>
      <c r="BE394" s="80">
        <v>0</v>
      </c>
      <c r="BF394" s="78">
        <v>0</v>
      </c>
      <c r="BG394" s="348">
        <f t="shared" si="303"/>
        <v>6496883.4192080004</v>
      </c>
      <c r="BH394" s="188">
        <f t="shared" si="304"/>
        <v>65815284</v>
      </c>
      <c r="BM394" s="50">
        <v>885165</v>
      </c>
      <c r="BN394" s="391">
        <f t="shared" si="285"/>
        <v>46667</v>
      </c>
      <c r="BO394" s="391">
        <f t="shared" si="282"/>
        <v>931832</v>
      </c>
      <c r="BP394" s="391">
        <f t="shared" si="271"/>
        <v>26554950</v>
      </c>
      <c r="BQ394" s="50">
        <f t="shared" si="272"/>
        <v>1400010</v>
      </c>
      <c r="BR394" s="50">
        <f t="shared" si="273"/>
        <v>21347423.999999996</v>
      </c>
      <c r="BS394" s="50">
        <f t="shared" si="274"/>
        <v>0</v>
      </c>
      <c r="BT394" s="50">
        <f t="shared" si="275"/>
        <v>4500000</v>
      </c>
      <c r="BU394" s="50">
        <f t="shared" si="276"/>
        <v>6000000</v>
      </c>
      <c r="BV394" s="50">
        <f t="shared" si="277"/>
        <v>4892117.9999999991</v>
      </c>
      <c r="BW394" s="50">
        <f t="shared" si="278"/>
        <v>5217666.2159999991</v>
      </c>
      <c r="BX394" s="50">
        <f t="shared" si="279"/>
        <v>0</v>
      </c>
      <c r="BY394" s="50">
        <f t="shared" si="280"/>
        <v>2400000</v>
      </c>
      <c r="BZ394" s="50">
        <v>0</v>
      </c>
      <c r="CA394" s="50">
        <v>0</v>
      </c>
      <c r="CB394" s="50">
        <v>0</v>
      </c>
      <c r="CC394" s="50">
        <v>0</v>
      </c>
      <c r="CD394" s="391">
        <f t="shared" si="281"/>
        <v>72312168.216000006</v>
      </c>
      <c r="CE394" s="391">
        <f t="shared" si="283"/>
        <v>59412168.216000006</v>
      </c>
      <c r="CF394" s="391">
        <f t="shared" si="284"/>
        <v>72312168.216000006</v>
      </c>
      <c r="CG394" s="50">
        <f t="shared" si="305"/>
        <v>5061851.7751200013</v>
      </c>
      <c r="CH394" s="395">
        <f t="shared" si="306"/>
        <v>1941216.8216000006</v>
      </c>
      <c r="CI394" s="398">
        <v>0</v>
      </c>
      <c r="CJ394" s="50">
        <v>0</v>
      </c>
      <c r="CK394" s="50">
        <v>0</v>
      </c>
      <c r="CL394" s="50">
        <v>0</v>
      </c>
      <c r="CM394" s="50">
        <v>0</v>
      </c>
      <c r="CN394" s="50">
        <v>0</v>
      </c>
      <c r="CO394" s="50">
        <v>0</v>
      </c>
      <c r="CP394" s="395">
        <f t="shared" si="307"/>
        <v>7003068.5967200017</v>
      </c>
      <c r="CQ394" s="391">
        <f t="shared" si="308"/>
        <v>65309099</v>
      </c>
      <c r="CR394" s="391">
        <f t="shared" si="309"/>
        <v>-506185</v>
      </c>
    </row>
    <row r="395" spans="1:96" s="50" customFormat="1" ht="24" customHeight="1" x14ac:dyDescent="0.2">
      <c r="A395" s="182">
        <f t="shared" si="286"/>
        <v>2655495</v>
      </c>
      <c r="B395" s="298">
        <f t="shared" si="310"/>
        <v>389</v>
      </c>
      <c r="C395" s="266">
        <v>163</v>
      </c>
      <c r="D395" s="299">
        <v>13355</v>
      </c>
      <c r="E395" s="242" t="s">
        <v>209</v>
      </c>
      <c r="F395" s="243" t="s">
        <v>1806</v>
      </c>
      <c r="G395" s="287" t="s">
        <v>137</v>
      </c>
      <c r="H395" s="274" t="s">
        <v>983</v>
      </c>
      <c r="I395" s="294" t="s">
        <v>2823</v>
      </c>
      <c r="J395" s="65" t="s">
        <v>1807</v>
      </c>
      <c r="K395" s="65" t="s">
        <v>1808</v>
      </c>
      <c r="L395" s="65" t="s">
        <v>2384</v>
      </c>
      <c r="M395" s="292" t="s">
        <v>137</v>
      </c>
      <c r="N395" s="244" t="s">
        <v>2410</v>
      </c>
      <c r="O395" s="65"/>
      <c r="P395" s="90"/>
      <c r="Q395" s="244">
        <v>30</v>
      </c>
      <c r="R395" s="246">
        <v>120</v>
      </c>
      <c r="S395" s="246">
        <v>110</v>
      </c>
      <c r="T395" s="246">
        <v>29.33</v>
      </c>
      <c r="U395" s="90">
        <v>0</v>
      </c>
      <c r="V395" s="262">
        <v>15</v>
      </c>
      <c r="W395" s="99">
        <v>0</v>
      </c>
      <c r="X395" s="84">
        <v>0</v>
      </c>
      <c r="Y395" s="99">
        <v>0</v>
      </c>
      <c r="Z395" s="65">
        <v>0</v>
      </c>
      <c r="AA395" s="319">
        <v>885165</v>
      </c>
      <c r="AB395" s="319">
        <v>46667</v>
      </c>
      <c r="AC395" s="320">
        <f t="shared" si="287"/>
        <v>931832</v>
      </c>
      <c r="AD395" s="75">
        <v>4500000</v>
      </c>
      <c r="AE395" s="75">
        <v>6000000</v>
      </c>
      <c r="AF395" s="338">
        <f t="shared" si="311"/>
        <v>177895.19999999998</v>
      </c>
      <c r="AG395" s="113">
        <f t="shared" si="288"/>
        <v>26554950</v>
      </c>
      <c r="AH395" s="75">
        <f t="shared" si="289"/>
        <v>1400010</v>
      </c>
      <c r="AI395" s="75">
        <f t="shared" si="290"/>
        <v>21347423.999999996</v>
      </c>
      <c r="AJ395" s="75">
        <f t="shared" si="291"/>
        <v>0</v>
      </c>
      <c r="AK395" s="75">
        <f t="shared" si="292"/>
        <v>4500000</v>
      </c>
      <c r="AL395" s="75">
        <f t="shared" si="293"/>
        <v>6000000</v>
      </c>
      <c r="AM395" s="75">
        <f t="shared" si="294"/>
        <v>4892117.9999999991</v>
      </c>
      <c r="AN395" s="75">
        <f t="shared" si="295"/>
        <v>5217666.2159999991</v>
      </c>
      <c r="AO395" s="75">
        <f t="shared" si="296"/>
        <v>0</v>
      </c>
      <c r="AP395" s="75">
        <f t="shared" si="297"/>
        <v>3000000</v>
      </c>
      <c r="AQ395" s="75">
        <v>0</v>
      </c>
      <c r="AR395" s="75">
        <v>0</v>
      </c>
      <c r="AS395" s="75">
        <v>0</v>
      </c>
      <c r="AT395" s="80">
        <v>0</v>
      </c>
      <c r="AU395" s="82">
        <f t="shared" si="298"/>
        <v>72912168.216000006</v>
      </c>
      <c r="AV395" s="113">
        <f t="shared" si="299"/>
        <v>54308316.440880008</v>
      </c>
      <c r="AW395" s="75">
        <f t="shared" si="300"/>
        <v>72912168.215999991</v>
      </c>
      <c r="AX395" s="75">
        <f t="shared" si="301"/>
        <v>5103851.7751199994</v>
      </c>
      <c r="AY395" s="76">
        <f t="shared" si="302"/>
        <v>1430831.644088001</v>
      </c>
      <c r="AZ395" s="75">
        <v>0</v>
      </c>
      <c r="BA395" s="75">
        <v>0</v>
      </c>
      <c r="BB395" s="75">
        <v>0</v>
      </c>
      <c r="BC395" s="80">
        <v>0</v>
      </c>
      <c r="BD395" s="80">
        <v>0</v>
      </c>
      <c r="BE395" s="80">
        <v>0</v>
      </c>
      <c r="BF395" s="78">
        <v>0</v>
      </c>
      <c r="BG395" s="348">
        <f t="shared" si="303"/>
        <v>6534683.4192080004</v>
      </c>
      <c r="BH395" s="188">
        <f t="shared" si="304"/>
        <v>66377484</v>
      </c>
      <c r="BM395" s="50">
        <v>885165</v>
      </c>
      <c r="BN395" s="391">
        <f t="shared" si="285"/>
        <v>46667</v>
      </c>
      <c r="BO395" s="391">
        <f t="shared" si="282"/>
        <v>931832</v>
      </c>
      <c r="BP395" s="391">
        <f t="shared" si="271"/>
        <v>26554950</v>
      </c>
      <c r="BQ395" s="50">
        <f t="shared" si="272"/>
        <v>1400010</v>
      </c>
      <c r="BR395" s="50">
        <f t="shared" si="273"/>
        <v>21347423.999999996</v>
      </c>
      <c r="BS395" s="50">
        <f t="shared" si="274"/>
        <v>0</v>
      </c>
      <c r="BT395" s="50">
        <f t="shared" si="275"/>
        <v>4500000</v>
      </c>
      <c r="BU395" s="50">
        <f t="shared" si="276"/>
        <v>6000000</v>
      </c>
      <c r="BV395" s="50">
        <f t="shared" si="277"/>
        <v>4892117.9999999991</v>
      </c>
      <c r="BW395" s="50">
        <f t="shared" si="278"/>
        <v>5217666.2159999991</v>
      </c>
      <c r="BX395" s="50">
        <f t="shared" si="279"/>
        <v>0</v>
      </c>
      <c r="BY395" s="50">
        <f t="shared" si="280"/>
        <v>3000000</v>
      </c>
      <c r="BZ395" s="50">
        <v>0</v>
      </c>
      <c r="CA395" s="50">
        <v>0</v>
      </c>
      <c r="CB395" s="50">
        <v>0</v>
      </c>
      <c r="CC395" s="50">
        <v>0</v>
      </c>
      <c r="CD395" s="391">
        <f t="shared" si="281"/>
        <v>72912168.216000006</v>
      </c>
      <c r="CE395" s="391">
        <f t="shared" si="283"/>
        <v>59412168.216000006</v>
      </c>
      <c r="CF395" s="391">
        <f t="shared" si="284"/>
        <v>72912168.216000006</v>
      </c>
      <c r="CG395" s="50">
        <f t="shared" si="305"/>
        <v>5103851.7751200013</v>
      </c>
      <c r="CH395" s="395">
        <f t="shared" si="306"/>
        <v>1941216.8216000006</v>
      </c>
      <c r="CI395" s="398">
        <v>0</v>
      </c>
      <c r="CJ395" s="50">
        <v>0</v>
      </c>
      <c r="CK395" s="50">
        <v>0</v>
      </c>
      <c r="CL395" s="50">
        <v>0</v>
      </c>
      <c r="CM395" s="50">
        <v>0</v>
      </c>
      <c r="CN395" s="50">
        <v>0</v>
      </c>
      <c r="CO395" s="50">
        <v>0</v>
      </c>
      <c r="CP395" s="395">
        <f t="shared" si="307"/>
        <v>7045068.5967200017</v>
      </c>
      <c r="CQ395" s="391">
        <f t="shared" si="308"/>
        <v>65867099</v>
      </c>
      <c r="CR395" s="391">
        <f t="shared" si="309"/>
        <v>-510385</v>
      </c>
    </row>
    <row r="396" spans="1:96" s="50" customFormat="1" ht="24" customHeight="1" x14ac:dyDescent="0.2">
      <c r="A396" s="182">
        <f t="shared" si="286"/>
        <v>2655495</v>
      </c>
      <c r="B396" s="298">
        <f t="shared" si="310"/>
        <v>390</v>
      </c>
      <c r="C396" s="266">
        <v>164</v>
      </c>
      <c r="D396" s="299">
        <v>13509</v>
      </c>
      <c r="E396" s="242" t="s">
        <v>2213</v>
      </c>
      <c r="F396" s="243" t="s">
        <v>277</v>
      </c>
      <c r="G396" s="287" t="s">
        <v>137</v>
      </c>
      <c r="H396" s="274" t="s">
        <v>983</v>
      </c>
      <c r="I396" s="294" t="s">
        <v>2824</v>
      </c>
      <c r="J396" s="65" t="s">
        <v>2214</v>
      </c>
      <c r="K396" s="65" t="s">
        <v>2215</v>
      </c>
      <c r="L396" s="65" t="s">
        <v>2384</v>
      </c>
      <c r="M396" s="292" t="s">
        <v>137</v>
      </c>
      <c r="N396" s="244" t="s">
        <v>2410</v>
      </c>
      <c r="O396" s="65"/>
      <c r="P396" s="90"/>
      <c r="Q396" s="244">
        <v>30</v>
      </c>
      <c r="R396" s="246">
        <v>120</v>
      </c>
      <c r="S396" s="246">
        <v>110</v>
      </c>
      <c r="T396" s="246">
        <v>29.33</v>
      </c>
      <c r="U396" s="90">
        <v>0</v>
      </c>
      <c r="V396" s="262">
        <v>15</v>
      </c>
      <c r="W396" s="99">
        <v>0</v>
      </c>
      <c r="X396" s="84">
        <v>0</v>
      </c>
      <c r="Y396" s="99">
        <v>1</v>
      </c>
      <c r="Z396" s="65">
        <v>1</v>
      </c>
      <c r="AA396" s="319">
        <v>885165</v>
      </c>
      <c r="AB396" s="319">
        <v>46667</v>
      </c>
      <c r="AC396" s="320">
        <f t="shared" si="287"/>
        <v>931832</v>
      </c>
      <c r="AD396" s="75">
        <v>4500000</v>
      </c>
      <c r="AE396" s="75">
        <v>6000000</v>
      </c>
      <c r="AF396" s="338">
        <f t="shared" si="311"/>
        <v>177895.19999999998</v>
      </c>
      <c r="AG396" s="113">
        <f t="shared" si="288"/>
        <v>26554950</v>
      </c>
      <c r="AH396" s="75">
        <f t="shared" si="289"/>
        <v>1400010</v>
      </c>
      <c r="AI396" s="75">
        <f t="shared" si="290"/>
        <v>21347423.999999996</v>
      </c>
      <c r="AJ396" s="75">
        <f t="shared" si="291"/>
        <v>2655495</v>
      </c>
      <c r="AK396" s="75">
        <f t="shared" si="292"/>
        <v>4500000</v>
      </c>
      <c r="AL396" s="75">
        <f t="shared" si="293"/>
        <v>6000000</v>
      </c>
      <c r="AM396" s="75">
        <f t="shared" si="294"/>
        <v>4892117.9999999991</v>
      </c>
      <c r="AN396" s="75">
        <f t="shared" si="295"/>
        <v>5217666.2159999991</v>
      </c>
      <c r="AO396" s="75">
        <f t="shared" si="296"/>
        <v>0</v>
      </c>
      <c r="AP396" s="75">
        <f t="shared" si="297"/>
        <v>3000000</v>
      </c>
      <c r="AQ396" s="75">
        <v>0</v>
      </c>
      <c r="AR396" s="75">
        <v>0</v>
      </c>
      <c r="AS396" s="75">
        <v>0</v>
      </c>
      <c r="AT396" s="80">
        <v>0</v>
      </c>
      <c r="AU396" s="82">
        <f t="shared" si="298"/>
        <v>75567663.216000006</v>
      </c>
      <c r="AV396" s="113">
        <f t="shared" si="299"/>
        <v>54308316.440880008</v>
      </c>
      <c r="AW396" s="75">
        <f t="shared" si="300"/>
        <v>72912168.215999991</v>
      </c>
      <c r="AX396" s="75">
        <f t="shared" si="301"/>
        <v>5103851.7751199994</v>
      </c>
      <c r="AY396" s="76">
        <f t="shared" si="302"/>
        <v>1430831.644088001</v>
      </c>
      <c r="AZ396" s="75">
        <v>0</v>
      </c>
      <c r="BA396" s="75">
        <v>0</v>
      </c>
      <c r="BB396" s="75">
        <v>0</v>
      </c>
      <c r="BC396" s="80">
        <v>0</v>
      </c>
      <c r="BD396" s="80">
        <v>0</v>
      </c>
      <c r="BE396" s="80">
        <v>0</v>
      </c>
      <c r="BF396" s="78">
        <v>0</v>
      </c>
      <c r="BG396" s="348">
        <f t="shared" si="303"/>
        <v>6534683.4192080004</v>
      </c>
      <c r="BH396" s="188">
        <f t="shared" si="304"/>
        <v>69032979</v>
      </c>
      <c r="BM396" s="50">
        <v>885165</v>
      </c>
      <c r="BN396" s="391">
        <f t="shared" si="285"/>
        <v>46667</v>
      </c>
      <c r="BO396" s="391">
        <f t="shared" si="282"/>
        <v>931832</v>
      </c>
      <c r="BP396" s="391">
        <f t="shared" si="271"/>
        <v>26554950</v>
      </c>
      <c r="BQ396" s="50">
        <f t="shared" si="272"/>
        <v>1400010</v>
      </c>
      <c r="BR396" s="50">
        <f t="shared" si="273"/>
        <v>21347423.999999996</v>
      </c>
      <c r="BS396" s="50">
        <f t="shared" si="274"/>
        <v>2655495</v>
      </c>
      <c r="BT396" s="50">
        <f t="shared" si="275"/>
        <v>4500000</v>
      </c>
      <c r="BU396" s="50">
        <f t="shared" si="276"/>
        <v>6000000</v>
      </c>
      <c r="BV396" s="50">
        <f t="shared" si="277"/>
        <v>4892117.9999999991</v>
      </c>
      <c r="BW396" s="50">
        <f t="shared" si="278"/>
        <v>5217666.2159999991</v>
      </c>
      <c r="BX396" s="50">
        <f t="shared" si="279"/>
        <v>0</v>
      </c>
      <c r="BY396" s="50">
        <f t="shared" si="280"/>
        <v>3000000</v>
      </c>
      <c r="BZ396" s="50">
        <v>0</v>
      </c>
      <c r="CA396" s="50">
        <v>0</v>
      </c>
      <c r="CB396" s="50">
        <v>0</v>
      </c>
      <c r="CC396" s="50">
        <v>0</v>
      </c>
      <c r="CD396" s="391">
        <f t="shared" si="281"/>
        <v>75567663.216000006</v>
      </c>
      <c r="CE396" s="391">
        <f t="shared" si="283"/>
        <v>59412168.216000006</v>
      </c>
      <c r="CF396" s="391">
        <f t="shared" si="284"/>
        <v>72912168.216000006</v>
      </c>
      <c r="CG396" s="50">
        <f t="shared" si="305"/>
        <v>5103851.7751200013</v>
      </c>
      <c r="CH396" s="395">
        <f t="shared" si="306"/>
        <v>1941216.8216000006</v>
      </c>
      <c r="CI396" s="398">
        <v>0</v>
      </c>
      <c r="CJ396" s="50">
        <v>0</v>
      </c>
      <c r="CK396" s="50">
        <v>0</v>
      </c>
      <c r="CL396" s="50">
        <v>0</v>
      </c>
      <c r="CM396" s="50">
        <v>0</v>
      </c>
      <c r="CN396" s="50">
        <v>0</v>
      </c>
      <c r="CO396" s="50">
        <v>0</v>
      </c>
      <c r="CP396" s="395">
        <f t="shared" si="307"/>
        <v>7045068.5967200017</v>
      </c>
      <c r="CQ396" s="391">
        <f t="shared" si="308"/>
        <v>68522594</v>
      </c>
      <c r="CR396" s="391">
        <f t="shared" si="309"/>
        <v>-510385</v>
      </c>
    </row>
    <row r="397" spans="1:96" s="50" customFormat="1" ht="24" customHeight="1" x14ac:dyDescent="0.2">
      <c r="A397" s="182">
        <f t="shared" si="286"/>
        <v>2655495</v>
      </c>
      <c r="B397" s="298">
        <f t="shared" si="310"/>
        <v>391</v>
      </c>
      <c r="C397" s="266">
        <v>165</v>
      </c>
      <c r="D397" s="299">
        <v>13469</v>
      </c>
      <c r="E397" s="242" t="s">
        <v>244</v>
      </c>
      <c r="F397" s="243" t="s">
        <v>2100</v>
      </c>
      <c r="G397" s="287" t="s">
        <v>137</v>
      </c>
      <c r="H397" s="274" t="s">
        <v>983</v>
      </c>
      <c r="I397" s="294" t="s">
        <v>2825</v>
      </c>
      <c r="J397" s="65" t="s">
        <v>2101</v>
      </c>
      <c r="K397" s="65" t="s">
        <v>2102</v>
      </c>
      <c r="L397" s="65" t="s">
        <v>2384</v>
      </c>
      <c r="M397" s="292" t="s">
        <v>137</v>
      </c>
      <c r="N397" s="244" t="s">
        <v>2410</v>
      </c>
      <c r="O397" s="65"/>
      <c r="P397" s="90"/>
      <c r="Q397" s="244">
        <v>30</v>
      </c>
      <c r="R397" s="246">
        <v>120</v>
      </c>
      <c r="S397" s="246">
        <v>110</v>
      </c>
      <c r="T397" s="246">
        <v>29.33</v>
      </c>
      <c r="U397" s="90">
        <v>0</v>
      </c>
      <c r="V397" s="262">
        <v>15</v>
      </c>
      <c r="W397" s="99">
        <v>0</v>
      </c>
      <c r="X397" s="84">
        <v>0</v>
      </c>
      <c r="Y397" s="99">
        <v>2</v>
      </c>
      <c r="Z397" s="65">
        <v>1</v>
      </c>
      <c r="AA397" s="319">
        <v>885165</v>
      </c>
      <c r="AB397" s="319">
        <v>46667</v>
      </c>
      <c r="AC397" s="320">
        <f t="shared" si="287"/>
        <v>931832</v>
      </c>
      <c r="AD397" s="75">
        <v>4500000</v>
      </c>
      <c r="AE397" s="75">
        <v>6000000</v>
      </c>
      <c r="AF397" s="338">
        <f t="shared" si="311"/>
        <v>177895.19999999998</v>
      </c>
      <c r="AG397" s="113">
        <f t="shared" si="288"/>
        <v>26554950</v>
      </c>
      <c r="AH397" s="75">
        <f t="shared" si="289"/>
        <v>1400010</v>
      </c>
      <c r="AI397" s="75">
        <f t="shared" si="290"/>
        <v>21347423.999999996</v>
      </c>
      <c r="AJ397" s="75">
        <f t="shared" si="291"/>
        <v>2655495</v>
      </c>
      <c r="AK397" s="75">
        <f t="shared" si="292"/>
        <v>4500000</v>
      </c>
      <c r="AL397" s="75">
        <f t="shared" si="293"/>
        <v>6000000</v>
      </c>
      <c r="AM397" s="75">
        <f t="shared" si="294"/>
        <v>4892117.9999999991</v>
      </c>
      <c r="AN397" s="75">
        <f t="shared" si="295"/>
        <v>5217666.2159999991</v>
      </c>
      <c r="AO397" s="75">
        <f t="shared" si="296"/>
        <v>0</v>
      </c>
      <c r="AP397" s="75">
        <f t="shared" si="297"/>
        <v>3000000</v>
      </c>
      <c r="AQ397" s="75">
        <v>0</v>
      </c>
      <c r="AR397" s="75">
        <v>0</v>
      </c>
      <c r="AS397" s="75">
        <v>0</v>
      </c>
      <c r="AT397" s="80">
        <v>0</v>
      </c>
      <c r="AU397" s="82">
        <f t="shared" si="298"/>
        <v>75567663.216000006</v>
      </c>
      <c r="AV397" s="113">
        <f t="shared" si="299"/>
        <v>54308316.440880008</v>
      </c>
      <c r="AW397" s="75">
        <f t="shared" si="300"/>
        <v>72912168.215999991</v>
      </c>
      <c r="AX397" s="75">
        <f t="shared" si="301"/>
        <v>5103851.7751199994</v>
      </c>
      <c r="AY397" s="76">
        <f t="shared" si="302"/>
        <v>1430831.644088001</v>
      </c>
      <c r="AZ397" s="75">
        <v>0</v>
      </c>
      <c r="BA397" s="75">
        <v>0</v>
      </c>
      <c r="BB397" s="75">
        <v>0</v>
      </c>
      <c r="BC397" s="80">
        <v>0</v>
      </c>
      <c r="BD397" s="80">
        <v>0</v>
      </c>
      <c r="BE397" s="80">
        <v>0</v>
      </c>
      <c r="BF397" s="78">
        <v>0</v>
      </c>
      <c r="BG397" s="348">
        <f t="shared" si="303"/>
        <v>6534683.4192080004</v>
      </c>
      <c r="BH397" s="188">
        <f t="shared" si="304"/>
        <v>69032979</v>
      </c>
      <c r="BM397" s="50">
        <v>885165</v>
      </c>
      <c r="BN397" s="391">
        <f t="shared" si="285"/>
        <v>46667</v>
      </c>
      <c r="BO397" s="391">
        <f t="shared" si="282"/>
        <v>931832</v>
      </c>
      <c r="BP397" s="391">
        <f t="shared" si="271"/>
        <v>26554950</v>
      </c>
      <c r="BQ397" s="50">
        <f t="shared" si="272"/>
        <v>1400010</v>
      </c>
      <c r="BR397" s="50">
        <f t="shared" si="273"/>
        <v>21347423.999999996</v>
      </c>
      <c r="BS397" s="50">
        <f t="shared" si="274"/>
        <v>2655495</v>
      </c>
      <c r="BT397" s="50">
        <f t="shared" si="275"/>
        <v>4500000</v>
      </c>
      <c r="BU397" s="50">
        <f t="shared" si="276"/>
        <v>6000000</v>
      </c>
      <c r="BV397" s="50">
        <f t="shared" si="277"/>
        <v>4892117.9999999991</v>
      </c>
      <c r="BW397" s="50">
        <f t="shared" si="278"/>
        <v>5217666.2159999991</v>
      </c>
      <c r="BX397" s="50">
        <f t="shared" si="279"/>
        <v>0</v>
      </c>
      <c r="BY397" s="50">
        <f t="shared" si="280"/>
        <v>3000000</v>
      </c>
      <c r="BZ397" s="50">
        <v>0</v>
      </c>
      <c r="CA397" s="50">
        <v>0</v>
      </c>
      <c r="CB397" s="50">
        <v>0</v>
      </c>
      <c r="CC397" s="50">
        <v>0</v>
      </c>
      <c r="CD397" s="391">
        <f t="shared" si="281"/>
        <v>75567663.216000006</v>
      </c>
      <c r="CE397" s="391">
        <f t="shared" si="283"/>
        <v>59412168.216000006</v>
      </c>
      <c r="CF397" s="391">
        <f t="shared" si="284"/>
        <v>72912168.216000006</v>
      </c>
      <c r="CG397" s="50">
        <f t="shared" si="305"/>
        <v>5103851.7751200013</v>
      </c>
      <c r="CH397" s="395">
        <f t="shared" si="306"/>
        <v>1941216.8216000006</v>
      </c>
      <c r="CI397" s="398">
        <v>0</v>
      </c>
      <c r="CJ397" s="50">
        <v>0</v>
      </c>
      <c r="CK397" s="50">
        <v>0</v>
      </c>
      <c r="CL397" s="50">
        <v>0</v>
      </c>
      <c r="CM397" s="50">
        <v>0</v>
      </c>
      <c r="CN397" s="50">
        <v>0</v>
      </c>
      <c r="CO397" s="50">
        <v>0</v>
      </c>
      <c r="CP397" s="395">
        <f t="shared" si="307"/>
        <v>7045068.5967200017</v>
      </c>
      <c r="CQ397" s="391">
        <f t="shared" si="308"/>
        <v>68522594</v>
      </c>
      <c r="CR397" s="391">
        <f t="shared" si="309"/>
        <v>-510385</v>
      </c>
    </row>
    <row r="398" spans="1:96" s="50" customFormat="1" ht="24" customHeight="1" x14ac:dyDescent="0.2">
      <c r="A398" s="182">
        <f t="shared" si="286"/>
        <v>2655495</v>
      </c>
      <c r="B398" s="298">
        <f t="shared" si="310"/>
        <v>392</v>
      </c>
      <c r="C398" s="266">
        <v>166</v>
      </c>
      <c r="D398" s="299">
        <v>13470</v>
      </c>
      <c r="E398" s="242" t="s">
        <v>216</v>
      </c>
      <c r="F398" s="243" t="s">
        <v>674</v>
      </c>
      <c r="G398" s="287" t="s">
        <v>137</v>
      </c>
      <c r="H398" s="274" t="s">
        <v>983</v>
      </c>
      <c r="I398" s="294" t="s">
        <v>2826</v>
      </c>
      <c r="J398" s="65" t="s">
        <v>2103</v>
      </c>
      <c r="K398" s="65" t="s">
        <v>2104</v>
      </c>
      <c r="L398" s="65" t="s">
        <v>2384</v>
      </c>
      <c r="M398" s="292" t="s">
        <v>137</v>
      </c>
      <c r="N398" s="244" t="s">
        <v>2410</v>
      </c>
      <c r="O398" s="65"/>
      <c r="P398" s="90"/>
      <c r="Q398" s="244">
        <v>30</v>
      </c>
      <c r="R398" s="246">
        <v>120</v>
      </c>
      <c r="S398" s="246">
        <v>110</v>
      </c>
      <c r="T398" s="246">
        <v>29.33</v>
      </c>
      <c r="U398" s="90">
        <v>0</v>
      </c>
      <c r="V398" s="262">
        <v>10</v>
      </c>
      <c r="W398" s="99">
        <v>0</v>
      </c>
      <c r="X398" s="84">
        <v>0</v>
      </c>
      <c r="Y398" s="99">
        <v>1</v>
      </c>
      <c r="Z398" s="65">
        <v>1</v>
      </c>
      <c r="AA398" s="319">
        <v>885165</v>
      </c>
      <c r="AB398" s="319">
        <v>46667</v>
      </c>
      <c r="AC398" s="320">
        <f t="shared" si="287"/>
        <v>931832</v>
      </c>
      <c r="AD398" s="75">
        <v>4500000</v>
      </c>
      <c r="AE398" s="75">
        <v>6000000</v>
      </c>
      <c r="AF398" s="338">
        <f t="shared" si="311"/>
        <v>177895.19999999998</v>
      </c>
      <c r="AG398" s="113">
        <f t="shared" si="288"/>
        <v>26554950</v>
      </c>
      <c r="AH398" s="75">
        <f t="shared" si="289"/>
        <v>1400010</v>
      </c>
      <c r="AI398" s="75">
        <f t="shared" si="290"/>
        <v>21347423.999999996</v>
      </c>
      <c r="AJ398" s="75">
        <f t="shared" si="291"/>
        <v>2655495</v>
      </c>
      <c r="AK398" s="75">
        <f t="shared" si="292"/>
        <v>4500000</v>
      </c>
      <c r="AL398" s="75">
        <f t="shared" si="293"/>
        <v>6000000</v>
      </c>
      <c r="AM398" s="75">
        <f t="shared" si="294"/>
        <v>4892117.9999999991</v>
      </c>
      <c r="AN398" s="75">
        <f t="shared" si="295"/>
        <v>5217666.2159999991</v>
      </c>
      <c r="AO398" s="75">
        <f t="shared" si="296"/>
        <v>0</v>
      </c>
      <c r="AP398" s="75">
        <f t="shared" si="297"/>
        <v>2000000</v>
      </c>
      <c r="AQ398" s="75">
        <v>0</v>
      </c>
      <c r="AR398" s="75">
        <v>0</v>
      </c>
      <c r="AS398" s="75">
        <v>0</v>
      </c>
      <c r="AT398" s="80">
        <v>0</v>
      </c>
      <c r="AU398" s="82">
        <f t="shared" si="298"/>
        <v>74567663.216000006</v>
      </c>
      <c r="AV398" s="113">
        <f t="shared" si="299"/>
        <v>54378316.440880008</v>
      </c>
      <c r="AW398" s="75">
        <f t="shared" si="300"/>
        <v>71912168.215999991</v>
      </c>
      <c r="AX398" s="75">
        <f t="shared" si="301"/>
        <v>5033851.7751199994</v>
      </c>
      <c r="AY398" s="76">
        <f t="shared" si="302"/>
        <v>1437831.644088001</v>
      </c>
      <c r="AZ398" s="75">
        <v>0</v>
      </c>
      <c r="BA398" s="75">
        <v>0</v>
      </c>
      <c r="BB398" s="75">
        <v>0</v>
      </c>
      <c r="BC398" s="80">
        <v>0</v>
      </c>
      <c r="BD398" s="80">
        <v>0</v>
      </c>
      <c r="BE398" s="80">
        <v>0</v>
      </c>
      <c r="BF398" s="78">
        <v>0</v>
      </c>
      <c r="BG398" s="348">
        <f t="shared" si="303"/>
        <v>6471683.4192080004</v>
      </c>
      <c r="BH398" s="188">
        <f t="shared" si="304"/>
        <v>68095979</v>
      </c>
      <c r="BM398" s="50">
        <v>885165</v>
      </c>
      <c r="BN398" s="391">
        <f t="shared" si="285"/>
        <v>46667</v>
      </c>
      <c r="BO398" s="391">
        <f t="shared" si="282"/>
        <v>931832</v>
      </c>
      <c r="BP398" s="391">
        <f t="shared" si="271"/>
        <v>26554950</v>
      </c>
      <c r="BQ398" s="50">
        <f t="shared" si="272"/>
        <v>1400010</v>
      </c>
      <c r="BR398" s="50">
        <f t="shared" si="273"/>
        <v>21347423.999999996</v>
      </c>
      <c r="BS398" s="50">
        <f t="shared" si="274"/>
        <v>2655495</v>
      </c>
      <c r="BT398" s="50">
        <f t="shared" si="275"/>
        <v>4500000</v>
      </c>
      <c r="BU398" s="50">
        <f t="shared" si="276"/>
        <v>6000000</v>
      </c>
      <c r="BV398" s="50">
        <f t="shared" si="277"/>
        <v>4892117.9999999991</v>
      </c>
      <c r="BW398" s="50">
        <f t="shared" si="278"/>
        <v>5217666.2159999991</v>
      </c>
      <c r="BX398" s="50">
        <f t="shared" si="279"/>
        <v>0</v>
      </c>
      <c r="BY398" s="50">
        <f t="shared" si="280"/>
        <v>2000000</v>
      </c>
      <c r="BZ398" s="50">
        <v>0</v>
      </c>
      <c r="CA398" s="50">
        <v>0</v>
      </c>
      <c r="CB398" s="50">
        <v>0</v>
      </c>
      <c r="CC398" s="50">
        <v>0</v>
      </c>
      <c r="CD398" s="391">
        <f t="shared" si="281"/>
        <v>74567663.216000006</v>
      </c>
      <c r="CE398" s="391">
        <f t="shared" si="283"/>
        <v>59412168.216000006</v>
      </c>
      <c r="CF398" s="391">
        <f t="shared" si="284"/>
        <v>71912168.216000006</v>
      </c>
      <c r="CG398" s="50">
        <f t="shared" si="305"/>
        <v>5033851.7751200013</v>
      </c>
      <c r="CH398" s="395">
        <f t="shared" si="306"/>
        <v>1941216.8216000006</v>
      </c>
      <c r="CI398" s="398">
        <v>0</v>
      </c>
      <c r="CJ398" s="50">
        <v>0</v>
      </c>
      <c r="CK398" s="50">
        <v>0</v>
      </c>
      <c r="CL398" s="50">
        <v>0</v>
      </c>
      <c r="CM398" s="50">
        <v>0</v>
      </c>
      <c r="CN398" s="50">
        <v>0</v>
      </c>
      <c r="CO398" s="50">
        <v>0</v>
      </c>
      <c r="CP398" s="395">
        <f t="shared" si="307"/>
        <v>6975068.5967200017</v>
      </c>
      <c r="CQ398" s="391">
        <f t="shared" si="308"/>
        <v>67592594</v>
      </c>
      <c r="CR398" s="391">
        <f t="shared" si="309"/>
        <v>-503385</v>
      </c>
    </row>
    <row r="399" spans="1:96" s="50" customFormat="1" ht="24" customHeight="1" x14ac:dyDescent="0.2">
      <c r="A399" s="182">
        <f t="shared" si="286"/>
        <v>2655495</v>
      </c>
      <c r="B399" s="298">
        <f t="shared" si="310"/>
        <v>393</v>
      </c>
      <c r="C399" s="266">
        <v>167</v>
      </c>
      <c r="D399" s="299">
        <v>13505</v>
      </c>
      <c r="E399" s="242" t="s">
        <v>1944</v>
      </c>
      <c r="F399" s="243" t="s">
        <v>2201</v>
      </c>
      <c r="G399" s="287" t="s">
        <v>137</v>
      </c>
      <c r="H399" s="274" t="s">
        <v>983</v>
      </c>
      <c r="I399" s="294" t="s">
        <v>2827</v>
      </c>
      <c r="J399" s="65" t="s">
        <v>2202</v>
      </c>
      <c r="K399" s="65" t="s">
        <v>2203</v>
      </c>
      <c r="L399" s="65" t="s">
        <v>2384</v>
      </c>
      <c r="M399" s="292" t="s">
        <v>137</v>
      </c>
      <c r="N399" s="244" t="s">
        <v>2410</v>
      </c>
      <c r="O399" s="65"/>
      <c r="P399" s="90"/>
      <c r="Q399" s="244">
        <v>30</v>
      </c>
      <c r="R399" s="246">
        <v>120</v>
      </c>
      <c r="S399" s="246">
        <v>110</v>
      </c>
      <c r="T399" s="246">
        <v>29.33</v>
      </c>
      <c r="U399" s="90">
        <v>0</v>
      </c>
      <c r="V399" s="262">
        <v>15</v>
      </c>
      <c r="W399" s="99">
        <v>0</v>
      </c>
      <c r="X399" s="84">
        <v>0</v>
      </c>
      <c r="Y399" s="99">
        <v>2</v>
      </c>
      <c r="Z399" s="65">
        <v>2</v>
      </c>
      <c r="AA399" s="319">
        <v>885165</v>
      </c>
      <c r="AB399" s="319">
        <v>46667</v>
      </c>
      <c r="AC399" s="320">
        <f t="shared" si="287"/>
        <v>931832</v>
      </c>
      <c r="AD399" s="75">
        <v>4500000</v>
      </c>
      <c r="AE399" s="75">
        <v>6000000</v>
      </c>
      <c r="AF399" s="338">
        <f t="shared" si="311"/>
        <v>177895.19999999998</v>
      </c>
      <c r="AG399" s="113">
        <f t="shared" si="288"/>
        <v>26554950</v>
      </c>
      <c r="AH399" s="75">
        <f t="shared" si="289"/>
        <v>1400010</v>
      </c>
      <c r="AI399" s="75">
        <f t="shared" si="290"/>
        <v>21347423.999999996</v>
      </c>
      <c r="AJ399" s="75">
        <f t="shared" si="291"/>
        <v>5310990</v>
      </c>
      <c r="AK399" s="75">
        <f t="shared" si="292"/>
        <v>4500000</v>
      </c>
      <c r="AL399" s="75">
        <f t="shared" si="293"/>
        <v>6000000</v>
      </c>
      <c r="AM399" s="75">
        <f t="shared" si="294"/>
        <v>4892117.9999999991</v>
      </c>
      <c r="AN399" s="75">
        <f t="shared" si="295"/>
        <v>5217666.2159999991</v>
      </c>
      <c r="AO399" s="75">
        <f t="shared" si="296"/>
        <v>0</v>
      </c>
      <c r="AP399" s="75">
        <f t="shared" si="297"/>
        <v>3000000</v>
      </c>
      <c r="AQ399" s="75">
        <v>0</v>
      </c>
      <c r="AR399" s="75">
        <v>0</v>
      </c>
      <c r="AS399" s="75">
        <v>0</v>
      </c>
      <c r="AT399" s="80">
        <v>0</v>
      </c>
      <c r="AU399" s="82">
        <f t="shared" si="298"/>
        <v>78223158.216000006</v>
      </c>
      <c r="AV399" s="113">
        <f t="shared" si="299"/>
        <v>54308316.440880008</v>
      </c>
      <c r="AW399" s="75">
        <f t="shared" si="300"/>
        <v>72912168.215999991</v>
      </c>
      <c r="AX399" s="75">
        <f t="shared" si="301"/>
        <v>5103851.7751199994</v>
      </c>
      <c r="AY399" s="76">
        <f t="shared" si="302"/>
        <v>1430831.644088001</v>
      </c>
      <c r="AZ399" s="75">
        <v>0</v>
      </c>
      <c r="BA399" s="75">
        <v>0</v>
      </c>
      <c r="BB399" s="75">
        <v>0</v>
      </c>
      <c r="BC399" s="80">
        <v>0</v>
      </c>
      <c r="BD399" s="80">
        <v>0</v>
      </c>
      <c r="BE399" s="80">
        <v>0</v>
      </c>
      <c r="BF399" s="78">
        <v>0</v>
      </c>
      <c r="BG399" s="348">
        <f t="shared" si="303"/>
        <v>6534683.4192080004</v>
      </c>
      <c r="BH399" s="188">
        <f t="shared" si="304"/>
        <v>71688474</v>
      </c>
      <c r="BM399" s="50">
        <v>885165</v>
      </c>
      <c r="BN399" s="391">
        <f t="shared" si="285"/>
        <v>46667</v>
      </c>
      <c r="BO399" s="391">
        <f t="shared" si="282"/>
        <v>931832</v>
      </c>
      <c r="BP399" s="391">
        <f t="shared" si="271"/>
        <v>26554950</v>
      </c>
      <c r="BQ399" s="50">
        <f t="shared" si="272"/>
        <v>1400010</v>
      </c>
      <c r="BR399" s="50">
        <f t="shared" si="273"/>
        <v>21347423.999999996</v>
      </c>
      <c r="BS399" s="50">
        <f t="shared" si="274"/>
        <v>5310990</v>
      </c>
      <c r="BT399" s="50">
        <f t="shared" si="275"/>
        <v>4500000</v>
      </c>
      <c r="BU399" s="50">
        <f t="shared" si="276"/>
        <v>6000000</v>
      </c>
      <c r="BV399" s="50">
        <f t="shared" si="277"/>
        <v>4892117.9999999991</v>
      </c>
      <c r="BW399" s="50">
        <f t="shared" si="278"/>
        <v>5217666.2159999991</v>
      </c>
      <c r="BX399" s="50">
        <f t="shared" si="279"/>
        <v>0</v>
      </c>
      <c r="BY399" s="50">
        <f t="shared" si="280"/>
        <v>3000000</v>
      </c>
      <c r="BZ399" s="50">
        <v>0</v>
      </c>
      <c r="CA399" s="50">
        <v>0</v>
      </c>
      <c r="CB399" s="50">
        <v>0</v>
      </c>
      <c r="CC399" s="50">
        <v>0</v>
      </c>
      <c r="CD399" s="391">
        <f t="shared" si="281"/>
        <v>78223158.216000006</v>
      </c>
      <c r="CE399" s="391">
        <f t="shared" si="283"/>
        <v>59412168.216000006</v>
      </c>
      <c r="CF399" s="391">
        <f t="shared" si="284"/>
        <v>72912168.216000006</v>
      </c>
      <c r="CG399" s="50">
        <f t="shared" si="305"/>
        <v>5103851.7751200013</v>
      </c>
      <c r="CH399" s="395">
        <f t="shared" si="306"/>
        <v>1941216.8216000006</v>
      </c>
      <c r="CI399" s="398">
        <v>0</v>
      </c>
      <c r="CJ399" s="50">
        <v>0</v>
      </c>
      <c r="CK399" s="50">
        <v>0</v>
      </c>
      <c r="CL399" s="50">
        <v>0</v>
      </c>
      <c r="CM399" s="50">
        <v>0</v>
      </c>
      <c r="CN399" s="50">
        <v>0</v>
      </c>
      <c r="CO399" s="50">
        <v>0</v>
      </c>
      <c r="CP399" s="395">
        <f t="shared" si="307"/>
        <v>7045068.5967200017</v>
      </c>
      <c r="CQ399" s="391">
        <f t="shared" si="308"/>
        <v>71178089</v>
      </c>
      <c r="CR399" s="391">
        <f t="shared" si="309"/>
        <v>-510385</v>
      </c>
    </row>
    <row r="400" spans="1:96" s="50" customFormat="1" ht="24" customHeight="1" x14ac:dyDescent="0.2">
      <c r="A400" s="182">
        <f t="shared" si="286"/>
        <v>2655495</v>
      </c>
      <c r="B400" s="298">
        <f t="shared" si="310"/>
        <v>394</v>
      </c>
      <c r="C400" s="266">
        <v>168</v>
      </c>
      <c r="D400" s="299">
        <v>13463</v>
      </c>
      <c r="E400" s="242" t="s">
        <v>115</v>
      </c>
      <c r="F400" s="243" t="s">
        <v>2085</v>
      </c>
      <c r="G400" s="287" t="s">
        <v>137</v>
      </c>
      <c r="H400" s="274" t="s">
        <v>983</v>
      </c>
      <c r="I400" s="294" t="s">
        <v>2828</v>
      </c>
      <c r="J400" s="65" t="s">
        <v>2086</v>
      </c>
      <c r="K400" s="65" t="s">
        <v>2087</v>
      </c>
      <c r="L400" s="65" t="s">
        <v>2384</v>
      </c>
      <c r="M400" s="292" t="s">
        <v>137</v>
      </c>
      <c r="N400" s="99"/>
      <c r="O400" s="246" t="s">
        <v>2410</v>
      </c>
      <c r="P400" s="90"/>
      <c r="Q400" s="244">
        <v>30</v>
      </c>
      <c r="R400" s="246">
        <v>90</v>
      </c>
      <c r="S400" s="246">
        <v>0</v>
      </c>
      <c r="T400" s="246">
        <v>0</v>
      </c>
      <c r="U400" s="90">
        <v>0</v>
      </c>
      <c r="V400" s="262">
        <v>20</v>
      </c>
      <c r="W400" s="99">
        <v>0</v>
      </c>
      <c r="X400" s="84">
        <v>0</v>
      </c>
      <c r="Y400" s="99">
        <v>0</v>
      </c>
      <c r="Z400" s="65">
        <v>0</v>
      </c>
      <c r="AA400" s="319">
        <v>885165</v>
      </c>
      <c r="AB400" s="319">
        <v>46667</v>
      </c>
      <c r="AC400" s="320">
        <f t="shared" si="287"/>
        <v>931832</v>
      </c>
      <c r="AD400" s="75">
        <v>4500000</v>
      </c>
      <c r="AE400" s="75">
        <v>6000000</v>
      </c>
      <c r="AF400" s="338">
        <f t="shared" si="311"/>
        <v>177895.19999999998</v>
      </c>
      <c r="AG400" s="113">
        <f t="shared" si="288"/>
        <v>26554950</v>
      </c>
      <c r="AH400" s="75">
        <f t="shared" si="289"/>
        <v>1400010</v>
      </c>
      <c r="AI400" s="75">
        <f t="shared" si="290"/>
        <v>16010567.999999998</v>
      </c>
      <c r="AJ400" s="75">
        <f t="shared" si="291"/>
        <v>0</v>
      </c>
      <c r="AK400" s="75">
        <f t="shared" si="292"/>
        <v>4500000</v>
      </c>
      <c r="AL400" s="75">
        <f t="shared" si="293"/>
        <v>6000000</v>
      </c>
      <c r="AM400" s="75">
        <f t="shared" si="294"/>
        <v>0</v>
      </c>
      <c r="AN400" s="75">
        <f t="shared" si="295"/>
        <v>0</v>
      </c>
      <c r="AO400" s="75">
        <f t="shared" si="296"/>
        <v>0</v>
      </c>
      <c r="AP400" s="75">
        <f t="shared" si="297"/>
        <v>4000000</v>
      </c>
      <c r="AQ400" s="75">
        <v>0</v>
      </c>
      <c r="AR400" s="75">
        <v>0</v>
      </c>
      <c r="AS400" s="75">
        <v>0</v>
      </c>
      <c r="AT400" s="80">
        <v>0</v>
      </c>
      <c r="AU400" s="82">
        <f t="shared" si="298"/>
        <v>58465528</v>
      </c>
      <c r="AV400" s="113">
        <f t="shared" si="299"/>
        <v>39872941.039999999</v>
      </c>
      <c r="AW400" s="75">
        <f t="shared" si="300"/>
        <v>58465528</v>
      </c>
      <c r="AX400" s="75">
        <f t="shared" si="301"/>
        <v>4092586.9600000004</v>
      </c>
      <c r="AY400" s="76">
        <f t="shared" si="302"/>
        <v>0</v>
      </c>
      <c r="AZ400" s="75">
        <v>0</v>
      </c>
      <c r="BA400" s="75">
        <v>0</v>
      </c>
      <c r="BB400" s="75">
        <v>0</v>
      </c>
      <c r="BC400" s="80">
        <v>0</v>
      </c>
      <c r="BD400" s="80">
        <v>0</v>
      </c>
      <c r="BE400" s="80">
        <v>0</v>
      </c>
      <c r="BF400" s="78">
        <v>0</v>
      </c>
      <c r="BG400" s="348">
        <f t="shared" si="303"/>
        <v>4092586.9600000004</v>
      </c>
      <c r="BH400" s="188">
        <f t="shared" si="304"/>
        <v>54372941</v>
      </c>
      <c r="BM400" s="50">
        <v>885165</v>
      </c>
      <c r="BN400" s="391">
        <f t="shared" si="285"/>
        <v>46667</v>
      </c>
      <c r="BO400" s="391">
        <f t="shared" si="282"/>
        <v>931832</v>
      </c>
      <c r="BP400" s="391">
        <f t="shared" si="271"/>
        <v>26554950</v>
      </c>
      <c r="BQ400" s="50">
        <f t="shared" si="272"/>
        <v>1400010</v>
      </c>
      <c r="BR400" s="50">
        <f t="shared" si="273"/>
        <v>16010567.999999998</v>
      </c>
      <c r="BS400" s="50">
        <f t="shared" si="274"/>
        <v>0</v>
      </c>
      <c r="BT400" s="50">
        <f t="shared" si="275"/>
        <v>4500000</v>
      </c>
      <c r="BU400" s="50">
        <f t="shared" si="276"/>
        <v>6000000</v>
      </c>
      <c r="BV400" s="50">
        <f t="shared" si="277"/>
        <v>0</v>
      </c>
      <c r="BW400" s="50">
        <f t="shared" si="278"/>
        <v>0</v>
      </c>
      <c r="BX400" s="50">
        <f t="shared" si="279"/>
        <v>0</v>
      </c>
      <c r="BY400" s="50">
        <f t="shared" si="280"/>
        <v>4000000</v>
      </c>
      <c r="BZ400" s="50">
        <v>0</v>
      </c>
      <c r="CA400" s="50">
        <v>0</v>
      </c>
      <c r="CB400" s="50">
        <v>0</v>
      </c>
      <c r="CC400" s="50">
        <v>0</v>
      </c>
      <c r="CD400" s="391">
        <f t="shared" si="281"/>
        <v>58465528</v>
      </c>
      <c r="CE400" s="391">
        <f t="shared" si="283"/>
        <v>43965528</v>
      </c>
      <c r="CF400" s="391">
        <f t="shared" si="284"/>
        <v>58465528</v>
      </c>
      <c r="CG400" s="50">
        <f t="shared" si="305"/>
        <v>4092586.9600000004</v>
      </c>
      <c r="CH400" s="395">
        <f t="shared" si="306"/>
        <v>396552.80000000005</v>
      </c>
      <c r="CI400" s="398">
        <v>0</v>
      </c>
      <c r="CJ400" s="50">
        <v>0</v>
      </c>
      <c r="CK400" s="50">
        <v>0</v>
      </c>
      <c r="CL400" s="50">
        <v>0</v>
      </c>
      <c r="CM400" s="50">
        <v>0</v>
      </c>
      <c r="CN400" s="50">
        <v>0</v>
      </c>
      <c r="CO400" s="50">
        <v>0</v>
      </c>
      <c r="CP400" s="395">
        <f t="shared" si="307"/>
        <v>4489139.7600000007</v>
      </c>
      <c r="CQ400" s="391">
        <f t="shared" si="308"/>
        <v>53976388</v>
      </c>
      <c r="CR400" s="391">
        <f t="shared" si="309"/>
        <v>-396553</v>
      </c>
    </row>
    <row r="401" spans="1:96" s="50" customFormat="1" ht="24" customHeight="1" x14ac:dyDescent="0.2">
      <c r="A401" s="182">
        <f t="shared" si="286"/>
        <v>2655495</v>
      </c>
      <c r="B401" s="298">
        <f t="shared" si="310"/>
        <v>395</v>
      </c>
      <c r="C401" s="266">
        <v>169</v>
      </c>
      <c r="D401" s="299">
        <v>13477</v>
      </c>
      <c r="E401" s="242" t="s">
        <v>230</v>
      </c>
      <c r="F401" s="243" t="s">
        <v>2121</v>
      </c>
      <c r="G401" s="287" t="s">
        <v>137</v>
      </c>
      <c r="H401" s="274" t="s">
        <v>983</v>
      </c>
      <c r="I401" s="294" t="s">
        <v>2829</v>
      </c>
      <c r="J401" s="65" t="s">
        <v>2122</v>
      </c>
      <c r="K401" s="65" t="s">
        <v>2123</v>
      </c>
      <c r="L401" s="65" t="s">
        <v>2384</v>
      </c>
      <c r="M401" s="292" t="s">
        <v>137</v>
      </c>
      <c r="N401" s="244" t="s">
        <v>2410</v>
      </c>
      <c r="O401" s="65"/>
      <c r="P401" s="90"/>
      <c r="Q401" s="244">
        <v>30</v>
      </c>
      <c r="R401" s="246">
        <v>120</v>
      </c>
      <c r="S401" s="246">
        <v>110</v>
      </c>
      <c r="T401" s="246">
        <v>29.33</v>
      </c>
      <c r="U401" s="90">
        <v>0</v>
      </c>
      <c r="V401" s="262">
        <v>12</v>
      </c>
      <c r="W401" s="99">
        <v>0</v>
      </c>
      <c r="X401" s="84">
        <v>0</v>
      </c>
      <c r="Y401" s="99">
        <v>1</v>
      </c>
      <c r="Z401" s="65">
        <v>1</v>
      </c>
      <c r="AA401" s="319">
        <v>885165</v>
      </c>
      <c r="AB401" s="319">
        <v>46667</v>
      </c>
      <c r="AC401" s="320">
        <f t="shared" si="287"/>
        <v>931832</v>
      </c>
      <c r="AD401" s="75">
        <v>4500000</v>
      </c>
      <c r="AE401" s="75">
        <v>6000000</v>
      </c>
      <c r="AF401" s="338">
        <f t="shared" si="311"/>
        <v>177895.19999999998</v>
      </c>
      <c r="AG401" s="113">
        <f t="shared" si="288"/>
        <v>26554950</v>
      </c>
      <c r="AH401" s="75">
        <f t="shared" si="289"/>
        <v>1400010</v>
      </c>
      <c r="AI401" s="75">
        <f t="shared" si="290"/>
        <v>21347423.999999996</v>
      </c>
      <c r="AJ401" s="75">
        <f t="shared" si="291"/>
        <v>2655495</v>
      </c>
      <c r="AK401" s="75">
        <f t="shared" si="292"/>
        <v>4500000</v>
      </c>
      <c r="AL401" s="75">
        <f t="shared" si="293"/>
        <v>6000000</v>
      </c>
      <c r="AM401" s="75">
        <f t="shared" si="294"/>
        <v>4892117.9999999991</v>
      </c>
      <c r="AN401" s="75">
        <f t="shared" si="295"/>
        <v>5217666.2159999991</v>
      </c>
      <c r="AO401" s="75">
        <f t="shared" si="296"/>
        <v>0</v>
      </c>
      <c r="AP401" s="75">
        <f t="shared" si="297"/>
        <v>2400000</v>
      </c>
      <c r="AQ401" s="75">
        <v>0</v>
      </c>
      <c r="AR401" s="75">
        <v>0</v>
      </c>
      <c r="AS401" s="75">
        <v>0</v>
      </c>
      <c r="AT401" s="80">
        <v>0</v>
      </c>
      <c r="AU401" s="82">
        <f t="shared" si="298"/>
        <v>74967663.216000006</v>
      </c>
      <c r="AV401" s="113">
        <f t="shared" si="299"/>
        <v>54350316.440880008</v>
      </c>
      <c r="AW401" s="75">
        <f t="shared" si="300"/>
        <v>72312168.215999991</v>
      </c>
      <c r="AX401" s="75">
        <f t="shared" si="301"/>
        <v>5061851.7751199994</v>
      </c>
      <c r="AY401" s="76">
        <f t="shared" si="302"/>
        <v>1435031.644088001</v>
      </c>
      <c r="AZ401" s="75">
        <v>0</v>
      </c>
      <c r="BA401" s="75">
        <v>0</v>
      </c>
      <c r="BB401" s="75">
        <v>0</v>
      </c>
      <c r="BC401" s="80">
        <v>0</v>
      </c>
      <c r="BD401" s="80">
        <v>0</v>
      </c>
      <c r="BE401" s="80">
        <v>0</v>
      </c>
      <c r="BF401" s="78">
        <v>0</v>
      </c>
      <c r="BG401" s="348">
        <f t="shared" si="303"/>
        <v>6496883.4192080004</v>
      </c>
      <c r="BH401" s="188">
        <f t="shared" si="304"/>
        <v>68470779</v>
      </c>
      <c r="BM401" s="50">
        <v>885165</v>
      </c>
      <c r="BN401" s="391">
        <f t="shared" si="285"/>
        <v>46667</v>
      </c>
      <c r="BO401" s="391">
        <f t="shared" si="282"/>
        <v>931832</v>
      </c>
      <c r="BP401" s="391">
        <f t="shared" si="271"/>
        <v>26554950</v>
      </c>
      <c r="BQ401" s="50">
        <f t="shared" si="272"/>
        <v>1400010</v>
      </c>
      <c r="BR401" s="50">
        <f t="shared" si="273"/>
        <v>21347423.999999996</v>
      </c>
      <c r="BS401" s="50">
        <f t="shared" si="274"/>
        <v>2655495</v>
      </c>
      <c r="BT401" s="50">
        <f t="shared" si="275"/>
        <v>4500000</v>
      </c>
      <c r="BU401" s="50">
        <f t="shared" si="276"/>
        <v>6000000</v>
      </c>
      <c r="BV401" s="50">
        <f t="shared" si="277"/>
        <v>4892117.9999999991</v>
      </c>
      <c r="BW401" s="50">
        <f t="shared" si="278"/>
        <v>5217666.2159999991</v>
      </c>
      <c r="BX401" s="50">
        <f t="shared" si="279"/>
        <v>0</v>
      </c>
      <c r="BY401" s="50">
        <f t="shared" si="280"/>
        <v>2400000</v>
      </c>
      <c r="BZ401" s="50">
        <v>0</v>
      </c>
      <c r="CA401" s="50">
        <v>0</v>
      </c>
      <c r="CB401" s="50">
        <v>0</v>
      </c>
      <c r="CC401" s="50">
        <v>0</v>
      </c>
      <c r="CD401" s="391">
        <f t="shared" si="281"/>
        <v>74967663.216000006</v>
      </c>
      <c r="CE401" s="391">
        <f t="shared" si="283"/>
        <v>59412168.216000006</v>
      </c>
      <c r="CF401" s="391">
        <f t="shared" si="284"/>
        <v>72312168.216000006</v>
      </c>
      <c r="CG401" s="50">
        <f t="shared" si="305"/>
        <v>5061851.7751200013</v>
      </c>
      <c r="CH401" s="395">
        <f t="shared" si="306"/>
        <v>1941216.8216000006</v>
      </c>
      <c r="CI401" s="398">
        <v>0</v>
      </c>
      <c r="CJ401" s="50">
        <v>0</v>
      </c>
      <c r="CK401" s="50">
        <v>0</v>
      </c>
      <c r="CL401" s="50">
        <v>0</v>
      </c>
      <c r="CM401" s="50">
        <v>0</v>
      </c>
      <c r="CN401" s="50">
        <v>0</v>
      </c>
      <c r="CO401" s="50">
        <v>0</v>
      </c>
      <c r="CP401" s="395">
        <f t="shared" si="307"/>
        <v>7003068.5967200017</v>
      </c>
      <c r="CQ401" s="391">
        <f t="shared" si="308"/>
        <v>67964594</v>
      </c>
      <c r="CR401" s="391">
        <f t="shared" si="309"/>
        <v>-506185</v>
      </c>
    </row>
    <row r="402" spans="1:96" s="50" customFormat="1" ht="24" customHeight="1" x14ac:dyDescent="0.2">
      <c r="A402" s="182">
        <f t="shared" si="286"/>
        <v>2655495</v>
      </c>
      <c r="B402" s="298">
        <f t="shared" si="310"/>
        <v>396</v>
      </c>
      <c r="C402" s="266">
        <v>170</v>
      </c>
      <c r="D402" s="299">
        <v>13506</v>
      </c>
      <c r="E402" s="242" t="s">
        <v>267</v>
      </c>
      <c r="F402" s="243" t="s">
        <v>871</v>
      </c>
      <c r="G402" s="287" t="s">
        <v>137</v>
      </c>
      <c r="H402" s="274" t="s">
        <v>983</v>
      </c>
      <c r="I402" s="294" t="s">
        <v>2830</v>
      </c>
      <c r="J402" s="65" t="s">
        <v>2204</v>
      </c>
      <c r="K402" s="65" t="s">
        <v>2205</v>
      </c>
      <c r="L402" s="65" t="s">
        <v>2384</v>
      </c>
      <c r="M402" s="292" t="s">
        <v>137</v>
      </c>
      <c r="N402" s="244" t="s">
        <v>2410</v>
      </c>
      <c r="O402" s="65"/>
      <c r="P402" s="90"/>
      <c r="Q402" s="244">
        <v>30</v>
      </c>
      <c r="R402" s="246">
        <v>120</v>
      </c>
      <c r="S402" s="246">
        <v>110</v>
      </c>
      <c r="T402" s="246">
        <v>29.33</v>
      </c>
      <c r="U402" s="90">
        <v>0</v>
      </c>
      <c r="V402" s="262">
        <v>15</v>
      </c>
      <c r="W402" s="99">
        <v>0</v>
      </c>
      <c r="X402" s="84">
        <v>0</v>
      </c>
      <c r="Y402" s="99">
        <v>1</v>
      </c>
      <c r="Z402" s="65">
        <v>1</v>
      </c>
      <c r="AA402" s="319">
        <v>885165</v>
      </c>
      <c r="AB402" s="319">
        <v>46667</v>
      </c>
      <c r="AC402" s="320">
        <f t="shared" si="287"/>
        <v>931832</v>
      </c>
      <c r="AD402" s="75">
        <v>4500000</v>
      </c>
      <c r="AE402" s="75">
        <v>6000000</v>
      </c>
      <c r="AF402" s="338">
        <f t="shared" si="311"/>
        <v>177895.19999999998</v>
      </c>
      <c r="AG402" s="113">
        <f t="shared" si="288"/>
        <v>26554950</v>
      </c>
      <c r="AH402" s="75">
        <f t="shared" si="289"/>
        <v>1400010</v>
      </c>
      <c r="AI402" s="75">
        <f t="shared" si="290"/>
        <v>21347423.999999996</v>
      </c>
      <c r="AJ402" s="75">
        <f t="shared" si="291"/>
        <v>2655495</v>
      </c>
      <c r="AK402" s="75">
        <f t="shared" si="292"/>
        <v>4500000</v>
      </c>
      <c r="AL402" s="75">
        <f t="shared" si="293"/>
        <v>6000000</v>
      </c>
      <c r="AM402" s="75">
        <f t="shared" si="294"/>
        <v>4892117.9999999991</v>
      </c>
      <c r="AN402" s="75">
        <f t="shared" si="295"/>
        <v>5217666.2159999991</v>
      </c>
      <c r="AO402" s="75">
        <f t="shared" si="296"/>
        <v>0</v>
      </c>
      <c r="AP402" s="75">
        <f t="shared" si="297"/>
        <v>3000000</v>
      </c>
      <c r="AQ402" s="75">
        <v>0</v>
      </c>
      <c r="AR402" s="75">
        <v>0</v>
      </c>
      <c r="AS402" s="75">
        <v>0</v>
      </c>
      <c r="AT402" s="80">
        <v>0</v>
      </c>
      <c r="AU402" s="82">
        <f t="shared" si="298"/>
        <v>75567663.216000006</v>
      </c>
      <c r="AV402" s="113">
        <f t="shared" si="299"/>
        <v>54308316.440880008</v>
      </c>
      <c r="AW402" s="75">
        <f t="shared" si="300"/>
        <v>72912168.215999991</v>
      </c>
      <c r="AX402" s="75">
        <f t="shared" si="301"/>
        <v>5103851.7751199994</v>
      </c>
      <c r="AY402" s="76">
        <f t="shared" si="302"/>
        <v>1430831.644088001</v>
      </c>
      <c r="AZ402" s="75">
        <v>0</v>
      </c>
      <c r="BA402" s="75">
        <v>0</v>
      </c>
      <c r="BB402" s="75">
        <v>0</v>
      </c>
      <c r="BC402" s="80">
        <v>0</v>
      </c>
      <c r="BD402" s="80">
        <v>0</v>
      </c>
      <c r="BE402" s="80">
        <v>0</v>
      </c>
      <c r="BF402" s="78">
        <v>0</v>
      </c>
      <c r="BG402" s="348">
        <f t="shared" si="303"/>
        <v>6534683.4192080004</v>
      </c>
      <c r="BH402" s="188">
        <f t="shared" si="304"/>
        <v>69032979</v>
      </c>
      <c r="BM402" s="50">
        <v>885165</v>
      </c>
      <c r="BN402" s="391">
        <f t="shared" si="285"/>
        <v>46667</v>
      </c>
      <c r="BO402" s="391">
        <f t="shared" si="282"/>
        <v>931832</v>
      </c>
      <c r="BP402" s="391">
        <f t="shared" si="271"/>
        <v>26554950</v>
      </c>
      <c r="BQ402" s="50">
        <f t="shared" si="272"/>
        <v>1400010</v>
      </c>
      <c r="BR402" s="50">
        <f t="shared" si="273"/>
        <v>21347423.999999996</v>
      </c>
      <c r="BS402" s="50">
        <f t="shared" si="274"/>
        <v>2655495</v>
      </c>
      <c r="BT402" s="50">
        <f t="shared" si="275"/>
        <v>4500000</v>
      </c>
      <c r="BU402" s="50">
        <f t="shared" si="276"/>
        <v>6000000</v>
      </c>
      <c r="BV402" s="50">
        <f t="shared" si="277"/>
        <v>4892117.9999999991</v>
      </c>
      <c r="BW402" s="50">
        <f t="shared" si="278"/>
        <v>5217666.2159999991</v>
      </c>
      <c r="BX402" s="50">
        <f t="shared" si="279"/>
        <v>0</v>
      </c>
      <c r="BY402" s="50">
        <f t="shared" si="280"/>
        <v>3000000</v>
      </c>
      <c r="BZ402" s="50">
        <v>0</v>
      </c>
      <c r="CA402" s="50">
        <v>0</v>
      </c>
      <c r="CB402" s="50">
        <v>0</v>
      </c>
      <c r="CC402" s="50">
        <v>0</v>
      </c>
      <c r="CD402" s="391">
        <f t="shared" si="281"/>
        <v>75567663.216000006</v>
      </c>
      <c r="CE402" s="391">
        <f t="shared" si="283"/>
        <v>59412168.216000006</v>
      </c>
      <c r="CF402" s="391">
        <f t="shared" si="284"/>
        <v>72912168.216000006</v>
      </c>
      <c r="CG402" s="50">
        <f t="shared" si="305"/>
        <v>5103851.7751200013</v>
      </c>
      <c r="CH402" s="395">
        <f t="shared" si="306"/>
        <v>1941216.8216000006</v>
      </c>
      <c r="CI402" s="398">
        <v>0</v>
      </c>
      <c r="CJ402" s="50">
        <v>0</v>
      </c>
      <c r="CK402" s="50">
        <v>0</v>
      </c>
      <c r="CL402" s="50">
        <v>0</v>
      </c>
      <c r="CM402" s="50">
        <v>0</v>
      </c>
      <c r="CN402" s="50">
        <v>0</v>
      </c>
      <c r="CO402" s="50">
        <v>0</v>
      </c>
      <c r="CP402" s="395">
        <f t="shared" si="307"/>
        <v>7045068.5967200017</v>
      </c>
      <c r="CQ402" s="391">
        <f t="shared" si="308"/>
        <v>68522594</v>
      </c>
      <c r="CR402" s="391">
        <f t="shared" si="309"/>
        <v>-510385</v>
      </c>
    </row>
    <row r="403" spans="1:96" s="50" customFormat="1" ht="24" customHeight="1" x14ac:dyDescent="0.2">
      <c r="A403" s="182">
        <f t="shared" si="286"/>
        <v>2655495</v>
      </c>
      <c r="B403" s="298">
        <f t="shared" si="310"/>
        <v>397</v>
      </c>
      <c r="C403" s="266">
        <v>171</v>
      </c>
      <c r="D403" s="299">
        <v>13496</v>
      </c>
      <c r="E403" s="242" t="s">
        <v>1230</v>
      </c>
      <c r="F403" s="243" t="s">
        <v>2174</v>
      </c>
      <c r="G403" s="287" t="s">
        <v>137</v>
      </c>
      <c r="H403" s="274" t="s">
        <v>983</v>
      </c>
      <c r="I403" s="294" t="s">
        <v>2831</v>
      </c>
      <c r="J403" s="65" t="s">
        <v>2175</v>
      </c>
      <c r="K403" s="65" t="s">
        <v>2176</v>
      </c>
      <c r="L403" s="65" t="s">
        <v>2384</v>
      </c>
      <c r="M403" s="292" t="s">
        <v>137</v>
      </c>
      <c r="N403" s="244" t="s">
        <v>2410</v>
      </c>
      <c r="O403" s="65"/>
      <c r="P403" s="90"/>
      <c r="Q403" s="244">
        <v>30</v>
      </c>
      <c r="R403" s="246">
        <v>120</v>
      </c>
      <c r="S403" s="246">
        <v>110</v>
      </c>
      <c r="T403" s="246">
        <v>29.33</v>
      </c>
      <c r="U403" s="90">
        <v>0</v>
      </c>
      <c r="V403" s="262">
        <v>15</v>
      </c>
      <c r="W403" s="99">
        <v>0</v>
      </c>
      <c r="X403" s="84">
        <v>0</v>
      </c>
      <c r="Y403" s="99">
        <v>2</v>
      </c>
      <c r="Z403" s="65">
        <v>2</v>
      </c>
      <c r="AA403" s="319">
        <v>885165</v>
      </c>
      <c r="AB403" s="319">
        <v>46667</v>
      </c>
      <c r="AC403" s="320">
        <f t="shared" si="287"/>
        <v>931832</v>
      </c>
      <c r="AD403" s="75">
        <v>4500000</v>
      </c>
      <c r="AE403" s="75">
        <v>6000000</v>
      </c>
      <c r="AF403" s="338">
        <f t="shared" si="311"/>
        <v>177895.19999999998</v>
      </c>
      <c r="AG403" s="113">
        <f t="shared" si="288"/>
        <v>26554950</v>
      </c>
      <c r="AH403" s="75">
        <f t="shared" si="289"/>
        <v>1400010</v>
      </c>
      <c r="AI403" s="75">
        <f t="shared" si="290"/>
        <v>21347423.999999996</v>
      </c>
      <c r="AJ403" s="75">
        <f t="shared" si="291"/>
        <v>5310990</v>
      </c>
      <c r="AK403" s="75">
        <f t="shared" si="292"/>
        <v>4500000</v>
      </c>
      <c r="AL403" s="75">
        <f t="shared" si="293"/>
        <v>6000000</v>
      </c>
      <c r="AM403" s="75">
        <f t="shared" si="294"/>
        <v>4892117.9999999991</v>
      </c>
      <c r="AN403" s="75">
        <f t="shared" si="295"/>
        <v>5217666.2159999991</v>
      </c>
      <c r="AO403" s="75">
        <f t="shared" si="296"/>
        <v>0</v>
      </c>
      <c r="AP403" s="75">
        <f t="shared" si="297"/>
        <v>3000000</v>
      </c>
      <c r="AQ403" s="75">
        <v>0</v>
      </c>
      <c r="AR403" s="75">
        <v>0</v>
      </c>
      <c r="AS403" s="75">
        <v>0</v>
      </c>
      <c r="AT403" s="80">
        <v>0</v>
      </c>
      <c r="AU403" s="82">
        <f t="shared" si="298"/>
        <v>78223158.216000006</v>
      </c>
      <c r="AV403" s="113">
        <f t="shared" si="299"/>
        <v>54308316.440880008</v>
      </c>
      <c r="AW403" s="75">
        <f t="shared" si="300"/>
        <v>72912168.215999991</v>
      </c>
      <c r="AX403" s="75">
        <f t="shared" si="301"/>
        <v>5103851.7751199994</v>
      </c>
      <c r="AY403" s="76">
        <f t="shared" si="302"/>
        <v>1430831.644088001</v>
      </c>
      <c r="AZ403" s="75">
        <v>0</v>
      </c>
      <c r="BA403" s="75">
        <v>0</v>
      </c>
      <c r="BB403" s="75">
        <v>0</v>
      </c>
      <c r="BC403" s="80">
        <v>0</v>
      </c>
      <c r="BD403" s="80">
        <v>0</v>
      </c>
      <c r="BE403" s="80">
        <v>0</v>
      </c>
      <c r="BF403" s="78">
        <v>0</v>
      </c>
      <c r="BG403" s="348">
        <f t="shared" si="303"/>
        <v>6534683.4192080004</v>
      </c>
      <c r="BH403" s="188">
        <f t="shared" si="304"/>
        <v>71688474</v>
      </c>
      <c r="BM403" s="50">
        <v>885165</v>
      </c>
      <c r="BN403" s="391">
        <f t="shared" si="285"/>
        <v>46667</v>
      </c>
      <c r="BO403" s="391">
        <f t="shared" si="282"/>
        <v>931832</v>
      </c>
      <c r="BP403" s="391">
        <f t="shared" si="271"/>
        <v>26554950</v>
      </c>
      <c r="BQ403" s="50">
        <f t="shared" si="272"/>
        <v>1400010</v>
      </c>
      <c r="BR403" s="50">
        <f t="shared" si="273"/>
        <v>21347423.999999996</v>
      </c>
      <c r="BS403" s="50">
        <f t="shared" si="274"/>
        <v>5310990</v>
      </c>
      <c r="BT403" s="50">
        <f t="shared" si="275"/>
        <v>4500000</v>
      </c>
      <c r="BU403" s="50">
        <f t="shared" si="276"/>
        <v>6000000</v>
      </c>
      <c r="BV403" s="50">
        <f t="shared" si="277"/>
        <v>4892117.9999999991</v>
      </c>
      <c r="BW403" s="50">
        <f t="shared" si="278"/>
        <v>5217666.2159999991</v>
      </c>
      <c r="BX403" s="50">
        <f t="shared" si="279"/>
        <v>0</v>
      </c>
      <c r="BY403" s="50">
        <f t="shared" si="280"/>
        <v>3000000</v>
      </c>
      <c r="BZ403" s="50">
        <v>0</v>
      </c>
      <c r="CA403" s="50">
        <v>0</v>
      </c>
      <c r="CB403" s="50">
        <v>0</v>
      </c>
      <c r="CC403" s="50">
        <v>0</v>
      </c>
      <c r="CD403" s="391">
        <f t="shared" si="281"/>
        <v>78223158.216000006</v>
      </c>
      <c r="CE403" s="391">
        <f t="shared" si="283"/>
        <v>59412168.216000006</v>
      </c>
      <c r="CF403" s="391">
        <f t="shared" si="284"/>
        <v>72912168.216000006</v>
      </c>
      <c r="CG403" s="50">
        <f t="shared" si="305"/>
        <v>5103851.7751200013</v>
      </c>
      <c r="CH403" s="395">
        <f t="shared" si="306"/>
        <v>1941216.8216000006</v>
      </c>
      <c r="CI403" s="398">
        <v>0</v>
      </c>
      <c r="CJ403" s="50">
        <v>0</v>
      </c>
      <c r="CK403" s="50">
        <v>0</v>
      </c>
      <c r="CL403" s="50">
        <v>0</v>
      </c>
      <c r="CM403" s="50">
        <v>0</v>
      </c>
      <c r="CN403" s="50">
        <v>0</v>
      </c>
      <c r="CO403" s="50">
        <v>0</v>
      </c>
      <c r="CP403" s="395">
        <f t="shared" si="307"/>
        <v>7045068.5967200017</v>
      </c>
      <c r="CQ403" s="391">
        <f t="shared" si="308"/>
        <v>71178089</v>
      </c>
      <c r="CR403" s="391">
        <f t="shared" si="309"/>
        <v>-510385</v>
      </c>
    </row>
    <row r="404" spans="1:96" s="50" customFormat="1" ht="24" customHeight="1" x14ac:dyDescent="0.2">
      <c r="A404" s="182">
        <f t="shared" si="286"/>
        <v>2655495</v>
      </c>
      <c r="B404" s="298">
        <f t="shared" si="310"/>
        <v>398</v>
      </c>
      <c r="C404" s="266">
        <v>172</v>
      </c>
      <c r="D404" s="299">
        <v>13495</v>
      </c>
      <c r="E404" s="242" t="s">
        <v>85</v>
      </c>
      <c r="F404" s="243" t="s">
        <v>2171</v>
      </c>
      <c r="G404" s="287" t="s">
        <v>137</v>
      </c>
      <c r="H404" s="274" t="s">
        <v>983</v>
      </c>
      <c r="I404" s="294" t="s">
        <v>2832</v>
      </c>
      <c r="J404" s="65" t="s">
        <v>2172</v>
      </c>
      <c r="K404" s="65" t="s">
        <v>2173</v>
      </c>
      <c r="L404" s="65" t="s">
        <v>2384</v>
      </c>
      <c r="M404" s="292" t="s">
        <v>137</v>
      </c>
      <c r="N404" s="244" t="s">
        <v>2410</v>
      </c>
      <c r="O404" s="65"/>
      <c r="P404" s="90"/>
      <c r="Q404" s="244">
        <v>30</v>
      </c>
      <c r="R404" s="246">
        <v>120</v>
      </c>
      <c r="S404" s="246">
        <v>110</v>
      </c>
      <c r="T404" s="246">
        <v>29.33</v>
      </c>
      <c r="U404" s="90">
        <v>0</v>
      </c>
      <c r="V404" s="262">
        <v>14</v>
      </c>
      <c r="W404" s="99">
        <v>0</v>
      </c>
      <c r="X404" s="84">
        <v>0</v>
      </c>
      <c r="Y404" s="99">
        <v>1</v>
      </c>
      <c r="Z404" s="65">
        <v>0</v>
      </c>
      <c r="AA404" s="319">
        <v>885165</v>
      </c>
      <c r="AB404" s="319">
        <v>46667</v>
      </c>
      <c r="AC404" s="320">
        <f t="shared" si="287"/>
        <v>931832</v>
      </c>
      <c r="AD404" s="75">
        <v>4500000</v>
      </c>
      <c r="AE404" s="75">
        <v>6000000</v>
      </c>
      <c r="AF404" s="338">
        <f t="shared" si="311"/>
        <v>177895.19999999998</v>
      </c>
      <c r="AG404" s="113">
        <f t="shared" si="288"/>
        <v>26554950</v>
      </c>
      <c r="AH404" s="75">
        <f t="shared" si="289"/>
        <v>1400010</v>
      </c>
      <c r="AI404" s="75">
        <f t="shared" si="290"/>
        <v>21347423.999999996</v>
      </c>
      <c r="AJ404" s="75">
        <f t="shared" si="291"/>
        <v>0</v>
      </c>
      <c r="AK404" s="75">
        <f t="shared" si="292"/>
        <v>4500000</v>
      </c>
      <c r="AL404" s="75">
        <f t="shared" si="293"/>
        <v>6000000</v>
      </c>
      <c r="AM404" s="75">
        <f t="shared" si="294"/>
        <v>4892117.9999999991</v>
      </c>
      <c r="AN404" s="75">
        <f t="shared" si="295"/>
        <v>5217666.2159999991</v>
      </c>
      <c r="AO404" s="75">
        <f t="shared" si="296"/>
        <v>0</v>
      </c>
      <c r="AP404" s="75">
        <f t="shared" si="297"/>
        <v>2800000</v>
      </c>
      <c r="AQ404" s="75">
        <v>0</v>
      </c>
      <c r="AR404" s="75">
        <v>0</v>
      </c>
      <c r="AS404" s="75">
        <v>0</v>
      </c>
      <c r="AT404" s="80">
        <v>0</v>
      </c>
      <c r="AU404" s="82">
        <f t="shared" si="298"/>
        <v>72712168.216000006</v>
      </c>
      <c r="AV404" s="113">
        <f t="shared" si="299"/>
        <v>54322316.440880008</v>
      </c>
      <c r="AW404" s="75">
        <f t="shared" si="300"/>
        <v>72712168.215999991</v>
      </c>
      <c r="AX404" s="75">
        <f t="shared" si="301"/>
        <v>5089851.7751199994</v>
      </c>
      <c r="AY404" s="76">
        <f t="shared" si="302"/>
        <v>1432231.644088001</v>
      </c>
      <c r="AZ404" s="75">
        <v>0</v>
      </c>
      <c r="BA404" s="75">
        <v>0</v>
      </c>
      <c r="BB404" s="75">
        <v>0</v>
      </c>
      <c r="BC404" s="80">
        <v>0</v>
      </c>
      <c r="BD404" s="80">
        <v>0</v>
      </c>
      <c r="BE404" s="80">
        <v>0</v>
      </c>
      <c r="BF404" s="78">
        <v>0</v>
      </c>
      <c r="BG404" s="348">
        <f t="shared" si="303"/>
        <v>6522083.4192080004</v>
      </c>
      <c r="BH404" s="188">
        <f t="shared" si="304"/>
        <v>66190084</v>
      </c>
      <c r="BM404" s="50">
        <v>885165</v>
      </c>
      <c r="BN404" s="391">
        <f t="shared" si="285"/>
        <v>46667</v>
      </c>
      <c r="BO404" s="391">
        <f t="shared" si="282"/>
        <v>931832</v>
      </c>
      <c r="BP404" s="391">
        <f t="shared" si="271"/>
        <v>26554950</v>
      </c>
      <c r="BQ404" s="50">
        <f t="shared" si="272"/>
        <v>1400010</v>
      </c>
      <c r="BR404" s="50">
        <f t="shared" si="273"/>
        <v>21347423.999999996</v>
      </c>
      <c r="BS404" s="50">
        <f t="shared" si="274"/>
        <v>0</v>
      </c>
      <c r="BT404" s="50">
        <f t="shared" si="275"/>
        <v>4500000</v>
      </c>
      <c r="BU404" s="50">
        <f t="shared" si="276"/>
        <v>6000000</v>
      </c>
      <c r="BV404" s="50">
        <f t="shared" si="277"/>
        <v>4892117.9999999991</v>
      </c>
      <c r="BW404" s="50">
        <f t="shared" si="278"/>
        <v>5217666.2159999991</v>
      </c>
      <c r="BX404" s="50">
        <f t="shared" si="279"/>
        <v>0</v>
      </c>
      <c r="BY404" s="50">
        <f t="shared" si="280"/>
        <v>2800000</v>
      </c>
      <c r="BZ404" s="50">
        <v>0</v>
      </c>
      <c r="CA404" s="50">
        <v>0</v>
      </c>
      <c r="CB404" s="50">
        <v>0</v>
      </c>
      <c r="CC404" s="50">
        <v>0</v>
      </c>
      <c r="CD404" s="391">
        <f t="shared" si="281"/>
        <v>72712168.216000006</v>
      </c>
      <c r="CE404" s="391">
        <f t="shared" si="283"/>
        <v>59412168.216000006</v>
      </c>
      <c r="CF404" s="391">
        <f t="shared" si="284"/>
        <v>72712168.216000006</v>
      </c>
      <c r="CG404" s="50">
        <f t="shared" si="305"/>
        <v>5089851.7751200013</v>
      </c>
      <c r="CH404" s="395">
        <f t="shared" si="306"/>
        <v>1941216.8216000006</v>
      </c>
      <c r="CI404" s="398">
        <v>0</v>
      </c>
      <c r="CJ404" s="50">
        <v>0</v>
      </c>
      <c r="CK404" s="50">
        <v>0</v>
      </c>
      <c r="CL404" s="50">
        <v>0</v>
      </c>
      <c r="CM404" s="50">
        <v>0</v>
      </c>
      <c r="CN404" s="50">
        <v>0</v>
      </c>
      <c r="CO404" s="50">
        <v>0</v>
      </c>
      <c r="CP404" s="395">
        <f t="shared" si="307"/>
        <v>7031068.5967200017</v>
      </c>
      <c r="CQ404" s="391">
        <f t="shared" si="308"/>
        <v>65681099</v>
      </c>
      <c r="CR404" s="391">
        <f t="shared" si="309"/>
        <v>-508985</v>
      </c>
    </row>
    <row r="405" spans="1:96" s="50" customFormat="1" ht="24" customHeight="1" x14ac:dyDescent="0.2">
      <c r="A405" s="182">
        <f t="shared" si="286"/>
        <v>2655495</v>
      </c>
      <c r="B405" s="298">
        <f t="shared" si="310"/>
        <v>399</v>
      </c>
      <c r="C405" s="266">
        <v>173</v>
      </c>
      <c r="D405" s="299">
        <v>13500</v>
      </c>
      <c r="E405" s="242" t="s">
        <v>935</v>
      </c>
      <c r="F405" s="243" t="s">
        <v>2186</v>
      </c>
      <c r="G405" s="287" t="s">
        <v>137</v>
      </c>
      <c r="H405" s="274" t="s">
        <v>983</v>
      </c>
      <c r="I405" s="294" t="s">
        <v>2833</v>
      </c>
      <c r="J405" s="65" t="s">
        <v>2187</v>
      </c>
      <c r="K405" s="65" t="s">
        <v>2188</v>
      </c>
      <c r="L405" s="65" t="s">
        <v>2384</v>
      </c>
      <c r="M405" s="292" t="s">
        <v>137</v>
      </c>
      <c r="N405" s="244" t="s">
        <v>2410</v>
      </c>
      <c r="O405" s="65"/>
      <c r="P405" s="90"/>
      <c r="Q405" s="244">
        <v>30</v>
      </c>
      <c r="R405" s="246">
        <v>120</v>
      </c>
      <c r="S405" s="246">
        <v>110</v>
      </c>
      <c r="T405" s="246">
        <v>29.33</v>
      </c>
      <c r="U405" s="90">
        <v>0</v>
      </c>
      <c r="V405" s="262">
        <v>15</v>
      </c>
      <c r="W405" s="99">
        <v>0</v>
      </c>
      <c r="X405" s="84">
        <v>0</v>
      </c>
      <c r="Y405" s="99">
        <v>2</v>
      </c>
      <c r="Z405" s="65">
        <v>1</v>
      </c>
      <c r="AA405" s="319">
        <v>885165</v>
      </c>
      <c r="AB405" s="319">
        <v>46667</v>
      </c>
      <c r="AC405" s="320">
        <f t="shared" si="287"/>
        <v>931832</v>
      </c>
      <c r="AD405" s="75">
        <v>4500000</v>
      </c>
      <c r="AE405" s="75">
        <v>6000000</v>
      </c>
      <c r="AF405" s="338">
        <f t="shared" si="311"/>
        <v>177895.19999999998</v>
      </c>
      <c r="AG405" s="113">
        <f t="shared" si="288"/>
        <v>26554950</v>
      </c>
      <c r="AH405" s="75">
        <f t="shared" si="289"/>
        <v>1400010</v>
      </c>
      <c r="AI405" s="75">
        <f t="shared" si="290"/>
        <v>21347423.999999996</v>
      </c>
      <c r="AJ405" s="75">
        <f t="shared" si="291"/>
        <v>2655495</v>
      </c>
      <c r="AK405" s="75">
        <f t="shared" si="292"/>
        <v>4500000</v>
      </c>
      <c r="AL405" s="75">
        <f t="shared" si="293"/>
        <v>6000000</v>
      </c>
      <c r="AM405" s="75">
        <f t="shared" si="294"/>
        <v>4892117.9999999991</v>
      </c>
      <c r="AN405" s="75">
        <f t="shared" si="295"/>
        <v>5217666.2159999991</v>
      </c>
      <c r="AO405" s="75">
        <f t="shared" si="296"/>
        <v>0</v>
      </c>
      <c r="AP405" s="75">
        <f t="shared" si="297"/>
        <v>3000000</v>
      </c>
      <c r="AQ405" s="75">
        <v>0</v>
      </c>
      <c r="AR405" s="75">
        <v>0</v>
      </c>
      <c r="AS405" s="75">
        <v>0</v>
      </c>
      <c r="AT405" s="80">
        <v>0</v>
      </c>
      <c r="AU405" s="82">
        <f t="shared" si="298"/>
        <v>75567663.216000006</v>
      </c>
      <c r="AV405" s="113">
        <f t="shared" si="299"/>
        <v>54308316.440880008</v>
      </c>
      <c r="AW405" s="75">
        <f t="shared" si="300"/>
        <v>72912168.215999991</v>
      </c>
      <c r="AX405" s="75">
        <f t="shared" si="301"/>
        <v>5103851.7751199994</v>
      </c>
      <c r="AY405" s="76">
        <f t="shared" si="302"/>
        <v>1430831.644088001</v>
      </c>
      <c r="AZ405" s="75">
        <v>0</v>
      </c>
      <c r="BA405" s="75">
        <v>0</v>
      </c>
      <c r="BB405" s="75">
        <v>0</v>
      </c>
      <c r="BC405" s="80">
        <v>0</v>
      </c>
      <c r="BD405" s="80">
        <v>0</v>
      </c>
      <c r="BE405" s="80">
        <v>0</v>
      </c>
      <c r="BF405" s="78">
        <v>0</v>
      </c>
      <c r="BG405" s="348">
        <f t="shared" si="303"/>
        <v>6534683.4192080004</v>
      </c>
      <c r="BH405" s="188">
        <f t="shared" si="304"/>
        <v>69032979</v>
      </c>
      <c r="BM405" s="50">
        <v>885165</v>
      </c>
      <c r="BN405" s="391">
        <f t="shared" si="285"/>
        <v>46667</v>
      </c>
      <c r="BO405" s="391">
        <f t="shared" si="282"/>
        <v>931832</v>
      </c>
      <c r="BP405" s="391">
        <f t="shared" si="271"/>
        <v>26554950</v>
      </c>
      <c r="BQ405" s="50">
        <f t="shared" si="272"/>
        <v>1400010</v>
      </c>
      <c r="BR405" s="50">
        <f t="shared" si="273"/>
        <v>21347423.999999996</v>
      </c>
      <c r="BS405" s="50">
        <f t="shared" si="274"/>
        <v>2655495</v>
      </c>
      <c r="BT405" s="50">
        <f t="shared" si="275"/>
        <v>4500000</v>
      </c>
      <c r="BU405" s="50">
        <f t="shared" si="276"/>
        <v>6000000</v>
      </c>
      <c r="BV405" s="50">
        <f t="shared" si="277"/>
        <v>4892117.9999999991</v>
      </c>
      <c r="BW405" s="50">
        <f t="shared" si="278"/>
        <v>5217666.2159999991</v>
      </c>
      <c r="BX405" s="50">
        <f t="shared" si="279"/>
        <v>0</v>
      </c>
      <c r="BY405" s="50">
        <f t="shared" si="280"/>
        <v>3000000</v>
      </c>
      <c r="BZ405" s="50">
        <v>0</v>
      </c>
      <c r="CA405" s="50">
        <v>0</v>
      </c>
      <c r="CB405" s="50">
        <v>0</v>
      </c>
      <c r="CC405" s="50">
        <v>0</v>
      </c>
      <c r="CD405" s="391">
        <f t="shared" si="281"/>
        <v>75567663.216000006</v>
      </c>
      <c r="CE405" s="391">
        <f t="shared" si="283"/>
        <v>59412168.216000006</v>
      </c>
      <c r="CF405" s="391">
        <f t="shared" si="284"/>
        <v>72912168.216000006</v>
      </c>
      <c r="CG405" s="50">
        <f t="shared" si="305"/>
        <v>5103851.7751200013</v>
      </c>
      <c r="CH405" s="395">
        <f t="shared" si="306"/>
        <v>1941216.8216000006</v>
      </c>
      <c r="CI405" s="398">
        <v>0</v>
      </c>
      <c r="CJ405" s="50">
        <v>0</v>
      </c>
      <c r="CK405" s="50">
        <v>0</v>
      </c>
      <c r="CL405" s="50">
        <v>0</v>
      </c>
      <c r="CM405" s="50">
        <v>0</v>
      </c>
      <c r="CN405" s="50">
        <v>0</v>
      </c>
      <c r="CO405" s="50">
        <v>0</v>
      </c>
      <c r="CP405" s="395">
        <f t="shared" si="307"/>
        <v>7045068.5967200017</v>
      </c>
      <c r="CQ405" s="391">
        <f t="shared" si="308"/>
        <v>68522594</v>
      </c>
      <c r="CR405" s="391">
        <f t="shared" si="309"/>
        <v>-510385</v>
      </c>
    </row>
    <row r="406" spans="1:96" s="50" customFormat="1" ht="24" customHeight="1" x14ac:dyDescent="0.5">
      <c r="A406" s="182">
        <f t="shared" si="286"/>
        <v>2655495</v>
      </c>
      <c r="B406" s="298">
        <f t="shared" si="310"/>
        <v>400</v>
      </c>
      <c r="C406" s="266">
        <v>174</v>
      </c>
      <c r="D406" s="299">
        <v>13480</v>
      </c>
      <c r="E406" s="242" t="s">
        <v>352</v>
      </c>
      <c r="F406" s="243" t="s">
        <v>2129</v>
      </c>
      <c r="G406" s="287" t="s">
        <v>137</v>
      </c>
      <c r="H406" s="274" t="s">
        <v>983</v>
      </c>
      <c r="I406" s="356" t="s">
        <v>2834</v>
      </c>
      <c r="J406" s="65">
        <v>2180466498</v>
      </c>
      <c r="K406" s="65" t="s">
        <v>2130</v>
      </c>
      <c r="L406" s="65" t="s">
        <v>2384</v>
      </c>
      <c r="M406" s="292" t="s">
        <v>137</v>
      </c>
      <c r="N406" s="244" t="s">
        <v>2410</v>
      </c>
      <c r="O406" s="65"/>
      <c r="P406" s="90"/>
      <c r="Q406" s="244">
        <v>30</v>
      </c>
      <c r="R406" s="246">
        <v>120</v>
      </c>
      <c r="S406" s="246">
        <v>110</v>
      </c>
      <c r="T406" s="246">
        <v>29.33</v>
      </c>
      <c r="U406" s="90">
        <v>0</v>
      </c>
      <c r="V406" s="262">
        <v>15</v>
      </c>
      <c r="W406" s="99">
        <v>0</v>
      </c>
      <c r="X406" s="84">
        <v>0</v>
      </c>
      <c r="Y406" s="99">
        <v>1</v>
      </c>
      <c r="Z406" s="65">
        <v>1</v>
      </c>
      <c r="AA406" s="319">
        <v>885165</v>
      </c>
      <c r="AB406" s="319">
        <v>46667</v>
      </c>
      <c r="AC406" s="320">
        <f t="shared" si="287"/>
        <v>931832</v>
      </c>
      <c r="AD406" s="75">
        <v>4500000</v>
      </c>
      <c r="AE406" s="75">
        <v>6000000</v>
      </c>
      <c r="AF406" s="338">
        <f t="shared" si="311"/>
        <v>177895.19999999998</v>
      </c>
      <c r="AG406" s="113">
        <f t="shared" si="288"/>
        <v>26554950</v>
      </c>
      <c r="AH406" s="75">
        <f t="shared" si="289"/>
        <v>1400010</v>
      </c>
      <c r="AI406" s="75">
        <f t="shared" si="290"/>
        <v>21347423.999999996</v>
      </c>
      <c r="AJ406" s="75">
        <f t="shared" si="291"/>
        <v>2655495</v>
      </c>
      <c r="AK406" s="75">
        <f t="shared" si="292"/>
        <v>4500000</v>
      </c>
      <c r="AL406" s="75">
        <f t="shared" si="293"/>
        <v>6000000</v>
      </c>
      <c r="AM406" s="75">
        <f t="shared" si="294"/>
        <v>4892117.9999999991</v>
      </c>
      <c r="AN406" s="75">
        <f t="shared" si="295"/>
        <v>5217666.2159999991</v>
      </c>
      <c r="AO406" s="75">
        <f t="shared" si="296"/>
        <v>0</v>
      </c>
      <c r="AP406" s="75">
        <f t="shared" si="297"/>
        <v>3000000</v>
      </c>
      <c r="AQ406" s="75">
        <v>0</v>
      </c>
      <c r="AR406" s="75">
        <v>0</v>
      </c>
      <c r="AS406" s="75">
        <v>0</v>
      </c>
      <c r="AT406" s="80">
        <v>0</v>
      </c>
      <c r="AU406" s="82">
        <f t="shared" si="298"/>
        <v>75567663.216000006</v>
      </c>
      <c r="AV406" s="113">
        <f t="shared" si="299"/>
        <v>54308316.440880008</v>
      </c>
      <c r="AW406" s="75">
        <f t="shared" si="300"/>
        <v>72912168.215999991</v>
      </c>
      <c r="AX406" s="75">
        <f t="shared" si="301"/>
        <v>5103851.7751199994</v>
      </c>
      <c r="AY406" s="76">
        <f t="shared" si="302"/>
        <v>1430831.644088001</v>
      </c>
      <c r="AZ406" s="75">
        <v>0</v>
      </c>
      <c r="BA406" s="75">
        <v>0</v>
      </c>
      <c r="BB406" s="75">
        <v>0</v>
      </c>
      <c r="BC406" s="80">
        <v>0</v>
      </c>
      <c r="BD406" s="80">
        <v>0</v>
      </c>
      <c r="BE406" s="80">
        <v>0</v>
      </c>
      <c r="BF406" s="78">
        <v>0</v>
      </c>
      <c r="BG406" s="348">
        <f t="shared" si="303"/>
        <v>6534683.4192080004</v>
      </c>
      <c r="BH406" s="188">
        <f t="shared" si="304"/>
        <v>69032979</v>
      </c>
      <c r="BM406" s="50">
        <v>885165</v>
      </c>
      <c r="BN406" s="391">
        <f t="shared" si="285"/>
        <v>46667</v>
      </c>
      <c r="BO406" s="391">
        <f t="shared" si="282"/>
        <v>931832</v>
      </c>
      <c r="BP406" s="391">
        <f t="shared" si="271"/>
        <v>26554950</v>
      </c>
      <c r="BQ406" s="50">
        <f t="shared" si="272"/>
        <v>1400010</v>
      </c>
      <c r="BR406" s="50">
        <f t="shared" si="273"/>
        <v>21347423.999999996</v>
      </c>
      <c r="BS406" s="50">
        <f t="shared" si="274"/>
        <v>2655495</v>
      </c>
      <c r="BT406" s="50">
        <f t="shared" si="275"/>
        <v>4500000</v>
      </c>
      <c r="BU406" s="50">
        <f t="shared" si="276"/>
        <v>6000000</v>
      </c>
      <c r="BV406" s="50">
        <f t="shared" si="277"/>
        <v>4892117.9999999991</v>
      </c>
      <c r="BW406" s="50">
        <f t="shared" si="278"/>
        <v>5217666.2159999991</v>
      </c>
      <c r="BX406" s="50">
        <f t="shared" si="279"/>
        <v>0</v>
      </c>
      <c r="BY406" s="50">
        <f t="shared" si="280"/>
        <v>3000000</v>
      </c>
      <c r="BZ406" s="50">
        <v>0</v>
      </c>
      <c r="CA406" s="50">
        <v>0</v>
      </c>
      <c r="CB406" s="50">
        <v>0</v>
      </c>
      <c r="CC406" s="50">
        <v>0</v>
      </c>
      <c r="CD406" s="391">
        <f t="shared" si="281"/>
        <v>75567663.216000006</v>
      </c>
      <c r="CE406" s="391">
        <f t="shared" si="283"/>
        <v>59412168.216000006</v>
      </c>
      <c r="CF406" s="391">
        <f t="shared" si="284"/>
        <v>72912168.216000006</v>
      </c>
      <c r="CG406" s="50">
        <f t="shared" si="305"/>
        <v>5103851.7751200013</v>
      </c>
      <c r="CH406" s="395">
        <f t="shared" si="306"/>
        <v>1941216.8216000006</v>
      </c>
      <c r="CI406" s="398">
        <v>0</v>
      </c>
      <c r="CJ406" s="50">
        <v>0</v>
      </c>
      <c r="CK406" s="50">
        <v>0</v>
      </c>
      <c r="CL406" s="50">
        <v>0</v>
      </c>
      <c r="CM406" s="50">
        <v>0</v>
      </c>
      <c r="CN406" s="50">
        <v>0</v>
      </c>
      <c r="CO406" s="50">
        <v>0</v>
      </c>
      <c r="CP406" s="395">
        <f t="shared" si="307"/>
        <v>7045068.5967200017</v>
      </c>
      <c r="CQ406" s="391">
        <f t="shared" si="308"/>
        <v>68522594</v>
      </c>
      <c r="CR406" s="391">
        <f t="shared" si="309"/>
        <v>-510385</v>
      </c>
    </row>
    <row r="407" spans="1:96" s="50" customFormat="1" ht="24" customHeight="1" x14ac:dyDescent="0.4">
      <c r="A407" s="182">
        <f t="shared" si="286"/>
        <v>2655495</v>
      </c>
      <c r="B407" s="298">
        <f t="shared" si="310"/>
        <v>401</v>
      </c>
      <c r="C407" s="266">
        <v>175</v>
      </c>
      <c r="D407" s="299">
        <v>13473</v>
      </c>
      <c r="E407" s="242" t="s">
        <v>1162</v>
      </c>
      <c r="F407" s="243" t="s">
        <v>2111</v>
      </c>
      <c r="G407" s="287" t="s">
        <v>137</v>
      </c>
      <c r="H407" s="274" t="s">
        <v>983</v>
      </c>
      <c r="I407" s="294" t="s">
        <v>2835</v>
      </c>
      <c r="J407" s="69">
        <v>439145228</v>
      </c>
      <c r="K407" s="65" t="s">
        <v>2112</v>
      </c>
      <c r="L407" s="65" t="s">
        <v>2384</v>
      </c>
      <c r="M407" s="292" t="s">
        <v>137</v>
      </c>
      <c r="N407" s="244" t="s">
        <v>2410</v>
      </c>
      <c r="O407" s="65"/>
      <c r="P407" s="90"/>
      <c r="Q407" s="244">
        <v>30</v>
      </c>
      <c r="R407" s="246">
        <v>120</v>
      </c>
      <c r="S407" s="246">
        <v>110</v>
      </c>
      <c r="T407" s="246">
        <v>29.33</v>
      </c>
      <c r="U407" s="90">
        <v>0</v>
      </c>
      <c r="V407" s="262">
        <v>12</v>
      </c>
      <c r="W407" s="99">
        <v>0</v>
      </c>
      <c r="X407" s="84">
        <v>0</v>
      </c>
      <c r="Y407" s="99">
        <v>2</v>
      </c>
      <c r="Z407" s="65">
        <v>2</v>
      </c>
      <c r="AA407" s="319">
        <v>885165</v>
      </c>
      <c r="AB407" s="319">
        <v>46667</v>
      </c>
      <c r="AC407" s="320">
        <f t="shared" si="287"/>
        <v>931832</v>
      </c>
      <c r="AD407" s="75">
        <v>4500000</v>
      </c>
      <c r="AE407" s="75">
        <v>6000000</v>
      </c>
      <c r="AF407" s="338">
        <f>(AC407*30)/220*1.4</f>
        <v>177895.19999999998</v>
      </c>
      <c r="AG407" s="113">
        <f t="shared" si="288"/>
        <v>26554950</v>
      </c>
      <c r="AH407" s="75">
        <f t="shared" si="289"/>
        <v>1400010</v>
      </c>
      <c r="AI407" s="75">
        <f t="shared" si="290"/>
        <v>21347423.999999996</v>
      </c>
      <c r="AJ407" s="75">
        <f t="shared" si="291"/>
        <v>5310990</v>
      </c>
      <c r="AK407" s="75">
        <f t="shared" si="292"/>
        <v>4500000</v>
      </c>
      <c r="AL407" s="75">
        <f t="shared" si="293"/>
        <v>6000000</v>
      </c>
      <c r="AM407" s="75">
        <f t="shared" si="294"/>
        <v>4892117.9999999991</v>
      </c>
      <c r="AN407" s="75">
        <f t="shared" si="295"/>
        <v>5217666.2159999991</v>
      </c>
      <c r="AO407" s="75">
        <f t="shared" si="296"/>
        <v>0</v>
      </c>
      <c r="AP407" s="75">
        <f t="shared" si="297"/>
        <v>2400000</v>
      </c>
      <c r="AQ407" s="75">
        <v>0</v>
      </c>
      <c r="AR407" s="75">
        <v>0</v>
      </c>
      <c r="AS407" s="75">
        <v>0</v>
      </c>
      <c r="AT407" s="80">
        <v>0</v>
      </c>
      <c r="AU407" s="82">
        <f t="shared" si="298"/>
        <v>77623158.216000006</v>
      </c>
      <c r="AV407" s="113">
        <f t="shared" si="299"/>
        <v>54350316.440880008</v>
      </c>
      <c r="AW407" s="75">
        <f t="shared" si="300"/>
        <v>72312168.215999991</v>
      </c>
      <c r="AX407" s="75">
        <f t="shared" si="301"/>
        <v>5061851.7751199994</v>
      </c>
      <c r="AY407" s="76">
        <f t="shared" si="302"/>
        <v>1435031.644088001</v>
      </c>
      <c r="AZ407" s="75">
        <v>0</v>
      </c>
      <c r="BA407" s="75">
        <v>0</v>
      </c>
      <c r="BB407" s="75">
        <v>0</v>
      </c>
      <c r="BC407" s="80">
        <v>0</v>
      </c>
      <c r="BD407" s="80">
        <v>0</v>
      </c>
      <c r="BE407" s="80">
        <v>0</v>
      </c>
      <c r="BF407" s="78">
        <v>0</v>
      </c>
      <c r="BG407" s="348">
        <f t="shared" si="303"/>
        <v>6496883.4192080004</v>
      </c>
      <c r="BH407" s="188">
        <f t="shared" si="304"/>
        <v>71126274</v>
      </c>
      <c r="BM407" s="50">
        <v>885165</v>
      </c>
      <c r="BN407" s="391">
        <f t="shared" si="285"/>
        <v>46667</v>
      </c>
      <c r="BO407" s="391">
        <f t="shared" si="282"/>
        <v>931832</v>
      </c>
      <c r="BP407" s="391">
        <f t="shared" si="271"/>
        <v>26554950</v>
      </c>
      <c r="BQ407" s="50">
        <f t="shared" si="272"/>
        <v>1400010</v>
      </c>
      <c r="BR407" s="50">
        <f t="shared" si="273"/>
        <v>21347423.999999996</v>
      </c>
      <c r="BS407" s="50">
        <f t="shared" si="274"/>
        <v>5310990</v>
      </c>
      <c r="BT407" s="50">
        <f t="shared" si="275"/>
        <v>4500000</v>
      </c>
      <c r="BU407" s="50">
        <f t="shared" si="276"/>
        <v>6000000</v>
      </c>
      <c r="BV407" s="50">
        <f t="shared" si="277"/>
        <v>4892117.9999999991</v>
      </c>
      <c r="BW407" s="50">
        <f t="shared" si="278"/>
        <v>5217666.2159999991</v>
      </c>
      <c r="BX407" s="50">
        <f t="shared" si="279"/>
        <v>0</v>
      </c>
      <c r="BY407" s="50">
        <f t="shared" si="280"/>
        <v>2400000</v>
      </c>
      <c r="BZ407" s="50">
        <v>0</v>
      </c>
      <c r="CA407" s="50">
        <v>0</v>
      </c>
      <c r="CB407" s="50">
        <v>0</v>
      </c>
      <c r="CC407" s="50">
        <v>0</v>
      </c>
      <c r="CD407" s="391">
        <f t="shared" si="281"/>
        <v>77623158.216000006</v>
      </c>
      <c r="CE407" s="391">
        <f t="shared" si="283"/>
        <v>59412168.216000006</v>
      </c>
      <c r="CF407" s="391">
        <f t="shared" si="284"/>
        <v>72312168.216000006</v>
      </c>
      <c r="CG407" s="50">
        <f t="shared" si="305"/>
        <v>5061851.7751200013</v>
      </c>
      <c r="CH407" s="395">
        <f t="shared" si="306"/>
        <v>1941216.8216000006</v>
      </c>
      <c r="CI407" s="398">
        <v>0</v>
      </c>
      <c r="CJ407" s="50">
        <v>0</v>
      </c>
      <c r="CK407" s="50">
        <v>0</v>
      </c>
      <c r="CL407" s="50">
        <v>0</v>
      </c>
      <c r="CM407" s="50">
        <v>0</v>
      </c>
      <c r="CN407" s="50">
        <v>0</v>
      </c>
      <c r="CO407" s="50">
        <v>0</v>
      </c>
      <c r="CP407" s="395">
        <f t="shared" si="307"/>
        <v>7003068.5967200017</v>
      </c>
      <c r="CQ407" s="391">
        <f t="shared" si="308"/>
        <v>70620089</v>
      </c>
      <c r="CR407" s="391">
        <f t="shared" si="309"/>
        <v>-506185</v>
      </c>
    </row>
    <row r="408" spans="1:96" s="50" customFormat="1" ht="24" customHeight="1" x14ac:dyDescent="0.2">
      <c r="A408" s="182">
        <f t="shared" si="286"/>
        <v>2655495</v>
      </c>
      <c r="B408" s="298">
        <f t="shared" si="310"/>
        <v>402</v>
      </c>
      <c r="C408" s="266">
        <v>176</v>
      </c>
      <c r="D408" s="299">
        <v>13492</v>
      </c>
      <c r="E408" s="242" t="s">
        <v>209</v>
      </c>
      <c r="F408" s="243" t="s">
        <v>2163</v>
      </c>
      <c r="G408" s="287" t="s">
        <v>137</v>
      </c>
      <c r="H408" s="274" t="s">
        <v>983</v>
      </c>
      <c r="I408" s="294" t="s">
        <v>2836</v>
      </c>
      <c r="J408" s="65" t="s">
        <v>2164</v>
      </c>
      <c r="K408" s="65" t="s">
        <v>2165</v>
      </c>
      <c r="L408" s="65" t="s">
        <v>2384</v>
      </c>
      <c r="M408" s="292" t="s">
        <v>137</v>
      </c>
      <c r="N408" s="244" t="s">
        <v>2410</v>
      </c>
      <c r="O408" s="65"/>
      <c r="P408" s="90"/>
      <c r="Q408" s="244">
        <v>30</v>
      </c>
      <c r="R408" s="246">
        <v>120</v>
      </c>
      <c r="S408" s="246">
        <v>110</v>
      </c>
      <c r="T408" s="246">
        <v>29.33</v>
      </c>
      <c r="U408" s="90">
        <v>0</v>
      </c>
      <c r="V408" s="262">
        <v>19</v>
      </c>
      <c r="W408" s="99">
        <v>0</v>
      </c>
      <c r="X408" s="84">
        <v>0</v>
      </c>
      <c r="Y408" s="99">
        <v>1</v>
      </c>
      <c r="Z408" s="65">
        <v>1</v>
      </c>
      <c r="AA408" s="319">
        <v>885165</v>
      </c>
      <c r="AB408" s="319">
        <v>46667</v>
      </c>
      <c r="AC408" s="320">
        <f t="shared" si="287"/>
        <v>931832</v>
      </c>
      <c r="AD408" s="75">
        <v>4500000</v>
      </c>
      <c r="AE408" s="75">
        <v>6000000</v>
      </c>
      <c r="AF408" s="338">
        <f t="shared" si="311"/>
        <v>177895.19999999998</v>
      </c>
      <c r="AG408" s="113">
        <f t="shared" si="288"/>
        <v>26554950</v>
      </c>
      <c r="AH408" s="75">
        <f t="shared" si="289"/>
        <v>1400010</v>
      </c>
      <c r="AI408" s="75">
        <f t="shared" si="290"/>
        <v>21347423.999999996</v>
      </c>
      <c r="AJ408" s="75">
        <f t="shared" si="291"/>
        <v>2655495</v>
      </c>
      <c r="AK408" s="75">
        <f t="shared" si="292"/>
        <v>4500000</v>
      </c>
      <c r="AL408" s="75">
        <f t="shared" si="293"/>
        <v>6000000</v>
      </c>
      <c r="AM408" s="75">
        <f t="shared" si="294"/>
        <v>4892117.9999999991</v>
      </c>
      <c r="AN408" s="75">
        <f t="shared" si="295"/>
        <v>5217666.2159999991</v>
      </c>
      <c r="AO408" s="75">
        <f t="shared" si="296"/>
        <v>0</v>
      </c>
      <c r="AP408" s="75">
        <f t="shared" si="297"/>
        <v>3800000</v>
      </c>
      <c r="AQ408" s="75">
        <v>0</v>
      </c>
      <c r="AR408" s="75">
        <v>0</v>
      </c>
      <c r="AS408" s="75">
        <v>0</v>
      </c>
      <c r="AT408" s="80">
        <v>0</v>
      </c>
      <c r="AU408" s="82">
        <f t="shared" si="298"/>
        <v>76367663.216000006</v>
      </c>
      <c r="AV408" s="113">
        <f t="shared" si="299"/>
        <v>54252316.440880008</v>
      </c>
      <c r="AW408" s="75">
        <f t="shared" si="300"/>
        <v>73712168.215999991</v>
      </c>
      <c r="AX408" s="75">
        <f t="shared" si="301"/>
        <v>5159851.7751199994</v>
      </c>
      <c r="AY408" s="76">
        <f t="shared" si="302"/>
        <v>1425231.644088001</v>
      </c>
      <c r="AZ408" s="75">
        <v>0</v>
      </c>
      <c r="BA408" s="75">
        <v>0</v>
      </c>
      <c r="BB408" s="75">
        <v>0</v>
      </c>
      <c r="BC408" s="80">
        <v>0</v>
      </c>
      <c r="BD408" s="80">
        <v>0</v>
      </c>
      <c r="BE408" s="80">
        <v>0</v>
      </c>
      <c r="BF408" s="78">
        <v>0</v>
      </c>
      <c r="BG408" s="348">
        <f t="shared" si="303"/>
        <v>6585083.4192080004</v>
      </c>
      <c r="BH408" s="188">
        <f t="shared" si="304"/>
        <v>69782579</v>
      </c>
      <c r="BM408" s="50">
        <v>885165</v>
      </c>
      <c r="BN408" s="391">
        <f t="shared" si="285"/>
        <v>46667</v>
      </c>
      <c r="BO408" s="391">
        <f t="shared" si="282"/>
        <v>931832</v>
      </c>
      <c r="BP408" s="391">
        <f t="shared" si="271"/>
        <v>26554950</v>
      </c>
      <c r="BQ408" s="50">
        <f t="shared" si="272"/>
        <v>1400010</v>
      </c>
      <c r="BR408" s="50">
        <f t="shared" si="273"/>
        <v>21347423.999999996</v>
      </c>
      <c r="BS408" s="50">
        <f t="shared" si="274"/>
        <v>2655495</v>
      </c>
      <c r="BT408" s="50">
        <f t="shared" si="275"/>
        <v>4500000</v>
      </c>
      <c r="BU408" s="50">
        <f t="shared" si="276"/>
        <v>6000000</v>
      </c>
      <c r="BV408" s="50">
        <f t="shared" si="277"/>
        <v>4892117.9999999991</v>
      </c>
      <c r="BW408" s="50">
        <f t="shared" si="278"/>
        <v>5217666.2159999991</v>
      </c>
      <c r="BX408" s="50">
        <f t="shared" si="279"/>
        <v>0</v>
      </c>
      <c r="BY408" s="50">
        <f t="shared" si="280"/>
        <v>3800000</v>
      </c>
      <c r="BZ408" s="50">
        <v>0</v>
      </c>
      <c r="CA408" s="50">
        <v>0</v>
      </c>
      <c r="CB408" s="50">
        <v>0</v>
      </c>
      <c r="CC408" s="50">
        <v>0</v>
      </c>
      <c r="CD408" s="391">
        <f t="shared" si="281"/>
        <v>76367663.216000006</v>
      </c>
      <c r="CE408" s="391">
        <f t="shared" si="283"/>
        <v>59412168.216000006</v>
      </c>
      <c r="CF408" s="391">
        <f t="shared" si="284"/>
        <v>73712168.216000006</v>
      </c>
      <c r="CG408" s="50">
        <f t="shared" si="305"/>
        <v>5159851.7751200013</v>
      </c>
      <c r="CH408" s="395">
        <f t="shared" si="306"/>
        <v>1941216.8216000006</v>
      </c>
      <c r="CI408" s="398">
        <v>0</v>
      </c>
      <c r="CJ408" s="50">
        <v>0</v>
      </c>
      <c r="CK408" s="50">
        <v>0</v>
      </c>
      <c r="CL408" s="50">
        <v>0</v>
      </c>
      <c r="CM408" s="50">
        <v>0</v>
      </c>
      <c r="CN408" s="50">
        <v>0</v>
      </c>
      <c r="CO408" s="50">
        <v>0</v>
      </c>
      <c r="CP408" s="395">
        <f t="shared" si="307"/>
        <v>7101068.5967200017</v>
      </c>
      <c r="CQ408" s="391">
        <f t="shared" si="308"/>
        <v>69266594</v>
      </c>
      <c r="CR408" s="391">
        <f t="shared" si="309"/>
        <v>-515985</v>
      </c>
    </row>
    <row r="409" spans="1:96" s="50" customFormat="1" ht="24" customHeight="1" x14ac:dyDescent="0.2">
      <c r="A409" s="182">
        <f t="shared" si="286"/>
        <v>2655495</v>
      </c>
      <c r="B409" s="298">
        <f t="shared" si="310"/>
        <v>403</v>
      </c>
      <c r="C409" s="266">
        <v>177</v>
      </c>
      <c r="D409" s="299">
        <v>13462</v>
      </c>
      <c r="E409" s="242" t="s">
        <v>248</v>
      </c>
      <c r="F409" s="243" t="s">
        <v>2082</v>
      </c>
      <c r="G409" s="287" t="s">
        <v>137</v>
      </c>
      <c r="H409" s="274" t="s">
        <v>983</v>
      </c>
      <c r="I409" s="294" t="s">
        <v>2837</v>
      </c>
      <c r="J409" s="65" t="s">
        <v>2083</v>
      </c>
      <c r="K409" s="65" t="s">
        <v>2084</v>
      </c>
      <c r="L409" s="65" t="s">
        <v>2384</v>
      </c>
      <c r="M409" s="292" t="s">
        <v>137</v>
      </c>
      <c r="N409" s="244" t="s">
        <v>2410</v>
      </c>
      <c r="O409" s="65"/>
      <c r="P409" s="90"/>
      <c r="Q409" s="244">
        <v>30</v>
      </c>
      <c r="R409" s="246">
        <v>120</v>
      </c>
      <c r="S409" s="246">
        <v>110</v>
      </c>
      <c r="T409" s="246">
        <v>29.33</v>
      </c>
      <c r="U409" s="90">
        <v>0</v>
      </c>
      <c r="V409" s="262">
        <v>24</v>
      </c>
      <c r="W409" s="99">
        <v>0</v>
      </c>
      <c r="X409" s="84">
        <v>0</v>
      </c>
      <c r="Y409" s="99">
        <v>1</v>
      </c>
      <c r="Z409" s="65">
        <v>0</v>
      </c>
      <c r="AA409" s="319">
        <v>885165</v>
      </c>
      <c r="AB409" s="319">
        <v>46667</v>
      </c>
      <c r="AC409" s="320">
        <f t="shared" si="287"/>
        <v>931832</v>
      </c>
      <c r="AD409" s="75">
        <v>4500000</v>
      </c>
      <c r="AE409" s="75">
        <v>6000000</v>
      </c>
      <c r="AF409" s="338">
        <f t="shared" si="311"/>
        <v>177895.19999999998</v>
      </c>
      <c r="AG409" s="113">
        <f t="shared" si="288"/>
        <v>26554950</v>
      </c>
      <c r="AH409" s="75">
        <f t="shared" si="289"/>
        <v>1400010</v>
      </c>
      <c r="AI409" s="75">
        <f t="shared" si="290"/>
        <v>21347423.999999996</v>
      </c>
      <c r="AJ409" s="75">
        <f t="shared" si="291"/>
        <v>0</v>
      </c>
      <c r="AK409" s="75">
        <f t="shared" si="292"/>
        <v>4500000</v>
      </c>
      <c r="AL409" s="75">
        <f t="shared" si="293"/>
        <v>6000000</v>
      </c>
      <c r="AM409" s="75">
        <f t="shared" si="294"/>
        <v>4892117.9999999991</v>
      </c>
      <c r="AN409" s="75">
        <f t="shared" si="295"/>
        <v>5217666.2159999991</v>
      </c>
      <c r="AO409" s="75">
        <f t="shared" si="296"/>
        <v>0</v>
      </c>
      <c r="AP409" s="75">
        <f t="shared" si="297"/>
        <v>4800000</v>
      </c>
      <c r="AQ409" s="75">
        <v>0</v>
      </c>
      <c r="AR409" s="75">
        <v>0</v>
      </c>
      <c r="AS409" s="75">
        <v>0</v>
      </c>
      <c r="AT409" s="80">
        <v>0</v>
      </c>
      <c r="AU409" s="82">
        <f t="shared" si="298"/>
        <v>74712168.216000006</v>
      </c>
      <c r="AV409" s="113">
        <f t="shared" si="299"/>
        <v>54182316.440880008</v>
      </c>
      <c r="AW409" s="75">
        <f t="shared" si="300"/>
        <v>74712168.215999991</v>
      </c>
      <c r="AX409" s="75">
        <f t="shared" si="301"/>
        <v>5229851.7751199994</v>
      </c>
      <c r="AY409" s="76">
        <f t="shared" si="302"/>
        <v>1418231.644088001</v>
      </c>
      <c r="AZ409" s="75">
        <v>0</v>
      </c>
      <c r="BA409" s="75">
        <v>0</v>
      </c>
      <c r="BB409" s="75">
        <v>0</v>
      </c>
      <c r="BC409" s="80">
        <v>0</v>
      </c>
      <c r="BD409" s="80">
        <v>0</v>
      </c>
      <c r="BE409" s="80">
        <v>0</v>
      </c>
      <c r="BF409" s="78">
        <v>0</v>
      </c>
      <c r="BG409" s="348">
        <f t="shared" si="303"/>
        <v>6648083.4192080004</v>
      </c>
      <c r="BH409" s="188">
        <f t="shared" si="304"/>
        <v>68064084</v>
      </c>
      <c r="BM409" s="50">
        <v>885165</v>
      </c>
      <c r="BN409" s="391">
        <f t="shared" si="285"/>
        <v>46667</v>
      </c>
      <c r="BO409" s="391">
        <f t="shared" si="282"/>
        <v>931832</v>
      </c>
      <c r="BP409" s="391">
        <f t="shared" si="271"/>
        <v>26554950</v>
      </c>
      <c r="BQ409" s="50">
        <f t="shared" si="272"/>
        <v>1400010</v>
      </c>
      <c r="BR409" s="50">
        <f t="shared" si="273"/>
        <v>21347423.999999996</v>
      </c>
      <c r="BS409" s="50">
        <f t="shared" si="274"/>
        <v>0</v>
      </c>
      <c r="BT409" s="50">
        <f t="shared" si="275"/>
        <v>4500000</v>
      </c>
      <c r="BU409" s="50">
        <f t="shared" si="276"/>
        <v>6000000</v>
      </c>
      <c r="BV409" s="50">
        <f t="shared" si="277"/>
        <v>4892117.9999999991</v>
      </c>
      <c r="BW409" s="50">
        <f t="shared" si="278"/>
        <v>5217666.2159999991</v>
      </c>
      <c r="BX409" s="50">
        <f t="shared" si="279"/>
        <v>0</v>
      </c>
      <c r="BY409" s="50">
        <f t="shared" si="280"/>
        <v>4800000</v>
      </c>
      <c r="BZ409" s="50">
        <v>0</v>
      </c>
      <c r="CA409" s="50">
        <v>0</v>
      </c>
      <c r="CB409" s="50">
        <v>0</v>
      </c>
      <c r="CC409" s="50">
        <v>0</v>
      </c>
      <c r="CD409" s="391">
        <f t="shared" si="281"/>
        <v>74712168.216000006</v>
      </c>
      <c r="CE409" s="391">
        <f t="shared" si="283"/>
        <v>59412168.216000006</v>
      </c>
      <c r="CF409" s="391">
        <f t="shared" si="284"/>
        <v>74712168.216000006</v>
      </c>
      <c r="CG409" s="50">
        <f t="shared" si="305"/>
        <v>5229851.7751200013</v>
      </c>
      <c r="CH409" s="395">
        <f t="shared" si="306"/>
        <v>1941216.8216000006</v>
      </c>
      <c r="CI409" s="398">
        <v>0</v>
      </c>
      <c r="CJ409" s="50">
        <v>0</v>
      </c>
      <c r="CK409" s="50">
        <v>0</v>
      </c>
      <c r="CL409" s="50">
        <v>0</v>
      </c>
      <c r="CM409" s="50">
        <v>0</v>
      </c>
      <c r="CN409" s="50">
        <v>0</v>
      </c>
      <c r="CO409" s="50">
        <v>0</v>
      </c>
      <c r="CP409" s="395">
        <f t="shared" si="307"/>
        <v>7171068.5967200017</v>
      </c>
      <c r="CQ409" s="391">
        <f t="shared" si="308"/>
        <v>67541099</v>
      </c>
      <c r="CR409" s="391">
        <f t="shared" si="309"/>
        <v>-522985</v>
      </c>
    </row>
    <row r="410" spans="1:96" s="50" customFormat="1" ht="24" customHeight="1" x14ac:dyDescent="0.2">
      <c r="A410" s="182">
        <f t="shared" si="286"/>
        <v>2655495</v>
      </c>
      <c r="B410" s="298">
        <f t="shared" si="310"/>
        <v>404</v>
      </c>
      <c r="C410" s="266">
        <v>178</v>
      </c>
      <c r="D410" s="299">
        <v>13508</v>
      </c>
      <c r="E410" s="242" t="s">
        <v>838</v>
      </c>
      <c r="F410" s="243" t="s">
        <v>2210</v>
      </c>
      <c r="G410" s="287" t="s">
        <v>137</v>
      </c>
      <c r="H410" s="274" t="s">
        <v>983</v>
      </c>
      <c r="I410" s="294" t="s">
        <v>2838</v>
      </c>
      <c r="J410" s="65" t="s">
        <v>2211</v>
      </c>
      <c r="K410" s="65" t="s">
        <v>2212</v>
      </c>
      <c r="L410" s="65" t="s">
        <v>2384</v>
      </c>
      <c r="M410" s="292" t="s">
        <v>137</v>
      </c>
      <c r="N410" s="244" t="s">
        <v>2410</v>
      </c>
      <c r="O410" s="65"/>
      <c r="P410" s="90"/>
      <c r="Q410" s="244">
        <v>30</v>
      </c>
      <c r="R410" s="246">
        <v>120</v>
      </c>
      <c r="S410" s="246">
        <v>110</v>
      </c>
      <c r="T410" s="246">
        <v>29.33</v>
      </c>
      <c r="U410" s="90">
        <v>0</v>
      </c>
      <c r="V410" s="262">
        <v>13</v>
      </c>
      <c r="W410" s="99">
        <v>0</v>
      </c>
      <c r="X410" s="84">
        <v>0</v>
      </c>
      <c r="Y410" s="99">
        <v>1</v>
      </c>
      <c r="Z410" s="65">
        <v>0</v>
      </c>
      <c r="AA410" s="319">
        <v>885165</v>
      </c>
      <c r="AB410" s="319">
        <v>46667</v>
      </c>
      <c r="AC410" s="320">
        <f t="shared" si="287"/>
        <v>931832</v>
      </c>
      <c r="AD410" s="75">
        <v>4500000</v>
      </c>
      <c r="AE410" s="75">
        <v>6000000</v>
      </c>
      <c r="AF410" s="338">
        <f t="shared" si="311"/>
        <v>177895.19999999998</v>
      </c>
      <c r="AG410" s="113">
        <f t="shared" si="288"/>
        <v>26554950</v>
      </c>
      <c r="AH410" s="75">
        <f t="shared" si="289"/>
        <v>1400010</v>
      </c>
      <c r="AI410" s="75">
        <f t="shared" si="290"/>
        <v>21347423.999999996</v>
      </c>
      <c r="AJ410" s="75">
        <f t="shared" si="291"/>
        <v>0</v>
      </c>
      <c r="AK410" s="75">
        <f t="shared" si="292"/>
        <v>4500000</v>
      </c>
      <c r="AL410" s="75">
        <f t="shared" si="293"/>
        <v>6000000</v>
      </c>
      <c r="AM410" s="75">
        <f t="shared" si="294"/>
        <v>4892117.9999999991</v>
      </c>
      <c r="AN410" s="75">
        <f t="shared" si="295"/>
        <v>5217666.2159999991</v>
      </c>
      <c r="AO410" s="75">
        <f t="shared" si="296"/>
        <v>0</v>
      </c>
      <c r="AP410" s="75">
        <f t="shared" si="297"/>
        <v>2600000</v>
      </c>
      <c r="AQ410" s="75">
        <v>0</v>
      </c>
      <c r="AR410" s="75">
        <v>0</v>
      </c>
      <c r="AS410" s="75">
        <v>0</v>
      </c>
      <c r="AT410" s="80">
        <v>0</v>
      </c>
      <c r="AU410" s="82">
        <f t="shared" si="298"/>
        <v>72512168.216000006</v>
      </c>
      <c r="AV410" s="113">
        <f t="shared" si="299"/>
        <v>54336316.440880008</v>
      </c>
      <c r="AW410" s="75">
        <f t="shared" si="300"/>
        <v>72512168.215999991</v>
      </c>
      <c r="AX410" s="75">
        <f t="shared" si="301"/>
        <v>5075851.7751199994</v>
      </c>
      <c r="AY410" s="76">
        <f t="shared" si="302"/>
        <v>1433631.644088001</v>
      </c>
      <c r="AZ410" s="75">
        <v>0</v>
      </c>
      <c r="BA410" s="75">
        <v>0</v>
      </c>
      <c r="BB410" s="75">
        <v>0</v>
      </c>
      <c r="BC410" s="80">
        <v>0</v>
      </c>
      <c r="BD410" s="80">
        <v>0</v>
      </c>
      <c r="BE410" s="80">
        <v>0</v>
      </c>
      <c r="BF410" s="78">
        <v>0</v>
      </c>
      <c r="BG410" s="348">
        <f t="shared" si="303"/>
        <v>6509483.4192080004</v>
      </c>
      <c r="BH410" s="188">
        <f t="shared" si="304"/>
        <v>66002684</v>
      </c>
      <c r="BM410" s="50">
        <v>885165</v>
      </c>
      <c r="BN410" s="391">
        <f t="shared" si="285"/>
        <v>46667</v>
      </c>
      <c r="BO410" s="391">
        <f t="shared" si="282"/>
        <v>931832</v>
      </c>
      <c r="BP410" s="391">
        <f t="shared" si="271"/>
        <v>26554950</v>
      </c>
      <c r="BQ410" s="50">
        <f t="shared" si="272"/>
        <v>1400010</v>
      </c>
      <c r="BR410" s="50">
        <f t="shared" si="273"/>
        <v>21347423.999999996</v>
      </c>
      <c r="BS410" s="50">
        <f t="shared" si="274"/>
        <v>0</v>
      </c>
      <c r="BT410" s="50">
        <f t="shared" si="275"/>
        <v>4500000</v>
      </c>
      <c r="BU410" s="50">
        <f t="shared" si="276"/>
        <v>6000000</v>
      </c>
      <c r="BV410" s="50">
        <f t="shared" si="277"/>
        <v>4892117.9999999991</v>
      </c>
      <c r="BW410" s="50">
        <f t="shared" si="278"/>
        <v>5217666.2159999991</v>
      </c>
      <c r="BX410" s="50">
        <f t="shared" si="279"/>
        <v>0</v>
      </c>
      <c r="BY410" s="50">
        <f t="shared" si="280"/>
        <v>2600000</v>
      </c>
      <c r="BZ410" s="50">
        <v>0</v>
      </c>
      <c r="CA410" s="50">
        <v>0</v>
      </c>
      <c r="CB410" s="50">
        <v>0</v>
      </c>
      <c r="CC410" s="50">
        <v>0</v>
      </c>
      <c r="CD410" s="391">
        <f t="shared" si="281"/>
        <v>72512168.216000006</v>
      </c>
      <c r="CE410" s="391">
        <f t="shared" si="283"/>
        <v>59412168.216000006</v>
      </c>
      <c r="CF410" s="391">
        <f t="shared" si="284"/>
        <v>72512168.216000006</v>
      </c>
      <c r="CG410" s="50">
        <f t="shared" si="305"/>
        <v>5075851.7751200013</v>
      </c>
      <c r="CH410" s="395">
        <f t="shared" si="306"/>
        <v>1941216.8216000006</v>
      </c>
      <c r="CI410" s="398">
        <v>0</v>
      </c>
      <c r="CJ410" s="50">
        <v>0</v>
      </c>
      <c r="CK410" s="50">
        <v>0</v>
      </c>
      <c r="CL410" s="50">
        <v>0</v>
      </c>
      <c r="CM410" s="50">
        <v>0</v>
      </c>
      <c r="CN410" s="50">
        <v>0</v>
      </c>
      <c r="CO410" s="50">
        <v>0</v>
      </c>
      <c r="CP410" s="395">
        <f t="shared" si="307"/>
        <v>7017068.5967200017</v>
      </c>
      <c r="CQ410" s="391">
        <f t="shared" si="308"/>
        <v>65495099</v>
      </c>
      <c r="CR410" s="391">
        <f t="shared" si="309"/>
        <v>-507585</v>
      </c>
    </row>
    <row r="411" spans="1:96" s="50" customFormat="1" ht="24" customHeight="1" x14ac:dyDescent="0.2">
      <c r="A411" s="182">
        <f t="shared" si="286"/>
        <v>2655495</v>
      </c>
      <c r="B411" s="298">
        <f t="shared" si="310"/>
        <v>405</v>
      </c>
      <c r="C411" s="266">
        <v>179</v>
      </c>
      <c r="D411" s="299">
        <v>13499</v>
      </c>
      <c r="E411" s="242" t="s">
        <v>1650</v>
      </c>
      <c r="F411" s="243" t="s">
        <v>342</v>
      </c>
      <c r="G411" s="287" t="s">
        <v>137</v>
      </c>
      <c r="H411" s="274" t="s">
        <v>983</v>
      </c>
      <c r="I411" s="294" t="s">
        <v>2839</v>
      </c>
      <c r="J411" s="65" t="s">
        <v>2184</v>
      </c>
      <c r="K411" s="65" t="s">
        <v>2185</v>
      </c>
      <c r="L411" s="65" t="s">
        <v>2384</v>
      </c>
      <c r="M411" s="292" t="s">
        <v>137</v>
      </c>
      <c r="N411" s="244" t="s">
        <v>2410</v>
      </c>
      <c r="O411" s="65"/>
      <c r="P411" s="90"/>
      <c r="Q411" s="244">
        <v>30</v>
      </c>
      <c r="R411" s="246">
        <v>120</v>
      </c>
      <c r="S411" s="246">
        <v>110</v>
      </c>
      <c r="T411" s="246">
        <v>29.33</v>
      </c>
      <c r="U411" s="90">
        <v>0</v>
      </c>
      <c r="V411" s="262">
        <v>24</v>
      </c>
      <c r="W411" s="99">
        <v>0</v>
      </c>
      <c r="X411" s="84">
        <v>0</v>
      </c>
      <c r="Y411" s="99">
        <v>2</v>
      </c>
      <c r="Z411" s="65">
        <v>2</v>
      </c>
      <c r="AA411" s="319">
        <v>885165</v>
      </c>
      <c r="AB411" s="319">
        <v>46667</v>
      </c>
      <c r="AC411" s="320">
        <f t="shared" si="287"/>
        <v>931832</v>
      </c>
      <c r="AD411" s="75">
        <v>4500000</v>
      </c>
      <c r="AE411" s="75">
        <v>6000000</v>
      </c>
      <c r="AF411" s="338">
        <f t="shared" si="311"/>
        <v>177895.19999999998</v>
      </c>
      <c r="AG411" s="113">
        <f t="shared" si="288"/>
        <v>26554950</v>
      </c>
      <c r="AH411" s="75">
        <f t="shared" si="289"/>
        <v>1400010</v>
      </c>
      <c r="AI411" s="75">
        <f t="shared" si="290"/>
        <v>21347423.999999996</v>
      </c>
      <c r="AJ411" s="75">
        <f t="shared" si="291"/>
        <v>5310990</v>
      </c>
      <c r="AK411" s="75">
        <f t="shared" si="292"/>
        <v>4500000</v>
      </c>
      <c r="AL411" s="75">
        <f t="shared" si="293"/>
        <v>6000000</v>
      </c>
      <c r="AM411" s="75">
        <f t="shared" si="294"/>
        <v>4892117.9999999991</v>
      </c>
      <c r="AN411" s="75">
        <f t="shared" si="295"/>
        <v>5217666.2159999991</v>
      </c>
      <c r="AO411" s="75">
        <f t="shared" si="296"/>
        <v>0</v>
      </c>
      <c r="AP411" s="75">
        <f t="shared" si="297"/>
        <v>4800000</v>
      </c>
      <c r="AQ411" s="75">
        <v>0</v>
      </c>
      <c r="AR411" s="75">
        <v>0</v>
      </c>
      <c r="AS411" s="75">
        <v>0</v>
      </c>
      <c r="AT411" s="80">
        <v>0</v>
      </c>
      <c r="AU411" s="82">
        <f t="shared" si="298"/>
        <v>80023158.216000006</v>
      </c>
      <c r="AV411" s="113">
        <f t="shared" si="299"/>
        <v>54182316.440880008</v>
      </c>
      <c r="AW411" s="75">
        <f t="shared" si="300"/>
        <v>74712168.215999991</v>
      </c>
      <c r="AX411" s="75">
        <f t="shared" si="301"/>
        <v>5229851.7751199994</v>
      </c>
      <c r="AY411" s="76">
        <f t="shared" si="302"/>
        <v>1418231.644088001</v>
      </c>
      <c r="AZ411" s="75">
        <v>0</v>
      </c>
      <c r="BA411" s="75">
        <v>0</v>
      </c>
      <c r="BB411" s="75">
        <v>0</v>
      </c>
      <c r="BC411" s="80">
        <v>0</v>
      </c>
      <c r="BD411" s="80">
        <v>0</v>
      </c>
      <c r="BE411" s="80">
        <v>0</v>
      </c>
      <c r="BF411" s="78">
        <v>0</v>
      </c>
      <c r="BG411" s="348">
        <f t="shared" si="303"/>
        <v>6648083.4192080004</v>
      </c>
      <c r="BH411" s="188">
        <f t="shared" si="304"/>
        <v>73375074</v>
      </c>
      <c r="BM411" s="50">
        <v>885165</v>
      </c>
      <c r="BN411" s="391">
        <f t="shared" si="285"/>
        <v>46667</v>
      </c>
      <c r="BO411" s="391">
        <f t="shared" si="282"/>
        <v>931832</v>
      </c>
      <c r="BP411" s="391">
        <f t="shared" si="271"/>
        <v>26554950</v>
      </c>
      <c r="BQ411" s="50">
        <f t="shared" si="272"/>
        <v>1400010</v>
      </c>
      <c r="BR411" s="50">
        <f t="shared" si="273"/>
        <v>21347423.999999996</v>
      </c>
      <c r="BS411" s="50">
        <f t="shared" si="274"/>
        <v>5310990</v>
      </c>
      <c r="BT411" s="50">
        <f t="shared" si="275"/>
        <v>4500000</v>
      </c>
      <c r="BU411" s="50">
        <f t="shared" si="276"/>
        <v>6000000</v>
      </c>
      <c r="BV411" s="50">
        <f t="shared" si="277"/>
        <v>4892117.9999999991</v>
      </c>
      <c r="BW411" s="50">
        <f t="shared" si="278"/>
        <v>5217666.2159999991</v>
      </c>
      <c r="BX411" s="50">
        <f t="shared" si="279"/>
        <v>0</v>
      </c>
      <c r="BY411" s="50">
        <f t="shared" si="280"/>
        <v>4800000</v>
      </c>
      <c r="BZ411" s="50">
        <v>0</v>
      </c>
      <c r="CA411" s="50">
        <v>0</v>
      </c>
      <c r="CB411" s="50">
        <v>0</v>
      </c>
      <c r="CC411" s="50">
        <v>0</v>
      </c>
      <c r="CD411" s="391">
        <f t="shared" si="281"/>
        <v>80023158.216000006</v>
      </c>
      <c r="CE411" s="391">
        <f t="shared" si="283"/>
        <v>59412168.216000006</v>
      </c>
      <c r="CF411" s="391">
        <f t="shared" si="284"/>
        <v>74712168.216000006</v>
      </c>
      <c r="CG411" s="50">
        <f t="shared" si="305"/>
        <v>5229851.7751200013</v>
      </c>
      <c r="CH411" s="395">
        <f t="shared" si="306"/>
        <v>1941216.8216000006</v>
      </c>
      <c r="CI411" s="398">
        <v>0</v>
      </c>
      <c r="CJ411" s="50">
        <v>0</v>
      </c>
      <c r="CK411" s="50">
        <v>0</v>
      </c>
      <c r="CL411" s="50">
        <v>0</v>
      </c>
      <c r="CM411" s="50">
        <v>0</v>
      </c>
      <c r="CN411" s="50">
        <v>0</v>
      </c>
      <c r="CO411" s="50">
        <v>0</v>
      </c>
      <c r="CP411" s="395">
        <f t="shared" si="307"/>
        <v>7171068.5967200017</v>
      </c>
      <c r="CQ411" s="391">
        <f t="shared" si="308"/>
        <v>72852089</v>
      </c>
      <c r="CR411" s="391">
        <f t="shared" si="309"/>
        <v>-522985</v>
      </c>
    </row>
    <row r="412" spans="1:96" s="50" customFormat="1" ht="24" customHeight="1" x14ac:dyDescent="0.2">
      <c r="A412" s="182">
        <f t="shared" si="286"/>
        <v>2655495</v>
      </c>
      <c r="B412" s="298">
        <f t="shared" si="310"/>
        <v>406</v>
      </c>
      <c r="C412" s="266">
        <v>180</v>
      </c>
      <c r="D412" s="299">
        <v>13497</v>
      </c>
      <c r="E412" s="242" t="s">
        <v>216</v>
      </c>
      <c r="F412" s="243" t="s">
        <v>2177</v>
      </c>
      <c r="G412" s="287" t="s">
        <v>137</v>
      </c>
      <c r="H412" s="274" t="s">
        <v>983</v>
      </c>
      <c r="I412" s="294" t="s">
        <v>2840</v>
      </c>
      <c r="J412" s="65" t="s">
        <v>2178</v>
      </c>
      <c r="K412" s="65" t="s">
        <v>2179</v>
      </c>
      <c r="L412" s="65" t="s">
        <v>2384</v>
      </c>
      <c r="M412" s="292" t="s">
        <v>137</v>
      </c>
      <c r="N412" s="244" t="s">
        <v>2410</v>
      </c>
      <c r="O412" s="65"/>
      <c r="P412" s="90"/>
      <c r="Q412" s="244">
        <v>30</v>
      </c>
      <c r="R412" s="246">
        <v>120</v>
      </c>
      <c r="S412" s="246">
        <v>110</v>
      </c>
      <c r="T412" s="246">
        <v>29.33</v>
      </c>
      <c r="U412" s="90">
        <v>0</v>
      </c>
      <c r="V412" s="262">
        <v>24</v>
      </c>
      <c r="W412" s="99">
        <v>0</v>
      </c>
      <c r="X412" s="84">
        <v>0</v>
      </c>
      <c r="Y412" s="99">
        <v>0</v>
      </c>
      <c r="Z412" s="65">
        <v>0</v>
      </c>
      <c r="AA412" s="319">
        <v>885165</v>
      </c>
      <c r="AB412" s="319">
        <v>46667</v>
      </c>
      <c r="AC412" s="320">
        <f t="shared" si="287"/>
        <v>931832</v>
      </c>
      <c r="AD412" s="75">
        <v>4500000</v>
      </c>
      <c r="AE412" s="75">
        <v>6000000</v>
      </c>
      <c r="AF412" s="338">
        <f t="shared" si="311"/>
        <v>177895.19999999998</v>
      </c>
      <c r="AG412" s="113">
        <f t="shared" si="288"/>
        <v>26554950</v>
      </c>
      <c r="AH412" s="75">
        <f t="shared" si="289"/>
        <v>1400010</v>
      </c>
      <c r="AI412" s="75">
        <f t="shared" si="290"/>
        <v>21347423.999999996</v>
      </c>
      <c r="AJ412" s="75">
        <f t="shared" si="291"/>
        <v>0</v>
      </c>
      <c r="AK412" s="75">
        <f t="shared" si="292"/>
        <v>4500000</v>
      </c>
      <c r="AL412" s="75">
        <f t="shared" si="293"/>
        <v>6000000</v>
      </c>
      <c r="AM412" s="75">
        <f t="shared" si="294"/>
        <v>4892117.9999999991</v>
      </c>
      <c r="AN412" s="75">
        <f t="shared" si="295"/>
        <v>5217666.2159999991</v>
      </c>
      <c r="AO412" s="75">
        <f t="shared" si="296"/>
        <v>0</v>
      </c>
      <c r="AP412" s="75">
        <f t="shared" si="297"/>
        <v>4800000</v>
      </c>
      <c r="AQ412" s="75">
        <v>0</v>
      </c>
      <c r="AR412" s="75">
        <v>0</v>
      </c>
      <c r="AS412" s="75">
        <v>0</v>
      </c>
      <c r="AT412" s="80">
        <v>0</v>
      </c>
      <c r="AU412" s="82">
        <f t="shared" si="298"/>
        <v>74712168.216000006</v>
      </c>
      <c r="AV412" s="113">
        <f t="shared" si="299"/>
        <v>54182316.440880008</v>
      </c>
      <c r="AW412" s="75">
        <f t="shared" si="300"/>
        <v>74712168.215999991</v>
      </c>
      <c r="AX412" s="75">
        <f t="shared" si="301"/>
        <v>5229851.7751199994</v>
      </c>
      <c r="AY412" s="76">
        <f t="shared" si="302"/>
        <v>1418231.644088001</v>
      </c>
      <c r="AZ412" s="75">
        <v>0</v>
      </c>
      <c r="BA412" s="75">
        <v>0</v>
      </c>
      <c r="BB412" s="75">
        <v>0</v>
      </c>
      <c r="BC412" s="80">
        <v>0</v>
      </c>
      <c r="BD412" s="80">
        <v>0</v>
      </c>
      <c r="BE412" s="80">
        <v>0</v>
      </c>
      <c r="BF412" s="78">
        <v>0</v>
      </c>
      <c r="BG412" s="348">
        <f t="shared" si="303"/>
        <v>6648083.4192080004</v>
      </c>
      <c r="BH412" s="188">
        <f t="shared" si="304"/>
        <v>68064084</v>
      </c>
      <c r="BM412" s="50">
        <v>885165</v>
      </c>
      <c r="BN412" s="391">
        <f t="shared" si="285"/>
        <v>46667</v>
      </c>
      <c r="BO412" s="391">
        <f t="shared" si="282"/>
        <v>931832</v>
      </c>
      <c r="BP412" s="391">
        <f t="shared" si="271"/>
        <v>26554950</v>
      </c>
      <c r="BQ412" s="50">
        <f t="shared" si="272"/>
        <v>1400010</v>
      </c>
      <c r="BR412" s="50">
        <f t="shared" si="273"/>
        <v>21347423.999999996</v>
      </c>
      <c r="BS412" s="50">
        <f t="shared" si="274"/>
        <v>0</v>
      </c>
      <c r="BT412" s="50">
        <f t="shared" si="275"/>
        <v>4500000</v>
      </c>
      <c r="BU412" s="50">
        <f t="shared" si="276"/>
        <v>6000000</v>
      </c>
      <c r="BV412" s="50">
        <f t="shared" si="277"/>
        <v>4892117.9999999991</v>
      </c>
      <c r="BW412" s="50">
        <f t="shared" si="278"/>
        <v>5217666.2159999991</v>
      </c>
      <c r="BX412" s="50">
        <f t="shared" si="279"/>
        <v>0</v>
      </c>
      <c r="BY412" s="50">
        <f t="shared" si="280"/>
        <v>4800000</v>
      </c>
      <c r="BZ412" s="50">
        <v>0</v>
      </c>
      <c r="CA412" s="50">
        <v>0</v>
      </c>
      <c r="CB412" s="50">
        <v>0</v>
      </c>
      <c r="CC412" s="50">
        <v>0</v>
      </c>
      <c r="CD412" s="391">
        <f t="shared" si="281"/>
        <v>74712168.216000006</v>
      </c>
      <c r="CE412" s="391">
        <f t="shared" si="283"/>
        <v>59412168.216000006</v>
      </c>
      <c r="CF412" s="391">
        <f t="shared" si="284"/>
        <v>74712168.216000006</v>
      </c>
      <c r="CG412" s="50">
        <f t="shared" si="305"/>
        <v>5229851.7751200013</v>
      </c>
      <c r="CH412" s="395">
        <f t="shared" si="306"/>
        <v>1941216.8216000006</v>
      </c>
      <c r="CI412" s="398">
        <v>0</v>
      </c>
      <c r="CJ412" s="50">
        <v>0</v>
      </c>
      <c r="CK412" s="50">
        <v>0</v>
      </c>
      <c r="CL412" s="50">
        <v>0</v>
      </c>
      <c r="CM412" s="50">
        <v>0</v>
      </c>
      <c r="CN412" s="50">
        <v>0</v>
      </c>
      <c r="CO412" s="50">
        <v>0</v>
      </c>
      <c r="CP412" s="395">
        <f t="shared" si="307"/>
        <v>7171068.5967200017</v>
      </c>
      <c r="CQ412" s="391">
        <f t="shared" si="308"/>
        <v>67541099</v>
      </c>
      <c r="CR412" s="391">
        <f t="shared" si="309"/>
        <v>-522985</v>
      </c>
    </row>
    <row r="413" spans="1:96" s="50" customFormat="1" ht="24" customHeight="1" x14ac:dyDescent="0.2">
      <c r="A413" s="182">
        <f t="shared" si="286"/>
        <v>2655495</v>
      </c>
      <c r="B413" s="298">
        <f t="shared" si="310"/>
        <v>407</v>
      </c>
      <c r="C413" s="266">
        <v>181</v>
      </c>
      <c r="D413" s="299">
        <v>13464</v>
      </c>
      <c r="E413" s="242" t="s">
        <v>85</v>
      </c>
      <c r="F413" s="243" t="s">
        <v>477</v>
      </c>
      <c r="G413" s="287" t="s">
        <v>137</v>
      </c>
      <c r="H413" s="274" t="s">
        <v>983</v>
      </c>
      <c r="I413" s="294" t="s">
        <v>2841</v>
      </c>
      <c r="J413" s="65" t="s">
        <v>2088</v>
      </c>
      <c r="K413" s="65" t="s">
        <v>2089</v>
      </c>
      <c r="L413" s="65" t="s">
        <v>2384</v>
      </c>
      <c r="M413" s="292" t="s">
        <v>137</v>
      </c>
      <c r="N413" s="244" t="s">
        <v>2410</v>
      </c>
      <c r="O413" s="65"/>
      <c r="P413" s="90"/>
      <c r="Q413" s="244">
        <v>30</v>
      </c>
      <c r="R413" s="246">
        <v>120</v>
      </c>
      <c r="S413" s="246">
        <v>110</v>
      </c>
      <c r="T413" s="246">
        <v>29.33</v>
      </c>
      <c r="U413" s="90">
        <v>0</v>
      </c>
      <c r="V413" s="262">
        <v>15</v>
      </c>
      <c r="W413" s="99">
        <v>0</v>
      </c>
      <c r="X413" s="84">
        <v>0</v>
      </c>
      <c r="Y413" s="99">
        <v>0</v>
      </c>
      <c r="Z413" s="65">
        <v>0</v>
      </c>
      <c r="AA413" s="319">
        <v>885165</v>
      </c>
      <c r="AB413" s="319">
        <v>46667</v>
      </c>
      <c r="AC413" s="320">
        <f t="shared" si="287"/>
        <v>931832</v>
      </c>
      <c r="AD413" s="75">
        <v>4500000</v>
      </c>
      <c r="AE413" s="75">
        <v>6000000</v>
      </c>
      <c r="AF413" s="338">
        <f t="shared" si="311"/>
        <v>177895.19999999998</v>
      </c>
      <c r="AG413" s="113">
        <f t="shared" si="288"/>
        <v>26554950</v>
      </c>
      <c r="AH413" s="75">
        <f t="shared" si="289"/>
        <v>1400010</v>
      </c>
      <c r="AI413" s="75">
        <f t="shared" si="290"/>
        <v>21347423.999999996</v>
      </c>
      <c r="AJ413" s="75">
        <f t="shared" si="291"/>
        <v>0</v>
      </c>
      <c r="AK413" s="75">
        <f t="shared" si="292"/>
        <v>4500000</v>
      </c>
      <c r="AL413" s="75">
        <f t="shared" si="293"/>
        <v>6000000</v>
      </c>
      <c r="AM413" s="75">
        <f t="shared" si="294"/>
        <v>4892117.9999999991</v>
      </c>
      <c r="AN413" s="75">
        <f t="shared" si="295"/>
        <v>5217666.2159999991</v>
      </c>
      <c r="AO413" s="75">
        <f t="shared" si="296"/>
        <v>0</v>
      </c>
      <c r="AP413" s="75">
        <f t="shared" si="297"/>
        <v>3000000</v>
      </c>
      <c r="AQ413" s="75">
        <v>0</v>
      </c>
      <c r="AR413" s="75">
        <v>0</v>
      </c>
      <c r="AS413" s="75">
        <v>0</v>
      </c>
      <c r="AT413" s="80">
        <v>0</v>
      </c>
      <c r="AU413" s="82">
        <f t="shared" si="298"/>
        <v>72912168.216000006</v>
      </c>
      <c r="AV413" s="113">
        <f t="shared" si="299"/>
        <v>54308316.440880008</v>
      </c>
      <c r="AW413" s="75">
        <f t="shared" si="300"/>
        <v>72912168.215999991</v>
      </c>
      <c r="AX413" s="75">
        <f t="shared" si="301"/>
        <v>5103851.7751199994</v>
      </c>
      <c r="AY413" s="76">
        <f t="shared" si="302"/>
        <v>1430831.644088001</v>
      </c>
      <c r="AZ413" s="75">
        <v>0</v>
      </c>
      <c r="BA413" s="75">
        <v>0</v>
      </c>
      <c r="BB413" s="75">
        <v>0</v>
      </c>
      <c r="BC413" s="80">
        <v>0</v>
      </c>
      <c r="BD413" s="80">
        <v>0</v>
      </c>
      <c r="BE413" s="80">
        <v>0</v>
      </c>
      <c r="BF413" s="78">
        <v>0</v>
      </c>
      <c r="BG413" s="348">
        <f t="shared" si="303"/>
        <v>6534683.4192080004</v>
      </c>
      <c r="BH413" s="188">
        <f t="shared" si="304"/>
        <v>66377484</v>
      </c>
      <c r="BM413" s="50">
        <v>885165</v>
      </c>
      <c r="BN413" s="391">
        <f t="shared" si="285"/>
        <v>46667</v>
      </c>
      <c r="BO413" s="391">
        <f t="shared" si="282"/>
        <v>931832</v>
      </c>
      <c r="BP413" s="391">
        <f t="shared" si="271"/>
        <v>26554950</v>
      </c>
      <c r="BQ413" s="50">
        <f t="shared" si="272"/>
        <v>1400010</v>
      </c>
      <c r="BR413" s="50">
        <f t="shared" si="273"/>
        <v>21347423.999999996</v>
      </c>
      <c r="BS413" s="50">
        <f t="shared" si="274"/>
        <v>0</v>
      </c>
      <c r="BT413" s="50">
        <f t="shared" si="275"/>
        <v>4500000</v>
      </c>
      <c r="BU413" s="50">
        <f t="shared" si="276"/>
        <v>6000000</v>
      </c>
      <c r="BV413" s="50">
        <f t="shared" si="277"/>
        <v>4892117.9999999991</v>
      </c>
      <c r="BW413" s="50">
        <f t="shared" si="278"/>
        <v>5217666.2159999991</v>
      </c>
      <c r="BX413" s="50">
        <f t="shared" si="279"/>
        <v>0</v>
      </c>
      <c r="BY413" s="50">
        <f t="shared" si="280"/>
        <v>3000000</v>
      </c>
      <c r="BZ413" s="50">
        <v>0</v>
      </c>
      <c r="CA413" s="50">
        <v>0</v>
      </c>
      <c r="CB413" s="50">
        <v>0</v>
      </c>
      <c r="CC413" s="50">
        <v>0</v>
      </c>
      <c r="CD413" s="391">
        <f t="shared" si="281"/>
        <v>72912168.216000006</v>
      </c>
      <c r="CE413" s="391">
        <f t="shared" si="283"/>
        <v>59412168.216000006</v>
      </c>
      <c r="CF413" s="391">
        <f t="shared" si="284"/>
        <v>72912168.216000006</v>
      </c>
      <c r="CG413" s="50">
        <f t="shared" si="305"/>
        <v>5103851.7751200013</v>
      </c>
      <c r="CH413" s="395">
        <f t="shared" si="306"/>
        <v>1941216.8216000006</v>
      </c>
      <c r="CI413" s="398">
        <v>0</v>
      </c>
      <c r="CJ413" s="50">
        <v>0</v>
      </c>
      <c r="CK413" s="50">
        <v>0</v>
      </c>
      <c r="CL413" s="50">
        <v>0</v>
      </c>
      <c r="CM413" s="50">
        <v>0</v>
      </c>
      <c r="CN413" s="50">
        <v>0</v>
      </c>
      <c r="CO413" s="50">
        <v>0</v>
      </c>
      <c r="CP413" s="395">
        <f t="shared" si="307"/>
        <v>7045068.5967200017</v>
      </c>
      <c r="CQ413" s="391">
        <f t="shared" si="308"/>
        <v>65867099</v>
      </c>
      <c r="CR413" s="391">
        <f t="shared" si="309"/>
        <v>-510385</v>
      </c>
    </row>
    <row r="414" spans="1:96" s="50" customFormat="1" ht="24" customHeight="1" x14ac:dyDescent="0.2">
      <c r="A414" s="182">
        <f t="shared" si="286"/>
        <v>2655495</v>
      </c>
      <c r="B414" s="298">
        <f t="shared" si="310"/>
        <v>408</v>
      </c>
      <c r="C414" s="266">
        <v>182</v>
      </c>
      <c r="D414" s="299">
        <v>13507</v>
      </c>
      <c r="E414" s="242" t="s">
        <v>2206</v>
      </c>
      <c r="F414" s="243" t="s">
        <v>2207</v>
      </c>
      <c r="G414" s="287" t="s">
        <v>137</v>
      </c>
      <c r="H414" s="274" t="s">
        <v>983</v>
      </c>
      <c r="I414" s="294" t="s">
        <v>2842</v>
      </c>
      <c r="J414" s="65" t="s">
        <v>2208</v>
      </c>
      <c r="K414" s="65" t="s">
        <v>2209</v>
      </c>
      <c r="L414" s="65" t="s">
        <v>2384</v>
      </c>
      <c r="M414" s="292" t="s">
        <v>137</v>
      </c>
      <c r="N414" s="244" t="s">
        <v>2410</v>
      </c>
      <c r="O414" s="65"/>
      <c r="P414" s="90"/>
      <c r="Q414" s="244">
        <v>30</v>
      </c>
      <c r="R414" s="246">
        <v>120</v>
      </c>
      <c r="S414" s="246">
        <v>110</v>
      </c>
      <c r="T414" s="246">
        <v>29.33</v>
      </c>
      <c r="U414" s="90">
        <v>0</v>
      </c>
      <c r="V414" s="262">
        <v>14</v>
      </c>
      <c r="W414" s="99">
        <v>0</v>
      </c>
      <c r="X414" s="84">
        <v>0</v>
      </c>
      <c r="Y414" s="99">
        <v>2</v>
      </c>
      <c r="Z414" s="65">
        <v>2</v>
      </c>
      <c r="AA414" s="319">
        <v>885165</v>
      </c>
      <c r="AB414" s="319">
        <v>46667</v>
      </c>
      <c r="AC414" s="320">
        <f t="shared" si="287"/>
        <v>931832</v>
      </c>
      <c r="AD414" s="75">
        <v>4500000</v>
      </c>
      <c r="AE414" s="75">
        <v>6000000</v>
      </c>
      <c r="AF414" s="338">
        <f t="shared" si="311"/>
        <v>177895.19999999998</v>
      </c>
      <c r="AG414" s="113">
        <f t="shared" si="288"/>
        <v>26554950</v>
      </c>
      <c r="AH414" s="75">
        <f t="shared" si="289"/>
        <v>1400010</v>
      </c>
      <c r="AI414" s="75">
        <f t="shared" si="290"/>
        <v>21347423.999999996</v>
      </c>
      <c r="AJ414" s="75">
        <f t="shared" si="291"/>
        <v>5310990</v>
      </c>
      <c r="AK414" s="75">
        <f t="shared" si="292"/>
        <v>4500000</v>
      </c>
      <c r="AL414" s="75">
        <f t="shared" si="293"/>
        <v>6000000</v>
      </c>
      <c r="AM414" s="75">
        <f t="shared" si="294"/>
        <v>4892117.9999999991</v>
      </c>
      <c r="AN414" s="75">
        <f t="shared" si="295"/>
        <v>5217666.2159999991</v>
      </c>
      <c r="AO414" s="75">
        <f t="shared" si="296"/>
        <v>0</v>
      </c>
      <c r="AP414" s="75">
        <f t="shared" si="297"/>
        <v>2800000</v>
      </c>
      <c r="AQ414" s="75">
        <v>0</v>
      </c>
      <c r="AR414" s="75">
        <v>0</v>
      </c>
      <c r="AS414" s="75">
        <v>0</v>
      </c>
      <c r="AT414" s="80">
        <v>0</v>
      </c>
      <c r="AU414" s="82">
        <f t="shared" si="298"/>
        <v>78023158.216000006</v>
      </c>
      <c r="AV414" s="113">
        <f t="shared" si="299"/>
        <v>54322316.440880008</v>
      </c>
      <c r="AW414" s="75">
        <f t="shared" si="300"/>
        <v>72712168.215999991</v>
      </c>
      <c r="AX414" s="75">
        <f t="shared" si="301"/>
        <v>5089851.7751199994</v>
      </c>
      <c r="AY414" s="76">
        <f t="shared" si="302"/>
        <v>1432231.644088001</v>
      </c>
      <c r="AZ414" s="75">
        <v>0</v>
      </c>
      <c r="BA414" s="75">
        <v>0</v>
      </c>
      <c r="BB414" s="75">
        <v>0</v>
      </c>
      <c r="BC414" s="80">
        <v>0</v>
      </c>
      <c r="BD414" s="80">
        <v>0</v>
      </c>
      <c r="BE414" s="80">
        <v>0</v>
      </c>
      <c r="BF414" s="78">
        <v>0</v>
      </c>
      <c r="BG414" s="348">
        <f t="shared" si="303"/>
        <v>6522083.4192080004</v>
      </c>
      <c r="BH414" s="188">
        <f t="shared" si="304"/>
        <v>71501074</v>
      </c>
      <c r="BM414" s="50">
        <v>885165</v>
      </c>
      <c r="BN414" s="391">
        <f t="shared" si="285"/>
        <v>46667</v>
      </c>
      <c r="BO414" s="391">
        <f t="shared" si="282"/>
        <v>931832</v>
      </c>
      <c r="BP414" s="391">
        <f t="shared" si="271"/>
        <v>26554950</v>
      </c>
      <c r="BQ414" s="50">
        <f t="shared" si="272"/>
        <v>1400010</v>
      </c>
      <c r="BR414" s="50">
        <f t="shared" si="273"/>
        <v>21347423.999999996</v>
      </c>
      <c r="BS414" s="50">
        <f t="shared" si="274"/>
        <v>5310990</v>
      </c>
      <c r="BT414" s="50">
        <f t="shared" si="275"/>
        <v>4500000</v>
      </c>
      <c r="BU414" s="50">
        <f t="shared" si="276"/>
        <v>6000000</v>
      </c>
      <c r="BV414" s="50">
        <f t="shared" si="277"/>
        <v>4892117.9999999991</v>
      </c>
      <c r="BW414" s="50">
        <f t="shared" si="278"/>
        <v>5217666.2159999991</v>
      </c>
      <c r="BX414" s="50">
        <f t="shared" si="279"/>
        <v>0</v>
      </c>
      <c r="BY414" s="50">
        <f t="shared" si="280"/>
        <v>2800000</v>
      </c>
      <c r="BZ414" s="50">
        <v>0</v>
      </c>
      <c r="CA414" s="50">
        <v>0</v>
      </c>
      <c r="CB414" s="50">
        <v>0</v>
      </c>
      <c r="CC414" s="50">
        <v>0</v>
      </c>
      <c r="CD414" s="391">
        <f t="shared" si="281"/>
        <v>78023158.216000006</v>
      </c>
      <c r="CE414" s="391">
        <f t="shared" si="283"/>
        <v>59412168.216000006</v>
      </c>
      <c r="CF414" s="391">
        <f t="shared" si="284"/>
        <v>72712168.216000006</v>
      </c>
      <c r="CG414" s="50">
        <f t="shared" si="305"/>
        <v>5089851.7751200013</v>
      </c>
      <c r="CH414" s="395">
        <f t="shared" si="306"/>
        <v>1941216.8216000006</v>
      </c>
      <c r="CI414" s="398">
        <v>0</v>
      </c>
      <c r="CJ414" s="50">
        <v>0</v>
      </c>
      <c r="CK414" s="50">
        <v>0</v>
      </c>
      <c r="CL414" s="50">
        <v>0</v>
      </c>
      <c r="CM414" s="50">
        <v>0</v>
      </c>
      <c r="CN414" s="50">
        <v>0</v>
      </c>
      <c r="CO414" s="50">
        <v>0</v>
      </c>
      <c r="CP414" s="395">
        <f t="shared" si="307"/>
        <v>7031068.5967200017</v>
      </c>
      <c r="CQ414" s="391">
        <f t="shared" si="308"/>
        <v>70992089</v>
      </c>
      <c r="CR414" s="391">
        <f t="shared" si="309"/>
        <v>-508985</v>
      </c>
    </row>
    <row r="415" spans="1:96" s="50" customFormat="1" ht="24" customHeight="1" x14ac:dyDescent="0.2">
      <c r="A415" s="182">
        <f t="shared" si="286"/>
        <v>2655495</v>
      </c>
      <c r="B415" s="298">
        <f t="shared" si="310"/>
        <v>409</v>
      </c>
      <c r="C415" s="266">
        <v>183</v>
      </c>
      <c r="D415" s="299">
        <v>13482</v>
      </c>
      <c r="E415" s="242" t="s">
        <v>374</v>
      </c>
      <c r="F415" s="243" t="s">
        <v>2132</v>
      </c>
      <c r="G415" s="287" t="s">
        <v>137</v>
      </c>
      <c r="H415" s="274" t="s">
        <v>983</v>
      </c>
      <c r="I415" s="294" t="s">
        <v>2843</v>
      </c>
      <c r="J415" s="65" t="s">
        <v>2133</v>
      </c>
      <c r="K415" s="65" t="s">
        <v>2134</v>
      </c>
      <c r="L415" s="65" t="s">
        <v>2384</v>
      </c>
      <c r="M415" s="292" t="s">
        <v>137</v>
      </c>
      <c r="N415" s="244" t="s">
        <v>2410</v>
      </c>
      <c r="O415" s="65"/>
      <c r="P415" s="90"/>
      <c r="Q415" s="244">
        <v>30</v>
      </c>
      <c r="R415" s="246">
        <v>120</v>
      </c>
      <c r="S415" s="246">
        <v>110</v>
      </c>
      <c r="T415" s="246">
        <v>29.33</v>
      </c>
      <c r="U415" s="90">
        <v>0</v>
      </c>
      <c r="V415" s="262">
        <v>15</v>
      </c>
      <c r="W415" s="99">
        <v>0</v>
      </c>
      <c r="X415" s="84">
        <v>0</v>
      </c>
      <c r="Y415" s="99">
        <v>2</v>
      </c>
      <c r="Z415" s="65">
        <v>2</v>
      </c>
      <c r="AA415" s="319">
        <v>885165</v>
      </c>
      <c r="AB415" s="319">
        <v>46667</v>
      </c>
      <c r="AC415" s="320">
        <f t="shared" si="287"/>
        <v>931832</v>
      </c>
      <c r="AD415" s="75">
        <v>4500000</v>
      </c>
      <c r="AE415" s="75">
        <v>6000000</v>
      </c>
      <c r="AF415" s="338">
        <f t="shared" si="311"/>
        <v>177895.19999999998</v>
      </c>
      <c r="AG415" s="113">
        <f t="shared" si="288"/>
        <v>26554950</v>
      </c>
      <c r="AH415" s="75">
        <f t="shared" si="289"/>
        <v>1400010</v>
      </c>
      <c r="AI415" s="75">
        <f t="shared" si="290"/>
        <v>21347423.999999996</v>
      </c>
      <c r="AJ415" s="75">
        <f t="shared" si="291"/>
        <v>5310990</v>
      </c>
      <c r="AK415" s="75">
        <f t="shared" si="292"/>
        <v>4500000</v>
      </c>
      <c r="AL415" s="75">
        <f t="shared" si="293"/>
        <v>6000000</v>
      </c>
      <c r="AM415" s="75">
        <f t="shared" si="294"/>
        <v>4892117.9999999991</v>
      </c>
      <c r="AN415" s="75">
        <f t="shared" si="295"/>
        <v>5217666.2159999991</v>
      </c>
      <c r="AO415" s="75">
        <f t="shared" si="296"/>
        <v>0</v>
      </c>
      <c r="AP415" s="75">
        <f t="shared" si="297"/>
        <v>3000000</v>
      </c>
      <c r="AQ415" s="75">
        <v>0</v>
      </c>
      <c r="AR415" s="75">
        <v>0</v>
      </c>
      <c r="AS415" s="75">
        <v>0</v>
      </c>
      <c r="AT415" s="80">
        <v>0</v>
      </c>
      <c r="AU415" s="82">
        <f t="shared" si="298"/>
        <v>78223158.216000006</v>
      </c>
      <c r="AV415" s="113">
        <f t="shared" si="299"/>
        <v>54308316.440880008</v>
      </c>
      <c r="AW415" s="75">
        <f t="shared" si="300"/>
        <v>72912168.215999991</v>
      </c>
      <c r="AX415" s="75">
        <f t="shared" si="301"/>
        <v>5103851.7751199994</v>
      </c>
      <c r="AY415" s="76">
        <f t="shared" si="302"/>
        <v>1430831.644088001</v>
      </c>
      <c r="AZ415" s="75">
        <v>0</v>
      </c>
      <c r="BA415" s="75">
        <v>0</v>
      </c>
      <c r="BB415" s="75">
        <v>0</v>
      </c>
      <c r="BC415" s="80">
        <v>0</v>
      </c>
      <c r="BD415" s="80">
        <v>0</v>
      </c>
      <c r="BE415" s="80">
        <v>0</v>
      </c>
      <c r="BF415" s="78">
        <v>0</v>
      </c>
      <c r="BG415" s="348">
        <f t="shared" si="303"/>
        <v>6534683.4192080004</v>
      </c>
      <c r="BH415" s="188">
        <f t="shared" si="304"/>
        <v>71688474</v>
      </c>
      <c r="BM415" s="50">
        <v>885165</v>
      </c>
      <c r="BN415" s="391">
        <f t="shared" si="285"/>
        <v>46667</v>
      </c>
      <c r="BO415" s="391">
        <f t="shared" si="282"/>
        <v>931832</v>
      </c>
      <c r="BP415" s="391">
        <f t="shared" si="271"/>
        <v>26554950</v>
      </c>
      <c r="BQ415" s="50">
        <f t="shared" si="272"/>
        <v>1400010</v>
      </c>
      <c r="BR415" s="50">
        <f t="shared" si="273"/>
        <v>21347423.999999996</v>
      </c>
      <c r="BS415" s="50">
        <f t="shared" si="274"/>
        <v>5310990</v>
      </c>
      <c r="BT415" s="50">
        <f t="shared" si="275"/>
        <v>4500000</v>
      </c>
      <c r="BU415" s="50">
        <f t="shared" si="276"/>
        <v>6000000</v>
      </c>
      <c r="BV415" s="50">
        <f t="shared" si="277"/>
        <v>4892117.9999999991</v>
      </c>
      <c r="BW415" s="50">
        <f t="shared" si="278"/>
        <v>5217666.2159999991</v>
      </c>
      <c r="BX415" s="50">
        <f t="shared" si="279"/>
        <v>0</v>
      </c>
      <c r="BY415" s="50">
        <f t="shared" si="280"/>
        <v>3000000</v>
      </c>
      <c r="BZ415" s="50">
        <v>0</v>
      </c>
      <c r="CA415" s="50">
        <v>0</v>
      </c>
      <c r="CB415" s="50">
        <v>0</v>
      </c>
      <c r="CC415" s="50">
        <v>0</v>
      </c>
      <c r="CD415" s="391">
        <f t="shared" si="281"/>
        <v>78223158.216000006</v>
      </c>
      <c r="CE415" s="391">
        <f t="shared" si="283"/>
        <v>59412168.216000006</v>
      </c>
      <c r="CF415" s="391">
        <f t="shared" si="284"/>
        <v>72912168.216000006</v>
      </c>
      <c r="CG415" s="50">
        <f t="shared" si="305"/>
        <v>5103851.7751200013</v>
      </c>
      <c r="CH415" s="395">
        <f t="shared" si="306"/>
        <v>1941216.8216000006</v>
      </c>
      <c r="CI415" s="398">
        <v>0</v>
      </c>
      <c r="CJ415" s="50">
        <v>0</v>
      </c>
      <c r="CK415" s="50">
        <v>0</v>
      </c>
      <c r="CL415" s="50">
        <v>0</v>
      </c>
      <c r="CM415" s="50">
        <v>0</v>
      </c>
      <c r="CN415" s="50">
        <v>0</v>
      </c>
      <c r="CO415" s="50">
        <v>0</v>
      </c>
      <c r="CP415" s="395">
        <f t="shared" si="307"/>
        <v>7045068.5967200017</v>
      </c>
      <c r="CQ415" s="391">
        <f t="shared" si="308"/>
        <v>71178089</v>
      </c>
      <c r="CR415" s="391">
        <f t="shared" si="309"/>
        <v>-510385</v>
      </c>
    </row>
    <row r="416" spans="1:96" s="50" customFormat="1" ht="24" customHeight="1" x14ac:dyDescent="0.2">
      <c r="A416" s="182">
        <f t="shared" si="286"/>
        <v>2655495</v>
      </c>
      <c r="B416" s="298">
        <f t="shared" si="310"/>
        <v>410</v>
      </c>
      <c r="C416" s="266">
        <v>184</v>
      </c>
      <c r="D416" s="299">
        <v>13458</v>
      </c>
      <c r="E416" s="242" t="s">
        <v>2069</v>
      </c>
      <c r="F416" s="243" t="s">
        <v>2070</v>
      </c>
      <c r="G416" s="287" t="s">
        <v>137</v>
      </c>
      <c r="H416" s="274" t="s">
        <v>983</v>
      </c>
      <c r="I416" s="294" t="s">
        <v>2844</v>
      </c>
      <c r="J416" s="65" t="s">
        <v>2071</v>
      </c>
      <c r="K416" s="65" t="s">
        <v>2072</v>
      </c>
      <c r="L416" s="65" t="s">
        <v>2384</v>
      </c>
      <c r="M416" s="292" t="s">
        <v>137</v>
      </c>
      <c r="N416" s="244" t="s">
        <v>2410</v>
      </c>
      <c r="O416" s="65"/>
      <c r="P416" s="90"/>
      <c r="Q416" s="244">
        <v>30</v>
      </c>
      <c r="R416" s="246">
        <v>120</v>
      </c>
      <c r="S416" s="246">
        <v>110</v>
      </c>
      <c r="T416" s="246">
        <v>29.33</v>
      </c>
      <c r="U416" s="90">
        <v>0</v>
      </c>
      <c r="V416" s="262">
        <v>15</v>
      </c>
      <c r="W416" s="99">
        <v>0</v>
      </c>
      <c r="X416" s="84">
        <v>0</v>
      </c>
      <c r="Y416" s="99">
        <v>1</v>
      </c>
      <c r="Z416" s="65">
        <v>0</v>
      </c>
      <c r="AA416" s="319">
        <v>885165</v>
      </c>
      <c r="AB416" s="319">
        <v>46667</v>
      </c>
      <c r="AC416" s="320">
        <f t="shared" si="287"/>
        <v>931832</v>
      </c>
      <c r="AD416" s="75">
        <v>4500000</v>
      </c>
      <c r="AE416" s="75">
        <v>6000000</v>
      </c>
      <c r="AF416" s="338">
        <f t="shared" si="311"/>
        <v>177895.19999999998</v>
      </c>
      <c r="AG416" s="113">
        <f t="shared" si="288"/>
        <v>26554950</v>
      </c>
      <c r="AH416" s="75">
        <f t="shared" si="289"/>
        <v>1400010</v>
      </c>
      <c r="AI416" s="75">
        <f t="shared" si="290"/>
        <v>21347423.999999996</v>
      </c>
      <c r="AJ416" s="75">
        <f t="shared" si="291"/>
        <v>0</v>
      </c>
      <c r="AK416" s="75">
        <f t="shared" si="292"/>
        <v>4500000</v>
      </c>
      <c r="AL416" s="75">
        <f t="shared" si="293"/>
        <v>6000000</v>
      </c>
      <c r="AM416" s="75">
        <f t="shared" si="294"/>
        <v>4892117.9999999991</v>
      </c>
      <c r="AN416" s="75">
        <f t="shared" si="295"/>
        <v>5217666.2159999991</v>
      </c>
      <c r="AO416" s="75">
        <f t="shared" si="296"/>
        <v>0</v>
      </c>
      <c r="AP416" s="75">
        <f t="shared" si="297"/>
        <v>3000000</v>
      </c>
      <c r="AQ416" s="75">
        <v>0</v>
      </c>
      <c r="AR416" s="75">
        <v>0</v>
      </c>
      <c r="AS416" s="75">
        <v>0</v>
      </c>
      <c r="AT416" s="80">
        <v>0</v>
      </c>
      <c r="AU416" s="82">
        <f t="shared" si="298"/>
        <v>72912168.216000006</v>
      </c>
      <c r="AV416" s="113">
        <f t="shared" si="299"/>
        <v>54308316.440880008</v>
      </c>
      <c r="AW416" s="75">
        <f t="shared" si="300"/>
        <v>72912168.215999991</v>
      </c>
      <c r="AX416" s="75">
        <f t="shared" si="301"/>
        <v>5103851.7751199994</v>
      </c>
      <c r="AY416" s="76">
        <f t="shared" si="302"/>
        <v>1430831.644088001</v>
      </c>
      <c r="AZ416" s="75">
        <v>0</v>
      </c>
      <c r="BA416" s="75">
        <v>0</v>
      </c>
      <c r="BB416" s="75">
        <v>0</v>
      </c>
      <c r="BC416" s="80">
        <v>0</v>
      </c>
      <c r="BD416" s="80">
        <v>0</v>
      </c>
      <c r="BE416" s="80">
        <v>0</v>
      </c>
      <c r="BF416" s="78">
        <v>0</v>
      </c>
      <c r="BG416" s="348">
        <f t="shared" si="303"/>
        <v>6534683.4192080004</v>
      </c>
      <c r="BH416" s="188">
        <f t="shared" si="304"/>
        <v>66377484</v>
      </c>
      <c r="BM416" s="50">
        <v>885165</v>
      </c>
      <c r="BN416" s="391">
        <f t="shared" si="285"/>
        <v>46667</v>
      </c>
      <c r="BO416" s="391">
        <f t="shared" si="282"/>
        <v>931832</v>
      </c>
      <c r="BP416" s="391">
        <f t="shared" si="271"/>
        <v>26554950</v>
      </c>
      <c r="BQ416" s="50">
        <f t="shared" si="272"/>
        <v>1400010</v>
      </c>
      <c r="BR416" s="50">
        <f t="shared" si="273"/>
        <v>21347423.999999996</v>
      </c>
      <c r="BS416" s="50">
        <f t="shared" si="274"/>
        <v>0</v>
      </c>
      <c r="BT416" s="50">
        <f t="shared" si="275"/>
        <v>4500000</v>
      </c>
      <c r="BU416" s="50">
        <f t="shared" si="276"/>
        <v>6000000</v>
      </c>
      <c r="BV416" s="50">
        <f t="shared" si="277"/>
        <v>4892117.9999999991</v>
      </c>
      <c r="BW416" s="50">
        <f t="shared" si="278"/>
        <v>5217666.2159999991</v>
      </c>
      <c r="BX416" s="50">
        <f t="shared" si="279"/>
        <v>0</v>
      </c>
      <c r="BY416" s="50">
        <f t="shared" si="280"/>
        <v>3000000</v>
      </c>
      <c r="BZ416" s="50">
        <v>0</v>
      </c>
      <c r="CA416" s="50">
        <v>0</v>
      </c>
      <c r="CB416" s="50">
        <v>0</v>
      </c>
      <c r="CC416" s="50">
        <v>0</v>
      </c>
      <c r="CD416" s="391">
        <f t="shared" si="281"/>
        <v>72912168.216000006</v>
      </c>
      <c r="CE416" s="391">
        <f t="shared" si="283"/>
        <v>59412168.216000006</v>
      </c>
      <c r="CF416" s="391">
        <f t="shared" si="284"/>
        <v>72912168.216000006</v>
      </c>
      <c r="CG416" s="50">
        <f t="shared" si="305"/>
        <v>5103851.7751200013</v>
      </c>
      <c r="CH416" s="395">
        <f t="shared" si="306"/>
        <v>1941216.8216000006</v>
      </c>
      <c r="CI416" s="398">
        <v>0</v>
      </c>
      <c r="CJ416" s="50">
        <v>0</v>
      </c>
      <c r="CK416" s="50">
        <v>0</v>
      </c>
      <c r="CL416" s="50">
        <v>0</v>
      </c>
      <c r="CM416" s="50">
        <v>0</v>
      </c>
      <c r="CN416" s="50">
        <v>0</v>
      </c>
      <c r="CO416" s="50">
        <v>0</v>
      </c>
      <c r="CP416" s="395">
        <f t="shared" si="307"/>
        <v>7045068.5967200017</v>
      </c>
      <c r="CQ416" s="391">
        <f t="shared" si="308"/>
        <v>65867099</v>
      </c>
      <c r="CR416" s="391">
        <f t="shared" si="309"/>
        <v>-510385</v>
      </c>
    </row>
    <row r="417" spans="1:96" s="50" customFormat="1" ht="24" customHeight="1" x14ac:dyDescent="0.2">
      <c r="A417" s="182">
        <f t="shared" si="286"/>
        <v>2655495</v>
      </c>
      <c r="B417" s="298">
        <f t="shared" si="310"/>
        <v>411</v>
      </c>
      <c r="C417" s="266">
        <v>185</v>
      </c>
      <c r="D417" s="299">
        <v>13476</v>
      </c>
      <c r="E417" s="242" t="s">
        <v>2118</v>
      </c>
      <c r="F417" s="243" t="s">
        <v>310</v>
      </c>
      <c r="G417" s="287" t="s">
        <v>137</v>
      </c>
      <c r="H417" s="274" t="s">
        <v>983</v>
      </c>
      <c r="I417" s="294" t="s">
        <v>2845</v>
      </c>
      <c r="J417" s="65" t="s">
        <v>2119</v>
      </c>
      <c r="K417" s="65" t="s">
        <v>2120</v>
      </c>
      <c r="L417" s="65" t="s">
        <v>2384</v>
      </c>
      <c r="M417" s="292" t="s">
        <v>137</v>
      </c>
      <c r="N417" s="244" t="s">
        <v>2410</v>
      </c>
      <c r="O417" s="65"/>
      <c r="P417" s="90"/>
      <c r="Q417" s="244">
        <v>30</v>
      </c>
      <c r="R417" s="246">
        <v>120</v>
      </c>
      <c r="S417" s="246">
        <v>110</v>
      </c>
      <c r="T417" s="246">
        <v>29.33</v>
      </c>
      <c r="U417" s="90">
        <v>0</v>
      </c>
      <c r="V417" s="262">
        <v>13</v>
      </c>
      <c r="W417" s="99">
        <v>0</v>
      </c>
      <c r="X417" s="84">
        <v>0</v>
      </c>
      <c r="Y417" s="99">
        <v>2</v>
      </c>
      <c r="Z417" s="65">
        <v>1</v>
      </c>
      <c r="AA417" s="319">
        <v>885165</v>
      </c>
      <c r="AB417" s="319">
        <v>46667</v>
      </c>
      <c r="AC417" s="320">
        <f t="shared" si="287"/>
        <v>931832</v>
      </c>
      <c r="AD417" s="75">
        <v>4500000</v>
      </c>
      <c r="AE417" s="75">
        <v>6000000</v>
      </c>
      <c r="AF417" s="338">
        <f t="shared" si="311"/>
        <v>177895.19999999998</v>
      </c>
      <c r="AG417" s="113">
        <f t="shared" si="288"/>
        <v>26554950</v>
      </c>
      <c r="AH417" s="75">
        <f t="shared" si="289"/>
        <v>1400010</v>
      </c>
      <c r="AI417" s="75">
        <f t="shared" si="290"/>
        <v>21347423.999999996</v>
      </c>
      <c r="AJ417" s="75">
        <f t="shared" si="291"/>
        <v>2655495</v>
      </c>
      <c r="AK417" s="75">
        <f t="shared" si="292"/>
        <v>4500000</v>
      </c>
      <c r="AL417" s="75">
        <f t="shared" si="293"/>
        <v>6000000</v>
      </c>
      <c r="AM417" s="75">
        <f t="shared" si="294"/>
        <v>4892117.9999999991</v>
      </c>
      <c r="AN417" s="75">
        <f t="shared" si="295"/>
        <v>5217666.2159999991</v>
      </c>
      <c r="AO417" s="75">
        <f t="shared" si="296"/>
        <v>0</v>
      </c>
      <c r="AP417" s="75">
        <f t="shared" si="297"/>
        <v>2600000</v>
      </c>
      <c r="AQ417" s="75">
        <v>0</v>
      </c>
      <c r="AR417" s="75">
        <v>0</v>
      </c>
      <c r="AS417" s="75">
        <v>0</v>
      </c>
      <c r="AT417" s="80">
        <v>0</v>
      </c>
      <c r="AU417" s="82">
        <f t="shared" si="298"/>
        <v>75167663.216000006</v>
      </c>
      <c r="AV417" s="113">
        <f t="shared" si="299"/>
        <v>54336316.440880008</v>
      </c>
      <c r="AW417" s="75">
        <f t="shared" si="300"/>
        <v>72512168.215999991</v>
      </c>
      <c r="AX417" s="75">
        <f t="shared" si="301"/>
        <v>5075851.7751199994</v>
      </c>
      <c r="AY417" s="76">
        <f t="shared" si="302"/>
        <v>1433631.644088001</v>
      </c>
      <c r="AZ417" s="75">
        <v>0</v>
      </c>
      <c r="BA417" s="75">
        <v>0</v>
      </c>
      <c r="BB417" s="75">
        <v>0</v>
      </c>
      <c r="BC417" s="80">
        <v>0</v>
      </c>
      <c r="BD417" s="80">
        <v>0</v>
      </c>
      <c r="BE417" s="80">
        <v>0</v>
      </c>
      <c r="BF417" s="78">
        <v>0</v>
      </c>
      <c r="BG417" s="348">
        <f t="shared" si="303"/>
        <v>6509483.4192080004</v>
      </c>
      <c r="BH417" s="188">
        <f t="shared" si="304"/>
        <v>68658179</v>
      </c>
      <c r="BM417" s="50">
        <v>885165</v>
      </c>
      <c r="BN417" s="391">
        <f t="shared" si="285"/>
        <v>46667</v>
      </c>
      <c r="BO417" s="391">
        <f t="shared" si="282"/>
        <v>931832</v>
      </c>
      <c r="BP417" s="391">
        <f t="shared" si="271"/>
        <v>26554950</v>
      </c>
      <c r="BQ417" s="50">
        <f t="shared" si="272"/>
        <v>1400010</v>
      </c>
      <c r="BR417" s="50">
        <f t="shared" si="273"/>
        <v>21347423.999999996</v>
      </c>
      <c r="BS417" s="50">
        <f t="shared" si="274"/>
        <v>2655495</v>
      </c>
      <c r="BT417" s="50">
        <f t="shared" si="275"/>
        <v>4500000</v>
      </c>
      <c r="BU417" s="50">
        <f t="shared" si="276"/>
        <v>6000000</v>
      </c>
      <c r="BV417" s="50">
        <f t="shared" si="277"/>
        <v>4892117.9999999991</v>
      </c>
      <c r="BW417" s="50">
        <f t="shared" si="278"/>
        <v>5217666.2159999991</v>
      </c>
      <c r="BX417" s="50">
        <f t="shared" si="279"/>
        <v>0</v>
      </c>
      <c r="BY417" s="50">
        <f t="shared" si="280"/>
        <v>2600000</v>
      </c>
      <c r="BZ417" s="50">
        <v>0</v>
      </c>
      <c r="CA417" s="50">
        <v>0</v>
      </c>
      <c r="CB417" s="50">
        <v>0</v>
      </c>
      <c r="CC417" s="50">
        <v>0</v>
      </c>
      <c r="CD417" s="391">
        <f t="shared" si="281"/>
        <v>75167663.216000006</v>
      </c>
      <c r="CE417" s="391">
        <f t="shared" si="283"/>
        <v>59412168.216000006</v>
      </c>
      <c r="CF417" s="391">
        <f t="shared" si="284"/>
        <v>72512168.216000006</v>
      </c>
      <c r="CG417" s="50">
        <f t="shared" si="305"/>
        <v>5075851.7751200013</v>
      </c>
      <c r="CH417" s="395">
        <f t="shared" si="306"/>
        <v>1941216.8216000006</v>
      </c>
      <c r="CI417" s="398">
        <v>0</v>
      </c>
      <c r="CJ417" s="50">
        <v>0</v>
      </c>
      <c r="CK417" s="50">
        <v>0</v>
      </c>
      <c r="CL417" s="50">
        <v>0</v>
      </c>
      <c r="CM417" s="50">
        <v>0</v>
      </c>
      <c r="CN417" s="50">
        <v>0</v>
      </c>
      <c r="CO417" s="50">
        <v>0</v>
      </c>
      <c r="CP417" s="395">
        <f t="shared" si="307"/>
        <v>7017068.5967200017</v>
      </c>
      <c r="CQ417" s="391">
        <f t="shared" si="308"/>
        <v>68150594</v>
      </c>
      <c r="CR417" s="391">
        <f t="shared" si="309"/>
        <v>-507585</v>
      </c>
    </row>
    <row r="418" spans="1:96" s="50" customFormat="1" ht="24" customHeight="1" x14ac:dyDescent="0.2">
      <c r="A418" s="182">
        <f t="shared" si="286"/>
        <v>2655495</v>
      </c>
      <c r="B418" s="298">
        <f t="shared" si="310"/>
        <v>412</v>
      </c>
      <c r="C418" s="266">
        <v>186</v>
      </c>
      <c r="D418" s="299">
        <v>13450</v>
      </c>
      <c r="E418" s="242" t="s">
        <v>1579</v>
      </c>
      <c r="F418" s="243" t="s">
        <v>2049</v>
      </c>
      <c r="G418" s="287" t="s">
        <v>137</v>
      </c>
      <c r="H418" s="274" t="s">
        <v>983</v>
      </c>
      <c r="I418" s="294" t="s">
        <v>2846</v>
      </c>
      <c r="J418" s="65">
        <v>5459753597</v>
      </c>
      <c r="K418" s="65" t="s">
        <v>2050</v>
      </c>
      <c r="L418" s="65" t="s">
        <v>2384</v>
      </c>
      <c r="M418" s="292" t="s">
        <v>137</v>
      </c>
      <c r="N418" s="244" t="s">
        <v>2410</v>
      </c>
      <c r="O418" s="65"/>
      <c r="P418" s="90"/>
      <c r="Q418" s="244">
        <v>30</v>
      </c>
      <c r="R418" s="246">
        <v>120</v>
      </c>
      <c r="S418" s="246">
        <v>110</v>
      </c>
      <c r="T418" s="246">
        <v>29.33</v>
      </c>
      <c r="U418" s="90">
        <v>0</v>
      </c>
      <c r="V418" s="262">
        <v>12</v>
      </c>
      <c r="W418" s="99">
        <v>0</v>
      </c>
      <c r="X418" s="84">
        <v>0</v>
      </c>
      <c r="Y418" s="99">
        <v>1</v>
      </c>
      <c r="Z418" s="65">
        <v>1</v>
      </c>
      <c r="AA418" s="319">
        <v>885165</v>
      </c>
      <c r="AB418" s="319">
        <v>46667</v>
      </c>
      <c r="AC418" s="320">
        <f t="shared" si="287"/>
        <v>931832</v>
      </c>
      <c r="AD418" s="75">
        <v>4500000</v>
      </c>
      <c r="AE418" s="75">
        <v>6000000</v>
      </c>
      <c r="AF418" s="338">
        <f t="shared" si="311"/>
        <v>177895.19999999998</v>
      </c>
      <c r="AG418" s="113">
        <f t="shared" si="288"/>
        <v>26554950</v>
      </c>
      <c r="AH418" s="75">
        <f t="shared" si="289"/>
        <v>1400010</v>
      </c>
      <c r="AI418" s="75">
        <f t="shared" si="290"/>
        <v>21347423.999999996</v>
      </c>
      <c r="AJ418" s="75">
        <f t="shared" si="291"/>
        <v>2655495</v>
      </c>
      <c r="AK418" s="75">
        <f t="shared" si="292"/>
        <v>4500000</v>
      </c>
      <c r="AL418" s="75">
        <f t="shared" si="293"/>
        <v>6000000</v>
      </c>
      <c r="AM418" s="75">
        <f t="shared" si="294"/>
        <v>4892117.9999999991</v>
      </c>
      <c r="AN418" s="75">
        <f t="shared" si="295"/>
        <v>5217666.2159999991</v>
      </c>
      <c r="AO418" s="75">
        <f t="shared" si="296"/>
        <v>0</v>
      </c>
      <c r="AP418" s="75">
        <f t="shared" si="297"/>
        <v>2400000</v>
      </c>
      <c r="AQ418" s="75">
        <v>0</v>
      </c>
      <c r="AR418" s="75">
        <v>0</v>
      </c>
      <c r="AS418" s="75">
        <v>0</v>
      </c>
      <c r="AT418" s="80">
        <v>0</v>
      </c>
      <c r="AU418" s="82">
        <f t="shared" si="298"/>
        <v>74967663.216000006</v>
      </c>
      <c r="AV418" s="113">
        <f t="shared" si="299"/>
        <v>54350316.440880008</v>
      </c>
      <c r="AW418" s="75">
        <f t="shared" si="300"/>
        <v>72312168.215999991</v>
      </c>
      <c r="AX418" s="75">
        <f t="shared" si="301"/>
        <v>5061851.7751199994</v>
      </c>
      <c r="AY418" s="76">
        <f t="shared" si="302"/>
        <v>1435031.644088001</v>
      </c>
      <c r="AZ418" s="75">
        <v>0</v>
      </c>
      <c r="BA418" s="75">
        <v>0</v>
      </c>
      <c r="BB418" s="75">
        <v>0</v>
      </c>
      <c r="BC418" s="80">
        <v>0</v>
      </c>
      <c r="BD418" s="80">
        <v>0</v>
      </c>
      <c r="BE418" s="80">
        <v>0</v>
      </c>
      <c r="BF418" s="78">
        <v>0</v>
      </c>
      <c r="BG418" s="348">
        <f t="shared" si="303"/>
        <v>6496883.4192080004</v>
      </c>
      <c r="BH418" s="188">
        <f t="shared" si="304"/>
        <v>68470779</v>
      </c>
      <c r="BM418" s="50">
        <v>885165</v>
      </c>
      <c r="BN418" s="391">
        <f t="shared" si="285"/>
        <v>46667</v>
      </c>
      <c r="BO418" s="391">
        <f t="shared" si="282"/>
        <v>931832</v>
      </c>
      <c r="BP418" s="391">
        <f t="shared" si="271"/>
        <v>26554950</v>
      </c>
      <c r="BQ418" s="50">
        <f t="shared" si="272"/>
        <v>1400010</v>
      </c>
      <c r="BR418" s="50">
        <f t="shared" si="273"/>
        <v>21347423.999999996</v>
      </c>
      <c r="BS418" s="50">
        <f t="shared" si="274"/>
        <v>2655495</v>
      </c>
      <c r="BT418" s="50">
        <f t="shared" si="275"/>
        <v>4500000</v>
      </c>
      <c r="BU418" s="50">
        <f t="shared" si="276"/>
        <v>6000000</v>
      </c>
      <c r="BV418" s="50">
        <f t="shared" si="277"/>
        <v>4892117.9999999991</v>
      </c>
      <c r="BW418" s="50">
        <f t="shared" si="278"/>
        <v>5217666.2159999991</v>
      </c>
      <c r="BX418" s="50">
        <f t="shared" si="279"/>
        <v>0</v>
      </c>
      <c r="BY418" s="50">
        <f t="shared" si="280"/>
        <v>2400000</v>
      </c>
      <c r="BZ418" s="50">
        <v>0</v>
      </c>
      <c r="CA418" s="50">
        <v>0</v>
      </c>
      <c r="CB418" s="50">
        <v>0</v>
      </c>
      <c r="CC418" s="50">
        <v>0</v>
      </c>
      <c r="CD418" s="391">
        <f t="shared" si="281"/>
        <v>74967663.216000006</v>
      </c>
      <c r="CE418" s="391">
        <f t="shared" si="283"/>
        <v>59412168.216000006</v>
      </c>
      <c r="CF418" s="391">
        <f t="shared" si="284"/>
        <v>72312168.216000006</v>
      </c>
      <c r="CG418" s="50">
        <f t="shared" si="305"/>
        <v>5061851.7751200013</v>
      </c>
      <c r="CH418" s="395">
        <f t="shared" si="306"/>
        <v>1941216.8216000006</v>
      </c>
      <c r="CI418" s="398">
        <v>0</v>
      </c>
      <c r="CJ418" s="50">
        <v>0</v>
      </c>
      <c r="CK418" s="50">
        <v>0</v>
      </c>
      <c r="CL418" s="50">
        <v>0</v>
      </c>
      <c r="CM418" s="50">
        <v>0</v>
      </c>
      <c r="CN418" s="50">
        <v>0</v>
      </c>
      <c r="CO418" s="50">
        <v>0</v>
      </c>
      <c r="CP418" s="395">
        <f t="shared" si="307"/>
        <v>7003068.5967200017</v>
      </c>
      <c r="CQ418" s="391">
        <f t="shared" si="308"/>
        <v>67964594</v>
      </c>
      <c r="CR418" s="391">
        <f t="shared" si="309"/>
        <v>-506185</v>
      </c>
    </row>
    <row r="419" spans="1:96" s="50" customFormat="1" ht="24" customHeight="1" x14ac:dyDescent="0.2">
      <c r="A419" s="182">
        <f t="shared" si="286"/>
        <v>2655495</v>
      </c>
      <c r="B419" s="298">
        <f t="shared" si="310"/>
        <v>413</v>
      </c>
      <c r="C419" s="266">
        <v>187</v>
      </c>
      <c r="D419" s="299">
        <v>13471</v>
      </c>
      <c r="E419" s="242" t="s">
        <v>99</v>
      </c>
      <c r="F419" s="243" t="s">
        <v>2105</v>
      </c>
      <c r="G419" s="287" t="s">
        <v>137</v>
      </c>
      <c r="H419" s="274" t="s">
        <v>983</v>
      </c>
      <c r="I419" s="294" t="s">
        <v>2847</v>
      </c>
      <c r="J419" s="65" t="s">
        <v>2106</v>
      </c>
      <c r="K419" s="65" t="s">
        <v>2107</v>
      </c>
      <c r="L419" s="65" t="s">
        <v>2384</v>
      </c>
      <c r="M419" s="292" t="s">
        <v>137</v>
      </c>
      <c r="N419" s="244" t="s">
        <v>2410</v>
      </c>
      <c r="O419" s="65"/>
      <c r="P419" s="90"/>
      <c r="Q419" s="244">
        <v>30</v>
      </c>
      <c r="R419" s="246">
        <v>120</v>
      </c>
      <c r="S419" s="246">
        <v>110</v>
      </c>
      <c r="T419" s="246">
        <v>29.33</v>
      </c>
      <c r="U419" s="90">
        <v>0</v>
      </c>
      <c r="V419" s="262">
        <v>14</v>
      </c>
      <c r="W419" s="99">
        <v>0</v>
      </c>
      <c r="X419" s="84">
        <v>0</v>
      </c>
      <c r="Y419" s="99">
        <v>1</v>
      </c>
      <c r="Z419" s="65">
        <v>1</v>
      </c>
      <c r="AA419" s="319">
        <v>885165</v>
      </c>
      <c r="AB419" s="319">
        <v>46667</v>
      </c>
      <c r="AC419" s="320">
        <f t="shared" si="287"/>
        <v>931832</v>
      </c>
      <c r="AD419" s="75">
        <v>4500000</v>
      </c>
      <c r="AE419" s="75">
        <v>6000000</v>
      </c>
      <c r="AF419" s="338">
        <f t="shared" si="311"/>
        <v>177895.19999999998</v>
      </c>
      <c r="AG419" s="113">
        <f t="shared" si="288"/>
        <v>26554950</v>
      </c>
      <c r="AH419" s="75">
        <f t="shared" si="289"/>
        <v>1400010</v>
      </c>
      <c r="AI419" s="75">
        <f t="shared" si="290"/>
        <v>21347423.999999996</v>
      </c>
      <c r="AJ419" s="75">
        <f t="shared" si="291"/>
        <v>2655495</v>
      </c>
      <c r="AK419" s="75">
        <f t="shared" si="292"/>
        <v>4500000</v>
      </c>
      <c r="AL419" s="75">
        <f t="shared" si="293"/>
        <v>6000000</v>
      </c>
      <c r="AM419" s="75">
        <f t="shared" si="294"/>
        <v>4892117.9999999991</v>
      </c>
      <c r="AN419" s="75">
        <f t="shared" si="295"/>
        <v>5217666.2159999991</v>
      </c>
      <c r="AO419" s="75">
        <f t="shared" si="296"/>
        <v>0</v>
      </c>
      <c r="AP419" s="75">
        <f t="shared" si="297"/>
        <v>2800000</v>
      </c>
      <c r="AQ419" s="75">
        <v>0</v>
      </c>
      <c r="AR419" s="75">
        <v>0</v>
      </c>
      <c r="AS419" s="75">
        <v>0</v>
      </c>
      <c r="AT419" s="80">
        <v>0</v>
      </c>
      <c r="AU419" s="82">
        <f t="shared" si="298"/>
        <v>75367663.216000006</v>
      </c>
      <c r="AV419" s="113">
        <f t="shared" si="299"/>
        <v>54322316.440880008</v>
      </c>
      <c r="AW419" s="75">
        <f t="shared" si="300"/>
        <v>72712168.215999991</v>
      </c>
      <c r="AX419" s="75">
        <f t="shared" si="301"/>
        <v>5089851.7751199994</v>
      </c>
      <c r="AY419" s="76">
        <f t="shared" si="302"/>
        <v>1432231.644088001</v>
      </c>
      <c r="AZ419" s="75">
        <v>0</v>
      </c>
      <c r="BA419" s="75">
        <v>0</v>
      </c>
      <c r="BB419" s="75">
        <v>0</v>
      </c>
      <c r="BC419" s="80">
        <v>0</v>
      </c>
      <c r="BD419" s="80">
        <v>0</v>
      </c>
      <c r="BE419" s="80">
        <v>0</v>
      </c>
      <c r="BF419" s="78">
        <v>0</v>
      </c>
      <c r="BG419" s="348">
        <f t="shared" si="303"/>
        <v>6522083.4192080004</v>
      </c>
      <c r="BH419" s="188">
        <f t="shared" si="304"/>
        <v>68845579</v>
      </c>
      <c r="BM419" s="50">
        <v>885165</v>
      </c>
      <c r="BN419" s="391">
        <f t="shared" si="285"/>
        <v>46667</v>
      </c>
      <c r="BO419" s="391">
        <f t="shared" si="282"/>
        <v>931832</v>
      </c>
      <c r="BP419" s="391">
        <f t="shared" si="271"/>
        <v>26554950</v>
      </c>
      <c r="BQ419" s="50">
        <f t="shared" si="272"/>
        <v>1400010</v>
      </c>
      <c r="BR419" s="50">
        <f t="shared" si="273"/>
        <v>21347423.999999996</v>
      </c>
      <c r="BS419" s="50">
        <f t="shared" si="274"/>
        <v>2655495</v>
      </c>
      <c r="BT419" s="50">
        <f t="shared" si="275"/>
        <v>4500000</v>
      </c>
      <c r="BU419" s="50">
        <f t="shared" si="276"/>
        <v>6000000</v>
      </c>
      <c r="BV419" s="50">
        <f t="shared" si="277"/>
        <v>4892117.9999999991</v>
      </c>
      <c r="BW419" s="50">
        <f t="shared" si="278"/>
        <v>5217666.2159999991</v>
      </c>
      <c r="BX419" s="50">
        <f t="shared" si="279"/>
        <v>0</v>
      </c>
      <c r="BY419" s="50">
        <f t="shared" si="280"/>
        <v>2800000</v>
      </c>
      <c r="BZ419" s="50">
        <v>0</v>
      </c>
      <c r="CA419" s="50">
        <v>0</v>
      </c>
      <c r="CB419" s="50">
        <v>0</v>
      </c>
      <c r="CC419" s="50">
        <v>0</v>
      </c>
      <c r="CD419" s="391">
        <f t="shared" si="281"/>
        <v>75367663.216000006</v>
      </c>
      <c r="CE419" s="391">
        <f t="shared" si="283"/>
        <v>59412168.216000006</v>
      </c>
      <c r="CF419" s="391">
        <f t="shared" si="284"/>
        <v>72712168.216000006</v>
      </c>
      <c r="CG419" s="50">
        <f t="shared" si="305"/>
        <v>5089851.7751200013</v>
      </c>
      <c r="CH419" s="395">
        <f t="shared" si="306"/>
        <v>1941216.8216000006</v>
      </c>
      <c r="CI419" s="398">
        <v>0</v>
      </c>
      <c r="CJ419" s="50">
        <v>0</v>
      </c>
      <c r="CK419" s="50">
        <v>0</v>
      </c>
      <c r="CL419" s="50">
        <v>0</v>
      </c>
      <c r="CM419" s="50">
        <v>0</v>
      </c>
      <c r="CN419" s="50">
        <v>0</v>
      </c>
      <c r="CO419" s="50">
        <v>0</v>
      </c>
      <c r="CP419" s="395">
        <f t="shared" si="307"/>
        <v>7031068.5967200017</v>
      </c>
      <c r="CQ419" s="391">
        <f t="shared" si="308"/>
        <v>68336594</v>
      </c>
      <c r="CR419" s="391">
        <f t="shared" si="309"/>
        <v>-508985</v>
      </c>
    </row>
    <row r="420" spans="1:96" s="50" customFormat="1" ht="24" customHeight="1" x14ac:dyDescent="0.2">
      <c r="A420" s="182">
        <f t="shared" si="286"/>
        <v>2655495</v>
      </c>
      <c r="B420" s="298">
        <f t="shared" si="310"/>
        <v>414</v>
      </c>
      <c r="C420" s="266">
        <v>188</v>
      </c>
      <c r="D420" s="299">
        <v>13488</v>
      </c>
      <c r="E420" s="242" t="s">
        <v>2149</v>
      </c>
      <c r="F420" s="243" t="s">
        <v>2150</v>
      </c>
      <c r="G420" s="287" t="s">
        <v>137</v>
      </c>
      <c r="H420" s="274" t="s">
        <v>983</v>
      </c>
      <c r="I420" s="294" t="s">
        <v>2848</v>
      </c>
      <c r="J420" s="65" t="s">
        <v>2151</v>
      </c>
      <c r="K420" s="65" t="s">
        <v>2152</v>
      </c>
      <c r="L420" s="65" t="s">
        <v>2384</v>
      </c>
      <c r="M420" s="292" t="s">
        <v>137</v>
      </c>
      <c r="N420" s="244" t="s">
        <v>2410</v>
      </c>
      <c r="O420" s="65"/>
      <c r="P420" s="90"/>
      <c r="Q420" s="244">
        <v>30</v>
      </c>
      <c r="R420" s="246">
        <v>120</v>
      </c>
      <c r="S420" s="246">
        <v>110</v>
      </c>
      <c r="T420" s="246">
        <v>29.33</v>
      </c>
      <c r="U420" s="90">
        <v>0</v>
      </c>
      <c r="V420" s="262">
        <v>15</v>
      </c>
      <c r="W420" s="99">
        <v>0</v>
      </c>
      <c r="X420" s="84">
        <v>0</v>
      </c>
      <c r="Y420" s="99">
        <v>2</v>
      </c>
      <c r="Z420" s="65">
        <v>2</v>
      </c>
      <c r="AA420" s="319">
        <v>885165</v>
      </c>
      <c r="AB420" s="319">
        <v>46667</v>
      </c>
      <c r="AC420" s="320">
        <f t="shared" si="287"/>
        <v>931832</v>
      </c>
      <c r="AD420" s="75">
        <v>4500000</v>
      </c>
      <c r="AE420" s="75">
        <v>6000000</v>
      </c>
      <c r="AF420" s="338">
        <f t="shared" si="311"/>
        <v>177895.19999999998</v>
      </c>
      <c r="AG420" s="113">
        <f t="shared" si="288"/>
        <v>26554950</v>
      </c>
      <c r="AH420" s="75">
        <f t="shared" si="289"/>
        <v>1400010</v>
      </c>
      <c r="AI420" s="75">
        <f t="shared" si="290"/>
        <v>21347423.999999996</v>
      </c>
      <c r="AJ420" s="75">
        <f t="shared" si="291"/>
        <v>5310990</v>
      </c>
      <c r="AK420" s="75">
        <f t="shared" si="292"/>
        <v>4500000</v>
      </c>
      <c r="AL420" s="75">
        <f t="shared" si="293"/>
        <v>6000000</v>
      </c>
      <c r="AM420" s="75">
        <f t="shared" si="294"/>
        <v>4892117.9999999991</v>
      </c>
      <c r="AN420" s="75">
        <f t="shared" si="295"/>
        <v>5217666.2159999991</v>
      </c>
      <c r="AO420" s="75">
        <f t="shared" si="296"/>
        <v>0</v>
      </c>
      <c r="AP420" s="75">
        <f t="shared" si="297"/>
        <v>3000000</v>
      </c>
      <c r="AQ420" s="75">
        <v>0</v>
      </c>
      <c r="AR420" s="75">
        <v>0</v>
      </c>
      <c r="AS420" s="75">
        <v>0</v>
      </c>
      <c r="AT420" s="80">
        <v>0</v>
      </c>
      <c r="AU420" s="82">
        <f t="shared" si="298"/>
        <v>78223158.216000006</v>
      </c>
      <c r="AV420" s="113">
        <f t="shared" si="299"/>
        <v>54308316.440880008</v>
      </c>
      <c r="AW420" s="75">
        <f t="shared" si="300"/>
        <v>72912168.215999991</v>
      </c>
      <c r="AX420" s="75">
        <f t="shared" si="301"/>
        <v>5103851.7751199994</v>
      </c>
      <c r="AY420" s="76">
        <f t="shared" si="302"/>
        <v>1430831.644088001</v>
      </c>
      <c r="AZ420" s="75">
        <v>0</v>
      </c>
      <c r="BA420" s="75">
        <v>0</v>
      </c>
      <c r="BB420" s="75">
        <v>0</v>
      </c>
      <c r="BC420" s="80">
        <v>0</v>
      </c>
      <c r="BD420" s="80">
        <v>0</v>
      </c>
      <c r="BE420" s="80">
        <v>0</v>
      </c>
      <c r="BF420" s="78">
        <v>0</v>
      </c>
      <c r="BG420" s="348">
        <f t="shared" si="303"/>
        <v>6534683.4192080004</v>
      </c>
      <c r="BH420" s="188">
        <f t="shared" si="304"/>
        <v>71688474</v>
      </c>
      <c r="BM420" s="50">
        <v>885165</v>
      </c>
      <c r="BN420" s="391">
        <f t="shared" si="285"/>
        <v>46667</v>
      </c>
      <c r="BO420" s="391">
        <f t="shared" si="282"/>
        <v>931832</v>
      </c>
      <c r="BP420" s="391">
        <f t="shared" si="271"/>
        <v>26554950</v>
      </c>
      <c r="BQ420" s="50">
        <f t="shared" si="272"/>
        <v>1400010</v>
      </c>
      <c r="BR420" s="50">
        <f t="shared" si="273"/>
        <v>21347423.999999996</v>
      </c>
      <c r="BS420" s="50">
        <f t="shared" si="274"/>
        <v>5310990</v>
      </c>
      <c r="BT420" s="50">
        <f t="shared" si="275"/>
        <v>4500000</v>
      </c>
      <c r="BU420" s="50">
        <f t="shared" si="276"/>
        <v>6000000</v>
      </c>
      <c r="BV420" s="50">
        <f t="shared" si="277"/>
        <v>4892117.9999999991</v>
      </c>
      <c r="BW420" s="50">
        <f t="shared" si="278"/>
        <v>5217666.2159999991</v>
      </c>
      <c r="BX420" s="50">
        <f t="shared" si="279"/>
        <v>0</v>
      </c>
      <c r="BY420" s="50">
        <f t="shared" si="280"/>
        <v>3000000</v>
      </c>
      <c r="BZ420" s="50">
        <v>0</v>
      </c>
      <c r="CA420" s="50">
        <v>0</v>
      </c>
      <c r="CB420" s="50">
        <v>0</v>
      </c>
      <c r="CC420" s="50">
        <v>0</v>
      </c>
      <c r="CD420" s="391">
        <f t="shared" si="281"/>
        <v>78223158.216000006</v>
      </c>
      <c r="CE420" s="391">
        <f t="shared" si="283"/>
        <v>59412168.216000006</v>
      </c>
      <c r="CF420" s="391">
        <f t="shared" si="284"/>
        <v>72912168.216000006</v>
      </c>
      <c r="CG420" s="50">
        <f t="shared" si="305"/>
        <v>5103851.7751200013</v>
      </c>
      <c r="CH420" s="395">
        <f t="shared" si="306"/>
        <v>1941216.8216000006</v>
      </c>
      <c r="CI420" s="398">
        <v>0</v>
      </c>
      <c r="CJ420" s="50">
        <v>0</v>
      </c>
      <c r="CK420" s="50">
        <v>0</v>
      </c>
      <c r="CL420" s="50">
        <v>0</v>
      </c>
      <c r="CM420" s="50">
        <v>0</v>
      </c>
      <c r="CN420" s="50">
        <v>0</v>
      </c>
      <c r="CO420" s="50">
        <v>0</v>
      </c>
      <c r="CP420" s="395">
        <f t="shared" si="307"/>
        <v>7045068.5967200017</v>
      </c>
      <c r="CQ420" s="391">
        <f t="shared" si="308"/>
        <v>71178089</v>
      </c>
      <c r="CR420" s="391">
        <f t="shared" si="309"/>
        <v>-510385</v>
      </c>
    </row>
    <row r="421" spans="1:96" s="50" customFormat="1" ht="24" customHeight="1" x14ac:dyDescent="0.2">
      <c r="A421" s="182">
        <f t="shared" si="286"/>
        <v>2655495</v>
      </c>
      <c r="B421" s="298">
        <f t="shared" si="310"/>
        <v>415</v>
      </c>
      <c r="C421" s="266">
        <v>189</v>
      </c>
      <c r="D421" s="299">
        <v>13474</v>
      </c>
      <c r="E421" s="242" t="s">
        <v>2113</v>
      </c>
      <c r="F421" s="243" t="s">
        <v>227</v>
      </c>
      <c r="G421" s="287" t="s">
        <v>137</v>
      </c>
      <c r="H421" s="274" t="s">
        <v>983</v>
      </c>
      <c r="I421" s="294" t="s">
        <v>2849</v>
      </c>
      <c r="J421" s="65">
        <v>1930085877</v>
      </c>
      <c r="K421" s="65" t="s">
        <v>2114</v>
      </c>
      <c r="L421" s="65" t="s">
        <v>2384</v>
      </c>
      <c r="M421" s="292" t="s">
        <v>137</v>
      </c>
      <c r="N421" s="244" t="s">
        <v>2410</v>
      </c>
      <c r="O421" s="65"/>
      <c r="P421" s="90"/>
      <c r="Q421" s="244">
        <v>30</v>
      </c>
      <c r="R421" s="246">
        <v>120</v>
      </c>
      <c r="S421" s="246">
        <v>110</v>
      </c>
      <c r="T421" s="246">
        <v>29.33</v>
      </c>
      <c r="U421" s="90">
        <v>0</v>
      </c>
      <c r="V421" s="262">
        <v>15</v>
      </c>
      <c r="W421" s="99">
        <v>0</v>
      </c>
      <c r="X421" s="84">
        <v>0</v>
      </c>
      <c r="Y421" s="99">
        <v>1</v>
      </c>
      <c r="Z421" s="65">
        <v>1</v>
      </c>
      <c r="AA421" s="319">
        <v>885165</v>
      </c>
      <c r="AB421" s="319">
        <v>46667</v>
      </c>
      <c r="AC421" s="320">
        <f t="shared" si="287"/>
        <v>931832</v>
      </c>
      <c r="AD421" s="75">
        <v>4500000</v>
      </c>
      <c r="AE421" s="75">
        <v>6000000</v>
      </c>
      <c r="AF421" s="338">
        <f t="shared" si="311"/>
        <v>177895.19999999998</v>
      </c>
      <c r="AG421" s="113">
        <f t="shared" si="288"/>
        <v>26554950</v>
      </c>
      <c r="AH421" s="75">
        <f t="shared" si="289"/>
        <v>1400010</v>
      </c>
      <c r="AI421" s="75">
        <f t="shared" si="290"/>
        <v>21347423.999999996</v>
      </c>
      <c r="AJ421" s="75">
        <f t="shared" si="291"/>
        <v>2655495</v>
      </c>
      <c r="AK421" s="75">
        <f t="shared" si="292"/>
        <v>4500000</v>
      </c>
      <c r="AL421" s="75">
        <f t="shared" si="293"/>
        <v>6000000</v>
      </c>
      <c r="AM421" s="75">
        <f t="shared" si="294"/>
        <v>4892117.9999999991</v>
      </c>
      <c r="AN421" s="75">
        <f t="shared" si="295"/>
        <v>5217666.2159999991</v>
      </c>
      <c r="AO421" s="75">
        <f t="shared" si="296"/>
        <v>0</v>
      </c>
      <c r="AP421" s="75">
        <f t="shared" si="297"/>
        <v>3000000</v>
      </c>
      <c r="AQ421" s="75">
        <v>0</v>
      </c>
      <c r="AR421" s="75">
        <v>0</v>
      </c>
      <c r="AS421" s="75">
        <v>0</v>
      </c>
      <c r="AT421" s="80">
        <v>0</v>
      </c>
      <c r="AU421" s="82">
        <f t="shared" si="298"/>
        <v>75567663.216000006</v>
      </c>
      <c r="AV421" s="113">
        <f t="shared" si="299"/>
        <v>54308316.440880008</v>
      </c>
      <c r="AW421" s="75">
        <f t="shared" si="300"/>
        <v>72912168.215999991</v>
      </c>
      <c r="AX421" s="75">
        <f t="shared" si="301"/>
        <v>5103851.7751199994</v>
      </c>
      <c r="AY421" s="76">
        <f t="shared" si="302"/>
        <v>1430831.644088001</v>
      </c>
      <c r="AZ421" s="75">
        <v>0</v>
      </c>
      <c r="BA421" s="75">
        <v>0</v>
      </c>
      <c r="BB421" s="75">
        <v>0</v>
      </c>
      <c r="BC421" s="80">
        <v>0</v>
      </c>
      <c r="BD421" s="80">
        <v>0</v>
      </c>
      <c r="BE421" s="80">
        <v>0</v>
      </c>
      <c r="BF421" s="78">
        <v>0</v>
      </c>
      <c r="BG421" s="348">
        <f t="shared" si="303"/>
        <v>6534683.4192080004</v>
      </c>
      <c r="BH421" s="188">
        <f t="shared" si="304"/>
        <v>69032979</v>
      </c>
      <c r="BM421" s="50">
        <v>885165</v>
      </c>
      <c r="BN421" s="391">
        <f t="shared" si="285"/>
        <v>46667</v>
      </c>
      <c r="BO421" s="391">
        <f t="shared" si="282"/>
        <v>931832</v>
      </c>
      <c r="BP421" s="391">
        <f t="shared" si="271"/>
        <v>26554950</v>
      </c>
      <c r="BQ421" s="50">
        <f t="shared" si="272"/>
        <v>1400010</v>
      </c>
      <c r="BR421" s="50">
        <f t="shared" si="273"/>
        <v>21347423.999999996</v>
      </c>
      <c r="BS421" s="50">
        <f t="shared" si="274"/>
        <v>2655495</v>
      </c>
      <c r="BT421" s="50">
        <f t="shared" si="275"/>
        <v>4500000</v>
      </c>
      <c r="BU421" s="50">
        <f t="shared" si="276"/>
        <v>6000000</v>
      </c>
      <c r="BV421" s="50">
        <f t="shared" si="277"/>
        <v>4892117.9999999991</v>
      </c>
      <c r="BW421" s="50">
        <f t="shared" si="278"/>
        <v>5217666.2159999991</v>
      </c>
      <c r="BX421" s="50">
        <f t="shared" si="279"/>
        <v>0</v>
      </c>
      <c r="BY421" s="50">
        <f t="shared" si="280"/>
        <v>3000000</v>
      </c>
      <c r="BZ421" s="50">
        <v>0</v>
      </c>
      <c r="CA421" s="50">
        <v>0</v>
      </c>
      <c r="CB421" s="50">
        <v>0</v>
      </c>
      <c r="CC421" s="50">
        <v>0</v>
      </c>
      <c r="CD421" s="391">
        <f t="shared" si="281"/>
        <v>75567663.216000006</v>
      </c>
      <c r="CE421" s="391">
        <f t="shared" si="283"/>
        <v>59412168.216000006</v>
      </c>
      <c r="CF421" s="391">
        <f t="shared" si="284"/>
        <v>72912168.216000006</v>
      </c>
      <c r="CG421" s="50">
        <f t="shared" si="305"/>
        <v>5103851.7751200013</v>
      </c>
      <c r="CH421" s="395">
        <f t="shared" si="306"/>
        <v>1941216.8216000006</v>
      </c>
      <c r="CI421" s="398">
        <v>0</v>
      </c>
      <c r="CJ421" s="50">
        <v>0</v>
      </c>
      <c r="CK421" s="50">
        <v>0</v>
      </c>
      <c r="CL421" s="50">
        <v>0</v>
      </c>
      <c r="CM421" s="50">
        <v>0</v>
      </c>
      <c r="CN421" s="50">
        <v>0</v>
      </c>
      <c r="CO421" s="50">
        <v>0</v>
      </c>
      <c r="CP421" s="395">
        <f t="shared" si="307"/>
        <v>7045068.5967200017</v>
      </c>
      <c r="CQ421" s="391">
        <f t="shared" si="308"/>
        <v>68522594</v>
      </c>
      <c r="CR421" s="391">
        <f t="shared" si="309"/>
        <v>-510385</v>
      </c>
    </row>
    <row r="422" spans="1:96" s="50" customFormat="1" ht="24" customHeight="1" x14ac:dyDescent="0.2">
      <c r="A422" s="182">
        <f t="shared" si="286"/>
        <v>2655495</v>
      </c>
      <c r="B422" s="298">
        <f t="shared" si="310"/>
        <v>416</v>
      </c>
      <c r="C422" s="266">
        <v>190</v>
      </c>
      <c r="D422" s="299">
        <v>13484</v>
      </c>
      <c r="E422" s="242" t="s">
        <v>2137</v>
      </c>
      <c r="F422" s="243" t="s">
        <v>2138</v>
      </c>
      <c r="G422" s="287" t="s">
        <v>137</v>
      </c>
      <c r="H422" s="274" t="s">
        <v>983</v>
      </c>
      <c r="I422" s="294" t="s">
        <v>2850</v>
      </c>
      <c r="J422" s="65" t="s">
        <v>2139</v>
      </c>
      <c r="K422" s="65" t="s">
        <v>2140</v>
      </c>
      <c r="L422" s="65" t="s">
        <v>2384</v>
      </c>
      <c r="M422" s="292" t="s">
        <v>137</v>
      </c>
      <c r="N422" s="244" t="s">
        <v>2410</v>
      </c>
      <c r="O422" s="65"/>
      <c r="P422" s="90"/>
      <c r="Q422" s="244">
        <v>30</v>
      </c>
      <c r="R422" s="246">
        <v>120</v>
      </c>
      <c r="S422" s="246">
        <v>110</v>
      </c>
      <c r="T422" s="246">
        <v>29.33</v>
      </c>
      <c r="U422" s="90">
        <v>0</v>
      </c>
      <c r="V422" s="262">
        <v>25</v>
      </c>
      <c r="W422" s="99">
        <v>0</v>
      </c>
      <c r="X422" s="84">
        <v>0</v>
      </c>
      <c r="Y422" s="99">
        <v>0</v>
      </c>
      <c r="Z422" s="65">
        <v>0</v>
      </c>
      <c r="AA422" s="319">
        <v>885165</v>
      </c>
      <c r="AB422" s="319">
        <v>46667</v>
      </c>
      <c r="AC422" s="320">
        <f t="shared" si="287"/>
        <v>931832</v>
      </c>
      <c r="AD422" s="75">
        <v>4500000</v>
      </c>
      <c r="AE422" s="75">
        <v>6000000</v>
      </c>
      <c r="AF422" s="338">
        <f t="shared" si="311"/>
        <v>177895.19999999998</v>
      </c>
      <c r="AG422" s="113">
        <f t="shared" si="288"/>
        <v>26554950</v>
      </c>
      <c r="AH422" s="75">
        <f t="shared" si="289"/>
        <v>1400010</v>
      </c>
      <c r="AI422" s="75">
        <f t="shared" si="290"/>
        <v>21347423.999999996</v>
      </c>
      <c r="AJ422" s="75">
        <f t="shared" si="291"/>
        <v>0</v>
      </c>
      <c r="AK422" s="75">
        <f t="shared" si="292"/>
        <v>4500000</v>
      </c>
      <c r="AL422" s="75">
        <f t="shared" si="293"/>
        <v>6000000</v>
      </c>
      <c r="AM422" s="75">
        <f t="shared" si="294"/>
        <v>4892117.9999999991</v>
      </c>
      <c r="AN422" s="75">
        <f t="shared" si="295"/>
        <v>5217666.2159999991</v>
      </c>
      <c r="AO422" s="75">
        <f t="shared" si="296"/>
        <v>0</v>
      </c>
      <c r="AP422" s="75">
        <f t="shared" si="297"/>
        <v>5000000</v>
      </c>
      <c r="AQ422" s="75">
        <v>0</v>
      </c>
      <c r="AR422" s="75">
        <v>0</v>
      </c>
      <c r="AS422" s="75">
        <v>0</v>
      </c>
      <c r="AT422" s="80">
        <v>0</v>
      </c>
      <c r="AU422" s="82">
        <f t="shared" si="298"/>
        <v>74912168.216000006</v>
      </c>
      <c r="AV422" s="113">
        <f t="shared" si="299"/>
        <v>54168316.440880008</v>
      </c>
      <c r="AW422" s="75">
        <f t="shared" si="300"/>
        <v>74912168.215999991</v>
      </c>
      <c r="AX422" s="75">
        <f t="shared" si="301"/>
        <v>5243851.7751199994</v>
      </c>
      <c r="AY422" s="76">
        <f t="shared" si="302"/>
        <v>1416831.644088001</v>
      </c>
      <c r="AZ422" s="75">
        <v>0</v>
      </c>
      <c r="BA422" s="75">
        <v>0</v>
      </c>
      <c r="BB422" s="75">
        <v>0</v>
      </c>
      <c r="BC422" s="80">
        <v>0</v>
      </c>
      <c r="BD422" s="80">
        <v>0</v>
      </c>
      <c r="BE422" s="80">
        <v>0</v>
      </c>
      <c r="BF422" s="78">
        <v>0</v>
      </c>
      <c r="BG422" s="348">
        <f t="shared" si="303"/>
        <v>6660683.4192080004</v>
      </c>
      <c r="BH422" s="188">
        <f t="shared" si="304"/>
        <v>68251484</v>
      </c>
      <c r="BM422" s="50">
        <v>885165</v>
      </c>
      <c r="BN422" s="391">
        <f t="shared" si="285"/>
        <v>46667</v>
      </c>
      <c r="BO422" s="391">
        <f t="shared" si="282"/>
        <v>931832</v>
      </c>
      <c r="BP422" s="391">
        <f t="shared" si="271"/>
        <v>26554950</v>
      </c>
      <c r="BQ422" s="50">
        <f t="shared" si="272"/>
        <v>1400010</v>
      </c>
      <c r="BR422" s="50">
        <f t="shared" si="273"/>
        <v>21347423.999999996</v>
      </c>
      <c r="BS422" s="50">
        <f t="shared" si="274"/>
        <v>0</v>
      </c>
      <c r="BT422" s="50">
        <f t="shared" si="275"/>
        <v>4500000</v>
      </c>
      <c r="BU422" s="50">
        <f t="shared" si="276"/>
        <v>6000000</v>
      </c>
      <c r="BV422" s="50">
        <f t="shared" si="277"/>
        <v>4892117.9999999991</v>
      </c>
      <c r="BW422" s="50">
        <f t="shared" si="278"/>
        <v>5217666.2159999991</v>
      </c>
      <c r="BX422" s="50">
        <f t="shared" si="279"/>
        <v>0</v>
      </c>
      <c r="BY422" s="50">
        <f t="shared" si="280"/>
        <v>5000000</v>
      </c>
      <c r="BZ422" s="50">
        <v>0</v>
      </c>
      <c r="CA422" s="50">
        <v>0</v>
      </c>
      <c r="CB422" s="50">
        <v>0</v>
      </c>
      <c r="CC422" s="50">
        <v>0</v>
      </c>
      <c r="CD422" s="391">
        <f t="shared" si="281"/>
        <v>74912168.216000006</v>
      </c>
      <c r="CE422" s="391">
        <f t="shared" si="283"/>
        <v>59412168.216000006</v>
      </c>
      <c r="CF422" s="391">
        <f t="shared" si="284"/>
        <v>74912168.216000006</v>
      </c>
      <c r="CG422" s="50">
        <f t="shared" si="305"/>
        <v>5243851.7751200013</v>
      </c>
      <c r="CH422" s="395">
        <f t="shared" si="306"/>
        <v>1941216.8216000006</v>
      </c>
      <c r="CI422" s="398">
        <v>0</v>
      </c>
      <c r="CJ422" s="50">
        <v>0</v>
      </c>
      <c r="CK422" s="50">
        <v>0</v>
      </c>
      <c r="CL422" s="50">
        <v>0</v>
      </c>
      <c r="CM422" s="50">
        <v>0</v>
      </c>
      <c r="CN422" s="50">
        <v>0</v>
      </c>
      <c r="CO422" s="50">
        <v>0</v>
      </c>
      <c r="CP422" s="395">
        <f t="shared" si="307"/>
        <v>7185068.5967200017</v>
      </c>
      <c r="CQ422" s="391">
        <f t="shared" si="308"/>
        <v>67727099</v>
      </c>
      <c r="CR422" s="391">
        <f t="shared" si="309"/>
        <v>-524385</v>
      </c>
    </row>
    <row r="423" spans="1:96" s="50" customFormat="1" ht="24" customHeight="1" x14ac:dyDescent="0.2">
      <c r="A423" s="182">
        <f t="shared" si="286"/>
        <v>2655495</v>
      </c>
      <c r="B423" s="298">
        <f t="shared" si="310"/>
        <v>417</v>
      </c>
      <c r="C423" s="266">
        <v>191</v>
      </c>
      <c r="D423" s="299">
        <v>13502</v>
      </c>
      <c r="E423" s="242" t="s">
        <v>694</v>
      </c>
      <c r="F423" s="243" t="s">
        <v>2192</v>
      </c>
      <c r="G423" s="287" t="s">
        <v>137</v>
      </c>
      <c r="H423" s="274" t="s">
        <v>983</v>
      </c>
      <c r="I423" s="294" t="s">
        <v>2851</v>
      </c>
      <c r="J423" s="65" t="s">
        <v>2193</v>
      </c>
      <c r="K423" s="65" t="s">
        <v>2194</v>
      </c>
      <c r="L423" s="65" t="s">
        <v>2384</v>
      </c>
      <c r="M423" s="292" t="s">
        <v>137</v>
      </c>
      <c r="N423" s="244" t="s">
        <v>2410</v>
      </c>
      <c r="O423" s="65"/>
      <c r="P423" s="90"/>
      <c r="Q423" s="244">
        <v>30</v>
      </c>
      <c r="R423" s="246">
        <v>120</v>
      </c>
      <c r="S423" s="246">
        <v>110</v>
      </c>
      <c r="T423" s="246">
        <v>29.33</v>
      </c>
      <c r="U423" s="90">
        <v>0</v>
      </c>
      <c r="V423" s="262">
        <v>13</v>
      </c>
      <c r="W423" s="99">
        <v>0</v>
      </c>
      <c r="X423" s="84">
        <v>0</v>
      </c>
      <c r="Y423" s="99">
        <v>0</v>
      </c>
      <c r="Z423" s="65">
        <v>0</v>
      </c>
      <c r="AA423" s="319">
        <v>885165</v>
      </c>
      <c r="AB423" s="319">
        <v>46667</v>
      </c>
      <c r="AC423" s="320">
        <f t="shared" si="287"/>
        <v>931832</v>
      </c>
      <c r="AD423" s="75">
        <v>4500000</v>
      </c>
      <c r="AE423" s="75">
        <v>6000000</v>
      </c>
      <c r="AF423" s="338">
        <f t="shared" si="311"/>
        <v>177895.19999999998</v>
      </c>
      <c r="AG423" s="113">
        <f t="shared" si="288"/>
        <v>26554950</v>
      </c>
      <c r="AH423" s="75">
        <f t="shared" si="289"/>
        <v>1400010</v>
      </c>
      <c r="AI423" s="75">
        <f t="shared" si="290"/>
        <v>21347423.999999996</v>
      </c>
      <c r="AJ423" s="75">
        <f t="shared" si="291"/>
        <v>0</v>
      </c>
      <c r="AK423" s="75">
        <f t="shared" si="292"/>
        <v>4500000</v>
      </c>
      <c r="AL423" s="75">
        <f t="shared" si="293"/>
        <v>6000000</v>
      </c>
      <c r="AM423" s="75">
        <f t="shared" si="294"/>
        <v>4892117.9999999991</v>
      </c>
      <c r="AN423" s="75">
        <f t="shared" si="295"/>
        <v>5217666.2159999991</v>
      </c>
      <c r="AO423" s="75">
        <f t="shared" si="296"/>
        <v>0</v>
      </c>
      <c r="AP423" s="75">
        <f t="shared" si="297"/>
        <v>2600000</v>
      </c>
      <c r="AQ423" s="75">
        <v>0</v>
      </c>
      <c r="AR423" s="75">
        <v>0</v>
      </c>
      <c r="AS423" s="75">
        <v>0</v>
      </c>
      <c r="AT423" s="80">
        <v>0</v>
      </c>
      <c r="AU423" s="82">
        <f t="shared" si="298"/>
        <v>72512168.216000006</v>
      </c>
      <c r="AV423" s="113">
        <f t="shared" si="299"/>
        <v>54336316.440880008</v>
      </c>
      <c r="AW423" s="75">
        <f t="shared" si="300"/>
        <v>72512168.215999991</v>
      </c>
      <c r="AX423" s="75">
        <f t="shared" si="301"/>
        <v>5075851.7751199994</v>
      </c>
      <c r="AY423" s="76">
        <f t="shared" si="302"/>
        <v>1433631.644088001</v>
      </c>
      <c r="AZ423" s="75">
        <v>0</v>
      </c>
      <c r="BA423" s="75">
        <v>0</v>
      </c>
      <c r="BB423" s="75">
        <v>0</v>
      </c>
      <c r="BC423" s="80">
        <v>0</v>
      </c>
      <c r="BD423" s="80">
        <v>0</v>
      </c>
      <c r="BE423" s="80">
        <v>0</v>
      </c>
      <c r="BF423" s="78">
        <v>0</v>
      </c>
      <c r="BG423" s="348">
        <f t="shared" si="303"/>
        <v>6509483.4192080004</v>
      </c>
      <c r="BH423" s="188">
        <f t="shared" si="304"/>
        <v>66002684</v>
      </c>
      <c r="BM423" s="50">
        <v>885165</v>
      </c>
      <c r="BN423" s="391">
        <f t="shared" si="285"/>
        <v>46667</v>
      </c>
      <c r="BO423" s="391">
        <f t="shared" si="282"/>
        <v>931832</v>
      </c>
      <c r="BP423" s="391">
        <f t="shared" si="271"/>
        <v>26554950</v>
      </c>
      <c r="BQ423" s="50">
        <f t="shared" si="272"/>
        <v>1400010</v>
      </c>
      <c r="BR423" s="50">
        <f t="shared" si="273"/>
        <v>21347423.999999996</v>
      </c>
      <c r="BS423" s="50">
        <f t="shared" si="274"/>
        <v>0</v>
      </c>
      <c r="BT423" s="50">
        <f t="shared" si="275"/>
        <v>4500000</v>
      </c>
      <c r="BU423" s="50">
        <f t="shared" si="276"/>
        <v>6000000</v>
      </c>
      <c r="BV423" s="50">
        <f t="shared" si="277"/>
        <v>4892117.9999999991</v>
      </c>
      <c r="BW423" s="50">
        <f t="shared" si="278"/>
        <v>5217666.2159999991</v>
      </c>
      <c r="BX423" s="50">
        <f t="shared" si="279"/>
        <v>0</v>
      </c>
      <c r="BY423" s="50">
        <f t="shared" si="280"/>
        <v>2600000</v>
      </c>
      <c r="BZ423" s="50">
        <v>0</v>
      </c>
      <c r="CA423" s="50">
        <v>0</v>
      </c>
      <c r="CB423" s="50">
        <v>0</v>
      </c>
      <c r="CC423" s="50">
        <v>0</v>
      </c>
      <c r="CD423" s="391">
        <f t="shared" si="281"/>
        <v>72512168.216000006</v>
      </c>
      <c r="CE423" s="391">
        <f t="shared" si="283"/>
        <v>59412168.216000006</v>
      </c>
      <c r="CF423" s="391">
        <f t="shared" si="284"/>
        <v>72512168.216000006</v>
      </c>
      <c r="CG423" s="50">
        <f t="shared" si="305"/>
        <v>5075851.7751200013</v>
      </c>
      <c r="CH423" s="395">
        <f t="shared" si="306"/>
        <v>1941216.8216000006</v>
      </c>
      <c r="CI423" s="398">
        <v>0</v>
      </c>
      <c r="CJ423" s="50">
        <v>0</v>
      </c>
      <c r="CK423" s="50">
        <v>0</v>
      </c>
      <c r="CL423" s="50">
        <v>0</v>
      </c>
      <c r="CM423" s="50">
        <v>0</v>
      </c>
      <c r="CN423" s="50">
        <v>0</v>
      </c>
      <c r="CO423" s="50">
        <v>0</v>
      </c>
      <c r="CP423" s="395">
        <f t="shared" si="307"/>
        <v>7017068.5967200017</v>
      </c>
      <c r="CQ423" s="391">
        <f t="shared" si="308"/>
        <v>65495099</v>
      </c>
      <c r="CR423" s="391">
        <f t="shared" si="309"/>
        <v>-507585</v>
      </c>
    </row>
    <row r="424" spans="1:96" s="50" customFormat="1" ht="24" customHeight="1" x14ac:dyDescent="0.2">
      <c r="A424" s="182">
        <f t="shared" si="286"/>
        <v>2655495</v>
      </c>
      <c r="B424" s="298">
        <f t="shared" si="310"/>
        <v>418</v>
      </c>
      <c r="C424" s="266">
        <v>192</v>
      </c>
      <c r="D424" s="299">
        <v>13510</v>
      </c>
      <c r="E424" s="242" t="s">
        <v>259</v>
      </c>
      <c r="F424" s="243" t="s">
        <v>2216</v>
      </c>
      <c r="G424" s="287" t="s">
        <v>137</v>
      </c>
      <c r="H424" s="274" t="s">
        <v>983</v>
      </c>
      <c r="I424" s="294" t="s">
        <v>2852</v>
      </c>
      <c r="J424" s="65" t="s">
        <v>2217</v>
      </c>
      <c r="K424" s="65" t="s">
        <v>2218</v>
      </c>
      <c r="L424" s="65" t="s">
        <v>2384</v>
      </c>
      <c r="M424" s="292" t="s">
        <v>137</v>
      </c>
      <c r="N424" s="244" t="s">
        <v>2410</v>
      </c>
      <c r="O424" s="65"/>
      <c r="P424" s="90"/>
      <c r="Q424" s="244">
        <v>30</v>
      </c>
      <c r="R424" s="246">
        <v>120</v>
      </c>
      <c r="S424" s="246">
        <v>110</v>
      </c>
      <c r="T424" s="246">
        <v>29.33</v>
      </c>
      <c r="U424" s="90">
        <v>0</v>
      </c>
      <c r="V424" s="262">
        <v>15</v>
      </c>
      <c r="W424" s="99">
        <v>0</v>
      </c>
      <c r="X424" s="84">
        <v>0</v>
      </c>
      <c r="Y424" s="99">
        <v>0</v>
      </c>
      <c r="Z424" s="65">
        <v>0</v>
      </c>
      <c r="AA424" s="319">
        <v>885165</v>
      </c>
      <c r="AB424" s="319">
        <v>46667</v>
      </c>
      <c r="AC424" s="320">
        <f t="shared" si="287"/>
        <v>931832</v>
      </c>
      <c r="AD424" s="75">
        <v>4500000</v>
      </c>
      <c r="AE424" s="75">
        <v>6000000</v>
      </c>
      <c r="AF424" s="338">
        <f t="shared" si="311"/>
        <v>177895.19999999998</v>
      </c>
      <c r="AG424" s="113">
        <f t="shared" si="288"/>
        <v>26554950</v>
      </c>
      <c r="AH424" s="75">
        <f t="shared" si="289"/>
        <v>1400010</v>
      </c>
      <c r="AI424" s="75">
        <f t="shared" si="290"/>
        <v>21347423.999999996</v>
      </c>
      <c r="AJ424" s="75">
        <f t="shared" si="291"/>
        <v>0</v>
      </c>
      <c r="AK424" s="75">
        <f t="shared" si="292"/>
        <v>4500000</v>
      </c>
      <c r="AL424" s="75">
        <f t="shared" si="293"/>
        <v>6000000</v>
      </c>
      <c r="AM424" s="75">
        <f t="shared" si="294"/>
        <v>4892117.9999999991</v>
      </c>
      <c r="AN424" s="75">
        <f t="shared" si="295"/>
        <v>5217666.2159999991</v>
      </c>
      <c r="AO424" s="75">
        <f t="shared" si="296"/>
        <v>0</v>
      </c>
      <c r="AP424" s="75">
        <f t="shared" si="297"/>
        <v>3000000</v>
      </c>
      <c r="AQ424" s="75">
        <v>0</v>
      </c>
      <c r="AR424" s="75">
        <v>0</v>
      </c>
      <c r="AS424" s="75">
        <v>0</v>
      </c>
      <c r="AT424" s="80">
        <v>0</v>
      </c>
      <c r="AU424" s="82">
        <f t="shared" si="298"/>
        <v>72912168.216000006</v>
      </c>
      <c r="AV424" s="113">
        <f t="shared" si="299"/>
        <v>54308316.440880008</v>
      </c>
      <c r="AW424" s="75">
        <f t="shared" si="300"/>
        <v>72912168.215999991</v>
      </c>
      <c r="AX424" s="75">
        <f t="shared" si="301"/>
        <v>5103851.7751199994</v>
      </c>
      <c r="AY424" s="76">
        <f t="shared" si="302"/>
        <v>1430831.644088001</v>
      </c>
      <c r="AZ424" s="75">
        <v>0</v>
      </c>
      <c r="BA424" s="75">
        <v>0</v>
      </c>
      <c r="BB424" s="75">
        <v>0</v>
      </c>
      <c r="BC424" s="80">
        <v>0</v>
      </c>
      <c r="BD424" s="80">
        <v>0</v>
      </c>
      <c r="BE424" s="80">
        <v>0</v>
      </c>
      <c r="BF424" s="78">
        <v>0</v>
      </c>
      <c r="BG424" s="348">
        <f t="shared" si="303"/>
        <v>6534683.4192080004</v>
      </c>
      <c r="BH424" s="188">
        <f t="shared" si="304"/>
        <v>66377484</v>
      </c>
      <c r="BM424" s="50">
        <v>885165</v>
      </c>
      <c r="BN424" s="391">
        <f t="shared" si="285"/>
        <v>46667</v>
      </c>
      <c r="BO424" s="391">
        <f t="shared" si="282"/>
        <v>931832</v>
      </c>
      <c r="BP424" s="391">
        <f t="shared" si="271"/>
        <v>26554950</v>
      </c>
      <c r="BQ424" s="50">
        <f t="shared" si="272"/>
        <v>1400010</v>
      </c>
      <c r="BR424" s="50">
        <f t="shared" si="273"/>
        <v>21347423.999999996</v>
      </c>
      <c r="BS424" s="50">
        <f t="shared" si="274"/>
        <v>0</v>
      </c>
      <c r="BT424" s="50">
        <f t="shared" si="275"/>
        <v>4500000</v>
      </c>
      <c r="BU424" s="50">
        <f t="shared" si="276"/>
        <v>6000000</v>
      </c>
      <c r="BV424" s="50">
        <f t="shared" si="277"/>
        <v>4892117.9999999991</v>
      </c>
      <c r="BW424" s="50">
        <f t="shared" si="278"/>
        <v>5217666.2159999991</v>
      </c>
      <c r="BX424" s="50">
        <f t="shared" si="279"/>
        <v>0</v>
      </c>
      <c r="BY424" s="50">
        <f t="shared" si="280"/>
        <v>3000000</v>
      </c>
      <c r="BZ424" s="50">
        <v>0</v>
      </c>
      <c r="CA424" s="50">
        <v>0</v>
      </c>
      <c r="CB424" s="50">
        <v>0</v>
      </c>
      <c r="CC424" s="50">
        <v>0</v>
      </c>
      <c r="CD424" s="391">
        <f t="shared" si="281"/>
        <v>72912168.216000006</v>
      </c>
      <c r="CE424" s="391">
        <f t="shared" si="283"/>
        <v>59412168.216000006</v>
      </c>
      <c r="CF424" s="391">
        <f t="shared" si="284"/>
        <v>72912168.216000006</v>
      </c>
      <c r="CG424" s="50">
        <f t="shared" si="305"/>
        <v>5103851.7751200013</v>
      </c>
      <c r="CH424" s="395">
        <f t="shared" si="306"/>
        <v>1941216.8216000006</v>
      </c>
      <c r="CI424" s="398">
        <v>0</v>
      </c>
      <c r="CJ424" s="50">
        <v>0</v>
      </c>
      <c r="CK424" s="50">
        <v>0</v>
      </c>
      <c r="CL424" s="50">
        <v>0</v>
      </c>
      <c r="CM424" s="50">
        <v>0</v>
      </c>
      <c r="CN424" s="50">
        <v>0</v>
      </c>
      <c r="CO424" s="50">
        <v>0</v>
      </c>
      <c r="CP424" s="395">
        <f t="shared" si="307"/>
        <v>7045068.5967200017</v>
      </c>
      <c r="CQ424" s="391">
        <f t="shared" si="308"/>
        <v>65867099</v>
      </c>
      <c r="CR424" s="391">
        <f t="shared" si="309"/>
        <v>-510385</v>
      </c>
    </row>
    <row r="425" spans="1:96" s="50" customFormat="1" ht="24" customHeight="1" x14ac:dyDescent="0.2">
      <c r="A425" s="182">
        <f t="shared" si="286"/>
        <v>2655495</v>
      </c>
      <c r="B425" s="298">
        <f t="shared" si="310"/>
        <v>419</v>
      </c>
      <c r="C425" s="266">
        <v>193</v>
      </c>
      <c r="D425" s="299">
        <v>13456</v>
      </c>
      <c r="E425" s="242" t="s">
        <v>2063</v>
      </c>
      <c r="F425" s="243" t="s">
        <v>674</v>
      </c>
      <c r="G425" s="287" t="s">
        <v>137</v>
      </c>
      <c r="H425" s="274" t="s">
        <v>983</v>
      </c>
      <c r="I425" s="294" t="s">
        <v>2853</v>
      </c>
      <c r="J425" s="65" t="s">
        <v>2064</v>
      </c>
      <c r="K425" s="65" t="s">
        <v>2065</v>
      </c>
      <c r="L425" s="65" t="s">
        <v>2384</v>
      </c>
      <c r="M425" s="292" t="s">
        <v>137</v>
      </c>
      <c r="N425" s="99"/>
      <c r="O425" s="65"/>
      <c r="P425" s="245" t="s">
        <v>2410</v>
      </c>
      <c r="Q425" s="244">
        <v>30</v>
      </c>
      <c r="R425" s="246">
        <v>120</v>
      </c>
      <c r="S425" s="246">
        <v>220</v>
      </c>
      <c r="T425" s="246">
        <v>29.33</v>
      </c>
      <c r="U425" s="90">
        <v>0</v>
      </c>
      <c r="V425" s="262">
        <v>25</v>
      </c>
      <c r="W425" s="99">
        <v>0</v>
      </c>
      <c r="X425" s="84">
        <v>0</v>
      </c>
      <c r="Y425" s="99">
        <v>2</v>
      </c>
      <c r="Z425" s="65">
        <v>2</v>
      </c>
      <c r="AA425" s="319">
        <v>885165</v>
      </c>
      <c r="AB425" s="319">
        <v>46667</v>
      </c>
      <c r="AC425" s="320">
        <f t="shared" si="287"/>
        <v>931832</v>
      </c>
      <c r="AD425" s="75">
        <v>4500000</v>
      </c>
      <c r="AE425" s="75">
        <v>6000000</v>
      </c>
      <c r="AF425" s="338">
        <f t="shared" si="311"/>
        <v>177895.19999999998</v>
      </c>
      <c r="AG425" s="113">
        <f t="shared" si="288"/>
        <v>26554950</v>
      </c>
      <c r="AH425" s="75">
        <f t="shared" si="289"/>
        <v>1400010</v>
      </c>
      <c r="AI425" s="75">
        <f t="shared" si="290"/>
        <v>21347423.999999996</v>
      </c>
      <c r="AJ425" s="75">
        <f t="shared" si="291"/>
        <v>5310990</v>
      </c>
      <c r="AK425" s="75">
        <f t="shared" si="292"/>
        <v>4500000</v>
      </c>
      <c r="AL425" s="75">
        <f t="shared" si="293"/>
        <v>6000000</v>
      </c>
      <c r="AM425" s="75">
        <f t="shared" si="294"/>
        <v>9784235.9999999981</v>
      </c>
      <c r="AN425" s="75">
        <f t="shared" si="295"/>
        <v>5217666.2159999991</v>
      </c>
      <c r="AO425" s="75">
        <f t="shared" si="296"/>
        <v>0</v>
      </c>
      <c r="AP425" s="75">
        <f t="shared" si="297"/>
        <v>5000000</v>
      </c>
      <c r="AQ425" s="75">
        <v>0</v>
      </c>
      <c r="AR425" s="75">
        <v>0</v>
      </c>
      <c r="AS425" s="75">
        <v>0</v>
      </c>
      <c r="AT425" s="80">
        <v>0</v>
      </c>
      <c r="AU425" s="82">
        <f t="shared" si="298"/>
        <v>85115276.216000006</v>
      </c>
      <c r="AV425" s="113">
        <f t="shared" si="299"/>
        <v>58717986.18088001</v>
      </c>
      <c r="AW425" s="75">
        <f t="shared" si="300"/>
        <v>79804286.215999991</v>
      </c>
      <c r="AX425" s="75">
        <f t="shared" si="301"/>
        <v>5586300.0351200001</v>
      </c>
      <c r="AY425" s="76">
        <f t="shared" si="302"/>
        <v>1871798.6180880012</v>
      </c>
      <c r="AZ425" s="75">
        <v>0</v>
      </c>
      <c r="BA425" s="75">
        <v>0</v>
      </c>
      <c r="BB425" s="75">
        <v>0</v>
      </c>
      <c r="BC425" s="80">
        <v>0</v>
      </c>
      <c r="BD425" s="80">
        <v>0</v>
      </c>
      <c r="BE425" s="80">
        <v>0</v>
      </c>
      <c r="BF425" s="78">
        <v>0</v>
      </c>
      <c r="BG425" s="348">
        <f t="shared" si="303"/>
        <v>7458098.6532080015</v>
      </c>
      <c r="BH425" s="188">
        <f t="shared" si="304"/>
        <v>77657177</v>
      </c>
      <c r="BM425" s="50">
        <v>885165</v>
      </c>
      <c r="BN425" s="391">
        <f t="shared" si="285"/>
        <v>46667</v>
      </c>
      <c r="BO425" s="391">
        <f t="shared" si="282"/>
        <v>931832</v>
      </c>
      <c r="BP425" s="391">
        <f t="shared" ref="BP425:BP488" si="312">BM425*Q425</f>
        <v>26554950</v>
      </c>
      <c r="BQ425" s="50">
        <f t="shared" ref="BQ425:BQ488" si="313">BN425*Q425</f>
        <v>1400010</v>
      </c>
      <c r="BR425" s="50">
        <f t="shared" ref="BR425:BR488" si="314">BO425*30/220*1.4*R425</f>
        <v>21347423.999999996</v>
      </c>
      <c r="BS425" s="50">
        <f t="shared" ref="BS425:BS488" si="315">(885165*3*Z425)/30*Q425</f>
        <v>5310990</v>
      </c>
      <c r="BT425" s="50">
        <f t="shared" ref="BT425:BT488" si="316">4500000/30*Q425</f>
        <v>4500000</v>
      </c>
      <c r="BU425" s="50">
        <f t="shared" ref="BU425:BU488" si="317">6000000/30*Q425</f>
        <v>6000000</v>
      </c>
      <c r="BV425" s="50">
        <f t="shared" ref="BV425:BV488" si="318">BO425*30/220*35%*S425</f>
        <v>9784235.9999999981</v>
      </c>
      <c r="BW425" s="50">
        <f t="shared" ref="BW425:BW488" si="319">BO425*30/220*1.4*T425</f>
        <v>5217666.2159999991</v>
      </c>
      <c r="BX425" s="50">
        <f t="shared" ref="BX425:BX488" si="320">BO425*U425</f>
        <v>0</v>
      </c>
      <c r="BY425" s="50">
        <f t="shared" ref="BY425:BY488" si="321">200000*V425</f>
        <v>5000000</v>
      </c>
      <c r="BZ425" s="50">
        <v>0</v>
      </c>
      <c r="CA425" s="50">
        <v>0</v>
      </c>
      <c r="CB425" s="50">
        <v>0</v>
      </c>
      <c r="CC425" s="50">
        <v>0</v>
      </c>
      <c r="CD425" s="391">
        <f t="shared" ref="CD425:CD488" si="322">SUM(BP425:CC425)</f>
        <v>85115276.216000006</v>
      </c>
      <c r="CE425" s="391">
        <f t="shared" si="283"/>
        <v>64304286.216000006</v>
      </c>
      <c r="CF425" s="391">
        <f t="shared" si="284"/>
        <v>79804286.216000006</v>
      </c>
      <c r="CG425" s="50">
        <f t="shared" si="305"/>
        <v>5586300.0351200011</v>
      </c>
      <c r="CH425" s="395">
        <f t="shared" si="306"/>
        <v>2430428.6216000007</v>
      </c>
      <c r="CI425" s="398">
        <v>0</v>
      </c>
      <c r="CJ425" s="50">
        <v>0</v>
      </c>
      <c r="CK425" s="50">
        <v>0</v>
      </c>
      <c r="CL425" s="50">
        <v>0</v>
      </c>
      <c r="CM425" s="50">
        <v>0</v>
      </c>
      <c r="CN425" s="50">
        <v>0</v>
      </c>
      <c r="CO425" s="50">
        <v>0</v>
      </c>
      <c r="CP425" s="395">
        <f t="shared" si="307"/>
        <v>8016728.6567200013</v>
      </c>
      <c r="CQ425" s="391">
        <f t="shared" si="308"/>
        <v>77098547</v>
      </c>
      <c r="CR425" s="391">
        <f t="shared" si="309"/>
        <v>-558630</v>
      </c>
    </row>
    <row r="426" spans="1:96" s="50" customFormat="1" ht="24" customHeight="1" x14ac:dyDescent="0.2">
      <c r="A426" s="182">
        <f t="shared" si="286"/>
        <v>2655495</v>
      </c>
      <c r="B426" s="298">
        <f t="shared" si="310"/>
        <v>420</v>
      </c>
      <c r="C426" s="266">
        <v>194</v>
      </c>
      <c r="D426" s="299">
        <v>13478</v>
      </c>
      <c r="E426" s="242" t="s">
        <v>259</v>
      </c>
      <c r="F426" s="243" t="s">
        <v>2124</v>
      </c>
      <c r="G426" s="287" t="s">
        <v>137</v>
      </c>
      <c r="H426" s="274" t="s">
        <v>983</v>
      </c>
      <c r="I426" s="294" t="s">
        <v>2854</v>
      </c>
      <c r="J426" s="65" t="s">
        <v>2125</v>
      </c>
      <c r="K426" s="65" t="s">
        <v>2126</v>
      </c>
      <c r="L426" s="65" t="s">
        <v>2384</v>
      </c>
      <c r="M426" s="292" t="s">
        <v>137</v>
      </c>
      <c r="N426" s="244" t="s">
        <v>2410</v>
      </c>
      <c r="O426" s="65"/>
      <c r="P426" s="90"/>
      <c r="Q426" s="244">
        <v>30</v>
      </c>
      <c r="R426" s="246">
        <v>120</v>
      </c>
      <c r="S426" s="246">
        <v>110</v>
      </c>
      <c r="T426" s="246">
        <v>29.33</v>
      </c>
      <c r="U426" s="90">
        <v>0</v>
      </c>
      <c r="V426" s="262">
        <v>15</v>
      </c>
      <c r="W426" s="99">
        <v>0</v>
      </c>
      <c r="X426" s="84">
        <v>0</v>
      </c>
      <c r="Y426" s="99">
        <v>2</v>
      </c>
      <c r="Z426" s="65">
        <v>2</v>
      </c>
      <c r="AA426" s="319">
        <v>885165</v>
      </c>
      <c r="AB426" s="319">
        <v>46667</v>
      </c>
      <c r="AC426" s="320">
        <f t="shared" si="287"/>
        <v>931832</v>
      </c>
      <c r="AD426" s="75">
        <v>4500000</v>
      </c>
      <c r="AE426" s="75">
        <v>6000000</v>
      </c>
      <c r="AF426" s="338">
        <f t="shared" si="311"/>
        <v>177895.19999999998</v>
      </c>
      <c r="AG426" s="113">
        <f t="shared" si="288"/>
        <v>26554950</v>
      </c>
      <c r="AH426" s="75">
        <f t="shared" si="289"/>
        <v>1400010</v>
      </c>
      <c r="AI426" s="75">
        <f t="shared" si="290"/>
        <v>21347423.999999996</v>
      </c>
      <c r="AJ426" s="75">
        <f t="shared" si="291"/>
        <v>5310990</v>
      </c>
      <c r="AK426" s="75">
        <f t="shared" si="292"/>
        <v>4500000</v>
      </c>
      <c r="AL426" s="75">
        <f t="shared" si="293"/>
        <v>6000000</v>
      </c>
      <c r="AM426" s="75">
        <f t="shared" si="294"/>
        <v>4892117.9999999991</v>
      </c>
      <c r="AN426" s="75">
        <f t="shared" si="295"/>
        <v>5217666.2159999991</v>
      </c>
      <c r="AO426" s="75">
        <f t="shared" si="296"/>
        <v>0</v>
      </c>
      <c r="AP426" s="75">
        <f t="shared" si="297"/>
        <v>3000000</v>
      </c>
      <c r="AQ426" s="75">
        <v>0</v>
      </c>
      <c r="AR426" s="75">
        <v>0</v>
      </c>
      <c r="AS426" s="75">
        <v>0</v>
      </c>
      <c r="AT426" s="80">
        <v>0</v>
      </c>
      <c r="AU426" s="82">
        <f t="shared" si="298"/>
        <v>78223158.216000006</v>
      </c>
      <c r="AV426" s="113">
        <f t="shared" si="299"/>
        <v>54308316.440880008</v>
      </c>
      <c r="AW426" s="75">
        <f t="shared" si="300"/>
        <v>72912168.215999991</v>
      </c>
      <c r="AX426" s="75">
        <f t="shared" si="301"/>
        <v>5103851.7751199994</v>
      </c>
      <c r="AY426" s="76">
        <f t="shared" si="302"/>
        <v>1430831.644088001</v>
      </c>
      <c r="AZ426" s="75">
        <v>0</v>
      </c>
      <c r="BA426" s="75">
        <v>0</v>
      </c>
      <c r="BB426" s="75">
        <v>0</v>
      </c>
      <c r="BC426" s="80">
        <v>0</v>
      </c>
      <c r="BD426" s="80">
        <v>0</v>
      </c>
      <c r="BE426" s="80">
        <v>0</v>
      </c>
      <c r="BF426" s="78">
        <v>0</v>
      </c>
      <c r="BG426" s="348">
        <f t="shared" si="303"/>
        <v>6534683.4192080004</v>
      </c>
      <c r="BH426" s="188">
        <f t="shared" si="304"/>
        <v>71688474</v>
      </c>
      <c r="BM426" s="50">
        <v>885165</v>
      </c>
      <c r="BN426" s="391">
        <f t="shared" si="285"/>
        <v>46667</v>
      </c>
      <c r="BO426" s="391">
        <f t="shared" si="282"/>
        <v>931832</v>
      </c>
      <c r="BP426" s="391">
        <f t="shared" si="312"/>
        <v>26554950</v>
      </c>
      <c r="BQ426" s="50">
        <f t="shared" si="313"/>
        <v>1400010</v>
      </c>
      <c r="BR426" s="50">
        <f t="shared" si="314"/>
        <v>21347423.999999996</v>
      </c>
      <c r="BS426" s="50">
        <f t="shared" si="315"/>
        <v>5310990</v>
      </c>
      <c r="BT426" s="50">
        <f t="shared" si="316"/>
        <v>4500000</v>
      </c>
      <c r="BU426" s="50">
        <f t="shared" si="317"/>
        <v>6000000</v>
      </c>
      <c r="BV426" s="50">
        <f t="shared" si="318"/>
        <v>4892117.9999999991</v>
      </c>
      <c r="BW426" s="50">
        <f t="shared" si="319"/>
        <v>5217666.2159999991</v>
      </c>
      <c r="BX426" s="50">
        <f t="shared" si="320"/>
        <v>0</v>
      </c>
      <c r="BY426" s="50">
        <f t="shared" si="321"/>
        <v>3000000</v>
      </c>
      <c r="BZ426" s="50">
        <v>0</v>
      </c>
      <c r="CA426" s="50">
        <v>0</v>
      </c>
      <c r="CB426" s="50">
        <v>0</v>
      </c>
      <c r="CC426" s="50">
        <v>0</v>
      </c>
      <c r="CD426" s="391">
        <f t="shared" si="322"/>
        <v>78223158.216000006</v>
      </c>
      <c r="CE426" s="391">
        <f t="shared" si="283"/>
        <v>59412168.216000006</v>
      </c>
      <c r="CF426" s="391">
        <f t="shared" si="284"/>
        <v>72912168.216000006</v>
      </c>
      <c r="CG426" s="50">
        <f t="shared" si="305"/>
        <v>5103851.7751200013</v>
      </c>
      <c r="CH426" s="395">
        <f t="shared" si="306"/>
        <v>1941216.8216000006</v>
      </c>
      <c r="CI426" s="398">
        <v>0</v>
      </c>
      <c r="CJ426" s="50">
        <v>0</v>
      </c>
      <c r="CK426" s="50">
        <v>0</v>
      </c>
      <c r="CL426" s="50">
        <v>0</v>
      </c>
      <c r="CM426" s="50">
        <v>0</v>
      </c>
      <c r="CN426" s="50">
        <v>0</v>
      </c>
      <c r="CO426" s="50">
        <v>0</v>
      </c>
      <c r="CP426" s="395">
        <f t="shared" si="307"/>
        <v>7045068.5967200017</v>
      </c>
      <c r="CQ426" s="391">
        <f t="shared" si="308"/>
        <v>71178089</v>
      </c>
      <c r="CR426" s="391">
        <f t="shared" si="309"/>
        <v>-510385</v>
      </c>
    </row>
    <row r="427" spans="1:96" s="50" customFormat="1" ht="24" customHeight="1" x14ac:dyDescent="0.2">
      <c r="A427" s="182">
        <f t="shared" si="286"/>
        <v>2655495</v>
      </c>
      <c r="B427" s="298">
        <f t="shared" si="310"/>
        <v>421</v>
      </c>
      <c r="C427" s="266">
        <v>195</v>
      </c>
      <c r="D427" s="299">
        <v>13479</v>
      </c>
      <c r="E427" s="242" t="s">
        <v>135</v>
      </c>
      <c r="F427" s="243" t="s">
        <v>2124</v>
      </c>
      <c r="G427" s="287" t="s">
        <v>137</v>
      </c>
      <c r="H427" s="274" t="s">
        <v>983</v>
      </c>
      <c r="I427" s="294" t="s">
        <v>2855</v>
      </c>
      <c r="J427" s="65" t="s">
        <v>2127</v>
      </c>
      <c r="K427" s="65" t="s">
        <v>2128</v>
      </c>
      <c r="L427" s="65" t="s">
        <v>2384</v>
      </c>
      <c r="M427" s="292" t="s">
        <v>137</v>
      </c>
      <c r="N427" s="244" t="s">
        <v>2410</v>
      </c>
      <c r="O427" s="65"/>
      <c r="P427" s="90"/>
      <c r="Q427" s="244">
        <v>30</v>
      </c>
      <c r="R427" s="246">
        <v>120</v>
      </c>
      <c r="S427" s="246">
        <v>110</v>
      </c>
      <c r="T427" s="246">
        <v>29.33</v>
      </c>
      <c r="U427" s="90">
        <v>0</v>
      </c>
      <c r="V427" s="262">
        <v>15</v>
      </c>
      <c r="W427" s="99">
        <v>0</v>
      </c>
      <c r="X427" s="84">
        <v>0</v>
      </c>
      <c r="Y427" s="99">
        <v>1</v>
      </c>
      <c r="Z427" s="65">
        <v>1</v>
      </c>
      <c r="AA427" s="319">
        <v>885165</v>
      </c>
      <c r="AB427" s="319">
        <v>46667</v>
      </c>
      <c r="AC427" s="320">
        <f t="shared" si="287"/>
        <v>931832</v>
      </c>
      <c r="AD427" s="75">
        <v>4500000</v>
      </c>
      <c r="AE427" s="75">
        <v>6000000</v>
      </c>
      <c r="AF427" s="338">
        <f t="shared" si="311"/>
        <v>177895.19999999998</v>
      </c>
      <c r="AG427" s="113">
        <f t="shared" si="288"/>
        <v>26554950</v>
      </c>
      <c r="AH427" s="75">
        <f t="shared" si="289"/>
        <v>1400010</v>
      </c>
      <c r="AI427" s="75">
        <f t="shared" si="290"/>
        <v>21347423.999999996</v>
      </c>
      <c r="AJ427" s="75">
        <f t="shared" si="291"/>
        <v>2655495</v>
      </c>
      <c r="AK427" s="75">
        <f t="shared" si="292"/>
        <v>4500000</v>
      </c>
      <c r="AL427" s="75">
        <f t="shared" si="293"/>
        <v>6000000</v>
      </c>
      <c r="AM427" s="75">
        <f t="shared" si="294"/>
        <v>4892117.9999999991</v>
      </c>
      <c r="AN427" s="75">
        <f t="shared" si="295"/>
        <v>5217666.2159999991</v>
      </c>
      <c r="AO427" s="75">
        <f t="shared" si="296"/>
        <v>0</v>
      </c>
      <c r="AP427" s="75">
        <f t="shared" si="297"/>
        <v>3000000</v>
      </c>
      <c r="AQ427" s="75">
        <v>0</v>
      </c>
      <c r="AR427" s="75">
        <v>0</v>
      </c>
      <c r="AS427" s="75">
        <v>0</v>
      </c>
      <c r="AT427" s="80">
        <v>0</v>
      </c>
      <c r="AU427" s="82">
        <f t="shared" si="298"/>
        <v>75567663.216000006</v>
      </c>
      <c r="AV427" s="113">
        <f t="shared" si="299"/>
        <v>54308316.440880008</v>
      </c>
      <c r="AW427" s="75">
        <f t="shared" si="300"/>
        <v>72912168.215999991</v>
      </c>
      <c r="AX427" s="75">
        <f t="shared" si="301"/>
        <v>5103851.7751199994</v>
      </c>
      <c r="AY427" s="76">
        <f t="shared" si="302"/>
        <v>1430831.644088001</v>
      </c>
      <c r="AZ427" s="75">
        <v>0</v>
      </c>
      <c r="BA427" s="75">
        <v>0</v>
      </c>
      <c r="BB427" s="75">
        <v>0</v>
      </c>
      <c r="BC427" s="80">
        <v>0</v>
      </c>
      <c r="BD427" s="80">
        <v>0</v>
      </c>
      <c r="BE427" s="80">
        <v>0</v>
      </c>
      <c r="BF427" s="78">
        <v>0</v>
      </c>
      <c r="BG427" s="348">
        <f t="shared" si="303"/>
        <v>6534683.4192080004</v>
      </c>
      <c r="BH427" s="188">
        <f t="shared" si="304"/>
        <v>69032979</v>
      </c>
      <c r="BM427" s="50">
        <v>885165</v>
      </c>
      <c r="BN427" s="391">
        <f t="shared" si="285"/>
        <v>46667</v>
      </c>
      <c r="BO427" s="391">
        <f t="shared" si="282"/>
        <v>931832</v>
      </c>
      <c r="BP427" s="391">
        <f t="shared" si="312"/>
        <v>26554950</v>
      </c>
      <c r="BQ427" s="50">
        <f t="shared" si="313"/>
        <v>1400010</v>
      </c>
      <c r="BR427" s="50">
        <f t="shared" si="314"/>
        <v>21347423.999999996</v>
      </c>
      <c r="BS427" s="50">
        <f t="shared" si="315"/>
        <v>2655495</v>
      </c>
      <c r="BT427" s="50">
        <f t="shared" si="316"/>
        <v>4500000</v>
      </c>
      <c r="BU427" s="50">
        <f t="shared" si="317"/>
        <v>6000000</v>
      </c>
      <c r="BV427" s="50">
        <f t="shared" si="318"/>
        <v>4892117.9999999991</v>
      </c>
      <c r="BW427" s="50">
        <f t="shared" si="319"/>
        <v>5217666.2159999991</v>
      </c>
      <c r="BX427" s="50">
        <f t="shared" si="320"/>
        <v>0</v>
      </c>
      <c r="BY427" s="50">
        <f t="shared" si="321"/>
        <v>3000000</v>
      </c>
      <c r="BZ427" s="50">
        <v>0</v>
      </c>
      <c r="CA427" s="50">
        <v>0</v>
      </c>
      <c r="CB427" s="50">
        <v>0</v>
      </c>
      <c r="CC427" s="50">
        <v>0</v>
      </c>
      <c r="CD427" s="391">
        <f t="shared" si="322"/>
        <v>75567663.216000006</v>
      </c>
      <c r="CE427" s="391">
        <f t="shared" si="283"/>
        <v>59412168.216000006</v>
      </c>
      <c r="CF427" s="391">
        <f t="shared" si="284"/>
        <v>72912168.216000006</v>
      </c>
      <c r="CG427" s="50">
        <f t="shared" si="305"/>
        <v>5103851.7751200013</v>
      </c>
      <c r="CH427" s="395">
        <f t="shared" si="306"/>
        <v>1941216.8216000006</v>
      </c>
      <c r="CI427" s="398">
        <v>0</v>
      </c>
      <c r="CJ427" s="50">
        <v>0</v>
      </c>
      <c r="CK427" s="50">
        <v>0</v>
      </c>
      <c r="CL427" s="50">
        <v>0</v>
      </c>
      <c r="CM427" s="50">
        <v>0</v>
      </c>
      <c r="CN427" s="50">
        <v>0</v>
      </c>
      <c r="CO427" s="50">
        <v>0</v>
      </c>
      <c r="CP427" s="395">
        <f t="shared" si="307"/>
        <v>7045068.5967200017</v>
      </c>
      <c r="CQ427" s="391">
        <f t="shared" si="308"/>
        <v>68522594</v>
      </c>
      <c r="CR427" s="391">
        <f t="shared" si="309"/>
        <v>-510385</v>
      </c>
    </row>
    <row r="428" spans="1:96" s="50" customFormat="1" ht="24" customHeight="1" x14ac:dyDescent="0.2">
      <c r="A428" s="182">
        <f t="shared" si="286"/>
        <v>2655495</v>
      </c>
      <c r="B428" s="298">
        <f t="shared" si="310"/>
        <v>422</v>
      </c>
      <c r="C428" s="266">
        <v>196</v>
      </c>
      <c r="D428" s="299">
        <v>13455</v>
      </c>
      <c r="E428" s="242" t="s">
        <v>435</v>
      </c>
      <c r="F428" s="243" t="s">
        <v>2060</v>
      </c>
      <c r="G428" s="287" t="s">
        <v>137</v>
      </c>
      <c r="H428" s="274" t="s">
        <v>983</v>
      </c>
      <c r="I428" s="294" t="s">
        <v>2856</v>
      </c>
      <c r="J428" s="65" t="s">
        <v>2061</v>
      </c>
      <c r="K428" s="65" t="s">
        <v>2062</v>
      </c>
      <c r="L428" s="65" t="s">
        <v>2384</v>
      </c>
      <c r="M428" s="292" t="s">
        <v>137</v>
      </c>
      <c r="N428" s="244" t="s">
        <v>2410</v>
      </c>
      <c r="O428" s="65"/>
      <c r="P428" s="90"/>
      <c r="Q428" s="244">
        <v>30</v>
      </c>
      <c r="R428" s="246">
        <v>120</v>
      </c>
      <c r="S428" s="246">
        <v>110</v>
      </c>
      <c r="T428" s="246">
        <v>29.33</v>
      </c>
      <c r="U428" s="90">
        <v>0</v>
      </c>
      <c r="V428" s="262">
        <v>13</v>
      </c>
      <c r="W428" s="99">
        <v>0</v>
      </c>
      <c r="X428" s="84">
        <v>0</v>
      </c>
      <c r="Y428" s="99">
        <v>2</v>
      </c>
      <c r="Z428" s="65">
        <v>0</v>
      </c>
      <c r="AA428" s="319">
        <v>885165</v>
      </c>
      <c r="AB428" s="319">
        <v>46667</v>
      </c>
      <c r="AC428" s="320">
        <f t="shared" si="287"/>
        <v>931832</v>
      </c>
      <c r="AD428" s="75">
        <v>4500000</v>
      </c>
      <c r="AE428" s="75">
        <v>6000000</v>
      </c>
      <c r="AF428" s="338">
        <f t="shared" si="311"/>
        <v>177895.19999999998</v>
      </c>
      <c r="AG428" s="113">
        <f t="shared" si="288"/>
        <v>26554950</v>
      </c>
      <c r="AH428" s="75">
        <f t="shared" si="289"/>
        <v>1400010</v>
      </c>
      <c r="AI428" s="75">
        <f t="shared" si="290"/>
        <v>21347423.999999996</v>
      </c>
      <c r="AJ428" s="75">
        <f t="shared" si="291"/>
        <v>0</v>
      </c>
      <c r="AK428" s="75">
        <f t="shared" si="292"/>
        <v>4500000</v>
      </c>
      <c r="AL428" s="75">
        <f t="shared" si="293"/>
        <v>6000000</v>
      </c>
      <c r="AM428" s="75">
        <f t="shared" si="294"/>
        <v>4892117.9999999991</v>
      </c>
      <c r="AN428" s="75">
        <f t="shared" si="295"/>
        <v>5217666.2159999991</v>
      </c>
      <c r="AO428" s="75">
        <f t="shared" si="296"/>
        <v>0</v>
      </c>
      <c r="AP428" s="75">
        <f t="shared" si="297"/>
        <v>2600000</v>
      </c>
      <c r="AQ428" s="75">
        <v>0</v>
      </c>
      <c r="AR428" s="75">
        <v>0</v>
      </c>
      <c r="AS428" s="75">
        <v>0</v>
      </c>
      <c r="AT428" s="80">
        <v>0</v>
      </c>
      <c r="AU428" s="82">
        <f t="shared" si="298"/>
        <v>72512168.216000006</v>
      </c>
      <c r="AV428" s="113">
        <f t="shared" si="299"/>
        <v>54336316.440880008</v>
      </c>
      <c r="AW428" s="75">
        <f t="shared" si="300"/>
        <v>72512168.215999991</v>
      </c>
      <c r="AX428" s="75">
        <f t="shared" si="301"/>
        <v>5075851.7751199994</v>
      </c>
      <c r="AY428" s="76">
        <f t="shared" si="302"/>
        <v>1433631.644088001</v>
      </c>
      <c r="AZ428" s="75">
        <v>0</v>
      </c>
      <c r="BA428" s="75">
        <v>0</v>
      </c>
      <c r="BB428" s="75">
        <v>0</v>
      </c>
      <c r="BC428" s="80">
        <v>0</v>
      </c>
      <c r="BD428" s="80">
        <v>0</v>
      </c>
      <c r="BE428" s="80">
        <v>0</v>
      </c>
      <c r="BF428" s="78">
        <v>0</v>
      </c>
      <c r="BG428" s="348">
        <f t="shared" si="303"/>
        <v>6509483.4192080004</v>
      </c>
      <c r="BH428" s="188">
        <f t="shared" si="304"/>
        <v>66002684</v>
      </c>
      <c r="BM428" s="50">
        <v>885165</v>
      </c>
      <c r="BN428" s="391">
        <f t="shared" si="285"/>
        <v>46667</v>
      </c>
      <c r="BO428" s="391">
        <f t="shared" si="282"/>
        <v>931832</v>
      </c>
      <c r="BP428" s="391">
        <f t="shared" si="312"/>
        <v>26554950</v>
      </c>
      <c r="BQ428" s="50">
        <f t="shared" si="313"/>
        <v>1400010</v>
      </c>
      <c r="BR428" s="50">
        <f t="shared" si="314"/>
        <v>21347423.999999996</v>
      </c>
      <c r="BS428" s="50">
        <f t="shared" si="315"/>
        <v>0</v>
      </c>
      <c r="BT428" s="50">
        <f t="shared" si="316"/>
        <v>4500000</v>
      </c>
      <c r="BU428" s="50">
        <f t="shared" si="317"/>
        <v>6000000</v>
      </c>
      <c r="BV428" s="50">
        <f t="shared" si="318"/>
        <v>4892117.9999999991</v>
      </c>
      <c r="BW428" s="50">
        <f t="shared" si="319"/>
        <v>5217666.2159999991</v>
      </c>
      <c r="BX428" s="50">
        <f t="shared" si="320"/>
        <v>0</v>
      </c>
      <c r="BY428" s="50">
        <f t="shared" si="321"/>
        <v>2600000</v>
      </c>
      <c r="BZ428" s="50">
        <v>0</v>
      </c>
      <c r="CA428" s="50">
        <v>0</v>
      </c>
      <c r="CB428" s="50">
        <v>0</v>
      </c>
      <c r="CC428" s="50">
        <v>0</v>
      </c>
      <c r="CD428" s="391">
        <f t="shared" si="322"/>
        <v>72512168.216000006</v>
      </c>
      <c r="CE428" s="391">
        <f t="shared" si="283"/>
        <v>59412168.216000006</v>
      </c>
      <c r="CF428" s="391">
        <f t="shared" si="284"/>
        <v>72512168.216000006</v>
      </c>
      <c r="CG428" s="50">
        <f t="shared" si="305"/>
        <v>5075851.7751200013</v>
      </c>
      <c r="CH428" s="395">
        <f t="shared" si="306"/>
        <v>1941216.8216000006</v>
      </c>
      <c r="CI428" s="398">
        <v>0</v>
      </c>
      <c r="CJ428" s="50">
        <v>0</v>
      </c>
      <c r="CK428" s="50">
        <v>0</v>
      </c>
      <c r="CL428" s="50">
        <v>0</v>
      </c>
      <c r="CM428" s="50">
        <v>0</v>
      </c>
      <c r="CN428" s="50">
        <v>0</v>
      </c>
      <c r="CO428" s="50">
        <v>0</v>
      </c>
      <c r="CP428" s="395">
        <f t="shared" si="307"/>
        <v>7017068.5967200017</v>
      </c>
      <c r="CQ428" s="391">
        <f t="shared" si="308"/>
        <v>65495099</v>
      </c>
      <c r="CR428" s="391">
        <f t="shared" si="309"/>
        <v>-507585</v>
      </c>
    </row>
    <row r="429" spans="1:96" s="50" customFormat="1" ht="24" customHeight="1" x14ac:dyDescent="0.2">
      <c r="A429" s="182">
        <f t="shared" si="286"/>
        <v>2655495</v>
      </c>
      <c r="B429" s="298">
        <f t="shared" si="310"/>
        <v>423</v>
      </c>
      <c r="C429" s="266">
        <v>197</v>
      </c>
      <c r="D429" s="299">
        <v>13491</v>
      </c>
      <c r="E429" s="242" t="s">
        <v>2160</v>
      </c>
      <c r="F429" s="243" t="s">
        <v>1215</v>
      </c>
      <c r="G429" s="287" t="s">
        <v>137</v>
      </c>
      <c r="H429" s="274" t="s">
        <v>983</v>
      </c>
      <c r="I429" s="294" t="s">
        <v>2857</v>
      </c>
      <c r="J429" s="65" t="s">
        <v>2161</v>
      </c>
      <c r="K429" s="65" t="s">
        <v>2162</v>
      </c>
      <c r="L429" s="65" t="s">
        <v>2384</v>
      </c>
      <c r="M429" s="292" t="s">
        <v>137</v>
      </c>
      <c r="N429" s="99"/>
      <c r="O429" s="246" t="s">
        <v>2410</v>
      </c>
      <c r="P429" s="90"/>
      <c r="Q429" s="244">
        <v>30</v>
      </c>
      <c r="R429" s="246">
        <v>90</v>
      </c>
      <c r="S429" s="246">
        <v>0</v>
      </c>
      <c r="T429" s="246">
        <v>0</v>
      </c>
      <c r="U429" s="90">
        <v>0</v>
      </c>
      <c r="V429" s="262">
        <v>20</v>
      </c>
      <c r="W429" s="99">
        <v>0</v>
      </c>
      <c r="X429" s="84">
        <v>0</v>
      </c>
      <c r="Y429" s="99">
        <v>1</v>
      </c>
      <c r="Z429" s="65">
        <v>1</v>
      </c>
      <c r="AA429" s="319">
        <v>885165</v>
      </c>
      <c r="AB429" s="319">
        <v>46667</v>
      </c>
      <c r="AC429" s="320">
        <f t="shared" si="287"/>
        <v>931832</v>
      </c>
      <c r="AD429" s="75">
        <v>4500000</v>
      </c>
      <c r="AE429" s="75">
        <v>6000000</v>
      </c>
      <c r="AF429" s="338">
        <f t="shared" si="311"/>
        <v>177895.19999999998</v>
      </c>
      <c r="AG429" s="113">
        <f t="shared" si="288"/>
        <v>26554950</v>
      </c>
      <c r="AH429" s="75">
        <f t="shared" si="289"/>
        <v>1400010</v>
      </c>
      <c r="AI429" s="75">
        <f t="shared" si="290"/>
        <v>16010567.999999998</v>
      </c>
      <c r="AJ429" s="75">
        <f t="shared" si="291"/>
        <v>2655495</v>
      </c>
      <c r="AK429" s="75">
        <f t="shared" si="292"/>
        <v>4500000</v>
      </c>
      <c r="AL429" s="75">
        <f t="shared" si="293"/>
        <v>6000000</v>
      </c>
      <c r="AM429" s="75">
        <f t="shared" si="294"/>
        <v>0</v>
      </c>
      <c r="AN429" s="75">
        <f t="shared" si="295"/>
        <v>0</v>
      </c>
      <c r="AO429" s="75">
        <f t="shared" si="296"/>
        <v>0</v>
      </c>
      <c r="AP429" s="75">
        <f t="shared" si="297"/>
        <v>4000000</v>
      </c>
      <c r="AQ429" s="75">
        <v>0</v>
      </c>
      <c r="AR429" s="75">
        <v>0</v>
      </c>
      <c r="AS429" s="75">
        <v>0</v>
      </c>
      <c r="AT429" s="80">
        <v>0</v>
      </c>
      <c r="AU429" s="82">
        <f t="shared" si="298"/>
        <v>61121023</v>
      </c>
      <c r="AV429" s="113">
        <f t="shared" si="299"/>
        <v>39872941.039999999</v>
      </c>
      <c r="AW429" s="75">
        <f t="shared" si="300"/>
        <v>58465528</v>
      </c>
      <c r="AX429" s="75">
        <f t="shared" si="301"/>
        <v>4092586.9600000004</v>
      </c>
      <c r="AY429" s="76">
        <f t="shared" si="302"/>
        <v>0</v>
      </c>
      <c r="AZ429" s="75">
        <v>0</v>
      </c>
      <c r="BA429" s="75">
        <v>0</v>
      </c>
      <c r="BB429" s="75">
        <v>0</v>
      </c>
      <c r="BC429" s="80">
        <v>0</v>
      </c>
      <c r="BD429" s="80">
        <v>0</v>
      </c>
      <c r="BE429" s="80">
        <v>0</v>
      </c>
      <c r="BF429" s="78">
        <v>0</v>
      </c>
      <c r="BG429" s="348">
        <f t="shared" si="303"/>
        <v>4092586.9600000004</v>
      </c>
      <c r="BH429" s="188">
        <f t="shared" si="304"/>
        <v>57028436</v>
      </c>
      <c r="BM429" s="50">
        <v>885165</v>
      </c>
      <c r="BN429" s="391">
        <f t="shared" si="285"/>
        <v>46667</v>
      </c>
      <c r="BO429" s="391">
        <f t="shared" si="282"/>
        <v>931832</v>
      </c>
      <c r="BP429" s="391">
        <f t="shared" si="312"/>
        <v>26554950</v>
      </c>
      <c r="BQ429" s="50">
        <f t="shared" si="313"/>
        <v>1400010</v>
      </c>
      <c r="BR429" s="50">
        <f t="shared" si="314"/>
        <v>16010567.999999998</v>
      </c>
      <c r="BS429" s="50">
        <f t="shared" si="315"/>
        <v>2655495</v>
      </c>
      <c r="BT429" s="50">
        <f t="shared" si="316"/>
        <v>4500000</v>
      </c>
      <c r="BU429" s="50">
        <f t="shared" si="317"/>
        <v>6000000</v>
      </c>
      <c r="BV429" s="50">
        <f t="shared" si="318"/>
        <v>0</v>
      </c>
      <c r="BW429" s="50">
        <f t="shared" si="319"/>
        <v>0</v>
      </c>
      <c r="BX429" s="50">
        <f t="shared" si="320"/>
        <v>0</v>
      </c>
      <c r="BY429" s="50">
        <f t="shared" si="321"/>
        <v>4000000</v>
      </c>
      <c r="BZ429" s="50">
        <v>0</v>
      </c>
      <c r="CA429" s="50">
        <v>0</v>
      </c>
      <c r="CB429" s="50">
        <v>0</v>
      </c>
      <c r="CC429" s="50">
        <v>0</v>
      </c>
      <c r="CD429" s="391">
        <f t="shared" si="322"/>
        <v>61121023</v>
      </c>
      <c r="CE429" s="391">
        <f t="shared" si="283"/>
        <v>43965528</v>
      </c>
      <c r="CF429" s="391">
        <f t="shared" si="284"/>
        <v>58465528</v>
      </c>
      <c r="CG429" s="50">
        <f t="shared" si="305"/>
        <v>4092586.9600000004</v>
      </c>
      <c r="CH429" s="395">
        <f t="shared" si="306"/>
        <v>396552.80000000005</v>
      </c>
      <c r="CI429" s="398">
        <v>0</v>
      </c>
      <c r="CJ429" s="50">
        <v>0</v>
      </c>
      <c r="CK429" s="50">
        <v>0</v>
      </c>
      <c r="CL429" s="50">
        <v>0</v>
      </c>
      <c r="CM429" s="50">
        <v>0</v>
      </c>
      <c r="CN429" s="50">
        <v>0</v>
      </c>
      <c r="CO429" s="50">
        <v>0</v>
      </c>
      <c r="CP429" s="395">
        <f t="shared" si="307"/>
        <v>4489139.7600000007</v>
      </c>
      <c r="CQ429" s="391">
        <f t="shared" si="308"/>
        <v>56631883</v>
      </c>
      <c r="CR429" s="391">
        <f t="shared" si="309"/>
        <v>-396553</v>
      </c>
    </row>
    <row r="430" spans="1:96" s="50" customFormat="1" ht="24" customHeight="1" x14ac:dyDescent="0.2">
      <c r="A430" s="182">
        <f t="shared" si="286"/>
        <v>2655495</v>
      </c>
      <c r="B430" s="298">
        <f t="shared" si="310"/>
        <v>424</v>
      </c>
      <c r="C430" s="266">
        <v>198</v>
      </c>
      <c r="D430" s="299">
        <v>13468</v>
      </c>
      <c r="E430" s="242" t="s">
        <v>410</v>
      </c>
      <c r="F430" s="243" t="s">
        <v>2097</v>
      </c>
      <c r="G430" s="287" t="s">
        <v>137</v>
      </c>
      <c r="H430" s="274" t="s">
        <v>983</v>
      </c>
      <c r="I430" s="294" t="s">
        <v>2858</v>
      </c>
      <c r="J430" s="65" t="s">
        <v>2098</v>
      </c>
      <c r="K430" s="65" t="s">
        <v>2099</v>
      </c>
      <c r="L430" s="65" t="s">
        <v>2384</v>
      </c>
      <c r="M430" s="292" t="s">
        <v>137</v>
      </c>
      <c r="N430" s="244" t="s">
        <v>2410</v>
      </c>
      <c r="O430" s="65"/>
      <c r="P430" s="90"/>
      <c r="Q430" s="244">
        <v>30</v>
      </c>
      <c r="R430" s="246">
        <v>120</v>
      </c>
      <c r="S430" s="246">
        <v>110</v>
      </c>
      <c r="T430" s="246">
        <v>29.33</v>
      </c>
      <c r="U430" s="90">
        <v>0</v>
      </c>
      <c r="V430" s="262">
        <v>15</v>
      </c>
      <c r="W430" s="99">
        <v>0</v>
      </c>
      <c r="X430" s="84">
        <v>0</v>
      </c>
      <c r="Y430" s="99">
        <v>0</v>
      </c>
      <c r="Z430" s="65">
        <v>0</v>
      </c>
      <c r="AA430" s="319">
        <v>885165</v>
      </c>
      <c r="AB430" s="319">
        <v>0</v>
      </c>
      <c r="AC430" s="320">
        <f t="shared" si="287"/>
        <v>885165</v>
      </c>
      <c r="AD430" s="75">
        <v>4500000</v>
      </c>
      <c r="AE430" s="75">
        <v>6000000</v>
      </c>
      <c r="AF430" s="338">
        <f t="shared" si="311"/>
        <v>168986.04545454544</v>
      </c>
      <c r="AG430" s="113">
        <f t="shared" si="288"/>
        <v>26554950</v>
      </c>
      <c r="AH430" s="75">
        <f t="shared" si="289"/>
        <v>0</v>
      </c>
      <c r="AI430" s="75">
        <f t="shared" si="290"/>
        <v>20278325.454545453</v>
      </c>
      <c r="AJ430" s="75">
        <f t="shared" si="291"/>
        <v>0</v>
      </c>
      <c r="AK430" s="75">
        <f t="shared" si="292"/>
        <v>4500000</v>
      </c>
      <c r="AL430" s="75">
        <f t="shared" si="293"/>
        <v>6000000</v>
      </c>
      <c r="AM430" s="75">
        <f t="shared" si="294"/>
        <v>4647116.25</v>
      </c>
      <c r="AN430" s="75">
        <f t="shared" si="295"/>
        <v>4956360.7131818179</v>
      </c>
      <c r="AO430" s="75">
        <f t="shared" si="296"/>
        <v>0</v>
      </c>
      <c r="AP430" s="75">
        <f t="shared" si="297"/>
        <v>3000000</v>
      </c>
      <c r="AQ430" s="75">
        <v>0</v>
      </c>
      <c r="AR430" s="75">
        <v>0</v>
      </c>
      <c r="AS430" s="75">
        <v>0</v>
      </c>
      <c r="AT430" s="80">
        <v>0</v>
      </c>
      <c r="AU430" s="82">
        <f t="shared" si="298"/>
        <v>69936752.417727262</v>
      </c>
      <c r="AV430" s="113">
        <f t="shared" si="299"/>
        <v>51541179.748486355</v>
      </c>
      <c r="AW430" s="75">
        <f t="shared" si="300"/>
        <v>69936752.417727262</v>
      </c>
      <c r="AX430" s="75">
        <f t="shared" si="301"/>
        <v>4895572.6692409087</v>
      </c>
      <c r="AY430" s="76">
        <f t="shared" si="302"/>
        <v>1154117.9748486355</v>
      </c>
      <c r="AZ430" s="75">
        <v>0</v>
      </c>
      <c r="BA430" s="75">
        <v>0</v>
      </c>
      <c r="BB430" s="75">
        <v>0</v>
      </c>
      <c r="BC430" s="80">
        <v>0</v>
      </c>
      <c r="BD430" s="80">
        <v>0</v>
      </c>
      <c r="BE430" s="80">
        <v>0</v>
      </c>
      <c r="BF430" s="78">
        <v>0</v>
      </c>
      <c r="BG430" s="348">
        <f t="shared" si="303"/>
        <v>6049690.6440895442</v>
      </c>
      <c r="BH430" s="188">
        <f t="shared" si="304"/>
        <v>63887061</v>
      </c>
      <c r="BM430" s="50">
        <v>885165</v>
      </c>
      <c r="BN430" s="391">
        <f t="shared" si="285"/>
        <v>0</v>
      </c>
      <c r="BO430" s="391">
        <f t="shared" si="282"/>
        <v>885165</v>
      </c>
      <c r="BP430" s="391">
        <f t="shared" si="312"/>
        <v>26554950</v>
      </c>
      <c r="BQ430" s="50">
        <f t="shared" si="313"/>
        <v>0</v>
      </c>
      <c r="BR430" s="50">
        <f t="shared" si="314"/>
        <v>20278325.454545453</v>
      </c>
      <c r="BS430" s="50">
        <f t="shared" si="315"/>
        <v>0</v>
      </c>
      <c r="BT430" s="50">
        <f t="shared" si="316"/>
        <v>4500000</v>
      </c>
      <c r="BU430" s="50">
        <f t="shared" si="317"/>
        <v>6000000</v>
      </c>
      <c r="BV430" s="50">
        <f t="shared" si="318"/>
        <v>4647116.25</v>
      </c>
      <c r="BW430" s="50">
        <f t="shared" si="319"/>
        <v>4956360.7131818179</v>
      </c>
      <c r="BX430" s="50">
        <f t="shared" si="320"/>
        <v>0</v>
      </c>
      <c r="BY430" s="50">
        <f t="shared" si="321"/>
        <v>3000000</v>
      </c>
      <c r="BZ430" s="50">
        <v>0</v>
      </c>
      <c r="CA430" s="50">
        <v>0</v>
      </c>
      <c r="CB430" s="50">
        <v>0</v>
      </c>
      <c r="CC430" s="50">
        <v>0</v>
      </c>
      <c r="CD430" s="391">
        <f t="shared" si="322"/>
        <v>69936752.417727262</v>
      </c>
      <c r="CE430" s="391">
        <f t="shared" si="283"/>
        <v>56436752.417727262</v>
      </c>
      <c r="CF430" s="391">
        <f t="shared" si="284"/>
        <v>69936752.417727262</v>
      </c>
      <c r="CG430" s="50">
        <f t="shared" si="305"/>
        <v>4895572.6692409087</v>
      </c>
      <c r="CH430" s="395">
        <f t="shared" si="306"/>
        <v>1643675.2417727262</v>
      </c>
      <c r="CI430" s="398">
        <v>0</v>
      </c>
      <c r="CJ430" s="50">
        <v>0</v>
      </c>
      <c r="CK430" s="50">
        <v>0</v>
      </c>
      <c r="CL430" s="50">
        <v>0</v>
      </c>
      <c r="CM430" s="50">
        <v>0</v>
      </c>
      <c r="CN430" s="50">
        <v>0</v>
      </c>
      <c r="CO430" s="50">
        <v>0</v>
      </c>
      <c r="CP430" s="395">
        <f t="shared" si="307"/>
        <v>6539247.9110136349</v>
      </c>
      <c r="CQ430" s="391">
        <f t="shared" si="308"/>
        <v>63397504</v>
      </c>
      <c r="CR430" s="391">
        <f t="shared" si="309"/>
        <v>-489557</v>
      </c>
    </row>
    <row r="431" spans="1:96" s="50" customFormat="1" ht="24" customHeight="1" x14ac:dyDescent="0.2">
      <c r="A431" s="182">
        <f t="shared" si="286"/>
        <v>2655495</v>
      </c>
      <c r="B431" s="298">
        <f t="shared" si="310"/>
        <v>425</v>
      </c>
      <c r="C431" s="266">
        <v>199</v>
      </c>
      <c r="D431" s="299">
        <v>13461</v>
      </c>
      <c r="E431" s="242" t="s">
        <v>131</v>
      </c>
      <c r="F431" s="243" t="s">
        <v>741</v>
      </c>
      <c r="G431" s="287" t="s">
        <v>137</v>
      </c>
      <c r="H431" s="274" t="s">
        <v>983</v>
      </c>
      <c r="I431" s="294" t="s">
        <v>2859</v>
      </c>
      <c r="J431" s="65" t="s">
        <v>2080</v>
      </c>
      <c r="K431" s="65" t="s">
        <v>2081</v>
      </c>
      <c r="L431" s="65" t="s">
        <v>2384</v>
      </c>
      <c r="M431" s="292" t="s">
        <v>137</v>
      </c>
      <c r="N431" s="244" t="s">
        <v>2410</v>
      </c>
      <c r="O431" s="65"/>
      <c r="P431" s="90"/>
      <c r="Q431" s="244">
        <v>30</v>
      </c>
      <c r="R431" s="246">
        <v>120</v>
      </c>
      <c r="S431" s="246">
        <v>110</v>
      </c>
      <c r="T431" s="246">
        <v>29.33</v>
      </c>
      <c r="U431" s="90">
        <v>0</v>
      </c>
      <c r="V431" s="262">
        <v>15</v>
      </c>
      <c r="W431" s="99">
        <v>0</v>
      </c>
      <c r="X431" s="84">
        <v>0</v>
      </c>
      <c r="Y431" s="99">
        <v>1</v>
      </c>
      <c r="Z431" s="65">
        <v>0</v>
      </c>
      <c r="AA431" s="319">
        <v>885165</v>
      </c>
      <c r="AB431" s="319">
        <v>0</v>
      </c>
      <c r="AC431" s="320">
        <f t="shared" si="287"/>
        <v>885165</v>
      </c>
      <c r="AD431" s="75">
        <v>4500000</v>
      </c>
      <c r="AE431" s="75">
        <v>6000000</v>
      </c>
      <c r="AF431" s="338">
        <f t="shared" si="311"/>
        <v>168986.04545454544</v>
      </c>
      <c r="AG431" s="113">
        <f t="shared" si="288"/>
        <v>26554950</v>
      </c>
      <c r="AH431" s="75">
        <f t="shared" si="289"/>
        <v>0</v>
      </c>
      <c r="AI431" s="75">
        <f t="shared" si="290"/>
        <v>20278325.454545453</v>
      </c>
      <c r="AJ431" s="75">
        <f t="shared" si="291"/>
        <v>0</v>
      </c>
      <c r="AK431" s="75">
        <f t="shared" si="292"/>
        <v>4500000</v>
      </c>
      <c r="AL431" s="75">
        <f t="shared" si="293"/>
        <v>6000000</v>
      </c>
      <c r="AM431" s="75">
        <f t="shared" si="294"/>
        <v>4647116.25</v>
      </c>
      <c r="AN431" s="75">
        <f t="shared" si="295"/>
        <v>4956360.7131818179</v>
      </c>
      <c r="AO431" s="75">
        <f t="shared" si="296"/>
        <v>0</v>
      </c>
      <c r="AP431" s="75">
        <f t="shared" si="297"/>
        <v>3000000</v>
      </c>
      <c r="AQ431" s="75">
        <v>0</v>
      </c>
      <c r="AR431" s="75">
        <v>0</v>
      </c>
      <c r="AS431" s="75">
        <v>0</v>
      </c>
      <c r="AT431" s="80">
        <v>0</v>
      </c>
      <c r="AU431" s="82">
        <f t="shared" si="298"/>
        <v>69936752.417727262</v>
      </c>
      <c r="AV431" s="113">
        <f t="shared" si="299"/>
        <v>51541179.748486355</v>
      </c>
      <c r="AW431" s="75">
        <f t="shared" si="300"/>
        <v>69936752.417727262</v>
      </c>
      <c r="AX431" s="75">
        <f t="shared" si="301"/>
        <v>4895572.6692409087</v>
      </c>
      <c r="AY431" s="76">
        <f t="shared" si="302"/>
        <v>1154117.9748486355</v>
      </c>
      <c r="AZ431" s="75">
        <v>0</v>
      </c>
      <c r="BA431" s="75">
        <v>0</v>
      </c>
      <c r="BB431" s="75">
        <v>0</v>
      </c>
      <c r="BC431" s="80">
        <v>0</v>
      </c>
      <c r="BD431" s="80">
        <v>0</v>
      </c>
      <c r="BE431" s="80">
        <v>0</v>
      </c>
      <c r="BF431" s="78">
        <v>0</v>
      </c>
      <c r="BG431" s="348">
        <f t="shared" si="303"/>
        <v>6049690.6440895442</v>
      </c>
      <c r="BH431" s="188">
        <f t="shared" si="304"/>
        <v>63887061</v>
      </c>
      <c r="BM431" s="50">
        <v>885165</v>
      </c>
      <c r="BN431" s="391">
        <f t="shared" si="285"/>
        <v>0</v>
      </c>
      <c r="BO431" s="391">
        <f t="shared" si="282"/>
        <v>885165</v>
      </c>
      <c r="BP431" s="391">
        <f t="shared" si="312"/>
        <v>26554950</v>
      </c>
      <c r="BQ431" s="50">
        <f t="shared" si="313"/>
        <v>0</v>
      </c>
      <c r="BR431" s="50">
        <f t="shared" si="314"/>
        <v>20278325.454545453</v>
      </c>
      <c r="BS431" s="50">
        <f t="shared" si="315"/>
        <v>0</v>
      </c>
      <c r="BT431" s="50">
        <f t="shared" si="316"/>
        <v>4500000</v>
      </c>
      <c r="BU431" s="50">
        <f t="shared" si="317"/>
        <v>6000000</v>
      </c>
      <c r="BV431" s="50">
        <f t="shared" si="318"/>
        <v>4647116.25</v>
      </c>
      <c r="BW431" s="50">
        <f t="shared" si="319"/>
        <v>4956360.7131818179</v>
      </c>
      <c r="BX431" s="50">
        <f t="shared" si="320"/>
        <v>0</v>
      </c>
      <c r="BY431" s="50">
        <f t="shared" si="321"/>
        <v>3000000</v>
      </c>
      <c r="BZ431" s="50">
        <v>0</v>
      </c>
      <c r="CA431" s="50">
        <v>0</v>
      </c>
      <c r="CB431" s="50">
        <v>0</v>
      </c>
      <c r="CC431" s="50">
        <v>0</v>
      </c>
      <c r="CD431" s="391">
        <f t="shared" si="322"/>
        <v>69936752.417727262</v>
      </c>
      <c r="CE431" s="391">
        <f t="shared" si="283"/>
        <v>56436752.417727262</v>
      </c>
      <c r="CF431" s="391">
        <f t="shared" si="284"/>
        <v>69936752.417727262</v>
      </c>
      <c r="CG431" s="50">
        <f t="shared" si="305"/>
        <v>4895572.6692409087</v>
      </c>
      <c r="CH431" s="395">
        <f t="shared" si="306"/>
        <v>1643675.2417727262</v>
      </c>
      <c r="CI431" s="398">
        <v>0</v>
      </c>
      <c r="CJ431" s="50">
        <v>0</v>
      </c>
      <c r="CK431" s="50">
        <v>0</v>
      </c>
      <c r="CL431" s="50">
        <v>0</v>
      </c>
      <c r="CM431" s="50">
        <v>0</v>
      </c>
      <c r="CN431" s="50">
        <v>0</v>
      </c>
      <c r="CO431" s="50">
        <v>0</v>
      </c>
      <c r="CP431" s="395">
        <f t="shared" si="307"/>
        <v>6539247.9110136349</v>
      </c>
      <c r="CQ431" s="391">
        <f t="shared" si="308"/>
        <v>63397504</v>
      </c>
      <c r="CR431" s="391">
        <f t="shared" si="309"/>
        <v>-489557</v>
      </c>
    </row>
    <row r="432" spans="1:96" s="50" customFormat="1" ht="24" customHeight="1" x14ac:dyDescent="0.2">
      <c r="A432" s="182">
        <f t="shared" si="286"/>
        <v>2655495</v>
      </c>
      <c r="B432" s="298">
        <f t="shared" si="310"/>
        <v>426</v>
      </c>
      <c r="C432" s="266">
        <v>200</v>
      </c>
      <c r="D432" s="299">
        <v>13503</v>
      </c>
      <c r="E432" s="242" t="s">
        <v>1387</v>
      </c>
      <c r="F432" s="243" t="s">
        <v>2195</v>
      </c>
      <c r="G432" s="287" t="s">
        <v>137</v>
      </c>
      <c r="H432" s="274" t="s">
        <v>983</v>
      </c>
      <c r="I432" s="294" t="s">
        <v>2860</v>
      </c>
      <c r="J432" s="65" t="s">
        <v>2196</v>
      </c>
      <c r="K432" s="65" t="s">
        <v>2197</v>
      </c>
      <c r="L432" s="65" t="s">
        <v>2384</v>
      </c>
      <c r="M432" s="292" t="s">
        <v>137</v>
      </c>
      <c r="N432" s="244" t="s">
        <v>2410</v>
      </c>
      <c r="O432" s="65"/>
      <c r="P432" s="90"/>
      <c r="Q432" s="244">
        <v>30</v>
      </c>
      <c r="R432" s="246">
        <v>120</v>
      </c>
      <c r="S432" s="246">
        <v>110</v>
      </c>
      <c r="T432" s="246">
        <v>29.33</v>
      </c>
      <c r="U432" s="90">
        <v>0</v>
      </c>
      <c r="V432" s="262">
        <v>15</v>
      </c>
      <c r="W432" s="99">
        <v>0</v>
      </c>
      <c r="X432" s="84">
        <v>0</v>
      </c>
      <c r="Y432" s="99">
        <v>1</v>
      </c>
      <c r="Z432" s="65">
        <v>0</v>
      </c>
      <c r="AA432" s="319">
        <v>885165</v>
      </c>
      <c r="AB432" s="319">
        <v>0</v>
      </c>
      <c r="AC432" s="320">
        <f t="shared" si="287"/>
        <v>885165</v>
      </c>
      <c r="AD432" s="75">
        <v>4500000</v>
      </c>
      <c r="AE432" s="75">
        <v>6000000</v>
      </c>
      <c r="AF432" s="338">
        <f t="shared" si="311"/>
        <v>168986.04545454544</v>
      </c>
      <c r="AG432" s="113">
        <f t="shared" si="288"/>
        <v>26554950</v>
      </c>
      <c r="AH432" s="75">
        <f t="shared" si="289"/>
        <v>0</v>
      </c>
      <c r="AI432" s="75">
        <f t="shared" si="290"/>
        <v>20278325.454545453</v>
      </c>
      <c r="AJ432" s="75">
        <f t="shared" si="291"/>
        <v>0</v>
      </c>
      <c r="AK432" s="75">
        <f t="shared" si="292"/>
        <v>4500000</v>
      </c>
      <c r="AL432" s="75">
        <f t="shared" si="293"/>
        <v>6000000</v>
      </c>
      <c r="AM432" s="75">
        <f t="shared" si="294"/>
        <v>4647116.25</v>
      </c>
      <c r="AN432" s="75">
        <f t="shared" si="295"/>
        <v>4956360.7131818179</v>
      </c>
      <c r="AO432" s="75">
        <f t="shared" si="296"/>
        <v>0</v>
      </c>
      <c r="AP432" s="75">
        <f t="shared" si="297"/>
        <v>3000000</v>
      </c>
      <c r="AQ432" s="75">
        <v>0</v>
      </c>
      <c r="AR432" s="75">
        <v>0</v>
      </c>
      <c r="AS432" s="75">
        <v>0</v>
      </c>
      <c r="AT432" s="80">
        <v>0</v>
      </c>
      <c r="AU432" s="82">
        <f t="shared" si="298"/>
        <v>69936752.417727262</v>
      </c>
      <c r="AV432" s="113">
        <f t="shared" si="299"/>
        <v>51541179.748486355</v>
      </c>
      <c r="AW432" s="75">
        <f t="shared" si="300"/>
        <v>69936752.417727262</v>
      </c>
      <c r="AX432" s="75">
        <f t="shared" si="301"/>
        <v>4895572.6692409087</v>
      </c>
      <c r="AY432" s="76">
        <f t="shared" si="302"/>
        <v>1154117.9748486355</v>
      </c>
      <c r="AZ432" s="75">
        <v>0</v>
      </c>
      <c r="BA432" s="75">
        <v>0</v>
      </c>
      <c r="BB432" s="75">
        <v>0</v>
      </c>
      <c r="BC432" s="80">
        <v>0</v>
      </c>
      <c r="BD432" s="80">
        <v>0</v>
      </c>
      <c r="BE432" s="80">
        <v>0</v>
      </c>
      <c r="BF432" s="78">
        <v>0</v>
      </c>
      <c r="BG432" s="348">
        <f t="shared" si="303"/>
        <v>6049690.6440895442</v>
      </c>
      <c r="BH432" s="188">
        <f t="shared" si="304"/>
        <v>63887061</v>
      </c>
      <c r="BM432" s="50">
        <v>885165</v>
      </c>
      <c r="BN432" s="391">
        <f t="shared" si="285"/>
        <v>0</v>
      </c>
      <c r="BO432" s="391">
        <f t="shared" si="282"/>
        <v>885165</v>
      </c>
      <c r="BP432" s="391">
        <f t="shared" si="312"/>
        <v>26554950</v>
      </c>
      <c r="BQ432" s="50">
        <f t="shared" si="313"/>
        <v>0</v>
      </c>
      <c r="BR432" s="50">
        <f t="shared" si="314"/>
        <v>20278325.454545453</v>
      </c>
      <c r="BS432" s="50">
        <f t="shared" si="315"/>
        <v>0</v>
      </c>
      <c r="BT432" s="50">
        <f t="shared" si="316"/>
        <v>4500000</v>
      </c>
      <c r="BU432" s="50">
        <f t="shared" si="317"/>
        <v>6000000</v>
      </c>
      <c r="BV432" s="50">
        <f t="shared" si="318"/>
        <v>4647116.25</v>
      </c>
      <c r="BW432" s="50">
        <f t="shared" si="319"/>
        <v>4956360.7131818179</v>
      </c>
      <c r="BX432" s="50">
        <f t="shared" si="320"/>
        <v>0</v>
      </c>
      <c r="BY432" s="50">
        <f t="shared" si="321"/>
        <v>3000000</v>
      </c>
      <c r="BZ432" s="50">
        <v>0</v>
      </c>
      <c r="CA432" s="50">
        <v>0</v>
      </c>
      <c r="CB432" s="50">
        <v>0</v>
      </c>
      <c r="CC432" s="50">
        <v>0</v>
      </c>
      <c r="CD432" s="391">
        <f t="shared" si="322"/>
        <v>69936752.417727262</v>
      </c>
      <c r="CE432" s="391">
        <f t="shared" si="283"/>
        <v>56436752.417727262</v>
      </c>
      <c r="CF432" s="391">
        <f t="shared" si="284"/>
        <v>69936752.417727262</v>
      </c>
      <c r="CG432" s="50">
        <f t="shared" si="305"/>
        <v>4895572.6692409087</v>
      </c>
      <c r="CH432" s="395">
        <f t="shared" si="306"/>
        <v>1643675.2417727262</v>
      </c>
      <c r="CI432" s="398">
        <v>0</v>
      </c>
      <c r="CJ432" s="50">
        <v>0</v>
      </c>
      <c r="CK432" s="50">
        <v>0</v>
      </c>
      <c r="CL432" s="50">
        <v>0</v>
      </c>
      <c r="CM432" s="50">
        <v>0</v>
      </c>
      <c r="CN432" s="50">
        <v>0</v>
      </c>
      <c r="CO432" s="50">
        <v>0</v>
      </c>
      <c r="CP432" s="395">
        <f t="shared" si="307"/>
        <v>6539247.9110136349</v>
      </c>
      <c r="CQ432" s="391">
        <f t="shared" si="308"/>
        <v>63397504</v>
      </c>
      <c r="CR432" s="391">
        <f t="shared" si="309"/>
        <v>-489557</v>
      </c>
    </row>
    <row r="433" spans="1:96" s="50" customFormat="1" ht="24" customHeight="1" x14ac:dyDescent="0.2">
      <c r="A433" s="182">
        <f t="shared" si="286"/>
        <v>2655495</v>
      </c>
      <c r="B433" s="298">
        <f t="shared" si="310"/>
        <v>427</v>
      </c>
      <c r="C433" s="266">
        <v>201</v>
      </c>
      <c r="D433" s="299">
        <v>13451</v>
      </c>
      <c r="E433" s="242" t="s">
        <v>209</v>
      </c>
      <c r="F433" s="243" t="s">
        <v>1465</v>
      </c>
      <c r="G433" s="287" t="s">
        <v>137</v>
      </c>
      <c r="H433" s="274" t="s">
        <v>983</v>
      </c>
      <c r="I433" s="294" t="s">
        <v>2861</v>
      </c>
      <c r="J433" s="65" t="s">
        <v>2051</v>
      </c>
      <c r="K433" s="65" t="s">
        <v>2052</v>
      </c>
      <c r="L433" s="65" t="s">
        <v>2384</v>
      </c>
      <c r="M433" s="292" t="s">
        <v>137</v>
      </c>
      <c r="N433" s="244" t="s">
        <v>2410</v>
      </c>
      <c r="O433" s="65"/>
      <c r="P433" s="90"/>
      <c r="Q433" s="244">
        <v>30</v>
      </c>
      <c r="R433" s="246">
        <v>120</v>
      </c>
      <c r="S433" s="246">
        <v>110</v>
      </c>
      <c r="T433" s="246">
        <v>29.33</v>
      </c>
      <c r="U433" s="90">
        <v>0</v>
      </c>
      <c r="V433" s="262">
        <v>13</v>
      </c>
      <c r="W433" s="99">
        <v>0</v>
      </c>
      <c r="X433" s="84">
        <v>0</v>
      </c>
      <c r="Y433" s="99">
        <v>0</v>
      </c>
      <c r="Z433" s="65">
        <v>0</v>
      </c>
      <c r="AA433" s="319">
        <v>885165</v>
      </c>
      <c r="AB433" s="319">
        <v>0</v>
      </c>
      <c r="AC433" s="320">
        <f t="shared" si="287"/>
        <v>885165</v>
      </c>
      <c r="AD433" s="75">
        <v>4500000</v>
      </c>
      <c r="AE433" s="75">
        <v>6000000</v>
      </c>
      <c r="AF433" s="338">
        <f t="shared" si="311"/>
        <v>168986.04545454544</v>
      </c>
      <c r="AG433" s="113">
        <f t="shared" si="288"/>
        <v>26554950</v>
      </c>
      <c r="AH433" s="75">
        <f t="shared" si="289"/>
        <v>0</v>
      </c>
      <c r="AI433" s="75">
        <f t="shared" si="290"/>
        <v>20278325.454545453</v>
      </c>
      <c r="AJ433" s="75">
        <f t="shared" si="291"/>
        <v>0</v>
      </c>
      <c r="AK433" s="75">
        <f t="shared" si="292"/>
        <v>4500000</v>
      </c>
      <c r="AL433" s="75">
        <f t="shared" si="293"/>
        <v>6000000</v>
      </c>
      <c r="AM433" s="75">
        <f t="shared" si="294"/>
        <v>4647116.25</v>
      </c>
      <c r="AN433" s="75">
        <f t="shared" si="295"/>
        <v>4956360.7131818179</v>
      </c>
      <c r="AO433" s="75">
        <f t="shared" si="296"/>
        <v>0</v>
      </c>
      <c r="AP433" s="75">
        <f t="shared" si="297"/>
        <v>2600000</v>
      </c>
      <c r="AQ433" s="75">
        <v>0</v>
      </c>
      <c r="AR433" s="75">
        <v>0</v>
      </c>
      <c r="AS433" s="75">
        <v>0</v>
      </c>
      <c r="AT433" s="80">
        <v>0</v>
      </c>
      <c r="AU433" s="82">
        <f t="shared" si="298"/>
        <v>69536752.417727262</v>
      </c>
      <c r="AV433" s="113">
        <f t="shared" si="299"/>
        <v>51569179.748486355</v>
      </c>
      <c r="AW433" s="75">
        <f t="shared" si="300"/>
        <v>69536752.417727262</v>
      </c>
      <c r="AX433" s="75">
        <f t="shared" si="301"/>
        <v>4867572.6692409087</v>
      </c>
      <c r="AY433" s="76">
        <f t="shared" si="302"/>
        <v>1156917.9748486355</v>
      </c>
      <c r="AZ433" s="75">
        <v>0</v>
      </c>
      <c r="BA433" s="75">
        <v>0</v>
      </c>
      <c r="BB433" s="75">
        <v>0</v>
      </c>
      <c r="BC433" s="80">
        <v>0</v>
      </c>
      <c r="BD433" s="80">
        <v>0</v>
      </c>
      <c r="BE433" s="80">
        <v>0</v>
      </c>
      <c r="BF433" s="78">
        <v>0</v>
      </c>
      <c r="BG433" s="348">
        <f t="shared" si="303"/>
        <v>6024490.6440895442</v>
      </c>
      <c r="BH433" s="188">
        <f t="shared" si="304"/>
        <v>63512261</v>
      </c>
      <c r="BM433" s="50">
        <v>885165</v>
      </c>
      <c r="BN433" s="391">
        <f t="shared" si="285"/>
        <v>0</v>
      </c>
      <c r="BO433" s="391">
        <f t="shared" si="282"/>
        <v>885165</v>
      </c>
      <c r="BP433" s="391">
        <f t="shared" si="312"/>
        <v>26554950</v>
      </c>
      <c r="BQ433" s="50">
        <f t="shared" si="313"/>
        <v>0</v>
      </c>
      <c r="BR433" s="50">
        <f t="shared" si="314"/>
        <v>20278325.454545453</v>
      </c>
      <c r="BS433" s="50">
        <f t="shared" si="315"/>
        <v>0</v>
      </c>
      <c r="BT433" s="50">
        <f t="shared" si="316"/>
        <v>4500000</v>
      </c>
      <c r="BU433" s="50">
        <f t="shared" si="317"/>
        <v>6000000</v>
      </c>
      <c r="BV433" s="50">
        <f t="shared" si="318"/>
        <v>4647116.25</v>
      </c>
      <c r="BW433" s="50">
        <f t="shared" si="319"/>
        <v>4956360.7131818179</v>
      </c>
      <c r="BX433" s="50">
        <f t="shared" si="320"/>
        <v>0</v>
      </c>
      <c r="BY433" s="50">
        <f t="shared" si="321"/>
        <v>2600000</v>
      </c>
      <c r="BZ433" s="50">
        <v>0</v>
      </c>
      <c r="CA433" s="50">
        <v>0</v>
      </c>
      <c r="CB433" s="50">
        <v>0</v>
      </c>
      <c r="CC433" s="50">
        <v>0</v>
      </c>
      <c r="CD433" s="391">
        <f t="shared" si="322"/>
        <v>69536752.417727262</v>
      </c>
      <c r="CE433" s="391">
        <f t="shared" si="283"/>
        <v>56436752.417727262</v>
      </c>
      <c r="CF433" s="391">
        <f t="shared" si="284"/>
        <v>69536752.417727262</v>
      </c>
      <c r="CG433" s="50">
        <f t="shared" si="305"/>
        <v>4867572.6692409087</v>
      </c>
      <c r="CH433" s="395">
        <f t="shared" si="306"/>
        <v>1643675.2417727262</v>
      </c>
      <c r="CI433" s="398">
        <v>0</v>
      </c>
      <c r="CJ433" s="50">
        <v>0</v>
      </c>
      <c r="CK433" s="50">
        <v>0</v>
      </c>
      <c r="CL433" s="50">
        <v>0</v>
      </c>
      <c r="CM433" s="50">
        <v>0</v>
      </c>
      <c r="CN433" s="50">
        <v>0</v>
      </c>
      <c r="CO433" s="50">
        <v>0</v>
      </c>
      <c r="CP433" s="395">
        <f t="shared" si="307"/>
        <v>6511247.9110136349</v>
      </c>
      <c r="CQ433" s="391">
        <f t="shared" si="308"/>
        <v>63025504</v>
      </c>
      <c r="CR433" s="391">
        <f t="shared" si="309"/>
        <v>-486757</v>
      </c>
    </row>
    <row r="434" spans="1:96" s="50" customFormat="1" ht="24" customHeight="1" x14ac:dyDescent="0.2">
      <c r="A434" s="182">
        <f t="shared" si="286"/>
        <v>2655495</v>
      </c>
      <c r="B434" s="298">
        <f t="shared" si="310"/>
        <v>428</v>
      </c>
      <c r="C434" s="266">
        <v>202</v>
      </c>
      <c r="D434" s="299">
        <v>13487</v>
      </c>
      <c r="E434" s="242" t="s">
        <v>2146</v>
      </c>
      <c r="F434" s="243" t="s">
        <v>745</v>
      </c>
      <c r="G434" s="287" t="s">
        <v>137</v>
      </c>
      <c r="H434" s="274" t="s">
        <v>983</v>
      </c>
      <c r="I434" s="294" t="s">
        <v>2862</v>
      </c>
      <c r="J434" s="65" t="s">
        <v>2147</v>
      </c>
      <c r="K434" s="65" t="s">
        <v>2148</v>
      </c>
      <c r="L434" s="65" t="s">
        <v>2384</v>
      </c>
      <c r="M434" s="292" t="s">
        <v>137</v>
      </c>
      <c r="N434" s="99"/>
      <c r="O434" s="65"/>
      <c r="P434" s="245" t="s">
        <v>2410</v>
      </c>
      <c r="Q434" s="244">
        <v>30</v>
      </c>
      <c r="R434" s="246">
        <v>120</v>
      </c>
      <c r="S434" s="246">
        <v>220</v>
      </c>
      <c r="T434" s="246">
        <v>29.33</v>
      </c>
      <c r="U434" s="90">
        <v>0</v>
      </c>
      <c r="V434" s="262">
        <v>20</v>
      </c>
      <c r="W434" s="99">
        <v>0</v>
      </c>
      <c r="X434" s="84">
        <v>0</v>
      </c>
      <c r="Y434" s="99">
        <v>1</v>
      </c>
      <c r="Z434" s="65">
        <v>1</v>
      </c>
      <c r="AA434" s="319">
        <v>885165</v>
      </c>
      <c r="AB434" s="319">
        <v>0</v>
      </c>
      <c r="AC434" s="320">
        <f t="shared" si="287"/>
        <v>885165</v>
      </c>
      <c r="AD434" s="75">
        <v>4500000</v>
      </c>
      <c r="AE434" s="75">
        <v>6000000</v>
      </c>
      <c r="AF434" s="338">
        <f t="shared" si="311"/>
        <v>168986.04545454544</v>
      </c>
      <c r="AG434" s="113">
        <f t="shared" si="288"/>
        <v>26554950</v>
      </c>
      <c r="AH434" s="75">
        <f t="shared" si="289"/>
        <v>0</v>
      </c>
      <c r="AI434" s="75">
        <f t="shared" si="290"/>
        <v>20278325.454545453</v>
      </c>
      <c r="AJ434" s="75">
        <f t="shared" si="291"/>
        <v>2655495</v>
      </c>
      <c r="AK434" s="75">
        <f t="shared" si="292"/>
        <v>4500000</v>
      </c>
      <c r="AL434" s="75">
        <f t="shared" si="293"/>
        <v>6000000</v>
      </c>
      <c r="AM434" s="75">
        <f t="shared" si="294"/>
        <v>9294232.5</v>
      </c>
      <c r="AN434" s="75">
        <f t="shared" si="295"/>
        <v>4956360.7131818179</v>
      </c>
      <c r="AO434" s="75">
        <f t="shared" si="296"/>
        <v>0</v>
      </c>
      <c r="AP434" s="75">
        <f t="shared" si="297"/>
        <v>4000000</v>
      </c>
      <c r="AQ434" s="75">
        <v>0</v>
      </c>
      <c r="AR434" s="75">
        <v>0</v>
      </c>
      <c r="AS434" s="75">
        <v>0</v>
      </c>
      <c r="AT434" s="80">
        <v>0</v>
      </c>
      <c r="AU434" s="82">
        <f t="shared" si="298"/>
        <v>78239363.667727277</v>
      </c>
      <c r="AV434" s="113">
        <f t="shared" si="299"/>
        <v>55792997.860986367</v>
      </c>
      <c r="AW434" s="75">
        <f t="shared" si="300"/>
        <v>75583868.667727262</v>
      </c>
      <c r="AX434" s="75">
        <f t="shared" si="301"/>
        <v>5290870.8067409089</v>
      </c>
      <c r="AY434" s="76">
        <f t="shared" si="302"/>
        <v>1579299.7860986367</v>
      </c>
      <c r="AZ434" s="75">
        <v>0</v>
      </c>
      <c r="BA434" s="75">
        <v>0</v>
      </c>
      <c r="BB434" s="75">
        <v>0</v>
      </c>
      <c r="BC434" s="80">
        <v>0</v>
      </c>
      <c r="BD434" s="80">
        <v>0</v>
      </c>
      <c r="BE434" s="80">
        <v>0</v>
      </c>
      <c r="BF434" s="78">
        <v>0</v>
      </c>
      <c r="BG434" s="348">
        <f t="shared" si="303"/>
        <v>6870170.5928395456</v>
      </c>
      <c r="BH434" s="188">
        <f t="shared" si="304"/>
        <v>71369193</v>
      </c>
      <c r="BM434" s="50">
        <v>885165</v>
      </c>
      <c r="BN434" s="391">
        <f t="shared" si="285"/>
        <v>0</v>
      </c>
      <c r="BO434" s="391">
        <f t="shared" si="282"/>
        <v>885165</v>
      </c>
      <c r="BP434" s="391">
        <f t="shared" si="312"/>
        <v>26554950</v>
      </c>
      <c r="BQ434" s="50">
        <f t="shared" si="313"/>
        <v>0</v>
      </c>
      <c r="BR434" s="50">
        <f t="shared" si="314"/>
        <v>20278325.454545453</v>
      </c>
      <c r="BS434" s="50">
        <f t="shared" si="315"/>
        <v>2655495</v>
      </c>
      <c r="BT434" s="50">
        <f t="shared" si="316"/>
        <v>4500000</v>
      </c>
      <c r="BU434" s="50">
        <f t="shared" si="317"/>
        <v>6000000</v>
      </c>
      <c r="BV434" s="50">
        <f t="shared" si="318"/>
        <v>9294232.5</v>
      </c>
      <c r="BW434" s="50">
        <f t="shared" si="319"/>
        <v>4956360.7131818179</v>
      </c>
      <c r="BX434" s="50">
        <f t="shared" si="320"/>
        <v>0</v>
      </c>
      <c r="BY434" s="50">
        <f t="shared" si="321"/>
        <v>4000000</v>
      </c>
      <c r="BZ434" s="50">
        <v>0</v>
      </c>
      <c r="CA434" s="50">
        <v>0</v>
      </c>
      <c r="CB434" s="50">
        <v>0</v>
      </c>
      <c r="CC434" s="50">
        <v>0</v>
      </c>
      <c r="CD434" s="391">
        <f t="shared" si="322"/>
        <v>78239363.667727277</v>
      </c>
      <c r="CE434" s="391">
        <f t="shared" si="283"/>
        <v>61083868.667727277</v>
      </c>
      <c r="CF434" s="391">
        <f t="shared" si="284"/>
        <v>75583868.667727277</v>
      </c>
      <c r="CG434" s="50">
        <f t="shared" si="305"/>
        <v>5290870.8067409098</v>
      </c>
      <c r="CH434" s="395">
        <f t="shared" si="306"/>
        <v>2108386.8667727276</v>
      </c>
      <c r="CI434" s="398">
        <v>0</v>
      </c>
      <c r="CJ434" s="50">
        <v>0</v>
      </c>
      <c r="CK434" s="50">
        <v>0</v>
      </c>
      <c r="CL434" s="50">
        <v>0</v>
      </c>
      <c r="CM434" s="50">
        <v>0</v>
      </c>
      <c r="CN434" s="50">
        <v>0</v>
      </c>
      <c r="CO434" s="50">
        <v>0</v>
      </c>
      <c r="CP434" s="395">
        <f t="shared" si="307"/>
        <v>7399257.6735136379</v>
      </c>
      <c r="CQ434" s="391">
        <f t="shared" si="308"/>
        <v>70840105</v>
      </c>
      <c r="CR434" s="391">
        <f t="shared" si="309"/>
        <v>-529088</v>
      </c>
    </row>
    <row r="435" spans="1:96" s="50" customFormat="1" ht="24" customHeight="1" x14ac:dyDescent="0.2">
      <c r="A435" s="182">
        <f t="shared" si="286"/>
        <v>2655495</v>
      </c>
      <c r="B435" s="298">
        <f t="shared" si="310"/>
        <v>429</v>
      </c>
      <c r="C435" s="266">
        <v>203</v>
      </c>
      <c r="D435" s="299">
        <v>13485</v>
      </c>
      <c r="E435" s="242" t="s">
        <v>2141</v>
      </c>
      <c r="F435" s="243" t="s">
        <v>872</v>
      </c>
      <c r="G435" s="287" t="s">
        <v>137</v>
      </c>
      <c r="H435" s="274" t="s">
        <v>983</v>
      </c>
      <c r="I435" s="294" t="s">
        <v>2863</v>
      </c>
      <c r="J435" s="65" t="s">
        <v>2142</v>
      </c>
      <c r="K435" s="65" t="s">
        <v>2143</v>
      </c>
      <c r="L435" s="65" t="s">
        <v>2384</v>
      </c>
      <c r="M435" s="292" t="s">
        <v>137</v>
      </c>
      <c r="N435" s="244" t="s">
        <v>2410</v>
      </c>
      <c r="O435" s="65"/>
      <c r="P435" s="90"/>
      <c r="Q435" s="244">
        <v>30</v>
      </c>
      <c r="R435" s="246">
        <v>120</v>
      </c>
      <c r="S435" s="246">
        <v>110</v>
      </c>
      <c r="T435" s="246">
        <v>29.33</v>
      </c>
      <c r="U435" s="90">
        <v>0</v>
      </c>
      <c r="V435" s="262">
        <v>15</v>
      </c>
      <c r="W435" s="99">
        <v>0</v>
      </c>
      <c r="X435" s="84">
        <v>0</v>
      </c>
      <c r="Y435" s="99">
        <v>1</v>
      </c>
      <c r="Z435" s="65">
        <v>1</v>
      </c>
      <c r="AA435" s="319">
        <v>885165</v>
      </c>
      <c r="AB435" s="319">
        <v>46667</v>
      </c>
      <c r="AC435" s="320">
        <f t="shared" si="287"/>
        <v>931832</v>
      </c>
      <c r="AD435" s="75">
        <v>4500000</v>
      </c>
      <c r="AE435" s="75">
        <v>6000000</v>
      </c>
      <c r="AF435" s="338">
        <f t="shared" si="311"/>
        <v>177895.19999999998</v>
      </c>
      <c r="AG435" s="113">
        <f t="shared" si="288"/>
        <v>26554950</v>
      </c>
      <c r="AH435" s="75">
        <f t="shared" si="289"/>
        <v>1400010</v>
      </c>
      <c r="AI435" s="75">
        <f t="shared" si="290"/>
        <v>21347423.999999996</v>
      </c>
      <c r="AJ435" s="75">
        <f t="shared" si="291"/>
        <v>2655495</v>
      </c>
      <c r="AK435" s="75">
        <f t="shared" si="292"/>
        <v>4500000</v>
      </c>
      <c r="AL435" s="75">
        <f t="shared" si="293"/>
        <v>6000000</v>
      </c>
      <c r="AM435" s="75">
        <f t="shared" si="294"/>
        <v>4892117.9999999991</v>
      </c>
      <c r="AN435" s="75">
        <f t="shared" si="295"/>
        <v>5217666.2159999991</v>
      </c>
      <c r="AO435" s="75">
        <f t="shared" si="296"/>
        <v>0</v>
      </c>
      <c r="AP435" s="75">
        <f t="shared" si="297"/>
        <v>3000000</v>
      </c>
      <c r="AQ435" s="75">
        <v>0</v>
      </c>
      <c r="AR435" s="75">
        <v>0</v>
      </c>
      <c r="AS435" s="75">
        <v>0</v>
      </c>
      <c r="AT435" s="80">
        <v>0</v>
      </c>
      <c r="AU435" s="82">
        <f t="shared" si="298"/>
        <v>75567663.216000006</v>
      </c>
      <c r="AV435" s="113">
        <f t="shared" si="299"/>
        <v>54308316.440880008</v>
      </c>
      <c r="AW435" s="75">
        <f t="shared" si="300"/>
        <v>72912168.215999991</v>
      </c>
      <c r="AX435" s="75">
        <f t="shared" si="301"/>
        <v>5103851.7751199994</v>
      </c>
      <c r="AY435" s="76">
        <f t="shared" si="302"/>
        <v>1430831.644088001</v>
      </c>
      <c r="AZ435" s="75">
        <v>0</v>
      </c>
      <c r="BA435" s="75">
        <v>0</v>
      </c>
      <c r="BB435" s="75">
        <v>0</v>
      </c>
      <c r="BC435" s="80">
        <v>0</v>
      </c>
      <c r="BD435" s="80">
        <v>0</v>
      </c>
      <c r="BE435" s="80">
        <v>0</v>
      </c>
      <c r="BF435" s="78">
        <v>0</v>
      </c>
      <c r="BG435" s="348">
        <f t="shared" si="303"/>
        <v>6534683.4192080004</v>
      </c>
      <c r="BH435" s="188">
        <f t="shared" si="304"/>
        <v>69032979</v>
      </c>
      <c r="BM435" s="50">
        <v>885165</v>
      </c>
      <c r="BN435" s="391">
        <f t="shared" si="285"/>
        <v>46667</v>
      </c>
      <c r="BO435" s="391">
        <f t="shared" si="282"/>
        <v>931832</v>
      </c>
      <c r="BP435" s="391">
        <f t="shared" si="312"/>
        <v>26554950</v>
      </c>
      <c r="BQ435" s="50">
        <f t="shared" si="313"/>
        <v>1400010</v>
      </c>
      <c r="BR435" s="50">
        <f t="shared" si="314"/>
        <v>21347423.999999996</v>
      </c>
      <c r="BS435" s="50">
        <f t="shared" si="315"/>
        <v>2655495</v>
      </c>
      <c r="BT435" s="50">
        <f t="shared" si="316"/>
        <v>4500000</v>
      </c>
      <c r="BU435" s="50">
        <f t="shared" si="317"/>
        <v>6000000</v>
      </c>
      <c r="BV435" s="50">
        <f t="shared" si="318"/>
        <v>4892117.9999999991</v>
      </c>
      <c r="BW435" s="50">
        <f t="shared" si="319"/>
        <v>5217666.2159999991</v>
      </c>
      <c r="BX435" s="50">
        <f t="shared" si="320"/>
        <v>0</v>
      </c>
      <c r="BY435" s="50">
        <f t="shared" si="321"/>
        <v>3000000</v>
      </c>
      <c r="BZ435" s="50">
        <v>0</v>
      </c>
      <c r="CA435" s="50">
        <v>0</v>
      </c>
      <c r="CB435" s="50">
        <v>0</v>
      </c>
      <c r="CC435" s="50">
        <v>0</v>
      </c>
      <c r="CD435" s="391">
        <f t="shared" si="322"/>
        <v>75567663.216000006</v>
      </c>
      <c r="CE435" s="391">
        <f t="shared" si="283"/>
        <v>59412168.216000006</v>
      </c>
      <c r="CF435" s="391">
        <f t="shared" si="284"/>
        <v>72912168.216000006</v>
      </c>
      <c r="CG435" s="50">
        <f t="shared" si="305"/>
        <v>5103851.7751200013</v>
      </c>
      <c r="CH435" s="395">
        <f t="shared" si="306"/>
        <v>1941216.8216000006</v>
      </c>
      <c r="CI435" s="398">
        <v>0</v>
      </c>
      <c r="CJ435" s="50">
        <v>0</v>
      </c>
      <c r="CK435" s="50">
        <v>0</v>
      </c>
      <c r="CL435" s="50">
        <v>0</v>
      </c>
      <c r="CM435" s="50">
        <v>0</v>
      </c>
      <c r="CN435" s="50">
        <v>0</v>
      </c>
      <c r="CO435" s="50">
        <v>0</v>
      </c>
      <c r="CP435" s="395">
        <f t="shared" si="307"/>
        <v>7045068.5967200017</v>
      </c>
      <c r="CQ435" s="391">
        <f t="shared" si="308"/>
        <v>68522594</v>
      </c>
      <c r="CR435" s="391">
        <f t="shared" si="309"/>
        <v>-510385</v>
      </c>
    </row>
    <row r="436" spans="1:96" s="50" customFormat="1" ht="24" customHeight="1" x14ac:dyDescent="0.2">
      <c r="A436" s="182">
        <f t="shared" si="286"/>
        <v>2655495</v>
      </c>
      <c r="B436" s="298">
        <f t="shared" si="310"/>
        <v>430</v>
      </c>
      <c r="C436" s="266">
        <v>204</v>
      </c>
      <c r="D436" s="299">
        <v>13498</v>
      </c>
      <c r="E436" s="242" t="s">
        <v>946</v>
      </c>
      <c r="F436" s="243" t="s">
        <v>2180</v>
      </c>
      <c r="G436" s="287" t="s">
        <v>137</v>
      </c>
      <c r="H436" s="274" t="s">
        <v>983</v>
      </c>
      <c r="I436" s="294" t="s">
        <v>2864</v>
      </c>
      <c r="J436" s="65" t="s">
        <v>2182</v>
      </c>
      <c r="K436" s="65" t="s">
        <v>2183</v>
      </c>
      <c r="L436" s="65" t="s">
        <v>2384</v>
      </c>
      <c r="M436" s="292" t="s">
        <v>137</v>
      </c>
      <c r="N436" s="244" t="s">
        <v>2410</v>
      </c>
      <c r="O436" s="65"/>
      <c r="P436" s="90"/>
      <c r="Q436" s="244">
        <v>30</v>
      </c>
      <c r="R436" s="246">
        <v>120</v>
      </c>
      <c r="S436" s="246">
        <v>110</v>
      </c>
      <c r="T436" s="246">
        <v>29.33</v>
      </c>
      <c r="U436" s="90">
        <v>0</v>
      </c>
      <c r="V436" s="262">
        <v>24</v>
      </c>
      <c r="W436" s="99">
        <v>0</v>
      </c>
      <c r="X436" s="84">
        <v>0</v>
      </c>
      <c r="Y436" s="99">
        <v>0</v>
      </c>
      <c r="Z436" s="65">
        <v>0</v>
      </c>
      <c r="AA436" s="319">
        <v>885165</v>
      </c>
      <c r="AB436" s="319">
        <v>46667</v>
      </c>
      <c r="AC436" s="320">
        <f t="shared" si="287"/>
        <v>931832</v>
      </c>
      <c r="AD436" s="75">
        <v>4500000</v>
      </c>
      <c r="AE436" s="75">
        <v>6000000</v>
      </c>
      <c r="AF436" s="338">
        <f t="shared" si="311"/>
        <v>177895.19999999998</v>
      </c>
      <c r="AG436" s="113">
        <f t="shared" si="288"/>
        <v>26554950</v>
      </c>
      <c r="AH436" s="75">
        <f t="shared" si="289"/>
        <v>1400010</v>
      </c>
      <c r="AI436" s="75">
        <f t="shared" si="290"/>
        <v>21347423.999999996</v>
      </c>
      <c r="AJ436" s="75">
        <f t="shared" si="291"/>
        <v>0</v>
      </c>
      <c r="AK436" s="75">
        <f t="shared" si="292"/>
        <v>4500000</v>
      </c>
      <c r="AL436" s="75">
        <f t="shared" si="293"/>
        <v>6000000</v>
      </c>
      <c r="AM436" s="75">
        <f t="shared" si="294"/>
        <v>4892117.9999999991</v>
      </c>
      <c r="AN436" s="75">
        <f t="shared" si="295"/>
        <v>5217666.2159999991</v>
      </c>
      <c r="AO436" s="75">
        <f t="shared" si="296"/>
        <v>0</v>
      </c>
      <c r="AP436" s="75">
        <f t="shared" si="297"/>
        <v>4800000</v>
      </c>
      <c r="AQ436" s="75">
        <v>0</v>
      </c>
      <c r="AR436" s="75">
        <v>0</v>
      </c>
      <c r="AS436" s="75">
        <v>0</v>
      </c>
      <c r="AT436" s="80">
        <v>0</v>
      </c>
      <c r="AU436" s="82">
        <f t="shared" si="298"/>
        <v>74712168.216000006</v>
      </c>
      <c r="AV436" s="113">
        <f t="shared" si="299"/>
        <v>54182316.440880008</v>
      </c>
      <c r="AW436" s="75">
        <f t="shared" si="300"/>
        <v>74712168.215999991</v>
      </c>
      <c r="AX436" s="75">
        <f t="shared" si="301"/>
        <v>5229851.7751199994</v>
      </c>
      <c r="AY436" s="76">
        <f t="shared" si="302"/>
        <v>1418231.644088001</v>
      </c>
      <c r="AZ436" s="75">
        <v>0</v>
      </c>
      <c r="BA436" s="75">
        <v>0</v>
      </c>
      <c r="BB436" s="75">
        <v>0</v>
      </c>
      <c r="BC436" s="80">
        <v>0</v>
      </c>
      <c r="BD436" s="80">
        <v>0</v>
      </c>
      <c r="BE436" s="80">
        <v>0</v>
      </c>
      <c r="BF436" s="78">
        <v>0</v>
      </c>
      <c r="BG436" s="348">
        <f t="shared" si="303"/>
        <v>6648083.4192080004</v>
      </c>
      <c r="BH436" s="188">
        <f t="shared" si="304"/>
        <v>68064084</v>
      </c>
      <c r="BM436" s="50">
        <v>885165</v>
      </c>
      <c r="BN436" s="391">
        <f t="shared" si="285"/>
        <v>46667</v>
      </c>
      <c r="BO436" s="391">
        <f t="shared" ref="BO436:BO499" si="323">BM436+BN436</f>
        <v>931832</v>
      </c>
      <c r="BP436" s="391">
        <f t="shared" si="312"/>
        <v>26554950</v>
      </c>
      <c r="BQ436" s="50">
        <f t="shared" si="313"/>
        <v>1400010</v>
      </c>
      <c r="BR436" s="50">
        <f t="shared" si="314"/>
        <v>21347423.999999996</v>
      </c>
      <c r="BS436" s="50">
        <f t="shared" si="315"/>
        <v>0</v>
      </c>
      <c r="BT436" s="50">
        <f t="shared" si="316"/>
        <v>4500000</v>
      </c>
      <c r="BU436" s="50">
        <f t="shared" si="317"/>
        <v>6000000</v>
      </c>
      <c r="BV436" s="50">
        <f t="shared" si="318"/>
        <v>4892117.9999999991</v>
      </c>
      <c r="BW436" s="50">
        <f t="shared" si="319"/>
        <v>5217666.2159999991</v>
      </c>
      <c r="BX436" s="50">
        <f t="shared" si="320"/>
        <v>0</v>
      </c>
      <c r="BY436" s="50">
        <f t="shared" si="321"/>
        <v>4800000</v>
      </c>
      <c r="BZ436" s="50">
        <v>0</v>
      </c>
      <c r="CA436" s="50">
        <v>0</v>
      </c>
      <c r="CB436" s="50">
        <v>0</v>
      </c>
      <c r="CC436" s="50">
        <v>0</v>
      </c>
      <c r="CD436" s="391">
        <f t="shared" si="322"/>
        <v>74712168.216000006</v>
      </c>
      <c r="CE436" s="391">
        <f t="shared" si="283"/>
        <v>59412168.216000006</v>
      </c>
      <c r="CF436" s="391">
        <f t="shared" si="284"/>
        <v>74712168.216000006</v>
      </c>
      <c r="CG436" s="50">
        <f t="shared" si="305"/>
        <v>5229851.7751200013</v>
      </c>
      <c r="CH436" s="395">
        <f t="shared" si="306"/>
        <v>1941216.8216000006</v>
      </c>
      <c r="CI436" s="398">
        <v>0</v>
      </c>
      <c r="CJ436" s="50">
        <v>0</v>
      </c>
      <c r="CK436" s="50">
        <v>0</v>
      </c>
      <c r="CL436" s="50">
        <v>0</v>
      </c>
      <c r="CM436" s="50">
        <v>0</v>
      </c>
      <c r="CN436" s="50">
        <v>0</v>
      </c>
      <c r="CO436" s="50">
        <v>0</v>
      </c>
      <c r="CP436" s="395">
        <f t="shared" si="307"/>
        <v>7171068.5967200017</v>
      </c>
      <c r="CQ436" s="391">
        <f t="shared" si="308"/>
        <v>67541099</v>
      </c>
      <c r="CR436" s="391">
        <f t="shared" si="309"/>
        <v>-522985</v>
      </c>
    </row>
    <row r="437" spans="1:96" s="50" customFormat="1" ht="24" customHeight="1" x14ac:dyDescent="0.2">
      <c r="A437" s="182">
        <f t="shared" si="286"/>
        <v>2655495</v>
      </c>
      <c r="B437" s="298">
        <f t="shared" si="310"/>
        <v>431</v>
      </c>
      <c r="C437" s="266">
        <v>205</v>
      </c>
      <c r="D437" s="299">
        <v>13472</v>
      </c>
      <c r="E437" s="242" t="s">
        <v>2108</v>
      </c>
      <c r="F437" s="243" t="s">
        <v>120</v>
      </c>
      <c r="G437" s="287" t="s">
        <v>137</v>
      </c>
      <c r="H437" s="274" t="s">
        <v>983</v>
      </c>
      <c r="I437" s="294" t="s">
        <v>2865</v>
      </c>
      <c r="J437" s="65" t="s">
        <v>2109</v>
      </c>
      <c r="K437" s="65" t="s">
        <v>2110</v>
      </c>
      <c r="L437" s="65" t="s">
        <v>2384</v>
      </c>
      <c r="M437" s="292" t="s">
        <v>137</v>
      </c>
      <c r="N437" s="244" t="s">
        <v>2410</v>
      </c>
      <c r="O437" s="65"/>
      <c r="P437" s="90"/>
      <c r="Q437" s="244">
        <v>30</v>
      </c>
      <c r="R437" s="246">
        <v>120</v>
      </c>
      <c r="S437" s="246">
        <v>110</v>
      </c>
      <c r="T437" s="246">
        <v>29.33</v>
      </c>
      <c r="U437" s="90">
        <v>0</v>
      </c>
      <c r="V437" s="262">
        <v>13</v>
      </c>
      <c r="W437" s="99">
        <v>0</v>
      </c>
      <c r="X437" s="84">
        <v>0</v>
      </c>
      <c r="Y437" s="99">
        <v>2</v>
      </c>
      <c r="Z437" s="65">
        <v>1</v>
      </c>
      <c r="AA437" s="319">
        <v>885165</v>
      </c>
      <c r="AB437" s="319">
        <v>0</v>
      </c>
      <c r="AC437" s="320">
        <f t="shared" si="287"/>
        <v>885165</v>
      </c>
      <c r="AD437" s="75">
        <v>4500000</v>
      </c>
      <c r="AE437" s="75">
        <v>6000000</v>
      </c>
      <c r="AF437" s="338">
        <f t="shared" si="311"/>
        <v>168986.04545454544</v>
      </c>
      <c r="AG437" s="113">
        <f t="shared" si="288"/>
        <v>26554950</v>
      </c>
      <c r="AH437" s="75">
        <f t="shared" si="289"/>
        <v>0</v>
      </c>
      <c r="AI437" s="75">
        <f t="shared" si="290"/>
        <v>20278325.454545453</v>
      </c>
      <c r="AJ437" s="75">
        <f t="shared" si="291"/>
        <v>2655495</v>
      </c>
      <c r="AK437" s="75">
        <f t="shared" si="292"/>
        <v>4500000</v>
      </c>
      <c r="AL437" s="75">
        <f t="shared" si="293"/>
        <v>6000000</v>
      </c>
      <c r="AM437" s="75">
        <f t="shared" si="294"/>
        <v>4647116.25</v>
      </c>
      <c r="AN437" s="75">
        <f t="shared" si="295"/>
        <v>4956360.7131818179</v>
      </c>
      <c r="AO437" s="75">
        <f t="shared" si="296"/>
        <v>0</v>
      </c>
      <c r="AP437" s="75">
        <f t="shared" si="297"/>
        <v>2600000</v>
      </c>
      <c r="AQ437" s="75">
        <v>0</v>
      </c>
      <c r="AR437" s="75">
        <v>0</v>
      </c>
      <c r="AS437" s="75">
        <v>0</v>
      </c>
      <c r="AT437" s="80">
        <v>0</v>
      </c>
      <c r="AU437" s="82">
        <f t="shared" si="298"/>
        <v>72192247.417727277</v>
      </c>
      <c r="AV437" s="113">
        <f t="shared" si="299"/>
        <v>51569179.74848637</v>
      </c>
      <c r="AW437" s="75">
        <f t="shared" si="300"/>
        <v>69536752.417727262</v>
      </c>
      <c r="AX437" s="75">
        <f t="shared" si="301"/>
        <v>4867572.6692409087</v>
      </c>
      <c r="AY437" s="76">
        <f t="shared" si="302"/>
        <v>1156917.9748486371</v>
      </c>
      <c r="AZ437" s="75">
        <v>0</v>
      </c>
      <c r="BA437" s="75">
        <v>0</v>
      </c>
      <c r="BB437" s="75">
        <v>0</v>
      </c>
      <c r="BC437" s="80">
        <v>0</v>
      </c>
      <c r="BD437" s="80">
        <v>0</v>
      </c>
      <c r="BE437" s="80">
        <v>0</v>
      </c>
      <c r="BF437" s="78">
        <v>0</v>
      </c>
      <c r="BG437" s="348">
        <f t="shared" si="303"/>
        <v>6024490.6440895461</v>
      </c>
      <c r="BH437" s="188">
        <f t="shared" si="304"/>
        <v>66167756</v>
      </c>
      <c r="BM437" s="50">
        <v>885165</v>
      </c>
      <c r="BN437" s="391">
        <f t="shared" si="285"/>
        <v>0</v>
      </c>
      <c r="BO437" s="391">
        <f t="shared" si="323"/>
        <v>885165</v>
      </c>
      <c r="BP437" s="391">
        <f t="shared" si="312"/>
        <v>26554950</v>
      </c>
      <c r="BQ437" s="50">
        <f t="shared" si="313"/>
        <v>0</v>
      </c>
      <c r="BR437" s="50">
        <f t="shared" si="314"/>
        <v>20278325.454545453</v>
      </c>
      <c r="BS437" s="50">
        <f t="shared" si="315"/>
        <v>2655495</v>
      </c>
      <c r="BT437" s="50">
        <f t="shared" si="316"/>
        <v>4500000</v>
      </c>
      <c r="BU437" s="50">
        <f t="shared" si="317"/>
        <v>6000000</v>
      </c>
      <c r="BV437" s="50">
        <f t="shared" si="318"/>
        <v>4647116.25</v>
      </c>
      <c r="BW437" s="50">
        <f t="shared" si="319"/>
        <v>4956360.7131818179</v>
      </c>
      <c r="BX437" s="50">
        <f t="shared" si="320"/>
        <v>0</v>
      </c>
      <c r="BY437" s="50">
        <f t="shared" si="321"/>
        <v>2600000</v>
      </c>
      <c r="BZ437" s="50">
        <v>0</v>
      </c>
      <c r="CA437" s="50">
        <v>0</v>
      </c>
      <c r="CB437" s="50">
        <v>0</v>
      </c>
      <c r="CC437" s="50">
        <v>0</v>
      </c>
      <c r="CD437" s="391">
        <f t="shared" si="322"/>
        <v>72192247.417727277</v>
      </c>
      <c r="CE437" s="391">
        <f t="shared" si="283"/>
        <v>56436752.417727277</v>
      </c>
      <c r="CF437" s="391">
        <f t="shared" si="284"/>
        <v>69536752.417727262</v>
      </c>
      <c r="CG437" s="50">
        <f t="shared" si="305"/>
        <v>4867572.6692409087</v>
      </c>
      <c r="CH437" s="395">
        <f t="shared" si="306"/>
        <v>1643675.2417727278</v>
      </c>
      <c r="CI437" s="398">
        <v>0</v>
      </c>
      <c r="CJ437" s="50">
        <v>0</v>
      </c>
      <c r="CK437" s="50">
        <v>0</v>
      </c>
      <c r="CL437" s="50">
        <v>0</v>
      </c>
      <c r="CM437" s="50">
        <v>0</v>
      </c>
      <c r="CN437" s="50">
        <v>0</v>
      </c>
      <c r="CO437" s="50">
        <v>0</v>
      </c>
      <c r="CP437" s="395">
        <f t="shared" si="307"/>
        <v>6511247.9110136367</v>
      </c>
      <c r="CQ437" s="391">
        <f t="shared" si="308"/>
        <v>65680999</v>
      </c>
      <c r="CR437" s="391">
        <f t="shared" si="309"/>
        <v>-486757</v>
      </c>
    </row>
    <row r="438" spans="1:96" s="50" customFormat="1" ht="24" customHeight="1" x14ac:dyDescent="0.2">
      <c r="A438" s="182">
        <f t="shared" si="286"/>
        <v>2655495</v>
      </c>
      <c r="B438" s="298">
        <f t="shared" si="310"/>
        <v>432</v>
      </c>
      <c r="C438" s="266">
        <v>206</v>
      </c>
      <c r="D438" s="299">
        <v>13460</v>
      </c>
      <c r="E438" s="242" t="s">
        <v>2076</v>
      </c>
      <c r="F438" s="243" t="s">
        <v>2077</v>
      </c>
      <c r="G438" s="287" t="s">
        <v>137</v>
      </c>
      <c r="H438" s="274" t="s">
        <v>983</v>
      </c>
      <c r="I438" s="294" t="s">
        <v>2866</v>
      </c>
      <c r="J438" s="65" t="s">
        <v>2078</v>
      </c>
      <c r="K438" s="65" t="s">
        <v>2079</v>
      </c>
      <c r="L438" s="65" t="s">
        <v>2384</v>
      </c>
      <c r="M438" s="292" t="s">
        <v>137</v>
      </c>
      <c r="N438" s="244" t="s">
        <v>2410</v>
      </c>
      <c r="O438" s="65"/>
      <c r="P438" s="90"/>
      <c r="Q438" s="244">
        <v>30</v>
      </c>
      <c r="R438" s="246">
        <v>120</v>
      </c>
      <c r="S438" s="246">
        <v>110</v>
      </c>
      <c r="T438" s="246">
        <v>29.33</v>
      </c>
      <c r="U438" s="90">
        <v>0</v>
      </c>
      <c r="V438" s="262">
        <v>12</v>
      </c>
      <c r="W438" s="99">
        <v>0</v>
      </c>
      <c r="X438" s="84">
        <v>0</v>
      </c>
      <c r="Y438" s="99">
        <v>1</v>
      </c>
      <c r="Z438" s="65">
        <v>1</v>
      </c>
      <c r="AA438" s="319">
        <v>885165</v>
      </c>
      <c r="AB438" s="319">
        <v>46667</v>
      </c>
      <c r="AC438" s="320">
        <f t="shared" si="287"/>
        <v>931832</v>
      </c>
      <c r="AD438" s="75">
        <v>4500000</v>
      </c>
      <c r="AE438" s="75">
        <v>6000000</v>
      </c>
      <c r="AF438" s="338">
        <f t="shared" si="311"/>
        <v>177895.19999999998</v>
      </c>
      <c r="AG438" s="113">
        <f t="shared" si="288"/>
        <v>26554950</v>
      </c>
      <c r="AH438" s="75">
        <f t="shared" si="289"/>
        <v>1400010</v>
      </c>
      <c r="AI438" s="75">
        <f t="shared" si="290"/>
        <v>21347423.999999996</v>
      </c>
      <c r="AJ438" s="75">
        <f t="shared" si="291"/>
        <v>2655495</v>
      </c>
      <c r="AK438" s="75">
        <f t="shared" si="292"/>
        <v>4500000</v>
      </c>
      <c r="AL438" s="75">
        <f t="shared" si="293"/>
        <v>6000000</v>
      </c>
      <c r="AM438" s="75">
        <f t="shared" si="294"/>
        <v>4892117.9999999991</v>
      </c>
      <c r="AN438" s="75">
        <f t="shared" si="295"/>
        <v>5217666.2159999991</v>
      </c>
      <c r="AO438" s="75">
        <f t="shared" si="296"/>
        <v>0</v>
      </c>
      <c r="AP438" s="75">
        <f t="shared" si="297"/>
        <v>2400000</v>
      </c>
      <c r="AQ438" s="75">
        <v>0</v>
      </c>
      <c r="AR438" s="75">
        <v>0</v>
      </c>
      <c r="AS438" s="75">
        <v>0</v>
      </c>
      <c r="AT438" s="80">
        <v>0</v>
      </c>
      <c r="AU438" s="82">
        <f t="shared" si="298"/>
        <v>74967663.216000006</v>
      </c>
      <c r="AV438" s="113">
        <f t="shared" si="299"/>
        <v>54350316.440880008</v>
      </c>
      <c r="AW438" s="75">
        <f t="shared" si="300"/>
        <v>72312168.215999991</v>
      </c>
      <c r="AX438" s="75">
        <f t="shared" si="301"/>
        <v>5061851.7751199994</v>
      </c>
      <c r="AY438" s="76">
        <f t="shared" si="302"/>
        <v>1435031.644088001</v>
      </c>
      <c r="AZ438" s="75">
        <v>0</v>
      </c>
      <c r="BA438" s="75">
        <v>0</v>
      </c>
      <c r="BB438" s="75">
        <v>0</v>
      </c>
      <c r="BC438" s="80">
        <v>0</v>
      </c>
      <c r="BD438" s="80">
        <v>0</v>
      </c>
      <c r="BE438" s="80">
        <v>0</v>
      </c>
      <c r="BF438" s="78">
        <v>0</v>
      </c>
      <c r="BG438" s="348">
        <f t="shared" si="303"/>
        <v>6496883.4192080004</v>
      </c>
      <c r="BH438" s="188">
        <f t="shared" si="304"/>
        <v>68470779</v>
      </c>
      <c r="BM438" s="50">
        <v>885165</v>
      </c>
      <c r="BN438" s="391">
        <f t="shared" si="285"/>
        <v>46667</v>
      </c>
      <c r="BO438" s="391">
        <f t="shared" si="323"/>
        <v>931832</v>
      </c>
      <c r="BP438" s="391">
        <f t="shared" si="312"/>
        <v>26554950</v>
      </c>
      <c r="BQ438" s="50">
        <f t="shared" si="313"/>
        <v>1400010</v>
      </c>
      <c r="BR438" s="50">
        <f t="shared" si="314"/>
        <v>21347423.999999996</v>
      </c>
      <c r="BS438" s="50">
        <f t="shared" si="315"/>
        <v>2655495</v>
      </c>
      <c r="BT438" s="50">
        <f t="shared" si="316"/>
        <v>4500000</v>
      </c>
      <c r="BU438" s="50">
        <f t="shared" si="317"/>
        <v>6000000</v>
      </c>
      <c r="BV438" s="50">
        <f t="shared" si="318"/>
        <v>4892117.9999999991</v>
      </c>
      <c r="BW438" s="50">
        <f t="shared" si="319"/>
        <v>5217666.2159999991</v>
      </c>
      <c r="BX438" s="50">
        <f t="shared" si="320"/>
        <v>0</v>
      </c>
      <c r="BY438" s="50">
        <f t="shared" si="321"/>
        <v>2400000</v>
      </c>
      <c r="BZ438" s="50">
        <v>0</v>
      </c>
      <c r="CA438" s="50">
        <v>0</v>
      </c>
      <c r="CB438" s="50">
        <v>0</v>
      </c>
      <c r="CC438" s="50">
        <v>0</v>
      </c>
      <c r="CD438" s="391">
        <f t="shared" si="322"/>
        <v>74967663.216000006</v>
      </c>
      <c r="CE438" s="391">
        <f t="shared" si="283"/>
        <v>59412168.216000006</v>
      </c>
      <c r="CF438" s="391">
        <f t="shared" si="284"/>
        <v>72312168.216000006</v>
      </c>
      <c r="CG438" s="50">
        <f t="shared" si="305"/>
        <v>5061851.7751200013</v>
      </c>
      <c r="CH438" s="395">
        <f t="shared" si="306"/>
        <v>1941216.8216000006</v>
      </c>
      <c r="CI438" s="398">
        <v>0</v>
      </c>
      <c r="CJ438" s="50">
        <v>0</v>
      </c>
      <c r="CK438" s="50">
        <v>0</v>
      </c>
      <c r="CL438" s="50">
        <v>0</v>
      </c>
      <c r="CM438" s="50">
        <v>0</v>
      </c>
      <c r="CN438" s="50">
        <v>0</v>
      </c>
      <c r="CO438" s="50">
        <v>0</v>
      </c>
      <c r="CP438" s="395">
        <f t="shared" si="307"/>
        <v>7003068.5967200017</v>
      </c>
      <c r="CQ438" s="391">
        <f t="shared" si="308"/>
        <v>67964594</v>
      </c>
      <c r="CR438" s="391">
        <f t="shared" si="309"/>
        <v>-506185</v>
      </c>
    </row>
    <row r="439" spans="1:96" s="50" customFormat="1" ht="24" customHeight="1" x14ac:dyDescent="0.2">
      <c r="A439" s="182">
        <f t="shared" si="286"/>
        <v>2655495</v>
      </c>
      <c r="B439" s="298">
        <f t="shared" si="310"/>
        <v>433</v>
      </c>
      <c r="C439" s="266">
        <v>207</v>
      </c>
      <c r="D439" s="299">
        <v>13459</v>
      </c>
      <c r="E439" s="242" t="s">
        <v>593</v>
      </c>
      <c r="F439" s="243" t="s">
        <v>2073</v>
      </c>
      <c r="G439" s="287" t="s">
        <v>137</v>
      </c>
      <c r="H439" s="274" t="s">
        <v>983</v>
      </c>
      <c r="I439" s="294" t="s">
        <v>2867</v>
      </c>
      <c r="J439" s="65" t="s">
        <v>2074</v>
      </c>
      <c r="K439" s="65" t="s">
        <v>2075</v>
      </c>
      <c r="L439" s="65" t="s">
        <v>2384</v>
      </c>
      <c r="M439" s="292" t="s">
        <v>137</v>
      </c>
      <c r="N439" s="244" t="s">
        <v>2410</v>
      </c>
      <c r="O439" s="65"/>
      <c r="P439" s="90"/>
      <c r="Q439" s="244">
        <v>30</v>
      </c>
      <c r="R439" s="246">
        <v>120</v>
      </c>
      <c r="S439" s="246">
        <v>110</v>
      </c>
      <c r="T439" s="246">
        <v>29.33</v>
      </c>
      <c r="U439" s="90">
        <v>0</v>
      </c>
      <c r="V439" s="262">
        <v>15</v>
      </c>
      <c r="W439" s="99">
        <v>0</v>
      </c>
      <c r="X439" s="84">
        <v>0</v>
      </c>
      <c r="Y439" s="99">
        <v>2</v>
      </c>
      <c r="Z439" s="65">
        <v>2</v>
      </c>
      <c r="AA439" s="319">
        <v>885165</v>
      </c>
      <c r="AB439" s="319">
        <v>0</v>
      </c>
      <c r="AC439" s="320">
        <f t="shared" si="287"/>
        <v>885165</v>
      </c>
      <c r="AD439" s="75">
        <v>4500000</v>
      </c>
      <c r="AE439" s="75">
        <v>6000000</v>
      </c>
      <c r="AF439" s="338">
        <f t="shared" si="311"/>
        <v>168986.04545454544</v>
      </c>
      <c r="AG439" s="113">
        <f t="shared" si="288"/>
        <v>26554950</v>
      </c>
      <c r="AH439" s="75">
        <f t="shared" si="289"/>
        <v>0</v>
      </c>
      <c r="AI439" s="75">
        <f t="shared" si="290"/>
        <v>20278325.454545453</v>
      </c>
      <c r="AJ439" s="75">
        <f t="shared" si="291"/>
        <v>5310990</v>
      </c>
      <c r="AK439" s="75">
        <f t="shared" si="292"/>
        <v>4500000</v>
      </c>
      <c r="AL439" s="75">
        <f t="shared" si="293"/>
        <v>6000000</v>
      </c>
      <c r="AM439" s="75">
        <f t="shared" si="294"/>
        <v>4647116.25</v>
      </c>
      <c r="AN439" s="75">
        <f t="shared" si="295"/>
        <v>4956360.7131818179</v>
      </c>
      <c r="AO439" s="75">
        <f t="shared" si="296"/>
        <v>0</v>
      </c>
      <c r="AP439" s="75">
        <f t="shared" si="297"/>
        <v>3000000</v>
      </c>
      <c r="AQ439" s="75">
        <v>0</v>
      </c>
      <c r="AR439" s="75">
        <v>0</v>
      </c>
      <c r="AS439" s="75">
        <v>0</v>
      </c>
      <c r="AT439" s="80">
        <v>0</v>
      </c>
      <c r="AU439" s="82">
        <f t="shared" si="298"/>
        <v>75247742.417727277</v>
      </c>
      <c r="AV439" s="113">
        <f t="shared" si="299"/>
        <v>51541179.74848637</v>
      </c>
      <c r="AW439" s="75">
        <f t="shared" si="300"/>
        <v>69936752.417727262</v>
      </c>
      <c r="AX439" s="75">
        <f t="shared" si="301"/>
        <v>4895572.6692409087</v>
      </c>
      <c r="AY439" s="76">
        <f t="shared" si="302"/>
        <v>1154117.9748486371</v>
      </c>
      <c r="AZ439" s="75">
        <v>0</v>
      </c>
      <c r="BA439" s="75">
        <v>0</v>
      </c>
      <c r="BB439" s="75">
        <v>0</v>
      </c>
      <c r="BC439" s="80">
        <v>0</v>
      </c>
      <c r="BD439" s="80">
        <v>0</v>
      </c>
      <c r="BE439" s="80">
        <v>0</v>
      </c>
      <c r="BF439" s="78">
        <v>0</v>
      </c>
      <c r="BG439" s="348">
        <f t="shared" si="303"/>
        <v>6049690.6440895461</v>
      </c>
      <c r="BH439" s="188">
        <f t="shared" si="304"/>
        <v>69198051</v>
      </c>
      <c r="BM439" s="50">
        <v>885165</v>
      </c>
      <c r="BN439" s="391">
        <f t="shared" si="285"/>
        <v>0</v>
      </c>
      <c r="BO439" s="391">
        <f t="shared" si="323"/>
        <v>885165</v>
      </c>
      <c r="BP439" s="391">
        <f t="shared" si="312"/>
        <v>26554950</v>
      </c>
      <c r="BQ439" s="50">
        <f t="shared" si="313"/>
        <v>0</v>
      </c>
      <c r="BR439" s="50">
        <f t="shared" si="314"/>
        <v>20278325.454545453</v>
      </c>
      <c r="BS439" s="50">
        <f t="shared" si="315"/>
        <v>5310990</v>
      </c>
      <c r="BT439" s="50">
        <f t="shared" si="316"/>
        <v>4500000</v>
      </c>
      <c r="BU439" s="50">
        <f t="shared" si="317"/>
        <v>6000000</v>
      </c>
      <c r="BV439" s="50">
        <f t="shared" si="318"/>
        <v>4647116.25</v>
      </c>
      <c r="BW439" s="50">
        <f t="shared" si="319"/>
        <v>4956360.7131818179</v>
      </c>
      <c r="BX439" s="50">
        <f t="shared" si="320"/>
        <v>0</v>
      </c>
      <c r="BY439" s="50">
        <f t="shared" si="321"/>
        <v>3000000</v>
      </c>
      <c r="BZ439" s="50">
        <v>0</v>
      </c>
      <c r="CA439" s="50">
        <v>0</v>
      </c>
      <c r="CB439" s="50">
        <v>0</v>
      </c>
      <c r="CC439" s="50">
        <v>0</v>
      </c>
      <c r="CD439" s="391">
        <f t="shared" si="322"/>
        <v>75247742.417727277</v>
      </c>
      <c r="CE439" s="391">
        <f t="shared" si="283"/>
        <v>56436752.417727277</v>
      </c>
      <c r="CF439" s="391">
        <f t="shared" si="284"/>
        <v>69936752.417727262</v>
      </c>
      <c r="CG439" s="50">
        <f t="shared" si="305"/>
        <v>4895572.6692409087</v>
      </c>
      <c r="CH439" s="395">
        <f t="shared" si="306"/>
        <v>1643675.2417727278</v>
      </c>
      <c r="CI439" s="398">
        <v>0</v>
      </c>
      <c r="CJ439" s="50">
        <v>0</v>
      </c>
      <c r="CK439" s="50">
        <v>0</v>
      </c>
      <c r="CL439" s="50">
        <v>0</v>
      </c>
      <c r="CM439" s="50">
        <v>0</v>
      </c>
      <c r="CN439" s="50">
        <v>0</v>
      </c>
      <c r="CO439" s="50">
        <v>0</v>
      </c>
      <c r="CP439" s="395">
        <f t="shared" si="307"/>
        <v>6539247.9110136367</v>
      </c>
      <c r="CQ439" s="391">
        <f t="shared" si="308"/>
        <v>68708494</v>
      </c>
      <c r="CR439" s="391">
        <f t="shared" si="309"/>
        <v>-489557</v>
      </c>
    </row>
    <row r="440" spans="1:96" s="50" customFormat="1" ht="24" customHeight="1" x14ac:dyDescent="0.2">
      <c r="A440" s="182">
        <f t="shared" si="286"/>
        <v>2655495</v>
      </c>
      <c r="B440" s="298">
        <f t="shared" si="310"/>
        <v>434</v>
      </c>
      <c r="C440" s="266">
        <v>208</v>
      </c>
      <c r="D440" s="299">
        <v>13465</v>
      </c>
      <c r="E440" s="242" t="s">
        <v>99</v>
      </c>
      <c r="F440" s="243" t="s">
        <v>2090</v>
      </c>
      <c r="G440" s="287" t="s">
        <v>137</v>
      </c>
      <c r="H440" s="274" t="s">
        <v>983</v>
      </c>
      <c r="I440" s="294" t="s">
        <v>2868</v>
      </c>
      <c r="J440" s="65" t="s">
        <v>2091</v>
      </c>
      <c r="K440" s="65" t="s">
        <v>2092</v>
      </c>
      <c r="L440" s="65" t="s">
        <v>2384</v>
      </c>
      <c r="M440" s="292" t="s">
        <v>137</v>
      </c>
      <c r="N440" s="244" t="s">
        <v>2410</v>
      </c>
      <c r="O440" s="65"/>
      <c r="P440" s="90"/>
      <c r="Q440" s="244">
        <v>30</v>
      </c>
      <c r="R440" s="246">
        <v>120</v>
      </c>
      <c r="S440" s="246">
        <v>110</v>
      </c>
      <c r="T440" s="246">
        <v>29.33</v>
      </c>
      <c r="U440" s="90">
        <v>0</v>
      </c>
      <c r="V440" s="262">
        <v>15</v>
      </c>
      <c r="W440" s="99">
        <v>0</v>
      </c>
      <c r="X440" s="84">
        <v>0</v>
      </c>
      <c r="Y440" s="99">
        <v>0</v>
      </c>
      <c r="Z440" s="65">
        <v>0</v>
      </c>
      <c r="AA440" s="319">
        <v>885165</v>
      </c>
      <c r="AB440" s="319">
        <v>0</v>
      </c>
      <c r="AC440" s="320">
        <f t="shared" si="287"/>
        <v>885165</v>
      </c>
      <c r="AD440" s="75">
        <v>4500000</v>
      </c>
      <c r="AE440" s="75">
        <v>6000000</v>
      </c>
      <c r="AF440" s="338">
        <f t="shared" si="311"/>
        <v>168986.04545454544</v>
      </c>
      <c r="AG440" s="113">
        <f t="shared" si="288"/>
        <v>26554950</v>
      </c>
      <c r="AH440" s="75">
        <f t="shared" si="289"/>
        <v>0</v>
      </c>
      <c r="AI440" s="75">
        <f t="shared" si="290"/>
        <v>20278325.454545453</v>
      </c>
      <c r="AJ440" s="75">
        <f t="shared" si="291"/>
        <v>0</v>
      </c>
      <c r="AK440" s="75">
        <f t="shared" si="292"/>
        <v>4500000</v>
      </c>
      <c r="AL440" s="75">
        <f t="shared" si="293"/>
        <v>6000000</v>
      </c>
      <c r="AM440" s="75">
        <f t="shared" si="294"/>
        <v>4647116.25</v>
      </c>
      <c r="AN440" s="75">
        <f t="shared" si="295"/>
        <v>4956360.7131818179</v>
      </c>
      <c r="AO440" s="75">
        <f t="shared" si="296"/>
        <v>0</v>
      </c>
      <c r="AP440" s="75">
        <f t="shared" si="297"/>
        <v>3000000</v>
      </c>
      <c r="AQ440" s="75">
        <v>0</v>
      </c>
      <c r="AR440" s="75">
        <v>0</v>
      </c>
      <c r="AS440" s="75">
        <v>0</v>
      </c>
      <c r="AT440" s="80">
        <v>0</v>
      </c>
      <c r="AU440" s="82">
        <f t="shared" si="298"/>
        <v>69936752.417727262</v>
      </c>
      <c r="AV440" s="113">
        <f t="shared" si="299"/>
        <v>51541179.748486355</v>
      </c>
      <c r="AW440" s="75">
        <f t="shared" si="300"/>
        <v>69936752.417727262</v>
      </c>
      <c r="AX440" s="75">
        <f t="shared" si="301"/>
        <v>4895572.6692409087</v>
      </c>
      <c r="AY440" s="76">
        <f t="shared" si="302"/>
        <v>1154117.9748486355</v>
      </c>
      <c r="AZ440" s="75">
        <v>0</v>
      </c>
      <c r="BA440" s="75">
        <v>0</v>
      </c>
      <c r="BB440" s="75">
        <v>0</v>
      </c>
      <c r="BC440" s="80">
        <v>0</v>
      </c>
      <c r="BD440" s="80">
        <v>0</v>
      </c>
      <c r="BE440" s="80">
        <v>0</v>
      </c>
      <c r="BF440" s="78">
        <v>0</v>
      </c>
      <c r="BG440" s="348">
        <f t="shared" si="303"/>
        <v>6049690.6440895442</v>
      </c>
      <c r="BH440" s="188">
        <f t="shared" si="304"/>
        <v>63887061</v>
      </c>
      <c r="BM440" s="50">
        <v>885165</v>
      </c>
      <c r="BN440" s="391">
        <f t="shared" si="285"/>
        <v>0</v>
      </c>
      <c r="BO440" s="391">
        <f t="shared" si="323"/>
        <v>885165</v>
      </c>
      <c r="BP440" s="391">
        <f t="shared" si="312"/>
        <v>26554950</v>
      </c>
      <c r="BQ440" s="50">
        <f t="shared" si="313"/>
        <v>0</v>
      </c>
      <c r="BR440" s="50">
        <f t="shared" si="314"/>
        <v>20278325.454545453</v>
      </c>
      <c r="BS440" s="50">
        <f t="shared" si="315"/>
        <v>0</v>
      </c>
      <c r="BT440" s="50">
        <f t="shared" si="316"/>
        <v>4500000</v>
      </c>
      <c r="BU440" s="50">
        <f t="shared" si="317"/>
        <v>6000000</v>
      </c>
      <c r="BV440" s="50">
        <f t="shared" si="318"/>
        <v>4647116.25</v>
      </c>
      <c r="BW440" s="50">
        <f t="shared" si="319"/>
        <v>4956360.7131818179</v>
      </c>
      <c r="BX440" s="50">
        <f t="shared" si="320"/>
        <v>0</v>
      </c>
      <c r="BY440" s="50">
        <f t="shared" si="321"/>
        <v>3000000</v>
      </c>
      <c r="BZ440" s="50">
        <v>0</v>
      </c>
      <c r="CA440" s="50">
        <v>0</v>
      </c>
      <c r="CB440" s="50">
        <v>0</v>
      </c>
      <c r="CC440" s="50">
        <v>0</v>
      </c>
      <c r="CD440" s="391">
        <f t="shared" si="322"/>
        <v>69936752.417727262</v>
      </c>
      <c r="CE440" s="391">
        <f t="shared" si="283"/>
        <v>56436752.417727262</v>
      </c>
      <c r="CF440" s="391">
        <f t="shared" si="284"/>
        <v>69936752.417727262</v>
      </c>
      <c r="CG440" s="50">
        <f t="shared" si="305"/>
        <v>4895572.6692409087</v>
      </c>
      <c r="CH440" s="395">
        <f t="shared" si="306"/>
        <v>1643675.2417727262</v>
      </c>
      <c r="CI440" s="398">
        <v>0</v>
      </c>
      <c r="CJ440" s="50">
        <v>0</v>
      </c>
      <c r="CK440" s="50">
        <v>0</v>
      </c>
      <c r="CL440" s="50">
        <v>0</v>
      </c>
      <c r="CM440" s="50">
        <v>0</v>
      </c>
      <c r="CN440" s="50">
        <v>0</v>
      </c>
      <c r="CO440" s="50">
        <v>0</v>
      </c>
      <c r="CP440" s="395">
        <f t="shared" si="307"/>
        <v>6539247.9110136349</v>
      </c>
      <c r="CQ440" s="391">
        <f t="shared" si="308"/>
        <v>63397504</v>
      </c>
      <c r="CR440" s="391">
        <f t="shared" si="309"/>
        <v>-489557</v>
      </c>
    </row>
    <row r="441" spans="1:96" s="50" customFormat="1" ht="24" customHeight="1" x14ac:dyDescent="0.2">
      <c r="A441" s="182">
        <f t="shared" si="286"/>
        <v>2655495</v>
      </c>
      <c r="B441" s="298">
        <f t="shared" si="310"/>
        <v>435</v>
      </c>
      <c r="C441" s="266">
        <v>210</v>
      </c>
      <c r="D441" s="299">
        <v>13453</v>
      </c>
      <c r="E441" s="242" t="s">
        <v>135</v>
      </c>
      <c r="F441" s="243" t="s">
        <v>2054</v>
      </c>
      <c r="G441" s="287" t="s">
        <v>137</v>
      </c>
      <c r="H441" s="274" t="s">
        <v>983</v>
      </c>
      <c r="I441" s="294" t="s">
        <v>2869</v>
      </c>
      <c r="J441" s="65" t="s">
        <v>2055</v>
      </c>
      <c r="K441" s="65" t="s">
        <v>2056</v>
      </c>
      <c r="L441" s="65" t="s">
        <v>2384</v>
      </c>
      <c r="M441" s="292" t="s">
        <v>137</v>
      </c>
      <c r="N441" s="99"/>
      <c r="O441" s="65"/>
      <c r="P441" s="245" t="s">
        <v>2410</v>
      </c>
      <c r="Q441" s="244">
        <v>30</v>
      </c>
      <c r="R441" s="246">
        <v>120</v>
      </c>
      <c r="S441" s="246">
        <v>220</v>
      </c>
      <c r="T441" s="246">
        <v>29.33</v>
      </c>
      <c r="U441" s="90">
        <v>0</v>
      </c>
      <c r="V441" s="262">
        <v>25</v>
      </c>
      <c r="W441" s="99">
        <v>0</v>
      </c>
      <c r="X441" s="84">
        <v>0</v>
      </c>
      <c r="Y441" s="99">
        <v>0</v>
      </c>
      <c r="Z441" s="65">
        <v>0</v>
      </c>
      <c r="AA441" s="319">
        <v>885165</v>
      </c>
      <c r="AB441" s="319">
        <v>0</v>
      </c>
      <c r="AC441" s="320">
        <f t="shared" si="287"/>
        <v>885165</v>
      </c>
      <c r="AD441" s="75">
        <v>4500000</v>
      </c>
      <c r="AE441" s="75">
        <v>6000000</v>
      </c>
      <c r="AF441" s="338">
        <f t="shared" si="311"/>
        <v>168986.04545454544</v>
      </c>
      <c r="AG441" s="113">
        <f t="shared" si="288"/>
        <v>26554950</v>
      </c>
      <c r="AH441" s="75">
        <f t="shared" si="289"/>
        <v>0</v>
      </c>
      <c r="AI441" s="75">
        <f t="shared" si="290"/>
        <v>20278325.454545453</v>
      </c>
      <c r="AJ441" s="75">
        <f t="shared" si="291"/>
        <v>0</v>
      </c>
      <c r="AK441" s="75">
        <f t="shared" si="292"/>
        <v>4500000</v>
      </c>
      <c r="AL441" s="75">
        <f t="shared" si="293"/>
        <v>6000000</v>
      </c>
      <c r="AM441" s="75">
        <f t="shared" si="294"/>
        <v>9294232.5</v>
      </c>
      <c r="AN441" s="75">
        <f t="shared" si="295"/>
        <v>4956360.7131818179</v>
      </c>
      <c r="AO441" s="75">
        <f t="shared" si="296"/>
        <v>0</v>
      </c>
      <c r="AP441" s="75">
        <f t="shared" si="297"/>
        <v>5000000</v>
      </c>
      <c r="AQ441" s="75">
        <v>0</v>
      </c>
      <c r="AR441" s="75">
        <v>0</v>
      </c>
      <c r="AS441" s="75">
        <v>0</v>
      </c>
      <c r="AT441" s="80">
        <v>0</v>
      </c>
      <c r="AU441" s="82">
        <f t="shared" si="298"/>
        <v>76583868.667727277</v>
      </c>
      <c r="AV441" s="113">
        <f t="shared" si="299"/>
        <v>55722997.860986367</v>
      </c>
      <c r="AW441" s="75">
        <f t="shared" si="300"/>
        <v>76583868.667727262</v>
      </c>
      <c r="AX441" s="75">
        <f t="shared" si="301"/>
        <v>5360870.8067409089</v>
      </c>
      <c r="AY441" s="76">
        <f t="shared" si="302"/>
        <v>1572299.7860986367</v>
      </c>
      <c r="AZ441" s="75">
        <v>0</v>
      </c>
      <c r="BA441" s="75">
        <v>0</v>
      </c>
      <c r="BB441" s="75">
        <v>0</v>
      </c>
      <c r="BC441" s="80">
        <v>0</v>
      </c>
      <c r="BD441" s="80">
        <v>0</v>
      </c>
      <c r="BE441" s="80">
        <v>0</v>
      </c>
      <c r="BF441" s="78">
        <v>0</v>
      </c>
      <c r="BG441" s="348">
        <f t="shared" si="303"/>
        <v>6933170.5928395456</v>
      </c>
      <c r="BH441" s="188">
        <f t="shared" si="304"/>
        <v>69650698</v>
      </c>
      <c r="BM441" s="50">
        <v>885165</v>
      </c>
      <c r="BN441" s="391">
        <f t="shared" si="285"/>
        <v>0</v>
      </c>
      <c r="BO441" s="391">
        <f t="shared" si="323"/>
        <v>885165</v>
      </c>
      <c r="BP441" s="391">
        <f t="shared" si="312"/>
        <v>26554950</v>
      </c>
      <c r="BQ441" s="50">
        <f t="shared" si="313"/>
        <v>0</v>
      </c>
      <c r="BR441" s="50">
        <f t="shared" si="314"/>
        <v>20278325.454545453</v>
      </c>
      <c r="BS441" s="50">
        <f t="shared" si="315"/>
        <v>0</v>
      </c>
      <c r="BT441" s="50">
        <f t="shared" si="316"/>
        <v>4500000</v>
      </c>
      <c r="BU441" s="50">
        <f t="shared" si="317"/>
        <v>6000000</v>
      </c>
      <c r="BV441" s="50">
        <f t="shared" si="318"/>
        <v>9294232.5</v>
      </c>
      <c r="BW441" s="50">
        <f t="shared" si="319"/>
        <v>4956360.7131818179</v>
      </c>
      <c r="BX441" s="50">
        <f t="shared" si="320"/>
        <v>0</v>
      </c>
      <c r="BY441" s="50">
        <f t="shared" si="321"/>
        <v>5000000</v>
      </c>
      <c r="BZ441" s="50">
        <v>0</v>
      </c>
      <c r="CA441" s="50">
        <v>0</v>
      </c>
      <c r="CB441" s="50">
        <v>0</v>
      </c>
      <c r="CC441" s="50">
        <v>0</v>
      </c>
      <c r="CD441" s="391">
        <f t="shared" si="322"/>
        <v>76583868.667727277</v>
      </c>
      <c r="CE441" s="391">
        <f t="shared" si="283"/>
        <v>61083868.667727277</v>
      </c>
      <c r="CF441" s="391">
        <f t="shared" si="284"/>
        <v>76583868.667727277</v>
      </c>
      <c r="CG441" s="50">
        <f t="shared" si="305"/>
        <v>5360870.8067409098</v>
      </c>
      <c r="CH441" s="395">
        <f t="shared" si="306"/>
        <v>2108386.8667727276</v>
      </c>
      <c r="CI441" s="398">
        <v>0</v>
      </c>
      <c r="CJ441" s="50">
        <v>0</v>
      </c>
      <c r="CK441" s="50">
        <v>0</v>
      </c>
      <c r="CL441" s="50">
        <v>0</v>
      </c>
      <c r="CM441" s="50">
        <v>0</v>
      </c>
      <c r="CN441" s="50">
        <v>0</v>
      </c>
      <c r="CO441" s="50">
        <v>0</v>
      </c>
      <c r="CP441" s="395">
        <f t="shared" si="307"/>
        <v>7469257.6735136379</v>
      </c>
      <c r="CQ441" s="391">
        <f t="shared" si="308"/>
        <v>69114610</v>
      </c>
      <c r="CR441" s="391">
        <f t="shared" si="309"/>
        <v>-536088</v>
      </c>
    </row>
    <row r="442" spans="1:96" s="50" customFormat="1" ht="24" customHeight="1" x14ac:dyDescent="0.2">
      <c r="A442" s="182">
        <f t="shared" si="286"/>
        <v>2655495</v>
      </c>
      <c r="B442" s="298">
        <f t="shared" si="310"/>
        <v>436</v>
      </c>
      <c r="C442" s="266">
        <v>211</v>
      </c>
      <c r="D442" s="299">
        <v>13493</v>
      </c>
      <c r="E442" s="242" t="s">
        <v>99</v>
      </c>
      <c r="F442" s="243" t="s">
        <v>2166</v>
      </c>
      <c r="G442" s="287" t="s">
        <v>137</v>
      </c>
      <c r="H442" s="274" t="s">
        <v>983</v>
      </c>
      <c r="I442" s="294" t="s">
        <v>3168</v>
      </c>
      <c r="J442" s="65" t="s">
        <v>2167</v>
      </c>
      <c r="K442" s="65" t="s">
        <v>2168</v>
      </c>
      <c r="L442" s="65" t="s">
        <v>2384</v>
      </c>
      <c r="M442" s="292" t="s">
        <v>137</v>
      </c>
      <c r="N442" s="244" t="s">
        <v>2410</v>
      </c>
      <c r="O442" s="65"/>
      <c r="P442" s="90"/>
      <c r="Q442" s="244">
        <v>28</v>
      </c>
      <c r="R442" s="246">
        <v>112</v>
      </c>
      <c r="S442" s="321">
        <v>103</v>
      </c>
      <c r="T442" s="322">
        <v>27.37</v>
      </c>
      <c r="U442" s="90">
        <v>0</v>
      </c>
      <c r="V442" s="262">
        <v>13</v>
      </c>
      <c r="W442" s="99">
        <v>0</v>
      </c>
      <c r="X442" s="84">
        <v>0</v>
      </c>
      <c r="Y442" s="99">
        <v>0</v>
      </c>
      <c r="Z442" s="65">
        <v>1</v>
      </c>
      <c r="AA442" s="319">
        <v>885165</v>
      </c>
      <c r="AB442" s="319">
        <v>0</v>
      </c>
      <c r="AC442" s="320">
        <f t="shared" si="287"/>
        <v>885165</v>
      </c>
      <c r="AD442" s="75">
        <v>4500000</v>
      </c>
      <c r="AE442" s="75">
        <v>6000000</v>
      </c>
      <c r="AF442" s="338">
        <f t="shared" si="311"/>
        <v>168986.04545454544</v>
      </c>
      <c r="AG442" s="113">
        <f t="shared" si="288"/>
        <v>24784620</v>
      </c>
      <c r="AH442" s="75">
        <f t="shared" si="289"/>
        <v>0</v>
      </c>
      <c r="AI442" s="75">
        <f t="shared" si="290"/>
        <v>18926437.09090909</v>
      </c>
      <c r="AJ442" s="75">
        <f t="shared" si="291"/>
        <v>2478462</v>
      </c>
      <c r="AK442" s="75">
        <f t="shared" si="292"/>
        <v>4200000</v>
      </c>
      <c r="AL442" s="75">
        <f t="shared" si="293"/>
        <v>5600000</v>
      </c>
      <c r="AM442" s="75">
        <f t="shared" si="294"/>
        <v>4351390.6704545449</v>
      </c>
      <c r="AN442" s="75">
        <f t="shared" si="295"/>
        <v>4625148.0640909085</v>
      </c>
      <c r="AO442" s="75">
        <f t="shared" si="296"/>
        <v>0</v>
      </c>
      <c r="AP442" s="75">
        <f t="shared" si="297"/>
        <v>2600000</v>
      </c>
      <c r="AQ442" s="75">
        <v>0</v>
      </c>
      <c r="AR442" s="75">
        <v>0</v>
      </c>
      <c r="AS442" s="75">
        <v>0</v>
      </c>
      <c r="AT442" s="80">
        <v>0</v>
      </c>
      <c r="AU442" s="82">
        <f t="shared" si="298"/>
        <v>67566057.825454548</v>
      </c>
      <c r="AV442" s="113">
        <f t="shared" si="299"/>
        <v>48131464.117672727</v>
      </c>
      <c r="AW442" s="75">
        <f t="shared" si="300"/>
        <v>65087595.825454548</v>
      </c>
      <c r="AX442" s="75">
        <f t="shared" si="301"/>
        <v>4556131.7077818187</v>
      </c>
      <c r="AY442" s="76">
        <f t="shared" si="302"/>
        <v>813146.41176727274</v>
      </c>
      <c r="AZ442" s="75">
        <v>0</v>
      </c>
      <c r="BA442" s="75">
        <v>0</v>
      </c>
      <c r="BB442" s="75">
        <v>0</v>
      </c>
      <c r="BC442" s="80">
        <v>0</v>
      </c>
      <c r="BD442" s="80">
        <v>0</v>
      </c>
      <c r="BE442" s="80">
        <v>0</v>
      </c>
      <c r="BF442" s="78">
        <v>0</v>
      </c>
      <c r="BG442" s="348">
        <f t="shared" si="303"/>
        <v>5369278.1195490919</v>
      </c>
      <c r="BH442" s="188">
        <f t="shared" si="304"/>
        <v>62196779</v>
      </c>
      <c r="BM442" s="50">
        <v>885165</v>
      </c>
      <c r="BN442" s="391">
        <f t="shared" si="285"/>
        <v>0</v>
      </c>
      <c r="BO442" s="391">
        <f t="shared" si="323"/>
        <v>885165</v>
      </c>
      <c r="BP442" s="391">
        <f t="shared" si="312"/>
        <v>24784620</v>
      </c>
      <c r="BQ442" s="50">
        <f t="shared" si="313"/>
        <v>0</v>
      </c>
      <c r="BR442" s="50">
        <f t="shared" si="314"/>
        <v>18926437.09090909</v>
      </c>
      <c r="BS442" s="50">
        <f t="shared" si="315"/>
        <v>2478462</v>
      </c>
      <c r="BT442" s="50">
        <f t="shared" si="316"/>
        <v>4200000</v>
      </c>
      <c r="BU442" s="50">
        <f t="shared" si="317"/>
        <v>5600000</v>
      </c>
      <c r="BV442" s="50">
        <f t="shared" si="318"/>
        <v>4351390.6704545449</v>
      </c>
      <c r="BW442" s="50">
        <f t="shared" si="319"/>
        <v>4625148.0640909085</v>
      </c>
      <c r="BX442" s="50">
        <f t="shared" si="320"/>
        <v>0</v>
      </c>
      <c r="BY442" s="50">
        <f t="shared" si="321"/>
        <v>2600000</v>
      </c>
      <c r="BZ442" s="50">
        <v>0</v>
      </c>
      <c r="CA442" s="50">
        <v>0</v>
      </c>
      <c r="CB442" s="50">
        <v>0</v>
      </c>
      <c r="CC442" s="50">
        <v>0</v>
      </c>
      <c r="CD442" s="391">
        <f t="shared" si="322"/>
        <v>67566057.825454548</v>
      </c>
      <c r="CE442" s="391">
        <f t="shared" si="283"/>
        <v>52687595.825454548</v>
      </c>
      <c r="CF442" s="391">
        <f t="shared" si="284"/>
        <v>65087595.825454548</v>
      </c>
      <c r="CG442" s="50">
        <f t="shared" si="305"/>
        <v>4556131.7077818187</v>
      </c>
      <c r="CH442" s="395">
        <f t="shared" si="306"/>
        <v>1268759.5825454548</v>
      </c>
      <c r="CI442" s="398">
        <v>0</v>
      </c>
      <c r="CJ442" s="50">
        <v>0</v>
      </c>
      <c r="CK442" s="50">
        <v>0</v>
      </c>
      <c r="CL442" s="50">
        <v>0</v>
      </c>
      <c r="CM442" s="50">
        <v>0</v>
      </c>
      <c r="CN442" s="50">
        <v>0</v>
      </c>
      <c r="CO442" s="50">
        <v>0</v>
      </c>
      <c r="CP442" s="395">
        <f t="shared" si="307"/>
        <v>5824891.2903272733</v>
      </c>
      <c r="CQ442" s="391">
        <f t="shared" si="308"/>
        <v>61741166</v>
      </c>
      <c r="CR442" s="391">
        <f t="shared" si="309"/>
        <v>-455613</v>
      </c>
    </row>
    <row r="443" spans="1:96" s="50" customFormat="1" ht="24" customHeight="1" x14ac:dyDescent="0.2">
      <c r="A443" s="182">
        <f t="shared" si="286"/>
        <v>2655495</v>
      </c>
      <c r="B443" s="298">
        <f t="shared" si="310"/>
        <v>437</v>
      </c>
      <c r="C443" s="266">
        <v>212</v>
      </c>
      <c r="D443" s="299">
        <v>13501</v>
      </c>
      <c r="E443" s="242" t="s">
        <v>435</v>
      </c>
      <c r="F443" s="243" t="s">
        <v>2189</v>
      </c>
      <c r="G443" s="287" t="s">
        <v>137</v>
      </c>
      <c r="H443" s="274" t="s">
        <v>983</v>
      </c>
      <c r="I443" s="294" t="s">
        <v>2871</v>
      </c>
      <c r="J443" s="65" t="s">
        <v>2190</v>
      </c>
      <c r="K443" s="65" t="s">
        <v>2191</v>
      </c>
      <c r="L443" s="65" t="s">
        <v>2384</v>
      </c>
      <c r="M443" s="292" t="s">
        <v>137</v>
      </c>
      <c r="N443" s="244" t="s">
        <v>2410</v>
      </c>
      <c r="O443" s="65"/>
      <c r="P443" s="90"/>
      <c r="Q443" s="244">
        <v>30</v>
      </c>
      <c r="R443" s="246">
        <v>120</v>
      </c>
      <c r="S443" s="246">
        <v>110</v>
      </c>
      <c r="T443" s="246">
        <v>29.33</v>
      </c>
      <c r="U443" s="90">
        <v>0</v>
      </c>
      <c r="V443" s="262">
        <v>15</v>
      </c>
      <c r="W443" s="99">
        <v>0</v>
      </c>
      <c r="X443" s="84">
        <v>0</v>
      </c>
      <c r="Y443" s="99">
        <v>0</v>
      </c>
      <c r="Z443" s="65">
        <v>2</v>
      </c>
      <c r="AA443" s="319">
        <v>885165</v>
      </c>
      <c r="AB443" s="319">
        <v>0</v>
      </c>
      <c r="AC443" s="320">
        <f t="shared" si="287"/>
        <v>885165</v>
      </c>
      <c r="AD443" s="75">
        <v>4500000</v>
      </c>
      <c r="AE443" s="75">
        <v>6000000</v>
      </c>
      <c r="AF443" s="338">
        <f t="shared" si="311"/>
        <v>168986.04545454544</v>
      </c>
      <c r="AG443" s="113">
        <f t="shared" si="288"/>
        <v>26554950</v>
      </c>
      <c r="AH443" s="75">
        <f t="shared" si="289"/>
        <v>0</v>
      </c>
      <c r="AI443" s="75">
        <f t="shared" si="290"/>
        <v>20278325.454545453</v>
      </c>
      <c r="AJ443" s="75">
        <f t="shared" si="291"/>
        <v>5310990</v>
      </c>
      <c r="AK443" s="75">
        <f t="shared" si="292"/>
        <v>4500000</v>
      </c>
      <c r="AL443" s="75">
        <f t="shared" si="293"/>
        <v>6000000</v>
      </c>
      <c r="AM443" s="75">
        <f t="shared" si="294"/>
        <v>4647116.25</v>
      </c>
      <c r="AN443" s="75">
        <f t="shared" si="295"/>
        <v>4956360.7131818179</v>
      </c>
      <c r="AO443" s="75">
        <f t="shared" si="296"/>
        <v>0</v>
      </c>
      <c r="AP443" s="75">
        <f t="shared" si="297"/>
        <v>3000000</v>
      </c>
      <c r="AQ443" s="75">
        <v>0</v>
      </c>
      <c r="AR443" s="75">
        <v>0</v>
      </c>
      <c r="AS443" s="75">
        <v>0</v>
      </c>
      <c r="AT443" s="80">
        <v>0</v>
      </c>
      <c r="AU443" s="82">
        <f t="shared" si="298"/>
        <v>75247742.417727277</v>
      </c>
      <c r="AV443" s="113">
        <f t="shared" si="299"/>
        <v>51541179.74848637</v>
      </c>
      <c r="AW443" s="75">
        <f t="shared" si="300"/>
        <v>69936752.417727262</v>
      </c>
      <c r="AX443" s="75">
        <f t="shared" si="301"/>
        <v>4895572.6692409087</v>
      </c>
      <c r="AY443" s="76">
        <f t="shared" si="302"/>
        <v>1154117.9748486371</v>
      </c>
      <c r="AZ443" s="75">
        <v>0</v>
      </c>
      <c r="BA443" s="75">
        <v>0</v>
      </c>
      <c r="BB443" s="75">
        <v>0</v>
      </c>
      <c r="BC443" s="80">
        <v>0</v>
      </c>
      <c r="BD443" s="80">
        <v>0</v>
      </c>
      <c r="BE443" s="80">
        <v>0</v>
      </c>
      <c r="BF443" s="78">
        <v>0</v>
      </c>
      <c r="BG443" s="348">
        <f t="shared" si="303"/>
        <v>6049690.6440895461</v>
      </c>
      <c r="BH443" s="188">
        <f t="shared" si="304"/>
        <v>69198051</v>
      </c>
      <c r="BM443" s="50">
        <v>885165</v>
      </c>
      <c r="BN443" s="391">
        <f t="shared" si="285"/>
        <v>0</v>
      </c>
      <c r="BO443" s="391">
        <f t="shared" si="323"/>
        <v>885165</v>
      </c>
      <c r="BP443" s="391">
        <f t="shared" si="312"/>
        <v>26554950</v>
      </c>
      <c r="BQ443" s="50">
        <f t="shared" si="313"/>
        <v>0</v>
      </c>
      <c r="BR443" s="50">
        <f t="shared" si="314"/>
        <v>20278325.454545453</v>
      </c>
      <c r="BS443" s="50">
        <f t="shared" si="315"/>
        <v>5310990</v>
      </c>
      <c r="BT443" s="50">
        <f t="shared" si="316"/>
        <v>4500000</v>
      </c>
      <c r="BU443" s="50">
        <f t="shared" si="317"/>
        <v>6000000</v>
      </c>
      <c r="BV443" s="50">
        <f t="shared" si="318"/>
        <v>4647116.25</v>
      </c>
      <c r="BW443" s="50">
        <f t="shared" si="319"/>
        <v>4956360.7131818179</v>
      </c>
      <c r="BX443" s="50">
        <f t="shared" si="320"/>
        <v>0</v>
      </c>
      <c r="BY443" s="50">
        <f t="shared" si="321"/>
        <v>3000000</v>
      </c>
      <c r="BZ443" s="50">
        <v>0</v>
      </c>
      <c r="CA443" s="50">
        <v>0</v>
      </c>
      <c r="CB443" s="50">
        <v>0</v>
      </c>
      <c r="CC443" s="50">
        <v>0</v>
      </c>
      <c r="CD443" s="391">
        <f t="shared" si="322"/>
        <v>75247742.417727277</v>
      </c>
      <c r="CE443" s="391">
        <f t="shared" si="283"/>
        <v>56436752.417727277</v>
      </c>
      <c r="CF443" s="391">
        <f t="shared" si="284"/>
        <v>69936752.417727262</v>
      </c>
      <c r="CG443" s="50">
        <f t="shared" si="305"/>
        <v>4895572.6692409087</v>
      </c>
      <c r="CH443" s="395">
        <f t="shared" si="306"/>
        <v>1643675.2417727278</v>
      </c>
      <c r="CI443" s="398">
        <v>0</v>
      </c>
      <c r="CJ443" s="50">
        <v>0</v>
      </c>
      <c r="CK443" s="50">
        <v>0</v>
      </c>
      <c r="CL443" s="50">
        <v>0</v>
      </c>
      <c r="CM443" s="50">
        <v>0</v>
      </c>
      <c r="CN443" s="50">
        <v>0</v>
      </c>
      <c r="CO443" s="50">
        <v>0</v>
      </c>
      <c r="CP443" s="395">
        <f t="shared" si="307"/>
        <v>6539247.9110136367</v>
      </c>
      <c r="CQ443" s="391">
        <f t="shared" si="308"/>
        <v>68708494</v>
      </c>
      <c r="CR443" s="391">
        <f t="shared" si="309"/>
        <v>-489557</v>
      </c>
    </row>
    <row r="444" spans="1:96" s="50" customFormat="1" ht="24" customHeight="1" x14ac:dyDescent="0.2">
      <c r="A444" s="182">
        <f t="shared" si="286"/>
        <v>2655495</v>
      </c>
      <c r="B444" s="298">
        <f t="shared" si="310"/>
        <v>438</v>
      </c>
      <c r="C444" s="266">
        <v>213</v>
      </c>
      <c r="D444" s="299">
        <v>13452</v>
      </c>
      <c r="E444" s="242" t="s">
        <v>298</v>
      </c>
      <c r="F444" s="243" t="s">
        <v>649</v>
      </c>
      <c r="G444" s="287" t="s">
        <v>137</v>
      </c>
      <c r="H444" s="274" t="s">
        <v>983</v>
      </c>
      <c r="I444" s="294" t="s">
        <v>2872</v>
      </c>
      <c r="J444" s="65">
        <v>1465439366</v>
      </c>
      <c r="K444" s="65" t="s">
        <v>2053</v>
      </c>
      <c r="L444" s="65" t="s">
        <v>2384</v>
      </c>
      <c r="M444" s="292" t="s">
        <v>137</v>
      </c>
      <c r="N444" s="244" t="s">
        <v>2410</v>
      </c>
      <c r="O444" s="65"/>
      <c r="P444" s="90"/>
      <c r="Q444" s="244">
        <v>30</v>
      </c>
      <c r="R444" s="246">
        <v>120</v>
      </c>
      <c r="S444" s="246">
        <v>110</v>
      </c>
      <c r="T444" s="246">
        <v>29.33</v>
      </c>
      <c r="U444" s="90">
        <v>0</v>
      </c>
      <c r="V444" s="262">
        <v>15</v>
      </c>
      <c r="W444" s="99">
        <v>0</v>
      </c>
      <c r="X444" s="84">
        <v>0</v>
      </c>
      <c r="Y444" s="99">
        <v>1</v>
      </c>
      <c r="Z444" s="65">
        <v>1</v>
      </c>
      <c r="AA444" s="319">
        <v>885165</v>
      </c>
      <c r="AB444" s="319">
        <v>0</v>
      </c>
      <c r="AC444" s="320">
        <f t="shared" si="287"/>
        <v>885165</v>
      </c>
      <c r="AD444" s="75">
        <v>4500000</v>
      </c>
      <c r="AE444" s="75">
        <v>6000000</v>
      </c>
      <c r="AF444" s="338">
        <f t="shared" si="311"/>
        <v>168986.04545454544</v>
      </c>
      <c r="AG444" s="113">
        <f t="shared" si="288"/>
        <v>26554950</v>
      </c>
      <c r="AH444" s="75">
        <f t="shared" si="289"/>
        <v>0</v>
      </c>
      <c r="AI444" s="75">
        <f t="shared" si="290"/>
        <v>20278325.454545453</v>
      </c>
      <c r="AJ444" s="75">
        <f t="shared" si="291"/>
        <v>2655495</v>
      </c>
      <c r="AK444" s="75">
        <f t="shared" si="292"/>
        <v>4500000</v>
      </c>
      <c r="AL444" s="75">
        <f t="shared" si="293"/>
        <v>6000000</v>
      </c>
      <c r="AM444" s="75">
        <f t="shared" si="294"/>
        <v>4647116.25</v>
      </c>
      <c r="AN444" s="75">
        <f t="shared" si="295"/>
        <v>4956360.7131818179</v>
      </c>
      <c r="AO444" s="75">
        <f t="shared" si="296"/>
        <v>0</v>
      </c>
      <c r="AP444" s="75">
        <f t="shared" si="297"/>
        <v>3000000</v>
      </c>
      <c r="AQ444" s="75">
        <v>0</v>
      </c>
      <c r="AR444" s="75">
        <v>0</v>
      </c>
      <c r="AS444" s="75">
        <v>0</v>
      </c>
      <c r="AT444" s="80">
        <v>0</v>
      </c>
      <c r="AU444" s="82">
        <f t="shared" si="298"/>
        <v>72592247.417727277</v>
      </c>
      <c r="AV444" s="113">
        <f t="shared" si="299"/>
        <v>51541179.74848637</v>
      </c>
      <c r="AW444" s="75">
        <f t="shared" si="300"/>
        <v>69936752.417727262</v>
      </c>
      <c r="AX444" s="75">
        <f t="shared" si="301"/>
        <v>4895572.6692409087</v>
      </c>
      <c r="AY444" s="76">
        <f t="shared" si="302"/>
        <v>1154117.9748486371</v>
      </c>
      <c r="AZ444" s="75">
        <v>0</v>
      </c>
      <c r="BA444" s="75">
        <v>0</v>
      </c>
      <c r="BB444" s="75">
        <v>0</v>
      </c>
      <c r="BC444" s="80">
        <v>0</v>
      </c>
      <c r="BD444" s="80">
        <v>0</v>
      </c>
      <c r="BE444" s="80">
        <v>0</v>
      </c>
      <c r="BF444" s="78">
        <v>0</v>
      </c>
      <c r="BG444" s="348">
        <f t="shared" si="303"/>
        <v>6049690.6440895461</v>
      </c>
      <c r="BH444" s="188">
        <f t="shared" si="304"/>
        <v>66542556</v>
      </c>
      <c r="BM444" s="50">
        <v>885165</v>
      </c>
      <c r="BN444" s="391">
        <f t="shared" si="285"/>
        <v>0</v>
      </c>
      <c r="BO444" s="391">
        <f t="shared" si="323"/>
        <v>885165</v>
      </c>
      <c r="BP444" s="391">
        <f t="shared" si="312"/>
        <v>26554950</v>
      </c>
      <c r="BQ444" s="50">
        <f t="shared" si="313"/>
        <v>0</v>
      </c>
      <c r="BR444" s="50">
        <f t="shared" si="314"/>
        <v>20278325.454545453</v>
      </c>
      <c r="BS444" s="50">
        <f t="shared" si="315"/>
        <v>2655495</v>
      </c>
      <c r="BT444" s="50">
        <f t="shared" si="316"/>
        <v>4500000</v>
      </c>
      <c r="BU444" s="50">
        <f t="shared" si="317"/>
        <v>6000000</v>
      </c>
      <c r="BV444" s="50">
        <f t="shared" si="318"/>
        <v>4647116.25</v>
      </c>
      <c r="BW444" s="50">
        <f t="shared" si="319"/>
        <v>4956360.7131818179</v>
      </c>
      <c r="BX444" s="50">
        <f t="shared" si="320"/>
        <v>0</v>
      </c>
      <c r="BY444" s="50">
        <f t="shared" si="321"/>
        <v>3000000</v>
      </c>
      <c r="BZ444" s="50">
        <v>0</v>
      </c>
      <c r="CA444" s="50">
        <v>0</v>
      </c>
      <c r="CB444" s="50">
        <v>0</v>
      </c>
      <c r="CC444" s="50">
        <v>0</v>
      </c>
      <c r="CD444" s="391">
        <f t="shared" si="322"/>
        <v>72592247.417727277</v>
      </c>
      <c r="CE444" s="391">
        <f t="shared" ref="CE444:CE507" si="324">CD444-BS444-BT444-BU444-BX444-BY444</f>
        <v>56436752.417727277</v>
      </c>
      <c r="CF444" s="391">
        <f t="shared" ref="CF444:CF507" si="325">BP444+BQ444+BR444+BT444+BU444+BV444+BW444+BY444+BX444</f>
        <v>69936752.417727262</v>
      </c>
      <c r="CG444" s="50">
        <f t="shared" si="305"/>
        <v>4895572.6692409087</v>
      </c>
      <c r="CH444" s="395">
        <f t="shared" si="306"/>
        <v>1643675.2417727278</v>
      </c>
      <c r="CI444" s="398">
        <v>0</v>
      </c>
      <c r="CJ444" s="50">
        <v>0</v>
      </c>
      <c r="CK444" s="50">
        <v>0</v>
      </c>
      <c r="CL444" s="50">
        <v>0</v>
      </c>
      <c r="CM444" s="50">
        <v>0</v>
      </c>
      <c r="CN444" s="50">
        <v>0</v>
      </c>
      <c r="CO444" s="50">
        <v>0</v>
      </c>
      <c r="CP444" s="395">
        <f t="shared" si="307"/>
        <v>6539247.9110136367</v>
      </c>
      <c r="CQ444" s="391">
        <f t="shared" si="308"/>
        <v>66052999</v>
      </c>
      <c r="CR444" s="391">
        <f t="shared" si="309"/>
        <v>-489557</v>
      </c>
    </row>
    <row r="445" spans="1:96" s="50" customFormat="1" ht="24" customHeight="1" x14ac:dyDescent="0.2">
      <c r="A445" s="182">
        <f t="shared" si="286"/>
        <v>2655495</v>
      </c>
      <c r="B445" s="298">
        <f t="shared" si="310"/>
        <v>439</v>
      </c>
      <c r="C445" s="266">
        <v>214</v>
      </c>
      <c r="D445" s="299">
        <v>13486</v>
      </c>
      <c r="E445" s="242" t="s">
        <v>244</v>
      </c>
      <c r="F445" s="243" t="s">
        <v>1864</v>
      </c>
      <c r="G445" s="287" t="s">
        <v>137</v>
      </c>
      <c r="H445" s="274" t="s">
        <v>983</v>
      </c>
      <c r="I445" s="294" t="s">
        <v>2873</v>
      </c>
      <c r="J445" s="65" t="s">
        <v>2144</v>
      </c>
      <c r="K445" s="65" t="s">
        <v>2145</v>
      </c>
      <c r="L445" s="65" t="s">
        <v>2384</v>
      </c>
      <c r="M445" s="292" t="s">
        <v>137</v>
      </c>
      <c r="N445" s="244" t="s">
        <v>2410</v>
      </c>
      <c r="O445" s="65"/>
      <c r="P445" s="90"/>
      <c r="Q445" s="244">
        <v>30</v>
      </c>
      <c r="R445" s="246">
        <v>120</v>
      </c>
      <c r="S445" s="246">
        <v>110</v>
      </c>
      <c r="T445" s="246">
        <v>29.33</v>
      </c>
      <c r="U445" s="90">
        <v>0</v>
      </c>
      <c r="V445" s="262">
        <v>15</v>
      </c>
      <c r="W445" s="99">
        <v>0</v>
      </c>
      <c r="X445" s="84">
        <v>0</v>
      </c>
      <c r="Y445" s="99">
        <v>0</v>
      </c>
      <c r="Z445" s="65">
        <v>0</v>
      </c>
      <c r="AA445" s="319">
        <v>885165</v>
      </c>
      <c r="AB445" s="319">
        <v>0</v>
      </c>
      <c r="AC445" s="320">
        <f t="shared" si="287"/>
        <v>885165</v>
      </c>
      <c r="AD445" s="75">
        <v>4500000</v>
      </c>
      <c r="AE445" s="75">
        <v>6000000</v>
      </c>
      <c r="AF445" s="338">
        <f t="shared" si="311"/>
        <v>168986.04545454544</v>
      </c>
      <c r="AG445" s="113">
        <f t="shared" si="288"/>
        <v>26554950</v>
      </c>
      <c r="AH445" s="75">
        <f t="shared" si="289"/>
        <v>0</v>
      </c>
      <c r="AI445" s="75">
        <f t="shared" si="290"/>
        <v>20278325.454545453</v>
      </c>
      <c r="AJ445" s="75">
        <f t="shared" si="291"/>
        <v>0</v>
      </c>
      <c r="AK445" s="75">
        <f t="shared" si="292"/>
        <v>4500000</v>
      </c>
      <c r="AL445" s="75">
        <f t="shared" si="293"/>
        <v>6000000</v>
      </c>
      <c r="AM445" s="75">
        <f t="shared" si="294"/>
        <v>4647116.25</v>
      </c>
      <c r="AN445" s="75">
        <f t="shared" si="295"/>
        <v>4956360.7131818179</v>
      </c>
      <c r="AO445" s="75">
        <f t="shared" si="296"/>
        <v>0</v>
      </c>
      <c r="AP445" s="75">
        <f t="shared" si="297"/>
        <v>3000000</v>
      </c>
      <c r="AQ445" s="75">
        <v>0</v>
      </c>
      <c r="AR445" s="75">
        <v>0</v>
      </c>
      <c r="AS445" s="75">
        <v>0</v>
      </c>
      <c r="AT445" s="80">
        <v>0</v>
      </c>
      <c r="AU445" s="82">
        <f t="shared" si="298"/>
        <v>69936752.417727262</v>
      </c>
      <c r="AV445" s="113">
        <f t="shared" si="299"/>
        <v>51541179.748486355</v>
      </c>
      <c r="AW445" s="75">
        <f t="shared" si="300"/>
        <v>69936752.417727262</v>
      </c>
      <c r="AX445" s="75">
        <f t="shared" si="301"/>
        <v>4895572.6692409087</v>
      </c>
      <c r="AY445" s="76">
        <f t="shared" si="302"/>
        <v>1154117.9748486355</v>
      </c>
      <c r="AZ445" s="75">
        <v>0</v>
      </c>
      <c r="BA445" s="75">
        <v>0</v>
      </c>
      <c r="BB445" s="75">
        <v>0</v>
      </c>
      <c r="BC445" s="80">
        <v>0</v>
      </c>
      <c r="BD445" s="80">
        <v>0</v>
      </c>
      <c r="BE445" s="80">
        <v>0</v>
      </c>
      <c r="BF445" s="78">
        <v>0</v>
      </c>
      <c r="BG445" s="348">
        <f t="shared" si="303"/>
        <v>6049690.6440895442</v>
      </c>
      <c r="BH445" s="188">
        <f t="shared" si="304"/>
        <v>63887061</v>
      </c>
      <c r="BM445" s="50">
        <v>885165</v>
      </c>
      <c r="BN445" s="391">
        <f t="shared" si="285"/>
        <v>0</v>
      </c>
      <c r="BO445" s="391">
        <f t="shared" si="323"/>
        <v>885165</v>
      </c>
      <c r="BP445" s="391">
        <f t="shared" si="312"/>
        <v>26554950</v>
      </c>
      <c r="BQ445" s="50">
        <f t="shared" si="313"/>
        <v>0</v>
      </c>
      <c r="BR445" s="50">
        <f t="shared" si="314"/>
        <v>20278325.454545453</v>
      </c>
      <c r="BS445" s="50">
        <f t="shared" si="315"/>
        <v>0</v>
      </c>
      <c r="BT445" s="50">
        <f t="shared" si="316"/>
        <v>4500000</v>
      </c>
      <c r="BU445" s="50">
        <f t="shared" si="317"/>
        <v>6000000</v>
      </c>
      <c r="BV445" s="50">
        <f t="shared" si="318"/>
        <v>4647116.25</v>
      </c>
      <c r="BW445" s="50">
        <f t="shared" si="319"/>
        <v>4956360.7131818179</v>
      </c>
      <c r="BX445" s="50">
        <f t="shared" si="320"/>
        <v>0</v>
      </c>
      <c r="BY445" s="50">
        <f t="shared" si="321"/>
        <v>3000000</v>
      </c>
      <c r="BZ445" s="50">
        <v>0</v>
      </c>
      <c r="CA445" s="50">
        <v>0</v>
      </c>
      <c r="CB445" s="50">
        <v>0</v>
      </c>
      <c r="CC445" s="50">
        <v>0</v>
      </c>
      <c r="CD445" s="391">
        <f t="shared" si="322"/>
        <v>69936752.417727262</v>
      </c>
      <c r="CE445" s="391">
        <f t="shared" si="324"/>
        <v>56436752.417727262</v>
      </c>
      <c r="CF445" s="391">
        <f t="shared" si="325"/>
        <v>69936752.417727262</v>
      </c>
      <c r="CG445" s="50">
        <f t="shared" si="305"/>
        <v>4895572.6692409087</v>
      </c>
      <c r="CH445" s="395">
        <f t="shared" si="306"/>
        <v>1643675.2417727262</v>
      </c>
      <c r="CI445" s="398">
        <v>0</v>
      </c>
      <c r="CJ445" s="50">
        <v>0</v>
      </c>
      <c r="CK445" s="50">
        <v>0</v>
      </c>
      <c r="CL445" s="50">
        <v>0</v>
      </c>
      <c r="CM445" s="50">
        <v>0</v>
      </c>
      <c r="CN445" s="50">
        <v>0</v>
      </c>
      <c r="CO445" s="50">
        <v>0</v>
      </c>
      <c r="CP445" s="395">
        <f t="shared" si="307"/>
        <v>6539247.9110136349</v>
      </c>
      <c r="CQ445" s="391">
        <f t="shared" si="308"/>
        <v>63397504</v>
      </c>
      <c r="CR445" s="391">
        <f t="shared" si="309"/>
        <v>-489557</v>
      </c>
    </row>
    <row r="446" spans="1:96" s="50" customFormat="1" ht="24" customHeight="1" x14ac:dyDescent="0.2">
      <c r="A446" s="182">
        <f t="shared" si="286"/>
        <v>2655495</v>
      </c>
      <c r="B446" s="298">
        <f t="shared" si="310"/>
        <v>440</v>
      </c>
      <c r="C446" s="266">
        <v>215</v>
      </c>
      <c r="D446" s="299">
        <v>13512</v>
      </c>
      <c r="E446" s="242" t="s">
        <v>259</v>
      </c>
      <c r="F446" s="243" t="s">
        <v>2222</v>
      </c>
      <c r="G446" s="287" t="s">
        <v>137</v>
      </c>
      <c r="H446" s="274" t="s">
        <v>983</v>
      </c>
      <c r="I446" s="294" t="s">
        <v>2874</v>
      </c>
      <c r="J446" s="65" t="s">
        <v>2223</v>
      </c>
      <c r="K446" s="65"/>
      <c r="L446" s="65" t="s">
        <v>2384</v>
      </c>
      <c r="M446" s="292" t="s">
        <v>137</v>
      </c>
      <c r="N446" s="244" t="s">
        <v>2410</v>
      </c>
      <c r="O446" s="65"/>
      <c r="P446" s="90"/>
      <c r="Q446" s="244">
        <v>30</v>
      </c>
      <c r="R446" s="246">
        <v>120</v>
      </c>
      <c r="S446" s="246">
        <v>110</v>
      </c>
      <c r="T446" s="246">
        <v>29.33</v>
      </c>
      <c r="U446" s="90">
        <v>0</v>
      </c>
      <c r="V446" s="262">
        <v>13</v>
      </c>
      <c r="W446" s="99">
        <v>0</v>
      </c>
      <c r="X446" s="84">
        <v>0</v>
      </c>
      <c r="Y446" s="99">
        <v>0</v>
      </c>
      <c r="Z446" s="65">
        <v>0</v>
      </c>
      <c r="AA446" s="319">
        <v>885165</v>
      </c>
      <c r="AB446" s="319">
        <v>0</v>
      </c>
      <c r="AC446" s="320">
        <f t="shared" si="287"/>
        <v>885165</v>
      </c>
      <c r="AD446" s="75">
        <v>4500000</v>
      </c>
      <c r="AE446" s="75">
        <v>6000000</v>
      </c>
      <c r="AF446" s="338">
        <f t="shared" si="311"/>
        <v>168986.04545454544</v>
      </c>
      <c r="AG446" s="113">
        <f t="shared" si="288"/>
        <v>26554950</v>
      </c>
      <c r="AH446" s="75">
        <f t="shared" si="289"/>
        <v>0</v>
      </c>
      <c r="AI446" s="75">
        <f t="shared" si="290"/>
        <v>20278325.454545453</v>
      </c>
      <c r="AJ446" s="75">
        <f t="shared" si="291"/>
        <v>0</v>
      </c>
      <c r="AK446" s="75">
        <f t="shared" si="292"/>
        <v>4500000</v>
      </c>
      <c r="AL446" s="75">
        <f t="shared" si="293"/>
        <v>6000000</v>
      </c>
      <c r="AM446" s="75">
        <f t="shared" si="294"/>
        <v>4647116.25</v>
      </c>
      <c r="AN446" s="75">
        <f t="shared" si="295"/>
        <v>4956360.7131818179</v>
      </c>
      <c r="AO446" s="75">
        <f t="shared" si="296"/>
        <v>0</v>
      </c>
      <c r="AP446" s="75">
        <f t="shared" si="297"/>
        <v>2600000</v>
      </c>
      <c r="AQ446" s="75">
        <v>0</v>
      </c>
      <c r="AR446" s="75">
        <v>0</v>
      </c>
      <c r="AS446" s="75">
        <v>0</v>
      </c>
      <c r="AT446" s="80">
        <v>0</v>
      </c>
      <c r="AU446" s="82">
        <f t="shared" si="298"/>
        <v>69536752.417727262</v>
      </c>
      <c r="AV446" s="113">
        <f t="shared" si="299"/>
        <v>51569179.748486355</v>
      </c>
      <c r="AW446" s="75">
        <f t="shared" si="300"/>
        <v>69536752.417727262</v>
      </c>
      <c r="AX446" s="75">
        <f t="shared" si="301"/>
        <v>4867572.6692409087</v>
      </c>
      <c r="AY446" s="76">
        <f t="shared" si="302"/>
        <v>1156917.9748486355</v>
      </c>
      <c r="AZ446" s="75">
        <v>0</v>
      </c>
      <c r="BA446" s="75">
        <v>0</v>
      </c>
      <c r="BB446" s="75">
        <v>0</v>
      </c>
      <c r="BC446" s="80">
        <v>0</v>
      </c>
      <c r="BD446" s="80">
        <v>0</v>
      </c>
      <c r="BE446" s="80">
        <v>0</v>
      </c>
      <c r="BF446" s="78">
        <v>0</v>
      </c>
      <c r="BG446" s="348">
        <f t="shared" si="303"/>
        <v>6024490.6440895442</v>
      </c>
      <c r="BH446" s="188">
        <f t="shared" si="304"/>
        <v>63512261</v>
      </c>
      <c r="BM446" s="50">
        <v>885165</v>
      </c>
      <c r="BN446" s="391">
        <f t="shared" ref="BN446:BN509" si="326">AB446</f>
        <v>0</v>
      </c>
      <c r="BO446" s="391">
        <f t="shared" si="323"/>
        <v>885165</v>
      </c>
      <c r="BP446" s="391">
        <f t="shared" si="312"/>
        <v>26554950</v>
      </c>
      <c r="BQ446" s="50">
        <f t="shared" si="313"/>
        <v>0</v>
      </c>
      <c r="BR446" s="50">
        <f t="shared" si="314"/>
        <v>20278325.454545453</v>
      </c>
      <c r="BS446" s="50">
        <f t="shared" si="315"/>
        <v>0</v>
      </c>
      <c r="BT446" s="50">
        <f t="shared" si="316"/>
        <v>4500000</v>
      </c>
      <c r="BU446" s="50">
        <f t="shared" si="317"/>
        <v>6000000</v>
      </c>
      <c r="BV446" s="50">
        <f t="shared" si="318"/>
        <v>4647116.25</v>
      </c>
      <c r="BW446" s="50">
        <f t="shared" si="319"/>
        <v>4956360.7131818179</v>
      </c>
      <c r="BX446" s="50">
        <f t="shared" si="320"/>
        <v>0</v>
      </c>
      <c r="BY446" s="50">
        <f t="shared" si="321"/>
        <v>2600000</v>
      </c>
      <c r="BZ446" s="50">
        <v>0</v>
      </c>
      <c r="CA446" s="50">
        <v>0</v>
      </c>
      <c r="CB446" s="50">
        <v>0</v>
      </c>
      <c r="CC446" s="50">
        <v>0</v>
      </c>
      <c r="CD446" s="391">
        <f t="shared" si="322"/>
        <v>69536752.417727262</v>
      </c>
      <c r="CE446" s="391">
        <f t="shared" si="324"/>
        <v>56436752.417727262</v>
      </c>
      <c r="CF446" s="391">
        <f t="shared" si="325"/>
        <v>69536752.417727262</v>
      </c>
      <c r="CG446" s="50">
        <f t="shared" si="305"/>
        <v>4867572.6692409087</v>
      </c>
      <c r="CH446" s="395">
        <f t="shared" si="306"/>
        <v>1643675.2417727262</v>
      </c>
      <c r="CI446" s="398">
        <v>0</v>
      </c>
      <c r="CJ446" s="50">
        <v>0</v>
      </c>
      <c r="CK446" s="50">
        <v>0</v>
      </c>
      <c r="CL446" s="50">
        <v>0</v>
      </c>
      <c r="CM446" s="50">
        <v>0</v>
      </c>
      <c r="CN446" s="50">
        <v>0</v>
      </c>
      <c r="CO446" s="50">
        <v>0</v>
      </c>
      <c r="CP446" s="395">
        <f t="shared" si="307"/>
        <v>6511247.9110136349</v>
      </c>
      <c r="CQ446" s="391">
        <f t="shared" si="308"/>
        <v>63025504</v>
      </c>
      <c r="CR446" s="391">
        <f t="shared" si="309"/>
        <v>-486757</v>
      </c>
    </row>
    <row r="447" spans="1:96" s="50" customFormat="1" ht="24" customHeight="1" x14ac:dyDescent="0.2">
      <c r="A447" s="182">
        <f>885165*3</f>
        <v>2655495</v>
      </c>
      <c r="B447" s="298">
        <f t="shared" si="310"/>
        <v>441</v>
      </c>
      <c r="C447" s="266">
        <v>216</v>
      </c>
      <c r="D447" s="299">
        <v>13457</v>
      </c>
      <c r="E447" s="242" t="s">
        <v>410</v>
      </c>
      <c r="F447" s="243" t="s">
        <v>2066</v>
      </c>
      <c r="G447" s="287" t="s">
        <v>137</v>
      </c>
      <c r="H447" s="274" t="s">
        <v>983</v>
      </c>
      <c r="I447" s="294" t="s">
        <v>2875</v>
      </c>
      <c r="J447" s="65" t="s">
        <v>2067</v>
      </c>
      <c r="K447" s="65" t="s">
        <v>2068</v>
      </c>
      <c r="L447" s="65" t="s">
        <v>2384</v>
      </c>
      <c r="M447" s="292" t="s">
        <v>137</v>
      </c>
      <c r="N447" s="244" t="s">
        <v>2410</v>
      </c>
      <c r="O447" s="65"/>
      <c r="P447" s="90"/>
      <c r="Q447" s="244">
        <v>30</v>
      </c>
      <c r="R447" s="246">
        <v>120</v>
      </c>
      <c r="S447" s="246">
        <v>110</v>
      </c>
      <c r="T447" s="246">
        <v>29.33</v>
      </c>
      <c r="U447" s="90">
        <v>0</v>
      </c>
      <c r="V447" s="262">
        <v>15</v>
      </c>
      <c r="W447" s="99">
        <v>0</v>
      </c>
      <c r="X447" s="84">
        <v>0</v>
      </c>
      <c r="Y447" s="99">
        <v>0</v>
      </c>
      <c r="Z447" s="65">
        <v>2</v>
      </c>
      <c r="AA447" s="319">
        <v>885165</v>
      </c>
      <c r="AB447" s="319">
        <v>0</v>
      </c>
      <c r="AC447" s="320">
        <f t="shared" si="287"/>
        <v>885165</v>
      </c>
      <c r="AD447" s="75">
        <v>4500000</v>
      </c>
      <c r="AE447" s="75">
        <v>6000000</v>
      </c>
      <c r="AF447" s="338">
        <f t="shared" si="311"/>
        <v>168986.04545454544</v>
      </c>
      <c r="AG447" s="113">
        <f t="shared" si="288"/>
        <v>26554950</v>
      </c>
      <c r="AH447" s="75">
        <f t="shared" si="289"/>
        <v>0</v>
      </c>
      <c r="AI447" s="75">
        <f t="shared" si="290"/>
        <v>20278325.454545453</v>
      </c>
      <c r="AJ447" s="75">
        <f t="shared" si="291"/>
        <v>5310990</v>
      </c>
      <c r="AK447" s="75">
        <f t="shared" si="292"/>
        <v>4500000</v>
      </c>
      <c r="AL447" s="75">
        <f t="shared" si="293"/>
        <v>6000000</v>
      </c>
      <c r="AM447" s="75">
        <f t="shared" si="294"/>
        <v>4647116.25</v>
      </c>
      <c r="AN447" s="75">
        <f t="shared" si="295"/>
        <v>4956360.7131818179</v>
      </c>
      <c r="AO447" s="75">
        <f t="shared" si="296"/>
        <v>0</v>
      </c>
      <c r="AP447" s="75">
        <f t="shared" si="297"/>
        <v>3000000</v>
      </c>
      <c r="AQ447" s="75">
        <v>0</v>
      </c>
      <c r="AR447" s="75">
        <v>0</v>
      </c>
      <c r="AS447" s="75">
        <v>0</v>
      </c>
      <c r="AT447" s="80">
        <v>0</v>
      </c>
      <c r="AU447" s="82">
        <f t="shared" si="298"/>
        <v>75247742.417727277</v>
      </c>
      <c r="AV447" s="113">
        <f t="shared" si="299"/>
        <v>51541179.74848637</v>
      </c>
      <c r="AW447" s="75">
        <f t="shared" si="300"/>
        <v>69936752.417727262</v>
      </c>
      <c r="AX447" s="75">
        <f t="shared" si="301"/>
        <v>4895572.6692409087</v>
      </c>
      <c r="AY447" s="76">
        <f t="shared" si="302"/>
        <v>1154117.9748486371</v>
      </c>
      <c r="AZ447" s="75">
        <v>0</v>
      </c>
      <c r="BA447" s="75">
        <v>0</v>
      </c>
      <c r="BB447" s="75">
        <v>0</v>
      </c>
      <c r="BC447" s="80">
        <v>0</v>
      </c>
      <c r="BD447" s="80">
        <v>0</v>
      </c>
      <c r="BE447" s="80">
        <v>0</v>
      </c>
      <c r="BF447" s="78">
        <v>0</v>
      </c>
      <c r="BG447" s="348">
        <f t="shared" si="303"/>
        <v>6049690.6440895461</v>
      </c>
      <c r="BH447" s="188">
        <f t="shared" si="304"/>
        <v>69198051</v>
      </c>
      <c r="BM447" s="50">
        <v>885165</v>
      </c>
      <c r="BN447" s="391">
        <f t="shared" si="326"/>
        <v>0</v>
      </c>
      <c r="BO447" s="391">
        <f t="shared" si="323"/>
        <v>885165</v>
      </c>
      <c r="BP447" s="391">
        <f t="shared" si="312"/>
        <v>26554950</v>
      </c>
      <c r="BQ447" s="50">
        <f t="shared" si="313"/>
        <v>0</v>
      </c>
      <c r="BR447" s="50">
        <f t="shared" si="314"/>
        <v>20278325.454545453</v>
      </c>
      <c r="BS447" s="50">
        <f t="shared" si="315"/>
        <v>5310990</v>
      </c>
      <c r="BT447" s="50">
        <f t="shared" si="316"/>
        <v>4500000</v>
      </c>
      <c r="BU447" s="50">
        <f t="shared" si="317"/>
        <v>6000000</v>
      </c>
      <c r="BV447" s="50">
        <f t="shared" si="318"/>
        <v>4647116.25</v>
      </c>
      <c r="BW447" s="50">
        <f t="shared" si="319"/>
        <v>4956360.7131818179</v>
      </c>
      <c r="BX447" s="50">
        <f t="shared" si="320"/>
        <v>0</v>
      </c>
      <c r="BY447" s="50">
        <f t="shared" si="321"/>
        <v>3000000</v>
      </c>
      <c r="BZ447" s="50">
        <v>0</v>
      </c>
      <c r="CA447" s="50">
        <v>0</v>
      </c>
      <c r="CB447" s="50">
        <v>0</v>
      </c>
      <c r="CC447" s="50">
        <v>0</v>
      </c>
      <c r="CD447" s="391">
        <f t="shared" si="322"/>
        <v>75247742.417727277</v>
      </c>
      <c r="CE447" s="391">
        <f t="shared" si="324"/>
        <v>56436752.417727277</v>
      </c>
      <c r="CF447" s="391">
        <f t="shared" si="325"/>
        <v>69936752.417727262</v>
      </c>
      <c r="CG447" s="50">
        <f t="shared" si="305"/>
        <v>4895572.6692409087</v>
      </c>
      <c r="CH447" s="395">
        <f t="shared" si="306"/>
        <v>1643675.2417727278</v>
      </c>
      <c r="CI447" s="398">
        <v>0</v>
      </c>
      <c r="CJ447" s="50">
        <v>0</v>
      </c>
      <c r="CK447" s="50">
        <v>0</v>
      </c>
      <c r="CL447" s="50">
        <v>0</v>
      </c>
      <c r="CM447" s="50">
        <v>0</v>
      </c>
      <c r="CN447" s="50">
        <v>0</v>
      </c>
      <c r="CO447" s="50">
        <v>0</v>
      </c>
      <c r="CP447" s="395">
        <f t="shared" si="307"/>
        <v>6539247.9110136367</v>
      </c>
      <c r="CQ447" s="391">
        <f t="shared" si="308"/>
        <v>68708494</v>
      </c>
      <c r="CR447" s="391">
        <f t="shared" si="309"/>
        <v>-489557</v>
      </c>
    </row>
    <row r="448" spans="1:96" s="50" customFormat="1" ht="24" customHeight="1" x14ac:dyDescent="0.2">
      <c r="A448" s="182">
        <f t="shared" ref="A448:A511" si="327">885165*3</f>
        <v>2655495</v>
      </c>
      <c r="B448" s="298">
        <f t="shared" si="310"/>
        <v>442</v>
      </c>
      <c r="C448" s="266">
        <v>217</v>
      </c>
      <c r="D448" s="299">
        <v>13475</v>
      </c>
      <c r="E448" s="242" t="s">
        <v>2115</v>
      </c>
      <c r="F448" s="243" t="s">
        <v>277</v>
      </c>
      <c r="G448" s="287" t="s">
        <v>137</v>
      </c>
      <c r="H448" s="274" t="s">
        <v>983</v>
      </c>
      <c r="I448" s="294" t="s">
        <v>2876</v>
      </c>
      <c r="J448" s="65" t="s">
        <v>2116</v>
      </c>
      <c r="K448" s="65" t="s">
        <v>2117</v>
      </c>
      <c r="L448" s="65" t="s">
        <v>2384</v>
      </c>
      <c r="M448" s="292" t="s">
        <v>137</v>
      </c>
      <c r="N448" s="244" t="s">
        <v>2410</v>
      </c>
      <c r="O448" s="65"/>
      <c r="P448" s="90"/>
      <c r="Q448" s="244">
        <v>30</v>
      </c>
      <c r="R448" s="246">
        <v>120</v>
      </c>
      <c r="S448" s="246">
        <v>110</v>
      </c>
      <c r="T448" s="246">
        <v>29.33</v>
      </c>
      <c r="U448" s="90">
        <v>0</v>
      </c>
      <c r="V448" s="262">
        <v>15</v>
      </c>
      <c r="W448" s="99">
        <v>0</v>
      </c>
      <c r="X448" s="84">
        <v>0</v>
      </c>
      <c r="Y448" s="99">
        <v>0</v>
      </c>
      <c r="Z448" s="65">
        <v>2</v>
      </c>
      <c r="AA448" s="319">
        <v>885165</v>
      </c>
      <c r="AB448" s="319">
        <v>0</v>
      </c>
      <c r="AC448" s="320">
        <f t="shared" si="287"/>
        <v>885165</v>
      </c>
      <c r="AD448" s="75">
        <v>4500000</v>
      </c>
      <c r="AE448" s="75">
        <v>6000000</v>
      </c>
      <c r="AF448" s="338">
        <f t="shared" si="311"/>
        <v>168986.04545454544</v>
      </c>
      <c r="AG448" s="113">
        <f t="shared" si="288"/>
        <v>26554950</v>
      </c>
      <c r="AH448" s="75">
        <f t="shared" si="289"/>
        <v>0</v>
      </c>
      <c r="AI448" s="75">
        <f t="shared" si="290"/>
        <v>20278325.454545453</v>
      </c>
      <c r="AJ448" s="75">
        <f t="shared" si="291"/>
        <v>5310990</v>
      </c>
      <c r="AK448" s="75">
        <f t="shared" si="292"/>
        <v>4500000</v>
      </c>
      <c r="AL448" s="75">
        <f t="shared" si="293"/>
        <v>6000000</v>
      </c>
      <c r="AM448" s="75">
        <f t="shared" si="294"/>
        <v>4647116.25</v>
      </c>
      <c r="AN448" s="75">
        <f t="shared" si="295"/>
        <v>4956360.7131818179</v>
      </c>
      <c r="AO448" s="75">
        <f t="shared" si="296"/>
        <v>0</v>
      </c>
      <c r="AP448" s="75">
        <f t="shared" si="297"/>
        <v>3000000</v>
      </c>
      <c r="AQ448" s="75">
        <v>0</v>
      </c>
      <c r="AR448" s="75">
        <v>0</v>
      </c>
      <c r="AS448" s="75">
        <v>0</v>
      </c>
      <c r="AT448" s="80">
        <v>0</v>
      </c>
      <c r="AU448" s="82">
        <f t="shared" si="298"/>
        <v>75247742.417727277</v>
      </c>
      <c r="AV448" s="113">
        <f t="shared" si="299"/>
        <v>51541179.74848637</v>
      </c>
      <c r="AW448" s="75">
        <f t="shared" si="300"/>
        <v>69936752.417727262</v>
      </c>
      <c r="AX448" s="75">
        <f t="shared" si="301"/>
        <v>4895572.6692409087</v>
      </c>
      <c r="AY448" s="76">
        <f t="shared" si="302"/>
        <v>1154117.9748486371</v>
      </c>
      <c r="AZ448" s="75">
        <v>0</v>
      </c>
      <c r="BA448" s="75">
        <v>0</v>
      </c>
      <c r="BB448" s="75">
        <v>0</v>
      </c>
      <c r="BC448" s="80">
        <v>0</v>
      </c>
      <c r="BD448" s="80">
        <v>0</v>
      </c>
      <c r="BE448" s="80">
        <v>0</v>
      </c>
      <c r="BF448" s="78">
        <v>0</v>
      </c>
      <c r="BG448" s="348">
        <f t="shared" si="303"/>
        <v>6049690.6440895461</v>
      </c>
      <c r="BH448" s="188">
        <f t="shared" si="304"/>
        <v>69198051</v>
      </c>
      <c r="BM448" s="50">
        <v>885165</v>
      </c>
      <c r="BN448" s="391">
        <f t="shared" si="326"/>
        <v>0</v>
      </c>
      <c r="BO448" s="391">
        <f t="shared" si="323"/>
        <v>885165</v>
      </c>
      <c r="BP448" s="391">
        <f t="shared" si="312"/>
        <v>26554950</v>
      </c>
      <c r="BQ448" s="50">
        <f t="shared" si="313"/>
        <v>0</v>
      </c>
      <c r="BR448" s="50">
        <f t="shared" si="314"/>
        <v>20278325.454545453</v>
      </c>
      <c r="BS448" s="50">
        <f t="shared" si="315"/>
        <v>5310990</v>
      </c>
      <c r="BT448" s="50">
        <f t="shared" si="316"/>
        <v>4500000</v>
      </c>
      <c r="BU448" s="50">
        <f t="shared" si="317"/>
        <v>6000000</v>
      </c>
      <c r="BV448" s="50">
        <f t="shared" si="318"/>
        <v>4647116.25</v>
      </c>
      <c r="BW448" s="50">
        <f t="shared" si="319"/>
        <v>4956360.7131818179</v>
      </c>
      <c r="BX448" s="50">
        <f t="shared" si="320"/>
        <v>0</v>
      </c>
      <c r="BY448" s="50">
        <f t="shared" si="321"/>
        <v>3000000</v>
      </c>
      <c r="BZ448" s="50">
        <v>0</v>
      </c>
      <c r="CA448" s="50">
        <v>0</v>
      </c>
      <c r="CB448" s="50">
        <v>0</v>
      </c>
      <c r="CC448" s="50">
        <v>0</v>
      </c>
      <c r="CD448" s="391">
        <f t="shared" si="322"/>
        <v>75247742.417727277</v>
      </c>
      <c r="CE448" s="391">
        <f t="shared" si="324"/>
        <v>56436752.417727277</v>
      </c>
      <c r="CF448" s="391">
        <f t="shared" si="325"/>
        <v>69936752.417727262</v>
      </c>
      <c r="CG448" s="50">
        <f t="shared" si="305"/>
        <v>4895572.6692409087</v>
      </c>
      <c r="CH448" s="395">
        <f t="shared" si="306"/>
        <v>1643675.2417727278</v>
      </c>
      <c r="CI448" s="398">
        <v>0</v>
      </c>
      <c r="CJ448" s="50">
        <v>0</v>
      </c>
      <c r="CK448" s="50">
        <v>0</v>
      </c>
      <c r="CL448" s="50">
        <v>0</v>
      </c>
      <c r="CM448" s="50">
        <v>0</v>
      </c>
      <c r="CN448" s="50">
        <v>0</v>
      </c>
      <c r="CO448" s="50">
        <v>0</v>
      </c>
      <c r="CP448" s="395">
        <f t="shared" si="307"/>
        <v>6539247.9110136367</v>
      </c>
      <c r="CQ448" s="391">
        <f t="shared" si="308"/>
        <v>68708494</v>
      </c>
      <c r="CR448" s="391">
        <f t="shared" si="309"/>
        <v>-489557</v>
      </c>
    </row>
    <row r="449" spans="1:96" s="50" customFormat="1" ht="24" customHeight="1" x14ac:dyDescent="0.2">
      <c r="A449" s="182">
        <f t="shared" si="327"/>
        <v>2655495</v>
      </c>
      <c r="B449" s="298">
        <f t="shared" si="310"/>
        <v>443</v>
      </c>
      <c r="C449" s="266">
        <v>218</v>
      </c>
      <c r="D449" s="299">
        <v>13504</v>
      </c>
      <c r="E449" s="242" t="s">
        <v>85</v>
      </c>
      <c r="F449" s="243" t="s">
        <v>2198</v>
      </c>
      <c r="G449" s="287" t="s">
        <v>137</v>
      </c>
      <c r="H449" s="274" t="s">
        <v>983</v>
      </c>
      <c r="I449" s="294" t="s">
        <v>2877</v>
      </c>
      <c r="J449" s="65" t="s">
        <v>2199</v>
      </c>
      <c r="K449" s="65" t="s">
        <v>2200</v>
      </c>
      <c r="L449" s="65" t="s">
        <v>2384</v>
      </c>
      <c r="M449" s="292" t="s">
        <v>137</v>
      </c>
      <c r="N449" s="244" t="s">
        <v>2410</v>
      </c>
      <c r="O449" s="65"/>
      <c r="P449" s="90"/>
      <c r="Q449" s="244">
        <v>30</v>
      </c>
      <c r="R449" s="246">
        <v>120</v>
      </c>
      <c r="S449" s="246">
        <v>110</v>
      </c>
      <c r="T449" s="246">
        <v>29.33</v>
      </c>
      <c r="U449" s="90">
        <v>0</v>
      </c>
      <c r="V449" s="262">
        <v>15</v>
      </c>
      <c r="W449" s="99">
        <v>0</v>
      </c>
      <c r="X449" s="84">
        <v>0</v>
      </c>
      <c r="Y449" s="99">
        <v>0</v>
      </c>
      <c r="Z449" s="65">
        <v>0</v>
      </c>
      <c r="AA449" s="319">
        <v>885165</v>
      </c>
      <c r="AB449" s="319">
        <v>0</v>
      </c>
      <c r="AC449" s="320">
        <f t="shared" si="287"/>
        <v>885165</v>
      </c>
      <c r="AD449" s="75">
        <v>4500000</v>
      </c>
      <c r="AE449" s="75">
        <v>6000000</v>
      </c>
      <c r="AF449" s="338">
        <f t="shared" si="311"/>
        <v>168986.04545454544</v>
      </c>
      <c r="AG449" s="113">
        <f t="shared" si="288"/>
        <v>26554950</v>
      </c>
      <c r="AH449" s="75">
        <f t="shared" si="289"/>
        <v>0</v>
      </c>
      <c r="AI449" s="75">
        <f t="shared" si="290"/>
        <v>20278325.454545453</v>
      </c>
      <c r="AJ449" s="75">
        <f t="shared" si="291"/>
        <v>0</v>
      </c>
      <c r="AK449" s="75">
        <f t="shared" si="292"/>
        <v>4500000</v>
      </c>
      <c r="AL449" s="75">
        <f t="shared" si="293"/>
        <v>6000000</v>
      </c>
      <c r="AM449" s="75">
        <f t="shared" si="294"/>
        <v>4647116.25</v>
      </c>
      <c r="AN449" s="75">
        <f t="shared" si="295"/>
        <v>4956360.7131818179</v>
      </c>
      <c r="AO449" s="75">
        <f t="shared" si="296"/>
        <v>0</v>
      </c>
      <c r="AP449" s="75">
        <f t="shared" si="297"/>
        <v>3000000</v>
      </c>
      <c r="AQ449" s="75">
        <v>0</v>
      </c>
      <c r="AR449" s="75">
        <v>0</v>
      </c>
      <c r="AS449" s="75">
        <v>0</v>
      </c>
      <c r="AT449" s="80">
        <v>0</v>
      </c>
      <c r="AU449" s="82">
        <f t="shared" si="298"/>
        <v>69936752.417727262</v>
      </c>
      <c r="AV449" s="113">
        <f t="shared" si="299"/>
        <v>51541179.748486355</v>
      </c>
      <c r="AW449" s="75">
        <f t="shared" si="300"/>
        <v>69936752.417727262</v>
      </c>
      <c r="AX449" s="75">
        <f t="shared" si="301"/>
        <v>4895572.6692409087</v>
      </c>
      <c r="AY449" s="76">
        <f t="shared" si="302"/>
        <v>1154117.9748486355</v>
      </c>
      <c r="AZ449" s="75">
        <v>0</v>
      </c>
      <c r="BA449" s="75">
        <v>0</v>
      </c>
      <c r="BB449" s="75">
        <v>0</v>
      </c>
      <c r="BC449" s="80">
        <v>0</v>
      </c>
      <c r="BD449" s="80">
        <v>0</v>
      </c>
      <c r="BE449" s="80">
        <v>0</v>
      </c>
      <c r="BF449" s="78">
        <v>0</v>
      </c>
      <c r="BG449" s="348">
        <f t="shared" si="303"/>
        <v>6049690.6440895442</v>
      </c>
      <c r="BH449" s="188">
        <f t="shared" si="304"/>
        <v>63887061</v>
      </c>
      <c r="BM449" s="50">
        <v>885165</v>
      </c>
      <c r="BN449" s="391">
        <f t="shared" si="326"/>
        <v>0</v>
      </c>
      <c r="BO449" s="391">
        <f t="shared" si="323"/>
        <v>885165</v>
      </c>
      <c r="BP449" s="391">
        <f t="shared" si="312"/>
        <v>26554950</v>
      </c>
      <c r="BQ449" s="50">
        <f t="shared" si="313"/>
        <v>0</v>
      </c>
      <c r="BR449" s="50">
        <f t="shared" si="314"/>
        <v>20278325.454545453</v>
      </c>
      <c r="BS449" s="50">
        <f t="shared" si="315"/>
        <v>0</v>
      </c>
      <c r="BT449" s="50">
        <f t="shared" si="316"/>
        <v>4500000</v>
      </c>
      <c r="BU449" s="50">
        <f t="shared" si="317"/>
        <v>6000000</v>
      </c>
      <c r="BV449" s="50">
        <f t="shared" si="318"/>
        <v>4647116.25</v>
      </c>
      <c r="BW449" s="50">
        <f t="shared" si="319"/>
        <v>4956360.7131818179</v>
      </c>
      <c r="BX449" s="50">
        <f t="shared" si="320"/>
        <v>0</v>
      </c>
      <c r="BY449" s="50">
        <f t="shared" si="321"/>
        <v>3000000</v>
      </c>
      <c r="BZ449" s="50">
        <v>0</v>
      </c>
      <c r="CA449" s="50">
        <v>0</v>
      </c>
      <c r="CB449" s="50">
        <v>0</v>
      </c>
      <c r="CC449" s="50">
        <v>0</v>
      </c>
      <c r="CD449" s="391">
        <f t="shared" si="322"/>
        <v>69936752.417727262</v>
      </c>
      <c r="CE449" s="391">
        <f t="shared" si="324"/>
        <v>56436752.417727262</v>
      </c>
      <c r="CF449" s="391">
        <f t="shared" si="325"/>
        <v>69936752.417727262</v>
      </c>
      <c r="CG449" s="50">
        <f t="shared" si="305"/>
        <v>4895572.6692409087</v>
      </c>
      <c r="CH449" s="395">
        <f t="shared" si="306"/>
        <v>1643675.2417727262</v>
      </c>
      <c r="CI449" s="398">
        <v>0</v>
      </c>
      <c r="CJ449" s="50">
        <v>0</v>
      </c>
      <c r="CK449" s="50">
        <v>0</v>
      </c>
      <c r="CL449" s="50">
        <v>0</v>
      </c>
      <c r="CM449" s="50">
        <v>0</v>
      </c>
      <c r="CN449" s="50">
        <v>0</v>
      </c>
      <c r="CO449" s="50">
        <v>0</v>
      </c>
      <c r="CP449" s="395">
        <f t="shared" si="307"/>
        <v>6539247.9110136349</v>
      </c>
      <c r="CQ449" s="391">
        <f t="shared" si="308"/>
        <v>63397504</v>
      </c>
      <c r="CR449" s="391">
        <f t="shared" si="309"/>
        <v>-489557</v>
      </c>
    </row>
    <row r="450" spans="1:96" s="50" customFormat="1" ht="24" customHeight="1" x14ac:dyDescent="0.2">
      <c r="A450" s="182">
        <f t="shared" si="327"/>
        <v>2655495</v>
      </c>
      <c r="B450" s="298">
        <f t="shared" si="310"/>
        <v>444</v>
      </c>
      <c r="C450" s="266">
        <v>219</v>
      </c>
      <c r="D450" s="299">
        <v>13494</v>
      </c>
      <c r="E450" s="242" t="s">
        <v>410</v>
      </c>
      <c r="F450" s="243" t="s">
        <v>1976</v>
      </c>
      <c r="G450" s="287" t="s">
        <v>137</v>
      </c>
      <c r="H450" s="274" t="s">
        <v>983</v>
      </c>
      <c r="I450" s="294" t="s">
        <v>2878</v>
      </c>
      <c r="J450" s="65" t="s">
        <v>2169</v>
      </c>
      <c r="K450" s="65" t="s">
        <v>2170</v>
      </c>
      <c r="L450" s="65" t="s">
        <v>2384</v>
      </c>
      <c r="M450" s="292" t="s">
        <v>137</v>
      </c>
      <c r="N450" s="244" t="s">
        <v>2410</v>
      </c>
      <c r="O450" s="65"/>
      <c r="P450" s="90"/>
      <c r="Q450" s="244">
        <v>30</v>
      </c>
      <c r="R450" s="246">
        <v>120</v>
      </c>
      <c r="S450" s="246">
        <v>110</v>
      </c>
      <c r="T450" s="246">
        <v>29.33</v>
      </c>
      <c r="U450" s="90">
        <v>0</v>
      </c>
      <c r="V450" s="262">
        <v>15</v>
      </c>
      <c r="W450" s="99">
        <v>0</v>
      </c>
      <c r="X450" s="84">
        <v>0</v>
      </c>
      <c r="Y450" s="99">
        <v>0</v>
      </c>
      <c r="Z450" s="65">
        <v>2</v>
      </c>
      <c r="AA450" s="319">
        <v>885165</v>
      </c>
      <c r="AB450" s="319">
        <v>0</v>
      </c>
      <c r="AC450" s="320">
        <f t="shared" si="287"/>
        <v>885165</v>
      </c>
      <c r="AD450" s="75">
        <v>4500000</v>
      </c>
      <c r="AE450" s="75">
        <v>6000000</v>
      </c>
      <c r="AF450" s="338">
        <f t="shared" si="311"/>
        <v>168986.04545454544</v>
      </c>
      <c r="AG450" s="113">
        <f t="shared" si="288"/>
        <v>26554950</v>
      </c>
      <c r="AH450" s="75">
        <f t="shared" si="289"/>
        <v>0</v>
      </c>
      <c r="AI450" s="75">
        <f t="shared" si="290"/>
        <v>20278325.454545453</v>
      </c>
      <c r="AJ450" s="75">
        <f t="shared" si="291"/>
        <v>5310990</v>
      </c>
      <c r="AK450" s="75">
        <f t="shared" si="292"/>
        <v>4500000</v>
      </c>
      <c r="AL450" s="75">
        <f t="shared" si="293"/>
        <v>6000000</v>
      </c>
      <c r="AM450" s="75">
        <f t="shared" si="294"/>
        <v>4647116.25</v>
      </c>
      <c r="AN450" s="75">
        <f t="shared" si="295"/>
        <v>4956360.7131818179</v>
      </c>
      <c r="AO450" s="75">
        <f t="shared" si="296"/>
        <v>0</v>
      </c>
      <c r="AP450" s="75">
        <f t="shared" si="297"/>
        <v>3000000</v>
      </c>
      <c r="AQ450" s="75">
        <v>0</v>
      </c>
      <c r="AR450" s="75">
        <v>0</v>
      </c>
      <c r="AS450" s="75">
        <v>0</v>
      </c>
      <c r="AT450" s="80">
        <v>0</v>
      </c>
      <c r="AU450" s="82">
        <f t="shared" si="298"/>
        <v>75247742.417727277</v>
      </c>
      <c r="AV450" s="113">
        <f t="shared" si="299"/>
        <v>51541179.74848637</v>
      </c>
      <c r="AW450" s="75">
        <f t="shared" si="300"/>
        <v>69936752.417727262</v>
      </c>
      <c r="AX450" s="75">
        <f t="shared" si="301"/>
        <v>4895572.6692409087</v>
      </c>
      <c r="AY450" s="76">
        <f t="shared" si="302"/>
        <v>1154117.9748486371</v>
      </c>
      <c r="AZ450" s="75">
        <v>0</v>
      </c>
      <c r="BA450" s="75">
        <v>0</v>
      </c>
      <c r="BB450" s="75">
        <v>0</v>
      </c>
      <c r="BC450" s="80">
        <v>0</v>
      </c>
      <c r="BD450" s="80">
        <v>0</v>
      </c>
      <c r="BE450" s="80">
        <v>0</v>
      </c>
      <c r="BF450" s="78">
        <v>0</v>
      </c>
      <c r="BG450" s="348">
        <f t="shared" si="303"/>
        <v>6049690.6440895461</v>
      </c>
      <c r="BH450" s="188">
        <f t="shared" si="304"/>
        <v>69198051</v>
      </c>
      <c r="BM450" s="50">
        <v>885165</v>
      </c>
      <c r="BN450" s="391">
        <f t="shared" si="326"/>
        <v>0</v>
      </c>
      <c r="BO450" s="391">
        <f t="shared" si="323"/>
        <v>885165</v>
      </c>
      <c r="BP450" s="391">
        <f t="shared" si="312"/>
        <v>26554950</v>
      </c>
      <c r="BQ450" s="50">
        <f t="shared" si="313"/>
        <v>0</v>
      </c>
      <c r="BR450" s="50">
        <f t="shared" si="314"/>
        <v>20278325.454545453</v>
      </c>
      <c r="BS450" s="50">
        <f t="shared" si="315"/>
        <v>5310990</v>
      </c>
      <c r="BT450" s="50">
        <f t="shared" si="316"/>
        <v>4500000</v>
      </c>
      <c r="BU450" s="50">
        <f t="shared" si="317"/>
        <v>6000000</v>
      </c>
      <c r="BV450" s="50">
        <f t="shared" si="318"/>
        <v>4647116.25</v>
      </c>
      <c r="BW450" s="50">
        <f t="shared" si="319"/>
        <v>4956360.7131818179</v>
      </c>
      <c r="BX450" s="50">
        <f t="shared" si="320"/>
        <v>0</v>
      </c>
      <c r="BY450" s="50">
        <f t="shared" si="321"/>
        <v>3000000</v>
      </c>
      <c r="BZ450" s="50">
        <v>0</v>
      </c>
      <c r="CA450" s="50">
        <v>0</v>
      </c>
      <c r="CB450" s="50">
        <v>0</v>
      </c>
      <c r="CC450" s="50">
        <v>0</v>
      </c>
      <c r="CD450" s="391">
        <f t="shared" si="322"/>
        <v>75247742.417727277</v>
      </c>
      <c r="CE450" s="391">
        <f t="shared" si="324"/>
        <v>56436752.417727277</v>
      </c>
      <c r="CF450" s="391">
        <f t="shared" si="325"/>
        <v>69936752.417727262</v>
      </c>
      <c r="CG450" s="50">
        <f t="shared" si="305"/>
        <v>4895572.6692409087</v>
      </c>
      <c r="CH450" s="395">
        <f t="shared" si="306"/>
        <v>1643675.2417727278</v>
      </c>
      <c r="CI450" s="398">
        <v>0</v>
      </c>
      <c r="CJ450" s="50">
        <v>0</v>
      </c>
      <c r="CK450" s="50">
        <v>0</v>
      </c>
      <c r="CL450" s="50">
        <v>0</v>
      </c>
      <c r="CM450" s="50">
        <v>0</v>
      </c>
      <c r="CN450" s="50">
        <v>0</v>
      </c>
      <c r="CO450" s="50">
        <v>0</v>
      </c>
      <c r="CP450" s="395">
        <f t="shared" si="307"/>
        <v>6539247.9110136367</v>
      </c>
      <c r="CQ450" s="391">
        <f t="shared" si="308"/>
        <v>68708494</v>
      </c>
      <c r="CR450" s="391">
        <f t="shared" si="309"/>
        <v>-489557</v>
      </c>
    </row>
    <row r="451" spans="1:96" s="50" customFormat="1" ht="24" customHeight="1" x14ac:dyDescent="0.2">
      <c r="A451" s="182">
        <f t="shared" si="327"/>
        <v>2655495</v>
      </c>
      <c r="B451" s="298">
        <f t="shared" si="310"/>
        <v>445</v>
      </c>
      <c r="C451" s="266">
        <v>220</v>
      </c>
      <c r="D451" s="299">
        <v>13489</v>
      </c>
      <c r="E451" s="242" t="s">
        <v>148</v>
      </c>
      <c r="F451" s="243" t="s">
        <v>2153</v>
      </c>
      <c r="G451" s="287" t="s">
        <v>137</v>
      </c>
      <c r="H451" s="274" t="s">
        <v>983</v>
      </c>
      <c r="I451" s="294" t="s">
        <v>2879</v>
      </c>
      <c r="J451" s="65" t="s">
        <v>2154</v>
      </c>
      <c r="K451" s="65" t="s">
        <v>2155</v>
      </c>
      <c r="L451" s="65" t="s">
        <v>2384</v>
      </c>
      <c r="M451" s="292" t="s">
        <v>137</v>
      </c>
      <c r="N451" s="244" t="s">
        <v>2410</v>
      </c>
      <c r="O451" s="65"/>
      <c r="P451" s="90"/>
      <c r="Q451" s="244">
        <v>30</v>
      </c>
      <c r="R451" s="246">
        <v>120</v>
      </c>
      <c r="S451" s="246">
        <v>110</v>
      </c>
      <c r="T451" s="246">
        <v>29.33</v>
      </c>
      <c r="U451" s="90">
        <v>0</v>
      </c>
      <c r="V451" s="262">
        <v>8</v>
      </c>
      <c r="W451" s="99">
        <v>0</v>
      </c>
      <c r="X451" s="84">
        <v>0</v>
      </c>
      <c r="Y451" s="99">
        <v>0</v>
      </c>
      <c r="Z451" s="65">
        <v>1</v>
      </c>
      <c r="AA451" s="319">
        <v>885165</v>
      </c>
      <c r="AB451" s="319">
        <v>0</v>
      </c>
      <c r="AC451" s="320">
        <f t="shared" si="287"/>
        <v>885165</v>
      </c>
      <c r="AD451" s="75">
        <v>4500000</v>
      </c>
      <c r="AE451" s="75">
        <v>6000000</v>
      </c>
      <c r="AF451" s="338">
        <f t="shared" si="311"/>
        <v>168986.04545454544</v>
      </c>
      <c r="AG451" s="113">
        <f t="shared" si="288"/>
        <v>26554950</v>
      </c>
      <c r="AH451" s="75">
        <f t="shared" si="289"/>
        <v>0</v>
      </c>
      <c r="AI451" s="75">
        <f t="shared" si="290"/>
        <v>20278325.454545453</v>
      </c>
      <c r="AJ451" s="75">
        <f t="shared" si="291"/>
        <v>2655495</v>
      </c>
      <c r="AK451" s="75">
        <f t="shared" si="292"/>
        <v>4500000</v>
      </c>
      <c r="AL451" s="75">
        <f t="shared" si="293"/>
        <v>6000000</v>
      </c>
      <c r="AM451" s="75">
        <f t="shared" si="294"/>
        <v>4647116.25</v>
      </c>
      <c r="AN451" s="75">
        <f t="shared" si="295"/>
        <v>4956360.7131818179</v>
      </c>
      <c r="AO451" s="75">
        <f t="shared" si="296"/>
        <v>0</v>
      </c>
      <c r="AP451" s="75">
        <f t="shared" si="297"/>
        <v>1600000</v>
      </c>
      <c r="AQ451" s="75">
        <v>0</v>
      </c>
      <c r="AR451" s="75">
        <v>0</v>
      </c>
      <c r="AS451" s="75">
        <v>0</v>
      </c>
      <c r="AT451" s="80">
        <v>0</v>
      </c>
      <c r="AU451" s="82">
        <f t="shared" si="298"/>
        <v>71192247.417727277</v>
      </c>
      <c r="AV451" s="113">
        <f t="shared" si="299"/>
        <v>51639179.74848637</v>
      </c>
      <c r="AW451" s="75">
        <f t="shared" si="300"/>
        <v>68536752.417727262</v>
      </c>
      <c r="AX451" s="75">
        <f t="shared" si="301"/>
        <v>4797572.6692409087</v>
      </c>
      <c r="AY451" s="76">
        <f t="shared" si="302"/>
        <v>1163917.9748486371</v>
      </c>
      <c r="AZ451" s="75">
        <v>0</v>
      </c>
      <c r="BA451" s="75">
        <v>0</v>
      </c>
      <c r="BB451" s="75">
        <v>0</v>
      </c>
      <c r="BC451" s="80">
        <v>0</v>
      </c>
      <c r="BD451" s="80">
        <v>0</v>
      </c>
      <c r="BE451" s="80">
        <v>0</v>
      </c>
      <c r="BF451" s="78">
        <v>0</v>
      </c>
      <c r="BG451" s="348">
        <f t="shared" si="303"/>
        <v>5961490.6440895461</v>
      </c>
      <c r="BH451" s="188">
        <f t="shared" si="304"/>
        <v>65230756</v>
      </c>
      <c r="BM451" s="50">
        <v>885165</v>
      </c>
      <c r="BN451" s="391">
        <f t="shared" si="326"/>
        <v>0</v>
      </c>
      <c r="BO451" s="391">
        <f t="shared" si="323"/>
        <v>885165</v>
      </c>
      <c r="BP451" s="391">
        <f t="shared" si="312"/>
        <v>26554950</v>
      </c>
      <c r="BQ451" s="50">
        <f t="shared" si="313"/>
        <v>0</v>
      </c>
      <c r="BR451" s="50">
        <f t="shared" si="314"/>
        <v>20278325.454545453</v>
      </c>
      <c r="BS451" s="50">
        <f t="shared" si="315"/>
        <v>2655495</v>
      </c>
      <c r="BT451" s="50">
        <f t="shared" si="316"/>
        <v>4500000</v>
      </c>
      <c r="BU451" s="50">
        <f t="shared" si="317"/>
        <v>6000000</v>
      </c>
      <c r="BV451" s="50">
        <f t="shared" si="318"/>
        <v>4647116.25</v>
      </c>
      <c r="BW451" s="50">
        <f t="shared" si="319"/>
        <v>4956360.7131818179</v>
      </c>
      <c r="BX451" s="50">
        <f t="shared" si="320"/>
        <v>0</v>
      </c>
      <c r="BY451" s="50">
        <f t="shared" si="321"/>
        <v>1600000</v>
      </c>
      <c r="BZ451" s="50">
        <v>0</v>
      </c>
      <c r="CA451" s="50">
        <v>0</v>
      </c>
      <c r="CB451" s="50">
        <v>0</v>
      </c>
      <c r="CC451" s="50">
        <v>0</v>
      </c>
      <c r="CD451" s="391">
        <f t="shared" si="322"/>
        <v>71192247.417727277</v>
      </c>
      <c r="CE451" s="391">
        <f t="shared" si="324"/>
        <v>56436752.417727277</v>
      </c>
      <c r="CF451" s="391">
        <f t="shared" si="325"/>
        <v>68536752.417727262</v>
      </c>
      <c r="CG451" s="50">
        <f t="shared" si="305"/>
        <v>4797572.6692409087</v>
      </c>
      <c r="CH451" s="395">
        <f t="shared" si="306"/>
        <v>1643675.2417727278</v>
      </c>
      <c r="CI451" s="398">
        <v>0</v>
      </c>
      <c r="CJ451" s="50">
        <v>0</v>
      </c>
      <c r="CK451" s="50">
        <v>0</v>
      </c>
      <c r="CL451" s="50">
        <v>0</v>
      </c>
      <c r="CM451" s="50">
        <v>0</v>
      </c>
      <c r="CN451" s="50">
        <v>0</v>
      </c>
      <c r="CO451" s="50">
        <v>0</v>
      </c>
      <c r="CP451" s="395">
        <f t="shared" si="307"/>
        <v>6441247.9110136367</v>
      </c>
      <c r="CQ451" s="391">
        <f t="shared" si="308"/>
        <v>64750999</v>
      </c>
      <c r="CR451" s="391">
        <f t="shared" si="309"/>
        <v>-479757</v>
      </c>
    </row>
    <row r="452" spans="1:96" s="50" customFormat="1" ht="24" customHeight="1" x14ac:dyDescent="0.2">
      <c r="A452" s="182">
        <f t="shared" si="327"/>
        <v>2655495</v>
      </c>
      <c r="B452" s="298">
        <f t="shared" si="310"/>
        <v>446</v>
      </c>
      <c r="C452" s="266">
        <v>221</v>
      </c>
      <c r="D452" s="299">
        <v>13481</v>
      </c>
      <c r="E452" s="242" t="s">
        <v>1289</v>
      </c>
      <c r="F452" s="243" t="s">
        <v>2131</v>
      </c>
      <c r="G452" s="287" t="s">
        <v>137</v>
      </c>
      <c r="H452" s="274" t="s">
        <v>983</v>
      </c>
      <c r="I452" s="294" t="s">
        <v>2880</v>
      </c>
      <c r="J452" s="65">
        <v>3920781767</v>
      </c>
      <c r="K452" s="65"/>
      <c r="L452" s="65" t="s">
        <v>2384</v>
      </c>
      <c r="M452" s="292" t="s">
        <v>137</v>
      </c>
      <c r="N452" s="244" t="s">
        <v>2410</v>
      </c>
      <c r="O452" s="65"/>
      <c r="P452" s="90"/>
      <c r="Q452" s="244">
        <v>30</v>
      </c>
      <c r="R452" s="246">
        <v>120</v>
      </c>
      <c r="S452" s="246">
        <v>110</v>
      </c>
      <c r="T452" s="246">
        <v>29.33</v>
      </c>
      <c r="U452" s="90">
        <v>0</v>
      </c>
      <c r="V452" s="262">
        <v>13</v>
      </c>
      <c r="W452" s="99">
        <v>0</v>
      </c>
      <c r="X452" s="84">
        <v>0</v>
      </c>
      <c r="Y452" s="99">
        <v>0</v>
      </c>
      <c r="Z452" s="65">
        <v>0</v>
      </c>
      <c r="AA452" s="319">
        <v>885165</v>
      </c>
      <c r="AB452" s="319">
        <v>0</v>
      </c>
      <c r="AC452" s="320">
        <f t="shared" si="287"/>
        <v>885165</v>
      </c>
      <c r="AD452" s="75">
        <v>4500000</v>
      </c>
      <c r="AE452" s="75">
        <v>6000000</v>
      </c>
      <c r="AF452" s="338">
        <f t="shared" si="311"/>
        <v>168986.04545454544</v>
      </c>
      <c r="AG452" s="113">
        <f t="shared" si="288"/>
        <v>26554950</v>
      </c>
      <c r="AH452" s="75">
        <f t="shared" si="289"/>
        <v>0</v>
      </c>
      <c r="AI452" s="75">
        <f t="shared" si="290"/>
        <v>20278325.454545453</v>
      </c>
      <c r="AJ452" s="75">
        <f t="shared" si="291"/>
        <v>0</v>
      </c>
      <c r="AK452" s="75">
        <f t="shared" si="292"/>
        <v>4500000</v>
      </c>
      <c r="AL452" s="75">
        <f t="shared" si="293"/>
        <v>6000000</v>
      </c>
      <c r="AM452" s="75">
        <f t="shared" si="294"/>
        <v>4647116.25</v>
      </c>
      <c r="AN452" s="75">
        <f t="shared" si="295"/>
        <v>4956360.7131818179</v>
      </c>
      <c r="AO452" s="75">
        <f t="shared" si="296"/>
        <v>0</v>
      </c>
      <c r="AP452" s="75">
        <f t="shared" si="297"/>
        <v>2600000</v>
      </c>
      <c r="AQ452" s="75">
        <v>0</v>
      </c>
      <c r="AR452" s="75">
        <v>0</v>
      </c>
      <c r="AS452" s="75">
        <v>0</v>
      </c>
      <c r="AT452" s="80">
        <v>0</v>
      </c>
      <c r="AU452" s="82">
        <f t="shared" si="298"/>
        <v>69536752.417727262</v>
      </c>
      <c r="AV452" s="113">
        <f t="shared" si="299"/>
        <v>51569179.748486355</v>
      </c>
      <c r="AW452" s="75">
        <f t="shared" si="300"/>
        <v>69536752.417727262</v>
      </c>
      <c r="AX452" s="75">
        <f t="shared" si="301"/>
        <v>4867572.6692409087</v>
      </c>
      <c r="AY452" s="76">
        <f t="shared" si="302"/>
        <v>1156917.9748486355</v>
      </c>
      <c r="AZ452" s="75">
        <v>0</v>
      </c>
      <c r="BA452" s="75">
        <v>0</v>
      </c>
      <c r="BB452" s="75">
        <v>0</v>
      </c>
      <c r="BC452" s="80">
        <v>0</v>
      </c>
      <c r="BD452" s="80">
        <v>0</v>
      </c>
      <c r="BE452" s="80">
        <v>0</v>
      </c>
      <c r="BF452" s="78">
        <v>0</v>
      </c>
      <c r="BG452" s="348">
        <f t="shared" si="303"/>
        <v>6024490.6440895442</v>
      </c>
      <c r="BH452" s="188">
        <f t="shared" si="304"/>
        <v>63512261</v>
      </c>
      <c r="BM452" s="50">
        <v>885165</v>
      </c>
      <c r="BN452" s="391">
        <f t="shared" si="326"/>
        <v>0</v>
      </c>
      <c r="BO452" s="391">
        <f t="shared" si="323"/>
        <v>885165</v>
      </c>
      <c r="BP452" s="391">
        <f t="shared" si="312"/>
        <v>26554950</v>
      </c>
      <c r="BQ452" s="50">
        <f t="shared" si="313"/>
        <v>0</v>
      </c>
      <c r="BR452" s="50">
        <f t="shared" si="314"/>
        <v>20278325.454545453</v>
      </c>
      <c r="BS452" s="50">
        <f t="shared" si="315"/>
        <v>0</v>
      </c>
      <c r="BT452" s="50">
        <f t="shared" si="316"/>
        <v>4500000</v>
      </c>
      <c r="BU452" s="50">
        <f t="shared" si="317"/>
        <v>6000000</v>
      </c>
      <c r="BV452" s="50">
        <f t="shared" si="318"/>
        <v>4647116.25</v>
      </c>
      <c r="BW452" s="50">
        <f t="shared" si="319"/>
        <v>4956360.7131818179</v>
      </c>
      <c r="BX452" s="50">
        <f t="shared" si="320"/>
        <v>0</v>
      </c>
      <c r="BY452" s="50">
        <f t="shared" si="321"/>
        <v>2600000</v>
      </c>
      <c r="BZ452" s="50">
        <v>0</v>
      </c>
      <c r="CA452" s="50">
        <v>0</v>
      </c>
      <c r="CB452" s="50">
        <v>0</v>
      </c>
      <c r="CC452" s="50">
        <v>0</v>
      </c>
      <c r="CD452" s="391">
        <f t="shared" si="322"/>
        <v>69536752.417727262</v>
      </c>
      <c r="CE452" s="391">
        <f t="shared" si="324"/>
        <v>56436752.417727262</v>
      </c>
      <c r="CF452" s="391">
        <f t="shared" si="325"/>
        <v>69536752.417727262</v>
      </c>
      <c r="CG452" s="50">
        <f t="shared" si="305"/>
        <v>4867572.6692409087</v>
      </c>
      <c r="CH452" s="395">
        <f t="shared" si="306"/>
        <v>1643675.2417727262</v>
      </c>
      <c r="CI452" s="398">
        <v>0</v>
      </c>
      <c r="CJ452" s="50">
        <v>0</v>
      </c>
      <c r="CK452" s="50">
        <v>0</v>
      </c>
      <c r="CL452" s="50">
        <v>0</v>
      </c>
      <c r="CM452" s="50">
        <v>0</v>
      </c>
      <c r="CN452" s="50">
        <v>0</v>
      </c>
      <c r="CO452" s="50">
        <v>0</v>
      </c>
      <c r="CP452" s="395">
        <f t="shared" si="307"/>
        <v>6511247.9110136349</v>
      </c>
      <c r="CQ452" s="391">
        <f t="shared" si="308"/>
        <v>63025504</v>
      </c>
      <c r="CR452" s="391">
        <f t="shared" si="309"/>
        <v>-486757</v>
      </c>
    </row>
    <row r="453" spans="1:96" s="50" customFormat="1" ht="24" customHeight="1" x14ac:dyDescent="0.2">
      <c r="A453" s="182">
        <f t="shared" si="327"/>
        <v>2655495</v>
      </c>
      <c r="B453" s="298">
        <f t="shared" si="310"/>
        <v>447</v>
      </c>
      <c r="C453" s="266">
        <v>228</v>
      </c>
      <c r="D453" s="299">
        <v>12863</v>
      </c>
      <c r="E453" s="242" t="s">
        <v>309</v>
      </c>
      <c r="F453" s="243" t="s">
        <v>310</v>
      </c>
      <c r="G453" s="287" t="s">
        <v>137</v>
      </c>
      <c r="H453" s="274" t="s">
        <v>303</v>
      </c>
      <c r="I453" s="353" t="s">
        <v>2881</v>
      </c>
      <c r="J453" s="68">
        <v>3251170414</v>
      </c>
      <c r="K453" s="68" t="s">
        <v>311</v>
      </c>
      <c r="L453" s="68" t="s">
        <v>303</v>
      </c>
      <c r="M453" s="292" t="s">
        <v>137</v>
      </c>
      <c r="N453" s="100"/>
      <c r="O453" s="246" t="s">
        <v>2410</v>
      </c>
      <c r="P453" s="91"/>
      <c r="Q453" s="244">
        <v>30</v>
      </c>
      <c r="R453" s="246">
        <v>90</v>
      </c>
      <c r="S453" s="246">
        <v>0</v>
      </c>
      <c r="T453" s="246">
        <v>0</v>
      </c>
      <c r="U453" s="90">
        <v>0</v>
      </c>
      <c r="V453" s="262">
        <v>23</v>
      </c>
      <c r="W453" s="99">
        <v>0</v>
      </c>
      <c r="X453" s="84">
        <v>0</v>
      </c>
      <c r="Y453" s="99">
        <v>1</v>
      </c>
      <c r="Z453" s="65">
        <v>1</v>
      </c>
      <c r="AA453" s="319">
        <v>885165</v>
      </c>
      <c r="AB453" s="319">
        <v>0</v>
      </c>
      <c r="AC453" s="320">
        <f t="shared" si="287"/>
        <v>885165</v>
      </c>
      <c r="AD453" s="75">
        <v>4500000</v>
      </c>
      <c r="AE453" s="75">
        <v>6000000</v>
      </c>
      <c r="AF453" s="338">
        <f t="shared" si="311"/>
        <v>168986.04545454544</v>
      </c>
      <c r="AG453" s="113">
        <f t="shared" si="288"/>
        <v>26554950</v>
      </c>
      <c r="AH453" s="75">
        <f t="shared" si="289"/>
        <v>0</v>
      </c>
      <c r="AI453" s="75">
        <f t="shared" si="290"/>
        <v>15208744.09090909</v>
      </c>
      <c r="AJ453" s="75">
        <f t="shared" si="291"/>
        <v>2655495</v>
      </c>
      <c r="AK453" s="75">
        <f t="shared" si="292"/>
        <v>4500000</v>
      </c>
      <c r="AL453" s="75">
        <f t="shared" si="293"/>
        <v>6000000</v>
      </c>
      <c r="AM453" s="75">
        <f t="shared" si="294"/>
        <v>0</v>
      </c>
      <c r="AN453" s="75">
        <f t="shared" si="295"/>
        <v>0</v>
      </c>
      <c r="AO453" s="75">
        <f t="shared" si="296"/>
        <v>0</v>
      </c>
      <c r="AP453" s="75">
        <f t="shared" si="297"/>
        <v>4600000</v>
      </c>
      <c r="AQ453" s="75">
        <v>0</v>
      </c>
      <c r="AR453" s="75">
        <v>0</v>
      </c>
      <c r="AS453" s="75">
        <v>0</v>
      </c>
      <c r="AT453" s="80">
        <v>0</v>
      </c>
      <c r="AU453" s="82">
        <f t="shared" si="298"/>
        <v>59519189.090909094</v>
      </c>
      <c r="AV453" s="113">
        <f t="shared" si="299"/>
        <v>37783235.504545458</v>
      </c>
      <c r="AW453" s="75">
        <f t="shared" si="300"/>
        <v>56863694.090909094</v>
      </c>
      <c r="AX453" s="75">
        <f t="shared" si="301"/>
        <v>3980458.5863636369</v>
      </c>
      <c r="AY453" s="76">
        <f t="shared" si="302"/>
        <v>0</v>
      </c>
      <c r="AZ453" s="75">
        <v>0</v>
      </c>
      <c r="BA453" s="75">
        <v>0</v>
      </c>
      <c r="BB453" s="75">
        <v>0</v>
      </c>
      <c r="BC453" s="80">
        <v>0</v>
      </c>
      <c r="BD453" s="80">
        <v>0</v>
      </c>
      <c r="BE453" s="80">
        <v>0</v>
      </c>
      <c r="BF453" s="78">
        <v>0</v>
      </c>
      <c r="BG453" s="348">
        <f t="shared" si="303"/>
        <v>3980458.5863636369</v>
      </c>
      <c r="BH453" s="188">
        <f t="shared" si="304"/>
        <v>55538730</v>
      </c>
      <c r="BM453" s="50">
        <v>885165</v>
      </c>
      <c r="BN453" s="391">
        <f t="shared" si="326"/>
        <v>0</v>
      </c>
      <c r="BO453" s="391">
        <f t="shared" si="323"/>
        <v>885165</v>
      </c>
      <c r="BP453" s="391">
        <f t="shared" si="312"/>
        <v>26554950</v>
      </c>
      <c r="BQ453" s="50">
        <f t="shared" si="313"/>
        <v>0</v>
      </c>
      <c r="BR453" s="50">
        <f t="shared" si="314"/>
        <v>15208744.09090909</v>
      </c>
      <c r="BS453" s="50">
        <f t="shared" si="315"/>
        <v>2655495</v>
      </c>
      <c r="BT453" s="50">
        <f t="shared" si="316"/>
        <v>4500000</v>
      </c>
      <c r="BU453" s="50">
        <f t="shared" si="317"/>
        <v>6000000</v>
      </c>
      <c r="BV453" s="50">
        <f t="shared" si="318"/>
        <v>0</v>
      </c>
      <c r="BW453" s="50">
        <f t="shared" si="319"/>
        <v>0</v>
      </c>
      <c r="BX453" s="50">
        <f t="shared" si="320"/>
        <v>0</v>
      </c>
      <c r="BY453" s="50">
        <f t="shared" si="321"/>
        <v>4600000</v>
      </c>
      <c r="BZ453" s="50">
        <v>0</v>
      </c>
      <c r="CA453" s="50">
        <v>0</v>
      </c>
      <c r="CB453" s="50">
        <v>0</v>
      </c>
      <c r="CC453" s="50">
        <v>0</v>
      </c>
      <c r="CD453" s="391">
        <f t="shared" si="322"/>
        <v>59519189.090909094</v>
      </c>
      <c r="CE453" s="391">
        <f t="shared" si="324"/>
        <v>41763694.090909094</v>
      </c>
      <c r="CF453" s="391">
        <f t="shared" si="325"/>
        <v>56863694.090909094</v>
      </c>
      <c r="CG453" s="50">
        <f t="shared" si="305"/>
        <v>3980458.5863636369</v>
      </c>
      <c r="CH453" s="395">
        <f t="shared" si="306"/>
        <v>176369.40909090938</v>
      </c>
      <c r="CI453" s="398">
        <v>0</v>
      </c>
      <c r="CJ453" s="50">
        <v>0</v>
      </c>
      <c r="CK453" s="50">
        <v>0</v>
      </c>
      <c r="CL453" s="50">
        <v>0</v>
      </c>
      <c r="CM453" s="50">
        <v>0</v>
      </c>
      <c r="CN453" s="50">
        <v>0</v>
      </c>
      <c r="CO453" s="50">
        <v>0</v>
      </c>
      <c r="CP453" s="395">
        <f t="shared" si="307"/>
        <v>4156827.9954545461</v>
      </c>
      <c r="CQ453" s="391">
        <f t="shared" si="308"/>
        <v>55362361</v>
      </c>
      <c r="CR453" s="391">
        <f t="shared" si="309"/>
        <v>-176369</v>
      </c>
    </row>
    <row r="454" spans="1:96" s="50" customFormat="1" ht="24" customHeight="1" x14ac:dyDescent="0.4">
      <c r="A454" s="182">
        <f t="shared" si="327"/>
        <v>2655495</v>
      </c>
      <c r="B454" s="298">
        <f t="shared" si="310"/>
        <v>448</v>
      </c>
      <c r="C454" s="266">
        <v>229</v>
      </c>
      <c r="D454" s="299">
        <v>12861</v>
      </c>
      <c r="E454" s="242" t="s">
        <v>85</v>
      </c>
      <c r="F454" s="243" t="s">
        <v>305</v>
      </c>
      <c r="G454" s="287" t="s">
        <v>137</v>
      </c>
      <c r="H454" s="274" t="s">
        <v>303</v>
      </c>
      <c r="I454" s="294" t="s">
        <v>2882</v>
      </c>
      <c r="J454" s="69">
        <v>5309951148</v>
      </c>
      <c r="K454" s="65" t="s">
        <v>306</v>
      </c>
      <c r="L454" s="65" t="s">
        <v>303</v>
      </c>
      <c r="M454" s="292" t="s">
        <v>137</v>
      </c>
      <c r="N454" s="99"/>
      <c r="O454" s="246" t="s">
        <v>2410</v>
      </c>
      <c r="P454" s="90"/>
      <c r="Q454" s="244">
        <v>30</v>
      </c>
      <c r="R454" s="246">
        <v>90</v>
      </c>
      <c r="S454" s="246">
        <v>0</v>
      </c>
      <c r="T454" s="246">
        <v>0</v>
      </c>
      <c r="U454" s="90">
        <v>0</v>
      </c>
      <c r="V454" s="262">
        <v>23</v>
      </c>
      <c r="W454" s="99">
        <v>0</v>
      </c>
      <c r="X454" s="84">
        <v>0</v>
      </c>
      <c r="Y454" s="99">
        <v>1</v>
      </c>
      <c r="Z454" s="65">
        <v>1</v>
      </c>
      <c r="AA454" s="319">
        <v>885165</v>
      </c>
      <c r="AB454" s="319">
        <v>46667</v>
      </c>
      <c r="AC454" s="320">
        <f t="shared" si="287"/>
        <v>931832</v>
      </c>
      <c r="AD454" s="75">
        <v>4500000</v>
      </c>
      <c r="AE454" s="75">
        <v>6000000</v>
      </c>
      <c r="AF454" s="338">
        <f t="shared" si="311"/>
        <v>177895.19999999998</v>
      </c>
      <c r="AG454" s="113">
        <f t="shared" si="288"/>
        <v>26554950</v>
      </c>
      <c r="AH454" s="75">
        <f t="shared" si="289"/>
        <v>1400010</v>
      </c>
      <c r="AI454" s="75">
        <f t="shared" si="290"/>
        <v>16010567.999999998</v>
      </c>
      <c r="AJ454" s="75">
        <f t="shared" si="291"/>
        <v>2655495</v>
      </c>
      <c r="AK454" s="75">
        <f t="shared" si="292"/>
        <v>4500000</v>
      </c>
      <c r="AL454" s="75">
        <f t="shared" si="293"/>
        <v>6000000</v>
      </c>
      <c r="AM454" s="75">
        <f t="shared" si="294"/>
        <v>0</v>
      </c>
      <c r="AN454" s="75">
        <f t="shared" si="295"/>
        <v>0</v>
      </c>
      <c r="AO454" s="75">
        <f t="shared" si="296"/>
        <v>0</v>
      </c>
      <c r="AP454" s="75">
        <f t="shared" si="297"/>
        <v>4600000</v>
      </c>
      <c r="AQ454" s="75">
        <v>0</v>
      </c>
      <c r="AR454" s="75">
        <v>0</v>
      </c>
      <c r="AS454" s="75">
        <v>0</v>
      </c>
      <c r="AT454" s="80">
        <v>0</v>
      </c>
      <c r="AU454" s="82">
        <f t="shared" si="298"/>
        <v>61721023</v>
      </c>
      <c r="AV454" s="113">
        <f t="shared" si="299"/>
        <v>39830941.039999999</v>
      </c>
      <c r="AW454" s="75">
        <f t="shared" si="300"/>
        <v>59065528</v>
      </c>
      <c r="AX454" s="75">
        <f t="shared" si="301"/>
        <v>4134586.9600000004</v>
      </c>
      <c r="AY454" s="76">
        <f t="shared" si="302"/>
        <v>0</v>
      </c>
      <c r="AZ454" s="75">
        <v>0</v>
      </c>
      <c r="BA454" s="75">
        <v>0</v>
      </c>
      <c r="BB454" s="75">
        <v>0</v>
      </c>
      <c r="BC454" s="80">
        <v>0</v>
      </c>
      <c r="BD454" s="80">
        <v>0</v>
      </c>
      <c r="BE454" s="80">
        <v>0</v>
      </c>
      <c r="BF454" s="78">
        <v>0</v>
      </c>
      <c r="BG454" s="348">
        <f t="shared" si="303"/>
        <v>4134586.9600000004</v>
      </c>
      <c r="BH454" s="188">
        <f t="shared" si="304"/>
        <v>57586436</v>
      </c>
      <c r="BM454" s="50">
        <v>885165</v>
      </c>
      <c r="BN454" s="391">
        <f t="shared" si="326"/>
        <v>46667</v>
      </c>
      <c r="BO454" s="391">
        <f t="shared" si="323"/>
        <v>931832</v>
      </c>
      <c r="BP454" s="391">
        <f t="shared" si="312"/>
        <v>26554950</v>
      </c>
      <c r="BQ454" s="50">
        <f t="shared" si="313"/>
        <v>1400010</v>
      </c>
      <c r="BR454" s="50">
        <f t="shared" si="314"/>
        <v>16010567.999999998</v>
      </c>
      <c r="BS454" s="50">
        <f t="shared" si="315"/>
        <v>2655495</v>
      </c>
      <c r="BT454" s="50">
        <f t="shared" si="316"/>
        <v>4500000</v>
      </c>
      <c r="BU454" s="50">
        <f t="shared" si="317"/>
        <v>6000000</v>
      </c>
      <c r="BV454" s="50">
        <f t="shared" si="318"/>
        <v>0</v>
      </c>
      <c r="BW454" s="50">
        <f t="shared" si="319"/>
        <v>0</v>
      </c>
      <c r="BX454" s="50">
        <f t="shared" si="320"/>
        <v>0</v>
      </c>
      <c r="BY454" s="50">
        <f t="shared" si="321"/>
        <v>4600000</v>
      </c>
      <c r="BZ454" s="50">
        <v>0</v>
      </c>
      <c r="CA454" s="50">
        <v>0</v>
      </c>
      <c r="CB454" s="50">
        <v>0</v>
      </c>
      <c r="CC454" s="50">
        <v>0</v>
      </c>
      <c r="CD454" s="391">
        <f t="shared" si="322"/>
        <v>61721023</v>
      </c>
      <c r="CE454" s="391">
        <f t="shared" si="324"/>
        <v>43965528</v>
      </c>
      <c r="CF454" s="391">
        <f t="shared" si="325"/>
        <v>59065528</v>
      </c>
      <c r="CG454" s="50">
        <f t="shared" si="305"/>
        <v>4134586.9600000004</v>
      </c>
      <c r="CH454" s="395">
        <f t="shared" si="306"/>
        <v>396552.80000000005</v>
      </c>
      <c r="CI454" s="398">
        <v>0</v>
      </c>
      <c r="CJ454" s="50">
        <v>0</v>
      </c>
      <c r="CK454" s="50">
        <v>0</v>
      </c>
      <c r="CL454" s="50">
        <v>0</v>
      </c>
      <c r="CM454" s="50">
        <v>0</v>
      </c>
      <c r="CN454" s="50">
        <v>0</v>
      </c>
      <c r="CO454" s="50">
        <v>0</v>
      </c>
      <c r="CP454" s="395">
        <f t="shared" si="307"/>
        <v>4531139.7600000007</v>
      </c>
      <c r="CQ454" s="391">
        <f t="shared" si="308"/>
        <v>57189883</v>
      </c>
      <c r="CR454" s="391">
        <f t="shared" si="309"/>
        <v>-396553</v>
      </c>
    </row>
    <row r="455" spans="1:96" s="50" customFormat="1" ht="24" customHeight="1" x14ac:dyDescent="0.2">
      <c r="A455" s="182">
        <f t="shared" si="327"/>
        <v>2655495</v>
      </c>
      <c r="B455" s="298">
        <f t="shared" si="310"/>
        <v>449</v>
      </c>
      <c r="C455" s="266">
        <v>230</v>
      </c>
      <c r="D455" s="299">
        <v>12864</v>
      </c>
      <c r="E455" s="242" t="s">
        <v>158</v>
      </c>
      <c r="F455" s="243" t="s">
        <v>312</v>
      </c>
      <c r="G455" s="287" t="s">
        <v>137</v>
      </c>
      <c r="H455" s="274" t="s">
        <v>303</v>
      </c>
      <c r="I455" s="294" t="s">
        <v>2883</v>
      </c>
      <c r="J455" s="65">
        <v>4592196988</v>
      </c>
      <c r="K455" s="65" t="s">
        <v>313</v>
      </c>
      <c r="L455" s="65" t="s">
        <v>303</v>
      </c>
      <c r="M455" s="292" t="s">
        <v>137</v>
      </c>
      <c r="N455" s="244" t="s">
        <v>2410</v>
      </c>
      <c r="O455" s="65"/>
      <c r="P455" s="90"/>
      <c r="Q455" s="244">
        <v>30</v>
      </c>
      <c r="R455" s="246">
        <v>120</v>
      </c>
      <c r="S455" s="246">
        <v>110</v>
      </c>
      <c r="T455" s="246">
        <v>29.33</v>
      </c>
      <c r="U455" s="90">
        <v>0</v>
      </c>
      <c r="V455" s="262">
        <v>13</v>
      </c>
      <c r="W455" s="99">
        <v>0</v>
      </c>
      <c r="X455" s="84">
        <v>0</v>
      </c>
      <c r="Y455" s="99">
        <v>0</v>
      </c>
      <c r="Z455" s="65">
        <v>0</v>
      </c>
      <c r="AA455" s="319">
        <v>885165</v>
      </c>
      <c r="AB455" s="319">
        <v>46667</v>
      </c>
      <c r="AC455" s="320">
        <f t="shared" si="287"/>
        <v>931832</v>
      </c>
      <c r="AD455" s="75">
        <v>4500000</v>
      </c>
      <c r="AE455" s="75">
        <v>6000000</v>
      </c>
      <c r="AF455" s="338">
        <f t="shared" si="311"/>
        <v>177895.19999999998</v>
      </c>
      <c r="AG455" s="113">
        <f t="shared" si="288"/>
        <v>26554950</v>
      </c>
      <c r="AH455" s="75">
        <f t="shared" si="289"/>
        <v>1400010</v>
      </c>
      <c r="AI455" s="75">
        <f t="shared" si="290"/>
        <v>21347423.999999996</v>
      </c>
      <c r="AJ455" s="75">
        <f t="shared" si="291"/>
        <v>0</v>
      </c>
      <c r="AK455" s="75">
        <f t="shared" si="292"/>
        <v>4500000</v>
      </c>
      <c r="AL455" s="75">
        <f t="shared" si="293"/>
        <v>6000000</v>
      </c>
      <c r="AM455" s="75">
        <f t="shared" si="294"/>
        <v>4892117.9999999991</v>
      </c>
      <c r="AN455" s="75">
        <f t="shared" si="295"/>
        <v>5217666.2159999991</v>
      </c>
      <c r="AO455" s="75">
        <f t="shared" si="296"/>
        <v>0</v>
      </c>
      <c r="AP455" s="75">
        <f t="shared" si="297"/>
        <v>2600000</v>
      </c>
      <c r="AQ455" s="75">
        <v>0</v>
      </c>
      <c r="AR455" s="75">
        <v>0</v>
      </c>
      <c r="AS455" s="75">
        <v>0</v>
      </c>
      <c r="AT455" s="80">
        <v>0</v>
      </c>
      <c r="AU455" s="82">
        <f t="shared" si="298"/>
        <v>72512168.216000006</v>
      </c>
      <c r="AV455" s="113">
        <f t="shared" si="299"/>
        <v>54336316.440880008</v>
      </c>
      <c r="AW455" s="75">
        <f t="shared" si="300"/>
        <v>72512168.215999991</v>
      </c>
      <c r="AX455" s="75">
        <f t="shared" si="301"/>
        <v>5075851.7751199994</v>
      </c>
      <c r="AY455" s="76">
        <f t="shared" si="302"/>
        <v>1433631.644088001</v>
      </c>
      <c r="AZ455" s="75">
        <v>0</v>
      </c>
      <c r="BA455" s="75">
        <v>0</v>
      </c>
      <c r="BB455" s="75">
        <v>0</v>
      </c>
      <c r="BC455" s="80">
        <v>0</v>
      </c>
      <c r="BD455" s="80">
        <v>0</v>
      </c>
      <c r="BE455" s="80">
        <v>0</v>
      </c>
      <c r="BF455" s="78">
        <v>0</v>
      </c>
      <c r="BG455" s="348">
        <f t="shared" si="303"/>
        <v>6509483.4192080004</v>
      </c>
      <c r="BH455" s="188">
        <f t="shared" si="304"/>
        <v>66002684</v>
      </c>
      <c r="BM455" s="50">
        <v>885165</v>
      </c>
      <c r="BN455" s="391">
        <f t="shared" si="326"/>
        <v>46667</v>
      </c>
      <c r="BO455" s="391">
        <f t="shared" si="323"/>
        <v>931832</v>
      </c>
      <c r="BP455" s="391">
        <f t="shared" si="312"/>
        <v>26554950</v>
      </c>
      <c r="BQ455" s="50">
        <f t="shared" si="313"/>
        <v>1400010</v>
      </c>
      <c r="BR455" s="50">
        <f t="shared" si="314"/>
        <v>21347423.999999996</v>
      </c>
      <c r="BS455" s="50">
        <f t="shared" si="315"/>
        <v>0</v>
      </c>
      <c r="BT455" s="50">
        <f t="shared" si="316"/>
        <v>4500000</v>
      </c>
      <c r="BU455" s="50">
        <f t="shared" si="317"/>
        <v>6000000</v>
      </c>
      <c r="BV455" s="50">
        <f t="shared" si="318"/>
        <v>4892117.9999999991</v>
      </c>
      <c r="BW455" s="50">
        <f t="shared" si="319"/>
        <v>5217666.2159999991</v>
      </c>
      <c r="BX455" s="50">
        <f t="shared" si="320"/>
        <v>0</v>
      </c>
      <c r="BY455" s="50">
        <f t="shared" si="321"/>
        <v>2600000</v>
      </c>
      <c r="BZ455" s="50">
        <v>0</v>
      </c>
      <c r="CA455" s="50">
        <v>0</v>
      </c>
      <c r="CB455" s="50">
        <v>0</v>
      </c>
      <c r="CC455" s="50">
        <v>0</v>
      </c>
      <c r="CD455" s="391">
        <f t="shared" si="322"/>
        <v>72512168.216000006</v>
      </c>
      <c r="CE455" s="391">
        <f t="shared" si="324"/>
        <v>59412168.216000006</v>
      </c>
      <c r="CF455" s="391">
        <f t="shared" si="325"/>
        <v>72512168.216000006</v>
      </c>
      <c r="CG455" s="50">
        <f t="shared" si="305"/>
        <v>5075851.7751200013</v>
      </c>
      <c r="CH455" s="395">
        <f t="shared" si="306"/>
        <v>1941216.8216000006</v>
      </c>
      <c r="CI455" s="398">
        <v>0</v>
      </c>
      <c r="CJ455" s="50">
        <v>0</v>
      </c>
      <c r="CK455" s="50">
        <v>0</v>
      </c>
      <c r="CL455" s="50">
        <v>0</v>
      </c>
      <c r="CM455" s="50">
        <v>0</v>
      </c>
      <c r="CN455" s="50">
        <v>0</v>
      </c>
      <c r="CO455" s="50">
        <v>0</v>
      </c>
      <c r="CP455" s="395">
        <f t="shared" si="307"/>
        <v>7017068.5967200017</v>
      </c>
      <c r="CQ455" s="391">
        <f t="shared" si="308"/>
        <v>65495099</v>
      </c>
      <c r="CR455" s="391">
        <f t="shared" si="309"/>
        <v>-507585</v>
      </c>
    </row>
    <row r="456" spans="1:96" s="50" customFormat="1" ht="24" customHeight="1" x14ac:dyDescent="0.2">
      <c r="A456" s="182">
        <f t="shared" si="327"/>
        <v>2655495</v>
      </c>
      <c r="B456" s="298">
        <f t="shared" si="310"/>
        <v>450</v>
      </c>
      <c r="C456" s="266">
        <v>231</v>
      </c>
      <c r="D456" s="299">
        <v>12862</v>
      </c>
      <c r="E456" s="242" t="s">
        <v>230</v>
      </c>
      <c r="F456" s="243" t="s">
        <v>307</v>
      </c>
      <c r="G456" s="287" t="s">
        <v>137</v>
      </c>
      <c r="H456" s="274" t="s">
        <v>303</v>
      </c>
      <c r="I456" s="294" t="s">
        <v>2884</v>
      </c>
      <c r="J456" s="65">
        <v>4590515059</v>
      </c>
      <c r="K456" s="65" t="s">
        <v>308</v>
      </c>
      <c r="L456" s="65" t="s">
        <v>303</v>
      </c>
      <c r="M456" s="292" t="s">
        <v>137</v>
      </c>
      <c r="N456" s="244" t="s">
        <v>2410</v>
      </c>
      <c r="O456" s="65"/>
      <c r="P456" s="90"/>
      <c r="Q456" s="244">
        <v>30</v>
      </c>
      <c r="R456" s="246">
        <v>120</v>
      </c>
      <c r="S456" s="246">
        <v>110</v>
      </c>
      <c r="T456" s="246">
        <v>29.33</v>
      </c>
      <c r="U456" s="90">
        <v>0</v>
      </c>
      <c r="V456" s="262">
        <v>11</v>
      </c>
      <c r="W456" s="99">
        <v>0</v>
      </c>
      <c r="X456" s="84">
        <v>0</v>
      </c>
      <c r="Y456" s="99">
        <v>1</v>
      </c>
      <c r="Z456" s="65">
        <v>0</v>
      </c>
      <c r="AA456" s="319">
        <v>885165</v>
      </c>
      <c r="AB456" s="319">
        <v>46667</v>
      </c>
      <c r="AC456" s="320">
        <f t="shared" ref="AC456:AC519" si="328">AA456+AB456</f>
        <v>931832</v>
      </c>
      <c r="AD456" s="75">
        <v>4500000</v>
      </c>
      <c r="AE456" s="75">
        <v>6000000</v>
      </c>
      <c r="AF456" s="338">
        <f t="shared" si="311"/>
        <v>177895.19999999998</v>
      </c>
      <c r="AG456" s="113">
        <f t="shared" ref="AG456:AG519" si="329">AA456*Q456</f>
        <v>26554950</v>
      </c>
      <c r="AH456" s="75">
        <f t="shared" ref="AH456:AH519" si="330">AB456*Q456</f>
        <v>1400010</v>
      </c>
      <c r="AI456" s="75">
        <f t="shared" ref="AI456:AI519" si="331">AF456*R456</f>
        <v>21347423.999999996</v>
      </c>
      <c r="AJ456" s="75">
        <f t="shared" ref="AJ456:AJ519" si="332">IF(Q456=31,A456*Z456,(Q456/30)*A456*Z456)</f>
        <v>0</v>
      </c>
      <c r="AK456" s="75">
        <f t="shared" ref="AK456:AK519" si="333">IF(Q456=31,AD456,(Q456/30)*AD456)</f>
        <v>4500000</v>
      </c>
      <c r="AL456" s="75">
        <f t="shared" ref="AL456:AL519" si="334">IF(Q456=31,AE456,(Q456/30)*AE456)</f>
        <v>6000000</v>
      </c>
      <c r="AM456" s="75">
        <f t="shared" ref="AM456:AM519" si="335">(AC456*30/220)*35%*S456</f>
        <v>4892117.9999999991</v>
      </c>
      <c r="AN456" s="75">
        <f t="shared" ref="AN456:AN519" si="336">AC456*30/220*1.4*T456</f>
        <v>5217666.2159999991</v>
      </c>
      <c r="AO456" s="75">
        <f t="shared" ref="AO456:AO519" si="337">AC456*U456</f>
        <v>0</v>
      </c>
      <c r="AP456" s="75">
        <f t="shared" ref="AP456:AP519" si="338">200000*V456</f>
        <v>2200000</v>
      </c>
      <c r="AQ456" s="75">
        <v>0</v>
      </c>
      <c r="AR456" s="75">
        <v>0</v>
      </c>
      <c r="AS456" s="75">
        <v>0</v>
      </c>
      <c r="AT456" s="80">
        <v>0</v>
      </c>
      <c r="AU456" s="82">
        <f t="shared" ref="AU456:AU519" si="339">SUM(AG456:AT456)</f>
        <v>72112168.216000006</v>
      </c>
      <c r="AV456" s="113">
        <f t="shared" ref="AV456:AV519" si="340">AU456-(AX456+AP456+AO456+AL456+AK456+AJ456+AT456)</f>
        <v>54364316.440880008</v>
      </c>
      <c r="AW456" s="75">
        <f t="shared" ref="AW456:AW519" si="341">AG456+AH456+AK456+AL456+AI456+AN456+AM456+AP456</f>
        <v>72112168.215999991</v>
      </c>
      <c r="AX456" s="75">
        <f t="shared" ref="AX456:AX519" si="342">AW456*7%</f>
        <v>5047851.7751199994</v>
      </c>
      <c r="AY456" s="76">
        <f t="shared" ref="AY456:AY519" si="343">IF(AV456&lt;=40000000,0,IF(AND(AV456&gt;40000000,AV456&lt;=80000000),(AV456-40000000)*10%,IF(AND(AV456&gt;80000000,AV456&lt;=120000000),4000000+(AV456-80000000)*15%,IF(AND(AV456&gt;120000000,AV456&lt;=180000000),10000000+(AV456-120000000)*20%,IF(AND(AV456&gt;180000000,AV456&lt;=240000000),22000000+(AV456-180000000)*25%,IF(AND(AV456&gt;240000000,AV456&lt;=320000000),37000000+(AV456-240000000)*30%,61000000+(AV456-320000000)*35%))))))</f>
        <v>1436431.644088001</v>
      </c>
      <c r="AZ456" s="75">
        <v>0</v>
      </c>
      <c r="BA456" s="75">
        <v>0</v>
      </c>
      <c r="BB456" s="75">
        <v>0</v>
      </c>
      <c r="BC456" s="80">
        <v>0</v>
      </c>
      <c r="BD456" s="80">
        <v>0</v>
      </c>
      <c r="BE456" s="80">
        <v>0</v>
      </c>
      <c r="BF456" s="78">
        <v>0</v>
      </c>
      <c r="BG456" s="348">
        <f t="shared" ref="BG456:BG519" si="344">SUM(AX456:BF456)</f>
        <v>6484283.4192080004</v>
      </c>
      <c r="BH456" s="188">
        <f t="shared" ref="BH456:BH519" si="345">INT(AU456-BG456)</f>
        <v>65627884</v>
      </c>
      <c r="BM456" s="50">
        <v>885165</v>
      </c>
      <c r="BN456" s="391">
        <f t="shared" si="326"/>
        <v>46667</v>
      </c>
      <c r="BO456" s="391">
        <f t="shared" si="323"/>
        <v>931832</v>
      </c>
      <c r="BP456" s="391">
        <f t="shared" si="312"/>
        <v>26554950</v>
      </c>
      <c r="BQ456" s="50">
        <f t="shared" si="313"/>
        <v>1400010</v>
      </c>
      <c r="BR456" s="50">
        <f t="shared" si="314"/>
        <v>21347423.999999996</v>
      </c>
      <c r="BS456" s="50">
        <f t="shared" si="315"/>
        <v>0</v>
      </c>
      <c r="BT456" s="50">
        <f t="shared" si="316"/>
        <v>4500000</v>
      </c>
      <c r="BU456" s="50">
        <f t="shared" si="317"/>
        <v>6000000</v>
      </c>
      <c r="BV456" s="50">
        <f t="shared" si="318"/>
        <v>4892117.9999999991</v>
      </c>
      <c r="BW456" s="50">
        <f t="shared" si="319"/>
        <v>5217666.2159999991</v>
      </c>
      <c r="BX456" s="50">
        <f t="shared" si="320"/>
        <v>0</v>
      </c>
      <c r="BY456" s="50">
        <f t="shared" si="321"/>
        <v>2200000</v>
      </c>
      <c r="BZ456" s="50">
        <v>0</v>
      </c>
      <c r="CA456" s="50">
        <v>0</v>
      </c>
      <c r="CB456" s="50">
        <v>0</v>
      </c>
      <c r="CC456" s="50">
        <v>0</v>
      </c>
      <c r="CD456" s="391">
        <f t="shared" si="322"/>
        <v>72112168.216000006</v>
      </c>
      <c r="CE456" s="391">
        <f t="shared" si="324"/>
        <v>59412168.216000006</v>
      </c>
      <c r="CF456" s="391">
        <f t="shared" si="325"/>
        <v>72112168.216000006</v>
      </c>
      <c r="CG456" s="50">
        <f t="shared" ref="CG456:CG519" si="346">CF456*7%</f>
        <v>5047851.7751200013</v>
      </c>
      <c r="CH456" s="395">
        <f t="shared" ref="CH456:CH519" si="347">(CE456-40000000)*10%</f>
        <v>1941216.8216000006</v>
      </c>
      <c r="CI456" s="398">
        <v>0</v>
      </c>
      <c r="CJ456" s="50">
        <v>0</v>
      </c>
      <c r="CK456" s="50">
        <v>0</v>
      </c>
      <c r="CL456" s="50">
        <v>0</v>
      </c>
      <c r="CM456" s="50">
        <v>0</v>
      </c>
      <c r="CN456" s="50">
        <v>0</v>
      </c>
      <c r="CO456" s="50">
        <v>0</v>
      </c>
      <c r="CP456" s="395">
        <f t="shared" ref="CP456:CP519" si="348">SUM(CG456:CO456)</f>
        <v>6989068.5967200017</v>
      </c>
      <c r="CQ456" s="391">
        <f t="shared" ref="CQ456:CQ519" si="349">INT(CD456-CP456)</f>
        <v>65123099</v>
      </c>
      <c r="CR456" s="391">
        <f t="shared" ref="CR456:CR519" si="350">CQ456-BH456</f>
        <v>-504785</v>
      </c>
    </row>
    <row r="457" spans="1:96" s="50" customFormat="1" ht="24" customHeight="1" x14ac:dyDescent="0.2">
      <c r="A457" s="182">
        <f t="shared" si="327"/>
        <v>2655495</v>
      </c>
      <c r="B457" s="298">
        <f t="shared" ref="B457:B520" si="351">B456+1</f>
        <v>451</v>
      </c>
      <c r="C457" s="266">
        <v>232</v>
      </c>
      <c r="D457" s="299">
        <v>12865</v>
      </c>
      <c r="E457" s="242" t="s">
        <v>314</v>
      </c>
      <c r="F457" s="243" t="s">
        <v>315</v>
      </c>
      <c r="G457" s="287" t="s">
        <v>137</v>
      </c>
      <c r="H457" s="274" t="s">
        <v>303</v>
      </c>
      <c r="I457" s="353" t="s">
        <v>2885</v>
      </c>
      <c r="J457" s="68" t="s">
        <v>316</v>
      </c>
      <c r="K457" s="68" t="s">
        <v>317</v>
      </c>
      <c r="L457" s="68" t="s">
        <v>303</v>
      </c>
      <c r="M457" s="292" t="s">
        <v>137</v>
      </c>
      <c r="N457" s="244" t="s">
        <v>2410</v>
      </c>
      <c r="O457" s="68"/>
      <c r="P457" s="91"/>
      <c r="Q457" s="244">
        <v>30</v>
      </c>
      <c r="R457" s="246">
        <v>120</v>
      </c>
      <c r="S457" s="246">
        <v>110</v>
      </c>
      <c r="T457" s="246">
        <v>29.33</v>
      </c>
      <c r="U457" s="90">
        <v>0</v>
      </c>
      <c r="V457" s="262">
        <v>14</v>
      </c>
      <c r="W457" s="99">
        <v>0</v>
      </c>
      <c r="X457" s="84">
        <v>0</v>
      </c>
      <c r="Y457" s="99">
        <v>0</v>
      </c>
      <c r="Z457" s="65">
        <v>1</v>
      </c>
      <c r="AA457" s="319">
        <v>885165</v>
      </c>
      <c r="AB457" s="319">
        <v>0</v>
      </c>
      <c r="AC457" s="320">
        <f t="shared" si="328"/>
        <v>885165</v>
      </c>
      <c r="AD457" s="75">
        <v>4500000</v>
      </c>
      <c r="AE457" s="75">
        <v>6000000</v>
      </c>
      <c r="AF457" s="338">
        <f t="shared" ref="AF457:AF520" si="352">(AC457*30)/220*1.4</f>
        <v>168986.04545454544</v>
      </c>
      <c r="AG457" s="113">
        <f t="shared" si="329"/>
        <v>26554950</v>
      </c>
      <c r="AH457" s="75">
        <f t="shared" si="330"/>
        <v>0</v>
      </c>
      <c r="AI457" s="75">
        <f t="shared" si="331"/>
        <v>20278325.454545453</v>
      </c>
      <c r="AJ457" s="75">
        <f t="shared" si="332"/>
        <v>2655495</v>
      </c>
      <c r="AK457" s="75">
        <f t="shared" si="333"/>
        <v>4500000</v>
      </c>
      <c r="AL457" s="75">
        <f t="shared" si="334"/>
        <v>6000000</v>
      </c>
      <c r="AM457" s="75">
        <f t="shared" si="335"/>
        <v>4647116.25</v>
      </c>
      <c r="AN457" s="75">
        <f t="shared" si="336"/>
        <v>4956360.7131818179</v>
      </c>
      <c r="AO457" s="75">
        <f t="shared" si="337"/>
        <v>0</v>
      </c>
      <c r="AP457" s="75">
        <f t="shared" si="338"/>
        <v>2800000</v>
      </c>
      <c r="AQ457" s="75">
        <v>0</v>
      </c>
      <c r="AR457" s="75">
        <v>0</v>
      </c>
      <c r="AS457" s="75">
        <v>0</v>
      </c>
      <c r="AT457" s="80">
        <v>0</v>
      </c>
      <c r="AU457" s="82">
        <f t="shared" si="339"/>
        <v>72392247.417727277</v>
      </c>
      <c r="AV457" s="113">
        <f t="shared" si="340"/>
        <v>51555179.74848637</v>
      </c>
      <c r="AW457" s="75">
        <f t="shared" si="341"/>
        <v>69736752.417727262</v>
      </c>
      <c r="AX457" s="75">
        <f t="shared" si="342"/>
        <v>4881572.6692409087</v>
      </c>
      <c r="AY457" s="76">
        <f t="shared" si="343"/>
        <v>1155517.9748486371</v>
      </c>
      <c r="AZ457" s="75">
        <v>0</v>
      </c>
      <c r="BA457" s="75">
        <v>0</v>
      </c>
      <c r="BB457" s="75">
        <v>0</v>
      </c>
      <c r="BC457" s="80">
        <v>0</v>
      </c>
      <c r="BD457" s="80">
        <v>0</v>
      </c>
      <c r="BE457" s="80">
        <v>0</v>
      </c>
      <c r="BF457" s="78">
        <v>0</v>
      </c>
      <c r="BG457" s="348">
        <f t="shared" si="344"/>
        <v>6037090.6440895461</v>
      </c>
      <c r="BH457" s="188">
        <f t="shared" si="345"/>
        <v>66355156</v>
      </c>
      <c r="BM457" s="50">
        <v>885165</v>
      </c>
      <c r="BN457" s="391">
        <f t="shared" si="326"/>
        <v>0</v>
      </c>
      <c r="BO457" s="391">
        <f t="shared" si="323"/>
        <v>885165</v>
      </c>
      <c r="BP457" s="391">
        <f t="shared" si="312"/>
        <v>26554950</v>
      </c>
      <c r="BQ457" s="50">
        <f t="shared" si="313"/>
        <v>0</v>
      </c>
      <c r="BR457" s="50">
        <f t="shared" si="314"/>
        <v>20278325.454545453</v>
      </c>
      <c r="BS457" s="50">
        <f t="shared" si="315"/>
        <v>2655495</v>
      </c>
      <c r="BT457" s="50">
        <f t="shared" si="316"/>
        <v>4500000</v>
      </c>
      <c r="BU457" s="50">
        <f t="shared" si="317"/>
        <v>6000000</v>
      </c>
      <c r="BV457" s="50">
        <f t="shared" si="318"/>
        <v>4647116.25</v>
      </c>
      <c r="BW457" s="50">
        <f t="shared" si="319"/>
        <v>4956360.7131818179</v>
      </c>
      <c r="BX457" s="50">
        <f t="shared" si="320"/>
        <v>0</v>
      </c>
      <c r="BY457" s="50">
        <f t="shared" si="321"/>
        <v>2800000</v>
      </c>
      <c r="BZ457" s="50">
        <v>0</v>
      </c>
      <c r="CA457" s="50">
        <v>0</v>
      </c>
      <c r="CB457" s="50">
        <v>0</v>
      </c>
      <c r="CC457" s="50">
        <v>0</v>
      </c>
      <c r="CD457" s="391">
        <f t="shared" si="322"/>
        <v>72392247.417727277</v>
      </c>
      <c r="CE457" s="391">
        <f t="shared" si="324"/>
        <v>56436752.417727277</v>
      </c>
      <c r="CF457" s="391">
        <f t="shared" si="325"/>
        <v>69736752.417727262</v>
      </c>
      <c r="CG457" s="50">
        <f t="shared" si="346"/>
        <v>4881572.6692409087</v>
      </c>
      <c r="CH457" s="395">
        <f t="shared" si="347"/>
        <v>1643675.2417727278</v>
      </c>
      <c r="CI457" s="398">
        <v>0</v>
      </c>
      <c r="CJ457" s="50">
        <v>0</v>
      </c>
      <c r="CK457" s="50">
        <v>0</v>
      </c>
      <c r="CL457" s="50">
        <v>0</v>
      </c>
      <c r="CM457" s="50">
        <v>0</v>
      </c>
      <c r="CN457" s="50">
        <v>0</v>
      </c>
      <c r="CO457" s="50">
        <v>0</v>
      </c>
      <c r="CP457" s="395">
        <f t="shared" si="348"/>
        <v>6525247.9110136367</v>
      </c>
      <c r="CQ457" s="391">
        <f t="shared" si="349"/>
        <v>65866999</v>
      </c>
      <c r="CR457" s="391">
        <f t="shared" si="350"/>
        <v>-488157</v>
      </c>
    </row>
    <row r="458" spans="1:96" s="50" customFormat="1" ht="24" customHeight="1" x14ac:dyDescent="0.2">
      <c r="A458" s="182">
        <f t="shared" si="327"/>
        <v>2655495</v>
      </c>
      <c r="B458" s="298">
        <f t="shared" si="351"/>
        <v>452</v>
      </c>
      <c r="C458" s="266">
        <v>235</v>
      </c>
      <c r="D458" s="299">
        <v>13148</v>
      </c>
      <c r="E458" s="242" t="s">
        <v>1217</v>
      </c>
      <c r="F458" s="243" t="s">
        <v>1218</v>
      </c>
      <c r="G458" s="287" t="s">
        <v>137</v>
      </c>
      <c r="H458" s="274" t="s">
        <v>1150</v>
      </c>
      <c r="I458" s="294" t="s">
        <v>2886</v>
      </c>
      <c r="J458" s="65">
        <v>2592407510</v>
      </c>
      <c r="K458" s="65" t="s">
        <v>1219</v>
      </c>
      <c r="L458" s="65" t="s">
        <v>1150</v>
      </c>
      <c r="M458" s="292" t="s">
        <v>137</v>
      </c>
      <c r="N458" s="99"/>
      <c r="O458" s="246" t="s">
        <v>2410</v>
      </c>
      <c r="P458" s="90"/>
      <c r="Q458" s="244">
        <v>30</v>
      </c>
      <c r="R458" s="246">
        <v>90</v>
      </c>
      <c r="S458" s="246">
        <v>0</v>
      </c>
      <c r="T458" s="246">
        <v>0</v>
      </c>
      <c r="U458" s="90">
        <v>0</v>
      </c>
      <c r="V458" s="262">
        <v>20</v>
      </c>
      <c r="W458" s="99">
        <v>0</v>
      </c>
      <c r="X458" s="84">
        <v>0</v>
      </c>
      <c r="Y458" s="99">
        <v>2</v>
      </c>
      <c r="Z458" s="65">
        <v>2</v>
      </c>
      <c r="AA458" s="319">
        <v>885165</v>
      </c>
      <c r="AB458" s="319">
        <v>46667</v>
      </c>
      <c r="AC458" s="320">
        <f t="shared" si="328"/>
        <v>931832</v>
      </c>
      <c r="AD458" s="75">
        <v>4500000</v>
      </c>
      <c r="AE458" s="75">
        <v>6000000</v>
      </c>
      <c r="AF458" s="338">
        <f t="shared" si="352"/>
        <v>177895.19999999998</v>
      </c>
      <c r="AG458" s="113">
        <f t="shared" si="329"/>
        <v>26554950</v>
      </c>
      <c r="AH458" s="75">
        <f t="shared" si="330"/>
        <v>1400010</v>
      </c>
      <c r="AI458" s="75">
        <f t="shared" si="331"/>
        <v>16010567.999999998</v>
      </c>
      <c r="AJ458" s="75">
        <f t="shared" si="332"/>
        <v>5310990</v>
      </c>
      <c r="AK458" s="75">
        <f t="shared" si="333"/>
        <v>4500000</v>
      </c>
      <c r="AL458" s="75">
        <f t="shared" si="334"/>
        <v>6000000</v>
      </c>
      <c r="AM458" s="75">
        <f t="shared" si="335"/>
        <v>0</v>
      </c>
      <c r="AN458" s="75">
        <f t="shared" si="336"/>
        <v>0</v>
      </c>
      <c r="AO458" s="75">
        <f t="shared" si="337"/>
        <v>0</v>
      </c>
      <c r="AP458" s="75">
        <f t="shared" si="338"/>
        <v>4000000</v>
      </c>
      <c r="AQ458" s="75">
        <v>0</v>
      </c>
      <c r="AR458" s="75">
        <v>0</v>
      </c>
      <c r="AS458" s="75">
        <v>0</v>
      </c>
      <c r="AT458" s="80">
        <v>0</v>
      </c>
      <c r="AU458" s="82">
        <f t="shared" si="339"/>
        <v>63776518</v>
      </c>
      <c r="AV458" s="113">
        <f t="shared" si="340"/>
        <v>39872941.039999999</v>
      </c>
      <c r="AW458" s="75">
        <f t="shared" si="341"/>
        <v>58465528</v>
      </c>
      <c r="AX458" s="75">
        <f t="shared" si="342"/>
        <v>4092586.9600000004</v>
      </c>
      <c r="AY458" s="76">
        <f t="shared" si="343"/>
        <v>0</v>
      </c>
      <c r="AZ458" s="75">
        <v>0</v>
      </c>
      <c r="BA458" s="75">
        <v>0</v>
      </c>
      <c r="BB458" s="75">
        <v>0</v>
      </c>
      <c r="BC458" s="80">
        <v>0</v>
      </c>
      <c r="BD458" s="80">
        <v>0</v>
      </c>
      <c r="BE458" s="80">
        <v>0</v>
      </c>
      <c r="BF458" s="78">
        <v>0</v>
      </c>
      <c r="BG458" s="348">
        <f t="shared" si="344"/>
        <v>4092586.9600000004</v>
      </c>
      <c r="BH458" s="188">
        <f t="shared" si="345"/>
        <v>59683931</v>
      </c>
      <c r="BM458" s="50">
        <v>885165</v>
      </c>
      <c r="BN458" s="391">
        <f t="shared" si="326"/>
        <v>46667</v>
      </c>
      <c r="BO458" s="391">
        <f t="shared" si="323"/>
        <v>931832</v>
      </c>
      <c r="BP458" s="391">
        <f t="shared" si="312"/>
        <v>26554950</v>
      </c>
      <c r="BQ458" s="50">
        <f t="shared" si="313"/>
        <v>1400010</v>
      </c>
      <c r="BR458" s="50">
        <f t="shared" si="314"/>
        <v>16010567.999999998</v>
      </c>
      <c r="BS458" s="50">
        <f t="shared" si="315"/>
        <v>5310990</v>
      </c>
      <c r="BT458" s="50">
        <f t="shared" si="316"/>
        <v>4500000</v>
      </c>
      <c r="BU458" s="50">
        <f t="shared" si="317"/>
        <v>6000000</v>
      </c>
      <c r="BV458" s="50">
        <f t="shared" si="318"/>
        <v>0</v>
      </c>
      <c r="BW458" s="50">
        <f t="shared" si="319"/>
        <v>0</v>
      </c>
      <c r="BX458" s="50">
        <f t="shared" si="320"/>
        <v>0</v>
      </c>
      <c r="BY458" s="50">
        <f t="shared" si="321"/>
        <v>4000000</v>
      </c>
      <c r="BZ458" s="50">
        <v>0</v>
      </c>
      <c r="CA458" s="50">
        <v>0</v>
      </c>
      <c r="CB458" s="50">
        <v>0</v>
      </c>
      <c r="CC458" s="50">
        <v>0</v>
      </c>
      <c r="CD458" s="391">
        <f t="shared" si="322"/>
        <v>63776518</v>
      </c>
      <c r="CE458" s="391">
        <f t="shared" si="324"/>
        <v>43965528</v>
      </c>
      <c r="CF458" s="391">
        <f t="shared" si="325"/>
        <v>58465528</v>
      </c>
      <c r="CG458" s="50">
        <f t="shared" si="346"/>
        <v>4092586.9600000004</v>
      </c>
      <c r="CH458" s="395">
        <f t="shared" si="347"/>
        <v>396552.80000000005</v>
      </c>
      <c r="CI458" s="398">
        <v>0</v>
      </c>
      <c r="CJ458" s="50">
        <v>0</v>
      </c>
      <c r="CK458" s="50">
        <v>0</v>
      </c>
      <c r="CL458" s="50">
        <v>0</v>
      </c>
      <c r="CM458" s="50">
        <v>0</v>
      </c>
      <c r="CN458" s="50">
        <v>0</v>
      </c>
      <c r="CO458" s="50">
        <v>0</v>
      </c>
      <c r="CP458" s="395">
        <f t="shared" si="348"/>
        <v>4489139.7600000007</v>
      </c>
      <c r="CQ458" s="391">
        <f t="shared" si="349"/>
        <v>59287378</v>
      </c>
      <c r="CR458" s="391">
        <f t="shared" si="350"/>
        <v>-396553</v>
      </c>
    </row>
    <row r="459" spans="1:96" s="50" customFormat="1" ht="24" customHeight="1" x14ac:dyDescent="0.2">
      <c r="A459" s="182">
        <f t="shared" si="327"/>
        <v>2655495</v>
      </c>
      <c r="B459" s="298">
        <f t="shared" si="351"/>
        <v>453</v>
      </c>
      <c r="C459" s="266">
        <v>236</v>
      </c>
      <c r="D459" s="299">
        <v>13146</v>
      </c>
      <c r="E459" s="242" t="s">
        <v>1213</v>
      </c>
      <c r="F459" s="243" t="s">
        <v>120</v>
      </c>
      <c r="G459" s="287" t="s">
        <v>137</v>
      </c>
      <c r="H459" s="274" t="s">
        <v>1150</v>
      </c>
      <c r="I459" s="294" t="s">
        <v>2887</v>
      </c>
      <c r="J459" s="65">
        <v>4989575806</v>
      </c>
      <c r="K459" s="65" t="s">
        <v>1214</v>
      </c>
      <c r="L459" s="65" t="s">
        <v>1150</v>
      </c>
      <c r="M459" s="292" t="s">
        <v>137</v>
      </c>
      <c r="N459" s="99"/>
      <c r="O459" s="246" t="s">
        <v>2410</v>
      </c>
      <c r="P459" s="90"/>
      <c r="Q459" s="244">
        <v>30</v>
      </c>
      <c r="R459" s="246">
        <v>90</v>
      </c>
      <c r="S459" s="246">
        <v>0</v>
      </c>
      <c r="T459" s="246">
        <v>0</v>
      </c>
      <c r="U459" s="90">
        <v>0</v>
      </c>
      <c r="V459" s="262">
        <v>20</v>
      </c>
      <c r="W459" s="99">
        <v>0</v>
      </c>
      <c r="X459" s="84">
        <v>0</v>
      </c>
      <c r="Y459" s="99">
        <v>2</v>
      </c>
      <c r="Z459" s="65">
        <v>1</v>
      </c>
      <c r="AA459" s="319">
        <v>885165</v>
      </c>
      <c r="AB459" s="319">
        <v>46667</v>
      </c>
      <c r="AC459" s="320">
        <f t="shared" si="328"/>
        <v>931832</v>
      </c>
      <c r="AD459" s="75">
        <v>4500000</v>
      </c>
      <c r="AE459" s="75">
        <v>6000000</v>
      </c>
      <c r="AF459" s="338">
        <f t="shared" si="352"/>
        <v>177895.19999999998</v>
      </c>
      <c r="AG459" s="113">
        <f t="shared" si="329"/>
        <v>26554950</v>
      </c>
      <c r="AH459" s="75">
        <f t="shared" si="330"/>
        <v>1400010</v>
      </c>
      <c r="AI459" s="75">
        <f t="shared" si="331"/>
        <v>16010567.999999998</v>
      </c>
      <c r="AJ459" s="75">
        <f t="shared" si="332"/>
        <v>2655495</v>
      </c>
      <c r="AK459" s="75">
        <f t="shared" si="333"/>
        <v>4500000</v>
      </c>
      <c r="AL459" s="75">
        <f t="shared" si="334"/>
        <v>6000000</v>
      </c>
      <c r="AM459" s="75">
        <f t="shared" si="335"/>
        <v>0</v>
      </c>
      <c r="AN459" s="75">
        <f t="shared" si="336"/>
        <v>0</v>
      </c>
      <c r="AO459" s="75">
        <f t="shared" si="337"/>
        <v>0</v>
      </c>
      <c r="AP459" s="75">
        <f t="shared" si="338"/>
        <v>4000000</v>
      </c>
      <c r="AQ459" s="75">
        <v>0</v>
      </c>
      <c r="AR459" s="75">
        <v>0</v>
      </c>
      <c r="AS459" s="75">
        <v>0</v>
      </c>
      <c r="AT459" s="80">
        <v>0</v>
      </c>
      <c r="AU459" s="82">
        <f t="shared" si="339"/>
        <v>61121023</v>
      </c>
      <c r="AV459" s="113">
        <f t="shared" si="340"/>
        <v>39872941.039999999</v>
      </c>
      <c r="AW459" s="75">
        <f t="shared" si="341"/>
        <v>58465528</v>
      </c>
      <c r="AX459" s="75">
        <f t="shared" si="342"/>
        <v>4092586.9600000004</v>
      </c>
      <c r="AY459" s="76">
        <f t="shared" si="343"/>
        <v>0</v>
      </c>
      <c r="AZ459" s="75">
        <v>0</v>
      </c>
      <c r="BA459" s="75">
        <v>0</v>
      </c>
      <c r="BB459" s="75">
        <v>0</v>
      </c>
      <c r="BC459" s="80">
        <v>0</v>
      </c>
      <c r="BD459" s="80">
        <v>0</v>
      </c>
      <c r="BE459" s="80">
        <v>0</v>
      </c>
      <c r="BF459" s="78">
        <v>0</v>
      </c>
      <c r="BG459" s="348">
        <f t="shared" si="344"/>
        <v>4092586.9600000004</v>
      </c>
      <c r="BH459" s="188">
        <f t="shared" si="345"/>
        <v>57028436</v>
      </c>
      <c r="BM459" s="50">
        <v>885165</v>
      </c>
      <c r="BN459" s="391">
        <f t="shared" si="326"/>
        <v>46667</v>
      </c>
      <c r="BO459" s="391">
        <f t="shared" si="323"/>
        <v>931832</v>
      </c>
      <c r="BP459" s="391">
        <f t="shared" si="312"/>
        <v>26554950</v>
      </c>
      <c r="BQ459" s="50">
        <f t="shared" si="313"/>
        <v>1400010</v>
      </c>
      <c r="BR459" s="50">
        <f t="shared" si="314"/>
        <v>16010567.999999998</v>
      </c>
      <c r="BS459" s="50">
        <f t="shared" si="315"/>
        <v>2655495</v>
      </c>
      <c r="BT459" s="50">
        <f t="shared" si="316"/>
        <v>4500000</v>
      </c>
      <c r="BU459" s="50">
        <f t="shared" si="317"/>
        <v>6000000</v>
      </c>
      <c r="BV459" s="50">
        <f t="shared" si="318"/>
        <v>0</v>
      </c>
      <c r="BW459" s="50">
        <f t="shared" si="319"/>
        <v>0</v>
      </c>
      <c r="BX459" s="50">
        <f t="shared" si="320"/>
        <v>0</v>
      </c>
      <c r="BY459" s="50">
        <f t="shared" si="321"/>
        <v>4000000</v>
      </c>
      <c r="BZ459" s="50">
        <v>0</v>
      </c>
      <c r="CA459" s="50">
        <v>0</v>
      </c>
      <c r="CB459" s="50">
        <v>0</v>
      </c>
      <c r="CC459" s="50">
        <v>0</v>
      </c>
      <c r="CD459" s="391">
        <f t="shared" si="322"/>
        <v>61121023</v>
      </c>
      <c r="CE459" s="391">
        <f t="shared" si="324"/>
        <v>43965528</v>
      </c>
      <c r="CF459" s="391">
        <f t="shared" si="325"/>
        <v>58465528</v>
      </c>
      <c r="CG459" s="50">
        <f t="shared" si="346"/>
        <v>4092586.9600000004</v>
      </c>
      <c r="CH459" s="395">
        <f t="shared" si="347"/>
        <v>396552.80000000005</v>
      </c>
      <c r="CI459" s="398">
        <v>0</v>
      </c>
      <c r="CJ459" s="50">
        <v>0</v>
      </c>
      <c r="CK459" s="50">
        <v>0</v>
      </c>
      <c r="CL459" s="50">
        <v>0</v>
      </c>
      <c r="CM459" s="50">
        <v>0</v>
      </c>
      <c r="CN459" s="50">
        <v>0</v>
      </c>
      <c r="CO459" s="50">
        <v>0</v>
      </c>
      <c r="CP459" s="395">
        <f t="shared" si="348"/>
        <v>4489139.7600000007</v>
      </c>
      <c r="CQ459" s="391">
        <f t="shared" si="349"/>
        <v>56631883</v>
      </c>
      <c r="CR459" s="391">
        <f t="shared" si="350"/>
        <v>-396553</v>
      </c>
    </row>
    <row r="460" spans="1:96" s="50" customFormat="1" ht="24" customHeight="1" x14ac:dyDescent="0.2">
      <c r="A460" s="182">
        <f t="shared" si="327"/>
        <v>2655495</v>
      </c>
      <c r="B460" s="298">
        <f t="shared" si="351"/>
        <v>454</v>
      </c>
      <c r="C460" s="266">
        <v>237</v>
      </c>
      <c r="D460" s="299">
        <v>13134</v>
      </c>
      <c r="E460" s="242" t="s">
        <v>1187</v>
      </c>
      <c r="F460" s="243" t="s">
        <v>227</v>
      </c>
      <c r="G460" s="287" t="s">
        <v>137</v>
      </c>
      <c r="H460" s="274" t="s">
        <v>1150</v>
      </c>
      <c r="I460" s="294" t="s">
        <v>2888</v>
      </c>
      <c r="J460" s="65">
        <v>2200789726</v>
      </c>
      <c r="K460" s="65" t="s">
        <v>1188</v>
      </c>
      <c r="L460" s="65" t="s">
        <v>1150</v>
      </c>
      <c r="M460" s="292" t="s">
        <v>137</v>
      </c>
      <c r="N460" s="244" t="s">
        <v>2410</v>
      </c>
      <c r="O460" s="65"/>
      <c r="P460" s="90"/>
      <c r="Q460" s="244">
        <v>30</v>
      </c>
      <c r="R460" s="246">
        <v>120</v>
      </c>
      <c r="S460" s="246">
        <v>110</v>
      </c>
      <c r="T460" s="246">
        <v>29.33</v>
      </c>
      <c r="U460" s="90">
        <v>0</v>
      </c>
      <c r="V460" s="262">
        <v>15</v>
      </c>
      <c r="W460" s="99">
        <v>0</v>
      </c>
      <c r="X460" s="84">
        <v>0</v>
      </c>
      <c r="Y460" s="99">
        <v>1</v>
      </c>
      <c r="Z460" s="65">
        <v>1</v>
      </c>
      <c r="AA460" s="319">
        <v>885165</v>
      </c>
      <c r="AB460" s="319">
        <v>46667</v>
      </c>
      <c r="AC460" s="320">
        <f t="shared" si="328"/>
        <v>931832</v>
      </c>
      <c r="AD460" s="75">
        <v>4500000</v>
      </c>
      <c r="AE460" s="75">
        <v>6000000</v>
      </c>
      <c r="AF460" s="338">
        <f t="shared" si="352"/>
        <v>177895.19999999998</v>
      </c>
      <c r="AG460" s="113">
        <f t="shared" si="329"/>
        <v>26554950</v>
      </c>
      <c r="AH460" s="75">
        <f t="shared" si="330"/>
        <v>1400010</v>
      </c>
      <c r="AI460" s="75">
        <f t="shared" si="331"/>
        <v>21347423.999999996</v>
      </c>
      <c r="AJ460" s="75">
        <f t="shared" si="332"/>
        <v>2655495</v>
      </c>
      <c r="AK460" s="75">
        <f t="shared" si="333"/>
        <v>4500000</v>
      </c>
      <c r="AL460" s="75">
        <f t="shared" si="334"/>
        <v>6000000</v>
      </c>
      <c r="AM460" s="75">
        <f t="shared" si="335"/>
        <v>4892117.9999999991</v>
      </c>
      <c r="AN460" s="75">
        <f t="shared" si="336"/>
        <v>5217666.2159999991</v>
      </c>
      <c r="AO460" s="75">
        <f t="shared" si="337"/>
        <v>0</v>
      </c>
      <c r="AP460" s="75">
        <f t="shared" si="338"/>
        <v>3000000</v>
      </c>
      <c r="AQ460" s="75">
        <v>0</v>
      </c>
      <c r="AR460" s="75">
        <v>0</v>
      </c>
      <c r="AS460" s="75">
        <v>0</v>
      </c>
      <c r="AT460" s="80">
        <v>0</v>
      </c>
      <c r="AU460" s="82">
        <f t="shared" si="339"/>
        <v>75567663.216000006</v>
      </c>
      <c r="AV460" s="113">
        <f t="shared" si="340"/>
        <v>54308316.440880008</v>
      </c>
      <c r="AW460" s="75">
        <f t="shared" si="341"/>
        <v>72912168.215999991</v>
      </c>
      <c r="AX460" s="75">
        <f t="shared" si="342"/>
        <v>5103851.7751199994</v>
      </c>
      <c r="AY460" s="76">
        <f t="shared" si="343"/>
        <v>1430831.644088001</v>
      </c>
      <c r="AZ460" s="75">
        <v>0</v>
      </c>
      <c r="BA460" s="75">
        <v>0</v>
      </c>
      <c r="BB460" s="75">
        <v>0</v>
      </c>
      <c r="BC460" s="80">
        <v>0</v>
      </c>
      <c r="BD460" s="80">
        <v>0</v>
      </c>
      <c r="BE460" s="80">
        <v>0</v>
      </c>
      <c r="BF460" s="78">
        <v>0</v>
      </c>
      <c r="BG460" s="348">
        <f t="shared" si="344"/>
        <v>6534683.4192080004</v>
      </c>
      <c r="BH460" s="188">
        <f t="shared" si="345"/>
        <v>69032979</v>
      </c>
      <c r="BM460" s="50">
        <v>885165</v>
      </c>
      <c r="BN460" s="391">
        <f t="shared" si="326"/>
        <v>46667</v>
      </c>
      <c r="BO460" s="391">
        <f t="shared" si="323"/>
        <v>931832</v>
      </c>
      <c r="BP460" s="391">
        <f t="shared" si="312"/>
        <v>26554950</v>
      </c>
      <c r="BQ460" s="50">
        <f t="shared" si="313"/>
        <v>1400010</v>
      </c>
      <c r="BR460" s="50">
        <f t="shared" si="314"/>
        <v>21347423.999999996</v>
      </c>
      <c r="BS460" s="50">
        <f t="shared" si="315"/>
        <v>2655495</v>
      </c>
      <c r="BT460" s="50">
        <f t="shared" si="316"/>
        <v>4500000</v>
      </c>
      <c r="BU460" s="50">
        <f t="shared" si="317"/>
        <v>6000000</v>
      </c>
      <c r="BV460" s="50">
        <f t="shared" si="318"/>
        <v>4892117.9999999991</v>
      </c>
      <c r="BW460" s="50">
        <f t="shared" si="319"/>
        <v>5217666.2159999991</v>
      </c>
      <c r="BX460" s="50">
        <f t="shared" si="320"/>
        <v>0</v>
      </c>
      <c r="BY460" s="50">
        <f t="shared" si="321"/>
        <v>3000000</v>
      </c>
      <c r="BZ460" s="50">
        <v>0</v>
      </c>
      <c r="CA460" s="50">
        <v>0</v>
      </c>
      <c r="CB460" s="50">
        <v>0</v>
      </c>
      <c r="CC460" s="50">
        <v>0</v>
      </c>
      <c r="CD460" s="391">
        <f t="shared" si="322"/>
        <v>75567663.216000006</v>
      </c>
      <c r="CE460" s="391">
        <f t="shared" si="324"/>
        <v>59412168.216000006</v>
      </c>
      <c r="CF460" s="391">
        <f t="shared" si="325"/>
        <v>72912168.216000006</v>
      </c>
      <c r="CG460" s="50">
        <f t="shared" si="346"/>
        <v>5103851.7751200013</v>
      </c>
      <c r="CH460" s="395">
        <f t="shared" si="347"/>
        <v>1941216.8216000006</v>
      </c>
      <c r="CI460" s="398">
        <v>0</v>
      </c>
      <c r="CJ460" s="50">
        <v>0</v>
      </c>
      <c r="CK460" s="50">
        <v>0</v>
      </c>
      <c r="CL460" s="50">
        <v>0</v>
      </c>
      <c r="CM460" s="50">
        <v>0</v>
      </c>
      <c r="CN460" s="50">
        <v>0</v>
      </c>
      <c r="CO460" s="50">
        <v>0</v>
      </c>
      <c r="CP460" s="395">
        <f t="shared" si="348"/>
        <v>7045068.5967200017</v>
      </c>
      <c r="CQ460" s="391">
        <f t="shared" si="349"/>
        <v>68522594</v>
      </c>
      <c r="CR460" s="391">
        <f t="shared" si="350"/>
        <v>-510385</v>
      </c>
    </row>
    <row r="461" spans="1:96" s="50" customFormat="1" ht="24" customHeight="1" x14ac:dyDescent="0.2">
      <c r="A461" s="182">
        <f t="shared" si="327"/>
        <v>2655495</v>
      </c>
      <c r="B461" s="298">
        <f t="shared" si="351"/>
        <v>455</v>
      </c>
      <c r="C461" s="266">
        <v>238</v>
      </c>
      <c r="D461" s="299">
        <v>13145</v>
      </c>
      <c r="E461" s="242" t="s">
        <v>1184</v>
      </c>
      <c r="F461" s="243" t="s">
        <v>1211</v>
      </c>
      <c r="G461" s="287" t="s">
        <v>137</v>
      </c>
      <c r="H461" s="274" t="s">
        <v>1150</v>
      </c>
      <c r="I461" s="294" t="s">
        <v>2889</v>
      </c>
      <c r="J461" s="65">
        <v>4839921598</v>
      </c>
      <c r="K461" s="65" t="s">
        <v>1212</v>
      </c>
      <c r="L461" s="65" t="s">
        <v>1150</v>
      </c>
      <c r="M461" s="292" t="s">
        <v>137</v>
      </c>
      <c r="N461" s="244" t="s">
        <v>2410</v>
      </c>
      <c r="O461" s="65"/>
      <c r="P461" s="90"/>
      <c r="Q461" s="244">
        <v>30</v>
      </c>
      <c r="R461" s="246">
        <v>120</v>
      </c>
      <c r="S461" s="246">
        <v>110</v>
      </c>
      <c r="T461" s="246">
        <v>29.33</v>
      </c>
      <c r="U461" s="90">
        <v>0</v>
      </c>
      <c r="V461" s="262">
        <v>15</v>
      </c>
      <c r="W461" s="99">
        <v>0</v>
      </c>
      <c r="X461" s="84">
        <v>0</v>
      </c>
      <c r="Y461" s="99">
        <v>1</v>
      </c>
      <c r="Z461" s="65">
        <v>1</v>
      </c>
      <c r="AA461" s="319">
        <v>885165</v>
      </c>
      <c r="AB461" s="319">
        <v>46667</v>
      </c>
      <c r="AC461" s="320">
        <f t="shared" si="328"/>
        <v>931832</v>
      </c>
      <c r="AD461" s="75">
        <v>4500000</v>
      </c>
      <c r="AE461" s="75">
        <v>6000000</v>
      </c>
      <c r="AF461" s="338">
        <f t="shared" si="352"/>
        <v>177895.19999999998</v>
      </c>
      <c r="AG461" s="113">
        <f t="shared" si="329"/>
        <v>26554950</v>
      </c>
      <c r="AH461" s="75">
        <f t="shared" si="330"/>
        <v>1400010</v>
      </c>
      <c r="AI461" s="75">
        <f t="shared" si="331"/>
        <v>21347423.999999996</v>
      </c>
      <c r="AJ461" s="75">
        <f t="shared" si="332"/>
        <v>2655495</v>
      </c>
      <c r="AK461" s="75">
        <f t="shared" si="333"/>
        <v>4500000</v>
      </c>
      <c r="AL461" s="75">
        <f t="shared" si="334"/>
        <v>6000000</v>
      </c>
      <c r="AM461" s="75">
        <f t="shared" si="335"/>
        <v>4892117.9999999991</v>
      </c>
      <c r="AN461" s="75">
        <f t="shared" si="336"/>
        <v>5217666.2159999991</v>
      </c>
      <c r="AO461" s="75">
        <f t="shared" si="337"/>
        <v>0</v>
      </c>
      <c r="AP461" s="75">
        <f t="shared" si="338"/>
        <v>3000000</v>
      </c>
      <c r="AQ461" s="75">
        <v>0</v>
      </c>
      <c r="AR461" s="75">
        <v>0</v>
      </c>
      <c r="AS461" s="75">
        <v>0</v>
      </c>
      <c r="AT461" s="80">
        <v>0</v>
      </c>
      <c r="AU461" s="82">
        <f t="shared" si="339"/>
        <v>75567663.216000006</v>
      </c>
      <c r="AV461" s="113">
        <f t="shared" si="340"/>
        <v>54308316.440880008</v>
      </c>
      <c r="AW461" s="75">
        <f t="shared" si="341"/>
        <v>72912168.215999991</v>
      </c>
      <c r="AX461" s="75">
        <f t="shared" si="342"/>
        <v>5103851.7751199994</v>
      </c>
      <c r="AY461" s="76">
        <f t="shared" si="343"/>
        <v>1430831.644088001</v>
      </c>
      <c r="AZ461" s="75">
        <v>0</v>
      </c>
      <c r="BA461" s="75">
        <v>0</v>
      </c>
      <c r="BB461" s="75">
        <v>0</v>
      </c>
      <c r="BC461" s="80">
        <v>0</v>
      </c>
      <c r="BD461" s="80">
        <v>0</v>
      </c>
      <c r="BE461" s="80">
        <v>0</v>
      </c>
      <c r="BF461" s="78">
        <v>0</v>
      </c>
      <c r="BG461" s="348">
        <f t="shared" si="344"/>
        <v>6534683.4192080004</v>
      </c>
      <c r="BH461" s="188">
        <f t="shared" si="345"/>
        <v>69032979</v>
      </c>
      <c r="BM461" s="50">
        <v>885165</v>
      </c>
      <c r="BN461" s="391">
        <f t="shared" si="326"/>
        <v>46667</v>
      </c>
      <c r="BO461" s="391">
        <f t="shared" si="323"/>
        <v>931832</v>
      </c>
      <c r="BP461" s="391">
        <f t="shared" si="312"/>
        <v>26554950</v>
      </c>
      <c r="BQ461" s="50">
        <f t="shared" si="313"/>
        <v>1400010</v>
      </c>
      <c r="BR461" s="50">
        <f t="shared" si="314"/>
        <v>21347423.999999996</v>
      </c>
      <c r="BS461" s="50">
        <f t="shared" si="315"/>
        <v>2655495</v>
      </c>
      <c r="BT461" s="50">
        <f t="shared" si="316"/>
        <v>4500000</v>
      </c>
      <c r="BU461" s="50">
        <f t="shared" si="317"/>
        <v>6000000</v>
      </c>
      <c r="BV461" s="50">
        <f t="shared" si="318"/>
        <v>4892117.9999999991</v>
      </c>
      <c r="BW461" s="50">
        <f t="shared" si="319"/>
        <v>5217666.2159999991</v>
      </c>
      <c r="BX461" s="50">
        <f t="shared" si="320"/>
        <v>0</v>
      </c>
      <c r="BY461" s="50">
        <f t="shared" si="321"/>
        <v>3000000</v>
      </c>
      <c r="BZ461" s="50">
        <v>0</v>
      </c>
      <c r="CA461" s="50">
        <v>0</v>
      </c>
      <c r="CB461" s="50">
        <v>0</v>
      </c>
      <c r="CC461" s="50">
        <v>0</v>
      </c>
      <c r="CD461" s="391">
        <f t="shared" si="322"/>
        <v>75567663.216000006</v>
      </c>
      <c r="CE461" s="391">
        <f t="shared" si="324"/>
        <v>59412168.216000006</v>
      </c>
      <c r="CF461" s="391">
        <f t="shared" si="325"/>
        <v>72912168.216000006</v>
      </c>
      <c r="CG461" s="50">
        <f t="shared" si="346"/>
        <v>5103851.7751200013</v>
      </c>
      <c r="CH461" s="395">
        <f t="shared" si="347"/>
        <v>1941216.8216000006</v>
      </c>
      <c r="CI461" s="398">
        <v>0</v>
      </c>
      <c r="CJ461" s="50">
        <v>0</v>
      </c>
      <c r="CK461" s="50">
        <v>0</v>
      </c>
      <c r="CL461" s="50">
        <v>0</v>
      </c>
      <c r="CM461" s="50">
        <v>0</v>
      </c>
      <c r="CN461" s="50">
        <v>0</v>
      </c>
      <c r="CO461" s="50">
        <v>0</v>
      </c>
      <c r="CP461" s="395">
        <f t="shared" si="348"/>
        <v>7045068.5967200017</v>
      </c>
      <c r="CQ461" s="391">
        <f t="shared" si="349"/>
        <v>68522594</v>
      </c>
      <c r="CR461" s="391">
        <f t="shared" si="350"/>
        <v>-510385</v>
      </c>
    </row>
    <row r="462" spans="1:96" s="50" customFormat="1" ht="24" customHeight="1" x14ac:dyDescent="0.2">
      <c r="A462" s="182">
        <f t="shared" si="327"/>
        <v>2655495</v>
      </c>
      <c r="B462" s="298">
        <f t="shared" si="351"/>
        <v>456</v>
      </c>
      <c r="C462" s="266">
        <v>239</v>
      </c>
      <c r="D462" s="299">
        <v>13144</v>
      </c>
      <c r="E462" s="242" t="s">
        <v>732</v>
      </c>
      <c r="F462" s="243" t="s">
        <v>1179</v>
      </c>
      <c r="G462" s="287" t="s">
        <v>137</v>
      </c>
      <c r="H462" s="274" t="s">
        <v>1150</v>
      </c>
      <c r="I462" s="294" t="s">
        <v>2890</v>
      </c>
      <c r="J462" s="65">
        <v>2064984380</v>
      </c>
      <c r="K462" s="65" t="s">
        <v>1210</v>
      </c>
      <c r="L462" s="65" t="s">
        <v>1150</v>
      </c>
      <c r="M462" s="292" t="s">
        <v>137</v>
      </c>
      <c r="N462" s="99"/>
      <c r="O462" s="246" t="s">
        <v>2410</v>
      </c>
      <c r="P462" s="90"/>
      <c r="Q462" s="244">
        <v>30</v>
      </c>
      <c r="R462" s="246">
        <v>90</v>
      </c>
      <c r="S462" s="246">
        <v>0</v>
      </c>
      <c r="T462" s="246">
        <v>0</v>
      </c>
      <c r="U462" s="90">
        <v>0</v>
      </c>
      <c r="V462" s="262">
        <v>20</v>
      </c>
      <c r="W462" s="99">
        <v>0</v>
      </c>
      <c r="X462" s="84">
        <v>0</v>
      </c>
      <c r="Y462" s="99">
        <v>1</v>
      </c>
      <c r="Z462" s="65">
        <v>1</v>
      </c>
      <c r="AA462" s="319">
        <v>885165</v>
      </c>
      <c r="AB462" s="319">
        <v>46667</v>
      </c>
      <c r="AC462" s="320">
        <f t="shared" si="328"/>
        <v>931832</v>
      </c>
      <c r="AD462" s="75">
        <v>4500000</v>
      </c>
      <c r="AE462" s="75">
        <v>6000000</v>
      </c>
      <c r="AF462" s="338">
        <f t="shared" si="352"/>
        <v>177895.19999999998</v>
      </c>
      <c r="AG462" s="113">
        <f t="shared" si="329"/>
        <v>26554950</v>
      </c>
      <c r="AH462" s="75">
        <f t="shared" si="330"/>
        <v>1400010</v>
      </c>
      <c r="AI462" s="75">
        <f t="shared" si="331"/>
        <v>16010567.999999998</v>
      </c>
      <c r="AJ462" s="75">
        <f t="shared" si="332"/>
        <v>2655495</v>
      </c>
      <c r="AK462" s="75">
        <f t="shared" si="333"/>
        <v>4500000</v>
      </c>
      <c r="AL462" s="75">
        <f t="shared" si="334"/>
        <v>6000000</v>
      </c>
      <c r="AM462" s="75">
        <f t="shared" si="335"/>
        <v>0</v>
      </c>
      <c r="AN462" s="75">
        <f t="shared" si="336"/>
        <v>0</v>
      </c>
      <c r="AO462" s="75">
        <f t="shared" si="337"/>
        <v>0</v>
      </c>
      <c r="AP462" s="75">
        <f t="shared" si="338"/>
        <v>4000000</v>
      </c>
      <c r="AQ462" s="75">
        <v>0</v>
      </c>
      <c r="AR462" s="75">
        <v>0</v>
      </c>
      <c r="AS462" s="75">
        <v>0</v>
      </c>
      <c r="AT462" s="80">
        <v>0</v>
      </c>
      <c r="AU462" s="82">
        <f t="shared" si="339"/>
        <v>61121023</v>
      </c>
      <c r="AV462" s="113">
        <f t="shared" si="340"/>
        <v>39872941.039999999</v>
      </c>
      <c r="AW462" s="75">
        <f t="shared" si="341"/>
        <v>58465528</v>
      </c>
      <c r="AX462" s="75">
        <f t="shared" si="342"/>
        <v>4092586.9600000004</v>
      </c>
      <c r="AY462" s="76">
        <f t="shared" si="343"/>
        <v>0</v>
      </c>
      <c r="AZ462" s="75">
        <v>0</v>
      </c>
      <c r="BA462" s="75">
        <v>0</v>
      </c>
      <c r="BB462" s="75">
        <v>0</v>
      </c>
      <c r="BC462" s="80">
        <v>0</v>
      </c>
      <c r="BD462" s="80">
        <v>0</v>
      </c>
      <c r="BE462" s="80">
        <v>0</v>
      </c>
      <c r="BF462" s="78">
        <v>0</v>
      </c>
      <c r="BG462" s="348">
        <f t="shared" si="344"/>
        <v>4092586.9600000004</v>
      </c>
      <c r="BH462" s="188">
        <f t="shared" si="345"/>
        <v>57028436</v>
      </c>
      <c r="BM462" s="50">
        <v>885165</v>
      </c>
      <c r="BN462" s="391">
        <f t="shared" si="326"/>
        <v>46667</v>
      </c>
      <c r="BO462" s="391">
        <f t="shared" si="323"/>
        <v>931832</v>
      </c>
      <c r="BP462" s="391">
        <f t="shared" si="312"/>
        <v>26554950</v>
      </c>
      <c r="BQ462" s="50">
        <f t="shared" si="313"/>
        <v>1400010</v>
      </c>
      <c r="BR462" s="50">
        <f t="shared" si="314"/>
        <v>16010567.999999998</v>
      </c>
      <c r="BS462" s="50">
        <f t="shared" si="315"/>
        <v>2655495</v>
      </c>
      <c r="BT462" s="50">
        <f t="shared" si="316"/>
        <v>4500000</v>
      </c>
      <c r="BU462" s="50">
        <f t="shared" si="317"/>
        <v>6000000</v>
      </c>
      <c r="BV462" s="50">
        <f t="shared" si="318"/>
        <v>0</v>
      </c>
      <c r="BW462" s="50">
        <f t="shared" si="319"/>
        <v>0</v>
      </c>
      <c r="BX462" s="50">
        <f t="shared" si="320"/>
        <v>0</v>
      </c>
      <c r="BY462" s="50">
        <f t="shared" si="321"/>
        <v>4000000</v>
      </c>
      <c r="BZ462" s="50">
        <v>0</v>
      </c>
      <c r="CA462" s="50">
        <v>0</v>
      </c>
      <c r="CB462" s="50">
        <v>0</v>
      </c>
      <c r="CC462" s="50">
        <v>0</v>
      </c>
      <c r="CD462" s="391">
        <f t="shared" si="322"/>
        <v>61121023</v>
      </c>
      <c r="CE462" s="391">
        <f t="shared" si="324"/>
        <v>43965528</v>
      </c>
      <c r="CF462" s="391">
        <f t="shared" si="325"/>
        <v>58465528</v>
      </c>
      <c r="CG462" s="50">
        <f t="shared" si="346"/>
        <v>4092586.9600000004</v>
      </c>
      <c r="CH462" s="395">
        <f t="shared" si="347"/>
        <v>396552.80000000005</v>
      </c>
      <c r="CI462" s="398">
        <v>0</v>
      </c>
      <c r="CJ462" s="50">
        <v>0</v>
      </c>
      <c r="CK462" s="50">
        <v>0</v>
      </c>
      <c r="CL462" s="50">
        <v>0</v>
      </c>
      <c r="CM462" s="50">
        <v>0</v>
      </c>
      <c r="CN462" s="50">
        <v>0</v>
      </c>
      <c r="CO462" s="50">
        <v>0</v>
      </c>
      <c r="CP462" s="395">
        <f t="shared" si="348"/>
        <v>4489139.7600000007</v>
      </c>
      <c r="CQ462" s="391">
        <f t="shared" si="349"/>
        <v>56631883</v>
      </c>
      <c r="CR462" s="391">
        <f t="shared" si="350"/>
        <v>-396553</v>
      </c>
    </row>
    <row r="463" spans="1:96" s="50" customFormat="1" ht="24" customHeight="1" x14ac:dyDescent="0.2">
      <c r="A463" s="182">
        <f t="shared" si="327"/>
        <v>2655495</v>
      </c>
      <c r="B463" s="298">
        <f t="shared" si="351"/>
        <v>457</v>
      </c>
      <c r="C463" s="266">
        <v>240</v>
      </c>
      <c r="D463" s="299">
        <v>13156</v>
      </c>
      <c r="E463" s="242" t="s">
        <v>115</v>
      </c>
      <c r="F463" s="243" t="s">
        <v>1234</v>
      </c>
      <c r="G463" s="287" t="s">
        <v>137</v>
      </c>
      <c r="H463" s="274" t="s">
        <v>1150</v>
      </c>
      <c r="I463" s="294" t="s">
        <v>2891</v>
      </c>
      <c r="J463" s="65">
        <v>2219736199</v>
      </c>
      <c r="K463" s="65" t="s">
        <v>1235</v>
      </c>
      <c r="L463" s="65" t="s">
        <v>1150</v>
      </c>
      <c r="M463" s="292" t="s">
        <v>137</v>
      </c>
      <c r="N463" s="244" t="s">
        <v>2410</v>
      </c>
      <c r="O463" s="65"/>
      <c r="P463" s="90"/>
      <c r="Q463" s="244">
        <v>30</v>
      </c>
      <c r="R463" s="246">
        <v>120</v>
      </c>
      <c r="S463" s="246">
        <v>110</v>
      </c>
      <c r="T463" s="246">
        <v>29.33</v>
      </c>
      <c r="U463" s="90">
        <v>0</v>
      </c>
      <c r="V463" s="262">
        <v>15</v>
      </c>
      <c r="W463" s="99">
        <v>0</v>
      </c>
      <c r="X463" s="84">
        <v>0</v>
      </c>
      <c r="Y463" s="99">
        <v>2</v>
      </c>
      <c r="Z463" s="65">
        <v>1</v>
      </c>
      <c r="AA463" s="319">
        <v>885165</v>
      </c>
      <c r="AB463" s="319">
        <v>46667</v>
      </c>
      <c r="AC463" s="320">
        <f t="shared" si="328"/>
        <v>931832</v>
      </c>
      <c r="AD463" s="75">
        <v>4500000</v>
      </c>
      <c r="AE463" s="75">
        <v>6000000</v>
      </c>
      <c r="AF463" s="338">
        <f t="shared" si="352"/>
        <v>177895.19999999998</v>
      </c>
      <c r="AG463" s="113">
        <f t="shared" si="329"/>
        <v>26554950</v>
      </c>
      <c r="AH463" s="75">
        <f t="shared" si="330"/>
        <v>1400010</v>
      </c>
      <c r="AI463" s="75">
        <f t="shared" si="331"/>
        <v>21347423.999999996</v>
      </c>
      <c r="AJ463" s="75">
        <f t="shared" si="332"/>
        <v>2655495</v>
      </c>
      <c r="AK463" s="75">
        <f t="shared" si="333"/>
        <v>4500000</v>
      </c>
      <c r="AL463" s="75">
        <f t="shared" si="334"/>
        <v>6000000</v>
      </c>
      <c r="AM463" s="75">
        <f t="shared" si="335"/>
        <v>4892117.9999999991</v>
      </c>
      <c r="AN463" s="75">
        <f t="shared" si="336"/>
        <v>5217666.2159999991</v>
      </c>
      <c r="AO463" s="75">
        <f t="shared" si="337"/>
        <v>0</v>
      </c>
      <c r="AP463" s="75">
        <f t="shared" si="338"/>
        <v>3000000</v>
      </c>
      <c r="AQ463" s="75">
        <v>0</v>
      </c>
      <c r="AR463" s="75">
        <v>0</v>
      </c>
      <c r="AS463" s="75">
        <v>0</v>
      </c>
      <c r="AT463" s="80">
        <v>0</v>
      </c>
      <c r="AU463" s="82">
        <f t="shared" si="339"/>
        <v>75567663.216000006</v>
      </c>
      <c r="AV463" s="113">
        <f t="shared" si="340"/>
        <v>54308316.440880008</v>
      </c>
      <c r="AW463" s="75">
        <f t="shared" si="341"/>
        <v>72912168.215999991</v>
      </c>
      <c r="AX463" s="75">
        <f t="shared" si="342"/>
        <v>5103851.7751199994</v>
      </c>
      <c r="AY463" s="76">
        <f t="shared" si="343"/>
        <v>1430831.644088001</v>
      </c>
      <c r="AZ463" s="75">
        <v>0</v>
      </c>
      <c r="BA463" s="75">
        <v>0</v>
      </c>
      <c r="BB463" s="75">
        <v>0</v>
      </c>
      <c r="BC463" s="80">
        <v>0</v>
      </c>
      <c r="BD463" s="80">
        <v>0</v>
      </c>
      <c r="BE463" s="80">
        <v>0</v>
      </c>
      <c r="BF463" s="78">
        <v>0</v>
      </c>
      <c r="BG463" s="348">
        <f t="shared" si="344"/>
        <v>6534683.4192080004</v>
      </c>
      <c r="BH463" s="188">
        <f t="shared" si="345"/>
        <v>69032979</v>
      </c>
      <c r="BM463" s="50">
        <v>885165</v>
      </c>
      <c r="BN463" s="391">
        <f t="shared" si="326"/>
        <v>46667</v>
      </c>
      <c r="BO463" s="391">
        <f t="shared" si="323"/>
        <v>931832</v>
      </c>
      <c r="BP463" s="391">
        <f t="shared" si="312"/>
        <v>26554950</v>
      </c>
      <c r="BQ463" s="50">
        <f t="shared" si="313"/>
        <v>1400010</v>
      </c>
      <c r="BR463" s="50">
        <f t="shared" si="314"/>
        <v>21347423.999999996</v>
      </c>
      <c r="BS463" s="50">
        <f t="shared" si="315"/>
        <v>2655495</v>
      </c>
      <c r="BT463" s="50">
        <f t="shared" si="316"/>
        <v>4500000</v>
      </c>
      <c r="BU463" s="50">
        <f t="shared" si="317"/>
        <v>6000000</v>
      </c>
      <c r="BV463" s="50">
        <f t="shared" si="318"/>
        <v>4892117.9999999991</v>
      </c>
      <c r="BW463" s="50">
        <f t="shared" si="319"/>
        <v>5217666.2159999991</v>
      </c>
      <c r="BX463" s="50">
        <f t="shared" si="320"/>
        <v>0</v>
      </c>
      <c r="BY463" s="50">
        <f t="shared" si="321"/>
        <v>3000000</v>
      </c>
      <c r="BZ463" s="50">
        <v>0</v>
      </c>
      <c r="CA463" s="50">
        <v>0</v>
      </c>
      <c r="CB463" s="50">
        <v>0</v>
      </c>
      <c r="CC463" s="50">
        <v>0</v>
      </c>
      <c r="CD463" s="391">
        <f t="shared" si="322"/>
        <v>75567663.216000006</v>
      </c>
      <c r="CE463" s="391">
        <f t="shared" si="324"/>
        <v>59412168.216000006</v>
      </c>
      <c r="CF463" s="391">
        <f t="shared" si="325"/>
        <v>72912168.216000006</v>
      </c>
      <c r="CG463" s="50">
        <f t="shared" si="346"/>
        <v>5103851.7751200013</v>
      </c>
      <c r="CH463" s="395">
        <f t="shared" si="347"/>
        <v>1941216.8216000006</v>
      </c>
      <c r="CI463" s="398">
        <v>0</v>
      </c>
      <c r="CJ463" s="50">
        <v>0</v>
      </c>
      <c r="CK463" s="50">
        <v>0</v>
      </c>
      <c r="CL463" s="50">
        <v>0</v>
      </c>
      <c r="CM463" s="50">
        <v>0</v>
      </c>
      <c r="CN463" s="50">
        <v>0</v>
      </c>
      <c r="CO463" s="50">
        <v>0</v>
      </c>
      <c r="CP463" s="395">
        <f t="shared" si="348"/>
        <v>7045068.5967200017</v>
      </c>
      <c r="CQ463" s="391">
        <f t="shared" si="349"/>
        <v>68522594</v>
      </c>
      <c r="CR463" s="391">
        <f t="shared" si="350"/>
        <v>-510385</v>
      </c>
    </row>
    <row r="464" spans="1:96" s="50" customFormat="1" ht="24" customHeight="1" x14ac:dyDescent="0.2">
      <c r="A464" s="182">
        <f t="shared" si="327"/>
        <v>2655495</v>
      </c>
      <c r="B464" s="298">
        <f t="shared" si="351"/>
        <v>458</v>
      </c>
      <c r="C464" s="266">
        <v>241</v>
      </c>
      <c r="D464" s="299">
        <v>13157</v>
      </c>
      <c r="E464" s="242" t="s">
        <v>1236</v>
      </c>
      <c r="F464" s="243" t="s">
        <v>1237</v>
      </c>
      <c r="G464" s="287" t="s">
        <v>137</v>
      </c>
      <c r="H464" s="274" t="s">
        <v>1150</v>
      </c>
      <c r="I464" s="294" t="s">
        <v>2892</v>
      </c>
      <c r="J464" s="65">
        <v>2064225234</v>
      </c>
      <c r="K464" s="65" t="s">
        <v>1238</v>
      </c>
      <c r="L464" s="65" t="s">
        <v>1150</v>
      </c>
      <c r="M464" s="292" t="s">
        <v>137</v>
      </c>
      <c r="N464" s="244" t="s">
        <v>2410</v>
      </c>
      <c r="O464" s="65"/>
      <c r="P464" s="90"/>
      <c r="Q464" s="244">
        <v>30</v>
      </c>
      <c r="R464" s="246">
        <v>120</v>
      </c>
      <c r="S464" s="246">
        <v>110</v>
      </c>
      <c r="T464" s="246">
        <v>29.33</v>
      </c>
      <c r="U464" s="90">
        <v>0</v>
      </c>
      <c r="V464" s="262">
        <v>15</v>
      </c>
      <c r="W464" s="99">
        <v>0</v>
      </c>
      <c r="X464" s="84">
        <v>0</v>
      </c>
      <c r="Y464" s="99">
        <v>2</v>
      </c>
      <c r="Z464" s="65">
        <v>2</v>
      </c>
      <c r="AA464" s="319">
        <v>885165</v>
      </c>
      <c r="AB464" s="319">
        <v>46667</v>
      </c>
      <c r="AC464" s="320">
        <f t="shared" si="328"/>
        <v>931832</v>
      </c>
      <c r="AD464" s="75">
        <v>4500000</v>
      </c>
      <c r="AE464" s="75">
        <v>6000000</v>
      </c>
      <c r="AF464" s="338">
        <f t="shared" si="352"/>
        <v>177895.19999999998</v>
      </c>
      <c r="AG464" s="113">
        <f t="shared" si="329"/>
        <v>26554950</v>
      </c>
      <c r="AH464" s="75">
        <f t="shared" si="330"/>
        <v>1400010</v>
      </c>
      <c r="AI464" s="75">
        <f t="shared" si="331"/>
        <v>21347423.999999996</v>
      </c>
      <c r="AJ464" s="75">
        <f t="shared" si="332"/>
        <v>5310990</v>
      </c>
      <c r="AK464" s="75">
        <f t="shared" si="333"/>
        <v>4500000</v>
      </c>
      <c r="AL464" s="75">
        <f t="shared" si="334"/>
        <v>6000000</v>
      </c>
      <c r="AM464" s="75">
        <f t="shared" si="335"/>
        <v>4892117.9999999991</v>
      </c>
      <c r="AN464" s="75">
        <f t="shared" si="336"/>
        <v>5217666.2159999991</v>
      </c>
      <c r="AO464" s="75">
        <f t="shared" si="337"/>
        <v>0</v>
      </c>
      <c r="AP464" s="75">
        <f t="shared" si="338"/>
        <v>3000000</v>
      </c>
      <c r="AQ464" s="75">
        <v>0</v>
      </c>
      <c r="AR464" s="75">
        <v>0</v>
      </c>
      <c r="AS464" s="75">
        <v>0</v>
      </c>
      <c r="AT464" s="80">
        <v>0</v>
      </c>
      <c r="AU464" s="82">
        <f t="shared" si="339"/>
        <v>78223158.216000006</v>
      </c>
      <c r="AV464" s="113">
        <f t="shared" si="340"/>
        <v>54308316.440880008</v>
      </c>
      <c r="AW464" s="75">
        <f t="shared" si="341"/>
        <v>72912168.215999991</v>
      </c>
      <c r="AX464" s="75">
        <f t="shared" si="342"/>
        <v>5103851.7751199994</v>
      </c>
      <c r="AY464" s="76">
        <f t="shared" si="343"/>
        <v>1430831.644088001</v>
      </c>
      <c r="AZ464" s="75">
        <v>0</v>
      </c>
      <c r="BA464" s="75">
        <v>0</v>
      </c>
      <c r="BB464" s="75">
        <v>0</v>
      </c>
      <c r="BC464" s="80">
        <v>0</v>
      </c>
      <c r="BD464" s="80">
        <v>0</v>
      </c>
      <c r="BE464" s="80">
        <v>0</v>
      </c>
      <c r="BF464" s="78">
        <v>0</v>
      </c>
      <c r="BG464" s="348">
        <f t="shared" si="344"/>
        <v>6534683.4192080004</v>
      </c>
      <c r="BH464" s="188">
        <f t="shared" si="345"/>
        <v>71688474</v>
      </c>
      <c r="BM464" s="50">
        <v>885165</v>
      </c>
      <c r="BN464" s="391">
        <f t="shared" si="326"/>
        <v>46667</v>
      </c>
      <c r="BO464" s="391">
        <f t="shared" si="323"/>
        <v>931832</v>
      </c>
      <c r="BP464" s="391">
        <f t="shared" si="312"/>
        <v>26554950</v>
      </c>
      <c r="BQ464" s="50">
        <f t="shared" si="313"/>
        <v>1400010</v>
      </c>
      <c r="BR464" s="50">
        <f t="shared" si="314"/>
        <v>21347423.999999996</v>
      </c>
      <c r="BS464" s="50">
        <f t="shared" si="315"/>
        <v>5310990</v>
      </c>
      <c r="BT464" s="50">
        <f t="shared" si="316"/>
        <v>4500000</v>
      </c>
      <c r="BU464" s="50">
        <f t="shared" si="317"/>
        <v>6000000</v>
      </c>
      <c r="BV464" s="50">
        <f t="shared" si="318"/>
        <v>4892117.9999999991</v>
      </c>
      <c r="BW464" s="50">
        <f t="shared" si="319"/>
        <v>5217666.2159999991</v>
      </c>
      <c r="BX464" s="50">
        <f t="shared" si="320"/>
        <v>0</v>
      </c>
      <c r="BY464" s="50">
        <f t="shared" si="321"/>
        <v>3000000</v>
      </c>
      <c r="BZ464" s="50">
        <v>0</v>
      </c>
      <c r="CA464" s="50">
        <v>0</v>
      </c>
      <c r="CB464" s="50">
        <v>0</v>
      </c>
      <c r="CC464" s="50">
        <v>0</v>
      </c>
      <c r="CD464" s="391">
        <f t="shared" si="322"/>
        <v>78223158.216000006</v>
      </c>
      <c r="CE464" s="391">
        <f t="shared" si="324"/>
        <v>59412168.216000006</v>
      </c>
      <c r="CF464" s="391">
        <f t="shared" si="325"/>
        <v>72912168.216000006</v>
      </c>
      <c r="CG464" s="50">
        <f t="shared" si="346"/>
        <v>5103851.7751200013</v>
      </c>
      <c r="CH464" s="395">
        <f t="shared" si="347"/>
        <v>1941216.8216000006</v>
      </c>
      <c r="CI464" s="398">
        <v>0</v>
      </c>
      <c r="CJ464" s="50">
        <v>0</v>
      </c>
      <c r="CK464" s="50">
        <v>0</v>
      </c>
      <c r="CL464" s="50">
        <v>0</v>
      </c>
      <c r="CM464" s="50">
        <v>0</v>
      </c>
      <c r="CN464" s="50">
        <v>0</v>
      </c>
      <c r="CO464" s="50">
        <v>0</v>
      </c>
      <c r="CP464" s="395">
        <f t="shared" si="348"/>
        <v>7045068.5967200017</v>
      </c>
      <c r="CQ464" s="391">
        <f t="shared" si="349"/>
        <v>71178089</v>
      </c>
      <c r="CR464" s="391">
        <f t="shared" si="350"/>
        <v>-510385</v>
      </c>
    </row>
    <row r="465" spans="1:96" s="50" customFormat="1" ht="24" customHeight="1" x14ac:dyDescent="0.2">
      <c r="A465" s="182">
        <f t="shared" si="327"/>
        <v>2655495</v>
      </c>
      <c r="B465" s="298">
        <f t="shared" si="351"/>
        <v>459</v>
      </c>
      <c r="C465" s="266">
        <v>242</v>
      </c>
      <c r="D465" s="299">
        <v>13138</v>
      </c>
      <c r="E465" s="242" t="s">
        <v>209</v>
      </c>
      <c r="F465" s="243" t="s">
        <v>1197</v>
      </c>
      <c r="G465" s="287" t="s">
        <v>137</v>
      </c>
      <c r="H465" s="274" t="s">
        <v>1150</v>
      </c>
      <c r="I465" s="294" t="s">
        <v>2893</v>
      </c>
      <c r="J465" s="65">
        <v>4839782474</v>
      </c>
      <c r="K465" s="65" t="s">
        <v>1198</v>
      </c>
      <c r="L465" s="65" t="s">
        <v>1150</v>
      </c>
      <c r="M465" s="292" t="s">
        <v>137</v>
      </c>
      <c r="N465" s="99"/>
      <c r="O465" s="246" t="s">
        <v>2410</v>
      </c>
      <c r="P465" s="90"/>
      <c r="Q465" s="244">
        <v>30</v>
      </c>
      <c r="R465" s="246">
        <v>90</v>
      </c>
      <c r="S465" s="246">
        <v>0</v>
      </c>
      <c r="T465" s="246">
        <v>0</v>
      </c>
      <c r="U465" s="245">
        <f>1+1</f>
        <v>2</v>
      </c>
      <c r="V465" s="262">
        <v>20</v>
      </c>
      <c r="W465" s="99">
        <v>0</v>
      </c>
      <c r="X465" s="84">
        <v>0</v>
      </c>
      <c r="Y465" s="99">
        <v>0</v>
      </c>
      <c r="Z465" s="65">
        <v>0</v>
      </c>
      <c r="AA465" s="319">
        <v>885165</v>
      </c>
      <c r="AB465" s="319">
        <v>46667</v>
      </c>
      <c r="AC465" s="320">
        <f t="shared" si="328"/>
        <v>931832</v>
      </c>
      <c r="AD465" s="75">
        <v>4500000</v>
      </c>
      <c r="AE465" s="75">
        <v>6000000</v>
      </c>
      <c r="AF465" s="338">
        <f t="shared" si="352"/>
        <v>177895.19999999998</v>
      </c>
      <c r="AG465" s="113">
        <f t="shared" si="329"/>
        <v>26554950</v>
      </c>
      <c r="AH465" s="75">
        <f t="shared" si="330"/>
        <v>1400010</v>
      </c>
      <c r="AI465" s="75">
        <f t="shared" si="331"/>
        <v>16010567.999999998</v>
      </c>
      <c r="AJ465" s="75">
        <f t="shared" si="332"/>
        <v>0</v>
      </c>
      <c r="AK465" s="75">
        <f t="shared" si="333"/>
        <v>4500000</v>
      </c>
      <c r="AL465" s="75">
        <f t="shared" si="334"/>
        <v>6000000</v>
      </c>
      <c r="AM465" s="75">
        <f t="shared" si="335"/>
        <v>0</v>
      </c>
      <c r="AN465" s="75">
        <f t="shared" si="336"/>
        <v>0</v>
      </c>
      <c r="AO465" s="75">
        <f t="shared" si="337"/>
        <v>1863664</v>
      </c>
      <c r="AP465" s="75">
        <f t="shared" si="338"/>
        <v>4000000</v>
      </c>
      <c r="AQ465" s="75">
        <v>0</v>
      </c>
      <c r="AR465" s="75">
        <v>0</v>
      </c>
      <c r="AS465" s="75">
        <v>0</v>
      </c>
      <c r="AT465" s="80">
        <v>0</v>
      </c>
      <c r="AU465" s="82">
        <f t="shared" si="339"/>
        <v>60329192</v>
      </c>
      <c r="AV465" s="113">
        <f t="shared" si="340"/>
        <v>39872941.039999999</v>
      </c>
      <c r="AW465" s="75">
        <f t="shared" si="341"/>
        <v>58465528</v>
      </c>
      <c r="AX465" s="75">
        <f t="shared" si="342"/>
        <v>4092586.9600000004</v>
      </c>
      <c r="AY465" s="76">
        <f t="shared" si="343"/>
        <v>0</v>
      </c>
      <c r="AZ465" s="75">
        <v>0</v>
      </c>
      <c r="BA465" s="75">
        <v>0</v>
      </c>
      <c r="BB465" s="75">
        <v>0</v>
      </c>
      <c r="BC465" s="80">
        <v>0</v>
      </c>
      <c r="BD465" s="80">
        <v>0</v>
      </c>
      <c r="BE465" s="80">
        <v>0</v>
      </c>
      <c r="BF465" s="78">
        <v>0</v>
      </c>
      <c r="BG465" s="348">
        <f t="shared" si="344"/>
        <v>4092586.9600000004</v>
      </c>
      <c r="BH465" s="188">
        <f t="shared" si="345"/>
        <v>56236605</v>
      </c>
      <c r="BM465" s="50">
        <v>885165</v>
      </c>
      <c r="BN465" s="391">
        <f t="shared" si="326"/>
        <v>46667</v>
      </c>
      <c r="BO465" s="391">
        <f t="shared" si="323"/>
        <v>931832</v>
      </c>
      <c r="BP465" s="391">
        <f t="shared" si="312"/>
        <v>26554950</v>
      </c>
      <c r="BQ465" s="50">
        <f t="shared" si="313"/>
        <v>1400010</v>
      </c>
      <c r="BR465" s="50">
        <f t="shared" si="314"/>
        <v>16010567.999999998</v>
      </c>
      <c r="BS465" s="50">
        <f t="shared" si="315"/>
        <v>0</v>
      </c>
      <c r="BT465" s="50">
        <f t="shared" si="316"/>
        <v>4500000</v>
      </c>
      <c r="BU465" s="50">
        <f t="shared" si="317"/>
        <v>6000000</v>
      </c>
      <c r="BV465" s="50">
        <f t="shared" si="318"/>
        <v>0</v>
      </c>
      <c r="BW465" s="50">
        <f t="shared" si="319"/>
        <v>0</v>
      </c>
      <c r="BX465" s="50">
        <f t="shared" si="320"/>
        <v>1863664</v>
      </c>
      <c r="BY465" s="50">
        <f t="shared" si="321"/>
        <v>4000000</v>
      </c>
      <c r="BZ465" s="50">
        <v>0</v>
      </c>
      <c r="CA465" s="50">
        <v>0</v>
      </c>
      <c r="CB465" s="50">
        <v>0</v>
      </c>
      <c r="CC465" s="50">
        <v>0</v>
      </c>
      <c r="CD465" s="391">
        <f t="shared" si="322"/>
        <v>60329192</v>
      </c>
      <c r="CE465" s="391">
        <f t="shared" si="324"/>
        <v>43965528</v>
      </c>
      <c r="CF465" s="391">
        <f t="shared" si="325"/>
        <v>60329192</v>
      </c>
      <c r="CG465" s="50">
        <f t="shared" si="346"/>
        <v>4223043.4400000004</v>
      </c>
      <c r="CH465" s="395">
        <f t="shared" si="347"/>
        <v>396552.80000000005</v>
      </c>
      <c r="CI465" s="398">
        <v>0</v>
      </c>
      <c r="CJ465" s="50">
        <v>0</v>
      </c>
      <c r="CK465" s="50">
        <v>0</v>
      </c>
      <c r="CL465" s="50">
        <v>0</v>
      </c>
      <c r="CM465" s="50">
        <v>0</v>
      </c>
      <c r="CN465" s="50">
        <v>0</v>
      </c>
      <c r="CO465" s="50">
        <v>0</v>
      </c>
      <c r="CP465" s="395">
        <f t="shared" si="348"/>
        <v>4619596.24</v>
      </c>
      <c r="CQ465" s="391">
        <f t="shared" si="349"/>
        <v>55709595</v>
      </c>
      <c r="CR465" s="391">
        <f t="shared" si="350"/>
        <v>-527010</v>
      </c>
    </row>
    <row r="466" spans="1:96" s="50" customFormat="1" ht="24" customHeight="1" x14ac:dyDescent="0.2">
      <c r="A466" s="182">
        <f t="shared" si="327"/>
        <v>2655495</v>
      </c>
      <c r="B466" s="298">
        <f t="shared" si="351"/>
        <v>460</v>
      </c>
      <c r="C466" s="266">
        <v>243</v>
      </c>
      <c r="D466" s="299">
        <v>13139</v>
      </c>
      <c r="E466" s="242" t="s">
        <v>85</v>
      </c>
      <c r="F466" s="243" t="s">
        <v>1199</v>
      </c>
      <c r="G466" s="287" t="s">
        <v>137</v>
      </c>
      <c r="H466" s="274" t="s">
        <v>1150</v>
      </c>
      <c r="I466" s="294" t="s">
        <v>2894</v>
      </c>
      <c r="J466" s="65">
        <v>2200789033</v>
      </c>
      <c r="K466" s="65" t="s">
        <v>1200</v>
      </c>
      <c r="L466" s="65" t="s">
        <v>1150</v>
      </c>
      <c r="M466" s="292" t="s">
        <v>137</v>
      </c>
      <c r="N466" s="99"/>
      <c r="O466" s="246" t="s">
        <v>2410</v>
      </c>
      <c r="P466" s="90"/>
      <c r="Q466" s="244">
        <v>30</v>
      </c>
      <c r="R466" s="246">
        <v>90</v>
      </c>
      <c r="S466" s="246">
        <v>0</v>
      </c>
      <c r="T466" s="246">
        <v>0</v>
      </c>
      <c r="U466" s="90">
        <v>0</v>
      </c>
      <c r="V466" s="262">
        <v>20</v>
      </c>
      <c r="W466" s="99">
        <v>0</v>
      </c>
      <c r="X466" s="84">
        <v>0</v>
      </c>
      <c r="Y466" s="99">
        <v>0</v>
      </c>
      <c r="Z466" s="65">
        <v>0</v>
      </c>
      <c r="AA466" s="319">
        <v>885165</v>
      </c>
      <c r="AB466" s="319">
        <v>46667</v>
      </c>
      <c r="AC466" s="320">
        <f t="shared" si="328"/>
        <v>931832</v>
      </c>
      <c r="AD466" s="75">
        <v>4500000</v>
      </c>
      <c r="AE466" s="75">
        <v>6000000</v>
      </c>
      <c r="AF466" s="338">
        <f t="shared" si="352"/>
        <v>177895.19999999998</v>
      </c>
      <c r="AG466" s="113">
        <f t="shared" si="329"/>
        <v>26554950</v>
      </c>
      <c r="AH466" s="75">
        <f t="shared" si="330"/>
        <v>1400010</v>
      </c>
      <c r="AI466" s="75">
        <f t="shared" si="331"/>
        <v>16010567.999999998</v>
      </c>
      <c r="AJ466" s="75">
        <f t="shared" si="332"/>
        <v>0</v>
      </c>
      <c r="AK466" s="75">
        <f t="shared" si="333"/>
        <v>4500000</v>
      </c>
      <c r="AL466" s="75">
        <f t="shared" si="334"/>
        <v>6000000</v>
      </c>
      <c r="AM466" s="75">
        <f t="shared" si="335"/>
        <v>0</v>
      </c>
      <c r="AN466" s="75">
        <f t="shared" si="336"/>
        <v>0</v>
      </c>
      <c r="AO466" s="75">
        <f t="shared" si="337"/>
        <v>0</v>
      </c>
      <c r="AP466" s="75">
        <f t="shared" si="338"/>
        <v>4000000</v>
      </c>
      <c r="AQ466" s="75">
        <v>0</v>
      </c>
      <c r="AR466" s="75">
        <v>0</v>
      </c>
      <c r="AS466" s="75">
        <v>0</v>
      </c>
      <c r="AT466" s="80">
        <v>0</v>
      </c>
      <c r="AU466" s="82">
        <f t="shared" si="339"/>
        <v>58465528</v>
      </c>
      <c r="AV466" s="113">
        <f t="shared" si="340"/>
        <v>39872941.039999999</v>
      </c>
      <c r="AW466" s="75">
        <f t="shared" si="341"/>
        <v>58465528</v>
      </c>
      <c r="AX466" s="75">
        <f t="shared" si="342"/>
        <v>4092586.9600000004</v>
      </c>
      <c r="AY466" s="76">
        <f t="shared" si="343"/>
        <v>0</v>
      </c>
      <c r="AZ466" s="75">
        <v>0</v>
      </c>
      <c r="BA466" s="75">
        <v>0</v>
      </c>
      <c r="BB466" s="75">
        <v>0</v>
      </c>
      <c r="BC466" s="80">
        <v>0</v>
      </c>
      <c r="BD466" s="80">
        <v>0</v>
      </c>
      <c r="BE466" s="80">
        <v>0</v>
      </c>
      <c r="BF466" s="78">
        <v>0</v>
      </c>
      <c r="BG466" s="348">
        <f t="shared" si="344"/>
        <v>4092586.9600000004</v>
      </c>
      <c r="BH466" s="188">
        <f t="shared" si="345"/>
        <v>54372941</v>
      </c>
      <c r="BM466" s="50">
        <v>885165</v>
      </c>
      <c r="BN466" s="391">
        <f t="shared" si="326"/>
        <v>46667</v>
      </c>
      <c r="BO466" s="391">
        <f t="shared" si="323"/>
        <v>931832</v>
      </c>
      <c r="BP466" s="391">
        <f t="shared" si="312"/>
        <v>26554950</v>
      </c>
      <c r="BQ466" s="50">
        <f t="shared" si="313"/>
        <v>1400010</v>
      </c>
      <c r="BR466" s="50">
        <f t="shared" si="314"/>
        <v>16010567.999999998</v>
      </c>
      <c r="BS466" s="50">
        <f t="shared" si="315"/>
        <v>0</v>
      </c>
      <c r="BT466" s="50">
        <f t="shared" si="316"/>
        <v>4500000</v>
      </c>
      <c r="BU466" s="50">
        <f t="shared" si="317"/>
        <v>6000000</v>
      </c>
      <c r="BV466" s="50">
        <f t="shared" si="318"/>
        <v>0</v>
      </c>
      <c r="BW466" s="50">
        <f t="shared" si="319"/>
        <v>0</v>
      </c>
      <c r="BX466" s="50">
        <f t="shared" si="320"/>
        <v>0</v>
      </c>
      <c r="BY466" s="50">
        <f t="shared" si="321"/>
        <v>4000000</v>
      </c>
      <c r="BZ466" s="50">
        <v>0</v>
      </c>
      <c r="CA466" s="50">
        <v>0</v>
      </c>
      <c r="CB466" s="50">
        <v>0</v>
      </c>
      <c r="CC466" s="50">
        <v>0</v>
      </c>
      <c r="CD466" s="391">
        <f t="shared" si="322"/>
        <v>58465528</v>
      </c>
      <c r="CE466" s="391">
        <f t="shared" si="324"/>
        <v>43965528</v>
      </c>
      <c r="CF466" s="391">
        <f t="shared" si="325"/>
        <v>58465528</v>
      </c>
      <c r="CG466" s="50">
        <f t="shared" si="346"/>
        <v>4092586.9600000004</v>
      </c>
      <c r="CH466" s="395">
        <f t="shared" si="347"/>
        <v>396552.80000000005</v>
      </c>
      <c r="CI466" s="398">
        <v>0</v>
      </c>
      <c r="CJ466" s="50">
        <v>0</v>
      </c>
      <c r="CK466" s="50">
        <v>0</v>
      </c>
      <c r="CL466" s="50">
        <v>0</v>
      </c>
      <c r="CM466" s="50">
        <v>0</v>
      </c>
      <c r="CN466" s="50">
        <v>0</v>
      </c>
      <c r="CO466" s="50">
        <v>0</v>
      </c>
      <c r="CP466" s="395">
        <f t="shared" si="348"/>
        <v>4489139.7600000007</v>
      </c>
      <c r="CQ466" s="391">
        <f t="shared" si="349"/>
        <v>53976388</v>
      </c>
      <c r="CR466" s="391">
        <f t="shared" si="350"/>
        <v>-396553</v>
      </c>
    </row>
    <row r="467" spans="1:96" s="50" customFormat="1" ht="24" customHeight="1" x14ac:dyDescent="0.2">
      <c r="A467" s="182">
        <f t="shared" si="327"/>
        <v>2655495</v>
      </c>
      <c r="B467" s="298">
        <f t="shared" si="351"/>
        <v>461</v>
      </c>
      <c r="C467" s="266">
        <v>244</v>
      </c>
      <c r="D467" s="299">
        <v>13155</v>
      </c>
      <c r="E467" s="242" t="s">
        <v>327</v>
      </c>
      <c r="F467" s="243" t="s">
        <v>1232</v>
      </c>
      <c r="G467" s="287" t="s">
        <v>137</v>
      </c>
      <c r="H467" s="274" t="s">
        <v>1150</v>
      </c>
      <c r="I467" s="294" t="s">
        <v>2895</v>
      </c>
      <c r="J467" s="65">
        <v>2279246171</v>
      </c>
      <c r="K467" s="65" t="s">
        <v>1233</v>
      </c>
      <c r="L467" s="65" t="s">
        <v>1150</v>
      </c>
      <c r="M467" s="292" t="s">
        <v>137</v>
      </c>
      <c r="N467" s="244" t="s">
        <v>2410</v>
      </c>
      <c r="O467" s="65"/>
      <c r="P467" s="90"/>
      <c r="Q467" s="244">
        <v>30</v>
      </c>
      <c r="R467" s="246">
        <v>120</v>
      </c>
      <c r="S467" s="246">
        <v>110</v>
      </c>
      <c r="T467" s="246">
        <v>29.33</v>
      </c>
      <c r="U467" s="90">
        <v>0</v>
      </c>
      <c r="V467" s="262">
        <v>15</v>
      </c>
      <c r="W467" s="99">
        <v>0</v>
      </c>
      <c r="X467" s="84">
        <v>0</v>
      </c>
      <c r="Y467" s="99">
        <v>2</v>
      </c>
      <c r="Z467" s="65">
        <v>0</v>
      </c>
      <c r="AA467" s="319">
        <v>885165</v>
      </c>
      <c r="AB467" s="319">
        <v>46667</v>
      </c>
      <c r="AC467" s="320">
        <f t="shared" si="328"/>
        <v>931832</v>
      </c>
      <c r="AD467" s="75">
        <v>4500000</v>
      </c>
      <c r="AE467" s="75">
        <v>6000000</v>
      </c>
      <c r="AF467" s="338">
        <f t="shared" si="352"/>
        <v>177895.19999999998</v>
      </c>
      <c r="AG467" s="113">
        <f t="shared" si="329"/>
        <v>26554950</v>
      </c>
      <c r="AH467" s="75">
        <f t="shared" si="330"/>
        <v>1400010</v>
      </c>
      <c r="AI467" s="75">
        <f t="shared" si="331"/>
        <v>21347423.999999996</v>
      </c>
      <c r="AJ467" s="75">
        <f t="shared" si="332"/>
        <v>0</v>
      </c>
      <c r="AK467" s="75">
        <f t="shared" si="333"/>
        <v>4500000</v>
      </c>
      <c r="AL467" s="75">
        <f t="shared" si="334"/>
        <v>6000000</v>
      </c>
      <c r="AM467" s="75">
        <f t="shared" si="335"/>
        <v>4892117.9999999991</v>
      </c>
      <c r="AN467" s="75">
        <f t="shared" si="336"/>
        <v>5217666.2159999991</v>
      </c>
      <c r="AO467" s="75">
        <f t="shared" si="337"/>
        <v>0</v>
      </c>
      <c r="AP467" s="75">
        <f t="shared" si="338"/>
        <v>3000000</v>
      </c>
      <c r="AQ467" s="75">
        <v>0</v>
      </c>
      <c r="AR467" s="75">
        <v>0</v>
      </c>
      <c r="AS467" s="75">
        <v>0</v>
      </c>
      <c r="AT467" s="80">
        <v>0</v>
      </c>
      <c r="AU467" s="82">
        <f t="shared" si="339"/>
        <v>72912168.216000006</v>
      </c>
      <c r="AV467" s="113">
        <f t="shared" si="340"/>
        <v>54308316.440880008</v>
      </c>
      <c r="AW467" s="75">
        <f t="shared" si="341"/>
        <v>72912168.215999991</v>
      </c>
      <c r="AX467" s="75">
        <f t="shared" si="342"/>
        <v>5103851.7751199994</v>
      </c>
      <c r="AY467" s="76">
        <f t="shared" si="343"/>
        <v>1430831.644088001</v>
      </c>
      <c r="AZ467" s="75">
        <v>0</v>
      </c>
      <c r="BA467" s="75">
        <v>0</v>
      </c>
      <c r="BB467" s="75">
        <v>0</v>
      </c>
      <c r="BC467" s="80">
        <v>0</v>
      </c>
      <c r="BD467" s="80">
        <v>0</v>
      </c>
      <c r="BE467" s="80">
        <v>0</v>
      </c>
      <c r="BF467" s="78">
        <v>0</v>
      </c>
      <c r="BG467" s="348">
        <f t="shared" si="344"/>
        <v>6534683.4192080004</v>
      </c>
      <c r="BH467" s="188">
        <f t="shared" si="345"/>
        <v>66377484</v>
      </c>
      <c r="BM467" s="50">
        <v>885165</v>
      </c>
      <c r="BN467" s="391">
        <f t="shared" si="326"/>
        <v>46667</v>
      </c>
      <c r="BO467" s="391">
        <f t="shared" si="323"/>
        <v>931832</v>
      </c>
      <c r="BP467" s="391">
        <f t="shared" si="312"/>
        <v>26554950</v>
      </c>
      <c r="BQ467" s="50">
        <f t="shared" si="313"/>
        <v>1400010</v>
      </c>
      <c r="BR467" s="50">
        <f t="shared" si="314"/>
        <v>21347423.999999996</v>
      </c>
      <c r="BS467" s="50">
        <f t="shared" si="315"/>
        <v>0</v>
      </c>
      <c r="BT467" s="50">
        <f t="shared" si="316"/>
        <v>4500000</v>
      </c>
      <c r="BU467" s="50">
        <f t="shared" si="317"/>
        <v>6000000</v>
      </c>
      <c r="BV467" s="50">
        <f t="shared" si="318"/>
        <v>4892117.9999999991</v>
      </c>
      <c r="BW467" s="50">
        <f t="shared" si="319"/>
        <v>5217666.2159999991</v>
      </c>
      <c r="BX467" s="50">
        <f t="shared" si="320"/>
        <v>0</v>
      </c>
      <c r="BY467" s="50">
        <f t="shared" si="321"/>
        <v>3000000</v>
      </c>
      <c r="BZ467" s="50">
        <v>0</v>
      </c>
      <c r="CA467" s="50">
        <v>0</v>
      </c>
      <c r="CB467" s="50">
        <v>0</v>
      </c>
      <c r="CC467" s="50">
        <v>0</v>
      </c>
      <c r="CD467" s="391">
        <f t="shared" si="322"/>
        <v>72912168.216000006</v>
      </c>
      <c r="CE467" s="391">
        <f t="shared" si="324"/>
        <v>59412168.216000006</v>
      </c>
      <c r="CF467" s="391">
        <f t="shared" si="325"/>
        <v>72912168.216000006</v>
      </c>
      <c r="CG467" s="50">
        <f t="shared" si="346"/>
        <v>5103851.7751200013</v>
      </c>
      <c r="CH467" s="395">
        <f t="shared" si="347"/>
        <v>1941216.8216000006</v>
      </c>
      <c r="CI467" s="398">
        <v>0</v>
      </c>
      <c r="CJ467" s="50">
        <v>0</v>
      </c>
      <c r="CK467" s="50">
        <v>0</v>
      </c>
      <c r="CL467" s="50">
        <v>0</v>
      </c>
      <c r="CM467" s="50">
        <v>0</v>
      </c>
      <c r="CN467" s="50">
        <v>0</v>
      </c>
      <c r="CO467" s="50">
        <v>0</v>
      </c>
      <c r="CP467" s="395">
        <f t="shared" si="348"/>
        <v>7045068.5967200017</v>
      </c>
      <c r="CQ467" s="391">
        <f t="shared" si="349"/>
        <v>65867099</v>
      </c>
      <c r="CR467" s="391">
        <f t="shared" si="350"/>
        <v>-510385</v>
      </c>
    </row>
    <row r="468" spans="1:96" s="50" customFormat="1" ht="24" customHeight="1" x14ac:dyDescent="0.2">
      <c r="A468" s="182">
        <f t="shared" si="327"/>
        <v>2655495</v>
      </c>
      <c r="B468" s="298">
        <f t="shared" si="351"/>
        <v>462</v>
      </c>
      <c r="C468" s="266">
        <v>245</v>
      </c>
      <c r="D468" s="299">
        <v>13152</v>
      </c>
      <c r="E468" s="242" t="s">
        <v>1225</v>
      </c>
      <c r="F468" s="243" t="s">
        <v>1226</v>
      </c>
      <c r="G468" s="287" t="s">
        <v>137</v>
      </c>
      <c r="H468" s="274" t="s">
        <v>1150</v>
      </c>
      <c r="I468" s="294" t="s">
        <v>2896</v>
      </c>
      <c r="J468" s="65">
        <v>2210067154</v>
      </c>
      <c r="K468" s="65" t="s">
        <v>1227</v>
      </c>
      <c r="L468" s="65" t="s">
        <v>1150</v>
      </c>
      <c r="M468" s="292" t="s">
        <v>137</v>
      </c>
      <c r="N468" s="99"/>
      <c r="O468" s="246" t="s">
        <v>2410</v>
      </c>
      <c r="P468" s="90"/>
      <c r="Q468" s="244">
        <v>30</v>
      </c>
      <c r="R468" s="246">
        <v>90</v>
      </c>
      <c r="S468" s="246">
        <v>0</v>
      </c>
      <c r="T468" s="246">
        <v>0</v>
      </c>
      <c r="U468" s="90">
        <v>0</v>
      </c>
      <c r="V468" s="262">
        <v>20</v>
      </c>
      <c r="W468" s="99">
        <v>0</v>
      </c>
      <c r="X468" s="84">
        <v>0</v>
      </c>
      <c r="Y468" s="99">
        <v>1</v>
      </c>
      <c r="Z468" s="65">
        <v>1</v>
      </c>
      <c r="AA468" s="319">
        <v>885165</v>
      </c>
      <c r="AB468" s="319">
        <v>46667</v>
      </c>
      <c r="AC468" s="320">
        <f t="shared" si="328"/>
        <v>931832</v>
      </c>
      <c r="AD468" s="75">
        <v>4500000</v>
      </c>
      <c r="AE468" s="75">
        <v>6000000</v>
      </c>
      <c r="AF468" s="338">
        <f t="shared" si="352"/>
        <v>177895.19999999998</v>
      </c>
      <c r="AG468" s="113">
        <f t="shared" si="329"/>
        <v>26554950</v>
      </c>
      <c r="AH468" s="75">
        <f t="shared" si="330"/>
        <v>1400010</v>
      </c>
      <c r="AI468" s="75">
        <f t="shared" si="331"/>
        <v>16010567.999999998</v>
      </c>
      <c r="AJ468" s="75">
        <f t="shared" si="332"/>
        <v>2655495</v>
      </c>
      <c r="AK468" s="75">
        <f t="shared" si="333"/>
        <v>4500000</v>
      </c>
      <c r="AL468" s="75">
        <f t="shared" si="334"/>
        <v>6000000</v>
      </c>
      <c r="AM468" s="75">
        <f t="shared" si="335"/>
        <v>0</v>
      </c>
      <c r="AN468" s="75">
        <f t="shared" si="336"/>
        <v>0</v>
      </c>
      <c r="AO468" s="75">
        <f t="shared" si="337"/>
        <v>0</v>
      </c>
      <c r="AP468" s="75">
        <f t="shared" si="338"/>
        <v>4000000</v>
      </c>
      <c r="AQ468" s="75">
        <v>0</v>
      </c>
      <c r="AR468" s="75">
        <v>0</v>
      </c>
      <c r="AS468" s="75">
        <v>0</v>
      </c>
      <c r="AT468" s="80">
        <v>0</v>
      </c>
      <c r="AU468" s="82">
        <f t="shared" si="339"/>
        <v>61121023</v>
      </c>
      <c r="AV468" s="113">
        <f t="shared" si="340"/>
        <v>39872941.039999999</v>
      </c>
      <c r="AW468" s="75">
        <f t="shared" si="341"/>
        <v>58465528</v>
      </c>
      <c r="AX468" s="75">
        <f t="shared" si="342"/>
        <v>4092586.9600000004</v>
      </c>
      <c r="AY468" s="76">
        <f t="shared" si="343"/>
        <v>0</v>
      </c>
      <c r="AZ468" s="75">
        <v>0</v>
      </c>
      <c r="BA468" s="75">
        <v>0</v>
      </c>
      <c r="BB468" s="75">
        <v>0</v>
      </c>
      <c r="BC468" s="80">
        <v>0</v>
      </c>
      <c r="BD468" s="80">
        <v>0</v>
      </c>
      <c r="BE468" s="80">
        <v>0</v>
      </c>
      <c r="BF468" s="78">
        <v>0</v>
      </c>
      <c r="BG468" s="348">
        <f t="shared" si="344"/>
        <v>4092586.9600000004</v>
      </c>
      <c r="BH468" s="188">
        <f t="shared" si="345"/>
        <v>57028436</v>
      </c>
      <c r="BM468" s="50">
        <v>885165</v>
      </c>
      <c r="BN468" s="391">
        <f t="shared" si="326"/>
        <v>46667</v>
      </c>
      <c r="BO468" s="391">
        <f t="shared" si="323"/>
        <v>931832</v>
      </c>
      <c r="BP468" s="391">
        <f t="shared" si="312"/>
        <v>26554950</v>
      </c>
      <c r="BQ468" s="50">
        <f t="shared" si="313"/>
        <v>1400010</v>
      </c>
      <c r="BR468" s="50">
        <f t="shared" si="314"/>
        <v>16010567.999999998</v>
      </c>
      <c r="BS468" s="50">
        <f t="shared" si="315"/>
        <v>2655495</v>
      </c>
      <c r="BT468" s="50">
        <f t="shared" si="316"/>
        <v>4500000</v>
      </c>
      <c r="BU468" s="50">
        <f t="shared" si="317"/>
        <v>6000000</v>
      </c>
      <c r="BV468" s="50">
        <f t="shared" si="318"/>
        <v>0</v>
      </c>
      <c r="BW468" s="50">
        <f t="shared" si="319"/>
        <v>0</v>
      </c>
      <c r="BX468" s="50">
        <f t="shared" si="320"/>
        <v>0</v>
      </c>
      <c r="BY468" s="50">
        <f t="shared" si="321"/>
        <v>4000000</v>
      </c>
      <c r="BZ468" s="50">
        <v>0</v>
      </c>
      <c r="CA468" s="50">
        <v>0</v>
      </c>
      <c r="CB468" s="50">
        <v>0</v>
      </c>
      <c r="CC468" s="50">
        <v>0</v>
      </c>
      <c r="CD468" s="391">
        <f t="shared" si="322"/>
        <v>61121023</v>
      </c>
      <c r="CE468" s="391">
        <f t="shared" si="324"/>
        <v>43965528</v>
      </c>
      <c r="CF468" s="391">
        <f t="shared" si="325"/>
        <v>58465528</v>
      </c>
      <c r="CG468" s="50">
        <f t="shared" si="346"/>
        <v>4092586.9600000004</v>
      </c>
      <c r="CH468" s="395">
        <f t="shared" si="347"/>
        <v>396552.80000000005</v>
      </c>
      <c r="CI468" s="398">
        <v>0</v>
      </c>
      <c r="CJ468" s="50">
        <v>0</v>
      </c>
      <c r="CK468" s="50">
        <v>0</v>
      </c>
      <c r="CL468" s="50">
        <v>0</v>
      </c>
      <c r="CM468" s="50">
        <v>0</v>
      </c>
      <c r="CN468" s="50">
        <v>0</v>
      </c>
      <c r="CO468" s="50">
        <v>0</v>
      </c>
      <c r="CP468" s="395">
        <f t="shared" si="348"/>
        <v>4489139.7600000007</v>
      </c>
      <c r="CQ468" s="391">
        <f t="shared" si="349"/>
        <v>56631883</v>
      </c>
      <c r="CR468" s="391">
        <f t="shared" si="350"/>
        <v>-396553</v>
      </c>
    </row>
    <row r="469" spans="1:96" s="50" customFormat="1" ht="24" customHeight="1" x14ac:dyDescent="0.2">
      <c r="A469" s="182">
        <f t="shared" si="327"/>
        <v>2655495</v>
      </c>
      <c r="B469" s="298">
        <f t="shared" si="351"/>
        <v>463</v>
      </c>
      <c r="C469" s="266">
        <v>246</v>
      </c>
      <c r="D469" s="299">
        <v>13154</v>
      </c>
      <c r="E469" s="242" t="s">
        <v>1230</v>
      </c>
      <c r="F469" s="243" t="s">
        <v>292</v>
      </c>
      <c r="G469" s="287" t="s">
        <v>137</v>
      </c>
      <c r="H469" s="274" t="s">
        <v>1150</v>
      </c>
      <c r="I469" s="294" t="s">
        <v>2897</v>
      </c>
      <c r="J469" s="65">
        <v>2217969714</v>
      </c>
      <c r="K469" s="65" t="s">
        <v>1231</v>
      </c>
      <c r="L469" s="65" t="s">
        <v>1150</v>
      </c>
      <c r="M469" s="292" t="s">
        <v>137</v>
      </c>
      <c r="N469" s="244" t="s">
        <v>2410</v>
      </c>
      <c r="O469" s="65"/>
      <c r="P469" s="90"/>
      <c r="Q469" s="244">
        <v>30</v>
      </c>
      <c r="R469" s="246">
        <v>120</v>
      </c>
      <c r="S469" s="246">
        <v>110</v>
      </c>
      <c r="T469" s="246">
        <v>29.33</v>
      </c>
      <c r="U469" s="90">
        <v>0</v>
      </c>
      <c r="V469" s="262">
        <v>15</v>
      </c>
      <c r="W469" s="99">
        <v>0</v>
      </c>
      <c r="X469" s="84">
        <v>0</v>
      </c>
      <c r="Y469" s="99">
        <v>0</v>
      </c>
      <c r="Z469" s="65">
        <v>0</v>
      </c>
      <c r="AA469" s="319">
        <v>885165</v>
      </c>
      <c r="AB469" s="319">
        <v>46667</v>
      </c>
      <c r="AC469" s="320">
        <f t="shared" si="328"/>
        <v>931832</v>
      </c>
      <c r="AD469" s="75">
        <v>4500000</v>
      </c>
      <c r="AE469" s="75">
        <v>6000000</v>
      </c>
      <c r="AF469" s="338">
        <f t="shared" si="352"/>
        <v>177895.19999999998</v>
      </c>
      <c r="AG469" s="113">
        <f t="shared" si="329"/>
        <v>26554950</v>
      </c>
      <c r="AH469" s="75">
        <f t="shared" si="330"/>
        <v>1400010</v>
      </c>
      <c r="AI469" s="75">
        <f t="shared" si="331"/>
        <v>21347423.999999996</v>
      </c>
      <c r="AJ469" s="75">
        <f t="shared" si="332"/>
        <v>0</v>
      </c>
      <c r="AK469" s="75">
        <f t="shared" si="333"/>
        <v>4500000</v>
      </c>
      <c r="AL469" s="75">
        <f t="shared" si="334"/>
        <v>6000000</v>
      </c>
      <c r="AM469" s="75">
        <f t="shared" si="335"/>
        <v>4892117.9999999991</v>
      </c>
      <c r="AN469" s="75">
        <f t="shared" si="336"/>
        <v>5217666.2159999991</v>
      </c>
      <c r="AO469" s="75">
        <f t="shared" si="337"/>
        <v>0</v>
      </c>
      <c r="AP469" s="75">
        <f t="shared" si="338"/>
        <v>3000000</v>
      </c>
      <c r="AQ469" s="75">
        <v>0</v>
      </c>
      <c r="AR469" s="75">
        <v>0</v>
      </c>
      <c r="AS469" s="75">
        <v>0</v>
      </c>
      <c r="AT469" s="80">
        <v>0</v>
      </c>
      <c r="AU469" s="82">
        <f t="shared" si="339"/>
        <v>72912168.216000006</v>
      </c>
      <c r="AV469" s="113">
        <f t="shared" si="340"/>
        <v>54308316.440880008</v>
      </c>
      <c r="AW469" s="75">
        <f t="shared" si="341"/>
        <v>72912168.215999991</v>
      </c>
      <c r="AX469" s="75">
        <f t="shared" si="342"/>
        <v>5103851.7751199994</v>
      </c>
      <c r="AY469" s="76">
        <f t="shared" si="343"/>
        <v>1430831.644088001</v>
      </c>
      <c r="AZ469" s="75">
        <v>0</v>
      </c>
      <c r="BA469" s="75">
        <v>0</v>
      </c>
      <c r="BB469" s="75">
        <v>0</v>
      </c>
      <c r="BC469" s="80">
        <v>0</v>
      </c>
      <c r="BD469" s="80">
        <v>0</v>
      </c>
      <c r="BE469" s="80">
        <v>0</v>
      </c>
      <c r="BF469" s="78">
        <v>0</v>
      </c>
      <c r="BG469" s="348">
        <f t="shared" si="344"/>
        <v>6534683.4192080004</v>
      </c>
      <c r="BH469" s="188">
        <f t="shared" si="345"/>
        <v>66377484</v>
      </c>
      <c r="BM469" s="50">
        <v>885165</v>
      </c>
      <c r="BN469" s="391">
        <f t="shared" si="326"/>
        <v>46667</v>
      </c>
      <c r="BO469" s="391">
        <f t="shared" si="323"/>
        <v>931832</v>
      </c>
      <c r="BP469" s="391">
        <f t="shared" si="312"/>
        <v>26554950</v>
      </c>
      <c r="BQ469" s="50">
        <f t="shared" si="313"/>
        <v>1400010</v>
      </c>
      <c r="BR469" s="50">
        <f t="shared" si="314"/>
        <v>21347423.999999996</v>
      </c>
      <c r="BS469" s="50">
        <f t="shared" si="315"/>
        <v>0</v>
      </c>
      <c r="BT469" s="50">
        <f t="shared" si="316"/>
        <v>4500000</v>
      </c>
      <c r="BU469" s="50">
        <f t="shared" si="317"/>
        <v>6000000</v>
      </c>
      <c r="BV469" s="50">
        <f t="shared" si="318"/>
        <v>4892117.9999999991</v>
      </c>
      <c r="BW469" s="50">
        <f t="shared" si="319"/>
        <v>5217666.2159999991</v>
      </c>
      <c r="BX469" s="50">
        <f t="shared" si="320"/>
        <v>0</v>
      </c>
      <c r="BY469" s="50">
        <f t="shared" si="321"/>
        <v>3000000</v>
      </c>
      <c r="BZ469" s="50">
        <v>0</v>
      </c>
      <c r="CA469" s="50">
        <v>0</v>
      </c>
      <c r="CB469" s="50">
        <v>0</v>
      </c>
      <c r="CC469" s="50">
        <v>0</v>
      </c>
      <c r="CD469" s="391">
        <f t="shared" si="322"/>
        <v>72912168.216000006</v>
      </c>
      <c r="CE469" s="391">
        <f t="shared" si="324"/>
        <v>59412168.216000006</v>
      </c>
      <c r="CF469" s="391">
        <f t="shared" si="325"/>
        <v>72912168.216000006</v>
      </c>
      <c r="CG469" s="50">
        <f t="shared" si="346"/>
        <v>5103851.7751200013</v>
      </c>
      <c r="CH469" s="395">
        <f t="shared" si="347"/>
        <v>1941216.8216000006</v>
      </c>
      <c r="CI469" s="398">
        <v>0</v>
      </c>
      <c r="CJ469" s="50">
        <v>0</v>
      </c>
      <c r="CK469" s="50">
        <v>0</v>
      </c>
      <c r="CL469" s="50">
        <v>0</v>
      </c>
      <c r="CM469" s="50">
        <v>0</v>
      </c>
      <c r="CN469" s="50">
        <v>0</v>
      </c>
      <c r="CO469" s="50">
        <v>0</v>
      </c>
      <c r="CP469" s="395">
        <f t="shared" si="348"/>
        <v>7045068.5967200017</v>
      </c>
      <c r="CQ469" s="391">
        <f t="shared" si="349"/>
        <v>65867099</v>
      </c>
      <c r="CR469" s="391">
        <f t="shared" si="350"/>
        <v>-510385</v>
      </c>
    </row>
    <row r="470" spans="1:96" s="50" customFormat="1" ht="24" customHeight="1" x14ac:dyDescent="0.2">
      <c r="A470" s="182">
        <f t="shared" si="327"/>
        <v>2655495</v>
      </c>
      <c r="B470" s="298">
        <f t="shared" si="351"/>
        <v>464</v>
      </c>
      <c r="C470" s="266">
        <v>247</v>
      </c>
      <c r="D470" s="299">
        <v>13158</v>
      </c>
      <c r="E470" s="242" t="s">
        <v>279</v>
      </c>
      <c r="F470" s="243" t="s">
        <v>414</v>
      </c>
      <c r="G470" s="287" t="s">
        <v>137</v>
      </c>
      <c r="H470" s="274" t="s">
        <v>1150</v>
      </c>
      <c r="I470" s="294" t="s">
        <v>2898</v>
      </c>
      <c r="J470" s="65">
        <v>6300046435</v>
      </c>
      <c r="K470" s="65" t="s">
        <v>1239</v>
      </c>
      <c r="L470" s="65" t="s">
        <v>1150</v>
      </c>
      <c r="M470" s="292" t="s">
        <v>137</v>
      </c>
      <c r="N470" s="244" t="s">
        <v>2410</v>
      </c>
      <c r="O470" s="65"/>
      <c r="P470" s="90"/>
      <c r="Q470" s="244">
        <v>30</v>
      </c>
      <c r="R470" s="246">
        <v>120</v>
      </c>
      <c r="S470" s="246">
        <v>110</v>
      </c>
      <c r="T470" s="246">
        <v>29.33</v>
      </c>
      <c r="U470" s="90">
        <v>0</v>
      </c>
      <c r="V470" s="262">
        <v>15</v>
      </c>
      <c r="W470" s="99">
        <v>0</v>
      </c>
      <c r="X470" s="84">
        <v>0</v>
      </c>
      <c r="Y470" s="99">
        <v>1</v>
      </c>
      <c r="Z470" s="65">
        <v>1</v>
      </c>
      <c r="AA470" s="319">
        <v>885165</v>
      </c>
      <c r="AB470" s="319">
        <v>46667</v>
      </c>
      <c r="AC470" s="320">
        <f t="shared" si="328"/>
        <v>931832</v>
      </c>
      <c r="AD470" s="75">
        <v>4500000</v>
      </c>
      <c r="AE470" s="75">
        <v>6000000</v>
      </c>
      <c r="AF470" s="338">
        <f t="shared" si="352"/>
        <v>177895.19999999998</v>
      </c>
      <c r="AG470" s="113">
        <f t="shared" si="329"/>
        <v>26554950</v>
      </c>
      <c r="AH470" s="75">
        <f t="shared" si="330"/>
        <v>1400010</v>
      </c>
      <c r="AI470" s="75">
        <f t="shared" si="331"/>
        <v>21347423.999999996</v>
      </c>
      <c r="AJ470" s="75">
        <f t="shared" si="332"/>
        <v>2655495</v>
      </c>
      <c r="AK470" s="75">
        <f t="shared" si="333"/>
        <v>4500000</v>
      </c>
      <c r="AL470" s="75">
        <f t="shared" si="334"/>
        <v>6000000</v>
      </c>
      <c r="AM470" s="75">
        <f t="shared" si="335"/>
        <v>4892117.9999999991</v>
      </c>
      <c r="AN470" s="75">
        <f t="shared" si="336"/>
        <v>5217666.2159999991</v>
      </c>
      <c r="AO470" s="75">
        <f t="shared" si="337"/>
        <v>0</v>
      </c>
      <c r="AP470" s="75">
        <f t="shared" si="338"/>
        <v>3000000</v>
      </c>
      <c r="AQ470" s="75">
        <v>0</v>
      </c>
      <c r="AR470" s="75">
        <v>0</v>
      </c>
      <c r="AS470" s="75">
        <v>0</v>
      </c>
      <c r="AT470" s="80">
        <v>0</v>
      </c>
      <c r="AU470" s="82">
        <f t="shared" si="339"/>
        <v>75567663.216000006</v>
      </c>
      <c r="AV470" s="113">
        <f t="shared" si="340"/>
        <v>54308316.440880008</v>
      </c>
      <c r="AW470" s="75">
        <f t="shared" si="341"/>
        <v>72912168.215999991</v>
      </c>
      <c r="AX470" s="75">
        <f t="shared" si="342"/>
        <v>5103851.7751199994</v>
      </c>
      <c r="AY470" s="76">
        <f t="shared" si="343"/>
        <v>1430831.644088001</v>
      </c>
      <c r="AZ470" s="75">
        <v>0</v>
      </c>
      <c r="BA470" s="75">
        <v>0</v>
      </c>
      <c r="BB470" s="75">
        <v>0</v>
      </c>
      <c r="BC470" s="80">
        <v>0</v>
      </c>
      <c r="BD470" s="80">
        <v>0</v>
      </c>
      <c r="BE470" s="80">
        <v>0</v>
      </c>
      <c r="BF470" s="78">
        <v>0</v>
      </c>
      <c r="BG470" s="348">
        <f t="shared" si="344"/>
        <v>6534683.4192080004</v>
      </c>
      <c r="BH470" s="188">
        <f t="shared" si="345"/>
        <v>69032979</v>
      </c>
      <c r="BM470" s="50">
        <v>885165</v>
      </c>
      <c r="BN470" s="391">
        <f t="shared" si="326"/>
        <v>46667</v>
      </c>
      <c r="BO470" s="391">
        <f t="shared" si="323"/>
        <v>931832</v>
      </c>
      <c r="BP470" s="391">
        <f t="shared" si="312"/>
        <v>26554950</v>
      </c>
      <c r="BQ470" s="50">
        <f t="shared" si="313"/>
        <v>1400010</v>
      </c>
      <c r="BR470" s="50">
        <f t="shared" si="314"/>
        <v>21347423.999999996</v>
      </c>
      <c r="BS470" s="50">
        <f t="shared" si="315"/>
        <v>2655495</v>
      </c>
      <c r="BT470" s="50">
        <f t="shared" si="316"/>
        <v>4500000</v>
      </c>
      <c r="BU470" s="50">
        <f t="shared" si="317"/>
        <v>6000000</v>
      </c>
      <c r="BV470" s="50">
        <f t="shared" si="318"/>
        <v>4892117.9999999991</v>
      </c>
      <c r="BW470" s="50">
        <f t="shared" si="319"/>
        <v>5217666.2159999991</v>
      </c>
      <c r="BX470" s="50">
        <f t="shared" si="320"/>
        <v>0</v>
      </c>
      <c r="BY470" s="50">
        <f t="shared" si="321"/>
        <v>3000000</v>
      </c>
      <c r="BZ470" s="50">
        <v>0</v>
      </c>
      <c r="CA470" s="50">
        <v>0</v>
      </c>
      <c r="CB470" s="50">
        <v>0</v>
      </c>
      <c r="CC470" s="50">
        <v>0</v>
      </c>
      <c r="CD470" s="391">
        <f t="shared" si="322"/>
        <v>75567663.216000006</v>
      </c>
      <c r="CE470" s="391">
        <f t="shared" si="324"/>
        <v>59412168.216000006</v>
      </c>
      <c r="CF470" s="391">
        <f t="shared" si="325"/>
        <v>72912168.216000006</v>
      </c>
      <c r="CG470" s="50">
        <f t="shared" si="346"/>
        <v>5103851.7751200013</v>
      </c>
      <c r="CH470" s="395">
        <f t="shared" si="347"/>
        <v>1941216.8216000006</v>
      </c>
      <c r="CI470" s="398">
        <v>0</v>
      </c>
      <c r="CJ470" s="50">
        <v>0</v>
      </c>
      <c r="CK470" s="50">
        <v>0</v>
      </c>
      <c r="CL470" s="50">
        <v>0</v>
      </c>
      <c r="CM470" s="50">
        <v>0</v>
      </c>
      <c r="CN470" s="50">
        <v>0</v>
      </c>
      <c r="CO470" s="50">
        <v>0</v>
      </c>
      <c r="CP470" s="395">
        <f t="shared" si="348"/>
        <v>7045068.5967200017</v>
      </c>
      <c r="CQ470" s="391">
        <f t="shared" si="349"/>
        <v>68522594</v>
      </c>
      <c r="CR470" s="391">
        <f t="shared" si="350"/>
        <v>-510385</v>
      </c>
    </row>
    <row r="471" spans="1:96" s="50" customFormat="1" ht="24" customHeight="1" x14ac:dyDescent="0.2">
      <c r="A471" s="182">
        <f t="shared" si="327"/>
        <v>2655495</v>
      </c>
      <c r="B471" s="298">
        <f t="shared" si="351"/>
        <v>465</v>
      </c>
      <c r="C471" s="266">
        <v>248</v>
      </c>
      <c r="D471" s="299">
        <v>13143</v>
      </c>
      <c r="E471" s="242" t="s">
        <v>1207</v>
      </c>
      <c r="F471" s="243" t="s">
        <v>1208</v>
      </c>
      <c r="G471" s="287" t="s">
        <v>137</v>
      </c>
      <c r="H471" s="274" t="s">
        <v>1150</v>
      </c>
      <c r="I471" s="294" t="s">
        <v>2899</v>
      </c>
      <c r="J471" s="65">
        <v>4839749493</v>
      </c>
      <c r="K471" s="65" t="s">
        <v>1209</v>
      </c>
      <c r="L471" s="65" t="s">
        <v>1150</v>
      </c>
      <c r="M471" s="292" t="s">
        <v>137</v>
      </c>
      <c r="N471" s="99"/>
      <c r="O471" s="246" t="s">
        <v>2410</v>
      </c>
      <c r="P471" s="90"/>
      <c r="Q471" s="244">
        <v>30</v>
      </c>
      <c r="R471" s="246">
        <v>90</v>
      </c>
      <c r="S471" s="246">
        <v>0</v>
      </c>
      <c r="T471" s="246">
        <v>0</v>
      </c>
      <c r="U471" s="90">
        <v>0</v>
      </c>
      <c r="V471" s="262">
        <v>20</v>
      </c>
      <c r="W471" s="99">
        <v>0</v>
      </c>
      <c r="X471" s="84">
        <v>0</v>
      </c>
      <c r="Y471" s="99">
        <v>1</v>
      </c>
      <c r="Z471" s="65">
        <v>1</v>
      </c>
      <c r="AA471" s="319">
        <v>885165</v>
      </c>
      <c r="AB471" s="319">
        <v>46667</v>
      </c>
      <c r="AC471" s="320">
        <f t="shared" si="328"/>
        <v>931832</v>
      </c>
      <c r="AD471" s="75">
        <v>4500000</v>
      </c>
      <c r="AE471" s="75">
        <v>6000000</v>
      </c>
      <c r="AF471" s="338">
        <f t="shared" si="352"/>
        <v>177895.19999999998</v>
      </c>
      <c r="AG471" s="113">
        <f t="shared" si="329"/>
        <v>26554950</v>
      </c>
      <c r="AH471" s="75">
        <f t="shared" si="330"/>
        <v>1400010</v>
      </c>
      <c r="AI471" s="75">
        <f t="shared" si="331"/>
        <v>16010567.999999998</v>
      </c>
      <c r="AJ471" s="75">
        <f t="shared" si="332"/>
        <v>2655495</v>
      </c>
      <c r="AK471" s="75">
        <f t="shared" si="333"/>
        <v>4500000</v>
      </c>
      <c r="AL471" s="75">
        <f t="shared" si="334"/>
        <v>6000000</v>
      </c>
      <c r="AM471" s="75">
        <f t="shared" si="335"/>
        <v>0</v>
      </c>
      <c r="AN471" s="75">
        <f t="shared" si="336"/>
        <v>0</v>
      </c>
      <c r="AO471" s="75">
        <f t="shared" si="337"/>
        <v>0</v>
      </c>
      <c r="AP471" s="75">
        <f t="shared" si="338"/>
        <v>4000000</v>
      </c>
      <c r="AQ471" s="75">
        <v>0</v>
      </c>
      <c r="AR471" s="75">
        <v>0</v>
      </c>
      <c r="AS471" s="75">
        <v>0</v>
      </c>
      <c r="AT471" s="80">
        <v>0</v>
      </c>
      <c r="AU471" s="82">
        <f t="shared" si="339"/>
        <v>61121023</v>
      </c>
      <c r="AV471" s="113">
        <f t="shared" si="340"/>
        <v>39872941.039999999</v>
      </c>
      <c r="AW471" s="75">
        <f t="shared" si="341"/>
        <v>58465528</v>
      </c>
      <c r="AX471" s="75">
        <f t="shared" si="342"/>
        <v>4092586.9600000004</v>
      </c>
      <c r="AY471" s="76">
        <f t="shared" si="343"/>
        <v>0</v>
      </c>
      <c r="AZ471" s="75">
        <v>0</v>
      </c>
      <c r="BA471" s="75">
        <v>0</v>
      </c>
      <c r="BB471" s="75">
        <v>0</v>
      </c>
      <c r="BC471" s="80">
        <v>0</v>
      </c>
      <c r="BD471" s="80">
        <v>0</v>
      </c>
      <c r="BE471" s="80">
        <v>0</v>
      </c>
      <c r="BF471" s="78">
        <v>0</v>
      </c>
      <c r="BG471" s="348">
        <f t="shared" si="344"/>
        <v>4092586.9600000004</v>
      </c>
      <c r="BH471" s="188">
        <f t="shared" si="345"/>
        <v>57028436</v>
      </c>
      <c r="BM471" s="50">
        <v>885165</v>
      </c>
      <c r="BN471" s="391">
        <f t="shared" si="326"/>
        <v>46667</v>
      </c>
      <c r="BO471" s="391">
        <f t="shared" si="323"/>
        <v>931832</v>
      </c>
      <c r="BP471" s="391">
        <f t="shared" si="312"/>
        <v>26554950</v>
      </c>
      <c r="BQ471" s="50">
        <f t="shared" si="313"/>
        <v>1400010</v>
      </c>
      <c r="BR471" s="50">
        <f t="shared" si="314"/>
        <v>16010567.999999998</v>
      </c>
      <c r="BS471" s="50">
        <f t="shared" si="315"/>
        <v>2655495</v>
      </c>
      <c r="BT471" s="50">
        <f t="shared" si="316"/>
        <v>4500000</v>
      </c>
      <c r="BU471" s="50">
        <f t="shared" si="317"/>
        <v>6000000</v>
      </c>
      <c r="BV471" s="50">
        <f t="shared" si="318"/>
        <v>0</v>
      </c>
      <c r="BW471" s="50">
        <f t="shared" si="319"/>
        <v>0</v>
      </c>
      <c r="BX471" s="50">
        <f t="shared" si="320"/>
        <v>0</v>
      </c>
      <c r="BY471" s="50">
        <f t="shared" si="321"/>
        <v>4000000</v>
      </c>
      <c r="BZ471" s="50">
        <v>0</v>
      </c>
      <c r="CA471" s="50">
        <v>0</v>
      </c>
      <c r="CB471" s="50">
        <v>0</v>
      </c>
      <c r="CC471" s="50">
        <v>0</v>
      </c>
      <c r="CD471" s="391">
        <f t="shared" si="322"/>
        <v>61121023</v>
      </c>
      <c r="CE471" s="391">
        <f t="shared" si="324"/>
        <v>43965528</v>
      </c>
      <c r="CF471" s="391">
        <f t="shared" si="325"/>
        <v>58465528</v>
      </c>
      <c r="CG471" s="50">
        <f t="shared" si="346"/>
        <v>4092586.9600000004</v>
      </c>
      <c r="CH471" s="395">
        <f t="shared" si="347"/>
        <v>396552.80000000005</v>
      </c>
      <c r="CI471" s="398">
        <v>0</v>
      </c>
      <c r="CJ471" s="50">
        <v>0</v>
      </c>
      <c r="CK471" s="50">
        <v>0</v>
      </c>
      <c r="CL471" s="50">
        <v>0</v>
      </c>
      <c r="CM471" s="50">
        <v>0</v>
      </c>
      <c r="CN471" s="50">
        <v>0</v>
      </c>
      <c r="CO471" s="50">
        <v>0</v>
      </c>
      <c r="CP471" s="395">
        <f t="shared" si="348"/>
        <v>4489139.7600000007</v>
      </c>
      <c r="CQ471" s="391">
        <f t="shared" si="349"/>
        <v>56631883</v>
      </c>
      <c r="CR471" s="391">
        <f t="shared" si="350"/>
        <v>-396553</v>
      </c>
    </row>
    <row r="472" spans="1:96" s="50" customFormat="1" ht="24" customHeight="1" x14ac:dyDescent="0.2">
      <c r="A472" s="182">
        <f t="shared" si="327"/>
        <v>2655495</v>
      </c>
      <c r="B472" s="298">
        <f t="shared" si="351"/>
        <v>466</v>
      </c>
      <c r="C472" s="266">
        <v>249</v>
      </c>
      <c r="D472" s="299">
        <v>13135</v>
      </c>
      <c r="E472" s="242" t="s">
        <v>1189</v>
      </c>
      <c r="F472" s="243" t="s">
        <v>1190</v>
      </c>
      <c r="G472" s="287" t="s">
        <v>137</v>
      </c>
      <c r="H472" s="274" t="s">
        <v>1150</v>
      </c>
      <c r="I472" s="294" t="s">
        <v>2900</v>
      </c>
      <c r="J472" s="65">
        <v>2050174543</v>
      </c>
      <c r="K472" s="65" t="s">
        <v>1191</v>
      </c>
      <c r="L472" s="65" t="s">
        <v>1150</v>
      </c>
      <c r="M472" s="292" t="s">
        <v>137</v>
      </c>
      <c r="N472" s="99"/>
      <c r="O472" s="246" t="s">
        <v>2410</v>
      </c>
      <c r="P472" s="90"/>
      <c r="Q472" s="244">
        <v>30</v>
      </c>
      <c r="R472" s="246">
        <v>90</v>
      </c>
      <c r="S472" s="246">
        <v>0</v>
      </c>
      <c r="T472" s="246">
        <v>0</v>
      </c>
      <c r="U472" s="90">
        <v>0</v>
      </c>
      <c r="V472" s="262">
        <v>20</v>
      </c>
      <c r="W472" s="99">
        <v>0</v>
      </c>
      <c r="X472" s="84">
        <v>0</v>
      </c>
      <c r="Y472" s="99">
        <v>0</v>
      </c>
      <c r="Z472" s="65">
        <v>1</v>
      </c>
      <c r="AA472" s="319">
        <v>885165</v>
      </c>
      <c r="AB472" s="319">
        <v>46667</v>
      </c>
      <c r="AC472" s="320">
        <f t="shared" si="328"/>
        <v>931832</v>
      </c>
      <c r="AD472" s="75">
        <v>4500000</v>
      </c>
      <c r="AE472" s="75">
        <v>6000000</v>
      </c>
      <c r="AF472" s="338">
        <f t="shared" si="352"/>
        <v>177895.19999999998</v>
      </c>
      <c r="AG472" s="113">
        <f t="shared" si="329"/>
        <v>26554950</v>
      </c>
      <c r="AH472" s="75">
        <f t="shared" si="330"/>
        <v>1400010</v>
      </c>
      <c r="AI472" s="75">
        <f t="shared" si="331"/>
        <v>16010567.999999998</v>
      </c>
      <c r="AJ472" s="75">
        <f t="shared" si="332"/>
        <v>2655495</v>
      </c>
      <c r="AK472" s="75">
        <f t="shared" si="333"/>
        <v>4500000</v>
      </c>
      <c r="AL472" s="75">
        <f t="shared" si="334"/>
        <v>6000000</v>
      </c>
      <c r="AM472" s="75">
        <f t="shared" si="335"/>
        <v>0</v>
      </c>
      <c r="AN472" s="75">
        <f t="shared" si="336"/>
        <v>0</v>
      </c>
      <c r="AO472" s="75">
        <f t="shared" si="337"/>
        <v>0</v>
      </c>
      <c r="AP472" s="75">
        <f t="shared" si="338"/>
        <v>4000000</v>
      </c>
      <c r="AQ472" s="75">
        <v>0</v>
      </c>
      <c r="AR472" s="75">
        <v>0</v>
      </c>
      <c r="AS472" s="75">
        <v>0</v>
      </c>
      <c r="AT472" s="80">
        <v>0</v>
      </c>
      <c r="AU472" s="82">
        <f t="shared" si="339"/>
        <v>61121023</v>
      </c>
      <c r="AV472" s="113">
        <f t="shared" si="340"/>
        <v>39872941.039999999</v>
      </c>
      <c r="AW472" s="75">
        <f t="shared" si="341"/>
        <v>58465528</v>
      </c>
      <c r="AX472" s="75">
        <f t="shared" si="342"/>
        <v>4092586.9600000004</v>
      </c>
      <c r="AY472" s="76">
        <f t="shared" si="343"/>
        <v>0</v>
      </c>
      <c r="AZ472" s="75">
        <v>0</v>
      </c>
      <c r="BA472" s="75">
        <v>0</v>
      </c>
      <c r="BB472" s="75">
        <v>0</v>
      </c>
      <c r="BC472" s="80">
        <v>0</v>
      </c>
      <c r="BD472" s="80">
        <v>0</v>
      </c>
      <c r="BE472" s="80">
        <v>0</v>
      </c>
      <c r="BF472" s="78">
        <v>0</v>
      </c>
      <c r="BG472" s="348">
        <f t="shared" si="344"/>
        <v>4092586.9600000004</v>
      </c>
      <c r="BH472" s="188">
        <f t="shared" si="345"/>
        <v>57028436</v>
      </c>
      <c r="BM472" s="50">
        <v>885165</v>
      </c>
      <c r="BN472" s="391">
        <f t="shared" si="326"/>
        <v>46667</v>
      </c>
      <c r="BO472" s="391">
        <f t="shared" si="323"/>
        <v>931832</v>
      </c>
      <c r="BP472" s="391">
        <f t="shared" si="312"/>
        <v>26554950</v>
      </c>
      <c r="BQ472" s="50">
        <f t="shared" si="313"/>
        <v>1400010</v>
      </c>
      <c r="BR472" s="50">
        <f t="shared" si="314"/>
        <v>16010567.999999998</v>
      </c>
      <c r="BS472" s="50">
        <f t="shared" si="315"/>
        <v>2655495</v>
      </c>
      <c r="BT472" s="50">
        <f t="shared" si="316"/>
        <v>4500000</v>
      </c>
      <c r="BU472" s="50">
        <f t="shared" si="317"/>
        <v>6000000</v>
      </c>
      <c r="BV472" s="50">
        <f t="shared" si="318"/>
        <v>0</v>
      </c>
      <c r="BW472" s="50">
        <f t="shared" si="319"/>
        <v>0</v>
      </c>
      <c r="BX472" s="50">
        <f t="shared" si="320"/>
        <v>0</v>
      </c>
      <c r="BY472" s="50">
        <f t="shared" si="321"/>
        <v>4000000</v>
      </c>
      <c r="BZ472" s="50">
        <v>0</v>
      </c>
      <c r="CA472" s="50">
        <v>0</v>
      </c>
      <c r="CB472" s="50">
        <v>0</v>
      </c>
      <c r="CC472" s="50">
        <v>0</v>
      </c>
      <c r="CD472" s="391">
        <f t="shared" si="322"/>
        <v>61121023</v>
      </c>
      <c r="CE472" s="391">
        <f t="shared" si="324"/>
        <v>43965528</v>
      </c>
      <c r="CF472" s="391">
        <f t="shared" si="325"/>
        <v>58465528</v>
      </c>
      <c r="CG472" s="50">
        <f t="shared" si="346"/>
        <v>4092586.9600000004</v>
      </c>
      <c r="CH472" s="395">
        <f t="shared" si="347"/>
        <v>396552.80000000005</v>
      </c>
      <c r="CI472" s="398">
        <v>0</v>
      </c>
      <c r="CJ472" s="50">
        <v>0</v>
      </c>
      <c r="CK472" s="50">
        <v>0</v>
      </c>
      <c r="CL472" s="50">
        <v>0</v>
      </c>
      <c r="CM472" s="50">
        <v>0</v>
      </c>
      <c r="CN472" s="50">
        <v>0</v>
      </c>
      <c r="CO472" s="50">
        <v>0</v>
      </c>
      <c r="CP472" s="395">
        <f t="shared" si="348"/>
        <v>4489139.7600000007</v>
      </c>
      <c r="CQ472" s="391">
        <f t="shared" si="349"/>
        <v>56631883</v>
      </c>
      <c r="CR472" s="391">
        <f t="shared" si="350"/>
        <v>-396553</v>
      </c>
    </row>
    <row r="473" spans="1:96" s="50" customFormat="1" ht="24" customHeight="1" x14ac:dyDescent="0.2">
      <c r="A473" s="182">
        <f t="shared" si="327"/>
        <v>2655495</v>
      </c>
      <c r="B473" s="298">
        <f t="shared" si="351"/>
        <v>467</v>
      </c>
      <c r="C473" s="266">
        <v>250</v>
      </c>
      <c r="D473" s="299">
        <v>13151</v>
      </c>
      <c r="E473" s="242" t="s">
        <v>141</v>
      </c>
      <c r="F473" s="243" t="s">
        <v>1223</v>
      </c>
      <c r="G473" s="287" t="s">
        <v>137</v>
      </c>
      <c r="H473" s="274" t="s">
        <v>1150</v>
      </c>
      <c r="I473" s="294" t="s">
        <v>2901</v>
      </c>
      <c r="J473" s="65">
        <v>2160293288</v>
      </c>
      <c r="K473" s="65" t="s">
        <v>1224</v>
      </c>
      <c r="L473" s="65" t="s">
        <v>1150</v>
      </c>
      <c r="M473" s="292" t="s">
        <v>137</v>
      </c>
      <c r="N473" s="244" t="s">
        <v>2410</v>
      </c>
      <c r="O473" s="65"/>
      <c r="P473" s="90"/>
      <c r="Q473" s="244">
        <v>30</v>
      </c>
      <c r="R473" s="246">
        <v>120</v>
      </c>
      <c r="S473" s="246">
        <v>110</v>
      </c>
      <c r="T473" s="246">
        <v>29.33</v>
      </c>
      <c r="U473" s="90">
        <v>0</v>
      </c>
      <c r="V473" s="262">
        <v>15</v>
      </c>
      <c r="W473" s="99">
        <v>0</v>
      </c>
      <c r="X473" s="84">
        <v>0</v>
      </c>
      <c r="Y473" s="99">
        <v>0</v>
      </c>
      <c r="Z473" s="65">
        <v>0</v>
      </c>
      <c r="AA473" s="319">
        <v>885165</v>
      </c>
      <c r="AB473" s="319">
        <v>46667</v>
      </c>
      <c r="AC473" s="320">
        <f t="shared" si="328"/>
        <v>931832</v>
      </c>
      <c r="AD473" s="75">
        <v>4500000</v>
      </c>
      <c r="AE473" s="75">
        <v>6000000</v>
      </c>
      <c r="AF473" s="338">
        <f t="shared" si="352"/>
        <v>177895.19999999998</v>
      </c>
      <c r="AG473" s="113">
        <f t="shared" si="329"/>
        <v>26554950</v>
      </c>
      <c r="AH473" s="75">
        <f t="shared" si="330"/>
        <v>1400010</v>
      </c>
      <c r="AI473" s="75">
        <f t="shared" si="331"/>
        <v>21347423.999999996</v>
      </c>
      <c r="AJ473" s="75">
        <f t="shared" si="332"/>
        <v>0</v>
      </c>
      <c r="AK473" s="75">
        <f t="shared" si="333"/>
        <v>4500000</v>
      </c>
      <c r="AL473" s="75">
        <f t="shared" si="334"/>
        <v>6000000</v>
      </c>
      <c r="AM473" s="75">
        <f t="shared" si="335"/>
        <v>4892117.9999999991</v>
      </c>
      <c r="AN473" s="75">
        <f t="shared" si="336"/>
        <v>5217666.2159999991</v>
      </c>
      <c r="AO473" s="75">
        <f t="shared" si="337"/>
        <v>0</v>
      </c>
      <c r="AP473" s="75">
        <f t="shared" si="338"/>
        <v>3000000</v>
      </c>
      <c r="AQ473" s="75">
        <v>0</v>
      </c>
      <c r="AR473" s="75">
        <v>0</v>
      </c>
      <c r="AS473" s="75">
        <v>0</v>
      </c>
      <c r="AT473" s="80">
        <v>0</v>
      </c>
      <c r="AU473" s="82">
        <f t="shared" si="339"/>
        <v>72912168.216000006</v>
      </c>
      <c r="AV473" s="113">
        <f t="shared" si="340"/>
        <v>54308316.440880008</v>
      </c>
      <c r="AW473" s="75">
        <f t="shared" si="341"/>
        <v>72912168.215999991</v>
      </c>
      <c r="AX473" s="75">
        <f t="shared" si="342"/>
        <v>5103851.7751199994</v>
      </c>
      <c r="AY473" s="76">
        <f t="shared" si="343"/>
        <v>1430831.644088001</v>
      </c>
      <c r="AZ473" s="75">
        <v>0</v>
      </c>
      <c r="BA473" s="75">
        <v>0</v>
      </c>
      <c r="BB473" s="75">
        <v>0</v>
      </c>
      <c r="BC473" s="80">
        <v>0</v>
      </c>
      <c r="BD473" s="80">
        <v>0</v>
      </c>
      <c r="BE473" s="80">
        <v>0</v>
      </c>
      <c r="BF473" s="78">
        <v>0</v>
      </c>
      <c r="BG473" s="348">
        <f t="shared" si="344"/>
        <v>6534683.4192080004</v>
      </c>
      <c r="BH473" s="188">
        <f t="shared" si="345"/>
        <v>66377484</v>
      </c>
      <c r="BM473" s="50">
        <v>885165</v>
      </c>
      <c r="BN473" s="391">
        <f t="shared" si="326"/>
        <v>46667</v>
      </c>
      <c r="BO473" s="391">
        <f t="shared" si="323"/>
        <v>931832</v>
      </c>
      <c r="BP473" s="391">
        <f t="shared" si="312"/>
        <v>26554950</v>
      </c>
      <c r="BQ473" s="50">
        <f t="shared" si="313"/>
        <v>1400010</v>
      </c>
      <c r="BR473" s="50">
        <f t="shared" si="314"/>
        <v>21347423.999999996</v>
      </c>
      <c r="BS473" s="50">
        <f t="shared" si="315"/>
        <v>0</v>
      </c>
      <c r="BT473" s="50">
        <f t="shared" si="316"/>
        <v>4500000</v>
      </c>
      <c r="BU473" s="50">
        <f t="shared" si="317"/>
        <v>6000000</v>
      </c>
      <c r="BV473" s="50">
        <f t="shared" si="318"/>
        <v>4892117.9999999991</v>
      </c>
      <c r="BW473" s="50">
        <f t="shared" si="319"/>
        <v>5217666.2159999991</v>
      </c>
      <c r="BX473" s="50">
        <f t="shared" si="320"/>
        <v>0</v>
      </c>
      <c r="BY473" s="50">
        <f t="shared" si="321"/>
        <v>3000000</v>
      </c>
      <c r="BZ473" s="50">
        <v>0</v>
      </c>
      <c r="CA473" s="50">
        <v>0</v>
      </c>
      <c r="CB473" s="50">
        <v>0</v>
      </c>
      <c r="CC473" s="50">
        <v>0</v>
      </c>
      <c r="CD473" s="391">
        <f t="shared" si="322"/>
        <v>72912168.216000006</v>
      </c>
      <c r="CE473" s="391">
        <f t="shared" si="324"/>
        <v>59412168.216000006</v>
      </c>
      <c r="CF473" s="391">
        <f t="shared" si="325"/>
        <v>72912168.216000006</v>
      </c>
      <c r="CG473" s="50">
        <f t="shared" si="346"/>
        <v>5103851.7751200013</v>
      </c>
      <c r="CH473" s="395">
        <f t="shared" si="347"/>
        <v>1941216.8216000006</v>
      </c>
      <c r="CI473" s="398">
        <v>0</v>
      </c>
      <c r="CJ473" s="50">
        <v>0</v>
      </c>
      <c r="CK473" s="50">
        <v>0</v>
      </c>
      <c r="CL473" s="50">
        <v>0</v>
      </c>
      <c r="CM473" s="50">
        <v>0</v>
      </c>
      <c r="CN473" s="50">
        <v>0</v>
      </c>
      <c r="CO473" s="50">
        <v>0</v>
      </c>
      <c r="CP473" s="395">
        <f t="shared" si="348"/>
        <v>7045068.5967200017</v>
      </c>
      <c r="CQ473" s="391">
        <f t="shared" si="349"/>
        <v>65867099</v>
      </c>
      <c r="CR473" s="391">
        <f t="shared" si="350"/>
        <v>-510385</v>
      </c>
    </row>
    <row r="474" spans="1:96" s="50" customFormat="1" ht="24" customHeight="1" x14ac:dyDescent="0.2">
      <c r="A474" s="182">
        <f t="shared" si="327"/>
        <v>2655495</v>
      </c>
      <c r="B474" s="298">
        <f t="shared" si="351"/>
        <v>468</v>
      </c>
      <c r="C474" s="266">
        <v>251</v>
      </c>
      <c r="D474" s="299">
        <v>13150</v>
      </c>
      <c r="E474" s="242" t="s">
        <v>158</v>
      </c>
      <c r="F474" s="243" t="s">
        <v>1221</v>
      </c>
      <c r="G474" s="287" t="s">
        <v>137</v>
      </c>
      <c r="H474" s="274" t="s">
        <v>1150</v>
      </c>
      <c r="I474" s="294" t="s">
        <v>2902</v>
      </c>
      <c r="J474" s="65">
        <v>4849275990</v>
      </c>
      <c r="K474" s="65" t="s">
        <v>1222</v>
      </c>
      <c r="L474" s="65" t="s">
        <v>1150</v>
      </c>
      <c r="M474" s="292" t="s">
        <v>137</v>
      </c>
      <c r="N474" s="244" t="s">
        <v>2410</v>
      </c>
      <c r="O474" s="65"/>
      <c r="P474" s="90"/>
      <c r="Q474" s="244">
        <v>30</v>
      </c>
      <c r="R474" s="246">
        <v>120</v>
      </c>
      <c r="S474" s="246">
        <v>110</v>
      </c>
      <c r="T474" s="246">
        <v>29.33</v>
      </c>
      <c r="U474" s="90">
        <v>0</v>
      </c>
      <c r="V474" s="262">
        <v>15</v>
      </c>
      <c r="W474" s="99">
        <v>0</v>
      </c>
      <c r="X474" s="84">
        <v>0</v>
      </c>
      <c r="Y474" s="99">
        <v>2</v>
      </c>
      <c r="Z474" s="65">
        <v>0</v>
      </c>
      <c r="AA474" s="319">
        <v>885165</v>
      </c>
      <c r="AB474" s="319">
        <v>46667</v>
      </c>
      <c r="AC474" s="320">
        <f t="shared" si="328"/>
        <v>931832</v>
      </c>
      <c r="AD474" s="75">
        <v>4500000</v>
      </c>
      <c r="AE474" s="75">
        <v>6000000</v>
      </c>
      <c r="AF474" s="338">
        <f t="shared" si="352"/>
        <v>177895.19999999998</v>
      </c>
      <c r="AG474" s="113">
        <f t="shared" si="329"/>
        <v>26554950</v>
      </c>
      <c r="AH474" s="75">
        <f t="shared" si="330"/>
        <v>1400010</v>
      </c>
      <c r="AI474" s="75">
        <f t="shared" si="331"/>
        <v>21347423.999999996</v>
      </c>
      <c r="AJ474" s="75">
        <f t="shared" si="332"/>
        <v>0</v>
      </c>
      <c r="AK474" s="75">
        <f t="shared" si="333"/>
        <v>4500000</v>
      </c>
      <c r="AL474" s="75">
        <f t="shared" si="334"/>
        <v>6000000</v>
      </c>
      <c r="AM474" s="75">
        <f t="shared" si="335"/>
        <v>4892117.9999999991</v>
      </c>
      <c r="AN474" s="75">
        <f t="shared" si="336"/>
        <v>5217666.2159999991</v>
      </c>
      <c r="AO474" s="75">
        <f t="shared" si="337"/>
        <v>0</v>
      </c>
      <c r="AP474" s="75">
        <f t="shared" si="338"/>
        <v>3000000</v>
      </c>
      <c r="AQ474" s="75">
        <v>0</v>
      </c>
      <c r="AR474" s="75">
        <v>0</v>
      </c>
      <c r="AS474" s="75">
        <v>0</v>
      </c>
      <c r="AT474" s="80">
        <v>0</v>
      </c>
      <c r="AU474" s="82">
        <f t="shared" si="339"/>
        <v>72912168.216000006</v>
      </c>
      <c r="AV474" s="113">
        <f t="shared" si="340"/>
        <v>54308316.440880008</v>
      </c>
      <c r="AW474" s="75">
        <f t="shared" si="341"/>
        <v>72912168.215999991</v>
      </c>
      <c r="AX474" s="75">
        <f t="shared" si="342"/>
        <v>5103851.7751199994</v>
      </c>
      <c r="AY474" s="76">
        <f t="shared" si="343"/>
        <v>1430831.644088001</v>
      </c>
      <c r="AZ474" s="75">
        <v>0</v>
      </c>
      <c r="BA474" s="75">
        <v>0</v>
      </c>
      <c r="BB474" s="75">
        <v>0</v>
      </c>
      <c r="BC474" s="80">
        <v>0</v>
      </c>
      <c r="BD474" s="80">
        <v>0</v>
      </c>
      <c r="BE474" s="80">
        <v>0</v>
      </c>
      <c r="BF474" s="78">
        <v>0</v>
      </c>
      <c r="BG474" s="348">
        <f t="shared" si="344"/>
        <v>6534683.4192080004</v>
      </c>
      <c r="BH474" s="188">
        <f t="shared" si="345"/>
        <v>66377484</v>
      </c>
      <c r="BM474" s="50">
        <v>885165</v>
      </c>
      <c r="BN474" s="391">
        <f t="shared" si="326"/>
        <v>46667</v>
      </c>
      <c r="BO474" s="391">
        <f t="shared" si="323"/>
        <v>931832</v>
      </c>
      <c r="BP474" s="391">
        <f t="shared" si="312"/>
        <v>26554950</v>
      </c>
      <c r="BQ474" s="50">
        <f t="shared" si="313"/>
        <v>1400010</v>
      </c>
      <c r="BR474" s="50">
        <f t="shared" si="314"/>
        <v>21347423.999999996</v>
      </c>
      <c r="BS474" s="50">
        <f t="shared" si="315"/>
        <v>0</v>
      </c>
      <c r="BT474" s="50">
        <f t="shared" si="316"/>
        <v>4500000</v>
      </c>
      <c r="BU474" s="50">
        <f t="shared" si="317"/>
        <v>6000000</v>
      </c>
      <c r="BV474" s="50">
        <f t="shared" si="318"/>
        <v>4892117.9999999991</v>
      </c>
      <c r="BW474" s="50">
        <f t="shared" si="319"/>
        <v>5217666.2159999991</v>
      </c>
      <c r="BX474" s="50">
        <f t="shared" si="320"/>
        <v>0</v>
      </c>
      <c r="BY474" s="50">
        <f t="shared" si="321"/>
        <v>3000000</v>
      </c>
      <c r="BZ474" s="50">
        <v>0</v>
      </c>
      <c r="CA474" s="50">
        <v>0</v>
      </c>
      <c r="CB474" s="50">
        <v>0</v>
      </c>
      <c r="CC474" s="50">
        <v>0</v>
      </c>
      <c r="CD474" s="391">
        <f t="shared" si="322"/>
        <v>72912168.216000006</v>
      </c>
      <c r="CE474" s="391">
        <f t="shared" si="324"/>
        <v>59412168.216000006</v>
      </c>
      <c r="CF474" s="391">
        <f t="shared" si="325"/>
        <v>72912168.216000006</v>
      </c>
      <c r="CG474" s="50">
        <f t="shared" si="346"/>
        <v>5103851.7751200013</v>
      </c>
      <c r="CH474" s="395">
        <f t="shared" si="347"/>
        <v>1941216.8216000006</v>
      </c>
      <c r="CI474" s="398">
        <v>0</v>
      </c>
      <c r="CJ474" s="50">
        <v>0</v>
      </c>
      <c r="CK474" s="50">
        <v>0</v>
      </c>
      <c r="CL474" s="50">
        <v>0</v>
      </c>
      <c r="CM474" s="50">
        <v>0</v>
      </c>
      <c r="CN474" s="50">
        <v>0</v>
      </c>
      <c r="CO474" s="50">
        <v>0</v>
      </c>
      <c r="CP474" s="395">
        <f t="shared" si="348"/>
        <v>7045068.5967200017</v>
      </c>
      <c r="CQ474" s="391">
        <f t="shared" si="349"/>
        <v>65867099</v>
      </c>
      <c r="CR474" s="391">
        <f t="shared" si="350"/>
        <v>-510385</v>
      </c>
    </row>
    <row r="475" spans="1:96" s="50" customFormat="1" ht="24" customHeight="1" x14ac:dyDescent="0.2">
      <c r="A475" s="182">
        <f t="shared" si="327"/>
        <v>2655495</v>
      </c>
      <c r="B475" s="298">
        <f t="shared" si="351"/>
        <v>469</v>
      </c>
      <c r="C475" s="266">
        <v>252</v>
      </c>
      <c r="D475" s="299">
        <v>13136</v>
      </c>
      <c r="E475" s="242" t="s">
        <v>1192</v>
      </c>
      <c r="F475" s="243" t="s">
        <v>798</v>
      </c>
      <c r="G475" s="287" t="s">
        <v>137</v>
      </c>
      <c r="H475" s="274" t="s">
        <v>1150</v>
      </c>
      <c r="I475" s="294" t="s">
        <v>2903</v>
      </c>
      <c r="J475" s="65">
        <v>2064747745</v>
      </c>
      <c r="K475" s="65" t="s">
        <v>1193</v>
      </c>
      <c r="L475" s="65" t="s">
        <v>1150</v>
      </c>
      <c r="M475" s="292" t="s">
        <v>137</v>
      </c>
      <c r="N475" s="99"/>
      <c r="O475" s="246" t="s">
        <v>2410</v>
      </c>
      <c r="P475" s="90"/>
      <c r="Q475" s="244">
        <v>30</v>
      </c>
      <c r="R475" s="246">
        <v>90</v>
      </c>
      <c r="S475" s="246">
        <v>0</v>
      </c>
      <c r="T475" s="246">
        <v>0</v>
      </c>
      <c r="U475" s="90">
        <v>0</v>
      </c>
      <c r="V475" s="262">
        <v>20</v>
      </c>
      <c r="W475" s="99">
        <v>0</v>
      </c>
      <c r="X475" s="84">
        <v>0</v>
      </c>
      <c r="Y475" s="99">
        <v>2</v>
      </c>
      <c r="Z475" s="65">
        <v>1</v>
      </c>
      <c r="AA475" s="319">
        <v>885165</v>
      </c>
      <c r="AB475" s="319">
        <v>46667</v>
      </c>
      <c r="AC475" s="320">
        <f t="shared" si="328"/>
        <v>931832</v>
      </c>
      <c r="AD475" s="75">
        <v>4500000</v>
      </c>
      <c r="AE475" s="75">
        <v>6000000</v>
      </c>
      <c r="AF475" s="338">
        <f t="shared" si="352"/>
        <v>177895.19999999998</v>
      </c>
      <c r="AG475" s="113">
        <f t="shared" si="329"/>
        <v>26554950</v>
      </c>
      <c r="AH475" s="75">
        <f t="shared" si="330"/>
        <v>1400010</v>
      </c>
      <c r="AI475" s="75">
        <f t="shared" si="331"/>
        <v>16010567.999999998</v>
      </c>
      <c r="AJ475" s="75">
        <f t="shared" si="332"/>
        <v>2655495</v>
      </c>
      <c r="AK475" s="75">
        <f t="shared" si="333"/>
        <v>4500000</v>
      </c>
      <c r="AL475" s="75">
        <f t="shared" si="334"/>
        <v>6000000</v>
      </c>
      <c r="AM475" s="75">
        <f t="shared" si="335"/>
        <v>0</v>
      </c>
      <c r="AN475" s="75">
        <f t="shared" si="336"/>
        <v>0</v>
      </c>
      <c r="AO475" s="75">
        <f t="shared" si="337"/>
        <v>0</v>
      </c>
      <c r="AP475" s="75">
        <f t="shared" si="338"/>
        <v>4000000</v>
      </c>
      <c r="AQ475" s="75">
        <v>0</v>
      </c>
      <c r="AR475" s="75">
        <v>0</v>
      </c>
      <c r="AS475" s="75">
        <v>0</v>
      </c>
      <c r="AT475" s="80">
        <v>0</v>
      </c>
      <c r="AU475" s="82">
        <f t="shared" si="339"/>
        <v>61121023</v>
      </c>
      <c r="AV475" s="113">
        <f t="shared" si="340"/>
        <v>39872941.039999999</v>
      </c>
      <c r="AW475" s="75">
        <f t="shared" si="341"/>
        <v>58465528</v>
      </c>
      <c r="AX475" s="75">
        <f t="shared" si="342"/>
        <v>4092586.9600000004</v>
      </c>
      <c r="AY475" s="76">
        <f t="shared" si="343"/>
        <v>0</v>
      </c>
      <c r="AZ475" s="75">
        <v>0</v>
      </c>
      <c r="BA475" s="75">
        <v>0</v>
      </c>
      <c r="BB475" s="75">
        <v>0</v>
      </c>
      <c r="BC475" s="80">
        <v>0</v>
      </c>
      <c r="BD475" s="80">
        <v>0</v>
      </c>
      <c r="BE475" s="80">
        <v>0</v>
      </c>
      <c r="BF475" s="78">
        <v>0</v>
      </c>
      <c r="BG475" s="348">
        <f t="shared" si="344"/>
        <v>4092586.9600000004</v>
      </c>
      <c r="BH475" s="188">
        <f t="shared" si="345"/>
        <v>57028436</v>
      </c>
      <c r="BM475" s="50">
        <v>885165</v>
      </c>
      <c r="BN475" s="391">
        <f t="shared" si="326"/>
        <v>46667</v>
      </c>
      <c r="BO475" s="391">
        <f t="shared" si="323"/>
        <v>931832</v>
      </c>
      <c r="BP475" s="391">
        <f t="shared" si="312"/>
        <v>26554950</v>
      </c>
      <c r="BQ475" s="50">
        <f t="shared" si="313"/>
        <v>1400010</v>
      </c>
      <c r="BR475" s="50">
        <f t="shared" si="314"/>
        <v>16010567.999999998</v>
      </c>
      <c r="BS475" s="50">
        <f t="shared" si="315"/>
        <v>2655495</v>
      </c>
      <c r="BT475" s="50">
        <f t="shared" si="316"/>
        <v>4500000</v>
      </c>
      <c r="BU475" s="50">
        <f t="shared" si="317"/>
        <v>6000000</v>
      </c>
      <c r="BV475" s="50">
        <f t="shared" si="318"/>
        <v>0</v>
      </c>
      <c r="BW475" s="50">
        <f t="shared" si="319"/>
        <v>0</v>
      </c>
      <c r="BX475" s="50">
        <f t="shared" si="320"/>
        <v>0</v>
      </c>
      <c r="BY475" s="50">
        <f t="shared" si="321"/>
        <v>4000000</v>
      </c>
      <c r="BZ475" s="50">
        <v>0</v>
      </c>
      <c r="CA475" s="50">
        <v>0</v>
      </c>
      <c r="CB475" s="50">
        <v>0</v>
      </c>
      <c r="CC475" s="50">
        <v>0</v>
      </c>
      <c r="CD475" s="391">
        <f t="shared" si="322"/>
        <v>61121023</v>
      </c>
      <c r="CE475" s="391">
        <f t="shared" si="324"/>
        <v>43965528</v>
      </c>
      <c r="CF475" s="391">
        <f t="shared" si="325"/>
        <v>58465528</v>
      </c>
      <c r="CG475" s="50">
        <f t="shared" si="346"/>
        <v>4092586.9600000004</v>
      </c>
      <c r="CH475" s="395">
        <f t="shared" si="347"/>
        <v>396552.80000000005</v>
      </c>
      <c r="CI475" s="398">
        <v>0</v>
      </c>
      <c r="CJ475" s="50">
        <v>0</v>
      </c>
      <c r="CK475" s="50">
        <v>0</v>
      </c>
      <c r="CL475" s="50">
        <v>0</v>
      </c>
      <c r="CM475" s="50">
        <v>0</v>
      </c>
      <c r="CN475" s="50">
        <v>0</v>
      </c>
      <c r="CO475" s="50">
        <v>0</v>
      </c>
      <c r="CP475" s="395">
        <f t="shared" si="348"/>
        <v>4489139.7600000007</v>
      </c>
      <c r="CQ475" s="391">
        <f t="shared" si="349"/>
        <v>56631883</v>
      </c>
      <c r="CR475" s="391">
        <f t="shared" si="350"/>
        <v>-396553</v>
      </c>
    </row>
    <row r="476" spans="1:96" s="50" customFormat="1" ht="24" customHeight="1" x14ac:dyDescent="0.2">
      <c r="A476" s="182">
        <f t="shared" si="327"/>
        <v>2655495</v>
      </c>
      <c r="B476" s="298">
        <f t="shared" si="351"/>
        <v>470</v>
      </c>
      <c r="C476" s="266">
        <v>253</v>
      </c>
      <c r="D476" s="299">
        <v>13149</v>
      </c>
      <c r="E476" s="242" t="s">
        <v>248</v>
      </c>
      <c r="F476" s="243" t="s">
        <v>1135</v>
      </c>
      <c r="G476" s="287" t="s">
        <v>137</v>
      </c>
      <c r="H476" s="274" t="s">
        <v>1150</v>
      </c>
      <c r="I476" s="294" t="s">
        <v>2904</v>
      </c>
      <c r="J476" s="65">
        <v>2160906034</v>
      </c>
      <c r="K476" s="65" t="s">
        <v>1220</v>
      </c>
      <c r="L476" s="65" t="s">
        <v>1150</v>
      </c>
      <c r="M476" s="292" t="s">
        <v>137</v>
      </c>
      <c r="N476" s="244" t="s">
        <v>2410</v>
      </c>
      <c r="O476" s="65"/>
      <c r="P476" s="90"/>
      <c r="Q476" s="244">
        <v>30</v>
      </c>
      <c r="R476" s="246">
        <v>120</v>
      </c>
      <c r="S476" s="246">
        <v>110</v>
      </c>
      <c r="T476" s="246">
        <v>29.33</v>
      </c>
      <c r="U476" s="90">
        <v>0</v>
      </c>
      <c r="V476" s="262">
        <v>15</v>
      </c>
      <c r="W476" s="99">
        <v>0</v>
      </c>
      <c r="X476" s="84">
        <v>0</v>
      </c>
      <c r="Y476" s="99">
        <v>1</v>
      </c>
      <c r="Z476" s="65">
        <v>0</v>
      </c>
      <c r="AA476" s="319">
        <v>885165</v>
      </c>
      <c r="AB476" s="319">
        <v>46667</v>
      </c>
      <c r="AC476" s="320">
        <f t="shared" si="328"/>
        <v>931832</v>
      </c>
      <c r="AD476" s="75">
        <v>4500000</v>
      </c>
      <c r="AE476" s="75">
        <v>6000000</v>
      </c>
      <c r="AF476" s="338">
        <f t="shared" si="352"/>
        <v>177895.19999999998</v>
      </c>
      <c r="AG476" s="113">
        <f t="shared" si="329"/>
        <v>26554950</v>
      </c>
      <c r="AH476" s="75">
        <f t="shared" si="330"/>
        <v>1400010</v>
      </c>
      <c r="AI476" s="75">
        <f t="shared" si="331"/>
        <v>21347423.999999996</v>
      </c>
      <c r="AJ476" s="75">
        <f t="shared" si="332"/>
        <v>0</v>
      </c>
      <c r="AK476" s="75">
        <f t="shared" si="333"/>
        <v>4500000</v>
      </c>
      <c r="AL476" s="75">
        <f t="shared" si="334"/>
        <v>6000000</v>
      </c>
      <c r="AM476" s="75">
        <f t="shared" si="335"/>
        <v>4892117.9999999991</v>
      </c>
      <c r="AN476" s="75">
        <f t="shared" si="336"/>
        <v>5217666.2159999991</v>
      </c>
      <c r="AO476" s="75">
        <f t="shared" si="337"/>
        <v>0</v>
      </c>
      <c r="AP476" s="75">
        <f t="shared" si="338"/>
        <v>3000000</v>
      </c>
      <c r="AQ476" s="75">
        <v>0</v>
      </c>
      <c r="AR476" s="75">
        <v>0</v>
      </c>
      <c r="AS476" s="75">
        <v>0</v>
      </c>
      <c r="AT476" s="80">
        <v>0</v>
      </c>
      <c r="AU476" s="82">
        <f t="shared" si="339"/>
        <v>72912168.216000006</v>
      </c>
      <c r="AV476" s="113">
        <f t="shared" si="340"/>
        <v>54308316.440880008</v>
      </c>
      <c r="AW476" s="75">
        <f t="shared" si="341"/>
        <v>72912168.215999991</v>
      </c>
      <c r="AX476" s="75">
        <f t="shared" si="342"/>
        <v>5103851.7751199994</v>
      </c>
      <c r="AY476" s="76">
        <f t="shared" si="343"/>
        <v>1430831.644088001</v>
      </c>
      <c r="AZ476" s="75">
        <v>0</v>
      </c>
      <c r="BA476" s="75">
        <v>0</v>
      </c>
      <c r="BB476" s="75">
        <v>0</v>
      </c>
      <c r="BC476" s="80">
        <v>0</v>
      </c>
      <c r="BD476" s="80">
        <v>0</v>
      </c>
      <c r="BE476" s="80">
        <v>0</v>
      </c>
      <c r="BF476" s="78">
        <v>0</v>
      </c>
      <c r="BG476" s="348">
        <f t="shared" si="344"/>
        <v>6534683.4192080004</v>
      </c>
      <c r="BH476" s="188">
        <f t="shared" si="345"/>
        <v>66377484</v>
      </c>
      <c r="BM476" s="50">
        <v>885165</v>
      </c>
      <c r="BN476" s="391">
        <f t="shared" si="326"/>
        <v>46667</v>
      </c>
      <c r="BO476" s="391">
        <f t="shared" si="323"/>
        <v>931832</v>
      </c>
      <c r="BP476" s="391">
        <f t="shared" si="312"/>
        <v>26554950</v>
      </c>
      <c r="BQ476" s="50">
        <f t="shared" si="313"/>
        <v>1400010</v>
      </c>
      <c r="BR476" s="50">
        <f t="shared" si="314"/>
        <v>21347423.999999996</v>
      </c>
      <c r="BS476" s="50">
        <f t="shared" si="315"/>
        <v>0</v>
      </c>
      <c r="BT476" s="50">
        <f t="shared" si="316"/>
        <v>4500000</v>
      </c>
      <c r="BU476" s="50">
        <f t="shared" si="317"/>
        <v>6000000</v>
      </c>
      <c r="BV476" s="50">
        <f t="shared" si="318"/>
        <v>4892117.9999999991</v>
      </c>
      <c r="BW476" s="50">
        <f t="shared" si="319"/>
        <v>5217666.2159999991</v>
      </c>
      <c r="BX476" s="50">
        <f t="shared" si="320"/>
        <v>0</v>
      </c>
      <c r="BY476" s="50">
        <f t="shared" si="321"/>
        <v>3000000</v>
      </c>
      <c r="BZ476" s="50">
        <v>0</v>
      </c>
      <c r="CA476" s="50">
        <v>0</v>
      </c>
      <c r="CB476" s="50">
        <v>0</v>
      </c>
      <c r="CC476" s="50">
        <v>0</v>
      </c>
      <c r="CD476" s="391">
        <f t="shared" si="322"/>
        <v>72912168.216000006</v>
      </c>
      <c r="CE476" s="391">
        <f t="shared" si="324"/>
        <v>59412168.216000006</v>
      </c>
      <c r="CF476" s="391">
        <f t="shared" si="325"/>
        <v>72912168.216000006</v>
      </c>
      <c r="CG476" s="50">
        <f t="shared" si="346"/>
        <v>5103851.7751200013</v>
      </c>
      <c r="CH476" s="395">
        <f t="shared" si="347"/>
        <v>1941216.8216000006</v>
      </c>
      <c r="CI476" s="398">
        <v>0</v>
      </c>
      <c r="CJ476" s="50">
        <v>0</v>
      </c>
      <c r="CK476" s="50">
        <v>0</v>
      </c>
      <c r="CL476" s="50">
        <v>0</v>
      </c>
      <c r="CM476" s="50">
        <v>0</v>
      </c>
      <c r="CN476" s="50">
        <v>0</v>
      </c>
      <c r="CO476" s="50">
        <v>0</v>
      </c>
      <c r="CP476" s="395">
        <f t="shared" si="348"/>
        <v>7045068.5967200017</v>
      </c>
      <c r="CQ476" s="391">
        <f t="shared" si="349"/>
        <v>65867099</v>
      </c>
      <c r="CR476" s="391">
        <f t="shared" si="350"/>
        <v>-510385</v>
      </c>
    </row>
    <row r="477" spans="1:96" s="50" customFormat="1" ht="24" customHeight="1" x14ac:dyDescent="0.2">
      <c r="A477" s="182">
        <f t="shared" si="327"/>
        <v>2655495</v>
      </c>
      <c r="B477" s="298">
        <f t="shared" si="351"/>
        <v>471</v>
      </c>
      <c r="C477" s="266">
        <v>254</v>
      </c>
      <c r="D477" s="299">
        <v>13142</v>
      </c>
      <c r="E477" s="242" t="s">
        <v>715</v>
      </c>
      <c r="F477" s="243" t="s">
        <v>1205</v>
      </c>
      <c r="G477" s="287" t="s">
        <v>137</v>
      </c>
      <c r="H477" s="274" t="s">
        <v>1150</v>
      </c>
      <c r="I477" s="294" t="s">
        <v>2905</v>
      </c>
      <c r="J477" s="65">
        <v>4989848500</v>
      </c>
      <c r="K477" s="65" t="s">
        <v>1206</v>
      </c>
      <c r="L477" s="65" t="s">
        <v>1150</v>
      </c>
      <c r="M477" s="292" t="s">
        <v>137</v>
      </c>
      <c r="N477" s="99"/>
      <c r="O477" s="246" t="s">
        <v>2410</v>
      </c>
      <c r="P477" s="90"/>
      <c r="Q477" s="244">
        <v>30</v>
      </c>
      <c r="R477" s="246">
        <v>90</v>
      </c>
      <c r="S477" s="246">
        <v>0</v>
      </c>
      <c r="T477" s="246">
        <v>0</v>
      </c>
      <c r="U477" s="90">
        <v>0</v>
      </c>
      <c r="V477" s="262">
        <v>20</v>
      </c>
      <c r="W477" s="99">
        <v>0</v>
      </c>
      <c r="X477" s="84">
        <v>0</v>
      </c>
      <c r="Y477" s="99">
        <v>1</v>
      </c>
      <c r="Z477" s="65">
        <v>1</v>
      </c>
      <c r="AA477" s="319">
        <v>885165</v>
      </c>
      <c r="AB477" s="319">
        <v>46667</v>
      </c>
      <c r="AC477" s="320">
        <f t="shared" si="328"/>
        <v>931832</v>
      </c>
      <c r="AD477" s="75">
        <v>4500000</v>
      </c>
      <c r="AE477" s="75">
        <v>6000000</v>
      </c>
      <c r="AF477" s="338">
        <f t="shared" si="352"/>
        <v>177895.19999999998</v>
      </c>
      <c r="AG477" s="113">
        <f t="shared" si="329"/>
        <v>26554950</v>
      </c>
      <c r="AH477" s="75">
        <f t="shared" si="330"/>
        <v>1400010</v>
      </c>
      <c r="AI477" s="75">
        <f t="shared" si="331"/>
        <v>16010567.999999998</v>
      </c>
      <c r="AJ477" s="75">
        <f t="shared" si="332"/>
        <v>2655495</v>
      </c>
      <c r="AK477" s="75">
        <f t="shared" si="333"/>
        <v>4500000</v>
      </c>
      <c r="AL477" s="75">
        <f t="shared" si="334"/>
        <v>6000000</v>
      </c>
      <c r="AM477" s="75">
        <f t="shared" si="335"/>
        <v>0</v>
      </c>
      <c r="AN477" s="75">
        <f t="shared" si="336"/>
        <v>0</v>
      </c>
      <c r="AO477" s="75">
        <f t="shared" si="337"/>
        <v>0</v>
      </c>
      <c r="AP477" s="75">
        <f t="shared" si="338"/>
        <v>4000000</v>
      </c>
      <c r="AQ477" s="75">
        <v>0</v>
      </c>
      <c r="AR477" s="75">
        <v>0</v>
      </c>
      <c r="AS477" s="75">
        <v>0</v>
      </c>
      <c r="AT477" s="80">
        <v>0</v>
      </c>
      <c r="AU477" s="82">
        <f t="shared" si="339"/>
        <v>61121023</v>
      </c>
      <c r="AV477" s="113">
        <f t="shared" si="340"/>
        <v>39872941.039999999</v>
      </c>
      <c r="AW477" s="75">
        <f t="shared" si="341"/>
        <v>58465528</v>
      </c>
      <c r="AX477" s="75">
        <f t="shared" si="342"/>
        <v>4092586.9600000004</v>
      </c>
      <c r="AY477" s="76">
        <f t="shared" si="343"/>
        <v>0</v>
      </c>
      <c r="AZ477" s="75">
        <v>0</v>
      </c>
      <c r="BA477" s="75">
        <v>0</v>
      </c>
      <c r="BB477" s="75">
        <v>0</v>
      </c>
      <c r="BC477" s="80">
        <v>0</v>
      </c>
      <c r="BD477" s="80">
        <v>0</v>
      </c>
      <c r="BE477" s="80">
        <v>0</v>
      </c>
      <c r="BF477" s="78">
        <v>0</v>
      </c>
      <c r="BG477" s="348">
        <f t="shared" si="344"/>
        <v>4092586.9600000004</v>
      </c>
      <c r="BH477" s="188">
        <f t="shared" si="345"/>
        <v>57028436</v>
      </c>
      <c r="BM477" s="50">
        <v>885165</v>
      </c>
      <c r="BN477" s="391">
        <f t="shared" si="326"/>
        <v>46667</v>
      </c>
      <c r="BO477" s="391">
        <f t="shared" si="323"/>
        <v>931832</v>
      </c>
      <c r="BP477" s="391">
        <f t="shared" si="312"/>
        <v>26554950</v>
      </c>
      <c r="BQ477" s="50">
        <f t="shared" si="313"/>
        <v>1400010</v>
      </c>
      <c r="BR477" s="50">
        <f t="shared" si="314"/>
        <v>16010567.999999998</v>
      </c>
      <c r="BS477" s="50">
        <f t="shared" si="315"/>
        <v>2655495</v>
      </c>
      <c r="BT477" s="50">
        <f t="shared" si="316"/>
        <v>4500000</v>
      </c>
      <c r="BU477" s="50">
        <f t="shared" si="317"/>
        <v>6000000</v>
      </c>
      <c r="BV477" s="50">
        <f t="shared" si="318"/>
        <v>0</v>
      </c>
      <c r="BW477" s="50">
        <f t="shared" si="319"/>
        <v>0</v>
      </c>
      <c r="BX477" s="50">
        <f t="shared" si="320"/>
        <v>0</v>
      </c>
      <c r="BY477" s="50">
        <f t="shared" si="321"/>
        <v>4000000</v>
      </c>
      <c r="BZ477" s="50">
        <v>0</v>
      </c>
      <c r="CA477" s="50">
        <v>0</v>
      </c>
      <c r="CB477" s="50">
        <v>0</v>
      </c>
      <c r="CC477" s="50">
        <v>0</v>
      </c>
      <c r="CD477" s="391">
        <f t="shared" si="322"/>
        <v>61121023</v>
      </c>
      <c r="CE477" s="391">
        <f t="shared" si="324"/>
        <v>43965528</v>
      </c>
      <c r="CF477" s="391">
        <f t="shared" si="325"/>
        <v>58465528</v>
      </c>
      <c r="CG477" s="50">
        <f t="shared" si="346"/>
        <v>4092586.9600000004</v>
      </c>
      <c r="CH477" s="395">
        <f t="shared" si="347"/>
        <v>396552.80000000005</v>
      </c>
      <c r="CI477" s="398">
        <v>0</v>
      </c>
      <c r="CJ477" s="50">
        <v>0</v>
      </c>
      <c r="CK477" s="50">
        <v>0</v>
      </c>
      <c r="CL477" s="50">
        <v>0</v>
      </c>
      <c r="CM477" s="50">
        <v>0</v>
      </c>
      <c r="CN477" s="50">
        <v>0</v>
      </c>
      <c r="CO477" s="50">
        <v>0</v>
      </c>
      <c r="CP477" s="395">
        <f t="shared" si="348"/>
        <v>4489139.7600000007</v>
      </c>
      <c r="CQ477" s="391">
        <f t="shared" si="349"/>
        <v>56631883</v>
      </c>
      <c r="CR477" s="391">
        <f t="shared" si="350"/>
        <v>-396553</v>
      </c>
    </row>
    <row r="478" spans="1:96" s="50" customFormat="1" ht="24" customHeight="1" x14ac:dyDescent="0.2">
      <c r="A478" s="182">
        <f t="shared" si="327"/>
        <v>2655495</v>
      </c>
      <c r="B478" s="298">
        <f t="shared" si="351"/>
        <v>472</v>
      </c>
      <c r="C478" s="266">
        <v>255</v>
      </c>
      <c r="D478" s="299">
        <v>13147</v>
      </c>
      <c r="E478" s="242" t="s">
        <v>760</v>
      </c>
      <c r="F478" s="243" t="s">
        <v>1215</v>
      </c>
      <c r="G478" s="287" t="s">
        <v>137</v>
      </c>
      <c r="H478" s="274" t="s">
        <v>1150</v>
      </c>
      <c r="I478" s="294" t="s">
        <v>2906</v>
      </c>
      <c r="J478" s="65">
        <v>2200722621</v>
      </c>
      <c r="K478" s="65" t="s">
        <v>1216</v>
      </c>
      <c r="L478" s="65" t="s">
        <v>1150</v>
      </c>
      <c r="M478" s="292" t="s">
        <v>137</v>
      </c>
      <c r="N478" s="99"/>
      <c r="O478" s="246" t="s">
        <v>2410</v>
      </c>
      <c r="P478" s="90"/>
      <c r="Q478" s="244">
        <v>30</v>
      </c>
      <c r="R478" s="246">
        <v>90</v>
      </c>
      <c r="S478" s="246">
        <v>0</v>
      </c>
      <c r="T478" s="246">
        <v>0</v>
      </c>
      <c r="U478" s="90">
        <v>0</v>
      </c>
      <c r="V478" s="262">
        <v>17</v>
      </c>
      <c r="W478" s="99">
        <v>0</v>
      </c>
      <c r="X478" s="84">
        <v>0</v>
      </c>
      <c r="Y478" s="99">
        <v>1</v>
      </c>
      <c r="Z478" s="65">
        <v>1</v>
      </c>
      <c r="AA478" s="319">
        <v>885165</v>
      </c>
      <c r="AB478" s="319">
        <v>46667</v>
      </c>
      <c r="AC478" s="320">
        <f t="shared" si="328"/>
        <v>931832</v>
      </c>
      <c r="AD478" s="75">
        <v>4500000</v>
      </c>
      <c r="AE478" s="75">
        <v>6000000</v>
      </c>
      <c r="AF478" s="338">
        <f t="shared" si="352"/>
        <v>177895.19999999998</v>
      </c>
      <c r="AG478" s="113">
        <f t="shared" si="329"/>
        <v>26554950</v>
      </c>
      <c r="AH478" s="75">
        <f t="shared" si="330"/>
        <v>1400010</v>
      </c>
      <c r="AI478" s="75">
        <f t="shared" si="331"/>
        <v>16010567.999999998</v>
      </c>
      <c r="AJ478" s="75">
        <f t="shared" si="332"/>
        <v>2655495</v>
      </c>
      <c r="AK478" s="75">
        <f t="shared" si="333"/>
        <v>4500000</v>
      </c>
      <c r="AL478" s="75">
        <f t="shared" si="334"/>
        <v>6000000</v>
      </c>
      <c r="AM478" s="75">
        <f t="shared" si="335"/>
        <v>0</v>
      </c>
      <c r="AN478" s="75">
        <f t="shared" si="336"/>
        <v>0</v>
      </c>
      <c r="AO478" s="75">
        <f t="shared" si="337"/>
        <v>0</v>
      </c>
      <c r="AP478" s="75">
        <f t="shared" si="338"/>
        <v>3400000</v>
      </c>
      <c r="AQ478" s="75">
        <v>0</v>
      </c>
      <c r="AR478" s="75">
        <v>0</v>
      </c>
      <c r="AS478" s="75">
        <v>0</v>
      </c>
      <c r="AT478" s="80">
        <v>0</v>
      </c>
      <c r="AU478" s="82">
        <f t="shared" si="339"/>
        <v>60521023</v>
      </c>
      <c r="AV478" s="113">
        <f t="shared" si="340"/>
        <v>39914941.039999999</v>
      </c>
      <c r="AW478" s="75">
        <f t="shared" si="341"/>
        <v>57865528</v>
      </c>
      <c r="AX478" s="75">
        <f t="shared" si="342"/>
        <v>4050586.9600000004</v>
      </c>
      <c r="AY478" s="76">
        <f t="shared" si="343"/>
        <v>0</v>
      </c>
      <c r="AZ478" s="75">
        <v>0</v>
      </c>
      <c r="BA478" s="75">
        <v>0</v>
      </c>
      <c r="BB478" s="75">
        <v>0</v>
      </c>
      <c r="BC478" s="80">
        <v>0</v>
      </c>
      <c r="BD478" s="80">
        <v>0</v>
      </c>
      <c r="BE478" s="80">
        <v>0</v>
      </c>
      <c r="BF478" s="78">
        <v>0</v>
      </c>
      <c r="BG478" s="348">
        <f t="shared" si="344"/>
        <v>4050586.9600000004</v>
      </c>
      <c r="BH478" s="188">
        <f t="shared" si="345"/>
        <v>56470436</v>
      </c>
      <c r="BM478" s="50">
        <v>885165</v>
      </c>
      <c r="BN478" s="391">
        <f t="shared" si="326"/>
        <v>46667</v>
      </c>
      <c r="BO478" s="391">
        <f t="shared" si="323"/>
        <v>931832</v>
      </c>
      <c r="BP478" s="391">
        <f t="shared" si="312"/>
        <v>26554950</v>
      </c>
      <c r="BQ478" s="50">
        <f t="shared" si="313"/>
        <v>1400010</v>
      </c>
      <c r="BR478" s="50">
        <f t="shared" si="314"/>
        <v>16010567.999999998</v>
      </c>
      <c r="BS478" s="50">
        <f t="shared" si="315"/>
        <v>2655495</v>
      </c>
      <c r="BT478" s="50">
        <f t="shared" si="316"/>
        <v>4500000</v>
      </c>
      <c r="BU478" s="50">
        <f t="shared" si="317"/>
        <v>6000000</v>
      </c>
      <c r="BV478" s="50">
        <f t="shared" si="318"/>
        <v>0</v>
      </c>
      <c r="BW478" s="50">
        <f t="shared" si="319"/>
        <v>0</v>
      </c>
      <c r="BX478" s="50">
        <f t="shared" si="320"/>
        <v>0</v>
      </c>
      <c r="BY478" s="50">
        <f t="shared" si="321"/>
        <v>3400000</v>
      </c>
      <c r="BZ478" s="50">
        <v>0</v>
      </c>
      <c r="CA478" s="50">
        <v>0</v>
      </c>
      <c r="CB478" s="50">
        <v>0</v>
      </c>
      <c r="CC478" s="50">
        <v>0</v>
      </c>
      <c r="CD478" s="391">
        <f t="shared" si="322"/>
        <v>60521023</v>
      </c>
      <c r="CE478" s="391">
        <f t="shared" si="324"/>
        <v>43965528</v>
      </c>
      <c r="CF478" s="391">
        <f t="shared" si="325"/>
        <v>57865528</v>
      </c>
      <c r="CG478" s="50">
        <f t="shared" si="346"/>
        <v>4050586.9600000004</v>
      </c>
      <c r="CH478" s="395">
        <f t="shared" si="347"/>
        <v>396552.80000000005</v>
      </c>
      <c r="CI478" s="398">
        <v>0</v>
      </c>
      <c r="CJ478" s="50">
        <v>0</v>
      </c>
      <c r="CK478" s="50">
        <v>0</v>
      </c>
      <c r="CL478" s="50">
        <v>0</v>
      </c>
      <c r="CM478" s="50">
        <v>0</v>
      </c>
      <c r="CN478" s="50">
        <v>0</v>
      </c>
      <c r="CO478" s="50">
        <v>0</v>
      </c>
      <c r="CP478" s="395">
        <f t="shared" si="348"/>
        <v>4447139.7600000007</v>
      </c>
      <c r="CQ478" s="391">
        <f t="shared" si="349"/>
        <v>56073883</v>
      </c>
      <c r="CR478" s="391">
        <f t="shared" si="350"/>
        <v>-396553</v>
      </c>
    </row>
    <row r="479" spans="1:96" s="50" customFormat="1" ht="24" customHeight="1" x14ac:dyDescent="0.2">
      <c r="A479" s="182">
        <f t="shared" si="327"/>
        <v>2655495</v>
      </c>
      <c r="B479" s="298">
        <f t="shared" si="351"/>
        <v>473</v>
      </c>
      <c r="C479" s="266">
        <v>256</v>
      </c>
      <c r="D479" s="299">
        <v>13140</v>
      </c>
      <c r="E479" s="242" t="s">
        <v>378</v>
      </c>
      <c r="F479" s="243" t="s">
        <v>1201</v>
      </c>
      <c r="G479" s="287" t="s">
        <v>137</v>
      </c>
      <c r="H479" s="274" t="s">
        <v>1150</v>
      </c>
      <c r="I479" s="294" t="s">
        <v>2907</v>
      </c>
      <c r="J479" s="65">
        <v>4830041811</v>
      </c>
      <c r="K479" s="65" t="s">
        <v>1202</v>
      </c>
      <c r="L479" s="65" t="s">
        <v>1150</v>
      </c>
      <c r="M479" s="292" t="s">
        <v>137</v>
      </c>
      <c r="N479" s="99"/>
      <c r="O479" s="65"/>
      <c r="P479" s="245" t="s">
        <v>2410</v>
      </c>
      <c r="Q479" s="244">
        <v>30</v>
      </c>
      <c r="R479" s="246">
        <v>120</v>
      </c>
      <c r="S479" s="246">
        <v>220</v>
      </c>
      <c r="T479" s="246">
        <v>29.33</v>
      </c>
      <c r="U479" s="90">
        <v>0</v>
      </c>
      <c r="V479" s="262">
        <v>15</v>
      </c>
      <c r="W479" s="99">
        <v>0</v>
      </c>
      <c r="X479" s="84">
        <v>0</v>
      </c>
      <c r="Y479" s="99">
        <v>0</v>
      </c>
      <c r="Z479" s="65">
        <v>0</v>
      </c>
      <c r="AA479" s="319">
        <v>885165</v>
      </c>
      <c r="AB479" s="319">
        <v>46667</v>
      </c>
      <c r="AC479" s="320">
        <f t="shared" si="328"/>
        <v>931832</v>
      </c>
      <c r="AD479" s="75">
        <v>4500000</v>
      </c>
      <c r="AE479" s="75">
        <v>6000000</v>
      </c>
      <c r="AF479" s="338">
        <f t="shared" si="352"/>
        <v>177895.19999999998</v>
      </c>
      <c r="AG479" s="113">
        <f t="shared" si="329"/>
        <v>26554950</v>
      </c>
      <c r="AH479" s="75">
        <f t="shared" si="330"/>
        <v>1400010</v>
      </c>
      <c r="AI479" s="75">
        <f t="shared" si="331"/>
        <v>21347423.999999996</v>
      </c>
      <c r="AJ479" s="75">
        <f t="shared" si="332"/>
        <v>0</v>
      </c>
      <c r="AK479" s="75">
        <f t="shared" si="333"/>
        <v>4500000</v>
      </c>
      <c r="AL479" s="75">
        <f t="shared" si="334"/>
        <v>6000000</v>
      </c>
      <c r="AM479" s="75">
        <f t="shared" si="335"/>
        <v>9784235.9999999981</v>
      </c>
      <c r="AN479" s="75">
        <f t="shared" si="336"/>
        <v>5217666.2159999991</v>
      </c>
      <c r="AO479" s="75">
        <f t="shared" si="337"/>
        <v>0</v>
      </c>
      <c r="AP479" s="75">
        <f t="shared" si="338"/>
        <v>3000000</v>
      </c>
      <c r="AQ479" s="75">
        <v>0</v>
      </c>
      <c r="AR479" s="75">
        <v>0</v>
      </c>
      <c r="AS479" s="75">
        <v>0</v>
      </c>
      <c r="AT479" s="80">
        <v>0</v>
      </c>
      <c r="AU479" s="82">
        <f t="shared" si="339"/>
        <v>77804286.216000006</v>
      </c>
      <c r="AV479" s="113">
        <f t="shared" si="340"/>
        <v>58857986.18088001</v>
      </c>
      <c r="AW479" s="75">
        <f t="shared" si="341"/>
        <v>77804286.215999991</v>
      </c>
      <c r="AX479" s="75">
        <f t="shared" si="342"/>
        <v>5446300.0351200001</v>
      </c>
      <c r="AY479" s="76">
        <f t="shared" si="343"/>
        <v>1885798.6180880012</v>
      </c>
      <c r="AZ479" s="75">
        <v>0</v>
      </c>
      <c r="BA479" s="75">
        <v>0</v>
      </c>
      <c r="BB479" s="75">
        <v>0</v>
      </c>
      <c r="BC479" s="80">
        <v>0</v>
      </c>
      <c r="BD479" s="80">
        <v>0</v>
      </c>
      <c r="BE479" s="80">
        <v>0</v>
      </c>
      <c r="BF479" s="78">
        <v>0</v>
      </c>
      <c r="BG479" s="348">
        <f t="shared" si="344"/>
        <v>7332098.6532080015</v>
      </c>
      <c r="BH479" s="188">
        <f t="shared" si="345"/>
        <v>70472187</v>
      </c>
      <c r="BM479" s="50">
        <v>885165</v>
      </c>
      <c r="BN479" s="391">
        <f t="shared" si="326"/>
        <v>46667</v>
      </c>
      <c r="BO479" s="391">
        <f t="shared" si="323"/>
        <v>931832</v>
      </c>
      <c r="BP479" s="391">
        <f t="shared" si="312"/>
        <v>26554950</v>
      </c>
      <c r="BQ479" s="50">
        <f t="shared" si="313"/>
        <v>1400010</v>
      </c>
      <c r="BR479" s="50">
        <f t="shared" si="314"/>
        <v>21347423.999999996</v>
      </c>
      <c r="BS479" s="50">
        <f t="shared" si="315"/>
        <v>0</v>
      </c>
      <c r="BT479" s="50">
        <f t="shared" si="316"/>
        <v>4500000</v>
      </c>
      <c r="BU479" s="50">
        <f t="shared" si="317"/>
        <v>6000000</v>
      </c>
      <c r="BV479" s="50">
        <f t="shared" si="318"/>
        <v>9784235.9999999981</v>
      </c>
      <c r="BW479" s="50">
        <f t="shared" si="319"/>
        <v>5217666.2159999991</v>
      </c>
      <c r="BX479" s="50">
        <f t="shared" si="320"/>
        <v>0</v>
      </c>
      <c r="BY479" s="50">
        <f t="shared" si="321"/>
        <v>3000000</v>
      </c>
      <c r="BZ479" s="50">
        <v>0</v>
      </c>
      <c r="CA479" s="50">
        <v>0</v>
      </c>
      <c r="CB479" s="50">
        <v>0</v>
      </c>
      <c r="CC479" s="50">
        <v>0</v>
      </c>
      <c r="CD479" s="391">
        <f t="shared" si="322"/>
        <v>77804286.216000006</v>
      </c>
      <c r="CE479" s="391">
        <f t="shared" si="324"/>
        <v>64304286.216000006</v>
      </c>
      <c r="CF479" s="391">
        <f t="shared" si="325"/>
        <v>77804286.216000006</v>
      </c>
      <c r="CG479" s="50">
        <f t="shared" si="346"/>
        <v>5446300.0351200011</v>
      </c>
      <c r="CH479" s="395">
        <f t="shared" si="347"/>
        <v>2430428.6216000007</v>
      </c>
      <c r="CI479" s="398">
        <v>0</v>
      </c>
      <c r="CJ479" s="50">
        <v>0</v>
      </c>
      <c r="CK479" s="50">
        <v>0</v>
      </c>
      <c r="CL479" s="50">
        <v>0</v>
      </c>
      <c r="CM479" s="50">
        <v>0</v>
      </c>
      <c r="CN479" s="50">
        <v>0</v>
      </c>
      <c r="CO479" s="50">
        <v>0</v>
      </c>
      <c r="CP479" s="395">
        <f t="shared" si="348"/>
        <v>7876728.6567200013</v>
      </c>
      <c r="CQ479" s="391">
        <f t="shared" si="349"/>
        <v>69927557</v>
      </c>
      <c r="CR479" s="391">
        <f t="shared" si="350"/>
        <v>-544630</v>
      </c>
    </row>
    <row r="480" spans="1:96" s="50" customFormat="1" ht="24" customHeight="1" x14ac:dyDescent="0.2">
      <c r="A480" s="182">
        <f t="shared" si="327"/>
        <v>2655495</v>
      </c>
      <c r="B480" s="298">
        <f t="shared" si="351"/>
        <v>474</v>
      </c>
      <c r="C480" s="266">
        <v>257</v>
      </c>
      <c r="D480" s="299">
        <v>13141</v>
      </c>
      <c r="E480" s="242" t="s">
        <v>158</v>
      </c>
      <c r="F480" s="243" t="s">
        <v>1203</v>
      </c>
      <c r="G480" s="287" t="s">
        <v>137</v>
      </c>
      <c r="H480" s="274" t="s">
        <v>1150</v>
      </c>
      <c r="I480" s="294" t="s">
        <v>2908</v>
      </c>
      <c r="J480" s="65">
        <v>2063738734</v>
      </c>
      <c r="K480" s="65" t="s">
        <v>1204</v>
      </c>
      <c r="L480" s="65" t="s">
        <v>1150</v>
      </c>
      <c r="M480" s="292" t="s">
        <v>137</v>
      </c>
      <c r="N480" s="99"/>
      <c r="O480" s="65"/>
      <c r="P480" s="245" t="s">
        <v>2410</v>
      </c>
      <c r="Q480" s="244">
        <v>30</v>
      </c>
      <c r="R480" s="246">
        <v>120</v>
      </c>
      <c r="S480" s="246">
        <v>220</v>
      </c>
      <c r="T480" s="246">
        <v>29.33</v>
      </c>
      <c r="U480" s="90">
        <v>0</v>
      </c>
      <c r="V480" s="262">
        <v>15</v>
      </c>
      <c r="W480" s="99">
        <v>0</v>
      </c>
      <c r="X480" s="84">
        <v>0</v>
      </c>
      <c r="Y480" s="99">
        <v>1</v>
      </c>
      <c r="Z480" s="65">
        <v>1</v>
      </c>
      <c r="AA480" s="319">
        <v>885165</v>
      </c>
      <c r="AB480" s="319">
        <v>46667</v>
      </c>
      <c r="AC480" s="320">
        <f t="shared" si="328"/>
        <v>931832</v>
      </c>
      <c r="AD480" s="75">
        <v>4500000</v>
      </c>
      <c r="AE480" s="75">
        <v>6000000</v>
      </c>
      <c r="AF480" s="338">
        <f t="shared" si="352"/>
        <v>177895.19999999998</v>
      </c>
      <c r="AG480" s="113">
        <f t="shared" si="329"/>
        <v>26554950</v>
      </c>
      <c r="AH480" s="75">
        <f t="shared" si="330"/>
        <v>1400010</v>
      </c>
      <c r="AI480" s="75">
        <f t="shared" si="331"/>
        <v>21347423.999999996</v>
      </c>
      <c r="AJ480" s="75">
        <f t="shared" si="332"/>
        <v>2655495</v>
      </c>
      <c r="AK480" s="75">
        <f t="shared" si="333"/>
        <v>4500000</v>
      </c>
      <c r="AL480" s="75">
        <f t="shared" si="334"/>
        <v>6000000</v>
      </c>
      <c r="AM480" s="75">
        <f t="shared" si="335"/>
        <v>9784235.9999999981</v>
      </c>
      <c r="AN480" s="75">
        <f t="shared" si="336"/>
        <v>5217666.2159999991</v>
      </c>
      <c r="AO480" s="75">
        <f t="shared" si="337"/>
        <v>0</v>
      </c>
      <c r="AP480" s="75">
        <f t="shared" si="338"/>
        <v>3000000</v>
      </c>
      <c r="AQ480" s="75">
        <v>0</v>
      </c>
      <c r="AR480" s="75">
        <v>0</v>
      </c>
      <c r="AS480" s="75">
        <v>0</v>
      </c>
      <c r="AT480" s="80">
        <v>0</v>
      </c>
      <c r="AU480" s="82">
        <f t="shared" si="339"/>
        <v>80459781.216000006</v>
      </c>
      <c r="AV480" s="113">
        <f t="shared" si="340"/>
        <v>58857986.18088001</v>
      </c>
      <c r="AW480" s="75">
        <f t="shared" si="341"/>
        <v>77804286.215999991</v>
      </c>
      <c r="AX480" s="75">
        <f t="shared" si="342"/>
        <v>5446300.0351200001</v>
      </c>
      <c r="AY480" s="76">
        <f t="shared" si="343"/>
        <v>1885798.6180880012</v>
      </c>
      <c r="AZ480" s="75">
        <v>0</v>
      </c>
      <c r="BA480" s="75">
        <v>0</v>
      </c>
      <c r="BB480" s="75">
        <v>0</v>
      </c>
      <c r="BC480" s="80">
        <v>0</v>
      </c>
      <c r="BD480" s="80">
        <v>0</v>
      </c>
      <c r="BE480" s="80">
        <v>0</v>
      </c>
      <c r="BF480" s="78">
        <v>0</v>
      </c>
      <c r="BG480" s="348">
        <f t="shared" si="344"/>
        <v>7332098.6532080015</v>
      </c>
      <c r="BH480" s="188">
        <f t="shared" si="345"/>
        <v>73127682</v>
      </c>
      <c r="BM480" s="50">
        <v>885165</v>
      </c>
      <c r="BN480" s="391">
        <f t="shared" si="326"/>
        <v>46667</v>
      </c>
      <c r="BO480" s="391">
        <f t="shared" si="323"/>
        <v>931832</v>
      </c>
      <c r="BP480" s="391">
        <f t="shared" si="312"/>
        <v>26554950</v>
      </c>
      <c r="BQ480" s="50">
        <f t="shared" si="313"/>
        <v>1400010</v>
      </c>
      <c r="BR480" s="50">
        <f t="shared" si="314"/>
        <v>21347423.999999996</v>
      </c>
      <c r="BS480" s="50">
        <f t="shared" si="315"/>
        <v>2655495</v>
      </c>
      <c r="BT480" s="50">
        <f t="shared" si="316"/>
        <v>4500000</v>
      </c>
      <c r="BU480" s="50">
        <f t="shared" si="317"/>
        <v>6000000</v>
      </c>
      <c r="BV480" s="50">
        <f t="shared" si="318"/>
        <v>9784235.9999999981</v>
      </c>
      <c r="BW480" s="50">
        <f t="shared" si="319"/>
        <v>5217666.2159999991</v>
      </c>
      <c r="BX480" s="50">
        <f t="shared" si="320"/>
        <v>0</v>
      </c>
      <c r="BY480" s="50">
        <f t="shared" si="321"/>
        <v>3000000</v>
      </c>
      <c r="BZ480" s="50">
        <v>0</v>
      </c>
      <c r="CA480" s="50">
        <v>0</v>
      </c>
      <c r="CB480" s="50">
        <v>0</v>
      </c>
      <c r="CC480" s="50">
        <v>0</v>
      </c>
      <c r="CD480" s="391">
        <f t="shared" si="322"/>
        <v>80459781.216000006</v>
      </c>
      <c r="CE480" s="391">
        <f t="shared" si="324"/>
        <v>64304286.216000006</v>
      </c>
      <c r="CF480" s="391">
        <f t="shared" si="325"/>
        <v>77804286.216000006</v>
      </c>
      <c r="CG480" s="50">
        <f t="shared" si="346"/>
        <v>5446300.0351200011</v>
      </c>
      <c r="CH480" s="395">
        <f t="shared" si="347"/>
        <v>2430428.6216000007</v>
      </c>
      <c r="CI480" s="398">
        <v>0</v>
      </c>
      <c r="CJ480" s="50">
        <v>0</v>
      </c>
      <c r="CK480" s="50">
        <v>0</v>
      </c>
      <c r="CL480" s="50">
        <v>0</v>
      </c>
      <c r="CM480" s="50">
        <v>0</v>
      </c>
      <c r="CN480" s="50">
        <v>0</v>
      </c>
      <c r="CO480" s="50">
        <v>0</v>
      </c>
      <c r="CP480" s="395">
        <f t="shared" si="348"/>
        <v>7876728.6567200013</v>
      </c>
      <c r="CQ480" s="391">
        <f t="shared" si="349"/>
        <v>72583052</v>
      </c>
      <c r="CR480" s="391">
        <f t="shared" si="350"/>
        <v>-544630</v>
      </c>
    </row>
    <row r="481" spans="1:96" s="50" customFormat="1" ht="24" customHeight="1" x14ac:dyDescent="0.2">
      <c r="A481" s="182">
        <f t="shared" si="327"/>
        <v>2655495</v>
      </c>
      <c r="B481" s="298">
        <f t="shared" si="351"/>
        <v>475</v>
      </c>
      <c r="C481" s="266">
        <v>258</v>
      </c>
      <c r="D481" s="299">
        <v>13137</v>
      </c>
      <c r="E481" s="242" t="s">
        <v>1194</v>
      </c>
      <c r="F481" s="243" t="s">
        <v>1195</v>
      </c>
      <c r="G481" s="287" t="s">
        <v>137</v>
      </c>
      <c r="H481" s="274" t="s">
        <v>1150</v>
      </c>
      <c r="I481" s="294" t="s">
        <v>2909</v>
      </c>
      <c r="J481" s="65">
        <v>2219955869</v>
      </c>
      <c r="K481" s="65" t="s">
        <v>1196</v>
      </c>
      <c r="L481" s="65" t="s">
        <v>1150</v>
      </c>
      <c r="M481" s="292" t="s">
        <v>137</v>
      </c>
      <c r="N481" s="99"/>
      <c r="O481" s="246" t="s">
        <v>2410</v>
      </c>
      <c r="P481" s="90"/>
      <c r="Q481" s="244">
        <v>30</v>
      </c>
      <c r="R481" s="246">
        <v>90</v>
      </c>
      <c r="S481" s="246">
        <v>0</v>
      </c>
      <c r="T481" s="246">
        <v>0</v>
      </c>
      <c r="U481" s="90">
        <v>0</v>
      </c>
      <c r="V481" s="262">
        <v>19</v>
      </c>
      <c r="W481" s="99">
        <v>0</v>
      </c>
      <c r="X481" s="84">
        <v>0</v>
      </c>
      <c r="Y481" s="99">
        <v>1</v>
      </c>
      <c r="Z481" s="65">
        <v>1</v>
      </c>
      <c r="AA481" s="319">
        <v>885165</v>
      </c>
      <c r="AB481" s="319">
        <v>46667</v>
      </c>
      <c r="AC481" s="320">
        <f t="shared" si="328"/>
        <v>931832</v>
      </c>
      <c r="AD481" s="75">
        <v>4500000</v>
      </c>
      <c r="AE481" s="75">
        <v>6000000</v>
      </c>
      <c r="AF481" s="338">
        <f t="shared" si="352"/>
        <v>177895.19999999998</v>
      </c>
      <c r="AG481" s="113">
        <f t="shared" si="329"/>
        <v>26554950</v>
      </c>
      <c r="AH481" s="75">
        <f t="shared" si="330"/>
        <v>1400010</v>
      </c>
      <c r="AI481" s="75">
        <f t="shared" si="331"/>
        <v>16010567.999999998</v>
      </c>
      <c r="AJ481" s="75">
        <f t="shared" si="332"/>
        <v>2655495</v>
      </c>
      <c r="AK481" s="75">
        <f t="shared" si="333"/>
        <v>4500000</v>
      </c>
      <c r="AL481" s="75">
        <f t="shared" si="334"/>
        <v>6000000</v>
      </c>
      <c r="AM481" s="75">
        <f t="shared" si="335"/>
        <v>0</v>
      </c>
      <c r="AN481" s="75">
        <f t="shared" si="336"/>
        <v>0</v>
      </c>
      <c r="AO481" s="75">
        <f t="shared" si="337"/>
        <v>0</v>
      </c>
      <c r="AP481" s="75">
        <f t="shared" si="338"/>
        <v>3800000</v>
      </c>
      <c r="AQ481" s="75">
        <v>0</v>
      </c>
      <c r="AR481" s="75">
        <v>0</v>
      </c>
      <c r="AS481" s="75">
        <v>0</v>
      </c>
      <c r="AT481" s="80">
        <v>0</v>
      </c>
      <c r="AU481" s="82">
        <f t="shared" si="339"/>
        <v>60921023</v>
      </c>
      <c r="AV481" s="113">
        <f t="shared" si="340"/>
        <v>39886941.039999999</v>
      </c>
      <c r="AW481" s="75">
        <f t="shared" si="341"/>
        <v>58265528</v>
      </c>
      <c r="AX481" s="75">
        <f t="shared" si="342"/>
        <v>4078586.9600000004</v>
      </c>
      <c r="AY481" s="76">
        <f t="shared" si="343"/>
        <v>0</v>
      </c>
      <c r="AZ481" s="75">
        <v>0</v>
      </c>
      <c r="BA481" s="75">
        <v>0</v>
      </c>
      <c r="BB481" s="75">
        <v>0</v>
      </c>
      <c r="BC481" s="80">
        <v>0</v>
      </c>
      <c r="BD481" s="80">
        <v>0</v>
      </c>
      <c r="BE481" s="80">
        <v>0</v>
      </c>
      <c r="BF481" s="78">
        <v>0</v>
      </c>
      <c r="BG481" s="348">
        <f t="shared" si="344"/>
        <v>4078586.9600000004</v>
      </c>
      <c r="BH481" s="188">
        <f t="shared" si="345"/>
        <v>56842436</v>
      </c>
      <c r="BM481" s="50">
        <v>885165</v>
      </c>
      <c r="BN481" s="391">
        <f t="shared" si="326"/>
        <v>46667</v>
      </c>
      <c r="BO481" s="391">
        <f t="shared" si="323"/>
        <v>931832</v>
      </c>
      <c r="BP481" s="391">
        <f t="shared" si="312"/>
        <v>26554950</v>
      </c>
      <c r="BQ481" s="50">
        <f t="shared" si="313"/>
        <v>1400010</v>
      </c>
      <c r="BR481" s="50">
        <f t="shared" si="314"/>
        <v>16010567.999999998</v>
      </c>
      <c r="BS481" s="50">
        <f t="shared" si="315"/>
        <v>2655495</v>
      </c>
      <c r="BT481" s="50">
        <f t="shared" si="316"/>
        <v>4500000</v>
      </c>
      <c r="BU481" s="50">
        <f t="shared" si="317"/>
        <v>6000000</v>
      </c>
      <c r="BV481" s="50">
        <f t="shared" si="318"/>
        <v>0</v>
      </c>
      <c r="BW481" s="50">
        <f t="shared" si="319"/>
        <v>0</v>
      </c>
      <c r="BX481" s="50">
        <f t="shared" si="320"/>
        <v>0</v>
      </c>
      <c r="BY481" s="50">
        <f t="shared" si="321"/>
        <v>3800000</v>
      </c>
      <c r="BZ481" s="50">
        <v>0</v>
      </c>
      <c r="CA481" s="50">
        <v>0</v>
      </c>
      <c r="CB481" s="50">
        <v>0</v>
      </c>
      <c r="CC481" s="50">
        <v>0</v>
      </c>
      <c r="CD481" s="391">
        <f t="shared" si="322"/>
        <v>60921023</v>
      </c>
      <c r="CE481" s="391">
        <f t="shared" si="324"/>
        <v>43965528</v>
      </c>
      <c r="CF481" s="391">
        <f t="shared" si="325"/>
        <v>58265528</v>
      </c>
      <c r="CG481" s="50">
        <f t="shared" si="346"/>
        <v>4078586.9600000004</v>
      </c>
      <c r="CH481" s="395">
        <f t="shared" si="347"/>
        <v>396552.80000000005</v>
      </c>
      <c r="CI481" s="398">
        <v>0</v>
      </c>
      <c r="CJ481" s="50">
        <v>0</v>
      </c>
      <c r="CK481" s="50">
        <v>0</v>
      </c>
      <c r="CL481" s="50">
        <v>0</v>
      </c>
      <c r="CM481" s="50">
        <v>0</v>
      </c>
      <c r="CN481" s="50">
        <v>0</v>
      </c>
      <c r="CO481" s="50">
        <v>0</v>
      </c>
      <c r="CP481" s="395">
        <f t="shared" si="348"/>
        <v>4475139.7600000007</v>
      </c>
      <c r="CQ481" s="391">
        <f t="shared" si="349"/>
        <v>56445883</v>
      </c>
      <c r="CR481" s="391">
        <f t="shared" si="350"/>
        <v>-396553</v>
      </c>
    </row>
    <row r="482" spans="1:96" s="50" customFormat="1" ht="24" customHeight="1" x14ac:dyDescent="0.2">
      <c r="A482" s="182">
        <f t="shared" si="327"/>
        <v>2655495</v>
      </c>
      <c r="B482" s="298">
        <f t="shared" si="351"/>
        <v>476</v>
      </c>
      <c r="C482" s="266">
        <v>259</v>
      </c>
      <c r="D482" s="299">
        <v>13159</v>
      </c>
      <c r="E482" s="242" t="s">
        <v>504</v>
      </c>
      <c r="F482" s="243" t="s">
        <v>1240</v>
      </c>
      <c r="G482" s="287" t="s">
        <v>137</v>
      </c>
      <c r="H482" s="274" t="s">
        <v>1150</v>
      </c>
      <c r="I482" s="294" t="s">
        <v>2910</v>
      </c>
      <c r="J482" s="65">
        <v>5799569059</v>
      </c>
      <c r="K482" s="65" t="s">
        <v>1241</v>
      </c>
      <c r="L482" s="65" t="s">
        <v>1150</v>
      </c>
      <c r="M482" s="292" t="s">
        <v>137</v>
      </c>
      <c r="N482" s="244" t="s">
        <v>2410</v>
      </c>
      <c r="O482" s="65"/>
      <c r="P482" s="90"/>
      <c r="Q482" s="244">
        <v>30</v>
      </c>
      <c r="R482" s="246">
        <v>120</v>
      </c>
      <c r="S482" s="246">
        <v>110</v>
      </c>
      <c r="T482" s="246">
        <v>29.33</v>
      </c>
      <c r="U482" s="90">
        <v>0</v>
      </c>
      <c r="V482" s="262">
        <v>15</v>
      </c>
      <c r="W482" s="99">
        <v>0</v>
      </c>
      <c r="X482" s="84">
        <v>0</v>
      </c>
      <c r="Y482" s="99">
        <v>1</v>
      </c>
      <c r="Z482" s="65">
        <v>1</v>
      </c>
      <c r="AA482" s="319">
        <v>885165</v>
      </c>
      <c r="AB482" s="319">
        <v>46667</v>
      </c>
      <c r="AC482" s="320">
        <f t="shared" si="328"/>
        <v>931832</v>
      </c>
      <c r="AD482" s="75">
        <v>4500000</v>
      </c>
      <c r="AE482" s="75">
        <v>6000000</v>
      </c>
      <c r="AF482" s="338">
        <f t="shared" si="352"/>
        <v>177895.19999999998</v>
      </c>
      <c r="AG482" s="113">
        <f t="shared" si="329"/>
        <v>26554950</v>
      </c>
      <c r="AH482" s="75">
        <f t="shared" si="330"/>
        <v>1400010</v>
      </c>
      <c r="AI482" s="75">
        <f t="shared" si="331"/>
        <v>21347423.999999996</v>
      </c>
      <c r="AJ482" s="75">
        <f t="shared" si="332"/>
        <v>2655495</v>
      </c>
      <c r="AK482" s="75">
        <f t="shared" si="333"/>
        <v>4500000</v>
      </c>
      <c r="AL482" s="75">
        <f t="shared" si="334"/>
        <v>6000000</v>
      </c>
      <c r="AM482" s="75">
        <f t="shared" si="335"/>
        <v>4892117.9999999991</v>
      </c>
      <c r="AN482" s="75">
        <f t="shared" si="336"/>
        <v>5217666.2159999991</v>
      </c>
      <c r="AO482" s="75">
        <f t="shared" si="337"/>
        <v>0</v>
      </c>
      <c r="AP482" s="75">
        <f t="shared" si="338"/>
        <v>3000000</v>
      </c>
      <c r="AQ482" s="75">
        <v>0</v>
      </c>
      <c r="AR482" s="75">
        <v>0</v>
      </c>
      <c r="AS482" s="75">
        <v>0</v>
      </c>
      <c r="AT482" s="80">
        <v>0</v>
      </c>
      <c r="AU482" s="82">
        <f t="shared" si="339"/>
        <v>75567663.216000006</v>
      </c>
      <c r="AV482" s="113">
        <f t="shared" si="340"/>
        <v>54308316.440880008</v>
      </c>
      <c r="AW482" s="75">
        <f t="shared" si="341"/>
        <v>72912168.215999991</v>
      </c>
      <c r="AX482" s="75">
        <f t="shared" si="342"/>
        <v>5103851.7751199994</v>
      </c>
      <c r="AY482" s="76">
        <f t="shared" si="343"/>
        <v>1430831.644088001</v>
      </c>
      <c r="AZ482" s="75">
        <v>0</v>
      </c>
      <c r="BA482" s="75">
        <v>0</v>
      </c>
      <c r="BB482" s="75">
        <v>0</v>
      </c>
      <c r="BC482" s="80">
        <v>0</v>
      </c>
      <c r="BD482" s="80">
        <v>0</v>
      </c>
      <c r="BE482" s="80">
        <v>0</v>
      </c>
      <c r="BF482" s="78">
        <v>0</v>
      </c>
      <c r="BG482" s="348">
        <f t="shared" si="344"/>
        <v>6534683.4192080004</v>
      </c>
      <c r="BH482" s="188">
        <f t="shared" si="345"/>
        <v>69032979</v>
      </c>
      <c r="BM482" s="50">
        <v>885165</v>
      </c>
      <c r="BN482" s="391">
        <f t="shared" si="326"/>
        <v>46667</v>
      </c>
      <c r="BO482" s="391">
        <f t="shared" si="323"/>
        <v>931832</v>
      </c>
      <c r="BP482" s="391">
        <f t="shared" si="312"/>
        <v>26554950</v>
      </c>
      <c r="BQ482" s="50">
        <f t="shared" si="313"/>
        <v>1400010</v>
      </c>
      <c r="BR482" s="50">
        <f t="shared" si="314"/>
        <v>21347423.999999996</v>
      </c>
      <c r="BS482" s="50">
        <f t="shared" si="315"/>
        <v>2655495</v>
      </c>
      <c r="BT482" s="50">
        <f t="shared" si="316"/>
        <v>4500000</v>
      </c>
      <c r="BU482" s="50">
        <f t="shared" si="317"/>
        <v>6000000</v>
      </c>
      <c r="BV482" s="50">
        <f t="shared" si="318"/>
        <v>4892117.9999999991</v>
      </c>
      <c r="BW482" s="50">
        <f t="shared" si="319"/>
        <v>5217666.2159999991</v>
      </c>
      <c r="BX482" s="50">
        <f t="shared" si="320"/>
        <v>0</v>
      </c>
      <c r="BY482" s="50">
        <f t="shared" si="321"/>
        <v>3000000</v>
      </c>
      <c r="BZ482" s="50">
        <v>0</v>
      </c>
      <c r="CA482" s="50">
        <v>0</v>
      </c>
      <c r="CB482" s="50">
        <v>0</v>
      </c>
      <c r="CC482" s="50">
        <v>0</v>
      </c>
      <c r="CD482" s="391">
        <f t="shared" si="322"/>
        <v>75567663.216000006</v>
      </c>
      <c r="CE482" s="391">
        <f t="shared" si="324"/>
        <v>59412168.216000006</v>
      </c>
      <c r="CF482" s="391">
        <f t="shared" si="325"/>
        <v>72912168.216000006</v>
      </c>
      <c r="CG482" s="50">
        <f t="shared" si="346"/>
        <v>5103851.7751200013</v>
      </c>
      <c r="CH482" s="395">
        <f t="shared" si="347"/>
        <v>1941216.8216000006</v>
      </c>
      <c r="CI482" s="398">
        <v>0</v>
      </c>
      <c r="CJ482" s="50">
        <v>0</v>
      </c>
      <c r="CK482" s="50">
        <v>0</v>
      </c>
      <c r="CL482" s="50">
        <v>0</v>
      </c>
      <c r="CM482" s="50">
        <v>0</v>
      </c>
      <c r="CN482" s="50">
        <v>0</v>
      </c>
      <c r="CO482" s="50">
        <v>0</v>
      </c>
      <c r="CP482" s="395">
        <f t="shared" si="348"/>
        <v>7045068.5967200017</v>
      </c>
      <c r="CQ482" s="391">
        <f t="shared" si="349"/>
        <v>68522594</v>
      </c>
      <c r="CR482" s="391">
        <f t="shared" si="350"/>
        <v>-510385</v>
      </c>
    </row>
    <row r="483" spans="1:96" s="50" customFormat="1" ht="24" customHeight="1" x14ac:dyDescent="0.2">
      <c r="A483" s="182">
        <f t="shared" si="327"/>
        <v>2655495</v>
      </c>
      <c r="B483" s="298">
        <f t="shared" si="351"/>
        <v>477</v>
      </c>
      <c r="C483" s="266">
        <v>260</v>
      </c>
      <c r="D483" s="299">
        <v>13160</v>
      </c>
      <c r="E483" s="242" t="s">
        <v>1207</v>
      </c>
      <c r="F483" s="243" t="s">
        <v>1242</v>
      </c>
      <c r="G483" s="287" t="s">
        <v>137</v>
      </c>
      <c r="H483" s="274" t="s">
        <v>1150</v>
      </c>
      <c r="I483" s="294" t="s">
        <v>2911</v>
      </c>
      <c r="J483" s="65">
        <v>2080271024</v>
      </c>
      <c r="K483" s="65" t="s">
        <v>1243</v>
      </c>
      <c r="L483" s="65" t="s">
        <v>1150</v>
      </c>
      <c r="M483" s="292" t="s">
        <v>137</v>
      </c>
      <c r="N483" s="244" t="s">
        <v>2410</v>
      </c>
      <c r="O483" s="65"/>
      <c r="P483" s="90"/>
      <c r="Q483" s="244">
        <v>30</v>
      </c>
      <c r="R483" s="246">
        <v>120</v>
      </c>
      <c r="S483" s="246">
        <v>110</v>
      </c>
      <c r="T483" s="246">
        <v>29.33</v>
      </c>
      <c r="U483" s="245">
        <f>1</f>
        <v>1</v>
      </c>
      <c r="V483" s="262">
        <v>15</v>
      </c>
      <c r="W483" s="99">
        <v>0</v>
      </c>
      <c r="X483" s="84">
        <v>0</v>
      </c>
      <c r="Y483" s="99">
        <v>0</v>
      </c>
      <c r="Z483" s="65">
        <v>0</v>
      </c>
      <c r="AA483" s="319">
        <v>885165</v>
      </c>
      <c r="AB483" s="319">
        <v>46667</v>
      </c>
      <c r="AC483" s="320">
        <f t="shared" si="328"/>
        <v>931832</v>
      </c>
      <c r="AD483" s="75">
        <v>4500000</v>
      </c>
      <c r="AE483" s="75">
        <v>6000000</v>
      </c>
      <c r="AF483" s="338">
        <f t="shared" si="352"/>
        <v>177895.19999999998</v>
      </c>
      <c r="AG483" s="113">
        <f t="shared" si="329"/>
        <v>26554950</v>
      </c>
      <c r="AH483" s="75">
        <f t="shared" si="330"/>
        <v>1400010</v>
      </c>
      <c r="AI483" s="75">
        <f t="shared" si="331"/>
        <v>21347423.999999996</v>
      </c>
      <c r="AJ483" s="75">
        <f t="shared" si="332"/>
        <v>0</v>
      </c>
      <c r="AK483" s="75">
        <f t="shared" si="333"/>
        <v>4500000</v>
      </c>
      <c r="AL483" s="75">
        <f t="shared" si="334"/>
        <v>6000000</v>
      </c>
      <c r="AM483" s="75">
        <f t="shared" si="335"/>
        <v>4892117.9999999991</v>
      </c>
      <c r="AN483" s="75">
        <f t="shared" si="336"/>
        <v>5217666.2159999991</v>
      </c>
      <c r="AO483" s="75">
        <f t="shared" si="337"/>
        <v>931832</v>
      </c>
      <c r="AP483" s="75">
        <f t="shared" si="338"/>
        <v>3000000</v>
      </c>
      <c r="AQ483" s="75">
        <v>0</v>
      </c>
      <c r="AR483" s="75">
        <v>0</v>
      </c>
      <c r="AS483" s="75">
        <v>0</v>
      </c>
      <c r="AT483" s="80">
        <v>0</v>
      </c>
      <c r="AU483" s="82">
        <f t="shared" si="339"/>
        <v>73844000.216000006</v>
      </c>
      <c r="AV483" s="113">
        <f t="shared" si="340"/>
        <v>54308316.440880008</v>
      </c>
      <c r="AW483" s="75">
        <f t="shared" si="341"/>
        <v>72912168.215999991</v>
      </c>
      <c r="AX483" s="75">
        <f t="shared" si="342"/>
        <v>5103851.7751199994</v>
      </c>
      <c r="AY483" s="76">
        <f t="shared" si="343"/>
        <v>1430831.644088001</v>
      </c>
      <c r="AZ483" s="75">
        <v>0</v>
      </c>
      <c r="BA483" s="75">
        <v>0</v>
      </c>
      <c r="BB483" s="75">
        <v>0</v>
      </c>
      <c r="BC483" s="80">
        <v>0</v>
      </c>
      <c r="BD483" s="80">
        <v>0</v>
      </c>
      <c r="BE483" s="80">
        <v>0</v>
      </c>
      <c r="BF483" s="78">
        <v>0</v>
      </c>
      <c r="BG483" s="348">
        <f t="shared" si="344"/>
        <v>6534683.4192080004</v>
      </c>
      <c r="BH483" s="188">
        <f t="shared" si="345"/>
        <v>67309316</v>
      </c>
      <c r="BM483" s="50">
        <v>885165</v>
      </c>
      <c r="BN483" s="391">
        <f t="shared" si="326"/>
        <v>46667</v>
      </c>
      <c r="BO483" s="391">
        <f t="shared" si="323"/>
        <v>931832</v>
      </c>
      <c r="BP483" s="391">
        <f t="shared" si="312"/>
        <v>26554950</v>
      </c>
      <c r="BQ483" s="50">
        <f t="shared" si="313"/>
        <v>1400010</v>
      </c>
      <c r="BR483" s="50">
        <f t="shared" si="314"/>
        <v>21347423.999999996</v>
      </c>
      <c r="BS483" s="50">
        <f t="shared" si="315"/>
        <v>0</v>
      </c>
      <c r="BT483" s="50">
        <f t="shared" si="316"/>
        <v>4500000</v>
      </c>
      <c r="BU483" s="50">
        <f t="shared" si="317"/>
        <v>6000000</v>
      </c>
      <c r="BV483" s="50">
        <f t="shared" si="318"/>
        <v>4892117.9999999991</v>
      </c>
      <c r="BW483" s="50">
        <f t="shared" si="319"/>
        <v>5217666.2159999991</v>
      </c>
      <c r="BX483" s="50">
        <f t="shared" si="320"/>
        <v>931832</v>
      </c>
      <c r="BY483" s="50">
        <f t="shared" si="321"/>
        <v>3000000</v>
      </c>
      <c r="BZ483" s="50">
        <v>0</v>
      </c>
      <c r="CA483" s="50">
        <v>0</v>
      </c>
      <c r="CB483" s="50">
        <v>0</v>
      </c>
      <c r="CC483" s="50">
        <v>0</v>
      </c>
      <c r="CD483" s="391">
        <f t="shared" si="322"/>
        <v>73844000.216000006</v>
      </c>
      <c r="CE483" s="391">
        <f t="shared" si="324"/>
        <v>59412168.216000006</v>
      </c>
      <c r="CF483" s="391">
        <f t="shared" si="325"/>
        <v>73844000.216000006</v>
      </c>
      <c r="CG483" s="50">
        <f t="shared" si="346"/>
        <v>5169080.0151200006</v>
      </c>
      <c r="CH483" s="395">
        <f t="shared" si="347"/>
        <v>1941216.8216000006</v>
      </c>
      <c r="CI483" s="398">
        <v>0</v>
      </c>
      <c r="CJ483" s="50">
        <v>0</v>
      </c>
      <c r="CK483" s="50">
        <v>0</v>
      </c>
      <c r="CL483" s="50">
        <v>0</v>
      </c>
      <c r="CM483" s="50">
        <v>0</v>
      </c>
      <c r="CN483" s="50">
        <v>0</v>
      </c>
      <c r="CO483" s="50">
        <v>0</v>
      </c>
      <c r="CP483" s="395">
        <f t="shared" si="348"/>
        <v>7110296.836720001</v>
      </c>
      <c r="CQ483" s="391">
        <f t="shared" si="349"/>
        <v>66733703</v>
      </c>
      <c r="CR483" s="391">
        <f t="shared" si="350"/>
        <v>-575613</v>
      </c>
    </row>
    <row r="484" spans="1:96" s="50" customFormat="1" ht="24" customHeight="1" x14ac:dyDescent="0.2">
      <c r="A484" s="182">
        <f t="shared" si="327"/>
        <v>2655495</v>
      </c>
      <c r="B484" s="298">
        <f t="shared" si="351"/>
        <v>478</v>
      </c>
      <c r="C484" s="266">
        <v>261</v>
      </c>
      <c r="D484" s="299">
        <v>13162</v>
      </c>
      <c r="E484" s="242" t="s">
        <v>1246</v>
      </c>
      <c r="F484" s="243" t="s">
        <v>1247</v>
      </c>
      <c r="G484" s="287" t="s">
        <v>137</v>
      </c>
      <c r="H484" s="274" t="s">
        <v>1150</v>
      </c>
      <c r="I484" s="294" t="s">
        <v>2912</v>
      </c>
      <c r="J484" s="65">
        <v>2190059097</v>
      </c>
      <c r="K484" s="65" t="s">
        <v>1248</v>
      </c>
      <c r="L484" s="65" t="s">
        <v>1150</v>
      </c>
      <c r="M484" s="292" t="s">
        <v>137</v>
      </c>
      <c r="N484" s="244" t="s">
        <v>2410</v>
      </c>
      <c r="O484" s="65"/>
      <c r="P484" s="90"/>
      <c r="Q484" s="244">
        <v>30</v>
      </c>
      <c r="R484" s="246">
        <v>120</v>
      </c>
      <c r="S484" s="246">
        <v>110</v>
      </c>
      <c r="T484" s="246">
        <v>29.33</v>
      </c>
      <c r="U484" s="90">
        <v>0</v>
      </c>
      <c r="V484" s="262">
        <v>15</v>
      </c>
      <c r="W484" s="99">
        <v>0</v>
      </c>
      <c r="X484" s="84">
        <v>0</v>
      </c>
      <c r="Y484" s="99">
        <v>0</v>
      </c>
      <c r="Z484" s="65">
        <v>0</v>
      </c>
      <c r="AA484" s="319">
        <v>885165</v>
      </c>
      <c r="AB484" s="319">
        <v>46667</v>
      </c>
      <c r="AC484" s="320">
        <f t="shared" si="328"/>
        <v>931832</v>
      </c>
      <c r="AD484" s="75">
        <v>4500000</v>
      </c>
      <c r="AE484" s="75">
        <v>6000000</v>
      </c>
      <c r="AF484" s="338">
        <f t="shared" si="352"/>
        <v>177895.19999999998</v>
      </c>
      <c r="AG484" s="113">
        <f t="shared" si="329"/>
        <v>26554950</v>
      </c>
      <c r="AH484" s="75">
        <f t="shared" si="330"/>
        <v>1400010</v>
      </c>
      <c r="AI484" s="75">
        <f t="shared" si="331"/>
        <v>21347423.999999996</v>
      </c>
      <c r="AJ484" s="75">
        <f t="shared" si="332"/>
        <v>0</v>
      </c>
      <c r="AK484" s="75">
        <f t="shared" si="333"/>
        <v>4500000</v>
      </c>
      <c r="AL484" s="75">
        <f t="shared" si="334"/>
        <v>6000000</v>
      </c>
      <c r="AM484" s="75">
        <f t="shared" si="335"/>
        <v>4892117.9999999991</v>
      </c>
      <c r="AN484" s="75">
        <f t="shared" si="336"/>
        <v>5217666.2159999991</v>
      </c>
      <c r="AO484" s="75">
        <f t="shared" si="337"/>
        <v>0</v>
      </c>
      <c r="AP484" s="75">
        <f t="shared" si="338"/>
        <v>3000000</v>
      </c>
      <c r="AQ484" s="75">
        <v>0</v>
      </c>
      <c r="AR484" s="75">
        <v>0</v>
      </c>
      <c r="AS484" s="75">
        <v>0</v>
      </c>
      <c r="AT484" s="80">
        <v>0</v>
      </c>
      <c r="AU484" s="82">
        <f t="shared" si="339"/>
        <v>72912168.216000006</v>
      </c>
      <c r="AV484" s="113">
        <f t="shared" si="340"/>
        <v>54308316.440880008</v>
      </c>
      <c r="AW484" s="75">
        <f t="shared" si="341"/>
        <v>72912168.215999991</v>
      </c>
      <c r="AX484" s="75">
        <f t="shared" si="342"/>
        <v>5103851.7751199994</v>
      </c>
      <c r="AY484" s="76">
        <f t="shared" si="343"/>
        <v>1430831.644088001</v>
      </c>
      <c r="AZ484" s="75">
        <v>0</v>
      </c>
      <c r="BA484" s="75">
        <v>0</v>
      </c>
      <c r="BB484" s="75">
        <v>0</v>
      </c>
      <c r="BC484" s="80">
        <v>0</v>
      </c>
      <c r="BD484" s="80">
        <v>0</v>
      </c>
      <c r="BE484" s="80">
        <v>0</v>
      </c>
      <c r="BF484" s="78">
        <v>0</v>
      </c>
      <c r="BG484" s="348">
        <f t="shared" si="344"/>
        <v>6534683.4192080004</v>
      </c>
      <c r="BH484" s="188">
        <f t="shared" si="345"/>
        <v>66377484</v>
      </c>
      <c r="BM484" s="50">
        <v>885165</v>
      </c>
      <c r="BN484" s="391">
        <f t="shared" si="326"/>
        <v>46667</v>
      </c>
      <c r="BO484" s="391">
        <f t="shared" si="323"/>
        <v>931832</v>
      </c>
      <c r="BP484" s="391">
        <f t="shared" si="312"/>
        <v>26554950</v>
      </c>
      <c r="BQ484" s="50">
        <f t="shared" si="313"/>
        <v>1400010</v>
      </c>
      <c r="BR484" s="50">
        <f t="shared" si="314"/>
        <v>21347423.999999996</v>
      </c>
      <c r="BS484" s="50">
        <f t="shared" si="315"/>
        <v>0</v>
      </c>
      <c r="BT484" s="50">
        <f t="shared" si="316"/>
        <v>4500000</v>
      </c>
      <c r="BU484" s="50">
        <f t="shared" si="317"/>
        <v>6000000</v>
      </c>
      <c r="BV484" s="50">
        <f t="shared" si="318"/>
        <v>4892117.9999999991</v>
      </c>
      <c r="BW484" s="50">
        <f t="shared" si="319"/>
        <v>5217666.2159999991</v>
      </c>
      <c r="BX484" s="50">
        <f t="shared" si="320"/>
        <v>0</v>
      </c>
      <c r="BY484" s="50">
        <f t="shared" si="321"/>
        <v>3000000</v>
      </c>
      <c r="BZ484" s="50">
        <v>0</v>
      </c>
      <c r="CA484" s="50">
        <v>0</v>
      </c>
      <c r="CB484" s="50">
        <v>0</v>
      </c>
      <c r="CC484" s="50">
        <v>0</v>
      </c>
      <c r="CD484" s="391">
        <f t="shared" si="322"/>
        <v>72912168.216000006</v>
      </c>
      <c r="CE484" s="391">
        <f t="shared" si="324"/>
        <v>59412168.216000006</v>
      </c>
      <c r="CF484" s="391">
        <f t="shared" si="325"/>
        <v>72912168.216000006</v>
      </c>
      <c r="CG484" s="50">
        <f t="shared" si="346"/>
        <v>5103851.7751200013</v>
      </c>
      <c r="CH484" s="395">
        <f t="shared" si="347"/>
        <v>1941216.8216000006</v>
      </c>
      <c r="CI484" s="398">
        <v>0</v>
      </c>
      <c r="CJ484" s="50">
        <v>0</v>
      </c>
      <c r="CK484" s="50">
        <v>0</v>
      </c>
      <c r="CL484" s="50">
        <v>0</v>
      </c>
      <c r="CM484" s="50">
        <v>0</v>
      </c>
      <c r="CN484" s="50">
        <v>0</v>
      </c>
      <c r="CO484" s="50">
        <v>0</v>
      </c>
      <c r="CP484" s="395">
        <f t="shared" si="348"/>
        <v>7045068.5967200017</v>
      </c>
      <c r="CQ484" s="391">
        <f t="shared" si="349"/>
        <v>65867099</v>
      </c>
      <c r="CR484" s="391">
        <f t="shared" si="350"/>
        <v>-510385</v>
      </c>
    </row>
    <row r="485" spans="1:96" s="50" customFormat="1" ht="24" customHeight="1" x14ac:dyDescent="0.2">
      <c r="A485" s="182">
        <f t="shared" si="327"/>
        <v>2655495</v>
      </c>
      <c r="B485" s="298">
        <f t="shared" si="351"/>
        <v>479</v>
      </c>
      <c r="C485" s="266">
        <v>262</v>
      </c>
      <c r="D485" s="299">
        <v>13163</v>
      </c>
      <c r="E485" s="242" t="s">
        <v>111</v>
      </c>
      <c r="F485" s="243" t="s">
        <v>1249</v>
      </c>
      <c r="G485" s="287" t="s">
        <v>137</v>
      </c>
      <c r="H485" s="274" t="s">
        <v>1150</v>
      </c>
      <c r="I485" s="294" t="s">
        <v>2913</v>
      </c>
      <c r="J485" s="65">
        <v>4839982181</v>
      </c>
      <c r="K485" s="65" t="s">
        <v>1250</v>
      </c>
      <c r="L485" s="65" t="s">
        <v>1150</v>
      </c>
      <c r="M485" s="292" t="s">
        <v>137</v>
      </c>
      <c r="N485" s="244" t="s">
        <v>2410</v>
      </c>
      <c r="O485" s="65"/>
      <c r="P485" s="90"/>
      <c r="Q485" s="244">
        <v>30</v>
      </c>
      <c r="R485" s="246">
        <v>120</v>
      </c>
      <c r="S485" s="246">
        <v>110</v>
      </c>
      <c r="T485" s="246">
        <v>29.33</v>
      </c>
      <c r="U485" s="90">
        <v>0</v>
      </c>
      <c r="V485" s="262">
        <v>15</v>
      </c>
      <c r="W485" s="99">
        <v>0</v>
      </c>
      <c r="X485" s="84">
        <v>0</v>
      </c>
      <c r="Y485" s="99">
        <v>0</v>
      </c>
      <c r="Z485" s="65">
        <v>0</v>
      </c>
      <c r="AA485" s="319">
        <v>885165</v>
      </c>
      <c r="AB485" s="319">
        <v>46667</v>
      </c>
      <c r="AC485" s="320">
        <f t="shared" si="328"/>
        <v>931832</v>
      </c>
      <c r="AD485" s="75">
        <v>4500000</v>
      </c>
      <c r="AE485" s="75">
        <v>6000000</v>
      </c>
      <c r="AF485" s="338">
        <f t="shared" si="352"/>
        <v>177895.19999999998</v>
      </c>
      <c r="AG485" s="113">
        <f t="shared" si="329"/>
        <v>26554950</v>
      </c>
      <c r="AH485" s="75">
        <f t="shared" si="330"/>
        <v>1400010</v>
      </c>
      <c r="AI485" s="75">
        <f t="shared" si="331"/>
        <v>21347423.999999996</v>
      </c>
      <c r="AJ485" s="75">
        <f t="shared" si="332"/>
        <v>0</v>
      </c>
      <c r="AK485" s="75">
        <f t="shared" si="333"/>
        <v>4500000</v>
      </c>
      <c r="AL485" s="75">
        <f t="shared" si="334"/>
        <v>6000000</v>
      </c>
      <c r="AM485" s="75">
        <f t="shared" si="335"/>
        <v>4892117.9999999991</v>
      </c>
      <c r="AN485" s="75">
        <f t="shared" si="336"/>
        <v>5217666.2159999991</v>
      </c>
      <c r="AO485" s="75">
        <f t="shared" si="337"/>
        <v>0</v>
      </c>
      <c r="AP485" s="75">
        <f t="shared" si="338"/>
        <v>3000000</v>
      </c>
      <c r="AQ485" s="75">
        <v>0</v>
      </c>
      <c r="AR485" s="75">
        <v>0</v>
      </c>
      <c r="AS485" s="75">
        <v>0</v>
      </c>
      <c r="AT485" s="80">
        <v>0</v>
      </c>
      <c r="AU485" s="82">
        <f t="shared" si="339"/>
        <v>72912168.216000006</v>
      </c>
      <c r="AV485" s="113">
        <f t="shared" si="340"/>
        <v>54308316.440880008</v>
      </c>
      <c r="AW485" s="75">
        <f t="shared" si="341"/>
        <v>72912168.215999991</v>
      </c>
      <c r="AX485" s="75">
        <f t="shared" si="342"/>
        <v>5103851.7751199994</v>
      </c>
      <c r="AY485" s="76">
        <f t="shared" si="343"/>
        <v>1430831.644088001</v>
      </c>
      <c r="AZ485" s="75">
        <v>0</v>
      </c>
      <c r="BA485" s="75">
        <v>0</v>
      </c>
      <c r="BB485" s="75">
        <v>0</v>
      </c>
      <c r="BC485" s="80">
        <v>0</v>
      </c>
      <c r="BD485" s="80">
        <v>0</v>
      </c>
      <c r="BE485" s="80">
        <v>0</v>
      </c>
      <c r="BF485" s="78">
        <v>0</v>
      </c>
      <c r="BG485" s="348">
        <f t="shared" si="344"/>
        <v>6534683.4192080004</v>
      </c>
      <c r="BH485" s="188">
        <f t="shared" si="345"/>
        <v>66377484</v>
      </c>
      <c r="BM485" s="50">
        <v>885165</v>
      </c>
      <c r="BN485" s="391">
        <f t="shared" si="326"/>
        <v>46667</v>
      </c>
      <c r="BO485" s="391">
        <f t="shared" si="323"/>
        <v>931832</v>
      </c>
      <c r="BP485" s="391">
        <f t="shared" si="312"/>
        <v>26554950</v>
      </c>
      <c r="BQ485" s="50">
        <f t="shared" si="313"/>
        <v>1400010</v>
      </c>
      <c r="BR485" s="50">
        <f t="shared" si="314"/>
        <v>21347423.999999996</v>
      </c>
      <c r="BS485" s="50">
        <f t="shared" si="315"/>
        <v>0</v>
      </c>
      <c r="BT485" s="50">
        <f t="shared" si="316"/>
        <v>4500000</v>
      </c>
      <c r="BU485" s="50">
        <f t="shared" si="317"/>
        <v>6000000</v>
      </c>
      <c r="BV485" s="50">
        <f t="shared" si="318"/>
        <v>4892117.9999999991</v>
      </c>
      <c r="BW485" s="50">
        <f t="shared" si="319"/>
        <v>5217666.2159999991</v>
      </c>
      <c r="BX485" s="50">
        <f t="shared" si="320"/>
        <v>0</v>
      </c>
      <c r="BY485" s="50">
        <f t="shared" si="321"/>
        <v>3000000</v>
      </c>
      <c r="BZ485" s="50">
        <v>0</v>
      </c>
      <c r="CA485" s="50">
        <v>0</v>
      </c>
      <c r="CB485" s="50">
        <v>0</v>
      </c>
      <c r="CC485" s="50">
        <v>0</v>
      </c>
      <c r="CD485" s="391">
        <f t="shared" si="322"/>
        <v>72912168.216000006</v>
      </c>
      <c r="CE485" s="391">
        <f t="shared" si="324"/>
        <v>59412168.216000006</v>
      </c>
      <c r="CF485" s="391">
        <f t="shared" si="325"/>
        <v>72912168.216000006</v>
      </c>
      <c r="CG485" s="50">
        <f t="shared" si="346"/>
        <v>5103851.7751200013</v>
      </c>
      <c r="CH485" s="395">
        <f t="shared" si="347"/>
        <v>1941216.8216000006</v>
      </c>
      <c r="CI485" s="398">
        <v>0</v>
      </c>
      <c r="CJ485" s="50">
        <v>0</v>
      </c>
      <c r="CK485" s="50">
        <v>0</v>
      </c>
      <c r="CL485" s="50">
        <v>0</v>
      </c>
      <c r="CM485" s="50">
        <v>0</v>
      </c>
      <c r="CN485" s="50">
        <v>0</v>
      </c>
      <c r="CO485" s="50">
        <v>0</v>
      </c>
      <c r="CP485" s="395">
        <f t="shared" si="348"/>
        <v>7045068.5967200017</v>
      </c>
      <c r="CQ485" s="391">
        <f t="shared" si="349"/>
        <v>65867099</v>
      </c>
      <c r="CR485" s="391">
        <f t="shared" si="350"/>
        <v>-510385</v>
      </c>
    </row>
    <row r="486" spans="1:96" s="50" customFormat="1" ht="24" customHeight="1" x14ac:dyDescent="0.2">
      <c r="A486" s="182">
        <f t="shared" si="327"/>
        <v>2655495</v>
      </c>
      <c r="B486" s="298">
        <f t="shared" si="351"/>
        <v>480</v>
      </c>
      <c r="C486" s="266">
        <v>263</v>
      </c>
      <c r="D486" s="299">
        <v>13164</v>
      </c>
      <c r="E486" s="242" t="s">
        <v>1251</v>
      </c>
      <c r="F486" s="243" t="s">
        <v>1252</v>
      </c>
      <c r="G486" s="287" t="s">
        <v>137</v>
      </c>
      <c r="H486" s="274" t="s">
        <v>1150</v>
      </c>
      <c r="I486" s="294" t="s">
        <v>2914</v>
      </c>
      <c r="J486" s="65">
        <v>2162248379</v>
      </c>
      <c r="K486" s="65" t="s">
        <v>1253</v>
      </c>
      <c r="L486" s="65" t="s">
        <v>1150</v>
      </c>
      <c r="M486" s="292" t="s">
        <v>137</v>
      </c>
      <c r="N486" s="99"/>
      <c r="O486" s="246" t="s">
        <v>2410</v>
      </c>
      <c r="P486" s="90"/>
      <c r="Q486" s="244">
        <v>30</v>
      </c>
      <c r="R486" s="246">
        <v>90</v>
      </c>
      <c r="S486" s="246">
        <v>0</v>
      </c>
      <c r="T486" s="246">
        <v>0</v>
      </c>
      <c r="U486" s="90">
        <v>0</v>
      </c>
      <c r="V486" s="262">
        <v>20</v>
      </c>
      <c r="W486" s="99">
        <v>0</v>
      </c>
      <c r="X486" s="84">
        <v>0</v>
      </c>
      <c r="Y486" s="99">
        <v>2</v>
      </c>
      <c r="Z486" s="65">
        <v>1</v>
      </c>
      <c r="AA486" s="319">
        <v>885165</v>
      </c>
      <c r="AB486" s="319">
        <v>46667</v>
      </c>
      <c r="AC486" s="320">
        <f t="shared" si="328"/>
        <v>931832</v>
      </c>
      <c r="AD486" s="75">
        <v>4500000</v>
      </c>
      <c r="AE486" s="75">
        <v>6000000</v>
      </c>
      <c r="AF486" s="338">
        <f t="shared" si="352"/>
        <v>177895.19999999998</v>
      </c>
      <c r="AG486" s="113">
        <f t="shared" si="329"/>
        <v>26554950</v>
      </c>
      <c r="AH486" s="75">
        <f t="shared" si="330"/>
        <v>1400010</v>
      </c>
      <c r="AI486" s="75">
        <f t="shared" si="331"/>
        <v>16010567.999999998</v>
      </c>
      <c r="AJ486" s="75">
        <f t="shared" si="332"/>
        <v>2655495</v>
      </c>
      <c r="AK486" s="75">
        <f t="shared" si="333"/>
        <v>4500000</v>
      </c>
      <c r="AL486" s="75">
        <f t="shared" si="334"/>
        <v>6000000</v>
      </c>
      <c r="AM486" s="75">
        <f t="shared" si="335"/>
        <v>0</v>
      </c>
      <c r="AN486" s="75">
        <f t="shared" si="336"/>
        <v>0</v>
      </c>
      <c r="AO486" s="75">
        <f t="shared" si="337"/>
        <v>0</v>
      </c>
      <c r="AP486" s="75">
        <f t="shared" si="338"/>
        <v>4000000</v>
      </c>
      <c r="AQ486" s="75">
        <v>0</v>
      </c>
      <c r="AR486" s="75">
        <v>0</v>
      </c>
      <c r="AS486" s="75">
        <v>0</v>
      </c>
      <c r="AT486" s="80">
        <v>0</v>
      </c>
      <c r="AU486" s="82">
        <f t="shared" si="339"/>
        <v>61121023</v>
      </c>
      <c r="AV486" s="113">
        <f t="shared" si="340"/>
        <v>39872941.039999999</v>
      </c>
      <c r="AW486" s="75">
        <f t="shared" si="341"/>
        <v>58465528</v>
      </c>
      <c r="AX486" s="75">
        <f t="shared" si="342"/>
        <v>4092586.9600000004</v>
      </c>
      <c r="AY486" s="76">
        <f t="shared" si="343"/>
        <v>0</v>
      </c>
      <c r="AZ486" s="75">
        <v>0</v>
      </c>
      <c r="BA486" s="75">
        <v>0</v>
      </c>
      <c r="BB486" s="75">
        <v>0</v>
      </c>
      <c r="BC486" s="80">
        <v>0</v>
      </c>
      <c r="BD486" s="80">
        <v>0</v>
      </c>
      <c r="BE486" s="80">
        <v>0</v>
      </c>
      <c r="BF486" s="78">
        <v>0</v>
      </c>
      <c r="BG486" s="348">
        <f t="shared" si="344"/>
        <v>4092586.9600000004</v>
      </c>
      <c r="BH486" s="188">
        <f t="shared" si="345"/>
        <v>57028436</v>
      </c>
      <c r="BM486" s="50">
        <v>885165</v>
      </c>
      <c r="BN486" s="391">
        <f t="shared" si="326"/>
        <v>46667</v>
      </c>
      <c r="BO486" s="391">
        <f t="shared" si="323"/>
        <v>931832</v>
      </c>
      <c r="BP486" s="391">
        <f t="shared" si="312"/>
        <v>26554950</v>
      </c>
      <c r="BQ486" s="50">
        <f t="shared" si="313"/>
        <v>1400010</v>
      </c>
      <c r="BR486" s="50">
        <f t="shared" si="314"/>
        <v>16010567.999999998</v>
      </c>
      <c r="BS486" s="50">
        <f t="shared" si="315"/>
        <v>2655495</v>
      </c>
      <c r="BT486" s="50">
        <f t="shared" si="316"/>
        <v>4500000</v>
      </c>
      <c r="BU486" s="50">
        <f t="shared" si="317"/>
        <v>6000000</v>
      </c>
      <c r="BV486" s="50">
        <f t="shared" si="318"/>
        <v>0</v>
      </c>
      <c r="BW486" s="50">
        <f t="shared" si="319"/>
        <v>0</v>
      </c>
      <c r="BX486" s="50">
        <f t="shared" si="320"/>
        <v>0</v>
      </c>
      <c r="BY486" s="50">
        <f t="shared" si="321"/>
        <v>4000000</v>
      </c>
      <c r="BZ486" s="50">
        <v>0</v>
      </c>
      <c r="CA486" s="50">
        <v>0</v>
      </c>
      <c r="CB486" s="50">
        <v>0</v>
      </c>
      <c r="CC486" s="50">
        <v>0</v>
      </c>
      <c r="CD486" s="391">
        <f t="shared" si="322"/>
        <v>61121023</v>
      </c>
      <c r="CE486" s="391">
        <f t="shared" si="324"/>
        <v>43965528</v>
      </c>
      <c r="CF486" s="391">
        <f t="shared" si="325"/>
        <v>58465528</v>
      </c>
      <c r="CG486" s="50">
        <f t="shared" si="346"/>
        <v>4092586.9600000004</v>
      </c>
      <c r="CH486" s="395">
        <f t="shared" si="347"/>
        <v>396552.80000000005</v>
      </c>
      <c r="CI486" s="398">
        <v>0</v>
      </c>
      <c r="CJ486" s="50">
        <v>0</v>
      </c>
      <c r="CK486" s="50">
        <v>0</v>
      </c>
      <c r="CL486" s="50">
        <v>0</v>
      </c>
      <c r="CM486" s="50">
        <v>0</v>
      </c>
      <c r="CN486" s="50">
        <v>0</v>
      </c>
      <c r="CO486" s="50">
        <v>0</v>
      </c>
      <c r="CP486" s="395">
        <f t="shared" si="348"/>
        <v>4489139.7600000007</v>
      </c>
      <c r="CQ486" s="391">
        <f t="shared" si="349"/>
        <v>56631883</v>
      </c>
      <c r="CR486" s="391">
        <f t="shared" si="350"/>
        <v>-396553</v>
      </c>
    </row>
    <row r="487" spans="1:96" s="50" customFormat="1" ht="24" customHeight="1" x14ac:dyDescent="0.2">
      <c r="A487" s="182">
        <f t="shared" si="327"/>
        <v>2655495</v>
      </c>
      <c r="B487" s="298">
        <f t="shared" si="351"/>
        <v>481</v>
      </c>
      <c r="C487" s="266">
        <v>264</v>
      </c>
      <c r="D487" s="299">
        <v>13169</v>
      </c>
      <c r="E487" s="242" t="s">
        <v>1265</v>
      </c>
      <c r="F487" s="243" t="s">
        <v>1266</v>
      </c>
      <c r="G487" s="287" t="s">
        <v>137</v>
      </c>
      <c r="H487" s="274" t="s">
        <v>1150</v>
      </c>
      <c r="I487" s="294" t="s">
        <v>2915</v>
      </c>
      <c r="J487" s="65">
        <v>2219924017</v>
      </c>
      <c r="K487" s="65" t="s">
        <v>1267</v>
      </c>
      <c r="L487" s="65" t="s">
        <v>1150</v>
      </c>
      <c r="M487" s="292" t="s">
        <v>137</v>
      </c>
      <c r="N487" s="244" t="s">
        <v>2410</v>
      </c>
      <c r="O487" s="65"/>
      <c r="P487" s="90"/>
      <c r="Q487" s="244">
        <v>30</v>
      </c>
      <c r="R487" s="246">
        <v>120</v>
      </c>
      <c r="S487" s="246">
        <v>110</v>
      </c>
      <c r="T487" s="246">
        <v>29.33</v>
      </c>
      <c r="U487" s="90">
        <v>0</v>
      </c>
      <c r="V487" s="262">
        <v>15</v>
      </c>
      <c r="W487" s="99">
        <v>0</v>
      </c>
      <c r="X487" s="84">
        <v>0</v>
      </c>
      <c r="Y487" s="99">
        <v>0</v>
      </c>
      <c r="Z487" s="65">
        <v>0</v>
      </c>
      <c r="AA487" s="319">
        <v>885165</v>
      </c>
      <c r="AB487" s="319">
        <v>46667</v>
      </c>
      <c r="AC487" s="320">
        <f t="shared" si="328"/>
        <v>931832</v>
      </c>
      <c r="AD487" s="75">
        <v>4500000</v>
      </c>
      <c r="AE487" s="75">
        <v>6000000</v>
      </c>
      <c r="AF487" s="338">
        <f t="shared" si="352"/>
        <v>177895.19999999998</v>
      </c>
      <c r="AG487" s="113">
        <f t="shared" si="329"/>
        <v>26554950</v>
      </c>
      <c r="AH487" s="75">
        <f t="shared" si="330"/>
        <v>1400010</v>
      </c>
      <c r="AI487" s="75">
        <f t="shared" si="331"/>
        <v>21347423.999999996</v>
      </c>
      <c r="AJ487" s="75">
        <f t="shared" si="332"/>
        <v>0</v>
      </c>
      <c r="AK487" s="75">
        <f t="shared" si="333"/>
        <v>4500000</v>
      </c>
      <c r="AL487" s="75">
        <f t="shared" si="334"/>
        <v>6000000</v>
      </c>
      <c r="AM487" s="75">
        <f t="shared" si="335"/>
        <v>4892117.9999999991</v>
      </c>
      <c r="AN487" s="75">
        <f t="shared" si="336"/>
        <v>5217666.2159999991</v>
      </c>
      <c r="AO487" s="75">
        <f t="shared" si="337"/>
        <v>0</v>
      </c>
      <c r="AP487" s="75">
        <f t="shared" si="338"/>
        <v>3000000</v>
      </c>
      <c r="AQ487" s="75">
        <v>0</v>
      </c>
      <c r="AR487" s="75">
        <v>0</v>
      </c>
      <c r="AS487" s="75">
        <v>0</v>
      </c>
      <c r="AT487" s="80">
        <v>0</v>
      </c>
      <c r="AU487" s="82">
        <f t="shared" si="339"/>
        <v>72912168.216000006</v>
      </c>
      <c r="AV487" s="113">
        <f t="shared" si="340"/>
        <v>54308316.440880008</v>
      </c>
      <c r="AW487" s="75">
        <f t="shared" si="341"/>
        <v>72912168.215999991</v>
      </c>
      <c r="AX487" s="75">
        <f t="shared" si="342"/>
        <v>5103851.7751199994</v>
      </c>
      <c r="AY487" s="76">
        <f t="shared" si="343"/>
        <v>1430831.644088001</v>
      </c>
      <c r="AZ487" s="75">
        <v>0</v>
      </c>
      <c r="BA487" s="75">
        <v>0</v>
      </c>
      <c r="BB487" s="75">
        <v>0</v>
      </c>
      <c r="BC487" s="80">
        <v>0</v>
      </c>
      <c r="BD487" s="80">
        <v>0</v>
      </c>
      <c r="BE487" s="80">
        <v>0</v>
      </c>
      <c r="BF487" s="78">
        <v>0</v>
      </c>
      <c r="BG487" s="348">
        <f t="shared" si="344"/>
        <v>6534683.4192080004</v>
      </c>
      <c r="BH487" s="188">
        <f t="shared" si="345"/>
        <v>66377484</v>
      </c>
      <c r="BM487" s="50">
        <v>885165</v>
      </c>
      <c r="BN487" s="391">
        <f t="shared" si="326"/>
        <v>46667</v>
      </c>
      <c r="BO487" s="391">
        <f t="shared" si="323"/>
        <v>931832</v>
      </c>
      <c r="BP487" s="391">
        <f t="shared" si="312"/>
        <v>26554950</v>
      </c>
      <c r="BQ487" s="50">
        <f t="shared" si="313"/>
        <v>1400010</v>
      </c>
      <c r="BR487" s="50">
        <f t="shared" si="314"/>
        <v>21347423.999999996</v>
      </c>
      <c r="BS487" s="50">
        <f t="shared" si="315"/>
        <v>0</v>
      </c>
      <c r="BT487" s="50">
        <f t="shared" si="316"/>
        <v>4500000</v>
      </c>
      <c r="BU487" s="50">
        <f t="shared" si="317"/>
        <v>6000000</v>
      </c>
      <c r="BV487" s="50">
        <f t="shared" si="318"/>
        <v>4892117.9999999991</v>
      </c>
      <c r="BW487" s="50">
        <f t="shared" si="319"/>
        <v>5217666.2159999991</v>
      </c>
      <c r="BX487" s="50">
        <f t="shared" si="320"/>
        <v>0</v>
      </c>
      <c r="BY487" s="50">
        <f t="shared" si="321"/>
        <v>3000000</v>
      </c>
      <c r="BZ487" s="50">
        <v>0</v>
      </c>
      <c r="CA487" s="50">
        <v>0</v>
      </c>
      <c r="CB487" s="50">
        <v>0</v>
      </c>
      <c r="CC487" s="50">
        <v>0</v>
      </c>
      <c r="CD487" s="391">
        <f t="shared" si="322"/>
        <v>72912168.216000006</v>
      </c>
      <c r="CE487" s="391">
        <f t="shared" si="324"/>
        <v>59412168.216000006</v>
      </c>
      <c r="CF487" s="391">
        <f t="shared" si="325"/>
        <v>72912168.216000006</v>
      </c>
      <c r="CG487" s="50">
        <f t="shared" si="346"/>
        <v>5103851.7751200013</v>
      </c>
      <c r="CH487" s="395">
        <f t="shared" si="347"/>
        <v>1941216.8216000006</v>
      </c>
      <c r="CI487" s="398">
        <v>0</v>
      </c>
      <c r="CJ487" s="50">
        <v>0</v>
      </c>
      <c r="CK487" s="50">
        <v>0</v>
      </c>
      <c r="CL487" s="50">
        <v>0</v>
      </c>
      <c r="CM487" s="50">
        <v>0</v>
      </c>
      <c r="CN487" s="50">
        <v>0</v>
      </c>
      <c r="CO487" s="50">
        <v>0</v>
      </c>
      <c r="CP487" s="395">
        <f t="shared" si="348"/>
        <v>7045068.5967200017</v>
      </c>
      <c r="CQ487" s="391">
        <f t="shared" si="349"/>
        <v>65867099</v>
      </c>
      <c r="CR487" s="391">
        <f t="shared" si="350"/>
        <v>-510385</v>
      </c>
    </row>
    <row r="488" spans="1:96" s="50" customFormat="1" ht="24" customHeight="1" x14ac:dyDescent="0.2">
      <c r="A488" s="182">
        <f t="shared" si="327"/>
        <v>2655495</v>
      </c>
      <c r="B488" s="298">
        <f t="shared" si="351"/>
        <v>482</v>
      </c>
      <c r="C488" s="266">
        <v>265</v>
      </c>
      <c r="D488" s="299">
        <v>13168</v>
      </c>
      <c r="E488" s="242" t="s">
        <v>298</v>
      </c>
      <c r="F488" s="243" t="s">
        <v>1262</v>
      </c>
      <c r="G488" s="287" t="s">
        <v>137</v>
      </c>
      <c r="H488" s="274" t="s">
        <v>1150</v>
      </c>
      <c r="I488" s="294" t="s">
        <v>2916</v>
      </c>
      <c r="J488" s="65" t="s">
        <v>1263</v>
      </c>
      <c r="K488" s="65" t="s">
        <v>1264</v>
      </c>
      <c r="L488" s="65" t="s">
        <v>1150</v>
      </c>
      <c r="M488" s="292" t="s">
        <v>137</v>
      </c>
      <c r="N488" s="244" t="s">
        <v>2410</v>
      </c>
      <c r="O488" s="65"/>
      <c r="P488" s="90"/>
      <c r="Q488" s="244">
        <v>30</v>
      </c>
      <c r="R488" s="246">
        <v>120</v>
      </c>
      <c r="S488" s="246">
        <v>110</v>
      </c>
      <c r="T488" s="246">
        <v>29.33</v>
      </c>
      <c r="U488" s="90">
        <v>0</v>
      </c>
      <c r="V488" s="262">
        <v>15</v>
      </c>
      <c r="W488" s="99">
        <v>0</v>
      </c>
      <c r="X488" s="84">
        <v>0</v>
      </c>
      <c r="Y488" s="99">
        <v>1</v>
      </c>
      <c r="Z488" s="65">
        <v>1</v>
      </c>
      <c r="AA488" s="319">
        <v>885165</v>
      </c>
      <c r="AB488" s="319">
        <v>46667</v>
      </c>
      <c r="AC488" s="320">
        <f t="shared" si="328"/>
        <v>931832</v>
      </c>
      <c r="AD488" s="75">
        <v>4500000</v>
      </c>
      <c r="AE488" s="75">
        <v>6000000</v>
      </c>
      <c r="AF488" s="338">
        <f t="shared" si="352"/>
        <v>177895.19999999998</v>
      </c>
      <c r="AG488" s="113">
        <f t="shared" si="329"/>
        <v>26554950</v>
      </c>
      <c r="AH488" s="75">
        <f t="shared" si="330"/>
        <v>1400010</v>
      </c>
      <c r="AI488" s="75">
        <f t="shared" si="331"/>
        <v>21347423.999999996</v>
      </c>
      <c r="AJ488" s="75">
        <f t="shared" si="332"/>
        <v>2655495</v>
      </c>
      <c r="AK488" s="75">
        <f t="shared" si="333"/>
        <v>4500000</v>
      </c>
      <c r="AL488" s="75">
        <f t="shared" si="334"/>
        <v>6000000</v>
      </c>
      <c r="AM488" s="75">
        <f t="shared" si="335"/>
        <v>4892117.9999999991</v>
      </c>
      <c r="AN488" s="75">
        <f t="shared" si="336"/>
        <v>5217666.2159999991</v>
      </c>
      <c r="AO488" s="75">
        <f t="shared" si="337"/>
        <v>0</v>
      </c>
      <c r="AP488" s="75">
        <f t="shared" si="338"/>
        <v>3000000</v>
      </c>
      <c r="AQ488" s="75">
        <v>0</v>
      </c>
      <c r="AR488" s="75">
        <v>0</v>
      </c>
      <c r="AS488" s="75">
        <v>0</v>
      </c>
      <c r="AT488" s="80">
        <v>0</v>
      </c>
      <c r="AU488" s="82">
        <f t="shared" si="339"/>
        <v>75567663.216000006</v>
      </c>
      <c r="AV488" s="113">
        <f t="shared" si="340"/>
        <v>54308316.440880008</v>
      </c>
      <c r="AW488" s="75">
        <f t="shared" si="341"/>
        <v>72912168.215999991</v>
      </c>
      <c r="AX488" s="75">
        <f t="shared" si="342"/>
        <v>5103851.7751199994</v>
      </c>
      <c r="AY488" s="76">
        <f t="shared" si="343"/>
        <v>1430831.644088001</v>
      </c>
      <c r="AZ488" s="75">
        <v>0</v>
      </c>
      <c r="BA488" s="75">
        <v>0</v>
      </c>
      <c r="BB488" s="75">
        <v>0</v>
      </c>
      <c r="BC488" s="80">
        <v>0</v>
      </c>
      <c r="BD488" s="80">
        <v>0</v>
      </c>
      <c r="BE488" s="80">
        <v>0</v>
      </c>
      <c r="BF488" s="78">
        <v>0</v>
      </c>
      <c r="BG488" s="348">
        <f t="shared" si="344"/>
        <v>6534683.4192080004</v>
      </c>
      <c r="BH488" s="188">
        <f t="shared" si="345"/>
        <v>69032979</v>
      </c>
      <c r="BM488" s="50">
        <v>885165</v>
      </c>
      <c r="BN488" s="391">
        <f t="shared" si="326"/>
        <v>46667</v>
      </c>
      <c r="BO488" s="391">
        <f t="shared" si="323"/>
        <v>931832</v>
      </c>
      <c r="BP488" s="391">
        <f t="shared" si="312"/>
        <v>26554950</v>
      </c>
      <c r="BQ488" s="50">
        <f t="shared" si="313"/>
        <v>1400010</v>
      </c>
      <c r="BR488" s="50">
        <f t="shared" si="314"/>
        <v>21347423.999999996</v>
      </c>
      <c r="BS488" s="50">
        <f t="shared" si="315"/>
        <v>2655495</v>
      </c>
      <c r="BT488" s="50">
        <f t="shared" si="316"/>
        <v>4500000</v>
      </c>
      <c r="BU488" s="50">
        <f t="shared" si="317"/>
        <v>6000000</v>
      </c>
      <c r="BV488" s="50">
        <f t="shared" si="318"/>
        <v>4892117.9999999991</v>
      </c>
      <c r="BW488" s="50">
        <f t="shared" si="319"/>
        <v>5217666.2159999991</v>
      </c>
      <c r="BX488" s="50">
        <f t="shared" si="320"/>
        <v>0</v>
      </c>
      <c r="BY488" s="50">
        <f t="shared" si="321"/>
        <v>3000000</v>
      </c>
      <c r="BZ488" s="50">
        <v>0</v>
      </c>
      <c r="CA488" s="50">
        <v>0</v>
      </c>
      <c r="CB488" s="50">
        <v>0</v>
      </c>
      <c r="CC488" s="50">
        <v>0</v>
      </c>
      <c r="CD488" s="391">
        <f t="shared" si="322"/>
        <v>75567663.216000006</v>
      </c>
      <c r="CE488" s="391">
        <f t="shared" si="324"/>
        <v>59412168.216000006</v>
      </c>
      <c r="CF488" s="391">
        <f t="shared" si="325"/>
        <v>72912168.216000006</v>
      </c>
      <c r="CG488" s="50">
        <f t="shared" si="346"/>
        <v>5103851.7751200013</v>
      </c>
      <c r="CH488" s="395">
        <f t="shared" si="347"/>
        <v>1941216.8216000006</v>
      </c>
      <c r="CI488" s="398">
        <v>0</v>
      </c>
      <c r="CJ488" s="50">
        <v>0</v>
      </c>
      <c r="CK488" s="50">
        <v>0</v>
      </c>
      <c r="CL488" s="50">
        <v>0</v>
      </c>
      <c r="CM488" s="50">
        <v>0</v>
      </c>
      <c r="CN488" s="50">
        <v>0</v>
      </c>
      <c r="CO488" s="50">
        <v>0</v>
      </c>
      <c r="CP488" s="395">
        <f t="shared" si="348"/>
        <v>7045068.5967200017</v>
      </c>
      <c r="CQ488" s="391">
        <f t="shared" si="349"/>
        <v>68522594</v>
      </c>
      <c r="CR488" s="391">
        <f t="shared" si="350"/>
        <v>-510385</v>
      </c>
    </row>
    <row r="489" spans="1:96" s="50" customFormat="1" ht="24" customHeight="1" x14ac:dyDescent="0.2">
      <c r="A489" s="182">
        <f t="shared" si="327"/>
        <v>2655495</v>
      </c>
      <c r="B489" s="298">
        <f t="shared" si="351"/>
        <v>483</v>
      </c>
      <c r="C489" s="266">
        <v>266</v>
      </c>
      <c r="D489" s="299">
        <v>13165</v>
      </c>
      <c r="E489" s="242" t="s">
        <v>135</v>
      </c>
      <c r="F489" s="243" t="s">
        <v>1254</v>
      </c>
      <c r="G489" s="287" t="s">
        <v>137</v>
      </c>
      <c r="H489" s="274" t="s">
        <v>1150</v>
      </c>
      <c r="I489" s="294" t="s">
        <v>2917</v>
      </c>
      <c r="J489" s="65">
        <v>2080494155</v>
      </c>
      <c r="K489" s="65" t="s">
        <v>1255</v>
      </c>
      <c r="L489" s="65" t="s">
        <v>1150</v>
      </c>
      <c r="M489" s="292" t="s">
        <v>137</v>
      </c>
      <c r="N489" s="99"/>
      <c r="O489" s="246" t="s">
        <v>2410</v>
      </c>
      <c r="P489" s="90"/>
      <c r="Q489" s="244">
        <v>30</v>
      </c>
      <c r="R489" s="246">
        <v>90</v>
      </c>
      <c r="S489" s="246">
        <v>0</v>
      </c>
      <c r="T489" s="246">
        <v>0</v>
      </c>
      <c r="U489" s="90">
        <v>0</v>
      </c>
      <c r="V489" s="262">
        <v>19</v>
      </c>
      <c r="W489" s="99">
        <v>0</v>
      </c>
      <c r="X489" s="84">
        <v>0</v>
      </c>
      <c r="Y489" s="99">
        <v>1</v>
      </c>
      <c r="Z489" s="65">
        <v>0</v>
      </c>
      <c r="AA489" s="319">
        <v>885165</v>
      </c>
      <c r="AB489" s="319">
        <v>46667</v>
      </c>
      <c r="AC489" s="320">
        <f t="shared" si="328"/>
        <v>931832</v>
      </c>
      <c r="AD489" s="75">
        <v>4500000</v>
      </c>
      <c r="AE489" s="75">
        <v>6000000</v>
      </c>
      <c r="AF489" s="338">
        <f t="shared" si="352"/>
        <v>177895.19999999998</v>
      </c>
      <c r="AG489" s="113">
        <f t="shared" si="329"/>
        <v>26554950</v>
      </c>
      <c r="AH489" s="75">
        <f t="shared" si="330"/>
        <v>1400010</v>
      </c>
      <c r="AI489" s="75">
        <f t="shared" si="331"/>
        <v>16010567.999999998</v>
      </c>
      <c r="AJ489" s="75">
        <f t="shared" si="332"/>
        <v>0</v>
      </c>
      <c r="AK489" s="75">
        <f t="shared" si="333"/>
        <v>4500000</v>
      </c>
      <c r="AL489" s="75">
        <f t="shared" si="334"/>
        <v>6000000</v>
      </c>
      <c r="AM489" s="75">
        <f t="shared" si="335"/>
        <v>0</v>
      </c>
      <c r="AN489" s="75">
        <f t="shared" si="336"/>
        <v>0</v>
      </c>
      <c r="AO489" s="75">
        <f t="shared" si="337"/>
        <v>0</v>
      </c>
      <c r="AP489" s="75">
        <f t="shared" si="338"/>
        <v>3800000</v>
      </c>
      <c r="AQ489" s="75">
        <v>0</v>
      </c>
      <c r="AR489" s="75">
        <v>0</v>
      </c>
      <c r="AS489" s="75">
        <v>0</v>
      </c>
      <c r="AT489" s="80">
        <v>0</v>
      </c>
      <c r="AU489" s="82">
        <f t="shared" si="339"/>
        <v>58265528</v>
      </c>
      <c r="AV489" s="113">
        <f t="shared" si="340"/>
        <v>39886941.039999999</v>
      </c>
      <c r="AW489" s="75">
        <f t="shared" si="341"/>
        <v>58265528</v>
      </c>
      <c r="AX489" s="75">
        <f t="shared" si="342"/>
        <v>4078586.9600000004</v>
      </c>
      <c r="AY489" s="76">
        <f t="shared" si="343"/>
        <v>0</v>
      </c>
      <c r="AZ489" s="75">
        <v>0</v>
      </c>
      <c r="BA489" s="75">
        <v>0</v>
      </c>
      <c r="BB489" s="75">
        <v>0</v>
      </c>
      <c r="BC489" s="80">
        <v>0</v>
      </c>
      <c r="BD489" s="80">
        <v>0</v>
      </c>
      <c r="BE489" s="80">
        <v>0</v>
      </c>
      <c r="BF489" s="78">
        <v>0</v>
      </c>
      <c r="BG489" s="348">
        <f t="shared" si="344"/>
        <v>4078586.9600000004</v>
      </c>
      <c r="BH489" s="188">
        <f t="shared" si="345"/>
        <v>54186941</v>
      </c>
      <c r="BM489" s="50">
        <v>885165</v>
      </c>
      <c r="BN489" s="391">
        <f t="shared" si="326"/>
        <v>46667</v>
      </c>
      <c r="BO489" s="391">
        <f t="shared" si="323"/>
        <v>931832</v>
      </c>
      <c r="BP489" s="391">
        <f t="shared" ref="BP489:BP552" si="353">BM489*Q489</f>
        <v>26554950</v>
      </c>
      <c r="BQ489" s="50">
        <f t="shared" ref="BQ489:BQ552" si="354">BN489*Q489</f>
        <v>1400010</v>
      </c>
      <c r="BR489" s="50">
        <f t="shared" ref="BR489:BR552" si="355">BO489*30/220*1.4*R489</f>
        <v>16010567.999999998</v>
      </c>
      <c r="BS489" s="50">
        <f t="shared" ref="BS489:BS552" si="356">(885165*3*Z489)/30*Q489</f>
        <v>0</v>
      </c>
      <c r="BT489" s="50">
        <f t="shared" ref="BT489:BT552" si="357">4500000/30*Q489</f>
        <v>4500000</v>
      </c>
      <c r="BU489" s="50">
        <f t="shared" ref="BU489:BU552" si="358">6000000/30*Q489</f>
        <v>6000000</v>
      </c>
      <c r="BV489" s="50">
        <f t="shared" ref="BV489:BV552" si="359">BO489*30/220*35%*S489</f>
        <v>0</v>
      </c>
      <c r="BW489" s="50">
        <f t="shared" ref="BW489:BW552" si="360">BO489*30/220*1.4*T489</f>
        <v>0</v>
      </c>
      <c r="BX489" s="50">
        <f t="shared" ref="BX489:BX552" si="361">BO489*U489</f>
        <v>0</v>
      </c>
      <c r="BY489" s="50">
        <f t="shared" ref="BY489:BY552" si="362">200000*V489</f>
        <v>3800000</v>
      </c>
      <c r="BZ489" s="50">
        <v>0</v>
      </c>
      <c r="CA489" s="50">
        <v>0</v>
      </c>
      <c r="CB489" s="50">
        <v>0</v>
      </c>
      <c r="CC489" s="50">
        <v>0</v>
      </c>
      <c r="CD489" s="391">
        <f t="shared" ref="CD489:CD552" si="363">SUM(BP489:CC489)</f>
        <v>58265528</v>
      </c>
      <c r="CE489" s="391">
        <f t="shared" si="324"/>
        <v>43965528</v>
      </c>
      <c r="CF489" s="391">
        <f t="shared" si="325"/>
        <v>58265528</v>
      </c>
      <c r="CG489" s="50">
        <f t="shared" si="346"/>
        <v>4078586.9600000004</v>
      </c>
      <c r="CH489" s="395">
        <f t="shared" si="347"/>
        <v>396552.80000000005</v>
      </c>
      <c r="CI489" s="398">
        <v>0</v>
      </c>
      <c r="CJ489" s="50">
        <v>0</v>
      </c>
      <c r="CK489" s="50">
        <v>0</v>
      </c>
      <c r="CL489" s="50">
        <v>0</v>
      </c>
      <c r="CM489" s="50">
        <v>0</v>
      </c>
      <c r="CN489" s="50">
        <v>0</v>
      </c>
      <c r="CO489" s="50">
        <v>0</v>
      </c>
      <c r="CP489" s="395">
        <f t="shared" si="348"/>
        <v>4475139.7600000007</v>
      </c>
      <c r="CQ489" s="391">
        <f t="shared" si="349"/>
        <v>53790388</v>
      </c>
      <c r="CR489" s="391">
        <f t="shared" si="350"/>
        <v>-396553</v>
      </c>
    </row>
    <row r="490" spans="1:96" s="50" customFormat="1" ht="24" customHeight="1" x14ac:dyDescent="0.2">
      <c r="A490" s="182">
        <f t="shared" si="327"/>
        <v>2655495</v>
      </c>
      <c r="B490" s="298">
        <f t="shared" si="351"/>
        <v>484</v>
      </c>
      <c r="C490" s="266">
        <v>267</v>
      </c>
      <c r="D490" s="299">
        <v>13167</v>
      </c>
      <c r="E490" s="242" t="s">
        <v>1259</v>
      </c>
      <c r="F490" s="243" t="s">
        <v>1260</v>
      </c>
      <c r="G490" s="287" t="s">
        <v>137</v>
      </c>
      <c r="H490" s="274" t="s">
        <v>1150</v>
      </c>
      <c r="I490" s="294" t="s">
        <v>2918</v>
      </c>
      <c r="J490" s="65">
        <v>5779909407</v>
      </c>
      <c r="K490" s="65" t="s">
        <v>1261</v>
      </c>
      <c r="L490" s="65" t="s">
        <v>1150</v>
      </c>
      <c r="M490" s="292" t="s">
        <v>137</v>
      </c>
      <c r="N490" s="99"/>
      <c r="O490" s="246" t="s">
        <v>2410</v>
      </c>
      <c r="P490" s="90"/>
      <c r="Q490" s="244">
        <v>30</v>
      </c>
      <c r="R490" s="246">
        <v>90</v>
      </c>
      <c r="S490" s="246">
        <v>0</v>
      </c>
      <c r="T490" s="246">
        <v>0</v>
      </c>
      <c r="U490" s="90">
        <v>0</v>
      </c>
      <c r="V490" s="262">
        <v>20</v>
      </c>
      <c r="W490" s="99">
        <v>0</v>
      </c>
      <c r="X490" s="84">
        <v>0</v>
      </c>
      <c r="Y490" s="99">
        <v>1</v>
      </c>
      <c r="Z490" s="65">
        <v>1</v>
      </c>
      <c r="AA490" s="319">
        <v>885165</v>
      </c>
      <c r="AB490" s="319">
        <v>46667</v>
      </c>
      <c r="AC490" s="320">
        <f t="shared" si="328"/>
        <v>931832</v>
      </c>
      <c r="AD490" s="75">
        <v>4500000</v>
      </c>
      <c r="AE490" s="75">
        <v>6000000</v>
      </c>
      <c r="AF490" s="338">
        <f t="shared" si="352"/>
        <v>177895.19999999998</v>
      </c>
      <c r="AG490" s="113">
        <f t="shared" si="329"/>
        <v>26554950</v>
      </c>
      <c r="AH490" s="75">
        <f t="shared" si="330"/>
        <v>1400010</v>
      </c>
      <c r="AI490" s="75">
        <f t="shared" si="331"/>
        <v>16010567.999999998</v>
      </c>
      <c r="AJ490" s="75">
        <f t="shared" si="332"/>
        <v>2655495</v>
      </c>
      <c r="AK490" s="75">
        <f t="shared" si="333"/>
        <v>4500000</v>
      </c>
      <c r="AL490" s="75">
        <f t="shared" si="334"/>
        <v>6000000</v>
      </c>
      <c r="AM490" s="75">
        <f t="shared" si="335"/>
        <v>0</v>
      </c>
      <c r="AN490" s="75">
        <f t="shared" si="336"/>
        <v>0</v>
      </c>
      <c r="AO490" s="75">
        <f t="shared" si="337"/>
        <v>0</v>
      </c>
      <c r="AP490" s="75">
        <f t="shared" si="338"/>
        <v>4000000</v>
      </c>
      <c r="AQ490" s="75">
        <v>0</v>
      </c>
      <c r="AR490" s="75">
        <v>0</v>
      </c>
      <c r="AS490" s="75">
        <v>0</v>
      </c>
      <c r="AT490" s="80">
        <v>0</v>
      </c>
      <c r="AU490" s="82">
        <f t="shared" si="339"/>
        <v>61121023</v>
      </c>
      <c r="AV490" s="113">
        <f t="shared" si="340"/>
        <v>39872941.039999999</v>
      </c>
      <c r="AW490" s="75">
        <f t="shared" si="341"/>
        <v>58465528</v>
      </c>
      <c r="AX490" s="75">
        <f t="shared" si="342"/>
        <v>4092586.9600000004</v>
      </c>
      <c r="AY490" s="76">
        <f t="shared" si="343"/>
        <v>0</v>
      </c>
      <c r="AZ490" s="75">
        <v>0</v>
      </c>
      <c r="BA490" s="75">
        <v>0</v>
      </c>
      <c r="BB490" s="75">
        <v>0</v>
      </c>
      <c r="BC490" s="80">
        <v>0</v>
      </c>
      <c r="BD490" s="80">
        <v>0</v>
      </c>
      <c r="BE490" s="80">
        <v>0</v>
      </c>
      <c r="BF490" s="78">
        <v>0</v>
      </c>
      <c r="BG490" s="348">
        <f t="shared" si="344"/>
        <v>4092586.9600000004</v>
      </c>
      <c r="BH490" s="188">
        <f t="shared" si="345"/>
        <v>57028436</v>
      </c>
      <c r="BM490" s="50">
        <v>885165</v>
      </c>
      <c r="BN490" s="391">
        <f t="shared" si="326"/>
        <v>46667</v>
      </c>
      <c r="BO490" s="391">
        <f t="shared" si="323"/>
        <v>931832</v>
      </c>
      <c r="BP490" s="391">
        <f t="shared" si="353"/>
        <v>26554950</v>
      </c>
      <c r="BQ490" s="50">
        <f t="shared" si="354"/>
        <v>1400010</v>
      </c>
      <c r="BR490" s="50">
        <f t="shared" si="355"/>
        <v>16010567.999999998</v>
      </c>
      <c r="BS490" s="50">
        <f t="shared" si="356"/>
        <v>2655495</v>
      </c>
      <c r="BT490" s="50">
        <f t="shared" si="357"/>
        <v>4500000</v>
      </c>
      <c r="BU490" s="50">
        <f t="shared" si="358"/>
        <v>6000000</v>
      </c>
      <c r="BV490" s="50">
        <f t="shared" si="359"/>
        <v>0</v>
      </c>
      <c r="BW490" s="50">
        <f t="shared" si="360"/>
        <v>0</v>
      </c>
      <c r="BX490" s="50">
        <f t="shared" si="361"/>
        <v>0</v>
      </c>
      <c r="BY490" s="50">
        <f t="shared" si="362"/>
        <v>4000000</v>
      </c>
      <c r="BZ490" s="50">
        <v>0</v>
      </c>
      <c r="CA490" s="50">
        <v>0</v>
      </c>
      <c r="CB490" s="50">
        <v>0</v>
      </c>
      <c r="CC490" s="50">
        <v>0</v>
      </c>
      <c r="CD490" s="391">
        <f t="shared" si="363"/>
        <v>61121023</v>
      </c>
      <c r="CE490" s="391">
        <f t="shared" si="324"/>
        <v>43965528</v>
      </c>
      <c r="CF490" s="391">
        <f t="shared" si="325"/>
        <v>58465528</v>
      </c>
      <c r="CG490" s="50">
        <f t="shared" si="346"/>
        <v>4092586.9600000004</v>
      </c>
      <c r="CH490" s="395">
        <f t="shared" si="347"/>
        <v>396552.80000000005</v>
      </c>
      <c r="CI490" s="398">
        <v>0</v>
      </c>
      <c r="CJ490" s="50">
        <v>0</v>
      </c>
      <c r="CK490" s="50">
        <v>0</v>
      </c>
      <c r="CL490" s="50">
        <v>0</v>
      </c>
      <c r="CM490" s="50">
        <v>0</v>
      </c>
      <c r="CN490" s="50">
        <v>0</v>
      </c>
      <c r="CO490" s="50">
        <v>0</v>
      </c>
      <c r="CP490" s="395">
        <f t="shared" si="348"/>
        <v>4489139.7600000007</v>
      </c>
      <c r="CQ490" s="391">
        <f t="shared" si="349"/>
        <v>56631883</v>
      </c>
      <c r="CR490" s="391">
        <f t="shared" si="350"/>
        <v>-396553</v>
      </c>
    </row>
    <row r="491" spans="1:96" s="50" customFormat="1" ht="24" customHeight="1" x14ac:dyDescent="0.2">
      <c r="A491" s="182">
        <f t="shared" si="327"/>
        <v>2655495</v>
      </c>
      <c r="B491" s="298">
        <f t="shared" si="351"/>
        <v>485</v>
      </c>
      <c r="C491" s="266">
        <v>268</v>
      </c>
      <c r="D491" s="299">
        <v>13166</v>
      </c>
      <c r="E491" s="242" t="s">
        <v>1256</v>
      </c>
      <c r="F491" s="243" t="s">
        <v>1257</v>
      </c>
      <c r="G491" s="287" t="s">
        <v>137</v>
      </c>
      <c r="H491" s="274" t="s">
        <v>1150</v>
      </c>
      <c r="I491" s="294" t="s">
        <v>2919</v>
      </c>
      <c r="J491" s="65">
        <v>4839578206</v>
      </c>
      <c r="K491" s="65" t="s">
        <v>1258</v>
      </c>
      <c r="L491" s="65" t="s">
        <v>1150</v>
      </c>
      <c r="M491" s="292" t="s">
        <v>137</v>
      </c>
      <c r="N491" s="244" t="s">
        <v>2410</v>
      </c>
      <c r="O491" s="65"/>
      <c r="P491" s="90"/>
      <c r="Q491" s="244">
        <v>30</v>
      </c>
      <c r="R491" s="246">
        <v>120</v>
      </c>
      <c r="S491" s="246">
        <v>110</v>
      </c>
      <c r="T491" s="246">
        <v>29.33</v>
      </c>
      <c r="U491" s="90">
        <v>0</v>
      </c>
      <c r="V491" s="262">
        <v>15</v>
      </c>
      <c r="W491" s="99">
        <v>0</v>
      </c>
      <c r="X491" s="84">
        <v>0</v>
      </c>
      <c r="Y491" s="99">
        <v>2</v>
      </c>
      <c r="Z491" s="65">
        <v>0</v>
      </c>
      <c r="AA491" s="319">
        <v>885165</v>
      </c>
      <c r="AB491" s="319">
        <v>46667</v>
      </c>
      <c r="AC491" s="320">
        <f t="shared" si="328"/>
        <v>931832</v>
      </c>
      <c r="AD491" s="75">
        <v>4500000</v>
      </c>
      <c r="AE491" s="75">
        <v>6000000</v>
      </c>
      <c r="AF491" s="338">
        <f t="shared" si="352"/>
        <v>177895.19999999998</v>
      </c>
      <c r="AG491" s="113">
        <f t="shared" si="329"/>
        <v>26554950</v>
      </c>
      <c r="AH491" s="75">
        <f t="shared" si="330"/>
        <v>1400010</v>
      </c>
      <c r="AI491" s="75">
        <f t="shared" si="331"/>
        <v>21347423.999999996</v>
      </c>
      <c r="AJ491" s="75">
        <f t="shared" si="332"/>
        <v>0</v>
      </c>
      <c r="AK491" s="75">
        <f t="shared" si="333"/>
        <v>4500000</v>
      </c>
      <c r="AL491" s="75">
        <f t="shared" si="334"/>
        <v>6000000</v>
      </c>
      <c r="AM491" s="75">
        <f t="shared" si="335"/>
        <v>4892117.9999999991</v>
      </c>
      <c r="AN491" s="75">
        <f t="shared" si="336"/>
        <v>5217666.2159999991</v>
      </c>
      <c r="AO491" s="75">
        <f t="shared" si="337"/>
        <v>0</v>
      </c>
      <c r="AP491" s="75">
        <f t="shared" si="338"/>
        <v>3000000</v>
      </c>
      <c r="AQ491" s="75">
        <v>0</v>
      </c>
      <c r="AR491" s="75">
        <v>0</v>
      </c>
      <c r="AS491" s="75">
        <v>0</v>
      </c>
      <c r="AT491" s="80">
        <v>0</v>
      </c>
      <c r="AU491" s="82">
        <f t="shared" si="339"/>
        <v>72912168.216000006</v>
      </c>
      <c r="AV491" s="113">
        <f t="shared" si="340"/>
        <v>54308316.440880008</v>
      </c>
      <c r="AW491" s="75">
        <f t="shared" si="341"/>
        <v>72912168.215999991</v>
      </c>
      <c r="AX491" s="75">
        <f t="shared" si="342"/>
        <v>5103851.7751199994</v>
      </c>
      <c r="AY491" s="76">
        <f t="shared" si="343"/>
        <v>1430831.644088001</v>
      </c>
      <c r="AZ491" s="75">
        <v>0</v>
      </c>
      <c r="BA491" s="75">
        <v>0</v>
      </c>
      <c r="BB491" s="75">
        <v>0</v>
      </c>
      <c r="BC491" s="80">
        <v>0</v>
      </c>
      <c r="BD491" s="80">
        <v>0</v>
      </c>
      <c r="BE491" s="80">
        <v>0</v>
      </c>
      <c r="BF491" s="78">
        <v>0</v>
      </c>
      <c r="BG491" s="348">
        <f t="shared" si="344"/>
        <v>6534683.4192080004</v>
      </c>
      <c r="BH491" s="188">
        <f t="shared" si="345"/>
        <v>66377484</v>
      </c>
      <c r="BM491" s="50">
        <v>885165</v>
      </c>
      <c r="BN491" s="391">
        <f t="shared" si="326"/>
        <v>46667</v>
      </c>
      <c r="BO491" s="391">
        <f t="shared" si="323"/>
        <v>931832</v>
      </c>
      <c r="BP491" s="391">
        <f t="shared" si="353"/>
        <v>26554950</v>
      </c>
      <c r="BQ491" s="50">
        <f t="shared" si="354"/>
        <v>1400010</v>
      </c>
      <c r="BR491" s="50">
        <f t="shared" si="355"/>
        <v>21347423.999999996</v>
      </c>
      <c r="BS491" s="50">
        <f t="shared" si="356"/>
        <v>0</v>
      </c>
      <c r="BT491" s="50">
        <f t="shared" si="357"/>
        <v>4500000</v>
      </c>
      <c r="BU491" s="50">
        <f t="shared" si="358"/>
        <v>6000000</v>
      </c>
      <c r="BV491" s="50">
        <f t="shared" si="359"/>
        <v>4892117.9999999991</v>
      </c>
      <c r="BW491" s="50">
        <f t="shared" si="360"/>
        <v>5217666.2159999991</v>
      </c>
      <c r="BX491" s="50">
        <f t="shared" si="361"/>
        <v>0</v>
      </c>
      <c r="BY491" s="50">
        <f t="shared" si="362"/>
        <v>3000000</v>
      </c>
      <c r="BZ491" s="50">
        <v>0</v>
      </c>
      <c r="CA491" s="50">
        <v>0</v>
      </c>
      <c r="CB491" s="50">
        <v>0</v>
      </c>
      <c r="CC491" s="50">
        <v>0</v>
      </c>
      <c r="CD491" s="391">
        <f t="shared" si="363"/>
        <v>72912168.216000006</v>
      </c>
      <c r="CE491" s="391">
        <f t="shared" si="324"/>
        <v>59412168.216000006</v>
      </c>
      <c r="CF491" s="391">
        <f t="shared" si="325"/>
        <v>72912168.216000006</v>
      </c>
      <c r="CG491" s="50">
        <f t="shared" si="346"/>
        <v>5103851.7751200013</v>
      </c>
      <c r="CH491" s="395">
        <f t="shared" si="347"/>
        <v>1941216.8216000006</v>
      </c>
      <c r="CI491" s="398">
        <v>0</v>
      </c>
      <c r="CJ491" s="50">
        <v>0</v>
      </c>
      <c r="CK491" s="50">
        <v>0</v>
      </c>
      <c r="CL491" s="50">
        <v>0</v>
      </c>
      <c r="CM491" s="50">
        <v>0</v>
      </c>
      <c r="CN491" s="50">
        <v>0</v>
      </c>
      <c r="CO491" s="50">
        <v>0</v>
      </c>
      <c r="CP491" s="395">
        <f t="shared" si="348"/>
        <v>7045068.5967200017</v>
      </c>
      <c r="CQ491" s="391">
        <f t="shared" si="349"/>
        <v>65867099</v>
      </c>
      <c r="CR491" s="391">
        <f t="shared" si="350"/>
        <v>-510385</v>
      </c>
    </row>
    <row r="492" spans="1:96" s="50" customFormat="1" ht="24" customHeight="1" x14ac:dyDescent="0.2">
      <c r="A492" s="182">
        <f t="shared" si="327"/>
        <v>2655495</v>
      </c>
      <c r="B492" s="298">
        <f t="shared" si="351"/>
        <v>486</v>
      </c>
      <c r="C492" s="266">
        <v>269</v>
      </c>
      <c r="D492" s="299">
        <v>13153</v>
      </c>
      <c r="E492" s="242" t="s">
        <v>190</v>
      </c>
      <c r="F492" s="243" t="s">
        <v>1228</v>
      </c>
      <c r="G492" s="287" t="s">
        <v>137</v>
      </c>
      <c r="H492" s="274" t="s">
        <v>1150</v>
      </c>
      <c r="I492" s="294" t="s">
        <v>2920</v>
      </c>
      <c r="J492" s="65">
        <v>2200697449</v>
      </c>
      <c r="K492" s="65" t="s">
        <v>1229</v>
      </c>
      <c r="L492" s="65" t="s">
        <v>1150</v>
      </c>
      <c r="M492" s="292" t="s">
        <v>137</v>
      </c>
      <c r="N492" s="244" t="s">
        <v>2410</v>
      </c>
      <c r="O492" s="65"/>
      <c r="P492" s="90"/>
      <c r="Q492" s="244">
        <v>30</v>
      </c>
      <c r="R492" s="246">
        <v>120</v>
      </c>
      <c r="S492" s="246">
        <v>110</v>
      </c>
      <c r="T492" s="246">
        <v>29.33</v>
      </c>
      <c r="U492" s="90">
        <v>0</v>
      </c>
      <c r="V492" s="262">
        <v>15</v>
      </c>
      <c r="W492" s="99">
        <v>0</v>
      </c>
      <c r="X492" s="84">
        <v>0</v>
      </c>
      <c r="Y492" s="99">
        <v>0</v>
      </c>
      <c r="Z492" s="65">
        <v>0</v>
      </c>
      <c r="AA492" s="319">
        <v>885165</v>
      </c>
      <c r="AB492" s="319">
        <v>46667</v>
      </c>
      <c r="AC492" s="320">
        <f t="shared" si="328"/>
        <v>931832</v>
      </c>
      <c r="AD492" s="75">
        <v>4500000</v>
      </c>
      <c r="AE492" s="75">
        <v>6000000</v>
      </c>
      <c r="AF492" s="338">
        <f t="shared" si="352"/>
        <v>177895.19999999998</v>
      </c>
      <c r="AG492" s="113">
        <f t="shared" si="329"/>
        <v>26554950</v>
      </c>
      <c r="AH492" s="75">
        <f t="shared" si="330"/>
        <v>1400010</v>
      </c>
      <c r="AI492" s="75">
        <f t="shared" si="331"/>
        <v>21347423.999999996</v>
      </c>
      <c r="AJ492" s="75">
        <f t="shared" si="332"/>
        <v>0</v>
      </c>
      <c r="AK492" s="75">
        <f t="shared" si="333"/>
        <v>4500000</v>
      </c>
      <c r="AL492" s="75">
        <f t="shared" si="334"/>
        <v>6000000</v>
      </c>
      <c r="AM492" s="75">
        <f t="shared" si="335"/>
        <v>4892117.9999999991</v>
      </c>
      <c r="AN492" s="75">
        <f t="shared" si="336"/>
        <v>5217666.2159999991</v>
      </c>
      <c r="AO492" s="75">
        <f t="shared" si="337"/>
        <v>0</v>
      </c>
      <c r="AP492" s="75">
        <f t="shared" si="338"/>
        <v>3000000</v>
      </c>
      <c r="AQ492" s="75">
        <v>0</v>
      </c>
      <c r="AR492" s="75">
        <v>0</v>
      </c>
      <c r="AS492" s="75">
        <v>0</v>
      </c>
      <c r="AT492" s="80">
        <v>0</v>
      </c>
      <c r="AU492" s="82">
        <f t="shared" si="339"/>
        <v>72912168.216000006</v>
      </c>
      <c r="AV492" s="113">
        <f t="shared" si="340"/>
        <v>54308316.440880008</v>
      </c>
      <c r="AW492" s="75">
        <f t="shared" si="341"/>
        <v>72912168.215999991</v>
      </c>
      <c r="AX492" s="75">
        <f t="shared" si="342"/>
        <v>5103851.7751199994</v>
      </c>
      <c r="AY492" s="76">
        <f t="shared" si="343"/>
        <v>1430831.644088001</v>
      </c>
      <c r="AZ492" s="75">
        <v>0</v>
      </c>
      <c r="BA492" s="75">
        <v>0</v>
      </c>
      <c r="BB492" s="75">
        <v>0</v>
      </c>
      <c r="BC492" s="80">
        <v>0</v>
      </c>
      <c r="BD492" s="80">
        <v>0</v>
      </c>
      <c r="BE492" s="80">
        <v>0</v>
      </c>
      <c r="BF492" s="78">
        <v>0</v>
      </c>
      <c r="BG492" s="348">
        <f t="shared" si="344"/>
        <v>6534683.4192080004</v>
      </c>
      <c r="BH492" s="188">
        <f t="shared" si="345"/>
        <v>66377484</v>
      </c>
      <c r="BM492" s="50">
        <v>885165</v>
      </c>
      <c r="BN492" s="391">
        <f t="shared" si="326"/>
        <v>46667</v>
      </c>
      <c r="BO492" s="391">
        <f t="shared" si="323"/>
        <v>931832</v>
      </c>
      <c r="BP492" s="391">
        <f t="shared" si="353"/>
        <v>26554950</v>
      </c>
      <c r="BQ492" s="50">
        <f t="shared" si="354"/>
        <v>1400010</v>
      </c>
      <c r="BR492" s="50">
        <f t="shared" si="355"/>
        <v>21347423.999999996</v>
      </c>
      <c r="BS492" s="50">
        <f t="shared" si="356"/>
        <v>0</v>
      </c>
      <c r="BT492" s="50">
        <f t="shared" si="357"/>
        <v>4500000</v>
      </c>
      <c r="BU492" s="50">
        <f t="shared" si="358"/>
        <v>6000000</v>
      </c>
      <c r="BV492" s="50">
        <f t="shared" si="359"/>
        <v>4892117.9999999991</v>
      </c>
      <c r="BW492" s="50">
        <f t="shared" si="360"/>
        <v>5217666.2159999991</v>
      </c>
      <c r="BX492" s="50">
        <f t="shared" si="361"/>
        <v>0</v>
      </c>
      <c r="BY492" s="50">
        <f t="shared" si="362"/>
        <v>3000000</v>
      </c>
      <c r="BZ492" s="50">
        <v>0</v>
      </c>
      <c r="CA492" s="50">
        <v>0</v>
      </c>
      <c r="CB492" s="50">
        <v>0</v>
      </c>
      <c r="CC492" s="50">
        <v>0</v>
      </c>
      <c r="CD492" s="391">
        <f t="shared" si="363"/>
        <v>72912168.216000006</v>
      </c>
      <c r="CE492" s="391">
        <f t="shared" si="324"/>
        <v>59412168.216000006</v>
      </c>
      <c r="CF492" s="391">
        <f t="shared" si="325"/>
        <v>72912168.216000006</v>
      </c>
      <c r="CG492" s="50">
        <f t="shared" si="346"/>
        <v>5103851.7751200013</v>
      </c>
      <c r="CH492" s="395">
        <f t="shared" si="347"/>
        <v>1941216.8216000006</v>
      </c>
      <c r="CI492" s="398">
        <v>0</v>
      </c>
      <c r="CJ492" s="50">
        <v>0</v>
      </c>
      <c r="CK492" s="50">
        <v>0</v>
      </c>
      <c r="CL492" s="50">
        <v>0</v>
      </c>
      <c r="CM492" s="50">
        <v>0</v>
      </c>
      <c r="CN492" s="50">
        <v>0</v>
      </c>
      <c r="CO492" s="50">
        <v>0</v>
      </c>
      <c r="CP492" s="395">
        <f t="shared" si="348"/>
        <v>7045068.5967200017</v>
      </c>
      <c r="CQ492" s="391">
        <f t="shared" si="349"/>
        <v>65867099</v>
      </c>
      <c r="CR492" s="391">
        <f t="shared" si="350"/>
        <v>-510385</v>
      </c>
    </row>
    <row r="493" spans="1:96" s="50" customFormat="1" ht="24" customHeight="1" x14ac:dyDescent="0.2">
      <c r="A493" s="182">
        <f t="shared" si="327"/>
        <v>2655495</v>
      </c>
      <c r="B493" s="298">
        <f t="shared" si="351"/>
        <v>487</v>
      </c>
      <c r="C493" s="266">
        <v>270</v>
      </c>
      <c r="D493" s="299">
        <v>13161</v>
      </c>
      <c r="E493" s="242" t="s">
        <v>216</v>
      </c>
      <c r="F493" s="243" t="s">
        <v>1244</v>
      </c>
      <c r="G493" s="287" t="s">
        <v>137</v>
      </c>
      <c r="H493" s="274" t="s">
        <v>1150</v>
      </c>
      <c r="I493" s="294" t="s">
        <v>2921</v>
      </c>
      <c r="J493" s="65">
        <v>2190028299</v>
      </c>
      <c r="K493" s="65" t="s">
        <v>1245</v>
      </c>
      <c r="L493" s="65" t="s">
        <v>1150</v>
      </c>
      <c r="M493" s="292" t="s">
        <v>137</v>
      </c>
      <c r="N493" s="99"/>
      <c r="O493" s="246" t="s">
        <v>2410</v>
      </c>
      <c r="P493" s="90"/>
      <c r="Q493" s="244">
        <v>30</v>
      </c>
      <c r="R493" s="246">
        <v>90</v>
      </c>
      <c r="S493" s="246">
        <v>0</v>
      </c>
      <c r="T493" s="246">
        <v>0</v>
      </c>
      <c r="U493" s="90">
        <v>0</v>
      </c>
      <c r="V493" s="262">
        <v>20</v>
      </c>
      <c r="W493" s="99">
        <v>0</v>
      </c>
      <c r="X493" s="84">
        <v>0</v>
      </c>
      <c r="Y493" s="99">
        <v>0</v>
      </c>
      <c r="Z493" s="65">
        <v>0</v>
      </c>
      <c r="AA493" s="319">
        <v>885165</v>
      </c>
      <c r="AB493" s="319">
        <v>46667</v>
      </c>
      <c r="AC493" s="320">
        <f t="shared" si="328"/>
        <v>931832</v>
      </c>
      <c r="AD493" s="75">
        <v>4500000</v>
      </c>
      <c r="AE493" s="75">
        <v>6000000</v>
      </c>
      <c r="AF493" s="338">
        <f t="shared" si="352"/>
        <v>177895.19999999998</v>
      </c>
      <c r="AG493" s="113">
        <f t="shared" si="329"/>
        <v>26554950</v>
      </c>
      <c r="AH493" s="75">
        <f t="shared" si="330"/>
        <v>1400010</v>
      </c>
      <c r="AI493" s="75">
        <f t="shared" si="331"/>
        <v>16010567.999999998</v>
      </c>
      <c r="AJ493" s="75">
        <f t="shared" si="332"/>
        <v>0</v>
      </c>
      <c r="AK493" s="75">
        <f t="shared" si="333"/>
        <v>4500000</v>
      </c>
      <c r="AL493" s="75">
        <f t="shared" si="334"/>
        <v>6000000</v>
      </c>
      <c r="AM493" s="75">
        <f t="shared" si="335"/>
        <v>0</v>
      </c>
      <c r="AN493" s="75">
        <f t="shared" si="336"/>
        <v>0</v>
      </c>
      <c r="AO493" s="75">
        <f t="shared" si="337"/>
        <v>0</v>
      </c>
      <c r="AP493" s="75">
        <f t="shared" si="338"/>
        <v>4000000</v>
      </c>
      <c r="AQ493" s="75">
        <v>0</v>
      </c>
      <c r="AR493" s="75">
        <v>0</v>
      </c>
      <c r="AS493" s="75">
        <v>0</v>
      </c>
      <c r="AT493" s="80">
        <v>0</v>
      </c>
      <c r="AU493" s="82">
        <f t="shared" si="339"/>
        <v>58465528</v>
      </c>
      <c r="AV493" s="113">
        <f t="shared" si="340"/>
        <v>39872941.039999999</v>
      </c>
      <c r="AW493" s="75">
        <f t="shared" si="341"/>
        <v>58465528</v>
      </c>
      <c r="AX493" s="75">
        <f t="shared" si="342"/>
        <v>4092586.9600000004</v>
      </c>
      <c r="AY493" s="76">
        <f t="shared" si="343"/>
        <v>0</v>
      </c>
      <c r="AZ493" s="75">
        <v>0</v>
      </c>
      <c r="BA493" s="75">
        <v>0</v>
      </c>
      <c r="BB493" s="75">
        <v>0</v>
      </c>
      <c r="BC493" s="80">
        <v>0</v>
      </c>
      <c r="BD493" s="80">
        <v>0</v>
      </c>
      <c r="BE493" s="80">
        <v>0</v>
      </c>
      <c r="BF493" s="78">
        <v>0</v>
      </c>
      <c r="BG493" s="348">
        <f t="shared" si="344"/>
        <v>4092586.9600000004</v>
      </c>
      <c r="BH493" s="188">
        <f t="shared" si="345"/>
        <v>54372941</v>
      </c>
      <c r="BM493" s="50">
        <v>885165</v>
      </c>
      <c r="BN493" s="391">
        <f t="shared" si="326"/>
        <v>46667</v>
      </c>
      <c r="BO493" s="391">
        <f t="shared" si="323"/>
        <v>931832</v>
      </c>
      <c r="BP493" s="391">
        <f t="shared" si="353"/>
        <v>26554950</v>
      </c>
      <c r="BQ493" s="50">
        <f t="shared" si="354"/>
        <v>1400010</v>
      </c>
      <c r="BR493" s="50">
        <f t="shared" si="355"/>
        <v>16010567.999999998</v>
      </c>
      <c r="BS493" s="50">
        <f t="shared" si="356"/>
        <v>0</v>
      </c>
      <c r="BT493" s="50">
        <f t="shared" si="357"/>
        <v>4500000</v>
      </c>
      <c r="BU493" s="50">
        <f t="shared" si="358"/>
        <v>6000000</v>
      </c>
      <c r="BV493" s="50">
        <f t="shared" si="359"/>
        <v>0</v>
      </c>
      <c r="BW493" s="50">
        <f t="shared" si="360"/>
        <v>0</v>
      </c>
      <c r="BX493" s="50">
        <f t="shared" si="361"/>
        <v>0</v>
      </c>
      <c r="BY493" s="50">
        <f t="shared" si="362"/>
        <v>4000000</v>
      </c>
      <c r="BZ493" s="50">
        <v>0</v>
      </c>
      <c r="CA493" s="50">
        <v>0</v>
      </c>
      <c r="CB493" s="50">
        <v>0</v>
      </c>
      <c r="CC493" s="50">
        <v>0</v>
      </c>
      <c r="CD493" s="391">
        <f t="shared" si="363"/>
        <v>58465528</v>
      </c>
      <c r="CE493" s="391">
        <f t="shared" si="324"/>
        <v>43965528</v>
      </c>
      <c r="CF493" s="391">
        <f t="shared" si="325"/>
        <v>58465528</v>
      </c>
      <c r="CG493" s="50">
        <f t="shared" si="346"/>
        <v>4092586.9600000004</v>
      </c>
      <c r="CH493" s="395">
        <f t="shared" si="347"/>
        <v>396552.80000000005</v>
      </c>
      <c r="CI493" s="398">
        <v>0</v>
      </c>
      <c r="CJ493" s="50">
        <v>0</v>
      </c>
      <c r="CK493" s="50">
        <v>0</v>
      </c>
      <c r="CL493" s="50">
        <v>0</v>
      </c>
      <c r="CM493" s="50">
        <v>0</v>
      </c>
      <c r="CN493" s="50">
        <v>0</v>
      </c>
      <c r="CO493" s="50">
        <v>0</v>
      </c>
      <c r="CP493" s="395">
        <f t="shared" si="348"/>
        <v>4489139.7600000007</v>
      </c>
      <c r="CQ493" s="391">
        <f t="shared" si="349"/>
        <v>53976388</v>
      </c>
      <c r="CR493" s="391">
        <f t="shared" si="350"/>
        <v>-396553</v>
      </c>
    </row>
    <row r="494" spans="1:96" s="50" customFormat="1" ht="24" customHeight="1" x14ac:dyDescent="0.2">
      <c r="A494" s="182">
        <f t="shared" si="327"/>
        <v>2655495</v>
      </c>
      <c r="B494" s="298">
        <f t="shared" si="351"/>
        <v>488</v>
      </c>
      <c r="C494" s="266">
        <v>271</v>
      </c>
      <c r="D494" s="299">
        <v>13170</v>
      </c>
      <c r="E494" s="242" t="s">
        <v>1268</v>
      </c>
      <c r="F494" s="243" t="s">
        <v>1269</v>
      </c>
      <c r="G494" s="287" t="s">
        <v>137</v>
      </c>
      <c r="H494" s="274" t="s">
        <v>1150</v>
      </c>
      <c r="I494" s="294" t="s">
        <v>2922</v>
      </c>
      <c r="J494" s="65">
        <v>2210190436</v>
      </c>
      <c r="K494" s="65" t="s">
        <v>1270</v>
      </c>
      <c r="L494" s="65" t="s">
        <v>1150</v>
      </c>
      <c r="M494" s="292" t="s">
        <v>137</v>
      </c>
      <c r="N494" s="244" t="s">
        <v>2410</v>
      </c>
      <c r="O494" s="65"/>
      <c r="P494" s="90"/>
      <c r="Q494" s="244">
        <v>30</v>
      </c>
      <c r="R494" s="246">
        <v>120</v>
      </c>
      <c r="S494" s="246">
        <v>110</v>
      </c>
      <c r="T494" s="246">
        <v>29.33</v>
      </c>
      <c r="U494" s="90">
        <v>0</v>
      </c>
      <c r="V494" s="262">
        <v>15</v>
      </c>
      <c r="W494" s="99">
        <v>0</v>
      </c>
      <c r="X494" s="84">
        <v>0</v>
      </c>
      <c r="Y494" s="99">
        <v>0</v>
      </c>
      <c r="Z494" s="65">
        <v>0</v>
      </c>
      <c r="AA494" s="319">
        <v>885165</v>
      </c>
      <c r="AB494" s="319">
        <v>46667</v>
      </c>
      <c r="AC494" s="320">
        <f t="shared" si="328"/>
        <v>931832</v>
      </c>
      <c r="AD494" s="75">
        <v>4500000</v>
      </c>
      <c r="AE494" s="75">
        <v>6000000</v>
      </c>
      <c r="AF494" s="338">
        <f t="shared" si="352"/>
        <v>177895.19999999998</v>
      </c>
      <c r="AG494" s="113">
        <f t="shared" si="329"/>
        <v>26554950</v>
      </c>
      <c r="AH494" s="75">
        <f t="shared" si="330"/>
        <v>1400010</v>
      </c>
      <c r="AI494" s="75">
        <f t="shared" si="331"/>
        <v>21347423.999999996</v>
      </c>
      <c r="AJ494" s="75">
        <f t="shared" si="332"/>
        <v>0</v>
      </c>
      <c r="AK494" s="75">
        <f t="shared" si="333"/>
        <v>4500000</v>
      </c>
      <c r="AL494" s="75">
        <f t="shared" si="334"/>
        <v>6000000</v>
      </c>
      <c r="AM494" s="75">
        <f t="shared" si="335"/>
        <v>4892117.9999999991</v>
      </c>
      <c r="AN494" s="75">
        <f t="shared" si="336"/>
        <v>5217666.2159999991</v>
      </c>
      <c r="AO494" s="75">
        <f t="shared" si="337"/>
        <v>0</v>
      </c>
      <c r="AP494" s="75">
        <f t="shared" si="338"/>
        <v>3000000</v>
      </c>
      <c r="AQ494" s="75">
        <v>0</v>
      </c>
      <c r="AR494" s="75">
        <v>0</v>
      </c>
      <c r="AS494" s="75">
        <v>0</v>
      </c>
      <c r="AT494" s="80">
        <v>0</v>
      </c>
      <c r="AU494" s="82">
        <f t="shared" si="339"/>
        <v>72912168.216000006</v>
      </c>
      <c r="AV494" s="113">
        <f t="shared" si="340"/>
        <v>54308316.440880008</v>
      </c>
      <c r="AW494" s="75">
        <f t="shared" si="341"/>
        <v>72912168.215999991</v>
      </c>
      <c r="AX494" s="75">
        <f t="shared" si="342"/>
        <v>5103851.7751199994</v>
      </c>
      <c r="AY494" s="76">
        <f t="shared" si="343"/>
        <v>1430831.644088001</v>
      </c>
      <c r="AZ494" s="75">
        <v>0</v>
      </c>
      <c r="BA494" s="75">
        <v>0</v>
      </c>
      <c r="BB494" s="75">
        <v>0</v>
      </c>
      <c r="BC494" s="80">
        <v>0</v>
      </c>
      <c r="BD494" s="80">
        <v>0</v>
      </c>
      <c r="BE494" s="80">
        <v>0</v>
      </c>
      <c r="BF494" s="78">
        <v>0</v>
      </c>
      <c r="BG494" s="348">
        <f t="shared" si="344"/>
        <v>6534683.4192080004</v>
      </c>
      <c r="BH494" s="188">
        <f t="shared" si="345"/>
        <v>66377484</v>
      </c>
      <c r="BM494" s="50">
        <v>885165</v>
      </c>
      <c r="BN494" s="391">
        <f t="shared" si="326"/>
        <v>46667</v>
      </c>
      <c r="BO494" s="391">
        <f t="shared" si="323"/>
        <v>931832</v>
      </c>
      <c r="BP494" s="391">
        <f t="shared" si="353"/>
        <v>26554950</v>
      </c>
      <c r="BQ494" s="50">
        <f t="shared" si="354"/>
        <v>1400010</v>
      </c>
      <c r="BR494" s="50">
        <f t="shared" si="355"/>
        <v>21347423.999999996</v>
      </c>
      <c r="BS494" s="50">
        <f t="shared" si="356"/>
        <v>0</v>
      </c>
      <c r="BT494" s="50">
        <f t="shared" si="357"/>
        <v>4500000</v>
      </c>
      <c r="BU494" s="50">
        <f t="shared" si="358"/>
        <v>6000000</v>
      </c>
      <c r="BV494" s="50">
        <f t="shared" si="359"/>
        <v>4892117.9999999991</v>
      </c>
      <c r="BW494" s="50">
        <f t="shared" si="360"/>
        <v>5217666.2159999991</v>
      </c>
      <c r="BX494" s="50">
        <f t="shared" si="361"/>
        <v>0</v>
      </c>
      <c r="BY494" s="50">
        <f t="shared" si="362"/>
        <v>3000000</v>
      </c>
      <c r="BZ494" s="50">
        <v>0</v>
      </c>
      <c r="CA494" s="50">
        <v>0</v>
      </c>
      <c r="CB494" s="50">
        <v>0</v>
      </c>
      <c r="CC494" s="50">
        <v>0</v>
      </c>
      <c r="CD494" s="391">
        <f t="shared" si="363"/>
        <v>72912168.216000006</v>
      </c>
      <c r="CE494" s="391">
        <f t="shared" si="324"/>
        <v>59412168.216000006</v>
      </c>
      <c r="CF494" s="391">
        <f t="shared" si="325"/>
        <v>72912168.216000006</v>
      </c>
      <c r="CG494" s="50">
        <f t="shared" si="346"/>
        <v>5103851.7751200013</v>
      </c>
      <c r="CH494" s="395">
        <f t="shared" si="347"/>
        <v>1941216.8216000006</v>
      </c>
      <c r="CI494" s="398">
        <v>0</v>
      </c>
      <c r="CJ494" s="50">
        <v>0</v>
      </c>
      <c r="CK494" s="50">
        <v>0</v>
      </c>
      <c r="CL494" s="50">
        <v>0</v>
      </c>
      <c r="CM494" s="50">
        <v>0</v>
      </c>
      <c r="CN494" s="50">
        <v>0</v>
      </c>
      <c r="CO494" s="50">
        <v>0</v>
      </c>
      <c r="CP494" s="395">
        <f t="shared" si="348"/>
        <v>7045068.5967200017</v>
      </c>
      <c r="CQ494" s="391">
        <f t="shared" si="349"/>
        <v>65867099</v>
      </c>
      <c r="CR494" s="391">
        <f t="shared" si="350"/>
        <v>-510385</v>
      </c>
    </row>
    <row r="495" spans="1:96" s="50" customFormat="1" ht="24" customHeight="1" x14ac:dyDescent="0.2">
      <c r="A495" s="182">
        <f t="shared" si="327"/>
        <v>2655495</v>
      </c>
      <c r="B495" s="298">
        <f t="shared" si="351"/>
        <v>489</v>
      </c>
      <c r="C495" s="266">
        <v>272</v>
      </c>
      <c r="D495" s="299">
        <v>13171</v>
      </c>
      <c r="E495" s="242" t="s">
        <v>1268</v>
      </c>
      <c r="F495" s="243" t="s">
        <v>1271</v>
      </c>
      <c r="G495" s="287" t="s">
        <v>137</v>
      </c>
      <c r="H495" s="274" t="s">
        <v>1150</v>
      </c>
      <c r="I495" s="294" t="s">
        <v>2923</v>
      </c>
      <c r="J495" s="65">
        <v>2250044971</v>
      </c>
      <c r="K495" s="65" t="s">
        <v>1272</v>
      </c>
      <c r="L495" s="65" t="s">
        <v>1150</v>
      </c>
      <c r="M495" s="292" t="s">
        <v>137</v>
      </c>
      <c r="N495" s="99"/>
      <c r="O495" s="246" t="s">
        <v>2410</v>
      </c>
      <c r="P495" s="90"/>
      <c r="Q495" s="244">
        <v>30</v>
      </c>
      <c r="R495" s="246">
        <v>90</v>
      </c>
      <c r="S495" s="246">
        <v>0</v>
      </c>
      <c r="T495" s="246">
        <v>0</v>
      </c>
      <c r="U495" s="245">
        <f>1+1</f>
        <v>2</v>
      </c>
      <c r="V495" s="262">
        <v>20</v>
      </c>
      <c r="W495" s="99">
        <v>0</v>
      </c>
      <c r="X495" s="84">
        <v>0</v>
      </c>
      <c r="Y495" s="99">
        <v>0</v>
      </c>
      <c r="Z495" s="65">
        <v>0</v>
      </c>
      <c r="AA495" s="319">
        <v>885165</v>
      </c>
      <c r="AB495" s="319">
        <v>0</v>
      </c>
      <c r="AC495" s="320">
        <f t="shared" si="328"/>
        <v>885165</v>
      </c>
      <c r="AD495" s="75">
        <v>4500000</v>
      </c>
      <c r="AE495" s="75">
        <v>6000000</v>
      </c>
      <c r="AF495" s="338">
        <f t="shared" si="352"/>
        <v>168986.04545454544</v>
      </c>
      <c r="AG495" s="113">
        <f t="shared" si="329"/>
        <v>26554950</v>
      </c>
      <c r="AH495" s="75">
        <f t="shared" si="330"/>
        <v>0</v>
      </c>
      <c r="AI495" s="75">
        <f t="shared" si="331"/>
        <v>15208744.09090909</v>
      </c>
      <c r="AJ495" s="75">
        <f t="shared" si="332"/>
        <v>0</v>
      </c>
      <c r="AK495" s="75">
        <f t="shared" si="333"/>
        <v>4500000</v>
      </c>
      <c r="AL495" s="75">
        <f t="shared" si="334"/>
        <v>6000000</v>
      </c>
      <c r="AM495" s="75">
        <f t="shared" si="335"/>
        <v>0</v>
      </c>
      <c r="AN495" s="75">
        <f t="shared" si="336"/>
        <v>0</v>
      </c>
      <c r="AO495" s="75">
        <f t="shared" si="337"/>
        <v>1770330</v>
      </c>
      <c r="AP495" s="75">
        <f t="shared" si="338"/>
        <v>4000000</v>
      </c>
      <c r="AQ495" s="75">
        <v>0</v>
      </c>
      <c r="AR495" s="75">
        <v>0</v>
      </c>
      <c r="AS495" s="75">
        <v>0</v>
      </c>
      <c r="AT495" s="80">
        <v>0</v>
      </c>
      <c r="AU495" s="82">
        <f t="shared" si="339"/>
        <v>58034024.090909094</v>
      </c>
      <c r="AV495" s="113">
        <f t="shared" si="340"/>
        <v>37825235.504545458</v>
      </c>
      <c r="AW495" s="75">
        <f t="shared" si="341"/>
        <v>56263694.090909094</v>
      </c>
      <c r="AX495" s="75">
        <f t="shared" si="342"/>
        <v>3938458.5863636369</v>
      </c>
      <c r="AY495" s="76">
        <f t="shared" si="343"/>
        <v>0</v>
      </c>
      <c r="AZ495" s="75">
        <v>0</v>
      </c>
      <c r="BA495" s="75">
        <v>0</v>
      </c>
      <c r="BB495" s="75">
        <v>0</v>
      </c>
      <c r="BC495" s="80">
        <v>0</v>
      </c>
      <c r="BD495" s="80">
        <v>0</v>
      </c>
      <c r="BE495" s="80">
        <v>0</v>
      </c>
      <c r="BF495" s="78">
        <v>0</v>
      </c>
      <c r="BG495" s="348">
        <f t="shared" si="344"/>
        <v>3938458.5863636369</v>
      </c>
      <c r="BH495" s="188">
        <f t="shared" si="345"/>
        <v>54095565</v>
      </c>
      <c r="BM495" s="50">
        <v>885165</v>
      </c>
      <c r="BN495" s="391">
        <f t="shared" si="326"/>
        <v>0</v>
      </c>
      <c r="BO495" s="391">
        <f t="shared" si="323"/>
        <v>885165</v>
      </c>
      <c r="BP495" s="391">
        <f t="shared" si="353"/>
        <v>26554950</v>
      </c>
      <c r="BQ495" s="50">
        <f t="shared" si="354"/>
        <v>0</v>
      </c>
      <c r="BR495" s="50">
        <f t="shared" si="355"/>
        <v>15208744.09090909</v>
      </c>
      <c r="BS495" s="50">
        <f t="shared" si="356"/>
        <v>0</v>
      </c>
      <c r="BT495" s="50">
        <f t="shared" si="357"/>
        <v>4500000</v>
      </c>
      <c r="BU495" s="50">
        <f t="shared" si="358"/>
        <v>6000000</v>
      </c>
      <c r="BV495" s="50">
        <f t="shared" si="359"/>
        <v>0</v>
      </c>
      <c r="BW495" s="50">
        <f t="shared" si="360"/>
        <v>0</v>
      </c>
      <c r="BX495" s="50">
        <f t="shared" si="361"/>
        <v>1770330</v>
      </c>
      <c r="BY495" s="50">
        <f t="shared" si="362"/>
        <v>4000000</v>
      </c>
      <c r="BZ495" s="50">
        <v>0</v>
      </c>
      <c r="CA495" s="50">
        <v>0</v>
      </c>
      <c r="CB495" s="50">
        <v>0</v>
      </c>
      <c r="CC495" s="50">
        <v>0</v>
      </c>
      <c r="CD495" s="391">
        <f t="shared" si="363"/>
        <v>58034024.090909094</v>
      </c>
      <c r="CE495" s="391">
        <f t="shared" si="324"/>
        <v>41763694.090909094</v>
      </c>
      <c r="CF495" s="391">
        <f t="shared" si="325"/>
        <v>58034024.090909094</v>
      </c>
      <c r="CG495" s="50">
        <f t="shared" si="346"/>
        <v>4062381.686363637</v>
      </c>
      <c r="CH495" s="395">
        <f t="shared" si="347"/>
        <v>176369.40909090938</v>
      </c>
      <c r="CI495" s="398">
        <v>0</v>
      </c>
      <c r="CJ495" s="50">
        <v>0</v>
      </c>
      <c r="CK495" s="50">
        <v>0</v>
      </c>
      <c r="CL495" s="50">
        <v>0</v>
      </c>
      <c r="CM495" s="50">
        <v>0</v>
      </c>
      <c r="CN495" s="50">
        <v>0</v>
      </c>
      <c r="CO495" s="50">
        <v>0</v>
      </c>
      <c r="CP495" s="395">
        <f t="shared" si="348"/>
        <v>4238751.0954545466</v>
      </c>
      <c r="CQ495" s="391">
        <f t="shared" si="349"/>
        <v>53795272</v>
      </c>
      <c r="CR495" s="391">
        <f t="shared" si="350"/>
        <v>-300293</v>
      </c>
    </row>
    <row r="496" spans="1:96" s="50" customFormat="1" ht="24" customHeight="1" x14ac:dyDescent="0.2">
      <c r="A496" s="182">
        <f t="shared" si="327"/>
        <v>2655495</v>
      </c>
      <c r="B496" s="298">
        <f t="shared" si="351"/>
        <v>490</v>
      </c>
      <c r="C496" s="266">
        <v>273</v>
      </c>
      <c r="D496" s="299">
        <v>13172</v>
      </c>
      <c r="E496" s="242" t="s">
        <v>248</v>
      </c>
      <c r="F496" s="243" t="s">
        <v>1273</v>
      </c>
      <c r="G496" s="287" t="s">
        <v>137</v>
      </c>
      <c r="H496" s="274" t="s">
        <v>1150</v>
      </c>
      <c r="I496" s="294" t="s">
        <v>2924</v>
      </c>
      <c r="J496" s="65">
        <v>4839429121</v>
      </c>
      <c r="K496" s="65" t="s">
        <v>1274</v>
      </c>
      <c r="L496" s="65" t="s">
        <v>1150</v>
      </c>
      <c r="M496" s="292" t="s">
        <v>137</v>
      </c>
      <c r="N496" s="99"/>
      <c r="O496" s="246" t="s">
        <v>2410</v>
      </c>
      <c r="P496" s="90"/>
      <c r="Q496" s="244">
        <v>30</v>
      </c>
      <c r="R496" s="246">
        <v>90</v>
      </c>
      <c r="S496" s="246">
        <v>0</v>
      </c>
      <c r="T496" s="246">
        <v>0</v>
      </c>
      <c r="U496" s="90">
        <v>0</v>
      </c>
      <c r="V496" s="262">
        <v>20</v>
      </c>
      <c r="W496" s="99">
        <v>0</v>
      </c>
      <c r="X496" s="84">
        <v>0</v>
      </c>
      <c r="Y496" s="99">
        <v>3</v>
      </c>
      <c r="Z496" s="65">
        <v>1</v>
      </c>
      <c r="AA496" s="319">
        <v>885165</v>
      </c>
      <c r="AB496" s="319">
        <v>0</v>
      </c>
      <c r="AC496" s="320">
        <f t="shared" si="328"/>
        <v>885165</v>
      </c>
      <c r="AD496" s="75">
        <v>4500000</v>
      </c>
      <c r="AE496" s="75">
        <v>6000000</v>
      </c>
      <c r="AF496" s="338">
        <f t="shared" si="352"/>
        <v>168986.04545454544</v>
      </c>
      <c r="AG496" s="113">
        <f t="shared" si="329"/>
        <v>26554950</v>
      </c>
      <c r="AH496" s="75">
        <f t="shared" si="330"/>
        <v>0</v>
      </c>
      <c r="AI496" s="75">
        <f t="shared" si="331"/>
        <v>15208744.09090909</v>
      </c>
      <c r="AJ496" s="75">
        <f t="shared" si="332"/>
        <v>2655495</v>
      </c>
      <c r="AK496" s="75">
        <f t="shared" si="333"/>
        <v>4500000</v>
      </c>
      <c r="AL496" s="75">
        <f t="shared" si="334"/>
        <v>6000000</v>
      </c>
      <c r="AM496" s="75">
        <f t="shared" si="335"/>
        <v>0</v>
      </c>
      <c r="AN496" s="75">
        <f t="shared" si="336"/>
        <v>0</v>
      </c>
      <c r="AO496" s="75">
        <f t="shared" si="337"/>
        <v>0</v>
      </c>
      <c r="AP496" s="75">
        <f t="shared" si="338"/>
        <v>4000000</v>
      </c>
      <c r="AQ496" s="75">
        <v>0</v>
      </c>
      <c r="AR496" s="75">
        <v>0</v>
      </c>
      <c r="AS496" s="75">
        <v>0</v>
      </c>
      <c r="AT496" s="80">
        <v>0</v>
      </c>
      <c r="AU496" s="82">
        <f t="shared" si="339"/>
        <v>58919189.090909094</v>
      </c>
      <c r="AV496" s="113">
        <f t="shared" si="340"/>
        <v>37825235.504545458</v>
      </c>
      <c r="AW496" s="75">
        <f t="shared" si="341"/>
        <v>56263694.090909094</v>
      </c>
      <c r="AX496" s="75">
        <f t="shared" si="342"/>
        <v>3938458.5863636369</v>
      </c>
      <c r="AY496" s="76">
        <f t="shared" si="343"/>
        <v>0</v>
      </c>
      <c r="AZ496" s="75">
        <v>0</v>
      </c>
      <c r="BA496" s="75">
        <v>0</v>
      </c>
      <c r="BB496" s="75">
        <v>0</v>
      </c>
      <c r="BC496" s="80">
        <v>0</v>
      </c>
      <c r="BD496" s="80">
        <v>0</v>
      </c>
      <c r="BE496" s="80">
        <v>0</v>
      </c>
      <c r="BF496" s="78">
        <v>0</v>
      </c>
      <c r="BG496" s="348">
        <f t="shared" si="344"/>
        <v>3938458.5863636369</v>
      </c>
      <c r="BH496" s="188">
        <f t="shared" si="345"/>
        <v>54980730</v>
      </c>
      <c r="BM496" s="50">
        <v>885165</v>
      </c>
      <c r="BN496" s="391">
        <f t="shared" si="326"/>
        <v>0</v>
      </c>
      <c r="BO496" s="391">
        <f t="shared" si="323"/>
        <v>885165</v>
      </c>
      <c r="BP496" s="391">
        <f t="shared" si="353"/>
        <v>26554950</v>
      </c>
      <c r="BQ496" s="50">
        <f t="shared" si="354"/>
        <v>0</v>
      </c>
      <c r="BR496" s="50">
        <f t="shared" si="355"/>
        <v>15208744.09090909</v>
      </c>
      <c r="BS496" s="50">
        <f t="shared" si="356"/>
        <v>2655495</v>
      </c>
      <c r="BT496" s="50">
        <f t="shared" si="357"/>
        <v>4500000</v>
      </c>
      <c r="BU496" s="50">
        <f t="shared" si="358"/>
        <v>6000000</v>
      </c>
      <c r="BV496" s="50">
        <f t="shared" si="359"/>
        <v>0</v>
      </c>
      <c r="BW496" s="50">
        <f t="shared" si="360"/>
        <v>0</v>
      </c>
      <c r="BX496" s="50">
        <f t="shared" si="361"/>
        <v>0</v>
      </c>
      <c r="BY496" s="50">
        <f t="shared" si="362"/>
        <v>4000000</v>
      </c>
      <c r="BZ496" s="50">
        <v>0</v>
      </c>
      <c r="CA496" s="50">
        <v>0</v>
      </c>
      <c r="CB496" s="50">
        <v>0</v>
      </c>
      <c r="CC496" s="50">
        <v>0</v>
      </c>
      <c r="CD496" s="391">
        <f t="shared" si="363"/>
        <v>58919189.090909094</v>
      </c>
      <c r="CE496" s="391">
        <f t="shared" si="324"/>
        <v>41763694.090909094</v>
      </c>
      <c r="CF496" s="391">
        <f t="shared" si="325"/>
        <v>56263694.090909094</v>
      </c>
      <c r="CG496" s="50">
        <f t="shared" si="346"/>
        <v>3938458.5863636369</v>
      </c>
      <c r="CH496" s="395">
        <f t="shared" si="347"/>
        <v>176369.40909090938</v>
      </c>
      <c r="CI496" s="398">
        <v>0</v>
      </c>
      <c r="CJ496" s="50">
        <v>0</v>
      </c>
      <c r="CK496" s="50">
        <v>0</v>
      </c>
      <c r="CL496" s="50">
        <v>0</v>
      </c>
      <c r="CM496" s="50">
        <v>0</v>
      </c>
      <c r="CN496" s="50">
        <v>0</v>
      </c>
      <c r="CO496" s="50">
        <v>0</v>
      </c>
      <c r="CP496" s="395">
        <f t="shared" si="348"/>
        <v>4114827.9954545461</v>
      </c>
      <c r="CQ496" s="391">
        <f t="shared" si="349"/>
        <v>54804361</v>
      </c>
      <c r="CR496" s="391">
        <f t="shared" si="350"/>
        <v>-176369</v>
      </c>
    </row>
    <row r="497" spans="1:96" s="50" customFormat="1" ht="24" customHeight="1" x14ac:dyDescent="0.2">
      <c r="A497" s="182">
        <f t="shared" si="327"/>
        <v>2655495</v>
      </c>
      <c r="B497" s="298">
        <f t="shared" si="351"/>
        <v>491</v>
      </c>
      <c r="C497" s="266">
        <v>274</v>
      </c>
      <c r="D497" s="299">
        <v>13173</v>
      </c>
      <c r="E497" s="242" t="s">
        <v>1275</v>
      </c>
      <c r="F497" s="243" t="s">
        <v>1276</v>
      </c>
      <c r="G497" s="287" t="s">
        <v>137</v>
      </c>
      <c r="H497" s="274" t="s">
        <v>1150</v>
      </c>
      <c r="I497" s="294" t="s">
        <v>2925</v>
      </c>
      <c r="J497" s="65" t="s">
        <v>1277</v>
      </c>
      <c r="K497" s="65" t="s">
        <v>1278</v>
      </c>
      <c r="L497" s="65" t="s">
        <v>1150</v>
      </c>
      <c r="M497" s="292" t="s">
        <v>137</v>
      </c>
      <c r="N497" s="99"/>
      <c r="O497" s="246" t="s">
        <v>2410</v>
      </c>
      <c r="P497" s="90"/>
      <c r="Q497" s="244">
        <v>30</v>
      </c>
      <c r="R497" s="246">
        <v>90</v>
      </c>
      <c r="S497" s="246">
        <v>0</v>
      </c>
      <c r="T497" s="246">
        <v>0</v>
      </c>
      <c r="U497" s="90">
        <v>0</v>
      </c>
      <c r="V497" s="262">
        <v>20</v>
      </c>
      <c r="W497" s="99">
        <v>0</v>
      </c>
      <c r="X497" s="84">
        <v>0</v>
      </c>
      <c r="Y497" s="99">
        <v>1</v>
      </c>
      <c r="Z497" s="65">
        <v>0</v>
      </c>
      <c r="AA497" s="319">
        <v>885165</v>
      </c>
      <c r="AB497" s="319">
        <v>0</v>
      </c>
      <c r="AC497" s="320">
        <f t="shared" si="328"/>
        <v>885165</v>
      </c>
      <c r="AD497" s="75">
        <v>4500000</v>
      </c>
      <c r="AE497" s="75">
        <v>6000000</v>
      </c>
      <c r="AF497" s="338">
        <f t="shared" si="352"/>
        <v>168986.04545454544</v>
      </c>
      <c r="AG497" s="113">
        <f t="shared" si="329"/>
        <v>26554950</v>
      </c>
      <c r="AH497" s="75">
        <f t="shared" si="330"/>
        <v>0</v>
      </c>
      <c r="AI497" s="75">
        <f t="shared" si="331"/>
        <v>15208744.09090909</v>
      </c>
      <c r="AJ497" s="75">
        <f t="shared" si="332"/>
        <v>0</v>
      </c>
      <c r="AK497" s="75">
        <f t="shared" si="333"/>
        <v>4500000</v>
      </c>
      <c r="AL497" s="75">
        <f t="shared" si="334"/>
        <v>6000000</v>
      </c>
      <c r="AM497" s="75">
        <f t="shared" si="335"/>
        <v>0</v>
      </c>
      <c r="AN497" s="75">
        <f t="shared" si="336"/>
        <v>0</v>
      </c>
      <c r="AO497" s="75">
        <f t="shared" si="337"/>
        <v>0</v>
      </c>
      <c r="AP497" s="75">
        <f t="shared" si="338"/>
        <v>4000000</v>
      </c>
      <c r="AQ497" s="75">
        <v>0</v>
      </c>
      <c r="AR497" s="75">
        <v>0</v>
      </c>
      <c r="AS497" s="75">
        <v>0</v>
      </c>
      <c r="AT497" s="80">
        <v>0</v>
      </c>
      <c r="AU497" s="82">
        <f t="shared" si="339"/>
        <v>56263694.090909094</v>
      </c>
      <c r="AV497" s="113">
        <f t="shared" si="340"/>
        <v>37825235.504545458</v>
      </c>
      <c r="AW497" s="75">
        <f t="shared" si="341"/>
        <v>56263694.090909094</v>
      </c>
      <c r="AX497" s="75">
        <f t="shared" si="342"/>
        <v>3938458.5863636369</v>
      </c>
      <c r="AY497" s="76">
        <f t="shared" si="343"/>
        <v>0</v>
      </c>
      <c r="AZ497" s="75">
        <v>0</v>
      </c>
      <c r="BA497" s="75">
        <v>0</v>
      </c>
      <c r="BB497" s="75">
        <v>0</v>
      </c>
      <c r="BC497" s="80">
        <v>0</v>
      </c>
      <c r="BD497" s="80">
        <v>0</v>
      </c>
      <c r="BE497" s="80">
        <v>0</v>
      </c>
      <c r="BF497" s="78">
        <v>0</v>
      </c>
      <c r="BG497" s="348">
        <f t="shared" si="344"/>
        <v>3938458.5863636369</v>
      </c>
      <c r="BH497" s="188">
        <f t="shared" si="345"/>
        <v>52325235</v>
      </c>
      <c r="BM497" s="50">
        <v>885165</v>
      </c>
      <c r="BN497" s="391">
        <f t="shared" si="326"/>
        <v>0</v>
      </c>
      <c r="BO497" s="391">
        <f t="shared" si="323"/>
        <v>885165</v>
      </c>
      <c r="BP497" s="391">
        <f t="shared" si="353"/>
        <v>26554950</v>
      </c>
      <c r="BQ497" s="50">
        <f t="shared" si="354"/>
        <v>0</v>
      </c>
      <c r="BR497" s="50">
        <f t="shared" si="355"/>
        <v>15208744.09090909</v>
      </c>
      <c r="BS497" s="50">
        <f t="shared" si="356"/>
        <v>0</v>
      </c>
      <c r="BT497" s="50">
        <f t="shared" si="357"/>
        <v>4500000</v>
      </c>
      <c r="BU497" s="50">
        <f t="shared" si="358"/>
        <v>6000000</v>
      </c>
      <c r="BV497" s="50">
        <f t="shared" si="359"/>
        <v>0</v>
      </c>
      <c r="BW497" s="50">
        <f t="shared" si="360"/>
        <v>0</v>
      </c>
      <c r="BX497" s="50">
        <f t="shared" si="361"/>
        <v>0</v>
      </c>
      <c r="BY497" s="50">
        <f t="shared" si="362"/>
        <v>4000000</v>
      </c>
      <c r="BZ497" s="50">
        <v>0</v>
      </c>
      <c r="CA497" s="50">
        <v>0</v>
      </c>
      <c r="CB497" s="50">
        <v>0</v>
      </c>
      <c r="CC497" s="50">
        <v>0</v>
      </c>
      <c r="CD497" s="391">
        <f t="shared" si="363"/>
        <v>56263694.090909094</v>
      </c>
      <c r="CE497" s="391">
        <f t="shared" si="324"/>
        <v>41763694.090909094</v>
      </c>
      <c r="CF497" s="391">
        <f t="shared" si="325"/>
        <v>56263694.090909094</v>
      </c>
      <c r="CG497" s="50">
        <f t="shared" si="346"/>
        <v>3938458.5863636369</v>
      </c>
      <c r="CH497" s="395">
        <f t="shared" si="347"/>
        <v>176369.40909090938</v>
      </c>
      <c r="CI497" s="398">
        <v>0</v>
      </c>
      <c r="CJ497" s="50">
        <v>0</v>
      </c>
      <c r="CK497" s="50">
        <v>0</v>
      </c>
      <c r="CL497" s="50">
        <v>0</v>
      </c>
      <c r="CM497" s="50">
        <v>0</v>
      </c>
      <c r="CN497" s="50">
        <v>0</v>
      </c>
      <c r="CO497" s="50">
        <v>0</v>
      </c>
      <c r="CP497" s="395">
        <f t="shared" si="348"/>
        <v>4114827.9954545461</v>
      </c>
      <c r="CQ497" s="391">
        <f t="shared" si="349"/>
        <v>52148866</v>
      </c>
      <c r="CR497" s="391">
        <f t="shared" si="350"/>
        <v>-176369</v>
      </c>
    </row>
    <row r="498" spans="1:96" s="50" customFormat="1" ht="24" customHeight="1" x14ac:dyDescent="0.2">
      <c r="A498" s="182">
        <f t="shared" si="327"/>
        <v>2655495</v>
      </c>
      <c r="B498" s="298">
        <f t="shared" si="351"/>
        <v>492</v>
      </c>
      <c r="C498" s="266">
        <v>275</v>
      </c>
      <c r="D498" s="299">
        <v>13175</v>
      </c>
      <c r="E498" s="242" t="s">
        <v>456</v>
      </c>
      <c r="F498" s="243" t="s">
        <v>1282</v>
      </c>
      <c r="G498" s="287" t="s">
        <v>137</v>
      </c>
      <c r="H498" s="274" t="s">
        <v>1150</v>
      </c>
      <c r="I498" s="294" t="s">
        <v>2926</v>
      </c>
      <c r="J498" s="65">
        <v>4980134602</v>
      </c>
      <c r="K498" s="65" t="s">
        <v>1283</v>
      </c>
      <c r="L498" s="65" t="s">
        <v>1150</v>
      </c>
      <c r="M498" s="292" t="s">
        <v>137</v>
      </c>
      <c r="N498" s="244" t="s">
        <v>2410</v>
      </c>
      <c r="O498" s="65"/>
      <c r="P498" s="90"/>
      <c r="Q498" s="244">
        <v>30</v>
      </c>
      <c r="R498" s="246">
        <v>120</v>
      </c>
      <c r="S498" s="246">
        <v>110</v>
      </c>
      <c r="T498" s="246">
        <v>29.33</v>
      </c>
      <c r="U498" s="90">
        <v>0</v>
      </c>
      <c r="V498" s="262">
        <v>15</v>
      </c>
      <c r="W498" s="99">
        <v>0</v>
      </c>
      <c r="X498" s="84">
        <v>0</v>
      </c>
      <c r="Y498" s="99">
        <v>0</v>
      </c>
      <c r="Z498" s="65">
        <v>0</v>
      </c>
      <c r="AA498" s="319">
        <v>885165</v>
      </c>
      <c r="AB498" s="319">
        <v>0</v>
      </c>
      <c r="AC498" s="320">
        <f t="shared" si="328"/>
        <v>885165</v>
      </c>
      <c r="AD498" s="75">
        <v>4500000</v>
      </c>
      <c r="AE498" s="75">
        <v>6000000</v>
      </c>
      <c r="AF498" s="338">
        <f t="shared" si="352"/>
        <v>168986.04545454544</v>
      </c>
      <c r="AG498" s="113">
        <f t="shared" si="329"/>
        <v>26554950</v>
      </c>
      <c r="AH498" s="75">
        <f t="shared" si="330"/>
        <v>0</v>
      </c>
      <c r="AI498" s="75">
        <f t="shared" si="331"/>
        <v>20278325.454545453</v>
      </c>
      <c r="AJ498" s="75">
        <f t="shared" si="332"/>
        <v>0</v>
      </c>
      <c r="AK498" s="75">
        <f t="shared" si="333"/>
        <v>4500000</v>
      </c>
      <c r="AL498" s="75">
        <f t="shared" si="334"/>
        <v>6000000</v>
      </c>
      <c r="AM498" s="75">
        <f t="shared" si="335"/>
        <v>4647116.25</v>
      </c>
      <c r="AN498" s="75">
        <f t="shared" si="336"/>
        <v>4956360.7131818179</v>
      </c>
      <c r="AO498" s="75">
        <f t="shared" si="337"/>
        <v>0</v>
      </c>
      <c r="AP498" s="75">
        <f t="shared" si="338"/>
        <v>3000000</v>
      </c>
      <c r="AQ498" s="75">
        <v>0</v>
      </c>
      <c r="AR498" s="75">
        <v>0</v>
      </c>
      <c r="AS498" s="75">
        <v>0</v>
      </c>
      <c r="AT498" s="80">
        <v>0</v>
      </c>
      <c r="AU498" s="82">
        <f t="shared" si="339"/>
        <v>69936752.417727262</v>
      </c>
      <c r="AV498" s="113">
        <f t="shared" si="340"/>
        <v>51541179.748486355</v>
      </c>
      <c r="AW498" s="75">
        <f t="shared" si="341"/>
        <v>69936752.417727262</v>
      </c>
      <c r="AX498" s="75">
        <f t="shared" si="342"/>
        <v>4895572.6692409087</v>
      </c>
      <c r="AY498" s="76">
        <f t="shared" si="343"/>
        <v>1154117.9748486355</v>
      </c>
      <c r="AZ498" s="75">
        <v>0</v>
      </c>
      <c r="BA498" s="75">
        <v>0</v>
      </c>
      <c r="BB498" s="75">
        <v>0</v>
      </c>
      <c r="BC498" s="80">
        <v>0</v>
      </c>
      <c r="BD498" s="80">
        <v>0</v>
      </c>
      <c r="BE498" s="80">
        <v>0</v>
      </c>
      <c r="BF498" s="78">
        <v>0</v>
      </c>
      <c r="BG498" s="348">
        <f t="shared" si="344"/>
        <v>6049690.6440895442</v>
      </c>
      <c r="BH498" s="188">
        <f t="shared" si="345"/>
        <v>63887061</v>
      </c>
      <c r="BM498" s="50">
        <v>885165</v>
      </c>
      <c r="BN498" s="391">
        <f t="shared" si="326"/>
        <v>0</v>
      </c>
      <c r="BO498" s="391">
        <f t="shared" si="323"/>
        <v>885165</v>
      </c>
      <c r="BP498" s="391">
        <f t="shared" si="353"/>
        <v>26554950</v>
      </c>
      <c r="BQ498" s="50">
        <f t="shared" si="354"/>
        <v>0</v>
      </c>
      <c r="BR498" s="50">
        <f t="shared" si="355"/>
        <v>20278325.454545453</v>
      </c>
      <c r="BS498" s="50">
        <f t="shared" si="356"/>
        <v>0</v>
      </c>
      <c r="BT498" s="50">
        <f t="shared" si="357"/>
        <v>4500000</v>
      </c>
      <c r="BU498" s="50">
        <f t="shared" si="358"/>
        <v>6000000</v>
      </c>
      <c r="BV498" s="50">
        <f t="shared" si="359"/>
        <v>4647116.25</v>
      </c>
      <c r="BW498" s="50">
        <f t="shared" si="360"/>
        <v>4956360.7131818179</v>
      </c>
      <c r="BX498" s="50">
        <f t="shared" si="361"/>
        <v>0</v>
      </c>
      <c r="BY498" s="50">
        <f t="shared" si="362"/>
        <v>3000000</v>
      </c>
      <c r="BZ498" s="50">
        <v>0</v>
      </c>
      <c r="CA498" s="50">
        <v>0</v>
      </c>
      <c r="CB498" s="50">
        <v>0</v>
      </c>
      <c r="CC498" s="50">
        <v>0</v>
      </c>
      <c r="CD498" s="391">
        <f t="shared" si="363"/>
        <v>69936752.417727262</v>
      </c>
      <c r="CE498" s="391">
        <f t="shared" si="324"/>
        <v>56436752.417727262</v>
      </c>
      <c r="CF498" s="391">
        <f t="shared" si="325"/>
        <v>69936752.417727262</v>
      </c>
      <c r="CG498" s="50">
        <f t="shared" si="346"/>
        <v>4895572.6692409087</v>
      </c>
      <c r="CH498" s="395">
        <f t="shared" si="347"/>
        <v>1643675.2417727262</v>
      </c>
      <c r="CI498" s="398">
        <v>0</v>
      </c>
      <c r="CJ498" s="50">
        <v>0</v>
      </c>
      <c r="CK498" s="50">
        <v>0</v>
      </c>
      <c r="CL498" s="50">
        <v>0</v>
      </c>
      <c r="CM498" s="50">
        <v>0</v>
      </c>
      <c r="CN498" s="50">
        <v>0</v>
      </c>
      <c r="CO498" s="50">
        <v>0</v>
      </c>
      <c r="CP498" s="395">
        <f t="shared" si="348"/>
        <v>6539247.9110136349</v>
      </c>
      <c r="CQ498" s="391">
        <f t="shared" si="349"/>
        <v>63397504</v>
      </c>
      <c r="CR498" s="391">
        <f t="shared" si="350"/>
        <v>-489557</v>
      </c>
    </row>
    <row r="499" spans="1:96" s="50" customFormat="1" ht="24" customHeight="1" x14ac:dyDescent="0.2">
      <c r="A499" s="182">
        <f t="shared" si="327"/>
        <v>2655495</v>
      </c>
      <c r="B499" s="298">
        <f t="shared" si="351"/>
        <v>493</v>
      </c>
      <c r="C499" s="266">
        <v>276</v>
      </c>
      <c r="D499" s="299">
        <v>13176</v>
      </c>
      <c r="E499" s="242" t="s">
        <v>1284</v>
      </c>
      <c r="F499" s="243" t="s">
        <v>1285</v>
      </c>
      <c r="G499" s="287" t="s">
        <v>137</v>
      </c>
      <c r="H499" s="274" t="s">
        <v>1150</v>
      </c>
      <c r="I499" s="294" t="s">
        <v>2927</v>
      </c>
      <c r="J499" s="65">
        <v>6269669162</v>
      </c>
      <c r="K499" s="65" t="s">
        <v>1286</v>
      </c>
      <c r="L499" s="65" t="s">
        <v>1150</v>
      </c>
      <c r="M499" s="292" t="s">
        <v>137</v>
      </c>
      <c r="N499" s="244" t="s">
        <v>2410</v>
      </c>
      <c r="O499" s="65"/>
      <c r="P499" s="90"/>
      <c r="Q499" s="244">
        <v>30</v>
      </c>
      <c r="R499" s="246">
        <v>120</v>
      </c>
      <c r="S499" s="246">
        <v>110</v>
      </c>
      <c r="T499" s="246">
        <v>29.33</v>
      </c>
      <c r="U499" s="90">
        <v>0</v>
      </c>
      <c r="V499" s="262">
        <v>15</v>
      </c>
      <c r="W499" s="99">
        <v>0</v>
      </c>
      <c r="X499" s="84">
        <v>0</v>
      </c>
      <c r="Y499" s="99">
        <v>1</v>
      </c>
      <c r="Z499" s="65">
        <v>1</v>
      </c>
      <c r="AA499" s="319">
        <v>885165</v>
      </c>
      <c r="AB499" s="319">
        <v>0</v>
      </c>
      <c r="AC499" s="320">
        <f t="shared" si="328"/>
        <v>885165</v>
      </c>
      <c r="AD499" s="75">
        <v>4500000</v>
      </c>
      <c r="AE499" s="75">
        <v>6000000</v>
      </c>
      <c r="AF499" s="338">
        <f t="shared" si="352"/>
        <v>168986.04545454544</v>
      </c>
      <c r="AG499" s="113">
        <f t="shared" si="329"/>
        <v>26554950</v>
      </c>
      <c r="AH499" s="75">
        <f t="shared" si="330"/>
        <v>0</v>
      </c>
      <c r="AI499" s="75">
        <f t="shared" si="331"/>
        <v>20278325.454545453</v>
      </c>
      <c r="AJ499" s="75">
        <f t="shared" si="332"/>
        <v>2655495</v>
      </c>
      <c r="AK499" s="75">
        <f t="shared" si="333"/>
        <v>4500000</v>
      </c>
      <c r="AL499" s="75">
        <f t="shared" si="334"/>
        <v>6000000</v>
      </c>
      <c r="AM499" s="75">
        <f t="shared" si="335"/>
        <v>4647116.25</v>
      </c>
      <c r="AN499" s="75">
        <f t="shared" si="336"/>
        <v>4956360.7131818179</v>
      </c>
      <c r="AO499" s="75">
        <f t="shared" si="337"/>
        <v>0</v>
      </c>
      <c r="AP499" s="75">
        <f t="shared" si="338"/>
        <v>3000000</v>
      </c>
      <c r="AQ499" s="75">
        <v>0</v>
      </c>
      <c r="AR499" s="75">
        <v>0</v>
      </c>
      <c r="AS499" s="75">
        <v>0</v>
      </c>
      <c r="AT499" s="80">
        <v>0</v>
      </c>
      <c r="AU499" s="82">
        <f t="shared" si="339"/>
        <v>72592247.417727277</v>
      </c>
      <c r="AV499" s="113">
        <f t="shared" si="340"/>
        <v>51541179.74848637</v>
      </c>
      <c r="AW499" s="75">
        <f t="shared" si="341"/>
        <v>69936752.417727262</v>
      </c>
      <c r="AX499" s="75">
        <f t="shared" si="342"/>
        <v>4895572.6692409087</v>
      </c>
      <c r="AY499" s="76">
        <f t="shared" si="343"/>
        <v>1154117.9748486371</v>
      </c>
      <c r="AZ499" s="75">
        <v>0</v>
      </c>
      <c r="BA499" s="75">
        <v>0</v>
      </c>
      <c r="BB499" s="75">
        <v>0</v>
      </c>
      <c r="BC499" s="80">
        <v>0</v>
      </c>
      <c r="BD499" s="80">
        <v>0</v>
      </c>
      <c r="BE499" s="80">
        <v>0</v>
      </c>
      <c r="BF499" s="78">
        <v>0</v>
      </c>
      <c r="BG499" s="348">
        <f t="shared" si="344"/>
        <v>6049690.6440895461</v>
      </c>
      <c r="BH499" s="188">
        <f t="shared" si="345"/>
        <v>66542556</v>
      </c>
      <c r="BM499" s="50">
        <v>885165</v>
      </c>
      <c r="BN499" s="391">
        <f t="shared" si="326"/>
        <v>0</v>
      </c>
      <c r="BO499" s="391">
        <f t="shared" si="323"/>
        <v>885165</v>
      </c>
      <c r="BP499" s="391">
        <f t="shared" si="353"/>
        <v>26554950</v>
      </c>
      <c r="BQ499" s="50">
        <f t="shared" si="354"/>
        <v>0</v>
      </c>
      <c r="BR499" s="50">
        <f t="shared" si="355"/>
        <v>20278325.454545453</v>
      </c>
      <c r="BS499" s="50">
        <f t="shared" si="356"/>
        <v>2655495</v>
      </c>
      <c r="BT499" s="50">
        <f t="shared" si="357"/>
        <v>4500000</v>
      </c>
      <c r="BU499" s="50">
        <f t="shared" si="358"/>
        <v>6000000</v>
      </c>
      <c r="BV499" s="50">
        <f t="shared" si="359"/>
        <v>4647116.25</v>
      </c>
      <c r="BW499" s="50">
        <f t="shared" si="360"/>
        <v>4956360.7131818179</v>
      </c>
      <c r="BX499" s="50">
        <f t="shared" si="361"/>
        <v>0</v>
      </c>
      <c r="BY499" s="50">
        <f t="shared" si="362"/>
        <v>3000000</v>
      </c>
      <c r="BZ499" s="50">
        <v>0</v>
      </c>
      <c r="CA499" s="50">
        <v>0</v>
      </c>
      <c r="CB499" s="50">
        <v>0</v>
      </c>
      <c r="CC499" s="50">
        <v>0</v>
      </c>
      <c r="CD499" s="391">
        <f t="shared" si="363"/>
        <v>72592247.417727277</v>
      </c>
      <c r="CE499" s="391">
        <f t="shared" si="324"/>
        <v>56436752.417727277</v>
      </c>
      <c r="CF499" s="391">
        <f t="shared" si="325"/>
        <v>69936752.417727262</v>
      </c>
      <c r="CG499" s="50">
        <f t="shared" si="346"/>
        <v>4895572.6692409087</v>
      </c>
      <c r="CH499" s="395">
        <f t="shared" si="347"/>
        <v>1643675.2417727278</v>
      </c>
      <c r="CI499" s="398">
        <v>0</v>
      </c>
      <c r="CJ499" s="50">
        <v>0</v>
      </c>
      <c r="CK499" s="50">
        <v>0</v>
      </c>
      <c r="CL499" s="50">
        <v>0</v>
      </c>
      <c r="CM499" s="50">
        <v>0</v>
      </c>
      <c r="CN499" s="50">
        <v>0</v>
      </c>
      <c r="CO499" s="50">
        <v>0</v>
      </c>
      <c r="CP499" s="395">
        <f t="shared" si="348"/>
        <v>6539247.9110136367</v>
      </c>
      <c r="CQ499" s="391">
        <f t="shared" si="349"/>
        <v>66052999</v>
      </c>
      <c r="CR499" s="391">
        <f t="shared" si="350"/>
        <v>-489557</v>
      </c>
    </row>
    <row r="500" spans="1:96" s="50" customFormat="1" ht="24" customHeight="1" x14ac:dyDescent="0.2">
      <c r="A500" s="182">
        <f t="shared" si="327"/>
        <v>2655495</v>
      </c>
      <c r="B500" s="298">
        <f t="shared" si="351"/>
        <v>494</v>
      </c>
      <c r="C500" s="266">
        <v>277</v>
      </c>
      <c r="D500" s="299">
        <v>13174</v>
      </c>
      <c r="E500" s="242" t="s">
        <v>1279</v>
      </c>
      <c r="F500" s="243" t="s">
        <v>1280</v>
      </c>
      <c r="G500" s="287" t="s">
        <v>137</v>
      </c>
      <c r="H500" s="274" t="s">
        <v>1150</v>
      </c>
      <c r="I500" s="294" t="s">
        <v>2928</v>
      </c>
      <c r="J500" s="65">
        <v>6279656845</v>
      </c>
      <c r="K500" s="65" t="s">
        <v>1281</v>
      </c>
      <c r="L500" s="65" t="s">
        <v>1150</v>
      </c>
      <c r="M500" s="292" t="s">
        <v>137</v>
      </c>
      <c r="N500" s="99"/>
      <c r="O500" s="246" t="s">
        <v>2410</v>
      </c>
      <c r="P500" s="90"/>
      <c r="Q500" s="244">
        <v>30</v>
      </c>
      <c r="R500" s="246">
        <v>90</v>
      </c>
      <c r="S500" s="246">
        <v>0</v>
      </c>
      <c r="T500" s="246">
        <v>0</v>
      </c>
      <c r="U500" s="90">
        <v>0</v>
      </c>
      <c r="V500" s="262">
        <v>20</v>
      </c>
      <c r="W500" s="99">
        <v>0</v>
      </c>
      <c r="X500" s="84">
        <v>0</v>
      </c>
      <c r="Y500" s="99">
        <v>0</v>
      </c>
      <c r="Z500" s="65">
        <v>0</v>
      </c>
      <c r="AA500" s="319">
        <v>885165</v>
      </c>
      <c r="AB500" s="319">
        <v>0</v>
      </c>
      <c r="AC500" s="320">
        <f t="shared" si="328"/>
        <v>885165</v>
      </c>
      <c r="AD500" s="75">
        <v>4500000</v>
      </c>
      <c r="AE500" s="75">
        <v>6000000</v>
      </c>
      <c r="AF500" s="338">
        <f t="shared" si="352"/>
        <v>168986.04545454544</v>
      </c>
      <c r="AG500" s="113">
        <f t="shared" si="329"/>
        <v>26554950</v>
      </c>
      <c r="AH500" s="75">
        <f t="shared" si="330"/>
        <v>0</v>
      </c>
      <c r="AI500" s="75">
        <f t="shared" si="331"/>
        <v>15208744.09090909</v>
      </c>
      <c r="AJ500" s="75">
        <f t="shared" si="332"/>
        <v>0</v>
      </c>
      <c r="AK500" s="75">
        <f t="shared" si="333"/>
        <v>4500000</v>
      </c>
      <c r="AL500" s="75">
        <f t="shared" si="334"/>
        <v>6000000</v>
      </c>
      <c r="AM500" s="75">
        <f t="shared" si="335"/>
        <v>0</v>
      </c>
      <c r="AN500" s="75">
        <f t="shared" si="336"/>
        <v>0</v>
      </c>
      <c r="AO500" s="75">
        <f t="shared" si="337"/>
        <v>0</v>
      </c>
      <c r="AP500" s="75">
        <f t="shared" si="338"/>
        <v>4000000</v>
      </c>
      <c r="AQ500" s="75">
        <v>0</v>
      </c>
      <c r="AR500" s="75">
        <v>0</v>
      </c>
      <c r="AS500" s="75">
        <v>0</v>
      </c>
      <c r="AT500" s="80">
        <v>0</v>
      </c>
      <c r="AU500" s="82">
        <f t="shared" si="339"/>
        <v>56263694.090909094</v>
      </c>
      <c r="AV500" s="113">
        <f t="shared" si="340"/>
        <v>37825235.504545458</v>
      </c>
      <c r="AW500" s="75">
        <f t="shared" si="341"/>
        <v>56263694.090909094</v>
      </c>
      <c r="AX500" s="75">
        <f t="shared" si="342"/>
        <v>3938458.5863636369</v>
      </c>
      <c r="AY500" s="76">
        <f t="shared" si="343"/>
        <v>0</v>
      </c>
      <c r="AZ500" s="75">
        <v>0</v>
      </c>
      <c r="BA500" s="75">
        <v>0</v>
      </c>
      <c r="BB500" s="75">
        <v>0</v>
      </c>
      <c r="BC500" s="80">
        <v>0</v>
      </c>
      <c r="BD500" s="80">
        <v>0</v>
      </c>
      <c r="BE500" s="80">
        <v>0</v>
      </c>
      <c r="BF500" s="78">
        <v>0</v>
      </c>
      <c r="BG500" s="348">
        <f t="shared" si="344"/>
        <v>3938458.5863636369</v>
      </c>
      <c r="BH500" s="188">
        <f t="shared" si="345"/>
        <v>52325235</v>
      </c>
      <c r="BM500" s="50">
        <v>885165</v>
      </c>
      <c r="BN500" s="391">
        <f t="shared" si="326"/>
        <v>0</v>
      </c>
      <c r="BO500" s="391">
        <f t="shared" ref="BO500:BO520" si="364">BM500+BN500</f>
        <v>885165</v>
      </c>
      <c r="BP500" s="391">
        <f t="shared" si="353"/>
        <v>26554950</v>
      </c>
      <c r="BQ500" s="50">
        <f t="shared" si="354"/>
        <v>0</v>
      </c>
      <c r="BR500" s="50">
        <f t="shared" si="355"/>
        <v>15208744.09090909</v>
      </c>
      <c r="BS500" s="50">
        <f t="shared" si="356"/>
        <v>0</v>
      </c>
      <c r="BT500" s="50">
        <f t="shared" si="357"/>
        <v>4500000</v>
      </c>
      <c r="BU500" s="50">
        <f t="shared" si="358"/>
        <v>6000000</v>
      </c>
      <c r="BV500" s="50">
        <f t="shared" si="359"/>
        <v>0</v>
      </c>
      <c r="BW500" s="50">
        <f t="shared" si="360"/>
        <v>0</v>
      </c>
      <c r="BX500" s="50">
        <f t="shared" si="361"/>
        <v>0</v>
      </c>
      <c r="BY500" s="50">
        <f t="shared" si="362"/>
        <v>4000000</v>
      </c>
      <c r="BZ500" s="50">
        <v>0</v>
      </c>
      <c r="CA500" s="50">
        <v>0</v>
      </c>
      <c r="CB500" s="50">
        <v>0</v>
      </c>
      <c r="CC500" s="50">
        <v>0</v>
      </c>
      <c r="CD500" s="391">
        <f t="shared" si="363"/>
        <v>56263694.090909094</v>
      </c>
      <c r="CE500" s="391">
        <f t="shared" si="324"/>
        <v>41763694.090909094</v>
      </c>
      <c r="CF500" s="391">
        <f t="shared" si="325"/>
        <v>56263694.090909094</v>
      </c>
      <c r="CG500" s="50">
        <f t="shared" si="346"/>
        <v>3938458.5863636369</v>
      </c>
      <c r="CH500" s="395">
        <f t="shared" si="347"/>
        <v>176369.40909090938</v>
      </c>
      <c r="CI500" s="398">
        <v>0</v>
      </c>
      <c r="CJ500" s="50">
        <v>0</v>
      </c>
      <c r="CK500" s="50">
        <v>0</v>
      </c>
      <c r="CL500" s="50">
        <v>0</v>
      </c>
      <c r="CM500" s="50">
        <v>0</v>
      </c>
      <c r="CN500" s="50">
        <v>0</v>
      </c>
      <c r="CO500" s="50">
        <v>0</v>
      </c>
      <c r="CP500" s="395">
        <f t="shared" si="348"/>
        <v>4114827.9954545461</v>
      </c>
      <c r="CQ500" s="391">
        <f t="shared" si="349"/>
        <v>52148866</v>
      </c>
      <c r="CR500" s="391">
        <f t="shared" si="350"/>
        <v>-176369</v>
      </c>
    </row>
    <row r="501" spans="1:96" s="50" customFormat="1" ht="24" customHeight="1" x14ac:dyDescent="0.4">
      <c r="A501" s="182">
        <f t="shared" si="327"/>
        <v>2655495</v>
      </c>
      <c r="B501" s="298">
        <f t="shared" si="351"/>
        <v>495</v>
      </c>
      <c r="C501" s="266">
        <v>278</v>
      </c>
      <c r="D501" s="299">
        <v>13177</v>
      </c>
      <c r="E501" s="242" t="s">
        <v>1287</v>
      </c>
      <c r="F501" s="243" t="s">
        <v>1288</v>
      </c>
      <c r="G501" s="287" t="s">
        <v>137</v>
      </c>
      <c r="H501" s="274" t="s">
        <v>1150</v>
      </c>
      <c r="I501" s="294" t="s">
        <v>3166</v>
      </c>
      <c r="J501" s="69">
        <v>4679873612</v>
      </c>
      <c r="K501" s="65">
        <v>35090571</v>
      </c>
      <c r="L501" s="65"/>
      <c r="M501" s="292" t="s">
        <v>137</v>
      </c>
      <c r="N501" s="99"/>
      <c r="O501" s="246" t="s">
        <v>2410</v>
      </c>
      <c r="P501" s="90"/>
      <c r="Q501" s="244">
        <v>30</v>
      </c>
      <c r="R501" s="246">
        <v>90</v>
      </c>
      <c r="S501" s="246">
        <v>0</v>
      </c>
      <c r="T501" s="246">
        <v>0</v>
      </c>
      <c r="U501" s="90">
        <v>0</v>
      </c>
      <c r="V501" s="262">
        <v>20</v>
      </c>
      <c r="W501" s="99">
        <v>0</v>
      </c>
      <c r="X501" s="84">
        <v>0</v>
      </c>
      <c r="Y501" s="99">
        <v>0</v>
      </c>
      <c r="Z501" s="65">
        <v>0</v>
      </c>
      <c r="AA501" s="319">
        <v>885165</v>
      </c>
      <c r="AB501" s="319">
        <v>0</v>
      </c>
      <c r="AC501" s="320">
        <f t="shared" si="328"/>
        <v>885165</v>
      </c>
      <c r="AD501" s="75">
        <v>4500000</v>
      </c>
      <c r="AE501" s="75">
        <v>6000000</v>
      </c>
      <c r="AF501" s="338">
        <f t="shared" si="352"/>
        <v>168986.04545454544</v>
      </c>
      <c r="AG501" s="113">
        <f t="shared" si="329"/>
        <v>26554950</v>
      </c>
      <c r="AH501" s="75">
        <f t="shared" si="330"/>
        <v>0</v>
      </c>
      <c r="AI501" s="75">
        <f t="shared" si="331"/>
        <v>15208744.09090909</v>
      </c>
      <c r="AJ501" s="75">
        <f t="shared" si="332"/>
        <v>0</v>
      </c>
      <c r="AK501" s="75">
        <f t="shared" si="333"/>
        <v>4500000</v>
      </c>
      <c r="AL501" s="75">
        <f t="shared" si="334"/>
        <v>6000000</v>
      </c>
      <c r="AM501" s="75">
        <f t="shared" si="335"/>
        <v>0</v>
      </c>
      <c r="AN501" s="75">
        <f t="shared" si="336"/>
        <v>0</v>
      </c>
      <c r="AO501" s="75">
        <f t="shared" si="337"/>
        <v>0</v>
      </c>
      <c r="AP501" s="75">
        <f t="shared" si="338"/>
        <v>4000000</v>
      </c>
      <c r="AQ501" s="75">
        <v>0</v>
      </c>
      <c r="AR501" s="75">
        <v>0</v>
      </c>
      <c r="AS501" s="75">
        <v>0</v>
      </c>
      <c r="AT501" s="80">
        <v>0</v>
      </c>
      <c r="AU501" s="82">
        <f t="shared" si="339"/>
        <v>56263694.090909094</v>
      </c>
      <c r="AV501" s="113">
        <f t="shared" si="340"/>
        <v>37825235.504545458</v>
      </c>
      <c r="AW501" s="75">
        <f t="shared" si="341"/>
        <v>56263694.090909094</v>
      </c>
      <c r="AX501" s="75">
        <f t="shared" si="342"/>
        <v>3938458.5863636369</v>
      </c>
      <c r="AY501" s="76">
        <f t="shared" si="343"/>
        <v>0</v>
      </c>
      <c r="AZ501" s="75">
        <v>0</v>
      </c>
      <c r="BA501" s="75">
        <v>0</v>
      </c>
      <c r="BB501" s="75">
        <v>0</v>
      </c>
      <c r="BC501" s="80">
        <v>0</v>
      </c>
      <c r="BD501" s="80">
        <v>0</v>
      </c>
      <c r="BE501" s="80">
        <v>0</v>
      </c>
      <c r="BF501" s="78">
        <v>0</v>
      </c>
      <c r="BG501" s="348">
        <f t="shared" si="344"/>
        <v>3938458.5863636369</v>
      </c>
      <c r="BH501" s="188">
        <f t="shared" si="345"/>
        <v>52325235</v>
      </c>
      <c r="BM501" s="50">
        <v>885165</v>
      </c>
      <c r="BN501" s="391">
        <f t="shared" si="326"/>
        <v>0</v>
      </c>
      <c r="BO501" s="391">
        <f t="shared" si="364"/>
        <v>885165</v>
      </c>
      <c r="BP501" s="391">
        <f t="shared" si="353"/>
        <v>26554950</v>
      </c>
      <c r="BQ501" s="50">
        <f t="shared" si="354"/>
        <v>0</v>
      </c>
      <c r="BR501" s="50">
        <f t="shared" si="355"/>
        <v>15208744.09090909</v>
      </c>
      <c r="BS501" s="50">
        <f t="shared" si="356"/>
        <v>0</v>
      </c>
      <c r="BT501" s="50">
        <f t="shared" si="357"/>
        <v>4500000</v>
      </c>
      <c r="BU501" s="50">
        <f t="shared" si="358"/>
        <v>6000000</v>
      </c>
      <c r="BV501" s="50">
        <f t="shared" si="359"/>
        <v>0</v>
      </c>
      <c r="BW501" s="50">
        <f t="shared" si="360"/>
        <v>0</v>
      </c>
      <c r="BX501" s="50">
        <f t="shared" si="361"/>
        <v>0</v>
      </c>
      <c r="BY501" s="50">
        <f t="shared" si="362"/>
        <v>4000000</v>
      </c>
      <c r="BZ501" s="50">
        <v>0</v>
      </c>
      <c r="CA501" s="50">
        <v>0</v>
      </c>
      <c r="CB501" s="50">
        <v>0</v>
      </c>
      <c r="CC501" s="50">
        <v>0</v>
      </c>
      <c r="CD501" s="391">
        <f t="shared" si="363"/>
        <v>56263694.090909094</v>
      </c>
      <c r="CE501" s="391">
        <f t="shared" si="324"/>
        <v>41763694.090909094</v>
      </c>
      <c r="CF501" s="391">
        <f t="shared" si="325"/>
        <v>56263694.090909094</v>
      </c>
      <c r="CG501" s="50">
        <f t="shared" si="346"/>
        <v>3938458.5863636369</v>
      </c>
      <c r="CH501" s="395">
        <f t="shared" si="347"/>
        <v>176369.40909090938</v>
      </c>
      <c r="CI501" s="398">
        <v>0</v>
      </c>
      <c r="CJ501" s="50">
        <v>0</v>
      </c>
      <c r="CK501" s="50">
        <v>0</v>
      </c>
      <c r="CL501" s="50">
        <v>0</v>
      </c>
      <c r="CM501" s="50">
        <v>0</v>
      </c>
      <c r="CN501" s="50">
        <v>0</v>
      </c>
      <c r="CO501" s="50">
        <v>0</v>
      </c>
      <c r="CP501" s="395">
        <f t="shared" si="348"/>
        <v>4114827.9954545461</v>
      </c>
      <c r="CQ501" s="391">
        <f t="shared" si="349"/>
        <v>52148866</v>
      </c>
      <c r="CR501" s="391">
        <f t="shared" si="350"/>
        <v>-176369</v>
      </c>
    </row>
    <row r="502" spans="1:96" s="50" customFormat="1" ht="24" customHeight="1" x14ac:dyDescent="0.2">
      <c r="A502" s="182">
        <f t="shared" si="327"/>
        <v>2655495</v>
      </c>
      <c r="B502" s="298">
        <f t="shared" si="351"/>
        <v>496</v>
      </c>
      <c r="C502" s="266">
        <v>279</v>
      </c>
      <c r="D502" s="299">
        <v>13178</v>
      </c>
      <c r="E502" s="242" t="s">
        <v>1289</v>
      </c>
      <c r="F502" s="243" t="s">
        <v>1290</v>
      </c>
      <c r="G502" s="287" t="s">
        <v>137</v>
      </c>
      <c r="H502" s="274" t="s">
        <v>1150</v>
      </c>
      <c r="I502" s="294" t="s">
        <v>1291</v>
      </c>
      <c r="J502" s="65" t="s">
        <v>1292</v>
      </c>
      <c r="K502" s="65">
        <v>36243573</v>
      </c>
      <c r="L502" s="65"/>
      <c r="M502" s="292" t="s">
        <v>137</v>
      </c>
      <c r="N502" s="99"/>
      <c r="O502" s="246" t="s">
        <v>2410</v>
      </c>
      <c r="P502" s="90"/>
      <c r="Q502" s="244">
        <v>30</v>
      </c>
      <c r="R502" s="246">
        <v>90</v>
      </c>
      <c r="S502" s="246">
        <v>0</v>
      </c>
      <c r="T502" s="246">
        <v>0</v>
      </c>
      <c r="U502" s="90">
        <v>0</v>
      </c>
      <c r="V502" s="262">
        <v>20</v>
      </c>
      <c r="W502" s="99">
        <v>0</v>
      </c>
      <c r="X502" s="84">
        <v>0</v>
      </c>
      <c r="Y502" s="99">
        <v>0</v>
      </c>
      <c r="Z502" s="65">
        <v>0</v>
      </c>
      <c r="AA502" s="319">
        <v>885165</v>
      </c>
      <c r="AB502" s="319">
        <v>0</v>
      </c>
      <c r="AC502" s="320">
        <f t="shared" si="328"/>
        <v>885165</v>
      </c>
      <c r="AD502" s="75">
        <v>4500000</v>
      </c>
      <c r="AE502" s="75">
        <v>6000000</v>
      </c>
      <c r="AF502" s="338">
        <f t="shared" si="352"/>
        <v>168986.04545454544</v>
      </c>
      <c r="AG502" s="113">
        <f t="shared" si="329"/>
        <v>26554950</v>
      </c>
      <c r="AH502" s="75">
        <f t="shared" si="330"/>
        <v>0</v>
      </c>
      <c r="AI502" s="75">
        <f t="shared" si="331"/>
        <v>15208744.09090909</v>
      </c>
      <c r="AJ502" s="75">
        <f t="shared" si="332"/>
        <v>0</v>
      </c>
      <c r="AK502" s="75">
        <f t="shared" si="333"/>
        <v>4500000</v>
      </c>
      <c r="AL502" s="75">
        <f t="shared" si="334"/>
        <v>6000000</v>
      </c>
      <c r="AM502" s="75">
        <f t="shared" si="335"/>
        <v>0</v>
      </c>
      <c r="AN502" s="75">
        <f t="shared" si="336"/>
        <v>0</v>
      </c>
      <c r="AO502" s="75">
        <f t="shared" si="337"/>
        <v>0</v>
      </c>
      <c r="AP502" s="75">
        <f t="shared" si="338"/>
        <v>4000000</v>
      </c>
      <c r="AQ502" s="75">
        <v>0</v>
      </c>
      <c r="AR502" s="75">
        <v>0</v>
      </c>
      <c r="AS502" s="75">
        <v>0</v>
      </c>
      <c r="AT502" s="80">
        <v>0</v>
      </c>
      <c r="AU502" s="82">
        <f t="shared" si="339"/>
        <v>56263694.090909094</v>
      </c>
      <c r="AV502" s="113">
        <f t="shared" si="340"/>
        <v>37825235.504545458</v>
      </c>
      <c r="AW502" s="75">
        <f t="shared" si="341"/>
        <v>56263694.090909094</v>
      </c>
      <c r="AX502" s="75">
        <f t="shared" si="342"/>
        <v>3938458.5863636369</v>
      </c>
      <c r="AY502" s="76">
        <f t="shared" si="343"/>
        <v>0</v>
      </c>
      <c r="AZ502" s="75">
        <v>0</v>
      </c>
      <c r="BA502" s="75">
        <v>0</v>
      </c>
      <c r="BB502" s="75">
        <v>0</v>
      </c>
      <c r="BC502" s="80">
        <v>0</v>
      </c>
      <c r="BD502" s="80">
        <v>0</v>
      </c>
      <c r="BE502" s="80">
        <v>0</v>
      </c>
      <c r="BF502" s="78">
        <v>0</v>
      </c>
      <c r="BG502" s="348">
        <f t="shared" si="344"/>
        <v>3938458.5863636369</v>
      </c>
      <c r="BH502" s="188">
        <f t="shared" si="345"/>
        <v>52325235</v>
      </c>
      <c r="BM502" s="50">
        <v>885165</v>
      </c>
      <c r="BN502" s="391">
        <f t="shared" si="326"/>
        <v>0</v>
      </c>
      <c r="BO502" s="391">
        <f t="shared" si="364"/>
        <v>885165</v>
      </c>
      <c r="BP502" s="391">
        <f t="shared" si="353"/>
        <v>26554950</v>
      </c>
      <c r="BQ502" s="50">
        <f t="shared" si="354"/>
        <v>0</v>
      </c>
      <c r="BR502" s="50">
        <f t="shared" si="355"/>
        <v>15208744.09090909</v>
      </c>
      <c r="BS502" s="50">
        <f t="shared" si="356"/>
        <v>0</v>
      </c>
      <c r="BT502" s="50">
        <f t="shared" si="357"/>
        <v>4500000</v>
      </c>
      <c r="BU502" s="50">
        <f t="shared" si="358"/>
        <v>6000000</v>
      </c>
      <c r="BV502" s="50">
        <f t="shared" si="359"/>
        <v>0</v>
      </c>
      <c r="BW502" s="50">
        <f t="shared" si="360"/>
        <v>0</v>
      </c>
      <c r="BX502" s="50">
        <f t="shared" si="361"/>
        <v>0</v>
      </c>
      <c r="BY502" s="50">
        <f t="shared" si="362"/>
        <v>4000000</v>
      </c>
      <c r="BZ502" s="50">
        <v>0</v>
      </c>
      <c r="CA502" s="50">
        <v>0</v>
      </c>
      <c r="CB502" s="50">
        <v>0</v>
      </c>
      <c r="CC502" s="50">
        <v>0</v>
      </c>
      <c r="CD502" s="391">
        <f t="shared" si="363"/>
        <v>56263694.090909094</v>
      </c>
      <c r="CE502" s="391">
        <f t="shared" si="324"/>
        <v>41763694.090909094</v>
      </c>
      <c r="CF502" s="391">
        <f t="shared" si="325"/>
        <v>56263694.090909094</v>
      </c>
      <c r="CG502" s="50">
        <f t="shared" si="346"/>
        <v>3938458.5863636369</v>
      </c>
      <c r="CH502" s="395">
        <f t="shared" si="347"/>
        <v>176369.40909090938</v>
      </c>
      <c r="CI502" s="398">
        <v>0</v>
      </c>
      <c r="CJ502" s="50">
        <v>0</v>
      </c>
      <c r="CK502" s="50">
        <v>0</v>
      </c>
      <c r="CL502" s="50">
        <v>0</v>
      </c>
      <c r="CM502" s="50">
        <v>0</v>
      </c>
      <c r="CN502" s="50">
        <v>0</v>
      </c>
      <c r="CO502" s="50">
        <v>0</v>
      </c>
      <c r="CP502" s="395">
        <f t="shared" si="348"/>
        <v>4114827.9954545461</v>
      </c>
      <c r="CQ502" s="391">
        <f t="shared" si="349"/>
        <v>52148866</v>
      </c>
      <c r="CR502" s="391">
        <f t="shared" si="350"/>
        <v>-176369</v>
      </c>
    </row>
    <row r="503" spans="1:96" s="50" customFormat="1" ht="24" customHeight="1" x14ac:dyDescent="0.2">
      <c r="A503" s="182">
        <f t="shared" si="327"/>
        <v>2655495</v>
      </c>
      <c r="B503" s="298">
        <f t="shared" si="351"/>
        <v>497</v>
      </c>
      <c r="C503" s="266">
        <v>280</v>
      </c>
      <c r="D503" s="299">
        <v>13423</v>
      </c>
      <c r="E503" s="242" t="s">
        <v>555</v>
      </c>
      <c r="F503" s="243" t="s">
        <v>1993</v>
      </c>
      <c r="G503" s="287" t="s">
        <v>137</v>
      </c>
      <c r="H503" s="274" t="s">
        <v>1961</v>
      </c>
      <c r="I503" s="294" t="s">
        <v>2929</v>
      </c>
      <c r="J503" s="65">
        <v>5799535804</v>
      </c>
      <c r="K503" s="65" t="s">
        <v>1994</v>
      </c>
      <c r="L503" s="65" t="s">
        <v>1961</v>
      </c>
      <c r="M503" s="292" t="s">
        <v>137</v>
      </c>
      <c r="N503" s="244" t="s">
        <v>2410</v>
      </c>
      <c r="O503" s="65"/>
      <c r="P503" s="90"/>
      <c r="Q503" s="244">
        <v>30</v>
      </c>
      <c r="R503" s="246">
        <v>120</v>
      </c>
      <c r="S503" s="246">
        <v>110</v>
      </c>
      <c r="T503" s="246">
        <v>29.33</v>
      </c>
      <c r="U503" s="90">
        <v>0</v>
      </c>
      <c r="V503" s="262">
        <v>13</v>
      </c>
      <c r="W503" s="99">
        <v>0</v>
      </c>
      <c r="X503" s="84">
        <v>0</v>
      </c>
      <c r="Y503" s="99">
        <v>2</v>
      </c>
      <c r="Z503" s="65">
        <v>2</v>
      </c>
      <c r="AA503" s="319">
        <v>885165</v>
      </c>
      <c r="AB503" s="319">
        <v>46667</v>
      </c>
      <c r="AC503" s="320">
        <f t="shared" si="328"/>
        <v>931832</v>
      </c>
      <c r="AD503" s="75">
        <v>4500000</v>
      </c>
      <c r="AE503" s="75">
        <v>6000000</v>
      </c>
      <c r="AF503" s="338">
        <f t="shared" si="352"/>
        <v>177895.19999999998</v>
      </c>
      <c r="AG503" s="113">
        <f t="shared" si="329"/>
        <v>26554950</v>
      </c>
      <c r="AH503" s="75">
        <f t="shared" si="330"/>
        <v>1400010</v>
      </c>
      <c r="AI503" s="75">
        <f t="shared" si="331"/>
        <v>21347423.999999996</v>
      </c>
      <c r="AJ503" s="75">
        <f t="shared" si="332"/>
        <v>5310990</v>
      </c>
      <c r="AK503" s="75">
        <f t="shared" si="333"/>
        <v>4500000</v>
      </c>
      <c r="AL503" s="75">
        <f t="shared" si="334"/>
        <v>6000000</v>
      </c>
      <c r="AM503" s="75">
        <f t="shared" si="335"/>
        <v>4892117.9999999991</v>
      </c>
      <c r="AN503" s="75">
        <f t="shared" si="336"/>
        <v>5217666.2159999991</v>
      </c>
      <c r="AO503" s="75">
        <f t="shared" si="337"/>
        <v>0</v>
      </c>
      <c r="AP503" s="75">
        <f t="shared" si="338"/>
        <v>2600000</v>
      </c>
      <c r="AQ503" s="75">
        <v>0</v>
      </c>
      <c r="AR503" s="75">
        <v>0</v>
      </c>
      <c r="AS503" s="75">
        <v>0</v>
      </c>
      <c r="AT503" s="80">
        <v>0</v>
      </c>
      <c r="AU503" s="82">
        <f t="shared" si="339"/>
        <v>77823158.216000006</v>
      </c>
      <c r="AV503" s="113">
        <f t="shared" si="340"/>
        <v>54336316.440880008</v>
      </c>
      <c r="AW503" s="75">
        <f t="shared" si="341"/>
        <v>72512168.215999991</v>
      </c>
      <c r="AX503" s="75">
        <f t="shared" si="342"/>
        <v>5075851.7751199994</v>
      </c>
      <c r="AY503" s="76">
        <f t="shared" si="343"/>
        <v>1433631.644088001</v>
      </c>
      <c r="AZ503" s="75">
        <v>0</v>
      </c>
      <c r="BA503" s="75">
        <v>0</v>
      </c>
      <c r="BB503" s="75">
        <v>0</v>
      </c>
      <c r="BC503" s="80">
        <v>0</v>
      </c>
      <c r="BD503" s="80">
        <v>0</v>
      </c>
      <c r="BE503" s="80">
        <v>0</v>
      </c>
      <c r="BF503" s="78">
        <v>0</v>
      </c>
      <c r="BG503" s="348">
        <f t="shared" si="344"/>
        <v>6509483.4192080004</v>
      </c>
      <c r="BH503" s="188">
        <f t="shared" si="345"/>
        <v>71313674</v>
      </c>
      <c r="BM503" s="50">
        <v>885165</v>
      </c>
      <c r="BN503" s="391">
        <f t="shared" si="326"/>
        <v>46667</v>
      </c>
      <c r="BO503" s="391">
        <f t="shared" si="364"/>
        <v>931832</v>
      </c>
      <c r="BP503" s="391">
        <f t="shared" si="353"/>
        <v>26554950</v>
      </c>
      <c r="BQ503" s="50">
        <f t="shared" si="354"/>
        <v>1400010</v>
      </c>
      <c r="BR503" s="50">
        <f t="shared" si="355"/>
        <v>21347423.999999996</v>
      </c>
      <c r="BS503" s="50">
        <f t="shared" si="356"/>
        <v>5310990</v>
      </c>
      <c r="BT503" s="50">
        <f t="shared" si="357"/>
        <v>4500000</v>
      </c>
      <c r="BU503" s="50">
        <f t="shared" si="358"/>
        <v>6000000</v>
      </c>
      <c r="BV503" s="50">
        <f t="shared" si="359"/>
        <v>4892117.9999999991</v>
      </c>
      <c r="BW503" s="50">
        <f t="shared" si="360"/>
        <v>5217666.2159999991</v>
      </c>
      <c r="BX503" s="50">
        <f t="shared" si="361"/>
        <v>0</v>
      </c>
      <c r="BY503" s="50">
        <f t="shared" si="362"/>
        <v>2600000</v>
      </c>
      <c r="BZ503" s="50">
        <v>0</v>
      </c>
      <c r="CA503" s="50">
        <v>0</v>
      </c>
      <c r="CB503" s="50">
        <v>0</v>
      </c>
      <c r="CC503" s="50">
        <v>0</v>
      </c>
      <c r="CD503" s="391">
        <f t="shared" si="363"/>
        <v>77823158.216000006</v>
      </c>
      <c r="CE503" s="391">
        <f t="shared" si="324"/>
        <v>59412168.216000006</v>
      </c>
      <c r="CF503" s="391">
        <f t="shared" si="325"/>
        <v>72512168.216000006</v>
      </c>
      <c r="CG503" s="50">
        <f t="shared" si="346"/>
        <v>5075851.7751200013</v>
      </c>
      <c r="CH503" s="395">
        <f t="shared" si="347"/>
        <v>1941216.8216000006</v>
      </c>
      <c r="CI503" s="398">
        <v>0</v>
      </c>
      <c r="CJ503" s="50">
        <v>0</v>
      </c>
      <c r="CK503" s="50">
        <v>0</v>
      </c>
      <c r="CL503" s="50">
        <v>0</v>
      </c>
      <c r="CM503" s="50">
        <v>0</v>
      </c>
      <c r="CN503" s="50">
        <v>0</v>
      </c>
      <c r="CO503" s="50">
        <v>0</v>
      </c>
      <c r="CP503" s="395">
        <f t="shared" si="348"/>
        <v>7017068.5967200017</v>
      </c>
      <c r="CQ503" s="391">
        <f t="shared" si="349"/>
        <v>70806089</v>
      </c>
      <c r="CR503" s="391">
        <f t="shared" si="350"/>
        <v>-507585</v>
      </c>
    </row>
    <row r="504" spans="1:96" s="50" customFormat="1" ht="24" customHeight="1" x14ac:dyDescent="0.2">
      <c r="A504" s="182">
        <f t="shared" si="327"/>
        <v>2655495</v>
      </c>
      <c r="B504" s="298">
        <f t="shared" si="351"/>
        <v>498</v>
      </c>
      <c r="C504" s="266">
        <v>281</v>
      </c>
      <c r="D504" s="299">
        <v>13439</v>
      </c>
      <c r="E504" s="242" t="s">
        <v>488</v>
      </c>
      <c r="F504" s="243" t="s">
        <v>2027</v>
      </c>
      <c r="G504" s="287" t="s">
        <v>137</v>
      </c>
      <c r="H504" s="274" t="s">
        <v>1961</v>
      </c>
      <c r="I504" s="294" t="s">
        <v>2930</v>
      </c>
      <c r="J504" s="65">
        <v>2030155454</v>
      </c>
      <c r="K504" s="65" t="s">
        <v>2028</v>
      </c>
      <c r="L504" s="65" t="s">
        <v>1961</v>
      </c>
      <c r="M504" s="292" t="s">
        <v>137</v>
      </c>
      <c r="N504" s="99"/>
      <c r="O504" s="65"/>
      <c r="P504" s="245" t="s">
        <v>2410</v>
      </c>
      <c r="Q504" s="244">
        <v>30</v>
      </c>
      <c r="R504" s="246">
        <v>120</v>
      </c>
      <c r="S504" s="246">
        <v>220</v>
      </c>
      <c r="T504" s="246">
        <v>29.33</v>
      </c>
      <c r="U504" s="90">
        <v>0</v>
      </c>
      <c r="V504" s="262">
        <v>22</v>
      </c>
      <c r="W504" s="99">
        <v>0</v>
      </c>
      <c r="X504" s="84">
        <v>0</v>
      </c>
      <c r="Y504" s="99">
        <v>1</v>
      </c>
      <c r="Z504" s="65">
        <v>0</v>
      </c>
      <c r="AA504" s="319">
        <v>885165</v>
      </c>
      <c r="AB504" s="319">
        <v>46667</v>
      </c>
      <c r="AC504" s="320">
        <f t="shared" si="328"/>
        <v>931832</v>
      </c>
      <c r="AD504" s="75">
        <v>4500000</v>
      </c>
      <c r="AE504" s="75">
        <v>6000000</v>
      </c>
      <c r="AF504" s="338">
        <f t="shared" si="352"/>
        <v>177895.19999999998</v>
      </c>
      <c r="AG504" s="113">
        <f t="shared" si="329"/>
        <v>26554950</v>
      </c>
      <c r="AH504" s="75">
        <f t="shared" si="330"/>
        <v>1400010</v>
      </c>
      <c r="AI504" s="75">
        <f t="shared" si="331"/>
        <v>21347423.999999996</v>
      </c>
      <c r="AJ504" s="75">
        <f t="shared" si="332"/>
        <v>0</v>
      </c>
      <c r="AK504" s="75">
        <f t="shared" si="333"/>
        <v>4500000</v>
      </c>
      <c r="AL504" s="75">
        <f t="shared" si="334"/>
        <v>6000000</v>
      </c>
      <c r="AM504" s="75">
        <f t="shared" si="335"/>
        <v>9784235.9999999981</v>
      </c>
      <c r="AN504" s="75">
        <f t="shared" si="336"/>
        <v>5217666.2159999991</v>
      </c>
      <c r="AO504" s="75">
        <f t="shared" si="337"/>
        <v>0</v>
      </c>
      <c r="AP504" s="75">
        <f t="shared" si="338"/>
        <v>4400000</v>
      </c>
      <c r="AQ504" s="75">
        <v>0</v>
      </c>
      <c r="AR504" s="75">
        <v>0</v>
      </c>
      <c r="AS504" s="75">
        <v>0</v>
      </c>
      <c r="AT504" s="80">
        <v>0</v>
      </c>
      <c r="AU504" s="82">
        <f t="shared" si="339"/>
        <v>79204286.216000006</v>
      </c>
      <c r="AV504" s="113">
        <f t="shared" si="340"/>
        <v>58759986.18088001</v>
      </c>
      <c r="AW504" s="75">
        <f t="shared" si="341"/>
        <v>79204286.215999991</v>
      </c>
      <c r="AX504" s="75">
        <f t="shared" si="342"/>
        <v>5544300.0351200001</v>
      </c>
      <c r="AY504" s="76">
        <f t="shared" si="343"/>
        <v>1875998.6180880012</v>
      </c>
      <c r="AZ504" s="75">
        <v>0</v>
      </c>
      <c r="BA504" s="75">
        <v>0</v>
      </c>
      <c r="BB504" s="75">
        <v>0</v>
      </c>
      <c r="BC504" s="80">
        <v>0</v>
      </c>
      <c r="BD504" s="80">
        <v>0</v>
      </c>
      <c r="BE504" s="80">
        <v>0</v>
      </c>
      <c r="BF504" s="78">
        <v>0</v>
      </c>
      <c r="BG504" s="348">
        <f t="shared" si="344"/>
        <v>7420298.6532080015</v>
      </c>
      <c r="BH504" s="188">
        <f t="shared" si="345"/>
        <v>71783987</v>
      </c>
      <c r="BM504" s="50">
        <v>885165</v>
      </c>
      <c r="BN504" s="391">
        <f t="shared" si="326"/>
        <v>46667</v>
      </c>
      <c r="BO504" s="391">
        <f t="shared" si="364"/>
        <v>931832</v>
      </c>
      <c r="BP504" s="391">
        <f t="shared" si="353"/>
        <v>26554950</v>
      </c>
      <c r="BQ504" s="50">
        <f t="shared" si="354"/>
        <v>1400010</v>
      </c>
      <c r="BR504" s="50">
        <f t="shared" si="355"/>
        <v>21347423.999999996</v>
      </c>
      <c r="BS504" s="50">
        <f t="shared" si="356"/>
        <v>0</v>
      </c>
      <c r="BT504" s="50">
        <f t="shared" si="357"/>
        <v>4500000</v>
      </c>
      <c r="BU504" s="50">
        <f t="shared" si="358"/>
        <v>6000000</v>
      </c>
      <c r="BV504" s="50">
        <f t="shared" si="359"/>
        <v>9784235.9999999981</v>
      </c>
      <c r="BW504" s="50">
        <f t="shared" si="360"/>
        <v>5217666.2159999991</v>
      </c>
      <c r="BX504" s="50">
        <f t="shared" si="361"/>
        <v>0</v>
      </c>
      <c r="BY504" s="50">
        <f t="shared" si="362"/>
        <v>4400000</v>
      </c>
      <c r="BZ504" s="50">
        <v>0</v>
      </c>
      <c r="CA504" s="50">
        <v>0</v>
      </c>
      <c r="CB504" s="50">
        <v>0</v>
      </c>
      <c r="CC504" s="50">
        <v>0</v>
      </c>
      <c r="CD504" s="391">
        <f t="shared" si="363"/>
        <v>79204286.216000006</v>
      </c>
      <c r="CE504" s="391">
        <f t="shared" si="324"/>
        <v>64304286.216000006</v>
      </c>
      <c r="CF504" s="391">
        <f t="shared" si="325"/>
        <v>79204286.216000006</v>
      </c>
      <c r="CG504" s="50">
        <f t="shared" si="346"/>
        <v>5544300.0351200011</v>
      </c>
      <c r="CH504" s="395">
        <f t="shared" si="347"/>
        <v>2430428.6216000007</v>
      </c>
      <c r="CI504" s="398">
        <v>0</v>
      </c>
      <c r="CJ504" s="50">
        <v>0</v>
      </c>
      <c r="CK504" s="50">
        <v>0</v>
      </c>
      <c r="CL504" s="50">
        <v>0</v>
      </c>
      <c r="CM504" s="50">
        <v>0</v>
      </c>
      <c r="CN504" s="50">
        <v>0</v>
      </c>
      <c r="CO504" s="50">
        <v>0</v>
      </c>
      <c r="CP504" s="395">
        <f t="shared" si="348"/>
        <v>7974728.6567200013</v>
      </c>
      <c r="CQ504" s="391">
        <f t="shared" si="349"/>
        <v>71229557</v>
      </c>
      <c r="CR504" s="391">
        <f t="shared" si="350"/>
        <v>-554430</v>
      </c>
    </row>
    <row r="505" spans="1:96" s="50" customFormat="1" ht="24" customHeight="1" x14ac:dyDescent="0.2">
      <c r="A505" s="182">
        <f t="shared" si="327"/>
        <v>2655495</v>
      </c>
      <c r="B505" s="298">
        <f t="shared" si="351"/>
        <v>499</v>
      </c>
      <c r="C505" s="266">
        <v>282</v>
      </c>
      <c r="D505" s="299">
        <v>13432</v>
      </c>
      <c r="E505" s="242" t="s">
        <v>473</v>
      </c>
      <c r="F505" s="243" t="s">
        <v>2013</v>
      </c>
      <c r="G505" s="287" t="s">
        <v>137</v>
      </c>
      <c r="H505" s="274" t="s">
        <v>1961</v>
      </c>
      <c r="I505" s="294" t="s">
        <v>2931</v>
      </c>
      <c r="J505" s="65">
        <v>2180712723</v>
      </c>
      <c r="K505" s="65" t="s">
        <v>2014</v>
      </c>
      <c r="L505" s="65" t="s">
        <v>1961</v>
      </c>
      <c r="M505" s="292" t="s">
        <v>137</v>
      </c>
      <c r="N505" s="99"/>
      <c r="O505" s="246" t="s">
        <v>2410</v>
      </c>
      <c r="P505" s="90"/>
      <c r="Q505" s="244">
        <v>30</v>
      </c>
      <c r="R505" s="246">
        <v>90</v>
      </c>
      <c r="S505" s="246">
        <v>0</v>
      </c>
      <c r="T505" s="246">
        <v>0</v>
      </c>
      <c r="U505" s="90">
        <v>0</v>
      </c>
      <c r="V505" s="262">
        <v>24</v>
      </c>
      <c r="W505" s="99">
        <v>0</v>
      </c>
      <c r="X505" s="84">
        <v>0</v>
      </c>
      <c r="Y505" s="99">
        <v>2</v>
      </c>
      <c r="Z505" s="65">
        <v>2</v>
      </c>
      <c r="AA505" s="319">
        <v>885165</v>
      </c>
      <c r="AB505" s="319">
        <v>46667</v>
      </c>
      <c r="AC505" s="320">
        <f t="shared" si="328"/>
        <v>931832</v>
      </c>
      <c r="AD505" s="75">
        <v>4500000</v>
      </c>
      <c r="AE505" s="75">
        <v>6000000</v>
      </c>
      <c r="AF505" s="338">
        <f t="shared" si="352"/>
        <v>177895.19999999998</v>
      </c>
      <c r="AG505" s="113">
        <f t="shared" si="329"/>
        <v>26554950</v>
      </c>
      <c r="AH505" s="75">
        <f t="shared" si="330"/>
        <v>1400010</v>
      </c>
      <c r="AI505" s="75">
        <f t="shared" si="331"/>
        <v>16010567.999999998</v>
      </c>
      <c r="AJ505" s="75">
        <f t="shared" si="332"/>
        <v>5310990</v>
      </c>
      <c r="AK505" s="75">
        <f t="shared" si="333"/>
        <v>4500000</v>
      </c>
      <c r="AL505" s="75">
        <f t="shared" si="334"/>
        <v>6000000</v>
      </c>
      <c r="AM505" s="75">
        <f t="shared" si="335"/>
        <v>0</v>
      </c>
      <c r="AN505" s="75">
        <f t="shared" si="336"/>
        <v>0</v>
      </c>
      <c r="AO505" s="75">
        <f t="shared" si="337"/>
        <v>0</v>
      </c>
      <c r="AP505" s="75">
        <f t="shared" si="338"/>
        <v>4800000</v>
      </c>
      <c r="AQ505" s="75">
        <v>0</v>
      </c>
      <c r="AR505" s="75">
        <v>0</v>
      </c>
      <c r="AS505" s="75">
        <v>0</v>
      </c>
      <c r="AT505" s="80">
        <v>0</v>
      </c>
      <c r="AU505" s="82">
        <f t="shared" si="339"/>
        <v>64576518</v>
      </c>
      <c r="AV505" s="113">
        <f t="shared" si="340"/>
        <v>39816941.039999999</v>
      </c>
      <c r="AW505" s="75">
        <f t="shared" si="341"/>
        <v>59265528</v>
      </c>
      <c r="AX505" s="75">
        <f t="shared" si="342"/>
        <v>4148586.9600000004</v>
      </c>
      <c r="AY505" s="76">
        <f t="shared" si="343"/>
        <v>0</v>
      </c>
      <c r="AZ505" s="75">
        <v>0</v>
      </c>
      <c r="BA505" s="75">
        <v>0</v>
      </c>
      <c r="BB505" s="75">
        <v>0</v>
      </c>
      <c r="BC505" s="80">
        <v>0</v>
      </c>
      <c r="BD505" s="80">
        <v>0</v>
      </c>
      <c r="BE505" s="80">
        <v>0</v>
      </c>
      <c r="BF505" s="78">
        <v>0</v>
      </c>
      <c r="BG505" s="348">
        <f t="shared" si="344"/>
        <v>4148586.9600000004</v>
      </c>
      <c r="BH505" s="188">
        <f t="shared" si="345"/>
        <v>60427931</v>
      </c>
      <c r="BM505" s="50">
        <v>885165</v>
      </c>
      <c r="BN505" s="391">
        <f t="shared" si="326"/>
        <v>46667</v>
      </c>
      <c r="BO505" s="391">
        <f t="shared" si="364"/>
        <v>931832</v>
      </c>
      <c r="BP505" s="391">
        <f t="shared" si="353"/>
        <v>26554950</v>
      </c>
      <c r="BQ505" s="50">
        <f t="shared" si="354"/>
        <v>1400010</v>
      </c>
      <c r="BR505" s="50">
        <f t="shared" si="355"/>
        <v>16010567.999999998</v>
      </c>
      <c r="BS505" s="50">
        <f t="shared" si="356"/>
        <v>5310990</v>
      </c>
      <c r="BT505" s="50">
        <f t="shared" si="357"/>
        <v>4500000</v>
      </c>
      <c r="BU505" s="50">
        <f t="shared" si="358"/>
        <v>6000000</v>
      </c>
      <c r="BV505" s="50">
        <f t="shared" si="359"/>
        <v>0</v>
      </c>
      <c r="BW505" s="50">
        <f t="shared" si="360"/>
        <v>0</v>
      </c>
      <c r="BX505" s="50">
        <f t="shared" si="361"/>
        <v>0</v>
      </c>
      <c r="BY505" s="50">
        <f t="shared" si="362"/>
        <v>4800000</v>
      </c>
      <c r="BZ505" s="50">
        <v>0</v>
      </c>
      <c r="CA505" s="50">
        <v>0</v>
      </c>
      <c r="CB505" s="50">
        <v>0</v>
      </c>
      <c r="CC505" s="50">
        <v>0</v>
      </c>
      <c r="CD505" s="391">
        <f t="shared" si="363"/>
        <v>64576518</v>
      </c>
      <c r="CE505" s="391">
        <f t="shared" si="324"/>
        <v>43965528</v>
      </c>
      <c r="CF505" s="391">
        <f t="shared" si="325"/>
        <v>59265528</v>
      </c>
      <c r="CG505" s="50">
        <f t="shared" si="346"/>
        <v>4148586.9600000004</v>
      </c>
      <c r="CH505" s="395">
        <f t="shared" si="347"/>
        <v>396552.80000000005</v>
      </c>
      <c r="CI505" s="398">
        <v>0</v>
      </c>
      <c r="CJ505" s="50">
        <v>0</v>
      </c>
      <c r="CK505" s="50">
        <v>0</v>
      </c>
      <c r="CL505" s="50">
        <v>0</v>
      </c>
      <c r="CM505" s="50">
        <v>0</v>
      </c>
      <c r="CN505" s="50">
        <v>0</v>
      </c>
      <c r="CO505" s="50">
        <v>0</v>
      </c>
      <c r="CP505" s="395">
        <f t="shared" si="348"/>
        <v>4545139.7600000007</v>
      </c>
      <c r="CQ505" s="391">
        <f t="shared" si="349"/>
        <v>60031378</v>
      </c>
      <c r="CR505" s="391">
        <f t="shared" si="350"/>
        <v>-396553</v>
      </c>
    </row>
    <row r="506" spans="1:96" s="50" customFormat="1" ht="24" customHeight="1" x14ac:dyDescent="0.2">
      <c r="A506" s="182">
        <f t="shared" si="327"/>
        <v>2655495</v>
      </c>
      <c r="B506" s="298">
        <f t="shared" si="351"/>
        <v>500</v>
      </c>
      <c r="C506" s="266">
        <v>283</v>
      </c>
      <c r="D506" s="299">
        <v>13429</v>
      </c>
      <c r="E506" s="242" t="s">
        <v>2006</v>
      </c>
      <c r="F506" s="243" t="s">
        <v>2007</v>
      </c>
      <c r="G506" s="287" t="s">
        <v>137</v>
      </c>
      <c r="H506" s="274" t="s">
        <v>1961</v>
      </c>
      <c r="I506" s="294" t="s">
        <v>2932</v>
      </c>
      <c r="J506" s="65">
        <v>2080299069</v>
      </c>
      <c r="K506" s="65" t="s">
        <v>2008</v>
      </c>
      <c r="L506" s="65" t="s">
        <v>1961</v>
      </c>
      <c r="M506" s="292" t="s">
        <v>137</v>
      </c>
      <c r="N506" s="244" t="s">
        <v>2410</v>
      </c>
      <c r="O506" s="65"/>
      <c r="P506" s="90"/>
      <c r="Q506" s="244">
        <v>30</v>
      </c>
      <c r="R506" s="246">
        <v>120</v>
      </c>
      <c r="S506" s="246">
        <v>110</v>
      </c>
      <c r="T506" s="246">
        <v>29.33</v>
      </c>
      <c r="U506" s="90">
        <v>0</v>
      </c>
      <c r="V506" s="262">
        <v>13</v>
      </c>
      <c r="W506" s="99">
        <v>0</v>
      </c>
      <c r="X506" s="84">
        <v>0</v>
      </c>
      <c r="Y506" s="99">
        <v>0</v>
      </c>
      <c r="Z506" s="65">
        <v>0</v>
      </c>
      <c r="AA506" s="319">
        <v>885165</v>
      </c>
      <c r="AB506" s="319">
        <v>46667.01</v>
      </c>
      <c r="AC506" s="320">
        <f t="shared" si="328"/>
        <v>931832.01</v>
      </c>
      <c r="AD506" s="75">
        <v>4500000</v>
      </c>
      <c r="AE506" s="75">
        <v>6000000</v>
      </c>
      <c r="AF506" s="338">
        <f t="shared" si="352"/>
        <v>177895.20190909092</v>
      </c>
      <c r="AG506" s="113">
        <f t="shared" si="329"/>
        <v>26554950</v>
      </c>
      <c r="AH506" s="75">
        <f t="shared" si="330"/>
        <v>1400010.3</v>
      </c>
      <c r="AI506" s="75">
        <f t="shared" si="331"/>
        <v>21347424.22909091</v>
      </c>
      <c r="AJ506" s="75">
        <f t="shared" si="332"/>
        <v>0</v>
      </c>
      <c r="AK506" s="75">
        <f t="shared" si="333"/>
        <v>4500000</v>
      </c>
      <c r="AL506" s="75">
        <f t="shared" si="334"/>
        <v>6000000</v>
      </c>
      <c r="AM506" s="75">
        <f t="shared" si="335"/>
        <v>4892118.0525000002</v>
      </c>
      <c r="AN506" s="75">
        <f t="shared" si="336"/>
        <v>5217666.2719936362</v>
      </c>
      <c r="AO506" s="75">
        <f t="shared" si="337"/>
        <v>0</v>
      </c>
      <c r="AP506" s="75">
        <f t="shared" si="338"/>
        <v>2600000</v>
      </c>
      <c r="AQ506" s="75">
        <v>0</v>
      </c>
      <c r="AR506" s="75">
        <v>0</v>
      </c>
      <c r="AS506" s="75">
        <v>0</v>
      </c>
      <c r="AT506" s="80">
        <v>0</v>
      </c>
      <c r="AU506" s="82">
        <f t="shared" si="339"/>
        <v>72512168.853584543</v>
      </c>
      <c r="AV506" s="113">
        <f t="shared" si="340"/>
        <v>54336317.033833623</v>
      </c>
      <c r="AW506" s="75">
        <f t="shared" si="341"/>
        <v>72512168.853584543</v>
      </c>
      <c r="AX506" s="75">
        <f t="shared" si="342"/>
        <v>5075851.8197509181</v>
      </c>
      <c r="AY506" s="76">
        <f t="shared" si="343"/>
        <v>1433631.7033833624</v>
      </c>
      <c r="AZ506" s="75">
        <v>0</v>
      </c>
      <c r="BA506" s="75">
        <v>0</v>
      </c>
      <c r="BB506" s="75">
        <v>0</v>
      </c>
      <c r="BC506" s="80">
        <v>0</v>
      </c>
      <c r="BD506" s="80">
        <v>0</v>
      </c>
      <c r="BE506" s="80">
        <v>0</v>
      </c>
      <c r="BF506" s="78">
        <v>0</v>
      </c>
      <c r="BG506" s="348">
        <f t="shared" si="344"/>
        <v>6509483.52313428</v>
      </c>
      <c r="BH506" s="188">
        <f t="shared" si="345"/>
        <v>66002685</v>
      </c>
      <c r="BM506" s="50">
        <v>885165</v>
      </c>
      <c r="BN506" s="391">
        <f t="shared" si="326"/>
        <v>46667.01</v>
      </c>
      <c r="BO506" s="391">
        <f t="shared" si="364"/>
        <v>931832.01</v>
      </c>
      <c r="BP506" s="391">
        <f t="shared" si="353"/>
        <v>26554950</v>
      </c>
      <c r="BQ506" s="50">
        <f t="shared" si="354"/>
        <v>1400010.3</v>
      </c>
      <c r="BR506" s="50">
        <f t="shared" si="355"/>
        <v>21347424.22909091</v>
      </c>
      <c r="BS506" s="50">
        <f t="shared" si="356"/>
        <v>0</v>
      </c>
      <c r="BT506" s="50">
        <f t="shared" si="357"/>
        <v>4500000</v>
      </c>
      <c r="BU506" s="50">
        <f t="shared" si="358"/>
        <v>6000000</v>
      </c>
      <c r="BV506" s="50">
        <f t="shared" si="359"/>
        <v>4892118.0525000002</v>
      </c>
      <c r="BW506" s="50">
        <f t="shared" si="360"/>
        <v>5217666.2719936362</v>
      </c>
      <c r="BX506" s="50">
        <f t="shared" si="361"/>
        <v>0</v>
      </c>
      <c r="BY506" s="50">
        <f t="shared" si="362"/>
        <v>2600000</v>
      </c>
      <c r="BZ506" s="50">
        <v>0</v>
      </c>
      <c r="CA506" s="50">
        <v>0</v>
      </c>
      <c r="CB506" s="50">
        <v>0</v>
      </c>
      <c r="CC506" s="50">
        <v>0</v>
      </c>
      <c r="CD506" s="391">
        <f t="shared" si="363"/>
        <v>72512168.853584543</v>
      </c>
      <c r="CE506" s="391">
        <f t="shared" si="324"/>
        <v>59412168.853584543</v>
      </c>
      <c r="CF506" s="391">
        <f t="shared" si="325"/>
        <v>72512168.853584543</v>
      </c>
      <c r="CG506" s="50">
        <f t="shared" si="346"/>
        <v>5075851.8197509181</v>
      </c>
      <c r="CH506" s="395">
        <f t="shared" si="347"/>
        <v>1941216.8853584544</v>
      </c>
      <c r="CI506" s="398">
        <v>0</v>
      </c>
      <c r="CJ506" s="50">
        <v>0</v>
      </c>
      <c r="CK506" s="50">
        <v>0</v>
      </c>
      <c r="CL506" s="50">
        <v>0</v>
      </c>
      <c r="CM506" s="50">
        <v>0</v>
      </c>
      <c r="CN506" s="50">
        <v>0</v>
      </c>
      <c r="CO506" s="50">
        <v>0</v>
      </c>
      <c r="CP506" s="395">
        <f t="shared" si="348"/>
        <v>7017068.7051093727</v>
      </c>
      <c r="CQ506" s="391">
        <f t="shared" si="349"/>
        <v>65495100</v>
      </c>
      <c r="CR506" s="391">
        <f t="shared" si="350"/>
        <v>-507585</v>
      </c>
    </row>
    <row r="507" spans="1:96" s="50" customFormat="1" ht="24" customHeight="1" x14ac:dyDescent="0.2">
      <c r="A507" s="182">
        <f t="shared" si="327"/>
        <v>2655495</v>
      </c>
      <c r="B507" s="298">
        <f t="shared" si="351"/>
        <v>501</v>
      </c>
      <c r="C507" s="266">
        <v>284</v>
      </c>
      <c r="D507" s="299">
        <v>13433</v>
      </c>
      <c r="E507" s="242" t="s">
        <v>488</v>
      </c>
      <c r="F507" s="243" t="s">
        <v>2015</v>
      </c>
      <c r="G507" s="287" t="s">
        <v>137</v>
      </c>
      <c r="H507" s="274" t="s">
        <v>1961</v>
      </c>
      <c r="I507" s="294" t="s">
        <v>2933</v>
      </c>
      <c r="J507" s="65">
        <v>2122912731</v>
      </c>
      <c r="K507" s="65" t="s">
        <v>2016</v>
      </c>
      <c r="L507" s="65" t="s">
        <v>1961</v>
      </c>
      <c r="M507" s="292" t="s">
        <v>137</v>
      </c>
      <c r="N507" s="244" t="s">
        <v>2410</v>
      </c>
      <c r="O507" s="65"/>
      <c r="P507" s="90"/>
      <c r="Q507" s="244">
        <v>30</v>
      </c>
      <c r="R507" s="246">
        <v>120</v>
      </c>
      <c r="S507" s="246">
        <v>110</v>
      </c>
      <c r="T507" s="246">
        <v>29.33</v>
      </c>
      <c r="U507" s="90">
        <v>0</v>
      </c>
      <c r="V507" s="262">
        <v>15</v>
      </c>
      <c r="W507" s="99">
        <v>0</v>
      </c>
      <c r="X507" s="84">
        <v>0</v>
      </c>
      <c r="Y507" s="99">
        <v>2</v>
      </c>
      <c r="Z507" s="65">
        <v>2</v>
      </c>
      <c r="AA507" s="319">
        <v>885165</v>
      </c>
      <c r="AB507" s="319">
        <v>46667</v>
      </c>
      <c r="AC507" s="320">
        <f t="shared" si="328"/>
        <v>931832</v>
      </c>
      <c r="AD507" s="75">
        <v>4500000</v>
      </c>
      <c r="AE507" s="75">
        <v>6000000</v>
      </c>
      <c r="AF507" s="338">
        <f t="shared" si="352"/>
        <v>177895.19999999998</v>
      </c>
      <c r="AG507" s="113">
        <f t="shared" si="329"/>
        <v>26554950</v>
      </c>
      <c r="AH507" s="75">
        <f t="shared" si="330"/>
        <v>1400010</v>
      </c>
      <c r="AI507" s="75">
        <f t="shared" si="331"/>
        <v>21347423.999999996</v>
      </c>
      <c r="AJ507" s="75">
        <f t="shared" si="332"/>
        <v>5310990</v>
      </c>
      <c r="AK507" s="75">
        <f t="shared" si="333"/>
        <v>4500000</v>
      </c>
      <c r="AL507" s="75">
        <f t="shared" si="334"/>
        <v>6000000</v>
      </c>
      <c r="AM507" s="75">
        <f t="shared" si="335"/>
        <v>4892117.9999999991</v>
      </c>
      <c r="AN507" s="75">
        <f t="shared" si="336"/>
        <v>5217666.2159999991</v>
      </c>
      <c r="AO507" s="75">
        <f t="shared" si="337"/>
        <v>0</v>
      </c>
      <c r="AP507" s="75">
        <f t="shared" si="338"/>
        <v>3000000</v>
      </c>
      <c r="AQ507" s="75">
        <v>0</v>
      </c>
      <c r="AR507" s="75">
        <v>0</v>
      </c>
      <c r="AS507" s="75">
        <v>0</v>
      </c>
      <c r="AT507" s="80">
        <v>0</v>
      </c>
      <c r="AU507" s="82">
        <f t="shared" si="339"/>
        <v>78223158.216000006</v>
      </c>
      <c r="AV507" s="113">
        <f t="shared" si="340"/>
        <v>54308316.440880008</v>
      </c>
      <c r="AW507" s="75">
        <f t="shared" si="341"/>
        <v>72912168.215999991</v>
      </c>
      <c r="AX507" s="75">
        <f t="shared" si="342"/>
        <v>5103851.7751199994</v>
      </c>
      <c r="AY507" s="76">
        <f t="shared" si="343"/>
        <v>1430831.644088001</v>
      </c>
      <c r="AZ507" s="75">
        <v>0</v>
      </c>
      <c r="BA507" s="75">
        <v>0</v>
      </c>
      <c r="BB507" s="75">
        <v>0</v>
      </c>
      <c r="BC507" s="80">
        <v>0</v>
      </c>
      <c r="BD507" s="80">
        <v>0</v>
      </c>
      <c r="BE507" s="80">
        <v>0</v>
      </c>
      <c r="BF507" s="78">
        <v>0</v>
      </c>
      <c r="BG507" s="348">
        <f t="shared" si="344"/>
        <v>6534683.4192080004</v>
      </c>
      <c r="BH507" s="188">
        <f t="shared" si="345"/>
        <v>71688474</v>
      </c>
      <c r="BM507" s="50">
        <v>885165</v>
      </c>
      <c r="BN507" s="391">
        <f t="shared" si="326"/>
        <v>46667</v>
      </c>
      <c r="BO507" s="391">
        <f t="shared" si="364"/>
        <v>931832</v>
      </c>
      <c r="BP507" s="391">
        <f t="shared" si="353"/>
        <v>26554950</v>
      </c>
      <c r="BQ507" s="50">
        <f t="shared" si="354"/>
        <v>1400010</v>
      </c>
      <c r="BR507" s="50">
        <f t="shared" si="355"/>
        <v>21347423.999999996</v>
      </c>
      <c r="BS507" s="50">
        <f t="shared" si="356"/>
        <v>5310990</v>
      </c>
      <c r="BT507" s="50">
        <f t="shared" si="357"/>
        <v>4500000</v>
      </c>
      <c r="BU507" s="50">
        <f t="shared" si="358"/>
        <v>6000000</v>
      </c>
      <c r="BV507" s="50">
        <f t="shared" si="359"/>
        <v>4892117.9999999991</v>
      </c>
      <c r="BW507" s="50">
        <f t="shared" si="360"/>
        <v>5217666.2159999991</v>
      </c>
      <c r="BX507" s="50">
        <f t="shared" si="361"/>
        <v>0</v>
      </c>
      <c r="BY507" s="50">
        <f t="shared" si="362"/>
        <v>3000000</v>
      </c>
      <c r="BZ507" s="50">
        <v>0</v>
      </c>
      <c r="CA507" s="50">
        <v>0</v>
      </c>
      <c r="CB507" s="50">
        <v>0</v>
      </c>
      <c r="CC507" s="50">
        <v>0</v>
      </c>
      <c r="CD507" s="391">
        <f t="shared" si="363"/>
        <v>78223158.216000006</v>
      </c>
      <c r="CE507" s="391">
        <f t="shared" si="324"/>
        <v>59412168.216000006</v>
      </c>
      <c r="CF507" s="391">
        <f t="shared" si="325"/>
        <v>72912168.216000006</v>
      </c>
      <c r="CG507" s="50">
        <f t="shared" si="346"/>
        <v>5103851.7751200013</v>
      </c>
      <c r="CH507" s="395">
        <f t="shared" si="347"/>
        <v>1941216.8216000006</v>
      </c>
      <c r="CI507" s="398">
        <v>0</v>
      </c>
      <c r="CJ507" s="50">
        <v>0</v>
      </c>
      <c r="CK507" s="50">
        <v>0</v>
      </c>
      <c r="CL507" s="50">
        <v>0</v>
      </c>
      <c r="CM507" s="50">
        <v>0</v>
      </c>
      <c r="CN507" s="50">
        <v>0</v>
      </c>
      <c r="CO507" s="50">
        <v>0</v>
      </c>
      <c r="CP507" s="395">
        <f t="shared" si="348"/>
        <v>7045068.5967200017</v>
      </c>
      <c r="CQ507" s="391">
        <f t="shared" si="349"/>
        <v>71178089</v>
      </c>
      <c r="CR507" s="391">
        <f t="shared" si="350"/>
        <v>-510385</v>
      </c>
    </row>
    <row r="508" spans="1:96" s="50" customFormat="1" ht="24" customHeight="1" x14ac:dyDescent="0.2">
      <c r="A508" s="182">
        <f t="shared" si="327"/>
        <v>2655495</v>
      </c>
      <c r="B508" s="298">
        <f t="shared" si="351"/>
        <v>502</v>
      </c>
      <c r="C508" s="266">
        <v>285</v>
      </c>
      <c r="D508" s="299">
        <v>13437</v>
      </c>
      <c r="E508" s="242" t="s">
        <v>158</v>
      </c>
      <c r="F508" s="243" t="s">
        <v>120</v>
      </c>
      <c r="G508" s="287" t="s">
        <v>137</v>
      </c>
      <c r="H508" s="274" t="s">
        <v>1961</v>
      </c>
      <c r="I508" s="294" t="s">
        <v>2934</v>
      </c>
      <c r="J508" s="65">
        <v>4880138614</v>
      </c>
      <c r="K508" s="65" t="s">
        <v>2023</v>
      </c>
      <c r="L508" s="65" t="s">
        <v>1961</v>
      </c>
      <c r="M508" s="292" t="s">
        <v>137</v>
      </c>
      <c r="N508" s="99"/>
      <c r="O508" s="65"/>
      <c r="P508" s="245" t="s">
        <v>2410</v>
      </c>
      <c r="Q508" s="244">
        <v>30</v>
      </c>
      <c r="R508" s="246">
        <v>120</v>
      </c>
      <c r="S508" s="246">
        <v>220</v>
      </c>
      <c r="T508" s="246">
        <v>29.33</v>
      </c>
      <c r="U508" s="90">
        <v>0</v>
      </c>
      <c r="V508" s="262">
        <v>17</v>
      </c>
      <c r="W508" s="99">
        <v>0</v>
      </c>
      <c r="X508" s="84">
        <v>0</v>
      </c>
      <c r="Y508" s="99">
        <v>0</v>
      </c>
      <c r="Z508" s="65">
        <v>0</v>
      </c>
      <c r="AA508" s="319">
        <v>885165</v>
      </c>
      <c r="AB508" s="319">
        <v>46667</v>
      </c>
      <c r="AC508" s="320">
        <f t="shared" si="328"/>
        <v>931832</v>
      </c>
      <c r="AD508" s="75">
        <v>4500000</v>
      </c>
      <c r="AE508" s="75">
        <v>6000000</v>
      </c>
      <c r="AF508" s="338">
        <f t="shared" si="352"/>
        <v>177895.19999999998</v>
      </c>
      <c r="AG508" s="113">
        <f t="shared" si="329"/>
        <v>26554950</v>
      </c>
      <c r="AH508" s="75">
        <f t="shared" si="330"/>
        <v>1400010</v>
      </c>
      <c r="AI508" s="75">
        <f t="shared" si="331"/>
        <v>21347423.999999996</v>
      </c>
      <c r="AJ508" s="75">
        <f t="shared" si="332"/>
        <v>0</v>
      </c>
      <c r="AK508" s="75">
        <f t="shared" si="333"/>
        <v>4500000</v>
      </c>
      <c r="AL508" s="75">
        <f t="shared" si="334"/>
        <v>6000000</v>
      </c>
      <c r="AM508" s="75">
        <f t="shared" si="335"/>
        <v>9784235.9999999981</v>
      </c>
      <c r="AN508" s="75">
        <f t="shared" si="336"/>
        <v>5217666.2159999991</v>
      </c>
      <c r="AO508" s="75">
        <f t="shared" si="337"/>
        <v>0</v>
      </c>
      <c r="AP508" s="75">
        <f t="shared" si="338"/>
        <v>3400000</v>
      </c>
      <c r="AQ508" s="75">
        <v>0</v>
      </c>
      <c r="AR508" s="75">
        <v>0</v>
      </c>
      <c r="AS508" s="75">
        <v>0</v>
      </c>
      <c r="AT508" s="80">
        <v>0</v>
      </c>
      <c r="AU508" s="82">
        <f t="shared" si="339"/>
        <v>78204286.216000006</v>
      </c>
      <c r="AV508" s="113">
        <f t="shared" si="340"/>
        <v>58829986.18088001</v>
      </c>
      <c r="AW508" s="75">
        <f t="shared" si="341"/>
        <v>78204286.215999991</v>
      </c>
      <c r="AX508" s="75">
        <f t="shared" si="342"/>
        <v>5474300.0351200001</v>
      </c>
      <c r="AY508" s="76">
        <f t="shared" si="343"/>
        <v>1882998.6180880012</v>
      </c>
      <c r="AZ508" s="75">
        <v>0</v>
      </c>
      <c r="BA508" s="75">
        <v>0</v>
      </c>
      <c r="BB508" s="75">
        <v>0</v>
      </c>
      <c r="BC508" s="80">
        <v>0</v>
      </c>
      <c r="BD508" s="80">
        <v>0</v>
      </c>
      <c r="BE508" s="80">
        <v>0</v>
      </c>
      <c r="BF508" s="78">
        <v>0</v>
      </c>
      <c r="BG508" s="348">
        <f t="shared" si="344"/>
        <v>7357298.6532080015</v>
      </c>
      <c r="BH508" s="188">
        <f t="shared" si="345"/>
        <v>70846987</v>
      </c>
      <c r="BM508" s="50">
        <v>885165</v>
      </c>
      <c r="BN508" s="391">
        <f t="shared" si="326"/>
        <v>46667</v>
      </c>
      <c r="BO508" s="391">
        <f t="shared" si="364"/>
        <v>931832</v>
      </c>
      <c r="BP508" s="391">
        <f t="shared" si="353"/>
        <v>26554950</v>
      </c>
      <c r="BQ508" s="50">
        <f t="shared" si="354"/>
        <v>1400010</v>
      </c>
      <c r="BR508" s="50">
        <f t="shared" si="355"/>
        <v>21347423.999999996</v>
      </c>
      <c r="BS508" s="50">
        <f t="shared" si="356"/>
        <v>0</v>
      </c>
      <c r="BT508" s="50">
        <f t="shared" si="357"/>
        <v>4500000</v>
      </c>
      <c r="BU508" s="50">
        <f t="shared" si="358"/>
        <v>6000000</v>
      </c>
      <c r="BV508" s="50">
        <f t="shared" si="359"/>
        <v>9784235.9999999981</v>
      </c>
      <c r="BW508" s="50">
        <f t="shared" si="360"/>
        <v>5217666.2159999991</v>
      </c>
      <c r="BX508" s="50">
        <f t="shared" si="361"/>
        <v>0</v>
      </c>
      <c r="BY508" s="50">
        <f t="shared" si="362"/>
        <v>3400000</v>
      </c>
      <c r="BZ508" s="50">
        <v>0</v>
      </c>
      <c r="CA508" s="50">
        <v>0</v>
      </c>
      <c r="CB508" s="50">
        <v>0</v>
      </c>
      <c r="CC508" s="50">
        <v>0</v>
      </c>
      <c r="CD508" s="391">
        <f t="shared" si="363"/>
        <v>78204286.216000006</v>
      </c>
      <c r="CE508" s="391">
        <f t="shared" ref="CE508:CE571" si="365">CD508-BS508-BT508-BU508-BX508-BY508</f>
        <v>64304286.216000006</v>
      </c>
      <c r="CF508" s="391">
        <f t="shared" ref="CF508:CF571" si="366">BP508+BQ508+BR508+BT508+BU508+BV508+BW508+BY508+BX508</f>
        <v>78204286.216000006</v>
      </c>
      <c r="CG508" s="50">
        <f t="shared" si="346"/>
        <v>5474300.0351200011</v>
      </c>
      <c r="CH508" s="395">
        <f t="shared" si="347"/>
        <v>2430428.6216000007</v>
      </c>
      <c r="CI508" s="398">
        <v>0</v>
      </c>
      <c r="CJ508" s="50">
        <v>0</v>
      </c>
      <c r="CK508" s="50">
        <v>0</v>
      </c>
      <c r="CL508" s="50">
        <v>0</v>
      </c>
      <c r="CM508" s="50">
        <v>0</v>
      </c>
      <c r="CN508" s="50">
        <v>0</v>
      </c>
      <c r="CO508" s="50">
        <v>0</v>
      </c>
      <c r="CP508" s="395">
        <f t="shared" si="348"/>
        <v>7904728.6567200013</v>
      </c>
      <c r="CQ508" s="391">
        <f t="shared" si="349"/>
        <v>70299557</v>
      </c>
      <c r="CR508" s="391">
        <f t="shared" si="350"/>
        <v>-547430</v>
      </c>
    </row>
    <row r="509" spans="1:96" s="50" customFormat="1" ht="24" customHeight="1" x14ac:dyDescent="0.2">
      <c r="A509" s="182">
        <f t="shared" si="327"/>
        <v>2655495</v>
      </c>
      <c r="B509" s="298">
        <f t="shared" si="351"/>
        <v>503</v>
      </c>
      <c r="C509" s="266">
        <v>286</v>
      </c>
      <c r="D509" s="299">
        <v>13416</v>
      </c>
      <c r="E509" s="242" t="s">
        <v>760</v>
      </c>
      <c r="F509" s="243" t="s">
        <v>1976</v>
      </c>
      <c r="G509" s="287" t="s">
        <v>137</v>
      </c>
      <c r="H509" s="274" t="s">
        <v>1961</v>
      </c>
      <c r="I509" s="294" t="s">
        <v>2935</v>
      </c>
      <c r="J509" s="65" t="s">
        <v>1977</v>
      </c>
      <c r="K509" s="65" t="s">
        <v>1978</v>
      </c>
      <c r="L509" s="65" t="s">
        <v>1961</v>
      </c>
      <c r="M509" s="292" t="s">
        <v>137</v>
      </c>
      <c r="N509" s="244" t="s">
        <v>2410</v>
      </c>
      <c r="O509" s="65"/>
      <c r="P509" s="90"/>
      <c r="Q509" s="244">
        <v>30</v>
      </c>
      <c r="R509" s="246">
        <v>120</v>
      </c>
      <c r="S509" s="246">
        <v>110</v>
      </c>
      <c r="T509" s="246">
        <v>29.33</v>
      </c>
      <c r="U509" s="90">
        <v>0</v>
      </c>
      <c r="V509" s="262">
        <v>9</v>
      </c>
      <c r="W509" s="99">
        <v>0</v>
      </c>
      <c r="X509" s="84">
        <v>0</v>
      </c>
      <c r="Y509" s="99">
        <v>2</v>
      </c>
      <c r="Z509" s="65">
        <v>2</v>
      </c>
      <c r="AA509" s="319">
        <v>885165</v>
      </c>
      <c r="AB509" s="319">
        <v>46667</v>
      </c>
      <c r="AC509" s="320">
        <f t="shared" si="328"/>
        <v>931832</v>
      </c>
      <c r="AD509" s="75">
        <v>4500000</v>
      </c>
      <c r="AE509" s="75">
        <v>6000000</v>
      </c>
      <c r="AF509" s="338">
        <f t="shared" si="352"/>
        <v>177895.19999999998</v>
      </c>
      <c r="AG509" s="113">
        <f t="shared" si="329"/>
        <v>26554950</v>
      </c>
      <c r="AH509" s="75">
        <f t="shared" si="330"/>
        <v>1400010</v>
      </c>
      <c r="AI509" s="75">
        <f t="shared" si="331"/>
        <v>21347423.999999996</v>
      </c>
      <c r="AJ509" s="75">
        <f t="shared" si="332"/>
        <v>5310990</v>
      </c>
      <c r="AK509" s="75">
        <f t="shared" si="333"/>
        <v>4500000</v>
      </c>
      <c r="AL509" s="75">
        <f t="shared" si="334"/>
        <v>6000000</v>
      </c>
      <c r="AM509" s="75">
        <f t="shared" si="335"/>
        <v>4892117.9999999991</v>
      </c>
      <c r="AN509" s="75">
        <f t="shared" si="336"/>
        <v>5217666.2159999991</v>
      </c>
      <c r="AO509" s="75">
        <f t="shared" si="337"/>
        <v>0</v>
      </c>
      <c r="AP509" s="75">
        <f t="shared" si="338"/>
        <v>1800000</v>
      </c>
      <c r="AQ509" s="75">
        <v>0</v>
      </c>
      <c r="AR509" s="75">
        <v>0</v>
      </c>
      <c r="AS509" s="75">
        <v>0</v>
      </c>
      <c r="AT509" s="80">
        <v>0</v>
      </c>
      <c r="AU509" s="82">
        <f t="shared" si="339"/>
        <v>77023158.216000006</v>
      </c>
      <c r="AV509" s="113">
        <f t="shared" si="340"/>
        <v>54392316.440880008</v>
      </c>
      <c r="AW509" s="75">
        <f t="shared" si="341"/>
        <v>71712168.215999991</v>
      </c>
      <c r="AX509" s="75">
        <f t="shared" si="342"/>
        <v>5019851.7751199994</v>
      </c>
      <c r="AY509" s="76">
        <f t="shared" si="343"/>
        <v>1439231.644088001</v>
      </c>
      <c r="AZ509" s="75">
        <v>0</v>
      </c>
      <c r="BA509" s="75">
        <v>0</v>
      </c>
      <c r="BB509" s="75">
        <v>0</v>
      </c>
      <c r="BC509" s="80">
        <v>0</v>
      </c>
      <c r="BD509" s="80">
        <v>0</v>
      </c>
      <c r="BE509" s="80">
        <v>0</v>
      </c>
      <c r="BF509" s="78">
        <v>0</v>
      </c>
      <c r="BG509" s="348">
        <f t="shared" si="344"/>
        <v>6459083.4192080004</v>
      </c>
      <c r="BH509" s="188">
        <f t="shared" si="345"/>
        <v>70564074</v>
      </c>
      <c r="BM509" s="50">
        <v>885165</v>
      </c>
      <c r="BN509" s="391">
        <f t="shared" si="326"/>
        <v>46667</v>
      </c>
      <c r="BO509" s="391">
        <f t="shared" si="364"/>
        <v>931832</v>
      </c>
      <c r="BP509" s="391">
        <f t="shared" si="353"/>
        <v>26554950</v>
      </c>
      <c r="BQ509" s="50">
        <f t="shared" si="354"/>
        <v>1400010</v>
      </c>
      <c r="BR509" s="50">
        <f t="shared" si="355"/>
        <v>21347423.999999996</v>
      </c>
      <c r="BS509" s="50">
        <f t="shared" si="356"/>
        <v>5310990</v>
      </c>
      <c r="BT509" s="50">
        <f t="shared" si="357"/>
        <v>4500000</v>
      </c>
      <c r="BU509" s="50">
        <f t="shared" si="358"/>
        <v>6000000</v>
      </c>
      <c r="BV509" s="50">
        <f t="shared" si="359"/>
        <v>4892117.9999999991</v>
      </c>
      <c r="BW509" s="50">
        <f t="shared" si="360"/>
        <v>5217666.2159999991</v>
      </c>
      <c r="BX509" s="50">
        <f t="shared" si="361"/>
        <v>0</v>
      </c>
      <c r="BY509" s="50">
        <f t="shared" si="362"/>
        <v>1800000</v>
      </c>
      <c r="BZ509" s="50">
        <v>0</v>
      </c>
      <c r="CA509" s="50">
        <v>0</v>
      </c>
      <c r="CB509" s="50">
        <v>0</v>
      </c>
      <c r="CC509" s="50">
        <v>0</v>
      </c>
      <c r="CD509" s="391">
        <f t="shared" si="363"/>
        <v>77023158.216000006</v>
      </c>
      <c r="CE509" s="391">
        <f t="shared" si="365"/>
        <v>59412168.216000006</v>
      </c>
      <c r="CF509" s="391">
        <f t="shared" si="366"/>
        <v>71712168.216000006</v>
      </c>
      <c r="CG509" s="50">
        <f t="shared" si="346"/>
        <v>5019851.7751200013</v>
      </c>
      <c r="CH509" s="395">
        <f t="shared" si="347"/>
        <v>1941216.8216000006</v>
      </c>
      <c r="CI509" s="398">
        <v>0</v>
      </c>
      <c r="CJ509" s="50">
        <v>0</v>
      </c>
      <c r="CK509" s="50">
        <v>0</v>
      </c>
      <c r="CL509" s="50">
        <v>0</v>
      </c>
      <c r="CM509" s="50">
        <v>0</v>
      </c>
      <c r="CN509" s="50">
        <v>0</v>
      </c>
      <c r="CO509" s="50">
        <v>0</v>
      </c>
      <c r="CP509" s="395">
        <f t="shared" si="348"/>
        <v>6961068.5967200017</v>
      </c>
      <c r="CQ509" s="391">
        <f t="shared" si="349"/>
        <v>70062089</v>
      </c>
      <c r="CR509" s="391">
        <f t="shared" si="350"/>
        <v>-501985</v>
      </c>
    </row>
    <row r="510" spans="1:96" s="50" customFormat="1" ht="24" customHeight="1" x14ac:dyDescent="0.2">
      <c r="A510" s="182">
        <f t="shared" si="327"/>
        <v>2655495</v>
      </c>
      <c r="B510" s="298">
        <f t="shared" si="351"/>
        <v>504</v>
      </c>
      <c r="C510" s="266">
        <v>287</v>
      </c>
      <c r="D510" s="299">
        <v>13438</v>
      </c>
      <c r="E510" s="242" t="s">
        <v>2024</v>
      </c>
      <c r="F510" s="243" t="s">
        <v>2025</v>
      </c>
      <c r="G510" s="287" t="s">
        <v>137</v>
      </c>
      <c r="H510" s="274" t="s">
        <v>1961</v>
      </c>
      <c r="I510" s="294" t="s">
        <v>2936</v>
      </c>
      <c r="J510" s="65">
        <v>4889497048</v>
      </c>
      <c r="K510" s="65" t="s">
        <v>2026</v>
      </c>
      <c r="L510" s="65" t="s">
        <v>1961</v>
      </c>
      <c r="M510" s="292" t="s">
        <v>137</v>
      </c>
      <c r="N510" s="244" t="s">
        <v>2410</v>
      </c>
      <c r="O510" s="65"/>
      <c r="P510" s="90"/>
      <c r="Q510" s="244">
        <v>30</v>
      </c>
      <c r="R510" s="246">
        <v>120</v>
      </c>
      <c r="S510" s="246">
        <v>110</v>
      </c>
      <c r="T510" s="246">
        <v>29.33</v>
      </c>
      <c r="U510" s="90">
        <v>0</v>
      </c>
      <c r="V510" s="262">
        <v>15</v>
      </c>
      <c r="W510" s="99">
        <v>0</v>
      </c>
      <c r="X510" s="84">
        <v>0</v>
      </c>
      <c r="Y510" s="99">
        <v>0</v>
      </c>
      <c r="Z510" s="65">
        <v>0</v>
      </c>
      <c r="AA510" s="319">
        <v>885165</v>
      </c>
      <c r="AB510" s="319">
        <v>46667</v>
      </c>
      <c r="AC510" s="320">
        <f t="shared" si="328"/>
        <v>931832</v>
      </c>
      <c r="AD510" s="75">
        <v>4500000</v>
      </c>
      <c r="AE510" s="75">
        <v>6000000</v>
      </c>
      <c r="AF510" s="338">
        <f t="shared" si="352"/>
        <v>177895.19999999998</v>
      </c>
      <c r="AG510" s="113">
        <f t="shared" si="329"/>
        <v>26554950</v>
      </c>
      <c r="AH510" s="75">
        <f t="shared" si="330"/>
        <v>1400010</v>
      </c>
      <c r="AI510" s="75">
        <f t="shared" si="331"/>
        <v>21347423.999999996</v>
      </c>
      <c r="AJ510" s="75">
        <f t="shared" si="332"/>
        <v>0</v>
      </c>
      <c r="AK510" s="75">
        <f t="shared" si="333"/>
        <v>4500000</v>
      </c>
      <c r="AL510" s="75">
        <f t="shared" si="334"/>
        <v>6000000</v>
      </c>
      <c r="AM510" s="75">
        <f t="shared" si="335"/>
        <v>4892117.9999999991</v>
      </c>
      <c r="AN510" s="75">
        <f t="shared" si="336"/>
        <v>5217666.2159999991</v>
      </c>
      <c r="AO510" s="75">
        <f t="shared" si="337"/>
        <v>0</v>
      </c>
      <c r="AP510" s="75">
        <f t="shared" si="338"/>
        <v>3000000</v>
      </c>
      <c r="AQ510" s="75">
        <v>0</v>
      </c>
      <c r="AR510" s="75">
        <v>0</v>
      </c>
      <c r="AS510" s="75">
        <v>0</v>
      </c>
      <c r="AT510" s="80">
        <v>0</v>
      </c>
      <c r="AU510" s="82">
        <f t="shared" si="339"/>
        <v>72912168.216000006</v>
      </c>
      <c r="AV510" s="113">
        <f t="shared" si="340"/>
        <v>54308316.440880008</v>
      </c>
      <c r="AW510" s="75">
        <f t="shared" si="341"/>
        <v>72912168.215999991</v>
      </c>
      <c r="AX510" s="75">
        <f t="shared" si="342"/>
        <v>5103851.7751199994</v>
      </c>
      <c r="AY510" s="76">
        <f t="shared" si="343"/>
        <v>1430831.644088001</v>
      </c>
      <c r="AZ510" s="75">
        <v>0</v>
      </c>
      <c r="BA510" s="75">
        <v>0</v>
      </c>
      <c r="BB510" s="75">
        <v>0</v>
      </c>
      <c r="BC510" s="80">
        <v>0</v>
      </c>
      <c r="BD510" s="80">
        <v>0</v>
      </c>
      <c r="BE510" s="80">
        <v>0</v>
      </c>
      <c r="BF510" s="78">
        <v>0</v>
      </c>
      <c r="BG510" s="348">
        <f t="shared" si="344"/>
        <v>6534683.4192080004</v>
      </c>
      <c r="BH510" s="188">
        <f t="shared" si="345"/>
        <v>66377484</v>
      </c>
      <c r="BM510" s="50">
        <v>885165</v>
      </c>
      <c r="BN510" s="391">
        <f t="shared" ref="BN510:BN520" si="367">AB510</f>
        <v>46667</v>
      </c>
      <c r="BO510" s="391">
        <f t="shared" si="364"/>
        <v>931832</v>
      </c>
      <c r="BP510" s="391">
        <f t="shared" si="353"/>
        <v>26554950</v>
      </c>
      <c r="BQ510" s="50">
        <f t="shared" si="354"/>
        <v>1400010</v>
      </c>
      <c r="BR510" s="50">
        <f t="shared" si="355"/>
        <v>21347423.999999996</v>
      </c>
      <c r="BS510" s="50">
        <f t="shared" si="356"/>
        <v>0</v>
      </c>
      <c r="BT510" s="50">
        <f t="shared" si="357"/>
        <v>4500000</v>
      </c>
      <c r="BU510" s="50">
        <f t="shared" si="358"/>
        <v>6000000</v>
      </c>
      <c r="BV510" s="50">
        <f t="shared" si="359"/>
        <v>4892117.9999999991</v>
      </c>
      <c r="BW510" s="50">
        <f t="shared" si="360"/>
        <v>5217666.2159999991</v>
      </c>
      <c r="BX510" s="50">
        <f t="shared" si="361"/>
        <v>0</v>
      </c>
      <c r="BY510" s="50">
        <f t="shared" si="362"/>
        <v>3000000</v>
      </c>
      <c r="BZ510" s="50">
        <v>0</v>
      </c>
      <c r="CA510" s="50">
        <v>0</v>
      </c>
      <c r="CB510" s="50">
        <v>0</v>
      </c>
      <c r="CC510" s="50">
        <v>0</v>
      </c>
      <c r="CD510" s="391">
        <f t="shared" si="363"/>
        <v>72912168.216000006</v>
      </c>
      <c r="CE510" s="391">
        <f t="shared" si="365"/>
        <v>59412168.216000006</v>
      </c>
      <c r="CF510" s="391">
        <f t="shared" si="366"/>
        <v>72912168.216000006</v>
      </c>
      <c r="CG510" s="50">
        <f t="shared" si="346"/>
        <v>5103851.7751200013</v>
      </c>
      <c r="CH510" s="395">
        <f t="shared" si="347"/>
        <v>1941216.8216000006</v>
      </c>
      <c r="CI510" s="398">
        <v>0</v>
      </c>
      <c r="CJ510" s="50">
        <v>0</v>
      </c>
      <c r="CK510" s="50">
        <v>0</v>
      </c>
      <c r="CL510" s="50">
        <v>0</v>
      </c>
      <c r="CM510" s="50">
        <v>0</v>
      </c>
      <c r="CN510" s="50">
        <v>0</v>
      </c>
      <c r="CO510" s="50">
        <v>0</v>
      </c>
      <c r="CP510" s="395">
        <f t="shared" si="348"/>
        <v>7045068.5967200017</v>
      </c>
      <c r="CQ510" s="391">
        <f t="shared" si="349"/>
        <v>65867099</v>
      </c>
      <c r="CR510" s="391">
        <f t="shared" si="350"/>
        <v>-510385</v>
      </c>
    </row>
    <row r="511" spans="1:96" s="50" customFormat="1" ht="24" customHeight="1" x14ac:dyDescent="0.2">
      <c r="A511" s="182">
        <f t="shared" si="327"/>
        <v>2655495</v>
      </c>
      <c r="B511" s="298">
        <f t="shared" si="351"/>
        <v>505</v>
      </c>
      <c r="C511" s="266">
        <v>288</v>
      </c>
      <c r="D511" s="299">
        <v>13444</v>
      </c>
      <c r="E511" s="242" t="s">
        <v>1162</v>
      </c>
      <c r="F511" s="243" t="s">
        <v>2037</v>
      </c>
      <c r="G511" s="287" t="s">
        <v>137</v>
      </c>
      <c r="H511" s="274" t="s">
        <v>1961</v>
      </c>
      <c r="I511" s="294" t="s">
        <v>2937</v>
      </c>
      <c r="J511" s="65">
        <v>4880266930</v>
      </c>
      <c r="K511" s="65" t="s">
        <v>2038</v>
      </c>
      <c r="L511" s="65" t="s">
        <v>1961</v>
      </c>
      <c r="M511" s="292" t="s">
        <v>137</v>
      </c>
      <c r="N511" s="244" t="s">
        <v>2410</v>
      </c>
      <c r="O511" s="65"/>
      <c r="P511" s="90"/>
      <c r="Q511" s="244">
        <v>30</v>
      </c>
      <c r="R511" s="246">
        <v>120</v>
      </c>
      <c r="S511" s="246">
        <v>110</v>
      </c>
      <c r="T511" s="246">
        <v>29.33</v>
      </c>
      <c r="U511" s="90">
        <v>0</v>
      </c>
      <c r="V511" s="262">
        <v>15</v>
      </c>
      <c r="W511" s="99">
        <v>0</v>
      </c>
      <c r="X511" s="84">
        <v>0</v>
      </c>
      <c r="Y511" s="99">
        <v>0</v>
      </c>
      <c r="Z511" s="65">
        <v>0</v>
      </c>
      <c r="AA511" s="319">
        <v>885165</v>
      </c>
      <c r="AB511" s="319">
        <v>46667</v>
      </c>
      <c r="AC511" s="320">
        <f t="shared" si="328"/>
        <v>931832</v>
      </c>
      <c r="AD511" s="75">
        <v>4500000</v>
      </c>
      <c r="AE511" s="75">
        <v>6000000</v>
      </c>
      <c r="AF511" s="338">
        <f t="shared" si="352"/>
        <v>177895.19999999998</v>
      </c>
      <c r="AG511" s="113">
        <f t="shared" si="329"/>
        <v>26554950</v>
      </c>
      <c r="AH511" s="75">
        <f t="shared" si="330"/>
        <v>1400010</v>
      </c>
      <c r="AI511" s="75">
        <f t="shared" si="331"/>
        <v>21347423.999999996</v>
      </c>
      <c r="AJ511" s="75">
        <f t="shared" si="332"/>
        <v>0</v>
      </c>
      <c r="AK511" s="75">
        <f t="shared" si="333"/>
        <v>4500000</v>
      </c>
      <c r="AL511" s="75">
        <f t="shared" si="334"/>
        <v>6000000</v>
      </c>
      <c r="AM511" s="75">
        <f t="shared" si="335"/>
        <v>4892117.9999999991</v>
      </c>
      <c r="AN511" s="75">
        <f t="shared" si="336"/>
        <v>5217666.2159999991</v>
      </c>
      <c r="AO511" s="75">
        <f t="shared" si="337"/>
        <v>0</v>
      </c>
      <c r="AP511" s="75">
        <f t="shared" si="338"/>
        <v>3000000</v>
      </c>
      <c r="AQ511" s="75">
        <v>0</v>
      </c>
      <c r="AR511" s="75">
        <v>0</v>
      </c>
      <c r="AS511" s="75">
        <v>0</v>
      </c>
      <c r="AT511" s="80">
        <v>0</v>
      </c>
      <c r="AU511" s="82">
        <f t="shared" si="339"/>
        <v>72912168.216000006</v>
      </c>
      <c r="AV511" s="113">
        <f t="shared" si="340"/>
        <v>54308316.440880008</v>
      </c>
      <c r="AW511" s="75">
        <f t="shared" si="341"/>
        <v>72912168.215999991</v>
      </c>
      <c r="AX511" s="75">
        <f t="shared" si="342"/>
        <v>5103851.7751199994</v>
      </c>
      <c r="AY511" s="76">
        <f t="shared" si="343"/>
        <v>1430831.644088001</v>
      </c>
      <c r="AZ511" s="75">
        <v>0</v>
      </c>
      <c r="BA511" s="75">
        <v>0</v>
      </c>
      <c r="BB511" s="75">
        <v>0</v>
      </c>
      <c r="BC511" s="80">
        <v>0</v>
      </c>
      <c r="BD511" s="80">
        <v>0</v>
      </c>
      <c r="BE511" s="80">
        <v>0</v>
      </c>
      <c r="BF511" s="78">
        <v>0</v>
      </c>
      <c r="BG511" s="348">
        <f t="shared" si="344"/>
        <v>6534683.4192080004</v>
      </c>
      <c r="BH511" s="188">
        <f t="shared" si="345"/>
        <v>66377484</v>
      </c>
      <c r="BM511" s="50">
        <v>885165</v>
      </c>
      <c r="BN511" s="391">
        <f t="shared" si="367"/>
        <v>46667</v>
      </c>
      <c r="BO511" s="391">
        <f t="shared" si="364"/>
        <v>931832</v>
      </c>
      <c r="BP511" s="391">
        <f t="shared" si="353"/>
        <v>26554950</v>
      </c>
      <c r="BQ511" s="50">
        <f t="shared" si="354"/>
        <v>1400010</v>
      </c>
      <c r="BR511" s="50">
        <f t="shared" si="355"/>
        <v>21347423.999999996</v>
      </c>
      <c r="BS511" s="50">
        <f t="shared" si="356"/>
        <v>0</v>
      </c>
      <c r="BT511" s="50">
        <f t="shared" si="357"/>
        <v>4500000</v>
      </c>
      <c r="BU511" s="50">
        <f t="shared" si="358"/>
        <v>6000000</v>
      </c>
      <c r="BV511" s="50">
        <f t="shared" si="359"/>
        <v>4892117.9999999991</v>
      </c>
      <c r="BW511" s="50">
        <f t="shared" si="360"/>
        <v>5217666.2159999991</v>
      </c>
      <c r="BX511" s="50">
        <f t="shared" si="361"/>
        <v>0</v>
      </c>
      <c r="BY511" s="50">
        <f t="shared" si="362"/>
        <v>3000000</v>
      </c>
      <c r="BZ511" s="50">
        <v>0</v>
      </c>
      <c r="CA511" s="50">
        <v>0</v>
      </c>
      <c r="CB511" s="50">
        <v>0</v>
      </c>
      <c r="CC511" s="50">
        <v>0</v>
      </c>
      <c r="CD511" s="391">
        <f t="shared" si="363"/>
        <v>72912168.216000006</v>
      </c>
      <c r="CE511" s="391">
        <f t="shared" si="365"/>
        <v>59412168.216000006</v>
      </c>
      <c r="CF511" s="391">
        <f t="shared" si="366"/>
        <v>72912168.216000006</v>
      </c>
      <c r="CG511" s="50">
        <f t="shared" si="346"/>
        <v>5103851.7751200013</v>
      </c>
      <c r="CH511" s="395">
        <f t="shared" si="347"/>
        <v>1941216.8216000006</v>
      </c>
      <c r="CI511" s="398">
        <v>0</v>
      </c>
      <c r="CJ511" s="50">
        <v>0</v>
      </c>
      <c r="CK511" s="50">
        <v>0</v>
      </c>
      <c r="CL511" s="50">
        <v>0</v>
      </c>
      <c r="CM511" s="50">
        <v>0</v>
      </c>
      <c r="CN511" s="50">
        <v>0</v>
      </c>
      <c r="CO511" s="50">
        <v>0</v>
      </c>
      <c r="CP511" s="395">
        <f t="shared" si="348"/>
        <v>7045068.5967200017</v>
      </c>
      <c r="CQ511" s="391">
        <f t="shared" si="349"/>
        <v>65867099</v>
      </c>
      <c r="CR511" s="391">
        <f t="shared" si="350"/>
        <v>-510385</v>
      </c>
    </row>
    <row r="512" spans="1:96" s="50" customFormat="1" ht="24" customHeight="1" x14ac:dyDescent="0.2">
      <c r="A512" s="182">
        <f t="shared" ref="A512:A574" si="368">885165*3</f>
        <v>2655495</v>
      </c>
      <c r="B512" s="298">
        <f t="shared" si="351"/>
        <v>506</v>
      </c>
      <c r="C512" s="266">
        <v>289</v>
      </c>
      <c r="D512" s="299">
        <v>13428</v>
      </c>
      <c r="E512" s="242" t="s">
        <v>2003</v>
      </c>
      <c r="F512" s="243" t="s">
        <v>2004</v>
      </c>
      <c r="G512" s="287" t="s">
        <v>137</v>
      </c>
      <c r="H512" s="274" t="s">
        <v>1961</v>
      </c>
      <c r="I512" s="294" t="s">
        <v>2938</v>
      </c>
      <c r="J512" s="65">
        <v>2122579293</v>
      </c>
      <c r="K512" s="65" t="s">
        <v>2005</v>
      </c>
      <c r="L512" s="65" t="s">
        <v>1961</v>
      </c>
      <c r="M512" s="292" t="s">
        <v>137</v>
      </c>
      <c r="N512" s="99"/>
      <c r="O512" s="246" t="s">
        <v>2410</v>
      </c>
      <c r="P512" s="90"/>
      <c r="Q512" s="244">
        <v>30</v>
      </c>
      <c r="R512" s="246">
        <v>90</v>
      </c>
      <c r="S512" s="246">
        <v>0</v>
      </c>
      <c r="T512" s="246">
        <v>0</v>
      </c>
      <c r="U512" s="90">
        <v>0</v>
      </c>
      <c r="V512" s="262">
        <v>24</v>
      </c>
      <c r="W512" s="99">
        <v>0</v>
      </c>
      <c r="X512" s="84">
        <v>0</v>
      </c>
      <c r="Y512" s="99">
        <v>0</v>
      </c>
      <c r="Z512" s="65">
        <v>0</v>
      </c>
      <c r="AA512" s="319">
        <v>885165</v>
      </c>
      <c r="AB512" s="319">
        <v>46667</v>
      </c>
      <c r="AC512" s="320">
        <f t="shared" si="328"/>
        <v>931832</v>
      </c>
      <c r="AD512" s="75">
        <v>4500000</v>
      </c>
      <c r="AE512" s="75">
        <v>6000000</v>
      </c>
      <c r="AF512" s="338">
        <f t="shared" si="352"/>
        <v>177895.19999999998</v>
      </c>
      <c r="AG512" s="113">
        <f t="shared" si="329"/>
        <v>26554950</v>
      </c>
      <c r="AH512" s="75">
        <f t="shared" si="330"/>
        <v>1400010</v>
      </c>
      <c r="AI512" s="75">
        <f t="shared" si="331"/>
        <v>16010567.999999998</v>
      </c>
      <c r="AJ512" s="75">
        <f t="shared" si="332"/>
        <v>0</v>
      </c>
      <c r="AK512" s="75">
        <f t="shared" si="333"/>
        <v>4500000</v>
      </c>
      <c r="AL512" s="75">
        <f t="shared" si="334"/>
        <v>6000000</v>
      </c>
      <c r="AM512" s="75">
        <f t="shared" si="335"/>
        <v>0</v>
      </c>
      <c r="AN512" s="75">
        <f t="shared" si="336"/>
        <v>0</v>
      </c>
      <c r="AO512" s="75">
        <f t="shared" si="337"/>
        <v>0</v>
      </c>
      <c r="AP512" s="75">
        <f t="shared" si="338"/>
        <v>4800000</v>
      </c>
      <c r="AQ512" s="75">
        <v>0</v>
      </c>
      <c r="AR512" s="75">
        <v>0</v>
      </c>
      <c r="AS512" s="75">
        <v>0</v>
      </c>
      <c r="AT512" s="80">
        <v>0</v>
      </c>
      <c r="AU512" s="82">
        <f t="shared" si="339"/>
        <v>59265528</v>
      </c>
      <c r="AV512" s="113">
        <f t="shared" si="340"/>
        <v>39816941.039999999</v>
      </c>
      <c r="AW512" s="75">
        <f t="shared" si="341"/>
        <v>59265528</v>
      </c>
      <c r="AX512" s="75">
        <f t="shared" si="342"/>
        <v>4148586.9600000004</v>
      </c>
      <c r="AY512" s="76">
        <f t="shared" si="343"/>
        <v>0</v>
      </c>
      <c r="AZ512" s="75">
        <v>0</v>
      </c>
      <c r="BA512" s="75">
        <v>0</v>
      </c>
      <c r="BB512" s="75">
        <v>0</v>
      </c>
      <c r="BC512" s="80">
        <v>0</v>
      </c>
      <c r="BD512" s="80">
        <v>0</v>
      </c>
      <c r="BE512" s="80">
        <v>0</v>
      </c>
      <c r="BF512" s="78">
        <v>0</v>
      </c>
      <c r="BG512" s="348">
        <f t="shared" si="344"/>
        <v>4148586.9600000004</v>
      </c>
      <c r="BH512" s="188">
        <f t="shared" si="345"/>
        <v>55116941</v>
      </c>
      <c r="BM512" s="50">
        <v>885165</v>
      </c>
      <c r="BN512" s="391">
        <f t="shared" si="367"/>
        <v>46667</v>
      </c>
      <c r="BO512" s="391">
        <f t="shared" si="364"/>
        <v>931832</v>
      </c>
      <c r="BP512" s="391">
        <f t="shared" si="353"/>
        <v>26554950</v>
      </c>
      <c r="BQ512" s="50">
        <f t="shared" si="354"/>
        <v>1400010</v>
      </c>
      <c r="BR512" s="50">
        <f t="shared" si="355"/>
        <v>16010567.999999998</v>
      </c>
      <c r="BS512" s="50">
        <f t="shared" si="356"/>
        <v>0</v>
      </c>
      <c r="BT512" s="50">
        <f t="shared" si="357"/>
        <v>4500000</v>
      </c>
      <c r="BU512" s="50">
        <f t="shared" si="358"/>
        <v>6000000</v>
      </c>
      <c r="BV512" s="50">
        <f t="shared" si="359"/>
        <v>0</v>
      </c>
      <c r="BW512" s="50">
        <f t="shared" si="360"/>
        <v>0</v>
      </c>
      <c r="BX512" s="50">
        <f t="shared" si="361"/>
        <v>0</v>
      </c>
      <c r="BY512" s="50">
        <f t="shared" si="362"/>
        <v>4800000</v>
      </c>
      <c r="BZ512" s="50">
        <v>0</v>
      </c>
      <c r="CA512" s="50">
        <v>0</v>
      </c>
      <c r="CB512" s="50">
        <v>0</v>
      </c>
      <c r="CC512" s="50">
        <v>0</v>
      </c>
      <c r="CD512" s="391">
        <f t="shared" si="363"/>
        <v>59265528</v>
      </c>
      <c r="CE512" s="391">
        <f t="shared" si="365"/>
        <v>43965528</v>
      </c>
      <c r="CF512" s="391">
        <f t="shared" si="366"/>
        <v>59265528</v>
      </c>
      <c r="CG512" s="50">
        <f t="shared" si="346"/>
        <v>4148586.9600000004</v>
      </c>
      <c r="CH512" s="395">
        <f t="shared" si="347"/>
        <v>396552.80000000005</v>
      </c>
      <c r="CI512" s="398">
        <v>0</v>
      </c>
      <c r="CJ512" s="50">
        <v>0</v>
      </c>
      <c r="CK512" s="50">
        <v>0</v>
      </c>
      <c r="CL512" s="50">
        <v>0</v>
      </c>
      <c r="CM512" s="50">
        <v>0</v>
      </c>
      <c r="CN512" s="50">
        <v>0</v>
      </c>
      <c r="CO512" s="50">
        <v>0</v>
      </c>
      <c r="CP512" s="395">
        <f t="shared" si="348"/>
        <v>4545139.7600000007</v>
      </c>
      <c r="CQ512" s="391">
        <f t="shared" si="349"/>
        <v>54720388</v>
      </c>
      <c r="CR512" s="391">
        <f t="shared" si="350"/>
        <v>-396553</v>
      </c>
    </row>
    <row r="513" spans="1:96" s="50" customFormat="1" ht="24" customHeight="1" x14ac:dyDescent="0.2">
      <c r="A513" s="182">
        <f t="shared" si="368"/>
        <v>2655495</v>
      </c>
      <c r="B513" s="298">
        <f t="shared" si="351"/>
        <v>507</v>
      </c>
      <c r="C513" s="266">
        <v>290</v>
      </c>
      <c r="D513" s="299">
        <v>13420</v>
      </c>
      <c r="E513" s="242" t="s">
        <v>158</v>
      </c>
      <c r="F513" s="243" t="s">
        <v>1986</v>
      </c>
      <c r="G513" s="287" t="s">
        <v>137</v>
      </c>
      <c r="H513" s="274" t="s">
        <v>1961</v>
      </c>
      <c r="I513" s="294" t="s">
        <v>2939</v>
      </c>
      <c r="J513" s="65">
        <v>2110035897</v>
      </c>
      <c r="K513" s="65" t="s">
        <v>1987</v>
      </c>
      <c r="L513" s="65" t="s">
        <v>1961</v>
      </c>
      <c r="M513" s="292" t="s">
        <v>137</v>
      </c>
      <c r="N513" s="99"/>
      <c r="O513" s="246" t="s">
        <v>2410</v>
      </c>
      <c r="P513" s="90"/>
      <c r="Q513" s="244">
        <v>30</v>
      </c>
      <c r="R513" s="246">
        <v>90</v>
      </c>
      <c r="S513" s="246">
        <v>0</v>
      </c>
      <c r="T513" s="246">
        <v>0</v>
      </c>
      <c r="U513" s="90">
        <v>0</v>
      </c>
      <c r="V513" s="262">
        <v>14</v>
      </c>
      <c r="W513" s="99">
        <v>0</v>
      </c>
      <c r="X513" s="84">
        <v>0</v>
      </c>
      <c r="Y513" s="99">
        <v>0</v>
      </c>
      <c r="Z513" s="65">
        <v>0</v>
      </c>
      <c r="AA513" s="319">
        <v>885165</v>
      </c>
      <c r="AB513" s="319">
        <v>46667</v>
      </c>
      <c r="AC513" s="320">
        <f t="shared" si="328"/>
        <v>931832</v>
      </c>
      <c r="AD513" s="75">
        <v>4500000</v>
      </c>
      <c r="AE513" s="75">
        <v>6000000</v>
      </c>
      <c r="AF513" s="338">
        <f t="shared" si="352"/>
        <v>177895.19999999998</v>
      </c>
      <c r="AG513" s="113">
        <f t="shared" si="329"/>
        <v>26554950</v>
      </c>
      <c r="AH513" s="75">
        <f t="shared" si="330"/>
        <v>1400010</v>
      </c>
      <c r="AI513" s="75">
        <f t="shared" si="331"/>
        <v>16010567.999999998</v>
      </c>
      <c r="AJ513" s="75">
        <f t="shared" si="332"/>
        <v>0</v>
      </c>
      <c r="AK513" s="75">
        <f t="shared" si="333"/>
        <v>4500000</v>
      </c>
      <c r="AL513" s="75">
        <f t="shared" si="334"/>
        <v>6000000</v>
      </c>
      <c r="AM513" s="75">
        <f t="shared" si="335"/>
        <v>0</v>
      </c>
      <c r="AN513" s="75">
        <f t="shared" si="336"/>
        <v>0</v>
      </c>
      <c r="AO513" s="75">
        <f t="shared" si="337"/>
        <v>0</v>
      </c>
      <c r="AP513" s="75">
        <f t="shared" si="338"/>
        <v>2800000</v>
      </c>
      <c r="AQ513" s="75">
        <v>0</v>
      </c>
      <c r="AR513" s="75">
        <v>0</v>
      </c>
      <c r="AS513" s="75">
        <v>0</v>
      </c>
      <c r="AT513" s="80">
        <v>0</v>
      </c>
      <c r="AU513" s="82">
        <f t="shared" si="339"/>
        <v>57265528</v>
      </c>
      <c r="AV513" s="113">
        <f t="shared" si="340"/>
        <v>39956941.039999999</v>
      </c>
      <c r="AW513" s="75">
        <f t="shared" si="341"/>
        <v>57265528</v>
      </c>
      <c r="AX513" s="75">
        <f t="shared" si="342"/>
        <v>4008586.9600000004</v>
      </c>
      <c r="AY513" s="76">
        <f t="shared" si="343"/>
        <v>0</v>
      </c>
      <c r="AZ513" s="75">
        <v>0</v>
      </c>
      <c r="BA513" s="75">
        <v>0</v>
      </c>
      <c r="BB513" s="75">
        <v>0</v>
      </c>
      <c r="BC513" s="80">
        <v>0</v>
      </c>
      <c r="BD513" s="80">
        <v>0</v>
      </c>
      <c r="BE513" s="80">
        <v>0</v>
      </c>
      <c r="BF513" s="78">
        <v>0</v>
      </c>
      <c r="BG513" s="348">
        <f t="shared" si="344"/>
        <v>4008586.9600000004</v>
      </c>
      <c r="BH513" s="188">
        <f t="shared" si="345"/>
        <v>53256941</v>
      </c>
      <c r="BM513" s="50">
        <v>885165</v>
      </c>
      <c r="BN513" s="391">
        <f t="shared" si="367"/>
        <v>46667</v>
      </c>
      <c r="BO513" s="391">
        <f t="shared" si="364"/>
        <v>931832</v>
      </c>
      <c r="BP513" s="391">
        <f t="shared" si="353"/>
        <v>26554950</v>
      </c>
      <c r="BQ513" s="50">
        <f t="shared" si="354"/>
        <v>1400010</v>
      </c>
      <c r="BR513" s="50">
        <f t="shared" si="355"/>
        <v>16010567.999999998</v>
      </c>
      <c r="BS513" s="50">
        <f t="shared" si="356"/>
        <v>0</v>
      </c>
      <c r="BT513" s="50">
        <f t="shared" si="357"/>
        <v>4500000</v>
      </c>
      <c r="BU513" s="50">
        <f t="shared" si="358"/>
        <v>6000000</v>
      </c>
      <c r="BV513" s="50">
        <f t="shared" si="359"/>
        <v>0</v>
      </c>
      <c r="BW513" s="50">
        <f t="shared" si="360"/>
        <v>0</v>
      </c>
      <c r="BX513" s="50">
        <f t="shared" si="361"/>
        <v>0</v>
      </c>
      <c r="BY513" s="50">
        <f t="shared" si="362"/>
        <v>2800000</v>
      </c>
      <c r="BZ513" s="50">
        <v>0</v>
      </c>
      <c r="CA513" s="50">
        <v>0</v>
      </c>
      <c r="CB513" s="50">
        <v>0</v>
      </c>
      <c r="CC513" s="50">
        <v>0</v>
      </c>
      <c r="CD513" s="391">
        <f t="shared" si="363"/>
        <v>57265528</v>
      </c>
      <c r="CE513" s="391">
        <f t="shared" si="365"/>
        <v>43965528</v>
      </c>
      <c r="CF513" s="391">
        <f t="shared" si="366"/>
        <v>57265528</v>
      </c>
      <c r="CG513" s="50">
        <f t="shared" si="346"/>
        <v>4008586.9600000004</v>
      </c>
      <c r="CH513" s="395">
        <f t="shared" si="347"/>
        <v>396552.80000000005</v>
      </c>
      <c r="CI513" s="398">
        <v>0</v>
      </c>
      <c r="CJ513" s="50">
        <v>0</v>
      </c>
      <c r="CK513" s="50">
        <v>0</v>
      </c>
      <c r="CL513" s="50">
        <v>0</v>
      </c>
      <c r="CM513" s="50">
        <v>0</v>
      </c>
      <c r="CN513" s="50">
        <v>0</v>
      </c>
      <c r="CO513" s="50">
        <v>0</v>
      </c>
      <c r="CP513" s="395">
        <f t="shared" si="348"/>
        <v>4405139.7600000007</v>
      </c>
      <c r="CQ513" s="391">
        <f t="shared" si="349"/>
        <v>52860388</v>
      </c>
      <c r="CR513" s="391">
        <f t="shared" si="350"/>
        <v>-396553</v>
      </c>
    </row>
    <row r="514" spans="1:96" s="50" customFormat="1" ht="24" customHeight="1" x14ac:dyDescent="0.2">
      <c r="A514" s="182">
        <f t="shared" si="368"/>
        <v>2655495</v>
      </c>
      <c r="B514" s="298">
        <f t="shared" si="351"/>
        <v>508</v>
      </c>
      <c r="C514" s="266">
        <v>291</v>
      </c>
      <c r="D514" s="299">
        <v>13434</v>
      </c>
      <c r="E514" s="242" t="s">
        <v>216</v>
      </c>
      <c r="F514" s="243" t="s">
        <v>2017</v>
      </c>
      <c r="G514" s="287" t="s">
        <v>137</v>
      </c>
      <c r="H514" s="274" t="s">
        <v>1961</v>
      </c>
      <c r="I514" s="294" t="s">
        <v>2940</v>
      </c>
      <c r="J514" s="65">
        <v>2162769573</v>
      </c>
      <c r="K514" s="65" t="s">
        <v>2018</v>
      </c>
      <c r="L514" s="65" t="s">
        <v>1961</v>
      </c>
      <c r="M514" s="292" t="s">
        <v>137</v>
      </c>
      <c r="N514" s="244" t="s">
        <v>2410</v>
      </c>
      <c r="O514" s="65"/>
      <c r="P514" s="90"/>
      <c r="Q514" s="244">
        <v>30</v>
      </c>
      <c r="R514" s="246">
        <v>120</v>
      </c>
      <c r="S514" s="246">
        <v>110</v>
      </c>
      <c r="T514" s="246">
        <v>29.33</v>
      </c>
      <c r="U514" s="90">
        <v>0</v>
      </c>
      <c r="V514" s="262">
        <v>15</v>
      </c>
      <c r="W514" s="99">
        <v>0</v>
      </c>
      <c r="X514" s="84">
        <v>0</v>
      </c>
      <c r="Y514" s="99">
        <v>2</v>
      </c>
      <c r="Z514" s="65">
        <v>2</v>
      </c>
      <c r="AA514" s="319">
        <v>885165</v>
      </c>
      <c r="AB514" s="319">
        <v>46667</v>
      </c>
      <c r="AC514" s="320">
        <f t="shared" si="328"/>
        <v>931832</v>
      </c>
      <c r="AD514" s="75">
        <v>4500000</v>
      </c>
      <c r="AE514" s="75">
        <v>6000000</v>
      </c>
      <c r="AF514" s="338">
        <f t="shared" si="352"/>
        <v>177895.19999999998</v>
      </c>
      <c r="AG514" s="113">
        <f t="shared" si="329"/>
        <v>26554950</v>
      </c>
      <c r="AH514" s="75">
        <f t="shared" si="330"/>
        <v>1400010</v>
      </c>
      <c r="AI514" s="75">
        <f t="shared" si="331"/>
        <v>21347423.999999996</v>
      </c>
      <c r="AJ514" s="75">
        <f t="shared" si="332"/>
        <v>5310990</v>
      </c>
      <c r="AK514" s="75">
        <f t="shared" si="333"/>
        <v>4500000</v>
      </c>
      <c r="AL514" s="75">
        <f t="shared" si="334"/>
        <v>6000000</v>
      </c>
      <c r="AM514" s="75">
        <f t="shared" si="335"/>
        <v>4892117.9999999991</v>
      </c>
      <c r="AN514" s="75">
        <f t="shared" si="336"/>
        <v>5217666.2159999991</v>
      </c>
      <c r="AO514" s="75">
        <f t="shared" si="337"/>
        <v>0</v>
      </c>
      <c r="AP514" s="75">
        <f t="shared" si="338"/>
        <v>3000000</v>
      </c>
      <c r="AQ514" s="75">
        <v>0</v>
      </c>
      <c r="AR514" s="75">
        <v>0</v>
      </c>
      <c r="AS514" s="75">
        <v>0</v>
      </c>
      <c r="AT514" s="80">
        <v>0</v>
      </c>
      <c r="AU514" s="82">
        <f t="shared" si="339"/>
        <v>78223158.216000006</v>
      </c>
      <c r="AV514" s="113">
        <f t="shared" si="340"/>
        <v>54308316.440880008</v>
      </c>
      <c r="AW514" s="75">
        <f t="shared" si="341"/>
        <v>72912168.215999991</v>
      </c>
      <c r="AX514" s="75">
        <f t="shared" si="342"/>
        <v>5103851.7751199994</v>
      </c>
      <c r="AY514" s="76">
        <f t="shared" si="343"/>
        <v>1430831.644088001</v>
      </c>
      <c r="AZ514" s="75">
        <v>0</v>
      </c>
      <c r="BA514" s="75">
        <v>0</v>
      </c>
      <c r="BB514" s="75">
        <v>0</v>
      </c>
      <c r="BC514" s="80">
        <v>0</v>
      </c>
      <c r="BD514" s="80">
        <v>0</v>
      </c>
      <c r="BE514" s="80">
        <v>0</v>
      </c>
      <c r="BF514" s="78">
        <v>0</v>
      </c>
      <c r="BG514" s="348">
        <f t="shared" si="344"/>
        <v>6534683.4192080004</v>
      </c>
      <c r="BH514" s="188">
        <f t="shared" si="345"/>
        <v>71688474</v>
      </c>
      <c r="BM514" s="50">
        <v>885165</v>
      </c>
      <c r="BN514" s="391">
        <f t="shared" si="367"/>
        <v>46667</v>
      </c>
      <c r="BO514" s="391">
        <f t="shared" si="364"/>
        <v>931832</v>
      </c>
      <c r="BP514" s="391">
        <f t="shared" si="353"/>
        <v>26554950</v>
      </c>
      <c r="BQ514" s="50">
        <f t="shared" si="354"/>
        <v>1400010</v>
      </c>
      <c r="BR514" s="50">
        <f t="shared" si="355"/>
        <v>21347423.999999996</v>
      </c>
      <c r="BS514" s="50">
        <f t="shared" si="356"/>
        <v>5310990</v>
      </c>
      <c r="BT514" s="50">
        <f t="shared" si="357"/>
        <v>4500000</v>
      </c>
      <c r="BU514" s="50">
        <f t="shared" si="358"/>
        <v>6000000</v>
      </c>
      <c r="BV514" s="50">
        <f t="shared" si="359"/>
        <v>4892117.9999999991</v>
      </c>
      <c r="BW514" s="50">
        <f t="shared" si="360"/>
        <v>5217666.2159999991</v>
      </c>
      <c r="BX514" s="50">
        <f t="shared" si="361"/>
        <v>0</v>
      </c>
      <c r="BY514" s="50">
        <f t="shared" si="362"/>
        <v>3000000</v>
      </c>
      <c r="BZ514" s="50">
        <v>0</v>
      </c>
      <c r="CA514" s="50">
        <v>0</v>
      </c>
      <c r="CB514" s="50">
        <v>0</v>
      </c>
      <c r="CC514" s="50">
        <v>0</v>
      </c>
      <c r="CD514" s="391">
        <f t="shared" si="363"/>
        <v>78223158.216000006</v>
      </c>
      <c r="CE514" s="391">
        <f t="shared" si="365"/>
        <v>59412168.216000006</v>
      </c>
      <c r="CF514" s="391">
        <f t="shared" si="366"/>
        <v>72912168.216000006</v>
      </c>
      <c r="CG514" s="50">
        <f t="shared" si="346"/>
        <v>5103851.7751200013</v>
      </c>
      <c r="CH514" s="395">
        <f t="shared" si="347"/>
        <v>1941216.8216000006</v>
      </c>
      <c r="CI514" s="398">
        <v>0</v>
      </c>
      <c r="CJ514" s="50">
        <v>0</v>
      </c>
      <c r="CK514" s="50">
        <v>0</v>
      </c>
      <c r="CL514" s="50">
        <v>0</v>
      </c>
      <c r="CM514" s="50">
        <v>0</v>
      </c>
      <c r="CN514" s="50">
        <v>0</v>
      </c>
      <c r="CO514" s="50">
        <v>0</v>
      </c>
      <c r="CP514" s="395">
        <f t="shared" si="348"/>
        <v>7045068.5967200017</v>
      </c>
      <c r="CQ514" s="391">
        <f t="shared" si="349"/>
        <v>71178089</v>
      </c>
      <c r="CR514" s="391">
        <f t="shared" si="350"/>
        <v>-510385</v>
      </c>
    </row>
    <row r="515" spans="1:96" s="50" customFormat="1" ht="24" customHeight="1" x14ac:dyDescent="0.2">
      <c r="A515" s="182">
        <f t="shared" si="368"/>
        <v>2655495</v>
      </c>
      <c r="B515" s="298">
        <f t="shared" si="351"/>
        <v>509</v>
      </c>
      <c r="C515" s="266">
        <v>292</v>
      </c>
      <c r="D515" s="299">
        <v>13443</v>
      </c>
      <c r="E515" s="242" t="s">
        <v>435</v>
      </c>
      <c r="F515" s="243" t="s">
        <v>2035</v>
      </c>
      <c r="G515" s="287" t="s">
        <v>137</v>
      </c>
      <c r="H515" s="274" t="s">
        <v>1961</v>
      </c>
      <c r="I515" s="294" t="s">
        <v>2941</v>
      </c>
      <c r="J515" s="65">
        <v>4869864398</v>
      </c>
      <c r="K515" s="65" t="s">
        <v>2036</v>
      </c>
      <c r="L515" s="65" t="s">
        <v>1961</v>
      </c>
      <c r="M515" s="292" t="s">
        <v>137</v>
      </c>
      <c r="N515" s="244" t="s">
        <v>2410</v>
      </c>
      <c r="O515" s="65"/>
      <c r="P515" s="90"/>
      <c r="Q515" s="244">
        <v>30</v>
      </c>
      <c r="R515" s="246">
        <v>120</v>
      </c>
      <c r="S515" s="246">
        <v>110</v>
      </c>
      <c r="T515" s="246">
        <v>29.33</v>
      </c>
      <c r="U515" s="90">
        <v>0</v>
      </c>
      <c r="V515" s="262">
        <v>15</v>
      </c>
      <c r="W515" s="99">
        <v>0</v>
      </c>
      <c r="X515" s="84">
        <v>0</v>
      </c>
      <c r="Y515" s="99">
        <v>1</v>
      </c>
      <c r="Z515" s="65">
        <v>1</v>
      </c>
      <c r="AA515" s="319">
        <v>885165</v>
      </c>
      <c r="AB515" s="319">
        <v>0</v>
      </c>
      <c r="AC515" s="320">
        <f t="shared" si="328"/>
        <v>885165</v>
      </c>
      <c r="AD515" s="75">
        <v>4500000</v>
      </c>
      <c r="AE515" s="75">
        <v>6000000</v>
      </c>
      <c r="AF515" s="338">
        <f t="shared" si="352"/>
        <v>168986.04545454544</v>
      </c>
      <c r="AG515" s="113">
        <f t="shared" si="329"/>
        <v>26554950</v>
      </c>
      <c r="AH515" s="75">
        <f t="shared" si="330"/>
        <v>0</v>
      </c>
      <c r="AI515" s="75">
        <f t="shared" si="331"/>
        <v>20278325.454545453</v>
      </c>
      <c r="AJ515" s="75">
        <f t="shared" si="332"/>
        <v>2655495</v>
      </c>
      <c r="AK515" s="75">
        <f t="shared" si="333"/>
        <v>4500000</v>
      </c>
      <c r="AL515" s="75">
        <f t="shared" si="334"/>
        <v>6000000</v>
      </c>
      <c r="AM515" s="75">
        <f t="shared" si="335"/>
        <v>4647116.25</v>
      </c>
      <c r="AN515" s="75">
        <f t="shared" si="336"/>
        <v>4956360.7131818179</v>
      </c>
      <c r="AO515" s="75">
        <f t="shared" si="337"/>
        <v>0</v>
      </c>
      <c r="AP515" s="75">
        <f t="shared" si="338"/>
        <v>3000000</v>
      </c>
      <c r="AQ515" s="75">
        <v>0</v>
      </c>
      <c r="AR515" s="75">
        <v>0</v>
      </c>
      <c r="AS515" s="75">
        <v>0</v>
      </c>
      <c r="AT515" s="80">
        <v>0</v>
      </c>
      <c r="AU515" s="82">
        <f t="shared" si="339"/>
        <v>72592247.417727277</v>
      </c>
      <c r="AV515" s="113">
        <f t="shared" si="340"/>
        <v>51541179.74848637</v>
      </c>
      <c r="AW515" s="75">
        <f t="shared" si="341"/>
        <v>69936752.417727262</v>
      </c>
      <c r="AX515" s="75">
        <f t="shared" si="342"/>
        <v>4895572.6692409087</v>
      </c>
      <c r="AY515" s="76">
        <f t="shared" si="343"/>
        <v>1154117.9748486371</v>
      </c>
      <c r="AZ515" s="75">
        <v>0</v>
      </c>
      <c r="BA515" s="75">
        <v>0</v>
      </c>
      <c r="BB515" s="75">
        <v>0</v>
      </c>
      <c r="BC515" s="80">
        <v>0</v>
      </c>
      <c r="BD515" s="80">
        <v>0</v>
      </c>
      <c r="BE515" s="80">
        <v>0</v>
      </c>
      <c r="BF515" s="78">
        <v>0</v>
      </c>
      <c r="BG515" s="348">
        <f t="shared" si="344"/>
        <v>6049690.6440895461</v>
      </c>
      <c r="BH515" s="188">
        <f t="shared" si="345"/>
        <v>66542556</v>
      </c>
      <c r="BM515" s="50">
        <v>885165</v>
      </c>
      <c r="BN515" s="391">
        <f t="shared" si="367"/>
        <v>0</v>
      </c>
      <c r="BO515" s="391">
        <f t="shared" si="364"/>
        <v>885165</v>
      </c>
      <c r="BP515" s="391">
        <f t="shared" si="353"/>
        <v>26554950</v>
      </c>
      <c r="BQ515" s="50">
        <f t="shared" si="354"/>
        <v>0</v>
      </c>
      <c r="BR515" s="50">
        <f t="shared" si="355"/>
        <v>20278325.454545453</v>
      </c>
      <c r="BS515" s="50">
        <f t="shared" si="356"/>
        <v>2655495</v>
      </c>
      <c r="BT515" s="50">
        <f t="shared" si="357"/>
        <v>4500000</v>
      </c>
      <c r="BU515" s="50">
        <f t="shared" si="358"/>
        <v>6000000</v>
      </c>
      <c r="BV515" s="50">
        <f t="shared" si="359"/>
        <v>4647116.25</v>
      </c>
      <c r="BW515" s="50">
        <f t="shared" si="360"/>
        <v>4956360.7131818179</v>
      </c>
      <c r="BX515" s="50">
        <f t="shared" si="361"/>
        <v>0</v>
      </c>
      <c r="BY515" s="50">
        <f t="shared" si="362"/>
        <v>3000000</v>
      </c>
      <c r="BZ515" s="50">
        <v>0</v>
      </c>
      <c r="CA515" s="50">
        <v>0</v>
      </c>
      <c r="CB515" s="50">
        <v>0</v>
      </c>
      <c r="CC515" s="50">
        <v>0</v>
      </c>
      <c r="CD515" s="391">
        <f t="shared" si="363"/>
        <v>72592247.417727277</v>
      </c>
      <c r="CE515" s="391">
        <f t="shared" si="365"/>
        <v>56436752.417727277</v>
      </c>
      <c r="CF515" s="391">
        <f t="shared" si="366"/>
        <v>69936752.417727262</v>
      </c>
      <c r="CG515" s="50">
        <f t="shared" si="346"/>
        <v>4895572.6692409087</v>
      </c>
      <c r="CH515" s="395">
        <f t="shared" si="347"/>
        <v>1643675.2417727278</v>
      </c>
      <c r="CI515" s="398">
        <v>0</v>
      </c>
      <c r="CJ515" s="50">
        <v>0</v>
      </c>
      <c r="CK515" s="50">
        <v>0</v>
      </c>
      <c r="CL515" s="50">
        <v>0</v>
      </c>
      <c r="CM515" s="50">
        <v>0</v>
      </c>
      <c r="CN515" s="50">
        <v>0</v>
      </c>
      <c r="CO515" s="50">
        <v>0</v>
      </c>
      <c r="CP515" s="395">
        <f t="shared" si="348"/>
        <v>6539247.9110136367</v>
      </c>
      <c r="CQ515" s="391">
        <f t="shared" si="349"/>
        <v>66052999</v>
      </c>
      <c r="CR515" s="391">
        <f t="shared" si="350"/>
        <v>-489557</v>
      </c>
    </row>
    <row r="516" spans="1:96" s="50" customFormat="1" ht="24" customHeight="1" x14ac:dyDescent="0.2">
      <c r="A516" s="182">
        <f t="shared" si="368"/>
        <v>2655495</v>
      </c>
      <c r="B516" s="298">
        <f t="shared" si="351"/>
        <v>510</v>
      </c>
      <c r="C516" s="266">
        <v>293</v>
      </c>
      <c r="D516" s="299">
        <v>13417</v>
      </c>
      <c r="E516" s="242" t="s">
        <v>1979</v>
      </c>
      <c r="F516" s="243" t="s">
        <v>1394</v>
      </c>
      <c r="G516" s="287" t="s">
        <v>137</v>
      </c>
      <c r="H516" s="274" t="s">
        <v>1961</v>
      </c>
      <c r="I516" s="294" t="s">
        <v>2942</v>
      </c>
      <c r="J516" s="65">
        <v>2110587407</v>
      </c>
      <c r="K516" s="65" t="s">
        <v>1980</v>
      </c>
      <c r="L516" s="65" t="s">
        <v>1961</v>
      </c>
      <c r="M516" s="292" t="s">
        <v>137</v>
      </c>
      <c r="N516" s="244" t="s">
        <v>2410</v>
      </c>
      <c r="O516" s="65"/>
      <c r="P516" s="90"/>
      <c r="Q516" s="244">
        <v>30</v>
      </c>
      <c r="R516" s="246">
        <v>120</v>
      </c>
      <c r="S516" s="246">
        <v>110</v>
      </c>
      <c r="T516" s="246">
        <v>29.33</v>
      </c>
      <c r="U516" s="90">
        <v>0</v>
      </c>
      <c r="V516" s="262">
        <v>15</v>
      </c>
      <c r="W516" s="99">
        <v>0</v>
      </c>
      <c r="X516" s="84">
        <v>0</v>
      </c>
      <c r="Y516" s="99">
        <v>0</v>
      </c>
      <c r="Z516" s="65">
        <v>0</v>
      </c>
      <c r="AA516" s="319">
        <v>885165</v>
      </c>
      <c r="AB516" s="319">
        <v>0</v>
      </c>
      <c r="AC516" s="320">
        <f t="shared" si="328"/>
        <v>885165</v>
      </c>
      <c r="AD516" s="75">
        <v>4500000</v>
      </c>
      <c r="AE516" s="75">
        <v>6000000</v>
      </c>
      <c r="AF516" s="338">
        <f t="shared" si="352"/>
        <v>168986.04545454544</v>
      </c>
      <c r="AG516" s="113">
        <f t="shared" si="329"/>
        <v>26554950</v>
      </c>
      <c r="AH516" s="75">
        <f t="shared" si="330"/>
        <v>0</v>
      </c>
      <c r="AI516" s="75">
        <f t="shared" si="331"/>
        <v>20278325.454545453</v>
      </c>
      <c r="AJ516" s="75">
        <f t="shared" si="332"/>
        <v>0</v>
      </c>
      <c r="AK516" s="75">
        <f t="shared" si="333"/>
        <v>4500000</v>
      </c>
      <c r="AL516" s="75">
        <f t="shared" si="334"/>
        <v>6000000</v>
      </c>
      <c r="AM516" s="75">
        <f t="shared" si="335"/>
        <v>4647116.25</v>
      </c>
      <c r="AN516" s="75">
        <f t="shared" si="336"/>
        <v>4956360.7131818179</v>
      </c>
      <c r="AO516" s="75">
        <f t="shared" si="337"/>
        <v>0</v>
      </c>
      <c r="AP516" s="75">
        <f t="shared" si="338"/>
        <v>3000000</v>
      </c>
      <c r="AQ516" s="75">
        <v>0</v>
      </c>
      <c r="AR516" s="75">
        <v>0</v>
      </c>
      <c r="AS516" s="75">
        <v>0</v>
      </c>
      <c r="AT516" s="80">
        <v>0</v>
      </c>
      <c r="AU516" s="82">
        <f t="shared" si="339"/>
        <v>69936752.417727262</v>
      </c>
      <c r="AV516" s="113">
        <f t="shared" si="340"/>
        <v>51541179.748486355</v>
      </c>
      <c r="AW516" s="75">
        <f t="shared" si="341"/>
        <v>69936752.417727262</v>
      </c>
      <c r="AX516" s="75">
        <f t="shared" si="342"/>
        <v>4895572.6692409087</v>
      </c>
      <c r="AY516" s="76">
        <f t="shared" si="343"/>
        <v>1154117.9748486355</v>
      </c>
      <c r="AZ516" s="75">
        <v>0</v>
      </c>
      <c r="BA516" s="75">
        <v>0</v>
      </c>
      <c r="BB516" s="75">
        <v>0</v>
      </c>
      <c r="BC516" s="80">
        <v>0</v>
      </c>
      <c r="BD516" s="80">
        <v>0</v>
      </c>
      <c r="BE516" s="80">
        <v>0</v>
      </c>
      <c r="BF516" s="78">
        <v>0</v>
      </c>
      <c r="BG516" s="348">
        <f t="shared" si="344"/>
        <v>6049690.6440895442</v>
      </c>
      <c r="BH516" s="188">
        <f t="shared" si="345"/>
        <v>63887061</v>
      </c>
      <c r="BM516" s="50">
        <v>885165</v>
      </c>
      <c r="BN516" s="391">
        <f t="shared" si="367"/>
        <v>0</v>
      </c>
      <c r="BO516" s="391">
        <f t="shared" si="364"/>
        <v>885165</v>
      </c>
      <c r="BP516" s="391">
        <f t="shared" si="353"/>
        <v>26554950</v>
      </c>
      <c r="BQ516" s="50">
        <f t="shared" si="354"/>
        <v>0</v>
      </c>
      <c r="BR516" s="50">
        <f t="shared" si="355"/>
        <v>20278325.454545453</v>
      </c>
      <c r="BS516" s="50">
        <f t="shared" si="356"/>
        <v>0</v>
      </c>
      <c r="BT516" s="50">
        <f t="shared" si="357"/>
        <v>4500000</v>
      </c>
      <c r="BU516" s="50">
        <f t="shared" si="358"/>
        <v>6000000</v>
      </c>
      <c r="BV516" s="50">
        <f t="shared" si="359"/>
        <v>4647116.25</v>
      </c>
      <c r="BW516" s="50">
        <f t="shared" si="360"/>
        <v>4956360.7131818179</v>
      </c>
      <c r="BX516" s="50">
        <f t="shared" si="361"/>
        <v>0</v>
      </c>
      <c r="BY516" s="50">
        <f t="shared" si="362"/>
        <v>3000000</v>
      </c>
      <c r="BZ516" s="50">
        <v>0</v>
      </c>
      <c r="CA516" s="50">
        <v>0</v>
      </c>
      <c r="CB516" s="50">
        <v>0</v>
      </c>
      <c r="CC516" s="50">
        <v>0</v>
      </c>
      <c r="CD516" s="391">
        <f t="shared" si="363"/>
        <v>69936752.417727262</v>
      </c>
      <c r="CE516" s="391">
        <f t="shared" si="365"/>
        <v>56436752.417727262</v>
      </c>
      <c r="CF516" s="391">
        <f t="shared" si="366"/>
        <v>69936752.417727262</v>
      </c>
      <c r="CG516" s="50">
        <f t="shared" si="346"/>
        <v>4895572.6692409087</v>
      </c>
      <c r="CH516" s="395">
        <f t="shared" si="347"/>
        <v>1643675.2417727262</v>
      </c>
      <c r="CI516" s="398">
        <v>0</v>
      </c>
      <c r="CJ516" s="50">
        <v>0</v>
      </c>
      <c r="CK516" s="50">
        <v>0</v>
      </c>
      <c r="CL516" s="50">
        <v>0</v>
      </c>
      <c r="CM516" s="50">
        <v>0</v>
      </c>
      <c r="CN516" s="50">
        <v>0</v>
      </c>
      <c r="CO516" s="50">
        <v>0</v>
      </c>
      <c r="CP516" s="395">
        <f t="shared" si="348"/>
        <v>6539247.9110136349</v>
      </c>
      <c r="CQ516" s="391">
        <f t="shared" si="349"/>
        <v>63397504</v>
      </c>
      <c r="CR516" s="391">
        <f t="shared" si="350"/>
        <v>-489557</v>
      </c>
    </row>
    <row r="517" spans="1:96" s="50" customFormat="1" ht="24" customHeight="1" x14ac:dyDescent="0.4">
      <c r="A517" s="182">
        <f t="shared" si="368"/>
        <v>2655495</v>
      </c>
      <c r="B517" s="298">
        <f t="shared" si="351"/>
        <v>511</v>
      </c>
      <c r="C517" s="266">
        <v>294</v>
      </c>
      <c r="D517" s="299">
        <v>13447</v>
      </c>
      <c r="E517" s="242" t="s">
        <v>85</v>
      </c>
      <c r="F517" s="243" t="s">
        <v>2042</v>
      </c>
      <c r="G517" s="287" t="s">
        <v>137</v>
      </c>
      <c r="H517" s="274" t="s">
        <v>1961</v>
      </c>
      <c r="I517" s="294" t="s">
        <v>2943</v>
      </c>
      <c r="J517" s="69">
        <v>2122582111</v>
      </c>
      <c r="K517" s="65" t="s">
        <v>2043</v>
      </c>
      <c r="L517" s="65" t="s">
        <v>1961</v>
      </c>
      <c r="M517" s="292" t="s">
        <v>137</v>
      </c>
      <c r="N517" s="244" t="s">
        <v>2410</v>
      </c>
      <c r="O517" s="65"/>
      <c r="P517" s="90"/>
      <c r="Q517" s="244">
        <v>30</v>
      </c>
      <c r="R517" s="246">
        <v>120</v>
      </c>
      <c r="S517" s="246">
        <v>110</v>
      </c>
      <c r="T517" s="246">
        <v>29.33</v>
      </c>
      <c r="U517" s="90">
        <v>0</v>
      </c>
      <c r="V517" s="262">
        <v>23</v>
      </c>
      <c r="W517" s="99">
        <v>0</v>
      </c>
      <c r="X517" s="84">
        <v>0</v>
      </c>
      <c r="Y517" s="99">
        <v>2</v>
      </c>
      <c r="Z517" s="65">
        <v>2</v>
      </c>
      <c r="AA517" s="319">
        <v>885165</v>
      </c>
      <c r="AB517" s="319">
        <v>0</v>
      </c>
      <c r="AC517" s="320">
        <f t="shared" si="328"/>
        <v>885165</v>
      </c>
      <c r="AD517" s="75">
        <v>4500000</v>
      </c>
      <c r="AE517" s="75">
        <v>6000000</v>
      </c>
      <c r="AF517" s="338">
        <f t="shared" si="352"/>
        <v>168986.04545454544</v>
      </c>
      <c r="AG517" s="113">
        <f t="shared" si="329"/>
        <v>26554950</v>
      </c>
      <c r="AH517" s="75">
        <f t="shared" si="330"/>
        <v>0</v>
      </c>
      <c r="AI517" s="75">
        <f t="shared" si="331"/>
        <v>20278325.454545453</v>
      </c>
      <c r="AJ517" s="75">
        <f t="shared" si="332"/>
        <v>5310990</v>
      </c>
      <c r="AK517" s="75">
        <f t="shared" si="333"/>
        <v>4500000</v>
      </c>
      <c r="AL517" s="75">
        <f t="shared" si="334"/>
        <v>6000000</v>
      </c>
      <c r="AM517" s="75">
        <f t="shared" si="335"/>
        <v>4647116.25</v>
      </c>
      <c r="AN517" s="75">
        <f t="shared" si="336"/>
        <v>4956360.7131818179</v>
      </c>
      <c r="AO517" s="75">
        <f t="shared" si="337"/>
        <v>0</v>
      </c>
      <c r="AP517" s="75">
        <f t="shared" si="338"/>
        <v>4600000</v>
      </c>
      <c r="AQ517" s="75">
        <v>0</v>
      </c>
      <c r="AR517" s="75">
        <v>0</v>
      </c>
      <c r="AS517" s="75">
        <v>0</v>
      </c>
      <c r="AT517" s="80">
        <v>0</v>
      </c>
      <c r="AU517" s="82">
        <f t="shared" si="339"/>
        <v>76847742.417727277</v>
      </c>
      <c r="AV517" s="113">
        <f t="shared" si="340"/>
        <v>51429179.74848637</v>
      </c>
      <c r="AW517" s="75">
        <f t="shared" si="341"/>
        <v>71536752.417727262</v>
      </c>
      <c r="AX517" s="75">
        <f t="shared" si="342"/>
        <v>5007572.6692409087</v>
      </c>
      <c r="AY517" s="76">
        <f t="shared" si="343"/>
        <v>1142917.9748486371</v>
      </c>
      <c r="AZ517" s="75">
        <v>0</v>
      </c>
      <c r="BA517" s="75">
        <v>0</v>
      </c>
      <c r="BB517" s="75">
        <v>0</v>
      </c>
      <c r="BC517" s="80">
        <v>0</v>
      </c>
      <c r="BD517" s="80">
        <v>0</v>
      </c>
      <c r="BE517" s="80">
        <v>0</v>
      </c>
      <c r="BF517" s="78">
        <v>0</v>
      </c>
      <c r="BG517" s="348">
        <f t="shared" si="344"/>
        <v>6150490.6440895461</v>
      </c>
      <c r="BH517" s="188">
        <f t="shared" si="345"/>
        <v>70697251</v>
      </c>
      <c r="BM517" s="50">
        <v>885165</v>
      </c>
      <c r="BN517" s="391">
        <f t="shared" si="367"/>
        <v>0</v>
      </c>
      <c r="BO517" s="391">
        <f t="shared" si="364"/>
        <v>885165</v>
      </c>
      <c r="BP517" s="391">
        <f t="shared" si="353"/>
        <v>26554950</v>
      </c>
      <c r="BQ517" s="50">
        <f t="shared" si="354"/>
        <v>0</v>
      </c>
      <c r="BR517" s="50">
        <f t="shared" si="355"/>
        <v>20278325.454545453</v>
      </c>
      <c r="BS517" s="50">
        <f t="shared" si="356"/>
        <v>5310990</v>
      </c>
      <c r="BT517" s="50">
        <f t="shared" si="357"/>
        <v>4500000</v>
      </c>
      <c r="BU517" s="50">
        <f t="shared" si="358"/>
        <v>6000000</v>
      </c>
      <c r="BV517" s="50">
        <f t="shared" si="359"/>
        <v>4647116.25</v>
      </c>
      <c r="BW517" s="50">
        <f t="shared" si="360"/>
        <v>4956360.7131818179</v>
      </c>
      <c r="BX517" s="50">
        <f t="shared" si="361"/>
        <v>0</v>
      </c>
      <c r="BY517" s="50">
        <f t="shared" si="362"/>
        <v>4600000</v>
      </c>
      <c r="BZ517" s="50">
        <v>0</v>
      </c>
      <c r="CA517" s="50">
        <v>0</v>
      </c>
      <c r="CB517" s="50">
        <v>0</v>
      </c>
      <c r="CC517" s="50">
        <v>0</v>
      </c>
      <c r="CD517" s="391">
        <f t="shared" si="363"/>
        <v>76847742.417727277</v>
      </c>
      <c r="CE517" s="391">
        <f t="shared" si="365"/>
        <v>56436752.417727277</v>
      </c>
      <c r="CF517" s="391">
        <f t="shared" si="366"/>
        <v>71536752.417727262</v>
      </c>
      <c r="CG517" s="50">
        <f t="shared" si="346"/>
        <v>5007572.6692409087</v>
      </c>
      <c r="CH517" s="395">
        <f t="shared" si="347"/>
        <v>1643675.2417727278</v>
      </c>
      <c r="CI517" s="398">
        <v>0</v>
      </c>
      <c r="CJ517" s="50">
        <v>0</v>
      </c>
      <c r="CK517" s="50">
        <v>0</v>
      </c>
      <c r="CL517" s="50">
        <v>0</v>
      </c>
      <c r="CM517" s="50">
        <v>0</v>
      </c>
      <c r="CN517" s="50">
        <v>0</v>
      </c>
      <c r="CO517" s="50">
        <v>0</v>
      </c>
      <c r="CP517" s="395">
        <f t="shared" si="348"/>
        <v>6651247.9110136367</v>
      </c>
      <c r="CQ517" s="391">
        <f t="shared" si="349"/>
        <v>70196494</v>
      </c>
      <c r="CR517" s="391">
        <f t="shared" si="350"/>
        <v>-500757</v>
      </c>
    </row>
    <row r="518" spans="1:96" s="50" customFormat="1" ht="24" customHeight="1" x14ac:dyDescent="0.2">
      <c r="A518" s="182">
        <f t="shared" si="368"/>
        <v>2655495</v>
      </c>
      <c r="B518" s="298">
        <f t="shared" si="351"/>
        <v>512</v>
      </c>
      <c r="C518" s="266">
        <v>295</v>
      </c>
      <c r="D518" s="299">
        <v>13440</v>
      </c>
      <c r="E518" s="242" t="s">
        <v>294</v>
      </c>
      <c r="F518" s="243" t="s">
        <v>2029</v>
      </c>
      <c r="G518" s="287" t="s">
        <v>137</v>
      </c>
      <c r="H518" s="274" t="s">
        <v>1961</v>
      </c>
      <c r="I518" s="294" t="s">
        <v>2944</v>
      </c>
      <c r="J518" s="65">
        <v>2020007916</v>
      </c>
      <c r="K518" s="65" t="s">
        <v>2030</v>
      </c>
      <c r="L518" s="65" t="s">
        <v>1961</v>
      </c>
      <c r="M518" s="292" t="s">
        <v>137</v>
      </c>
      <c r="N518" s="99"/>
      <c r="O518" s="65"/>
      <c r="P518" s="245" t="s">
        <v>2410</v>
      </c>
      <c r="Q518" s="244">
        <v>30</v>
      </c>
      <c r="R518" s="246">
        <v>120</v>
      </c>
      <c r="S518" s="246">
        <v>220</v>
      </c>
      <c r="T518" s="246">
        <v>29.33</v>
      </c>
      <c r="U518" s="90">
        <v>0</v>
      </c>
      <c r="V518" s="262">
        <v>12</v>
      </c>
      <c r="W518" s="99">
        <v>0</v>
      </c>
      <c r="X518" s="84">
        <v>0</v>
      </c>
      <c r="Y518" s="99">
        <v>0</v>
      </c>
      <c r="Z518" s="65">
        <v>0</v>
      </c>
      <c r="AA518" s="319">
        <v>885165</v>
      </c>
      <c r="AB518" s="319">
        <v>0</v>
      </c>
      <c r="AC518" s="320">
        <f t="shared" si="328"/>
        <v>885165</v>
      </c>
      <c r="AD518" s="75">
        <v>4500000</v>
      </c>
      <c r="AE518" s="75">
        <v>6000000</v>
      </c>
      <c r="AF518" s="338">
        <f t="shared" si="352"/>
        <v>168986.04545454544</v>
      </c>
      <c r="AG518" s="113">
        <f t="shared" si="329"/>
        <v>26554950</v>
      </c>
      <c r="AH518" s="75">
        <f t="shared" si="330"/>
        <v>0</v>
      </c>
      <c r="AI518" s="75">
        <f t="shared" si="331"/>
        <v>20278325.454545453</v>
      </c>
      <c r="AJ518" s="75">
        <f t="shared" si="332"/>
        <v>0</v>
      </c>
      <c r="AK518" s="75">
        <f t="shared" si="333"/>
        <v>4500000</v>
      </c>
      <c r="AL518" s="75">
        <f t="shared" si="334"/>
        <v>6000000</v>
      </c>
      <c r="AM518" s="75">
        <f t="shared" si="335"/>
        <v>9294232.5</v>
      </c>
      <c r="AN518" s="75">
        <f t="shared" si="336"/>
        <v>4956360.7131818179</v>
      </c>
      <c r="AO518" s="75">
        <f t="shared" si="337"/>
        <v>0</v>
      </c>
      <c r="AP518" s="75">
        <f t="shared" si="338"/>
        <v>2400000</v>
      </c>
      <c r="AQ518" s="75">
        <v>0</v>
      </c>
      <c r="AR518" s="75">
        <v>0</v>
      </c>
      <c r="AS518" s="75">
        <v>0</v>
      </c>
      <c r="AT518" s="80">
        <v>0</v>
      </c>
      <c r="AU518" s="82">
        <f t="shared" si="339"/>
        <v>73983868.667727277</v>
      </c>
      <c r="AV518" s="113">
        <f t="shared" si="340"/>
        <v>55904997.860986367</v>
      </c>
      <c r="AW518" s="75">
        <f t="shared" si="341"/>
        <v>73983868.667727262</v>
      </c>
      <c r="AX518" s="75">
        <f t="shared" si="342"/>
        <v>5178870.8067409089</v>
      </c>
      <c r="AY518" s="76">
        <f t="shared" si="343"/>
        <v>1590499.7860986367</v>
      </c>
      <c r="AZ518" s="75">
        <v>0</v>
      </c>
      <c r="BA518" s="75">
        <v>0</v>
      </c>
      <c r="BB518" s="75">
        <v>0</v>
      </c>
      <c r="BC518" s="80">
        <v>0</v>
      </c>
      <c r="BD518" s="80">
        <v>0</v>
      </c>
      <c r="BE518" s="80">
        <v>0</v>
      </c>
      <c r="BF518" s="78">
        <v>0</v>
      </c>
      <c r="BG518" s="348">
        <f t="shared" si="344"/>
        <v>6769370.5928395456</v>
      </c>
      <c r="BH518" s="188">
        <f t="shared" si="345"/>
        <v>67214498</v>
      </c>
      <c r="BM518" s="50">
        <v>885165</v>
      </c>
      <c r="BN518" s="391">
        <f t="shared" si="367"/>
        <v>0</v>
      </c>
      <c r="BO518" s="391">
        <f t="shared" si="364"/>
        <v>885165</v>
      </c>
      <c r="BP518" s="391">
        <f t="shared" si="353"/>
        <v>26554950</v>
      </c>
      <c r="BQ518" s="50">
        <f t="shared" si="354"/>
        <v>0</v>
      </c>
      <c r="BR518" s="50">
        <f t="shared" si="355"/>
        <v>20278325.454545453</v>
      </c>
      <c r="BS518" s="50">
        <f t="shared" si="356"/>
        <v>0</v>
      </c>
      <c r="BT518" s="50">
        <f t="shared" si="357"/>
        <v>4500000</v>
      </c>
      <c r="BU518" s="50">
        <f t="shared" si="358"/>
        <v>6000000</v>
      </c>
      <c r="BV518" s="50">
        <f t="shared" si="359"/>
        <v>9294232.5</v>
      </c>
      <c r="BW518" s="50">
        <f t="shared" si="360"/>
        <v>4956360.7131818179</v>
      </c>
      <c r="BX518" s="50">
        <f t="shared" si="361"/>
        <v>0</v>
      </c>
      <c r="BY518" s="50">
        <f t="shared" si="362"/>
        <v>2400000</v>
      </c>
      <c r="BZ518" s="50">
        <v>0</v>
      </c>
      <c r="CA518" s="50">
        <v>0</v>
      </c>
      <c r="CB518" s="50">
        <v>0</v>
      </c>
      <c r="CC518" s="50">
        <v>0</v>
      </c>
      <c r="CD518" s="391">
        <f t="shared" si="363"/>
        <v>73983868.667727277</v>
      </c>
      <c r="CE518" s="391">
        <f t="shared" si="365"/>
        <v>61083868.667727277</v>
      </c>
      <c r="CF518" s="391">
        <f t="shared" si="366"/>
        <v>73983868.667727277</v>
      </c>
      <c r="CG518" s="50">
        <f t="shared" si="346"/>
        <v>5178870.8067409098</v>
      </c>
      <c r="CH518" s="395">
        <f t="shared" si="347"/>
        <v>2108386.8667727276</v>
      </c>
      <c r="CI518" s="398">
        <v>0</v>
      </c>
      <c r="CJ518" s="50">
        <v>0</v>
      </c>
      <c r="CK518" s="50">
        <v>0</v>
      </c>
      <c r="CL518" s="50">
        <v>0</v>
      </c>
      <c r="CM518" s="50">
        <v>0</v>
      </c>
      <c r="CN518" s="50">
        <v>0</v>
      </c>
      <c r="CO518" s="50">
        <v>0</v>
      </c>
      <c r="CP518" s="395">
        <f t="shared" si="348"/>
        <v>7287257.6735136379</v>
      </c>
      <c r="CQ518" s="391">
        <f t="shared" si="349"/>
        <v>66696610</v>
      </c>
      <c r="CR518" s="391">
        <f t="shared" si="350"/>
        <v>-517888</v>
      </c>
    </row>
    <row r="519" spans="1:96" s="50" customFormat="1" ht="24" customHeight="1" x14ac:dyDescent="0.2">
      <c r="A519" s="182">
        <f t="shared" si="368"/>
        <v>2655495</v>
      </c>
      <c r="B519" s="298">
        <f t="shared" si="351"/>
        <v>513</v>
      </c>
      <c r="C519" s="266">
        <v>284</v>
      </c>
      <c r="D519" s="299">
        <v>13441</v>
      </c>
      <c r="E519" s="242" t="s">
        <v>158</v>
      </c>
      <c r="F519" s="243" t="s">
        <v>2031</v>
      </c>
      <c r="G519" s="287" t="s">
        <v>137</v>
      </c>
      <c r="H519" s="274" t="s">
        <v>1961</v>
      </c>
      <c r="I519" s="294" t="s">
        <v>2945</v>
      </c>
      <c r="J519" s="65">
        <v>4889872078</v>
      </c>
      <c r="K519" s="65" t="s">
        <v>2032</v>
      </c>
      <c r="L519" s="65" t="s">
        <v>1961</v>
      </c>
      <c r="M519" s="292" t="s">
        <v>137</v>
      </c>
      <c r="N519" s="99"/>
      <c r="O519" s="65"/>
      <c r="P519" s="245" t="s">
        <v>2410</v>
      </c>
      <c r="Q519" s="244">
        <v>30</v>
      </c>
      <c r="R519" s="246">
        <v>120</v>
      </c>
      <c r="S519" s="246">
        <v>220</v>
      </c>
      <c r="T519" s="246">
        <v>29.33</v>
      </c>
      <c r="U519" s="90">
        <v>0</v>
      </c>
      <c r="V519" s="262">
        <v>12</v>
      </c>
      <c r="W519" s="99">
        <v>0</v>
      </c>
      <c r="X519" s="84">
        <v>0</v>
      </c>
      <c r="Y519" s="99">
        <v>0</v>
      </c>
      <c r="Z519" s="65">
        <v>0</v>
      </c>
      <c r="AA519" s="319">
        <v>885165</v>
      </c>
      <c r="AB519" s="319">
        <v>0</v>
      </c>
      <c r="AC519" s="320">
        <f t="shared" si="328"/>
        <v>885165</v>
      </c>
      <c r="AD519" s="75">
        <v>4500000</v>
      </c>
      <c r="AE519" s="75">
        <v>6000000</v>
      </c>
      <c r="AF519" s="338">
        <f t="shared" si="352"/>
        <v>168986.04545454544</v>
      </c>
      <c r="AG519" s="113">
        <f t="shared" si="329"/>
        <v>26554950</v>
      </c>
      <c r="AH519" s="75">
        <f t="shared" si="330"/>
        <v>0</v>
      </c>
      <c r="AI519" s="75">
        <f t="shared" si="331"/>
        <v>20278325.454545453</v>
      </c>
      <c r="AJ519" s="75">
        <f t="shared" si="332"/>
        <v>0</v>
      </c>
      <c r="AK519" s="75">
        <f t="shared" si="333"/>
        <v>4500000</v>
      </c>
      <c r="AL519" s="75">
        <f t="shared" si="334"/>
        <v>6000000</v>
      </c>
      <c r="AM519" s="75">
        <f t="shared" si="335"/>
        <v>9294232.5</v>
      </c>
      <c r="AN519" s="75">
        <f t="shared" si="336"/>
        <v>4956360.7131818179</v>
      </c>
      <c r="AO519" s="75">
        <f t="shared" si="337"/>
        <v>0</v>
      </c>
      <c r="AP519" s="75">
        <f t="shared" si="338"/>
        <v>2400000</v>
      </c>
      <c r="AQ519" s="75">
        <v>0</v>
      </c>
      <c r="AR519" s="75">
        <v>0</v>
      </c>
      <c r="AS519" s="75">
        <v>0</v>
      </c>
      <c r="AT519" s="80">
        <v>0</v>
      </c>
      <c r="AU519" s="82">
        <f t="shared" si="339"/>
        <v>73983868.667727277</v>
      </c>
      <c r="AV519" s="113">
        <f t="shared" si="340"/>
        <v>55904997.860986367</v>
      </c>
      <c r="AW519" s="75">
        <f t="shared" si="341"/>
        <v>73983868.667727262</v>
      </c>
      <c r="AX519" s="75">
        <f t="shared" si="342"/>
        <v>5178870.8067409089</v>
      </c>
      <c r="AY519" s="76">
        <f t="shared" si="343"/>
        <v>1590499.7860986367</v>
      </c>
      <c r="AZ519" s="75">
        <v>0</v>
      </c>
      <c r="BA519" s="75">
        <v>0</v>
      </c>
      <c r="BB519" s="75">
        <v>0</v>
      </c>
      <c r="BC519" s="80">
        <v>0</v>
      </c>
      <c r="BD519" s="80">
        <v>0</v>
      </c>
      <c r="BE519" s="80">
        <v>0</v>
      </c>
      <c r="BF519" s="78">
        <v>0</v>
      </c>
      <c r="BG519" s="348">
        <f t="shared" si="344"/>
        <v>6769370.5928395456</v>
      </c>
      <c r="BH519" s="188">
        <f t="shared" si="345"/>
        <v>67214498</v>
      </c>
      <c r="BM519" s="50">
        <v>885165</v>
      </c>
      <c r="BN519" s="391">
        <f t="shared" si="367"/>
        <v>0</v>
      </c>
      <c r="BO519" s="391">
        <f t="shared" si="364"/>
        <v>885165</v>
      </c>
      <c r="BP519" s="391">
        <f t="shared" si="353"/>
        <v>26554950</v>
      </c>
      <c r="BQ519" s="50">
        <f t="shared" si="354"/>
        <v>0</v>
      </c>
      <c r="BR519" s="50">
        <f t="shared" si="355"/>
        <v>20278325.454545453</v>
      </c>
      <c r="BS519" s="50">
        <f t="shared" si="356"/>
        <v>0</v>
      </c>
      <c r="BT519" s="50">
        <f t="shared" si="357"/>
        <v>4500000</v>
      </c>
      <c r="BU519" s="50">
        <f t="shared" si="358"/>
        <v>6000000</v>
      </c>
      <c r="BV519" s="50">
        <f t="shared" si="359"/>
        <v>9294232.5</v>
      </c>
      <c r="BW519" s="50">
        <f t="shared" si="360"/>
        <v>4956360.7131818179</v>
      </c>
      <c r="BX519" s="50">
        <f t="shared" si="361"/>
        <v>0</v>
      </c>
      <c r="BY519" s="50">
        <f t="shared" si="362"/>
        <v>2400000</v>
      </c>
      <c r="BZ519" s="50">
        <v>0</v>
      </c>
      <c r="CA519" s="50">
        <v>0</v>
      </c>
      <c r="CB519" s="50">
        <v>0</v>
      </c>
      <c r="CC519" s="50">
        <v>0</v>
      </c>
      <c r="CD519" s="391">
        <f t="shared" si="363"/>
        <v>73983868.667727277</v>
      </c>
      <c r="CE519" s="391">
        <f t="shared" si="365"/>
        <v>61083868.667727277</v>
      </c>
      <c r="CF519" s="391">
        <f t="shared" si="366"/>
        <v>73983868.667727277</v>
      </c>
      <c r="CG519" s="50">
        <f t="shared" si="346"/>
        <v>5178870.8067409098</v>
      </c>
      <c r="CH519" s="395">
        <f t="shared" si="347"/>
        <v>2108386.8667727276</v>
      </c>
      <c r="CI519" s="398">
        <v>0</v>
      </c>
      <c r="CJ519" s="50">
        <v>0</v>
      </c>
      <c r="CK519" s="50">
        <v>0</v>
      </c>
      <c r="CL519" s="50">
        <v>0</v>
      </c>
      <c r="CM519" s="50">
        <v>0</v>
      </c>
      <c r="CN519" s="50">
        <v>0</v>
      </c>
      <c r="CO519" s="50">
        <v>0</v>
      </c>
      <c r="CP519" s="395">
        <f t="shared" si="348"/>
        <v>7287257.6735136379</v>
      </c>
      <c r="CQ519" s="391">
        <f t="shared" si="349"/>
        <v>66696610</v>
      </c>
      <c r="CR519" s="391">
        <f t="shared" si="350"/>
        <v>-517888</v>
      </c>
    </row>
    <row r="520" spans="1:96" s="50" customFormat="1" ht="24" customHeight="1" x14ac:dyDescent="0.2">
      <c r="A520" s="182">
        <f t="shared" si="368"/>
        <v>2655495</v>
      </c>
      <c r="B520" s="298">
        <f t="shared" si="351"/>
        <v>514</v>
      </c>
      <c r="C520" s="266">
        <v>285</v>
      </c>
      <c r="D520" s="299">
        <v>13424</v>
      </c>
      <c r="E520" s="242" t="s">
        <v>1445</v>
      </c>
      <c r="F520" s="243" t="s">
        <v>319</v>
      </c>
      <c r="G520" s="287" t="s">
        <v>137</v>
      </c>
      <c r="H520" s="274" t="s">
        <v>1961</v>
      </c>
      <c r="I520" s="294" t="s">
        <v>2946</v>
      </c>
      <c r="J520" s="65">
        <v>2122714573</v>
      </c>
      <c r="K520" s="65" t="s">
        <v>1995</v>
      </c>
      <c r="L520" s="65"/>
      <c r="M520" s="292" t="s">
        <v>137</v>
      </c>
      <c r="N520" s="99"/>
      <c r="O520" s="65"/>
      <c r="P520" s="245" t="s">
        <v>2410</v>
      </c>
      <c r="Q520" s="244">
        <v>30</v>
      </c>
      <c r="R520" s="246">
        <v>120</v>
      </c>
      <c r="S520" s="246">
        <v>220</v>
      </c>
      <c r="T520" s="246">
        <v>29.33</v>
      </c>
      <c r="U520" s="90">
        <v>0</v>
      </c>
      <c r="V520" s="262">
        <v>24</v>
      </c>
      <c r="W520" s="99">
        <v>0</v>
      </c>
      <c r="X520" s="84">
        <v>0</v>
      </c>
      <c r="Y520" s="99">
        <v>0</v>
      </c>
      <c r="Z520" s="65">
        <v>2</v>
      </c>
      <c r="AA520" s="319">
        <v>885165</v>
      </c>
      <c r="AB520" s="319">
        <v>0</v>
      </c>
      <c r="AC520" s="320">
        <f t="shared" ref="AC520" si="369">AA520+AB520</f>
        <v>885165</v>
      </c>
      <c r="AD520" s="75">
        <v>4500000</v>
      </c>
      <c r="AE520" s="75">
        <v>6000000</v>
      </c>
      <c r="AF520" s="338">
        <f t="shared" si="352"/>
        <v>168986.04545454544</v>
      </c>
      <c r="AG520" s="113">
        <f t="shared" ref="AG520:AG583" si="370">AA520*Q520</f>
        <v>26554950</v>
      </c>
      <c r="AH520" s="75">
        <f t="shared" ref="AH520:AH583" si="371">AB520*Q520</f>
        <v>0</v>
      </c>
      <c r="AI520" s="75">
        <f t="shared" ref="AI520:AI583" si="372">AF520*R520</f>
        <v>20278325.454545453</v>
      </c>
      <c r="AJ520" s="75">
        <f t="shared" ref="AJ520:AJ583" si="373">IF(Q520=31,A520*Z520,(Q520/30)*A520*Z520)</f>
        <v>5310990</v>
      </c>
      <c r="AK520" s="75">
        <f t="shared" ref="AK520:AK583" si="374">IF(Q520=31,AD520,(Q520/30)*AD520)</f>
        <v>4500000</v>
      </c>
      <c r="AL520" s="75">
        <f t="shared" ref="AL520:AL583" si="375">IF(Q520=31,AE520,(Q520/30)*AE520)</f>
        <v>6000000</v>
      </c>
      <c r="AM520" s="75">
        <f t="shared" ref="AM520:AM583" si="376">(AC520*30/220)*35%*S520</f>
        <v>9294232.5</v>
      </c>
      <c r="AN520" s="75">
        <f t="shared" ref="AN520:AN583" si="377">AC520*30/220*1.4*T520</f>
        <v>4956360.7131818179</v>
      </c>
      <c r="AO520" s="75">
        <f t="shared" ref="AO520:AO583" si="378">AC520*U520</f>
        <v>0</v>
      </c>
      <c r="AP520" s="75">
        <f t="shared" ref="AP520:AP583" si="379">200000*V520</f>
        <v>4800000</v>
      </c>
      <c r="AQ520" s="75">
        <v>0</v>
      </c>
      <c r="AR520" s="75">
        <v>0</v>
      </c>
      <c r="AS520" s="75">
        <v>0</v>
      </c>
      <c r="AT520" s="80">
        <v>0</v>
      </c>
      <c r="AU520" s="82">
        <f t="shared" ref="AU520:AU583" si="380">SUM(AG520:AT520)</f>
        <v>81694858.667727277</v>
      </c>
      <c r="AV520" s="113">
        <f t="shared" ref="AV520:AV583" si="381">AU520-(AX520+AP520+AO520+AL520+AK520+AJ520+AT520)</f>
        <v>55736997.860986367</v>
      </c>
      <c r="AW520" s="75">
        <f t="shared" ref="AW520:AW583" si="382">AG520+AH520+AK520+AL520+AI520+AN520+AM520+AP520</f>
        <v>76383868.667727262</v>
      </c>
      <c r="AX520" s="75">
        <f t="shared" ref="AX520:AX583" si="383">AW520*7%</f>
        <v>5346870.8067409089</v>
      </c>
      <c r="AY520" s="76">
        <f t="shared" ref="AY520:AY583" si="384">IF(AV520&lt;=40000000,0,IF(AND(AV520&gt;40000000,AV520&lt;=80000000),(AV520-40000000)*10%,IF(AND(AV520&gt;80000000,AV520&lt;=120000000),4000000+(AV520-80000000)*15%,IF(AND(AV520&gt;120000000,AV520&lt;=180000000),10000000+(AV520-120000000)*20%,IF(AND(AV520&gt;180000000,AV520&lt;=240000000),22000000+(AV520-180000000)*25%,IF(AND(AV520&gt;240000000,AV520&lt;=320000000),37000000+(AV520-240000000)*30%,61000000+(AV520-320000000)*35%))))))</f>
        <v>1573699.7860986367</v>
      </c>
      <c r="AZ520" s="75">
        <v>0</v>
      </c>
      <c r="BA520" s="75">
        <v>0</v>
      </c>
      <c r="BB520" s="75">
        <v>0</v>
      </c>
      <c r="BC520" s="80">
        <v>0</v>
      </c>
      <c r="BD520" s="80">
        <v>0</v>
      </c>
      <c r="BE520" s="80">
        <v>0</v>
      </c>
      <c r="BF520" s="78">
        <v>0</v>
      </c>
      <c r="BG520" s="348">
        <f t="shared" ref="BG520:BG583" si="385">SUM(AX520:BF520)</f>
        <v>6920570.5928395456</v>
      </c>
      <c r="BH520" s="188">
        <f t="shared" ref="BH520:BH583" si="386">INT(AU520-BG520)</f>
        <v>74774288</v>
      </c>
      <c r="BM520" s="50">
        <v>885165</v>
      </c>
      <c r="BN520" s="391">
        <f t="shared" si="367"/>
        <v>0</v>
      </c>
      <c r="BO520" s="391">
        <f t="shared" si="364"/>
        <v>885165</v>
      </c>
      <c r="BP520" s="391">
        <f t="shared" si="353"/>
        <v>26554950</v>
      </c>
      <c r="BQ520" s="50">
        <f t="shared" si="354"/>
        <v>0</v>
      </c>
      <c r="BR520" s="50">
        <f t="shared" si="355"/>
        <v>20278325.454545453</v>
      </c>
      <c r="BS520" s="50">
        <f t="shared" si="356"/>
        <v>5310990</v>
      </c>
      <c r="BT520" s="50">
        <f t="shared" si="357"/>
        <v>4500000</v>
      </c>
      <c r="BU520" s="50">
        <f t="shared" si="358"/>
        <v>6000000</v>
      </c>
      <c r="BV520" s="50">
        <f t="shared" si="359"/>
        <v>9294232.5</v>
      </c>
      <c r="BW520" s="50">
        <f t="shared" si="360"/>
        <v>4956360.7131818179</v>
      </c>
      <c r="BX520" s="50">
        <f t="shared" si="361"/>
        <v>0</v>
      </c>
      <c r="BY520" s="50">
        <f t="shared" si="362"/>
        <v>4800000</v>
      </c>
      <c r="BZ520" s="50">
        <v>0</v>
      </c>
      <c r="CA520" s="50">
        <v>0</v>
      </c>
      <c r="CB520" s="50">
        <v>0</v>
      </c>
      <c r="CC520" s="50">
        <v>0</v>
      </c>
      <c r="CD520" s="391">
        <f t="shared" si="363"/>
        <v>81694858.667727277</v>
      </c>
      <c r="CE520" s="391">
        <f t="shared" si="365"/>
        <v>61083868.667727277</v>
      </c>
      <c r="CF520" s="391">
        <f t="shared" si="366"/>
        <v>76383868.667727277</v>
      </c>
      <c r="CG520" s="50">
        <f t="shared" ref="CG520:CG583" si="387">CF520*7%</f>
        <v>5346870.8067409098</v>
      </c>
      <c r="CH520" s="395">
        <f t="shared" ref="CH520:CH583" si="388">(CE520-40000000)*10%</f>
        <v>2108386.8667727276</v>
      </c>
      <c r="CI520" s="398">
        <v>0</v>
      </c>
      <c r="CJ520" s="50">
        <v>0</v>
      </c>
      <c r="CK520" s="50">
        <v>0</v>
      </c>
      <c r="CL520" s="50">
        <v>0</v>
      </c>
      <c r="CM520" s="50">
        <v>0</v>
      </c>
      <c r="CN520" s="50">
        <v>0</v>
      </c>
      <c r="CO520" s="50">
        <v>0</v>
      </c>
      <c r="CP520" s="395">
        <f t="shared" ref="CP520:CP583" si="389">SUM(CG520:CO520)</f>
        <v>7455257.6735136379</v>
      </c>
      <c r="CQ520" s="391">
        <f t="shared" ref="CQ520:CQ583" si="390">INT(CD520-CP520)</f>
        <v>74239600</v>
      </c>
      <c r="CR520" s="391">
        <f t="shared" ref="CR520:CR583" si="391">CQ520-BH520</f>
        <v>-534688</v>
      </c>
    </row>
    <row r="521" spans="1:96" s="50" customFormat="1" ht="24" customHeight="1" x14ac:dyDescent="0.2">
      <c r="A521" s="182">
        <f t="shared" si="368"/>
        <v>2655495</v>
      </c>
      <c r="B521" s="298">
        <f t="shared" ref="B521:B584" si="392">B520+1</f>
        <v>515</v>
      </c>
      <c r="C521" s="266">
        <v>212</v>
      </c>
      <c r="D521" s="299">
        <v>13436</v>
      </c>
      <c r="E521" s="252" t="s">
        <v>2020</v>
      </c>
      <c r="F521" s="253" t="s">
        <v>2021</v>
      </c>
      <c r="G521" s="252" t="s">
        <v>2414</v>
      </c>
      <c r="H521" s="274" t="s">
        <v>1961</v>
      </c>
      <c r="I521" s="294" t="s">
        <v>2947</v>
      </c>
      <c r="J521" s="65">
        <v>2110533188</v>
      </c>
      <c r="K521" s="65" t="s">
        <v>2022</v>
      </c>
      <c r="L521" s="65"/>
      <c r="M521" s="292" t="s">
        <v>2380</v>
      </c>
      <c r="N521" s="99"/>
      <c r="O521" s="65"/>
      <c r="P521" s="90"/>
      <c r="Q521" s="254">
        <v>30</v>
      </c>
      <c r="R521" s="255">
        <v>99</v>
      </c>
      <c r="S521" s="65">
        <v>0</v>
      </c>
      <c r="T521" s="65">
        <v>0</v>
      </c>
      <c r="U521" s="90">
        <v>0</v>
      </c>
      <c r="V521" s="260">
        <v>23</v>
      </c>
      <c r="W521" s="99">
        <v>0</v>
      </c>
      <c r="X521" s="84">
        <v>0</v>
      </c>
      <c r="Y521" s="99">
        <v>0</v>
      </c>
      <c r="Z521" s="65">
        <v>0</v>
      </c>
      <c r="AA521" s="327">
        <v>1477052</v>
      </c>
      <c r="AB521" s="327">
        <v>0</v>
      </c>
      <c r="AC521" s="328">
        <f>AA521+AB521</f>
        <v>1477052</v>
      </c>
      <c r="AD521" s="75">
        <v>4500000</v>
      </c>
      <c r="AE521" s="75">
        <v>6000000</v>
      </c>
      <c r="AF521" s="338">
        <f t="shared" ref="AF521:AF584" si="393">(AC521*30)/220*1.4</f>
        <v>281982.65454545454</v>
      </c>
      <c r="AG521" s="113">
        <f t="shared" si="370"/>
        <v>44311560</v>
      </c>
      <c r="AH521" s="75">
        <f t="shared" si="371"/>
        <v>0</v>
      </c>
      <c r="AI521" s="75">
        <f t="shared" si="372"/>
        <v>27916282.800000001</v>
      </c>
      <c r="AJ521" s="75">
        <f t="shared" si="373"/>
        <v>0</v>
      </c>
      <c r="AK521" s="75">
        <f t="shared" si="374"/>
        <v>4500000</v>
      </c>
      <c r="AL521" s="75">
        <f t="shared" si="375"/>
        <v>6000000</v>
      </c>
      <c r="AM521" s="75">
        <f t="shared" si="376"/>
        <v>0</v>
      </c>
      <c r="AN521" s="75">
        <f t="shared" si="377"/>
        <v>0</v>
      </c>
      <c r="AO521" s="75">
        <f t="shared" si="378"/>
        <v>0</v>
      </c>
      <c r="AP521" s="75">
        <f t="shared" si="379"/>
        <v>4600000</v>
      </c>
      <c r="AQ521" s="75">
        <v>0</v>
      </c>
      <c r="AR521" s="75">
        <v>0</v>
      </c>
      <c r="AS521" s="75">
        <v>0</v>
      </c>
      <c r="AT521" s="80">
        <v>0</v>
      </c>
      <c r="AU521" s="82">
        <f t="shared" si="380"/>
        <v>87327842.799999997</v>
      </c>
      <c r="AV521" s="113">
        <f t="shared" si="381"/>
        <v>66114893.803999998</v>
      </c>
      <c r="AW521" s="75">
        <f t="shared" si="382"/>
        <v>87327842.799999997</v>
      </c>
      <c r="AX521" s="75">
        <f t="shared" si="383"/>
        <v>6112948.9960000003</v>
      </c>
      <c r="AY521" s="76">
        <f t="shared" si="384"/>
        <v>2611489.3804000001</v>
      </c>
      <c r="AZ521" s="75">
        <v>0</v>
      </c>
      <c r="BA521" s="75">
        <v>0</v>
      </c>
      <c r="BB521" s="75">
        <v>0</v>
      </c>
      <c r="BC521" s="80">
        <v>0</v>
      </c>
      <c r="BD521" s="80">
        <v>0</v>
      </c>
      <c r="BE521" s="80">
        <v>0</v>
      </c>
      <c r="BF521" s="78">
        <v>0</v>
      </c>
      <c r="BG521" s="348">
        <f t="shared" si="385"/>
        <v>8724438.3764000013</v>
      </c>
      <c r="BH521" s="188">
        <f t="shared" si="386"/>
        <v>78603404</v>
      </c>
      <c r="BM521" s="50">
        <v>1477052</v>
      </c>
      <c r="BN521" s="391">
        <f>AB521</f>
        <v>0</v>
      </c>
      <c r="BO521" s="391">
        <f>BN521+BM521</f>
        <v>1477052</v>
      </c>
      <c r="BP521" s="391">
        <f t="shared" si="353"/>
        <v>44311560</v>
      </c>
      <c r="BQ521" s="50">
        <f t="shared" si="354"/>
        <v>0</v>
      </c>
      <c r="BR521" s="50">
        <f t="shared" si="355"/>
        <v>27916282.800000001</v>
      </c>
      <c r="BS521" s="50">
        <f t="shared" si="356"/>
        <v>0</v>
      </c>
      <c r="BT521" s="50">
        <f t="shared" si="357"/>
        <v>4500000</v>
      </c>
      <c r="BU521" s="50">
        <f t="shared" si="358"/>
        <v>6000000</v>
      </c>
      <c r="BV521" s="50">
        <f t="shared" si="359"/>
        <v>0</v>
      </c>
      <c r="BW521" s="50">
        <f t="shared" si="360"/>
        <v>0</v>
      </c>
      <c r="BX521" s="50">
        <f t="shared" si="361"/>
        <v>0</v>
      </c>
      <c r="BY521" s="50">
        <f t="shared" si="362"/>
        <v>4600000</v>
      </c>
      <c r="BZ521" s="50">
        <v>0</v>
      </c>
      <c r="CA521" s="50">
        <v>0</v>
      </c>
      <c r="CB521" s="50">
        <v>0</v>
      </c>
      <c r="CC521" s="50">
        <v>0</v>
      </c>
      <c r="CD521" s="391">
        <f t="shared" si="363"/>
        <v>87327842.799999997</v>
      </c>
      <c r="CE521" s="391">
        <f t="shared" si="365"/>
        <v>72227842.799999997</v>
      </c>
      <c r="CF521" s="391">
        <f t="shared" si="366"/>
        <v>87327842.799999997</v>
      </c>
      <c r="CG521" s="50">
        <f t="shared" si="387"/>
        <v>6112948.9960000003</v>
      </c>
      <c r="CH521" s="395">
        <f t="shared" si="388"/>
        <v>3222784.28</v>
      </c>
      <c r="CI521" s="398">
        <v>0</v>
      </c>
      <c r="CJ521" s="50">
        <v>0</v>
      </c>
      <c r="CK521" s="50">
        <v>0</v>
      </c>
      <c r="CL521" s="50">
        <v>0</v>
      </c>
      <c r="CM521" s="50">
        <v>0</v>
      </c>
      <c r="CN521" s="50">
        <v>0</v>
      </c>
      <c r="CO521" s="50">
        <v>0</v>
      </c>
      <c r="CP521" s="395">
        <f t="shared" si="389"/>
        <v>9335733.2760000005</v>
      </c>
      <c r="CQ521" s="391">
        <f t="shared" si="390"/>
        <v>77992109</v>
      </c>
      <c r="CR521" s="391">
        <f t="shared" si="391"/>
        <v>-611295</v>
      </c>
    </row>
    <row r="522" spans="1:96" s="50" customFormat="1" ht="24" customHeight="1" x14ac:dyDescent="0.5">
      <c r="A522" s="182">
        <f t="shared" si="368"/>
        <v>2655495</v>
      </c>
      <c r="B522" s="298">
        <f t="shared" si="392"/>
        <v>516</v>
      </c>
      <c r="C522" s="266">
        <v>301</v>
      </c>
      <c r="D522" s="299">
        <v>12876</v>
      </c>
      <c r="E522" s="242" t="s">
        <v>354</v>
      </c>
      <c r="F522" s="243" t="s">
        <v>355</v>
      </c>
      <c r="G522" s="287" t="s">
        <v>137</v>
      </c>
      <c r="H522" s="274" t="s">
        <v>353</v>
      </c>
      <c r="I522" s="356" t="s">
        <v>2948</v>
      </c>
      <c r="J522" s="65">
        <v>2721488740</v>
      </c>
      <c r="K522" s="65" t="s">
        <v>356</v>
      </c>
      <c r="L522" s="65" t="s">
        <v>353</v>
      </c>
      <c r="M522" s="292" t="s">
        <v>137</v>
      </c>
      <c r="N522" s="244" t="s">
        <v>2410</v>
      </c>
      <c r="O522" s="65"/>
      <c r="P522" s="90"/>
      <c r="Q522" s="244">
        <v>30</v>
      </c>
      <c r="R522" s="246">
        <v>120</v>
      </c>
      <c r="S522" s="246">
        <v>110</v>
      </c>
      <c r="T522" s="246">
        <v>29.33</v>
      </c>
      <c r="U522" s="90">
        <v>0</v>
      </c>
      <c r="V522" s="262">
        <v>15</v>
      </c>
      <c r="W522" s="99">
        <v>0</v>
      </c>
      <c r="X522" s="84">
        <v>0</v>
      </c>
      <c r="Y522" s="99">
        <v>2</v>
      </c>
      <c r="Z522" s="65">
        <v>0</v>
      </c>
      <c r="AA522" s="319">
        <v>885165</v>
      </c>
      <c r="AB522" s="319">
        <v>46667</v>
      </c>
      <c r="AC522" s="320">
        <f t="shared" ref="AC522:AC582" si="394">AA522+AB522</f>
        <v>931832</v>
      </c>
      <c r="AD522" s="75">
        <v>4500000</v>
      </c>
      <c r="AE522" s="75">
        <v>6000000</v>
      </c>
      <c r="AF522" s="338">
        <f t="shared" si="393"/>
        <v>177895.19999999998</v>
      </c>
      <c r="AG522" s="113">
        <f t="shared" si="370"/>
        <v>26554950</v>
      </c>
      <c r="AH522" s="75">
        <f t="shared" si="371"/>
        <v>1400010</v>
      </c>
      <c r="AI522" s="75">
        <f t="shared" si="372"/>
        <v>21347423.999999996</v>
      </c>
      <c r="AJ522" s="75">
        <f t="shared" si="373"/>
        <v>0</v>
      </c>
      <c r="AK522" s="75">
        <f t="shared" si="374"/>
        <v>4500000</v>
      </c>
      <c r="AL522" s="75">
        <f t="shared" si="375"/>
        <v>6000000</v>
      </c>
      <c r="AM522" s="75">
        <f t="shared" si="376"/>
        <v>4892117.9999999991</v>
      </c>
      <c r="AN522" s="75">
        <f t="shared" si="377"/>
        <v>5217666.2159999991</v>
      </c>
      <c r="AO522" s="75">
        <f t="shared" si="378"/>
        <v>0</v>
      </c>
      <c r="AP522" s="75">
        <f t="shared" si="379"/>
        <v>3000000</v>
      </c>
      <c r="AQ522" s="75">
        <v>0</v>
      </c>
      <c r="AR522" s="75">
        <v>0</v>
      </c>
      <c r="AS522" s="75">
        <v>0</v>
      </c>
      <c r="AT522" s="80">
        <v>0</v>
      </c>
      <c r="AU522" s="82">
        <f t="shared" si="380"/>
        <v>72912168.216000006</v>
      </c>
      <c r="AV522" s="113">
        <f t="shared" si="381"/>
        <v>54308316.440880008</v>
      </c>
      <c r="AW522" s="75">
        <f t="shared" si="382"/>
        <v>72912168.215999991</v>
      </c>
      <c r="AX522" s="75">
        <f t="shared" si="383"/>
        <v>5103851.7751199994</v>
      </c>
      <c r="AY522" s="76">
        <f t="shared" si="384"/>
        <v>1430831.644088001</v>
      </c>
      <c r="AZ522" s="75">
        <v>0</v>
      </c>
      <c r="BA522" s="75">
        <v>0</v>
      </c>
      <c r="BB522" s="75">
        <v>0</v>
      </c>
      <c r="BC522" s="80">
        <v>0</v>
      </c>
      <c r="BD522" s="80">
        <v>0</v>
      </c>
      <c r="BE522" s="80">
        <v>0</v>
      </c>
      <c r="BF522" s="78">
        <v>0</v>
      </c>
      <c r="BG522" s="348">
        <f t="shared" si="385"/>
        <v>6534683.4192080004</v>
      </c>
      <c r="BH522" s="188">
        <f t="shared" si="386"/>
        <v>66377484</v>
      </c>
      <c r="BM522" s="50">
        <v>885165</v>
      </c>
      <c r="BN522" s="391">
        <f t="shared" ref="BN522:BN530" si="395">AB522</f>
        <v>46667</v>
      </c>
      <c r="BO522" s="391">
        <f t="shared" ref="BO522:BO530" si="396">BM522+BN522</f>
        <v>931832</v>
      </c>
      <c r="BP522" s="391">
        <f t="shared" si="353"/>
        <v>26554950</v>
      </c>
      <c r="BQ522" s="50">
        <f t="shared" si="354"/>
        <v>1400010</v>
      </c>
      <c r="BR522" s="50">
        <f t="shared" si="355"/>
        <v>21347423.999999996</v>
      </c>
      <c r="BS522" s="50">
        <f t="shared" si="356"/>
        <v>0</v>
      </c>
      <c r="BT522" s="50">
        <f t="shared" si="357"/>
        <v>4500000</v>
      </c>
      <c r="BU522" s="50">
        <f t="shared" si="358"/>
        <v>6000000</v>
      </c>
      <c r="BV522" s="50">
        <f t="shared" si="359"/>
        <v>4892117.9999999991</v>
      </c>
      <c r="BW522" s="50">
        <f t="shared" si="360"/>
        <v>5217666.2159999991</v>
      </c>
      <c r="BX522" s="50">
        <f t="shared" si="361"/>
        <v>0</v>
      </c>
      <c r="BY522" s="50">
        <f t="shared" si="362"/>
        <v>3000000</v>
      </c>
      <c r="BZ522" s="50">
        <v>0</v>
      </c>
      <c r="CA522" s="50">
        <v>0</v>
      </c>
      <c r="CB522" s="50">
        <v>0</v>
      </c>
      <c r="CC522" s="50">
        <v>0</v>
      </c>
      <c r="CD522" s="391">
        <f t="shared" si="363"/>
        <v>72912168.216000006</v>
      </c>
      <c r="CE522" s="391">
        <f t="shared" si="365"/>
        <v>59412168.216000006</v>
      </c>
      <c r="CF522" s="391">
        <f t="shared" si="366"/>
        <v>72912168.216000006</v>
      </c>
      <c r="CG522" s="50">
        <f t="shared" si="387"/>
        <v>5103851.7751200013</v>
      </c>
      <c r="CH522" s="395">
        <f t="shared" si="388"/>
        <v>1941216.8216000006</v>
      </c>
      <c r="CI522" s="398">
        <v>0</v>
      </c>
      <c r="CJ522" s="50">
        <v>0</v>
      </c>
      <c r="CK522" s="50">
        <v>0</v>
      </c>
      <c r="CL522" s="50">
        <v>0</v>
      </c>
      <c r="CM522" s="50">
        <v>0</v>
      </c>
      <c r="CN522" s="50">
        <v>0</v>
      </c>
      <c r="CO522" s="50">
        <v>0</v>
      </c>
      <c r="CP522" s="395">
        <f t="shared" si="389"/>
        <v>7045068.5967200017</v>
      </c>
      <c r="CQ522" s="391">
        <f t="shared" si="390"/>
        <v>65867099</v>
      </c>
      <c r="CR522" s="391">
        <f t="shared" si="391"/>
        <v>-510385</v>
      </c>
    </row>
    <row r="523" spans="1:96" s="50" customFormat="1" ht="24" customHeight="1" x14ac:dyDescent="0.2">
      <c r="A523" s="182">
        <f t="shared" si="368"/>
        <v>2655495</v>
      </c>
      <c r="B523" s="298">
        <f t="shared" si="392"/>
        <v>517</v>
      </c>
      <c r="C523" s="266">
        <v>302</v>
      </c>
      <c r="D523" s="299">
        <v>12878</v>
      </c>
      <c r="E523" s="242" t="s">
        <v>270</v>
      </c>
      <c r="F523" s="243" t="s">
        <v>360</v>
      </c>
      <c r="G523" s="287" t="s">
        <v>137</v>
      </c>
      <c r="H523" s="274" t="s">
        <v>353</v>
      </c>
      <c r="I523" s="294" t="s">
        <v>2949</v>
      </c>
      <c r="J523" s="65">
        <v>2709645157</v>
      </c>
      <c r="K523" s="65" t="s">
        <v>361</v>
      </c>
      <c r="L523" s="65" t="s">
        <v>353</v>
      </c>
      <c r="M523" s="292" t="s">
        <v>137</v>
      </c>
      <c r="N523" s="244" t="s">
        <v>2410</v>
      </c>
      <c r="O523" s="65"/>
      <c r="P523" s="90"/>
      <c r="Q523" s="244">
        <v>30</v>
      </c>
      <c r="R523" s="246">
        <v>120</v>
      </c>
      <c r="S523" s="246">
        <v>110</v>
      </c>
      <c r="T523" s="246">
        <v>29.33</v>
      </c>
      <c r="U523" s="90">
        <v>0</v>
      </c>
      <c r="V523" s="262">
        <v>15</v>
      </c>
      <c r="W523" s="99">
        <v>0</v>
      </c>
      <c r="X523" s="84">
        <v>0</v>
      </c>
      <c r="Y523" s="99">
        <v>2</v>
      </c>
      <c r="Z523" s="65">
        <v>1</v>
      </c>
      <c r="AA523" s="319">
        <v>885165</v>
      </c>
      <c r="AB523" s="319">
        <v>46667</v>
      </c>
      <c r="AC523" s="320">
        <f t="shared" si="394"/>
        <v>931832</v>
      </c>
      <c r="AD523" s="75">
        <v>4500000</v>
      </c>
      <c r="AE523" s="75">
        <v>6000000</v>
      </c>
      <c r="AF523" s="338">
        <f t="shared" si="393"/>
        <v>177895.19999999998</v>
      </c>
      <c r="AG523" s="113">
        <f t="shared" si="370"/>
        <v>26554950</v>
      </c>
      <c r="AH523" s="75">
        <f t="shared" si="371"/>
        <v>1400010</v>
      </c>
      <c r="AI523" s="75">
        <f t="shared" si="372"/>
        <v>21347423.999999996</v>
      </c>
      <c r="AJ523" s="75">
        <f t="shared" si="373"/>
        <v>2655495</v>
      </c>
      <c r="AK523" s="75">
        <f t="shared" si="374"/>
        <v>4500000</v>
      </c>
      <c r="AL523" s="75">
        <f t="shared" si="375"/>
        <v>6000000</v>
      </c>
      <c r="AM523" s="75">
        <f t="shared" si="376"/>
        <v>4892117.9999999991</v>
      </c>
      <c r="AN523" s="75">
        <f t="shared" si="377"/>
        <v>5217666.2159999991</v>
      </c>
      <c r="AO523" s="75">
        <f t="shared" si="378"/>
        <v>0</v>
      </c>
      <c r="AP523" s="75">
        <f t="shared" si="379"/>
        <v>3000000</v>
      </c>
      <c r="AQ523" s="75">
        <v>0</v>
      </c>
      <c r="AR523" s="75">
        <v>0</v>
      </c>
      <c r="AS523" s="75">
        <v>0</v>
      </c>
      <c r="AT523" s="80">
        <v>0</v>
      </c>
      <c r="AU523" s="82">
        <f t="shared" si="380"/>
        <v>75567663.216000006</v>
      </c>
      <c r="AV523" s="113">
        <f t="shared" si="381"/>
        <v>54308316.440880008</v>
      </c>
      <c r="AW523" s="75">
        <f t="shared" si="382"/>
        <v>72912168.215999991</v>
      </c>
      <c r="AX523" s="75">
        <f t="shared" si="383"/>
        <v>5103851.7751199994</v>
      </c>
      <c r="AY523" s="76">
        <f t="shared" si="384"/>
        <v>1430831.644088001</v>
      </c>
      <c r="AZ523" s="75">
        <v>0</v>
      </c>
      <c r="BA523" s="75">
        <v>0</v>
      </c>
      <c r="BB523" s="75">
        <v>0</v>
      </c>
      <c r="BC523" s="80">
        <v>0</v>
      </c>
      <c r="BD523" s="80">
        <v>0</v>
      </c>
      <c r="BE523" s="80">
        <v>0</v>
      </c>
      <c r="BF523" s="78">
        <v>0</v>
      </c>
      <c r="BG523" s="348">
        <f t="shared" si="385"/>
        <v>6534683.4192080004</v>
      </c>
      <c r="BH523" s="188">
        <f t="shared" si="386"/>
        <v>69032979</v>
      </c>
      <c r="BM523" s="50">
        <v>885165</v>
      </c>
      <c r="BN523" s="391">
        <f t="shared" si="395"/>
        <v>46667</v>
      </c>
      <c r="BO523" s="391">
        <f t="shared" si="396"/>
        <v>931832</v>
      </c>
      <c r="BP523" s="391">
        <f t="shared" si="353"/>
        <v>26554950</v>
      </c>
      <c r="BQ523" s="50">
        <f t="shared" si="354"/>
        <v>1400010</v>
      </c>
      <c r="BR523" s="50">
        <f t="shared" si="355"/>
        <v>21347423.999999996</v>
      </c>
      <c r="BS523" s="50">
        <f t="shared" si="356"/>
        <v>2655495</v>
      </c>
      <c r="BT523" s="50">
        <f t="shared" si="357"/>
        <v>4500000</v>
      </c>
      <c r="BU523" s="50">
        <f t="shared" si="358"/>
        <v>6000000</v>
      </c>
      <c r="BV523" s="50">
        <f t="shared" si="359"/>
        <v>4892117.9999999991</v>
      </c>
      <c r="BW523" s="50">
        <f t="shared" si="360"/>
        <v>5217666.2159999991</v>
      </c>
      <c r="BX523" s="50">
        <f t="shared" si="361"/>
        <v>0</v>
      </c>
      <c r="BY523" s="50">
        <f t="shared" si="362"/>
        <v>3000000</v>
      </c>
      <c r="BZ523" s="50">
        <v>0</v>
      </c>
      <c r="CA523" s="50">
        <v>0</v>
      </c>
      <c r="CB523" s="50">
        <v>0</v>
      </c>
      <c r="CC523" s="50">
        <v>0</v>
      </c>
      <c r="CD523" s="391">
        <f t="shared" si="363"/>
        <v>75567663.216000006</v>
      </c>
      <c r="CE523" s="391">
        <f t="shared" si="365"/>
        <v>59412168.216000006</v>
      </c>
      <c r="CF523" s="391">
        <f t="shared" si="366"/>
        <v>72912168.216000006</v>
      </c>
      <c r="CG523" s="50">
        <f t="shared" si="387"/>
        <v>5103851.7751200013</v>
      </c>
      <c r="CH523" s="395">
        <f t="shared" si="388"/>
        <v>1941216.8216000006</v>
      </c>
      <c r="CI523" s="398">
        <v>0</v>
      </c>
      <c r="CJ523" s="50">
        <v>0</v>
      </c>
      <c r="CK523" s="50">
        <v>0</v>
      </c>
      <c r="CL523" s="50">
        <v>0</v>
      </c>
      <c r="CM523" s="50">
        <v>0</v>
      </c>
      <c r="CN523" s="50">
        <v>0</v>
      </c>
      <c r="CO523" s="50">
        <v>0</v>
      </c>
      <c r="CP523" s="395">
        <f t="shared" si="389"/>
        <v>7045068.5967200017</v>
      </c>
      <c r="CQ523" s="391">
        <f t="shared" si="390"/>
        <v>68522594</v>
      </c>
      <c r="CR523" s="391">
        <f t="shared" si="391"/>
        <v>-510385</v>
      </c>
    </row>
    <row r="524" spans="1:96" s="50" customFormat="1" ht="24" customHeight="1" x14ac:dyDescent="0.2">
      <c r="A524" s="182">
        <f t="shared" si="368"/>
        <v>2655495</v>
      </c>
      <c r="B524" s="298">
        <f t="shared" si="392"/>
        <v>518</v>
      </c>
      <c r="C524" s="266">
        <v>303</v>
      </c>
      <c r="D524" s="299">
        <v>12880</v>
      </c>
      <c r="E524" s="242" t="s">
        <v>364</v>
      </c>
      <c r="F524" s="243" t="s">
        <v>365</v>
      </c>
      <c r="G524" s="287" t="s">
        <v>137</v>
      </c>
      <c r="H524" s="274" t="s">
        <v>353</v>
      </c>
      <c r="I524" s="294" t="s">
        <v>2950</v>
      </c>
      <c r="J524" s="65">
        <v>5179220998</v>
      </c>
      <c r="K524" s="65" t="s">
        <v>366</v>
      </c>
      <c r="L524" s="65" t="s">
        <v>353</v>
      </c>
      <c r="M524" s="292" t="s">
        <v>137</v>
      </c>
      <c r="N524" s="99"/>
      <c r="O524" s="65"/>
      <c r="P524" s="245" t="s">
        <v>2410</v>
      </c>
      <c r="Q524" s="244">
        <v>30</v>
      </c>
      <c r="R524" s="246">
        <v>120</v>
      </c>
      <c r="S524" s="246">
        <v>220</v>
      </c>
      <c r="T524" s="246">
        <v>29.33</v>
      </c>
      <c r="U524" s="90">
        <v>0</v>
      </c>
      <c r="V524" s="262">
        <v>15</v>
      </c>
      <c r="W524" s="99">
        <v>0</v>
      </c>
      <c r="X524" s="84">
        <v>0</v>
      </c>
      <c r="Y524" s="99">
        <v>2</v>
      </c>
      <c r="Z524" s="65">
        <v>1</v>
      </c>
      <c r="AA524" s="319">
        <v>885165</v>
      </c>
      <c r="AB524" s="319">
        <v>46667</v>
      </c>
      <c r="AC524" s="320">
        <f t="shared" si="394"/>
        <v>931832</v>
      </c>
      <c r="AD524" s="75">
        <v>4500000</v>
      </c>
      <c r="AE524" s="75">
        <v>6000000</v>
      </c>
      <c r="AF524" s="338">
        <f t="shared" si="393"/>
        <v>177895.19999999998</v>
      </c>
      <c r="AG524" s="113">
        <f t="shared" si="370"/>
        <v>26554950</v>
      </c>
      <c r="AH524" s="75">
        <f t="shared" si="371"/>
        <v>1400010</v>
      </c>
      <c r="AI524" s="75">
        <f t="shared" si="372"/>
        <v>21347423.999999996</v>
      </c>
      <c r="AJ524" s="75">
        <f t="shared" si="373"/>
        <v>2655495</v>
      </c>
      <c r="AK524" s="75">
        <f t="shared" si="374"/>
        <v>4500000</v>
      </c>
      <c r="AL524" s="75">
        <f t="shared" si="375"/>
        <v>6000000</v>
      </c>
      <c r="AM524" s="75">
        <f t="shared" si="376"/>
        <v>9784235.9999999981</v>
      </c>
      <c r="AN524" s="75">
        <f t="shared" si="377"/>
        <v>5217666.2159999991</v>
      </c>
      <c r="AO524" s="75">
        <f t="shared" si="378"/>
        <v>0</v>
      </c>
      <c r="AP524" s="75">
        <f t="shared" si="379"/>
        <v>3000000</v>
      </c>
      <c r="AQ524" s="75">
        <v>0</v>
      </c>
      <c r="AR524" s="75">
        <v>0</v>
      </c>
      <c r="AS524" s="75">
        <v>0</v>
      </c>
      <c r="AT524" s="80">
        <v>0</v>
      </c>
      <c r="AU524" s="82">
        <f t="shared" si="380"/>
        <v>80459781.216000006</v>
      </c>
      <c r="AV524" s="113">
        <f t="shared" si="381"/>
        <v>58857986.18088001</v>
      </c>
      <c r="AW524" s="75">
        <f t="shared" si="382"/>
        <v>77804286.215999991</v>
      </c>
      <c r="AX524" s="75">
        <f t="shared" si="383"/>
        <v>5446300.0351200001</v>
      </c>
      <c r="AY524" s="76">
        <f t="shared" si="384"/>
        <v>1885798.6180880012</v>
      </c>
      <c r="AZ524" s="75">
        <v>0</v>
      </c>
      <c r="BA524" s="75">
        <v>0</v>
      </c>
      <c r="BB524" s="75">
        <v>0</v>
      </c>
      <c r="BC524" s="80">
        <v>0</v>
      </c>
      <c r="BD524" s="80">
        <v>0</v>
      </c>
      <c r="BE524" s="80">
        <v>0</v>
      </c>
      <c r="BF524" s="78">
        <v>0</v>
      </c>
      <c r="BG524" s="348">
        <f t="shared" si="385"/>
        <v>7332098.6532080015</v>
      </c>
      <c r="BH524" s="188">
        <f t="shared" si="386"/>
        <v>73127682</v>
      </c>
      <c r="BM524" s="50">
        <v>885165</v>
      </c>
      <c r="BN524" s="391">
        <f t="shared" si="395"/>
        <v>46667</v>
      </c>
      <c r="BO524" s="391">
        <f t="shared" si="396"/>
        <v>931832</v>
      </c>
      <c r="BP524" s="391">
        <f t="shared" si="353"/>
        <v>26554950</v>
      </c>
      <c r="BQ524" s="50">
        <f t="shared" si="354"/>
        <v>1400010</v>
      </c>
      <c r="BR524" s="50">
        <f t="shared" si="355"/>
        <v>21347423.999999996</v>
      </c>
      <c r="BS524" s="50">
        <f t="shared" si="356"/>
        <v>2655495</v>
      </c>
      <c r="BT524" s="50">
        <f t="shared" si="357"/>
        <v>4500000</v>
      </c>
      <c r="BU524" s="50">
        <f t="shared" si="358"/>
        <v>6000000</v>
      </c>
      <c r="BV524" s="50">
        <f t="shared" si="359"/>
        <v>9784235.9999999981</v>
      </c>
      <c r="BW524" s="50">
        <f t="shared" si="360"/>
        <v>5217666.2159999991</v>
      </c>
      <c r="BX524" s="50">
        <f t="shared" si="361"/>
        <v>0</v>
      </c>
      <c r="BY524" s="50">
        <f t="shared" si="362"/>
        <v>3000000</v>
      </c>
      <c r="BZ524" s="50">
        <v>0</v>
      </c>
      <c r="CA524" s="50">
        <v>0</v>
      </c>
      <c r="CB524" s="50">
        <v>0</v>
      </c>
      <c r="CC524" s="50">
        <v>0</v>
      </c>
      <c r="CD524" s="391">
        <f t="shared" si="363"/>
        <v>80459781.216000006</v>
      </c>
      <c r="CE524" s="391">
        <f t="shared" si="365"/>
        <v>64304286.216000006</v>
      </c>
      <c r="CF524" s="391">
        <f t="shared" si="366"/>
        <v>77804286.216000006</v>
      </c>
      <c r="CG524" s="50">
        <f t="shared" si="387"/>
        <v>5446300.0351200011</v>
      </c>
      <c r="CH524" s="395">
        <f t="shared" si="388"/>
        <v>2430428.6216000007</v>
      </c>
      <c r="CI524" s="398">
        <v>0</v>
      </c>
      <c r="CJ524" s="50">
        <v>0</v>
      </c>
      <c r="CK524" s="50">
        <v>0</v>
      </c>
      <c r="CL524" s="50">
        <v>0</v>
      </c>
      <c r="CM524" s="50">
        <v>0</v>
      </c>
      <c r="CN524" s="50">
        <v>0</v>
      </c>
      <c r="CO524" s="50">
        <v>0</v>
      </c>
      <c r="CP524" s="395">
        <f t="shared" si="389"/>
        <v>7876728.6567200013</v>
      </c>
      <c r="CQ524" s="391">
        <f t="shared" si="390"/>
        <v>72583052</v>
      </c>
      <c r="CR524" s="391">
        <f t="shared" si="391"/>
        <v>-544630</v>
      </c>
    </row>
    <row r="525" spans="1:96" s="50" customFormat="1" ht="24" customHeight="1" x14ac:dyDescent="0.2">
      <c r="A525" s="182">
        <f t="shared" si="368"/>
        <v>2655495</v>
      </c>
      <c r="B525" s="298">
        <f t="shared" si="392"/>
        <v>519</v>
      </c>
      <c r="C525" s="266">
        <v>304</v>
      </c>
      <c r="D525" s="299">
        <v>12881</v>
      </c>
      <c r="E525" s="242" t="s">
        <v>135</v>
      </c>
      <c r="F525" s="243" t="s">
        <v>367</v>
      </c>
      <c r="G525" s="287" t="s">
        <v>137</v>
      </c>
      <c r="H525" s="274" t="s">
        <v>353</v>
      </c>
      <c r="I525" s="294" t="s">
        <v>2951</v>
      </c>
      <c r="J525" s="65">
        <v>2669225977</v>
      </c>
      <c r="K525" s="65" t="s">
        <v>368</v>
      </c>
      <c r="L525" s="65" t="s">
        <v>353</v>
      </c>
      <c r="M525" s="292" t="s">
        <v>137</v>
      </c>
      <c r="N525" s="244" t="s">
        <v>2410</v>
      </c>
      <c r="O525" s="65"/>
      <c r="P525" s="90"/>
      <c r="Q525" s="244">
        <v>30</v>
      </c>
      <c r="R525" s="246">
        <v>120</v>
      </c>
      <c r="S525" s="246">
        <v>110</v>
      </c>
      <c r="T525" s="246">
        <v>29.33</v>
      </c>
      <c r="U525" s="90">
        <v>0</v>
      </c>
      <c r="V525" s="262">
        <v>15</v>
      </c>
      <c r="W525" s="99">
        <v>0</v>
      </c>
      <c r="X525" s="84">
        <v>0</v>
      </c>
      <c r="Y525" s="99">
        <v>1</v>
      </c>
      <c r="Z525" s="65">
        <v>0</v>
      </c>
      <c r="AA525" s="319">
        <v>885165</v>
      </c>
      <c r="AB525" s="319">
        <v>46667</v>
      </c>
      <c r="AC525" s="320">
        <f t="shared" si="394"/>
        <v>931832</v>
      </c>
      <c r="AD525" s="75">
        <v>4500000</v>
      </c>
      <c r="AE525" s="75">
        <v>6000000</v>
      </c>
      <c r="AF525" s="338">
        <f t="shared" si="393"/>
        <v>177895.19999999998</v>
      </c>
      <c r="AG525" s="113">
        <f t="shared" si="370"/>
        <v>26554950</v>
      </c>
      <c r="AH525" s="75">
        <f t="shared" si="371"/>
        <v>1400010</v>
      </c>
      <c r="AI525" s="75">
        <f t="shared" si="372"/>
        <v>21347423.999999996</v>
      </c>
      <c r="AJ525" s="75">
        <f t="shared" si="373"/>
        <v>0</v>
      </c>
      <c r="AK525" s="75">
        <f t="shared" si="374"/>
        <v>4500000</v>
      </c>
      <c r="AL525" s="75">
        <f t="shared" si="375"/>
        <v>6000000</v>
      </c>
      <c r="AM525" s="75">
        <f t="shared" si="376"/>
        <v>4892117.9999999991</v>
      </c>
      <c r="AN525" s="75">
        <f t="shared" si="377"/>
        <v>5217666.2159999991</v>
      </c>
      <c r="AO525" s="75">
        <f t="shared" si="378"/>
        <v>0</v>
      </c>
      <c r="AP525" s="75">
        <f t="shared" si="379"/>
        <v>3000000</v>
      </c>
      <c r="AQ525" s="75">
        <v>0</v>
      </c>
      <c r="AR525" s="75">
        <v>0</v>
      </c>
      <c r="AS525" s="75">
        <v>0</v>
      </c>
      <c r="AT525" s="80">
        <v>0</v>
      </c>
      <c r="AU525" s="82">
        <f t="shared" si="380"/>
        <v>72912168.216000006</v>
      </c>
      <c r="AV525" s="113">
        <f t="shared" si="381"/>
        <v>54308316.440880008</v>
      </c>
      <c r="AW525" s="75">
        <f t="shared" si="382"/>
        <v>72912168.215999991</v>
      </c>
      <c r="AX525" s="75">
        <f t="shared" si="383"/>
        <v>5103851.7751199994</v>
      </c>
      <c r="AY525" s="76">
        <f t="shared" si="384"/>
        <v>1430831.644088001</v>
      </c>
      <c r="AZ525" s="75">
        <v>0</v>
      </c>
      <c r="BA525" s="75">
        <v>0</v>
      </c>
      <c r="BB525" s="75">
        <v>0</v>
      </c>
      <c r="BC525" s="80">
        <v>0</v>
      </c>
      <c r="BD525" s="80">
        <v>0</v>
      </c>
      <c r="BE525" s="80">
        <v>0</v>
      </c>
      <c r="BF525" s="78">
        <v>0</v>
      </c>
      <c r="BG525" s="348">
        <f t="shared" si="385"/>
        <v>6534683.4192080004</v>
      </c>
      <c r="BH525" s="188">
        <f t="shared" si="386"/>
        <v>66377484</v>
      </c>
      <c r="BM525" s="50">
        <v>885165</v>
      </c>
      <c r="BN525" s="391">
        <f t="shared" si="395"/>
        <v>46667</v>
      </c>
      <c r="BO525" s="391">
        <f t="shared" si="396"/>
        <v>931832</v>
      </c>
      <c r="BP525" s="391">
        <f t="shared" si="353"/>
        <v>26554950</v>
      </c>
      <c r="BQ525" s="50">
        <f t="shared" si="354"/>
        <v>1400010</v>
      </c>
      <c r="BR525" s="50">
        <f t="shared" si="355"/>
        <v>21347423.999999996</v>
      </c>
      <c r="BS525" s="50">
        <f t="shared" si="356"/>
        <v>0</v>
      </c>
      <c r="BT525" s="50">
        <f t="shared" si="357"/>
        <v>4500000</v>
      </c>
      <c r="BU525" s="50">
        <f t="shared" si="358"/>
        <v>6000000</v>
      </c>
      <c r="BV525" s="50">
        <f t="shared" si="359"/>
        <v>4892117.9999999991</v>
      </c>
      <c r="BW525" s="50">
        <f t="shared" si="360"/>
        <v>5217666.2159999991</v>
      </c>
      <c r="BX525" s="50">
        <f t="shared" si="361"/>
        <v>0</v>
      </c>
      <c r="BY525" s="50">
        <f t="shared" si="362"/>
        <v>3000000</v>
      </c>
      <c r="BZ525" s="50">
        <v>0</v>
      </c>
      <c r="CA525" s="50">
        <v>0</v>
      </c>
      <c r="CB525" s="50">
        <v>0</v>
      </c>
      <c r="CC525" s="50">
        <v>0</v>
      </c>
      <c r="CD525" s="391">
        <f t="shared" si="363"/>
        <v>72912168.216000006</v>
      </c>
      <c r="CE525" s="391">
        <f t="shared" si="365"/>
        <v>59412168.216000006</v>
      </c>
      <c r="CF525" s="391">
        <f t="shared" si="366"/>
        <v>72912168.216000006</v>
      </c>
      <c r="CG525" s="50">
        <f t="shared" si="387"/>
        <v>5103851.7751200013</v>
      </c>
      <c r="CH525" s="395">
        <f t="shared" si="388"/>
        <v>1941216.8216000006</v>
      </c>
      <c r="CI525" s="398">
        <v>0</v>
      </c>
      <c r="CJ525" s="50">
        <v>0</v>
      </c>
      <c r="CK525" s="50">
        <v>0</v>
      </c>
      <c r="CL525" s="50">
        <v>0</v>
      </c>
      <c r="CM525" s="50">
        <v>0</v>
      </c>
      <c r="CN525" s="50">
        <v>0</v>
      </c>
      <c r="CO525" s="50">
        <v>0</v>
      </c>
      <c r="CP525" s="395">
        <f t="shared" si="389"/>
        <v>7045068.5967200017</v>
      </c>
      <c r="CQ525" s="391">
        <f t="shared" si="390"/>
        <v>65867099</v>
      </c>
      <c r="CR525" s="391">
        <f t="shared" si="391"/>
        <v>-510385</v>
      </c>
    </row>
    <row r="526" spans="1:96" s="50" customFormat="1" ht="24" customHeight="1" x14ac:dyDescent="0.2">
      <c r="A526" s="182">
        <f t="shared" si="368"/>
        <v>2655495</v>
      </c>
      <c r="B526" s="298">
        <f t="shared" si="392"/>
        <v>520</v>
      </c>
      <c r="C526" s="266">
        <v>305</v>
      </c>
      <c r="D526" s="299">
        <v>12882</v>
      </c>
      <c r="E526" s="242" t="s">
        <v>158</v>
      </c>
      <c r="F526" s="243" t="s">
        <v>369</v>
      </c>
      <c r="G526" s="287" t="s">
        <v>137</v>
      </c>
      <c r="H526" s="274" t="s">
        <v>353</v>
      </c>
      <c r="I526" s="353" t="s">
        <v>2952</v>
      </c>
      <c r="J526" s="65">
        <v>5709707961</v>
      </c>
      <c r="K526" s="68" t="s">
        <v>370</v>
      </c>
      <c r="L526" s="68" t="s">
        <v>353</v>
      </c>
      <c r="M526" s="292" t="s">
        <v>137</v>
      </c>
      <c r="N526" s="244" t="s">
        <v>2410</v>
      </c>
      <c r="O526" s="68"/>
      <c r="P526" s="91"/>
      <c r="Q526" s="244">
        <v>30</v>
      </c>
      <c r="R526" s="246">
        <v>120</v>
      </c>
      <c r="S526" s="246">
        <v>110</v>
      </c>
      <c r="T526" s="246">
        <v>29.33</v>
      </c>
      <c r="U526" s="90">
        <v>0</v>
      </c>
      <c r="V526" s="262">
        <v>15</v>
      </c>
      <c r="W526" s="99">
        <v>0</v>
      </c>
      <c r="X526" s="84">
        <v>0</v>
      </c>
      <c r="Y526" s="99">
        <v>2</v>
      </c>
      <c r="Z526" s="65">
        <v>2</v>
      </c>
      <c r="AA526" s="319">
        <v>885165</v>
      </c>
      <c r="AB526" s="319">
        <v>46667</v>
      </c>
      <c r="AC526" s="320">
        <f t="shared" si="394"/>
        <v>931832</v>
      </c>
      <c r="AD526" s="75">
        <v>4500000</v>
      </c>
      <c r="AE526" s="75">
        <v>6000000</v>
      </c>
      <c r="AF526" s="338">
        <f t="shared" si="393"/>
        <v>177895.19999999998</v>
      </c>
      <c r="AG526" s="113">
        <f t="shared" si="370"/>
        <v>26554950</v>
      </c>
      <c r="AH526" s="75">
        <f t="shared" si="371"/>
        <v>1400010</v>
      </c>
      <c r="AI526" s="75">
        <f t="shared" si="372"/>
        <v>21347423.999999996</v>
      </c>
      <c r="AJ526" s="75">
        <f t="shared" si="373"/>
        <v>5310990</v>
      </c>
      <c r="AK526" s="75">
        <f t="shared" si="374"/>
        <v>4500000</v>
      </c>
      <c r="AL526" s="75">
        <f t="shared" si="375"/>
        <v>6000000</v>
      </c>
      <c r="AM526" s="75">
        <f t="shared" si="376"/>
        <v>4892117.9999999991</v>
      </c>
      <c r="AN526" s="75">
        <f t="shared" si="377"/>
        <v>5217666.2159999991</v>
      </c>
      <c r="AO526" s="75">
        <f t="shared" si="378"/>
        <v>0</v>
      </c>
      <c r="AP526" s="75">
        <f t="shared" si="379"/>
        <v>3000000</v>
      </c>
      <c r="AQ526" s="75">
        <v>0</v>
      </c>
      <c r="AR526" s="75">
        <v>0</v>
      </c>
      <c r="AS526" s="75">
        <v>0</v>
      </c>
      <c r="AT526" s="80">
        <v>0</v>
      </c>
      <c r="AU526" s="82">
        <f t="shared" si="380"/>
        <v>78223158.216000006</v>
      </c>
      <c r="AV526" s="113">
        <f t="shared" si="381"/>
        <v>54308316.440880008</v>
      </c>
      <c r="AW526" s="75">
        <f t="shared" si="382"/>
        <v>72912168.215999991</v>
      </c>
      <c r="AX526" s="75">
        <f t="shared" si="383"/>
        <v>5103851.7751199994</v>
      </c>
      <c r="AY526" s="76">
        <f t="shared" si="384"/>
        <v>1430831.644088001</v>
      </c>
      <c r="AZ526" s="75">
        <v>0</v>
      </c>
      <c r="BA526" s="75">
        <v>0</v>
      </c>
      <c r="BB526" s="75">
        <v>0</v>
      </c>
      <c r="BC526" s="80">
        <v>0</v>
      </c>
      <c r="BD526" s="80">
        <v>0</v>
      </c>
      <c r="BE526" s="80">
        <v>0</v>
      </c>
      <c r="BF526" s="78">
        <v>0</v>
      </c>
      <c r="BG526" s="348">
        <f t="shared" si="385"/>
        <v>6534683.4192080004</v>
      </c>
      <c r="BH526" s="188">
        <f t="shared" si="386"/>
        <v>71688474</v>
      </c>
      <c r="BM526" s="50">
        <v>885165</v>
      </c>
      <c r="BN526" s="391">
        <f t="shared" si="395"/>
        <v>46667</v>
      </c>
      <c r="BO526" s="391">
        <f t="shared" si="396"/>
        <v>931832</v>
      </c>
      <c r="BP526" s="391">
        <f t="shared" si="353"/>
        <v>26554950</v>
      </c>
      <c r="BQ526" s="50">
        <f t="shared" si="354"/>
        <v>1400010</v>
      </c>
      <c r="BR526" s="50">
        <f t="shared" si="355"/>
        <v>21347423.999999996</v>
      </c>
      <c r="BS526" s="50">
        <f t="shared" si="356"/>
        <v>5310990</v>
      </c>
      <c r="BT526" s="50">
        <f t="shared" si="357"/>
        <v>4500000</v>
      </c>
      <c r="BU526" s="50">
        <f t="shared" si="358"/>
        <v>6000000</v>
      </c>
      <c r="BV526" s="50">
        <f t="shared" si="359"/>
        <v>4892117.9999999991</v>
      </c>
      <c r="BW526" s="50">
        <f t="shared" si="360"/>
        <v>5217666.2159999991</v>
      </c>
      <c r="BX526" s="50">
        <f t="shared" si="361"/>
        <v>0</v>
      </c>
      <c r="BY526" s="50">
        <f t="shared" si="362"/>
        <v>3000000</v>
      </c>
      <c r="BZ526" s="50">
        <v>0</v>
      </c>
      <c r="CA526" s="50">
        <v>0</v>
      </c>
      <c r="CB526" s="50">
        <v>0</v>
      </c>
      <c r="CC526" s="50">
        <v>0</v>
      </c>
      <c r="CD526" s="391">
        <f t="shared" si="363"/>
        <v>78223158.216000006</v>
      </c>
      <c r="CE526" s="391">
        <f t="shared" si="365"/>
        <v>59412168.216000006</v>
      </c>
      <c r="CF526" s="391">
        <f t="shared" si="366"/>
        <v>72912168.216000006</v>
      </c>
      <c r="CG526" s="50">
        <f t="shared" si="387"/>
        <v>5103851.7751200013</v>
      </c>
      <c r="CH526" s="395">
        <f t="shared" si="388"/>
        <v>1941216.8216000006</v>
      </c>
      <c r="CI526" s="398">
        <v>0</v>
      </c>
      <c r="CJ526" s="50">
        <v>0</v>
      </c>
      <c r="CK526" s="50">
        <v>0</v>
      </c>
      <c r="CL526" s="50">
        <v>0</v>
      </c>
      <c r="CM526" s="50">
        <v>0</v>
      </c>
      <c r="CN526" s="50">
        <v>0</v>
      </c>
      <c r="CO526" s="50">
        <v>0</v>
      </c>
      <c r="CP526" s="395">
        <f t="shared" si="389"/>
        <v>7045068.5967200017</v>
      </c>
      <c r="CQ526" s="391">
        <f t="shared" si="390"/>
        <v>71178089</v>
      </c>
      <c r="CR526" s="391">
        <f t="shared" si="391"/>
        <v>-510385</v>
      </c>
    </row>
    <row r="527" spans="1:96" s="50" customFormat="1" ht="24" customHeight="1" x14ac:dyDescent="0.2">
      <c r="A527" s="182">
        <f t="shared" si="368"/>
        <v>2655495</v>
      </c>
      <c r="B527" s="298">
        <f t="shared" si="392"/>
        <v>521</v>
      </c>
      <c r="C527" s="266">
        <v>306</v>
      </c>
      <c r="D527" s="299">
        <v>12883</v>
      </c>
      <c r="E527" s="242" t="s">
        <v>371</v>
      </c>
      <c r="F527" s="243" t="s">
        <v>372</v>
      </c>
      <c r="G527" s="287" t="s">
        <v>137</v>
      </c>
      <c r="H527" s="274" t="s">
        <v>353</v>
      </c>
      <c r="I527" s="353" t="s">
        <v>2953</v>
      </c>
      <c r="J527" s="68">
        <v>5709943428</v>
      </c>
      <c r="K527" s="68" t="s">
        <v>373</v>
      </c>
      <c r="L527" s="68" t="s">
        <v>353</v>
      </c>
      <c r="M527" s="292" t="s">
        <v>137</v>
      </c>
      <c r="N527" s="244" t="s">
        <v>2410</v>
      </c>
      <c r="O527" s="68"/>
      <c r="P527" s="91"/>
      <c r="Q527" s="244">
        <v>30</v>
      </c>
      <c r="R527" s="246">
        <v>120</v>
      </c>
      <c r="S527" s="246">
        <v>110</v>
      </c>
      <c r="T527" s="246">
        <v>29.33</v>
      </c>
      <c r="U527" s="90">
        <v>0</v>
      </c>
      <c r="V527" s="262">
        <v>15</v>
      </c>
      <c r="W527" s="99">
        <v>0</v>
      </c>
      <c r="X527" s="84">
        <v>0</v>
      </c>
      <c r="Y527" s="99">
        <v>2</v>
      </c>
      <c r="Z527" s="65">
        <v>2</v>
      </c>
      <c r="AA527" s="319">
        <v>885165</v>
      </c>
      <c r="AB527" s="319">
        <v>46667</v>
      </c>
      <c r="AC527" s="320">
        <f t="shared" si="394"/>
        <v>931832</v>
      </c>
      <c r="AD527" s="75">
        <v>4500000</v>
      </c>
      <c r="AE527" s="75">
        <v>6000000</v>
      </c>
      <c r="AF527" s="338">
        <f t="shared" si="393"/>
        <v>177895.19999999998</v>
      </c>
      <c r="AG527" s="113">
        <f t="shared" si="370"/>
        <v>26554950</v>
      </c>
      <c r="AH527" s="75">
        <f t="shared" si="371"/>
        <v>1400010</v>
      </c>
      <c r="AI527" s="75">
        <f t="shared" si="372"/>
        <v>21347423.999999996</v>
      </c>
      <c r="AJ527" s="75">
        <f t="shared" si="373"/>
        <v>5310990</v>
      </c>
      <c r="AK527" s="75">
        <f t="shared" si="374"/>
        <v>4500000</v>
      </c>
      <c r="AL527" s="75">
        <f t="shared" si="375"/>
        <v>6000000</v>
      </c>
      <c r="AM527" s="75">
        <f t="shared" si="376"/>
        <v>4892117.9999999991</v>
      </c>
      <c r="AN527" s="75">
        <f t="shared" si="377"/>
        <v>5217666.2159999991</v>
      </c>
      <c r="AO527" s="75">
        <f t="shared" si="378"/>
        <v>0</v>
      </c>
      <c r="AP527" s="75">
        <f t="shared" si="379"/>
        <v>3000000</v>
      </c>
      <c r="AQ527" s="75">
        <v>0</v>
      </c>
      <c r="AR527" s="75">
        <v>0</v>
      </c>
      <c r="AS527" s="75">
        <v>0</v>
      </c>
      <c r="AT527" s="80">
        <v>0</v>
      </c>
      <c r="AU527" s="82">
        <f t="shared" si="380"/>
        <v>78223158.216000006</v>
      </c>
      <c r="AV527" s="113">
        <f t="shared" si="381"/>
        <v>54308316.440880008</v>
      </c>
      <c r="AW527" s="75">
        <f t="shared" si="382"/>
        <v>72912168.215999991</v>
      </c>
      <c r="AX527" s="75">
        <f t="shared" si="383"/>
        <v>5103851.7751199994</v>
      </c>
      <c r="AY527" s="76">
        <f t="shared" si="384"/>
        <v>1430831.644088001</v>
      </c>
      <c r="AZ527" s="75">
        <v>0</v>
      </c>
      <c r="BA527" s="75">
        <v>0</v>
      </c>
      <c r="BB527" s="75">
        <v>0</v>
      </c>
      <c r="BC527" s="80">
        <v>0</v>
      </c>
      <c r="BD527" s="80">
        <v>0</v>
      </c>
      <c r="BE527" s="80">
        <v>0</v>
      </c>
      <c r="BF527" s="78">
        <v>0</v>
      </c>
      <c r="BG527" s="348">
        <f t="shared" si="385"/>
        <v>6534683.4192080004</v>
      </c>
      <c r="BH527" s="188">
        <f t="shared" si="386"/>
        <v>71688474</v>
      </c>
      <c r="BM527" s="50">
        <v>885165</v>
      </c>
      <c r="BN527" s="391">
        <f t="shared" si="395"/>
        <v>46667</v>
      </c>
      <c r="BO527" s="391">
        <f t="shared" si="396"/>
        <v>931832</v>
      </c>
      <c r="BP527" s="391">
        <f t="shared" si="353"/>
        <v>26554950</v>
      </c>
      <c r="BQ527" s="50">
        <f t="shared" si="354"/>
        <v>1400010</v>
      </c>
      <c r="BR527" s="50">
        <f t="shared" si="355"/>
        <v>21347423.999999996</v>
      </c>
      <c r="BS527" s="50">
        <f t="shared" si="356"/>
        <v>5310990</v>
      </c>
      <c r="BT527" s="50">
        <f t="shared" si="357"/>
        <v>4500000</v>
      </c>
      <c r="BU527" s="50">
        <f t="shared" si="358"/>
        <v>6000000</v>
      </c>
      <c r="BV527" s="50">
        <f t="shared" si="359"/>
        <v>4892117.9999999991</v>
      </c>
      <c r="BW527" s="50">
        <f t="shared" si="360"/>
        <v>5217666.2159999991</v>
      </c>
      <c r="BX527" s="50">
        <f t="shared" si="361"/>
        <v>0</v>
      </c>
      <c r="BY527" s="50">
        <f t="shared" si="362"/>
        <v>3000000</v>
      </c>
      <c r="BZ527" s="50">
        <v>0</v>
      </c>
      <c r="CA527" s="50">
        <v>0</v>
      </c>
      <c r="CB527" s="50">
        <v>0</v>
      </c>
      <c r="CC527" s="50">
        <v>0</v>
      </c>
      <c r="CD527" s="391">
        <f t="shared" si="363"/>
        <v>78223158.216000006</v>
      </c>
      <c r="CE527" s="391">
        <f t="shared" si="365"/>
        <v>59412168.216000006</v>
      </c>
      <c r="CF527" s="391">
        <f t="shared" si="366"/>
        <v>72912168.216000006</v>
      </c>
      <c r="CG527" s="50">
        <f t="shared" si="387"/>
        <v>5103851.7751200013</v>
      </c>
      <c r="CH527" s="395">
        <f t="shared" si="388"/>
        <v>1941216.8216000006</v>
      </c>
      <c r="CI527" s="398">
        <v>0</v>
      </c>
      <c r="CJ527" s="50">
        <v>0</v>
      </c>
      <c r="CK527" s="50">
        <v>0</v>
      </c>
      <c r="CL527" s="50">
        <v>0</v>
      </c>
      <c r="CM527" s="50">
        <v>0</v>
      </c>
      <c r="CN527" s="50">
        <v>0</v>
      </c>
      <c r="CO527" s="50">
        <v>0</v>
      </c>
      <c r="CP527" s="395">
        <f t="shared" si="389"/>
        <v>7045068.5967200017</v>
      </c>
      <c r="CQ527" s="391">
        <f t="shared" si="390"/>
        <v>71178089</v>
      </c>
      <c r="CR527" s="391">
        <f t="shared" si="391"/>
        <v>-510385</v>
      </c>
    </row>
    <row r="528" spans="1:96" s="50" customFormat="1" ht="24" customHeight="1" x14ac:dyDescent="0.2">
      <c r="A528" s="182">
        <f t="shared" si="368"/>
        <v>2655495</v>
      </c>
      <c r="B528" s="298">
        <f t="shared" si="392"/>
        <v>522</v>
      </c>
      <c r="C528" s="266">
        <v>307</v>
      </c>
      <c r="D528" s="299">
        <v>12884</v>
      </c>
      <c r="E528" s="242" t="s">
        <v>374</v>
      </c>
      <c r="F528" s="243" t="s">
        <v>375</v>
      </c>
      <c r="G528" s="287" t="s">
        <v>137</v>
      </c>
      <c r="H528" s="274" t="s">
        <v>353</v>
      </c>
      <c r="I528" s="294" t="s">
        <v>2954</v>
      </c>
      <c r="J528" s="65" t="s">
        <v>376</v>
      </c>
      <c r="K528" s="65" t="s">
        <v>377</v>
      </c>
      <c r="L528" s="65" t="s">
        <v>353</v>
      </c>
      <c r="M528" s="292" t="s">
        <v>137</v>
      </c>
      <c r="N528" s="99"/>
      <c r="O528" s="65"/>
      <c r="P528" s="245" t="s">
        <v>2410</v>
      </c>
      <c r="Q528" s="244">
        <v>30</v>
      </c>
      <c r="R528" s="246">
        <v>120</v>
      </c>
      <c r="S528" s="246">
        <v>220</v>
      </c>
      <c r="T528" s="246">
        <v>29.33</v>
      </c>
      <c r="U528" s="90">
        <v>0</v>
      </c>
      <c r="V528" s="262">
        <v>15</v>
      </c>
      <c r="W528" s="99">
        <v>0</v>
      </c>
      <c r="X528" s="84">
        <v>0</v>
      </c>
      <c r="Y528" s="99">
        <v>1</v>
      </c>
      <c r="Z528" s="65">
        <v>0</v>
      </c>
      <c r="AA528" s="319">
        <v>885165</v>
      </c>
      <c r="AB528" s="319">
        <v>46667</v>
      </c>
      <c r="AC528" s="320">
        <f t="shared" si="394"/>
        <v>931832</v>
      </c>
      <c r="AD528" s="75">
        <v>4500000</v>
      </c>
      <c r="AE528" s="75">
        <v>6000000</v>
      </c>
      <c r="AF528" s="338">
        <f t="shared" si="393"/>
        <v>177895.19999999998</v>
      </c>
      <c r="AG528" s="113">
        <f t="shared" si="370"/>
        <v>26554950</v>
      </c>
      <c r="AH528" s="75">
        <f t="shared" si="371"/>
        <v>1400010</v>
      </c>
      <c r="AI528" s="75">
        <f t="shared" si="372"/>
        <v>21347423.999999996</v>
      </c>
      <c r="AJ528" s="75">
        <f t="shared" si="373"/>
        <v>0</v>
      </c>
      <c r="AK528" s="75">
        <f t="shared" si="374"/>
        <v>4500000</v>
      </c>
      <c r="AL528" s="75">
        <f t="shared" si="375"/>
        <v>6000000</v>
      </c>
      <c r="AM528" s="75">
        <f t="shared" si="376"/>
        <v>9784235.9999999981</v>
      </c>
      <c r="AN528" s="75">
        <f t="shared" si="377"/>
        <v>5217666.2159999991</v>
      </c>
      <c r="AO528" s="75">
        <f t="shared" si="378"/>
        <v>0</v>
      </c>
      <c r="AP528" s="75">
        <f t="shared" si="379"/>
        <v>3000000</v>
      </c>
      <c r="AQ528" s="75">
        <v>0</v>
      </c>
      <c r="AR528" s="75">
        <v>0</v>
      </c>
      <c r="AS528" s="75">
        <v>0</v>
      </c>
      <c r="AT528" s="80">
        <v>0</v>
      </c>
      <c r="AU528" s="82">
        <f t="shared" si="380"/>
        <v>77804286.216000006</v>
      </c>
      <c r="AV528" s="113">
        <f t="shared" si="381"/>
        <v>58857986.18088001</v>
      </c>
      <c r="AW528" s="75">
        <f t="shared" si="382"/>
        <v>77804286.215999991</v>
      </c>
      <c r="AX528" s="75">
        <f t="shared" si="383"/>
        <v>5446300.0351200001</v>
      </c>
      <c r="AY528" s="76">
        <f t="shared" si="384"/>
        <v>1885798.6180880012</v>
      </c>
      <c r="AZ528" s="75">
        <v>0</v>
      </c>
      <c r="BA528" s="75">
        <v>0</v>
      </c>
      <c r="BB528" s="75">
        <v>0</v>
      </c>
      <c r="BC528" s="80">
        <v>0</v>
      </c>
      <c r="BD528" s="80">
        <v>0</v>
      </c>
      <c r="BE528" s="80">
        <v>0</v>
      </c>
      <c r="BF528" s="78">
        <v>0</v>
      </c>
      <c r="BG528" s="348">
        <f t="shared" si="385"/>
        <v>7332098.6532080015</v>
      </c>
      <c r="BH528" s="188">
        <f t="shared" si="386"/>
        <v>70472187</v>
      </c>
      <c r="BM528" s="50">
        <v>885165</v>
      </c>
      <c r="BN528" s="391">
        <f t="shared" si="395"/>
        <v>46667</v>
      </c>
      <c r="BO528" s="391">
        <f t="shared" si="396"/>
        <v>931832</v>
      </c>
      <c r="BP528" s="391">
        <f t="shared" si="353"/>
        <v>26554950</v>
      </c>
      <c r="BQ528" s="50">
        <f t="shared" si="354"/>
        <v>1400010</v>
      </c>
      <c r="BR528" s="50">
        <f t="shared" si="355"/>
        <v>21347423.999999996</v>
      </c>
      <c r="BS528" s="50">
        <f t="shared" si="356"/>
        <v>0</v>
      </c>
      <c r="BT528" s="50">
        <f t="shared" si="357"/>
        <v>4500000</v>
      </c>
      <c r="BU528" s="50">
        <f t="shared" si="358"/>
        <v>6000000</v>
      </c>
      <c r="BV528" s="50">
        <f t="shared" si="359"/>
        <v>9784235.9999999981</v>
      </c>
      <c r="BW528" s="50">
        <f t="shared" si="360"/>
        <v>5217666.2159999991</v>
      </c>
      <c r="BX528" s="50">
        <f t="shared" si="361"/>
        <v>0</v>
      </c>
      <c r="BY528" s="50">
        <f t="shared" si="362"/>
        <v>3000000</v>
      </c>
      <c r="BZ528" s="50">
        <v>0</v>
      </c>
      <c r="CA528" s="50">
        <v>0</v>
      </c>
      <c r="CB528" s="50">
        <v>0</v>
      </c>
      <c r="CC528" s="50">
        <v>0</v>
      </c>
      <c r="CD528" s="391">
        <f t="shared" si="363"/>
        <v>77804286.216000006</v>
      </c>
      <c r="CE528" s="391">
        <f t="shared" si="365"/>
        <v>64304286.216000006</v>
      </c>
      <c r="CF528" s="391">
        <f t="shared" si="366"/>
        <v>77804286.216000006</v>
      </c>
      <c r="CG528" s="50">
        <f t="shared" si="387"/>
        <v>5446300.0351200011</v>
      </c>
      <c r="CH528" s="395">
        <f t="shared" si="388"/>
        <v>2430428.6216000007</v>
      </c>
      <c r="CI528" s="398">
        <v>0</v>
      </c>
      <c r="CJ528" s="50">
        <v>0</v>
      </c>
      <c r="CK528" s="50">
        <v>0</v>
      </c>
      <c r="CL528" s="50">
        <v>0</v>
      </c>
      <c r="CM528" s="50">
        <v>0</v>
      </c>
      <c r="CN528" s="50">
        <v>0</v>
      </c>
      <c r="CO528" s="50">
        <v>0</v>
      </c>
      <c r="CP528" s="395">
        <f t="shared" si="389"/>
        <v>7876728.6567200013</v>
      </c>
      <c r="CQ528" s="391">
        <f t="shared" si="390"/>
        <v>69927557</v>
      </c>
      <c r="CR528" s="391">
        <f t="shared" si="391"/>
        <v>-544630</v>
      </c>
    </row>
    <row r="529" spans="1:96" s="50" customFormat="1" ht="24" customHeight="1" x14ac:dyDescent="0.2">
      <c r="A529" s="182">
        <f t="shared" si="368"/>
        <v>2655495</v>
      </c>
      <c r="B529" s="298">
        <f t="shared" si="392"/>
        <v>523</v>
      </c>
      <c r="C529" s="266">
        <v>308</v>
      </c>
      <c r="D529" s="299">
        <v>12886</v>
      </c>
      <c r="E529" s="242" t="s">
        <v>115</v>
      </c>
      <c r="F529" s="243" t="s">
        <v>381</v>
      </c>
      <c r="G529" s="287" t="s">
        <v>137</v>
      </c>
      <c r="H529" s="274" t="s">
        <v>353</v>
      </c>
      <c r="I529" s="294" t="s">
        <v>2955</v>
      </c>
      <c r="J529" s="65">
        <v>5189973001</v>
      </c>
      <c r="K529" s="65" t="s">
        <v>382</v>
      </c>
      <c r="L529" s="65" t="s">
        <v>353</v>
      </c>
      <c r="M529" s="292" t="s">
        <v>137</v>
      </c>
      <c r="N529" s="244" t="s">
        <v>2410</v>
      </c>
      <c r="O529" s="65"/>
      <c r="P529" s="90"/>
      <c r="Q529" s="244">
        <v>30</v>
      </c>
      <c r="R529" s="246">
        <v>120</v>
      </c>
      <c r="S529" s="246">
        <v>110</v>
      </c>
      <c r="T529" s="246">
        <v>29.33</v>
      </c>
      <c r="U529" s="90">
        <v>0</v>
      </c>
      <c r="V529" s="262">
        <v>15</v>
      </c>
      <c r="W529" s="99">
        <v>0</v>
      </c>
      <c r="X529" s="84">
        <v>0</v>
      </c>
      <c r="Y529" s="99">
        <v>0</v>
      </c>
      <c r="Z529" s="65">
        <v>0</v>
      </c>
      <c r="AA529" s="319">
        <v>885165</v>
      </c>
      <c r="AB529" s="319">
        <v>46667</v>
      </c>
      <c r="AC529" s="320">
        <f t="shared" si="394"/>
        <v>931832</v>
      </c>
      <c r="AD529" s="75">
        <v>4500000</v>
      </c>
      <c r="AE529" s="75">
        <v>6000000</v>
      </c>
      <c r="AF529" s="338">
        <f t="shared" si="393"/>
        <v>177895.19999999998</v>
      </c>
      <c r="AG529" s="113">
        <f t="shared" si="370"/>
        <v>26554950</v>
      </c>
      <c r="AH529" s="75">
        <f t="shared" si="371"/>
        <v>1400010</v>
      </c>
      <c r="AI529" s="75">
        <f t="shared" si="372"/>
        <v>21347423.999999996</v>
      </c>
      <c r="AJ529" s="75">
        <f t="shared" si="373"/>
        <v>0</v>
      </c>
      <c r="AK529" s="75">
        <f t="shared" si="374"/>
        <v>4500000</v>
      </c>
      <c r="AL529" s="75">
        <f t="shared" si="375"/>
        <v>6000000</v>
      </c>
      <c r="AM529" s="75">
        <f t="shared" si="376"/>
        <v>4892117.9999999991</v>
      </c>
      <c r="AN529" s="75">
        <f t="shared" si="377"/>
        <v>5217666.2159999991</v>
      </c>
      <c r="AO529" s="75">
        <f t="shared" si="378"/>
        <v>0</v>
      </c>
      <c r="AP529" s="75">
        <f t="shared" si="379"/>
        <v>3000000</v>
      </c>
      <c r="AQ529" s="75">
        <v>0</v>
      </c>
      <c r="AR529" s="75">
        <v>0</v>
      </c>
      <c r="AS529" s="75">
        <v>0</v>
      </c>
      <c r="AT529" s="80">
        <v>0</v>
      </c>
      <c r="AU529" s="82">
        <f t="shared" si="380"/>
        <v>72912168.216000006</v>
      </c>
      <c r="AV529" s="113">
        <f t="shared" si="381"/>
        <v>54308316.440880008</v>
      </c>
      <c r="AW529" s="75">
        <f t="shared" si="382"/>
        <v>72912168.215999991</v>
      </c>
      <c r="AX529" s="75">
        <f t="shared" si="383"/>
        <v>5103851.7751199994</v>
      </c>
      <c r="AY529" s="76">
        <f t="shared" si="384"/>
        <v>1430831.644088001</v>
      </c>
      <c r="AZ529" s="75">
        <v>0</v>
      </c>
      <c r="BA529" s="75">
        <v>0</v>
      </c>
      <c r="BB529" s="75">
        <v>0</v>
      </c>
      <c r="BC529" s="80">
        <v>0</v>
      </c>
      <c r="BD529" s="80">
        <v>0</v>
      </c>
      <c r="BE529" s="80">
        <v>0</v>
      </c>
      <c r="BF529" s="78">
        <v>0</v>
      </c>
      <c r="BG529" s="348">
        <f t="shared" si="385"/>
        <v>6534683.4192080004</v>
      </c>
      <c r="BH529" s="188">
        <f t="shared" si="386"/>
        <v>66377484</v>
      </c>
      <c r="BM529" s="50">
        <v>885165</v>
      </c>
      <c r="BN529" s="391">
        <f t="shared" si="395"/>
        <v>46667</v>
      </c>
      <c r="BO529" s="391">
        <f t="shared" si="396"/>
        <v>931832</v>
      </c>
      <c r="BP529" s="391">
        <f t="shared" si="353"/>
        <v>26554950</v>
      </c>
      <c r="BQ529" s="50">
        <f t="shared" si="354"/>
        <v>1400010</v>
      </c>
      <c r="BR529" s="50">
        <f t="shared" si="355"/>
        <v>21347423.999999996</v>
      </c>
      <c r="BS529" s="50">
        <f t="shared" si="356"/>
        <v>0</v>
      </c>
      <c r="BT529" s="50">
        <f t="shared" si="357"/>
        <v>4500000</v>
      </c>
      <c r="BU529" s="50">
        <f t="shared" si="358"/>
        <v>6000000</v>
      </c>
      <c r="BV529" s="50">
        <f t="shared" si="359"/>
        <v>4892117.9999999991</v>
      </c>
      <c r="BW529" s="50">
        <f t="shared" si="360"/>
        <v>5217666.2159999991</v>
      </c>
      <c r="BX529" s="50">
        <f t="shared" si="361"/>
        <v>0</v>
      </c>
      <c r="BY529" s="50">
        <f t="shared" si="362"/>
        <v>3000000</v>
      </c>
      <c r="BZ529" s="50">
        <v>0</v>
      </c>
      <c r="CA529" s="50">
        <v>0</v>
      </c>
      <c r="CB529" s="50">
        <v>0</v>
      </c>
      <c r="CC529" s="50">
        <v>0</v>
      </c>
      <c r="CD529" s="391">
        <f t="shared" si="363"/>
        <v>72912168.216000006</v>
      </c>
      <c r="CE529" s="391">
        <f t="shared" si="365"/>
        <v>59412168.216000006</v>
      </c>
      <c r="CF529" s="391">
        <f t="shared" si="366"/>
        <v>72912168.216000006</v>
      </c>
      <c r="CG529" s="50">
        <f t="shared" si="387"/>
        <v>5103851.7751200013</v>
      </c>
      <c r="CH529" s="395">
        <f t="shared" si="388"/>
        <v>1941216.8216000006</v>
      </c>
      <c r="CI529" s="398">
        <v>0</v>
      </c>
      <c r="CJ529" s="50">
        <v>0</v>
      </c>
      <c r="CK529" s="50">
        <v>0</v>
      </c>
      <c r="CL529" s="50">
        <v>0</v>
      </c>
      <c r="CM529" s="50">
        <v>0</v>
      </c>
      <c r="CN529" s="50">
        <v>0</v>
      </c>
      <c r="CO529" s="50">
        <v>0</v>
      </c>
      <c r="CP529" s="395">
        <f t="shared" si="389"/>
        <v>7045068.5967200017</v>
      </c>
      <c r="CQ529" s="391">
        <f t="shared" si="390"/>
        <v>65867099</v>
      </c>
      <c r="CR529" s="391">
        <f t="shared" si="391"/>
        <v>-510385</v>
      </c>
    </row>
    <row r="530" spans="1:96" s="50" customFormat="1" ht="24" customHeight="1" x14ac:dyDescent="0.2">
      <c r="A530" s="182">
        <f t="shared" si="368"/>
        <v>2655495</v>
      </c>
      <c r="B530" s="298">
        <f t="shared" si="392"/>
        <v>524</v>
      </c>
      <c r="C530" s="266">
        <v>309</v>
      </c>
      <c r="D530" s="299">
        <v>12887</v>
      </c>
      <c r="E530" s="242" t="s">
        <v>338</v>
      </c>
      <c r="F530" s="243" t="s">
        <v>383</v>
      </c>
      <c r="G530" s="287" t="s">
        <v>137</v>
      </c>
      <c r="H530" s="274" t="s">
        <v>353</v>
      </c>
      <c r="I530" s="294" t="s">
        <v>2956</v>
      </c>
      <c r="J530" s="65">
        <v>5709880639</v>
      </c>
      <c r="K530" s="65" t="s">
        <v>384</v>
      </c>
      <c r="L530" s="65" t="s">
        <v>353</v>
      </c>
      <c r="M530" s="292" t="s">
        <v>137</v>
      </c>
      <c r="N530" s="99"/>
      <c r="O530" s="65"/>
      <c r="P530" s="245" t="s">
        <v>2410</v>
      </c>
      <c r="Q530" s="244">
        <v>30</v>
      </c>
      <c r="R530" s="246">
        <v>120</v>
      </c>
      <c r="S530" s="246">
        <v>220</v>
      </c>
      <c r="T530" s="246">
        <v>29.33</v>
      </c>
      <c r="U530" s="90">
        <v>0</v>
      </c>
      <c r="V530" s="262">
        <v>15</v>
      </c>
      <c r="W530" s="99">
        <v>0</v>
      </c>
      <c r="X530" s="84">
        <v>0</v>
      </c>
      <c r="Y530" s="99">
        <v>3</v>
      </c>
      <c r="Z530" s="65">
        <v>3</v>
      </c>
      <c r="AA530" s="319">
        <v>885165</v>
      </c>
      <c r="AB530" s="319">
        <v>46667</v>
      </c>
      <c r="AC530" s="320">
        <f t="shared" si="394"/>
        <v>931832</v>
      </c>
      <c r="AD530" s="75">
        <v>4500000</v>
      </c>
      <c r="AE530" s="75">
        <v>6000000</v>
      </c>
      <c r="AF530" s="338">
        <f t="shared" si="393"/>
        <v>177895.19999999998</v>
      </c>
      <c r="AG530" s="113">
        <f t="shared" si="370"/>
        <v>26554950</v>
      </c>
      <c r="AH530" s="75">
        <f t="shared" si="371"/>
        <v>1400010</v>
      </c>
      <c r="AI530" s="75">
        <f t="shared" si="372"/>
        <v>21347423.999999996</v>
      </c>
      <c r="AJ530" s="75">
        <f t="shared" si="373"/>
        <v>7966485</v>
      </c>
      <c r="AK530" s="75">
        <f t="shared" si="374"/>
        <v>4500000</v>
      </c>
      <c r="AL530" s="75">
        <f t="shared" si="375"/>
        <v>6000000</v>
      </c>
      <c r="AM530" s="75">
        <f t="shared" si="376"/>
        <v>9784235.9999999981</v>
      </c>
      <c r="AN530" s="75">
        <f t="shared" si="377"/>
        <v>5217666.2159999991</v>
      </c>
      <c r="AO530" s="75">
        <f t="shared" si="378"/>
        <v>0</v>
      </c>
      <c r="AP530" s="75">
        <f t="shared" si="379"/>
        <v>3000000</v>
      </c>
      <c r="AQ530" s="75">
        <v>0</v>
      </c>
      <c r="AR530" s="75">
        <v>0</v>
      </c>
      <c r="AS530" s="75">
        <v>0</v>
      </c>
      <c r="AT530" s="80">
        <v>0</v>
      </c>
      <c r="AU530" s="82">
        <f t="shared" si="380"/>
        <v>85770771.216000006</v>
      </c>
      <c r="AV530" s="113">
        <f t="shared" si="381"/>
        <v>58857986.18088001</v>
      </c>
      <c r="AW530" s="75">
        <f t="shared" si="382"/>
        <v>77804286.215999991</v>
      </c>
      <c r="AX530" s="75">
        <f t="shared" si="383"/>
        <v>5446300.0351200001</v>
      </c>
      <c r="AY530" s="76">
        <f t="shared" si="384"/>
        <v>1885798.6180880012</v>
      </c>
      <c r="AZ530" s="75">
        <v>0</v>
      </c>
      <c r="BA530" s="75">
        <v>0</v>
      </c>
      <c r="BB530" s="75">
        <v>0</v>
      </c>
      <c r="BC530" s="80">
        <v>0</v>
      </c>
      <c r="BD530" s="80">
        <v>0</v>
      </c>
      <c r="BE530" s="80">
        <v>0</v>
      </c>
      <c r="BF530" s="78">
        <v>0</v>
      </c>
      <c r="BG530" s="348">
        <f t="shared" si="385"/>
        <v>7332098.6532080015</v>
      </c>
      <c r="BH530" s="188">
        <f t="shared" si="386"/>
        <v>78438672</v>
      </c>
      <c r="BM530" s="50">
        <v>885165</v>
      </c>
      <c r="BN530" s="391">
        <f t="shared" si="395"/>
        <v>46667</v>
      </c>
      <c r="BO530" s="391">
        <f t="shared" si="396"/>
        <v>931832</v>
      </c>
      <c r="BP530" s="391">
        <f t="shared" si="353"/>
        <v>26554950</v>
      </c>
      <c r="BQ530" s="50">
        <f t="shared" si="354"/>
        <v>1400010</v>
      </c>
      <c r="BR530" s="50">
        <f t="shared" si="355"/>
        <v>21347423.999999996</v>
      </c>
      <c r="BS530" s="50">
        <f t="shared" si="356"/>
        <v>7966485</v>
      </c>
      <c r="BT530" s="50">
        <f t="shared" si="357"/>
        <v>4500000</v>
      </c>
      <c r="BU530" s="50">
        <f t="shared" si="358"/>
        <v>6000000</v>
      </c>
      <c r="BV530" s="50">
        <f t="shared" si="359"/>
        <v>9784235.9999999981</v>
      </c>
      <c r="BW530" s="50">
        <f t="shared" si="360"/>
        <v>5217666.2159999991</v>
      </c>
      <c r="BX530" s="50">
        <f t="shared" si="361"/>
        <v>0</v>
      </c>
      <c r="BY530" s="50">
        <f t="shared" si="362"/>
        <v>3000000</v>
      </c>
      <c r="BZ530" s="50">
        <v>0</v>
      </c>
      <c r="CA530" s="50">
        <v>0</v>
      </c>
      <c r="CB530" s="50">
        <v>0</v>
      </c>
      <c r="CC530" s="50">
        <v>0</v>
      </c>
      <c r="CD530" s="391">
        <f t="shared" si="363"/>
        <v>85770771.216000006</v>
      </c>
      <c r="CE530" s="391">
        <f t="shared" si="365"/>
        <v>64304286.216000006</v>
      </c>
      <c r="CF530" s="391">
        <f t="shared" si="366"/>
        <v>77804286.216000006</v>
      </c>
      <c r="CG530" s="50">
        <f t="shared" si="387"/>
        <v>5446300.0351200011</v>
      </c>
      <c r="CH530" s="395">
        <f t="shared" si="388"/>
        <v>2430428.6216000007</v>
      </c>
      <c r="CI530" s="398">
        <v>0</v>
      </c>
      <c r="CJ530" s="50">
        <v>0</v>
      </c>
      <c r="CK530" s="50">
        <v>0</v>
      </c>
      <c r="CL530" s="50">
        <v>0</v>
      </c>
      <c r="CM530" s="50">
        <v>0</v>
      </c>
      <c r="CN530" s="50">
        <v>0</v>
      </c>
      <c r="CO530" s="50">
        <v>0</v>
      </c>
      <c r="CP530" s="395">
        <f t="shared" si="389"/>
        <v>7876728.6567200013</v>
      </c>
      <c r="CQ530" s="391">
        <f t="shared" si="390"/>
        <v>77894042</v>
      </c>
      <c r="CR530" s="391">
        <f t="shared" si="391"/>
        <v>-544630</v>
      </c>
    </row>
    <row r="531" spans="1:96" s="50" customFormat="1" ht="24" customHeight="1" x14ac:dyDescent="0.2">
      <c r="A531" s="182">
        <f t="shared" si="368"/>
        <v>2655495</v>
      </c>
      <c r="B531" s="298">
        <f t="shared" si="392"/>
        <v>525</v>
      </c>
      <c r="C531" s="266">
        <v>224</v>
      </c>
      <c r="D531" s="299">
        <v>12877</v>
      </c>
      <c r="E531" s="252" t="s">
        <v>357</v>
      </c>
      <c r="F531" s="253" t="s">
        <v>358</v>
      </c>
      <c r="G531" s="252" t="s">
        <v>2414</v>
      </c>
      <c r="H531" s="274" t="s">
        <v>353</v>
      </c>
      <c r="I531" s="294" t="s">
        <v>2957</v>
      </c>
      <c r="J531" s="65">
        <v>2580478914</v>
      </c>
      <c r="K531" s="65" t="s">
        <v>359</v>
      </c>
      <c r="L531" s="65" t="s">
        <v>353</v>
      </c>
      <c r="M531" s="292" t="s">
        <v>2380</v>
      </c>
      <c r="N531" s="99"/>
      <c r="O531" s="65"/>
      <c r="P531" s="90"/>
      <c r="Q531" s="254">
        <v>30</v>
      </c>
      <c r="R531" s="255">
        <v>80</v>
      </c>
      <c r="S531" s="65">
        <v>0</v>
      </c>
      <c r="T531" s="65">
        <v>0</v>
      </c>
      <c r="U531" s="300">
        <f>1</f>
        <v>1</v>
      </c>
      <c r="V531" s="260">
        <v>21</v>
      </c>
      <c r="W531" s="99">
        <v>0</v>
      </c>
      <c r="X531" s="84">
        <v>0</v>
      </c>
      <c r="Y531" s="99">
        <v>0</v>
      </c>
      <c r="Z531" s="65">
        <v>0</v>
      </c>
      <c r="AA531" s="327">
        <v>1477052</v>
      </c>
      <c r="AB531" s="327">
        <v>46667</v>
      </c>
      <c r="AC531" s="328">
        <f>AA531+AB531</f>
        <v>1523719</v>
      </c>
      <c r="AD531" s="75">
        <v>4500000</v>
      </c>
      <c r="AE531" s="75">
        <v>6000000</v>
      </c>
      <c r="AF531" s="338">
        <f t="shared" si="393"/>
        <v>290891.80909090908</v>
      </c>
      <c r="AG531" s="113">
        <f t="shared" si="370"/>
        <v>44311560</v>
      </c>
      <c r="AH531" s="75">
        <f t="shared" si="371"/>
        <v>1400010</v>
      </c>
      <c r="AI531" s="75">
        <f t="shared" si="372"/>
        <v>23271344.727272727</v>
      </c>
      <c r="AJ531" s="75">
        <f t="shared" si="373"/>
        <v>0</v>
      </c>
      <c r="AK531" s="75">
        <f t="shared" si="374"/>
        <v>4500000</v>
      </c>
      <c r="AL531" s="75">
        <f t="shared" si="375"/>
        <v>6000000</v>
      </c>
      <c r="AM531" s="75">
        <f t="shared" si="376"/>
        <v>0</v>
      </c>
      <c r="AN531" s="75">
        <f t="shared" si="377"/>
        <v>0</v>
      </c>
      <c r="AO531" s="75">
        <f t="shared" si="378"/>
        <v>1523719</v>
      </c>
      <c r="AP531" s="75">
        <f t="shared" si="379"/>
        <v>4200000</v>
      </c>
      <c r="AQ531" s="75">
        <v>0</v>
      </c>
      <c r="AR531" s="75">
        <v>0</v>
      </c>
      <c r="AS531" s="75">
        <v>0</v>
      </c>
      <c r="AT531" s="80">
        <v>0</v>
      </c>
      <c r="AU531" s="82">
        <f t="shared" si="380"/>
        <v>85206633.727272719</v>
      </c>
      <c r="AV531" s="113">
        <f t="shared" si="381"/>
        <v>63125110.696363628</v>
      </c>
      <c r="AW531" s="75">
        <f t="shared" si="382"/>
        <v>83682914.727272719</v>
      </c>
      <c r="AX531" s="75">
        <f t="shared" si="383"/>
        <v>5857804.0309090912</v>
      </c>
      <c r="AY531" s="76">
        <f t="shared" si="384"/>
        <v>2312511.0696363631</v>
      </c>
      <c r="AZ531" s="75">
        <v>0</v>
      </c>
      <c r="BA531" s="75">
        <v>0</v>
      </c>
      <c r="BB531" s="75">
        <v>0</v>
      </c>
      <c r="BC531" s="80">
        <v>0</v>
      </c>
      <c r="BD531" s="80">
        <v>0</v>
      </c>
      <c r="BE531" s="80">
        <v>0</v>
      </c>
      <c r="BF531" s="78">
        <v>0</v>
      </c>
      <c r="BG531" s="348">
        <f t="shared" si="385"/>
        <v>8170315.1005454548</v>
      </c>
      <c r="BH531" s="188">
        <f t="shared" si="386"/>
        <v>77036318</v>
      </c>
      <c r="BM531" s="50">
        <v>1477052</v>
      </c>
      <c r="BN531" s="391">
        <f>AB531</f>
        <v>46667</v>
      </c>
      <c r="BO531" s="391">
        <f>BN531+BM531</f>
        <v>1523719</v>
      </c>
      <c r="BP531" s="391">
        <f t="shared" si="353"/>
        <v>44311560</v>
      </c>
      <c r="BQ531" s="50">
        <f t="shared" si="354"/>
        <v>1400010</v>
      </c>
      <c r="BR531" s="50">
        <f t="shared" si="355"/>
        <v>23271344.727272727</v>
      </c>
      <c r="BS531" s="50">
        <f t="shared" si="356"/>
        <v>0</v>
      </c>
      <c r="BT531" s="50">
        <f t="shared" si="357"/>
        <v>4500000</v>
      </c>
      <c r="BU531" s="50">
        <f t="shared" si="358"/>
        <v>6000000</v>
      </c>
      <c r="BV531" s="50">
        <f t="shared" si="359"/>
        <v>0</v>
      </c>
      <c r="BW531" s="50">
        <f t="shared" si="360"/>
        <v>0</v>
      </c>
      <c r="BX531" s="50">
        <f t="shared" si="361"/>
        <v>1523719</v>
      </c>
      <c r="BY531" s="50">
        <f t="shared" si="362"/>
        <v>4200000</v>
      </c>
      <c r="BZ531" s="50">
        <v>0</v>
      </c>
      <c r="CA531" s="50">
        <v>0</v>
      </c>
      <c r="CB531" s="50">
        <v>0</v>
      </c>
      <c r="CC531" s="50">
        <v>0</v>
      </c>
      <c r="CD531" s="391">
        <f t="shared" si="363"/>
        <v>85206633.727272719</v>
      </c>
      <c r="CE531" s="391">
        <f t="shared" si="365"/>
        <v>68982914.727272719</v>
      </c>
      <c r="CF531" s="391">
        <f t="shared" si="366"/>
        <v>85206633.727272719</v>
      </c>
      <c r="CG531" s="50">
        <f t="shared" si="387"/>
        <v>5964464.3609090913</v>
      </c>
      <c r="CH531" s="395">
        <f t="shared" si="388"/>
        <v>2898291.4727272722</v>
      </c>
      <c r="CI531" s="398">
        <v>0</v>
      </c>
      <c r="CJ531" s="50">
        <v>0</v>
      </c>
      <c r="CK531" s="50">
        <v>0</v>
      </c>
      <c r="CL531" s="50">
        <v>0</v>
      </c>
      <c r="CM531" s="50">
        <v>0</v>
      </c>
      <c r="CN531" s="50">
        <v>0</v>
      </c>
      <c r="CO531" s="50">
        <v>0</v>
      </c>
      <c r="CP531" s="395">
        <f t="shared" si="389"/>
        <v>8862755.833636364</v>
      </c>
      <c r="CQ531" s="391">
        <f t="shared" si="390"/>
        <v>76343877</v>
      </c>
      <c r="CR531" s="391">
        <f t="shared" si="391"/>
        <v>-692441</v>
      </c>
    </row>
    <row r="532" spans="1:96" s="50" customFormat="1" ht="24" customHeight="1" x14ac:dyDescent="0.2">
      <c r="A532" s="182">
        <f t="shared" si="368"/>
        <v>2655495</v>
      </c>
      <c r="B532" s="298">
        <f t="shared" si="392"/>
        <v>526</v>
      </c>
      <c r="C532" s="266">
        <v>310</v>
      </c>
      <c r="D532" s="299">
        <v>12879</v>
      </c>
      <c r="E532" s="242" t="s">
        <v>301</v>
      </c>
      <c r="F532" s="243" t="s">
        <v>362</v>
      </c>
      <c r="G532" s="287" t="s">
        <v>137</v>
      </c>
      <c r="H532" s="274" t="s">
        <v>353</v>
      </c>
      <c r="I532" s="294" t="s">
        <v>2958</v>
      </c>
      <c r="J532" s="65">
        <v>2580868976</v>
      </c>
      <c r="K532" s="65" t="s">
        <v>363</v>
      </c>
      <c r="L532" s="65" t="s">
        <v>353</v>
      </c>
      <c r="M532" s="292" t="s">
        <v>137</v>
      </c>
      <c r="N532" s="244" t="s">
        <v>2410</v>
      </c>
      <c r="O532" s="65"/>
      <c r="P532" s="90"/>
      <c r="Q532" s="244">
        <v>30</v>
      </c>
      <c r="R532" s="246">
        <v>120</v>
      </c>
      <c r="S532" s="246">
        <v>110</v>
      </c>
      <c r="T532" s="246">
        <v>29.33</v>
      </c>
      <c r="U532" s="90">
        <v>0</v>
      </c>
      <c r="V532" s="262">
        <v>15</v>
      </c>
      <c r="W532" s="99">
        <v>0</v>
      </c>
      <c r="X532" s="84">
        <v>0</v>
      </c>
      <c r="Y532" s="99">
        <v>0</v>
      </c>
      <c r="Z532" s="65">
        <v>0</v>
      </c>
      <c r="AA532" s="319">
        <v>885165</v>
      </c>
      <c r="AB532" s="319">
        <v>46667</v>
      </c>
      <c r="AC532" s="320">
        <f t="shared" si="394"/>
        <v>931832</v>
      </c>
      <c r="AD532" s="75">
        <v>4500000</v>
      </c>
      <c r="AE532" s="75">
        <v>6000000</v>
      </c>
      <c r="AF532" s="338">
        <f t="shared" si="393"/>
        <v>177895.19999999998</v>
      </c>
      <c r="AG532" s="113">
        <f t="shared" si="370"/>
        <v>26554950</v>
      </c>
      <c r="AH532" s="75">
        <f t="shared" si="371"/>
        <v>1400010</v>
      </c>
      <c r="AI532" s="75">
        <f t="shared" si="372"/>
        <v>21347423.999999996</v>
      </c>
      <c r="AJ532" s="75">
        <f t="shared" si="373"/>
        <v>0</v>
      </c>
      <c r="AK532" s="75">
        <f t="shared" si="374"/>
        <v>4500000</v>
      </c>
      <c r="AL532" s="75">
        <f t="shared" si="375"/>
        <v>6000000</v>
      </c>
      <c r="AM532" s="75">
        <f t="shared" si="376"/>
        <v>4892117.9999999991</v>
      </c>
      <c r="AN532" s="75">
        <f t="shared" si="377"/>
        <v>5217666.2159999991</v>
      </c>
      <c r="AO532" s="75">
        <f t="shared" si="378"/>
        <v>0</v>
      </c>
      <c r="AP532" s="75">
        <f t="shared" si="379"/>
        <v>3000000</v>
      </c>
      <c r="AQ532" s="75">
        <v>0</v>
      </c>
      <c r="AR532" s="75">
        <v>0</v>
      </c>
      <c r="AS532" s="75">
        <v>0</v>
      </c>
      <c r="AT532" s="80">
        <v>0</v>
      </c>
      <c r="AU532" s="82">
        <f t="shared" si="380"/>
        <v>72912168.216000006</v>
      </c>
      <c r="AV532" s="113">
        <f t="shared" si="381"/>
        <v>54308316.440880008</v>
      </c>
      <c r="AW532" s="75">
        <f t="shared" si="382"/>
        <v>72912168.215999991</v>
      </c>
      <c r="AX532" s="75">
        <f t="shared" si="383"/>
        <v>5103851.7751199994</v>
      </c>
      <c r="AY532" s="76">
        <f t="shared" si="384"/>
        <v>1430831.644088001</v>
      </c>
      <c r="AZ532" s="75">
        <v>0</v>
      </c>
      <c r="BA532" s="75">
        <v>0</v>
      </c>
      <c r="BB532" s="75">
        <v>0</v>
      </c>
      <c r="BC532" s="80">
        <v>0</v>
      </c>
      <c r="BD532" s="80">
        <v>0</v>
      </c>
      <c r="BE532" s="80">
        <v>0</v>
      </c>
      <c r="BF532" s="78">
        <v>0</v>
      </c>
      <c r="BG532" s="348">
        <f t="shared" si="385"/>
        <v>6534683.4192080004</v>
      </c>
      <c r="BH532" s="188">
        <f t="shared" si="386"/>
        <v>66377484</v>
      </c>
      <c r="BM532" s="50">
        <v>885165</v>
      </c>
      <c r="BN532" s="391">
        <f t="shared" ref="BN532:BN567" si="397">AB532</f>
        <v>46667</v>
      </c>
      <c r="BO532" s="391">
        <f t="shared" ref="BO532:BO567" si="398">BM532+BN532</f>
        <v>931832</v>
      </c>
      <c r="BP532" s="391">
        <f t="shared" si="353"/>
        <v>26554950</v>
      </c>
      <c r="BQ532" s="50">
        <f t="shared" si="354"/>
        <v>1400010</v>
      </c>
      <c r="BR532" s="50">
        <f t="shared" si="355"/>
        <v>21347423.999999996</v>
      </c>
      <c r="BS532" s="50">
        <f t="shared" si="356"/>
        <v>0</v>
      </c>
      <c r="BT532" s="50">
        <f t="shared" si="357"/>
        <v>4500000</v>
      </c>
      <c r="BU532" s="50">
        <f t="shared" si="358"/>
        <v>6000000</v>
      </c>
      <c r="BV532" s="50">
        <f t="shared" si="359"/>
        <v>4892117.9999999991</v>
      </c>
      <c r="BW532" s="50">
        <f t="shared" si="360"/>
        <v>5217666.2159999991</v>
      </c>
      <c r="BX532" s="50">
        <f t="shared" si="361"/>
        <v>0</v>
      </c>
      <c r="BY532" s="50">
        <f t="shared" si="362"/>
        <v>3000000</v>
      </c>
      <c r="BZ532" s="50">
        <v>0</v>
      </c>
      <c r="CA532" s="50">
        <v>0</v>
      </c>
      <c r="CB532" s="50">
        <v>0</v>
      </c>
      <c r="CC532" s="50">
        <v>0</v>
      </c>
      <c r="CD532" s="391">
        <f t="shared" si="363"/>
        <v>72912168.216000006</v>
      </c>
      <c r="CE532" s="391">
        <f t="shared" si="365"/>
        <v>59412168.216000006</v>
      </c>
      <c r="CF532" s="391">
        <f t="shared" si="366"/>
        <v>72912168.216000006</v>
      </c>
      <c r="CG532" s="50">
        <f t="shared" si="387"/>
        <v>5103851.7751200013</v>
      </c>
      <c r="CH532" s="395">
        <f t="shared" si="388"/>
        <v>1941216.8216000006</v>
      </c>
      <c r="CI532" s="398">
        <v>0</v>
      </c>
      <c r="CJ532" s="50">
        <v>0</v>
      </c>
      <c r="CK532" s="50">
        <v>0</v>
      </c>
      <c r="CL532" s="50">
        <v>0</v>
      </c>
      <c r="CM532" s="50">
        <v>0</v>
      </c>
      <c r="CN532" s="50">
        <v>0</v>
      </c>
      <c r="CO532" s="50">
        <v>0</v>
      </c>
      <c r="CP532" s="395">
        <f t="shared" si="389"/>
        <v>7045068.5967200017</v>
      </c>
      <c r="CQ532" s="391">
        <f t="shared" si="390"/>
        <v>65867099</v>
      </c>
      <c r="CR532" s="391">
        <f t="shared" si="391"/>
        <v>-510385</v>
      </c>
    </row>
    <row r="533" spans="1:96" s="50" customFormat="1" ht="24" customHeight="1" x14ac:dyDescent="0.2">
      <c r="A533" s="182">
        <f t="shared" si="368"/>
        <v>2655495</v>
      </c>
      <c r="B533" s="298">
        <f t="shared" si="392"/>
        <v>527</v>
      </c>
      <c r="C533" s="266">
        <v>311</v>
      </c>
      <c r="D533" s="299">
        <v>12885</v>
      </c>
      <c r="E533" s="242" t="s">
        <v>378</v>
      </c>
      <c r="F533" s="243" t="s">
        <v>379</v>
      </c>
      <c r="G533" s="287" t="s">
        <v>137</v>
      </c>
      <c r="H533" s="274" t="s">
        <v>353</v>
      </c>
      <c r="I533" s="294" t="s">
        <v>2959</v>
      </c>
      <c r="J533" s="65">
        <v>2670163718</v>
      </c>
      <c r="K533" s="65" t="s">
        <v>380</v>
      </c>
      <c r="L533" s="65" t="s">
        <v>353</v>
      </c>
      <c r="M533" s="292" t="s">
        <v>137</v>
      </c>
      <c r="N533" s="99"/>
      <c r="O533" s="65"/>
      <c r="P533" s="245" t="s">
        <v>2410</v>
      </c>
      <c r="Q533" s="244">
        <v>30</v>
      </c>
      <c r="R533" s="246">
        <v>120</v>
      </c>
      <c r="S533" s="246">
        <v>220</v>
      </c>
      <c r="T533" s="246">
        <v>29.33</v>
      </c>
      <c r="U533" s="90">
        <v>0</v>
      </c>
      <c r="V533" s="262">
        <v>15</v>
      </c>
      <c r="W533" s="99">
        <v>0</v>
      </c>
      <c r="X533" s="84">
        <v>0</v>
      </c>
      <c r="Y533" s="99">
        <v>0</v>
      </c>
      <c r="Z533" s="65">
        <v>0</v>
      </c>
      <c r="AA533" s="319">
        <v>885165</v>
      </c>
      <c r="AB533" s="319">
        <v>46667</v>
      </c>
      <c r="AC533" s="320">
        <f t="shared" si="394"/>
        <v>931832</v>
      </c>
      <c r="AD533" s="75">
        <v>4500000</v>
      </c>
      <c r="AE533" s="75">
        <v>6000000</v>
      </c>
      <c r="AF533" s="338">
        <f t="shared" si="393"/>
        <v>177895.19999999998</v>
      </c>
      <c r="AG533" s="113">
        <f t="shared" si="370"/>
        <v>26554950</v>
      </c>
      <c r="AH533" s="75">
        <f t="shared" si="371"/>
        <v>1400010</v>
      </c>
      <c r="AI533" s="75">
        <f t="shared" si="372"/>
        <v>21347423.999999996</v>
      </c>
      <c r="AJ533" s="75">
        <f t="shared" si="373"/>
        <v>0</v>
      </c>
      <c r="AK533" s="75">
        <f t="shared" si="374"/>
        <v>4500000</v>
      </c>
      <c r="AL533" s="75">
        <f t="shared" si="375"/>
        <v>6000000</v>
      </c>
      <c r="AM533" s="75">
        <f t="shared" si="376"/>
        <v>9784235.9999999981</v>
      </c>
      <c r="AN533" s="75">
        <f t="shared" si="377"/>
        <v>5217666.2159999991</v>
      </c>
      <c r="AO533" s="75">
        <f t="shared" si="378"/>
        <v>0</v>
      </c>
      <c r="AP533" s="75">
        <f t="shared" si="379"/>
        <v>3000000</v>
      </c>
      <c r="AQ533" s="75">
        <v>0</v>
      </c>
      <c r="AR533" s="75">
        <v>0</v>
      </c>
      <c r="AS533" s="75">
        <v>0</v>
      </c>
      <c r="AT533" s="80">
        <v>0</v>
      </c>
      <c r="AU533" s="82">
        <f t="shared" si="380"/>
        <v>77804286.216000006</v>
      </c>
      <c r="AV533" s="113">
        <f t="shared" si="381"/>
        <v>58857986.18088001</v>
      </c>
      <c r="AW533" s="75">
        <f t="shared" si="382"/>
        <v>77804286.215999991</v>
      </c>
      <c r="AX533" s="75">
        <f t="shared" si="383"/>
        <v>5446300.0351200001</v>
      </c>
      <c r="AY533" s="76">
        <f t="shared" si="384"/>
        <v>1885798.6180880012</v>
      </c>
      <c r="AZ533" s="75">
        <v>0</v>
      </c>
      <c r="BA533" s="75">
        <v>0</v>
      </c>
      <c r="BB533" s="75">
        <v>0</v>
      </c>
      <c r="BC533" s="80">
        <v>0</v>
      </c>
      <c r="BD533" s="80">
        <v>0</v>
      </c>
      <c r="BE533" s="80">
        <v>0</v>
      </c>
      <c r="BF533" s="78">
        <v>0</v>
      </c>
      <c r="BG533" s="348">
        <f t="shared" si="385"/>
        <v>7332098.6532080015</v>
      </c>
      <c r="BH533" s="188">
        <f t="shared" si="386"/>
        <v>70472187</v>
      </c>
      <c r="BM533" s="50">
        <v>885165</v>
      </c>
      <c r="BN533" s="391">
        <f t="shared" si="397"/>
        <v>46667</v>
      </c>
      <c r="BO533" s="391">
        <f t="shared" si="398"/>
        <v>931832</v>
      </c>
      <c r="BP533" s="391">
        <f t="shared" si="353"/>
        <v>26554950</v>
      </c>
      <c r="BQ533" s="50">
        <f t="shared" si="354"/>
        <v>1400010</v>
      </c>
      <c r="BR533" s="50">
        <f t="shared" si="355"/>
        <v>21347423.999999996</v>
      </c>
      <c r="BS533" s="50">
        <f t="shared" si="356"/>
        <v>0</v>
      </c>
      <c r="BT533" s="50">
        <f t="shared" si="357"/>
        <v>4500000</v>
      </c>
      <c r="BU533" s="50">
        <f t="shared" si="358"/>
        <v>6000000</v>
      </c>
      <c r="BV533" s="50">
        <f t="shared" si="359"/>
        <v>9784235.9999999981</v>
      </c>
      <c r="BW533" s="50">
        <f t="shared" si="360"/>
        <v>5217666.2159999991</v>
      </c>
      <c r="BX533" s="50">
        <f t="shared" si="361"/>
        <v>0</v>
      </c>
      <c r="BY533" s="50">
        <f t="shared" si="362"/>
        <v>3000000</v>
      </c>
      <c r="BZ533" s="50">
        <v>0</v>
      </c>
      <c r="CA533" s="50">
        <v>0</v>
      </c>
      <c r="CB533" s="50">
        <v>0</v>
      </c>
      <c r="CC533" s="50">
        <v>0</v>
      </c>
      <c r="CD533" s="391">
        <f t="shared" si="363"/>
        <v>77804286.216000006</v>
      </c>
      <c r="CE533" s="391">
        <f t="shared" si="365"/>
        <v>64304286.216000006</v>
      </c>
      <c r="CF533" s="391">
        <f t="shared" si="366"/>
        <v>77804286.216000006</v>
      </c>
      <c r="CG533" s="50">
        <f t="shared" si="387"/>
        <v>5446300.0351200011</v>
      </c>
      <c r="CH533" s="395">
        <f t="shared" si="388"/>
        <v>2430428.6216000007</v>
      </c>
      <c r="CI533" s="398">
        <v>0</v>
      </c>
      <c r="CJ533" s="50">
        <v>0</v>
      </c>
      <c r="CK533" s="50">
        <v>0</v>
      </c>
      <c r="CL533" s="50">
        <v>0</v>
      </c>
      <c r="CM533" s="50">
        <v>0</v>
      </c>
      <c r="CN533" s="50">
        <v>0</v>
      </c>
      <c r="CO533" s="50">
        <v>0</v>
      </c>
      <c r="CP533" s="395">
        <f t="shared" si="389"/>
        <v>7876728.6567200013</v>
      </c>
      <c r="CQ533" s="391">
        <f t="shared" si="390"/>
        <v>69927557</v>
      </c>
      <c r="CR533" s="391">
        <f t="shared" si="391"/>
        <v>-544630</v>
      </c>
    </row>
    <row r="534" spans="1:96" s="50" customFormat="1" ht="24" customHeight="1" x14ac:dyDescent="0.2">
      <c r="A534" s="182">
        <f t="shared" si="368"/>
        <v>2655495</v>
      </c>
      <c r="B534" s="298">
        <f t="shared" si="392"/>
        <v>528</v>
      </c>
      <c r="C534" s="266">
        <v>312</v>
      </c>
      <c r="D534" s="299">
        <v>12889</v>
      </c>
      <c r="E534" s="242" t="s">
        <v>387</v>
      </c>
      <c r="F534" s="243" t="s">
        <v>388</v>
      </c>
      <c r="G534" s="287" t="s">
        <v>137</v>
      </c>
      <c r="H534" s="274" t="s">
        <v>353</v>
      </c>
      <c r="I534" s="294" t="s">
        <v>2960</v>
      </c>
      <c r="J534" s="65">
        <v>2650188545</v>
      </c>
      <c r="K534" s="65" t="s">
        <v>389</v>
      </c>
      <c r="L534" s="65" t="s">
        <v>353</v>
      </c>
      <c r="M534" s="292" t="s">
        <v>137</v>
      </c>
      <c r="N534" s="99"/>
      <c r="O534" s="65"/>
      <c r="P534" s="245" t="s">
        <v>2410</v>
      </c>
      <c r="Q534" s="244">
        <v>30</v>
      </c>
      <c r="R534" s="246">
        <v>120</v>
      </c>
      <c r="S534" s="246">
        <v>220</v>
      </c>
      <c r="T534" s="246">
        <v>29.33</v>
      </c>
      <c r="U534" s="90">
        <v>0</v>
      </c>
      <c r="V534" s="262">
        <v>15</v>
      </c>
      <c r="W534" s="99">
        <v>0</v>
      </c>
      <c r="X534" s="84">
        <v>0</v>
      </c>
      <c r="Y534" s="99">
        <v>0</v>
      </c>
      <c r="Z534" s="65">
        <v>0</v>
      </c>
      <c r="AA534" s="319">
        <v>885165</v>
      </c>
      <c r="AB534" s="319">
        <v>0</v>
      </c>
      <c r="AC534" s="320">
        <f t="shared" si="394"/>
        <v>885165</v>
      </c>
      <c r="AD534" s="75">
        <v>4500000</v>
      </c>
      <c r="AE534" s="75">
        <v>6000000</v>
      </c>
      <c r="AF534" s="338">
        <f t="shared" si="393"/>
        <v>168986.04545454544</v>
      </c>
      <c r="AG534" s="113">
        <f t="shared" si="370"/>
        <v>26554950</v>
      </c>
      <c r="AH534" s="75">
        <f t="shared" si="371"/>
        <v>0</v>
      </c>
      <c r="AI534" s="75">
        <f t="shared" si="372"/>
        <v>20278325.454545453</v>
      </c>
      <c r="AJ534" s="75">
        <f t="shared" si="373"/>
        <v>0</v>
      </c>
      <c r="AK534" s="75">
        <f t="shared" si="374"/>
        <v>4500000</v>
      </c>
      <c r="AL534" s="75">
        <f t="shared" si="375"/>
        <v>6000000</v>
      </c>
      <c r="AM534" s="75">
        <f t="shared" si="376"/>
        <v>9294232.5</v>
      </c>
      <c r="AN534" s="75">
        <f t="shared" si="377"/>
        <v>4956360.7131818179</v>
      </c>
      <c r="AO534" s="75">
        <f t="shared" si="378"/>
        <v>0</v>
      </c>
      <c r="AP534" s="75">
        <f t="shared" si="379"/>
        <v>3000000</v>
      </c>
      <c r="AQ534" s="75">
        <v>0</v>
      </c>
      <c r="AR534" s="75">
        <v>0</v>
      </c>
      <c r="AS534" s="75">
        <v>0</v>
      </c>
      <c r="AT534" s="80">
        <v>0</v>
      </c>
      <c r="AU534" s="82">
        <f t="shared" si="380"/>
        <v>74583868.667727277</v>
      </c>
      <c r="AV534" s="113">
        <f t="shared" si="381"/>
        <v>55862997.860986367</v>
      </c>
      <c r="AW534" s="75">
        <f t="shared" si="382"/>
        <v>74583868.667727262</v>
      </c>
      <c r="AX534" s="75">
        <f t="shared" si="383"/>
        <v>5220870.8067409089</v>
      </c>
      <c r="AY534" s="76">
        <f t="shared" si="384"/>
        <v>1586299.7860986367</v>
      </c>
      <c r="AZ534" s="75">
        <v>0</v>
      </c>
      <c r="BA534" s="75">
        <v>0</v>
      </c>
      <c r="BB534" s="75">
        <v>0</v>
      </c>
      <c r="BC534" s="80">
        <v>0</v>
      </c>
      <c r="BD534" s="80">
        <v>0</v>
      </c>
      <c r="BE534" s="80">
        <v>0</v>
      </c>
      <c r="BF534" s="78">
        <v>0</v>
      </c>
      <c r="BG534" s="348">
        <f t="shared" si="385"/>
        <v>6807170.5928395456</v>
      </c>
      <c r="BH534" s="188">
        <f t="shared" si="386"/>
        <v>67776698</v>
      </c>
      <c r="BM534" s="50">
        <v>885165</v>
      </c>
      <c r="BN534" s="391">
        <f t="shared" si="397"/>
        <v>0</v>
      </c>
      <c r="BO534" s="391">
        <f t="shared" si="398"/>
        <v>885165</v>
      </c>
      <c r="BP534" s="391">
        <f t="shared" si="353"/>
        <v>26554950</v>
      </c>
      <c r="BQ534" s="50">
        <f t="shared" si="354"/>
        <v>0</v>
      </c>
      <c r="BR534" s="50">
        <f t="shared" si="355"/>
        <v>20278325.454545453</v>
      </c>
      <c r="BS534" s="50">
        <f t="shared" si="356"/>
        <v>0</v>
      </c>
      <c r="BT534" s="50">
        <f t="shared" si="357"/>
        <v>4500000</v>
      </c>
      <c r="BU534" s="50">
        <f t="shared" si="358"/>
        <v>6000000</v>
      </c>
      <c r="BV534" s="50">
        <f t="shared" si="359"/>
        <v>9294232.5</v>
      </c>
      <c r="BW534" s="50">
        <f t="shared" si="360"/>
        <v>4956360.7131818179</v>
      </c>
      <c r="BX534" s="50">
        <f t="shared" si="361"/>
        <v>0</v>
      </c>
      <c r="BY534" s="50">
        <f t="shared" si="362"/>
        <v>3000000</v>
      </c>
      <c r="BZ534" s="50">
        <v>0</v>
      </c>
      <c r="CA534" s="50">
        <v>0</v>
      </c>
      <c r="CB534" s="50">
        <v>0</v>
      </c>
      <c r="CC534" s="50">
        <v>0</v>
      </c>
      <c r="CD534" s="391">
        <f t="shared" si="363"/>
        <v>74583868.667727277</v>
      </c>
      <c r="CE534" s="391">
        <f t="shared" si="365"/>
        <v>61083868.667727277</v>
      </c>
      <c r="CF534" s="391">
        <f t="shared" si="366"/>
        <v>74583868.667727277</v>
      </c>
      <c r="CG534" s="50">
        <f t="shared" si="387"/>
        <v>5220870.8067409098</v>
      </c>
      <c r="CH534" s="395">
        <f t="shared" si="388"/>
        <v>2108386.8667727276</v>
      </c>
      <c r="CI534" s="398">
        <v>0</v>
      </c>
      <c r="CJ534" s="50">
        <v>0</v>
      </c>
      <c r="CK534" s="50">
        <v>0</v>
      </c>
      <c r="CL534" s="50">
        <v>0</v>
      </c>
      <c r="CM534" s="50">
        <v>0</v>
      </c>
      <c r="CN534" s="50">
        <v>0</v>
      </c>
      <c r="CO534" s="50">
        <v>0</v>
      </c>
      <c r="CP534" s="395">
        <f t="shared" si="389"/>
        <v>7329257.6735136379</v>
      </c>
      <c r="CQ534" s="391">
        <f t="shared" si="390"/>
        <v>67254610</v>
      </c>
      <c r="CR534" s="391">
        <f t="shared" si="391"/>
        <v>-522088</v>
      </c>
    </row>
    <row r="535" spans="1:96" s="50" customFormat="1" ht="24" customHeight="1" x14ac:dyDescent="0.2">
      <c r="A535" s="182">
        <f t="shared" si="368"/>
        <v>2655495</v>
      </c>
      <c r="B535" s="298">
        <f t="shared" si="392"/>
        <v>529</v>
      </c>
      <c r="C535" s="266">
        <v>313</v>
      </c>
      <c r="D535" s="299">
        <v>12888</v>
      </c>
      <c r="E535" s="242" t="s">
        <v>111</v>
      </c>
      <c r="F535" s="243" t="s">
        <v>385</v>
      </c>
      <c r="G535" s="287" t="s">
        <v>137</v>
      </c>
      <c r="H535" s="274" t="s">
        <v>353</v>
      </c>
      <c r="I535" s="294" t="s">
        <v>2961</v>
      </c>
      <c r="J535" s="65">
        <v>2700157583</v>
      </c>
      <c r="K535" s="65" t="s">
        <v>386</v>
      </c>
      <c r="L535" s="65" t="s">
        <v>353</v>
      </c>
      <c r="M535" s="292" t="s">
        <v>137</v>
      </c>
      <c r="N535" s="99"/>
      <c r="O535" s="65"/>
      <c r="P535" s="245" t="s">
        <v>2410</v>
      </c>
      <c r="Q535" s="244">
        <v>30</v>
      </c>
      <c r="R535" s="246">
        <v>120</v>
      </c>
      <c r="S535" s="246">
        <v>220</v>
      </c>
      <c r="T535" s="246">
        <v>29.33</v>
      </c>
      <c r="U535" s="90">
        <v>0</v>
      </c>
      <c r="V535" s="262">
        <v>15</v>
      </c>
      <c r="W535" s="99">
        <v>0</v>
      </c>
      <c r="X535" s="84">
        <v>0</v>
      </c>
      <c r="Y535" s="99">
        <v>0</v>
      </c>
      <c r="Z535" s="65">
        <v>0</v>
      </c>
      <c r="AA535" s="319">
        <v>885165</v>
      </c>
      <c r="AB535" s="319">
        <v>0</v>
      </c>
      <c r="AC535" s="320">
        <f t="shared" si="394"/>
        <v>885165</v>
      </c>
      <c r="AD535" s="75">
        <v>4500000</v>
      </c>
      <c r="AE535" s="75">
        <v>6000000</v>
      </c>
      <c r="AF535" s="338">
        <f t="shared" si="393"/>
        <v>168986.04545454544</v>
      </c>
      <c r="AG535" s="113">
        <f t="shared" si="370"/>
        <v>26554950</v>
      </c>
      <c r="AH535" s="75">
        <f t="shared" si="371"/>
        <v>0</v>
      </c>
      <c r="AI535" s="75">
        <f t="shared" si="372"/>
        <v>20278325.454545453</v>
      </c>
      <c r="AJ535" s="75">
        <f t="shared" si="373"/>
        <v>0</v>
      </c>
      <c r="AK535" s="75">
        <f t="shared" si="374"/>
        <v>4500000</v>
      </c>
      <c r="AL535" s="75">
        <f t="shared" si="375"/>
        <v>6000000</v>
      </c>
      <c r="AM535" s="75">
        <f t="shared" si="376"/>
        <v>9294232.5</v>
      </c>
      <c r="AN535" s="75">
        <f t="shared" si="377"/>
        <v>4956360.7131818179</v>
      </c>
      <c r="AO535" s="75">
        <f t="shared" si="378"/>
        <v>0</v>
      </c>
      <c r="AP535" s="75">
        <f t="shared" si="379"/>
        <v>3000000</v>
      </c>
      <c r="AQ535" s="75">
        <v>0</v>
      </c>
      <c r="AR535" s="75">
        <v>0</v>
      </c>
      <c r="AS535" s="75">
        <v>0</v>
      </c>
      <c r="AT535" s="80">
        <v>0</v>
      </c>
      <c r="AU535" s="82">
        <f t="shared" si="380"/>
        <v>74583868.667727277</v>
      </c>
      <c r="AV535" s="113">
        <f t="shared" si="381"/>
        <v>55862997.860986367</v>
      </c>
      <c r="AW535" s="75">
        <f t="shared" si="382"/>
        <v>74583868.667727262</v>
      </c>
      <c r="AX535" s="75">
        <f t="shared" si="383"/>
        <v>5220870.8067409089</v>
      </c>
      <c r="AY535" s="76">
        <f t="shared" si="384"/>
        <v>1586299.7860986367</v>
      </c>
      <c r="AZ535" s="75">
        <v>0</v>
      </c>
      <c r="BA535" s="75">
        <v>0</v>
      </c>
      <c r="BB535" s="75">
        <v>0</v>
      </c>
      <c r="BC535" s="80">
        <v>0</v>
      </c>
      <c r="BD535" s="80">
        <v>0</v>
      </c>
      <c r="BE535" s="80">
        <v>0</v>
      </c>
      <c r="BF535" s="78">
        <v>0</v>
      </c>
      <c r="BG535" s="348">
        <f t="shared" si="385"/>
        <v>6807170.5928395456</v>
      </c>
      <c r="BH535" s="188">
        <f t="shared" si="386"/>
        <v>67776698</v>
      </c>
      <c r="BM535" s="50">
        <v>885165</v>
      </c>
      <c r="BN535" s="391">
        <f t="shared" si="397"/>
        <v>0</v>
      </c>
      <c r="BO535" s="391">
        <f t="shared" si="398"/>
        <v>885165</v>
      </c>
      <c r="BP535" s="391">
        <f t="shared" si="353"/>
        <v>26554950</v>
      </c>
      <c r="BQ535" s="50">
        <f t="shared" si="354"/>
        <v>0</v>
      </c>
      <c r="BR535" s="50">
        <f t="shared" si="355"/>
        <v>20278325.454545453</v>
      </c>
      <c r="BS535" s="50">
        <f t="shared" si="356"/>
        <v>0</v>
      </c>
      <c r="BT535" s="50">
        <f t="shared" si="357"/>
        <v>4500000</v>
      </c>
      <c r="BU535" s="50">
        <f t="shared" si="358"/>
        <v>6000000</v>
      </c>
      <c r="BV535" s="50">
        <f t="shared" si="359"/>
        <v>9294232.5</v>
      </c>
      <c r="BW535" s="50">
        <f t="shared" si="360"/>
        <v>4956360.7131818179</v>
      </c>
      <c r="BX535" s="50">
        <f t="shared" si="361"/>
        <v>0</v>
      </c>
      <c r="BY535" s="50">
        <f t="shared" si="362"/>
        <v>3000000</v>
      </c>
      <c r="BZ535" s="50">
        <v>0</v>
      </c>
      <c r="CA535" s="50">
        <v>0</v>
      </c>
      <c r="CB535" s="50">
        <v>0</v>
      </c>
      <c r="CC535" s="50">
        <v>0</v>
      </c>
      <c r="CD535" s="391">
        <f t="shared" si="363"/>
        <v>74583868.667727277</v>
      </c>
      <c r="CE535" s="391">
        <f t="shared" si="365"/>
        <v>61083868.667727277</v>
      </c>
      <c r="CF535" s="391">
        <f t="shared" si="366"/>
        <v>74583868.667727277</v>
      </c>
      <c r="CG535" s="50">
        <f t="shared" si="387"/>
        <v>5220870.8067409098</v>
      </c>
      <c r="CH535" s="395">
        <f t="shared" si="388"/>
        <v>2108386.8667727276</v>
      </c>
      <c r="CI535" s="398">
        <v>0</v>
      </c>
      <c r="CJ535" s="50">
        <v>0</v>
      </c>
      <c r="CK535" s="50">
        <v>0</v>
      </c>
      <c r="CL535" s="50">
        <v>0</v>
      </c>
      <c r="CM535" s="50">
        <v>0</v>
      </c>
      <c r="CN535" s="50">
        <v>0</v>
      </c>
      <c r="CO535" s="50">
        <v>0</v>
      </c>
      <c r="CP535" s="395">
        <f t="shared" si="389"/>
        <v>7329257.6735136379</v>
      </c>
      <c r="CQ535" s="391">
        <f t="shared" si="390"/>
        <v>67254610</v>
      </c>
      <c r="CR535" s="391">
        <f t="shared" si="391"/>
        <v>-522088</v>
      </c>
    </row>
    <row r="536" spans="1:96" s="50" customFormat="1" ht="24" customHeight="1" x14ac:dyDescent="0.2">
      <c r="A536" s="182">
        <f t="shared" si="368"/>
        <v>2655495</v>
      </c>
      <c r="B536" s="298">
        <f t="shared" si="392"/>
        <v>530</v>
      </c>
      <c r="C536" s="266">
        <v>321</v>
      </c>
      <c r="D536" s="299">
        <v>13000</v>
      </c>
      <c r="E536" s="242" t="s">
        <v>715</v>
      </c>
      <c r="F536" s="243" t="s">
        <v>716</v>
      </c>
      <c r="G536" s="287" t="s">
        <v>137</v>
      </c>
      <c r="H536" s="274" t="s">
        <v>717</v>
      </c>
      <c r="I536" s="294" t="s">
        <v>2962</v>
      </c>
      <c r="J536" s="65">
        <v>4160009093</v>
      </c>
      <c r="K536" s="65" t="s">
        <v>718</v>
      </c>
      <c r="L536" s="65" t="s">
        <v>717</v>
      </c>
      <c r="M536" s="292" t="s">
        <v>137</v>
      </c>
      <c r="N536" s="244" t="s">
        <v>2410</v>
      </c>
      <c r="O536" s="65"/>
      <c r="P536" s="90"/>
      <c r="Q536" s="244">
        <v>30</v>
      </c>
      <c r="R536" s="246">
        <v>120</v>
      </c>
      <c r="S536" s="246">
        <v>110</v>
      </c>
      <c r="T536" s="246">
        <v>29.33</v>
      </c>
      <c r="U536" s="90">
        <v>0</v>
      </c>
      <c r="V536" s="262">
        <v>28</v>
      </c>
      <c r="W536" s="99">
        <v>0</v>
      </c>
      <c r="X536" s="84">
        <v>0</v>
      </c>
      <c r="Y536" s="99">
        <v>1</v>
      </c>
      <c r="Z536" s="65">
        <v>1</v>
      </c>
      <c r="AA536" s="319">
        <v>885165</v>
      </c>
      <c r="AB536" s="319">
        <v>46667</v>
      </c>
      <c r="AC536" s="320">
        <f t="shared" si="394"/>
        <v>931832</v>
      </c>
      <c r="AD536" s="75">
        <v>4500000</v>
      </c>
      <c r="AE536" s="75">
        <v>6000000</v>
      </c>
      <c r="AF536" s="338">
        <f t="shared" si="393"/>
        <v>177895.19999999998</v>
      </c>
      <c r="AG536" s="113">
        <f t="shared" si="370"/>
        <v>26554950</v>
      </c>
      <c r="AH536" s="75">
        <f t="shared" si="371"/>
        <v>1400010</v>
      </c>
      <c r="AI536" s="75">
        <f t="shared" si="372"/>
        <v>21347423.999999996</v>
      </c>
      <c r="AJ536" s="75">
        <f t="shared" si="373"/>
        <v>2655495</v>
      </c>
      <c r="AK536" s="75">
        <f t="shared" si="374"/>
        <v>4500000</v>
      </c>
      <c r="AL536" s="75">
        <f t="shared" si="375"/>
        <v>6000000</v>
      </c>
      <c r="AM536" s="75">
        <f t="shared" si="376"/>
        <v>4892117.9999999991</v>
      </c>
      <c r="AN536" s="75">
        <f t="shared" si="377"/>
        <v>5217666.2159999991</v>
      </c>
      <c r="AO536" s="75">
        <f t="shared" si="378"/>
        <v>0</v>
      </c>
      <c r="AP536" s="75">
        <f t="shared" si="379"/>
        <v>5600000</v>
      </c>
      <c r="AQ536" s="75">
        <v>0</v>
      </c>
      <c r="AR536" s="75">
        <v>0</v>
      </c>
      <c r="AS536" s="75">
        <v>0</v>
      </c>
      <c r="AT536" s="80">
        <v>0</v>
      </c>
      <c r="AU536" s="82">
        <f t="shared" si="380"/>
        <v>78167663.216000006</v>
      </c>
      <c r="AV536" s="113">
        <f t="shared" si="381"/>
        <v>54126316.440880008</v>
      </c>
      <c r="AW536" s="75">
        <f t="shared" si="382"/>
        <v>75512168.215999991</v>
      </c>
      <c r="AX536" s="75">
        <f t="shared" si="383"/>
        <v>5285851.7751199994</v>
      </c>
      <c r="AY536" s="76">
        <f t="shared" si="384"/>
        <v>1412631.644088001</v>
      </c>
      <c r="AZ536" s="75">
        <v>0</v>
      </c>
      <c r="BA536" s="75">
        <v>0</v>
      </c>
      <c r="BB536" s="75">
        <v>0</v>
      </c>
      <c r="BC536" s="80">
        <v>0</v>
      </c>
      <c r="BD536" s="80">
        <v>0</v>
      </c>
      <c r="BE536" s="80">
        <v>0</v>
      </c>
      <c r="BF536" s="78">
        <v>0</v>
      </c>
      <c r="BG536" s="348">
        <f t="shared" si="385"/>
        <v>6698483.4192080004</v>
      </c>
      <c r="BH536" s="188">
        <f t="shared" si="386"/>
        <v>71469179</v>
      </c>
      <c r="BM536" s="50">
        <v>885165</v>
      </c>
      <c r="BN536" s="391">
        <f t="shared" si="397"/>
        <v>46667</v>
      </c>
      <c r="BO536" s="391">
        <f t="shared" si="398"/>
        <v>931832</v>
      </c>
      <c r="BP536" s="391">
        <f t="shared" si="353"/>
        <v>26554950</v>
      </c>
      <c r="BQ536" s="50">
        <f t="shared" si="354"/>
        <v>1400010</v>
      </c>
      <c r="BR536" s="50">
        <f t="shared" si="355"/>
        <v>21347423.999999996</v>
      </c>
      <c r="BS536" s="50">
        <f t="shared" si="356"/>
        <v>2655495</v>
      </c>
      <c r="BT536" s="50">
        <f t="shared" si="357"/>
        <v>4500000</v>
      </c>
      <c r="BU536" s="50">
        <f t="shared" si="358"/>
        <v>6000000</v>
      </c>
      <c r="BV536" s="50">
        <f t="shared" si="359"/>
        <v>4892117.9999999991</v>
      </c>
      <c r="BW536" s="50">
        <f t="shared" si="360"/>
        <v>5217666.2159999991</v>
      </c>
      <c r="BX536" s="50">
        <f t="shared" si="361"/>
        <v>0</v>
      </c>
      <c r="BY536" s="50">
        <f t="shared" si="362"/>
        <v>5600000</v>
      </c>
      <c r="BZ536" s="50">
        <v>0</v>
      </c>
      <c r="CA536" s="50">
        <v>0</v>
      </c>
      <c r="CB536" s="50">
        <v>0</v>
      </c>
      <c r="CC536" s="50">
        <v>0</v>
      </c>
      <c r="CD536" s="391">
        <f t="shared" si="363"/>
        <v>78167663.216000006</v>
      </c>
      <c r="CE536" s="391">
        <f t="shared" si="365"/>
        <v>59412168.216000006</v>
      </c>
      <c r="CF536" s="391">
        <f t="shared" si="366"/>
        <v>75512168.216000006</v>
      </c>
      <c r="CG536" s="50">
        <f t="shared" si="387"/>
        <v>5285851.7751200013</v>
      </c>
      <c r="CH536" s="395">
        <f t="shared" si="388"/>
        <v>1941216.8216000006</v>
      </c>
      <c r="CI536" s="398">
        <v>0</v>
      </c>
      <c r="CJ536" s="50">
        <v>0</v>
      </c>
      <c r="CK536" s="50">
        <v>0</v>
      </c>
      <c r="CL536" s="50">
        <v>0</v>
      </c>
      <c r="CM536" s="50">
        <v>0</v>
      </c>
      <c r="CN536" s="50">
        <v>0</v>
      </c>
      <c r="CO536" s="50">
        <v>0</v>
      </c>
      <c r="CP536" s="395">
        <f t="shared" si="389"/>
        <v>7227068.5967200017</v>
      </c>
      <c r="CQ536" s="391">
        <f t="shared" si="390"/>
        <v>70940594</v>
      </c>
      <c r="CR536" s="391">
        <f t="shared" si="391"/>
        <v>-528585</v>
      </c>
    </row>
    <row r="537" spans="1:96" s="50" customFormat="1" ht="24" customHeight="1" x14ac:dyDescent="0.2">
      <c r="A537" s="182">
        <f t="shared" si="368"/>
        <v>2655495</v>
      </c>
      <c r="B537" s="298">
        <f t="shared" si="392"/>
        <v>531</v>
      </c>
      <c r="C537" s="266">
        <v>322</v>
      </c>
      <c r="D537" s="299">
        <v>13001</v>
      </c>
      <c r="E537" s="242" t="s">
        <v>248</v>
      </c>
      <c r="F537" s="243" t="s">
        <v>719</v>
      </c>
      <c r="G537" s="287" t="s">
        <v>137</v>
      </c>
      <c r="H537" s="274" t="s">
        <v>717</v>
      </c>
      <c r="I537" s="294" t="s">
        <v>720</v>
      </c>
      <c r="J537" s="65" t="s">
        <v>721</v>
      </c>
      <c r="K537" s="65" t="s">
        <v>722</v>
      </c>
      <c r="L537" s="65" t="s">
        <v>717</v>
      </c>
      <c r="M537" s="292" t="s">
        <v>137</v>
      </c>
      <c r="N537" s="244" t="s">
        <v>2410</v>
      </c>
      <c r="O537" s="65"/>
      <c r="P537" s="90"/>
      <c r="Q537" s="244">
        <v>30</v>
      </c>
      <c r="R537" s="246">
        <v>120</v>
      </c>
      <c r="S537" s="246">
        <v>110</v>
      </c>
      <c r="T537" s="246">
        <v>29.33</v>
      </c>
      <c r="U537" s="90">
        <v>0</v>
      </c>
      <c r="V537" s="262">
        <v>30</v>
      </c>
      <c r="W537" s="99">
        <v>0</v>
      </c>
      <c r="X537" s="84">
        <v>0</v>
      </c>
      <c r="Y537" s="99">
        <v>1</v>
      </c>
      <c r="Z537" s="65">
        <v>1</v>
      </c>
      <c r="AA537" s="319">
        <v>885165</v>
      </c>
      <c r="AB537" s="319">
        <v>46667</v>
      </c>
      <c r="AC537" s="320">
        <f t="shared" si="394"/>
        <v>931832</v>
      </c>
      <c r="AD537" s="75">
        <v>4500000</v>
      </c>
      <c r="AE537" s="75">
        <v>6000000</v>
      </c>
      <c r="AF537" s="338">
        <f t="shared" si="393"/>
        <v>177895.19999999998</v>
      </c>
      <c r="AG537" s="113">
        <f t="shared" si="370"/>
        <v>26554950</v>
      </c>
      <c r="AH537" s="75">
        <f t="shared" si="371"/>
        <v>1400010</v>
      </c>
      <c r="AI537" s="75">
        <f t="shared" si="372"/>
        <v>21347423.999999996</v>
      </c>
      <c r="AJ537" s="75">
        <f t="shared" si="373"/>
        <v>2655495</v>
      </c>
      <c r="AK537" s="75">
        <f t="shared" si="374"/>
        <v>4500000</v>
      </c>
      <c r="AL537" s="75">
        <f t="shared" si="375"/>
        <v>6000000</v>
      </c>
      <c r="AM537" s="75">
        <f t="shared" si="376"/>
        <v>4892117.9999999991</v>
      </c>
      <c r="AN537" s="75">
        <f t="shared" si="377"/>
        <v>5217666.2159999991</v>
      </c>
      <c r="AO537" s="75">
        <f t="shared" si="378"/>
        <v>0</v>
      </c>
      <c r="AP537" s="75">
        <f t="shared" si="379"/>
        <v>6000000</v>
      </c>
      <c r="AQ537" s="75">
        <v>0</v>
      </c>
      <c r="AR537" s="75">
        <v>0</v>
      </c>
      <c r="AS537" s="75">
        <v>0</v>
      </c>
      <c r="AT537" s="80">
        <v>0</v>
      </c>
      <c r="AU537" s="82">
        <f t="shared" si="380"/>
        <v>78567663.216000006</v>
      </c>
      <c r="AV537" s="113">
        <f t="shared" si="381"/>
        <v>54098316.440880008</v>
      </c>
      <c r="AW537" s="75">
        <f t="shared" si="382"/>
        <v>75912168.215999991</v>
      </c>
      <c r="AX537" s="75">
        <f t="shared" si="383"/>
        <v>5313851.7751199994</v>
      </c>
      <c r="AY537" s="76">
        <f t="shared" si="384"/>
        <v>1409831.644088001</v>
      </c>
      <c r="AZ537" s="75">
        <v>0</v>
      </c>
      <c r="BA537" s="75">
        <v>0</v>
      </c>
      <c r="BB537" s="75">
        <v>0</v>
      </c>
      <c r="BC537" s="80">
        <v>0</v>
      </c>
      <c r="BD537" s="80">
        <v>0</v>
      </c>
      <c r="BE537" s="80">
        <v>0</v>
      </c>
      <c r="BF537" s="78">
        <v>0</v>
      </c>
      <c r="BG537" s="348">
        <f t="shared" si="385"/>
        <v>6723683.4192080004</v>
      </c>
      <c r="BH537" s="188">
        <f t="shared" si="386"/>
        <v>71843979</v>
      </c>
      <c r="BM537" s="50">
        <v>885165</v>
      </c>
      <c r="BN537" s="391">
        <f t="shared" si="397"/>
        <v>46667</v>
      </c>
      <c r="BO537" s="391">
        <f t="shared" si="398"/>
        <v>931832</v>
      </c>
      <c r="BP537" s="391">
        <f t="shared" si="353"/>
        <v>26554950</v>
      </c>
      <c r="BQ537" s="50">
        <f t="shared" si="354"/>
        <v>1400010</v>
      </c>
      <c r="BR537" s="50">
        <f t="shared" si="355"/>
        <v>21347423.999999996</v>
      </c>
      <c r="BS537" s="50">
        <f t="shared" si="356"/>
        <v>2655495</v>
      </c>
      <c r="BT537" s="50">
        <f t="shared" si="357"/>
        <v>4500000</v>
      </c>
      <c r="BU537" s="50">
        <f t="shared" si="358"/>
        <v>6000000</v>
      </c>
      <c r="BV537" s="50">
        <f t="shared" si="359"/>
        <v>4892117.9999999991</v>
      </c>
      <c r="BW537" s="50">
        <f t="shared" si="360"/>
        <v>5217666.2159999991</v>
      </c>
      <c r="BX537" s="50">
        <f t="shared" si="361"/>
        <v>0</v>
      </c>
      <c r="BY537" s="50">
        <f t="shared" si="362"/>
        <v>6000000</v>
      </c>
      <c r="BZ537" s="50">
        <v>0</v>
      </c>
      <c r="CA537" s="50">
        <v>0</v>
      </c>
      <c r="CB537" s="50">
        <v>0</v>
      </c>
      <c r="CC537" s="50">
        <v>0</v>
      </c>
      <c r="CD537" s="391">
        <f t="shared" si="363"/>
        <v>78567663.216000006</v>
      </c>
      <c r="CE537" s="391">
        <f t="shared" si="365"/>
        <v>59412168.216000006</v>
      </c>
      <c r="CF537" s="391">
        <f t="shared" si="366"/>
        <v>75912168.216000006</v>
      </c>
      <c r="CG537" s="50">
        <f t="shared" si="387"/>
        <v>5313851.7751200013</v>
      </c>
      <c r="CH537" s="395">
        <f t="shared" si="388"/>
        <v>1941216.8216000006</v>
      </c>
      <c r="CI537" s="398">
        <v>0</v>
      </c>
      <c r="CJ537" s="50">
        <v>0</v>
      </c>
      <c r="CK537" s="50">
        <v>0</v>
      </c>
      <c r="CL537" s="50">
        <v>0</v>
      </c>
      <c r="CM537" s="50">
        <v>0</v>
      </c>
      <c r="CN537" s="50">
        <v>0</v>
      </c>
      <c r="CO537" s="50">
        <v>0</v>
      </c>
      <c r="CP537" s="395">
        <f t="shared" si="389"/>
        <v>7255068.5967200017</v>
      </c>
      <c r="CQ537" s="391">
        <f t="shared" si="390"/>
        <v>71312594</v>
      </c>
      <c r="CR537" s="391">
        <f t="shared" si="391"/>
        <v>-531385</v>
      </c>
    </row>
    <row r="538" spans="1:96" s="50" customFormat="1" ht="24" customHeight="1" x14ac:dyDescent="0.2">
      <c r="A538" s="182">
        <f t="shared" si="368"/>
        <v>2655495</v>
      </c>
      <c r="B538" s="298">
        <f t="shared" si="392"/>
        <v>532</v>
      </c>
      <c r="C538" s="266">
        <v>323</v>
      </c>
      <c r="D538" s="299">
        <v>13006</v>
      </c>
      <c r="E538" s="242" t="s">
        <v>294</v>
      </c>
      <c r="F538" s="243" t="s">
        <v>741</v>
      </c>
      <c r="G538" s="287" t="s">
        <v>137</v>
      </c>
      <c r="H538" s="274" t="s">
        <v>717</v>
      </c>
      <c r="I538" s="294" t="s">
        <v>742</v>
      </c>
      <c r="J538" s="65" t="s">
        <v>743</v>
      </c>
      <c r="K538" s="65" t="s">
        <v>744</v>
      </c>
      <c r="L538" s="65" t="s">
        <v>717</v>
      </c>
      <c r="M538" s="292" t="s">
        <v>137</v>
      </c>
      <c r="N538" s="244" t="s">
        <v>2410</v>
      </c>
      <c r="O538" s="65"/>
      <c r="P538" s="90"/>
      <c r="Q538" s="244">
        <v>30</v>
      </c>
      <c r="R538" s="246">
        <v>120</v>
      </c>
      <c r="S538" s="246">
        <v>110</v>
      </c>
      <c r="T538" s="246">
        <v>29.33</v>
      </c>
      <c r="U538" s="90">
        <v>0</v>
      </c>
      <c r="V538" s="262">
        <v>27</v>
      </c>
      <c r="W538" s="99">
        <v>0</v>
      </c>
      <c r="X538" s="84">
        <v>0</v>
      </c>
      <c r="Y538" s="99">
        <v>0</v>
      </c>
      <c r="Z538" s="65">
        <v>0</v>
      </c>
      <c r="AA538" s="319">
        <v>885165</v>
      </c>
      <c r="AB538" s="319">
        <v>46667</v>
      </c>
      <c r="AC538" s="320">
        <f t="shared" si="394"/>
        <v>931832</v>
      </c>
      <c r="AD538" s="75">
        <v>4500000</v>
      </c>
      <c r="AE538" s="75">
        <v>6000000</v>
      </c>
      <c r="AF538" s="338">
        <f t="shared" si="393"/>
        <v>177895.19999999998</v>
      </c>
      <c r="AG538" s="113">
        <f t="shared" si="370"/>
        <v>26554950</v>
      </c>
      <c r="AH538" s="75">
        <f t="shared" si="371"/>
        <v>1400010</v>
      </c>
      <c r="AI538" s="75">
        <f t="shared" si="372"/>
        <v>21347423.999999996</v>
      </c>
      <c r="AJ538" s="75">
        <f t="shared" si="373"/>
        <v>0</v>
      </c>
      <c r="AK538" s="75">
        <f t="shared" si="374"/>
        <v>4500000</v>
      </c>
      <c r="AL538" s="75">
        <f t="shared" si="375"/>
        <v>6000000</v>
      </c>
      <c r="AM538" s="75">
        <f t="shared" si="376"/>
        <v>4892117.9999999991</v>
      </c>
      <c r="AN538" s="75">
        <f t="shared" si="377"/>
        <v>5217666.2159999991</v>
      </c>
      <c r="AO538" s="75">
        <f t="shared" si="378"/>
        <v>0</v>
      </c>
      <c r="AP538" s="75">
        <f t="shared" si="379"/>
        <v>5400000</v>
      </c>
      <c r="AQ538" s="75">
        <v>0</v>
      </c>
      <c r="AR538" s="75">
        <v>0</v>
      </c>
      <c r="AS538" s="75">
        <v>0</v>
      </c>
      <c r="AT538" s="80">
        <v>0</v>
      </c>
      <c r="AU538" s="82">
        <f t="shared" si="380"/>
        <v>75312168.216000006</v>
      </c>
      <c r="AV538" s="113">
        <f t="shared" si="381"/>
        <v>54140316.440880008</v>
      </c>
      <c r="AW538" s="75">
        <f t="shared" si="382"/>
        <v>75312168.215999991</v>
      </c>
      <c r="AX538" s="75">
        <f t="shared" si="383"/>
        <v>5271851.7751199994</v>
      </c>
      <c r="AY538" s="76">
        <f t="shared" si="384"/>
        <v>1414031.644088001</v>
      </c>
      <c r="AZ538" s="75">
        <v>0</v>
      </c>
      <c r="BA538" s="75">
        <v>0</v>
      </c>
      <c r="BB538" s="75">
        <v>0</v>
      </c>
      <c r="BC538" s="80">
        <v>0</v>
      </c>
      <c r="BD538" s="80">
        <v>0</v>
      </c>
      <c r="BE538" s="80">
        <v>0</v>
      </c>
      <c r="BF538" s="78">
        <v>0</v>
      </c>
      <c r="BG538" s="348">
        <f t="shared" si="385"/>
        <v>6685883.4192080004</v>
      </c>
      <c r="BH538" s="188">
        <f t="shared" si="386"/>
        <v>68626284</v>
      </c>
      <c r="BM538" s="50">
        <v>885165</v>
      </c>
      <c r="BN538" s="391">
        <f t="shared" si="397"/>
        <v>46667</v>
      </c>
      <c r="BO538" s="391">
        <f t="shared" si="398"/>
        <v>931832</v>
      </c>
      <c r="BP538" s="391">
        <f t="shared" si="353"/>
        <v>26554950</v>
      </c>
      <c r="BQ538" s="50">
        <f t="shared" si="354"/>
        <v>1400010</v>
      </c>
      <c r="BR538" s="50">
        <f t="shared" si="355"/>
        <v>21347423.999999996</v>
      </c>
      <c r="BS538" s="50">
        <f t="shared" si="356"/>
        <v>0</v>
      </c>
      <c r="BT538" s="50">
        <f t="shared" si="357"/>
        <v>4500000</v>
      </c>
      <c r="BU538" s="50">
        <f t="shared" si="358"/>
        <v>6000000</v>
      </c>
      <c r="BV538" s="50">
        <f t="shared" si="359"/>
        <v>4892117.9999999991</v>
      </c>
      <c r="BW538" s="50">
        <f t="shared" si="360"/>
        <v>5217666.2159999991</v>
      </c>
      <c r="BX538" s="50">
        <f t="shared" si="361"/>
        <v>0</v>
      </c>
      <c r="BY538" s="50">
        <f t="shared" si="362"/>
        <v>5400000</v>
      </c>
      <c r="BZ538" s="50">
        <v>0</v>
      </c>
      <c r="CA538" s="50">
        <v>0</v>
      </c>
      <c r="CB538" s="50">
        <v>0</v>
      </c>
      <c r="CC538" s="50">
        <v>0</v>
      </c>
      <c r="CD538" s="391">
        <f t="shared" si="363"/>
        <v>75312168.216000006</v>
      </c>
      <c r="CE538" s="391">
        <f t="shared" si="365"/>
        <v>59412168.216000006</v>
      </c>
      <c r="CF538" s="391">
        <f t="shared" si="366"/>
        <v>75312168.216000006</v>
      </c>
      <c r="CG538" s="50">
        <f t="shared" si="387"/>
        <v>5271851.7751200013</v>
      </c>
      <c r="CH538" s="395">
        <f t="shared" si="388"/>
        <v>1941216.8216000006</v>
      </c>
      <c r="CI538" s="398">
        <v>0</v>
      </c>
      <c r="CJ538" s="50">
        <v>0</v>
      </c>
      <c r="CK538" s="50">
        <v>0</v>
      </c>
      <c r="CL538" s="50">
        <v>0</v>
      </c>
      <c r="CM538" s="50">
        <v>0</v>
      </c>
      <c r="CN538" s="50">
        <v>0</v>
      </c>
      <c r="CO538" s="50">
        <v>0</v>
      </c>
      <c r="CP538" s="395">
        <f t="shared" si="389"/>
        <v>7213068.5967200017</v>
      </c>
      <c r="CQ538" s="391">
        <f t="shared" si="390"/>
        <v>68099099</v>
      </c>
      <c r="CR538" s="391">
        <f t="shared" si="391"/>
        <v>-527185</v>
      </c>
    </row>
    <row r="539" spans="1:96" s="50" customFormat="1" ht="24" customHeight="1" x14ac:dyDescent="0.4">
      <c r="A539" s="182">
        <f t="shared" si="368"/>
        <v>2655495</v>
      </c>
      <c r="B539" s="298">
        <f t="shared" si="392"/>
        <v>533</v>
      </c>
      <c r="C539" s="266">
        <v>324</v>
      </c>
      <c r="D539" s="299">
        <v>13004</v>
      </c>
      <c r="E539" s="242" t="s">
        <v>732</v>
      </c>
      <c r="F539" s="243" t="s">
        <v>733</v>
      </c>
      <c r="G539" s="287" t="s">
        <v>137</v>
      </c>
      <c r="H539" s="274" t="s">
        <v>717</v>
      </c>
      <c r="I539" s="294" t="s">
        <v>734</v>
      </c>
      <c r="J539" s="69" t="s">
        <v>735</v>
      </c>
      <c r="K539" s="65" t="s">
        <v>736</v>
      </c>
      <c r="L539" s="65" t="s">
        <v>717</v>
      </c>
      <c r="M539" s="292" t="s">
        <v>137</v>
      </c>
      <c r="N539" s="244" t="s">
        <v>2410</v>
      </c>
      <c r="O539" s="65"/>
      <c r="P539" s="90"/>
      <c r="Q539" s="244">
        <v>30</v>
      </c>
      <c r="R539" s="246">
        <v>120</v>
      </c>
      <c r="S539" s="246">
        <v>110</v>
      </c>
      <c r="T539" s="246">
        <v>29.33</v>
      </c>
      <c r="U539" s="90">
        <v>0</v>
      </c>
      <c r="V539" s="262">
        <v>27</v>
      </c>
      <c r="W539" s="99">
        <v>0</v>
      </c>
      <c r="X539" s="84">
        <v>0</v>
      </c>
      <c r="Y539" s="99">
        <v>2</v>
      </c>
      <c r="Z539" s="65">
        <v>1</v>
      </c>
      <c r="AA539" s="319">
        <v>885165</v>
      </c>
      <c r="AB539" s="319">
        <v>46667</v>
      </c>
      <c r="AC539" s="320">
        <f t="shared" si="394"/>
        <v>931832</v>
      </c>
      <c r="AD539" s="75">
        <v>4500000</v>
      </c>
      <c r="AE539" s="75">
        <v>6000000</v>
      </c>
      <c r="AF539" s="338">
        <f t="shared" si="393"/>
        <v>177895.19999999998</v>
      </c>
      <c r="AG539" s="113">
        <f t="shared" si="370"/>
        <v>26554950</v>
      </c>
      <c r="AH539" s="75">
        <f t="shared" si="371"/>
        <v>1400010</v>
      </c>
      <c r="AI539" s="75">
        <f t="shared" si="372"/>
        <v>21347423.999999996</v>
      </c>
      <c r="AJ539" s="75">
        <f t="shared" si="373"/>
        <v>2655495</v>
      </c>
      <c r="AK539" s="75">
        <f t="shared" si="374"/>
        <v>4500000</v>
      </c>
      <c r="AL539" s="75">
        <f t="shared" si="375"/>
        <v>6000000</v>
      </c>
      <c r="AM539" s="75">
        <f t="shared" si="376"/>
        <v>4892117.9999999991</v>
      </c>
      <c r="AN539" s="75">
        <f t="shared" si="377"/>
        <v>5217666.2159999991</v>
      </c>
      <c r="AO539" s="75">
        <f t="shared" si="378"/>
        <v>0</v>
      </c>
      <c r="AP539" s="75">
        <f t="shared" si="379"/>
        <v>5400000</v>
      </c>
      <c r="AQ539" s="75">
        <v>0</v>
      </c>
      <c r="AR539" s="75">
        <v>0</v>
      </c>
      <c r="AS539" s="75">
        <v>0</v>
      </c>
      <c r="AT539" s="80">
        <v>0</v>
      </c>
      <c r="AU539" s="82">
        <f t="shared" si="380"/>
        <v>77967663.216000006</v>
      </c>
      <c r="AV539" s="113">
        <f t="shared" si="381"/>
        <v>54140316.440880008</v>
      </c>
      <c r="AW539" s="75">
        <f t="shared" si="382"/>
        <v>75312168.215999991</v>
      </c>
      <c r="AX539" s="75">
        <f t="shared" si="383"/>
        <v>5271851.7751199994</v>
      </c>
      <c r="AY539" s="76">
        <f t="shared" si="384"/>
        <v>1414031.644088001</v>
      </c>
      <c r="AZ539" s="75">
        <v>0</v>
      </c>
      <c r="BA539" s="75">
        <v>0</v>
      </c>
      <c r="BB539" s="75">
        <v>0</v>
      </c>
      <c r="BC539" s="80">
        <v>0</v>
      </c>
      <c r="BD539" s="80">
        <v>0</v>
      </c>
      <c r="BE539" s="80">
        <v>0</v>
      </c>
      <c r="BF539" s="78">
        <v>0</v>
      </c>
      <c r="BG539" s="348">
        <f t="shared" si="385"/>
        <v>6685883.4192080004</v>
      </c>
      <c r="BH539" s="188">
        <f t="shared" si="386"/>
        <v>71281779</v>
      </c>
      <c r="BM539" s="50">
        <v>885165</v>
      </c>
      <c r="BN539" s="391">
        <f t="shared" si="397"/>
        <v>46667</v>
      </c>
      <c r="BO539" s="391">
        <f t="shared" si="398"/>
        <v>931832</v>
      </c>
      <c r="BP539" s="391">
        <f t="shared" si="353"/>
        <v>26554950</v>
      </c>
      <c r="BQ539" s="50">
        <f t="shared" si="354"/>
        <v>1400010</v>
      </c>
      <c r="BR539" s="50">
        <f t="shared" si="355"/>
        <v>21347423.999999996</v>
      </c>
      <c r="BS539" s="50">
        <f t="shared" si="356"/>
        <v>2655495</v>
      </c>
      <c r="BT539" s="50">
        <f t="shared" si="357"/>
        <v>4500000</v>
      </c>
      <c r="BU539" s="50">
        <f t="shared" si="358"/>
        <v>6000000</v>
      </c>
      <c r="BV539" s="50">
        <f t="shared" si="359"/>
        <v>4892117.9999999991</v>
      </c>
      <c r="BW539" s="50">
        <f t="shared" si="360"/>
        <v>5217666.2159999991</v>
      </c>
      <c r="BX539" s="50">
        <f t="shared" si="361"/>
        <v>0</v>
      </c>
      <c r="BY539" s="50">
        <f t="shared" si="362"/>
        <v>5400000</v>
      </c>
      <c r="BZ539" s="50">
        <v>0</v>
      </c>
      <c r="CA539" s="50">
        <v>0</v>
      </c>
      <c r="CB539" s="50">
        <v>0</v>
      </c>
      <c r="CC539" s="50">
        <v>0</v>
      </c>
      <c r="CD539" s="391">
        <f t="shared" si="363"/>
        <v>77967663.216000006</v>
      </c>
      <c r="CE539" s="391">
        <f t="shared" si="365"/>
        <v>59412168.216000006</v>
      </c>
      <c r="CF539" s="391">
        <f t="shared" si="366"/>
        <v>75312168.216000006</v>
      </c>
      <c r="CG539" s="50">
        <f t="shared" si="387"/>
        <v>5271851.7751200013</v>
      </c>
      <c r="CH539" s="395">
        <f t="shared" si="388"/>
        <v>1941216.8216000006</v>
      </c>
      <c r="CI539" s="398">
        <v>0</v>
      </c>
      <c r="CJ539" s="50">
        <v>0</v>
      </c>
      <c r="CK539" s="50">
        <v>0</v>
      </c>
      <c r="CL539" s="50">
        <v>0</v>
      </c>
      <c r="CM539" s="50">
        <v>0</v>
      </c>
      <c r="CN539" s="50">
        <v>0</v>
      </c>
      <c r="CO539" s="50">
        <v>0</v>
      </c>
      <c r="CP539" s="395">
        <f t="shared" si="389"/>
        <v>7213068.5967200017</v>
      </c>
      <c r="CQ539" s="391">
        <f t="shared" si="390"/>
        <v>70754594</v>
      </c>
      <c r="CR539" s="391">
        <f t="shared" si="391"/>
        <v>-527185</v>
      </c>
    </row>
    <row r="540" spans="1:96" s="50" customFormat="1" ht="24" customHeight="1" x14ac:dyDescent="0.2">
      <c r="A540" s="182">
        <f t="shared" si="368"/>
        <v>2655495</v>
      </c>
      <c r="B540" s="298">
        <f t="shared" si="392"/>
        <v>534</v>
      </c>
      <c r="C540" s="266">
        <v>325</v>
      </c>
      <c r="D540" s="299">
        <v>13011</v>
      </c>
      <c r="E540" s="242" t="s">
        <v>760</v>
      </c>
      <c r="F540" s="243" t="s">
        <v>761</v>
      </c>
      <c r="G540" s="287" t="s">
        <v>137</v>
      </c>
      <c r="H540" s="274" t="s">
        <v>717</v>
      </c>
      <c r="I540" s="294" t="s">
        <v>762</v>
      </c>
      <c r="J540" s="65" t="s">
        <v>763</v>
      </c>
      <c r="K540" s="65" t="s">
        <v>764</v>
      </c>
      <c r="L540" s="65" t="s">
        <v>717</v>
      </c>
      <c r="M540" s="292" t="s">
        <v>137</v>
      </c>
      <c r="N540" s="244" t="s">
        <v>2410</v>
      </c>
      <c r="O540" s="65"/>
      <c r="P540" s="90"/>
      <c r="Q540" s="244">
        <v>30</v>
      </c>
      <c r="R540" s="246">
        <v>120</v>
      </c>
      <c r="S540" s="246">
        <v>110</v>
      </c>
      <c r="T540" s="246">
        <v>29.33</v>
      </c>
      <c r="U540" s="90">
        <v>0</v>
      </c>
      <c r="V540" s="262">
        <v>30</v>
      </c>
      <c r="W540" s="99">
        <v>0</v>
      </c>
      <c r="X540" s="84">
        <v>0</v>
      </c>
      <c r="Y540" s="99">
        <v>0</v>
      </c>
      <c r="Z540" s="65">
        <v>0</v>
      </c>
      <c r="AA540" s="319">
        <v>885165</v>
      </c>
      <c r="AB540" s="319">
        <v>46667</v>
      </c>
      <c r="AC540" s="320">
        <f t="shared" si="394"/>
        <v>931832</v>
      </c>
      <c r="AD540" s="75">
        <v>4500000</v>
      </c>
      <c r="AE540" s="75">
        <v>6000000</v>
      </c>
      <c r="AF540" s="338">
        <f t="shared" si="393"/>
        <v>177895.19999999998</v>
      </c>
      <c r="AG540" s="113">
        <f t="shared" si="370"/>
        <v>26554950</v>
      </c>
      <c r="AH540" s="75">
        <f t="shared" si="371"/>
        <v>1400010</v>
      </c>
      <c r="AI540" s="75">
        <f t="shared" si="372"/>
        <v>21347423.999999996</v>
      </c>
      <c r="AJ540" s="75">
        <f t="shared" si="373"/>
        <v>0</v>
      </c>
      <c r="AK540" s="75">
        <f t="shared" si="374"/>
        <v>4500000</v>
      </c>
      <c r="AL540" s="75">
        <f t="shared" si="375"/>
        <v>6000000</v>
      </c>
      <c r="AM540" s="75">
        <f t="shared" si="376"/>
        <v>4892117.9999999991</v>
      </c>
      <c r="AN540" s="75">
        <f t="shared" si="377"/>
        <v>5217666.2159999991</v>
      </c>
      <c r="AO540" s="75">
        <f t="shared" si="378"/>
        <v>0</v>
      </c>
      <c r="AP540" s="75">
        <f t="shared" si="379"/>
        <v>6000000</v>
      </c>
      <c r="AQ540" s="75">
        <v>0</v>
      </c>
      <c r="AR540" s="75">
        <v>0</v>
      </c>
      <c r="AS540" s="75">
        <v>0</v>
      </c>
      <c r="AT540" s="80">
        <v>0</v>
      </c>
      <c r="AU540" s="82">
        <f t="shared" si="380"/>
        <v>75912168.216000006</v>
      </c>
      <c r="AV540" s="113">
        <f t="shared" si="381"/>
        <v>54098316.440880008</v>
      </c>
      <c r="AW540" s="75">
        <f t="shared" si="382"/>
        <v>75912168.215999991</v>
      </c>
      <c r="AX540" s="75">
        <f t="shared" si="383"/>
        <v>5313851.7751199994</v>
      </c>
      <c r="AY540" s="76">
        <f t="shared" si="384"/>
        <v>1409831.644088001</v>
      </c>
      <c r="AZ540" s="75">
        <v>0</v>
      </c>
      <c r="BA540" s="75">
        <v>0</v>
      </c>
      <c r="BB540" s="75">
        <v>0</v>
      </c>
      <c r="BC540" s="80">
        <v>0</v>
      </c>
      <c r="BD540" s="80">
        <v>0</v>
      </c>
      <c r="BE540" s="80">
        <v>0</v>
      </c>
      <c r="BF540" s="78">
        <v>0</v>
      </c>
      <c r="BG540" s="348">
        <f t="shared" si="385"/>
        <v>6723683.4192080004</v>
      </c>
      <c r="BH540" s="188">
        <f t="shared" si="386"/>
        <v>69188484</v>
      </c>
      <c r="BM540" s="50">
        <v>885165</v>
      </c>
      <c r="BN540" s="391">
        <f t="shared" si="397"/>
        <v>46667</v>
      </c>
      <c r="BO540" s="391">
        <f t="shared" si="398"/>
        <v>931832</v>
      </c>
      <c r="BP540" s="391">
        <f t="shared" si="353"/>
        <v>26554950</v>
      </c>
      <c r="BQ540" s="50">
        <f t="shared" si="354"/>
        <v>1400010</v>
      </c>
      <c r="BR540" s="50">
        <f t="shared" si="355"/>
        <v>21347423.999999996</v>
      </c>
      <c r="BS540" s="50">
        <f t="shared" si="356"/>
        <v>0</v>
      </c>
      <c r="BT540" s="50">
        <f t="shared" si="357"/>
        <v>4500000</v>
      </c>
      <c r="BU540" s="50">
        <f t="shared" si="358"/>
        <v>6000000</v>
      </c>
      <c r="BV540" s="50">
        <f t="shared" si="359"/>
        <v>4892117.9999999991</v>
      </c>
      <c r="BW540" s="50">
        <f t="shared" si="360"/>
        <v>5217666.2159999991</v>
      </c>
      <c r="BX540" s="50">
        <f t="shared" si="361"/>
        <v>0</v>
      </c>
      <c r="BY540" s="50">
        <f t="shared" si="362"/>
        <v>6000000</v>
      </c>
      <c r="BZ540" s="50">
        <v>0</v>
      </c>
      <c r="CA540" s="50">
        <v>0</v>
      </c>
      <c r="CB540" s="50">
        <v>0</v>
      </c>
      <c r="CC540" s="50">
        <v>0</v>
      </c>
      <c r="CD540" s="391">
        <f t="shared" si="363"/>
        <v>75912168.216000006</v>
      </c>
      <c r="CE540" s="391">
        <f t="shared" si="365"/>
        <v>59412168.216000006</v>
      </c>
      <c r="CF540" s="391">
        <f t="shared" si="366"/>
        <v>75912168.216000006</v>
      </c>
      <c r="CG540" s="50">
        <f t="shared" si="387"/>
        <v>5313851.7751200013</v>
      </c>
      <c r="CH540" s="395">
        <f t="shared" si="388"/>
        <v>1941216.8216000006</v>
      </c>
      <c r="CI540" s="398">
        <v>0</v>
      </c>
      <c r="CJ540" s="50">
        <v>0</v>
      </c>
      <c r="CK540" s="50">
        <v>0</v>
      </c>
      <c r="CL540" s="50">
        <v>0</v>
      </c>
      <c r="CM540" s="50">
        <v>0</v>
      </c>
      <c r="CN540" s="50">
        <v>0</v>
      </c>
      <c r="CO540" s="50">
        <v>0</v>
      </c>
      <c r="CP540" s="395">
        <f t="shared" si="389"/>
        <v>7255068.5967200017</v>
      </c>
      <c r="CQ540" s="391">
        <f t="shared" si="390"/>
        <v>68657099</v>
      </c>
      <c r="CR540" s="391">
        <f t="shared" si="391"/>
        <v>-531385</v>
      </c>
    </row>
    <row r="541" spans="1:96" s="50" customFormat="1" ht="24" customHeight="1" x14ac:dyDescent="0.2">
      <c r="A541" s="182">
        <f t="shared" si="368"/>
        <v>2655495</v>
      </c>
      <c r="B541" s="298">
        <f t="shared" si="392"/>
        <v>535</v>
      </c>
      <c r="C541" s="266">
        <v>326</v>
      </c>
      <c r="D541" s="299">
        <v>13005</v>
      </c>
      <c r="E541" s="242" t="s">
        <v>417</v>
      </c>
      <c r="F541" s="243" t="s">
        <v>737</v>
      </c>
      <c r="G541" s="287" t="s">
        <v>137</v>
      </c>
      <c r="H541" s="274" t="s">
        <v>717</v>
      </c>
      <c r="I541" s="294" t="s">
        <v>738</v>
      </c>
      <c r="J541" s="65" t="s">
        <v>739</v>
      </c>
      <c r="K541" s="65" t="s">
        <v>740</v>
      </c>
      <c r="L541" s="65" t="s">
        <v>717</v>
      </c>
      <c r="M541" s="292" t="s">
        <v>137</v>
      </c>
      <c r="N541" s="244" t="s">
        <v>2410</v>
      </c>
      <c r="O541" s="65"/>
      <c r="P541" s="90"/>
      <c r="Q541" s="244">
        <v>30</v>
      </c>
      <c r="R541" s="246">
        <v>120</v>
      </c>
      <c r="S541" s="246">
        <v>110</v>
      </c>
      <c r="T541" s="246">
        <v>29.33</v>
      </c>
      <c r="U541" s="90">
        <v>0</v>
      </c>
      <c r="V541" s="262">
        <v>30</v>
      </c>
      <c r="W541" s="99">
        <v>0</v>
      </c>
      <c r="X541" s="84">
        <v>0</v>
      </c>
      <c r="Y541" s="99">
        <v>0</v>
      </c>
      <c r="Z541" s="65">
        <v>0</v>
      </c>
      <c r="AA541" s="319">
        <v>885165</v>
      </c>
      <c r="AB541" s="319">
        <v>46667</v>
      </c>
      <c r="AC541" s="320">
        <f t="shared" si="394"/>
        <v>931832</v>
      </c>
      <c r="AD541" s="75">
        <v>4500000</v>
      </c>
      <c r="AE541" s="75">
        <v>6000000</v>
      </c>
      <c r="AF541" s="338">
        <f t="shared" si="393"/>
        <v>177895.19999999998</v>
      </c>
      <c r="AG541" s="113">
        <f t="shared" si="370"/>
        <v>26554950</v>
      </c>
      <c r="AH541" s="75">
        <f t="shared" si="371"/>
        <v>1400010</v>
      </c>
      <c r="AI541" s="75">
        <f t="shared" si="372"/>
        <v>21347423.999999996</v>
      </c>
      <c r="AJ541" s="75">
        <f t="shared" si="373"/>
        <v>0</v>
      </c>
      <c r="AK541" s="75">
        <f t="shared" si="374"/>
        <v>4500000</v>
      </c>
      <c r="AL541" s="75">
        <f t="shared" si="375"/>
        <v>6000000</v>
      </c>
      <c r="AM541" s="75">
        <f t="shared" si="376"/>
        <v>4892117.9999999991</v>
      </c>
      <c r="AN541" s="75">
        <f t="shared" si="377"/>
        <v>5217666.2159999991</v>
      </c>
      <c r="AO541" s="75">
        <f t="shared" si="378"/>
        <v>0</v>
      </c>
      <c r="AP541" s="75">
        <f t="shared" si="379"/>
        <v>6000000</v>
      </c>
      <c r="AQ541" s="75">
        <v>0</v>
      </c>
      <c r="AR541" s="75">
        <v>0</v>
      </c>
      <c r="AS541" s="75">
        <v>0</v>
      </c>
      <c r="AT541" s="80">
        <v>0</v>
      </c>
      <c r="AU541" s="82">
        <f t="shared" si="380"/>
        <v>75912168.216000006</v>
      </c>
      <c r="AV541" s="113">
        <f t="shared" si="381"/>
        <v>54098316.440880008</v>
      </c>
      <c r="AW541" s="75">
        <f t="shared" si="382"/>
        <v>75912168.215999991</v>
      </c>
      <c r="AX541" s="75">
        <f t="shared" si="383"/>
        <v>5313851.7751199994</v>
      </c>
      <c r="AY541" s="76">
        <f t="shared" si="384"/>
        <v>1409831.644088001</v>
      </c>
      <c r="AZ541" s="75">
        <v>0</v>
      </c>
      <c r="BA541" s="75">
        <v>0</v>
      </c>
      <c r="BB541" s="75">
        <v>0</v>
      </c>
      <c r="BC541" s="80">
        <v>0</v>
      </c>
      <c r="BD541" s="80">
        <v>0</v>
      </c>
      <c r="BE541" s="80">
        <v>0</v>
      </c>
      <c r="BF541" s="78">
        <v>0</v>
      </c>
      <c r="BG541" s="348">
        <f t="shared" si="385"/>
        <v>6723683.4192080004</v>
      </c>
      <c r="BH541" s="188">
        <f t="shared" si="386"/>
        <v>69188484</v>
      </c>
      <c r="BM541" s="50">
        <v>885165</v>
      </c>
      <c r="BN541" s="391">
        <f t="shared" si="397"/>
        <v>46667</v>
      </c>
      <c r="BO541" s="391">
        <f t="shared" si="398"/>
        <v>931832</v>
      </c>
      <c r="BP541" s="391">
        <f t="shared" si="353"/>
        <v>26554950</v>
      </c>
      <c r="BQ541" s="50">
        <f t="shared" si="354"/>
        <v>1400010</v>
      </c>
      <c r="BR541" s="50">
        <f t="shared" si="355"/>
        <v>21347423.999999996</v>
      </c>
      <c r="BS541" s="50">
        <f t="shared" si="356"/>
        <v>0</v>
      </c>
      <c r="BT541" s="50">
        <f t="shared" si="357"/>
        <v>4500000</v>
      </c>
      <c r="BU541" s="50">
        <f t="shared" si="358"/>
        <v>6000000</v>
      </c>
      <c r="BV541" s="50">
        <f t="shared" si="359"/>
        <v>4892117.9999999991</v>
      </c>
      <c r="BW541" s="50">
        <f t="shared" si="360"/>
        <v>5217666.2159999991</v>
      </c>
      <c r="BX541" s="50">
        <f t="shared" si="361"/>
        <v>0</v>
      </c>
      <c r="BY541" s="50">
        <f t="shared" si="362"/>
        <v>6000000</v>
      </c>
      <c r="BZ541" s="50">
        <v>0</v>
      </c>
      <c r="CA541" s="50">
        <v>0</v>
      </c>
      <c r="CB541" s="50">
        <v>0</v>
      </c>
      <c r="CC541" s="50">
        <v>0</v>
      </c>
      <c r="CD541" s="391">
        <f t="shared" si="363"/>
        <v>75912168.216000006</v>
      </c>
      <c r="CE541" s="391">
        <f t="shared" si="365"/>
        <v>59412168.216000006</v>
      </c>
      <c r="CF541" s="391">
        <f t="shared" si="366"/>
        <v>75912168.216000006</v>
      </c>
      <c r="CG541" s="50">
        <f t="shared" si="387"/>
        <v>5313851.7751200013</v>
      </c>
      <c r="CH541" s="395">
        <f t="shared" si="388"/>
        <v>1941216.8216000006</v>
      </c>
      <c r="CI541" s="398">
        <v>0</v>
      </c>
      <c r="CJ541" s="50">
        <v>0</v>
      </c>
      <c r="CK541" s="50">
        <v>0</v>
      </c>
      <c r="CL541" s="50">
        <v>0</v>
      </c>
      <c r="CM541" s="50">
        <v>0</v>
      </c>
      <c r="CN541" s="50">
        <v>0</v>
      </c>
      <c r="CO541" s="50">
        <v>0</v>
      </c>
      <c r="CP541" s="395">
        <f t="shared" si="389"/>
        <v>7255068.5967200017</v>
      </c>
      <c r="CQ541" s="391">
        <f t="shared" si="390"/>
        <v>68657099</v>
      </c>
      <c r="CR541" s="391">
        <f t="shared" si="391"/>
        <v>-531385</v>
      </c>
    </row>
    <row r="542" spans="1:96" s="50" customFormat="1" ht="24" customHeight="1" x14ac:dyDescent="0.2">
      <c r="A542" s="182">
        <f t="shared" si="368"/>
        <v>2655495</v>
      </c>
      <c r="B542" s="298">
        <f t="shared" si="392"/>
        <v>536</v>
      </c>
      <c r="C542" s="266">
        <v>327</v>
      </c>
      <c r="D542" s="299">
        <v>13007</v>
      </c>
      <c r="E542" s="242" t="s">
        <v>111</v>
      </c>
      <c r="F542" s="243" t="s">
        <v>745</v>
      </c>
      <c r="G542" s="287" t="s">
        <v>137</v>
      </c>
      <c r="H542" s="274" t="s">
        <v>717</v>
      </c>
      <c r="I542" s="294" t="s">
        <v>2963</v>
      </c>
      <c r="J542" s="65" t="s">
        <v>746</v>
      </c>
      <c r="K542" s="65" t="s">
        <v>747</v>
      </c>
      <c r="L542" s="65" t="s">
        <v>717</v>
      </c>
      <c r="M542" s="292" t="s">
        <v>137</v>
      </c>
      <c r="N542" s="244" t="s">
        <v>2410</v>
      </c>
      <c r="O542" s="65"/>
      <c r="P542" s="90"/>
      <c r="Q542" s="244">
        <v>30</v>
      </c>
      <c r="R542" s="246">
        <v>120</v>
      </c>
      <c r="S542" s="246">
        <v>110</v>
      </c>
      <c r="T542" s="246">
        <v>29.33</v>
      </c>
      <c r="U542" s="90">
        <v>0</v>
      </c>
      <c r="V542" s="262">
        <v>27</v>
      </c>
      <c r="W542" s="99">
        <v>0</v>
      </c>
      <c r="X542" s="84">
        <v>0</v>
      </c>
      <c r="Y542" s="99">
        <v>2</v>
      </c>
      <c r="Z542" s="65">
        <v>2</v>
      </c>
      <c r="AA542" s="319">
        <v>885165</v>
      </c>
      <c r="AB542" s="319">
        <v>46667</v>
      </c>
      <c r="AC542" s="320">
        <f t="shared" si="394"/>
        <v>931832</v>
      </c>
      <c r="AD542" s="75">
        <v>4500000</v>
      </c>
      <c r="AE542" s="75">
        <v>6000000</v>
      </c>
      <c r="AF542" s="338">
        <f t="shared" si="393"/>
        <v>177895.19999999998</v>
      </c>
      <c r="AG542" s="113">
        <f t="shared" si="370"/>
        <v>26554950</v>
      </c>
      <c r="AH542" s="75">
        <f t="shared" si="371"/>
        <v>1400010</v>
      </c>
      <c r="AI542" s="75">
        <f t="shared" si="372"/>
        <v>21347423.999999996</v>
      </c>
      <c r="AJ542" s="75">
        <f t="shared" si="373"/>
        <v>5310990</v>
      </c>
      <c r="AK542" s="75">
        <f t="shared" si="374"/>
        <v>4500000</v>
      </c>
      <c r="AL542" s="75">
        <f t="shared" si="375"/>
        <v>6000000</v>
      </c>
      <c r="AM542" s="75">
        <f t="shared" si="376"/>
        <v>4892117.9999999991</v>
      </c>
      <c r="AN542" s="75">
        <f t="shared" si="377"/>
        <v>5217666.2159999991</v>
      </c>
      <c r="AO542" s="75">
        <f t="shared" si="378"/>
        <v>0</v>
      </c>
      <c r="AP542" s="75">
        <f t="shared" si="379"/>
        <v>5400000</v>
      </c>
      <c r="AQ542" s="75">
        <v>0</v>
      </c>
      <c r="AR542" s="75">
        <v>0</v>
      </c>
      <c r="AS542" s="75">
        <v>0</v>
      </c>
      <c r="AT542" s="80">
        <v>0</v>
      </c>
      <c r="AU542" s="82">
        <f t="shared" si="380"/>
        <v>80623158.216000006</v>
      </c>
      <c r="AV542" s="113">
        <f t="shared" si="381"/>
        <v>54140316.440880008</v>
      </c>
      <c r="AW542" s="75">
        <f t="shared" si="382"/>
        <v>75312168.215999991</v>
      </c>
      <c r="AX542" s="75">
        <f t="shared" si="383"/>
        <v>5271851.7751199994</v>
      </c>
      <c r="AY542" s="76">
        <f t="shared" si="384"/>
        <v>1414031.644088001</v>
      </c>
      <c r="AZ542" s="75">
        <v>0</v>
      </c>
      <c r="BA542" s="75">
        <v>0</v>
      </c>
      <c r="BB542" s="75">
        <v>0</v>
      </c>
      <c r="BC542" s="80">
        <v>0</v>
      </c>
      <c r="BD542" s="80">
        <v>0</v>
      </c>
      <c r="BE542" s="80">
        <v>0</v>
      </c>
      <c r="BF542" s="78">
        <v>0</v>
      </c>
      <c r="BG542" s="348">
        <f t="shared" si="385"/>
        <v>6685883.4192080004</v>
      </c>
      <c r="BH542" s="188">
        <f t="shared" si="386"/>
        <v>73937274</v>
      </c>
      <c r="BM542" s="50">
        <v>885165</v>
      </c>
      <c r="BN542" s="391">
        <f t="shared" si="397"/>
        <v>46667</v>
      </c>
      <c r="BO542" s="391">
        <f t="shared" si="398"/>
        <v>931832</v>
      </c>
      <c r="BP542" s="391">
        <f t="shared" si="353"/>
        <v>26554950</v>
      </c>
      <c r="BQ542" s="50">
        <f t="shared" si="354"/>
        <v>1400010</v>
      </c>
      <c r="BR542" s="50">
        <f t="shared" si="355"/>
        <v>21347423.999999996</v>
      </c>
      <c r="BS542" s="50">
        <f t="shared" si="356"/>
        <v>5310990</v>
      </c>
      <c r="BT542" s="50">
        <f t="shared" si="357"/>
        <v>4500000</v>
      </c>
      <c r="BU542" s="50">
        <f t="shared" si="358"/>
        <v>6000000</v>
      </c>
      <c r="BV542" s="50">
        <f t="shared" si="359"/>
        <v>4892117.9999999991</v>
      </c>
      <c r="BW542" s="50">
        <f t="shared" si="360"/>
        <v>5217666.2159999991</v>
      </c>
      <c r="BX542" s="50">
        <f t="shared" si="361"/>
        <v>0</v>
      </c>
      <c r="BY542" s="50">
        <f t="shared" si="362"/>
        <v>5400000</v>
      </c>
      <c r="BZ542" s="50">
        <v>0</v>
      </c>
      <c r="CA542" s="50">
        <v>0</v>
      </c>
      <c r="CB542" s="50">
        <v>0</v>
      </c>
      <c r="CC542" s="50">
        <v>0</v>
      </c>
      <c r="CD542" s="391">
        <f t="shared" si="363"/>
        <v>80623158.216000006</v>
      </c>
      <c r="CE542" s="391">
        <f t="shared" si="365"/>
        <v>59412168.216000006</v>
      </c>
      <c r="CF542" s="391">
        <f t="shared" si="366"/>
        <v>75312168.216000006</v>
      </c>
      <c r="CG542" s="50">
        <f t="shared" si="387"/>
        <v>5271851.7751200013</v>
      </c>
      <c r="CH542" s="395">
        <f t="shared" si="388"/>
        <v>1941216.8216000006</v>
      </c>
      <c r="CI542" s="398">
        <v>0</v>
      </c>
      <c r="CJ542" s="50">
        <v>0</v>
      </c>
      <c r="CK542" s="50">
        <v>0</v>
      </c>
      <c r="CL542" s="50">
        <v>0</v>
      </c>
      <c r="CM542" s="50">
        <v>0</v>
      </c>
      <c r="CN542" s="50">
        <v>0</v>
      </c>
      <c r="CO542" s="50">
        <v>0</v>
      </c>
      <c r="CP542" s="395">
        <f t="shared" si="389"/>
        <v>7213068.5967200017</v>
      </c>
      <c r="CQ542" s="391">
        <f t="shared" si="390"/>
        <v>73410089</v>
      </c>
      <c r="CR542" s="391">
        <f t="shared" si="391"/>
        <v>-527185</v>
      </c>
    </row>
    <row r="543" spans="1:96" s="50" customFormat="1" ht="24" customHeight="1" x14ac:dyDescent="0.2">
      <c r="A543" s="182">
        <f t="shared" si="368"/>
        <v>2655495</v>
      </c>
      <c r="B543" s="298">
        <f t="shared" si="392"/>
        <v>537</v>
      </c>
      <c r="C543" s="266">
        <v>328</v>
      </c>
      <c r="D543" s="299">
        <v>13002</v>
      </c>
      <c r="E543" s="242" t="s">
        <v>480</v>
      </c>
      <c r="F543" s="243" t="s">
        <v>723</v>
      </c>
      <c r="G543" s="287" t="s">
        <v>137</v>
      </c>
      <c r="H543" s="274" t="s">
        <v>717</v>
      </c>
      <c r="I543" s="294" t="s">
        <v>724</v>
      </c>
      <c r="J543" s="65" t="s">
        <v>725</v>
      </c>
      <c r="K543" s="65" t="s">
        <v>726</v>
      </c>
      <c r="L543" s="65" t="s">
        <v>717</v>
      </c>
      <c r="M543" s="292" t="s">
        <v>137</v>
      </c>
      <c r="N543" s="244" t="s">
        <v>2410</v>
      </c>
      <c r="O543" s="65"/>
      <c r="P543" s="90"/>
      <c r="Q543" s="244">
        <v>30</v>
      </c>
      <c r="R543" s="246">
        <v>120</v>
      </c>
      <c r="S543" s="246">
        <v>110</v>
      </c>
      <c r="T543" s="246">
        <v>29.33</v>
      </c>
      <c r="U543" s="90">
        <v>0</v>
      </c>
      <c r="V543" s="262">
        <v>29</v>
      </c>
      <c r="W543" s="99">
        <v>0</v>
      </c>
      <c r="X543" s="84">
        <v>0</v>
      </c>
      <c r="Y543" s="99">
        <v>0</v>
      </c>
      <c r="Z543" s="65">
        <v>0</v>
      </c>
      <c r="AA543" s="319">
        <v>885165</v>
      </c>
      <c r="AB543" s="319">
        <v>46667</v>
      </c>
      <c r="AC543" s="320">
        <f t="shared" si="394"/>
        <v>931832</v>
      </c>
      <c r="AD543" s="75">
        <v>4500000</v>
      </c>
      <c r="AE543" s="75">
        <v>6000000</v>
      </c>
      <c r="AF543" s="338">
        <f t="shared" si="393"/>
        <v>177895.19999999998</v>
      </c>
      <c r="AG543" s="113">
        <f t="shared" si="370"/>
        <v>26554950</v>
      </c>
      <c r="AH543" s="75">
        <f t="shared" si="371"/>
        <v>1400010</v>
      </c>
      <c r="AI543" s="75">
        <f t="shared" si="372"/>
        <v>21347423.999999996</v>
      </c>
      <c r="AJ543" s="75">
        <f t="shared" si="373"/>
        <v>0</v>
      </c>
      <c r="AK543" s="75">
        <f t="shared" si="374"/>
        <v>4500000</v>
      </c>
      <c r="AL543" s="75">
        <f t="shared" si="375"/>
        <v>6000000</v>
      </c>
      <c r="AM543" s="75">
        <f t="shared" si="376"/>
        <v>4892117.9999999991</v>
      </c>
      <c r="AN543" s="75">
        <f t="shared" si="377"/>
        <v>5217666.2159999991</v>
      </c>
      <c r="AO543" s="75">
        <f t="shared" si="378"/>
        <v>0</v>
      </c>
      <c r="AP543" s="75">
        <f t="shared" si="379"/>
        <v>5800000</v>
      </c>
      <c r="AQ543" s="75">
        <v>0</v>
      </c>
      <c r="AR543" s="75">
        <v>0</v>
      </c>
      <c r="AS543" s="75">
        <v>0</v>
      </c>
      <c r="AT543" s="80">
        <v>0</v>
      </c>
      <c r="AU543" s="82">
        <f t="shared" si="380"/>
        <v>75712168.216000006</v>
      </c>
      <c r="AV543" s="113">
        <f t="shared" si="381"/>
        <v>54112316.440880008</v>
      </c>
      <c r="AW543" s="75">
        <f t="shared" si="382"/>
        <v>75712168.215999991</v>
      </c>
      <c r="AX543" s="75">
        <f t="shared" si="383"/>
        <v>5299851.7751199994</v>
      </c>
      <c r="AY543" s="76">
        <f t="shared" si="384"/>
        <v>1411231.644088001</v>
      </c>
      <c r="AZ543" s="75">
        <v>0</v>
      </c>
      <c r="BA543" s="75">
        <v>0</v>
      </c>
      <c r="BB543" s="75">
        <v>0</v>
      </c>
      <c r="BC543" s="80">
        <v>0</v>
      </c>
      <c r="BD543" s="80">
        <v>0</v>
      </c>
      <c r="BE543" s="80">
        <v>0</v>
      </c>
      <c r="BF543" s="78">
        <v>0</v>
      </c>
      <c r="BG543" s="348">
        <f t="shared" si="385"/>
        <v>6711083.4192080004</v>
      </c>
      <c r="BH543" s="188">
        <f t="shared" si="386"/>
        <v>69001084</v>
      </c>
      <c r="BM543" s="50">
        <v>885165</v>
      </c>
      <c r="BN543" s="391">
        <f t="shared" si="397"/>
        <v>46667</v>
      </c>
      <c r="BO543" s="391">
        <f t="shared" si="398"/>
        <v>931832</v>
      </c>
      <c r="BP543" s="391">
        <f t="shared" si="353"/>
        <v>26554950</v>
      </c>
      <c r="BQ543" s="50">
        <f t="shared" si="354"/>
        <v>1400010</v>
      </c>
      <c r="BR543" s="50">
        <f t="shared" si="355"/>
        <v>21347423.999999996</v>
      </c>
      <c r="BS543" s="50">
        <f t="shared" si="356"/>
        <v>0</v>
      </c>
      <c r="BT543" s="50">
        <f t="shared" si="357"/>
        <v>4500000</v>
      </c>
      <c r="BU543" s="50">
        <f t="shared" si="358"/>
        <v>6000000</v>
      </c>
      <c r="BV543" s="50">
        <f t="shared" si="359"/>
        <v>4892117.9999999991</v>
      </c>
      <c r="BW543" s="50">
        <f t="shared" si="360"/>
        <v>5217666.2159999991</v>
      </c>
      <c r="BX543" s="50">
        <f t="shared" si="361"/>
        <v>0</v>
      </c>
      <c r="BY543" s="50">
        <f t="shared" si="362"/>
        <v>5800000</v>
      </c>
      <c r="BZ543" s="50">
        <v>0</v>
      </c>
      <c r="CA543" s="50">
        <v>0</v>
      </c>
      <c r="CB543" s="50">
        <v>0</v>
      </c>
      <c r="CC543" s="50">
        <v>0</v>
      </c>
      <c r="CD543" s="391">
        <f t="shared" si="363"/>
        <v>75712168.216000006</v>
      </c>
      <c r="CE543" s="391">
        <f t="shared" si="365"/>
        <v>59412168.216000006</v>
      </c>
      <c r="CF543" s="391">
        <f t="shared" si="366"/>
        <v>75712168.216000006</v>
      </c>
      <c r="CG543" s="50">
        <f t="shared" si="387"/>
        <v>5299851.7751200013</v>
      </c>
      <c r="CH543" s="395">
        <f t="shared" si="388"/>
        <v>1941216.8216000006</v>
      </c>
      <c r="CI543" s="398">
        <v>0</v>
      </c>
      <c r="CJ543" s="50">
        <v>0</v>
      </c>
      <c r="CK543" s="50">
        <v>0</v>
      </c>
      <c r="CL543" s="50">
        <v>0</v>
      </c>
      <c r="CM543" s="50">
        <v>0</v>
      </c>
      <c r="CN543" s="50">
        <v>0</v>
      </c>
      <c r="CO543" s="50">
        <v>0</v>
      </c>
      <c r="CP543" s="395">
        <f t="shared" si="389"/>
        <v>7241068.5967200017</v>
      </c>
      <c r="CQ543" s="391">
        <f t="shared" si="390"/>
        <v>68471099</v>
      </c>
      <c r="CR543" s="391">
        <f t="shared" si="391"/>
        <v>-529985</v>
      </c>
    </row>
    <row r="544" spans="1:96" s="50" customFormat="1" ht="24" customHeight="1" x14ac:dyDescent="0.2">
      <c r="A544" s="182">
        <f t="shared" si="368"/>
        <v>2655495</v>
      </c>
      <c r="B544" s="298">
        <f t="shared" si="392"/>
        <v>538</v>
      </c>
      <c r="C544" s="266">
        <v>329</v>
      </c>
      <c r="D544" s="299">
        <v>13010</v>
      </c>
      <c r="E544" s="242" t="s">
        <v>435</v>
      </c>
      <c r="F544" s="243" t="s">
        <v>756</v>
      </c>
      <c r="G544" s="287" t="s">
        <v>137</v>
      </c>
      <c r="H544" s="274" t="s">
        <v>717</v>
      </c>
      <c r="I544" s="294" t="s">
        <v>757</v>
      </c>
      <c r="J544" s="65" t="s">
        <v>758</v>
      </c>
      <c r="K544" s="65" t="s">
        <v>759</v>
      </c>
      <c r="L544" s="65" t="s">
        <v>717</v>
      </c>
      <c r="M544" s="292" t="s">
        <v>137</v>
      </c>
      <c r="N544" s="244" t="s">
        <v>2410</v>
      </c>
      <c r="O544" s="65"/>
      <c r="P544" s="90"/>
      <c r="Q544" s="244">
        <v>30</v>
      </c>
      <c r="R544" s="246">
        <v>120</v>
      </c>
      <c r="S544" s="246">
        <v>110</v>
      </c>
      <c r="T544" s="246">
        <v>29.33</v>
      </c>
      <c r="U544" s="90">
        <v>0</v>
      </c>
      <c r="V544" s="262">
        <v>29</v>
      </c>
      <c r="W544" s="99">
        <v>0</v>
      </c>
      <c r="X544" s="84">
        <v>0</v>
      </c>
      <c r="Y544" s="99">
        <v>2</v>
      </c>
      <c r="Z544" s="65">
        <v>1</v>
      </c>
      <c r="AA544" s="319">
        <v>885165</v>
      </c>
      <c r="AB544" s="319">
        <v>46667</v>
      </c>
      <c r="AC544" s="320">
        <f t="shared" si="394"/>
        <v>931832</v>
      </c>
      <c r="AD544" s="75">
        <v>4500000</v>
      </c>
      <c r="AE544" s="75">
        <v>6000000</v>
      </c>
      <c r="AF544" s="338">
        <f t="shared" si="393"/>
        <v>177895.19999999998</v>
      </c>
      <c r="AG544" s="113">
        <f t="shared" si="370"/>
        <v>26554950</v>
      </c>
      <c r="AH544" s="75">
        <f t="shared" si="371"/>
        <v>1400010</v>
      </c>
      <c r="AI544" s="75">
        <f t="shared" si="372"/>
        <v>21347423.999999996</v>
      </c>
      <c r="AJ544" s="75">
        <f t="shared" si="373"/>
        <v>2655495</v>
      </c>
      <c r="AK544" s="75">
        <f t="shared" si="374"/>
        <v>4500000</v>
      </c>
      <c r="AL544" s="75">
        <f t="shared" si="375"/>
        <v>6000000</v>
      </c>
      <c r="AM544" s="75">
        <f t="shared" si="376"/>
        <v>4892117.9999999991</v>
      </c>
      <c r="AN544" s="75">
        <f t="shared" si="377"/>
        <v>5217666.2159999991</v>
      </c>
      <c r="AO544" s="75">
        <f t="shared" si="378"/>
        <v>0</v>
      </c>
      <c r="AP544" s="75">
        <f t="shared" si="379"/>
        <v>5800000</v>
      </c>
      <c r="AQ544" s="75">
        <v>0</v>
      </c>
      <c r="AR544" s="75">
        <v>0</v>
      </c>
      <c r="AS544" s="75">
        <v>0</v>
      </c>
      <c r="AT544" s="80">
        <v>0</v>
      </c>
      <c r="AU544" s="82">
        <f t="shared" si="380"/>
        <v>78367663.216000006</v>
      </c>
      <c r="AV544" s="113">
        <f t="shared" si="381"/>
        <v>54112316.440880008</v>
      </c>
      <c r="AW544" s="75">
        <f t="shared" si="382"/>
        <v>75712168.215999991</v>
      </c>
      <c r="AX544" s="75">
        <f t="shared" si="383"/>
        <v>5299851.7751199994</v>
      </c>
      <c r="AY544" s="76">
        <f t="shared" si="384"/>
        <v>1411231.644088001</v>
      </c>
      <c r="AZ544" s="75">
        <v>0</v>
      </c>
      <c r="BA544" s="75">
        <v>0</v>
      </c>
      <c r="BB544" s="75">
        <v>0</v>
      </c>
      <c r="BC544" s="80">
        <v>0</v>
      </c>
      <c r="BD544" s="80">
        <v>0</v>
      </c>
      <c r="BE544" s="80">
        <v>0</v>
      </c>
      <c r="BF544" s="78">
        <v>0</v>
      </c>
      <c r="BG544" s="348">
        <f t="shared" si="385"/>
        <v>6711083.4192080004</v>
      </c>
      <c r="BH544" s="188">
        <f t="shared" si="386"/>
        <v>71656579</v>
      </c>
      <c r="BM544" s="50">
        <v>885165</v>
      </c>
      <c r="BN544" s="391">
        <f t="shared" si="397"/>
        <v>46667</v>
      </c>
      <c r="BO544" s="391">
        <f t="shared" si="398"/>
        <v>931832</v>
      </c>
      <c r="BP544" s="391">
        <f t="shared" si="353"/>
        <v>26554950</v>
      </c>
      <c r="BQ544" s="50">
        <f t="shared" si="354"/>
        <v>1400010</v>
      </c>
      <c r="BR544" s="50">
        <f t="shared" si="355"/>
        <v>21347423.999999996</v>
      </c>
      <c r="BS544" s="50">
        <f t="shared" si="356"/>
        <v>2655495</v>
      </c>
      <c r="BT544" s="50">
        <f t="shared" si="357"/>
        <v>4500000</v>
      </c>
      <c r="BU544" s="50">
        <f t="shared" si="358"/>
        <v>6000000</v>
      </c>
      <c r="BV544" s="50">
        <f t="shared" si="359"/>
        <v>4892117.9999999991</v>
      </c>
      <c r="BW544" s="50">
        <f t="shared" si="360"/>
        <v>5217666.2159999991</v>
      </c>
      <c r="BX544" s="50">
        <f t="shared" si="361"/>
        <v>0</v>
      </c>
      <c r="BY544" s="50">
        <f t="shared" si="362"/>
        <v>5800000</v>
      </c>
      <c r="BZ544" s="50">
        <v>0</v>
      </c>
      <c r="CA544" s="50">
        <v>0</v>
      </c>
      <c r="CB544" s="50">
        <v>0</v>
      </c>
      <c r="CC544" s="50">
        <v>0</v>
      </c>
      <c r="CD544" s="391">
        <f t="shared" si="363"/>
        <v>78367663.216000006</v>
      </c>
      <c r="CE544" s="391">
        <f t="shared" si="365"/>
        <v>59412168.216000006</v>
      </c>
      <c r="CF544" s="391">
        <f t="shared" si="366"/>
        <v>75712168.216000006</v>
      </c>
      <c r="CG544" s="50">
        <f t="shared" si="387"/>
        <v>5299851.7751200013</v>
      </c>
      <c r="CH544" s="395">
        <f t="shared" si="388"/>
        <v>1941216.8216000006</v>
      </c>
      <c r="CI544" s="398">
        <v>0</v>
      </c>
      <c r="CJ544" s="50">
        <v>0</v>
      </c>
      <c r="CK544" s="50">
        <v>0</v>
      </c>
      <c r="CL544" s="50">
        <v>0</v>
      </c>
      <c r="CM544" s="50">
        <v>0</v>
      </c>
      <c r="CN544" s="50">
        <v>0</v>
      </c>
      <c r="CO544" s="50">
        <v>0</v>
      </c>
      <c r="CP544" s="395">
        <f t="shared" si="389"/>
        <v>7241068.5967200017</v>
      </c>
      <c r="CQ544" s="391">
        <f t="shared" si="390"/>
        <v>71126594</v>
      </c>
      <c r="CR544" s="391">
        <f t="shared" si="391"/>
        <v>-529985</v>
      </c>
    </row>
    <row r="545" spans="1:96" s="50" customFormat="1" ht="24" customHeight="1" x14ac:dyDescent="0.2">
      <c r="A545" s="182">
        <f t="shared" si="368"/>
        <v>2655495</v>
      </c>
      <c r="B545" s="298">
        <f t="shared" si="392"/>
        <v>539</v>
      </c>
      <c r="C545" s="266">
        <v>330</v>
      </c>
      <c r="D545" s="299">
        <v>13013</v>
      </c>
      <c r="E545" s="242" t="s">
        <v>407</v>
      </c>
      <c r="F545" s="243" t="s">
        <v>769</v>
      </c>
      <c r="G545" s="287" t="s">
        <v>137</v>
      </c>
      <c r="H545" s="274" t="s">
        <v>717</v>
      </c>
      <c r="I545" s="294" t="s">
        <v>770</v>
      </c>
      <c r="J545" s="65">
        <v>3871310018</v>
      </c>
      <c r="K545" s="65" t="s">
        <v>771</v>
      </c>
      <c r="L545" s="65" t="s">
        <v>717</v>
      </c>
      <c r="M545" s="292" t="s">
        <v>137</v>
      </c>
      <c r="N545" s="244" t="s">
        <v>2410</v>
      </c>
      <c r="O545" s="65"/>
      <c r="P545" s="90"/>
      <c r="Q545" s="244">
        <v>30</v>
      </c>
      <c r="R545" s="246">
        <v>120</v>
      </c>
      <c r="S545" s="246">
        <v>110</v>
      </c>
      <c r="T545" s="246">
        <v>29.33</v>
      </c>
      <c r="U545" s="90">
        <v>0</v>
      </c>
      <c r="V545" s="262">
        <v>29</v>
      </c>
      <c r="W545" s="99">
        <v>0</v>
      </c>
      <c r="X545" s="84">
        <v>0</v>
      </c>
      <c r="Y545" s="99">
        <v>0</v>
      </c>
      <c r="Z545" s="65">
        <v>0</v>
      </c>
      <c r="AA545" s="319">
        <v>885165</v>
      </c>
      <c r="AB545" s="319">
        <v>46667</v>
      </c>
      <c r="AC545" s="320">
        <f t="shared" si="394"/>
        <v>931832</v>
      </c>
      <c r="AD545" s="75">
        <v>4500000</v>
      </c>
      <c r="AE545" s="75">
        <v>6000000</v>
      </c>
      <c r="AF545" s="338">
        <f t="shared" si="393"/>
        <v>177895.19999999998</v>
      </c>
      <c r="AG545" s="113">
        <f t="shared" si="370"/>
        <v>26554950</v>
      </c>
      <c r="AH545" s="75">
        <f t="shared" si="371"/>
        <v>1400010</v>
      </c>
      <c r="AI545" s="75">
        <f t="shared" si="372"/>
        <v>21347423.999999996</v>
      </c>
      <c r="AJ545" s="75">
        <f t="shared" si="373"/>
        <v>0</v>
      </c>
      <c r="AK545" s="75">
        <f t="shared" si="374"/>
        <v>4500000</v>
      </c>
      <c r="AL545" s="75">
        <f t="shared" si="375"/>
        <v>6000000</v>
      </c>
      <c r="AM545" s="75">
        <f t="shared" si="376"/>
        <v>4892117.9999999991</v>
      </c>
      <c r="AN545" s="75">
        <f t="shared" si="377"/>
        <v>5217666.2159999991</v>
      </c>
      <c r="AO545" s="75">
        <f t="shared" si="378"/>
        <v>0</v>
      </c>
      <c r="AP545" s="75">
        <f t="shared" si="379"/>
        <v>5800000</v>
      </c>
      <c r="AQ545" s="75">
        <v>0</v>
      </c>
      <c r="AR545" s="75">
        <v>0</v>
      </c>
      <c r="AS545" s="75">
        <v>0</v>
      </c>
      <c r="AT545" s="80">
        <v>0</v>
      </c>
      <c r="AU545" s="82">
        <f t="shared" si="380"/>
        <v>75712168.216000006</v>
      </c>
      <c r="AV545" s="113">
        <f t="shared" si="381"/>
        <v>54112316.440880008</v>
      </c>
      <c r="AW545" s="75">
        <f t="shared" si="382"/>
        <v>75712168.215999991</v>
      </c>
      <c r="AX545" s="75">
        <f t="shared" si="383"/>
        <v>5299851.7751199994</v>
      </c>
      <c r="AY545" s="76">
        <f t="shared" si="384"/>
        <v>1411231.644088001</v>
      </c>
      <c r="AZ545" s="75">
        <v>0</v>
      </c>
      <c r="BA545" s="75">
        <v>0</v>
      </c>
      <c r="BB545" s="75">
        <v>0</v>
      </c>
      <c r="BC545" s="80">
        <v>0</v>
      </c>
      <c r="BD545" s="80">
        <v>0</v>
      </c>
      <c r="BE545" s="80">
        <v>0</v>
      </c>
      <c r="BF545" s="78">
        <v>0</v>
      </c>
      <c r="BG545" s="348">
        <f t="shared" si="385"/>
        <v>6711083.4192080004</v>
      </c>
      <c r="BH545" s="188">
        <f t="shared" si="386"/>
        <v>69001084</v>
      </c>
      <c r="BM545" s="50">
        <v>885165</v>
      </c>
      <c r="BN545" s="391">
        <f t="shared" si="397"/>
        <v>46667</v>
      </c>
      <c r="BO545" s="391">
        <f t="shared" si="398"/>
        <v>931832</v>
      </c>
      <c r="BP545" s="391">
        <f t="shared" si="353"/>
        <v>26554950</v>
      </c>
      <c r="BQ545" s="50">
        <f t="shared" si="354"/>
        <v>1400010</v>
      </c>
      <c r="BR545" s="50">
        <f t="shared" si="355"/>
        <v>21347423.999999996</v>
      </c>
      <c r="BS545" s="50">
        <f t="shared" si="356"/>
        <v>0</v>
      </c>
      <c r="BT545" s="50">
        <f t="shared" si="357"/>
        <v>4500000</v>
      </c>
      <c r="BU545" s="50">
        <f t="shared" si="358"/>
        <v>6000000</v>
      </c>
      <c r="BV545" s="50">
        <f t="shared" si="359"/>
        <v>4892117.9999999991</v>
      </c>
      <c r="BW545" s="50">
        <f t="shared" si="360"/>
        <v>5217666.2159999991</v>
      </c>
      <c r="BX545" s="50">
        <f t="shared" si="361"/>
        <v>0</v>
      </c>
      <c r="BY545" s="50">
        <f t="shared" si="362"/>
        <v>5800000</v>
      </c>
      <c r="BZ545" s="50">
        <v>0</v>
      </c>
      <c r="CA545" s="50">
        <v>0</v>
      </c>
      <c r="CB545" s="50">
        <v>0</v>
      </c>
      <c r="CC545" s="50">
        <v>0</v>
      </c>
      <c r="CD545" s="391">
        <f t="shared" si="363"/>
        <v>75712168.216000006</v>
      </c>
      <c r="CE545" s="391">
        <f t="shared" si="365"/>
        <v>59412168.216000006</v>
      </c>
      <c r="CF545" s="391">
        <f t="shared" si="366"/>
        <v>75712168.216000006</v>
      </c>
      <c r="CG545" s="50">
        <f t="shared" si="387"/>
        <v>5299851.7751200013</v>
      </c>
      <c r="CH545" s="395">
        <f t="shared" si="388"/>
        <v>1941216.8216000006</v>
      </c>
      <c r="CI545" s="398">
        <v>0</v>
      </c>
      <c r="CJ545" s="50">
        <v>0</v>
      </c>
      <c r="CK545" s="50">
        <v>0</v>
      </c>
      <c r="CL545" s="50">
        <v>0</v>
      </c>
      <c r="CM545" s="50">
        <v>0</v>
      </c>
      <c r="CN545" s="50">
        <v>0</v>
      </c>
      <c r="CO545" s="50">
        <v>0</v>
      </c>
      <c r="CP545" s="395">
        <f t="shared" si="389"/>
        <v>7241068.5967200017</v>
      </c>
      <c r="CQ545" s="391">
        <f t="shared" si="390"/>
        <v>68471099</v>
      </c>
      <c r="CR545" s="391">
        <f t="shared" si="391"/>
        <v>-529985</v>
      </c>
    </row>
    <row r="546" spans="1:96" s="50" customFormat="1" ht="24" customHeight="1" x14ac:dyDescent="0.2">
      <c r="A546" s="182">
        <f t="shared" si="368"/>
        <v>2655495</v>
      </c>
      <c r="B546" s="298">
        <f t="shared" si="392"/>
        <v>540</v>
      </c>
      <c r="C546" s="266">
        <v>331</v>
      </c>
      <c r="D546" s="299">
        <v>13012</v>
      </c>
      <c r="E546" s="242" t="s">
        <v>314</v>
      </c>
      <c r="F546" s="243" t="s">
        <v>765</v>
      </c>
      <c r="G546" s="287" t="s">
        <v>137</v>
      </c>
      <c r="H546" s="274" t="s">
        <v>717</v>
      </c>
      <c r="I546" s="294" t="s">
        <v>766</v>
      </c>
      <c r="J546" s="65" t="s">
        <v>767</v>
      </c>
      <c r="K546" s="65" t="s">
        <v>768</v>
      </c>
      <c r="L546" s="65" t="s">
        <v>717</v>
      </c>
      <c r="M546" s="292" t="s">
        <v>137</v>
      </c>
      <c r="N546" s="99"/>
      <c r="O546" s="65"/>
      <c r="P546" s="245" t="s">
        <v>2410</v>
      </c>
      <c r="Q546" s="244">
        <v>30</v>
      </c>
      <c r="R546" s="246">
        <v>120</v>
      </c>
      <c r="S546" s="246">
        <v>220</v>
      </c>
      <c r="T546" s="246">
        <v>29.33</v>
      </c>
      <c r="U546" s="90">
        <v>0</v>
      </c>
      <c r="V546" s="262">
        <v>27</v>
      </c>
      <c r="W546" s="99">
        <v>0</v>
      </c>
      <c r="X546" s="84">
        <v>0</v>
      </c>
      <c r="Y546" s="99">
        <v>1</v>
      </c>
      <c r="Z546" s="65">
        <v>1</v>
      </c>
      <c r="AA546" s="319">
        <v>885165</v>
      </c>
      <c r="AB546" s="319">
        <v>46667</v>
      </c>
      <c r="AC546" s="320">
        <f t="shared" si="394"/>
        <v>931832</v>
      </c>
      <c r="AD546" s="75">
        <v>4500000</v>
      </c>
      <c r="AE546" s="75">
        <v>6000000</v>
      </c>
      <c r="AF546" s="338">
        <f t="shared" si="393"/>
        <v>177895.19999999998</v>
      </c>
      <c r="AG546" s="113">
        <f t="shared" si="370"/>
        <v>26554950</v>
      </c>
      <c r="AH546" s="75">
        <f t="shared" si="371"/>
        <v>1400010</v>
      </c>
      <c r="AI546" s="75">
        <f t="shared" si="372"/>
        <v>21347423.999999996</v>
      </c>
      <c r="AJ546" s="75">
        <f t="shared" si="373"/>
        <v>2655495</v>
      </c>
      <c r="AK546" s="75">
        <f t="shared" si="374"/>
        <v>4500000</v>
      </c>
      <c r="AL546" s="75">
        <f t="shared" si="375"/>
        <v>6000000</v>
      </c>
      <c r="AM546" s="75">
        <f t="shared" si="376"/>
        <v>9784235.9999999981</v>
      </c>
      <c r="AN546" s="75">
        <f t="shared" si="377"/>
        <v>5217666.2159999991</v>
      </c>
      <c r="AO546" s="75">
        <f t="shared" si="378"/>
        <v>0</v>
      </c>
      <c r="AP546" s="75">
        <f t="shared" si="379"/>
        <v>5400000</v>
      </c>
      <c r="AQ546" s="75">
        <v>0</v>
      </c>
      <c r="AR546" s="75">
        <v>0</v>
      </c>
      <c r="AS546" s="75">
        <v>0</v>
      </c>
      <c r="AT546" s="80">
        <v>0</v>
      </c>
      <c r="AU546" s="82">
        <f t="shared" si="380"/>
        <v>82859781.216000006</v>
      </c>
      <c r="AV546" s="113">
        <f t="shared" si="381"/>
        <v>58689986.18088001</v>
      </c>
      <c r="AW546" s="75">
        <f t="shared" si="382"/>
        <v>80204286.215999991</v>
      </c>
      <c r="AX546" s="75">
        <f t="shared" si="383"/>
        <v>5614300.0351200001</v>
      </c>
      <c r="AY546" s="76">
        <f t="shared" si="384"/>
        <v>1868998.6180880012</v>
      </c>
      <c r="AZ546" s="75">
        <v>0</v>
      </c>
      <c r="BA546" s="75">
        <v>0</v>
      </c>
      <c r="BB546" s="75">
        <v>0</v>
      </c>
      <c r="BC546" s="80">
        <v>0</v>
      </c>
      <c r="BD546" s="80">
        <v>0</v>
      </c>
      <c r="BE546" s="80">
        <v>0</v>
      </c>
      <c r="BF546" s="78">
        <v>0</v>
      </c>
      <c r="BG546" s="348">
        <f t="shared" si="385"/>
        <v>7483298.6532080015</v>
      </c>
      <c r="BH546" s="188">
        <f t="shared" si="386"/>
        <v>75376482</v>
      </c>
      <c r="BM546" s="50">
        <v>885165</v>
      </c>
      <c r="BN546" s="391">
        <f t="shared" si="397"/>
        <v>46667</v>
      </c>
      <c r="BO546" s="391">
        <f t="shared" si="398"/>
        <v>931832</v>
      </c>
      <c r="BP546" s="391">
        <f t="shared" si="353"/>
        <v>26554950</v>
      </c>
      <c r="BQ546" s="50">
        <f t="shared" si="354"/>
        <v>1400010</v>
      </c>
      <c r="BR546" s="50">
        <f t="shared" si="355"/>
        <v>21347423.999999996</v>
      </c>
      <c r="BS546" s="50">
        <f t="shared" si="356"/>
        <v>2655495</v>
      </c>
      <c r="BT546" s="50">
        <f t="shared" si="357"/>
        <v>4500000</v>
      </c>
      <c r="BU546" s="50">
        <f t="shared" si="358"/>
        <v>6000000</v>
      </c>
      <c r="BV546" s="50">
        <f t="shared" si="359"/>
        <v>9784235.9999999981</v>
      </c>
      <c r="BW546" s="50">
        <f t="shared" si="360"/>
        <v>5217666.2159999991</v>
      </c>
      <c r="BX546" s="50">
        <f t="shared" si="361"/>
        <v>0</v>
      </c>
      <c r="BY546" s="50">
        <f t="shared" si="362"/>
        <v>5400000</v>
      </c>
      <c r="BZ546" s="50">
        <v>0</v>
      </c>
      <c r="CA546" s="50">
        <v>0</v>
      </c>
      <c r="CB546" s="50">
        <v>0</v>
      </c>
      <c r="CC546" s="50">
        <v>0</v>
      </c>
      <c r="CD546" s="391">
        <f t="shared" si="363"/>
        <v>82859781.216000006</v>
      </c>
      <c r="CE546" s="391">
        <f t="shared" si="365"/>
        <v>64304286.216000006</v>
      </c>
      <c r="CF546" s="391">
        <f t="shared" si="366"/>
        <v>80204286.216000006</v>
      </c>
      <c r="CG546" s="50">
        <f t="shared" si="387"/>
        <v>5614300.0351200011</v>
      </c>
      <c r="CH546" s="395">
        <f t="shared" si="388"/>
        <v>2430428.6216000007</v>
      </c>
      <c r="CI546" s="398">
        <v>0</v>
      </c>
      <c r="CJ546" s="50">
        <v>0</v>
      </c>
      <c r="CK546" s="50">
        <v>0</v>
      </c>
      <c r="CL546" s="50">
        <v>0</v>
      </c>
      <c r="CM546" s="50">
        <v>0</v>
      </c>
      <c r="CN546" s="50">
        <v>0</v>
      </c>
      <c r="CO546" s="50">
        <v>0</v>
      </c>
      <c r="CP546" s="395">
        <f t="shared" si="389"/>
        <v>8044728.6567200013</v>
      </c>
      <c r="CQ546" s="391">
        <f t="shared" si="390"/>
        <v>74815052</v>
      </c>
      <c r="CR546" s="391">
        <f t="shared" si="391"/>
        <v>-561430</v>
      </c>
    </row>
    <row r="547" spans="1:96" s="50" customFormat="1" ht="24" customHeight="1" x14ac:dyDescent="0.2">
      <c r="A547" s="182">
        <f t="shared" si="368"/>
        <v>2655495</v>
      </c>
      <c r="B547" s="298">
        <f t="shared" si="392"/>
        <v>541</v>
      </c>
      <c r="C547" s="266">
        <v>332</v>
      </c>
      <c r="D547" s="299">
        <v>13003</v>
      </c>
      <c r="E547" s="242" t="s">
        <v>727</v>
      </c>
      <c r="F547" s="243" t="s">
        <v>728</v>
      </c>
      <c r="G547" s="287" t="s">
        <v>137</v>
      </c>
      <c r="H547" s="274" t="s">
        <v>717</v>
      </c>
      <c r="I547" s="294" t="s">
        <v>729</v>
      </c>
      <c r="J547" s="65" t="s">
        <v>730</v>
      </c>
      <c r="K547" s="65" t="s">
        <v>731</v>
      </c>
      <c r="L547" s="65" t="s">
        <v>717</v>
      </c>
      <c r="M547" s="292" t="s">
        <v>137</v>
      </c>
      <c r="N547" s="244" t="s">
        <v>2410</v>
      </c>
      <c r="O547" s="65"/>
      <c r="P547" s="90"/>
      <c r="Q547" s="244">
        <v>30</v>
      </c>
      <c r="R547" s="246">
        <v>120</v>
      </c>
      <c r="S547" s="246">
        <v>110</v>
      </c>
      <c r="T547" s="246">
        <v>29.33</v>
      </c>
      <c r="U547" s="90">
        <v>0</v>
      </c>
      <c r="V547" s="262">
        <v>27</v>
      </c>
      <c r="W547" s="99">
        <v>0</v>
      </c>
      <c r="X547" s="84">
        <v>0</v>
      </c>
      <c r="Y547" s="99">
        <v>1</v>
      </c>
      <c r="Z547" s="65">
        <v>1</v>
      </c>
      <c r="AA547" s="319">
        <v>885165</v>
      </c>
      <c r="AB547" s="319">
        <v>46667</v>
      </c>
      <c r="AC547" s="320">
        <f t="shared" si="394"/>
        <v>931832</v>
      </c>
      <c r="AD547" s="75">
        <v>4500000</v>
      </c>
      <c r="AE547" s="75">
        <v>6000000</v>
      </c>
      <c r="AF547" s="338">
        <f t="shared" si="393"/>
        <v>177895.19999999998</v>
      </c>
      <c r="AG547" s="113">
        <f t="shared" si="370"/>
        <v>26554950</v>
      </c>
      <c r="AH547" s="75">
        <f t="shared" si="371"/>
        <v>1400010</v>
      </c>
      <c r="AI547" s="75">
        <f t="shared" si="372"/>
        <v>21347423.999999996</v>
      </c>
      <c r="AJ547" s="75">
        <f t="shared" si="373"/>
        <v>2655495</v>
      </c>
      <c r="AK547" s="75">
        <f t="shared" si="374"/>
        <v>4500000</v>
      </c>
      <c r="AL547" s="75">
        <f t="shared" si="375"/>
        <v>6000000</v>
      </c>
      <c r="AM547" s="75">
        <f t="shared" si="376"/>
        <v>4892117.9999999991</v>
      </c>
      <c r="AN547" s="75">
        <f t="shared" si="377"/>
        <v>5217666.2159999991</v>
      </c>
      <c r="AO547" s="75">
        <f t="shared" si="378"/>
        <v>0</v>
      </c>
      <c r="AP547" s="75">
        <f t="shared" si="379"/>
        <v>5400000</v>
      </c>
      <c r="AQ547" s="75">
        <v>0</v>
      </c>
      <c r="AR547" s="75">
        <v>0</v>
      </c>
      <c r="AS547" s="75">
        <v>0</v>
      </c>
      <c r="AT547" s="80">
        <v>0</v>
      </c>
      <c r="AU547" s="82">
        <f t="shared" si="380"/>
        <v>77967663.216000006</v>
      </c>
      <c r="AV547" s="113">
        <f t="shared" si="381"/>
        <v>54140316.440880008</v>
      </c>
      <c r="AW547" s="75">
        <f t="shared" si="382"/>
        <v>75312168.215999991</v>
      </c>
      <c r="AX547" s="75">
        <f t="shared" si="383"/>
        <v>5271851.7751199994</v>
      </c>
      <c r="AY547" s="76">
        <f t="shared" si="384"/>
        <v>1414031.644088001</v>
      </c>
      <c r="AZ547" s="75">
        <v>0</v>
      </c>
      <c r="BA547" s="75">
        <v>0</v>
      </c>
      <c r="BB547" s="75">
        <v>0</v>
      </c>
      <c r="BC547" s="80">
        <v>0</v>
      </c>
      <c r="BD547" s="80">
        <v>0</v>
      </c>
      <c r="BE547" s="80">
        <v>0</v>
      </c>
      <c r="BF547" s="78">
        <v>0</v>
      </c>
      <c r="BG547" s="348">
        <f t="shared" si="385"/>
        <v>6685883.4192080004</v>
      </c>
      <c r="BH547" s="188">
        <f t="shared" si="386"/>
        <v>71281779</v>
      </c>
      <c r="BM547" s="50">
        <v>885165</v>
      </c>
      <c r="BN547" s="391">
        <f t="shared" si="397"/>
        <v>46667</v>
      </c>
      <c r="BO547" s="391">
        <f t="shared" si="398"/>
        <v>931832</v>
      </c>
      <c r="BP547" s="391">
        <f t="shared" si="353"/>
        <v>26554950</v>
      </c>
      <c r="BQ547" s="50">
        <f t="shared" si="354"/>
        <v>1400010</v>
      </c>
      <c r="BR547" s="50">
        <f t="shared" si="355"/>
        <v>21347423.999999996</v>
      </c>
      <c r="BS547" s="50">
        <f t="shared" si="356"/>
        <v>2655495</v>
      </c>
      <c r="BT547" s="50">
        <f t="shared" si="357"/>
        <v>4500000</v>
      </c>
      <c r="BU547" s="50">
        <f t="shared" si="358"/>
        <v>6000000</v>
      </c>
      <c r="BV547" s="50">
        <f t="shared" si="359"/>
        <v>4892117.9999999991</v>
      </c>
      <c r="BW547" s="50">
        <f t="shared" si="360"/>
        <v>5217666.2159999991</v>
      </c>
      <c r="BX547" s="50">
        <f t="shared" si="361"/>
        <v>0</v>
      </c>
      <c r="BY547" s="50">
        <f t="shared" si="362"/>
        <v>5400000</v>
      </c>
      <c r="BZ547" s="50">
        <v>0</v>
      </c>
      <c r="CA547" s="50">
        <v>0</v>
      </c>
      <c r="CB547" s="50">
        <v>0</v>
      </c>
      <c r="CC547" s="50">
        <v>0</v>
      </c>
      <c r="CD547" s="391">
        <f t="shared" si="363"/>
        <v>77967663.216000006</v>
      </c>
      <c r="CE547" s="391">
        <f t="shared" si="365"/>
        <v>59412168.216000006</v>
      </c>
      <c r="CF547" s="391">
        <f t="shared" si="366"/>
        <v>75312168.216000006</v>
      </c>
      <c r="CG547" s="50">
        <f t="shared" si="387"/>
        <v>5271851.7751200013</v>
      </c>
      <c r="CH547" s="395">
        <f t="shared" si="388"/>
        <v>1941216.8216000006</v>
      </c>
      <c r="CI547" s="398">
        <v>0</v>
      </c>
      <c r="CJ547" s="50">
        <v>0</v>
      </c>
      <c r="CK547" s="50">
        <v>0</v>
      </c>
      <c r="CL547" s="50">
        <v>0</v>
      </c>
      <c r="CM547" s="50">
        <v>0</v>
      </c>
      <c r="CN547" s="50">
        <v>0</v>
      </c>
      <c r="CO547" s="50">
        <v>0</v>
      </c>
      <c r="CP547" s="395">
        <f t="shared" si="389"/>
        <v>7213068.5967200017</v>
      </c>
      <c r="CQ547" s="391">
        <f t="shared" si="390"/>
        <v>70754594</v>
      </c>
      <c r="CR547" s="391">
        <f t="shared" si="391"/>
        <v>-527185</v>
      </c>
    </row>
    <row r="548" spans="1:96" s="50" customFormat="1" ht="24" customHeight="1" x14ac:dyDescent="0.2">
      <c r="A548" s="182">
        <f t="shared" si="368"/>
        <v>2655495</v>
      </c>
      <c r="B548" s="298">
        <f t="shared" si="392"/>
        <v>542</v>
      </c>
      <c r="C548" s="266">
        <v>333</v>
      </c>
      <c r="D548" s="299">
        <v>13014</v>
      </c>
      <c r="E548" s="242" t="s">
        <v>410</v>
      </c>
      <c r="F548" s="243" t="s">
        <v>772</v>
      </c>
      <c r="G548" s="287" t="s">
        <v>137</v>
      </c>
      <c r="H548" s="274" t="s">
        <v>717</v>
      </c>
      <c r="I548" s="294" t="s">
        <v>773</v>
      </c>
      <c r="J548" s="65" t="s">
        <v>774</v>
      </c>
      <c r="K548" s="65" t="s">
        <v>775</v>
      </c>
      <c r="L548" s="65" t="s">
        <v>717</v>
      </c>
      <c r="M548" s="292" t="s">
        <v>137</v>
      </c>
      <c r="N548" s="99"/>
      <c r="O548" s="246" t="s">
        <v>2410</v>
      </c>
      <c r="P548" s="90"/>
      <c r="Q548" s="244">
        <v>30</v>
      </c>
      <c r="R548" s="246">
        <v>90</v>
      </c>
      <c r="S548" s="246">
        <v>0</v>
      </c>
      <c r="T548" s="246">
        <v>0</v>
      </c>
      <c r="U548" s="90">
        <v>0</v>
      </c>
      <c r="V548" s="262">
        <v>28</v>
      </c>
      <c r="W548" s="99">
        <v>0</v>
      </c>
      <c r="X548" s="84">
        <v>0</v>
      </c>
      <c r="Y548" s="99">
        <v>0</v>
      </c>
      <c r="Z548" s="65">
        <v>0</v>
      </c>
      <c r="AA548" s="319">
        <v>885165</v>
      </c>
      <c r="AB548" s="319">
        <v>46667</v>
      </c>
      <c r="AC548" s="320">
        <f t="shared" si="394"/>
        <v>931832</v>
      </c>
      <c r="AD548" s="75">
        <v>4500000</v>
      </c>
      <c r="AE548" s="75">
        <v>6000000</v>
      </c>
      <c r="AF548" s="338">
        <f t="shared" si="393"/>
        <v>177895.19999999998</v>
      </c>
      <c r="AG548" s="113">
        <f t="shared" si="370"/>
        <v>26554950</v>
      </c>
      <c r="AH548" s="75">
        <f t="shared" si="371"/>
        <v>1400010</v>
      </c>
      <c r="AI548" s="75">
        <f t="shared" si="372"/>
        <v>16010567.999999998</v>
      </c>
      <c r="AJ548" s="75">
        <f t="shared" si="373"/>
        <v>0</v>
      </c>
      <c r="AK548" s="75">
        <f t="shared" si="374"/>
        <v>4500000</v>
      </c>
      <c r="AL548" s="75">
        <f t="shared" si="375"/>
        <v>6000000</v>
      </c>
      <c r="AM548" s="75">
        <f t="shared" si="376"/>
        <v>0</v>
      </c>
      <c r="AN548" s="75">
        <f t="shared" si="377"/>
        <v>0</v>
      </c>
      <c r="AO548" s="75">
        <f t="shared" si="378"/>
        <v>0</v>
      </c>
      <c r="AP548" s="75">
        <f t="shared" si="379"/>
        <v>5600000</v>
      </c>
      <c r="AQ548" s="75">
        <v>0</v>
      </c>
      <c r="AR548" s="75">
        <v>0</v>
      </c>
      <c r="AS548" s="75">
        <v>0</v>
      </c>
      <c r="AT548" s="80">
        <v>0</v>
      </c>
      <c r="AU548" s="82">
        <f t="shared" si="380"/>
        <v>60065528</v>
      </c>
      <c r="AV548" s="113">
        <f t="shared" si="381"/>
        <v>39760941.039999999</v>
      </c>
      <c r="AW548" s="75">
        <f t="shared" si="382"/>
        <v>60065528</v>
      </c>
      <c r="AX548" s="75">
        <f t="shared" si="383"/>
        <v>4204586.96</v>
      </c>
      <c r="AY548" s="76">
        <f t="shared" si="384"/>
        <v>0</v>
      </c>
      <c r="AZ548" s="75">
        <v>0</v>
      </c>
      <c r="BA548" s="75">
        <v>0</v>
      </c>
      <c r="BB548" s="75">
        <v>0</v>
      </c>
      <c r="BC548" s="80">
        <v>0</v>
      </c>
      <c r="BD548" s="80">
        <v>0</v>
      </c>
      <c r="BE548" s="80">
        <v>0</v>
      </c>
      <c r="BF548" s="78">
        <v>0</v>
      </c>
      <c r="BG548" s="348">
        <f t="shared" si="385"/>
        <v>4204586.96</v>
      </c>
      <c r="BH548" s="188">
        <f t="shared" si="386"/>
        <v>55860941</v>
      </c>
      <c r="BM548" s="50">
        <v>885165</v>
      </c>
      <c r="BN548" s="391">
        <f t="shared" si="397"/>
        <v>46667</v>
      </c>
      <c r="BO548" s="391">
        <f t="shared" si="398"/>
        <v>931832</v>
      </c>
      <c r="BP548" s="391">
        <f t="shared" si="353"/>
        <v>26554950</v>
      </c>
      <c r="BQ548" s="50">
        <f t="shared" si="354"/>
        <v>1400010</v>
      </c>
      <c r="BR548" s="50">
        <f t="shared" si="355"/>
        <v>16010567.999999998</v>
      </c>
      <c r="BS548" s="50">
        <f t="shared" si="356"/>
        <v>0</v>
      </c>
      <c r="BT548" s="50">
        <f t="shared" si="357"/>
        <v>4500000</v>
      </c>
      <c r="BU548" s="50">
        <f t="shared" si="358"/>
        <v>6000000</v>
      </c>
      <c r="BV548" s="50">
        <f t="shared" si="359"/>
        <v>0</v>
      </c>
      <c r="BW548" s="50">
        <f t="shared" si="360"/>
        <v>0</v>
      </c>
      <c r="BX548" s="50">
        <f t="shared" si="361"/>
        <v>0</v>
      </c>
      <c r="BY548" s="50">
        <f t="shared" si="362"/>
        <v>5600000</v>
      </c>
      <c r="BZ548" s="50">
        <v>0</v>
      </c>
      <c r="CA548" s="50">
        <v>0</v>
      </c>
      <c r="CB548" s="50">
        <v>0</v>
      </c>
      <c r="CC548" s="50">
        <v>0</v>
      </c>
      <c r="CD548" s="391">
        <f t="shared" si="363"/>
        <v>60065528</v>
      </c>
      <c r="CE548" s="391">
        <f t="shared" si="365"/>
        <v>43965528</v>
      </c>
      <c r="CF548" s="391">
        <f t="shared" si="366"/>
        <v>60065528</v>
      </c>
      <c r="CG548" s="50">
        <f t="shared" si="387"/>
        <v>4204586.96</v>
      </c>
      <c r="CH548" s="395">
        <f t="shared" si="388"/>
        <v>396552.80000000005</v>
      </c>
      <c r="CI548" s="398">
        <v>0</v>
      </c>
      <c r="CJ548" s="50">
        <v>0</v>
      </c>
      <c r="CK548" s="50">
        <v>0</v>
      </c>
      <c r="CL548" s="50">
        <v>0</v>
      </c>
      <c r="CM548" s="50">
        <v>0</v>
      </c>
      <c r="CN548" s="50">
        <v>0</v>
      </c>
      <c r="CO548" s="50">
        <v>0</v>
      </c>
      <c r="CP548" s="395">
        <f t="shared" si="389"/>
        <v>4601139.76</v>
      </c>
      <c r="CQ548" s="391">
        <f t="shared" si="390"/>
        <v>55464388</v>
      </c>
      <c r="CR548" s="391">
        <f t="shared" si="391"/>
        <v>-396553</v>
      </c>
    </row>
    <row r="549" spans="1:96" s="50" customFormat="1" ht="24" customHeight="1" x14ac:dyDescent="0.2">
      <c r="A549" s="182">
        <f t="shared" si="368"/>
        <v>2655495</v>
      </c>
      <c r="B549" s="298">
        <f t="shared" si="392"/>
        <v>543</v>
      </c>
      <c r="C549" s="266">
        <v>336</v>
      </c>
      <c r="D549" s="299">
        <v>13393</v>
      </c>
      <c r="E549" s="242" t="s">
        <v>1920</v>
      </c>
      <c r="F549" s="243" t="s">
        <v>1921</v>
      </c>
      <c r="G549" s="287" t="s">
        <v>137</v>
      </c>
      <c r="H549" s="274" t="s">
        <v>1906</v>
      </c>
      <c r="I549" s="294" t="s">
        <v>2964</v>
      </c>
      <c r="J549" s="65">
        <v>3733174127</v>
      </c>
      <c r="K549" s="65" t="s">
        <v>1922</v>
      </c>
      <c r="L549" s="65" t="s">
        <v>1906</v>
      </c>
      <c r="M549" s="292" t="s">
        <v>137</v>
      </c>
      <c r="N549" s="244" t="s">
        <v>2410</v>
      </c>
      <c r="O549" s="65"/>
      <c r="P549" s="90"/>
      <c r="Q549" s="244">
        <v>30</v>
      </c>
      <c r="R549" s="246">
        <v>120</v>
      </c>
      <c r="S549" s="246">
        <v>110</v>
      </c>
      <c r="T549" s="246">
        <v>29.33</v>
      </c>
      <c r="U549" s="90">
        <v>0</v>
      </c>
      <c r="V549" s="262">
        <v>15</v>
      </c>
      <c r="W549" s="99">
        <v>0</v>
      </c>
      <c r="X549" s="84">
        <v>0</v>
      </c>
      <c r="Y549" s="99">
        <v>1</v>
      </c>
      <c r="Z549" s="65">
        <v>1</v>
      </c>
      <c r="AA549" s="319">
        <v>885165</v>
      </c>
      <c r="AB549" s="319">
        <v>46667</v>
      </c>
      <c r="AC549" s="320">
        <f t="shared" si="394"/>
        <v>931832</v>
      </c>
      <c r="AD549" s="75">
        <v>4500000</v>
      </c>
      <c r="AE549" s="75">
        <v>6000000</v>
      </c>
      <c r="AF549" s="338">
        <f t="shared" si="393"/>
        <v>177895.19999999998</v>
      </c>
      <c r="AG549" s="113">
        <f t="shared" si="370"/>
        <v>26554950</v>
      </c>
      <c r="AH549" s="75">
        <f t="shared" si="371"/>
        <v>1400010</v>
      </c>
      <c r="AI549" s="75">
        <f t="shared" si="372"/>
        <v>21347423.999999996</v>
      </c>
      <c r="AJ549" s="75">
        <f t="shared" si="373"/>
        <v>2655495</v>
      </c>
      <c r="AK549" s="75">
        <f t="shared" si="374"/>
        <v>4500000</v>
      </c>
      <c r="AL549" s="75">
        <f t="shared" si="375"/>
        <v>6000000</v>
      </c>
      <c r="AM549" s="75">
        <f t="shared" si="376"/>
        <v>4892117.9999999991</v>
      </c>
      <c r="AN549" s="75">
        <f t="shared" si="377"/>
        <v>5217666.2159999991</v>
      </c>
      <c r="AO549" s="75">
        <f t="shared" si="378"/>
        <v>0</v>
      </c>
      <c r="AP549" s="75">
        <f t="shared" si="379"/>
        <v>3000000</v>
      </c>
      <c r="AQ549" s="75">
        <v>0</v>
      </c>
      <c r="AR549" s="75">
        <v>0</v>
      </c>
      <c r="AS549" s="75">
        <v>0</v>
      </c>
      <c r="AT549" s="80">
        <v>0</v>
      </c>
      <c r="AU549" s="82">
        <f t="shared" si="380"/>
        <v>75567663.216000006</v>
      </c>
      <c r="AV549" s="113">
        <f t="shared" si="381"/>
        <v>54308316.440880008</v>
      </c>
      <c r="AW549" s="75">
        <f t="shared" si="382"/>
        <v>72912168.215999991</v>
      </c>
      <c r="AX549" s="75">
        <f t="shared" si="383"/>
        <v>5103851.7751199994</v>
      </c>
      <c r="AY549" s="76">
        <f t="shared" si="384"/>
        <v>1430831.644088001</v>
      </c>
      <c r="AZ549" s="75">
        <v>0</v>
      </c>
      <c r="BA549" s="75">
        <v>0</v>
      </c>
      <c r="BB549" s="75">
        <v>0</v>
      </c>
      <c r="BC549" s="80">
        <v>0</v>
      </c>
      <c r="BD549" s="80">
        <v>0</v>
      </c>
      <c r="BE549" s="80">
        <v>0</v>
      </c>
      <c r="BF549" s="78">
        <v>0</v>
      </c>
      <c r="BG549" s="348">
        <f t="shared" si="385"/>
        <v>6534683.4192080004</v>
      </c>
      <c r="BH549" s="188">
        <f t="shared" si="386"/>
        <v>69032979</v>
      </c>
      <c r="BM549" s="50">
        <v>885165</v>
      </c>
      <c r="BN549" s="391">
        <f t="shared" si="397"/>
        <v>46667</v>
      </c>
      <c r="BO549" s="391">
        <f t="shared" si="398"/>
        <v>931832</v>
      </c>
      <c r="BP549" s="391">
        <f t="shared" si="353"/>
        <v>26554950</v>
      </c>
      <c r="BQ549" s="50">
        <f t="shared" si="354"/>
        <v>1400010</v>
      </c>
      <c r="BR549" s="50">
        <f t="shared" si="355"/>
        <v>21347423.999999996</v>
      </c>
      <c r="BS549" s="50">
        <f t="shared" si="356"/>
        <v>2655495</v>
      </c>
      <c r="BT549" s="50">
        <f t="shared" si="357"/>
        <v>4500000</v>
      </c>
      <c r="BU549" s="50">
        <f t="shared" si="358"/>
        <v>6000000</v>
      </c>
      <c r="BV549" s="50">
        <f t="shared" si="359"/>
        <v>4892117.9999999991</v>
      </c>
      <c r="BW549" s="50">
        <f t="shared" si="360"/>
        <v>5217666.2159999991</v>
      </c>
      <c r="BX549" s="50">
        <f t="shared" si="361"/>
        <v>0</v>
      </c>
      <c r="BY549" s="50">
        <f t="shared" si="362"/>
        <v>3000000</v>
      </c>
      <c r="BZ549" s="50">
        <v>0</v>
      </c>
      <c r="CA549" s="50">
        <v>0</v>
      </c>
      <c r="CB549" s="50">
        <v>0</v>
      </c>
      <c r="CC549" s="50">
        <v>0</v>
      </c>
      <c r="CD549" s="391">
        <f t="shared" si="363"/>
        <v>75567663.216000006</v>
      </c>
      <c r="CE549" s="391">
        <f t="shared" si="365"/>
        <v>59412168.216000006</v>
      </c>
      <c r="CF549" s="391">
        <f t="shared" si="366"/>
        <v>72912168.216000006</v>
      </c>
      <c r="CG549" s="50">
        <f t="shared" si="387"/>
        <v>5103851.7751200013</v>
      </c>
      <c r="CH549" s="395">
        <f t="shared" si="388"/>
        <v>1941216.8216000006</v>
      </c>
      <c r="CI549" s="398">
        <v>0</v>
      </c>
      <c r="CJ549" s="50">
        <v>0</v>
      </c>
      <c r="CK549" s="50">
        <v>0</v>
      </c>
      <c r="CL549" s="50">
        <v>0</v>
      </c>
      <c r="CM549" s="50">
        <v>0</v>
      </c>
      <c r="CN549" s="50">
        <v>0</v>
      </c>
      <c r="CO549" s="50">
        <v>0</v>
      </c>
      <c r="CP549" s="395">
        <f t="shared" si="389"/>
        <v>7045068.5967200017</v>
      </c>
      <c r="CQ549" s="391">
        <f t="shared" si="390"/>
        <v>68522594</v>
      </c>
      <c r="CR549" s="391">
        <f t="shared" si="391"/>
        <v>-510385</v>
      </c>
    </row>
    <row r="550" spans="1:96" s="50" customFormat="1" ht="24" customHeight="1" x14ac:dyDescent="0.2">
      <c r="A550" s="182">
        <f t="shared" si="368"/>
        <v>2655495</v>
      </c>
      <c r="B550" s="298">
        <f t="shared" si="392"/>
        <v>544</v>
      </c>
      <c r="C550" s="266">
        <v>337</v>
      </c>
      <c r="D550" s="299">
        <v>13394</v>
      </c>
      <c r="E550" s="242" t="s">
        <v>378</v>
      </c>
      <c r="F550" s="243" t="s">
        <v>1923</v>
      </c>
      <c r="G550" s="287" t="s">
        <v>137</v>
      </c>
      <c r="H550" s="274" t="s">
        <v>1906</v>
      </c>
      <c r="I550" s="294" t="s">
        <v>2965</v>
      </c>
      <c r="J550" s="65">
        <v>3257407866</v>
      </c>
      <c r="K550" s="65" t="s">
        <v>1924</v>
      </c>
      <c r="L550" s="65" t="s">
        <v>1906</v>
      </c>
      <c r="M550" s="292" t="s">
        <v>137</v>
      </c>
      <c r="N550" s="244" t="s">
        <v>2410</v>
      </c>
      <c r="O550" s="65"/>
      <c r="P550" s="90"/>
      <c r="Q550" s="244">
        <v>30</v>
      </c>
      <c r="R550" s="246">
        <v>120</v>
      </c>
      <c r="S550" s="246">
        <v>110</v>
      </c>
      <c r="T550" s="246">
        <v>29.33</v>
      </c>
      <c r="U550" s="90">
        <v>0</v>
      </c>
      <c r="V550" s="262">
        <v>15</v>
      </c>
      <c r="W550" s="99">
        <v>0</v>
      </c>
      <c r="X550" s="84">
        <v>0</v>
      </c>
      <c r="Y550" s="99">
        <v>1</v>
      </c>
      <c r="Z550" s="65">
        <v>1</v>
      </c>
      <c r="AA550" s="319">
        <v>885165</v>
      </c>
      <c r="AB550" s="319">
        <v>46667</v>
      </c>
      <c r="AC550" s="320">
        <f t="shared" si="394"/>
        <v>931832</v>
      </c>
      <c r="AD550" s="75">
        <v>4500000</v>
      </c>
      <c r="AE550" s="75">
        <v>6000000</v>
      </c>
      <c r="AF550" s="338">
        <f t="shared" si="393"/>
        <v>177895.19999999998</v>
      </c>
      <c r="AG550" s="113">
        <f t="shared" si="370"/>
        <v>26554950</v>
      </c>
      <c r="AH550" s="75">
        <f t="shared" si="371"/>
        <v>1400010</v>
      </c>
      <c r="AI550" s="75">
        <f t="shared" si="372"/>
        <v>21347423.999999996</v>
      </c>
      <c r="AJ550" s="75">
        <f t="shared" si="373"/>
        <v>2655495</v>
      </c>
      <c r="AK550" s="75">
        <f t="shared" si="374"/>
        <v>4500000</v>
      </c>
      <c r="AL550" s="75">
        <f t="shared" si="375"/>
        <v>6000000</v>
      </c>
      <c r="AM550" s="75">
        <f t="shared" si="376"/>
        <v>4892117.9999999991</v>
      </c>
      <c r="AN550" s="75">
        <f t="shared" si="377"/>
        <v>5217666.2159999991</v>
      </c>
      <c r="AO550" s="75">
        <f t="shared" si="378"/>
        <v>0</v>
      </c>
      <c r="AP550" s="75">
        <f t="shared" si="379"/>
        <v>3000000</v>
      </c>
      <c r="AQ550" s="75">
        <v>0</v>
      </c>
      <c r="AR550" s="75">
        <v>0</v>
      </c>
      <c r="AS550" s="75">
        <v>0</v>
      </c>
      <c r="AT550" s="80">
        <v>0</v>
      </c>
      <c r="AU550" s="82">
        <f t="shared" si="380"/>
        <v>75567663.216000006</v>
      </c>
      <c r="AV550" s="113">
        <f t="shared" si="381"/>
        <v>54308316.440880008</v>
      </c>
      <c r="AW550" s="75">
        <f t="shared" si="382"/>
        <v>72912168.215999991</v>
      </c>
      <c r="AX550" s="75">
        <f t="shared" si="383"/>
        <v>5103851.7751199994</v>
      </c>
      <c r="AY550" s="76">
        <f t="shared" si="384"/>
        <v>1430831.644088001</v>
      </c>
      <c r="AZ550" s="75">
        <v>0</v>
      </c>
      <c r="BA550" s="75">
        <v>0</v>
      </c>
      <c r="BB550" s="75">
        <v>0</v>
      </c>
      <c r="BC550" s="80">
        <v>0</v>
      </c>
      <c r="BD550" s="80">
        <v>0</v>
      </c>
      <c r="BE550" s="80">
        <v>0</v>
      </c>
      <c r="BF550" s="78">
        <v>0</v>
      </c>
      <c r="BG550" s="348">
        <f t="shared" si="385"/>
        <v>6534683.4192080004</v>
      </c>
      <c r="BH550" s="188">
        <f t="shared" si="386"/>
        <v>69032979</v>
      </c>
      <c r="BM550" s="50">
        <v>885165</v>
      </c>
      <c r="BN550" s="391">
        <f t="shared" si="397"/>
        <v>46667</v>
      </c>
      <c r="BO550" s="391">
        <f t="shared" si="398"/>
        <v>931832</v>
      </c>
      <c r="BP550" s="391">
        <f t="shared" si="353"/>
        <v>26554950</v>
      </c>
      <c r="BQ550" s="50">
        <f t="shared" si="354"/>
        <v>1400010</v>
      </c>
      <c r="BR550" s="50">
        <f t="shared" si="355"/>
        <v>21347423.999999996</v>
      </c>
      <c r="BS550" s="50">
        <f t="shared" si="356"/>
        <v>2655495</v>
      </c>
      <c r="BT550" s="50">
        <f t="shared" si="357"/>
        <v>4500000</v>
      </c>
      <c r="BU550" s="50">
        <f t="shared" si="358"/>
        <v>6000000</v>
      </c>
      <c r="BV550" s="50">
        <f t="shared" si="359"/>
        <v>4892117.9999999991</v>
      </c>
      <c r="BW550" s="50">
        <f t="shared" si="360"/>
        <v>5217666.2159999991</v>
      </c>
      <c r="BX550" s="50">
        <f t="shared" si="361"/>
        <v>0</v>
      </c>
      <c r="BY550" s="50">
        <f t="shared" si="362"/>
        <v>3000000</v>
      </c>
      <c r="BZ550" s="50">
        <v>0</v>
      </c>
      <c r="CA550" s="50">
        <v>0</v>
      </c>
      <c r="CB550" s="50">
        <v>0</v>
      </c>
      <c r="CC550" s="50">
        <v>0</v>
      </c>
      <c r="CD550" s="391">
        <f t="shared" si="363"/>
        <v>75567663.216000006</v>
      </c>
      <c r="CE550" s="391">
        <f t="shared" si="365"/>
        <v>59412168.216000006</v>
      </c>
      <c r="CF550" s="391">
        <f t="shared" si="366"/>
        <v>72912168.216000006</v>
      </c>
      <c r="CG550" s="50">
        <f t="shared" si="387"/>
        <v>5103851.7751200013</v>
      </c>
      <c r="CH550" s="395">
        <f t="shared" si="388"/>
        <v>1941216.8216000006</v>
      </c>
      <c r="CI550" s="398">
        <v>0</v>
      </c>
      <c r="CJ550" s="50">
        <v>0</v>
      </c>
      <c r="CK550" s="50">
        <v>0</v>
      </c>
      <c r="CL550" s="50">
        <v>0</v>
      </c>
      <c r="CM550" s="50">
        <v>0</v>
      </c>
      <c r="CN550" s="50">
        <v>0</v>
      </c>
      <c r="CO550" s="50">
        <v>0</v>
      </c>
      <c r="CP550" s="395">
        <f t="shared" si="389"/>
        <v>7045068.5967200017</v>
      </c>
      <c r="CQ550" s="391">
        <f t="shared" si="390"/>
        <v>68522594</v>
      </c>
      <c r="CR550" s="391">
        <f t="shared" si="391"/>
        <v>-510385</v>
      </c>
    </row>
    <row r="551" spans="1:96" s="50" customFormat="1" ht="24" customHeight="1" x14ac:dyDescent="0.4">
      <c r="A551" s="182">
        <f t="shared" si="368"/>
        <v>2655495</v>
      </c>
      <c r="B551" s="298">
        <f t="shared" si="392"/>
        <v>545</v>
      </c>
      <c r="C551" s="266">
        <v>338</v>
      </c>
      <c r="D551" s="299">
        <v>13401</v>
      </c>
      <c r="E551" s="242" t="s">
        <v>1939</v>
      </c>
      <c r="F551" s="243" t="s">
        <v>1940</v>
      </c>
      <c r="G551" s="287" t="s">
        <v>137</v>
      </c>
      <c r="H551" s="274" t="s">
        <v>3314</v>
      </c>
      <c r="I551" s="415" t="s">
        <v>2966</v>
      </c>
      <c r="J551" s="65">
        <v>5589873223</v>
      </c>
      <c r="K551" s="65" t="s">
        <v>1941</v>
      </c>
      <c r="L551" s="65" t="s">
        <v>3314</v>
      </c>
      <c r="M551" s="292" t="s">
        <v>137</v>
      </c>
      <c r="N551" s="244" t="s">
        <v>2410</v>
      </c>
      <c r="O551" s="65"/>
      <c r="P551" s="90"/>
      <c r="Q551" s="244">
        <v>30</v>
      </c>
      <c r="R551" s="246">
        <v>120</v>
      </c>
      <c r="S551" s="246">
        <v>110</v>
      </c>
      <c r="T551" s="246">
        <v>29.33</v>
      </c>
      <c r="U551" s="90">
        <v>0</v>
      </c>
      <c r="V551" s="262">
        <v>15</v>
      </c>
      <c r="W551" s="99">
        <v>0</v>
      </c>
      <c r="X551" s="84">
        <v>0</v>
      </c>
      <c r="Y551" s="99">
        <v>2</v>
      </c>
      <c r="Z551" s="67">
        <v>2</v>
      </c>
      <c r="AA551" s="319">
        <v>885165</v>
      </c>
      <c r="AB551" s="319">
        <v>46667</v>
      </c>
      <c r="AC551" s="320">
        <f t="shared" si="394"/>
        <v>931832</v>
      </c>
      <c r="AD551" s="75">
        <v>4500000</v>
      </c>
      <c r="AE551" s="75">
        <v>6000000</v>
      </c>
      <c r="AF551" s="338">
        <f t="shared" si="393"/>
        <v>177895.19999999998</v>
      </c>
      <c r="AG551" s="113">
        <f t="shared" si="370"/>
        <v>26554950</v>
      </c>
      <c r="AH551" s="75">
        <f t="shared" si="371"/>
        <v>1400010</v>
      </c>
      <c r="AI551" s="75">
        <f t="shared" si="372"/>
        <v>21347423.999999996</v>
      </c>
      <c r="AJ551" s="75">
        <f t="shared" si="373"/>
        <v>5310990</v>
      </c>
      <c r="AK551" s="75">
        <f t="shared" si="374"/>
        <v>4500000</v>
      </c>
      <c r="AL551" s="75">
        <f t="shared" si="375"/>
        <v>6000000</v>
      </c>
      <c r="AM551" s="75">
        <f t="shared" si="376"/>
        <v>4892117.9999999991</v>
      </c>
      <c r="AN551" s="75">
        <f t="shared" si="377"/>
        <v>5217666.2159999991</v>
      </c>
      <c r="AO551" s="75">
        <f t="shared" si="378"/>
        <v>0</v>
      </c>
      <c r="AP551" s="75">
        <f t="shared" si="379"/>
        <v>3000000</v>
      </c>
      <c r="AQ551" s="75">
        <v>0</v>
      </c>
      <c r="AR551" s="75">
        <v>0</v>
      </c>
      <c r="AS551" s="75">
        <v>0</v>
      </c>
      <c r="AT551" s="80">
        <v>0</v>
      </c>
      <c r="AU551" s="82">
        <f t="shared" si="380"/>
        <v>78223158.216000006</v>
      </c>
      <c r="AV551" s="113">
        <f t="shared" si="381"/>
        <v>54308316.440880008</v>
      </c>
      <c r="AW551" s="75">
        <f t="shared" si="382"/>
        <v>72912168.215999991</v>
      </c>
      <c r="AX551" s="75">
        <f t="shared" si="383"/>
        <v>5103851.7751199994</v>
      </c>
      <c r="AY551" s="76">
        <f t="shared" si="384"/>
        <v>1430831.644088001</v>
      </c>
      <c r="AZ551" s="75">
        <v>0</v>
      </c>
      <c r="BA551" s="75">
        <v>0</v>
      </c>
      <c r="BB551" s="75">
        <v>0</v>
      </c>
      <c r="BC551" s="80">
        <v>0</v>
      </c>
      <c r="BD551" s="80">
        <v>0</v>
      </c>
      <c r="BE551" s="80">
        <v>0</v>
      </c>
      <c r="BF551" s="78">
        <v>0</v>
      </c>
      <c r="BG551" s="348">
        <f t="shared" si="385"/>
        <v>6534683.4192080004</v>
      </c>
      <c r="BH551" s="188">
        <f t="shared" si="386"/>
        <v>71688474</v>
      </c>
      <c r="BI551" s="280" t="s">
        <v>3293</v>
      </c>
      <c r="BM551" s="50">
        <v>885165</v>
      </c>
      <c r="BN551" s="391">
        <f t="shared" si="397"/>
        <v>46667</v>
      </c>
      <c r="BO551" s="391">
        <f t="shared" si="398"/>
        <v>931832</v>
      </c>
      <c r="BP551" s="391">
        <f t="shared" si="353"/>
        <v>26554950</v>
      </c>
      <c r="BQ551" s="50">
        <f t="shared" si="354"/>
        <v>1400010</v>
      </c>
      <c r="BR551" s="50">
        <f t="shared" si="355"/>
        <v>21347423.999999996</v>
      </c>
      <c r="BS551" s="50">
        <f t="shared" si="356"/>
        <v>5310990</v>
      </c>
      <c r="BT551" s="50">
        <f t="shared" si="357"/>
        <v>4500000</v>
      </c>
      <c r="BU551" s="50">
        <f t="shared" si="358"/>
        <v>6000000</v>
      </c>
      <c r="BV551" s="50">
        <f t="shared" si="359"/>
        <v>4892117.9999999991</v>
      </c>
      <c r="BW551" s="50">
        <f t="shared" si="360"/>
        <v>5217666.2159999991</v>
      </c>
      <c r="BX551" s="50">
        <f t="shared" si="361"/>
        <v>0</v>
      </c>
      <c r="BY551" s="50">
        <f t="shared" si="362"/>
        <v>3000000</v>
      </c>
      <c r="BZ551" s="50">
        <v>0</v>
      </c>
      <c r="CA551" s="50">
        <v>0</v>
      </c>
      <c r="CB551" s="50">
        <v>0</v>
      </c>
      <c r="CC551" s="50">
        <v>0</v>
      </c>
      <c r="CD551" s="391">
        <f t="shared" si="363"/>
        <v>78223158.216000006</v>
      </c>
      <c r="CE551" s="391">
        <f t="shared" si="365"/>
        <v>59412168.216000006</v>
      </c>
      <c r="CF551" s="391">
        <f t="shared" si="366"/>
        <v>72912168.216000006</v>
      </c>
      <c r="CG551" s="50">
        <f t="shared" si="387"/>
        <v>5103851.7751200013</v>
      </c>
      <c r="CH551" s="395">
        <f t="shared" si="388"/>
        <v>1941216.8216000006</v>
      </c>
      <c r="CI551" s="398">
        <v>0</v>
      </c>
      <c r="CJ551" s="50">
        <v>0</v>
      </c>
      <c r="CK551" s="50">
        <v>0</v>
      </c>
      <c r="CL551" s="50">
        <v>0</v>
      </c>
      <c r="CM551" s="50">
        <v>0</v>
      </c>
      <c r="CN551" s="50">
        <v>0</v>
      </c>
      <c r="CO551" s="50">
        <v>0</v>
      </c>
      <c r="CP551" s="395">
        <f t="shared" si="389"/>
        <v>7045068.5967200017</v>
      </c>
      <c r="CQ551" s="391">
        <f t="shared" si="390"/>
        <v>71178089</v>
      </c>
      <c r="CR551" s="391">
        <f t="shared" si="391"/>
        <v>-510385</v>
      </c>
    </row>
    <row r="552" spans="1:96" s="50" customFormat="1" ht="24" customHeight="1" x14ac:dyDescent="0.2">
      <c r="A552" s="182">
        <f t="shared" si="368"/>
        <v>2655495</v>
      </c>
      <c r="B552" s="298">
        <f t="shared" si="392"/>
        <v>546</v>
      </c>
      <c r="C552" s="266">
        <v>339</v>
      </c>
      <c r="D552" s="299">
        <v>13402</v>
      </c>
      <c r="E552" s="242" t="s">
        <v>1942</v>
      </c>
      <c r="F552" s="243" t="s">
        <v>1940</v>
      </c>
      <c r="G552" s="287" t="s">
        <v>137</v>
      </c>
      <c r="H552" s="274" t="s">
        <v>1906</v>
      </c>
      <c r="I552" s="294" t="s">
        <v>2967</v>
      </c>
      <c r="J552" s="65">
        <v>5588999444</v>
      </c>
      <c r="K552" s="65" t="s">
        <v>1943</v>
      </c>
      <c r="L552" s="65" t="s">
        <v>1906</v>
      </c>
      <c r="M552" s="292" t="s">
        <v>137</v>
      </c>
      <c r="N552" s="244" t="s">
        <v>2410</v>
      </c>
      <c r="O552" s="65"/>
      <c r="P552" s="90"/>
      <c r="Q552" s="244">
        <v>30</v>
      </c>
      <c r="R552" s="246">
        <v>120</v>
      </c>
      <c r="S552" s="246">
        <v>110</v>
      </c>
      <c r="T552" s="246">
        <v>29.33</v>
      </c>
      <c r="U552" s="90">
        <v>0</v>
      </c>
      <c r="V552" s="262">
        <v>15</v>
      </c>
      <c r="W552" s="99">
        <v>0</v>
      </c>
      <c r="X552" s="84">
        <v>0</v>
      </c>
      <c r="Y552" s="99">
        <v>1</v>
      </c>
      <c r="Z552" s="65">
        <v>1</v>
      </c>
      <c r="AA552" s="319">
        <v>885165</v>
      </c>
      <c r="AB552" s="319">
        <v>46667</v>
      </c>
      <c r="AC552" s="320">
        <f t="shared" si="394"/>
        <v>931832</v>
      </c>
      <c r="AD552" s="75">
        <v>4500000</v>
      </c>
      <c r="AE552" s="75">
        <v>6000000</v>
      </c>
      <c r="AF552" s="338">
        <f t="shared" si="393"/>
        <v>177895.19999999998</v>
      </c>
      <c r="AG552" s="113">
        <f t="shared" si="370"/>
        <v>26554950</v>
      </c>
      <c r="AH552" s="75">
        <f t="shared" si="371"/>
        <v>1400010</v>
      </c>
      <c r="AI552" s="75">
        <f t="shared" si="372"/>
        <v>21347423.999999996</v>
      </c>
      <c r="AJ552" s="75">
        <f t="shared" si="373"/>
        <v>2655495</v>
      </c>
      <c r="AK552" s="75">
        <f t="shared" si="374"/>
        <v>4500000</v>
      </c>
      <c r="AL552" s="75">
        <f t="shared" si="375"/>
        <v>6000000</v>
      </c>
      <c r="AM552" s="75">
        <f t="shared" si="376"/>
        <v>4892117.9999999991</v>
      </c>
      <c r="AN552" s="75">
        <f t="shared" si="377"/>
        <v>5217666.2159999991</v>
      </c>
      <c r="AO552" s="75">
        <f t="shared" si="378"/>
        <v>0</v>
      </c>
      <c r="AP552" s="75">
        <f t="shared" si="379"/>
        <v>3000000</v>
      </c>
      <c r="AQ552" s="75">
        <v>0</v>
      </c>
      <c r="AR552" s="75">
        <v>0</v>
      </c>
      <c r="AS552" s="75">
        <v>0</v>
      </c>
      <c r="AT552" s="80">
        <v>0</v>
      </c>
      <c r="AU552" s="82">
        <f t="shared" si="380"/>
        <v>75567663.216000006</v>
      </c>
      <c r="AV552" s="113">
        <f t="shared" si="381"/>
        <v>54308316.440880008</v>
      </c>
      <c r="AW552" s="75">
        <f t="shared" si="382"/>
        <v>72912168.215999991</v>
      </c>
      <c r="AX552" s="75">
        <f t="shared" si="383"/>
        <v>5103851.7751199994</v>
      </c>
      <c r="AY552" s="76">
        <f t="shared" si="384"/>
        <v>1430831.644088001</v>
      </c>
      <c r="AZ552" s="75">
        <v>0</v>
      </c>
      <c r="BA552" s="75">
        <v>0</v>
      </c>
      <c r="BB552" s="75">
        <v>0</v>
      </c>
      <c r="BC552" s="80">
        <v>0</v>
      </c>
      <c r="BD552" s="80">
        <v>0</v>
      </c>
      <c r="BE552" s="80">
        <v>0</v>
      </c>
      <c r="BF552" s="78">
        <v>0</v>
      </c>
      <c r="BG552" s="348">
        <f t="shared" si="385"/>
        <v>6534683.4192080004</v>
      </c>
      <c r="BH552" s="188">
        <f t="shared" si="386"/>
        <v>69032979</v>
      </c>
      <c r="BM552" s="50">
        <v>885165</v>
      </c>
      <c r="BN552" s="391">
        <f t="shared" si="397"/>
        <v>46667</v>
      </c>
      <c r="BO552" s="391">
        <f t="shared" si="398"/>
        <v>931832</v>
      </c>
      <c r="BP552" s="391">
        <f t="shared" si="353"/>
        <v>26554950</v>
      </c>
      <c r="BQ552" s="50">
        <f t="shared" si="354"/>
        <v>1400010</v>
      </c>
      <c r="BR552" s="50">
        <f t="shared" si="355"/>
        <v>21347423.999999996</v>
      </c>
      <c r="BS552" s="50">
        <f t="shared" si="356"/>
        <v>2655495</v>
      </c>
      <c r="BT552" s="50">
        <f t="shared" si="357"/>
        <v>4500000</v>
      </c>
      <c r="BU552" s="50">
        <f t="shared" si="358"/>
        <v>6000000</v>
      </c>
      <c r="BV552" s="50">
        <f t="shared" si="359"/>
        <v>4892117.9999999991</v>
      </c>
      <c r="BW552" s="50">
        <f t="shared" si="360"/>
        <v>5217666.2159999991</v>
      </c>
      <c r="BX552" s="50">
        <f t="shared" si="361"/>
        <v>0</v>
      </c>
      <c r="BY552" s="50">
        <f t="shared" si="362"/>
        <v>3000000</v>
      </c>
      <c r="BZ552" s="50">
        <v>0</v>
      </c>
      <c r="CA552" s="50">
        <v>0</v>
      </c>
      <c r="CB552" s="50">
        <v>0</v>
      </c>
      <c r="CC552" s="50">
        <v>0</v>
      </c>
      <c r="CD552" s="391">
        <f t="shared" si="363"/>
        <v>75567663.216000006</v>
      </c>
      <c r="CE552" s="391">
        <f t="shared" si="365"/>
        <v>59412168.216000006</v>
      </c>
      <c r="CF552" s="391">
        <f t="shared" si="366"/>
        <v>72912168.216000006</v>
      </c>
      <c r="CG552" s="50">
        <f t="shared" si="387"/>
        <v>5103851.7751200013</v>
      </c>
      <c r="CH552" s="395">
        <f t="shared" si="388"/>
        <v>1941216.8216000006</v>
      </c>
      <c r="CI552" s="398">
        <v>0</v>
      </c>
      <c r="CJ552" s="50">
        <v>0</v>
      </c>
      <c r="CK552" s="50">
        <v>0</v>
      </c>
      <c r="CL552" s="50">
        <v>0</v>
      </c>
      <c r="CM552" s="50">
        <v>0</v>
      </c>
      <c r="CN552" s="50">
        <v>0</v>
      </c>
      <c r="CO552" s="50">
        <v>0</v>
      </c>
      <c r="CP552" s="395">
        <f t="shared" si="389"/>
        <v>7045068.5967200017</v>
      </c>
      <c r="CQ552" s="391">
        <f t="shared" si="390"/>
        <v>68522594</v>
      </c>
      <c r="CR552" s="391">
        <f t="shared" si="391"/>
        <v>-510385</v>
      </c>
    </row>
    <row r="553" spans="1:96" s="50" customFormat="1" ht="24" customHeight="1" x14ac:dyDescent="0.2">
      <c r="A553" s="182">
        <f t="shared" si="368"/>
        <v>2655495</v>
      </c>
      <c r="B553" s="298">
        <f t="shared" si="392"/>
        <v>547</v>
      </c>
      <c r="C553" s="266">
        <v>340</v>
      </c>
      <c r="D553" s="299">
        <v>13403</v>
      </c>
      <c r="E553" s="242" t="s">
        <v>1944</v>
      </c>
      <c r="F553" s="243" t="s">
        <v>1945</v>
      </c>
      <c r="G553" s="287" t="s">
        <v>137</v>
      </c>
      <c r="H553" s="274" t="s">
        <v>1906</v>
      </c>
      <c r="I553" s="294" t="s">
        <v>2968</v>
      </c>
      <c r="J553" s="65">
        <v>3820800931</v>
      </c>
      <c r="K553" s="65" t="s">
        <v>1946</v>
      </c>
      <c r="L553" s="65" t="s">
        <v>1906</v>
      </c>
      <c r="M553" s="292" t="s">
        <v>137</v>
      </c>
      <c r="N553" s="244" t="s">
        <v>2410</v>
      </c>
      <c r="O553" s="65"/>
      <c r="P553" s="90"/>
      <c r="Q553" s="244">
        <v>30</v>
      </c>
      <c r="R553" s="246">
        <v>120</v>
      </c>
      <c r="S553" s="246">
        <v>110</v>
      </c>
      <c r="T553" s="246">
        <v>29.33</v>
      </c>
      <c r="U553" s="90">
        <v>0</v>
      </c>
      <c r="V553" s="262">
        <v>15</v>
      </c>
      <c r="W553" s="99">
        <v>0</v>
      </c>
      <c r="X553" s="84">
        <v>0</v>
      </c>
      <c r="Y553" s="99">
        <v>1</v>
      </c>
      <c r="Z553" s="65">
        <v>1</v>
      </c>
      <c r="AA553" s="319">
        <v>885165</v>
      </c>
      <c r="AB553" s="319">
        <v>46667</v>
      </c>
      <c r="AC553" s="320">
        <f t="shared" si="394"/>
        <v>931832</v>
      </c>
      <c r="AD553" s="75">
        <v>4500000</v>
      </c>
      <c r="AE553" s="75">
        <v>6000000</v>
      </c>
      <c r="AF553" s="338">
        <f t="shared" si="393"/>
        <v>177895.19999999998</v>
      </c>
      <c r="AG553" s="113">
        <f t="shared" si="370"/>
        <v>26554950</v>
      </c>
      <c r="AH553" s="75">
        <f t="shared" si="371"/>
        <v>1400010</v>
      </c>
      <c r="AI553" s="75">
        <f t="shared" si="372"/>
        <v>21347423.999999996</v>
      </c>
      <c r="AJ553" s="75">
        <f t="shared" si="373"/>
        <v>2655495</v>
      </c>
      <c r="AK553" s="75">
        <f t="shared" si="374"/>
        <v>4500000</v>
      </c>
      <c r="AL553" s="75">
        <f t="shared" si="375"/>
        <v>6000000</v>
      </c>
      <c r="AM553" s="75">
        <f t="shared" si="376"/>
        <v>4892117.9999999991</v>
      </c>
      <c r="AN553" s="75">
        <f t="shared" si="377"/>
        <v>5217666.2159999991</v>
      </c>
      <c r="AO553" s="75">
        <f t="shared" si="378"/>
        <v>0</v>
      </c>
      <c r="AP553" s="75">
        <f t="shared" si="379"/>
        <v>3000000</v>
      </c>
      <c r="AQ553" s="75">
        <v>0</v>
      </c>
      <c r="AR553" s="75">
        <v>0</v>
      </c>
      <c r="AS553" s="75">
        <v>0</v>
      </c>
      <c r="AT553" s="80">
        <v>0</v>
      </c>
      <c r="AU553" s="82">
        <f t="shared" si="380"/>
        <v>75567663.216000006</v>
      </c>
      <c r="AV553" s="113">
        <f t="shared" si="381"/>
        <v>54308316.440880008</v>
      </c>
      <c r="AW553" s="75">
        <f t="shared" si="382"/>
        <v>72912168.215999991</v>
      </c>
      <c r="AX553" s="75">
        <f t="shared" si="383"/>
        <v>5103851.7751199994</v>
      </c>
      <c r="AY553" s="76">
        <f t="shared" si="384"/>
        <v>1430831.644088001</v>
      </c>
      <c r="AZ553" s="75">
        <v>0</v>
      </c>
      <c r="BA553" s="75">
        <v>0</v>
      </c>
      <c r="BB553" s="75">
        <v>0</v>
      </c>
      <c r="BC553" s="80">
        <v>0</v>
      </c>
      <c r="BD553" s="80">
        <v>0</v>
      </c>
      <c r="BE553" s="80">
        <v>0</v>
      </c>
      <c r="BF553" s="78">
        <v>0</v>
      </c>
      <c r="BG553" s="348">
        <f t="shared" si="385"/>
        <v>6534683.4192080004</v>
      </c>
      <c r="BH553" s="188">
        <f t="shared" si="386"/>
        <v>69032979</v>
      </c>
      <c r="BM553" s="50">
        <v>885165</v>
      </c>
      <c r="BN553" s="391">
        <f t="shared" si="397"/>
        <v>46667</v>
      </c>
      <c r="BO553" s="391">
        <f t="shared" si="398"/>
        <v>931832</v>
      </c>
      <c r="BP553" s="391">
        <f t="shared" ref="BP553:BP616" si="399">BM553*Q553</f>
        <v>26554950</v>
      </c>
      <c r="BQ553" s="50">
        <f t="shared" ref="BQ553:BQ616" si="400">BN553*Q553</f>
        <v>1400010</v>
      </c>
      <c r="BR553" s="50">
        <f t="shared" ref="BR553:BR616" si="401">BO553*30/220*1.4*R553</f>
        <v>21347423.999999996</v>
      </c>
      <c r="BS553" s="50">
        <f t="shared" ref="BS553:BS616" si="402">(885165*3*Z553)/30*Q553</f>
        <v>2655495</v>
      </c>
      <c r="BT553" s="50">
        <f t="shared" ref="BT553:BT616" si="403">4500000/30*Q553</f>
        <v>4500000</v>
      </c>
      <c r="BU553" s="50">
        <f t="shared" ref="BU553:BU616" si="404">6000000/30*Q553</f>
        <v>6000000</v>
      </c>
      <c r="BV553" s="50">
        <f t="shared" ref="BV553:BV616" si="405">BO553*30/220*35%*S553</f>
        <v>4892117.9999999991</v>
      </c>
      <c r="BW553" s="50">
        <f t="shared" ref="BW553:BW616" si="406">BO553*30/220*1.4*T553</f>
        <v>5217666.2159999991</v>
      </c>
      <c r="BX553" s="50">
        <f t="shared" ref="BX553:BX616" si="407">BO553*U553</f>
        <v>0</v>
      </c>
      <c r="BY553" s="50">
        <f t="shared" ref="BY553:BY616" si="408">200000*V553</f>
        <v>3000000</v>
      </c>
      <c r="BZ553" s="50">
        <v>0</v>
      </c>
      <c r="CA553" s="50">
        <v>0</v>
      </c>
      <c r="CB553" s="50">
        <v>0</v>
      </c>
      <c r="CC553" s="50">
        <v>0</v>
      </c>
      <c r="CD553" s="391">
        <f t="shared" ref="CD553:CD616" si="409">SUM(BP553:CC553)</f>
        <v>75567663.216000006</v>
      </c>
      <c r="CE553" s="391">
        <f t="shared" si="365"/>
        <v>59412168.216000006</v>
      </c>
      <c r="CF553" s="391">
        <f t="shared" si="366"/>
        <v>72912168.216000006</v>
      </c>
      <c r="CG553" s="50">
        <f t="shared" si="387"/>
        <v>5103851.7751200013</v>
      </c>
      <c r="CH553" s="395">
        <f t="shared" si="388"/>
        <v>1941216.8216000006</v>
      </c>
      <c r="CI553" s="398">
        <v>0</v>
      </c>
      <c r="CJ553" s="50">
        <v>0</v>
      </c>
      <c r="CK553" s="50">
        <v>0</v>
      </c>
      <c r="CL553" s="50">
        <v>0</v>
      </c>
      <c r="CM553" s="50">
        <v>0</v>
      </c>
      <c r="CN553" s="50">
        <v>0</v>
      </c>
      <c r="CO553" s="50">
        <v>0</v>
      </c>
      <c r="CP553" s="395">
        <f t="shared" si="389"/>
        <v>7045068.5967200017</v>
      </c>
      <c r="CQ553" s="391">
        <f t="shared" si="390"/>
        <v>68522594</v>
      </c>
      <c r="CR553" s="391">
        <f t="shared" si="391"/>
        <v>-510385</v>
      </c>
    </row>
    <row r="554" spans="1:96" s="50" customFormat="1" ht="24" customHeight="1" x14ac:dyDescent="0.2">
      <c r="A554" s="182">
        <f t="shared" si="368"/>
        <v>2655495</v>
      </c>
      <c r="B554" s="298">
        <f t="shared" si="392"/>
        <v>548</v>
      </c>
      <c r="C554" s="266">
        <v>341</v>
      </c>
      <c r="D554" s="299">
        <v>13404</v>
      </c>
      <c r="E554" s="242" t="s">
        <v>1947</v>
      </c>
      <c r="F554" s="243" t="s">
        <v>1948</v>
      </c>
      <c r="G554" s="287" t="s">
        <v>137</v>
      </c>
      <c r="H554" s="274" t="s">
        <v>1906</v>
      </c>
      <c r="I554" s="294" t="s">
        <v>2969</v>
      </c>
      <c r="J554" s="65">
        <v>3732742441</v>
      </c>
      <c r="K554" s="65" t="s">
        <v>1949</v>
      </c>
      <c r="L554" s="65" t="s">
        <v>1906</v>
      </c>
      <c r="M554" s="292" t="s">
        <v>137</v>
      </c>
      <c r="N554" s="244" t="s">
        <v>2410</v>
      </c>
      <c r="O554" s="65"/>
      <c r="P554" s="90"/>
      <c r="Q554" s="244">
        <v>30</v>
      </c>
      <c r="R554" s="246">
        <v>120</v>
      </c>
      <c r="S554" s="246">
        <v>110</v>
      </c>
      <c r="T554" s="246">
        <v>29.33</v>
      </c>
      <c r="U554" s="90">
        <v>0</v>
      </c>
      <c r="V554" s="262">
        <v>15</v>
      </c>
      <c r="W554" s="99">
        <v>0</v>
      </c>
      <c r="X554" s="84">
        <v>0</v>
      </c>
      <c r="Y554" s="99">
        <v>2</v>
      </c>
      <c r="Z554" s="65">
        <v>2</v>
      </c>
      <c r="AA554" s="319">
        <v>885165</v>
      </c>
      <c r="AB554" s="319">
        <v>46667</v>
      </c>
      <c r="AC554" s="320">
        <f t="shared" si="394"/>
        <v>931832</v>
      </c>
      <c r="AD554" s="75">
        <v>4500000</v>
      </c>
      <c r="AE554" s="75">
        <v>6000000</v>
      </c>
      <c r="AF554" s="338">
        <f t="shared" si="393"/>
        <v>177895.19999999998</v>
      </c>
      <c r="AG554" s="113">
        <f t="shared" si="370"/>
        <v>26554950</v>
      </c>
      <c r="AH554" s="75">
        <f t="shared" si="371"/>
        <v>1400010</v>
      </c>
      <c r="AI554" s="75">
        <f t="shared" si="372"/>
        <v>21347423.999999996</v>
      </c>
      <c r="AJ554" s="75">
        <f t="shared" si="373"/>
        <v>5310990</v>
      </c>
      <c r="AK554" s="75">
        <f t="shared" si="374"/>
        <v>4500000</v>
      </c>
      <c r="AL554" s="75">
        <f t="shared" si="375"/>
        <v>6000000</v>
      </c>
      <c r="AM554" s="75">
        <f t="shared" si="376"/>
        <v>4892117.9999999991</v>
      </c>
      <c r="AN554" s="75">
        <f t="shared" si="377"/>
        <v>5217666.2159999991</v>
      </c>
      <c r="AO554" s="75">
        <f t="shared" si="378"/>
        <v>0</v>
      </c>
      <c r="AP554" s="75">
        <f t="shared" si="379"/>
        <v>3000000</v>
      </c>
      <c r="AQ554" s="75">
        <v>0</v>
      </c>
      <c r="AR554" s="75">
        <v>0</v>
      </c>
      <c r="AS554" s="75">
        <v>0</v>
      </c>
      <c r="AT554" s="80">
        <v>0</v>
      </c>
      <c r="AU554" s="82">
        <f t="shared" si="380"/>
        <v>78223158.216000006</v>
      </c>
      <c r="AV554" s="113">
        <f t="shared" si="381"/>
        <v>54308316.440880008</v>
      </c>
      <c r="AW554" s="75">
        <f t="shared" si="382"/>
        <v>72912168.215999991</v>
      </c>
      <c r="AX554" s="75">
        <f t="shared" si="383"/>
        <v>5103851.7751199994</v>
      </c>
      <c r="AY554" s="76">
        <f t="shared" si="384"/>
        <v>1430831.644088001</v>
      </c>
      <c r="AZ554" s="75">
        <v>0</v>
      </c>
      <c r="BA554" s="75">
        <v>0</v>
      </c>
      <c r="BB554" s="75">
        <v>0</v>
      </c>
      <c r="BC554" s="80">
        <v>0</v>
      </c>
      <c r="BD554" s="80">
        <v>0</v>
      </c>
      <c r="BE554" s="80">
        <v>0</v>
      </c>
      <c r="BF554" s="78">
        <v>0</v>
      </c>
      <c r="BG554" s="348">
        <f t="shared" si="385"/>
        <v>6534683.4192080004</v>
      </c>
      <c r="BH554" s="188">
        <f t="shared" si="386"/>
        <v>71688474</v>
      </c>
      <c r="BM554" s="50">
        <v>885165</v>
      </c>
      <c r="BN554" s="391">
        <f t="shared" si="397"/>
        <v>46667</v>
      </c>
      <c r="BO554" s="391">
        <f t="shared" si="398"/>
        <v>931832</v>
      </c>
      <c r="BP554" s="391">
        <f t="shared" si="399"/>
        <v>26554950</v>
      </c>
      <c r="BQ554" s="50">
        <f t="shared" si="400"/>
        <v>1400010</v>
      </c>
      <c r="BR554" s="50">
        <f t="shared" si="401"/>
        <v>21347423.999999996</v>
      </c>
      <c r="BS554" s="50">
        <f t="shared" si="402"/>
        <v>5310990</v>
      </c>
      <c r="BT554" s="50">
        <f t="shared" si="403"/>
        <v>4500000</v>
      </c>
      <c r="BU554" s="50">
        <f t="shared" si="404"/>
        <v>6000000</v>
      </c>
      <c r="BV554" s="50">
        <f t="shared" si="405"/>
        <v>4892117.9999999991</v>
      </c>
      <c r="BW554" s="50">
        <f t="shared" si="406"/>
        <v>5217666.2159999991</v>
      </c>
      <c r="BX554" s="50">
        <f t="shared" si="407"/>
        <v>0</v>
      </c>
      <c r="BY554" s="50">
        <f t="shared" si="408"/>
        <v>3000000</v>
      </c>
      <c r="BZ554" s="50">
        <v>0</v>
      </c>
      <c r="CA554" s="50">
        <v>0</v>
      </c>
      <c r="CB554" s="50">
        <v>0</v>
      </c>
      <c r="CC554" s="50">
        <v>0</v>
      </c>
      <c r="CD554" s="391">
        <f t="shared" si="409"/>
        <v>78223158.216000006</v>
      </c>
      <c r="CE554" s="391">
        <f t="shared" si="365"/>
        <v>59412168.216000006</v>
      </c>
      <c r="CF554" s="391">
        <f t="shared" si="366"/>
        <v>72912168.216000006</v>
      </c>
      <c r="CG554" s="50">
        <f t="shared" si="387"/>
        <v>5103851.7751200013</v>
      </c>
      <c r="CH554" s="395">
        <f t="shared" si="388"/>
        <v>1941216.8216000006</v>
      </c>
      <c r="CI554" s="398">
        <v>0</v>
      </c>
      <c r="CJ554" s="50">
        <v>0</v>
      </c>
      <c r="CK554" s="50">
        <v>0</v>
      </c>
      <c r="CL554" s="50">
        <v>0</v>
      </c>
      <c r="CM554" s="50">
        <v>0</v>
      </c>
      <c r="CN554" s="50">
        <v>0</v>
      </c>
      <c r="CO554" s="50">
        <v>0</v>
      </c>
      <c r="CP554" s="395">
        <f t="shared" si="389"/>
        <v>7045068.5967200017</v>
      </c>
      <c r="CQ554" s="391">
        <f t="shared" si="390"/>
        <v>71178089</v>
      </c>
      <c r="CR554" s="391">
        <f t="shared" si="391"/>
        <v>-510385</v>
      </c>
    </row>
    <row r="555" spans="1:96" s="50" customFormat="1" ht="24" customHeight="1" x14ac:dyDescent="0.2">
      <c r="A555" s="182">
        <f t="shared" si="368"/>
        <v>2655495</v>
      </c>
      <c r="B555" s="298">
        <f t="shared" si="392"/>
        <v>549</v>
      </c>
      <c r="C555" s="266">
        <v>342</v>
      </c>
      <c r="D555" s="299">
        <v>13395</v>
      </c>
      <c r="E555" s="242" t="s">
        <v>248</v>
      </c>
      <c r="F555" s="243" t="s">
        <v>1925</v>
      </c>
      <c r="G555" s="287" t="s">
        <v>137</v>
      </c>
      <c r="H555" s="274" t="s">
        <v>1906</v>
      </c>
      <c r="I555" s="294" t="s">
        <v>2970</v>
      </c>
      <c r="J555" s="65">
        <v>3230190483</v>
      </c>
      <c r="K555" s="65" t="s">
        <v>1926</v>
      </c>
      <c r="L555" s="65" t="s">
        <v>1906</v>
      </c>
      <c r="M555" s="292" t="s">
        <v>137</v>
      </c>
      <c r="N555" s="244" t="s">
        <v>2410</v>
      </c>
      <c r="O555" s="65"/>
      <c r="P555" s="90"/>
      <c r="Q555" s="244">
        <v>30</v>
      </c>
      <c r="R555" s="246">
        <v>120</v>
      </c>
      <c r="S555" s="246">
        <v>110</v>
      </c>
      <c r="T555" s="246">
        <v>29.33</v>
      </c>
      <c r="U555" s="245">
        <f>1</f>
        <v>1</v>
      </c>
      <c r="V555" s="262">
        <v>11</v>
      </c>
      <c r="W555" s="99">
        <v>0</v>
      </c>
      <c r="X555" s="84">
        <v>0</v>
      </c>
      <c r="Y555" s="99">
        <v>3</v>
      </c>
      <c r="Z555" s="65">
        <v>1</v>
      </c>
      <c r="AA555" s="319">
        <v>885165</v>
      </c>
      <c r="AB555" s="319">
        <v>46667</v>
      </c>
      <c r="AC555" s="320">
        <f t="shared" si="394"/>
        <v>931832</v>
      </c>
      <c r="AD555" s="75">
        <v>4500000</v>
      </c>
      <c r="AE555" s="75">
        <v>6000000</v>
      </c>
      <c r="AF555" s="338">
        <f t="shared" si="393"/>
        <v>177895.19999999998</v>
      </c>
      <c r="AG555" s="113">
        <f t="shared" si="370"/>
        <v>26554950</v>
      </c>
      <c r="AH555" s="75">
        <f t="shared" si="371"/>
        <v>1400010</v>
      </c>
      <c r="AI555" s="75">
        <f t="shared" si="372"/>
        <v>21347423.999999996</v>
      </c>
      <c r="AJ555" s="75">
        <f t="shared" si="373"/>
        <v>2655495</v>
      </c>
      <c r="AK555" s="75">
        <f t="shared" si="374"/>
        <v>4500000</v>
      </c>
      <c r="AL555" s="75">
        <f t="shared" si="375"/>
        <v>6000000</v>
      </c>
      <c r="AM555" s="75">
        <f t="shared" si="376"/>
        <v>4892117.9999999991</v>
      </c>
      <c r="AN555" s="75">
        <f t="shared" si="377"/>
        <v>5217666.2159999991</v>
      </c>
      <c r="AO555" s="75">
        <f t="shared" si="378"/>
        <v>931832</v>
      </c>
      <c r="AP555" s="75">
        <f t="shared" si="379"/>
        <v>2200000</v>
      </c>
      <c r="AQ555" s="75">
        <v>0</v>
      </c>
      <c r="AR555" s="75">
        <v>0</v>
      </c>
      <c r="AS555" s="75">
        <v>0</v>
      </c>
      <c r="AT555" s="80">
        <v>0</v>
      </c>
      <c r="AU555" s="82">
        <f t="shared" si="380"/>
        <v>75699495.216000006</v>
      </c>
      <c r="AV555" s="113">
        <f t="shared" si="381"/>
        <v>54364316.440880008</v>
      </c>
      <c r="AW555" s="75">
        <f t="shared" si="382"/>
        <v>72112168.215999991</v>
      </c>
      <c r="AX555" s="75">
        <f t="shared" si="383"/>
        <v>5047851.7751199994</v>
      </c>
      <c r="AY555" s="76">
        <f t="shared" si="384"/>
        <v>1436431.644088001</v>
      </c>
      <c r="AZ555" s="75">
        <v>0</v>
      </c>
      <c r="BA555" s="75">
        <v>0</v>
      </c>
      <c r="BB555" s="75">
        <v>0</v>
      </c>
      <c r="BC555" s="80">
        <v>0</v>
      </c>
      <c r="BD555" s="80">
        <v>0</v>
      </c>
      <c r="BE555" s="80">
        <v>0</v>
      </c>
      <c r="BF555" s="78">
        <v>0</v>
      </c>
      <c r="BG555" s="348">
        <f t="shared" si="385"/>
        <v>6484283.4192080004</v>
      </c>
      <c r="BH555" s="188">
        <f t="shared" si="386"/>
        <v>69215211</v>
      </c>
      <c r="BM555" s="50">
        <v>885165</v>
      </c>
      <c r="BN555" s="391">
        <f t="shared" si="397"/>
        <v>46667</v>
      </c>
      <c r="BO555" s="391">
        <f t="shared" si="398"/>
        <v>931832</v>
      </c>
      <c r="BP555" s="391">
        <f t="shared" si="399"/>
        <v>26554950</v>
      </c>
      <c r="BQ555" s="50">
        <f t="shared" si="400"/>
        <v>1400010</v>
      </c>
      <c r="BR555" s="50">
        <f t="shared" si="401"/>
        <v>21347423.999999996</v>
      </c>
      <c r="BS555" s="50">
        <f t="shared" si="402"/>
        <v>2655495</v>
      </c>
      <c r="BT555" s="50">
        <f t="shared" si="403"/>
        <v>4500000</v>
      </c>
      <c r="BU555" s="50">
        <f t="shared" si="404"/>
        <v>6000000</v>
      </c>
      <c r="BV555" s="50">
        <f t="shared" si="405"/>
        <v>4892117.9999999991</v>
      </c>
      <c r="BW555" s="50">
        <f t="shared" si="406"/>
        <v>5217666.2159999991</v>
      </c>
      <c r="BX555" s="50">
        <f t="shared" si="407"/>
        <v>931832</v>
      </c>
      <c r="BY555" s="50">
        <f t="shared" si="408"/>
        <v>2200000</v>
      </c>
      <c r="BZ555" s="50">
        <v>0</v>
      </c>
      <c r="CA555" s="50">
        <v>0</v>
      </c>
      <c r="CB555" s="50">
        <v>0</v>
      </c>
      <c r="CC555" s="50">
        <v>0</v>
      </c>
      <c r="CD555" s="391">
        <f t="shared" si="409"/>
        <v>75699495.216000006</v>
      </c>
      <c r="CE555" s="391">
        <f t="shared" si="365"/>
        <v>59412168.216000006</v>
      </c>
      <c r="CF555" s="391">
        <f t="shared" si="366"/>
        <v>73044000.216000006</v>
      </c>
      <c r="CG555" s="50">
        <f t="shared" si="387"/>
        <v>5113080.0151200006</v>
      </c>
      <c r="CH555" s="395">
        <f t="shared" si="388"/>
        <v>1941216.8216000006</v>
      </c>
      <c r="CI555" s="398">
        <v>0</v>
      </c>
      <c r="CJ555" s="50">
        <v>0</v>
      </c>
      <c r="CK555" s="50">
        <v>0</v>
      </c>
      <c r="CL555" s="50">
        <v>0</v>
      </c>
      <c r="CM555" s="50">
        <v>0</v>
      </c>
      <c r="CN555" s="50">
        <v>0</v>
      </c>
      <c r="CO555" s="50">
        <v>0</v>
      </c>
      <c r="CP555" s="395">
        <f t="shared" si="389"/>
        <v>7054296.836720001</v>
      </c>
      <c r="CQ555" s="391">
        <f t="shared" si="390"/>
        <v>68645198</v>
      </c>
      <c r="CR555" s="391">
        <f t="shared" si="391"/>
        <v>-570013</v>
      </c>
    </row>
    <row r="556" spans="1:96" s="50" customFormat="1" ht="24" customHeight="1" x14ac:dyDescent="0.2">
      <c r="A556" s="182">
        <f t="shared" si="368"/>
        <v>2655495</v>
      </c>
      <c r="B556" s="298">
        <f t="shared" si="392"/>
        <v>550</v>
      </c>
      <c r="C556" s="266">
        <v>343</v>
      </c>
      <c r="D556" s="299">
        <v>13405</v>
      </c>
      <c r="E556" s="242" t="s">
        <v>374</v>
      </c>
      <c r="F556" s="243" t="s">
        <v>1950</v>
      </c>
      <c r="G556" s="287" t="s">
        <v>137</v>
      </c>
      <c r="H556" s="274" t="s">
        <v>1906</v>
      </c>
      <c r="I556" s="294" t="s">
        <v>2971</v>
      </c>
      <c r="J556" s="65">
        <v>3839345456</v>
      </c>
      <c r="K556" s="65" t="s">
        <v>1951</v>
      </c>
      <c r="L556" s="65" t="s">
        <v>1906</v>
      </c>
      <c r="M556" s="292" t="s">
        <v>137</v>
      </c>
      <c r="N556" s="244" t="s">
        <v>2410</v>
      </c>
      <c r="O556" s="65"/>
      <c r="P556" s="90"/>
      <c r="Q556" s="244">
        <v>30</v>
      </c>
      <c r="R556" s="246">
        <v>120</v>
      </c>
      <c r="S556" s="246">
        <v>110</v>
      </c>
      <c r="T556" s="246">
        <v>29.33</v>
      </c>
      <c r="U556" s="90">
        <v>0</v>
      </c>
      <c r="V556" s="262">
        <v>15</v>
      </c>
      <c r="W556" s="99">
        <v>0</v>
      </c>
      <c r="X556" s="84">
        <v>0</v>
      </c>
      <c r="Y556" s="99">
        <v>2</v>
      </c>
      <c r="Z556" s="65">
        <v>2</v>
      </c>
      <c r="AA556" s="319">
        <v>885165</v>
      </c>
      <c r="AB556" s="319">
        <v>46667</v>
      </c>
      <c r="AC556" s="320">
        <f t="shared" si="394"/>
        <v>931832</v>
      </c>
      <c r="AD556" s="75">
        <v>4500000</v>
      </c>
      <c r="AE556" s="75">
        <v>6000000</v>
      </c>
      <c r="AF556" s="338">
        <f t="shared" si="393"/>
        <v>177895.19999999998</v>
      </c>
      <c r="AG556" s="113">
        <f t="shared" si="370"/>
        <v>26554950</v>
      </c>
      <c r="AH556" s="75">
        <f t="shared" si="371"/>
        <v>1400010</v>
      </c>
      <c r="AI556" s="75">
        <f t="shared" si="372"/>
        <v>21347423.999999996</v>
      </c>
      <c r="AJ556" s="75">
        <f t="shared" si="373"/>
        <v>5310990</v>
      </c>
      <c r="AK556" s="75">
        <f t="shared" si="374"/>
        <v>4500000</v>
      </c>
      <c r="AL556" s="75">
        <f t="shared" si="375"/>
        <v>6000000</v>
      </c>
      <c r="AM556" s="75">
        <f t="shared" si="376"/>
        <v>4892117.9999999991</v>
      </c>
      <c r="AN556" s="75">
        <f t="shared" si="377"/>
        <v>5217666.2159999991</v>
      </c>
      <c r="AO556" s="75">
        <f t="shared" si="378"/>
        <v>0</v>
      </c>
      <c r="AP556" s="75">
        <f t="shared" si="379"/>
        <v>3000000</v>
      </c>
      <c r="AQ556" s="75">
        <v>0</v>
      </c>
      <c r="AR556" s="75">
        <v>0</v>
      </c>
      <c r="AS556" s="75">
        <v>0</v>
      </c>
      <c r="AT556" s="80">
        <v>0</v>
      </c>
      <c r="AU556" s="82">
        <f t="shared" si="380"/>
        <v>78223158.216000006</v>
      </c>
      <c r="AV556" s="113">
        <f t="shared" si="381"/>
        <v>54308316.440880008</v>
      </c>
      <c r="AW556" s="75">
        <f t="shared" si="382"/>
        <v>72912168.215999991</v>
      </c>
      <c r="AX556" s="75">
        <f t="shared" si="383"/>
        <v>5103851.7751199994</v>
      </c>
      <c r="AY556" s="76">
        <f t="shared" si="384"/>
        <v>1430831.644088001</v>
      </c>
      <c r="AZ556" s="75">
        <v>0</v>
      </c>
      <c r="BA556" s="75">
        <v>0</v>
      </c>
      <c r="BB556" s="75">
        <v>0</v>
      </c>
      <c r="BC556" s="80">
        <v>0</v>
      </c>
      <c r="BD556" s="80">
        <v>0</v>
      </c>
      <c r="BE556" s="80">
        <v>0</v>
      </c>
      <c r="BF556" s="78">
        <v>0</v>
      </c>
      <c r="BG556" s="348">
        <f t="shared" si="385"/>
        <v>6534683.4192080004</v>
      </c>
      <c r="BH556" s="188">
        <f t="shared" si="386"/>
        <v>71688474</v>
      </c>
      <c r="BM556" s="50">
        <v>885165</v>
      </c>
      <c r="BN556" s="391">
        <f t="shared" si="397"/>
        <v>46667</v>
      </c>
      <c r="BO556" s="391">
        <f t="shared" si="398"/>
        <v>931832</v>
      </c>
      <c r="BP556" s="391">
        <f t="shared" si="399"/>
        <v>26554950</v>
      </c>
      <c r="BQ556" s="50">
        <f t="shared" si="400"/>
        <v>1400010</v>
      </c>
      <c r="BR556" s="50">
        <f t="shared" si="401"/>
        <v>21347423.999999996</v>
      </c>
      <c r="BS556" s="50">
        <f t="shared" si="402"/>
        <v>5310990</v>
      </c>
      <c r="BT556" s="50">
        <f t="shared" si="403"/>
        <v>4500000</v>
      </c>
      <c r="BU556" s="50">
        <f t="shared" si="404"/>
        <v>6000000</v>
      </c>
      <c r="BV556" s="50">
        <f t="shared" si="405"/>
        <v>4892117.9999999991</v>
      </c>
      <c r="BW556" s="50">
        <f t="shared" si="406"/>
        <v>5217666.2159999991</v>
      </c>
      <c r="BX556" s="50">
        <f t="shared" si="407"/>
        <v>0</v>
      </c>
      <c r="BY556" s="50">
        <f t="shared" si="408"/>
        <v>3000000</v>
      </c>
      <c r="BZ556" s="50">
        <v>0</v>
      </c>
      <c r="CA556" s="50">
        <v>0</v>
      </c>
      <c r="CB556" s="50">
        <v>0</v>
      </c>
      <c r="CC556" s="50">
        <v>0</v>
      </c>
      <c r="CD556" s="391">
        <f t="shared" si="409"/>
        <v>78223158.216000006</v>
      </c>
      <c r="CE556" s="391">
        <f t="shared" si="365"/>
        <v>59412168.216000006</v>
      </c>
      <c r="CF556" s="391">
        <f t="shared" si="366"/>
        <v>72912168.216000006</v>
      </c>
      <c r="CG556" s="50">
        <f t="shared" si="387"/>
        <v>5103851.7751200013</v>
      </c>
      <c r="CH556" s="395">
        <f t="shared" si="388"/>
        <v>1941216.8216000006</v>
      </c>
      <c r="CI556" s="398">
        <v>0</v>
      </c>
      <c r="CJ556" s="50">
        <v>0</v>
      </c>
      <c r="CK556" s="50">
        <v>0</v>
      </c>
      <c r="CL556" s="50">
        <v>0</v>
      </c>
      <c r="CM556" s="50">
        <v>0</v>
      </c>
      <c r="CN556" s="50">
        <v>0</v>
      </c>
      <c r="CO556" s="50">
        <v>0</v>
      </c>
      <c r="CP556" s="395">
        <f t="shared" si="389"/>
        <v>7045068.5967200017</v>
      </c>
      <c r="CQ556" s="391">
        <f t="shared" si="390"/>
        <v>71178089</v>
      </c>
      <c r="CR556" s="391">
        <f t="shared" si="391"/>
        <v>-510385</v>
      </c>
    </row>
    <row r="557" spans="1:96" s="50" customFormat="1" ht="24" customHeight="1" x14ac:dyDescent="0.2">
      <c r="A557" s="182">
        <f t="shared" si="368"/>
        <v>2655495</v>
      </c>
      <c r="B557" s="298">
        <f t="shared" si="392"/>
        <v>551</v>
      </c>
      <c r="C557" s="266">
        <v>344</v>
      </c>
      <c r="D557" s="299">
        <v>13406</v>
      </c>
      <c r="E557" s="242" t="s">
        <v>838</v>
      </c>
      <c r="F557" s="243" t="s">
        <v>1952</v>
      </c>
      <c r="G557" s="287" t="s">
        <v>137</v>
      </c>
      <c r="H557" s="274" t="s">
        <v>1906</v>
      </c>
      <c r="I557" s="294" t="s">
        <v>2972</v>
      </c>
      <c r="J557" s="65">
        <v>3760332862</v>
      </c>
      <c r="K557" s="65" t="s">
        <v>1953</v>
      </c>
      <c r="L557" s="65" t="s">
        <v>1906</v>
      </c>
      <c r="M557" s="292" t="s">
        <v>137</v>
      </c>
      <c r="N557" s="244" t="s">
        <v>2410</v>
      </c>
      <c r="O557" s="65"/>
      <c r="P557" s="90"/>
      <c r="Q557" s="244">
        <v>30</v>
      </c>
      <c r="R557" s="246">
        <v>120</v>
      </c>
      <c r="S557" s="246">
        <v>110</v>
      </c>
      <c r="T557" s="246">
        <v>29.33</v>
      </c>
      <c r="U557" s="90">
        <v>0</v>
      </c>
      <c r="V557" s="262">
        <v>15</v>
      </c>
      <c r="W557" s="99">
        <v>0</v>
      </c>
      <c r="X557" s="84">
        <v>0</v>
      </c>
      <c r="Y557" s="99">
        <v>2</v>
      </c>
      <c r="Z557" s="65">
        <v>1</v>
      </c>
      <c r="AA557" s="319">
        <v>885165</v>
      </c>
      <c r="AB557" s="319">
        <v>46667</v>
      </c>
      <c r="AC557" s="320">
        <f t="shared" si="394"/>
        <v>931832</v>
      </c>
      <c r="AD557" s="75">
        <v>4500000</v>
      </c>
      <c r="AE557" s="75">
        <v>6000000</v>
      </c>
      <c r="AF557" s="338">
        <f t="shared" si="393"/>
        <v>177895.19999999998</v>
      </c>
      <c r="AG557" s="113">
        <f t="shared" si="370"/>
        <v>26554950</v>
      </c>
      <c r="AH557" s="75">
        <f t="shared" si="371"/>
        <v>1400010</v>
      </c>
      <c r="AI557" s="75">
        <f t="shared" si="372"/>
        <v>21347423.999999996</v>
      </c>
      <c r="AJ557" s="75">
        <f t="shared" si="373"/>
        <v>2655495</v>
      </c>
      <c r="AK557" s="75">
        <f t="shared" si="374"/>
        <v>4500000</v>
      </c>
      <c r="AL557" s="75">
        <f t="shared" si="375"/>
        <v>6000000</v>
      </c>
      <c r="AM557" s="75">
        <f t="shared" si="376"/>
        <v>4892117.9999999991</v>
      </c>
      <c r="AN557" s="75">
        <f t="shared" si="377"/>
        <v>5217666.2159999991</v>
      </c>
      <c r="AO557" s="75">
        <f t="shared" si="378"/>
        <v>0</v>
      </c>
      <c r="AP557" s="75">
        <f t="shared" si="379"/>
        <v>3000000</v>
      </c>
      <c r="AQ557" s="75">
        <v>0</v>
      </c>
      <c r="AR557" s="75">
        <v>0</v>
      </c>
      <c r="AS557" s="75">
        <v>0</v>
      </c>
      <c r="AT557" s="80">
        <v>0</v>
      </c>
      <c r="AU557" s="82">
        <f t="shared" si="380"/>
        <v>75567663.216000006</v>
      </c>
      <c r="AV557" s="113">
        <f t="shared" si="381"/>
        <v>54308316.440880008</v>
      </c>
      <c r="AW557" s="75">
        <f t="shared" si="382"/>
        <v>72912168.215999991</v>
      </c>
      <c r="AX557" s="75">
        <f t="shared" si="383"/>
        <v>5103851.7751199994</v>
      </c>
      <c r="AY557" s="76">
        <f t="shared" si="384"/>
        <v>1430831.644088001</v>
      </c>
      <c r="AZ557" s="75">
        <v>0</v>
      </c>
      <c r="BA557" s="75">
        <v>0</v>
      </c>
      <c r="BB557" s="75">
        <v>0</v>
      </c>
      <c r="BC557" s="80">
        <v>0</v>
      </c>
      <c r="BD557" s="80">
        <v>0</v>
      </c>
      <c r="BE557" s="80">
        <v>0</v>
      </c>
      <c r="BF557" s="78">
        <v>0</v>
      </c>
      <c r="BG557" s="348">
        <f t="shared" si="385"/>
        <v>6534683.4192080004</v>
      </c>
      <c r="BH557" s="188">
        <f t="shared" si="386"/>
        <v>69032979</v>
      </c>
      <c r="BM557" s="50">
        <v>885165</v>
      </c>
      <c r="BN557" s="391">
        <f t="shared" si="397"/>
        <v>46667</v>
      </c>
      <c r="BO557" s="391">
        <f t="shared" si="398"/>
        <v>931832</v>
      </c>
      <c r="BP557" s="391">
        <f t="shared" si="399"/>
        <v>26554950</v>
      </c>
      <c r="BQ557" s="50">
        <f t="shared" si="400"/>
        <v>1400010</v>
      </c>
      <c r="BR557" s="50">
        <f t="shared" si="401"/>
        <v>21347423.999999996</v>
      </c>
      <c r="BS557" s="50">
        <f t="shared" si="402"/>
        <v>2655495</v>
      </c>
      <c r="BT557" s="50">
        <f t="shared" si="403"/>
        <v>4500000</v>
      </c>
      <c r="BU557" s="50">
        <f t="shared" si="404"/>
        <v>6000000</v>
      </c>
      <c r="BV557" s="50">
        <f t="shared" si="405"/>
        <v>4892117.9999999991</v>
      </c>
      <c r="BW557" s="50">
        <f t="shared" si="406"/>
        <v>5217666.2159999991</v>
      </c>
      <c r="BX557" s="50">
        <f t="shared" si="407"/>
        <v>0</v>
      </c>
      <c r="BY557" s="50">
        <f t="shared" si="408"/>
        <v>3000000</v>
      </c>
      <c r="BZ557" s="50">
        <v>0</v>
      </c>
      <c r="CA557" s="50">
        <v>0</v>
      </c>
      <c r="CB557" s="50">
        <v>0</v>
      </c>
      <c r="CC557" s="50">
        <v>0</v>
      </c>
      <c r="CD557" s="391">
        <f t="shared" si="409"/>
        <v>75567663.216000006</v>
      </c>
      <c r="CE557" s="391">
        <f t="shared" si="365"/>
        <v>59412168.216000006</v>
      </c>
      <c r="CF557" s="391">
        <f t="shared" si="366"/>
        <v>72912168.216000006</v>
      </c>
      <c r="CG557" s="50">
        <f t="shared" si="387"/>
        <v>5103851.7751200013</v>
      </c>
      <c r="CH557" s="395">
        <f t="shared" si="388"/>
        <v>1941216.8216000006</v>
      </c>
      <c r="CI557" s="398">
        <v>0</v>
      </c>
      <c r="CJ557" s="50">
        <v>0</v>
      </c>
      <c r="CK557" s="50">
        <v>0</v>
      </c>
      <c r="CL557" s="50">
        <v>0</v>
      </c>
      <c r="CM557" s="50">
        <v>0</v>
      </c>
      <c r="CN557" s="50">
        <v>0</v>
      </c>
      <c r="CO557" s="50">
        <v>0</v>
      </c>
      <c r="CP557" s="395">
        <f t="shared" si="389"/>
        <v>7045068.5967200017</v>
      </c>
      <c r="CQ557" s="391">
        <f t="shared" si="390"/>
        <v>68522594</v>
      </c>
      <c r="CR557" s="391">
        <f t="shared" si="391"/>
        <v>-510385</v>
      </c>
    </row>
    <row r="558" spans="1:96" s="50" customFormat="1" ht="24" customHeight="1" x14ac:dyDescent="0.2">
      <c r="A558" s="182">
        <f t="shared" si="368"/>
        <v>2655495</v>
      </c>
      <c r="B558" s="298">
        <f t="shared" si="392"/>
        <v>552</v>
      </c>
      <c r="C558" s="266">
        <v>345</v>
      </c>
      <c r="D558" s="299">
        <v>13396</v>
      </c>
      <c r="E558" s="242" t="s">
        <v>1927</v>
      </c>
      <c r="F558" s="243" t="s">
        <v>1928</v>
      </c>
      <c r="G558" s="287" t="s">
        <v>137</v>
      </c>
      <c r="H558" s="274" t="s">
        <v>1906</v>
      </c>
      <c r="I558" s="294" t="s">
        <v>2973</v>
      </c>
      <c r="J558" s="65">
        <v>3258219176</v>
      </c>
      <c r="K558" s="65" t="s">
        <v>1929</v>
      </c>
      <c r="L558" s="65" t="s">
        <v>1906</v>
      </c>
      <c r="M558" s="292" t="s">
        <v>137</v>
      </c>
      <c r="N558" s="244" t="s">
        <v>2410</v>
      </c>
      <c r="O558" s="65"/>
      <c r="P558" s="90"/>
      <c r="Q558" s="244">
        <v>30</v>
      </c>
      <c r="R558" s="246">
        <v>120</v>
      </c>
      <c r="S558" s="246">
        <v>110</v>
      </c>
      <c r="T558" s="246">
        <v>29.33</v>
      </c>
      <c r="U558" s="90">
        <v>0</v>
      </c>
      <c r="V558" s="262">
        <v>15</v>
      </c>
      <c r="W558" s="99">
        <v>0</v>
      </c>
      <c r="X558" s="84">
        <v>0</v>
      </c>
      <c r="Y558" s="99">
        <v>1</v>
      </c>
      <c r="Z558" s="65">
        <v>0</v>
      </c>
      <c r="AA558" s="319">
        <v>885165</v>
      </c>
      <c r="AB558" s="319">
        <v>46667</v>
      </c>
      <c r="AC558" s="320">
        <f t="shared" si="394"/>
        <v>931832</v>
      </c>
      <c r="AD558" s="75">
        <v>4500000</v>
      </c>
      <c r="AE558" s="75">
        <v>6000000</v>
      </c>
      <c r="AF558" s="338">
        <f t="shared" si="393"/>
        <v>177895.19999999998</v>
      </c>
      <c r="AG558" s="113">
        <f t="shared" si="370"/>
        <v>26554950</v>
      </c>
      <c r="AH558" s="75">
        <f t="shared" si="371"/>
        <v>1400010</v>
      </c>
      <c r="AI558" s="75">
        <f t="shared" si="372"/>
        <v>21347423.999999996</v>
      </c>
      <c r="AJ558" s="75">
        <f t="shared" si="373"/>
        <v>0</v>
      </c>
      <c r="AK558" s="75">
        <f t="shared" si="374"/>
        <v>4500000</v>
      </c>
      <c r="AL558" s="75">
        <f t="shared" si="375"/>
        <v>6000000</v>
      </c>
      <c r="AM558" s="75">
        <f t="shared" si="376"/>
        <v>4892117.9999999991</v>
      </c>
      <c r="AN558" s="75">
        <f t="shared" si="377"/>
        <v>5217666.2159999991</v>
      </c>
      <c r="AO558" s="75">
        <f t="shared" si="378"/>
        <v>0</v>
      </c>
      <c r="AP558" s="75">
        <f t="shared" si="379"/>
        <v>3000000</v>
      </c>
      <c r="AQ558" s="75">
        <v>0</v>
      </c>
      <c r="AR558" s="75">
        <v>0</v>
      </c>
      <c r="AS558" s="75">
        <v>0</v>
      </c>
      <c r="AT558" s="80">
        <v>0</v>
      </c>
      <c r="AU558" s="82">
        <f t="shared" si="380"/>
        <v>72912168.216000006</v>
      </c>
      <c r="AV558" s="113">
        <f t="shared" si="381"/>
        <v>54308316.440880008</v>
      </c>
      <c r="AW558" s="75">
        <f t="shared" si="382"/>
        <v>72912168.215999991</v>
      </c>
      <c r="AX558" s="75">
        <f t="shared" si="383"/>
        <v>5103851.7751199994</v>
      </c>
      <c r="AY558" s="76">
        <f t="shared" si="384"/>
        <v>1430831.644088001</v>
      </c>
      <c r="AZ558" s="75">
        <v>0</v>
      </c>
      <c r="BA558" s="75">
        <v>0</v>
      </c>
      <c r="BB558" s="75">
        <v>0</v>
      </c>
      <c r="BC558" s="80">
        <v>0</v>
      </c>
      <c r="BD558" s="80">
        <v>0</v>
      </c>
      <c r="BE558" s="80">
        <v>0</v>
      </c>
      <c r="BF558" s="78">
        <v>0</v>
      </c>
      <c r="BG558" s="348">
        <f t="shared" si="385"/>
        <v>6534683.4192080004</v>
      </c>
      <c r="BH558" s="188">
        <f t="shared" si="386"/>
        <v>66377484</v>
      </c>
      <c r="BM558" s="50">
        <v>885165</v>
      </c>
      <c r="BN558" s="391">
        <f t="shared" si="397"/>
        <v>46667</v>
      </c>
      <c r="BO558" s="391">
        <f t="shared" si="398"/>
        <v>931832</v>
      </c>
      <c r="BP558" s="391">
        <f t="shared" si="399"/>
        <v>26554950</v>
      </c>
      <c r="BQ558" s="50">
        <f t="shared" si="400"/>
        <v>1400010</v>
      </c>
      <c r="BR558" s="50">
        <f t="shared" si="401"/>
        <v>21347423.999999996</v>
      </c>
      <c r="BS558" s="50">
        <f t="shared" si="402"/>
        <v>0</v>
      </c>
      <c r="BT558" s="50">
        <f t="shared" si="403"/>
        <v>4500000</v>
      </c>
      <c r="BU558" s="50">
        <f t="shared" si="404"/>
        <v>6000000</v>
      </c>
      <c r="BV558" s="50">
        <f t="shared" si="405"/>
        <v>4892117.9999999991</v>
      </c>
      <c r="BW558" s="50">
        <f t="shared" si="406"/>
        <v>5217666.2159999991</v>
      </c>
      <c r="BX558" s="50">
        <f t="shared" si="407"/>
        <v>0</v>
      </c>
      <c r="BY558" s="50">
        <f t="shared" si="408"/>
        <v>3000000</v>
      </c>
      <c r="BZ558" s="50">
        <v>0</v>
      </c>
      <c r="CA558" s="50">
        <v>0</v>
      </c>
      <c r="CB558" s="50">
        <v>0</v>
      </c>
      <c r="CC558" s="50">
        <v>0</v>
      </c>
      <c r="CD558" s="391">
        <f t="shared" si="409"/>
        <v>72912168.216000006</v>
      </c>
      <c r="CE558" s="391">
        <f t="shared" si="365"/>
        <v>59412168.216000006</v>
      </c>
      <c r="CF558" s="391">
        <f t="shared" si="366"/>
        <v>72912168.216000006</v>
      </c>
      <c r="CG558" s="50">
        <f t="shared" si="387"/>
        <v>5103851.7751200013</v>
      </c>
      <c r="CH558" s="395">
        <f t="shared" si="388"/>
        <v>1941216.8216000006</v>
      </c>
      <c r="CI558" s="398">
        <v>0</v>
      </c>
      <c r="CJ558" s="50">
        <v>0</v>
      </c>
      <c r="CK558" s="50">
        <v>0</v>
      </c>
      <c r="CL558" s="50">
        <v>0</v>
      </c>
      <c r="CM558" s="50">
        <v>0</v>
      </c>
      <c r="CN558" s="50">
        <v>0</v>
      </c>
      <c r="CO558" s="50">
        <v>0</v>
      </c>
      <c r="CP558" s="395">
        <f t="shared" si="389"/>
        <v>7045068.5967200017</v>
      </c>
      <c r="CQ558" s="391">
        <f t="shared" si="390"/>
        <v>65867099</v>
      </c>
      <c r="CR558" s="391">
        <f t="shared" si="391"/>
        <v>-510385</v>
      </c>
    </row>
    <row r="559" spans="1:96" s="50" customFormat="1" ht="24" customHeight="1" x14ac:dyDescent="0.2">
      <c r="A559" s="182">
        <f t="shared" si="368"/>
        <v>2655495</v>
      </c>
      <c r="B559" s="298">
        <f t="shared" si="392"/>
        <v>553</v>
      </c>
      <c r="C559" s="266">
        <v>346</v>
      </c>
      <c r="D559" s="299">
        <v>13400</v>
      </c>
      <c r="E559" s="242" t="s">
        <v>1936</v>
      </c>
      <c r="F559" s="243" t="s">
        <v>1937</v>
      </c>
      <c r="G559" s="287" t="s">
        <v>137</v>
      </c>
      <c r="H559" s="274" t="s">
        <v>1906</v>
      </c>
      <c r="I559" s="294" t="s">
        <v>2974</v>
      </c>
      <c r="J559" s="65">
        <v>3358530027</v>
      </c>
      <c r="K559" s="65" t="s">
        <v>1938</v>
      </c>
      <c r="L559" s="65" t="s">
        <v>1906</v>
      </c>
      <c r="M559" s="292" t="s">
        <v>137</v>
      </c>
      <c r="N559" s="244" t="s">
        <v>2410</v>
      </c>
      <c r="O559" s="65"/>
      <c r="P559" s="90"/>
      <c r="Q559" s="244">
        <v>30</v>
      </c>
      <c r="R559" s="246">
        <v>120</v>
      </c>
      <c r="S559" s="246">
        <v>110</v>
      </c>
      <c r="T559" s="246">
        <v>29.33</v>
      </c>
      <c r="U559" s="90">
        <v>0</v>
      </c>
      <c r="V559" s="262">
        <v>15</v>
      </c>
      <c r="W559" s="99">
        <v>0</v>
      </c>
      <c r="X559" s="84">
        <v>0</v>
      </c>
      <c r="Y559" s="99">
        <v>2</v>
      </c>
      <c r="Z559" s="65">
        <v>2</v>
      </c>
      <c r="AA559" s="319">
        <v>885165</v>
      </c>
      <c r="AB559" s="319">
        <v>46667</v>
      </c>
      <c r="AC559" s="320">
        <f t="shared" si="394"/>
        <v>931832</v>
      </c>
      <c r="AD559" s="75">
        <v>4500000</v>
      </c>
      <c r="AE559" s="75">
        <v>6000000</v>
      </c>
      <c r="AF559" s="338">
        <f t="shared" si="393"/>
        <v>177895.19999999998</v>
      </c>
      <c r="AG559" s="113">
        <f t="shared" si="370"/>
        <v>26554950</v>
      </c>
      <c r="AH559" s="75">
        <f t="shared" si="371"/>
        <v>1400010</v>
      </c>
      <c r="AI559" s="75">
        <f t="shared" si="372"/>
        <v>21347423.999999996</v>
      </c>
      <c r="AJ559" s="75">
        <f t="shared" si="373"/>
        <v>5310990</v>
      </c>
      <c r="AK559" s="75">
        <f t="shared" si="374"/>
        <v>4500000</v>
      </c>
      <c r="AL559" s="75">
        <f t="shared" si="375"/>
        <v>6000000</v>
      </c>
      <c r="AM559" s="75">
        <f t="shared" si="376"/>
        <v>4892117.9999999991</v>
      </c>
      <c r="AN559" s="75">
        <f t="shared" si="377"/>
        <v>5217666.2159999991</v>
      </c>
      <c r="AO559" s="75">
        <f t="shared" si="378"/>
        <v>0</v>
      </c>
      <c r="AP559" s="75">
        <f t="shared" si="379"/>
        <v>3000000</v>
      </c>
      <c r="AQ559" s="75">
        <v>0</v>
      </c>
      <c r="AR559" s="75">
        <v>0</v>
      </c>
      <c r="AS559" s="75">
        <v>0</v>
      </c>
      <c r="AT559" s="80">
        <v>0</v>
      </c>
      <c r="AU559" s="82">
        <f t="shared" si="380"/>
        <v>78223158.216000006</v>
      </c>
      <c r="AV559" s="113">
        <f t="shared" si="381"/>
        <v>54308316.440880008</v>
      </c>
      <c r="AW559" s="75">
        <f t="shared" si="382"/>
        <v>72912168.215999991</v>
      </c>
      <c r="AX559" s="75">
        <f t="shared" si="383"/>
        <v>5103851.7751199994</v>
      </c>
      <c r="AY559" s="76">
        <f t="shared" si="384"/>
        <v>1430831.644088001</v>
      </c>
      <c r="AZ559" s="75">
        <v>0</v>
      </c>
      <c r="BA559" s="75">
        <v>0</v>
      </c>
      <c r="BB559" s="75">
        <v>0</v>
      </c>
      <c r="BC559" s="80">
        <v>0</v>
      </c>
      <c r="BD559" s="80">
        <v>0</v>
      </c>
      <c r="BE559" s="80">
        <v>0</v>
      </c>
      <c r="BF559" s="78">
        <v>0</v>
      </c>
      <c r="BG559" s="348">
        <f t="shared" si="385"/>
        <v>6534683.4192080004</v>
      </c>
      <c r="BH559" s="188">
        <f t="shared" si="386"/>
        <v>71688474</v>
      </c>
      <c r="BM559" s="50">
        <v>885165</v>
      </c>
      <c r="BN559" s="391">
        <f t="shared" si="397"/>
        <v>46667</v>
      </c>
      <c r="BO559" s="391">
        <f t="shared" si="398"/>
        <v>931832</v>
      </c>
      <c r="BP559" s="391">
        <f t="shared" si="399"/>
        <v>26554950</v>
      </c>
      <c r="BQ559" s="50">
        <f t="shared" si="400"/>
        <v>1400010</v>
      </c>
      <c r="BR559" s="50">
        <f t="shared" si="401"/>
        <v>21347423.999999996</v>
      </c>
      <c r="BS559" s="50">
        <f t="shared" si="402"/>
        <v>5310990</v>
      </c>
      <c r="BT559" s="50">
        <f t="shared" si="403"/>
        <v>4500000</v>
      </c>
      <c r="BU559" s="50">
        <f t="shared" si="404"/>
        <v>6000000</v>
      </c>
      <c r="BV559" s="50">
        <f t="shared" si="405"/>
        <v>4892117.9999999991</v>
      </c>
      <c r="BW559" s="50">
        <f t="shared" si="406"/>
        <v>5217666.2159999991</v>
      </c>
      <c r="BX559" s="50">
        <f t="shared" si="407"/>
        <v>0</v>
      </c>
      <c r="BY559" s="50">
        <f t="shared" si="408"/>
        <v>3000000</v>
      </c>
      <c r="BZ559" s="50">
        <v>0</v>
      </c>
      <c r="CA559" s="50">
        <v>0</v>
      </c>
      <c r="CB559" s="50">
        <v>0</v>
      </c>
      <c r="CC559" s="50">
        <v>0</v>
      </c>
      <c r="CD559" s="391">
        <f t="shared" si="409"/>
        <v>78223158.216000006</v>
      </c>
      <c r="CE559" s="391">
        <f t="shared" si="365"/>
        <v>59412168.216000006</v>
      </c>
      <c r="CF559" s="391">
        <f t="shared" si="366"/>
        <v>72912168.216000006</v>
      </c>
      <c r="CG559" s="50">
        <f t="shared" si="387"/>
        <v>5103851.7751200013</v>
      </c>
      <c r="CH559" s="395">
        <f t="shared" si="388"/>
        <v>1941216.8216000006</v>
      </c>
      <c r="CI559" s="398">
        <v>0</v>
      </c>
      <c r="CJ559" s="50">
        <v>0</v>
      </c>
      <c r="CK559" s="50">
        <v>0</v>
      </c>
      <c r="CL559" s="50">
        <v>0</v>
      </c>
      <c r="CM559" s="50">
        <v>0</v>
      </c>
      <c r="CN559" s="50">
        <v>0</v>
      </c>
      <c r="CO559" s="50">
        <v>0</v>
      </c>
      <c r="CP559" s="395">
        <f t="shared" si="389"/>
        <v>7045068.5967200017</v>
      </c>
      <c r="CQ559" s="391">
        <f t="shared" si="390"/>
        <v>71178089</v>
      </c>
      <c r="CR559" s="391">
        <f t="shared" si="391"/>
        <v>-510385</v>
      </c>
    </row>
    <row r="560" spans="1:96" s="50" customFormat="1" ht="24" customHeight="1" x14ac:dyDescent="0.2">
      <c r="A560" s="182">
        <f t="shared" si="368"/>
        <v>2655495</v>
      </c>
      <c r="B560" s="298">
        <f t="shared" si="392"/>
        <v>554</v>
      </c>
      <c r="C560" s="266">
        <v>347</v>
      </c>
      <c r="D560" s="299">
        <v>13397</v>
      </c>
      <c r="E560" s="242" t="s">
        <v>776</v>
      </c>
      <c r="F560" s="243" t="s">
        <v>1930</v>
      </c>
      <c r="G560" s="287" t="s">
        <v>137</v>
      </c>
      <c r="H560" s="274" t="s">
        <v>1906</v>
      </c>
      <c r="I560" s="294" t="s">
        <v>2975</v>
      </c>
      <c r="J560" s="65">
        <v>3254328051</v>
      </c>
      <c r="K560" s="65" t="s">
        <v>1931</v>
      </c>
      <c r="L560" s="65" t="s">
        <v>1906</v>
      </c>
      <c r="M560" s="292" t="s">
        <v>137</v>
      </c>
      <c r="N560" s="244" t="s">
        <v>2410</v>
      </c>
      <c r="O560" s="65"/>
      <c r="P560" s="90"/>
      <c r="Q560" s="244">
        <v>30</v>
      </c>
      <c r="R560" s="246">
        <v>120</v>
      </c>
      <c r="S560" s="246">
        <v>110</v>
      </c>
      <c r="T560" s="246">
        <v>29.33</v>
      </c>
      <c r="U560" s="90">
        <v>0</v>
      </c>
      <c r="V560" s="262">
        <v>15</v>
      </c>
      <c r="W560" s="99">
        <v>0</v>
      </c>
      <c r="X560" s="84">
        <v>0</v>
      </c>
      <c r="Y560" s="99">
        <v>2</v>
      </c>
      <c r="Z560" s="65">
        <v>1</v>
      </c>
      <c r="AA560" s="319">
        <v>885165</v>
      </c>
      <c r="AB560" s="319">
        <v>46667</v>
      </c>
      <c r="AC560" s="320">
        <f t="shared" si="394"/>
        <v>931832</v>
      </c>
      <c r="AD560" s="75">
        <v>4500000</v>
      </c>
      <c r="AE560" s="75">
        <v>6000000</v>
      </c>
      <c r="AF560" s="338">
        <f t="shared" si="393"/>
        <v>177895.19999999998</v>
      </c>
      <c r="AG560" s="113">
        <f t="shared" si="370"/>
        <v>26554950</v>
      </c>
      <c r="AH560" s="75">
        <f t="shared" si="371"/>
        <v>1400010</v>
      </c>
      <c r="AI560" s="75">
        <f t="shared" si="372"/>
        <v>21347423.999999996</v>
      </c>
      <c r="AJ560" s="75">
        <f t="shared" si="373"/>
        <v>2655495</v>
      </c>
      <c r="AK560" s="75">
        <f t="shared" si="374"/>
        <v>4500000</v>
      </c>
      <c r="AL560" s="75">
        <f t="shared" si="375"/>
        <v>6000000</v>
      </c>
      <c r="AM560" s="75">
        <f t="shared" si="376"/>
        <v>4892117.9999999991</v>
      </c>
      <c r="AN560" s="75">
        <f t="shared" si="377"/>
        <v>5217666.2159999991</v>
      </c>
      <c r="AO560" s="75">
        <f t="shared" si="378"/>
        <v>0</v>
      </c>
      <c r="AP560" s="75">
        <f t="shared" si="379"/>
        <v>3000000</v>
      </c>
      <c r="AQ560" s="75">
        <v>0</v>
      </c>
      <c r="AR560" s="75">
        <v>0</v>
      </c>
      <c r="AS560" s="75">
        <v>0</v>
      </c>
      <c r="AT560" s="80">
        <v>0</v>
      </c>
      <c r="AU560" s="82">
        <f t="shared" si="380"/>
        <v>75567663.216000006</v>
      </c>
      <c r="AV560" s="113">
        <f t="shared" si="381"/>
        <v>54308316.440880008</v>
      </c>
      <c r="AW560" s="75">
        <f t="shared" si="382"/>
        <v>72912168.215999991</v>
      </c>
      <c r="AX560" s="75">
        <f t="shared" si="383"/>
        <v>5103851.7751199994</v>
      </c>
      <c r="AY560" s="76">
        <f t="shared" si="384"/>
        <v>1430831.644088001</v>
      </c>
      <c r="AZ560" s="75">
        <v>0</v>
      </c>
      <c r="BA560" s="75">
        <v>0</v>
      </c>
      <c r="BB560" s="75">
        <v>0</v>
      </c>
      <c r="BC560" s="80">
        <v>0</v>
      </c>
      <c r="BD560" s="80">
        <v>0</v>
      </c>
      <c r="BE560" s="80">
        <v>0</v>
      </c>
      <c r="BF560" s="78">
        <v>0</v>
      </c>
      <c r="BG560" s="348">
        <f t="shared" si="385"/>
        <v>6534683.4192080004</v>
      </c>
      <c r="BH560" s="188">
        <f t="shared" si="386"/>
        <v>69032979</v>
      </c>
      <c r="BM560" s="50">
        <v>885165</v>
      </c>
      <c r="BN560" s="391">
        <f t="shared" si="397"/>
        <v>46667</v>
      </c>
      <c r="BO560" s="391">
        <f t="shared" si="398"/>
        <v>931832</v>
      </c>
      <c r="BP560" s="391">
        <f t="shared" si="399"/>
        <v>26554950</v>
      </c>
      <c r="BQ560" s="50">
        <f t="shared" si="400"/>
        <v>1400010</v>
      </c>
      <c r="BR560" s="50">
        <f t="shared" si="401"/>
        <v>21347423.999999996</v>
      </c>
      <c r="BS560" s="50">
        <f t="shared" si="402"/>
        <v>2655495</v>
      </c>
      <c r="BT560" s="50">
        <f t="shared" si="403"/>
        <v>4500000</v>
      </c>
      <c r="BU560" s="50">
        <f t="shared" si="404"/>
        <v>6000000</v>
      </c>
      <c r="BV560" s="50">
        <f t="shared" si="405"/>
        <v>4892117.9999999991</v>
      </c>
      <c r="BW560" s="50">
        <f t="shared" si="406"/>
        <v>5217666.2159999991</v>
      </c>
      <c r="BX560" s="50">
        <f t="shared" si="407"/>
        <v>0</v>
      </c>
      <c r="BY560" s="50">
        <f t="shared" si="408"/>
        <v>3000000</v>
      </c>
      <c r="BZ560" s="50">
        <v>0</v>
      </c>
      <c r="CA560" s="50">
        <v>0</v>
      </c>
      <c r="CB560" s="50">
        <v>0</v>
      </c>
      <c r="CC560" s="50">
        <v>0</v>
      </c>
      <c r="CD560" s="391">
        <f t="shared" si="409"/>
        <v>75567663.216000006</v>
      </c>
      <c r="CE560" s="391">
        <f t="shared" si="365"/>
        <v>59412168.216000006</v>
      </c>
      <c r="CF560" s="391">
        <f t="shared" si="366"/>
        <v>72912168.216000006</v>
      </c>
      <c r="CG560" s="50">
        <f t="shared" si="387"/>
        <v>5103851.7751200013</v>
      </c>
      <c r="CH560" s="395">
        <f t="shared" si="388"/>
        <v>1941216.8216000006</v>
      </c>
      <c r="CI560" s="398">
        <v>0</v>
      </c>
      <c r="CJ560" s="50">
        <v>0</v>
      </c>
      <c r="CK560" s="50">
        <v>0</v>
      </c>
      <c r="CL560" s="50">
        <v>0</v>
      </c>
      <c r="CM560" s="50">
        <v>0</v>
      </c>
      <c r="CN560" s="50">
        <v>0</v>
      </c>
      <c r="CO560" s="50">
        <v>0</v>
      </c>
      <c r="CP560" s="395">
        <f t="shared" si="389"/>
        <v>7045068.5967200017</v>
      </c>
      <c r="CQ560" s="391">
        <f t="shared" si="390"/>
        <v>68522594</v>
      </c>
      <c r="CR560" s="391">
        <f t="shared" si="391"/>
        <v>-510385</v>
      </c>
    </row>
    <row r="561" spans="1:96" s="50" customFormat="1" ht="24" customHeight="1" x14ac:dyDescent="0.2">
      <c r="A561" s="182">
        <f t="shared" si="368"/>
        <v>2655495</v>
      </c>
      <c r="B561" s="298">
        <f t="shared" si="392"/>
        <v>555</v>
      </c>
      <c r="C561" s="266">
        <v>348</v>
      </c>
      <c r="D561" s="299">
        <v>13398</v>
      </c>
      <c r="E561" s="242" t="s">
        <v>111</v>
      </c>
      <c r="F561" s="243" t="s">
        <v>1932</v>
      </c>
      <c r="G561" s="287" t="s">
        <v>137</v>
      </c>
      <c r="H561" s="274" t="s">
        <v>1906</v>
      </c>
      <c r="I561" s="294" t="s">
        <v>2976</v>
      </c>
      <c r="J561" s="65">
        <v>3240659891</v>
      </c>
      <c r="K561" s="65" t="s">
        <v>1933</v>
      </c>
      <c r="L561" s="65" t="s">
        <v>1906</v>
      </c>
      <c r="M561" s="292" t="s">
        <v>137</v>
      </c>
      <c r="N561" s="244" t="s">
        <v>2410</v>
      </c>
      <c r="O561" s="65"/>
      <c r="P561" s="90"/>
      <c r="Q561" s="244">
        <v>30</v>
      </c>
      <c r="R561" s="246">
        <v>120</v>
      </c>
      <c r="S561" s="246">
        <v>110</v>
      </c>
      <c r="T561" s="246">
        <v>29.33</v>
      </c>
      <c r="U561" s="90">
        <v>0</v>
      </c>
      <c r="V561" s="262">
        <v>15</v>
      </c>
      <c r="W561" s="99">
        <v>0</v>
      </c>
      <c r="X561" s="84">
        <v>0</v>
      </c>
      <c r="Y561" s="99">
        <v>0</v>
      </c>
      <c r="Z561" s="65">
        <v>0</v>
      </c>
      <c r="AA561" s="319">
        <v>885165</v>
      </c>
      <c r="AB561" s="319">
        <v>46667</v>
      </c>
      <c r="AC561" s="320">
        <f t="shared" si="394"/>
        <v>931832</v>
      </c>
      <c r="AD561" s="75">
        <v>4500000</v>
      </c>
      <c r="AE561" s="75">
        <v>6000000</v>
      </c>
      <c r="AF561" s="338">
        <f t="shared" si="393"/>
        <v>177895.19999999998</v>
      </c>
      <c r="AG561" s="113">
        <f t="shared" si="370"/>
        <v>26554950</v>
      </c>
      <c r="AH561" s="75">
        <f t="shared" si="371"/>
        <v>1400010</v>
      </c>
      <c r="AI561" s="75">
        <f t="shared" si="372"/>
        <v>21347423.999999996</v>
      </c>
      <c r="AJ561" s="75">
        <f t="shared" si="373"/>
        <v>0</v>
      </c>
      <c r="AK561" s="75">
        <f t="shared" si="374"/>
        <v>4500000</v>
      </c>
      <c r="AL561" s="75">
        <f t="shared" si="375"/>
        <v>6000000</v>
      </c>
      <c r="AM561" s="75">
        <f t="shared" si="376"/>
        <v>4892117.9999999991</v>
      </c>
      <c r="AN561" s="75">
        <f t="shared" si="377"/>
        <v>5217666.2159999991</v>
      </c>
      <c r="AO561" s="75">
        <f t="shared" si="378"/>
        <v>0</v>
      </c>
      <c r="AP561" s="75">
        <f t="shared" si="379"/>
        <v>3000000</v>
      </c>
      <c r="AQ561" s="75">
        <v>0</v>
      </c>
      <c r="AR561" s="75">
        <v>0</v>
      </c>
      <c r="AS561" s="75">
        <v>0</v>
      </c>
      <c r="AT561" s="80">
        <v>0</v>
      </c>
      <c r="AU561" s="82">
        <f t="shared" si="380"/>
        <v>72912168.216000006</v>
      </c>
      <c r="AV561" s="113">
        <f t="shared" si="381"/>
        <v>54308316.440880008</v>
      </c>
      <c r="AW561" s="75">
        <f t="shared" si="382"/>
        <v>72912168.215999991</v>
      </c>
      <c r="AX561" s="75">
        <f t="shared" si="383"/>
        <v>5103851.7751199994</v>
      </c>
      <c r="AY561" s="76">
        <f t="shared" si="384"/>
        <v>1430831.644088001</v>
      </c>
      <c r="AZ561" s="75">
        <v>0</v>
      </c>
      <c r="BA561" s="75">
        <v>0</v>
      </c>
      <c r="BB561" s="75">
        <v>0</v>
      </c>
      <c r="BC561" s="80">
        <v>0</v>
      </c>
      <c r="BD561" s="80">
        <v>0</v>
      </c>
      <c r="BE561" s="80">
        <v>0</v>
      </c>
      <c r="BF561" s="78">
        <v>0</v>
      </c>
      <c r="BG561" s="348">
        <f t="shared" si="385"/>
        <v>6534683.4192080004</v>
      </c>
      <c r="BH561" s="188">
        <f t="shared" si="386"/>
        <v>66377484</v>
      </c>
      <c r="BM561" s="50">
        <v>885165</v>
      </c>
      <c r="BN561" s="391">
        <f t="shared" si="397"/>
        <v>46667</v>
      </c>
      <c r="BO561" s="391">
        <f t="shared" si="398"/>
        <v>931832</v>
      </c>
      <c r="BP561" s="391">
        <f t="shared" si="399"/>
        <v>26554950</v>
      </c>
      <c r="BQ561" s="50">
        <f t="shared" si="400"/>
        <v>1400010</v>
      </c>
      <c r="BR561" s="50">
        <f t="shared" si="401"/>
        <v>21347423.999999996</v>
      </c>
      <c r="BS561" s="50">
        <f t="shared" si="402"/>
        <v>0</v>
      </c>
      <c r="BT561" s="50">
        <f t="shared" si="403"/>
        <v>4500000</v>
      </c>
      <c r="BU561" s="50">
        <f t="shared" si="404"/>
        <v>6000000</v>
      </c>
      <c r="BV561" s="50">
        <f t="shared" si="405"/>
        <v>4892117.9999999991</v>
      </c>
      <c r="BW561" s="50">
        <f t="shared" si="406"/>
        <v>5217666.2159999991</v>
      </c>
      <c r="BX561" s="50">
        <f t="shared" si="407"/>
        <v>0</v>
      </c>
      <c r="BY561" s="50">
        <f t="shared" si="408"/>
        <v>3000000</v>
      </c>
      <c r="BZ561" s="50">
        <v>0</v>
      </c>
      <c r="CA561" s="50">
        <v>0</v>
      </c>
      <c r="CB561" s="50">
        <v>0</v>
      </c>
      <c r="CC561" s="50">
        <v>0</v>
      </c>
      <c r="CD561" s="391">
        <f t="shared" si="409"/>
        <v>72912168.216000006</v>
      </c>
      <c r="CE561" s="391">
        <f t="shared" si="365"/>
        <v>59412168.216000006</v>
      </c>
      <c r="CF561" s="391">
        <f t="shared" si="366"/>
        <v>72912168.216000006</v>
      </c>
      <c r="CG561" s="50">
        <f t="shared" si="387"/>
        <v>5103851.7751200013</v>
      </c>
      <c r="CH561" s="395">
        <f t="shared" si="388"/>
        <v>1941216.8216000006</v>
      </c>
      <c r="CI561" s="398">
        <v>0</v>
      </c>
      <c r="CJ561" s="50">
        <v>0</v>
      </c>
      <c r="CK561" s="50">
        <v>0</v>
      </c>
      <c r="CL561" s="50">
        <v>0</v>
      </c>
      <c r="CM561" s="50">
        <v>0</v>
      </c>
      <c r="CN561" s="50">
        <v>0</v>
      </c>
      <c r="CO561" s="50">
        <v>0</v>
      </c>
      <c r="CP561" s="395">
        <f t="shared" si="389"/>
        <v>7045068.5967200017</v>
      </c>
      <c r="CQ561" s="391">
        <f t="shared" si="390"/>
        <v>65867099</v>
      </c>
      <c r="CR561" s="391">
        <f t="shared" si="391"/>
        <v>-510385</v>
      </c>
    </row>
    <row r="562" spans="1:96" s="50" customFormat="1" ht="24" customHeight="1" x14ac:dyDescent="0.2">
      <c r="A562" s="182">
        <f t="shared" si="368"/>
        <v>2655495</v>
      </c>
      <c r="B562" s="298">
        <f t="shared" si="392"/>
        <v>556</v>
      </c>
      <c r="C562" s="266">
        <v>349</v>
      </c>
      <c r="D562" s="299">
        <v>13399</v>
      </c>
      <c r="E562" s="242" t="s">
        <v>946</v>
      </c>
      <c r="F562" s="243" t="s">
        <v>1934</v>
      </c>
      <c r="G562" s="287" t="s">
        <v>137</v>
      </c>
      <c r="H562" s="274" t="s">
        <v>1906</v>
      </c>
      <c r="I562" s="294" t="s">
        <v>2977</v>
      </c>
      <c r="J562" s="65">
        <v>3240358883</v>
      </c>
      <c r="K562" s="65" t="s">
        <v>1935</v>
      </c>
      <c r="L562" s="65" t="s">
        <v>1906</v>
      </c>
      <c r="M562" s="292" t="s">
        <v>137</v>
      </c>
      <c r="N562" s="244" t="s">
        <v>2410</v>
      </c>
      <c r="O562" s="65"/>
      <c r="P562" s="90"/>
      <c r="Q562" s="244">
        <v>30</v>
      </c>
      <c r="R562" s="246">
        <v>120</v>
      </c>
      <c r="S562" s="246">
        <v>110</v>
      </c>
      <c r="T562" s="246">
        <v>29.33</v>
      </c>
      <c r="U562" s="90">
        <v>0</v>
      </c>
      <c r="V562" s="262">
        <v>15</v>
      </c>
      <c r="W562" s="99">
        <v>0</v>
      </c>
      <c r="X562" s="84">
        <v>0</v>
      </c>
      <c r="Y562" s="99">
        <v>0</v>
      </c>
      <c r="Z562" s="65">
        <v>0</v>
      </c>
      <c r="AA562" s="319">
        <v>885165</v>
      </c>
      <c r="AB562" s="319">
        <v>0</v>
      </c>
      <c r="AC562" s="320">
        <f t="shared" si="394"/>
        <v>885165</v>
      </c>
      <c r="AD562" s="75">
        <v>4500000</v>
      </c>
      <c r="AE562" s="75">
        <v>6000000</v>
      </c>
      <c r="AF562" s="338">
        <f t="shared" si="393"/>
        <v>168986.04545454544</v>
      </c>
      <c r="AG562" s="113">
        <f t="shared" si="370"/>
        <v>26554950</v>
      </c>
      <c r="AH562" s="75">
        <f t="shared" si="371"/>
        <v>0</v>
      </c>
      <c r="AI562" s="75">
        <f t="shared" si="372"/>
        <v>20278325.454545453</v>
      </c>
      <c r="AJ562" s="75">
        <f t="shared" si="373"/>
        <v>0</v>
      </c>
      <c r="AK562" s="75">
        <f t="shared" si="374"/>
        <v>4500000</v>
      </c>
      <c r="AL562" s="75">
        <f t="shared" si="375"/>
        <v>6000000</v>
      </c>
      <c r="AM562" s="75">
        <f t="shared" si="376"/>
        <v>4647116.25</v>
      </c>
      <c r="AN562" s="75">
        <f t="shared" si="377"/>
        <v>4956360.7131818179</v>
      </c>
      <c r="AO562" s="75">
        <f t="shared" si="378"/>
        <v>0</v>
      </c>
      <c r="AP562" s="75">
        <f t="shared" si="379"/>
        <v>3000000</v>
      </c>
      <c r="AQ562" s="75">
        <v>0</v>
      </c>
      <c r="AR562" s="75">
        <v>0</v>
      </c>
      <c r="AS562" s="75">
        <v>0</v>
      </c>
      <c r="AT562" s="80">
        <v>0</v>
      </c>
      <c r="AU562" s="82">
        <f t="shared" si="380"/>
        <v>69936752.417727262</v>
      </c>
      <c r="AV562" s="113">
        <f t="shared" si="381"/>
        <v>51541179.748486355</v>
      </c>
      <c r="AW562" s="75">
        <f t="shared" si="382"/>
        <v>69936752.417727262</v>
      </c>
      <c r="AX562" s="75">
        <f t="shared" si="383"/>
        <v>4895572.6692409087</v>
      </c>
      <c r="AY562" s="76">
        <f t="shared" si="384"/>
        <v>1154117.9748486355</v>
      </c>
      <c r="AZ562" s="75">
        <v>0</v>
      </c>
      <c r="BA562" s="75">
        <v>0</v>
      </c>
      <c r="BB562" s="75">
        <v>0</v>
      </c>
      <c r="BC562" s="80">
        <v>0</v>
      </c>
      <c r="BD562" s="80">
        <v>0</v>
      </c>
      <c r="BE562" s="80">
        <v>0</v>
      </c>
      <c r="BF562" s="78">
        <v>0</v>
      </c>
      <c r="BG562" s="348">
        <f t="shared" si="385"/>
        <v>6049690.6440895442</v>
      </c>
      <c r="BH562" s="188">
        <f t="shared" si="386"/>
        <v>63887061</v>
      </c>
      <c r="BM562" s="50">
        <v>885165</v>
      </c>
      <c r="BN562" s="391">
        <f t="shared" si="397"/>
        <v>0</v>
      </c>
      <c r="BO562" s="391">
        <f t="shared" si="398"/>
        <v>885165</v>
      </c>
      <c r="BP562" s="391">
        <f t="shared" si="399"/>
        <v>26554950</v>
      </c>
      <c r="BQ562" s="50">
        <f t="shared" si="400"/>
        <v>0</v>
      </c>
      <c r="BR562" s="50">
        <f t="shared" si="401"/>
        <v>20278325.454545453</v>
      </c>
      <c r="BS562" s="50">
        <f t="shared" si="402"/>
        <v>0</v>
      </c>
      <c r="BT562" s="50">
        <f t="shared" si="403"/>
        <v>4500000</v>
      </c>
      <c r="BU562" s="50">
        <f t="shared" si="404"/>
        <v>6000000</v>
      </c>
      <c r="BV562" s="50">
        <f t="shared" si="405"/>
        <v>4647116.25</v>
      </c>
      <c r="BW562" s="50">
        <f t="shared" si="406"/>
        <v>4956360.7131818179</v>
      </c>
      <c r="BX562" s="50">
        <f t="shared" si="407"/>
        <v>0</v>
      </c>
      <c r="BY562" s="50">
        <f t="shared" si="408"/>
        <v>3000000</v>
      </c>
      <c r="BZ562" s="50">
        <v>0</v>
      </c>
      <c r="CA562" s="50">
        <v>0</v>
      </c>
      <c r="CB562" s="50">
        <v>0</v>
      </c>
      <c r="CC562" s="50">
        <v>0</v>
      </c>
      <c r="CD562" s="391">
        <f t="shared" si="409"/>
        <v>69936752.417727262</v>
      </c>
      <c r="CE562" s="391">
        <f t="shared" si="365"/>
        <v>56436752.417727262</v>
      </c>
      <c r="CF562" s="391">
        <f t="shared" si="366"/>
        <v>69936752.417727262</v>
      </c>
      <c r="CG562" s="50">
        <f t="shared" si="387"/>
        <v>4895572.6692409087</v>
      </c>
      <c r="CH562" s="395">
        <f t="shared" si="388"/>
        <v>1643675.2417727262</v>
      </c>
      <c r="CI562" s="398">
        <v>0</v>
      </c>
      <c r="CJ562" s="50">
        <v>0</v>
      </c>
      <c r="CK562" s="50">
        <v>0</v>
      </c>
      <c r="CL562" s="50">
        <v>0</v>
      </c>
      <c r="CM562" s="50">
        <v>0</v>
      </c>
      <c r="CN562" s="50">
        <v>0</v>
      </c>
      <c r="CO562" s="50">
        <v>0</v>
      </c>
      <c r="CP562" s="395">
        <f t="shared" si="389"/>
        <v>6539247.9110136349</v>
      </c>
      <c r="CQ562" s="391">
        <f t="shared" si="390"/>
        <v>63397504</v>
      </c>
      <c r="CR562" s="391">
        <f t="shared" si="391"/>
        <v>-489557</v>
      </c>
    </row>
    <row r="563" spans="1:96" s="50" customFormat="1" ht="24" customHeight="1" x14ac:dyDescent="0.2">
      <c r="A563" s="182">
        <f t="shared" si="368"/>
        <v>2655495</v>
      </c>
      <c r="B563" s="298">
        <f t="shared" si="392"/>
        <v>557</v>
      </c>
      <c r="C563" s="266">
        <v>350</v>
      </c>
      <c r="D563" s="299">
        <v>13407</v>
      </c>
      <c r="E563" s="242" t="s">
        <v>1954</v>
      </c>
      <c r="F563" s="243" t="s">
        <v>1955</v>
      </c>
      <c r="G563" s="287" t="s">
        <v>137</v>
      </c>
      <c r="H563" s="274" t="s">
        <v>1906</v>
      </c>
      <c r="I563" s="294" t="s">
        <v>2978</v>
      </c>
      <c r="J563" s="65">
        <v>3310052133</v>
      </c>
      <c r="K563" s="65" t="s">
        <v>1956</v>
      </c>
      <c r="L563" s="65"/>
      <c r="M563" s="292" t="s">
        <v>137</v>
      </c>
      <c r="N563" s="244" t="s">
        <v>2410</v>
      </c>
      <c r="O563" s="65"/>
      <c r="P563" s="90"/>
      <c r="Q563" s="244">
        <v>30</v>
      </c>
      <c r="R563" s="246">
        <v>120</v>
      </c>
      <c r="S563" s="246">
        <v>110</v>
      </c>
      <c r="T563" s="246">
        <v>29.33</v>
      </c>
      <c r="U563" s="90">
        <v>0</v>
      </c>
      <c r="V563" s="262">
        <v>15</v>
      </c>
      <c r="W563" s="99">
        <v>0</v>
      </c>
      <c r="X563" s="84">
        <v>0</v>
      </c>
      <c r="Y563" s="99">
        <v>0</v>
      </c>
      <c r="Z563" s="65">
        <v>0</v>
      </c>
      <c r="AA563" s="319">
        <v>885165</v>
      </c>
      <c r="AB563" s="319">
        <v>0</v>
      </c>
      <c r="AC563" s="320">
        <f t="shared" si="394"/>
        <v>885165</v>
      </c>
      <c r="AD563" s="75">
        <v>4500000</v>
      </c>
      <c r="AE563" s="75">
        <v>6000000</v>
      </c>
      <c r="AF563" s="338">
        <f t="shared" si="393"/>
        <v>168986.04545454544</v>
      </c>
      <c r="AG563" s="113">
        <f t="shared" si="370"/>
        <v>26554950</v>
      </c>
      <c r="AH563" s="75">
        <f t="shared" si="371"/>
        <v>0</v>
      </c>
      <c r="AI563" s="75">
        <f t="shared" si="372"/>
        <v>20278325.454545453</v>
      </c>
      <c r="AJ563" s="75">
        <f t="shared" si="373"/>
        <v>0</v>
      </c>
      <c r="AK563" s="75">
        <f t="shared" si="374"/>
        <v>4500000</v>
      </c>
      <c r="AL563" s="75">
        <f t="shared" si="375"/>
        <v>6000000</v>
      </c>
      <c r="AM563" s="75">
        <f t="shared" si="376"/>
        <v>4647116.25</v>
      </c>
      <c r="AN563" s="75">
        <f t="shared" si="377"/>
        <v>4956360.7131818179</v>
      </c>
      <c r="AO563" s="75">
        <f t="shared" si="378"/>
        <v>0</v>
      </c>
      <c r="AP563" s="75">
        <f t="shared" si="379"/>
        <v>3000000</v>
      </c>
      <c r="AQ563" s="75">
        <v>0</v>
      </c>
      <c r="AR563" s="75">
        <v>0</v>
      </c>
      <c r="AS563" s="75">
        <v>0</v>
      </c>
      <c r="AT563" s="80">
        <v>0</v>
      </c>
      <c r="AU563" s="82">
        <f t="shared" si="380"/>
        <v>69936752.417727262</v>
      </c>
      <c r="AV563" s="113">
        <f t="shared" si="381"/>
        <v>51541179.748486355</v>
      </c>
      <c r="AW563" s="75">
        <f t="shared" si="382"/>
        <v>69936752.417727262</v>
      </c>
      <c r="AX563" s="75">
        <f t="shared" si="383"/>
        <v>4895572.6692409087</v>
      </c>
      <c r="AY563" s="76">
        <f t="shared" si="384"/>
        <v>1154117.9748486355</v>
      </c>
      <c r="AZ563" s="75">
        <v>0</v>
      </c>
      <c r="BA563" s="75">
        <v>0</v>
      </c>
      <c r="BB563" s="75">
        <v>0</v>
      </c>
      <c r="BC563" s="80">
        <v>0</v>
      </c>
      <c r="BD563" s="80">
        <v>0</v>
      </c>
      <c r="BE563" s="80">
        <v>0</v>
      </c>
      <c r="BF563" s="78">
        <v>0</v>
      </c>
      <c r="BG563" s="348">
        <f t="shared" si="385"/>
        <v>6049690.6440895442</v>
      </c>
      <c r="BH563" s="188">
        <f t="shared" si="386"/>
        <v>63887061</v>
      </c>
      <c r="BM563" s="50">
        <v>885165</v>
      </c>
      <c r="BN563" s="391">
        <f t="shared" si="397"/>
        <v>0</v>
      </c>
      <c r="BO563" s="391">
        <f t="shared" si="398"/>
        <v>885165</v>
      </c>
      <c r="BP563" s="391">
        <f t="shared" si="399"/>
        <v>26554950</v>
      </c>
      <c r="BQ563" s="50">
        <f t="shared" si="400"/>
        <v>0</v>
      </c>
      <c r="BR563" s="50">
        <f t="shared" si="401"/>
        <v>20278325.454545453</v>
      </c>
      <c r="BS563" s="50">
        <f t="shared" si="402"/>
        <v>0</v>
      </c>
      <c r="BT563" s="50">
        <f t="shared" si="403"/>
        <v>4500000</v>
      </c>
      <c r="BU563" s="50">
        <f t="shared" si="404"/>
        <v>6000000</v>
      </c>
      <c r="BV563" s="50">
        <f t="shared" si="405"/>
        <v>4647116.25</v>
      </c>
      <c r="BW563" s="50">
        <f t="shared" si="406"/>
        <v>4956360.7131818179</v>
      </c>
      <c r="BX563" s="50">
        <f t="shared" si="407"/>
        <v>0</v>
      </c>
      <c r="BY563" s="50">
        <f t="shared" si="408"/>
        <v>3000000</v>
      </c>
      <c r="BZ563" s="50">
        <v>0</v>
      </c>
      <c r="CA563" s="50">
        <v>0</v>
      </c>
      <c r="CB563" s="50">
        <v>0</v>
      </c>
      <c r="CC563" s="50">
        <v>0</v>
      </c>
      <c r="CD563" s="391">
        <f t="shared" si="409"/>
        <v>69936752.417727262</v>
      </c>
      <c r="CE563" s="391">
        <f t="shared" si="365"/>
        <v>56436752.417727262</v>
      </c>
      <c r="CF563" s="391">
        <f t="shared" si="366"/>
        <v>69936752.417727262</v>
      </c>
      <c r="CG563" s="50">
        <f t="shared" si="387"/>
        <v>4895572.6692409087</v>
      </c>
      <c r="CH563" s="395">
        <f t="shared" si="388"/>
        <v>1643675.2417727262</v>
      </c>
      <c r="CI563" s="398">
        <v>0</v>
      </c>
      <c r="CJ563" s="50">
        <v>0</v>
      </c>
      <c r="CK563" s="50">
        <v>0</v>
      </c>
      <c r="CL563" s="50">
        <v>0</v>
      </c>
      <c r="CM563" s="50">
        <v>0</v>
      </c>
      <c r="CN563" s="50">
        <v>0</v>
      </c>
      <c r="CO563" s="50">
        <v>0</v>
      </c>
      <c r="CP563" s="395">
        <f t="shared" si="389"/>
        <v>6539247.9110136349</v>
      </c>
      <c r="CQ563" s="391">
        <f t="shared" si="390"/>
        <v>63397504</v>
      </c>
      <c r="CR563" s="391">
        <f t="shared" si="391"/>
        <v>-489557</v>
      </c>
    </row>
    <row r="564" spans="1:96" s="50" customFormat="1" ht="24" customHeight="1" x14ac:dyDescent="0.2">
      <c r="A564" s="182">
        <f t="shared" si="368"/>
        <v>2655495</v>
      </c>
      <c r="B564" s="298">
        <f t="shared" si="392"/>
        <v>558</v>
      </c>
      <c r="C564" s="266">
        <v>352</v>
      </c>
      <c r="D564" s="299">
        <v>13189</v>
      </c>
      <c r="E564" s="242" t="s">
        <v>374</v>
      </c>
      <c r="F564" s="243" t="s">
        <v>1316</v>
      </c>
      <c r="G564" s="287" t="s">
        <v>137</v>
      </c>
      <c r="H564" s="274" t="s">
        <v>1294</v>
      </c>
      <c r="I564" s="294" t="s">
        <v>2979</v>
      </c>
      <c r="J564" s="65">
        <v>4500893997</v>
      </c>
      <c r="K564" s="65">
        <v>48735289</v>
      </c>
      <c r="L564" s="65" t="s">
        <v>1294</v>
      </c>
      <c r="M564" s="292" t="s">
        <v>137</v>
      </c>
      <c r="N564" s="244" t="s">
        <v>2410</v>
      </c>
      <c r="O564" s="65"/>
      <c r="P564" s="90"/>
      <c r="Q564" s="244">
        <v>30</v>
      </c>
      <c r="R564" s="246">
        <v>120</v>
      </c>
      <c r="S564" s="246">
        <v>110</v>
      </c>
      <c r="T564" s="246">
        <v>29.33</v>
      </c>
      <c r="U564" s="90">
        <v>0</v>
      </c>
      <c r="V564" s="262">
        <v>15</v>
      </c>
      <c r="W564" s="99">
        <v>0</v>
      </c>
      <c r="X564" s="84">
        <v>0</v>
      </c>
      <c r="Y564" s="99">
        <v>0</v>
      </c>
      <c r="Z564" s="65">
        <v>0</v>
      </c>
      <c r="AA564" s="319">
        <v>885165</v>
      </c>
      <c r="AB564" s="319">
        <v>46667</v>
      </c>
      <c r="AC564" s="320">
        <f t="shared" si="394"/>
        <v>931832</v>
      </c>
      <c r="AD564" s="75">
        <v>4500000</v>
      </c>
      <c r="AE564" s="75">
        <v>6000000</v>
      </c>
      <c r="AF564" s="338">
        <f t="shared" si="393"/>
        <v>177895.19999999998</v>
      </c>
      <c r="AG564" s="113">
        <f t="shared" si="370"/>
        <v>26554950</v>
      </c>
      <c r="AH564" s="75">
        <f t="shared" si="371"/>
        <v>1400010</v>
      </c>
      <c r="AI564" s="75">
        <f t="shared" si="372"/>
        <v>21347423.999999996</v>
      </c>
      <c r="AJ564" s="75">
        <f t="shared" si="373"/>
        <v>0</v>
      </c>
      <c r="AK564" s="75">
        <f t="shared" si="374"/>
        <v>4500000</v>
      </c>
      <c r="AL564" s="75">
        <f t="shared" si="375"/>
        <v>6000000</v>
      </c>
      <c r="AM564" s="75">
        <f t="shared" si="376"/>
        <v>4892117.9999999991</v>
      </c>
      <c r="AN564" s="75">
        <f t="shared" si="377"/>
        <v>5217666.2159999991</v>
      </c>
      <c r="AO564" s="75">
        <f t="shared" si="378"/>
        <v>0</v>
      </c>
      <c r="AP564" s="75">
        <f t="shared" si="379"/>
        <v>3000000</v>
      </c>
      <c r="AQ564" s="75">
        <v>0</v>
      </c>
      <c r="AR564" s="75">
        <v>0</v>
      </c>
      <c r="AS564" s="75">
        <v>0</v>
      </c>
      <c r="AT564" s="80">
        <v>0</v>
      </c>
      <c r="AU564" s="82">
        <f t="shared" si="380"/>
        <v>72912168.216000006</v>
      </c>
      <c r="AV564" s="113">
        <f t="shared" si="381"/>
        <v>54308316.440880008</v>
      </c>
      <c r="AW564" s="75">
        <f t="shared" si="382"/>
        <v>72912168.215999991</v>
      </c>
      <c r="AX564" s="75">
        <f t="shared" si="383"/>
        <v>5103851.7751199994</v>
      </c>
      <c r="AY564" s="76">
        <f t="shared" si="384"/>
        <v>1430831.644088001</v>
      </c>
      <c r="AZ564" s="75">
        <v>0</v>
      </c>
      <c r="BA564" s="75">
        <v>0</v>
      </c>
      <c r="BB564" s="75">
        <v>0</v>
      </c>
      <c r="BC564" s="80">
        <v>0</v>
      </c>
      <c r="BD564" s="80">
        <v>0</v>
      </c>
      <c r="BE564" s="80">
        <v>0</v>
      </c>
      <c r="BF564" s="78">
        <v>0</v>
      </c>
      <c r="BG564" s="348">
        <f t="shared" si="385"/>
        <v>6534683.4192080004</v>
      </c>
      <c r="BH564" s="188">
        <f t="shared" si="386"/>
        <v>66377484</v>
      </c>
      <c r="BM564" s="50">
        <v>885165</v>
      </c>
      <c r="BN564" s="391">
        <f t="shared" si="397"/>
        <v>46667</v>
      </c>
      <c r="BO564" s="391">
        <f t="shared" si="398"/>
        <v>931832</v>
      </c>
      <c r="BP564" s="391">
        <f t="shared" si="399"/>
        <v>26554950</v>
      </c>
      <c r="BQ564" s="50">
        <f t="shared" si="400"/>
        <v>1400010</v>
      </c>
      <c r="BR564" s="50">
        <f t="shared" si="401"/>
        <v>21347423.999999996</v>
      </c>
      <c r="BS564" s="50">
        <f t="shared" si="402"/>
        <v>0</v>
      </c>
      <c r="BT564" s="50">
        <f t="shared" si="403"/>
        <v>4500000</v>
      </c>
      <c r="BU564" s="50">
        <f t="shared" si="404"/>
        <v>6000000</v>
      </c>
      <c r="BV564" s="50">
        <f t="shared" si="405"/>
        <v>4892117.9999999991</v>
      </c>
      <c r="BW564" s="50">
        <f t="shared" si="406"/>
        <v>5217666.2159999991</v>
      </c>
      <c r="BX564" s="50">
        <f t="shared" si="407"/>
        <v>0</v>
      </c>
      <c r="BY564" s="50">
        <f t="shared" si="408"/>
        <v>3000000</v>
      </c>
      <c r="BZ564" s="50">
        <v>0</v>
      </c>
      <c r="CA564" s="50">
        <v>0</v>
      </c>
      <c r="CB564" s="50">
        <v>0</v>
      </c>
      <c r="CC564" s="50">
        <v>0</v>
      </c>
      <c r="CD564" s="391">
        <f t="shared" si="409"/>
        <v>72912168.216000006</v>
      </c>
      <c r="CE564" s="391">
        <f t="shared" si="365"/>
        <v>59412168.216000006</v>
      </c>
      <c r="CF564" s="391">
        <f t="shared" si="366"/>
        <v>72912168.216000006</v>
      </c>
      <c r="CG564" s="50">
        <f t="shared" si="387"/>
        <v>5103851.7751200013</v>
      </c>
      <c r="CH564" s="395">
        <f t="shared" si="388"/>
        <v>1941216.8216000006</v>
      </c>
      <c r="CI564" s="398">
        <v>0</v>
      </c>
      <c r="CJ564" s="50">
        <v>0</v>
      </c>
      <c r="CK564" s="50">
        <v>0</v>
      </c>
      <c r="CL564" s="50">
        <v>0</v>
      </c>
      <c r="CM564" s="50">
        <v>0</v>
      </c>
      <c r="CN564" s="50">
        <v>0</v>
      </c>
      <c r="CO564" s="50">
        <v>0</v>
      </c>
      <c r="CP564" s="395">
        <f t="shared" si="389"/>
        <v>7045068.5967200017</v>
      </c>
      <c r="CQ564" s="391">
        <f t="shared" si="390"/>
        <v>65867099</v>
      </c>
      <c r="CR564" s="391">
        <f t="shared" si="391"/>
        <v>-510385</v>
      </c>
    </row>
    <row r="565" spans="1:96" s="50" customFormat="1" ht="24" customHeight="1" x14ac:dyDescent="0.2">
      <c r="A565" s="182">
        <f t="shared" si="368"/>
        <v>2655495</v>
      </c>
      <c r="B565" s="298">
        <f t="shared" si="392"/>
        <v>559</v>
      </c>
      <c r="C565" s="266">
        <v>353</v>
      </c>
      <c r="D565" s="299">
        <v>13192</v>
      </c>
      <c r="E565" s="242" t="s">
        <v>1321</v>
      </c>
      <c r="F565" s="243" t="s">
        <v>1314</v>
      </c>
      <c r="G565" s="287" t="s">
        <v>137</v>
      </c>
      <c r="H565" s="274" t="s">
        <v>1294</v>
      </c>
      <c r="I565" s="294" t="s">
        <v>2980</v>
      </c>
      <c r="J565" s="65">
        <v>4529886220</v>
      </c>
      <c r="K565" s="65">
        <v>48941954</v>
      </c>
      <c r="L565" s="65" t="s">
        <v>1294</v>
      </c>
      <c r="M565" s="292" t="s">
        <v>137</v>
      </c>
      <c r="N565" s="244" t="s">
        <v>2410</v>
      </c>
      <c r="O565" s="65"/>
      <c r="P565" s="90"/>
      <c r="Q565" s="244">
        <v>30</v>
      </c>
      <c r="R565" s="246">
        <v>120</v>
      </c>
      <c r="S565" s="246">
        <v>110</v>
      </c>
      <c r="T565" s="246">
        <v>29.33</v>
      </c>
      <c r="U565" s="90">
        <v>0</v>
      </c>
      <c r="V565" s="262">
        <v>14</v>
      </c>
      <c r="W565" s="99">
        <v>0</v>
      </c>
      <c r="X565" s="84">
        <v>0</v>
      </c>
      <c r="Y565" s="99">
        <v>1</v>
      </c>
      <c r="Z565" s="65">
        <v>1</v>
      </c>
      <c r="AA565" s="319">
        <v>885165</v>
      </c>
      <c r="AB565" s="319">
        <v>46667</v>
      </c>
      <c r="AC565" s="320">
        <f t="shared" si="394"/>
        <v>931832</v>
      </c>
      <c r="AD565" s="75">
        <v>4500000</v>
      </c>
      <c r="AE565" s="75">
        <v>6000000</v>
      </c>
      <c r="AF565" s="338">
        <f t="shared" si="393"/>
        <v>177895.19999999998</v>
      </c>
      <c r="AG565" s="113">
        <f t="shared" si="370"/>
        <v>26554950</v>
      </c>
      <c r="AH565" s="75">
        <f t="shared" si="371"/>
        <v>1400010</v>
      </c>
      <c r="AI565" s="75">
        <f t="shared" si="372"/>
        <v>21347423.999999996</v>
      </c>
      <c r="AJ565" s="75">
        <f t="shared" si="373"/>
        <v>2655495</v>
      </c>
      <c r="AK565" s="75">
        <f t="shared" si="374"/>
        <v>4500000</v>
      </c>
      <c r="AL565" s="75">
        <f t="shared" si="375"/>
        <v>6000000</v>
      </c>
      <c r="AM565" s="75">
        <f t="shared" si="376"/>
        <v>4892117.9999999991</v>
      </c>
      <c r="AN565" s="75">
        <f t="shared" si="377"/>
        <v>5217666.2159999991</v>
      </c>
      <c r="AO565" s="75">
        <f t="shared" si="378"/>
        <v>0</v>
      </c>
      <c r="AP565" s="75">
        <f t="shared" si="379"/>
        <v>2800000</v>
      </c>
      <c r="AQ565" s="75">
        <v>0</v>
      </c>
      <c r="AR565" s="75">
        <v>0</v>
      </c>
      <c r="AS565" s="75">
        <v>0</v>
      </c>
      <c r="AT565" s="80">
        <v>0</v>
      </c>
      <c r="AU565" s="82">
        <f t="shared" si="380"/>
        <v>75367663.216000006</v>
      </c>
      <c r="AV565" s="113">
        <f t="shared" si="381"/>
        <v>54322316.440880008</v>
      </c>
      <c r="AW565" s="75">
        <f t="shared" si="382"/>
        <v>72712168.215999991</v>
      </c>
      <c r="AX565" s="75">
        <f t="shared" si="383"/>
        <v>5089851.7751199994</v>
      </c>
      <c r="AY565" s="76">
        <f t="shared" si="384"/>
        <v>1432231.644088001</v>
      </c>
      <c r="AZ565" s="75">
        <v>0</v>
      </c>
      <c r="BA565" s="75">
        <v>0</v>
      </c>
      <c r="BB565" s="75">
        <v>0</v>
      </c>
      <c r="BC565" s="80">
        <v>0</v>
      </c>
      <c r="BD565" s="80">
        <v>0</v>
      </c>
      <c r="BE565" s="80">
        <v>0</v>
      </c>
      <c r="BF565" s="78">
        <v>0</v>
      </c>
      <c r="BG565" s="348">
        <f t="shared" si="385"/>
        <v>6522083.4192080004</v>
      </c>
      <c r="BH565" s="188">
        <f t="shared" si="386"/>
        <v>68845579</v>
      </c>
      <c r="BM565" s="50">
        <v>885165</v>
      </c>
      <c r="BN565" s="391">
        <f t="shared" si="397"/>
        <v>46667</v>
      </c>
      <c r="BO565" s="391">
        <f t="shared" si="398"/>
        <v>931832</v>
      </c>
      <c r="BP565" s="391">
        <f t="shared" si="399"/>
        <v>26554950</v>
      </c>
      <c r="BQ565" s="50">
        <f t="shared" si="400"/>
        <v>1400010</v>
      </c>
      <c r="BR565" s="50">
        <f t="shared" si="401"/>
        <v>21347423.999999996</v>
      </c>
      <c r="BS565" s="50">
        <f t="shared" si="402"/>
        <v>2655495</v>
      </c>
      <c r="BT565" s="50">
        <f t="shared" si="403"/>
        <v>4500000</v>
      </c>
      <c r="BU565" s="50">
        <f t="shared" si="404"/>
        <v>6000000</v>
      </c>
      <c r="BV565" s="50">
        <f t="shared" si="405"/>
        <v>4892117.9999999991</v>
      </c>
      <c r="BW565" s="50">
        <f t="shared" si="406"/>
        <v>5217666.2159999991</v>
      </c>
      <c r="BX565" s="50">
        <f t="shared" si="407"/>
        <v>0</v>
      </c>
      <c r="BY565" s="50">
        <f t="shared" si="408"/>
        <v>2800000</v>
      </c>
      <c r="BZ565" s="50">
        <v>0</v>
      </c>
      <c r="CA565" s="50">
        <v>0</v>
      </c>
      <c r="CB565" s="50">
        <v>0</v>
      </c>
      <c r="CC565" s="50">
        <v>0</v>
      </c>
      <c r="CD565" s="391">
        <f t="shared" si="409"/>
        <v>75367663.216000006</v>
      </c>
      <c r="CE565" s="391">
        <f t="shared" si="365"/>
        <v>59412168.216000006</v>
      </c>
      <c r="CF565" s="391">
        <f t="shared" si="366"/>
        <v>72712168.216000006</v>
      </c>
      <c r="CG565" s="50">
        <f t="shared" si="387"/>
        <v>5089851.7751200013</v>
      </c>
      <c r="CH565" s="395">
        <f t="shared" si="388"/>
        <v>1941216.8216000006</v>
      </c>
      <c r="CI565" s="398">
        <v>0</v>
      </c>
      <c r="CJ565" s="50">
        <v>0</v>
      </c>
      <c r="CK565" s="50">
        <v>0</v>
      </c>
      <c r="CL565" s="50">
        <v>0</v>
      </c>
      <c r="CM565" s="50">
        <v>0</v>
      </c>
      <c r="CN565" s="50">
        <v>0</v>
      </c>
      <c r="CO565" s="50">
        <v>0</v>
      </c>
      <c r="CP565" s="395">
        <f t="shared" si="389"/>
        <v>7031068.5967200017</v>
      </c>
      <c r="CQ565" s="391">
        <f t="shared" si="390"/>
        <v>68336594</v>
      </c>
      <c r="CR565" s="391">
        <f t="shared" si="391"/>
        <v>-508985</v>
      </c>
    </row>
    <row r="566" spans="1:96" s="50" customFormat="1" ht="24" customHeight="1" x14ac:dyDescent="0.2">
      <c r="A566" s="182">
        <f t="shared" si="368"/>
        <v>2655495</v>
      </c>
      <c r="B566" s="298">
        <f t="shared" si="392"/>
        <v>560</v>
      </c>
      <c r="C566" s="266">
        <v>354</v>
      </c>
      <c r="D566" s="299">
        <v>13187</v>
      </c>
      <c r="E566" s="242" t="s">
        <v>115</v>
      </c>
      <c r="F566" s="243" t="s">
        <v>1312</v>
      </c>
      <c r="G566" s="287" t="s">
        <v>137</v>
      </c>
      <c r="H566" s="274" t="s">
        <v>1294</v>
      </c>
      <c r="I566" s="294" t="s">
        <v>2981</v>
      </c>
      <c r="J566" s="65">
        <v>4539268147</v>
      </c>
      <c r="K566" s="65" t="s">
        <v>1313</v>
      </c>
      <c r="L566" s="65" t="s">
        <v>1294</v>
      </c>
      <c r="M566" s="292" t="s">
        <v>137</v>
      </c>
      <c r="N566" s="244" t="s">
        <v>2410</v>
      </c>
      <c r="O566" s="65"/>
      <c r="P566" s="90"/>
      <c r="Q566" s="244">
        <v>30</v>
      </c>
      <c r="R566" s="246">
        <v>120</v>
      </c>
      <c r="S566" s="246">
        <v>110</v>
      </c>
      <c r="T566" s="246">
        <v>29.33</v>
      </c>
      <c r="U566" s="90">
        <v>0</v>
      </c>
      <c r="V566" s="262">
        <v>15</v>
      </c>
      <c r="W566" s="99">
        <v>0</v>
      </c>
      <c r="X566" s="84">
        <v>0</v>
      </c>
      <c r="Y566" s="99">
        <v>2</v>
      </c>
      <c r="Z566" s="65">
        <v>2</v>
      </c>
      <c r="AA566" s="319">
        <v>885165</v>
      </c>
      <c r="AB566" s="319">
        <v>46667</v>
      </c>
      <c r="AC566" s="320">
        <f t="shared" si="394"/>
        <v>931832</v>
      </c>
      <c r="AD566" s="75">
        <v>4500000</v>
      </c>
      <c r="AE566" s="75">
        <v>6000000</v>
      </c>
      <c r="AF566" s="338">
        <f t="shared" si="393"/>
        <v>177895.19999999998</v>
      </c>
      <c r="AG566" s="113">
        <f t="shared" si="370"/>
        <v>26554950</v>
      </c>
      <c r="AH566" s="75">
        <f t="shared" si="371"/>
        <v>1400010</v>
      </c>
      <c r="AI566" s="75">
        <f t="shared" si="372"/>
        <v>21347423.999999996</v>
      </c>
      <c r="AJ566" s="75">
        <f t="shared" si="373"/>
        <v>5310990</v>
      </c>
      <c r="AK566" s="75">
        <f t="shared" si="374"/>
        <v>4500000</v>
      </c>
      <c r="AL566" s="75">
        <f t="shared" si="375"/>
        <v>6000000</v>
      </c>
      <c r="AM566" s="75">
        <f t="shared" si="376"/>
        <v>4892117.9999999991</v>
      </c>
      <c r="AN566" s="75">
        <f t="shared" si="377"/>
        <v>5217666.2159999991</v>
      </c>
      <c r="AO566" s="75">
        <f t="shared" si="378"/>
        <v>0</v>
      </c>
      <c r="AP566" s="75">
        <f t="shared" si="379"/>
        <v>3000000</v>
      </c>
      <c r="AQ566" s="75">
        <v>0</v>
      </c>
      <c r="AR566" s="75">
        <v>0</v>
      </c>
      <c r="AS566" s="75">
        <v>0</v>
      </c>
      <c r="AT566" s="80">
        <v>0</v>
      </c>
      <c r="AU566" s="82">
        <f t="shared" si="380"/>
        <v>78223158.216000006</v>
      </c>
      <c r="AV566" s="113">
        <f t="shared" si="381"/>
        <v>54308316.440880008</v>
      </c>
      <c r="AW566" s="75">
        <f t="shared" si="382"/>
        <v>72912168.215999991</v>
      </c>
      <c r="AX566" s="75">
        <f t="shared" si="383"/>
        <v>5103851.7751199994</v>
      </c>
      <c r="AY566" s="76">
        <f t="shared" si="384"/>
        <v>1430831.644088001</v>
      </c>
      <c r="AZ566" s="75">
        <v>0</v>
      </c>
      <c r="BA566" s="75">
        <v>0</v>
      </c>
      <c r="BB566" s="75">
        <v>0</v>
      </c>
      <c r="BC566" s="80">
        <v>0</v>
      </c>
      <c r="BD566" s="80">
        <v>0</v>
      </c>
      <c r="BE566" s="80">
        <v>0</v>
      </c>
      <c r="BF566" s="78">
        <v>0</v>
      </c>
      <c r="BG566" s="348">
        <f t="shared" si="385"/>
        <v>6534683.4192080004</v>
      </c>
      <c r="BH566" s="188">
        <f t="shared" si="386"/>
        <v>71688474</v>
      </c>
      <c r="BM566" s="50">
        <v>885165</v>
      </c>
      <c r="BN566" s="391">
        <f t="shared" si="397"/>
        <v>46667</v>
      </c>
      <c r="BO566" s="391">
        <f t="shared" si="398"/>
        <v>931832</v>
      </c>
      <c r="BP566" s="391">
        <f t="shared" si="399"/>
        <v>26554950</v>
      </c>
      <c r="BQ566" s="50">
        <f t="shared" si="400"/>
        <v>1400010</v>
      </c>
      <c r="BR566" s="50">
        <f t="shared" si="401"/>
        <v>21347423.999999996</v>
      </c>
      <c r="BS566" s="50">
        <f t="shared" si="402"/>
        <v>5310990</v>
      </c>
      <c r="BT566" s="50">
        <f t="shared" si="403"/>
        <v>4500000</v>
      </c>
      <c r="BU566" s="50">
        <f t="shared" si="404"/>
        <v>6000000</v>
      </c>
      <c r="BV566" s="50">
        <f t="shared" si="405"/>
        <v>4892117.9999999991</v>
      </c>
      <c r="BW566" s="50">
        <f t="shared" si="406"/>
        <v>5217666.2159999991</v>
      </c>
      <c r="BX566" s="50">
        <f t="shared" si="407"/>
        <v>0</v>
      </c>
      <c r="BY566" s="50">
        <f t="shared" si="408"/>
        <v>3000000</v>
      </c>
      <c r="BZ566" s="50">
        <v>0</v>
      </c>
      <c r="CA566" s="50">
        <v>0</v>
      </c>
      <c r="CB566" s="50">
        <v>0</v>
      </c>
      <c r="CC566" s="50">
        <v>0</v>
      </c>
      <c r="CD566" s="391">
        <f t="shared" si="409"/>
        <v>78223158.216000006</v>
      </c>
      <c r="CE566" s="391">
        <f t="shared" si="365"/>
        <v>59412168.216000006</v>
      </c>
      <c r="CF566" s="391">
        <f t="shared" si="366"/>
        <v>72912168.216000006</v>
      </c>
      <c r="CG566" s="50">
        <f t="shared" si="387"/>
        <v>5103851.7751200013</v>
      </c>
      <c r="CH566" s="395">
        <f t="shared" si="388"/>
        <v>1941216.8216000006</v>
      </c>
      <c r="CI566" s="398">
        <v>0</v>
      </c>
      <c r="CJ566" s="50">
        <v>0</v>
      </c>
      <c r="CK566" s="50">
        <v>0</v>
      </c>
      <c r="CL566" s="50">
        <v>0</v>
      </c>
      <c r="CM566" s="50">
        <v>0</v>
      </c>
      <c r="CN566" s="50">
        <v>0</v>
      </c>
      <c r="CO566" s="50">
        <v>0</v>
      </c>
      <c r="CP566" s="395">
        <f t="shared" si="389"/>
        <v>7045068.5967200017</v>
      </c>
      <c r="CQ566" s="391">
        <f t="shared" si="390"/>
        <v>71178089</v>
      </c>
      <c r="CR566" s="391">
        <f t="shared" si="391"/>
        <v>-510385</v>
      </c>
    </row>
    <row r="567" spans="1:96" s="50" customFormat="1" ht="24" customHeight="1" x14ac:dyDescent="0.2">
      <c r="A567" s="182">
        <f t="shared" si="368"/>
        <v>2655495</v>
      </c>
      <c r="B567" s="298">
        <f t="shared" si="392"/>
        <v>561</v>
      </c>
      <c r="C567" s="266">
        <v>355</v>
      </c>
      <c r="D567" s="299">
        <v>13186</v>
      </c>
      <c r="E567" s="242" t="s">
        <v>294</v>
      </c>
      <c r="F567" s="243" t="s">
        <v>1311</v>
      </c>
      <c r="G567" s="287" t="s">
        <v>137</v>
      </c>
      <c r="H567" s="274" t="s">
        <v>1294</v>
      </c>
      <c r="I567" s="294" t="s">
        <v>2982</v>
      </c>
      <c r="J567" s="65">
        <v>3329800410</v>
      </c>
      <c r="K567" s="65">
        <v>85159410</v>
      </c>
      <c r="L567" s="65" t="s">
        <v>1294</v>
      </c>
      <c r="M567" s="292" t="s">
        <v>137</v>
      </c>
      <c r="N567" s="244" t="s">
        <v>2410</v>
      </c>
      <c r="O567" s="65"/>
      <c r="P567" s="90"/>
      <c r="Q567" s="244">
        <v>30</v>
      </c>
      <c r="R567" s="246">
        <v>120</v>
      </c>
      <c r="S567" s="246">
        <v>110</v>
      </c>
      <c r="T567" s="246">
        <v>29.33</v>
      </c>
      <c r="U567" s="90">
        <v>0</v>
      </c>
      <c r="V567" s="262">
        <v>15</v>
      </c>
      <c r="W567" s="99">
        <v>0</v>
      </c>
      <c r="X567" s="84">
        <v>0</v>
      </c>
      <c r="Y567" s="99">
        <v>0</v>
      </c>
      <c r="Z567" s="65">
        <v>1</v>
      </c>
      <c r="AA567" s="319">
        <v>885165</v>
      </c>
      <c r="AB567" s="319">
        <v>46667</v>
      </c>
      <c r="AC567" s="320">
        <f t="shared" si="394"/>
        <v>931832</v>
      </c>
      <c r="AD567" s="75">
        <v>4500000</v>
      </c>
      <c r="AE567" s="75">
        <v>6000000</v>
      </c>
      <c r="AF567" s="338">
        <f t="shared" si="393"/>
        <v>177895.19999999998</v>
      </c>
      <c r="AG567" s="113">
        <f t="shared" si="370"/>
        <v>26554950</v>
      </c>
      <c r="AH567" s="75">
        <f t="shared" si="371"/>
        <v>1400010</v>
      </c>
      <c r="AI567" s="75">
        <f t="shared" si="372"/>
        <v>21347423.999999996</v>
      </c>
      <c r="AJ567" s="75">
        <f t="shared" si="373"/>
        <v>2655495</v>
      </c>
      <c r="AK567" s="75">
        <f t="shared" si="374"/>
        <v>4500000</v>
      </c>
      <c r="AL567" s="75">
        <f t="shared" si="375"/>
        <v>6000000</v>
      </c>
      <c r="AM567" s="75">
        <f t="shared" si="376"/>
        <v>4892117.9999999991</v>
      </c>
      <c r="AN567" s="75">
        <f t="shared" si="377"/>
        <v>5217666.2159999991</v>
      </c>
      <c r="AO567" s="75">
        <f t="shared" si="378"/>
        <v>0</v>
      </c>
      <c r="AP567" s="75">
        <f t="shared" si="379"/>
        <v>3000000</v>
      </c>
      <c r="AQ567" s="75">
        <v>0</v>
      </c>
      <c r="AR567" s="75">
        <v>0</v>
      </c>
      <c r="AS567" s="75">
        <v>0</v>
      </c>
      <c r="AT567" s="80">
        <v>0</v>
      </c>
      <c r="AU567" s="82">
        <f t="shared" si="380"/>
        <v>75567663.216000006</v>
      </c>
      <c r="AV567" s="113">
        <f t="shared" si="381"/>
        <v>54308316.440880008</v>
      </c>
      <c r="AW567" s="75">
        <f t="shared" si="382"/>
        <v>72912168.215999991</v>
      </c>
      <c r="AX567" s="75">
        <f t="shared" si="383"/>
        <v>5103851.7751199994</v>
      </c>
      <c r="AY567" s="76">
        <f t="shared" si="384"/>
        <v>1430831.644088001</v>
      </c>
      <c r="AZ567" s="75">
        <v>0</v>
      </c>
      <c r="BA567" s="75">
        <v>0</v>
      </c>
      <c r="BB567" s="75">
        <v>0</v>
      </c>
      <c r="BC567" s="80">
        <v>0</v>
      </c>
      <c r="BD567" s="80">
        <v>0</v>
      </c>
      <c r="BE567" s="80">
        <v>0</v>
      </c>
      <c r="BF567" s="78">
        <v>0</v>
      </c>
      <c r="BG567" s="348">
        <f t="shared" si="385"/>
        <v>6534683.4192080004</v>
      </c>
      <c r="BH567" s="188">
        <f t="shared" si="386"/>
        <v>69032979</v>
      </c>
      <c r="BM567" s="50">
        <v>885165</v>
      </c>
      <c r="BN567" s="391">
        <f t="shared" si="397"/>
        <v>46667</v>
      </c>
      <c r="BO567" s="391">
        <f t="shared" si="398"/>
        <v>931832</v>
      </c>
      <c r="BP567" s="391">
        <f t="shared" si="399"/>
        <v>26554950</v>
      </c>
      <c r="BQ567" s="50">
        <f t="shared" si="400"/>
        <v>1400010</v>
      </c>
      <c r="BR567" s="50">
        <f t="shared" si="401"/>
        <v>21347423.999999996</v>
      </c>
      <c r="BS567" s="50">
        <f t="shared" si="402"/>
        <v>2655495</v>
      </c>
      <c r="BT567" s="50">
        <f t="shared" si="403"/>
        <v>4500000</v>
      </c>
      <c r="BU567" s="50">
        <f t="shared" si="404"/>
        <v>6000000</v>
      </c>
      <c r="BV567" s="50">
        <f t="shared" si="405"/>
        <v>4892117.9999999991</v>
      </c>
      <c r="BW567" s="50">
        <f t="shared" si="406"/>
        <v>5217666.2159999991</v>
      </c>
      <c r="BX567" s="50">
        <f t="shared" si="407"/>
        <v>0</v>
      </c>
      <c r="BY567" s="50">
        <f t="shared" si="408"/>
        <v>3000000</v>
      </c>
      <c r="BZ567" s="50">
        <v>0</v>
      </c>
      <c r="CA567" s="50">
        <v>0</v>
      </c>
      <c r="CB567" s="50">
        <v>0</v>
      </c>
      <c r="CC567" s="50">
        <v>0</v>
      </c>
      <c r="CD567" s="391">
        <f t="shared" si="409"/>
        <v>75567663.216000006</v>
      </c>
      <c r="CE567" s="391">
        <f t="shared" si="365"/>
        <v>59412168.216000006</v>
      </c>
      <c r="CF567" s="391">
        <f t="shared" si="366"/>
        <v>72912168.216000006</v>
      </c>
      <c r="CG567" s="50">
        <f t="shared" si="387"/>
        <v>5103851.7751200013</v>
      </c>
      <c r="CH567" s="395">
        <f t="shared" si="388"/>
        <v>1941216.8216000006</v>
      </c>
      <c r="CI567" s="398">
        <v>0</v>
      </c>
      <c r="CJ567" s="50">
        <v>0</v>
      </c>
      <c r="CK567" s="50">
        <v>0</v>
      </c>
      <c r="CL567" s="50">
        <v>0</v>
      </c>
      <c r="CM567" s="50">
        <v>0</v>
      </c>
      <c r="CN567" s="50">
        <v>0</v>
      </c>
      <c r="CO567" s="50">
        <v>0</v>
      </c>
      <c r="CP567" s="395">
        <f t="shared" si="389"/>
        <v>7045068.5967200017</v>
      </c>
      <c r="CQ567" s="391">
        <f t="shared" si="390"/>
        <v>68522594</v>
      </c>
      <c r="CR567" s="391">
        <f t="shared" si="391"/>
        <v>-510385</v>
      </c>
    </row>
    <row r="568" spans="1:96" s="50" customFormat="1" ht="24" customHeight="1" x14ac:dyDescent="0.2">
      <c r="A568" s="182">
        <f t="shared" si="368"/>
        <v>2655495</v>
      </c>
      <c r="B568" s="298">
        <f t="shared" si="392"/>
        <v>562</v>
      </c>
      <c r="C568" s="266">
        <v>192</v>
      </c>
      <c r="D568" s="299">
        <v>13190</v>
      </c>
      <c r="E568" s="252" t="s">
        <v>1317</v>
      </c>
      <c r="F568" s="253" t="s">
        <v>1318</v>
      </c>
      <c r="G568" s="252" t="s">
        <v>2414</v>
      </c>
      <c r="H568" s="274" t="s">
        <v>1906</v>
      </c>
      <c r="I568" s="294" t="s">
        <v>2983</v>
      </c>
      <c r="J568" s="65">
        <v>3329820675</v>
      </c>
      <c r="K568" s="65" t="s">
        <v>1319</v>
      </c>
      <c r="L568" s="65" t="s">
        <v>1906</v>
      </c>
      <c r="M568" s="292" t="s">
        <v>2380</v>
      </c>
      <c r="N568" s="99"/>
      <c r="O568" s="65"/>
      <c r="P568" s="90"/>
      <c r="Q568" s="254">
        <v>30</v>
      </c>
      <c r="R568" s="255">
        <v>52</v>
      </c>
      <c r="S568" s="65">
        <v>0</v>
      </c>
      <c r="T568" s="65">
        <v>0</v>
      </c>
      <c r="U568" s="90">
        <v>0</v>
      </c>
      <c r="V568" s="260">
        <v>11</v>
      </c>
      <c r="W568" s="99">
        <v>0</v>
      </c>
      <c r="X568" s="84">
        <v>0</v>
      </c>
      <c r="Y568" s="99">
        <v>1</v>
      </c>
      <c r="Z568" s="65">
        <v>1</v>
      </c>
      <c r="AA568" s="327">
        <v>1477052</v>
      </c>
      <c r="AB568" s="327">
        <v>46667</v>
      </c>
      <c r="AC568" s="328">
        <f>AA568+AB568</f>
        <v>1523719</v>
      </c>
      <c r="AD568" s="75">
        <v>4500000</v>
      </c>
      <c r="AE568" s="75">
        <v>6000000</v>
      </c>
      <c r="AF568" s="338">
        <f t="shared" si="393"/>
        <v>290891.80909090908</v>
      </c>
      <c r="AG568" s="113">
        <f t="shared" si="370"/>
        <v>44311560</v>
      </c>
      <c r="AH568" s="75">
        <f t="shared" si="371"/>
        <v>1400010</v>
      </c>
      <c r="AI568" s="75">
        <f t="shared" si="372"/>
        <v>15126374.072727272</v>
      </c>
      <c r="AJ568" s="75">
        <f t="shared" si="373"/>
        <v>2655495</v>
      </c>
      <c r="AK568" s="75">
        <f t="shared" si="374"/>
        <v>4500000</v>
      </c>
      <c r="AL568" s="75">
        <f t="shared" si="375"/>
        <v>6000000</v>
      </c>
      <c r="AM568" s="75">
        <f t="shared" si="376"/>
        <v>0</v>
      </c>
      <c r="AN568" s="75">
        <f t="shared" si="377"/>
        <v>0</v>
      </c>
      <c r="AO568" s="75">
        <f t="shared" si="378"/>
        <v>0</v>
      </c>
      <c r="AP568" s="75">
        <f t="shared" si="379"/>
        <v>2200000</v>
      </c>
      <c r="AQ568" s="75">
        <v>0</v>
      </c>
      <c r="AR568" s="75">
        <v>0</v>
      </c>
      <c r="AS568" s="75">
        <v>0</v>
      </c>
      <c r="AT568" s="80">
        <v>0</v>
      </c>
      <c r="AU568" s="82">
        <f t="shared" si="380"/>
        <v>76193439.072727263</v>
      </c>
      <c r="AV568" s="113">
        <f t="shared" si="381"/>
        <v>55690287.987636358</v>
      </c>
      <c r="AW568" s="75">
        <f t="shared" si="382"/>
        <v>73537944.072727278</v>
      </c>
      <c r="AX568" s="75">
        <f t="shared" si="383"/>
        <v>5147656.0850909101</v>
      </c>
      <c r="AY568" s="76">
        <f t="shared" si="384"/>
        <v>1569028.7987636358</v>
      </c>
      <c r="AZ568" s="75">
        <v>0</v>
      </c>
      <c r="BA568" s="75">
        <v>0</v>
      </c>
      <c r="BB568" s="75">
        <v>0</v>
      </c>
      <c r="BC568" s="80">
        <v>0</v>
      </c>
      <c r="BD568" s="80">
        <v>0</v>
      </c>
      <c r="BE568" s="80">
        <v>0</v>
      </c>
      <c r="BF568" s="78">
        <v>0</v>
      </c>
      <c r="BG568" s="348">
        <f t="shared" si="385"/>
        <v>6716684.8838545457</v>
      </c>
      <c r="BH568" s="188">
        <f t="shared" si="386"/>
        <v>69476754</v>
      </c>
      <c r="BM568" s="50">
        <v>1477052</v>
      </c>
      <c r="BN568" s="391">
        <f>AB568</f>
        <v>46667</v>
      </c>
      <c r="BO568" s="391">
        <f>BN568+BM568</f>
        <v>1523719</v>
      </c>
      <c r="BP568" s="391">
        <f t="shared" si="399"/>
        <v>44311560</v>
      </c>
      <c r="BQ568" s="50">
        <f t="shared" si="400"/>
        <v>1400010</v>
      </c>
      <c r="BR568" s="50">
        <f t="shared" si="401"/>
        <v>15126374.072727272</v>
      </c>
      <c r="BS568" s="50">
        <f t="shared" si="402"/>
        <v>2655495</v>
      </c>
      <c r="BT568" s="50">
        <f t="shared" si="403"/>
        <v>4500000</v>
      </c>
      <c r="BU568" s="50">
        <f t="shared" si="404"/>
        <v>6000000</v>
      </c>
      <c r="BV568" s="50">
        <f t="shared" si="405"/>
        <v>0</v>
      </c>
      <c r="BW568" s="50">
        <f t="shared" si="406"/>
        <v>0</v>
      </c>
      <c r="BX568" s="50">
        <f t="shared" si="407"/>
        <v>0</v>
      </c>
      <c r="BY568" s="50">
        <f t="shared" si="408"/>
        <v>2200000</v>
      </c>
      <c r="BZ568" s="50">
        <v>0</v>
      </c>
      <c r="CA568" s="50">
        <v>0</v>
      </c>
      <c r="CB568" s="50">
        <v>0</v>
      </c>
      <c r="CC568" s="50">
        <v>0</v>
      </c>
      <c r="CD568" s="391">
        <f t="shared" si="409"/>
        <v>76193439.072727263</v>
      </c>
      <c r="CE568" s="391">
        <f t="shared" si="365"/>
        <v>60837944.072727263</v>
      </c>
      <c r="CF568" s="391">
        <f t="shared" si="366"/>
        <v>73537944.072727263</v>
      </c>
      <c r="CG568" s="50">
        <f t="shared" si="387"/>
        <v>5147656.0850909092</v>
      </c>
      <c r="CH568" s="395">
        <f t="shared" si="388"/>
        <v>2083794.4072727263</v>
      </c>
      <c r="CI568" s="398">
        <v>0</v>
      </c>
      <c r="CJ568" s="50">
        <v>0</v>
      </c>
      <c r="CK568" s="50">
        <v>0</v>
      </c>
      <c r="CL568" s="50">
        <v>0</v>
      </c>
      <c r="CM568" s="50">
        <v>0</v>
      </c>
      <c r="CN568" s="50">
        <v>0</v>
      </c>
      <c r="CO568" s="50">
        <v>0</v>
      </c>
      <c r="CP568" s="395">
        <f t="shared" si="389"/>
        <v>7231450.4923636355</v>
      </c>
      <c r="CQ568" s="391">
        <f t="shared" si="390"/>
        <v>68961988</v>
      </c>
      <c r="CR568" s="391">
        <f t="shared" si="391"/>
        <v>-514766</v>
      </c>
    </row>
    <row r="569" spans="1:96" s="50" customFormat="1" ht="24" customHeight="1" x14ac:dyDescent="0.2">
      <c r="A569" s="182">
        <f t="shared" si="368"/>
        <v>2655495</v>
      </c>
      <c r="B569" s="298">
        <f t="shared" si="392"/>
        <v>563</v>
      </c>
      <c r="C569" s="266">
        <v>356</v>
      </c>
      <c r="D569" s="299">
        <v>13191</v>
      </c>
      <c r="E569" s="242" t="s">
        <v>426</v>
      </c>
      <c r="F569" s="243" t="s">
        <v>452</v>
      </c>
      <c r="G569" s="287" t="s">
        <v>137</v>
      </c>
      <c r="H569" s="274" t="s">
        <v>1294</v>
      </c>
      <c r="I569" s="294" t="s">
        <v>2984</v>
      </c>
      <c r="J569" s="177">
        <v>4490212313</v>
      </c>
      <c r="K569" s="65" t="s">
        <v>1320</v>
      </c>
      <c r="L569" s="65" t="s">
        <v>1294</v>
      </c>
      <c r="M569" s="292" t="s">
        <v>137</v>
      </c>
      <c r="N569" s="244" t="s">
        <v>2410</v>
      </c>
      <c r="O569" s="65"/>
      <c r="P569" s="90"/>
      <c r="Q569" s="244">
        <v>30</v>
      </c>
      <c r="R569" s="246">
        <v>120</v>
      </c>
      <c r="S569" s="246">
        <v>110</v>
      </c>
      <c r="T569" s="246">
        <v>29.33</v>
      </c>
      <c r="U569" s="90">
        <v>0</v>
      </c>
      <c r="V569" s="262">
        <v>15</v>
      </c>
      <c r="W569" s="99">
        <v>0</v>
      </c>
      <c r="X569" s="84">
        <v>0</v>
      </c>
      <c r="Y569" s="99">
        <v>0</v>
      </c>
      <c r="Z569" s="65">
        <v>0</v>
      </c>
      <c r="AA569" s="319">
        <v>885165</v>
      </c>
      <c r="AB569" s="319">
        <v>46667</v>
      </c>
      <c r="AC569" s="320">
        <f t="shared" si="394"/>
        <v>931832</v>
      </c>
      <c r="AD569" s="75">
        <v>4500000</v>
      </c>
      <c r="AE569" s="75">
        <v>6000000</v>
      </c>
      <c r="AF569" s="338">
        <f t="shared" si="393"/>
        <v>177895.19999999998</v>
      </c>
      <c r="AG569" s="113">
        <f t="shared" si="370"/>
        <v>26554950</v>
      </c>
      <c r="AH569" s="75">
        <f t="shared" si="371"/>
        <v>1400010</v>
      </c>
      <c r="AI569" s="75">
        <f t="shared" si="372"/>
        <v>21347423.999999996</v>
      </c>
      <c r="AJ569" s="75">
        <f t="shared" si="373"/>
        <v>0</v>
      </c>
      <c r="AK569" s="75">
        <f t="shared" si="374"/>
        <v>4500000</v>
      </c>
      <c r="AL569" s="75">
        <f t="shared" si="375"/>
        <v>6000000</v>
      </c>
      <c r="AM569" s="75">
        <f t="shared" si="376"/>
        <v>4892117.9999999991</v>
      </c>
      <c r="AN569" s="75">
        <f t="shared" si="377"/>
        <v>5217666.2159999991</v>
      </c>
      <c r="AO569" s="75">
        <f t="shared" si="378"/>
        <v>0</v>
      </c>
      <c r="AP569" s="75">
        <f t="shared" si="379"/>
        <v>3000000</v>
      </c>
      <c r="AQ569" s="75">
        <v>0</v>
      </c>
      <c r="AR569" s="75">
        <v>0</v>
      </c>
      <c r="AS569" s="75">
        <v>0</v>
      </c>
      <c r="AT569" s="80">
        <v>0</v>
      </c>
      <c r="AU569" s="82">
        <f t="shared" si="380"/>
        <v>72912168.216000006</v>
      </c>
      <c r="AV569" s="113">
        <f t="shared" si="381"/>
        <v>54308316.440880008</v>
      </c>
      <c r="AW569" s="75">
        <f t="shared" si="382"/>
        <v>72912168.215999991</v>
      </c>
      <c r="AX569" s="75">
        <f t="shared" si="383"/>
        <v>5103851.7751199994</v>
      </c>
      <c r="AY569" s="76">
        <f t="shared" si="384"/>
        <v>1430831.644088001</v>
      </c>
      <c r="AZ569" s="75">
        <v>0</v>
      </c>
      <c r="BA569" s="75">
        <v>0</v>
      </c>
      <c r="BB569" s="75">
        <v>0</v>
      </c>
      <c r="BC569" s="80">
        <v>0</v>
      </c>
      <c r="BD569" s="80">
        <v>0</v>
      </c>
      <c r="BE569" s="80">
        <v>0</v>
      </c>
      <c r="BF569" s="78">
        <v>0</v>
      </c>
      <c r="BG569" s="348">
        <f t="shared" si="385"/>
        <v>6534683.4192080004</v>
      </c>
      <c r="BH569" s="188">
        <f t="shared" si="386"/>
        <v>66377484</v>
      </c>
      <c r="BM569" s="50">
        <v>885165</v>
      </c>
      <c r="BN569" s="391">
        <f t="shared" ref="BN569:BN632" si="410">AB569</f>
        <v>46667</v>
      </c>
      <c r="BO569" s="391">
        <f t="shared" ref="BO569:BO632" si="411">BM569+BN569</f>
        <v>931832</v>
      </c>
      <c r="BP569" s="391">
        <f t="shared" si="399"/>
        <v>26554950</v>
      </c>
      <c r="BQ569" s="50">
        <f t="shared" si="400"/>
        <v>1400010</v>
      </c>
      <c r="BR569" s="50">
        <f t="shared" si="401"/>
        <v>21347423.999999996</v>
      </c>
      <c r="BS569" s="50">
        <f t="shared" si="402"/>
        <v>0</v>
      </c>
      <c r="BT569" s="50">
        <f t="shared" si="403"/>
        <v>4500000</v>
      </c>
      <c r="BU569" s="50">
        <f t="shared" si="404"/>
        <v>6000000</v>
      </c>
      <c r="BV569" s="50">
        <f t="shared" si="405"/>
        <v>4892117.9999999991</v>
      </c>
      <c r="BW569" s="50">
        <f t="shared" si="406"/>
        <v>5217666.2159999991</v>
      </c>
      <c r="BX569" s="50">
        <f t="shared" si="407"/>
        <v>0</v>
      </c>
      <c r="BY569" s="50">
        <f t="shared" si="408"/>
        <v>3000000</v>
      </c>
      <c r="BZ569" s="50">
        <v>0</v>
      </c>
      <c r="CA569" s="50">
        <v>0</v>
      </c>
      <c r="CB569" s="50">
        <v>0</v>
      </c>
      <c r="CC569" s="50">
        <v>0</v>
      </c>
      <c r="CD569" s="391">
        <f t="shared" si="409"/>
        <v>72912168.216000006</v>
      </c>
      <c r="CE569" s="391">
        <f t="shared" si="365"/>
        <v>59412168.216000006</v>
      </c>
      <c r="CF569" s="391">
        <f t="shared" si="366"/>
        <v>72912168.216000006</v>
      </c>
      <c r="CG569" s="50">
        <f t="shared" si="387"/>
        <v>5103851.7751200013</v>
      </c>
      <c r="CH569" s="395">
        <f t="shared" si="388"/>
        <v>1941216.8216000006</v>
      </c>
      <c r="CI569" s="398">
        <v>0</v>
      </c>
      <c r="CJ569" s="50">
        <v>0</v>
      </c>
      <c r="CK569" s="50">
        <v>0</v>
      </c>
      <c r="CL569" s="50">
        <v>0</v>
      </c>
      <c r="CM569" s="50">
        <v>0</v>
      </c>
      <c r="CN569" s="50">
        <v>0</v>
      </c>
      <c r="CO569" s="50">
        <v>0</v>
      </c>
      <c r="CP569" s="395">
        <f t="shared" si="389"/>
        <v>7045068.5967200017</v>
      </c>
      <c r="CQ569" s="391">
        <f t="shared" si="390"/>
        <v>65867099</v>
      </c>
      <c r="CR569" s="391">
        <f t="shared" si="391"/>
        <v>-510385</v>
      </c>
    </row>
    <row r="570" spans="1:96" s="50" customFormat="1" ht="24" customHeight="1" x14ac:dyDescent="0.2">
      <c r="A570" s="182">
        <f t="shared" si="368"/>
        <v>2655495</v>
      </c>
      <c r="B570" s="298">
        <f t="shared" si="392"/>
        <v>564</v>
      </c>
      <c r="C570" s="266">
        <v>357</v>
      </c>
      <c r="D570" s="299">
        <v>13185</v>
      </c>
      <c r="E570" s="242" t="s">
        <v>694</v>
      </c>
      <c r="F570" s="243" t="s">
        <v>1309</v>
      </c>
      <c r="G570" s="287" t="s">
        <v>137</v>
      </c>
      <c r="H570" s="274" t="s">
        <v>1294</v>
      </c>
      <c r="I570" s="294" t="s">
        <v>2985</v>
      </c>
      <c r="J570" s="65">
        <v>4520060362</v>
      </c>
      <c r="K570" s="65" t="s">
        <v>1310</v>
      </c>
      <c r="L570" s="65" t="s">
        <v>1294</v>
      </c>
      <c r="M570" s="292" t="s">
        <v>137</v>
      </c>
      <c r="N570" s="244" t="s">
        <v>2410</v>
      </c>
      <c r="O570" s="65"/>
      <c r="P570" s="90"/>
      <c r="Q570" s="244">
        <v>30</v>
      </c>
      <c r="R570" s="246">
        <v>120</v>
      </c>
      <c r="S570" s="246">
        <v>110</v>
      </c>
      <c r="T570" s="246">
        <v>29.33</v>
      </c>
      <c r="U570" s="90">
        <v>0</v>
      </c>
      <c r="V570" s="262">
        <v>15</v>
      </c>
      <c r="W570" s="99">
        <v>0</v>
      </c>
      <c r="X570" s="84">
        <v>0</v>
      </c>
      <c r="Y570" s="99">
        <v>0</v>
      </c>
      <c r="Z570" s="65">
        <v>0</v>
      </c>
      <c r="AA570" s="319">
        <v>885165</v>
      </c>
      <c r="AB570" s="319">
        <v>0</v>
      </c>
      <c r="AC570" s="320">
        <f t="shared" si="394"/>
        <v>885165</v>
      </c>
      <c r="AD570" s="75">
        <v>4500000</v>
      </c>
      <c r="AE570" s="75">
        <v>6000000</v>
      </c>
      <c r="AF570" s="338">
        <f t="shared" si="393"/>
        <v>168986.04545454544</v>
      </c>
      <c r="AG570" s="113">
        <f t="shared" si="370"/>
        <v>26554950</v>
      </c>
      <c r="AH570" s="75">
        <f t="shared" si="371"/>
        <v>0</v>
      </c>
      <c r="AI570" s="75">
        <f t="shared" si="372"/>
        <v>20278325.454545453</v>
      </c>
      <c r="AJ570" s="75">
        <f t="shared" si="373"/>
        <v>0</v>
      </c>
      <c r="AK570" s="75">
        <f t="shared" si="374"/>
        <v>4500000</v>
      </c>
      <c r="AL570" s="75">
        <f t="shared" si="375"/>
        <v>6000000</v>
      </c>
      <c r="AM570" s="75">
        <f t="shared" si="376"/>
        <v>4647116.25</v>
      </c>
      <c r="AN570" s="75">
        <f t="shared" si="377"/>
        <v>4956360.7131818179</v>
      </c>
      <c r="AO570" s="75">
        <f t="shared" si="378"/>
        <v>0</v>
      </c>
      <c r="AP570" s="75">
        <f t="shared" si="379"/>
        <v>3000000</v>
      </c>
      <c r="AQ570" s="75">
        <v>0</v>
      </c>
      <c r="AR570" s="75">
        <v>0</v>
      </c>
      <c r="AS570" s="75">
        <v>0</v>
      </c>
      <c r="AT570" s="80">
        <v>0</v>
      </c>
      <c r="AU570" s="82">
        <f t="shared" si="380"/>
        <v>69936752.417727262</v>
      </c>
      <c r="AV570" s="113">
        <f t="shared" si="381"/>
        <v>51541179.748486355</v>
      </c>
      <c r="AW570" s="75">
        <f t="shared" si="382"/>
        <v>69936752.417727262</v>
      </c>
      <c r="AX570" s="75">
        <f t="shared" si="383"/>
        <v>4895572.6692409087</v>
      </c>
      <c r="AY570" s="76">
        <f t="shared" si="384"/>
        <v>1154117.9748486355</v>
      </c>
      <c r="AZ570" s="75">
        <v>0</v>
      </c>
      <c r="BA570" s="75">
        <v>0</v>
      </c>
      <c r="BB570" s="75">
        <v>0</v>
      </c>
      <c r="BC570" s="80">
        <v>0</v>
      </c>
      <c r="BD570" s="80">
        <v>0</v>
      </c>
      <c r="BE570" s="80">
        <v>0</v>
      </c>
      <c r="BF570" s="78">
        <v>0</v>
      </c>
      <c r="BG570" s="348">
        <f t="shared" si="385"/>
        <v>6049690.6440895442</v>
      </c>
      <c r="BH570" s="188">
        <f t="shared" si="386"/>
        <v>63887061</v>
      </c>
      <c r="BM570" s="50">
        <v>885165</v>
      </c>
      <c r="BN570" s="391">
        <f t="shared" si="410"/>
        <v>0</v>
      </c>
      <c r="BO570" s="391">
        <f t="shared" si="411"/>
        <v>885165</v>
      </c>
      <c r="BP570" s="391">
        <f t="shared" si="399"/>
        <v>26554950</v>
      </c>
      <c r="BQ570" s="50">
        <f t="shared" si="400"/>
        <v>0</v>
      </c>
      <c r="BR570" s="50">
        <f t="shared" si="401"/>
        <v>20278325.454545453</v>
      </c>
      <c r="BS570" s="50">
        <f t="shared" si="402"/>
        <v>0</v>
      </c>
      <c r="BT570" s="50">
        <f t="shared" si="403"/>
        <v>4500000</v>
      </c>
      <c r="BU570" s="50">
        <f t="shared" si="404"/>
        <v>6000000</v>
      </c>
      <c r="BV570" s="50">
        <f t="shared" si="405"/>
        <v>4647116.25</v>
      </c>
      <c r="BW570" s="50">
        <f t="shared" si="406"/>
        <v>4956360.7131818179</v>
      </c>
      <c r="BX570" s="50">
        <f t="shared" si="407"/>
        <v>0</v>
      </c>
      <c r="BY570" s="50">
        <f t="shared" si="408"/>
        <v>3000000</v>
      </c>
      <c r="BZ570" s="50">
        <v>0</v>
      </c>
      <c r="CA570" s="50">
        <v>0</v>
      </c>
      <c r="CB570" s="50">
        <v>0</v>
      </c>
      <c r="CC570" s="50">
        <v>0</v>
      </c>
      <c r="CD570" s="391">
        <f t="shared" si="409"/>
        <v>69936752.417727262</v>
      </c>
      <c r="CE570" s="391">
        <f t="shared" si="365"/>
        <v>56436752.417727262</v>
      </c>
      <c r="CF570" s="391">
        <f t="shared" si="366"/>
        <v>69936752.417727262</v>
      </c>
      <c r="CG570" s="50">
        <f t="shared" si="387"/>
        <v>4895572.6692409087</v>
      </c>
      <c r="CH570" s="395">
        <f t="shared" si="388"/>
        <v>1643675.2417727262</v>
      </c>
      <c r="CI570" s="398">
        <v>0</v>
      </c>
      <c r="CJ570" s="50">
        <v>0</v>
      </c>
      <c r="CK570" s="50">
        <v>0</v>
      </c>
      <c r="CL570" s="50">
        <v>0</v>
      </c>
      <c r="CM570" s="50">
        <v>0</v>
      </c>
      <c r="CN570" s="50">
        <v>0</v>
      </c>
      <c r="CO570" s="50">
        <v>0</v>
      </c>
      <c r="CP570" s="395">
        <f t="shared" si="389"/>
        <v>6539247.9110136349</v>
      </c>
      <c r="CQ570" s="391">
        <f t="shared" si="390"/>
        <v>63397504</v>
      </c>
      <c r="CR570" s="391">
        <f t="shared" si="391"/>
        <v>-489557</v>
      </c>
    </row>
    <row r="571" spans="1:96" s="50" customFormat="1" ht="24" customHeight="1" x14ac:dyDescent="0.2">
      <c r="A571" s="182">
        <f t="shared" si="368"/>
        <v>2655495</v>
      </c>
      <c r="B571" s="298">
        <f t="shared" si="392"/>
        <v>565</v>
      </c>
      <c r="C571" s="266">
        <v>358</v>
      </c>
      <c r="D571" s="299">
        <v>13184</v>
      </c>
      <c r="E571" s="242" t="s">
        <v>946</v>
      </c>
      <c r="F571" s="243" t="s">
        <v>1307</v>
      </c>
      <c r="G571" s="287" t="s">
        <v>137</v>
      </c>
      <c r="H571" s="274" t="s">
        <v>1294</v>
      </c>
      <c r="I571" s="294" t="s">
        <v>2986</v>
      </c>
      <c r="J571" s="65">
        <v>4520043001</v>
      </c>
      <c r="K571" s="65" t="s">
        <v>1308</v>
      </c>
      <c r="L571" s="65" t="s">
        <v>1294</v>
      </c>
      <c r="M571" s="292" t="s">
        <v>137</v>
      </c>
      <c r="N571" s="244" t="s">
        <v>2410</v>
      </c>
      <c r="O571" s="65"/>
      <c r="P571" s="90"/>
      <c r="Q571" s="244">
        <v>30</v>
      </c>
      <c r="R571" s="246">
        <v>120</v>
      </c>
      <c r="S571" s="246">
        <v>110</v>
      </c>
      <c r="T571" s="246">
        <v>29.33</v>
      </c>
      <c r="U571" s="90">
        <v>0</v>
      </c>
      <c r="V571" s="262">
        <v>15</v>
      </c>
      <c r="W571" s="99">
        <v>0</v>
      </c>
      <c r="X571" s="84">
        <v>0</v>
      </c>
      <c r="Y571" s="99">
        <v>0</v>
      </c>
      <c r="Z571" s="65">
        <v>0</v>
      </c>
      <c r="AA571" s="319">
        <v>885165</v>
      </c>
      <c r="AB571" s="319">
        <v>0</v>
      </c>
      <c r="AC571" s="320">
        <f t="shared" si="394"/>
        <v>885165</v>
      </c>
      <c r="AD571" s="75">
        <v>4500000</v>
      </c>
      <c r="AE571" s="75">
        <v>6000000</v>
      </c>
      <c r="AF571" s="338">
        <f t="shared" si="393"/>
        <v>168986.04545454544</v>
      </c>
      <c r="AG571" s="113">
        <f t="shared" si="370"/>
        <v>26554950</v>
      </c>
      <c r="AH571" s="75">
        <f t="shared" si="371"/>
        <v>0</v>
      </c>
      <c r="AI571" s="75">
        <f t="shared" si="372"/>
        <v>20278325.454545453</v>
      </c>
      <c r="AJ571" s="75">
        <f t="shared" si="373"/>
        <v>0</v>
      </c>
      <c r="AK571" s="75">
        <f t="shared" si="374"/>
        <v>4500000</v>
      </c>
      <c r="AL571" s="75">
        <f t="shared" si="375"/>
        <v>6000000</v>
      </c>
      <c r="AM571" s="75">
        <f t="shared" si="376"/>
        <v>4647116.25</v>
      </c>
      <c r="AN571" s="75">
        <f t="shared" si="377"/>
        <v>4956360.7131818179</v>
      </c>
      <c r="AO571" s="75">
        <f t="shared" si="378"/>
        <v>0</v>
      </c>
      <c r="AP571" s="75">
        <f t="shared" si="379"/>
        <v>3000000</v>
      </c>
      <c r="AQ571" s="75">
        <v>0</v>
      </c>
      <c r="AR571" s="75">
        <v>0</v>
      </c>
      <c r="AS571" s="75">
        <v>0</v>
      </c>
      <c r="AT571" s="80">
        <v>0</v>
      </c>
      <c r="AU571" s="82">
        <f t="shared" si="380"/>
        <v>69936752.417727262</v>
      </c>
      <c r="AV571" s="113">
        <f t="shared" si="381"/>
        <v>51541179.748486355</v>
      </c>
      <c r="AW571" s="75">
        <f t="shared" si="382"/>
        <v>69936752.417727262</v>
      </c>
      <c r="AX571" s="75">
        <f t="shared" si="383"/>
        <v>4895572.6692409087</v>
      </c>
      <c r="AY571" s="76">
        <f t="shared" si="384"/>
        <v>1154117.9748486355</v>
      </c>
      <c r="AZ571" s="75">
        <v>0</v>
      </c>
      <c r="BA571" s="75">
        <v>0</v>
      </c>
      <c r="BB571" s="75">
        <v>0</v>
      </c>
      <c r="BC571" s="80">
        <v>0</v>
      </c>
      <c r="BD571" s="80">
        <v>0</v>
      </c>
      <c r="BE571" s="80">
        <v>0</v>
      </c>
      <c r="BF571" s="78">
        <v>0</v>
      </c>
      <c r="BG571" s="348">
        <f t="shared" si="385"/>
        <v>6049690.6440895442</v>
      </c>
      <c r="BH571" s="188">
        <f t="shared" si="386"/>
        <v>63887061</v>
      </c>
      <c r="BM571" s="50">
        <v>885165</v>
      </c>
      <c r="BN571" s="391">
        <f t="shared" si="410"/>
        <v>0</v>
      </c>
      <c r="BO571" s="391">
        <f t="shared" si="411"/>
        <v>885165</v>
      </c>
      <c r="BP571" s="391">
        <f t="shared" si="399"/>
        <v>26554950</v>
      </c>
      <c r="BQ571" s="50">
        <f t="shared" si="400"/>
        <v>0</v>
      </c>
      <c r="BR571" s="50">
        <f t="shared" si="401"/>
        <v>20278325.454545453</v>
      </c>
      <c r="BS571" s="50">
        <f t="shared" si="402"/>
        <v>0</v>
      </c>
      <c r="BT571" s="50">
        <f t="shared" si="403"/>
        <v>4500000</v>
      </c>
      <c r="BU571" s="50">
        <f t="shared" si="404"/>
        <v>6000000</v>
      </c>
      <c r="BV571" s="50">
        <f t="shared" si="405"/>
        <v>4647116.25</v>
      </c>
      <c r="BW571" s="50">
        <f t="shared" si="406"/>
        <v>4956360.7131818179</v>
      </c>
      <c r="BX571" s="50">
        <f t="shared" si="407"/>
        <v>0</v>
      </c>
      <c r="BY571" s="50">
        <f t="shared" si="408"/>
        <v>3000000</v>
      </c>
      <c r="BZ571" s="50">
        <v>0</v>
      </c>
      <c r="CA571" s="50">
        <v>0</v>
      </c>
      <c r="CB571" s="50">
        <v>0</v>
      </c>
      <c r="CC571" s="50">
        <v>0</v>
      </c>
      <c r="CD571" s="391">
        <f t="shared" si="409"/>
        <v>69936752.417727262</v>
      </c>
      <c r="CE571" s="391">
        <f t="shared" si="365"/>
        <v>56436752.417727262</v>
      </c>
      <c r="CF571" s="391">
        <f t="shared" si="366"/>
        <v>69936752.417727262</v>
      </c>
      <c r="CG571" s="50">
        <f t="shared" si="387"/>
        <v>4895572.6692409087</v>
      </c>
      <c r="CH571" s="395">
        <f t="shared" si="388"/>
        <v>1643675.2417727262</v>
      </c>
      <c r="CI571" s="398">
        <v>0</v>
      </c>
      <c r="CJ571" s="50">
        <v>0</v>
      </c>
      <c r="CK571" s="50">
        <v>0</v>
      </c>
      <c r="CL571" s="50">
        <v>0</v>
      </c>
      <c r="CM571" s="50">
        <v>0</v>
      </c>
      <c r="CN571" s="50">
        <v>0</v>
      </c>
      <c r="CO571" s="50">
        <v>0</v>
      </c>
      <c r="CP571" s="395">
        <f t="shared" si="389"/>
        <v>6539247.9110136349</v>
      </c>
      <c r="CQ571" s="391">
        <f t="shared" si="390"/>
        <v>63397504</v>
      </c>
      <c r="CR571" s="391">
        <f t="shared" si="391"/>
        <v>-489557</v>
      </c>
    </row>
    <row r="572" spans="1:96" s="50" customFormat="1" ht="24" customHeight="1" x14ac:dyDescent="0.2">
      <c r="A572" s="182">
        <f t="shared" si="368"/>
        <v>2655495</v>
      </c>
      <c r="B572" s="298">
        <f t="shared" si="392"/>
        <v>566</v>
      </c>
      <c r="C572" s="266">
        <v>359</v>
      </c>
      <c r="D572" s="299">
        <v>13188</v>
      </c>
      <c r="E572" s="242" t="s">
        <v>115</v>
      </c>
      <c r="F572" s="243" t="s">
        <v>1314</v>
      </c>
      <c r="G572" s="287" t="s">
        <v>137</v>
      </c>
      <c r="H572" s="274" t="s">
        <v>1294</v>
      </c>
      <c r="I572" s="294" t="s">
        <v>2987</v>
      </c>
      <c r="J572" s="65">
        <v>4529972178</v>
      </c>
      <c r="K572" s="65" t="s">
        <v>1315</v>
      </c>
      <c r="L572" s="65" t="s">
        <v>1294</v>
      </c>
      <c r="M572" s="292" t="s">
        <v>137</v>
      </c>
      <c r="N572" s="244" t="s">
        <v>2410</v>
      </c>
      <c r="O572" s="65"/>
      <c r="P572" s="90"/>
      <c r="Q572" s="244">
        <v>30</v>
      </c>
      <c r="R572" s="246">
        <v>120</v>
      </c>
      <c r="S572" s="246">
        <v>110</v>
      </c>
      <c r="T572" s="246">
        <v>29.33</v>
      </c>
      <c r="U572" s="90">
        <v>0</v>
      </c>
      <c r="V572" s="262">
        <v>15</v>
      </c>
      <c r="W572" s="99">
        <v>0</v>
      </c>
      <c r="X572" s="84">
        <v>0</v>
      </c>
      <c r="Y572" s="99">
        <v>1</v>
      </c>
      <c r="Z572" s="65">
        <v>1</v>
      </c>
      <c r="AA572" s="319">
        <v>885165</v>
      </c>
      <c r="AB572" s="319">
        <v>0</v>
      </c>
      <c r="AC572" s="320">
        <f t="shared" si="394"/>
        <v>885165</v>
      </c>
      <c r="AD572" s="75">
        <v>4500000</v>
      </c>
      <c r="AE572" s="75">
        <v>6000000</v>
      </c>
      <c r="AF572" s="338">
        <f t="shared" si="393"/>
        <v>168986.04545454544</v>
      </c>
      <c r="AG572" s="113">
        <f t="shared" si="370"/>
        <v>26554950</v>
      </c>
      <c r="AH572" s="75">
        <f t="shared" si="371"/>
        <v>0</v>
      </c>
      <c r="AI572" s="75">
        <f t="shared" si="372"/>
        <v>20278325.454545453</v>
      </c>
      <c r="AJ572" s="75">
        <f t="shared" si="373"/>
        <v>2655495</v>
      </c>
      <c r="AK572" s="75">
        <f t="shared" si="374"/>
        <v>4500000</v>
      </c>
      <c r="AL572" s="75">
        <f t="shared" si="375"/>
        <v>6000000</v>
      </c>
      <c r="AM572" s="75">
        <f t="shared" si="376"/>
        <v>4647116.25</v>
      </c>
      <c r="AN572" s="75">
        <f t="shared" si="377"/>
        <v>4956360.7131818179</v>
      </c>
      <c r="AO572" s="75">
        <f t="shared" si="378"/>
        <v>0</v>
      </c>
      <c r="AP572" s="75">
        <f t="shared" si="379"/>
        <v>3000000</v>
      </c>
      <c r="AQ572" s="75">
        <v>0</v>
      </c>
      <c r="AR572" s="75">
        <v>0</v>
      </c>
      <c r="AS572" s="75">
        <v>0</v>
      </c>
      <c r="AT572" s="80">
        <v>0</v>
      </c>
      <c r="AU572" s="82">
        <f t="shared" si="380"/>
        <v>72592247.417727277</v>
      </c>
      <c r="AV572" s="113">
        <f t="shared" si="381"/>
        <v>51541179.74848637</v>
      </c>
      <c r="AW572" s="75">
        <f t="shared" si="382"/>
        <v>69936752.417727262</v>
      </c>
      <c r="AX572" s="75">
        <f t="shared" si="383"/>
        <v>4895572.6692409087</v>
      </c>
      <c r="AY572" s="76">
        <f t="shared" si="384"/>
        <v>1154117.9748486371</v>
      </c>
      <c r="AZ572" s="75">
        <v>0</v>
      </c>
      <c r="BA572" s="75">
        <v>0</v>
      </c>
      <c r="BB572" s="75">
        <v>0</v>
      </c>
      <c r="BC572" s="80">
        <v>0</v>
      </c>
      <c r="BD572" s="80">
        <v>0</v>
      </c>
      <c r="BE572" s="80">
        <v>0</v>
      </c>
      <c r="BF572" s="78">
        <v>0</v>
      </c>
      <c r="BG572" s="348">
        <f t="shared" si="385"/>
        <v>6049690.6440895461</v>
      </c>
      <c r="BH572" s="188">
        <f t="shared" si="386"/>
        <v>66542556</v>
      </c>
      <c r="BM572" s="50">
        <v>885165</v>
      </c>
      <c r="BN572" s="391">
        <f t="shared" si="410"/>
        <v>0</v>
      </c>
      <c r="BO572" s="391">
        <f t="shared" si="411"/>
        <v>885165</v>
      </c>
      <c r="BP572" s="391">
        <f t="shared" si="399"/>
        <v>26554950</v>
      </c>
      <c r="BQ572" s="50">
        <f t="shared" si="400"/>
        <v>0</v>
      </c>
      <c r="BR572" s="50">
        <f t="shared" si="401"/>
        <v>20278325.454545453</v>
      </c>
      <c r="BS572" s="50">
        <f t="shared" si="402"/>
        <v>2655495</v>
      </c>
      <c r="BT572" s="50">
        <f t="shared" si="403"/>
        <v>4500000</v>
      </c>
      <c r="BU572" s="50">
        <f t="shared" si="404"/>
        <v>6000000</v>
      </c>
      <c r="BV572" s="50">
        <f t="shared" si="405"/>
        <v>4647116.25</v>
      </c>
      <c r="BW572" s="50">
        <f t="shared" si="406"/>
        <v>4956360.7131818179</v>
      </c>
      <c r="BX572" s="50">
        <f t="shared" si="407"/>
        <v>0</v>
      </c>
      <c r="BY572" s="50">
        <f t="shared" si="408"/>
        <v>3000000</v>
      </c>
      <c r="BZ572" s="50">
        <v>0</v>
      </c>
      <c r="CA572" s="50">
        <v>0</v>
      </c>
      <c r="CB572" s="50">
        <v>0</v>
      </c>
      <c r="CC572" s="50">
        <v>0</v>
      </c>
      <c r="CD572" s="391">
        <f t="shared" si="409"/>
        <v>72592247.417727277</v>
      </c>
      <c r="CE572" s="391">
        <f t="shared" ref="CE572:CE635" si="412">CD572-BS572-BT572-BU572-BX572-BY572</f>
        <v>56436752.417727277</v>
      </c>
      <c r="CF572" s="391">
        <f t="shared" ref="CF572:CF635" si="413">BP572+BQ572+BR572+BT572+BU572+BV572+BW572+BY572+BX572</f>
        <v>69936752.417727262</v>
      </c>
      <c r="CG572" s="50">
        <f t="shared" si="387"/>
        <v>4895572.6692409087</v>
      </c>
      <c r="CH572" s="395">
        <f t="shared" si="388"/>
        <v>1643675.2417727278</v>
      </c>
      <c r="CI572" s="398">
        <v>0</v>
      </c>
      <c r="CJ572" s="50">
        <v>0</v>
      </c>
      <c r="CK572" s="50">
        <v>0</v>
      </c>
      <c r="CL572" s="50">
        <v>0</v>
      </c>
      <c r="CM572" s="50">
        <v>0</v>
      </c>
      <c r="CN572" s="50">
        <v>0</v>
      </c>
      <c r="CO572" s="50">
        <v>0</v>
      </c>
      <c r="CP572" s="395">
        <f t="shared" si="389"/>
        <v>6539247.9110136367</v>
      </c>
      <c r="CQ572" s="391">
        <f t="shared" si="390"/>
        <v>66052999</v>
      </c>
      <c r="CR572" s="391">
        <f t="shared" si="391"/>
        <v>-489557</v>
      </c>
    </row>
    <row r="573" spans="1:96" s="50" customFormat="1" ht="24" customHeight="1" x14ac:dyDescent="0.2">
      <c r="A573" s="182">
        <f t="shared" si="368"/>
        <v>2655495</v>
      </c>
      <c r="B573" s="298">
        <f t="shared" si="392"/>
        <v>567</v>
      </c>
      <c r="C573" s="266">
        <v>362</v>
      </c>
      <c r="D573" s="299">
        <v>12851</v>
      </c>
      <c r="E573" s="242" t="s">
        <v>276</v>
      </c>
      <c r="F573" s="243" t="s">
        <v>277</v>
      </c>
      <c r="G573" s="287" t="s">
        <v>137</v>
      </c>
      <c r="H573" s="274" t="s">
        <v>274</v>
      </c>
      <c r="I573" s="294" t="s">
        <v>2988</v>
      </c>
      <c r="J573" s="65">
        <v>4281443551</v>
      </c>
      <c r="K573" s="65" t="s">
        <v>278</v>
      </c>
      <c r="L573" s="65" t="s">
        <v>274</v>
      </c>
      <c r="M573" s="292" t="s">
        <v>137</v>
      </c>
      <c r="N573" s="244" t="s">
        <v>2410</v>
      </c>
      <c r="O573" s="65"/>
      <c r="P573" s="90"/>
      <c r="Q573" s="244">
        <v>30</v>
      </c>
      <c r="R573" s="246">
        <v>120</v>
      </c>
      <c r="S573" s="246">
        <v>110</v>
      </c>
      <c r="T573" s="246">
        <v>29.33</v>
      </c>
      <c r="U573" s="90">
        <v>0</v>
      </c>
      <c r="V573" s="262">
        <v>15</v>
      </c>
      <c r="W573" s="99">
        <v>0</v>
      </c>
      <c r="X573" s="84">
        <v>0</v>
      </c>
      <c r="Y573" s="99">
        <v>2</v>
      </c>
      <c r="Z573" s="65">
        <v>2</v>
      </c>
      <c r="AA573" s="319">
        <v>885165</v>
      </c>
      <c r="AB573" s="319">
        <v>46667</v>
      </c>
      <c r="AC573" s="320">
        <f t="shared" si="394"/>
        <v>931832</v>
      </c>
      <c r="AD573" s="75">
        <v>4500000</v>
      </c>
      <c r="AE573" s="75">
        <v>6000000</v>
      </c>
      <c r="AF573" s="338">
        <f t="shared" si="393"/>
        <v>177895.19999999998</v>
      </c>
      <c r="AG573" s="113">
        <f t="shared" si="370"/>
        <v>26554950</v>
      </c>
      <c r="AH573" s="75">
        <f t="shared" si="371"/>
        <v>1400010</v>
      </c>
      <c r="AI573" s="75">
        <f t="shared" si="372"/>
        <v>21347423.999999996</v>
      </c>
      <c r="AJ573" s="75">
        <f t="shared" si="373"/>
        <v>5310990</v>
      </c>
      <c r="AK573" s="75">
        <f t="shared" si="374"/>
        <v>4500000</v>
      </c>
      <c r="AL573" s="75">
        <f t="shared" si="375"/>
        <v>6000000</v>
      </c>
      <c r="AM573" s="75">
        <f t="shared" si="376"/>
        <v>4892117.9999999991</v>
      </c>
      <c r="AN573" s="75">
        <f t="shared" si="377"/>
        <v>5217666.2159999991</v>
      </c>
      <c r="AO573" s="75">
        <f t="shared" si="378"/>
        <v>0</v>
      </c>
      <c r="AP573" s="75">
        <f t="shared" si="379"/>
        <v>3000000</v>
      </c>
      <c r="AQ573" s="75">
        <v>0</v>
      </c>
      <c r="AR573" s="75">
        <v>0</v>
      </c>
      <c r="AS573" s="75">
        <v>0</v>
      </c>
      <c r="AT573" s="80">
        <v>0</v>
      </c>
      <c r="AU573" s="82">
        <f t="shared" si="380"/>
        <v>78223158.216000006</v>
      </c>
      <c r="AV573" s="113">
        <f t="shared" si="381"/>
        <v>54308316.440880008</v>
      </c>
      <c r="AW573" s="75">
        <f t="shared" si="382"/>
        <v>72912168.215999991</v>
      </c>
      <c r="AX573" s="75">
        <f t="shared" si="383"/>
        <v>5103851.7751199994</v>
      </c>
      <c r="AY573" s="76">
        <f t="shared" si="384"/>
        <v>1430831.644088001</v>
      </c>
      <c r="AZ573" s="75">
        <v>0</v>
      </c>
      <c r="BA573" s="75">
        <v>0</v>
      </c>
      <c r="BB573" s="75">
        <v>0</v>
      </c>
      <c r="BC573" s="80">
        <v>0</v>
      </c>
      <c r="BD573" s="80">
        <v>0</v>
      </c>
      <c r="BE573" s="80">
        <v>0</v>
      </c>
      <c r="BF573" s="78">
        <v>0</v>
      </c>
      <c r="BG573" s="348">
        <f t="shared" si="385"/>
        <v>6534683.4192080004</v>
      </c>
      <c r="BH573" s="188">
        <f t="shared" si="386"/>
        <v>71688474</v>
      </c>
      <c r="BM573" s="50">
        <v>885165</v>
      </c>
      <c r="BN573" s="391">
        <f t="shared" si="410"/>
        <v>46667</v>
      </c>
      <c r="BO573" s="391">
        <f t="shared" si="411"/>
        <v>931832</v>
      </c>
      <c r="BP573" s="391">
        <f t="shared" si="399"/>
        <v>26554950</v>
      </c>
      <c r="BQ573" s="50">
        <f t="shared" si="400"/>
        <v>1400010</v>
      </c>
      <c r="BR573" s="50">
        <f t="shared" si="401"/>
        <v>21347423.999999996</v>
      </c>
      <c r="BS573" s="50">
        <f t="shared" si="402"/>
        <v>5310990</v>
      </c>
      <c r="BT573" s="50">
        <f t="shared" si="403"/>
        <v>4500000</v>
      </c>
      <c r="BU573" s="50">
        <f t="shared" si="404"/>
        <v>6000000</v>
      </c>
      <c r="BV573" s="50">
        <f t="shared" si="405"/>
        <v>4892117.9999999991</v>
      </c>
      <c r="BW573" s="50">
        <f t="shared" si="406"/>
        <v>5217666.2159999991</v>
      </c>
      <c r="BX573" s="50">
        <f t="shared" si="407"/>
        <v>0</v>
      </c>
      <c r="BY573" s="50">
        <f t="shared" si="408"/>
        <v>3000000</v>
      </c>
      <c r="BZ573" s="50">
        <v>0</v>
      </c>
      <c r="CA573" s="50">
        <v>0</v>
      </c>
      <c r="CB573" s="50">
        <v>0</v>
      </c>
      <c r="CC573" s="50">
        <v>0</v>
      </c>
      <c r="CD573" s="391">
        <f t="shared" si="409"/>
        <v>78223158.216000006</v>
      </c>
      <c r="CE573" s="391">
        <f t="shared" si="412"/>
        <v>59412168.216000006</v>
      </c>
      <c r="CF573" s="391">
        <f t="shared" si="413"/>
        <v>72912168.216000006</v>
      </c>
      <c r="CG573" s="50">
        <f t="shared" si="387"/>
        <v>5103851.7751200013</v>
      </c>
      <c r="CH573" s="395">
        <f t="shared" si="388"/>
        <v>1941216.8216000006</v>
      </c>
      <c r="CI573" s="398">
        <v>0</v>
      </c>
      <c r="CJ573" s="50">
        <v>0</v>
      </c>
      <c r="CK573" s="50">
        <v>0</v>
      </c>
      <c r="CL573" s="50">
        <v>0</v>
      </c>
      <c r="CM573" s="50">
        <v>0</v>
      </c>
      <c r="CN573" s="50">
        <v>0</v>
      </c>
      <c r="CO573" s="50">
        <v>0</v>
      </c>
      <c r="CP573" s="395">
        <f t="shared" si="389"/>
        <v>7045068.5967200017</v>
      </c>
      <c r="CQ573" s="391">
        <f t="shared" si="390"/>
        <v>71178089</v>
      </c>
      <c r="CR573" s="391">
        <f t="shared" si="391"/>
        <v>-510385</v>
      </c>
    </row>
    <row r="574" spans="1:96" s="50" customFormat="1" ht="24" customHeight="1" x14ac:dyDescent="0.2">
      <c r="A574" s="182">
        <f t="shared" si="368"/>
        <v>2655495</v>
      </c>
      <c r="B574" s="298">
        <f t="shared" si="392"/>
        <v>568</v>
      </c>
      <c r="C574" s="266">
        <v>363</v>
      </c>
      <c r="D574" s="299">
        <v>12853</v>
      </c>
      <c r="E574" s="242" t="s">
        <v>282</v>
      </c>
      <c r="F574" s="243" t="s">
        <v>283</v>
      </c>
      <c r="G574" s="287" t="s">
        <v>137</v>
      </c>
      <c r="H574" s="274" t="s">
        <v>274</v>
      </c>
      <c r="I574" s="353" t="s">
        <v>2989</v>
      </c>
      <c r="J574" s="68">
        <v>4282351292</v>
      </c>
      <c r="K574" s="68" t="s">
        <v>284</v>
      </c>
      <c r="L574" s="68" t="s">
        <v>274</v>
      </c>
      <c r="M574" s="292" t="s">
        <v>137</v>
      </c>
      <c r="N574" s="244" t="s">
        <v>2410</v>
      </c>
      <c r="O574" s="68"/>
      <c r="P574" s="91"/>
      <c r="Q574" s="244">
        <v>30</v>
      </c>
      <c r="R574" s="246">
        <v>120</v>
      </c>
      <c r="S574" s="246">
        <v>110</v>
      </c>
      <c r="T574" s="246">
        <v>29.33</v>
      </c>
      <c r="U574" s="90">
        <v>0</v>
      </c>
      <c r="V574" s="262">
        <v>15</v>
      </c>
      <c r="W574" s="99">
        <v>0</v>
      </c>
      <c r="X574" s="84">
        <v>0</v>
      </c>
      <c r="Y574" s="99">
        <v>3</v>
      </c>
      <c r="Z574" s="65">
        <v>3</v>
      </c>
      <c r="AA574" s="319">
        <v>885165</v>
      </c>
      <c r="AB574" s="319">
        <v>46667</v>
      </c>
      <c r="AC574" s="320">
        <f t="shared" si="394"/>
        <v>931832</v>
      </c>
      <c r="AD574" s="75">
        <v>4500000</v>
      </c>
      <c r="AE574" s="75">
        <v>6000000</v>
      </c>
      <c r="AF574" s="338">
        <f t="shared" si="393"/>
        <v>177895.19999999998</v>
      </c>
      <c r="AG574" s="113">
        <f t="shared" si="370"/>
        <v>26554950</v>
      </c>
      <c r="AH574" s="75">
        <f t="shared" si="371"/>
        <v>1400010</v>
      </c>
      <c r="AI574" s="75">
        <f t="shared" si="372"/>
        <v>21347423.999999996</v>
      </c>
      <c r="AJ574" s="75">
        <f t="shared" si="373"/>
        <v>7966485</v>
      </c>
      <c r="AK574" s="75">
        <f t="shared" si="374"/>
        <v>4500000</v>
      </c>
      <c r="AL574" s="75">
        <f t="shared" si="375"/>
        <v>6000000</v>
      </c>
      <c r="AM574" s="75">
        <f t="shared" si="376"/>
        <v>4892117.9999999991</v>
      </c>
      <c r="AN574" s="75">
        <f t="shared" si="377"/>
        <v>5217666.2159999991</v>
      </c>
      <c r="AO574" s="75">
        <f t="shared" si="378"/>
        <v>0</v>
      </c>
      <c r="AP574" s="75">
        <f t="shared" si="379"/>
        <v>3000000</v>
      </c>
      <c r="AQ574" s="75">
        <v>0</v>
      </c>
      <c r="AR574" s="75">
        <v>0</v>
      </c>
      <c r="AS574" s="75">
        <v>0</v>
      </c>
      <c r="AT574" s="80">
        <v>0</v>
      </c>
      <c r="AU574" s="82">
        <f t="shared" si="380"/>
        <v>80878653.216000006</v>
      </c>
      <c r="AV574" s="113">
        <f t="shared" si="381"/>
        <v>54308316.440880008</v>
      </c>
      <c r="AW574" s="75">
        <f t="shared" si="382"/>
        <v>72912168.215999991</v>
      </c>
      <c r="AX574" s="75">
        <f t="shared" si="383"/>
        <v>5103851.7751199994</v>
      </c>
      <c r="AY574" s="76">
        <f t="shared" si="384"/>
        <v>1430831.644088001</v>
      </c>
      <c r="AZ574" s="75">
        <v>0</v>
      </c>
      <c r="BA574" s="75">
        <v>0</v>
      </c>
      <c r="BB574" s="75">
        <v>0</v>
      </c>
      <c r="BC574" s="80">
        <v>0</v>
      </c>
      <c r="BD574" s="80">
        <v>0</v>
      </c>
      <c r="BE574" s="80">
        <v>0</v>
      </c>
      <c r="BF574" s="78">
        <v>0</v>
      </c>
      <c r="BG574" s="348">
        <f t="shared" si="385"/>
        <v>6534683.4192080004</v>
      </c>
      <c r="BH574" s="188">
        <f t="shared" si="386"/>
        <v>74343969</v>
      </c>
      <c r="BM574" s="50">
        <v>885165</v>
      </c>
      <c r="BN574" s="391">
        <f t="shared" si="410"/>
        <v>46667</v>
      </c>
      <c r="BO574" s="391">
        <f t="shared" si="411"/>
        <v>931832</v>
      </c>
      <c r="BP574" s="391">
        <f t="shared" si="399"/>
        <v>26554950</v>
      </c>
      <c r="BQ574" s="50">
        <f t="shared" si="400"/>
        <v>1400010</v>
      </c>
      <c r="BR574" s="50">
        <f t="shared" si="401"/>
        <v>21347423.999999996</v>
      </c>
      <c r="BS574" s="50">
        <f t="shared" si="402"/>
        <v>7966485</v>
      </c>
      <c r="BT574" s="50">
        <f t="shared" si="403"/>
        <v>4500000</v>
      </c>
      <c r="BU574" s="50">
        <f t="shared" si="404"/>
        <v>6000000</v>
      </c>
      <c r="BV574" s="50">
        <f t="shared" si="405"/>
        <v>4892117.9999999991</v>
      </c>
      <c r="BW574" s="50">
        <f t="shared" si="406"/>
        <v>5217666.2159999991</v>
      </c>
      <c r="BX574" s="50">
        <f t="shared" si="407"/>
        <v>0</v>
      </c>
      <c r="BY574" s="50">
        <f t="shared" si="408"/>
        <v>3000000</v>
      </c>
      <c r="BZ574" s="50">
        <v>0</v>
      </c>
      <c r="CA574" s="50">
        <v>0</v>
      </c>
      <c r="CB574" s="50">
        <v>0</v>
      </c>
      <c r="CC574" s="50">
        <v>0</v>
      </c>
      <c r="CD574" s="391">
        <f t="shared" si="409"/>
        <v>80878653.216000006</v>
      </c>
      <c r="CE574" s="391">
        <f t="shared" si="412"/>
        <v>59412168.216000006</v>
      </c>
      <c r="CF574" s="391">
        <f t="shared" si="413"/>
        <v>72912168.216000006</v>
      </c>
      <c r="CG574" s="50">
        <f t="shared" si="387"/>
        <v>5103851.7751200013</v>
      </c>
      <c r="CH574" s="395">
        <f t="shared" si="388"/>
        <v>1941216.8216000006</v>
      </c>
      <c r="CI574" s="398">
        <v>0</v>
      </c>
      <c r="CJ574" s="50">
        <v>0</v>
      </c>
      <c r="CK574" s="50">
        <v>0</v>
      </c>
      <c r="CL574" s="50">
        <v>0</v>
      </c>
      <c r="CM574" s="50">
        <v>0</v>
      </c>
      <c r="CN574" s="50">
        <v>0</v>
      </c>
      <c r="CO574" s="50">
        <v>0</v>
      </c>
      <c r="CP574" s="395">
        <f t="shared" si="389"/>
        <v>7045068.5967200017</v>
      </c>
      <c r="CQ574" s="391">
        <f t="shared" si="390"/>
        <v>73833584</v>
      </c>
      <c r="CR574" s="391">
        <f t="shared" si="391"/>
        <v>-510385</v>
      </c>
    </row>
    <row r="575" spans="1:96" s="50" customFormat="1" ht="24" customHeight="1" x14ac:dyDescent="0.2">
      <c r="A575" s="182">
        <f t="shared" ref="A575:A638" si="414">885165*3</f>
        <v>2655495</v>
      </c>
      <c r="B575" s="298">
        <f t="shared" si="392"/>
        <v>569</v>
      </c>
      <c r="C575" s="266">
        <v>364</v>
      </c>
      <c r="D575" s="299">
        <v>12854</v>
      </c>
      <c r="E575" s="242" t="s">
        <v>285</v>
      </c>
      <c r="F575" s="243" t="s">
        <v>286</v>
      </c>
      <c r="G575" s="287" t="s">
        <v>137</v>
      </c>
      <c r="H575" s="274" t="s">
        <v>274</v>
      </c>
      <c r="I575" s="294" t="s">
        <v>2990</v>
      </c>
      <c r="J575" s="65">
        <v>4283574554</v>
      </c>
      <c r="K575" s="65" t="s">
        <v>287</v>
      </c>
      <c r="L575" s="65" t="s">
        <v>274</v>
      </c>
      <c r="M575" s="292" t="s">
        <v>137</v>
      </c>
      <c r="N575" s="244" t="s">
        <v>2410</v>
      </c>
      <c r="O575" s="65"/>
      <c r="P575" s="90"/>
      <c r="Q575" s="244">
        <v>30</v>
      </c>
      <c r="R575" s="246">
        <v>120</v>
      </c>
      <c r="S575" s="246">
        <v>110</v>
      </c>
      <c r="T575" s="246">
        <v>29.33</v>
      </c>
      <c r="U575" s="90">
        <v>0</v>
      </c>
      <c r="V575" s="262">
        <v>14</v>
      </c>
      <c r="W575" s="99">
        <v>0</v>
      </c>
      <c r="X575" s="84">
        <v>0</v>
      </c>
      <c r="Y575" s="99">
        <v>2</v>
      </c>
      <c r="Z575" s="65">
        <v>2</v>
      </c>
      <c r="AA575" s="319">
        <v>885165</v>
      </c>
      <c r="AB575" s="319">
        <v>46667</v>
      </c>
      <c r="AC575" s="320">
        <f t="shared" si="394"/>
        <v>931832</v>
      </c>
      <c r="AD575" s="75">
        <v>4500000</v>
      </c>
      <c r="AE575" s="75">
        <v>6000000</v>
      </c>
      <c r="AF575" s="338">
        <f t="shared" si="393"/>
        <v>177895.19999999998</v>
      </c>
      <c r="AG575" s="113">
        <f t="shared" si="370"/>
        <v>26554950</v>
      </c>
      <c r="AH575" s="75">
        <f t="shared" si="371"/>
        <v>1400010</v>
      </c>
      <c r="AI575" s="75">
        <f t="shared" si="372"/>
        <v>21347423.999999996</v>
      </c>
      <c r="AJ575" s="75">
        <f t="shared" si="373"/>
        <v>5310990</v>
      </c>
      <c r="AK575" s="75">
        <f t="shared" si="374"/>
        <v>4500000</v>
      </c>
      <c r="AL575" s="75">
        <f t="shared" si="375"/>
        <v>6000000</v>
      </c>
      <c r="AM575" s="75">
        <f t="shared" si="376"/>
        <v>4892117.9999999991</v>
      </c>
      <c r="AN575" s="75">
        <f t="shared" si="377"/>
        <v>5217666.2159999991</v>
      </c>
      <c r="AO575" s="75">
        <f t="shared" si="378"/>
        <v>0</v>
      </c>
      <c r="AP575" s="75">
        <f t="shared" si="379"/>
        <v>2800000</v>
      </c>
      <c r="AQ575" s="75">
        <v>0</v>
      </c>
      <c r="AR575" s="75">
        <v>0</v>
      </c>
      <c r="AS575" s="75">
        <v>0</v>
      </c>
      <c r="AT575" s="80">
        <v>0</v>
      </c>
      <c r="AU575" s="82">
        <f t="shared" si="380"/>
        <v>78023158.216000006</v>
      </c>
      <c r="AV575" s="113">
        <f t="shared" si="381"/>
        <v>54322316.440880008</v>
      </c>
      <c r="AW575" s="75">
        <f t="shared" si="382"/>
        <v>72712168.215999991</v>
      </c>
      <c r="AX575" s="75">
        <f t="shared" si="383"/>
        <v>5089851.7751199994</v>
      </c>
      <c r="AY575" s="76">
        <f t="shared" si="384"/>
        <v>1432231.644088001</v>
      </c>
      <c r="AZ575" s="75">
        <v>0</v>
      </c>
      <c r="BA575" s="75">
        <v>0</v>
      </c>
      <c r="BB575" s="75">
        <v>0</v>
      </c>
      <c r="BC575" s="80">
        <v>0</v>
      </c>
      <c r="BD575" s="80">
        <v>0</v>
      </c>
      <c r="BE575" s="80">
        <v>0</v>
      </c>
      <c r="BF575" s="78">
        <v>0</v>
      </c>
      <c r="BG575" s="348">
        <f t="shared" si="385"/>
        <v>6522083.4192080004</v>
      </c>
      <c r="BH575" s="188">
        <f t="shared" si="386"/>
        <v>71501074</v>
      </c>
      <c r="BM575" s="50">
        <v>885165</v>
      </c>
      <c r="BN575" s="391">
        <f t="shared" si="410"/>
        <v>46667</v>
      </c>
      <c r="BO575" s="391">
        <f t="shared" si="411"/>
        <v>931832</v>
      </c>
      <c r="BP575" s="391">
        <f t="shared" si="399"/>
        <v>26554950</v>
      </c>
      <c r="BQ575" s="50">
        <f t="shared" si="400"/>
        <v>1400010</v>
      </c>
      <c r="BR575" s="50">
        <f t="shared" si="401"/>
        <v>21347423.999999996</v>
      </c>
      <c r="BS575" s="50">
        <f t="shared" si="402"/>
        <v>5310990</v>
      </c>
      <c r="BT575" s="50">
        <f t="shared" si="403"/>
        <v>4500000</v>
      </c>
      <c r="BU575" s="50">
        <f t="shared" si="404"/>
        <v>6000000</v>
      </c>
      <c r="BV575" s="50">
        <f t="shared" si="405"/>
        <v>4892117.9999999991</v>
      </c>
      <c r="BW575" s="50">
        <f t="shared" si="406"/>
        <v>5217666.2159999991</v>
      </c>
      <c r="BX575" s="50">
        <f t="shared" si="407"/>
        <v>0</v>
      </c>
      <c r="BY575" s="50">
        <f t="shared" si="408"/>
        <v>2800000</v>
      </c>
      <c r="BZ575" s="50">
        <v>0</v>
      </c>
      <c r="CA575" s="50">
        <v>0</v>
      </c>
      <c r="CB575" s="50">
        <v>0</v>
      </c>
      <c r="CC575" s="50">
        <v>0</v>
      </c>
      <c r="CD575" s="391">
        <f t="shared" si="409"/>
        <v>78023158.216000006</v>
      </c>
      <c r="CE575" s="391">
        <f t="shared" si="412"/>
        <v>59412168.216000006</v>
      </c>
      <c r="CF575" s="391">
        <f t="shared" si="413"/>
        <v>72712168.216000006</v>
      </c>
      <c r="CG575" s="50">
        <f t="shared" si="387"/>
        <v>5089851.7751200013</v>
      </c>
      <c r="CH575" s="395">
        <f t="shared" si="388"/>
        <v>1941216.8216000006</v>
      </c>
      <c r="CI575" s="398">
        <v>0</v>
      </c>
      <c r="CJ575" s="50">
        <v>0</v>
      </c>
      <c r="CK575" s="50">
        <v>0</v>
      </c>
      <c r="CL575" s="50">
        <v>0</v>
      </c>
      <c r="CM575" s="50">
        <v>0</v>
      </c>
      <c r="CN575" s="50">
        <v>0</v>
      </c>
      <c r="CO575" s="50">
        <v>0</v>
      </c>
      <c r="CP575" s="395">
        <f t="shared" si="389"/>
        <v>7031068.5967200017</v>
      </c>
      <c r="CQ575" s="391">
        <f t="shared" si="390"/>
        <v>70992089</v>
      </c>
      <c r="CR575" s="391">
        <f t="shared" si="391"/>
        <v>-508985</v>
      </c>
    </row>
    <row r="576" spans="1:96" s="50" customFormat="1" ht="24" customHeight="1" x14ac:dyDescent="0.2">
      <c r="A576" s="182">
        <f t="shared" si="414"/>
        <v>2655495</v>
      </c>
      <c r="B576" s="298">
        <f t="shared" si="392"/>
        <v>570</v>
      </c>
      <c r="C576" s="266">
        <v>365</v>
      </c>
      <c r="D576" s="299">
        <v>12856</v>
      </c>
      <c r="E576" s="242" t="s">
        <v>291</v>
      </c>
      <c r="F576" s="243" t="s">
        <v>292</v>
      </c>
      <c r="G576" s="287" t="s">
        <v>137</v>
      </c>
      <c r="H576" s="274" t="s">
        <v>274</v>
      </c>
      <c r="I576" s="353" t="s">
        <v>2991</v>
      </c>
      <c r="J576" s="68">
        <v>4280856001</v>
      </c>
      <c r="K576" s="68" t="s">
        <v>293</v>
      </c>
      <c r="L576" s="68" t="s">
        <v>274</v>
      </c>
      <c r="M576" s="292" t="s">
        <v>137</v>
      </c>
      <c r="N576" s="100"/>
      <c r="O576" s="246" t="s">
        <v>2410</v>
      </c>
      <c r="P576" s="91"/>
      <c r="Q576" s="244">
        <v>30</v>
      </c>
      <c r="R576" s="246">
        <v>90</v>
      </c>
      <c r="S576" s="246">
        <v>0</v>
      </c>
      <c r="T576" s="246">
        <v>0</v>
      </c>
      <c r="U576" s="90">
        <v>0</v>
      </c>
      <c r="V576" s="262">
        <v>18</v>
      </c>
      <c r="W576" s="99">
        <v>0</v>
      </c>
      <c r="X576" s="84">
        <v>0</v>
      </c>
      <c r="Y576" s="99">
        <v>1</v>
      </c>
      <c r="Z576" s="65">
        <v>1</v>
      </c>
      <c r="AA576" s="319">
        <v>885165</v>
      </c>
      <c r="AB576" s="319">
        <v>46667</v>
      </c>
      <c r="AC576" s="320">
        <f t="shared" si="394"/>
        <v>931832</v>
      </c>
      <c r="AD576" s="75">
        <v>4500000</v>
      </c>
      <c r="AE576" s="75">
        <v>6000000</v>
      </c>
      <c r="AF576" s="338">
        <f t="shared" si="393"/>
        <v>177895.19999999998</v>
      </c>
      <c r="AG576" s="113">
        <f t="shared" si="370"/>
        <v>26554950</v>
      </c>
      <c r="AH576" s="75">
        <f t="shared" si="371"/>
        <v>1400010</v>
      </c>
      <c r="AI576" s="75">
        <f t="shared" si="372"/>
        <v>16010567.999999998</v>
      </c>
      <c r="AJ576" s="75">
        <f t="shared" si="373"/>
        <v>2655495</v>
      </c>
      <c r="AK576" s="75">
        <f t="shared" si="374"/>
        <v>4500000</v>
      </c>
      <c r="AL576" s="75">
        <f t="shared" si="375"/>
        <v>6000000</v>
      </c>
      <c r="AM576" s="75">
        <f t="shared" si="376"/>
        <v>0</v>
      </c>
      <c r="AN576" s="75">
        <f t="shared" si="377"/>
        <v>0</v>
      </c>
      <c r="AO576" s="75">
        <f t="shared" si="378"/>
        <v>0</v>
      </c>
      <c r="AP576" s="75">
        <f t="shared" si="379"/>
        <v>3600000</v>
      </c>
      <c r="AQ576" s="75">
        <v>0</v>
      </c>
      <c r="AR576" s="75">
        <v>0</v>
      </c>
      <c r="AS576" s="75">
        <v>0</v>
      </c>
      <c r="AT576" s="80">
        <v>0</v>
      </c>
      <c r="AU576" s="82">
        <f t="shared" si="380"/>
        <v>60721023</v>
      </c>
      <c r="AV576" s="113">
        <f t="shared" si="381"/>
        <v>39900941.039999999</v>
      </c>
      <c r="AW576" s="75">
        <f t="shared" si="382"/>
        <v>58065528</v>
      </c>
      <c r="AX576" s="75">
        <f t="shared" si="383"/>
        <v>4064586.9600000004</v>
      </c>
      <c r="AY576" s="76">
        <f t="shared" si="384"/>
        <v>0</v>
      </c>
      <c r="AZ576" s="75">
        <v>0</v>
      </c>
      <c r="BA576" s="75">
        <v>0</v>
      </c>
      <c r="BB576" s="75">
        <v>0</v>
      </c>
      <c r="BC576" s="80">
        <v>0</v>
      </c>
      <c r="BD576" s="80">
        <v>0</v>
      </c>
      <c r="BE576" s="80">
        <v>0</v>
      </c>
      <c r="BF576" s="78">
        <v>0</v>
      </c>
      <c r="BG576" s="348">
        <f t="shared" si="385"/>
        <v>4064586.9600000004</v>
      </c>
      <c r="BH576" s="188">
        <f t="shared" si="386"/>
        <v>56656436</v>
      </c>
      <c r="BM576" s="50">
        <v>885165</v>
      </c>
      <c r="BN576" s="391">
        <f t="shared" si="410"/>
        <v>46667</v>
      </c>
      <c r="BO576" s="391">
        <f t="shared" si="411"/>
        <v>931832</v>
      </c>
      <c r="BP576" s="391">
        <f t="shared" si="399"/>
        <v>26554950</v>
      </c>
      <c r="BQ576" s="50">
        <f t="shared" si="400"/>
        <v>1400010</v>
      </c>
      <c r="BR576" s="50">
        <f t="shared" si="401"/>
        <v>16010567.999999998</v>
      </c>
      <c r="BS576" s="50">
        <f t="shared" si="402"/>
        <v>2655495</v>
      </c>
      <c r="BT576" s="50">
        <f t="shared" si="403"/>
        <v>4500000</v>
      </c>
      <c r="BU576" s="50">
        <f t="shared" si="404"/>
        <v>6000000</v>
      </c>
      <c r="BV576" s="50">
        <f t="shared" si="405"/>
        <v>0</v>
      </c>
      <c r="BW576" s="50">
        <f t="shared" si="406"/>
        <v>0</v>
      </c>
      <c r="BX576" s="50">
        <f t="shared" si="407"/>
        <v>0</v>
      </c>
      <c r="BY576" s="50">
        <f t="shared" si="408"/>
        <v>3600000</v>
      </c>
      <c r="BZ576" s="50">
        <v>0</v>
      </c>
      <c r="CA576" s="50">
        <v>0</v>
      </c>
      <c r="CB576" s="50">
        <v>0</v>
      </c>
      <c r="CC576" s="50">
        <v>0</v>
      </c>
      <c r="CD576" s="391">
        <f t="shared" si="409"/>
        <v>60721023</v>
      </c>
      <c r="CE576" s="391">
        <f t="shared" si="412"/>
        <v>43965528</v>
      </c>
      <c r="CF576" s="391">
        <f t="shared" si="413"/>
        <v>58065528</v>
      </c>
      <c r="CG576" s="50">
        <f t="shared" si="387"/>
        <v>4064586.9600000004</v>
      </c>
      <c r="CH576" s="395">
        <f t="shared" si="388"/>
        <v>396552.80000000005</v>
      </c>
      <c r="CI576" s="398">
        <v>0</v>
      </c>
      <c r="CJ576" s="50">
        <v>0</v>
      </c>
      <c r="CK576" s="50">
        <v>0</v>
      </c>
      <c r="CL576" s="50">
        <v>0</v>
      </c>
      <c r="CM576" s="50">
        <v>0</v>
      </c>
      <c r="CN576" s="50">
        <v>0</v>
      </c>
      <c r="CO576" s="50">
        <v>0</v>
      </c>
      <c r="CP576" s="395">
        <f t="shared" si="389"/>
        <v>4461139.7600000007</v>
      </c>
      <c r="CQ576" s="391">
        <f t="shared" si="390"/>
        <v>56259883</v>
      </c>
      <c r="CR576" s="391">
        <f t="shared" si="391"/>
        <v>-396553</v>
      </c>
    </row>
    <row r="577" spans="1:96" s="50" customFormat="1" ht="24" customHeight="1" x14ac:dyDescent="0.2">
      <c r="A577" s="182">
        <f t="shared" si="414"/>
        <v>2655495</v>
      </c>
      <c r="B577" s="298">
        <f t="shared" si="392"/>
        <v>571</v>
      </c>
      <c r="C577" s="266">
        <v>366</v>
      </c>
      <c r="D577" s="299">
        <v>12852</v>
      </c>
      <c r="E577" s="242" t="s">
        <v>279</v>
      </c>
      <c r="F577" s="243" t="s">
        <v>280</v>
      </c>
      <c r="G577" s="287" t="s">
        <v>137</v>
      </c>
      <c r="H577" s="274" t="s">
        <v>274</v>
      </c>
      <c r="I577" s="294" t="s">
        <v>2992</v>
      </c>
      <c r="J577" s="65">
        <v>5889340131</v>
      </c>
      <c r="K577" s="65" t="s">
        <v>281</v>
      </c>
      <c r="L577" s="65" t="s">
        <v>274</v>
      </c>
      <c r="M577" s="292" t="s">
        <v>137</v>
      </c>
      <c r="N577" s="244" t="s">
        <v>2410</v>
      </c>
      <c r="O577" s="65"/>
      <c r="P577" s="90"/>
      <c r="Q577" s="244">
        <v>30</v>
      </c>
      <c r="R577" s="246">
        <v>120</v>
      </c>
      <c r="S577" s="246">
        <v>110</v>
      </c>
      <c r="T577" s="246">
        <v>29.33</v>
      </c>
      <c r="U577" s="90">
        <v>0</v>
      </c>
      <c r="V577" s="262">
        <v>15</v>
      </c>
      <c r="W577" s="99">
        <v>0</v>
      </c>
      <c r="X577" s="84">
        <v>0</v>
      </c>
      <c r="Y577" s="99">
        <v>2</v>
      </c>
      <c r="Z577" s="65">
        <v>2</v>
      </c>
      <c r="AA577" s="319">
        <v>885165</v>
      </c>
      <c r="AB577" s="319">
        <v>46667</v>
      </c>
      <c r="AC577" s="320">
        <f t="shared" si="394"/>
        <v>931832</v>
      </c>
      <c r="AD577" s="75">
        <v>4500000</v>
      </c>
      <c r="AE577" s="75">
        <v>6000000</v>
      </c>
      <c r="AF577" s="338">
        <f t="shared" si="393"/>
        <v>177895.19999999998</v>
      </c>
      <c r="AG577" s="113">
        <f t="shared" si="370"/>
        <v>26554950</v>
      </c>
      <c r="AH577" s="75">
        <f t="shared" si="371"/>
        <v>1400010</v>
      </c>
      <c r="AI577" s="75">
        <f t="shared" si="372"/>
        <v>21347423.999999996</v>
      </c>
      <c r="AJ577" s="75">
        <f t="shared" si="373"/>
        <v>5310990</v>
      </c>
      <c r="AK577" s="75">
        <f t="shared" si="374"/>
        <v>4500000</v>
      </c>
      <c r="AL577" s="75">
        <f t="shared" si="375"/>
        <v>6000000</v>
      </c>
      <c r="AM577" s="75">
        <f t="shared" si="376"/>
        <v>4892117.9999999991</v>
      </c>
      <c r="AN577" s="75">
        <f t="shared" si="377"/>
        <v>5217666.2159999991</v>
      </c>
      <c r="AO577" s="75">
        <f t="shared" si="378"/>
        <v>0</v>
      </c>
      <c r="AP577" s="75">
        <f t="shared" si="379"/>
        <v>3000000</v>
      </c>
      <c r="AQ577" s="75">
        <v>0</v>
      </c>
      <c r="AR577" s="75">
        <v>0</v>
      </c>
      <c r="AS577" s="75">
        <v>0</v>
      </c>
      <c r="AT577" s="80">
        <v>0</v>
      </c>
      <c r="AU577" s="82">
        <f t="shared" si="380"/>
        <v>78223158.216000006</v>
      </c>
      <c r="AV577" s="113">
        <f t="shared" si="381"/>
        <v>54308316.440880008</v>
      </c>
      <c r="AW577" s="75">
        <f t="shared" si="382"/>
        <v>72912168.215999991</v>
      </c>
      <c r="AX577" s="75">
        <f t="shared" si="383"/>
        <v>5103851.7751199994</v>
      </c>
      <c r="AY577" s="76">
        <f t="shared" si="384"/>
        <v>1430831.644088001</v>
      </c>
      <c r="AZ577" s="75">
        <v>0</v>
      </c>
      <c r="BA577" s="75">
        <v>0</v>
      </c>
      <c r="BB577" s="75">
        <v>0</v>
      </c>
      <c r="BC577" s="80">
        <v>0</v>
      </c>
      <c r="BD577" s="80">
        <v>0</v>
      </c>
      <c r="BE577" s="80">
        <v>0</v>
      </c>
      <c r="BF577" s="78">
        <v>0</v>
      </c>
      <c r="BG577" s="348">
        <f t="shared" si="385"/>
        <v>6534683.4192080004</v>
      </c>
      <c r="BH577" s="188">
        <f t="shared" si="386"/>
        <v>71688474</v>
      </c>
      <c r="BM577" s="50">
        <v>885165</v>
      </c>
      <c r="BN577" s="391">
        <f t="shared" si="410"/>
        <v>46667</v>
      </c>
      <c r="BO577" s="391">
        <f t="shared" si="411"/>
        <v>931832</v>
      </c>
      <c r="BP577" s="391">
        <f t="shared" si="399"/>
        <v>26554950</v>
      </c>
      <c r="BQ577" s="50">
        <f t="shared" si="400"/>
        <v>1400010</v>
      </c>
      <c r="BR577" s="50">
        <f t="shared" si="401"/>
        <v>21347423.999999996</v>
      </c>
      <c r="BS577" s="50">
        <f t="shared" si="402"/>
        <v>5310990</v>
      </c>
      <c r="BT577" s="50">
        <f t="shared" si="403"/>
        <v>4500000</v>
      </c>
      <c r="BU577" s="50">
        <f t="shared" si="404"/>
        <v>6000000</v>
      </c>
      <c r="BV577" s="50">
        <f t="shared" si="405"/>
        <v>4892117.9999999991</v>
      </c>
      <c r="BW577" s="50">
        <f t="shared" si="406"/>
        <v>5217666.2159999991</v>
      </c>
      <c r="BX577" s="50">
        <f t="shared" si="407"/>
        <v>0</v>
      </c>
      <c r="BY577" s="50">
        <f t="shared" si="408"/>
        <v>3000000</v>
      </c>
      <c r="BZ577" s="50">
        <v>0</v>
      </c>
      <c r="CA577" s="50">
        <v>0</v>
      </c>
      <c r="CB577" s="50">
        <v>0</v>
      </c>
      <c r="CC577" s="50">
        <v>0</v>
      </c>
      <c r="CD577" s="391">
        <f t="shared" si="409"/>
        <v>78223158.216000006</v>
      </c>
      <c r="CE577" s="391">
        <f t="shared" si="412"/>
        <v>59412168.216000006</v>
      </c>
      <c r="CF577" s="391">
        <f t="shared" si="413"/>
        <v>72912168.216000006</v>
      </c>
      <c r="CG577" s="50">
        <f t="shared" si="387"/>
        <v>5103851.7751200013</v>
      </c>
      <c r="CH577" s="395">
        <f t="shared" si="388"/>
        <v>1941216.8216000006</v>
      </c>
      <c r="CI577" s="398">
        <v>0</v>
      </c>
      <c r="CJ577" s="50">
        <v>0</v>
      </c>
      <c r="CK577" s="50">
        <v>0</v>
      </c>
      <c r="CL577" s="50">
        <v>0</v>
      </c>
      <c r="CM577" s="50">
        <v>0</v>
      </c>
      <c r="CN577" s="50">
        <v>0</v>
      </c>
      <c r="CO577" s="50">
        <v>0</v>
      </c>
      <c r="CP577" s="395">
        <f t="shared" si="389"/>
        <v>7045068.5967200017</v>
      </c>
      <c r="CQ577" s="391">
        <f t="shared" si="390"/>
        <v>71178089</v>
      </c>
      <c r="CR577" s="391">
        <f t="shared" si="391"/>
        <v>-510385</v>
      </c>
    </row>
    <row r="578" spans="1:96" s="50" customFormat="1" ht="24" customHeight="1" x14ac:dyDescent="0.2">
      <c r="A578" s="182">
        <f t="shared" si="414"/>
        <v>2655495</v>
      </c>
      <c r="B578" s="298">
        <f t="shared" si="392"/>
        <v>572</v>
      </c>
      <c r="C578" s="266">
        <v>367</v>
      </c>
      <c r="D578" s="299">
        <v>12850</v>
      </c>
      <c r="E578" s="242" t="s">
        <v>216</v>
      </c>
      <c r="F578" s="243" t="s">
        <v>273</v>
      </c>
      <c r="G578" s="287" t="s">
        <v>137</v>
      </c>
      <c r="H578" s="274" t="s">
        <v>274</v>
      </c>
      <c r="I578" s="294" t="s">
        <v>2993</v>
      </c>
      <c r="J578" s="65">
        <v>4285001578</v>
      </c>
      <c r="K578" s="65" t="s">
        <v>275</v>
      </c>
      <c r="L578" s="65" t="s">
        <v>274</v>
      </c>
      <c r="M578" s="292" t="s">
        <v>137</v>
      </c>
      <c r="N578" s="244" t="s">
        <v>2410</v>
      </c>
      <c r="O578" s="65"/>
      <c r="P578" s="90"/>
      <c r="Q578" s="244">
        <v>30</v>
      </c>
      <c r="R578" s="246">
        <v>120</v>
      </c>
      <c r="S578" s="246">
        <v>110</v>
      </c>
      <c r="T578" s="246">
        <v>29.33</v>
      </c>
      <c r="U578" s="90">
        <v>0</v>
      </c>
      <c r="V578" s="262">
        <v>15</v>
      </c>
      <c r="W578" s="99">
        <v>0</v>
      </c>
      <c r="X578" s="84">
        <v>0</v>
      </c>
      <c r="Y578" s="99">
        <v>1</v>
      </c>
      <c r="Z578" s="65">
        <v>1</v>
      </c>
      <c r="AA578" s="319">
        <v>885165</v>
      </c>
      <c r="AB578" s="319">
        <v>46667</v>
      </c>
      <c r="AC578" s="320">
        <f t="shared" si="394"/>
        <v>931832</v>
      </c>
      <c r="AD578" s="75">
        <v>4500000</v>
      </c>
      <c r="AE578" s="75">
        <v>6000000</v>
      </c>
      <c r="AF578" s="338">
        <f t="shared" si="393"/>
        <v>177895.19999999998</v>
      </c>
      <c r="AG578" s="113">
        <f t="shared" si="370"/>
        <v>26554950</v>
      </c>
      <c r="AH578" s="75">
        <f t="shared" si="371"/>
        <v>1400010</v>
      </c>
      <c r="AI578" s="75">
        <f t="shared" si="372"/>
        <v>21347423.999999996</v>
      </c>
      <c r="AJ578" s="75">
        <f t="shared" si="373"/>
        <v>2655495</v>
      </c>
      <c r="AK578" s="75">
        <f t="shared" si="374"/>
        <v>4500000</v>
      </c>
      <c r="AL578" s="75">
        <f t="shared" si="375"/>
        <v>6000000</v>
      </c>
      <c r="AM578" s="75">
        <f t="shared" si="376"/>
        <v>4892117.9999999991</v>
      </c>
      <c r="AN578" s="75">
        <f t="shared" si="377"/>
        <v>5217666.2159999991</v>
      </c>
      <c r="AO578" s="75">
        <f t="shared" si="378"/>
        <v>0</v>
      </c>
      <c r="AP578" s="75">
        <f t="shared" si="379"/>
        <v>3000000</v>
      </c>
      <c r="AQ578" s="75">
        <v>0</v>
      </c>
      <c r="AR578" s="75">
        <v>0</v>
      </c>
      <c r="AS578" s="75">
        <v>0</v>
      </c>
      <c r="AT578" s="80">
        <v>0</v>
      </c>
      <c r="AU578" s="82">
        <f t="shared" si="380"/>
        <v>75567663.216000006</v>
      </c>
      <c r="AV578" s="113">
        <f t="shared" si="381"/>
        <v>54308316.440880008</v>
      </c>
      <c r="AW578" s="75">
        <f t="shared" si="382"/>
        <v>72912168.215999991</v>
      </c>
      <c r="AX578" s="75">
        <f t="shared" si="383"/>
        <v>5103851.7751199994</v>
      </c>
      <c r="AY578" s="76">
        <f t="shared" si="384"/>
        <v>1430831.644088001</v>
      </c>
      <c r="AZ578" s="75">
        <v>0</v>
      </c>
      <c r="BA578" s="75">
        <v>0</v>
      </c>
      <c r="BB578" s="75">
        <v>0</v>
      </c>
      <c r="BC578" s="80">
        <v>0</v>
      </c>
      <c r="BD578" s="80">
        <v>0</v>
      </c>
      <c r="BE578" s="80">
        <v>0</v>
      </c>
      <c r="BF578" s="78">
        <v>0</v>
      </c>
      <c r="BG578" s="348">
        <f t="shared" si="385"/>
        <v>6534683.4192080004</v>
      </c>
      <c r="BH578" s="188">
        <f t="shared" si="386"/>
        <v>69032979</v>
      </c>
      <c r="BM578" s="50">
        <v>885165</v>
      </c>
      <c r="BN578" s="391">
        <f t="shared" si="410"/>
        <v>46667</v>
      </c>
      <c r="BO578" s="391">
        <f t="shared" si="411"/>
        <v>931832</v>
      </c>
      <c r="BP578" s="391">
        <f t="shared" si="399"/>
        <v>26554950</v>
      </c>
      <c r="BQ578" s="50">
        <f t="shared" si="400"/>
        <v>1400010</v>
      </c>
      <c r="BR578" s="50">
        <f t="shared" si="401"/>
        <v>21347423.999999996</v>
      </c>
      <c r="BS578" s="50">
        <f t="shared" si="402"/>
        <v>2655495</v>
      </c>
      <c r="BT578" s="50">
        <f t="shared" si="403"/>
        <v>4500000</v>
      </c>
      <c r="BU578" s="50">
        <f t="shared" si="404"/>
        <v>6000000</v>
      </c>
      <c r="BV578" s="50">
        <f t="shared" si="405"/>
        <v>4892117.9999999991</v>
      </c>
      <c r="BW578" s="50">
        <f t="shared" si="406"/>
        <v>5217666.2159999991</v>
      </c>
      <c r="BX578" s="50">
        <f t="shared" si="407"/>
        <v>0</v>
      </c>
      <c r="BY578" s="50">
        <f t="shared" si="408"/>
        <v>3000000</v>
      </c>
      <c r="BZ578" s="50">
        <v>0</v>
      </c>
      <c r="CA578" s="50">
        <v>0</v>
      </c>
      <c r="CB578" s="50">
        <v>0</v>
      </c>
      <c r="CC578" s="50">
        <v>0</v>
      </c>
      <c r="CD578" s="391">
        <f t="shared" si="409"/>
        <v>75567663.216000006</v>
      </c>
      <c r="CE578" s="391">
        <f t="shared" si="412"/>
        <v>59412168.216000006</v>
      </c>
      <c r="CF578" s="391">
        <f t="shared" si="413"/>
        <v>72912168.216000006</v>
      </c>
      <c r="CG578" s="50">
        <f t="shared" si="387"/>
        <v>5103851.7751200013</v>
      </c>
      <c r="CH578" s="395">
        <f t="shared" si="388"/>
        <v>1941216.8216000006</v>
      </c>
      <c r="CI578" s="398">
        <v>0</v>
      </c>
      <c r="CJ578" s="50">
        <v>0</v>
      </c>
      <c r="CK578" s="50">
        <v>0</v>
      </c>
      <c r="CL578" s="50">
        <v>0</v>
      </c>
      <c r="CM578" s="50">
        <v>0</v>
      </c>
      <c r="CN578" s="50">
        <v>0</v>
      </c>
      <c r="CO578" s="50">
        <v>0</v>
      </c>
      <c r="CP578" s="395">
        <f t="shared" si="389"/>
        <v>7045068.5967200017</v>
      </c>
      <c r="CQ578" s="391">
        <f t="shared" si="390"/>
        <v>68522594</v>
      </c>
      <c r="CR578" s="391">
        <f t="shared" si="391"/>
        <v>-510385</v>
      </c>
    </row>
    <row r="579" spans="1:96" s="50" customFormat="1" ht="24" customHeight="1" x14ac:dyDescent="0.2">
      <c r="A579" s="182">
        <f t="shared" si="414"/>
        <v>2655495</v>
      </c>
      <c r="B579" s="298">
        <f t="shared" si="392"/>
        <v>573</v>
      </c>
      <c r="C579" s="266">
        <v>368</v>
      </c>
      <c r="D579" s="299">
        <v>12855</v>
      </c>
      <c r="E579" s="242" t="s">
        <v>288</v>
      </c>
      <c r="F579" s="243" t="s">
        <v>108</v>
      </c>
      <c r="G579" s="287" t="s">
        <v>137</v>
      </c>
      <c r="H579" s="274" t="s">
        <v>274</v>
      </c>
      <c r="I579" s="294" t="s">
        <v>2994</v>
      </c>
      <c r="J579" s="65" t="s">
        <v>289</v>
      </c>
      <c r="K579" s="65" t="s">
        <v>290</v>
      </c>
      <c r="L579" s="65" t="s">
        <v>274</v>
      </c>
      <c r="M579" s="292" t="s">
        <v>137</v>
      </c>
      <c r="N579" s="244" t="s">
        <v>2410</v>
      </c>
      <c r="O579" s="65"/>
      <c r="P579" s="90"/>
      <c r="Q579" s="244">
        <v>30</v>
      </c>
      <c r="R579" s="246">
        <v>120</v>
      </c>
      <c r="S579" s="246">
        <v>110</v>
      </c>
      <c r="T579" s="246">
        <v>29.33</v>
      </c>
      <c r="U579" s="90">
        <v>0</v>
      </c>
      <c r="V579" s="262">
        <v>14</v>
      </c>
      <c r="W579" s="99">
        <v>0</v>
      </c>
      <c r="X579" s="84">
        <v>0</v>
      </c>
      <c r="Y579" s="99">
        <v>2</v>
      </c>
      <c r="Z579" s="65">
        <v>2</v>
      </c>
      <c r="AA579" s="319">
        <v>885165</v>
      </c>
      <c r="AB579" s="319">
        <v>46667</v>
      </c>
      <c r="AC579" s="320">
        <f t="shared" si="394"/>
        <v>931832</v>
      </c>
      <c r="AD579" s="75">
        <v>4500000</v>
      </c>
      <c r="AE579" s="75">
        <v>6000000</v>
      </c>
      <c r="AF579" s="338">
        <f t="shared" si="393"/>
        <v>177895.19999999998</v>
      </c>
      <c r="AG579" s="113">
        <f t="shared" si="370"/>
        <v>26554950</v>
      </c>
      <c r="AH579" s="75">
        <f t="shared" si="371"/>
        <v>1400010</v>
      </c>
      <c r="AI579" s="75">
        <f t="shared" si="372"/>
        <v>21347423.999999996</v>
      </c>
      <c r="AJ579" s="75">
        <f t="shared" si="373"/>
        <v>5310990</v>
      </c>
      <c r="AK579" s="75">
        <f t="shared" si="374"/>
        <v>4500000</v>
      </c>
      <c r="AL579" s="75">
        <f t="shared" si="375"/>
        <v>6000000</v>
      </c>
      <c r="AM579" s="75">
        <f t="shared" si="376"/>
        <v>4892117.9999999991</v>
      </c>
      <c r="AN579" s="75">
        <f t="shared" si="377"/>
        <v>5217666.2159999991</v>
      </c>
      <c r="AO579" s="75">
        <f t="shared" si="378"/>
        <v>0</v>
      </c>
      <c r="AP579" s="75">
        <f t="shared" si="379"/>
        <v>2800000</v>
      </c>
      <c r="AQ579" s="75">
        <v>0</v>
      </c>
      <c r="AR579" s="75">
        <v>0</v>
      </c>
      <c r="AS579" s="75">
        <v>0</v>
      </c>
      <c r="AT579" s="80">
        <v>0</v>
      </c>
      <c r="AU579" s="82">
        <f t="shared" si="380"/>
        <v>78023158.216000006</v>
      </c>
      <c r="AV579" s="113">
        <f t="shared" si="381"/>
        <v>54322316.440880008</v>
      </c>
      <c r="AW579" s="75">
        <f t="shared" si="382"/>
        <v>72712168.215999991</v>
      </c>
      <c r="AX579" s="75">
        <f t="shared" si="383"/>
        <v>5089851.7751199994</v>
      </c>
      <c r="AY579" s="76">
        <f t="shared" si="384"/>
        <v>1432231.644088001</v>
      </c>
      <c r="AZ579" s="75">
        <v>0</v>
      </c>
      <c r="BA579" s="75">
        <v>0</v>
      </c>
      <c r="BB579" s="75">
        <v>0</v>
      </c>
      <c r="BC579" s="80">
        <v>0</v>
      </c>
      <c r="BD579" s="80">
        <v>0</v>
      </c>
      <c r="BE579" s="80">
        <v>0</v>
      </c>
      <c r="BF579" s="78">
        <v>0</v>
      </c>
      <c r="BG579" s="348">
        <f t="shared" si="385"/>
        <v>6522083.4192080004</v>
      </c>
      <c r="BH579" s="188">
        <f t="shared" si="386"/>
        <v>71501074</v>
      </c>
      <c r="BM579" s="50">
        <v>885165</v>
      </c>
      <c r="BN579" s="391">
        <f t="shared" si="410"/>
        <v>46667</v>
      </c>
      <c r="BO579" s="391">
        <f t="shared" si="411"/>
        <v>931832</v>
      </c>
      <c r="BP579" s="391">
        <f t="shared" si="399"/>
        <v>26554950</v>
      </c>
      <c r="BQ579" s="50">
        <f t="shared" si="400"/>
        <v>1400010</v>
      </c>
      <c r="BR579" s="50">
        <f t="shared" si="401"/>
        <v>21347423.999999996</v>
      </c>
      <c r="BS579" s="50">
        <f t="shared" si="402"/>
        <v>5310990</v>
      </c>
      <c r="BT579" s="50">
        <f t="shared" si="403"/>
        <v>4500000</v>
      </c>
      <c r="BU579" s="50">
        <f t="shared" si="404"/>
        <v>6000000</v>
      </c>
      <c r="BV579" s="50">
        <f t="shared" si="405"/>
        <v>4892117.9999999991</v>
      </c>
      <c r="BW579" s="50">
        <f t="shared" si="406"/>
        <v>5217666.2159999991</v>
      </c>
      <c r="BX579" s="50">
        <f t="shared" si="407"/>
        <v>0</v>
      </c>
      <c r="BY579" s="50">
        <f t="shared" si="408"/>
        <v>2800000</v>
      </c>
      <c r="BZ579" s="50">
        <v>0</v>
      </c>
      <c r="CA579" s="50">
        <v>0</v>
      </c>
      <c r="CB579" s="50">
        <v>0</v>
      </c>
      <c r="CC579" s="50">
        <v>0</v>
      </c>
      <c r="CD579" s="391">
        <f t="shared" si="409"/>
        <v>78023158.216000006</v>
      </c>
      <c r="CE579" s="391">
        <f t="shared" si="412"/>
        <v>59412168.216000006</v>
      </c>
      <c r="CF579" s="391">
        <f t="shared" si="413"/>
        <v>72712168.216000006</v>
      </c>
      <c r="CG579" s="50">
        <f t="shared" si="387"/>
        <v>5089851.7751200013</v>
      </c>
      <c r="CH579" s="395">
        <f t="shared" si="388"/>
        <v>1941216.8216000006</v>
      </c>
      <c r="CI579" s="398">
        <v>0</v>
      </c>
      <c r="CJ579" s="50">
        <v>0</v>
      </c>
      <c r="CK579" s="50">
        <v>0</v>
      </c>
      <c r="CL579" s="50">
        <v>0</v>
      </c>
      <c r="CM579" s="50">
        <v>0</v>
      </c>
      <c r="CN579" s="50">
        <v>0</v>
      </c>
      <c r="CO579" s="50">
        <v>0</v>
      </c>
      <c r="CP579" s="395">
        <f t="shared" si="389"/>
        <v>7031068.5967200017</v>
      </c>
      <c r="CQ579" s="391">
        <f t="shared" si="390"/>
        <v>70992089</v>
      </c>
      <c r="CR579" s="391">
        <f t="shared" si="391"/>
        <v>-508985</v>
      </c>
    </row>
    <row r="580" spans="1:96" s="50" customFormat="1" ht="24" customHeight="1" x14ac:dyDescent="0.2">
      <c r="A580" s="182">
        <f t="shared" si="414"/>
        <v>2655495</v>
      </c>
      <c r="B580" s="298">
        <f t="shared" si="392"/>
        <v>574</v>
      </c>
      <c r="C580" s="266">
        <v>369</v>
      </c>
      <c r="D580" s="299">
        <v>12859</v>
      </c>
      <c r="E580" s="242" t="s">
        <v>298</v>
      </c>
      <c r="F580" s="243" t="s">
        <v>299</v>
      </c>
      <c r="G580" s="287" t="s">
        <v>137</v>
      </c>
      <c r="H580" s="274" t="s">
        <v>274</v>
      </c>
      <c r="I580" s="294" t="s">
        <v>2995</v>
      </c>
      <c r="J580" s="65">
        <v>6159872850</v>
      </c>
      <c r="K580" s="65" t="s">
        <v>300</v>
      </c>
      <c r="L580" s="65" t="s">
        <v>274</v>
      </c>
      <c r="M580" s="292" t="s">
        <v>137</v>
      </c>
      <c r="N580" s="244" t="s">
        <v>2410</v>
      </c>
      <c r="O580" s="65"/>
      <c r="P580" s="90"/>
      <c r="Q580" s="244">
        <v>30</v>
      </c>
      <c r="R580" s="246">
        <v>120</v>
      </c>
      <c r="S580" s="246">
        <v>110</v>
      </c>
      <c r="T580" s="246">
        <v>29.33</v>
      </c>
      <c r="U580" s="90">
        <v>0</v>
      </c>
      <c r="V580" s="262">
        <v>14</v>
      </c>
      <c r="W580" s="99">
        <v>0</v>
      </c>
      <c r="X580" s="84">
        <v>0</v>
      </c>
      <c r="Y580" s="99">
        <v>0</v>
      </c>
      <c r="Z580" s="65">
        <v>0</v>
      </c>
      <c r="AA580" s="319">
        <v>885165</v>
      </c>
      <c r="AB580" s="319">
        <v>46667</v>
      </c>
      <c r="AC580" s="320">
        <f t="shared" si="394"/>
        <v>931832</v>
      </c>
      <c r="AD580" s="75">
        <v>4500000</v>
      </c>
      <c r="AE580" s="75">
        <v>6000000</v>
      </c>
      <c r="AF580" s="338">
        <f t="shared" si="393"/>
        <v>177895.19999999998</v>
      </c>
      <c r="AG580" s="113">
        <f t="shared" si="370"/>
        <v>26554950</v>
      </c>
      <c r="AH580" s="75">
        <f t="shared" si="371"/>
        <v>1400010</v>
      </c>
      <c r="AI580" s="75">
        <f t="shared" si="372"/>
        <v>21347423.999999996</v>
      </c>
      <c r="AJ580" s="75">
        <f t="shared" si="373"/>
        <v>0</v>
      </c>
      <c r="AK580" s="75">
        <f t="shared" si="374"/>
        <v>4500000</v>
      </c>
      <c r="AL580" s="75">
        <f t="shared" si="375"/>
        <v>6000000</v>
      </c>
      <c r="AM580" s="75">
        <f t="shared" si="376"/>
        <v>4892117.9999999991</v>
      </c>
      <c r="AN580" s="75">
        <f t="shared" si="377"/>
        <v>5217666.2159999991</v>
      </c>
      <c r="AO580" s="75">
        <f t="shared" si="378"/>
        <v>0</v>
      </c>
      <c r="AP580" s="75">
        <f t="shared" si="379"/>
        <v>2800000</v>
      </c>
      <c r="AQ580" s="75">
        <v>0</v>
      </c>
      <c r="AR580" s="75">
        <v>0</v>
      </c>
      <c r="AS580" s="75">
        <v>0</v>
      </c>
      <c r="AT580" s="80">
        <v>0</v>
      </c>
      <c r="AU580" s="82">
        <f t="shared" si="380"/>
        <v>72712168.216000006</v>
      </c>
      <c r="AV580" s="113">
        <f t="shared" si="381"/>
        <v>54322316.440880008</v>
      </c>
      <c r="AW580" s="75">
        <f t="shared" si="382"/>
        <v>72712168.215999991</v>
      </c>
      <c r="AX580" s="75">
        <f t="shared" si="383"/>
        <v>5089851.7751199994</v>
      </c>
      <c r="AY580" s="76">
        <f t="shared" si="384"/>
        <v>1432231.644088001</v>
      </c>
      <c r="AZ580" s="75">
        <v>0</v>
      </c>
      <c r="BA580" s="75">
        <v>0</v>
      </c>
      <c r="BB580" s="75">
        <v>0</v>
      </c>
      <c r="BC580" s="80">
        <v>0</v>
      </c>
      <c r="BD580" s="80">
        <v>0</v>
      </c>
      <c r="BE580" s="80">
        <v>0</v>
      </c>
      <c r="BF580" s="78">
        <v>0</v>
      </c>
      <c r="BG580" s="348">
        <f t="shared" si="385"/>
        <v>6522083.4192080004</v>
      </c>
      <c r="BH580" s="188">
        <f t="shared" si="386"/>
        <v>66190084</v>
      </c>
      <c r="BM580" s="50">
        <v>885165</v>
      </c>
      <c r="BN580" s="391">
        <f t="shared" si="410"/>
        <v>46667</v>
      </c>
      <c r="BO580" s="391">
        <f t="shared" si="411"/>
        <v>931832</v>
      </c>
      <c r="BP580" s="391">
        <f t="shared" si="399"/>
        <v>26554950</v>
      </c>
      <c r="BQ580" s="50">
        <f t="shared" si="400"/>
        <v>1400010</v>
      </c>
      <c r="BR580" s="50">
        <f t="shared" si="401"/>
        <v>21347423.999999996</v>
      </c>
      <c r="BS580" s="50">
        <f t="shared" si="402"/>
        <v>0</v>
      </c>
      <c r="BT580" s="50">
        <f t="shared" si="403"/>
        <v>4500000</v>
      </c>
      <c r="BU580" s="50">
        <f t="shared" si="404"/>
        <v>6000000</v>
      </c>
      <c r="BV580" s="50">
        <f t="shared" si="405"/>
        <v>4892117.9999999991</v>
      </c>
      <c r="BW580" s="50">
        <f t="shared" si="406"/>
        <v>5217666.2159999991</v>
      </c>
      <c r="BX580" s="50">
        <f t="shared" si="407"/>
        <v>0</v>
      </c>
      <c r="BY580" s="50">
        <f t="shared" si="408"/>
        <v>2800000</v>
      </c>
      <c r="BZ580" s="50">
        <v>0</v>
      </c>
      <c r="CA580" s="50">
        <v>0</v>
      </c>
      <c r="CB580" s="50">
        <v>0</v>
      </c>
      <c r="CC580" s="50">
        <v>0</v>
      </c>
      <c r="CD580" s="391">
        <f t="shared" si="409"/>
        <v>72712168.216000006</v>
      </c>
      <c r="CE580" s="391">
        <f t="shared" si="412"/>
        <v>59412168.216000006</v>
      </c>
      <c r="CF580" s="391">
        <f t="shared" si="413"/>
        <v>72712168.216000006</v>
      </c>
      <c r="CG580" s="50">
        <f t="shared" si="387"/>
        <v>5089851.7751200013</v>
      </c>
      <c r="CH580" s="395">
        <f t="shared" si="388"/>
        <v>1941216.8216000006</v>
      </c>
      <c r="CI580" s="398">
        <v>0</v>
      </c>
      <c r="CJ580" s="50">
        <v>0</v>
      </c>
      <c r="CK580" s="50">
        <v>0</v>
      </c>
      <c r="CL580" s="50">
        <v>0</v>
      </c>
      <c r="CM580" s="50">
        <v>0</v>
      </c>
      <c r="CN580" s="50">
        <v>0</v>
      </c>
      <c r="CO580" s="50">
        <v>0</v>
      </c>
      <c r="CP580" s="395">
        <f t="shared" si="389"/>
        <v>7031068.5967200017</v>
      </c>
      <c r="CQ580" s="391">
        <f t="shared" si="390"/>
        <v>65681099</v>
      </c>
      <c r="CR580" s="391">
        <f t="shared" si="391"/>
        <v>-508985</v>
      </c>
    </row>
    <row r="581" spans="1:96" s="50" customFormat="1" ht="24" customHeight="1" x14ac:dyDescent="0.2">
      <c r="A581" s="182">
        <f t="shared" si="414"/>
        <v>2655495</v>
      </c>
      <c r="B581" s="298">
        <f t="shared" si="392"/>
        <v>575</v>
      </c>
      <c r="C581" s="266">
        <v>370</v>
      </c>
      <c r="D581" s="299">
        <v>12871</v>
      </c>
      <c r="E581" s="242" t="s">
        <v>338</v>
      </c>
      <c r="F581" s="243" t="s">
        <v>339</v>
      </c>
      <c r="G581" s="287" t="s">
        <v>137</v>
      </c>
      <c r="H581" s="274" t="s">
        <v>324</v>
      </c>
      <c r="I581" s="294" t="s">
        <v>2996</v>
      </c>
      <c r="J581" s="65" t="s">
        <v>340</v>
      </c>
      <c r="K581" s="65" t="s">
        <v>341</v>
      </c>
      <c r="L581" s="65" t="s">
        <v>324</v>
      </c>
      <c r="M581" s="292" t="s">
        <v>137</v>
      </c>
      <c r="N581" s="244" t="s">
        <v>2410</v>
      </c>
      <c r="O581" s="65"/>
      <c r="P581" s="90"/>
      <c r="Q581" s="244">
        <v>30</v>
      </c>
      <c r="R581" s="246">
        <v>120</v>
      </c>
      <c r="S581" s="246">
        <v>110</v>
      </c>
      <c r="T581" s="246">
        <v>29.33</v>
      </c>
      <c r="U581" s="90">
        <v>0</v>
      </c>
      <c r="V581" s="262">
        <v>15</v>
      </c>
      <c r="W581" s="99">
        <v>0</v>
      </c>
      <c r="X581" s="84">
        <v>0</v>
      </c>
      <c r="Y581" s="99">
        <v>1</v>
      </c>
      <c r="Z581" s="65">
        <v>1</v>
      </c>
      <c r="AA581" s="319">
        <v>885165</v>
      </c>
      <c r="AB581" s="319">
        <v>46667</v>
      </c>
      <c r="AC581" s="320">
        <f t="shared" si="394"/>
        <v>931832</v>
      </c>
      <c r="AD581" s="75">
        <v>4500000</v>
      </c>
      <c r="AE581" s="75">
        <v>6000000</v>
      </c>
      <c r="AF581" s="338">
        <f t="shared" si="393"/>
        <v>177895.19999999998</v>
      </c>
      <c r="AG581" s="113">
        <f t="shared" si="370"/>
        <v>26554950</v>
      </c>
      <c r="AH581" s="75">
        <f t="shared" si="371"/>
        <v>1400010</v>
      </c>
      <c r="AI581" s="75">
        <f t="shared" si="372"/>
        <v>21347423.999999996</v>
      </c>
      <c r="AJ581" s="75">
        <f t="shared" si="373"/>
        <v>2655495</v>
      </c>
      <c r="AK581" s="75">
        <f t="shared" si="374"/>
        <v>4500000</v>
      </c>
      <c r="AL581" s="75">
        <f t="shared" si="375"/>
        <v>6000000</v>
      </c>
      <c r="AM581" s="75">
        <f t="shared" si="376"/>
        <v>4892117.9999999991</v>
      </c>
      <c r="AN581" s="75">
        <f t="shared" si="377"/>
        <v>5217666.2159999991</v>
      </c>
      <c r="AO581" s="75">
        <f t="shared" si="378"/>
        <v>0</v>
      </c>
      <c r="AP581" s="75">
        <f t="shared" si="379"/>
        <v>3000000</v>
      </c>
      <c r="AQ581" s="75">
        <v>0</v>
      </c>
      <c r="AR581" s="75">
        <v>0</v>
      </c>
      <c r="AS581" s="75">
        <v>0</v>
      </c>
      <c r="AT581" s="80">
        <v>0</v>
      </c>
      <c r="AU581" s="82">
        <f t="shared" si="380"/>
        <v>75567663.216000006</v>
      </c>
      <c r="AV581" s="113">
        <f t="shared" si="381"/>
        <v>54308316.440880008</v>
      </c>
      <c r="AW581" s="75">
        <f t="shared" si="382"/>
        <v>72912168.215999991</v>
      </c>
      <c r="AX581" s="75">
        <f t="shared" si="383"/>
        <v>5103851.7751199994</v>
      </c>
      <c r="AY581" s="76">
        <f t="shared" si="384"/>
        <v>1430831.644088001</v>
      </c>
      <c r="AZ581" s="75">
        <v>0</v>
      </c>
      <c r="BA581" s="75">
        <v>0</v>
      </c>
      <c r="BB581" s="75">
        <v>0</v>
      </c>
      <c r="BC581" s="80">
        <v>0</v>
      </c>
      <c r="BD581" s="80">
        <v>0</v>
      </c>
      <c r="BE581" s="80">
        <v>0</v>
      </c>
      <c r="BF581" s="78">
        <v>0</v>
      </c>
      <c r="BG581" s="348">
        <f t="shared" si="385"/>
        <v>6534683.4192080004</v>
      </c>
      <c r="BH581" s="188">
        <f t="shared" si="386"/>
        <v>69032979</v>
      </c>
      <c r="BM581" s="50">
        <v>885165</v>
      </c>
      <c r="BN581" s="391">
        <f t="shared" si="410"/>
        <v>46667</v>
      </c>
      <c r="BO581" s="391">
        <f t="shared" si="411"/>
        <v>931832</v>
      </c>
      <c r="BP581" s="391">
        <f t="shared" si="399"/>
        <v>26554950</v>
      </c>
      <c r="BQ581" s="50">
        <f t="shared" si="400"/>
        <v>1400010</v>
      </c>
      <c r="BR581" s="50">
        <f t="shared" si="401"/>
        <v>21347423.999999996</v>
      </c>
      <c r="BS581" s="50">
        <f t="shared" si="402"/>
        <v>2655495</v>
      </c>
      <c r="BT581" s="50">
        <f t="shared" si="403"/>
        <v>4500000</v>
      </c>
      <c r="BU581" s="50">
        <f t="shared" si="404"/>
        <v>6000000</v>
      </c>
      <c r="BV581" s="50">
        <f t="shared" si="405"/>
        <v>4892117.9999999991</v>
      </c>
      <c r="BW581" s="50">
        <f t="shared" si="406"/>
        <v>5217666.2159999991</v>
      </c>
      <c r="BX581" s="50">
        <f t="shared" si="407"/>
        <v>0</v>
      </c>
      <c r="BY581" s="50">
        <f t="shared" si="408"/>
        <v>3000000</v>
      </c>
      <c r="BZ581" s="50">
        <v>0</v>
      </c>
      <c r="CA581" s="50">
        <v>0</v>
      </c>
      <c r="CB581" s="50">
        <v>0</v>
      </c>
      <c r="CC581" s="50">
        <v>0</v>
      </c>
      <c r="CD581" s="391">
        <f t="shared" si="409"/>
        <v>75567663.216000006</v>
      </c>
      <c r="CE581" s="391">
        <f t="shared" si="412"/>
        <v>59412168.216000006</v>
      </c>
      <c r="CF581" s="391">
        <f t="shared" si="413"/>
        <v>72912168.216000006</v>
      </c>
      <c r="CG581" s="50">
        <f t="shared" si="387"/>
        <v>5103851.7751200013</v>
      </c>
      <c r="CH581" s="395">
        <f t="shared" si="388"/>
        <v>1941216.8216000006</v>
      </c>
      <c r="CI581" s="398">
        <v>0</v>
      </c>
      <c r="CJ581" s="50">
        <v>0</v>
      </c>
      <c r="CK581" s="50">
        <v>0</v>
      </c>
      <c r="CL581" s="50">
        <v>0</v>
      </c>
      <c r="CM581" s="50">
        <v>0</v>
      </c>
      <c r="CN581" s="50">
        <v>0</v>
      </c>
      <c r="CO581" s="50">
        <v>0</v>
      </c>
      <c r="CP581" s="395">
        <f t="shared" si="389"/>
        <v>7045068.5967200017</v>
      </c>
      <c r="CQ581" s="391">
        <f t="shared" si="390"/>
        <v>68522594</v>
      </c>
      <c r="CR581" s="391">
        <f t="shared" si="391"/>
        <v>-510385</v>
      </c>
    </row>
    <row r="582" spans="1:96" s="50" customFormat="1" ht="24" customHeight="1" x14ac:dyDescent="0.2">
      <c r="A582" s="182">
        <f t="shared" si="414"/>
        <v>2655495</v>
      </c>
      <c r="B582" s="298">
        <f t="shared" si="392"/>
        <v>576</v>
      </c>
      <c r="C582" s="266">
        <v>371</v>
      </c>
      <c r="D582" s="299">
        <v>12870</v>
      </c>
      <c r="E582" s="242" t="s">
        <v>85</v>
      </c>
      <c r="F582" s="243" t="s">
        <v>335</v>
      </c>
      <c r="G582" s="287" t="s">
        <v>137</v>
      </c>
      <c r="H582" s="274" t="s">
        <v>324</v>
      </c>
      <c r="I582" s="294" t="s">
        <v>2997</v>
      </c>
      <c r="J582" s="65" t="s">
        <v>336</v>
      </c>
      <c r="K582" s="65" t="s">
        <v>337</v>
      </c>
      <c r="L582" s="65" t="s">
        <v>324</v>
      </c>
      <c r="M582" s="292" t="s">
        <v>137</v>
      </c>
      <c r="N582" s="244" t="s">
        <v>2410</v>
      </c>
      <c r="O582" s="65"/>
      <c r="P582" s="90"/>
      <c r="Q582" s="244">
        <v>30</v>
      </c>
      <c r="R582" s="246">
        <v>120</v>
      </c>
      <c r="S582" s="246">
        <v>110</v>
      </c>
      <c r="T582" s="246">
        <v>29.33</v>
      </c>
      <c r="U582" s="90">
        <v>0</v>
      </c>
      <c r="V582" s="262">
        <v>15</v>
      </c>
      <c r="W582" s="99">
        <v>0</v>
      </c>
      <c r="X582" s="84">
        <v>0</v>
      </c>
      <c r="Y582" s="99">
        <v>0</v>
      </c>
      <c r="Z582" s="65">
        <v>0</v>
      </c>
      <c r="AA582" s="319">
        <v>885165</v>
      </c>
      <c r="AB582" s="319">
        <v>46667</v>
      </c>
      <c r="AC582" s="320">
        <f t="shared" si="394"/>
        <v>931832</v>
      </c>
      <c r="AD582" s="75">
        <v>4500000</v>
      </c>
      <c r="AE582" s="75">
        <v>6000000</v>
      </c>
      <c r="AF582" s="338">
        <f t="shared" si="393"/>
        <v>177895.19999999998</v>
      </c>
      <c r="AG582" s="113">
        <f t="shared" si="370"/>
        <v>26554950</v>
      </c>
      <c r="AH582" s="75">
        <f t="shared" si="371"/>
        <v>1400010</v>
      </c>
      <c r="AI582" s="75">
        <f t="shared" si="372"/>
        <v>21347423.999999996</v>
      </c>
      <c r="AJ582" s="75">
        <f t="shared" si="373"/>
        <v>0</v>
      </c>
      <c r="AK582" s="75">
        <f t="shared" si="374"/>
        <v>4500000</v>
      </c>
      <c r="AL582" s="75">
        <f t="shared" si="375"/>
        <v>6000000</v>
      </c>
      <c r="AM582" s="75">
        <f t="shared" si="376"/>
        <v>4892117.9999999991</v>
      </c>
      <c r="AN582" s="75">
        <f t="shared" si="377"/>
        <v>5217666.2159999991</v>
      </c>
      <c r="AO582" s="75">
        <f t="shared" si="378"/>
        <v>0</v>
      </c>
      <c r="AP582" s="75">
        <f t="shared" si="379"/>
        <v>3000000</v>
      </c>
      <c r="AQ582" s="75">
        <v>0</v>
      </c>
      <c r="AR582" s="75">
        <v>0</v>
      </c>
      <c r="AS582" s="75">
        <v>0</v>
      </c>
      <c r="AT582" s="80">
        <v>0</v>
      </c>
      <c r="AU582" s="82">
        <f t="shared" si="380"/>
        <v>72912168.216000006</v>
      </c>
      <c r="AV582" s="113">
        <f t="shared" si="381"/>
        <v>54308316.440880008</v>
      </c>
      <c r="AW582" s="75">
        <f t="shared" si="382"/>
        <v>72912168.215999991</v>
      </c>
      <c r="AX582" s="75">
        <f t="shared" si="383"/>
        <v>5103851.7751199994</v>
      </c>
      <c r="AY582" s="76">
        <f t="shared" si="384"/>
        <v>1430831.644088001</v>
      </c>
      <c r="AZ582" s="75">
        <v>0</v>
      </c>
      <c r="BA582" s="75">
        <v>0</v>
      </c>
      <c r="BB582" s="75">
        <v>0</v>
      </c>
      <c r="BC582" s="80">
        <v>0</v>
      </c>
      <c r="BD582" s="80">
        <v>0</v>
      </c>
      <c r="BE582" s="80">
        <v>0</v>
      </c>
      <c r="BF582" s="78">
        <v>0</v>
      </c>
      <c r="BG582" s="348">
        <f t="shared" si="385"/>
        <v>6534683.4192080004</v>
      </c>
      <c r="BH582" s="188">
        <f t="shared" si="386"/>
        <v>66377484</v>
      </c>
      <c r="BM582" s="50">
        <v>885165</v>
      </c>
      <c r="BN582" s="391">
        <f t="shared" si="410"/>
        <v>46667</v>
      </c>
      <c r="BO582" s="391">
        <f t="shared" si="411"/>
        <v>931832</v>
      </c>
      <c r="BP582" s="391">
        <f t="shared" si="399"/>
        <v>26554950</v>
      </c>
      <c r="BQ582" s="50">
        <f t="shared" si="400"/>
        <v>1400010</v>
      </c>
      <c r="BR582" s="50">
        <f t="shared" si="401"/>
        <v>21347423.999999996</v>
      </c>
      <c r="BS582" s="50">
        <f t="shared" si="402"/>
        <v>0</v>
      </c>
      <c r="BT582" s="50">
        <f t="shared" si="403"/>
        <v>4500000</v>
      </c>
      <c r="BU582" s="50">
        <f t="shared" si="404"/>
        <v>6000000</v>
      </c>
      <c r="BV582" s="50">
        <f t="shared" si="405"/>
        <v>4892117.9999999991</v>
      </c>
      <c r="BW582" s="50">
        <f t="shared" si="406"/>
        <v>5217666.2159999991</v>
      </c>
      <c r="BX582" s="50">
        <f t="shared" si="407"/>
        <v>0</v>
      </c>
      <c r="BY582" s="50">
        <f t="shared" si="408"/>
        <v>3000000</v>
      </c>
      <c r="BZ582" s="50">
        <v>0</v>
      </c>
      <c r="CA582" s="50">
        <v>0</v>
      </c>
      <c r="CB582" s="50">
        <v>0</v>
      </c>
      <c r="CC582" s="50">
        <v>0</v>
      </c>
      <c r="CD582" s="391">
        <f t="shared" si="409"/>
        <v>72912168.216000006</v>
      </c>
      <c r="CE582" s="391">
        <f t="shared" si="412"/>
        <v>59412168.216000006</v>
      </c>
      <c r="CF582" s="391">
        <f t="shared" si="413"/>
        <v>72912168.216000006</v>
      </c>
      <c r="CG582" s="50">
        <f t="shared" si="387"/>
        <v>5103851.7751200013</v>
      </c>
      <c r="CH582" s="395">
        <f t="shared" si="388"/>
        <v>1941216.8216000006</v>
      </c>
      <c r="CI582" s="398">
        <v>0</v>
      </c>
      <c r="CJ582" s="50">
        <v>0</v>
      </c>
      <c r="CK582" s="50">
        <v>0</v>
      </c>
      <c r="CL582" s="50">
        <v>0</v>
      </c>
      <c r="CM582" s="50">
        <v>0</v>
      </c>
      <c r="CN582" s="50">
        <v>0</v>
      </c>
      <c r="CO582" s="50">
        <v>0</v>
      </c>
      <c r="CP582" s="395">
        <f t="shared" si="389"/>
        <v>7045068.5967200017</v>
      </c>
      <c r="CQ582" s="391">
        <f t="shared" si="390"/>
        <v>65867099</v>
      </c>
      <c r="CR582" s="391">
        <f t="shared" si="391"/>
        <v>-510385</v>
      </c>
    </row>
    <row r="583" spans="1:96" s="50" customFormat="1" ht="24" customHeight="1" x14ac:dyDescent="0.2">
      <c r="A583" s="182">
        <f t="shared" si="414"/>
        <v>2655495</v>
      </c>
      <c r="B583" s="298">
        <f t="shared" si="392"/>
        <v>577</v>
      </c>
      <c r="C583" s="266">
        <v>372</v>
      </c>
      <c r="D583" s="299">
        <v>12868</v>
      </c>
      <c r="E583" s="242" t="s">
        <v>327</v>
      </c>
      <c r="F583" s="243" t="s">
        <v>328</v>
      </c>
      <c r="G583" s="287" t="s">
        <v>137</v>
      </c>
      <c r="H583" s="274" t="s">
        <v>324</v>
      </c>
      <c r="I583" s="294" t="s">
        <v>2998</v>
      </c>
      <c r="J583" s="65" t="s">
        <v>329</v>
      </c>
      <c r="K583" s="65" t="s">
        <v>330</v>
      </c>
      <c r="L583" s="65" t="s">
        <v>324</v>
      </c>
      <c r="M583" s="292" t="s">
        <v>137</v>
      </c>
      <c r="N583" s="244" t="s">
        <v>2410</v>
      </c>
      <c r="O583" s="65"/>
      <c r="P583" s="90"/>
      <c r="Q583" s="244">
        <v>30</v>
      </c>
      <c r="R583" s="246">
        <v>120</v>
      </c>
      <c r="S583" s="246">
        <v>110</v>
      </c>
      <c r="T583" s="246">
        <v>29.33</v>
      </c>
      <c r="U583" s="90">
        <v>0</v>
      </c>
      <c r="V583" s="262">
        <v>15</v>
      </c>
      <c r="W583" s="99">
        <v>0</v>
      </c>
      <c r="X583" s="84">
        <v>0</v>
      </c>
      <c r="Y583" s="99">
        <v>0</v>
      </c>
      <c r="Z583" s="65">
        <v>0</v>
      </c>
      <c r="AA583" s="319">
        <v>885165</v>
      </c>
      <c r="AB583" s="319">
        <v>46667</v>
      </c>
      <c r="AC583" s="320">
        <f t="shared" ref="AC583:AC646" si="415">AA583+AB583</f>
        <v>931832</v>
      </c>
      <c r="AD583" s="75">
        <v>4500000</v>
      </c>
      <c r="AE583" s="75">
        <v>6000000</v>
      </c>
      <c r="AF583" s="338">
        <f t="shared" si="393"/>
        <v>177895.19999999998</v>
      </c>
      <c r="AG583" s="113">
        <f t="shared" si="370"/>
        <v>26554950</v>
      </c>
      <c r="AH583" s="75">
        <f t="shared" si="371"/>
        <v>1400010</v>
      </c>
      <c r="AI583" s="75">
        <f t="shared" si="372"/>
        <v>21347423.999999996</v>
      </c>
      <c r="AJ583" s="75">
        <f t="shared" si="373"/>
        <v>0</v>
      </c>
      <c r="AK583" s="75">
        <f t="shared" si="374"/>
        <v>4500000</v>
      </c>
      <c r="AL583" s="75">
        <f t="shared" si="375"/>
        <v>6000000</v>
      </c>
      <c r="AM583" s="75">
        <f t="shared" si="376"/>
        <v>4892117.9999999991</v>
      </c>
      <c r="AN583" s="75">
        <f t="shared" si="377"/>
        <v>5217666.2159999991</v>
      </c>
      <c r="AO583" s="75">
        <f t="shared" si="378"/>
        <v>0</v>
      </c>
      <c r="AP583" s="75">
        <f t="shared" si="379"/>
        <v>3000000</v>
      </c>
      <c r="AQ583" s="75">
        <v>0</v>
      </c>
      <c r="AR583" s="75">
        <v>0</v>
      </c>
      <c r="AS583" s="75">
        <v>0</v>
      </c>
      <c r="AT583" s="80">
        <v>0</v>
      </c>
      <c r="AU583" s="82">
        <f t="shared" si="380"/>
        <v>72912168.216000006</v>
      </c>
      <c r="AV583" s="113">
        <f t="shared" si="381"/>
        <v>54308316.440880008</v>
      </c>
      <c r="AW583" s="75">
        <f t="shared" si="382"/>
        <v>72912168.215999991</v>
      </c>
      <c r="AX583" s="75">
        <f t="shared" si="383"/>
        <v>5103851.7751199994</v>
      </c>
      <c r="AY583" s="76">
        <f t="shared" si="384"/>
        <v>1430831.644088001</v>
      </c>
      <c r="AZ583" s="75">
        <v>0</v>
      </c>
      <c r="BA583" s="75">
        <v>0</v>
      </c>
      <c r="BB583" s="75">
        <v>0</v>
      </c>
      <c r="BC583" s="80">
        <v>0</v>
      </c>
      <c r="BD583" s="80">
        <v>0</v>
      </c>
      <c r="BE583" s="80">
        <v>0</v>
      </c>
      <c r="BF583" s="78">
        <v>0</v>
      </c>
      <c r="BG583" s="348">
        <f t="shared" si="385"/>
        <v>6534683.4192080004</v>
      </c>
      <c r="BH583" s="188">
        <f t="shared" si="386"/>
        <v>66377484</v>
      </c>
      <c r="BM583" s="50">
        <v>885165</v>
      </c>
      <c r="BN583" s="391">
        <f t="shared" si="410"/>
        <v>46667</v>
      </c>
      <c r="BO583" s="391">
        <f t="shared" si="411"/>
        <v>931832</v>
      </c>
      <c r="BP583" s="391">
        <f t="shared" si="399"/>
        <v>26554950</v>
      </c>
      <c r="BQ583" s="50">
        <f t="shared" si="400"/>
        <v>1400010</v>
      </c>
      <c r="BR583" s="50">
        <f t="shared" si="401"/>
        <v>21347423.999999996</v>
      </c>
      <c r="BS583" s="50">
        <f t="shared" si="402"/>
        <v>0</v>
      </c>
      <c r="BT583" s="50">
        <f t="shared" si="403"/>
        <v>4500000</v>
      </c>
      <c r="BU583" s="50">
        <f t="shared" si="404"/>
        <v>6000000</v>
      </c>
      <c r="BV583" s="50">
        <f t="shared" si="405"/>
        <v>4892117.9999999991</v>
      </c>
      <c r="BW583" s="50">
        <f t="shared" si="406"/>
        <v>5217666.2159999991</v>
      </c>
      <c r="BX583" s="50">
        <f t="shared" si="407"/>
        <v>0</v>
      </c>
      <c r="BY583" s="50">
        <f t="shared" si="408"/>
        <v>3000000</v>
      </c>
      <c r="BZ583" s="50">
        <v>0</v>
      </c>
      <c r="CA583" s="50">
        <v>0</v>
      </c>
      <c r="CB583" s="50">
        <v>0</v>
      </c>
      <c r="CC583" s="50">
        <v>0</v>
      </c>
      <c r="CD583" s="391">
        <f t="shared" si="409"/>
        <v>72912168.216000006</v>
      </c>
      <c r="CE583" s="391">
        <f t="shared" si="412"/>
        <v>59412168.216000006</v>
      </c>
      <c r="CF583" s="391">
        <f t="shared" si="413"/>
        <v>72912168.216000006</v>
      </c>
      <c r="CG583" s="50">
        <f t="shared" si="387"/>
        <v>5103851.7751200013</v>
      </c>
      <c r="CH583" s="395">
        <f t="shared" si="388"/>
        <v>1941216.8216000006</v>
      </c>
      <c r="CI583" s="398">
        <v>0</v>
      </c>
      <c r="CJ583" s="50">
        <v>0</v>
      </c>
      <c r="CK583" s="50">
        <v>0</v>
      </c>
      <c r="CL583" s="50">
        <v>0</v>
      </c>
      <c r="CM583" s="50">
        <v>0</v>
      </c>
      <c r="CN583" s="50">
        <v>0</v>
      </c>
      <c r="CO583" s="50">
        <v>0</v>
      </c>
      <c r="CP583" s="395">
        <f t="shared" si="389"/>
        <v>7045068.5967200017</v>
      </c>
      <c r="CQ583" s="391">
        <f t="shared" si="390"/>
        <v>65867099</v>
      </c>
      <c r="CR583" s="391">
        <f t="shared" si="391"/>
        <v>-510385</v>
      </c>
    </row>
    <row r="584" spans="1:96" s="50" customFormat="1" ht="24" customHeight="1" x14ac:dyDescent="0.2">
      <c r="A584" s="182">
        <f t="shared" si="414"/>
        <v>2655495</v>
      </c>
      <c r="B584" s="298">
        <f t="shared" si="392"/>
        <v>578</v>
      </c>
      <c r="C584" s="266">
        <v>373</v>
      </c>
      <c r="D584" s="299">
        <v>12869</v>
      </c>
      <c r="E584" s="242" t="s">
        <v>331</v>
      </c>
      <c r="F584" s="243" t="s">
        <v>332</v>
      </c>
      <c r="G584" s="287" t="s">
        <v>137</v>
      </c>
      <c r="H584" s="274" t="s">
        <v>324</v>
      </c>
      <c r="I584" s="294" t="s">
        <v>2999</v>
      </c>
      <c r="J584" s="65" t="s">
        <v>333</v>
      </c>
      <c r="K584" s="65" t="s">
        <v>334</v>
      </c>
      <c r="L584" s="65" t="s">
        <v>324</v>
      </c>
      <c r="M584" s="292" t="s">
        <v>137</v>
      </c>
      <c r="N584" s="99"/>
      <c r="O584" s="246" t="s">
        <v>2410</v>
      </c>
      <c r="P584" s="90"/>
      <c r="Q584" s="244">
        <v>30</v>
      </c>
      <c r="R584" s="246">
        <v>90</v>
      </c>
      <c r="S584" s="246">
        <v>0</v>
      </c>
      <c r="T584" s="246">
        <v>0</v>
      </c>
      <c r="U584" s="245">
        <f>1+1+1+1+1</f>
        <v>5</v>
      </c>
      <c r="V584" s="262">
        <v>20</v>
      </c>
      <c r="W584" s="99">
        <v>0</v>
      </c>
      <c r="X584" s="84">
        <v>0</v>
      </c>
      <c r="Y584" s="99">
        <v>1</v>
      </c>
      <c r="Z584" s="65">
        <v>1</v>
      </c>
      <c r="AA584" s="319">
        <v>885165</v>
      </c>
      <c r="AB584" s="319">
        <v>46667</v>
      </c>
      <c r="AC584" s="320">
        <f t="shared" si="415"/>
        <v>931832</v>
      </c>
      <c r="AD584" s="75">
        <v>4500000</v>
      </c>
      <c r="AE584" s="75">
        <v>6000000</v>
      </c>
      <c r="AF584" s="338">
        <f t="shared" si="393"/>
        <v>177895.19999999998</v>
      </c>
      <c r="AG584" s="113">
        <f t="shared" ref="AG584:AG647" si="416">AA584*Q584</f>
        <v>26554950</v>
      </c>
      <c r="AH584" s="75">
        <f t="shared" ref="AH584:AH647" si="417">AB584*Q584</f>
        <v>1400010</v>
      </c>
      <c r="AI584" s="75">
        <f t="shared" ref="AI584:AI647" si="418">AF584*R584</f>
        <v>16010567.999999998</v>
      </c>
      <c r="AJ584" s="75">
        <f t="shared" ref="AJ584:AJ647" si="419">IF(Q584=31,A584*Z584,(Q584/30)*A584*Z584)</f>
        <v>2655495</v>
      </c>
      <c r="AK584" s="75">
        <f t="shared" ref="AK584:AK647" si="420">IF(Q584=31,AD584,(Q584/30)*AD584)</f>
        <v>4500000</v>
      </c>
      <c r="AL584" s="75">
        <f t="shared" ref="AL584:AL647" si="421">IF(Q584=31,AE584,(Q584/30)*AE584)</f>
        <v>6000000</v>
      </c>
      <c r="AM584" s="75">
        <f t="shared" ref="AM584:AM647" si="422">(AC584*30/220)*35%*S584</f>
        <v>0</v>
      </c>
      <c r="AN584" s="75">
        <f t="shared" ref="AN584:AN647" si="423">AC584*30/220*1.4*T584</f>
        <v>0</v>
      </c>
      <c r="AO584" s="75">
        <f t="shared" ref="AO584:AO647" si="424">AC584*U584</f>
        <v>4659160</v>
      </c>
      <c r="AP584" s="75">
        <f t="shared" ref="AP584:AP647" si="425">200000*V584</f>
        <v>4000000</v>
      </c>
      <c r="AQ584" s="75">
        <v>0</v>
      </c>
      <c r="AR584" s="75">
        <v>0</v>
      </c>
      <c r="AS584" s="75">
        <v>0</v>
      </c>
      <c r="AT584" s="80">
        <v>0</v>
      </c>
      <c r="AU584" s="82">
        <f t="shared" ref="AU584:AU647" si="426">SUM(AG584:AT584)</f>
        <v>65780183</v>
      </c>
      <c r="AV584" s="113">
        <f t="shared" ref="AV584:AV647" si="427">AU584-(AX584+AP584+AO584+AL584+AK584+AJ584+AT584)</f>
        <v>39872941.039999999</v>
      </c>
      <c r="AW584" s="75">
        <f t="shared" ref="AW584:AW647" si="428">AG584+AH584+AK584+AL584+AI584+AN584+AM584+AP584</f>
        <v>58465528</v>
      </c>
      <c r="AX584" s="75">
        <f t="shared" ref="AX584:AX647" si="429">AW584*7%</f>
        <v>4092586.9600000004</v>
      </c>
      <c r="AY584" s="76">
        <f t="shared" ref="AY584:AY647" si="430">IF(AV584&lt;=40000000,0,IF(AND(AV584&gt;40000000,AV584&lt;=80000000),(AV584-40000000)*10%,IF(AND(AV584&gt;80000000,AV584&lt;=120000000),4000000+(AV584-80000000)*15%,IF(AND(AV584&gt;120000000,AV584&lt;=180000000),10000000+(AV584-120000000)*20%,IF(AND(AV584&gt;180000000,AV584&lt;=240000000),22000000+(AV584-180000000)*25%,IF(AND(AV584&gt;240000000,AV584&lt;=320000000),37000000+(AV584-240000000)*30%,61000000+(AV584-320000000)*35%))))))</f>
        <v>0</v>
      </c>
      <c r="AZ584" s="75">
        <v>0</v>
      </c>
      <c r="BA584" s="75">
        <v>0</v>
      </c>
      <c r="BB584" s="75">
        <v>0</v>
      </c>
      <c r="BC584" s="80">
        <v>0</v>
      </c>
      <c r="BD584" s="80">
        <v>0</v>
      </c>
      <c r="BE584" s="80">
        <v>0</v>
      </c>
      <c r="BF584" s="78">
        <v>0</v>
      </c>
      <c r="BG584" s="348">
        <f t="shared" ref="BG584:BG647" si="431">SUM(AX584:BF584)</f>
        <v>4092586.9600000004</v>
      </c>
      <c r="BH584" s="188">
        <f t="shared" ref="BH584:BH647" si="432">INT(AU584-BG584)</f>
        <v>61687596</v>
      </c>
      <c r="BM584" s="50">
        <v>885165</v>
      </c>
      <c r="BN584" s="391">
        <f t="shared" si="410"/>
        <v>46667</v>
      </c>
      <c r="BO584" s="391">
        <f t="shared" si="411"/>
        <v>931832</v>
      </c>
      <c r="BP584" s="391">
        <f t="shared" si="399"/>
        <v>26554950</v>
      </c>
      <c r="BQ584" s="50">
        <f t="shared" si="400"/>
        <v>1400010</v>
      </c>
      <c r="BR584" s="50">
        <f t="shared" si="401"/>
        <v>16010567.999999998</v>
      </c>
      <c r="BS584" s="50">
        <f t="shared" si="402"/>
        <v>2655495</v>
      </c>
      <c r="BT584" s="50">
        <f t="shared" si="403"/>
        <v>4500000</v>
      </c>
      <c r="BU584" s="50">
        <f t="shared" si="404"/>
        <v>6000000</v>
      </c>
      <c r="BV584" s="50">
        <f t="shared" si="405"/>
        <v>0</v>
      </c>
      <c r="BW584" s="50">
        <f t="shared" si="406"/>
        <v>0</v>
      </c>
      <c r="BX584" s="50">
        <f t="shared" si="407"/>
        <v>4659160</v>
      </c>
      <c r="BY584" s="50">
        <f t="shared" si="408"/>
        <v>4000000</v>
      </c>
      <c r="BZ584" s="50">
        <v>0</v>
      </c>
      <c r="CA584" s="50">
        <v>0</v>
      </c>
      <c r="CB584" s="50">
        <v>0</v>
      </c>
      <c r="CC584" s="50">
        <v>0</v>
      </c>
      <c r="CD584" s="391">
        <f t="shared" si="409"/>
        <v>65780183</v>
      </c>
      <c r="CE584" s="391">
        <f t="shared" si="412"/>
        <v>43965528</v>
      </c>
      <c r="CF584" s="391">
        <f t="shared" si="413"/>
        <v>63124688</v>
      </c>
      <c r="CG584" s="50">
        <f t="shared" ref="CG584:CG647" si="433">CF584*7%</f>
        <v>4418728.16</v>
      </c>
      <c r="CH584" s="395">
        <f t="shared" ref="CH584:CH647" si="434">(CE584-40000000)*10%</f>
        <v>396552.80000000005</v>
      </c>
      <c r="CI584" s="398">
        <v>0</v>
      </c>
      <c r="CJ584" s="50">
        <v>0</v>
      </c>
      <c r="CK584" s="50">
        <v>0</v>
      </c>
      <c r="CL584" s="50">
        <v>0</v>
      </c>
      <c r="CM584" s="50">
        <v>0</v>
      </c>
      <c r="CN584" s="50">
        <v>0</v>
      </c>
      <c r="CO584" s="50">
        <v>0</v>
      </c>
      <c r="CP584" s="395">
        <f t="shared" ref="CP584:CP647" si="435">SUM(CG584:CO584)</f>
        <v>4815280.96</v>
      </c>
      <c r="CQ584" s="391">
        <f t="shared" ref="CQ584:CQ647" si="436">INT(CD584-CP584)</f>
        <v>60964902</v>
      </c>
      <c r="CR584" s="391">
        <f t="shared" ref="CR584:CR647" si="437">CQ584-BH584</f>
        <v>-722694</v>
      </c>
    </row>
    <row r="585" spans="1:96" s="50" customFormat="1" ht="24" customHeight="1" x14ac:dyDescent="0.2">
      <c r="A585" s="182">
        <f t="shared" si="414"/>
        <v>2655495</v>
      </c>
      <c r="B585" s="298">
        <f t="shared" ref="B585:B648" si="438">B584+1</f>
        <v>579</v>
      </c>
      <c r="C585" s="266">
        <v>374</v>
      </c>
      <c r="D585" s="299">
        <v>12874</v>
      </c>
      <c r="E585" s="242" t="s">
        <v>85</v>
      </c>
      <c r="F585" s="243" t="s">
        <v>349</v>
      </c>
      <c r="G585" s="287" t="s">
        <v>137</v>
      </c>
      <c r="H585" s="274" t="s">
        <v>324</v>
      </c>
      <c r="I585" s="294" t="s">
        <v>3000</v>
      </c>
      <c r="J585" s="65" t="s">
        <v>350</v>
      </c>
      <c r="K585" s="65" t="s">
        <v>351</v>
      </c>
      <c r="L585" s="65" t="s">
        <v>324</v>
      </c>
      <c r="M585" s="292" t="s">
        <v>137</v>
      </c>
      <c r="N585" s="244" t="s">
        <v>2410</v>
      </c>
      <c r="O585" s="65"/>
      <c r="P585" s="90"/>
      <c r="Q585" s="244">
        <v>30</v>
      </c>
      <c r="R585" s="246">
        <v>120</v>
      </c>
      <c r="S585" s="246">
        <v>110</v>
      </c>
      <c r="T585" s="246">
        <v>29.33</v>
      </c>
      <c r="U585" s="90">
        <v>0</v>
      </c>
      <c r="V585" s="262">
        <v>15</v>
      </c>
      <c r="W585" s="99">
        <v>0</v>
      </c>
      <c r="X585" s="84">
        <v>0</v>
      </c>
      <c r="Y585" s="99">
        <v>1</v>
      </c>
      <c r="Z585" s="65">
        <v>1</v>
      </c>
      <c r="AA585" s="319">
        <v>885165</v>
      </c>
      <c r="AB585" s="319">
        <v>46667</v>
      </c>
      <c r="AC585" s="320">
        <f t="shared" si="415"/>
        <v>931832</v>
      </c>
      <c r="AD585" s="75">
        <v>4500000</v>
      </c>
      <c r="AE585" s="75">
        <v>6000000</v>
      </c>
      <c r="AF585" s="338">
        <f t="shared" ref="AF585:AF648" si="439">(AC585*30)/220*1.4</f>
        <v>177895.19999999998</v>
      </c>
      <c r="AG585" s="113">
        <f t="shared" si="416"/>
        <v>26554950</v>
      </c>
      <c r="AH585" s="75">
        <f t="shared" si="417"/>
        <v>1400010</v>
      </c>
      <c r="AI585" s="75">
        <f t="shared" si="418"/>
        <v>21347423.999999996</v>
      </c>
      <c r="AJ585" s="75">
        <f t="shared" si="419"/>
        <v>2655495</v>
      </c>
      <c r="AK585" s="75">
        <f t="shared" si="420"/>
        <v>4500000</v>
      </c>
      <c r="AL585" s="75">
        <f t="shared" si="421"/>
        <v>6000000</v>
      </c>
      <c r="AM585" s="75">
        <f t="shared" si="422"/>
        <v>4892117.9999999991</v>
      </c>
      <c r="AN585" s="75">
        <f t="shared" si="423"/>
        <v>5217666.2159999991</v>
      </c>
      <c r="AO585" s="75">
        <f t="shared" si="424"/>
        <v>0</v>
      </c>
      <c r="AP585" s="75">
        <f t="shared" si="425"/>
        <v>3000000</v>
      </c>
      <c r="AQ585" s="75">
        <v>0</v>
      </c>
      <c r="AR585" s="75">
        <v>0</v>
      </c>
      <c r="AS585" s="75">
        <v>0</v>
      </c>
      <c r="AT585" s="80">
        <v>0</v>
      </c>
      <c r="AU585" s="82">
        <f t="shared" si="426"/>
        <v>75567663.216000006</v>
      </c>
      <c r="AV585" s="113">
        <f t="shared" si="427"/>
        <v>54308316.440880008</v>
      </c>
      <c r="AW585" s="75">
        <f t="shared" si="428"/>
        <v>72912168.215999991</v>
      </c>
      <c r="AX585" s="75">
        <f t="shared" si="429"/>
        <v>5103851.7751199994</v>
      </c>
      <c r="AY585" s="76">
        <f t="shared" si="430"/>
        <v>1430831.644088001</v>
      </c>
      <c r="AZ585" s="75">
        <v>0</v>
      </c>
      <c r="BA585" s="75">
        <v>0</v>
      </c>
      <c r="BB585" s="75">
        <v>0</v>
      </c>
      <c r="BC585" s="80">
        <v>0</v>
      </c>
      <c r="BD585" s="80">
        <v>0</v>
      </c>
      <c r="BE585" s="80">
        <v>0</v>
      </c>
      <c r="BF585" s="78">
        <v>0</v>
      </c>
      <c r="BG585" s="348">
        <f t="shared" si="431"/>
        <v>6534683.4192080004</v>
      </c>
      <c r="BH585" s="188">
        <f t="shared" si="432"/>
        <v>69032979</v>
      </c>
      <c r="BM585" s="50">
        <v>885165</v>
      </c>
      <c r="BN585" s="391">
        <f t="shared" si="410"/>
        <v>46667</v>
      </c>
      <c r="BO585" s="391">
        <f t="shared" si="411"/>
        <v>931832</v>
      </c>
      <c r="BP585" s="391">
        <f t="shared" si="399"/>
        <v>26554950</v>
      </c>
      <c r="BQ585" s="50">
        <f t="shared" si="400"/>
        <v>1400010</v>
      </c>
      <c r="BR585" s="50">
        <f t="shared" si="401"/>
        <v>21347423.999999996</v>
      </c>
      <c r="BS585" s="50">
        <f t="shared" si="402"/>
        <v>2655495</v>
      </c>
      <c r="BT585" s="50">
        <f t="shared" si="403"/>
        <v>4500000</v>
      </c>
      <c r="BU585" s="50">
        <f t="shared" si="404"/>
        <v>6000000</v>
      </c>
      <c r="BV585" s="50">
        <f t="shared" si="405"/>
        <v>4892117.9999999991</v>
      </c>
      <c r="BW585" s="50">
        <f t="shared" si="406"/>
        <v>5217666.2159999991</v>
      </c>
      <c r="BX585" s="50">
        <f t="shared" si="407"/>
        <v>0</v>
      </c>
      <c r="BY585" s="50">
        <f t="shared" si="408"/>
        <v>3000000</v>
      </c>
      <c r="BZ585" s="50">
        <v>0</v>
      </c>
      <c r="CA585" s="50">
        <v>0</v>
      </c>
      <c r="CB585" s="50">
        <v>0</v>
      </c>
      <c r="CC585" s="50">
        <v>0</v>
      </c>
      <c r="CD585" s="391">
        <f t="shared" si="409"/>
        <v>75567663.216000006</v>
      </c>
      <c r="CE585" s="391">
        <f t="shared" si="412"/>
        <v>59412168.216000006</v>
      </c>
      <c r="CF585" s="391">
        <f t="shared" si="413"/>
        <v>72912168.216000006</v>
      </c>
      <c r="CG585" s="50">
        <f t="shared" si="433"/>
        <v>5103851.7751200013</v>
      </c>
      <c r="CH585" s="395">
        <f t="shared" si="434"/>
        <v>1941216.8216000006</v>
      </c>
      <c r="CI585" s="398">
        <v>0</v>
      </c>
      <c r="CJ585" s="50">
        <v>0</v>
      </c>
      <c r="CK585" s="50">
        <v>0</v>
      </c>
      <c r="CL585" s="50">
        <v>0</v>
      </c>
      <c r="CM585" s="50">
        <v>0</v>
      </c>
      <c r="CN585" s="50">
        <v>0</v>
      </c>
      <c r="CO585" s="50">
        <v>0</v>
      </c>
      <c r="CP585" s="395">
        <f t="shared" si="435"/>
        <v>7045068.5967200017</v>
      </c>
      <c r="CQ585" s="391">
        <f t="shared" si="436"/>
        <v>68522594</v>
      </c>
      <c r="CR585" s="391">
        <f t="shared" si="437"/>
        <v>-510385</v>
      </c>
    </row>
    <row r="586" spans="1:96" s="50" customFormat="1" ht="24" customHeight="1" x14ac:dyDescent="0.2">
      <c r="A586" s="182">
        <f t="shared" si="414"/>
        <v>2655495</v>
      </c>
      <c r="B586" s="298">
        <f t="shared" si="438"/>
        <v>580</v>
      </c>
      <c r="C586" s="266">
        <v>375</v>
      </c>
      <c r="D586" s="299">
        <v>12872</v>
      </c>
      <c r="E586" s="242" t="s">
        <v>111</v>
      </c>
      <c r="F586" s="243" t="s">
        <v>342</v>
      </c>
      <c r="G586" s="287" t="s">
        <v>137</v>
      </c>
      <c r="H586" s="274" t="s">
        <v>324</v>
      </c>
      <c r="I586" s="294" t="s">
        <v>3001</v>
      </c>
      <c r="J586" s="65" t="s">
        <v>343</v>
      </c>
      <c r="K586" s="65" t="s">
        <v>344</v>
      </c>
      <c r="L586" s="65" t="s">
        <v>324</v>
      </c>
      <c r="M586" s="292" t="s">
        <v>137</v>
      </c>
      <c r="N586" s="246" t="s">
        <v>2410</v>
      </c>
      <c r="O586" s="65"/>
      <c r="P586" s="90"/>
      <c r="Q586" s="244">
        <v>30</v>
      </c>
      <c r="R586" s="246">
        <v>120</v>
      </c>
      <c r="S586" s="246">
        <v>110</v>
      </c>
      <c r="T586" s="246">
        <v>29.33</v>
      </c>
      <c r="U586" s="90">
        <v>0</v>
      </c>
      <c r="V586" s="262">
        <v>15</v>
      </c>
      <c r="W586" s="99">
        <v>0</v>
      </c>
      <c r="X586" s="84">
        <v>0</v>
      </c>
      <c r="Y586" s="99">
        <v>0</v>
      </c>
      <c r="Z586" s="65">
        <v>0</v>
      </c>
      <c r="AA586" s="319">
        <v>885165</v>
      </c>
      <c r="AB586" s="319">
        <v>46667</v>
      </c>
      <c r="AC586" s="320">
        <f t="shared" si="415"/>
        <v>931832</v>
      </c>
      <c r="AD586" s="75">
        <v>4500000</v>
      </c>
      <c r="AE586" s="75">
        <v>6000000</v>
      </c>
      <c r="AF586" s="338">
        <f t="shared" si="439"/>
        <v>177895.19999999998</v>
      </c>
      <c r="AG586" s="113">
        <f t="shared" si="416"/>
        <v>26554950</v>
      </c>
      <c r="AH586" s="75">
        <f t="shared" si="417"/>
        <v>1400010</v>
      </c>
      <c r="AI586" s="75">
        <f t="shared" si="418"/>
        <v>21347423.999999996</v>
      </c>
      <c r="AJ586" s="75">
        <f t="shared" si="419"/>
        <v>0</v>
      </c>
      <c r="AK586" s="75">
        <f t="shared" si="420"/>
        <v>4500000</v>
      </c>
      <c r="AL586" s="75">
        <f t="shared" si="421"/>
        <v>6000000</v>
      </c>
      <c r="AM586" s="75">
        <f t="shared" si="422"/>
        <v>4892117.9999999991</v>
      </c>
      <c r="AN586" s="75">
        <f t="shared" si="423"/>
        <v>5217666.2159999991</v>
      </c>
      <c r="AO586" s="75">
        <f t="shared" si="424"/>
        <v>0</v>
      </c>
      <c r="AP586" s="75">
        <f t="shared" si="425"/>
        <v>3000000</v>
      </c>
      <c r="AQ586" s="75">
        <v>0</v>
      </c>
      <c r="AR586" s="75">
        <v>0</v>
      </c>
      <c r="AS586" s="75">
        <v>0</v>
      </c>
      <c r="AT586" s="80">
        <v>0</v>
      </c>
      <c r="AU586" s="82">
        <f t="shared" si="426"/>
        <v>72912168.216000006</v>
      </c>
      <c r="AV586" s="113">
        <f t="shared" si="427"/>
        <v>54308316.440880008</v>
      </c>
      <c r="AW586" s="75">
        <f t="shared" si="428"/>
        <v>72912168.215999991</v>
      </c>
      <c r="AX586" s="75">
        <f t="shared" si="429"/>
        <v>5103851.7751199994</v>
      </c>
      <c r="AY586" s="76">
        <f t="shared" si="430"/>
        <v>1430831.644088001</v>
      </c>
      <c r="AZ586" s="75">
        <v>0</v>
      </c>
      <c r="BA586" s="75">
        <v>0</v>
      </c>
      <c r="BB586" s="75">
        <v>0</v>
      </c>
      <c r="BC586" s="80">
        <v>0</v>
      </c>
      <c r="BD586" s="80">
        <v>0</v>
      </c>
      <c r="BE586" s="80">
        <v>0</v>
      </c>
      <c r="BF586" s="78">
        <v>0</v>
      </c>
      <c r="BG586" s="348">
        <f t="shared" si="431"/>
        <v>6534683.4192080004</v>
      </c>
      <c r="BH586" s="188">
        <f t="shared" si="432"/>
        <v>66377484</v>
      </c>
      <c r="BM586" s="50">
        <v>885165</v>
      </c>
      <c r="BN586" s="391">
        <f t="shared" si="410"/>
        <v>46667</v>
      </c>
      <c r="BO586" s="391">
        <f t="shared" si="411"/>
        <v>931832</v>
      </c>
      <c r="BP586" s="391">
        <f t="shared" si="399"/>
        <v>26554950</v>
      </c>
      <c r="BQ586" s="50">
        <f t="shared" si="400"/>
        <v>1400010</v>
      </c>
      <c r="BR586" s="50">
        <f t="shared" si="401"/>
        <v>21347423.999999996</v>
      </c>
      <c r="BS586" s="50">
        <f t="shared" si="402"/>
        <v>0</v>
      </c>
      <c r="BT586" s="50">
        <f t="shared" si="403"/>
        <v>4500000</v>
      </c>
      <c r="BU586" s="50">
        <f t="shared" si="404"/>
        <v>6000000</v>
      </c>
      <c r="BV586" s="50">
        <f t="shared" si="405"/>
        <v>4892117.9999999991</v>
      </c>
      <c r="BW586" s="50">
        <f t="shared" si="406"/>
        <v>5217666.2159999991</v>
      </c>
      <c r="BX586" s="50">
        <f t="shared" si="407"/>
        <v>0</v>
      </c>
      <c r="BY586" s="50">
        <f t="shared" si="408"/>
        <v>3000000</v>
      </c>
      <c r="BZ586" s="50">
        <v>0</v>
      </c>
      <c r="CA586" s="50">
        <v>0</v>
      </c>
      <c r="CB586" s="50">
        <v>0</v>
      </c>
      <c r="CC586" s="50">
        <v>0</v>
      </c>
      <c r="CD586" s="391">
        <f t="shared" si="409"/>
        <v>72912168.216000006</v>
      </c>
      <c r="CE586" s="391">
        <f t="shared" si="412"/>
        <v>59412168.216000006</v>
      </c>
      <c r="CF586" s="391">
        <f t="shared" si="413"/>
        <v>72912168.216000006</v>
      </c>
      <c r="CG586" s="50">
        <f t="shared" si="433"/>
        <v>5103851.7751200013</v>
      </c>
      <c r="CH586" s="395">
        <f t="shared" si="434"/>
        <v>1941216.8216000006</v>
      </c>
      <c r="CI586" s="398">
        <v>0</v>
      </c>
      <c r="CJ586" s="50">
        <v>0</v>
      </c>
      <c r="CK586" s="50">
        <v>0</v>
      </c>
      <c r="CL586" s="50">
        <v>0</v>
      </c>
      <c r="CM586" s="50">
        <v>0</v>
      </c>
      <c r="CN586" s="50">
        <v>0</v>
      </c>
      <c r="CO586" s="50">
        <v>0</v>
      </c>
      <c r="CP586" s="395">
        <f t="shared" si="435"/>
        <v>7045068.5967200017</v>
      </c>
      <c r="CQ586" s="391">
        <f t="shared" si="436"/>
        <v>65867099</v>
      </c>
      <c r="CR586" s="391">
        <f t="shared" si="437"/>
        <v>-510385</v>
      </c>
    </row>
    <row r="587" spans="1:96" s="50" customFormat="1" ht="24" customHeight="1" x14ac:dyDescent="0.2">
      <c r="A587" s="182">
        <f t="shared" si="414"/>
        <v>2655495</v>
      </c>
      <c r="B587" s="298">
        <f t="shared" si="438"/>
        <v>581</v>
      </c>
      <c r="C587" s="266">
        <v>377</v>
      </c>
      <c r="D587" s="299">
        <v>12845</v>
      </c>
      <c r="E587" s="242" t="s">
        <v>255</v>
      </c>
      <c r="F587" s="243" t="s">
        <v>256</v>
      </c>
      <c r="G587" s="287" t="s">
        <v>137</v>
      </c>
      <c r="H587" s="274" t="s">
        <v>206</v>
      </c>
      <c r="I587" s="294" t="s">
        <v>3002</v>
      </c>
      <c r="J587" s="65" t="s">
        <v>257</v>
      </c>
      <c r="K587" s="65" t="s">
        <v>258</v>
      </c>
      <c r="L587" s="65" t="s">
        <v>206</v>
      </c>
      <c r="M587" s="292" t="s">
        <v>137</v>
      </c>
      <c r="N587" s="244" t="s">
        <v>2410</v>
      </c>
      <c r="O587" s="65"/>
      <c r="P587" s="90"/>
      <c r="Q587" s="244">
        <v>30</v>
      </c>
      <c r="R587" s="246">
        <v>120</v>
      </c>
      <c r="S587" s="246">
        <v>110</v>
      </c>
      <c r="T587" s="246">
        <v>29.33</v>
      </c>
      <c r="U587" s="90">
        <v>0</v>
      </c>
      <c r="V587" s="262">
        <v>21</v>
      </c>
      <c r="W587" s="99">
        <v>0</v>
      </c>
      <c r="X587" s="84">
        <v>0</v>
      </c>
      <c r="Y587" s="99">
        <v>2</v>
      </c>
      <c r="Z587" s="65">
        <v>2</v>
      </c>
      <c r="AA587" s="319">
        <v>885165</v>
      </c>
      <c r="AB587" s="319">
        <v>46667</v>
      </c>
      <c r="AC587" s="320">
        <f t="shared" si="415"/>
        <v>931832</v>
      </c>
      <c r="AD587" s="75">
        <v>4500000</v>
      </c>
      <c r="AE587" s="75">
        <v>6000000</v>
      </c>
      <c r="AF587" s="338">
        <f t="shared" si="439"/>
        <v>177895.19999999998</v>
      </c>
      <c r="AG587" s="113">
        <f t="shared" si="416"/>
        <v>26554950</v>
      </c>
      <c r="AH587" s="75">
        <f t="shared" si="417"/>
        <v>1400010</v>
      </c>
      <c r="AI587" s="75">
        <f t="shared" si="418"/>
        <v>21347423.999999996</v>
      </c>
      <c r="AJ587" s="75">
        <f t="shared" si="419"/>
        <v>5310990</v>
      </c>
      <c r="AK587" s="75">
        <f t="shared" si="420"/>
        <v>4500000</v>
      </c>
      <c r="AL587" s="75">
        <f t="shared" si="421"/>
        <v>6000000</v>
      </c>
      <c r="AM587" s="75">
        <f t="shared" si="422"/>
        <v>4892117.9999999991</v>
      </c>
      <c r="AN587" s="75">
        <f t="shared" si="423"/>
        <v>5217666.2159999991</v>
      </c>
      <c r="AO587" s="75">
        <f t="shared" si="424"/>
        <v>0</v>
      </c>
      <c r="AP587" s="75">
        <f t="shared" si="425"/>
        <v>4200000</v>
      </c>
      <c r="AQ587" s="75">
        <v>0</v>
      </c>
      <c r="AR587" s="75">
        <v>0</v>
      </c>
      <c r="AS587" s="75">
        <v>0</v>
      </c>
      <c r="AT587" s="80">
        <v>0</v>
      </c>
      <c r="AU587" s="82">
        <f t="shared" si="426"/>
        <v>79423158.216000006</v>
      </c>
      <c r="AV587" s="113">
        <f t="shared" si="427"/>
        <v>54224316.440880008</v>
      </c>
      <c r="AW587" s="75">
        <f t="shared" si="428"/>
        <v>74112168.215999991</v>
      </c>
      <c r="AX587" s="75">
        <f t="shared" si="429"/>
        <v>5187851.7751199994</v>
      </c>
      <c r="AY587" s="76">
        <f t="shared" si="430"/>
        <v>1422431.644088001</v>
      </c>
      <c r="AZ587" s="75">
        <v>0</v>
      </c>
      <c r="BA587" s="75">
        <v>0</v>
      </c>
      <c r="BB587" s="75">
        <v>0</v>
      </c>
      <c r="BC587" s="80">
        <v>0</v>
      </c>
      <c r="BD587" s="80">
        <v>0</v>
      </c>
      <c r="BE587" s="80">
        <v>0</v>
      </c>
      <c r="BF587" s="78">
        <v>0</v>
      </c>
      <c r="BG587" s="348">
        <f t="shared" si="431"/>
        <v>6610283.4192080004</v>
      </c>
      <c r="BH587" s="188">
        <f t="shared" si="432"/>
        <v>72812874</v>
      </c>
      <c r="BM587" s="50">
        <v>885165</v>
      </c>
      <c r="BN587" s="391">
        <f t="shared" si="410"/>
        <v>46667</v>
      </c>
      <c r="BO587" s="391">
        <f t="shared" si="411"/>
        <v>931832</v>
      </c>
      <c r="BP587" s="391">
        <f t="shared" si="399"/>
        <v>26554950</v>
      </c>
      <c r="BQ587" s="50">
        <f t="shared" si="400"/>
        <v>1400010</v>
      </c>
      <c r="BR587" s="50">
        <f t="shared" si="401"/>
        <v>21347423.999999996</v>
      </c>
      <c r="BS587" s="50">
        <f t="shared" si="402"/>
        <v>5310990</v>
      </c>
      <c r="BT587" s="50">
        <f t="shared" si="403"/>
        <v>4500000</v>
      </c>
      <c r="BU587" s="50">
        <f t="shared" si="404"/>
        <v>6000000</v>
      </c>
      <c r="BV587" s="50">
        <f t="shared" si="405"/>
        <v>4892117.9999999991</v>
      </c>
      <c r="BW587" s="50">
        <f t="shared" si="406"/>
        <v>5217666.2159999991</v>
      </c>
      <c r="BX587" s="50">
        <f t="shared" si="407"/>
        <v>0</v>
      </c>
      <c r="BY587" s="50">
        <f t="shared" si="408"/>
        <v>4200000</v>
      </c>
      <c r="BZ587" s="50">
        <v>0</v>
      </c>
      <c r="CA587" s="50">
        <v>0</v>
      </c>
      <c r="CB587" s="50">
        <v>0</v>
      </c>
      <c r="CC587" s="50">
        <v>0</v>
      </c>
      <c r="CD587" s="391">
        <f t="shared" si="409"/>
        <v>79423158.216000006</v>
      </c>
      <c r="CE587" s="391">
        <f t="shared" si="412"/>
        <v>59412168.216000006</v>
      </c>
      <c r="CF587" s="391">
        <f t="shared" si="413"/>
        <v>74112168.216000006</v>
      </c>
      <c r="CG587" s="50">
        <f t="shared" si="433"/>
        <v>5187851.7751200013</v>
      </c>
      <c r="CH587" s="395">
        <f t="shared" si="434"/>
        <v>1941216.8216000006</v>
      </c>
      <c r="CI587" s="398">
        <v>0</v>
      </c>
      <c r="CJ587" s="50">
        <v>0</v>
      </c>
      <c r="CK587" s="50">
        <v>0</v>
      </c>
      <c r="CL587" s="50">
        <v>0</v>
      </c>
      <c r="CM587" s="50">
        <v>0</v>
      </c>
      <c r="CN587" s="50">
        <v>0</v>
      </c>
      <c r="CO587" s="50">
        <v>0</v>
      </c>
      <c r="CP587" s="395">
        <f t="shared" si="435"/>
        <v>7129068.5967200017</v>
      </c>
      <c r="CQ587" s="391">
        <f t="shared" si="436"/>
        <v>72294089</v>
      </c>
      <c r="CR587" s="391">
        <f t="shared" si="437"/>
        <v>-518785</v>
      </c>
    </row>
    <row r="588" spans="1:96" s="50" customFormat="1" ht="24" customHeight="1" x14ac:dyDescent="0.2">
      <c r="A588" s="182">
        <f t="shared" si="414"/>
        <v>2655495</v>
      </c>
      <c r="B588" s="298">
        <f t="shared" si="438"/>
        <v>582</v>
      </c>
      <c r="C588" s="266">
        <v>378</v>
      </c>
      <c r="D588" s="299">
        <v>12840</v>
      </c>
      <c r="E588" s="242" t="s">
        <v>236</v>
      </c>
      <c r="F588" s="243" t="s">
        <v>237</v>
      </c>
      <c r="G588" s="287" t="s">
        <v>137</v>
      </c>
      <c r="H588" s="274" t="s">
        <v>206</v>
      </c>
      <c r="I588" s="353" t="s">
        <v>3003</v>
      </c>
      <c r="J588" s="68" t="s">
        <v>238</v>
      </c>
      <c r="K588" s="68" t="s">
        <v>239</v>
      </c>
      <c r="L588" s="68" t="s">
        <v>206</v>
      </c>
      <c r="M588" s="292" t="s">
        <v>137</v>
      </c>
      <c r="N588" s="100"/>
      <c r="O588" s="246" t="s">
        <v>2410</v>
      </c>
      <c r="P588" s="91"/>
      <c r="Q588" s="244">
        <v>30</v>
      </c>
      <c r="R588" s="246">
        <v>90</v>
      </c>
      <c r="S588" s="246">
        <v>0</v>
      </c>
      <c r="T588" s="246">
        <v>0</v>
      </c>
      <c r="U588" s="90">
        <v>0</v>
      </c>
      <c r="V588" s="262">
        <v>19</v>
      </c>
      <c r="W588" s="99">
        <v>0</v>
      </c>
      <c r="X588" s="84">
        <v>0</v>
      </c>
      <c r="Y588" s="99">
        <v>3</v>
      </c>
      <c r="Z588" s="65">
        <v>3</v>
      </c>
      <c r="AA588" s="319">
        <v>885165</v>
      </c>
      <c r="AB588" s="319">
        <v>46667</v>
      </c>
      <c r="AC588" s="320">
        <f t="shared" si="415"/>
        <v>931832</v>
      </c>
      <c r="AD588" s="75">
        <v>4500000</v>
      </c>
      <c r="AE588" s="75">
        <v>6000000</v>
      </c>
      <c r="AF588" s="338">
        <f t="shared" si="439"/>
        <v>177895.19999999998</v>
      </c>
      <c r="AG588" s="113">
        <f t="shared" si="416"/>
        <v>26554950</v>
      </c>
      <c r="AH588" s="75">
        <f t="shared" si="417"/>
        <v>1400010</v>
      </c>
      <c r="AI588" s="75">
        <f t="shared" si="418"/>
        <v>16010567.999999998</v>
      </c>
      <c r="AJ588" s="75">
        <f t="shared" si="419"/>
        <v>7966485</v>
      </c>
      <c r="AK588" s="75">
        <f t="shared" si="420"/>
        <v>4500000</v>
      </c>
      <c r="AL588" s="75">
        <f t="shared" si="421"/>
        <v>6000000</v>
      </c>
      <c r="AM588" s="75">
        <f t="shared" si="422"/>
        <v>0</v>
      </c>
      <c r="AN588" s="75">
        <f t="shared" si="423"/>
        <v>0</v>
      </c>
      <c r="AO588" s="75">
        <f t="shared" si="424"/>
        <v>0</v>
      </c>
      <c r="AP588" s="75">
        <f t="shared" si="425"/>
        <v>3800000</v>
      </c>
      <c r="AQ588" s="75">
        <v>0</v>
      </c>
      <c r="AR588" s="75">
        <v>0</v>
      </c>
      <c r="AS588" s="75">
        <v>0</v>
      </c>
      <c r="AT588" s="80">
        <v>0</v>
      </c>
      <c r="AU588" s="82">
        <f t="shared" si="426"/>
        <v>66232013</v>
      </c>
      <c r="AV588" s="113">
        <f t="shared" si="427"/>
        <v>39886941.039999999</v>
      </c>
      <c r="AW588" s="75">
        <f t="shared" si="428"/>
        <v>58265528</v>
      </c>
      <c r="AX588" s="75">
        <f t="shared" si="429"/>
        <v>4078586.9600000004</v>
      </c>
      <c r="AY588" s="76">
        <f t="shared" si="430"/>
        <v>0</v>
      </c>
      <c r="AZ588" s="75">
        <v>0</v>
      </c>
      <c r="BA588" s="75">
        <v>0</v>
      </c>
      <c r="BB588" s="75">
        <v>0</v>
      </c>
      <c r="BC588" s="80">
        <v>0</v>
      </c>
      <c r="BD588" s="80">
        <v>0</v>
      </c>
      <c r="BE588" s="80">
        <v>0</v>
      </c>
      <c r="BF588" s="78">
        <v>0</v>
      </c>
      <c r="BG588" s="348">
        <f t="shared" si="431"/>
        <v>4078586.9600000004</v>
      </c>
      <c r="BH588" s="188">
        <f t="shared" si="432"/>
        <v>62153426</v>
      </c>
      <c r="BM588" s="50">
        <v>885165</v>
      </c>
      <c r="BN588" s="391">
        <f t="shared" si="410"/>
        <v>46667</v>
      </c>
      <c r="BO588" s="391">
        <f t="shared" si="411"/>
        <v>931832</v>
      </c>
      <c r="BP588" s="391">
        <f t="shared" si="399"/>
        <v>26554950</v>
      </c>
      <c r="BQ588" s="50">
        <f t="shared" si="400"/>
        <v>1400010</v>
      </c>
      <c r="BR588" s="50">
        <f t="shared" si="401"/>
        <v>16010567.999999998</v>
      </c>
      <c r="BS588" s="50">
        <f t="shared" si="402"/>
        <v>7966485</v>
      </c>
      <c r="BT588" s="50">
        <f t="shared" si="403"/>
        <v>4500000</v>
      </c>
      <c r="BU588" s="50">
        <f t="shared" si="404"/>
        <v>6000000</v>
      </c>
      <c r="BV588" s="50">
        <f t="shared" si="405"/>
        <v>0</v>
      </c>
      <c r="BW588" s="50">
        <f t="shared" si="406"/>
        <v>0</v>
      </c>
      <c r="BX588" s="50">
        <f t="shared" si="407"/>
        <v>0</v>
      </c>
      <c r="BY588" s="50">
        <f t="shared" si="408"/>
        <v>3800000</v>
      </c>
      <c r="BZ588" s="50">
        <v>0</v>
      </c>
      <c r="CA588" s="50">
        <v>0</v>
      </c>
      <c r="CB588" s="50">
        <v>0</v>
      </c>
      <c r="CC588" s="50">
        <v>0</v>
      </c>
      <c r="CD588" s="391">
        <f t="shared" si="409"/>
        <v>66232013</v>
      </c>
      <c r="CE588" s="391">
        <f t="shared" si="412"/>
        <v>43965528</v>
      </c>
      <c r="CF588" s="391">
        <f t="shared" si="413"/>
        <v>58265528</v>
      </c>
      <c r="CG588" s="50">
        <f t="shared" si="433"/>
        <v>4078586.9600000004</v>
      </c>
      <c r="CH588" s="395">
        <f t="shared" si="434"/>
        <v>396552.80000000005</v>
      </c>
      <c r="CI588" s="398">
        <v>0</v>
      </c>
      <c r="CJ588" s="50">
        <v>0</v>
      </c>
      <c r="CK588" s="50">
        <v>0</v>
      </c>
      <c r="CL588" s="50">
        <v>0</v>
      </c>
      <c r="CM588" s="50">
        <v>0</v>
      </c>
      <c r="CN588" s="50">
        <v>0</v>
      </c>
      <c r="CO588" s="50">
        <v>0</v>
      </c>
      <c r="CP588" s="395">
        <f t="shared" si="435"/>
        <v>4475139.7600000007</v>
      </c>
      <c r="CQ588" s="391">
        <f t="shared" si="436"/>
        <v>61756873</v>
      </c>
      <c r="CR588" s="391">
        <f t="shared" si="437"/>
        <v>-396553</v>
      </c>
    </row>
    <row r="589" spans="1:96" s="50" customFormat="1" ht="24" customHeight="1" x14ac:dyDescent="0.2">
      <c r="A589" s="182">
        <f t="shared" si="414"/>
        <v>2655495</v>
      </c>
      <c r="B589" s="298">
        <f t="shared" si="438"/>
        <v>583</v>
      </c>
      <c r="C589" s="266">
        <v>379</v>
      </c>
      <c r="D589" s="299">
        <v>12849</v>
      </c>
      <c r="E589" s="242" t="s">
        <v>270</v>
      </c>
      <c r="F589" s="243" t="s">
        <v>268</v>
      </c>
      <c r="G589" s="287" t="s">
        <v>137</v>
      </c>
      <c r="H589" s="274" t="s">
        <v>206</v>
      </c>
      <c r="I589" s="294" t="s">
        <v>3004</v>
      </c>
      <c r="J589" s="65" t="s">
        <v>271</v>
      </c>
      <c r="K589" s="65" t="s">
        <v>272</v>
      </c>
      <c r="L589" s="65" t="s">
        <v>206</v>
      </c>
      <c r="M589" s="292" t="s">
        <v>137</v>
      </c>
      <c r="N589" s="244" t="s">
        <v>2410</v>
      </c>
      <c r="O589" s="65"/>
      <c r="P589" s="90"/>
      <c r="Q589" s="244">
        <v>30</v>
      </c>
      <c r="R589" s="246">
        <v>120</v>
      </c>
      <c r="S589" s="246">
        <v>110</v>
      </c>
      <c r="T589" s="246">
        <v>29.33</v>
      </c>
      <c r="U589" s="90">
        <v>0</v>
      </c>
      <c r="V589" s="262">
        <v>11</v>
      </c>
      <c r="W589" s="99">
        <v>0</v>
      </c>
      <c r="X589" s="84">
        <v>0</v>
      </c>
      <c r="Y589" s="99">
        <v>1</v>
      </c>
      <c r="Z589" s="65">
        <v>1</v>
      </c>
      <c r="AA589" s="319">
        <v>885165</v>
      </c>
      <c r="AB589" s="319">
        <v>46667</v>
      </c>
      <c r="AC589" s="320">
        <f t="shared" si="415"/>
        <v>931832</v>
      </c>
      <c r="AD589" s="75">
        <v>4500000</v>
      </c>
      <c r="AE589" s="75">
        <v>6000000</v>
      </c>
      <c r="AF589" s="338">
        <f t="shared" si="439"/>
        <v>177895.19999999998</v>
      </c>
      <c r="AG589" s="113">
        <f t="shared" si="416"/>
        <v>26554950</v>
      </c>
      <c r="AH589" s="75">
        <f t="shared" si="417"/>
        <v>1400010</v>
      </c>
      <c r="AI589" s="75">
        <f t="shared" si="418"/>
        <v>21347423.999999996</v>
      </c>
      <c r="AJ589" s="75">
        <f t="shared" si="419"/>
        <v>2655495</v>
      </c>
      <c r="AK589" s="75">
        <f t="shared" si="420"/>
        <v>4500000</v>
      </c>
      <c r="AL589" s="75">
        <f t="shared" si="421"/>
        <v>6000000</v>
      </c>
      <c r="AM589" s="75">
        <f t="shared" si="422"/>
        <v>4892117.9999999991</v>
      </c>
      <c r="AN589" s="75">
        <f t="shared" si="423"/>
        <v>5217666.2159999991</v>
      </c>
      <c r="AO589" s="75">
        <f t="shared" si="424"/>
        <v>0</v>
      </c>
      <c r="AP589" s="75">
        <f t="shared" si="425"/>
        <v>2200000</v>
      </c>
      <c r="AQ589" s="75">
        <v>0</v>
      </c>
      <c r="AR589" s="75">
        <v>0</v>
      </c>
      <c r="AS589" s="75">
        <v>0</v>
      </c>
      <c r="AT589" s="80">
        <v>0</v>
      </c>
      <c r="AU589" s="82">
        <f t="shared" si="426"/>
        <v>74767663.216000006</v>
      </c>
      <c r="AV589" s="113">
        <f t="shared" si="427"/>
        <v>54364316.440880008</v>
      </c>
      <c r="AW589" s="75">
        <f t="shared" si="428"/>
        <v>72112168.215999991</v>
      </c>
      <c r="AX589" s="75">
        <f t="shared" si="429"/>
        <v>5047851.7751199994</v>
      </c>
      <c r="AY589" s="76">
        <f t="shared" si="430"/>
        <v>1436431.644088001</v>
      </c>
      <c r="AZ589" s="75">
        <v>0</v>
      </c>
      <c r="BA589" s="75">
        <v>0</v>
      </c>
      <c r="BB589" s="75">
        <v>0</v>
      </c>
      <c r="BC589" s="80">
        <v>0</v>
      </c>
      <c r="BD589" s="80">
        <v>0</v>
      </c>
      <c r="BE589" s="80">
        <v>0</v>
      </c>
      <c r="BF589" s="78">
        <v>0</v>
      </c>
      <c r="BG589" s="348">
        <f t="shared" si="431"/>
        <v>6484283.4192080004</v>
      </c>
      <c r="BH589" s="188">
        <f t="shared" si="432"/>
        <v>68283379</v>
      </c>
      <c r="BM589" s="50">
        <v>885165</v>
      </c>
      <c r="BN589" s="391">
        <f t="shared" si="410"/>
        <v>46667</v>
      </c>
      <c r="BO589" s="391">
        <f t="shared" si="411"/>
        <v>931832</v>
      </c>
      <c r="BP589" s="391">
        <f t="shared" si="399"/>
        <v>26554950</v>
      </c>
      <c r="BQ589" s="50">
        <f t="shared" si="400"/>
        <v>1400010</v>
      </c>
      <c r="BR589" s="50">
        <f t="shared" si="401"/>
        <v>21347423.999999996</v>
      </c>
      <c r="BS589" s="50">
        <f t="shared" si="402"/>
        <v>2655495</v>
      </c>
      <c r="BT589" s="50">
        <f t="shared" si="403"/>
        <v>4500000</v>
      </c>
      <c r="BU589" s="50">
        <f t="shared" si="404"/>
        <v>6000000</v>
      </c>
      <c r="BV589" s="50">
        <f t="shared" si="405"/>
        <v>4892117.9999999991</v>
      </c>
      <c r="BW589" s="50">
        <f t="shared" si="406"/>
        <v>5217666.2159999991</v>
      </c>
      <c r="BX589" s="50">
        <f t="shared" si="407"/>
        <v>0</v>
      </c>
      <c r="BY589" s="50">
        <f t="shared" si="408"/>
        <v>2200000</v>
      </c>
      <c r="BZ589" s="50">
        <v>0</v>
      </c>
      <c r="CA589" s="50">
        <v>0</v>
      </c>
      <c r="CB589" s="50">
        <v>0</v>
      </c>
      <c r="CC589" s="50">
        <v>0</v>
      </c>
      <c r="CD589" s="391">
        <f t="shared" si="409"/>
        <v>74767663.216000006</v>
      </c>
      <c r="CE589" s="391">
        <f t="shared" si="412"/>
        <v>59412168.216000006</v>
      </c>
      <c r="CF589" s="391">
        <f t="shared" si="413"/>
        <v>72112168.216000006</v>
      </c>
      <c r="CG589" s="50">
        <f t="shared" si="433"/>
        <v>5047851.7751200013</v>
      </c>
      <c r="CH589" s="395">
        <f t="shared" si="434"/>
        <v>1941216.8216000006</v>
      </c>
      <c r="CI589" s="398">
        <v>0</v>
      </c>
      <c r="CJ589" s="50">
        <v>0</v>
      </c>
      <c r="CK589" s="50">
        <v>0</v>
      </c>
      <c r="CL589" s="50">
        <v>0</v>
      </c>
      <c r="CM589" s="50">
        <v>0</v>
      </c>
      <c r="CN589" s="50">
        <v>0</v>
      </c>
      <c r="CO589" s="50">
        <v>0</v>
      </c>
      <c r="CP589" s="395">
        <f t="shared" si="435"/>
        <v>6989068.5967200017</v>
      </c>
      <c r="CQ589" s="391">
        <f t="shared" si="436"/>
        <v>67778594</v>
      </c>
      <c r="CR589" s="391">
        <f t="shared" si="437"/>
        <v>-504785</v>
      </c>
    </row>
    <row r="590" spans="1:96" s="50" customFormat="1" ht="24" customHeight="1" x14ac:dyDescent="0.2">
      <c r="A590" s="182">
        <f t="shared" si="414"/>
        <v>2655495</v>
      </c>
      <c r="B590" s="298">
        <f t="shared" si="438"/>
        <v>584</v>
      </c>
      <c r="C590" s="266">
        <v>380</v>
      </c>
      <c r="D590" s="299">
        <v>12841</v>
      </c>
      <c r="E590" s="242" t="s">
        <v>240</v>
      </c>
      <c r="F590" s="243" t="s">
        <v>241</v>
      </c>
      <c r="G590" s="287" t="s">
        <v>137</v>
      </c>
      <c r="H590" s="274" t="s">
        <v>206</v>
      </c>
      <c r="I590" s="290" t="s">
        <v>3005</v>
      </c>
      <c r="J590" s="67" t="s">
        <v>242</v>
      </c>
      <c r="K590" s="67" t="s">
        <v>243</v>
      </c>
      <c r="L590" s="67" t="s">
        <v>206</v>
      </c>
      <c r="M590" s="292" t="s">
        <v>137</v>
      </c>
      <c r="N590" s="101"/>
      <c r="O590" s="246" t="s">
        <v>2410</v>
      </c>
      <c r="P590" s="92"/>
      <c r="Q590" s="244">
        <v>30</v>
      </c>
      <c r="R590" s="246">
        <v>90</v>
      </c>
      <c r="S590" s="246">
        <v>0</v>
      </c>
      <c r="T590" s="246">
        <v>0</v>
      </c>
      <c r="U590" s="245">
        <f>1</f>
        <v>1</v>
      </c>
      <c r="V590" s="262">
        <v>20</v>
      </c>
      <c r="W590" s="99">
        <v>0</v>
      </c>
      <c r="X590" s="84">
        <v>0</v>
      </c>
      <c r="Y590" s="99">
        <v>1</v>
      </c>
      <c r="Z590" s="65">
        <v>1</v>
      </c>
      <c r="AA590" s="319">
        <v>885165</v>
      </c>
      <c r="AB590" s="319">
        <v>46667</v>
      </c>
      <c r="AC590" s="320">
        <f t="shared" si="415"/>
        <v>931832</v>
      </c>
      <c r="AD590" s="75">
        <v>4500000</v>
      </c>
      <c r="AE590" s="75">
        <v>6000000</v>
      </c>
      <c r="AF590" s="338">
        <f t="shared" si="439"/>
        <v>177895.19999999998</v>
      </c>
      <c r="AG590" s="113">
        <f t="shared" si="416"/>
        <v>26554950</v>
      </c>
      <c r="AH590" s="75">
        <f t="shared" si="417"/>
        <v>1400010</v>
      </c>
      <c r="AI590" s="75">
        <f t="shared" si="418"/>
        <v>16010567.999999998</v>
      </c>
      <c r="AJ590" s="75">
        <f t="shared" si="419"/>
        <v>2655495</v>
      </c>
      <c r="AK590" s="75">
        <f t="shared" si="420"/>
        <v>4500000</v>
      </c>
      <c r="AL590" s="75">
        <f t="shared" si="421"/>
        <v>6000000</v>
      </c>
      <c r="AM590" s="75">
        <f t="shared" si="422"/>
        <v>0</v>
      </c>
      <c r="AN590" s="75">
        <f t="shared" si="423"/>
        <v>0</v>
      </c>
      <c r="AO590" s="75">
        <f t="shared" si="424"/>
        <v>931832</v>
      </c>
      <c r="AP590" s="75">
        <f t="shared" si="425"/>
        <v>4000000</v>
      </c>
      <c r="AQ590" s="75">
        <v>0</v>
      </c>
      <c r="AR590" s="75">
        <v>0</v>
      </c>
      <c r="AS590" s="75">
        <v>0</v>
      </c>
      <c r="AT590" s="80">
        <v>0</v>
      </c>
      <c r="AU590" s="82">
        <f t="shared" si="426"/>
        <v>62052855</v>
      </c>
      <c r="AV590" s="113">
        <f t="shared" si="427"/>
        <v>39872941.039999999</v>
      </c>
      <c r="AW590" s="75">
        <f t="shared" si="428"/>
        <v>58465528</v>
      </c>
      <c r="AX590" s="75">
        <f t="shared" si="429"/>
        <v>4092586.9600000004</v>
      </c>
      <c r="AY590" s="76">
        <f t="shared" si="430"/>
        <v>0</v>
      </c>
      <c r="AZ590" s="75">
        <v>0</v>
      </c>
      <c r="BA590" s="75">
        <v>0</v>
      </c>
      <c r="BB590" s="75">
        <v>0</v>
      </c>
      <c r="BC590" s="80">
        <v>0</v>
      </c>
      <c r="BD590" s="80">
        <v>0</v>
      </c>
      <c r="BE590" s="80">
        <v>0</v>
      </c>
      <c r="BF590" s="78">
        <v>0</v>
      </c>
      <c r="BG590" s="348">
        <f t="shared" si="431"/>
        <v>4092586.9600000004</v>
      </c>
      <c r="BH590" s="188">
        <f t="shared" si="432"/>
        <v>57960268</v>
      </c>
      <c r="BM590" s="50">
        <v>885165</v>
      </c>
      <c r="BN590" s="391">
        <f t="shared" si="410"/>
        <v>46667</v>
      </c>
      <c r="BO590" s="391">
        <f t="shared" si="411"/>
        <v>931832</v>
      </c>
      <c r="BP590" s="391">
        <f t="shared" si="399"/>
        <v>26554950</v>
      </c>
      <c r="BQ590" s="50">
        <f t="shared" si="400"/>
        <v>1400010</v>
      </c>
      <c r="BR590" s="50">
        <f t="shared" si="401"/>
        <v>16010567.999999998</v>
      </c>
      <c r="BS590" s="50">
        <f t="shared" si="402"/>
        <v>2655495</v>
      </c>
      <c r="BT590" s="50">
        <f t="shared" si="403"/>
        <v>4500000</v>
      </c>
      <c r="BU590" s="50">
        <f t="shared" si="404"/>
        <v>6000000</v>
      </c>
      <c r="BV590" s="50">
        <f t="shared" si="405"/>
        <v>0</v>
      </c>
      <c r="BW590" s="50">
        <f t="shared" si="406"/>
        <v>0</v>
      </c>
      <c r="BX590" s="50">
        <f t="shared" si="407"/>
        <v>931832</v>
      </c>
      <c r="BY590" s="50">
        <f t="shared" si="408"/>
        <v>4000000</v>
      </c>
      <c r="BZ590" s="50">
        <v>0</v>
      </c>
      <c r="CA590" s="50">
        <v>0</v>
      </c>
      <c r="CB590" s="50">
        <v>0</v>
      </c>
      <c r="CC590" s="50">
        <v>0</v>
      </c>
      <c r="CD590" s="391">
        <f t="shared" si="409"/>
        <v>62052855</v>
      </c>
      <c r="CE590" s="391">
        <f t="shared" si="412"/>
        <v>43965528</v>
      </c>
      <c r="CF590" s="391">
        <f t="shared" si="413"/>
        <v>59397360</v>
      </c>
      <c r="CG590" s="50">
        <f t="shared" si="433"/>
        <v>4157815.2</v>
      </c>
      <c r="CH590" s="395">
        <f t="shared" si="434"/>
        <v>396552.80000000005</v>
      </c>
      <c r="CI590" s="398">
        <v>0</v>
      </c>
      <c r="CJ590" s="50">
        <v>0</v>
      </c>
      <c r="CK590" s="50">
        <v>0</v>
      </c>
      <c r="CL590" s="50">
        <v>0</v>
      </c>
      <c r="CM590" s="50">
        <v>0</v>
      </c>
      <c r="CN590" s="50">
        <v>0</v>
      </c>
      <c r="CO590" s="50">
        <v>0</v>
      </c>
      <c r="CP590" s="395">
        <f t="shared" si="435"/>
        <v>4554368</v>
      </c>
      <c r="CQ590" s="391">
        <f t="shared" si="436"/>
        <v>57498487</v>
      </c>
      <c r="CR590" s="391">
        <f t="shared" si="437"/>
        <v>-461781</v>
      </c>
    </row>
    <row r="591" spans="1:96" s="50" customFormat="1" ht="24" customHeight="1" x14ac:dyDescent="0.2">
      <c r="A591" s="182">
        <f t="shared" si="414"/>
        <v>2655495</v>
      </c>
      <c r="B591" s="298">
        <f t="shared" si="438"/>
        <v>585</v>
      </c>
      <c r="C591" s="266">
        <v>381</v>
      </c>
      <c r="D591" s="299">
        <v>12847</v>
      </c>
      <c r="E591" s="242" t="s">
        <v>263</v>
      </c>
      <c r="F591" s="243" t="s">
        <v>264</v>
      </c>
      <c r="G591" s="287" t="s">
        <v>137</v>
      </c>
      <c r="H591" s="274" t="s">
        <v>206</v>
      </c>
      <c r="I591" s="294" t="s">
        <v>3006</v>
      </c>
      <c r="J591" s="65" t="s">
        <v>265</v>
      </c>
      <c r="K591" s="65" t="s">
        <v>266</v>
      </c>
      <c r="L591" s="65" t="s">
        <v>206</v>
      </c>
      <c r="M591" s="292" t="s">
        <v>137</v>
      </c>
      <c r="N591" s="99"/>
      <c r="O591" s="246" t="s">
        <v>2410</v>
      </c>
      <c r="P591" s="90"/>
      <c r="Q591" s="244">
        <v>30</v>
      </c>
      <c r="R591" s="246">
        <v>90</v>
      </c>
      <c r="S591" s="246">
        <v>0</v>
      </c>
      <c r="T591" s="246">
        <v>0</v>
      </c>
      <c r="U591" s="245">
        <f>1</f>
        <v>1</v>
      </c>
      <c r="V591" s="262">
        <v>20</v>
      </c>
      <c r="W591" s="99">
        <v>0</v>
      </c>
      <c r="X591" s="84">
        <v>0</v>
      </c>
      <c r="Y591" s="99">
        <v>1</v>
      </c>
      <c r="Z591" s="65">
        <v>1</v>
      </c>
      <c r="AA591" s="319">
        <v>885165</v>
      </c>
      <c r="AB591" s="319">
        <v>46667</v>
      </c>
      <c r="AC591" s="320">
        <f t="shared" si="415"/>
        <v>931832</v>
      </c>
      <c r="AD591" s="75">
        <v>4500000</v>
      </c>
      <c r="AE591" s="75">
        <v>6000000</v>
      </c>
      <c r="AF591" s="338">
        <f t="shared" si="439"/>
        <v>177895.19999999998</v>
      </c>
      <c r="AG591" s="113">
        <f t="shared" si="416"/>
        <v>26554950</v>
      </c>
      <c r="AH591" s="75">
        <f t="shared" si="417"/>
        <v>1400010</v>
      </c>
      <c r="AI591" s="75">
        <f t="shared" si="418"/>
        <v>16010567.999999998</v>
      </c>
      <c r="AJ591" s="75">
        <f t="shared" si="419"/>
        <v>2655495</v>
      </c>
      <c r="AK591" s="75">
        <f t="shared" si="420"/>
        <v>4500000</v>
      </c>
      <c r="AL591" s="75">
        <f t="shared" si="421"/>
        <v>6000000</v>
      </c>
      <c r="AM591" s="75">
        <f t="shared" si="422"/>
        <v>0</v>
      </c>
      <c r="AN591" s="75">
        <f t="shared" si="423"/>
        <v>0</v>
      </c>
      <c r="AO591" s="75">
        <f t="shared" si="424"/>
        <v>931832</v>
      </c>
      <c r="AP591" s="75">
        <f t="shared" si="425"/>
        <v>4000000</v>
      </c>
      <c r="AQ591" s="75">
        <v>0</v>
      </c>
      <c r="AR591" s="75">
        <v>0</v>
      </c>
      <c r="AS591" s="75">
        <v>0</v>
      </c>
      <c r="AT591" s="80">
        <v>0</v>
      </c>
      <c r="AU591" s="82">
        <f t="shared" si="426"/>
        <v>62052855</v>
      </c>
      <c r="AV591" s="113">
        <f t="shared" si="427"/>
        <v>39872941.039999999</v>
      </c>
      <c r="AW591" s="75">
        <f t="shared" si="428"/>
        <v>58465528</v>
      </c>
      <c r="AX591" s="75">
        <f t="shared" si="429"/>
        <v>4092586.9600000004</v>
      </c>
      <c r="AY591" s="76">
        <f t="shared" si="430"/>
        <v>0</v>
      </c>
      <c r="AZ591" s="75">
        <v>0</v>
      </c>
      <c r="BA591" s="75">
        <v>0</v>
      </c>
      <c r="BB591" s="75">
        <v>0</v>
      </c>
      <c r="BC591" s="80">
        <v>0</v>
      </c>
      <c r="BD591" s="80">
        <v>0</v>
      </c>
      <c r="BE591" s="80">
        <v>0</v>
      </c>
      <c r="BF591" s="78">
        <v>0</v>
      </c>
      <c r="BG591" s="348">
        <f t="shared" si="431"/>
        <v>4092586.9600000004</v>
      </c>
      <c r="BH591" s="188">
        <f t="shared" si="432"/>
        <v>57960268</v>
      </c>
      <c r="BM591" s="50">
        <v>885165</v>
      </c>
      <c r="BN591" s="391">
        <f t="shared" si="410"/>
        <v>46667</v>
      </c>
      <c r="BO591" s="391">
        <f t="shared" si="411"/>
        <v>931832</v>
      </c>
      <c r="BP591" s="391">
        <f t="shared" si="399"/>
        <v>26554950</v>
      </c>
      <c r="BQ591" s="50">
        <f t="shared" si="400"/>
        <v>1400010</v>
      </c>
      <c r="BR591" s="50">
        <f t="shared" si="401"/>
        <v>16010567.999999998</v>
      </c>
      <c r="BS591" s="50">
        <f t="shared" si="402"/>
        <v>2655495</v>
      </c>
      <c r="BT591" s="50">
        <f t="shared" si="403"/>
        <v>4500000</v>
      </c>
      <c r="BU591" s="50">
        <f t="shared" si="404"/>
        <v>6000000</v>
      </c>
      <c r="BV591" s="50">
        <f t="shared" si="405"/>
        <v>0</v>
      </c>
      <c r="BW591" s="50">
        <f t="shared" si="406"/>
        <v>0</v>
      </c>
      <c r="BX591" s="50">
        <f t="shared" si="407"/>
        <v>931832</v>
      </c>
      <c r="BY591" s="50">
        <f t="shared" si="408"/>
        <v>4000000</v>
      </c>
      <c r="BZ591" s="50">
        <v>0</v>
      </c>
      <c r="CA591" s="50">
        <v>0</v>
      </c>
      <c r="CB591" s="50">
        <v>0</v>
      </c>
      <c r="CC591" s="50">
        <v>0</v>
      </c>
      <c r="CD591" s="391">
        <f t="shared" si="409"/>
        <v>62052855</v>
      </c>
      <c r="CE591" s="391">
        <f t="shared" si="412"/>
        <v>43965528</v>
      </c>
      <c r="CF591" s="391">
        <f t="shared" si="413"/>
        <v>59397360</v>
      </c>
      <c r="CG591" s="50">
        <f t="shared" si="433"/>
        <v>4157815.2</v>
      </c>
      <c r="CH591" s="395">
        <f t="shared" si="434"/>
        <v>396552.80000000005</v>
      </c>
      <c r="CI591" s="398">
        <v>0</v>
      </c>
      <c r="CJ591" s="50">
        <v>0</v>
      </c>
      <c r="CK591" s="50">
        <v>0</v>
      </c>
      <c r="CL591" s="50">
        <v>0</v>
      </c>
      <c r="CM591" s="50">
        <v>0</v>
      </c>
      <c r="CN591" s="50">
        <v>0</v>
      </c>
      <c r="CO591" s="50">
        <v>0</v>
      </c>
      <c r="CP591" s="395">
        <f t="shared" si="435"/>
        <v>4554368</v>
      </c>
      <c r="CQ591" s="391">
        <f t="shared" si="436"/>
        <v>57498487</v>
      </c>
      <c r="CR591" s="391">
        <f t="shared" si="437"/>
        <v>-461781</v>
      </c>
    </row>
    <row r="592" spans="1:96" s="50" customFormat="1" ht="24" customHeight="1" x14ac:dyDescent="0.2">
      <c r="A592" s="182">
        <f t="shared" si="414"/>
        <v>2655495</v>
      </c>
      <c r="B592" s="298">
        <f t="shared" si="438"/>
        <v>586</v>
      </c>
      <c r="C592" s="266">
        <v>382</v>
      </c>
      <c r="D592" s="299">
        <v>12846</v>
      </c>
      <c r="E592" s="242" t="s">
        <v>259</v>
      </c>
      <c r="F592" s="243" t="s">
        <v>260</v>
      </c>
      <c r="G592" s="287" t="s">
        <v>137</v>
      </c>
      <c r="H592" s="274" t="s">
        <v>206</v>
      </c>
      <c r="I592" s="290" t="s">
        <v>3007</v>
      </c>
      <c r="J592" s="67" t="s">
        <v>261</v>
      </c>
      <c r="K592" s="67" t="s">
        <v>262</v>
      </c>
      <c r="L592" s="67" t="s">
        <v>206</v>
      </c>
      <c r="M592" s="292" t="s">
        <v>137</v>
      </c>
      <c r="N592" s="101"/>
      <c r="O592" s="246" t="s">
        <v>2410</v>
      </c>
      <c r="P592" s="92"/>
      <c r="Q592" s="244">
        <v>30</v>
      </c>
      <c r="R592" s="246">
        <v>90</v>
      </c>
      <c r="S592" s="246">
        <v>0</v>
      </c>
      <c r="T592" s="246">
        <v>0</v>
      </c>
      <c r="U592" s="245">
        <f>1</f>
        <v>1</v>
      </c>
      <c r="V592" s="262">
        <v>20</v>
      </c>
      <c r="W592" s="99">
        <v>0</v>
      </c>
      <c r="X592" s="84">
        <v>0</v>
      </c>
      <c r="Y592" s="99">
        <v>2</v>
      </c>
      <c r="Z592" s="65">
        <v>2</v>
      </c>
      <c r="AA592" s="319">
        <v>885165</v>
      </c>
      <c r="AB592" s="319">
        <v>46667</v>
      </c>
      <c r="AC592" s="320">
        <f t="shared" si="415"/>
        <v>931832</v>
      </c>
      <c r="AD592" s="75">
        <v>4500000</v>
      </c>
      <c r="AE592" s="75">
        <v>6000000</v>
      </c>
      <c r="AF592" s="338">
        <f t="shared" si="439"/>
        <v>177895.19999999998</v>
      </c>
      <c r="AG592" s="113">
        <f t="shared" si="416"/>
        <v>26554950</v>
      </c>
      <c r="AH592" s="75">
        <f t="shared" si="417"/>
        <v>1400010</v>
      </c>
      <c r="AI592" s="75">
        <f t="shared" si="418"/>
        <v>16010567.999999998</v>
      </c>
      <c r="AJ592" s="75">
        <f t="shared" si="419"/>
        <v>5310990</v>
      </c>
      <c r="AK592" s="75">
        <f t="shared" si="420"/>
        <v>4500000</v>
      </c>
      <c r="AL592" s="75">
        <f t="shared" si="421"/>
        <v>6000000</v>
      </c>
      <c r="AM592" s="75">
        <f t="shared" si="422"/>
        <v>0</v>
      </c>
      <c r="AN592" s="75">
        <f t="shared" si="423"/>
        <v>0</v>
      </c>
      <c r="AO592" s="75">
        <f t="shared" si="424"/>
        <v>931832</v>
      </c>
      <c r="AP592" s="75">
        <f t="shared" si="425"/>
        <v>4000000</v>
      </c>
      <c r="AQ592" s="75">
        <v>0</v>
      </c>
      <c r="AR592" s="75">
        <v>0</v>
      </c>
      <c r="AS592" s="75">
        <v>0</v>
      </c>
      <c r="AT592" s="80">
        <v>0</v>
      </c>
      <c r="AU592" s="82">
        <f t="shared" si="426"/>
        <v>64708350</v>
      </c>
      <c r="AV592" s="113">
        <f t="shared" si="427"/>
        <v>39872941.039999999</v>
      </c>
      <c r="AW592" s="75">
        <f t="shared" si="428"/>
        <v>58465528</v>
      </c>
      <c r="AX592" s="75">
        <f t="shared" si="429"/>
        <v>4092586.9600000004</v>
      </c>
      <c r="AY592" s="76">
        <f t="shared" si="430"/>
        <v>0</v>
      </c>
      <c r="AZ592" s="75">
        <v>0</v>
      </c>
      <c r="BA592" s="75">
        <v>0</v>
      </c>
      <c r="BB592" s="75">
        <v>0</v>
      </c>
      <c r="BC592" s="80">
        <v>0</v>
      </c>
      <c r="BD592" s="80">
        <v>0</v>
      </c>
      <c r="BE592" s="80">
        <v>0</v>
      </c>
      <c r="BF592" s="78">
        <v>0</v>
      </c>
      <c r="BG592" s="348">
        <f t="shared" si="431"/>
        <v>4092586.9600000004</v>
      </c>
      <c r="BH592" s="188">
        <f t="shared" si="432"/>
        <v>60615763</v>
      </c>
      <c r="BM592" s="50">
        <v>885165</v>
      </c>
      <c r="BN592" s="391">
        <f t="shared" si="410"/>
        <v>46667</v>
      </c>
      <c r="BO592" s="391">
        <f t="shared" si="411"/>
        <v>931832</v>
      </c>
      <c r="BP592" s="391">
        <f t="shared" si="399"/>
        <v>26554950</v>
      </c>
      <c r="BQ592" s="50">
        <f t="shared" si="400"/>
        <v>1400010</v>
      </c>
      <c r="BR592" s="50">
        <f t="shared" si="401"/>
        <v>16010567.999999998</v>
      </c>
      <c r="BS592" s="50">
        <f t="shared" si="402"/>
        <v>5310990</v>
      </c>
      <c r="BT592" s="50">
        <f t="shared" si="403"/>
        <v>4500000</v>
      </c>
      <c r="BU592" s="50">
        <f t="shared" si="404"/>
        <v>6000000</v>
      </c>
      <c r="BV592" s="50">
        <f t="shared" si="405"/>
        <v>0</v>
      </c>
      <c r="BW592" s="50">
        <f t="shared" si="406"/>
        <v>0</v>
      </c>
      <c r="BX592" s="50">
        <f t="shared" si="407"/>
        <v>931832</v>
      </c>
      <c r="BY592" s="50">
        <f t="shared" si="408"/>
        <v>4000000</v>
      </c>
      <c r="BZ592" s="50">
        <v>0</v>
      </c>
      <c r="CA592" s="50">
        <v>0</v>
      </c>
      <c r="CB592" s="50">
        <v>0</v>
      </c>
      <c r="CC592" s="50">
        <v>0</v>
      </c>
      <c r="CD592" s="391">
        <f t="shared" si="409"/>
        <v>64708350</v>
      </c>
      <c r="CE592" s="391">
        <f t="shared" si="412"/>
        <v>43965528</v>
      </c>
      <c r="CF592" s="391">
        <f t="shared" si="413"/>
        <v>59397360</v>
      </c>
      <c r="CG592" s="50">
        <f t="shared" si="433"/>
        <v>4157815.2</v>
      </c>
      <c r="CH592" s="395">
        <f t="shared" si="434"/>
        <v>396552.80000000005</v>
      </c>
      <c r="CI592" s="398">
        <v>0</v>
      </c>
      <c r="CJ592" s="50">
        <v>0</v>
      </c>
      <c r="CK592" s="50">
        <v>0</v>
      </c>
      <c r="CL592" s="50">
        <v>0</v>
      </c>
      <c r="CM592" s="50">
        <v>0</v>
      </c>
      <c r="CN592" s="50">
        <v>0</v>
      </c>
      <c r="CO592" s="50">
        <v>0</v>
      </c>
      <c r="CP592" s="395">
        <f t="shared" si="435"/>
        <v>4554368</v>
      </c>
      <c r="CQ592" s="391">
        <f t="shared" si="436"/>
        <v>60153982</v>
      </c>
      <c r="CR592" s="391">
        <f t="shared" si="437"/>
        <v>-461781</v>
      </c>
    </row>
    <row r="593" spans="1:96" s="50" customFormat="1" ht="24" customHeight="1" x14ac:dyDescent="0.2">
      <c r="A593" s="182">
        <f t="shared" si="414"/>
        <v>2655495</v>
      </c>
      <c r="B593" s="298">
        <f t="shared" si="438"/>
        <v>587</v>
      </c>
      <c r="C593" s="266">
        <v>383</v>
      </c>
      <c r="D593" s="299">
        <v>12842</v>
      </c>
      <c r="E593" s="242" t="s">
        <v>244</v>
      </c>
      <c r="F593" s="243" t="s">
        <v>245</v>
      </c>
      <c r="G593" s="287" t="s">
        <v>137</v>
      </c>
      <c r="H593" s="274" t="s">
        <v>206</v>
      </c>
      <c r="I593" s="353" t="s">
        <v>3008</v>
      </c>
      <c r="J593" s="68" t="s">
        <v>246</v>
      </c>
      <c r="K593" s="68" t="s">
        <v>247</v>
      </c>
      <c r="L593" s="68" t="s">
        <v>206</v>
      </c>
      <c r="M593" s="292" t="s">
        <v>137</v>
      </c>
      <c r="N593" s="244" t="s">
        <v>2410</v>
      </c>
      <c r="O593" s="68"/>
      <c r="P593" s="91"/>
      <c r="Q593" s="244">
        <v>30</v>
      </c>
      <c r="R593" s="246">
        <v>120</v>
      </c>
      <c r="S593" s="246">
        <v>110</v>
      </c>
      <c r="T593" s="246">
        <v>29.33</v>
      </c>
      <c r="U593" s="90">
        <v>0</v>
      </c>
      <c r="V593" s="262">
        <v>10</v>
      </c>
      <c r="W593" s="99">
        <v>0</v>
      </c>
      <c r="X593" s="84">
        <v>0</v>
      </c>
      <c r="Y593" s="99">
        <v>1</v>
      </c>
      <c r="Z593" s="65">
        <v>1</v>
      </c>
      <c r="AA593" s="319">
        <v>885165</v>
      </c>
      <c r="AB593" s="319">
        <v>46667</v>
      </c>
      <c r="AC593" s="320">
        <f t="shared" si="415"/>
        <v>931832</v>
      </c>
      <c r="AD593" s="75">
        <v>4500000</v>
      </c>
      <c r="AE593" s="75">
        <v>6000000</v>
      </c>
      <c r="AF593" s="338">
        <f t="shared" si="439"/>
        <v>177895.19999999998</v>
      </c>
      <c r="AG593" s="113">
        <f t="shared" si="416"/>
        <v>26554950</v>
      </c>
      <c r="AH593" s="75">
        <f t="shared" si="417"/>
        <v>1400010</v>
      </c>
      <c r="AI593" s="75">
        <f t="shared" si="418"/>
        <v>21347423.999999996</v>
      </c>
      <c r="AJ593" s="75">
        <f t="shared" si="419"/>
        <v>2655495</v>
      </c>
      <c r="AK593" s="75">
        <f t="shared" si="420"/>
        <v>4500000</v>
      </c>
      <c r="AL593" s="75">
        <f t="shared" si="421"/>
        <v>6000000</v>
      </c>
      <c r="AM593" s="75">
        <f t="shared" si="422"/>
        <v>4892117.9999999991</v>
      </c>
      <c r="AN593" s="75">
        <f t="shared" si="423"/>
        <v>5217666.2159999991</v>
      </c>
      <c r="AO593" s="75">
        <f t="shared" si="424"/>
        <v>0</v>
      </c>
      <c r="AP593" s="75">
        <f t="shared" si="425"/>
        <v>2000000</v>
      </c>
      <c r="AQ593" s="75">
        <v>0</v>
      </c>
      <c r="AR593" s="75">
        <v>0</v>
      </c>
      <c r="AS593" s="75">
        <v>0</v>
      </c>
      <c r="AT593" s="80">
        <v>0</v>
      </c>
      <c r="AU593" s="82">
        <f t="shared" si="426"/>
        <v>74567663.216000006</v>
      </c>
      <c r="AV593" s="113">
        <f t="shared" si="427"/>
        <v>54378316.440880008</v>
      </c>
      <c r="AW593" s="75">
        <f t="shared" si="428"/>
        <v>71912168.215999991</v>
      </c>
      <c r="AX593" s="75">
        <f t="shared" si="429"/>
        <v>5033851.7751199994</v>
      </c>
      <c r="AY593" s="76">
        <f t="shared" si="430"/>
        <v>1437831.644088001</v>
      </c>
      <c r="AZ593" s="75">
        <v>0</v>
      </c>
      <c r="BA593" s="75">
        <v>0</v>
      </c>
      <c r="BB593" s="75">
        <v>0</v>
      </c>
      <c r="BC593" s="80">
        <v>0</v>
      </c>
      <c r="BD593" s="80">
        <v>0</v>
      </c>
      <c r="BE593" s="80">
        <v>0</v>
      </c>
      <c r="BF593" s="78">
        <v>0</v>
      </c>
      <c r="BG593" s="348">
        <f t="shared" si="431"/>
        <v>6471683.4192080004</v>
      </c>
      <c r="BH593" s="188">
        <f t="shared" si="432"/>
        <v>68095979</v>
      </c>
      <c r="BM593" s="50">
        <v>885165</v>
      </c>
      <c r="BN593" s="391">
        <f t="shared" si="410"/>
        <v>46667</v>
      </c>
      <c r="BO593" s="391">
        <f t="shared" si="411"/>
        <v>931832</v>
      </c>
      <c r="BP593" s="391">
        <f t="shared" si="399"/>
        <v>26554950</v>
      </c>
      <c r="BQ593" s="50">
        <f t="shared" si="400"/>
        <v>1400010</v>
      </c>
      <c r="BR593" s="50">
        <f t="shared" si="401"/>
        <v>21347423.999999996</v>
      </c>
      <c r="BS593" s="50">
        <f t="shared" si="402"/>
        <v>2655495</v>
      </c>
      <c r="BT593" s="50">
        <f t="shared" si="403"/>
        <v>4500000</v>
      </c>
      <c r="BU593" s="50">
        <f t="shared" si="404"/>
        <v>6000000</v>
      </c>
      <c r="BV593" s="50">
        <f t="shared" si="405"/>
        <v>4892117.9999999991</v>
      </c>
      <c r="BW593" s="50">
        <f t="shared" si="406"/>
        <v>5217666.2159999991</v>
      </c>
      <c r="BX593" s="50">
        <f t="shared" si="407"/>
        <v>0</v>
      </c>
      <c r="BY593" s="50">
        <f t="shared" si="408"/>
        <v>2000000</v>
      </c>
      <c r="BZ593" s="50">
        <v>0</v>
      </c>
      <c r="CA593" s="50">
        <v>0</v>
      </c>
      <c r="CB593" s="50">
        <v>0</v>
      </c>
      <c r="CC593" s="50">
        <v>0</v>
      </c>
      <c r="CD593" s="391">
        <f t="shared" si="409"/>
        <v>74567663.216000006</v>
      </c>
      <c r="CE593" s="391">
        <f t="shared" si="412"/>
        <v>59412168.216000006</v>
      </c>
      <c r="CF593" s="391">
        <f t="shared" si="413"/>
        <v>71912168.216000006</v>
      </c>
      <c r="CG593" s="50">
        <f t="shared" si="433"/>
        <v>5033851.7751200013</v>
      </c>
      <c r="CH593" s="395">
        <f t="shared" si="434"/>
        <v>1941216.8216000006</v>
      </c>
      <c r="CI593" s="398">
        <v>0</v>
      </c>
      <c r="CJ593" s="50">
        <v>0</v>
      </c>
      <c r="CK593" s="50">
        <v>0</v>
      </c>
      <c r="CL593" s="50">
        <v>0</v>
      </c>
      <c r="CM593" s="50">
        <v>0</v>
      </c>
      <c r="CN593" s="50">
        <v>0</v>
      </c>
      <c r="CO593" s="50">
        <v>0</v>
      </c>
      <c r="CP593" s="395">
        <f t="shared" si="435"/>
        <v>6975068.5967200017</v>
      </c>
      <c r="CQ593" s="391">
        <f t="shared" si="436"/>
        <v>67592594</v>
      </c>
      <c r="CR593" s="391">
        <f t="shared" si="437"/>
        <v>-503385</v>
      </c>
    </row>
    <row r="594" spans="1:96" s="50" customFormat="1" ht="24" customHeight="1" x14ac:dyDescent="0.2">
      <c r="A594" s="182">
        <f t="shared" si="414"/>
        <v>2655495</v>
      </c>
      <c r="B594" s="298">
        <f t="shared" si="438"/>
        <v>588</v>
      </c>
      <c r="C594" s="266">
        <v>384</v>
      </c>
      <c r="D594" s="299">
        <v>12843</v>
      </c>
      <c r="E594" s="242" t="s">
        <v>248</v>
      </c>
      <c r="F594" s="243" t="s">
        <v>249</v>
      </c>
      <c r="G594" s="287" t="s">
        <v>137</v>
      </c>
      <c r="H594" s="274" t="s">
        <v>206</v>
      </c>
      <c r="I594" s="294" t="s">
        <v>3009</v>
      </c>
      <c r="J594" s="65" t="s">
        <v>250</v>
      </c>
      <c r="K594" s="65" t="s">
        <v>251</v>
      </c>
      <c r="L594" s="65" t="s">
        <v>206</v>
      </c>
      <c r="M594" s="292" t="s">
        <v>137</v>
      </c>
      <c r="N594" s="244" t="s">
        <v>2410</v>
      </c>
      <c r="O594" s="65"/>
      <c r="P594" s="90"/>
      <c r="Q594" s="244">
        <v>30</v>
      </c>
      <c r="R594" s="246">
        <v>120</v>
      </c>
      <c r="S594" s="246">
        <v>110</v>
      </c>
      <c r="T594" s="246">
        <v>29.33</v>
      </c>
      <c r="U594" s="90">
        <v>0</v>
      </c>
      <c r="V594" s="262">
        <v>21</v>
      </c>
      <c r="W594" s="99">
        <v>0</v>
      </c>
      <c r="X594" s="84">
        <v>0</v>
      </c>
      <c r="Y594" s="99">
        <v>1</v>
      </c>
      <c r="Z594" s="65">
        <v>1</v>
      </c>
      <c r="AA594" s="319">
        <v>885165</v>
      </c>
      <c r="AB594" s="319">
        <v>46667</v>
      </c>
      <c r="AC594" s="320">
        <f t="shared" si="415"/>
        <v>931832</v>
      </c>
      <c r="AD594" s="75">
        <v>4500000</v>
      </c>
      <c r="AE594" s="75">
        <v>6000000</v>
      </c>
      <c r="AF594" s="338">
        <f t="shared" si="439"/>
        <v>177895.19999999998</v>
      </c>
      <c r="AG594" s="113">
        <f t="shared" si="416"/>
        <v>26554950</v>
      </c>
      <c r="AH594" s="75">
        <f t="shared" si="417"/>
        <v>1400010</v>
      </c>
      <c r="AI594" s="75">
        <f t="shared" si="418"/>
        <v>21347423.999999996</v>
      </c>
      <c r="AJ594" s="75">
        <f t="shared" si="419"/>
        <v>2655495</v>
      </c>
      <c r="AK594" s="75">
        <f t="shared" si="420"/>
        <v>4500000</v>
      </c>
      <c r="AL594" s="75">
        <f t="shared" si="421"/>
        <v>6000000</v>
      </c>
      <c r="AM594" s="75">
        <f t="shared" si="422"/>
        <v>4892117.9999999991</v>
      </c>
      <c r="AN594" s="75">
        <f t="shared" si="423"/>
        <v>5217666.2159999991</v>
      </c>
      <c r="AO594" s="75">
        <f t="shared" si="424"/>
        <v>0</v>
      </c>
      <c r="AP594" s="75">
        <f t="shared" si="425"/>
        <v>4200000</v>
      </c>
      <c r="AQ594" s="75">
        <v>0</v>
      </c>
      <c r="AR594" s="75">
        <v>0</v>
      </c>
      <c r="AS594" s="75">
        <v>0</v>
      </c>
      <c r="AT594" s="80">
        <v>0</v>
      </c>
      <c r="AU594" s="82">
        <f t="shared" si="426"/>
        <v>76767663.216000006</v>
      </c>
      <c r="AV594" s="113">
        <f t="shared" si="427"/>
        <v>54224316.440880008</v>
      </c>
      <c r="AW594" s="75">
        <f t="shared" si="428"/>
        <v>74112168.215999991</v>
      </c>
      <c r="AX594" s="75">
        <f t="shared" si="429"/>
        <v>5187851.7751199994</v>
      </c>
      <c r="AY594" s="76">
        <f t="shared" si="430"/>
        <v>1422431.644088001</v>
      </c>
      <c r="AZ594" s="75">
        <v>0</v>
      </c>
      <c r="BA594" s="75">
        <v>0</v>
      </c>
      <c r="BB594" s="75">
        <v>0</v>
      </c>
      <c r="BC594" s="80">
        <v>0</v>
      </c>
      <c r="BD594" s="80">
        <v>0</v>
      </c>
      <c r="BE594" s="80">
        <v>0</v>
      </c>
      <c r="BF594" s="78">
        <v>0</v>
      </c>
      <c r="BG594" s="348">
        <f t="shared" si="431"/>
        <v>6610283.4192080004</v>
      </c>
      <c r="BH594" s="188">
        <f t="shared" si="432"/>
        <v>70157379</v>
      </c>
      <c r="BM594" s="50">
        <v>885165</v>
      </c>
      <c r="BN594" s="391">
        <f t="shared" si="410"/>
        <v>46667</v>
      </c>
      <c r="BO594" s="391">
        <f t="shared" si="411"/>
        <v>931832</v>
      </c>
      <c r="BP594" s="391">
        <f t="shared" si="399"/>
        <v>26554950</v>
      </c>
      <c r="BQ594" s="50">
        <f t="shared" si="400"/>
        <v>1400010</v>
      </c>
      <c r="BR594" s="50">
        <f t="shared" si="401"/>
        <v>21347423.999999996</v>
      </c>
      <c r="BS594" s="50">
        <f t="shared" si="402"/>
        <v>2655495</v>
      </c>
      <c r="BT594" s="50">
        <f t="shared" si="403"/>
        <v>4500000</v>
      </c>
      <c r="BU594" s="50">
        <f t="shared" si="404"/>
        <v>6000000</v>
      </c>
      <c r="BV594" s="50">
        <f t="shared" si="405"/>
        <v>4892117.9999999991</v>
      </c>
      <c r="BW594" s="50">
        <f t="shared" si="406"/>
        <v>5217666.2159999991</v>
      </c>
      <c r="BX594" s="50">
        <f t="shared" si="407"/>
        <v>0</v>
      </c>
      <c r="BY594" s="50">
        <f t="shared" si="408"/>
        <v>4200000</v>
      </c>
      <c r="BZ594" s="50">
        <v>0</v>
      </c>
      <c r="CA594" s="50">
        <v>0</v>
      </c>
      <c r="CB594" s="50">
        <v>0</v>
      </c>
      <c r="CC594" s="50">
        <v>0</v>
      </c>
      <c r="CD594" s="391">
        <f t="shared" si="409"/>
        <v>76767663.216000006</v>
      </c>
      <c r="CE594" s="391">
        <f t="shared" si="412"/>
        <v>59412168.216000006</v>
      </c>
      <c r="CF594" s="391">
        <f t="shared" si="413"/>
        <v>74112168.216000006</v>
      </c>
      <c r="CG594" s="50">
        <f t="shared" si="433"/>
        <v>5187851.7751200013</v>
      </c>
      <c r="CH594" s="395">
        <f t="shared" si="434"/>
        <v>1941216.8216000006</v>
      </c>
      <c r="CI594" s="398">
        <v>0</v>
      </c>
      <c r="CJ594" s="50">
        <v>0</v>
      </c>
      <c r="CK594" s="50">
        <v>0</v>
      </c>
      <c r="CL594" s="50">
        <v>0</v>
      </c>
      <c r="CM594" s="50">
        <v>0</v>
      </c>
      <c r="CN594" s="50">
        <v>0</v>
      </c>
      <c r="CO594" s="50">
        <v>0</v>
      </c>
      <c r="CP594" s="395">
        <f t="shared" si="435"/>
        <v>7129068.5967200017</v>
      </c>
      <c r="CQ594" s="391">
        <f t="shared" si="436"/>
        <v>69638594</v>
      </c>
      <c r="CR594" s="391">
        <f t="shared" si="437"/>
        <v>-518785</v>
      </c>
    </row>
    <row r="595" spans="1:96" s="50" customFormat="1" ht="24" customHeight="1" x14ac:dyDescent="0.2">
      <c r="A595" s="182">
        <f t="shared" si="414"/>
        <v>2655495</v>
      </c>
      <c r="B595" s="298">
        <f t="shared" si="438"/>
        <v>589</v>
      </c>
      <c r="C595" s="266">
        <v>385</v>
      </c>
      <c r="D595" s="299">
        <v>12848</v>
      </c>
      <c r="E595" s="242" t="s">
        <v>267</v>
      </c>
      <c r="F595" s="243" t="s">
        <v>268</v>
      </c>
      <c r="G595" s="287" t="s">
        <v>137</v>
      </c>
      <c r="H595" s="274" t="s">
        <v>206</v>
      </c>
      <c r="I595" s="294" t="s">
        <v>3010</v>
      </c>
      <c r="J595" s="65" t="s">
        <v>269</v>
      </c>
      <c r="K595" s="65"/>
      <c r="L595" s="65" t="s">
        <v>206</v>
      </c>
      <c r="M595" s="292" t="s">
        <v>137</v>
      </c>
      <c r="N595" s="244" t="s">
        <v>2410</v>
      </c>
      <c r="O595" s="65"/>
      <c r="P595" s="90"/>
      <c r="Q595" s="244">
        <v>30</v>
      </c>
      <c r="R595" s="246">
        <v>120</v>
      </c>
      <c r="S595" s="246">
        <v>110</v>
      </c>
      <c r="T595" s="246">
        <v>29.33</v>
      </c>
      <c r="U595" s="90">
        <v>0</v>
      </c>
      <c r="V595" s="262">
        <v>24</v>
      </c>
      <c r="W595" s="99">
        <v>0</v>
      </c>
      <c r="X595" s="84">
        <v>0</v>
      </c>
      <c r="Y595" s="99">
        <v>0</v>
      </c>
      <c r="Z595" s="65">
        <v>0</v>
      </c>
      <c r="AA595" s="319">
        <v>885165</v>
      </c>
      <c r="AB595" s="319">
        <v>0</v>
      </c>
      <c r="AC595" s="320">
        <f t="shared" si="415"/>
        <v>885165</v>
      </c>
      <c r="AD595" s="75">
        <v>4500000</v>
      </c>
      <c r="AE595" s="75">
        <v>6000000</v>
      </c>
      <c r="AF595" s="338">
        <f t="shared" si="439"/>
        <v>168986.04545454544</v>
      </c>
      <c r="AG595" s="113">
        <f t="shared" si="416"/>
        <v>26554950</v>
      </c>
      <c r="AH595" s="75">
        <f t="shared" si="417"/>
        <v>0</v>
      </c>
      <c r="AI595" s="75">
        <f t="shared" si="418"/>
        <v>20278325.454545453</v>
      </c>
      <c r="AJ595" s="75">
        <f t="shared" si="419"/>
        <v>0</v>
      </c>
      <c r="AK595" s="75">
        <f t="shared" si="420"/>
        <v>4500000</v>
      </c>
      <c r="AL595" s="75">
        <f t="shared" si="421"/>
        <v>6000000</v>
      </c>
      <c r="AM595" s="75">
        <f t="shared" si="422"/>
        <v>4647116.25</v>
      </c>
      <c r="AN595" s="75">
        <f t="shared" si="423"/>
        <v>4956360.7131818179</v>
      </c>
      <c r="AO595" s="75">
        <f t="shared" si="424"/>
        <v>0</v>
      </c>
      <c r="AP595" s="75">
        <f t="shared" si="425"/>
        <v>4800000</v>
      </c>
      <c r="AQ595" s="75">
        <v>0</v>
      </c>
      <c r="AR595" s="75">
        <v>0</v>
      </c>
      <c r="AS595" s="75">
        <v>0</v>
      </c>
      <c r="AT595" s="80">
        <v>0</v>
      </c>
      <c r="AU595" s="82">
        <f t="shared" si="426"/>
        <v>71736752.417727262</v>
      </c>
      <c r="AV595" s="113">
        <f t="shared" si="427"/>
        <v>51415179.748486355</v>
      </c>
      <c r="AW595" s="75">
        <f t="shared" si="428"/>
        <v>71736752.417727262</v>
      </c>
      <c r="AX595" s="75">
        <f t="shared" si="429"/>
        <v>5021572.6692409087</v>
      </c>
      <c r="AY595" s="76">
        <f t="shared" si="430"/>
        <v>1141517.9748486355</v>
      </c>
      <c r="AZ595" s="75">
        <v>0</v>
      </c>
      <c r="BA595" s="75">
        <v>0</v>
      </c>
      <c r="BB595" s="75">
        <v>0</v>
      </c>
      <c r="BC595" s="80">
        <v>0</v>
      </c>
      <c r="BD595" s="80">
        <v>0</v>
      </c>
      <c r="BE595" s="80">
        <v>0</v>
      </c>
      <c r="BF595" s="78">
        <v>0</v>
      </c>
      <c r="BG595" s="348">
        <f t="shared" si="431"/>
        <v>6163090.6440895442</v>
      </c>
      <c r="BH595" s="188">
        <f t="shared" si="432"/>
        <v>65573661</v>
      </c>
      <c r="BM595" s="50">
        <v>885165</v>
      </c>
      <c r="BN595" s="391">
        <f t="shared" si="410"/>
        <v>0</v>
      </c>
      <c r="BO595" s="391">
        <f t="shared" si="411"/>
        <v>885165</v>
      </c>
      <c r="BP595" s="391">
        <f t="shared" si="399"/>
        <v>26554950</v>
      </c>
      <c r="BQ595" s="50">
        <f t="shared" si="400"/>
        <v>0</v>
      </c>
      <c r="BR595" s="50">
        <f t="shared" si="401"/>
        <v>20278325.454545453</v>
      </c>
      <c r="BS595" s="50">
        <f t="shared" si="402"/>
        <v>0</v>
      </c>
      <c r="BT595" s="50">
        <f t="shared" si="403"/>
        <v>4500000</v>
      </c>
      <c r="BU595" s="50">
        <f t="shared" si="404"/>
        <v>6000000</v>
      </c>
      <c r="BV595" s="50">
        <f t="shared" si="405"/>
        <v>4647116.25</v>
      </c>
      <c r="BW595" s="50">
        <f t="shared" si="406"/>
        <v>4956360.7131818179</v>
      </c>
      <c r="BX595" s="50">
        <f t="shared" si="407"/>
        <v>0</v>
      </c>
      <c r="BY595" s="50">
        <f t="shared" si="408"/>
        <v>4800000</v>
      </c>
      <c r="BZ595" s="50">
        <v>0</v>
      </c>
      <c r="CA595" s="50">
        <v>0</v>
      </c>
      <c r="CB595" s="50">
        <v>0</v>
      </c>
      <c r="CC595" s="50">
        <v>0</v>
      </c>
      <c r="CD595" s="391">
        <f t="shared" si="409"/>
        <v>71736752.417727262</v>
      </c>
      <c r="CE595" s="391">
        <f t="shared" si="412"/>
        <v>56436752.417727262</v>
      </c>
      <c r="CF595" s="391">
        <f t="shared" si="413"/>
        <v>71736752.417727262</v>
      </c>
      <c r="CG595" s="50">
        <f t="shared" si="433"/>
        <v>5021572.6692409087</v>
      </c>
      <c r="CH595" s="395">
        <f t="shared" si="434"/>
        <v>1643675.2417727262</v>
      </c>
      <c r="CI595" s="398">
        <v>0</v>
      </c>
      <c r="CJ595" s="50">
        <v>0</v>
      </c>
      <c r="CK595" s="50">
        <v>0</v>
      </c>
      <c r="CL595" s="50">
        <v>0</v>
      </c>
      <c r="CM595" s="50">
        <v>0</v>
      </c>
      <c r="CN595" s="50">
        <v>0</v>
      </c>
      <c r="CO595" s="50">
        <v>0</v>
      </c>
      <c r="CP595" s="395">
        <f t="shared" si="435"/>
        <v>6665247.9110136349</v>
      </c>
      <c r="CQ595" s="391">
        <f t="shared" si="436"/>
        <v>65071504</v>
      </c>
      <c r="CR595" s="391">
        <f t="shared" si="437"/>
        <v>-502157</v>
      </c>
    </row>
    <row r="596" spans="1:96" s="50" customFormat="1" ht="24" customHeight="1" x14ac:dyDescent="0.2">
      <c r="A596" s="182">
        <f t="shared" si="414"/>
        <v>2655495</v>
      </c>
      <c r="B596" s="298">
        <f t="shared" si="438"/>
        <v>590</v>
      </c>
      <c r="C596" s="266">
        <v>387</v>
      </c>
      <c r="D596" s="299">
        <v>13523</v>
      </c>
      <c r="E596" s="242" t="s">
        <v>2257</v>
      </c>
      <c r="F596" s="243" t="s">
        <v>2258</v>
      </c>
      <c r="G596" s="287" t="s">
        <v>137</v>
      </c>
      <c r="H596" s="274" t="s">
        <v>2235</v>
      </c>
      <c r="I596" s="294" t="s">
        <v>2259</v>
      </c>
      <c r="J596" s="65">
        <v>1751368645</v>
      </c>
      <c r="K596" s="65" t="s">
        <v>2260</v>
      </c>
      <c r="L596" s="65" t="s">
        <v>2235</v>
      </c>
      <c r="M596" s="292" t="s">
        <v>137</v>
      </c>
      <c r="N596" s="244" t="s">
        <v>2410</v>
      </c>
      <c r="O596" s="65"/>
      <c r="P596" s="90"/>
      <c r="Q596" s="244">
        <v>30</v>
      </c>
      <c r="R596" s="246">
        <v>120</v>
      </c>
      <c r="S596" s="246">
        <v>110</v>
      </c>
      <c r="T596" s="246">
        <v>29.33</v>
      </c>
      <c r="U596" s="90">
        <v>0</v>
      </c>
      <c r="V596" s="262">
        <v>15</v>
      </c>
      <c r="W596" s="99">
        <v>0</v>
      </c>
      <c r="X596" s="84">
        <v>0</v>
      </c>
      <c r="Y596" s="99">
        <v>0</v>
      </c>
      <c r="Z596" s="65">
        <v>0</v>
      </c>
      <c r="AA596" s="319">
        <v>885165</v>
      </c>
      <c r="AB596" s="319">
        <v>46667</v>
      </c>
      <c r="AC596" s="320">
        <f t="shared" si="415"/>
        <v>931832</v>
      </c>
      <c r="AD596" s="75">
        <v>4500000</v>
      </c>
      <c r="AE596" s="75">
        <v>6000000</v>
      </c>
      <c r="AF596" s="338">
        <f t="shared" si="439"/>
        <v>177895.19999999998</v>
      </c>
      <c r="AG596" s="113">
        <f t="shared" si="416"/>
        <v>26554950</v>
      </c>
      <c r="AH596" s="75">
        <f t="shared" si="417"/>
        <v>1400010</v>
      </c>
      <c r="AI596" s="75">
        <f t="shared" si="418"/>
        <v>21347423.999999996</v>
      </c>
      <c r="AJ596" s="75">
        <f t="shared" si="419"/>
        <v>0</v>
      </c>
      <c r="AK596" s="75">
        <f t="shared" si="420"/>
        <v>4500000</v>
      </c>
      <c r="AL596" s="75">
        <f t="shared" si="421"/>
        <v>6000000</v>
      </c>
      <c r="AM596" s="75">
        <f t="shared" si="422"/>
        <v>4892117.9999999991</v>
      </c>
      <c r="AN596" s="75">
        <f t="shared" si="423"/>
        <v>5217666.2159999991</v>
      </c>
      <c r="AO596" s="75">
        <f t="shared" si="424"/>
        <v>0</v>
      </c>
      <c r="AP596" s="75">
        <f t="shared" si="425"/>
        <v>3000000</v>
      </c>
      <c r="AQ596" s="75">
        <v>0</v>
      </c>
      <c r="AR596" s="75">
        <v>0</v>
      </c>
      <c r="AS596" s="75">
        <v>0</v>
      </c>
      <c r="AT596" s="80">
        <v>0</v>
      </c>
      <c r="AU596" s="82">
        <f t="shared" si="426"/>
        <v>72912168.216000006</v>
      </c>
      <c r="AV596" s="113">
        <f t="shared" si="427"/>
        <v>54308316.440880008</v>
      </c>
      <c r="AW596" s="75">
        <f t="shared" si="428"/>
        <v>72912168.215999991</v>
      </c>
      <c r="AX596" s="75">
        <f t="shared" si="429"/>
        <v>5103851.7751199994</v>
      </c>
      <c r="AY596" s="76">
        <f t="shared" si="430"/>
        <v>1430831.644088001</v>
      </c>
      <c r="AZ596" s="75">
        <v>0</v>
      </c>
      <c r="BA596" s="75">
        <v>0</v>
      </c>
      <c r="BB596" s="75">
        <v>0</v>
      </c>
      <c r="BC596" s="80">
        <v>0</v>
      </c>
      <c r="BD596" s="80">
        <v>0</v>
      </c>
      <c r="BE596" s="80">
        <v>0</v>
      </c>
      <c r="BF596" s="78">
        <v>0</v>
      </c>
      <c r="BG596" s="348">
        <f t="shared" si="431"/>
        <v>6534683.4192080004</v>
      </c>
      <c r="BH596" s="188">
        <f t="shared" si="432"/>
        <v>66377484</v>
      </c>
      <c r="BM596" s="50">
        <v>885165</v>
      </c>
      <c r="BN596" s="391">
        <f t="shared" si="410"/>
        <v>46667</v>
      </c>
      <c r="BO596" s="391">
        <f t="shared" si="411"/>
        <v>931832</v>
      </c>
      <c r="BP596" s="391">
        <f t="shared" si="399"/>
        <v>26554950</v>
      </c>
      <c r="BQ596" s="50">
        <f t="shared" si="400"/>
        <v>1400010</v>
      </c>
      <c r="BR596" s="50">
        <f t="shared" si="401"/>
        <v>21347423.999999996</v>
      </c>
      <c r="BS596" s="50">
        <f t="shared" si="402"/>
        <v>0</v>
      </c>
      <c r="BT596" s="50">
        <f t="shared" si="403"/>
        <v>4500000</v>
      </c>
      <c r="BU596" s="50">
        <f t="shared" si="404"/>
        <v>6000000</v>
      </c>
      <c r="BV596" s="50">
        <f t="shared" si="405"/>
        <v>4892117.9999999991</v>
      </c>
      <c r="BW596" s="50">
        <f t="shared" si="406"/>
        <v>5217666.2159999991</v>
      </c>
      <c r="BX596" s="50">
        <f t="shared" si="407"/>
        <v>0</v>
      </c>
      <c r="BY596" s="50">
        <f t="shared" si="408"/>
        <v>3000000</v>
      </c>
      <c r="BZ596" s="50">
        <v>0</v>
      </c>
      <c r="CA596" s="50">
        <v>0</v>
      </c>
      <c r="CB596" s="50">
        <v>0</v>
      </c>
      <c r="CC596" s="50">
        <v>0</v>
      </c>
      <c r="CD596" s="391">
        <f t="shared" si="409"/>
        <v>72912168.216000006</v>
      </c>
      <c r="CE596" s="391">
        <f t="shared" si="412"/>
        <v>59412168.216000006</v>
      </c>
      <c r="CF596" s="391">
        <f t="shared" si="413"/>
        <v>72912168.216000006</v>
      </c>
      <c r="CG596" s="50">
        <f t="shared" si="433"/>
        <v>5103851.7751200013</v>
      </c>
      <c r="CH596" s="395">
        <f t="shared" si="434"/>
        <v>1941216.8216000006</v>
      </c>
      <c r="CI596" s="398">
        <v>0</v>
      </c>
      <c r="CJ596" s="50">
        <v>0</v>
      </c>
      <c r="CK596" s="50">
        <v>0</v>
      </c>
      <c r="CL596" s="50">
        <v>0</v>
      </c>
      <c r="CM596" s="50">
        <v>0</v>
      </c>
      <c r="CN596" s="50">
        <v>0</v>
      </c>
      <c r="CO596" s="50">
        <v>0</v>
      </c>
      <c r="CP596" s="395">
        <f t="shared" si="435"/>
        <v>7045068.5967200017</v>
      </c>
      <c r="CQ596" s="391">
        <f t="shared" si="436"/>
        <v>65867099</v>
      </c>
      <c r="CR596" s="391">
        <f t="shared" si="437"/>
        <v>-510385</v>
      </c>
    </row>
    <row r="597" spans="1:96" s="50" customFormat="1" ht="24" customHeight="1" x14ac:dyDescent="0.2">
      <c r="A597" s="182">
        <f t="shared" si="414"/>
        <v>2655495</v>
      </c>
      <c r="B597" s="298">
        <f t="shared" si="438"/>
        <v>591</v>
      </c>
      <c r="C597" s="266">
        <v>388</v>
      </c>
      <c r="D597" s="299">
        <v>13518</v>
      </c>
      <c r="E597" s="242" t="s">
        <v>842</v>
      </c>
      <c r="F597" s="243" t="s">
        <v>2241</v>
      </c>
      <c r="G597" s="287" t="s">
        <v>137</v>
      </c>
      <c r="H597" s="274" t="s">
        <v>2235</v>
      </c>
      <c r="I597" s="294" t="s">
        <v>2242</v>
      </c>
      <c r="J597" s="65">
        <v>2001279817</v>
      </c>
      <c r="K597" s="65" t="s">
        <v>2243</v>
      </c>
      <c r="L597" s="65" t="s">
        <v>2235</v>
      </c>
      <c r="M597" s="292" t="s">
        <v>137</v>
      </c>
      <c r="N597" s="244" t="s">
        <v>2410</v>
      </c>
      <c r="O597" s="65"/>
      <c r="P597" s="90"/>
      <c r="Q597" s="244">
        <v>30</v>
      </c>
      <c r="R597" s="246">
        <v>120</v>
      </c>
      <c r="S597" s="246">
        <v>110</v>
      </c>
      <c r="T597" s="246">
        <v>29.33</v>
      </c>
      <c r="U597" s="90">
        <v>0</v>
      </c>
      <c r="V597" s="262">
        <v>15</v>
      </c>
      <c r="W597" s="99">
        <v>0</v>
      </c>
      <c r="X597" s="84">
        <v>0</v>
      </c>
      <c r="Y597" s="99">
        <v>2</v>
      </c>
      <c r="Z597" s="65">
        <v>2</v>
      </c>
      <c r="AA597" s="319">
        <v>885165</v>
      </c>
      <c r="AB597" s="319">
        <v>46667</v>
      </c>
      <c r="AC597" s="320">
        <f t="shared" si="415"/>
        <v>931832</v>
      </c>
      <c r="AD597" s="75">
        <v>4500000</v>
      </c>
      <c r="AE597" s="75">
        <v>6000000</v>
      </c>
      <c r="AF597" s="338">
        <f t="shared" si="439"/>
        <v>177895.19999999998</v>
      </c>
      <c r="AG597" s="113">
        <f t="shared" si="416"/>
        <v>26554950</v>
      </c>
      <c r="AH597" s="75">
        <f t="shared" si="417"/>
        <v>1400010</v>
      </c>
      <c r="AI597" s="75">
        <f t="shared" si="418"/>
        <v>21347423.999999996</v>
      </c>
      <c r="AJ597" s="75">
        <f t="shared" si="419"/>
        <v>5310990</v>
      </c>
      <c r="AK597" s="75">
        <f t="shared" si="420"/>
        <v>4500000</v>
      </c>
      <c r="AL597" s="75">
        <f t="shared" si="421"/>
        <v>6000000</v>
      </c>
      <c r="AM597" s="75">
        <f t="shared" si="422"/>
        <v>4892117.9999999991</v>
      </c>
      <c r="AN597" s="75">
        <f t="shared" si="423"/>
        <v>5217666.2159999991</v>
      </c>
      <c r="AO597" s="75">
        <f t="shared" si="424"/>
        <v>0</v>
      </c>
      <c r="AP597" s="75">
        <f t="shared" si="425"/>
        <v>3000000</v>
      </c>
      <c r="AQ597" s="75">
        <v>0</v>
      </c>
      <c r="AR597" s="75">
        <v>0</v>
      </c>
      <c r="AS597" s="75">
        <v>0</v>
      </c>
      <c r="AT597" s="80">
        <v>0</v>
      </c>
      <c r="AU597" s="82">
        <f t="shared" si="426"/>
        <v>78223158.216000006</v>
      </c>
      <c r="AV597" s="113">
        <f t="shared" si="427"/>
        <v>54308316.440880008</v>
      </c>
      <c r="AW597" s="75">
        <f t="shared" si="428"/>
        <v>72912168.215999991</v>
      </c>
      <c r="AX597" s="75">
        <f t="shared" si="429"/>
        <v>5103851.7751199994</v>
      </c>
      <c r="AY597" s="76">
        <f t="shared" si="430"/>
        <v>1430831.644088001</v>
      </c>
      <c r="AZ597" s="75">
        <v>0</v>
      </c>
      <c r="BA597" s="75">
        <v>0</v>
      </c>
      <c r="BB597" s="75">
        <v>0</v>
      </c>
      <c r="BC597" s="80">
        <v>0</v>
      </c>
      <c r="BD597" s="80">
        <v>0</v>
      </c>
      <c r="BE597" s="80">
        <v>0</v>
      </c>
      <c r="BF597" s="78">
        <v>0</v>
      </c>
      <c r="BG597" s="348">
        <f t="shared" si="431"/>
        <v>6534683.4192080004</v>
      </c>
      <c r="BH597" s="188">
        <f t="shared" si="432"/>
        <v>71688474</v>
      </c>
      <c r="BM597" s="50">
        <v>885165</v>
      </c>
      <c r="BN597" s="391">
        <f t="shared" si="410"/>
        <v>46667</v>
      </c>
      <c r="BO597" s="391">
        <f t="shared" si="411"/>
        <v>931832</v>
      </c>
      <c r="BP597" s="391">
        <f t="shared" si="399"/>
        <v>26554950</v>
      </c>
      <c r="BQ597" s="50">
        <f t="shared" si="400"/>
        <v>1400010</v>
      </c>
      <c r="BR597" s="50">
        <f t="shared" si="401"/>
        <v>21347423.999999996</v>
      </c>
      <c r="BS597" s="50">
        <f t="shared" si="402"/>
        <v>5310990</v>
      </c>
      <c r="BT597" s="50">
        <f t="shared" si="403"/>
        <v>4500000</v>
      </c>
      <c r="BU597" s="50">
        <f t="shared" si="404"/>
        <v>6000000</v>
      </c>
      <c r="BV597" s="50">
        <f t="shared" si="405"/>
        <v>4892117.9999999991</v>
      </c>
      <c r="BW597" s="50">
        <f t="shared" si="406"/>
        <v>5217666.2159999991</v>
      </c>
      <c r="BX597" s="50">
        <f t="shared" si="407"/>
        <v>0</v>
      </c>
      <c r="BY597" s="50">
        <f t="shared" si="408"/>
        <v>3000000</v>
      </c>
      <c r="BZ597" s="50">
        <v>0</v>
      </c>
      <c r="CA597" s="50">
        <v>0</v>
      </c>
      <c r="CB597" s="50">
        <v>0</v>
      </c>
      <c r="CC597" s="50">
        <v>0</v>
      </c>
      <c r="CD597" s="391">
        <f t="shared" si="409"/>
        <v>78223158.216000006</v>
      </c>
      <c r="CE597" s="391">
        <f t="shared" si="412"/>
        <v>59412168.216000006</v>
      </c>
      <c r="CF597" s="391">
        <f t="shared" si="413"/>
        <v>72912168.216000006</v>
      </c>
      <c r="CG597" s="50">
        <f t="shared" si="433"/>
        <v>5103851.7751200013</v>
      </c>
      <c r="CH597" s="395">
        <f t="shared" si="434"/>
        <v>1941216.8216000006</v>
      </c>
      <c r="CI597" s="398">
        <v>0</v>
      </c>
      <c r="CJ597" s="50">
        <v>0</v>
      </c>
      <c r="CK597" s="50">
        <v>0</v>
      </c>
      <c r="CL597" s="50">
        <v>0</v>
      </c>
      <c r="CM597" s="50">
        <v>0</v>
      </c>
      <c r="CN597" s="50">
        <v>0</v>
      </c>
      <c r="CO597" s="50">
        <v>0</v>
      </c>
      <c r="CP597" s="395">
        <f t="shared" si="435"/>
        <v>7045068.5967200017</v>
      </c>
      <c r="CQ597" s="391">
        <f t="shared" si="436"/>
        <v>71178089</v>
      </c>
      <c r="CR597" s="391">
        <f t="shared" si="437"/>
        <v>-510385</v>
      </c>
    </row>
    <row r="598" spans="1:96" s="50" customFormat="1" ht="24" customHeight="1" x14ac:dyDescent="0.2">
      <c r="A598" s="182">
        <f t="shared" si="414"/>
        <v>2655495</v>
      </c>
      <c r="B598" s="298">
        <f t="shared" si="438"/>
        <v>592</v>
      </c>
      <c r="C598" s="266">
        <v>389</v>
      </c>
      <c r="D598" s="299">
        <v>13517</v>
      </c>
      <c r="E598" s="242" t="s">
        <v>931</v>
      </c>
      <c r="F598" s="243" t="s">
        <v>2238</v>
      </c>
      <c r="G598" s="287" t="s">
        <v>137</v>
      </c>
      <c r="H598" s="274" t="s">
        <v>2235</v>
      </c>
      <c r="I598" s="294" t="s">
        <v>2239</v>
      </c>
      <c r="J598" s="65">
        <v>532233867</v>
      </c>
      <c r="K598" s="65" t="s">
        <v>2240</v>
      </c>
      <c r="L598" s="65" t="s">
        <v>2235</v>
      </c>
      <c r="M598" s="292" t="s">
        <v>137</v>
      </c>
      <c r="N598" s="99"/>
      <c r="O598" s="65"/>
      <c r="P598" s="245" t="s">
        <v>2410</v>
      </c>
      <c r="Q598" s="244">
        <v>30</v>
      </c>
      <c r="R598" s="246">
        <v>120</v>
      </c>
      <c r="S598" s="246">
        <v>220</v>
      </c>
      <c r="T598" s="246">
        <v>29.33</v>
      </c>
      <c r="U598" s="90">
        <v>0</v>
      </c>
      <c r="V598" s="262">
        <v>15</v>
      </c>
      <c r="W598" s="99">
        <v>0</v>
      </c>
      <c r="X598" s="84">
        <v>0</v>
      </c>
      <c r="Y598" s="99">
        <v>2</v>
      </c>
      <c r="Z598" s="65">
        <v>0</v>
      </c>
      <c r="AA598" s="319">
        <v>885165</v>
      </c>
      <c r="AB598" s="319">
        <v>46667</v>
      </c>
      <c r="AC598" s="320">
        <f t="shared" si="415"/>
        <v>931832</v>
      </c>
      <c r="AD598" s="75">
        <v>4500000</v>
      </c>
      <c r="AE598" s="75">
        <v>6000000</v>
      </c>
      <c r="AF598" s="338">
        <f t="shared" si="439"/>
        <v>177895.19999999998</v>
      </c>
      <c r="AG598" s="113">
        <f t="shared" si="416"/>
        <v>26554950</v>
      </c>
      <c r="AH598" s="75">
        <f t="shared" si="417"/>
        <v>1400010</v>
      </c>
      <c r="AI598" s="75">
        <f t="shared" si="418"/>
        <v>21347423.999999996</v>
      </c>
      <c r="AJ598" s="75">
        <f t="shared" si="419"/>
        <v>0</v>
      </c>
      <c r="AK598" s="75">
        <f t="shared" si="420"/>
        <v>4500000</v>
      </c>
      <c r="AL598" s="75">
        <f t="shared" si="421"/>
        <v>6000000</v>
      </c>
      <c r="AM598" s="75">
        <f t="shared" si="422"/>
        <v>9784235.9999999981</v>
      </c>
      <c r="AN598" s="75">
        <f t="shared" si="423"/>
        <v>5217666.2159999991</v>
      </c>
      <c r="AO598" s="75">
        <f t="shared" si="424"/>
        <v>0</v>
      </c>
      <c r="AP598" s="75">
        <f t="shared" si="425"/>
        <v>3000000</v>
      </c>
      <c r="AQ598" s="75">
        <v>0</v>
      </c>
      <c r="AR598" s="75">
        <v>0</v>
      </c>
      <c r="AS598" s="75">
        <v>0</v>
      </c>
      <c r="AT598" s="80">
        <v>0</v>
      </c>
      <c r="AU598" s="82">
        <f t="shared" si="426"/>
        <v>77804286.216000006</v>
      </c>
      <c r="AV598" s="113">
        <f t="shared" si="427"/>
        <v>58857986.18088001</v>
      </c>
      <c r="AW598" s="75">
        <f t="shared" si="428"/>
        <v>77804286.215999991</v>
      </c>
      <c r="AX598" s="75">
        <f t="shared" si="429"/>
        <v>5446300.0351200001</v>
      </c>
      <c r="AY598" s="76">
        <f t="shared" si="430"/>
        <v>1885798.6180880012</v>
      </c>
      <c r="AZ598" s="75">
        <v>0</v>
      </c>
      <c r="BA598" s="75">
        <v>0</v>
      </c>
      <c r="BB598" s="75">
        <v>0</v>
      </c>
      <c r="BC598" s="80">
        <v>0</v>
      </c>
      <c r="BD598" s="80">
        <v>0</v>
      </c>
      <c r="BE598" s="80">
        <v>0</v>
      </c>
      <c r="BF598" s="78">
        <v>0</v>
      </c>
      <c r="BG598" s="348">
        <f t="shared" si="431"/>
        <v>7332098.6532080015</v>
      </c>
      <c r="BH598" s="188">
        <f t="shared" si="432"/>
        <v>70472187</v>
      </c>
      <c r="BM598" s="50">
        <v>885165</v>
      </c>
      <c r="BN598" s="391">
        <f t="shared" si="410"/>
        <v>46667</v>
      </c>
      <c r="BO598" s="391">
        <f t="shared" si="411"/>
        <v>931832</v>
      </c>
      <c r="BP598" s="391">
        <f t="shared" si="399"/>
        <v>26554950</v>
      </c>
      <c r="BQ598" s="50">
        <f t="shared" si="400"/>
        <v>1400010</v>
      </c>
      <c r="BR598" s="50">
        <f t="shared" si="401"/>
        <v>21347423.999999996</v>
      </c>
      <c r="BS598" s="50">
        <f t="shared" si="402"/>
        <v>0</v>
      </c>
      <c r="BT598" s="50">
        <f t="shared" si="403"/>
        <v>4500000</v>
      </c>
      <c r="BU598" s="50">
        <f t="shared" si="404"/>
        <v>6000000</v>
      </c>
      <c r="BV598" s="50">
        <f t="shared" si="405"/>
        <v>9784235.9999999981</v>
      </c>
      <c r="BW598" s="50">
        <f t="shared" si="406"/>
        <v>5217666.2159999991</v>
      </c>
      <c r="BX598" s="50">
        <f t="shared" si="407"/>
        <v>0</v>
      </c>
      <c r="BY598" s="50">
        <f t="shared" si="408"/>
        <v>3000000</v>
      </c>
      <c r="BZ598" s="50">
        <v>0</v>
      </c>
      <c r="CA598" s="50">
        <v>0</v>
      </c>
      <c r="CB598" s="50">
        <v>0</v>
      </c>
      <c r="CC598" s="50">
        <v>0</v>
      </c>
      <c r="CD598" s="391">
        <f t="shared" si="409"/>
        <v>77804286.216000006</v>
      </c>
      <c r="CE598" s="391">
        <f t="shared" si="412"/>
        <v>64304286.216000006</v>
      </c>
      <c r="CF598" s="391">
        <f t="shared" si="413"/>
        <v>77804286.216000006</v>
      </c>
      <c r="CG598" s="50">
        <f t="shared" si="433"/>
        <v>5446300.0351200011</v>
      </c>
      <c r="CH598" s="395">
        <f t="shared" si="434"/>
        <v>2430428.6216000007</v>
      </c>
      <c r="CI598" s="398">
        <v>0</v>
      </c>
      <c r="CJ598" s="50">
        <v>0</v>
      </c>
      <c r="CK598" s="50">
        <v>0</v>
      </c>
      <c r="CL598" s="50">
        <v>0</v>
      </c>
      <c r="CM598" s="50">
        <v>0</v>
      </c>
      <c r="CN598" s="50">
        <v>0</v>
      </c>
      <c r="CO598" s="50">
        <v>0</v>
      </c>
      <c r="CP598" s="395">
        <f t="shared" si="435"/>
        <v>7876728.6567200013</v>
      </c>
      <c r="CQ598" s="391">
        <f t="shared" si="436"/>
        <v>69927557</v>
      </c>
      <c r="CR598" s="391">
        <f t="shared" si="437"/>
        <v>-544630</v>
      </c>
    </row>
    <row r="599" spans="1:96" s="50" customFormat="1" ht="24" customHeight="1" x14ac:dyDescent="0.2">
      <c r="A599" s="182">
        <f t="shared" si="414"/>
        <v>2655495</v>
      </c>
      <c r="B599" s="298">
        <f t="shared" si="438"/>
        <v>593</v>
      </c>
      <c r="C599" s="266">
        <v>390</v>
      </c>
      <c r="D599" s="299">
        <v>13531</v>
      </c>
      <c r="E599" s="242" t="s">
        <v>99</v>
      </c>
      <c r="F599" s="243" t="s">
        <v>2283</v>
      </c>
      <c r="G599" s="287" t="s">
        <v>137</v>
      </c>
      <c r="H599" s="274" t="s">
        <v>2235</v>
      </c>
      <c r="I599" s="294" t="s">
        <v>2284</v>
      </c>
      <c r="J599" s="65">
        <v>1988631701</v>
      </c>
      <c r="K599" s="65" t="s">
        <v>2285</v>
      </c>
      <c r="L599" s="65" t="s">
        <v>2235</v>
      </c>
      <c r="M599" s="292" t="s">
        <v>137</v>
      </c>
      <c r="N599" s="244" t="s">
        <v>2410</v>
      </c>
      <c r="O599" s="65"/>
      <c r="P599" s="90"/>
      <c r="Q599" s="244">
        <v>30</v>
      </c>
      <c r="R599" s="246">
        <v>120</v>
      </c>
      <c r="S599" s="246">
        <v>110</v>
      </c>
      <c r="T599" s="246">
        <v>29.33</v>
      </c>
      <c r="U599" s="90">
        <v>0</v>
      </c>
      <c r="V599" s="262">
        <v>14</v>
      </c>
      <c r="W599" s="99">
        <v>0</v>
      </c>
      <c r="X599" s="84">
        <v>0</v>
      </c>
      <c r="Y599" s="99">
        <v>2</v>
      </c>
      <c r="Z599" s="65">
        <v>1</v>
      </c>
      <c r="AA599" s="319">
        <v>885165</v>
      </c>
      <c r="AB599" s="319">
        <v>46667</v>
      </c>
      <c r="AC599" s="320">
        <f t="shared" si="415"/>
        <v>931832</v>
      </c>
      <c r="AD599" s="75">
        <v>4500000</v>
      </c>
      <c r="AE599" s="75">
        <v>6000000</v>
      </c>
      <c r="AF599" s="338">
        <f t="shared" si="439"/>
        <v>177895.19999999998</v>
      </c>
      <c r="AG599" s="113">
        <f t="shared" si="416"/>
        <v>26554950</v>
      </c>
      <c r="AH599" s="75">
        <f t="shared" si="417"/>
        <v>1400010</v>
      </c>
      <c r="AI599" s="75">
        <f t="shared" si="418"/>
        <v>21347423.999999996</v>
      </c>
      <c r="AJ599" s="75">
        <f t="shared" si="419"/>
        <v>2655495</v>
      </c>
      <c r="AK599" s="75">
        <f t="shared" si="420"/>
        <v>4500000</v>
      </c>
      <c r="AL599" s="75">
        <f t="shared" si="421"/>
        <v>6000000</v>
      </c>
      <c r="AM599" s="75">
        <f t="shared" si="422"/>
        <v>4892117.9999999991</v>
      </c>
      <c r="AN599" s="75">
        <f t="shared" si="423"/>
        <v>5217666.2159999991</v>
      </c>
      <c r="AO599" s="75">
        <f t="shared" si="424"/>
        <v>0</v>
      </c>
      <c r="AP599" s="75">
        <f t="shared" si="425"/>
        <v>2800000</v>
      </c>
      <c r="AQ599" s="75">
        <v>0</v>
      </c>
      <c r="AR599" s="75">
        <v>0</v>
      </c>
      <c r="AS599" s="75">
        <v>0</v>
      </c>
      <c r="AT599" s="80">
        <v>0</v>
      </c>
      <c r="AU599" s="82">
        <f t="shared" si="426"/>
        <v>75367663.216000006</v>
      </c>
      <c r="AV599" s="113">
        <f t="shared" si="427"/>
        <v>54322316.440880008</v>
      </c>
      <c r="AW599" s="75">
        <f t="shared" si="428"/>
        <v>72712168.215999991</v>
      </c>
      <c r="AX599" s="75">
        <f t="shared" si="429"/>
        <v>5089851.7751199994</v>
      </c>
      <c r="AY599" s="76">
        <f t="shared" si="430"/>
        <v>1432231.644088001</v>
      </c>
      <c r="AZ599" s="75">
        <v>0</v>
      </c>
      <c r="BA599" s="75">
        <v>0</v>
      </c>
      <c r="BB599" s="75">
        <v>0</v>
      </c>
      <c r="BC599" s="80">
        <v>0</v>
      </c>
      <c r="BD599" s="80">
        <v>0</v>
      </c>
      <c r="BE599" s="80">
        <v>0</v>
      </c>
      <c r="BF599" s="78">
        <v>0</v>
      </c>
      <c r="BG599" s="348">
        <f t="shared" si="431"/>
        <v>6522083.4192080004</v>
      </c>
      <c r="BH599" s="188">
        <f t="shared" si="432"/>
        <v>68845579</v>
      </c>
      <c r="BM599" s="50">
        <v>885165</v>
      </c>
      <c r="BN599" s="391">
        <f t="shared" si="410"/>
        <v>46667</v>
      </c>
      <c r="BO599" s="391">
        <f t="shared" si="411"/>
        <v>931832</v>
      </c>
      <c r="BP599" s="391">
        <f t="shared" si="399"/>
        <v>26554950</v>
      </c>
      <c r="BQ599" s="50">
        <f t="shared" si="400"/>
        <v>1400010</v>
      </c>
      <c r="BR599" s="50">
        <f t="shared" si="401"/>
        <v>21347423.999999996</v>
      </c>
      <c r="BS599" s="50">
        <f t="shared" si="402"/>
        <v>2655495</v>
      </c>
      <c r="BT599" s="50">
        <f t="shared" si="403"/>
        <v>4500000</v>
      </c>
      <c r="BU599" s="50">
        <f t="shared" si="404"/>
        <v>6000000</v>
      </c>
      <c r="BV599" s="50">
        <f t="shared" si="405"/>
        <v>4892117.9999999991</v>
      </c>
      <c r="BW599" s="50">
        <f t="shared" si="406"/>
        <v>5217666.2159999991</v>
      </c>
      <c r="BX599" s="50">
        <f t="shared" si="407"/>
        <v>0</v>
      </c>
      <c r="BY599" s="50">
        <f t="shared" si="408"/>
        <v>2800000</v>
      </c>
      <c r="BZ599" s="50">
        <v>0</v>
      </c>
      <c r="CA599" s="50">
        <v>0</v>
      </c>
      <c r="CB599" s="50">
        <v>0</v>
      </c>
      <c r="CC599" s="50">
        <v>0</v>
      </c>
      <c r="CD599" s="391">
        <f t="shared" si="409"/>
        <v>75367663.216000006</v>
      </c>
      <c r="CE599" s="391">
        <f t="shared" si="412"/>
        <v>59412168.216000006</v>
      </c>
      <c r="CF599" s="391">
        <f t="shared" si="413"/>
        <v>72712168.216000006</v>
      </c>
      <c r="CG599" s="50">
        <f t="shared" si="433"/>
        <v>5089851.7751200013</v>
      </c>
      <c r="CH599" s="395">
        <f t="shared" si="434"/>
        <v>1941216.8216000006</v>
      </c>
      <c r="CI599" s="398">
        <v>0</v>
      </c>
      <c r="CJ599" s="50">
        <v>0</v>
      </c>
      <c r="CK599" s="50">
        <v>0</v>
      </c>
      <c r="CL599" s="50">
        <v>0</v>
      </c>
      <c r="CM599" s="50">
        <v>0</v>
      </c>
      <c r="CN599" s="50">
        <v>0</v>
      </c>
      <c r="CO599" s="50">
        <v>0</v>
      </c>
      <c r="CP599" s="395">
        <f t="shared" si="435"/>
        <v>7031068.5967200017</v>
      </c>
      <c r="CQ599" s="391">
        <f t="shared" si="436"/>
        <v>68336594</v>
      </c>
      <c r="CR599" s="391">
        <f t="shared" si="437"/>
        <v>-508985</v>
      </c>
    </row>
    <row r="600" spans="1:96" s="50" customFormat="1" ht="24" customHeight="1" x14ac:dyDescent="0.2">
      <c r="A600" s="182">
        <f t="shared" si="414"/>
        <v>2655495</v>
      </c>
      <c r="B600" s="298">
        <f t="shared" si="438"/>
        <v>594</v>
      </c>
      <c r="C600" s="266">
        <v>391</v>
      </c>
      <c r="D600" s="299">
        <v>13516</v>
      </c>
      <c r="E600" s="242" t="s">
        <v>2233</v>
      </c>
      <c r="F600" s="243" t="s">
        <v>2234</v>
      </c>
      <c r="G600" s="287" t="s">
        <v>137</v>
      </c>
      <c r="H600" s="274" t="s">
        <v>2235</v>
      </c>
      <c r="I600" s="294" t="s">
        <v>2236</v>
      </c>
      <c r="J600" s="65">
        <v>1829435183</v>
      </c>
      <c r="K600" s="65" t="s">
        <v>2237</v>
      </c>
      <c r="L600" s="65" t="s">
        <v>2235</v>
      </c>
      <c r="M600" s="292" t="s">
        <v>137</v>
      </c>
      <c r="N600" s="99"/>
      <c r="O600" s="246" t="s">
        <v>2410</v>
      </c>
      <c r="P600" s="90"/>
      <c r="Q600" s="244">
        <v>30</v>
      </c>
      <c r="R600" s="246">
        <v>90</v>
      </c>
      <c r="S600" s="246">
        <v>0</v>
      </c>
      <c r="T600" s="246">
        <v>0</v>
      </c>
      <c r="U600" s="90">
        <v>0</v>
      </c>
      <c r="V600" s="262">
        <v>22</v>
      </c>
      <c r="W600" s="99">
        <v>0</v>
      </c>
      <c r="X600" s="84">
        <v>0</v>
      </c>
      <c r="Y600" s="99">
        <v>2</v>
      </c>
      <c r="Z600" s="65">
        <v>2</v>
      </c>
      <c r="AA600" s="319">
        <v>885165</v>
      </c>
      <c r="AB600" s="319">
        <v>46667</v>
      </c>
      <c r="AC600" s="320">
        <f t="shared" si="415"/>
        <v>931832</v>
      </c>
      <c r="AD600" s="75">
        <v>4500000</v>
      </c>
      <c r="AE600" s="75">
        <v>6000000</v>
      </c>
      <c r="AF600" s="338">
        <f t="shared" si="439"/>
        <v>177895.19999999998</v>
      </c>
      <c r="AG600" s="113">
        <f t="shared" si="416"/>
        <v>26554950</v>
      </c>
      <c r="AH600" s="75">
        <f t="shared" si="417"/>
        <v>1400010</v>
      </c>
      <c r="AI600" s="75">
        <f t="shared" si="418"/>
        <v>16010567.999999998</v>
      </c>
      <c r="AJ600" s="75">
        <f t="shared" si="419"/>
        <v>5310990</v>
      </c>
      <c r="AK600" s="75">
        <f t="shared" si="420"/>
        <v>4500000</v>
      </c>
      <c r="AL600" s="75">
        <f t="shared" si="421"/>
        <v>6000000</v>
      </c>
      <c r="AM600" s="75">
        <f t="shared" si="422"/>
        <v>0</v>
      </c>
      <c r="AN600" s="75">
        <f t="shared" si="423"/>
        <v>0</v>
      </c>
      <c r="AO600" s="75">
        <f t="shared" si="424"/>
        <v>0</v>
      </c>
      <c r="AP600" s="75">
        <f t="shared" si="425"/>
        <v>4400000</v>
      </c>
      <c r="AQ600" s="75">
        <v>0</v>
      </c>
      <c r="AR600" s="75">
        <v>0</v>
      </c>
      <c r="AS600" s="75">
        <v>0</v>
      </c>
      <c r="AT600" s="80">
        <v>0</v>
      </c>
      <c r="AU600" s="82">
        <f t="shared" si="426"/>
        <v>64176518</v>
      </c>
      <c r="AV600" s="113">
        <f t="shared" si="427"/>
        <v>39844941.039999999</v>
      </c>
      <c r="AW600" s="75">
        <f t="shared" si="428"/>
        <v>58865528</v>
      </c>
      <c r="AX600" s="75">
        <f t="shared" si="429"/>
        <v>4120586.9600000004</v>
      </c>
      <c r="AY600" s="76">
        <f t="shared" si="430"/>
        <v>0</v>
      </c>
      <c r="AZ600" s="75">
        <v>0</v>
      </c>
      <c r="BA600" s="75">
        <v>0</v>
      </c>
      <c r="BB600" s="75">
        <v>0</v>
      </c>
      <c r="BC600" s="80">
        <v>0</v>
      </c>
      <c r="BD600" s="80">
        <v>0</v>
      </c>
      <c r="BE600" s="80">
        <v>0</v>
      </c>
      <c r="BF600" s="78">
        <v>0</v>
      </c>
      <c r="BG600" s="348">
        <f t="shared" si="431"/>
        <v>4120586.9600000004</v>
      </c>
      <c r="BH600" s="188">
        <f t="shared" si="432"/>
        <v>60055931</v>
      </c>
      <c r="BM600" s="50">
        <v>885165</v>
      </c>
      <c r="BN600" s="391">
        <f t="shared" si="410"/>
        <v>46667</v>
      </c>
      <c r="BO600" s="391">
        <f t="shared" si="411"/>
        <v>931832</v>
      </c>
      <c r="BP600" s="391">
        <f t="shared" si="399"/>
        <v>26554950</v>
      </c>
      <c r="BQ600" s="50">
        <f t="shared" si="400"/>
        <v>1400010</v>
      </c>
      <c r="BR600" s="50">
        <f t="shared" si="401"/>
        <v>16010567.999999998</v>
      </c>
      <c r="BS600" s="50">
        <f t="shared" si="402"/>
        <v>5310990</v>
      </c>
      <c r="BT600" s="50">
        <f t="shared" si="403"/>
        <v>4500000</v>
      </c>
      <c r="BU600" s="50">
        <f t="shared" si="404"/>
        <v>6000000</v>
      </c>
      <c r="BV600" s="50">
        <f t="shared" si="405"/>
        <v>0</v>
      </c>
      <c r="BW600" s="50">
        <f t="shared" si="406"/>
        <v>0</v>
      </c>
      <c r="BX600" s="50">
        <f t="shared" si="407"/>
        <v>0</v>
      </c>
      <c r="BY600" s="50">
        <f t="shared" si="408"/>
        <v>4400000</v>
      </c>
      <c r="BZ600" s="50">
        <v>0</v>
      </c>
      <c r="CA600" s="50">
        <v>0</v>
      </c>
      <c r="CB600" s="50">
        <v>0</v>
      </c>
      <c r="CC600" s="50">
        <v>0</v>
      </c>
      <c r="CD600" s="391">
        <f t="shared" si="409"/>
        <v>64176518</v>
      </c>
      <c r="CE600" s="391">
        <f t="shared" si="412"/>
        <v>43965528</v>
      </c>
      <c r="CF600" s="391">
        <f t="shared" si="413"/>
        <v>58865528</v>
      </c>
      <c r="CG600" s="50">
        <f t="shared" si="433"/>
        <v>4120586.9600000004</v>
      </c>
      <c r="CH600" s="395">
        <f t="shared" si="434"/>
        <v>396552.80000000005</v>
      </c>
      <c r="CI600" s="398">
        <v>0</v>
      </c>
      <c r="CJ600" s="50">
        <v>0</v>
      </c>
      <c r="CK600" s="50">
        <v>0</v>
      </c>
      <c r="CL600" s="50">
        <v>0</v>
      </c>
      <c r="CM600" s="50">
        <v>0</v>
      </c>
      <c r="CN600" s="50">
        <v>0</v>
      </c>
      <c r="CO600" s="50">
        <v>0</v>
      </c>
      <c r="CP600" s="395">
        <f t="shared" si="435"/>
        <v>4517139.7600000007</v>
      </c>
      <c r="CQ600" s="391">
        <f t="shared" si="436"/>
        <v>59659378</v>
      </c>
      <c r="CR600" s="391">
        <f t="shared" si="437"/>
        <v>-396553</v>
      </c>
    </row>
    <row r="601" spans="1:96" s="50" customFormat="1" ht="24" customHeight="1" x14ac:dyDescent="0.2">
      <c r="A601" s="182">
        <f t="shared" si="414"/>
        <v>2655495</v>
      </c>
      <c r="B601" s="298">
        <f t="shared" si="438"/>
        <v>595</v>
      </c>
      <c r="C601" s="266">
        <v>392</v>
      </c>
      <c r="D601" s="299">
        <v>13519</v>
      </c>
      <c r="E601" s="242" t="s">
        <v>2244</v>
      </c>
      <c r="F601" s="243" t="s">
        <v>2245</v>
      </c>
      <c r="G601" s="287" t="s">
        <v>137</v>
      </c>
      <c r="H601" s="274" t="s">
        <v>2235</v>
      </c>
      <c r="I601" s="294" t="s">
        <v>2246</v>
      </c>
      <c r="J601" s="65">
        <v>1841745367</v>
      </c>
      <c r="K601" s="65" t="s">
        <v>2247</v>
      </c>
      <c r="L601" s="65" t="s">
        <v>2235</v>
      </c>
      <c r="M601" s="292" t="s">
        <v>137</v>
      </c>
      <c r="N601" s="244" t="s">
        <v>2410</v>
      </c>
      <c r="O601" s="65"/>
      <c r="P601" s="90"/>
      <c r="Q601" s="244">
        <v>30</v>
      </c>
      <c r="R601" s="246">
        <v>120</v>
      </c>
      <c r="S601" s="246">
        <v>110</v>
      </c>
      <c r="T601" s="246">
        <v>29.33</v>
      </c>
      <c r="U601" s="90">
        <v>0</v>
      </c>
      <c r="V601" s="262">
        <v>14</v>
      </c>
      <c r="W601" s="99">
        <v>0</v>
      </c>
      <c r="X601" s="84">
        <v>0</v>
      </c>
      <c r="Y601" s="99">
        <v>2</v>
      </c>
      <c r="Z601" s="65">
        <v>3</v>
      </c>
      <c r="AA601" s="319">
        <v>885165</v>
      </c>
      <c r="AB601" s="319">
        <v>46667</v>
      </c>
      <c r="AC601" s="320">
        <f t="shared" si="415"/>
        <v>931832</v>
      </c>
      <c r="AD601" s="75">
        <v>4500000</v>
      </c>
      <c r="AE601" s="75">
        <v>6000000</v>
      </c>
      <c r="AF601" s="338">
        <f t="shared" si="439"/>
        <v>177895.19999999998</v>
      </c>
      <c r="AG601" s="113">
        <f t="shared" si="416"/>
        <v>26554950</v>
      </c>
      <c r="AH601" s="75">
        <f t="shared" si="417"/>
        <v>1400010</v>
      </c>
      <c r="AI601" s="75">
        <f t="shared" si="418"/>
        <v>21347423.999999996</v>
      </c>
      <c r="AJ601" s="75">
        <f t="shared" si="419"/>
        <v>7966485</v>
      </c>
      <c r="AK601" s="75">
        <f t="shared" si="420"/>
        <v>4500000</v>
      </c>
      <c r="AL601" s="75">
        <f t="shared" si="421"/>
        <v>6000000</v>
      </c>
      <c r="AM601" s="75">
        <f t="shared" si="422"/>
        <v>4892117.9999999991</v>
      </c>
      <c r="AN601" s="75">
        <f t="shared" si="423"/>
        <v>5217666.2159999991</v>
      </c>
      <c r="AO601" s="75">
        <f t="shared" si="424"/>
        <v>0</v>
      </c>
      <c r="AP601" s="75">
        <f t="shared" si="425"/>
        <v>2800000</v>
      </c>
      <c r="AQ601" s="75">
        <v>0</v>
      </c>
      <c r="AR601" s="75">
        <v>0</v>
      </c>
      <c r="AS601" s="75">
        <v>0</v>
      </c>
      <c r="AT601" s="80">
        <v>0</v>
      </c>
      <c r="AU601" s="82">
        <f t="shared" si="426"/>
        <v>80678653.216000006</v>
      </c>
      <c r="AV601" s="113">
        <f t="shared" si="427"/>
        <v>54322316.440880008</v>
      </c>
      <c r="AW601" s="75">
        <f t="shared" si="428"/>
        <v>72712168.215999991</v>
      </c>
      <c r="AX601" s="75">
        <f t="shared" si="429"/>
        <v>5089851.7751199994</v>
      </c>
      <c r="AY601" s="76">
        <f t="shared" si="430"/>
        <v>1432231.644088001</v>
      </c>
      <c r="AZ601" s="75">
        <v>0</v>
      </c>
      <c r="BA601" s="75">
        <v>0</v>
      </c>
      <c r="BB601" s="75">
        <v>0</v>
      </c>
      <c r="BC601" s="80">
        <v>0</v>
      </c>
      <c r="BD601" s="80">
        <v>0</v>
      </c>
      <c r="BE601" s="80">
        <v>0</v>
      </c>
      <c r="BF601" s="78">
        <v>0</v>
      </c>
      <c r="BG601" s="348">
        <f t="shared" si="431"/>
        <v>6522083.4192080004</v>
      </c>
      <c r="BH601" s="188">
        <f t="shared" si="432"/>
        <v>74156569</v>
      </c>
      <c r="BM601" s="50">
        <v>885165</v>
      </c>
      <c r="BN601" s="391">
        <f t="shared" si="410"/>
        <v>46667</v>
      </c>
      <c r="BO601" s="391">
        <f t="shared" si="411"/>
        <v>931832</v>
      </c>
      <c r="BP601" s="391">
        <f t="shared" si="399"/>
        <v>26554950</v>
      </c>
      <c r="BQ601" s="50">
        <f t="shared" si="400"/>
        <v>1400010</v>
      </c>
      <c r="BR601" s="50">
        <f t="shared" si="401"/>
        <v>21347423.999999996</v>
      </c>
      <c r="BS601" s="50">
        <f t="shared" si="402"/>
        <v>7966485</v>
      </c>
      <c r="BT601" s="50">
        <f t="shared" si="403"/>
        <v>4500000</v>
      </c>
      <c r="BU601" s="50">
        <f t="shared" si="404"/>
        <v>6000000</v>
      </c>
      <c r="BV601" s="50">
        <f t="shared" si="405"/>
        <v>4892117.9999999991</v>
      </c>
      <c r="BW601" s="50">
        <f t="shared" si="406"/>
        <v>5217666.2159999991</v>
      </c>
      <c r="BX601" s="50">
        <f t="shared" si="407"/>
        <v>0</v>
      </c>
      <c r="BY601" s="50">
        <f t="shared" si="408"/>
        <v>2800000</v>
      </c>
      <c r="BZ601" s="50">
        <v>0</v>
      </c>
      <c r="CA601" s="50">
        <v>0</v>
      </c>
      <c r="CB601" s="50">
        <v>0</v>
      </c>
      <c r="CC601" s="50">
        <v>0</v>
      </c>
      <c r="CD601" s="391">
        <f t="shared" si="409"/>
        <v>80678653.216000006</v>
      </c>
      <c r="CE601" s="391">
        <f t="shared" si="412"/>
        <v>59412168.216000006</v>
      </c>
      <c r="CF601" s="391">
        <f t="shared" si="413"/>
        <v>72712168.216000006</v>
      </c>
      <c r="CG601" s="50">
        <f t="shared" si="433"/>
        <v>5089851.7751200013</v>
      </c>
      <c r="CH601" s="395">
        <f t="shared" si="434"/>
        <v>1941216.8216000006</v>
      </c>
      <c r="CI601" s="398">
        <v>0</v>
      </c>
      <c r="CJ601" s="50">
        <v>0</v>
      </c>
      <c r="CK601" s="50">
        <v>0</v>
      </c>
      <c r="CL601" s="50">
        <v>0</v>
      </c>
      <c r="CM601" s="50">
        <v>0</v>
      </c>
      <c r="CN601" s="50">
        <v>0</v>
      </c>
      <c r="CO601" s="50">
        <v>0</v>
      </c>
      <c r="CP601" s="395">
        <f t="shared" si="435"/>
        <v>7031068.5967200017</v>
      </c>
      <c r="CQ601" s="391">
        <f t="shared" si="436"/>
        <v>73647584</v>
      </c>
      <c r="CR601" s="391">
        <f t="shared" si="437"/>
        <v>-508985</v>
      </c>
    </row>
    <row r="602" spans="1:96" s="50" customFormat="1" ht="24" customHeight="1" x14ac:dyDescent="0.2">
      <c r="A602" s="182">
        <f t="shared" si="414"/>
        <v>2655495</v>
      </c>
      <c r="B602" s="298">
        <f t="shared" si="438"/>
        <v>596</v>
      </c>
      <c r="C602" s="266">
        <v>393</v>
      </c>
      <c r="D602" s="299">
        <v>13522</v>
      </c>
      <c r="E602" s="242" t="s">
        <v>236</v>
      </c>
      <c r="F602" s="243" t="s">
        <v>2254</v>
      </c>
      <c r="G602" s="287" t="s">
        <v>137</v>
      </c>
      <c r="H602" s="274" t="s">
        <v>2235</v>
      </c>
      <c r="I602" s="294" t="s">
        <v>2255</v>
      </c>
      <c r="J602" s="65">
        <v>1756236429</v>
      </c>
      <c r="K602" s="65" t="s">
        <v>2256</v>
      </c>
      <c r="L602" s="65" t="s">
        <v>2235</v>
      </c>
      <c r="M602" s="292" t="s">
        <v>137</v>
      </c>
      <c r="N602" s="99"/>
      <c r="O602" s="65"/>
      <c r="P602" s="245" t="s">
        <v>2410</v>
      </c>
      <c r="Q602" s="244">
        <v>30</v>
      </c>
      <c r="R602" s="246">
        <v>120</v>
      </c>
      <c r="S602" s="246">
        <v>220</v>
      </c>
      <c r="T602" s="246">
        <v>29.33</v>
      </c>
      <c r="U602" s="90">
        <v>0</v>
      </c>
      <c r="V602" s="262">
        <v>15</v>
      </c>
      <c r="W602" s="99">
        <v>0</v>
      </c>
      <c r="X602" s="84">
        <v>0</v>
      </c>
      <c r="Y602" s="99">
        <v>2</v>
      </c>
      <c r="Z602" s="65">
        <v>3</v>
      </c>
      <c r="AA602" s="319">
        <v>885165</v>
      </c>
      <c r="AB602" s="319">
        <v>46667</v>
      </c>
      <c r="AC602" s="320">
        <f t="shared" si="415"/>
        <v>931832</v>
      </c>
      <c r="AD602" s="75">
        <v>4500000</v>
      </c>
      <c r="AE602" s="75">
        <v>6000000</v>
      </c>
      <c r="AF602" s="338">
        <f t="shared" si="439"/>
        <v>177895.19999999998</v>
      </c>
      <c r="AG602" s="113">
        <f t="shared" si="416"/>
        <v>26554950</v>
      </c>
      <c r="AH602" s="75">
        <f t="shared" si="417"/>
        <v>1400010</v>
      </c>
      <c r="AI602" s="75">
        <f t="shared" si="418"/>
        <v>21347423.999999996</v>
      </c>
      <c r="AJ602" s="75">
        <f t="shared" si="419"/>
        <v>7966485</v>
      </c>
      <c r="AK602" s="75">
        <f t="shared" si="420"/>
        <v>4500000</v>
      </c>
      <c r="AL602" s="75">
        <f t="shared" si="421"/>
        <v>6000000</v>
      </c>
      <c r="AM602" s="75">
        <f t="shared" si="422"/>
        <v>9784235.9999999981</v>
      </c>
      <c r="AN602" s="75">
        <f t="shared" si="423"/>
        <v>5217666.2159999991</v>
      </c>
      <c r="AO602" s="75">
        <f t="shared" si="424"/>
        <v>0</v>
      </c>
      <c r="AP602" s="75">
        <f t="shared" si="425"/>
        <v>3000000</v>
      </c>
      <c r="AQ602" s="75">
        <v>0</v>
      </c>
      <c r="AR602" s="75">
        <v>0</v>
      </c>
      <c r="AS602" s="75">
        <v>0</v>
      </c>
      <c r="AT602" s="80">
        <v>0</v>
      </c>
      <c r="AU602" s="82">
        <f t="shared" si="426"/>
        <v>85770771.216000006</v>
      </c>
      <c r="AV602" s="113">
        <f t="shared" si="427"/>
        <v>58857986.18088001</v>
      </c>
      <c r="AW602" s="75">
        <f t="shared" si="428"/>
        <v>77804286.215999991</v>
      </c>
      <c r="AX602" s="75">
        <f t="shared" si="429"/>
        <v>5446300.0351200001</v>
      </c>
      <c r="AY602" s="76">
        <f t="shared" si="430"/>
        <v>1885798.6180880012</v>
      </c>
      <c r="AZ602" s="75">
        <v>0</v>
      </c>
      <c r="BA602" s="75">
        <v>0</v>
      </c>
      <c r="BB602" s="75">
        <v>0</v>
      </c>
      <c r="BC602" s="80">
        <v>0</v>
      </c>
      <c r="BD602" s="80">
        <v>0</v>
      </c>
      <c r="BE602" s="80">
        <v>0</v>
      </c>
      <c r="BF602" s="78">
        <v>0</v>
      </c>
      <c r="BG602" s="348">
        <f t="shared" si="431"/>
        <v>7332098.6532080015</v>
      </c>
      <c r="BH602" s="188">
        <f t="shared" si="432"/>
        <v>78438672</v>
      </c>
      <c r="BM602" s="50">
        <v>885165</v>
      </c>
      <c r="BN602" s="391">
        <f t="shared" si="410"/>
        <v>46667</v>
      </c>
      <c r="BO602" s="391">
        <f t="shared" si="411"/>
        <v>931832</v>
      </c>
      <c r="BP602" s="391">
        <f t="shared" si="399"/>
        <v>26554950</v>
      </c>
      <c r="BQ602" s="50">
        <f t="shared" si="400"/>
        <v>1400010</v>
      </c>
      <c r="BR602" s="50">
        <f t="shared" si="401"/>
        <v>21347423.999999996</v>
      </c>
      <c r="BS602" s="50">
        <f t="shared" si="402"/>
        <v>7966485</v>
      </c>
      <c r="BT602" s="50">
        <f t="shared" si="403"/>
        <v>4500000</v>
      </c>
      <c r="BU602" s="50">
        <f t="shared" si="404"/>
        <v>6000000</v>
      </c>
      <c r="BV602" s="50">
        <f t="shared" si="405"/>
        <v>9784235.9999999981</v>
      </c>
      <c r="BW602" s="50">
        <f t="shared" si="406"/>
        <v>5217666.2159999991</v>
      </c>
      <c r="BX602" s="50">
        <f t="shared" si="407"/>
        <v>0</v>
      </c>
      <c r="BY602" s="50">
        <f t="shared" si="408"/>
        <v>3000000</v>
      </c>
      <c r="BZ602" s="50">
        <v>0</v>
      </c>
      <c r="CA602" s="50">
        <v>0</v>
      </c>
      <c r="CB602" s="50">
        <v>0</v>
      </c>
      <c r="CC602" s="50">
        <v>0</v>
      </c>
      <c r="CD602" s="391">
        <f t="shared" si="409"/>
        <v>85770771.216000006</v>
      </c>
      <c r="CE602" s="391">
        <f t="shared" si="412"/>
        <v>64304286.216000006</v>
      </c>
      <c r="CF602" s="391">
        <f t="shared" si="413"/>
        <v>77804286.216000006</v>
      </c>
      <c r="CG602" s="50">
        <f t="shared" si="433"/>
        <v>5446300.0351200011</v>
      </c>
      <c r="CH602" s="395">
        <f t="shared" si="434"/>
        <v>2430428.6216000007</v>
      </c>
      <c r="CI602" s="398">
        <v>0</v>
      </c>
      <c r="CJ602" s="50">
        <v>0</v>
      </c>
      <c r="CK602" s="50">
        <v>0</v>
      </c>
      <c r="CL602" s="50">
        <v>0</v>
      </c>
      <c r="CM602" s="50">
        <v>0</v>
      </c>
      <c r="CN602" s="50">
        <v>0</v>
      </c>
      <c r="CO602" s="50">
        <v>0</v>
      </c>
      <c r="CP602" s="395">
        <f t="shared" si="435"/>
        <v>7876728.6567200013</v>
      </c>
      <c r="CQ602" s="391">
        <f t="shared" si="436"/>
        <v>77894042</v>
      </c>
      <c r="CR602" s="391">
        <f t="shared" si="437"/>
        <v>-544630</v>
      </c>
    </row>
    <row r="603" spans="1:96" s="50" customFormat="1" ht="24" customHeight="1" x14ac:dyDescent="0.2">
      <c r="A603" s="182">
        <f t="shared" si="414"/>
        <v>2655495</v>
      </c>
      <c r="B603" s="298">
        <f t="shared" si="438"/>
        <v>597</v>
      </c>
      <c r="C603" s="266">
        <v>394</v>
      </c>
      <c r="D603" s="299">
        <v>13546</v>
      </c>
      <c r="E603" s="242" t="s">
        <v>2331</v>
      </c>
      <c r="F603" s="243" t="s">
        <v>2332</v>
      </c>
      <c r="G603" s="287" t="s">
        <v>137</v>
      </c>
      <c r="H603" s="274" t="s">
        <v>2235</v>
      </c>
      <c r="I603" s="294" t="s">
        <v>2333</v>
      </c>
      <c r="J603" s="65">
        <v>1810002044</v>
      </c>
      <c r="K603" s="65" t="s">
        <v>2334</v>
      </c>
      <c r="L603" s="65" t="s">
        <v>2235</v>
      </c>
      <c r="M603" s="292" t="s">
        <v>137</v>
      </c>
      <c r="N603" s="244" t="s">
        <v>2410</v>
      </c>
      <c r="O603" s="65"/>
      <c r="P603" s="90"/>
      <c r="Q603" s="244">
        <v>30</v>
      </c>
      <c r="R603" s="246">
        <v>120</v>
      </c>
      <c r="S603" s="246">
        <v>110</v>
      </c>
      <c r="T603" s="246">
        <v>29.33</v>
      </c>
      <c r="U603" s="90">
        <v>0</v>
      </c>
      <c r="V603" s="262">
        <v>15</v>
      </c>
      <c r="W603" s="99">
        <v>0</v>
      </c>
      <c r="X603" s="84">
        <v>0</v>
      </c>
      <c r="Y603" s="99">
        <v>0</v>
      </c>
      <c r="Z603" s="65">
        <v>0</v>
      </c>
      <c r="AA603" s="319">
        <v>885165</v>
      </c>
      <c r="AB603" s="319">
        <v>46667</v>
      </c>
      <c r="AC603" s="320">
        <f t="shared" si="415"/>
        <v>931832</v>
      </c>
      <c r="AD603" s="75">
        <v>4500000</v>
      </c>
      <c r="AE603" s="75">
        <v>6000000</v>
      </c>
      <c r="AF603" s="338">
        <f t="shared" si="439"/>
        <v>177895.19999999998</v>
      </c>
      <c r="AG603" s="113">
        <f t="shared" si="416"/>
        <v>26554950</v>
      </c>
      <c r="AH603" s="75">
        <f t="shared" si="417"/>
        <v>1400010</v>
      </c>
      <c r="AI603" s="75">
        <f t="shared" si="418"/>
        <v>21347423.999999996</v>
      </c>
      <c r="AJ603" s="75">
        <f t="shared" si="419"/>
        <v>0</v>
      </c>
      <c r="AK603" s="75">
        <f t="shared" si="420"/>
        <v>4500000</v>
      </c>
      <c r="AL603" s="75">
        <f t="shared" si="421"/>
        <v>6000000</v>
      </c>
      <c r="AM603" s="75">
        <f t="shared" si="422"/>
        <v>4892117.9999999991</v>
      </c>
      <c r="AN603" s="75">
        <f t="shared" si="423"/>
        <v>5217666.2159999991</v>
      </c>
      <c r="AO603" s="75">
        <f t="shared" si="424"/>
        <v>0</v>
      </c>
      <c r="AP603" s="75">
        <f t="shared" si="425"/>
        <v>3000000</v>
      </c>
      <c r="AQ603" s="75">
        <v>0</v>
      </c>
      <c r="AR603" s="75">
        <v>0</v>
      </c>
      <c r="AS603" s="75">
        <v>0</v>
      </c>
      <c r="AT603" s="80">
        <v>0</v>
      </c>
      <c r="AU603" s="82">
        <f t="shared" si="426"/>
        <v>72912168.216000006</v>
      </c>
      <c r="AV603" s="113">
        <f t="shared" si="427"/>
        <v>54308316.440880008</v>
      </c>
      <c r="AW603" s="75">
        <f t="shared" si="428"/>
        <v>72912168.215999991</v>
      </c>
      <c r="AX603" s="75">
        <f t="shared" si="429"/>
        <v>5103851.7751199994</v>
      </c>
      <c r="AY603" s="76">
        <f t="shared" si="430"/>
        <v>1430831.644088001</v>
      </c>
      <c r="AZ603" s="75">
        <v>0</v>
      </c>
      <c r="BA603" s="75">
        <v>0</v>
      </c>
      <c r="BB603" s="75">
        <v>0</v>
      </c>
      <c r="BC603" s="80">
        <v>0</v>
      </c>
      <c r="BD603" s="80">
        <v>0</v>
      </c>
      <c r="BE603" s="80">
        <v>0</v>
      </c>
      <c r="BF603" s="78">
        <v>0</v>
      </c>
      <c r="BG603" s="348">
        <f t="shared" si="431"/>
        <v>6534683.4192080004</v>
      </c>
      <c r="BH603" s="188">
        <f t="shared" si="432"/>
        <v>66377484</v>
      </c>
      <c r="BM603" s="50">
        <v>885165</v>
      </c>
      <c r="BN603" s="391">
        <f t="shared" si="410"/>
        <v>46667</v>
      </c>
      <c r="BO603" s="391">
        <f t="shared" si="411"/>
        <v>931832</v>
      </c>
      <c r="BP603" s="391">
        <f t="shared" si="399"/>
        <v>26554950</v>
      </c>
      <c r="BQ603" s="50">
        <f t="shared" si="400"/>
        <v>1400010</v>
      </c>
      <c r="BR603" s="50">
        <f t="shared" si="401"/>
        <v>21347423.999999996</v>
      </c>
      <c r="BS603" s="50">
        <f t="shared" si="402"/>
        <v>0</v>
      </c>
      <c r="BT603" s="50">
        <f t="shared" si="403"/>
        <v>4500000</v>
      </c>
      <c r="BU603" s="50">
        <f t="shared" si="404"/>
        <v>6000000</v>
      </c>
      <c r="BV603" s="50">
        <f t="shared" si="405"/>
        <v>4892117.9999999991</v>
      </c>
      <c r="BW603" s="50">
        <f t="shared" si="406"/>
        <v>5217666.2159999991</v>
      </c>
      <c r="BX603" s="50">
        <f t="shared" si="407"/>
        <v>0</v>
      </c>
      <c r="BY603" s="50">
        <f t="shared" si="408"/>
        <v>3000000</v>
      </c>
      <c r="BZ603" s="50">
        <v>0</v>
      </c>
      <c r="CA603" s="50">
        <v>0</v>
      </c>
      <c r="CB603" s="50">
        <v>0</v>
      </c>
      <c r="CC603" s="50">
        <v>0</v>
      </c>
      <c r="CD603" s="391">
        <f t="shared" si="409"/>
        <v>72912168.216000006</v>
      </c>
      <c r="CE603" s="391">
        <f t="shared" si="412"/>
        <v>59412168.216000006</v>
      </c>
      <c r="CF603" s="391">
        <f t="shared" si="413"/>
        <v>72912168.216000006</v>
      </c>
      <c r="CG603" s="50">
        <f t="shared" si="433"/>
        <v>5103851.7751200013</v>
      </c>
      <c r="CH603" s="395">
        <f t="shared" si="434"/>
        <v>1941216.8216000006</v>
      </c>
      <c r="CI603" s="398">
        <v>0</v>
      </c>
      <c r="CJ603" s="50">
        <v>0</v>
      </c>
      <c r="CK603" s="50">
        <v>0</v>
      </c>
      <c r="CL603" s="50">
        <v>0</v>
      </c>
      <c r="CM603" s="50">
        <v>0</v>
      </c>
      <c r="CN603" s="50">
        <v>0</v>
      </c>
      <c r="CO603" s="50">
        <v>0</v>
      </c>
      <c r="CP603" s="395">
        <f t="shared" si="435"/>
        <v>7045068.5967200017</v>
      </c>
      <c r="CQ603" s="391">
        <f t="shared" si="436"/>
        <v>65867099</v>
      </c>
      <c r="CR603" s="391">
        <f t="shared" si="437"/>
        <v>-510385</v>
      </c>
    </row>
    <row r="604" spans="1:96" s="50" customFormat="1" ht="24" customHeight="1" x14ac:dyDescent="0.2">
      <c r="A604" s="182">
        <f t="shared" si="414"/>
        <v>2655495</v>
      </c>
      <c r="B604" s="298">
        <f t="shared" si="438"/>
        <v>598</v>
      </c>
      <c r="C604" s="266">
        <v>395</v>
      </c>
      <c r="D604" s="299">
        <v>13527</v>
      </c>
      <c r="E604" s="242" t="s">
        <v>954</v>
      </c>
      <c r="F604" s="243" t="s">
        <v>2270</v>
      </c>
      <c r="G604" s="287" t="s">
        <v>137</v>
      </c>
      <c r="H604" s="274" t="s">
        <v>2235</v>
      </c>
      <c r="I604" s="294" t="s">
        <v>2271</v>
      </c>
      <c r="J604" s="65">
        <v>1971966411</v>
      </c>
      <c r="K604" s="65" t="s">
        <v>2272</v>
      </c>
      <c r="L604" s="65" t="s">
        <v>2235</v>
      </c>
      <c r="M604" s="292" t="s">
        <v>137</v>
      </c>
      <c r="N604" s="99"/>
      <c r="O604" s="246" t="s">
        <v>2410</v>
      </c>
      <c r="P604" s="90"/>
      <c r="Q604" s="244">
        <v>30</v>
      </c>
      <c r="R604" s="246">
        <v>90</v>
      </c>
      <c r="S604" s="246">
        <v>0</v>
      </c>
      <c r="T604" s="246">
        <v>0</v>
      </c>
      <c r="U604" s="90">
        <v>0</v>
      </c>
      <c r="V604" s="262">
        <v>22</v>
      </c>
      <c r="W604" s="99">
        <v>0</v>
      </c>
      <c r="X604" s="84">
        <v>0</v>
      </c>
      <c r="Y604" s="99">
        <v>2</v>
      </c>
      <c r="Z604" s="65">
        <v>2</v>
      </c>
      <c r="AA604" s="319">
        <v>885165</v>
      </c>
      <c r="AB604" s="319">
        <v>46667</v>
      </c>
      <c r="AC604" s="320">
        <f t="shared" si="415"/>
        <v>931832</v>
      </c>
      <c r="AD604" s="75">
        <v>4500000</v>
      </c>
      <c r="AE604" s="75">
        <v>6000000</v>
      </c>
      <c r="AF604" s="338">
        <f t="shared" si="439"/>
        <v>177895.19999999998</v>
      </c>
      <c r="AG604" s="113">
        <f t="shared" si="416"/>
        <v>26554950</v>
      </c>
      <c r="AH604" s="75">
        <f t="shared" si="417"/>
        <v>1400010</v>
      </c>
      <c r="AI604" s="75">
        <f t="shared" si="418"/>
        <v>16010567.999999998</v>
      </c>
      <c r="AJ604" s="75">
        <f t="shared" si="419"/>
        <v>5310990</v>
      </c>
      <c r="AK604" s="75">
        <f t="shared" si="420"/>
        <v>4500000</v>
      </c>
      <c r="AL604" s="75">
        <f t="shared" si="421"/>
        <v>6000000</v>
      </c>
      <c r="AM604" s="75">
        <f t="shared" si="422"/>
        <v>0</v>
      </c>
      <c r="AN604" s="75">
        <f t="shared" si="423"/>
        <v>0</v>
      </c>
      <c r="AO604" s="75">
        <f t="shared" si="424"/>
        <v>0</v>
      </c>
      <c r="AP604" s="75">
        <f t="shared" si="425"/>
        <v>4400000</v>
      </c>
      <c r="AQ604" s="75">
        <v>0</v>
      </c>
      <c r="AR604" s="75">
        <v>0</v>
      </c>
      <c r="AS604" s="75">
        <v>0</v>
      </c>
      <c r="AT604" s="80">
        <v>0</v>
      </c>
      <c r="AU604" s="82">
        <f t="shared" si="426"/>
        <v>64176518</v>
      </c>
      <c r="AV604" s="113">
        <f t="shared" si="427"/>
        <v>39844941.039999999</v>
      </c>
      <c r="AW604" s="75">
        <f t="shared" si="428"/>
        <v>58865528</v>
      </c>
      <c r="AX604" s="75">
        <f t="shared" si="429"/>
        <v>4120586.9600000004</v>
      </c>
      <c r="AY604" s="76">
        <f t="shared" si="430"/>
        <v>0</v>
      </c>
      <c r="AZ604" s="75">
        <v>0</v>
      </c>
      <c r="BA604" s="75">
        <v>0</v>
      </c>
      <c r="BB604" s="75">
        <v>0</v>
      </c>
      <c r="BC604" s="80">
        <v>0</v>
      </c>
      <c r="BD604" s="80">
        <v>0</v>
      </c>
      <c r="BE604" s="80">
        <v>0</v>
      </c>
      <c r="BF604" s="78">
        <v>0</v>
      </c>
      <c r="BG604" s="348">
        <f t="shared" si="431"/>
        <v>4120586.9600000004</v>
      </c>
      <c r="BH604" s="188">
        <f t="shared" si="432"/>
        <v>60055931</v>
      </c>
      <c r="BM604" s="50">
        <v>885165</v>
      </c>
      <c r="BN604" s="391">
        <f t="shared" si="410"/>
        <v>46667</v>
      </c>
      <c r="BO604" s="391">
        <f t="shared" si="411"/>
        <v>931832</v>
      </c>
      <c r="BP604" s="391">
        <f t="shared" si="399"/>
        <v>26554950</v>
      </c>
      <c r="BQ604" s="50">
        <f t="shared" si="400"/>
        <v>1400010</v>
      </c>
      <c r="BR604" s="50">
        <f t="shared" si="401"/>
        <v>16010567.999999998</v>
      </c>
      <c r="BS604" s="50">
        <f t="shared" si="402"/>
        <v>5310990</v>
      </c>
      <c r="BT604" s="50">
        <f t="shared" si="403"/>
        <v>4500000</v>
      </c>
      <c r="BU604" s="50">
        <f t="shared" si="404"/>
        <v>6000000</v>
      </c>
      <c r="BV604" s="50">
        <f t="shared" si="405"/>
        <v>0</v>
      </c>
      <c r="BW604" s="50">
        <f t="shared" si="406"/>
        <v>0</v>
      </c>
      <c r="BX604" s="50">
        <f t="shared" si="407"/>
        <v>0</v>
      </c>
      <c r="BY604" s="50">
        <f t="shared" si="408"/>
        <v>4400000</v>
      </c>
      <c r="BZ604" s="50">
        <v>0</v>
      </c>
      <c r="CA604" s="50">
        <v>0</v>
      </c>
      <c r="CB604" s="50">
        <v>0</v>
      </c>
      <c r="CC604" s="50">
        <v>0</v>
      </c>
      <c r="CD604" s="391">
        <f t="shared" si="409"/>
        <v>64176518</v>
      </c>
      <c r="CE604" s="391">
        <f t="shared" si="412"/>
        <v>43965528</v>
      </c>
      <c r="CF604" s="391">
        <f t="shared" si="413"/>
        <v>58865528</v>
      </c>
      <c r="CG604" s="50">
        <f t="shared" si="433"/>
        <v>4120586.9600000004</v>
      </c>
      <c r="CH604" s="395">
        <f t="shared" si="434"/>
        <v>396552.80000000005</v>
      </c>
      <c r="CI604" s="398">
        <v>0</v>
      </c>
      <c r="CJ604" s="50">
        <v>0</v>
      </c>
      <c r="CK604" s="50">
        <v>0</v>
      </c>
      <c r="CL604" s="50">
        <v>0</v>
      </c>
      <c r="CM604" s="50">
        <v>0</v>
      </c>
      <c r="CN604" s="50">
        <v>0</v>
      </c>
      <c r="CO604" s="50">
        <v>0</v>
      </c>
      <c r="CP604" s="395">
        <f t="shared" si="435"/>
        <v>4517139.7600000007</v>
      </c>
      <c r="CQ604" s="391">
        <f t="shared" si="436"/>
        <v>59659378</v>
      </c>
      <c r="CR604" s="391">
        <f t="shared" si="437"/>
        <v>-396553</v>
      </c>
    </row>
    <row r="605" spans="1:96" s="50" customFormat="1" ht="24" customHeight="1" x14ac:dyDescent="0.2">
      <c r="A605" s="182">
        <f t="shared" si="414"/>
        <v>2655495</v>
      </c>
      <c r="B605" s="298">
        <f t="shared" si="438"/>
        <v>599</v>
      </c>
      <c r="C605" s="266">
        <v>396</v>
      </c>
      <c r="D605" s="299">
        <v>13547</v>
      </c>
      <c r="E605" s="242" t="s">
        <v>1726</v>
      </c>
      <c r="F605" s="243" t="s">
        <v>2332</v>
      </c>
      <c r="G605" s="287" t="s">
        <v>137</v>
      </c>
      <c r="H605" s="274" t="s">
        <v>2235</v>
      </c>
      <c r="I605" s="294" t="s">
        <v>2335</v>
      </c>
      <c r="J605" s="65">
        <v>1817512439</v>
      </c>
      <c r="K605" s="65" t="s">
        <v>2336</v>
      </c>
      <c r="L605" s="65" t="s">
        <v>2235</v>
      </c>
      <c r="M605" s="292" t="s">
        <v>137</v>
      </c>
      <c r="N605" s="244" t="s">
        <v>2410</v>
      </c>
      <c r="O605" s="65"/>
      <c r="P605" s="90"/>
      <c r="Q605" s="244">
        <v>30</v>
      </c>
      <c r="R605" s="246">
        <v>120</v>
      </c>
      <c r="S605" s="246">
        <v>110</v>
      </c>
      <c r="T605" s="246">
        <v>29.33</v>
      </c>
      <c r="U605" s="90">
        <v>0</v>
      </c>
      <c r="V605" s="262">
        <v>15</v>
      </c>
      <c r="W605" s="99">
        <v>0</v>
      </c>
      <c r="X605" s="84">
        <v>0</v>
      </c>
      <c r="Y605" s="99">
        <v>1</v>
      </c>
      <c r="Z605" s="65">
        <v>1</v>
      </c>
      <c r="AA605" s="319">
        <v>885165</v>
      </c>
      <c r="AB605" s="319">
        <v>46667</v>
      </c>
      <c r="AC605" s="320">
        <f t="shared" si="415"/>
        <v>931832</v>
      </c>
      <c r="AD605" s="75">
        <v>4500000</v>
      </c>
      <c r="AE605" s="75">
        <v>6000000</v>
      </c>
      <c r="AF605" s="338">
        <f t="shared" si="439"/>
        <v>177895.19999999998</v>
      </c>
      <c r="AG605" s="113">
        <f t="shared" si="416"/>
        <v>26554950</v>
      </c>
      <c r="AH605" s="75">
        <f t="shared" si="417"/>
        <v>1400010</v>
      </c>
      <c r="AI605" s="75">
        <f t="shared" si="418"/>
        <v>21347423.999999996</v>
      </c>
      <c r="AJ605" s="75">
        <f t="shared" si="419"/>
        <v>2655495</v>
      </c>
      <c r="AK605" s="75">
        <f t="shared" si="420"/>
        <v>4500000</v>
      </c>
      <c r="AL605" s="75">
        <f t="shared" si="421"/>
        <v>6000000</v>
      </c>
      <c r="AM605" s="75">
        <f t="shared" si="422"/>
        <v>4892117.9999999991</v>
      </c>
      <c r="AN605" s="75">
        <f t="shared" si="423"/>
        <v>5217666.2159999991</v>
      </c>
      <c r="AO605" s="75">
        <f t="shared" si="424"/>
        <v>0</v>
      </c>
      <c r="AP605" s="75">
        <f t="shared" si="425"/>
        <v>3000000</v>
      </c>
      <c r="AQ605" s="75">
        <v>0</v>
      </c>
      <c r="AR605" s="75">
        <v>0</v>
      </c>
      <c r="AS605" s="75">
        <v>0</v>
      </c>
      <c r="AT605" s="80">
        <v>0</v>
      </c>
      <c r="AU605" s="82">
        <f t="shared" si="426"/>
        <v>75567663.216000006</v>
      </c>
      <c r="AV605" s="113">
        <f t="shared" si="427"/>
        <v>54308316.440880008</v>
      </c>
      <c r="AW605" s="75">
        <f t="shared" si="428"/>
        <v>72912168.215999991</v>
      </c>
      <c r="AX605" s="75">
        <f t="shared" si="429"/>
        <v>5103851.7751199994</v>
      </c>
      <c r="AY605" s="76">
        <f t="shared" si="430"/>
        <v>1430831.644088001</v>
      </c>
      <c r="AZ605" s="75">
        <v>0</v>
      </c>
      <c r="BA605" s="75">
        <v>0</v>
      </c>
      <c r="BB605" s="75">
        <v>0</v>
      </c>
      <c r="BC605" s="80">
        <v>0</v>
      </c>
      <c r="BD605" s="80">
        <v>0</v>
      </c>
      <c r="BE605" s="80">
        <v>0</v>
      </c>
      <c r="BF605" s="78">
        <v>0</v>
      </c>
      <c r="BG605" s="348">
        <f t="shared" si="431"/>
        <v>6534683.4192080004</v>
      </c>
      <c r="BH605" s="188">
        <f t="shared" si="432"/>
        <v>69032979</v>
      </c>
      <c r="BM605" s="50">
        <v>885165</v>
      </c>
      <c r="BN605" s="391">
        <f t="shared" si="410"/>
        <v>46667</v>
      </c>
      <c r="BO605" s="391">
        <f t="shared" si="411"/>
        <v>931832</v>
      </c>
      <c r="BP605" s="391">
        <f t="shared" si="399"/>
        <v>26554950</v>
      </c>
      <c r="BQ605" s="50">
        <f t="shared" si="400"/>
        <v>1400010</v>
      </c>
      <c r="BR605" s="50">
        <f t="shared" si="401"/>
        <v>21347423.999999996</v>
      </c>
      <c r="BS605" s="50">
        <f t="shared" si="402"/>
        <v>2655495</v>
      </c>
      <c r="BT605" s="50">
        <f t="shared" si="403"/>
        <v>4500000</v>
      </c>
      <c r="BU605" s="50">
        <f t="shared" si="404"/>
        <v>6000000</v>
      </c>
      <c r="BV605" s="50">
        <f t="shared" si="405"/>
        <v>4892117.9999999991</v>
      </c>
      <c r="BW605" s="50">
        <f t="shared" si="406"/>
        <v>5217666.2159999991</v>
      </c>
      <c r="BX605" s="50">
        <f t="shared" si="407"/>
        <v>0</v>
      </c>
      <c r="BY605" s="50">
        <f t="shared" si="408"/>
        <v>3000000</v>
      </c>
      <c r="BZ605" s="50">
        <v>0</v>
      </c>
      <c r="CA605" s="50">
        <v>0</v>
      </c>
      <c r="CB605" s="50">
        <v>0</v>
      </c>
      <c r="CC605" s="50">
        <v>0</v>
      </c>
      <c r="CD605" s="391">
        <f t="shared" si="409"/>
        <v>75567663.216000006</v>
      </c>
      <c r="CE605" s="391">
        <f t="shared" si="412"/>
        <v>59412168.216000006</v>
      </c>
      <c r="CF605" s="391">
        <f t="shared" si="413"/>
        <v>72912168.216000006</v>
      </c>
      <c r="CG605" s="50">
        <f t="shared" si="433"/>
        <v>5103851.7751200013</v>
      </c>
      <c r="CH605" s="395">
        <f t="shared" si="434"/>
        <v>1941216.8216000006</v>
      </c>
      <c r="CI605" s="398">
        <v>0</v>
      </c>
      <c r="CJ605" s="50">
        <v>0</v>
      </c>
      <c r="CK605" s="50">
        <v>0</v>
      </c>
      <c r="CL605" s="50">
        <v>0</v>
      </c>
      <c r="CM605" s="50">
        <v>0</v>
      </c>
      <c r="CN605" s="50">
        <v>0</v>
      </c>
      <c r="CO605" s="50">
        <v>0</v>
      </c>
      <c r="CP605" s="395">
        <f t="shared" si="435"/>
        <v>7045068.5967200017</v>
      </c>
      <c r="CQ605" s="391">
        <f t="shared" si="436"/>
        <v>68522594</v>
      </c>
      <c r="CR605" s="391">
        <f t="shared" si="437"/>
        <v>-510385</v>
      </c>
    </row>
    <row r="606" spans="1:96" s="50" customFormat="1" ht="24" customHeight="1" x14ac:dyDescent="0.2">
      <c r="A606" s="182">
        <f t="shared" si="414"/>
        <v>2655495</v>
      </c>
      <c r="B606" s="298">
        <f t="shared" si="438"/>
        <v>600</v>
      </c>
      <c r="C606" s="266">
        <v>397</v>
      </c>
      <c r="D606" s="299">
        <v>13533</v>
      </c>
      <c r="E606" s="242" t="s">
        <v>500</v>
      </c>
      <c r="F606" s="243" t="s">
        <v>2289</v>
      </c>
      <c r="G606" s="287" t="s">
        <v>137</v>
      </c>
      <c r="H606" s="274" t="s">
        <v>2235</v>
      </c>
      <c r="I606" s="294" t="s">
        <v>2290</v>
      </c>
      <c r="J606" s="65">
        <v>1753761344</v>
      </c>
      <c r="K606" s="65" t="s">
        <v>2291</v>
      </c>
      <c r="L606" s="65" t="s">
        <v>2235</v>
      </c>
      <c r="M606" s="292" t="s">
        <v>137</v>
      </c>
      <c r="N606" s="99"/>
      <c r="O606" s="65"/>
      <c r="P606" s="245" t="s">
        <v>2410</v>
      </c>
      <c r="Q606" s="244">
        <v>30</v>
      </c>
      <c r="R606" s="246">
        <v>120</v>
      </c>
      <c r="S606" s="246">
        <v>220</v>
      </c>
      <c r="T606" s="246">
        <v>29.33</v>
      </c>
      <c r="U606" s="245">
        <f>1+1+1+1</f>
        <v>4</v>
      </c>
      <c r="V606" s="263">
        <v>22</v>
      </c>
      <c r="W606" s="99">
        <v>0</v>
      </c>
      <c r="X606" s="84">
        <v>0</v>
      </c>
      <c r="Y606" s="99">
        <v>2</v>
      </c>
      <c r="Z606" s="65">
        <v>2</v>
      </c>
      <c r="AA606" s="319">
        <v>885165</v>
      </c>
      <c r="AB606" s="319">
        <v>46667</v>
      </c>
      <c r="AC606" s="320">
        <f t="shared" si="415"/>
        <v>931832</v>
      </c>
      <c r="AD606" s="75">
        <v>4500000</v>
      </c>
      <c r="AE606" s="75">
        <v>6000000</v>
      </c>
      <c r="AF606" s="338">
        <f t="shared" si="439"/>
        <v>177895.19999999998</v>
      </c>
      <c r="AG606" s="113">
        <f t="shared" si="416"/>
        <v>26554950</v>
      </c>
      <c r="AH606" s="75">
        <f t="shared" si="417"/>
        <v>1400010</v>
      </c>
      <c r="AI606" s="75">
        <f t="shared" si="418"/>
        <v>21347423.999999996</v>
      </c>
      <c r="AJ606" s="75">
        <f t="shared" si="419"/>
        <v>5310990</v>
      </c>
      <c r="AK606" s="75">
        <f t="shared" si="420"/>
        <v>4500000</v>
      </c>
      <c r="AL606" s="75">
        <f t="shared" si="421"/>
        <v>6000000</v>
      </c>
      <c r="AM606" s="75">
        <f t="shared" si="422"/>
        <v>9784235.9999999981</v>
      </c>
      <c r="AN606" s="75">
        <f t="shared" si="423"/>
        <v>5217666.2159999991</v>
      </c>
      <c r="AO606" s="75">
        <f t="shared" si="424"/>
        <v>3727328</v>
      </c>
      <c r="AP606" s="75">
        <f t="shared" si="425"/>
        <v>4400000</v>
      </c>
      <c r="AQ606" s="75">
        <v>0</v>
      </c>
      <c r="AR606" s="75">
        <v>0</v>
      </c>
      <c r="AS606" s="75">
        <v>0</v>
      </c>
      <c r="AT606" s="80">
        <v>0</v>
      </c>
      <c r="AU606" s="82">
        <f t="shared" si="426"/>
        <v>88242604.216000006</v>
      </c>
      <c r="AV606" s="113">
        <f t="shared" si="427"/>
        <v>58759986.18088001</v>
      </c>
      <c r="AW606" s="75">
        <f t="shared" si="428"/>
        <v>79204286.215999991</v>
      </c>
      <c r="AX606" s="75">
        <f t="shared" si="429"/>
        <v>5544300.0351200001</v>
      </c>
      <c r="AY606" s="76">
        <f t="shared" si="430"/>
        <v>1875998.6180880012</v>
      </c>
      <c r="AZ606" s="75">
        <v>0</v>
      </c>
      <c r="BA606" s="75">
        <v>0</v>
      </c>
      <c r="BB606" s="75">
        <v>0</v>
      </c>
      <c r="BC606" s="80">
        <v>0</v>
      </c>
      <c r="BD606" s="80">
        <v>0</v>
      </c>
      <c r="BE606" s="80">
        <v>0</v>
      </c>
      <c r="BF606" s="78">
        <v>0</v>
      </c>
      <c r="BG606" s="348">
        <f t="shared" si="431"/>
        <v>7420298.6532080015</v>
      </c>
      <c r="BH606" s="188">
        <f t="shared" si="432"/>
        <v>80822305</v>
      </c>
      <c r="BM606" s="50">
        <v>885165</v>
      </c>
      <c r="BN606" s="391">
        <f t="shared" si="410"/>
        <v>46667</v>
      </c>
      <c r="BO606" s="391">
        <f t="shared" si="411"/>
        <v>931832</v>
      </c>
      <c r="BP606" s="391">
        <f t="shared" si="399"/>
        <v>26554950</v>
      </c>
      <c r="BQ606" s="50">
        <f t="shared" si="400"/>
        <v>1400010</v>
      </c>
      <c r="BR606" s="50">
        <f t="shared" si="401"/>
        <v>21347423.999999996</v>
      </c>
      <c r="BS606" s="50">
        <f t="shared" si="402"/>
        <v>5310990</v>
      </c>
      <c r="BT606" s="50">
        <f t="shared" si="403"/>
        <v>4500000</v>
      </c>
      <c r="BU606" s="50">
        <f t="shared" si="404"/>
        <v>6000000</v>
      </c>
      <c r="BV606" s="50">
        <f t="shared" si="405"/>
        <v>9784235.9999999981</v>
      </c>
      <c r="BW606" s="50">
        <f t="shared" si="406"/>
        <v>5217666.2159999991</v>
      </c>
      <c r="BX606" s="50">
        <f t="shared" si="407"/>
        <v>3727328</v>
      </c>
      <c r="BY606" s="50">
        <f t="shared" si="408"/>
        <v>4400000</v>
      </c>
      <c r="BZ606" s="50">
        <v>0</v>
      </c>
      <c r="CA606" s="50">
        <v>0</v>
      </c>
      <c r="CB606" s="50">
        <v>0</v>
      </c>
      <c r="CC606" s="50">
        <v>0</v>
      </c>
      <c r="CD606" s="391">
        <f t="shared" si="409"/>
        <v>88242604.216000006</v>
      </c>
      <c r="CE606" s="391">
        <f t="shared" si="412"/>
        <v>64304286.216000006</v>
      </c>
      <c r="CF606" s="391">
        <f t="shared" si="413"/>
        <v>82931614.216000006</v>
      </c>
      <c r="CG606" s="50">
        <f t="shared" si="433"/>
        <v>5805212.995120001</v>
      </c>
      <c r="CH606" s="395">
        <f t="shared" si="434"/>
        <v>2430428.6216000007</v>
      </c>
      <c r="CI606" s="398">
        <v>0</v>
      </c>
      <c r="CJ606" s="50">
        <v>0</v>
      </c>
      <c r="CK606" s="50">
        <v>0</v>
      </c>
      <c r="CL606" s="50">
        <v>0</v>
      </c>
      <c r="CM606" s="50">
        <v>0</v>
      </c>
      <c r="CN606" s="50">
        <v>0</v>
      </c>
      <c r="CO606" s="50">
        <v>0</v>
      </c>
      <c r="CP606" s="395">
        <f t="shared" si="435"/>
        <v>8235641.6167200021</v>
      </c>
      <c r="CQ606" s="391">
        <f t="shared" si="436"/>
        <v>80006962</v>
      </c>
      <c r="CR606" s="391">
        <f t="shared" si="437"/>
        <v>-815343</v>
      </c>
    </row>
    <row r="607" spans="1:96" s="50" customFormat="1" ht="24" customHeight="1" x14ac:dyDescent="0.2">
      <c r="A607" s="182">
        <f t="shared" si="414"/>
        <v>2655495</v>
      </c>
      <c r="B607" s="298">
        <f t="shared" si="438"/>
        <v>601</v>
      </c>
      <c r="C607" s="266">
        <v>398</v>
      </c>
      <c r="D607" s="299">
        <v>13534</v>
      </c>
      <c r="E607" s="242" t="s">
        <v>2292</v>
      </c>
      <c r="F607" s="243" t="s">
        <v>2293</v>
      </c>
      <c r="G607" s="287" t="s">
        <v>137</v>
      </c>
      <c r="H607" s="274" t="s">
        <v>2235</v>
      </c>
      <c r="I607" s="294" t="s">
        <v>2294</v>
      </c>
      <c r="J607" s="65">
        <v>1827925711</v>
      </c>
      <c r="K607" s="65" t="s">
        <v>2295</v>
      </c>
      <c r="L607" s="65" t="s">
        <v>2235</v>
      </c>
      <c r="M607" s="292" t="s">
        <v>137</v>
      </c>
      <c r="N607" s="99"/>
      <c r="O607" s="65"/>
      <c r="P607" s="245" t="s">
        <v>2410</v>
      </c>
      <c r="Q607" s="244">
        <v>30</v>
      </c>
      <c r="R607" s="246">
        <v>120</v>
      </c>
      <c r="S607" s="246">
        <v>220</v>
      </c>
      <c r="T607" s="246">
        <v>29.33</v>
      </c>
      <c r="U607" s="90">
        <v>0</v>
      </c>
      <c r="V607" s="262">
        <v>15</v>
      </c>
      <c r="W607" s="99">
        <v>0</v>
      </c>
      <c r="X607" s="84">
        <v>0</v>
      </c>
      <c r="Y607" s="99">
        <v>2</v>
      </c>
      <c r="Z607" s="65">
        <v>1</v>
      </c>
      <c r="AA607" s="319">
        <v>885165</v>
      </c>
      <c r="AB607" s="319">
        <v>46667</v>
      </c>
      <c r="AC607" s="320">
        <f t="shared" si="415"/>
        <v>931832</v>
      </c>
      <c r="AD607" s="75">
        <v>4500000</v>
      </c>
      <c r="AE607" s="75">
        <v>6000000</v>
      </c>
      <c r="AF607" s="338">
        <f t="shared" si="439"/>
        <v>177895.19999999998</v>
      </c>
      <c r="AG607" s="113">
        <f t="shared" si="416"/>
        <v>26554950</v>
      </c>
      <c r="AH607" s="75">
        <f t="shared" si="417"/>
        <v>1400010</v>
      </c>
      <c r="AI607" s="75">
        <f t="shared" si="418"/>
        <v>21347423.999999996</v>
      </c>
      <c r="AJ607" s="75">
        <f t="shared" si="419"/>
        <v>2655495</v>
      </c>
      <c r="AK607" s="75">
        <f t="shared" si="420"/>
        <v>4500000</v>
      </c>
      <c r="AL607" s="75">
        <f t="shared" si="421"/>
        <v>6000000</v>
      </c>
      <c r="AM607" s="75">
        <f t="shared" si="422"/>
        <v>9784235.9999999981</v>
      </c>
      <c r="AN607" s="75">
        <f t="shared" si="423"/>
        <v>5217666.2159999991</v>
      </c>
      <c r="AO607" s="75">
        <f t="shared" si="424"/>
        <v>0</v>
      </c>
      <c r="AP607" s="75">
        <f t="shared" si="425"/>
        <v>3000000</v>
      </c>
      <c r="AQ607" s="75">
        <v>0</v>
      </c>
      <c r="AR607" s="75">
        <v>0</v>
      </c>
      <c r="AS607" s="75">
        <v>0</v>
      </c>
      <c r="AT607" s="80">
        <v>0</v>
      </c>
      <c r="AU607" s="82">
        <f t="shared" si="426"/>
        <v>80459781.216000006</v>
      </c>
      <c r="AV607" s="113">
        <f t="shared" si="427"/>
        <v>58857986.18088001</v>
      </c>
      <c r="AW607" s="75">
        <f t="shared" si="428"/>
        <v>77804286.215999991</v>
      </c>
      <c r="AX607" s="75">
        <f t="shared" si="429"/>
        <v>5446300.0351200001</v>
      </c>
      <c r="AY607" s="76">
        <f t="shared" si="430"/>
        <v>1885798.6180880012</v>
      </c>
      <c r="AZ607" s="75">
        <v>0</v>
      </c>
      <c r="BA607" s="75">
        <v>0</v>
      </c>
      <c r="BB607" s="75">
        <v>0</v>
      </c>
      <c r="BC607" s="80">
        <v>0</v>
      </c>
      <c r="BD607" s="80">
        <v>0</v>
      </c>
      <c r="BE607" s="80">
        <v>0</v>
      </c>
      <c r="BF607" s="78">
        <v>0</v>
      </c>
      <c r="BG607" s="348">
        <f t="shared" si="431"/>
        <v>7332098.6532080015</v>
      </c>
      <c r="BH607" s="188">
        <f t="shared" si="432"/>
        <v>73127682</v>
      </c>
      <c r="BM607" s="50">
        <v>885165</v>
      </c>
      <c r="BN607" s="391">
        <f t="shared" si="410"/>
        <v>46667</v>
      </c>
      <c r="BO607" s="391">
        <f t="shared" si="411"/>
        <v>931832</v>
      </c>
      <c r="BP607" s="391">
        <f t="shared" si="399"/>
        <v>26554950</v>
      </c>
      <c r="BQ607" s="50">
        <f t="shared" si="400"/>
        <v>1400010</v>
      </c>
      <c r="BR607" s="50">
        <f t="shared" si="401"/>
        <v>21347423.999999996</v>
      </c>
      <c r="BS607" s="50">
        <f t="shared" si="402"/>
        <v>2655495</v>
      </c>
      <c r="BT607" s="50">
        <f t="shared" si="403"/>
        <v>4500000</v>
      </c>
      <c r="BU607" s="50">
        <f t="shared" si="404"/>
        <v>6000000</v>
      </c>
      <c r="BV607" s="50">
        <f t="shared" si="405"/>
        <v>9784235.9999999981</v>
      </c>
      <c r="BW607" s="50">
        <f t="shared" si="406"/>
        <v>5217666.2159999991</v>
      </c>
      <c r="BX607" s="50">
        <f t="shared" si="407"/>
        <v>0</v>
      </c>
      <c r="BY607" s="50">
        <f t="shared" si="408"/>
        <v>3000000</v>
      </c>
      <c r="BZ607" s="50">
        <v>0</v>
      </c>
      <c r="CA607" s="50">
        <v>0</v>
      </c>
      <c r="CB607" s="50">
        <v>0</v>
      </c>
      <c r="CC607" s="50">
        <v>0</v>
      </c>
      <c r="CD607" s="391">
        <f t="shared" si="409"/>
        <v>80459781.216000006</v>
      </c>
      <c r="CE607" s="391">
        <f t="shared" si="412"/>
        <v>64304286.216000006</v>
      </c>
      <c r="CF607" s="391">
        <f t="shared" si="413"/>
        <v>77804286.216000006</v>
      </c>
      <c r="CG607" s="50">
        <f t="shared" si="433"/>
        <v>5446300.0351200011</v>
      </c>
      <c r="CH607" s="395">
        <f t="shared" si="434"/>
        <v>2430428.6216000007</v>
      </c>
      <c r="CI607" s="398">
        <v>0</v>
      </c>
      <c r="CJ607" s="50">
        <v>0</v>
      </c>
      <c r="CK607" s="50">
        <v>0</v>
      </c>
      <c r="CL607" s="50">
        <v>0</v>
      </c>
      <c r="CM607" s="50">
        <v>0</v>
      </c>
      <c r="CN607" s="50">
        <v>0</v>
      </c>
      <c r="CO607" s="50">
        <v>0</v>
      </c>
      <c r="CP607" s="395">
        <f t="shared" si="435"/>
        <v>7876728.6567200013</v>
      </c>
      <c r="CQ607" s="391">
        <f t="shared" si="436"/>
        <v>72583052</v>
      </c>
      <c r="CR607" s="391">
        <f t="shared" si="437"/>
        <v>-544630</v>
      </c>
    </row>
    <row r="608" spans="1:96" s="50" customFormat="1" ht="24" customHeight="1" x14ac:dyDescent="0.2">
      <c r="A608" s="182">
        <f t="shared" si="414"/>
        <v>2655495</v>
      </c>
      <c r="B608" s="298">
        <f t="shared" si="438"/>
        <v>602</v>
      </c>
      <c r="C608" s="266">
        <v>399</v>
      </c>
      <c r="D608" s="299">
        <v>13537</v>
      </c>
      <c r="E608" s="242" t="s">
        <v>435</v>
      </c>
      <c r="F608" s="243" t="s">
        <v>2302</v>
      </c>
      <c r="G608" s="287" t="s">
        <v>137</v>
      </c>
      <c r="H608" s="274" t="s">
        <v>2235</v>
      </c>
      <c r="I608" s="294" t="s">
        <v>2303</v>
      </c>
      <c r="J608" s="65">
        <v>4260034049</v>
      </c>
      <c r="K608" s="65" t="s">
        <v>2304</v>
      </c>
      <c r="L608" s="65" t="s">
        <v>2235</v>
      </c>
      <c r="M608" s="292" t="s">
        <v>137</v>
      </c>
      <c r="N608" s="244" t="s">
        <v>2410</v>
      </c>
      <c r="O608" s="65"/>
      <c r="P608" s="90"/>
      <c r="Q608" s="244">
        <v>30</v>
      </c>
      <c r="R608" s="246">
        <v>120</v>
      </c>
      <c r="S608" s="246">
        <v>110</v>
      </c>
      <c r="T608" s="246">
        <v>29.33</v>
      </c>
      <c r="U608" s="90">
        <v>0</v>
      </c>
      <c r="V608" s="262">
        <v>15</v>
      </c>
      <c r="W608" s="99">
        <v>0</v>
      </c>
      <c r="X608" s="84">
        <v>0</v>
      </c>
      <c r="Y608" s="99">
        <v>1</v>
      </c>
      <c r="Z608" s="65">
        <v>1</v>
      </c>
      <c r="AA608" s="319">
        <v>885165</v>
      </c>
      <c r="AB608" s="319">
        <v>46667</v>
      </c>
      <c r="AC608" s="320">
        <f t="shared" si="415"/>
        <v>931832</v>
      </c>
      <c r="AD608" s="75">
        <v>4500000</v>
      </c>
      <c r="AE608" s="75">
        <v>6000000</v>
      </c>
      <c r="AF608" s="338">
        <f t="shared" si="439"/>
        <v>177895.19999999998</v>
      </c>
      <c r="AG608" s="113">
        <f t="shared" si="416"/>
        <v>26554950</v>
      </c>
      <c r="AH608" s="75">
        <f t="shared" si="417"/>
        <v>1400010</v>
      </c>
      <c r="AI608" s="75">
        <f t="shared" si="418"/>
        <v>21347423.999999996</v>
      </c>
      <c r="AJ608" s="75">
        <f t="shared" si="419"/>
        <v>2655495</v>
      </c>
      <c r="AK608" s="75">
        <f t="shared" si="420"/>
        <v>4500000</v>
      </c>
      <c r="AL608" s="75">
        <f t="shared" si="421"/>
        <v>6000000</v>
      </c>
      <c r="AM608" s="75">
        <f t="shared" si="422"/>
        <v>4892117.9999999991</v>
      </c>
      <c r="AN608" s="75">
        <f t="shared" si="423"/>
        <v>5217666.2159999991</v>
      </c>
      <c r="AO608" s="75">
        <f t="shared" si="424"/>
        <v>0</v>
      </c>
      <c r="AP608" s="75">
        <f t="shared" si="425"/>
        <v>3000000</v>
      </c>
      <c r="AQ608" s="75">
        <v>0</v>
      </c>
      <c r="AR608" s="75">
        <v>0</v>
      </c>
      <c r="AS608" s="75">
        <v>0</v>
      </c>
      <c r="AT608" s="80">
        <v>0</v>
      </c>
      <c r="AU608" s="82">
        <f t="shared" si="426"/>
        <v>75567663.216000006</v>
      </c>
      <c r="AV608" s="113">
        <f t="shared" si="427"/>
        <v>54308316.440880008</v>
      </c>
      <c r="AW608" s="75">
        <f t="shared" si="428"/>
        <v>72912168.215999991</v>
      </c>
      <c r="AX608" s="75">
        <f t="shared" si="429"/>
        <v>5103851.7751199994</v>
      </c>
      <c r="AY608" s="76">
        <f t="shared" si="430"/>
        <v>1430831.644088001</v>
      </c>
      <c r="AZ608" s="75">
        <v>0</v>
      </c>
      <c r="BA608" s="75">
        <v>0</v>
      </c>
      <c r="BB608" s="75">
        <v>0</v>
      </c>
      <c r="BC608" s="80">
        <v>0</v>
      </c>
      <c r="BD608" s="80">
        <v>0</v>
      </c>
      <c r="BE608" s="80">
        <v>0</v>
      </c>
      <c r="BF608" s="78">
        <v>0</v>
      </c>
      <c r="BG608" s="348">
        <f t="shared" si="431"/>
        <v>6534683.4192080004</v>
      </c>
      <c r="BH608" s="188">
        <f t="shared" si="432"/>
        <v>69032979</v>
      </c>
      <c r="BM608" s="50">
        <v>885165</v>
      </c>
      <c r="BN608" s="391">
        <f t="shared" si="410"/>
        <v>46667</v>
      </c>
      <c r="BO608" s="391">
        <f t="shared" si="411"/>
        <v>931832</v>
      </c>
      <c r="BP608" s="391">
        <f t="shared" si="399"/>
        <v>26554950</v>
      </c>
      <c r="BQ608" s="50">
        <f t="shared" si="400"/>
        <v>1400010</v>
      </c>
      <c r="BR608" s="50">
        <f t="shared" si="401"/>
        <v>21347423.999999996</v>
      </c>
      <c r="BS608" s="50">
        <f t="shared" si="402"/>
        <v>2655495</v>
      </c>
      <c r="BT608" s="50">
        <f t="shared" si="403"/>
        <v>4500000</v>
      </c>
      <c r="BU608" s="50">
        <f t="shared" si="404"/>
        <v>6000000</v>
      </c>
      <c r="BV608" s="50">
        <f t="shared" si="405"/>
        <v>4892117.9999999991</v>
      </c>
      <c r="BW608" s="50">
        <f t="shared" si="406"/>
        <v>5217666.2159999991</v>
      </c>
      <c r="BX608" s="50">
        <f t="shared" si="407"/>
        <v>0</v>
      </c>
      <c r="BY608" s="50">
        <f t="shared" si="408"/>
        <v>3000000</v>
      </c>
      <c r="BZ608" s="50">
        <v>0</v>
      </c>
      <c r="CA608" s="50">
        <v>0</v>
      </c>
      <c r="CB608" s="50">
        <v>0</v>
      </c>
      <c r="CC608" s="50">
        <v>0</v>
      </c>
      <c r="CD608" s="391">
        <f t="shared" si="409"/>
        <v>75567663.216000006</v>
      </c>
      <c r="CE608" s="391">
        <f t="shared" si="412"/>
        <v>59412168.216000006</v>
      </c>
      <c r="CF608" s="391">
        <f t="shared" si="413"/>
        <v>72912168.216000006</v>
      </c>
      <c r="CG608" s="50">
        <f t="shared" si="433"/>
        <v>5103851.7751200013</v>
      </c>
      <c r="CH608" s="395">
        <f t="shared" si="434"/>
        <v>1941216.8216000006</v>
      </c>
      <c r="CI608" s="398">
        <v>0</v>
      </c>
      <c r="CJ608" s="50">
        <v>0</v>
      </c>
      <c r="CK608" s="50">
        <v>0</v>
      </c>
      <c r="CL608" s="50">
        <v>0</v>
      </c>
      <c r="CM608" s="50">
        <v>0</v>
      </c>
      <c r="CN608" s="50">
        <v>0</v>
      </c>
      <c r="CO608" s="50">
        <v>0</v>
      </c>
      <c r="CP608" s="395">
        <f t="shared" si="435"/>
        <v>7045068.5967200017</v>
      </c>
      <c r="CQ608" s="391">
        <f t="shared" si="436"/>
        <v>68522594</v>
      </c>
      <c r="CR608" s="391">
        <f t="shared" si="437"/>
        <v>-510385</v>
      </c>
    </row>
    <row r="609" spans="1:96" s="50" customFormat="1" ht="24" customHeight="1" x14ac:dyDescent="0.2">
      <c r="A609" s="182">
        <f t="shared" si="414"/>
        <v>2655495</v>
      </c>
      <c r="B609" s="298">
        <f t="shared" si="438"/>
        <v>603</v>
      </c>
      <c r="C609" s="266">
        <v>400</v>
      </c>
      <c r="D609" s="299">
        <v>13530</v>
      </c>
      <c r="E609" s="242" t="s">
        <v>204</v>
      </c>
      <c r="F609" s="243" t="s">
        <v>2280</v>
      </c>
      <c r="G609" s="287" t="s">
        <v>137</v>
      </c>
      <c r="H609" s="274" t="s">
        <v>2235</v>
      </c>
      <c r="I609" s="294" t="s">
        <v>2281</v>
      </c>
      <c r="J609" s="65">
        <v>1740656301</v>
      </c>
      <c r="K609" s="65" t="s">
        <v>2282</v>
      </c>
      <c r="L609" s="65" t="s">
        <v>2235</v>
      </c>
      <c r="M609" s="292" t="s">
        <v>137</v>
      </c>
      <c r="N609" s="244" t="s">
        <v>2410</v>
      </c>
      <c r="O609" s="65"/>
      <c r="P609" s="90"/>
      <c r="Q609" s="244">
        <v>30</v>
      </c>
      <c r="R609" s="246">
        <v>120</v>
      </c>
      <c r="S609" s="246">
        <v>110</v>
      </c>
      <c r="T609" s="246">
        <v>29.33</v>
      </c>
      <c r="U609" s="90">
        <v>0</v>
      </c>
      <c r="V609" s="262">
        <v>15</v>
      </c>
      <c r="W609" s="99">
        <v>0</v>
      </c>
      <c r="X609" s="84">
        <v>0</v>
      </c>
      <c r="Y609" s="99">
        <v>0</v>
      </c>
      <c r="Z609" s="65">
        <v>0</v>
      </c>
      <c r="AA609" s="319">
        <v>885165</v>
      </c>
      <c r="AB609" s="319">
        <v>46667</v>
      </c>
      <c r="AC609" s="320">
        <f t="shared" si="415"/>
        <v>931832</v>
      </c>
      <c r="AD609" s="75">
        <v>4500000</v>
      </c>
      <c r="AE609" s="75">
        <v>6000000</v>
      </c>
      <c r="AF609" s="338">
        <f t="shared" si="439"/>
        <v>177895.19999999998</v>
      </c>
      <c r="AG609" s="113">
        <f t="shared" si="416"/>
        <v>26554950</v>
      </c>
      <c r="AH609" s="75">
        <f t="shared" si="417"/>
        <v>1400010</v>
      </c>
      <c r="AI609" s="75">
        <f t="shared" si="418"/>
        <v>21347423.999999996</v>
      </c>
      <c r="AJ609" s="75">
        <f t="shared" si="419"/>
        <v>0</v>
      </c>
      <c r="AK609" s="75">
        <f t="shared" si="420"/>
        <v>4500000</v>
      </c>
      <c r="AL609" s="75">
        <f t="shared" si="421"/>
        <v>6000000</v>
      </c>
      <c r="AM609" s="75">
        <f t="shared" si="422"/>
        <v>4892117.9999999991</v>
      </c>
      <c r="AN609" s="75">
        <f t="shared" si="423"/>
        <v>5217666.2159999991</v>
      </c>
      <c r="AO609" s="75">
        <f t="shared" si="424"/>
        <v>0</v>
      </c>
      <c r="AP609" s="75">
        <f t="shared" si="425"/>
        <v>3000000</v>
      </c>
      <c r="AQ609" s="75">
        <v>0</v>
      </c>
      <c r="AR609" s="75">
        <v>0</v>
      </c>
      <c r="AS609" s="75">
        <v>0</v>
      </c>
      <c r="AT609" s="80">
        <v>0</v>
      </c>
      <c r="AU609" s="82">
        <f t="shared" si="426"/>
        <v>72912168.216000006</v>
      </c>
      <c r="AV609" s="113">
        <f t="shared" si="427"/>
        <v>54308316.440880008</v>
      </c>
      <c r="AW609" s="75">
        <f t="shared" si="428"/>
        <v>72912168.215999991</v>
      </c>
      <c r="AX609" s="75">
        <f t="shared" si="429"/>
        <v>5103851.7751199994</v>
      </c>
      <c r="AY609" s="76">
        <f t="shared" si="430"/>
        <v>1430831.644088001</v>
      </c>
      <c r="AZ609" s="75">
        <v>0</v>
      </c>
      <c r="BA609" s="75">
        <v>0</v>
      </c>
      <c r="BB609" s="75">
        <v>0</v>
      </c>
      <c r="BC609" s="80">
        <v>0</v>
      </c>
      <c r="BD609" s="80">
        <v>0</v>
      </c>
      <c r="BE609" s="80">
        <v>0</v>
      </c>
      <c r="BF609" s="78">
        <v>0</v>
      </c>
      <c r="BG609" s="348">
        <f t="shared" si="431"/>
        <v>6534683.4192080004</v>
      </c>
      <c r="BH609" s="188">
        <f t="shared" si="432"/>
        <v>66377484</v>
      </c>
      <c r="BM609" s="50">
        <v>885165</v>
      </c>
      <c r="BN609" s="391">
        <f t="shared" si="410"/>
        <v>46667</v>
      </c>
      <c r="BO609" s="391">
        <f t="shared" si="411"/>
        <v>931832</v>
      </c>
      <c r="BP609" s="391">
        <f t="shared" si="399"/>
        <v>26554950</v>
      </c>
      <c r="BQ609" s="50">
        <f t="shared" si="400"/>
        <v>1400010</v>
      </c>
      <c r="BR609" s="50">
        <f t="shared" si="401"/>
        <v>21347423.999999996</v>
      </c>
      <c r="BS609" s="50">
        <f t="shared" si="402"/>
        <v>0</v>
      </c>
      <c r="BT609" s="50">
        <f t="shared" si="403"/>
        <v>4500000</v>
      </c>
      <c r="BU609" s="50">
        <f t="shared" si="404"/>
        <v>6000000</v>
      </c>
      <c r="BV609" s="50">
        <f t="shared" si="405"/>
        <v>4892117.9999999991</v>
      </c>
      <c r="BW609" s="50">
        <f t="shared" si="406"/>
        <v>5217666.2159999991</v>
      </c>
      <c r="BX609" s="50">
        <f t="shared" si="407"/>
        <v>0</v>
      </c>
      <c r="BY609" s="50">
        <f t="shared" si="408"/>
        <v>3000000</v>
      </c>
      <c r="BZ609" s="50">
        <v>0</v>
      </c>
      <c r="CA609" s="50">
        <v>0</v>
      </c>
      <c r="CB609" s="50">
        <v>0</v>
      </c>
      <c r="CC609" s="50">
        <v>0</v>
      </c>
      <c r="CD609" s="391">
        <f t="shared" si="409"/>
        <v>72912168.216000006</v>
      </c>
      <c r="CE609" s="391">
        <f t="shared" si="412"/>
        <v>59412168.216000006</v>
      </c>
      <c r="CF609" s="391">
        <f t="shared" si="413"/>
        <v>72912168.216000006</v>
      </c>
      <c r="CG609" s="50">
        <f t="shared" si="433"/>
        <v>5103851.7751200013</v>
      </c>
      <c r="CH609" s="395">
        <f t="shared" si="434"/>
        <v>1941216.8216000006</v>
      </c>
      <c r="CI609" s="398">
        <v>0</v>
      </c>
      <c r="CJ609" s="50">
        <v>0</v>
      </c>
      <c r="CK609" s="50">
        <v>0</v>
      </c>
      <c r="CL609" s="50">
        <v>0</v>
      </c>
      <c r="CM609" s="50">
        <v>0</v>
      </c>
      <c r="CN609" s="50">
        <v>0</v>
      </c>
      <c r="CO609" s="50">
        <v>0</v>
      </c>
      <c r="CP609" s="395">
        <f t="shared" si="435"/>
        <v>7045068.5967200017</v>
      </c>
      <c r="CQ609" s="391">
        <f t="shared" si="436"/>
        <v>65867099</v>
      </c>
      <c r="CR609" s="391">
        <f t="shared" si="437"/>
        <v>-510385</v>
      </c>
    </row>
    <row r="610" spans="1:96" s="50" customFormat="1" ht="24" customHeight="1" x14ac:dyDescent="0.2">
      <c r="A610" s="182">
        <f t="shared" si="414"/>
        <v>2655495</v>
      </c>
      <c r="B610" s="298">
        <f t="shared" si="438"/>
        <v>604</v>
      </c>
      <c r="C610" s="266">
        <v>401</v>
      </c>
      <c r="D610" s="299">
        <v>13526</v>
      </c>
      <c r="E610" s="242" t="s">
        <v>115</v>
      </c>
      <c r="F610" s="243" t="s">
        <v>2267</v>
      </c>
      <c r="G610" s="287" t="s">
        <v>137</v>
      </c>
      <c r="H610" s="274" t="s">
        <v>2235</v>
      </c>
      <c r="I610" s="294" t="s">
        <v>2268</v>
      </c>
      <c r="J610" s="65">
        <v>1741153298</v>
      </c>
      <c r="K610" s="65" t="s">
        <v>2269</v>
      </c>
      <c r="L610" s="65" t="s">
        <v>2235</v>
      </c>
      <c r="M610" s="292" t="s">
        <v>137</v>
      </c>
      <c r="N610" s="99"/>
      <c r="O610" s="65"/>
      <c r="P610" s="245" t="s">
        <v>2410</v>
      </c>
      <c r="Q610" s="244">
        <v>30</v>
      </c>
      <c r="R610" s="246">
        <v>120</v>
      </c>
      <c r="S610" s="246">
        <v>220</v>
      </c>
      <c r="T610" s="246">
        <v>29.33</v>
      </c>
      <c r="U610" s="90">
        <v>0</v>
      </c>
      <c r="V610" s="262">
        <v>15</v>
      </c>
      <c r="W610" s="99">
        <v>0</v>
      </c>
      <c r="X610" s="84">
        <v>0</v>
      </c>
      <c r="Y610" s="99">
        <v>1</v>
      </c>
      <c r="Z610" s="65">
        <v>1</v>
      </c>
      <c r="AA610" s="319">
        <v>885165</v>
      </c>
      <c r="AB610" s="319">
        <v>46667</v>
      </c>
      <c r="AC610" s="320">
        <f t="shared" si="415"/>
        <v>931832</v>
      </c>
      <c r="AD610" s="75">
        <v>4500000</v>
      </c>
      <c r="AE610" s="75">
        <v>6000000</v>
      </c>
      <c r="AF610" s="338">
        <f t="shared" si="439"/>
        <v>177895.19999999998</v>
      </c>
      <c r="AG610" s="113">
        <f t="shared" si="416"/>
        <v>26554950</v>
      </c>
      <c r="AH610" s="75">
        <f t="shared" si="417"/>
        <v>1400010</v>
      </c>
      <c r="AI610" s="75">
        <f t="shared" si="418"/>
        <v>21347423.999999996</v>
      </c>
      <c r="AJ610" s="75">
        <f t="shared" si="419"/>
        <v>2655495</v>
      </c>
      <c r="AK610" s="75">
        <f t="shared" si="420"/>
        <v>4500000</v>
      </c>
      <c r="AL610" s="75">
        <f t="shared" si="421"/>
        <v>6000000</v>
      </c>
      <c r="AM610" s="75">
        <f t="shared" si="422"/>
        <v>9784235.9999999981</v>
      </c>
      <c r="AN610" s="75">
        <f t="shared" si="423"/>
        <v>5217666.2159999991</v>
      </c>
      <c r="AO610" s="75">
        <f t="shared" si="424"/>
        <v>0</v>
      </c>
      <c r="AP610" s="75">
        <f t="shared" si="425"/>
        <v>3000000</v>
      </c>
      <c r="AQ610" s="75">
        <v>0</v>
      </c>
      <c r="AR610" s="75">
        <v>0</v>
      </c>
      <c r="AS610" s="75">
        <v>0</v>
      </c>
      <c r="AT610" s="80">
        <v>0</v>
      </c>
      <c r="AU610" s="82">
        <f t="shared" si="426"/>
        <v>80459781.216000006</v>
      </c>
      <c r="AV610" s="113">
        <f t="shared" si="427"/>
        <v>58857986.18088001</v>
      </c>
      <c r="AW610" s="75">
        <f t="shared" si="428"/>
        <v>77804286.215999991</v>
      </c>
      <c r="AX610" s="75">
        <f t="shared" si="429"/>
        <v>5446300.0351200001</v>
      </c>
      <c r="AY610" s="76">
        <f t="shared" si="430"/>
        <v>1885798.6180880012</v>
      </c>
      <c r="AZ610" s="75">
        <v>0</v>
      </c>
      <c r="BA610" s="75">
        <v>0</v>
      </c>
      <c r="BB610" s="75">
        <v>0</v>
      </c>
      <c r="BC610" s="80">
        <v>0</v>
      </c>
      <c r="BD610" s="80">
        <v>0</v>
      </c>
      <c r="BE610" s="80">
        <v>0</v>
      </c>
      <c r="BF610" s="78">
        <v>0</v>
      </c>
      <c r="BG610" s="348">
        <f t="shared" si="431"/>
        <v>7332098.6532080015</v>
      </c>
      <c r="BH610" s="188">
        <f t="shared" si="432"/>
        <v>73127682</v>
      </c>
      <c r="BM610" s="50">
        <v>885165</v>
      </c>
      <c r="BN610" s="391">
        <f t="shared" si="410"/>
        <v>46667</v>
      </c>
      <c r="BO610" s="391">
        <f t="shared" si="411"/>
        <v>931832</v>
      </c>
      <c r="BP610" s="391">
        <f t="shared" si="399"/>
        <v>26554950</v>
      </c>
      <c r="BQ610" s="50">
        <f t="shared" si="400"/>
        <v>1400010</v>
      </c>
      <c r="BR610" s="50">
        <f t="shared" si="401"/>
        <v>21347423.999999996</v>
      </c>
      <c r="BS610" s="50">
        <f t="shared" si="402"/>
        <v>2655495</v>
      </c>
      <c r="BT610" s="50">
        <f t="shared" si="403"/>
        <v>4500000</v>
      </c>
      <c r="BU610" s="50">
        <f t="shared" si="404"/>
        <v>6000000</v>
      </c>
      <c r="BV610" s="50">
        <f t="shared" si="405"/>
        <v>9784235.9999999981</v>
      </c>
      <c r="BW610" s="50">
        <f t="shared" si="406"/>
        <v>5217666.2159999991</v>
      </c>
      <c r="BX610" s="50">
        <f t="shared" si="407"/>
        <v>0</v>
      </c>
      <c r="BY610" s="50">
        <f t="shared" si="408"/>
        <v>3000000</v>
      </c>
      <c r="BZ610" s="50">
        <v>0</v>
      </c>
      <c r="CA610" s="50">
        <v>0</v>
      </c>
      <c r="CB610" s="50">
        <v>0</v>
      </c>
      <c r="CC610" s="50">
        <v>0</v>
      </c>
      <c r="CD610" s="391">
        <f t="shared" si="409"/>
        <v>80459781.216000006</v>
      </c>
      <c r="CE610" s="391">
        <f t="shared" si="412"/>
        <v>64304286.216000006</v>
      </c>
      <c r="CF610" s="391">
        <f t="shared" si="413"/>
        <v>77804286.216000006</v>
      </c>
      <c r="CG610" s="50">
        <f t="shared" si="433"/>
        <v>5446300.0351200011</v>
      </c>
      <c r="CH610" s="395">
        <f t="shared" si="434"/>
        <v>2430428.6216000007</v>
      </c>
      <c r="CI610" s="398">
        <v>0</v>
      </c>
      <c r="CJ610" s="50">
        <v>0</v>
      </c>
      <c r="CK610" s="50">
        <v>0</v>
      </c>
      <c r="CL610" s="50">
        <v>0</v>
      </c>
      <c r="CM610" s="50">
        <v>0</v>
      </c>
      <c r="CN610" s="50">
        <v>0</v>
      </c>
      <c r="CO610" s="50">
        <v>0</v>
      </c>
      <c r="CP610" s="395">
        <f t="shared" si="435"/>
        <v>7876728.6567200013</v>
      </c>
      <c r="CQ610" s="391">
        <f t="shared" si="436"/>
        <v>72583052</v>
      </c>
      <c r="CR610" s="391">
        <f t="shared" si="437"/>
        <v>-544630</v>
      </c>
    </row>
    <row r="611" spans="1:96" s="50" customFormat="1" ht="24" customHeight="1" x14ac:dyDescent="0.2">
      <c r="A611" s="182">
        <f t="shared" si="414"/>
        <v>2655495</v>
      </c>
      <c r="B611" s="298">
        <f t="shared" si="438"/>
        <v>605</v>
      </c>
      <c r="C611" s="266">
        <v>402</v>
      </c>
      <c r="D611" s="299">
        <v>13520</v>
      </c>
      <c r="E611" s="242" t="s">
        <v>1122</v>
      </c>
      <c r="F611" s="243" t="s">
        <v>2248</v>
      </c>
      <c r="G611" s="287" t="s">
        <v>137</v>
      </c>
      <c r="H611" s="274" t="s">
        <v>2235</v>
      </c>
      <c r="I611" s="294" t="s">
        <v>2249</v>
      </c>
      <c r="J611" s="65">
        <v>1829575740</v>
      </c>
      <c r="K611" s="65" t="s">
        <v>2250</v>
      </c>
      <c r="L611" s="65" t="s">
        <v>2235</v>
      </c>
      <c r="M611" s="292" t="s">
        <v>137</v>
      </c>
      <c r="N611" s="244" t="s">
        <v>2410</v>
      </c>
      <c r="O611" s="65"/>
      <c r="P611" s="90"/>
      <c r="Q611" s="244">
        <v>30</v>
      </c>
      <c r="R611" s="246">
        <v>120</v>
      </c>
      <c r="S611" s="246">
        <v>110</v>
      </c>
      <c r="T611" s="246">
        <v>29.33</v>
      </c>
      <c r="U611" s="90">
        <v>0</v>
      </c>
      <c r="V611" s="262">
        <v>15</v>
      </c>
      <c r="W611" s="99">
        <v>0</v>
      </c>
      <c r="X611" s="84">
        <v>0</v>
      </c>
      <c r="Y611" s="99">
        <v>0</v>
      </c>
      <c r="Z611" s="65">
        <v>0</v>
      </c>
      <c r="AA611" s="319">
        <v>885165</v>
      </c>
      <c r="AB611" s="319">
        <v>46667</v>
      </c>
      <c r="AC611" s="320">
        <f t="shared" si="415"/>
        <v>931832</v>
      </c>
      <c r="AD611" s="75">
        <v>4500000</v>
      </c>
      <c r="AE611" s="75">
        <v>6000000</v>
      </c>
      <c r="AF611" s="338">
        <f t="shared" si="439"/>
        <v>177895.19999999998</v>
      </c>
      <c r="AG611" s="113">
        <f t="shared" si="416"/>
        <v>26554950</v>
      </c>
      <c r="AH611" s="75">
        <f t="shared" si="417"/>
        <v>1400010</v>
      </c>
      <c r="AI611" s="75">
        <f t="shared" si="418"/>
        <v>21347423.999999996</v>
      </c>
      <c r="AJ611" s="75">
        <f t="shared" si="419"/>
        <v>0</v>
      </c>
      <c r="AK611" s="75">
        <f t="shared" si="420"/>
        <v>4500000</v>
      </c>
      <c r="AL611" s="75">
        <f t="shared" si="421"/>
        <v>6000000</v>
      </c>
      <c r="AM611" s="75">
        <f t="shared" si="422"/>
        <v>4892117.9999999991</v>
      </c>
      <c r="AN611" s="75">
        <f t="shared" si="423"/>
        <v>5217666.2159999991</v>
      </c>
      <c r="AO611" s="75">
        <f t="shared" si="424"/>
        <v>0</v>
      </c>
      <c r="AP611" s="75">
        <f t="shared" si="425"/>
        <v>3000000</v>
      </c>
      <c r="AQ611" s="75">
        <v>0</v>
      </c>
      <c r="AR611" s="75">
        <v>0</v>
      </c>
      <c r="AS611" s="75">
        <v>0</v>
      </c>
      <c r="AT611" s="80">
        <v>0</v>
      </c>
      <c r="AU611" s="82">
        <f t="shared" si="426"/>
        <v>72912168.216000006</v>
      </c>
      <c r="AV611" s="113">
        <f t="shared" si="427"/>
        <v>54308316.440880008</v>
      </c>
      <c r="AW611" s="75">
        <f t="shared" si="428"/>
        <v>72912168.215999991</v>
      </c>
      <c r="AX611" s="75">
        <f t="shared" si="429"/>
        <v>5103851.7751199994</v>
      </c>
      <c r="AY611" s="76">
        <f t="shared" si="430"/>
        <v>1430831.644088001</v>
      </c>
      <c r="AZ611" s="75">
        <v>0</v>
      </c>
      <c r="BA611" s="75">
        <v>0</v>
      </c>
      <c r="BB611" s="75">
        <v>0</v>
      </c>
      <c r="BC611" s="80">
        <v>0</v>
      </c>
      <c r="BD611" s="80">
        <v>0</v>
      </c>
      <c r="BE611" s="80">
        <v>0</v>
      </c>
      <c r="BF611" s="78">
        <v>0</v>
      </c>
      <c r="BG611" s="348">
        <f t="shared" si="431"/>
        <v>6534683.4192080004</v>
      </c>
      <c r="BH611" s="188">
        <f t="shared" si="432"/>
        <v>66377484</v>
      </c>
      <c r="BM611" s="50">
        <v>885165</v>
      </c>
      <c r="BN611" s="391">
        <f t="shared" si="410"/>
        <v>46667</v>
      </c>
      <c r="BO611" s="391">
        <f t="shared" si="411"/>
        <v>931832</v>
      </c>
      <c r="BP611" s="391">
        <f t="shared" si="399"/>
        <v>26554950</v>
      </c>
      <c r="BQ611" s="50">
        <f t="shared" si="400"/>
        <v>1400010</v>
      </c>
      <c r="BR611" s="50">
        <f t="shared" si="401"/>
        <v>21347423.999999996</v>
      </c>
      <c r="BS611" s="50">
        <f t="shared" si="402"/>
        <v>0</v>
      </c>
      <c r="BT611" s="50">
        <f t="shared" si="403"/>
        <v>4500000</v>
      </c>
      <c r="BU611" s="50">
        <f t="shared" si="404"/>
        <v>6000000</v>
      </c>
      <c r="BV611" s="50">
        <f t="shared" si="405"/>
        <v>4892117.9999999991</v>
      </c>
      <c r="BW611" s="50">
        <f t="shared" si="406"/>
        <v>5217666.2159999991</v>
      </c>
      <c r="BX611" s="50">
        <f t="shared" si="407"/>
        <v>0</v>
      </c>
      <c r="BY611" s="50">
        <f t="shared" si="408"/>
        <v>3000000</v>
      </c>
      <c r="BZ611" s="50">
        <v>0</v>
      </c>
      <c r="CA611" s="50">
        <v>0</v>
      </c>
      <c r="CB611" s="50">
        <v>0</v>
      </c>
      <c r="CC611" s="50">
        <v>0</v>
      </c>
      <c r="CD611" s="391">
        <f t="shared" si="409"/>
        <v>72912168.216000006</v>
      </c>
      <c r="CE611" s="391">
        <f t="shared" si="412"/>
        <v>59412168.216000006</v>
      </c>
      <c r="CF611" s="391">
        <f t="shared" si="413"/>
        <v>72912168.216000006</v>
      </c>
      <c r="CG611" s="50">
        <f t="shared" si="433"/>
        <v>5103851.7751200013</v>
      </c>
      <c r="CH611" s="395">
        <f t="shared" si="434"/>
        <v>1941216.8216000006</v>
      </c>
      <c r="CI611" s="398">
        <v>0</v>
      </c>
      <c r="CJ611" s="50">
        <v>0</v>
      </c>
      <c r="CK611" s="50">
        <v>0</v>
      </c>
      <c r="CL611" s="50">
        <v>0</v>
      </c>
      <c r="CM611" s="50">
        <v>0</v>
      </c>
      <c r="CN611" s="50">
        <v>0</v>
      </c>
      <c r="CO611" s="50">
        <v>0</v>
      </c>
      <c r="CP611" s="395">
        <f t="shared" si="435"/>
        <v>7045068.5967200017</v>
      </c>
      <c r="CQ611" s="391">
        <f t="shared" si="436"/>
        <v>65867099</v>
      </c>
      <c r="CR611" s="391">
        <f t="shared" si="437"/>
        <v>-510385</v>
      </c>
    </row>
    <row r="612" spans="1:96" s="50" customFormat="1" ht="24" customHeight="1" x14ac:dyDescent="0.5">
      <c r="A612" s="182">
        <f t="shared" si="414"/>
        <v>2655495</v>
      </c>
      <c r="B612" s="298">
        <f t="shared" si="438"/>
        <v>606</v>
      </c>
      <c r="C612" s="266">
        <v>403</v>
      </c>
      <c r="D612" s="299">
        <v>13545</v>
      </c>
      <c r="E612" s="242" t="s">
        <v>2329</v>
      </c>
      <c r="F612" s="243" t="s">
        <v>319</v>
      </c>
      <c r="G612" s="287" t="s">
        <v>137</v>
      </c>
      <c r="H612" s="274" t="s">
        <v>2235</v>
      </c>
      <c r="I612" s="356" t="s">
        <v>3011</v>
      </c>
      <c r="J612" s="65">
        <v>1757547681</v>
      </c>
      <c r="K612" s="65" t="s">
        <v>2330</v>
      </c>
      <c r="L612" s="65" t="s">
        <v>2235</v>
      </c>
      <c r="M612" s="292" t="s">
        <v>137</v>
      </c>
      <c r="N612" s="244" t="s">
        <v>2410</v>
      </c>
      <c r="O612" s="65"/>
      <c r="P612" s="90"/>
      <c r="Q612" s="244">
        <v>30</v>
      </c>
      <c r="R612" s="246">
        <v>120</v>
      </c>
      <c r="S612" s="246">
        <v>110</v>
      </c>
      <c r="T612" s="246">
        <v>29.33</v>
      </c>
      <c r="U612" s="90">
        <v>0</v>
      </c>
      <c r="V612" s="262">
        <v>15</v>
      </c>
      <c r="W612" s="99">
        <v>0</v>
      </c>
      <c r="X612" s="84">
        <v>0</v>
      </c>
      <c r="Y612" s="99">
        <v>0</v>
      </c>
      <c r="Z612" s="65">
        <v>0</v>
      </c>
      <c r="AA612" s="319">
        <v>885165</v>
      </c>
      <c r="AB612" s="319">
        <v>0</v>
      </c>
      <c r="AC612" s="320">
        <f t="shared" si="415"/>
        <v>885165</v>
      </c>
      <c r="AD612" s="75">
        <v>4500000</v>
      </c>
      <c r="AE612" s="75">
        <v>6000000</v>
      </c>
      <c r="AF612" s="338">
        <f t="shared" si="439"/>
        <v>168986.04545454544</v>
      </c>
      <c r="AG612" s="113">
        <f t="shared" si="416"/>
        <v>26554950</v>
      </c>
      <c r="AH612" s="75">
        <f t="shared" si="417"/>
        <v>0</v>
      </c>
      <c r="AI612" s="75">
        <f t="shared" si="418"/>
        <v>20278325.454545453</v>
      </c>
      <c r="AJ612" s="75">
        <f t="shared" si="419"/>
        <v>0</v>
      </c>
      <c r="AK612" s="75">
        <f t="shared" si="420"/>
        <v>4500000</v>
      </c>
      <c r="AL612" s="75">
        <f t="shared" si="421"/>
        <v>6000000</v>
      </c>
      <c r="AM612" s="75">
        <f t="shared" si="422"/>
        <v>4647116.25</v>
      </c>
      <c r="AN612" s="75">
        <f t="shared" si="423"/>
        <v>4956360.7131818179</v>
      </c>
      <c r="AO612" s="75">
        <f t="shared" si="424"/>
        <v>0</v>
      </c>
      <c r="AP612" s="75">
        <f t="shared" si="425"/>
        <v>3000000</v>
      </c>
      <c r="AQ612" s="75">
        <v>0</v>
      </c>
      <c r="AR612" s="75">
        <v>0</v>
      </c>
      <c r="AS612" s="75">
        <v>0</v>
      </c>
      <c r="AT612" s="80">
        <v>0</v>
      </c>
      <c r="AU612" s="82">
        <f t="shared" si="426"/>
        <v>69936752.417727262</v>
      </c>
      <c r="AV612" s="113">
        <f t="shared" si="427"/>
        <v>51541179.748486355</v>
      </c>
      <c r="AW612" s="75">
        <f t="shared" si="428"/>
        <v>69936752.417727262</v>
      </c>
      <c r="AX612" s="75">
        <f t="shared" si="429"/>
        <v>4895572.6692409087</v>
      </c>
      <c r="AY612" s="76">
        <f t="shared" si="430"/>
        <v>1154117.9748486355</v>
      </c>
      <c r="AZ612" s="75">
        <v>0</v>
      </c>
      <c r="BA612" s="75">
        <v>0</v>
      </c>
      <c r="BB612" s="75">
        <v>0</v>
      </c>
      <c r="BC612" s="80">
        <v>0</v>
      </c>
      <c r="BD612" s="80">
        <v>0</v>
      </c>
      <c r="BE612" s="80">
        <v>0</v>
      </c>
      <c r="BF612" s="78">
        <v>0</v>
      </c>
      <c r="BG612" s="348">
        <f t="shared" si="431"/>
        <v>6049690.6440895442</v>
      </c>
      <c r="BH612" s="188">
        <f t="shared" si="432"/>
        <v>63887061</v>
      </c>
      <c r="BM612" s="50">
        <v>885165</v>
      </c>
      <c r="BN612" s="391">
        <f t="shared" si="410"/>
        <v>0</v>
      </c>
      <c r="BO612" s="391">
        <f t="shared" si="411"/>
        <v>885165</v>
      </c>
      <c r="BP612" s="391">
        <f t="shared" si="399"/>
        <v>26554950</v>
      </c>
      <c r="BQ612" s="50">
        <f t="shared" si="400"/>
        <v>0</v>
      </c>
      <c r="BR612" s="50">
        <f t="shared" si="401"/>
        <v>20278325.454545453</v>
      </c>
      <c r="BS612" s="50">
        <f t="shared" si="402"/>
        <v>0</v>
      </c>
      <c r="BT612" s="50">
        <f t="shared" si="403"/>
        <v>4500000</v>
      </c>
      <c r="BU612" s="50">
        <f t="shared" si="404"/>
        <v>6000000</v>
      </c>
      <c r="BV612" s="50">
        <f t="shared" si="405"/>
        <v>4647116.25</v>
      </c>
      <c r="BW612" s="50">
        <f t="shared" si="406"/>
        <v>4956360.7131818179</v>
      </c>
      <c r="BX612" s="50">
        <f t="shared" si="407"/>
        <v>0</v>
      </c>
      <c r="BY612" s="50">
        <f t="shared" si="408"/>
        <v>3000000</v>
      </c>
      <c r="BZ612" s="50">
        <v>0</v>
      </c>
      <c r="CA612" s="50">
        <v>0</v>
      </c>
      <c r="CB612" s="50">
        <v>0</v>
      </c>
      <c r="CC612" s="50">
        <v>0</v>
      </c>
      <c r="CD612" s="391">
        <f t="shared" si="409"/>
        <v>69936752.417727262</v>
      </c>
      <c r="CE612" s="391">
        <f t="shared" si="412"/>
        <v>56436752.417727262</v>
      </c>
      <c r="CF612" s="391">
        <f t="shared" si="413"/>
        <v>69936752.417727262</v>
      </c>
      <c r="CG612" s="50">
        <f t="shared" si="433"/>
        <v>4895572.6692409087</v>
      </c>
      <c r="CH612" s="395">
        <f t="shared" si="434"/>
        <v>1643675.2417727262</v>
      </c>
      <c r="CI612" s="398">
        <v>0</v>
      </c>
      <c r="CJ612" s="50">
        <v>0</v>
      </c>
      <c r="CK612" s="50">
        <v>0</v>
      </c>
      <c r="CL612" s="50">
        <v>0</v>
      </c>
      <c r="CM612" s="50">
        <v>0</v>
      </c>
      <c r="CN612" s="50">
        <v>0</v>
      </c>
      <c r="CO612" s="50">
        <v>0</v>
      </c>
      <c r="CP612" s="395">
        <f t="shared" si="435"/>
        <v>6539247.9110136349</v>
      </c>
      <c r="CQ612" s="391">
        <f t="shared" si="436"/>
        <v>63397504</v>
      </c>
      <c r="CR612" s="391">
        <f t="shared" si="437"/>
        <v>-489557</v>
      </c>
    </row>
    <row r="613" spans="1:96" s="50" customFormat="1" ht="24" customHeight="1" x14ac:dyDescent="0.2">
      <c r="A613" s="182">
        <f t="shared" si="414"/>
        <v>2655495</v>
      </c>
      <c r="B613" s="298">
        <f t="shared" si="438"/>
        <v>607</v>
      </c>
      <c r="C613" s="266">
        <v>404</v>
      </c>
      <c r="D613" s="299">
        <v>13532</v>
      </c>
      <c r="E613" s="242" t="s">
        <v>352</v>
      </c>
      <c r="F613" s="243" t="s">
        <v>2286</v>
      </c>
      <c r="G613" s="287" t="s">
        <v>137</v>
      </c>
      <c r="H613" s="274" t="s">
        <v>2235</v>
      </c>
      <c r="I613" s="294" t="s">
        <v>2287</v>
      </c>
      <c r="J613" s="65">
        <v>1911876562</v>
      </c>
      <c r="K613" s="65" t="s">
        <v>2288</v>
      </c>
      <c r="L613" s="65" t="s">
        <v>2235</v>
      </c>
      <c r="M613" s="292" t="s">
        <v>137</v>
      </c>
      <c r="N613" s="244" t="s">
        <v>2410</v>
      </c>
      <c r="O613" s="65"/>
      <c r="P613" s="90"/>
      <c r="Q613" s="244">
        <v>30</v>
      </c>
      <c r="R613" s="246">
        <v>120</v>
      </c>
      <c r="S613" s="246">
        <v>110</v>
      </c>
      <c r="T613" s="246">
        <v>29.33</v>
      </c>
      <c r="U613" s="90">
        <v>0</v>
      </c>
      <c r="V613" s="262">
        <v>15</v>
      </c>
      <c r="W613" s="99">
        <v>0</v>
      </c>
      <c r="X613" s="84">
        <v>0</v>
      </c>
      <c r="Y613" s="99">
        <v>2</v>
      </c>
      <c r="Z613" s="65">
        <v>2</v>
      </c>
      <c r="AA613" s="319">
        <v>885165</v>
      </c>
      <c r="AB613" s="319">
        <v>46667</v>
      </c>
      <c r="AC613" s="320">
        <f t="shared" si="415"/>
        <v>931832</v>
      </c>
      <c r="AD613" s="75">
        <v>4500000</v>
      </c>
      <c r="AE613" s="75">
        <v>6000000</v>
      </c>
      <c r="AF613" s="338">
        <f t="shared" si="439"/>
        <v>177895.19999999998</v>
      </c>
      <c r="AG613" s="113">
        <f t="shared" si="416"/>
        <v>26554950</v>
      </c>
      <c r="AH613" s="75">
        <f t="shared" si="417"/>
        <v>1400010</v>
      </c>
      <c r="AI613" s="75">
        <f t="shared" si="418"/>
        <v>21347423.999999996</v>
      </c>
      <c r="AJ613" s="75">
        <f t="shared" si="419"/>
        <v>5310990</v>
      </c>
      <c r="AK613" s="75">
        <f t="shared" si="420"/>
        <v>4500000</v>
      </c>
      <c r="AL613" s="75">
        <f t="shared" si="421"/>
        <v>6000000</v>
      </c>
      <c r="AM613" s="75">
        <f t="shared" si="422"/>
        <v>4892117.9999999991</v>
      </c>
      <c r="AN613" s="75">
        <f t="shared" si="423"/>
        <v>5217666.2159999991</v>
      </c>
      <c r="AO613" s="75">
        <f t="shared" si="424"/>
        <v>0</v>
      </c>
      <c r="AP613" s="75">
        <f t="shared" si="425"/>
        <v>3000000</v>
      </c>
      <c r="AQ613" s="75">
        <v>0</v>
      </c>
      <c r="AR613" s="75">
        <v>0</v>
      </c>
      <c r="AS613" s="75">
        <v>0</v>
      </c>
      <c r="AT613" s="80">
        <v>0</v>
      </c>
      <c r="AU613" s="82">
        <f t="shared" si="426"/>
        <v>78223158.216000006</v>
      </c>
      <c r="AV613" s="113">
        <f t="shared" si="427"/>
        <v>54308316.440880008</v>
      </c>
      <c r="AW613" s="75">
        <f t="shared" si="428"/>
        <v>72912168.215999991</v>
      </c>
      <c r="AX613" s="75">
        <f t="shared" si="429"/>
        <v>5103851.7751199994</v>
      </c>
      <c r="AY613" s="76">
        <f t="shared" si="430"/>
        <v>1430831.644088001</v>
      </c>
      <c r="AZ613" s="75">
        <v>0</v>
      </c>
      <c r="BA613" s="75">
        <v>0</v>
      </c>
      <c r="BB613" s="75">
        <v>0</v>
      </c>
      <c r="BC613" s="80">
        <v>0</v>
      </c>
      <c r="BD613" s="80">
        <v>0</v>
      </c>
      <c r="BE613" s="80">
        <v>0</v>
      </c>
      <c r="BF613" s="78">
        <v>0</v>
      </c>
      <c r="BG613" s="348">
        <f t="shared" si="431"/>
        <v>6534683.4192080004</v>
      </c>
      <c r="BH613" s="188">
        <f t="shared" si="432"/>
        <v>71688474</v>
      </c>
      <c r="BM613" s="50">
        <v>885165</v>
      </c>
      <c r="BN613" s="391">
        <f t="shared" si="410"/>
        <v>46667</v>
      </c>
      <c r="BO613" s="391">
        <f t="shared" si="411"/>
        <v>931832</v>
      </c>
      <c r="BP613" s="391">
        <f t="shared" si="399"/>
        <v>26554950</v>
      </c>
      <c r="BQ613" s="50">
        <f t="shared" si="400"/>
        <v>1400010</v>
      </c>
      <c r="BR613" s="50">
        <f t="shared" si="401"/>
        <v>21347423.999999996</v>
      </c>
      <c r="BS613" s="50">
        <f t="shared" si="402"/>
        <v>5310990</v>
      </c>
      <c r="BT613" s="50">
        <f t="shared" si="403"/>
        <v>4500000</v>
      </c>
      <c r="BU613" s="50">
        <f t="shared" si="404"/>
        <v>6000000</v>
      </c>
      <c r="BV613" s="50">
        <f t="shared" si="405"/>
        <v>4892117.9999999991</v>
      </c>
      <c r="BW613" s="50">
        <f t="shared" si="406"/>
        <v>5217666.2159999991</v>
      </c>
      <c r="BX613" s="50">
        <f t="shared" si="407"/>
        <v>0</v>
      </c>
      <c r="BY613" s="50">
        <f t="shared" si="408"/>
        <v>3000000</v>
      </c>
      <c r="BZ613" s="50">
        <v>0</v>
      </c>
      <c r="CA613" s="50">
        <v>0</v>
      </c>
      <c r="CB613" s="50">
        <v>0</v>
      </c>
      <c r="CC613" s="50">
        <v>0</v>
      </c>
      <c r="CD613" s="391">
        <f t="shared" si="409"/>
        <v>78223158.216000006</v>
      </c>
      <c r="CE613" s="391">
        <f t="shared" si="412"/>
        <v>59412168.216000006</v>
      </c>
      <c r="CF613" s="391">
        <f t="shared" si="413"/>
        <v>72912168.216000006</v>
      </c>
      <c r="CG613" s="50">
        <f t="shared" si="433"/>
        <v>5103851.7751200013</v>
      </c>
      <c r="CH613" s="395">
        <f t="shared" si="434"/>
        <v>1941216.8216000006</v>
      </c>
      <c r="CI613" s="398">
        <v>0</v>
      </c>
      <c r="CJ613" s="50">
        <v>0</v>
      </c>
      <c r="CK613" s="50">
        <v>0</v>
      </c>
      <c r="CL613" s="50">
        <v>0</v>
      </c>
      <c r="CM613" s="50">
        <v>0</v>
      </c>
      <c r="CN613" s="50">
        <v>0</v>
      </c>
      <c r="CO613" s="50">
        <v>0</v>
      </c>
      <c r="CP613" s="395">
        <f t="shared" si="435"/>
        <v>7045068.5967200017</v>
      </c>
      <c r="CQ613" s="391">
        <f t="shared" si="436"/>
        <v>71178089</v>
      </c>
      <c r="CR613" s="391">
        <f t="shared" si="437"/>
        <v>-510385</v>
      </c>
    </row>
    <row r="614" spans="1:96" s="50" customFormat="1" ht="24" customHeight="1" x14ac:dyDescent="0.2">
      <c r="A614" s="182">
        <f t="shared" si="414"/>
        <v>2655495</v>
      </c>
      <c r="B614" s="298">
        <f t="shared" si="438"/>
        <v>608</v>
      </c>
      <c r="C614" s="266">
        <v>405</v>
      </c>
      <c r="D614" s="299">
        <v>13538</v>
      </c>
      <c r="E614" s="242" t="s">
        <v>1387</v>
      </c>
      <c r="F614" s="243" t="s">
        <v>2305</v>
      </c>
      <c r="G614" s="287" t="s">
        <v>137</v>
      </c>
      <c r="H614" s="274" t="s">
        <v>2235</v>
      </c>
      <c r="I614" s="294" t="s">
        <v>2306</v>
      </c>
      <c r="J614" s="65">
        <v>1829788590</v>
      </c>
      <c r="K614" s="65" t="s">
        <v>2307</v>
      </c>
      <c r="L614" s="65" t="s">
        <v>2235</v>
      </c>
      <c r="M614" s="292" t="s">
        <v>137</v>
      </c>
      <c r="N614" s="99"/>
      <c r="O614" s="65"/>
      <c r="P614" s="245" t="s">
        <v>2410</v>
      </c>
      <c r="Q614" s="244">
        <v>30</v>
      </c>
      <c r="R614" s="246">
        <v>120</v>
      </c>
      <c r="S614" s="246">
        <v>220</v>
      </c>
      <c r="T614" s="246">
        <v>29.33</v>
      </c>
      <c r="U614" s="90">
        <v>0</v>
      </c>
      <c r="V614" s="262">
        <v>15</v>
      </c>
      <c r="W614" s="99">
        <v>0</v>
      </c>
      <c r="X614" s="84">
        <v>0</v>
      </c>
      <c r="Y614" s="99">
        <v>3</v>
      </c>
      <c r="Z614" s="65">
        <v>3</v>
      </c>
      <c r="AA614" s="319">
        <v>885165</v>
      </c>
      <c r="AB614" s="319">
        <v>46667</v>
      </c>
      <c r="AC614" s="320">
        <f t="shared" si="415"/>
        <v>931832</v>
      </c>
      <c r="AD614" s="75">
        <v>4500000</v>
      </c>
      <c r="AE614" s="75">
        <v>6000000</v>
      </c>
      <c r="AF614" s="338">
        <f t="shared" si="439"/>
        <v>177895.19999999998</v>
      </c>
      <c r="AG614" s="113">
        <f t="shared" si="416"/>
        <v>26554950</v>
      </c>
      <c r="AH614" s="75">
        <f t="shared" si="417"/>
        <v>1400010</v>
      </c>
      <c r="AI614" s="75">
        <f t="shared" si="418"/>
        <v>21347423.999999996</v>
      </c>
      <c r="AJ614" s="75">
        <f t="shared" si="419"/>
        <v>7966485</v>
      </c>
      <c r="AK614" s="75">
        <f t="shared" si="420"/>
        <v>4500000</v>
      </c>
      <c r="AL614" s="75">
        <f t="shared" si="421"/>
        <v>6000000</v>
      </c>
      <c r="AM614" s="75">
        <f t="shared" si="422"/>
        <v>9784235.9999999981</v>
      </c>
      <c r="AN614" s="75">
        <f t="shared" si="423"/>
        <v>5217666.2159999991</v>
      </c>
      <c r="AO614" s="75">
        <f t="shared" si="424"/>
        <v>0</v>
      </c>
      <c r="AP614" s="75">
        <f t="shared" si="425"/>
        <v>3000000</v>
      </c>
      <c r="AQ614" s="75">
        <v>0</v>
      </c>
      <c r="AR614" s="75">
        <v>0</v>
      </c>
      <c r="AS614" s="75">
        <v>0</v>
      </c>
      <c r="AT614" s="80">
        <v>0</v>
      </c>
      <c r="AU614" s="82">
        <f t="shared" si="426"/>
        <v>85770771.216000006</v>
      </c>
      <c r="AV614" s="113">
        <f t="shared" si="427"/>
        <v>58857986.18088001</v>
      </c>
      <c r="AW614" s="75">
        <f t="shared" si="428"/>
        <v>77804286.215999991</v>
      </c>
      <c r="AX614" s="75">
        <f t="shared" si="429"/>
        <v>5446300.0351200001</v>
      </c>
      <c r="AY614" s="76">
        <f t="shared" si="430"/>
        <v>1885798.6180880012</v>
      </c>
      <c r="AZ614" s="75">
        <v>0</v>
      </c>
      <c r="BA614" s="75">
        <v>0</v>
      </c>
      <c r="BB614" s="75">
        <v>0</v>
      </c>
      <c r="BC614" s="80">
        <v>0</v>
      </c>
      <c r="BD614" s="80">
        <v>0</v>
      </c>
      <c r="BE614" s="80">
        <v>0</v>
      </c>
      <c r="BF614" s="78">
        <v>0</v>
      </c>
      <c r="BG614" s="348">
        <f t="shared" si="431"/>
        <v>7332098.6532080015</v>
      </c>
      <c r="BH614" s="188">
        <f t="shared" si="432"/>
        <v>78438672</v>
      </c>
      <c r="BM614" s="50">
        <v>885165</v>
      </c>
      <c r="BN614" s="391">
        <f t="shared" si="410"/>
        <v>46667</v>
      </c>
      <c r="BO614" s="391">
        <f t="shared" si="411"/>
        <v>931832</v>
      </c>
      <c r="BP614" s="391">
        <f t="shared" si="399"/>
        <v>26554950</v>
      </c>
      <c r="BQ614" s="50">
        <f t="shared" si="400"/>
        <v>1400010</v>
      </c>
      <c r="BR614" s="50">
        <f t="shared" si="401"/>
        <v>21347423.999999996</v>
      </c>
      <c r="BS614" s="50">
        <f t="shared" si="402"/>
        <v>7966485</v>
      </c>
      <c r="BT614" s="50">
        <f t="shared" si="403"/>
        <v>4500000</v>
      </c>
      <c r="BU614" s="50">
        <f t="shared" si="404"/>
        <v>6000000</v>
      </c>
      <c r="BV614" s="50">
        <f t="shared" si="405"/>
        <v>9784235.9999999981</v>
      </c>
      <c r="BW614" s="50">
        <f t="shared" si="406"/>
        <v>5217666.2159999991</v>
      </c>
      <c r="BX614" s="50">
        <f t="shared" si="407"/>
        <v>0</v>
      </c>
      <c r="BY614" s="50">
        <f t="shared" si="408"/>
        <v>3000000</v>
      </c>
      <c r="BZ614" s="50">
        <v>0</v>
      </c>
      <c r="CA614" s="50">
        <v>0</v>
      </c>
      <c r="CB614" s="50">
        <v>0</v>
      </c>
      <c r="CC614" s="50">
        <v>0</v>
      </c>
      <c r="CD614" s="391">
        <f t="shared" si="409"/>
        <v>85770771.216000006</v>
      </c>
      <c r="CE614" s="391">
        <f t="shared" si="412"/>
        <v>64304286.216000006</v>
      </c>
      <c r="CF614" s="391">
        <f t="shared" si="413"/>
        <v>77804286.216000006</v>
      </c>
      <c r="CG614" s="50">
        <f t="shared" si="433"/>
        <v>5446300.0351200011</v>
      </c>
      <c r="CH614" s="395">
        <f t="shared" si="434"/>
        <v>2430428.6216000007</v>
      </c>
      <c r="CI614" s="398">
        <v>0</v>
      </c>
      <c r="CJ614" s="50">
        <v>0</v>
      </c>
      <c r="CK614" s="50">
        <v>0</v>
      </c>
      <c r="CL614" s="50">
        <v>0</v>
      </c>
      <c r="CM614" s="50">
        <v>0</v>
      </c>
      <c r="CN614" s="50">
        <v>0</v>
      </c>
      <c r="CO614" s="50">
        <v>0</v>
      </c>
      <c r="CP614" s="395">
        <f t="shared" si="435"/>
        <v>7876728.6567200013</v>
      </c>
      <c r="CQ614" s="391">
        <f t="shared" si="436"/>
        <v>77894042</v>
      </c>
      <c r="CR614" s="391">
        <f t="shared" si="437"/>
        <v>-544630</v>
      </c>
    </row>
    <row r="615" spans="1:96" s="50" customFormat="1" ht="24" customHeight="1" x14ac:dyDescent="0.2">
      <c r="A615" s="182">
        <f t="shared" si="414"/>
        <v>2655495</v>
      </c>
      <c r="B615" s="298">
        <f t="shared" si="438"/>
        <v>609</v>
      </c>
      <c r="C615" s="266">
        <v>406</v>
      </c>
      <c r="D615" s="299">
        <v>13528</v>
      </c>
      <c r="E615" s="242" t="s">
        <v>1579</v>
      </c>
      <c r="F615" s="243" t="s">
        <v>2273</v>
      </c>
      <c r="G615" s="287" t="s">
        <v>137</v>
      </c>
      <c r="H615" s="274" t="s">
        <v>2235</v>
      </c>
      <c r="I615" s="294" t="s">
        <v>2274</v>
      </c>
      <c r="J615" s="65">
        <v>1860622674</v>
      </c>
      <c r="K615" s="65" t="s">
        <v>2275</v>
      </c>
      <c r="L615" s="65" t="s">
        <v>2235</v>
      </c>
      <c r="M615" s="292" t="s">
        <v>137</v>
      </c>
      <c r="N615" s="99"/>
      <c r="O615" s="65"/>
      <c r="P615" s="245" t="s">
        <v>2410</v>
      </c>
      <c r="Q615" s="244">
        <v>30</v>
      </c>
      <c r="R615" s="246">
        <v>120</v>
      </c>
      <c r="S615" s="246">
        <v>220</v>
      </c>
      <c r="T615" s="246">
        <v>29.33</v>
      </c>
      <c r="U615" s="90">
        <v>0</v>
      </c>
      <c r="V615" s="262">
        <v>15</v>
      </c>
      <c r="W615" s="99">
        <v>0</v>
      </c>
      <c r="X615" s="84">
        <v>0</v>
      </c>
      <c r="Y615" s="99">
        <v>2</v>
      </c>
      <c r="Z615" s="65">
        <v>3</v>
      </c>
      <c r="AA615" s="319">
        <v>885165</v>
      </c>
      <c r="AB615" s="319">
        <v>46667</v>
      </c>
      <c r="AC615" s="320">
        <f t="shared" si="415"/>
        <v>931832</v>
      </c>
      <c r="AD615" s="75">
        <v>4500000</v>
      </c>
      <c r="AE615" s="75">
        <v>6000000</v>
      </c>
      <c r="AF615" s="338">
        <f t="shared" si="439"/>
        <v>177895.19999999998</v>
      </c>
      <c r="AG615" s="113">
        <f t="shared" si="416"/>
        <v>26554950</v>
      </c>
      <c r="AH615" s="75">
        <f t="shared" si="417"/>
        <v>1400010</v>
      </c>
      <c r="AI615" s="75">
        <f t="shared" si="418"/>
        <v>21347423.999999996</v>
      </c>
      <c r="AJ615" s="75">
        <f t="shared" si="419"/>
        <v>7966485</v>
      </c>
      <c r="AK615" s="75">
        <f t="shared" si="420"/>
        <v>4500000</v>
      </c>
      <c r="AL615" s="75">
        <f t="shared" si="421"/>
        <v>6000000</v>
      </c>
      <c r="AM615" s="75">
        <f t="shared" si="422"/>
        <v>9784235.9999999981</v>
      </c>
      <c r="AN615" s="75">
        <f t="shared" si="423"/>
        <v>5217666.2159999991</v>
      </c>
      <c r="AO615" s="75">
        <f t="shared" si="424"/>
        <v>0</v>
      </c>
      <c r="AP615" s="75">
        <f t="shared" si="425"/>
        <v>3000000</v>
      </c>
      <c r="AQ615" s="75">
        <v>0</v>
      </c>
      <c r="AR615" s="75">
        <v>0</v>
      </c>
      <c r="AS615" s="75">
        <v>0</v>
      </c>
      <c r="AT615" s="80">
        <v>0</v>
      </c>
      <c r="AU615" s="82">
        <f t="shared" si="426"/>
        <v>85770771.216000006</v>
      </c>
      <c r="AV615" s="113">
        <f t="shared" si="427"/>
        <v>58857986.18088001</v>
      </c>
      <c r="AW615" s="75">
        <f t="shared" si="428"/>
        <v>77804286.215999991</v>
      </c>
      <c r="AX615" s="75">
        <f t="shared" si="429"/>
        <v>5446300.0351200001</v>
      </c>
      <c r="AY615" s="76">
        <f t="shared" si="430"/>
        <v>1885798.6180880012</v>
      </c>
      <c r="AZ615" s="75">
        <v>0</v>
      </c>
      <c r="BA615" s="75">
        <v>0</v>
      </c>
      <c r="BB615" s="75">
        <v>0</v>
      </c>
      <c r="BC615" s="80">
        <v>0</v>
      </c>
      <c r="BD615" s="80">
        <v>0</v>
      </c>
      <c r="BE615" s="80">
        <v>0</v>
      </c>
      <c r="BF615" s="78">
        <v>0</v>
      </c>
      <c r="BG615" s="348">
        <f t="shared" si="431"/>
        <v>7332098.6532080015</v>
      </c>
      <c r="BH615" s="188">
        <f t="shared" si="432"/>
        <v>78438672</v>
      </c>
      <c r="BM615" s="50">
        <v>885165</v>
      </c>
      <c r="BN615" s="391">
        <f t="shared" si="410"/>
        <v>46667</v>
      </c>
      <c r="BO615" s="391">
        <f t="shared" si="411"/>
        <v>931832</v>
      </c>
      <c r="BP615" s="391">
        <f t="shared" si="399"/>
        <v>26554950</v>
      </c>
      <c r="BQ615" s="50">
        <f t="shared" si="400"/>
        <v>1400010</v>
      </c>
      <c r="BR615" s="50">
        <f t="shared" si="401"/>
        <v>21347423.999999996</v>
      </c>
      <c r="BS615" s="50">
        <f t="shared" si="402"/>
        <v>7966485</v>
      </c>
      <c r="BT615" s="50">
        <f t="shared" si="403"/>
        <v>4500000</v>
      </c>
      <c r="BU615" s="50">
        <f t="shared" si="404"/>
        <v>6000000</v>
      </c>
      <c r="BV615" s="50">
        <f t="shared" si="405"/>
        <v>9784235.9999999981</v>
      </c>
      <c r="BW615" s="50">
        <f t="shared" si="406"/>
        <v>5217666.2159999991</v>
      </c>
      <c r="BX615" s="50">
        <f t="shared" si="407"/>
        <v>0</v>
      </c>
      <c r="BY615" s="50">
        <f t="shared" si="408"/>
        <v>3000000</v>
      </c>
      <c r="BZ615" s="50">
        <v>0</v>
      </c>
      <c r="CA615" s="50">
        <v>0</v>
      </c>
      <c r="CB615" s="50">
        <v>0</v>
      </c>
      <c r="CC615" s="50">
        <v>0</v>
      </c>
      <c r="CD615" s="391">
        <f t="shared" si="409"/>
        <v>85770771.216000006</v>
      </c>
      <c r="CE615" s="391">
        <f t="shared" si="412"/>
        <v>64304286.216000006</v>
      </c>
      <c r="CF615" s="391">
        <f t="shared" si="413"/>
        <v>77804286.216000006</v>
      </c>
      <c r="CG615" s="50">
        <f t="shared" si="433"/>
        <v>5446300.0351200011</v>
      </c>
      <c r="CH615" s="395">
        <f t="shared" si="434"/>
        <v>2430428.6216000007</v>
      </c>
      <c r="CI615" s="398">
        <v>0</v>
      </c>
      <c r="CJ615" s="50">
        <v>0</v>
      </c>
      <c r="CK615" s="50">
        <v>0</v>
      </c>
      <c r="CL615" s="50">
        <v>0</v>
      </c>
      <c r="CM615" s="50">
        <v>0</v>
      </c>
      <c r="CN615" s="50">
        <v>0</v>
      </c>
      <c r="CO615" s="50">
        <v>0</v>
      </c>
      <c r="CP615" s="395">
        <f t="shared" si="435"/>
        <v>7876728.6567200013</v>
      </c>
      <c r="CQ615" s="391">
        <f t="shared" si="436"/>
        <v>77894042</v>
      </c>
      <c r="CR615" s="391">
        <f t="shared" si="437"/>
        <v>-544630</v>
      </c>
    </row>
    <row r="616" spans="1:96" s="50" customFormat="1" ht="24" customHeight="1" x14ac:dyDescent="0.2">
      <c r="A616" s="182">
        <f t="shared" si="414"/>
        <v>2655495</v>
      </c>
      <c r="B616" s="298">
        <f t="shared" si="438"/>
        <v>610</v>
      </c>
      <c r="C616" s="266">
        <v>407</v>
      </c>
      <c r="D616" s="299">
        <v>13524</v>
      </c>
      <c r="E616" s="242" t="s">
        <v>352</v>
      </c>
      <c r="F616" s="243" t="s">
        <v>2261</v>
      </c>
      <c r="G616" s="287" t="s">
        <v>137</v>
      </c>
      <c r="H616" s="274" t="s">
        <v>2235</v>
      </c>
      <c r="I616" s="294" t="s">
        <v>2262</v>
      </c>
      <c r="J616" s="65">
        <v>829773800</v>
      </c>
      <c r="K616" s="65" t="s">
        <v>2263</v>
      </c>
      <c r="L616" s="65" t="s">
        <v>2235</v>
      </c>
      <c r="M616" s="292" t="s">
        <v>137</v>
      </c>
      <c r="N616" s="244" t="s">
        <v>2410</v>
      </c>
      <c r="O616" s="65"/>
      <c r="P616" s="90"/>
      <c r="Q616" s="244">
        <v>30</v>
      </c>
      <c r="R616" s="246">
        <v>120</v>
      </c>
      <c r="S616" s="246">
        <v>110</v>
      </c>
      <c r="T616" s="246">
        <v>29.33</v>
      </c>
      <c r="U616" s="90">
        <v>0</v>
      </c>
      <c r="V616" s="262">
        <v>15</v>
      </c>
      <c r="W616" s="99">
        <v>0</v>
      </c>
      <c r="X616" s="84">
        <v>0</v>
      </c>
      <c r="Y616" s="99">
        <v>1</v>
      </c>
      <c r="Z616" s="65">
        <v>1</v>
      </c>
      <c r="AA616" s="319">
        <v>885165</v>
      </c>
      <c r="AB616" s="319">
        <v>46667</v>
      </c>
      <c r="AC616" s="320">
        <f t="shared" si="415"/>
        <v>931832</v>
      </c>
      <c r="AD616" s="75">
        <v>4500000</v>
      </c>
      <c r="AE616" s="75">
        <v>6000000</v>
      </c>
      <c r="AF616" s="338">
        <f t="shared" si="439"/>
        <v>177895.19999999998</v>
      </c>
      <c r="AG616" s="113">
        <f t="shared" si="416"/>
        <v>26554950</v>
      </c>
      <c r="AH616" s="75">
        <f t="shared" si="417"/>
        <v>1400010</v>
      </c>
      <c r="AI616" s="75">
        <f t="shared" si="418"/>
        <v>21347423.999999996</v>
      </c>
      <c r="AJ616" s="75">
        <f t="shared" si="419"/>
        <v>2655495</v>
      </c>
      <c r="AK616" s="75">
        <f t="shared" si="420"/>
        <v>4500000</v>
      </c>
      <c r="AL616" s="75">
        <f t="shared" si="421"/>
        <v>6000000</v>
      </c>
      <c r="AM616" s="75">
        <f t="shared" si="422"/>
        <v>4892117.9999999991</v>
      </c>
      <c r="AN616" s="75">
        <f t="shared" si="423"/>
        <v>5217666.2159999991</v>
      </c>
      <c r="AO616" s="75">
        <f t="shared" si="424"/>
        <v>0</v>
      </c>
      <c r="AP616" s="75">
        <f t="shared" si="425"/>
        <v>3000000</v>
      </c>
      <c r="AQ616" s="75">
        <v>0</v>
      </c>
      <c r="AR616" s="75">
        <v>0</v>
      </c>
      <c r="AS616" s="75">
        <v>0</v>
      </c>
      <c r="AT616" s="80">
        <v>0</v>
      </c>
      <c r="AU616" s="82">
        <f t="shared" si="426"/>
        <v>75567663.216000006</v>
      </c>
      <c r="AV616" s="113">
        <f t="shared" si="427"/>
        <v>54308316.440880008</v>
      </c>
      <c r="AW616" s="75">
        <f t="shared" si="428"/>
        <v>72912168.215999991</v>
      </c>
      <c r="AX616" s="75">
        <f t="shared" si="429"/>
        <v>5103851.7751199994</v>
      </c>
      <c r="AY616" s="76">
        <f t="shared" si="430"/>
        <v>1430831.644088001</v>
      </c>
      <c r="AZ616" s="75">
        <v>0</v>
      </c>
      <c r="BA616" s="75">
        <v>0</v>
      </c>
      <c r="BB616" s="75">
        <v>0</v>
      </c>
      <c r="BC616" s="80">
        <v>0</v>
      </c>
      <c r="BD616" s="80">
        <v>0</v>
      </c>
      <c r="BE616" s="80">
        <v>0</v>
      </c>
      <c r="BF616" s="78">
        <v>0</v>
      </c>
      <c r="BG616" s="348">
        <f t="shared" si="431"/>
        <v>6534683.4192080004</v>
      </c>
      <c r="BH616" s="188">
        <f t="shared" si="432"/>
        <v>69032979</v>
      </c>
      <c r="BM616" s="50">
        <v>885165</v>
      </c>
      <c r="BN616" s="391">
        <f t="shared" si="410"/>
        <v>46667</v>
      </c>
      <c r="BO616" s="391">
        <f t="shared" si="411"/>
        <v>931832</v>
      </c>
      <c r="BP616" s="391">
        <f t="shared" si="399"/>
        <v>26554950</v>
      </c>
      <c r="BQ616" s="50">
        <f t="shared" si="400"/>
        <v>1400010</v>
      </c>
      <c r="BR616" s="50">
        <f t="shared" si="401"/>
        <v>21347423.999999996</v>
      </c>
      <c r="BS616" s="50">
        <f t="shared" si="402"/>
        <v>2655495</v>
      </c>
      <c r="BT616" s="50">
        <f t="shared" si="403"/>
        <v>4500000</v>
      </c>
      <c r="BU616" s="50">
        <f t="shared" si="404"/>
        <v>6000000</v>
      </c>
      <c r="BV616" s="50">
        <f t="shared" si="405"/>
        <v>4892117.9999999991</v>
      </c>
      <c r="BW616" s="50">
        <f t="shared" si="406"/>
        <v>5217666.2159999991</v>
      </c>
      <c r="BX616" s="50">
        <f t="shared" si="407"/>
        <v>0</v>
      </c>
      <c r="BY616" s="50">
        <f t="shared" si="408"/>
        <v>3000000</v>
      </c>
      <c r="BZ616" s="50">
        <v>0</v>
      </c>
      <c r="CA616" s="50">
        <v>0</v>
      </c>
      <c r="CB616" s="50">
        <v>0</v>
      </c>
      <c r="CC616" s="50">
        <v>0</v>
      </c>
      <c r="CD616" s="391">
        <f t="shared" si="409"/>
        <v>75567663.216000006</v>
      </c>
      <c r="CE616" s="391">
        <f t="shared" si="412"/>
        <v>59412168.216000006</v>
      </c>
      <c r="CF616" s="391">
        <f t="shared" si="413"/>
        <v>72912168.216000006</v>
      </c>
      <c r="CG616" s="50">
        <f t="shared" si="433"/>
        <v>5103851.7751200013</v>
      </c>
      <c r="CH616" s="395">
        <f t="shared" si="434"/>
        <v>1941216.8216000006</v>
      </c>
      <c r="CI616" s="398">
        <v>0</v>
      </c>
      <c r="CJ616" s="50">
        <v>0</v>
      </c>
      <c r="CK616" s="50">
        <v>0</v>
      </c>
      <c r="CL616" s="50">
        <v>0</v>
      </c>
      <c r="CM616" s="50">
        <v>0</v>
      </c>
      <c r="CN616" s="50">
        <v>0</v>
      </c>
      <c r="CO616" s="50">
        <v>0</v>
      </c>
      <c r="CP616" s="395">
        <f t="shared" si="435"/>
        <v>7045068.5967200017</v>
      </c>
      <c r="CQ616" s="391">
        <f t="shared" si="436"/>
        <v>68522594</v>
      </c>
      <c r="CR616" s="391">
        <f t="shared" si="437"/>
        <v>-510385</v>
      </c>
    </row>
    <row r="617" spans="1:96" s="50" customFormat="1" ht="24" customHeight="1" x14ac:dyDescent="0.2">
      <c r="A617" s="182">
        <f t="shared" si="414"/>
        <v>2655495</v>
      </c>
      <c r="B617" s="298">
        <f t="shared" si="438"/>
        <v>611</v>
      </c>
      <c r="C617" s="266">
        <v>408</v>
      </c>
      <c r="D617" s="299">
        <v>13541</v>
      </c>
      <c r="E617" s="242" t="s">
        <v>2315</v>
      </c>
      <c r="F617" s="243" t="s">
        <v>2316</v>
      </c>
      <c r="G617" s="287" t="s">
        <v>137</v>
      </c>
      <c r="H617" s="274" t="s">
        <v>2235</v>
      </c>
      <c r="I617" s="294" t="s">
        <v>2317</v>
      </c>
      <c r="J617" s="65">
        <v>1972365436</v>
      </c>
      <c r="K617" s="65" t="s">
        <v>2318</v>
      </c>
      <c r="L617" s="65" t="s">
        <v>2235</v>
      </c>
      <c r="M617" s="292" t="s">
        <v>137</v>
      </c>
      <c r="N617" s="244" t="s">
        <v>2410</v>
      </c>
      <c r="O617" s="65"/>
      <c r="P617" s="90"/>
      <c r="Q617" s="244">
        <v>30</v>
      </c>
      <c r="R617" s="246">
        <v>120</v>
      </c>
      <c r="S617" s="246">
        <v>110</v>
      </c>
      <c r="T617" s="246">
        <v>29.33</v>
      </c>
      <c r="U617" s="90">
        <v>0</v>
      </c>
      <c r="V617" s="262">
        <v>15</v>
      </c>
      <c r="W617" s="99">
        <v>0</v>
      </c>
      <c r="X617" s="84">
        <v>0</v>
      </c>
      <c r="Y617" s="99">
        <v>0</v>
      </c>
      <c r="Z617" s="65">
        <v>0</v>
      </c>
      <c r="AA617" s="319">
        <v>885165</v>
      </c>
      <c r="AB617" s="319">
        <v>46667</v>
      </c>
      <c r="AC617" s="320">
        <f t="shared" si="415"/>
        <v>931832</v>
      </c>
      <c r="AD617" s="75">
        <v>4500000</v>
      </c>
      <c r="AE617" s="75">
        <v>6000000</v>
      </c>
      <c r="AF617" s="338">
        <f t="shared" si="439"/>
        <v>177895.19999999998</v>
      </c>
      <c r="AG617" s="113">
        <f t="shared" si="416"/>
        <v>26554950</v>
      </c>
      <c r="AH617" s="75">
        <f t="shared" si="417"/>
        <v>1400010</v>
      </c>
      <c r="AI617" s="75">
        <f t="shared" si="418"/>
        <v>21347423.999999996</v>
      </c>
      <c r="AJ617" s="75">
        <f t="shared" si="419"/>
        <v>0</v>
      </c>
      <c r="AK617" s="75">
        <f t="shared" si="420"/>
        <v>4500000</v>
      </c>
      <c r="AL617" s="75">
        <f t="shared" si="421"/>
        <v>6000000</v>
      </c>
      <c r="AM617" s="75">
        <f t="shared" si="422"/>
        <v>4892117.9999999991</v>
      </c>
      <c r="AN617" s="75">
        <f t="shared" si="423"/>
        <v>5217666.2159999991</v>
      </c>
      <c r="AO617" s="75">
        <f t="shared" si="424"/>
        <v>0</v>
      </c>
      <c r="AP617" s="75">
        <f t="shared" si="425"/>
        <v>3000000</v>
      </c>
      <c r="AQ617" s="75">
        <v>0</v>
      </c>
      <c r="AR617" s="75">
        <v>0</v>
      </c>
      <c r="AS617" s="75">
        <v>0</v>
      </c>
      <c r="AT617" s="80">
        <v>0</v>
      </c>
      <c r="AU617" s="82">
        <f t="shared" si="426"/>
        <v>72912168.216000006</v>
      </c>
      <c r="AV617" s="113">
        <f t="shared" si="427"/>
        <v>54308316.440880008</v>
      </c>
      <c r="AW617" s="75">
        <f t="shared" si="428"/>
        <v>72912168.215999991</v>
      </c>
      <c r="AX617" s="75">
        <f t="shared" si="429"/>
        <v>5103851.7751199994</v>
      </c>
      <c r="AY617" s="76">
        <f t="shared" si="430"/>
        <v>1430831.644088001</v>
      </c>
      <c r="AZ617" s="75">
        <v>0</v>
      </c>
      <c r="BA617" s="75">
        <v>0</v>
      </c>
      <c r="BB617" s="75">
        <v>0</v>
      </c>
      <c r="BC617" s="80">
        <v>0</v>
      </c>
      <c r="BD617" s="80">
        <v>0</v>
      </c>
      <c r="BE617" s="80">
        <v>0</v>
      </c>
      <c r="BF617" s="78">
        <v>0</v>
      </c>
      <c r="BG617" s="348">
        <f t="shared" si="431"/>
        <v>6534683.4192080004</v>
      </c>
      <c r="BH617" s="188">
        <f t="shared" si="432"/>
        <v>66377484</v>
      </c>
      <c r="BM617" s="50">
        <v>885165</v>
      </c>
      <c r="BN617" s="391">
        <f t="shared" si="410"/>
        <v>46667</v>
      </c>
      <c r="BO617" s="391">
        <f t="shared" si="411"/>
        <v>931832</v>
      </c>
      <c r="BP617" s="391">
        <f t="shared" ref="BP617:BP680" si="440">BM617*Q617</f>
        <v>26554950</v>
      </c>
      <c r="BQ617" s="50">
        <f t="shared" ref="BQ617:BQ680" si="441">BN617*Q617</f>
        <v>1400010</v>
      </c>
      <c r="BR617" s="50">
        <f t="shared" ref="BR617:BR680" si="442">BO617*30/220*1.4*R617</f>
        <v>21347423.999999996</v>
      </c>
      <c r="BS617" s="50">
        <f t="shared" ref="BS617:BS680" si="443">(885165*3*Z617)/30*Q617</f>
        <v>0</v>
      </c>
      <c r="BT617" s="50">
        <f t="shared" ref="BT617:BT680" si="444">4500000/30*Q617</f>
        <v>4500000</v>
      </c>
      <c r="BU617" s="50">
        <f t="shared" ref="BU617:BU680" si="445">6000000/30*Q617</f>
        <v>6000000</v>
      </c>
      <c r="BV617" s="50">
        <f t="shared" ref="BV617:BV680" si="446">BO617*30/220*35%*S617</f>
        <v>4892117.9999999991</v>
      </c>
      <c r="BW617" s="50">
        <f t="shared" ref="BW617:BW680" si="447">BO617*30/220*1.4*T617</f>
        <v>5217666.2159999991</v>
      </c>
      <c r="BX617" s="50">
        <f t="shared" ref="BX617:BX680" si="448">BO617*U617</f>
        <v>0</v>
      </c>
      <c r="BY617" s="50">
        <f t="shared" ref="BY617:BY680" si="449">200000*V617</f>
        <v>3000000</v>
      </c>
      <c r="BZ617" s="50">
        <v>0</v>
      </c>
      <c r="CA617" s="50">
        <v>0</v>
      </c>
      <c r="CB617" s="50">
        <v>0</v>
      </c>
      <c r="CC617" s="50">
        <v>0</v>
      </c>
      <c r="CD617" s="391">
        <f t="shared" ref="CD617:CD680" si="450">SUM(BP617:CC617)</f>
        <v>72912168.216000006</v>
      </c>
      <c r="CE617" s="391">
        <f t="shared" si="412"/>
        <v>59412168.216000006</v>
      </c>
      <c r="CF617" s="391">
        <f t="shared" si="413"/>
        <v>72912168.216000006</v>
      </c>
      <c r="CG617" s="50">
        <f t="shared" si="433"/>
        <v>5103851.7751200013</v>
      </c>
      <c r="CH617" s="395">
        <f t="shared" si="434"/>
        <v>1941216.8216000006</v>
      </c>
      <c r="CI617" s="398">
        <v>0</v>
      </c>
      <c r="CJ617" s="50">
        <v>0</v>
      </c>
      <c r="CK617" s="50">
        <v>0</v>
      </c>
      <c r="CL617" s="50">
        <v>0</v>
      </c>
      <c r="CM617" s="50">
        <v>0</v>
      </c>
      <c r="CN617" s="50">
        <v>0</v>
      </c>
      <c r="CO617" s="50">
        <v>0</v>
      </c>
      <c r="CP617" s="395">
        <f t="shared" si="435"/>
        <v>7045068.5967200017</v>
      </c>
      <c r="CQ617" s="391">
        <f t="shared" si="436"/>
        <v>65867099</v>
      </c>
      <c r="CR617" s="391">
        <f t="shared" si="437"/>
        <v>-510385</v>
      </c>
    </row>
    <row r="618" spans="1:96" s="50" customFormat="1" ht="24" customHeight="1" x14ac:dyDescent="0.2">
      <c r="A618" s="182">
        <f t="shared" si="414"/>
        <v>2655495</v>
      </c>
      <c r="B618" s="298">
        <f t="shared" si="438"/>
        <v>612</v>
      </c>
      <c r="C618" s="266">
        <v>409</v>
      </c>
      <c r="D618" s="299">
        <v>13540</v>
      </c>
      <c r="E618" s="242" t="s">
        <v>2311</v>
      </c>
      <c r="F618" s="243" t="s">
        <v>2312</v>
      </c>
      <c r="G618" s="287" t="s">
        <v>137</v>
      </c>
      <c r="H618" s="274" t="s">
        <v>2235</v>
      </c>
      <c r="I618" s="294" t="s">
        <v>2313</v>
      </c>
      <c r="J618" s="65">
        <v>1819875504</v>
      </c>
      <c r="K618" s="65" t="s">
        <v>2314</v>
      </c>
      <c r="L618" s="65" t="s">
        <v>2235</v>
      </c>
      <c r="M618" s="292" t="s">
        <v>137</v>
      </c>
      <c r="N618" s="244" t="s">
        <v>2410</v>
      </c>
      <c r="O618" s="65"/>
      <c r="P618" s="90"/>
      <c r="Q618" s="244">
        <v>30</v>
      </c>
      <c r="R618" s="246">
        <v>120</v>
      </c>
      <c r="S618" s="246">
        <v>110</v>
      </c>
      <c r="T618" s="246">
        <v>29.33</v>
      </c>
      <c r="U618" s="90">
        <v>0</v>
      </c>
      <c r="V618" s="262">
        <v>15</v>
      </c>
      <c r="W618" s="99">
        <v>0</v>
      </c>
      <c r="X618" s="84">
        <v>0</v>
      </c>
      <c r="Y618" s="99">
        <v>3</v>
      </c>
      <c r="Z618" s="65">
        <v>3</v>
      </c>
      <c r="AA618" s="319">
        <v>885165</v>
      </c>
      <c r="AB618" s="319">
        <v>46667</v>
      </c>
      <c r="AC618" s="320">
        <f t="shared" si="415"/>
        <v>931832</v>
      </c>
      <c r="AD618" s="75">
        <v>4500000</v>
      </c>
      <c r="AE618" s="75">
        <v>6000000</v>
      </c>
      <c r="AF618" s="338">
        <f t="shared" si="439"/>
        <v>177895.19999999998</v>
      </c>
      <c r="AG618" s="113">
        <f t="shared" si="416"/>
        <v>26554950</v>
      </c>
      <c r="AH618" s="75">
        <f t="shared" si="417"/>
        <v>1400010</v>
      </c>
      <c r="AI618" s="75">
        <f t="shared" si="418"/>
        <v>21347423.999999996</v>
      </c>
      <c r="AJ618" s="75">
        <f t="shared" si="419"/>
        <v>7966485</v>
      </c>
      <c r="AK618" s="75">
        <f t="shared" si="420"/>
        <v>4500000</v>
      </c>
      <c r="AL618" s="75">
        <f t="shared" si="421"/>
        <v>6000000</v>
      </c>
      <c r="AM618" s="75">
        <f t="shared" si="422"/>
        <v>4892117.9999999991</v>
      </c>
      <c r="AN618" s="75">
        <f t="shared" si="423"/>
        <v>5217666.2159999991</v>
      </c>
      <c r="AO618" s="75">
        <f t="shared" si="424"/>
        <v>0</v>
      </c>
      <c r="AP618" s="75">
        <f t="shared" si="425"/>
        <v>3000000</v>
      </c>
      <c r="AQ618" s="75">
        <v>0</v>
      </c>
      <c r="AR618" s="75">
        <v>0</v>
      </c>
      <c r="AS618" s="75">
        <v>0</v>
      </c>
      <c r="AT618" s="80">
        <v>0</v>
      </c>
      <c r="AU618" s="82">
        <f t="shared" si="426"/>
        <v>80878653.216000006</v>
      </c>
      <c r="AV618" s="113">
        <f t="shared" si="427"/>
        <v>54308316.440880008</v>
      </c>
      <c r="AW618" s="75">
        <f t="shared" si="428"/>
        <v>72912168.215999991</v>
      </c>
      <c r="AX618" s="75">
        <f t="shared" si="429"/>
        <v>5103851.7751199994</v>
      </c>
      <c r="AY618" s="76">
        <f t="shared" si="430"/>
        <v>1430831.644088001</v>
      </c>
      <c r="AZ618" s="75">
        <v>0</v>
      </c>
      <c r="BA618" s="75">
        <v>0</v>
      </c>
      <c r="BB618" s="75">
        <v>0</v>
      </c>
      <c r="BC618" s="80">
        <v>0</v>
      </c>
      <c r="BD618" s="80">
        <v>0</v>
      </c>
      <c r="BE618" s="80">
        <v>0</v>
      </c>
      <c r="BF618" s="78">
        <v>0</v>
      </c>
      <c r="BG618" s="348">
        <f t="shared" si="431"/>
        <v>6534683.4192080004</v>
      </c>
      <c r="BH618" s="188">
        <f t="shared" si="432"/>
        <v>74343969</v>
      </c>
      <c r="BM618" s="50">
        <v>885165</v>
      </c>
      <c r="BN618" s="391">
        <f t="shared" si="410"/>
        <v>46667</v>
      </c>
      <c r="BO618" s="391">
        <f t="shared" si="411"/>
        <v>931832</v>
      </c>
      <c r="BP618" s="391">
        <f t="shared" si="440"/>
        <v>26554950</v>
      </c>
      <c r="BQ618" s="50">
        <f t="shared" si="441"/>
        <v>1400010</v>
      </c>
      <c r="BR618" s="50">
        <f t="shared" si="442"/>
        <v>21347423.999999996</v>
      </c>
      <c r="BS618" s="50">
        <f t="shared" si="443"/>
        <v>7966485</v>
      </c>
      <c r="BT618" s="50">
        <f t="shared" si="444"/>
        <v>4500000</v>
      </c>
      <c r="BU618" s="50">
        <f t="shared" si="445"/>
        <v>6000000</v>
      </c>
      <c r="BV618" s="50">
        <f t="shared" si="446"/>
        <v>4892117.9999999991</v>
      </c>
      <c r="BW618" s="50">
        <f t="shared" si="447"/>
        <v>5217666.2159999991</v>
      </c>
      <c r="BX618" s="50">
        <f t="shared" si="448"/>
        <v>0</v>
      </c>
      <c r="BY618" s="50">
        <f t="shared" si="449"/>
        <v>3000000</v>
      </c>
      <c r="BZ618" s="50">
        <v>0</v>
      </c>
      <c r="CA618" s="50">
        <v>0</v>
      </c>
      <c r="CB618" s="50">
        <v>0</v>
      </c>
      <c r="CC618" s="50">
        <v>0</v>
      </c>
      <c r="CD618" s="391">
        <f t="shared" si="450"/>
        <v>80878653.216000006</v>
      </c>
      <c r="CE618" s="391">
        <f t="shared" si="412"/>
        <v>59412168.216000006</v>
      </c>
      <c r="CF618" s="391">
        <f t="shared" si="413"/>
        <v>72912168.216000006</v>
      </c>
      <c r="CG618" s="50">
        <f t="shared" si="433"/>
        <v>5103851.7751200013</v>
      </c>
      <c r="CH618" s="395">
        <f t="shared" si="434"/>
        <v>1941216.8216000006</v>
      </c>
      <c r="CI618" s="398">
        <v>0</v>
      </c>
      <c r="CJ618" s="50">
        <v>0</v>
      </c>
      <c r="CK618" s="50">
        <v>0</v>
      </c>
      <c r="CL618" s="50">
        <v>0</v>
      </c>
      <c r="CM618" s="50">
        <v>0</v>
      </c>
      <c r="CN618" s="50">
        <v>0</v>
      </c>
      <c r="CO618" s="50">
        <v>0</v>
      </c>
      <c r="CP618" s="395">
        <f t="shared" si="435"/>
        <v>7045068.5967200017</v>
      </c>
      <c r="CQ618" s="391">
        <f t="shared" si="436"/>
        <v>73833584</v>
      </c>
      <c r="CR618" s="391">
        <f t="shared" si="437"/>
        <v>-510385</v>
      </c>
    </row>
    <row r="619" spans="1:96" s="50" customFormat="1" ht="24" customHeight="1" x14ac:dyDescent="0.2">
      <c r="A619" s="182">
        <f t="shared" si="414"/>
        <v>2655495</v>
      </c>
      <c r="B619" s="298">
        <f t="shared" si="438"/>
        <v>613</v>
      </c>
      <c r="C619" s="266">
        <v>410</v>
      </c>
      <c r="D619" s="299">
        <v>13536</v>
      </c>
      <c r="E619" s="242" t="s">
        <v>135</v>
      </c>
      <c r="F619" s="243" t="s">
        <v>2299</v>
      </c>
      <c r="G619" s="287" t="s">
        <v>137</v>
      </c>
      <c r="H619" s="274" t="s">
        <v>2235</v>
      </c>
      <c r="I619" s="294" t="s">
        <v>2300</v>
      </c>
      <c r="J619" s="65">
        <v>4232063625</v>
      </c>
      <c r="K619" s="65" t="s">
        <v>2301</v>
      </c>
      <c r="L619" s="65" t="s">
        <v>2235</v>
      </c>
      <c r="M619" s="292" t="s">
        <v>137</v>
      </c>
      <c r="N619" s="99"/>
      <c r="O619" s="65"/>
      <c r="P619" s="245" t="s">
        <v>2410</v>
      </c>
      <c r="Q619" s="244">
        <v>30</v>
      </c>
      <c r="R619" s="246">
        <v>120</v>
      </c>
      <c r="S619" s="246">
        <v>220</v>
      </c>
      <c r="T619" s="246">
        <v>29.33</v>
      </c>
      <c r="U619" s="90">
        <v>0</v>
      </c>
      <c r="V619" s="262">
        <v>15</v>
      </c>
      <c r="W619" s="99">
        <v>0</v>
      </c>
      <c r="X619" s="84">
        <v>0</v>
      </c>
      <c r="Y619" s="99">
        <v>0</v>
      </c>
      <c r="Z619" s="65">
        <v>0</v>
      </c>
      <c r="AA619" s="319">
        <v>885165</v>
      </c>
      <c r="AB619" s="319">
        <v>46667</v>
      </c>
      <c r="AC619" s="320">
        <f t="shared" si="415"/>
        <v>931832</v>
      </c>
      <c r="AD619" s="75">
        <v>4500000</v>
      </c>
      <c r="AE619" s="75">
        <v>6000000</v>
      </c>
      <c r="AF619" s="338">
        <f t="shared" si="439"/>
        <v>177895.19999999998</v>
      </c>
      <c r="AG619" s="113">
        <f t="shared" si="416"/>
        <v>26554950</v>
      </c>
      <c r="AH619" s="75">
        <f t="shared" si="417"/>
        <v>1400010</v>
      </c>
      <c r="AI619" s="75">
        <f t="shared" si="418"/>
        <v>21347423.999999996</v>
      </c>
      <c r="AJ619" s="75">
        <f t="shared" si="419"/>
        <v>0</v>
      </c>
      <c r="AK619" s="75">
        <f t="shared" si="420"/>
        <v>4500000</v>
      </c>
      <c r="AL619" s="75">
        <f t="shared" si="421"/>
        <v>6000000</v>
      </c>
      <c r="AM619" s="75">
        <f t="shared" si="422"/>
        <v>9784235.9999999981</v>
      </c>
      <c r="AN619" s="75">
        <f t="shared" si="423"/>
        <v>5217666.2159999991</v>
      </c>
      <c r="AO619" s="75">
        <f t="shared" si="424"/>
        <v>0</v>
      </c>
      <c r="AP619" s="75">
        <f t="shared" si="425"/>
        <v>3000000</v>
      </c>
      <c r="AQ619" s="75">
        <v>0</v>
      </c>
      <c r="AR619" s="75">
        <v>0</v>
      </c>
      <c r="AS619" s="75">
        <v>0</v>
      </c>
      <c r="AT619" s="80">
        <v>0</v>
      </c>
      <c r="AU619" s="82">
        <f t="shared" si="426"/>
        <v>77804286.216000006</v>
      </c>
      <c r="AV619" s="113">
        <f t="shared" si="427"/>
        <v>58857986.18088001</v>
      </c>
      <c r="AW619" s="75">
        <f t="shared" si="428"/>
        <v>77804286.215999991</v>
      </c>
      <c r="AX619" s="75">
        <f t="shared" si="429"/>
        <v>5446300.0351200001</v>
      </c>
      <c r="AY619" s="76">
        <f t="shared" si="430"/>
        <v>1885798.6180880012</v>
      </c>
      <c r="AZ619" s="75">
        <v>0</v>
      </c>
      <c r="BA619" s="75">
        <v>0</v>
      </c>
      <c r="BB619" s="75">
        <v>0</v>
      </c>
      <c r="BC619" s="80">
        <v>0</v>
      </c>
      <c r="BD619" s="80">
        <v>0</v>
      </c>
      <c r="BE619" s="80">
        <v>0</v>
      </c>
      <c r="BF619" s="78">
        <v>0</v>
      </c>
      <c r="BG619" s="348">
        <f t="shared" si="431"/>
        <v>7332098.6532080015</v>
      </c>
      <c r="BH619" s="188">
        <f t="shared" si="432"/>
        <v>70472187</v>
      </c>
      <c r="BM619" s="50">
        <v>885165</v>
      </c>
      <c r="BN619" s="391">
        <f t="shared" si="410"/>
        <v>46667</v>
      </c>
      <c r="BO619" s="391">
        <f t="shared" si="411"/>
        <v>931832</v>
      </c>
      <c r="BP619" s="391">
        <f t="shared" si="440"/>
        <v>26554950</v>
      </c>
      <c r="BQ619" s="50">
        <f t="shared" si="441"/>
        <v>1400010</v>
      </c>
      <c r="BR619" s="50">
        <f t="shared" si="442"/>
        <v>21347423.999999996</v>
      </c>
      <c r="BS619" s="50">
        <f t="shared" si="443"/>
        <v>0</v>
      </c>
      <c r="BT619" s="50">
        <f t="shared" si="444"/>
        <v>4500000</v>
      </c>
      <c r="BU619" s="50">
        <f t="shared" si="445"/>
        <v>6000000</v>
      </c>
      <c r="BV619" s="50">
        <f t="shared" si="446"/>
        <v>9784235.9999999981</v>
      </c>
      <c r="BW619" s="50">
        <f t="shared" si="447"/>
        <v>5217666.2159999991</v>
      </c>
      <c r="BX619" s="50">
        <f t="shared" si="448"/>
        <v>0</v>
      </c>
      <c r="BY619" s="50">
        <f t="shared" si="449"/>
        <v>3000000</v>
      </c>
      <c r="BZ619" s="50">
        <v>0</v>
      </c>
      <c r="CA619" s="50">
        <v>0</v>
      </c>
      <c r="CB619" s="50">
        <v>0</v>
      </c>
      <c r="CC619" s="50">
        <v>0</v>
      </c>
      <c r="CD619" s="391">
        <f t="shared" si="450"/>
        <v>77804286.216000006</v>
      </c>
      <c r="CE619" s="391">
        <f t="shared" si="412"/>
        <v>64304286.216000006</v>
      </c>
      <c r="CF619" s="391">
        <f t="shared" si="413"/>
        <v>77804286.216000006</v>
      </c>
      <c r="CG619" s="50">
        <f t="shared" si="433"/>
        <v>5446300.0351200011</v>
      </c>
      <c r="CH619" s="395">
        <f t="shared" si="434"/>
        <v>2430428.6216000007</v>
      </c>
      <c r="CI619" s="398">
        <v>0</v>
      </c>
      <c r="CJ619" s="50">
        <v>0</v>
      </c>
      <c r="CK619" s="50">
        <v>0</v>
      </c>
      <c r="CL619" s="50">
        <v>0</v>
      </c>
      <c r="CM619" s="50">
        <v>0</v>
      </c>
      <c r="CN619" s="50">
        <v>0</v>
      </c>
      <c r="CO619" s="50">
        <v>0</v>
      </c>
      <c r="CP619" s="395">
        <f t="shared" si="435"/>
        <v>7876728.6567200013</v>
      </c>
      <c r="CQ619" s="391">
        <f t="shared" si="436"/>
        <v>69927557</v>
      </c>
      <c r="CR619" s="391">
        <f t="shared" si="437"/>
        <v>-544630</v>
      </c>
    </row>
    <row r="620" spans="1:96" s="50" customFormat="1" ht="24" customHeight="1" x14ac:dyDescent="0.2">
      <c r="A620" s="182">
        <f t="shared" si="414"/>
        <v>2655495</v>
      </c>
      <c r="B620" s="298">
        <f t="shared" si="438"/>
        <v>614</v>
      </c>
      <c r="C620" s="266">
        <v>411</v>
      </c>
      <c r="D620" s="299">
        <v>13521</v>
      </c>
      <c r="E620" s="242" t="s">
        <v>244</v>
      </c>
      <c r="F620" s="243" t="s">
        <v>2251</v>
      </c>
      <c r="G620" s="287" t="s">
        <v>137</v>
      </c>
      <c r="H620" s="274" t="s">
        <v>2235</v>
      </c>
      <c r="I620" s="294" t="s">
        <v>2252</v>
      </c>
      <c r="J620" s="65">
        <v>2300396750</v>
      </c>
      <c r="K620" s="65" t="s">
        <v>2253</v>
      </c>
      <c r="L620" s="65" t="s">
        <v>2235</v>
      </c>
      <c r="M620" s="292" t="s">
        <v>137</v>
      </c>
      <c r="N620" s="244" t="s">
        <v>2410</v>
      </c>
      <c r="O620" s="65"/>
      <c r="P620" s="90"/>
      <c r="Q620" s="244">
        <v>30</v>
      </c>
      <c r="R620" s="246">
        <v>120</v>
      </c>
      <c r="S620" s="246">
        <v>110</v>
      </c>
      <c r="T620" s="246">
        <v>29.33</v>
      </c>
      <c r="U620" s="90">
        <v>0</v>
      </c>
      <c r="V620" s="262">
        <v>15</v>
      </c>
      <c r="W620" s="99">
        <v>0</v>
      </c>
      <c r="X620" s="84">
        <v>0</v>
      </c>
      <c r="Y620" s="99">
        <v>3</v>
      </c>
      <c r="Z620" s="65">
        <v>3</v>
      </c>
      <c r="AA620" s="319">
        <v>885165</v>
      </c>
      <c r="AB620" s="319">
        <v>0</v>
      </c>
      <c r="AC620" s="320">
        <f t="shared" si="415"/>
        <v>885165</v>
      </c>
      <c r="AD620" s="75">
        <v>4500000</v>
      </c>
      <c r="AE620" s="75">
        <v>6000000</v>
      </c>
      <c r="AF620" s="338">
        <f t="shared" si="439"/>
        <v>168986.04545454544</v>
      </c>
      <c r="AG620" s="113">
        <f t="shared" si="416"/>
        <v>26554950</v>
      </c>
      <c r="AH620" s="75">
        <f t="shared" si="417"/>
        <v>0</v>
      </c>
      <c r="AI620" s="75">
        <f t="shared" si="418"/>
        <v>20278325.454545453</v>
      </c>
      <c r="AJ620" s="75">
        <f t="shared" si="419"/>
        <v>7966485</v>
      </c>
      <c r="AK620" s="75">
        <f t="shared" si="420"/>
        <v>4500000</v>
      </c>
      <c r="AL620" s="75">
        <f t="shared" si="421"/>
        <v>6000000</v>
      </c>
      <c r="AM620" s="75">
        <f t="shared" si="422"/>
        <v>4647116.25</v>
      </c>
      <c r="AN620" s="75">
        <f t="shared" si="423"/>
        <v>4956360.7131818179</v>
      </c>
      <c r="AO620" s="75">
        <f t="shared" si="424"/>
        <v>0</v>
      </c>
      <c r="AP620" s="75">
        <f t="shared" si="425"/>
        <v>3000000</v>
      </c>
      <c r="AQ620" s="75">
        <v>0</v>
      </c>
      <c r="AR620" s="75">
        <v>0</v>
      </c>
      <c r="AS620" s="75">
        <v>0</v>
      </c>
      <c r="AT620" s="80">
        <v>0</v>
      </c>
      <c r="AU620" s="82">
        <f t="shared" si="426"/>
        <v>77903237.417727277</v>
      </c>
      <c r="AV620" s="113">
        <f t="shared" si="427"/>
        <v>51541179.74848637</v>
      </c>
      <c r="AW620" s="75">
        <f t="shared" si="428"/>
        <v>69936752.417727262</v>
      </c>
      <c r="AX620" s="75">
        <f t="shared" si="429"/>
        <v>4895572.6692409087</v>
      </c>
      <c r="AY620" s="76">
        <f t="shared" si="430"/>
        <v>1154117.9748486371</v>
      </c>
      <c r="AZ620" s="75">
        <v>0</v>
      </c>
      <c r="BA620" s="75">
        <v>0</v>
      </c>
      <c r="BB620" s="75">
        <v>0</v>
      </c>
      <c r="BC620" s="80">
        <v>0</v>
      </c>
      <c r="BD620" s="80">
        <v>0</v>
      </c>
      <c r="BE620" s="80">
        <v>0</v>
      </c>
      <c r="BF620" s="78">
        <v>0</v>
      </c>
      <c r="BG620" s="348">
        <f t="shared" si="431"/>
        <v>6049690.6440895461</v>
      </c>
      <c r="BH620" s="188">
        <f t="shared" si="432"/>
        <v>71853546</v>
      </c>
      <c r="BM620" s="50">
        <v>885165</v>
      </c>
      <c r="BN620" s="391">
        <f t="shared" si="410"/>
        <v>0</v>
      </c>
      <c r="BO620" s="391">
        <f t="shared" si="411"/>
        <v>885165</v>
      </c>
      <c r="BP620" s="391">
        <f t="shared" si="440"/>
        <v>26554950</v>
      </c>
      <c r="BQ620" s="50">
        <f t="shared" si="441"/>
        <v>0</v>
      </c>
      <c r="BR620" s="50">
        <f t="shared" si="442"/>
        <v>20278325.454545453</v>
      </c>
      <c r="BS620" s="50">
        <f t="shared" si="443"/>
        <v>7966485</v>
      </c>
      <c r="BT620" s="50">
        <f t="shared" si="444"/>
        <v>4500000</v>
      </c>
      <c r="BU620" s="50">
        <f t="shared" si="445"/>
        <v>6000000</v>
      </c>
      <c r="BV620" s="50">
        <f t="shared" si="446"/>
        <v>4647116.25</v>
      </c>
      <c r="BW620" s="50">
        <f t="shared" si="447"/>
        <v>4956360.7131818179</v>
      </c>
      <c r="BX620" s="50">
        <f t="shared" si="448"/>
        <v>0</v>
      </c>
      <c r="BY620" s="50">
        <f t="shared" si="449"/>
        <v>3000000</v>
      </c>
      <c r="BZ620" s="50">
        <v>0</v>
      </c>
      <c r="CA620" s="50">
        <v>0</v>
      </c>
      <c r="CB620" s="50">
        <v>0</v>
      </c>
      <c r="CC620" s="50">
        <v>0</v>
      </c>
      <c r="CD620" s="391">
        <f t="shared" si="450"/>
        <v>77903237.417727277</v>
      </c>
      <c r="CE620" s="391">
        <f t="shared" si="412"/>
        <v>56436752.417727277</v>
      </c>
      <c r="CF620" s="391">
        <f t="shared" si="413"/>
        <v>69936752.417727262</v>
      </c>
      <c r="CG620" s="50">
        <f t="shared" si="433"/>
        <v>4895572.6692409087</v>
      </c>
      <c r="CH620" s="395">
        <f t="shared" si="434"/>
        <v>1643675.2417727278</v>
      </c>
      <c r="CI620" s="398">
        <v>0</v>
      </c>
      <c r="CJ620" s="50">
        <v>0</v>
      </c>
      <c r="CK620" s="50">
        <v>0</v>
      </c>
      <c r="CL620" s="50">
        <v>0</v>
      </c>
      <c r="CM620" s="50">
        <v>0</v>
      </c>
      <c r="CN620" s="50">
        <v>0</v>
      </c>
      <c r="CO620" s="50">
        <v>0</v>
      </c>
      <c r="CP620" s="395">
        <f t="shared" si="435"/>
        <v>6539247.9110136367</v>
      </c>
      <c r="CQ620" s="391">
        <f t="shared" si="436"/>
        <v>71363989</v>
      </c>
      <c r="CR620" s="391">
        <f t="shared" si="437"/>
        <v>-489557</v>
      </c>
    </row>
    <row r="621" spans="1:96" s="50" customFormat="1" ht="24" customHeight="1" x14ac:dyDescent="0.2">
      <c r="A621" s="182">
        <f t="shared" si="414"/>
        <v>2655495</v>
      </c>
      <c r="B621" s="298">
        <f t="shared" si="438"/>
        <v>615</v>
      </c>
      <c r="C621" s="266">
        <v>412</v>
      </c>
      <c r="D621" s="299">
        <v>13543</v>
      </c>
      <c r="E621" s="242" t="s">
        <v>244</v>
      </c>
      <c r="F621" s="243" t="s">
        <v>2322</v>
      </c>
      <c r="G621" s="287" t="s">
        <v>137</v>
      </c>
      <c r="H621" s="274" t="s">
        <v>2235</v>
      </c>
      <c r="I621" s="294" t="s">
        <v>2323</v>
      </c>
      <c r="J621" s="65">
        <v>4679724153</v>
      </c>
      <c r="K621" s="65" t="s">
        <v>2324</v>
      </c>
      <c r="L621" s="65" t="s">
        <v>2235</v>
      </c>
      <c r="M621" s="292" t="s">
        <v>137</v>
      </c>
      <c r="N621" s="244" t="s">
        <v>2410</v>
      </c>
      <c r="O621" s="65"/>
      <c r="P621" s="90"/>
      <c r="Q621" s="244">
        <v>30</v>
      </c>
      <c r="R621" s="246">
        <v>120</v>
      </c>
      <c r="S621" s="246">
        <v>110</v>
      </c>
      <c r="T621" s="246">
        <v>29.33</v>
      </c>
      <c r="U621" s="245">
        <f>1+1</f>
        <v>2</v>
      </c>
      <c r="V621" s="262">
        <v>21</v>
      </c>
      <c r="W621" s="99">
        <v>0</v>
      </c>
      <c r="X621" s="84">
        <v>0</v>
      </c>
      <c r="Y621" s="99">
        <v>2</v>
      </c>
      <c r="Z621" s="65">
        <v>2</v>
      </c>
      <c r="AA621" s="319">
        <v>885165</v>
      </c>
      <c r="AB621" s="319">
        <v>0</v>
      </c>
      <c r="AC621" s="320">
        <f t="shared" si="415"/>
        <v>885165</v>
      </c>
      <c r="AD621" s="75">
        <v>4500000</v>
      </c>
      <c r="AE621" s="75">
        <v>6000000</v>
      </c>
      <c r="AF621" s="338">
        <f t="shared" si="439"/>
        <v>168986.04545454544</v>
      </c>
      <c r="AG621" s="113">
        <f t="shared" si="416"/>
        <v>26554950</v>
      </c>
      <c r="AH621" s="75">
        <f t="shared" si="417"/>
        <v>0</v>
      </c>
      <c r="AI621" s="75">
        <f t="shared" si="418"/>
        <v>20278325.454545453</v>
      </c>
      <c r="AJ621" s="75">
        <f t="shared" si="419"/>
        <v>5310990</v>
      </c>
      <c r="AK621" s="75">
        <f t="shared" si="420"/>
        <v>4500000</v>
      </c>
      <c r="AL621" s="75">
        <f t="shared" si="421"/>
        <v>6000000</v>
      </c>
      <c r="AM621" s="75">
        <f t="shared" si="422"/>
        <v>4647116.25</v>
      </c>
      <c r="AN621" s="75">
        <f t="shared" si="423"/>
        <v>4956360.7131818179</v>
      </c>
      <c r="AO621" s="75">
        <f t="shared" si="424"/>
        <v>1770330</v>
      </c>
      <c r="AP621" s="75">
        <f t="shared" si="425"/>
        <v>4200000</v>
      </c>
      <c r="AQ621" s="75">
        <v>0</v>
      </c>
      <c r="AR621" s="75">
        <v>0</v>
      </c>
      <c r="AS621" s="75">
        <v>0</v>
      </c>
      <c r="AT621" s="80">
        <v>0</v>
      </c>
      <c r="AU621" s="82">
        <f t="shared" si="426"/>
        <v>78218072.417727277</v>
      </c>
      <c r="AV621" s="113">
        <f t="shared" si="427"/>
        <v>51457179.74848637</v>
      </c>
      <c r="AW621" s="75">
        <f t="shared" si="428"/>
        <v>71136752.417727262</v>
      </c>
      <c r="AX621" s="75">
        <f t="shared" si="429"/>
        <v>4979572.6692409087</v>
      </c>
      <c r="AY621" s="76">
        <f t="shared" si="430"/>
        <v>1145717.9748486371</v>
      </c>
      <c r="AZ621" s="75">
        <v>0</v>
      </c>
      <c r="BA621" s="75">
        <v>0</v>
      </c>
      <c r="BB621" s="75">
        <v>0</v>
      </c>
      <c r="BC621" s="80">
        <v>0</v>
      </c>
      <c r="BD621" s="80">
        <v>0</v>
      </c>
      <c r="BE621" s="80">
        <v>0</v>
      </c>
      <c r="BF621" s="78">
        <v>0</v>
      </c>
      <c r="BG621" s="348">
        <f t="shared" si="431"/>
        <v>6125290.6440895461</v>
      </c>
      <c r="BH621" s="188">
        <f t="shared" si="432"/>
        <v>72092781</v>
      </c>
      <c r="BM621" s="50">
        <v>885165</v>
      </c>
      <c r="BN621" s="391">
        <f t="shared" si="410"/>
        <v>0</v>
      </c>
      <c r="BO621" s="391">
        <f t="shared" si="411"/>
        <v>885165</v>
      </c>
      <c r="BP621" s="391">
        <f t="shared" si="440"/>
        <v>26554950</v>
      </c>
      <c r="BQ621" s="50">
        <f t="shared" si="441"/>
        <v>0</v>
      </c>
      <c r="BR621" s="50">
        <f t="shared" si="442"/>
        <v>20278325.454545453</v>
      </c>
      <c r="BS621" s="50">
        <f t="shared" si="443"/>
        <v>5310990</v>
      </c>
      <c r="BT621" s="50">
        <f t="shared" si="444"/>
        <v>4500000</v>
      </c>
      <c r="BU621" s="50">
        <f t="shared" si="445"/>
        <v>6000000</v>
      </c>
      <c r="BV621" s="50">
        <f t="shared" si="446"/>
        <v>4647116.25</v>
      </c>
      <c r="BW621" s="50">
        <f t="shared" si="447"/>
        <v>4956360.7131818179</v>
      </c>
      <c r="BX621" s="50">
        <f t="shared" si="448"/>
        <v>1770330</v>
      </c>
      <c r="BY621" s="50">
        <f t="shared" si="449"/>
        <v>4200000</v>
      </c>
      <c r="BZ621" s="50">
        <v>0</v>
      </c>
      <c r="CA621" s="50">
        <v>0</v>
      </c>
      <c r="CB621" s="50">
        <v>0</v>
      </c>
      <c r="CC621" s="50">
        <v>0</v>
      </c>
      <c r="CD621" s="391">
        <f t="shared" si="450"/>
        <v>78218072.417727277</v>
      </c>
      <c r="CE621" s="391">
        <f t="shared" si="412"/>
        <v>56436752.417727277</v>
      </c>
      <c r="CF621" s="391">
        <f t="shared" si="413"/>
        <v>72907082.417727262</v>
      </c>
      <c r="CG621" s="50">
        <f t="shared" si="433"/>
        <v>5103495.7692409093</v>
      </c>
      <c r="CH621" s="395">
        <f t="shared" si="434"/>
        <v>1643675.2417727278</v>
      </c>
      <c r="CI621" s="398">
        <v>0</v>
      </c>
      <c r="CJ621" s="50">
        <v>0</v>
      </c>
      <c r="CK621" s="50">
        <v>0</v>
      </c>
      <c r="CL621" s="50">
        <v>0</v>
      </c>
      <c r="CM621" s="50">
        <v>0</v>
      </c>
      <c r="CN621" s="50">
        <v>0</v>
      </c>
      <c r="CO621" s="50">
        <v>0</v>
      </c>
      <c r="CP621" s="395">
        <f t="shared" si="435"/>
        <v>6747171.0110136373</v>
      </c>
      <c r="CQ621" s="391">
        <f t="shared" si="436"/>
        <v>71470901</v>
      </c>
      <c r="CR621" s="391">
        <f t="shared" si="437"/>
        <v>-621880</v>
      </c>
    </row>
    <row r="622" spans="1:96" s="50" customFormat="1" ht="24" customHeight="1" x14ac:dyDescent="0.2">
      <c r="A622" s="182">
        <f t="shared" si="414"/>
        <v>2655495</v>
      </c>
      <c r="B622" s="298">
        <f t="shared" si="438"/>
        <v>616</v>
      </c>
      <c r="C622" s="266">
        <v>413</v>
      </c>
      <c r="D622" s="299">
        <v>12915</v>
      </c>
      <c r="E622" s="242" t="s">
        <v>294</v>
      </c>
      <c r="F622" s="243" t="s">
        <v>446</v>
      </c>
      <c r="G622" s="287" t="s">
        <v>137</v>
      </c>
      <c r="H622" s="274" t="s">
        <v>421</v>
      </c>
      <c r="I622" s="294" t="s">
        <v>3012</v>
      </c>
      <c r="J622" s="65">
        <v>1281781339</v>
      </c>
      <c r="K622" s="65"/>
      <c r="L622" s="65" t="s">
        <v>421</v>
      </c>
      <c r="M622" s="292" t="s">
        <v>137</v>
      </c>
      <c r="N622" s="244" t="s">
        <v>2410</v>
      </c>
      <c r="O622" s="65"/>
      <c r="P622" s="90"/>
      <c r="Q622" s="244">
        <v>30</v>
      </c>
      <c r="R622" s="246">
        <v>120</v>
      </c>
      <c r="S622" s="246">
        <v>110</v>
      </c>
      <c r="T622" s="246">
        <v>29.33</v>
      </c>
      <c r="U622" s="90">
        <v>0</v>
      </c>
      <c r="V622" s="262">
        <v>15</v>
      </c>
      <c r="W622" s="99">
        <v>0</v>
      </c>
      <c r="X622" s="84">
        <v>0</v>
      </c>
      <c r="Y622" s="99">
        <v>1</v>
      </c>
      <c r="Z622" s="65">
        <v>1</v>
      </c>
      <c r="AA622" s="319">
        <v>885165</v>
      </c>
      <c r="AB622" s="319">
        <v>46667</v>
      </c>
      <c r="AC622" s="320">
        <f t="shared" si="415"/>
        <v>931832</v>
      </c>
      <c r="AD622" s="75">
        <v>4500000</v>
      </c>
      <c r="AE622" s="75">
        <v>6000000</v>
      </c>
      <c r="AF622" s="338">
        <f t="shared" si="439"/>
        <v>177895.19999999998</v>
      </c>
      <c r="AG622" s="113">
        <f t="shared" si="416"/>
        <v>26554950</v>
      </c>
      <c r="AH622" s="75">
        <f t="shared" si="417"/>
        <v>1400010</v>
      </c>
      <c r="AI622" s="75">
        <f t="shared" si="418"/>
        <v>21347423.999999996</v>
      </c>
      <c r="AJ622" s="75">
        <f t="shared" si="419"/>
        <v>2655495</v>
      </c>
      <c r="AK622" s="75">
        <f t="shared" si="420"/>
        <v>4500000</v>
      </c>
      <c r="AL622" s="75">
        <f t="shared" si="421"/>
        <v>6000000</v>
      </c>
      <c r="AM622" s="75">
        <f t="shared" si="422"/>
        <v>4892117.9999999991</v>
      </c>
      <c r="AN622" s="75">
        <f t="shared" si="423"/>
        <v>5217666.2159999991</v>
      </c>
      <c r="AO622" s="75">
        <f t="shared" si="424"/>
        <v>0</v>
      </c>
      <c r="AP622" s="75">
        <f t="shared" si="425"/>
        <v>3000000</v>
      </c>
      <c r="AQ622" s="75">
        <v>0</v>
      </c>
      <c r="AR622" s="75">
        <v>0</v>
      </c>
      <c r="AS622" s="75">
        <v>0</v>
      </c>
      <c r="AT622" s="80">
        <v>0</v>
      </c>
      <c r="AU622" s="82">
        <f t="shared" si="426"/>
        <v>75567663.216000006</v>
      </c>
      <c r="AV622" s="113">
        <f t="shared" si="427"/>
        <v>54308316.440880008</v>
      </c>
      <c r="AW622" s="75">
        <f t="shared" si="428"/>
        <v>72912168.215999991</v>
      </c>
      <c r="AX622" s="75">
        <f t="shared" si="429"/>
        <v>5103851.7751199994</v>
      </c>
      <c r="AY622" s="76">
        <f t="shared" si="430"/>
        <v>1430831.644088001</v>
      </c>
      <c r="AZ622" s="75">
        <v>0</v>
      </c>
      <c r="BA622" s="75">
        <v>0</v>
      </c>
      <c r="BB622" s="75">
        <v>0</v>
      </c>
      <c r="BC622" s="80">
        <v>0</v>
      </c>
      <c r="BD622" s="80">
        <v>0</v>
      </c>
      <c r="BE622" s="80">
        <v>0</v>
      </c>
      <c r="BF622" s="78">
        <v>0</v>
      </c>
      <c r="BG622" s="348">
        <f t="shared" si="431"/>
        <v>6534683.4192080004</v>
      </c>
      <c r="BH622" s="188">
        <f t="shared" si="432"/>
        <v>69032979</v>
      </c>
      <c r="BM622" s="50">
        <v>885165</v>
      </c>
      <c r="BN622" s="391">
        <f t="shared" si="410"/>
        <v>46667</v>
      </c>
      <c r="BO622" s="391">
        <f t="shared" si="411"/>
        <v>931832</v>
      </c>
      <c r="BP622" s="391">
        <f t="shared" si="440"/>
        <v>26554950</v>
      </c>
      <c r="BQ622" s="50">
        <f t="shared" si="441"/>
        <v>1400010</v>
      </c>
      <c r="BR622" s="50">
        <f t="shared" si="442"/>
        <v>21347423.999999996</v>
      </c>
      <c r="BS622" s="50">
        <f t="shared" si="443"/>
        <v>2655495</v>
      </c>
      <c r="BT622" s="50">
        <f t="shared" si="444"/>
        <v>4500000</v>
      </c>
      <c r="BU622" s="50">
        <f t="shared" si="445"/>
        <v>6000000</v>
      </c>
      <c r="BV622" s="50">
        <f t="shared" si="446"/>
        <v>4892117.9999999991</v>
      </c>
      <c r="BW622" s="50">
        <f t="shared" si="447"/>
        <v>5217666.2159999991</v>
      </c>
      <c r="BX622" s="50">
        <f t="shared" si="448"/>
        <v>0</v>
      </c>
      <c r="BY622" s="50">
        <f t="shared" si="449"/>
        <v>3000000</v>
      </c>
      <c r="BZ622" s="50">
        <v>0</v>
      </c>
      <c r="CA622" s="50">
        <v>0</v>
      </c>
      <c r="CB622" s="50">
        <v>0</v>
      </c>
      <c r="CC622" s="50">
        <v>0</v>
      </c>
      <c r="CD622" s="391">
        <f t="shared" si="450"/>
        <v>75567663.216000006</v>
      </c>
      <c r="CE622" s="391">
        <f t="shared" si="412"/>
        <v>59412168.216000006</v>
      </c>
      <c r="CF622" s="391">
        <f t="shared" si="413"/>
        <v>72912168.216000006</v>
      </c>
      <c r="CG622" s="50">
        <f t="shared" si="433"/>
        <v>5103851.7751200013</v>
      </c>
      <c r="CH622" s="395">
        <f t="shared" si="434"/>
        <v>1941216.8216000006</v>
      </c>
      <c r="CI622" s="398">
        <v>0</v>
      </c>
      <c r="CJ622" s="50">
        <v>0</v>
      </c>
      <c r="CK622" s="50">
        <v>0</v>
      </c>
      <c r="CL622" s="50">
        <v>0</v>
      </c>
      <c r="CM622" s="50">
        <v>0</v>
      </c>
      <c r="CN622" s="50">
        <v>0</v>
      </c>
      <c r="CO622" s="50">
        <v>0</v>
      </c>
      <c r="CP622" s="395">
        <f t="shared" si="435"/>
        <v>7045068.5967200017</v>
      </c>
      <c r="CQ622" s="391">
        <f t="shared" si="436"/>
        <v>68522594</v>
      </c>
      <c r="CR622" s="391">
        <f t="shared" si="437"/>
        <v>-510385</v>
      </c>
    </row>
    <row r="623" spans="1:96" s="50" customFormat="1" ht="24" customHeight="1" x14ac:dyDescent="0.2">
      <c r="A623" s="182">
        <f t="shared" si="414"/>
        <v>2655495</v>
      </c>
      <c r="B623" s="298">
        <f t="shared" si="438"/>
        <v>617</v>
      </c>
      <c r="C623" s="266">
        <v>414</v>
      </c>
      <c r="D623" s="299">
        <v>12917</v>
      </c>
      <c r="E623" s="242" t="s">
        <v>135</v>
      </c>
      <c r="F623" s="243" t="s">
        <v>448</v>
      </c>
      <c r="G623" s="287" t="s">
        <v>137</v>
      </c>
      <c r="H623" s="274" t="s">
        <v>421</v>
      </c>
      <c r="I623" s="294" t="s">
        <v>3013</v>
      </c>
      <c r="J623" s="65">
        <v>1292292180</v>
      </c>
      <c r="K623" s="65"/>
      <c r="L623" s="65" t="s">
        <v>421</v>
      </c>
      <c r="M623" s="292" t="s">
        <v>137</v>
      </c>
      <c r="N623" s="99"/>
      <c r="O623" s="246" t="s">
        <v>2410</v>
      </c>
      <c r="P623" s="90"/>
      <c r="Q623" s="244">
        <v>30</v>
      </c>
      <c r="R623" s="246">
        <v>90</v>
      </c>
      <c r="S623" s="246">
        <v>0</v>
      </c>
      <c r="T623" s="246">
        <v>0</v>
      </c>
      <c r="U623" s="90">
        <v>0</v>
      </c>
      <c r="V623" s="262">
        <v>20</v>
      </c>
      <c r="W623" s="99">
        <v>0</v>
      </c>
      <c r="X623" s="84">
        <v>0</v>
      </c>
      <c r="Y623" s="99">
        <v>1</v>
      </c>
      <c r="Z623" s="65">
        <v>1</v>
      </c>
      <c r="AA623" s="319">
        <v>885165</v>
      </c>
      <c r="AB623" s="319">
        <v>46667</v>
      </c>
      <c r="AC623" s="320">
        <f t="shared" si="415"/>
        <v>931832</v>
      </c>
      <c r="AD623" s="75">
        <v>4500000</v>
      </c>
      <c r="AE623" s="75">
        <v>6000000</v>
      </c>
      <c r="AF623" s="338">
        <f t="shared" si="439"/>
        <v>177895.19999999998</v>
      </c>
      <c r="AG623" s="113">
        <f t="shared" si="416"/>
        <v>26554950</v>
      </c>
      <c r="AH623" s="75">
        <f t="shared" si="417"/>
        <v>1400010</v>
      </c>
      <c r="AI623" s="75">
        <f t="shared" si="418"/>
        <v>16010567.999999998</v>
      </c>
      <c r="AJ623" s="75">
        <f t="shared" si="419"/>
        <v>2655495</v>
      </c>
      <c r="AK623" s="75">
        <f t="shared" si="420"/>
        <v>4500000</v>
      </c>
      <c r="AL623" s="75">
        <f t="shared" si="421"/>
        <v>6000000</v>
      </c>
      <c r="AM623" s="75">
        <f t="shared" si="422"/>
        <v>0</v>
      </c>
      <c r="AN623" s="75">
        <f t="shared" si="423"/>
        <v>0</v>
      </c>
      <c r="AO623" s="75">
        <f t="shared" si="424"/>
        <v>0</v>
      </c>
      <c r="AP623" s="75">
        <f t="shared" si="425"/>
        <v>4000000</v>
      </c>
      <c r="AQ623" s="75">
        <v>0</v>
      </c>
      <c r="AR623" s="75">
        <v>0</v>
      </c>
      <c r="AS623" s="75">
        <v>0</v>
      </c>
      <c r="AT623" s="80">
        <v>0</v>
      </c>
      <c r="AU623" s="82">
        <f t="shared" si="426"/>
        <v>61121023</v>
      </c>
      <c r="AV623" s="113">
        <f t="shared" si="427"/>
        <v>39872941.039999999</v>
      </c>
      <c r="AW623" s="75">
        <f t="shared" si="428"/>
        <v>58465528</v>
      </c>
      <c r="AX623" s="75">
        <f t="shared" si="429"/>
        <v>4092586.9600000004</v>
      </c>
      <c r="AY623" s="76">
        <f t="shared" si="430"/>
        <v>0</v>
      </c>
      <c r="AZ623" s="75">
        <v>0</v>
      </c>
      <c r="BA623" s="75">
        <v>0</v>
      </c>
      <c r="BB623" s="75">
        <v>0</v>
      </c>
      <c r="BC623" s="80">
        <v>0</v>
      </c>
      <c r="BD623" s="80">
        <v>0</v>
      </c>
      <c r="BE623" s="80">
        <v>0</v>
      </c>
      <c r="BF623" s="78">
        <v>0</v>
      </c>
      <c r="BG623" s="348">
        <f t="shared" si="431"/>
        <v>4092586.9600000004</v>
      </c>
      <c r="BH623" s="188">
        <f t="shared" si="432"/>
        <v>57028436</v>
      </c>
      <c r="BM623" s="50">
        <v>885165</v>
      </c>
      <c r="BN623" s="391">
        <f t="shared" si="410"/>
        <v>46667</v>
      </c>
      <c r="BO623" s="391">
        <f t="shared" si="411"/>
        <v>931832</v>
      </c>
      <c r="BP623" s="391">
        <f t="shared" si="440"/>
        <v>26554950</v>
      </c>
      <c r="BQ623" s="50">
        <f t="shared" si="441"/>
        <v>1400010</v>
      </c>
      <c r="BR623" s="50">
        <f t="shared" si="442"/>
        <v>16010567.999999998</v>
      </c>
      <c r="BS623" s="50">
        <f t="shared" si="443"/>
        <v>2655495</v>
      </c>
      <c r="BT623" s="50">
        <f t="shared" si="444"/>
        <v>4500000</v>
      </c>
      <c r="BU623" s="50">
        <f t="shared" si="445"/>
        <v>6000000</v>
      </c>
      <c r="BV623" s="50">
        <f t="shared" si="446"/>
        <v>0</v>
      </c>
      <c r="BW623" s="50">
        <f t="shared" si="447"/>
        <v>0</v>
      </c>
      <c r="BX623" s="50">
        <f t="shared" si="448"/>
        <v>0</v>
      </c>
      <c r="BY623" s="50">
        <f t="shared" si="449"/>
        <v>4000000</v>
      </c>
      <c r="BZ623" s="50">
        <v>0</v>
      </c>
      <c r="CA623" s="50">
        <v>0</v>
      </c>
      <c r="CB623" s="50">
        <v>0</v>
      </c>
      <c r="CC623" s="50">
        <v>0</v>
      </c>
      <c r="CD623" s="391">
        <f t="shared" si="450"/>
        <v>61121023</v>
      </c>
      <c r="CE623" s="391">
        <f t="shared" si="412"/>
        <v>43965528</v>
      </c>
      <c r="CF623" s="391">
        <f t="shared" si="413"/>
        <v>58465528</v>
      </c>
      <c r="CG623" s="50">
        <f t="shared" si="433"/>
        <v>4092586.9600000004</v>
      </c>
      <c r="CH623" s="395">
        <f t="shared" si="434"/>
        <v>396552.80000000005</v>
      </c>
      <c r="CI623" s="398">
        <v>0</v>
      </c>
      <c r="CJ623" s="50">
        <v>0</v>
      </c>
      <c r="CK623" s="50">
        <v>0</v>
      </c>
      <c r="CL623" s="50">
        <v>0</v>
      </c>
      <c r="CM623" s="50">
        <v>0</v>
      </c>
      <c r="CN623" s="50">
        <v>0</v>
      </c>
      <c r="CO623" s="50">
        <v>0</v>
      </c>
      <c r="CP623" s="395">
        <f t="shared" si="435"/>
        <v>4489139.7600000007</v>
      </c>
      <c r="CQ623" s="391">
        <f t="shared" si="436"/>
        <v>56631883</v>
      </c>
      <c r="CR623" s="391">
        <f t="shared" si="437"/>
        <v>-396553</v>
      </c>
    </row>
    <row r="624" spans="1:96" s="50" customFormat="1" ht="24" customHeight="1" x14ac:dyDescent="0.2">
      <c r="A624" s="182">
        <f t="shared" si="414"/>
        <v>2655495</v>
      </c>
      <c r="B624" s="298">
        <f t="shared" si="438"/>
        <v>618</v>
      </c>
      <c r="C624" s="266">
        <v>415</v>
      </c>
      <c r="D624" s="299">
        <v>12921</v>
      </c>
      <c r="E624" s="242" t="s">
        <v>148</v>
      </c>
      <c r="F624" s="243" t="s">
        <v>455</v>
      </c>
      <c r="G624" s="287" t="s">
        <v>137</v>
      </c>
      <c r="H624" s="274" t="s">
        <v>421</v>
      </c>
      <c r="I624" s="353" t="s">
        <v>3014</v>
      </c>
      <c r="J624" s="68">
        <v>1281892580</v>
      </c>
      <c r="K624" s="68"/>
      <c r="L624" s="68" t="s">
        <v>421</v>
      </c>
      <c r="M624" s="292" t="s">
        <v>137</v>
      </c>
      <c r="N624" s="244" t="s">
        <v>2410</v>
      </c>
      <c r="O624" s="68"/>
      <c r="P624" s="91"/>
      <c r="Q624" s="244">
        <v>30</v>
      </c>
      <c r="R624" s="246">
        <v>120</v>
      </c>
      <c r="S624" s="246">
        <v>110</v>
      </c>
      <c r="T624" s="246">
        <v>29.33</v>
      </c>
      <c r="U624" s="90">
        <v>0</v>
      </c>
      <c r="V624" s="262">
        <v>14</v>
      </c>
      <c r="W624" s="99">
        <v>0</v>
      </c>
      <c r="X624" s="84">
        <v>0</v>
      </c>
      <c r="Y624" s="99">
        <v>3</v>
      </c>
      <c r="Z624" s="65">
        <v>3</v>
      </c>
      <c r="AA624" s="319">
        <v>885165</v>
      </c>
      <c r="AB624" s="319">
        <v>46667</v>
      </c>
      <c r="AC624" s="320">
        <f t="shared" si="415"/>
        <v>931832</v>
      </c>
      <c r="AD624" s="75">
        <v>4500000</v>
      </c>
      <c r="AE624" s="75">
        <v>6000000</v>
      </c>
      <c r="AF624" s="338">
        <f t="shared" si="439"/>
        <v>177895.19999999998</v>
      </c>
      <c r="AG624" s="113">
        <f t="shared" si="416"/>
        <v>26554950</v>
      </c>
      <c r="AH624" s="75">
        <f t="shared" si="417"/>
        <v>1400010</v>
      </c>
      <c r="AI624" s="75">
        <f t="shared" si="418"/>
        <v>21347423.999999996</v>
      </c>
      <c r="AJ624" s="75">
        <f t="shared" si="419"/>
        <v>7966485</v>
      </c>
      <c r="AK624" s="75">
        <f t="shared" si="420"/>
        <v>4500000</v>
      </c>
      <c r="AL624" s="75">
        <f t="shared" si="421"/>
        <v>6000000</v>
      </c>
      <c r="AM624" s="75">
        <f t="shared" si="422"/>
        <v>4892117.9999999991</v>
      </c>
      <c r="AN624" s="75">
        <f t="shared" si="423"/>
        <v>5217666.2159999991</v>
      </c>
      <c r="AO624" s="75">
        <f t="shared" si="424"/>
        <v>0</v>
      </c>
      <c r="AP624" s="75">
        <f t="shared" si="425"/>
        <v>2800000</v>
      </c>
      <c r="AQ624" s="75">
        <v>0</v>
      </c>
      <c r="AR624" s="75">
        <v>0</v>
      </c>
      <c r="AS624" s="75">
        <v>0</v>
      </c>
      <c r="AT624" s="80">
        <v>0</v>
      </c>
      <c r="AU624" s="82">
        <f t="shared" si="426"/>
        <v>80678653.216000006</v>
      </c>
      <c r="AV624" s="113">
        <f t="shared" si="427"/>
        <v>54322316.440880008</v>
      </c>
      <c r="AW624" s="75">
        <f t="shared" si="428"/>
        <v>72712168.215999991</v>
      </c>
      <c r="AX624" s="75">
        <f t="shared" si="429"/>
        <v>5089851.7751199994</v>
      </c>
      <c r="AY624" s="76">
        <f t="shared" si="430"/>
        <v>1432231.644088001</v>
      </c>
      <c r="AZ624" s="75">
        <v>0</v>
      </c>
      <c r="BA624" s="75">
        <v>0</v>
      </c>
      <c r="BB624" s="75">
        <v>0</v>
      </c>
      <c r="BC624" s="80">
        <v>0</v>
      </c>
      <c r="BD624" s="80">
        <v>0</v>
      </c>
      <c r="BE624" s="80">
        <v>0</v>
      </c>
      <c r="BF624" s="78">
        <v>0</v>
      </c>
      <c r="BG624" s="348">
        <f t="shared" si="431"/>
        <v>6522083.4192080004</v>
      </c>
      <c r="BH624" s="188">
        <f t="shared" si="432"/>
        <v>74156569</v>
      </c>
      <c r="BM624" s="50">
        <v>885165</v>
      </c>
      <c r="BN624" s="391">
        <f t="shared" si="410"/>
        <v>46667</v>
      </c>
      <c r="BO624" s="391">
        <f t="shared" si="411"/>
        <v>931832</v>
      </c>
      <c r="BP624" s="391">
        <f t="shared" si="440"/>
        <v>26554950</v>
      </c>
      <c r="BQ624" s="50">
        <f t="shared" si="441"/>
        <v>1400010</v>
      </c>
      <c r="BR624" s="50">
        <f t="shared" si="442"/>
        <v>21347423.999999996</v>
      </c>
      <c r="BS624" s="50">
        <f t="shared" si="443"/>
        <v>7966485</v>
      </c>
      <c r="BT624" s="50">
        <f t="shared" si="444"/>
        <v>4500000</v>
      </c>
      <c r="BU624" s="50">
        <f t="shared" si="445"/>
        <v>6000000</v>
      </c>
      <c r="BV624" s="50">
        <f t="shared" si="446"/>
        <v>4892117.9999999991</v>
      </c>
      <c r="BW624" s="50">
        <f t="shared" si="447"/>
        <v>5217666.2159999991</v>
      </c>
      <c r="BX624" s="50">
        <f t="shared" si="448"/>
        <v>0</v>
      </c>
      <c r="BY624" s="50">
        <f t="shared" si="449"/>
        <v>2800000</v>
      </c>
      <c r="BZ624" s="50">
        <v>0</v>
      </c>
      <c r="CA624" s="50">
        <v>0</v>
      </c>
      <c r="CB624" s="50">
        <v>0</v>
      </c>
      <c r="CC624" s="50">
        <v>0</v>
      </c>
      <c r="CD624" s="391">
        <f t="shared" si="450"/>
        <v>80678653.216000006</v>
      </c>
      <c r="CE624" s="391">
        <f t="shared" si="412"/>
        <v>59412168.216000006</v>
      </c>
      <c r="CF624" s="391">
        <f t="shared" si="413"/>
        <v>72712168.216000006</v>
      </c>
      <c r="CG624" s="50">
        <f t="shared" si="433"/>
        <v>5089851.7751200013</v>
      </c>
      <c r="CH624" s="395">
        <f t="shared" si="434"/>
        <v>1941216.8216000006</v>
      </c>
      <c r="CI624" s="398">
        <v>0</v>
      </c>
      <c r="CJ624" s="50">
        <v>0</v>
      </c>
      <c r="CK624" s="50">
        <v>0</v>
      </c>
      <c r="CL624" s="50">
        <v>0</v>
      </c>
      <c r="CM624" s="50">
        <v>0</v>
      </c>
      <c r="CN624" s="50">
        <v>0</v>
      </c>
      <c r="CO624" s="50">
        <v>0</v>
      </c>
      <c r="CP624" s="395">
        <f t="shared" si="435"/>
        <v>7031068.5967200017</v>
      </c>
      <c r="CQ624" s="391">
        <f t="shared" si="436"/>
        <v>73647584</v>
      </c>
      <c r="CR624" s="391">
        <f t="shared" si="437"/>
        <v>-508985</v>
      </c>
    </row>
    <row r="625" spans="1:96" s="50" customFormat="1" ht="24" customHeight="1" x14ac:dyDescent="0.4">
      <c r="A625" s="182">
        <f t="shared" si="414"/>
        <v>2655495</v>
      </c>
      <c r="B625" s="298">
        <f t="shared" si="438"/>
        <v>619</v>
      </c>
      <c r="C625" s="266">
        <v>416</v>
      </c>
      <c r="D625" s="299">
        <v>12907</v>
      </c>
      <c r="E625" s="242" t="s">
        <v>431</v>
      </c>
      <c r="F625" s="243" t="s">
        <v>432</v>
      </c>
      <c r="G625" s="287" t="s">
        <v>137</v>
      </c>
      <c r="H625" s="274" t="s">
        <v>421</v>
      </c>
      <c r="I625" s="294" t="s">
        <v>3015</v>
      </c>
      <c r="J625" s="69">
        <v>2372497790</v>
      </c>
      <c r="K625" s="65"/>
      <c r="L625" s="65" t="s">
        <v>421</v>
      </c>
      <c r="M625" s="292" t="s">
        <v>137</v>
      </c>
      <c r="N625" s="244" t="s">
        <v>2410</v>
      </c>
      <c r="O625" s="65"/>
      <c r="P625" s="90"/>
      <c r="Q625" s="244">
        <v>30</v>
      </c>
      <c r="R625" s="246">
        <v>120</v>
      </c>
      <c r="S625" s="246">
        <v>110</v>
      </c>
      <c r="T625" s="246">
        <v>29.33</v>
      </c>
      <c r="U625" s="90">
        <v>0</v>
      </c>
      <c r="V625" s="262">
        <v>12</v>
      </c>
      <c r="W625" s="99">
        <v>0</v>
      </c>
      <c r="X625" s="84">
        <v>0</v>
      </c>
      <c r="Y625" s="99">
        <v>1</v>
      </c>
      <c r="Z625" s="65">
        <v>1</v>
      </c>
      <c r="AA625" s="319">
        <v>885165</v>
      </c>
      <c r="AB625" s="319">
        <v>46667</v>
      </c>
      <c r="AC625" s="320">
        <f t="shared" si="415"/>
        <v>931832</v>
      </c>
      <c r="AD625" s="75">
        <v>4500000</v>
      </c>
      <c r="AE625" s="75">
        <v>6000000</v>
      </c>
      <c r="AF625" s="338">
        <f t="shared" si="439"/>
        <v>177895.19999999998</v>
      </c>
      <c r="AG625" s="113">
        <f t="shared" si="416"/>
        <v>26554950</v>
      </c>
      <c r="AH625" s="75">
        <f t="shared" si="417"/>
        <v>1400010</v>
      </c>
      <c r="AI625" s="75">
        <f t="shared" si="418"/>
        <v>21347423.999999996</v>
      </c>
      <c r="AJ625" s="75">
        <f t="shared" si="419"/>
        <v>2655495</v>
      </c>
      <c r="AK625" s="75">
        <f t="shared" si="420"/>
        <v>4500000</v>
      </c>
      <c r="AL625" s="75">
        <f t="shared" si="421"/>
        <v>6000000</v>
      </c>
      <c r="AM625" s="75">
        <f t="shared" si="422"/>
        <v>4892117.9999999991</v>
      </c>
      <c r="AN625" s="75">
        <f t="shared" si="423"/>
        <v>5217666.2159999991</v>
      </c>
      <c r="AO625" s="75">
        <f t="shared" si="424"/>
        <v>0</v>
      </c>
      <c r="AP625" s="75">
        <f t="shared" si="425"/>
        <v>2400000</v>
      </c>
      <c r="AQ625" s="75">
        <v>0</v>
      </c>
      <c r="AR625" s="75">
        <v>0</v>
      </c>
      <c r="AS625" s="75">
        <v>0</v>
      </c>
      <c r="AT625" s="80">
        <v>0</v>
      </c>
      <c r="AU625" s="82">
        <f t="shared" si="426"/>
        <v>74967663.216000006</v>
      </c>
      <c r="AV625" s="113">
        <f t="shared" si="427"/>
        <v>54350316.440880008</v>
      </c>
      <c r="AW625" s="75">
        <f t="shared" si="428"/>
        <v>72312168.215999991</v>
      </c>
      <c r="AX625" s="75">
        <f t="shared" si="429"/>
        <v>5061851.7751199994</v>
      </c>
      <c r="AY625" s="76">
        <f t="shared" si="430"/>
        <v>1435031.644088001</v>
      </c>
      <c r="AZ625" s="75">
        <v>0</v>
      </c>
      <c r="BA625" s="75">
        <v>0</v>
      </c>
      <c r="BB625" s="75">
        <v>0</v>
      </c>
      <c r="BC625" s="80">
        <v>0</v>
      </c>
      <c r="BD625" s="80">
        <v>0</v>
      </c>
      <c r="BE625" s="80">
        <v>0</v>
      </c>
      <c r="BF625" s="78">
        <v>0</v>
      </c>
      <c r="BG625" s="348">
        <f t="shared" si="431"/>
        <v>6496883.4192080004</v>
      </c>
      <c r="BH625" s="188">
        <f t="shared" si="432"/>
        <v>68470779</v>
      </c>
      <c r="BM625" s="50">
        <v>885165</v>
      </c>
      <c r="BN625" s="391">
        <f t="shared" si="410"/>
        <v>46667</v>
      </c>
      <c r="BO625" s="391">
        <f t="shared" si="411"/>
        <v>931832</v>
      </c>
      <c r="BP625" s="391">
        <f t="shared" si="440"/>
        <v>26554950</v>
      </c>
      <c r="BQ625" s="50">
        <f t="shared" si="441"/>
        <v>1400010</v>
      </c>
      <c r="BR625" s="50">
        <f t="shared" si="442"/>
        <v>21347423.999999996</v>
      </c>
      <c r="BS625" s="50">
        <f t="shared" si="443"/>
        <v>2655495</v>
      </c>
      <c r="BT625" s="50">
        <f t="shared" si="444"/>
        <v>4500000</v>
      </c>
      <c r="BU625" s="50">
        <f t="shared" si="445"/>
        <v>6000000</v>
      </c>
      <c r="BV625" s="50">
        <f t="shared" si="446"/>
        <v>4892117.9999999991</v>
      </c>
      <c r="BW625" s="50">
        <f t="shared" si="447"/>
        <v>5217666.2159999991</v>
      </c>
      <c r="BX625" s="50">
        <f t="shared" si="448"/>
        <v>0</v>
      </c>
      <c r="BY625" s="50">
        <f t="shared" si="449"/>
        <v>2400000</v>
      </c>
      <c r="BZ625" s="50">
        <v>0</v>
      </c>
      <c r="CA625" s="50">
        <v>0</v>
      </c>
      <c r="CB625" s="50">
        <v>0</v>
      </c>
      <c r="CC625" s="50">
        <v>0</v>
      </c>
      <c r="CD625" s="391">
        <f t="shared" si="450"/>
        <v>74967663.216000006</v>
      </c>
      <c r="CE625" s="391">
        <f t="shared" si="412"/>
        <v>59412168.216000006</v>
      </c>
      <c r="CF625" s="391">
        <f t="shared" si="413"/>
        <v>72312168.216000006</v>
      </c>
      <c r="CG625" s="50">
        <f t="shared" si="433"/>
        <v>5061851.7751200013</v>
      </c>
      <c r="CH625" s="395">
        <f t="shared" si="434"/>
        <v>1941216.8216000006</v>
      </c>
      <c r="CI625" s="398">
        <v>0</v>
      </c>
      <c r="CJ625" s="50">
        <v>0</v>
      </c>
      <c r="CK625" s="50">
        <v>0</v>
      </c>
      <c r="CL625" s="50">
        <v>0</v>
      </c>
      <c r="CM625" s="50">
        <v>0</v>
      </c>
      <c r="CN625" s="50">
        <v>0</v>
      </c>
      <c r="CO625" s="50">
        <v>0</v>
      </c>
      <c r="CP625" s="395">
        <f t="shared" si="435"/>
        <v>7003068.5967200017</v>
      </c>
      <c r="CQ625" s="391">
        <f t="shared" si="436"/>
        <v>67964594</v>
      </c>
      <c r="CR625" s="391">
        <f t="shared" si="437"/>
        <v>-506185</v>
      </c>
    </row>
    <row r="626" spans="1:96" s="50" customFormat="1" ht="24" customHeight="1" x14ac:dyDescent="0.2">
      <c r="A626" s="182">
        <f t="shared" si="414"/>
        <v>2655495</v>
      </c>
      <c r="B626" s="298">
        <f t="shared" si="438"/>
        <v>620</v>
      </c>
      <c r="C626" s="266">
        <v>417</v>
      </c>
      <c r="D626" s="299">
        <v>12908</v>
      </c>
      <c r="E626" s="242" t="s">
        <v>433</v>
      </c>
      <c r="F626" s="243" t="s">
        <v>434</v>
      </c>
      <c r="G626" s="287" t="s">
        <v>137</v>
      </c>
      <c r="H626" s="274" t="s">
        <v>421</v>
      </c>
      <c r="I626" s="294" t="s">
        <v>3016</v>
      </c>
      <c r="J626" s="65">
        <v>1971399353</v>
      </c>
      <c r="K626" s="65"/>
      <c r="L626" s="65" t="s">
        <v>421</v>
      </c>
      <c r="M626" s="292" t="s">
        <v>137</v>
      </c>
      <c r="N626" s="244" t="s">
        <v>2410</v>
      </c>
      <c r="O626" s="65"/>
      <c r="P626" s="90"/>
      <c r="Q626" s="244">
        <v>30</v>
      </c>
      <c r="R626" s="246">
        <v>120</v>
      </c>
      <c r="S626" s="246">
        <v>110</v>
      </c>
      <c r="T626" s="246">
        <v>29.33</v>
      </c>
      <c r="U626" s="90">
        <v>0</v>
      </c>
      <c r="V626" s="262">
        <v>13</v>
      </c>
      <c r="W626" s="99">
        <v>0</v>
      </c>
      <c r="X626" s="84">
        <v>0</v>
      </c>
      <c r="Y626" s="99">
        <v>1</v>
      </c>
      <c r="Z626" s="65">
        <v>1</v>
      </c>
      <c r="AA626" s="319">
        <v>885165</v>
      </c>
      <c r="AB626" s="319">
        <v>46667</v>
      </c>
      <c r="AC626" s="320">
        <f t="shared" si="415"/>
        <v>931832</v>
      </c>
      <c r="AD626" s="75">
        <v>4500000</v>
      </c>
      <c r="AE626" s="75">
        <v>6000000</v>
      </c>
      <c r="AF626" s="338">
        <f t="shared" si="439"/>
        <v>177895.19999999998</v>
      </c>
      <c r="AG626" s="113">
        <f t="shared" si="416"/>
        <v>26554950</v>
      </c>
      <c r="AH626" s="75">
        <f t="shared" si="417"/>
        <v>1400010</v>
      </c>
      <c r="AI626" s="75">
        <f t="shared" si="418"/>
        <v>21347423.999999996</v>
      </c>
      <c r="AJ626" s="75">
        <f t="shared" si="419"/>
        <v>2655495</v>
      </c>
      <c r="AK626" s="75">
        <f t="shared" si="420"/>
        <v>4500000</v>
      </c>
      <c r="AL626" s="75">
        <f t="shared" si="421"/>
        <v>6000000</v>
      </c>
      <c r="AM626" s="75">
        <f t="shared" si="422"/>
        <v>4892117.9999999991</v>
      </c>
      <c r="AN626" s="75">
        <f t="shared" si="423"/>
        <v>5217666.2159999991</v>
      </c>
      <c r="AO626" s="75">
        <f t="shared" si="424"/>
        <v>0</v>
      </c>
      <c r="AP626" s="75">
        <f t="shared" si="425"/>
        <v>2600000</v>
      </c>
      <c r="AQ626" s="75">
        <v>0</v>
      </c>
      <c r="AR626" s="75">
        <v>0</v>
      </c>
      <c r="AS626" s="75">
        <v>0</v>
      </c>
      <c r="AT626" s="80">
        <v>0</v>
      </c>
      <c r="AU626" s="82">
        <f t="shared" si="426"/>
        <v>75167663.216000006</v>
      </c>
      <c r="AV626" s="113">
        <f t="shared" si="427"/>
        <v>54336316.440880008</v>
      </c>
      <c r="AW626" s="75">
        <f t="shared" si="428"/>
        <v>72512168.215999991</v>
      </c>
      <c r="AX626" s="75">
        <f t="shared" si="429"/>
        <v>5075851.7751199994</v>
      </c>
      <c r="AY626" s="76">
        <f t="shared" si="430"/>
        <v>1433631.644088001</v>
      </c>
      <c r="AZ626" s="75">
        <v>0</v>
      </c>
      <c r="BA626" s="75">
        <v>0</v>
      </c>
      <c r="BB626" s="75">
        <v>0</v>
      </c>
      <c r="BC626" s="80">
        <v>0</v>
      </c>
      <c r="BD626" s="80">
        <v>0</v>
      </c>
      <c r="BE626" s="80">
        <v>0</v>
      </c>
      <c r="BF626" s="78">
        <v>0</v>
      </c>
      <c r="BG626" s="348">
        <f t="shared" si="431"/>
        <v>6509483.4192080004</v>
      </c>
      <c r="BH626" s="188">
        <f t="shared" si="432"/>
        <v>68658179</v>
      </c>
      <c r="BM626" s="50">
        <v>885165</v>
      </c>
      <c r="BN626" s="391">
        <f t="shared" si="410"/>
        <v>46667</v>
      </c>
      <c r="BO626" s="391">
        <f t="shared" si="411"/>
        <v>931832</v>
      </c>
      <c r="BP626" s="391">
        <f t="shared" si="440"/>
        <v>26554950</v>
      </c>
      <c r="BQ626" s="50">
        <f t="shared" si="441"/>
        <v>1400010</v>
      </c>
      <c r="BR626" s="50">
        <f t="shared" si="442"/>
        <v>21347423.999999996</v>
      </c>
      <c r="BS626" s="50">
        <f t="shared" si="443"/>
        <v>2655495</v>
      </c>
      <c r="BT626" s="50">
        <f t="shared" si="444"/>
        <v>4500000</v>
      </c>
      <c r="BU626" s="50">
        <f t="shared" si="445"/>
        <v>6000000</v>
      </c>
      <c r="BV626" s="50">
        <f t="shared" si="446"/>
        <v>4892117.9999999991</v>
      </c>
      <c r="BW626" s="50">
        <f t="shared" si="447"/>
        <v>5217666.2159999991</v>
      </c>
      <c r="BX626" s="50">
        <f t="shared" si="448"/>
        <v>0</v>
      </c>
      <c r="BY626" s="50">
        <f t="shared" si="449"/>
        <v>2600000</v>
      </c>
      <c r="BZ626" s="50">
        <v>0</v>
      </c>
      <c r="CA626" s="50">
        <v>0</v>
      </c>
      <c r="CB626" s="50">
        <v>0</v>
      </c>
      <c r="CC626" s="50">
        <v>0</v>
      </c>
      <c r="CD626" s="391">
        <f t="shared" si="450"/>
        <v>75167663.216000006</v>
      </c>
      <c r="CE626" s="391">
        <f t="shared" si="412"/>
        <v>59412168.216000006</v>
      </c>
      <c r="CF626" s="391">
        <f t="shared" si="413"/>
        <v>72512168.216000006</v>
      </c>
      <c r="CG626" s="50">
        <f t="shared" si="433"/>
        <v>5075851.7751200013</v>
      </c>
      <c r="CH626" s="395">
        <f t="shared" si="434"/>
        <v>1941216.8216000006</v>
      </c>
      <c r="CI626" s="398">
        <v>0</v>
      </c>
      <c r="CJ626" s="50">
        <v>0</v>
      </c>
      <c r="CK626" s="50">
        <v>0</v>
      </c>
      <c r="CL626" s="50">
        <v>0</v>
      </c>
      <c r="CM626" s="50">
        <v>0</v>
      </c>
      <c r="CN626" s="50">
        <v>0</v>
      </c>
      <c r="CO626" s="50">
        <v>0</v>
      </c>
      <c r="CP626" s="395">
        <f t="shared" si="435"/>
        <v>7017068.5967200017</v>
      </c>
      <c r="CQ626" s="391">
        <f t="shared" si="436"/>
        <v>68150594</v>
      </c>
      <c r="CR626" s="391">
        <f t="shared" si="437"/>
        <v>-507585</v>
      </c>
    </row>
    <row r="627" spans="1:96" s="50" customFormat="1" ht="24" customHeight="1" x14ac:dyDescent="0.2">
      <c r="A627" s="182">
        <f t="shared" si="414"/>
        <v>2655495</v>
      </c>
      <c r="B627" s="298">
        <f t="shared" si="438"/>
        <v>621</v>
      </c>
      <c r="C627" s="266">
        <v>418</v>
      </c>
      <c r="D627" s="299">
        <v>12905</v>
      </c>
      <c r="E627" s="242" t="s">
        <v>99</v>
      </c>
      <c r="F627" s="243" t="s">
        <v>428</v>
      </c>
      <c r="G627" s="287" t="s">
        <v>137</v>
      </c>
      <c r="H627" s="274" t="s">
        <v>421</v>
      </c>
      <c r="I627" s="294" t="s">
        <v>3017</v>
      </c>
      <c r="J627" s="65">
        <v>1091422184</v>
      </c>
      <c r="K627" s="65"/>
      <c r="L627" s="65" t="s">
        <v>421</v>
      </c>
      <c r="M627" s="292" t="s">
        <v>137</v>
      </c>
      <c r="N627" s="99"/>
      <c r="O627" s="246" t="s">
        <v>2410</v>
      </c>
      <c r="P627" s="90"/>
      <c r="Q627" s="244">
        <v>30</v>
      </c>
      <c r="R627" s="246">
        <v>90</v>
      </c>
      <c r="S627" s="246">
        <v>0</v>
      </c>
      <c r="T627" s="246">
        <v>0</v>
      </c>
      <c r="U627" s="90">
        <v>0</v>
      </c>
      <c r="V627" s="262">
        <v>15</v>
      </c>
      <c r="W627" s="99">
        <v>0</v>
      </c>
      <c r="X627" s="84">
        <v>0</v>
      </c>
      <c r="Y627" s="99">
        <v>2</v>
      </c>
      <c r="Z627" s="65">
        <v>2</v>
      </c>
      <c r="AA627" s="319">
        <v>885165</v>
      </c>
      <c r="AB627" s="319">
        <v>46667</v>
      </c>
      <c r="AC627" s="320">
        <f t="shared" si="415"/>
        <v>931832</v>
      </c>
      <c r="AD627" s="75">
        <v>4500000</v>
      </c>
      <c r="AE627" s="75">
        <v>6000000</v>
      </c>
      <c r="AF627" s="338">
        <f t="shared" si="439"/>
        <v>177895.19999999998</v>
      </c>
      <c r="AG627" s="113">
        <f t="shared" si="416"/>
        <v>26554950</v>
      </c>
      <c r="AH627" s="75">
        <f t="shared" si="417"/>
        <v>1400010</v>
      </c>
      <c r="AI627" s="75">
        <f t="shared" si="418"/>
        <v>16010567.999999998</v>
      </c>
      <c r="AJ627" s="75">
        <f t="shared" si="419"/>
        <v>5310990</v>
      </c>
      <c r="AK627" s="75">
        <f t="shared" si="420"/>
        <v>4500000</v>
      </c>
      <c r="AL627" s="75">
        <f t="shared" si="421"/>
        <v>6000000</v>
      </c>
      <c r="AM627" s="75">
        <f t="shared" si="422"/>
        <v>0</v>
      </c>
      <c r="AN627" s="75">
        <f t="shared" si="423"/>
        <v>0</v>
      </c>
      <c r="AO627" s="75">
        <f t="shared" si="424"/>
        <v>0</v>
      </c>
      <c r="AP627" s="75">
        <f t="shared" si="425"/>
        <v>3000000</v>
      </c>
      <c r="AQ627" s="75">
        <v>0</v>
      </c>
      <c r="AR627" s="75">
        <v>0</v>
      </c>
      <c r="AS627" s="75">
        <v>0</v>
      </c>
      <c r="AT627" s="80">
        <v>0</v>
      </c>
      <c r="AU627" s="82">
        <f t="shared" si="426"/>
        <v>62776518</v>
      </c>
      <c r="AV627" s="113">
        <f t="shared" si="427"/>
        <v>39942941.039999999</v>
      </c>
      <c r="AW627" s="75">
        <f t="shared" si="428"/>
        <v>57465528</v>
      </c>
      <c r="AX627" s="75">
        <f t="shared" si="429"/>
        <v>4022586.9600000004</v>
      </c>
      <c r="AY627" s="76">
        <f t="shared" si="430"/>
        <v>0</v>
      </c>
      <c r="AZ627" s="75">
        <v>0</v>
      </c>
      <c r="BA627" s="75">
        <v>0</v>
      </c>
      <c r="BB627" s="75">
        <v>0</v>
      </c>
      <c r="BC627" s="80">
        <v>0</v>
      </c>
      <c r="BD627" s="80">
        <v>0</v>
      </c>
      <c r="BE627" s="80">
        <v>0</v>
      </c>
      <c r="BF627" s="78">
        <v>0</v>
      </c>
      <c r="BG627" s="348">
        <f t="shared" si="431"/>
        <v>4022586.9600000004</v>
      </c>
      <c r="BH627" s="188">
        <f t="shared" si="432"/>
        <v>58753931</v>
      </c>
      <c r="BM627" s="50">
        <v>885165</v>
      </c>
      <c r="BN627" s="391">
        <f t="shared" si="410"/>
        <v>46667</v>
      </c>
      <c r="BO627" s="391">
        <f t="shared" si="411"/>
        <v>931832</v>
      </c>
      <c r="BP627" s="391">
        <f t="shared" si="440"/>
        <v>26554950</v>
      </c>
      <c r="BQ627" s="50">
        <f t="shared" si="441"/>
        <v>1400010</v>
      </c>
      <c r="BR627" s="50">
        <f t="shared" si="442"/>
        <v>16010567.999999998</v>
      </c>
      <c r="BS627" s="50">
        <f t="shared" si="443"/>
        <v>5310990</v>
      </c>
      <c r="BT627" s="50">
        <f t="shared" si="444"/>
        <v>4500000</v>
      </c>
      <c r="BU627" s="50">
        <f t="shared" si="445"/>
        <v>6000000</v>
      </c>
      <c r="BV627" s="50">
        <f t="shared" si="446"/>
        <v>0</v>
      </c>
      <c r="BW627" s="50">
        <f t="shared" si="447"/>
        <v>0</v>
      </c>
      <c r="BX627" s="50">
        <f t="shared" si="448"/>
        <v>0</v>
      </c>
      <c r="BY627" s="50">
        <f t="shared" si="449"/>
        <v>3000000</v>
      </c>
      <c r="BZ627" s="50">
        <v>0</v>
      </c>
      <c r="CA627" s="50">
        <v>0</v>
      </c>
      <c r="CB627" s="50">
        <v>0</v>
      </c>
      <c r="CC627" s="50">
        <v>0</v>
      </c>
      <c r="CD627" s="391">
        <f t="shared" si="450"/>
        <v>62776518</v>
      </c>
      <c r="CE627" s="391">
        <f t="shared" si="412"/>
        <v>43965528</v>
      </c>
      <c r="CF627" s="391">
        <f t="shared" si="413"/>
        <v>57465528</v>
      </c>
      <c r="CG627" s="50">
        <f t="shared" si="433"/>
        <v>4022586.9600000004</v>
      </c>
      <c r="CH627" s="395">
        <f t="shared" si="434"/>
        <v>396552.80000000005</v>
      </c>
      <c r="CI627" s="398">
        <v>0</v>
      </c>
      <c r="CJ627" s="50">
        <v>0</v>
      </c>
      <c r="CK627" s="50">
        <v>0</v>
      </c>
      <c r="CL627" s="50">
        <v>0</v>
      </c>
      <c r="CM627" s="50">
        <v>0</v>
      </c>
      <c r="CN627" s="50">
        <v>0</v>
      </c>
      <c r="CO627" s="50">
        <v>0</v>
      </c>
      <c r="CP627" s="395">
        <f t="shared" si="435"/>
        <v>4419139.7600000007</v>
      </c>
      <c r="CQ627" s="391">
        <f t="shared" si="436"/>
        <v>58357378</v>
      </c>
      <c r="CR627" s="391">
        <f t="shared" si="437"/>
        <v>-396553</v>
      </c>
    </row>
    <row r="628" spans="1:96" s="50" customFormat="1" ht="24" customHeight="1" x14ac:dyDescent="0.2">
      <c r="A628" s="182">
        <f t="shared" si="414"/>
        <v>2655495</v>
      </c>
      <c r="B628" s="298">
        <f t="shared" si="438"/>
        <v>622</v>
      </c>
      <c r="C628" s="266">
        <v>419</v>
      </c>
      <c r="D628" s="299">
        <v>12904</v>
      </c>
      <c r="E628" s="242" t="s">
        <v>426</v>
      </c>
      <c r="F628" s="243" t="s">
        <v>427</v>
      </c>
      <c r="G628" s="287" t="s">
        <v>137</v>
      </c>
      <c r="H628" s="274" t="s">
        <v>421</v>
      </c>
      <c r="I628" s="294" t="s">
        <v>3018</v>
      </c>
      <c r="J628" s="65">
        <v>1271978903</v>
      </c>
      <c r="K628" s="65"/>
      <c r="L628" s="65" t="s">
        <v>421</v>
      </c>
      <c r="M628" s="292" t="s">
        <v>137</v>
      </c>
      <c r="N628" s="99"/>
      <c r="O628" s="246" t="s">
        <v>2410</v>
      </c>
      <c r="P628" s="90"/>
      <c r="Q628" s="244">
        <v>30</v>
      </c>
      <c r="R628" s="246">
        <v>90</v>
      </c>
      <c r="S628" s="246">
        <v>0</v>
      </c>
      <c r="T628" s="246">
        <v>0</v>
      </c>
      <c r="U628" s="90">
        <v>0</v>
      </c>
      <c r="V628" s="262">
        <v>19</v>
      </c>
      <c r="W628" s="99">
        <v>0</v>
      </c>
      <c r="X628" s="84">
        <v>0</v>
      </c>
      <c r="Y628" s="99">
        <v>0</v>
      </c>
      <c r="Z628" s="65">
        <v>0</v>
      </c>
      <c r="AA628" s="319">
        <v>885165</v>
      </c>
      <c r="AB628" s="319">
        <v>46667</v>
      </c>
      <c r="AC628" s="320">
        <f t="shared" si="415"/>
        <v>931832</v>
      </c>
      <c r="AD628" s="75">
        <v>4500000</v>
      </c>
      <c r="AE628" s="75">
        <v>6000000</v>
      </c>
      <c r="AF628" s="338">
        <f t="shared" si="439"/>
        <v>177895.19999999998</v>
      </c>
      <c r="AG628" s="113">
        <f t="shared" si="416"/>
        <v>26554950</v>
      </c>
      <c r="AH628" s="75">
        <f t="shared" si="417"/>
        <v>1400010</v>
      </c>
      <c r="AI628" s="75">
        <f t="shared" si="418"/>
        <v>16010567.999999998</v>
      </c>
      <c r="AJ628" s="75">
        <f t="shared" si="419"/>
        <v>0</v>
      </c>
      <c r="AK628" s="75">
        <f t="shared" si="420"/>
        <v>4500000</v>
      </c>
      <c r="AL628" s="75">
        <f t="shared" si="421"/>
        <v>6000000</v>
      </c>
      <c r="AM628" s="75">
        <f t="shared" si="422"/>
        <v>0</v>
      </c>
      <c r="AN628" s="75">
        <f t="shared" si="423"/>
        <v>0</v>
      </c>
      <c r="AO628" s="75">
        <f t="shared" si="424"/>
        <v>0</v>
      </c>
      <c r="AP628" s="75">
        <f t="shared" si="425"/>
        <v>3800000</v>
      </c>
      <c r="AQ628" s="75">
        <v>0</v>
      </c>
      <c r="AR628" s="75">
        <v>0</v>
      </c>
      <c r="AS628" s="75">
        <v>0</v>
      </c>
      <c r="AT628" s="80">
        <v>0</v>
      </c>
      <c r="AU628" s="82">
        <f t="shared" si="426"/>
        <v>58265528</v>
      </c>
      <c r="AV628" s="113">
        <f t="shared" si="427"/>
        <v>39886941.039999999</v>
      </c>
      <c r="AW628" s="75">
        <f t="shared" si="428"/>
        <v>58265528</v>
      </c>
      <c r="AX628" s="75">
        <f t="shared" si="429"/>
        <v>4078586.9600000004</v>
      </c>
      <c r="AY628" s="76">
        <f t="shared" si="430"/>
        <v>0</v>
      </c>
      <c r="AZ628" s="75">
        <v>0</v>
      </c>
      <c r="BA628" s="75">
        <v>0</v>
      </c>
      <c r="BB628" s="75">
        <v>0</v>
      </c>
      <c r="BC628" s="80">
        <v>0</v>
      </c>
      <c r="BD628" s="80">
        <v>0</v>
      </c>
      <c r="BE628" s="80">
        <v>0</v>
      </c>
      <c r="BF628" s="78">
        <v>0</v>
      </c>
      <c r="BG628" s="348">
        <f t="shared" si="431"/>
        <v>4078586.9600000004</v>
      </c>
      <c r="BH628" s="188">
        <f t="shared" si="432"/>
        <v>54186941</v>
      </c>
      <c r="BM628" s="50">
        <v>885165</v>
      </c>
      <c r="BN628" s="391">
        <f t="shared" si="410"/>
        <v>46667</v>
      </c>
      <c r="BO628" s="391">
        <f t="shared" si="411"/>
        <v>931832</v>
      </c>
      <c r="BP628" s="391">
        <f t="shared" si="440"/>
        <v>26554950</v>
      </c>
      <c r="BQ628" s="50">
        <f t="shared" si="441"/>
        <v>1400010</v>
      </c>
      <c r="BR628" s="50">
        <f t="shared" si="442"/>
        <v>16010567.999999998</v>
      </c>
      <c r="BS628" s="50">
        <f t="shared" si="443"/>
        <v>0</v>
      </c>
      <c r="BT628" s="50">
        <f t="shared" si="444"/>
        <v>4500000</v>
      </c>
      <c r="BU628" s="50">
        <f t="shared" si="445"/>
        <v>6000000</v>
      </c>
      <c r="BV628" s="50">
        <f t="shared" si="446"/>
        <v>0</v>
      </c>
      <c r="BW628" s="50">
        <f t="shared" si="447"/>
        <v>0</v>
      </c>
      <c r="BX628" s="50">
        <f t="shared" si="448"/>
        <v>0</v>
      </c>
      <c r="BY628" s="50">
        <f t="shared" si="449"/>
        <v>3800000</v>
      </c>
      <c r="BZ628" s="50">
        <v>0</v>
      </c>
      <c r="CA628" s="50">
        <v>0</v>
      </c>
      <c r="CB628" s="50">
        <v>0</v>
      </c>
      <c r="CC628" s="50">
        <v>0</v>
      </c>
      <c r="CD628" s="391">
        <f t="shared" si="450"/>
        <v>58265528</v>
      </c>
      <c r="CE628" s="391">
        <f t="shared" si="412"/>
        <v>43965528</v>
      </c>
      <c r="CF628" s="391">
        <f t="shared" si="413"/>
        <v>58265528</v>
      </c>
      <c r="CG628" s="50">
        <f t="shared" si="433"/>
        <v>4078586.9600000004</v>
      </c>
      <c r="CH628" s="395">
        <f t="shared" si="434"/>
        <v>396552.80000000005</v>
      </c>
      <c r="CI628" s="398">
        <v>0</v>
      </c>
      <c r="CJ628" s="50">
        <v>0</v>
      </c>
      <c r="CK628" s="50">
        <v>0</v>
      </c>
      <c r="CL628" s="50">
        <v>0</v>
      </c>
      <c r="CM628" s="50">
        <v>0</v>
      </c>
      <c r="CN628" s="50">
        <v>0</v>
      </c>
      <c r="CO628" s="50">
        <v>0</v>
      </c>
      <c r="CP628" s="395">
        <f t="shared" si="435"/>
        <v>4475139.7600000007</v>
      </c>
      <c r="CQ628" s="391">
        <f t="shared" si="436"/>
        <v>53790388</v>
      </c>
      <c r="CR628" s="391">
        <f t="shared" si="437"/>
        <v>-396553</v>
      </c>
    </row>
    <row r="629" spans="1:96" s="50" customFormat="1" ht="24" customHeight="1" x14ac:dyDescent="0.2">
      <c r="A629" s="182">
        <f t="shared" si="414"/>
        <v>2655495</v>
      </c>
      <c r="B629" s="298">
        <f t="shared" si="438"/>
        <v>623</v>
      </c>
      <c r="C629" s="266">
        <v>420</v>
      </c>
      <c r="D629" s="299">
        <v>12910</v>
      </c>
      <c r="E629" s="242" t="s">
        <v>135</v>
      </c>
      <c r="F629" s="243" t="s">
        <v>437</v>
      </c>
      <c r="G629" s="287" t="s">
        <v>137</v>
      </c>
      <c r="H629" s="274" t="s">
        <v>421</v>
      </c>
      <c r="I629" s="294" t="s">
        <v>3019</v>
      </c>
      <c r="J629" s="65">
        <v>1293085685</v>
      </c>
      <c r="K629" s="65"/>
      <c r="L629" s="65" t="s">
        <v>421</v>
      </c>
      <c r="M629" s="292" t="s">
        <v>137</v>
      </c>
      <c r="N629" s="244" t="s">
        <v>2410</v>
      </c>
      <c r="O629" s="65"/>
      <c r="P629" s="90"/>
      <c r="Q629" s="244">
        <v>30</v>
      </c>
      <c r="R629" s="246">
        <v>120</v>
      </c>
      <c r="S629" s="246">
        <v>110</v>
      </c>
      <c r="T629" s="246">
        <v>29.33</v>
      </c>
      <c r="U629" s="90">
        <v>0</v>
      </c>
      <c r="V629" s="262">
        <v>15</v>
      </c>
      <c r="W629" s="99">
        <v>0</v>
      </c>
      <c r="X629" s="84">
        <v>0</v>
      </c>
      <c r="Y629" s="99">
        <v>1</v>
      </c>
      <c r="Z629" s="65">
        <v>1</v>
      </c>
      <c r="AA629" s="319">
        <v>885165</v>
      </c>
      <c r="AB629" s="319">
        <v>46667</v>
      </c>
      <c r="AC629" s="320">
        <f t="shared" si="415"/>
        <v>931832</v>
      </c>
      <c r="AD629" s="75">
        <v>4500000</v>
      </c>
      <c r="AE629" s="75">
        <v>6000000</v>
      </c>
      <c r="AF629" s="338">
        <f t="shared" si="439"/>
        <v>177895.19999999998</v>
      </c>
      <c r="AG629" s="113">
        <f t="shared" si="416"/>
        <v>26554950</v>
      </c>
      <c r="AH629" s="75">
        <f t="shared" si="417"/>
        <v>1400010</v>
      </c>
      <c r="AI629" s="75">
        <f t="shared" si="418"/>
        <v>21347423.999999996</v>
      </c>
      <c r="AJ629" s="75">
        <f t="shared" si="419"/>
        <v>2655495</v>
      </c>
      <c r="AK629" s="75">
        <f t="shared" si="420"/>
        <v>4500000</v>
      </c>
      <c r="AL629" s="75">
        <f t="shared" si="421"/>
        <v>6000000</v>
      </c>
      <c r="AM629" s="75">
        <f t="shared" si="422"/>
        <v>4892117.9999999991</v>
      </c>
      <c r="AN629" s="75">
        <f t="shared" si="423"/>
        <v>5217666.2159999991</v>
      </c>
      <c r="AO629" s="75">
        <f t="shared" si="424"/>
        <v>0</v>
      </c>
      <c r="AP629" s="75">
        <f t="shared" si="425"/>
        <v>3000000</v>
      </c>
      <c r="AQ629" s="75">
        <v>0</v>
      </c>
      <c r="AR629" s="75">
        <v>0</v>
      </c>
      <c r="AS629" s="75">
        <v>0</v>
      </c>
      <c r="AT629" s="80">
        <v>0</v>
      </c>
      <c r="AU629" s="82">
        <f t="shared" si="426"/>
        <v>75567663.216000006</v>
      </c>
      <c r="AV629" s="113">
        <f t="shared" si="427"/>
        <v>54308316.440880008</v>
      </c>
      <c r="AW629" s="75">
        <f t="shared" si="428"/>
        <v>72912168.215999991</v>
      </c>
      <c r="AX629" s="75">
        <f t="shared" si="429"/>
        <v>5103851.7751199994</v>
      </c>
      <c r="AY629" s="76">
        <f t="shared" si="430"/>
        <v>1430831.644088001</v>
      </c>
      <c r="AZ629" s="75">
        <v>0</v>
      </c>
      <c r="BA629" s="75">
        <v>0</v>
      </c>
      <c r="BB629" s="75">
        <v>0</v>
      </c>
      <c r="BC629" s="80">
        <v>0</v>
      </c>
      <c r="BD629" s="80">
        <v>0</v>
      </c>
      <c r="BE629" s="80">
        <v>0</v>
      </c>
      <c r="BF629" s="78">
        <v>0</v>
      </c>
      <c r="BG629" s="348">
        <f t="shared" si="431"/>
        <v>6534683.4192080004</v>
      </c>
      <c r="BH629" s="188">
        <f t="shared" si="432"/>
        <v>69032979</v>
      </c>
      <c r="BM629" s="50">
        <v>885165</v>
      </c>
      <c r="BN629" s="391">
        <f t="shared" si="410"/>
        <v>46667</v>
      </c>
      <c r="BO629" s="391">
        <f t="shared" si="411"/>
        <v>931832</v>
      </c>
      <c r="BP629" s="391">
        <f t="shared" si="440"/>
        <v>26554950</v>
      </c>
      <c r="BQ629" s="50">
        <f t="shared" si="441"/>
        <v>1400010</v>
      </c>
      <c r="BR629" s="50">
        <f t="shared" si="442"/>
        <v>21347423.999999996</v>
      </c>
      <c r="BS629" s="50">
        <f t="shared" si="443"/>
        <v>2655495</v>
      </c>
      <c r="BT629" s="50">
        <f t="shared" si="444"/>
        <v>4500000</v>
      </c>
      <c r="BU629" s="50">
        <f t="shared" si="445"/>
        <v>6000000</v>
      </c>
      <c r="BV629" s="50">
        <f t="shared" si="446"/>
        <v>4892117.9999999991</v>
      </c>
      <c r="BW629" s="50">
        <f t="shared" si="447"/>
        <v>5217666.2159999991</v>
      </c>
      <c r="BX629" s="50">
        <f t="shared" si="448"/>
        <v>0</v>
      </c>
      <c r="BY629" s="50">
        <f t="shared" si="449"/>
        <v>3000000</v>
      </c>
      <c r="BZ629" s="50">
        <v>0</v>
      </c>
      <c r="CA629" s="50">
        <v>0</v>
      </c>
      <c r="CB629" s="50">
        <v>0</v>
      </c>
      <c r="CC629" s="50">
        <v>0</v>
      </c>
      <c r="CD629" s="391">
        <f t="shared" si="450"/>
        <v>75567663.216000006</v>
      </c>
      <c r="CE629" s="391">
        <f t="shared" si="412"/>
        <v>59412168.216000006</v>
      </c>
      <c r="CF629" s="391">
        <f t="shared" si="413"/>
        <v>72912168.216000006</v>
      </c>
      <c r="CG629" s="50">
        <f t="shared" si="433"/>
        <v>5103851.7751200013</v>
      </c>
      <c r="CH629" s="395">
        <f t="shared" si="434"/>
        <v>1941216.8216000006</v>
      </c>
      <c r="CI629" s="398">
        <v>0</v>
      </c>
      <c r="CJ629" s="50">
        <v>0</v>
      </c>
      <c r="CK629" s="50">
        <v>0</v>
      </c>
      <c r="CL629" s="50">
        <v>0</v>
      </c>
      <c r="CM629" s="50">
        <v>0</v>
      </c>
      <c r="CN629" s="50">
        <v>0</v>
      </c>
      <c r="CO629" s="50">
        <v>0</v>
      </c>
      <c r="CP629" s="395">
        <f t="shared" si="435"/>
        <v>7045068.5967200017</v>
      </c>
      <c r="CQ629" s="391">
        <f t="shared" si="436"/>
        <v>68522594</v>
      </c>
      <c r="CR629" s="391">
        <f t="shared" si="437"/>
        <v>-510385</v>
      </c>
    </row>
    <row r="630" spans="1:96" s="50" customFormat="1" ht="24" customHeight="1" x14ac:dyDescent="0.2">
      <c r="A630" s="182">
        <f t="shared" si="414"/>
        <v>2655495</v>
      </c>
      <c r="B630" s="298">
        <f t="shared" si="438"/>
        <v>624</v>
      </c>
      <c r="C630" s="266">
        <v>421</v>
      </c>
      <c r="D630" s="299">
        <v>12909</v>
      </c>
      <c r="E630" s="242" t="s">
        <v>435</v>
      </c>
      <c r="F630" s="243" t="s">
        <v>436</v>
      </c>
      <c r="G630" s="287" t="s">
        <v>137</v>
      </c>
      <c r="H630" s="274" t="s">
        <v>421</v>
      </c>
      <c r="I630" s="294" t="s">
        <v>3020</v>
      </c>
      <c r="J630" s="65">
        <v>1286937280</v>
      </c>
      <c r="K630" s="65"/>
      <c r="L630" s="65" t="s">
        <v>421</v>
      </c>
      <c r="M630" s="292" t="s">
        <v>137</v>
      </c>
      <c r="N630" s="244" t="s">
        <v>2410</v>
      </c>
      <c r="O630" s="65"/>
      <c r="P630" s="90"/>
      <c r="Q630" s="244">
        <v>30</v>
      </c>
      <c r="R630" s="246">
        <v>120</v>
      </c>
      <c r="S630" s="246">
        <v>110</v>
      </c>
      <c r="T630" s="246">
        <v>29.33</v>
      </c>
      <c r="U630" s="90">
        <v>0</v>
      </c>
      <c r="V630" s="262">
        <v>15</v>
      </c>
      <c r="W630" s="99">
        <v>0</v>
      </c>
      <c r="X630" s="84">
        <v>0</v>
      </c>
      <c r="Y630" s="99">
        <v>1</v>
      </c>
      <c r="Z630" s="65">
        <v>0</v>
      </c>
      <c r="AA630" s="319">
        <v>885165</v>
      </c>
      <c r="AB630" s="319">
        <v>46667</v>
      </c>
      <c r="AC630" s="320">
        <f t="shared" si="415"/>
        <v>931832</v>
      </c>
      <c r="AD630" s="75">
        <v>4500000</v>
      </c>
      <c r="AE630" s="75">
        <v>6000000</v>
      </c>
      <c r="AF630" s="338">
        <f t="shared" si="439"/>
        <v>177895.19999999998</v>
      </c>
      <c r="AG630" s="113">
        <f t="shared" si="416"/>
        <v>26554950</v>
      </c>
      <c r="AH630" s="75">
        <f t="shared" si="417"/>
        <v>1400010</v>
      </c>
      <c r="AI630" s="75">
        <f t="shared" si="418"/>
        <v>21347423.999999996</v>
      </c>
      <c r="AJ630" s="75">
        <f t="shared" si="419"/>
        <v>0</v>
      </c>
      <c r="AK630" s="75">
        <f t="shared" si="420"/>
        <v>4500000</v>
      </c>
      <c r="AL630" s="75">
        <f t="shared" si="421"/>
        <v>6000000</v>
      </c>
      <c r="AM630" s="75">
        <f t="shared" si="422"/>
        <v>4892117.9999999991</v>
      </c>
      <c r="AN630" s="75">
        <f t="shared" si="423"/>
        <v>5217666.2159999991</v>
      </c>
      <c r="AO630" s="75">
        <f t="shared" si="424"/>
        <v>0</v>
      </c>
      <c r="AP630" s="75">
        <f t="shared" si="425"/>
        <v>3000000</v>
      </c>
      <c r="AQ630" s="75">
        <v>0</v>
      </c>
      <c r="AR630" s="75">
        <v>0</v>
      </c>
      <c r="AS630" s="75">
        <v>0</v>
      </c>
      <c r="AT630" s="80">
        <v>0</v>
      </c>
      <c r="AU630" s="82">
        <f t="shared" si="426"/>
        <v>72912168.216000006</v>
      </c>
      <c r="AV630" s="113">
        <f t="shared" si="427"/>
        <v>54308316.440880008</v>
      </c>
      <c r="AW630" s="75">
        <f t="shared" si="428"/>
        <v>72912168.215999991</v>
      </c>
      <c r="AX630" s="75">
        <f t="shared" si="429"/>
        <v>5103851.7751199994</v>
      </c>
      <c r="AY630" s="76">
        <f t="shared" si="430"/>
        <v>1430831.644088001</v>
      </c>
      <c r="AZ630" s="75">
        <v>0</v>
      </c>
      <c r="BA630" s="75">
        <v>0</v>
      </c>
      <c r="BB630" s="75">
        <v>0</v>
      </c>
      <c r="BC630" s="80">
        <v>0</v>
      </c>
      <c r="BD630" s="80">
        <v>0</v>
      </c>
      <c r="BE630" s="80">
        <v>0</v>
      </c>
      <c r="BF630" s="78">
        <v>0</v>
      </c>
      <c r="BG630" s="348">
        <f t="shared" si="431"/>
        <v>6534683.4192080004</v>
      </c>
      <c r="BH630" s="188">
        <f t="shared" si="432"/>
        <v>66377484</v>
      </c>
      <c r="BM630" s="50">
        <v>885165</v>
      </c>
      <c r="BN630" s="391">
        <f t="shared" si="410"/>
        <v>46667</v>
      </c>
      <c r="BO630" s="391">
        <f t="shared" si="411"/>
        <v>931832</v>
      </c>
      <c r="BP630" s="391">
        <f t="shared" si="440"/>
        <v>26554950</v>
      </c>
      <c r="BQ630" s="50">
        <f t="shared" si="441"/>
        <v>1400010</v>
      </c>
      <c r="BR630" s="50">
        <f t="shared" si="442"/>
        <v>21347423.999999996</v>
      </c>
      <c r="BS630" s="50">
        <f t="shared" si="443"/>
        <v>0</v>
      </c>
      <c r="BT630" s="50">
        <f t="shared" si="444"/>
        <v>4500000</v>
      </c>
      <c r="BU630" s="50">
        <f t="shared" si="445"/>
        <v>6000000</v>
      </c>
      <c r="BV630" s="50">
        <f t="shared" si="446"/>
        <v>4892117.9999999991</v>
      </c>
      <c r="BW630" s="50">
        <f t="shared" si="447"/>
        <v>5217666.2159999991</v>
      </c>
      <c r="BX630" s="50">
        <f t="shared" si="448"/>
        <v>0</v>
      </c>
      <c r="BY630" s="50">
        <f t="shared" si="449"/>
        <v>3000000</v>
      </c>
      <c r="BZ630" s="50">
        <v>0</v>
      </c>
      <c r="CA630" s="50">
        <v>0</v>
      </c>
      <c r="CB630" s="50">
        <v>0</v>
      </c>
      <c r="CC630" s="50">
        <v>0</v>
      </c>
      <c r="CD630" s="391">
        <f t="shared" si="450"/>
        <v>72912168.216000006</v>
      </c>
      <c r="CE630" s="391">
        <f t="shared" si="412"/>
        <v>59412168.216000006</v>
      </c>
      <c r="CF630" s="391">
        <f t="shared" si="413"/>
        <v>72912168.216000006</v>
      </c>
      <c r="CG630" s="50">
        <f t="shared" si="433"/>
        <v>5103851.7751200013</v>
      </c>
      <c r="CH630" s="395">
        <f t="shared" si="434"/>
        <v>1941216.8216000006</v>
      </c>
      <c r="CI630" s="398">
        <v>0</v>
      </c>
      <c r="CJ630" s="50">
        <v>0</v>
      </c>
      <c r="CK630" s="50">
        <v>0</v>
      </c>
      <c r="CL630" s="50">
        <v>0</v>
      </c>
      <c r="CM630" s="50">
        <v>0</v>
      </c>
      <c r="CN630" s="50">
        <v>0</v>
      </c>
      <c r="CO630" s="50">
        <v>0</v>
      </c>
      <c r="CP630" s="395">
        <f t="shared" si="435"/>
        <v>7045068.5967200017</v>
      </c>
      <c r="CQ630" s="391">
        <f t="shared" si="436"/>
        <v>65867099</v>
      </c>
      <c r="CR630" s="391">
        <f t="shared" si="437"/>
        <v>-510385</v>
      </c>
    </row>
    <row r="631" spans="1:96" s="50" customFormat="1" ht="24" customHeight="1" x14ac:dyDescent="0.2">
      <c r="A631" s="182">
        <f t="shared" si="414"/>
        <v>2655495</v>
      </c>
      <c r="B631" s="298">
        <f t="shared" si="438"/>
        <v>625</v>
      </c>
      <c r="C631" s="266">
        <v>422</v>
      </c>
      <c r="D631" s="299">
        <v>12906</v>
      </c>
      <c r="E631" s="242" t="s">
        <v>429</v>
      </c>
      <c r="F631" s="243" t="s">
        <v>430</v>
      </c>
      <c r="G631" s="287" t="s">
        <v>137</v>
      </c>
      <c r="H631" s="274" t="s">
        <v>421</v>
      </c>
      <c r="I631" s="294" t="s">
        <v>3021</v>
      </c>
      <c r="J631" s="65">
        <v>5759654586</v>
      </c>
      <c r="K631" s="65"/>
      <c r="L631" s="65" t="s">
        <v>421</v>
      </c>
      <c r="M631" s="292" t="s">
        <v>137</v>
      </c>
      <c r="N631" s="244" t="s">
        <v>2410</v>
      </c>
      <c r="O631" s="65"/>
      <c r="P631" s="90"/>
      <c r="Q631" s="244">
        <v>30</v>
      </c>
      <c r="R631" s="246">
        <v>120</v>
      </c>
      <c r="S631" s="246">
        <v>110</v>
      </c>
      <c r="T631" s="246">
        <v>29.33</v>
      </c>
      <c r="U631" s="90">
        <v>0</v>
      </c>
      <c r="V631" s="262">
        <v>15</v>
      </c>
      <c r="W631" s="99">
        <v>0</v>
      </c>
      <c r="X631" s="84">
        <v>0</v>
      </c>
      <c r="Y631" s="99">
        <v>3</v>
      </c>
      <c r="Z631" s="65">
        <v>3</v>
      </c>
      <c r="AA631" s="319">
        <v>885165</v>
      </c>
      <c r="AB631" s="319">
        <v>46667</v>
      </c>
      <c r="AC631" s="320">
        <f t="shared" si="415"/>
        <v>931832</v>
      </c>
      <c r="AD631" s="75">
        <v>4500000</v>
      </c>
      <c r="AE631" s="75">
        <v>6000000</v>
      </c>
      <c r="AF631" s="338">
        <f t="shared" si="439"/>
        <v>177895.19999999998</v>
      </c>
      <c r="AG631" s="113">
        <f t="shared" si="416"/>
        <v>26554950</v>
      </c>
      <c r="AH631" s="75">
        <f t="shared" si="417"/>
        <v>1400010</v>
      </c>
      <c r="AI631" s="75">
        <f t="shared" si="418"/>
        <v>21347423.999999996</v>
      </c>
      <c r="AJ631" s="75">
        <f t="shared" si="419"/>
        <v>7966485</v>
      </c>
      <c r="AK631" s="75">
        <f t="shared" si="420"/>
        <v>4500000</v>
      </c>
      <c r="AL631" s="75">
        <f t="shared" si="421"/>
        <v>6000000</v>
      </c>
      <c r="AM631" s="75">
        <f t="shared" si="422"/>
        <v>4892117.9999999991</v>
      </c>
      <c r="AN631" s="75">
        <f t="shared" si="423"/>
        <v>5217666.2159999991</v>
      </c>
      <c r="AO631" s="75">
        <f t="shared" si="424"/>
        <v>0</v>
      </c>
      <c r="AP631" s="75">
        <f t="shared" si="425"/>
        <v>3000000</v>
      </c>
      <c r="AQ631" s="75">
        <v>0</v>
      </c>
      <c r="AR631" s="75">
        <v>0</v>
      </c>
      <c r="AS631" s="75">
        <v>0</v>
      </c>
      <c r="AT631" s="80">
        <v>0</v>
      </c>
      <c r="AU631" s="82">
        <f t="shared" si="426"/>
        <v>80878653.216000006</v>
      </c>
      <c r="AV631" s="113">
        <f t="shared" si="427"/>
        <v>54308316.440880008</v>
      </c>
      <c r="AW631" s="75">
        <f t="shared" si="428"/>
        <v>72912168.215999991</v>
      </c>
      <c r="AX631" s="75">
        <f t="shared" si="429"/>
        <v>5103851.7751199994</v>
      </c>
      <c r="AY631" s="76">
        <f t="shared" si="430"/>
        <v>1430831.644088001</v>
      </c>
      <c r="AZ631" s="75">
        <v>0</v>
      </c>
      <c r="BA631" s="75">
        <v>0</v>
      </c>
      <c r="BB631" s="75">
        <v>0</v>
      </c>
      <c r="BC631" s="80">
        <v>0</v>
      </c>
      <c r="BD631" s="80">
        <v>0</v>
      </c>
      <c r="BE631" s="80">
        <v>0</v>
      </c>
      <c r="BF631" s="78">
        <v>0</v>
      </c>
      <c r="BG631" s="348">
        <f t="shared" si="431"/>
        <v>6534683.4192080004</v>
      </c>
      <c r="BH631" s="188">
        <f t="shared" si="432"/>
        <v>74343969</v>
      </c>
      <c r="BM631" s="50">
        <v>885165</v>
      </c>
      <c r="BN631" s="391">
        <f t="shared" si="410"/>
        <v>46667</v>
      </c>
      <c r="BO631" s="391">
        <f t="shared" si="411"/>
        <v>931832</v>
      </c>
      <c r="BP631" s="391">
        <f t="shared" si="440"/>
        <v>26554950</v>
      </c>
      <c r="BQ631" s="50">
        <f t="shared" si="441"/>
        <v>1400010</v>
      </c>
      <c r="BR631" s="50">
        <f t="shared" si="442"/>
        <v>21347423.999999996</v>
      </c>
      <c r="BS631" s="50">
        <f t="shared" si="443"/>
        <v>7966485</v>
      </c>
      <c r="BT631" s="50">
        <f t="shared" si="444"/>
        <v>4500000</v>
      </c>
      <c r="BU631" s="50">
        <f t="shared" si="445"/>
        <v>6000000</v>
      </c>
      <c r="BV631" s="50">
        <f t="shared" si="446"/>
        <v>4892117.9999999991</v>
      </c>
      <c r="BW631" s="50">
        <f t="shared" si="447"/>
        <v>5217666.2159999991</v>
      </c>
      <c r="BX631" s="50">
        <f t="shared" si="448"/>
        <v>0</v>
      </c>
      <c r="BY631" s="50">
        <f t="shared" si="449"/>
        <v>3000000</v>
      </c>
      <c r="BZ631" s="50">
        <v>0</v>
      </c>
      <c r="CA631" s="50">
        <v>0</v>
      </c>
      <c r="CB631" s="50">
        <v>0</v>
      </c>
      <c r="CC631" s="50">
        <v>0</v>
      </c>
      <c r="CD631" s="391">
        <f t="shared" si="450"/>
        <v>80878653.216000006</v>
      </c>
      <c r="CE631" s="391">
        <f t="shared" si="412"/>
        <v>59412168.216000006</v>
      </c>
      <c r="CF631" s="391">
        <f t="shared" si="413"/>
        <v>72912168.216000006</v>
      </c>
      <c r="CG631" s="50">
        <f t="shared" si="433"/>
        <v>5103851.7751200013</v>
      </c>
      <c r="CH631" s="395">
        <f t="shared" si="434"/>
        <v>1941216.8216000006</v>
      </c>
      <c r="CI631" s="398">
        <v>0</v>
      </c>
      <c r="CJ631" s="50">
        <v>0</v>
      </c>
      <c r="CK631" s="50">
        <v>0</v>
      </c>
      <c r="CL631" s="50">
        <v>0</v>
      </c>
      <c r="CM631" s="50">
        <v>0</v>
      </c>
      <c r="CN631" s="50">
        <v>0</v>
      </c>
      <c r="CO631" s="50">
        <v>0</v>
      </c>
      <c r="CP631" s="395">
        <f t="shared" si="435"/>
        <v>7045068.5967200017</v>
      </c>
      <c r="CQ631" s="391">
        <f t="shared" si="436"/>
        <v>73833584</v>
      </c>
      <c r="CR631" s="391">
        <f t="shared" si="437"/>
        <v>-510385</v>
      </c>
    </row>
    <row r="632" spans="1:96" s="50" customFormat="1" ht="24" customHeight="1" x14ac:dyDescent="0.2">
      <c r="A632" s="182">
        <f t="shared" si="414"/>
        <v>2655495</v>
      </c>
      <c r="B632" s="298">
        <f t="shared" si="438"/>
        <v>626</v>
      </c>
      <c r="C632" s="266">
        <v>423</v>
      </c>
      <c r="D632" s="299">
        <v>12920</v>
      </c>
      <c r="E632" s="242" t="s">
        <v>453</v>
      </c>
      <c r="F632" s="243" t="s">
        <v>454</v>
      </c>
      <c r="G632" s="287" t="s">
        <v>137</v>
      </c>
      <c r="H632" s="274" t="s">
        <v>421</v>
      </c>
      <c r="I632" s="294" t="s">
        <v>3022</v>
      </c>
      <c r="J632" s="65">
        <v>5499393125</v>
      </c>
      <c r="K632" s="65"/>
      <c r="L632" s="65" t="s">
        <v>421</v>
      </c>
      <c r="M632" s="292" t="s">
        <v>137</v>
      </c>
      <c r="N632" s="99"/>
      <c r="O632" s="246" t="s">
        <v>2410</v>
      </c>
      <c r="P632" s="90"/>
      <c r="Q632" s="244">
        <v>30</v>
      </c>
      <c r="R632" s="246">
        <v>90</v>
      </c>
      <c r="S632" s="246">
        <v>0</v>
      </c>
      <c r="T632" s="246">
        <v>0</v>
      </c>
      <c r="U632" s="90">
        <v>0</v>
      </c>
      <c r="V632" s="262">
        <v>17</v>
      </c>
      <c r="W632" s="99">
        <v>0</v>
      </c>
      <c r="X632" s="84">
        <v>0</v>
      </c>
      <c r="Y632" s="99">
        <v>2</v>
      </c>
      <c r="Z632" s="65">
        <v>1</v>
      </c>
      <c r="AA632" s="319">
        <v>885165</v>
      </c>
      <c r="AB632" s="319">
        <v>46667</v>
      </c>
      <c r="AC632" s="320">
        <f t="shared" si="415"/>
        <v>931832</v>
      </c>
      <c r="AD632" s="75">
        <v>4500000</v>
      </c>
      <c r="AE632" s="75">
        <v>6000000</v>
      </c>
      <c r="AF632" s="338">
        <f t="shared" si="439"/>
        <v>177895.19999999998</v>
      </c>
      <c r="AG632" s="113">
        <f t="shared" si="416"/>
        <v>26554950</v>
      </c>
      <c r="AH632" s="75">
        <f t="shared" si="417"/>
        <v>1400010</v>
      </c>
      <c r="AI632" s="75">
        <f t="shared" si="418"/>
        <v>16010567.999999998</v>
      </c>
      <c r="AJ632" s="75">
        <f t="shared" si="419"/>
        <v>2655495</v>
      </c>
      <c r="AK632" s="75">
        <f t="shared" si="420"/>
        <v>4500000</v>
      </c>
      <c r="AL632" s="75">
        <f t="shared" si="421"/>
        <v>6000000</v>
      </c>
      <c r="AM632" s="75">
        <f t="shared" si="422"/>
        <v>0</v>
      </c>
      <c r="AN632" s="75">
        <f t="shared" si="423"/>
        <v>0</v>
      </c>
      <c r="AO632" s="75">
        <f t="shared" si="424"/>
        <v>0</v>
      </c>
      <c r="AP632" s="75">
        <f t="shared" si="425"/>
        <v>3400000</v>
      </c>
      <c r="AQ632" s="75">
        <v>0</v>
      </c>
      <c r="AR632" s="75">
        <v>0</v>
      </c>
      <c r="AS632" s="75">
        <v>0</v>
      </c>
      <c r="AT632" s="80">
        <v>0</v>
      </c>
      <c r="AU632" s="82">
        <f t="shared" si="426"/>
        <v>60521023</v>
      </c>
      <c r="AV632" s="113">
        <f t="shared" si="427"/>
        <v>39914941.039999999</v>
      </c>
      <c r="AW632" s="75">
        <f t="shared" si="428"/>
        <v>57865528</v>
      </c>
      <c r="AX632" s="75">
        <f t="shared" si="429"/>
        <v>4050586.9600000004</v>
      </c>
      <c r="AY632" s="76">
        <f t="shared" si="430"/>
        <v>0</v>
      </c>
      <c r="AZ632" s="75">
        <v>0</v>
      </c>
      <c r="BA632" s="75">
        <v>0</v>
      </c>
      <c r="BB632" s="75">
        <v>0</v>
      </c>
      <c r="BC632" s="80">
        <v>0</v>
      </c>
      <c r="BD632" s="80">
        <v>0</v>
      </c>
      <c r="BE632" s="80">
        <v>0</v>
      </c>
      <c r="BF632" s="78">
        <v>0</v>
      </c>
      <c r="BG632" s="348">
        <f t="shared" si="431"/>
        <v>4050586.9600000004</v>
      </c>
      <c r="BH632" s="188">
        <f t="shared" si="432"/>
        <v>56470436</v>
      </c>
      <c r="BM632" s="50">
        <v>885165</v>
      </c>
      <c r="BN632" s="391">
        <f t="shared" si="410"/>
        <v>46667</v>
      </c>
      <c r="BO632" s="391">
        <f t="shared" si="411"/>
        <v>931832</v>
      </c>
      <c r="BP632" s="391">
        <f t="shared" si="440"/>
        <v>26554950</v>
      </c>
      <c r="BQ632" s="50">
        <f t="shared" si="441"/>
        <v>1400010</v>
      </c>
      <c r="BR632" s="50">
        <f t="shared" si="442"/>
        <v>16010567.999999998</v>
      </c>
      <c r="BS632" s="50">
        <f t="shared" si="443"/>
        <v>2655495</v>
      </c>
      <c r="BT632" s="50">
        <f t="shared" si="444"/>
        <v>4500000</v>
      </c>
      <c r="BU632" s="50">
        <f t="shared" si="445"/>
        <v>6000000</v>
      </c>
      <c r="BV632" s="50">
        <f t="shared" si="446"/>
        <v>0</v>
      </c>
      <c r="BW632" s="50">
        <f t="shared" si="447"/>
        <v>0</v>
      </c>
      <c r="BX632" s="50">
        <f t="shared" si="448"/>
        <v>0</v>
      </c>
      <c r="BY632" s="50">
        <f t="shared" si="449"/>
        <v>3400000</v>
      </c>
      <c r="BZ632" s="50">
        <v>0</v>
      </c>
      <c r="CA632" s="50">
        <v>0</v>
      </c>
      <c r="CB632" s="50">
        <v>0</v>
      </c>
      <c r="CC632" s="50">
        <v>0</v>
      </c>
      <c r="CD632" s="391">
        <f t="shared" si="450"/>
        <v>60521023</v>
      </c>
      <c r="CE632" s="391">
        <f t="shared" si="412"/>
        <v>43965528</v>
      </c>
      <c r="CF632" s="391">
        <f t="shared" si="413"/>
        <v>57865528</v>
      </c>
      <c r="CG632" s="50">
        <f t="shared" si="433"/>
        <v>4050586.9600000004</v>
      </c>
      <c r="CH632" s="395">
        <f t="shared" si="434"/>
        <v>396552.80000000005</v>
      </c>
      <c r="CI632" s="398">
        <v>0</v>
      </c>
      <c r="CJ632" s="50">
        <v>0</v>
      </c>
      <c r="CK632" s="50">
        <v>0</v>
      </c>
      <c r="CL632" s="50">
        <v>0</v>
      </c>
      <c r="CM632" s="50">
        <v>0</v>
      </c>
      <c r="CN632" s="50">
        <v>0</v>
      </c>
      <c r="CO632" s="50">
        <v>0</v>
      </c>
      <c r="CP632" s="395">
        <f t="shared" si="435"/>
        <v>4447139.7600000007</v>
      </c>
      <c r="CQ632" s="391">
        <f t="shared" si="436"/>
        <v>56073883</v>
      </c>
      <c r="CR632" s="391">
        <f t="shared" si="437"/>
        <v>-396553</v>
      </c>
    </row>
    <row r="633" spans="1:96" s="50" customFormat="1" ht="24" customHeight="1" x14ac:dyDescent="0.4">
      <c r="A633" s="182">
        <f t="shared" si="414"/>
        <v>2655495</v>
      </c>
      <c r="B633" s="298">
        <f t="shared" si="438"/>
        <v>627</v>
      </c>
      <c r="C633" s="266">
        <v>424</v>
      </c>
      <c r="D633" s="299">
        <v>12900</v>
      </c>
      <c r="E633" s="242" t="s">
        <v>419</v>
      </c>
      <c r="F633" s="243" t="s">
        <v>420</v>
      </c>
      <c r="G633" s="287" t="s">
        <v>137</v>
      </c>
      <c r="H633" s="274" t="s">
        <v>421</v>
      </c>
      <c r="I633" s="358" t="s">
        <v>3023</v>
      </c>
      <c r="J633" s="65">
        <v>4689116725</v>
      </c>
      <c r="K633" s="65"/>
      <c r="L633" s="65" t="s">
        <v>421</v>
      </c>
      <c r="M633" s="292" t="s">
        <v>137</v>
      </c>
      <c r="N633" s="244" t="s">
        <v>2410</v>
      </c>
      <c r="O633" s="65"/>
      <c r="P633" s="90"/>
      <c r="Q633" s="244">
        <v>30</v>
      </c>
      <c r="R633" s="246">
        <v>120</v>
      </c>
      <c r="S633" s="246">
        <v>110</v>
      </c>
      <c r="T633" s="246">
        <v>29.33</v>
      </c>
      <c r="U633" s="90">
        <v>0</v>
      </c>
      <c r="V633" s="262">
        <v>14</v>
      </c>
      <c r="W633" s="99">
        <v>0</v>
      </c>
      <c r="X633" s="84">
        <v>0</v>
      </c>
      <c r="Y633" s="99">
        <v>2</v>
      </c>
      <c r="Z633" s="65">
        <v>0</v>
      </c>
      <c r="AA633" s="319">
        <v>885165</v>
      </c>
      <c r="AB633" s="319">
        <v>46667</v>
      </c>
      <c r="AC633" s="320">
        <f t="shared" si="415"/>
        <v>931832</v>
      </c>
      <c r="AD633" s="75">
        <v>4500000</v>
      </c>
      <c r="AE633" s="75">
        <v>6000000</v>
      </c>
      <c r="AF633" s="338">
        <f t="shared" si="439"/>
        <v>177895.19999999998</v>
      </c>
      <c r="AG633" s="113">
        <f t="shared" si="416"/>
        <v>26554950</v>
      </c>
      <c r="AH633" s="75">
        <f t="shared" si="417"/>
        <v>1400010</v>
      </c>
      <c r="AI633" s="75">
        <f t="shared" si="418"/>
        <v>21347423.999999996</v>
      </c>
      <c r="AJ633" s="75">
        <f t="shared" si="419"/>
        <v>0</v>
      </c>
      <c r="AK633" s="75">
        <f t="shared" si="420"/>
        <v>4500000</v>
      </c>
      <c r="AL633" s="75">
        <f t="shared" si="421"/>
        <v>6000000</v>
      </c>
      <c r="AM633" s="75">
        <f t="shared" si="422"/>
        <v>4892117.9999999991</v>
      </c>
      <c r="AN633" s="75">
        <f t="shared" si="423"/>
        <v>5217666.2159999991</v>
      </c>
      <c r="AO633" s="75">
        <f t="shared" si="424"/>
        <v>0</v>
      </c>
      <c r="AP633" s="75">
        <f t="shared" si="425"/>
        <v>2800000</v>
      </c>
      <c r="AQ633" s="75">
        <v>0</v>
      </c>
      <c r="AR633" s="75">
        <v>0</v>
      </c>
      <c r="AS633" s="75">
        <v>0</v>
      </c>
      <c r="AT633" s="80">
        <v>0</v>
      </c>
      <c r="AU633" s="82">
        <f t="shared" si="426"/>
        <v>72712168.216000006</v>
      </c>
      <c r="AV633" s="113">
        <f t="shared" si="427"/>
        <v>54322316.440880008</v>
      </c>
      <c r="AW633" s="75">
        <f t="shared" si="428"/>
        <v>72712168.215999991</v>
      </c>
      <c r="AX633" s="75">
        <f t="shared" si="429"/>
        <v>5089851.7751199994</v>
      </c>
      <c r="AY633" s="76">
        <f t="shared" si="430"/>
        <v>1432231.644088001</v>
      </c>
      <c r="AZ633" s="75">
        <v>0</v>
      </c>
      <c r="BA633" s="75">
        <v>0</v>
      </c>
      <c r="BB633" s="75">
        <v>0</v>
      </c>
      <c r="BC633" s="80">
        <v>0</v>
      </c>
      <c r="BD633" s="80">
        <v>0</v>
      </c>
      <c r="BE633" s="80">
        <v>0</v>
      </c>
      <c r="BF633" s="78">
        <v>0</v>
      </c>
      <c r="BG633" s="348">
        <f t="shared" si="431"/>
        <v>6522083.4192080004</v>
      </c>
      <c r="BH633" s="188">
        <f t="shared" si="432"/>
        <v>66190084</v>
      </c>
      <c r="BM633" s="50">
        <v>885165</v>
      </c>
      <c r="BN633" s="391">
        <f t="shared" ref="BN633:BN696" si="451">AB633</f>
        <v>46667</v>
      </c>
      <c r="BO633" s="391">
        <f t="shared" ref="BO633:BO696" si="452">BM633+BN633</f>
        <v>931832</v>
      </c>
      <c r="BP633" s="391">
        <f t="shared" si="440"/>
        <v>26554950</v>
      </c>
      <c r="BQ633" s="50">
        <f t="shared" si="441"/>
        <v>1400010</v>
      </c>
      <c r="BR633" s="50">
        <f t="shared" si="442"/>
        <v>21347423.999999996</v>
      </c>
      <c r="BS633" s="50">
        <f t="shared" si="443"/>
        <v>0</v>
      </c>
      <c r="BT633" s="50">
        <f t="shared" si="444"/>
        <v>4500000</v>
      </c>
      <c r="BU633" s="50">
        <f t="shared" si="445"/>
        <v>6000000</v>
      </c>
      <c r="BV633" s="50">
        <f t="shared" si="446"/>
        <v>4892117.9999999991</v>
      </c>
      <c r="BW633" s="50">
        <f t="shared" si="447"/>
        <v>5217666.2159999991</v>
      </c>
      <c r="BX633" s="50">
        <f t="shared" si="448"/>
        <v>0</v>
      </c>
      <c r="BY633" s="50">
        <f t="shared" si="449"/>
        <v>2800000</v>
      </c>
      <c r="BZ633" s="50">
        <v>0</v>
      </c>
      <c r="CA633" s="50">
        <v>0</v>
      </c>
      <c r="CB633" s="50">
        <v>0</v>
      </c>
      <c r="CC633" s="50">
        <v>0</v>
      </c>
      <c r="CD633" s="391">
        <f t="shared" si="450"/>
        <v>72712168.216000006</v>
      </c>
      <c r="CE633" s="391">
        <f t="shared" si="412"/>
        <v>59412168.216000006</v>
      </c>
      <c r="CF633" s="391">
        <f t="shared" si="413"/>
        <v>72712168.216000006</v>
      </c>
      <c r="CG633" s="50">
        <f t="shared" si="433"/>
        <v>5089851.7751200013</v>
      </c>
      <c r="CH633" s="395">
        <f t="shared" si="434"/>
        <v>1941216.8216000006</v>
      </c>
      <c r="CI633" s="398">
        <v>0</v>
      </c>
      <c r="CJ633" s="50">
        <v>0</v>
      </c>
      <c r="CK633" s="50">
        <v>0</v>
      </c>
      <c r="CL633" s="50">
        <v>0</v>
      </c>
      <c r="CM633" s="50">
        <v>0</v>
      </c>
      <c r="CN633" s="50">
        <v>0</v>
      </c>
      <c r="CO633" s="50">
        <v>0</v>
      </c>
      <c r="CP633" s="395">
        <f t="shared" si="435"/>
        <v>7031068.5967200017</v>
      </c>
      <c r="CQ633" s="391">
        <f t="shared" si="436"/>
        <v>65681099</v>
      </c>
      <c r="CR633" s="391">
        <f t="shared" si="437"/>
        <v>-508985</v>
      </c>
    </row>
    <row r="634" spans="1:96" s="50" customFormat="1" ht="24" customHeight="1" x14ac:dyDescent="0.2">
      <c r="A634" s="182">
        <f t="shared" si="414"/>
        <v>2655495</v>
      </c>
      <c r="B634" s="298">
        <f t="shared" si="438"/>
        <v>628</v>
      </c>
      <c r="C634" s="266">
        <v>425</v>
      </c>
      <c r="D634" s="299">
        <v>12919</v>
      </c>
      <c r="E634" s="242" t="s">
        <v>451</v>
      </c>
      <c r="F634" s="243" t="s">
        <v>452</v>
      </c>
      <c r="G634" s="287" t="s">
        <v>137</v>
      </c>
      <c r="H634" s="274" t="s">
        <v>421</v>
      </c>
      <c r="I634" s="294" t="s">
        <v>3024</v>
      </c>
      <c r="J634" s="65">
        <v>5100014131</v>
      </c>
      <c r="K634" s="65"/>
      <c r="L634" s="65" t="s">
        <v>421</v>
      </c>
      <c r="M634" s="292" t="s">
        <v>137</v>
      </c>
      <c r="N634" s="244" t="s">
        <v>2410</v>
      </c>
      <c r="O634" s="65"/>
      <c r="P634" s="90"/>
      <c r="Q634" s="244">
        <v>30</v>
      </c>
      <c r="R634" s="246">
        <v>120</v>
      </c>
      <c r="S634" s="246">
        <v>110</v>
      </c>
      <c r="T634" s="246">
        <v>29.33</v>
      </c>
      <c r="U634" s="90">
        <v>0</v>
      </c>
      <c r="V634" s="262">
        <v>15</v>
      </c>
      <c r="W634" s="99">
        <v>0</v>
      </c>
      <c r="X634" s="84">
        <v>0</v>
      </c>
      <c r="Y634" s="99">
        <v>0</v>
      </c>
      <c r="Z634" s="65">
        <v>1</v>
      </c>
      <c r="AA634" s="319">
        <v>885165</v>
      </c>
      <c r="AB634" s="319">
        <v>46667</v>
      </c>
      <c r="AC634" s="320">
        <f t="shared" si="415"/>
        <v>931832</v>
      </c>
      <c r="AD634" s="75">
        <v>4500000</v>
      </c>
      <c r="AE634" s="75">
        <v>6000000</v>
      </c>
      <c r="AF634" s="338">
        <f t="shared" si="439"/>
        <v>177895.19999999998</v>
      </c>
      <c r="AG634" s="113">
        <f t="shared" si="416"/>
        <v>26554950</v>
      </c>
      <c r="AH634" s="75">
        <f t="shared" si="417"/>
        <v>1400010</v>
      </c>
      <c r="AI634" s="75">
        <f t="shared" si="418"/>
        <v>21347423.999999996</v>
      </c>
      <c r="AJ634" s="75">
        <f t="shared" si="419"/>
        <v>2655495</v>
      </c>
      <c r="AK634" s="75">
        <f t="shared" si="420"/>
        <v>4500000</v>
      </c>
      <c r="AL634" s="75">
        <f t="shared" si="421"/>
        <v>6000000</v>
      </c>
      <c r="AM634" s="75">
        <f t="shared" si="422"/>
        <v>4892117.9999999991</v>
      </c>
      <c r="AN634" s="75">
        <f t="shared" si="423"/>
        <v>5217666.2159999991</v>
      </c>
      <c r="AO634" s="75">
        <f t="shared" si="424"/>
        <v>0</v>
      </c>
      <c r="AP634" s="75">
        <f t="shared" si="425"/>
        <v>3000000</v>
      </c>
      <c r="AQ634" s="75">
        <v>0</v>
      </c>
      <c r="AR634" s="75">
        <v>0</v>
      </c>
      <c r="AS634" s="75">
        <v>0</v>
      </c>
      <c r="AT634" s="80">
        <v>0</v>
      </c>
      <c r="AU634" s="82">
        <f t="shared" si="426"/>
        <v>75567663.216000006</v>
      </c>
      <c r="AV634" s="113">
        <f t="shared" si="427"/>
        <v>54308316.440880008</v>
      </c>
      <c r="AW634" s="75">
        <f t="shared" si="428"/>
        <v>72912168.215999991</v>
      </c>
      <c r="AX634" s="75">
        <f t="shared" si="429"/>
        <v>5103851.7751199994</v>
      </c>
      <c r="AY634" s="76">
        <f t="shared" si="430"/>
        <v>1430831.644088001</v>
      </c>
      <c r="AZ634" s="75">
        <v>0</v>
      </c>
      <c r="BA634" s="75">
        <v>0</v>
      </c>
      <c r="BB634" s="75">
        <v>0</v>
      </c>
      <c r="BC634" s="80">
        <v>0</v>
      </c>
      <c r="BD634" s="80">
        <v>0</v>
      </c>
      <c r="BE634" s="80">
        <v>0</v>
      </c>
      <c r="BF634" s="78">
        <v>0</v>
      </c>
      <c r="BG634" s="348">
        <f t="shared" si="431"/>
        <v>6534683.4192080004</v>
      </c>
      <c r="BH634" s="188">
        <f t="shared" si="432"/>
        <v>69032979</v>
      </c>
      <c r="BM634" s="50">
        <v>885165</v>
      </c>
      <c r="BN634" s="391">
        <f t="shared" si="451"/>
        <v>46667</v>
      </c>
      <c r="BO634" s="391">
        <f t="shared" si="452"/>
        <v>931832</v>
      </c>
      <c r="BP634" s="391">
        <f t="shared" si="440"/>
        <v>26554950</v>
      </c>
      <c r="BQ634" s="50">
        <f t="shared" si="441"/>
        <v>1400010</v>
      </c>
      <c r="BR634" s="50">
        <f t="shared" si="442"/>
        <v>21347423.999999996</v>
      </c>
      <c r="BS634" s="50">
        <f t="shared" si="443"/>
        <v>2655495</v>
      </c>
      <c r="BT634" s="50">
        <f t="shared" si="444"/>
        <v>4500000</v>
      </c>
      <c r="BU634" s="50">
        <f t="shared" si="445"/>
        <v>6000000</v>
      </c>
      <c r="BV634" s="50">
        <f t="shared" si="446"/>
        <v>4892117.9999999991</v>
      </c>
      <c r="BW634" s="50">
        <f t="shared" si="447"/>
        <v>5217666.2159999991</v>
      </c>
      <c r="BX634" s="50">
        <f t="shared" si="448"/>
        <v>0</v>
      </c>
      <c r="BY634" s="50">
        <f t="shared" si="449"/>
        <v>3000000</v>
      </c>
      <c r="BZ634" s="50">
        <v>0</v>
      </c>
      <c r="CA634" s="50">
        <v>0</v>
      </c>
      <c r="CB634" s="50">
        <v>0</v>
      </c>
      <c r="CC634" s="50">
        <v>0</v>
      </c>
      <c r="CD634" s="391">
        <f t="shared" si="450"/>
        <v>75567663.216000006</v>
      </c>
      <c r="CE634" s="391">
        <f t="shared" si="412"/>
        <v>59412168.216000006</v>
      </c>
      <c r="CF634" s="391">
        <f t="shared" si="413"/>
        <v>72912168.216000006</v>
      </c>
      <c r="CG634" s="50">
        <f t="shared" si="433"/>
        <v>5103851.7751200013</v>
      </c>
      <c r="CH634" s="395">
        <f t="shared" si="434"/>
        <v>1941216.8216000006</v>
      </c>
      <c r="CI634" s="398">
        <v>0</v>
      </c>
      <c r="CJ634" s="50">
        <v>0</v>
      </c>
      <c r="CK634" s="50">
        <v>0</v>
      </c>
      <c r="CL634" s="50">
        <v>0</v>
      </c>
      <c r="CM634" s="50">
        <v>0</v>
      </c>
      <c r="CN634" s="50">
        <v>0</v>
      </c>
      <c r="CO634" s="50">
        <v>0</v>
      </c>
      <c r="CP634" s="395">
        <f t="shared" si="435"/>
        <v>7045068.5967200017</v>
      </c>
      <c r="CQ634" s="391">
        <f t="shared" si="436"/>
        <v>68522594</v>
      </c>
      <c r="CR634" s="391">
        <f t="shared" si="437"/>
        <v>-510385</v>
      </c>
    </row>
    <row r="635" spans="1:96" s="50" customFormat="1" ht="24" customHeight="1" x14ac:dyDescent="0.4">
      <c r="A635" s="182">
        <f t="shared" si="414"/>
        <v>2655495</v>
      </c>
      <c r="B635" s="298">
        <f t="shared" si="438"/>
        <v>629</v>
      </c>
      <c r="C635" s="266">
        <v>426</v>
      </c>
      <c r="D635" s="299">
        <v>12903</v>
      </c>
      <c r="E635" s="242" t="s">
        <v>158</v>
      </c>
      <c r="F635" s="243" t="s">
        <v>425</v>
      </c>
      <c r="G635" s="287" t="s">
        <v>137</v>
      </c>
      <c r="H635" s="274" t="s">
        <v>421</v>
      </c>
      <c r="I635" s="294" t="s">
        <v>3025</v>
      </c>
      <c r="J635" s="69">
        <v>1142355780</v>
      </c>
      <c r="K635" s="65"/>
      <c r="L635" s="65" t="s">
        <v>421</v>
      </c>
      <c r="M635" s="292" t="s">
        <v>137</v>
      </c>
      <c r="N635" s="99"/>
      <c r="O635" s="246" t="s">
        <v>2410</v>
      </c>
      <c r="P635" s="90"/>
      <c r="Q635" s="244">
        <v>30</v>
      </c>
      <c r="R635" s="246">
        <v>90</v>
      </c>
      <c r="S635" s="246">
        <v>0</v>
      </c>
      <c r="T635" s="246">
        <v>0</v>
      </c>
      <c r="U635" s="90">
        <v>0</v>
      </c>
      <c r="V635" s="262">
        <v>21</v>
      </c>
      <c r="W635" s="99">
        <v>0</v>
      </c>
      <c r="X635" s="84">
        <v>0</v>
      </c>
      <c r="Y635" s="99">
        <v>0</v>
      </c>
      <c r="Z635" s="65">
        <v>0</v>
      </c>
      <c r="AA635" s="319">
        <v>885165</v>
      </c>
      <c r="AB635" s="319">
        <v>46667</v>
      </c>
      <c r="AC635" s="320">
        <f t="shared" si="415"/>
        <v>931832</v>
      </c>
      <c r="AD635" s="75">
        <v>4500000</v>
      </c>
      <c r="AE635" s="75">
        <v>6000000</v>
      </c>
      <c r="AF635" s="338">
        <f t="shared" si="439"/>
        <v>177895.19999999998</v>
      </c>
      <c r="AG635" s="113">
        <f t="shared" si="416"/>
        <v>26554950</v>
      </c>
      <c r="AH635" s="75">
        <f t="shared" si="417"/>
        <v>1400010</v>
      </c>
      <c r="AI635" s="75">
        <f t="shared" si="418"/>
        <v>16010567.999999998</v>
      </c>
      <c r="AJ635" s="75">
        <f t="shared" si="419"/>
        <v>0</v>
      </c>
      <c r="AK635" s="75">
        <f t="shared" si="420"/>
        <v>4500000</v>
      </c>
      <c r="AL635" s="75">
        <f t="shared" si="421"/>
        <v>6000000</v>
      </c>
      <c r="AM635" s="75">
        <f t="shared" si="422"/>
        <v>0</v>
      </c>
      <c r="AN635" s="75">
        <f t="shared" si="423"/>
        <v>0</v>
      </c>
      <c r="AO635" s="75">
        <f t="shared" si="424"/>
        <v>0</v>
      </c>
      <c r="AP635" s="75">
        <f t="shared" si="425"/>
        <v>4200000</v>
      </c>
      <c r="AQ635" s="75">
        <v>0</v>
      </c>
      <c r="AR635" s="75">
        <v>0</v>
      </c>
      <c r="AS635" s="75">
        <v>0</v>
      </c>
      <c r="AT635" s="80">
        <v>0</v>
      </c>
      <c r="AU635" s="82">
        <f t="shared" si="426"/>
        <v>58665528</v>
      </c>
      <c r="AV635" s="113">
        <f t="shared" si="427"/>
        <v>39858941.039999999</v>
      </c>
      <c r="AW635" s="75">
        <f t="shared" si="428"/>
        <v>58665528</v>
      </c>
      <c r="AX635" s="75">
        <f t="shared" si="429"/>
        <v>4106586.9600000004</v>
      </c>
      <c r="AY635" s="76">
        <f t="shared" si="430"/>
        <v>0</v>
      </c>
      <c r="AZ635" s="75">
        <v>0</v>
      </c>
      <c r="BA635" s="75">
        <v>0</v>
      </c>
      <c r="BB635" s="75">
        <v>0</v>
      </c>
      <c r="BC635" s="80">
        <v>0</v>
      </c>
      <c r="BD635" s="80">
        <v>0</v>
      </c>
      <c r="BE635" s="80">
        <v>0</v>
      </c>
      <c r="BF635" s="78">
        <v>0</v>
      </c>
      <c r="BG635" s="348">
        <f t="shared" si="431"/>
        <v>4106586.9600000004</v>
      </c>
      <c r="BH635" s="188">
        <f t="shared" si="432"/>
        <v>54558941</v>
      </c>
      <c r="BM635" s="50">
        <v>885165</v>
      </c>
      <c r="BN635" s="391">
        <f t="shared" si="451"/>
        <v>46667</v>
      </c>
      <c r="BO635" s="391">
        <f t="shared" si="452"/>
        <v>931832</v>
      </c>
      <c r="BP635" s="391">
        <f t="shared" si="440"/>
        <v>26554950</v>
      </c>
      <c r="BQ635" s="50">
        <f t="shared" si="441"/>
        <v>1400010</v>
      </c>
      <c r="BR635" s="50">
        <f t="shared" si="442"/>
        <v>16010567.999999998</v>
      </c>
      <c r="BS635" s="50">
        <f t="shared" si="443"/>
        <v>0</v>
      </c>
      <c r="BT635" s="50">
        <f t="shared" si="444"/>
        <v>4500000</v>
      </c>
      <c r="BU635" s="50">
        <f t="shared" si="445"/>
        <v>6000000</v>
      </c>
      <c r="BV635" s="50">
        <f t="shared" si="446"/>
        <v>0</v>
      </c>
      <c r="BW635" s="50">
        <f t="shared" si="447"/>
        <v>0</v>
      </c>
      <c r="BX635" s="50">
        <f t="shared" si="448"/>
        <v>0</v>
      </c>
      <c r="BY635" s="50">
        <f t="shared" si="449"/>
        <v>4200000</v>
      </c>
      <c r="BZ635" s="50">
        <v>0</v>
      </c>
      <c r="CA635" s="50">
        <v>0</v>
      </c>
      <c r="CB635" s="50">
        <v>0</v>
      </c>
      <c r="CC635" s="50">
        <v>0</v>
      </c>
      <c r="CD635" s="391">
        <f t="shared" si="450"/>
        <v>58665528</v>
      </c>
      <c r="CE635" s="391">
        <f t="shared" si="412"/>
        <v>43965528</v>
      </c>
      <c r="CF635" s="391">
        <f t="shared" si="413"/>
        <v>58665528</v>
      </c>
      <c r="CG635" s="50">
        <f t="shared" si="433"/>
        <v>4106586.9600000004</v>
      </c>
      <c r="CH635" s="395">
        <f t="shared" si="434"/>
        <v>396552.80000000005</v>
      </c>
      <c r="CI635" s="398">
        <v>0</v>
      </c>
      <c r="CJ635" s="50">
        <v>0</v>
      </c>
      <c r="CK635" s="50">
        <v>0</v>
      </c>
      <c r="CL635" s="50">
        <v>0</v>
      </c>
      <c r="CM635" s="50">
        <v>0</v>
      </c>
      <c r="CN635" s="50">
        <v>0</v>
      </c>
      <c r="CO635" s="50">
        <v>0</v>
      </c>
      <c r="CP635" s="395">
        <f t="shared" si="435"/>
        <v>4503139.7600000007</v>
      </c>
      <c r="CQ635" s="391">
        <f t="shared" si="436"/>
        <v>54162388</v>
      </c>
      <c r="CR635" s="391">
        <f t="shared" si="437"/>
        <v>-396553</v>
      </c>
    </row>
    <row r="636" spans="1:96" s="50" customFormat="1" ht="24" customHeight="1" x14ac:dyDescent="0.2">
      <c r="A636" s="182">
        <f t="shared" si="414"/>
        <v>2655495</v>
      </c>
      <c r="B636" s="298">
        <f t="shared" si="438"/>
        <v>630</v>
      </c>
      <c r="C636" s="266">
        <v>427</v>
      </c>
      <c r="D636" s="299">
        <v>12912</v>
      </c>
      <c r="E636" s="242" t="s">
        <v>439</v>
      </c>
      <c r="F636" s="243" t="s">
        <v>440</v>
      </c>
      <c r="G636" s="287" t="s">
        <v>137</v>
      </c>
      <c r="H636" s="274" t="s">
        <v>421</v>
      </c>
      <c r="I636" s="294" t="s">
        <v>3026</v>
      </c>
      <c r="J636" s="65">
        <v>1290449481</v>
      </c>
      <c r="K636" s="65"/>
      <c r="L636" s="65" t="s">
        <v>421</v>
      </c>
      <c r="M636" s="292" t="s">
        <v>137</v>
      </c>
      <c r="N636" s="244" t="s">
        <v>2410</v>
      </c>
      <c r="O636" s="65"/>
      <c r="P636" s="90"/>
      <c r="Q636" s="244">
        <v>30</v>
      </c>
      <c r="R636" s="246">
        <v>120</v>
      </c>
      <c r="S636" s="246">
        <v>110</v>
      </c>
      <c r="T636" s="246">
        <v>29.33</v>
      </c>
      <c r="U636" s="90">
        <v>0</v>
      </c>
      <c r="V636" s="262">
        <v>30</v>
      </c>
      <c r="W636" s="99">
        <v>0</v>
      </c>
      <c r="X636" s="84">
        <v>0</v>
      </c>
      <c r="Y636" s="99">
        <v>2</v>
      </c>
      <c r="Z636" s="65">
        <v>2</v>
      </c>
      <c r="AA636" s="319">
        <v>885165</v>
      </c>
      <c r="AB636" s="319">
        <v>46667</v>
      </c>
      <c r="AC636" s="320">
        <f t="shared" si="415"/>
        <v>931832</v>
      </c>
      <c r="AD636" s="75">
        <v>4500000</v>
      </c>
      <c r="AE636" s="75">
        <v>6000000</v>
      </c>
      <c r="AF636" s="338">
        <f t="shared" si="439"/>
        <v>177895.19999999998</v>
      </c>
      <c r="AG636" s="113">
        <f t="shared" si="416"/>
        <v>26554950</v>
      </c>
      <c r="AH636" s="75">
        <f t="shared" si="417"/>
        <v>1400010</v>
      </c>
      <c r="AI636" s="75">
        <f t="shared" si="418"/>
        <v>21347423.999999996</v>
      </c>
      <c r="AJ636" s="75">
        <f t="shared" si="419"/>
        <v>5310990</v>
      </c>
      <c r="AK636" s="75">
        <f t="shared" si="420"/>
        <v>4500000</v>
      </c>
      <c r="AL636" s="75">
        <f t="shared" si="421"/>
        <v>6000000</v>
      </c>
      <c r="AM636" s="75">
        <f t="shared" si="422"/>
        <v>4892117.9999999991</v>
      </c>
      <c r="AN636" s="75">
        <f t="shared" si="423"/>
        <v>5217666.2159999991</v>
      </c>
      <c r="AO636" s="75">
        <f t="shared" si="424"/>
        <v>0</v>
      </c>
      <c r="AP636" s="75">
        <f t="shared" si="425"/>
        <v>6000000</v>
      </c>
      <c r="AQ636" s="75">
        <v>0</v>
      </c>
      <c r="AR636" s="75">
        <v>0</v>
      </c>
      <c r="AS636" s="75">
        <v>0</v>
      </c>
      <c r="AT636" s="80">
        <v>0</v>
      </c>
      <c r="AU636" s="82">
        <f t="shared" si="426"/>
        <v>81223158.216000006</v>
      </c>
      <c r="AV636" s="113">
        <f t="shared" si="427"/>
        <v>54098316.440880008</v>
      </c>
      <c r="AW636" s="75">
        <f t="shared" si="428"/>
        <v>75912168.215999991</v>
      </c>
      <c r="AX636" s="75">
        <f t="shared" si="429"/>
        <v>5313851.7751199994</v>
      </c>
      <c r="AY636" s="76">
        <f t="shared" si="430"/>
        <v>1409831.644088001</v>
      </c>
      <c r="AZ636" s="75">
        <v>0</v>
      </c>
      <c r="BA636" s="75">
        <v>0</v>
      </c>
      <c r="BB636" s="75">
        <v>0</v>
      </c>
      <c r="BC636" s="80">
        <v>0</v>
      </c>
      <c r="BD636" s="80">
        <v>0</v>
      </c>
      <c r="BE636" s="80">
        <v>0</v>
      </c>
      <c r="BF636" s="78">
        <v>0</v>
      </c>
      <c r="BG636" s="348">
        <f t="shared" si="431"/>
        <v>6723683.4192080004</v>
      </c>
      <c r="BH636" s="188">
        <f t="shared" si="432"/>
        <v>74499474</v>
      </c>
      <c r="BM636" s="50">
        <v>885165</v>
      </c>
      <c r="BN636" s="391">
        <f t="shared" si="451"/>
        <v>46667</v>
      </c>
      <c r="BO636" s="391">
        <f t="shared" si="452"/>
        <v>931832</v>
      </c>
      <c r="BP636" s="391">
        <f t="shared" si="440"/>
        <v>26554950</v>
      </c>
      <c r="BQ636" s="50">
        <f t="shared" si="441"/>
        <v>1400010</v>
      </c>
      <c r="BR636" s="50">
        <f t="shared" si="442"/>
        <v>21347423.999999996</v>
      </c>
      <c r="BS636" s="50">
        <f t="shared" si="443"/>
        <v>5310990</v>
      </c>
      <c r="BT636" s="50">
        <f t="shared" si="444"/>
        <v>4500000</v>
      </c>
      <c r="BU636" s="50">
        <f t="shared" si="445"/>
        <v>6000000</v>
      </c>
      <c r="BV636" s="50">
        <f t="shared" si="446"/>
        <v>4892117.9999999991</v>
      </c>
      <c r="BW636" s="50">
        <f t="shared" si="447"/>
        <v>5217666.2159999991</v>
      </c>
      <c r="BX636" s="50">
        <f t="shared" si="448"/>
        <v>0</v>
      </c>
      <c r="BY636" s="50">
        <f t="shared" si="449"/>
        <v>6000000</v>
      </c>
      <c r="BZ636" s="50">
        <v>0</v>
      </c>
      <c r="CA636" s="50">
        <v>0</v>
      </c>
      <c r="CB636" s="50">
        <v>0</v>
      </c>
      <c r="CC636" s="50">
        <v>0</v>
      </c>
      <c r="CD636" s="391">
        <f t="shared" si="450"/>
        <v>81223158.216000006</v>
      </c>
      <c r="CE636" s="391">
        <f t="shared" ref="CE636:CE699" si="453">CD636-BS636-BT636-BU636-BX636-BY636</f>
        <v>59412168.216000006</v>
      </c>
      <c r="CF636" s="391">
        <f t="shared" ref="CF636:CF699" si="454">BP636+BQ636+BR636+BT636+BU636+BV636+BW636+BY636+BX636</f>
        <v>75912168.216000006</v>
      </c>
      <c r="CG636" s="50">
        <f t="shared" si="433"/>
        <v>5313851.7751200013</v>
      </c>
      <c r="CH636" s="395">
        <f t="shared" si="434"/>
        <v>1941216.8216000006</v>
      </c>
      <c r="CI636" s="398">
        <v>0</v>
      </c>
      <c r="CJ636" s="50">
        <v>0</v>
      </c>
      <c r="CK636" s="50">
        <v>0</v>
      </c>
      <c r="CL636" s="50">
        <v>0</v>
      </c>
      <c r="CM636" s="50">
        <v>0</v>
      </c>
      <c r="CN636" s="50">
        <v>0</v>
      </c>
      <c r="CO636" s="50">
        <v>0</v>
      </c>
      <c r="CP636" s="395">
        <f t="shared" si="435"/>
        <v>7255068.5967200017</v>
      </c>
      <c r="CQ636" s="391">
        <f t="shared" si="436"/>
        <v>73968089</v>
      </c>
      <c r="CR636" s="391">
        <f t="shared" si="437"/>
        <v>-531385</v>
      </c>
    </row>
    <row r="637" spans="1:96" s="50" customFormat="1" ht="24" customHeight="1" x14ac:dyDescent="0.2">
      <c r="A637" s="182">
        <f t="shared" si="414"/>
        <v>2655495</v>
      </c>
      <c r="B637" s="298">
        <f t="shared" si="438"/>
        <v>631</v>
      </c>
      <c r="C637" s="266">
        <v>428</v>
      </c>
      <c r="D637" s="299">
        <v>12902</v>
      </c>
      <c r="E637" s="242" t="s">
        <v>423</v>
      </c>
      <c r="F637" s="243" t="s">
        <v>424</v>
      </c>
      <c r="G637" s="287" t="s">
        <v>137</v>
      </c>
      <c r="H637" s="274" t="s">
        <v>421</v>
      </c>
      <c r="I637" s="294" t="s">
        <v>3027</v>
      </c>
      <c r="J637" s="65">
        <v>1960383930</v>
      </c>
      <c r="K637" s="65"/>
      <c r="L637" s="65" t="s">
        <v>421</v>
      </c>
      <c r="M637" s="292" t="s">
        <v>137</v>
      </c>
      <c r="N637" s="244" t="s">
        <v>2410</v>
      </c>
      <c r="O637" s="65"/>
      <c r="P637" s="90"/>
      <c r="Q637" s="244">
        <v>30</v>
      </c>
      <c r="R637" s="246">
        <v>120</v>
      </c>
      <c r="S637" s="246">
        <v>110</v>
      </c>
      <c r="T637" s="246">
        <v>29.33</v>
      </c>
      <c r="U637" s="90">
        <v>0</v>
      </c>
      <c r="V637" s="262">
        <v>15</v>
      </c>
      <c r="W637" s="99">
        <v>0</v>
      </c>
      <c r="X637" s="84">
        <v>0</v>
      </c>
      <c r="Y637" s="99">
        <v>0</v>
      </c>
      <c r="Z637" s="65">
        <v>0</v>
      </c>
      <c r="AA637" s="319">
        <v>885165</v>
      </c>
      <c r="AB637" s="319">
        <v>46667</v>
      </c>
      <c r="AC637" s="320">
        <f t="shared" si="415"/>
        <v>931832</v>
      </c>
      <c r="AD637" s="75">
        <v>4500000</v>
      </c>
      <c r="AE637" s="75">
        <v>6000000</v>
      </c>
      <c r="AF637" s="338">
        <f t="shared" si="439"/>
        <v>177895.19999999998</v>
      </c>
      <c r="AG637" s="113">
        <f t="shared" si="416"/>
        <v>26554950</v>
      </c>
      <c r="AH637" s="75">
        <f t="shared" si="417"/>
        <v>1400010</v>
      </c>
      <c r="AI637" s="75">
        <f t="shared" si="418"/>
        <v>21347423.999999996</v>
      </c>
      <c r="AJ637" s="75">
        <f t="shared" si="419"/>
        <v>0</v>
      </c>
      <c r="AK637" s="75">
        <f t="shared" si="420"/>
        <v>4500000</v>
      </c>
      <c r="AL637" s="75">
        <f t="shared" si="421"/>
        <v>6000000</v>
      </c>
      <c r="AM637" s="75">
        <f t="shared" si="422"/>
        <v>4892117.9999999991</v>
      </c>
      <c r="AN637" s="75">
        <f t="shared" si="423"/>
        <v>5217666.2159999991</v>
      </c>
      <c r="AO637" s="75">
        <f t="shared" si="424"/>
        <v>0</v>
      </c>
      <c r="AP637" s="75">
        <f t="shared" si="425"/>
        <v>3000000</v>
      </c>
      <c r="AQ637" s="75">
        <v>0</v>
      </c>
      <c r="AR637" s="75">
        <v>0</v>
      </c>
      <c r="AS637" s="75">
        <v>0</v>
      </c>
      <c r="AT637" s="80">
        <v>0</v>
      </c>
      <c r="AU637" s="82">
        <f t="shared" si="426"/>
        <v>72912168.216000006</v>
      </c>
      <c r="AV637" s="113">
        <f t="shared" si="427"/>
        <v>54308316.440880008</v>
      </c>
      <c r="AW637" s="75">
        <f t="shared" si="428"/>
        <v>72912168.215999991</v>
      </c>
      <c r="AX637" s="75">
        <f t="shared" si="429"/>
        <v>5103851.7751199994</v>
      </c>
      <c r="AY637" s="76">
        <f t="shared" si="430"/>
        <v>1430831.644088001</v>
      </c>
      <c r="AZ637" s="75">
        <v>0</v>
      </c>
      <c r="BA637" s="75">
        <v>0</v>
      </c>
      <c r="BB637" s="75">
        <v>0</v>
      </c>
      <c r="BC637" s="80">
        <v>0</v>
      </c>
      <c r="BD637" s="80">
        <v>0</v>
      </c>
      <c r="BE637" s="80">
        <v>0</v>
      </c>
      <c r="BF637" s="78">
        <v>0</v>
      </c>
      <c r="BG637" s="348">
        <f t="shared" si="431"/>
        <v>6534683.4192080004</v>
      </c>
      <c r="BH637" s="188">
        <f t="shared" si="432"/>
        <v>66377484</v>
      </c>
      <c r="BM637" s="50">
        <v>885165</v>
      </c>
      <c r="BN637" s="391">
        <f t="shared" si="451"/>
        <v>46667</v>
      </c>
      <c r="BO637" s="391">
        <f t="shared" si="452"/>
        <v>931832</v>
      </c>
      <c r="BP637" s="391">
        <f t="shared" si="440"/>
        <v>26554950</v>
      </c>
      <c r="BQ637" s="50">
        <f t="shared" si="441"/>
        <v>1400010</v>
      </c>
      <c r="BR637" s="50">
        <f t="shared" si="442"/>
        <v>21347423.999999996</v>
      </c>
      <c r="BS637" s="50">
        <f t="shared" si="443"/>
        <v>0</v>
      </c>
      <c r="BT637" s="50">
        <f t="shared" si="444"/>
        <v>4500000</v>
      </c>
      <c r="BU637" s="50">
        <f t="shared" si="445"/>
        <v>6000000</v>
      </c>
      <c r="BV637" s="50">
        <f t="shared" si="446"/>
        <v>4892117.9999999991</v>
      </c>
      <c r="BW637" s="50">
        <f t="shared" si="447"/>
        <v>5217666.2159999991</v>
      </c>
      <c r="BX637" s="50">
        <f t="shared" si="448"/>
        <v>0</v>
      </c>
      <c r="BY637" s="50">
        <f t="shared" si="449"/>
        <v>3000000</v>
      </c>
      <c r="BZ637" s="50">
        <v>0</v>
      </c>
      <c r="CA637" s="50">
        <v>0</v>
      </c>
      <c r="CB637" s="50">
        <v>0</v>
      </c>
      <c r="CC637" s="50">
        <v>0</v>
      </c>
      <c r="CD637" s="391">
        <f t="shared" si="450"/>
        <v>72912168.216000006</v>
      </c>
      <c r="CE637" s="391">
        <f t="shared" si="453"/>
        <v>59412168.216000006</v>
      </c>
      <c r="CF637" s="391">
        <f t="shared" si="454"/>
        <v>72912168.216000006</v>
      </c>
      <c r="CG637" s="50">
        <f t="shared" si="433"/>
        <v>5103851.7751200013</v>
      </c>
      <c r="CH637" s="395">
        <f t="shared" si="434"/>
        <v>1941216.8216000006</v>
      </c>
      <c r="CI637" s="398">
        <v>0</v>
      </c>
      <c r="CJ637" s="50">
        <v>0</v>
      </c>
      <c r="CK637" s="50">
        <v>0</v>
      </c>
      <c r="CL637" s="50">
        <v>0</v>
      </c>
      <c r="CM637" s="50">
        <v>0</v>
      </c>
      <c r="CN637" s="50">
        <v>0</v>
      </c>
      <c r="CO637" s="50">
        <v>0</v>
      </c>
      <c r="CP637" s="395">
        <f t="shared" si="435"/>
        <v>7045068.5967200017</v>
      </c>
      <c r="CQ637" s="391">
        <f t="shared" si="436"/>
        <v>65867099</v>
      </c>
      <c r="CR637" s="391">
        <f t="shared" si="437"/>
        <v>-510385</v>
      </c>
    </row>
    <row r="638" spans="1:96" s="50" customFormat="1" ht="24" customHeight="1" x14ac:dyDescent="0.2">
      <c r="A638" s="182">
        <f t="shared" si="414"/>
        <v>2655495</v>
      </c>
      <c r="B638" s="298">
        <f t="shared" si="438"/>
        <v>632</v>
      </c>
      <c r="C638" s="266">
        <v>429</v>
      </c>
      <c r="D638" s="299">
        <v>12911</v>
      </c>
      <c r="E638" s="242" t="s">
        <v>282</v>
      </c>
      <c r="F638" s="243" t="s">
        <v>438</v>
      </c>
      <c r="G638" s="287" t="s">
        <v>137</v>
      </c>
      <c r="H638" s="274" t="s">
        <v>421</v>
      </c>
      <c r="I638" s="353" t="s">
        <v>3028</v>
      </c>
      <c r="J638" s="68">
        <v>600492079</v>
      </c>
      <c r="K638" s="68"/>
      <c r="L638" s="68" t="s">
        <v>421</v>
      </c>
      <c r="M638" s="292" t="s">
        <v>137</v>
      </c>
      <c r="N638" s="244" t="s">
        <v>2410</v>
      </c>
      <c r="O638" s="68"/>
      <c r="P638" s="91"/>
      <c r="Q638" s="244">
        <v>30</v>
      </c>
      <c r="R638" s="246">
        <v>120</v>
      </c>
      <c r="S638" s="246">
        <v>110</v>
      </c>
      <c r="T638" s="246">
        <v>29.33</v>
      </c>
      <c r="U638" s="90">
        <v>0</v>
      </c>
      <c r="V638" s="262">
        <v>13</v>
      </c>
      <c r="W638" s="99">
        <v>0</v>
      </c>
      <c r="X638" s="84">
        <v>0</v>
      </c>
      <c r="Y638" s="99">
        <v>2</v>
      </c>
      <c r="Z638" s="65">
        <v>2</v>
      </c>
      <c r="AA638" s="319">
        <v>885165</v>
      </c>
      <c r="AB638" s="319">
        <v>46667</v>
      </c>
      <c r="AC638" s="320">
        <f t="shared" si="415"/>
        <v>931832</v>
      </c>
      <c r="AD638" s="75">
        <v>4500000</v>
      </c>
      <c r="AE638" s="75">
        <v>6000000</v>
      </c>
      <c r="AF638" s="338">
        <f t="shared" si="439"/>
        <v>177895.19999999998</v>
      </c>
      <c r="AG638" s="113">
        <f t="shared" si="416"/>
        <v>26554950</v>
      </c>
      <c r="AH638" s="75">
        <f t="shared" si="417"/>
        <v>1400010</v>
      </c>
      <c r="AI638" s="75">
        <f t="shared" si="418"/>
        <v>21347423.999999996</v>
      </c>
      <c r="AJ638" s="75">
        <f t="shared" si="419"/>
        <v>5310990</v>
      </c>
      <c r="AK638" s="75">
        <f t="shared" si="420"/>
        <v>4500000</v>
      </c>
      <c r="AL638" s="75">
        <f t="shared" si="421"/>
        <v>6000000</v>
      </c>
      <c r="AM638" s="75">
        <f t="shared" si="422"/>
        <v>4892117.9999999991</v>
      </c>
      <c r="AN638" s="75">
        <f t="shared" si="423"/>
        <v>5217666.2159999991</v>
      </c>
      <c r="AO638" s="75">
        <f t="shared" si="424"/>
        <v>0</v>
      </c>
      <c r="AP638" s="75">
        <f t="shared" si="425"/>
        <v>2600000</v>
      </c>
      <c r="AQ638" s="75">
        <v>0</v>
      </c>
      <c r="AR638" s="75">
        <v>0</v>
      </c>
      <c r="AS638" s="75">
        <v>0</v>
      </c>
      <c r="AT638" s="80">
        <v>0</v>
      </c>
      <c r="AU638" s="82">
        <f t="shared" si="426"/>
        <v>77823158.216000006</v>
      </c>
      <c r="AV638" s="113">
        <f t="shared" si="427"/>
        <v>54336316.440880008</v>
      </c>
      <c r="AW638" s="75">
        <f t="shared" si="428"/>
        <v>72512168.215999991</v>
      </c>
      <c r="AX638" s="75">
        <f t="shared" si="429"/>
        <v>5075851.7751199994</v>
      </c>
      <c r="AY638" s="76">
        <f t="shared" si="430"/>
        <v>1433631.644088001</v>
      </c>
      <c r="AZ638" s="75">
        <v>0</v>
      </c>
      <c r="BA638" s="75">
        <v>0</v>
      </c>
      <c r="BB638" s="75">
        <v>0</v>
      </c>
      <c r="BC638" s="80">
        <v>0</v>
      </c>
      <c r="BD638" s="80">
        <v>0</v>
      </c>
      <c r="BE638" s="80">
        <v>0</v>
      </c>
      <c r="BF638" s="78">
        <v>0</v>
      </c>
      <c r="BG638" s="348">
        <f t="shared" si="431"/>
        <v>6509483.4192080004</v>
      </c>
      <c r="BH638" s="188">
        <f t="shared" si="432"/>
        <v>71313674</v>
      </c>
      <c r="BM638" s="50">
        <v>885165</v>
      </c>
      <c r="BN638" s="391">
        <f t="shared" si="451"/>
        <v>46667</v>
      </c>
      <c r="BO638" s="391">
        <f t="shared" si="452"/>
        <v>931832</v>
      </c>
      <c r="BP638" s="391">
        <f t="shared" si="440"/>
        <v>26554950</v>
      </c>
      <c r="BQ638" s="50">
        <f t="shared" si="441"/>
        <v>1400010</v>
      </c>
      <c r="BR638" s="50">
        <f t="shared" si="442"/>
        <v>21347423.999999996</v>
      </c>
      <c r="BS638" s="50">
        <f t="shared" si="443"/>
        <v>5310990</v>
      </c>
      <c r="BT638" s="50">
        <f t="shared" si="444"/>
        <v>4500000</v>
      </c>
      <c r="BU638" s="50">
        <f t="shared" si="445"/>
        <v>6000000</v>
      </c>
      <c r="BV638" s="50">
        <f t="shared" si="446"/>
        <v>4892117.9999999991</v>
      </c>
      <c r="BW638" s="50">
        <f t="shared" si="447"/>
        <v>5217666.2159999991</v>
      </c>
      <c r="BX638" s="50">
        <f t="shared" si="448"/>
        <v>0</v>
      </c>
      <c r="BY638" s="50">
        <f t="shared" si="449"/>
        <v>2600000</v>
      </c>
      <c r="BZ638" s="50">
        <v>0</v>
      </c>
      <c r="CA638" s="50">
        <v>0</v>
      </c>
      <c r="CB638" s="50">
        <v>0</v>
      </c>
      <c r="CC638" s="50">
        <v>0</v>
      </c>
      <c r="CD638" s="391">
        <f t="shared" si="450"/>
        <v>77823158.216000006</v>
      </c>
      <c r="CE638" s="391">
        <f t="shared" si="453"/>
        <v>59412168.216000006</v>
      </c>
      <c r="CF638" s="391">
        <f t="shared" si="454"/>
        <v>72512168.216000006</v>
      </c>
      <c r="CG638" s="50">
        <f t="shared" si="433"/>
        <v>5075851.7751200013</v>
      </c>
      <c r="CH638" s="395">
        <f t="shared" si="434"/>
        <v>1941216.8216000006</v>
      </c>
      <c r="CI638" s="398">
        <v>0</v>
      </c>
      <c r="CJ638" s="50">
        <v>0</v>
      </c>
      <c r="CK638" s="50">
        <v>0</v>
      </c>
      <c r="CL638" s="50">
        <v>0</v>
      </c>
      <c r="CM638" s="50">
        <v>0</v>
      </c>
      <c r="CN638" s="50">
        <v>0</v>
      </c>
      <c r="CO638" s="50">
        <v>0</v>
      </c>
      <c r="CP638" s="395">
        <f t="shared" si="435"/>
        <v>7017068.5967200017</v>
      </c>
      <c r="CQ638" s="391">
        <f t="shared" si="436"/>
        <v>70806089</v>
      </c>
      <c r="CR638" s="391">
        <f t="shared" si="437"/>
        <v>-507585</v>
      </c>
    </row>
    <row r="639" spans="1:96" s="50" customFormat="1" ht="24" customHeight="1" x14ac:dyDescent="0.2">
      <c r="A639" s="182">
        <f t="shared" ref="A639:A702" si="455">885165*3</f>
        <v>2655495</v>
      </c>
      <c r="B639" s="298">
        <f t="shared" si="438"/>
        <v>633</v>
      </c>
      <c r="C639" s="266">
        <v>430</v>
      </c>
      <c r="D639" s="299">
        <v>12932</v>
      </c>
      <c r="E639" s="242" t="s">
        <v>492</v>
      </c>
      <c r="F639" s="243" t="s">
        <v>493</v>
      </c>
      <c r="G639" s="287" t="s">
        <v>137</v>
      </c>
      <c r="H639" s="274" t="s">
        <v>458</v>
      </c>
      <c r="I639" s="294" t="s">
        <v>3029</v>
      </c>
      <c r="J639" s="65" t="s">
        <v>494</v>
      </c>
      <c r="K639" s="65" t="s">
        <v>495</v>
      </c>
      <c r="L639" s="65" t="s">
        <v>458</v>
      </c>
      <c r="M639" s="292" t="s">
        <v>137</v>
      </c>
      <c r="N639" s="244" t="s">
        <v>2410</v>
      </c>
      <c r="O639" s="65"/>
      <c r="P639" s="90"/>
      <c r="Q639" s="244">
        <v>30</v>
      </c>
      <c r="R639" s="246">
        <v>120</v>
      </c>
      <c r="S639" s="246">
        <v>110</v>
      </c>
      <c r="T639" s="246">
        <v>29.33</v>
      </c>
      <c r="U639" s="90">
        <v>0</v>
      </c>
      <c r="V639" s="262">
        <v>15</v>
      </c>
      <c r="W639" s="99">
        <v>0</v>
      </c>
      <c r="X639" s="84">
        <v>0</v>
      </c>
      <c r="Y639" s="99">
        <v>2</v>
      </c>
      <c r="Z639" s="65">
        <v>1</v>
      </c>
      <c r="AA639" s="319">
        <v>885165</v>
      </c>
      <c r="AB639" s="319">
        <v>46667</v>
      </c>
      <c r="AC639" s="320">
        <f t="shared" si="415"/>
        <v>931832</v>
      </c>
      <c r="AD639" s="75">
        <v>4500000</v>
      </c>
      <c r="AE639" s="75">
        <v>6000000</v>
      </c>
      <c r="AF639" s="338">
        <f t="shared" si="439"/>
        <v>177895.19999999998</v>
      </c>
      <c r="AG639" s="113">
        <f t="shared" si="416"/>
        <v>26554950</v>
      </c>
      <c r="AH639" s="75">
        <f t="shared" si="417"/>
        <v>1400010</v>
      </c>
      <c r="AI639" s="75">
        <f t="shared" si="418"/>
        <v>21347423.999999996</v>
      </c>
      <c r="AJ639" s="75">
        <f t="shared" si="419"/>
        <v>2655495</v>
      </c>
      <c r="AK639" s="75">
        <f t="shared" si="420"/>
        <v>4500000</v>
      </c>
      <c r="AL639" s="75">
        <f t="shared" si="421"/>
        <v>6000000</v>
      </c>
      <c r="AM639" s="75">
        <f t="shared" si="422"/>
        <v>4892117.9999999991</v>
      </c>
      <c r="AN639" s="75">
        <f t="shared" si="423"/>
        <v>5217666.2159999991</v>
      </c>
      <c r="AO639" s="75">
        <f t="shared" si="424"/>
        <v>0</v>
      </c>
      <c r="AP639" s="75">
        <f t="shared" si="425"/>
        <v>3000000</v>
      </c>
      <c r="AQ639" s="75">
        <v>0</v>
      </c>
      <c r="AR639" s="75">
        <v>0</v>
      </c>
      <c r="AS639" s="75">
        <v>0</v>
      </c>
      <c r="AT639" s="80">
        <v>0</v>
      </c>
      <c r="AU639" s="82">
        <f t="shared" si="426"/>
        <v>75567663.216000006</v>
      </c>
      <c r="AV639" s="113">
        <f t="shared" si="427"/>
        <v>54308316.440880008</v>
      </c>
      <c r="AW639" s="75">
        <f t="shared" si="428"/>
        <v>72912168.215999991</v>
      </c>
      <c r="AX639" s="75">
        <f t="shared" si="429"/>
        <v>5103851.7751199994</v>
      </c>
      <c r="AY639" s="76">
        <f t="shared" si="430"/>
        <v>1430831.644088001</v>
      </c>
      <c r="AZ639" s="75">
        <v>0</v>
      </c>
      <c r="BA639" s="75">
        <v>0</v>
      </c>
      <c r="BB639" s="75">
        <v>0</v>
      </c>
      <c r="BC639" s="80">
        <v>0</v>
      </c>
      <c r="BD639" s="80">
        <v>0</v>
      </c>
      <c r="BE639" s="80">
        <v>0</v>
      </c>
      <c r="BF639" s="78">
        <v>0</v>
      </c>
      <c r="BG639" s="348">
        <f t="shared" si="431"/>
        <v>6534683.4192080004</v>
      </c>
      <c r="BH639" s="188">
        <f t="shared" si="432"/>
        <v>69032979</v>
      </c>
      <c r="BM639" s="50">
        <v>885165</v>
      </c>
      <c r="BN639" s="391">
        <f t="shared" si="451"/>
        <v>46667</v>
      </c>
      <c r="BO639" s="391">
        <f t="shared" si="452"/>
        <v>931832</v>
      </c>
      <c r="BP639" s="391">
        <f t="shared" si="440"/>
        <v>26554950</v>
      </c>
      <c r="BQ639" s="50">
        <f t="shared" si="441"/>
        <v>1400010</v>
      </c>
      <c r="BR639" s="50">
        <f t="shared" si="442"/>
        <v>21347423.999999996</v>
      </c>
      <c r="BS639" s="50">
        <f t="shared" si="443"/>
        <v>2655495</v>
      </c>
      <c r="BT639" s="50">
        <f t="shared" si="444"/>
        <v>4500000</v>
      </c>
      <c r="BU639" s="50">
        <f t="shared" si="445"/>
        <v>6000000</v>
      </c>
      <c r="BV639" s="50">
        <f t="shared" si="446"/>
        <v>4892117.9999999991</v>
      </c>
      <c r="BW639" s="50">
        <f t="shared" si="447"/>
        <v>5217666.2159999991</v>
      </c>
      <c r="BX639" s="50">
        <f t="shared" si="448"/>
        <v>0</v>
      </c>
      <c r="BY639" s="50">
        <f t="shared" si="449"/>
        <v>3000000</v>
      </c>
      <c r="BZ639" s="50">
        <v>0</v>
      </c>
      <c r="CA639" s="50">
        <v>0</v>
      </c>
      <c r="CB639" s="50">
        <v>0</v>
      </c>
      <c r="CC639" s="50">
        <v>0</v>
      </c>
      <c r="CD639" s="391">
        <f t="shared" si="450"/>
        <v>75567663.216000006</v>
      </c>
      <c r="CE639" s="391">
        <f t="shared" si="453"/>
        <v>59412168.216000006</v>
      </c>
      <c r="CF639" s="391">
        <f t="shared" si="454"/>
        <v>72912168.216000006</v>
      </c>
      <c r="CG639" s="50">
        <f t="shared" si="433"/>
        <v>5103851.7751200013</v>
      </c>
      <c r="CH639" s="395">
        <f t="shared" si="434"/>
        <v>1941216.8216000006</v>
      </c>
      <c r="CI639" s="398">
        <v>0</v>
      </c>
      <c r="CJ639" s="50">
        <v>0</v>
      </c>
      <c r="CK639" s="50">
        <v>0</v>
      </c>
      <c r="CL639" s="50">
        <v>0</v>
      </c>
      <c r="CM639" s="50">
        <v>0</v>
      </c>
      <c r="CN639" s="50">
        <v>0</v>
      </c>
      <c r="CO639" s="50">
        <v>0</v>
      </c>
      <c r="CP639" s="395">
        <f t="shared" si="435"/>
        <v>7045068.5967200017</v>
      </c>
      <c r="CQ639" s="391">
        <f t="shared" si="436"/>
        <v>68522594</v>
      </c>
      <c r="CR639" s="391">
        <f t="shared" si="437"/>
        <v>-510385</v>
      </c>
    </row>
    <row r="640" spans="1:96" s="50" customFormat="1" ht="24" customHeight="1" x14ac:dyDescent="0.2">
      <c r="A640" s="182">
        <f t="shared" si="455"/>
        <v>2655495</v>
      </c>
      <c r="B640" s="298">
        <f t="shared" si="438"/>
        <v>634</v>
      </c>
      <c r="C640" s="266">
        <v>431</v>
      </c>
      <c r="D640" s="299">
        <v>12924</v>
      </c>
      <c r="E640" s="242" t="s">
        <v>291</v>
      </c>
      <c r="F640" s="243" t="s">
        <v>464</v>
      </c>
      <c r="G640" s="287" t="s">
        <v>137</v>
      </c>
      <c r="H640" s="274" t="s">
        <v>458</v>
      </c>
      <c r="I640" s="353" t="s">
        <v>3030</v>
      </c>
      <c r="J640" s="68" t="s">
        <v>465</v>
      </c>
      <c r="K640" s="68" t="s">
        <v>466</v>
      </c>
      <c r="L640" s="68" t="s">
        <v>458</v>
      </c>
      <c r="M640" s="292" t="s">
        <v>137</v>
      </c>
      <c r="N640" s="100"/>
      <c r="O640" s="246" t="s">
        <v>2410</v>
      </c>
      <c r="P640" s="91"/>
      <c r="Q640" s="244">
        <v>30</v>
      </c>
      <c r="R640" s="246">
        <v>90</v>
      </c>
      <c r="S640" s="246">
        <v>0</v>
      </c>
      <c r="T640" s="246">
        <v>0</v>
      </c>
      <c r="U640" s="90">
        <v>0</v>
      </c>
      <c r="V640" s="262">
        <v>30</v>
      </c>
      <c r="W640" s="99">
        <v>0</v>
      </c>
      <c r="X640" s="84">
        <v>0</v>
      </c>
      <c r="Y640" s="99">
        <v>2</v>
      </c>
      <c r="Z640" s="65">
        <v>2</v>
      </c>
      <c r="AA640" s="319">
        <v>885165</v>
      </c>
      <c r="AB640" s="319">
        <v>46667</v>
      </c>
      <c r="AC640" s="320">
        <f t="shared" si="415"/>
        <v>931832</v>
      </c>
      <c r="AD640" s="75">
        <v>4500000</v>
      </c>
      <c r="AE640" s="75">
        <v>6000000</v>
      </c>
      <c r="AF640" s="338">
        <f t="shared" si="439"/>
        <v>177895.19999999998</v>
      </c>
      <c r="AG640" s="113">
        <f t="shared" si="416"/>
        <v>26554950</v>
      </c>
      <c r="AH640" s="75">
        <f t="shared" si="417"/>
        <v>1400010</v>
      </c>
      <c r="AI640" s="75">
        <f t="shared" si="418"/>
        <v>16010567.999999998</v>
      </c>
      <c r="AJ640" s="75">
        <f t="shared" si="419"/>
        <v>5310990</v>
      </c>
      <c r="AK640" s="75">
        <f t="shared" si="420"/>
        <v>4500000</v>
      </c>
      <c r="AL640" s="75">
        <f t="shared" si="421"/>
        <v>6000000</v>
      </c>
      <c r="AM640" s="75">
        <f t="shared" si="422"/>
        <v>0</v>
      </c>
      <c r="AN640" s="75">
        <f t="shared" si="423"/>
        <v>0</v>
      </c>
      <c r="AO640" s="75">
        <f t="shared" si="424"/>
        <v>0</v>
      </c>
      <c r="AP640" s="75">
        <f t="shared" si="425"/>
        <v>6000000</v>
      </c>
      <c r="AQ640" s="75">
        <v>0</v>
      </c>
      <c r="AR640" s="75">
        <v>0</v>
      </c>
      <c r="AS640" s="75">
        <v>0</v>
      </c>
      <c r="AT640" s="80">
        <v>0</v>
      </c>
      <c r="AU640" s="82">
        <f t="shared" si="426"/>
        <v>65776518</v>
      </c>
      <c r="AV640" s="113">
        <f t="shared" si="427"/>
        <v>39732941.039999999</v>
      </c>
      <c r="AW640" s="75">
        <f t="shared" si="428"/>
        <v>60465528</v>
      </c>
      <c r="AX640" s="75">
        <f t="shared" si="429"/>
        <v>4232586.96</v>
      </c>
      <c r="AY640" s="76">
        <f t="shared" si="430"/>
        <v>0</v>
      </c>
      <c r="AZ640" s="75">
        <v>0</v>
      </c>
      <c r="BA640" s="75">
        <v>0</v>
      </c>
      <c r="BB640" s="75">
        <v>0</v>
      </c>
      <c r="BC640" s="80">
        <v>0</v>
      </c>
      <c r="BD640" s="80">
        <v>0</v>
      </c>
      <c r="BE640" s="80">
        <v>0</v>
      </c>
      <c r="BF640" s="78">
        <v>0</v>
      </c>
      <c r="BG640" s="348">
        <f t="shared" si="431"/>
        <v>4232586.96</v>
      </c>
      <c r="BH640" s="188">
        <f t="shared" si="432"/>
        <v>61543931</v>
      </c>
      <c r="BM640" s="50">
        <v>885165</v>
      </c>
      <c r="BN640" s="391">
        <f t="shared" si="451"/>
        <v>46667</v>
      </c>
      <c r="BO640" s="391">
        <f t="shared" si="452"/>
        <v>931832</v>
      </c>
      <c r="BP640" s="391">
        <f t="shared" si="440"/>
        <v>26554950</v>
      </c>
      <c r="BQ640" s="50">
        <f t="shared" si="441"/>
        <v>1400010</v>
      </c>
      <c r="BR640" s="50">
        <f t="shared" si="442"/>
        <v>16010567.999999998</v>
      </c>
      <c r="BS640" s="50">
        <f t="shared" si="443"/>
        <v>5310990</v>
      </c>
      <c r="BT640" s="50">
        <f t="shared" si="444"/>
        <v>4500000</v>
      </c>
      <c r="BU640" s="50">
        <f t="shared" si="445"/>
        <v>6000000</v>
      </c>
      <c r="BV640" s="50">
        <f t="shared" si="446"/>
        <v>0</v>
      </c>
      <c r="BW640" s="50">
        <f t="shared" si="447"/>
        <v>0</v>
      </c>
      <c r="BX640" s="50">
        <f t="shared" si="448"/>
        <v>0</v>
      </c>
      <c r="BY640" s="50">
        <f t="shared" si="449"/>
        <v>6000000</v>
      </c>
      <c r="BZ640" s="50">
        <v>0</v>
      </c>
      <c r="CA640" s="50">
        <v>0</v>
      </c>
      <c r="CB640" s="50">
        <v>0</v>
      </c>
      <c r="CC640" s="50">
        <v>0</v>
      </c>
      <c r="CD640" s="391">
        <f t="shared" si="450"/>
        <v>65776518</v>
      </c>
      <c r="CE640" s="391">
        <f t="shared" si="453"/>
        <v>43965528</v>
      </c>
      <c r="CF640" s="391">
        <f t="shared" si="454"/>
        <v>60465528</v>
      </c>
      <c r="CG640" s="50">
        <f t="shared" si="433"/>
        <v>4232586.96</v>
      </c>
      <c r="CH640" s="395">
        <f t="shared" si="434"/>
        <v>396552.80000000005</v>
      </c>
      <c r="CI640" s="398">
        <v>0</v>
      </c>
      <c r="CJ640" s="50">
        <v>0</v>
      </c>
      <c r="CK640" s="50">
        <v>0</v>
      </c>
      <c r="CL640" s="50">
        <v>0</v>
      </c>
      <c r="CM640" s="50">
        <v>0</v>
      </c>
      <c r="CN640" s="50">
        <v>0</v>
      </c>
      <c r="CO640" s="50">
        <v>0</v>
      </c>
      <c r="CP640" s="395">
        <f t="shared" si="435"/>
        <v>4629139.76</v>
      </c>
      <c r="CQ640" s="391">
        <f t="shared" si="436"/>
        <v>61147378</v>
      </c>
      <c r="CR640" s="391">
        <f t="shared" si="437"/>
        <v>-396553</v>
      </c>
    </row>
    <row r="641" spans="1:96" s="50" customFormat="1" ht="24" customHeight="1" x14ac:dyDescent="0.2">
      <c r="A641" s="182">
        <f t="shared" si="455"/>
        <v>2655495</v>
      </c>
      <c r="B641" s="298">
        <f t="shared" si="438"/>
        <v>635</v>
      </c>
      <c r="C641" s="266">
        <v>432</v>
      </c>
      <c r="D641" s="299">
        <v>12931</v>
      </c>
      <c r="E641" s="242" t="s">
        <v>488</v>
      </c>
      <c r="F641" s="243" t="s">
        <v>489</v>
      </c>
      <c r="G641" s="287" t="s">
        <v>137</v>
      </c>
      <c r="H641" s="274" t="s">
        <v>458</v>
      </c>
      <c r="I641" s="294" t="s">
        <v>3031</v>
      </c>
      <c r="J641" s="65" t="s">
        <v>490</v>
      </c>
      <c r="K641" s="65" t="s">
        <v>491</v>
      </c>
      <c r="L641" s="65" t="s">
        <v>458</v>
      </c>
      <c r="M641" s="292" t="s">
        <v>137</v>
      </c>
      <c r="N641" s="244" t="s">
        <v>2410</v>
      </c>
      <c r="O641" s="65"/>
      <c r="P641" s="90"/>
      <c r="Q641" s="244">
        <v>30</v>
      </c>
      <c r="R641" s="246">
        <v>120</v>
      </c>
      <c r="S641" s="246">
        <v>110</v>
      </c>
      <c r="T641" s="246">
        <v>29.33</v>
      </c>
      <c r="U641" s="90">
        <v>0</v>
      </c>
      <c r="V641" s="262">
        <v>15</v>
      </c>
      <c r="W641" s="99">
        <v>0</v>
      </c>
      <c r="X641" s="84">
        <v>0</v>
      </c>
      <c r="Y641" s="99">
        <v>1</v>
      </c>
      <c r="Z641" s="65">
        <v>2</v>
      </c>
      <c r="AA641" s="319">
        <v>885165</v>
      </c>
      <c r="AB641" s="319">
        <v>46667</v>
      </c>
      <c r="AC641" s="320">
        <f t="shared" si="415"/>
        <v>931832</v>
      </c>
      <c r="AD641" s="75">
        <v>4500000</v>
      </c>
      <c r="AE641" s="75">
        <v>6000000</v>
      </c>
      <c r="AF641" s="338">
        <f t="shared" si="439"/>
        <v>177895.19999999998</v>
      </c>
      <c r="AG641" s="113">
        <f t="shared" si="416"/>
        <v>26554950</v>
      </c>
      <c r="AH641" s="75">
        <f t="shared" si="417"/>
        <v>1400010</v>
      </c>
      <c r="AI641" s="75">
        <f t="shared" si="418"/>
        <v>21347423.999999996</v>
      </c>
      <c r="AJ641" s="75">
        <f t="shared" si="419"/>
        <v>5310990</v>
      </c>
      <c r="AK641" s="75">
        <f t="shared" si="420"/>
        <v>4500000</v>
      </c>
      <c r="AL641" s="75">
        <f t="shared" si="421"/>
        <v>6000000</v>
      </c>
      <c r="AM641" s="75">
        <f t="shared" si="422"/>
        <v>4892117.9999999991</v>
      </c>
      <c r="AN641" s="75">
        <f t="shared" si="423"/>
        <v>5217666.2159999991</v>
      </c>
      <c r="AO641" s="75">
        <f t="shared" si="424"/>
        <v>0</v>
      </c>
      <c r="AP641" s="75">
        <f t="shared" si="425"/>
        <v>3000000</v>
      </c>
      <c r="AQ641" s="75">
        <v>0</v>
      </c>
      <c r="AR641" s="75">
        <v>0</v>
      </c>
      <c r="AS641" s="75">
        <v>0</v>
      </c>
      <c r="AT641" s="80">
        <v>0</v>
      </c>
      <c r="AU641" s="82">
        <f t="shared" si="426"/>
        <v>78223158.216000006</v>
      </c>
      <c r="AV641" s="113">
        <f t="shared" si="427"/>
        <v>54308316.440880008</v>
      </c>
      <c r="AW641" s="75">
        <f t="shared" si="428"/>
        <v>72912168.215999991</v>
      </c>
      <c r="AX641" s="75">
        <f t="shared" si="429"/>
        <v>5103851.7751199994</v>
      </c>
      <c r="AY641" s="76">
        <f t="shared" si="430"/>
        <v>1430831.644088001</v>
      </c>
      <c r="AZ641" s="75">
        <v>0</v>
      </c>
      <c r="BA641" s="75">
        <v>0</v>
      </c>
      <c r="BB641" s="75">
        <v>0</v>
      </c>
      <c r="BC641" s="80">
        <v>0</v>
      </c>
      <c r="BD641" s="80">
        <v>0</v>
      </c>
      <c r="BE641" s="80">
        <v>0</v>
      </c>
      <c r="BF641" s="78">
        <v>0</v>
      </c>
      <c r="BG641" s="348">
        <f t="shared" si="431"/>
        <v>6534683.4192080004</v>
      </c>
      <c r="BH641" s="188">
        <f t="shared" si="432"/>
        <v>71688474</v>
      </c>
      <c r="BM641" s="50">
        <v>885165</v>
      </c>
      <c r="BN641" s="391">
        <f t="shared" si="451"/>
        <v>46667</v>
      </c>
      <c r="BO641" s="391">
        <f t="shared" si="452"/>
        <v>931832</v>
      </c>
      <c r="BP641" s="391">
        <f t="shared" si="440"/>
        <v>26554950</v>
      </c>
      <c r="BQ641" s="50">
        <f t="shared" si="441"/>
        <v>1400010</v>
      </c>
      <c r="BR641" s="50">
        <f t="shared" si="442"/>
        <v>21347423.999999996</v>
      </c>
      <c r="BS641" s="50">
        <f t="shared" si="443"/>
        <v>5310990</v>
      </c>
      <c r="BT641" s="50">
        <f t="shared" si="444"/>
        <v>4500000</v>
      </c>
      <c r="BU641" s="50">
        <f t="shared" si="445"/>
        <v>6000000</v>
      </c>
      <c r="BV641" s="50">
        <f t="shared" si="446"/>
        <v>4892117.9999999991</v>
      </c>
      <c r="BW641" s="50">
        <f t="shared" si="447"/>
        <v>5217666.2159999991</v>
      </c>
      <c r="BX641" s="50">
        <f t="shared" si="448"/>
        <v>0</v>
      </c>
      <c r="BY641" s="50">
        <f t="shared" si="449"/>
        <v>3000000</v>
      </c>
      <c r="BZ641" s="50">
        <v>0</v>
      </c>
      <c r="CA641" s="50">
        <v>0</v>
      </c>
      <c r="CB641" s="50">
        <v>0</v>
      </c>
      <c r="CC641" s="50">
        <v>0</v>
      </c>
      <c r="CD641" s="391">
        <f t="shared" si="450"/>
        <v>78223158.216000006</v>
      </c>
      <c r="CE641" s="391">
        <f t="shared" si="453"/>
        <v>59412168.216000006</v>
      </c>
      <c r="CF641" s="391">
        <f t="shared" si="454"/>
        <v>72912168.216000006</v>
      </c>
      <c r="CG641" s="50">
        <f t="shared" si="433"/>
        <v>5103851.7751200013</v>
      </c>
      <c r="CH641" s="395">
        <f t="shared" si="434"/>
        <v>1941216.8216000006</v>
      </c>
      <c r="CI641" s="398">
        <v>0</v>
      </c>
      <c r="CJ641" s="50">
        <v>0</v>
      </c>
      <c r="CK641" s="50">
        <v>0</v>
      </c>
      <c r="CL641" s="50">
        <v>0</v>
      </c>
      <c r="CM641" s="50">
        <v>0</v>
      </c>
      <c r="CN641" s="50">
        <v>0</v>
      </c>
      <c r="CO641" s="50">
        <v>0</v>
      </c>
      <c r="CP641" s="395">
        <f t="shared" si="435"/>
        <v>7045068.5967200017</v>
      </c>
      <c r="CQ641" s="391">
        <f t="shared" si="436"/>
        <v>71178089</v>
      </c>
      <c r="CR641" s="391">
        <f t="shared" si="437"/>
        <v>-510385</v>
      </c>
    </row>
    <row r="642" spans="1:96" s="50" customFormat="1" ht="24" customHeight="1" x14ac:dyDescent="0.2">
      <c r="A642" s="182">
        <f t="shared" si="455"/>
        <v>2655495</v>
      </c>
      <c r="B642" s="298">
        <f t="shared" si="438"/>
        <v>636</v>
      </c>
      <c r="C642" s="266">
        <v>433</v>
      </c>
      <c r="D642" s="299">
        <v>12948</v>
      </c>
      <c r="E642" s="242" t="s">
        <v>291</v>
      </c>
      <c r="F642" s="243" t="s">
        <v>546</v>
      </c>
      <c r="G642" s="287" t="s">
        <v>137</v>
      </c>
      <c r="H642" s="274" t="s">
        <v>458</v>
      </c>
      <c r="I642" s="294" t="s">
        <v>3032</v>
      </c>
      <c r="J642" s="65" t="s">
        <v>547</v>
      </c>
      <c r="K642" s="65" t="s">
        <v>548</v>
      </c>
      <c r="L642" s="65" t="s">
        <v>458</v>
      </c>
      <c r="M642" s="292" t="s">
        <v>137</v>
      </c>
      <c r="N642" s="99"/>
      <c r="O642" s="246" t="s">
        <v>2410</v>
      </c>
      <c r="P642" s="90"/>
      <c r="Q642" s="244">
        <v>30</v>
      </c>
      <c r="R642" s="246">
        <v>90</v>
      </c>
      <c r="S642" s="246">
        <v>0</v>
      </c>
      <c r="T642" s="246">
        <v>0</v>
      </c>
      <c r="U642" s="90">
        <v>0</v>
      </c>
      <c r="V642" s="262">
        <v>24</v>
      </c>
      <c r="W642" s="99">
        <v>0</v>
      </c>
      <c r="X642" s="84">
        <v>0</v>
      </c>
      <c r="Y642" s="99">
        <v>1</v>
      </c>
      <c r="Z642" s="65">
        <v>0</v>
      </c>
      <c r="AA642" s="319">
        <v>885165</v>
      </c>
      <c r="AB642" s="319">
        <v>46667</v>
      </c>
      <c r="AC642" s="320">
        <f t="shared" si="415"/>
        <v>931832</v>
      </c>
      <c r="AD642" s="75">
        <v>4500000</v>
      </c>
      <c r="AE642" s="75">
        <v>6000000</v>
      </c>
      <c r="AF642" s="338">
        <f t="shared" si="439"/>
        <v>177895.19999999998</v>
      </c>
      <c r="AG642" s="113">
        <f t="shared" si="416"/>
        <v>26554950</v>
      </c>
      <c r="AH642" s="75">
        <f t="shared" si="417"/>
        <v>1400010</v>
      </c>
      <c r="AI642" s="75">
        <f t="shared" si="418"/>
        <v>16010567.999999998</v>
      </c>
      <c r="AJ642" s="75">
        <f t="shared" si="419"/>
        <v>0</v>
      </c>
      <c r="AK642" s="75">
        <f t="shared" si="420"/>
        <v>4500000</v>
      </c>
      <c r="AL642" s="75">
        <f t="shared" si="421"/>
        <v>6000000</v>
      </c>
      <c r="AM642" s="75">
        <f t="shared" si="422"/>
        <v>0</v>
      </c>
      <c r="AN642" s="75">
        <f t="shared" si="423"/>
        <v>0</v>
      </c>
      <c r="AO642" s="75">
        <f t="shared" si="424"/>
        <v>0</v>
      </c>
      <c r="AP642" s="75">
        <f t="shared" si="425"/>
        <v>4800000</v>
      </c>
      <c r="AQ642" s="75">
        <v>0</v>
      </c>
      <c r="AR642" s="75">
        <v>0</v>
      </c>
      <c r="AS642" s="75">
        <v>0</v>
      </c>
      <c r="AT642" s="80">
        <v>0</v>
      </c>
      <c r="AU642" s="82">
        <f t="shared" si="426"/>
        <v>59265528</v>
      </c>
      <c r="AV642" s="113">
        <f t="shared" si="427"/>
        <v>39816941.039999999</v>
      </c>
      <c r="AW642" s="75">
        <f t="shared" si="428"/>
        <v>59265528</v>
      </c>
      <c r="AX642" s="75">
        <f t="shared" si="429"/>
        <v>4148586.9600000004</v>
      </c>
      <c r="AY642" s="76">
        <f t="shared" si="430"/>
        <v>0</v>
      </c>
      <c r="AZ642" s="75">
        <v>0</v>
      </c>
      <c r="BA642" s="75">
        <v>0</v>
      </c>
      <c r="BB642" s="75">
        <v>0</v>
      </c>
      <c r="BC642" s="80">
        <v>0</v>
      </c>
      <c r="BD642" s="80">
        <v>0</v>
      </c>
      <c r="BE642" s="80">
        <v>0</v>
      </c>
      <c r="BF642" s="78">
        <v>0</v>
      </c>
      <c r="BG642" s="348">
        <f t="shared" si="431"/>
        <v>4148586.9600000004</v>
      </c>
      <c r="BH642" s="188">
        <f t="shared" si="432"/>
        <v>55116941</v>
      </c>
      <c r="BM642" s="50">
        <v>885165</v>
      </c>
      <c r="BN642" s="391">
        <f t="shared" si="451"/>
        <v>46667</v>
      </c>
      <c r="BO642" s="391">
        <f t="shared" si="452"/>
        <v>931832</v>
      </c>
      <c r="BP642" s="391">
        <f t="shared" si="440"/>
        <v>26554950</v>
      </c>
      <c r="BQ642" s="50">
        <f t="shared" si="441"/>
        <v>1400010</v>
      </c>
      <c r="BR642" s="50">
        <f t="shared" si="442"/>
        <v>16010567.999999998</v>
      </c>
      <c r="BS642" s="50">
        <f t="shared" si="443"/>
        <v>0</v>
      </c>
      <c r="BT642" s="50">
        <f t="shared" si="444"/>
        <v>4500000</v>
      </c>
      <c r="BU642" s="50">
        <f t="shared" si="445"/>
        <v>6000000</v>
      </c>
      <c r="BV642" s="50">
        <f t="shared" si="446"/>
        <v>0</v>
      </c>
      <c r="BW642" s="50">
        <f t="shared" si="447"/>
        <v>0</v>
      </c>
      <c r="BX642" s="50">
        <f t="shared" si="448"/>
        <v>0</v>
      </c>
      <c r="BY642" s="50">
        <f t="shared" si="449"/>
        <v>4800000</v>
      </c>
      <c r="BZ642" s="50">
        <v>0</v>
      </c>
      <c r="CA642" s="50">
        <v>0</v>
      </c>
      <c r="CB642" s="50">
        <v>0</v>
      </c>
      <c r="CC642" s="50">
        <v>0</v>
      </c>
      <c r="CD642" s="391">
        <f t="shared" si="450"/>
        <v>59265528</v>
      </c>
      <c r="CE642" s="391">
        <f t="shared" si="453"/>
        <v>43965528</v>
      </c>
      <c r="CF642" s="391">
        <f t="shared" si="454"/>
        <v>59265528</v>
      </c>
      <c r="CG642" s="50">
        <f t="shared" si="433"/>
        <v>4148586.9600000004</v>
      </c>
      <c r="CH642" s="395">
        <f t="shared" si="434"/>
        <v>396552.80000000005</v>
      </c>
      <c r="CI642" s="398">
        <v>0</v>
      </c>
      <c r="CJ642" s="50">
        <v>0</v>
      </c>
      <c r="CK642" s="50">
        <v>0</v>
      </c>
      <c r="CL642" s="50">
        <v>0</v>
      </c>
      <c r="CM642" s="50">
        <v>0</v>
      </c>
      <c r="CN642" s="50">
        <v>0</v>
      </c>
      <c r="CO642" s="50">
        <v>0</v>
      </c>
      <c r="CP642" s="395">
        <f t="shared" si="435"/>
        <v>4545139.7600000007</v>
      </c>
      <c r="CQ642" s="391">
        <f t="shared" si="436"/>
        <v>54720388</v>
      </c>
      <c r="CR642" s="391">
        <f t="shared" si="437"/>
        <v>-396553</v>
      </c>
    </row>
    <row r="643" spans="1:96" s="50" customFormat="1" ht="24" customHeight="1" x14ac:dyDescent="0.2">
      <c r="A643" s="182">
        <f t="shared" si="455"/>
        <v>2655495</v>
      </c>
      <c r="B643" s="298">
        <f t="shared" si="438"/>
        <v>637</v>
      </c>
      <c r="C643" s="266">
        <v>434</v>
      </c>
      <c r="D643" s="299">
        <v>12951</v>
      </c>
      <c r="E643" s="242" t="s">
        <v>555</v>
      </c>
      <c r="F643" s="243" t="s">
        <v>556</v>
      </c>
      <c r="G643" s="287" t="s">
        <v>137</v>
      </c>
      <c r="H643" s="274" t="s">
        <v>458</v>
      </c>
      <c r="I643" s="294" t="s">
        <v>3033</v>
      </c>
      <c r="J643" s="65" t="s">
        <v>557</v>
      </c>
      <c r="K643" s="65" t="s">
        <v>558</v>
      </c>
      <c r="L643" s="65" t="s">
        <v>458</v>
      </c>
      <c r="M643" s="292" t="s">
        <v>137</v>
      </c>
      <c r="N643" s="244" t="s">
        <v>2410</v>
      </c>
      <c r="O643" s="65"/>
      <c r="P643" s="90"/>
      <c r="Q643" s="244">
        <v>30</v>
      </c>
      <c r="R643" s="246">
        <v>120</v>
      </c>
      <c r="S643" s="246">
        <v>110</v>
      </c>
      <c r="T643" s="246">
        <v>29.33</v>
      </c>
      <c r="U643" s="90">
        <v>0</v>
      </c>
      <c r="V643" s="262">
        <v>15</v>
      </c>
      <c r="W643" s="99">
        <v>0</v>
      </c>
      <c r="X643" s="84">
        <v>0</v>
      </c>
      <c r="Y643" s="99">
        <v>2</v>
      </c>
      <c r="Z643" s="65">
        <v>3</v>
      </c>
      <c r="AA643" s="319">
        <v>885165</v>
      </c>
      <c r="AB643" s="319">
        <v>46667</v>
      </c>
      <c r="AC643" s="320">
        <f t="shared" si="415"/>
        <v>931832</v>
      </c>
      <c r="AD643" s="75">
        <v>4500000</v>
      </c>
      <c r="AE643" s="75">
        <v>6000000</v>
      </c>
      <c r="AF643" s="338">
        <f t="shared" si="439"/>
        <v>177895.19999999998</v>
      </c>
      <c r="AG643" s="113">
        <f t="shared" si="416"/>
        <v>26554950</v>
      </c>
      <c r="AH643" s="75">
        <f t="shared" si="417"/>
        <v>1400010</v>
      </c>
      <c r="AI643" s="75">
        <f t="shared" si="418"/>
        <v>21347423.999999996</v>
      </c>
      <c r="AJ643" s="75">
        <f t="shared" si="419"/>
        <v>7966485</v>
      </c>
      <c r="AK643" s="75">
        <f t="shared" si="420"/>
        <v>4500000</v>
      </c>
      <c r="AL643" s="75">
        <f t="shared" si="421"/>
        <v>6000000</v>
      </c>
      <c r="AM643" s="75">
        <f t="shared" si="422"/>
        <v>4892117.9999999991</v>
      </c>
      <c r="AN643" s="75">
        <f t="shared" si="423"/>
        <v>5217666.2159999991</v>
      </c>
      <c r="AO643" s="75">
        <f t="shared" si="424"/>
        <v>0</v>
      </c>
      <c r="AP643" s="75">
        <f t="shared" si="425"/>
        <v>3000000</v>
      </c>
      <c r="AQ643" s="75">
        <v>0</v>
      </c>
      <c r="AR643" s="75">
        <v>0</v>
      </c>
      <c r="AS643" s="75">
        <v>0</v>
      </c>
      <c r="AT643" s="80">
        <v>0</v>
      </c>
      <c r="AU643" s="82">
        <f t="shared" si="426"/>
        <v>80878653.216000006</v>
      </c>
      <c r="AV643" s="113">
        <f t="shared" si="427"/>
        <v>54308316.440880008</v>
      </c>
      <c r="AW643" s="75">
        <f t="shared" si="428"/>
        <v>72912168.215999991</v>
      </c>
      <c r="AX643" s="75">
        <f t="shared" si="429"/>
        <v>5103851.7751199994</v>
      </c>
      <c r="AY643" s="76">
        <f t="shared" si="430"/>
        <v>1430831.644088001</v>
      </c>
      <c r="AZ643" s="75">
        <v>0</v>
      </c>
      <c r="BA643" s="75">
        <v>0</v>
      </c>
      <c r="BB643" s="75">
        <v>0</v>
      </c>
      <c r="BC643" s="80">
        <v>0</v>
      </c>
      <c r="BD643" s="80">
        <v>0</v>
      </c>
      <c r="BE643" s="80">
        <v>0</v>
      </c>
      <c r="BF643" s="78">
        <v>0</v>
      </c>
      <c r="BG643" s="348">
        <f t="shared" si="431"/>
        <v>6534683.4192080004</v>
      </c>
      <c r="BH643" s="188">
        <f t="shared" si="432"/>
        <v>74343969</v>
      </c>
      <c r="BM643" s="50">
        <v>885165</v>
      </c>
      <c r="BN643" s="391">
        <f t="shared" si="451"/>
        <v>46667</v>
      </c>
      <c r="BO643" s="391">
        <f t="shared" si="452"/>
        <v>931832</v>
      </c>
      <c r="BP643" s="391">
        <f t="shared" si="440"/>
        <v>26554950</v>
      </c>
      <c r="BQ643" s="50">
        <f t="shared" si="441"/>
        <v>1400010</v>
      </c>
      <c r="BR643" s="50">
        <f t="shared" si="442"/>
        <v>21347423.999999996</v>
      </c>
      <c r="BS643" s="50">
        <f t="shared" si="443"/>
        <v>7966485</v>
      </c>
      <c r="BT643" s="50">
        <f t="shared" si="444"/>
        <v>4500000</v>
      </c>
      <c r="BU643" s="50">
        <f t="shared" si="445"/>
        <v>6000000</v>
      </c>
      <c r="BV643" s="50">
        <f t="shared" si="446"/>
        <v>4892117.9999999991</v>
      </c>
      <c r="BW643" s="50">
        <f t="shared" si="447"/>
        <v>5217666.2159999991</v>
      </c>
      <c r="BX643" s="50">
        <f t="shared" si="448"/>
        <v>0</v>
      </c>
      <c r="BY643" s="50">
        <f t="shared" si="449"/>
        <v>3000000</v>
      </c>
      <c r="BZ643" s="50">
        <v>0</v>
      </c>
      <c r="CA643" s="50">
        <v>0</v>
      </c>
      <c r="CB643" s="50">
        <v>0</v>
      </c>
      <c r="CC643" s="50">
        <v>0</v>
      </c>
      <c r="CD643" s="391">
        <f t="shared" si="450"/>
        <v>80878653.216000006</v>
      </c>
      <c r="CE643" s="391">
        <f t="shared" si="453"/>
        <v>59412168.216000006</v>
      </c>
      <c r="CF643" s="391">
        <f t="shared" si="454"/>
        <v>72912168.216000006</v>
      </c>
      <c r="CG643" s="50">
        <f t="shared" si="433"/>
        <v>5103851.7751200013</v>
      </c>
      <c r="CH643" s="395">
        <f t="shared" si="434"/>
        <v>1941216.8216000006</v>
      </c>
      <c r="CI643" s="398">
        <v>0</v>
      </c>
      <c r="CJ643" s="50">
        <v>0</v>
      </c>
      <c r="CK643" s="50">
        <v>0</v>
      </c>
      <c r="CL643" s="50">
        <v>0</v>
      </c>
      <c r="CM643" s="50">
        <v>0</v>
      </c>
      <c r="CN643" s="50">
        <v>0</v>
      </c>
      <c r="CO643" s="50">
        <v>0</v>
      </c>
      <c r="CP643" s="395">
        <f t="shared" si="435"/>
        <v>7045068.5967200017</v>
      </c>
      <c r="CQ643" s="391">
        <f t="shared" si="436"/>
        <v>73833584</v>
      </c>
      <c r="CR643" s="391">
        <f t="shared" si="437"/>
        <v>-510385</v>
      </c>
    </row>
    <row r="644" spans="1:96" s="50" customFormat="1" ht="24" customHeight="1" x14ac:dyDescent="0.2">
      <c r="A644" s="182">
        <f t="shared" si="455"/>
        <v>2655495</v>
      </c>
      <c r="B644" s="298">
        <f t="shared" si="438"/>
        <v>638</v>
      </c>
      <c r="C644" s="266">
        <v>435</v>
      </c>
      <c r="D644" s="299">
        <v>12945</v>
      </c>
      <c r="E644" s="242" t="s">
        <v>135</v>
      </c>
      <c r="F644" s="243" t="s">
        <v>536</v>
      </c>
      <c r="G644" s="287" t="s">
        <v>137</v>
      </c>
      <c r="H644" s="274" t="s">
        <v>458</v>
      </c>
      <c r="I644" s="294" t="s">
        <v>3034</v>
      </c>
      <c r="J644" s="65" t="s">
        <v>537</v>
      </c>
      <c r="K644" s="65" t="s">
        <v>538</v>
      </c>
      <c r="L644" s="65" t="s">
        <v>458</v>
      </c>
      <c r="M644" s="292" t="s">
        <v>137</v>
      </c>
      <c r="N644" s="99"/>
      <c r="O644" s="246" t="s">
        <v>2410</v>
      </c>
      <c r="P644" s="90"/>
      <c r="Q644" s="244">
        <v>30</v>
      </c>
      <c r="R644" s="246">
        <v>90</v>
      </c>
      <c r="S644" s="246">
        <v>0</v>
      </c>
      <c r="T644" s="246">
        <v>0</v>
      </c>
      <c r="U644" s="90">
        <v>0</v>
      </c>
      <c r="V644" s="262">
        <v>30</v>
      </c>
      <c r="W644" s="99">
        <v>0</v>
      </c>
      <c r="X644" s="84">
        <v>0</v>
      </c>
      <c r="Y644" s="99">
        <v>0</v>
      </c>
      <c r="Z644" s="65">
        <v>0</v>
      </c>
      <c r="AA644" s="319">
        <v>885165</v>
      </c>
      <c r="AB644" s="319">
        <v>46667</v>
      </c>
      <c r="AC644" s="320">
        <f t="shared" si="415"/>
        <v>931832</v>
      </c>
      <c r="AD644" s="75">
        <v>4500000</v>
      </c>
      <c r="AE644" s="75">
        <v>6000000</v>
      </c>
      <c r="AF644" s="338">
        <f t="shared" si="439"/>
        <v>177895.19999999998</v>
      </c>
      <c r="AG644" s="113">
        <f t="shared" si="416"/>
        <v>26554950</v>
      </c>
      <c r="AH644" s="75">
        <f t="shared" si="417"/>
        <v>1400010</v>
      </c>
      <c r="AI644" s="75">
        <f t="shared" si="418"/>
        <v>16010567.999999998</v>
      </c>
      <c r="AJ644" s="75">
        <f t="shared" si="419"/>
        <v>0</v>
      </c>
      <c r="AK644" s="75">
        <f t="shared" si="420"/>
        <v>4500000</v>
      </c>
      <c r="AL644" s="75">
        <f t="shared" si="421"/>
        <v>6000000</v>
      </c>
      <c r="AM644" s="75">
        <f t="shared" si="422"/>
        <v>0</v>
      </c>
      <c r="AN644" s="75">
        <f t="shared" si="423"/>
        <v>0</v>
      </c>
      <c r="AO644" s="75">
        <f t="shared" si="424"/>
        <v>0</v>
      </c>
      <c r="AP644" s="75">
        <f t="shared" si="425"/>
        <v>6000000</v>
      </c>
      <c r="AQ644" s="75">
        <v>0</v>
      </c>
      <c r="AR644" s="75">
        <v>0</v>
      </c>
      <c r="AS644" s="75">
        <v>0</v>
      </c>
      <c r="AT644" s="80">
        <v>0</v>
      </c>
      <c r="AU644" s="82">
        <f t="shared" si="426"/>
        <v>60465528</v>
      </c>
      <c r="AV644" s="113">
        <f t="shared" si="427"/>
        <v>39732941.039999999</v>
      </c>
      <c r="AW644" s="75">
        <f t="shared" si="428"/>
        <v>60465528</v>
      </c>
      <c r="AX644" s="75">
        <f t="shared" si="429"/>
        <v>4232586.96</v>
      </c>
      <c r="AY644" s="76">
        <f t="shared" si="430"/>
        <v>0</v>
      </c>
      <c r="AZ644" s="75">
        <v>0</v>
      </c>
      <c r="BA644" s="75">
        <v>0</v>
      </c>
      <c r="BB644" s="75">
        <v>0</v>
      </c>
      <c r="BC644" s="80">
        <v>0</v>
      </c>
      <c r="BD644" s="80">
        <v>0</v>
      </c>
      <c r="BE644" s="80">
        <v>0</v>
      </c>
      <c r="BF644" s="78">
        <v>0</v>
      </c>
      <c r="BG644" s="348">
        <f t="shared" si="431"/>
        <v>4232586.96</v>
      </c>
      <c r="BH644" s="188">
        <f t="shared" si="432"/>
        <v>56232941</v>
      </c>
      <c r="BM644" s="50">
        <v>885165</v>
      </c>
      <c r="BN644" s="391">
        <f t="shared" si="451"/>
        <v>46667</v>
      </c>
      <c r="BO644" s="391">
        <f t="shared" si="452"/>
        <v>931832</v>
      </c>
      <c r="BP644" s="391">
        <f t="shared" si="440"/>
        <v>26554950</v>
      </c>
      <c r="BQ644" s="50">
        <f t="shared" si="441"/>
        <v>1400010</v>
      </c>
      <c r="BR644" s="50">
        <f t="shared" si="442"/>
        <v>16010567.999999998</v>
      </c>
      <c r="BS644" s="50">
        <f t="shared" si="443"/>
        <v>0</v>
      </c>
      <c r="BT644" s="50">
        <f t="shared" si="444"/>
        <v>4500000</v>
      </c>
      <c r="BU644" s="50">
        <f t="shared" si="445"/>
        <v>6000000</v>
      </c>
      <c r="BV644" s="50">
        <f t="shared" si="446"/>
        <v>0</v>
      </c>
      <c r="BW644" s="50">
        <f t="shared" si="447"/>
        <v>0</v>
      </c>
      <c r="BX644" s="50">
        <f t="shared" si="448"/>
        <v>0</v>
      </c>
      <c r="BY644" s="50">
        <f t="shared" si="449"/>
        <v>6000000</v>
      </c>
      <c r="BZ644" s="50">
        <v>0</v>
      </c>
      <c r="CA644" s="50">
        <v>0</v>
      </c>
      <c r="CB644" s="50">
        <v>0</v>
      </c>
      <c r="CC644" s="50">
        <v>0</v>
      </c>
      <c r="CD644" s="391">
        <f t="shared" si="450"/>
        <v>60465528</v>
      </c>
      <c r="CE644" s="391">
        <f t="shared" si="453"/>
        <v>43965528</v>
      </c>
      <c r="CF644" s="391">
        <f t="shared" si="454"/>
        <v>60465528</v>
      </c>
      <c r="CG644" s="50">
        <f t="shared" si="433"/>
        <v>4232586.96</v>
      </c>
      <c r="CH644" s="395">
        <f t="shared" si="434"/>
        <v>396552.80000000005</v>
      </c>
      <c r="CI644" s="398">
        <v>0</v>
      </c>
      <c r="CJ644" s="50">
        <v>0</v>
      </c>
      <c r="CK644" s="50">
        <v>0</v>
      </c>
      <c r="CL644" s="50">
        <v>0</v>
      </c>
      <c r="CM644" s="50">
        <v>0</v>
      </c>
      <c r="CN644" s="50">
        <v>0</v>
      </c>
      <c r="CO644" s="50">
        <v>0</v>
      </c>
      <c r="CP644" s="395">
        <f t="shared" si="435"/>
        <v>4629139.76</v>
      </c>
      <c r="CQ644" s="391">
        <f t="shared" si="436"/>
        <v>55836388</v>
      </c>
      <c r="CR644" s="391">
        <f t="shared" si="437"/>
        <v>-396553</v>
      </c>
    </row>
    <row r="645" spans="1:96" s="50" customFormat="1" ht="24" customHeight="1" x14ac:dyDescent="0.2">
      <c r="A645" s="182">
        <f t="shared" si="455"/>
        <v>2655495</v>
      </c>
      <c r="B645" s="298">
        <f t="shared" si="438"/>
        <v>639</v>
      </c>
      <c r="C645" s="266">
        <v>436</v>
      </c>
      <c r="D645" s="299">
        <v>12953</v>
      </c>
      <c r="E645" s="242" t="s">
        <v>562</v>
      </c>
      <c r="F645" s="243" t="s">
        <v>563</v>
      </c>
      <c r="G645" s="287" t="s">
        <v>137</v>
      </c>
      <c r="H645" s="274" t="s">
        <v>458</v>
      </c>
      <c r="I645" s="294" t="s">
        <v>3035</v>
      </c>
      <c r="J645" s="65" t="s">
        <v>564</v>
      </c>
      <c r="K645" s="65" t="s">
        <v>565</v>
      </c>
      <c r="L645" s="65" t="s">
        <v>458</v>
      </c>
      <c r="M645" s="292" t="s">
        <v>137</v>
      </c>
      <c r="N645" s="99"/>
      <c r="O645" s="246" t="s">
        <v>2410</v>
      </c>
      <c r="P645" s="90"/>
      <c r="Q645" s="244">
        <v>30</v>
      </c>
      <c r="R645" s="246">
        <v>90</v>
      </c>
      <c r="S645" s="246">
        <v>0</v>
      </c>
      <c r="T645" s="246">
        <v>0</v>
      </c>
      <c r="U645" s="90">
        <v>0</v>
      </c>
      <c r="V645" s="262">
        <v>30</v>
      </c>
      <c r="W645" s="99">
        <v>0</v>
      </c>
      <c r="X645" s="84">
        <v>0</v>
      </c>
      <c r="Y645" s="99">
        <v>1</v>
      </c>
      <c r="Z645" s="65">
        <v>1</v>
      </c>
      <c r="AA645" s="319">
        <v>885165</v>
      </c>
      <c r="AB645" s="319">
        <v>46667</v>
      </c>
      <c r="AC645" s="320">
        <f t="shared" si="415"/>
        <v>931832</v>
      </c>
      <c r="AD645" s="75">
        <v>4500000</v>
      </c>
      <c r="AE645" s="75">
        <v>6000000</v>
      </c>
      <c r="AF645" s="338">
        <f t="shared" si="439"/>
        <v>177895.19999999998</v>
      </c>
      <c r="AG645" s="113">
        <f t="shared" si="416"/>
        <v>26554950</v>
      </c>
      <c r="AH645" s="75">
        <f t="shared" si="417"/>
        <v>1400010</v>
      </c>
      <c r="AI645" s="75">
        <f t="shared" si="418"/>
        <v>16010567.999999998</v>
      </c>
      <c r="AJ645" s="75">
        <f t="shared" si="419"/>
        <v>2655495</v>
      </c>
      <c r="AK645" s="75">
        <f t="shared" si="420"/>
        <v>4500000</v>
      </c>
      <c r="AL645" s="75">
        <f t="shared" si="421"/>
        <v>6000000</v>
      </c>
      <c r="AM645" s="75">
        <f t="shared" si="422"/>
        <v>0</v>
      </c>
      <c r="AN645" s="75">
        <f t="shared" si="423"/>
        <v>0</v>
      </c>
      <c r="AO645" s="75">
        <f t="shared" si="424"/>
        <v>0</v>
      </c>
      <c r="AP645" s="75">
        <f t="shared" si="425"/>
        <v>6000000</v>
      </c>
      <c r="AQ645" s="75">
        <v>0</v>
      </c>
      <c r="AR645" s="75">
        <v>0</v>
      </c>
      <c r="AS645" s="75">
        <v>0</v>
      </c>
      <c r="AT645" s="80">
        <v>0</v>
      </c>
      <c r="AU645" s="82">
        <f t="shared" si="426"/>
        <v>63121023</v>
      </c>
      <c r="AV645" s="113">
        <f t="shared" si="427"/>
        <v>39732941.039999999</v>
      </c>
      <c r="AW645" s="75">
        <f t="shared" si="428"/>
        <v>60465528</v>
      </c>
      <c r="AX645" s="75">
        <f t="shared" si="429"/>
        <v>4232586.96</v>
      </c>
      <c r="AY645" s="76">
        <f t="shared" si="430"/>
        <v>0</v>
      </c>
      <c r="AZ645" s="75">
        <v>0</v>
      </c>
      <c r="BA645" s="75">
        <v>0</v>
      </c>
      <c r="BB645" s="75">
        <v>0</v>
      </c>
      <c r="BC645" s="80">
        <v>0</v>
      </c>
      <c r="BD645" s="80">
        <v>0</v>
      </c>
      <c r="BE645" s="80">
        <v>0</v>
      </c>
      <c r="BF645" s="78">
        <v>0</v>
      </c>
      <c r="BG645" s="348">
        <f t="shared" si="431"/>
        <v>4232586.96</v>
      </c>
      <c r="BH645" s="188">
        <f t="shared" si="432"/>
        <v>58888436</v>
      </c>
      <c r="BM645" s="50">
        <v>885165</v>
      </c>
      <c r="BN645" s="391">
        <f t="shared" si="451"/>
        <v>46667</v>
      </c>
      <c r="BO645" s="391">
        <f t="shared" si="452"/>
        <v>931832</v>
      </c>
      <c r="BP645" s="391">
        <f t="shared" si="440"/>
        <v>26554950</v>
      </c>
      <c r="BQ645" s="50">
        <f t="shared" si="441"/>
        <v>1400010</v>
      </c>
      <c r="BR645" s="50">
        <f t="shared" si="442"/>
        <v>16010567.999999998</v>
      </c>
      <c r="BS645" s="50">
        <f t="shared" si="443"/>
        <v>2655495</v>
      </c>
      <c r="BT645" s="50">
        <f t="shared" si="444"/>
        <v>4500000</v>
      </c>
      <c r="BU645" s="50">
        <f t="shared" si="445"/>
        <v>6000000</v>
      </c>
      <c r="BV645" s="50">
        <f t="shared" si="446"/>
        <v>0</v>
      </c>
      <c r="BW645" s="50">
        <f t="shared" si="447"/>
        <v>0</v>
      </c>
      <c r="BX645" s="50">
        <f t="shared" si="448"/>
        <v>0</v>
      </c>
      <c r="BY645" s="50">
        <f t="shared" si="449"/>
        <v>6000000</v>
      </c>
      <c r="BZ645" s="50">
        <v>0</v>
      </c>
      <c r="CA645" s="50">
        <v>0</v>
      </c>
      <c r="CB645" s="50">
        <v>0</v>
      </c>
      <c r="CC645" s="50">
        <v>0</v>
      </c>
      <c r="CD645" s="391">
        <f t="shared" si="450"/>
        <v>63121023</v>
      </c>
      <c r="CE645" s="391">
        <f t="shared" si="453"/>
        <v>43965528</v>
      </c>
      <c r="CF645" s="391">
        <f t="shared" si="454"/>
        <v>60465528</v>
      </c>
      <c r="CG645" s="50">
        <f t="shared" si="433"/>
        <v>4232586.96</v>
      </c>
      <c r="CH645" s="395">
        <f t="shared" si="434"/>
        <v>396552.80000000005</v>
      </c>
      <c r="CI645" s="398">
        <v>0</v>
      </c>
      <c r="CJ645" s="50">
        <v>0</v>
      </c>
      <c r="CK645" s="50">
        <v>0</v>
      </c>
      <c r="CL645" s="50">
        <v>0</v>
      </c>
      <c r="CM645" s="50">
        <v>0</v>
      </c>
      <c r="CN645" s="50">
        <v>0</v>
      </c>
      <c r="CO645" s="50">
        <v>0</v>
      </c>
      <c r="CP645" s="395">
        <f t="shared" si="435"/>
        <v>4629139.76</v>
      </c>
      <c r="CQ645" s="391">
        <f t="shared" si="436"/>
        <v>58491883</v>
      </c>
      <c r="CR645" s="391">
        <f t="shared" si="437"/>
        <v>-396553</v>
      </c>
    </row>
    <row r="646" spans="1:96" s="50" customFormat="1" ht="24" customHeight="1" x14ac:dyDescent="0.2">
      <c r="A646" s="182">
        <f t="shared" si="455"/>
        <v>2655495</v>
      </c>
      <c r="B646" s="298">
        <f t="shared" si="438"/>
        <v>640</v>
      </c>
      <c r="C646" s="266">
        <v>437</v>
      </c>
      <c r="D646" s="299">
        <v>12947</v>
      </c>
      <c r="E646" s="242" t="s">
        <v>542</v>
      </c>
      <c r="F646" s="243" t="s">
        <v>543</v>
      </c>
      <c r="G646" s="287" t="s">
        <v>137</v>
      </c>
      <c r="H646" s="274" t="s">
        <v>458</v>
      </c>
      <c r="I646" s="294" t="s">
        <v>3036</v>
      </c>
      <c r="J646" s="65" t="s">
        <v>544</v>
      </c>
      <c r="K646" s="65" t="s">
        <v>545</v>
      </c>
      <c r="L646" s="65" t="s">
        <v>458</v>
      </c>
      <c r="M646" s="292" t="s">
        <v>137</v>
      </c>
      <c r="N646" s="244" t="s">
        <v>2410</v>
      </c>
      <c r="O646" s="65"/>
      <c r="P646" s="90"/>
      <c r="Q646" s="244">
        <v>30</v>
      </c>
      <c r="R646" s="246">
        <v>120</v>
      </c>
      <c r="S646" s="246">
        <v>110</v>
      </c>
      <c r="T646" s="246">
        <v>29.33</v>
      </c>
      <c r="U646" s="90">
        <v>0</v>
      </c>
      <c r="V646" s="262">
        <v>14</v>
      </c>
      <c r="W646" s="99">
        <v>0</v>
      </c>
      <c r="X646" s="84">
        <v>0</v>
      </c>
      <c r="Y646" s="99">
        <v>1</v>
      </c>
      <c r="Z646" s="65">
        <v>1</v>
      </c>
      <c r="AA646" s="319">
        <v>885165</v>
      </c>
      <c r="AB646" s="319">
        <v>46667</v>
      </c>
      <c r="AC646" s="320">
        <f t="shared" si="415"/>
        <v>931832</v>
      </c>
      <c r="AD646" s="75">
        <v>4500000</v>
      </c>
      <c r="AE646" s="75">
        <v>6000000</v>
      </c>
      <c r="AF646" s="338">
        <f t="shared" si="439"/>
        <v>177895.19999999998</v>
      </c>
      <c r="AG646" s="113">
        <f t="shared" si="416"/>
        <v>26554950</v>
      </c>
      <c r="AH646" s="75">
        <f t="shared" si="417"/>
        <v>1400010</v>
      </c>
      <c r="AI646" s="75">
        <f t="shared" si="418"/>
        <v>21347423.999999996</v>
      </c>
      <c r="AJ646" s="75">
        <f t="shared" si="419"/>
        <v>2655495</v>
      </c>
      <c r="AK646" s="75">
        <f t="shared" si="420"/>
        <v>4500000</v>
      </c>
      <c r="AL646" s="75">
        <f t="shared" si="421"/>
        <v>6000000</v>
      </c>
      <c r="AM646" s="75">
        <f t="shared" si="422"/>
        <v>4892117.9999999991</v>
      </c>
      <c r="AN646" s="75">
        <f t="shared" si="423"/>
        <v>5217666.2159999991</v>
      </c>
      <c r="AO646" s="75">
        <f t="shared" si="424"/>
        <v>0</v>
      </c>
      <c r="AP646" s="75">
        <f t="shared" si="425"/>
        <v>2800000</v>
      </c>
      <c r="AQ646" s="75">
        <v>0</v>
      </c>
      <c r="AR646" s="75">
        <v>0</v>
      </c>
      <c r="AS646" s="75">
        <v>0</v>
      </c>
      <c r="AT646" s="80">
        <v>0</v>
      </c>
      <c r="AU646" s="82">
        <f t="shared" si="426"/>
        <v>75367663.216000006</v>
      </c>
      <c r="AV646" s="113">
        <f t="shared" si="427"/>
        <v>54322316.440880008</v>
      </c>
      <c r="AW646" s="75">
        <f t="shared" si="428"/>
        <v>72712168.215999991</v>
      </c>
      <c r="AX646" s="75">
        <f t="shared" si="429"/>
        <v>5089851.7751199994</v>
      </c>
      <c r="AY646" s="76">
        <f t="shared" si="430"/>
        <v>1432231.644088001</v>
      </c>
      <c r="AZ646" s="75">
        <v>0</v>
      </c>
      <c r="BA646" s="75">
        <v>0</v>
      </c>
      <c r="BB646" s="75">
        <v>0</v>
      </c>
      <c r="BC646" s="80">
        <v>0</v>
      </c>
      <c r="BD646" s="80">
        <v>0</v>
      </c>
      <c r="BE646" s="80">
        <v>0</v>
      </c>
      <c r="BF646" s="78">
        <v>0</v>
      </c>
      <c r="BG646" s="348">
        <f t="shared" si="431"/>
        <v>6522083.4192080004</v>
      </c>
      <c r="BH646" s="188">
        <f t="shared" si="432"/>
        <v>68845579</v>
      </c>
      <c r="BM646" s="50">
        <v>885165</v>
      </c>
      <c r="BN646" s="391">
        <f t="shared" si="451"/>
        <v>46667</v>
      </c>
      <c r="BO646" s="391">
        <f t="shared" si="452"/>
        <v>931832</v>
      </c>
      <c r="BP646" s="391">
        <f t="shared" si="440"/>
        <v>26554950</v>
      </c>
      <c r="BQ646" s="50">
        <f t="shared" si="441"/>
        <v>1400010</v>
      </c>
      <c r="BR646" s="50">
        <f t="shared" si="442"/>
        <v>21347423.999999996</v>
      </c>
      <c r="BS646" s="50">
        <f t="shared" si="443"/>
        <v>2655495</v>
      </c>
      <c r="BT646" s="50">
        <f t="shared" si="444"/>
        <v>4500000</v>
      </c>
      <c r="BU646" s="50">
        <f t="shared" si="445"/>
        <v>6000000</v>
      </c>
      <c r="BV646" s="50">
        <f t="shared" si="446"/>
        <v>4892117.9999999991</v>
      </c>
      <c r="BW646" s="50">
        <f t="shared" si="447"/>
        <v>5217666.2159999991</v>
      </c>
      <c r="BX646" s="50">
        <f t="shared" si="448"/>
        <v>0</v>
      </c>
      <c r="BY646" s="50">
        <f t="shared" si="449"/>
        <v>2800000</v>
      </c>
      <c r="BZ646" s="50">
        <v>0</v>
      </c>
      <c r="CA646" s="50">
        <v>0</v>
      </c>
      <c r="CB646" s="50">
        <v>0</v>
      </c>
      <c r="CC646" s="50">
        <v>0</v>
      </c>
      <c r="CD646" s="391">
        <f t="shared" si="450"/>
        <v>75367663.216000006</v>
      </c>
      <c r="CE646" s="391">
        <f t="shared" si="453"/>
        <v>59412168.216000006</v>
      </c>
      <c r="CF646" s="391">
        <f t="shared" si="454"/>
        <v>72712168.216000006</v>
      </c>
      <c r="CG646" s="50">
        <f t="shared" si="433"/>
        <v>5089851.7751200013</v>
      </c>
      <c r="CH646" s="395">
        <f t="shared" si="434"/>
        <v>1941216.8216000006</v>
      </c>
      <c r="CI646" s="398">
        <v>0</v>
      </c>
      <c r="CJ646" s="50">
        <v>0</v>
      </c>
      <c r="CK646" s="50">
        <v>0</v>
      </c>
      <c r="CL646" s="50">
        <v>0</v>
      </c>
      <c r="CM646" s="50">
        <v>0</v>
      </c>
      <c r="CN646" s="50">
        <v>0</v>
      </c>
      <c r="CO646" s="50">
        <v>0</v>
      </c>
      <c r="CP646" s="395">
        <f t="shared" si="435"/>
        <v>7031068.5967200017</v>
      </c>
      <c r="CQ646" s="391">
        <f t="shared" si="436"/>
        <v>68336594</v>
      </c>
      <c r="CR646" s="391">
        <f t="shared" si="437"/>
        <v>-508985</v>
      </c>
    </row>
    <row r="647" spans="1:96" s="50" customFormat="1" ht="24" customHeight="1" x14ac:dyDescent="0.2">
      <c r="A647" s="182">
        <f t="shared" si="455"/>
        <v>2655495</v>
      </c>
      <c r="B647" s="298">
        <f t="shared" si="438"/>
        <v>641</v>
      </c>
      <c r="C647" s="266">
        <v>438</v>
      </c>
      <c r="D647" s="299">
        <v>12942</v>
      </c>
      <c r="E647" s="242" t="s">
        <v>526</v>
      </c>
      <c r="F647" s="243" t="s">
        <v>527</v>
      </c>
      <c r="G647" s="287" t="s">
        <v>137</v>
      </c>
      <c r="H647" s="274" t="s">
        <v>458</v>
      </c>
      <c r="I647" s="294" t="s">
        <v>3037</v>
      </c>
      <c r="J647" s="65" t="s">
        <v>528</v>
      </c>
      <c r="K647" s="65" t="s">
        <v>529</v>
      </c>
      <c r="L647" s="65" t="s">
        <v>458</v>
      </c>
      <c r="M647" s="292" t="s">
        <v>137</v>
      </c>
      <c r="N647" s="244" t="s">
        <v>2410</v>
      </c>
      <c r="O647" s="65"/>
      <c r="P647" s="90"/>
      <c r="Q647" s="244">
        <v>30</v>
      </c>
      <c r="R647" s="246">
        <v>120</v>
      </c>
      <c r="S647" s="246">
        <v>110</v>
      </c>
      <c r="T647" s="246">
        <v>29.33</v>
      </c>
      <c r="U647" s="90">
        <v>0</v>
      </c>
      <c r="V647" s="262">
        <v>14</v>
      </c>
      <c r="W647" s="99">
        <v>0</v>
      </c>
      <c r="X647" s="84">
        <v>0</v>
      </c>
      <c r="Y647" s="99">
        <v>0</v>
      </c>
      <c r="Z647" s="65">
        <v>0</v>
      </c>
      <c r="AA647" s="319">
        <v>885165</v>
      </c>
      <c r="AB647" s="319">
        <v>46667</v>
      </c>
      <c r="AC647" s="320">
        <f t="shared" ref="AC647:AC710" si="456">AA647+AB647</f>
        <v>931832</v>
      </c>
      <c r="AD647" s="75">
        <v>4500000</v>
      </c>
      <c r="AE647" s="75">
        <v>6000000</v>
      </c>
      <c r="AF647" s="338">
        <f t="shared" si="439"/>
        <v>177895.19999999998</v>
      </c>
      <c r="AG647" s="113">
        <f t="shared" si="416"/>
        <v>26554950</v>
      </c>
      <c r="AH647" s="75">
        <f t="shared" si="417"/>
        <v>1400010</v>
      </c>
      <c r="AI647" s="75">
        <f t="shared" si="418"/>
        <v>21347423.999999996</v>
      </c>
      <c r="AJ647" s="75">
        <f t="shared" si="419"/>
        <v>0</v>
      </c>
      <c r="AK647" s="75">
        <f t="shared" si="420"/>
        <v>4500000</v>
      </c>
      <c r="AL647" s="75">
        <f t="shared" si="421"/>
        <v>6000000</v>
      </c>
      <c r="AM647" s="75">
        <f t="shared" si="422"/>
        <v>4892117.9999999991</v>
      </c>
      <c r="AN647" s="75">
        <f t="shared" si="423"/>
        <v>5217666.2159999991</v>
      </c>
      <c r="AO647" s="75">
        <f t="shared" si="424"/>
        <v>0</v>
      </c>
      <c r="AP647" s="75">
        <f t="shared" si="425"/>
        <v>2800000</v>
      </c>
      <c r="AQ647" s="75">
        <v>0</v>
      </c>
      <c r="AR647" s="75">
        <v>0</v>
      </c>
      <c r="AS647" s="75">
        <v>0</v>
      </c>
      <c r="AT647" s="80">
        <v>0</v>
      </c>
      <c r="AU647" s="82">
        <f t="shared" si="426"/>
        <v>72712168.216000006</v>
      </c>
      <c r="AV647" s="113">
        <f t="shared" si="427"/>
        <v>54322316.440880008</v>
      </c>
      <c r="AW647" s="75">
        <f t="shared" si="428"/>
        <v>72712168.215999991</v>
      </c>
      <c r="AX647" s="75">
        <f t="shared" si="429"/>
        <v>5089851.7751199994</v>
      </c>
      <c r="AY647" s="76">
        <f t="shared" si="430"/>
        <v>1432231.644088001</v>
      </c>
      <c r="AZ647" s="75">
        <v>0</v>
      </c>
      <c r="BA647" s="75">
        <v>0</v>
      </c>
      <c r="BB647" s="75">
        <v>0</v>
      </c>
      <c r="BC647" s="80">
        <v>0</v>
      </c>
      <c r="BD647" s="80">
        <v>0</v>
      </c>
      <c r="BE647" s="80">
        <v>0</v>
      </c>
      <c r="BF647" s="78">
        <v>0</v>
      </c>
      <c r="BG647" s="348">
        <f t="shared" si="431"/>
        <v>6522083.4192080004</v>
      </c>
      <c r="BH647" s="188">
        <f t="shared" si="432"/>
        <v>66190084</v>
      </c>
      <c r="BM647" s="50">
        <v>885165</v>
      </c>
      <c r="BN647" s="391">
        <f t="shared" si="451"/>
        <v>46667</v>
      </c>
      <c r="BO647" s="391">
        <f t="shared" si="452"/>
        <v>931832</v>
      </c>
      <c r="BP647" s="391">
        <f t="shared" si="440"/>
        <v>26554950</v>
      </c>
      <c r="BQ647" s="50">
        <f t="shared" si="441"/>
        <v>1400010</v>
      </c>
      <c r="BR647" s="50">
        <f t="shared" si="442"/>
        <v>21347423.999999996</v>
      </c>
      <c r="BS647" s="50">
        <f t="shared" si="443"/>
        <v>0</v>
      </c>
      <c r="BT647" s="50">
        <f t="shared" si="444"/>
        <v>4500000</v>
      </c>
      <c r="BU647" s="50">
        <f t="shared" si="445"/>
        <v>6000000</v>
      </c>
      <c r="BV647" s="50">
        <f t="shared" si="446"/>
        <v>4892117.9999999991</v>
      </c>
      <c r="BW647" s="50">
        <f t="shared" si="447"/>
        <v>5217666.2159999991</v>
      </c>
      <c r="BX647" s="50">
        <f t="shared" si="448"/>
        <v>0</v>
      </c>
      <c r="BY647" s="50">
        <f t="shared" si="449"/>
        <v>2800000</v>
      </c>
      <c r="BZ647" s="50">
        <v>0</v>
      </c>
      <c r="CA647" s="50">
        <v>0</v>
      </c>
      <c r="CB647" s="50">
        <v>0</v>
      </c>
      <c r="CC647" s="50">
        <v>0</v>
      </c>
      <c r="CD647" s="391">
        <f t="shared" si="450"/>
        <v>72712168.216000006</v>
      </c>
      <c r="CE647" s="391">
        <f t="shared" si="453"/>
        <v>59412168.216000006</v>
      </c>
      <c r="CF647" s="391">
        <f t="shared" si="454"/>
        <v>72712168.216000006</v>
      </c>
      <c r="CG647" s="50">
        <f t="shared" si="433"/>
        <v>5089851.7751200013</v>
      </c>
      <c r="CH647" s="395">
        <f t="shared" si="434"/>
        <v>1941216.8216000006</v>
      </c>
      <c r="CI647" s="398">
        <v>0</v>
      </c>
      <c r="CJ647" s="50">
        <v>0</v>
      </c>
      <c r="CK647" s="50">
        <v>0</v>
      </c>
      <c r="CL647" s="50">
        <v>0</v>
      </c>
      <c r="CM647" s="50">
        <v>0</v>
      </c>
      <c r="CN647" s="50">
        <v>0</v>
      </c>
      <c r="CO647" s="50">
        <v>0</v>
      </c>
      <c r="CP647" s="395">
        <f t="shared" si="435"/>
        <v>7031068.5967200017</v>
      </c>
      <c r="CQ647" s="391">
        <f t="shared" si="436"/>
        <v>65681099</v>
      </c>
      <c r="CR647" s="391">
        <f t="shared" si="437"/>
        <v>-508985</v>
      </c>
    </row>
    <row r="648" spans="1:96" s="50" customFormat="1" ht="24" customHeight="1" x14ac:dyDescent="0.2">
      <c r="A648" s="182">
        <f t="shared" si="455"/>
        <v>2655495</v>
      </c>
      <c r="B648" s="298">
        <f t="shared" si="438"/>
        <v>642</v>
      </c>
      <c r="C648" s="266">
        <v>439</v>
      </c>
      <c r="D648" s="299">
        <v>12955</v>
      </c>
      <c r="E648" s="242" t="s">
        <v>569</v>
      </c>
      <c r="F648" s="243" t="s">
        <v>570</v>
      </c>
      <c r="G648" s="287" t="s">
        <v>137</v>
      </c>
      <c r="H648" s="274" t="s">
        <v>458</v>
      </c>
      <c r="I648" s="294" t="s">
        <v>3038</v>
      </c>
      <c r="J648" s="65" t="s">
        <v>571</v>
      </c>
      <c r="K648" s="65" t="s">
        <v>572</v>
      </c>
      <c r="L648" s="65" t="s">
        <v>458</v>
      </c>
      <c r="M648" s="292" t="s">
        <v>137</v>
      </c>
      <c r="N648" s="244" t="s">
        <v>2410</v>
      </c>
      <c r="O648" s="65"/>
      <c r="P648" s="90"/>
      <c r="Q648" s="244">
        <v>30</v>
      </c>
      <c r="R648" s="246">
        <v>120</v>
      </c>
      <c r="S648" s="246">
        <v>110</v>
      </c>
      <c r="T648" s="246">
        <v>29.33</v>
      </c>
      <c r="U648" s="90">
        <v>0</v>
      </c>
      <c r="V648" s="262">
        <v>15</v>
      </c>
      <c r="W648" s="99">
        <v>0</v>
      </c>
      <c r="X648" s="84">
        <v>0</v>
      </c>
      <c r="Y648" s="99">
        <v>1</v>
      </c>
      <c r="Z648" s="65">
        <v>1</v>
      </c>
      <c r="AA648" s="319">
        <v>885165</v>
      </c>
      <c r="AB648" s="319">
        <v>46667</v>
      </c>
      <c r="AC648" s="320">
        <f t="shared" si="456"/>
        <v>931832</v>
      </c>
      <c r="AD648" s="75">
        <v>4500000</v>
      </c>
      <c r="AE648" s="75">
        <v>6000000</v>
      </c>
      <c r="AF648" s="338">
        <f t="shared" si="439"/>
        <v>177895.19999999998</v>
      </c>
      <c r="AG648" s="113">
        <f t="shared" ref="AG648:AG711" si="457">AA648*Q648</f>
        <v>26554950</v>
      </c>
      <c r="AH648" s="75">
        <f t="shared" ref="AH648:AH711" si="458">AB648*Q648</f>
        <v>1400010</v>
      </c>
      <c r="AI648" s="75">
        <f t="shared" ref="AI648:AI711" si="459">AF648*R648</f>
        <v>21347423.999999996</v>
      </c>
      <c r="AJ648" s="75">
        <f t="shared" ref="AJ648:AJ711" si="460">IF(Q648=31,A648*Z648,(Q648/30)*A648*Z648)</f>
        <v>2655495</v>
      </c>
      <c r="AK648" s="75">
        <f t="shared" ref="AK648:AK711" si="461">IF(Q648=31,AD648,(Q648/30)*AD648)</f>
        <v>4500000</v>
      </c>
      <c r="AL648" s="75">
        <f t="shared" ref="AL648:AL711" si="462">IF(Q648=31,AE648,(Q648/30)*AE648)</f>
        <v>6000000</v>
      </c>
      <c r="AM648" s="75">
        <f t="shared" ref="AM648:AM711" si="463">(AC648*30/220)*35%*S648</f>
        <v>4892117.9999999991</v>
      </c>
      <c r="AN648" s="75">
        <f t="shared" ref="AN648:AN711" si="464">AC648*30/220*1.4*T648</f>
        <v>5217666.2159999991</v>
      </c>
      <c r="AO648" s="75">
        <f t="shared" ref="AO648:AO711" si="465">AC648*U648</f>
        <v>0</v>
      </c>
      <c r="AP648" s="75">
        <f t="shared" ref="AP648:AP711" si="466">200000*V648</f>
        <v>3000000</v>
      </c>
      <c r="AQ648" s="75">
        <v>0</v>
      </c>
      <c r="AR648" s="75">
        <v>0</v>
      </c>
      <c r="AS648" s="75">
        <v>0</v>
      </c>
      <c r="AT648" s="80">
        <v>0</v>
      </c>
      <c r="AU648" s="82">
        <f t="shared" ref="AU648:AU711" si="467">SUM(AG648:AT648)</f>
        <v>75567663.216000006</v>
      </c>
      <c r="AV648" s="113">
        <f t="shared" ref="AV648:AV711" si="468">AU648-(AX648+AP648+AO648+AL648+AK648+AJ648+AT648)</f>
        <v>54308316.440880008</v>
      </c>
      <c r="AW648" s="75">
        <f t="shared" ref="AW648:AW711" si="469">AG648+AH648+AK648+AL648+AI648+AN648+AM648+AP648</f>
        <v>72912168.215999991</v>
      </c>
      <c r="AX648" s="75">
        <f t="shared" ref="AX648:AX711" si="470">AW648*7%</f>
        <v>5103851.7751199994</v>
      </c>
      <c r="AY648" s="76">
        <f t="shared" ref="AY648:AY711" si="471">IF(AV648&lt;=40000000,0,IF(AND(AV648&gt;40000000,AV648&lt;=80000000),(AV648-40000000)*10%,IF(AND(AV648&gt;80000000,AV648&lt;=120000000),4000000+(AV648-80000000)*15%,IF(AND(AV648&gt;120000000,AV648&lt;=180000000),10000000+(AV648-120000000)*20%,IF(AND(AV648&gt;180000000,AV648&lt;=240000000),22000000+(AV648-180000000)*25%,IF(AND(AV648&gt;240000000,AV648&lt;=320000000),37000000+(AV648-240000000)*30%,61000000+(AV648-320000000)*35%))))))</f>
        <v>1430831.644088001</v>
      </c>
      <c r="AZ648" s="75">
        <v>0</v>
      </c>
      <c r="BA648" s="75">
        <v>0</v>
      </c>
      <c r="BB648" s="75">
        <v>0</v>
      </c>
      <c r="BC648" s="80">
        <v>0</v>
      </c>
      <c r="BD648" s="80">
        <v>0</v>
      </c>
      <c r="BE648" s="80">
        <v>0</v>
      </c>
      <c r="BF648" s="78">
        <v>0</v>
      </c>
      <c r="BG648" s="348">
        <f t="shared" ref="BG648:BG711" si="472">SUM(AX648:BF648)</f>
        <v>6534683.4192080004</v>
      </c>
      <c r="BH648" s="188">
        <f t="shared" ref="BH648:BH711" si="473">INT(AU648-BG648)</f>
        <v>69032979</v>
      </c>
      <c r="BM648" s="50">
        <v>885165</v>
      </c>
      <c r="BN648" s="391">
        <f t="shared" si="451"/>
        <v>46667</v>
      </c>
      <c r="BO648" s="391">
        <f t="shared" si="452"/>
        <v>931832</v>
      </c>
      <c r="BP648" s="391">
        <f t="shared" si="440"/>
        <v>26554950</v>
      </c>
      <c r="BQ648" s="50">
        <f t="shared" si="441"/>
        <v>1400010</v>
      </c>
      <c r="BR648" s="50">
        <f t="shared" si="442"/>
        <v>21347423.999999996</v>
      </c>
      <c r="BS648" s="50">
        <f t="shared" si="443"/>
        <v>2655495</v>
      </c>
      <c r="BT648" s="50">
        <f t="shared" si="444"/>
        <v>4500000</v>
      </c>
      <c r="BU648" s="50">
        <f t="shared" si="445"/>
        <v>6000000</v>
      </c>
      <c r="BV648" s="50">
        <f t="shared" si="446"/>
        <v>4892117.9999999991</v>
      </c>
      <c r="BW648" s="50">
        <f t="shared" si="447"/>
        <v>5217666.2159999991</v>
      </c>
      <c r="BX648" s="50">
        <f t="shared" si="448"/>
        <v>0</v>
      </c>
      <c r="BY648" s="50">
        <f t="shared" si="449"/>
        <v>3000000</v>
      </c>
      <c r="BZ648" s="50">
        <v>0</v>
      </c>
      <c r="CA648" s="50">
        <v>0</v>
      </c>
      <c r="CB648" s="50">
        <v>0</v>
      </c>
      <c r="CC648" s="50">
        <v>0</v>
      </c>
      <c r="CD648" s="391">
        <f t="shared" si="450"/>
        <v>75567663.216000006</v>
      </c>
      <c r="CE648" s="391">
        <f t="shared" si="453"/>
        <v>59412168.216000006</v>
      </c>
      <c r="CF648" s="391">
        <f t="shared" si="454"/>
        <v>72912168.216000006</v>
      </c>
      <c r="CG648" s="50">
        <f t="shared" ref="CG648:CG711" si="474">CF648*7%</f>
        <v>5103851.7751200013</v>
      </c>
      <c r="CH648" s="395">
        <f t="shared" ref="CH648:CH711" si="475">(CE648-40000000)*10%</f>
        <v>1941216.8216000006</v>
      </c>
      <c r="CI648" s="398">
        <v>0</v>
      </c>
      <c r="CJ648" s="50">
        <v>0</v>
      </c>
      <c r="CK648" s="50">
        <v>0</v>
      </c>
      <c r="CL648" s="50">
        <v>0</v>
      </c>
      <c r="CM648" s="50">
        <v>0</v>
      </c>
      <c r="CN648" s="50">
        <v>0</v>
      </c>
      <c r="CO648" s="50">
        <v>0</v>
      </c>
      <c r="CP648" s="395">
        <f t="shared" ref="CP648:CP711" si="476">SUM(CG648:CO648)</f>
        <v>7045068.5967200017</v>
      </c>
      <c r="CQ648" s="391">
        <f t="shared" ref="CQ648:CQ711" si="477">INT(CD648-CP648)</f>
        <v>68522594</v>
      </c>
      <c r="CR648" s="391">
        <f t="shared" ref="CR648:CR711" si="478">CQ648-BH648</f>
        <v>-510385</v>
      </c>
    </row>
    <row r="649" spans="1:96" s="50" customFormat="1" ht="24" customHeight="1" x14ac:dyDescent="0.2">
      <c r="A649" s="182">
        <f t="shared" si="455"/>
        <v>2655495</v>
      </c>
      <c r="B649" s="298">
        <f t="shared" ref="B649:B712" si="479">B648+1</f>
        <v>643</v>
      </c>
      <c r="C649" s="266">
        <v>440</v>
      </c>
      <c r="D649" s="299">
        <v>13301</v>
      </c>
      <c r="E649" s="242" t="s">
        <v>1650</v>
      </c>
      <c r="F649" s="243" t="s">
        <v>546</v>
      </c>
      <c r="G649" s="287" t="s">
        <v>137</v>
      </c>
      <c r="H649" s="274" t="s">
        <v>458</v>
      </c>
      <c r="I649" s="290" t="s">
        <v>3271</v>
      </c>
      <c r="J649" s="177" t="s">
        <v>496</v>
      </c>
      <c r="K649" s="65" t="s">
        <v>1652</v>
      </c>
      <c r="L649" s="65"/>
      <c r="M649" s="292" t="s">
        <v>137</v>
      </c>
      <c r="N649" s="244" t="s">
        <v>2410</v>
      </c>
      <c r="O649" s="65"/>
      <c r="P649" s="90"/>
      <c r="Q649" s="244">
        <v>30</v>
      </c>
      <c r="R649" s="246">
        <v>120</v>
      </c>
      <c r="S649" s="246">
        <v>110</v>
      </c>
      <c r="T649" s="246">
        <v>29.33</v>
      </c>
      <c r="U649" s="90">
        <v>0</v>
      </c>
      <c r="V649" s="262">
        <v>14</v>
      </c>
      <c r="W649" s="99">
        <v>0</v>
      </c>
      <c r="X649" s="84">
        <v>0</v>
      </c>
      <c r="Y649" s="99">
        <v>0</v>
      </c>
      <c r="Z649" s="65">
        <v>0</v>
      </c>
      <c r="AA649" s="319">
        <v>885165</v>
      </c>
      <c r="AB649" s="319">
        <v>0</v>
      </c>
      <c r="AC649" s="320">
        <f t="shared" si="456"/>
        <v>885165</v>
      </c>
      <c r="AD649" s="75">
        <v>4500000</v>
      </c>
      <c r="AE649" s="75">
        <v>6000000</v>
      </c>
      <c r="AF649" s="338">
        <f t="shared" ref="AF649:AF712" si="480">(AC649*30)/220*1.4</f>
        <v>168986.04545454544</v>
      </c>
      <c r="AG649" s="113">
        <f t="shared" si="457"/>
        <v>26554950</v>
      </c>
      <c r="AH649" s="75">
        <f t="shared" si="458"/>
        <v>0</v>
      </c>
      <c r="AI649" s="75">
        <f t="shared" si="459"/>
        <v>20278325.454545453</v>
      </c>
      <c r="AJ649" s="75">
        <f t="shared" si="460"/>
        <v>0</v>
      </c>
      <c r="AK649" s="75">
        <f t="shared" si="461"/>
        <v>4500000</v>
      </c>
      <c r="AL649" s="75">
        <f t="shared" si="462"/>
        <v>6000000</v>
      </c>
      <c r="AM649" s="75">
        <f t="shared" si="463"/>
        <v>4647116.25</v>
      </c>
      <c r="AN649" s="75">
        <f t="shared" si="464"/>
        <v>4956360.7131818179</v>
      </c>
      <c r="AO649" s="75">
        <f t="shared" si="465"/>
        <v>0</v>
      </c>
      <c r="AP649" s="75">
        <f t="shared" si="466"/>
        <v>2800000</v>
      </c>
      <c r="AQ649" s="75">
        <v>0</v>
      </c>
      <c r="AR649" s="75">
        <v>0</v>
      </c>
      <c r="AS649" s="75">
        <v>0</v>
      </c>
      <c r="AT649" s="80">
        <v>0</v>
      </c>
      <c r="AU649" s="82">
        <f t="shared" si="467"/>
        <v>69736752.417727262</v>
      </c>
      <c r="AV649" s="113">
        <f t="shared" si="468"/>
        <v>51555179.748486355</v>
      </c>
      <c r="AW649" s="75">
        <f t="shared" si="469"/>
        <v>69736752.417727262</v>
      </c>
      <c r="AX649" s="75">
        <f t="shared" si="470"/>
        <v>4881572.6692409087</v>
      </c>
      <c r="AY649" s="76">
        <f t="shared" si="471"/>
        <v>1155517.9748486355</v>
      </c>
      <c r="AZ649" s="75">
        <v>0</v>
      </c>
      <c r="BA649" s="75">
        <v>0</v>
      </c>
      <c r="BB649" s="75">
        <v>0</v>
      </c>
      <c r="BC649" s="80">
        <v>0</v>
      </c>
      <c r="BD649" s="80">
        <v>0</v>
      </c>
      <c r="BE649" s="80">
        <v>0</v>
      </c>
      <c r="BF649" s="78">
        <v>0</v>
      </c>
      <c r="BG649" s="348">
        <f t="shared" si="472"/>
        <v>6037090.6440895442</v>
      </c>
      <c r="BH649" s="188">
        <f t="shared" si="473"/>
        <v>63699661</v>
      </c>
      <c r="BI649" s="343" t="s">
        <v>3272</v>
      </c>
      <c r="BM649" s="50">
        <v>885165</v>
      </c>
      <c r="BN649" s="391">
        <f t="shared" si="451"/>
        <v>0</v>
      </c>
      <c r="BO649" s="391">
        <f t="shared" si="452"/>
        <v>885165</v>
      </c>
      <c r="BP649" s="391">
        <f t="shared" si="440"/>
        <v>26554950</v>
      </c>
      <c r="BQ649" s="50">
        <f t="shared" si="441"/>
        <v>0</v>
      </c>
      <c r="BR649" s="50">
        <f t="shared" si="442"/>
        <v>20278325.454545453</v>
      </c>
      <c r="BS649" s="50">
        <f t="shared" si="443"/>
        <v>0</v>
      </c>
      <c r="BT649" s="50">
        <f t="shared" si="444"/>
        <v>4500000</v>
      </c>
      <c r="BU649" s="50">
        <f t="shared" si="445"/>
        <v>6000000</v>
      </c>
      <c r="BV649" s="50">
        <f t="shared" si="446"/>
        <v>4647116.25</v>
      </c>
      <c r="BW649" s="50">
        <f t="shared" si="447"/>
        <v>4956360.7131818179</v>
      </c>
      <c r="BX649" s="50">
        <f t="shared" si="448"/>
        <v>0</v>
      </c>
      <c r="BY649" s="50">
        <f t="shared" si="449"/>
        <v>2800000</v>
      </c>
      <c r="BZ649" s="50">
        <v>0</v>
      </c>
      <c r="CA649" s="50">
        <v>0</v>
      </c>
      <c r="CB649" s="50">
        <v>0</v>
      </c>
      <c r="CC649" s="50">
        <v>0</v>
      </c>
      <c r="CD649" s="391">
        <f t="shared" si="450"/>
        <v>69736752.417727262</v>
      </c>
      <c r="CE649" s="391">
        <f t="shared" si="453"/>
        <v>56436752.417727262</v>
      </c>
      <c r="CF649" s="391">
        <f t="shared" si="454"/>
        <v>69736752.417727262</v>
      </c>
      <c r="CG649" s="50">
        <f t="shared" si="474"/>
        <v>4881572.6692409087</v>
      </c>
      <c r="CH649" s="395">
        <f t="shared" si="475"/>
        <v>1643675.2417727262</v>
      </c>
      <c r="CI649" s="398">
        <v>0</v>
      </c>
      <c r="CJ649" s="50">
        <v>0</v>
      </c>
      <c r="CK649" s="50">
        <v>0</v>
      </c>
      <c r="CL649" s="50">
        <v>0</v>
      </c>
      <c r="CM649" s="50">
        <v>0</v>
      </c>
      <c r="CN649" s="50">
        <v>0</v>
      </c>
      <c r="CO649" s="50">
        <v>0</v>
      </c>
      <c r="CP649" s="395">
        <f t="shared" si="476"/>
        <v>6525247.9110136349</v>
      </c>
      <c r="CQ649" s="391">
        <f t="shared" si="477"/>
        <v>63211504</v>
      </c>
      <c r="CR649" s="391">
        <f t="shared" si="478"/>
        <v>-488157</v>
      </c>
    </row>
    <row r="650" spans="1:96" s="50" customFormat="1" ht="24" customHeight="1" x14ac:dyDescent="0.2">
      <c r="A650" s="182">
        <f t="shared" si="455"/>
        <v>2655495</v>
      </c>
      <c r="B650" s="298">
        <f t="shared" si="479"/>
        <v>644</v>
      </c>
      <c r="C650" s="266">
        <v>441</v>
      </c>
      <c r="D650" s="299">
        <v>12936</v>
      </c>
      <c r="E650" s="242" t="s">
        <v>504</v>
      </c>
      <c r="F650" s="243" t="s">
        <v>505</v>
      </c>
      <c r="G650" s="287" t="s">
        <v>137</v>
      </c>
      <c r="H650" s="274" t="s">
        <v>458</v>
      </c>
      <c r="I650" s="294" t="s">
        <v>3039</v>
      </c>
      <c r="J650" s="65" t="s">
        <v>506</v>
      </c>
      <c r="K650" s="65" t="s">
        <v>507</v>
      </c>
      <c r="L650" s="65" t="s">
        <v>458</v>
      </c>
      <c r="M650" s="292" t="s">
        <v>137</v>
      </c>
      <c r="N650" s="99"/>
      <c r="O650" s="246" t="s">
        <v>2410</v>
      </c>
      <c r="P650" s="90"/>
      <c r="Q650" s="244">
        <v>30</v>
      </c>
      <c r="R650" s="246">
        <v>90</v>
      </c>
      <c r="S650" s="246">
        <v>0</v>
      </c>
      <c r="T650" s="246">
        <v>0</v>
      </c>
      <c r="U650" s="90">
        <v>0</v>
      </c>
      <c r="V650" s="262">
        <v>29</v>
      </c>
      <c r="W650" s="99">
        <v>0</v>
      </c>
      <c r="X650" s="84">
        <v>0</v>
      </c>
      <c r="Y650" s="99">
        <v>1</v>
      </c>
      <c r="Z650" s="65">
        <v>1</v>
      </c>
      <c r="AA650" s="319">
        <v>885165</v>
      </c>
      <c r="AB650" s="319">
        <v>46667</v>
      </c>
      <c r="AC650" s="320">
        <f t="shared" si="456"/>
        <v>931832</v>
      </c>
      <c r="AD650" s="75">
        <v>4500000</v>
      </c>
      <c r="AE650" s="75">
        <v>6000000</v>
      </c>
      <c r="AF650" s="338">
        <f t="shared" si="480"/>
        <v>177895.19999999998</v>
      </c>
      <c r="AG650" s="113">
        <f t="shared" si="457"/>
        <v>26554950</v>
      </c>
      <c r="AH650" s="75">
        <f t="shared" si="458"/>
        <v>1400010</v>
      </c>
      <c r="AI650" s="75">
        <f t="shared" si="459"/>
        <v>16010567.999999998</v>
      </c>
      <c r="AJ650" s="75">
        <f t="shared" si="460"/>
        <v>2655495</v>
      </c>
      <c r="AK650" s="75">
        <f t="shared" si="461"/>
        <v>4500000</v>
      </c>
      <c r="AL650" s="75">
        <f t="shared" si="462"/>
        <v>6000000</v>
      </c>
      <c r="AM650" s="75">
        <f t="shared" si="463"/>
        <v>0</v>
      </c>
      <c r="AN650" s="75">
        <f t="shared" si="464"/>
        <v>0</v>
      </c>
      <c r="AO650" s="75">
        <f t="shared" si="465"/>
        <v>0</v>
      </c>
      <c r="AP650" s="75">
        <f t="shared" si="466"/>
        <v>5800000</v>
      </c>
      <c r="AQ650" s="75">
        <v>0</v>
      </c>
      <c r="AR650" s="75">
        <v>0</v>
      </c>
      <c r="AS650" s="75">
        <v>0</v>
      </c>
      <c r="AT650" s="80">
        <v>0</v>
      </c>
      <c r="AU650" s="82">
        <f t="shared" si="467"/>
        <v>62921023</v>
      </c>
      <c r="AV650" s="113">
        <f t="shared" si="468"/>
        <v>39746941.039999999</v>
      </c>
      <c r="AW650" s="75">
        <f t="shared" si="469"/>
        <v>60265528</v>
      </c>
      <c r="AX650" s="75">
        <f t="shared" si="470"/>
        <v>4218586.96</v>
      </c>
      <c r="AY650" s="76">
        <f t="shared" si="471"/>
        <v>0</v>
      </c>
      <c r="AZ650" s="75">
        <v>0</v>
      </c>
      <c r="BA650" s="75">
        <v>0</v>
      </c>
      <c r="BB650" s="75">
        <v>0</v>
      </c>
      <c r="BC650" s="80">
        <v>0</v>
      </c>
      <c r="BD650" s="80">
        <v>0</v>
      </c>
      <c r="BE650" s="80">
        <v>0</v>
      </c>
      <c r="BF650" s="78">
        <v>0</v>
      </c>
      <c r="BG650" s="348">
        <f t="shared" si="472"/>
        <v>4218586.96</v>
      </c>
      <c r="BH650" s="188">
        <f t="shared" si="473"/>
        <v>58702436</v>
      </c>
      <c r="BM650" s="50">
        <v>885165</v>
      </c>
      <c r="BN650" s="391">
        <f t="shared" si="451"/>
        <v>46667</v>
      </c>
      <c r="BO650" s="391">
        <f t="shared" si="452"/>
        <v>931832</v>
      </c>
      <c r="BP650" s="391">
        <f t="shared" si="440"/>
        <v>26554950</v>
      </c>
      <c r="BQ650" s="50">
        <f t="shared" si="441"/>
        <v>1400010</v>
      </c>
      <c r="BR650" s="50">
        <f t="shared" si="442"/>
        <v>16010567.999999998</v>
      </c>
      <c r="BS650" s="50">
        <f t="shared" si="443"/>
        <v>2655495</v>
      </c>
      <c r="BT650" s="50">
        <f t="shared" si="444"/>
        <v>4500000</v>
      </c>
      <c r="BU650" s="50">
        <f t="shared" si="445"/>
        <v>6000000</v>
      </c>
      <c r="BV650" s="50">
        <f t="shared" si="446"/>
        <v>0</v>
      </c>
      <c r="BW650" s="50">
        <f t="shared" si="447"/>
        <v>0</v>
      </c>
      <c r="BX650" s="50">
        <f t="shared" si="448"/>
        <v>0</v>
      </c>
      <c r="BY650" s="50">
        <f t="shared" si="449"/>
        <v>5800000</v>
      </c>
      <c r="BZ650" s="50">
        <v>0</v>
      </c>
      <c r="CA650" s="50">
        <v>0</v>
      </c>
      <c r="CB650" s="50">
        <v>0</v>
      </c>
      <c r="CC650" s="50">
        <v>0</v>
      </c>
      <c r="CD650" s="391">
        <f t="shared" si="450"/>
        <v>62921023</v>
      </c>
      <c r="CE650" s="391">
        <f t="shared" si="453"/>
        <v>43965528</v>
      </c>
      <c r="CF650" s="391">
        <f t="shared" si="454"/>
        <v>60265528</v>
      </c>
      <c r="CG650" s="50">
        <f t="shared" si="474"/>
        <v>4218586.96</v>
      </c>
      <c r="CH650" s="395">
        <f t="shared" si="475"/>
        <v>396552.80000000005</v>
      </c>
      <c r="CI650" s="398">
        <v>0</v>
      </c>
      <c r="CJ650" s="50">
        <v>0</v>
      </c>
      <c r="CK650" s="50">
        <v>0</v>
      </c>
      <c r="CL650" s="50">
        <v>0</v>
      </c>
      <c r="CM650" s="50">
        <v>0</v>
      </c>
      <c r="CN650" s="50">
        <v>0</v>
      </c>
      <c r="CO650" s="50">
        <v>0</v>
      </c>
      <c r="CP650" s="395">
        <f t="shared" si="476"/>
        <v>4615139.76</v>
      </c>
      <c r="CQ650" s="391">
        <f t="shared" si="477"/>
        <v>58305883</v>
      </c>
      <c r="CR650" s="391">
        <f t="shared" si="478"/>
        <v>-396553</v>
      </c>
    </row>
    <row r="651" spans="1:96" s="50" customFormat="1" ht="24" customHeight="1" x14ac:dyDescent="0.2">
      <c r="A651" s="182">
        <f t="shared" si="455"/>
        <v>2655495</v>
      </c>
      <c r="B651" s="298">
        <f t="shared" si="479"/>
        <v>645</v>
      </c>
      <c r="C651" s="266">
        <v>442</v>
      </c>
      <c r="D651" s="299">
        <v>12952</v>
      </c>
      <c r="E651" s="242" t="s">
        <v>500</v>
      </c>
      <c r="F651" s="243" t="s">
        <v>559</v>
      </c>
      <c r="G651" s="287" t="s">
        <v>137</v>
      </c>
      <c r="H651" s="274" t="s">
        <v>458</v>
      </c>
      <c r="I651" s="294" t="s">
        <v>3040</v>
      </c>
      <c r="J651" s="65" t="s">
        <v>560</v>
      </c>
      <c r="K651" s="65" t="s">
        <v>561</v>
      </c>
      <c r="L651" s="65" t="s">
        <v>458</v>
      </c>
      <c r="M651" s="292" t="s">
        <v>137</v>
      </c>
      <c r="N651" s="244" t="s">
        <v>2410</v>
      </c>
      <c r="O651" s="65"/>
      <c r="P651" s="90"/>
      <c r="Q651" s="244">
        <v>30</v>
      </c>
      <c r="R651" s="246">
        <v>120</v>
      </c>
      <c r="S651" s="246">
        <v>110</v>
      </c>
      <c r="T651" s="246">
        <v>29.33</v>
      </c>
      <c r="U651" s="90">
        <v>0</v>
      </c>
      <c r="V651" s="262">
        <v>15</v>
      </c>
      <c r="W651" s="99">
        <v>0</v>
      </c>
      <c r="X651" s="84">
        <v>0</v>
      </c>
      <c r="Y651" s="99">
        <v>2</v>
      </c>
      <c r="Z651" s="65">
        <v>2</v>
      </c>
      <c r="AA651" s="319">
        <v>885165</v>
      </c>
      <c r="AB651" s="319">
        <v>46667</v>
      </c>
      <c r="AC651" s="320">
        <f t="shared" si="456"/>
        <v>931832</v>
      </c>
      <c r="AD651" s="75">
        <v>4500000</v>
      </c>
      <c r="AE651" s="75">
        <v>6000000</v>
      </c>
      <c r="AF651" s="338">
        <f t="shared" si="480"/>
        <v>177895.19999999998</v>
      </c>
      <c r="AG651" s="113">
        <f t="shared" si="457"/>
        <v>26554950</v>
      </c>
      <c r="AH651" s="75">
        <f t="shared" si="458"/>
        <v>1400010</v>
      </c>
      <c r="AI651" s="75">
        <f t="shared" si="459"/>
        <v>21347423.999999996</v>
      </c>
      <c r="AJ651" s="75">
        <f t="shared" si="460"/>
        <v>5310990</v>
      </c>
      <c r="AK651" s="75">
        <f t="shared" si="461"/>
        <v>4500000</v>
      </c>
      <c r="AL651" s="75">
        <f t="shared" si="462"/>
        <v>6000000</v>
      </c>
      <c r="AM651" s="75">
        <f t="shared" si="463"/>
        <v>4892117.9999999991</v>
      </c>
      <c r="AN651" s="75">
        <f t="shared" si="464"/>
        <v>5217666.2159999991</v>
      </c>
      <c r="AO651" s="75">
        <f t="shared" si="465"/>
        <v>0</v>
      </c>
      <c r="AP651" s="75">
        <f t="shared" si="466"/>
        <v>3000000</v>
      </c>
      <c r="AQ651" s="75">
        <v>0</v>
      </c>
      <c r="AR651" s="75">
        <v>0</v>
      </c>
      <c r="AS651" s="75">
        <v>0</v>
      </c>
      <c r="AT651" s="80">
        <v>0</v>
      </c>
      <c r="AU651" s="82">
        <f t="shared" si="467"/>
        <v>78223158.216000006</v>
      </c>
      <c r="AV651" s="113">
        <f t="shared" si="468"/>
        <v>54308316.440880008</v>
      </c>
      <c r="AW651" s="75">
        <f t="shared" si="469"/>
        <v>72912168.215999991</v>
      </c>
      <c r="AX651" s="75">
        <f t="shared" si="470"/>
        <v>5103851.7751199994</v>
      </c>
      <c r="AY651" s="76">
        <f t="shared" si="471"/>
        <v>1430831.644088001</v>
      </c>
      <c r="AZ651" s="75">
        <v>0</v>
      </c>
      <c r="BA651" s="75">
        <v>0</v>
      </c>
      <c r="BB651" s="75">
        <v>0</v>
      </c>
      <c r="BC651" s="80">
        <v>0</v>
      </c>
      <c r="BD651" s="80">
        <v>0</v>
      </c>
      <c r="BE651" s="80">
        <v>0</v>
      </c>
      <c r="BF651" s="78">
        <v>0</v>
      </c>
      <c r="BG651" s="348">
        <f t="shared" si="472"/>
        <v>6534683.4192080004</v>
      </c>
      <c r="BH651" s="188">
        <f t="shared" si="473"/>
        <v>71688474</v>
      </c>
      <c r="BM651" s="50">
        <v>885165</v>
      </c>
      <c r="BN651" s="391">
        <f t="shared" si="451"/>
        <v>46667</v>
      </c>
      <c r="BO651" s="391">
        <f t="shared" si="452"/>
        <v>931832</v>
      </c>
      <c r="BP651" s="391">
        <f t="shared" si="440"/>
        <v>26554950</v>
      </c>
      <c r="BQ651" s="50">
        <f t="shared" si="441"/>
        <v>1400010</v>
      </c>
      <c r="BR651" s="50">
        <f t="shared" si="442"/>
        <v>21347423.999999996</v>
      </c>
      <c r="BS651" s="50">
        <f t="shared" si="443"/>
        <v>5310990</v>
      </c>
      <c r="BT651" s="50">
        <f t="shared" si="444"/>
        <v>4500000</v>
      </c>
      <c r="BU651" s="50">
        <f t="shared" si="445"/>
        <v>6000000</v>
      </c>
      <c r="BV651" s="50">
        <f t="shared" si="446"/>
        <v>4892117.9999999991</v>
      </c>
      <c r="BW651" s="50">
        <f t="shared" si="447"/>
        <v>5217666.2159999991</v>
      </c>
      <c r="BX651" s="50">
        <f t="shared" si="448"/>
        <v>0</v>
      </c>
      <c r="BY651" s="50">
        <f t="shared" si="449"/>
        <v>3000000</v>
      </c>
      <c r="BZ651" s="50">
        <v>0</v>
      </c>
      <c r="CA651" s="50">
        <v>0</v>
      </c>
      <c r="CB651" s="50">
        <v>0</v>
      </c>
      <c r="CC651" s="50">
        <v>0</v>
      </c>
      <c r="CD651" s="391">
        <f t="shared" si="450"/>
        <v>78223158.216000006</v>
      </c>
      <c r="CE651" s="391">
        <f t="shared" si="453"/>
        <v>59412168.216000006</v>
      </c>
      <c r="CF651" s="391">
        <f t="shared" si="454"/>
        <v>72912168.216000006</v>
      </c>
      <c r="CG651" s="50">
        <f t="shared" si="474"/>
        <v>5103851.7751200013</v>
      </c>
      <c r="CH651" s="395">
        <f t="shared" si="475"/>
        <v>1941216.8216000006</v>
      </c>
      <c r="CI651" s="398">
        <v>0</v>
      </c>
      <c r="CJ651" s="50">
        <v>0</v>
      </c>
      <c r="CK651" s="50">
        <v>0</v>
      </c>
      <c r="CL651" s="50">
        <v>0</v>
      </c>
      <c r="CM651" s="50">
        <v>0</v>
      </c>
      <c r="CN651" s="50">
        <v>0</v>
      </c>
      <c r="CO651" s="50">
        <v>0</v>
      </c>
      <c r="CP651" s="395">
        <f t="shared" si="476"/>
        <v>7045068.5967200017</v>
      </c>
      <c r="CQ651" s="391">
        <f t="shared" si="477"/>
        <v>71178089</v>
      </c>
      <c r="CR651" s="391">
        <f t="shared" si="478"/>
        <v>-510385</v>
      </c>
    </row>
    <row r="652" spans="1:96" s="50" customFormat="1" ht="24" customHeight="1" x14ac:dyDescent="0.2">
      <c r="A652" s="182">
        <f t="shared" si="455"/>
        <v>2655495</v>
      </c>
      <c r="B652" s="298">
        <f t="shared" si="479"/>
        <v>646</v>
      </c>
      <c r="C652" s="266">
        <v>443</v>
      </c>
      <c r="D652" s="299">
        <v>12929</v>
      </c>
      <c r="E652" s="242" t="s">
        <v>480</v>
      </c>
      <c r="F652" s="243" t="s">
        <v>481</v>
      </c>
      <c r="G652" s="287" t="s">
        <v>137</v>
      </c>
      <c r="H652" s="274" t="s">
        <v>458</v>
      </c>
      <c r="I652" s="294" t="s">
        <v>3041</v>
      </c>
      <c r="J652" s="65" t="s">
        <v>482</v>
      </c>
      <c r="K652" s="65" t="s">
        <v>483</v>
      </c>
      <c r="L652" s="65" t="s">
        <v>458</v>
      </c>
      <c r="M652" s="292" t="s">
        <v>137</v>
      </c>
      <c r="N652" s="99"/>
      <c r="O652" s="65"/>
      <c r="P652" s="245" t="s">
        <v>2410</v>
      </c>
      <c r="Q652" s="244">
        <v>30</v>
      </c>
      <c r="R652" s="246">
        <v>120</v>
      </c>
      <c r="S652" s="246">
        <v>220</v>
      </c>
      <c r="T652" s="246">
        <v>29.33</v>
      </c>
      <c r="U652" s="90">
        <v>0</v>
      </c>
      <c r="V652" s="262">
        <v>28</v>
      </c>
      <c r="W652" s="99">
        <v>0</v>
      </c>
      <c r="X652" s="84">
        <v>0</v>
      </c>
      <c r="Y652" s="99">
        <v>0</v>
      </c>
      <c r="Z652" s="65">
        <v>0</v>
      </c>
      <c r="AA652" s="319">
        <v>885165</v>
      </c>
      <c r="AB652" s="319">
        <v>46667</v>
      </c>
      <c r="AC652" s="320">
        <f t="shared" si="456"/>
        <v>931832</v>
      </c>
      <c r="AD652" s="75">
        <v>4500000</v>
      </c>
      <c r="AE652" s="75">
        <v>6000000</v>
      </c>
      <c r="AF652" s="338">
        <f t="shared" si="480"/>
        <v>177895.19999999998</v>
      </c>
      <c r="AG652" s="113">
        <f t="shared" si="457"/>
        <v>26554950</v>
      </c>
      <c r="AH652" s="75">
        <f t="shared" si="458"/>
        <v>1400010</v>
      </c>
      <c r="AI652" s="75">
        <f t="shared" si="459"/>
        <v>21347423.999999996</v>
      </c>
      <c r="AJ652" s="75">
        <f t="shared" si="460"/>
        <v>0</v>
      </c>
      <c r="AK652" s="75">
        <f t="shared" si="461"/>
        <v>4500000</v>
      </c>
      <c r="AL652" s="75">
        <f t="shared" si="462"/>
        <v>6000000</v>
      </c>
      <c r="AM652" s="75">
        <f t="shared" si="463"/>
        <v>9784235.9999999981</v>
      </c>
      <c r="AN652" s="75">
        <f t="shared" si="464"/>
        <v>5217666.2159999991</v>
      </c>
      <c r="AO652" s="75">
        <f t="shared" si="465"/>
        <v>0</v>
      </c>
      <c r="AP652" s="75">
        <f t="shared" si="466"/>
        <v>5600000</v>
      </c>
      <c r="AQ652" s="75">
        <v>0</v>
      </c>
      <c r="AR652" s="75">
        <v>0</v>
      </c>
      <c r="AS652" s="75">
        <v>0</v>
      </c>
      <c r="AT652" s="80">
        <v>0</v>
      </c>
      <c r="AU652" s="82">
        <f t="shared" si="467"/>
        <v>80404286.216000006</v>
      </c>
      <c r="AV652" s="113">
        <f t="shared" si="468"/>
        <v>58675986.18088001</v>
      </c>
      <c r="AW652" s="75">
        <f t="shared" si="469"/>
        <v>80404286.215999991</v>
      </c>
      <c r="AX652" s="75">
        <f t="shared" si="470"/>
        <v>5628300.0351200001</v>
      </c>
      <c r="AY652" s="76">
        <f t="shared" si="471"/>
        <v>1867598.6180880012</v>
      </c>
      <c r="AZ652" s="75">
        <v>0</v>
      </c>
      <c r="BA652" s="75">
        <v>0</v>
      </c>
      <c r="BB652" s="75">
        <v>0</v>
      </c>
      <c r="BC652" s="80">
        <v>0</v>
      </c>
      <c r="BD652" s="80">
        <v>0</v>
      </c>
      <c r="BE652" s="80">
        <v>0</v>
      </c>
      <c r="BF652" s="78">
        <v>0</v>
      </c>
      <c r="BG652" s="348">
        <f t="shared" si="472"/>
        <v>7495898.6532080015</v>
      </c>
      <c r="BH652" s="188">
        <f t="shared" si="473"/>
        <v>72908387</v>
      </c>
      <c r="BM652" s="50">
        <v>885165</v>
      </c>
      <c r="BN652" s="391">
        <f t="shared" si="451"/>
        <v>46667</v>
      </c>
      <c r="BO652" s="391">
        <f t="shared" si="452"/>
        <v>931832</v>
      </c>
      <c r="BP652" s="391">
        <f t="shared" si="440"/>
        <v>26554950</v>
      </c>
      <c r="BQ652" s="50">
        <f t="shared" si="441"/>
        <v>1400010</v>
      </c>
      <c r="BR652" s="50">
        <f t="shared" si="442"/>
        <v>21347423.999999996</v>
      </c>
      <c r="BS652" s="50">
        <f t="shared" si="443"/>
        <v>0</v>
      </c>
      <c r="BT652" s="50">
        <f t="shared" si="444"/>
        <v>4500000</v>
      </c>
      <c r="BU652" s="50">
        <f t="shared" si="445"/>
        <v>6000000</v>
      </c>
      <c r="BV652" s="50">
        <f t="shared" si="446"/>
        <v>9784235.9999999981</v>
      </c>
      <c r="BW652" s="50">
        <f t="shared" si="447"/>
        <v>5217666.2159999991</v>
      </c>
      <c r="BX652" s="50">
        <f t="shared" si="448"/>
        <v>0</v>
      </c>
      <c r="BY652" s="50">
        <f t="shared" si="449"/>
        <v>5600000</v>
      </c>
      <c r="BZ652" s="50">
        <v>0</v>
      </c>
      <c r="CA652" s="50">
        <v>0</v>
      </c>
      <c r="CB652" s="50">
        <v>0</v>
      </c>
      <c r="CC652" s="50">
        <v>0</v>
      </c>
      <c r="CD652" s="391">
        <f t="shared" si="450"/>
        <v>80404286.216000006</v>
      </c>
      <c r="CE652" s="391">
        <f t="shared" si="453"/>
        <v>64304286.216000006</v>
      </c>
      <c r="CF652" s="391">
        <f t="shared" si="454"/>
        <v>80404286.216000006</v>
      </c>
      <c r="CG652" s="50">
        <f t="shared" si="474"/>
        <v>5628300.0351200011</v>
      </c>
      <c r="CH652" s="395">
        <f t="shared" si="475"/>
        <v>2430428.6216000007</v>
      </c>
      <c r="CI652" s="398">
        <v>0</v>
      </c>
      <c r="CJ652" s="50">
        <v>0</v>
      </c>
      <c r="CK652" s="50">
        <v>0</v>
      </c>
      <c r="CL652" s="50">
        <v>0</v>
      </c>
      <c r="CM652" s="50">
        <v>0</v>
      </c>
      <c r="CN652" s="50">
        <v>0</v>
      </c>
      <c r="CO652" s="50">
        <v>0</v>
      </c>
      <c r="CP652" s="395">
        <f t="shared" si="476"/>
        <v>8058728.6567200013</v>
      </c>
      <c r="CQ652" s="391">
        <f t="shared" si="477"/>
        <v>72345557</v>
      </c>
      <c r="CR652" s="391">
        <f t="shared" si="478"/>
        <v>-562830</v>
      </c>
    </row>
    <row r="653" spans="1:96" s="50" customFormat="1" ht="24" customHeight="1" x14ac:dyDescent="0.2">
      <c r="A653" s="182">
        <f t="shared" si="455"/>
        <v>2655495</v>
      </c>
      <c r="B653" s="298">
        <f t="shared" si="479"/>
        <v>647</v>
      </c>
      <c r="C653" s="266">
        <v>444</v>
      </c>
      <c r="D653" s="299">
        <v>12937</v>
      </c>
      <c r="E653" s="242" t="s">
        <v>508</v>
      </c>
      <c r="F653" s="243" t="s">
        <v>509</v>
      </c>
      <c r="G653" s="287" t="s">
        <v>137</v>
      </c>
      <c r="H653" s="274" t="s">
        <v>458</v>
      </c>
      <c r="I653" s="294" t="s">
        <v>3042</v>
      </c>
      <c r="J653" s="65" t="s">
        <v>510</v>
      </c>
      <c r="K653" s="65" t="s">
        <v>511</v>
      </c>
      <c r="L653" s="65" t="s">
        <v>458</v>
      </c>
      <c r="M653" s="292" t="s">
        <v>137</v>
      </c>
      <c r="N653" s="244" t="s">
        <v>2410</v>
      </c>
      <c r="O653" s="65"/>
      <c r="P653" s="90"/>
      <c r="Q653" s="244">
        <v>30</v>
      </c>
      <c r="R653" s="246">
        <v>120</v>
      </c>
      <c r="S653" s="246">
        <v>110</v>
      </c>
      <c r="T653" s="246">
        <v>29.33</v>
      </c>
      <c r="U653" s="90">
        <v>0</v>
      </c>
      <c r="V653" s="262">
        <v>14</v>
      </c>
      <c r="W653" s="99">
        <v>0</v>
      </c>
      <c r="X653" s="84">
        <v>0</v>
      </c>
      <c r="Y653" s="99">
        <v>1</v>
      </c>
      <c r="Z653" s="65">
        <v>1</v>
      </c>
      <c r="AA653" s="319">
        <v>885165</v>
      </c>
      <c r="AB653" s="319">
        <v>46667</v>
      </c>
      <c r="AC653" s="320">
        <f t="shared" si="456"/>
        <v>931832</v>
      </c>
      <c r="AD653" s="75">
        <v>4500000</v>
      </c>
      <c r="AE653" s="75">
        <v>6000000</v>
      </c>
      <c r="AF653" s="338">
        <f t="shared" si="480"/>
        <v>177895.19999999998</v>
      </c>
      <c r="AG653" s="113">
        <f t="shared" si="457"/>
        <v>26554950</v>
      </c>
      <c r="AH653" s="75">
        <f t="shared" si="458"/>
        <v>1400010</v>
      </c>
      <c r="AI653" s="75">
        <f t="shared" si="459"/>
        <v>21347423.999999996</v>
      </c>
      <c r="AJ653" s="75">
        <f t="shared" si="460"/>
        <v>2655495</v>
      </c>
      <c r="AK653" s="75">
        <f t="shared" si="461"/>
        <v>4500000</v>
      </c>
      <c r="AL653" s="75">
        <f t="shared" si="462"/>
        <v>6000000</v>
      </c>
      <c r="AM653" s="75">
        <f t="shared" si="463"/>
        <v>4892117.9999999991</v>
      </c>
      <c r="AN653" s="75">
        <f t="shared" si="464"/>
        <v>5217666.2159999991</v>
      </c>
      <c r="AO653" s="75">
        <f t="shared" si="465"/>
        <v>0</v>
      </c>
      <c r="AP653" s="75">
        <f t="shared" si="466"/>
        <v>2800000</v>
      </c>
      <c r="AQ653" s="75">
        <v>0</v>
      </c>
      <c r="AR653" s="75">
        <v>0</v>
      </c>
      <c r="AS653" s="75">
        <v>0</v>
      </c>
      <c r="AT653" s="80">
        <v>0</v>
      </c>
      <c r="AU653" s="82">
        <f t="shared" si="467"/>
        <v>75367663.216000006</v>
      </c>
      <c r="AV653" s="113">
        <f t="shared" si="468"/>
        <v>54322316.440880008</v>
      </c>
      <c r="AW653" s="75">
        <f t="shared" si="469"/>
        <v>72712168.215999991</v>
      </c>
      <c r="AX653" s="75">
        <f t="shared" si="470"/>
        <v>5089851.7751199994</v>
      </c>
      <c r="AY653" s="76">
        <f t="shared" si="471"/>
        <v>1432231.644088001</v>
      </c>
      <c r="AZ653" s="75">
        <v>0</v>
      </c>
      <c r="BA653" s="75">
        <v>0</v>
      </c>
      <c r="BB653" s="75">
        <v>0</v>
      </c>
      <c r="BC653" s="80">
        <v>0</v>
      </c>
      <c r="BD653" s="80">
        <v>0</v>
      </c>
      <c r="BE653" s="80">
        <v>0</v>
      </c>
      <c r="BF653" s="78">
        <v>0</v>
      </c>
      <c r="BG653" s="348">
        <f t="shared" si="472"/>
        <v>6522083.4192080004</v>
      </c>
      <c r="BH653" s="188">
        <f t="shared" si="473"/>
        <v>68845579</v>
      </c>
      <c r="BM653" s="50">
        <v>885165</v>
      </c>
      <c r="BN653" s="391">
        <f t="shared" si="451"/>
        <v>46667</v>
      </c>
      <c r="BO653" s="391">
        <f t="shared" si="452"/>
        <v>931832</v>
      </c>
      <c r="BP653" s="391">
        <f t="shared" si="440"/>
        <v>26554950</v>
      </c>
      <c r="BQ653" s="50">
        <f t="shared" si="441"/>
        <v>1400010</v>
      </c>
      <c r="BR653" s="50">
        <f t="shared" si="442"/>
        <v>21347423.999999996</v>
      </c>
      <c r="BS653" s="50">
        <f t="shared" si="443"/>
        <v>2655495</v>
      </c>
      <c r="BT653" s="50">
        <f t="shared" si="444"/>
        <v>4500000</v>
      </c>
      <c r="BU653" s="50">
        <f t="shared" si="445"/>
        <v>6000000</v>
      </c>
      <c r="BV653" s="50">
        <f t="shared" si="446"/>
        <v>4892117.9999999991</v>
      </c>
      <c r="BW653" s="50">
        <f t="shared" si="447"/>
        <v>5217666.2159999991</v>
      </c>
      <c r="BX653" s="50">
        <f t="shared" si="448"/>
        <v>0</v>
      </c>
      <c r="BY653" s="50">
        <f t="shared" si="449"/>
        <v>2800000</v>
      </c>
      <c r="BZ653" s="50">
        <v>0</v>
      </c>
      <c r="CA653" s="50">
        <v>0</v>
      </c>
      <c r="CB653" s="50">
        <v>0</v>
      </c>
      <c r="CC653" s="50">
        <v>0</v>
      </c>
      <c r="CD653" s="391">
        <f t="shared" si="450"/>
        <v>75367663.216000006</v>
      </c>
      <c r="CE653" s="391">
        <f t="shared" si="453"/>
        <v>59412168.216000006</v>
      </c>
      <c r="CF653" s="391">
        <f t="shared" si="454"/>
        <v>72712168.216000006</v>
      </c>
      <c r="CG653" s="50">
        <f t="shared" si="474"/>
        <v>5089851.7751200013</v>
      </c>
      <c r="CH653" s="395">
        <f t="shared" si="475"/>
        <v>1941216.8216000006</v>
      </c>
      <c r="CI653" s="398">
        <v>0</v>
      </c>
      <c r="CJ653" s="50">
        <v>0</v>
      </c>
      <c r="CK653" s="50">
        <v>0</v>
      </c>
      <c r="CL653" s="50">
        <v>0</v>
      </c>
      <c r="CM653" s="50">
        <v>0</v>
      </c>
      <c r="CN653" s="50">
        <v>0</v>
      </c>
      <c r="CO653" s="50">
        <v>0</v>
      </c>
      <c r="CP653" s="395">
        <f t="shared" si="476"/>
        <v>7031068.5967200017</v>
      </c>
      <c r="CQ653" s="391">
        <f t="shared" si="477"/>
        <v>68336594</v>
      </c>
      <c r="CR653" s="391">
        <f t="shared" si="478"/>
        <v>-508985</v>
      </c>
    </row>
    <row r="654" spans="1:96" s="50" customFormat="1" ht="24" customHeight="1" x14ac:dyDescent="0.2">
      <c r="A654" s="182">
        <f t="shared" si="455"/>
        <v>2655495</v>
      </c>
      <c r="B654" s="298">
        <f t="shared" si="479"/>
        <v>648</v>
      </c>
      <c r="C654" s="266">
        <v>445</v>
      </c>
      <c r="D654" s="299">
        <v>12923</v>
      </c>
      <c r="E654" s="242" t="s">
        <v>244</v>
      </c>
      <c r="F654" s="243" t="s">
        <v>461</v>
      </c>
      <c r="G654" s="287" t="s">
        <v>137</v>
      </c>
      <c r="H654" s="274" t="s">
        <v>458</v>
      </c>
      <c r="I654" s="294" t="s">
        <v>3043</v>
      </c>
      <c r="J654" s="65" t="s">
        <v>462</v>
      </c>
      <c r="K654" s="65" t="s">
        <v>463</v>
      </c>
      <c r="L654" s="65" t="s">
        <v>458</v>
      </c>
      <c r="M654" s="292" t="s">
        <v>137</v>
      </c>
      <c r="N654" s="244" t="s">
        <v>2410</v>
      </c>
      <c r="O654" s="65"/>
      <c r="P654" s="90"/>
      <c r="Q654" s="244">
        <v>30</v>
      </c>
      <c r="R654" s="246">
        <v>120</v>
      </c>
      <c r="S654" s="246">
        <v>110</v>
      </c>
      <c r="T654" s="246">
        <v>29.33</v>
      </c>
      <c r="U654" s="90">
        <v>0</v>
      </c>
      <c r="V654" s="262">
        <v>15</v>
      </c>
      <c r="W654" s="99">
        <v>0</v>
      </c>
      <c r="X654" s="84">
        <v>0</v>
      </c>
      <c r="Y654" s="99">
        <v>0</v>
      </c>
      <c r="Z654" s="65">
        <v>0</v>
      </c>
      <c r="AA654" s="319">
        <v>885165</v>
      </c>
      <c r="AB654" s="319">
        <v>46667</v>
      </c>
      <c r="AC654" s="320">
        <f t="shared" si="456"/>
        <v>931832</v>
      </c>
      <c r="AD654" s="75">
        <v>4500000</v>
      </c>
      <c r="AE654" s="75">
        <v>6000000</v>
      </c>
      <c r="AF654" s="338">
        <f t="shared" si="480"/>
        <v>177895.19999999998</v>
      </c>
      <c r="AG654" s="113">
        <f t="shared" si="457"/>
        <v>26554950</v>
      </c>
      <c r="AH654" s="75">
        <f t="shared" si="458"/>
        <v>1400010</v>
      </c>
      <c r="AI654" s="75">
        <f t="shared" si="459"/>
        <v>21347423.999999996</v>
      </c>
      <c r="AJ654" s="75">
        <f t="shared" si="460"/>
        <v>0</v>
      </c>
      <c r="AK654" s="75">
        <f t="shared" si="461"/>
        <v>4500000</v>
      </c>
      <c r="AL654" s="75">
        <f t="shared" si="462"/>
        <v>6000000</v>
      </c>
      <c r="AM654" s="75">
        <f t="shared" si="463"/>
        <v>4892117.9999999991</v>
      </c>
      <c r="AN654" s="75">
        <f t="shared" si="464"/>
        <v>5217666.2159999991</v>
      </c>
      <c r="AO654" s="75">
        <f t="shared" si="465"/>
        <v>0</v>
      </c>
      <c r="AP654" s="75">
        <f t="shared" si="466"/>
        <v>3000000</v>
      </c>
      <c r="AQ654" s="75">
        <v>0</v>
      </c>
      <c r="AR654" s="75">
        <v>0</v>
      </c>
      <c r="AS654" s="75">
        <v>0</v>
      </c>
      <c r="AT654" s="80">
        <v>0</v>
      </c>
      <c r="AU654" s="82">
        <f t="shared" si="467"/>
        <v>72912168.216000006</v>
      </c>
      <c r="AV654" s="113">
        <f t="shared" si="468"/>
        <v>54308316.440880008</v>
      </c>
      <c r="AW654" s="75">
        <f t="shared" si="469"/>
        <v>72912168.215999991</v>
      </c>
      <c r="AX654" s="75">
        <f t="shared" si="470"/>
        <v>5103851.7751199994</v>
      </c>
      <c r="AY654" s="76">
        <f t="shared" si="471"/>
        <v>1430831.644088001</v>
      </c>
      <c r="AZ654" s="75">
        <v>0</v>
      </c>
      <c r="BA654" s="75">
        <v>0</v>
      </c>
      <c r="BB654" s="75">
        <v>0</v>
      </c>
      <c r="BC654" s="80">
        <v>0</v>
      </c>
      <c r="BD654" s="80">
        <v>0</v>
      </c>
      <c r="BE654" s="80">
        <v>0</v>
      </c>
      <c r="BF654" s="78">
        <v>0</v>
      </c>
      <c r="BG654" s="348">
        <f t="shared" si="472"/>
        <v>6534683.4192080004</v>
      </c>
      <c r="BH654" s="188">
        <f t="shared" si="473"/>
        <v>66377484</v>
      </c>
      <c r="BM654" s="50">
        <v>885165</v>
      </c>
      <c r="BN654" s="391">
        <f t="shared" si="451"/>
        <v>46667</v>
      </c>
      <c r="BO654" s="391">
        <f t="shared" si="452"/>
        <v>931832</v>
      </c>
      <c r="BP654" s="391">
        <f t="shared" si="440"/>
        <v>26554950</v>
      </c>
      <c r="BQ654" s="50">
        <f t="shared" si="441"/>
        <v>1400010</v>
      </c>
      <c r="BR654" s="50">
        <f t="shared" si="442"/>
        <v>21347423.999999996</v>
      </c>
      <c r="BS654" s="50">
        <f t="shared" si="443"/>
        <v>0</v>
      </c>
      <c r="BT654" s="50">
        <f t="shared" si="444"/>
        <v>4500000</v>
      </c>
      <c r="BU654" s="50">
        <f t="shared" si="445"/>
        <v>6000000</v>
      </c>
      <c r="BV654" s="50">
        <f t="shared" si="446"/>
        <v>4892117.9999999991</v>
      </c>
      <c r="BW654" s="50">
        <f t="shared" si="447"/>
        <v>5217666.2159999991</v>
      </c>
      <c r="BX654" s="50">
        <f t="shared" si="448"/>
        <v>0</v>
      </c>
      <c r="BY654" s="50">
        <f t="shared" si="449"/>
        <v>3000000</v>
      </c>
      <c r="BZ654" s="50">
        <v>0</v>
      </c>
      <c r="CA654" s="50">
        <v>0</v>
      </c>
      <c r="CB654" s="50">
        <v>0</v>
      </c>
      <c r="CC654" s="50">
        <v>0</v>
      </c>
      <c r="CD654" s="391">
        <f t="shared" si="450"/>
        <v>72912168.216000006</v>
      </c>
      <c r="CE654" s="391">
        <f t="shared" si="453"/>
        <v>59412168.216000006</v>
      </c>
      <c r="CF654" s="391">
        <f t="shared" si="454"/>
        <v>72912168.216000006</v>
      </c>
      <c r="CG654" s="50">
        <f t="shared" si="474"/>
        <v>5103851.7751200013</v>
      </c>
      <c r="CH654" s="395">
        <f t="shared" si="475"/>
        <v>1941216.8216000006</v>
      </c>
      <c r="CI654" s="398">
        <v>0</v>
      </c>
      <c r="CJ654" s="50">
        <v>0</v>
      </c>
      <c r="CK654" s="50">
        <v>0</v>
      </c>
      <c r="CL654" s="50">
        <v>0</v>
      </c>
      <c r="CM654" s="50">
        <v>0</v>
      </c>
      <c r="CN654" s="50">
        <v>0</v>
      </c>
      <c r="CO654" s="50">
        <v>0</v>
      </c>
      <c r="CP654" s="395">
        <f t="shared" si="476"/>
        <v>7045068.5967200017</v>
      </c>
      <c r="CQ654" s="391">
        <f t="shared" si="477"/>
        <v>65867099</v>
      </c>
      <c r="CR654" s="391">
        <f t="shared" si="478"/>
        <v>-510385</v>
      </c>
    </row>
    <row r="655" spans="1:96" s="50" customFormat="1" ht="24" customHeight="1" x14ac:dyDescent="0.2">
      <c r="A655" s="182">
        <f t="shared" si="455"/>
        <v>2655495</v>
      </c>
      <c r="B655" s="298">
        <f t="shared" si="479"/>
        <v>649</v>
      </c>
      <c r="C655" s="266">
        <v>446</v>
      </c>
      <c r="D655" s="299">
        <v>12946</v>
      </c>
      <c r="E655" s="242" t="s">
        <v>135</v>
      </c>
      <c r="F655" s="243" t="s">
        <v>539</v>
      </c>
      <c r="G655" s="287" t="s">
        <v>137</v>
      </c>
      <c r="H655" s="274" t="s">
        <v>458</v>
      </c>
      <c r="I655" s="294" t="s">
        <v>3044</v>
      </c>
      <c r="J655" s="65" t="s">
        <v>540</v>
      </c>
      <c r="K655" s="65" t="s">
        <v>541</v>
      </c>
      <c r="L655" s="65" t="s">
        <v>458</v>
      </c>
      <c r="M655" s="292" t="s">
        <v>137</v>
      </c>
      <c r="N655" s="244" t="s">
        <v>2410</v>
      </c>
      <c r="O655" s="65"/>
      <c r="P655" s="90"/>
      <c r="Q655" s="244">
        <v>30</v>
      </c>
      <c r="R655" s="246">
        <v>120</v>
      </c>
      <c r="S655" s="246">
        <v>110</v>
      </c>
      <c r="T655" s="246">
        <v>29.33</v>
      </c>
      <c r="U655" s="90">
        <v>0</v>
      </c>
      <c r="V655" s="262">
        <v>15</v>
      </c>
      <c r="W655" s="99">
        <v>0</v>
      </c>
      <c r="X655" s="84">
        <v>0</v>
      </c>
      <c r="Y655" s="99">
        <v>1</v>
      </c>
      <c r="Z655" s="65">
        <v>1</v>
      </c>
      <c r="AA655" s="319">
        <v>885165</v>
      </c>
      <c r="AB655" s="319">
        <v>46667</v>
      </c>
      <c r="AC655" s="320">
        <f t="shared" si="456"/>
        <v>931832</v>
      </c>
      <c r="AD655" s="75">
        <v>4500000</v>
      </c>
      <c r="AE655" s="75">
        <v>6000000</v>
      </c>
      <c r="AF655" s="338">
        <f t="shared" si="480"/>
        <v>177895.19999999998</v>
      </c>
      <c r="AG655" s="113">
        <f t="shared" si="457"/>
        <v>26554950</v>
      </c>
      <c r="AH655" s="75">
        <f t="shared" si="458"/>
        <v>1400010</v>
      </c>
      <c r="AI655" s="75">
        <f t="shared" si="459"/>
        <v>21347423.999999996</v>
      </c>
      <c r="AJ655" s="75">
        <f t="shared" si="460"/>
        <v>2655495</v>
      </c>
      <c r="AK655" s="75">
        <f t="shared" si="461"/>
        <v>4500000</v>
      </c>
      <c r="AL655" s="75">
        <f t="shared" si="462"/>
        <v>6000000</v>
      </c>
      <c r="AM655" s="75">
        <f t="shared" si="463"/>
        <v>4892117.9999999991</v>
      </c>
      <c r="AN655" s="75">
        <f t="shared" si="464"/>
        <v>5217666.2159999991</v>
      </c>
      <c r="AO655" s="75">
        <f t="shared" si="465"/>
        <v>0</v>
      </c>
      <c r="AP655" s="75">
        <f t="shared" si="466"/>
        <v>3000000</v>
      </c>
      <c r="AQ655" s="75">
        <v>0</v>
      </c>
      <c r="AR655" s="75">
        <v>0</v>
      </c>
      <c r="AS655" s="75">
        <v>0</v>
      </c>
      <c r="AT655" s="80">
        <v>0</v>
      </c>
      <c r="AU655" s="82">
        <f t="shared" si="467"/>
        <v>75567663.216000006</v>
      </c>
      <c r="AV655" s="113">
        <f t="shared" si="468"/>
        <v>54308316.440880008</v>
      </c>
      <c r="AW655" s="75">
        <f t="shared" si="469"/>
        <v>72912168.215999991</v>
      </c>
      <c r="AX655" s="75">
        <f t="shared" si="470"/>
        <v>5103851.7751199994</v>
      </c>
      <c r="AY655" s="76">
        <f t="shared" si="471"/>
        <v>1430831.644088001</v>
      </c>
      <c r="AZ655" s="75">
        <v>0</v>
      </c>
      <c r="BA655" s="75">
        <v>0</v>
      </c>
      <c r="BB655" s="75">
        <v>0</v>
      </c>
      <c r="BC655" s="80">
        <v>0</v>
      </c>
      <c r="BD655" s="80">
        <v>0</v>
      </c>
      <c r="BE655" s="80">
        <v>0</v>
      </c>
      <c r="BF655" s="78">
        <v>0</v>
      </c>
      <c r="BG655" s="348">
        <f t="shared" si="472"/>
        <v>6534683.4192080004</v>
      </c>
      <c r="BH655" s="188">
        <f t="shared" si="473"/>
        <v>69032979</v>
      </c>
      <c r="BM655" s="50">
        <v>885165</v>
      </c>
      <c r="BN655" s="391">
        <f t="shared" si="451"/>
        <v>46667</v>
      </c>
      <c r="BO655" s="391">
        <f t="shared" si="452"/>
        <v>931832</v>
      </c>
      <c r="BP655" s="391">
        <f t="shared" si="440"/>
        <v>26554950</v>
      </c>
      <c r="BQ655" s="50">
        <f t="shared" si="441"/>
        <v>1400010</v>
      </c>
      <c r="BR655" s="50">
        <f t="shared" si="442"/>
        <v>21347423.999999996</v>
      </c>
      <c r="BS655" s="50">
        <f t="shared" si="443"/>
        <v>2655495</v>
      </c>
      <c r="BT655" s="50">
        <f t="shared" si="444"/>
        <v>4500000</v>
      </c>
      <c r="BU655" s="50">
        <f t="shared" si="445"/>
        <v>6000000</v>
      </c>
      <c r="BV655" s="50">
        <f t="shared" si="446"/>
        <v>4892117.9999999991</v>
      </c>
      <c r="BW655" s="50">
        <f t="shared" si="447"/>
        <v>5217666.2159999991</v>
      </c>
      <c r="BX655" s="50">
        <f t="shared" si="448"/>
        <v>0</v>
      </c>
      <c r="BY655" s="50">
        <f t="shared" si="449"/>
        <v>3000000</v>
      </c>
      <c r="BZ655" s="50">
        <v>0</v>
      </c>
      <c r="CA655" s="50">
        <v>0</v>
      </c>
      <c r="CB655" s="50">
        <v>0</v>
      </c>
      <c r="CC655" s="50">
        <v>0</v>
      </c>
      <c r="CD655" s="391">
        <f t="shared" si="450"/>
        <v>75567663.216000006</v>
      </c>
      <c r="CE655" s="391">
        <f t="shared" si="453"/>
        <v>59412168.216000006</v>
      </c>
      <c r="CF655" s="391">
        <f t="shared" si="454"/>
        <v>72912168.216000006</v>
      </c>
      <c r="CG655" s="50">
        <f t="shared" si="474"/>
        <v>5103851.7751200013</v>
      </c>
      <c r="CH655" s="395">
        <f t="shared" si="475"/>
        <v>1941216.8216000006</v>
      </c>
      <c r="CI655" s="398">
        <v>0</v>
      </c>
      <c r="CJ655" s="50">
        <v>0</v>
      </c>
      <c r="CK655" s="50">
        <v>0</v>
      </c>
      <c r="CL655" s="50">
        <v>0</v>
      </c>
      <c r="CM655" s="50">
        <v>0</v>
      </c>
      <c r="CN655" s="50">
        <v>0</v>
      </c>
      <c r="CO655" s="50">
        <v>0</v>
      </c>
      <c r="CP655" s="395">
        <f t="shared" si="476"/>
        <v>7045068.5967200017</v>
      </c>
      <c r="CQ655" s="391">
        <f t="shared" si="477"/>
        <v>68522594</v>
      </c>
      <c r="CR655" s="391">
        <f t="shared" si="478"/>
        <v>-510385</v>
      </c>
    </row>
    <row r="656" spans="1:96" s="50" customFormat="1" ht="24" customHeight="1" x14ac:dyDescent="0.2">
      <c r="A656" s="182">
        <f t="shared" si="455"/>
        <v>2655495</v>
      </c>
      <c r="B656" s="298">
        <f t="shared" si="479"/>
        <v>650</v>
      </c>
      <c r="C656" s="266">
        <v>447</v>
      </c>
      <c r="D656" s="299">
        <v>12950</v>
      </c>
      <c r="E656" s="242" t="s">
        <v>216</v>
      </c>
      <c r="F656" s="243" t="s">
        <v>552</v>
      </c>
      <c r="G656" s="287" t="s">
        <v>137</v>
      </c>
      <c r="H656" s="274" t="s">
        <v>458</v>
      </c>
      <c r="I656" s="294" t="s">
        <v>3045</v>
      </c>
      <c r="J656" s="65" t="s">
        <v>553</v>
      </c>
      <c r="K656" s="65" t="s">
        <v>554</v>
      </c>
      <c r="L656" s="65" t="s">
        <v>458</v>
      </c>
      <c r="M656" s="292" t="s">
        <v>137</v>
      </c>
      <c r="N656" s="244" t="s">
        <v>2410</v>
      </c>
      <c r="O656" s="65"/>
      <c r="P656" s="90"/>
      <c r="Q656" s="244">
        <v>30</v>
      </c>
      <c r="R656" s="246">
        <v>120</v>
      </c>
      <c r="S656" s="246">
        <v>110</v>
      </c>
      <c r="T656" s="246">
        <v>29.33</v>
      </c>
      <c r="U656" s="90">
        <v>0</v>
      </c>
      <c r="V656" s="262">
        <v>15</v>
      </c>
      <c r="W656" s="99">
        <v>0</v>
      </c>
      <c r="X656" s="84">
        <v>0</v>
      </c>
      <c r="Y656" s="99">
        <v>2</v>
      </c>
      <c r="Z656" s="65">
        <v>1</v>
      </c>
      <c r="AA656" s="319">
        <v>885165</v>
      </c>
      <c r="AB656" s="319">
        <v>46667</v>
      </c>
      <c r="AC656" s="320">
        <f t="shared" si="456"/>
        <v>931832</v>
      </c>
      <c r="AD656" s="75">
        <v>4500000</v>
      </c>
      <c r="AE656" s="75">
        <v>6000000</v>
      </c>
      <c r="AF656" s="338">
        <f t="shared" si="480"/>
        <v>177895.19999999998</v>
      </c>
      <c r="AG656" s="113">
        <f t="shared" si="457"/>
        <v>26554950</v>
      </c>
      <c r="AH656" s="75">
        <f t="shared" si="458"/>
        <v>1400010</v>
      </c>
      <c r="AI656" s="75">
        <f t="shared" si="459"/>
        <v>21347423.999999996</v>
      </c>
      <c r="AJ656" s="75">
        <f t="shared" si="460"/>
        <v>2655495</v>
      </c>
      <c r="AK656" s="75">
        <f t="shared" si="461"/>
        <v>4500000</v>
      </c>
      <c r="AL656" s="75">
        <f t="shared" si="462"/>
        <v>6000000</v>
      </c>
      <c r="AM656" s="75">
        <f t="shared" si="463"/>
        <v>4892117.9999999991</v>
      </c>
      <c r="AN656" s="75">
        <f t="shared" si="464"/>
        <v>5217666.2159999991</v>
      </c>
      <c r="AO656" s="75">
        <f t="shared" si="465"/>
        <v>0</v>
      </c>
      <c r="AP656" s="75">
        <f t="shared" si="466"/>
        <v>3000000</v>
      </c>
      <c r="AQ656" s="75">
        <v>0</v>
      </c>
      <c r="AR656" s="75">
        <v>0</v>
      </c>
      <c r="AS656" s="75">
        <v>0</v>
      </c>
      <c r="AT656" s="80">
        <v>0</v>
      </c>
      <c r="AU656" s="82">
        <f t="shared" si="467"/>
        <v>75567663.216000006</v>
      </c>
      <c r="AV656" s="113">
        <f t="shared" si="468"/>
        <v>54308316.440880008</v>
      </c>
      <c r="AW656" s="75">
        <f t="shared" si="469"/>
        <v>72912168.215999991</v>
      </c>
      <c r="AX656" s="75">
        <f t="shared" si="470"/>
        <v>5103851.7751199994</v>
      </c>
      <c r="AY656" s="76">
        <f t="shared" si="471"/>
        <v>1430831.644088001</v>
      </c>
      <c r="AZ656" s="75">
        <v>0</v>
      </c>
      <c r="BA656" s="75">
        <v>0</v>
      </c>
      <c r="BB656" s="75">
        <v>0</v>
      </c>
      <c r="BC656" s="80">
        <v>0</v>
      </c>
      <c r="BD656" s="80">
        <v>0</v>
      </c>
      <c r="BE656" s="80">
        <v>0</v>
      </c>
      <c r="BF656" s="78">
        <v>0</v>
      </c>
      <c r="BG656" s="348">
        <f t="shared" si="472"/>
        <v>6534683.4192080004</v>
      </c>
      <c r="BH656" s="188">
        <f t="shared" si="473"/>
        <v>69032979</v>
      </c>
      <c r="BM656" s="50">
        <v>885165</v>
      </c>
      <c r="BN656" s="391">
        <f t="shared" si="451"/>
        <v>46667</v>
      </c>
      <c r="BO656" s="391">
        <f t="shared" si="452"/>
        <v>931832</v>
      </c>
      <c r="BP656" s="391">
        <f t="shared" si="440"/>
        <v>26554950</v>
      </c>
      <c r="BQ656" s="50">
        <f t="shared" si="441"/>
        <v>1400010</v>
      </c>
      <c r="BR656" s="50">
        <f t="shared" si="442"/>
        <v>21347423.999999996</v>
      </c>
      <c r="BS656" s="50">
        <f t="shared" si="443"/>
        <v>2655495</v>
      </c>
      <c r="BT656" s="50">
        <f t="shared" si="444"/>
        <v>4500000</v>
      </c>
      <c r="BU656" s="50">
        <f t="shared" si="445"/>
        <v>6000000</v>
      </c>
      <c r="BV656" s="50">
        <f t="shared" si="446"/>
        <v>4892117.9999999991</v>
      </c>
      <c r="BW656" s="50">
        <f t="shared" si="447"/>
        <v>5217666.2159999991</v>
      </c>
      <c r="BX656" s="50">
        <f t="shared" si="448"/>
        <v>0</v>
      </c>
      <c r="BY656" s="50">
        <f t="shared" si="449"/>
        <v>3000000</v>
      </c>
      <c r="BZ656" s="50">
        <v>0</v>
      </c>
      <c r="CA656" s="50">
        <v>0</v>
      </c>
      <c r="CB656" s="50">
        <v>0</v>
      </c>
      <c r="CC656" s="50">
        <v>0</v>
      </c>
      <c r="CD656" s="391">
        <f t="shared" si="450"/>
        <v>75567663.216000006</v>
      </c>
      <c r="CE656" s="391">
        <f t="shared" si="453"/>
        <v>59412168.216000006</v>
      </c>
      <c r="CF656" s="391">
        <f t="shared" si="454"/>
        <v>72912168.216000006</v>
      </c>
      <c r="CG656" s="50">
        <f t="shared" si="474"/>
        <v>5103851.7751200013</v>
      </c>
      <c r="CH656" s="395">
        <f t="shared" si="475"/>
        <v>1941216.8216000006</v>
      </c>
      <c r="CI656" s="398">
        <v>0</v>
      </c>
      <c r="CJ656" s="50">
        <v>0</v>
      </c>
      <c r="CK656" s="50">
        <v>0</v>
      </c>
      <c r="CL656" s="50">
        <v>0</v>
      </c>
      <c r="CM656" s="50">
        <v>0</v>
      </c>
      <c r="CN656" s="50">
        <v>0</v>
      </c>
      <c r="CO656" s="50">
        <v>0</v>
      </c>
      <c r="CP656" s="395">
        <f t="shared" si="476"/>
        <v>7045068.5967200017</v>
      </c>
      <c r="CQ656" s="391">
        <f t="shared" si="477"/>
        <v>68522594</v>
      </c>
      <c r="CR656" s="391">
        <f t="shared" si="478"/>
        <v>-510385</v>
      </c>
    </row>
    <row r="657" spans="1:96" s="50" customFormat="1" ht="24" customHeight="1" x14ac:dyDescent="0.2">
      <c r="A657" s="182">
        <f t="shared" si="455"/>
        <v>2655495</v>
      </c>
      <c r="B657" s="298">
        <f t="shared" si="479"/>
        <v>651</v>
      </c>
      <c r="C657" s="266">
        <v>448</v>
      </c>
      <c r="D657" s="299">
        <v>12954</v>
      </c>
      <c r="E657" s="242" t="s">
        <v>435</v>
      </c>
      <c r="F657" s="243" t="s">
        <v>566</v>
      </c>
      <c r="G657" s="287" t="s">
        <v>137</v>
      </c>
      <c r="H657" s="274" t="s">
        <v>458</v>
      </c>
      <c r="I657" s="294" t="s">
        <v>3046</v>
      </c>
      <c r="J657" s="65" t="s">
        <v>567</v>
      </c>
      <c r="K657" s="65" t="s">
        <v>568</v>
      </c>
      <c r="L657" s="65" t="s">
        <v>458</v>
      </c>
      <c r="M657" s="292" t="s">
        <v>137</v>
      </c>
      <c r="N657" s="244" t="s">
        <v>2410</v>
      </c>
      <c r="O657" s="65"/>
      <c r="P657" s="90"/>
      <c r="Q657" s="244">
        <v>30</v>
      </c>
      <c r="R657" s="246">
        <v>120</v>
      </c>
      <c r="S657" s="246">
        <v>110</v>
      </c>
      <c r="T657" s="246">
        <v>29.33</v>
      </c>
      <c r="U657" s="90">
        <v>0</v>
      </c>
      <c r="V657" s="262">
        <v>15</v>
      </c>
      <c r="W657" s="99">
        <v>0</v>
      </c>
      <c r="X657" s="84">
        <v>0</v>
      </c>
      <c r="Y657" s="99">
        <v>2</v>
      </c>
      <c r="Z657" s="65">
        <v>2</v>
      </c>
      <c r="AA657" s="319">
        <v>885165</v>
      </c>
      <c r="AB657" s="319">
        <v>46667</v>
      </c>
      <c r="AC657" s="320">
        <f t="shared" si="456"/>
        <v>931832</v>
      </c>
      <c r="AD657" s="75">
        <v>4500000</v>
      </c>
      <c r="AE657" s="75">
        <v>6000000</v>
      </c>
      <c r="AF657" s="338">
        <f t="shared" si="480"/>
        <v>177895.19999999998</v>
      </c>
      <c r="AG657" s="113">
        <f t="shared" si="457"/>
        <v>26554950</v>
      </c>
      <c r="AH657" s="75">
        <f t="shared" si="458"/>
        <v>1400010</v>
      </c>
      <c r="AI657" s="75">
        <f t="shared" si="459"/>
        <v>21347423.999999996</v>
      </c>
      <c r="AJ657" s="75">
        <f t="shared" si="460"/>
        <v>5310990</v>
      </c>
      <c r="AK657" s="75">
        <f t="shared" si="461"/>
        <v>4500000</v>
      </c>
      <c r="AL657" s="75">
        <f t="shared" si="462"/>
        <v>6000000</v>
      </c>
      <c r="AM657" s="75">
        <f t="shared" si="463"/>
        <v>4892117.9999999991</v>
      </c>
      <c r="AN657" s="75">
        <f t="shared" si="464"/>
        <v>5217666.2159999991</v>
      </c>
      <c r="AO657" s="75">
        <f t="shared" si="465"/>
        <v>0</v>
      </c>
      <c r="AP657" s="75">
        <f t="shared" si="466"/>
        <v>3000000</v>
      </c>
      <c r="AQ657" s="75">
        <v>0</v>
      </c>
      <c r="AR657" s="75">
        <v>0</v>
      </c>
      <c r="AS657" s="75">
        <v>0</v>
      </c>
      <c r="AT657" s="80">
        <v>0</v>
      </c>
      <c r="AU657" s="82">
        <f t="shared" si="467"/>
        <v>78223158.216000006</v>
      </c>
      <c r="AV657" s="113">
        <f t="shared" si="468"/>
        <v>54308316.440880008</v>
      </c>
      <c r="AW657" s="75">
        <f t="shared" si="469"/>
        <v>72912168.215999991</v>
      </c>
      <c r="AX657" s="75">
        <f t="shared" si="470"/>
        <v>5103851.7751199994</v>
      </c>
      <c r="AY657" s="76">
        <f t="shared" si="471"/>
        <v>1430831.644088001</v>
      </c>
      <c r="AZ657" s="75">
        <v>0</v>
      </c>
      <c r="BA657" s="75">
        <v>0</v>
      </c>
      <c r="BB657" s="75">
        <v>0</v>
      </c>
      <c r="BC657" s="80">
        <v>0</v>
      </c>
      <c r="BD657" s="80">
        <v>0</v>
      </c>
      <c r="BE657" s="80">
        <v>0</v>
      </c>
      <c r="BF657" s="78">
        <v>0</v>
      </c>
      <c r="BG657" s="348">
        <f t="shared" si="472"/>
        <v>6534683.4192080004</v>
      </c>
      <c r="BH657" s="188">
        <f t="shared" si="473"/>
        <v>71688474</v>
      </c>
      <c r="BM657" s="50">
        <v>885165</v>
      </c>
      <c r="BN657" s="391">
        <f t="shared" si="451"/>
        <v>46667</v>
      </c>
      <c r="BO657" s="391">
        <f t="shared" si="452"/>
        <v>931832</v>
      </c>
      <c r="BP657" s="391">
        <f t="shared" si="440"/>
        <v>26554950</v>
      </c>
      <c r="BQ657" s="50">
        <f t="shared" si="441"/>
        <v>1400010</v>
      </c>
      <c r="BR657" s="50">
        <f t="shared" si="442"/>
        <v>21347423.999999996</v>
      </c>
      <c r="BS657" s="50">
        <f t="shared" si="443"/>
        <v>5310990</v>
      </c>
      <c r="BT657" s="50">
        <f t="shared" si="444"/>
        <v>4500000</v>
      </c>
      <c r="BU657" s="50">
        <f t="shared" si="445"/>
        <v>6000000</v>
      </c>
      <c r="BV657" s="50">
        <f t="shared" si="446"/>
        <v>4892117.9999999991</v>
      </c>
      <c r="BW657" s="50">
        <f t="shared" si="447"/>
        <v>5217666.2159999991</v>
      </c>
      <c r="BX657" s="50">
        <f t="shared" si="448"/>
        <v>0</v>
      </c>
      <c r="BY657" s="50">
        <f t="shared" si="449"/>
        <v>3000000</v>
      </c>
      <c r="BZ657" s="50">
        <v>0</v>
      </c>
      <c r="CA657" s="50">
        <v>0</v>
      </c>
      <c r="CB657" s="50">
        <v>0</v>
      </c>
      <c r="CC657" s="50">
        <v>0</v>
      </c>
      <c r="CD657" s="391">
        <f t="shared" si="450"/>
        <v>78223158.216000006</v>
      </c>
      <c r="CE657" s="391">
        <f t="shared" si="453"/>
        <v>59412168.216000006</v>
      </c>
      <c r="CF657" s="391">
        <f t="shared" si="454"/>
        <v>72912168.216000006</v>
      </c>
      <c r="CG657" s="50">
        <f t="shared" si="474"/>
        <v>5103851.7751200013</v>
      </c>
      <c r="CH657" s="395">
        <f t="shared" si="475"/>
        <v>1941216.8216000006</v>
      </c>
      <c r="CI657" s="398">
        <v>0</v>
      </c>
      <c r="CJ657" s="50">
        <v>0</v>
      </c>
      <c r="CK657" s="50">
        <v>0</v>
      </c>
      <c r="CL657" s="50">
        <v>0</v>
      </c>
      <c r="CM657" s="50">
        <v>0</v>
      </c>
      <c r="CN657" s="50">
        <v>0</v>
      </c>
      <c r="CO657" s="50">
        <v>0</v>
      </c>
      <c r="CP657" s="395">
        <f t="shared" si="476"/>
        <v>7045068.5967200017</v>
      </c>
      <c r="CQ657" s="391">
        <f t="shared" si="477"/>
        <v>71178089</v>
      </c>
      <c r="CR657" s="391">
        <f t="shared" si="478"/>
        <v>-510385</v>
      </c>
    </row>
    <row r="658" spans="1:96" s="50" customFormat="1" ht="24" customHeight="1" x14ac:dyDescent="0.2">
      <c r="A658" s="182">
        <f t="shared" si="455"/>
        <v>2655495</v>
      </c>
      <c r="B658" s="298">
        <f t="shared" si="479"/>
        <v>652</v>
      </c>
      <c r="C658" s="266">
        <v>449</v>
      </c>
      <c r="D658" s="299">
        <v>12927</v>
      </c>
      <c r="E658" s="242" t="s">
        <v>473</v>
      </c>
      <c r="F658" s="243" t="s">
        <v>474</v>
      </c>
      <c r="G658" s="287" t="s">
        <v>137</v>
      </c>
      <c r="H658" s="274" t="s">
        <v>458</v>
      </c>
      <c r="I658" s="294" t="s">
        <v>3047</v>
      </c>
      <c r="J658" s="65" t="s">
        <v>475</v>
      </c>
      <c r="K658" s="65" t="s">
        <v>476</v>
      </c>
      <c r="L658" s="65" t="s">
        <v>458</v>
      </c>
      <c r="M658" s="292" t="s">
        <v>137</v>
      </c>
      <c r="N658" s="244" t="s">
        <v>2410</v>
      </c>
      <c r="O658" s="65"/>
      <c r="P658" s="90"/>
      <c r="Q658" s="244">
        <v>30</v>
      </c>
      <c r="R658" s="246">
        <v>120</v>
      </c>
      <c r="S658" s="246">
        <v>110</v>
      </c>
      <c r="T658" s="246">
        <v>29.33</v>
      </c>
      <c r="U658" s="90">
        <v>0</v>
      </c>
      <c r="V658" s="262">
        <v>14</v>
      </c>
      <c r="W658" s="99">
        <v>0</v>
      </c>
      <c r="X658" s="84">
        <v>0</v>
      </c>
      <c r="Y658" s="99">
        <v>2</v>
      </c>
      <c r="Z658" s="65">
        <v>2</v>
      </c>
      <c r="AA658" s="319">
        <v>885165</v>
      </c>
      <c r="AB658" s="319">
        <v>0</v>
      </c>
      <c r="AC658" s="320">
        <f t="shared" si="456"/>
        <v>885165</v>
      </c>
      <c r="AD658" s="75">
        <v>4500000</v>
      </c>
      <c r="AE658" s="75">
        <v>6000000</v>
      </c>
      <c r="AF658" s="338">
        <f t="shared" si="480"/>
        <v>168986.04545454544</v>
      </c>
      <c r="AG658" s="113">
        <f t="shared" si="457"/>
        <v>26554950</v>
      </c>
      <c r="AH658" s="75">
        <f t="shared" si="458"/>
        <v>0</v>
      </c>
      <c r="AI658" s="75">
        <f t="shared" si="459"/>
        <v>20278325.454545453</v>
      </c>
      <c r="AJ658" s="75">
        <f t="shared" si="460"/>
        <v>5310990</v>
      </c>
      <c r="AK658" s="75">
        <f t="shared" si="461"/>
        <v>4500000</v>
      </c>
      <c r="AL658" s="75">
        <f t="shared" si="462"/>
        <v>6000000</v>
      </c>
      <c r="AM658" s="75">
        <f t="shared" si="463"/>
        <v>4647116.25</v>
      </c>
      <c r="AN658" s="75">
        <f t="shared" si="464"/>
        <v>4956360.7131818179</v>
      </c>
      <c r="AO658" s="75">
        <f t="shared" si="465"/>
        <v>0</v>
      </c>
      <c r="AP658" s="75">
        <f t="shared" si="466"/>
        <v>2800000</v>
      </c>
      <c r="AQ658" s="75">
        <v>0</v>
      </c>
      <c r="AR658" s="75">
        <v>0</v>
      </c>
      <c r="AS658" s="75">
        <v>0</v>
      </c>
      <c r="AT658" s="80">
        <v>0</v>
      </c>
      <c r="AU658" s="82">
        <f t="shared" si="467"/>
        <v>75047742.417727277</v>
      </c>
      <c r="AV658" s="113">
        <f t="shared" si="468"/>
        <v>51555179.74848637</v>
      </c>
      <c r="AW658" s="75">
        <f t="shared" si="469"/>
        <v>69736752.417727262</v>
      </c>
      <c r="AX658" s="75">
        <f t="shared" si="470"/>
        <v>4881572.6692409087</v>
      </c>
      <c r="AY658" s="76">
        <f t="shared" si="471"/>
        <v>1155517.9748486371</v>
      </c>
      <c r="AZ658" s="75">
        <v>0</v>
      </c>
      <c r="BA658" s="75">
        <v>0</v>
      </c>
      <c r="BB658" s="75">
        <v>0</v>
      </c>
      <c r="BC658" s="80">
        <v>0</v>
      </c>
      <c r="BD658" s="80">
        <v>0</v>
      </c>
      <c r="BE658" s="80">
        <v>0</v>
      </c>
      <c r="BF658" s="78">
        <v>0</v>
      </c>
      <c r="BG658" s="348">
        <f t="shared" si="472"/>
        <v>6037090.6440895461</v>
      </c>
      <c r="BH658" s="188">
        <f t="shared" si="473"/>
        <v>69010651</v>
      </c>
      <c r="BM658" s="50">
        <v>885165</v>
      </c>
      <c r="BN658" s="391">
        <f t="shared" si="451"/>
        <v>0</v>
      </c>
      <c r="BO658" s="391">
        <f t="shared" si="452"/>
        <v>885165</v>
      </c>
      <c r="BP658" s="391">
        <f t="shared" si="440"/>
        <v>26554950</v>
      </c>
      <c r="BQ658" s="50">
        <f t="shared" si="441"/>
        <v>0</v>
      </c>
      <c r="BR658" s="50">
        <f t="shared" si="442"/>
        <v>20278325.454545453</v>
      </c>
      <c r="BS658" s="50">
        <f t="shared" si="443"/>
        <v>5310990</v>
      </c>
      <c r="BT658" s="50">
        <f t="shared" si="444"/>
        <v>4500000</v>
      </c>
      <c r="BU658" s="50">
        <f t="shared" si="445"/>
        <v>6000000</v>
      </c>
      <c r="BV658" s="50">
        <f t="shared" si="446"/>
        <v>4647116.25</v>
      </c>
      <c r="BW658" s="50">
        <f t="shared" si="447"/>
        <v>4956360.7131818179</v>
      </c>
      <c r="BX658" s="50">
        <f t="shared" si="448"/>
        <v>0</v>
      </c>
      <c r="BY658" s="50">
        <f t="shared" si="449"/>
        <v>2800000</v>
      </c>
      <c r="BZ658" s="50">
        <v>0</v>
      </c>
      <c r="CA658" s="50">
        <v>0</v>
      </c>
      <c r="CB658" s="50">
        <v>0</v>
      </c>
      <c r="CC658" s="50">
        <v>0</v>
      </c>
      <c r="CD658" s="391">
        <f t="shared" si="450"/>
        <v>75047742.417727277</v>
      </c>
      <c r="CE658" s="391">
        <f t="shared" si="453"/>
        <v>56436752.417727277</v>
      </c>
      <c r="CF658" s="391">
        <f t="shared" si="454"/>
        <v>69736752.417727262</v>
      </c>
      <c r="CG658" s="50">
        <f t="shared" si="474"/>
        <v>4881572.6692409087</v>
      </c>
      <c r="CH658" s="395">
        <f t="shared" si="475"/>
        <v>1643675.2417727278</v>
      </c>
      <c r="CI658" s="398">
        <v>0</v>
      </c>
      <c r="CJ658" s="50">
        <v>0</v>
      </c>
      <c r="CK658" s="50">
        <v>0</v>
      </c>
      <c r="CL658" s="50">
        <v>0</v>
      </c>
      <c r="CM658" s="50">
        <v>0</v>
      </c>
      <c r="CN658" s="50">
        <v>0</v>
      </c>
      <c r="CO658" s="50">
        <v>0</v>
      </c>
      <c r="CP658" s="395">
        <f t="shared" si="476"/>
        <v>6525247.9110136367</v>
      </c>
      <c r="CQ658" s="391">
        <f t="shared" si="477"/>
        <v>68522494</v>
      </c>
      <c r="CR658" s="391">
        <f t="shared" si="478"/>
        <v>-488157</v>
      </c>
    </row>
    <row r="659" spans="1:96" s="50" customFormat="1" ht="24" customHeight="1" x14ac:dyDescent="0.2">
      <c r="A659" s="182">
        <f t="shared" si="455"/>
        <v>2655495</v>
      </c>
      <c r="B659" s="298">
        <f t="shared" si="479"/>
        <v>653</v>
      </c>
      <c r="C659" s="266">
        <v>450</v>
      </c>
      <c r="D659" s="299">
        <v>12934</v>
      </c>
      <c r="E659" s="242" t="s">
        <v>259</v>
      </c>
      <c r="F659" s="243" t="s">
        <v>497</v>
      </c>
      <c r="G659" s="287" t="s">
        <v>137</v>
      </c>
      <c r="H659" s="274" t="s">
        <v>458</v>
      </c>
      <c r="I659" s="294" t="s">
        <v>3048</v>
      </c>
      <c r="J659" s="65" t="s">
        <v>498</v>
      </c>
      <c r="K659" s="65" t="s">
        <v>499</v>
      </c>
      <c r="L659" s="65" t="s">
        <v>458</v>
      </c>
      <c r="M659" s="292" t="s">
        <v>137</v>
      </c>
      <c r="N659" s="99"/>
      <c r="O659" s="246" t="s">
        <v>2410</v>
      </c>
      <c r="P659" s="90"/>
      <c r="Q659" s="244">
        <v>30</v>
      </c>
      <c r="R659" s="246">
        <v>90</v>
      </c>
      <c r="S659" s="246">
        <v>0</v>
      </c>
      <c r="T659" s="246">
        <v>0</v>
      </c>
      <c r="U659" s="90">
        <v>0</v>
      </c>
      <c r="V659" s="262">
        <v>22</v>
      </c>
      <c r="W659" s="99">
        <v>0</v>
      </c>
      <c r="X659" s="84">
        <v>0</v>
      </c>
      <c r="Y659" s="99">
        <v>0</v>
      </c>
      <c r="Z659" s="65">
        <v>0</v>
      </c>
      <c r="AA659" s="319">
        <v>885165</v>
      </c>
      <c r="AB659" s="319">
        <v>0</v>
      </c>
      <c r="AC659" s="320">
        <f t="shared" si="456"/>
        <v>885165</v>
      </c>
      <c r="AD659" s="75">
        <v>4500000</v>
      </c>
      <c r="AE659" s="75">
        <v>6000000</v>
      </c>
      <c r="AF659" s="338">
        <f t="shared" si="480"/>
        <v>168986.04545454544</v>
      </c>
      <c r="AG659" s="113">
        <f t="shared" si="457"/>
        <v>26554950</v>
      </c>
      <c r="AH659" s="75">
        <f t="shared" si="458"/>
        <v>0</v>
      </c>
      <c r="AI659" s="75">
        <f t="shared" si="459"/>
        <v>15208744.09090909</v>
      </c>
      <c r="AJ659" s="75">
        <f t="shared" si="460"/>
        <v>0</v>
      </c>
      <c r="AK659" s="75">
        <f t="shared" si="461"/>
        <v>4500000</v>
      </c>
      <c r="AL659" s="75">
        <f t="shared" si="462"/>
        <v>6000000</v>
      </c>
      <c r="AM659" s="75">
        <f t="shared" si="463"/>
        <v>0</v>
      </c>
      <c r="AN659" s="75">
        <f t="shared" si="464"/>
        <v>0</v>
      </c>
      <c r="AO659" s="75">
        <f t="shared" si="465"/>
        <v>0</v>
      </c>
      <c r="AP659" s="75">
        <f t="shared" si="466"/>
        <v>4400000</v>
      </c>
      <c r="AQ659" s="75">
        <v>0</v>
      </c>
      <c r="AR659" s="75">
        <v>0</v>
      </c>
      <c r="AS659" s="75">
        <v>0</v>
      </c>
      <c r="AT659" s="80">
        <v>0</v>
      </c>
      <c r="AU659" s="82">
        <f t="shared" si="467"/>
        <v>56663694.090909094</v>
      </c>
      <c r="AV659" s="113">
        <f t="shared" si="468"/>
        <v>37797235.504545458</v>
      </c>
      <c r="AW659" s="75">
        <f t="shared" si="469"/>
        <v>56663694.090909094</v>
      </c>
      <c r="AX659" s="75">
        <f t="shared" si="470"/>
        <v>3966458.5863636369</v>
      </c>
      <c r="AY659" s="76">
        <f t="shared" si="471"/>
        <v>0</v>
      </c>
      <c r="AZ659" s="75">
        <v>0</v>
      </c>
      <c r="BA659" s="75">
        <v>0</v>
      </c>
      <c r="BB659" s="75">
        <v>0</v>
      </c>
      <c r="BC659" s="80">
        <v>0</v>
      </c>
      <c r="BD659" s="80">
        <v>0</v>
      </c>
      <c r="BE659" s="80">
        <v>0</v>
      </c>
      <c r="BF659" s="78">
        <v>0</v>
      </c>
      <c r="BG659" s="348">
        <f t="shared" si="472"/>
        <v>3966458.5863636369</v>
      </c>
      <c r="BH659" s="188">
        <f t="shared" si="473"/>
        <v>52697235</v>
      </c>
      <c r="BM659" s="50">
        <v>885165</v>
      </c>
      <c r="BN659" s="391">
        <f t="shared" si="451"/>
        <v>0</v>
      </c>
      <c r="BO659" s="391">
        <f t="shared" si="452"/>
        <v>885165</v>
      </c>
      <c r="BP659" s="391">
        <f t="shared" si="440"/>
        <v>26554950</v>
      </c>
      <c r="BQ659" s="50">
        <f t="shared" si="441"/>
        <v>0</v>
      </c>
      <c r="BR659" s="50">
        <f t="shared" si="442"/>
        <v>15208744.09090909</v>
      </c>
      <c r="BS659" s="50">
        <f t="shared" si="443"/>
        <v>0</v>
      </c>
      <c r="BT659" s="50">
        <f t="shared" si="444"/>
        <v>4500000</v>
      </c>
      <c r="BU659" s="50">
        <f t="shared" si="445"/>
        <v>6000000</v>
      </c>
      <c r="BV659" s="50">
        <f t="shared" si="446"/>
        <v>0</v>
      </c>
      <c r="BW659" s="50">
        <f t="shared" si="447"/>
        <v>0</v>
      </c>
      <c r="BX659" s="50">
        <f t="shared" si="448"/>
        <v>0</v>
      </c>
      <c r="BY659" s="50">
        <f t="shared" si="449"/>
        <v>4400000</v>
      </c>
      <c r="BZ659" s="50">
        <v>0</v>
      </c>
      <c r="CA659" s="50">
        <v>0</v>
      </c>
      <c r="CB659" s="50">
        <v>0</v>
      </c>
      <c r="CC659" s="50">
        <v>0</v>
      </c>
      <c r="CD659" s="391">
        <f t="shared" si="450"/>
        <v>56663694.090909094</v>
      </c>
      <c r="CE659" s="391">
        <f t="shared" si="453"/>
        <v>41763694.090909094</v>
      </c>
      <c r="CF659" s="391">
        <f t="shared" si="454"/>
        <v>56663694.090909094</v>
      </c>
      <c r="CG659" s="50">
        <f t="shared" si="474"/>
        <v>3966458.5863636369</v>
      </c>
      <c r="CH659" s="395">
        <f t="shared" si="475"/>
        <v>176369.40909090938</v>
      </c>
      <c r="CI659" s="398">
        <v>0</v>
      </c>
      <c r="CJ659" s="50">
        <v>0</v>
      </c>
      <c r="CK659" s="50">
        <v>0</v>
      </c>
      <c r="CL659" s="50">
        <v>0</v>
      </c>
      <c r="CM659" s="50">
        <v>0</v>
      </c>
      <c r="CN659" s="50">
        <v>0</v>
      </c>
      <c r="CO659" s="50">
        <v>0</v>
      </c>
      <c r="CP659" s="395">
        <f t="shared" si="476"/>
        <v>4142827.9954545461</v>
      </c>
      <c r="CQ659" s="391">
        <f t="shared" si="477"/>
        <v>52520866</v>
      </c>
      <c r="CR659" s="391">
        <f t="shared" si="478"/>
        <v>-176369</v>
      </c>
    </row>
    <row r="660" spans="1:96" s="50" customFormat="1" ht="24" customHeight="1" x14ac:dyDescent="0.2">
      <c r="A660" s="182">
        <f t="shared" si="455"/>
        <v>2655495</v>
      </c>
      <c r="B660" s="298">
        <f t="shared" si="479"/>
        <v>654</v>
      </c>
      <c r="C660" s="266">
        <v>451</v>
      </c>
      <c r="D660" s="299">
        <v>12966</v>
      </c>
      <c r="E660" s="242" t="s">
        <v>600</v>
      </c>
      <c r="F660" s="243" t="s">
        <v>607</v>
      </c>
      <c r="G660" s="287" t="s">
        <v>137</v>
      </c>
      <c r="H660" s="274" t="s">
        <v>458</v>
      </c>
      <c r="I660" s="294" t="s">
        <v>3049</v>
      </c>
      <c r="J660" s="65" t="s">
        <v>608</v>
      </c>
      <c r="K660" s="65" t="s">
        <v>609</v>
      </c>
      <c r="L660" s="65" t="s">
        <v>458</v>
      </c>
      <c r="M660" s="292" t="s">
        <v>137</v>
      </c>
      <c r="N660" s="99"/>
      <c r="O660" s="246" t="s">
        <v>2410</v>
      </c>
      <c r="P660" s="90"/>
      <c r="Q660" s="244">
        <v>30</v>
      </c>
      <c r="R660" s="246">
        <v>90</v>
      </c>
      <c r="S660" s="246">
        <v>0</v>
      </c>
      <c r="T660" s="246">
        <v>0</v>
      </c>
      <c r="U660" s="90">
        <v>0</v>
      </c>
      <c r="V660" s="262">
        <v>23</v>
      </c>
      <c r="W660" s="99">
        <v>0</v>
      </c>
      <c r="X660" s="84">
        <v>0</v>
      </c>
      <c r="Y660" s="99">
        <v>0</v>
      </c>
      <c r="Z660" s="65">
        <v>1</v>
      </c>
      <c r="AA660" s="319">
        <v>885165</v>
      </c>
      <c r="AB660" s="319">
        <v>0</v>
      </c>
      <c r="AC660" s="320">
        <f t="shared" si="456"/>
        <v>885165</v>
      </c>
      <c r="AD660" s="75">
        <v>4500000</v>
      </c>
      <c r="AE660" s="75">
        <v>6000000</v>
      </c>
      <c r="AF660" s="338">
        <f t="shared" si="480"/>
        <v>168986.04545454544</v>
      </c>
      <c r="AG660" s="113">
        <f t="shared" si="457"/>
        <v>26554950</v>
      </c>
      <c r="AH660" s="75">
        <f t="shared" si="458"/>
        <v>0</v>
      </c>
      <c r="AI660" s="75">
        <f t="shared" si="459"/>
        <v>15208744.09090909</v>
      </c>
      <c r="AJ660" s="75">
        <f t="shared" si="460"/>
        <v>2655495</v>
      </c>
      <c r="AK660" s="75">
        <f t="shared" si="461"/>
        <v>4500000</v>
      </c>
      <c r="AL660" s="75">
        <f t="shared" si="462"/>
        <v>6000000</v>
      </c>
      <c r="AM660" s="75">
        <f t="shared" si="463"/>
        <v>0</v>
      </c>
      <c r="AN660" s="75">
        <f t="shared" si="464"/>
        <v>0</v>
      </c>
      <c r="AO660" s="75">
        <f t="shared" si="465"/>
        <v>0</v>
      </c>
      <c r="AP660" s="75">
        <f t="shared" si="466"/>
        <v>4600000</v>
      </c>
      <c r="AQ660" s="75">
        <v>0</v>
      </c>
      <c r="AR660" s="75">
        <v>0</v>
      </c>
      <c r="AS660" s="75">
        <v>0</v>
      </c>
      <c r="AT660" s="80">
        <v>0</v>
      </c>
      <c r="AU660" s="82">
        <f t="shared" si="467"/>
        <v>59519189.090909094</v>
      </c>
      <c r="AV660" s="113">
        <f t="shared" si="468"/>
        <v>37783235.504545458</v>
      </c>
      <c r="AW660" s="75">
        <f t="shared" si="469"/>
        <v>56863694.090909094</v>
      </c>
      <c r="AX660" s="75">
        <f t="shared" si="470"/>
        <v>3980458.5863636369</v>
      </c>
      <c r="AY660" s="76">
        <f t="shared" si="471"/>
        <v>0</v>
      </c>
      <c r="AZ660" s="75">
        <v>0</v>
      </c>
      <c r="BA660" s="75">
        <v>0</v>
      </c>
      <c r="BB660" s="75">
        <v>0</v>
      </c>
      <c r="BC660" s="80">
        <v>0</v>
      </c>
      <c r="BD660" s="80">
        <v>0</v>
      </c>
      <c r="BE660" s="80">
        <v>0</v>
      </c>
      <c r="BF660" s="78">
        <v>0</v>
      </c>
      <c r="BG660" s="348">
        <f t="shared" si="472"/>
        <v>3980458.5863636369</v>
      </c>
      <c r="BH660" s="188">
        <f t="shared" si="473"/>
        <v>55538730</v>
      </c>
      <c r="BM660" s="50">
        <v>885165</v>
      </c>
      <c r="BN660" s="391">
        <f t="shared" si="451"/>
        <v>0</v>
      </c>
      <c r="BO660" s="391">
        <f t="shared" si="452"/>
        <v>885165</v>
      </c>
      <c r="BP660" s="391">
        <f t="shared" si="440"/>
        <v>26554950</v>
      </c>
      <c r="BQ660" s="50">
        <f t="shared" si="441"/>
        <v>0</v>
      </c>
      <c r="BR660" s="50">
        <f t="shared" si="442"/>
        <v>15208744.09090909</v>
      </c>
      <c r="BS660" s="50">
        <f t="shared" si="443"/>
        <v>2655495</v>
      </c>
      <c r="BT660" s="50">
        <f t="shared" si="444"/>
        <v>4500000</v>
      </c>
      <c r="BU660" s="50">
        <f t="shared" si="445"/>
        <v>6000000</v>
      </c>
      <c r="BV660" s="50">
        <f t="shared" si="446"/>
        <v>0</v>
      </c>
      <c r="BW660" s="50">
        <f t="shared" si="447"/>
        <v>0</v>
      </c>
      <c r="BX660" s="50">
        <f t="shared" si="448"/>
        <v>0</v>
      </c>
      <c r="BY660" s="50">
        <f t="shared" si="449"/>
        <v>4600000</v>
      </c>
      <c r="BZ660" s="50">
        <v>0</v>
      </c>
      <c r="CA660" s="50">
        <v>0</v>
      </c>
      <c r="CB660" s="50">
        <v>0</v>
      </c>
      <c r="CC660" s="50">
        <v>0</v>
      </c>
      <c r="CD660" s="391">
        <f t="shared" si="450"/>
        <v>59519189.090909094</v>
      </c>
      <c r="CE660" s="391">
        <f t="shared" si="453"/>
        <v>41763694.090909094</v>
      </c>
      <c r="CF660" s="391">
        <f t="shared" si="454"/>
        <v>56863694.090909094</v>
      </c>
      <c r="CG660" s="50">
        <f t="shared" si="474"/>
        <v>3980458.5863636369</v>
      </c>
      <c r="CH660" s="395">
        <f t="shared" si="475"/>
        <v>176369.40909090938</v>
      </c>
      <c r="CI660" s="398">
        <v>0</v>
      </c>
      <c r="CJ660" s="50">
        <v>0</v>
      </c>
      <c r="CK660" s="50">
        <v>0</v>
      </c>
      <c r="CL660" s="50">
        <v>0</v>
      </c>
      <c r="CM660" s="50">
        <v>0</v>
      </c>
      <c r="CN660" s="50">
        <v>0</v>
      </c>
      <c r="CO660" s="50">
        <v>0</v>
      </c>
      <c r="CP660" s="395">
        <f t="shared" si="476"/>
        <v>4156827.9954545461</v>
      </c>
      <c r="CQ660" s="391">
        <f t="shared" si="477"/>
        <v>55362361</v>
      </c>
      <c r="CR660" s="391">
        <f t="shared" si="478"/>
        <v>-176369</v>
      </c>
    </row>
    <row r="661" spans="1:96" s="50" customFormat="1" ht="24" customHeight="1" x14ac:dyDescent="0.2">
      <c r="A661" s="182">
        <f t="shared" si="455"/>
        <v>2655495</v>
      </c>
      <c r="B661" s="298">
        <f t="shared" si="479"/>
        <v>655</v>
      </c>
      <c r="C661" s="266">
        <v>452</v>
      </c>
      <c r="D661" s="299">
        <v>12965</v>
      </c>
      <c r="E661" s="242" t="s">
        <v>216</v>
      </c>
      <c r="F661" s="243" t="s">
        <v>604</v>
      </c>
      <c r="G661" s="287" t="s">
        <v>137</v>
      </c>
      <c r="H661" s="274" t="s">
        <v>458</v>
      </c>
      <c r="I661" s="294" t="s">
        <v>3050</v>
      </c>
      <c r="J661" s="65" t="s">
        <v>605</v>
      </c>
      <c r="K661" s="65" t="s">
        <v>606</v>
      </c>
      <c r="L661" s="65" t="s">
        <v>458</v>
      </c>
      <c r="M661" s="292" t="s">
        <v>137</v>
      </c>
      <c r="N661" s="244" t="s">
        <v>2410</v>
      </c>
      <c r="O661" s="65"/>
      <c r="P661" s="90"/>
      <c r="Q661" s="244">
        <v>30</v>
      </c>
      <c r="R661" s="246">
        <v>120</v>
      </c>
      <c r="S661" s="246">
        <v>110</v>
      </c>
      <c r="T661" s="246">
        <v>29.33</v>
      </c>
      <c r="U661" s="90">
        <v>0</v>
      </c>
      <c r="V661" s="262">
        <v>15</v>
      </c>
      <c r="W661" s="99">
        <v>0</v>
      </c>
      <c r="X661" s="84">
        <v>0</v>
      </c>
      <c r="Y661" s="99">
        <v>0</v>
      </c>
      <c r="Z661" s="65">
        <v>2</v>
      </c>
      <c r="AA661" s="319">
        <v>885165</v>
      </c>
      <c r="AB661" s="319">
        <v>0</v>
      </c>
      <c r="AC661" s="320">
        <f t="shared" si="456"/>
        <v>885165</v>
      </c>
      <c r="AD661" s="75">
        <v>4500000</v>
      </c>
      <c r="AE661" s="75">
        <v>6000000</v>
      </c>
      <c r="AF661" s="338">
        <f t="shared" si="480"/>
        <v>168986.04545454544</v>
      </c>
      <c r="AG661" s="113">
        <f t="shared" si="457"/>
        <v>26554950</v>
      </c>
      <c r="AH661" s="75">
        <f t="shared" si="458"/>
        <v>0</v>
      </c>
      <c r="AI661" s="75">
        <f t="shared" si="459"/>
        <v>20278325.454545453</v>
      </c>
      <c r="AJ661" s="75">
        <f t="shared" si="460"/>
        <v>5310990</v>
      </c>
      <c r="AK661" s="75">
        <f t="shared" si="461"/>
        <v>4500000</v>
      </c>
      <c r="AL661" s="75">
        <f t="shared" si="462"/>
        <v>6000000</v>
      </c>
      <c r="AM661" s="75">
        <f t="shared" si="463"/>
        <v>4647116.25</v>
      </c>
      <c r="AN661" s="75">
        <f t="shared" si="464"/>
        <v>4956360.7131818179</v>
      </c>
      <c r="AO661" s="75">
        <f t="shared" si="465"/>
        <v>0</v>
      </c>
      <c r="AP661" s="75">
        <f t="shared" si="466"/>
        <v>3000000</v>
      </c>
      <c r="AQ661" s="75">
        <v>0</v>
      </c>
      <c r="AR661" s="75">
        <v>0</v>
      </c>
      <c r="AS661" s="75">
        <v>0</v>
      </c>
      <c r="AT661" s="80">
        <v>0</v>
      </c>
      <c r="AU661" s="82">
        <f t="shared" si="467"/>
        <v>75247742.417727277</v>
      </c>
      <c r="AV661" s="113">
        <f t="shared" si="468"/>
        <v>51541179.74848637</v>
      </c>
      <c r="AW661" s="75">
        <f t="shared" si="469"/>
        <v>69936752.417727262</v>
      </c>
      <c r="AX661" s="75">
        <f t="shared" si="470"/>
        <v>4895572.6692409087</v>
      </c>
      <c r="AY661" s="76">
        <f t="shared" si="471"/>
        <v>1154117.9748486371</v>
      </c>
      <c r="AZ661" s="75">
        <v>0</v>
      </c>
      <c r="BA661" s="75">
        <v>0</v>
      </c>
      <c r="BB661" s="75">
        <v>0</v>
      </c>
      <c r="BC661" s="80">
        <v>0</v>
      </c>
      <c r="BD661" s="80">
        <v>0</v>
      </c>
      <c r="BE661" s="80">
        <v>0</v>
      </c>
      <c r="BF661" s="78">
        <v>0</v>
      </c>
      <c r="BG661" s="348">
        <f t="shared" si="472"/>
        <v>6049690.6440895461</v>
      </c>
      <c r="BH661" s="188">
        <f t="shared" si="473"/>
        <v>69198051</v>
      </c>
      <c r="BM661" s="50">
        <v>885165</v>
      </c>
      <c r="BN661" s="391">
        <f t="shared" si="451"/>
        <v>0</v>
      </c>
      <c r="BO661" s="391">
        <f t="shared" si="452"/>
        <v>885165</v>
      </c>
      <c r="BP661" s="391">
        <f t="shared" si="440"/>
        <v>26554950</v>
      </c>
      <c r="BQ661" s="50">
        <f t="shared" si="441"/>
        <v>0</v>
      </c>
      <c r="BR661" s="50">
        <f t="shared" si="442"/>
        <v>20278325.454545453</v>
      </c>
      <c r="BS661" s="50">
        <f t="shared" si="443"/>
        <v>5310990</v>
      </c>
      <c r="BT661" s="50">
        <f t="shared" si="444"/>
        <v>4500000</v>
      </c>
      <c r="BU661" s="50">
        <f t="shared" si="445"/>
        <v>6000000</v>
      </c>
      <c r="BV661" s="50">
        <f t="shared" si="446"/>
        <v>4647116.25</v>
      </c>
      <c r="BW661" s="50">
        <f t="shared" si="447"/>
        <v>4956360.7131818179</v>
      </c>
      <c r="BX661" s="50">
        <f t="shared" si="448"/>
        <v>0</v>
      </c>
      <c r="BY661" s="50">
        <f t="shared" si="449"/>
        <v>3000000</v>
      </c>
      <c r="BZ661" s="50">
        <v>0</v>
      </c>
      <c r="CA661" s="50">
        <v>0</v>
      </c>
      <c r="CB661" s="50">
        <v>0</v>
      </c>
      <c r="CC661" s="50">
        <v>0</v>
      </c>
      <c r="CD661" s="391">
        <f t="shared" si="450"/>
        <v>75247742.417727277</v>
      </c>
      <c r="CE661" s="391">
        <f t="shared" si="453"/>
        <v>56436752.417727277</v>
      </c>
      <c r="CF661" s="391">
        <f t="shared" si="454"/>
        <v>69936752.417727262</v>
      </c>
      <c r="CG661" s="50">
        <f t="shared" si="474"/>
        <v>4895572.6692409087</v>
      </c>
      <c r="CH661" s="395">
        <f t="shared" si="475"/>
        <v>1643675.2417727278</v>
      </c>
      <c r="CI661" s="398">
        <v>0</v>
      </c>
      <c r="CJ661" s="50">
        <v>0</v>
      </c>
      <c r="CK661" s="50">
        <v>0</v>
      </c>
      <c r="CL661" s="50">
        <v>0</v>
      </c>
      <c r="CM661" s="50">
        <v>0</v>
      </c>
      <c r="CN661" s="50">
        <v>0</v>
      </c>
      <c r="CO661" s="50">
        <v>0</v>
      </c>
      <c r="CP661" s="395">
        <f t="shared" si="476"/>
        <v>6539247.9110136367</v>
      </c>
      <c r="CQ661" s="391">
        <f t="shared" si="477"/>
        <v>68708494</v>
      </c>
      <c r="CR661" s="391">
        <f t="shared" si="478"/>
        <v>-489557</v>
      </c>
    </row>
    <row r="662" spans="1:96" s="50" customFormat="1" ht="24" customHeight="1" x14ac:dyDescent="0.2">
      <c r="A662" s="182">
        <f t="shared" si="455"/>
        <v>2655495</v>
      </c>
      <c r="B662" s="298">
        <f t="shared" si="479"/>
        <v>656</v>
      </c>
      <c r="C662" s="266">
        <v>453</v>
      </c>
      <c r="D662" s="299">
        <v>12964</v>
      </c>
      <c r="E662" s="242" t="s">
        <v>600</v>
      </c>
      <c r="F662" s="243" t="s">
        <v>601</v>
      </c>
      <c r="G662" s="287" t="s">
        <v>137</v>
      </c>
      <c r="H662" s="274" t="s">
        <v>574</v>
      </c>
      <c r="I662" s="294" t="s">
        <v>3051</v>
      </c>
      <c r="J662" s="65" t="s">
        <v>602</v>
      </c>
      <c r="K662" s="65" t="s">
        <v>603</v>
      </c>
      <c r="L662" s="65" t="s">
        <v>574</v>
      </c>
      <c r="M662" s="292" t="s">
        <v>137</v>
      </c>
      <c r="N662" s="244" t="s">
        <v>2410</v>
      </c>
      <c r="O662" s="65"/>
      <c r="P662" s="90"/>
      <c r="Q662" s="244">
        <v>30</v>
      </c>
      <c r="R662" s="246">
        <v>120</v>
      </c>
      <c r="S662" s="246">
        <v>110</v>
      </c>
      <c r="T662" s="246">
        <v>29.33</v>
      </c>
      <c r="U662" s="90">
        <v>0</v>
      </c>
      <c r="V662" s="262">
        <v>15</v>
      </c>
      <c r="W662" s="99">
        <v>0</v>
      </c>
      <c r="X662" s="84">
        <v>0</v>
      </c>
      <c r="Y662" s="99">
        <v>2</v>
      </c>
      <c r="Z662" s="65">
        <v>2</v>
      </c>
      <c r="AA662" s="319">
        <v>885165</v>
      </c>
      <c r="AB662" s="319">
        <v>0</v>
      </c>
      <c r="AC662" s="320">
        <f t="shared" si="456"/>
        <v>885165</v>
      </c>
      <c r="AD662" s="75">
        <v>4500000</v>
      </c>
      <c r="AE662" s="75">
        <v>6000000</v>
      </c>
      <c r="AF662" s="338">
        <f t="shared" si="480"/>
        <v>168986.04545454544</v>
      </c>
      <c r="AG662" s="113">
        <f t="shared" si="457"/>
        <v>26554950</v>
      </c>
      <c r="AH662" s="75">
        <f t="shared" si="458"/>
        <v>0</v>
      </c>
      <c r="AI662" s="75">
        <f t="shared" si="459"/>
        <v>20278325.454545453</v>
      </c>
      <c r="AJ662" s="75">
        <f t="shared" si="460"/>
        <v>5310990</v>
      </c>
      <c r="AK662" s="75">
        <f t="shared" si="461"/>
        <v>4500000</v>
      </c>
      <c r="AL662" s="75">
        <f t="shared" si="462"/>
        <v>6000000</v>
      </c>
      <c r="AM662" s="75">
        <f t="shared" si="463"/>
        <v>4647116.25</v>
      </c>
      <c r="AN662" s="75">
        <f t="shared" si="464"/>
        <v>4956360.7131818179</v>
      </c>
      <c r="AO662" s="75">
        <f t="shared" si="465"/>
        <v>0</v>
      </c>
      <c r="AP662" s="75">
        <f t="shared" si="466"/>
        <v>3000000</v>
      </c>
      <c r="AQ662" s="75">
        <v>0</v>
      </c>
      <c r="AR662" s="75">
        <v>0</v>
      </c>
      <c r="AS662" s="75">
        <v>0</v>
      </c>
      <c r="AT662" s="80">
        <v>0</v>
      </c>
      <c r="AU662" s="82">
        <f t="shared" si="467"/>
        <v>75247742.417727277</v>
      </c>
      <c r="AV662" s="113">
        <f t="shared" si="468"/>
        <v>51541179.74848637</v>
      </c>
      <c r="AW662" s="75">
        <f t="shared" si="469"/>
        <v>69936752.417727262</v>
      </c>
      <c r="AX662" s="75">
        <f t="shared" si="470"/>
        <v>4895572.6692409087</v>
      </c>
      <c r="AY662" s="76">
        <f t="shared" si="471"/>
        <v>1154117.9748486371</v>
      </c>
      <c r="AZ662" s="75">
        <v>0</v>
      </c>
      <c r="BA662" s="75">
        <v>0</v>
      </c>
      <c r="BB662" s="75">
        <v>0</v>
      </c>
      <c r="BC662" s="80">
        <v>0</v>
      </c>
      <c r="BD662" s="80">
        <v>0</v>
      </c>
      <c r="BE662" s="80">
        <v>0</v>
      </c>
      <c r="BF662" s="78">
        <v>0</v>
      </c>
      <c r="BG662" s="348">
        <f t="shared" si="472"/>
        <v>6049690.6440895461</v>
      </c>
      <c r="BH662" s="188">
        <f t="shared" si="473"/>
        <v>69198051</v>
      </c>
      <c r="BM662" s="50">
        <v>885165</v>
      </c>
      <c r="BN662" s="391">
        <f t="shared" si="451"/>
        <v>0</v>
      </c>
      <c r="BO662" s="391">
        <f t="shared" si="452"/>
        <v>885165</v>
      </c>
      <c r="BP662" s="391">
        <f t="shared" si="440"/>
        <v>26554950</v>
      </c>
      <c r="BQ662" s="50">
        <f t="shared" si="441"/>
        <v>0</v>
      </c>
      <c r="BR662" s="50">
        <f t="shared" si="442"/>
        <v>20278325.454545453</v>
      </c>
      <c r="BS662" s="50">
        <f t="shared" si="443"/>
        <v>5310990</v>
      </c>
      <c r="BT662" s="50">
        <f t="shared" si="444"/>
        <v>4500000</v>
      </c>
      <c r="BU662" s="50">
        <f t="shared" si="445"/>
        <v>6000000</v>
      </c>
      <c r="BV662" s="50">
        <f t="shared" si="446"/>
        <v>4647116.25</v>
      </c>
      <c r="BW662" s="50">
        <f t="shared" si="447"/>
        <v>4956360.7131818179</v>
      </c>
      <c r="BX662" s="50">
        <f t="shared" si="448"/>
        <v>0</v>
      </c>
      <c r="BY662" s="50">
        <f t="shared" si="449"/>
        <v>3000000</v>
      </c>
      <c r="BZ662" s="50">
        <v>0</v>
      </c>
      <c r="CA662" s="50">
        <v>0</v>
      </c>
      <c r="CB662" s="50">
        <v>0</v>
      </c>
      <c r="CC662" s="50">
        <v>0</v>
      </c>
      <c r="CD662" s="391">
        <f t="shared" si="450"/>
        <v>75247742.417727277</v>
      </c>
      <c r="CE662" s="391">
        <f t="shared" si="453"/>
        <v>56436752.417727277</v>
      </c>
      <c r="CF662" s="391">
        <f t="shared" si="454"/>
        <v>69936752.417727262</v>
      </c>
      <c r="CG662" s="50">
        <f t="shared" si="474"/>
        <v>4895572.6692409087</v>
      </c>
      <c r="CH662" s="395">
        <f t="shared" si="475"/>
        <v>1643675.2417727278</v>
      </c>
      <c r="CI662" s="398">
        <v>0</v>
      </c>
      <c r="CJ662" s="50">
        <v>0</v>
      </c>
      <c r="CK662" s="50">
        <v>0</v>
      </c>
      <c r="CL662" s="50">
        <v>0</v>
      </c>
      <c r="CM662" s="50">
        <v>0</v>
      </c>
      <c r="CN662" s="50">
        <v>0</v>
      </c>
      <c r="CO662" s="50">
        <v>0</v>
      </c>
      <c r="CP662" s="395">
        <f t="shared" si="476"/>
        <v>6539247.9110136367</v>
      </c>
      <c r="CQ662" s="391">
        <f t="shared" si="477"/>
        <v>68708494</v>
      </c>
      <c r="CR662" s="391">
        <f t="shared" si="478"/>
        <v>-489557</v>
      </c>
    </row>
    <row r="663" spans="1:96" s="50" customFormat="1" ht="24" customHeight="1" x14ac:dyDescent="0.2">
      <c r="A663" s="182">
        <f t="shared" si="455"/>
        <v>2655495</v>
      </c>
      <c r="B663" s="298">
        <f t="shared" si="479"/>
        <v>657</v>
      </c>
      <c r="C663" s="266">
        <v>454</v>
      </c>
      <c r="D663" s="299">
        <v>12958</v>
      </c>
      <c r="E663" s="242" t="s">
        <v>580</v>
      </c>
      <c r="F663" s="243" t="s">
        <v>581</v>
      </c>
      <c r="G663" s="287" t="s">
        <v>137</v>
      </c>
      <c r="H663" s="274" t="s">
        <v>574</v>
      </c>
      <c r="I663" s="294" t="s">
        <v>3052</v>
      </c>
      <c r="J663" s="65" t="s">
        <v>582</v>
      </c>
      <c r="K663" s="65" t="s">
        <v>583</v>
      </c>
      <c r="L663" s="65" t="s">
        <v>574</v>
      </c>
      <c r="M663" s="292" t="s">
        <v>137</v>
      </c>
      <c r="N663" s="244" t="s">
        <v>2410</v>
      </c>
      <c r="O663" s="65"/>
      <c r="P663" s="90"/>
      <c r="Q663" s="244">
        <v>30</v>
      </c>
      <c r="R663" s="246">
        <v>120</v>
      </c>
      <c r="S663" s="246">
        <v>110</v>
      </c>
      <c r="T663" s="246">
        <v>29.33</v>
      </c>
      <c r="U663" s="90">
        <v>0</v>
      </c>
      <c r="V663" s="262">
        <v>15</v>
      </c>
      <c r="W663" s="99">
        <v>0</v>
      </c>
      <c r="X663" s="84">
        <v>0</v>
      </c>
      <c r="Y663" s="99">
        <v>0</v>
      </c>
      <c r="Z663" s="65">
        <v>0</v>
      </c>
      <c r="AA663" s="319">
        <v>885165</v>
      </c>
      <c r="AB663" s="319">
        <v>0</v>
      </c>
      <c r="AC663" s="320">
        <f t="shared" si="456"/>
        <v>885165</v>
      </c>
      <c r="AD663" s="75">
        <v>4500000</v>
      </c>
      <c r="AE663" s="75">
        <v>6000000</v>
      </c>
      <c r="AF663" s="338">
        <f t="shared" si="480"/>
        <v>168986.04545454544</v>
      </c>
      <c r="AG663" s="113">
        <f t="shared" si="457"/>
        <v>26554950</v>
      </c>
      <c r="AH663" s="75">
        <f t="shared" si="458"/>
        <v>0</v>
      </c>
      <c r="AI663" s="75">
        <f t="shared" si="459"/>
        <v>20278325.454545453</v>
      </c>
      <c r="AJ663" s="75">
        <f t="shared" si="460"/>
        <v>0</v>
      </c>
      <c r="AK663" s="75">
        <f t="shared" si="461"/>
        <v>4500000</v>
      </c>
      <c r="AL663" s="75">
        <f t="shared" si="462"/>
        <v>6000000</v>
      </c>
      <c r="AM663" s="75">
        <f t="shared" si="463"/>
        <v>4647116.25</v>
      </c>
      <c r="AN663" s="75">
        <f t="shared" si="464"/>
        <v>4956360.7131818179</v>
      </c>
      <c r="AO663" s="75">
        <f t="shared" si="465"/>
        <v>0</v>
      </c>
      <c r="AP663" s="75">
        <f t="shared" si="466"/>
        <v>3000000</v>
      </c>
      <c r="AQ663" s="75">
        <v>0</v>
      </c>
      <c r="AR663" s="75">
        <v>0</v>
      </c>
      <c r="AS663" s="75">
        <v>0</v>
      </c>
      <c r="AT663" s="80">
        <v>0</v>
      </c>
      <c r="AU663" s="82">
        <f t="shared" si="467"/>
        <v>69936752.417727262</v>
      </c>
      <c r="AV663" s="113">
        <f t="shared" si="468"/>
        <v>51541179.748486355</v>
      </c>
      <c r="AW663" s="75">
        <f t="shared" si="469"/>
        <v>69936752.417727262</v>
      </c>
      <c r="AX663" s="75">
        <f t="shared" si="470"/>
        <v>4895572.6692409087</v>
      </c>
      <c r="AY663" s="76">
        <f t="shared" si="471"/>
        <v>1154117.9748486355</v>
      </c>
      <c r="AZ663" s="75">
        <v>0</v>
      </c>
      <c r="BA663" s="75">
        <v>0</v>
      </c>
      <c r="BB663" s="75">
        <v>0</v>
      </c>
      <c r="BC663" s="80">
        <v>0</v>
      </c>
      <c r="BD663" s="80">
        <v>0</v>
      </c>
      <c r="BE663" s="80">
        <v>0</v>
      </c>
      <c r="BF663" s="78">
        <v>0</v>
      </c>
      <c r="BG663" s="348">
        <f t="shared" si="472"/>
        <v>6049690.6440895442</v>
      </c>
      <c r="BH663" s="188">
        <f t="shared" si="473"/>
        <v>63887061</v>
      </c>
      <c r="BM663" s="50">
        <v>885165</v>
      </c>
      <c r="BN663" s="391">
        <f t="shared" si="451"/>
        <v>0</v>
      </c>
      <c r="BO663" s="391">
        <f t="shared" si="452"/>
        <v>885165</v>
      </c>
      <c r="BP663" s="391">
        <f t="shared" si="440"/>
        <v>26554950</v>
      </c>
      <c r="BQ663" s="50">
        <f t="shared" si="441"/>
        <v>0</v>
      </c>
      <c r="BR663" s="50">
        <f t="shared" si="442"/>
        <v>20278325.454545453</v>
      </c>
      <c r="BS663" s="50">
        <f t="shared" si="443"/>
        <v>0</v>
      </c>
      <c r="BT663" s="50">
        <f t="shared" si="444"/>
        <v>4500000</v>
      </c>
      <c r="BU663" s="50">
        <f t="shared" si="445"/>
        <v>6000000</v>
      </c>
      <c r="BV663" s="50">
        <f t="shared" si="446"/>
        <v>4647116.25</v>
      </c>
      <c r="BW663" s="50">
        <f t="shared" si="447"/>
        <v>4956360.7131818179</v>
      </c>
      <c r="BX663" s="50">
        <f t="shared" si="448"/>
        <v>0</v>
      </c>
      <c r="BY663" s="50">
        <f t="shared" si="449"/>
        <v>3000000</v>
      </c>
      <c r="BZ663" s="50">
        <v>0</v>
      </c>
      <c r="CA663" s="50">
        <v>0</v>
      </c>
      <c r="CB663" s="50">
        <v>0</v>
      </c>
      <c r="CC663" s="50">
        <v>0</v>
      </c>
      <c r="CD663" s="391">
        <f t="shared" si="450"/>
        <v>69936752.417727262</v>
      </c>
      <c r="CE663" s="391">
        <f t="shared" si="453"/>
        <v>56436752.417727262</v>
      </c>
      <c r="CF663" s="391">
        <f t="shared" si="454"/>
        <v>69936752.417727262</v>
      </c>
      <c r="CG663" s="50">
        <f t="shared" si="474"/>
        <v>4895572.6692409087</v>
      </c>
      <c r="CH663" s="395">
        <f t="shared" si="475"/>
        <v>1643675.2417727262</v>
      </c>
      <c r="CI663" s="398">
        <v>0</v>
      </c>
      <c r="CJ663" s="50">
        <v>0</v>
      </c>
      <c r="CK663" s="50">
        <v>0</v>
      </c>
      <c r="CL663" s="50">
        <v>0</v>
      </c>
      <c r="CM663" s="50">
        <v>0</v>
      </c>
      <c r="CN663" s="50">
        <v>0</v>
      </c>
      <c r="CO663" s="50">
        <v>0</v>
      </c>
      <c r="CP663" s="395">
        <f t="shared" si="476"/>
        <v>6539247.9110136349</v>
      </c>
      <c r="CQ663" s="391">
        <f t="shared" si="477"/>
        <v>63397504</v>
      </c>
      <c r="CR663" s="391">
        <f t="shared" si="478"/>
        <v>-489557</v>
      </c>
    </row>
    <row r="664" spans="1:96" s="50" customFormat="1" ht="24" customHeight="1" x14ac:dyDescent="0.2">
      <c r="A664" s="182">
        <f t="shared" si="455"/>
        <v>2655495</v>
      </c>
      <c r="B664" s="298">
        <f t="shared" si="479"/>
        <v>658</v>
      </c>
      <c r="C664" s="266">
        <v>455</v>
      </c>
      <c r="D664" s="299">
        <v>12960</v>
      </c>
      <c r="E664" s="242" t="s">
        <v>248</v>
      </c>
      <c r="F664" s="243" t="s">
        <v>587</v>
      </c>
      <c r="G664" s="287" t="s">
        <v>137</v>
      </c>
      <c r="H664" s="274" t="s">
        <v>574</v>
      </c>
      <c r="I664" s="294" t="s">
        <v>3053</v>
      </c>
      <c r="J664" s="65" t="s">
        <v>588</v>
      </c>
      <c r="K664" s="65" t="s">
        <v>589</v>
      </c>
      <c r="L664" s="65" t="s">
        <v>574</v>
      </c>
      <c r="M664" s="292" t="s">
        <v>137</v>
      </c>
      <c r="N664" s="244" t="s">
        <v>2410</v>
      </c>
      <c r="O664" s="65"/>
      <c r="P664" s="90"/>
      <c r="Q664" s="244">
        <v>30</v>
      </c>
      <c r="R664" s="246">
        <v>120</v>
      </c>
      <c r="S664" s="246">
        <v>110</v>
      </c>
      <c r="T664" s="246">
        <v>29.33</v>
      </c>
      <c r="U664" s="90">
        <v>0</v>
      </c>
      <c r="V664" s="262">
        <v>15</v>
      </c>
      <c r="W664" s="99">
        <v>0</v>
      </c>
      <c r="X664" s="84">
        <v>0</v>
      </c>
      <c r="Y664" s="99">
        <v>1</v>
      </c>
      <c r="Z664" s="65">
        <v>1</v>
      </c>
      <c r="AA664" s="319">
        <v>885165</v>
      </c>
      <c r="AB664" s="319">
        <v>46667</v>
      </c>
      <c r="AC664" s="320">
        <f t="shared" si="456"/>
        <v>931832</v>
      </c>
      <c r="AD664" s="75">
        <v>4500000</v>
      </c>
      <c r="AE664" s="75">
        <v>6000000</v>
      </c>
      <c r="AF664" s="338">
        <f t="shared" si="480"/>
        <v>177895.19999999998</v>
      </c>
      <c r="AG664" s="113">
        <f t="shared" si="457"/>
        <v>26554950</v>
      </c>
      <c r="AH664" s="75">
        <f t="shared" si="458"/>
        <v>1400010</v>
      </c>
      <c r="AI664" s="75">
        <f t="shared" si="459"/>
        <v>21347423.999999996</v>
      </c>
      <c r="AJ664" s="75">
        <f t="shared" si="460"/>
        <v>2655495</v>
      </c>
      <c r="AK664" s="75">
        <f t="shared" si="461"/>
        <v>4500000</v>
      </c>
      <c r="AL664" s="75">
        <f t="shared" si="462"/>
        <v>6000000</v>
      </c>
      <c r="AM664" s="75">
        <f t="shared" si="463"/>
        <v>4892117.9999999991</v>
      </c>
      <c r="AN664" s="75">
        <f t="shared" si="464"/>
        <v>5217666.2159999991</v>
      </c>
      <c r="AO664" s="75">
        <f t="shared" si="465"/>
        <v>0</v>
      </c>
      <c r="AP664" s="75">
        <f t="shared" si="466"/>
        <v>3000000</v>
      </c>
      <c r="AQ664" s="75">
        <v>0</v>
      </c>
      <c r="AR664" s="75">
        <v>0</v>
      </c>
      <c r="AS664" s="75">
        <v>0</v>
      </c>
      <c r="AT664" s="80">
        <v>0</v>
      </c>
      <c r="AU664" s="82">
        <f t="shared" si="467"/>
        <v>75567663.216000006</v>
      </c>
      <c r="AV664" s="113">
        <f t="shared" si="468"/>
        <v>54308316.440880008</v>
      </c>
      <c r="AW664" s="75">
        <f t="shared" si="469"/>
        <v>72912168.215999991</v>
      </c>
      <c r="AX664" s="75">
        <f t="shared" si="470"/>
        <v>5103851.7751199994</v>
      </c>
      <c r="AY664" s="76">
        <f t="shared" si="471"/>
        <v>1430831.644088001</v>
      </c>
      <c r="AZ664" s="75">
        <v>0</v>
      </c>
      <c r="BA664" s="75">
        <v>0</v>
      </c>
      <c r="BB664" s="75">
        <v>0</v>
      </c>
      <c r="BC664" s="80">
        <v>0</v>
      </c>
      <c r="BD664" s="80">
        <v>0</v>
      </c>
      <c r="BE664" s="80">
        <v>0</v>
      </c>
      <c r="BF664" s="78">
        <v>0</v>
      </c>
      <c r="BG664" s="348">
        <f t="shared" si="472"/>
        <v>6534683.4192080004</v>
      </c>
      <c r="BH664" s="188">
        <f t="shared" si="473"/>
        <v>69032979</v>
      </c>
      <c r="BM664" s="50">
        <v>885165</v>
      </c>
      <c r="BN664" s="391">
        <f t="shared" si="451"/>
        <v>46667</v>
      </c>
      <c r="BO664" s="391">
        <f t="shared" si="452"/>
        <v>931832</v>
      </c>
      <c r="BP664" s="391">
        <f t="shared" si="440"/>
        <v>26554950</v>
      </c>
      <c r="BQ664" s="50">
        <f t="shared" si="441"/>
        <v>1400010</v>
      </c>
      <c r="BR664" s="50">
        <f t="shared" si="442"/>
        <v>21347423.999999996</v>
      </c>
      <c r="BS664" s="50">
        <f t="shared" si="443"/>
        <v>2655495</v>
      </c>
      <c r="BT664" s="50">
        <f t="shared" si="444"/>
        <v>4500000</v>
      </c>
      <c r="BU664" s="50">
        <f t="shared" si="445"/>
        <v>6000000</v>
      </c>
      <c r="BV664" s="50">
        <f t="shared" si="446"/>
        <v>4892117.9999999991</v>
      </c>
      <c r="BW664" s="50">
        <f t="shared" si="447"/>
        <v>5217666.2159999991</v>
      </c>
      <c r="BX664" s="50">
        <f t="shared" si="448"/>
        <v>0</v>
      </c>
      <c r="BY664" s="50">
        <f t="shared" si="449"/>
        <v>3000000</v>
      </c>
      <c r="BZ664" s="50">
        <v>0</v>
      </c>
      <c r="CA664" s="50">
        <v>0</v>
      </c>
      <c r="CB664" s="50">
        <v>0</v>
      </c>
      <c r="CC664" s="50">
        <v>0</v>
      </c>
      <c r="CD664" s="391">
        <f t="shared" si="450"/>
        <v>75567663.216000006</v>
      </c>
      <c r="CE664" s="391">
        <f t="shared" si="453"/>
        <v>59412168.216000006</v>
      </c>
      <c r="CF664" s="391">
        <f t="shared" si="454"/>
        <v>72912168.216000006</v>
      </c>
      <c r="CG664" s="50">
        <f t="shared" si="474"/>
        <v>5103851.7751200013</v>
      </c>
      <c r="CH664" s="395">
        <f t="shared" si="475"/>
        <v>1941216.8216000006</v>
      </c>
      <c r="CI664" s="398">
        <v>0</v>
      </c>
      <c r="CJ664" s="50">
        <v>0</v>
      </c>
      <c r="CK664" s="50">
        <v>0</v>
      </c>
      <c r="CL664" s="50">
        <v>0</v>
      </c>
      <c r="CM664" s="50">
        <v>0</v>
      </c>
      <c r="CN664" s="50">
        <v>0</v>
      </c>
      <c r="CO664" s="50">
        <v>0</v>
      </c>
      <c r="CP664" s="395">
        <f t="shared" si="476"/>
        <v>7045068.5967200017</v>
      </c>
      <c r="CQ664" s="391">
        <f t="shared" si="477"/>
        <v>68522594</v>
      </c>
      <c r="CR664" s="391">
        <f t="shared" si="478"/>
        <v>-510385</v>
      </c>
    </row>
    <row r="665" spans="1:96" s="50" customFormat="1" ht="24" customHeight="1" x14ac:dyDescent="0.2">
      <c r="A665" s="182">
        <f t="shared" si="455"/>
        <v>2655495</v>
      </c>
      <c r="B665" s="298">
        <f t="shared" si="479"/>
        <v>659</v>
      </c>
      <c r="C665" s="266">
        <v>456</v>
      </c>
      <c r="D665" s="299">
        <v>12957</v>
      </c>
      <c r="E665" s="242" t="s">
        <v>244</v>
      </c>
      <c r="F665" s="243" t="s">
        <v>577</v>
      </c>
      <c r="G665" s="287" t="s">
        <v>137</v>
      </c>
      <c r="H665" s="274" t="s">
        <v>574</v>
      </c>
      <c r="I665" s="294" t="s">
        <v>3054</v>
      </c>
      <c r="J665" s="65" t="s">
        <v>578</v>
      </c>
      <c r="K665" s="65" t="s">
        <v>579</v>
      </c>
      <c r="L665" s="65" t="s">
        <v>574</v>
      </c>
      <c r="M665" s="292" t="s">
        <v>137</v>
      </c>
      <c r="N665" s="244" t="s">
        <v>2410</v>
      </c>
      <c r="O665" s="65"/>
      <c r="P665" s="90"/>
      <c r="Q665" s="244">
        <v>30</v>
      </c>
      <c r="R665" s="246">
        <v>120</v>
      </c>
      <c r="S665" s="246">
        <v>110</v>
      </c>
      <c r="T665" s="246">
        <v>29.33</v>
      </c>
      <c r="U665" s="90">
        <v>0</v>
      </c>
      <c r="V665" s="263">
        <v>15</v>
      </c>
      <c r="W665" s="99">
        <v>0</v>
      </c>
      <c r="X665" s="84">
        <v>0</v>
      </c>
      <c r="Y665" s="99">
        <v>2</v>
      </c>
      <c r="Z665" s="65">
        <v>2</v>
      </c>
      <c r="AA665" s="319">
        <v>885165</v>
      </c>
      <c r="AB665" s="319">
        <v>46667</v>
      </c>
      <c r="AC665" s="320">
        <f t="shared" si="456"/>
        <v>931832</v>
      </c>
      <c r="AD665" s="75">
        <v>4500000</v>
      </c>
      <c r="AE665" s="75">
        <v>6000000</v>
      </c>
      <c r="AF665" s="338">
        <f t="shared" si="480"/>
        <v>177895.19999999998</v>
      </c>
      <c r="AG665" s="113">
        <f t="shared" si="457"/>
        <v>26554950</v>
      </c>
      <c r="AH665" s="75">
        <f t="shared" si="458"/>
        <v>1400010</v>
      </c>
      <c r="AI665" s="75">
        <f t="shared" si="459"/>
        <v>21347423.999999996</v>
      </c>
      <c r="AJ665" s="75">
        <f t="shared" si="460"/>
        <v>5310990</v>
      </c>
      <c r="AK665" s="75">
        <f t="shared" si="461"/>
        <v>4500000</v>
      </c>
      <c r="AL665" s="75">
        <f t="shared" si="462"/>
        <v>6000000</v>
      </c>
      <c r="AM665" s="75">
        <f t="shared" si="463"/>
        <v>4892117.9999999991</v>
      </c>
      <c r="AN665" s="75">
        <f t="shared" si="464"/>
        <v>5217666.2159999991</v>
      </c>
      <c r="AO665" s="75">
        <f t="shared" si="465"/>
        <v>0</v>
      </c>
      <c r="AP665" s="75">
        <f t="shared" si="466"/>
        <v>3000000</v>
      </c>
      <c r="AQ665" s="75">
        <v>0</v>
      </c>
      <c r="AR665" s="75">
        <v>0</v>
      </c>
      <c r="AS665" s="75">
        <v>0</v>
      </c>
      <c r="AT665" s="80">
        <v>0</v>
      </c>
      <c r="AU665" s="82">
        <f t="shared" si="467"/>
        <v>78223158.216000006</v>
      </c>
      <c r="AV665" s="113">
        <f t="shared" si="468"/>
        <v>54308316.440880008</v>
      </c>
      <c r="AW665" s="75">
        <f t="shared" si="469"/>
        <v>72912168.215999991</v>
      </c>
      <c r="AX665" s="75">
        <f t="shared" si="470"/>
        <v>5103851.7751199994</v>
      </c>
      <c r="AY665" s="76">
        <f t="shared" si="471"/>
        <v>1430831.644088001</v>
      </c>
      <c r="AZ665" s="75">
        <v>0</v>
      </c>
      <c r="BA665" s="75">
        <v>0</v>
      </c>
      <c r="BB665" s="75">
        <v>0</v>
      </c>
      <c r="BC665" s="80">
        <v>0</v>
      </c>
      <c r="BD665" s="80">
        <v>0</v>
      </c>
      <c r="BE665" s="80">
        <v>0</v>
      </c>
      <c r="BF665" s="78">
        <v>0</v>
      </c>
      <c r="BG665" s="348">
        <f t="shared" si="472"/>
        <v>6534683.4192080004</v>
      </c>
      <c r="BH665" s="188">
        <f t="shared" si="473"/>
        <v>71688474</v>
      </c>
      <c r="BM665" s="50">
        <v>885165</v>
      </c>
      <c r="BN665" s="391">
        <f t="shared" si="451"/>
        <v>46667</v>
      </c>
      <c r="BO665" s="391">
        <f t="shared" si="452"/>
        <v>931832</v>
      </c>
      <c r="BP665" s="391">
        <f t="shared" si="440"/>
        <v>26554950</v>
      </c>
      <c r="BQ665" s="50">
        <f t="shared" si="441"/>
        <v>1400010</v>
      </c>
      <c r="BR665" s="50">
        <f t="shared" si="442"/>
        <v>21347423.999999996</v>
      </c>
      <c r="BS665" s="50">
        <f t="shared" si="443"/>
        <v>5310990</v>
      </c>
      <c r="BT665" s="50">
        <f t="shared" si="444"/>
        <v>4500000</v>
      </c>
      <c r="BU665" s="50">
        <f t="shared" si="445"/>
        <v>6000000</v>
      </c>
      <c r="BV665" s="50">
        <f t="shared" si="446"/>
        <v>4892117.9999999991</v>
      </c>
      <c r="BW665" s="50">
        <f t="shared" si="447"/>
        <v>5217666.2159999991</v>
      </c>
      <c r="BX665" s="50">
        <f t="shared" si="448"/>
        <v>0</v>
      </c>
      <c r="BY665" s="50">
        <f t="shared" si="449"/>
        <v>3000000</v>
      </c>
      <c r="BZ665" s="50">
        <v>0</v>
      </c>
      <c r="CA665" s="50">
        <v>0</v>
      </c>
      <c r="CB665" s="50">
        <v>0</v>
      </c>
      <c r="CC665" s="50">
        <v>0</v>
      </c>
      <c r="CD665" s="391">
        <f t="shared" si="450"/>
        <v>78223158.216000006</v>
      </c>
      <c r="CE665" s="391">
        <f t="shared" si="453"/>
        <v>59412168.216000006</v>
      </c>
      <c r="CF665" s="391">
        <f t="shared" si="454"/>
        <v>72912168.216000006</v>
      </c>
      <c r="CG665" s="50">
        <f t="shared" si="474"/>
        <v>5103851.7751200013</v>
      </c>
      <c r="CH665" s="395">
        <f t="shared" si="475"/>
        <v>1941216.8216000006</v>
      </c>
      <c r="CI665" s="398">
        <v>0</v>
      </c>
      <c r="CJ665" s="50">
        <v>0</v>
      </c>
      <c r="CK665" s="50">
        <v>0</v>
      </c>
      <c r="CL665" s="50">
        <v>0</v>
      </c>
      <c r="CM665" s="50">
        <v>0</v>
      </c>
      <c r="CN665" s="50">
        <v>0</v>
      </c>
      <c r="CO665" s="50">
        <v>0</v>
      </c>
      <c r="CP665" s="395">
        <f t="shared" si="476"/>
        <v>7045068.5967200017</v>
      </c>
      <c r="CQ665" s="391">
        <f t="shared" si="477"/>
        <v>71178089</v>
      </c>
      <c r="CR665" s="391">
        <f t="shared" si="478"/>
        <v>-510385</v>
      </c>
    </row>
    <row r="666" spans="1:96" s="50" customFormat="1" ht="24" customHeight="1" x14ac:dyDescent="0.4">
      <c r="A666" s="182">
        <f t="shared" si="455"/>
        <v>2655495</v>
      </c>
      <c r="B666" s="298">
        <f t="shared" si="479"/>
        <v>660</v>
      </c>
      <c r="C666" s="266">
        <v>457</v>
      </c>
      <c r="D666" s="299">
        <v>12963</v>
      </c>
      <c r="E666" s="242" t="s">
        <v>226</v>
      </c>
      <c r="F666" s="243" t="s">
        <v>597</v>
      </c>
      <c r="G666" s="287" t="s">
        <v>137</v>
      </c>
      <c r="H666" s="274" t="s">
        <v>574</v>
      </c>
      <c r="I666" s="359" t="s">
        <v>3169</v>
      </c>
      <c r="J666" s="65" t="s">
        <v>598</v>
      </c>
      <c r="K666" s="65" t="s">
        <v>599</v>
      </c>
      <c r="L666" s="65" t="s">
        <v>574</v>
      </c>
      <c r="M666" s="292" t="s">
        <v>137</v>
      </c>
      <c r="N666" s="244" t="s">
        <v>2410</v>
      </c>
      <c r="O666" s="65"/>
      <c r="P666" s="90"/>
      <c r="Q666" s="244">
        <v>30</v>
      </c>
      <c r="R666" s="246">
        <v>120</v>
      </c>
      <c r="S666" s="246">
        <v>110</v>
      </c>
      <c r="T666" s="246">
        <v>29.33</v>
      </c>
      <c r="U666" s="90">
        <v>0</v>
      </c>
      <c r="V666" s="262">
        <v>15</v>
      </c>
      <c r="W666" s="99">
        <v>0</v>
      </c>
      <c r="X666" s="84">
        <v>0</v>
      </c>
      <c r="Y666" s="99">
        <v>0</v>
      </c>
      <c r="Z666" s="65">
        <v>0</v>
      </c>
      <c r="AA666" s="319">
        <v>885165</v>
      </c>
      <c r="AB666" s="319">
        <v>0</v>
      </c>
      <c r="AC666" s="320">
        <f t="shared" si="456"/>
        <v>885165</v>
      </c>
      <c r="AD666" s="75">
        <v>4500000</v>
      </c>
      <c r="AE666" s="75">
        <v>6000000</v>
      </c>
      <c r="AF666" s="338">
        <f t="shared" si="480"/>
        <v>168986.04545454544</v>
      </c>
      <c r="AG666" s="113">
        <f t="shared" si="457"/>
        <v>26554950</v>
      </c>
      <c r="AH666" s="75">
        <f t="shared" si="458"/>
        <v>0</v>
      </c>
      <c r="AI666" s="75">
        <f t="shared" si="459"/>
        <v>20278325.454545453</v>
      </c>
      <c r="AJ666" s="75">
        <f t="shared" si="460"/>
        <v>0</v>
      </c>
      <c r="AK666" s="75">
        <f t="shared" si="461"/>
        <v>4500000</v>
      </c>
      <c r="AL666" s="75">
        <f t="shared" si="462"/>
        <v>6000000</v>
      </c>
      <c r="AM666" s="75">
        <f t="shared" si="463"/>
        <v>4647116.25</v>
      </c>
      <c r="AN666" s="75">
        <f t="shared" si="464"/>
        <v>4956360.7131818179</v>
      </c>
      <c r="AO666" s="75">
        <f t="shared" si="465"/>
        <v>0</v>
      </c>
      <c r="AP666" s="75">
        <f t="shared" si="466"/>
        <v>3000000</v>
      </c>
      <c r="AQ666" s="75">
        <v>0</v>
      </c>
      <c r="AR666" s="75">
        <v>0</v>
      </c>
      <c r="AS666" s="75">
        <v>0</v>
      </c>
      <c r="AT666" s="80">
        <v>0</v>
      </c>
      <c r="AU666" s="82">
        <f t="shared" si="467"/>
        <v>69936752.417727262</v>
      </c>
      <c r="AV666" s="113">
        <f t="shared" si="468"/>
        <v>51541179.748486355</v>
      </c>
      <c r="AW666" s="75">
        <f t="shared" si="469"/>
        <v>69936752.417727262</v>
      </c>
      <c r="AX666" s="75">
        <f t="shared" si="470"/>
        <v>4895572.6692409087</v>
      </c>
      <c r="AY666" s="76">
        <f t="shared" si="471"/>
        <v>1154117.9748486355</v>
      </c>
      <c r="AZ666" s="75">
        <v>0</v>
      </c>
      <c r="BA666" s="75">
        <v>0</v>
      </c>
      <c r="BB666" s="75">
        <v>0</v>
      </c>
      <c r="BC666" s="80">
        <v>0</v>
      </c>
      <c r="BD666" s="80">
        <v>0</v>
      </c>
      <c r="BE666" s="80">
        <v>0</v>
      </c>
      <c r="BF666" s="78">
        <v>0</v>
      </c>
      <c r="BG666" s="348">
        <f t="shared" si="472"/>
        <v>6049690.6440895442</v>
      </c>
      <c r="BH666" s="188">
        <f t="shared" si="473"/>
        <v>63887061</v>
      </c>
      <c r="BM666" s="50">
        <v>885165</v>
      </c>
      <c r="BN666" s="391">
        <f t="shared" si="451"/>
        <v>0</v>
      </c>
      <c r="BO666" s="391">
        <f t="shared" si="452"/>
        <v>885165</v>
      </c>
      <c r="BP666" s="391">
        <f t="shared" si="440"/>
        <v>26554950</v>
      </c>
      <c r="BQ666" s="50">
        <f t="shared" si="441"/>
        <v>0</v>
      </c>
      <c r="BR666" s="50">
        <f t="shared" si="442"/>
        <v>20278325.454545453</v>
      </c>
      <c r="BS666" s="50">
        <f t="shared" si="443"/>
        <v>0</v>
      </c>
      <c r="BT666" s="50">
        <f t="shared" si="444"/>
        <v>4500000</v>
      </c>
      <c r="BU666" s="50">
        <f t="shared" si="445"/>
        <v>6000000</v>
      </c>
      <c r="BV666" s="50">
        <f t="shared" si="446"/>
        <v>4647116.25</v>
      </c>
      <c r="BW666" s="50">
        <f t="shared" si="447"/>
        <v>4956360.7131818179</v>
      </c>
      <c r="BX666" s="50">
        <f t="shared" si="448"/>
        <v>0</v>
      </c>
      <c r="BY666" s="50">
        <f t="shared" si="449"/>
        <v>3000000</v>
      </c>
      <c r="BZ666" s="50">
        <v>0</v>
      </c>
      <c r="CA666" s="50">
        <v>0</v>
      </c>
      <c r="CB666" s="50">
        <v>0</v>
      </c>
      <c r="CC666" s="50">
        <v>0</v>
      </c>
      <c r="CD666" s="391">
        <f t="shared" si="450"/>
        <v>69936752.417727262</v>
      </c>
      <c r="CE666" s="391">
        <f t="shared" si="453"/>
        <v>56436752.417727262</v>
      </c>
      <c r="CF666" s="391">
        <f t="shared" si="454"/>
        <v>69936752.417727262</v>
      </c>
      <c r="CG666" s="50">
        <f t="shared" si="474"/>
        <v>4895572.6692409087</v>
      </c>
      <c r="CH666" s="395">
        <f t="shared" si="475"/>
        <v>1643675.2417727262</v>
      </c>
      <c r="CI666" s="398">
        <v>0</v>
      </c>
      <c r="CJ666" s="50">
        <v>0</v>
      </c>
      <c r="CK666" s="50">
        <v>0</v>
      </c>
      <c r="CL666" s="50">
        <v>0</v>
      </c>
      <c r="CM666" s="50">
        <v>0</v>
      </c>
      <c r="CN666" s="50">
        <v>0</v>
      </c>
      <c r="CO666" s="50">
        <v>0</v>
      </c>
      <c r="CP666" s="395">
        <f t="shared" si="476"/>
        <v>6539247.9110136349</v>
      </c>
      <c r="CQ666" s="391">
        <f t="shared" si="477"/>
        <v>63397504</v>
      </c>
      <c r="CR666" s="391">
        <f t="shared" si="478"/>
        <v>-489557</v>
      </c>
    </row>
    <row r="667" spans="1:96" s="50" customFormat="1" ht="24" customHeight="1" x14ac:dyDescent="0.2">
      <c r="A667" s="182">
        <f t="shared" si="455"/>
        <v>2655495</v>
      </c>
      <c r="B667" s="298">
        <f t="shared" si="479"/>
        <v>661</v>
      </c>
      <c r="C667" s="266">
        <v>460</v>
      </c>
      <c r="D667" s="299">
        <v>13196</v>
      </c>
      <c r="E667" s="242" t="s">
        <v>526</v>
      </c>
      <c r="F667" s="243" t="s">
        <v>470</v>
      </c>
      <c r="G667" s="287" t="s">
        <v>137</v>
      </c>
      <c r="H667" s="274" t="s">
        <v>1323</v>
      </c>
      <c r="I667" s="294" t="s">
        <v>3055</v>
      </c>
      <c r="J667" s="65">
        <v>6038726251</v>
      </c>
      <c r="K667" s="65" t="s">
        <v>1328</v>
      </c>
      <c r="L667" s="65" t="s">
        <v>1323</v>
      </c>
      <c r="M667" s="292" t="s">
        <v>137</v>
      </c>
      <c r="N667" s="244" t="s">
        <v>2410</v>
      </c>
      <c r="O667" s="65"/>
      <c r="P667" s="90"/>
      <c r="Q667" s="244">
        <v>30</v>
      </c>
      <c r="R667" s="246">
        <v>120</v>
      </c>
      <c r="S667" s="246">
        <v>110</v>
      </c>
      <c r="T667" s="246">
        <v>29.33</v>
      </c>
      <c r="U667" s="90">
        <v>0</v>
      </c>
      <c r="V667" s="262">
        <v>15</v>
      </c>
      <c r="W667" s="99">
        <v>0</v>
      </c>
      <c r="X667" s="84">
        <v>0</v>
      </c>
      <c r="Y667" s="99">
        <v>2</v>
      </c>
      <c r="Z667" s="65">
        <v>2</v>
      </c>
      <c r="AA667" s="319">
        <v>885165</v>
      </c>
      <c r="AB667" s="319">
        <v>46667</v>
      </c>
      <c r="AC667" s="320">
        <f t="shared" si="456"/>
        <v>931832</v>
      </c>
      <c r="AD667" s="75">
        <v>4500000</v>
      </c>
      <c r="AE667" s="75">
        <v>6000000</v>
      </c>
      <c r="AF667" s="338">
        <f t="shared" si="480"/>
        <v>177895.19999999998</v>
      </c>
      <c r="AG667" s="113">
        <f t="shared" si="457"/>
        <v>26554950</v>
      </c>
      <c r="AH667" s="75">
        <f t="shared" si="458"/>
        <v>1400010</v>
      </c>
      <c r="AI667" s="75">
        <f t="shared" si="459"/>
        <v>21347423.999999996</v>
      </c>
      <c r="AJ667" s="75">
        <f t="shared" si="460"/>
        <v>5310990</v>
      </c>
      <c r="AK667" s="75">
        <f t="shared" si="461"/>
        <v>4500000</v>
      </c>
      <c r="AL667" s="75">
        <f t="shared" si="462"/>
        <v>6000000</v>
      </c>
      <c r="AM667" s="75">
        <f t="shared" si="463"/>
        <v>4892117.9999999991</v>
      </c>
      <c r="AN667" s="75">
        <f t="shared" si="464"/>
        <v>5217666.2159999991</v>
      </c>
      <c r="AO667" s="75">
        <f t="shared" si="465"/>
        <v>0</v>
      </c>
      <c r="AP667" s="75">
        <f t="shared" si="466"/>
        <v>3000000</v>
      </c>
      <c r="AQ667" s="75">
        <v>0</v>
      </c>
      <c r="AR667" s="75">
        <v>0</v>
      </c>
      <c r="AS667" s="75">
        <v>0</v>
      </c>
      <c r="AT667" s="80">
        <v>0</v>
      </c>
      <c r="AU667" s="82">
        <f t="shared" si="467"/>
        <v>78223158.216000006</v>
      </c>
      <c r="AV667" s="113">
        <f t="shared" si="468"/>
        <v>54308316.440880008</v>
      </c>
      <c r="AW667" s="75">
        <f t="shared" si="469"/>
        <v>72912168.215999991</v>
      </c>
      <c r="AX667" s="75">
        <f t="shared" si="470"/>
        <v>5103851.7751199994</v>
      </c>
      <c r="AY667" s="76">
        <f t="shared" si="471"/>
        <v>1430831.644088001</v>
      </c>
      <c r="AZ667" s="75">
        <v>0</v>
      </c>
      <c r="BA667" s="75">
        <v>0</v>
      </c>
      <c r="BB667" s="75">
        <v>0</v>
      </c>
      <c r="BC667" s="80">
        <v>0</v>
      </c>
      <c r="BD667" s="80">
        <v>0</v>
      </c>
      <c r="BE667" s="80">
        <v>0</v>
      </c>
      <c r="BF667" s="78">
        <v>0</v>
      </c>
      <c r="BG667" s="348">
        <f t="shared" si="472"/>
        <v>6534683.4192080004</v>
      </c>
      <c r="BH667" s="188">
        <f t="shared" si="473"/>
        <v>71688474</v>
      </c>
      <c r="BM667" s="50">
        <v>885165</v>
      </c>
      <c r="BN667" s="391">
        <f t="shared" si="451"/>
        <v>46667</v>
      </c>
      <c r="BO667" s="391">
        <f t="shared" si="452"/>
        <v>931832</v>
      </c>
      <c r="BP667" s="391">
        <f t="shared" si="440"/>
        <v>26554950</v>
      </c>
      <c r="BQ667" s="50">
        <f t="shared" si="441"/>
        <v>1400010</v>
      </c>
      <c r="BR667" s="50">
        <f t="shared" si="442"/>
        <v>21347423.999999996</v>
      </c>
      <c r="BS667" s="50">
        <f t="shared" si="443"/>
        <v>5310990</v>
      </c>
      <c r="BT667" s="50">
        <f t="shared" si="444"/>
        <v>4500000</v>
      </c>
      <c r="BU667" s="50">
        <f t="shared" si="445"/>
        <v>6000000</v>
      </c>
      <c r="BV667" s="50">
        <f t="shared" si="446"/>
        <v>4892117.9999999991</v>
      </c>
      <c r="BW667" s="50">
        <f t="shared" si="447"/>
        <v>5217666.2159999991</v>
      </c>
      <c r="BX667" s="50">
        <f t="shared" si="448"/>
        <v>0</v>
      </c>
      <c r="BY667" s="50">
        <f t="shared" si="449"/>
        <v>3000000</v>
      </c>
      <c r="BZ667" s="50">
        <v>0</v>
      </c>
      <c r="CA667" s="50">
        <v>0</v>
      </c>
      <c r="CB667" s="50">
        <v>0</v>
      </c>
      <c r="CC667" s="50">
        <v>0</v>
      </c>
      <c r="CD667" s="391">
        <f t="shared" si="450"/>
        <v>78223158.216000006</v>
      </c>
      <c r="CE667" s="391">
        <f t="shared" si="453"/>
        <v>59412168.216000006</v>
      </c>
      <c r="CF667" s="391">
        <f t="shared" si="454"/>
        <v>72912168.216000006</v>
      </c>
      <c r="CG667" s="50">
        <f t="shared" si="474"/>
        <v>5103851.7751200013</v>
      </c>
      <c r="CH667" s="395">
        <f t="shared" si="475"/>
        <v>1941216.8216000006</v>
      </c>
      <c r="CI667" s="398">
        <v>0</v>
      </c>
      <c r="CJ667" s="50">
        <v>0</v>
      </c>
      <c r="CK667" s="50">
        <v>0</v>
      </c>
      <c r="CL667" s="50">
        <v>0</v>
      </c>
      <c r="CM667" s="50">
        <v>0</v>
      </c>
      <c r="CN667" s="50">
        <v>0</v>
      </c>
      <c r="CO667" s="50">
        <v>0</v>
      </c>
      <c r="CP667" s="395">
        <f t="shared" si="476"/>
        <v>7045068.5967200017</v>
      </c>
      <c r="CQ667" s="391">
        <f t="shared" si="477"/>
        <v>71178089</v>
      </c>
      <c r="CR667" s="391">
        <f t="shared" si="478"/>
        <v>-510385</v>
      </c>
    </row>
    <row r="668" spans="1:96" s="50" customFormat="1" ht="24" customHeight="1" x14ac:dyDescent="0.2">
      <c r="A668" s="182">
        <f t="shared" si="455"/>
        <v>2655495</v>
      </c>
      <c r="B668" s="298">
        <f t="shared" si="479"/>
        <v>662</v>
      </c>
      <c r="C668" s="266">
        <v>461</v>
      </c>
      <c r="D668" s="299">
        <v>13198</v>
      </c>
      <c r="E668" s="242" t="s">
        <v>842</v>
      </c>
      <c r="F668" s="243" t="s">
        <v>1331</v>
      </c>
      <c r="G668" s="287" t="s">
        <v>137</v>
      </c>
      <c r="H668" s="274" t="s">
        <v>1323</v>
      </c>
      <c r="I668" s="294" t="s">
        <v>3056</v>
      </c>
      <c r="J668" s="65" t="s">
        <v>1332</v>
      </c>
      <c r="K668" s="65" t="s">
        <v>1333</v>
      </c>
      <c r="L668" s="65" t="s">
        <v>1323</v>
      </c>
      <c r="M668" s="292" t="s">
        <v>137</v>
      </c>
      <c r="N668" s="244" t="s">
        <v>2410</v>
      </c>
      <c r="O668" s="65"/>
      <c r="P668" s="90"/>
      <c r="Q668" s="244">
        <v>30</v>
      </c>
      <c r="R668" s="246">
        <v>120</v>
      </c>
      <c r="S668" s="246">
        <v>110</v>
      </c>
      <c r="T668" s="246">
        <v>29.33</v>
      </c>
      <c r="U668" s="90">
        <v>0</v>
      </c>
      <c r="V668" s="262">
        <v>15</v>
      </c>
      <c r="W668" s="99">
        <v>0</v>
      </c>
      <c r="X668" s="84">
        <v>0</v>
      </c>
      <c r="Y668" s="99">
        <v>1</v>
      </c>
      <c r="Z668" s="65">
        <v>1</v>
      </c>
      <c r="AA668" s="319">
        <v>885165</v>
      </c>
      <c r="AB668" s="319">
        <v>46667</v>
      </c>
      <c r="AC668" s="320">
        <f t="shared" si="456"/>
        <v>931832</v>
      </c>
      <c r="AD668" s="75">
        <v>4500000</v>
      </c>
      <c r="AE668" s="75">
        <v>6000000</v>
      </c>
      <c r="AF668" s="338">
        <f t="shared" si="480"/>
        <v>177895.19999999998</v>
      </c>
      <c r="AG668" s="113">
        <f t="shared" si="457"/>
        <v>26554950</v>
      </c>
      <c r="AH668" s="75">
        <f t="shared" si="458"/>
        <v>1400010</v>
      </c>
      <c r="AI668" s="75">
        <f t="shared" si="459"/>
        <v>21347423.999999996</v>
      </c>
      <c r="AJ668" s="75">
        <f t="shared" si="460"/>
        <v>2655495</v>
      </c>
      <c r="AK668" s="75">
        <f t="shared" si="461"/>
        <v>4500000</v>
      </c>
      <c r="AL668" s="75">
        <f t="shared" si="462"/>
        <v>6000000</v>
      </c>
      <c r="AM668" s="75">
        <f t="shared" si="463"/>
        <v>4892117.9999999991</v>
      </c>
      <c r="AN668" s="75">
        <f t="shared" si="464"/>
        <v>5217666.2159999991</v>
      </c>
      <c r="AO668" s="75">
        <f t="shared" si="465"/>
        <v>0</v>
      </c>
      <c r="AP668" s="75">
        <f t="shared" si="466"/>
        <v>3000000</v>
      </c>
      <c r="AQ668" s="75">
        <v>0</v>
      </c>
      <c r="AR668" s="75">
        <v>0</v>
      </c>
      <c r="AS668" s="75">
        <v>0</v>
      </c>
      <c r="AT668" s="80">
        <v>0</v>
      </c>
      <c r="AU668" s="82">
        <f t="shared" si="467"/>
        <v>75567663.216000006</v>
      </c>
      <c r="AV668" s="113">
        <f t="shared" si="468"/>
        <v>54308316.440880008</v>
      </c>
      <c r="AW668" s="75">
        <f t="shared" si="469"/>
        <v>72912168.215999991</v>
      </c>
      <c r="AX668" s="75">
        <f t="shared" si="470"/>
        <v>5103851.7751199994</v>
      </c>
      <c r="AY668" s="76">
        <f t="shared" si="471"/>
        <v>1430831.644088001</v>
      </c>
      <c r="AZ668" s="75">
        <v>0</v>
      </c>
      <c r="BA668" s="75">
        <v>0</v>
      </c>
      <c r="BB668" s="75">
        <v>0</v>
      </c>
      <c r="BC668" s="80">
        <v>0</v>
      </c>
      <c r="BD668" s="80">
        <v>0</v>
      </c>
      <c r="BE668" s="80">
        <v>0</v>
      </c>
      <c r="BF668" s="78">
        <v>0</v>
      </c>
      <c r="BG668" s="348">
        <f t="shared" si="472"/>
        <v>6534683.4192080004</v>
      </c>
      <c r="BH668" s="188">
        <f t="shared" si="473"/>
        <v>69032979</v>
      </c>
      <c r="BM668" s="50">
        <v>885165</v>
      </c>
      <c r="BN668" s="391">
        <f t="shared" si="451"/>
        <v>46667</v>
      </c>
      <c r="BO668" s="391">
        <f t="shared" si="452"/>
        <v>931832</v>
      </c>
      <c r="BP668" s="391">
        <f t="shared" si="440"/>
        <v>26554950</v>
      </c>
      <c r="BQ668" s="50">
        <f t="shared" si="441"/>
        <v>1400010</v>
      </c>
      <c r="BR668" s="50">
        <f t="shared" si="442"/>
        <v>21347423.999999996</v>
      </c>
      <c r="BS668" s="50">
        <f t="shared" si="443"/>
        <v>2655495</v>
      </c>
      <c r="BT668" s="50">
        <f t="shared" si="444"/>
        <v>4500000</v>
      </c>
      <c r="BU668" s="50">
        <f t="shared" si="445"/>
        <v>6000000</v>
      </c>
      <c r="BV668" s="50">
        <f t="shared" si="446"/>
        <v>4892117.9999999991</v>
      </c>
      <c r="BW668" s="50">
        <f t="shared" si="447"/>
        <v>5217666.2159999991</v>
      </c>
      <c r="BX668" s="50">
        <f t="shared" si="448"/>
        <v>0</v>
      </c>
      <c r="BY668" s="50">
        <f t="shared" si="449"/>
        <v>3000000</v>
      </c>
      <c r="BZ668" s="50">
        <v>0</v>
      </c>
      <c r="CA668" s="50">
        <v>0</v>
      </c>
      <c r="CB668" s="50">
        <v>0</v>
      </c>
      <c r="CC668" s="50">
        <v>0</v>
      </c>
      <c r="CD668" s="391">
        <f t="shared" si="450"/>
        <v>75567663.216000006</v>
      </c>
      <c r="CE668" s="391">
        <f t="shared" si="453"/>
        <v>59412168.216000006</v>
      </c>
      <c r="CF668" s="391">
        <f t="shared" si="454"/>
        <v>72912168.216000006</v>
      </c>
      <c r="CG668" s="50">
        <f t="shared" si="474"/>
        <v>5103851.7751200013</v>
      </c>
      <c r="CH668" s="395">
        <f t="shared" si="475"/>
        <v>1941216.8216000006</v>
      </c>
      <c r="CI668" s="398">
        <v>0</v>
      </c>
      <c r="CJ668" s="50">
        <v>0</v>
      </c>
      <c r="CK668" s="50">
        <v>0</v>
      </c>
      <c r="CL668" s="50">
        <v>0</v>
      </c>
      <c r="CM668" s="50">
        <v>0</v>
      </c>
      <c r="CN668" s="50">
        <v>0</v>
      </c>
      <c r="CO668" s="50">
        <v>0</v>
      </c>
      <c r="CP668" s="395">
        <f t="shared" si="476"/>
        <v>7045068.5967200017</v>
      </c>
      <c r="CQ668" s="391">
        <f t="shared" si="477"/>
        <v>68522594</v>
      </c>
      <c r="CR668" s="391">
        <f t="shared" si="478"/>
        <v>-510385</v>
      </c>
    </row>
    <row r="669" spans="1:96" s="50" customFormat="1" ht="24" customHeight="1" x14ac:dyDescent="0.2">
      <c r="A669" s="182">
        <f t="shared" si="455"/>
        <v>2655495</v>
      </c>
      <c r="B669" s="298">
        <f t="shared" si="479"/>
        <v>663</v>
      </c>
      <c r="C669" s="266">
        <v>462</v>
      </c>
      <c r="D669" s="299">
        <v>13201</v>
      </c>
      <c r="E669" s="242" t="s">
        <v>1338</v>
      </c>
      <c r="F669" s="243" t="s">
        <v>1339</v>
      </c>
      <c r="G669" s="287" t="s">
        <v>137</v>
      </c>
      <c r="H669" s="274" t="s">
        <v>1323</v>
      </c>
      <c r="I669" s="294" t="s">
        <v>3057</v>
      </c>
      <c r="J669" s="65">
        <v>1621786854</v>
      </c>
      <c r="K669" s="65" t="s">
        <v>1340</v>
      </c>
      <c r="L669" s="65" t="s">
        <v>1323</v>
      </c>
      <c r="M669" s="292" t="s">
        <v>137</v>
      </c>
      <c r="N669" s="99"/>
      <c r="O669" s="246" t="s">
        <v>2410</v>
      </c>
      <c r="P669" s="90"/>
      <c r="Q669" s="244">
        <v>30</v>
      </c>
      <c r="R669" s="246">
        <v>90</v>
      </c>
      <c r="S669" s="246">
        <v>0</v>
      </c>
      <c r="T669" s="246">
        <v>0</v>
      </c>
      <c r="U669" s="90">
        <v>0</v>
      </c>
      <c r="V669" s="262">
        <v>15</v>
      </c>
      <c r="W669" s="99">
        <v>0</v>
      </c>
      <c r="X669" s="84">
        <v>0</v>
      </c>
      <c r="Y669" s="99">
        <v>0</v>
      </c>
      <c r="Z669" s="65">
        <v>0</v>
      </c>
      <c r="AA669" s="319">
        <v>885165</v>
      </c>
      <c r="AB669" s="319">
        <v>46667</v>
      </c>
      <c r="AC669" s="320">
        <f t="shared" si="456"/>
        <v>931832</v>
      </c>
      <c r="AD669" s="75">
        <v>4500000</v>
      </c>
      <c r="AE669" s="75">
        <v>6000000</v>
      </c>
      <c r="AF669" s="338">
        <f t="shared" si="480"/>
        <v>177895.19999999998</v>
      </c>
      <c r="AG669" s="113">
        <f t="shared" si="457"/>
        <v>26554950</v>
      </c>
      <c r="AH669" s="75">
        <f t="shared" si="458"/>
        <v>1400010</v>
      </c>
      <c r="AI669" s="75">
        <f t="shared" si="459"/>
        <v>16010567.999999998</v>
      </c>
      <c r="AJ669" s="75">
        <f t="shared" si="460"/>
        <v>0</v>
      </c>
      <c r="AK669" s="75">
        <f t="shared" si="461"/>
        <v>4500000</v>
      </c>
      <c r="AL669" s="75">
        <f t="shared" si="462"/>
        <v>6000000</v>
      </c>
      <c r="AM669" s="75">
        <f t="shared" si="463"/>
        <v>0</v>
      </c>
      <c r="AN669" s="75">
        <f t="shared" si="464"/>
        <v>0</v>
      </c>
      <c r="AO669" s="75">
        <f t="shared" si="465"/>
        <v>0</v>
      </c>
      <c r="AP669" s="75">
        <f t="shared" si="466"/>
        <v>3000000</v>
      </c>
      <c r="AQ669" s="75">
        <v>0</v>
      </c>
      <c r="AR669" s="75">
        <v>0</v>
      </c>
      <c r="AS669" s="75">
        <v>0</v>
      </c>
      <c r="AT669" s="80">
        <v>0</v>
      </c>
      <c r="AU669" s="82">
        <f t="shared" si="467"/>
        <v>57465528</v>
      </c>
      <c r="AV669" s="113">
        <f t="shared" si="468"/>
        <v>39942941.039999999</v>
      </c>
      <c r="AW669" s="75">
        <f t="shared" si="469"/>
        <v>57465528</v>
      </c>
      <c r="AX669" s="75">
        <f t="shared" si="470"/>
        <v>4022586.9600000004</v>
      </c>
      <c r="AY669" s="76">
        <f t="shared" si="471"/>
        <v>0</v>
      </c>
      <c r="AZ669" s="75">
        <v>0</v>
      </c>
      <c r="BA669" s="75">
        <v>0</v>
      </c>
      <c r="BB669" s="75">
        <v>0</v>
      </c>
      <c r="BC669" s="80">
        <v>0</v>
      </c>
      <c r="BD669" s="80">
        <v>0</v>
      </c>
      <c r="BE669" s="80">
        <v>0</v>
      </c>
      <c r="BF669" s="78">
        <v>0</v>
      </c>
      <c r="BG669" s="348">
        <f t="shared" si="472"/>
        <v>4022586.9600000004</v>
      </c>
      <c r="BH669" s="188">
        <f t="shared" si="473"/>
        <v>53442941</v>
      </c>
      <c r="BM669" s="50">
        <v>885165</v>
      </c>
      <c r="BN669" s="391">
        <f t="shared" si="451"/>
        <v>46667</v>
      </c>
      <c r="BO669" s="391">
        <f t="shared" si="452"/>
        <v>931832</v>
      </c>
      <c r="BP669" s="391">
        <f t="shared" si="440"/>
        <v>26554950</v>
      </c>
      <c r="BQ669" s="50">
        <f t="shared" si="441"/>
        <v>1400010</v>
      </c>
      <c r="BR669" s="50">
        <f t="shared" si="442"/>
        <v>16010567.999999998</v>
      </c>
      <c r="BS669" s="50">
        <f t="shared" si="443"/>
        <v>0</v>
      </c>
      <c r="BT669" s="50">
        <f t="shared" si="444"/>
        <v>4500000</v>
      </c>
      <c r="BU669" s="50">
        <f t="shared" si="445"/>
        <v>6000000</v>
      </c>
      <c r="BV669" s="50">
        <f t="shared" si="446"/>
        <v>0</v>
      </c>
      <c r="BW669" s="50">
        <f t="shared" si="447"/>
        <v>0</v>
      </c>
      <c r="BX669" s="50">
        <f t="shared" si="448"/>
        <v>0</v>
      </c>
      <c r="BY669" s="50">
        <f t="shared" si="449"/>
        <v>3000000</v>
      </c>
      <c r="BZ669" s="50">
        <v>0</v>
      </c>
      <c r="CA669" s="50">
        <v>0</v>
      </c>
      <c r="CB669" s="50">
        <v>0</v>
      </c>
      <c r="CC669" s="50">
        <v>0</v>
      </c>
      <c r="CD669" s="391">
        <f t="shared" si="450"/>
        <v>57465528</v>
      </c>
      <c r="CE669" s="391">
        <f t="shared" si="453"/>
        <v>43965528</v>
      </c>
      <c r="CF669" s="391">
        <f t="shared" si="454"/>
        <v>57465528</v>
      </c>
      <c r="CG669" s="50">
        <f t="shared" si="474"/>
        <v>4022586.9600000004</v>
      </c>
      <c r="CH669" s="395">
        <f t="shared" si="475"/>
        <v>396552.80000000005</v>
      </c>
      <c r="CI669" s="398">
        <v>0</v>
      </c>
      <c r="CJ669" s="50">
        <v>0</v>
      </c>
      <c r="CK669" s="50">
        <v>0</v>
      </c>
      <c r="CL669" s="50">
        <v>0</v>
      </c>
      <c r="CM669" s="50">
        <v>0</v>
      </c>
      <c r="CN669" s="50">
        <v>0</v>
      </c>
      <c r="CO669" s="50">
        <v>0</v>
      </c>
      <c r="CP669" s="395">
        <f t="shared" si="476"/>
        <v>4419139.7600000007</v>
      </c>
      <c r="CQ669" s="391">
        <f t="shared" si="477"/>
        <v>53046388</v>
      </c>
      <c r="CR669" s="391">
        <f t="shared" si="478"/>
        <v>-396553</v>
      </c>
    </row>
    <row r="670" spans="1:96" s="50" customFormat="1" ht="24" customHeight="1" x14ac:dyDescent="0.2">
      <c r="A670" s="182">
        <f t="shared" si="455"/>
        <v>2655495</v>
      </c>
      <c r="B670" s="298">
        <f t="shared" si="479"/>
        <v>664</v>
      </c>
      <c r="C670" s="266">
        <v>463</v>
      </c>
      <c r="D670" s="299">
        <v>13197</v>
      </c>
      <c r="E670" s="242" t="s">
        <v>158</v>
      </c>
      <c r="F670" s="243" t="s">
        <v>1329</v>
      </c>
      <c r="G670" s="287" t="s">
        <v>137</v>
      </c>
      <c r="H670" s="274" t="s">
        <v>1323</v>
      </c>
      <c r="I670" s="294" t="s">
        <v>3058</v>
      </c>
      <c r="J670" s="65">
        <v>1361631430</v>
      </c>
      <c r="K670" s="65" t="s">
        <v>1330</v>
      </c>
      <c r="L670" s="65" t="s">
        <v>1323</v>
      </c>
      <c r="M670" s="292" t="s">
        <v>137</v>
      </c>
      <c r="N670" s="99"/>
      <c r="O670" s="246" t="s">
        <v>2410</v>
      </c>
      <c r="P670" s="90"/>
      <c r="Q670" s="244">
        <v>30</v>
      </c>
      <c r="R670" s="246">
        <v>90</v>
      </c>
      <c r="S670" s="246">
        <v>0</v>
      </c>
      <c r="T670" s="246">
        <v>0</v>
      </c>
      <c r="U670" s="90">
        <v>0</v>
      </c>
      <c r="V670" s="262">
        <v>21</v>
      </c>
      <c r="W670" s="99">
        <v>0</v>
      </c>
      <c r="X670" s="84">
        <v>0</v>
      </c>
      <c r="Y670" s="99">
        <v>0</v>
      </c>
      <c r="Z670" s="65">
        <v>0</v>
      </c>
      <c r="AA670" s="319">
        <v>885165</v>
      </c>
      <c r="AB670" s="319">
        <v>46667</v>
      </c>
      <c r="AC670" s="320">
        <f t="shared" si="456"/>
        <v>931832</v>
      </c>
      <c r="AD670" s="75">
        <v>4500000</v>
      </c>
      <c r="AE670" s="75">
        <v>6000000</v>
      </c>
      <c r="AF670" s="338">
        <f t="shared" si="480"/>
        <v>177895.19999999998</v>
      </c>
      <c r="AG670" s="113">
        <f t="shared" si="457"/>
        <v>26554950</v>
      </c>
      <c r="AH670" s="75">
        <f t="shared" si="458"/>
        <v>1400010</v>
      </c>
      <c r="AI670" s="75">
        <f t="shared" si="459"/>
        <v>16010567.999999998</v>
      </c>
      <c r="AJ670" s="75">
        <f t="shared" si="460"/>
        <v>0</v>
      </c>
      <c r="AK670" s="75">
        <f t="shared" si="461"/>
        <v>4500000</v>
      </c>
      <c r="AL670" s="75">
        <f t="shared" si="462"/>
        <v>6000000</v>
      </c>
      <c r="AM670" s="75">
        <f t="shared" si="463"/>
        <v>0</v>
      </c>
      <c r="AN670" s="75">
        <f t="shared" si="464"/>
        <v>0</v>
      </c>
      <c r="AO670" s="75">
        <f t="shared" si="465"/>
        <v>0</v>
      </c>
      <c r="AP670" s="75">
        <f t="shared" si="466"/>
        <v>4200000</v>
      </c>
      <c r="AQ670" s="75">
        <v>0</v>
      </c>
      <c r="AR670" s="75">
        <v>0</v>
      </c>
      <c r="AS670" s="75">
        <v>0</v>
      </c>
      <c r="AT670" s="80">
        <v>0</v>
      </c>
      <c r="AU670" s="82">
        <f t="shared" si="467"/>
        <v>58665528</v>
      </c>
      <c r="AV670" s="113">
        <f t="shared" si="468"/>
        <v>39858941.039999999</v>
      </c>
      <c r="AW670" s="75">
        <f t="shared" si="469"/>
        <v>58665528</v>
      </c>
      <c r="AX670" s="75">
        <f t="shared" si="470"/>
        <v>4106586.9600000004</v>
      </c>
      <c r="AY670" s="76">
        <f t="shared" si="471"/>
        <v>0</v>
      </c>
      <c r="AZ670" s="75">
        <v>0</v>
      </c>
      <c r="BA670" s="75">
        <v>0</v>
      </c>
      <c r="BB670" s="75">
        <v>0</v>
      </c>
      <c r="BC670" s="80">
        <v>0</v>
      </c>
      <c r="BD670" s="80">
        <v>0</v>
      </c>
      <c r="BE670" s="80">
        <v>0</v>
      </c>
      <c r="BF670" s="78">
        <v>0</v>
      </c>
      <c r="BG670" s="348">
        <f t="shared" si="472"/>
        <v>4106586.9600000004</v>
      </c>
      <c r="BH670" s="188">
        <f t="shared" si="473"/>
        <v>54558941</v>
      </c>
      <c r="BM670" s="50">
        <v>885165</v>
      </c>
      <c r="BN670" s="391">
        <f t="shared" si="451"/>
        <v>46667</v>
      </c>
      <c r="BO670" s="391">
        <f t="shared" si="452"/>
        <v>931832</v>
      </c>
      <c r="BP670" s="391">
        <f t="shared" si="440"/>
        <v>26554950</v>
      </c>
      <c r="BQ670" s="50">
        <f t="shared" si="441"/>
        <v>1400010</v>
      </c>
      <c r="BR670" s="50">
        <f t="shared" si="442"/>
        <v>16010567.999999998</v>
      </c>
      <c r="BS670" s="50">
        <f t="shared" si="443"/>
        <v>0</v>
      </c>
      <c r="BT670" s="50">
        <f t="shared" si="444"/>
        <v>4500000</v>
      </c>
      <c r="BU670" s="50">
        <f t="shared" si="445"/>
        <v>6000000</v>
      </c>
      <c r="BV670" s="50">
        <f t="shared" si="446"/>
        <v>0</v>
      </c>
      <c r="BW670" s="50">
        <f t="shared" si="447"/>
        <v>0</v>
      </c>
      <c r="BX670" s="50">
        <f t="shared" si="448"/>
        <v>0</v>
      </c>
      <c r="BY670" s="50">
        <f t="shared" si="449"/>
        <v>4200000</v>
      </c>
      <c r="BZ670" s="50">
        <v>0</v>
      </c>
      <c r="CA670" s="50">
        <v>0</v>
      </c>
      <c r="CB670" s="50">
        <v>0</v>
      </c>
      <c r="CC670" s="50">
        <v>0</v>
      </c>
      <c r="CD670" s="391">
        <f t="shared" si="450"/>
        <v>58665528</v>
      </c>
      <c r="CE670" s="391">
        <f t="shared" si="453"/>
        <v>43965528</v>
      </c>
      <c r="CF670" s="391">
        <f t="shared" si="454"/>
        <v>58665528</v>
      </c>
      <c r="CG670" s="50">
        <f t="shared" si="474"/>
        <v>4106586.9600000004</v>
      </c>
      <c r="CH670" s="395">
        <f t="shared" si="475"/>
        <v>396552.80000000005</v>
      </c>
      <c r="CI670" s="398">
        <v>0</v>
      </c>
      <c r="CJ670" s="50">
        <v>0</v>
      </c>
      <c r="CK670" s="50">
        <v>0</v>
      </c>
      <c r="CL670" s="50">
        <v>0</v>
      </c>
      <c r="CM670" s="50">
        <v>0</v>
      </c>
      <c r="CN670" s="50">
        <v>0</v>
      </c>
      <c r="CO670" s="50">
        <v>0</v>
      </c>
      <c r="CP670" s="395">
        <f t="shared" si="476"/>
        <v>4503139.7600000007</v>
      </c>
      <c r="CQ670" s="391">
        <f t="shared" si="477"/>
        <v>54162388</v>
      </c>
      <c r="CR670" s="391">
        <f t="shared" si="478"/>
        <v>-396553</v>
      </c>
    </row>
    <row r="671" spans="1:96" s="50" customFormat="1" ht="24" customHeight="1" x14ac:dyDescent="0.2">
      <c r="A671" s="182">
        <f t="shared" si="455"/>
        <v>2655495</v>
      </c>
      <c r="B671" s="298">
        <f t="shared" si="479"/>
        <v>665</v>
      </c>
      <c r="C671" s="266">
        <v>464</v>
      </c>
      <c r="D671" s="299">
        <v>13200</v>
      </c>
      <c r="E671" s="242" t="s">
        <v>1335</v>
      </c>
      <c r="F671" s="243" t="s">
        <v>1336</v>
      </c>
      <c r="G671" s="287" t="s">
        <v>137</v>
      </c>
      <c r="H671" s="274" t="s">
        <v>1323</v>
      </c>
      <c r="I671" s="294" t="s">
        <v>3059</v>
      </c>
      <c r="J671" s="65">
        <v>1583103181</v>
      </c>
      <c r="K671" s="65" t="s">
        <v>1337</v>
      </c>
      <c r="L671" s="65" t="s">
        <v>1323</v>
      </c>
      <c r="M671" s="292" t="s">
        <v>137</v>
      </c>
      <c r="N671" s="244" t="s">
        <v>2410</v>
      </c>
      <c r="O671" s="65"/>
      <c r="P671" s="90"/>
      <c r="Q671" s="244">
        <v>30</v>
      </c>
      <c r="R671" s="246">
        <v>120</v>
      </c>
      <c r="S671" s="246">
        <v>110</v>
      </c>
      <c r="T671" s="246">
        <v>29.33</v>
      </c>
      <c r="U671" s="90">
        <v>0</v>
      </c>
      <c r="V671" s="262">
        <v>15</v>
      </c>
      <c r="W671" s="99">
        <v>0</v>
      </c>
      <c r="X671" s="84">
        <v>0</v>
      </c>
      <c r="Y671" s="99">
        <v>2</v>
      </c>
      <c r="Z671" s="65">
        <v>2</v>
      </c>
      <c r="AA671" s="319">
        <v>885165</v>
      </c>
      <c r="AB671" s="319">
        <v>46667</v>
      </c>
      <c r="AC671" s="320">
        <f t="shared" si="456"/>
        <v>931832</v>
      </c>
      <c r="AD671" s="75">
        <v>4500000</v>
      </c>
      <c r="AE671" s="75">
        <v>6000000</v>
      </c>
      <c r="AF671" s="338">
        <f t="shared" si="480"/>
        <v>177895.19999999998</v>
      </c>
      <c r="AG671" s="113">
        <f t="shared" si="457"/>
        <v>26554950</v>
      </c>
      <c r="AH671" s="75">
        <f t="shared" si="458"/>
        <v>1400010</v>
      </c>
      <c r="AI671" s="75">
        <f t="shared" si="459"/>
        <v>21347423.999999996</v>
      </c>
      <c r="AJ671" s="75">
        <f t="shared" si="460"/>
        <v>5310990</v>
      </c>
      <c r="AK671" s="75">
        <f t="shared" si="461"/>
        <v>4500000</v>
      </c>
      <c r="AL671" s="75">
        <f t="shared" si="462"/>
        <v>6000000</v>
      </c>
      <c r="AM671" s="75">
        <f t="shared" si="463"/>
        <v>4892117.9999999991</v>
      </c>
      <c r="AN671" s="75">
        <f t="shared" si="464"/>
        <v>5217666.2159999991</v>
      </c>
      <c r="AO671" s="75">
        <f t="shared" si="465"/>
        <v>0</v>
      </c>
      <c r="AP671" s="75">
        <f t="shared" si="466"/>
        <v>3000000</v>
      </c>
      <c r="AQ671" s="75">
        <v>0</v>
      </c>
      <c r="AR671" s="75">
        <v>0</v>
      </c>
      <c r="AS671" s="75">
        <v>0</v>
      </c>
      <c r="AT671" s="80">
        <v>0</v>
      </c>
      <c r="AU671" s="82">
        <f t="shared" si="467"/>
        <v>78223158.216000006</v>
      </c>
      <c r="AV671" s="113">
        <f t="shared" si="468"/>
        <v>54308316.440880008</v>
      </c>
      <c r="AW671" s="75">
        <f t="shared" si="469"/>
        <v>72912168.215999991</v>
      </c>
      <c r="AX671" s="75">
        <f t="shared" si="470"/>
        <v>5103851.7751199994</v>
      </c>
      <c r="AY671" s="76">
        <f t="shared" si="471"/>
        <v>1430831.644088001</v>
      </c>
      <c r="AZ671" s="75">
        <v>0</v>
      </c>
      <c r="BA671" s="75">
        <v>0</v>
      </c>
      <c r="BB671" s="75">
        <v>0</v>
      </c>
      <c r="BC671" s="80">
        <v>0</v>
      </c>
      <c r="BD671" s="80">
        <v>0</v>
      </c>
      <c r="BE671" s="80">
        <v>0</v>
      </c>
      <c r="BF671" s="78">
        <v>0</v>
      </c>
      <c r="BG671" s="348">
        <f t="shared" si="472"/>
        <v>6534683.4192080004</v>
      </c>
      <c r="BH671" s="188">
        <f t="shared" si="473"/>
        <v>71688474</v>
      </c>
      <c r="BM671" s="50">
        <v>885165</v>
      </c>
      <c r="BN671" s="391">
        <f t="shared" si="451"/>
        <v>46667</v>
      </c>
      <c r="BO671" s="391">
        <f t="shared" si="452"/>
        <v>931832</v>
      </c>
      <c r="BP671" s="391">
        <f t="shared" si="440"/>
        <v>26554950</v>
      </c>
      <c r="BQ671" s="50">
        <f t="shared" si="441"/>
        <v>1400010</v>
      </c>
      <c r="BR671" s="50">
        <f t="shared" si="442"/>
        <v>21347423.999999996</v>
      </c>
      <c r="BS671" s="50">
        <f t="shared" si="443"/>
        <v>5310990</v>
      </c>
      <c r="BT671" s="50">
        <f t="shared" si="444"/>
        <v>4500000</v>
      </c>
      <c r="BU671" s="50">
        <f t="shared" si="445"/>
        <v>6000000</v>
      </c>
      <c r="BV671" s="50">
        <f t="shared" si="446"/>
        <v>4892117.9999999991</v>
      </c>
      <c r="BW671" s="50">
        <f t="shared" si="447"/>
        <v>5217666.2159999991</v>
      </c>
      <c r="BX671" s="50">
        <f t="shared" si="448"/>
        <v>0</v>
      </c>
      <c r="BY671" s="50">
        <f t="shared" si="449"/>
        <v>3000000</v>
      </c>
      <c r="BZ671" s="50">
        <v>0</v>
      </c>
      <c r="CA671" s="50">
        <v>0</v>
      </c>
      <c r="CB671" s="50">
        <v>0</v>
      </c>
      <c r="CC671" s="50">
        <v>0</v>
      </c>
      <c r="CD671" s="391">
        <f t="shared" si="450"/>
        <v>78223158.216000006</v>
      </c>
      <c r="CE671" s="391">
        <f t="shared" si="453"/>
        <v>59412168.216000006</v>
      </c>
      <c r="CF671" s="391">
        <f t="shared" si="454"/>
        <v>72912168.216000006</v>
      </c>
      <c r="CG671" s="50">
        <f t="shared" si="474"/>
        <v>5103851.7751200013</v>
      </c>
      <c r="CH671" s="395">
        <f t="shared" si="475"/>
        <v>1941216.8216000006</v>
      </c>
      <c r="CI671" s="398">
        <v>0</v>
      </c>
      <c r="CJ671" s="50">
        <v>0</v>
      </c>
      <c r="CK671" s="50">
        <v>0</v>
      </c>
      <c r="CL671" s="50">
        <v>0</v>
      </c>
      <c r="CM671" s="50">
        <v>0</v>
      </c>
      <c r="CN671" s="50">
        <v>0</v>
      </c>
      <c r="CO671" s="50">
        <v>0</v>
      </c>
      <c r="CP671" s="395">
        <f t="shared" si="476"/>
        <v>7045068.5967200017</v>
      </c>
      <c r="CQ671" s="391">
        <f t="shared" si="477"/>
        <v>71178089</v>
      </c>
      <c r="CR671" s="391">
        <f t="shared" si="478"/>
        <v>-510385</v>
      </c>
    </row>
    <row r="672" spans="1:96" s="50" customFormat="1" ht="24" customHeight="1" x14ac:dyDescent="0.2">
      <c r="A672" s="182">
        <f t="shared" si="455"/>
        <v>2655495</v>
      </c>
      <c r="B672" s="298">
        <f t="shared" si="479"/>
        <v>666</v>
      </c>
      <c r="C672" s="266">
        <v>465</v>
      </c>
      <c r="D672" s="299">
        <v>13199</v>
      </c>
      <c r="E672" s="242" t="s">
        <v>107</v>
      </c>
      <c r="F672" s="243" t="s">
        <v>644</v>
      </c>
      <c r="G672" s="287" t="s">
        <v>137</v>
      </c>
      <c r="H672" s="274" t="s">
        <v>1323</v>
      </c>
      <c r="I672" s="294" t="s">
        <v>3060</v>
      </c>
      <c r="J672" s="65">
        <v>1380053331</v>
      </c>
      <c r="K672" s="65" t="s">
        <v>1334</v>
      </c>
      <c r="L672" s="65" t="s">
        <v>1323</v>
      </c>
      <c r="M672" s="292" t="s">
        <v>137</v>
      </c>
      <c r="N672" s="244" t="s">
        <v>2410</v>
      </c>
      <c r="O672" s="65"/>
      <c r="P672" s="90"/>
      <c r="Q672" s="244">
        <v>30</v>
      </c>
      <c r="R672" s="246">
        <v>120</v>
      </c>
      <c r="S672" s="246">
        <v>110</v>
      </c>
      <c r="T672" s="246">
        <v>29.33</v>
      </c>
      <c r="U672" s="90">
        <v>0</v>
      </c>
      <c r="V672" s="262">
        <v>15</v>
      </c>
      <c r="W672" s="99">
        <v>0</v>
      </c>
      <c r="X672" s="84">
        <v>0</v>
      </c>
      <c r="Y672" s="99">
        <v>1</v>
      </c>
      <c r="Z672" s="65">
        <v>0</v>
      </c>
      <c r="AA672" s="319">
        <v>885165</v>
      </c>
      <c r="AB672" s="319">
        <v>46667</v>
      </c>
      <c r="AC672" s="320">
        <f t="shared" si="456"/>
        <v>931832</v>
      </c>
      <c r="AD672" s="75">
        <v>4500000</v>
      </c>
      <c r="AE672" s="75">
        <v>6000000</v>
      </c>
      <c r="AF672" s="338">
        <f t="shared" si="480"/>
        <v>177895.19999999998</v>
      </c>
      <c r="AG672" s="113">
        <f t="shared" si="457"/>
        <v>26554950</v>
      </c>
      <c r="AH672" s="75">
        <f t="shared" si="458"/>
        <v>1400010</v>
      </c>
      <c r="AI672" s="75">
        <f t="shared" si="459"/>
        <v>21347423.999999996</v>
      </c>
      <c r="AJ672" s="75">
        <f t="shared" si="460"/>
        <v>0</v>
      </c>
      <c r="AK672" s="75">
        <f t="shared" si="461"/>
        <v>4500000</v>
      </c>
      <c r="AL672" s="75">
        <f t="shared" si="462"/>
        <v>6000000</v>
      </c>
      <c r="AM672" s="75">
        <f t="shared" si="463"/>
        <v>4892117.9999999991</v>
      </c>
      <c r="AN672" s="75">
        <f t="shared" si="464"/>
        <v>5217666.2159999991</v>
      </c>
      <c r="AO672" s="75">
        <f t="shared" si="465"/>
        <v>0</v>
      </c>
      <c r="AP672" s="75">
        <f t="shared" si="466"/>
        <v>3000000</v>
      </c>
      <c r="AQ672" s="75">
        <v>0</v>
      </c>
      <c r="AR672" s="75">
        <v>0</v>
      </c>
      <c r="AS672" s="75">
        <v>0</v>
      </c>
      <c r="AT672" s="80">
        <v>0</v>
      </c>
      <c r="AU672" s="82">
        <f t="shared" si="467"/>
        <v>72912168.216000006</v>
      </c>
      <c r="AV672" s="113">
        <f t="shared" si="468"/>
        <v>54308316.440880008</v>
      </c>
      <c r="AW672" s="75">
        <f t="shared" si="469"/>
        <v>72912168.215999991</v>
      </c>
      <c r="AX672" s="75">
        <f t="shared" si="470"/>
        <v>5103851.7751199994</v>
      </c>
      <c r="AY672" s="76">
        <f t="shared" si="471"/>
        <v>1430831.644088001</v>
      </c>
      <c r="AZ672" s="75">
        <v>0</v>
      </c>
      <c r="BA672" s="75">
        <v>0</v>
      </c>
      <c r="BB672" s="75">
        <v>0</v>
      </c>
      <c r="BC672" s="80">
        <v>0</v>
      </c>
      <c r="BD672" s="80">
        <v>0</v>
      </c>
      <c r="BE672" s="80">
        <v>0</v>
      </c>
      <c r="BF672" s="78">
        <v>0</v>
      </c>
      <c r="BG672" s="348">
        <f t="shared" si="472"/>
        <v>6534683.4192080004</v>
      </c>
      <c r="BH672" s="188">
        <f t="shared" si="473"/>
        <v>66377484</v>
      </c>
      <c r="BM672" s="50">
        <v>885165</v>
      </c>
      <c r="BN672" s="391">
        <f t="shared" si="451"/>
        <v>46667</v>
      </c>
      <c r="BO672" s="391">
        <f t="shared" si="452"/>
        <v>931832</v>
      </c>
      <c r="BP672" s="391">
        <f t="shared" si="440"/>
        <v>26554950</v>
      </c>
      <c r="BQ672" s="50">
        <f t="shared" si="441"/>
        <v>1400010</v>
      </c>
      <c r="BR672" s="50">
        <f t="shared" si="442"/>
        <v>21347423.999999996</v>
      </c>
      <c r="BS672" s="50">
        <f t="shared" si="443"/>
        <v>0</v>
      </c>
      <c r="BT672" s="50">
        <f t="shared" si="444"/>
        <v>4500000</v>
      </c>
      <c r="BU672" s="50">
        <f t="shared" si="445"/>
        <v>6000000</v>
      </c>
      <c r="BV672" s="50">
        <f t="shared" si="446"/>
        <v>4892117.9999999991</v>
      </c>
      <c r="BW672" s="50">
        <f t="shared" si="447"/>
        <v>5217666.2159999991</v>
      </c>
      <c r="BX672" s="50">
        <f t="shared" si="448"/>
        <v>0</v>
      </c>
      <c r="BY672" s="50">
        <f t="shared" si="449"/>
        <v>3000000</v>
      </c>
      <c r="BZ672" s="50">
        <v>0</v>
      </c>
      <c r="CA672" s="50">
        <v>0</v>
      </c>
      <c r="CB672" s="50">
        <v>0</v>
      </c>
      <c r="CC672" s="50">
        <v>0</v>
      </c>
      <c r="CD672" s="391">
        <f t="shared" si="450"/>
        <v>72912168.216000006</v>
      </c>
      <c r="CE672" s="391">
        <f t="shared" si="453"/>
        <v>59412168.216000006</v>
      </c>
      <c r="CF672" s="391">
        <f t="shared" si="454"/>
        <v>72912168.216000006</v>
      </c>
      <c r="CG672" s="50">
        <f t="shared" si="474"/>
        <v>5103851.7751200013</v>
      </c>
      <c r="CH672" s="395">
        <f t="shared" si="475"/>
        <v>1941216.8216000006</v>
      </c>
      <c r="CI672" s="398">
        <v>0</v>
      </c>
      <c r="CJ672" s="50">
        <v>0</v>
      </c>
      <c r="CK672" s="50">
        <v>0</v>
      </c>
      <c r="CL672" s="50">
        <v>0</v>
      </c>
      <c r="CM672" s="50">
        <v>0</v>
      </c>
      <c r="CN672" s="50">
        <v>0</v>
      </c>
      <c r="CO672" s="50">
        <v>0</v>
      </c>
      <c r="CP672" s="395">
        <f t="shared" si="476"/>
        <v>7045068.5967200017</v>
      </c>
      <c r="CQ672" s="391">
        <f t="shared" si="477"/>
        <v>65867099</v>
      </c>
      <c r="CR672" s="391">
        <f t="shared" si="478"/>
        <v>-510385</v>
      </c>
    </row>
    <row r="673" spans="1:96" s="50" customFormat="1" ht="24" customHeight="1" x14ac:dyDescent="0.2">
      <c r="A673" s="182">
        <f t="shared" si="455"/>
        <v>2655495</v>
      </c>
      <c r="B673" s="298">
        <f t="shared" si="479"/>
        <v>667</v>
      </c>
      <c r="C673" s="266">
        <v>466</v>
      </c>
      <c r="D673" s="299">
        <v>13212</v>
      </c>
      <c r="E673" s="242" t="s">
        <v>291</v>
      </c>
      <c r="F673" s="243" t="s">
        <v>1372</v>
      </c>
      <c r="G673" s="287" t="s">
        <v>137</v>
      </c>
      <c r="H673" s="274" t="s">
        <v>1343</v>
      </c>
      <c r="I673" s="294" t="s">
        <v>3061</v>
      </c>
      <c r="J673" s="65" t="s">
        <v>1373</v>
      </c>
      <c r="K673" s="65" t="s">
        <v>1374</v>
      </c>
      <c r="L673" s="65" t="s">
        <v>1343</v>
      </c>
      <c r="M673" s="292" t="s">
        <v>137</v>
      </c>
      <c r="N673" s="244" t="s">
        <v>2410</v>
      </c>
      <c r="O673" s="65"/>
      <c r="P673" s="90"/>
      <c r="Q673" s="244">
        <v>30</v>
      </c>
      <c r="R673" s="246">
        <v>120</v>
      </c>
      <c r="S673" s="246">
        <v>110</v>
      </c>
      <c r="T673" s="246">
        <v>29.33</v>
      </c>
      <c r="U673" s="90">
        <v>0</v>
      </c>
      <c r="V673" s="262">
        <v>15</v>
      </c>
      <c r="W673" s="99">
        <v>0</v>
      </c>
      <c r="X673" s="84">
        <v>0</v>
      </c>
      <c r="Y673" s="99">
        <v>1</v>
      </c>
      <c r="Z673" s="65">
        <v>1</v>
      </c>
      <c r="AA673" s="319">
        <v>885165</v>
      </c>
      <c r="AB673" s="319">
        <v>46667</v>
      </c>
      <c r="AC673" s="320">
        <f t="shared" si="456"/>
        <v>931832</v>
      </c>
      <c r="AD673" s="75">
        <v>4500000</v>
      </c>
      <c r="AE673" s="75">
        <v>6000000</v>
      </c>
      <c r="AF673" s="338">
        <f t="shared" si="480"/>
        <v>177895.19999999998</v>
      </c>
      <c r="AG673" s="113">
        <f t="shared" si="457"/>
        <v>26554950</v>
      </c>
      <c r="AH673" s="75">
        <f t="shared" si="458"/>
        <v>1400010</v>
      </c>
      <c r="AI673" s="75">
        <f t="shared" si="459"/>
        <v>21347423.999999996</v>
      </c>
      <c r="AJ673" s="75">
        <f t="shared" si="460"/>
        <v>2655495</v>
      </c>
      <c r="AK673" s="75">
        <f t="shared" si="461"/>
        <v>4500000</v>
      </c>
      <c r="AL673" s="75">
        <f t="shared" si="462"/>
        <v>6000000</v>
      </c>
      <c r="AM673" s="75">
        <f t="shared" si="463"/>
        <v>4892117.9999999991</v>
      </c>
      <c r="AN673" s="75">
        <f t="shared" si="464"/>
        <v>5217666.2159999991</v>
      </c>
      <c r="AO673" s="75">
        <f t="shared" si="465"/>
        <v>0</v>
      </c>
      <c r="AP673" s="75">
        <f t="shared" si="466"/>
        <v>3000000</v>
      </c>
      <c r="AQ673" s="75">
        <v>0</v>
      </c>
      <c r="AR673" s="75">
        <v>0</v>
      </c>
      <c r="AS673" s="75">
        <v>0</v>
      </c>
      <c r="AT673" s="80">
        <v>0</v>
      </c>
      <c r="AU673" s="82">
        <f t="shared" si="467"/>
        <v>75567663.216000006</v>
      </c>
      <c r="AV673" s="113">
        <f t="shared" si="468"/>
        <v>54308316.440880008</v>
      </c>
      <c r="AW673" s="75">
        <f t="shared" si="469"/>
        <v>72912168.215999991</v>
      </c>
      <c r="AX673" s="75">
        <f t="shared" si="470"/>
        <v>5103851.7751199994</v>
      </c>
      <c r="AY673" s="76">
        <f t="shared" si="471"/>
        <v>1430831.644088001</v>
      </c>
      <c r="AZ673" s="75">
        <v>0</v>
      </c>
      <c r="BA673" s="75">
        <v>0</v>
      </c>
      <c r="BB673" s="75">
        <v>0</v>
      </c>
      <c r="BC673" s="80">
        <v>0</v>
      </c>
      <c r="BD673" s="80">
        <v>0</v>
      </c>
      <c r="BE673" s="80">
        <v>0</v>
      </c>
      <c r="BF673" s="78">
        <v>0</v>
      </c>
      <c r="BG673" s="348">
        <f t="shared" si="472"/>
        <v>6534683.4192080004</v>
      </c>
      <c r="BH673" s="188">
        <f t="shared" si="473"/>
        <v>69032979</v>
      </c>
      <c r="BM673" s="50">
        <v>885165</v>
      </c>
      <c r="BN673" s="391">
        <f t="shared" si="451"/>
        <v>46667</v>
      </c>
      <c r="BO673" s="391">
        <f t="shared" si="452"/>
        <v>931832</v>
      </c>
      <c r="BP673" s="391">
        <f t="shared" si="440"/>
        <v>26554950</v>
      </c>
      <c r="BQ673" s="50">
        <f t="shared" si="441"/>
        <v>1400010</v>
      </c>
      <c r="BR673" s="50">
        <f t="shared" si="442"/>
        <v>21347423.999999996</v>
      </c>
      <c r="BS673" s="50">
        <f t="shared" si="443"/>
        <v>2655495</v>
      </c>
      <c r="BT673" s="50">
        <f t="shared" si="444"/>
        <v>4500000</v>
      </c>
      <c r="BU673" s="50">
        <f t="shared" si="445"/>
        <v>6000000</v>
      </c>
      <c r="BV673" s="50">
        <f t="shared" si="446"/>
        <v>4892117.9999999991</v>
      </c>
      <c r="BW673" s="50">
        <f t="shared" si="447"/>
        <v>5217666.2159999991</v>
      </c>
      <c r="BX673" s="50">
        <f t="shared" si="448"/>
        <v>0</v>
      </c>
      <c r="BY673" s="50">
        <f t="shared" si="449"/>
        <v>3000000</v>
      </c>
      <c r="BZ673" s="50">
        <v>0</v>
      </c>
      <c r="CA673" s="50">
        <v>0</v>
      </c>
      <c r="CB673" s="50">
        <v>0</v>
      </c>
      <c r="CC673" s="50">
        <v>0</v>
      </c>
      <c r="CD673" s="391">
        <f t="shared" si="450"/>
        <v>75567663.216000006</v>
      </c>
      <c r="CE673" s="391">
        <f t="shared" si="453"/>
        <v>59412168.216000006</v>
      </c>
      <c r="CF673" s="391">
        <f t="shared" si="454"/>
        <v>72912168.216000006</v>
      </c>
      <c r="CG673" s="50">
        <f t="shared" si="474"/>
        <v>5103851.7751200013</v>
      </c>
      <c r="CH673" s="395">
        <f t="shared" si="475"/>
        <v>1941216.8216000006</v>
      </c>
      <c r="CI673" s="398">
        <v>0</v>
      </c>
      <c r="CJ673" s="50">
        <v>0</v>
      </c>
      <c r="CK673" s="50">
        <v>0</v>
      </c>
      <c r="CL673" s="50">
        <v>0</v>
      </c>
      <c r="CM673" s="50">
        <v>0</v>
      </c>
      <c r="CN673" s="50">
        <v>0</v>
      </c>
      <c r="CO673" s="50">
        <v>0</v>
      </c>
      <c r="CP673" s="395">
        <f t="shared" si="476"/>
        <v>7045068.5967200017</v>
      </c>
      <c r="CQ673" s="391">
        <f t="shared" si="477"/>
        <v>68522594</v>
      </c>
      <c r="CR673" s="391">
        <f t="shared" si="478"/>
        <v>-510385</v>
      </c>
    </row>
    <row r="674" spans="1:96" s="50" customFormat="1" ht="24" customHeight="1" x14ac:dyDescent="0.2">
      <c r="A674" s="182">
        <f t="shared" si="455"/>
        <v>2655495</v>
      </c>
      <c r="B674" s="298">
        <f t="shared" si="479"/>
        <v>668</v>
      </c>
      <c r="C674" s="266">
        <v>467</v>
      </c>
      <c r="D674" s="299">
        <v>13206</v>
      </c>
      <c r="E674" s="242" t="s">
        <v>680</v>
      </c>
      <c r="F674" s="243" t="s">
        <v>1355</v>
      </c>
      <c r="G674" s="287" t="s">
        <v>137</v>
      </c>
      <c r="H674" s="274" t="s">
        <v>1343</v>
      </c>
      <c r="I674" s="294" t="s">
        <v>3062</v>
      </c>
      <c r="J674" s="65" t="s">
        <v>1356</v>
      </c>
      <c r="K674" s="65" t="s">
        <v>1357</v>
      </c>
      <c r="L674" s="65" t="s">
        <v>1343</v>
      </c>
      <c r="M674" s="292" t="s">
        <v>137</v>
      </c>
      <c r="N674" s="244" t="s">
        <v>2410</v>
      </c>
      <c r="O674" s="65"/>
      <c r="P674" s="90"/>
      <c r="Q674" s="244">
        <v>30</v>
      </c>
      <c r="R674" s="246">
        <v>120</v>
      </c>
      <c r="S674" s="246">
        <v>110</v>
      </c>
      <c r="T674" s="246">
        <v>29.33</v>
      </c>
      <c r="U674" s="90">
        <v>0</v>
      </c>
      <c r="V674" s="262">
        <v>15</v>
      </c>
      <c r="W674" s="99">
        <v>0</v>
      </c>
      <c r="X674" s="84">
        <v>0</v>
      </c>
      <c r="Y674" s="99">
        <v>0</v>
      </c>
      <c r="Z674" s="65">
        <v>0</v>
      </c>
      <c r="AA674" s="319">
        <v>885165</v>
      </c>
      <c r="AB674" s="319">
        <v>46667</v>
      </c>
      <c r="AC674" s="320">
        <f t="shared" si="456"/>
        <v>931832</v>
      </c>
      <c r="AD674" s="75">
        <v>4500000</v>
      </c>
      <c r="AE674" s="75">
        <v>6000000</v>
      </c>
      <c r="AF674" s="338">
        <f t="shared" si="480"/>
        <v>177895.19999999998</v>
      </c>
      <c r="AG674" s="113">
        <f t="shared" si="457"/>
        <v>26554950</v>
      </c>
      <c r="AH674" s="75">
        <f t="shared" si="458"/>
        <v>1400010</v>
      </c>
      <c r="AI674" s="75">
        <f t="shared" si="459"/>
        <v>21347423.999999996</v>
      </c>
      <c r="AJ674" s="75">
        <f t="shared" si="460"/>
        <v>0</v>
      </c>
      <c r="AK674" s="75">
        <f t="shared" si="461"/>
        <v>4500000</v>
      </c>
      <c r="AL674" s="75">
        <f t="shared" si="462"/>
        <v>6000000</v>
      </c>
      <c r="AM674" s="75">
        <f t="shared" si="463"/>
        <v>4892117.9999999991</v>
      </c>
      <c r="AN674" s="75">
        <f t="shared" si="464"/>
        <v>5217666.2159999991</v>
      </c>
      <c r="AO674" s="75">
        <f t="shared" si="465"/>
        <v>0</v>
      </c>
      <c r="AP674" s="75">
        <f t="shared" si="466"/>
        <v>3000000</v>
      </c>
      <c r="AQ674" s="75">
        <v>0</v>
      </c>
      <c r="AR674" s="75">
        <v>0</v>
      </c>
      <c r="AS674" s="75">
        <v>0</v>
      </c>
      <c r="AT674" s="80">
        <v>0</v>
      </c>
      <c r="AU674" s="82">
        <f t="shared" si="467"/>
        <v>72912168.216000006</v>
      </c>
      <c r="AV674" s="113">
        <f t="shared" si="468"/>
        <v>54308316.440880008</v>
      </c>
      <c r="AW674" s="75">
        <f t="shared" si="469"/>
        <v>72912168.215999991</v>
      </c>
      <c r="AX674" s="75">
        <f t="shared" si="470"/>
        <v>5103851.7751199994</v>
      </c>
      <c r="AY674" s="76">
        <f t="shared" si="471"/>
        <v>1430831.644088001</v>
      </c>
      <c r="AZ674" s="75">
        <v>0</v>
      </c>
      <c r="BA674" s="75">
        <v>0</v>
      </c>
      <c r="BB674" s="75">
        <v>0</v>
      </c>
      <c r="BC674" s="80">
        <v>0</v>
      </c>
      <c r="BD674" s="80">
        <v>0</v>
      </c>
      <c r="BE674" s="80">
        <v>0</v>
      </c>
      <c r="BF674" s="78">
        <v>0</v>
      </c>
      <c r="BG674" s="348">
        <f t="shared" si="472"/>
        <v>6534683.4192080004</v>
      </c>
      <c r="BH674" s="188">
        <f t="shared" si="473"/>
        <v>66377484</v>
      </c>
      <c r="BM674" s="50">
        <v>885165</v>
      </c>
      <c r="BN674" s="391">
        <f t="shared" si="451"/>
        <v>46667</v>
      </c>
      <c r="BO674" s="391">
        <f t="shared" si="452"/>
        <v>931832</v>
      </c>
      <c r="BP674" s="391">
        <f t="shared" si="440"/>
        <v>26554950</v>
      </c>
      <c r="BQ674" s="50">
        <f t="shared" si="441"/>
        <v>1400010</v>
      </c>
      <c r="BR674" s="50">
        <f t="shared" si="442"/>
        <v>21347423.999999996</v>
      </c>
      <c r="BS674" s="50">
        <f t="shared" si="443"/>
        <v>0</v>
      </c>
      <c r="BT674" s="50">
        <f t="shared" si="444"/>
        <v>4500000</v>
      </c>
      <c r="BU674" s="50">
        <f t="shared" si="445"/>
        <v>6000000</v>
      </c>
      <c r="BV674" s="50">
        <f t="shared" si="446"/>
        <v>4892117.9999999991</v>
      </c>
      <c r="BW674" s="50">
        <f t="shared" si="447"/>
        <v>5217666.2159999991</v>
      </c>
      <c r="BX674" s="50">
        <f t="shared" si="448"/>
        <v>0</v>
      </c>
      <c r="BY674" s="50">
        <f t="shared" si="449"/>
        <v>3000000</v>
      </c>
      <c r="BZ674" s="50">
        <v>0</v>
      </c>
      <c r="CA674" s="50">
        <v>0</v>
      </c>
      <c r="CB674" s="50">
        <v>0</v>
      </c>
      <c r="CC674" s="50">
        <v>0</v>
      </c>
      <c r="CD674" s="391">
        <f t="shared" si="450"/>
        <v>72912168.216000006</v>
      </c>
      <c r="CE674" s="391">
        <f t="shared" si="453"/>
        <v>59412168.216000006</v>
      </c>
      <c r="CF674" s="391">
        <f t="shared" si="454"/>
        <v>72912168.216000006</v>
      </c>
      <c r="CG674" s="50">
        <f t="shared" si="474"/>
        <v>5103851.7751200013</v>
      </c>
      <c r="CH674" s="395">
        <f t="shared" si="475"/>
        <v>1941216.8216000006</v>
      </c>
      <c r="CI674" s="398">
        <v>0</v>
      </c>
      <c r="CJ674" s="50">
        <v>0</v>
      </c>
      <c r="CK674" s="50">
        <v>0</v>
      </c>
      <c r="CL674" s="50">
        <v>0</v>
      </c>
      <c r="CM674" s="50">
        <v>0</v>
      </c>
      <c r="CN674" s="50">
        <v>0</v>
      </c>
      <c r="CO674" s="50">
        <v>0</v>
      </c>
      <c r="CP674" s="395">
        <f t="shared" si="476"/>
        <v>7045068.5967200017</v>
      </c>
      <c r="CQ674" s="391">
        <f t="shared" si="477"/>
        <v>65867099</v>
      </c>
      <c r="CR674" s="391">
        <f t="shared" si="478"/>
        <v>-510385</v>
      </c>
    </row>
    <row r="675" spans="1:96" s="50" customFormat="1" ht="24" customHeight="1" x14ac:dyDescent="0.2">
      <c r="A675" s="182">
        <f t="shared" si="455"/>
        <v>2655495</v>
      </c>
      <c r="B675" s="298">
        <f t="shared" si="479"/>
        <v>669</v>
      </c>
      <c r="C675" s="266">
        <v>468</v>
      </c>
      <c r="D675" s="299">
        <v>13209</v>
      </c>
      <c r="E675" s="242" t="s">
        <v>294</v>
      </c>
      <c r="F675" s="243" t="s">
        <v>1364</v>
      </c>
      <c r="G675" s="287" t="s">
        <v>137</v>
      </c>
      <c r="H675" s="274" t="s">
        <v>1343</v>
      </c>
      <c r="I675" s="294" t="s">
        <v>3063</v>
      </c>
      <c r="J675" s="65" t="s">
        <v>1365</v>
      </c>
      <c r="K675" s="65" t="s">
        <v>1366</v>
      </c>
      <c r="L675" s="65" t="s">
        <v>1343</v>
      </c>
      <c r="M675" s="292" t="s">
        <v>137</v>
      </c>
      <c r="N675" s="244" t="s">
        <v>2410</v>
      </c>
      <c r="O675" s="65"/>
      <c r="P675" s="90"/>
      <c r="Q675" s="244">
        <v>30</v>
      </c>
      <c r="R675" s="246">
        <v>120</v>
      </c>
      <c r="S675" s="246">
        <v>110</v>
      </c>
      <c r="T675" s="246">
        <v>29.33</v>
      </c>
      <c r="U675" s="90">
        <v>0</v>
      </c>
      <c r="V675" s="262">
        <v>15</v>
      </c>
      <c r="W675" s="99">
        <v>0</v>
      </c>
      <c r="X675" s="84">
        <v>0</v>
      </c>
      <c r="Y675" s="99">
        <v>0</v>
      </c>
      <c r="Z675" s="65">
        <v>0</v>
      </c>
      <c r="AA675" s="319">
        <v>885165</v>
      </c>
      <c r="AB675" s="319">
        <v>46667</v>
      </c>
      <c r="AC675" s="320">
        <f t="shared" si="456"/>
        <v>931832</v>
      </c>
      <c r="AD675" s="75">
        <v>4500000</v>
      </c>
      <c r="AE675" s="75">
        <v>6000000</v>
      </c>
      <c r="AF675" s="338">
        <f t="shared" si="480"/>
        <v>177895.19999999998</v>
      </c>
      <c r="AG675" s="113">
        <f t="shared" si="457"/>
        <v>26554950</v>
      </c>
      <c r="AH675" s="75">
        <f t="shared" si="458"/>
        <v>1400010</v>
      </c>
      <c r="AI675" s="75">
        <f t="shared" si="459"/>
        <v>21347423.999999996</v>
      </c>
      <c r="AJ675" s="75">
        <f t="shared" si="460"/>
        <v>0</v>
      </c>
      <c r="AK675" s="75">
        <f t="shared" si="461"/>
        <v>4500000</v>
      </c>
      <c r="AL675" s="75">
        <f t="shared" si="462"/>
        <v>6000000</v>
      </c>
      <c r="AM675" s="75">
        <f t="shared" si="463"/>
        <v>4892117.9999999991</v>
      </c>
      <c r="AN675" s="75">
        <f t="shared" si="464"/>
        <v>5217666.2159999991</v>
      </c>
      <c r="AO675" s="75">
        <f t="shared" si="465"/>
        <v>0</v>
      </c>
      <c r="AP675" s="75">
        <f t="shared" si="466"/>
        <v>3000000</v>
      </c>
      <c r="AQ675" s="75">
        <v>0</v>
      </c>
      <c r="AR675" s="75">
        <v>0</v>
      </c>
      <c r="AS675" s="75">
        <v>0</v>
      </c>
      <c r="AT675" s="80">
        <v>0</v>
      </c>
      <c r="AU675" s="82">
        <f t="shared" si="467"/>
        <v>72912168.216000006</v>
      </c>
      <c r="AV675" s="113">
        <f t="shared" si="468"/>
        <v>54308316.440880008</v>
      </c>
      <c r="AW675" s="75">
        <f t="shared" si="469"/>
        <v>72912168.215999991</v>
      </c>
      <c r="AX675" s="75">
        <f t="shared" si="470"/>
        <v>5103851.7751199994</v>
      </c>
      <c r="AY675" s="76">
        <f t="shared" si="471"/>
        <v>1430831.644088001</v>
      </c>
      <c r="AZ675" s="75">
        <v>0</v>
      </c>
      <c r="BA675" s="75">
        <v>0</v>
      </c>
      <c r="BB675" s="75">
        <v>0</v>
      </c>
      <c r="BC675" s="80">
        <v>0</v>
      </c>
      <c r="BD675" s="80">
        <v>0</v>
      </c>
      <c r="BE675" s="80">
        <v>0</v>
      </c>
      <c r="BF675" s="78">
        <v>0</v>
      </c>
      <c r="BG675" s="348">
        <f t="shared" si="472"/>
        <v>6534683.4192080004</v>
      </c>
      <c r="BH675" s="188">
        <f t="shared" si="473"/>
        <v>66377484</v>
      </c>
      <c r="BM675" s="50">
        <v>885165</v>
      </c>
      <c r="BN675" s="391">
        <f t="shared" si="451"/>
        <v>46667</v>
      </c>
      <c r="BO675" s="391">
        <f t="shared" si="452"/>
        <v>931832</v>
      </c>
      <c r="BP675" s="391">
        <f t="shared" si="440"/>
        <v>26554950</v>
      </c>
      <c r="BQ675" s="50">
        <f t="shared" si="441"/>
        <v>1400010</v>
      </c>
      <c r="BR675" s="50">
        <f t="shared" si="442"/>
        <v>21347423.999999996</v>
      </c>
      <c r="BS675" s="50">
        <f t="shared" si="443"/>
        <v>0</v>
      </c>
      <c r="BT675" s="50">
        <f t="shared" si="444"/>
        <v>4500000</v>
      </c>
      <c r="BU675" s="50">
        <f t="shared" si="445"/>
        <v>6000000</v>
      </c>
      <c r="BV675" s="50">
        <f t="shared" si="446"/>
        <v>4892117.9999999991</v>
      </c>
      <c r="BW675" s="50">
        <f t="shared" si="447"/>
        <v>5217666.2159999991</v>
      </c>
      <c r="BX675" s="50">
        <f t="shared" si="448"/>
        <v>0</v>
      </c>
      <c r="BY675" s="50">
        <f t="shared" si="449"/>
        <v>3000000</v>
      </c>
      <c r="BZ675" s="50">
        <v>0</v>
      </c>
      <c r="CA675" s="50">
        <v>0</v>
      </c>
      <c r="CB675" s="50">
        <v>0</v>
      </c>
      <c r="CC675" s="50">
        <v>0</v>
      </c>
      <c r="CD675" s="391">
        <f t="shared" si="450"/>
        <v>72912168.216000006</v>
      </c>
      <c r="CE675" s="391">
        <f t="shared" si="453"/>
        <v>59412168.216000006</v>
      </c>
      <c r="CF675" s="391">
        <f t="shared" si="454"/>
        <v>72912168.216000006</v>
      </c>
      <c r="CG675" s="50">
        <f t="shared" si="474"/>
        <v>5103851.7751200013</v>
      </c>
      <c r="CH675" s="395">
        <f t="shared" si="475"/>
        <v>1941216.8216000006</v>
      </c>
      <c r="CI675" s="398">
        <v>0</v>
      </c>
      <c r="CJ675" s="50">
        <v>0</v>
      </c>
      <c r="CK675" s="50">
        <v>0</v>
      </c>
      <c r="CL675" s="50">
        <v>0</v>
      </c>
      <c r="CM675" s="50">
        <v>0</v>
      </c>
      <c r="CN675" s="50">
        <v>0</v>
      </c>
      <c r="CO675" s="50">
        <v>0</v>
      </c>
      <c r="CP675" s="395">
        <f t="shared" si="476"/>
        <v>7045068.5967200017</v>
      </c>
      <c r="CQ675" s="391">
        <f t="shared" si="477"/>
        <v>65867099</v>
      </c>
      <c r="CR675" s="391">
        <f t="shared" si="478"/>
        <v>-510385</v>
      </c>
    </row>
    <row r="676" spans="1:96" s="50" customFormat="1" ht="24" customHeight="1" x14ac:dyDescent="0.2">
      <c r="A676" s="182">
        <f t="shared" si="455"/>
        <v>2655495</v>
      </c>
      <c r="B676" s="298">
        <f t="shared" si="479"/>
        <v>670</v>
      </c>
      <c r="C676" s="266">
        <v>469</v>
      </c>
      <c r="D676" s="299">
        <v>13210</v>
      </c>
      <c r="E676" s="242" t="s">
        <v>248</v>
      </c>
      <c r="F676" s="243" t="s">
        <v>1367</v>
      </c>
      <c r="G676" s="287" t="s">
        <v>137</v>
      </c>
      <c r="H676" s="274" t="s">
        <v>1343</v>
      </c>
      <c r="I676" s="294" t="s">
        <v>3064</v>
      </c>
      <c r="J676" s="65" t="s">
        <v>1368</v>
      </c>
      <c r="K676" s="65" t="s">
        <v>1369</v>
      </c>
      <c r="L676" s="65" t="s">
        <v>1343</v>
      </c>
      <c r="M676" s="292" t="s">
        <v>137</v>
      </c>
      <c r="N676" s="244" t="s">
        <v>2410</v>
      </c>
      <c r="O676" s="65"/>
      <c r="P676" s="90"/>
      <c r="Q676" s="244">
        <v>30</v>
      </c>
      <c r="R676" s="246">
        <v>120</v>
      </c>
      <c r="S676" s="246">
        <v>110</v>
      </c>
      <c r="T676" s="246">
        <v>29.33</v>
      </c>
      <c r="U676" s="90">
        <v>0</v>
      </c>
      <c r="V676" s="262">
        <v>15</v>
      </c>
      <c r="W676" s="99">
        <v>0</v>
      </c>
      <c r="X676" s="84">
        <v>0</v>
      </c>
      <c r="Y676" s="99">
        <v>0</v>
      </c>
      <c r="Z676" s="65">
        <v>0</v>
      </c>
      <c r="AA676" s="319">
        <v>885165</v>
      </c>
      <c r="AB676" s="319">
        <v>46667</v>
      </c>
      <c r="AC676" s="320">
        <f t="shared" si="456"/>
        <v>931832</v>
      </c>
      <c r="AD676" s="75">
        <v>4500000</v>
      </c>
      <c r="AE676" s="75">
        <v>6000000</v>
      </c>
      <c r="AF676" s="338">
        <f t="shared" si="480"/>
        <v>177895.19999999998</v>
      </c>
      <c r="AG676" s="113">
        <f t="shared" si="457"/>
        <v>26554950</v>
      </c>
      <c r="AH676" s="75">
        <f t="shared" si="458"/>
        <v>1400010</v>
      </c>
      <c r="AI676" s="75">
        <f t="shared" si="459"/>
        <v>21347423.999999996</v>
      </c>
      <c r="AJ676" s="75">
        <f t="shared" si="460"/>
        <v>0</v>
      </c>
      <c r="AK676" s="75">
        <f t="shared" si="461"/>
        <v>4500000</v>
      </c>
      <c r="AL676" s="75">
        <f t="shared" si="462"/>
        <v>6000000</v>
      </c>
      <c r="AM676" s="75">
        <f t="shared" si="463"/>
        <v>4892117.9999999991</v>
      </c>
      <c r="AN676" s="75">
        <f t="shared" si="464"/>
        <v>5217666.2159999991</v>
      </c>
      <c r="AO676" s="75">
        <f t="shared" si="465"/>
        <v>0</v>
      </c>
      <c r="AP676" s="75">
        <f t="shared" si="466"/>
        <v>3000000</v>
      </c>
      <c r="AQ676" s="75">
        <v>0</v>
      </c>
      <c r="AR676" s="75">
        <v>0</v>
      </c>
      <c r="AS676" s="75">
        <v>0</v>
      </c>
      <c r="AT676" s="80">
        <v>0</v>
      </c>
      <c r="AU676" s="82">
        <f t="shared" si="467"/>
        <v>72912168.216000006</v>
      </c>
      <c r="AV676" s="113">
        <f t="shared" si="468"/>
        <v>54308316.440880008</v>
      </c>
      <c r="AW676" s="75">
        <f t="shared" si="469"/>
        <v>72912168.215999991</v>
      </c>
      <c r="AX676" s="75">
        <f t="shared" si="470"/>
        <v>5103851.7751199994</v>
      </c>
      <c r="AY676" s="76">
        <f t="shared" si="471"/>
        <v>1430831.644088001</v>
      </c>
      <c r="AZ676" s="75">
        <v>0</v>
      </c>
      <c r="BA676" s="75">
        <v>0</v>
      </c>
      <c r="BB676" s="75">
        <v>0</v>
      </c>
      <c r="BC676" s="80">
        <v>0</v>
      </c>
      <c r="BD676" s="80">
        <v>0</v>
      </c>
      <c r="BE676" s="80">
        <v>0</v>
      </c>
      <c r="BF676" s="78">
        <v>0</v>
      </c>
      <c r="BG676" s="348">
        <f t="shared" si="472"/>
        <v>6534683.4192080004</v>
      </c>
      <c r="BH676" s="188">
        <f t="shared" si="473"/>
        <v>66377484</v>
      </c>
      <c r="BM676" s="50">
        <v>885165</v>
      </c>
      <c r="BN676" s="391">
        <f t="shared" si="451"/>
        <v>46667</v>
      </c>
      <c r="BO676" s="391">
        <f t="shared" si="452"/>
        <v>931832</v>
      </c>
      <c r="BP676" s="391">
        <f t="shared" si="440"/>
        <v>26554950</v>
      </c>
      <c r="BQ676" s="50">
        <f t="shared" si="441"/>
        <v>1400010</v>
      </c>
      <c r="BR676" s="50">
        <f t="shared" si="442"/>
        <v>21347423.999999996</v>
      </c>
      <c r="BS676" s="50">
        <f t="shared" si="443"/>
        <v>0</v>
      </c>
      <c r="BT676" s="50">
        <f t="shared" si="444"/>
        <v>4500000</v>
      </c>
      <c r="BU676" s="50">
        <f t="shared" si="445"/>
        <v>6000000</v>
      </c>
      <c r="BV676" s="50">
        <f t="shared" si="446"/>
        <v>4892117.9999999991</v>
      </c>
      <c r="BW676" s="50">
        <f t="shared" si="447"/>
        <v>5217666.2159999991</v>
      </c>
      <c r="BX676" s="50">
        <f t="shared" si="448"/>
        <v>0</v>
      </c>
      <c r="BY676" s="50">
        <f t="shared" si="449"/>
        <v>3000000</v>
      </c>
      <c r="BZ676" s="50">
        <v>0</v>
      </c>
      <c r="CA676" s="50">
        <v>0</v>
      </c>
      <c r="CB676" s="50">
        <v>0</v>
      </c>
      <c r="CC676" s="50">
        <v>0</v>
      </c>
      <c r="CD676" s="391">
        <f t="shared" si="450"/>
        <v>72912168.216000006</v>
      </c>
      <c r="CE676" s="391">
        <f t="shared" si="453"/>
        <v>59412168.216000006</v>
      </c>
      <c r="CF676" s="391">
        <f t="shared" si="454"/>
        <v>72912168.216000006</v>
      </c>
      <c r="CG676" s="50">
        <f t="shared" si="474"/>
        <v>5103851.7751200013</v>
      </c>
      <c r="CH676" s="395">
        <f t="shared" si="475"/>
        <v>1941216.8216000006</v>
      </c>
      <c r="CI676" s="398">
        <v>0</v>
      </c>
      <c r="CJ676" s="50">
        <v>0</v>
      </c>
      <c r="CK676" s="50">
        <v>0</v>
      </c>
      <c r="CL676" s="50">
        <v>0</v>
      </c>
      <c r="CM676" s="50">
        <v>0</v>
      </c>
      <c r="CN676" s="50">
        <v>0</v>
      </c>
      <c r="CO676" s="50">
        <v>0</v>
      </c>
      <c r="CP676" s="395">
        <f t="shared" si="476"/>
        <v>7045068.5967200017</v>
      </c>
      <c r="CQ676" s="391">
        <f t="shared" si="477"/>
        <v>65867099</v>
      </c>
      <c r="CR676" s="391">
        <f t="shared" si="478"/>
        <v>-510385</v>
      </c>
    </row>
    <row r="677" spans="1:96" s="50" customFormat="1" ht="24" customHeight="1" x14ac:dyDescent="0.2">
      <c r="A677" s="182">
        <f t="shared" si="455"/>
        <v>2655495</v>
      </c>
      <c r="B677" s="298">
        <f t="shared" si="479"/>
        <v>671</v>
      </c>
      <c r="C677" s="266">
        <v>470</v>
      </c>
      <c r="D677" s="299">
        <v>13208</v>
      </c>
      <c r="E677" s="242" t="s">
        <v>135</v>
      </c>
      <c r="F677" s="243" t="s">
        <v>1361</v>
      </c>
      <c r="G677" s="287" t="s">
        <v>137</v>
      </c>
      <c r="H677" s="274" t="s">
        <v>1343</v>
      </c>
      <c r="I677" s="294" t="s">
        <v>3065</v>
      </c>
      <c r="J677" s="65" t="s">
        <v>1362</v>
      </c>
      <c r="K677" s="65" t="s">
        <v>1363</v>
      </c>
      <c r="L677" s="65" t="s">
        <v>1343</v>
      </c>
      <c r="M677" s="292" t="s">
        <v>137</v>
      </c>
      <c r="N677" s="244" t="s">
        <v>2410</v>
      </c>
      <c r="O677" s="65"/>
      <c r="P677" s="90"/>
      <c r="Q677" s="244">
        <v>30</v>
      </c>
      <c r="R677" s="246">
        <v>120</v>
      </c>
      <c r="S677" s="246">
        <v>110</v>
      </c>
      <c r="T677" s="246">
        <v>29.33</v>
      </c>
      <c r="U677" s="90">
        <v>0</v>
      </c>
      <c r="V677" s="262">
        <v>21</v>
      </c>
      <c r="W677" s="99">
        <v>0</v>
      </c>
      <c r="X677" s="84">
        <v>0</v>
      </c>
      <c r="Y677" s="99">
        <v>1</v>
      </c>
      <c r="Z677" s="65">
        <v>1</v>
      </c>
      <c r="AA677" s="319">
        <v>885165</v>
      </c>
      <c r="AB677" s="319">
        <v>46667</v>
      </c>
      <c r="AC677" s="320">
        <f t="shared" si="456"/>
        <v>931832</v>
      </c>
      <c r="AD677" s="75">
        <v>4500000</v>
      </c>
      <c r="AE677" s="75">
        <v>6000000</v>
      </c>
      <c r="AF677" s="338">
        <f t="shared" si="480"/>
        <v>177895.19999999998</v>
      </c>
      <c r="AG677" s="113">
        <f t="shared" si="457"/>
        <v>26554950</v>
      </c>
      <c r="AH677" s="75">
        <f t="shared" si="458"/>
        <v>1400010</v>
      </c>
      <c r="AI677" s="75">
        <f t="shared" si="459"/>
        <v>21347423.999999996</v>
      </c>
      <c r="AJ677" s="75">
        <f t="shared" si="460"/>
        <v>2655495</v>
      </c>
      <c r="AK677" s="75">
        <f t="shared" si="461"/>
        <v>4500000</v>
      </c>
      <c r="AL677" s="75">
        <f t="shared" si="462"/>
        <v>6000000</v>
      </c>
      <c r="AM677" s="75">
        <f t="shared" si="463"/>
        <v>4892117.9999999991</v>
      </c>
      <c r="AN677" s="75">
        <f t="shared" si="464"/>
        <v>5217666.2159999991</v>
      </c>
      <c r="AO677" s="75">
        <f t="shared" si="465"/>
        <v>0</v>
      </c>
      <c r="AP677" s="75">
        <f t="shared" si="466"/>
        <v>4200000</v>
      </c>
      <c r="AQ677" s="75">
        <v>0</v>
      </c>
      <c r="AR677" s="75">
        <v>0</v>
      </c>
      <c r="AS677" s="75">
        <v>0</v>
      </c>
      <c r="AT677" s="80">
        <v>0</v>
      </c>
      <c r="AU677" s="82">
        <f t="shared" si="467"/>
        <v>76767663.216000006</v>
      </c>
      <c r="AV677" s="113">
        <f t="shared" si="468"/>
        <v>54224316.440880008</v>
      </c>
      <c r="AW677" s="75">
        <f t="shared" si="469"/>
        <v>74112168.215999991</v>
      </c>
      <c r="AX677" s="75">
        <f t="shared" si="470"/>
        <v>5187851.7751199994</v>
      </c>
      <c r="AY677" s="76">
        <f t="shared" si="471"/>
        <v>1422431.644088001</v>
      </c>
      <c r="AZ677" s="75">
        <v>0</v>
      </c>
      <c r="BA677" s="75">
        <v>0</v>
      </c>
      <c r="BB677" s="75">
        <v>0</v>
      </c>
      <c r="BC677" s="80">
        <v>0</v>
      </c>
      <c r="BD677" s="80">
        <v>0</v>
      </c>
      <c r="BE677" s="80">
        <v>0</v>
      </c>
      <c r="BF677" s="78">
        <v>0</v>
      </c>
      <c r="BG677" s="348">
        <f t="shared" si="472"/>
        <v>6610283.4192080004</v>
      </c>
      <c r="BH677" s="188">
        <f t="shared" si="473"/>
        <v>70157379</v>
      </c>
      <c r="BM677" s="50">
        <v>885165</v>
      </c>
      <c r="BN677" s="391">
        <f t="shared" si="451"/>
        <v>46667</v>
      </c>
      <c r="BO677" s="391">
        <f t="shared" si="452"/>
        <v>931832</v>
      </c>
      <c r="BP677" s="391">
        <f t="shared" si="440"/>
        <v>26554950</v>
      </c>
      <c r="BQ677" s="50">
        <f t="shared" si="441"/>
        <v>1400010</v>
      </c>
      <c r="BR677" s="50">
        <f t="shared" si="442"/>
        <v>21347423.999999996</v>
      </c>
      <c r="BS677" s="50">
        <f t="shared" si="443"/>
        <v>2655495</v>
      </c>
      <c r="BT677" s="50">
        <f t="shared" si="444"/>
        <v>4500000</v>
      </c>
      <c r="BU677" s="50">
        <f t="shared" si="445"/>
        <v>6000000</v>
      </c>
      <c r="BV677" s="50">
        <f t="shared" si="446"/>
        <v>4892117.9999999991</v>
      </c>
      <c r="BW677" s="50">
        <f t="shared" si="447"/>
        <v>5217666.2159999991</v>
      </c>
      <c r="BX677" s="50">
        <f t="shared" si="448"/>
        <v>0</v>
      </c>
      <c r="BY677" s="50">
        <f t="shared" si="449"/>
        <v>4200000</v>
      </c>
      <c r="BZ677" s="50">
        <v>0</v>
      </c>
      <c r="CA677" s="50">
        <v>0</v>
      </c>
      <c r="CB677" s="50">
        <v>0</v>
      </c>
      <c r="CC677" s="50">
        <v>0</v>
      </c>
      <c r="CD677" s="391">
        <f t="shared" si="450"/>
        <v>76767663.216000006</v>
      </c>
      <c r="CE677" s="391">
        <f t="shared" si="453"/>
        <v>59412168.216000006</v>
      </c>
      <c r="CF677" s="391">
        <f t="shared" si="454"/>
        <v>74112168.216000006</v>
      </c>
      <c r="CG677" s="50">
        <f t="shared" si="474"/>
        <v>5187851.7751200013</v>
      </c>
      <c r="CH677" s="395">
        <f t="shared" si="475"/>
        <v>1941216.8216000006</v>
      </c>
      <c r="CI677" s="398">
        <v>0</v>
      </c>
      <c r="CJ677" s="50">
        <v>0</v>
      </c>
      <c r="CK677" s="50">
        <v>0</v>
      </c>
      <c r="CL677" s="50">
        <v>0</v>
      </c>
      <c r="CM677" s="50">
        <v>0</v>
      </c>
      <c r="CN677" s="50">
        <v>0</v>
      </c>
      <c r="CO677" s="50">
        <v>0</v>
      </c>
      <c r="CP677" s="395">
        <f t="shared" si="476"/>
        <v>7129068.5967200017</v>
      </c>
      <c r="CQ677" s="391">
        <f t="shared" si="477"/>
        <v>69638594</v>
      </c>
      <c r="CR677" s="391">
        <f t="shared" si="478"/>
        <v>-518785</v>
      </c>
    </row>
    <row r="678" spans="1:96" s="50" customFormat="1" ht="24" customHeight="1" x14ac:dyDescent="0.2">
      <c r="A678" s="182">
        <f t="shared" si="455"/>
        <v>2655495</v>
      </c>
      <c r="B678" s="298">
        <f t="shared" si="479"/>
        <v>672</v>
      </c>
      <c r="C678" s="266">
        <v>471</v>
      </c>
      <c r="D678" s="299">
        <v>13213</v>
      </c>
      <c r="E678" s="242" t="s">
        <v>1375</v>
      </c>
      <c r="F678" s="243" t="s">
        <v>1376</v>
      </c>
      <c r="G678" s="287" t="s">
        <v>137</v>
      </c>
      <c r="H678" s="274" t="s">
        <v>1343</v>
      </c>
      <c r="I678" s="294" t="s">
        <v>3066</v>
      </c>
      <c r="J678" s="65" t="s">
        <v>1377</v>
      </c>
      <c r="K678" s="65" t="s">
        <v>1378</v>
      </c>
      <c r="L678" s="65" t="s">
        <v>1343</v>
      </c>
      <c r="M678" s="292" t="s">
        <v>137</v>
      </c>
      <c r="N678" s="244" t="s">
        <v>2410</v>
      </c>
      <c r="O678" s="65"/>
      <c r="P678" s="90"/>
      <c r="Q678" s="244">
        <v>30</v>
      </c>
      <c r="R678" s="246">
        <v>120</v>
      </c>
      <c r="S678" s="246">
        <v>110</v>
      </c>
      <c r="T678" s="246">
        <v>29.33</v>
      </c>
      <c r="U678" s="90">
        <v>0</v>
      </c>
      <c r="V678" s="262">
        <v>15</v>
      </c>
      <c r="W678" s="99">
        <v>0</v>
      </c>
      <c r="X678" s="84">
        <v>0</v>
      </c>
      <c r="Y678" s="99">
        <v>2</v>
      </c>
      <c r="Z678" s="65">
        <v>2</v>
      </c>
      <c r="AA678" s="319">
        <v>885165</v>
      </c>
      <c r="AB678" s="319">
        <v>46667</v>
      </c>
      <c r="AC678" s="320">
        <f t="shared" si="456"/>
        <v>931832</v>
      </c>
      <c r="AD678" s="75">
        <v>4500000</v>
      </c>
      <c r="AE678" s="75">
        <v>6000000</v>
      </c>
      <c r="AF678" s="338">
        <f t="shared" si="480"/>
        <v>177895.19999999998</v>
      </c>
      <c r="AG678" s="113">
        <f t="shared" si="457"/>
        <v>26554950</v>
      </c>
      <c r="AH678" s="75">
        <f t="shared" si="458"/>
        <v>1400010</v>
      </c>
      <c r="AI678" s="75">
        <f t="shared" si="459"/>
        <v>21347423.999999996</v>
      </c>
      <c r="AJ678" s="75">
        <f t="shared" si="460"/>
        <v>5310990</v>
      </c>
      <c r="AK678" s="75">
        <f t="shared" si="461"/>
        <v>4500000</v>
      </c>
      <c r="AL678" s="75">
        <f t="shared" si="462"/>
        <v>6000000</v>
      </c>
      <c r="AM678" s="75">
        <f t="shared" si="463"/>
        <v>4892117.9999999991</v>
      </c>
      <c r="AN678" s="75">
        <f t="shared" si="464"/>
        <v>5217666.2159999991</v>
      </c>
      <c r="AO678" s="75">
        <f t="shared" si="465"/>
        <v>0</v>
      </c>
      <c r="AP678" s="75">
        <f t="shared" si="466"/>
        <v>3000000</v>
      </c>
      <c r="AQ678" s="75">
        <v>0</v>
      </c>
      <c r="AR678" s="75">
        <v>0</v>
      </c>
      <c r="AS678" s="75">
        <v>0</v>
      </c>
      <c r="AT678" s="80">
        <v>0</v>
      </c>
      <c r="AU678" s="82">
        <f t="shared" si="467"/>
        <v>78223158.216000006</v>
      </c>
      <c r="AV678" s="113">
        <f t="shared" si="468"/>
        <v>54308316.440880008</v>
      </c>
      <c r="AW678" s="75">
        <f t="shared" si="469"/>
        <v>72912168.215999991</v>
      </c>
      <c r="AX678" s="75">
        <f t="shared" si="470"/>
        <v>5103851.7751199994</v>
      </c>
      <c r="AY678" s="76">
        <f t="shared" si="471"/>
        <v>1430831.644088001</v>
      </c>
      <c r="AZ678" s="75">
        <v>0</v>
      </c>
      <c r="BA678" s="75">
        <v>0</v>
      </c>
      <c r="BB678" s="75">
        <v>0</v>
      </c>
      <c r="BC678" s="80">
        <v>0</v>
      </c>
      <c r="BD678" s="80">
        <v>0</v>
      </c>
      <c r="BE678" s="80">
        <v>0</v>
      </c>
      <c r="BF678" s="78">
        <v>0</v>
      </c>
      <c r="BG678" s="348">
        <f t="shared" si="472"/>
        <v>6534683.4192080004</v>
      </c>
      <c r="BH678" s="188">
        <f t="shared" si="473"/>
        <v>71688474</v>
      </c>
      <c r="BM678" s="50">
        <v>885165</v>
      </c>
      <c r="BN678" s="391">
        <f t="shared" si="451"/>
        <v>46667</v>
      </c>
      <c r="BO678" s="391">
        <f t="shared" si="452"/>
        <v>931832</v>
      </c>
      <c r="BP678" s="391">
        <f t="shared" si="440"/>
        <v>26554950</v>
      </c>
      <c r="BQ678" s="50">
        <f t="shared" si="441"/>
        <v>1400010</v>
      </c>
      <c r="BR678" s="50">
        <f t="shared" si="442"/>
        <v>21347423.999999996</v>
      </c>
      <c r="BS678" s="50">
        <f t="shared" si="443"/>
        <v>5310990</v>
      </c>
      <c r="BT678" s="50">
        <f t="shared" si="444"/>
        <v>4500000</v>
      </c>
      <c r="BU678" s="50">
        <f t="shared" si="445"/>
        <v>6000000</v>
      </c>
      <c r="BV678" s="50">
        <f t="shared" si="446"/>
        <v>4892117.9999999991</v>
      </c>
      <c r="BW678" s="50">
        <f t="shared" si="447"/>
        <v>5217666.2159999991</v>
      </c>
      <c r="BX678" s="50">
        <f t="shared" si="448"/>
        <v>0</v>
      </c>
      <c r="BY678" s="50">
        <f t="shared" si="449"/>
        <v>3000000</v>
      </c>
      <c r="BZ678" s="50">
        <v>0</v>
      </c>
      <c r="CA678" s="50">
        <v>0</v>
      </c>
      <c r="CB678" s="50">
        <v>0</v>
      </c>
      <c r="CC678" s="50">
        <v>0</v>
      </c>
      <c r="CD678" s="391">
        <f t="shared" si="450"/>
        <v>78223158.216000006</v>
      </c>
      <c r="CE678" s="391">
        <f t="shared" si="453"/>
        <v>59412168.216000006</v>
      </c>
      <c r="CF678" s="391">
        <f t="shared" si="454"/>
        <v>72912168.216000006</v>
      </c>
      <c r="CG678" s="50">
        <f t="shared" si="474"/>
        <v>5103851.7751200013</v>
      </c>
      <c r="CH678" s="395">
        <f t="shared" si="475"/>
        <v>1941216.8216000006</v>
      </c>
      <c r="CI678" s="398">
        <v>0</v>
      </c>
      <c r="CJ678" s="50">
        <v>0</v>
      </c>
      <c r="CK678" s="50">
        <v>0</v>
      </c>
      <c r="CL678" s="50">
        <v>0</v>
      </c>
      <c r="CM678" s="50">
        <v>0</v>
      </c>
      <c r="CN678" s="50">
        <v>0</v>
      </c>
      <c r="CO678" s="50">
        <v>0</v>
      </c>
      <c r="CP678" s="395">
        <f t="shared" si="476"/>
        <v>7045068.5967200017</v>
      </c>
      <c r="CQ678" s="391">
        <f t="shared" si="477"/>
        <v>71178089</v>
      </c>
      <c r="CR678" s="391">
        <f t="shared" si="478"/>
        <v>-510385</v>
      </c>
    </row>
    <row r="679" spans="1:96" s="50" customFormat="1" ht="24" customHeight="1" x14ac:dyDescent="0.2">
      <c r="A679" s="182">
        <f t="shared" si="455"/>
        <v>2655495</v>
      </c>
      <c r="B679" s="298">
        <f t="shared" si="479"/>
        <v>673</v>
      </c>
      <c r="C679" s="266">
        <v>472</v>
      </c>
      <c r="D679" s="299">
        <v>13214</v>
      </c>
      <c r="E679" s="242" t="s">
        <v>687</v>
      </c>
      <c r="F679" s="243" t="s">
        <v>1379</v>
      </c>
      <c r="G679" s="287" t="s">
        <v>137</v>
      </c>
      <c r="H679" s="274" t="s">
        <v>1343</v>
      </c>
      <c r="I679" s="294" t="s">
        <v>3067</v>
      </c>
      <c r="J679" s="65" t="s">
        <v>1380</v>
      </c>
      <c r="K679" s="65" t="s">
        <v>1381</v>
      </c>
      <c r="L679" s="65" t="s">
        <v>1343</v>
      </c>
      <c r="M679" s="292" t="s">
        <v>137</v>
      </c>
      <c r="N679" s="244" t="s">
        <v>2410</v>
      </c>
      <c r="O679" s="65"/>
      <c r="P679" s="90"/>
      <c r="Q679" s="244">
        <v>30</v>
      </c>
      <c r="R679" s="246">
        <v>120</v>
      </c>
      <c r="S679" s="246">
        <v>110</v>
      </c>
      <c r="T679" s="246">
        <v>29.33</v>
      </c>
      <c r="U679" s="90">
        <v>0</v>
      </c>
      <c r="V679" s="262">
        <v>15</v>
      </c>
      <c r="W679" s="99">
        <v>0</v>
      </c>
      <c r="X679" s="84">
        <v>0</v>
      </c>
      <c r="Y679" s="99">
        <v>0</v>
      </c>
      <c r="Z679" s="65">
        <v>0</v>
      </c>
      <c r="AA679" s="319">
        <v>885165</v>
      </c>
      <c r="AB679" s="319">
        <v>46667</v>
      </c>
      <c r="AC679" s="320">
        <f t="shared" si="456"/>
        <v>931832</v>
      </c>
      <c r="AD679" s="75">
        <v>4500000</v>
      </c>
      <c r="AE679" s="75">
        <v>6000000</v>
      </c>
      <c r="AF679" s="338">
        <f t="shared" si="480"/>
        <v>177895.19999999998</v>
      </c>
      <c r="AG679" s="113">
        <f t="shared" si="457"/>
        <v>26554950</v>
      </c>
      <c r="AH679" s="75">
        <f t="shared" si="458"/>
        <v>1400010</v>
      </c>
      <c r="AI679" s="75">
        <f t="shared" si="459"/>
        <v>21347423.999999996</v>
      </c>
      <c r="AJ679" s="75">
        <f t="shared" si="460"/>
        <v>0</v>
      </c>
      <c r="AK679" s="75">
        <f t="shared" si="461"/>
        <v>4500000</v>
      </c>
      <c r="AL679" s="75">
        <f t="shared" si="462"/>
        <v>6000000</v>
      </c>
      <c r="AM679" s="75">
        <f t="shared" si="463"/>
        <v>4892117.9999999991</v>
      </c>
      <c r="AN679" s="75">
        <f t="shared" si="464"/>
        <v>5217666.2159999991</v>
      </c>
      <c r="AO679" s="75">
        <f t="shared" si="465"/>
        <v>0</v>
      </c>
      <c r="AP679" s="75">
        <f t="shared" si="466"/>
        <v>3000000</v>
      </c>
      <c r="AQ679" s="75">
        <v>0</v>
      </c>
      <c r="AR679" s="75">
        <v>0</v>
      </c>
      <c r="AS679" s="75">
        <v>0</v>
      </c>
      <c r="AT679" s="80">
        <v>0</v>
      </c>
      <c r="AU679" s="82">
        <f t="shared" si="467"/>
        <v>72912168.216000006</v>
      </c>
      <c r="AV679" s="113">
        <f t="shared" si="468"/>
        <v>54308316.440880008</v>
      </c>
      <c r="AW679" s="75">
        <f t="shared" si="469"/>
        <v>72912168.215999991</v>
      </c>
      <c r="AX679" s="75">
        <f t="shared" si="470"/>
        <v>5103851.7751199994</v>
      </c>
      <c r="AY679" s="76">
        <f t="shared" si="471"/>
        <v>1430831.644088001</v>
      </c>
      <c r="AZ679" s="75">
        <v>0</v>
      </c>
      <c r="BA679" s="75">
        <v>0</v>
      </c>
      <c r="BB679" s="75">
        <v>0</v>
      </c>
      <c r="BC679" s="80">
        <v>0</v>
      </c>
      <c r="BD679" s="80">
        <v>0</v>
      </c>
      <c r="BE679" s="80">
        <v>0</v>
      </c>
      <c r="BF679" s="78">
        <v>0</v>
      </c>
      <c r="BG679" s="348">
        <f t="shared" si="472"/>
        <v>6534683.4192080004</v>
      </c>
      <c r="BH679" s="188">
        <f t="shared" si="473"/>
        <v>66377484</v>
      </c>
      <c r="BM679" s="50">
        <v>885165</v>
      </c>
      <c r="BN679" s="391">
        <f t="shared" si="451"/>
        <v>46667</v>
      </c>
      <c r="BO679" s="391">
        <f t="shared" si="452"/>
        <v>931832</v>
      </c>
      <c r="BP679" s="391">
        <f t="shared" si="440"/>
        <v>26554950</v>
      </c>
      <c r="BQ679" s="50">
        <f t="shared" si="441"/>
        <v>1400010</v>
      </c>
      <c r="BR679" s="50">
        <f t="shared" si="442"/>
        <v>21347423.999999996</v>
      </c>
      <c r="BS679" s="50">
        <f t="shared" si="443"/>
        <v>0</v>
      </c>
      <c r="BT679" s="50">
        <f t="shared" si="444"/>
        <v>4500000</v>
      </c>
      <c r="BU679" s="50">
        <f t="shared" si="445"/>
        <v>6000000</v>
      </c>
      <c r="BV679" s="50">
        <f t="shared" si="446"/>
        <v>4892117.9999999991</v>
      </c>
      <c r="BW679" s="50">
        <f t="shared" si="447"/>
        <v>5217666.2159999991</v>
      </c>
      <c r="BX679" s="50">
        <f t="shared" si="448"/>
        <v>0</v>
      </c>
      <c r="BY679" s="50">
        <f t="shared" si="449"/>
        <v>3000000</v>
      </c>
      <c r="BZ679" s="50">
        <v>0</v>
      </c>
      <c r="CA679" s="50">
        <v>0</v>
      </c>
      <c r="CB679" s="50">
        <v>0</v>
      </c>
      <c r="CC679" s="50">
        <v>0</v>
      </c>
      <c r="CD679" s="391">
        <f t="shared" si="450"/>
        <v>72912168.216000006</v>
      </c>
      <c r="CE679" s="391">
        <f t="shared" si="453"/>
        <v>59412168.216000006</v>
      </c>
      <c r="CF679" s="391">
        <f t="shared" si="454"/>
        <v>72912168.216000006</v>
      </c>
      <c r="CG679" s="50">
        <f t="shared" si="474"/>
        <v>5103851.7751200013</v>
      </c>
      <c r="CH679" s="395">
        <f t="shared" si="475"/>
        <v>1941216.8216000006</v>
      </c>
      <c r="CI679" s="398">
        <v>0</v>
      </c>
      <c r="CJ679" s="50">
        <v>0</v>
      </c>
      <c r="CK679" s="50">
        <v>0</v>
      </c>
      <c r="CL679" s="50">
        <v>0</v>
      </c>
      <c r="CM679" s="50">
        <v>0</v>
      </c>
      <c r="CN679" s="50">
        <v>0</v>
      </c>
      <c r="CO679" s="50">
        <v>0</v>
      </c>
      <c r="CP679" s="395">
        <f t="shared" si="476"/>
        <v>7045068.5967200017</v>
      </c>
      <c r="CQ679" s="391">
        <f t="shared" si="477"/>
        <v>65867099</v>
      </c>
      <c r="CR679" s="391">
        <f t="shared" si="478"/>
        <v>-510385</v>
      </c>
    </row>
    <row r="680" spans="1:96" s="50" customFormat="1" ht="24" customHeight="1" x14ac:dyDescent="0.2">
      <c r="A680" s="182">
        <f t="shared" si="455"/>
        <v>2655495</v>
      </c>
      <c r="B680" s="298">
        <f t="shared" si="479"/>
        <v>674</v>
      </c>
      <c r="C680" s="266">
        <v>473</v>
      </c>
      <c r="D680" s="299">
        <v>13207</v>
      </c>
      <c r="E680" s="242" t="s">
        <v>158</v>
      </c>
      <c r="F680" s="243" t="s">
        <v>1358</v>
      </c>
      <c r="G680" s="287" t="s">
        <v>137</v>
      </c>
      <c r="H680" s="274" t="s">
        <v>1343</v>
      </c>
      <c r="I680" s="294" t="s">
        <v>3068</v>
      </c>
      <c r="J680" s="65" t="s">
        <v>1359</v>
      </c>
      <c r="K680" s="65" t="s">
        <v>1360</v>
      </c>
      <c r="L680" s="65" t="s">
        <v>1343</v>
      </c>
      <c r="M680" s="292" t="s">
        <v>137</v>
      </c>
      <c r="N680" s="244" t="s">
        <v>2410</v>
      </c>
      <c r="O680" s="65"/>
      <c r="P680" s="90"/>
      <c r="Q680" s="244">
        <v>30</v>
      </c>
      <c r="R680" s="246">
        <v>120</v>
      </c>
      <c r="S680" s="246">
        <v>110</v>
      </c>
      <c r="T680" s="246">
        <v>29.33</v>
      </c>
      <c r="U680" s="90">
        <v>0</v>
      </c>
      <c r="V680" s="262">
        <v>15</v>
      </c>
      <c r="W680" s="99">
        <v>0</v>
      </c>
      <c r="X680" s="84">
        <v>0</v>
      </c>
      <c r="Y680" s="99">
        <v>2</v>
      </c>
      <c r="Z680" s="65">
        <v>2</v>
      </c>
      <c r="AA680" s="319">
        <v>885165</v>
      </c>
      <c r="AB680" s="319">
        <v>46667</v>
      </c>
      <c r="AC680" s="320">
        <f t="shared" si="456"/>
        <v>931832</v>
      </c>
      <c r="AD680" s="75">
        <v>4500000</v>
      </c>
      <c r="AE680" s="75">
        <v>6000000</v>
      </c>
      <c r="AF680" s="338">
        <f t="shared" si="480"/>
        <v>177895.19999999998</v>
      </c>
      <c r="AG680" s="113">
        <f t="shared" si="457"/>
        <v>26554950</v>
      </c>
      <c r="AH680" s="75">
        <f t="shared" si="458"/>
        <v>1400010</v>
      </c>
      <c r="AI680" s="75">
        <f t="shared" si="459"/>
        <v>21347423.999999996</v>
      </c>
      <c r="AJ680" s="75">
        <f t="shared" si="460"/>
        <v>5310990</v>
      </c>
      <c r="AK680" s="75">
        <f t="shared" si="461"/>
        <v>4500000</v>
      </c>
      <c r="AL680" s="75">
        <f t="shared" si="462"/>
        <v>6000000</v>
      </c>
      <c r="AM680" s="75">
        <f t="shared" si="463"/>
        <v>4892117.9999999991</v>
      </c>
      <c r="AN680" s="75">
        <f t="shared" si="464"/>
        <v>5217666.2159999991</v>
      </c>
      <c r="AO680" s="75">
        <f t="shared" si="465"/>
        <v>0</v>
      </c>
      <c r="AP680" s="75">
        <f t="shared" si="466"/>
        <v>3000000</v>
      </c>
      <c r="AQ680" s="75">
        <v>0</v>
      </c>
      <c r="AR680" s="75">
        <v>0</v>
      </c>
      <c r="AS680" s="75">
        <v>0</v>
      </c>
      <c r="AT680" s="80">
        <v>0</v>
      </c>
      <c r="AU680" s="82">
        <f t="shared" si="467"/>
        <v>78223158.216000006</v>
      </c>
      <c r="AV680" s="113">
        <f t="shared" si="468"/>
        <v>54308316.440880008</v>
      </c>
      <c r="AW680" s="75">
        <f t="shared" si="469"/>
        <v>72912168.215999991</v>
      </c>
      <c r="AX680" s="75">
        <f t="shared" si="470"/>
        <v>5103851.7751199994</v>
      </c>
      <c r="AY680" s="76">
        <f t="shared" si="471"/>
        <v>1430831.644088001</v>
      </c>
      <c r="AZ680" s="75">
        <v>0</v>
      </c>
      <c r="BA680" s="75">
        <v>0</v>
      </c>
      <c r="BB680" s="75">
        <v>0</v>
      </c>
      <c r="BC680" s="80">
        <v>0</v>
      </c>
      <c r="BD680" s="80">
        <v>0</v>
      </c>
      <c r="BE680" s="80">
        <v>0</v>
      </c>
      <c r="BF680" s="78">
        <v>0</v>
      </c>
      <c r="BG680" s="348">
        <f t="shared" si="472"/>
        <v>6534683.4192080004</v>
      </c>
      <c r="BH680" s="188">
        <f t="shared" si="473"/>
        <v>71688474</v>
      </c>
      <c r="BM680" s="50">
        <v>885165</v>
      </c>
      <c r="BN680" s="391">
        <f t="shared" si="451"/>
        <v>46667</v>
      </c>
      <c r="BO680" s="391">
        <f t="shared" si="452"/>
        <v>931832</v>
      </c>
      <c r="BP680" s="391">
        <f t="shared" si="440"/>
        <v>26554950</v>
      </c>
      <c r="BQ680" s="50">
        <f t="shared" si="441"/>
        <v>1400010</v>
      </c>
      <c r="BR680" s="50">
        <f t="shared" si="442"/>
        <v>21347423.999999996</v>
      </c>
      <c r="BS680" s="50">
        <f t="shared" si="443"/>
        <v>5310990</v>
      </c>
      <c r="BT680" s="50">
        <f t="shared" si="444"/>
        <v>4500000</v>
      </c>
      <c r="BU680" s="50">
        <f t="shared" si="445"/>
        <v>6000000</v>
      </c>
      <c r="BV680" s="50">
        <f t="shared" si="446"/>
        <v>4892117.9999999991</v>
      </c>
      <c r="BW680" s="50">
        <f t="shared" si="447"/>
        <v>5217666.2159999991</v>
      </c>
      <c r="BX680" s="50">
        <f t="shared" si="448"/>
        <v>0</v>
      </c>
      <c r="BY680" s="50">
        <f t="shared" si="449"/>
        <v>3000000</v>
      </c>
      <c r="BZ680" s="50">
        <v>0</v>
      </c>
      <c r="CA680" s="50">
        <v>0</v>
      </c>
      <c r="CB680" s="50">
        <v>0</v>
      </c>
      <c r="CC680" s="50">
        <v>0</v>
      </c>
      <c r="CD680" s="391">
        <f t="shared" si="450"/>
        <v>78223158.216000006</v>
      </c>
      <c r="CE680" s="391">
        <f t="shared" si="453"/>
        <v>59412168.216000006</v>
      </c>
      <c r="CF680" s="391">
        <f t="shared" si="454"/>
        <v>72912168.216000006</v>
      </c>
      <c r="CG680" s="50">
        <f t="shared" si="474"/>
        <v>5103851.7751200013</v>
      </c>
      <c r="CH680" s="395">
        <f t="shared" si="475"/>
        <v>1941216.8216000006</v>
      </c>
      <c r="CI680" s="398">
        <v>0</v>
      </c>
      <c r="CJ680" s="50">
        <v>0</v>
      </c>
      <c r="CK680" s="50">
        <v>0</v>
      </c>
      <c r="CL680" s="50">
        <v>0</v>
      </c>
      <c r="CM680" s="50">
        <v>0</v>
      </c>
      <c r="CN680" s="50">
        <v>0</v>
      </c>
      <c r="CO680" s="50">
        <v>0</v>
      </c>
      <c r="CP680" s="395">
        <f t="shared" si="476"/>
        <v>7045068.5967200017</v>
      </c>
      <c r="CQ680" s="391">
        <f t="shared" si="477"/>
        <v>71178089</v>
      </c>
      <c r="CR680" s="391">
        <f t="shared" si="478"/>
        <v>-510385</v>
      </c>
    </row>
    <row r="681" spans="1:96" s="50" customFormat="1" ht="24" customHeight="1" x14ac:dyDescent="0.2">
      <c r="A681" s="182">
        <f t="shared" si="455"/>
        <v>2655495</v>
      </c>
      <c r="B681" s="298">
        <f t="shared" si="479"/>
        <v>675</v>
      </c>
      <c r="C681" s="266">
        <v>474</v>
      </c>
      <c r="D681" s="299">
        <v>13211</v>
      </c>
      <c r="E681" s="242" t="s">
        <v>1370</v>
      </c>
      <c r="F681" s="243" t="s">
        <v>798</v>
      </c>
      <c r="G681" s="287" t="s">
        <v>137</v>
      </c>
      <c r="H681" s="274" t="s">
        <v>1343</v>
      </c>
      <c r="I681" s="294" t="s">
        <v>3069</v>
      </c>
      <c r="J681" s="65">
        <v>2930059583</v>
      </c>
      <c r="K681" s="65" t="s">
        <v>1371</v>
      </c>
      <c r="L681" s="65" t="s">
        <v>1343</v>
      </c>
      <c r="M681" s="292" t="s">
        <v>137</v>
      </c>
      <c r="N681" s="99"/>
      <c r="O681" s="246" t="s">
        <v>2410</v>
      </c>
      <c r="P681" s="90"/>
      <c r="Q681" s="244">
        <v>30</v>
      </c>
      <c r="R681" s="246">
        <v>90</v>
      </c>
      <c r="S681" s="246">
        <v>0</v>
      </c>
      <c r="T681" s="246">
        <v>0</v>
      </c>
      <c r="U681" s="90">
        <v>0</v>
      </c>
      <c r="V681" s="262">
        <v>26</v>
      </c>
      <c r="W681" s="99">
        <v>0</v>
      </c>
      <c r="X681" s="84">
        <v>0</v>
      </c>
      <c r="Y681" s="99">
        <v>1</v>
      </c>
      <c r="Z681" s="65">
        <v>0</v>
      </c>
      <c r="AA681" s="319">
        <v>885165</v>
      </c>
      <c r="AB681" s="319">
        <v>46667</v>
      </c>
      <c r="AC681" s="320">
        <f t="shared" si="456"/>
        <v>931832</v>
      </c>
      <c r="AD681" s="75">
        <v>4500000</v>
      </c>
      <c r="AE681" s="75">
        <v>6000000</v>
      </c>
      <c r="AF681" s="338">
        <f t="shared" si="480"/>
        <v>177895.19999999998</v>
      </c>
      <c r="AG681" s="113">
        <f t="shared" si="457"/>
        <v>26554950</v>
      </c>
      <c r="AH681" s="75">
        <f t="shared" si="458"/>
        <v>1400010</v>
      </c>
      <c r="AI681" s="75">
        <f t="shared" si="459"/>
        <v>16010567.999999998</v>
      </c>
      <c r="AJ681" s="75">
        <f t="shared" si="460"/>
        <v>0</v>
      </c>
      <c r="AK681" s="75">
        <f t="shared" si="461"/>
        <v>4500000</v>
      </c>
      <c r="AL681" s="75">
        <f t="shared" si="462"/>
        <v>6000000</v>
      </c>
      <c r="AM681" s="75">
        <f t="shared" si="463"/>
        <v>0</v>
      </c>
      <c r="AN681" s="75">
        <f t="shared" si="464"/>
        <v>0</v>
      </c>
      <c r="AO681" s="75">
        <f t="shared" si="465"/>
        <v>0</v>
      </c>
      <c r="AP681" s="75">
        <f t="shared" si="466"/>
        <v>5200000</v>
      </c>
      <c r="AQ681" s="75">
        <v>0</v>
      </c>
      <c r="AR681" s="75">
        <v>0</v>
      </c>
      <c r="AS681" s="75">
        <v>0</v>
      </c>
      <c r="AT681" s="80">
        <v>0</v>
      </c>
      <c r="AU681" s="82">
        <f t="shared" si="467"/>
        <v>59665528</v>
      </c>
      <c r="AV681" s="113">
        <f t="shared" si="468"/>
        <v>39788941.039999999</v>
      </c>
      <c r="AW681" s="75">
        <f t="shared" si="469"/>
        <v>59665528</v>
      </c>
      <c r="AX681" s="75">
        <f t="shared" si="470"/>
        <v>4176586.9600000004</v>
      </c>
      <c r="AY681" s="76">
        <f t="shared" si="471"/>
        <v>0</v>
      </c>
      <c r="AZ681" s="75">
        <v>0</v>
      </c>
      <c r="BA681" s="75">
        <v>0</v>
      </c>
      <c r="BB681" s="75">
        <v>0</v>
      </c>
      <c r="BC681" s="80">
        <v>0</v>
      </c>
      <c r="BD681" s="80">
        <v>0</v>
      </c>
      <c r="BE681" s="80">
        <v>0</v>
      </c>
      <c r="BF681" s="78">
        <v>0</v>
      </c>
      <c r="BG681" s="348">
        <f t="shared" si="472"/>
        <v>4176586.9600000004</v>
      </c>
      <c r="BH681" s="188">
        <f t="shared" si="473"/>
        <v>55488941</v>
      </c>
      <c r="BM681" s="50">
        <v>885165</v>
      </c>
      <c r="BN681" s="391">
        <f t="shared" si="451"/>
        <v>46667</v>
      </c>
      <c r="BO681" s="391">
        <f t="shared" si="452"/>
        <v>931832</v>
      </c>
      <c r="BP681" s="391">
        <f t="shared" ref="BP681:BP744" si="481">BM681*Q681</f>
        <v>26554950</v>
      </c>
      <c r="BQ681" s="50">
        <f t="shared" ref="BQ681:BQ744" si="482">BN681*Q681</f>
        <v>1400010</v>
      </c>
      <c r="BR681" s="50">
        <f t="shared" ref="BR681:BR744" si="483">BO681*30/220*1.4*R681</f>
        <v>16010567.999999998</v>
      </c>
      <c r="BS681" s="50">
        <f t="shared" ref="BS681:BS744" si="484">(885165*3*Z681)/30*Q681</f>
        <v>0</v>
      </c>
      <c r="BT681" s="50">
        <f t="shared" ref="BT681:BT744" si="485">4500000/30*Q681</f>
        <v>4500000</v>
      </c>
      <c r="BU681" s="50">
        <f t="shared" ref="BU681:BU744" si="486">6000000/30*Q681</f>
        <v>6000000</v>
      </c>
      <c r="BV681" s="50">
        <f t="shared" ref="BV681:BV744" si="487">BO681*30/220*35%*S681</f>
        <v>0</v>
      </c>
      <c r="BW681" s="50">
        <f t="shared" ref="BW681:BW744" si="488">BO681*30/220*1.4*T681</f>
        <v>0</v>
      </c>
      <c r="BX681" s="50">
        <f t="shared" ref="BX681:BX744" si="489">BO681*U681</f>
        <v>0</v>
      </c>
      <c r="BY681" s="50">
        <f t="shared" ref="BY681:BY744" si="490">200000*V681</f>
        <v>5200000</v>
      </c>
      <c r="BZ681" s="50">
        <v>0</v>
      </c>
      <c r="CA681" s="50">
        <v>0</v>
      </c>
      <c r="CB681" s="50">
        <v>0</v>
      </c>
      <c r="CC681" s="50">
        <v>0</v>
      </c>
      <c r="CD681" s="391">
        <f t="shared" ref="CD681:CD744" si="491">SUM(BP681:CC681)</f>
        <v>59665528</v>
      </c>
      <c r="CE681" s="391">
        <f t="shared" si="453"/>
        <v>43965528</v>
      </c>
      <c r="CF681" s="391">
        <f t="shared" si="454"/>
        <v>59665528</v>
      </c>
      <c r="CG681" s="50">
        <f t="shared" si="474"/>
        <v>4176586.9600000004</v>
      </c>
      <c r="CH681" s="395">
        <f t="shared" si="475"/>
        <v>396552.80000000005</v>
      </c>
      <c r="CI681" s="398">
        <v>0</v>
      </c>
      <c r="CJ681" s="50">
        <v>0</v>
      </c>
      <c r="CK681" s="50">
        <v>0</v>
      </c>
      <c r="CL681" s="50">
        <v>0</v>
      </c>
      <c r="CM681" s="50">
        <v>0</v>
      </c>
      <c r="CN681" s="50">
        <v>0</v>
      </c>
      <c r="CO681" s="50">
        <v>0</v>
      </c>
      <c r="CP681" s="395">
        <f t="shared" si="476"/>
        <v>4573139.7600000007</v>
      </c>
      <c r="CQ681" s="391">
        <f t="shared" si="477"/>
        <v>55092388</v>
      </c>
      <c r="CR681" s="391">
        <f t="shared" si="478"/>
        <v>-396553</v>
      </c>
    </row>
    <row r="682" spans="1:96" s="50" customFormat="1" ht="24" customHeight="1" x14ac:dyDescent="0.2">
      <c r="A682" s="182">
        <f t="shared" si="455"/>
        <v>2655495</v>
      </c>
      <c r="B682" s="298">
        <f t="shared" si="479"/>
        <v>676</v>
      </c>
      <c r="C682" s="266">
        <v>475</v>
      </c>
      <c r="D682" s="299">
        <v>13215</v>
      </c>
      <c r="E682" s="242" t="s">
        <v>1382</v>
      </c>
      <c r="F682" s="243" t="s">
        <v>1383</v>
      </c>
      <c r="G682" s="287" t="s">
        <v>137</v>
      </c>
      <c r="H682" s="274" t="s">
        <v>1343</v>
      </c>
      <c r="I682" s="294" t="s">
        <v>3070</v>
      </c>
      <c r="J682" s="65" t="s">
        <v>1384</v>
      </c>
      <c r="K682" s="65" t="s">
        <v>1385</v>
      </c>
      <c r="L682" s="65" t="s">
        <v>1343</v>
      </c>
      <c r="M682" s="292" t="s">
        <v>137</v>
      </c>
      <c r="N682" s="244" t="s">
        <v>2410</v>
      </c>
      <c r="O682" s="65"/>
      <c r="P682" s="90"/>
      <c r="Q682" s="244">
        <v>30</v>
      </c>
      <c r="R682" s="246">
        <v>120</v>
      </c>
      <c r="S682" s="246">
        <v>110</v>
      </c>
      <c r="T682" s="246">
        <v>29.33</v>
      </c>
      <c r="U682" s="90">
        <v>0</v>
      </c>
      <c r="V682" s="262">
        <v>15</v>
      </c>
      <c r="W682" s="99">
        <v>0</v>
      </c>
      <c r="X682" s="84">
        <v>0</v>
      </c>
      <c r="Y682" s="99">
        <v>2</v>
      </c>
      <c r="Z682" s="65">
        <v>1</v>
      </c>
      <c r="AA682" s="319">
        <v>885165</v>
      </c>
      <c r="AB682" s="319">
        <v>46667</v>
      </c>
      <c r="AC682" s="320">
        <f t="shared" si="456"/>
        <v>931832</v>
      </c>
      <c r="AD682" s="75">
        <v>4500000</v>
      </c>
      <c r="AE682" s="75">
        <v>6000000</v>
      </c>
      <c r="AF682" s="338">
        <f t="shared" si="480"/>
        <v>177895.19999999998</v>
      </c>
      <c r="AG682" s="113">
        <f t="shared" si="457"/>
        <v>26554950</v>
      </c>
      <c r="AH682" s="75">
        <f t="shared" si="458"/>
        <v>1400010</v>
      </c>
      <c r="AI682" s="75">
        <f t="shared" si="459"/>
        <v>21347423.999999996</v>
      </c>
      <c r="AJ682" s="75">
        <f t="shared" si="460"/>
        <v>2655495</v>
      </c>
      <c r="AK682" s="75">
        <f t="shared" si="461"/>
        <v>4500000</v>
      </c>
      <c r="AL682" s="75">
        <f t="shared" si="462"/>
        <v>6000000</v>
      </c>
      <c r="AM682" s="75">
        <f t="shared" si="463"/>
        <v>4892117.9999999991</v>
      </c>
      <c r="AN682" s="75">
        <f t="shared" si="464"/>
        <v>5217666.2159999991</v>
      </c>
      <c r="AO682" s="75">
        <f t="shared" si="465"/>
        <v>0</v>
      </c>
      <c r="AP682" s="75">
        <f t="shared" si="466"/>
        <v>3000000</v>
      </c>
      <c r="AQ682" s="75">
        <v>0</v>
      </c>
      <c r="AR682" s="75">
        <v>0</v>
      </c>
      <c r="AS682" s="75">
        <v>0</v>
      </c>
      <c r="AT682" s="80">
        <v>0</v>
      </c>
      <c r="AU682" s="82">
        <f t="shared" si="467"/>
        <v>75567663.216000006</v>
      </c>
      <c r="AV682" s="113">
        <f t="shared" si="468"/>
        <v>54308316.440880008</v>
      </c>
      <c r="AW682" s="75">
        <f t="shared" si="469"/>
        <v>72912168.215999991</v>
      </c>
      <c r="AX682" s="75">
        <f t="shared" si="470"/>
        <v>5103851.7751199994</v>
      </c>
      <c r="AY682" s="76">
        <f t="shared" si="471"/>
        <v>1430831.644088001</v>
      </c>
      <c r="AZ682" s="75">
        <v>0</v>
      </c>
      <c r="BA682" s="75">
        <v>0</v>
      </c>
      <c r="BB682" s="75">
        <v>0</v>
      </c>
      <c r="BC682" s="80">
        <v>0</v>
      </c>
      <c r="BD682" s="80">
        <v>0</v>
      </c>
      <c r="BE682" s="80">
        <v>0</v>
      </c>
      <c r="BF682" s="78">
        <v>0</v>
      </c>
      <c r="BG682" s="348">
        <f t="shared" si="472"/>
        <v>6534683.4192080004</v>
      </c>
      <c r="BH682" s="188">
        <f t="shared" si="473"/>
        <v>69032979</v>
      </c>
      <c r="BM682" s="50">
        <v>885165</v>
      </c>
      <c r="BN682" s="391">
        <f t="shared" si="451"/>
        <v>46667</v>
      </c>
      <c r="BO682" s="391">
        <f t="shared" si="452"/>
        <v>931832</v>
      </c>
      <c r="BP682" s="391">
        <f t="shared" si="481"/>
        <v>26554950</v>
      </c>
      <c r="BQ682" s="50">
        <f t="shared" si="482"/>
        <v>1400010</v>
      </c>
      <c r="BR682" s="50">
        <f t="shared" si="483"/>
        <v>21347423.999999996</v>
      </c>
      <c r="BS682" s="50">
        <f t="shared" si="484"/>
        <v>2655495</v>
      </c>
      <c r="BT682" s="50">
        <f t="shared" si="485"/>
        <v>4500000</v>
      </c>
      <c r="BU682" s="50">
        <f t="shared" si="486"/>
        <v>6000000</v>
      </c>
      <c r="BV682" s="50">
        <f t="shared" si="487"/>
        <v>4892117.9999999991</v>
      </c>
      <c r="BW682" s="50">
        <f t="shared" si="488"/>
        <v>5217666.2159999991</v>
      </c>
      <c r="BX682" s="50">
        <f t="shared" si="489"/>
        <v>0</v>
      </c>
      <c r="BY682" s="50">
        <f t="shared" si="490"/>
        <v>3000000</v>
      </c>
      <c r="BZ682" s="50">
        <v>0</v>
      </c>
      <c r="CA682" s="50">
        <v>0</v>
      </c>
      <c r="CB682" s="50">
        <v>0</v>
      </c>
      <c r="CC682" s="50">
        <v>0</v>
      </c>
      <c r="CD682" s="391">
        <f t="shared" si="491"/>
        <v>75567663.216000006</v>
      </c>
      <c r="CE682" s="391">
        <f t="shared" si="453"/>
        <v>59412168.216000006</v>
      </c>
      <c r="CF682" s="391">
        <f t="shared" si="454"/>
        <v>72912168.216000006</v>
      </c>
      <c r="CG682" s="50">
        <f t="shared" si="474"/>
        <v>5103851.7751200013</v>
      </c>
      <c r="CH682" s="395">
        <f t="shared" si="475"/>
        <v>1941216.8216000006</v>
      </c>
      <c r="CI682" s="398">
        <v>0</v>
      </c>
      <c r="CJ682" s="50">
        <v>0</v>
      </c>
      <c r="CK682" s="50">
        <v>0</v>
      </c>
      <c r="CL682" s="50">
        <v>0</v>
      </c>
      <c r="CM682" s="50">
        <v>0</v>
      </c>
      <c r="CN682" s="50">
        <v>0</v>
      </c>
      <c r="CO682" s="50">
        <v>0</v>
      </c>
      <c r="CP682" s="395">
        <f t="shared" si="476"/>
        <v>7045068.5967200017</v>
      </c>
      <c r="CQ682" s="391">
        <f t="shared" si="477"/>
        <v>68522594</v>
      </c>
      <c r="CR682" s="391">
        <f t="shared" si="478"/>
        <v>-510385</v>
      </c>
    </row>
    <row r="683" spans="1:96" s="50" customFormat="1" ht="24" customHeight="1" x14ac:dyDescent="0.2">
      <c r="A683" s="182">
        <f t="shared" si="455"/>
        <v>2655495</v>
      </c>
      <c r="B683" s="298">
        <f t="shared" si="479"/>
        <v>677</v>
      </c>
      <c r="C683" s="266">
        <v>476</v>
      </c>
      <c r="D683" s="299">
        <v>13216</v>
      </c>
      <c r="E683" s="242" t="s">
        <v>148</v>
      </c>
      <c r="F683" s="243" t="s">
        <v>900</v>
      </c>
      <c r="G683" s="287" t="s">
        <v>137</v>
      </c>
      <c r="H683" s="274" t="s">
        <v>1343</v>
      </c>
      <c r="I683" s="294" t="s">
        <v>3071</v>
      </c>
      <c r="J683" s="65">
        <v>4920089971</v>
      </c>
      <c r="K683" s="65" t="s">
        <v>1386</v>
      </c>
      <c r="L683" s="65" t="s">
        <v>1343</v>
      </c>
      <c r="M683" s="292" t="s">
        <v>137</v>
      </c>
      <c r="N683" s="244" t="s">
        <v>2410</v>
      </c>
      <c r="O683" s="65"/>
      <c r="P683" s="90"/>
      <c r="Q683" s="244">
        <v>30</v>
      </c>
      <c r="R683" s="246">
        <v>120</v>
      </c>
      <c r="S683" s="246">
        <v>110</v>
      </c>
      <c r="T683" s="246">
        <v>29.33</v>
      </c>
      <c r="U683" s="90">
        <v>0</v>
      </c>
      <c r="V683" s="262">
        <v>26</v>
      </c>
      <c r="W683" s="99">
        <v>0</v>
      </c>
      <c r="X683" s="84">
        <v>0</v>
      </c>
      <c r="Y683" s="99">
        <v>0</v>
      </c>
      <c r="Z683" s="65">
        <v>0</v>
      </c>
      <c r="AA683" s="319">
        <v>885165</v>
      </c>
      <c r="AB683" s="319">
        <v>0</v>
      </c>
      <c r="AC683" s="320">
        <f t="shared" si="456"/>
        <v>885165</v>
      </c>
      <c r="AD683" s="75">
        <v>4500000</v>
      </c>
      <c r="AE683" s="75">
        <v>6000000</v>
      </c>
      <c r="AF683" s="338">
        <f t="shared" si="480"/>
        <v>168986.04545454544</v>
      </c>
      <c r="AG683" s="113">
        <f t="shared" si="457"/>
        <v>26554950</v>
      </c>
      <c r="AH683" s="75">
        <f t="shared" si="458"/>
        <v>0</v>
      </c>
      <c r="AI683" s="75">
        <f t="shared" si="459"/>
        <v>20278325.454545453</v>
      </c>
      <c r="AJ683" s="75">
        <f t="shared" si="460"/>
        <v>0</v>
      </c>
      <c r="AK683" s="75">
        <f t="shared" si="461"/>
        <v>4500000</v>
      </c>
      <c r="AL683" s="75">
        <f t="shared" si="462"/>
        <v>6000000</v>
      </c>
      <c r="AM683" s="75">
        <f t="shared" si="463"/>
        <v>4647116.25</v>
      </c>
      <c r="AN683" s="75">
        <f t="shared" si="464"/>
        <v>4956360.7131818179</v>
      </c>
      <c r="AO683" s="75">
        <f t="shared" si="465"/>
        <v>0</v>
      </c>
      <c r="AP683" s="75">
        <f t="shared" si="466"/>
        <v>5200000</v>
      </c>
      <c r="AQ683" s="75">
        <v>0</v>
      </c>
      <c r="AR683" s="75">
        <v>0</v>
      </c>
      <c r="AS683" s="75">
        <v>0</v>
      </c>
      <c r="AT683" s="80">
        <v>0</v>
      </c>
      <c r="AU683" s="82">
        <f t="shared" si="467"/>
        <v>72136752.417727262</v>
      </c>
      <c r="AV683" s="113">
        <f t="shared" si="468"/>
        <v>51387179.748486355</v>
      </c>
      <c r="AW683" s="75">
        <f t="shared" si="469"/>
        <v>72136752.417727262</v>
      </c>
      <c r="AX683" s="75">
        <f t="shared" si="470"/>
        <v>5049572.6692409087</v>
      </c>
      <c r="AY683" s="76">
        <f t="shared" si="471"/>
        <v>1138717.9748486355</v>
      </c>
      <c r="AZ683" s="75">
        <v>0</v>
      </c>
      <c r="BA683" s="75">
        <v>0</v>
      </c>
      <c r="BB683" s="75">
        <v>0</v>
      </c>
      <c r="BC683" s="80">
        <v>0</v>
      </c>
      <c r="BD683" s="80">
        <v>0</v>
      </c>
      <c r="BE683" s="80">
        <v>0</v>
      </c>
      <c r="BF683" s="78">
        <v>0</v>
      </c>
      <c r="BG683" s="348">
        <f t="shared" si="472"/>
        <v>6188290.6440895442</v>
      </c>
      <c r="BH683" s="188">
        <f t="shared" si="473"/>
        <v>65948461</v>
      </c>
      <c r="BM683" s="50">
        <v>885165</v>
      </c>
      <c r="BN683" s="391">
        <f t="shared" si="451"/>
        <v>0</v>
      </c>
      <c r="BO683" s="391">
        <f t="shared" si="452"/>
        <v>885165</v>
      </c>
      <c r="BP683" s="391">
        <f t="shared" si="481"/>
        <v>26554950</v>
      </c>
      <c r="BQ683" s="50">
        <f t="shared" si="482"/>
        <v>0</v>
      </c>
      <c r="BR683" s="50">
        <f t="shared" si="483"/>
        <v>20278325.454545453</v>
      </c>
      <c r="BS683" s="50">
        <f t="shared" si="484"/>
        <v>0</v>
      </c>
      <c r="BT683" s="50">
        <f t="shared" si="485"/>
        <v>4500000</v>
      </c>
      <c r="BU683" s="50">
        <f t="shared" si="486"/>
        <v>6000000</v>
      </c>
      <c r="BV683" s="50">
        <f t="shared" si="487"/>
        <v>4647116.25</v>
      </c>
      <c r="BW683" s="50">
        <f t="shared" si="488"/>
        <v>4956360.7131818179</v>
      </c>
      <c r="BX683" s="50">
        <f t="shared" si="489"/>
        <v>0</v>
      </c>
      <c r="BY683" s="50">
        <f t="shared" si="490"/>
        <v>5200000</v>
      </c>
      <c r="BZ683" s="50">
        <v>0</v>
      </c>
      <c r="CA683" s="50">
        <v>0</v>
      </c>
      <c r="CB683" s="50">
        <v>0</v>
      </c>
      <c r="CC683" s="50">
        <v>0</v>
      </c>
      <c r="CD683" s="391">
        <f t="shared" si="491"/>
        <v>72136752.417727262</v>
      </c>
      <c r="CE683" s="391">
        <f t="shared" si="453"/>
        <v>56436752.417727262</v>
      </c>
      <c r="CF683" s="391">
        <f t="shared" si="454"/>
        <v>72136752.417727262</v>
      </c>
      <c r="CG683" s="50">
        <f t="shared" si="474"/>
        <v>5049572.6692409087</v>
      </c>
      <c r="CH683" s="395">
        <f t="shared" si="475"/>
        <v>1643675.2417727262</v>
      </c>
      <c r="CI683" s="398">
        <v>0</v>
      </c>
      <c r="CJ683" s="50">
        <v>0</v>
      </c>
      <c r="CK683" s="50">
        <v>0</v>
      </c>
      <c r="CL683" s="50">
        <v>0</v>
      </c>
      <c r="CM683" s="50">
        <v>0</v>
      </c>
      <c r="CN683" s="50">
        <v>0</v>
      </c>
      <c r="CO683" s="50">
        <v>0</v>
      </c>
      <c r="CP683" s="395">
        <f t="shared" si="476"/>
        <v>6693247.9110136349</v>
      </c>
      <c r="CQ683" s="391">
        <f t="shared" si="477"/>
        <v>65443504</v>
      </c>
      <c r="CR683" s="391">
        <f t="shared" si="478"/>
        <v>-504957</v>
      </c>
    </row>
    <row r="684" spans="1:96" s="50" customFormat="1" ht="24" customHeight="1" x14ac:dyDescent="0.2">
      <c r="A684" s="182">
        <f t="shared" si="455"/>
        <v>2655495</v>
      </c>
      <c r="B684" s="298">
        <f t="shared" si="479"/>
        <v>678</v>
      </c>
      <c r="C684" s="266">
        <v>477</v>
      </c>
      <c r="D684" s="299">
        <v>13029</v>
      </c>
      <c r="E684" s="242" t="s">
        <v>111</v>
      </c>
      <c r="F684" s="243" t="s">
        <v>822</v>
      </c>
      <c r="G684" s="287" t="s">
        <v>137</v>
      </c>
      <c r="H684" s="274" t="s">
        <v>799</v>
      </c>
      <c r="I684" s="294" t="s">
        <v>3072</v>
      </c>
      <c r="J684" s="65" t="s">
        <v>823</v>
      </c>
      <c r="K684" s="65" t="s">
        <v>824</v>
      </c>
      <c r="L684" s="65" t="s">
        <v>799</v>
      </c>
      <c r="M684" s="292" t="s">
        <v>137</v>
      </c>
      <c r="N684" s="244" t="s">
        <v>2410</v>
      </c>
      <c r="O684" s="65"/>
      <c r="P684" s="90"/>
      <c r="Q684" s="244">
        <v>30</v>
      </c>
      <c r="R684" s="246">
        <v>120</v>
      </c>
      <c r="S684" s="246">
        <v>110</v>
      </c>
      <c r="T684" s="246">
        <v>29.33</v>
      </c>
      <c r="U684" s="90">
        <v>0</v>
      </c>
      <c r="V684" s="262">
        <v>15</v>
      </c>
      <c r="W684" s="99">
        <v>0</v>
      </c>
      <c r="X684" s="84">
        <v>0</v>
      </c>
      <c r="Y684" s="99">
        <v>2</v>
      </c>
      <c r="Z684" s="65">
        <v>2</v>
      </c>
      <c r="AA684" s="319">
        <v>885165</v>
      </c>
      <c r="AB684" s="319">
        <v>46667</v>
      </c>
      <c r="AC684" s="320">
        <f t="shared" si="456"/>
        <v>931832</v>
      </c>
      <c r="AD684" s="75">
        <v>4500000</v>
      </c>
      <c r="AE684" s="75">
        <v>6000000</v>
      </c>
      <c r="AF684" s="338">
        <f t="shared" si="480"/>
        <v>177895.19999999998</v>
      </c>
      <c r="AG684" s="113">
        <f t="shared" si="457"/>
        <v>26554950</v>
      </c>
      <c r="AH684" s="75">
        <f t="shared" si="458"/>
        <v>1400010</v>
      </c>
      <c r="AI684" s="75">
        <f t="shared" si="459"/>
        <v>21347423.999999996</v>
      </c>
      <c r="AJ684" s="75">
        <f t="shared" si="460"/>
        <v>5310990</v>
      </c>
      <c r="AK684" s="75">
        <f t="shared" si="461"/>
        <v>4500000</v>
      </c>
      <c r="AL684" s="75">
        <f t="shared" si="462"/>
        <v>6000000</v>
      </c>
      <c r="AM684" s="75">
        <f t="shared" si="463"/>
        <v>4892117.9999999991</v>
      </c>
      <c r="AN684" s="75">
        <f t="shared" si="464"/>
        <v>5217666.2159999991</v>
      </c>
      <c r="AO684" s="75">
        <f t="shared" si="465"/>
        <v>0</v>
      </c>
      <c r="AP684" s="75">
        <f t="shared" si="466"/>
        <v>3000000</v>
      </c>
      <c r="AQ684" s="75">
        <v>0</v>
      </c>
      <c r="AR684" s="75">
        <v>0</v>
      </c>
      <c r="AS684" s="75">
        <v>0</v>
      </c>
      <c r="AT684" s="80">
        <v>0</v>
      </c>
      <c r="AU684" s="82">
        <f t="shared" si="467"/>
        <v>78223158.216000006</v>
      </c>
      <c r="AV684" s="113">
        <f t="shared" si="468"/>
        <v>54308316.440880008</v>
      </c>
      <c r="AW684" s="75">
        <f t="shared" si="469"/>
        <v>72912168.215999991</v>
      </c>
      <c r="AX684" s="75">
        <f t="shared" si="470"/>
        <v>5103851.7751199994</v>
      </c>
      <c r="AY684" s="76">
        <f t="shared" si="471"/>
        <v>1430831.644088001</v>
      </c>
      <c r="AZ684" s="75">
        <v>0</v>
      </c>
      <c r="BA684" s="75">
        <v>0</v>
      </c>
      <c r="BB684" s="75">
        <v>0</v>
      </c>
      <c r="BC684" s="80">
        <v>0</v>
      </c>
      <c r="BD684" s="80">
        <v>0</v>
      </c>
      <c r="BE684" s="80">
        <v>0</v>
      </c>
      <c r="BF684" s="78">
        <v>0</v>
      </c>
      <c r="BG684" s="348">
        <f t="shared" si="472"/>
        <v>6534683.4192080004</v>
      </c>
      <c r="BH684" s="188">
        <f t="shared" si="473"/>
        <v>71688474</v>
      </c>
      <c r="BM684" s="50">
        <v>885165</v>
      </c>
      <c r="BN684" s="391">
        <f t="shared" si="451"/>
        <v>46667</v>
      </c>
      <c r="BO684" s="391">
        <f t="shared" si="452"/>
        <v>931832</v>
      </c>
      <c r="BP684" s="391">
        <f t="shared" si="481"/>
        <v>26554950</v>
      </c>
      <c r="BQ684" s="50">
        <f t="shared" si="482"/>
        <v>1400010</v>
      </c>
      <c r="BR684" s="50">
        <f t="shared" si="483"/>
        <v>21347423.999999996</v>
      </c>
      <c r="BS684" s="50">
        <f t="shared" si="484"/>
        <v>5310990</v>
      </c>
      <c r="BT684" s="50">
        <f t="shared" si="485"/>
        <v>4500000</v>
      </c>
      <c r="BU684" s="50">
        <f t="shared" si="486"/>
        <v>6000000</v>
      </c>
      <c r="BV684" s="50">
        <f t="shared" si="487"/>
        <v>4892117.9999999991</v>
      </c>
      <c r="BW684" s="50">
        <f t="shared" si="488"/>
        <v>5217666.2159999991</v>
      </c>
      <c r="BX684" s="50">
        <f t="shared" si="489"/>
        <v>0</v>
      </c>
      <c r="BY684" s="50">
        <f t="shared" si="490"/>
        <v>3000000</v>
      </c>
      <c r="BZ684" s="50">
        <v>0</v>
      </c>
      <c r="CA684" s="50">
        <v>0</v>
      </c>
      <c r="CB684" s="50">
        <v>0</v>
      </c>
      <c r="CC684" s="50">
        <v>0</v>
      </c>
      <c r="CD684" s="391">
        <f t="shared" si="491"/>
        <v>78223158.216000006</v>
      </c>
      <c r="CE684" s="391">
        <f t="shared" si="453"/>
        <v>59412168.216000006</v>
      </c>
      <c r="CF684" s="391">
        <f t="shared" si="454"/>
        <v>72912168.216000006</v>
      </c>
      <c r="CG684" s="50">
        <f t="shared" si="474"/>
        <v>5103851.7751200013</v>
      </c>
      <c r="CH684" s="395">
        <f t="shared" si="475"/>
        <v>1941216.8216000006</v>
      </c>
      <c r="CI684" s="398">
        <v>0</v>
      </c>
      <c r="CJ684" s="50">
        <v>0</v>
      </c>
      <c r="CK684" s="50">
        <v>0</v>
      </c>
      <c r="CL684" s="50">
        <v>0</v>
      </c>
      <c r="CM684" s="50">
        <v>0</v>
      </c>
      <c r="CN684" s="50">
        <v>0</v>
      </c>
      <c r="CO684" s="50">
        <v>0</v>
      </c>
      <c r="CP684" s="395">
        <f t="shared" si="476"/>
        <v>7045068.5967200017</v>
      </c>
      <c r="CQ684" s="391">
        <f t="shared" si="477"/>
        <v>71178089</v>
      </c>
      <c r="CR684" s="391">
        <f t="shared" si="478"/>
        <v>-510385</v>
      </c>
    </row>
    <row r="685" spans="1:96" s="50" customFormat="1" ht="24" customHeight="1" x14ac:dyDescent="0.2">
      <c r="A685" s="182">
        <f t="shared" si="455"/>
        <v>2655495</v>
      </c>
      <c r="B685" s="298">
        <f t="shared" si="479"/>
        <v>679</v>
      </c>
      <c r="C685" s="266">
        <v>478</v>
      </c>
      <c r="D685" s="299">
        <v>13056</v>
      </c>
      <c r="E685" s="242" t="s">
        <v>158</v>
      </c>
      <c r="F685" s="243" t="s">
        <v>910</v>
      </c>
      <c r="G685" s="287" t="s">
        <v>137</v>
      </c>
      <c r="H685" s="274" t="s">
        <v>799</v>
      </c>
      <c r="I685" s="294" t="s">
        <v>3073</v>
      </c>
      <c r="J685" s="65" t="s">
        <v>911</v>
      </c>
      <c r="K685" s="65" t="s">
        <v>912</v>
      </c>
      <c r="L685" s="65" t="s">
        <v>799</v>
      </c>
      <c r="M685" s="292" t="s">
        <v>137</v>
      </c>
      <c r="N685" s="244" t="s">
        <v>2410</v>
      </c>
      <c r="O685" s="65"/>
      <c r="P685" s="90"/>
      <c r="Q685" s="244">
        <v>30</v>
      </c>
      <c r="R685" s="246">
        <v>120</v>
      </c>
      <c r="S685" s="246">
        <v>110</v>
      </c>
      <c r="T685" s="246">
        <v>29.33</v>
      </c>
      <c r="U685" s="90">
        <v>0</v>
      </c>
      <c r="V685" s="262">
        <v>15</v>
      </c>
      <c r="W685" s="99">
        <v>0</v>
      </c>
      <c r="X685" s="84">
        <v>0</v>
      </c>
      <c r="Y685" s="99">
        <v>0</v>
      </c>
      <c r="Z685" s="65">
        <v>0</v>
      </c>
      <c r="AA685" s="319">
        <v>885165</v>
      </c>
      <c r="AB685" s="319">
        <v>46667</v>
      </c>
      <c r="AC685" s="320">
        <f t="shared" si="456"/>
        <v>931832</v>
      </c>
      <c r="AD685" s="75">
        <v>4500000</v>
      </c>
      <c r="AE685" s="75">
        <v>6000000</v>
      </c>
      <c r="AF685" s="338">
        <f t="shared" si="480"/>
        <v>177895.19999999998</v>
      </c>
      <c r="AG685" s="113">
        <f t="shared" si="457"/>
        <v>26554950</v>
      </c>
      <c r="AH685" s="75">
        <f t="shared" si="458"/>
        <v>1400010</v>
      </c>
      <c r="AI685" s="75">
        <f t="shared" si="459"/>
        <v>21347423.999999996</v>
      </c>
      <c r="AJ685" s="75">
        <f t="shared" si="460"/>
        <v>0</v>
      </c>
      <c r="AK685" s="75">
        <f t="shared" si="461"/>
        <v>4500000</v>
      </c>
      <c r="AL685" s="75">
        <f t="shared" si="462"/>
        <v>6000000</v>
      </c>
      <c r="AM685" s="75">
        <f t="shared" si="463"/>
        <v>4892117.9999999991</v>
      </c>
      <c r="AN685" s="75">
        <f t="shared" si="464"/>
        <v>5217666.2159999991</v>
      </c>
      <c r="AO685" s="75">
        <f t="shared" si="465"/>
        <v>0</v>
      </c>
      <c r="AP685" s="75">
        <f t="shared" si="466"/>
        <v>3000000</v>
      </c>
      <c r="AQ685" s="75">
        <v>0</v>
      </c>
      <c r="AR685" s="75">
        <v>0</v>
      </c>
      <c r="AS685" s="75">
        <v>0</v>
      </c>
      <c r="AT685" s="80">
        <v>0</v>
      </c>
      <c r="AU685" s="82">
        <f t="shared" si="467"/>
        <v>72912168.216000006</v>
      </c>
      <c r="AV685" s="113">
        <f t="shared" si="468"/>
        <v>54308316.440880008</v>
      </c>
      <c r="AW685" s="75">
        <f t="shared" si="469"/>
        <v>72912168.215999991</v>
      </c>
      <c r="AX685" s="75">
        <f t="shared" si="470"/>
        <v>5103851.7751199994</v>
      </c>
      <c r="AY685" s="76">
        <f t="shared" si="471"/>
        <v>1430831.644088001</v>
      </c>
      <c r="AZ685" s="75">
        <v>0</v>
      </c>
      <c r="BA685" s="75">
        <v>0</v>
      </c>
      <c r="BB685" s="75">
        <v>0</v>
      </c>
      <c r="BC685" s="80">
        <v>0</v>
      </c>
      <c r="BD685" s="80">
        <v>0</v>
      </c>
      <c r="BE685" s="80">
        <v>0</v>
      </c>
      <c r="BF685" s="78">
        <v>0</v>
      </c>
      <c r="BG685" s="348">
        <f t="shared" si="472"/>
        <v>6534683.4192080004</v>
      </c>
      <c r="BH685" s="188">
        <f t="shared" si="473"/>
        <v>66377484</v>
      </c>
      <c r="BM685" s="50">
        <v>885165</v>
      </c>
      <c r="BN685" s="391">
        <f t="shared" si="451"/>
        <v>46667</v>
      </c>
      <c r="BO685" s="391">
        <f t="shared" si="452"/>
        <v>931832</v>
      </c>
      <c r="BP685" s="391">
        <f t="shared" si="481"/>
        <v>26554950</v>
      </c>
      <c r="BQ685" s="50">
        <f t="shared" si="482"/>
        <v>1400010</v>
      </c>
      <c r="BR685" s="50">
        <f t="shared" si="483"/>
        <v>21347423.999999996</v>
      </c>
      <c r="BS685" s="50">
        <f t="shared" si="484"/>
        <v>0</v>
      </c>
      <c r="BT685" s="50">
        <f t="shared" si="485"/>
        <v>4500000</v>
      </c>
      <c r="BU685" s="50">
        <f t="shared" si="486"/>
        <v>6000000</v>
      </c>
      <c r="BV685" s="50">
        <f t="shared" si="487"/>
        <v>4892117.9999999991</v>
      </c>
      <c r="BW685" s="50">
        <f t="shared" si="488"/>
        <v>5217666.2159999991</v>
      </c>
      <c r="BX685" s="50">
        <f t="shared" si="489"/>
        <v>0</v>
      </c>
      <c r="BY685" s="50">
        <f t="shared" si="490"/>
        <v>3000000</v>
      </c>
      <c r="BZ685" s="50">
        <v>0</v>
      </c>
      <c r="CA685" s="50">
        <v>0</v>
      </c>
      <c r="CB685" s="50">
        <v>0</v>
      </c>
      <c r="CC685" s="50">
        <v>0</v>
      </c>
      <c r="CD685" s="391">
        <f t="shared" si="491"/>
        <v>72912168.216000006</v>
      </c>
      <c r="CE685" s="391">
        <f t="shared" si="453"/>
        <v>59412168.216000006</v>
      </c>
      <c r="CF685" s="391">
        <f t="shared" si="454"/>
        <v>72912168.216000006</v>
      </c>
      <c r="CG685" s="50">
        <f t="shared" si="474"/>
        <v>5103851.7751200013</v>
      </c>
      <c r="CH685" s="395">
        <f t="shared" si="475"/>
        <v>1941216.8216000006</v>
      </c>
      <c r="CI685" s="398">
        <v>0</v>
      </c>
      <c r="CJ685" s="50">
        <v>0</v>
      </c>
      <c r="CK685" s="50">
        <v>0</v>
      </c>
      <c r="CL685" s="50">
        <v>0</v>
      </c>
      <c r="CM685" s="50">
        <v>0</v>
      </c>
      <c r="CN685" s="50">
        <v>0</v>
      </c>
      <c r="CO685" s="50">
        <v>0</v>
      </c>
      <c r="CP685" s="395">
        <f t="shared" si="476"/>
        <v>7045068.5967200017</v>
      </c>
      <c r="CQ685" s="391">
        <f t="shared" si="477"/>
        <v>65867099</v>
      </c>
      <c r="CR685" s="391">
        <f t="shared" si="478"/>
        <v>-510385</v>
      </c>
    </row>
    <row r="686" spans="1:96" s="50" customFormat="1" ht="24" customHeight="1" x14ac:dyDescent="0.2">
      <c r="A686" s="182">
        <f t="shared" si="455"/>
        <v>2655495</v>
      </c>
      <c r="B686" s="298">
        <f t="shared" si="479"/>
        <v>680</v>
      </c>
      <c r="C686" s="266">
        <v>479</v>
      </c>
      <c r="D686" s="299">
        <v>13060</v>
      </c>
      <c r="E686" s="242" t="s">
        <v>526</v>
      </c>
      <c r="F686" s="243" t="s">
        <v>897</v>
      </c>
      <c r="G686" s="287" t="s">
        <v>137</v>
      </c>
      <c r="H686" s="274" t="s">
        <v>799</v>
      </c>
      <c r="I686" s="294" t="s">
        <v>3074</v>
      </c>
      <c r="J686" s="65" t="s">
        <v>923</v>
      </c>
      <c r="K686" s="65" t="s">
        <v>924</v>
      </c>
      <c r="L686" s="65" t="s">
        <v>799</v>
      </c>
      <c r="M686" s="292" t="s">
        <v>137</v>
      </c>
      <c r="N686" s="244" t="s">
        <v>2410</v>
      </c>
      <c r="O686" s="65"/>
      <c r="P686" s="90"/>
      <c r="Q686" s="244">
        <v>30</v>
      </c>
      <c r="R686" s="246">
        <v>120</v>
      </c>
      <c r="S686" s="246">
        <v>110</v>
      </c>
      <c r="T686" s="246">
        <v>29.33</v>
      </c>
      <c r="U686" s="90">
        <v>0</v>
      </c>
      <c r="V686" s="262">
        <v>15</v>
      </c>
      <c r="W686" s="99">
        <v>0</v>
      </c>
      <c r="X686" s="84">
        <v>0</v>
      </c>
      <c r="Y686" s="99">
        <v>2</v>
      </c>
      <c r="Z686" s="65">
        <v>2</v>
      </c>
      <c r="AA686" s="319">
        <v>885165</v>
      </c>
      <c r="AB686" s="319">
        <v>46667</v>
      </c>
      <c r="AC686" s="320">
        <f t="shared" si="456"/>
        <v>931832</v>
      </c>
      <c r="AD686" s="75">
        <v>4500000</v>
      </c>
      <c r="AE686" s="75">
        <v>6000000</v>
      </c>
      <c r="AF686" s="338">
        <f t="shared" si="480"/>
        <v>177895.19999999998</v>
      </c>
      <c r="AG686" s="113">
        <f t="shared" si="457"/>
        <v>26554950</v>
      </c>
      <c r="AH686" s="75">
        <f t="shared" si="458"/>
        <v>1400010</v>
      </c>
      <c r="AI686" s="75">
        <f t="shared" si="459"/>
        <v>21347423.999999996</v>
      </c>
      <c r="AJ686" s="75">
        <f t="shared" si="460"/>
        <v>5310990</v>
      </c>
      <c r="AK686" s="75">
        <f t="shared" si="461"/>
        <v>4500000</v>
      </c>
      <c r="AL686" s="75">
        <f t="shared" si="462"/>
        <v>6000000</v>
      </c>
      <c r="AM686" s="75">
        <f t="shared" si="463"/>
        <v>4892117.9999999991</v>
      </c>
      <c r="AN686" s="75">
        <f t="shared" si="464"/>
        <v>5217666.2159999991</v>
      </c>
      <c r="AO686" s="75">
        <f t="shared" si="465"/>
        <v>0</v>
      </c>
      <c r="AP686" s="75">
        <f t="shared" si="466"/>
        <v>3000000</v>
      </c>
      <c r="AQ686" s="75">
        <v>0</v>
      </c>
      <c r="AR686" s="75">
        <v>0</v>
      </c>
      <c r="AS686" s="75">
        <v>0</v>
      </c>
      <c r="AT686" s="80">
        <v>0</v>
      </c>
      <c r="AU686" s="82">
        <f t="shared" si="467"/>
        <v>78223158.216000006</v>
      </c>
      <c r="AV686" s="113">
        <f t="shared" si="468"/>
        <v>54308316.440880008</v>
      </c>
      <c r="AW686" s="75">
        <f t="shared" si="469"/>
        <v>72912168.215999991</v>
      </c>
      <c r="AX686" s="75">
        <f t="shared" si="470"/>
        <v>5103851.7751199994</v>
      </c>
      <c r="AY686" s="76">
        <f t="shared" si="471"/>
        <v>1430831.644088001</v>
      </c>
      <c r="AZ686" s="75">
        <v>0</v>
      </c>
      <c r="BA686" s="75">
        <v>0</v>
      </c>
      <c r="BB686" s="75">
        <v>0</v>
      </c>
      <c r="BC686" s="80">
        <v>0</v>
      </c>
      <c r="BD686" s="80">
        <v>0</v>
      </c>
      <c r="BE686" s="80">
        <v>0</v>
      </c>
      <c r="BF686" s="78">
        <v>0</v>
      </c>
      <c r="BG686" s="348">
        <f t="shared" si="472"/>
        <v>6534683.4192080004</v>
      </c>
      <c r="BH686" s="188">
        <f t="shared" si="473"/>
        <v>71688474</v>
      </c>
      <c r="BM686" s="50">
        <v>885165</v>
      </c>
      <c r="BN686" s="391">
        <f t="shared" si="451"/>
        <v>46667</v>
      </c>
      <c r="BO686" s="391">
        <f t="shared" si="452"/>
        <v>931832</v>
      </c>
      <c r="BP686" s="391">
        <f t="shared" si="481"/>
        <v>26554950</v>
      </c>
      <c r="BQ686" s="50">
        <f t="shared" si="482"/>
        <v>1400010</v>
      </c>
      <c r="BR686" s="50">
        <f t="shared" si="483"/>
        <v>21347423.999999996</v>
      </c>
      <c r="BS686" s="50">
        <f t="shared" si="484"/>
        <v>5310990</v>
      </c>
      <c r="BT686" s="50">
        <f t="shared" si="485"/>
        <v>4500000</v>
      </c>
      <c r="BU686" s="50">
        <f t="shared" si="486"/>
        <v>6000000</v>
      </c>
      <c r="BV686" s="50">
        <f t="shared" si="487"/>
        <v>4892117.9999999991</v>
      </c>
      <c r="BW686" s="50">
        <f t="shared" si="488"/>
        <v>5217666.2159999991</v>
      </c>
      <c r="BX686" s="50">
        <f t="shared" si="489"/>
        <v>0</v>
      </c>
      <c r="BY686" s="50">
        <f t="shared" si="490"/>
        <v>3000000</v>
      </c>
      <c r="BZ686" s="50">
        <v>0</v>
      </c>
      <c r="CA686" s="50">
        <v>0</v>
      </c>
      <c r="CB686" s="50">
        <v>0</v>
      </c>
      <c r="CC686" s="50">
        <v>0</v>
      </c>
      <c r="CD686" s="391">
        <f t="shared" si="491"/>
        <v>78223158.216000006</v>
      </c>
      <c r="CE686" s="391">
        <f t="shared" si="453"/>
        <v>59412168.216000006</v>
      </c>
      <c r="CF686" s="391">
        <f t="shared" si="454"/>
        <v>72912168.216000006</v>
      </c>
      <c r="CG686" s="50">
        <f t="shared" si="474"/>
        <v>5103851.7751200013</v>
      </c>
      <c r="CH686" s="395">
        <f t="shared" si="475"/>
        <v>1941216.8216000006</v>
      </c>
      <c r="CI686" s="398">
        <v>0</v>
      </c>
      <c r="CJ686" s="50">
        <v>0</v>
      </c>
      <c r="CK686" s="50">
        <v>0</v>
      </c>
      <c r="CL686" s="50">
        <v>0</v>
      </c>
      <c r="CM686" s="50">
        <v>0</v>
      </c>
      <c r="CN686" s="50">
        <v>0</v>
      </c>
      <c r="CO686" s="50">
        <v>0</v>
      </c>
      <c r="CP686" s="395">
        <f t="shared" si="476"/>
        <v>7045068.5967200017</v>
      </c>
      <c r="CQ686" s="391">
        <f t="shared" si="477"/>
        <v>71178089</v>
      </c>
      <c r="CR686" s="391">
        <f t="shared" si="478"/>
        <v>-510385</v>
      </c>
    </row>
    <row r="687" spans="1:96" s="50" customFormat="1" ht="24" customHeight="1" x14ac:dyDescent="0.4">
      <c r="A687" s="182">
        <f t="shared" si="455"/>
        <v>2655495</v>
      </c>
      <c r="B687" s="298">
        <f t="shared" si="479"/>
        <v>681</v>
      </c>
      <c r="C687" s="266">
        <v>480</v>
      </c>
      <c r="D687" s="299">
        <v>13030</v>
      </c>
      <c r="E687" s="242" t="s">
        <v>473</v>
      </c>
      <c r="F687" s="243" t="s">
        <v>825</v>
      </c>
      <c r="G687" s="287" t="s">
        <v>137</v>
      </c>
      <c r="H687" s="274" t="s">
        <v>799</v>
      </c>
      <c r="I687" s="294" t="s">
        <v>3075</v>
      </c>
      <c r="J687" s="69" t="s">
        <v>826</v>
      </c>
      <c r="K687" s="65" t="s">
        <v>827</v>
      </c>
      <c r="L687" s="65" t="s">
        <v>799</v>
      </c>
      <c r="M687" s="292" t="s">
        <v>137</v>
      </c>
      <c r="N687" s="244" t="s">
        <v>2410</v>
      </c>
      <c r="O687" s="65"/>
      <c r="P687" s="90"/>
      <c r="Q687" s="244">
        <v>30</v>
      </c>
      <c r="R687" s="246">
        <v>120</v>
      </c>
      <c r="S687" s="246">
        <v>110</v>
      </c>
      <c r="T687" s="246">
        <v>29.33</v>
      </c>
      <c r="U687" s="90">
        <v>0</v>
      </c>
      <c r="V687" s="262">
        <v>15</v>
      </c>
      <c r="W687" s="99">
        <v>0</v>
      </c>
      <c r="X687" s="84">
        <v>0</v>
      </c>
      <c r="Y687" s="99">
        <v>2</v>
      </c>
      <c r="Z687" s="65">
        <v>2</v>
      </c>
      <c r="AA687" s="319">
        <v>885165</v>
      </c>
      <c r="AB687" s="319">
        <v>46667</v>
      </c>
      <c r="AC687" s="320">
        <f t="shared" si="456"/>
        <v>931832</v>
      </c>
      <c r="AD687" s="75">
        <v>4500000</v>
      </c>
      <c r="AE687" s="75">
        <v>6000000</v>
      </c>
      <c r="AF687" s="338">
        <f t="shared" si="480"/>
        <v>177895.19999999998</v>
      </c>
      <c r="AG687" s="113">
        <f t="shared" si="457"/>
        <v>26554950</v>
      </c>
      <c r="AH687" s="75">
        <f t="shared" si="458"/>
        <v>1400010</v>
      </c>
      <c r="AI687" s="75">
        <f t="shared" si="459"/>
        <v>21347423.999999996</v>
      </c>
      <c r="AJ687" s="75">
        <f t="shared" si="460"/>
        <v>5310990</v>
      </c>
      <c r="AK687" s="75">
        <f t="shared" si="461"/>
        <v>4500000</v>
      </c>
      <c r="AL687" s="75">
        <f t="shared" si="462"/>
        <v>6000000</v>
      </c>
      <c r="AM687" s="75">
        <f t="shared" si="463"/>
        <v>4892117.9999999991</v>
      </c>
      <c r="AN687" s="75">
        <f t="shared" si="464"/>
        <v>5217666.2159999991</v>
      </c>
      <c r="AO687" s="75">
        <f t="shared" si="465"/>
        <v>0</v>
      </c>
      <c r="AP687" s="75">
        <f t="shared" si="466"/>
        <v>3000000</v>
      </c>
      <c r="AQ687" s="75">
        <v>0</v>
      </c>
      <c r="AR687" s="75">
        <v>0</v>
      </c>
      <c r="AS687" s="75">
        <v>0</v>
      </c>
      <c r="AT687" s="80">
        <v>0</v>
      </c>
      <c r="AU687" s="82">
        <f t="shared" si="467"/>
        <v>78223158.216000006</v>
      </c>
      <c r="AV687" s="113">
        <f t="shared" si="468"/>
        <v>54308316.440880008</v>
      </c>
      <c r="AW687" s="75">
        <f t="shared" si="469"/>
        <v>72912168.215999991</v>
      </c>
      <c r="AX687" s="75">
        <f t="shared" si="470"/>
        <v>5103851.7751199994</v>
      </c>
      <c r="AY687" s="76">
        <f t="shared" si="471"/>
        <v>1430831.644088001</v>
      </c>
      <c r="AZ687" s="75">
        <v>0</v>
      </c>
      <c r="BA687" s="75">
        <v>0</v>
      </c>
      <c r="BB687" s="75">
        <v>0</v>
      </c>
      <c r="BC687" s="80">
        <v>0</v>
      </c>
      <c r="BD687" s="80">
        <v>0</v>
      </c>
      <c r="BE687" s="80">
        <v>0</v>
      </c>
      <c r="BF687" s="78">
        <v>0</v>
      </c>
      <c r="BG687" s="348">
        <f t="shared" si="472"/>
        <v>6534683.4192080004</v>
      </c>
      <c r="BH687" s="188">
        <f t="shared" si="473"/>
        <v>71688474</v>
      </c>
      <c r="BM687" s="50">
        <v>885165</v>
      </c>
      <c r="BN687" s="391">
        <f t="shared" si="451"/>
        <v>46667</v>
      </c>
      <c r="BO687" s="391">
        <f t="shared" si="452"/>
        <v>931832</v>
      </c>
      <c r="BP687" s="391">
        <f t="shared" si="481"/>
        <v>26554950</v>
      </c>
      <c r="BQ687" s="50">
        <f t="shared" si="482"/>
        <v>1400010</v>
      </c>
      <c r="BR687" s="50">
        <f t="shared" si="483"/>
        <v>21347423.999999996</v>
      </c>
      <c r="BS687" s="50">
        <f t="shared" si="484"/>
        <v>5310990</v>
      </c>
      <c r="BT687" s="50">
        <f t="shared" si="485"/>
        <v>4500000</v>
      </c>
      <c r="BU687" s="50">
        <f t="shared" si="486"/>
        <v>6000000</v>
      </c>
      <c r="BV687" s="50">
        <f t="shared" si="487"/>
        <v>4892117.9999999991</v>
      </c>
      <c r="BW687" s="50">
        <f t="shared" si="488"/>
        <v>5217666.2159999991</v>
      </c>
      <c r="BX687" s="50">
        <f t="shared" si="489"/>
        <v>0</v>
      </c>
      <c r="BY687" s="50">
        <f t="shared" si="490"/>
        <v>3000000</v>
      </c>
      <c r="BZ687" s="50">
        <v>0</v>
      </c>
      <c r="CA687" s="50">
        <v>0</v>
      </c>
      <c r="CB687" s="50">
        <v>0</v>
      </c>
      <c r="CC687" s="50">
        <v>0</v>
      </c>
      <c r="CD687" s="391">
        <f t="shared" si="491"/>
        <v>78223158.216000006</v>
      </c>
      <c r="CE687" s="391">
        <f t="shared" si="453"/>
        <v>59412168.216000006</v>
      </c>
      <c r="CF687" s="391">
        <f t="shared" si="454"/>
        <v>72912168.216000006</v>
      </c>
      <c r="CG687" s="50">
        <f t="shared" si="474"/>
        <v>5103851.7751200013</v>
      </c>
      <c r="CH687" s="395">
        <f t="shared" si="475"/>
        <v>1941216.8216000006</v>
      </c>
      <c r="CI687" s="398">
        <v>0</v>
      </c>
      <c r="CJ687" s="50">
        <v>0</v>
      </c>
      <c r="CK687" s="50">
        <v>0</v>
      </c>
      <c r="CL687" s="50">
        <v>0</v>
      </c>
      <c r="CM687" s="50">
        <v>0</v>
      </c>
      <c r="CN687" s="50">
        <v>0</v>
      </c>
      <c r="CO687" s="50">
        <v>0</v>
      </c>
      <c r="CP687" s="395">
        <f t="shared" si="476"/>
        <v>7045068.5967200017</v>
      </c>
      <c r="CQ687" s="391">
        <f t="shared" si="477"/>
        <v>71178089</v>
      </c>
      <c r="CR687" s="391">
        <f t="shared" si="478"/>
        <v>-510385</v>
      </c>
    </row>
    <row r="688" spans="1:96" s="50" customFormat="1" ht="24" customHeight="1" x14ac:dyDescent="0.2">
      <c r="A688" s="182">
        <f t="shared" si="455"/>
        <v>2655495</v>
      </c>
      <c r="B688" s="298">
        <f t="shared" si="479"/>
        <v>682</v>
      </c>
      <c r="C688" s="266">
        <v>481</v>
      </c>
      <c r="D688" s="299">
        <v>13034</v>
      </c>
      <c r="E688" s="242" t="s">
        <v>838</v>
      </c>
      <c r="F688" s="243" t="s">
        <v>839</v>
      </c>
      <c r="G688" s="287" t="s">
        <v>137</v>
      </c>
      <c r="H688" s="274" t="s">
        <v>799</v>
      </c>
      <c r="I688" s="294" t="s">
        <v>3076</v>
      </c>
      <c r="J688" s="65" t="s">
        <v>840</v>
      </c>
      <c r="K688" s="65" t="s">
        <v>841</v>
      </c>
      <c r="L688" s="65" t="s">
        <v>799</v>
      </c>
      <c r="M688" s="292" t="s">
        <v>137</v>
      </c>
      <c r="N688" s="244" t="s">
        <v>2410</v>
      </c>
      <c r="O688" s="65"/>
      <c r="P688" s="90"/>
      <c r="Q688" s="244">
        <v>30</v>
      </c>
      <c r="R688" s="246">
        <v>120</v>
      </c>
      <c r="S688" s="246">
        <v>110</v>
      </c>
      <c r="T688" s="246">
        <v>29.33</v>
      </c>
      <c r="U688" s="90">
        <v>0</v>
      </c>
      <c r="V688" s="262">
        <v>15</v>
      </c>
      <c r="W688" s="99">
        <v>0</v>
      </c>
      <c r="X688" s="84">
        <v>0</v>
      </c>
      <c r="Y688" s="99">
        <v>2</v>
      </c>
      <c r="Z688" s="65">
        <v>1</v>
      </c>
      <c r="AA688" s="319">
        <v>885165</v>
      </c>
      <c r="AB688" s="319">
        <v>46667</v>
      </c>
      <c r="AC688" s="320">
        <f t="shared" si="456"/>
        <v>931832</v>
      </c>
      <c r="AD688" s="75">
        <v>4500000</v>
      </c>
      <c r="AE688" s="75">
        <v>6000000</v>
      </c>
      <c r="AF688" s="338">
        <f t="shared" si="480"/>
        <v>177895.19999999998</v>
      </c>
      <c r="AG688" s="113">
        <f t="shared" si="457"/>
        <v>26554950</v>
      </c>
      <c r="AH688" s="75">
        <f t="shared" si="458"/>
        <v>1400010</v>
      </c>
      <c r="AI688" s="75">
        <f t="shared" si="459"/>
        <v>21347423.999999996</v>
      </c>
      <c r="AJ688" s="75">
        <f t="shared" si="460"/>
        <v>2655495</v>
      </c>
      <c r="AK688" s="75">
        <f t="shared" si="461"/>
        <v>4500000</v>
      </c>
      <c r="AL688" s="75">
        <f t="shared" si="462"/>
        <v>6000000</v>
      </c>
      <c r="AM688" s="75">
        <f t="shared" si="463"/>
        <v>4892117.9999999991</v>
      </c>
      <c r="AN688" s="75">
        <f t="shared" si="464"/>
        <v>5217666.2159999991</v>
      </c>
      <c r="AO688" s="75">
        <f t="shared" si="465"/>
        <v>0</v>
      </c>
      <c r="AP688" s="75">
        <f t="shared" si="466"/>
        <v>3000000</v>
      </c>
      <c r="AQ688" s="75">
        <v>0</v>
      </c>
      <c r="AR688" s="75">
        <v>0</v>
      </c>
      <c r="AS688" s="75">
        <v>0</v>
      </c>
      <c r="AT688" s="80">
        <v>0</v>
      </c>
      <c r="AU688" s="82">
        <f t="shared" si="467"/>
        <v>75567663.216000006</v>
      </c>
      <c r="AV688" s="113">
        <f t="shared" si="468"/>
        <v>54308316.440880008</v>
      </c>
      <c r="AW688" s="75">
        <f t="shared" si="469"/>
        <v>72912168.215999991</v>
      </c>
      <c r="AX688" s="75">
        <f t="shared" si="470"/>
        <v>5103851.7751199994</v>
      </c>
      <c r="AY688" s="76">
        <f t="shared" si="471"/>
        <v>1430831.644088001</v>
      </c>
      <c r="AZ688" s="75">
        <v>0</v>
      </c>
      <c r="BA688" s="75">
        <v>0</v>
      </c>
      <c r="BB688" s="75">
        <v>0</v>
      </c>
      <c r="BC688" s="80">
        <v>0</v>
      </c>
      <c r="BD688" s="80">
        <v>0</v>
      </c>
      <c r="BE688" s="80">
        <v>0</v>
      </c>
      <c r="BF688" s="78">
        <v>0</v>
      </c>
      <c r="BG688" s="348">
        <f t="shared" si="472"/>
        <v>6534683.4192080004</v>
      </c>
      <c r="BH688" s="188">
        <f t="shared" si="473"/>
        <v>69032979</v>
      </c>
      <c r="BM688" s="50">
        <v>885165</v>
      </c>
      <c r="BN688" s="391">
        <f t="shared" si="451"/>
        <v>46667</v>
      </c>
      <c r="BO688" s="391">
        <f t="shared" si="452"/>
        <v>931832</v>
      </c>
      <c r="BP688" s="391">
        <f t="shared" si="481"/>
        <v>26554950</v>
      </c>
      <c r="BQ688" s="50">
        <f t="shared" si="482"/>
        <v>1400010</v>
      </c>
      <c r="BR688" s="50">
        <f t="shared" si="483"/>
        <v>21347423.999999996</v>
      </c>
      <c r="BS688" s="50">
        <f t="shared" si="484"/>
        <v>2655495</v>
      </c>
      <c r="BT688" s="50">
        <f t="shared" si="485"/>
        <v>4500000</v>
      </c>
      <c r="BU688" s="50">
        <f t="shared" si="486"/>
        <v>6000000</v>
      </c>
      <c r="BV688" s="50">
        <f t="shared" si="487"/>
        <v>4892117.9999999991</v>
      </c>
      <c r="BW688" s="50">
        <f t="shared" si="488"/>
        <v>5217666.2159999991</v>
      </c>
      <c r="BX688" s="50">
        <f t="shared" si="489"/>
        <v>0</v>
      </c>
      <c r="BY688" s="50">
        <f t="shared" si="490"/>
        <v>3000000</v>
      </c>
      <c r="BZ688" s="50">
        <v>0</v>
      </c>
      <c r="CA688" s="50">
        <v>0</v>
      </c>
      <c r="CB688" s="50">
        <v>0</v>
      </c>
      <c r="CC688" s="50">
        <v>0</v>
      </c>
      <c r="CD688" s="391">
        <f t="shared" si="491"/>
        <v>75567663.216000006</v>
      </c>
      <c r="CE688" s="391">
        <f t="shared" si="453"/>
        <v>59412168.216000006</v>
      </c>
      <c r="CF688" s="391">
        <f t="shared" si="454"/>
        <v>72912168.216000006</v>
      </c>
      <c r="CG688" s="50">
        <f t="shared" si="474"/>
        <v>5103851.7751200013</v>
      </c>
      <c r="CH688" s="395">
        <f t="shared" si="475"/>
        <v>1941216.8216000006</v>
      </c>
      <c r="CI688" s="398">
        <v>0</v>
      </c>
      <c r="CJ688" s="50">
        <v>0</v>
      </c>
      <c r="CK688" s="50">
        <v>0</v>
      </c>
      <c r="CL688" s="50">
        <v>0</v>
      </c>
      <c r="CM688" s="50">
        <v>0</v>
      </c>
      <c r="CN688" s="50">
        <v>0</v>
      </c>
      <c r="CO688" s="50">
        <v>0</v>
      </c>
      <c r="CP688" s="395">
        <f t="shared" si="476"/>
        <v>7045068.5967200017</v>
      </c>
      <c r="CQ688" s="391">
        <f t="shared" si="477"/>
        <v>68522594</v>
      </c>
      <c r="CR688" s="391">
        <f t="shared" si="478"/>
        <v>-510385</v>
      </c>
    </row>
    <row r="689" spans="1:96" s="50" customFormat="1" ht="24" customHeight="1" x14ac:dyDescent="0.2">
      <c r="A689" s="182">
        <f t="shared" si="455"/>
        <v>2655495</v>
      </c>
      <c r="B689" s="298">
        <f t="shared" si="479"/>
        <v>683</v>
      </c>
      <c r="C689" s="266">
        <v>482</v>
      </c>
      <c r="D689" s="299">
        <v>13061</v>
      </c>
      <c r="E689" s="242" t="s">
        <v>99</v>
      </c>
      <c r="F689" s="243" t="s">
        <v>925</v>
      </c>
      <c r="G689" s="287" t="s">
        <v>137</v>
      </c>
      <c r="H689" s="274" t="s">
        <v>799</v>
      </c>
      <c r="I689" s="294" t="s">
        <v>3077</v>
      </c>
      <c r="J689" s="65" t="s">
        <v>926</v>
      </c>
      <c r="K689" s="65" t="s">
        <v>927</v>
      </c>
      <c r="L689" s="65" t="s">
        <v>799</v>
      </c>
      <c r="M689" s="292" t="s">
        <v>137</v>
      </c>
      <c r="N689" s="244" t="s">
        <v>2410</v>
      </c>
      <c r="O689" s="65"/>
      <c r="P689" s="90"/>
      <c r="Q689" s="244">
        <v>30</v>
      </c>
      <c r="R689" s="246">
        <v>120</v>
      </c>
      <c r="S689" s="246">
        <v>110</v>
      </c>
      <c r="T689" s="246">
        <v>29.33</v>
      </c>
      <c r="U689" s="90">
        <v>0</v>
      </c>
      <c r="V689" s="262">
        <v>15</v>
      </c>
      <c r="W689" s="99">
        <v>0</v>
      </c>
      <c r="X689" s="84">
        <v>0</v>
      </c>
      <c r="Y689" s="99">
        <v>2</v>
      </c>
      <c r="Z689" s="65">
        <v>3</v>
      </c>
      <c r="AA689" s="319">
        <v>885165</v>
      </c>
      <c r="AB689" s="319">
        <v>46667</v>
      </c>
      <c r="AC689" s="320">
        <f t="shared" si="456"/>
        <v>931832</v>
      </c>
      <c r="AD689" s="75">
        <v>4500000</v>
      </c>
      <c r="AE689" s="75">
        <v>6000000</v>
      </c>
      <c r="AF689" s="338">
        <f t="shared" si="480"/>
        <v>177895.19999999998</v>
      </c>
      <c r="AG689" s="113">
        <f t="shared" si="457"/>
        <v>26554950</v>
      </c>
      <c r="AH689" s="75">
        <f t="shared" si="458"/>
        <v>1400010</v>
      </c>
      <c r="AI689" s="75">
        <f t="shared" si="459"/>
        <v>21347423.999999996</v>
      </c>
      <c r="AJ689" s="75">
        <f t="shared" si="460"/>
        <v>7966485</v>
      </c>
      <c r="AK689" s="75">
        <f t="shared" si="461"/>
        <v>4500000</v>
      </c>
      <c r="AL689" s="75">
        <f t="shared" si="462"/>
        <v>6000000</v>
      </c>
      <c r="AM689" s="75">
        <f t="shared" si="463"/>
        <v>4892117.9999999991</v>
      </c>
      <c r="AN689" s="75">
        <f t="shared" si="464"/>
        <v>5217666.2159999991</v>
      </c>
      <c r="AO689" s="75">
        <f t="shared" si="465"/>
        <v>0</v>
      </c>
      <c r="AP689" s="75">
        <f t="shared" si="466"/>
        <v>3000000</v>
      </c>
      <c r="AQ689" s="75">
        <v>0</v>
      </c>
      <c r="AR689" s="75">
        <v>0</v>
      </c>
      <c r="AS689" s="75">
        <v>0</v>
      </c>
      <c r="AT689" s="80">
        <v>0</v>
      </c>
      <c r="AU689" s="82">
        <f t="shared" si="467"/>
        <v>80878653.216000006</v>
      </c>
      <c r="AV689" s="113">
        <f t="shared" si="468"/>
        <v>54308316.440880008</v>
      </c>
      <c r="AW689" s="75">
        <f t="shared" si="469"/>
        <v>72912168.215999991</v>
      </c>
      <c r="AX689" s="75">
        <f t="shared" si="470"/>
        <v>5103851.7751199994</v>
      </c>
      <c r="AY689" s="76">
        <f t="shared" si="471"/>
        <v>1430831.644088001</v>
      </c>
      <c r="AZ689" s="75">
        <v>0</v>
      </c>
      <c r="BA689" s="75">
        <v>0</v>
      </c>
      <c r="BB689" s="75">
        <v>0</v>
      </c>
      <c r="BC689" s="80">
        <v>0</v>
      </c>
      <c r="BD689" s="80">
        <v>0</v>
      </c>
      <c r="BE689" s="80">
        <v>0</v>
      </c>
      <c r="BF689" s="78">
        <v>0</v>
      </c>
      <c r="BG689" s="348">
        <f t="shared" si="472"/>
        <v>6534683.4192080004</v>
      </c>
      <c r="BH689" s="188">
        <f t="shared" si="473"/>
        <v>74343969</v>
      </c>
      <c r="BM689" s="50">
        <v>885165</v>
      </c>
      <c r="BN689" s="391">
        <f t="shared" si="451"/>
        <v>46667</v>
      </c>
      <c r="BO689" s="391">
        <f t="shared" si="452"/>
        <v>931832</v>
      </c>
      <c r="BP689" s="391">
        <f t="shared" si="481"/>
        <v>26554950</v>
      </c>
      <c r="BQ689" s="50">
        <f t="shared" si="482"/>
        <v>1400010</v>
      </c>
      <c r="BR689" s="50">
        <f t="shared" si="483"/>
        <v>21347423.999999996</v>
      </c>
      <c r="BS689" s="50">
        <f t="shared" si="484"/>
        <v>7966485</v>
      </c>
      <c r="BT689" s="50">
        <f t="shared" si="485"/>
        <v>4500000</v>
      </c>
      <c r="BU689" s="50">
        <f t="shared" si="486"/>
        <v>6000000</v>
      </c>
      <c r="BV689" s="50">
        <f t="shared" si="487"/>
        <v>4892117.9999999991</v>
      </c>
      <c r="BW689" s="50">
        <f t="shared" si="488"/>
        <v>5217666.2159999991</v>
      </c>
      <c r="BX689" s="50">
        <f t="shared" si="489"/>
        <v>0</v>
      </c>
      <c r="BY689" s="50">
        <f t="shared" si="490"/>
        <v>3000000</v>
      </c>
      <c r="BZ689" s="50">
        <v>0</v>
      </c>
      <c r="CA689" s="50">
        <v>0</v>
      </c>
      <c r="CB689" s="50">
        <v>0</v>
      </c>
      <c r="CC689" s="50">
        <v>0</v>
      </c>
      <c r="CD689" s="391">
        <f t="shared" si="491"/>
        <v>80878653.216000006</v>
      </c>
      <c r="CE689" s="391">
        <f t="shared" si="453"/>
        <v>59412168.216000006</v>
      </c>
      <c r="CF689" s="391">
        <f t="shared" si="454"/>
        <v>72912168.216000006</v>
      </c>
      <c r="CG689" s="50">
        <f t="shared" si="474"/>
        <v>5103851.7751200013</v>
      </c>
      <c r="CH689" s="395">
        <f t="shared" si="475"/>
        <v>1941216.8216000006</v>
      </c>
      <c r="CI689" s="398">
        <v>0</v>
      </c>
      <c r="CJ689" s="50">
        <v>0</v>
      </c>
      <c r="CK689" s="50">
        <v>0</v>
      </c>
      <c r="CL689" s="50">
        <v>0</v>
      </c>
      <c r="CM689" s="50">
        <v>0</v>
      </c>
      <c r="CN689" s="50">
        <v>0</v>
      </c>
      <c r="CO689" s="50">
        <v>0</v>
      </c>
      <c r="CP689" s="395">
        <f t="shared" si="476"/>
        <v>7045068.5967200017</v>
      </c>
      <c r="CQ689" s="391">
        <f t="shared" si="477"/>
        <v>73833584</v>
      </c>
      <c r="CR689" s="391">
        <f t="shared" si="478"/>
        <v>-510385</v>
      </c>
    </row>
    <row r="690" spans="1:96" s="50" customFormat="1" ht="24" customHeight="1" x14ac:dyDescent="0.2">
      <c r="A690" s="182">
        <f t="shared" si="455"/>
        <v>2655495</v>
      </c>
      <c r="B690" s="298">
        <f t="shared" si="479"/>
        <v>684</v>
      </c>
      <c r="C690" s="266">
        <v>483</v>
      </c>
      <c r="D690" s="299">
        <v>13047</v>
      </c>
      <c r="E690" s="242" t="s">
        <v>488</v>
      </c>
      <c r="F690" s="243" t="s">
        <v>812</v>
      </c>
      <c r="G690" s="287" t="s">
        <v>137</v>
      </c>
      <c r="H690" s="274" t="s">
        <v>799</v>
      </c>
      <c r="I690" s="294" t="s">
        <v>3078</v>
      </c>
      <c r="J690" s="65" t="s">
        <v>882</v>
      </c>
      <c r="K690" s="65" t="s">
        <v>883</v>
      </c>
      <c r="L690" s="65" t="s">
        <v>799</v>
      </c>
      <c r="M690" s="292" t="s">
        <v>137</v>
      </c>
      <c r="N690" s="244" t="s">
        <v>2410</v>
      </c>
      <c r="O690" s="65"/>
      <c r="P690" s="90"/>
      <c r="Q690" s="244">
        <v>30</v>
      </c>
      <c r="R690" s="246">
        <v>120</v>
      </c>
      <c r="S690" s="246">
        <v>110</v>
      </c>
      <c r="T690" s="246">
        <v>29.33</v>
      </c>
      <c r="U690" s="90">
        <v>0</v>
      </c>
      <c r="V690" s="262">
        <v>14</v>
      </c>
      <c r="W690" s="99">
        <v>0</v>
      </c>
      <c r="X690" s="84">
        <v>0</v>
      </c>
      <c r="Y690" s="99">
        <v>1</v>
      </c>
      <c r="Z690" s="65">
        <v>1</v>
      </c>
      <c r="AA690" s="319">
        <v>885165</v>
      </c>
      <c r="AB690" s="319">
        <v>46667</v>
      </c>
      <c r="AC690" s="320">
        <f t="shared" si="456"/>
        <v>931832</v>
      </c>
      <c r="AD690" s="75">
        <v>4500000</v>
      </c>
      <c r="AE690" s="75">
        <v>6000000</v>
      </c>
      <c r="AF690" s="338">
        <f t="shared" si="480"/>
        <v>177895.19999999998</v>
      </c>
      <c r="AG690" s="113">
        <f t="shared" si="457"/>
        <v>26554950</v>
      </c>
      <c r="AH690" s="75">
        <f t="shared" si="458"/>
        <v>1400010</v>
      </c>
      <c r="AI690" s="75">
        <f t="shared" si="459"/>
        <v>21347423.999999996</v>
      </c>
      <c r="AJ690" s="75">
        <f t="shared" si="460"/>
        <v>2655495</v>
      </c>
      <c r="AK690" s="75">
        <f t="shared" si="461"/>
        <v>4500000</v>
      </c>
      <c r="AL690" s="75">
        <f t="shared" si="462"/>
        <v>6000000</v>
      </c>
      <c r="AM690" s="75">
        <f t="shared" si="463"/>
        <v>4892117.9999999991</v>
      </c>
      <c r="AN690" s="75">
        <f t="shared" si="464"/>
        <v>5217666.2159999991</v>
      </c>
      <c r="AO690" s="75">
        <f t="shared" si="465"/>
        <v>0</v>
      </c>
      <c r="AP690" s="75">
        <f t="shared" si="466"/>
        <v>2800000</v>
      </c>
      <c r="AQ690" s="75">
        <v>0</v>
      </c>
      <c r="AR690" s="75">
        <v>0</v>
      </c>
      <c r="AS690" s="75">
        <v>0</v>
      </c>
      <c r="AT690" s="80">
        <v>0</v>
      </c>
      <c r="AU690" s="82">
        <f t="shared" si="467"/>
        <v>75367663.216000006</v>
      </c>
      <c r="AV690" s="113">
        <f t="shared" si="468"/>
        <v>54322316.440880008</v>
      </c>
      <c r="AW690" s="75">
        <f t="shared" si="469"/>
        <v>72712168.215999991</v>
      </c>
      <c r="AX690" s="75">
        <f t="shared" si="470"/>
        <v>5089851.7751199994</v>
      </c>
      <c r="AY690" s="76">
        <f t="shared" si="471"/>
        <v>1432231.644088001</v>
      </c>
      <c r="AZ690" s="75">
        <v>0</v>
      </c>
      <c r="BA690" s="75">
        <v>0</v>
      </c>
      <c r="BB690" s="75">
        <v>0</v>
      </c>
      <c r="BC690" s="80">
        <v>0</v>
      </c>
      <c r="BD690" s="80">
        <v>0</v>
      </c>
      <c r="BE690" s="80">
        <v>0</v>
      </c>
      <c r="BF690" s="78">
        <v>0</v>
      </c>
      <c r="BG690" s="348">
        <f t="shared" si="472"/>
        <v>6522083.4192080004</v>
      </c>
      <c r="BH690" s="188">
        <f t="shared" si="473"/>
        <v>68845579</v>
      </c>
      <c r="BM690" s="50">
        <v>885165</v>
      </c>
      <c r="BN690" s="391">
        <f t="shared" si="451"/>
        <v>46667</v>
      </c>
      <c r="BO690" s="391">
        <f t="shared" si="452"/>
        <v>931832</v>
      </c>
      <c r="BP690" s="391">
        <f t="shared" si="481"/>
        <v>26554950</v>
      </c>
      <c r="BQ690" s="50">
        <f t="shared" si="482"/>
        <v>1400010</v>
      </c>
      <c r="BR690" s="50">
        <f t="shared" si="483"/>
        <v>21347423.999999996</v>
      </c>
      <c r="BS690" s="50">
        <f t="shared" si="484"/>
        <v>2655495</v>
      </c>
      <c r="BT690" s="50">
        <f t="shared" si="485"/>
        <v>4500000</v>
      </c>
      <c r="BU690" s="50">
        <f t="shared" si="486"/>
        <v>6000000</v>
      </c>
      <c r="BV690" s="50">
        <f t="shared" si="487"/>
        <v>4892117.9999999991</v>
      </c>
      <c r="BW690" s="50">
        <f t="shared" si="488"/>
        <v>5217666.2159999991</v>
      </c>
      <c r="BX690" s="50">
        <f t="shared" si="489"/>
        <v>0</v>
      </c>
      <c r="BY690" s="50">
        <f t="shared" si="490"/>
        <v>2800000</v>
      </c>
      <c r="BZ690" s="50">
        <v>0</v>
      </c>
      <c r="CA690" s="50">
        <v>0</v>
      </c>
      <c r="CB690" s="50">
        <v>0</v>
      </c>
      <c r="CC690" s="50">
        <v>0</v>
      </c>
      <c r="CD690" s="391">
        <f t="shared" si="491"/>
        <v>75367663.216000006</v>
      </c>
      <c r="CE690" s="391">
        <f t="shared" si="453"/>
        <v>59412168.216000006</v>
      </c>
      <c r="CF690" s="391">
        <f t="shared" si="454"/>
        <v>72712168.216000006</v>
      </c>
      <c r="CG690" s="50">
        <f t="shared" si="474"/>
        <v>5089851.7751200013</v>
      </c>
      <c r="CH690" s="395">
        <f t="shared" si="475"/>
        <v>1941216.8216000006</v>
      </c>
      <c r="CI690" s="398">
        <v>0</v>
      </c>
      <c r="CJ690" s="50">
        <v>0</v>
      </c>
      <c r="CK690" s="50">
        <v>0</v>
      </c>
      <c r="CL690" s="50">
        <v>0</v>
      </c>
      <c r="CM690" s="50">
        <v>0</v>
      </c>
      <c r="CN690" s="50">
        <v>0</v>
      </c>
      <c r="CO690" s="50">
        <v>0</v>
      </c>
      <c r="CP690" s="395">
        <f t="shared" si="476"/>
        <v>7031068.5967200017</v>
      </c>
      <c r="CQ690" s="391">
        <f t="shared" si="477"/>
        <v>68336594</v>
      </c>
      <c r="CR690" s="391">
        <f t="shared" si="478"/>
        <v>-508985</v>
      </c>
    </row>
    <row r="691" spans="1:96" s="50" customFormat="1" ht="24" customHeight="1" x14ac:dyDescent="0.2">
      <c r="A691" s="182">
        <f t="shared" si="455"/>
        <v>2655495</v>
      </c>
      <c r="B691" s="298">
        <f t="shared" si="479"/>
        <v>685</v>
      </c>
      <c r="C691" s="266">
        <v>484</v>
      </c>
      <c r="D691" s="299">
        <v>13040</v>
      </c>
      <c r="E691" s="242" t="s">
        <v>488</v>
      </c>
      <c r="F691" s="243" t="s">
        <v>858</v>
      </c>
      <c r="G691" s="287" t="s">
        <v>137</v>
      </c>
      <c r="H691" s="274" t="s">
        <v>799</v>
      </c>
      <c r="I691" s="294" t="s">
        <v>3079</v>
      </c>
      <c r="J691" s="65" t="s">
        <v>859</v>
      </c>
      <c r="K691" s="65" t="s">
        <v>860</v>
      </c>
      <c r="L691" s="65" t="s">
        <v>799</v>
      </c>
      <c r="M691" s="292" t="s">
        <v>137</v>
      </c>
      <c r="N691" s="244" t="s">
        <v>2410</v>
      </c>
      <c r="O691" s="65"/>
      <c r="P691" s="90"/>
      <c r="Q691" s="244">
        <v>30</v>
      </c>
      <c r="R691" s="246">
        <v>120</v>
      </c>
      <c r="S691" s="246">
        <v>110</v>
      </c>
      <c r="T691" s="246">
        <v>29.33</v>
      </c>
      <c r="U691" s="90">
        <v>0</v>
      </c>
      <c r="V691" s="262">
        <v>14</v>
      </c>
      <c r="W691" s="99">
        <v>0</v>
      </c>
      <c r="X691" s="84">
        <v>0</v>
      </c>
      <c r="Y691" s="99">
        <v>1</v>
      </c>
      <c r="Z691" s="65">
        <v>1</v>
      </c>
      <c r="AA691" s="319">
        <v>885165</v>
      </c>
      <c r="AB691" s="319">
        <v>46667</v>
      </c>
      <c r="AC691" s="320">
        <f t="shared" si="456"/>
        <v>931832</v>
      </c>
      <c r="AD691" s="75">
        <v>4500000</v>
      </c>
      <c r="AE691" s="75">
        <v>6000000</v>
      </c>
      <c r="AF691" s="338">
        <f t="shared" si="480"/>
        <v>177895.19999999998</v>
      </c>
      <c r="AG691" s="113">
        <f t="shared" si="457"/>
        <v>26554950</v>
      </c>
      <c r="AH691" s="75">
        <f t="shared" si="458"/>
        <v>1400010</v>
      </c>
      <c r="AI691" s="75">
        <f t="shared" si="459"/>
        <v>21347423.999999996</v>
      </c>
      <c r="AJ691" s="75">
        <f t="shared" si="460"/>
        <v>2655495</v>
      </c>
      <c r="AK691" s="75">
        <f t="shared" si="461"/>
        <v>4500000</v>
      </c>
      <c r="AL691" s="75">
        <f t="shared" si="462"/>
        <v>6000000</v>
      </c>
      <c r="AM691" s="75">
        <f t="shared" si="463"/>
        <v>4892117.9999999991</v>
      </c>
      <c r="AN691" s="75">
        <f t="shared" si="464"/>
        <v>5217666.2159999991</v>
      </c>
      <c r="AO691" s="75">
        <f t="shared" si="465"/>
        <v>0</v>
      </c>
      <c r="AP691" s="75">
        <f t="shared" si="466"/>
        <v>2800000</v>
      </c>
      <c r="AQ691" s="75">
        <v>0</v>
      </c>
      <c r="AR691" s="75">
        <v>0</v>
      </c>
      <c r="AS691" s="75">
        <v>0</v>
      </c>
      <c r="AT691" s="80">
        <v>0</v>
      </c>
      <c r="AU691" s="82">
        <f t="shared" si="467"/>
        <v>75367663.216000006</v>
      </c>
      <c r="AV691" s="113">
        <f t="shared" si="468"/>
        <v>54322316.440880008</v>
      </c>
      <c r="AW691" s="75">
        <f t="shared" si="469"/>
        <v>72712168.215999991</v>
      </c>
      <c r="AX691" s="75">
        <f t="shared" si="470"/>
        <v>5089851.7751199994</v>
      </c>
      <c r="AY691" s="76">
        <f t="shared" si="471"/>
        <v>1432231.644088001</v>
      </c>
      <c r="AZ691" s="75">
        <v>0</v>
      </c>
      <c r="BA691" s="75">
        <v>0</v>
      </c>
      <c r="BB691" s="75">
        <v>0</v>
      </c>
      <c r="BC691" s="80">
        <v>0</v>
      </c>
      <c r="BD691" s="80">
        <v>0</v>
      </c>
      <c r="BE691" s="80">
        <v>0</v>
      </c>
      <c r="BF691" s="78">
        <v>0</v>
      </c>
      <c r="BG691" s="348">
        <f t="shared" si="472"/>
        <v>6522083.4192080004</v>
      </c>
      <c r="BH691" s="188">
        <f t="shared" si="473"/>
        <v>68845579</v>
      </c>
      <c r="BM691" s="50">
        <v>885165</v>
      </c>
      <c r="BN691" s="391">
        <f t="shared" si="451"/>
        <v>46667</v>
      </c>
      <c r="BO691" s="391">
        <f t="shared" si="452"/>
        <v>931832</v>
      </c>
      <c r="BP691" s="391">
        <f t="shared" si="481"/>
        <v>26554950</v>
      </c>
      <c r="BQ691" s="50">
        <f t="shared" si="482"/>
        <v>1400010</v>
      </c>
      <c r="BR691" s="50">
        <f t="shared" si="483"/>
        <v>21347423.999999996</v>
      </c>
      <c r="BS691" s="50">
        <f t="shared" si="484"/>
        <v>2655495</v>
      </c>
      <c r="BT691" s="50">
        <f t="shared" si="485"/>
        <v>4500000</v>
      </c>
      <c r="BU691" s="50">
        <f t="shared" si="486"/>
        <v>6000000</v>
      </c>
      <c r="BV691" s="50">
        <f t="shared" si="487"/>
        <v>4892117.9999999991</v>
      </c>
      <c r="BW691" s="50">
        <f t="shared" si="488"/>
        <v>5217666.2159999991</v>
      </c>
      <c r="BX691" s="50">
        <f t="shared" si="489"/>
        <v>0</v>
      </c>
      <c r="BY691" s="50">
        <f t="shared" si="490"/>
        <v>2800000</v>
      </c>
      <c r="BZ691" s="50">
        <v>0</v>
      </c>
      <c r="CA691" s="50">
        <v>0</v>
      </c>
      <c r="CB691" s="50">
        <v>0</v>
      </c>
      <c r="CC691" s="50">
        <v>0</v>
      </c>
      <c r="CD691" s="391">
        <f t="shared" si="491"/>
        <v>75367663.216000006</v>
      </c>
      <c r="CE691" s="391">
        <f t="shared" si="453"/>
        <v>59412168.216000006</v>
      </c>
      <c r="CF691" s="391">
        <f t="shared" si="454"/>
        <v>72712168.216000006</v>
      </c>
      <c r="CG691" s="50">
        <f t="shared" si="474"/>
        <v>5089851.7751200013</v>
      </c>
      <c r="CH691" s="395">
        <f t="shared" si="475"/>
        <v>1941216.8216000006</v>
      </c>
      <c r="CI691" s="398">
        <v>0</v>
      </c>
      <c r="CJ691" s="50">
        <v>0</v>
      </c>
      <c r="CK691" s="50">
        <v>0</v>
      </c>
      <c r="CL691" s="50">
        <v>0</v>
      </c>
      <c r="CM691" s="50">
        <v>0</v>
      </c>
      <c r="CN691" s="50">
        <v>0</v>
      </c>
      <c r="CO691" s="50">
        <v>0</v>
      </c>
      <c r="CP691" s="395">
        <f t="shared" si="476"/>
        <v>7031068.5967200017</v>
      </c>
      <c r="CQ691" s="391">
        <f t="shared" si="477"/>
        <v>68336594</v>
      </c>
      <c r="CR691" s="391">
        <f t="shared" si="478"/>
        <v>-508985</v>
      </c>
    </row>
    <row r="692" spans="1:96" s="50" customFormat="1" ht="24" customHeight="1" x14ac:dyDescent="0.2">
      <c r="A692" s="182">
        <f t="shared" si="455"/>
        <v>2655495</v>
      </c>
      <c r="B692" s="298">
        <f t="shared" si="479"/>
        <v>686</v>
      </c>
      <c r="C692" s="266">
        <v>485</v>
      </c>
      <c r="D692" s="299">
        <v>13035</v>
      </c>
      <c r="E692" s="242" t="s">
        <v>842</v>
      </c>
      <c r="F692" s="243" t="s">
        <v>843</v>
      </c>
      <c r="G692" s="287" t="s">
        <v>137</v>
      </c>
      <c r="H692" s="274" t="s">
        <v>799</v>
      </c>
      <c r="I692" s="294" t="s">
        <v>3080</v>
      </c>
      <c r="J692" s="65" t="s">
        <v>844</v>
      </c>
      <c r="K692" s="65" t="s">
        <v>845</v>
      </c>
      <c r="L692" s="65" t="s">
        <v>799</v>
      </c>
      <c r="M692" s="292" t="s">
        <v>137</v>
      </c>
      <c r="N692" s="244" t="s">
        <v>2410</v>
      </c>
      <c r="O692" s="65"/>
      <c r="P692" s="90"/>
      <c r="Q692" s="244">
        <v>30</v>
      </c>
      <c r="R692" s="246">
        <v>120</v>
      </c>
      <c r="S692" s="246">
        <v>110</v>
      </c>
      <c r="T692" s="246">
        <v>29.33</v>
      </c>
      <c r="U692" s="90">
        <v>0</v>
      </c>
      <c r="V692" s="262">
        <v>15</v>
      </c>
      <c r="W692" s="99">
        <v>0</v>
      </c>
      <c r="X692" s="84">
        <v>0</v>
      </c>
      <c r="Y692" s="99">
        <v>1</v>
      </c>
      <c r="Z692" s="65">
        <v>1</v>
      </c>
      <c r="AA692" s="319">
        <v>885165</v>
      </c>
      <c r="AB692" s="319">
        <v>46667</v>
      </c>
      <c r="AC692" s="320">
        <f t="shared" si="456"/>
        <v>931832</v>
      </c>
      <c r="AD692" s="75">
        <v>4500000</v>
      </c>
      <c r="AE692" s="75">
        <v>6000000</v>
      </c>
      <c r="AF692" s="338">
        <f t="shared" si="480"/>
        <v>177895.19999999998</v>
      </c>
      <c r="AG692" s="113">
        <f t="shared" si="457"/>
        <v>26554950</v>
      </c>
      <c r="AH692" s="75">
        <f t="shared" si="458"/>
        <v>1400010</v>
      </c>
      <c r="AI692" s="75">
        <f t="shared" si="459"/>
        <v>21347423.999999996</v>
      </c>
      <c r="AJ692" s="75">
        <f t="shared" si="460"/>
        <v>2655495</v>
      </c>
      <c r="AK692" s="75">
        <f t="shared" si="461"/>
        <v>4500000</v>
      </c>
      <c r="AL692" s="75">
        <f t="shared" si="462"/>
        <v>6000000</v>
      </c>
      <c r="AM692" s="75">
        <f t="shared" si="463"/>
        <v>4892117.9999999991</v>
      </c>
      <c r="AN692" s="75">
        <f t="shared" si="464"/>
        <v>5217666.2159999991</v>
      </c>
      <c r="AO692" s="75">
        <f t="shared" si="465"/>
        <v>0</v>
      </c>
      <c r="AP692" s="75">
        <f t="shared" si="466"/>
        <v>3000000</v>
      </c>
      <c r="AQ692" s="75">
        <v>0</v>
      </c>
      <c r="AR692" s="75">
        <v>0</v>
      </c>
      <c r="AS692" s="75">
        <v>0</v>
      </c>
      <c r="AT692" s="80">
        <v>0</v>
      </c>
      <c r="AU692" s="82">
        <f t="shared" si="467"/>
        <v>75567663.216000006</v>
      </c>
      <c r="AV692" s="113">
        <f t="shared" si="468"/>
        <v>54308316.440880008</v>
      </c>
      <c r="AW692" s="75">
        <f t="shared" si="469"/>
        <v>72912168.215999991</v>
      </c>
      <c r="AX692" s="75">
        <f t="shared" si="470"/>
        <v>5103851.7751199994</v>
      </c>
      <c r="AY692" s="76">
        <f t="shared" si="471"/>
        <v>1430831.644088001</v>
      </c>
      <c r="AZ692" s="75">
        <v>0</v>
      </c>
      <c r="BA692" s="75">
        <v>0</v>
      </c>
      <c r="BB692" s="75">
        <v>0</v>
      </c>
      <c r="BC692" s="80">
        <v>0</v>
      </c>
      <c r="BD692" s="80">
        <v>0</v>
      </c>
      <c r="BE692" s="80">
        <v>0</v>
      </c>
      <c r="BF692" s="78">
        <v>0</v>
      </c>
      <c r="BG692" s="348">
        <f t="shared" si="472"/>
        <v>6534683.4192080004</v>
      </c>
      <c r="BH692" s="188">
        <f t="shared" si="473"/>
        <v>69032979</v>
      </c>
      <c r="BM692" s="50">
        <v>885165</v>
      </c>
      <c r="BN692" s="391">
        <f t="shared" si="451"/>
        <v>46667</v>
      </c>
      <c r="BO692" s="391">
        <f t="shared" si="452"/>
        <v>931832</v>
      </c>
      <c r="BP692" s="391">
        <f t="shared" si="481"/>
        <v>26554950</v>
      </c>
      <c r="BQ692" s="50">
        <f t="shared" si="482"/>
        <v>1400010</v>
      </c>
      <c r="BR692" s="50">
        <f t="shared" si="483"/>
        <v>21347423.999999996</v>
      </c>
      <c r="BS692" s="50">
        <f t="shared" si="484"/>
        <v>2655495</v>
      </c>
      <c r="BT692" s="50">
        <f t="shared" si="485"/>
        <v>4500000</v>
      </c>
      <c r="BU692" s="50">
        <f t="shared" si="486"/>
        <v>6000000</v>
      </c>
      <c r="BV692" s="50">
        <f t="shared" si="487"/>
        <v>4892117.9999999991</v>
      </c>
      <c r="BW692" s="50">
        <f t="shared" si="488"/>
        <v>5217666.2159999991</v>
      </c>
      <c r="BX692" s="50">
        <f t="shared" si="489"/>
        <v>0</v>
      </c>
      <c r="BY692" s="50">
        <f t="shared" si="490"/>
        <v>3000000</v>
      </c>
      <c r="BZ692" s="50">
        <v>0</v>
      </c>
      <c r="CA692" s="50">
        <v>0</v>
      </c>
      <c r="CB692" s="50">
        <v>0</v>
      </c>
      <c r="CC692" s="50">
        <v>0</v>
      </c>
      <c r="CD692" s="391">
        <f t="shared" si="491"/>
        <v>75567663.216000006</v>
      </c>
      <c r="CE692" s="391">
        <f t="shared" si="453"/>
        <v>59412168.216000006</v>
      </c>
      <c r="CF692" s="391">
        <f t="shared" si="454"/>
        <v>72912168.216000006</v>
      </c>
      <c r="CG692" s="50">
        <f t="shared" si="474"/>
        <v>5103851.7751200013</v>
      </c>
      <c r="CH692" s="395">
        <f t="shared" si="475"/>
        <v>1941216.8216000006</v>
      </c>
      <c r="CI692" s="398">
        <v>0</v>
      </c>
      <c r="CJ692" s="50">
        <v>0</v>
      </c>
      <c r="CK692" s="50">
        <v>0</v>
      </c>
      <c r="CL692" s="50">
        <v>0</v>
      </c>
      <c r="CM692" s="50">
        <v>0</v>
      </c>
      <c r="CN692" s="50">
        <v>0</v>
      </c>
      <c r="CO692" s="50">
        <v>0</v>
      </c>
      <c r="CP692" s="395">
        <f t="shared" si="476"/>
        <v>7045068.5967200017</v>
      </c>
      <c r="CQ692" s="391">
        <f t="shared" si="477"/>
        <v>68522594</v>
      </c>
      <c r="CR692" s="391">
        <f t="shared" si="478"/>
        <v>-510385</v>
      </c>
    </row>
    <row r="693" spans="1:96" s="50" customFormat="1" ht="24" customHeight="1" x14ac:dyDescent="0.5">
      <c r="A693" s="182">
        <f t="shared" si="455"/>
        <v>2655495</v>
      </c>
      <c r="B693" s="298">
        <f t="shared" si="479"/>
        <v>687</v>
      </c>
      <c r="C693" s="266">
        <v>486</v>
      </c>
      <c r="D693" s="299">
        <v>13063</v>
      </c>
      <c r="E693" s="242" t="s">
        <v>931</v>
      </c>
      <c r="F693" s="243" t="s">
        <v>932</v>
      </c>
      <c r="G693" s="287" t="s">
        <v>137</v>
      </c>
      <c r="H693" s="274" t="s">
        <v>799</v>
      </c>
      <c r="I693" s="356" t="s">
        <v>3081</v>
      </c>
      <c r="J693" s="65" t="s">
        <v>933</v>
      </c>
      <c r="K693" s="65" t="s">
        <v>934</v>
      </c>
      <c r="L693" s="65" t="s">
        <v>799</v>
      </c>
      <c r="M693" s="292" t="s">
        <v>137</v>
      </c>
      <c r="N693" s="244" t="s">
        <v>2410</v>
      </c>
      <c r="O693" s="65"/>
      <c r="P693" s="90"/>
      <c r="Q693" s="244">
        <v>30</v>
      </c>
      <c r="R693" s="246">
        <v>120</v>
      </c>
      <c r="S693" s="246">
        <v>110</v>
      </c>
      <c r="T693" s="246">
        <v>29.33</v>
      </c>
      <c r="U693" s="90">
        <v>0</v>
      </c>
      <c r="V693" s="262">
        <v>15</v>
      </c>
      <c r="W693" s="99">
        <v>0</v>
      </c>
      <c r="X693" s="84">
        <v>0</v>
      </c>
      <c r="Y693" s="99">
        <v>1</v>
      </c>
      <c r="Z693" s="65">
        <v>2</v>
      </c>
      <c r="AA693" s="319">
        <v>885165</v>
      </c>
      <c r="AB693" s="319">
        <v>46667</v>
      </c>
      <c r="AC693" s="320">
        <f t="shared" si="456"/>
        <v>931832</v>
      </c>
      <c r="AD693" s="75">
        <v>4500000</v>
      </c>
      <c r="AE693" s="75">
        <v>6000000</v>
      </c>
      <c r="AF693" s="338">
        <f t="shared" si="480"/>
        <v>177895.19999999998</v>
      </c>
      <c r="AG693" s="113">
        <f t="shared" si="457"/>
        <v>26554950</v>
      </c>
      <c r="AH693" s="75">
        <f t="shared" si="458"/>
        <v>1400010</v>
      </c>
      <c r="AI693" s="75">
        <f t="shared" si="459"/>
        <v>21347423.999999996</v>
      </c>
      <c r="AJ693" s="75">
        <f t="shared" si="460"/>
        <v>5310990</v>
      </c>
      <c r="AK693" s="75">
        <f t="shared" si="461"/>
        <v>4500000</v>
      </c>
      <c r="AL693" s="75">
        <f t="shared" si="462"/>
        <v>6000000</v>
      </c>
      <c r="AM693" s="75">
        <f t="shared" si="463"/>
        <v>4892117.9999999991</v>
      </c>
      <c r="AN693" s="75">
        <f t="shared" si="464"/>
        <v>5217666.2159999991</v>
      </c>
      <c r="AO693" s="75">
        <f t="shared" si="465"/>
        <v>0</v>
      </c>
      <c r="AP693" s="75">
        <f t="shared" si="466"/>
        <v>3000000</v>
      </c>
      <c r="AQ693" s="75">
        <v>0</v>
      </c>
      <c r="AR693" s="75">
        <v>0</v>
      </c>
      <c r="AS693" s="75">
        <v>0</v>
      </c>
      <c r="AT693" s="80">
        <v>0</v>
      </c>
      <c r="AU693" s="82">
        <f t="shared" si="467"/>
        <v>78223158.216000006</v>
      </c>
      <c r="AV693" s="113">
        <f t="shared" si="468"/>
        <v>54308316.440880008</v>
      </c>
      <c r="AW693" s="75">
        <f t="shared" si="469"/>
        <v>72912168.215999991</v>
      </c>
      <c r="AX693" s="75">
        <f t="shared" si="470"/>
        <v>5103851.7751199994</v>
      </c>
      <c r="AY693" s="76">
        <f t="shared" si="471"/>
        <v>1430831.644088001</v>
      </c>
      <c r="AZ693" s="75">
        <v>0</v>
      </c>
      <c r="BA693" s="75">
        <v>0</v>
      </c>
      <c r="BB693" s="75">
        <v>0</v>
      </c>
      <c r="BC693" s="80">
        <v>0</v>
      </c>
      <c r="BD693" s="80">
        <v>0</v>
      </c>
      <c r="BE693" s="80">
        <v>0</v>
      </c>
      <c r="BF693" s="78">
        <v>0</v>
      </c>
      <c r="BG693" s="348">
        <f t="shared" si="472"/>
        <v>6534683.4192080004</v>
      </c>
      <c r="BH693" s="188">
        <f t="shared" si="473"/>
        <v>71688474</v>
      </c>
      <c r="BM693" s="50">
        <v>885165</v>
      </c>
      <c r="BN693" s="391">
        <f t="shared" si="451"/>
        <v>46667</v>
      </c>
      <c r="BO693" s="391">
        <f t="shared" si="452"/>
        <v>931832</v>
      </c>
      <c r="BP693" s="391">
        <f t="shared" si="481"/>
        <v>26554950</v>
      </c>
      <c r="BQ693" s="50">
        <f t="shared" si="482"/>
        <v>1400010</v>
      </c>
      <c r="BR693" s="50">
        <f t="shared" si="483"/>
        <v>21347423.999999996</v>
      </c>
      <c r="BS693" s="50">
        <f t="shared" si="484"/>
        <v>5310990</v>
      </c>
      <c r="BT693" s="50">
        <f t="shared" si="485"/>
        <v>4500000</v>
      </c>
      <c r="BU693" s="50">
        <f t="shared" si="486"/>
        <v>6000000</v>
      </c>
      <c r="BV693" s="50">
        <f t="shared" si="487"/>
        <v>4892117.9999999991</v>
      </c>
      <c r="BW693" s="50">
        <f t="shared" si="488"/>
        <v>5217666.2159999991</v>
      </c>
      <c r="BX693" s="50">
        <f t="shared" si="489"/>
        <v>0</v>
      </c>
      <c r="BY693" s="50">
        <f t="shared" si="490"/>
        <v>3000000</v>
      </c>
      <c r="BZ693" s="50">
        <v>0</v>
      </c>
      <c r="CA693" s="50">
        <v>0</v>
      </c>
      <c r="CB693" s="50">
        <v>0</v>
      </c>
      <c r="CC693" s="50">
        <v>0</v>
      </c>
      <c r="CD693" s="391">
        <f t="shared" si="491"/>
        <v>78223158.216000006</v>
      </c>
      <c r="CE693" s="391">
        <f t="shared" si="453"/>
        <v>59412168.216000006</v>
      </c>
      <c r="CF693" s="391">
        <f t="shared" si="454"/>
        <v>72912168.216000006</v>
      </c>
      <c r="CG693" s="50">
        <f t="shared" si="474"/>
        <v>5103851.7751200013</v>
      </c>
      <c r="CH693" s="395">
        <f t="shared" si="475"/>
        <v>1941216.8216000006</v>
      </c>
      <c r="CI693" s="398">
        <v>0</v>
      </c>
      <c r="CJ693" s="50">
        <v>0</v>
      </c>
      <c r="CK693" s="50">
        <v>0</v>
      </c>
      <c r="CL693" s="50">
        <v>0</v>
      </c>
      <c r="CM693" s="50">
        <v>0</v>
      </c>
      <c r="CN693" s="50">
        <v>0</v>
      </c>
      <c r="CO693" s="50">
        <v>0</v>
      </c>
      <c r="CP693" s="395">
        <f t="shared" si="476"/>
        <v>7045068.5967200017</v>
      </c>
      <c r="CQ693" s="391">
        <f t="shared" si="477"/>
        <v>71178089</v>
      </c>
      <c r="CR693" s="391">
        <f t="shared" si="478"/>
        <v>-510385</v>
      </c>
    </row>
    <row r="694" spans="1:96" s="50" customFormat="1" ht="24" customHeight="1" x14ac:dyDescent="0.2">
      <c r="A694" s="182">
        <f t="shared" si="455"/>
        <v>2655495</v>
      </c>
      <c r="B694" s="298">
        <f t="shared" si="479"/>
        <v>688</v>
      </c>
      <c r="C694" s="266">
        <v>487</v>
      </c>
      <c r="D694" s="299">
        <v>13031</v>
      </c>
      <c r="E694" s="242" t="s">
        <v>828</v>
      </c>
      <c r="F694" s="243" t="s">
        <v>829</v>
      </c>
      <c r="G694" s="287" t="s">
        <v>137</v>
      </c>
      <c r="H694" s="274" t="s">
        <v>799</v>
      </c>
      <c r="I694" s="294" t="s">
        <v>3082</v>
      </c>
      <c r="J694" s="65" t="s">
        <v>830</v>
      </c>
      <c r="K694" s="65" t="s">
        <v>831</v>
      </c>
      <c r="L694" s="65" t="s">
        <v>799</v>
      </c>
      <c r="M694" s="292" t="s">
        <v>137</v>
      </c>
      <c r="N694" s="244" t="s">
        <v>2410</v>
      </c>
      <c r="O694" s="65"/>
      <c r="P694" s="90"/>
      <c r="Q694" s="244">
        <v>30</v>
      </c>
      <c r="R694" s="246">
        <v>120</v>
      </c>
      <c r="S694" s="246">
        <v>110</v>
      </c>
      <c r="T694" s="246">
        <v>29.33</v>
      </c>
      <c r="U694" s="90">
        <v>0</v>
      </c>
      <c r="V694" s="262">
        <v>15</v>
      </c>
      <c r="W694" s="99">
        <v>0</v>
      </c>
      <c r="X694" s="84">
        <v>0</v>
      </c>
      <c r="Y694" s="99">
        <v>0</v>
      </c>
      <c r="Z694" s="65">
        <v>0</v>
      </c>
      <c r="AA694" s="319">
        <v>885165</v>
      </c>
      <c r="AB694" s="319">
        <v>46667</v>
      </c>
      <c r="AC694" s="320">
        <f t="shared" si="456"/>
        <v>931832</v>
      </c>
      <c r="AD694" s="75">
        <v>4500000</v>
      </c>
      <c r="AE694" s="75">
        <v>6000000</v>
      </c>
      <c r="AF694" s="338">
        <f t="shared" si="480"/>
        <v>177895.19999999998</v>
      </c>
      <c r="AG694" s="113">
        <f t="shared" si="457"/>
        <v>26554950</v>
      </c>
      <c r="AH694" s="75">
        <f t="shared" si="458"/>
        <v>1400010</v>
      </c>
      <c r="AI694" s="75">
        <f t="shared" si="459"/>
        <v>21347423.999999996</v>
      </c>
      <c r="AJ694" s="75">
        <f t="shared" si="460"/>
        <v>0</v>
      </c>
      <c r="AK694" s="75">
        <f t="shared" si="461"/>
        <v>4500000</v>
      </c>
      <c r="AL694" s="75">
        <f t="shared" si="462"/>
        <v>6000000</v>
      </c>
      <c r="AM694" s="75">
        <f t="shared" si="463"/>
        <v>4892117.9999999991</v>
      </c>
      <c r="AN694" s="75">
        <f t="shared" si="464"/>
        <v>5217666.2159999991</v>
      </c>
      <c r="AO694" s="75">
        <f t="shared" si="465"/>
        <v>0</v>
      </c>
      <c r="AP694" s="75">
        <f t="shared" si="466"/>
        <v>3000000</v>
      </c>
      <c r="AQ694" s="75">
        <v>0</v>
      </c>
      <c r="AR694" s="75">
        <v>0</v>
      </c>
      <c r="AS694" s="75">
        <v>0</v>
      </c>
      <c r="AT694" s="80">
        <v>0</v>
      </c>
      <c r="AU694" s="82">
        <f t="shared" si="467"/>
        <v>72912168.216000006</v>
      </c>
      <c r="AV694" s="113">
        <f t="shared" si="468"/>
        <v>54308316.440880008</v>
      </c>
      <c r="AW694" s="75">
        <f t="shared" si="469"/>
        <v>72912168.215999991</v>
      </c>
      <c r="AX694" s="75">
        <f t="shared" si="470"/>
        <v>5103851.7751199994</v>
      </c>
      <c r="AY694" s="76">
        <f t="shared" si="471"/>
        <v>1430831.644088001</v>
      </c>
      <c r="AZ694" s="75">
        <v>0</v>
      </c>
      <c r="BA694" s="75">
        <v>0</v>
      </c>
      <c r="BB694" s="75">
        <v>0</v>
      </c>
      <c r="BC694" s="80">
        <v>0</v>
      </c>
      <c r="BD694" s="80">
        <v>0</v>
      </c>
      <c r="BE694" s="80">
        <v>0</v>
      </c>
      <c r="BF694" s="78">
        <v>0</v>
      </c>
      <c r="BG694" s="348">
        <f t="shared" si="472"/>
        <v>6534683.4192080004</v>
      </c>
      <c r="BH694" s="188">
        <f t="shared" si="473"/>
        <v>66377484</v>
      </c>
      <c r="BM694" s="50">
        <v>885165</v>
      </c>
      <c r="BN694" s="391">
        <f t="shared" si="451"/>
        <v>46667</v>
      </c>
      <c r="BO694" s="391">
        <f t="shared" si="452"/>
        <v>931832</v>
      </c>
      <c r="BP694" s="391">
        <f t="shared" si="481"/>
        <v>26554950</v>
      </c>
      <c r="BQ694" s="50">
        <f t="shared" si="482"/>
        <v>1400010</v>
      </c>
      <c r="BR694" s="50">
        <f t="shared" si="483"/>
        <v>21347423.999999996</v>
      </c>
      <c r="BS694" s="50">
        <f t="shared" si="484"/>
        <v>0</v>
      </c>
      <c r="BT694" s="50">
        <f t="shared" si="485"/>
        <v>4500000</v>
      </c>
      <c r="BU694" s="50">
        <f t="shared" si="486"/>
        <v>6000000</v>
      </c>
      <c r="BV694" s="50">
        <f t="shared" si="487"/>
        <v>4892117.9999999991</v>
      </c>
      <c r="BW694" s="50">
        <f t="shared" si="488"/>
        <v>5217666.2159999991</v>
      </c>
      <c r="BX694" s="50">
        <f t="shared" si="489"/>
        <v>0</v>
      </c>
      <c r="BY694" s="50">
        <f t="shared" si="490"/>
        <v>3000000</v>
      </c>
      <c r="BZ694" s="50">
        <v>0</v>
      </c>
      <c r="CA694" s="50">
        <v>0</v>
      </c>
      <c r="CB694" s="50">
        <v>0</v>
      </c>
      <c r="CC694" s="50">
        <v>0</v>
      </c>
      <c r="CD694" s="391">
        <f t="shared" si="491"/>
        <v>72912168.216000006</v>
      </c>
      <c r="CE694" s="391">
        <f t="shared" si="453"/>
        <v>59412168.216000006</v>
      </c>
      <c r="CF694" s="391">
        <f t="shared" si="454"/>
        <v>72912168.216000006</v>
      </c>
      <c r="CG694" s="50">
        <f t="shared" si="474"/>
        <v>5103851.7751200013</v>
      </c>
      <c r="CH694" s="395">
        <f t="shared" si="475"/>
        <v>1941216.8216000006</v>
      </c>
      <c r="CI694" s="398">
        <v>0</v>
      </c>
      <c r="CJ694" s="50">
        <v>0</v>
      </c>
      <c r="CK694" s="50">
        <v>0</v>
      </c>
      <c r="CL694" s="50">
        <v>0</v>
      </c>
      <c r="CM694" s="50">
        <v>0</v>
      </c>
      <c r="CN694" s="50">
        <v>0</v>
      </c>
      <c r="CO694" s="50">
        <v>0</v>
      </c>
      <c r="CP694" s="395">
        <f t="shared" si="476"/>
        <v>7045068.5967200017</v>
      </c>
      <c r="CQ694" s="391">
        <f t="shared" si="477"/>
        <v>65867099</v>
      </c>
      <c r="CR694" s="391">
        <f t="shared" si="478"/>
        <v>-510385</v>
      </c>
    </row>
    <row r="695" spans="1:96" s="50" customFormat="1" ht="24" customHeight="1" x14ac:dyDescent="0.2">
      <c r="A695" s="182">
        <f t="shared" si="455"/>
        <v>2655495</v>
      </c>
      <c r="B695" s="298">
        <f t="shared" si="479"/>
        <v>689</v>
      </c>
      <c r="C695" s="266">
        <v>488</v>
      </c>
      <c r="D695" s="299">
        <v>13045</v>
      </c>
      <c r="E695" s="242" t="s">
        <v>875</v>
      </c>
      <c r="F695" s="243" t="s">
        <v>876</v>
      </c>
      <c r="G695" s="287" t="s">
        <v>137</v>
      </c>
      <c r="H695" s="274" t="s">
        <v>799</v>
      </c>
      <c r="I695" s="294" t="s">
        <v>3083</v>
      </c>
      <c r="J695" s="65" t="s">
        <v>877</v>
      </c>
      <c r="K695" s="65" t="s">
        <v>878</v>
      </c>
      <c r="L695" s="65" t="s">
        <v>799</v>
      </c>
      <c r="M695" s="292" t="s">
        <v>137</v>
      </c>
      <c r="N695" s="244" t="s">
        <v>2410</v>
      </c>
      <c r="O695" s="65"/>
      <c r="P695" s="90"/>
      <c r="Q695" s="244">
        <v>30</v>
      </c>
      <c r="R695" s="246">
        <v>120</v>
      </c>
      <c r="S695" s="246">
        <v>110</v>
      </c>
      <c r="T695" s="246">
        <v>29.33</v>
      </c>
      <c r="U695" s="90">
        <v>0</v>
      </c>
      <c r="V695" s="262">
        <v>14</v>
      </c>
      <c r="W695" s="99">
        <v>0</v>
      </c>
      <c r="X695" s="84">
        <v>0</v>
      </c>
      <c r="Y695" s="99">
        <v>1</v>
      </c>
      <c r="Z695" s="65">
        <v>1</v>
      </c>
      <c r="AA695" s="319">
        <v>885165</v>
      </c>
      <c r="AB695" s="319">
        <v>46667</v>
      </c>
      <c r="AC695" s="320">
        <f t="shared" si="456"/>
        <v>931832</v>
      </c>
      <c r="AD695" s="75">
        <v>4500000</v>
      </c>
      <c r="AE695" s="75">
        <v>6000000</v>
      </c>
      <c r="AF695" s="338">
        <f t="shared" si="480"/>
        <v>177895.19999999998</v>
      </c>
      <c r="AG695" s="113">
        <f t="shared" si="457"/>
        <v>26554950</v>
      </c>
      <c r="AH695" s="75">
        <f t="shared" si="458"/>
        <v>1400010</v>
      </c>
      <c r="AI695" s="75">
        <f t="shared" si="459"/>
        <v>21347423.999999996</v>
      </c>
      <c r="AJ695" s="75">
        <f t="shared" si="460"/>
        <v>2655495</v>
      </c>
      <c r="AK695" s="75">
        <f t="shared" si="461"/>
        <v>4500000</v>
      </c>
      <c r="AL695" s="75">
        <f t="shared" si="462"/>
        <v>6000000</v>
      </c>
      <c r="AM695" s="75">
        <f t="shared" si="463"/>
        <v>4892117.9999999991</v>
      </c>
      <c r="AN695" s="75">
        <f t="shared" si="464"/>
        <v>5217666.2159999991</v>
      </c>
      <c r="AO695" s="75">
        <f t="shared" si="465"/>
        <v>0</v>
      </c>
      <c r="AP695" s="75">
        <f t="shared" si="466"/>
        <v>2800000</v>
      </c>
      <c r="AQ695" s="75">
        <v>0</v>
      </c>
      <c r="AR695" s="75">
        <v>0</v>
      </c>
      <c r="AS695" s="75">
        <v>0</v>
      </c>
      <c r="AT695" s="80">
        <v>0</v>
      </c>
      <c r="AU695" s="82">
        <f t="shared" si="467"/>
        <v>75367663.216000006</v>
      </c>
      <c r="AV695" s="113">
        <f t="shared" si="468"/>
        <v>54322316.440880008</v>
      </c>
      <c r="AW695" s="75">
        <f t="shared" si="469"/>
        <v>72712168.215999991</v>
      </c>
      <c r="AX695" s="75">
        <f t="shared" si="470"/>
        <v>5089851.7751199994</v>
      </c>
      <c r="AY695" s="76">
        <f t="shared" si="471"/>
        <v>1432231.644088001</v>
      </c>
      <c r="AZ695" s="75">
        <v>0</v>
      </c>
      <c r="BA695" s="75">
        <v>0</v>
      </c>
      <c r="BB695" s="75">
        <v>0</v>
      </c>
      <c r="BC695" s="80">
        <v>0</v>
      </c>
      <c r="BD695" s="80">
        <v>0</v>
      </c>
      <c r="BE695" s="80">
        <v>0</v>
      </c>
      <c r="BF695" s="78">
        <v>0</v>
      </c>
      <c r="BG695" s="348">
        <f t="shared" si="472"/>
        <v>6522083.4192080004</v>
      </c>
      <c r="BH695" s="188">
        <f t="shared" si="473"/>
        <v>68845579</v>
      </c>
      <c r="BM695" s="50">
        <v>885165</v>
      </c>
      <c r="BN695" s="391">
        <f t="shared" si="451"/>
        <v>46667</v>
      </c>
      <c r="BO695" s="391">
        <f t="shared" si="452"/>
        <v>931832</v>
      </c>
      <c r="BP695" s="391">
        <f t="shared" si="481"/>
        <v>26554950</v>
      </c>
      <c r="BQ695" s="50">
        <f t="shared" si="482"/>
        <v>1400010</v>
      </c>
      <c r="BR695" s="50">
        <f t="shared" si="483"/>
        <v>21347423.999999996</v>
      </c>
      <c r="BS695" s="50">
        <f t="shared" si="484"/>
        <v>2655495</v>
      </c>
      <c r="BT695" s="50">
        <f t="shared" si="485"/>
        <v>4500000</v>
      </c>
      <c r="BU695" s="50">
        <f t="shared" si="486"/>
        <v>6000000</v>
      </c>
      <c r="BV695" s="50">
        <f t="shared" si="487"/>
        <v>4892117.9999999991</v>
      </c>
      <c r="BW695" s="50">
        <f t="shared" si="488"/>
        <v>5217666.2159999991</v>
      </c>
      <c r="BX695" s="50">
        <f t="shared" si="489"/>
        <v>0</v>
      </c>
      <c r="BY695" s="50">
        <f t="shared" si="490"/>
        <v>2800000</v>
      </c>
      <c r="BZ695" s="50">
        <v>0</v>
      </c>
      <c r="CA695" s="50">
        <v>0</v>
      </c>
      <c r="CB695" s="50">
        <v>0</v>
      </c>
      <c r="CC695" s="50">
        <v>0</v>
      </c>
      <c r="CD695" s="391">
        <f t="shared" si="491"/>
        <v>75367663.216000006</v>
      </c>
      <c r="CE695" s="391">
        <f t="shared" si="453"/>
        <v>59412168.216000006</v>
      </c>
      <c r="CF695" s="391">
        <f t="shared" si="454"/>
        <v>72712168.216000006</v>
      </c>
      <c r="CG695" s="50">
        <f t="shared" si="474"/>
        <v>5089851.7751200013</v>
      </c>
      <c r="CH695" s="395">
        <f t="shared" si="475"/>
        <v>1941216.8216000006</v>
      </c>
      <c r="CI695" s="398">
        <v>0</v>
      </c>
      <c r="CJ695" s="50">
        <v>0</v>
      </c>
      <c r="CK695" s="50">
        <v>0</v>
      </c>
      <c r="CL695" s="50">
        <v>0</v>
      </c>
      <c r="CM695" s="50">
        <v>0</v>
      </c>
      <c r="CN695" s="50">
        <v>0</v>
      </c>
      <c r="CO695" s="50">
        <v>0</v>
      </c>
      <c r="CP695" s="395">
        <f t="shared" si="476"/>
        <v>7031068.5967200017</v>
      </c>
      <c r="CQ695" s="391">
        <f t="shared" si="477"/>
        <v>68336594</v>
      </c>
      <c r="CR695" s="391">
        <f t="shared" si="478"/>
        <v>-508985</v>
      </c>
    </row>
    <row r="696" spans="1:96" s="50" customFormat="1" ht="24" customHeight="1" x14ac:dyDescent="0.2">
      <c r="A696" s="182">
        <f t="shared" si="455"/>
        <v>2655495</v>
      </c>
      <c r="B696" s="298">
        <f t="shared" si="479"/>
        <v>690</v>
      </c>
      <c r="C696" s="266">
        <v>489</v>
      </c>
      <c r="D696" s="299">
        <v>13038</v>
      </c>
      <c r="E696" s="242" t="s">
        <v>851</v>
      </c>
      <c r="F696" s="243" t="s">
        <v>852</v>
      </c>
      <c r="G696" s="287" t="s">
        <v>137</v>
      </c>
      <c r="H696" s="274" t="s">
        <v>799</v>
      </c>
      <c r="I696" s="294" t="s">
        <v>3084</v>
      </c>
      <c r="J696" s="65" t="s">
        <v>853</v>
      </c>
      <c r="K696" s="65" t="s">
        <v>854</v>
      </c>
      <c r="L696" s="65" t="s">
        <v>799</v>
      </c>
      <c r="M696" s="292" t="s">
        <v>137</v>
      </c>
      <c r="N696" s="244" t="s">
        <v>2410</v>
      </c>
      <c r="O696" s="65"/>
      <c r="P696" s="90"/>
      <c r="Q696" s="244">
        <v>30</v>
      </c>
      <c r="R696" s="246">
        <v>120</v>
      </c>
      <c r="S696" s="246">
        <v>110</v>
      </c>
      <c r="T696" s="246">
        <v>29.33</v>
      </c>
      <c r="U696" s="90">
        <v>0</v>
      </c>
      <c r="V696" s="262">
        <v>14</v>
      </c>
      <c r="W696" s="99">
        <v>0</v>
      </c>
      <c r="X696" s="84">
        <v>0</v>
      </c>
      <c r="Y696" s="99">
        <v>2</v>
      </c>
      <c r="Z696" s="65">
        <v>0</v>
      </c>
      <c r="AA696" s="319">
        <v>885165</v>
      </c>
      <c r="AB696" s="319">
        <v>46667</v>
      </c>
      <c r="AC696" s="320">
        <f t="shared" si="456"/>
        <v>931832</v>
      </c>
      <c r="AD696" s="75">
        <v>4500000</v>
      </c>
      <c r="AE696" s="75">
        <v>6000000</v>
      </c>
      <c r="AF696" s="338">
        <f t="shared" si="480"/>
        <v>177895.19999999998</v>
      </c>
      <c r="AG696" s="113">
        <f t="shared" si="457"/>
        <v>26554950</v>
      </c>
      <c r="AH696" s="75">
        <f t="shared" si="458"/>
        <v>1400010</v>
      </c>
      <c r="AI696" s="75">
        <f t="shared" si="459"/>
        <v>21347423.999999996</v>
      </c>
      <c r="AJ696" s="75">
        <f t="shared" si="460"/>
        <v>0</v>
      </c>
      <c r="AK696" s="75">
        <f t="shared" si="461"/>
        <v>4500000</v>
      </c>
      <c r="AL696" s="75">
        <f t="shared" si="462"/>
        <v>6000000</v>
      </c>
      <c r="AM696" s="75">
        <f t="shared" si="463"/>
        <v>4892117.9999999991</v>
      </c>
      <c r="AN696" s="75">
        <f t="shared" si="464"/>
        <v>5217666.2159999991</v>
      </c>
      <c r="AO696" s="75">
        <f t="shared" si="465"/>
        <v>0</v>
      </c>
      <c r="AP696" s="75">
        <f t="shared" si="466"/>
        <v>2800000</v>
      </c>
      <c r="AQ696" s="75">
        <v>0</v>
      </c>
      <c r="AR696" s="75">
        <v>0</v>
      </c>
      <c r="AS696" s="75">
        <v>0</v>
      </c>
      <c r="AT696" s="80">
        <v>0</v>
      </c>
      <c r="AU696" s="82">
        <f t="shared" si="467"/>
        <v>72712168.216000006</v>
      </c>
      <c r="AV696" s="113">
        <f t="shared" si="468"/>
        <v>54322316.440880008</v>
      </c>
      <c r="AW696" s="75">
        <f t="shared" si="469"/>
        <v>72712168.215999991</v>
      </c>
      <c r="AX696" s="75">
        <f t="shared" si="470"/>
        <v>5089851.7751199994</v>
      </c>
      <c r="AY696" s="76">
        <f t="shared" si="471"/>
        <v>1432231.644088001</v>
      </c>
      <c r="AZ696" s="75">
        <v>0</v>
      </c>
      <c r="BA696" s="75">
        <v>0</v>
      </c>
      <c r="BB696" s="75">
        <v>0</v>
      </c>
      <c r="BC696" s="80">
        <v>0</v>
      </c>
      <c r="BD696" s="80">
        <v>0</v>
      </c>
      <c r="BE696" s="80">
        <v>0</v>
      </c>
      <c r="BF696" s="78">
        <v>0</v>
      </c>
      <c r="BG696" s="348">
        <f t="shared" si="472"/>
        <v>6522083.4192080004</v>
      </c>
      <c r="BH696" s="188">
        <f t="shared" si="473"/>
        <v>66190084</v>
      </c>
      <c r="BM696" s="50">
        <v>885165</v>
      </c>
      <c r="BN696" s="391">
        <f t="shared" si="451"/>
        <v>46667</v>
      </c>
      <c r="BO696" s="391">
        <f t="shared" si="452"/>
        <v>931832</v>
      </c>
      <c r="BP696" s="391">
        <f t="shared" si="481"/>
        <v>26554950</v>
      </c>
      <c r="BQ696" s="50">
        <f t="shared" si="482"/>
        <v>1400010</v>
      </c>
      <c r="BR696" s="50">
        <f t="shared" si="483"/>
        <v>21347423.999999996</v>
      </c>
      <c r="BS696" s="50">
        <f t="shared" si="484"/>
        <v>0</v>
      </c>
      <c r="BT696" s="50">
        <f t="shared" si="485"/>
        <v>4500000</v>
      </c>
      <c r="BU696" s="50">
        <f t="shared" si="486"/>
        <v>6000000</v>
      </c>
      <c r="BV696" s="50">
        <f t="shared" si="487"/>
        <v>4892117.9999999991</v>
      </c>
      <c r="BW696" s="50">
        <f t="shared" si="488"/>
        <v>5217666.2159999991</v>
      </c>
      <c r="BX696" s="50">
        <f t="shared" si="489"/>
        <v>0</v>
      </c>
      <c r="BY696" s="50">
        <f t="shared" si="490"/>
        <v>2800000</v>
      </c>
      <c r="BZ696" s="50">
        <v>0</v>
      </c>
      <c r="CA696" s="50">
        <v>0</v>
      </c>
      <c r="CB696" s="50">
        <v>0</v>
      </c>
      <c r="CC696" s="50">
        <v>0</v>
      </c>
      <c r="CD696" s="391">
        <f t="shared" si="491"/>
        <v>72712168.216000006</v>
      </c>
      <c r="CE696" s="391">
        <f t="shared" si="453"/>
        <v>59412168.216000006</v>
      </c>
      <c r="CF696" s="391">
        <f t="shared" si="454"/>
        <v>72712168.216000006</v>
      </c>
      <c r="CG696" s="50">
        <f t="shared" si="474"/>
        <v>5089851.7751200013</v>
      </c>
      <c r="CH696" s="395">
        <f t="shared" si="475"/>
        <v>1941216.8216000006</v>
      </c>
      <c r="CI696" s="398">
        <v>0</v>
      </c>
      <c r="CJ696" s="50">
        <v>0</v>
      </c>
      <c r="CK696" s="50">
        <v>0</v>
      </c>
      <c r="CL696" s="50">
        <v>0</v>
      </c>
      <c r="CM696" s="50">
        <v>0</v>
      </c>
      <c r="CN696" s="50">
        <v>0</v>
      </c>
      <c r="CO696" s="50">
        <v>0</v>
      </c>
      <c r="CP696" s="395">
        <f t="shared" si="476"/>
        <v>7031068.5967200017</v>
      </c>
      <c r="CQ696" s="391">
        <f t="shared" si="477"/>
        <v>65681099</v>
      </c>
      <c r="CR696" s="391">
        <f t="shared" si="478"/>
        <v>-508985</v>
      </c>
    </row>
    <row r="697" spans="1:96" s="50" customFormat="1" ht="24" customHeight="1" x14ac:dyDescent="0.2">
      <c r="A697" s="182">
        <f t="shared" si="455"/>
        <v>2655495</v>
      </c>
      <c r="B697" s="298">
        <f t="shared" si="479"/>
        <v>691</v>
      </c>
      <c r="C697" s="266">
        <v>490</v>
      </c>
      <c r="D697" s="299">
        <v>13052</v>
      </c>
      <c r="E697" s="242" t="s">
        <v>263</v>
      </c>
      <c r="F697" s="243" t="s">
        <v>897</v>
      </c>
      <c r="G697" s="287" t="s">
        <v>137</v>
      </c>
      <c r="H697" s="274" t="s">
        <v>799</v>
      </c>
      <c r="I697" s="294" t="s">
        <v>3085</v>
      </c>
      <c r="J697" s="65" t="s">
        <v>898</v>
      </c>
      <c r="K697" s="65" t="s">
        <v>899</v>
      </c>
      <c r="L697" s="65" t="s">
        <v>799</v>
      </c>
      <c r="M697" s="292" t="s">
        <v>137</v>
      </c>
      <c r="N697" s="244" t="s">
        <v>2410</v>
      </c>
      <c r="O697" s="65"/>
      <c r="P697" s="90"/>
      <c r="Q697" s="244">
        <v>30</v>
      </c>
      <c r="R697" s="246">
        <v>120</v>
      </c>
      <c r="S697" s="246">
        <v>110</v>
      </c>
      <c r="T697" s="246">
        <v>29.33</v>
      </c>
      <c r="U697" s="90">
        <v>0</v>
      </c>
      <c r="V697" s="262">
        <v>15</v>
      </c>
      <c r="W697" s="99">
        <v>0</v>
      </c>
      <c r="X697" s="84">
        <v>0</v>
      </c>
      <c r="Y697" s="99">
        <v>1</v>
      </c>
      <c r="Z697" s="65">
        <v>0</v>
      </c>
      <c r="AA697" s="319">
        <v>885165</v>
      </c>
      <c r="AB697" s="319">
        <v>46667</v>
      </c>
      <c r="AC697" s="320">
        <f t="shared" si="456"/>
        <v>931832</v>
      </c>
      <c r="AD697" s="75">
        <v>4500000</v>
      </c>
      <c r="AE697" s="75">
        <v>6000000</v>
      </c>
      <c r="AF697" s="338">
        <f t="shared" si="480"/>
        <v>177895.19999999998</v>
      </c>
      <c r="AG697" s="113">
        <f t="shared" si="457"/>
        <v>26554950</v>
      </c>
      <c r="AH697" s="75">
        <f t="shared" si="458"/>
        <v>1400010</v>
      </c>
      <c r="AI697" s="75">
        <f t="shared" si="459"/>
        <v>21347423.999999996</v>
      </c>
      <c r="AJ697" s="75">
        <f t="shared" si="460"/>
        <v>0</v>
      </c>
      <c r="AK697" s="75">
        <f t="shared" si="461"/>
        <v>4500000</v>
      </c>
      <c r="AL697" s="75">
        <f t="shared" si="462"/>
        <v>6000000</v>
      </c>
      <c r="AM697" s="75">
        <f t="shared" si="463"/>
        <v>4892117.9999999991</v>
      </c>
      <c r="AN697" s="75">
        <f t="shared" si="464"/>
        <v>5217666.2159999991</v>
      </c>
      <c r="AO697" s="75">
        <f t="shared" si="465"/>
        <v>0</v>
      </c>
      <c r="AP697" s="75">
        <f t="shared" si="466"/>
        <v>3000000</v>
      </c>
      <c r="AQ697" s="75">
        <v>0</v>
      </c>
      <c r="AR697" s="75">
        <v>0</v>
      </c>
      <c r="AS697" s="75">
        <v>0</v>
      </c>
      <c r="AT697" s="80">
        <v>0</v>
      </c>
      <c r="AU697" s="82">
        <f t="shared" si="467"/>
        <v>72912168.216000006</v>
      </c>
      <c r="AV697" s="113">
        <f t="shared" si="468"/>
        <v>54308316.440880008</v>
      </c>
      <c r="AW697" s="75">
        <f t="shared" si="469"/>
        <v>72912168.215999991</v>
      </c>
      <c r="AX697" s="75">
        <f t="shared" si="470"/>
        <v>5103851.7751199994</v>
      </c>
      <c r="AY697" s="76">
        <f t="shared" si="471"/>
        <v>1430831.644088001</v>
      </c>
      <c r="AZ697" s="75">
        <v>0</v>
      </c>
      <c r="BA697" s="75">
        <v>0</v>
      </c>
      <c r="BB697" s="75">
        <v>0</v>
      </c>
      <c r="BC697" s="80">
        <v>0</v>
      </c>
      <c r="BD697" s="80">
        <v>0</v>
      </c>
      <c r="BE697" s="80">
        <v>0</v>
      </c>
      <c r="BF697" s="78">
        <v>0</v>
      </c>
      <c r="BG697" s="348">
        <f t="shared" si="472"/>
        <v>6534683.4192080004</v>
      </c>
      <c r="BH697" s="188">
        <f t="shared" si="473"/>
        <v>66377484</v>
      </c>
      <c r="BM697" s="50">
        <v>885165</v>
      </c>
      <c r="BN697" s="391">
        <f t="shared" ref="BN697:BN760" si="492">AB697</f>
        <v>46667</v>
      </c>
      <c r="BO697" s="391">
        <f t="shared" ref="BO697:BO760" si="493">BM697+BN697</f>
        <v>931832</v>
      </c>
      <c r="BP697" s="391">
        <f t="shared" si="481"/>
        <v>26554950</v>
      </c>
      <c r="BQ697" s="50">
        <f t="shared" si="482"/>
        <v>1400010</v>
      </c>
      <c r="BR697" s="50">
        <f t="shared" si="483"/>
        <v>21347423.999999996</v>
      </c>
      <c r="BS697" s="50">
        <f t="shared" si="484"/>
        <v>0</v>
      </c>
      <c r="BT697" s="50">
        <f t="shared" si="485"/>
        <v>4500000</v>
      </c>
      <c r="BU697" s="50">
        <f t="shared" si="486"/>
        <v>6000000</v>
      </c>
      <c r="BV697" s="50">
        <f t="shared" si="487"/>
        <v>4892117.9999999991</v>
      </c>
      <c r="BW697" s="50">
        <f t="shared" si="488"/>
        <v>5217666.2159999991</v>
      </c>
      <c r="BX697" s="50">
        <f t="shared" si="489"/>
        <v>0</v>
      </c>
      <c r="BY697" s="50">
        <f t="shared" si="490"/>
        <v>3000000</v>
      </c>
      <c r="BZ697" s="50">
        <v>0</v>
      </c>
      <c r="CA697" s="50">
        <v>0</v>
      </c>
      <c r="CB697" s="50">
        <v>0</v>
      </c>
      <c r="CC697" s="50">
        <v>0</v>
      </c>
      <c r="CD697" s="391">
        <f t="shared" si="491"/>
        <v>72912168.216000006</v>
      </c>
      <c r="CE697" s="391">
        <f t="shared" si="453"/>
        <v>59412168.216000006</v>
      </c>
      <c r="CF697" s="391">
        <f t="shared" si="454"/>
        <v>72912168.216000006</v>
      </c>
      <c r="CG697" s="50">
        <f t="shared" si="474"/>
        <v>5103851.7751200013</v>
      </c>
      <c r="CH697" s="395">
        <f t="shared" si="475"/>
        <v>1941216.8216000006</v>
      </c>
      <c r="CI697" s="398">
        <v>0</v>
      </c>
      <c r="CJ697" s="50">
        <v>0</v>
      </c>
      <c r="CK697" s="50">
        <v>0</v>
      </c>
      <c r="CL697" s="50">
        <v>0</v>
      </c>
      <c r="CM697" s="50">
        <v>0</v>
      </c>
      <c r="CN697" s="50">
        <v>0</v>
      </c>
      <c r="CO697" s="50">
        <v>0</v>
      </c>
      <c r="CP697" s="395">
        <f t="shared" si="476"/>
        <v>7045068.5967200017</v>
      </c>
      <c r="CQ697" s="391">
        <f t="shared" si="477"/>
        <v>65867099</v>
      </c>
      <c r="CR697" s="391">
        <f t="shared" si="478"/>
        <v>-510385</v>
      </c>
    </row>
    <row r="698" spans="1:96" s="50" customFormat="1" ht="24" customHeight="1" x14ac:dyDescent="0.2">
      <c r="A698" s="182">
        <f t="shared" si="455"/>
        <v>2655495</v>
      </c>
      <c r="B698" s="298">
        <f t="shared" si="479"/>
        <v>692</v>
      </c>
      <c r="C698" s="266">
        <v>491</v>
      </c>
      <c r="D698" s="299">
        <v>13049</v>
      </c>
      <c r="E698" s="242" t="s">
        <v>888</v>
      </c>
      <c r="F698" s="243" t="s">
        <v>889</v>
      </c>
      <c r="G698" s="287" t="s">
        <v>137</v>
      </c>
      <c r="H698" s="274" t="s">
        <v>799</v>
      </c>
      <c r="I698" s="294" t="s">
        <v>3086</v>
      </c>
      <c r="J698" s="65" t="s">
        <v>890</v>
      </c>
      <c r="K698" s="65" t="s">
        <v>891</v>
      </c>
      <c r="L698" s="65" t="s">
        <v>799</v>
      </c>
      <c r="M698" s="292" t="s">
        <v>137</v>
      </c>
      <c r="N698" s="244" t="s">
        <v>2410</v>
      </c>
      <c r="O698" s="65"/>
      <c r="P698" s="90"/>
      <c r="Q698" s="244">
        <v>30</v>
      </c>
      <c r="R698" s="246">
        <v>120</v>
      </c>
      <c r="S698" s="246">
        <v>110</v>
      </c>
      <c r="T698" s="246">
        <v>29.33</v>
      </c>
      <c r="U698" s="90">
        <v>0</v>
      </c>
      <c r="V698" s="262">
        <v>15</v>
      </c>
      <c r="W698" s="99">
        <v>0</v>
      </c>
      <c r="X698" s="84">
        <v>0</v>
      </c>
      <c r="Y698" s="99">
        <v>2</v>
      </c>
      <c r="Z698" s="65">
        <v>2</v>
      </c>
      <c r="AA698" s="319">
        <v>885165</v>
      </c>
      <c r="AB698" s="319">
        <v>46667</v>
      </c>
      <c r="AC698" s="320">
        <f t="shared" si="456"/>
        <v>931832</v>
      </c>
      <c r="AD698" s="75">
        <v>4500000</v>
      </c>
      <c r="AE698" s="75">
        <v>6000000</v>
      </c>
      <c r="AF698" s="338">
        <f t="shared" si="480"/>
        <v>177895.19999999998</v>
      </c>
      <c r="AG698" s="113">
        <f t="shared" si="457"/>
        <v>26554950</v>
      </c>
      <c r="AH698" s="75">
        <f t="shared" si="458"/>
        <v>1400010</v>
      </c>
      <c r="AI698" s="75">
        <f t="shared" si="459"/>
        <v>21347423.999999996</v>
      </c>
      <c r="AJ698" s="75">
        <f t="shared" si="460"/>
        <v>5310990</v>
      </c>
      <c r="AK698" s="75">
        <f t="shared" si="461"/>
        <v>4500000</v>
      </c>
      <c r="AL698" s="75">
        <f t="shared" si="462"/>
        <v>6000000</v>
      </c>
      <c r="AM698" s="75">
        <f t="shared" si="463"/>
        <v>4892117.9999999991</v>
      </c>
      <c r="AN698" s="75">
        <f t="shared" si="464"/>
        <v>5217666.2159999991</v>
      </c>
      <c r="AO698" s="75">
        <f t="shared" si="465"/>
        <v>0</v>
      </c>
      <c r="AP698" s="75">
        <f t="shared" si="466"/>
        <v>3000000</v>
      </c>
      <c r="AQ698" s="75">
        <v>0</v>
      </c>
      <c r="AR698" s="75">
        <v>0</v>
      </c>
      <c r="AS698" s="75">
        <v>0</v>
      </c>
      <c r="AT698" s="80">
        <v>0</v>
      </c>
      <c r="AU698" s="82">
        <f t="shared" si="467"/>
        <v>78223158.216000006</v>
      </c>
      <c r="AV698" s="113">
        <f t="shared" si="468"/>
        <v>54308316.440880008</v>
      </c>
      <c r="AW698" s="75">
        <f t="shared" si="469"/>
        <v>72912168.215999991</v>
      </c>
      <c r="AX698" s="75">
        <f t="shared" si="470"/>
        <v>5103851.7751199994</v>
      </c>
      <c r="AY698" s="76">
        <f t="shared" si="471"/>
        <v>1430831.644088001</v>
      </c>
      <c r="AZ698" s="75">
        <v>0</v>
      </c>
      <c r="BA698" s="75">
        <v>0</v>
      </c>
      <c r="BB698" s="75">
        <v>0</v>
      </c>
      <c r="BC698" s="80">
        <v>0</v>
      </c>
      <c r="BD698" s="80">
        <v>0</v>
      </c>
      <c r="BE698" s="80">
        <v>0</v>
      </c>
      <c r="BF698" s="78">
        <v>0</v>
      </c>
      <c r="BG698" s="348">
        <f t="shared" si="472"/>
        <v>6534683.4192080004</v>
      </c>
      <c r="BH698" s="188">
        <f t="shared" si="473"/>
        <v>71688474</v>
      </c>
      <c r="BM698" s="50">
        <v>885165</v>
      </c>
      <c r="BN698" s="391">
        <f t="shared" si="492"/>
        <v>46667</v>
      </c>
      <c r="BO698" s="391">
        <f t="shared" si="493"/>
        <v>931832</v>
      </c>
      <c r="BP698" s="391">
        <f t="shared" si="481"/>
        <v>26554950</v>
      </c>
      <c r="BQ698" s="50">
        <f t="shared" si="482"/>
        <v>1400010</v>
      </c>
      <c r="BR698" s="50">
        <f t="shared" si="483"/>
        <v>21347423.999999996</v>
      </c>
      <c r="BS698" s="50">
        <f t="shared" si="484"/>
        <v>5310990</v>
      </c>
      <c r="BT698" s="50">
        <f t="shared" si="485"/>
        <v>4500000</v>
      </c>
      <c r="BU698" s="50">
        <f t="shared" si="486"/>
        <v>6000000</v>
      </c>
      <c r="BV698" s="50">
        <f t="shared" si="487"/>
        <v>4892117.9999999991</v>
      </c>
      <c r="BW698" s="50">
        <f t="shared" si="488"/>
        <v>5217666.2159999991</v>
      </c>
      <c r="BX698" s="50">
        <f t="shared" si="489"/>
        <v>0</v>
      </c>
      <c r="BY698" s="50">
        <f t="shared" si="490"/>
        <v>3000000</v>
      </c>
      <c r="BZ698" s="50">
        <v>0</v>
      </c>
      <c r="CA698" s="50">
        <v>0</v>
      </c>
      <c r="CB698" s="50">
        <v>0</v>
      </c>
      <c r="CC698" s="50">
        <v>0</v>
      </c>
      <c r="CD698" s="391">
        <f t="shared" si="491"/>
        <v>78223158.216000006</v>
      </c>
      <c r="CE698" s="391">
        <f t="shared" si="453"/>
        <v>59412168.216000006</v>
      </c>
      <c r="CF698" s="391">
        <f t="shared" si="454"/>
        <v>72912168.216000006</v>
      </c>
      <c r="CG698" s="50">
        <f t="shared" si="474"/>
        <v>5103851.7751200013</v>
      </c>
      <c r="CH698" s="395">
        <f t="shared" si="475"/>
        <v>1941216.8216000006</v>
      </c>
      <c r="CI698" s="398">
        <v>0</v>
      </c>
      <c r="CJ698" s="50">
        <v>0</v>
      </c>
      <c r="CK698" s="50">
        <v>0</v>
      </c>
      <c r="CL698" s="50">
        <v>0</v>
      </c>
      <c r="CM698" s="50">
        <v>0</v>
      </c>
      <c r="CN698" s="50">
        <v>0</v>
      </c>
      <c r="CO698" s="50">
        <v>0</v>
      </c>
      <c r="CP698" s="395">
        <f t="shared" si="476"/>
        <v>7045068.5967200017</v>
      </c>
      <c r="CQ698" s="391">
        <f t="shared" si="477"/>
        <v>71178089</v>
      </c>
      <c r="CR698" s="391">
        <f t="shared" si="478"/>
        <v>-510385</v>
      </c>
    </row>
    <row r="699" spans="1:96" s="50" customFormat="1" ht="24" customHeight="1" x14ac:dyDescent="0.2">
      <c r="A699" s="182">
        <f t="shared" si="455"/>
        <v>2655495</v>
      </c>
      <c r="B699" s="298">
        <f t="shared" si="479"/>
        <v>693</v>
      </c>
      <c r="C699" s="266">
        <v>492</v>
      </c>
      <c r="D699" s="299">
        <v>13055</v>
      </c>
      <c r="E699" s="242" t="s">
        <v>526</v>
      </c>
      <c r="F699" s="243" t="s">
        <v>907</v>
      </c>
      <c r="G699" s="287" t="s">
        <v>137</v>
      </c>
      <c r="H699" s="274" t="s">
        <v>799</v>
      </c>
      <c r="I699" s="294" t="s">
        <v>3087</v>
      </c>
      <c r="J699" s="65" t="s">
        <v>908</v>
      </c>
      <c r="K699" s="65" t="s">
        <v>909</v>
      </c>
      <c r="L699" s="65" t="s">
        <v>799</v>
      </c>
      <c r="M699" s="292" t="s">
        <v>137</v>
      </c>
      <c r="N699" s="244" t="s">
        <v>2410</v>
      </c>
      <c r="O699" s="65"/>
      <c r="P699" s="90"/>
      <c r="Q699" s="244">
        <v>30</v>
      </c>
      <c r="R699" s="246">
        <v>120</v>
      </c>
      <c r="S699" s="246">
        <v>110</v>
      </c>
      <c r="T699" s="246">
        <v>29.33</v>
      </c>
      <c r="U699" s="90">
        <v>0</v>
      </c>
      <c r="V699" s="262">
        <v>13</v>
      </c>
      <c r="W699" s="99">
        <v>0</v>
      </c>
      <c r="X699" s="84">
        <v>0</v>
      </c>
      <c r="Y699" s="99">
        <v>2</v>
      </c>
      <c r="Z699" s="65">
        <v>2</v>
      </c>
      <c r="AA699" s="319">
        <v>885165</v>
      </c>
      <c r="AB699" s="319">
        <v>46667</v>
      </c>
      <c r="AC699" s="320">
        <f t="shared" si="456"/>
        <v>931832</v>
      </c>
      <c r="AD699" s="75">
        <v>4500000</v>
      </c>
      <c r="AE699" s="75">
        <v>6000000</v>
      </c>
      <c r="AF699" s="338">
        <f t="shared" si="480"/>
        <v>177895.19999999998</v>
      </c>
      <c r="AG699" s="113">
        <f t="shared" si="457"/>
        <v>26554950</v>
      </c>
      <c r="AH699" s="75">
        <f t="shared" si="458"/>
        <v>1400010</v>
      </c>
      <c r="AI699" s="75">
        <f t="shared" si="459"/>
        <v>21347423.999999996</v>
      </c>
      <c r="AJ699" s="75">
        <f t="shared" si="460"/>
        <v>5310990</v>
      </c>
      <c r="AK699" s="75">
        <f t="shared" si="461"/>
        <v>4500000</v>
      </c>
      <c r="AL699" s="75">
        <f t="shared" si="462"/>
        <v>6000000</v>
      </c>
      <c r="AM699" s="75">
        <f t="shared" si="463"/>
        <v>4892117.9999999991</v>
      </c>
      <c r="AN699" s="75">
        <f t="shared" si="464"/>
        <v>5217666.2159999991</v>
      </c>
      <c r="AO699" s="75">
        <f t="shared" si="465"/>
        <v>0</v>
      </c>
      <c r="AP699" s="75">
        <f t="shared" si="466"/>
        <v>2600000</v>
      </c>
      <c r="AQ699" s="75">
        <v>0</v>
      </c>
      <c r="AR699" s="75">
        <v>0</v>
      </c>
      <c r="AS699" s="75">
        <v>0</v>
      </c>
      <c r="AT699" s="80">
        <v>0</v>
      </c>
      <c r="AU699" s="82">
        <f t="shared" si="467"/>
        <v>77823158.216000006</v>
      </c>
      <c r="AV699" s="113">
        <f t="shared" si="468"/>
        <v>54336316.440880008</v>
      </c>
      <c r="AW699" s="75">
        <f t="shared" si="469"/>
        <v>72512168.215999991</v>
      </c>
      <c r="AX699" s="75">
        <f t="shared" si="470"/>
        <v>5075851.7751199994</v>
      </c>
      <c r="AY699" s="76">
        <f t="shared" si="471"/>
        <v>1433631.644088001</v>
      </c>
      <c r="AZ699" s="75">
        <v>0</v>
      </c>
      <c r="BA699" s="75">
        <v>0</v>
      </c>
      <c r="BB699" s="75">
        <v>0</v>
      </c>
      <c r="BC699" s="80">
        <v>0</v>
      </c>
      <c r="BD699" s="80">
        <v>0</v>
      </c>
      <c r="BE699" s="80">
        <v>0</v>
      </c>
      <c r="BF699" s="78">
        <v>0</v>
      </c>
      <c r="BG699" s="348">
        <f t="shared" si="472"/>
        <v>6509483.4192080004</v>
      </c>
      <c r="BH699" s="188">
        <f t="shared" si="473"/>
        <v>71313674</v>
      </c>
      <c r="BM699" s="50">
        <v>885165</v>
      </c>
      <c r="BN699" s="391">
        <f t="shared" si="492"/>
        <v>46667</v>
      </c>
      <c r="BO699" s="391">
        <f t="shared" si="493"/>
        <v>931832</v>
      </c>
      <c r="BP699" s="391">
        <f t="shared" si="481"/>
        <v>26554950</v>
      </c>
      <c r="BQ699" s="50">
        <f t="shared" si="482"/>
        <v>1400010</v>
      </c>
      <c r="BR699" s="50">
        <f t="shared" si="483"/>
        <v>21347423.999999996</v>
      </c>
      <c r="BS699" s="50">
        <f t="shared" si="484"/>
        <v>5310990</v>
      </c>
      <c r="BT699" s="50">
        <f t="shared" si="485"/>
        <v>4500000</v>
      </c>
      <c r="BU699" s="50">
        <f t="shared" si="486"/>
        <v>6000000</v>
      </c>
      <c r="BV699" s="50">
        <f t="shared" si="487"/>
        <v>4892117.9999999991</v>
      </c>
      <c r="BW699" s="50">
        <f t="shared" si="488"/>
        <v>5217666.2159999991</v>
      </c>
      <c r="BX699" s="50">
        <f t="shared" si="489"/>
        <v>0</v>
      </c>
      <c r="BY699" s="50">
        <f t="shared" si="490"/>
        <v>2600000</v>
      </c>
      <c r="BZ699" s="50">
        <v>0</v>
      </c>
      <c r="CA699" s="50">
        <v>0</v>
      </c>
      <c r="CB699" s="50">
        <v>0</v>
      </c>
      <c r="CC699" s="50">
        <v>0</v>
      </c>
      <c r="CD699" s="391">
        <f t="shared" si="491"/>
        <v>77823158.216000006</v>
      </c>
      <c r="CE699" s="391">
        <f t="shared" si="453"/>
        <v>59412168.216000006</v>
      </c>
      <c r="CF699" s="391">
        <f t="shared" si="454"/>
        <v>72512168.216000006</v>
      </c>
      <c r="CG699" s="50">
        <f t="shared" si="474"/>
        <v>5075851.7751200013</v>
      </c>
      <c r="CH699" s="395">
        <f t="shared" si="475"/>
        <v>1941216.8216000006</v>
      </c>
      <c r="CI699" s="398">
        <v>0</v>
      </c>
      <c r="CJ699" s="50">
        <v>0</v>
      </c>
      <c r="CK699" s="50">
        <v>0</v>
      </c>
      <c r="CL699" s="50">
        <v>0</v>
      </c>
      <c r="CM699" s="50">
        <v>0</v>
      </c>
      <c r="CN699" s="50">
        <v>0</v>
      </c>
      <c r="CO699" s="50">
        <v>0</v>
      </c>
      <c r="CP699" s="395">
        <f t="shared" si="476"/>
        <v>7017068.5967200017</v>
      </c>
      <c r="CQ699" s="391">
        <f t="shared" si="477"/>
        <v>70806089</v>
      </c>
      <c r="CR699" s="391">
        <f t="shared" si="478"/>
        <v>-507585</v>
      </c>
    </row>
    <row r="700" spans="1:96" s="50" customFormat="1" ht="24" customHeight="1" x14ac:dyDescent="0.2">
      <c r="A700" s="182">
        <f t="shared" si="455"/>
        <v>2655495</v>
      </c>
      <c r="B700" s="298">
        <f t="shared" si="479"/>
        <v>694</v>
      </c>
      <c r="C700" s="266">
        <v>493</v>
      </c>
      <c r="D700" s="299">
        <v>13044</v>
      </c>
      <c r="E700" s="242" t="s">
        <v>871</v>
      </c>
      <c r="F700" s="243" t="s">
        <v>872</v>
      </c>
      <c r="G700" s="287" t="s">
        <v>137</v>
      </c>
      <c r="H700" s="274" t="s">
        <v>799</v>
      </c>
      <c r="I700" s="294" t="s">
        <v>3088</v>
      </c>
      <c r="J700" s="65" t="s">
        <v>873</v>
      </c>
      <c r="K700" s="65" t="s">
        <v>874</v>
      </c>
      <c r="L700" s="65" t="s">
        <v>799</v>
      </c>
      <c r="M700" s="292" t="s">
        <v>137</v>
      </c>
      <c r="N700" s="244" t="s">
        <v>2410</v>
      </c>
      <c r="O700" s="65"/>
      <c r="P700" s="90"/>
      <c r="Q700" s="244">
        <v>30</v>
      </c>
      <c r="R700" s="246">
        <v>120</v>
      </c>
      <c r="S700" s="246">
        <v>110</v>
      </c>
      <c r="T700" s="246">
        <v>29.33</v>
      </c>
      <c r="U700" s="90">
        <v>0</v>
      </c>
      <c r="V700" s="262">
        <v>15</v>
      </c>
      <c r="W700" s="99">
        <v>0</v>
      </c>
      <c r="X700" s="84">
        <v>0</v>
      </c>
      <c r="Y700" s="99">
        <v>1</v>
      </c>
      <c r="Z700" s="65">
        <v>1</v>
      </c>
      <c r="AA700" s="319">
        <v>885165</v>
      </c>
      <c r="AB700" s="319">
        <v>46667</v>
      </c>
      <c r="AC700" s="320">
        <f t="shared" si="456"/>
        <v>931832</v>
      </c>
      <c r="AD700" s="75">
        <v>4500000</v>
      </c>
      <c r="AE700" s="75">
        <v>6000000</v>
      </c>
      <c r="AF700" s="338">
        <f t="shared" si="480"/>
        <v>177895.19999999998</v>
      </c>
      <c r="AG700" s="113">
        <f t="shared" si="457"/>
        <v>26554950</v>
      </c>
      <c r="AH700" s="75">
        <f t="shared" si="458"/>
        <v>1400010</v>
      </c>
      <c r="AI700" s="75">
        <f t="shared" si="459"/>
        <v>21347423.999999996</v>
      </c>
      <c r="AJ700" s="75">
        <f t="shared" si="460"/>
        <v>2655495</v>
      </c>
      <c r="AK700" s="75">
        <f t="shared" si="461"/>
        <v>4500000</v>
      </c>
      <c r="AL700" s="75">
        <f t="shared" si="462"/>
        <v>6000000</v>
      </c>
      <c r="AM700" s="75">
        <f t="shared" si="463"/>
        <v>4892117.9999999991</v>
      </c>
      <c r="AN700" s="75">
        <f t="shared" si="464"/>
        <v>5217666.2159999991</v>
      </c>
      <c r="AO700" s="75">
        <f t="shared" si="465"/>
        <v>0</v>
      </c>
      <c r="AP700" s="75">
        <f t="shared" si="466"/>
        <v>3000000</v>
      </c>
      <c r="AQ700" s="75">
        <v>0</v>
      </c>
      <c r="AR700" s="75">
        <v>0</v>
      </c>
      <c r="AS700" s="75">
        <v>0</v>
      </c>
      <c r="AT700" s="80">
        <v>0</v>
      </c>
      <c r="AU700" s="82">
        <f t="shared" si="467"/>
        <v>75567663.216000006</v>
      </c>
      <c r="AV700" s="113">
        <f t="shared" si="468"/>
        <v>54308316.440880008</v>
      </c>
      <c r="AW700" s="75">
        <f t="shared" si="469"/>
        <v>72912168.215999991</v>
      </c>
      <c r="AX700" s="75">
        <f t="shared" si="470"/>
        <v>5103851.7751199994</v>
      </c>
      <c r="AY700" s="76">
        <f t="shared" si="471"/>
        <v>1430831.644088001</v>
      </c>
      <c r="AZ700" s="75">
        <v>0</v>
      </c>
      <c r="BA700" s="75">
        <v>0</v>
      </c>
      <c r="BB700" s="75">
        <v>0</v>
      </c>
      <c r="BC700" s="80">
        <v>0</v>
      </c>
      <c r="BD700" s="80">
        <v>0</v>
      </c>
      <c r="BE700" s="80">
        <v>0</v>
      </c>
      <c r="BF700" s="78">
        <v>0</v>
      </c>
      <c r="BG700" s="348">
        <f t="shared" si="472"/>
        <v>6534683.4192080004</v>
      </c>
      <c r="BH700" s="188">
        <f t="shared" si="473"/>
        <v>69032979</v>
      </c>
      <c r="BM700" s="50">
        <v>885165</v>
      </c>
      <c r="BN700" s="391">
        <f t="shared" si="492"/>
        <v>46667</v>
      </c>
      <c r="BO700" s="391">
        <f t="shared" si="493"/>
        <v>931832</v>
      </c>
      <c r="BP700" s="391">
        <f t="shared" si="481"/>
        <v>26554950</v>
      </c>
      <c r="BQ700" s="50">
        <f t="shared" si="482"/>
        <v>1400010</v>
      </c>
      <c r="BR700" s="50">
        <f t="shared" si="483"/>
        <v>21347423.999999996</v>
      </c>
      <c r="BS700" s="50">
        <f t="shared" si="484"/>
        <v>2655495</v>
      </c>
      <c r="BT700" s="50">
        <f t="shared" si="485"/>
        <v>4500000</v>
      </c>
      <c r="BU700" s="50">
        <f t="shared" si="486"/>
        <v>6000000</v>
      </c>
      <c r="BV700" s="50">
        <f t="shared" si="487"/>
        <v>4892117.9999999991</v>
      </c>
      <c r="BW700" s="50">
        <f t="shared" si="488"/>
        <v>5217666.2159999991</v>
      </c>
      <c r="BX700" s="50">
        <f t="shared" si="489"/>
        <v>0</v>
      </c>
      <c r="BY700" s="50">
        <f t="shared" si="490"/>
        <v>3000000</v>
      </c>
      <c r="BZ700" s="50">
        <v>0</v>
      </c>
      <c r="CA700" s="50">
        <v>0</v>
      </c>
      <c r="CB700" s="50">
        <v>0</v>
      </c>
      <c r="CC700" s="50">
        <v>0</v>
      </c>
      <c r="CD700" s="391">
        <f t="shared" si="491"/>
        <v>75567663.216000006</v>
      </c>
      <c r="CE700" s="391">
        <f t="shared" ref="CE700:CE763" si="494">CD700-BS700-BT700-BU700-BX700-BY700</f>
        <v>59412168.216000006</v>
      </c>
      <c r="CF700" s="391">
        <f t="shared" ref="CF700:CF763" si="495">BP700+BQ700+BR700+BT700+BU700+BV700+BW700+BY700+BX700</f>
        <v>72912168.216000006</v>
      </c>
      <c r="CG700" s="50">
        <f t="shared" si="474"/>
        <v>5103851.7751200013</v>
      </c>
      <c r="CH700" s="395">
        <f t="shared" si="475"/>
        <v>1941216.8216000006</v>
      </c>
      <c r="CI700" s="398">
        <v>0</v>
      </c>
      <c r="CJ700" s="50">
        <v>0</v>
      </c>
      <c r="CK700" s="50">
        <v>0</v>
      </c>
      <c r="CL700" s="50">
        <v>0</v>
      </c>
      <c r="CM700" s="50">
        <v>0</v>
      </c>
      <c r="CN700" s="50">
        <v>0</v>
      </c>
      <c r="CO700" s="50">
        <v>0</v>
      </c>
      <c r="CP700" s="395">
        <f t="shared" si="476"/>
        <v>7045068.5967200017</v>
      </c>
      <c r="CQ700" s="391">
        <f t="shared" si="477"/>
        <v>68522594</v>
      </c>
      <c r="CR700" s="391">
        <f t="shared" si="478"/>
        <v>-510385</v>
      </c>
    </row>
    <row r="701" spans="1:96" s="50" customFormat="1" ht="24" customHeight="1" x14ac:dyDescent="0.2">
      <c r="A701" s="182">
        <f t="shared" si="455"/>
        <v>2655495</v>
      </c>
      <c r="B701" s="298">
        <f t="shared" si="479"/>
        <v>695</v>
      </c>
      <c r="C701" s="266">
        <v>494</v>
      </c>
      <c r="D701" s="299">
        <v>13042</v>
      </c>
      <c r="E701" s="242" t="s">
        <v>864</v>
      </c>
      <c r="F701" s="243" t="s">
        <v>865</v>
      </c>
      <c r="G701" s="287" t="s">
        <v>137</v>
      </c>
      <c r="H701" s="274" t="s">
        <v>799</v>
      </c>
      <c r="I701" s="294" t="s">
        <v>3089</v>
      </c>
      <c r="J701" s="65" t="s">
        <v>866</v>
      </c>
      <c r="K701" s="65" t="s">
        <v>867</v>
      </c>
      <c r="L701" s="65" t="s">
        <v>799</v>
      </c>
      <c r="M701" s="292" t="s">
        <v>137</v>
      </c>
      <c r="N701" s="244" t="s">
        <v>2410</v>
      </c>
      <c r="O701" s="65"/>
      <c r="P701" s="90"/>
      <c r="Q701" s="244">
        <v>30</v>
      </c>
      <c r="R701" s="246">
        <v>120</v>
      </c>
      <c r="S701" s="246">
        <v>110</v>
      </c>
      <c r="T701" s="246">
        <v>29.33</v>
      </c>
      <c r="U701" s="90">
        <v>0</v>
      </c>
      <c r="V701" s="262">
        <v>15</v>
      </c>
      <c r="W701" s="99">
        <v>0</v>
      </c>
      <c r="X701" s="84">
        <v>0</v>
      </c>
      <c r="Y701" s="99">
        <v>1</v>
      </c>
      <c r="Z701" s="65">
        <v>2</v>
      </c>
      <c r="AA701" s="319">
        <v>885165</v>
      </c>
      <c r="AB701" s="319">
        <v>46667</v>
      </c>
      <c r="AC701" s="320">
        <f t="shared" si="456"/>
        <v>931832</v>
      </c>
      <c r="AD701" s="75">
        <v>4500000</v>
      </c>
      <c r="AE701" s="75">
        <v>6000000</v>
      </c>
      <c r="AF701" s="338">
        <f t="shared" si="480"/>
        <v>177895.19999999998</v>
      </c>
      <c r="AG701" s="113">
        <f t="shared" si="457"/>
        <v>26554950</v>
      </c>
      <c r="AH701" s="75">
        <f t="shared" si="458"/>
        <v>1400010</v>
      </c>
      <c r="AI701" s="75">
        <f t="shared" si="459"/>
        <v>21347423.999999996</v>
      </c>
      <c r="AJ701" s="75">
        <f t="shared" si="460"/>
        <v>5310990</v>
      </c>
      <c r="AK701" s="75">
        <f t="shared" si="461"/>
        <v>4500000</v>
      </c>
      <c r="AL701" s="75">
        <f t="shared" si="462"/>
        <v>6000000</v>
      </c>
      <c r="AM701" s="75">
        <f t="shared" si="463"/>
        <v>4892117.9999999991</v>
      </c>
      <c r="AN701" s="75">
        <f t="shared" si="464"/>
        <v>5217666.2159999991</v>
      </c>
      <c r="AO701" s="75">
        <f t="shared" si="465"/>
        <v>0</v>
      </c>
      <c r="AP701" s="75">
        <f t="shared" si="466"/>
        <v>3000000</v>
      </c>
      <c r="AQ701" s="75">
        <v>0</v>
      </c>
      <c r="AR701" s="75">
        <v>0</v>
      </c>
      <c r="AS701" s="75">
        <v>0</v>
      </c>
      <c r="AT701" s="80">
        <v>0</v>
      </c>
      <c r="AU701" s="82">
        <f t="shared" si="467"/>
        <v>78223158.216000006</v>
      </c>
      <c r="AV701" s="113">
        <f t="shared" si="468"/>
        <v>54308316.440880008</v>
      </c>
      <c r="AW701" s="75">
        <f t="shared" si="469"/>
        <v>72912168.215999991</v>
      </c>
      <c r="AX701" s="75">
        <f t="shared" si="470"/>
        <v>5103851.7751199994</v>
      </c>
      <c r="AY701" s="76">
        <f t="shared" si="471"/>
        <v>1430831.644088001</v>
      </c>
      <c r="AZ701" s="75">
        <v>0</v>
      </c>
      <c r="BA701" s="75">
        <v>0</v>
      </c>
      <c r="BB701" s="75">
        <v>0</v>
      </c>
      <c r="BC701" s="80">
        <v>0</v>
      </c>
      <c r="BD701" s="80">
        <v>0</v>
      </c>
      <c r="BE701" s="80">
        <v>0</v>
      </c>
      <c r="BF701" s="78">
        <v>0</v>
      </c>
      <c r="BG701" s="348">
        <f t="shared" si="472"/>
        <v>6534683.4192080004</v>
      </c>
      <c r="BH701" s="188">
        <f t="shared" si="473"/>
        <v>71688474</v>
      </c>
      <c r="BM701" s="50">
        <v>885165</v>
      </c>
      <c r="BN701" s="391">
        <f t="shared" si="492"/>
        <v>46667</v>
      </c>
      <c r="BO701" s="391">
        <f t="shared" si="493"/>
        <v>931832</v>
      </c>
      <c r="BP701" s="391">
        <f t="shared" si="481"/>
        <v>26554950</v>
      </c>
      <c r="BQ701" s="50">
        <f t="shared" si="482"/>
        <v>1400010</v>
      </c>
      <c r="BR701" s="50">
        <f t="shared" si="483"/>
        <v>21347423.999999996</v>
      </c>
      <c r="BS701" s="50">
        <f t="shared" si="484"/>
        <v>5310990</v>
      </c>
      <c r="BT701" s="50">
        <f t="shared" si="485"/>
        <v>4500000</v>
      </c>
      <c r="BU701" s="50">
        <f t="shared" si="486"/>
        <v>6000000</v>
      </c>
      <c r="BV701" s="50">
        <f t="shared" si="487"/>
        <v>4892117.9999999991</v>
      </c>
      <c r="BW701" s="50">
        <f t="shared" si="488"/>
        <v>5217666.2159999991</v>
      </c>
      <c r="BX701" s="50">
        <f t="shared" si="489"/>
        <v>0</v>
      </c>
      <c r="BY701" s="50">
        <f t="shared" si="490"/>
        <v>3000000</v>
      </c>
      <c r="BZ701" s="50">
        <v>0</v>
      </c>
      <c r="CA701" s="50">
        <v>0</v>
      </c>
      <c r="CB701" s="50">
        <v>0</v>
      </c>
      <c r="CC701" s="50">
        <v>0</v>
      </c>
      <c r="CD701" s="391">
        <f t="shared" si="491"/>
        <v>78223158.216000006</v>
      </c>
      <c r="CE701" s="391">
        <f t="shared" si="494"/>
        <v>59412168.216000006</v>
      </c>
      <c r="CF701" s="391">
        <f t="shared" si="495"/>
        <v>72912168.216000006</v>
      </c>
      <c r="CG701" s="50">
        <f t="shared" si="474"/>
        <v>5103851.7751200013</v>
      </c>
      <c r="CH701" s="395">
        <f t="shared" si="475"/>
        <v>1941216.8216000006</v>
      </c>
      <c r="CI701" s="398">
        <v>0</v>
      </c>
      <c r="CJ701" s="50">
        <v>0</v>
      </c>
      <c r="CK701" s="50">
        <v>0</v>
      </c>
      <c r="CL701" s="50">
        <v>0</v>
      </c>
      <c r="CM701" s="50">
        <v>0</v>
      </c>
      <c r="CN701" s="50">
        <v>0</v>
      </c>
      <c r="CO701" s="50">
        <v>0</v>
      </c>
      <c r="CP701" s="395">
        <f t="shared" si="476"/>
        <v>7045068.5967200017</v>
      </c>
      <c r="CQ701" s="391">
        <f t="shared" si="477"/>
        <v>71178089</v>
      </c>
      <c r="CR701" s="391">
        <f t="shared" si="478"/>
        <v>-510385</v>
      </c>
    </row>
    <row r="702" spans="1:96" s="50" customFormat="1" ht="24" customHeight="1" x14ac:dyDescent="0.2">
      <c r="A702" s="182">
        <f t="shared" si="455"/>
        <v>2655495</v>
      </c>
      <c r="B702" s="298">
        <f t="shared" si="479"/>
        <v>696</v>
      </c>
      <c r="C702" s="266">
        <v>495</v>
      </c>
      <c r="D702" s="299">
        <v>13058</v>
      </c>
      <c r="E702" s="242" t="s">
        <v>916</v>
      </c>
      <c r="F702" s="243" t="s">
        <v>917</v>
      </c>
      <c r="G702" s="287" t="s">
        <v>137</v>
      </c>
      <c r="H702" s="274" t="s">
        <v>799</v>
      </c>
      <c r="I702" s="294" t="s">
        <v>3090</v>
      </c>
      <c r="J702" s="65" t="s">
        <v>918</v>
      </c>
      <c r="K702" s="65" t="s">
        <v>919</v>
      </c>
      <c r="L702" s="65" t="s">
        <v>799</v>
      </c>
      <c r="M702" s="292" t="s">
        <v>137</v>
      </c>
      <c r="N702" s="244" t="s">
        <v>2410</v>
      </c>
      <c r="O702" s="65"/>
      <c r="P702" s="90"/>
      <c r="Q702" s="244">
        <v>30</v>
      </c>
      <c r="R702" s="246">
        <v>120</v>
      </c>
      <c r="S702" s="246">
        <v>110</v>
      </c>
      <c r="T702" s="246">
        <v>29.33</v>
      </c>
      <c r="U702" s="90">
        <v>0</v>
      </c>
      <c r="V702" s="262">
        <v>15</v>
      </c>
      <c r="W702" s="99">
        <v>0</v>
      </c>
      <c r="X702" s="84">
        <v>0</v>
      </c>
      <c r="Y702" s="99">
        <v>1</v>
      </c>
      <c r="Z702" s="65">
        <v>1</v>
      </c>
      <c r="AA702" s="319">
        <v>885165</v>
      </c>
      <c r="AB702" s="319">
        <v>46667</v>
      </c>
      <c r="AC702" s="320">
        <f t="shared" si="456"/>
        <v>931832</v>
      </c>
      <c r="AD702" s="75">
        <v>4500000</v>
      </c>
      <c r="AE702" s="75">
        <v>6000000</v>
      </c>
      <c r="AF702" s="338">
        <f t="shared" si="480"/>
        <v>177895.19999999998</v>
      </c>
      <c r="AG702" s="113">
        <f t="shared" si="457"/>
        <v>26554950</v>
      </c>
      <c r="AH702" s="75">
        <f t="shared" si="458"/>
        <v>1400010</v>
      </c>
      <c r="AI702" s="75">
        <f t="shared" si="459"/>
        <v>21347423.999999996</v>
      </c>
      <c r="AJ702" s="75">
        <f t="shared" si="460"/>
        <v>2655495</v>
      </c>
      <c r="AK702" s="75">
        <f t="shared" si="461"/>
        <v>4500000</v>
      </c>
      <c r="AL702" s="75">
        <f t="shared" si="462"/>
        <v>6000000</v>
      </c>
      <c r="AM702" s="75">
        <f t="shared" si="463"/>
        <v>4892117.9999999991</v>
      </c>
      <c r="AN702" s="75">
        <f t="shared" si="464"/>
        <v>5217666.2159999991</v>
      </c>
      <c r="AO702" s="75">
        <f t="shared" si="465"/>
        <v>0</v>
      </c>
      <c r="AP702" s="75">
        <f t="shared" si="466"/>
        <v>3000000</v>
      </c>
      <c r="AQ702" s="75">
        <v>0</v>
      </c>
      <c r="AR702" s="75">
        <v>0</v>
      </c>
      <c r="AS702" s="75">
        <v>0</v>
      </c>
      <c r="AT702" s="80">
        <v>0</v>
      </c>
      <c r="AU702" s="82">
        <f t="shared" si="467"/>
        <v>75567663.216000006</v>
      </c>
      <c r="AV702" s="113">
        <f t="shared" si="468"/>
        <v>54308316.440880008</v>
      </c>
      <c r="AW702" s="75">
        <f t="shared" si="469"/>
        <v>72912168.215999991</v>
      </c>
      <c r="AX702" s="75">
        <f t="shared" si="470"/>
        <v>5103851.7751199994</v>
      </c>
      <c r="AY702" s="76">
        <f t="shared" si="471"/>
        <v>1430831.644088001</v>
      </c>
      <c r="AZ702" s="75">
        <v>0</v>
      </c>
      <c r="BA702" s="75">
        <v>0</v>
      </c>
      <c r="BB702" s="75">
        <v>0</v>
      </c>
      <c r="BC702" s="80">
        <v>0</v>
      </c>
      <c r="BD702" s="80">
        <v>0</v>
      </c>
      <c r="BE702" s="80">
        <v>0</v>
      </c>
      <c r="BF702" s="78">
        <v>0</v>
      </c>
      <c r="BG702" s="348">
        <f t="shared" si="472"/>
        <v>6534683.4192080004</v>
      </c>
      <c r="BH702" s="188">
        <f t="shared" si="473"/>
        <v>69032979</v>
      </c>
      <c r="BM702" s="50">
        <v>885165</v>
      </c>
      <c r="BN702" s="391">
        <f t="shared" si="492"/>
        <v>46667</v>
      </c>
      <c r="BO702" s="391">
        <f t="shared" si="493"/>
        <v>931832</v>
      </c>
      <c r="BP702" s="391">
        <f t="shared" si="481"/>
        <v>26554950</v>
      </c>
      <c r="BQ702" s="50">
        <f t="shared" si="482"/>
        <v>1400010</v>
      </c>
      <c r="BR702" s="50">
        <f t="shared" si="483"/>
        <v>21347423.999999996</v>
      </c>
      <c r="BS702" s="50">
        <f t="shared" si="484"/>
        <v>2655495</v>
      </c>
      <c r="BT702" s="50">
        <f t="shared" si="485"/>
        <v>4500000</v>
      </c>
      <c r="BU702" s="50">
        <f t="shared" si="486"/>
        <v>6000000</v>
      </c>
      <c r="BV702" s="50">
        <f t="shared" si="487"/>
        <v>4892117.9999999991</v>
      </c>
      <c r="BW702" s="50">
        <f t="shared" si="488"/>
        <v>5217666.2159999991</v>
      </c>
      <c r="BX702" s="50">
        <f t="shared" si="489"/>
        <v>0</v>
      </c>
      <c r="BY702" s="50">
        <f t="shared" si="490"/>
        <v>3000000</v>
      </c>
      <c r="BZ702" s="50">
        <v>0</v>
      </c>
      <c r="CA702" s="50">
        <v>0</v>
      </c>
      <c r="CB702" s="50">
        <v>0</v>
      </c>
      <c r="CC702" s="50">
        <v>0</v>
      </c>
      <c r="CD702" s="391">
        <f t="shared" si="491"/>
        <v>75567663.216000006</v>
      </c>
      <c r="CE702" s="391">
        <f t="shared" si="494"/>
        <v>59412168.216000006</v>
      </c>
      <c r="CF702" s="391">
        <f t="shared" si="495"/>
        <v>72912168.216000006</v>
      </c>
      <c r="CG702" s="50">
        <f t="shared" si="474"/>
        <v>5103851.7751200013</v>
      </c>
      <c r="CH702" s="395">
        <f t="shared" si="475"/>
        <v>1941216.8216000006</v>
      </c>
      <c r="CI702" s="398">
        <v>0</v>
      </c>
      <c r="CJ702" s="50">
        <v>0</v>
      </c>
      <c r="CK702" s="50">
        <v>0</v>
      </c>
      <c r="CL702" s="50">
        <v>0</v>
      </c>
      <c r="CM702" s="50">
        <v>0</v>
      </c>
      <c r="CN702" s="50">
        <v>0</v>
      </c>
      <c r="CO702" s="50">
        <v>0</v>
      </c>
      <c r="CP702" s="395">
        <f t="shared" si="476"/>
        <v>7045068.5967200017</v>
      </c>
      <c r="CQ702" s="391">
        <f t="shared" si="477"/>
        <v>68522594</v>
      </c>
      <c r="CR702" s="391">
        <f t="shared" si="478"/>
        <v>-510385</v>
      </c>
    </row>
    <row r="703" spans="1:96" s="50" customFormat="1" ht="24" customHeight="1" x14ac:dyDescent="0.2">
      <c r="A703" s="182">
        <f t="shared" ref="A703:A763" si="496">885165*3</f>
        <v>2655495</v>
      </c>
      <c r="B703" s="298">
        <f t="shared" si="479"/>
        <v>697</v>
      </c>
      <c r="C703" s="266">
        <v>496</v>
      </c>
      <c r="D703" s="299">
        <v>13028</v>
      </c>
      <c r="E703" s="242" t="s">
        <v>488</v>
      </c>
      <c r="F703" s="243" t="s">
        <v>819</v>
      </c>
      <c r="G703" s="287" t="s">
        <v>137</v>
      </c>
      <c r="H703" s="274" t="s">
        <v>799</v>
      </c>
      <c r="I703" s="294" t="s">
        <v>3091</v>
      </c>
      <c r="J703" s="65" t="s">
        <v>820</v>
      </c>
      <c r="K703" s="65" t="s">
        <v>821</v>
      </c>
      <c r="L703" s="65" t="s">
        <v>799</v>
      </c>
      <c r="M703" s="292" t="s">
        <v>137</v>
      </c>
      <c r="N703" s="244" t="s">
        <v>2410</v>
      </c>
      <c r="O703" s="65"/>
      <c r="P703" s="90"/>
      <c r="Q703" s="244">
        <v>30</v>
      </c>
      <c r="R703" s="246">
        <v>120</v>
      </c>
      <c r="S703" s="246">
        <v>110</v>
      </c>
      <c r="T703" s="246">
        <v>29.33</v>
      </c>
      <c r="U703" s="90">
        <v>0</v>
      </c>
      <c r="V703" s="262">
        <v>15</v>
      </c>
      <c r="W703" s="99">
        <v>0</v>
      </c>
      <c r="X703" s="84">
        <v>0</v>
      </c>
      <c r="Y703" s="99">
        <v>2</v>
      </c>
      <c r="Z703" s="65">
        <v>2</v>
      </c>
      <c r="AA703" s="319">
        <v>885165</v>
      </c>
      <c r="AB703" s="319">
        <v>46667</v>
      </c>
      <c r="AC703" s="320">
        <f t="shared" si="456"/>
        <v>931832</v>
      </c>
      <c r="AD703" s="75">
        <v>4500000</v>
      </c>
      <c r="AE703" s="75">
        <v>6000000</v>
      </c>
      <c r="AF703" s="338">
        <f t="shared" si="480"/>
        <v>177895.19999999998</v>
      </c>
      <c r="AG703" s="113">
        <f t="shared" si="457"/>
        <v>26554950</v>
      </c>
      <c r="AH703" s="75">
        <f t="shared" si="458"/>
        <v>1400010</v>
      </c>
      <c r="AI703" s="75">
        <f t="shared" si="459"/>
        <v>21347423.999999996</v>
      </c>
      <c r="AJ703" s="75">
        <f t="shared" si="460"/>
        <v>5310990</v>
      </c>
      <c r="AK703" s="75">
        <f t="shared" si="461"/>
        <v>4500000</v>
      </c>
      <c r="AL703" s="75">
        <f t="shared" si="462"/>
        <v>6000000</v>
      </c>
      <c r="AM703" s="75">
        <f t="shared" si="463"/>
        <v>4892117.9999999991</v>
      </c>
      <c r="AN703" s="75">
        <f t="shared" si="464"/>
        <v>5217666.2159999991</v>
      </c>
      <c r="AO703" s="75">
        <f t="shared" si="465"/>
        <v>0</v>
      </c>
      <c r="AP703" s="75">
        <f t="shared" si="466"/>
        <v>3000000</v>
      </c>
      <c r="AQ703" s="75">
        <v>0</v>
      </c>
      <c r="AR703" s="75">
        <v>0</v>
      </c>
      <c r="AS703" s="75">
        <v>0</v>
      </c>
      <c r="AT703" s="80">
        <v>0</v>
      </c>
      <c r="AU703" s="82">
        <f t="shared" si="467"/>
        <v>78223158.216000006</v>
      </c>
      <c r="AV703" s="113">
        <f t="shared" si="468"/>
        <v>54308316.440880008</v>
      </c>
      <c r="AW703" s="75">
        <f t="shared" si="469"/>
        <v>72912168.215999991</v>
      </c>
      <c r="AX703" s="75">
        <f t="shared" si="470"/>
        <v>5103851.7751199994</v>
      </c>
      <c r="AY703" s="76">
        <f t="shared" si="471"/>
        <v>1430831.644088001</v>
      </c>
      <c r="AZ703" s="75">
        <v>0</v>
      </c>
      <c r="BA703" s="75">
        <v>0</v>
      </c>
      <c r="BB703" s="75">
        <v>0</v>
      </c>
      <c r="BC703" s="80">
        <v>0</v>
      </c>
      <c r="BD703" s="80">
        <v>0</v>
      </c>
      <c r="BE703" s="80">
        <v>0</v>
      </c>
      <c r="BF703" s="78">
        <v>0</v>
      </c>
      <c r="BG703" s="348">
        <f t="shared" si="472"/>
        <v>6534683.4192080004</v>
      </c>
      <c r="BH703" s="188">
        <f t="shared" si="473"/>
        <v>71688474</v>
      </c>
      <c r="BI703" s="50" t="s">
        <v>3298</v>
      </c>
      <c r="BM703" s="50">
        <v>885165</v>
      </c>
      <c r="BN703" s="391">
        <f t="shared" si="492"/>
        <v>46667</v>
      </c>
      <c r="BO703" s="391">
        <f t="shared" si="493"/>
        <v>931832</v>
      </c>
      <c r="BP703" s="391">
        <f t="shared" si="481"/>
        <v>26554950</v>
      </c>
      <c r="BQ703" s="50">
        <f t="shared" si="482"/>
        <v>1400010</v>
      </c>
      <c r="BR703" s="50">
        <f t="shared" si="483"/>
        <v>21347423.999999996</v>
      </c>
      <c r="BS703" s="50">
        <f t="shared" si="484"/>
        <v>5310990</v>
      </c>
      <c r="BT703" s="50">
        <f t="shared" si="485"/>
        <v>4500000</v>
      </c>
      <c r="BU703" s="50">
        <f t="shared" si="486"/>
        <v>6000000</v>
      </c>
      <c r="BV703" s="50">
        <f t="shared" si="487"/>
        <v>4892117.9999999991</v>
      </c>
      <c r="BW703" s="50">
        <f t="shared" si="488"/>
        <v>5217666.2159999991</v>
      </c>
      <c r="BX703" s="50">
        <f t="shared" si="489"/>
        <v>0</v>
      </c>
      <c r="BY703" s="50">
        <f t="shared" si="490"/>
        <v>3000000</v>
      </c>
      <c r="BZ703" s="50">
        <v>0</v>
      </c>
      <c r="CA703" s="50">
        <v>0</v>
      </c>
      <c r="CB703" s="50">
        <v>0</v>
      </c>
      <c r="CC703" s="50">
        <v>0</v>
      </c>
      <c r="CD703" s="391">
        <f t="shared" si="491"/>
        <v>78223158.216000006</v>
      </c>
      <c r="CE703" s="391">
        <f t="shared" si="494"/>
        <v>59412168.216000006</v>
      </c>
      <c r="CF703" s="391">
        <f t="shared" si="495"/>
        <v>72912168.216000006</v>
      </c>
      <c r="CG703" s="50">
        <f t="shared" si="474"/>
        <v>5103851.7751200013</v>
      </c>
      <c r="CH703" s="395">
        <f t="shared" si="475"/>
        <v>1941216.8216000006</v>
      </c>
      <c r="CI703" s="398">
        <v>0</v>
      </c>
      <c r="CJ703" s="50">
        <v>0</v>
      </c>
      <c r="CK703" s="50">
        <v>0</v>
      </c>
      <c r="CL703" s="50">
        <v>0</v>
      </c>
      <c r="CM703" s="50">
        <v>0</v>
      </c>
      <c r="CN703" s="50">
        <v>0</v>
      </c>
      <c r="CO703" s="50">
        <v>0</v>
      </c>
      <c r="CP703" s="395">
        <f t="shared" si="476"/>
        <v>7045068.5967200017</v>
      </c>
      <c r="CQ703" s="391">
        <f t="shared" si="477"/>
        <v>71178089</v>
      </c>
      <c r="CR703" s="391">
        <f t="shared" si="478"/>
        <v>-510385</v>
      </c>
    </row>
    <row r="704" spans="1:96" s="50" customFormat="1" ht="24" customHeight="1" x14ac:dyDescent="0.2">
      <c r="A704" s="182">
        <f t="shared" si="496"/>
        <v>2655495</v>
      </c>
      <c r="B704" s="298">
        <f t="shared" si="479"/>
        <v>698</v>
      </c>
      <c r="C704" s="266">
        <v>497</v>
      </c>
      <c r="D704" s="299">
        <v>13048</v>
      </c>
      <c r="E704" s="242" t="s">
        <v>884</v>
      </c>
      <c r="F704" s="243" t="s">
        <v>885</v>
      </c>
      <c r="G704" s="287" t="s">
        <v>137</v>
      </c>
      <c r="H704" s="274" t="s">
        <v>799</v>
      </c>
      <c r="I704" s="294" t="s">
        <v>3092</v>
      </c>
      <c r="J704" s="65" t="s">
        <v>886</v>
      </c>
      <c r="K704" s="65" t="s">
        <v>887</v>
      </c>
      <c r="L704" s="65" t="s">
        <v>799</v>
      </c>
      <c r="M704" s="292" t="s">
        <v>137</v>
      </c>
      <c r="N704" s="244" t="s">
        <v>2410</v>
      </c>
      <c r="O704" s="65"/>
      <c r="P704" s="90"/>
      <c r="Q704" s="244">
        <v>30</v>
      </c>
      <c r="R704" s="246">
        <v>120</v>
      </c>
      <c r="S704" s="246">
        <v>110</v>
      </c>
      <c r="T704" s="246">
        <v>29.33</v>
      </c>
      <c r="U704" s="90">
        <v>0</v>
      </c>
      <c r="V704" s="262">
        <v>15</v>
      </c>
      <c r="W704" s="99">
        <v>0</v>
      </c>
      <c r="X704" s="84">
        <v>0</v>
      </c>
      <c r="Y704" s="99">
        <v>2</v>
      </c>
      <c r="Z704" s="65">
        <v>1</v>
      </c>
      <c r="AA704" s="319">
        <v>885165</v>
      </c>
      <c r="AB704" s="319">
        <v>46667</v>
      </c>
      <c r="AC704" s="320">
        <f t="shared" si="456"/>
        <v>931832</v>
      </c>
      <c r="AD704" s="75">
        <v>4500000</v>
      </c>
      <c r="AE704" s="75">
        <v>6000000</v>
      </c>
      <c r="AF704" s="338">
        <f t="shared" si="480"/>
        <v>177895.19999999998</v>
      </c>
      <c r="AG704" s="113">
        <f t="shared" si="457"/>
        <v>26554950</v>
      </c>
      <c r="AH704" s="75">
        <f t="shared" si="458"/>
        <v>1400010</v>
      </c>
      <c r="AI704" s="75">
        <f t="shared" si="459"/>
        <v>21347423.999999996</v>
      </c>
      <c r="AJ704" s="75">
        <f t="shared" si="460"/>
        <v>2655495</v>
      </c>
      <c r="AK704" s="75">
        <f t="shared" si="461"/>
        <v>4500000</v>
      </c>
      <c r="AL704" s="75">
        <f t="shared" si="462"/>
        <v>6000000</v>
      </c>
      <c r="AM704" s="75">
        <f t="shared" si="463"/>
        <v>4892117.9999999991</v>
      </c>
      <c r="AN704" s="75">
        <f t="shared" si="464"/>
        <v>5217666.2159999991</v>
      </c>
      <c r="AO704" s="75">
        <f t="shared" si="465"/>
        <v>0</v>
      </c>
      <c r="AP704" s="75">
        <f t="shared" si="466"/>
        <v>3000000</v>
      </c>
      <c r="AQ704" s="75">
        <v>0</v>
      </c>
      <c r="AR704" s="75">
        <v>0</v>
      </c>
      <c r="AS704" s="75">
        <v>0</v>
      </c>
      <c r="AT704" s="80">
        <v>0</v>
      </c>
      <c r="AU704" s="82">
        <f t="shared" si="467"/>
        <v>75567663.216000006</v>
      </c>
      <c r="AV704" s="113">
        <f t="shared" si="468"/>
        <v>54308316.440880008</v>
      </c>
      <c r="AW704" s="75">
        <f t="shared" si="469"/>
        <v>72912168.215999991</v>
      </c>
      <c r="AX704" s="75">
        <f t="shared" si="470"/>
        <v>5103851.7751199994</v>
      </c>
      <c r="AY704" s="76">
        <f t="shared" si="471"/>
        <v>1430831.644088001</v>
      </c>
      <c r="AZ704" s="75">
        <v>0</v>
      </c>
      <c r="BA704" s="75">
        <v>0</v>
      </c>
      <c r="BB704" s="75">
        <v>0</v>
      </c>
      <c r="BC704" s="80">
        <v>0</v>
      </c>
      <c r="BD704" s="80">
        <v>0</v>
      </c>
      <c r="BE704" s="80">
        <v>0</v>
      </c>
      <c r="BF704" s="78">
        <v>0</v>
      </c>
      <c r="BG704" s="348">
        <f t="shared" si="472"/>
        <v>6534683.4192080004</v>
      </c>
      <c r="BH704" s="188">
        <f t="shared" si="473"/>
        <v>69032979</v>
      </c>
      <c r="BM704" s="50">
        <v>885165</v>
      </c>
      <c r="BN704" s="391">
        <f t="shared" si="492"/>
        <v>46667</v>
      </c>
      <c r="BO704" s="391">
        <f t="shared" si="493"/>
        <v>931832</v>
      </c>
      <c r="BP704" s="391">
        <f t="shared" si="481"/>
        <v>26554950</v>
      </c>
      <c r="BQ704" s="50">
        <f t="shared" si="482"/>
        <v>1400010</v>
      </c>
      <c r="BR704" s="50">
        <f t="shared" si="483"/>
        <v>21347423.999999996</v>
      </c>
      <c r="BS704" s="50">
        <f t="shared" si="484"/>
        <v>2655495</v>
      </c>
      <c r="BT704" s="50">
        <f t="shared" si="485"/>
        <v>4500000</v>
      </c>
      <c r="BU704" s="50">
        <f t="shared" si="486"/>
        <v>6000000</v>
      </c>
      <c r="BV704" s="50">
        <f t="shared" si="487"/>
        <v>4892117.9999999991</v>
      </c>
      <c r="BW704" s="50">
        <f t="shared" si="488"/>
        <v>5217666.2159999991</v>
      </c>
      <c r="BX704" s="50">
        <f t="shared" si="489"/>
        <v>0</v>
      </c>
      <c r="BY704" s="50">
        <f t="shared" si="490"/>
        <v>3000000</v>
      </c>
      <c r="BZ704" s="50">
        <v>0</v>
      </c>
      <c r="CA704" s="50">
        <v>0</v>
      </c>
      <c r="CB704" s="50">
        <v>0</v>
      </c>
      <c r="CC704" s="50">
        <v>0</v>
      </c>
      <c r="CD704" s="391">
        <f t="shared" si="491"/>
        <v>75567663.216000006</v>
      </c>
      <c r="CE704" s="391">
        <f t="shared" si="494"/>
        <v>59412168.216000006</v>
      </c>
      <c r="CF704" s="391">
        <f t="shared" si="495"/>
        <v>72912168.216000006</v>
      </c>
      <c r="CG704" s="50">
        <f t="shared" si="474"/>
        <v>5103851.7751200013</v>
      </c>
      <c r="CH704" s="395">
        <f t="shared" si="475"/>
        <v>1941216.8216000006</v>
      </c>
      <c r="CI704" s="398">
        <v>0</v>
      </c>
      <c r="CJ704" s="50">
        <v>0</v>
      </c>
      <c r="CK704" s="50">
        <v>0</v>
      </c>
      <c r="CL704" s="50">
        <v>0</v>
      </c>
      <c r="CM704" s="50">
        <v>0</v>
      </c>
      <c r="CN704" s="50">
        <v>0</v>
      </c>
      <c r="CO704" s="50">
        <v>0</v>
      </c>
      <c r="CP704" s="395">
        <f t="shared" si="476"/>
        <v>7045068.5967200017</v>
      </c>
      <c r="CQ704" s="391">
        <f t="shared" si="477"/>
        <v>68522594</v>
      </c>
      <c r="CR704" s="391">
        <f t="shared" si="478"/>
        <v>-510385</v>
      </c>
    </row>
    <row r="705" spans="1:96" s="50" customFormat="1" ht="24" customHeight="1" x14ac:dyDescent="0.2">
      <c r="A705" s="182">
        <f t="shared" si="496"/>
        <v>2655495</v>
      </c>
      <c r="B705" s="298">
        <f t="shared" si="479"/>
        <v>699</v>
      </c>
      <c r="C705" s="266">
        <v>498</v>
      </c>
      <c r="D705" s="299">
        <v>13041</v>
      </c>
      <c r="E705" s="242" t="s">
        <v>99</v>
      </c>
      <c r="F705" s="243" t="s">
        <v>861</v>
      </c>
      <c r="G705" s="287" t="s">
        <v>137</v>
      </c>
      <c r="H705" s="274" t="s">
        <v>799</v>
      </c>
      <c r="I705" s="294" t="s">
        <v>3093</v>
      </c>
      <c r="J705" s="65" t="s">
        <v>862</v>
      </c>
      <c r="K705" s="65" t="s">
        <v>863</v>
      </c>
      <c r="L705" s="65" t="s">
        <v>799</v>
      </c>
      <c r="M705" s="292" t="s">
        <v>137</v>
      </c>
      <c r="N705" s="244" t="s">
        <v>2410</v>
      </c>
      <c r="O705" s="65"/>
      <c r="P705" s="90"/>
      <c r="Q705" s="244">
        <v>30</v>
      </c>
      <c r="R705" s="246">
        <v>120</v>
      </c>
      <c r="S705" s="246">
        <v>110</v>
      </c>
      <c r="T705" s="246">
        <v>29.33</v>
      </c>
      <c r="U705" s="90">
        <v>0</v>
      </c>
      <c r="V705" s="262">
        <v>15</v>
      </c>
      <c r="W705" s="99">
        <v>0</v>
      </c>
      <c r="X705" s="84">
        <v>0</v>
      </c>
      <c r="Y705" s="99">
        <v>2</v>
      </c>
      <c r="Z705" s="65">
        <v>3</v>
      </c>
      <c r="AA705" s="319">
        <v>885165</v>
      </c>
      <c r="AB705" s="319">
        <v>46667</v>
      </c>
      <c r="AC705" s="320">
        <f t="shared" si="456"/>
        <v>931832</v>
      </c>
      <c r="AD705" s="75">
        <v>4500000</v>
      </c>
      <c r="AE705" s="75">
        <v>6000000</v>
      </c>
      <c r="AF705" s="338">
        <f t="shared" si="480"/>
        <v>177895.19999999998</v>
      </c>
      <c r="AG705" s="113">
        <f t="shared" si="457"/>
        <v>26554950</v>
      </c>
      <c r="AH705" s="75">
        <f t="shared" si="458"/>
        <v>1400010</v>
      </c>
      <c r="AI705" s="75">
        <f t="shared" si="459"/>
        <v>21347423.999999996</v>
      </c>
      <c r="AJ705" s="75">
        <f t="shared" si="460"/>
        <v>7966485</v>
      </c>
      <c r="AK705" s="75">
        <f t="shared" si="461"/>
        <v>4500000</v>
      </c>
      <c r="AL705" s="75">
        <f t="shared" si="462"/>
        <v>6000000</v>
      </c>
      <c r="AM705" s="75">
        <f t="shared" si="463"/>
        <v>4892117.9999999991</v>
      </c>
      <c r="AN705" s="75">
        <f t="shared" si="464"/>
        <v>5217666.2159999991</v>
      </c>
      <c r="AO705" s="75">
        <f t="shared" si="465"/>
        <v>0</v>
      </c>
      <c r="AP705" s="75">
        <f t="shared" si="466"/>
        <v>3000000</v>
      </c>
      <c r="AQ705" s="75">
        <v>0</v>
      </c>
      <c r="AR705" s="75">
        <v>0</v>
      </c>
      <c r="AS705" s="75">
        <v>0</v>
      </c>
      <c r="AT705" s="80">
        <v>0</v>
      </c>
      <c r="AU705" s="82">
        <f t="shared" si="467"/>
        <v>80878653.216000006</v>
      </c>
      <c r="AV705" s="113">
        <f t="shared" si="468"/>
        <v>54308316.440880008</v>
      </c>
      <c r="AW705" s="75">
        <f t="shared" si="469"/>
        <v>72912168.215999991</v>
      </c>
      <c r="AX705" s="75">
        <f t="shared" si="470"/>
        <v>5103851.7751199994</v>
      </c>
      <c r="AY705" s="76">
        <f t="shared" si="471"/>
        <v>1430831.644088001</v>
      </c>
      <c r="AZ705" s="75">
        <v>0</v>
      </c>
      <c r="BA705" s="75">
        <v>0</v>
      </c>
      <c r="BB705" s="75">
        <v>0</v>
      </c>
      <c r="BC705" s="80">
        <v>0</v>
      </c>
      <c r="BD705" s="80">
        <v>0</v>
      </c>
      <c r="BE705" s="80">
        <v>0</v>
      </c>
      <c r="BF705" s="78">
        <v>0</v>
      </c>
      <c r="BG705" s="348">
        <f t="shared" si="472"/>
        <v>6534683.4192080004</v>
      </c>
      <c r="BH705" s="188">
        <f t="shared" si="473"/>
        <v>74343969</v>
      </c>
      <c r="BM705" s="50">
        <v>885165</v>
      </c>
      <c r="BN705" s="391">
        <f t="shared" si="492"/>
        <v>46667</v>
      </c>
      <c r="BO705" s="391">
        <f t="shared" si="493"/>
        <v>931832</v>
      </c>
      <c r="BP705" s="391">
        <f t="shared" si="481"/>
        <v>26554950</v>
      </c>
      <c r="BQ705" s="50">
        <f t="shared" si="482"/>
        <v>1400010</v>
      </c>
      <c r="BR705" s="50">
        <f t="shared" si="483"/>
        <v>21347423.999999996</v>
      </c>
      <c r="BS705" s="50">
        <f t="shared" si="484"/>
        <v>7966485</v>
      </c>
      <c r="BT705" s="50">
        <f t="shared" si="485"/>
        <v>4500000</v>
      </c>
      <c r="BU705" s="50">
        <f t="shared" si="486"/>
        <v>6000000</v>
      </c>
      <c r="BV705" s="50">
        <f t="shared" si="487"/>
        <v>4892117.9999999991</v>
      </c>
      <c r="BW705" s="50">
        <f t="shared" si="488"/>
        <v>5217666.2159999991</v>
      </c>
      <c r="BX705" s="50">
        <f t="shared" si="489"/>
        <v>0</v>
      </c>
      <c r="BY705" s="50">
        <f t="shared" si="490"/>
        <v>3000000</v>
      </c>
      <c r="BZ705" s="50">
        <v>0</v>
      </c>
      <c r="CA705" s="50">
        <v>0</v>
      </c>
      <c r="CB705" s="50">
        <v>0</v>
      </c>
      <c r="CC705" s="50">
        <v>0</v>
      </c>
      <c r="CD705" s="391">
        <f t="shared" si="491"/>
        <v>80878653.216000006</v>
      </c>
      <c r="CE705" s="391">
        <f t="shared" si="494"/>
        <v>59412168.216000006</v>
      </c>
      <c r="CF705" s="391">
        <f t="shared" si="495"/>
        <v>72912168.216000006</v>
      </c>
      <c r="CG705" s="50">
        <f t="shared" si="474"/>
        <v>5103851.7751200013</v>
      </c>
      <c r="CH705" s="395">
        <f t="shared" si="475"/>
        <v>1941216.8216000006</v>
      </c>
      <c r="CI705" s="398">
        <v>0</v>
      </c>
      <c r="CJ705" s="50">
        <v>0</v>
      </c>
      <c r="CK705" s="50">
        <v>0</v>
      </c>
      <c r="CL705" s="50">
        <v>0</v>
      </c>
      <c r="CM705" s="50">
        <v>0</v>
      </c>
      <c r="CN705" s="50">
        <v>0</v>
      </c>
      <c r="CO705" s="50">
        <v>0</v>
      </c>
      <c r="CP705" s="395">
        <f t="shared" si="476"/>
        <v>7045068.5967200017</v>
      </c>
      <c r="CQ705" s="391">
        <f t="shared" si="477"/>
        <v>73833584</v>
      </c>
      <c r="CR705" s="391">
        <f t="shared" si="478"/>
        <v>-510385</v>
      </c>
    </row>
    <row r="706" spans="1:96" s="50" customFormat="1" ht="24" customHeight="1" x14ac:dyDescent="0.2">
      <c r="A706" s="182">
        <f t="shared" si="496"/>
        <v>2655495</v>
      </c>
      <c r="B706" s="298">
        <f t="shared" si="479"/>
        <v>700</v>
      </c>
      <c r="C706" s="266">
        <v>499</v>
      </c>
      <c r="D706" s="299">
        <v>13064</v>
      </c>
      <c r="E706" s="242" t="s">
        <v>935</v>
      </c>
      <c r="F706" s="243" t="s">
        <v>936</v>
      </c>
      <c r="G706" s="287" t="s">
        <v>137</v>
      </c>
      <c r="H706" s="274" t="s">
        <v>799</v>
      </c>
      <c r="I706" s="294" t="s">
        <v>3094</v>
      </c>
      <c r="J706" s="65" t="s">
        <v>937</v>
      </c>
      <c r="K706" s="65" t="s">
        <v>938</v>
      </c>
      <c r="L706" s="65" t="s">
        <v>799</v>
      </c>
      <c r="M706" s="292" t="s">
        <v>137</v>
      </c>
      <c r="N706" s="244" t="s">
        <v>2410</v>
      </c>
      <c r="O706" s="65"/>
      <c r="P706" s="90"/>
      <c r="Q706" s="244">
        <v>30</v>
      </c>
      <c r="R706" s="246">
        <v>120</v>
      </c>
      <c r="S706" s="246">
        <v>110</v>
      </c>
      <c r="T706" s="246">
        <v>29.33</v>
      </c>
      <c r="U706" s="90">
        <v>0</v>
      </c>
      <c r="V706" s="262">
        <v>15</v>
      </c>
      <c r="W706" s="99">
        <v>0</v>
      </c>
      <c r="X706" s="84">
        <v>0</v>
      </c>
      <c r="Y706" s="99">
        <v>2</v>
      </c>
      <c r="Z706" s="65">
        <v>0</v>
      </c>
      <c r="AA706" s="319">
        <v>885165</v>
      </c>
      <c r="AB706" s="319">
        <v>46667</v>
      </c>
      <c r="AC706" s="320">
        <f t="shared" si="456"/>
        <v>931832</v>
      </c>
      <c r="AD706" s="75">
        <v>4500000</v>
      </c>
      <c r="AE706" s="75">
        <v>6000000</v>
      </c>
      <c r="AF706" s="338">
        <f t="shared" si="480"/>
        <v>177895.19999999998</v>
      </c>
      <c r="AG706" s="113">
        <f t="shared" si="457"/>
        <v>26554950</v>
      </c>
      <c r="AH706" s="75">
        <f t="shared" si="458"/>
        <v>1400010</v>
      </c>
      <c r="AI706" s="75">
        <f t="shared" si="459"/>
        <v>21347423.999999996</v>
      </c>
      <c r="AJ706" s="75">
        <f t="shared" si="460"/>
        <v>0</v>
      </c>
      <c r="AK706" s="75">
        <f t="shared" si="461"/>
        <v>4500000</v>
      </c>
      <c r="AL706" s="75">
        <f t="shared" si="462"/>
        <v>6000000</v>
      </c>
      <c r="AM706" s="75">
        <f t="shared" si="463"/>
        <v>4892117.9999999991</v>
      </c>
      <c r="AN706" s="75">
        <f t="shared" si="464"/>
        <v>5217666.2159999991</v>
      </c>
      <c r="AO706" s="75">
        <f t="shared" si="465"/>
        <v>0</v>
      </c>
      <c r="AP706" s="75">
        <f t="shared" si="466"/>
        <v>3000000</v>
      </c>
      <c r="AQ706" s="75">
        <v>0</v>
      </c>
      <c r="AR706" s="75">
        <v>0</v>
      </c>
      <c r="AS706" s="75">
        <v>0</v>
      </c>
      <c r="AT706" s="80">
        <v>0</v>
      </c>
      <c r="AU706" s="82">
        <f t="shared" si="467"/>
        <v>72912168.216000006</v>
      </c>
      <c r="AV706" s="113">
        <f t="shared" si="468"/>
        <v>54308316.440880008</v>
      </c>
      <c r="AW706" s="75">
        <f t="shared" si="469"/>
        <v>72912168.215999991</v>
      </c>
      <c r="AX706" s="75">
        <f t="shared" si="470"/>
        <v>5103851.7751199994</v>
      </c>
      <c r="AY706" s="76">
        <f t="shared" si="471"/>
        <v>1430831.644088001</v>
      </c>
      <c r="AZ706" s="75">
        <v>0</v>
      </c>
      <c r="BA706" s="75">
        <v>0</v>
      </c>
      <c r="BB706" s="75">
        <v>0</v>
      </c>
      <c r="BC706" s="80">
        <v>0</v>
      </c>
      <c r="BD706" s="80">
        <v>0</v>
      </c>
      <c r="BE706" s="80">
        <v>0</v>
      </c>
      <c r="BF706" s="78">
        <v>0</v>
      </c>
      <c r="BG706" s="348">
        <f t="shared" si="472"/>
        <v>6534683.4192080004</v>
      </c>
      <c r="BH706" s="188">
        <f t="shared" si="473"/>
        <v>66377484</v>
      </c>
      <c r="BM706" s="50">
        <v>885165</v>
      </c>
      <c r="BN706" s="391">
        <f t="shared" si="492"/>
        <v>46667</v>
      </c>
      <c r="BO706" s="391">
        <f t="shared" si="493"/>
        <v>931832</v>
      </c>
      <c r="BP706" s="391">
        <f t="shared" si="481"/>
        <v>26554950</v>
      </c>
      <c r="BQ706" s="50">
        <f t="shared" si="482"/>
        <v>1400010</v>
      </c>
      <c r="BR706" s="50">
        <f t="shared" si="483"/>
        <v>21347423.999999996</v>
      </c>
      <c r="BS706" s="50">
        <f t="shared" si="484"/>
        <v>0</v>
      </c>
      <c r="BT706" s="50">
        <f t="shared" si="485"/>
        <v>4500000</v>
      </c>
      <c r="BU706" s="50">
        <f t="shared" si="486"/>
        <v>6000000</v>
      </c>
      <c r="BV706" s="50">
        <f t="shared" si="487"/>
        <v>4892117.9999999991</v>
      </c>
      <c r="BW706" s="50">
        <f t="shared" si="488"/>
        <v>5217666.2159999991</v>
      </c>
      <c r="BX706" s="50">
        <f t="shared" si="489"/>
        <v>0</v>
      </c>
      <c r="BY706" s="50">
        <f t="shared" si="490"/>
        <v>3000000</v>
      </c>
      <c r="BZ706" s="50">
        <v>0</v>
      </c>
      <c r="CA706" s="50">
        <v>0</v>
      </c>
      <c r="CB706" s="50">
        <v>0</v>
      </c>
      <c r="CC706" s="50">
        <v>0</v>
      </c>
      <c r="CD706" s="391">
        <f t="shared" si="491"/>
        <v>72912168.216000006</v>
      </c>
      <c r="CE706" s="391">
        <f t="shared" si="494"/>
        <v>59412168.216000006</v>
      </c>
      <c r="CF706" s="391">
        <f t="shared" si="495"/>
        <v>72912168.216000006</v>
      </c>
      <c r="CG706" s="50">
        <f t="shared" si="474"/>
        <v>5103851.7751200013</v>
      </c>
      <c r="CH706" s="395">
        <f t="shared" si="475"/>
        <v>1941216.8216000006</v>
      </c>
      <c r="CI706" s="398">
        <v>0</v>
      </c>
      <c r="CJ706" s="50">
        <v>0</v>
      </c>
      <c r="CK706" s="50">
        <v>0</v>
      </c>
      <c r="CL706" s="50">
        <v>0</v>
      </c>
      <c r="CM706" s="50">
        <v>0</v>
      </c>
      <c r="CN706" s="50">
        <v>0</v>
      </c>
      <c r="CO706" s="50">
        <v>0</v>
      </c>
      <c r="CP706" s="395">
        <f t="shared" si="476"/>
        <v>7045068.5967200017</v>
      </c>
      <c r="CQ706" s="391">
        <f t="shared" si="477"/>
        <v>65867099</v>
      </c>
      <c r="CR706" s="391">
        <f t="shared" si="478"/>
        <v>-510385</v>
      </c>
    </row>
    <row r="707" spans="1:96" s="50" customFormat="1" ht="24" customHeight="1" x14ac:dyDescent="0.2">
      <c r="A707" s="182">
        <f t="shared" si="496"/>
        <v>2655495</v>
      </c>
      <c r="B707" s="298">
        <f t="shared" si="479"/>
        <v>701</v>
      </c>
      <c r="C707" s="266">
        <v>500</v>
      </c>
      <c r="D707" s="299">
        <v>13054</v>
      </c>
      <c r="E707" s="242" t="s">
        <v>903</v>
      </c>
      <c r="F707" s="243" t="s">
        <v>904</v>
      </c>
      <c r="G707" s="287" t="s">
        <v>137</v>
      </c>
      <c r="H707" s="274" t="s">
        <v>799</v>
      </c>
      <c r="I707" s="294" t="s">
        <v>3095</v>
      </c>
      <c r="J707" s="65" t="s">
        <v>905</v>
      </c>
      <c r="K707" s="65" t="s">
        <v>906</v>
      </c>
      <c r="L707" s="65" t="s">
        <v>799</v>
      </c>
      <c r="M707" s="292" t="s">
        <v>137</v>
      </c>
      <c r="N707" s="244" t="s">
        <v>2410</v>
      </c>
      <c r="O707" s="65"/>
      <c r="P707" s="90"/>
      <c r="Q707" s="244">
        <v>30</v>
      </c>
      <c r="R707" s="246">
        <v>120</v>
      </c>
      <c r="S707" s="246">
        <v>110</v>
      </c>
      <c r="T707" s="246">
        <v>29.33</v>
      </c>
      <c r="U707" s="90">
        <v>0</v>
      </c>
      <c r="V707" s="262">
        <v>15</v>
      </c>
      <c r="W707" s="99">
        <v>0</v>
      </c>
      <c r="X707" s="84">
        <v>0</v>
      </c>
      <c r="Y707" s="99">
        <v>0</v>
      </c>
      <c r="Z707" s="65">
        <v>0</v>
      </c>
      <c r="AA707" s="319">
        <v>885165</v>
      </c>
      <c r="AB707" s="319">
        <v>46667</v>
      </c>
      <c r="AC707" s="320">
        <f t="shared" si="456"/>
        <v>931832</v>
      </c>
      <c r="AD707" s="75">
        <v>4500000</v>
      </c>
      <c r="AE707" s="75">
        <v>6000000</v>
      </c>
      <c r="AF707" s="338">
        <f t="shared" si="480"/>
        <v>177895.19999999998</v>
      </c>
      <c r="AG707" s="113">
        <f t="shared" si="457"/>
        <v>26554950</v>
      </c>
      <c r="AH707" s="75">
        <f t="shared" si="458"/>
        <v>1400010</v>
      </c>
      <c r="AI707" s="75">
        <f t="shared" si="459"/>
        <v>21347423.999999996</v>
      </c>
      <c r="AJ707" s="75">
        <f t="shared" si="460"/>
        <v>0</v>
      </c>
      <c r="AK707" s="75">
        <f t="shared" si="461"/>
        <v>4500000</v>
      </c>
      <c r="AL707" s="75">
        <f t="shared" si="462"/>
        <v>6000000</v>
      </c>
      <c r="AM707" s="75">
        <f t="shared" si="463"/>
        <v>4892117.9999999991</v>
      </c>
      <c r="AN707" s="75">
        <f t="shared" si="464"/>
        <v>5217666.2159999991</v>
      </c>
      <c r="AO707" s="75">
        <f t="shared" si="465"/>
        <v>0</v>
      </c>
      <c r="AP707" s="75">
        <f t="shared" si="466"/>
        <v>3000000</v>
      </c>
      <c r="AQ707" s="75">
        <v>0</v>
      </c>
      <c r="AR707" s="75">
        <v>0</v>
      </c>
      <c r="AS707" s="75">
        <v>0</v>
      </c>
      <c r="AT707" s="80">
        <v>0</v>
      </c>
      <c r="AU707" s="82">
        <f t="shared" si="467"/>
        <v>72912168.216000006</v>
      </c>
      <c r="AV707" s="113">
        <f t="shared" si="468"/>
        <v>54308316.440880008</v>
      </c>
      <c r="AW707" s="75">
        <f t="shared" si="469"/>
        <v>72912168.215999991</v>
      </c>
      <c r="AX707" s="75">
        <f t="shared" si="470"/>
        <v>5103851.7751199994</v>
      </c>
      <c r="AY707" s="76">
        <f t="shared" si="471"/>
        <v>1430831.644088001</v>
      </c>
      <c r="AZ707" s="75">
        <v>0</v>
      </c>
      <c r="BA707" s="75">
        <v>0</v>
      </c>
      <c r="BB707" s="75">
        <v>0</v>
      </c>
      <c r="BC707" s="80">
        <v>0</v>
      </c>
      <c r="BD707" s="80">
        <v>0</v>
      </c>
      <c r="BE707" s="80">
        <v>0</v>
      </c>
      <c r="BF707" s="78">
        <v>0</v>
      </c>
      <c r="BG707" s="348">
        <f t="shared" si="472"/>
        <v>6534683.4192080004</v>
      </c>
      <c r="BH707" s="188">
        <f t="shared" si="473"/>
        <v>66377484</v>
      </c>
      <c r="BM707" s="50">
        <v>885165</v>
      </c>
      <c r="BN707" s="391">
        <f t="shared" si="492"/>
        <v>46667</v>
      </c>
      <c r="BO707" s="391">
        <f t="shared" si="493"/>
        <v>931832</v>
      </c>
      <c r="BP707" s="391">
        <f t="shared" si="481"/>
        <v>26554950</v>
      </c>
      <c r="BQ707" s="50">
        <f t="shared" si="482"/>
        <v>1400010</v>
      </c>
      <c r="BR707" s="50">
        <f t="shared" si="483"/>
        <v>21347423.999999996</v>
      </c>
      <c r="BS707" s="50">
        <f t="shared" si="484"/>
        <v>0</v>
      </c>
      <c r="BT707" s="50">
        <f t="shared" si="485"/>
        <v>4500000</v>
      </c>
      <c r="BU707" s="50">
        <f t="shared" si="486"/>
        <v>6000000</v>
      </c>
      <c r="BV707" s="50">
        <f t="shared" si="487"/>
        <v>4892117.9999999991</v>
      </c>
      <c r="BW707" s="50">
        <f t="shared" si="488"/>
        <v>5217666.2159999991</v>
      </c>
      <c r="BX707" s="50">
        <f t="shared" si="489"/>
        <v>0</v>
      </c>
      <c r="BY707" s="50">
        <f t="shared" si="490"/>
        <v>3000000</v>
      </c>
      <c r="BZ707" s="50">
        <v>0</v>
      </c>
      <c r="CA707" s="50">
        <v>0</v>
      </c>
      <c r="CB707" s="50">
        <v>0</v>
      </c>
      <c r="CC707" s="50">
        <v>0</v>
      </c>
      <c r="CD707" s="391">
        <f t="shared" si="491"/>
        <v>72912168.216000006</v>
      </c>
      <c r="CE707" s="391">
        <f t="shared" si="494"/>
        <v>59412168.216000006</v>
      </c>
      <c r="CF707" s="391">
        <f t="shared" si="495"/>
        <v>72912168.216000006</v>
      </c>
      <c r="CG707" s="50">
        <f t="shared" si="474"/>
        <v>5103851.7751200013</v>
      </c>
      <c r="CH707" s="395">
        <f t="shared" si="475"/>
        <v>1941216.8216000006</v>
      </c>
      <c r="CI707" s="398">
        <v>0</v>
      </c>
      <c r="CJ707" s="50">
        <v>0</v>
      </c>
      <c r="CK707" s="50">
        <v>0</v>
      </c>
      <c r="CL707" s="50">
        <v>0</v>
      </c>
      <c r="CM707" s="50">
        <v>0</v>
      </c>
      <c r="CN707" s="50">
        <v>0</v>
      </c>
      <c r="CO707" s="50">
        <v>0</v>
      </c>
      <c r="CP707" s="395">
        <f t="shared" si="476"/>
        <v>7045068.5967200017</v>
      </c>
      <c r="CQ707" s="391">
        <f t="shared" si="477"/>
        <v>65867099</v>
      </c>
      <c r="CR707" s="391">
        <f t="shared" si="478"/>
        <v>-510385</v>
      </c>
    </row>
    <row r="708" spans="1:96" s="50" customFormat="1" ht="24" customHeight="1" x14ac:dyDescent="0.2">
      <c r="A708" s="182">
        <f t="shared" si="496"/>
        <v>2655495</v>
      </c>
      <c r="B708" s="298">
        <f t="shared" si="479"/>
        <v>702</v>
      </c>
      <c r="C708" s="266">
        <v>501</v>
      </c>
      <c r="D708" s="299">
        <v>13062</v>
      </c>
      <c r="E708" s="242" t="s">
        <v>294</v>
      </c>
      <c r="F708" s="243" t="s">
        <v>928</v>
      </c>
      <c r="G708" s="287" t="s">
        <v>137</v>
      </c>
      <c r="H708" s="274" t="s">
        <v>799</v>
      </c>
      <c r="I708" s="294" t="s">
        <v>3096</v>
      </c>
      <c r="J708" s="65" t="s">
        <v>929</v>
      </c>
      <c r="K708" s="65" t="s">
        <v>930</v>
      </c>
      <c r="L708" s="65" t="s">
        <v>799</v>
      </c>
      <c r="M708" s="292" t="s">
        <v>137</v>
      </c>
      <c r="N708" s="244" t="s">
        <v>2410</v>
      </c>
      <c r="O708" s="65"/>
      <c r="P708" s="90"/>
      <c r="Q708" s="244">
        <v>30</v>
      </c>
      <c r="R708" s="246">
        <v>120</v>
      </c>
      <c r="S708" s="246">
        <v>110</v>
      </c>
      <c r="T708" s="246">
        <v>29.33</v>
      </c>
      <c r="U708" s="90">
        <v>0</v>
      </c>
      <c r="V708" s="262">
        <v>24</v>
      </c>
      <c r="W708" s="99">
        <v>0</v>
      </c>
      <c r="X708" s="84">
        <v>0</v>
      </c>
      <c r="Y708" s="99">
        <v>1</v>
      </c>
      <c r="Z708" s="65">
        <v>1</v>
      </c>
      <c r="AA708" s="319">
        <v>885165</v>
      </c>
      <c r="AB708" s="319">
        <v>46667</v>
      </c>
      <c r="AC708" s="320">
        <f t="shared" si="456"/>
        <v>931832</v>
      </c>
      <c r="AD708" s="75">
        <v>4500000</v>
      </c>
      <c r="AE708" s="75">
        <v>6000000</v>
      </c>
      <c r="AF708" s="338">
        <f t="shared" si="480"/>
        <v>177895.19999999998</v>
      </c>
      <c r="AG708" s="113">
        <f t="shared" si="457"/>
        <v>26554950</v>
      </c>
      <c r="AH708" s="75">
        <f t="shared" si="458"/>
        <v>1400010</v>
      </c>
      <c r="AI708" s="75">
        <f t="shared" si="459"/>
        <v>21347423.999999996</v>
      </c>
      <c r="AJ708" s="75">
        <f t="shared" si="460"/>
        <v>2655495</v>
      </c>
      <c r="AK708" s="75">
        <f t="shared" si="461"/>
        <v>4500000</v>
      </c>
      <c r="AL708" s="75">
        <f t="shared" si="462"/>
        <v>6000000</v>
      </c>
      <c r="AM708" s="75">
        <f t="shared" si="463"/>
        <v>4892117.9999999991</v>
      </c>
      <c r="AN708" s="75">
        <f t="shared" si="464"/>
        <v>5217666.2159999991</v>
      </c>
      <c r="AO708" s="75">
        <f t="shared" si="465"/>
        <v>0</v>
      </c>
      <c r="AP708" s="75">
        <f t="shared" si="466"/>
        <v>4800000</v>
      </c>
      <c r="AQ708" s="75">
        <v>0</v>
      </c>
      <c r="AR708" s="75">
        <v>0</v>
      </c>
      <c r="AS708" s="75">
        <v>0</v>
      </c>
      <c r="AT708" s="80">
        <v>0</v>
      </c>
      <c r="AU708" s="82">
        <f t="shared" si="467"/>
        <v>77367663.216000006</v>
      </c>
      <c r="AV708" s="113">
        <f t="shared" si="468"/>
        <v>54182316.440880008</v>
      </c>
      <c r="AW708" s="75">
        <f t="shared" si="469"/>
        <v>74712168.215999991</v>
      </c>
      <c r="AX708" s="75">
        <f t="shared" si="470"/>
        <v>5229851.7751199994</v>
      </c>
      <c r="AY708" s="76">
        <f t="shared" si="471"/>
        <v>1418231.644088001</v>
      </c>
      <c r="AZ708" s="75">
        <v>0</v>
      </c>
      <c r="BA708" s="75">
        <v>0</v>
      </c>
      <c r="BB708" s="75">
        <v>0</v>
      </c>
      <c r="BC708" s="80">
        <v>0</v>
      </c>
      <c r="BD708" s="80">
        <v>0</v>
      </c>
      <c r="BE708" s="80">
        <v>0</v>
      </c>
      <c r="BF708" s="78">
        <v>0</v>
      </c>
      <c r="BG708" s="348">
        <f t="shared" si="472"/>
        <v>6648083.4192080004</v>
      </c>
      <c r="BH708" s="188">
        <f t="shared" si="473"/>
        <v>70719579</v>
      </c>
      <c r="BM708" s="50">
        <v>885165</v>
      </c>
      <c r="BN708" s="391">
        <f t="shared" si="492"/>
        <v>46667</v>
      </c>
      <c r="BO708" s="391">
        <f t="shared" si="493"/>
        <v>931832</v>
      </c>
      <c r="BP708" s="391">
        <f t="shared" si="481"/>
        <v>26554950</v>
      </c>
      <c r="BQ708" s="50">
        <f t="shared" si="482"/>
        <v>1400010</v>
      </c>
      <c r="BR708" s="50">
        <f t="shared" si="483"/>
        <v>21347423.999999996</v>
      </c>
      <c r="BS708" s="50">
        <f t="shared" si="484"/>
        <v>2655495</v>
      </c>
      <c r="BT708" s="50">
        <f t="shared" si="485"/>
        <v>4500000</v>
      </c>
      <c r="BU708" s="50">
        <f t="shared" si="486"/>
        <v>6000000</v>
      </c>
      <c r="BV708" s="50">
        <f t="shared" si="487"/>
        <v>4892117.9999999991</v>
      </c>
      <c r="BW708" s="50">
        <f t="shared" si="488"/>
        <v>5217666.2159999991</v>
      </c>
      <c r="BX708" s="50">
        <f t="shared" si="489"/>
        <v>0</v>
      </c>
      <c r="BY708" s="50">
        <f t="shared" si="490"/>
        <v>4800000</v>
      </c>
      <c r="BZ708" s="50">
        <v>0</v>
      </c>
      <c r="CA708" s="50">
        <v>0</v>
      </c>
      <c r="CB708" s="50">
        <v>0</v>
      </c>
      <c r="CC708" s="50">
        <v>0</v>
      </c>
      <c r="CD708" s="391">
        <f t="shared" si="491"/>
        <v>77367663.216000006</v>
      </c>
      <c r="CE708" s="391">
        <f t="shared" si="494"/>
        <v>59412168.216000006</v>
      </c>
      <c r="CF708" s="391">
        <f t="shared" si="495"/>
        <v>74712168.216000006</v>
      </c>
      <c r="CG708" s="50">
        <f t="shared" si="474"/>
        <v>5229851.7751200013</v>
      </c>
      <c r="CH708" s="395">
        <f t="shared" si="475"/>
        <v>1941216.8216000006</v>
      </c>
      <c r="CI708" s="398">
        <v>0</v>
      </c>
      <c r="CJ708" s="50">
        <v>0</v>
      </c>
      <c r="CK708" s="50">
        <v>0</v>
      </c>
      <c r="CL708" s="50">
        <v>0</v>
      </c>
      <c r="CM708" s="50">
        <v>0</v>
      </c>
      <c r="CN708" s="50">
        <v>0</v>
      </c>
      <c r="CO708" s="50">
        <v>0</v>
      </c>
      <c r="CP708" s="395">
        <f t="shared" si="476"/>
        <v>7171068.5967200017</v>
      </c>
      <c r="CQ708" s="391">
        <f t="shared" si="477"/>
        <v>70196594</v>
      </c>
      <c r="CR708" s="391">
        <f t="shared" si="478"/>
        <v>-522985</v>
      </c>
    </row>
    <row r="709" spans="1:96" s="50" customFormat="1" ht="24" customHeight="1" x14ac:dyDescent="0.2">
      <c r="A709" s="182">
        <f t="shared" si="496"/>
        <v>2655495</v>
      </c>
      <c r="B709" s="298">
        <f t="shared" si="479"/>
        <v>703</v>
      </c>
      <c r="C709" s="266">
        <v>502</v>
      </c>
      <c r="D709" s="299">
        <v>13033</v>
      </c>
      <c r="E709" s="242" t="s">
        <v>158</v>
      </c>
      <c r="F709" s="243" t="s">
        <v>765</v>
      </c>
      <c r="G709" s="287" t="s">
        <v>137</v>
      </c>
      <c r="H709" s="274" t="s">
        <v>799</v>
      </c>
      <c r="I709" s="294" t="s">
        <v>3097</v>
      </c>
      <c r="J709" s="65" t="s">
        <v>836</v>
      </c>
      <c r="K709" s="65" t="s">
        <v>837</v>
      </c>
      <c r="L709" s="65" t="s">
        <v>799</v>
      </c>
      <c r="M709" s="292" t="s">
        <v>137</v>
      </c>
      <c r="N709" s="244" t="s">
        <v>2410</v>
      </c>
      <c r="O709" s="65"/>
      <c r="P709" s="90"/>
      <c r="Q709" s="244">
        <v>30</v>
      </c>
      <c r="R709" s="246">
        <v>120</v>
      </c>
      <c r="S709" s="246">
        <v>110</v>
      </c>
      <c r="T709" s="246">
        <v>29.33</v>
      </c>
      <c r="U709" s="90">
        <v>0</v>
      </c>
      <c r="V709" s="262">
        <v>14</v>
      </c>
      <c r="W709" s="99">
        <v>0</v>
      </c>
      <c r="X709" s="84">
        <v>0</v>
      </c>
      <c r="Y709" s="99">
        <v>0</v>
      </c>
      <c r="Z709" s="65">
        <v>0</v>
      </c>
      <c r="AA709" s="319">
        <v>885165</v>
      </c>
      <c r="AB709" s="319">
        <v>46667</v>
      </c>
      <c r="AC709" s="320">
        <f t="shared" si="456"/>
        <v>931832</v>
      </c>
      <c r="AD709" s="75">
        <v>4500000</v>
      </c>
      <c r="AE709" s="75">
        <v>6000000</v>
      </c>
      <c r="AF709" s="338">
        <f t="shared" si="480"/>
        <v>177895.19999999998</v>
      </c>
      <c r="AG709" s="113">
        <f t="shared" si="457"/>
        <v>26554950</v>
      </c>
      <c r="AH709" s="75">
        <f t="shared" si="458"/>
        <v>1400010</v>
      </c>
      <c r="AI709" s="75">
        <f t="shared" si="459"/>
        <v>21347423.999999996</v>
      </c>
      <c r="AJ709" s="75">
        <f t="shared" si="460"/>
        <v>0</v>
      </c>
      <c r="AK709" s="75">
        <f t="shared" si="461"/>
        <v>4500000</v>
      </c>
      <c r="AL709" s="75">
        <f t="shared" si="462"/>
        <v>6000000</v>
      </c>
      <c r="AM709" s="75">
        <f t="shared" si="463"/>
        <v>4892117.9999999991</v>
      </c>
      <c r="AN709" s="75">
        <f t="shared" si="464"/>
        <v>5217666.2159999991</v>
      </c>
      <c r="AO709" s="75">
        <f t="shared" si="465"/>
        <v>0</v>
      </c>
      <c r="AP709" s="75">
        <f t="shared" si="466"/>
        <v>2800000</v>
      </c>
      <c r="AQ709" s="75">
        <v>0</v>
      </c>
      <c r="AR709" s="75">
        <v>0</v>
      </c>
      <c r="AS709" s="75">
        <v>0</v>
      </c>
      <c r="AT709" s="80">
        <v>0</v>
      </c>
      <c r="AU709" s="82">
        <f t="shared" si="467"/>
        <v>72712168.216000006</v>
      </c>
      <c r="AV709" s="113">
        <f t="shared" si="468"/>
        <v>54322316.440880008</v>
      </c>
      <c r="AW709" s="75">
        <f t="shared" si="469"/>
        <v>72712168.215999991</v>
      </c>
      <c r="AX709" s="75">
        <f t="shared" si="470"/>
        <v>5089851.7751199994</v>
      </c>
      <c r="AY709" s="76">
        <f t="shared" si="471"/>
        <v>1432231.644088001</v>
      </c>
      <c r="AZ709" s="75">
        <v>0</v>
      </c>
      <c r="BA709" s="75">
        <v>0</v>
      </c>
      <c r="BB709" s="75">
        <v>0</v>
      </c>
      <c r="BC709" s="80">
        <v>0</v>
      </c>
      <c r="BD709" s="80">
        <v>0</v>
      </c>
      <c r="BE709" s="80">
        <v>0</v>
      </c>
      <c r="BF709" s="78">
        <v>0</v>
      </c>
      <c r="BG709" s="348">
        <f t="shared" si="472"/>
        <v>6522083.4192080004</v>
      </c>
      <c r="BH709" s="188">
        <f t="shared" si="473"/>
        <v>66190084</v>
      </c>
      <c r="BM709" s="50">
        <v>885165</v>
      </c>
      <c r="BN709" s="391">
        <f t="shared" si="492"/>
        <v>46667</v>
      </c>
      <c r="BO709" s="391">
        <f t="shared" si="493"/>
        <v>931832</v>
      </c>
      <c r="BP709" s="391">
        <f t="shared" si="481"/>
        <v>26554950</v>
      </c>
      <c r="BQ709" s="50">
        <f t="shared" si="482"/>
        <v>1400010</v>
      </c>
      <c r="BR709" s="50">
        <f t="shared" si="483"/>
        <v>21347423.999999996</v>
      </c>
      <c r="BS709" s="50">
        <f t="shared" si="484"/>
        <v>0</v>
      </c>
      <c r="BT709" s="50">
        <f t="shared" si="485"/>
        <v>4500000</v>
      </c>
      <c r="BU709" s="50">
        <f t="shared" si="486"/>
        <v>6000000</v>
      </c>
      <c r="BV709" s="50">
        <f t="shared" si="487"/>
        <v>4892117.9999999991</v>
      </c>
      <c r="BW709" s="50">
        <f t="shared" si="488"/>
        <v>5217666.2159999991</v>
      </c>
      <c r="BX709" s="50">
        <f t="shared" si="489"/>
        <v>0</v>
      </c>
      <c r="BY709" s="50">
        <f t="shared" si="490"/>
        <v>2800000</v>
      </c>
      <c r="BZ709" s="50">
        <v>0</v>
      </c>
      <c r="CA709" s="50">
        <v>0</v>
      </c>
      <c r="CB709" s="50">
        <v>0</v>
      </c>
      <c r="CC709" s="50">
        <v>0</v>
      </c>
      <c r="CD709" s="391">
        <f t="shared" si="491"/>
        <v>72712168.216000006</v>
      </c>
      <c r="CE709" s="391">
        <f t="shared" si="494"/>
        <v>59412168.216000006</v>
      </c>
      <c r="CF709" s="391">
        <f t="shared" si="495"/>
        <v>72712168.216000006</v>
      </c>
      <c r="CG709" s="50">
        <f t="shared" si="474"/>
        <v>5089851.7751200013</v>
      </c>
      <c r="CH709" s="395">
        <f t="shared" si="475"/>
        <v>1941216.8216000006</v>
      </c>
      <c r="CI709" s="398">
        <v>0</v>
      </c>
      <c r="CJ709" s="50">
        <v>0</v>
      </c>
      <c r="CK709" s="50">
        <v>0</v>
      </c>
      <c r="CL709" s="50">
        <v>0</v>
      </c>
      <c r="CM709" s="50">
        <v>0</v>
      </c>
      <c r="CN709" s="50">
        <v>0</v>
      </c>
      <c r="CO709" s="50">
        <v>0</v>
      </c>
      <c r="CP709" s="395">
        <f t="shared" si="476"/>
        <v>7031068.5967200017</v>
      </c>
      <c r="CQ709" s="391">
        <f t="shared" si="477"/>
        <v>65681099</v>
      </c>
      <c r="CR709" s="391">
        <f t="shared" si="478"/>
        <v>-508985</v>
      </c>
    </row>
    <row r="710" spans="1:96" s="50" customFormat="1" ht="24" customHeight="1" x14ac:dyDescent="0.2">
      <c r="A710" s="182">
        <f t="shared" si="496"/>
        <v>2655495</v>
      </c>
      <c r="B710" s="298">
        <f t="shared" si="479"/>
        <v>704</v>
      </c>
      <c r="C710" s="266">
        <v>503</v>
      </c>
      <c r="D710" s="299">
        <v>13066</v>
      </c>
      <c r="E710" s="242" t="s">
        <v>942</v>
      </c>
      <c r="F710" s="243" t="s">
        <v>943</v>
      </c>
      <c r="G710" s="287" t="s">
        <v>137</v>
      </c>
      <c r="H710" s="274" t="s">
        <v>799</v>
      </c>
      <c r="I710" s="294" t="s">
        <v>3098</v>
      </c>
      <c r="J710" s="65" t="s">
        <v>944</v>
      </c>
      <c r="K710" s="65" t="s">
        <v>945</v>
      </c>
      <c r="L710" s="65" t="s">
        <v>799</v>
      </c>
      <c r="M710" s="292" t="s">
        <v>137</v>
      </c>
      <c r="N710" s="244" t="s">
        <v>2410</v>
      </c>
      <c r="O710" s="65"/>
      <c r="P710" s="90"/>
      <c r="Q710" s="244">
        <v>30</v>
      </c>
      <c r="R710" s="246">
        <v>120</v>
      </c>
      <c r="S710" s="246">
        <v>110</v>
      </c>
      <c r="T710" s="246">
        <v>29.33</v>
      </c>
      <c r="U710" s="90">
        <v>0</v>
      </c>
      <c r="V710" s="262">
        <v>24</v>
      </c>
      <c r="W710" s="99">
        <v>0</v>
      </c>
      <c r="X710" s="84">
        <v>0</v>
      </c>
      <c r="Y710" s="99">
        <v>2</v>
      </c>
      <c r="Z710" s="65">
        <v>2</v>
      </c>
      <c r="AA710" s="319">
        <v>885165</v>
      </c>
      <c r="AB710" s="319">
        <v>46667</v>
      </c>
      <c r="AC710" s="320">
        <f t="shared" si="456"/>
        <v>931832</v>
      </c>
      <c r="AD710" s="75">
        <v>4500000</v>
      </c>
      <c r="AE710" s="75">
        <v>6000000</v>
      </c>
      <c r="AF710" s="338">
        <f t="shared" si="480"/>
        <v>177895.19999999998</v>
      </c>
      <c r="AG710" s="113">
        <f t="shared" si="457"/>
        <v>26554950</v>
      </c>
      <c r="AH710" s="75">
        <f t="shared" si="458"/>
        <v>1400010</v>
      </c>
      <c r="AI710" s="75">
        <f t="shared" si="459"/>
        <v>21347423.999999996</v>
      </c>
      <c r="AJ710" s="75">
        <f t="shared" si="460"/>
        <v>5310990</v>
      </c>
      <c r="AK710" s="75">
        <f t="shared" si="461"/>
        <v>4500000</v>
      </c>
      <c r="AL710" s="75">
        <f t="shared" si="462"/>
        <v>6000000</v>
      </c>
      <c r="AM710" s="75">
        <f t="shared" si="463"/>
        <v>4892117.9999999991</v>
      </c>
      <c r="AN710" s="75">
        <f t="shared" si="464"/>
        <v>5217666.2159999991</v>
      </c>
      <c r="AO710" s="75">
        <f t="shared" si="465"/>
        <v>0</v>
      </c>
      <c r="AP710" s="75">
        <f t="shared" si="466"/>
        <v>4800000</v>
      </c>
      <c r="AQ710" s="75">
        <v>0</v>
      </c>
      <c r="AR710" s="75">
        <v>0</v>
      </c>
      <c r="AS710" s="75">
        <v>0</v>
      </c>
      <c r="AT710" s="80">
        <v>0</v>
      </c>
      <c r="AU710" s="82">
        <f t="shared" si="467"/>
        <v>80023158.216000006</v>
      </c>
      <c r="AV710" s="113">
        <f t="shared" si="468"/>
        <v>54182316.440880008</v>
      </c>
      <c r="AW710" s="75">
        <f t="shared" si="469"/>
        <v>74712168.215999991</v>
      </c>
      <c r="AX710" s="75">
        <f t="shared" si="470"/>
        <v>5229851.7751199994</v>
      </c>
      <c r="AY710" s="76">
        <f t="shared" si="471"/>
        <v>1418231.644088001</v>
      </c>
      <c r="AZ710" s="75">
        <v>0</v>
      </c>
      <c r="BA710" s="75">
        <v>0</v>
      </c>
      <c r="BB710" s="75">
        <v>0</v>
      </c>
      <c r="BC710" s="80">
        <v>0</v>
      </c>
      <c r="BD710" s="80">
        <v>0</v>
      </c>
      <c r="BE710" s="80">
        <v>0</v>
      </c>
      <c r="BF710" s="78">
        <v>0</v>
      </c>
      <c r="BG710" s="348">
        <f t="shared" si="472"/>
        <v>6648083.4192080004</v>
      </c>
      <c r="BH710" s="188">
        <f t="shared" si="473"/>
        <v>73375074</v>
      </c>
      <c r="BM710" s="50">
        <v>885165</v>
      </c>
      <c r="BN710" s="391">
        <f t="shared" si="492"/>
        <v>46667</v>
      </c>
      <c r="BO710" s="391">
        <f t="shared" si="493"/>
        <v>931832</v>
      </c>
      <c r="BP710" s="391">
        <f t="shared" si="481"/>
        <v>26554950</v>
      </c>
      <c r="BQ710" s="50">
        <f t="shared" si="482"/>
        <v>1400010</v>
      </c>
      <c r="BR710" s="50">
        <f t="shared" si="483"/>
        <v>21347423.999999996</v>
      </c>
      <c r="BS710" s="50">
        <f t="shared" si="484"/>
        <v>5310990</v>
      </c>
      <c r="BT710" s="50">
        <f t="shared" si="485"/>
        <v>4500000</v>
      </c>
      <c r="BU710" s="50">
        <f t="shared" si="486"/>
        <v>6000000</v>
      </c>
      <c r="BV710" s="50">
        <f t="shared" si="487"/>
        <v>4892117.9999999991</v>
      </c>
      <c r="BW710" s="50">
        <f t="shared" si="488"/>
        <v>5217666.2159999991</v>
      </c>
      <c r="BX710" s="50">
        <f t="shared" si="489"/>
        <v>0</v>
      </c>
      <c r="BY710" s="50">
        <f t="shared" si="490"/>
        <v>4800000</v>
      </c>
      <c r="BZ710" s="50">
        <v>0</v>
      </c>
      <c r="CA710" s="50">
        <v>0</v>
      </c>
      <c r="CB710" s="50">
        <v>0</v>
      </c>
      <c r="CC710" s="50">
        <v>0</v>
      </c>
      <c r="CD710" s="391">
        <f t="shared" si="491"/>
        <v>80023158.216000006</v>
      </c>
      <c r="CE710" s="391">
        <f t="shared" si="494"/>
        <v>59412168.216000006</v>
      </c>
      <c r="CF710" s="391">
        <f t="shared" si="495"/>
        <v>74712168.216000006</v>
      </c>
      <c r="CG710" s="50">
        <f t="shared" si="474"/>
        <v>5229851.7751200013</v>
      </c>
      <c r="CH710" s="395">
        <f t="shared" si="475"/>
        <v>1941216.8216000006</v>
      </c>
      <c r="CI710" s="398">
        <v>0</v>
      </c>
      <c r="CJ710" s="50">
        <v>0</v>
      </c>
      <c r="CK710" s="50">
        <v>0</v>
      </c>
      <c r="CL710" s="50">
        <v>0</v>
      </c>
      <c r="CM710" s="50">
        <v>0</v>
      </c>
      <c r="CN710" s="50">
        <v>0</v>
      </c>
      <c r="CO710" s="50">
        <v>0</v>
      </c>
      <c r="CP710" s="395">
        <f t="shared" si="476"/>
        <v>7171068.5967200017</v>
      </c>
      <c r="CQ710" s="391">
        <f t="shared" si="477"/>
        <v>72852089</v>
      </c>
      <c r="CR710" s="391">
        <f t="shared" si="478"/>
        <v>-522985</v>
      </c>
    </row>
    <row r="711" spans="1:96" s="50" customFormat="1" ht="24" customHeight="1" x14ac:dyDescent="0.2">
      <c r="A711" s="182">
        <f t="shared" si="496"/>
        <v>2655495</v>
      </c>
      <c r="B711" s="298">
        <f t="shared" si="479"/>
        <v>705</v>
      </c>
      <c r="C711" s="266">
        <v>504</v>
      </c>
      <c r="D711" s="299">
        <v>13059</v>
      </c>
      <c r="E711" s="242" t="s">
        <v>410</v>
      </c>
      <c r="F711" s="243" t="s">
        <v>920</v>
      </c>
      <c r="G711" s="287" t="s">
        <v>137</v>
      </c>
      <c r="H711" s="274" t="s">
        <v>799</v>
      </c>
      <c r="I711" s="294" t="s">
        <v>3099</v>
      </c>
      <c r="J711" s="65" t="s">
        <v>921</v>
      </c>
      <c r="K711" s="65" t="s">
        <v>922</v>
      </c>
      <c r="L711" s="65" t="s">
        <v>799</v>
      </c>
      <c r="M711" s="292" t="s">
        <v>137</v>
      </c>
      <c r="N711" s="244" t="s">
        <v>2410</v>
      </c>
      <c r="O711" s="65"/>
      <c r="P711" s="90"/>
      <c r="Q711" s="244">
        <v>30</v>
      </c>
      <c r="R711" s="246">
        <v>120</v>
      </c>
      <c r="S711" s="246">
        <v>110</v>
      </c>
      <c r="T711" s="246">
        <v>29.33</v>
      </c>
      <c r="U711" s="90">
        <v>0</v>
      </c>
      <c r="V711" s="262">
        <v>15</v>
      </c>
      <c r="W711" s="99">
        <v>0</v>
      </c>
      <c r="X711" s="84">
        <v>0</v>
      </c>
      <c r="Y711" s="99">
        <v>1</v>
      </c>
      <c r="Z711" s="65">
        <v>0</v>
      </c>
      <c r="AA711" s="319">
        <v>885165</v>
      </c>
      <c r="AB711" s="319">
        <v>46667</v>
      </c>
      <c r="AC711" s="320">
        <f t="shared" ref="AC711:AC774" si="497">AA711+AB711</f>
        <v>931832</v>
      </c>
      <c r="AD711" s="75">
        <v>4500000</v>
      </c>
      <c r="AE711" s="75">
        <v>6000000</v>
      </c>
      <c r="AF711" s="338">
        <f t="shared" si="480"/>
        <v>177895.19999999998</v>
      </c>
      <c r="AG711" s="113">
        <f t="shared" si="457"/>
        <v>26554950</v>
      </c>
      <c r="AH711" s="75">
        <f t="shared" si="458"/>
        <v>1400010</v>
      </c>
      <c r="AI711" s="75">
        <f t="shared" si="459"/>
        <v>21347423.999999996</v>
      </c>
      <c r="AJ711" s="75">
        <f t="shared" si="460"/>
        <v>0</v>
      </c>
      <c r="AK711" s="75">
        <f t="shared" si="461"/>
        <v>4500000</v>
      </c>
      <c r="AL711" s="75">
        <f t="shared" si="462"/>
        <v>6000000</v>
      </c>
      <c r="AM711" s="75">
        <f t="shared" si="463"/>
        <v>4892117.9999999991</v>
      </c>
      <c r="AN711" s="75">
        <f t="shared" si="464"/>
        <v>5217666.2159999991</v>
      </c>
      <c r="AO711" s="75">
        <f t="shared" si="465"/>
        <v>0</v>
      </c>
      <c r="AP711" s="75">
        <f t="shared" si="466"/>
        <v>3000000</v>
      </c>
      <c r="AQ711" s="75">
        <v>0</v>
      </c>
      <c r="AR711" s="75">
        <v>0</v>
      </c>
      <c r="AS711" s="75">
        <v>0</v>
      </c>
      <c r="AT711" s="80">
        <v>0</v>
      </c>
      <c r="AU711" s="82">
        <f t="shared" si="467"/>
        <v>72912168.216000006</v>
      </c>
      <c r="AV711" s="113">
        <f t="shared" si="468"/>
        <v>54308316.440880008</v>
      </c>
      <c r="AW711" s="75">
        <f t="shared" si="469"/>
        <v>72912168.215999991</v>
      </c>
      <c r="AX711" s="75">
        <f t="shared" si="470"/>
        <v>5103851.7751199994</v>
      </c>
      <c r="AY711" s="76">
        <f t="shared" si="471"/>
        <v>1430831.644088001</v>
      </c>
      <c r="AZ711" s="75">
        <v>0</v>
      </c>
      <c r="BA711" s="75">
        <v>0</v>
      </c>
      <c r="BB711" s="75">
        <v>0</v>
      </c>
      <c r="BC711" s="80">
        <v>0</v>
      </c>
      <c r="BD711" s="80">
        <v>0</v>
      </c>
      <c r="BE711" s="80">
        <v>0</v>
      </c>
      <c r="BF711" s="78">
        <v>0</v>
      </c>
      <c r="BG711" s="348">
        <f t="shared" si="472"/>
        <v>6534683.4192080004</v>
      </c>
      <c r="BH711" s="188">
        <f t="shared" si="473"/>
        <v>66377484</v>
      </c>
      <c r="BM711" s="50">
        <v>885165</v>
      </c>
      <c r="BN711" s="391">
        <f t="shared" si="492"/>
        <v>46667</v>
      </c>
      <c r="BO711" s="391">
        <f t="shared" si="493"/>
        <v>931832</v>
      </c>
      <c r="BP711" s="391">
        <f t="shared" si="481"/>
        <v>26554950</v>
      </c>
      <c r="BQ711" s="50">
        <f t="shared" si="482"/>
        <v>1400010</v>
      </c>
      <c r="BR711" s="50">
        <f t="shared" si="483"/>
        <v>21347423.999999996</v>
      </c>
      <c r="BS711" s="50">
        <f t="shared" si="484"/>
        <v>0</v>
      </c>
      <c r="BT711" s="50">
        <f t="shared" si="485"/>
        <v>4500000</v>
      </c>
      <c r="BU711" s="50">
        <f t="shared" si="486"/>
        <v>6000000</v>
      </c>
      <c r="BV711" s="50">
        <f t="shared" si="487"/>
        <v>4892117.9999999991</v>
      </c>
      <c r="BW711" s="50">
        <f t="shared" si="488"/>
        <v>5217666.2159999991</v>
      </c>
      <c r="BX711" s="50">
        <f t="shared" si="489"/>
        <v>0</v>
      </c>
      <c r="BY711" s="50">
        <f t="shared" si="490"/>
        <v>3000000</v>
      </c>
      <c r="BZ711" s="50">
        <v>0</v>
      </c>
      <c r="CA711" s="50">
        <v>0</v>
      </c>
      <c r="CB711" s="50">
        <v>0</v>
      </c>
      <c r="CC711" s="50">
        <v>0</v>
      </c>
      <c r="CD711" s="391">
        <f t="shared" si="491"/>
        <v>72912168.216000006</v>
      </c>
      <c r="CE711" s="391">
        <f t="shared" si="494"/>
        <v>59412168.216000006</v>
      </c>
      <c r="CF711" s="391">
        <f t="shared" si="495"/>
        <v>72912168.216000006</v>
      </c>
      <c r="CG711" s="50">
        <f t="shared" si="474"/>
        <v>5103851.7751200013</v>
      </c>
      <c r="CH711" s="395">
        <f t="shared" si="475"/>
        <v>1941216.8216000006</v>
      </c>
      <c r="CI711" s="398">
        <v>0</v>
      </c>
      <c r="CJ711" s="50">
        <v>0</v>
      </c>
      <c r="CK711" s="50">
        <v>0</v>
      </c>
      <c r="CL711" s="50">
        <v>0</v>
      </c>
      <c r="CM711" s="50">
        <v>0</v>
      </c>
      <c r="CN711" s="50">
        <v>0</v>
      </c>
      <c r="CO711" s="50">
        <v>0</v>
      </c>
      <c r="CP711" s="395">
        <f t="shared" si="476"/>
        <v>7045068.5967200017</v>
      </c>
      <c r="CQ711" s="391">
        <f t="shared" si="477"/>
        <v>65867099</v>
      </c>
      <c r="CR711" s="391">
        <f t="shared" si="478"/>
        <v>-510385</v>
      </c>
    </row>
    <row r="712" spans="1:96" s="50" customFormat="1" ht="24" customHeight="1" x14ac:dyDescent="0.2">
      <c r="A712" s="182">
        <f t="shared" si="496"/>
        <v>2655495</v>
      </c>
      <c r="B712" s="298">
        <f t="shared" si="479"/>
        <v>706</v>
      </c>
      <c r="C712" s="266">
        <v>505</v>
      </c>
      <c r="D712" s="299">
        <v>13036</v>
      </c>
      <c r="E712" s="242" t="s">
        <v>298</v>
      </c>
      <c r="F712" s="243" t="s">
        <v>612</v>
      </c>
      <c r="G712" s="287" t="s">
        <v>137</v>
      </c>
      <c r="H712" s="274" t="s">
        <v>799</v>
      </c>
      <c r="I712" s="294" t="s">
        <v>3100</v>
      </c>
      <c r="J712" s="65" t="s">
        <v>846</v>
      </c>
      <c r="K712" s="65" t="s">
        <v>847</v>
      </c>
      <c r="L712" s="65" t="s">
        <v>799</v>
      </c>
      <c r="M712" s="292" t="s">
        <v>137</v>
      </c>
      <c r="N712" s="244" t="s">
        <v>2410</v>
      </c>
      <c r="O712" s="65"/>
      <c r="P712" s="90"/>
      <c r="Q712" s="244">
        <v>30</v>
      </c>
      <c r="R712" s="246">
        <v>120</v>
      </c>
      <c r="S712" s="246">
        <v>110</v>
      </c>
      <c r="T712" s="246">
        <v>29.33</v>
      </c>
      <c r="U712" s="90">
        <v>0</v>
      </c>
      <c r="V712" s="262">
        <v>15</v>
      </c>
      <c r="W712" s="99">
        <v>0</v>
      </c>
      <c r="X712" s="84">
        <v>0</v>
      </c>
      <c r="Y712" s="99">
        <v>2</v>
      </c>
      <c r="Z712" s="65">
        <v>0</v>
      </c>
      <c r="AA712" s="319">
        <v>885165</v>
      </c>
      <c r="AB712" s="319">
        <v>46667</v>
      </c>
      <c r="AC712" s="320">
        <f t="shared" si="497"/>
        <v>931832</v>
      </c>
      <c r="AD712" s="75">
        <v>4500000</v>
      </c>
      <c r="AE712" s="75">
        <v>6000000</v>
      </c>
      <c r="AF712" s="338">
        <f t="shared" si="480"/>
        <v>177895.19999999998</v>
      </c>
      <c r="AG712" s="113">
        <f t="shared" ref="AG712:AG775" si="498">AA712*Q712</f>
        <v>26554950</v>
      </c>
      <c r="AH712" s="75">
        <f t="shared" ref="AH712:AH775" si="499">AB712*Q712</f>
        <v>1400010</v>
      </c>
      <c r="AI712" s="75">
        <f t="shared" ref="AI712:AI775" si="500">AF712*R712</f>
        <v>21347423.999999996</v>
      </c>
      <c r="AJ712" s="75">
        <f t="shared" ref="AJ712:AJ775" si="501">IF(Q712=31,A712*Z712,(Q712/30)*A712*Z712)</f>
        <v>0</v>
      </c>
      <c r="AK712" s="75">
        <f t="shared" ref="AK712:AK775" si="502">IF(Q712=31,AD712,(Q712/30)*AD712)</f>
        <v>4500000</v>
      </c>
      <c r="AL712" s="75">
        <f t="shared" ref="AL712:AL775" si="503">IF(Q712=31,AE712,(Q712/30)*AE712)</f>
        <v>6000000</v>
      </c>
      <c r="AM712" s="75">
        <f t="shared" ref="AM712:AM775" si="504">(AC712*30/220)*35%*S712</f>
        <v>4892117.9999999991</v>
      </c>
      <c r="AN712" s="75">
        <f t="shared" ref="AN712:AN775" si="505">AC712*30/220*1.4*T712</f>
        <v>5217666.2159999991</v>
      </c>
      <c r="AO712" s="75">
        <f t="shared" ref="AO712:AO775" si="506">AC712*U712</f>
        <v>0</v>
      </c>
      <c r="AP712" s="75">
        <f t="shared" ref="AP712:AP775" si="507">200000*V712</f>
        <v>3000000</v>
      </c>
      <c r="AQ712" s="75">
        <v>0</v>
      </c>
      <c r="AR712" s="75">
        <v>0</v>
      </c>
      <c r="AS712" s="75">
        <v>0</v>
      </c>
      <c r="AT712" s="80">
        <v>0</v>
      </c>
      <c r="AU712" s="82">
        <f t="shared" ref="AU712:AU775" si="508">SUM(AG712:AT712)</f>
        <v>72912168.216000006</v>
      </c>
      <c r="AV712" s="113">
        <f t="shared" ref="AV712:AV775" si="509">AU712-(AX712+AP712+AO712+AL712+AK712+AJ712+AT712)</f>
        <v>54308316.440880008</v>
      </c>
      <c r="AW712" s="75">
        <f t="shared" ref="AW712:AW775" si="510">AG712+AH712+AK712+AL712+AI712+AN712+AM712+AP712</f>
        <v>72912168.215999991</v>
      </c>
      <c r="AX712" s="75">
        <f t="shared" ref="AX712:AX775" si="511">AW712*7%</f>
        <v>5103851.7751199994</v>
      </c>
      <c r="AY712" s="76">
        <f t="shared" ref="AY712:AY775" si="512">IF(AV712&lt;=40000000,0,IF(AND(AV712&gt;40000000,AV712&lt;=80000000),(AV712-40000000)*10%,IF(AND(AV712&gt;80000000,AV712&lt;=120000000),4000000+(AV712-80000000)*15%,IF(AND(AV712&gt;120000000,AV712&lt;=180000000),10000000+(AV712-120000000)*20%,IF(AND(AV712&gt;180000000,AV712&lt;=240000000),22000000+(AV712-180000000)*25%,IF(AND(AV712&gt;240000000,AV712&lt;=320000000),37000000+(AV712-240000000)*30%,61000000+(AV712-320000000)*35%))))))</f>
        <v>1430831.644088001</v>
      </c>
      <c r="AZ712" s="75">
        <v>0</v>
      </c>
      <c r="BA712" s="75">
        <v>0</v>
      </c>
      <c r="BB712" s="75">
        <v>0</v>
      </c>
      <c r="BC712" s="80">
        <v>0</v>
      </c>
      <c r="BD712" s="80">
        <v>0</v>
      </c>
      <c r="BE712" s="80">
        <v>0</v>
      </c>
      <c r="BF712" s="78">
        <v>0</v>
      </c>
      <c r="BG712" s="348">
        <f t="shared" ref="BG712:BG775" si="513">SUM(AX712:BF712)</f>
        <v>6534683.4192080004</v>
      </c>
      <c r="BH712" s="188">
        <f t="shared" ref="BH712:BH775" si="514">INT(AU712-BG712)</f>
        <v>66377484</v>
      </c>
      <c r="BM712" s="50">
        <v>885165</v>
      </c>
      <c r="BN712" s="391">
        <f t="shared" si="492"/>
        <v>46667</v>
      </c>
      <c r="BO712" s="391">
        <f t="shared" si="493"/>
        <v>931832</v>
      </c>
      <c r="BP712" s="391">
        <f t="shared" si="481"/>
        <v>26554950</v>
      </c>
      <c r="BQ712" s="50">
        <f t="shared" si="482"/>
        <v>1400010</v>
      </c>
      <c r="BR712" s="50">
        <f t="shared" si="483"/>
        <v>21347423.999999996</v>
      </c>
      <c r="BS712" s="50">
        <f t="shared" si="484"/>
        <v>0</v>
      </c>
      <c r="BT712" s="50">
        <f t="shared" si="485"/>
        <v>4500000</v>
      </c>
      <c r="BU712" s="50">
        <f t="shared" si="486"/>
        <v>6000000</v>
      </c>
      <c r="BV712" s="50">
        <f t="shared" si="487"/>
        <v>4892117.9999999991</v>
      </c>
      <c r="BW712" s="50">
        <f t="shared" si="488"/>
        <v>5217666.2159999991</v>
      </c>
      <c r="BX712" s="50">
        <f t="shared" si="489"/>
        <v>0</v>
      </c>
      <c r="BY712" s="50">
        <f t="shared" si="490"/>
        <v>3000000</v>
      </c>
      <c r="BZ712" s="50">
        <v>0</v>
      </c>
      <c r="CA712" s="50">
        <v>0</v>
      </c>
      <c r="CB712" s="50">
        <v>0</v>
      </c>
      <c r="CC712" s="50">
        <v>0</v>
      </c>
      <c r="CD712" s="391">
        <f t="shared" si="491"/>
        <v>72912168.216000006</v>
      </c>
      <c r="CE712" s="391">
        <f t="shared" si="494"/>
        <v>59412168.216000006</v>
      </c>
      <c r="CF712" s="391">
        <f t="shared" si="495"/>
        <v>72912168.216000006</v>
      </c>
      <c r="CG712" s="50">
        <f t="shared" ref="CG712:CG775" si="515">CF712*7%</f>
        <v>5103851.7751200013</v>
      </c>
      <c r="CH712" s="395">
        <f t="shared" ref="CH712:CH775" si="516">(CE712-40000000)*10%</f>
        <v>1941216.8216000006</v>
      </c>
      <c r="CI712" s="398">
        <v>0</v>
      </c>
      <c r="CJ712" s="50">
        <v>0</v>
      </c>
      <c r="CK712" s="50">
        <v>0</v>
      </c>
      <c r="CL712" s="50">
        <v>0</v>
      </c>
      <c r="CM712" s="50">
        <v>0</v>
      </c>
      <c r="CN712" s="50">
        <v>0</v>
      </c>
      <c r="CO712" s="50">
        <v>0</v>
      </c>
      <c r="CP712" s="395">
        <f t="shared" ref="CP712:CP775" si="517">SUM(CG712:CO712)</f>
        <v>7045068.5967200017</v>
      </c>
      <c r="CQ712" s="391">
        <f t="shared" ref="CQ712:CQ775" si="518">INT(CD712-CP712)</f>
        <v>65867099</v>
      </c>
      <c r="CR712" s="391">
        <f t="shared" ref="CR712:CR775" si="519">CQ712-BH712</f>
        <v>-510385</v>
      </c>
    </row>
    <row r="713" spans="1:96" s="50" customFormat="1" ht="24" customHeight="1" x14ac:dyDescent="0.2">
      <c r="A713" s="182">
        <f t="shared" si="496"/>
        <v>2655495</v>
      </c>
      <c r="B713" s="298">
        <f t="shared" ref="B713:B776" si="520">B712+1</f>
        <v>707</v>
      </c>
      <c r="C713" s="266">
        <v>506</v>
      </c>
      <c r="D713" s="299">
        <v>13046</v>
      </c>
      <c r="E713" s="242" t="s">
        <v>216</v>
      </c>
      <c r="F713" s="243" t="s">
        <v>879</v>
      </c>
      <c r="G713" s="287" t="s">
        <v>137</v>
      </c>
      <c r="H713" s="274" t="s">
        <v>799</v>
      </c>
      <c r="I713" s="294" t="s">
        <v>3101</v>
      </c>
      <c r="J713" s="65" t="s">
        <v>880</v>
      </c>
      <c r="K713" s="65" t="s">
        <v>881</v>
      </c>
      <c r="L713" s="65" t="s">
        <v>799</v>
      </c>
      <c r="M713" s="292" t="s">
        <v>137</v>
      </c>
      <c r="N713" s="244" t="s">
        <v>2410</v>
      </c>
      <c r="O713" s="65"/>
      <c r="P713" s="90"/>
      <c r="Q713" s="244">
        <v>30</v>
      </c>
      <c r="R713" s="246">
        <v>120</v>
      </c>
      <c r="S713" s="246">
        <v>110</v>
      </c>
      <c r="T713" s="246">
        <v>29.33</v>
      </c>
      <c r="U713" s="90">
        <v>0</v>
      </c>
      <c r="V713" s="262">
        <v>14</v>
      </c>
      <c r="W713" s="99">
        <v>0</v>
      </c>
      <c r="X713" s="84">
        <v>0</v>
      </c>
      <c r="Y713" s="99">
        <v>0</v>
      </c>
      <c r="Z713" s="65">
        <v>0</v>
      </c>
      <c r="AA713" s="319">
        <v>885165</v>
      </c>
      <c r="AB713" s="319">
        <v>46667</v>
      </c>
      <c r="AC713" s="320">
        <f t="shared" si="497"/>
        <v>931832</v>
      </c>
      <c r="AD713" s="75">
        <v>4500000</v>
      </c>
      <c r="AE713" s="75">
        <v>6000000</v>
      </c>
      <c r="AF713" s="338">
        <f t="shared" ref="AF713:AF776" si="521">(AC713*30)/220*1.4</f>
        <v>177895.19999999998</v>
      </c>
      <c r="AG713" s="113">
        <f t="shared" si="498"/>
        <v>26554950</v>
      </c>
      <c r="AH713" s="75">
        <f t="shared" si="499"/>
        <v>1400010</v>
      </c>
      <c r="AI713" s="75">
        <f t="shared" si="500"/>
        <v>21347423.999999996</v>
      </c>
      <c r="AJ713" s="75">
        <f t="shared" si="501"/>
        <v>0</v>
      </c>
      <c r="AK713" s="75">
        <f t="shared" si="502"/>
        <v>4500000</v>
      </c>
      <c r="AL713" s="75">
        <f t="shared" si="503"/>
        <v>6000000</v>
      </c>
      <c r="AM713" s="75">
        <f t="shared" si="504"/>
        <v>4892117.9999999991</v>
      </c>
      <c r="AN713" s="75">
        <f t="shared" si="505"/>
        <v>5217666.2159999991</v>
      </c>
      <c r="AO713" s="75">
        <f t="shared" si="506"/>
        <v>0</v>
      </c>
      <c r="AP713" s="75">
        <f t="shared" si="507"/>
        <v>2800000</v>
      </c>
      <c r="AQ713" s="75">
        <v>0</v>
      </c>
      <c r="AR713" s="75">
        <v>0</v>
      </c>
      <c r="AS713" s="75">
        <v>0</v>
      </c>
      <c r="AT713" s="80">
        <v>0</v>
      </c>
      <c r="AU713" s="82">
        <f t="shared" si="508"/>
        <v>72712168.216000006</v>
      </c>
      <c r="AV713" s="113">
        <f t="shared" si="509"/>
        <v>54322316.440880008</v>
      </c>
      <c r="AW713" s="75">
        <f t="shared" si="510"/>
        <v>72712168.215999991</v>
      </c>
      <c r="AX713" s="75">
        <f t="shared" si="511"/>
        <v>5089851.7751199994</v>
      </c>
      <c r="AY713" s="76">
        <f t="shared" si="512"/>
        <v>1432231.644088001</v>
      </c>
      <c r="AZ713" s="75">
        <v>0</v>
      </c>
      <c r="BA713" s="75">
        <v>0</v>
      </c>
      <c r="BB713" s="75">
        <v>0</v>
      </c>
      <c r="BC713" s="80">
        <v>0</v>
      </c>
      <c r="BD713" s="80">
        <v>0</v>
      </c>
      <c r="BE713" s="80">
        <v>0</v>
      </c>
      <c r="BF713" s="78">
        <v>0</v>
      </c>
      <c r="BG713" s="348">
        <f t="shared" si="513"/>
        <v>6522083.4192080004</v>
      </c>
      <c r="BH713" s="188">
        <f t="shared" si="514"/>
        <v>66190084</v>
      </c>
      <c r="BM713" s="50">
        <v>885165</v>
      </c>
      <c r="BN713" s="391">
        <f t="shared" si="492"/>
        <v>46667</v>
      </c>
      <c r="BO713" s="391">
        <f t="shared" si="493"/>
        <v>931832</v>
      </c>
      <c r="BP713" s="391">
        <f t="shared" si="481"/>
        <v>26554950</v>
      </c>
      <c r="BQ713" s="50">
        <f t="shared" si="482"/>
        <v>1400010</v>
      </c>
      <c r="BR713" s="50">
        <f t="shared" si="483"/>
        <v>21347423.999999996</v>
      </c>
      <c r="BS713" s="50">
        <f t="shared" si="484"/>
        <v>0</v>
      </c>
      <c r="BT713" s="50">
        <f t="shared" si="485"/>
        <v>4500000</v>
      </c>
      <c r="BU713" s="50">
        <f t="shared" si="486"/>
        <v>6000000</v>
      </c>
      <c r="BV713" s="50">
        <f t="shared" si="487"/>
        <v>4892117.9999999991</v>
      </c>
      <c r="BW713" s="50">
        <f t="shared" si="488"/>
        <v>5217666.2159999991</v>
      </c>
      <c r="BX713" s="50">
        <f t="shared" si="489"/>
        <v>0</v>
      </c>
      <c r="BY713" s="50">
        <f t="shared" si="490"/>
        <v>2800000</v>
      </c>
      <c r="BZ713" s="50">
        <v>0</v>
      </c>
      <c r="CA713" s="50">
        <v>0</v>
      </c>
      <c r="CB713" s="50">
        <v>0</v>
      </c>
      <c r="CC713" s="50">
        <v>0</v>
      </c>
      <c r="CD713" s="391">
        <f t="shared" si="491"/>
        <v>72712168.216000006</v>
      </c>
      <c r="CE713" s="391">
        <f t="shared" si="494"/>
        <v>59412168.216000006</v>
      </c>
      <c r="CF713" s="391">
        <f t="shared" si="495"/>
        <v>72712168.216000006</v>
      </c>
      <c r="CG713" s="50">
        <f t="shared" si="515"/>
        <v>5089851.7751200013</v>
      </c>
      <c r="CH713" s="395">
        <f t="shared" si="516"/>
        <v>1941216.8216000006</v>
      </c>
      <c r="CI713" s="398">
        <v>0</v>
      </c>
      <c r="CJ713" s="50">
        <v>0</v>
      </c>
      <c r="CK713" s="50">
        <v>0</v>
      </c>
      <c r="CL713" s="50">
        <v>0</v>
      </c>
      <c r="CM713" s="50">
        <v>0</v>
      </c>
      <c r="CN713" s="50">
        <v>0</v>
      </c>
      <c r="CO713" s="50">
        <v>0</v>
      </c>
      <c r="CP713" s="395">
        <f t="shared" si="517"/>
        <v>7031068.5967200017</v>
      </c>
      <c r="CQ713" s="391">
        <f t="shared" si="518"/>
        <v>65681099</v>
      </c>
      <c r="CR713" s="391">
        <f t="shared" si="519"/>
        <v>-508985</v>
      </c>
    </row>
    <row r="714" spans="1:96" s="50" customFormat="1" ht="24" customHeight="1" x14ac:dyDescent="0.2">
      <c r="A714" s="182">
        <f t="shared" si="496"/>
        <v>2655495</v>
      </c>
      <c r="B714" s="298">
        <f t="shared" si="520"/>
        <v>708</v>
      </c>
      <c r="C714" s="266">
        <v>507</v>
      </c>
      <c r="D714" s="299">
        <v>13027</v>
      </c>
      <c r="E714" s="242" t="s">
        <v>815</v>
      </c>
      <c r="F714" s="243" t="s">
        <v>816</v>
      </c>
      <c r="G714" s="287" t="s">
        <v>137</v>
      </c>
      <c r="H714" s="274" t="s">
        <v>799</v>
      </c>
      <c r="I714" s="294" t="s">
        <v>3102</v>
      </c>
      <c r="J714" s="65" t="s">
        <v>817</v>
      </c>
      <c r="K714" s="65" t="s">
        <v>818</v>
      </c>
      <c r="L714" s="65" t="s">
        <v>799</v>
      </c>
      <c r="M714" s="292" t="s">
        <v>137</v>
      </c>
      <c r="N714" s="244" t="s">
        <v>2410</v>
      </c>
      <c r="O714" s="65"/>
      <c r="P714" s="90"/>
      <c r="Q714" s="244">
        <v>30</v>
      </c>
      <c r="R714" s="246">
        <v>120</v>
      </c>
      <c r="S714" s="246">
        <v>110</v>
      </c>
      <c r="T714" s="246">
        <v>29.33</v>
      </c>
      <c r="U714" s="90">
        <v>0</v>
      </c>
      <c r="V714" s="262">
        <v>14</v>
      </c>
      <c r="W714" s="99">
        <v>0</v>
      </c>
      <c r="X714" s="84">
        <v>0</v>
      </c>
      <c r="Y714" s="99">
        <v>0</v>
      </c>
      <c r="Z714" s="65">
        <v>0</v>
      </c>
      <c r="AA714" s="319">
        <v>885165</v>
      </c>
      <c r="AB714" s="319">
        <v>46667</v>
      </c>
      <c r="AC714" s="320">
        <f t="shared" si="497"/>
        <v>931832</v>
      </c>
      <c r="AD714" s="75">
        <v>4500000</v>
      </c>
      <c r="AE714" s="75">
        <v>6000000</v>
      </c>
      <c r="AF714" s="338">
        <f t="shared" si="521"/>
        <v>177895.19999999998</v>
      </c>
      <c r="AG714" s="113">
        <f t="shared" si="498"/>
        <v>26554950</v>
      </c>
      <c r="AH714" s="75">
        <f t="shared" si="499"/>
        <v>1400010</v>
      </c>
      <c r="AI714" s="75">
        <f t="shared" si="500"/>
        <v>21347423.999999996</v>
      </c>
      <c r="AJ714" s="75">
        <f t="shared" si="501"/>
        <v>0</v>
      </c>
      <c r="AK714" s="75">
        <f t="shared" si="502"/>
        <v>4500000</v>
      </c>
      <c r="AL714" s="75">
        <f t="shared" si="503"/>
        <v>6000000</v>
      </c>
      <c r="AM714" s="75">
        <f t="shared" si="504"/>
        <v>4892117.9999999991</v>
      </c>
      <c r="AN714" s="75">
        <f t="shared" si="505"/>
        <v>5217666.2159999991</v>
      </c>
      <c r="AO714" s="75">
        <f t="shared" si="506"/>
        <v>0</v>
      </c>
      <c r="AP714" s="75">
        <f t="shared" si="507"/>
        <v>2800000</v>
      </c>
      <c r="AQ714" s="75">
        <v>0</v>
      </c>
      <c r="AR714" s="75">
        <v>0</v>
      </c>
      <c r="AS714" s="75">
        <v>0</v>
      </c>
      <c r="AT714" s="80">
        <v>0</v>
      </c>
      <c r="AU714" s="82">
        <f t="shared" si="508"/>
        <v>72712168.216000006</v>
      </c>
      <c r="AV714" s="113">
        <f t="shared" si="509"/>
        <v>54322316.440880008</v>
      </c>
      <c r="AW714" s="75">
        <f t="shared" si="510"/>
        <v>72712168.215999991</v>
      </c>
      <c r="AX714" s="75">
        <f t="shared" si="511"/>
        <v>5089851.7751199994</v>
      </c>
      <c r="AY714" s="76">
        <f t="shared" si="512"/>
        <v>1432231.644088001</v>
      </c>
      <c r="AZ714" s="75">
        <v>0</v>
      </c>
      <c r="BA714" s="75">
        <v>0</v>
      </c>
      <c r="BB714" s="75">
        <v>0</v>
      </c>
      <c r="BC714" s="80">
        <v>0</v>
      </c>
      <c r="BD714" s="80">
        <v>0</v>
      </c>
      <c r="BE714" s="80">
        <v>0</v>
      </c>
      <c r="BF714" s="78">
        <v>0</v>
      </c>
      <c r="BG714" s="348">
        <f t="shared" si="513"/>
        <v>6522083.4192080004</v>
      </c>
      <c r="BH714" s="188">
        <f t="shared" si="514"/>
        <v>66190084</v>
      </c>
      <c r="BM714" s="50">
        <v>885165</v>
      </c>
      <c r="BN714" s="391">
        <f t="shared" si="492"/>
        <v>46667</v>
      </c>
      <c r="BO714" s="391">
        <f t="shared" si="493"/>
        <v>931832</v>
      </c>
      <c r="BP714" s="391">
        <f t="shared" si="481"/>
        <v>26554950</v>
      </c>
      <c r="BQ714" s="50">
        <f t="shared" si="482"/>
        <v>1400010</v>
      </c>
      <c r="BR714" s="50">
        <f t="shared" si="483"/>
        <v>21347423.999999996</v>
      </c>
      <c r="BS714" s="50">
        <f t="shared" si="484"/>
        <v>0</v>
      </c>
      <c r="BT714" s="50">
        <f t="shared" si="485"/>
        <v>4500000</v>
      </c>
      <c r="BU714" s="50">
        <f t="shared" si="486"/>
        <v>6000000</v>
      </c>
      <c r="BV714" s="50">
        <f t="shared" si="487"/>
        <v>4892117.9999999991</v>
      </c>
      <c r="BW714" s="50">
        <f t="shared" si="488"/>
        <v>5217666.2159999991</v>
      </c>
      <c r="BX714" s="50">
        <f t="shared" si="489"/>
        <v>0</v>
      </c>
      <c r="BY714" s="50">
        <f t="shared" si="490"/>
        <v>2800000</v>
      </c>
      <c r="BZ714" s="50">
        <v>0</v>
      </c>
      <c r="CA714" s="50">
        <v>0</v>
      </c>
      <c r="CB714" s="50">
        <v>0</v>
      </c>
      <c r="CC714" s="50">
        <v>0</v>
      </c>
      <c r="CD714" s="391">
        <f t="shared" si="491"/>
        <v>72712168.216000006</v>
      </c>
      <c r="CE714" s="391">
        <f t="shared" si="494"/>
        <v>59412168.216000006</v>
      </c>
      <c r="CF714" s="391">
        <f t="shared" si="495"/>
        <v>72712168.216000006</v>
      </c>
      <c r="CG714" s="50">
        <f t="shared" si="515"/>
        <v>5089851.7751200013</v>
      </c>
      <c r="CH714" s="395">
        <f t="shared" si="516"/>
        <v>1941216.8216000006</v>
      </c>
      <c r="CI714" s="398">
        <v>0</v>
      </c>
      <c r="CJ714" s="50">
        <v>0</v>
      </c>
      <c r="CK714" s="50">
        <v>0</v>
      </c>
      <c r="CL714" s="50">
        <v>0</v>
      </c>
      <c r="CM714" s="50">
        <v>0</v>
      </c>
      <c r="CN714" s="50">
        <v>0</v>
      </c>
      <c r="CO714" s="50">
        <v>0</v>
      </c>
      <c r="CP714" s="395">
        <f t="shared" si="517"/>
        <v>7031068.5967200017</v>
      </c>
      <c r="CQ714" s="391">
        <f t="shared" si="518"/>
        <v>65681099</v>
      </c>
      <c r="CR714" s="391">
        <f t="shared" si="519"/>
        <v>-508985</v>
      </c>
    </row>
    <row r="715" spans="1:96" s="50" customFormat="1" ht="24" customHeight="1" x14ac:dyDescent="0.2">
      <c r="A715" s="182">
        <f t="shared" si="496"/>
        <v>2655495</v>
      </c>
      <c r="B715" s="298">
        <f t="shared" si="520"/>
        <v>709</v>
      </c>
      <c r="C715" s="266">
        <v>508</v>
      </c>
      <c r="D715" s="299">
        <v>13067</v>
      </c>
      <c r="E715" s="242" t="s">
        <v>946</v>
      </c>
      <c r="F715" s="243" t="s">
        <v>947</v>
      </c>
      <c r="G715" s="287" t="s">
        <v>137</v>
      </c>
      <c r="H715" s="274" t="s">
        <v>799</v>
      </c>
      <c r="I715" s="294" t="s">
        <v>3103</v>
      </c>
      <c r="J715" s="65" t="s">
        <v>948</v>
      </c>
      <c r="K715" s="65" t="s">
        <v>949</v>
      </c>
      <c r="L715" s="65" t="s">
        <v>799</v>
      </c>
      <c r="M715" s="292" t="s">
        <v>137</v>
      </c>
      <c r="N715" s="244" t="s">
        <v>2410</v>
      </c>
      <c r="O715" s="65"/>
      <c r="P715" s="90"/>
      <c r="Q715" s="244">
        <v>30</v>
      </c>
      <c r="R715" s="246">
        <v>120</v>
      </c>
      <c r="S715" s="246">
        <v>110</v>
      </c>
      <c r="T715" s="246">
        <v>29.33</v>
      </c>
      <c r="U715" s="90">
        <v>0</v>
      </c>
      <c r="V715" s="262">
        <v>14</v>
      </c>
      <c r="W715" s="99">
        <v>0</v>
      </c>
      <c r="X715" s="84">
        <v>0</v>
      </c>
      <c r="Y715" s="99">
        <v>0</v>
      </c>
      <c r="Z715" s="390">
        <f>Y715</f>
        <v>0</v>
      </c>
      <c r="AA715" s="319">
        <v>885165</v>
      </c>
      <c r="AB715" s="319">
        <v>46667</v>
      </c>
      <c r="AC715" s="320">
        <f t="shared" si="497"/>
        <v>931832</v>
      </c>
      <c r="AD715" s="75">
        <v>4500000</v>
      </c>
      <c r="AE715" s="75">
        <v>6000000</v>
      </c>
      <c r="AF715" s="338">
        <f t="shared" si="521"/>
        <v>177895.19999999998</v>
      </c>
      <c r="AG715" s="113">
        <f t="shared" si="498"/>
        <v>26554950</v>
      </c>
      <c r="AH715" s="75">
        <f t="shared" si="499"/>
        <v>1400010</v>
      </c>
      <c r="AI715" s="75">
        <f t="shared" si="500"/>
        <v>21347423.999999996</v>
      </c>
      <c r="AJ715" s="75">
        <f t="shared" si="501"/>
        <v>0</v>
      </c>
      <c r="AK715" s="75">
        <f t="shared" si="502"/>
        <v>4500000</v>
      </c>
      <c r="AL715" s="75">
        <f t="shared" si="503"/>
        <v>6000000</v>
      </c>
      <c r="AM715" s="75">
        <f t="shared" si="504"/>
        <v>4892117.9999999991</v>
      </c>
      <c r="AN715" s="75">
        <f t="shared" si="505"/>
        <v>5217666.2159999991</v>
      </c>
      <c r="AO715" s="75">
        <f t="shared" si="506"/>
        <v>0</v>
      </c>
      <c r="AP715" s="75">
        <f t="shared" si="507"/>
        <v>2800000</v>
      </c>
      <c r="AQ715" s="75">
        <v>0</v>
      </c>
      <c r="AR715" s="75">
        <v>0</v>
      </c>
      <c r="AS715" s="75">
        <v>0</v>
      </c>
      <c r="AT715" s="80">
        <v>0</v>
      </c>
      <c r="AU715" s="82">
        <f t="shared" si="508"/>
        <v>72712168.216000006</v>
      </c>
      <c r="AV715" s="113">
        <f t="shared" si="509"/>
        <v>54322316.440880008</v>
      </c>
      <c r="AW715" s="75">
        <f t="shared" si="510"/>
        <v>72712168.215999991</v>
      </c>
      <c r="AX715" s="75">
        <f t="shared" si="511"/>
        <v>5089851.7751199994</v>
      </c>
      <c r="AY715" s="76">
        <f t="shared" si="512"/>
        <v>1432231.644088001</v>
      </c>
      <c r="AZ715" s="75">
        <v>0</v>
      </c>
      <c r="BA715" s="75">
        <v>0</v>
      </c>
      <c r="BB715" s="75">
        <v>0</v>
      </c>
      <c r="BC715" s="80">
        <v>0</v>
      </c>
      <c r="BD715" s="80">
        <v>0</v>
      </c>
      <c r="BE715" s="80">
        <v>0</v>
      </c>
      <c r="BF715" s="78">
        <v>0</v>
      </c>
      <c r="BG715" s="348">
        <f t="shared" si="513"/>
        <v>6522083.4192080004</v>
      </c>
      <c r="BH715" s="188">
        <f t="shared" si="514"/>
        <v>66190084</v>
      </c>
      <c r="BM715" s="50">
        <v>885165</v>
      </c>
      <c r="BN715" s="391">
        <f t="shared" si="492"/>
        <v>46667</v>
      </c>
      <c r="BO715" s="391">
        <f t="shared" si="493"/>
        <v>931832</v>
      </c>
      <c r="BP715" s="391">
        <f t="shared" si="481"/>
        <v>26554950</v>
      </c>
      <c r="BQ715" s="50">
        <f t="shared" si="482"/>
        <v>1400010</v>
      </c>
      <c r="BR715" s="50">
        <f t="shared" si="483"/>
        <v>21347423.999999996</v>
      </c>
      <c r="BS715" s="50">
        <f t="shared" si="484"/>
        <v>0</v>
      </c>
      <c r="BT715" s="50">
        <f t="shared" si="485"/>
        <v>4500000</v>
      </c>
      <c r="BU715" s="50">
        <f t="shared" si="486"/>
        <v>6000000</v>
      </c>
      <c r="BV715" s="50">
        <f t="shared" si="487"/>
        <v>4892117.9999999991</v>
      </c>
      <c r="BW715" s="50">
        <f t="shared" si="488"/>
        <v>5217666.2159999991</v>
      </c>
      <c r="BX715" s="50">
        <f t="shared" si="489"/>
        <v>0</v>
      </c>
      <c r="BY715" s="50">
        <f t="shared" si="490"/>
        <v>2800000</v>
      </c>
      <c r="BZ715" s="50">
        <v>0</v>
      </c>
      <c r="CA715" s="50">
        <v>0</v>
      </c>
      <c r="CB715" s="50">
        <v>0</v>
      </c>
      <c r="CC715" s="50">
        <v>0</v>
      </c>
      <c r="CD715" s="391">
        <f t="shared" si="491"/>
        <v>72712168.216000006</v>
      </c>
      <c r="CE715" s="391">
        <f t="shared" si="494"/>
        <v>59412168.216000006</v>
      </c>
      <c r="CF715" s="391">
        <f t="shared" si="495"/>
        <v>72712168.216000006</v>
      </c>
      <c r="CG715" s="50">
        <f t="shared" si="515"/>
        <v>5089851.7751200013</v>
      </c>
      <c r="CH715" s="395">
        <f t="shared" si="516"/>
        <v>1941216.8216000006</v>
      </c>
      <c r="CI715" s="398">
        <v>0</v>
      </c>
      <c r="CJ715" s="50">
        <v>0</v>
      </c>
      <c r="CK715" s="50">
        <v>0</v>
      </c>
      <c r="CL715" s="50">
        <v>0</v>
      </c>
      <c r="CM715" s="50">
        <v>0</v>
      </c>
      <c r="CN715" s="50">
        <v>0</v>
      </c>
      <c r="CO715" s="50">
        <v>0</v>
      </c>
      <c r="CP715" s="395">
        <f t="shared" si="517"/>
        <v>7031068.5967200017</v>
      </c>
      <c r="CQ715" s="391">
        <f t="shared" si="518"/>
        <v>65681099</v>
      </c>
      <c r="CR715" s="391">
        <f t="shared" si="519"/>
        <v>-508985</v>
      </c>
    </row>
    <row r="716" spans="1:96" s="50" customFormat="1" ht="24" customHeight="1" x14ac:dyDescent="0.2">
      <c r="A716" s="182">
        <f t="shared" si="496"/>
        <v>2655495</v>
      </c>
      <c r="B716" s="298">
        <f t="shared" si="520"/>
        <v>710</v>
      </c>
      <c r="C716" s="266">
        <v>509</v>
      </c>
      <c r="D716" s="299">
        <v>13026</v>
      </c>
      <c r="E716" s="242" t="s">
        <v>811</v>
      </c>
      <c r="F716" s="243" t="s">
        <v>812</v>
      </c>
      <c r="G716" s="287" t="s">
        <v>137</v>
      </c>
      <c r="H716" s="274" t="s">
        <v>799</v>
      </c>
      <c r="I716" s="294" t="s">
        <v>3104</v>
      </c>
      <c r="J716" s="65" t="s">
        <v>813</v>
      </c>
      <c r="K716" s="65" t="s">
        <v>814</v>
      </c>
      <c r="L716" s="65" t="s">
        <v>799</v>
      </c>
      <c r="M716" s="292" t="s">
        <v>137</v>
      </c>
      <c r="N716" s="99"/>
      <c r="O716" s="65"/>
      <c r="P716" s="245" t="s">
        <v>2410</v>
      </c>
      <c r="Q716" s="244">
        <v>30</v>
      </c>
      <c r="R716" s="246">
        <v>120</v>
      </c>
      <c r="S716" s="246">
        <v>220</v>
      </c>
      <c r="T716" s="246">
        <v>29.33</v>
      </c>
      <c r="U716" s="90">
        <v>0</v>
      </c>
      <c r="V716" s="262">
        <v>29</v>
      </c>
      <c r="W716" s="99">
        <v>0</v>
      </c>
      <c r="X716" s="84">
        <v>0</v>
      </c>
      <c r="Y716" s="99">
        <v>0</v>
      </c>
      <c r="Z716" s="65">
        <v>0</v>
      </c>
      <c r="AA716" s="319">
        <v>885165</v>
      </c>
      <c r="AB716" s="319">
        <v>46667</v>
      </c>
      <c r="AC716" s="320">
        <f t="shared" si="497"/>
        <v>931832</v>
      </c>
      <c r="AD716" s="75">
        <v>4500000</v>
      </c>
      <c r="AE716" s="75">
        <v>6000000</v>
      </c>
      <c r="AF716" s="338">
        <f t="shared" si="521"/>
        <v>177895.19999999998</v>
      </c>
      <c r="AG716" s="113">
        <f t="shared" si="498"/>
        <v>26554950</v>
      </c>
      <c r="AH716" s="75">
        <f t="shared" si="499"/>
        <v>1400010</v>
      </c>
      <c r="AI716" s="75">
        <f t="shared" si="500"/>
        <v>21347423.999999996</v>
      </c>
      <c r="AJ716" s="75">
        <f t="shared" si="501"/>
        <v>0</v>
      </c>
      <c r="AK716" s="75">
        <f t="shared" si="502"/>
        <v>4500000</v>
      </c>
      <c r="AL716" s="75">
        <f t="shared" si="503"/>
        <v>6000000</v>
      </c>
      <c r="AM716" s="75">
        <f t="shared" si="504"/>
        <v>9784235.9999999981</v>
      </c>
      <c r="AN716" s="75">
        <f t="shared" si="505"/>
        <v>5217666.2159999991</v>
      </c>
      <c r="AO716" s="75">
        <f t="shared" si="506"/>
        <v>0</v>
      </c>
      <c r="AP716" s="75">
        <f t="shared" si="507"/>
        <v>5800000</v>
      </c>
      <c r="AQ716" s="75">
        <v>0</v>
      </c>
      <c r="AR716" s="75">
        <v>0</v>
      </c>
      <c r="AS716" s="75">
        <v>0</v>
      </c>
      <c r="AT716" s="80">
        <v>0</v>
      </c>
      <c r="AU716" s="82">
        <f t="shared" si="508"/>
        <v>80604286.216000006</v>
      </c>
      <c r="AV716" s="113">
        <f t="shared" si="509"/>
        <v>58661986.18088001</v>
      </c>
      <c r="AW716" s="75">
        <f t="shared" si="510"/>
        <v>80604286.215999991</v>
      </c>
      <c r="AX716" s="75">
        <f t="shared" si="511"/>
        <v>5642300.0351200001</v>
      </c>
      <c r="AY716" s="76">
        <f t="shared" si="512"/>
        <v>1866198.6180880012</v>
      </c>
      <c r="AZ716" s="75">
        <v>0</v>
      </c>
      <c r="BA716" s="75">
        <v>0</v>
      </c>
      <c r="BB716" s="75">
        <v>0</v>
      </c>
      <c r="BC716" s="80">
        <v>0</v>
      </c>
      <c r="BD716" s="80">
        <v>0</v>
      </c>
      <c r="BE716" s="80">
        <v>0</v>
      </c>
      <c r="BF716" s="78">
        <v>0</v>
      </c>
      <c r="BG716" s="348">
        <f t="shared" si="513"/>
        <v>7508498.6532080015</v>
      </c>
      <c r="BH716" s="188">
        <f t="shared" si="514"/>
        <v>73095787</v>
      </c>
      <c r="BM716" s="50">
        <v>885165</v>
      </c>
      <c r="BN716" s="391">
        <f t="shared" si="492"/>
        <v>46667</v>
      </c>
      <c r="BO716" s="391">
        <f t="shared" si="493"/>
        <v>931832</v>
      </c>
      <c r="BP716" s="391">
        <f t="shared" si="481"/>
        <v>26554950</v>
      </c>
      <c r="BQ716" s="50">
        <f t="shared" si="482"/>
        <v>1400010</v>
      </c>
      <c r="BR716" s="50">
        <f t="shared" si="483"/>
        <v>21347423.999999996</v>
      </c>
      <c r="BS716" s="50">
        <f t="shared" si="484"/>
        <v>0</v>
      </c>
      <c r="BT716" s="50">
        <f t="shared" si="485"/>
        <v>4500000</v>
      </c>
      <c r="BU716" s="50">
        <f t="shared" si="486"/>
        <v>6000000</v>
      </c>
      <c r="BV716" s="50">
        <f t="shared" si="487"/>
        <v>9784235.9999999981</v>
      </c>
      <c r="BW716" s="50">
        <f t="shared" si="488"/>
        <v>5217666.2159999991</v>
      </c>
      <c r="BX716" s="50">
        <f t="shared" si="489"/>
        <v>0</v>
      </c>
      <c r="BY716" s="50">
        <f t="shared" si="490"/>
        <v>5800000</v>
      </c>
      <c r="BZ716" s="50">
        <v>0</v>
      </c>
      <c r="CA716" s="50">
        <v>0</v>
      </c>
      <c r="CB716" s="50">
        <v>0</v>
      </c>
      <c r="CC716" s="50">
        <v>0</v>
      </c>
      <c r="CD716" s="391">
        <f t="shared" si="491"/>
        <v>80604286.216000006</v>
      </c>
      <c r="CE716" s="391">
        <f t="shared" si="494"/>
        <v>64304286.216000006</v>
      </c>
      <c r="CF716" s="391">
        <f t="shared" si="495"/>
        <v>80604286.216000006</v>
      </c>
      <c r="CG716" s="50">
        <f t="shared" si="515"/>
        <v>5642300.0351200011</v>
      </c>
      <c r="CH716" s="395">
        <f t="shared" si="516"/>
        <v>2430428.6216000007</v>
      </c>
      <c r="CI716" s="398">
        <v>0</v>
      </c>
      <c r="CJ716" s="50">
        <v>0</v>
      </c>
      <c r="CK716" s="50">
        <v>0</v>
      </c>
      <c r="CL716" s="50">
        <v>0</v>
      </c>
      <c r="CM716" s="50">
        <v>0</v>
      </c>
      <c r="CN716" s="50">
        <v>0</v>
      </c>
      <c r="CO716" s="50">
        <v>0</v>
      </c>
      <c r="CP716" s="395">
        <f t="shared" si="517"/>
        <v>8072728.6567200013</v>
      </c>
      <c r="CQ716" s="391">
        <f t="shared" si="518"/>
        <v>72531557</v>
      </c>
      <c r="CR716" s="391">
        <f t="shared" si="519"/>
        <v>-564230</v>
      </c>
    </row>
    <row r="717" spans="1:96" s="50" customFormat="1" ht="24" customHeight="1" x14ac:dyDescent="0.2">
      <c r="A717" s="182">
        <f t="shared" si="496"/>
        <v>2655495</v>
      </c>
      <c r="B717" s="298">
        <f t="shared" si="520"/>
        <v>711</v>
      </c>
      <c r="C717" s="266">
        <v>510</v>
      </c>
      <c r="D717" s="299">
        <v>13051</v>
      </c>
      <c r="E717" s="242" t="s">
        <v>327</v>
      </c>
      <c r="F717" s="243" t="s">
        <v>894</v>
      </c>
      <c r="G717" s="287" t="s">
        <v>137</v>
      </c>
      <c r="H717" s="274" t="s">
        <v>799</v>
      </c>
      <c r="I717" s="294" t="s">
        <v>3105</v>
      </c>
      <c r="J717" s="65" t="s">
        <v>895</v>
      </c>
      <c r="K717" s="65" t="s">
        <v>896</v>
      </c>
      <c r="L717" s="65" t="s">
        <v>799</v>
      </c>
      <c r="M717" s="292" t="s">
        <v>137</v>
      </c>
      <c r="N717" s="244" t="s">
        <v>2410</v>
      </c>
      <c r="O717" s="65"/>
      <c r="P717" s="90"/>
      <c r="Q717" s="244">
        <v>30</v>
      </c>
      <c r="R717" s="246">
        <v>120</v>
      </c>
      <c r="S717" s="246">
        <v>110</v>
      </c>
      <c r="T717" s="246">
        <v>29.33</v>
      </c>
      <c r="U717" s="90">
        <v>0</v>
      </c>
      <c r="V717" s="262">
        <v>15</v>
      </c>
      <c r="W717" s="99">
        <v>0</v>
      </c>
      <c r="X717" s="84">
        <v>0</v>
      </c>
      <c r="Y717" s="99">
        <v>0</v>
      </c>
      <c r="Z717" s="65">
        <v>0</v>
      </c>
      <c r="AA717" s="319">
        <v>885165</v>
      </c>
      <c r="AB717" s="319">
        <v>46667</v>
      </c>
      <c r="AC717" s="320">
        <f t="shared" si="497"/>
        <v>931832</v>
      </c>
      <c r="AD717" s="75">
        <v>4500000</v>
      </c>
      <c r="AE717" s="75">
        <v>6000000</v>
      </c>
      <c r="AF717" s="338">
        <f t="shared" si="521"/>
        <v>177895.19999999998</v>
      </c>
      <c r="AG717" s="113">
        <f t="shared" si="498"/>
        <v>26554950</v>
      </c>
      <c r="AH717" s="75">
        <f t="shared" si="499"/>
        <v>1400010</v>
      </c>
      <c r="AI717" s="75">
        <f t="shared" si="500"/>
        <v>21347423.999999996</v>
      </c>
      <c r="AJ717" s="75">
        <f t="shared" si="501"/>
        <v>0</v>
      </c>
      <c r="AK717" s="75">
        <f t="shared" si="502"/>
        <v>4500000</v>
      </c>
      <c r="AL717" s="75">
        <f t="shared" si="503"/>
        <v>6000000</v>
      </c>
      <c r="AM717" s="75">
        <f t="shared" si="504"/>
        <v>4892117.9999999991</v>
      </c>
      <c r="AN717" s="75">
        <f t="shared" si="505"/>
        <v>5217666.2159999991</v>
      </c>
      <c r="AO717" s="75">
        <f t="shared" si="506"/>
        <v>0</v>
      </c>
      <c r="AP717" s="75">
        <f t="shared" si="507"/>
        <v>3000000</v>
      </c>
      <c r="AQ717" s="75">
        <v>0</v>
      </c>
      <c r="AR717" s="75">
        <v>0</v>
      </c>
      <c r="AS717" s="75">
        <v>0</v>
      </c>
      <c r="AT717" s="80">
        <v>0</v>
      </c>
      <c r="AU717" s="82">
        <f t="shared" si="508"/>
        <v>72912168.216000006</v>
      </c>
      <c r="AV717" s="113">
        <f t="shared" si="509"/>
        <v>54308316.440880008</v>
      </c>
      <c r="AW717" s="75">
        <f t="shared" si="510"/>
        <v>72912168.215999991</v>
      </c>
      <c r="AX717" s="75">
        <f t="shared" si="511"/>
        <v>5103851.7751199994</v>
      </c>
      <c r="AY717" s="76">
        <f t="shared" si="512"/>
        <v>1430831.644088001</v>
      </c>
      <c r="AZ717" s="75">
        <v>0</v>
      </c>
      <c r="BA717" s="75">
        <v>0</v>
      </c>
      <c r="BB717" s="75">
        <v>0</v>
      </c>
      <c r="BC717" s="80">
        <v>0</v>
      </c>
      <c r="BD717" s="80">
        <v>0</v>
      </c>
      <c r="BE717" s="80">
        <v>0</v>
      </c>
      <c r="BF717" s="78">
        <v>0</v>
      </c>
      <c r="BG717" s="348">
        <f t="shared" si="513"/>
        <v>6534683.4192080004</v>
      </c>
      <c r="BH717" s="188">
        <f t="shared" si="514"/>
        <v>66377484</v>
      </c>
      <c r="BM717" s="50">
        <v>885165</v>
      </c>
      <c r="BN717" s="391">
        <f t="shared" si="492"/>
        <v>46667</v>
      </c>
      <c r="BO717" s="391">
        <f t="shared" si="493"/>
        <v>931832</v>
      </c>
      <c r="BP717" s="391">
        <f t="shared" si="481"/>
        <v>26554950</v>
      </c>
      <c r="BQ717" s="50">
        <f t="shared" si="482"/>
        <v>1400010</v>
      </c>
      <c r="BR717" s="50">
        <f t="shared" si="483"/>
        <v>21347423.999999996</v>
      </c>
      <c r="BS717" s="50">
        <f t="shared" si="484"/>
        <v>0</v>
      </c>
      <c r="BT717" s="50">
        <f t="shared" si="485"/>
        <v>4500000</v>
      </c>
      <c r="BU717" s="50">
        <f t="shared" si="486"/>
        <v>6000000</v>
      </c>
      <c r="BV717" s="50">
        <f t="shared" si="487"/>
        <v>4892117.9999999991</v>
      </c>
      <c r="BW717" s="50">
        <f t="shared" si="488"/>
        <v>5217666.2159999991</v>
      </c>
      <c r="BX717" s="50">
        <f t="shared" si="489"/>
        <v>0</v>
      </c>
      <c r="BY717" s="50">
        <f t="shared" si="490"/>
        <v>3000000</v>
      </c>
      <c r="BZ717" s="50">
        <v>0</v>
      </c>
      <c r="CA717" s="50">
        <v>0</v>
      </c>
      <c r="CB717" s="50">
        <v>0</v>
      </c>
      <c r="CC717" s="50">
        <v>0</v>
      </c>
      <c r="CD717" s="391">
        <f t="shared" si="491"/>
        <v>72912168.216000006</v>
      </c>
      <c r="CE717" s="391">
        <f t="shared" si="494"/>
        <v>59412168.216000006</v>
      </c>
      <c r="CF717" s="391">
        <f t="shared" si="495"/>
        <v>72912168.216000006</v>
      </c>
      <c r="CG717" s="50">
        <f t="shared" si="515"/>
        <v>5103851.7751200013</v>
      </c>
      <c r="CH717" s="395">
        <f t="shared" si="516"/>
        <v>1941216.8216000006</v>
      </c>
      <c r="CI717" s="398">
        <v>0</v>
      </c>
      <c r="CJ717" s="50">
        <v>0</v>
      </c>
      <c r="CK717" s="50">
        <v>0</v>
      </c>
      <c r="CL717" s="50">
        <v>0</v>
      </c>
      <c r="CM717" s="50">
        <v>0</v>
      </c>
      <c r="CN717" s="50">
        <v>0</v>
      </c>
      <c r="CO717" s="50">
        <v>0</v>
      </c>
      <c r="CP717" s="395">
        <f t="shared" si="517"/>
        <v>7045068.5967200017</v>
      </c>
      <c r="CQ717" s="391">
        <f t="shared" si="518"/>
        <v>65867099</v>
      </c>
      <c r="CR717" s="391">
        <f t="shared" si="519"/>
        <v>-510385</v>
      </c>
    </row>
    <row r="718" spans="1:96" s="50" customFormat="1" ht="24" customHeight="1" x14ac:dyDescent="0.2">
      <c r="A718" s="182">
        <f t="shared" si="496"/>
        <v>2655495</v>
      </c>
      <c r="B718" s="298">
        <f t="shared" si="520"/>
        <v>712</v>
      </c>
      <c r="C718" s="266">
        <v>511</v>
      </c>
      <c r="D718" s="299">
        <v>13057</v>
      </c>
      <c r="E718" s="242" t="s">
        <v>760</v>
      </c>
      <c r="F718" s="243" t="s">
        <v>563</v>
      </c>
      <c r="G718" s="287" t="s">
        <v>137</v>
      </c>
      <c r="H718" s="274" t="s">
        <v>799</v>
      </c>
      <c r="I718" s="294" t="s">
        <v>913</v>
      </c>
      <c r="J718" s="65" t="s">
        <v>914</v>
      </c>
      <c r="K718" s="65" t="s">
        <v>915</v>
      </c>
      <c r="L718" s="65" t="s">
        <v>799</v>
      </c>
      <c r="M718" s="292" t="s">
        <v>137</v>
      </c>
      <c r="N718" s="244" t="s">
        <v>2410</v>
      </c>
      <c r="O718" s="65"/>
      <c r="P718" s="90"/>
      <c r="Q718" s="244">
        <v>30</v>
      </c>
      <c r="R718" s="246">
        <v>120</v>
      </c>
      <c r="S718" s="246">
        <v>110</v>
      </c>
      <c r="T718" s="246">
        <v>29.33</v>
      </c>
      <c r="U718" s="90">
        <v>0</v>
      </c>
      <c r="V718" s="262">
        <v>15</v>
      </c>
      <c r="W718" s="99">
        <v>0</v>
      </c>
      <c r="X718" s="84">
        <v>0</v>
      </c>
      <c r="Y718" s="99">
        <v>1</v>
      </c>
      <c r="Z718" s="390">
        <f>Y718</f>
        <v>1</v>
      </c>
      <c r="AA718" s="319">
        <v>885165</v>
      </c>
      <c r="AB718" s="319">
        <v>46667</v>
      </c>
      <c r="AC718" s="320">
        <f t="shared" si="497"/>
        <v>931832</v>
      </c>
      <c r="AD718" s="75">
        <v>4500000</v>
      </c>
      <c r="AE718" s="75">
        <v>6000000</v>
      </c>
      <c r="AF718" s="338">
        <f t="shared" si="521"/>
        <v>177895.19999999998</v>
      </c>
      <c r="AG718" s="113">
        <f t="shared" si="498"/>
        <v>26554950</v>
      </c>
      <c r="AH718" s="75">
        <f t="shared" si="499"/>
        <v>1400010</v>
      </c>
      <c r="AI718" s="75">
        <f t="shared" si="500"/>
        <v>21347423.999999996</v>
      </c>
      <c r="AJ718" s="75">
        <f t="shared" si="501"/>
        <v>2655495</v>
      </c>
      <c r="AK718" s="75">
        <f t="shared" si="502"/>
        <v>4500000</v>
      </c>
      <c r="AL718" s="75">
        <f t="shared" si="503"/>
        <v>6000000</v>
      </c>
      <c r="AM718" s="75">
        <f t="shared" si="504"/>
        <v>4892117.9999999991</v>
      </c>
      <c r="AN718" s="75">
        <f t="shared" si="505"/>
        <v>5217666.2159999991</v>
      </c>
      <c r="AO718" s="75">
        <f t="shared" si="506"/>
        <v>0</v>
      </c>
      <c r="AP718" s="75">
        <f t="shared" si="507"/>
        <v>3000000</v>
      </c>
      <c r="AQ718" s="75">
        <v>0</v>
      </c>
      <c r="AR718" s="75">
        <v>0</v>
      </c>
      <c r="AS718" s="75">
        <v>0</v>
      </c>
      <c r="AT718" s="80">
        <v>0</v>
      </c>
      <c r="AU718" s="82">
        <f t="shared" si="508"/>
        <v>75567663.216000006</v>
      </c>
      <c r="AV718" s="113">
        <f t="shared" si="509"/>
        <v>54308316.440880008</v>
      </c>
      <c r="AW718" s="75">
        <f t="shared" si="510"/>
        <v>72912168.215999991</v>
      </c>
      <c r="AX718" s="75">
        <f t="shared" si="511"/>
        <v>5103851.7751199994</v>
      </c>
      <c r="AY718" s="76">
        <f t="shared" si="512"/>
        <v>1430831.644088001</v>
      </c>
      <c r="AZ718" s="75">
        <v>0</v>
      </c>
      <c r="BA718" s="75">
        <v>0</v>
      </c>
      <c r="BB718" s="75">
        <v>0</v>
      </c>
      <c r="BC718" s="80">
        <v>0</v>
      </c>
      <c r="BD718" s="80">
        <v>0</v>
      </c>
      <c r="BE718" s="80">
        <v>0</v>
      </c>
      <c r="BF718" s="78">
        <v>0</v>
      </c>
      <c r="BG718" s="348">
        <f t="shared" si="513"/>
        <v>6534683.4192080004</v>
      </c>
      <c r="BH718" s="188">
        <f t="shared" si="514"/>
        <v>69032979</v>
      </c>
      <c r="BM718" s="50">
        <v>885165</v>
      </c>
      <c r="BN718" s="391">
        <f t="shared" si="492"/>
        <v>46667</v>
      </c>
      <c r="BO718" s="391">
        <f t="shared" si="493"/>
        <v>931832</v>
      </c>
      <c r="BP718" s="391">
        <f t="shared" si="481"/>
        <v>26554950</v>
      </c>
      <c r="BQ718" s="50">
        <f t="shared" si="482"/>
        <v>1400010</v>
      </c>
      <c r="BR718" s="50">
        <f t="shared" si="483"/>
        <v>21347423.999999996</v>
      </c>
      <c r="BS718" s="50">
        <f t="shared" si="484"/>
        <v>2655495</v>
      </c>
      <c r="BT718" s="50">
        <f t="shared" si="485"/>
        <v>4500000</v>
      </c>
      <c r="BU718" s="50">
        <f t="shared" si="486"/>
        <v>6000000</v>
      </c>
      <c r="BV718" s="50">
        <f t="shared" si="487"/>
        <v>4892117.9999999991</v>
      </c>
      <c r="BW718" s="50">
        <f t="shared" si="488"/>
        <v>5217666.2159999991</v>
      </c>
      <c r="BX718" s="50">
        <f t="shared" si="489"/>
        <v>0</v>
      </c>
      <c r="BY718" s="50">
        <f t="shared" si="490"/>
        <v>3000000</v>
      </c>
      <c r="BZ718" s="50">
        <v>0</v>
      </c>
      <c r="CA718" s="50">
        <v>0</v>
      </c>
      <c r="CB718" s="50">
        <v>0</v>
      </c>
      <c r="CC718" s="50">
        <v>0</v>
      </c>
      <c r="CD718" s="391">
        <f t="shared" si="491"/>
        <v>75567663.216000006</v>
      </c>
      <c r="CE718" s="391">
        <f t="shared" si="494"/>
        <v>59412168.216000006</v>
      </c>
      <c r="CF718" s="391">
        <f t="shared" si="495"/>
        <v>72912168.216000006</v>
      </c>
      <c r="CG718" s="50">
        <f t="shared" si="515"/>
        <v>5103851.7751200013</v>
      </c>
      <c r="CH718" s="395">
        <f t="shared" si="516"/>
        <v>1941216.8216000006</v>
      </c>
      <c r="CI718" s="398">
        <v>0</v>
      </c>
      <c r="CJ718" s="50">
        <v>0</v>
      </c>
      <c r="CK718" s="50">
        <v>0</v>
      </c>
      <c r="CL718" s="50">
        <v>0</v>
      </c>
      <c r="CM718" s="50">
        <v>0</v>
      </c>
      <c r="CN718" s="50">
        <v>0</v>
      </c>
      <c r="CO718" s="50">
        <v>0</v>
      </c>
      <c r="CP718" s="395">
        <f t="shared" si="517"/>
        <v>7045068.5967200017</v>
      </c>
      <c r="CQ718" s="391">
        <f t="shared" si="518"/>
        <v>68522594</v>
      </c>
      <c r="CR718" s="391">
        <f t="shared" si="519"/>
        <v>-510385</v>
      </c>
    </row>
    <row r="719" spans="1:96" s="50" customFormat="1" ht="24" customHeight="1" x14ac:dyDescent="0.2">
      <c r="A719" s="182">
        <f t="shared" si="496"/>
        <v>2655495</v>
      </c>
      <c r="B719" s="298">
        <f t="shared" si="520"/>
        <v>713</v>
      </c>
      <c r="C719" s="266">
        <v>512</v>
      </c>
      <c r="D719" s="299">
        <v>13024</v>
      </c>
      <c r="E719" s="242" t="s">
        <v>805</v>
      </c>
      <c r="F719" s="243" t="s">
        <v>408</v>
      </c>
      <c r="G719" s="287" t="s">
        <v>137</v>
      </c>
      <c r="H719" s="274" t="s">
        <v>799</v>
      </c>
      <c r="I719" s="294" t="s">
        <v>3106</v>
      </c>
      <c r="J719" s="65" t="s">
        <v>806</v>
      </c>
      <c r="K719" s="65" t="s">
        <v>807</v>
      </c>
      <c r="L719" s="65" t="s">
        <v>799</v>
      </c>
      <c r="M719" s="292" t="s">
        <v>137</v>
      </c>
      <c r="N719" s="244" t="s">
        <v>2410</v>
      </c>
      <c r="O719" s="65"/>
      <c r="P719" s="90"/>
      <c r="Q719" s="244">
        <v>30</v>
      </c>
      <c r="R719" s="246">
        <v>120</v>
      </c>
      <c r="S719" s="246">
        <v>110</v>
      </c>
      <c r="T719" s="246">
        <v>29.33</v>
      </c>
      <c r="U719" s="90">
        <v>0</v>
      </c>
      <c r="V719" s="262">
        <v>25</v>
      </c>
      <c r="W719" s="99">
        <v>0</v>
      </c>
      <c r="X719" s="84">
        <v>0</v>
      </c>
      <c r="Y719" s="99">
        <v>0</v>
      </c>
      <c r="Z719" s="65">
        <v>0</v>
      </c>
      <c r="AA719" s="319">
        <v>885165</v>
      </c>
      <c r="AB719" s="319">
        <v>46667</v>
      </c>
      <c r="AC719" s="320">
        <f t="shared" si="497"/>
        <v>931832</v>
      </c>
      <c r="AD719" s="75">
        <v>4500000</v>
      </c>
      <c r="AE719" s="75">
        <v>6000000</v>
      </c>
      <c r="AF719" s="338">
        <f t="shared" si="521"/>
        <v>177895.19999999998</v>
      </c>
      <c r="AG719" s="113">
        <f t="shared" si="498"/>
        <v>26554950</v>
      </c>
      <c r="AH719" s="75">
        <f t="shared" si="499"/>
        <v>1400010</v>
      </c>
      <c r="AI719" s="75">
        <f t="shared" si="500"/>
        <v>21347423.999999996</v>
      </c>
      <c r="AJ719" s="75">
        <f t="shared" si="501"/>
        <v>0</v>
      </c>
      <c r="AK719" s="75">
        <f t="shared" si="502"/>
        <v>4500000</v>
      </c>
      <c r="AL719" s="75">
        <f t="shared" si="503"/>
        <v>6000000</v>
      </c>
      <c r="AM719" s="75">
        <f t="shared" si="504"/>
        <v>4892117.9999999991</v>
      </c>
      <c r="AN719" s="75">
        <f t="shared" si="505"/>
        <v>5217666.2159999991</v>
      </c>
      <c r="AO719" s="75">
        <f t="shared" si="506"/>
        <v>0</v>
      </c>
      <c r="AP719" s="75">
        <f t="shared" si="507"/>
        <v>5000000</v>
      </c>
      <c r="AQ719" s="75">
        <v>0</v>
      </c>
      <c r="AR719" s="75">
        <v>0</v>
      </c>
      <c r="AS719" s="75">
        <v>0</v>
      </c>
      <c r="AT719" s="80">
        <v>0</v>
      </c>
      <c r="AU719" s="82">
        <f t="shared" si="508"/>
        <v>74912168.216000006</v>
      </c>
      <c r="AV719" s="113">
        <f t="shared" si="509"/>
        <v>54168316.440880008</v>
      </c>
      <c r="AW719" s="75">
        <f t="shared" si="510"/>
        <v>74912168.215999991</v>
      </c>
      <c r="AX719" s="75">
        <f t="shared" si="511"/>
        <v>5243851.7751199994</v>
      </c>
      <c r="AY719" s="76">
        <f t="shared" si="512"/>
        <v>1416831.644088001</v>
      </c>
      <c r="AZ719" s="75">
        <v>0</v>
      </c>
      <c r="BA719" s="75">
        <v>0</v>
      </c>
      <c r="BB719" s="75">
        <v>0</v>
      </c>
      <c r="BC719" s="80">
        <v>0</v>
      </c>
      <c r="BD719" s="80">
        <v>0</v>
      </c>
      <c r="BE719" s="80">
        <v>0</v>
      </c>
      <c r="BF719" s="78">
        <v>0</v>
      </c>
      <c r="BG719" s="348">
        <f t="shared" si="513"/>
        <v>6660683.4192080004</v>
      </c>
      <c r="BH719" s="188">
        <f t="shared" si="514"/>
        <v>68251484</v>
      </c>
      <c r="BM719" s="50">
        <v>885165</v>
      </c>
      <c r="BN719" s="391">
        <f t="shared" si="492"/>
        <v>46667</v>
      </c>
      <c r="BO719" s="391">
        <f t="shared" si="493"/>
        <v>931832</v>
      </c>
      <c r="BP719" s="391">
        <f t="shared" si="481"/>
        <v>26554950</v>
      </c>
      <c r="BQ719" s="50">
        <f t="shared" si="482"/>
        <v>1400010</v>
      </c>
      <c r="BR719" s="50">
        <f t="shared" si="483"/>
        <v>21347423.999999996</v>
      </c>
      <c r="BS719" s="50">
        <f t="shared" si="484"/>
        <v>0</v>
      </c>
      <c r="BT719" s="50">
        <f t="shared" si="485"/>
        <v>4500000</v>
      </c>
      <c r="BU719" s="50">
        <f t="shared" si="486"/>
        <v>6000000</v>
      </c>
      <c r="BV719" s="50">
        <f t="shared" si="487"/>
        <v>4892117.9999999991</v>
      </c>
      <c r="BW719" s="50">
        <f t="shared" si="488"/>
        <v>5217666.2159999991</v>
      </c>
      <c r="BX719" s="50">
        <f t="shared" si="489"/>
        <v>0</v>
      </c>
      <c r="BY719" s="50">
        <f t="shared" si="490"/>
        <v>5000000</v>
      </c>
      <c r="BZ719" s="50">
        <v>0</v>
      </c>
      <c r="CA719" s="50">
        <v>0</v>
      </c>
      <c r="CB719" s="50">
        <v>0</v>
      </c>
      <c r="CC719" s="50">
        <v>0</v>
      </c>
      <c r="CD719" s="391">
        <f t="shared" si="491"/>
        <v>74912168.216000006</v>
      </c>
      <c r="CE719" s="391">
        <f t="shared" si="494"/>
        <v>59412168.216000006</v>
      </c>
      <c r="CF719" s="391">
        <f t="shared" si="495"/>
        <v>74912168.216000006</v>
      </c>
      <c r="CG719" s="50">
        <f t="shared" si="515"/>
        <v>5243851.7751200013</v>
      </c>
      <c r="CH719" s="395">
        <f t="shared" si="516"/>
        <v>1941216.8216000006</v>
      </c>
      <c r="CI719" s="398">
        <v>0</v>
      </c>
      <c r="CJ719" s="50">
        <v>0</v>
      </c>
      <c r="CK719" s="50">
        <v>0</v>
      </c>
      <c r="CL719" s="50">
        <v>0</v>
      </c>
      <c r="CM719" s="50">
        <v>0</v>
      </c>
      <c r="CN719" s="50">
        <v>0</v>
      </c>
      <c r="CO719" s="50">
        <v>0</v>
      </c>
      <c r="CP719" s="395">
        <f t="shared" si="517"/>
        <v>7185068.5967200017</v>
      </c>
      <c r="CQ719" s="391">
        <f t="shared" si="518"/>
        <v>67727099</v>
      </c>
      <c r="CR719" s="391">
        <f t="shared" si="519"/>
        <v>-524385</v>
      </c>
    </row>
    <row r="720" spans="1:96" s="50" customFormat="1" ht="24" customHeight="1" x14ac:dyDescent="0.2">
      <c r="A720" s="182">
        <f t="shared" si="496"/>
        <v>2655495</v>
      </c>
      <c r="B720" s="298">
        <f t="shared" si="520"/>
        <v>714</v>
      </c>
      <c r="C720" s="266">
        <v>513</v>
      </c>
      <c r="D720" s="299">
        <v>13050</v>
      </c>
      <c r="E720" s="242" t="s">
        <v>244</v>
      </c>
      <c r="F720" s="243" t="s">
        <v>872</v>
      </c>
      <c r="G720" s="287" t="s">
        <v>137</v>
      </c>
      <c r="H720" s="274" t="s">
        <v>799</v>
      </c>
      <c r="I720" s="294" t="s">
        <v>3107</v>
      </c>
      <c r="J720" s="65" t="s">
        <v>892</v>
      </c>
      <c r="K720" s="65" t="s">
        <v>893</v>
      </c>
      <c r="L720" s="65" t="s">
        <v>799</v>
      </c>
      <c r="M720" s="292" t="s">
        <v>137</v>
      </c>
      <c r="N720" s="244" t="s">
        <v>2410</v>
      </c>
      <c r="O720" s="65"/>
      <c r="P720" s="90"/>
      <c r="Q720" s="244">
        <v>30</v>
      </c>
      <c r="R720" s="246">
        <v>120</v>
      </c>
      <c r="S720" s="246">
        <v>110</v>
      </c>
      <c r="T720" s="246">
        <v>29.33</v>
      </c>
      <c r="U720" s="90">
        <v>0</v>
      </c>
      <c r="V720" s="262">
        <v>15</v>
      </c>
      <c r="W720" s="99">
        <v>0</v>
      </c>
      <c r="X720" s="84">
        <v>0</v>
      </c>
      <c r="Y720" s="99">
        <v>1</v>
      </c>
      <c r="Z720" s="390">
        <f>Y720</f>
        <v>1</v>
      </c>
      <c r="AA720" s="319">
        <v>885165</v>
      </c>
      <c r="AB720" s="319">
        <v>46667</v>
      </c>
      <c r="AC720" s="320">
        <f t="shared" si="497"/>
        <v>931832</v>
      </c>
      <c r="AD720" s="75">
        <v>4500000</v>
      </c>
      <c r="AE720" s="75">
        <v>6000000</v>
      </c>
      <c r="AF720" s="338">
        <f t="shared" si="521"/>
        <v>177895.19999999998</v>
      </c>
      <c r="AG720" s="113">
        <f t="shared" si="498"/>
        <v>26554950</v>
      </c>
      <c r="AH720" s="75">
        <f t="shared" si="499"/>
        <v>1400010</v>
      </c>
      <c r="AI720" s="75">
        <f t="shared" si="500"/>
        <v>21347423.999999996</v>
      </c>
      <c r="AJ720" s="75">
        <f t="shared" si="501"/>
        <v>2655495</v>
      </c>
      <c r="AK720" s="75">
        <f t="shared" si="502"/>
        <v>4500000</v>
      </c>
      <c r="AL720" s="75">
        <f t="shared" si="503"/>
        <v>6000000</v>
      </c>
      <c r="AM720" s="75">
        <f t="shared" si="504"/>
        <v>4892117.9999999991</v>
      </c>
      <c r="AN720" s="75">
        <f t="shared" si="505"/>
        <v>5217666.2159999991</v>
      </c>
      <c r="AO720" s="75">
        <f t="shared" si="506"/>
        <v>0</v>
      </c>
      <c r="AP720" s="75">
        <f t="shared" si="507"/>
        <v>3000000</v>
      </c>
      <c r="AQ720" s="75">
        <v>0</v>
      </c>
      <c r="AR720" s="75">
        <v>0</v>
      </c>
      <c r="AS720" s="75">
        <v>0</v>
      </c>
      <c r="AT720" s="80">
        <v>0</v>
      </c>
      <c r="AU720" s="82">
        <f t="shared" si="508"/>
        <v>75567663.216000006</v>
      </c>
      <c r="AV720" s="113">
        <f t="shared" si="509"/>
        <v>54308316.440880008</v>
      </c>
      <c r="AW720" s="75">
        <f t="shared" si="510"/>
        <v>72912168.215999991</v>
      </c>
      <c r="AX720" s="75">
        <f t="shared" si="511"/>
        <v>5103851.7751199994</v>
      </c>
      <c r="AY720" s="76">
        <f t="shared" si="512"/>
        <v>1430831.644088001</v>
      </c>
      <c r="AZ720" s="75">
        <v>0</v>
      </c>
      <c r="BA720" s="75">
        <v>0</v>
      </c>
      <c r="BB720" s="75">
        <v>0</v>
      </c>
      <c r="BC720" s="80">
        <v>0</v>
      </c>
      <c r="BD720" s="80">
        <v>0</v>
      </c>
      <c r="BE720" s="80">
        <v>0</v>
      </c>
      <c r="BF720" s="78">
        <v>0</v>
      </c>
      <c r="BG720" s="348">
        <f t="shared" si="513"/>
        <v>6534683.4192080004</v>
      </c>
      <c r="BH720" s="188">
        <f t="shared" si="514"/>
        <v>69032979</v>
      </c>
      <c r="BM720" s="50">
        <v>885165</v>
      </c>
      <c r="BN720" s="391">
        <f t="shared" si="492"/>
        <v>46667</v>
      </c>
      <c r="BO720" s="391">
        <f t="shared" si="493"/>
        <v>931832</v>
      </c>
      <c r="BP720" s="391">
        <f t="shared" si="481"/>
        <v>26554950</v>
      </c>
      <c r="BQ720" s="50">
        <f t="shared" si="482"/>
        <v>1400010</v>
      </c>
      <c r="BR720" s="50">
        <f t="shared" si="483"/>
        <v>21347423.999999996</v>
      </c>
      <c r="BS720" s="50">
        <f t="shared" si="484"/>
        <v>2655495</v>
      </c>
      <c r="BT720" s="50">
        <f t="shared" si="485"/>
        <v>4500000</v>
      </c>
      <c r="BU720" s="50">
        <f t="shared" si="486"/>
        <v>6000000</v>
      </c>
      <c r="BV720" s="50">
        <f t="shared" si="487"/>
        <v>4892117.9999999991</v>
      </c>
      <c r="BW720" s="50">
        <f t="shared" si="488"/>
        <v>5217666.2159999991</v>
      </c>
      <c r="BX720" s="50">
        <f t="shared" si="489"/>
        <v>0</v>
      </c>
      <c r="BY720" s="50">
        <f t="shared" si="490"/>
        <v>3000000</v>
      </c>
      <c r="BZ720" s="50">
        <v>0</v>
      </c>
      <c r="CA720" s="50">
        <v>0</v>
      </c>
      <c r="CB720" s="50">
        <v>0</v>
      </c>
      <c r="CC720" s="50">
        <v>0</v>
      </c>
      <c r="CD720" s="391">
        <f t="shared" si="491"/>
        <v>75567663.216000006</v>
      </c>
      <c r="CE720" s="391">
        <f t="shared" si="494"/>
        <v>59412168.216000006</v>
      </c>
      <c r="CF720" s="391">
        <f t="shared" si="495"/>
        <v>72912168.216000006</v>
      </c>
      <c r="CG720" s="50">
        <f t="shared" si="515"/>
        <v>5103851.7751200013</v>
      </c>
      <c r="CH720" s="395">
        <f t="shared" si="516"/>
        <v>1941216.8216000006</v>
      </c>
      <c r="CI720" s="398">
        <v>0</v>
      </c>
      <c r="CJ720" s="50">
        <v>0</v>
      </c>
      <c r="CK720" s="50">
        <v>0</v>
      </c>
      <c r="CL720" s="50">
        <v>0</v>
      </c>
      <c r="CM720" s="50">
        <v>0</v>
      </c>
      <c r="CN720" s="50">
        <v>0</v>
      </c>
      <c r="CO720" s="50">
        <v>0</v>
      </c>
      <c r="CP720" s="395">
        <f t="shared" si="517"/>
        <v>7045068.5967200017</v>
      </c>
      <c r="CQ720" s="391">
        <f t="shared" si="518"/>
        <v>68522594</v>
      </c>
      <c r="CR720" s="391">
        <f t="shared" si="519"/>
        <v>-510385</v>
      </c>
    </row>
    <row r="721" spans="1:96" s="50" customFormat="1" ht="24" customHeight="1" x14ac:dyDescent="0.2">
      <c r="A721" s="182">
        <f t="shared" si="496"/>
        <v>2655495</v>
      </c>
      <c r="B721" s="298">
        <f t="shared" si="520"/>
        <v>715</v>
      </c>
      <c r="C721" s="266">
        <v>514</v>
      </c>
      <c r="D721" s="299">
        <v>13022</v>
      </c>
      <c r="E721" s="242" t="s">
        <v>135</v>
      </c>
      <c r="F721" s="243" t="s">
        <v>798</v>
      </c>
      <c r="G721" s="287" t="s">
        <v>137</v>
      </c>
      <c r="H721" s="274" t="s">
        <v>799</v>
      </c>
      <c r="I721" s="294" t="s">
        <v>3108</v>
      </c>
      <c r="J721" s="65" t="s">
        <v>800</v>
      </c>
      <c r="K721" s="65" t="s">
        <v>801</v>
      </c>
      <c r="L721" s="65" t="s">
        <v>799</v>
      </c>
      <c r="M721" s="292" t="s">
        <v>137</v>
      </c>
      <c r="N721" s="244" t="s">
        <v>2410</v>
      </c>
      <c r="O721" s="65"/>
      <c r="P721" s="90"/>
      <c r="Q721" s="244">
        <v>30</v>
      </c>
      <c r="R721" s="246">
        <v>120</v>
      </c>
      <c r="S721" s="246">
        <v>110</v>
      </c>
      <c r="T721" s="246">
        <v>29.33</v>
      </c>
      <c r="U721" s="90">
        <v>0</v>
      </c>
      <c r="V721" s="262">
        <v>15</v>
      </c>
      <c r="W721" s="99">
        <v>0</v>
      </c>
      <c r="X721" s="84">
        <v>0</v>
      </c>
      <c r="Y721" s="99">
        <v>0</v>
      </c>
      <c r="Z721" s="65">
        <v>0</v>
      </c>
      <c r="AA721" s="319">
        <v>885165</v>
      </c>
      <c r="AB721" s="319">
        <v>46667</v>
      </c>
      <c r="AC721" s="320">
        <f t="shared" si="497"/>
        <v>931832</v>
      </c>
      <c r="AD721" s="75">
        <v>4500000</v>
      </c>
      <c r="AE721" s="75">
        <v>6000000</v>
      </c>
      <c r="AF721" s="338">
        <f t="shared" si="521"/>
        <v>177895.19999999998</v>
      </c>
      <c r="AG721" s="113">
        <f t="shared" si="498"/>
        <v>26554950</v>
      </c>
      <c r="AH721" s="75">
        <f t="shared" si="499"/>
        <v>1400010</v>
      </c>
      <c r="AI721" s="75">
        <f t="shared" si="500"/>
        <v>21347423.999999996</v>
      </c>
      <c r="AJ721" s="75">
        <f t="shared" si="501"/>
        <v>0</v>
      </c>
      <c r="AK721" s="75">
        <f t="shared" si="502"/>
        <v>4500000</v>
      </c>
      <c r="AL721" s="75">
        <f t="shared" si="503"/>
        <v>6000000</v>
      </c>
      <c r="AM721" s="75">
        <f t="shared" si="504"/>
        <v>4892117.9999999991</v>
      </c>
      <c r="AN721" s="75">
        <f t="shared" si="505"/>
        <v>5217666.2159999991</v>
      </c>
      <c r="AO721" s="75">
        <f t="shared" si="506"/>
        <v>0</v>
      </c>
      <c r="AP721" s="75">
        <f t="shared" si="507"/>
        <v>3000000</v>
      </c>
      <c r="AQ721" s="75">
        <v>0</v>
      </c>
      <c r="AR721" s="75">
        <v>0</v>
      </c>
      <c r="AS721" s="75">
        <v>0</v>
      </c>
      <c r="AT721" s="80">
        <v>0</v>
      </c>
      <c r="AU721" s="82">
        <f t="shared" si="508"/>
        <v>72912168.216000006</v>
      </c>
      <c r="AV721" s="113">
        <f t="shared" si="509"/>
        <v>54308316.440880008</v>
      </c>
      <c r="AW721" s="75">
        <f t="shared" si="510"/>
        <v>72912168.215999991</v>
      </c>
      <c r="AX721" s="75">
        <f t="shared" si="511"/>
        <v>5103851.7751199994</v>
      </c>
      <c r="AY721" s="76">
        <f t="shared" si="512"/>
        <v>1430831.644088001</v>
      </c>
      <c r="AZ721" s="75">
        <v>0</v>
      </c>
      <c r="BA721" s="75">
        <v>0</v>
      </c>
      <c r="BB721" s="75">
        <v>0</v>
      </c>
      <c r="BC721" s="80">
        <v>0</v>
      </c>
      <c r="BD721" s="80">
        <v>0</v>
      </c>
      <c r="BE721" s="80">
        <v>0</v>
      </c>
      <c r="BF721" s="78">
        <v>0</v>
      </c>
      <c r="BG721" s="348">
        <f t="shared" si="513"/>
        <v>6534683.4192080004</v>
      </c>
      <c r="BH721" s="188">
        <f t="shared" si="514"/>
        <v>66377484</v>
      </c>
      <c r="BM721" s="50">
        <v>885165</v>
      </c>
      <c r="BN721" s="391">
        <f t="shared" si="492"/>
        <v>46667</v>
      </c>
      <c r="BO721" s="391">
        <f t="shared" si="493"/>
        <v>931832</v>
      </c>
      <c r="BP721" s="391">
        <f t="shared" si="481"/>
        <v>26554950</v>
      </c>
      <c r="BQ721" s="50">
        <f t="shared" si="482"/>
        <v>1400010</v>
      </c>
      <c r="BR721" s="50">
        <f t="shared" si="483"/>
        <v>21347423.999999996</v>
      </c>
      <c r="BS721" s="50">
        <f t="shared" si="484"/>
        <v>0</v>
      </c>
      <c r="BT721" s="50">
        <f t="shared" si="485"/>
        <v>4500000</v>
      </c>
      <c r="BU721" s="50">
        <f t="shared" si="486"/>
        <v>6000000</v>
      </c>
      <c r="BV721" s="50">
        <f t="shared" si="487"/>
        <v>4892117.9999999991</v>
      </c>
      <c r="BW721" s="50">
        <f t="shared" si="488"/>
        <v>5217666.2159999991</v>
      </c>
      <c r="BX721" s="50">
        <f t="shared" si="489"/>
        <v>0</v>
      </c>
      <c r="BY721" s="50">
        <f t="shared" si="490"/>
        <v>3000000</v>
      </c>
      <c r="BZ721" s="50">
        <v>0</v>
      </c>
      <c r="CA721" s="50">
        <v>0</v>
      </c>
      <c r="CB721" s="50">
        <v>0</v>
      </c>
      <c r="CC721" s="50">
        <v>0</v>
      </c>
      <c r="CD721" s="391">
        <f t="shared" si="491"/>
        <v>72912168.216000006</v>
      </c>
      <c r="CE721" s="391">
        <f t="shared" si="494"/>
        <v>59412168.216000006</v>
      </c>
      <c r="CF721" s="391">
        <f t="shared" si="495"/>
        <v>72912168.216000006</v>
      </c>
      <c r="CG721" s="50">
        <f t="shared" si="515"/>
        <v>5103851.7751200013</v>
      </c>
      <c r="CH721" s="395">
        <f t="shared" si="516"/>
        <v>1941216.8216000006</v>
      </c>
      <c r="CI721" s="398">
        <v>0</v>
      </c>
      <c r="CJ721" s="50">
        <v>0</v>
      </c>
      <c r="CK721" s="50">
        <v>0</v>
      </c>
      <c r="CL721" s="50">
        <v>0</v>
      </c>
      <c r="CM721" s="50">
        <v>0</v>
      </c>
      <c r="CN721" s="50">
        <v>0</v>
      </c>
      <c r="CO721" s="50">
        <v>0</v>
      </c>
      <c r="CP721" s="395">
        <f t="shared" si="517"/>
        <v>7045068.5967200017</v>
      </c>
      <c r="CQ721" s="391">
        <f t="shared" si="518"/>
        <v>65867099</v>
      </c>
      <c r="CR721" s="391">
        <f t="shared" si="519"/>
        <v>-510385</v>
      </c>
    </row>
    <row r="722" spans="1:96" s="50" customFormat="1" ht="24" customHeight="1" x14ac:dyDescent="0.2">
      <c r="A722" s="182">
        <f t="shared" si="496"/>
        <v>2655495</v>
      </c>
      <c r="B722" s="298">
        <f t="shared" si="520"/>
        <v>716</v>
      </c>
      <c r="C722" s="266">
        <v>515</v>
      </c>
      <c r="D722" s="299">
        <v>13023</v>
      </c>
      <c r="E722" s="242" t="s">
        <v>802</v>
      </c>
      <c r="F722" s="243" t="s">
        <v>319</v>
      </c>
      <c r="G722" s="287" t="s">
        <v>137</v>
      </c>
      <c r="H722" s="274" t="s">
        <v>799</v>
      </c>
      <c r="I722" s="294" t="s">
        <v>3109</v>
      </c>
      <c r="J722" s="65" t="s">
        <v>803</v>
      </c>
      <c r="K722" s="65" t="s">
        <v>804</v>
      </c>
      <c r="L722" s="65" t="s">
        <v>799</v>
      </c>
      <c r="M722" s="292" t="s">
        <v>137</v>
      </c>
      <c r="N722" s="244" t="s">
        <v>2410</v>
      </c>
      <c r="O722" s="65"/>
      <c r="P722" s="90"/>
      <c r="Q722" s="244">
        <v>30</v>
      </c>
      <c r="R722" s="246">
        <v>120</v>
      </c>
      <c r="S722" s="246">
        <v>110</v>
      </c>
      <c r="T722" s="246">
        <v>29.33</v>
      </c>
      <c r="U722" s="90">
        <v>0</v>
      </c>
      <c r="V722" s="262">
        <v>14</v>
      </c>
      <c r="W722" s="99">
        <v>0</v>
      </c>
      <c r="X722" s="84">
        <v>0</v>
      </c>
      <c r="Y722" s="99">
        <v>1</v>
      </c>
      <c r="Z722" s="65">
        <v>1</v>
      </c>
      <c r="AA722" s="319">
        <v>885165</v>
      </c>
      <c r="AB722" s="319">
        <v>46667</v>
      </c>
      <c r="AC722" s="320">
        <f t="shared" si="497"/>
        <v>931832</v>
      </c>
      <c r="AD722" s="75">
        <v>4500000</v>
      </c>
      <c r="AE722" s="75">
        <v>6000000</v>
      </c>
      <c r="AF722" s="338">
        <f t="shared" si="521"/>
        <v>177895.19999999998</v>
      </c>
      <c r="AG722" s="113">
        <f t="shared" si="498"/>
        <v>26554950</v>
      </c>
      <c r="AH722" s="75">
        <f t="shared" si="499"/>
        <v>1400010</v>
      </c>
      <c r="AI722" s="75">
        <f t="shared" si="500"/>
        <v>21347423.999999996</v>
      </c>
      <c r="AJ722" s="75">
        <f t="shared" si="501"/>
        <v>2655495</v>
      </c>
      <c r="AK722" s="75">
        <f t="shared" si="502"/>
        <v>4500000</v>
      </c>
      <c r="AL722" s="75">
        <f t="shared" si="503"/>
        <v>6000000</v>
      </c>
      <c r="AM722" s="75">
        <f t="shared" si="504"/>
        <v>4892117.9999999991</v>
      </c>
      <c r="AN722" s="75">
        <f t="shared" si="505"/>
        <v>5217666.2159999991</v>
      </c>
      <c r="AO722" s="75">
        <f t="shared" si="506"/>
        <v>0</v>
      </c>
      <c r="AP722" s="75">
        <f t="shared" si="507"/>
        <v>2800000</v>
      </c>
      <c r="AQ722" s="75">
        <v>0</v>
      </c>
      <c r="AR722" s="75">
        <v>0</v>
      </c>
      <c r="AS722" s="75">
        <v>0</v>
      </c>
      <c r="AT722" s="80">
        <v>0</v>
      </c>
      <c r="AU722" s="82">
        <f t="shared" si="508"/>
        <v>75367663.216000006</v>
      </c>
      <c r="AV722" s="113">
        <f t="shared" si="509"/>
        <v>54322316.440880008</v>
      </c>
      <c r="AW722" s="75">
        <f t="shared" si="510"/>
        <v>72712168.215999991</v>
      </c>
      <c r="AX722" s="75">
        <f t="shared" si="511"/>
        <v>5089851.7751199994</v>
      </c>
      <c r="AY722" s="76">
        <f t="shared" si="512"/>
        <v>1432231.644088001</v>
      </c>
      <c r="AZ722" s="75">
        <v>0</v>
      </c>
      <c r="BA722" s="75">
        <v>0</v>
      </c>
      <c r="BB722" s="75">
        <v>0</v>
      </c>
      <c r="BC722" s="80">
        <v>0</v>
      </c>
      <c r="BD722" s="80">
        <v>0</v>
      </c>
      <c r="BE722" s="80">
        <v>0</v>
      </c>
      <c r="BF722" s="78">
        <v>0</v>
      </c>
      <c r="BG722" s="348">
        <f t="shared" si="513"/>
        <v>6522083.4192080004</v>
      </c>
      <c r="BH722" s="188">
        <f t="shared" si="514"/>
        <v>68845579</v>
      </c>
      <c r="BM722" s="50">
        <v>885165</v>
      </c>
      <c r="BN722" s="391">
        <f t="shared" si="492"/>
        <v>46667</v>
      </c>
      <c r="BO722" s="391">
        <f t="shared" si="493"/>
        <v>931832</v>
      </c>
      <c r="BP722" s="391">
        <f t="shared" si="481"/>
        <v>26554950</v>
      </c>
      <c r="BQ722" s="50">
        <f t="shared" si="482"/>
        <v>1400010</v>
      </c>
      <c r="BR722" s="50">
        <f t="shared" si="483"/>
        <v>21347423.999999996</v>
      </c>
      <c r="BS722" s="50">
        <f t="shared" si="484"/>
        <v>2655495</v>
      </c>
      <c r="BT722" s="50">
        <f t="shared" si="485"/>
        <v>4500000</v>
      </c>
      <c r="BU722" s="50">
        <f t="shared" si="486"/>
        <v>6000000</v>
      </c>
      <c r="BV722" s="50">
        <f t="shared" si="487"/>
        <v>4892117.9999999991</v>
      </c>
      <c r="BW722" s="50">
        <f t="shared" si="488"/>
        <v>5217666.2159999991</v>
      </c>
      <c r="BX722" s="50">
        <f t="shared" si="489"/>
        <v>0</v>
      </c>
      <c r="BY722" s="50">
        <f t="shared" si="490"/>
        <v>2800000</v>
      </c>
      <c r="BZ722" s="50">
        <v>0</v>
      </c>
      <c r="CA722" s="50">
        <v>0</v>
      </c>
      <c r="CB722" s="50">
        <v>0</v>
      </c>
      <c r="CC722" s="50">
        <v>0</v>
      </c>
      <c r="CD722" s="391">
        <f t="shared" si="491"/>
        <v>75367663.216000006</v>
      </c>
      <c r="CE722" s="391">
        <f t="shared" si="494"/>
        <v>59412168.216000006</v>
      </c>
      <c r="CF722" s="391">
        <f t="shared" si="495"/>
        <v>72712168.216000006</v>
      </c>
      <c r="CG722" s="50">
        <f t="shared" si="515"/>
        <v>5089851.7751200013</v>
      </c>
      <c r="CH722" s="395">
        <f t="shared" si="516"/>
        <v>1941216.8216000006</v>
      </c>
      <c r="CI722" s="398">
        <v>0</v>
      </c>
      <c r="CJ722" s="50">
        <v>0</v>
      </c>
      <c r="CK722" s="50">
        <v>0</v>
      </c>
      <c r="CL722" s="50">
        <v>0</v>
      </c>
      <c r="CM722" s="50">
        <v>0</v>
      </c>
      <c r="CN722" s="50">
        <v>0</v>
      </c>
      <c r="CO722" s="50">
        <v>0</v>
      </c>
      <c r="CP722" s="395">
        <f t="shared" si="517"/>
        <v>7031068.5967200017</v>
      </c>
      <c r="CQ722" s="391">
        <f t="shared" si="518"/>
        <v>68336594</v>
      </c>
      <c r="CR722" s="391">
        <f t="shared" si="519"/>
        <v>-508985</v>
      </c>
    </row>
    <row r="723" spans="1:96" s="50" customFormat="1" ht="24" customHeight="1" x14ac:dyDescent="0.2">
      <c r="A723" s="182">
        <f t="shared" si="496"/>
        <v>2655495</v>
      </c>
      <c r="B723" s="298">
        <f t="shared" si="520"/>
        <v>717</v>
      </c>
      <c r="C723" s="266">
        <v>516</v>
      </c>
      <c r="D723" s="299">
        <v>13032</v>
      </c>
      <c r="E723" s="242" t="s">
        <v>832</v>
      </c>
      <c r="F723" s="243" t="s">
        <v>833</v>
      </c>
      <c r="G723" s="287" t="s">
        <v>137</v>
      </c>
      <c r="H723" s="274" t="s">
        <v>799</v>
      </c>
      <c r="I723" s="294" t="s">
        <v>3110</v>
      </c>
      <c r="J723" s="65" t="s">
        <v>834</v>
      </c>
      <c r="K723" s="65" t="s">
        <v>835</v>
      </c>
      <c r="L723" s="65" t="s">
        <v>799</v>
      </c>
      <c r="M723" s="292" t="s">
        <v>137</v>
      </c>
      <c r="N723" s="244" t="s">
        <v>2410</v>
      </c>
      <c r="O723" s="65"/>
      <c r="P723" s="90"/>
      <c r="Q723" s="244">
        <v>30</v>
      </c>
      <c r="R723" s="246">
        <v>120</v>
      </c>
      <c r="S723" s="246">
        <v>110</v>
      </c>
      <c r="T723" s="246">
        <v>29.33</v>
      </c>
      <c r="U723" s="90">
        <v>0</v>
      </c>
      <c r="V723" s="262">
        <v>15</v>
      </c>
      <c r="W723" s="99">
        <v>0</v>
      </c>
      <c r="X723" s="84">
        <v>0</v>
      </c>
      <c r="Y723" s="99">
        <v>0</v>
      </c>
      <c r="Z723" s="65">
        <v>0</v>
      </c>
      <c r="AA723" s="319">
        <v>885165</v>
      </c>
      <c r="AB723" s="319">
        <v>46667</v>
      </c>
      <c r="AC723" s="320">
        <f t="shared" si="497"/>
        <v>931832</v>
      </c>
      <c r="AD723" s="75">
        <v>4500000</v>
      </c>
      <c r="AE723" s="75">
        <v>6000000</v>
      </c>
      <c r="AF723" s="338">
        <f t="shared" si="521"/>
        <v>177895.19999999998</v>
      </c>
      <c r="AG723" s="113">
        <f t="shared" si="498"/>
        <v>26554950</v>
      </c>
      <c r="AH723" s="75">
        <f t="shared" si="499"/>
        <v>1400010</v>
      </c>
      <c r="AI723" s="75">
        <f t="shared" si="500"/>
        <v>21347423.999999996</v>
      </c>
      <c r="AJ723" s="75">
        <f t="shared" si="501"/>
        <v>0</v>
      </c>
      <c r="AK723" s="75">
        <f t="shared" si="502"/>
        <v>4500000</v>
      </c>
      <c r="AL723" s="75">
        <f t="shared" si="503"/>
        <v>6000000</v>
      </c>
      <c r="AM723" s="75">
        <f t="shared" si="504"/>
        <v>4892117.9999999991</v>
      </c>
      <c r="AN723" s="75">
        <f t="shared" si="505"/>
        <v>5217666.2159999991</v>
      </c>
      <c r="AO723" s="75">
        <f t="shared" si="506"/>
        <v>0</v>
      </c>
      <c r="AP723" s="75">
        <f t="shared" si="507"/>
        <v>3000000</v>
      </c>
      <c r="AQ723" s="75">
        <v>0</v>
      </c>
      <c r="AR723" s="75">
        <v>0</v>
      </c>
      <c r="AS723" s="75">
        <v>0</v>
      </c>
      <c r="AT723" s="80">
        <v>0</v>
      </c>
      <c r="AU723" s="82">
        <f t="shared" si="508"/>
        <v>72912168.216000006</v>
      </c>
      <c r="AV723" s="113">
        <f t="shared" si="509"/>
        <v>54308316.440880008</v>
      </c>
      <c r="AW723" s="75">
        <f t="shared" si="510"/>
        <v>72912168.215999991</v>
      </c>
      <c r="AX723" s="75">
        <f t="shared" si="511"/>
        <v>5103851.7751199994</v>
      </c>
      <c r="AY723" s="76">
        <f t="shared" si="512"/>
        <v>1430831.644088001</v>
      </c>
      <c r="AZ723" s="75">
        <v>0</v>
      </c>
      <c r="BA723" s="75">
        <v>0</v>
      </c>
      <c r="BB723" s="75">
        <v>0</v>
      </c>
      <c r="BC723" s="80">
        <v>0</v>
      </c>
      <c r="BD723" s="80">
        <v>0</v>
      </c>
      <c r="BE723" s="80">
        <v>0</v>
      </c>
      <c r="BF723" s="78">
        <v>0</v>
      </c>
      <c r="BG723" s="348">
        <f t="shared" si="513"/>
        <v>6534683.4192080004</v>
      </c>
      <c r="BH723" s="188">
        <f t="shared" si="514"/>
        <v>66377484</v>
      </c>
      <c r="BM723" s="50">
        <v>885165</v>
      </c>
      <c r="BN723" s="391">
        <f t="shared" si="492"/>
        <v>46667</v>
      </c>
      <c r="BO723" s="391">
        <f t="shared" si="493"/>
        <v>931832</v>
      </c>
      <c r="BP723" s="391">
        <f t="shared" si="481"/>
        <v>26554950</v>
      </c>
      <c r="BQ723" s="50">
        <f t="shared" si="482"/>
        <v>1400010</v>
      </c>
      <c r="BR723" s="50">
        <f t="shared" si="483"/>
        <v>21347423.999999996</v>
      </c>
      <c r="BS723" s="50">
        <f t="shared" si="484"/>
        <v>0</v>
      </c>
      <c r="BT723" s="50">
        <f t="shared" si="485"/>
        <v>4500000</v>
      </c>
      <c r="BU723" s="50">
        <f t="shared" si="486"/>
        <v>6000000</v>
      </c>
      <c r="BV723" s="50">
        <f t="shared" si="487"/>
        <v>4892117.9999999991</v>
      </c>
      <c r="BW723" s="50">
        <f t="shared" si="488"/>
        <v>5217666.2159999991</v>
      </c>
      <c r="BX723" s="50">
        <f t="shared" si="489"/>
        <v>0</v>
      </c>
      <c r="BY723" s="50">
        <f t="shared" si="490"/>
        <v>3000000</v>
      </c>
      <c r="BZ723" s="50">
        <v>0</v>
      </c>
      <c r="CA723" s="50">
        <v>0</v>
      </c>
      <c r="CB723" s="50">
        <v>0</v>
      </c>
      <c r="CC723" s="50">
        <v>0</v>
      </c>
      <c r="CD723" s="391">
        <f t="shared" si="491"/>
        <v>72912168.216000006</v>
      </c>
      <c r="CE723" s="391">
        <f t="shared" si="494"/>
        <v>59412168.216000006</v>
      </c>
      <c r="CF723" s="391">
        <f t="shared" si="495"/>
        <v>72912168.216000006</v>
      </c>
      <c r="CG723" s="50">
        <f t="shared" si="515"/>
        <v>5103851.7751200013</v>
      </c>
      <c r="CH723" s="395">
        <f t="shared" si="516"/>
        <v>1941216.8216000006</v>
      </c>
      <c r="CI723" s="398">
        <v>0</v>
      </c>
      <c r="CJ723" s="50">
        <v>0</v>
      </c>
      <c r="CK723" s="50">
        <v>0</v>
      </c>
      <c r="CL723" s="50">
        <v>0</v>
      </c>
      <c r="CM723" s="50">
        <v>0</v>
      </c>
      <c r="CN723" s="50">
        <v>0</v>
      </c>
      <c r="CO723" s="50">
        <v>0</v>
      </c>
      <c r="CP723" s="395">
        <f t="shared" si="517"/>
        <v>7045068.5967200017</v>
      </c>
      <c r="CQ723" s="391">
        <f t="shared" si="518"/>
        <v>65867099</v>
      </c>
      <c r="CR723" s="391">
        <f t="shared" si="519"/>
        <v>-510385</v>
      </c>
    </row>
    <row r="724" spans="1:96" s="50" customFormat="1" ht="24" customHeight="1" x14ac:dyDescent="0.2">
      <c r="A724" s="182">
        <f t="shared" si="496"/>
        <v>2655495</v>
      </c>
      <c r="B724" s="298">
        <f t="shared" si="520"/>
        <v>718</v>
      </c>
      <c r="C724" s="266">
        <v>517</v>
      </c>
      <c r="D724" s="299">
        <v>13053</v>
      </c>
      <c r="E724" s="242" t="s">
        <v>593</v>
      </c>
      <c r="F724" s="243" t="s">
        <v>900</v>
      </c>
      <c r="G724" s="287" t="s">
        <v>137</v>
      </c>
      <c r="H724" s="274" t="s">
        <v>799</v>
      </c>
      <c r="I724" s="294" t="s">
        <v>3111</v>
      </c>
      <c r="J724" s="65" t="s">
        <v>901</v>
      </c>
      <c r="K724" s="65" t="s">
        <v>902</v>
      </c>
      <c r="L724" s="65" t="s">
        <v>799</v>
      </c>
      <c r="M724" s="292" t="s">
        <v>137</v>
      </c>
      <c r="N724" s="244" t="s">
        <v>2410</v>
      </c>
      <c r="O724" s="65"/>
      <c r="P724" s="90"/>
      <c r="Q724" s="244">
        <v>30</v>
      </c>
      <c r="R724" s="246">
        <v>120</v>
      </c>
      <c r="S724" s="246">
        <v>110</v>
      </c>
      <c r="T724" s="246">
        <v>29.33</v>
      </c>
      <c r="U724" s="90">
        <v>0</v>
      </c>
      <c r="V724" s="262">
        <v>15</v>
      </c>
      <c r="W724" s="99">
        <v>0</v>
      </c>
      <c r="X724" s="84">
        <v>0</v>
      </c>
      <c r="Y724" s="99">
        <v>1</v>
      </c>
      <c r="Z724" s="65">
        <v>1</v>
      </c>
      <c r="AA724" s="319">
        <v>885165</v>
      </c>
      <c r="AB724" s="319">
        <v>46667</v>
      </c>
      <c r="AC724" s="320">
        <f t="shared" si="497"/>
        <v>931832</v>
      </c>
      <c r="AD724" s="75">
        <v>4500000</v>
      </c>
      <c r="AE724" s="75">
        <v>6000000</v>
      </c>
      <c r="AF724" s="338">
        <f t="shared" si="521"/>
        <v>177895.19999999998</v>
      </c>
      <c r="AG724" s="113">
        <f t="shared" si="498"/>
        <v>26554950</v>
      </c>
      <c r="AH724" s="75">
        <f t="shared" si="499"/>
        <v>1400010</v>
      </c>
      <c r="AI724" s="75">
        <f t="shared" si="500"/>
        <v>21347423.999999996</v>
      </c>
      <c r="AJ724" s="75">
        <f t="shared" si="501"/>
        <v>2655495</v>
      </c>
      <c r="AK724" s="75">
        <f t="shared" si="502"/>
        <v>4500000</v>
      </c>
      <c r="AL724" s="75">
        <f t="shared" si="503"/>
        <v>6000000</v>
      </c>
      <c r="AM724" s="75">
        <f t="shared" si="504"/>
        <v>4892117.9999999991</v>
      </c>
      <c r="AN724" s="75">
        <f t="shared" si="505"/>
        <v>5217666.2159999991</v>
      </c>
      <c r="AO724" s="75">
        <f t="shared" si="506"/>
        <v>0</v>
      </c>
      <c r="AP724" s="75">
        <f t="shared" si="507"/>
        <v>3000000</v>
      </c>
      <c r="AQ724" s="75">
        <v>0</v>
      </c>
      <c r="AR724" s="75">
        <v>0</v>
      </c>
      <c r="AS724" s="75">
        <v>0</v>
      </c>
      <c r="AT724" s="80">
        <v>0</v>
      </c>
      <c r="AU724" s="82">
        <f t="shared" si="508"/>
        <v>75567663.216000006</v>
      </c>
      <c r="AV724" s="113">
        <f t="shared" si="509"/>
        <v>54308316.440880008</v>
      </c>
      <c r="AW724" s="75">
        <f t="shared" si="510"/>
        <v>72912168.215999991</v>
      </c>
      <c r="AX724" s="75">
        <f t="shared" si="511"/>
        <v>5103851.7751199994</v>
      </c>
      <c r="AY724" s="76">
        <f t="shared" si="512"/>
        <v>1430831.644088001</v>
      </c>
      <c r="AZ724" s="75">
        <v>0</v>
      </c>
      <c r="BA724" s="75">
        <v>0</v>
      </c>
      <c r="BB724" s="75">
        <v>0</v>
      </c>
      <c r="BC724" s="80">
        <v>0</v>
      </c>
      <c r="BD724" s="80">
        <v>0</v>
      </c>
      <c r="BE724" s="80">
        <v>0</v>
      </c>
      <c r="BF724" s="78">
        <v>0</v>
      </c>
      <c r="BG724" s="348">
        <f t="shared" si="513"/>
        <v>6534683.4192080004</v>
      </c>
      <c r="BH724" s="188">
        <f t="shared" si="514"/>
        <v>69032979</v>
      </c>
      <c r="BM724" s="50">
        <v>885165</v>
      </c>
      <c r="BN724" s="391">
        <f t="shared" si="492"/>
        <v>46667</v>
      </c>
      <c r="BO724" s="391">
        <f t="shared" si="493"/>
        <v>931832</v>
      </c>
      <c r="BP724" s="391">
        <f t="shared" si="481"/>
        <v>26554950</v>
      </c>
      <c r="BQ724" s="50">
        <f t="shared" si="482"/>
        <v>1400010</v>
      </c>
      <c r="BR724" s="50">
        <f t="shared" si="483"/>
        <v>21347423.999999996</v>
      </c>
      <c r="BS724" s="50">
        <f t="shared" si="484"/>
        <v>2655495</v>
      </c>
      <c r="BT724" s="50">
        <f t="shared" si="485"/>
        <v>4500000</v>
      </c>
      <c r="BU724" s="50">
        <f t="shared" si="486"/>
        <v>6000000</v>
      </c>
      <c r="BV724" s="50">
        <f t="shared" si="487"/>
        <v>4892117.9999999991</v>
      </c>
      <c r="BW724" s="50">
        <f t="shared" si="488"/>
        <v>5217666.2159999991</v>
      </c>
      <c r="BX724" s="50">
        <f t="shared" si="489"/>
        <v>0</v>
      </c>
      <c r="BY724" s="50">
        <f t="shared" si="490"/>
        <v>3000000</v>
      </c>
      <c r="BZ724" s="50">
        <v>0</v>
      </c>
      <c r="CA724" s="50">
        <v>0</v>
      </c>
      <c r="CB724" s="50">
        <v>0</v>
      </c>
      <c r="CC724" s="50">
        <v>0</v>
      </c>
      <c r="CD724" s="391">
        <f t="shared" si="491"/>
        <v>75567663.216000006</v>
      </c>
      <c r="CE724" s="391">
        <f t="shared" si="494"/>
        <v>59412168.216000006</v>
      </c>
      <c r="CF724" s="391">
        <f t="shared" si="495"/>
        <v>72912168.216000006</v>
      </c>
      <c r="CG724" s="50">
        <f t="shared" si="515"/>
        <v>5103851.7751200013</v>
      </c>
      <c r="CH724" s="395">
        <f t="shared" si="516"/>
        <v>1941216.8216000006</v>
      </c>
      <c r="CI724" s="398">
        <v>0</v>
      </c>
      <c r="CJ724" s="50">
        <v>0</v>
      </c>
      <c r="CK724" s="50">
        <v>0</v>
      </c>
      <c r="CL724" s="50">
        <v>0</v>
      </c>
      <c r="CM724" s="50">
        <v>0</v>
      </c>
      <c r="CN724" s="50">
        <v>0</v>
      </c>
      <c r="CO724" s="50">
        <v>0</v>
      </c>
      <c r="CP724" s="395">
        <f t="shared" si="517"/>
        <v>7045068.5967200017</v>
      </c>
      <c r="CQ724" s="391">
        <f t="shared" si="518"/>
        <v>68522594</v>
      </c>
      <c r="CR724" s="391">
        <f t="shared" si="519"/>
        <v>-510385</v>
      </c>
    </row>
    <row r="725" spans="1:96" s="50" customFormat="1" ht="24" customHeight="1" x14ac:dyDescent="0.2">
      <c r="A725" s="182">
        <f t="shared" si="496"/>
        <v>2655495</v>
      </c>
      <c r="B725" s="298">
        <f t="shared" si="520"/>
        <v>719</v>
      </c>
      <c r="C725" s="266">
        <v>518</v>
      </c>
      <c r="D725" s="299">
        <v>13039</v>
      </c>
      <c r="E725" s="242" t="s">
        <v>259</v>
      </c>
      <c r="F725" s="243" t="s">
        <v>855</v>
      </c>
      <c r="G725" s="287" t="s">
        <v>137</v>
      </c>
      <c r="H725" s="274" t="s">
        <v>799</v>
      </c>
      <c r="I725" s="294" t="s">
        <v>3112</v>
      </c>
      <c r="J725" s="65" t="s">
        <v>856</v>
      </c>
      <c r="K725" s="65" t="s">
        <v>857</v>
      </c>
      <c r="L725" s="65" t="s">
        <v>799</v>
      </c>
      <c r="M725" s="292" t="s">
        <v>137</v>
      </c>
      <c r="N725" s="244" t="s">
        <v>2410</v>
      </c>
      <c r="O725" s="65"/>
      <c r="P725" s="90"/>
      <c r="Q725" s="244">
        <v>30</v>
      </c>
      <c r="R725" s="246">
        <v>120</v>
      </c>
      <c r="S725" s="246">
        <v>110</v>
      </c>
      <c r="T725" s="246">
        <v>29.33</v>
      </c>
      <c r="U725" s="90">
        <v>0</v>
      </c>
      <c r="V725" s="262">
        <v>14</v>
      </c>
      <c r="W725" s="99">
        <v>0</v>
      </c>
      <c r="X725" s="84">
        <v>0</v>
      </c>
      <c r="Y725" s="99">
        <v>2</v>
      </c>
      <c r="Z725" s="65">
        <v>2</v>
      </c>
      <c r="AA725" s="319">
        <v>885165</v>
      </c>
      <c r="AB725" s="319">
        <v>46667</v>
      </c>
      <c r="AC725" s="320">
        <f t="shared" si="497"/>
        <v>931832</v>
      </c>
      <c r="AD725" s="75">
        <v>4500000</v>
      </c>
      <c r="AE725" s="75">
        <v>6000000</v>
      </c>
      <c r="AF725" s="338">
        <f t="shared" si="521"/>
        <v>177895.19999999998</v>
      </c>
      <c r="AG725" s="113">
        <f t="shared" si="498"/>
        <v>26554950</v>
      </c>
      <c r="AH725" s="75">
        <f t="shared" si="499"/>
        <v>1400010</v>
      </c>
      <c r="AI725" s="75">
        <f t="shared" si="500"/>
        <v>21347423.999999996</v>
      </c>
      <c r="AJ725" s="75">
        <f t="shared" si="501"/>
        <v>5310990</v>
      </c>
      <c r="AK725" s="75">
        <f t="shared" si="502"/>
        <v>4500000</v>
      </c>
      <c r="AL725" s="75">
        <f t="shared" si="503"/>
        <v>6000000</v>
      </c>
      <c r="AM725" s="75">
        <f t="shared" si="504"/>
        <v>4892117.9999999991</v>
      </c>
      <c r="AN725" s="75">
        <f t="shared" si="505"/>
        <v>5217666.2159999991</v>
      </c>
      <c r="AO725" s="75">
        <f t="shared" si="506"/>
        <v>0</v>
      </c>
      <c r="AP725" s="75">
        <f t="shared" si="507"/>
        <v>2800000</v>
      </c>
      <c r="AQ725" s="75">
        <v>0</v>
      </c>
      <c r="AR725" s="75">
        <v>0</v>
      </c>
      <c r="AS725" s="75">
        <v>0</v>
      </c>
      <c r="AT725" s="80">
        <v>0</v>
      </c>
      <c r="AU725" s="82">
        <f t="shared" si="508"/>
        <v>78023158.216000006</v>
      </c>
      <c r="AV725" s="113">
        <f t="shared" si="509"/>
        <v>54322316.440880008</v>
      </c>
      <c r="AW725" s="75">
        <f t="shared" si="510"/>
        <v>72712168.215999991</v>
      </c>
      <c r="AX725" s="75">
        <f t="shared" si="511"/>
        <v>5089851.7751199994</v>
      </c>
      <c r="AY725" s="76">
        <f t="shared" si="512"/>
        <v>1432231.644088001</v>
      </c>
      <c r="AZ725" s="75">
        <v>0</v>
      </c>
      <c r="BA725" s="75">
        <v>0</v>
      </c>
      <c r="BB725" s="75">
        <v>0</v>
      </c>
      <c r="BC725" s="80">
        <v>0</v>
      </c>
      <c r="BD725" s="80">
        <v>0</v>
      </c>
      <c r="BE725" s="80">
        <v>0</v>
      </c>
      <c r="BF725" s="78">
        <v>0</v>
      </c>
      <c r="BG725" s="348">
        <f t="shared" si="513"/>
        <v>6522083.4192080004</v>
      </c>
      <c r="BH725" s="188">
        <f t="shared" si="514"/>
        <v>71501074</v>
      </c>
      <c r="BM725" s="50">
        <v>885165</v>
      </c>
      <c r="BN725" s="391">
        <f t="shared" si="492"/>
        <v>46667</v>
      </c>
      <c r="BO725" s="391">
        <f t="shared" si="493"/>
        <v>931832</v>
      </c>
      <c r="BP725" s="391">
        <f t="shared" si="481"/>
        <v>26554950</v>
      </c>
      <c r="BQ725" s="50">
        <f t="shared" si="482"/>
        <v>1400010</v>
      </c>
      <c r="BR725" s="50">
        <f t="shared" si="483"/>
        <v>21347423.999999996</v>
      </c>
      <c r="BS725" s="50">
        <f t="shared" si="484"/>
        <v>5310990</v>
      </c>
      <c r="BT725" s="50">
        <f t="shared" si="485"/>
        <v>4500000</v>
      </c>
      <c r="BU725" s="50">
        <f t="shared" si="486"/>
        <v>6000000</v>
      </c>
      <c r="BV725" s="50">
        <f t="shared" si="487"/>
        <v>4892117.9999999991</v>
      </c>
      <c r="BW725" s="50">
        <f t="shared" si="488"/>
        <v>5217666.2159999991</v>
      </c>
      <c r="BX725" s="50">
        <f t="shared" si="489"/>
        <v>0</v>
      </c>
      <c r="BY725" s="50">
        <f t="shared" si="490"/>
        <v>2800000</v>
      </c>
      <c r="BZ725" s="50">
        <v>0</v>
      </c>
      <c r="CA725" s="50">
        <v>0</v>
      </c>
      <c r="CB725" s="50">
        <v>0</v>
      </c>
      <c r="CC725" s="50">
        <v>0</v>
      </c>
      <c r="CD725" s="391">
        <f t="shared" si="491"/>
        <v>78023158.216000006</v>
      </c>
      <c r="CE725" s="391">
        <f t="shared" si="494"/>
        <v>59412168.216000006</v>
      </c>
      <c r="CF725" s="391">
        <f t="shared" si="495"/>
        <v>72712168.216000006</v>
      </c>
      <c r="CG725" s="50">
        <f t="shared" si="515"/>
        <v>5089851.7751200013</v>
      </c>
      <c r="CH725" s="395">
        <f t="shared" si="516"/>
        <v>1941216.8216000006</v>
      </c>
      <c r="CI725" s="398">
        <v>0</v>
      </c>
      <c r="CJ725" s="50">
        <v>0</v>
      </c>
      <c r="CK725" s="50">
        <v>0</v>
      </c>
      <c r="CL725" s="50">
        <v>0</v>
      </c>
      <c r="CM725" s="50">
        <v>0</v>
      </c>
      <c r="CN725" s="50">
        <v>0</v>
      </c>
      <c r="CO725" s="50">
        <v>0</v>
      </c>
      <c r="CP725" s="395">
        <f t="shared" si="517"/>
        <v>7031068.5967200017</v>
      </c>
      <c r="CQ725" s="391">
        <f t="shared" si="518"/>
        <v>70992089</v>
      </c>
      <c r="CR725" s="391">
        <f t="shared" si="519"/>
        <v>-508985</v>
      </c>
    </row>
    <row r="726" spans="1:96" s="50" customFormat="1" ht="24" customHeight="1" x14ac:dyDescent="0.2">
      <c r="A726" s="182">
        <f t="shared" si="496"/>
        <v>2655495</v>
      </c>
      <c r="B726" s="298">
        <f t="shared" si="520"/>
        <v>720</v>
      </c>
      <c r="C726" s="266">
        <v>519</v>
      </c>
      <c r="D726" s="299">
        <v>13043</v>
      </c>
      <c r="E726" s="242" t="s">
        <v>248</v>
      </c>
      <c r="F726" s="243" t="s">
        <v>868</v>
      </c>
      <c r="G726" s="287" t="s">
        <v>137</v>
      </c>
      <c r="H726" s="274" t="s">
        <v>799</v>
      </c>
      <c r="I726" s="294" t="s">
        <v>3113</v>
      </c>
      <c r="J726" s="65" t="s">
        <v>869</v>
      </c>
      <c r="K726" s="65" t="s">
        <v>870</v>
      </c>
      <c r="L726" s="65" t="s">
        <v>799</v>
      </c>
      <c r="M726" s="292" t="s">
        <v>137</v>
      </c>
      <c r="N726" s="244" t="s">
        <v>2410</v>
      </c>
      <c r="O726" s="65"/>
      <c r="P726" s="90"/>
      <c r="Q726" s="244">
        <v>30</v>
      </c>
      <c r="R726" s="246">
        <v>120</v>
      </c>
      <c r="S726" s="246">
        <v>110</v>
      </c>
      <c r="T726" s="246">
        <v>29.33</v>
      </c>
      <c r="U726" s="90">
        <v>0</v>
      </c>
      <c r="V726" s="262">
        <v>14</v>
      </c>
      <c r="W726" s="99">
        <v>0</v>
      </c>
      <c r="X726" s="84">
        <v>0</v>
      </c>
      <c r="Y726" s="99">
        <v>0</v>
      </c>
      <c r="Z726" s="390">
        <f t="shared" ref="Z726:Z728" si="522">Y726</f>
        <v>0</v>
      </c>
      <c r="AA726" s="319">
        <v>885165</v>
      </c>
      <c r="AB726" s="319">
        <v>46667</v>
      </c>
      <c r="AC726" s="320">
        <f t="shared" si="497"/>
        <v>931832</v>
      </c>
      <c r="AD726" s="75">
        <v>4500000</v>
      </c>
      <c r="AE726" s="75">
        <v>6000000</v>
      </c>
      <c r="AF726" s="338">
        <f t="shared" si="521"/>
        <v>177895.19999999998</v>
      </c>
      <c r="AG726" s="113">
        <f t="shared" si="498"/>
        <v>26554950</v>
      </c>
      <c r="AH726" s="75">
        <f t="shared" si="499"/>
        <v>1400010</v>
      </c>
      <c r="AI726" s="75">
        <f t="shared" si="500"/>
        <v>21347423.999999996</v>
      </c>
      <c r="AJ726" s="75">
        <f t="shared" si="501"/>
        <v>0</v>
      </c>
      <c r="AK726" s="75">
        <f t="shared" si="502"/>
        <v>4500000</v>
      </c>
      <c r="AL726" s="75">
        <f t="shared" si="503"/>
        <v>6000000</v>
      </c>
      <c r="AM726" s="75">
        <f t="shared" si="504"/>
        <v>4892117.9999999991</v>
      </c>
      <c r="AN726" s="75">
        <f t="shared" si="505"/>
        <v>5217666.2159999991</v>
      </c>
      <c r="AO726" s="75">
        <f t="shared" si="506"/>
        <v>0</v>
      </c>
      <c r="AP726" s="75">
        <f t="shared" si="507"/>
        <v>2800000</v>
      </c>
      <c r="AQ726" s="75">
        <v>0</v>
      </c>
      <c r="AR726" s="75">
        <v>0</v>
      </c>
      <c r="AS726" s="75">
        <v>0</v>
      </c>
      <c r="AT726" s="80">
        <v>0</v>
      </c>
      <c r="AU726" s="82">
        <f t="shared" si="508"/>
        <v>72712168.216000006</v>
      </c>
      <c r="AV726" s="113">
        <f t="shared" si="509"/>
        <v>54322316.440880008</v>
      </c>
      <c r="AW726" s="75">
        <f t="shared" si="510"/>
        <v>72712168.215999991</v>
      </c>
      <c r="AX726" s="75">
        <f t="shared" si="511"/>
        <v>5089851.7751199994</v>
      </c>
      <c r="AY726" s="76">
        <f t="shared" si="512"/>
        <v>1432231.644088001</v>
      </c>
      <c r="AZ726" s="75">
        <v>0</v>
      </c>
      <c r="BA726" s="75">
        <v>0</v>
      </c>
      <c r="BB726" s="75">
        <v>0</v>
      </c>
      <c r="BC726" s="80">
        <v>0</v>
      </c>
      <c r="BD726" s="80">
        <v>0</v>
      </c>
      <c r="BE726" s="80">
        <v>0</v>
      </c>
      <c r="BF726" s="78">
        <v>0</v>
      </c>
      <c r="BG726" s="348">
        <f t="shared" si="513"/>
        <v>6522083.4192080004</v>
      </c>
      <c r="BH726" s="188">
        <f t="shared" si="514"/>
        <v>66190084</v>
      </c>
      <c r="BM726" s="50">
        <v>885165</v>
      </c>
      <c r="BN726" s="391">
        <f t="shared" si="492"/>
        <v>46667</v>
      </c>
      <c r="BO726" s="391">
        <f t="shared" si="493"/>
        <v>931832</v>
      </c>
      <c r="BP726" s="391">
        <f t="shared" si="481"/>
        <v>26554950</v>
      </c>
      <c r="BQ726" s="50">
        <f t="shared" si="482"/>
        <v>1400010</v>
      </c>
      <c r="BR726" s="50">
        <f t="shared" si="483"/>
        <v>21347423.999999996</v>
      </c>
      <c r="BS726" s="50">
        <f t="shared" si="484"/>
        <v>0</v>
      </c>
      <c r="BT726" s="50">
        <f t="shared" si="485"/>
        <v>4500000</v>
      </c>
      <c r="BU726" s="50">
        <f t="shared" si="486"/>
        <v>6000000</v>
      </c>
      <c r="BV726" s="50">
        <f t="shared" si="487"/>
        <v>4892117.9999999991</v>
      </c>
      <c r="BW726" s="50">
        <f t="shared" si="488"/>
        <v>5217666.2159999991</v>
      </c>
      <c r="BX726" s="50">
        <f t="shared" si="489"/>
        <v>0</v>
      </c>
      <c r="BY726" s="50">
        <f t="shared" si="490"/>
        <v>2800000</v>
      </c>
      <c r="BZ726" s="50">
        <v>0</v>
      </c>
      <c r="CA726" s="50">
        <v>0</v>
      </c>
      <c r="CB726" s="50">
        <v>0</v>
      </c>
      <c r="CC726" s="50">
        <v>0</v>
      </c>
      <c r="CD726" s="391">
        <f t="shared" si="491"/>
        <v>72712168.216000006</v>
      </c>
      <c r="CE726" s="391">
        <f t="shared" si="494"/>
        <v>59412168.216000006</v>
      </c>
      <c r="CF726" s="391">
        <f t="shared" si="495"/>
        <v>72712168.216000006</v>
      </c>
      <c r="CG726" s="50">
        <f t="shared" si="515"/>
        <v>5089851.7751200013</v>
      </c>
      <c r="CH726" s="395">
        <f t="shared" si="516"/>
        <v>1941216.8216000006</v>
      </c>
      <c r="CI726" s="398">
        <v>0</v>
      </c>
      <c r="CJ726" s="50">
        <v>0</v>
      </c>
      <c r="CK726" s="50">
        <v>0</v>
      </c>
      <c r="CL726" s="50">
        <v>0</v>
      </c>
      <c r="CM726" s="50">
        <v>0</v>
      </c>
      <c r="CN726" s="50">
        <v>0</v>
      </c>
      <c r="CO726" s="50">
        <v>0</v>
      </c>
      <c r="CP726" s="395">
        <f t="shared" si="517"/>
        <v>7031068.5967200017</v>
      </c>
      <c r="CQ726" s="391">
        <f t="shared" si="518"/>
        <v>65681099</v>
      </c>
      <c r="CR726" s="391">
        <f t="shared" si="519"/>
        <v>-508985</v>
      </c>
    </row>
    <row r="727" spans="1:96" s="50" customFormat="1" ht="24" customHeight="1" x14ac:dyDescent="0.2">
      <c r="A727" s="182">
        <f t="shared" si="496"/>
        <v>2655495</v>
      </c>
      <c r="B727" s="298">
        <f t="shared" si="520"/>
        <v>721</v>
      </c>
      <c r="C727" s="266">
        <v>520</v>
      </c>
      <c r="D727" s="299">
        <v>13025</v>
      </c>
      <c r="E727" s="242" t="s">
        <v>158</v>
      </c>
      <c r="F727" s="243" t="s">
        <v>808</v>
      </c>
      <c r="G727" s="287" t="s">
        <v>137</v>
      </c>
      <c r="H727" s="274" t="s">
        <v>799</v>
      </c>
      <c r="I727" s="294" t="s">
        <v>3114</v>
      </c>
      <c r="J727" s="65" t="s">
        <v>809</v>
      </c>
      <c r="K727" s="65" t="s">
        <v>810</v>
      </c>
      <c r="L727" s="65" t="s">
        <v>799</v>
      </c>
      <c r="M727" s="292" t="s">
        <v>137</v>
      </c>
      <c r="N727" s="99"/>
      <c r="O727" s="65"/>
      <c r="P727" s="245" t="s">
        <v>2410</v>
      </c>
      <c r="Q727" s="244">
        <v>30</v>
      </c>
      <c r="R727" s="246">
        <v>120</v>
      </c>
      <c r="S727" s="246">
        <v>220</v>
      </c>
      <c r="T727" s="246">
        <v>29.33</v>
      </c>
      <c r="U727" s="90">
        <v>0</v>
      </c>
      <c r="V727" s="262">
        <v>30</v>
      </c>
      <c r="W727" s="99">
        <v>0</v>
      </c>
      <c r="X727" s="84">
        <v>0</v>
      </c>
      <c r="Y727" s="99">
        <v>0</v>
      </c>
      <c r="Z727" s="390">
        <f t="shared" si="522"/>
        <v>0</v>
      </c>
      <c r="AA727" s="319">
        <v>885165</v>
      </c>
      <c r="AB727" s="319">
        <v>0</v>
      </c>
      <c r="AC727" s="320">
        <f t="shared" si="497"/>
        <v>885165</v>
      </c>
      <c r="AD727" s="75">
        <v>4500000</v>
      </c>
      <c r="AE727" s="75">
        <v>6000000</v>
      </c>
      <c r="AF727" s="338">
        <f t="shared" si="521"/>
        <v>168986.04545454544</v>
      </c>
      <c r="AG727" s="113">
        <f t="shared" si="498"/>
        <v>26554950</v>
      </c>
      <c r="AH727" s="75">
        <f t="shared" si="499"/>
        <v>0</v>
      </c>
      <c r="AI727" s="75">
        <f t="shared" si="500"/>
        <v>20278325.454545453</v>
      </c>
      <c r="AJ727" s="75">
        <f t="shared" si="501"/>
        <v>0</v>
      </c>
      <c r="AK727" s="75">
        <f t="shared" si="502"/>
        <v>4500000</v>
      </c>
      <c r="AL727" s="75">
        <f t="shared" si="503"/>
        <v>6000000</v>
      </c>
      <c r="AM727" s="75">
        <f t="shared" si="504"/>
        <v>9294232.5</v>
      </c>
      <c r="AN727" s="75">
        <f t="shared" si="505"/>
        <v>4956360.7131818179</v>
      </c>
      <c r="AO727" s="75">
        <f t="shared" si="506"/>
        <v>0</v>
      </c>
      <c r="AP727" s="75">
        <f t="shared" si="507"/>
        <v>6000000</v>
      </c>
      <c r="AQ727" s="75">
        <v>0</v>
      </c>
      <c r="AR727" s="75">
        <v>0</v>
      </c>
      <c r="AS727" s="75">
        <v>0</v>
      </c>
      <c r="AT727" s="80">
        <v>0</v>
      </c>
      <c r="AU727" s="82">
        <f t="shared" si="508"/>
        <v>77583868.667727277</v>
      </c>
      <c r="AV727" s="113">
        <f t="shared" si="509"/>
        <v>55652997.860986367</v>
      </c>
      <c r="AW727" s="75">
        <f t="shared" si="510"/>
        <v>77583868.667727262</v>
      </c>
      <c r="AX727" s="75">
        <f t="shared" si="511"/>
        <v>5430870.8067409089</v>
      </c>
      <c r="AY727" s="76">
        <f t="shared" si="512"/>
        <v>1565299.7860986367</v>
      </c>
      <c r="AZ727" s="75">
        <v>0</v>
      </c>
      <c r="BA727" s="75">
        <v>0</v>
      </c>
      <c r="BB727" s="75">
        <v>0</v>
      </c>
      <c r="BC727" s="80">
        <v>0</v>
      </c>
      <c r="BD727" s="80">
        <v>0</v>
      </c>
      <c r="BE727" s="80">
        <v>0</v>
      </c>
      <c r="BF727" s="78">
        <v>0</v>
      </c>
      <c r="BG727" s="348">
        <f t="shared" si="513"/>
        <v>6996170.5928395456</v>
      </c>
      <c r="BH727" s="188">
        <f t="shared" si="514"/>
        <v>70587698</v>
      </c>
      <c r="BM727" s="50">
        <v>885165</v>
      </c>
      <c r="BN727" s="391">
        <f t="shared" si="492"/>
        <v>0</v>
      </c>
      <c r="BO727" s="391">
        <f t="shared" si="493"/>
        <v>885165</v>
      </c>
      <c r="BP727" s="391">
        <f t="shared" si="481"/>
        <v>26554950</v>
      </c>
      <c r="BQ727" s="50">
        <f t="shared" si="482"/>
        <v>0</v>
      </c>
      <c r="BR727" s="50">
        <f t="shared" si="483"/>
        <v>20278325.454545453</v>
      </c>
      <c r="BS727" s="50">
        <f t="shared" si="484"/>
        <v>0</v>
      </c>
      <c r="BT727" s="50">
        <f t="shared" si="485"/>
        <v>4500000</v>
      </c>
      <c r="BU727" s="50">
        <f t="shared" si="486"/>
        <v>6000000</v>
      </c>
      <c r="BV727" s="50">
        <f t="shared" si="487"/>
        <v>9294232.5</v>
      </c>
      <c r="BW727" s="50">
        <f t="shared" si="488"/>
        <v>4956360.7131818179</v>
      </c>
      <c r="BX727" s="50">
        <f t="shared" si="489"/>
        <v>0</v>
      </c>
      <c r="BY727" s="50">
        <f t="shared" si="490"/>
        <v>6000000</v>
      </c>
      <c r="BZ727" s="50">
        <v>0</v>
      </c>
      <c r="CA727" s="50">
        <v>0</v>
      </c>
      <c r="CB727" s="50">
        <v>0</v>
      </c>
      <c r="CC727" s="50">
        <v>0</v>
      </c>
      <c r="CD727" s="391">
        <f t="shared" si="491"/>
        <v>77583868.667727277</v>
      </c>
      <c r="CE727" s="391">
        <f t="shared" si="494"/>
        <v>61083868.667727277</v>
      </c>
      <c r="CF727" s="391">
        <f t="shared" si="495"/>
        <v>77583868.667727277</v>
      </c>
      <c r="CG727" s="50">
        <f t="shared" si="515"/>
        <v>5430870.8067409098</v>
      </c>
      <c r="CH727" s="395">
        <f t="shared" si="516"/>
        <v>2108386.8667727276</v>
      </c>
      <c r="CI727" s="398">
        <v>0</v>
      </c>
      <c r="CJ727" s="50">
        <v>0</v>
      </c>
      <c r="CK727" s="50">
        <v>0</v>
      </c>
      <c r="CL727" s="50">
        <v>0</v>
      </c>
      <c r="CM727" s="50">
        <v>0</v>
      </c>
      <c r="CN727" s="50">
        <v>0</v>
      </c>
      <c r="CO727" s="50">
        <v>0</v>
      </c>
      <c r="CP727" s="395">
        <f t="shared" si="517"/>
        <v>7539257.6735136379</v>
      </c>
      <c r="CQ727" s="391">
        <f t="shared" si="518"/>
        <v>70044610</v>
      </c>
      <c r="CR727" s="391">
        <f t="shared" si="519"/>
        <v>-543088</v>
      </c>
    </row>
    <row r="728" spans="1:96" s="50" customFormat="1" ht="24" customHeight="1" x14ac:dyDescent="0.2">
      <c r="A728" s="182">
        <f t="shared" si="496"/>
        <v>2655495</v>
      </c>
      <c r="B728" s="298">
        <f t="shared" si="520"/>
        <v>722</v>
      </c>
      <c r="C728" s="266">
        <v>521</v>
      </c>
      <c r="D728" s="299">
        <v>13072</v>
      </c>
      <c r="E728" s="242" t="s">
        <v>963</v>
      </c>
      <c r="F728" s="243" t="s">
        <v>312</v>
      </c>
      <c r="G728" s="287" t="s">
        <v>137</v>
      </c>
      <c r="H728" s="274" t="s">
        <v>799</v>
      </c>
      <c r="I728" s="294" t="s">
        <v>3115</v>
      </c>
      <c r="J728" s="65" t="s">
        <v>964</v>
      </c>
      <c r="K728" s="65" t="s">
        <v>965</v>
      </c>
      <c r="L728" s="65" t="s">
        <v>799</v>
      </c>
      <c r="M728" s="292" t="s">
        <v>137</v>
      </c>
      <c r="N728" s="244" t="s">
        <v>2410</v>
      </c>
      <c r="O728" s="65"/>
      <c r="P728" s="90"/>
      <c r="Q728" s="244">
        <v>30</v>
      </c>
      <c r="R728" s="246">
        <v>120</v>
      </c>
      <c r="S728" s="246">
        <v>110</v>
      </c>
      <c r="T728" s="246">
        <v>29.33</v>
      </c>
      <c r="U728" s="90">
        <v>0</v>
      </c>
      <c r="V728" s="262">
        <v>15</v>
      </c>
      <c r="W728" s="99">
        <v>0</v>
      </c>
      <c r="X728" s="84">
        <v>0</v>
      </c>
      <c r="Y728" s="99">
        <v>2</v>
      </c>
      <c r="Z728" s="390">
        <f t="shared" si="522"/>
        <v>2</v>
      </c>
      <c r="AA728" s="319">
        <v>885165</v>
      </c>
      <c r="AB728" s="319">
        <v>46667</v>
      </c>
      <c r="AC728" s="320">
        <f t="shared" si="497"/>
        <v>931832</v>
      </c>
      <c r="AD728" s="75">
        <v>4500000</v>
      </c>
      <c r="AE728" s="75">
        <v>6000000</v>
      </c>
      <c r="AF728" s="338">
        <f t="shared" si="521"/>
        <v>177895.19999999998</v>
      </c>
      <c r="AG728" s="113">
        <f t="shared" si="498"/>
        <v>26554950</v>
      </c>
      <c r="AH728" s="75">
        <f t="shared" si="499"/>
        <v>1400010</v>
      </c>
      <c r="AI728" s="75">
        <f t="shared" si="500"/>
        <v>21347423.999999996</v>
      </c>
      <c r="AJ728" s="75">
        <f t="shared" si="501"/>
        <v>5310990</v>
      </c>
      <c r="AK728" s="75">
        <f t="shared" si="502"/>
        <v>4500000</v>
      </c>
      <c r="AL728" s="75">
        <f t="shared" si="503"/>
        <v>6000000</v>
      </c>
      <c r="AM728" s="75">
        <f t="shared" si="504"/>
        <v>4892117.9999999991</v>
      </c>
      <c r="AN728" s="75">
        <f t="shared" si="505"/>
        <v>5217666.2159999991</v>
      </c>
      <c r="AO728" s="75">
        <f t="shared" si="506"/>
        <v>0</v>
      </c>
      <c r="AP728" s="75">
        <f t="shared" si="507"/>
        <v>3000000</v>
      </c>
      <c r="AQ728" s="75">
        <v>0</v>
      </c>
      <c r="AR728" s="75">
        <v>0</v>
      </c>
      <c r="AS728" s="75">
        <v>0</v>
      </c>
      <c r="AT728" s="80">
        <v>0</v>
      </c>
      <c r="AU728" s="82">
        <f t="shared" si="508"/>
        <v>78223158.216000006</v>
      </c>
      <c r="AV728" s="113">
        <f t="shared" si="509"/>
        <v>54308316.440880008</v>
      </c>
      <c r="AW728" s="75">
        <f t="shared" si="510"/>
        <v>72912168.215999991</v>
      </c>
      <c r="AX728" s="75">
        <f t="shared" si="511"/>
        <v>5103851.7751199994</v>
      </c>
      <c r="AY728" s="76">
        <f t="shared" si="512"/>
        <v>1430831.644088001</v>
      </c>
      <c r="AZ728" s="75">
        <v>0</v>
      </c>
      <c r="BA728" s="75">
        <v>0</v>
      </c>
      <c r="BB728" s="75">
        <v>0</v>
      </c>
      <c r="BC728" s="80">
        <v>0</v>
      </c>
      <c r="BD728" s="80">
        <v>0</v>
      </c>
      <c r="BE728" s="80">
        <v>0</v>
      </c>
      <c r="BF728" s="78">
        <v>0</v>
      </c>
      <c r="BG728" s="348">
        <f t="shared" si="513"/>
        <v>6534683.4192080004</v>
      </c>
      <c r="BH728" s="188">
        <f t="shared" si="514"/>
        <v>71688474</v>
      </c>
      <c r="BM728" s="50">
        <v>885165</v>
      </c>
      <c r="BN728" s="391">
        <f t="shared" si="492"/>
        <v>46667</v>
      </c>
      <c r="BO728" s="391">
        <f t="shared" si="493"/>
        <v>931832</v>
      </c>
      <c r="BP728" s="391">
        <f t="shared" si="481"/>
        <v>26554950</v>
      </c>
      <c r="BQ728" s="50">
        <f t="shared" si="482"/>
        <v>1400010</v>
      </c>
      <c r="BR728" s="50">
        <f t="shared" si="483"/>
        <v>21347423.999999996</v>
      </c>
      <c r="BS728" s="50">
        <f t="shared" si="484"/>
        <v>5310990</v>
      </c>
      <c r="BT728" s="50">
        <f t="shared" si="485"/>
        <v>4500000</v>
      </c>
      <c r="BU728" s="50">
        <f t="shared" si="486"/>
        <v>6000000</v>
      </c>
      <c r="BV728" s="50">
        <f t="shared" si="487"/>
        <v>4892117.9999999991</v>
      </c>
      <c r="BW728" s="50">
        <f t="shared" si="488"/>
        <v>5217666.2159999991</v>
      </c>
      <c r="BX728" s="50">
        <f t="shared" si="489"/>
        <v>0</v>
      </c>
      <c r="BY728" s="50">
        <f t="shared" si="490"/>
        <v>3000000</v>
      </c>
      <c r="BZ728" s="50">
        <v>0</v>
      </c>
      <c r="CA728" s="50">
        <v>0</v>
      </c>
      <c r="CB728" s="50">
        <v>0</v>
      </c>
      <c r="CC728" s="50">
        <v>0</v>
      </c>
      <c r="CD728" s="391">
        <f t="shared" si="491"/>
        <v>78223158.216000006</v>
      </c>
      <c r="CE728" s="391">
        <f t="shared" si="494"/>
        <v>59412168.216000006</v>
      </c>
      <c r="CF728" s="391">
        <f t="shared" si="495"/>
        <v>72912168.216000006</v>
      </c>
      <c r="CG728" s="50">
        <f t="shared" si="515"/>
        <v>5103851.7751200013</v>
      </c>
      <c r="CH728" s="395">
        <f t="shared" si="516"/>
        <v>1941216.8216000006</v>
      </c>
      <c r="CI728" s="398">
        <v>0</v>
      </c>
      <c r="CJ728" s="50">
        <v>0</v>
      </c>
      <c r="CK728" s="50">
        <v>0</v>
      </c>
      <c r="CL728" s="50">
        <v>0</v>
      </c>
      <c r="CM728" s="50">
        <v>0</v>
      </c>
      <c r="CN728" s="50">
        <v>0</v>
      </c>
      <c r="CO728" s="50">
        <v>0</v>
      </c>
      <c r="CP728" s="395">
        <f t="shared" si="517"/>
        <v>7045068.5967200017</v>
      </c>
      <c r="CQ728" s="391">
        <f t="shared" si="518"/>
        <v>71178089</v>
      </c>
      <c r="CR728" s="391">
        <f t="shared" si="519"/>
        <v>-510385</v>
      </c>
    </row>
    <row r="729" spans="1:96" s="50" customFormat="1" ht="24" customHeight="1" x14ac:dyDescent="0.2">
      <c r="A729" s="182">
        <f t="shared" si="496"/>
        <v>2655495</v>
      </c>
      <c r="B729" s="298">
        <f t="shared" si="520"/>
        <v>723</v>
      </c>
      <c r="C729" s="266">
        <v>522</v>
      </c>
      <c r="D729" s="299">
        <v>13073</v>
      </c>
      <c r="E729" s="242" t="s">
        <v>966</v>
      </c>
      <c r="F729" s="243" t="s">
        <v>967</v>
      </c>
      <c r="G729" s="287" t="s">
        <v>137</v>
      </c>
      <c r="H729" s="274" t="s">
        <v>799</v>
      </c>
      <c r="I729" s="294" t="s">
        <v>3116</v>
      </c>
      <c r="J729" s="65" t="s">
        <v>968</v>
      </c>
      <c r="K729" s="65" t="s">
        <v>969</v>
      </c>
      <c r="L729" s="65" t="s">
        <v>799</v>
      </c>
      <c r="M729" s="292" t="s">
        <v>137</v>
      </c>
      <c r="N729" s="244" t="s">
        <v>2410</v>
      </c>
      <c r="O729" s="65"/>
      <c r="P729" s="90"/>
      <c r="Q729" s="244">
        <v>30</v>
      </c>
      <c r="R729" s="246">
        <v>120</v>
      </c>
      <c r="S729" s="246">
        <v>110</v>
      </c>
      <c r="T729" s="246">
        <v>29.33</v>
      </c>
      <c r="U729" s="90">
        <v>0</v>
      </c>
      <c r="V729" s="262">
        <v>14</v>
      </c>
      <c r="W729" s="99">
        <v>0</v>
      </c>
      <c r="X729" s="84">
        <v>0</v>
      </c>
      <c r="Y729" s="99">
        <v>2</v>
      </c>
      <c r="Z729" s="65">
        <v>2</v>
      </c>
      <c r="AA729" s="319">
        <v>885165</v>
      </c>
      <c r="AB729" s="319">
        <v>46667</v>
      </c>
      <c r="AC729" s="320">
        <f t="shared" si="497"/>
        <v>931832</v>
      </c>
      <c r="AD729" s="75">
        <v>4500000</v>
      </c>
      <c r="AE729" s="75">
        <v>6000000</v>
      </c>
      <c r="AF729" s="338">
        <f t="shared" si="521"/>
        <v>177895.19999999998</v>
      </c>
      <c r="AG729" s="113">
        <f t="shared" si="498"/>
        <v>26554950</v>
      </c>
      <c r="AH729" s="75">
        <f t="shared" si="499"/>
        <v>1400010</v>
      </c>
      <c r="AI729" s="75">
        <f t="shared" si="500"/>
        <v>21347423.999999996</v>
      </c>
      <c r="AJ729" s="75">
        <f t="shared" si="501"/>
        <v>5310990</v>
      </c>
      <c r="AK729" s="75">
        <f t="shared" si="502"/>
        <v>4500000</v>
      </c>
      <c r="AL729" s="75">
        <f t="shared" si="503"/>
        <v>6000000</v>
      </c>
      <c r="AM729" s="75">
        <f t="shared" si="504"/>
        <v>4892117.9999999991</v>
      </c>
      <c r="AN729" s="75">
        <f t="shared" si="505"/>
        <v>5217666.2159999991</v>
      </c>
      <c r="AO729" s="75">
        <f t="shared" si="506"/>
        <v>0</v>
      </c>
      <c r="AP729" s="75">
        <f t="shared" si="507"/>
        <v>2800000</v>
      </c>
      <c r="AQ729" s="75">
        <v>0</v>
      </c>
      <c r="AR729" s="75">
        <v>0</v>
      </c>
      <c r="AS729" s="75">
        <v>0</v>
      </c>
      <c r="AT729" s="80">
        <v>0</v>
      </c>
      <c r="AU729" s="82">
        <f t="shared" si="508"/>
        <v>78023158.216000006</v>
      </c>
      <c r="AV729" s="113">
        <f t="shared" si="509"/>
        <v>54322316.440880008</v>
      </c>
      <c r="AW729" s="75">
        <f t="shared" si="510"/>
        <v>72712168.215999991</v>
      </c>
      <c r="AX729" s="75">
        <f t="shared" si="511"/>
        <v>5089851.7751199994</v>
      </c>
      <c r="AY729" s="76">
        <f t="shared" si="512"/>
        <v>1432231.644088001</v>
      </c>
      <c r="AZ729" s="75">
        <v>0</v>
      </c>
      <c r="BA729" s="75">
        <v>0</v>
      </c>
      <c r="BB729" s="75">
        <v>0</v>
      </c>
      <c r="BC729" s="80">
        <v>0</v>
      </c>
      <c r="BD729" s="80">
        <v>0</v>
      </c>
      <c r="BE729" s="80">
        <v>0</v>
      </c>
      <c r="BF729" s="78">
        <v>0</v>
      </c>
      <c r="BG729" s="348">
        <f t="shared" si="513"/>
        <v>6522083.4192080004</v>
      </c>
      <c r="BH729" s="188">
        <f t="shared" si="514"/>
        <v>71501074</v>
      </c>
      <c r="BM729" s="50">
        <v>885165</v>
      </c>
      <c r="BN729" s="391">
        <f t="shared" si="492"/>
        <v>46667</v>
      </c>
      <c r="BO729" s="391">
        <f t="shared" si="493"/>
        <v>931832</v>
      </c>
      <c r="BP729" s="391">
        <f t="shared" si="481"/>
        <v>26554950</v>
      </c>
      <c r="BQ729" s="50">
        <f t="shared" si="482"/>
        <v>1400010</v>
      </c>
      <c r="BR729" s="50">
        <f t="shared" si="483"/>
        <v>21347423.999999996</v>
      </c>
      <c r="BS729" s="50">
        <f t="shared" si="484"/>
        <v>5310990</v>
      </c>
      <c r="BT729" s="50">
        <f t="shared" si="485"/>
        <v>4500000</v>
      </c>
      <c r="BU729" s="50">
        <f t="shared" si="486"/>
        <v>6000000</v>
      </c>
      <c r="BV729" s="50">
        <f t="shared" si="487"/>
        <v>4892117.9999999991</v>
      </c>
      <c r="BW729" s="50">
        <f t="shared" si="488"/>
        <v>5217666.2159999991</v>
      </c>
      <c r="BX729" s="50">
        <f t="shared" si="489"/>
        <v>0</v>
      </c>
      <c r="BY729" s="50">
        <f t="shared" si="490"/>
        <v>2800000</v>
      </c>
      <c r="BZ729" s="50">
        <v>0</v>
      </c>
      <c r="CA729" s="50">
        <v>0</v>
      </c>
      <c r="CB729" s="50">
        <v>0</v>
      </c>
      <c r="CC729" s="50">
        <v>0</v>
      </c>
      <c r="CD729" s="391">
        <f t="shared" si="491"/>
        <v>78023158.216000006</v>
      </c>
      <c r="CE729" s="391">
        <f t="shared" si="494"/>
        <v>59412168.216000006</v>
      </c>
      <c r="CF729" s="391">
        <f t="shared" si="495"/>
        <v>72712168.216000006</v>
      </c>
      <c r="CG729" s="50">
        <f t="shared" si="515"/>
        <v>5089851.7751200013</v>
      </c>
      <c r="CH729" s="395">
        <f t="shared" si="516"/>
        <v>1941216.8216000006</v>
      </c>
      <c r="CI729" s="398">
        <v>0</v>
      </c>
      <c r="CJ729" s="50">
        <v>0</v>
      </c>
      <c r="CK729" s="50">
        <v>0</v>
      </c>
      <c r="CL729" s="50">
        <v>0</v>
      </c>
      <c r="CM729" s="50">
        <v>0</v>
      </c>
      <c r="CN729" s="50">
        <v>0</v>
      </c>
      <c r="CO729" s="50">
        <v>0</v>
      </c>
      <c r="CP729" s="395">
        <f t="shared" si="517"/>
        <v>7031068.5967200017</v>
      </c>
      <c r="CQ729" s="391">
        <f t="shared" si="518"/>
        <v>70992089</v>
      </c>
      <c r="CR729" s="391">
        <f t="shared" si="519"/>
        <v>-508985</v>
      </c>
    </row>
    <row r="730" spans="1:96" s="50" customFormat="1" ht="24" customHeight="1" x14ac:dyDescent="0.2">
      <c r="A730" s="182">
        <f t="shared" si="496"/>
        <v>2655495</v>
      </c>
      <c r="B730" s="298">
        <f t="shared" si="520"/>
        <v>724</v>
      </c>
      <c r="C730" s="266">
        <v>523</v>
      </c>
      <c r="D730" s="299">
        <v>13076</v>
      </c>
      <c r="E730" s="242" t="s">
        <v>593</v>
      </c>
      <c r="F730" s="243" t="s">
        <v>977</v>
      </c>
      <c r="G730" s="287" t="s">
        <v>137</v>
      </c>
      <c r="H730" s="274" t="s">
        <v>799</v>
      </c>
      <c r="I730" s="294" t="s">
        <v>3117</v>
      </c>
      <c r="J730" s="65" t="s">
        <v>978</v>
      </c>
      <c r="K730" s="65"/>
      <c r="L730" s="65" t="s">
        <v>799</v>
      </c>
      <c r="M730" s="292" t="s">
        <v>137</v>
      </c>
      <c r="N730" s="244" t="s">
        <v>2410</v>
      </c>
      <c r="O730" s="65"/>
      <c r="P730" s="90"/>
      <c r="Q730" s="244">
        <v>30</v>
      </c>
      <c r="R730" s="246">
        <v>120</v>
      </c>
      <c r="S730" s="246">
        <v>110</v>
      </c>
      <c r="T730" s="246">
        <v>29.33</v>
      </c>
      <c r="U730" s="90">
        <v>0</v>
      </c>
      <c r="V730" s="262">
        <v>15</v>
      </c>
      <c r="W730" s="99">
        <v>0</v>
      </c>
      <c r="X730" s="84">
        <v>0</v>
      </c>
      <c r="Y730" s="99">
        <v>0</v>
      </c>
      <c r="Z730" s="65">
        <v>0</v>
      </c>
      <c r="AA730" s="319">
        <v>885165</v>
      </c>
      <c r="AB730" s="319">
        <v>0</v>
      </c>
      <c r="AC730" s="320">
        <f t="shared" si="497"/>
        <v>885165</v>
      </c>
      <c r="AD730" s="75">
        <v>4500000</v>
      </c>
      <c r="AE730" s="75">
        <v>6000000</v>
      </c>
      <c r="AF730" s="338">
        <f t="shared" si="521"/>
        <v>168986.04545454544</v>
      </c>
      <c r="AG730" s="113">
        <f t="shared" si="498"/>
        <v>26554950</v>
      </c>
      <c r="AH730" s="75">
        <f t="shared" si="499"/>
        <v>0</v>
      </c>
      <c r="AI730" s="75">
        <f t="shared" si="500"/>
        <v>20278325.454545453</v>
      </c>
      <c r="AJ730" s="75">
        <f t="shared" si="501"/>
        <v>0</v>
      </c>
      <c r="AK730" s="75">
        <f t="shared" si="502"/>
        <v>4500000</v>
      </c>
      <c r="AL730" s="75">
        <f t="shared" si="503"/>
        <v>6000000</v>
      </c>
      <c r="AM730" s="75">
        <f t="shared" si="504"/>
        <v>4647116.25</v>
      </c>
      <c r="AN730" s="75">
        <f t="shared" si="505"/>
        <v>4956360.7131818179</v>
      </c>
      <c r="AO730" s="75">
        <f t="shared" si="506"/>
        <v>0</v>
      </c>
      <c r="AP730" s="75">
        <f t="shared" si="507"/>
        <v>3000000</v>
      </c>
      <c r="AQ730" s="75">
        <v>0</v>
      </c>
      <c r="AR730" s="75">
        <v>0</v>
      </c>
      <c r="AS730" s="75">
        <v>0</v>
      </c>
      <c r="AT730" s="80">
        <v>0</v>
      </c>
      <c r="AU730" s="82">
        <f t="shared" si="508"/>
        <v>69936752.417727262</v>
      </c>
      <c r="AV730" s="113">
        <f t="shared" si="509"/>
        <v>51541179.748486355</v>
      </c>
      <c r="AW730" s="75">
        <f t="shared" si="510"/>
        <v>69936752.417727262</v>
      </c>
      <c r="AX730" s="75">
        <f t="shared" si="511"/>
        <v>4895572.6692409087</v>
      </c>
      <c r="AY730" s="76">
        <f t="shared" si="512"/>
        <v>1154117.9748486355</v>
      </c>
      <c r="AZ730" s="75">
        <v>0</v>
      </c>
      <c r="BA730" s="75">
        <v>0</v>
      </c>
      <c r="BB730" s="75">
        <v>0</v>
      </c>
      <c r="BC730" s="80">
        <v>0</v>
      </c>
      <c r="BD730" s="80">
        <v>0</v>
      </c>
      <c r="BE730" s="80">
        <v>0</v>
      </c>
      <c r="BF730" s="78">
        <v>0</v>
      </c>
      <c r="BG730" s="348">
        <f t="shared" si="513"/>
        <v>6049690.6440895442</v>
      </c>
      <c r="BH730" s="188">
        <f t="shared" si="514"/>
        <v>63887061</v>
      </c>
      <c r="BM730" s="50">
        <v>885165</v>
      </c>
      <c r="BN730" s="391">
        <f t="shared" si="492"/>
        <v>0</v>
      </c>
      <c r="BO730" s="391">
        <f t="shared" si="493"/>
        <v>885165</v>
      </c>
      <c r="BP730" s="391">
        <f t="shared" si="481"/>
        <v>26554950</v>
      </c>
      <c r="BQ730" s="50">
        <f t="shared" si="482"/>
        <v>0</v>
      </c>
      <c r="BR730" s="50">
        <f t="shared" si="483"/>
        <v>20278325.454545453</v>
      </c>
      <c r="BS730" s="50">
        <f t="shared" si="484"/>
        <v>0</v>
      </c>
      <c r="BT730" s="50">
        <f t="shared" si="485"/>
        <v>4500000</v>
      </c>
      <c r="BU730" s="50">
        <f t="shared" si="486"/>
        <v>6000000</v>
      </c>
      <c r="BV730" s="50">
        <f t="shared" si="487"/>
        <v>4647116.25</v>
      </c>
      <c r="BW730" s="50">
        <f t="shared" si="488"/>
        <v>4956360.7131818179</v>
      </c>
      <c r="BX730" s="50">
        <f t="shared" si="489"/>
        <v>0</v>
      </c>
      <c r="BY730" s="50">
        <f t="shared" si="490"/>
        <v>3000000</v>
      </c>
      <c r="BZ730" s="50">
        <v>0</v>
      </c>
      <c r="CA730" s="50">
        <v>0</v>
      </c>
      <c r="CB730" s="50">
        <v>0</v>
      </c>
      <c r="CC730" s="50">
        <v>0</v>
      </c>
      <c r="CD730" s="391">
        <f t="shared" si="491"/>
        <v>69936752.417727262</v>
      </c>
      <c r="CE730" s="391">
        <f t="shared" si="494"/>
        <v>56436752.417727262</v>
      </c>
      <c r="CF730" s="391">
        <f t="shared" si="495"/>
        <v>69936752.417727262</v>
      </c>
      <c r="CG730" s="50">
        <f t="shared" si="515"/>
        <v>4895572.6692409087</v>
      </c>
      <c r="CH730" s="395">
        <f t="shared" si="516"/>
        <v>1643675.2417727262</v>
      </c>
      <c r="CI730" s="398">
        <v>0</v>
      </c>
      <c r="CJ730" s="50">
        <v>0</v>
      </c>
      <c r="CK730" s="50">
        <v>0</v>
      </c>
      <c r="CL730" s="50">
        <v>0</v>
      </c>
      <c r="CM730" s="50">
        <v>0</v>
      </c>
      <c r="CN730" s="50">
        <v>0</v>
      </c>
      <c r="CO730" s="50">
        <v>0</v>
      </c>
      <c r="CP730" s="395">
        <f t="shared" si="517"/>
        <v>6539247.9110136349</v>
      </c>
      <c r="CQ730" s="391">
        <f t="shared" si="518"/>
        <v>63397504</v>
      </c>
      <c r="CR730" s="391">
        <f t="shared" si="519"/>
        <v>-489557</v>
      </c>
    </row>
    <row r="731" spans="1:96" s="50" customFormat="1" ht="24" customHeight="1" x14ac:dyDescent="0.2">
      <c r="A731" s="182">
        <f t="shared" si="496"/>
        <v>2655495</v>
      </c>
      <c r="B731" s="298">
        <f t="shared" si="520"/>
        <v>725</v>
      </c>
      <c r="C731" s="266">
        <v>524</v>
      </c>
      <c r="D731" s="299">
        <v>13077</v>
      </c>
      <c r="E731" s="242" t="s">
        <v>99</v>
      </c>
      <c r="F731" s="243" t="s">
        <v>315</v>
      </c>
      <c r="G731" s="287" t="s">
        <v>137</v>
      </c>
      <c r="H731" s="274" t="s">
        <v>799</v>
      </c>
      <c r="I731" s="294" t="s">
        <v>3118</v>
      </c>
      <c r="J731" s="65" t="s">
        <v>979</v>
      </c>
      <c r="K731" s="65" t="s">
        <v>980</v>
      </c>
      <c r="L731" s="65" t="s">
        <v>799</v>
      </c>
      <c r="M731" s="292" t="s">
        <v>137</v>
      </c>
      <c r="N731" s="244" t="s">
        <v>2410</v>
      </c>
      <c r="O731" s="65"/>
      <c r="P731" s="90"/>
      <c r="Q731" s="244">
        <v>30</v>
      </c>
      <c r="R731" s="246">
        <v>120</v>
      </c>
      <c r="S731" s="246">
        <v>110</v>
      </c>
      <c r="T731" s="246">
        <v>29.33</v>
      </c>
      <c r="U731" s="90">
        <v>0</v>
      </c>
      <c r="V731" s="262">
        <v>15</v>
      </c>
      <c r="W731" s="99">
        <v>0</v>
      </c>
      <c r="X731" s="84">
        <v>0</v>
      </c>
      <c r="Y731" s="99">
        <v>0</v>
      </c>
      <c r="Z731" s="65">
        <v>1</v>
      </c>
      <c r="AA731" s="319">
        <v>885165</v>
      </c>
      <c r="AB731" s="319">
        <v>0</v>
      </c>
      <c r="AC731" s="320">
        <f t="shared" si="497"/>
        <v>885165</v>
      </c>
      <c r="AD731" s="75">
        <v>4500000</v>
      </c>
      <c r="AE731" s="75">
        <v>6000000</v>
      </c>
      <c r="AF731" s="338">
        <f t="shared" si="521"/>
        <v>168986.04545454544</v>
      </c>
      <c r="AG731" s="113">
        <f t="shared" si="498"/>
        <v>26554950</v>
      </c>
      <c r="AH731" s="75">
        <f t="shared" si="499"/>
        <v>0</v>
      </c>
      <c r="AI731" s="75">
        <f t="shared" si="500"/>
        <v>20278325.454545453</v>
      </c>
      <c r="AJ731" s="75">
        <f t="shared" si="501"/>
        <v>2655495</v>
      </c>
      <c r="AK731" s="75">
        <f t="shared" si="502"/>
        <v>4500000</v>
      </c>
      <c r="AL731" s="75">
        <f t="shared" si="503"/>
        <v>6000000</v>
      </c>
      <c r="AM731" s="75">
        <f t="shared" si="504"/>
        <v>4647116.25</v>
      </c>
      <c r="AN731" s="75">
        <f t="shared" si="505"/>
        <v>4956360.7131818179</v>
      </c>
      <c r="AO731" s="75">
        <f t="shared" si="506"/>
        <v>0</v>
      </c>
      <c r="AP731" s="75">
        <f t="shared" si="507"/>
        <v>3000000</v>
      </c>
      <c r="AQ731" s="75">
        <v>0</v>
      </c>
      <c r="AR731" s="75">
        <v>0</v>
      </c>
      <c r="AS731" s="75">
        <v>0</v>
      </c>
      <c r="AT731" s="80">
        <v>0</v>
      </c>
      <c r="AU731" s="82">
        <f t="shared" si="508"/>
        <v>72592247.417727277</v>
      </c>
      <c r="AV731" s="113">
        <f t="shared" si="509"/>
        <v>51541179.74848637</v>
      </c>
      <c r="AW731" s="75">
        <f t="shared" si="510"/>
        <v>69936752.417727262</v>
      </c>
      <c r="AX731" s="75">
        <f t="shared" si="511"/>
        <v>4895572.6692409087</v>
      </c>
      <c r="AY731" s="76">
        <f t="shared" si="512"/>
        <v>1154117.9748486371</v>
      </c>
      <c r="AZ731" s="75">
        <v>0</v>
      </c>
      <c r="BA731" s="75">
        <v>0</v>
      </c>
      <c r="BB731" s="75">
        <v>0</v>
      </c>
      <c r="BC731" s="80">
        <v>0</v>
      </c>
      <c r="BD731" s="80">
        <v>0</v>
      </c>
      <c r="BE731" s="80">
        <v>0</v>
      </c>
      <c r="BF731" s="78">
        <v>0</v>
      </c>
      <c r="BG731" s="348">
        <f t="shared" si="513"/>
        <v>6049690.6440895461</v>
      </c>
      <c r="BH731" s="188">
        <f t="shared" si="514"/>
        <v>66542556</v>
      </c>
      <c r="BM731" s="50">
        <v>885165</v>
      </c>
      <c r="BN731" s="391">
        <f t="shared" si="492"/>
        <v>0</v>
      </c>
      <c r="BO731" s="391">
        <f t="shared" si="493"/>
        <v>885165</v>
      </c>
      <c r="BP731" s="391">
        <f t="shared" si="481"/>
        <v>26554950</v>
      </c>
      <c r="BQ731" s="50">
        <f t="shared" si="482"/>
        <v>0</v>
      </c>
      <c r="BR731" s="50">
        <f t="shared" si="483"/>
        <v>20278325.454545453</v>
      </c>
      <c r="BS731" s="50">
        <f t="shared" si="484"/>
        <v>2655495</v>
      </c>
      <c r="BT731" s="50">
        <f t="shared" si="485"/>
        <v>4500000</v>
      </c>
      <c r="BU731" s="50">
        <f t="shared" si="486"/>
        <v>6000000</v>
      </c>
      <c r="BV731" s="50">
        <f t="shared" si="487"/>
        <v>4647116.25</v>
      </c>
      <c r="BW731" s="50">
        <f t="shared" si="488"/>
        <v>4956360.7131818179</v>
      </c>
      <c r="BX731" s="50">
        <f t="shared" si="489"/>
        <v>0</v>
      </c>
      <c r="BY731" s="50">
        <f t="shared" si="490"/>
        <v>3000000</v>
      </c>
      <c r="BZ731" s="50">
        <v>0</v>
      </c>
      <c r="CA731" s="50">
        <v>0</v>
      </c>
      <c r="CB731" s="50">
        <v>0</v>
      </c>
      <c r="CC731" s="50">
        <v>0</v>
      </c>
      <c r="CD731" s="391">
        <f t="shared" si="491"/>
        <v>72592247.417727277</v>
      </c>
      <c r="CE731" s="391">
        <f t="shared" si="494"/>
        <v>56436752.417727277</v>
      </c>
      <c r="CF731" s="391">
        <f t="shared" si="495"/>
        <v>69936752.417727262</v>
      </c>
      <c r="CG731" s="50">
        <f t="shared" si="515"/>
        <v>4895572.6692409087</v>
      </c>
      <c r="CH731" s="395">
        <f t="shared" si="516"/>
        <v>1643675.2417727278</v>
      </c>
      <c r="CI731" s="398">
        <v>0</v>
      </c>
      <c r="CJ731" s="50">
        <v>0</v>
      </c>
      <c r="CK731" s="50">
        <v>0</v>
      </c>
      <c r="CL731" s="50">
        <v>0</v>
      </c>
      <c r="CM731" s="50">
        <v>0</v>
      </c>
      <c r="CN731" s="50">
        <v>0</v>
      </c>
      <c r="CO731" s="50">
        <v>0</v>
      </c>
      <c r="CP731" s="395">
        <f t="shared" si="517"/>
        <v>6539247.9110136367</v>
      </c>
      <c r="CQ731" s="391">
        <f t="shared" si="518"/>
        <v>66052999</v>
      </c>
      <c r="CR731" s="391">
        <f t="shared" si="519"/>
        <v>-489557</v>
      </c>
    </row>
    <row r="732" spans="1:96" s="50" customFormat="1" ht="24" customHeight="1" x14ac:dyDescent="0.5">
      <c r="A732" s="182">
        <f t="shared" si="496"/>
        <v>2655495</v>
      </c>
      <c r="B732" s="298">
        <f t="shared" si="520"/>
        <v>726</v>
      </c>
      <c r="C732" s="266">
        <v>525</v>
      </c>
      <c r="D732" s="299">
        <v>13037</v>
      </c>
      <c r="E732" s="242" t="s">
        <v>190</v>
      </c>
      <c r="F732" s="243" t="s">
        <v>848</v>
      </c>
      <c r="G732" s="287" t="s">
        <v>137</v>
      </c>
      <c r="H732" s="274" t="s">
        <v>799</v>
      </c>
      <c r="I732" s="356" t="s">
        <v>3119</v>
      </c>
      <c r="J732" s="65" t="s">
        <v>849</v>
      </c>
      <c r="K732" s="65" t="s">
        <v>850</v>
      </c>
      <c r="L732" s="65" t="s">
        <v>799</v>
      </c>
      <c r="M732" s="292" t="s">
        <v>137</v>
      </c>
      <c r="N732" s="244" t="s">
        <v>2410</v>
      </c>
      <c r="O732" s="65"/>
      <c r="P732" s="90"/>
      <c r="Q732" s="244">
        <v>30</v>
      </c>
      <c r="R732" s="246">
        <v>120</v>
      </c>
      <c r="S732" s="246">
        <v>110</v>
      </c>
      <c r="T732" s="246">
        <v>29.33</v>
      </c>
      <c r="U732" s="90">
        <v>0</v>
      </c>
      <c r="V732" s="262">
        <v>14</v>
      </c>
      <c r="W732" s="99">
        <v>0</v>
      </c>
      <c r="X732" s="84">
        <v>0</v>
      </c>
      <c r="Y732" s="99">
        <v>1</v>
      </c>
      <c r="Z732" s="390">
        <f>Y732</f>
        <v>1</v>
      </c>
      <c r="AA732" s="319">
        <v>885165</v>
      </c>
      <c r="AB732" s="319">
        <v>46667</v>
      </c>
      <c r="AC732" s="320">
        <f t="shared" si="497"/>
        <v>931832</v>
      </c>
      <c r="AD732" s="75">
        <v>4500000</v>
      </c>
      <c r="AE732" s="75">
        <v>6000000</v>
      </c>
      <c r="AF732" s="338">
        <f t="shared" si="521"/>
        <v>177895.19999999998</v>
      </c>
      <c r="AG732" s="113">
        <f t="shared" si="498"/>
        <v>26554950</v>
      </c>
      <c r="AH732" s="75">
        <f t="shared" si="499"/>
        <v>1400010</v>
      </c>
      <c r="AI732" s="75">
        <f t="shared" si="500"/>
        <v>21347423.999999996</v>
      </c>
      <c r="AJ732" s="75">
        <f t="shared" si="501"/>
        <v>2655495</v>
      </c>
      <c r="AK732" s="75">
        <f t="shared" si="502"/>
        <v>4500000</v>
      </c>
      <c r="AL732" s="75">
        <f t="shared" si="503"/>
        <v>6000000</v>
      </c>
      <c r="AM732" s="75">
        <f t="shared" si="504"/>
        <v>4892117.9999999991</v>
      </c>
      <c r="AN732" s="75">
        <f t="shared" si="505"/>
        <v>5217666.2159999991</v>
      </c>
      <c r="AO732" s="75">
        <f t="shared" si="506"/>
        <v>0</v>
      </c>
      <c r="AP732" s="75">
        <f t="shared" si="507"/>
        <v>2800000</v>
      </c>
      <c r="AQ732" s="75">
        <v>0</v>
      </c>
      <c r="AR732" s="75">
        <v>0</v>
      </c>
      <c r="AS732" s="75">
        <v>0</v>
      </c>
      <c r="AT732" s="80">
        <v>0</v>
      </c>
      <c r="AU732" s="82">
        <f t="shared" si="508"/>
        <v>75367663.216000006</v>
      </c>
      <c r="AV732" s="113">
        <f t="shared" si="509"/>
        <v>54322316.440880008</v>
      </c>
      <c r="AW732" s="75">
        <f t="shared" si="510"/>
        <v>72712168.215999991</v>
      </c>
      <c r="AX732" s="75">
        <f t="shared" si="511"/>
        <v>5089851.7751199994</v>
      </c>
      <c r="AY732" s="76">
        <f t="shared" si="512"/>
        <v>1432231.644088001</v>
      </c>
      <c r="AZ732" s="75">
        <v>0</v>
      </c>
      <c r="BA732" s="75">
        <v>0</v>
      </c>
      <c r="BB732" s="75">
        <v>0</v>
      </c>
      <c r="BC732" s="80">
        <v>0</v>
      </c>
      <c r="BD732" s="80">
        <v>0</v>
      </c>
      <c r="BE732" s="80">
        <v>0</v>
      </c>
      <c r="BF732" s="78">
        <v>0</v>
      </c>
      <c r="BG732" s="348">
        <f t="shared" si="513"/>
        <v>6522083.4192080004</v>
      </c>
      <c r="BH732" s="188">
        <f t="shared" si="514"/>
        <v>68845579</v>
      </c>
      <c r="BM732" s="50">
        <v>885165</v>
      </c>
      <c r="BN732" s="391">
        <f t="shared" si="492"/>
        <v>46667</v>
      </c>
      <c r="BO732" s="391">
        <f t="shared" si="493"/>
        <v>931832</v>
      </c>
      <c r="BP732" s="391">
        <f t="shared" si="481"/>
        <v>26554950</v>
      </c>
      <c r="BQ732" s="50">
        <f t="shared" si="482"/>
        <v>1400010</v>
      </c>
      <c r="BR732" s="50">
        <f t="shared" si="483"/>
        <v>21347423.999999996</v>
      </c>
      <c r="BS732" s="50">
        <f t="shared" si="484"/>
        <v>2655495</v>
      </c>
      <c r="BT732" s="50">
        <f t="shared" si="485"/>
        <v>4500000</v>
      </c>
      <c r="BU732" s="50">
        <f t="shared" si="486"/>
        <v>6000000</v>
      </c>
      <c r="BV732" s="50">
        <f t="shared" si="487"/>
        <v>4892117.9999999991</v>
      </c>
      <c r="BW732" s="50">
        <f t="shared" si="488"/>
        <v>5217666.2159999991</v>
      </c>
      <c r="BX732" s="50">
        <f t="shared" si="489"/>
        <v>0</v>
      </c>
      <c r="BY732" s="50">
        <f t="shared" si="490"/>
        <v>2800000</v>
      </c>
      <c r="BZ732" s="50">
        <v>0</v>
      </c>
      <c r="CA732" s="50">
        <v>0</v>
      </c>
      <c r="CB732" s="50">
        <v>0</v>
      </c>
      <c r="CC732" s="50">
        <v>0</v>
      </c>
      <c r="CD732" s="391">
        <f t="shared" si="491"/>
        <v>75367663.216000006</v>
      </c>
      <c r="CE732" s="391">
        <f t="shared" si="494"/>
        <v>59412168.216000006</v>
      </c>
      <c r="CF732" s="391">
        <f t="shared" si="495"/>
        <v>72712168.216000006</v>
      </c>
      <c r="CG732" s="50">
        <f t="shared" si="515"/>
        <v>5089851.7751200013</v>
      </c>
      <c r="CH732" s="395">
        <f t="shared" si="516"/>
        <v>1941216.8216000006</v>
      </c>
      <c r="CI732" s="398">
        <v>0</v>
      </c>
      <c r="CJ732" s="50">
        <v>0</v>
      </c>
      <c r="CK732" s="50">
        <v>0</v>
      </c>
      <c r="CL732" s="50">
        <v>0</v>
      </c>
      <c r="CM732" s="50">
        <v>0</v>
      </c>
      <c r="CN732" s="50">
        <v>0</v>
      </c>
      <c r="CO732" s="50">
        <v>0</v>
      </c>
      <c r="CP732" s="395">
        <f t="shared" si="517"/>
        <v>7031068.5967200017</v>
      </c>
      <c r="CQ732" s="391">
        <f t="shared" si="518"/>
        <v>68336594</v>
      </c>
      <c r="CR732" s="391">
        <f t="shared" si="519"/>
        <v>-508985</v>
      </c>
    </row>
    <row r="733" spans="1:96" s="50" customFormat="1" ht="24" customHeight="1" x14ac:dyDescent="0.2">
      <c r="A733" s="182">
        <f t="shared" si="496"/>
        <v>2655495</v>
      </c>
      <c r="B733" s="298">
        <f t="shared" si="520"/>
        <v>727</v>
      </c>
      <c r="C733" s="266">
        <v>526</v>
      </c>
      <c r="D733" s="299">
        <v>13365</v>
      </c>
      <c r="E733" s="242" t="s">
        <v>1836</v>
      </c>
      <c r="F733" s="243" t="s">
        <v>1837</v>
      </c>
      <c r="G733" s="287" t="s">
        <v>137</v>
      </c>
      <c r="H733" s="274" t="s">
        <v>1826</v>
      </c>
      <c r="I733" s="353" t="s">
        <v>3120</v>
      </c>
      <c r="J733" s="68" t="s">
        <v>1838</v>
      </c>
      <c r="K733" s="68" t="s">
        <v>1839</v>
      </c>
      <c r="L733" s="68" t="s">
        <v>1826</v>
      </c>
      <c r="M733" s="292" t="s">
        <v>137</v>
      </c>
      <c r="N733" s="100"/>
      <c r="O733" s="68"/>
      <c r="P733" s="245" t="s">
        <v>2410</v>
      </c>
      <c r="Q733" s="244">
        <v>30</v>
      </c>
      <c r="R733" s="246">
        <v>120</v>
      </c>
      <c r="S733" s="246">
        <v>220</v>
      </c>
      <c r="T733" s="246">
        <v>29.33</v>
      </c>
      <c r="U733" s="90">
        <v>0</v>
      </c>
      <c r="V733" s="262">
        <v>30</v>
      </c>
      <c r="W733" s="99">
        <v>0</v>
      </c>
      <c r="X733" s="84">
        <v>0</v>
      </c>
      <c r="Y733" s="99">
        <v>0</v>
      </c>
      <c r="Z733" s="65">
        <v>0</v>
      </c>
      <c r="AA733" s="319">
        <v>885165</v>
      </c>
      <c r="AB733" s="319">
        <v>46667</v>
      </c>
      <c r="AC733" s="320">
        <f t="shared" si="497"/>
        <v>931832</v>
      </c>
      <c r="AD733" s="75">
        <v>4500000</v>
      </c>
      <c r="AE733" s="75">
        <v>6000000</v>
      </c>
      <c r="AF733" s="338">
        <f t="shared" si="521"/>
        <v>177895.19999999998</v>
      </c>
      <c r="AG733" s="113">
        <f t="shared" si="498"/>
        <v>26554950</v>
      </c>
      <c r="AH733" s="75">
        <f t="shared" si="499"/>
        <v>1400010</v>
      </c>
      <c r="AI733" s="75">
        <f t="shared" si="500"/>
        <v>21347423.999999996</v>
      </c>
      <c r="AJ733" s="75">
        <f t="shared" si="501"/>
        <v>0</v>
      </c>
      <c r="AK733" s="75">
        <f t="shared" si="502"/>
        <v>4500000</v>
      </c>
      <c r="AL733" s="75">
        <f t="shared" si="503"/>
        <v>6000000</v>
      </c>
      <c r="AM733" s="75">
        <f t="shared" si="504"/>
        <v>9784235.9999999981</v>
      </c>
      <c r="AN733" s="75">
        <f t="shared" si="505"/>
        <v>5217666.2159999991</v>
      </c>
      <c r="AO733" s="75">
        <f t="shared" si="506"/>
        <v>0</v>
      </c>
      <c r="AP733" s="75">
        <f t="shared" si="507"/>
        <v>6000000</v>
      </c>
      <c r="AQ733" s="75">
        <v>0</v>
      </c>
      <c r="AR733" s="75">
        <v>0</v>
      </c>
      <c r="AS733" s="75">
        <v>0</v>
      </c>
      <c r="AT733" s="80">
        <v>0</v>
      </c>
      <c r="AU733" s="82">
        <f t="shared" si="508"/>
        <v>80804286.216000006</v>
      </c>
      <c r="AV733" s="113">
        <f t="shared" si="509"/>
        <v>58647986.18088001</v>
      </c>
      <c r="AW733" s="75">
        <f t="shared" si="510"/>
        <v>80804286.215999991</v>
      </c>
      <c r="AX733" s="75">
        <f t="shared" si="511"/>
        <v>5656300.0351200001</v>
      </c>
      <c r="AY733" s="76">
        <f t="shared" si="512"/>
        <v>1864798.6180880012</v>
      </c>
      <c r="AZ733" s="75">
        <v>0</v>
      </c>
      <c r="BA733" s="75">
        <v>0</v>
      </c>
      <c r="BB733" s="75">
        <v>0</v>
      </c>
      <c r="BC733" s="80">
        <v>0</v>
      </c>
      <c r="BD733" s="80">
        <v>0</v>
      </c>
      <c r="BE733" s="80">
        <v>0</v>
      </c>
      <c r="BF733" s="78">
        <v>0</v>
      </c>
      <c r="BG733" s="348">
        <f t="shared" si="513"/>
        <v>7521098.6532080015</v>
      </c>
      <c r="BH733" s="188">
        <f t="shared" si="514"/>
        <v>73283187</v>
      </c>
      <c r="BM733" s="50">
        <v>885165</v>
      </c>
      <c r="BN733" s="391">
        <f t="shared" si="492"/>
        <v>46667</v>
      </c>
      <c r="BO733" s="391">
        <f t="shared" si="493"/>
        <v>931832</v>
      </c>
      <c r="BP733" s="391">
        <f t="shared" si="481"/>
        <v>26554950</v>
      </c>
      <c r="BQ733" s="50">
        <f t="shared" si="482"/>
        <v>1400010</v>
      </c>
      <c r="BR733" s="50">
        <f t="shared" si="483"/>
        <v>21347423.999999996</v>
      </c>
      <c r="BS733" s="50">
        <f t="shared" si="484"/>
        <v>0</v>
      </c>
      <c r="BT733" s="50">
        <f t="shared" si="485"/>
        <v>4500000</v>
      </c>
      <c r="BU733" s="50">
        <f t="shared" si="486"/>
        <v>6000000</v>
      </c>
      <c r="BV733" s="50">
        <f t="shared" si="487"/>
        <v>9784235.9999999981</v>
      </c>
      <c r="BW733" s="50">
        <f t="shared" si="488"/>
        <v>5217666.2159999991</v>
      </c>
      <c r="BX733" s="50">
        <f t="shared" si="489"/>
        <v>0</v>
      </c>
      <c r="BY733" s="50">
        <f t="shared" si="490"/>
        <v>6000000</v>
      </c>
      <c r="BZ733" s="50">
        <v>0</v>
      </c>
      <c r="CA733" s="50">
        <v>0</v>
      </c>
      <c r="CB733" s="50">
        <v>0</v>
      </c>
      <c r="CC733" s="50">
        <v>0</v>
      </c>
      <c r="CD733" s="391">
        <f t="shared" si="491"/>
        <v>80804286.216000006</v>
      </c>
      <c r="CE733" s="391">
        <f t="shared" si="494"/>
        <v>64304286.216000006</v>
      </c>
      <c r="CF733" s="391">
        <f t="shared" si="495"/>
        <v>80804286.216000006</v>
      </c>
      <c r="CG733" s="50">
        <f t="shared" si="515"/>
        <v>5656300.0351200011</v>
      </c>
      <c r="CH733" s="395">
        <f t="shared" si="516"/>
        <v>2430428.6216000007</v>
      </c>
      <c r="CI733" s="398">
        <v>0</v>
      </c>
      <c r="CJ733" s="50">
        <v>0</v>
      </c>
      <c r="CK733" s="50">
        <v>0</v>
      </c>
      <c r="CL733" s="50">
        <v>0</v>
      </c>
      <c r="CM733" s="50">
        <v>0</v>
      </c>
      <c r="CN733" s="50">
        <v>0</v>
      </c>
      <c r="CO733" s="50">
        <v>0</v>
      </c>
      <c r="CP733" s="395">
        <f t="shared" si="517"/>
        <v>8086728.6567200013</v>
      </c>
      <c r="CQ733" s="391">
        <f t="shared" si="518"/>
        <v>72717557</v>
      </c>
      <c r="CR733" s="391">
        <f t="shared" si="519"/>
        <v>-565630</v>
      </c>
    </row>
    <row r="734" spans="1:96" s="50" customFormat="1" ht="24" customHeight="1" x14ac:dyDescent="0.2">
      <c r="A734" s="182">
        <f t="shared" si="496"/>
        <v>2655495</v>
      </c>
      <c r="B734" s="298">
        <f t="shared" si="520"/>
        <v>728</v>
      </c>
      <c r="C734" s="266">
        <v>527</v>
      </c>
      <c r="D734" s="299">
        <v>13370</v>
      </c>
      <c r="E734" s="242" t="s">
        <v>85</v>
      </c>
      <c r="F734" s="243" t="s">
        <v>1851</v>
      </c>
      <c r="G734" s="287" t="s">
        <v>137</v>
      </c>
      <c r="H734" s="274" t="s">
        <v>1826</v>
      </c>
      <c r="I734" s="294" t="s">
        <v>3121</v>
      </c>
      <c r="J734" s="65" t="s">
        <v>1852</v>
      </c>
      <c r="K734" s="65" t="s">
        <v>1853</v>
      </c>
      <c r="L734" s="65" t="s">
        <v>1826</v>
      </c>
      <c r="M734" s="292" t="s">
        <v>137</v>
      </c>
      <c r="N734" s="99"/>
      <c r="O734" s="246" t="s">
        <v>2410</v>
      </c>
      <c r="P734" s="90"/>
      <c r="Q734" s="244">
        <v>30</v>
      </c>
      <c r="R734" s="246">
        <v>90</v>
      </c>
      <c r="S734" s="246">
        <v>0</v>
      </c>
      <c r="T734" s="246">
        <v>0</v>
      </c>
      <c r="U734" s="90">
        <v>0</v>
      </c>
      <c r="V734" s="262">
        <v>21</v>
      </c>
      <c r="W734" s="99">
        <v>0</v>
      </c>
      <c r="X734" s="84">
        <v>0</v>
      </c>
      <c r="Y734" s="99">
        <v>0</v>
      </c>
      <c r="Z734" s="65">
        <v>0</v>
      </c>
      <c r="AA734" s="319">
        <v>885165</v>
      </c>
      <c r="AB734" s="319">
        <v>46667</v>
      </c>
      <c r="AC734" s="320">
        <f t="shared" si="497"/>
        <v>931832</v>
      </c>
      <c r="AD734" s="75">
        <v>4500000</v>
      </c>
      <c r="AE734" s="75">
        <v>6000000</v>
      </c>
      <c r="AF734" s="338">
        <f t="shared" si="521"/>
        <v>177895.19999999998</v>
      </c>
      <c r="AG734" s="113">
        <f t="shared" si="498"/>
        <v>26554950</v>
      </c>
      <c r="AH734" s="75">
        <f t="shared" si="499"/>
        <v>1400010</v>
      </c>
      <c r="AI734" s="75">
        <f t="shared" si="500"/>
        <v>16010567.999999998</v>
      </c>
      <c r="AJ734" s="75">
        <f t="shared" si="501"/>
        <v>0</v>
      </c>
      <c r="AK734" s="75">
        <f t="shared" si="502"/>
        <v>4500000</v>
      </c>
      <c r="AL734" s="75">
        <f t="shared" si="503"/>
        <v>6000000</v>
      </c>
      <c r="AM734" s="75">
        <f t="shared" si="504"/>
        <v>0</v>
      </c>
      <c r="AN734" s="75">
        <f t="shared" si="505"/>
        <v>0</v>
      </c>
      <c r="AO734" s="75">
        <f t="shared" si="506"/>
        <v>0</v>
      </c>
      <c r="AP734" s="75">
        <f t="shared" si="507"/>
        <v>4200000</v>
      </c>
      <c r="AQ734" s="75">
        <v>0</v>
      </c>
      <c r="AR734" s="75">
        <v>0</v>
      </c>
      <c r="AS734" s="75">
        <v>0</v>
      </c>
      <c r="AT734" s="80">
        <v>0</v>
      </c>
      <c r="AU734" s="82">
        <f t="shared" si="508"/>
        <v>58665528</v>
      </c>
      <c r="AV734" s="113">
        <f t="shared" si="509"/>
        <v>39858941.039999999</v>
      </c>
      <c r="AW734" s="75">
        <f t="shared" si="510"/>
        <v>58665528</v>
      </c>
      <c r="AX734" s="75">
        <f t="shared" si="511"/>
        <v>4106586.9600000004</v>
      </c>
      <c r="AY734" s="76">
        <f t="shared" si="512"/>
        <v>0</v>
      </c>
      <c r="AZ734" s="75">
        <v>0</v>
      </c>
      <c r="BA734" s="75">
        <v>0</v>
      </c>
      <c r="BB734" s="75">
        <v>0</v>
      </c>
      <c r="BC734" s="80">
        <v>0</v>
      </c>
      <c r="BD734" s="80">
        <v>0</v>
      </c>
      <c r="BE734" s="80">
        <v>0</v>
      </c>
      <c r="BF734" s="78">
        <v>0</v>
      </c>
      <c r="BG734" s="348">
        <f t="shared" si="513"/>
        <v>4106586.9600000004</v>
      </c>
      <c r="BH734" s="188">
        <f t="shared" si="514"/>
        <v>54558941</v>
      </c>
      <c r="BM734" s="50">
        <v>885165</v>
      </c>
      <c r="BN734" s="391">
        <f t="shared" si="492"/>
        <v>46667</v>
      </c>
      <c r="BO734" s="391">
        <f t="shared" si="493"/>
        <v>931832</v>
      </c>
      <c r="BP734" s="391">
        <f t="shared" si="481"/>
        <v>26554950</v>
      </c>
      <c r="BQ734" s="50">
        <f t="shared" si="482"/>
        <v>1400010</v>
      </c>
      <c r="BR734" s="50">
        <f t="shared" si="483"/>
        <v>16010567.999999998</v>
      </c>
      <c r="BS734" s="50">
        <f t="shared" si="484"/>
        <v>0</v>
      </c>
      <c r="BT734" s="50">
        <f t="shared" si="485"/>
        <v>4500000</v>
      </c>
      <c r="BU734" s="50">
        <f t="shared" si="486"/>
        <v>6000000</v>
      </c>
      <c r="BV734" s="50">
        <f t="shared" si="487"/>
        <v>0</v>
      </c>
      <c r="BW734" s="50">
        <f t="shared" si="488"/>
        <v>0</v>
      </c>
      <c r="BX734" s="50">
        <f t="shared" si="489"/>
        <v>0</v>
      </c>
      <c r="BY734" s="50">
        <f t="shared" si="490"/>
        <v>4200000</v>
      </c>
      <c r="BZ734" s="50">
        <v>0</v>
      </c>
      <c r="CA734" s="50">
        <v>0</v>
      </c>
      <c r="CB734" s="50">
        <v>0</v>
      </c>
      <c r="CC734" s="50">
        <v>0</v>
      </c>
      <c r="CD734" s="391">
        <f t="shared" si="491"/>
        <v>58665528</v>
      </c>
      <c r="CE734" s="391">
        <f t="shared" si="494"/>
        <v>43965528</v>
      </c>
      <c r="CF734" s="391">
        <f t="shared" si="495"/>
        <v>58665528</v>
      </c>
      <c r="CG734" s="50">
        <f t="shared" si="515"/>
        <v>4106586.9600000004</v>
      </c>
      <c r="CH734" s="395">
        <f t="shared" si="516"/>
        <v>396552.80000000005</v>
      </c>
      <c r="CI734" s="398">
        <v>0</v>
      </c>
      <c r="CJ734" s="50">
        <v>0</v>
      </c>
      <c r="CK734" s="50">
        <v>0</v>
      </c>
      <c r="CL734" s="50">
        <v>0</v>
      </c>
      <c r="CM734" s="50">
        <v>0</v>
      </c>
      <c r="CN734" s="50">
        <v>0</v>
      </c>
      <c r="CO734" s="50">
        <v>0</v>
      </c>
      <c r="CP734" s="395">
        <f t="shared" si="517"/>
        <v>4503139.7600000007</v>
      </c>
      <c r="CQ734" s="391">
        <f t="shared" si="518"/>
        <v>54162388</v>
      </c>
      <c r="CR734" s="391">
        <f t="shared" si="519"/>
        <v>-396553</v>
      </c>
    </row>
    <row r="735" spans="1:96" s="50" customFormat="1" ht="24" customHeight="1" x14ac:dyDescent="0.2">
      <c r="A735" s="182">
        <f t="shared" si="496"/>
        <v>2655495</v>
      </c>
      <c r="B735" s="298">
        <f t="shared" si="520"/>
        <v>729</v>
      </c>
      <c r="C735" s="266">
        <v>528</v>
      </c>
      <c r="D735" s="299">
        <v>13375</v>
      </c>
      <c r="E735" s="242" t="s">
        <v>85</v>
      </c>
      <c r="F735" s="243" t="s">
        <v>1867</v>
      </c>
      <c r="G735" s="287" t="s">
        <v>137</v>
      </c>
      <c r="H735" s="274" t="s">
        <v>1826</v>
      </c>
      <c r="I735" s="294" t="s">
        <v>3122</v>
      </c>
      <c r="J735" s="65" t="s">
        <v>1868</v>
      </c>
      <c r="K735" s="65" t="s">
        <v>1869</v>
      </c>
      <c r="L735" s="65" t="s">
        <v>1826</v>
      </c>
      <c r="M735" s="292" t="s">
        <v>137</v>
      </c>
      <c r="N735" s="244" t="s">
        <v>2410</v>
      </c>
      <c r="O735" s="65"/>
      <c r="P735" s="90"/>
      <c r="Q735" s="244">
        <v>30</v>
      </c>
      <c r="R735" s="246">
        <v>120</v>
      </c>
      <c r="S735" s="246">
        <v>110</v>
      </c>
      <c r="T735" s="246">
        <v>29.33</v>
      </c>
      <c r="U735" s="90">
        <v>0</v>
      </c>
      <c r="V735" s="262">
        <v>15</v>
      </c>
      <c r="W735" s="99">
        <v>0</v>
      </c>
      <c r="X735" s="84">
        <v>0</v>
      </c>
      <c r="Y735" s="99">
        <v>3</v>
      </c>
      <c r="Z735" s="65">
        <v>2</v>
      </c>
      <c r="AA735" s="319">
        <v>885165</v>
      </c>
      <c r="AB735" s="319">
        <v>0</v>
      </c>
      <c r="AC735" s="320">
        <f t="shared" si="497"/>
        <v>885165</v>
      </c>
      <c r="AD735" s="75">
        <v>4500000</v>
      </c>
      <c r="AE735" s="75">
        <v>6000000</v>
      </c>
      <c r="AF735" s="338">
        <f t="shared" si="521"/>
        <v>168986.04545454544</v>
      </c>
      <c r="AG735" s="113">
        <f t="shared" si="498"/>
        <v>26554950</v>
      </c>
      <c r="AH735" s="75">
        <f t="shared" si="499"/>
        <v>0</v>
      </c>
      <c r="AI735" s="75">
        <f t="shared" si="500"/>
        <v>20278325.454545453</v>
      </c>
      <c r="AJ735" s="75">
        <f t="shared" si="501"/>
        <v>5310990</v>
      </c>
      <c r="AK735" s="75">
        <f t="shared" si="502"/>
        <v>4500000</v>
      </c>
      <c r="AL735" s="75">
        <f t="shared" si="503"/>
        <v>6000000</v>
      </c>
      <c r="AM735" s="75">
        <f t="shared" si="504"/>
        <v>4647116.25</v>
      </c>
      <c r="AN735" s="75">
        <f t="shared" si="505"/>
        <v>4956360.7131818179</v>
      </c>
      <c r="AO735" s="75">
        <f t="shared" si="506"/>
        <v>0</v>
      </c>
      <c r="AP735" s="75">
        <f t="shared" si="507"/>
        <v>3000000</v>
      </c>
      <c r="AQ735" s="75">
        <v>0</v>
      </c>
      <c r="AR735" s="75">
        <v>0</v>
      </c>
      <c r="AS735" s="75">
        <v>0</v>
      </c>
      <c r="AT735" s="80">
        <v>0</v>
      </c>
      <c r="AU735" s="82">
        <f t="shared" si="508"/>
        <v>75247742.417727277</v>
      </c>
      <c r="AV735" s="113">
        <f t="shared" si="509"/>
        <v>51541179.74848637</v>
      </c>
      <c r="AW735" s="75">
        <f t="shared" si="510"/>
        <v>69936752.417727262</v>
      </c>
      <c r="AX735" s="75">
        <f t="shared" si="511"/>
        <v>4895572.6692409087</v>
      </c>
      <c r="AY735" s="76">
        <f t="shared" si="512"/>
        <v>1154117.9748486371</v>
      </c>
      <c r="AZ735" s="75">
        <v>0</v>
      </c>
      <c r="BA735" s="75">
        <v>0</v>
      </c>
      <c r="BB735" s="75">
        <v>0</v>
      </c>
      <c r="BC735" s="80">
        <v>0</v>
      </c>
      <c r="BD735" s="80">
        <v>0</v>
      </c>
      <c r="BE735" s="80">
        <v>0</v>
      </c>
      <c r="BF735" s="78">
        <v>0</v>
      </c>
      <c r="BG735" s="348">
        <f t="shared" si="513"/>
        <v>6049690.6440895461</v>
      </c>
      <c r="BH735" s="188">
        <f t="shared" si="514"/>
        <v>69198051</v>
      </c>
      <c r="BM735" s="50">
        <v>885165</v>
      </c>
      <c r="BN735" s="391">
        <f t="shared" si="492"/>
        <v>0</v>
      </c>
      <c r="BO735" s="391">
        <f t="shared" si="493"/>
        <v>885165</v>
      </c>
      <c r="BP735" s="391">
        <f t="shared" si="481"/>
        <v>26554950</v>
      </c>
      <c r="BQ735" s="50">
        <f t="shared" si="482"/>
        <v>0</v>
      </c>
      <c r="BR735" s="50">
        <f t="shared" si="483"/>
        <v>20278325.454545453</v>
      </c>
      <c r="BS735" s="50">
        <f t="shared" si="484"/>
        <v>5310990</v>
      </c>
      <c r="BT735" s="50">
        <f t="shared" si="485"/>
        <v>4500000</v>
      </c>
      <c r="BU735" s="50">
        <f t="shared" si="486"/>
        <v>6000000</v>
      </c>
      <c r="BV735" s="50">
        <f t="shared" si="487"/>
        <v>4647116.25</v>
      </c>
      <c r="BW735" s="50">
        <f t="shared" si="488"/>
        <v>4956360.7131818179</v>
      </c>
      <c r="BX735" s="50">
        <f t="shared" si="489"/>
        <v>0</v>
      </c>
      <c r="BY735" s="50">
        <f t="shared" si="490"/>
        <v>3000000</v>
      </c>
      <c r="BZ735" s="50">
        <v>0</v>
      </c>
      <c r="CA735" s="50">
        <v>0</v>
      </c>
      <c r="CB735" s="50">
        <v>0</v>
      </c>
      <c r="CC735" s="50">
        <v>0</v>
      </c>
      <c r="CD735" s="391">
        <f t="shared" si="491"/>
        <v>75247742.417727277</v>
      </c>
      <c r="CE735" s="391">
        <f t="shared" si="494"/>
        <v>56436752.417727277</v>
      </c>
      <c r="CF735" s="391">
        <f t="shared" si="495"/>
        <v>69936752.417727262</v>
      </c>
      <c r="CG735" s="50">
        <f t="shared" si="515"/>
        <v>4895572.6692409087</v>
      </c>
      <c r="CH735" s="395">
        <f t="shared" si="516"/>
        <v>1643675.2417727278</v>
      </c>
      <c r="CI735" s="398">
        <v>0</v>
      </c>
      <c r="CJ735" s="50">
        <v>0</v>
      </c>
      <c r="CK735" s="50">
        <v>0</v>
      </c>
      <c r="CL735" s="50">
        <v>0</v>
      </c>
      <c r="CM735" s="50">
        <v>0</v>
      </c>
      <c r="CN735" s="50">
        <v>0</v>
      </c>
      <c r="CO735" s="50">
        <v>0</v>
      </c>
      <c r="CP735" s="395">
        <f t="shared" si="517"/>
        <v>6539247.9110136367</v>
      </c>
      <c r="CQ735" s="391">
        <f t="shared" si="518"/>
        <v>68708494</v>
      </c>
      <c r="CR735" s="391">
        <f t="shared" si="519"/>
        <v>-489557</v>
      </c>
    </row>
    <row r="736" spans="1:96" s="50" customFormat="1" ht="24" customHeight="1" x14ac:dyDescent="0.2">
      <c r="A736" s="182">
        <f t="shared" si="496"/>
        <v>2655495</v>
      </c>
      <c r="B736" s="298">
        <f t="shared" si="520"/>
        <v>730</v>
      </c>
      <c r="C736" s="266">
        <v>529</v>
      </c>
      <c r="D736" s="299">
        <v>13369</v>
      </c>
      <c r="E736" s="242" t="s">
        <v>410</v>
      </c>
      <c r="F736" s="243" t="s">
        <v>1848</v>
      </c>
      <c r="G736" s="287" t="s">
        <v>137</v>
      </c>
      <c r="H736" s="274" t="s">
        <v>1826</v>
      </c>
      <c r="I736" s="294" t="s">
        <v>3123</v>
      </c>
      <c r="J736" s="65" t="s">
        <v>1849</v>
      </c>
      <c r="K736" s="65" t="s">
        <v>1850</v>
      </c>
      <c r="L736" s="65" t="s">
        <v>1826</v>
      </c>
      <c r="M736" s="292" t="s">
        <v>137</v>
      </c>
      <c r="N736" s="244" t="s">
        <v>2410</v>
      </c>
      <c r="O736" s="65"/>
      <c r="P736" s="90"/>
      <c r="Q736" s="244">
        <v>30</v>
      </c>
      <c r="R736" s="246">
        <v>120</v>
      </c>
      <c r="S736" s="246">
        <v>110</v>
      </c>
      <c r="T736" s="246">
        <v>29.33</v>
      </c>
      <c r="U736" s="90">
        <v>0</v>
      </c>
      <c r="V736" s="262">
        <v>15</v>
      </c>
      <c r="W736" s="99">
        <v>0</v>
      </c>
      <c r="X736" s="84">
        <v>0</v>
      </c>
      <c r="Y736" s="99">
        <v>0</v>
      </c>
      <c r="Z736" s="65">
        <v>0</v>
      </c>
      <c r="AA736" s="319">
        <v>885165</v>
      </c>
      <c r="AB736" s="319">
        <v>0</v>
      </c>
      <c r="AC736" s="320">
        <f t="shared" si="497"/>
        <v>885165</v>
      </c>
      <c r="AD736" s="75">
        <v>4500000</v>
      </c>
      <c r="AE736" s="75">
        <v>6000000</v>
      </c>
      <c r="AF736" s="338">
        <f t="shared" si="521"/>
        <v>168986.04545454544</v>
      </c>
      <c r="AG736" s="113">
        <f t="shared" si="498"/>
        <v>26554950</v>
      </c>
      <c r="AH736" s="75">
        <f t="shared" si="499"/>
        <v>0</v>
      </c>
      <c r="AI736" s="75">
        <f t="shared" si="500"/>
        <v>20278325.454545453</v>
      </c>
      <c r="AJ736" s="75">
        <f t="shared" si="501"/>
        <v>0</v>
      </c>
      <c r="AK736" s="75">
        <f t="shared" si="502"/>
        <v>4500000</v>
      </c>
      <c r="AL736" s="75">
        <f t="shared" si="503"/>
        <v>6000000</v>
      </c>
      <c r="AM736" s="75">
        <f t="shared" si="504"/>
        <v>4647116.25</v>
      </c>
      <c r="AN736" s="75">
        <f t="shared" si="505"/>
        <v>4956360.7131818179</v>
      </c>
      <c r="AO736" s="75">
        <f t="shared" si="506"/>
        <v>0</v>
      </c>
      <c r="AP736" s="75">
        <f t="shared" si="507"/>
        <v>3000000</v>
      </c>
      <c r="AQ736" s="75">
        <v>0</v>
      </c>
      <c r="AR736" s="75">
        <v>0</v>
      </c>
      <c r="AS736" s="75">
        <v>0</v>
      </c>
      <c r="AT736" s="80">
        <v>0</v>
      </c>
      <c r="AU736" s="82">
        <f t="shared" si="508"/>
        <v>69936752.417727262</v>
      </c>
      <c r="AV736" s="113">
        <f t="shared" si="509"/>
        <v>51541179.748486355</v>
      </c>
      <c r="AW736" s="75">
        <f t="shared" si="510"/>
        <v>69936752.417727262</v>
      </c>
      <c r="AX736" s="75">
        <f t="shared" si="511"/>
        <v>4895572.6692409087</v>
      </c>
      <c r="AY736" s="76">
        <f t="shared" si="512"/>
        <v>1154117.9748486355</v>
      </c>
      <c r="AZ736" s="75">
        <v>0</v>
      </c>
      <c r="BA736" s="75">
        <v>0</v>
      </c>
      <c r="BB736" s="75">
        <v>0</v>
      </c>
      <c r="BC736" s="80">
        <v>0</v>
      </c>
      <c r="BD736" s="80">
        <v>0</v>
      </c>
      <c r="BE736" s="80">
        <v>0</v>
      </c>
      <c r="BF736" s="78">
        <v>0</v>
      </c>
      <c r="BG736" s="348">
        <f t="shared" si="513"/>
        <v>6049690.6440895442</v>
      </c>
      <c r="BH736" s="188">
        <f t="shared" si="514"/>
        <v>63887061</v>
      </c>
      <c r="BM736" s="50">
        <v>885165</v>
      </c>
      <c r="BN736" s="391">
        <f t="shared" si="492"/>
        <v>0</v>
      </c>
      <c r="BO736" s="391">
        <f t="shared" si="493"/>
        <v>885165</v>
      </c>
      <c r="BP736" s="391">
        <f t="shared" si="481"/>
        <v>26554950</v>
      </c>
      <c r="BQ736" s="50">
        <f t="shared" si="482"/>
        <v>0</v>
      </c>
      <c r="BR736" s="50">
        <f t="shared" si="483"/>
        <v>20278325.454545453</v>
      </c>
      <c r="BS736" s="50">
        <f t="shared" si="484"/>
        <v>0</v>
      </c>
      <c r="BT736" s="50">
        <f t="shared" si="485"/>
        <v>4500000</v>
      </c>
      <c r="BU736" s="50">
        <f t="shared" si="486"/>
        <v>6000000</v>
      </c>
      <c r="BV736" s="50">
        <f t="shared" si="487"/>
        <v>4647116.25</v>
      </c>
      <c r="BW736" s="50">
        <f t="shared" si="488"/>
        <v>4956360.7131818179</v>
      </c>
      <c r="BX736" s="50">
        <f t="shared" si="489"/>
        <v>0</v>
      </c>
      <c r="BY736" s="50">
        <f t="shared" si="490"/>
        <v>3000000</v>
      </c>
      <c r="BZ736" s="50">
        <v>0</v>
      </c>
      <c r="CA736" s="50">
        <v>0</v>
      </c>
      <c r="CB736" s="50">
        <v>0</v>
      </c>
      <c r="CC736" s="50">
        <v>0</v>
      </c>
      <c r="CD736" s="391">
        <f t="shared" si="491"/>
        <v>69936752.417727262</v>
      </c>
      <c r="CE736" s="391">
        <f t="shared" si="494"/>
        <v>56436752.417727262</v>
      </c>
      <c r="CF736" s="391">
        <f t="shared" si="495"/>
        <v>69936752.417727262</v>
      </c>
      <c r="CG736" s="50">
        <f t="shared" si="515"/>
        <v>4895572.6692409087</v>
      </c>
      <c r="CH736" s="395">
        <f t="shared" si="516"/>
        <v>1643675.2417727262</v>
      </c>
      <c r="CI736" s="398">
        <v>0</v>
      </c>
      <c r="CJ736" s="50">
        <v>0</v>
      </c>
      <c r="CK736" s="50">
        <v>0</v>
      </c>
      <c r="CL736" s="50">
        <v>0</v>
      </c>
      <c r="CM736" s="50">
        <v>0</v>
      </c>
      <c r="CN736" s="50">
        <v>0</v>
      </c>
      <c r="CO736" s="50">
        <v>0</v>
      </c>
      <c r="CP736" s="395">
        <f t="shared" si="517"/>
        <v>6539247.9110136349</v>
      </c>
      <c r="CQ736" s="391">
        <f t="shared" si="518"/>
        <v>63397504</v>
      </c>
      <c r="CR736" s="391">
        <f t="shared" si="519"/>
        <v>-489557</v>
      </c>
    </row>
    <row r="737" spans="1:96" s="50" customFormat="1" ht="24" customHeight="1" x14ac:dyDescent="0.2">
      <c r="A737" s="182">
        <f t="shared" si="496"/>
        <v>2655495</v>
      </c>
      <c r="B737" s="298">
        <f t="shared" si="520"/>
        <v>731</v>
      </c>
      <c r="C737" s="266">
        <v>530</v>
      </c>
      <c r="D737" s="299">
        <v>13363</v>
      </c>
      <c r="E737" s="242" t="s">
        <v>291</v>
      </c>
      <c r="F737" s="243" t="s">
        <v>1829</v>
      </c>
      <c r="G737" s="287" t="s">
        <v>137</v>
      </c>
      <c r="H737" s="274" t="s">
        <v>1826</v>
      </c>
      <c r="I737" s="294" t="s">
        <v>3124</v>
      </c>
      <c r="J737" s="65" t="s">
        <v>1830</v>
      </c>
      <c r="K737" s="65" t="s">
        <v>1831</v>
      </c>
      <c r="L737" s="65" t="s">
        <v>1826</v>
      </c>
      <c r="M737" s="292" t="s">
        <v>137</v>
      </c>
      <c r="N737" s="244" t="s">
        <v>2410</v>
      </c>
      <c r="O737" s="65"/>
      <c r="P737" s="90"/>
      <c r="Q737" s="244">
        <v>30</v>
      </c>
      <c r="R737" s="246">
        <v>120</v>
      </c>
      <c r="S737" s="246">
        <v>110</v>
      </c>
      <c r="T737" s="246">
        <v>29.33</v>
      </c>
      <c r="U737" s="90">
        <v>0</v>
      </c>
      <c r="V737" s="262">
        <v>15</v>
      </c>
      <c r="W737" s="99">
        <v>0</v>
      </c>
      <c r="X737" s="84">
        <v>0</v>
      </c>
      <c r="Y737" s="99">
        <v>0</v>
      </c>
      <c r="Z737" s="65">
        <v>0</v>
      </c>
      <c r="AA737" s="319">
        <v>885165</v>
      </c>
      <c r="AB737" s="319">
        <v>0</v>
      </c>
      <c r="AC737" s="320">
        <f t="shared" si="497"/>
        <v>885165</v>
      </c>
      <c r="AD737" s="75">
        <v>4500000</v>
      </c>
      <c r="AE737" s="75">
        <v>6000000</v>
      </c>
      <c r="AF737" s="338">
        <f t="shared" si="521"/>
        <v>168986.04545454544</v>
      </c>
      <c r="AG737" s="113">
        <f t="shared" si="498"/>
        <v>26554950</v>
      </c>
      <c r="AH737" s="75">
        <f t="shared" si="499"/>
        <v>0</v>
      </c>
      <c r="AI737" s="75">
        <f t="shared" si="500"/>
        <v>20278325.454545453</v>
      </c>
      <c r="AJ737" s="75">
        <f t="shared" si="501"/>
        <v>0</v>
      </c>
      <c r="AK737" s="75">
        <f t="shared" si="502"/>
        <v>4500000</v>
      </c>
      <c r="AL737" s="75">
        <f t="shared" si="503"/>
        <v>6000000</v>
      </c>
      <c r="AM737" s="75">
        <f t="shared" si="504"/>
        <v>4647116.25</v>
      </c>
      <c r="AN737" s="75">
        <f t="shared" si="505"/>
        <v>4956360.7131818179</v>
      </c>
      <c r="AO737" s="75">
        <f t="shared" si="506"/>
        <v>0</v>
      </c>
      <c r="AP737" s="75">
        <f t="shared" si="507"/>
        <v>3000000</v>
      </c>
      <c r="AQ737" s="75">
        <v>0</v>
      </c>
      <c r="AR737" s="75">
        <v>0</v>
      </c>
      <c r="AS737" s="75">
        <v>0</v>
      </c>
      <c r="AT737" s="80">
        <v>0</v>
      </c>
      <c r="AU737" s="82">
        <f t="shared" si="508"/>
        <v>69936752.417727262</v>
      </c>
      <c r="AV737" s="113">
        <f t="shared" si="509"/>
        <v>51541179.748486355</v>
      </c>
      <c r="AW737" s="75">
        <f t="shared" si="510"/>
        <v>69936752.417727262</v>
      </c>
      <c r="AX737" s="75">
        <f t="shared" si="511"/>
        <v>4895572.6692409087</v>
      </c>
      <c r="AY737" s="76">
        <f t="shared" si="512"/>
        <v>1154117.9748486355</v>
      </c>
      <c r="AZ737" s="75">
        <v>0</v>
      </c>
      <c r="BA737" s="75">
        <v>0</v>
      </c>
      <c r="BB737" s="75">
        <v>0</v>
      </c>
      <c r="BC737" s="80">
        <v>0</v>
      </c>
      <c r="BD737" s="80">
        <v>0</v>
      </c>
      <c r="BE737" s="80">
        <v>0</v>
      </c>
      <c r="BF737" s="78">
        <v>0</v>
      </c>
      <c r="BG737" s="348">
        <f t="shared" si="513"/>
        <v>6049690.6440895442</v>
      </c>
      <c r="BH737" s="188">
        <f t="shared" si="514"/>
        <v>63887061</v>
      </c>
      <c r="BM737" s="50">
        <v>885165</v>
      </c>
      <c r="BN737" s="391">
        <f t="shared" si="492"/>
        <v>0</v>
      </c>
      <c r="BO737" s="391">
        <f t="shared" si="493"/>
        <v>885165</v>
      </c>
      <c r="BP737" s="391">
        <f t="shared" si="481"/>
        <v>26554950</v>
      </c>
      <c r="BQ737" s="50">
        <f t="shared" si="482"/>
        <v>0</v>
      </c>
      <c r="BR737" s="50">
        <f t="shared" si="483"/>
        <v>20278325.454545453</v>
      </c>
      <c r="BS737" s="50">
        <f t="shared" si="484"/>
        <v>0</v>
      </c>
      <c r="BT737" s="50">
        <f t="shared" si="485"/>
        <v>4500000</v>
      </c>
      <c r="BU737" s="50">
        <f t="shared" si="486"/>
        <v>6000000</v>
      </c>
      <c r="BV737" s="50">
        <f t="shared" si="487"/>
        <v>4647116.25</v>
      </c>
      <c r="BW737" s="50">
        <f t="shared" si="488"/>
        <v>4956360.7131818179</v>
      </c>
      <c r="BX737" s="50">
        <f t="shared" si="489"/>
        <v>0</v>
      </c>
      <c r="BY737" s="50">
        <f t="shared" si="490"/>
        <v>3000000</v>
      </c>
      <c r="BZ737" s="50">
        <v>0</v>
      </c>
      <c r="CA737" s="50">
        <v>0</v>
      </c>
      <c r="CB737" s="50">
        <v>0</v>
      </c>
      <c r="CC737" s="50">
        <v>0</v>
      </c>
      <c r="CD737" s="391">
        <f t="shared" si="491"/>
        <v>69936752.417727262</v>
      </c>
      <c r="CE737" s="391">
        <f t="shared" si="494"/>
        <v>56436752.417727262</v>
      </c>
      <c r="CF737" s="391">
        <f t="shared" si="495"/>
        <v>69936752.417727262</v>
      </c>
      <c r="CG737" s="50">
        <f t="shared" si="515"/>
        <v>4895572.6692409087</v>
      </c>
      <c r="CH737" s="395">
        <f t="shared" si="516"/>
        <v>1643675.2417727262</v>
      </c>
      <c r="CI737" s="398">
        <v>0</v>
      </c>
      <c r="CJ737" s="50">
        <v>0</v>
      </c>
      <c r="CK737" s="50">
        <v>0</v>
      </c>
      <c r="CL737" s="50">
        <v>0</v>
      </c>
      <c r="CM737" s="50">
        <v>0</v>
      </c>
      <c r="CN737" s="50">
        <v>0</v>
      </c>
      <c r="CO737" s="50">
        <v>0</v>
      </c>
      <c r="CP737" s="395">
        <f t="shared" si="517"/>
        <v>6539247.9110136349</v>
      </c>
      <c r="CQ737" s="391">
        <f t="shared" si="518"/>
        <v>63397504</v>
      </c>
      <c r="CR737" s="391">
        <f t="shared" si="519"/>
        <v>-489557</v>
      </c>
    </row>
    <row r="738" spans="1:96" s="50" customFormat="1" ht="24" customHeight="1" x14ac:dyDescent="0.2">
      <c r="A738" s="182">
        <f t="shared" si="496"/>
        <v>2655495</v>
      </c>
      <c r="B738" s="298">
        <f t="shared" si="520"/>
        <v>732</v>
      </c>
      <c r="C738" s="266">
        <v>531</v>
      </c>
      <c r="D738" s="299">
        <v>13362</v>
      </c>
      <c r="E738" s="242" t="s">
        <v>610</v>
      </c>
      <c r="F738" s="243" t="s">
        <v>268</v>
      </c>
      <c r="G738" s="287" t="s">
        <v>137</v>
      </c>
      <c r="H738" s="274" t="s">
        <v>1826</v>
      </c>
      <c r="I738" s="294" t="s">
        <v>3125</v>
      </c>
      <c r="J738" s="65" t="s">
        <v>1827</v>
      </c>
      <c r="K738" s="65" t="s">
        <v>1828</v>
      </c>
      <c r="L738" s="65" t="s">
        <v>1826</v>
      </c>
      <c r="M738" s="292" t="s">
        <v>137</v>
      </c>
      <c r="N738" s="244" t="s">
        <v>2410</v>
      </c>
      <c r="O738" s="65"/>
      <c r="P738" s="90"/>
      <c r="Q738" s="244">
        <v>30</v>
      </c>
      <c r="R738" s="246">
        <v>120</v>
      </c>
      <c r="S738" s="246">
        <v>110</v>
      </c>
      <c r="T738" s="246">
        <v>29.33</v>
      </c>
      <c r="U738" s="90">
        <v>0</v>
      </c>
      <c r="V738" s="262">
        <v>15</v>
      </c>
      <c r="W738" s="99">
        <v>0</v>
      </c>
      <c r="X738" s="84">
        <v>0</v>
      </c>
      <c r="Y738" s="99">
        <v>3</v>
      </c>
      <c r="Z738" s="65">
        <v>3</v>
      </c>
      <c r="AA738" s="319">
        <v>885165</v>
      </c>
      <c r="AB738" s="319">
        <v>0</v>
      </c>
      <c r="AC738" s="320">
        <f t="shared" si="497"/>
        <v>885165</v>
      </c>
      <c r="AD738" s="75">
        <v>4500000</v>
      </c>
      <c r="AE738" s="75">
        <v>6000000</v>
      </c>
      <c r="AF738" s="338">
        <f t="shared" si="521"/>
        <v>168986.04545454544</v>
      </c>
      <c r="AG738" s="113">
        <f t="shared" si="498"/>
        <v>26554950</v>
      </c>
      <c r="AH738" s="75">
        <f t="shared" si="499"/>
        <v>0</v>
      </c>
      <c r="AI738" s="75">
        <f t="shared" si="500"/>
        <v>20278325.454545453</v>
      </c>
      <c r="AJ738" s="75">
        <f t="shared" si="501"/>
        <v>7966485</v>
      </c>
      <c r="AK738" s="75">
        <f t="shared" si="502"/>
        <v>4500000</v>
      </c>
      <c r="AL738" s="75">
        <f t="shared" si="503"/>
        <v>6000000</v>
      </c>
      <c r="AM738" s="75">
        <f t="shared" si="504"/>
        <v>4647116.25</v>
      </c>
      <c r="AN738" s="75">
        <f t="shared" si="505"/>
        <v>4956360.7131818179</v>
      </c>
      <c r="AO738" s="75">
        <f t="shared" si="506"/>
        <v>0</v>
      </c>
      <c r="AP738" s="75">
        <f t="shared" si="507"/>
        <v>3000000</v>
      </c>
      <c r="AQ738" s="75">
        <v>0</v>
      </c>
      <c r="AR738" s="75">
        <v>0</v>
      </c>
      <c r="AS738" s="75">
        <v>0</v>
      </c>
      <c r="AT738" s="80">
        <v>0</v>
      </c>
      <c r="AU738" s="82">
        <f t="shared" si="508"/>
        <v>77903237.417727277</v>
      </c>
      <c r="AV738" s="113">
        <f t="shared" si="509"/>
        <v>51541179.74848637</v>
      </c>
      <c r="AW738" s="75">
        <f t="shared" si="510"/>
        <v>69936752.417727262</v>
      </c>
      <c r="AX738" s="75">
        <f t="shared" si="511"/>
        <v>4895572.6692409087</v>
      </c>
      <c r="AY738" s="76">
        <f t="shared" si="512"/>
        <v>1154117.9748486371</v>
      </c>
      <c r="AZ738" s="75">
        <v>0</v>
      </c>
      <c r="BA738" s="75">
        <v>0</v>
      </c>
      <c r="BB738" s="75">
        <v>0</v>
      </c>
      <c r="BC738" s="80">
        <v>0</v>
      </c>
      <c r="BD738" s="80">
        <v>0</v>
      </c>
      <c r="BE738" s="80">
        <v>0</v>
      </c>
      <c r="BF738" s="78">
        <v>0</v>
      </c>
      <c r="BG738" s="348">
        <f t="shared" si="513"/>
        <v>6049690.6440895461</v>
      </c>
      <c r="BH738" s="188">
        <f t="shared" si="514"/>
        <v>71853546</v>
      </c>
      <c r="BM738" s="50">
        <v>885165</v>
      </c>
      <c r="BN738" s="391">
        <f t="shared" si="492"/>
        <v>0</v>
      </c>
      <c r="BO738" s="391">
        <f t="shared" si="493"/>
        <v>885165</v>
      </c>
      <c r="BP738" s="391">
        <f t="shared" si="481"/>
        <v>26554950</v>
      </c>
      <c r="BQ738" s="50">
        <f t="shared" si="482"/>
        <v>0</v>
      </c>
      <c r="BR738" s="50">
        <f t="shared" si="483"/>
        <v>20278325.454545453</v>
      </c>
      <c r="BS738" s="50">
        <f t="shared" si="484"/>
        <v>7966485</v>
      </c>
      <c r="BT738" s="50">
        <f t="shared" si="485"/>
        <v>4500000</v>
      </c>
      <c r="BU738" s="50">
        <f t="shared" si="486"/>
        <v>6000000</v>
      </c>
      <c r="BV738" s="50">
        <f t="shared" si="487"/>
        <v>4647116.25</v>
      </c>
      <c r="BW738" s="50">
        <f t="shared" si="488"/>
        <v>4956360.7131818179</v>
      </c>
      <c r="BX738" s="50">
        <f t="shared" si="489"/>
        <v>0</v>
      </c>
      <c r="BY738" s="50">
        <f t="shared" si="490"/>
        <v>3000000</v>
      </c>
      <c r="BZ738" s="50">
        <v>0</v>
      </c>
      <c r="CA738" s="50">
        <v>0</v>
      </c>
      <c r="CB738" s="50">
        <v>0</v>
      </c>
      <c r="CC738" s="50">
        <v>0</v>
      </c>
      <c r="CD738" s="391">
        <f t="shared" si="491"/>
        <v>77903237.417727277</v>
      </c>
      <c r="CE738" s="391">
        <f t="shared" si="494"/>
        <v>56436752.417727277</v>
      </c>
      <c r="CF738" s="391">
        <f t="shared" si="495"/>
        <v>69936752.417727262</v>
      </c>
      <c r="CG738" s="50">
        <f t="shared" si="515"/>
        <v>4895572.6692409087</v>
      </c>
      <c r="CH738" s="395">
        <f t="shared" si="516"/>
        <v>1643675.2417727278</v>
      </c>
      <c r="CI738" s="398">
        <v>0</v>
      </c>
      <c r="CJ738" s="50">
        <v>0</v>
      </c>
      <c r="CK738" s="50">
        <v>0</v>
      </c>
      <c r="CL738" s="50">
        <v>0</v>
      </c>
      <c r="CM738" s="50">
        <v>0</v>
      </c>
      <c r="CN738" s="50">
        <v>0</v>
      </c>
      <c r="CO738" s="50">
        <v>0</v>
      </c>
      <c r="CP738" s="395">
        <f t="shared" si="517"/>
        <v>6539247.9110136367</v>
      </c>
      <c r="CQ738" s="391">
        <f t="shared" si="518"/>
        <v>71363989</v>
      </c>
      <c r="CR738" s="391">
        <f t="shared" si="519"/>
        <v>-489557</v>
      </c>
    </row>
    <row r="739" spans="1:96" s="50" customFormat="1" ht="24" customHeight="1" x14ac:dyDescent="0.5">
      <c r="A739" s="182">
        <f t="shared" si="496"/>
        <v>2655495</v>
      </c>
      <c r="B739" s="298">
        <f t="shared" si="520"/>
        <v>733</v>
      </c>
      <c r="C739" s="266">
        <v>532</v>
      </c>
      <c r="D739" s="299">
        <v>13558</v>
      </c>
      <c r="E739" s="242" t="s">
        <v>2365</v>
      </c>
      <c r="F739" s="243" t="s">
        <v>2366</v>
      </c>
      <c r="G739" s="287" t="s">
        <v>137</v>
      </c>
      <c r="H739" s="274" t="s">
        <v>2342</v>
      </c>
      <c r="I739" s="356" t="s">
        <v>3126</v>
      </c>
      <c r="J739" s="65" t="s">
        <v>2367</v>
      </c>
      <c r="K739" s="65"/>
      <c r="L739" s="65" t="s">
        <v>2342</v>
      </c>
      <c r="M739" s="292" t="s">
        <v>137</v>
      </c>
      <c r="N739" s="244" t="s">
        <v>2410</v>
      </c>
      <c r="O739" s="65"/>
      <c r="P739" s="90"/>
      <c r="Q739" s="244">
        <v>30</v>
      </c>
      <c r="R739" s="246">
        <v>120</v>
      </c>
      <c r="S739" s="246">
        <v>110</v>
      </c>
      <c r="T739" s="246">
        <v>29.33</v>
      </c>
      <c r="U739" s="90">
        <v>0</v>
      </c>
      <c r="V739" s="262">
        <v>15</v>
      </c>
      <c r="W739" s="99">
        <v>0</v>
      </c>
      <c r="X739" s="84">
        <v>0</v>
      </c>
      <c r="Y739" s="99">
        <v>2</v>
      </c>
      <c r="Z739" s="65">
        <v>2</v>
      </c>
      <c r="AA739" s="319">
        <v>885165</v>
      </c>
      <c r="AB739" s="319">
        <v>46667</v>
      </c>
      <c r="AC739" s="320">
        <f t="shared" si="497"/>
        <v>931832</v>
      </c>
      <c r="AD739" s="75">
        <v>4500000</v>
      </c>
      <c r="AE739" s="75">
        <v>6000000</v>
      </c>
      <c r="AF739" s="338">
        <f t="shared" si="521"/>
        <v>177895.19999999998</v>
      </c>
      <c r="AG739" s="113">
        <f t="shared" si="498"/>
        <v>26554950</v>
      </c>
      <c r="AH739" s="75">
        <f t="shared" si="499"/>
        <v>1400010</v>
      </c>
      <c r="AI739" s="75">
        <f t="shared" si="500"/>
        <v>21347423.999999996</v>
      </c>
      <c r="AJ739" s="75">
        <f t="shared" si="501"/>
        <v>5310990</v>
      </c>
      <c r="AK739" s="75">
        <f t="shared" si="502"/>
        <v>4500000</v>
      </c>
      <c r="AL739" s="75">
        <f t="shared" si="503"/>
        <v>6000000</v>
      </c>
      <c r="AM739" s="75">
        <f t="shared" si="504"/>
        <v>4892117.9999999991</v>
      </c>
      <c r="AN739" s="75">
        <f t="shared" si="505"/>
        <v>5217666.2159999991</v>
      </c>
      <c r="AO739" s="75">
        <f t="shared" si="506"/>
        <v>0</v>
      </c>
      <c r="AP739" s="75">
        <f t="shared" si="507"/>
        <v>3000000</v>
      </c>
      <c r="AQ739" s="75">
        <v>0</v>
      </c>
      <c r="AR739" s="75">
        <v>0</v>
      </c>
      <c r="AS739" s="75">
        <v>0</v>
      </c>
      <c r="AT739" s="80">
        <v>0</v>
      </c>
      <c r="AU739" s="82">
        <f t="shared" si="508"/>
        <v>78223158.216000006</v>
      </c>
      <c r="AV739" s="113">
        <f t="shared" si="509"/>
        <v>54308316.440880008</v>
      </c>
      <c r="AW739" s="75">
        <f t="shared" si="510"/>
        <v>72912168.215999991</v>
      </c>
      <c r="AX739" s="75">
        <f t="shared" si="511"/>
        <v>5103851.7751199994</v>
      </c>
      <c r="AY739" s="76">
        <f t="shared" si="512"/>
        <v>1430831.644088001</v>
      </c>
      <c r="AZ739" s="75">
        <v>0</v>
      </c>
      <c r="BA739" s="75">
        <v>0</v>
      </c>
      <c r="BB739" s="75">
        <v>0</v>
      </c>
      <c r="BC739" s="80">
        <v>0</v>
      </c>
      <c r="BD739" s="80">
        <v>0</v>
      </c>
      <c r="BE739" s="80">
        <v>0</v>
      </c>
      <c r="BF739" s="78">
        <v>0</v>
      </c>
      <c r="BG739" s="348">
        <f t="shared" si="513"/>
        <v>6534683.4192080004</v>
      </c>
      <c r="BH739" s="188">
        <f t="shared" si="514"/>
        <v>71688474</v>
      </c>
      <c r="BM739" s="50">
        <v>885165</v>
      </c>
      <c r="BN739" s="391">
        <f t="shared" si="492"/>
        <v>46667</v>
      </c>
      <c r="BO739" s="391">
        <f t="shared" si="493"/>
        <v>931832</v>
      </c>
      <c r="BP739" s="391">
        <f t="shared" si="481"/>
        <v>26554950</v>
      </c>
      <c r="BQ739" s="50">
        <f t="shared" si="482"/>
        <v>1400010</v>
      </c>
      <c r="BR739" s="50">
        <f t="shared" si="483"/>
        <v>21347423.999999996</v>
      </c>
      <c r="BS739" s="50">
        <f t="shared" si="484"/>
        <v>5310990</v>
      </c>
      <c r="BT739" s="50">
        <f t="shared" si="485"/>
        <v>4500000</v>
      </c>
      <c r="BU739" s="50">
        <f t="shared" si="486"/>
        <v>6000000</v>
      </c>
      <c r="BV739" s="50">
        <f t="shared" si="487"/>
        <v>4892117.9999999991</v>
      </c>
      <c r="BW739" s="50">
        <f t="shared" si="488"/>
        <v>5217666.2159999991</v>
      </c>
      <c r="BX739" s="50">
        <f t="shared" si="489"/>
        <v>0</v>
      </c>
      <c r="BY739" s="50">
        <f t="shared" si="490"/>
        <v>3000000</v>
      </c>
      <c r="BZ739" s="50">
        <v>0</v>
      </c>
      <c r="CA739" s="50">
        <v>0</v>
      </c>
      <c r="CB739" s="50">
        <v>0</v>
      </c>
      <c r="CC739" s="50">
        <v>0</v>
      </c>
      <c r="CD739" s="391">
        <f t="shared" si="491"/>
        <v>78223158.216000006</v>
      </c>
      <c r="CE739" s="391">
        <f t="shared" si="494"/>
        <v>59412168.216000006</v>
      </c>
      <c r="CF739" s="391">
        <f t="shared" si="495"/>
        <v>72912168.216000006</v>
      </c>
      <c r="CG739" s="50">
        <f t="shared" si="515"/>
        <v>5103851.7751200013</v>
      </c>
      <c r="CH739" s="395">
        <f t="shared" si="516"/>
        <v>1941216.8216000006</v>
      </c>
      <c r="CI739" s="398">
        <v>0</v>
      </c>
      <c r="CJ739" s="50">
        <v>0</v>
      </c>
      <c r="CK739" s="50">
        <v>0</v>
      </c>
      <c r="CL739" s="50">
        <v>0</v>
      </c>
      <c r="CM739" s="50">
        <v>0</v>
      </c>
      <c r="CN739" s="50">
        <v>0</v>
      </c>
      <c r="CO739" s="50">
        <v>0</v>
      </c>
      <c r="CP739" s="395">
        <f t="shared" si="517"/>
        <v>7045068.5967200017</v>
      </c>
      <c r="CQ739" s="391">
        <f t="shared" si="518"/>
        <v>71178089</v>
      </c>
      <c r="CR739" s="391">
        <f t="shared" si="519"/>
        <v>-510385</v>
      </c>
    </row>
    <row r="740" spans="1:96" s="50" customFormat="1" ht="24" customHeight="1" x14ac:dyDescent="0.2">
      <c r="A740" s="182">
        <f t="shared" si="496"/>
        <v>2655495</v>
      </c>
      <c r="B740" s="298">
        <f t="shared" si="520"/>
        <v>734</v>
      </c>
      <c r="C740" s="266">
        <v>533</v>
      </c>
      <c r="D740" s="299">
        <v>13561</v>
      </c>
      <c r="E740" s="242" t="s">
        <v>2374</v>
      </c>
      <c r="F740" s="243" t="s">
        <v>2375</v>
      </c>
      <c r="G740" s="287" t="s">
        <v>137</v>
      </c>
      <c r="H740" s="274" t="s">
        <v>2342</v>
      </c>
      <c r="I740" s="294" t="s">
        <v>3127</v>
      </c>
      <c r="J740" s="65" t="s">
        <v>2376</v>
      </c>
      <c r="K740" s="65" t="s">
        <v>2377</v>
      </c>
      <c r="L740" s="65" t="s">
        <v>2342</v>
      </c>
      <c r="M740" s="292" t="s">
        <v>137</v>
      </c>
      <c r="N740" s="244" t="s">
        <v>2410</v>
      </c>
      <c r="O740" s="65"/>
      <c r="P740" s="90"/>
      <c r="Q740" s="244">
        <v>30</v>
      </c>
      <c r="R740" s="246">
        <v>120</v>
      </c>
      <c r="S740" s="246">
        <v>110</v>
      </c>
      <c r="T740" s="246">
        <v>29.33</v>
      </c>
      <c r="U740" s="90">
        <v>0</v>
      </c>
      <c r="V740" s="262">
        <v>27</v>
      </c>
      <c r="W740" s="99">
        <v>0</v>
      </c>
      <c r="X740" s="84">
        <v>0</v>
      </c>
      <c r="Y740" s="99">
        <v>2</v>
      </c>
      <c r="Z740" s="65">
        <v>0</v>
      </c>
      <c r="AA740" s="319">
        <v>885165</v>
      </c>
      <c r="AB740" s="319">
        <v>46667</v>
      </c>
      <c r="AC740" s="320">
        <f t="shared" si="497"/>
        <v>931832</v>
      </c>
      <c r="AD740" s="75">
        <v>4500000</v>
      </c>
      <c r="AE740" s="75">
        <v>6000000</v>
      </c>
      <c r="AF740" s="338">
        <f t="shared" si="521"/>
        <v>177895.19999999998</v>
      </c>
      <c r="AG740" s="113">
        <f t="shared" si="498"/>
        <v>26554950</v>
      </c>
      <c r="AH740" s="75">
        <f t="shared" si="499"/>
        <v>1400010</v>
      </c>
      <c r="AI740" s="75">
        <f t="shared" si="500"/>
        <v>21347423.999999996</v>
      </c>
      <c r="AJ740" s="75">
        <f t="shared" si="501"/>
        <v>0</v>
      </c>
      <c r="AK740" s="75">
        <f t="shared" si="502"/>
        <v>4500000</v>
      </c>
      <c r="AL740" s="75">
        <f t="shared" si="503"/>
        <v>6000000</v>
      </c>
      <c r="AM740" s="75">
        <f t="shared" si="504"/>
        <v>4892117.9999999991</v>
      </c>
      <c r="AN740" s="75">
        <f t="shared" si="505"/>
        <v>5217666.2159999991</v>
      </c>
      <c r="AO740" s="75">
        <f t="shared" si="506"/>
        <v>0</v>
      </c>
      <c r="AP740" s="75">
        <f t="shared" si="507"/>
        <v>5400000</v>
      </c>
      <c r="AQ740" s="75">
        <v>0</v>
      </c>
      <c r="AR740" s="75">
        <v>0</v>
      </c>
      <c r="AS740" s="75">
        <v>0</v>
      </c>
      <c r="AT740" s="80">
        <v>0</v>
      </c>
      <c r="AU740" s="82">
        <f t="shared" si="508"/>
        <v>75312168.216000006</v>
      </c>
      <c r="AV740" s="113">
        <f t="shared" si="509"/>
        <v>54140316.440880008</v>
      </c>
      <c r="AW740" s="75">
        <f t="shared" si="510"/>
        <v>75312168.215999991</v>
      </c>
      <c r="AX740" s="75">
        <f t="shared" si="511"/>
        <v>5271851.7751199994</v>
      </c>
      <c r="AY740" s="76">
        <f t="shared" si="512"/>
        <v>1414031.644088001</v>
      </c>
      <c r="AZ740" s="75">
        <v>0</v>
      </c>
      <c r="BA740" s="75">
        <v>0</v>
      </c>
      <c r="BB740" s="75">
        <v>0</v>
      </c>
      <c r="BC740" s="80">
        <v>0</v>
      </c>
      <c r="BD740" s="80">
        <v>0</v>
      </c>
      <c r="BE740" s="80">
        <v>0</v>
      </c>
      <c r="BF740" s="78">
        <v>0</v>
      </c>
      <c r="BG740" s="348">
        <f t="shared" si="513"/>
        <v>6685883.4192080004</v>
      </c>
      <c r="BH740" s="188">
        <f t="shared" si="514"/>
        <v>68626284</v>
      </c>
      <c r="BM740" s="50">
        <v>885165</v>
      </c>
      <c r="BN740" s="391">
        <f t="shared" si="492"/>
        <v>46667</v>
      </c>
      <c r="BO740" s="391">
        <f t="shared" si="493"/>
        <v>931832</v>
      </c>
      <c r="BP740" s="391">
        <f t="shared" si="481"/>
        <v>26554950</v>
      </c>
      <c r="BQ740" s="50">
        <f t="shared" si="482"/>
        <v>1400010</v>
      </c>
      <c r="BR740" s="50">
        <f t="shared" si="483"/>
        <v>21347423.999999996</v>
      </c>
      <c r="BS740" s="50">
        <f t="shared" si="484"/>
        <v>0</v>
      </c>
      <c r="BT740" s="50">
        <f t="shared" si="485"/>
        <v>4500000</v>
      </c>
      <c r="BU740" s="50">
        <f t="shared" si="486"/>
        <v>6000000</v>
      </c>
      <c r="BV740" s="50">
        <f t="shared" si="487"/>
        <v>4892117.9999999991</v>
      </c>
      <c r="BW740" s="50">
        <f t="shared" si="488"/>
        <v>5217666.2159999991</v>
      </c>
      <c r="BX740" s="50">
        <f t="shared" si="489"/>
        <v>0</v>
      </c>
      <c r="BY740" s="50">
        <f t="shared" si="490"/>
        <v>5400000</v>
      </c>
      <c r="BZ740" s="50">
        <v>0</v>
      </c>
      <c r="CA740" s="50">
        <v>0</v>
      </c>
      <c r="CB740" s="50">
        <v>0</v>
      </c>
      <c r="CC740" s="50">
        <v>0</v>
      </c>
      <c r="CD740" s="391">
        <f t="shared" si="491"/>
        <v>75312168.216000006</v>
      </c>
      <c r="CE740" s="391">
        <f t="shared" si="494"/>
        <v>59412168.216000006</v>
      </c>
      <c r="CF740" s="391">
        <f t="shared" si="495"/>
        <v>75312168.216000006</v>
      </c>
      <c r="CG740" s="50">
        <f t="shared" si="515"/>
        <v>5271851.7751200013</v>
      </c>
      <c r="CH740" s="395">
        <f t="shared" si="516"/>
        <v>1941216.8216000006</v>
      </c>
      <c r="CI740" s="398">
        <v>0</v>
      </c>
      <c r="CJ740" s="50">
        <v>0</v>
      </c>
      <c r="CK740" s="50">
        <v>0</v>
      </c>
      <c r="CL740" s="50">
        <v>0</v>
      </c>
      <c r="CM740" s="50">
        <v>0</v>
      </c>
      <c r="CN740" s="50">
        <v>0</v>
      </c>
      <c r="CO740" s="50">
        <v>0</v>
      </c>
      <c r="CP740" s="395">
        <f t="shared" si="517"/>
        <v>7213068.5967200017</v>
      </c>
      <c r="CQ740" s="391">
        <f t="shared" si="518"/>
        <v>68099099</v>
      </c>
      <c r="CR740" s="391">
        <f t="shared" si="519"/>
        <v>-527185</v>
      </c>
    </row>
    <row r="741" spans="1:96" s="50" customFormat="1" ht="24" customHeight="1" x14ac:dyDescent="0.2">
      <c r="A741" s="182">
        <f t="shared" si="496"/>
        <v>2655495</v>
      </c>
      <c r="B741" s="298">
        <f t="shared" si="520"/>
        <v>735</v>
      </c>
      <c r="C741" s="266">
        <v>534</v>
      </c>
      <c r="D741" s="299">
        <v>13552</v>
      </c>
      <c r="E741" s="242" t="s">
        <v>488</v>
      </c>
      <c r="F741" s="243" t="s">
        <v>2348</v>
      </c>
      <c r="G741" s="287" t="s">
        <v>137</v>
      </c>
      <c r="H741" s="274" t="s">
        <v>2342</v>
      </c>
      <c r="I741" s="294" t="s">
        <v>3128</v>
      </c>
      <c r="J741" s="65" t="s">
        <v>2349</v>
      </c>
      <c r="K741" s="65" t="s">
        <v>2350</v>
      </c>
      <c r="L741" s="65" t="s">
        <v>2342</v>
      </c>
      <c r="M741" s="292" t="s">
        <v>137</v>
      </c>
      <c r="N741" s="244" t="s">
        <v>2410</v>
      </c>
      <c r="O741" s="65"/>
      <c r="P741" s="90"/>
      <c r="Q741" s="244">
        <v>30</v>
      </c>
      <c r="R741" s="246">
        <v>120</v>
      </c>
      <c r="S741" s="246">
        <v>110</v>
      </c>
      <c r="T741" s="246">
        <v>29.33</v>
      </c>
      <c r="U741" s="90">
        <v>0</v>
      </c>
      <c r="V741" s="262">
        <v>15</v>
      </c>
      <c r="W741" s="99">
        <v>0</v>
      </c>
      <c r="X741" s="84">
        <v>0</v>
      </c>
      <c r="Y741" s="99">
        <v>3</v>
      </c>
      <c r="Z741" s="65">
        <v>3</v>
      </c>
      <c r="AA741" s="319">
        <v>885165</v>
      </c>
      <c r="AB741" s="319">
        <v>46667</v>
      </c>
      <c r="AC741" s="320">
        <f t="shared" si="497"/>
        <v>931832</v>
      </c>
      <c r="AD741" s="75">
        <v>4500000</v>
      </c>
      <c r="AE741" s="75">
        <v>6000000</v>
      </c>
      <c r="AF741" s="338">
        <f t="shared" si="521"/>
        <v>177895.19999999998</v>
      </c>
      <c r="AG741" s="113">
        <f t="shared" si="498"/>
        <v>26554950</v>
      </c>
      <c r="AH741" s="75">
        <f t="shared" si="499"/>
        <v>1400010</v>
      </c>
      <c r="AI741" s="75">
        <f t="shared" si="500"/>
        <v>21347423.999999996</v>
      </c>
      <c r="AJ741" s="75">
        <f t="shared" si="501"/>
        <v>7966485</v>
      </c>
      <c r="AK741" s="75">
        <f t="shared" si="502"/>
        <v>4500000</v>
      </c>
      <c r="AL741" s="75">
        <f t="shared" si="503"/>
        <v>6000000</v>
      </c>
      <c r="AM741" s="75">
        <f t="shared" si="504"/>
        <v>4892117.9999999991</v>
      </c>
      <c r="AN741" s="75">
        <f t="shared" si="505"/>
        <v>5217666.2159999991</v>
      </c>
      <c r="AO741" s="75">
        <f t="shared" si="506"/>
        <v>0</v>
      </c>
      <c r="AP741" s="75">
        <f t="shared" si="507"/>
        <v>3000000</v>
      </c>
      <c r="AQ741" s="75">
        <v>0</v>
      </c>
      <c r="AR741" s="75">
        <v>0</v>
      </c>
      <c r="AS741" s="75">
        <v>0</v>
      </c>
      <c r="AT741" s="80">
        <v>0</v>
      </c>
      <c r="AU741" s="82">
        <f t="shared" si="508"/>
        <v>80878653.216000006</v>
      </c>
      <c r="AV741" s="113">
        <f t="shared" si="509"/>
        <v>54308316.440880008</v>
      </c>
      <c r="AW741" s="75">
        <f t="shared" si="510"/>
        <v>72912168.215999991</v>
      </c>
      <c r="AX741" s="75">
        <f t="shared" si="511"/>
        <v>5103851.7751199994</v>
      </c>
      <c r="AY741" s="76">
        <f t="shared" si="512"/>
        <v>1430831.644088001</v>
      </c>
      <c r="AZ741" s="75">
        <v>0</v>
      </c>
      <c r="BA741" s="75">
        <v>0</v>
      </c>
      <c r="BB741" s="75">
        <v>0</v>
      </c>
      <c r="BC741" s="80">
        <v>0</v>
      </c>
      <c r="BD741" s="80">
        <v>0</v>
      </c>
      <c r="BE741" s="80">
        <v>0</v>
      </c>
      <c r="BF741" s="78">
        <v>0</v>
      </c>
      <c r="BG741" s="348">
        <f t="shared" si="513"/>
        <v>6534683.4192080004</v>
      </c>
      <c r="BH741" s="188">
        <f t="shared" si="514"/>
        <v>74343969</v>
      </c>
      <c r="BM741" s="50">
        <v>885165</v>
      </c>
      <c r="BN741" s="391">
        <f t="shared" si="492"/>
        <v>46667</v>
      </c>
      <c r="BO741" s="391">
        <f t="shared" si="493"/>
        <v>931832</v>
      </c>
      <c r="BP741" s="391">
        <f t="shared" si="481"/>
        <v>26554950</v>
      </c>
      <c r="BQ741" s="50">
        <f t="shared" si="482"/>
        <v>1400010</v>
      </c>
      <c r="BR741" s="50">
        <f t="shared" si="483"/>
        <v>21347423.999999996</v>
      </c>
      <c r="BS741" s="50">
        <f t="shared" si="484"/>
        <v>7966485</v>
      </c>
      <c r="BT741" s="50">
        <f t="shared" si="485"/>
        <v>4500000</v>
      </c>
      <c r="BU741" s="50">
        <f t="shared" si="486"/>
        <v>6000000</v>
      </c>
      <c r="BV741" s="50">
        <f t="shared" si="487"/>
        <v>4892117.9999999991</v>
      </c>
      <c r="BW741" s="50">
        <f t="shared" si="488"/>
        <v>5217666.2159999991</v>
      </c>
      <c r="BX741" s="50">
        <f t="shared" si="489"/>
        <v>0</v>
      </c>
      <c r="BY741" s="50">
        <f t="shared" si="490"/>
        <v>3000000</v>
      </c>
      <c r="BZ741" s="50">
        <v>0</v>
      </c>
      <c r="CA741" s="50">
        <v>0</v>
      </c>
      <c r="CB741" s="50">
        <v>0</v>
      </c>
      <c r="CC741" s="50">
        <v>0</v>
      </c>
      <c r="CD741" s="391">
        <f t="shared" si="491"/>
        <v>80878653.216000006</v>
      </c>
      <c r="CE741" s="391">
        <f t="shared" si="494"/>
        <v>59412168.216000006</v>
      </c>
      <c r="CF741" s="391">
        <f t="shared" si="495"/>
        <v>72912168.216000006</v>
      </c>
      <c r="CG741" s="50">
        <f t="shared" si="515"/>
        <v>5103851.7751200013</v>
      </c>
      <c r="CH741" s="395">
        <f t="shared" si="516"/>
        <v>1941216.8216000006</v>
      </c>
      <c r="CI741" s="398">
        <v>0</v>
      </c>
      <c r="CJ741" s="50">
        <v>0</v>
      </c>
      <c r="CK741" s="50">
        <v>0</v>
      </c>
      <c r="CL741" s="50">
        <v>0</v>
      </c>
      <c r="CM741" s="50">
        <v>0</v>
      </c>
      <c r="CN741" s="50">
        <v>0</v>
      </c>
      <c r="CO741" s="50">
        <v>0</v>
      </c>
      <c r="CP741" s="395">
        <f t="shared" si="517"/>
        <v>7045068.5967200017</v>
      </c>
      <c r="CQ741" s="391">
        <f t="shared" si="518"/>
        <v>73833584</v>
      </c>
      <c r="CR741" s="391">
        <f t="shared" si="519"/>
        <v>-510385</v>
      </c>
    </row>
    <row r="742" spans="1:96" s="50" customFormat="1" ht="24" customHeight="1" x14ac:dyDescent="0.2">
      <c r="A742" s="182">
        <f t="shared" si="496"/>
        <v>2655495</v>
      </c>
      <c r="B742" s="298">
        <f t="shared" si="520"/>
        <v>736</v>
      </c>
      <c r="C742" s="266">
        <v>535</v>
      </c>
      <c r="D742" s="299">
        <v>13557</v>
      </c>
      <c r="E742" s="242" t="s">
        <v>1184</v>
      </c>
      <c r="F742" s="243" t="s">
        <v>2362</v>
      </c>
      <c r="G742" s="287" t="s">
        <v>137</v>
      </c>
      <c r="H742" s="274" t="s">
        <v>2342</v>
      </c>
      <c r="I742" s="294" t="s">
        <v>3129</v>
      </c>
      <c r="J742" s="65" t="s">
        <v>2363</v>
      </c>
      <c r="K742" s="65" t="s">
        <v>2364</v>
      </c>
      <c r="L742" s="65" t="s">
        <v>2342</v>
      </c>
      <c r="M742" s="292" t="s">
        <v>137</v>
      </c>
      <c r="N742" s="244" t="s">
        <v>2410</v>
      </c>
      <c r="O742" s="65"/>
      <c r="P742" s="90"/>
      <c r="Q742" s="244">
        <v>30</v>
      </c>
      <c r="R742" s="246">
        <v>120</v>
      </c>
      <c r="S742" s="246">
        <v>110</v>
      </c>
      <c r="T742" s="246">
        <v>29.33</v>
      </c>
      <c r="U742" s="90">
        <v>0</v>
      </c>
      <c r="V742" s="262">
        <v>30</v>
      </c>
      <c r="W742" s="99">
        <v>0</v>
      </c>
      <c r="X742" s="84">
        <v>0</v>
      </c>
      <c r="Y742" s="99">
        <v>1</v>
      </c>
      <c r="Z742" s="65">
        <v>0</v>
      </c>
      <c r="AA742" s="319">
        <v>885165</v>
      </c>
      <c r="AB742" s="319">
        <v>46667</v>
      </c>
      <c r="AC742" s="320">
        <f t="shared" si="497"/>
        <v>931832</v>
      </c>
      <c r="AD742" s="75">
        <v>4500000</v>
      </c>
      <c r="AE742" s="75">
        <v>6000000</v>
      </c>
      <c r="AF742" s="338">
        <f t="shared" si="521"/>
        <v>177895.19999999998</v>
      </c>
      <c r="AG742" s="113">
        <f t="shared" si="498"/>
        <v>26554950</v>
      </c>
      <c r="AH742" s="75">
        <f t="shared" si="499"/>
        <v>1400010</v>
      </c>
      <c r="AI742" s="75">
        <f t="shared" si="500"/>
        <v>21347423.999999996</v>
      </c>
      <c r="AJ742" s="75">
        <f t="shared" si="501"/>
        <v>0</v>
      </c>
      <c r="AK742" s="75">
        <f t="shared" si="502"/>
        <v>4500000</v>
      </c>
      <c r="AL742" s="75">
        <f t="shared" si="503"/>
        <v>6000000</v>
      </c>
      <c r="AM742" s="75">
        <f t="shared" si="504"/>
        <v>4892117.9999999991</v>
      </c>
      <c r="AN742" s="75">
        <f t="shared" si="505"/>
        <v>5217666.2159999991</v>
      </c>
      <c r="AO742" s="75">
        <f t="shared" si="506"/>
        <v>0</v>
      </c>
      <c r="AP742" s="75">
        <f t="shared" si="507"/>
        <v>6000000</v>
      </c>
      <c r="AQ742" s="75">
        <v>0</v>
      </c>
      <c r="AR742" s="75">
        <v>0</v>
      </c>
      <c r="AS742" s="75">
        <v>0</v>
      </c>
      <c r="AT742" s="80">
        <v>0</v>
      </c>
      <c r="AU742" s="82">
        <f t="shared" si="508"/>
        <v>75912168.216000006</v>
      </c>
      <c r="AV742" s="113">
        <f t="shared" si="509"/>
        <v>54098316.440880008</v>
      </c>
      <c r="AW742" s="75">
        <f t="shared" si="510"/>
        <v>75912168.215999991</v>
      </c>
      <c r="AX742" s="75">
        <f t="shared" si="511"/>
        <v>5313851.7751199994</v>
      </c>
      <c r="AY742" s="76">
        <f t="shared" si="512"/>
        <v>1409831.644088001</v>
      </c>
      <c r="AZ742" s="75">
        <v>0</v>
      </c>
      <c r="BA742" s="75">
        <v>0</v>
      </c>
      <c r="BB742" s="75">
        <v>0</v>
      </c>
      <c r="BC742" s="80">
        <v>0</v>
      </c>
      <c r="BD742" s="80">
        <v>0</v>
      </c>
      <c r="BE742" s="80">
        <v>0</v>
      </c>
      <c r="BF742" s="78">
        <v>0</v>
      </c>
      <c r="BG742" s="348">
        <f t="shared" si="513"/>
        <v>6723683.4192080004</v>
      </c>
      <c r="BH742" s="188">
        <f t="shared" si="514"/>
        <v>69188484</v>
      </c>
      <c r="BM742" s="50">
        <v>885165</v>
      </c>
      <c r="BN742" s="391">
        <f t="shared" si="492"/>
        <v>46667</v>
      </c>
      <c r="BO742" s="391">
        <f t="shared" si="493"/>
        <v>931832</v>
      </c>
      <c r="BP742" s="391">
        <f t="shared" si="481"/>
        <v>26554950</v>
      </c>
      <c r="BQ742" s="50">
        <f t="shared" si="482"/>
        <v>1400010</v>
      </c>
      <c r="BR742" s="50">
        <f t="shared" si="483"/>
        <v>21347423.999999996</v>
      </c>
      <c r="BS742" s="50">
        <f t="shared" si="484"/>
        <v>0</v>
      </c>
      <c r="BT742" s="50">
        <f t="shared" si="485"/>
        <v>4500000</v>
      </c>
      <c r="BU742" s="50">
        <f t="shared" si="486"/>
        <v>6000000</v>
      </c>
      <c r="BV742" s="50">
        <f t="shared" si="487"/>
        <v>4892117.9999999991</v>
      </c>
      <c r="BW742" s="50">
        <f t="shared" si="488"/>
        <v>5217666.2159999991</v>
      </c>
      <c r="BX742" s="50">
        <f t="shared" si="489"/>
        <v>0</v>
      </c>
      <c r="BY742" s="50">
        <f t="shared" si="490"/>
        <v>6000000</v>
      </c>
      <c r="BZ742" s="50">
        <v>0</v>
      </c>
      <c r="CA742" s="50">
        <v>0</v>
      </c>
      <c r="CB742" s="50">
        <v>0</v>
      </c>
      <c r="CC742" s="50">
        <v>0</v>
      </c>
      <c r="CD742" s="391">
        <f t="shared" si="491"/>
        <v>75912168.216000006</v>
      </c>
      <c r="CE742" s="391">
        <f t="shared" si="494"/>
        <v>59412168.216000006</v>
      </c>
      <c r="CF742" s="391">
        <f t="shared" si="495"/>
        <v>75912168.216000006</v>
      </c>
      <c r="CG742" s="50">
        <f t="shared" si="515"/>
        <v>5313851.7751200013</v>
      </c>
      <c r="CH742" s="395">
        <f t="shared" si="516"/>
        <v>1941216.8216000006</v>
      </c>
      <c r="CI742" s="398">
        <v>0</v>
      </c>
      <c r="CJ742" s="50">
        <v>0</v>
      </c>
      <c r="CK742" s="50">
        <v>0</v>
      </c>
      <c r="CL742" s="50">
        <v>0</v>
      </c>
      <c r="CM742" s="50">
        <v>0</v>
      </c>
      <c r="CN742" s="50">
        <v>0</v>
      </c>
      <c r="CO742" s="50">
        <v>0</v>
      </c>
      <c r="CP742" s="395">
        <f t="shared" si="517"/>
        <v>7255068.5967200017</v>
      </c>
      <c r="CQ742" s="391">
        <f t="shared" si="518"/>
        <v>68657099</v>
      </c>
      <c r="CR742" s="391">
        <f t="shared" si="519"/>
        <v>-531385</v>
      </c>
    </row>
    <row r="743" spans="1:96" s="50" customFormat="1" ht="24" customHeight="1" x14ac:dyDescent="0.2">
      <c r="A743" s="182">
        <f t="shared" si="496"/>
        <v>2655495</v>
      </c>
      <c r="B743" s="298">
        <f t="shared" si="520"/>
        <v>737</v>
      </c>
      <c r="C743" s="266">
        <v>536</v>
      </c>
      <c r="D743" s="299">
        <v>13550</v>
      </c>
      <c r="E743" s="242" t="s">
        <v>352</v>
      </c>
      <c r="F743" s="243" t="s">
        <v>2344</v>
      </c>
      <c r="G743" s="287" t="s">
        <v>137</v>
      </c>
      <c r="H743" s="274" t="s">
        <v>2342</v>
      </c>
      <c r="I743" s="294" t="s">
        <v>3130</v>
      </c>
      <c r="J743" s="65" t="s">
        <v>2345</v>
      </c>
      <c r="K743" s="65"/>
      <c r="L743" s="65" t="s">
        <v>2342</v>
      </c>
      <c r="M743" s="292" t="s">
        <v>137</v>
      </c>
      <c r="N743" s="244" t="s">
        <v>2410</v>
      </c>
      <c r="O743" s="65"/>
      <c r="P743" s="90"/>
      <c r="Q743" s="244">
        <v>30</v>
      </c>
      <c r="R743" s="246">
        <v>120</v>
      </c>
      <c r="S743" s="246">
        <v>110</v>
      </c>
      <c r="T743" s="246">
        <v>29.33</v>
      </c>
      <c r="U743" s="90">
        <v>0</v>
      </c>
      <c r="V743" s="262">
        <v>30</v>
      </c>
      <c r="W743" s="99">
        <v>0</v>
      </c>
      <c r="X743" s="84">
        <v>0</v>
      </c>
      <c r="Y743" s="99">
        <v>2</v>
      </c>
      <c r="Z743" s="65">
        <v>1</v>
      </c>
      <c r="AA743" s="319">
        <v>885165</v>
      </c>
      <c r="AB743" s="319">
        <v>46667</v>
      </c>
      <c r="AC743" s="320">
        <f t="shared" si="497"/>
        <v>931832</v>
      </c>
      <c r="AD743" s="75">
        <v>4500000</v>
      </c>
      <c r="AE743" s="75">
        <v>6000000</v>
      </c>
      <c r="AF743" s="338">
        <f t="shared" si="521"/>
        <v>177895.19999999998</v>
      </c>
      <c r="AG743" s="113">
        <f t="shared" si="498"/>
        <v>26554950</v>
      </c>
      <c r="AH743" s="75">
        <f t="shared" si="499"/>
        <v>1400010</v>
      </c>
      <c r="AI743" s="75">
        <f t="shared" si="500"/>
        <v>21347423.999999996</v>
      </c>
      <c r="AJ743" s="75">
        <f t="shared" si="501"/>
        <v>2655495</v>
      </c>
      <c r="AK743" s="75">
        <f t="shared" si="502"/>
        <v>4500000</v>
      </c>
      <c r="AL743" s="75">
        <f t="shared" si="503"/>
        <v>6000000</v>
      </c>
      <c r="AM743" s="75">
        <f t="shared" si="504"/>
        <v>4892117.9999999991</v>
      </c>
      <c r="AN743" s="75">
        <f t="shared" si="505"/>
        <v>5217666.2159999991</v>
      </c>
      <c r="AO743" s="75">
        <f t="shared" si="506"/>
        <v>0</v>
      </c>
      <c r="AP743" s="75">
        <f t="shared" si="507"/>
        <v>6000000</v>
      </c>
      <c r="AQ743" s="75">
        <v>0</v>
      </c>
      <c r="AR743" s="75">
        <v>0</v>
      </c>
      <c r="AS743" s="75">
        <v>0</v>
      </c>
      <c r="AT743" s="80">
        <v>0</v>
      </c>
      <c r="AU743" s="82">
        <f t="shared" si="508"/>
        <v>78567663.216000006</v>
      </c>
      <c r="AV743" s="113">
        <f t="shared" si="509"/>
        <v>54098316.440880008</v>
      </c>
      <c r="AW743" s="75">
        <f t="shared" si="510"/>
        <v>75912168.215999991</v>
      </c>
      <c r="AX743" s="75">
        <f t="shared" si="511"/>
        <v>5313851.7751199994</v>
      </c>
      <c r="AY743" s="76">
        <f t="shared" si="512"/>
        <v>1409831.644088001</v>
      </c>
      <c r="AZ743" s="75">
        <v>0</v>
      </c>
      <c r="BA743" s="75">
        <v>0</v>
      </c>
      <c r="BB743" s="75">
        <v>0</v>
      </c>
      <c r="BC743" s="80">
        <v>0</v>
      </c>
      <c r="BD743" s="80">
        <v>0</v>
      </c>
      <c r="BE743" s="80">
        <v>0</v>
      </c>
      <c r="BF743" s="78">
        <v>0</v>
      </c>
      <c r="BG743" s="348">
        <f t="shared" si="513"/>
        <v>6723683.4192080004</v>
      </c>
      <c r="BH743" s="188">
        <f t="shared" si="514"/>
        <v>71843979</v>
      </c>
      <c r="BM743" s="50">
        <v>885165</v>
      </c>
      <c r="BN743" s="391">
        <f t="shared" si="492"/>
        <v>46667</v>
      </c>
      <c r="BO743" s="391">
        <f t="shared" si="493"/>
        <v>931832</v>
      </c>
      <c r="BP743" s="391">
        <f t="shared" si="481"/>
        <v>26554950</v>
      </c>
      <c r="BQ743" s="50">
        <f t="shared" si="482"/>
        <v>1400010</v>
      </c>
      <c r="BR743" s="50">
        <f t="shared" si="483"/>
        <v>21347423.999999996</v>
      </c>
      <c r="BS743" s="50">
        <f t="shared" si="484"/>
        <v>2655495</v>
      </c>
      <c r="BT743" s="50">
        <f t="shared" si="485"/>
        <v>4500000</v>
      </c>
      <c r="BU743" s="50">
        <f t="shared" si="486"/>
        <v>6000000</v>
      </c>
      <c r="BV743" s="50">
        <f t="shared" si="487"/>
        <v>4892117.9999999991</v>
      </c>
      <c r="BW743" s="50">
        <f t="shared" si="488"/>
        <v>5217666.2159999991</v>
      </c>
      <c r="BX743" s="50">
        <f t="shared" si="489"/>
        <v>0</v>
      </c>
      <c r="BY743" s="50">
        <f t="shared" si="490"/>
        <v>6000000</v>
      </c>
      <c r="BZ743" s="50">
        <v>0</v>
      </c>
      <c r="CA743" s="50">
        <v>0</v>
      </c>
      <c r="CB743" s="50">
        <v>0</v>
      </c>
      <c r="CC743" s="50">
        <v>0</v>
      </c>
      <c r="CD743" s="391">
        <f t="shared" si="491"/>
        <v>78567663.216000006</v>
      </c>
      <c r="CE743" s="391">
        <f t="shared" si="494"/>
        <v>59412168.216000006</v>
      </c>
      <c r="CF743" s="391">
        <f t="shared" si="495"/>
        <v>75912168.216000006</v>
      </c>
      <c r="CG743" s="50">
        <f t="shared" si="515"/>
        <v>5313851.7751200013</v>
      </c>
      <c r="CH743" s="395">
        <f t="shared" si="516"/>
        <v>1941216.8216000006</v>
      </c>
      <c r="CI743" s="398">
        <v>0</v>
      </c>
      <c r="CJ743" s="50">
        <v>0</v>
      </c>
      <c r="CK743" s="50">
        <v>0</v>
      </c>
      <c r="CL743" s="50">
        <v>0</v>
      </c>
      <c r="CM743" s="50">
        <v>0</v>
      </c>
      <c r="CN743" s="50">
        <v>0</v>
      </c>
      <c r="CO743" s="50">
        <v>0</v>
      </c>
      <c r="CP743" s="395">
        <f t="shared" si="517"/>
        <v>7255068.5967200017</v>
      </c>
      <c r="CQ743" s="391">
        <f t="shared" si="518"/>
        <v>71312594</v>
      </c>
      <c r="CR743" s="391">
        <f t="shared" si="519"/>
        <v>-531385</v>
      </c>
    </row>
    <row r="744" spans="1:96" s="50" customFormat="1" ht="24" customHeight="1" x14ac:dyDescent="0.2">
      <c r="A744" s="182">
        <f t="shared" si="496"/>
        <v>2655495</v>
      </c>
      <c r="B744" s="298">
        <f t="shared" si="520"/>
        <v>738</v>
      </c>
      <c r="C744" s="266">
        <v>537</v>
      </c>
      <c r="D744" s="299">
        <v>13549</v>
      </c>
      <c r="E744" s="242" t="s">
        <v>2340</v>
      </c>
      <c r="F744" s="243" t="s">
        <v>2341</v>
      </c>
      <c r="G744" s="287" t="s">
        <v>137</v>
      </c>
      <c r="H744" s="274" t="s">
        <v>2342</v>
      </c>
      <c r="I744" s="294" t="s">
        <v>3131</v>
      </c>
      <c r="J744" s="65" t="s">
        <v>2343</v>
      </c>
      <c r="K744" s="65"/>
      <c r="L744" s="65" t="s">
        <v>2342</v>
      </c>
      <c r="M744" s="292" t="s">
        <v>137</v>
      </c>
      <c r="N744" s="99"/>
      <c r="O744" s="246" t="s">
        <v>2410</v>
      </c>
      <c r="P744" s="90"/>
      <c r="Q744" s="244">
        <v>30</v>
      </c>
      <c r="R744" s="246">
        <v>90</v>
      </c>
      <c r="S744" s="246">
        <v>0</v>
      </c>
      <c r="T744" s="246">
        <v>0</v>
      </c>
      <c r="U744" s="90">
        <v>0</v>
      </c>
      <c r="V744" s="262">
        <v>30</v>
      </c>
      <c r="W744" s="99">
        <v>0</v>
      </c>
      <c r="X744" s="84">
        <v>0</v>
      </c>
      <c r="Y744" s="99">
        <v>1</v>
      </c>
      <c r="Z744" s="65">
        <v>0</v>
      </c>
      <c r="AA744" s="319">
        <v>885165</v>
      </c>
      <c r="AB744" s="319">
        <v>46667</v>
      </c>
      <c r="AC744" s="320">
        <f t="shared" si="497"/>
        <v>931832</v>
      </c>
      <c r="AD744" s="75">
        <v>4500000</v>
      </c>
      <c r="AE744" s="75">
        <v>6000000</v>
      </c>
      <c r="AF744" s="338">
        <f t="shared" si="521"/>
        <v>177895.19999999998</v>
      </c>
      <c r="AG744" s="113">
        <f t="shared" si="498"/>
        <v>26554950</v>
      </c>
      <c r="AH744" s="75">
        <f t="shared" si="499"/>
        <v>1400010</v>
      </c>
      <c r="AI744" s="75">
        <f t="shared" si="500"/>
        <v>16010567.999999998</v>
      </c>
      <c r="AJ744" s="75">
        <f t="shared" si="501"/>
        <v>0</v>
      </c>
      <c r="AK744" s="75">
        <f t="shared" si="502"/>
        <v>4500000</v>
      </c>
      <c r="AL744" s="75">
        <f t="shared" si="503"/>
        <v>6000000</v>
      </c>
      <c r="AM744" s="75">
        <f t="shared" si="504"/>
        <v>0</v>
      </c>
      <c r="AN744" s="75">
        <f t="shared" si="505"/>
        <v>0</v>
      </c>
      <c r="AO744" s="75">
        <f t="shared" si="506"/>
        <v>0</v>
      </c>
      <c r="AP744" s="75">
        <f t="shared" si="507"/>
        <v>6000000</v>
      </c>
      <c r="AQ744" s="75">
        <v>0</v>
      </c>
      <c r="AR744" s="75">
        <v>0</v>
      </c>
      <c r="AS744" s="75">
        <v>0</v>
      </c>
      <c r="AT744" s="80">
        <v>0</v>
      </c>
      <c r="AU744" s="82">
        <f t="shared" si="508"/>
        <v>60465528</v>
      </c>
      <c r="AV744" s="113">
        <f t="shared" si="509"/>
        <v>39732941.039999999</v>
      </c>
      <c r="AW744" s="75">
        <f t="shared" si="510"/>
        <v>60465528</v>
      </c>
      <c r="AX744" s="75">
        <f t="shared" si="511"/>
        <v>4232586.96</v>
      </c>
      <c r="AY744" s="76">
        <f t="shared" si="512"/>
        <v>0</v>
      </c>
      <c r="AZ744" s="75">
        <v>0</v>
      </c>
      <c r="BA744" s="75">
        <v>0</v>
      </c>
      <c r="BB744" s="75">
        <v>0</v>
      </c>
      <c r="BC744" s="80">
        <v>0</v>
      </c>
      <c r="BD744" s="80">
        <v>0</v>
      </c>
      <c r="BE744" s="80">
        <v>0</v>
      </c>
      <c r="BF744" s="78">
        <v>0</v>
      </c>
      <c r="BG744" s="348">
        <f t="shared" si="513"/>
        <v>4232586.96</v>
      </c>
      <c r="BH744" s="188">
        <f t="shared" si="514"/>
        <v>56232941</v>
      </c>
      <c r="BM744" s="50">
        <v>885165</v>
      </c>
      <c r="BN744" s="391">
        <f t="shared" si="492"/>
        <v>46667</v>
      </c>
      <c r="BO744" s="391">
        <f t="shared" si="493"/>
        <v>931832</v>
      </c>
      <c r="BP744" s="391">
        <f t="shared" si="481"/>
        <v>26554950</v>
      </c>
      <c r="BQ744" s="50">
        <f t="shared" si="482"/>
        <v>1400010</v>
      </c>
      <c r="BR744" s="50">
        <f t="shared" si="483"/>
        <v>16010567.999999998</v>
      </c>
      <c r="BS744" s="50">
        <f t="shared" si="484"/>
        <v>0</v>
      </c>
      <c r="BT744" s="50">
        <f t="shared" si="485"/>
        <v>4500000</v>
      </c>
      <c r="BU744" s="50">
        <f t="shared" si="486"/>
        <v>6000000</v>
      </c>
      <c r="BV744" s="50">
        <f t="shared" si="487"/>
        <v>0</v>
      </c>
      <c r="BW744" s="50">
        <f t="shared" si="488"/>
        <v>0</v>
      </c>
      <c r="BX744" s="50">
        <f t="shared" si="489"/>
        <v>0</v>
      </c>
      <c r="BY744" s="50">
        <f t="shared" si="490"/>
        <v>6000000</v>
      </c>
      <c r="BZ744" s="50">
        <v>0</v>
      </c>
      <c r="CA744" s="50">
        <v>0</v>
      </c>
      <c r="CB744" s="50">
        <v>0</v>
      </c>
      <c r="CC744" s="50">
        <v>0</v>
      </c>
      <c r="CD744" s="391">
        <f t="shared" si="491"/>
        <v>60465528</v>
      </c>
      <c r="CE744" s="391">
        <f t="shared" si="494"/>
        <v>43965528</v>
      </c>
      <c r="CF744" s="391">
        <f t="shared" si="495"/>
        <v>60465528</v>
      </c>
      <c r="CG744" s="50">
        <f t="shared" si="515"/>
        <v>4232586.96</v>
      </c>
      <c r="CH744" s="395">
        <f t="shared" si="516"/>
        <v>396552.80000000005</v>
      </c>
      <c r="CI744" s="398">
        <v>0</v>
      </c>
      <c r="CJ744" s="50">
        <v>0</v>
      </c>
      <c r="CK744" s="50">
        <v>0</v>
      </c>
      <c r="CL744" s="50">
        <v>0</v>
      </c>
      <c r="CM744" s="50">
        <v>0</v>
      </c>
      <c r="CN744" s="50">
        <v>0</v>
      </c>
      <c r="CO744" s="50">
        <v>0</v>
      </c>
      <c r="CP744" s="395">
        <f t="shared" si="517"/>
        <v>4629139.76</v>
      </c>
      <c r="CQ744" s="391">
        <f t="shared" si="518"/>
        <v>55836388</v>
      </c>
      <c r="CR744" s="391">
        <f t="shared" si="519"/>
        <v>-396553</v>
      </c>
    </row>
    <row r="745" spans="1:96" s="50" customFormat="1" ht="24" customHeight="1" x14ac:dyDescent="0.2">
      <c r="A745" s="182">
        <f t="shared" si="496"/>
        <v>2655495</v>
      </c>
      <c r="B745" s="298">
        <f t="shared" si="520"/>
        <v>739</v>
      </c>
      <c r="C745" s="266">
        <v>538</v>
      </c>
      <c r="D745" s="299">
        <v>13559</v>
      </c>
      <c r="E745" s="242" t="s">
        <v>99</v>
      </c>
      <c r="F745" s="243" t="s">
        <v>2368</v>
      </c>
      <c r="G745" s="287" t="s">
        <v>137</v>
      </c>
      <c r="H745" s="274" t="s">
        <v>2342</v>
      </c>
      <c r="I745" s="294" t="s">
        <v>3132</v>
      </c>
      <c r="J745" s="65" t="s">
        <v>2369</v>
      </c>
      <c r="K745" s="65" t="s">
        <v>2370</v>
      </c>
      <c r="L745" s="65" t="s">
        <v>2342</v>
      </c>
      <c r="M745" s="292" t="s">
        <v>137</v>
      </c>
      <c r="N745" s="244" t="s">
        <v>2410</v>
      </c>
      <c r="O745" s="65"/>
      <c r="P745" s="90"/>
      <c r="Q745" s="244">
        <v>30</v>
      </c>
      <c r="R745" s="246">
        <v>120</v>
      </c>
      <c r="S745" s="246">
        <v>110</v>
      </c>
      <c r="T745" s="246">
        <v>29.33</v>
      </c>
      <c r="U745" s="90">
        <v>0</v>
      </c>
      <c r="V745" s="262">
        <v>28</v>
      </c>
      <c r="W745" s="99">
        <v>0</v>
      </c>
      <c r="X745" s="84">
        <v>0</v>
      </c>
      <c r="Y745" s="99">
        <v>3</v>
      </c>
      <c r="Z745" s="65">
        <v>2</v>
      </c>
      <c r="AA745" s="319">
        <v>885165</v>
      </c>
      <c r="AB745" s="319">
        <v>46667</v>
      </c>
      <c r="AC745" s="320">
        <f t="shared" si="497"/>
        <v>931832</v>
      </c>
      <c r="AD745" s="75">
        <v>4500000</v>
      </c>
      <c r="AE745" s="75">
        <v>6000000</v>
      </c>
      <c r="AF745" s="338">
        <f t="shared" si="521"/>
        <v>177895.19999999998</v>
      </c>
      <c r="AG745" s="113">
        <f t="shared" si="498"/>
        <v>26554950</v>
      </c>
      <c r="AH745" s="75">
        <f t="shared" si="499"/>
        <v>1400010</v>
      </c>
      <c r="AI745" s="75">
        <f t="shared" si="500"/>
        <v>21347423.999999996</v>
      </c>
      <c r="AJ745" s="75">
        <f t="shared" si="501"/>
        <v>5310990</v>
      </c>
      <c r="AK745" s="75">
        <f t="shared" si="502"/>
        <v>4500000</v>
      </c>
      <c r="AL745" s="75">
        <f t="shared" si="503"/>
        <v>6000000</v>
      </c>
      <c r="AM745" s="75">
        <f t="shared" si="504"/>
        <v>4892117.9999999991</v>
      </c>
      <c r="AN745" s="75">
        <f t="shared" si="505"/>
        <v>5217666.2159999991</v>
      </c>
      <c r="AO745" s="75">
        <f t="shared" si="506"/>
        <v>0</v>
      </c>
      <c r="AP745" s="75">
        <f t="shared" si="507"/>
        <v>5600000</v>
      </c>
      <c r="AQ745" s="75">
        <v>0</v>
      </c>
      <c r="AR745" s="75">
        <v>0</v>
      </c>
      <c r="AS745" s="75">
        <v>0</v>
      </c>
      <c r="AT745" s="80">
        <v>0</v>
      </c>
      <c r="AU745" s="82">
        <f t="shared" si="508"/>
        <v>80823158.216000006</v>
      </c>
      <c r="AV745" s="113">
        <f t="shared" si="509"/>
        <v>54126316.440880008</v>
      </c>
      <c r="AW745" s="75">
        <f t="shared" si="510"/>
        <v>75512168.215999991</v>
      </c>
      <c r="AX745" s="75">
        <f t="shared" si="511"/>
        <v>5285851.7751199994</v>
      </c>
      <c r="AY745" s="76">
        <f t="shared" si="512"/>
        <v>1412631.644088001</v>
      </c>
      <c r="AZ745" s="75">
        <v>0</v>
      </c>
      <c r="BA745" s="75">
        <v>0</v>
      </c>
      <c r="BB745" s="75">
        <v>0</v>
      </c>
      <c r="BC745" s="80">
        <v>0</v>
      </c>
      <c r="BD745" s="80">
        <v>0</v>
      </c>
      <c r="BE745" s="80">
        <v>0</v>
      </c>
      <c r="BF745" s="78">
        <v>0</v>
      </c>
      <c r="BG745" s="348">
        <f t="shared" si="513"/>
        <v>6698483.4192080004</v>
      </c>
      <c r="BH745" s="188">
        <f t="shared" si="514"/>
        <v>74124674</v>
      </c>
      <c r="BM745" s="50">
        <v>885165</v>
      </c>
      <c r="BN745" s="391">
        <f t="shared" si="492"/>
        <v>46667</v>
      </c>
      <c r="BO745" s="391">
        <f t="shared" si="493"/>
        <v>931832</v>
      </c>
      <c r="BP745" s="391">
        <f t="shared" ref="BP745:BP808" si="523">BM745*Q745</f>
        <v>26554950</v>
      </c>
      <c r="BQ745" s="50">
        <f t="shared" ref="BQ745:BQ808" si="524">BN745*Q745</f>
        <v>1400010</v>
      </c>
      <c r="BR745" s="50">
        <f t="shared" ref="BR745:BR808" si="525">BO745*30/220*1.4*R745</f>
        <v>21347423.999999996</v>
      </c>
      <c r="BS745" s="50">
        <f t="shared" ref="BS745:BS808" si="526">(885165*3*Z745)/30*Q745</f>
        <v>5310990</v>
      </c>
      <c r="BT745" s="50">
        <f t="shared" ref="BT745:BT808" si="527">4500000/30*Q745</f>
        <v>4500000</v>
      </c>
      <c r="BU745" s="50">
        <f t="shared" ref="BU745:BU808" si="528">6000000/30*Q745</f>
        <v>6000000</v>
      </c>
      <c r="BV745" s="50">
        <f t="shared" ref="BV745:BV808" si="529">BO745*30/220*35%*S745</f>
        <v>4892117.9999999991</v>
      </c>
      <c r="BW745" s="50">
        <f t="shared" ref="BW745:BW808" si="530">BO745*30/220*1.4*T745</f>
        <v>5217666.2159999991</v>
      </c>
      <c r="BX745" s="50">
        <f t="shared" ref="BX745:BX808" si="531">BO745*U745</f>
        <v>0</v>
      </c>
      <c r="BY745" s="50">
        <f t="shared" ref="BY745:BY808" si="532">200000*V745</f>
        <v>5600000</v>
      </c>
      <c r="BZ745" s="50">
        <v>0</v>
      </c>
      <c r="CA745" s="50">
        <v>0</v>
      </c>
      <c r="CB745" s="50">
        <v>0</v>
      </c>
      <c r="CC745" s="50">
        <v>0</v>
      </c>
      <c r="CD745" s="391">
        <f t="shared" ref="CD745:CD808" si="533">SUM(BP745:CC745)</f>
        <v>80823158.216000006</v>
      </c>
      <c r="CE745" s="391">
        <f t="shared" si="494"/>
        <v>59412168.216000006</v>
      </c>
      <c r="CF745" s="391">
        <f t="shared" si="495"/>
        <v>75512168.216000006</v>
      </c>
      <c r="CG745" s="50">
        <f t="shared" si="515"/>
        <v>5285851.7751200013</v>
      </c>
      <c r="CH745" s="395">
        <f t="shared" si="516"/>
        <v>1941216.8216000006</v>
      </c>
      <c r="CI745" s="398">
        <v>0</v>
      </c>
      <c r="CJ745" s="50">
        <v>0</v>
      </c>
      <c r="CK745" s="50">
        <v>0</v>
      </c>
      <c r="CL745" s="50">
        <v>0</v>
      </c>
      <c r="CM745" s="50">
        <v>0</v>
      </c>
      <c r="CN745" s="50">
        <v>0</v>
      </c>
      <c r="CO745" s="50">
        <v>0</v>
      </c>
      <c r="CP745" s="395">
        <f t="shared" si="517"/>
        <v>7227068.5967200017</v>
      </c>
      <c r="CQ745" s="391">
        <f t="shared" si="518"/>
        <v>73596089</v>
      </c>
      <c r="CR745" s="391">
        <f t="shared" si="519"/>
        <v>-528585</v>
      </c>
    </row>
    <row r="746" spans="1:96" s="50" customFormat="1" ht="24" customHeight="1" x14ac:dyDescent="0.2">
      <c r="A746" s="182">
        <f t="shared" si="496"/>
        <v>2655495</v>
      </c>
      <c r="B746" s="298">
        <f t="shared" si="520"/>
        <v>740</v>
      </c>
      <c r="C746" s="266">
        <v>539</v>
      </c>
      <c r="D746" s="299">
        <v>13551</v>
      </c>
      <c r="E746" s="242" t="s">
        <v>1916</v>
      </c>
      <c r="F746" s="243" t="s">
        <v>2346</v>
      </c>
      <c r="G746" s="287" t="s">
        <v>137</v>
      </c>
      <c r="H746" s="274" t="s">
        <v>2342</v>
      </c>
      <c r="I746" s="294" t="s">
        <v>3133</v>
      </c>
      <c r="J746" s="65">
        <v>4723308687</v>
      </c>
      <c r="K746" s="65" t="s">
        <v>2347</v>
      </c>
      <c r="L746" s="65" t="s">
        <v>2342</v>
      </c>
      <c r="M746" s="292" t="s">
        <v>137</v>
      </c>
      <c r="N746" s="244" t="s">
        <v>2410</v>
      </c>
      <c r="O746" s="65"/>
      <c r="P746" s="90"/>
      <c r="Q746" s="244">
        <v>30</v>
      </c>
      <c r="R746" s="246">
        <v>120</v>
      </c>
      <c r="S746" s="246">
        <v>110</v>
      </c>
      <c r="T746" s="246">
        <v>29.33</v>
      </c>
      <c r="U746" s="90">
        <v>0</v>
      </c>
      <c r="V746" s="262">
        <v>30</v>
      </c>
      <c r="W746" s="99">
        <v>0</v>
      </c>
      <c r="X746" s="84">
        <v>0</v>
      </c>
      <c r="Y746" s="99">
        <v>3</v>
      </c>
      <c r="Z746" s="65">
        <v>3</v>
      </c>
      <c r="AA746" s="319">
        <v>885165</v>
      </c>
      <c r="AB746" s="319">
        <v>46667</v>
      </c>
      <c r="AC746" s="320">
        <f t="shared" si="497"/>
        <v>931832</v>
      </c>
      <c r="AD746" s="75">
        <v>4500000</v>
      </c>
      <c r="AE746" s="75">
        <v>6000000</v>
      </c>
      <c r="AF746" s="338">
        <f t="shared" si="521"/>
        <v>177895.19999999998</v>
      </c>
      <c r="AG746" s="113">
        <f t="shared" si="498"/>
        <v>26554950</v>
      </c>
      <c r="AH746" s="75">
        <f t="shared" si="499"/>
        <v>1400010</v>
      </c>
      <c r="AI746" s="75">
        <f t="shared" si="500"/>
        <v>21347423.999999996</v>
      </c>
      <c r="AJ746" s="75">
        <f t="shared" si="501"/>
        <v>7966485</v>
      </c>
      <c r="AK746" s="75">
        <f t="shared" si="502"/>
        <v>4500000</v>
      </c>
      <c r="AL746" s="75">
        <f t="shared" si="503"/>
        <v>6000000</v>
      </c>
      <c r="AM746" s="75">
        <f t="shared" si="504"/>
        <v>4892117.9999999991</v>
      </c>
      <c r="AN746" s="75">
        <f t="shared" si="505"/>
        <v>5217666.2159999991</v>
      </c>
      <c r="AO746" s="75">
        <f t="shared" si="506"/>
        <v>0</v>
      </c>
      <c r="AP746" s="75">
        <f t="shared" si="507"/>
        <v>6000000</v>
      </c>
      <c r="AQ746" s="75">
        <v>0</v>
      </c>
      <c r="AR746" s="75">
        <v>0</v>
      </c>
      <c r="AS746" s="75">
        <v>0</v>
      </c>
      <c r="AT746" s="80">
        <v>0</v>
      </c>
      <c r="AU746" s="82">
        <f t="shared" si="508"/>
        <v>83878653.216000006</v>
      </c>
      <c r="AV746" s="113">
        <f t="shared" si="509"/>
        <v>54098316.440880008</v>
      </c>
      <c r="AW746" s="75">
        <f t="shared" si="510"/>
        <v>75912168.215999991</v>
      </c>
      <c r="AX746" s="75">
        <f t="shared" si="511"/>
        <v>5313851.7751199994</v>
      </c>
      <c r="AY746" s="76">
        <f t="shared" si="512"/>
        <v>1409831.644088001</v>
      </c>
      <c r="AZ746" s="75">
        <v>0</v>
      </c>
      <c r="BA746" s="75">
        <v>0</v>
      </c>
      <c r="BB746" s="75">
        <v>0</v>
      </c>
      <c r="BC746" s="80">
        <v>0</v>
      </c>
      <c r="BD746" s="80">
        <v>0</v>
      </c>
      <c r="BE746" s="80">
        <v>0</v>
      </c>
      <c r="BF746" s="78">
        <v>0</v>
      </c>
      <c r="BG746" s="348">
        <f t="shared" si="513"/>
        <v>6723683.4192080004</v>
      </c>
      <c r="BH746" s="188">
        <f t="shared" si="514"/>
        <v>77154969</v>
      </c>
      <c r="BM746" s="50">
        <v>885165</v>
      </c>
      <c r="BN746" s="391">
        <f t="shared" si="492"/>
        <v>46667</v>
      </c>
      <c r="BO746" s="391">
        <f t="shared" si="493"/>
        <v>931832</v>
      </c>
      <c r="BP746" s="391">
        <f t="shared" si="523"/>
        <v>26554950</v>
      </c>
      <c r="BQ746" s="50">
        <f t="shared" si="524"/>
        <v>1400010</v>
      </c>
      <c r="BR746" s="50">
        <f t="shared" si="525"/>
        <v>21347423.999999996</v>
      </c>
      <c r="BS746" s="50">
        <f t="shared" si="526"/>
        <v>7966485</v>
      </c>
      <c r="BT746" s="50">
        <f t="shared" si="527"/>
        <v>4500000</v>
      </c>
      <c r="BU746" s="50">
        <f t="shared" si="528"/>
        <v>6000000</v>
      </c>
      <c r="BV746" s="50">
        <f t="shared" si="529"/>
        <v>4892117.9999999991</v>
      </c>
      <c r="BW746" s="50">
        <f t="shared" si="530"/>
        <v>5217666.2159999991</v>
      </c>
      <c r="BX746" s="50">
        <f t="shared" si="531"/>
        <v>0</v>
      </c>
      <c r="BY746" s="50">
        <f t="shared" si="532"/>
        <v>6000000</v>
      </c>
      <c r="BZ746" s="50">
        <v>0</v>
      </c>
      <c r="CA746" s="50">
        <v>0</v>
      </c>
      <c r="CB746" s="50">
        <v>0</v>
      </c>
      <c r="CC746" s="50">
        <v>0</v>
      </c>
      <c r="CD746" s="391">
        <f t="shared" si="533"/>
        <v>83878653.216000006</v>
      </c>
      <c r="CE746" s="391">
        <f t="shared" si="494"/>
        <v>59412168.216000006</v>
      </c>
      <c r="CF746" s="391">
        <f t="shared" si="495"/>
        <v>75912168.216000006</v>
      </c>
      <c r="CG746" s="50">
        <f t="shared" si="515"/>
        <v>5313851.7751200013</v>
      </c>
      <c r="CH746" s="395">
        <f t="shared" si="516"/>
        <v>1941216.8216000006</v>
      </c>
      <c r="CI746" s="398">
        <v>0</v>
      </c>
      <c r="CJ746" s="50">
        <v>0</v>
      </c>
      <c r="CK746" s="50">
        <v>0</v>
      </c>
      <c r="CL746" s="50">
        <v>0</v>
      </c>
      <c r="CM746" s="50">
        <v>0</v>
      </c>
      <c r="CN746" s="50">
        <v>0</v>
      </c>
      <c r="CO746" s="50">
        <v>0</v>
      </c>
      <c r="CP746" s="395">
        <f t="shared" si="517"/>
        <v>7255068.5967200017</v>
      </c>
      <c r="CQ746" s="391">
        <f t="shared" si="518"/>
        <v>76623584</v>
      </c>
      <c r="CR746" s="391">
        <f t="shared" si="519"/>
        <v>-531385</v>
      </c>
    </row>
    <row r="747" spans="1:96" s="50" customFormat="1" ht="24" customHeight="1" x14ac:dyDescent="0.2">
      <c r="A747" s="182">
        <f t="shared" si="496"/>
        <v>2655495</v>
      </c>
      <c r="B747" s="298">
        <f t="shared" si="520"/>
        <v>741</v>
      </c>
      <c r="C747" s="266">
        <v>540</v>
      </c>
      <c r="D747" s="299">
        <v>13560</v>
      </c>
      <c r="E747" s="242" t="s">
        <v>1027</v>
      </c>
      <c r="F747" s="243" t="s">
        <v>2371</v>
      </c>
      <c r="G747" s="287" t="s">
        <v>137</v>
      </c>
      <c r="H747" s="274" t="s">
        <v>2342</v>
      </c>
      <c r="I747" s="294" t="s">
        <v>3134</v>
      </c>
      <c r="J747" s="65" t="s">
        <v>2372</v>
      </c>
      <c r="K747" s="65" t="s">
        <v>2373</v>
      </c>
      <c r="L747" s="65" t="s">
        <v>2342</v>
      </c>
      <c r="M747" s="292" t="s">
        <v>137</v>
      </c>
      <c r="N747" s="244" t="s">
        <v>2410</v>
      </c>
      <c r="O747" s="65"/>
      <c r="P747" s="90"/>
      <c r="Q747" s="244">
        <v>30</v>
      </c>
      <c r="R747" s="246">
        <v>120</v>
      </c>
      <c r="S747" s="246">
        <v>110</v>
      </c>
      <c r="T747" s="246">
        <v>29.33</v>
      </c>
      <c r="U747" s="90">
        <v>0</v>
      </c>
      <c r="V747" s="262">
        <v>30</v>
      </c>
      <c r="W747" s="99">
        <v>0</v>
      </c>
      <c r="X747" s="84">
        <v>0</v>
      </c>
      <c r="Y747" s="99">
        <v>0</v>
      </c>
      <c r="Z747" s="65">
        <v>0</v>
      </c>
      <c r="AA747" s="319">
        <v>885165</v>
      </c>
      <c r="AB747" s="319">
        <v>46667</v>
      </c>
      <c r="AC747" s="320">
        <f t="shared" si="497"/>
        <v>931832</v>
      </c>
      <c r="AD747" s="75">
        <v>4500000</v>
      </c>
      <c r="AE747" s="75">
        <v>6000000</v>
      </c>
      <c r="AF747" s="338">
        <f t="shared" si="521"/>
        <v>177895.19999999998</v>
      </c>
      <c r="AG747" s="113">
        <f t="shared" si="498"/>
        <v>26554950</v>
      </c>
      <c r="AH747" s="75">
        <f t="shared" si="499"/>
        <v>1400010</v>
      </c>
      <c r="AI747" s="75">
        <f t="shared" si="500"/>
        <v>21347423.999999996</v>
      </c>
      <c r="AJ747" s="75">
        <f t="shared" si="501"/>
        <v>0</v>
      </c>
      <c r="AK747" s="75">
        <f t="shared" si="502"/>
        <v>4500000</v>
      </c>
      <c r="AL747" s="75">
        <f t="shared" si="503"/>
        <v>6000000</v>
      </c>
      <c r="AM747" s="75">
        <f t="shared" si="504"/>
        <v>4892117.9999999991</v>
      </c>
      <c r="AN747" s="75">
        <f t="shared" si="505"/>
        <v>5217666.2159999991</v>
      </c>
      <c r="AO747" s="75">
        <f t="shared" si="506"/>
        <v>0</v>
      </c>
      <c r="AP747" s="75">
        <f t="shared" si="507"/>
        <v>6000000</v>
      </c>
      <c r="AQ747" s="75">
        <v>0</v>
      </c>
      <c r="AR747" s="75">
        <v>0</v>
      </c>
      <c r="AS747" s="75">
        <v>0</v>
      </c>
      <c r="AT747" s="80">
        <v>0</v>
      </c>
      <c r="AU747" s="82">
        <f t="shared" si="508"/>
        <v>75912168.216000006</v>
      </c>
      <c r="AV747" s="113">
        <f t="shared" si="509"/>
        <v>54098316.440880008</v>
      </c>
      <c r="AW747" s="75">
        <f t="shared" si="510"/>
        <v>75912168.215999991</v>
      </c>
      <c r="AX747" s="75">
        <f t="shared" si="511"/>
        <v>5313851.7751199994</v>
      </c>
      <c r="AY747" s="76">
        <f t="shared" si="512"/>
        <v>1409831.644088001</v>
      </c>
      <c r="AZ747" s="75">
        <v>0</v>
      </c>
      <c r="BA747" s="75">
        <v>0</v>
      </c>
      <c r="BB747" s="75">
        <v>0</v>
      </c>
      <c r="BC747" s="80">
        <v>0</v>
      </c>
      <c r="BD747" s="80">
        <v>0</v>
      </c>
      <c r="BE747" s="80">
        <v>0</v>
      </c>
      <c r="BF747" s="78">
        <v>0</v>
      </c>
      <c r="BG747" s="348">
        <f t="shared" si="513"/>
        <v>6723683.4192080004</v>
      </c>
      <c r="BH747" s="188">
        <f t="shared" si="514"/>
        <v>69188484</v>
      </c>
      <c r="BM747" s="50">
        <v>885165</v>
      </c>
      <c r="BN747" s="391">
        <f t="shared" si="492"/>
        <v>46667</v>
      </c>
      <c r="BO747" s="391">
        <f t="shared" si="493"/>
        <v>931832</v>
      </c>
      <c r="BP747" s="391">
        <f t="shared" si="523"/>
        <v>26554950</v>
      </c>
      <c r="BQ747" s="50">
        <f t="shared" si="524"/>
        <v>1400010</v>
      </c>
      <c r="BR747" s="50">
        <f t="shared" si="525"/>
        <v>21347423.999999996</v>
      </c>
      <c r="BS747" s="50">
        <f t="shared" si="526"/>
        <v>0</v>
      </c>
      <c r="BT747" s="50">
        <f t="shared" si="527"/>
        <v>4500000</v>
      </c>
      <c r="BU747" s="50">
        <f t="shared" si="528"/>
        <v>6000000</v>
      </c>
      <c r="BV747" s="50">
        <f t="shared" si="529"/>
        <v>4892117.9999999991</v>
      </c>
      <c r="BW747" s="50">
        <f t="shared" si="530"/>
        <v>5217666.2159999991</v>
      </c>
      <c r="BX747" s="50">
        <f t="shared" si="531"/>
        <v>0</v>
      </c>
      <c r="BY747" s="50">
        <f t="shared" si="532"/>
        <v>6000000</v>
      </c>
      <c r="BZ747" s="50">
        <v>0</v>
      </c>
      <c r="CA747" s="50">
        <v>0</v>
      </c>
      <c r="CB747" s="50">
        <v>0</v>
      </c>
      <c r="CC747" s="50">
        <v>0</v>
      </c>
      <c r="CD747" s="391">
        <f t="shared" si="533"/>
        <v>75912168.216000006</v>
      </c>
      <c r="CE747" s="391">
        <f t="shared" si="494"/>
        <v>59412168.216000006</v>
      </c>
      <c r="CF747" s="391">
        <f t="shared" si="495"/>
        <v>75912168.216000006</v>
      </c>
      <c r="CG747" s="50">
        <f t="shared" si="515"/>
        <v>5313851.7751200013</v>
      </c>
      <c r="CH747" s="395">
        <f t="shared" si="516"/>
        <v>1941216.8216000006</v>
      </c>
      <c r="CI747" s="398">
        <v>0</v>
      </c>
      <c r="CJ747" s="50">
        <v>0</v>
      </c>
      <c r="CK747" s="50">
        <v>0</v>
      </c>
      <c r="CL747" s="50">
        <v>0</v>
      </c>
      <c r="CM747" s="50">
        <v>0</v>
      </c>
      <c r="CN747" s="50">
        <v>0</v>
      </c>
      <c r="CO747" s="50">
        <v>0</v>
      </c>
      <c r="CP747" s="395">
        <f t="shared" si="517"/>
        <v>7255068.5967200017</v>
      </c>
      <c r="CQ747" s="391">
        <f t="shared" si="518"/>
        <v>68657099</v>
      </c>
      <c r="CR747" s="391">
        <f t="shared" si="519"/>
        <v>-531385</v>
      </c>
    </row>
    <row r="748" spans="1:96" s="50" customFormat="1" ht="24" customHeight="1" x14ac:dyDescent="0.2">
      <c r="A748" s="182">
        <f t="shared" si="496"/>
        <v>2655495</v>
      </c>
      <c r="B748" s="298">
        <f>B747+1</f>
        <v>742</v>
      </c>
      <c r="C748" s="266">
        <v>541</v>
      </c>
      <c r="D748" s="299">
        <v>13379</v>
      </c>
      <c r="E748" s="242" t="s">
        <v>1880</v>
      </c>
      <c r="F748" s="243" t="s">
        <v>1881</v>
      </c>
      <c r="G748" s="287" t="s">
        <v>137</v>
      </c>
      <c r="H748" s="274" t="s">
        <v>1871</v>
      </c>
      <c r="I748" s="294" t="s">
        <v>3135</v>
      </c>
      <c r="J748" s="65" t="s">
        <v>1882</v>
      </c>
      <c r="K748" s="65" t="s">
        <v>1883</v>
      </c>
      <c r="L748" s="65" t="s">
        <v>1871</v>
      </c>
      <c r="M748" s="292" t="s">
        <v>137</v>
      </c>
      <c r="N748" s="244" t="s">
        <v>2410</v>
      </c>
      <c r="O748" s="65"/>
      <c r="P748" s="90"/>
      <c r="Q748" s="244">
        <v>30</v>
      </c>
      <c r="R748" s="246">
        <v>120</v>
      </c>
      <c r="S748" s="246">
        <v>110</v>
      </c>
      <c r="T748" s="246">
        <v>29.33</v>
      </c>
      <c r="U748" s="90">
        <v>0</v>
      </c>
      <c r="V748" s="262">
        <v>10</v>
      </c>
      <c r="W748" s="99">
        <v>0</v>
      </c>
      <c r="X748" s="84">
        <v>0</v>
      </c>
      <c r="Y748" s="99">
        <v>2</v>
      </c>
      <c r="Z748" s="65">
        <v>1</v>
      </c>
      <c r="AA748" s="319">
        <v>885165</v>
      </c>
      <c r="AB748" s="319">
        <v>46667</v>
      </c>
      <c r="AC748" s="320">
        <f t="shared" si="497"/>
        <v>931832</v>
      </c>
      <c r="AD748" s="75">
        <v>4500000</v>
      </c>
      <c r="AE748" s="75">
        <v>6000000</v>
      </c>
      <c r="AF748" s="338">
        <f t="shared" si="521"/>
        <v>177895.19999999998</v>
      </c>
      <c r="AG748" s="113">
        <f t="shared" si="498"/>
        <v>26554950</v>
      </c>
      <c r="AH748" s="75">
        <f t="shared" si="499"/>
        <v>1400010</v>
      </c>
      <c r="AI748" s="75">
        <f t="shared" si="500"/>
        <v>21347423.999999996</v>
      </c>
      <c r="AJ748" s="75">
        <f t="shared" si="501"/>
        <v>2655495</v>
      </c>
      <c r="AK748" s="75">
        <f t="shared" si="502"/>
        <v>4500000</v>
      </c>
      <c r="AL748" s="75">
        <f t="shared" si="503"/>
        <v>6000000</v>
      </c>
      <c r="AM748" s="75">
        <f t="shared" si="504"/>
        <v>4892117.9999999991</v>
      </c>
      <c r="AN748" s="75">
        <f t="shared" si="505"/>
        <v>5217666.2159999991</v>
      </c>
      <c r="AO748" s="75">
        <f t="shared" si="506"/>
        <v>0</v>
      </c>
      <c r="AP748" s="75">
        <f t="shared" si="507"/>
        <v>2000000</v>
      </c>
      <c r="AQ748" s="75">
        <v>0</v>
      </c>
      <c r="AR748" s="75">
        <v>0</v>
      </c>
      <c r="AS748" s="75">
        <v>0</v>
      </c>
      <c r="AT748" s="80">
        <v>0</v>
      </c>
      <c r="AU748" s="82">
        <f t="shared" si="508"/>
        <v>74567663.216000006</v>
      </c>
      <c r="AV748" s="113">
        <f t="shared" si="509"/>
        <v>54378316.440880008</v>
      </c>
      <c r="AW748" s="75">
        <f t="shared" si="510"/>
        <v>71912168.215999991</v>
      </c>
      <c r="AX748" s="75">
        <f t="shared" si="511"/>
        <v>5033851.7751199994</v>
      </c>
      <c r="AY748" s="76">
        <f t="shared" si="512"/>
        <v>1437831.644088001</v>
      </c>
      <c r="AZ748" s="75">
        <v>0</v>
      </c>
      <c r="BA748" s="75">
        <v>0</v>
      </c>
      <c r="BB748" s="75">
        <v>0</v>
      </c>
      <c r="BC748" s="80">
        <v>0</v>
      </c>
      <c r="BD748" s="80">
        <v>0</v>
      </c>
      <c r="BE748" s="80">
        <v>0</v>
      </c>
      <c r="BF748" s="78">
        <v>0</v>
      </c>
      <c r="BG748" s="348">
        <f t="shared" si="513"/>
        <v>6471683.4192080004</v>
      </c>
      <c r="BH748" s="188">
        <f t="shared" si="514"/>
        <v>68095979</v>
      </c>
      <c r="BM748" s="50">
        <v>885165</v>
      </c>
      <c r="BN748" s="391">
        <f t="shared" si="492"/>
        <v>46667</v>
      </c>
      <c r="BO748" s="391">
        <f t="shared" si="493"/>
        <v>931832</v>
      </c>
      <c r="BP748" s="391">
        <f t="shared" si="523"/>
        <v>26554950</v>
      </c>
      <c r="BQ748" s="50">
        <f t="shared" si="524"/>
        <v>1400010</v>
      </c>
      <c r="BR748" s="50">
        <f t="shared" si="525"/>
        <v>21347423.999999996</v>
      </c>
      <c r="BS748" s="50">
        <f t="shared" si="526"/>
        <v>2655495</v>
      </c>
      <c r="BT748" s="50">
        <f t="shared" si="527"/>
        <v>4500000</v>
      </c>
      <c r="BU748" s="50">
        <f t="shared" si="528"/>
        <v>6000000</v>
      </c>
      <c r="BV748" s="50">
        <f t="shared" si="529"/>
        <v>4892117.9999999991</v>
      </c>
      <c r="BW748" s="50">
        <f t="shared" si="530"/>
        <v>5217666.2159999991</v>
      </c>
      <c r="BX748" s="50">
        <f t="shared" si="531"/>
        <v>0</v>
      </c>
      <c r="BY748" s="50">
        <f t="shared" si="532"/>
        <v>2000000</v>
      </c>
      <c r="BZ748" s="50">
        <v>0</v>
      </c>
      <c r="CA748" s="50">
        <v>0</v>
      </c>
      <c r="CB748" s="50">
        <v>0</v>
      </c>
      <c r="CC748" s="50">
        <v>0</v>
      </c>
      <c r="CD748" s="391">
        <f t="shared" si="533"/>
        <v>74567663.216000006</v>
      </c>
      <c r="CE748" s="391">
        <f t="shared" si="494"/>
        <v>59412168.216000006</v>
      </c>
      <c r="CF748" s="391">
        <f t="shared" si="495"/>
        <v>71912168.216000006</v>
      </c>
      <c r="CG748" s="50">
        <f t="shared" si="515"/>
        <v>5033851.7751200013</v>
      </c>
      <c r="CH748" s="395">
        <f t="shared" si="516"/>
        <v>1941216.8216000006</v>
      </c>
      <c r="CI748" s="398">
        <v>0</v>
      </c>
      <c r="CJ748" s="50">
        <v>0</v>
      </c>
      <c r="CK748" s="50">
        <v>0</v>
      </c>
      <c r="CL748" s="50">
        <v>0</v>
      </c>
      <c r="CM748" s="50">
        <v>0</v>
      </c>
      <c r="CN748" s="50">
        <v>0</v>
      </c>
      <c r="CO748" s="50">
        <v>0</v>
      </c>
      <c r="CP748" s="395">
        <f t="shared" si="517"/>
        <v>6975068.5967200017</v>
      </c>
      <c r="CQ748" s="391">
        <f t="shared" si="518"/>
        <v>67592594</v>
      </c>
      <c r="CR748" s="391">
        <f t="shared" si="519"/>
        <v>-503385</v>
      </c>
    </row>
    <row r="749" spans="1:96" s="50" customFormat="1" ht="24" customHeight="1" x14ac:dyDescent="0.2">
      <c r="A749" s="182">
        <f t="shared" si="496"/>
        <v>2655495</v>
      </c>
      <c r="B749" s="298">
        <f t="shared" si="520"/>
        <v>743</v>
      </c>
      <c r="C749" s="266">
        <v>542</v>
      </c>
      <c r="D749" s="299">
        <v>13385</v>
      </c>
      <c r="E749" s="242" t="s">
        <v>500</v>
      </c>
      <c r="F749" s="243" t="s">
        <v>1898</v>
      </c>
      <c r="G749" s="287" t="s">
        <v>137</v>
      </c>
      <c r="H749" s="274" t="s">
        <v>1871</v>
      </c>
      <c r="I749" s="294" t="s">
        <v>3136</v>
      </c>
      <c r="J749" s="65" t="s">
        <v>1899</v>
      </c>
      <c r="K749" s="65" t="s">
        <v>1900</v>
      </c>
      <c r="L749" s="65" t="s">
        <v>1871</v>
      </c>
      <c r="M749" s="292" t="s">
        <v>137</v>
      </c>
      <c r="N749" s="99"/>
      <c r="O749" s="65"/>
      <c r="P749" s="245" t="s">
        <v>2410</v>
      </c>
      <c r="Q749" s="244">
        <v>30</v>
      </c>
      <c r="R749" s="246">
        <v>120</v>
      </c>
      <c r="S749" s="246">
        <v>220</v>
      </c>
      <c r="T749" s="246">
        <v>29.33</v>
      </c>
      <c r="U749" s="90">
        <v>0</v>
      </c>
      <c r="V749" s="262">
        <v>10</v>
      </c>
      <c r="W749" s="99">
        <v>0</v>
      </c>
      <c r="X749" s="84">
        <v>0</v>
      </c>
      <c r="Y749" s="99">
        <v>2</v>
      </c>
      <c r="Z749" s="65">
        <v>2</v>
      </c>
      <c r="AA749" s="319">
        <v>885165</v>
      </c>
      <c r="AB749" s="319">
        <v>46667</v>
      </c>
      <c r="AC749" s="320">
        <f t="shared" si="497"/>
        <v>931832</v>
      </c>
      <c r="AD749" s="75">
        <v>4500000</v>
      </c>
      <c r="AE749" s="75">
        <v>6000000</v>
      </c>
      <c r="AF749" s="338">
        <f t="shared" si="521"/>
        <v>177895.19999999998</v>
      </c>
      <c r="AG749" s="113">
        <f t="shared" si="498"/>
        <v>26554950</v>
      </c>
      <c r="AH749" s="75">
        <f t="shared" si="499"/>
        <v>1400010</v>
      </c>
      <c r="AI749" s="75">
        <f t="shared" si="500"/>
        <v>21347423.999999996</v>
      </c>
      <c r="AJ749" s="75">
        <f t="shared" si="501"/>
        <v>5310990</v>
      </c>
      <c r="AK749" s="75">
        <f t="shared" si="502"/>
        <v>4500000</v>
      </c>
      <c r="AL749" s="75">
        <f t="shared" si="503"/>
        <v>6000000</v>
      </c>
      <c r="AM749" s="75">
        <f t="shared" si="504"/>
        <v>9784235.9999999981</v>
      </c>
      <c r="AN749" s="75">
        <f t="shared" si="505"/>
        <v>5217666.2159999991</v>
      </c>
      <c r="AO749" s="75">
        <f t="shared" si="506"/>
        <v>0</v>
      </c>
      <c r="AP749" s="75">
        <f t="shared" si="507"/>
        <v>2000000</v>
      </c>
      <c r="AQ749" s="75">
        <v>0</v>
      </c>
      <c r="AR749" s="75">
        <v>0</v>
      </c>
      <c r="AS749" s="75">
        <v>0</v>
      </c>
      <c r="AT749" s="80">
        <v>0</v>
      </c>
      <c r="AU749" s="82">
        <f t="shared" si="508"/>
        <v>82115276.216000006</v>
      </c>
      <c r="AV749" s="113">
        <f t="shared" si="509"/>
        <v>58927986.18088001</v>
      </c>
      <c r="AW749" s="75">
        <f t="shared" si="510"/>
        <v>76804286.215999991</v>
      </c>
      <c r="AX749" s="75">
        <f t="shared" si="511"/>
        <v>5376300.0351200001</v>
      </c>
      <c r="AY749" s="76">
        <f t="shared" si="512"/>
        <v>1892798.6180880012</v>
      </c>
      <c r="AZ749" s="75">
        <v>0</v>
      </c>
      <c r="BA749" s="75">
        <v>0</v>
      </c>
      <c r="BB749" s="75">
        <v>0</v>
      </c>
      <c r="BC749" s="80">
        <v>0</v>
      </c>
      <c r="BD749" s="80">
        <v>0</v>
      </c>
      <c r="BE749" s="80">
        <v>0</v>
      </c>
      <c r="BF749" s="78">
        <v>0</v>
      </c>
      <c r="BG749" s="348">
        <f t="shared" si="513"/>
        <v>7269098.6532080015</v>
      </c>
      <c r="BH749" s="188">
        <f t="shared" si="514"/>
        <v>74846177</v>
      </c>
      <c r="BM749" s="50">
        <v>885165</v>
      </c>
      <c r="BN749" s="391">
        <f t="shared" si="492"/>
        <v>46667</v>
      </c>
      <c r="BO749" s="391">
        <f t="shared" si="493"/>
        <v>931832</v>
      </c>
      <c r="BP749" s="391">
        <f t="shared" si="523"/>
        <v>26554950</v>
      </c>
      <c r="BQ749" s="50">
        <f t="shared" si="524"/>
        <v>1400010</v>
      </c>
      <c r="BR749" s="50">
        <f t="shared" si="525"/>
        <v>21347423.999999996</v>
      </c>
      <c r="BS749" s="50">
        <f t="shared" si="526"/>
        <v>5310990</v>
      </c>
      <c r="BT749" s="50">
        <f t="shared" si="527"/>
        <v>4500000</v>
      </c>
      <c r="BU749" s="50">
        <f t="shared" si="528"/>
        <v>6000000</v>
      </c>
      <c r="BV749" s="50">
        <f t="shared" si="529"/>
        <v>9784235.9999999981</v>
      </c>
      <c r="BW749" s="50">
        <f t="shared" si="530"/>
        <v>5217666.2159999991</v>
      </c>
      <c r="BX749" s="50">
        <f t="shared" si="531"/>
        <v>0</v>
      </c>
      <c r="BY749" s="50">
        <f t="shared" si="532"/>
        <v>2000000</v>
      </c>
      <c r="BZ749" s="50">
        <v>0</v>
      </c>
      <c r="CA749" s="50">
        <v>0</v>
      </c>
      <c r="CB749" s="50">
        <v>0</v>
      </c>
      <c r="CC749" s="50">
        <v>0</v>
      </c>
      <c r="CD749" s="391">
        <f t="shared" si="533"/>
        <v>82115276.216000006</v>
      </c>
      <c r="CE749" s="391">
        <f t="shared" si="494"/>
        <v>64304286.216000006</v>
      </c>
      <c r="CF749" s="391">
        <f t="shared" si="495"/>
        <v>76804286.216000006</v>
      </c>
      <c r="CG749" s="50">
        <f t="shared" si="515"/>
        <v>5376300.0351200011</v>
      </c>
      <c r="CH749" s="395">
        <f t="shared" si="516"/>
        <v>2430428.6216000007</v>
      </c>
      <c r="CI749" s="398">
        <v>0</v>
      </c>
      <c r="CJ749" s="50">
        <v>0</v>
      </c>
      <c r="CK749" s="50">
        <v>0</v>
      </c>
      <c r="CL749" s="50">
        <v>0</v>
      </c>
      <c r="CM749" s="50">
        <v>0</v>
      </c>
      <c r="CN749" s="50">
        <v>0</v>
      </c>
      <c r="CO749" s="50">
        <v>0</v>
      </c>
      <c r="CP749" s="395">
        <f t="shared" si="517"/>
        <v>7806728.6567200013</v>
      </c>
      <c r="CQ749" s="391">
        <f t="shared" si="518"/>
        <v>74308547</v>
      </c>
      <c r="CR749" s="391">
        <f t="shared" si="519"/>
        <v>-537630</v>
      </c>
    </row>
    <row r="750" spans="1:96" s="50" customFormat="1" ht="24" customHeight="1" x14ac:dyDescent="0.2">
      <c r="A750" s="182">
        <f t="shared" si="496"/>
        <v>2655495</v>
      </c>
      <c r="B750" s="298">
        <f t="shared" si="520"/>
        <v>744</v>
      </c>
      <c r="C750" s="266">
        <v>543</v>
      </c>
      <c r="D750" s="299">
        <v>13377</v>
      </c>
      <c r="E750" s="242" t="s">
        <v>864</v>
      </c>
      <c r="F750" s="243" t="s">
        <v>1874</v>
      </c>
      <c r="G750" s="287" t="s">
        <v>137</v>
      </c>
      <c r="H750" s="274" t="s">
        <v>1871</v>
      </c>
      <c r="I750" s="294" t="s">
        <v>3137</v>
      </c>
      <c r="J750" s="65" t="s">
        <v>1875</v>
      </c>
      <c r="K750" s="65" t="s">
        <v>1876</v>
      </c>
      <c r="L750" s="65" t="s">
        <v>1871</v>
      </c>
      <c r="M750" s="292" t="s">
        <v>137</v>
      </c>
      <c r="N750" s="244" t="s">
        <v>2410</v>
      </c>
      <c r="O750" s="65"/>
      <c r="P750" s="90"/>
      <c r="Q750" s="244">
        <v>30</v>
      </c>
      <c r="R750" s="246">
        <v>120</v>
      </c>
      <c r="S750" s="246">
        <v>110</v>
      </c>
      <c r="T750" s="246">
        <v>29.33</v>
      </c>
      <c r="U750" s="90">
        <v>0</v>
      </c>
      <c r="V750" s="262">
        <v>10</v>
      </c>
      <c r="W750" s="99">
        <v>0</v>
      </c>
      <c r="X750" s="84">
        <v>0</v>
      </c>
      <c r="Y750" s="99">
        <v>2</v>
      </c>
      <c r="Z750" s="65">
        <v>2</v>
      </c>
      <c r="AA750" s="319">
        <v>885165</v>
      </c>
      <c r="AB750" s="319">
        <v>46667</v>
      </c>
      <c r="AC750" s="320">
        <f t="shared" si="497"/>
        <v>931832</v>
      </c>
      <c r="AD750" s="75">
        <v>4500000</v>
      </c>
      <c r="AE750" s="75">
        <v>6000000</v>
      </c>
      <c r="AF750" s="338">
        <f t="shared" si="521"/>
        <v>177895.19999999998</v>
      </c>
      <c r="AG750" s="113">
        <f t="shared" si="498"/>
        <v>26554950</v>
      </c>
      <c r="AH750" s="75">
        <f t="shared" si="499"/>
        <v>1400010</v>
      </c>
      <c r="AI750" s="75">
        <f t="shared" si="500"/>
        <v>21347423.999999996</v>
      </c>
      <c r="AJ750" s="75">
        <f t="shared" si="501"/>
        <v>5310990</v>
      </c>
      <c r="AK750" s="75">
        <f t="shared" si="502"/>
        <v>4500000</v>
      </c>
      <c r="AL750" s="75">
        <f t="shared" si="503"/>
        <v>6000000</v>
      </c>
      <c r="AM750" s="75">
        <f t="shared" si="504"/>
        <v>4892117.9999999991</v>
      </c>
      <c r="AN750" s="75">
        <f t="shared" si="505"/>
        <v>5217666.2159999991</v>
      </c>
      <c r="AO750" s="75">
        <f t="shared" si="506"/>
        <v>0</v>
      </c>
      <c r="AP750" s="75">
        <f t="shared" si="507"/>
        <v>2000000</v>
      </c>
      <c r="AQ750" s="75">
        <v>0</v>
      </c>
      <c r="AR750" s="75">
        <v>0</v>
      </c>
      <c r="AS750" s="75">
        <v>0</v>
      </c>
      <c r="AT750" s="80">
        <v>0</v>
      </c>
      <c r="AU750" s="82">
        <f t="shared" si="508"/>
        <v>77223158.216000006</v>
      </c>
      <c r="AV750" s="113">
        <f t="shared" si="509"/>
        <v>54378316.440880008</v>
      </c>
      <c r="AW750" s="75">
        <f t="shared" si="510"/>
        <v>71912168.215999991</v>
      </c>
      <c r="AX750" s="75">
        <f t="shared" si="511"/>
        <v>5033851.7751199994</v>
      </c>
      <c r="AY750" s="76">
        <f t="shared" si="512"/>
        <v>1437831.644088001</v>
      </c>
      <c r="AZ750" s="75">
        <v>0</v>
      </c>
      <c r="BA750" s="75">
        <v>0</v>
      </c>
      <c r="BB750" s="75">
        <v>0</v>
      </c>
      <c r="BC750" s="80">
        <v>0</v>
      </c>
      <c r="BD750" s="80">
        <v>0</v>
      </c>
      <c r="BE750" s="80">
        <v>0</v>
      </c>
      <c r="BF750" s="78">
        <v>0</v>
      </c>
      <c r="BG750" s="348">
        <f t="shared" si="513"/>
        <v>6471683.4192080004</v>
      </c>
      <c r="BH750" s="188">
        <f t="shared" si="514"/>
        <v>70751474</v>
      </c>
      <c r="BM750" s="50">
        <v>885165</v>
      </c>
      <c r="BN750" s="391">
        <f t="shared" si="492"/>
        <v>46667</v>
      </c>
      <c r="BO750" s="391">
        <f t="shared" si="493"/>
        <v>931832</v>
      </c>
      <c r="BP750" s="391">
        <f t="shared" si="523"/>
        <v>26554950</v>
      </c>
      <c r="BQ750" s="50">
        <f t="shared" si="524"/>
        <v>1400010</v>
      </c>
      <c r="BR750" s="50">
        <f t="shared" si="525"/>
        <v>21347423.999999996</v>
      </c>
      <c r="BS750" s="50">
        <f t="shared" si="526"/>
        <v>5310990</v>
      </c>
      <c r="BT750" s="50">
        <f t="shared" si="527"/>
        <v>4500000</v>
      </c>
      <c r="BU750" s="50">
        <f t="shared" si="528"/>
        <v>6000000</v>
      </c>
      <c r="BV750" s="50">
        <f t="shared" si="529"/>
        <v>4892117.9999999991</v>
      </c>
      <c r="BW750" s="50">
        <f t="shared" si="530"/>
        <v>5217666.2159999991</v>
      </c>
      <c r="BX750" s="50">
        <f t="shared" si="531"/>
        <v>0</v>
      </c>
      <c r="BY750" s="50">
        <f t="shared" si="532"/>
        <v>2000000</v>
      </c>
      <c r="BZ750" s="50">
        <v>0</v>
      </c>
      <c r="CA750" s="50">
        <v>0</v>
      </c>
      <c r="CB750" s="50">
        <v>0</v>
      </c>
      <c r="CC750" s="50">
        <v>0</v>
      </c>
      <c r="CD750" s="391">
        <f t="shared" si="533"/>
        <v>77223158.216000006</v>
      </c>
      <c r="CE750" s="391">
        <f t="shared" si="494"/>
        <v>59412168.216000006</v>
      </c>
      <c r="CF750" s="391">
        <f t="shared" si="495"/>
        <v>71912168.216000006</v>
      </c>
      <c r="CG750" s="50">
        <f t="shared" si="515"/>
        <v>5033851.7751200013</v>
      </c>
      <c r="CH750" s="395">
        <f t="shared" si="516"/>
        <v>1941216.8216000006</v>
      </c>
      <c r="CI750" s="398">
        <v>0</v>
      </c>
      <c r="CJ750" s="50">
        <v>0</v>
      </c>
      <c r="CK750" s="50">
        <v>0</v>
      </c>
      <c r="CL750" s="50">
        <v>0</v>
      </c>
      <c r="CM750" s="50">
        <v>0</v>
      </c>
      <c r="CN750" s="50">
        <v>0</v>
      </c>
      <c r="CO750" s="50">
        <v>0</v>
      </c>
      <c r="CP750" s="395">
        <f t="shared" si="517"/>
        <v>6975068.5967200017</v>
      </c>
      <c r="CQ750" s="391">
        <f t="shared" si="518"/>
        <v>70248089</v>
      </c>
      <c r="CR750" s="391">
        <f t="shared" si="519"/>
        <v>-503385</v>
      </c>
    </row>
    <row r="751" spans="1:96" s="50" customFormat="1" ht="24" customHeight="1" x14ac:dyDescent="0.5">
      <c r="A751" s="182">
        <f t="shared" si="496"/>
        <v>2655495</v>
      </c>
      <c r="B751" s="298">
        <f t="shared" si="520"/>
        <v>745</v>
      </c>
      <c r="C751" s="266">
        <v>544</v>
      </c>
      <c r="D751" s="299">
        <v>13383</v>
      </c>
      <c r="E751" s="242" t="s">
        <v>270</v>
      </c>
      <c r="F751" s="243" t="s">
        <v>1893</v>
      </c>
      <c r="G751" s="287" t="s">
        <v>137</v>
      </c>
      <c r="H751" s="274" t="s">
        <v>1871</v>
      </c>
      <c r="I751" s="356" t="s">
        <v>3138</v>
      </c>
      <c r="J751" s="65" t="s">
        <v>1894</v>
      </c>
      <c r="K751" s="65" t="s">
        <v>1895</v>
      </c>
      <c r="L751" s="65" t="s">
        <v>1871</v>
      </c>
      <c r="M751" s="292" t="s">
        <v>137</v>
      </c>
      <c r="N751" s="99"/>
      <c r="O751" s="65"/>
      <c r="P751" s="245" t="s">
        <v>2410</v>
      </c>
      <c r="Q751" s="244">
        <v>30</v>
      </c>
      <c r="R751" s="246">
        <v>120</v>
      </c>
      <c r="S751" s="246">
        <v>220</v>
      </c>
      <c r="T751" s="246">
        <v>29.33</v>
      </c>
      <c r="U751" s="90">
        <v>0</v>
      </c>
      <c r="V751" s="262">
        <v>14</v>
      </c>
      <c r="W751" s="99">
        <v>0</v>
      </c>
      <c r="X751" s="84">
        <v>0</v>
      </c>
      <c r="Y751" s="99">
        <v>0</v>
      </c>
      <c r="Z751" s="65">
        <v>0</v>
      </c>
      <c r="AA751" s="319">
        <v>885165</v>
      </c>
      <c r="AB751" s="319">
        <v>46667</v>
      </c>
      <c r="AC751" s="320">
        <f t="shared" si="497"/>
        <v>931832</v>
      </c>
      <c r="AD751" s="75">
        <v>4500000</v>
      </c>
      <c r="AE751" s="75">
        <v>6000000</v>
      </c>
      <c r="AF751" s="338">
        <f t="shared" si="521"/>
        <v>177895.19999999998</v>
      </c>
      <c r="AG751" s="113">
        <f t="shared" si="498"/>
        <v>26554950</v>
      </c>
      <c r="AH751" s="75">
        <f t="shared" si="499"/>
        <v>1400010</v>
      </c>
      <c r="AI751" s="75">
        <f t="shared" si="500"/>
        <v>21347423.999999996</v>
      </c>
      <c r="AJ751" s="75">
        <f t="shared" si="501"/>
        <v>0</v>
      </c>
      <c r="AK751" s="75">
        <f t="shared" si="502"/>
        <v>4500000</v>
      </c>
      <c r="AL751" s="75">
        <f t="shared" si="503"/>
        <v>6000000</v>
      </c>
      <c r="AM751" s="75">
        <f t="shared" si="504"/>
        <v>9784235.9999999981</v>
      </c>
      <c r="AN751" s="75">
        <f t="shared" si="505"/>
        <v>5217666.2159999991</v>
      </c>
      <c r="AO751" s="75">
        <f t="shared" si="506"/>
        <v>0</v>
      </c>
      <c r="AP751" s="75">
        <f t="shared" si="507"/>
        <v>2800000</v>
      </c>
      <c r="AQ751" s="75">
        <v>0</v>
      </c>
      <c r="AR751" s="75">
        <v>0</v>
      </c>
      <c r="AS751" s="75">
        <v>0</v>
      </c>
      <c r="AT751" s="80">
        <v>0</v>
      </c>
      <c r="AU751" s="82">
        <f t="shared" si="508"/>
        <v>77604286.216000006</v>
      </c>
      <c r="AV751" s="113">
        <f t="shared" si="509"/>
        <v>58871986.18088001</v>
      </c>
      <c r="AW751" s="75">
        <f t="shared" si="510"/>
        <v>77604286.215999991</v>
      </c>
      <c r="AX751" s="75">
        <f t="shared" si="511"/>
        <v>5432300.0351200001</v>
      </c>
      <c r="AY751" s="76">
        <f t="shared" si="512"/>
        <v>1887198.6180880012</v>
      </c>
      <c r="AZ751" s="75">
        <v>0</v>
      </c>
      <c r="BA751" s="75">
        <v>0</v>
      </c>
      <c r="BB751" s="75">
        <v>0</v>
      </c>
      <c r="BC751" s="80">
        <v>0</v>
      </c>
      <c r="BD751" s="80">
        <v>0</v>
      </c>
      <c r="BE751" s="80">
        <v>0</v>
      </c>
      <c r="BF751" s="78">
        <v>0</v>
      </c>
      <c r="BG751" s="348">
        <f t="shared" si="513"/>
        <v>7319498.6532080015</v>
      </c>
      <c r="BH751" s="188">
        <f t="shared" si="514"/>
        <v>70284787</v>
      </c>
      <c r="BM751" s="50">
        <v>885165</v>
      </c>
      <c r="BN751" s="391">
        <f t="shared" si="492"/>
        <v>46667</v>
      </c>
      <c r="BO751" s="391">
        <f t="shared" si="493"/>
        <v>931832</v>
      </c>
      <c r="BP751" s="391">
        <f t="shared" si="523"/>
        <v>26554950</v>
      </c>
      <c r="BQ751" s="50">
        <f t="shared" si="524"/>
        <v>1400010</v>
      </c>
      <c r="BR751" s="50">
        <f t="shared" si="525"/>
        <v>21347423.999999996</v>
      </c>
      <c r="BS751" s="50">
        <f t="shared" si="526"/>
        <v>0</v>
      </c>
      <c r="BT751" s="50">
        <f t="shared" si="527"/>
        <v>4500000</v>
      </c>
      <c r="BU751" s="50">
        <f t="shared" si="528"/>
        <v>6000000</v>
      </c>
      <c r="BV751" s="50">
        <f t="shared" si="529"/>
        <v>9784235.9999999981</v>
      </c>
      <c r="BW751" s="50">
        <f t="shared" si="530"/>
        <v>5217666.2159999991</v>
      </c>
      <c r="BX751" s="50">
        <f t="shared" si="531"/>
        <v>0</v>
      </c>
      <c r="BY751" s="50">
        <f t="shared" si="532"/>
        <v>2800000</v>
      </c>
      <c r="BZ751" s="50">
        <v>0</v>
      </c>
      <c r="CA751" s="50">
        <v>0</v>
      </c>
      <c r="CB751" s="50">
        <v>0</v>
      </c>
      <c r="CC751" s="50">
        <v>0</v>
      </c>
      <c r="CD751" s="391">
        <f t="shared" si="533"/>
        <v>77604286.216000006</v>
      </c>
      <c r="CE751" s="391">
        <f t="shared" si="494"/>
        <v>64304286.216000006</v>
      </c>
      <c r="CF751" s="391">
        <f t="shared" si="495"/>
        <v>77604286.216000006</v>
      </c>
      <c r="CG751" s="50">
        <f t="shared" si="515"/>
        <v>5432300.0351200011</v>
      </c>
      <c r="CH751" s="395">
        <f t="shared" si="516"/>
        <v>2430428.6216000007</v>
      </c>
      <c r="CI751" s="398">
        <v>0</v>
      </c>
      <c r="CJ751" s="50">
        <v>0</v>
      </c>
      <c r="CK751" s="50">
        <v>0</v>
      </c>
      <c r="CL751" s="50">
        <v>0</v>
      </c>
      <c r="CM751" s="50">
        <v>0</v>
      </c>
      <c r="CN751" s="50">
        <v>0</v>
      </c>
      <c r="CO751" s="50">
        <v>0</v>
      </c>
      <c r="CP751" s="395">
        <f t="shared" si="517"/>
        <v>7862728.6567200013</v>
      </c>
      <c r="CQ751" s="391">
        <f t="shared" si="518"/>
        <v>69741557</v>
      </c>
      <c r="CR751" s="391">
        <f t="shared" si="519"/>
        <v>-543230</v>
      </c>
    </row>
    <row r="752" spans="1:96" s="50" customFormat="1" ht="24" customHeight="1" x14ac:dyDescent="0.2">
      <c r="A752" s="182">
        <f t="shared" si="496"/>
        <v>2655495</v>
      </c>
      <c r="B752" s="298">
        <f t="shared" si="520"/>
        <v>746</v>
      </c>
      <c r="C752" s="266">
        <v>545</v>
      </c>
      <c r="D752" s="299">
        <v>13386</v>
      </c>
      <c r="E752" s="242" t="s">
        <v>158</v>
      </c>
      <c r="F752" s="243" t="s">
        <v>1901</v>
      </c>
      <c r="G752" s="287" t="s">
        <v>137</v>
      </c>
      <c r="H752" s="274" t="s">
        <v>1871</v>
      </c>
      <c r="I752" s="294" t="s">
        <v>3139</v>
      </c>
      <c r="J752" s="65" t="s">
        <v>1902</v>
      </c>
      <c r="K752" s="65" t="s">
        <v>1903</v>
      </c>
      <c r="L752" s="65" t="s">
        <v>1871</v>
      </c>
      <c r="M752" s="292" t="s">
        <v>137</v>
      </c>
      <c r="N752" s="244" t="s">
        <v>2410</v>
      </c>
      <c r="O752" s="65"/>
      <c r="P752" s="90"/>
      <c r="Q752" s="244">
        <v>30</v>
      </c>
      <c r="R752" s="246">
        <v>120</v>
      </c>
      <c r="S752" s="246">
        <v>110</v>
      </c>
      <c r="T752" s="246">
        <v>29.33</v>
      </c>
      <c r="U752" s="90">
        <v>0</v>
      </c>
      <c r="V752" s="262">
        <v>10</v>
      </c>
      <c r="W752" s="99">
        <v>0</v>
      </c>
      <c r="X752" s="84">
        <v>0</v>
      </c>
      <c r="Y752" s="99">
        <v>1</v>
      </c>
      <c r="Z752" s="65">
        <v>1</v>
      </c>
      <c r="AA752" s="319">
        <v>885165</v>
      </c>
      <c r="AB752" s="319">
        <v>46667</v>
      </c>
      <c r="AC752" s="320">
        <f t="shared" si="497"/>
        <v>931832</v>
      </c>
      <c r="AD752" s="75">
        <v>4500000</v>
      </c>
      <c r="AE752" s="75">
        <v>6000000</v>
      </c>
      <c r="AF752" s="338">
        <f t="shared" si="521"/>
        <v>177895.19999999998</v>
      </c>
      <c r="AG752" s="113">
        <f t="shared" si="498"/>
        <v>26554950</v>
      </c>
      <c r="AH752" s="75">
        <f t="shared" si="499"/>
        <v>1400010</v>
      </c>
      <c r="AI752" s="75">
        <f t="shared" si="500"/>
        <v>21347423.999999996</v>
      </c>
      <c r="AJ752" s="75">
        <f t="shared" si="501"/>
        <v>2655495</v>
      </c>
      <c r="AK752" s="75">
        <f t="shared" si="502"/>
        <v>4500000</v>
      </c>
      <c r="AL752" s="75">
        <f t="shared" si="503"/>
        <v>6000000</v>
      </c>
      <c r="AM752" s="75">
        <f t="shared" si="504"/>
        <v>4892117.9999999991</v>
      </c>
      <c r="AN752" s="75">
        <f t="shared" si="505"/>
        <v>5217666.2159999991</v>
      </c>
      <c r="AO752" s="75">
        <f t="shared" si="506"/>
        <v>0</v>
      </c>
      <c r="AP752" s="75">
        <f t="shared" si="507"/>
        <v>2000000</v>
      </c>
      <c r="AQ752" s="75">
        <v>0</v>
      </c>
      <c r="AR752" s="75">
        <v>0</v>
      </c>
      <c r="AS752" s="75">
        <v>0</v>
      </c>
      <c r="AT752" s="80">
        <v>0</v>
      </c>
      <c r="AU752" s="82">
        <f t="shared" si="508"/>
        <v>74567663.216000006</v>
      </c>
      <c r="AV752" s="113">
        <f t="shared" si="509"/>
        <v>54378316.440880008</v>
      </c>
      <c r="AW752" s="75">
        <f t="shared" si="510"/>
        <v>71912168.215999991</v>
      </c>
      <c r="AX752" s="75">
        <f t="shared" si="511"/>
        <v>5033851.7751199994</v>
      </c>
      <c r="AY752" s="76">
        <f t="shared" si="512"/>
        <v>1437831.644088001</v>
      </c>
      <c r="AZ752" s="75">
        <v>0</v>
      </c>
      <c r="BA752" s="75">
        <v>0</v>
      </c>
      <c r="BB752" s="75">
        <v>0</v>
      </c>
      <c r="BC752" s="80">
        <v>0</v>
      </c>
      <c r="BD752" s="80">
        <v>0</v>
      </c>
      <c r="BE752" s="80">
        <v>0</v>
      </c>
      <c r="BF752" s="78">
        <v>0</v>
      </c>
      <c r="BG752" s="348">
        <f t="shared" si="513"/>
        <v>6471683.4192080004</v>
      </c>
      <c r="BH752" s="188">
        <f t="shared" si="514"/>
        <v>68095979</v>
      </c>
      <c r="BM752" s="50">
        <v>885165</v>
      </c>
      <c r="BN752" s="391">
        <f t="shared" si="492"/>
        <v>46667</v>
      </c>
      <c r="BO752" s="391">
        <f t="shared" si="493"/>
        <v>931832</v>
      </c>
      <c r="BP752" s="391">
        <f t="shared" si="523"/>
        <v>26554950</v>
      </c>
      <c r="BQ752" s="50">
        <f t="shared" si="524"/>
        <v>1400010</v>
      </c>
      <c r="BR752" s="50">
        <f t="shared" si="525"/>
        <v>21347423.999999996</v>
      </c>
      <c r="BS752" s="50">
        <f t="shared" si="526"/>
        <v>2655495</v>
      </c>
      <c r="BT752" s="50">
        <f t="shared" si="527"/>
        <v>4500000</v>
      </c>
      <c r="BU752" s="50">
        <f t="shared" si="528"/>
        <v>6000000</v>
      </c>
      <c r="BV752" s="50">
        <f t="shared" si="529"/>
        <v>4892117.9999999991</v>
      </c>
      <c r="BW752" s="50">
        <f t="shared" si="530"/>
        <v>5217666.2159999991</v>
      </c>
      <c r="BX752" s="50">
        <f t="shared" si="531"/>
        <v>0</v>
      </c>
      <c r="BY752" s="50">
        <f t="shared" si="532"/>
        <v>2000000</v>
      </c>
      <c r="BZ752" s="50">
        <v>0</v>
      </c>
      <c r="CA752" s="50">
        <v>0</v>
      </c>
      <c r="CB752" s="50">
        <v>0</v>
      </c>
      <c r="CC752" s="50">
        <v>0</v>
      </c>
      <c r="CD752" s="391">
        <f t="shared" si="533"/>
        <v>74567663.216000006</v>
      </c>
      <c r="CE752" s="391">
        <f t="shared" si="494"/>
        <v>59412168.216000006</v>
      </c>
      <c r="CF752" s="391">
        <f t="shared" si="495"/>
        <v>71912168.216000006</v>
      </c>
      <c r="CG752" s="50">
        <f t="shared" si="515"/>
        <v>5033851.7751200013</v>
      </c>
      <c r="CH752" s="395">
        <f t="shared" si="516"/>
        <v>1941216.8216000006</v>
      </c>
      <c r="CI752" s="398">
        <v>0</v>
      </c>
      <c r="CJ752" s="50">
        <v>0</v>
      </c>
      <c r="CK752" s="50">
        <v>0</v>
      </c>
      <c r="CL752" s="50">
        <v>0</v>
      </c>
      <c r="CM752" s="50">
        <v>0</v>
      </c>
      <c r="CN752" s="50">
        <v>0</v>
      </c>
      <c r="CO752" s="50">
        <v>0</v>
      </c>
      <c r="CP752" s="395">
        <f t="shared" si="517"/>
        <v>6975068.5967200017</v>
      </c>
      <c r="CQ752" s="391">
        <f t="shared" si="518"/>
        <v>67592594</v>
      </c>
      <c r="CR752" s="391">
        <f t="shared" si="519"/>
        <v>-503385</v>
      </c>
    </row>
    <row r="753" spans="1:96" s="50" customFormat="1" ht="24" customHeight="1" x14ac:dyDescent="0.2">
      <c r="A753" s="182">
        <f t="shared" si="496"/>
        <v>2655495</v>
      </c>
      <c r="B753" s="298">
        <f t="shared" si="520"/>
        <v>747</v>
      </c>
      <c r="C753" s="266">
        <v>546</v>
      </c>
      <c r="D753" s="299">
        <v>13378</v>
      </c>
      <c r="E753" s="242" t="s">
        <v>123</v>
      </c>
      <c r="F753" s="243" t="s">
        <v>1877</v>
      </c>
      <c r="G753" s="287" t="s">
        <v>137</v>
      </c>
      <c r="H753" s="274" t="s">
        <v>1871</v>
      </c>
      <c r="I753" s="294" t="s">
        <v>3140</v>
      </c>
      <c r="J753" s="65" t="s">
        <v>1878</v>
      </c>
      <c r="K753" s="65" t="s">
        <v>1879</v>
      </c>
      <c r="L753" s="65" t="s">
        <v>1871</v>
      </c>
      <c r="M753" s="292" t="s">
        <v>137</v>
      </c>
      <c r="N753" s="99"/>
      <c r="O753" s="65"/>
      <c r="P753" s="245" t="s">
        <v>2410</v>
      </c>
      <c r="Q753" s="244">
        <v>30</v>
      </c>
      <c r="R753" s="246">
        <v>120</v>
      </c>
      <c r="S753" s="246">
        <v>220</v>
      </c>
      <c r="T753" s="246">
        <v>29.33</v>
      </c>
      <c r="U753" s="90">
        <v>0</v>
      </c>
      <c r="V753" s="262">
        <v>10</v>
      </c>
      <c r="W753" s="99">
        <v>0</v>
      </c>
      <c r="X753" s="84">
        <v>0</v>
      </c>
      <c r="Y753" s="99">
        <v>1</v>
      </c>
      <c r="Z753" s="65">
        <v>1</v>
      </c>
      <c r="AA753" s="319">
        <v>885165</v>
      </c>
      <c r="AB753" s="319">
        <v>46667</v>
      </c>
      <c r="AC753" s="320">
        <f t="shared" si="497"/>
        <v>931832</v>
      </c>
      <c r="AD753" s="75">
        <v>4500000</v>
      </c>
      <c r="AE753" s="75">
        <v>6000000</v>
      </c>
      <c r="AF753" s="338">
        <f t="shared" si="521"/>
        <v>177895.19999999998</v>
      </c>
      <c r="AG753" s="113">
        <f t="shared" si="498"/>
        <v>26554950</v>
      </c>
      <c r="AH753" s="75">
        <f t="shared" si="499"/>
        <v>1400010</v>
      </c>
      <c r="AI753" s="75">
        <f t="shared" si="500"/>
        <v>21347423.999999996</v>
      </c>
      <c r="AJ753" s="75">
        <f t="shared" si="501"/>
        <v>2655495</v>
      </c>
      <c r="AK753" s="75">
        <f t="shared" si="502"/>
        <v>4500000</v>
      </c>
      <c r="AL753" s="75">
        <f t="shared" si="503"/>
        <v>6000000</v>
      </c>
      <c r="AM753" s="75">
        <f t="shared" si="504"/>
        <v>9784235.9999999981</v>
      </c>
      <c r="AN753" s="75">
        <f t="shared" si="505"/>
        <v>5217666.2159999991</v>
      </c>
      <c r="AO753" s="75">
        <f t="shared" si="506"/>
        <v>0</v>
      </c>
      <c r="AP753" s="75">
        <f t="shared" si="507"/>
        <v>2000000</v>
      </c>
      <c r="AQ753" s="75">
        <v>0</v>
      </c>
      <c r="AR753" s="75">
        <v>0</v>
      </c>
      <c r="AS753" s="75">
        <v>0</v>
      </c>
      <c r="AT753" s="80">
        <v>0</v>
      </c>
      <c r="AU753" s="82">
        <f t="shared" si="508"/>
        <v>79459781.216000006</v>
      </c>
      <c r="AV753" s="113">
        <f t="shared" si="509"/>
        <v>58927986.18088001</v>
      </c>
      <c r="AW753" s="75">
        <f t="shared" si="510"/>
        <v>76804286.215999991</v>
      </c>
      <c r="AX753" s="75">
        <f t="shared" si="511"/>
        <v>5376300.0351200001</v>
      </c>
      <c r="AY753" s="76">
        <f t="shared" si="512"/>
        <v>1892798.6180880012</v>
      </c>
      <c r="AZ753" s="75">
        <v>0</v>
      </c>
      <c r="BA753" s="75">
        <v>0</v>
      </c>
      <c r="BB753" s="75">
        <v>0</v>
      </c>
      <c r="BC753" s="80">
        <v>0</v>
      </c>
      <c r="BD753" s="80">
        <v>0</v>
      </c>
      <c r="BE753" s="80">
        <v>0</v>
      </c>
      <c r="BF753" s="78">
        <v>0</v>
      </c>
      <c r="BG753" s="348">
        <f t="shared" si="513"/>
        <v>7269098.6532080015</v>
      </c>
      <c r="BH753" s="188">
        <f t="shared" si="514"/>
        <v>72190682</v>
      </c>
      <c r="BM753" s="50">
        <v>885165</v>
      </c>
      <c r="BN753" s="391">
        <f t="shared" si="492"/>
        <v>46667</v>
      </c>
      <c r="BO753" s="391">
        <f t="shared" si="493"/>
        <v>931832</v>
      </c>
      <c r="BP753" s="391">
        <f t="shared" si="523"/>
        <v>26554950</v>
      </c>
      <c r="BQ753" s="50">
        <f t="shared" si="524"/>
        <v>1400010</v>
      </c>
      <c r="BR753" s="50">
        <f t="shared" si="525"/>
        <v>21347423.999999996</v>
      </c>
      <c r="BS753" s="50">
        <f t="shared" si="526"/>
        <v>2655495</v>
      </c>
      <c r="BT753" s="50">
        <f t="shared" si="527"/>
        <v>4500000</v>
      </c>
      <c r="BU753" s="50">
        <f t="shared" si="528"/>
        <v>6000000</v>
      </c>
      <c r="BV753" s="50">
        <f t="shared" si="529"/>
        <v>9784235.9999999981</v>
      </c>
      <c r="BW753" s="50">
        <f t="shared" si="530"/>
        <v>5217666.2159999991</v>
      </c>
      <c r="BX753" s="50">
        <f t="shared" si="531"/>
        <v>0</v>
      </c>
      <c r="BY753" s="50">
        <f t="shared" si="532"/>
        <v>2000000</v>
      </c>
      <c r="BZ753" s="50">
        <v>0</v>
      </c>
      <c r="CA753" s="50">
        <v>0</v>
      </c>
      <c r="CB753" s="50">
        <v>0</v>
      </c>
      <c r="CC753" s="50">
        <v>0</v>
      </c>
      <c r="CD753" s="391">
        <f t="shared" si="533"/>
        <v>79459781.216000006</v>
      </c>
      <c r="CE753" s="391">
        <f t="shared" si="494"/>
        <v>64304286.216000006</v>
      </c>
      <c r="CF753" s="391">
        <f t="shared" si="495"/>
        <v>76804286.216000006</v>
      </c>
      <c r="CG753" s="50">
        <f t="shared" si="515"/>
        <v>5376300.0351200011</v>
      </c>
      <c r="CH753" s="395">
        <f t="shared" si="516"/>
        <v>2430428.6216000007</v>
      </c>
      <c r="CI753" s="398">
        <v>0</v>
      </c>
      <c r="CJ753" s="50">
        <v>0</v>
      </c>
      <c r="CK753" s="50">
        <v>0</v>
      </c>
      <c r="CL753" s="50">
        <v>0</v>
      </c>
      <c r="CM753" s="50">
        <v>0</v>
      </c>
      <c r="CN753" s="50">
        <v>0</v>
      </c>
      <c r="CO753" s="50">
        <v>0</v>
      </c>
      <c r="CP753" s="395">
        <f t="shared" si="517"/>
        <v>7806728.6567200013</v>
      </c>
      <c r="CQ753" s="391">
        <f t="shared" si="518"/>
        <v>71653052</v>
      </c>
      <c r="CR753" s="391">
        <f t="shared" si="519"/>
        <v>-537630</v>
      </c>
    </row>
    <row r="754" spans="1:96" s="50" customFormat="1" ht="24" customHeight="1" x14ac:dyDescent="0.2">
      <c r="A754" s="182">
        <f t="shared" si="496"/>
        <v>2655495</v>
      </c>
      <c r="B754" s="298">
        <f t="shared" si="520"/>
        <v>748</v>
      </c>
      <c r="C754" s="266">
        <v>547</v>
      </c>
      <c r="D754" s="299">
        <v>13381</v>
      </c>
      <c r="E754" s="242" t="s">
        <v>916</v>
      </c>
      <c r="F754" s="243" t="s">
        <v>1887</v>
      </c>
      <c r="G754" s="287" t="s">
        <v>137</v>
      </c>
      <c r="H754" s="274" t="s">
        <v>1871</v>
      </c>
      <c r="I754" s="294" t="s">
        <v>3141</v>
      </c>
      <c r="J754" s="65" t="s">
        <v>1888</v>
      </c>
      <c r="K754" s="65" t="s">
        <v>1889</v>
      </c>
      <c r="L754" s="65" t="s">
        <v>1871</v>
      </c>
      <c r="M754" s="292" t="s">
        <v>137</v>
      </c>
      <c r="N754" s="244" t="s">
        <v>2410</v>
      </c>
      <c r="O754" s="65"/>
      <c r="P754" s="90"/>
      <c r="Q754" s="244">
        <v>30</v>
      </c>
      <c r="R754" s="246">
        <v>120</v>
      </c>
      <c r="S754" s="246">
        <v>110</v>
      </c>
      <c r="T754" s="246">
        <v>29.33</v>
      </c>
      <c r="U754" s="90">
        <v>0</v>
      </c>
      <c r="V754" s="262">
        <v>10</v>
      </c>
      <c r="W754" s="99">
        <v>0</v>
      </c>
      <c r="X754" s="84">
        <v>0</v>
      </c>
      <c r="Y754" s="99">
        <v>2</v>
      </c>
      <c r="Z754" s="65">
        <v>2</v>
      </c>
      <c r="AA754" s="319">
        <v>885165</v>
      </c>
      <c r="AB754" s="319">
        <v>46667</v>
      </c>
      <c r="AC754" s="320">
        <f t="shared" si="497"/>
        <v>931832</v>
      </c>
      <c r="AD754" s="75">
        <v>4500000</v>
      </c>
      <c r="AE754" s="75">
        <v>6000000</v>
      </c>
      <c r="AF754" s="338">
        <f t="shared" si="521"/>
        <v>177895.19999999998</v>
      </c>
      <c r="AG754" s="113">
        <f t="shared" si="498"/>
        <v>26554950</v>
      </c>
      <c r="AH754" s="75">
        <f t="shared" si="499"/>
        <v>1400010</v>
      </c>
      <c r="AI754" s="75">
        <f t="shared" si="500"/>
        <v>21347423.999999996</v>
      </c>
      <c r="AJ754" s="75">
        <f t="shared" si="501"/>
        <v>5310990</v>
      </c>
      <c r="AK754" s="75">
        <f t="shared" si="502"/>
        <v>4500000</v>
      </c>
      <c r="AL754" s="75">
        <f t="shared" si="503"/>
        <v>6000000</v>
      </c>
      <c r="AM754" s="75">
        <f t="shared" si="504"/>
        <v>4892117.9999999991</v>
      </c>
      <c r="AN754" s="75">
        <f t="shared" si="505"/>
        <v>5217666.2159999991</v>
      </c>
      <c r="AO754" s="75">
        <f t="shared" si="506"/>
        <v>0</v>
      </c>
      <c r="AP754" s="75">
        <f t="shared" si="507"/>
        <v>2000000</v>
      </c>
      <c r="AQ754" s="75">
        <v>0</v>
      </c>
      <c r="AR754" s="75">
        <v>0</v>
      </c>
      <c r="AS754" s="75">
        <v>0</v>
      </c>
      <c r="AT754" s="80">
        <v>0</v>
      </c>
      <c r="AU754" s="82">
        <f t="shared" si="508"/>
        <v>77223158.216000006</v>
      </c>
      <c r="AV754" s="113">
        <f t="shared" si="509"/>
        <v>54378316.440880008</v>
      </c>
      <c r="AW754" s="75">
        <f t="shared" si="510"/>
        <v>71912168.215999991</v>
      </c>
      <c r="AX754" s="75">
        <f t="shared" si="511"/>
        <v>5033851.7751199994</v>
      </c>
      <c r="AY754" s="76">
        <f t="shared" si="512"/>
        <v>1437831.644088001</v>
      </c>
      <c r="AZ754" s="75">
        <v>0</v>
      </c>
      <c r="BA754" s="75">
        <v>0</v>
      </c>
      <c r="BB754" s="75">
        <v>0</v>
      </c>
      <c r="BC754" s="80">
        <v>0</v>
      </c>
      <c r="BD754" s="80">
        <v>0</v>
      </c>
      <c r="BE754" s="80">
        <v>0</v>
      </c>
      <c r="BF754" s="78">
        <v>0</v>
      </c>
      <c r="BG754" s="348">
        <f t="shared" si="513"/>
        <v>6471683.4192080004</v>
      </c>
      <c r="BH754" s="188">
        <f t="shared" si="514"/>
        <v>70751474</v>
      </c>
      <c r="BM754" s="50">
        <v>885165</v>
      </c>
      <c r="BN754" s="391">
        <f t="shared" si="492"/>
        <v>46667</v>
      </c>
      <c r="BO754" s="391">
        <f t="shared" si="493"/>
        <v>931832</v>
      </c>
      <c r="BP754" s="391">
        <f t="shared" si="523"/>
        <v>26554950</v>
      </c>
      <c r="BQ754" s="50">
        <f t="shared" si="524"/>
        <v>1400010</v>
      </c>
      <c r="BR754" s="50">
        <f t="shared" si="525"/>
        <v>21347423.999999996</v>
      </c>
      <c r="BS754" s="50">
        <f t="shared" si="526"/>
        <v>5310990</v>
      </c>
      <c r="BT754" s="50">
        <f t="shared" si="527"/>
        <v>4500000</v>
      </c>
      <c r="BU754" s="50">
        <f t="shared" si="528"/>
        <v>6000000</v>
      </c>
      <c r="BV754" s="50">
        <f t="shared" si="529"/>
        <v>4892117.9999999991</v>
      </c>
      <c r="BW754" s="50">
        <f t="shared" si="530"/>
        <v>5217666.2159999991</v>
      </c>
      <c r="BX754" s="50">
        <f t="shared" si="531"/>
        <v>0</v>
      </c>
      <c r="BY754" s="50">
        <f t="shared" si="532"/>
        <v>2000000</v>
      </c>
      <c r="BZ754" s="50">
        <v>0</v>
      </c>
      <c r="CA754" s="50">
        <v>0</v>
      </c>
      <c r="CB754" s="50">
        <v>0</v>
      </c>
      <c r="CC754" s="50">
        <v>0</v>
      </c>
      <c r="CD754" s="391">
        <f t="shared" si="533"/>
        <v>77223158.216000006</v>
      </c>
      <c r="CE754" s="391">
        <f t="shared" si="494"/>
        <v>59412168.216000006</v>
      </c>
      <c r="CF754" s="391">
        <f t="shared" si="495"/>
        <v>71912168.216000006</v>
      </c>
      <c r="CG754" s="50">
        <f t="shared" si="515"/>
        <v>5033851.7751200013</v>
      </c>
      <c r="CH754" s="395">
        <f t="shared" si="516"/>
        <v>1941216.8216000006</v>
      </c>
      <c r="CI754" s="398">
        <v>0</v>
      </c>
      <c r="CJ754" s="50">
        <v>0</v>
      </c>
      <c r="CK754" s="50">
        <v>0</v>
      </c>
      <c r="CL754" s="50">
        <v>0</v>
      </c>
      <c r="CM754" s="50">
        <v>0</v>
      </c>
      <c r="CN754" s="50">
        <v>0</v>
      </c>
      <c r="CO754" s="50">
        <v>0</v>
      </c>
      <c r="CP754" s="395">
        <f t="shared" si="517"/>
        <v>6975068.5967200017</v>
      </c>
      <c r="CQ754" s="391">
        <f t="shared" si="518"/>
        <v>70248089</v>
      </c>
      <c r="CR754" s="391">
        <f t="shared" si="519"/>
        <v>-503385</v>
      </c>
    </row>
    <row r="755" spans="1:96" s="50" customFormat="1" ht="24" customHeight="1" x14ac:dyDescent="0.2">
      <c r="A755" s="182">
        <f t="shared" si="496"/>
        <v>2655495</v>
      </c>
      <c r="B755" s="298">
        <f t="shared" si="520"/>
        <v>749</v>
      </c>
      <c r="C755" s="266">
        <v>548</v>
      </c>
      <c r="D755" s="299">
        <v>13380</v>
      </c>
      <c r="E755" s="242" t="s">
        <v>1162</v>
      </c>
      <c r="F755" s="243" t="s">
        <v>1884</v>
      </c>
      <c r="G755" s="287" t="s">
        <v>137</v>
      </c>
      <c r="H755" s="274" t="s">
        <v>1871</v>
      </c>
      <c r="I755" s="294" t="s">
        <v>3142</v>
      </c>
      <c r="J755" s="65" t="s">
        <v>1885</v>
      </c>
      <c r="K755" s="65" t="s">
        <v>1886</v>
      </c>
      <c r="L755" s="65" t="s">
        <v>1871</v>
      </c>
      <c r="M755" s="292" t="s">
        <v>137</v>
      </c>
      <c r="N755" s="244" t="s">
        <v>2410</v>
      </c>
      <c r="O755" s="65"/>
      <c r="P755" s="90"/>
      <c r="Q755" s="244">
        <v>30</v>
      </c>
      <c r="R755" s="246">
        <v>120</v>
      </c>
      <c r="S755" s="246">
        <v>110</v>
      </c>
      <c r="T755" s="246">
        <v>29.33</v>
      </c>
      <c r="U755" s="90">
        <v>0</v>
      </c>
      <c r="V755" s="262">
        <v>10</v>
      </c>
      <c r="W755" s="99">
        <v>0</v>
      </c>
      <c r="X755" s="84">
        <v>0</v>
      </c>
      <c r="Y755" s="99">
        <v>0</v>
      </c>
      <c r="Z755" s="65">
        <v>1</v>
      </c>
      <c r="AA755" s="319">
        <v>885165</v>
      </c>
      <c r="AB755" s="319">
        <v>46667</v>
      </c>
      <c r="AC755" s="320">
        <f t="shared" si="497"/>
        <v>931832</v>
      </c>
      <c r="AD755" s="75">
        <v>4500000</v>
      </c>
      <c r="AE755" s="75">
        <v>6000000</v>
      </c>
      <c r="AF755" s="338">
        <f t="shared" si="521"/>
        <v>177895.19999999998</v>
      </c>
      <c r="AG755" s="113">
        <f t="shared" si="498"/>
        <v>26554950</v>
      </c>
      <c r="AH755" s="75">
        <f t="shared" si="499"/>
        <v>1400010</v>
      </c>
      <c r="AI755" s="75">
        <f t="shared" si="500"/>
        <v>21347423.999999996</v>
      </c>
      <c r="AJ755" s="75">
        <f t="shared" si="501"/>
        <v>2655495</v>
      </c>
      <c r="AK755" s="75">
        <f t="shared" si="502"/>
        <v>4500000</v>
      </c>
      <c r="AL755" s="75">
        <f t="shared" si="503"/>
        <v>6000000</v>
      </c>
      <c r="AM755" s="75">
        <f t="shared" si="504"/>
        <v>4892117.9999999991</v>
      </c>
      <c r="AN755" s="75">
        <f t="shared" si="505"/>
        <v>5217666.2159999991</v>
      </c>
      <c r="AO755" s="75">
        <f t="shared" si="506"/>
        <v>0</v>
      </c>
      <c r="AP755" s="75">
        <f t="shared" si="507"/>
        <v>2000000</v>
      </c>
      <c r="AQ755" s="75">
        <v>0</v>
      </c>
      <c r="AR755" s="75">
        <v>0</v>
      </c>
      <c r="AS755" s="75">
        <v>0</v>
      </c>
      <c r="AT755" s="80">
        <v>0</v>
      </c>
      <c r="AU755" s="82">
        <f t="shared" si="508"/>
        <v>74567663.216000006</v>
      </c>
      <c r="AV755" s="113">
        <f t="shared" si="509"/>
        <v>54378316.440880008</v>
      </c>
      <c r="AW755" s="75">
        <f t="shared" si="510"/>
        <v>71912168.215999991</v>
      </c>
      <c r="AX755" s="75">
        <f t="shared" si="511"/>
        <v>5033851.7751199994</v>
      </c>
      <c r="AY755" s="76">
        <f t="shared" si="512"/>
        <v>1437831.644088001</v>
      </c>
      <c r="AZ755" s="75">
        <v>0</v>
      </c>
      <c r="BA755" s="75">
        <v>0</v>
      </c>
      <c r="BB755" s="75">
        <v>0</v>
      </c>
      <c r="BC755" s="80">
        <v>0</v>
      </c>
      <c r="BD755" s="80">
        <v>0</v>
      </c>
      <c r="BE755" s="80">
        <v>0</v>
      </c>
      <c r="BF755" s="78">
        <v>0</v>
      </c>
      <c r="BG755" s="348">
        <f t="shared" si="513"/>
        <v>6471683.4192080004</v>
      </c>
      <c r="BH755" s="188">
        <f t="shared" si="514"/>
        <v>68095979</v>
      </c>
      <c r="BM755" s="50">
        <v>885165</v>
      </c>
      <c r="BN755" s="391">
        <f t="shared" si="492"/>
        <v>46667</v>
      </c>
      <c r="BO755" s="391">
        <f t="shared" si="493"/>
        <v>931832</v>
      </c>
      <c r="BP755" s="391">
        <f t="shared" si="523"/>
        <v>26554950</v>
      </c>
      <c r="BQ755" s="50">
        <f t="shared" si="524"/>
        <v>1400010</v>
      </c>
      <c r="BR755" s="50">
        <f t="shared" si="525"/>
        <v>21347423.999999996</v>
      </c>
      <c r="BS755" s="50">
        <f t="shared" si="526"/>
        <v>2655495</v>
      </c>
      <c r="BT755" s="50">
        <f t="shared" si="527"/>
        <v>4500000</v>
      </c>
      <c r="BU755" s="50">
        <f t="shared" si="528"/>
        <v>6000000</v>
      </c>
      <c r="BV755" s="50">
        <f t="shared" si="529"/>
        <v>4892117.9999999991</v>
      </c>
      <c r="BW755" s="50">
        <f t="shared" si="530"/>
        <v>5217666.2159999991</v>
      </c>
      <c r="BX755" s="50">
        <f t="shared" si="531"/>
        <v>0</v>
      </c>
      <c r="BY755" s="50">
        <f t="shared" si="532"/>
        <v>2000000</v>
      </c>
      <c r="BZ755" s="50">
        <v>0</v>
      </c>
      <c r="CA755" s="50">
        <v>0</v>
      </c>
      <c r="CB755" s="50">
        <v>0</v>
      </c>
      <c r="CC755" s="50">
        <v>0</v>
      </c>
      <c r="CD755" s="391">
        <f t="shared" si="533"/>
        <v>74567663.216000006</v>
      </c>
      <c r="CE755" s="391">
        <f t="shared" si="494"/>
        <v>59412168.216000006</v>
      </c>
      <c r="CF755" s="391">
        <f t="shared" si="495"/>
        <v>71912168.216000006</v>
      </c>
      <c r="CG755" s="50">
        <f t="shared" si="515"/>
        <v>5033851.7751200013</v>
      </c>
      <c r="CH755" s="395">
        <f t="shared" si="516"/>
        <v>1941216.8216000006</v>
      </c>
      <c r="CI755" s="398">
        <v>0</v>
      </c>
      <c r="CJ755" s="50">
        <v>0</v>
      </c>
      <c r="CK755" s="50">
        <v>0</v>
      </c>
      <c r="CL755" s="50">
        <v>0</v>
      </c>
      <c r="CM755" s="50">
        <v>0</v>
      </c>
      <c r="CN755" s="50">
        <v>0</v>
      </c>
      <c r="CO755" s="50">
        <v>0</v>
      </c>
      <c r="CP755" s="395">
        <f t="shared" si="517"/>
        <v>6975068.5967200017</v>
      </c>
      <c r="CQ755" s="391">
        <f t="shared" si="518"/>
        <v>67592594</v>
      </c>
      <c r="CR755" s="391">
        <f t="shared" si="519"/>
        <v>-503385</v>
      </c>
    </row>
    <row r="756" spans="1:96" s="50" customFormat="1" ht="24" customHeight="1" x14ac:dyDescent="0.2">
      <c r="A756" s="182">
        <f t="shared" si="496"/>
        <v>2655495</v>
      </c>
      <c r="B756" s="298">
        <f t="shared" si="520"/>
        <v>750</v>
      </c>
      <c r="C756" s="266">
        <v>549</v>
      </c>
      <c r="D756" s="299">
        <v>13382</v>
      </c>
      <c r="E756" s="242" t="s">
        <v>240</v>
      </c>
      <c r="F756" s="243" t="s">
        <v>1890</v>
      </c>
      <c r="G756" s="287" t="s">
        <v>137</v>
      </c>
      <c r="H756" s="274" t="s">
        <v>1871</v>
      </c>
      <c r="I756" s="294" t="s">
        <v>3143</v>
      </c>
      <c r="J756" s="65" t="s">
        <v>1891</v>
      </c>
      <c r="K756" s="65" t="s">
        <v>1892</v>
      </c>
      <c r="L756" s="65" t="s">
        <v>1871</v>
      </c>
      <c r="M756" s="292" t="s">
        <v>137</v>
      </c>
      <c r="N756" s="244" t="s">
        <v>2410</v>
      </c>
      <c r="O756" s="65"/>
      <c r="P756" s="90"/>
      <c r="Q756" s="244">
        <v>30</v>
      </c>
      <c r="R756" s="246">
        <v>120</v>
      </c>
      <c r="S756" s="246">
        <v>110</v>
      </c>
      <c r="T756" s="246">
        <v>29.33</v>
      </c>
      <c r="U756" s="90">
        <v>0</v>
      </c>
      <c r="V756" s="262">
        <v>10</v>
      </c>
      <c r="W756" s="99">
        <v>0</v>
      </c>
      <c r="X756" s="84">
        <v>0</v>
      </c>
      <c r="Y756" s="99">
        <v>1</v>
      </c>
      <c r="Z756" s="65">
        <v>1</v>
      </c>
      <c r="AA756" s="319">
        <v>885165</v>
      </c>
      <c r="AB756" s="319">
        <v>46667</v>
      </c>
      <c r="AC756" s="320">
        <f t="shared" si="497"/>
        <v>931832</v>
      </c>
      <c r="AD756" s="75">
        <v>4500000</v>
      </c>
      <c r="AE756" s="75">
        <v>6000000</v>
      </c>
      <c r="AF756" s="338">
        <f t="shared" si="521"/>
        <v>177895.19999999998</v>
      </c>
      <c r="AG756" s="113">
        <f t="shared" si="498"/>
        <v>26554950</v>
      </c>
      <c r="AH756" s="75">
        <f t="shared" si="499"/>
        <v>1400010</v>
      </c>
      <c r="AI756" s="75">
        <f t="shared" si="500"/>
        <v>21347423.999999996</v>
      </c>
      <c r="AJ756" s="75">
        <f t="shared" si="501"/>
        <v>2655495</v>
      </c>
      <c r="AK756" s="75">
        <f t="shared" si="502"/>
        <v>4500000</v>
      </c>
      <c r="AL756" s="75">
        <f t="shared" si="503"/>
        <v>6000000</v>
      </c>
      <c r="AM756" s="75">
        <f t="shared" si="504"/>
        <v>4892117.9999999991</v>
      </c>
      <c r="AN756" s="75">
        <f t="shared" si="505"/>
        <v>5217666.2159999991</v>
      </c>
      <c r="AO756" s="75">
        <f t="shared" si="506"/>
        <v>0</v>
      </c>
      <c r="AP756" s="75">
        <f t="shared" si="507"/>
        <v>2000000</v>
      </c>
      <c r="AQ756" s="75">
        <v>0</v>
      </c>
      <c r="AR756" s="75">
        <v>0</v>
      </c>
      <c r="AS756" s="75">
        <v>0</v>
      </c>
      <c r="AT756" s="80">
        <v>0</v>
      </c>
      <c r="AU756" s="82">
        <f t="shared" si="508"/>
        <v>74567663.216000006</v>
      </c>
      <c r="AV756" s="113">
        <f t="shared" si="509"/>
        <v>54378316.440880008</v>
      </c>
      <c r="AW756" s="75">
        <f t="shared" si="510"/>
        <v>71912168.215999991</v>
      </c>
      <c r="AX756" s="75">
        <f t="shared" si="511"/>
        <v>5033851.7751199994</v>
      </c>
      <c r="AY756" s="76">
        <f t="shared" si="512"/>
        <v>1437831.644088001</v>
      </c>
      <c r="AZ756" s="75">
        <v>0</v>
      </c>
      <c r="BA756" s="75">
        <v>0</v>
      </c>
      <c r="BB756" s="75">
        <v>0</v>
      </c>
      <c r="BC756" s="80">
        <v>0</v>
      </c>
      <c r="BD756" s="80">
        <v>0</v>
      </c>
      <c r="BE756" s="80">
        <v>0</v>
      </c>
      <c r="BF756" s="78">
        <v>0</v>
      </c>
      <c r="BG756" s="348">
        <f t="shared" si="513"/>
        <v>6471683.4192080004</v>
      </c>
      <c r="BH756" s="188">
        <f t="shared" si="514"/>
        <v>68095979</v>
      </c>
      <c r="BM756" s="50">
        <v>885165</v>
      </c>
      <c r="BN756" s="391">
        <f t="shared" si="492"/>
        <v>46667</v>
      </c>
      <c r="BO756" s="391">
        <f t="shared" si="493"/>
        <v>931832</v>
      </c>
      <c r="BP756" s="391">
        <f t="shared" si="523"/>
        <v>26554950</v>
      </c>
      <c r="BQ756" s="50">
        <f t="shared" si="524"/>
        <v>1400010</v>
      </c>
      <c r="BR756" s="50">
        <f t="shared" si="525"/>
        <v>21347423.999999996</v>
      </c>
      <c r="BS756" s="50">
        <f t="shared" si="526"/>
        <v>2655495</v>
      </c>
      <c r="BT756" s="50">
        <f t="shared" si="527"/>
        <v>4500000</v>
      </c>
      <c r="BU756" s="50">
        <f t="shared" si="528"/>
        <v>6000000</v>
      </c>
      <c r="BV756" s="50">
        <f t="shared" si="529"/>
        <v>4892117.9999999991</v>
      </c>
      <c r="BW756" s="50">
        <f t="shared" si="530"/>
        <v>5217666.2159999991</v>
      </c>
      <c r="BX756" s="50">
        <f t="shared" si="531"/>
        <v>0</v>
      </c>
      <c r="BY756" s="50">
        <f t="shared" si="532"/>
        <v>2000000</v>
      </c>
      <c r="BZ756" s="50">
        <v>0</v>
      </c>
      <c r="CA756" s="50">
        <v>0</v>
      </c>
      <c r="CB756" s="50">
        <v>0</v>
      </c>
      <c r="CC756" s="50">
        <v>0</v>
      </c>
      <c r="CD756" s="391">
        <f t="shared" si="533"/>
        <v>74567663.216000006</v>
      </c>
      <c r="CE756" s="391">
        <f t="shared" si="494"/>
        <v>59412168.216000006</v>
      </c>
      <c r="CF756" s="391">
        <f t="shared" si="495"/>
        <v>71912168.216000006</v>
      </c>
      <c r="CG756" s="50">
        <f t="shared" si="515"/>
        <v>5033851.7751200013</v>
      </c>
      <c r="CH756" s="395">
        <f t="shared" si="516"/>
        <v>1941216.8216000006</v>
      </c>
      <c r="CI756" s="398">
        <v>0</v>
      </c>
      <c r="CJ756" s="50">
        <v>0</v>
      </c>
      <c r="CK756" s="50">
        <v>0</v>
      </c>
      <c r="CL756" s="50">
        <v>0</v>
      </c>
      <c r="CM756" s="50">
        <v>0</v>
      </c>
      <c r="CN756" s="50">
        <v>0</v>
      </c>
      <c r="CO756" s="50">
        <v>0</v>
      </c>
      <c r="CP756" s="395">
        <f t="shared" si="517"/>
        <v>6975068.5967200017</v>
      </c>
      <c r="CQ756" s="391">
        <f t="shared" si="518"/>
        <v>67592594</v>
      </c>
      <c r="CR756" s="391">
        <f t="shared" si="519"/>
        <v>-503385</v>
      </c>
    </row>
    <row r="757" spans="1:96" s="50" customFormat="1" ht="24" customHeight="1" x14ac:dyDescent="0.2">
      <c r="A757" s="182">
        <f t="shared" si="496"/>
        <v>2655495</v>
      </c>
      <c r="B757" s="298">
        <f t="shared" si="520"/>
        <v>751</v>
      </c>
      <c r="C757" s="266">
        <v>550</v>
      </c>
      <c r="D757" s="299">
        <v>13376</v>
      </c>
      <c r="E757" s="242" t="s">
        <v>1579</v>
      </c>
      <c r="F757" s="243" t="s">
        <v>1870</v>
      </c>
      <c r="G757" s="287" t="s">
        <v>137</v>
      </c>
      <c r="H757" s="274" t="s">
        <v>1871</v>
      </c>
      <c r="I757" s="294" t="s">
        <v>3144</v>
      </c>
      <c r="J757" s="65" t="s">
        <v>1872</v>
      </c>
      <c r="K757" s="65" t="s">
        <v>1873</v>
      </c>
      <c r="L757" s="65" t="s">
        <v>1871</v>
      </c>
      <c r="M757" s="292" t="s">
        <v>137</v>
      </c>
      <c r="N757" s="99"/>
      <c r="O757" s="65"/>
      <c r="P757" s="245" t="s">
        <v>2410</v>
      </c>
      <c r="Q757" s="244">
        <v>30</v>
      </c>
      <c r="R757" s="246">
        <v>120</v>
      </c>
      <c r="S757" s="246">
        <v>220</v>
      </c>
      <c r="T757" s="246">
        <v>29.33</v>
      </c>
      <c r="U757" s="90">
        <v>0</v>
      </c>
      <c r="V757" s="262">
        <v>10</v>
      </c>
      <c r="W757" s="99">
        <v>0</v>
      </c>
      <c r="X757" s="84">
        <v>0</v>
      </c>
      <c r="Y757" s="99">
        <v>2</v>
      </c>
      <c r="Z757" s="65">
        <v>2</v>
      </c>
      <c r="AA757" s="319">
        <v>885165</v>
      </c>
      <c r="AB757" s="319">
        <v>46667</v>
      </c>
      <c r="AC757" s="320">
        <f t="shared" si="497"/>
        <v>931832</v>
      </c>
      <c r="AD757" s="75">
        <v>4500000</v>
      </c>
      <c r="AE757" s="75">
        <v>6000000</v>
      </c>
      <c r="AF757" s="338">
        <f t="shared" si="521"/>
        <v>177895.19999999998</v>
      </c>
      <c r="AG757" s="113">
        <f t="shared" si="498"/>
        <v>26554950</v>
      </c>
      <c r="AH757" s="75">
        <f t="shared" si="499"/>
        <v>1400010</v>
      </c>
      <c r="AI757" s="75">
        <f t="shared" si="500"/>
        <v>21347423.999999996</v>
      </c>
      <c r="AJ757" s="75">
        <f t="shared" si="501"/>
        <v>5310990</v>
      </c>
      <c r="AK757" s="75">
        <f t="shared" si="502"/>
        <v>4500000</v>
      </c>
      <c r="AL757" s="75">
        <f t="shared" si="503"/>
        <v>6000000</v>
      </c>
      <c r="AM757" s="75">
        <f t="shared" si="504"/>
        <v>9784235.9999999981</v>
      </c>
      <c r="AN757" s="75">
        <f t="shared" si="505"/>
        <v>5217666.2159999991</v>
      </c>
      <c r="AO757" s="75">
        <f t="shared" si="506"/>
        <v>0</v>
      </c>
      <c r="AP757" s="75">
        <f t="shared" si="507"/>
        <v>2000000</v>
      </c>
      <c r="AQ757" s="75">
        <v>0</v>
      </c>
      <c r="AR757" s="75">
        <v>0</v>
      </c>
      <c r="AS757" s="75">
        <v>0</v>
      </c>
      <c r="AT757" s="80">
        <v>0</v>
      </c>
      <c r="AU757" s="82">
        <f t="shared" si="508"/>
        <v>82115276.216000006</v>
      </c>
      <c r="AV757" s="113">
        <f t="shared" si="509"/>
        <v>58927986.18088001</v>
      </c>
      <c r="AW757" s="75">
        <f t="shared" si="510"/>
        <v>76804286.215999991</v>
      </c>
      <c r="AX757" s="75">
        <f t="shared" si="511"/>
        <v>5376300.0351200001</v>
      </c>
      <c r="AY757" s="76">
        <f t="shared" si="512"/>
        <v>1892798.6180880012</v>
      </c>
      <c r="AZ757" s="75">
        <v>0</v>
      </c>
      <c r="BA757" s="75">
        <v>0</v>
      </c>
      <c r="BB757" s="75">
        <v>0</v>
      </c>
      <c r="BC757" s="80">
        <v>0</v>
      </c>
      <c r="BD757" s="80">
        <v>0</v>
      </c>
      <c r="BE757" s="80">
        <v>0</v>
      </c>
      <c r="BF757" s="78">
        <v>0</v>
      </c>
      <c r="BG757" s="348">
        <f t="shared" si="513"/>
        <v>7269098.6532080015</v>
      </c>
      <c r="BH757" s="188">
        <f t="shared" si="514"/>
        <v>74846177</v>
      </c>
      <c r="BM757" s="50">
        <v>885165</v>
      </c>
      <c r="BN757" s="391">
        <f t="shared" si="492"/>
        <v>46667</v>
      </c>
      <c r="BO757" s="391">
        <f t="shared" si="493"/>
        <v>931832</v>
      </c>
      <c r="BP757" s="391">
        <f t="shared" si="523"/>
        <v>26554950</v>
      </c>
      <c r="BQ757" s="50">
        <f t="shared" si="524"/>
        <v>1400010</v>
      </c>
      <c r="BR757" s="50">
        <f t="shared" si="525"/>
        <v>21347423.999999996</v>
      </c>
      <c r="BS757" s="50">
        <f t="shared" si="526"/>
        <v>5310990</v>
      </c>
      <c r="BT757" s="50">
        <f t="shared" si="527"/>
        <v>4500000</v>
      </c>
      <c r="BU757" s="50">
        <f t="shared" si="528"/>
        <v>6000000</v>
      </c>
      <c r="BV757" s="50">
        <f t="shared" si="529"/>
        <v>9784235.9999999981</v>
      </c>
      <c r="BW757" s="50">
        <f t="shared" si="530"/>
        <v>5217666.2159999991</v>
      </c>
      <c r="BX757" s="50">
        <f t="shared" si="531"/>
        <v>0</v>
      </c>
      <c r="BY757" s="50">
        <f t="shared" si="532"/>
        <v>2000000</v>
      </c>
      <c r="BZ757" s="50">
        <v>0</v>
      </c>
      <c r="CA757" s="50">
        <v>0</v>
      </c>
      <c r="CB757" s="50">
        <v>0</v>
      </c>
      <c r="CC757" s="50">
        <v>0</v>
      </c>
      <c r="CD757" s="391">
        <f t="shared" si="533"/>
        <v>82115276.216000006</v>
      </c>
      <c r="CE757" s="391">
        <f t="shared" si="494"/>
        <v>64304286.216000006</v>
      </c>
      <c r="CF757" s="391">
        <f t="shared" si="495"/>
        <v>76804286.216000006</v>
      </c>
      <c r="CG757" s="50">
        <f t="shared" si="515"/>
        <v>5376300.0351200011</v>
      </c>
      <c r="CH757" s="395">
        <f t="shared" si="516"/>
        <v>2430428.6216000007</v>
      </c>
      <c r="CI757" s="398">
        <v>0</v>
      </c>
      <c r="CJ757" s="50">
        <v>0</v>
      </c>
      <c r="CK757" s="50">
        <v>0</v>
      </c>
      <c r="CL757" s="50">
        <v>0</v>
      </c>
      <c r="CM757" s="50">
        <v>0</v>
      </c>
      <c r="CN757" s="50">
        <v>0</v>
      </c>
      <c r="CO757" s="50">
        <v>0</v>
      </c>
      <c r="CP757" s="395">
        <f t="shared" si="517"/>
        <v>7806728.6567200013</v>
      </c>
      <c r="CQ757" s="391">
        <f t="shared" si="518"/>
        <v>74308547</v>
      </c>
      <c r="CR757" s="391">
        <f t="shared" si="519"/>
        <v>-537630</v>
      </c>
    </row>
    <row r="758" spans="1:96" s="50" customFormat="1" ht="24" customHeight="1" x14ac:dyDescent="0.2">
      <c r="A758" s="182">
        <f t="shared" si="496"/>
        <v>2655495</v>
      </c>
      <c r="B758" s="298">
        <f t="shared" si="520"/>
        <v>752</v>
      </c>
      <c r="C758" s="266">
        <v>551</v>
      </c>
      <c r="D758" s="299">
        <v>13384</v>
      </c>
      <c r="E758" s="242" t="s">
        <v>158</v>
      </c>
      <c r="F758" s="243" t="s">
        <v>868</v>
      </c>
      <c r="G758" s="287" t="s">
        <v>137</v>
      </c>
      <c r="H758" s="274" t="s">
        <v>1871</v>
      </c>
      <c r="I758" s="294" t="s">
        <v>3145</v>
      </c>
      <c r="J758" s="65" t="s">
        <v>1896</v>
      </c>
      <c r="K758" s="65" t="s">
        <v>1897</v>
      </c>
      <c r="L758" s="65" t="s">
        <v>1871</v>
      </c>
      <c r="M758" s="292" t="s">
        <v>137</v>
      </c>
      <c r="N758" s="244" t="s">
        <v>2410</v>
      </c>
      <c r="O758" s="65"/>
      <c r="P758" s="90"/>
      <c r="Q758" s="244">
        <v>30</v>
      </c>
      <c r="R758" s="246">
        <v>120</v>
      </c>
      <c r="S758" s="246">
        <v>110</v>
      </c>
      <c r="T758" s="246">
        <v>29.33</v>
      </c>
      <c r="U758" s="90">
        <v>0</v>
      </c>
      <c r="V758" s="262">
        <v>21</v>
      </c>
      <c r="W758" s="99">
        <v>0</v>
      </c>
      <c r="X758" s="84">
        <v>0</v>
      </c>
      <c r="Y758" s="99">
        <v>2</v>
      </c>
      <c r="Z758" s="65">
        <v>2</v>
      </c>
      <c r="AA758" s="319">
        <v>885165</v>
      </c>
      <c r="AB758" s="319">
        <v>46667</v>
      </c>
      <c r="AC758" s="320">
        <f t="shared" si="497"/>
        <v>931832</v>
      </c>
      <c r="AD758" s="75">
        <v>4500000</v>
      </c>
      <c r="AE758" s="75">
        <v>6000000</v>
      </c>
      <c r="AF758" s="338">
        <f t="shared" si="521"/>
        <v>177895.19999999998</v>
      </c>
      <c r="AG758" s="113">
        <f t="shared" si="498"/>
        <v>26554950</v>
      </c>
      <c r="AH758" s="75">
        <f t="shared" si="499"/>
        <v>1400010</v>
      </c>
      <c r="AI758" s="75">
        <f t="shared" si="500"/>
        <v>21347423.999999996</v>
      </c>
      <c r="AJ758" s="75">
        <f t="shared" si="501"/>
        <v>5310990</v>
      </c>
      <c r="AK758" s="75">
        <f t="shared" si="502"/>
        <v>4500000</v>
      </c>
      <c r="AL758" s="75">
        <f t="shared" si="503"/>
        <v>6000000</v>
      </c>
      <c r="AM758" s="75">
        <f t="shared" si="504"/>
        <v>4892117.9999999991</v>
      </c>
      <c r="AN758" s="75">
        <f t="shared" si="505"/>
        <v>5217666.2159999991</v>
      </c>
      <c r="AO758" s="75">
        <f t="shared" si="506"/>
        <v>0</v>
      </c>
      <c r="AP758" s="75">
        <f t="shared" si="507"/>
        <v>4200000</v>
      </c>
      <c r="AQ758" s="75">
        <v>0</v>
      </c>
      <c r="AR758" s="75">
        <v>0</v>
      </c>
      <c r="AS758" s="75">
        <v>0</v>
      </c>
      <c r="AT758" s="80">
        <v>0</v>
      </c>
      <c r="AU758" s="82">
        <f t="shared" si="508"/>
        <v>79423158.216000006</v>
      </c>
      <c r="AV758" s="113">
        <f t="shared" si="509"/>
        <v>54224316.440880008</v>
      </c>
      <c r="AW758" s="75">
        <f t="shared" si="510"/>
        <v>74112168.215999991</v>
      </c>
      <c r="AX758" s="75">
        <f t="shared" si="511"/>
        <v>5187851.7751199994</v>
      </c>
      <c r="AY758" s="76">
        <f t="shared" si="512"/>
        <v>1422431.644088001</v>
      </c>
      <c r="AZ758" s="75">
        <v>0</v>
      </c>
      <c r="BA758" s="75">
        <v>0</v>
      </c>
      <c r="BB758" s="75">
        <v>0</v>
      </c>
      <c r="BC758" s="80">
        <v>0</v>
      </c>
      <c r="BD758" s="80">
        <v>0</v>
      </c>
      <c r="BE758" s="80">
        <v>0</v>
      </c>
      <c r="BF758" s="78">
        <v>0</v>
      </c>
      <c r="BG758" s="348">
        <f t="shared" si="513"/>
        <v>6610283.4192080004</v>
      </c>
      <c r="BH758" s="188">
        <f t="shared" si="514"/>
        <v>72812874</v>
      </c>
      <c r="BM758" s="50">
        <v>885165</v>
      </c>
      <c r="BN758" s="391">
        <f t="shared" si="492"/>
        <v>46667</v>
      </c>
      <c r="BO758" s="391">
        <f t="shared" si="493"/>
        <v>931832</v>
      </c>
      <c r="BP758" s="391">
        <f t="shared" si="523"/>
        <v>26554950</v>
      </c>
      <c r="BQ758" s="50">
        <f t="shared" si="524"/>
        <v>1400010</v>
      </c>
      <c r="BR758" s="50">
        <f t="shared" si="525"/>
        <v>21347423.999999996</v>
      </c>
      <c r="BS758" s="50">
        <f t="shared" si="526"/>
        <v>5310990</v>
      </c>
      <c r="BT758" s="50">
        <f t="shared" si="527"/>
        <v>4500000</v>
      </c>
      <c r="BU758" s="50">
        <f t="shared" si="528"/>
        <v>6000000</v>
      </c>
      <c r="BV758" s="50">
        <f t="shared" si="529"/>
        <v>4892117.9999999991</v>
      </c>
      <c r="BW758" s="50">
        <f t="shared" si="530"/>
        <v>5217666.2159999991</v>
      </c>
      <c r="BX758" s="50">
        <f t="shared" si="531"/>
        <v>0</v>
      </c>
      <c r="BY758" s="50">
        <f t="shared" si="532"/>
        <v>4200000</v>
      </c>
      <c r="BZ758" s="50">
        <v>0</v>
      </c>
      <c r="CA758" s="50">
        <v>0</v>
      </c>
      <c r="CB758" s="50">
        <v>0</v>
      </c>
      <c r="CC758" s="50">
        <v>0</v>
      </c>
      <c r="CD758" s="391">
        <f t="shared" si="533"/>
        <v>79423158.216000006</v>
      </c>
      <c r="CE758" s="391">
        <f t="shared" si="494"/>
        <v>59412168.216000006</v>
      </c>
      <c r="CF758" s="391">
        <f t="shared" si="495"/>
        <v>74112168.216000006</v>
      </c>
      <c r="CG758" s="50">
        <f t="shared" si="515"/>
        <v>5187851.7751200013</v>
      </c>
      <c r="CH758" s="395">
        <f t="shared" si="516"/>
        <v>1941216.8216000006</v>
      </c>
      <c r="CI758" s="398">
        <v>0</v>
      </c>
      <c r="CJ758" s="50">
        <v>0</v>
      </c>
      <c r="CK758" s="50">
        <v>0</v>
      </c>
      <c r="CL758" s="50">
        <v>0</v>
      </c>
      <c r="CM758" s="50">
        <v>0</v>
      </c>
      <c r="CN758" s="50">
        <v>0</v>
      </c>
      <c r="CO758" s="50">
        <v>0</v>
      </c>
      <c r="CP758" s="395">
        <f t="shared" si="517"/>
        <v>7129068.5967200017</v>
      </c>
      <c r="CQ758" s="391">
        <f t="shared" si="518"/>
        <v>72294089</v>
      </c>
      <c r="CR758" s="391">
        <f t="shared" si="519"/>
        <v>-518785</v>
      </c>
    </row>
    <row r="759" spans="1:96" s="50" customFormat="1" ht="24" customHeight="1" x14ac:dyDescent="0.2">
      <c r="A759" s="182">
        <f t="shared" si="496"/>
        <v>2655495</v>
      </c>
      <c r="B759" s="298">
        <f t="shared" si="520"/>
        <v>753</v>
      </c>
      <c r="C759" s="266">
        <v>553</v>
      </c>
      <c r="D759" s="299">
        <v>13019</v>
      </c>
      <c r="E759" s="242" t="s">
        <v>244</v>
      </c>
      <c r="F759" s="243" t="s">
        <v>789</v>
      </c>
      <c r="G759" s="287" t="s">
        <v>137</v>
      </c>
      <c r="H759" s="274" t="s">
        <v>784</v>
      </c>
      <c r="I759" s="294" t="s">
        <v>3146</v>
      </c>
      <c r="J759" s="65" t="s">
        <v>790</v>
      </c>
      <c r="K759" s="65" t="s">
        <v>791</v>
      </c>
      <c r="L759" s="65" t="s">
        <v>784</v>
      </c>
      <c r="M759" s="292" t="s">
        <v>137</v>
      </c>
      <c r="N759" s="244" t="s">
        <v>2410</v>
      </c>
      <c r="O759" s="65"/>
      <c r="P759" s="90"/>
      <c r="Q759" s="244">
        <v>30</v>
      </c>
      <c r="R759" s="246">
        <v>120</v>
      </c>
      <c r="S759" s="246">
        <v>110</v>
      </c>
      <c r="T759" s="246">
        <v>29.33</v>
      </c>
      <c r="U759" s="90">
        <v>0</v>
      </c>
      <c r="V759" s="262">
        <v>22</v>
      </c>
      <c r="W759" s="99">
        <v>0</v>
      </c>
      <c r="X759" s="84">
        <v>0</v>
      </c>
      <c r="Y759" s="99">
        <v>2</v>
      </c>
      <c r="Z759" s="65">
        <v>0</v>
      </c>
      <c r="AA759" s="319">
        <v>885165</v>
      </c>
      <c r="AB759" s="319">
        <v>46667</v>
      </c>
      <c r="AC759" s="320">
        <f t="shared" si="497"/>
        <v>931832</v>
      </c>
      <c r="AD759" s="75">
        <v>4500000</v>
      </c>
      <c r="AE759" s="75">
        <v>6000000</v>
      </c>
      <c r="AF759" s="338">
        <f t="shared" si="521"/>
        <v>177895.19999999998</v>
      </c>
      <c r="AG759" s="113">
        <f t="shared" si="498"/>
        <v>26554950</v>
      </c>
      <c r="AH759" s="75">
        <f t="shared" si="499"/>
        <v>1400010</v>
      </c>
      <c r="AI759" s="75">
        <f t="shared" si="500"/>
        <v>21347423.999999996</v>
      </c>
      <c r="AJ759" s="75">
        <f t="shared" si="501"/>
        <v>0</v>
      </c>
      <c r="AK759" s="75">
        <f t="shared" si="502"/>
        <v>4500000</v>
      </c>
      <c r="AL759" s="75">
        <f t="shared" si="503"/>
        <v>6000000</v>
      </c>
      <c r="AM759" s="75">
        <f t="shared" si="504"/>
        <v>4892117.9999999991</v>
      </c>
      <c r="AN759" s="75">
        <f t="shared" si="505"/>
        <v>5217666.2159999991</v>
      </c>
      <c r="AO759" s="75">
        <f t="shared" si="506"/>
        <v>0</v>
      </c>
      <c r="AP759" s="75">
        <f t="shared" si="507"/>
        <v>4400000</v>
      </c>
      <c r="AQ759" s="75">
        <v>0</v>
      </c>
      <c r="AR759" s="75">
        <v>0</v>
      </c>
      <c r="AS759" s="75">
        <v>0</v>
      </c>
      <c r="AT759" s="80">
        <v>0</v>
      </c>
      <c r="AU759" s="82">
        <f t="shared" si="508"/>
        <v>74312168.216000006</v>
      </c>
      <c r="AV759" s="113">
        <f t="shared" si="509"/>
        <v>54210316.440880008</v>
      </c>
      <c r="AW759" s="75">
        <f t="shared" si="510"/>
        <v>74312168.215999991</v>
      </c>
      <c r="AX759" s="75">
        <f t="shared" si="511"/>
        <v>5201851.7751199994</v>
      </c>
      <c r="AY759" s="76">
        <f t="shared" si="512"/>
        <v>1421031.644088001</v>
      </c>
      <c r="AZ759" s="75">
        <v>0</v>
      </c>
      <c r="BA759" s="75">
        <v>0</v>
      </c>
      <c r="BB759" s="75">
        <v>0</v>
      </c>
      <c r="BC759" s="80">
        <v>0</v>
      </c>
      <c r="BD759" s="80">
        <v>0</v>
      </c>
      <c r="BE759" s="80">
        <v>0</v>
      </c>
      <c r="BF759" s="78">
        <v>0</v>
      </c>
      <c r="BG759" s="348">
        <f t="shared" si="513"/>
        <v>6622883.4192080004</v>
      </c>
      <c r="BH759" s="188">
        <f t="shared" si="514"/>
        <v>67689284</v>
      </c>
      <c r="BM759" s="50">
        <v>885165</v>
      </c>
      <c r="BN759" s="391">
        <f t="shared" si="492"/>
        <v>46667</v>
      </c>
      <c r="BO759" s="391">
        <f t="shared" si="493"/>
        <v>931832</v>
      </c>
      <c r="BP759" s="391">
        <f t="shared" si="523"/>
        <v>26554950</v>
      </c>
      <c r="BQ759" s="50">
        <f t="shared" si="524"/>
        <v>1400010</v>
      </c>
      <c r="BR759" s="50">
        <f t="shared" si="525"/>
        <v>21347423.999999996</v>
      </c>
      <c r="BS759" s="50">
        <f t="shared" si="526"/>
        <v>0</v>
      </c>
      <c r="BT759" s="50">
        <f t="shared" si="527"/>
        <v>4500000</v>
      </c>
      <c r="BU759" s="50">
        <f t="shared" si="528"/>
        <v>6000000</v>
      </c>
      <c r="BV759" s="50">
        <f t="shared" si="529"/>
        <v>4892117.9999999991</v>
      </c>
      <c r="BW759" s="50">
        <f t="shared" si="530"/>
        <v>5217666.2159999991</v>
      </c>
      <c r="BX759" s="50">
        <f t="shared" si="531"/>
        <v>0</v>
      </c>
      <c r="BY759" s="50">
        <f t="shared" si="532"/>
        <v>4400000</v>
      </c>
      <c r="BZ759" s="50">
        <v>0</v>
      </c>
      <c r="CA759" s="50">
        <v>0</v>
      </c>
      <c r="CB759" s="50">
        <v>0</v>
      </c>
      <c r="CC759" s="50">
        <v>0</v>
      </c>
      <c r="CD759" s="391">
        <f t="shared" si="533"/>
        <v>74312168.216000006</v>
      </c>
      <c r="CE759" s="391">
        <f t="shared" si="494"/>
        <v>59412168.216000006</v>
      </c>
      <c r="CF759" s="391">
        <f t="shared" si="495"/>
        <v>74312168.216000006</v>
      </c>
      <c r="CG759" s="50">
        <f t="shared" si="515"/>
        <v>5201851.7751200013</v>
      </c>
      <c r="CH759" s="395">
        <f t="shared" si="516"/>
        <v>1941216.8216000006</v>
      </c>
      <c r="CI759" s="398">
        <v>0</v>
      </c>
      <c r="CJ759" s="50">
        <v>0</v>
      </c>
      <c r="CK759" s="50">
        <v>0</v>
      </c>
      <c r="CL759" s="50">
        <v>0</v>
      </c>
      <c r="CM759" s="50">
        <v>0</v>
      </c>
      <c r="CN759" s="50">
        <v>0</v>
      </c>
      <c r="CO759" s="50">
        <v>0</v>
      </c>
      <c r="CP759" s="395">
        <f t="shared" si="517"/>
        <v>7143068.5967200017</v>
      </c>
      <c r="CQ759" s="391">
        <f t="shared" si="518"/>
        <v>67169099</v>
      </c>
      <c r="CR759" s="391">
        <f t="shared" si="519"/>
        <v>-520185</v>
      </c>
    </row>
    <row r="760" spans="1:96" s="50" customFormat="1" ht="24" customHeight="1" x14ac:dyDescent="0.2">
      <c r="A760" s="182">
        <f t="shared" si="496"/>
        <v>2655495</v>
      </c>
      <c r="B760" s="298">
        <f t="shared" si="520"/>
        <v>754</v>
      </c>
      <c r="C760" s="266">
        <v>554</v>
      </c>
      <c r="D760" s="299">
        <v>13018</v>
      </c>
      <c r="E760" s="242" t="s">
        <v>148</v>
      </c>
      <c r="F760" s="243" t="s">
        <v>787</v>
      </c>
      <c r="G760" s="287" t="s">
        <v>137</v>
      </c>
      <c r="H760" s="274" t="s">
        <v>784</v>
      </c>
      <c r="I760" s="294" t="s">
        <v>3147</v>
      </c>
      <c r="J760" s="65" t="s">
        <v>788</v>
      </c>
      <c r="K760" s="65" t="s">
        <v>788</v>
      </c>
      <c r="L760" s="65" t="s">
        <v>784</v>
      </c>
      <c r="M760" s="292" t="s">
        <v>137</v>
      </c>
      <c r="N760" s="99"/>
      <c r="O760" s="65"/>
      <c r="P760" s="245" t="s">
        <v>2410</v>
      </c>
      <c r="Q760" s="244">
        <v>30</v>
      </c>
      <c r="R760" s="246">
        <v>120</v>
      </c>
      <c r="S760" s="246">
        <v>220</v>
      </c>
      <c r="T760" s="246">
        <v>29.33</v>
      </c>
      <c r="U760" s="90">
        <v>0</v>
      </c>
      <c r="V760" s="262">
        <v>15</v>
      </c>
      <c r="W760" s="99">
        <v>0</v>
      </c>
      <c r="X760" s="84">
        <v>0</v>
      </c>
      <c r="Y760" s="99">
        <v>2</v>
      </c>
      <c r="Z760" s="65">
        <v>2</v>
      </c>
      <c r="AA760" s="319">
        <v>885165</v>
      </c>
      <c r="AB760" s="319">
        <v>46667</v>
      </c>
      <c r="AC760" s="320">
        <f t="shared" si="497"/>
        <v>931832</v>
      </c>
      <c r="AD760" s="75">
        <v>4500000</v>
      </c>
      <c r="AE760" s="75">
        <v>6000000</v>
      </c>
      <c r="AF760" s="338">
        <f t="shared" si="521"/>
        <v>177895.19999999998</v>
      </c>
      <c r="AG760" s="113">
        <f t="shared" si="498"/>
        <v>26554950</v>
      </c>
      <c r="AH760" s="75">
        <f t="shared" si="499"/>
        <v>1400010</v>
      </c>
      <c r="AI760" s="75">
        <f t="shared" si="500"/>
        <v>21347423.999999996</v>
      </c>
      <c r="AJ760" s="75">
        <f t="shared" si="501"/>
        <v>5310990</v>
      </c>
      <c r="AK760" s="75">
        <f t="shared" si="502"/>
        <v>4500000</v>
      </c>
      <c r="AL760" s="75">
        <f t="shared" si="503"/>
        <v>6000000</v>
      </c>
      <c r="AM760" s="75">
        <f t="shared" si="504"/>
        <v>9784235.9999999981</v>
      </c>
      <c r="AN760" s="75">
        <f t="shared" si="505"/>
        <v>5217666.2159999991</v>
      </c>
      <c r="AO760" s="75">
        <f t="shared" si="506"/>
        <v>0</v>
      </c>
      <c r="AP760" s="75">
        <f t="shared" si="507"/>
        <v>3000000</v>
      </c>
      <c r="AQ760" s="75">
        <v>0</v>
      </c>
      <c r="AR760" s="75">
        <v>0</v>
      </c>
      <c r="AS760" s="75">
        <v>0</v>
      </c>
      <c r="AT760" s="80">
        <v>0</v>
      </c>
      <c r="AU760" s="82">
        <f t="shared" si="508"/>
        <v>83115276.216000006</v>
      </c>
      <c r="AV760" s="113">
        <f t="shared" si="509"/>
        <v>58857986.18088001</v>
      </c>
      <c r="AW760" s="75">
        <f t="shared" si="510"/>
        <v>77804286.215999991</v>
      </c>
      <c r="AX760" s="75">
        <f t="shared" si="511"/>
        <v>5446300.0351200001</v>
      </c>
      <c r="AY760" s="76">
        <f t="shared" si="512"/>
        <v>1885798.6180880012</v>
      </c>
      <c r="AZ760" s="75">
        <v>0</v>
      </c>
      <c r="BA760" s="75">
        <v>0</v>
      </c>
      <c r="BB760" s="75">
        <v>0</v>
      </c>
      <c r="BC760" s="80">
        <v>0</v>
      </c>
      <c r="BD760" s="80">
        <v>0</v>
      </c>
      <c r="BE760" s="80">
        <v>0</v>
      </c>
      <c r="BF760" s="78">
        <v>0</v>
      </c>
      <c r="BG760" s="348">
        <f t="shared" si="513"/>
        <v>7332098.6532080015</v>
      </c>
      <c r="BH760" s="188">
        <f t="shared" si="514"/>
        <v>75783177</v>
      </c>
      <c r="BM760" s="50">
        <v>885165</v>
      </c>
      <c r="BN760" s="391">
        <f t="shared" si="492"/>
        <v>46667</v>
      </c>
      <c r="BO760" s="391">
        <f t="shared" si="493"/>
        <v>931832</v>
      </c>
      <c r="BP760" s="391">
        <f t="shared" si="523"/>
        <v>26554950</v>
      </c>
      <c r="BQ760" s="50">
        <f t="shared" si="524"/>
        <v>1400010</v>
      </c>
      <c r="BR760" s="50">
        <f t="shared" si="525"/>
        <v>21347423.999999996</v>
      </c>
      <c r="BS760" s="50">
        <f t="shared" si="526"/>
        <v>5310990</v>
      </c>
      <c r="BT760" s="50">
        <f t="shared" si="527"/>
        <v>4500000</v>
      </c>
      <c r="BU760" s="50">
        <f t="shared" si="528"/>
        <v>6000000</v>
      </c>
      <c r="BV760" s="50">
        <f t="shared" si="529"/>
        <v>9784235.9999999981</v>
      </c>
      <c r="BW760" s="50">
        <f t="shared" si="530"/>
        <v>5217666.2159999991</v>
      </c>
      <c r="BX760" s="50">
        <f t="shared" si="531"/>
        <v>0</v>
      </c>
      <c r="BY760" s="50">
        <f t="shared" si="532"/>
        <v>3000000</v>
      </c>
      <c r="BZ760" s="50">
        <v>0</v>
      </c>
      <c r="CA760" s="50">
        <v>0</v>
      </c>
      <c r="CB760" s="50">
        <v>0</v>
      </c>
      <c r="CC760" s="50">
        <v>0</v>
      </c>
      <c r="CD760" s="391">
        <f t="shared" si="533"/>
        <v>83115276.216000006</v>
      </c>
      <c r="CE760" s="391">
        <f t="shared" si="494"/>
        <v>64304286.216000006</v>
      </c>
      <c r="CF760" s="391">
        <f t="shared" si="495"/>
        <v>77804286.216000006</v>
      </c>
      <c r="CG760" s="50">
        <f t="shared" si="515"/>
        <v>5446300.0351200011</v>
      </c>
      <c r="CH760" s="395">
        <f t="shared" si="516"/>
        <v>2430428.6216000007</v>
      </c>
      <c r="CI760" s="398">
        <v>0</v>
      </c>
      <c r="CJ760" s="50">
        <v>0</v>
      </c>
      <c r="CK760" s="50">
        <v>0</v>
      </c>
      <c r="CL760" s="50">
        <v>0</v>
      </c>
      <c r="CM760" s="50">
        <v>0</v>
      </c>
      <c r="CN760" s="50">
        <v>0</v>
      </c>
      <c r="CO760" s="50">
        <v>0</v>
      </c>
      <c r="CP760" s="395">
        <f t="shared" si="517"/>
        <v>7876728.6567200013</v>
      </c>
      <c r="CQ760" s="391">
        <f t="shared" si="518"/>
        <v>75238547</v>
      </c>
      <c r="CR760" s="391">
        <f t="shared" si="519"/>
        <v>-544630</v>
      </c>
    </row>
    <row r="761" spans="1:96" s="50" customFormat="1" ht="24" customHeight="1" x14ac:dyDescent="0.2">
      <c r="A761" s="182">
        <f t="shared" si="496"/>
        <v>2655495</v>
      </c>
      <c r="B761" s="298">
        <f t="shared" si="520"/>
        <v>755</v>
      </c>
      <c r="C761" s="266">
        <v>555</v>
      </c>
      <c r="D761" s="299">
        <v>13020</v>
      </c>
      <c r="E761" s="242" t="s">
        <v>792</v>
      </c>
      <c r="F761" s="243" t="s">
        <v>793</v>
      </c>
      <c r="G761" s="287" t="s">
        <v>137</v>
      </c>
      <c r="H761" s="274" t="s">
        <v>784</v>
      </c>
      <c r="I761" s="294" t="s">
        <v>3148</v>
      </c>
      <c r="J761" s="65" t="s">
        <v>794</v>
      </c>
      <c r="K761" s="65" t="s">
        <v>795</v>
      </c>
      <c r="L761" s="65" t="s">
        <v>784</v>
      </c>
      <c r="M761" s="292" t="s">
        <v>137</v>
      </c>
      <c r="N761" s="99"/>
      <c r="O761" s="246" t="s">
        <v>2410</v>
      </c>
      <c r="P761" s="90"/>
      <c r="Q761" s="244">
        <v>30</v>
      </c>
      <c r="R761" s="246">
        <v>90</v>
      </c>
      <c r="S761" s="246">
        <v>0</v>
      </c>
      <c r="T761" s="246">
        <v>0</v>
      </c>
      <c r="U761" s="90">
        <v>0</v>
      </c>
      <c r="V761" s="262">
        <v>22</v>
      </c>
      <c r="W761" s="99">
        <v>0</v>
      </c>
      <c r="X761" s="84">
        <v>0</v>
      </c>
      <c r="Y761" s="99">
        <v>3</v>
      </c>
      <c r="Z761" s="65">
        <v>2</v>
      </c>
      <c r="AA761" s="319">
        <v>885165</v>
      </c>
      <c r="AB761" s="319">
        <v>46667</v>
      </c>
      <c r="AC761" s="320">
        <f t="shared" si="497"/>
        <v>931832</v>
      </c>
      <c r="AD761" s="75">
        <v>4500000</v>
      </c>
      <c r="AE761" s="75">
        <v>6000000</v>
      </c>
      <c r="AF761" s="338">
        <f t="shared" si="521"/>
        <v>177895.19999999998</v>
      </c>
      <c r="AG761" s="113">
        <f t="shared" si="498"/>
        <v>26554950</v>
      </c>
      <c r="AH761" s="75">
        <f t="shared" si="499"/>
        <v>1400010</v>
      </c>
      <c r="AI761" s="75">
        <f t="shared" si="500"/>
        <v>16010567.999999998</v>
      </c>
      <c r="AJ761" s="75">
        <f t="shared" si="501"/>
        <v>5310990</v>
      </c>
      <c r="AK761" s="75">
        <f t="shared" si="502"/>
        <v>4500000</v>
      </c>
      <c r="AL761" s="75">
        <f t="shared" si="503"/>
        <v>6000000</v>
      </c>
      <c r="AM761" s="75">
        <f t="shared" si="504"/>
        <v>0</v>
      </c>
      <c r="AN761" s="75">
        <f t="shared" si="505"/>
        <v>0</v>
      </c>
      <c r="AO761" s="75">
        <f t="shared" si="506"/>
        <v>0</v>
      </c>
      <c r="AP761" s="75">
        <f t="shared" si="507"/>
        <v>4400000</v>
      </c>
      <c r="AQ761" s="75">
        <v>0</v>
      </c>
      <c r="AR761" s="75">
        <v>0</v>
      </c>
      <c r="AS761" s="75">
        <v>0</v>
      </c>
      <c r="AT761" s="80">
        <v>0</v>
      </c>
      <c r="AU761" s="82">
        <f t="shared" si="508"/>
        <v>64176518</v>
      </c>
      <c r="AV761" s="113">
        <f t="shared" si="509"/>
        <v>39844941.039999999</v>
      </c>
      <c r="AW761" s="75">
        <f t="shared" si="510"/>
        <v>58865528</v>
      </c>
      <c r="AX761" s="75">
        <f t="shared" si="511"/>
        <v>4120586.9600000004</v>
      </c>
      <c r="AY761" s="76">
        <f t="shared" si="512"/>
        <v>0</v>
      </c>
      <c r="AZ761" s="75">
        <v>0</v>
      </c>
      <c r="BA761" s="75">
        <v>0</v>
      </c>
      <c r="BB761" s="75">
        <v>0</v>
      </c>
      <c r="BC761" s="80">
        <v>0</v>
      </c>
      <c r="BD761" s="80">
        <v>0</v>
      </c>
      <c r="BE761" s="80">
        <v>0</v>
      </c>
      <c r="BF761" s="78">
        <v>0</v>
      </c>
      <c r="BG761" s="348">
        <f t="shared" si="513"/>
        <v>4120586.9600000004</v>
      </c>
      <c r="BH761" s="188">
        <f t="shared" si="514"/>
        <v>60055931</v>
      </c>
      <c r="BM761" s="50">
        <v>885165</v>
      </c>
      <c r="BN761" s="391">
        <f t="shared" ref="BN761:BN771" si="534">AB761</f>
        <v>46667</v>
      </c>
      <c r="BO761" s="391">
        <f t="shared" ref="BO761:BO771" si="535">BM761+BN761</f>
        <v>931832</v>
      </c>
      <c r="BP761" s="391">
        <f t="shared" si="523"/>
        <v>26554950</v>
      </c>
      <c r="BQ761" s="50">
        <f t="shared" si="524"/>
        <v>1400010</v>
      </c>
      <c r="BR761" s="50">
        <f t="shared" si="525"/>
        <v>16010567.999999998</v>
      </c>
      <c r="BS761" s="50">
        <f t="shared" si="526"/>
        <v>5310990</v>
      </c>
      <c r="BT761" s="50">
        <f t="shared" si="527"/>
        <v>4500000</v>
      </c>
      <c r="BU761" s="50">
        <f t="shared" si="528"/>
        <v>6000000</v>
      </c>
      <c r="BV761" s="50">
        <f t="shared" si="529"/>
        <v>0</v>
      </c>
      <c r="BW761" s="50">
        <f t="shared" si="530"/>
        <v>0</v>
      </c>
      <c r="BX761" s="50">
        <f t="shared" si="531"/>
        <v>0</v>
      </c>
      <c r="BY761" s="50">
        <f t="shared" si="532"/>
        <v>4400000</v>
      </c>
      <c r="BZ761" s="50">
        <v>0</v>
      </c>
      <c r="CA761" s="50">
        <v>0</v>
      </c>
      <c r="CB761" s="50">
        <v>0</v>
      </c>
      <c r="CC761" s="50">
        <v>0</v>
      </c>
      <c r="CD761" s="391">
        <f t="shared" si="533"/>
        <v>64176518</v>
      </c>
      <c r="CE761" s="391">
        <f t="shared" si="494"/>
        <v>43965528</v>
      </c>
      <c r="CF761" s="391">
        <f t="shared" si="495"/>
        <v>58865528</v>
      </c>
      <c r="CG761" s="50">
        <f t="shared" si="515"/>
        <v>4120586.9600000004</v>
      </c>
      <c r="CH761" s="395">
        <f t="shared" si="516"/>
        <v>396552.80000000005</v>
      </c>
      <c r="CI761" s="398">
        <v>0</v>
      </c>
      <c r="CJ761" s="50">
        <v>0</v>
      </c>
      <c r="CK761" s="50">
        <v>0</v>
      </c>
      <c r="CL761" s="50">
        <v>0</v>
      </c>
      <c r="CM761" s="50">
        <v>0</v>
      </c>
      <c r="CN761" s="50">
        <v>0</v>
      </c>
      <c r="CO761" s="50">
        <v>0</v>
      </c>
      <c r="CP761" s="395">
        <f t="shared" si="517"/>
        <v>4517139.7600000007</v>
      </c>
      <c r="CQ761" s="391">
        <f t="shared" si="518"/>
        <v>59659378</v>
      </c>
      <c r="CR761" s="391">
        <f t="shared" si="519"/>
        <v>-396553</v>
      </c>
    </row>
    <row r="762" spans="1:96" s="50" customFormat="1" ht="24" customHeight="1" x14ac:dyDescent="0.2">
      <c r="A762" s="182">
        <f t="shared" si="496"/>
        <v>2655495</v>
      </c>
      <c r="B762" s="298">
        <f t="shared" si="520"/>
        <v>756</v>
      </c>
      <c r="C762" s="266">
        <v>556</v>
      </c>
      <c r="D762" s="299">
        <v>13017</v>
      </c>
      <c r="E762" s="242" t="s">
        <v>216</v>
      </c>
      <c r="F762" s="243" t="s">
        <v>783</v>
      </c>
      <c r="G762" s="287" t="s">
        <v>137</v>
      </c>
      <c r="H762" s="274" t="s">
        <v>784</v>
      </c>
      <c r="I762" s="294" t="s">
        <v>3149</v>
      </c>
      <c r="J762" s="65" t="s">
        <v>785</v>
      </c>
      <c r="K762" s="65" t="s">
        <v>786</v>
      </c>
      <c r="L762" s="65" t="s">
        <v>784</v>
      </c>
      <c r="M762" s="292" t="s">
        <v>137</v>
      </c>
      <c r="N762" s="244" t="s">
        <v>2410</v>
      </c>
      <c r="O762" s="65"/>
      <c r="P762" s="90"/>
      <c r="Q762" s="244">
        <v>30</v>
      </c>
      <c r="R762" s="246">
        <v>120</v>
      </c>
      <c r="S762" s="246">
        <v>110</v>
      </c>
      <c r="T762" s="246">
        <v>29.33</v>
      </c>
      <c r="U762" s="90">
        <v>0</v>
      </c>
      <c r="V762" s="262">
        <v>15</v>
      </c>
      <c r="W762" s="99">
        <v>0</v>
      </c>
      <c r="X762" s="84">
        <v>0</v>
      </c>
      <c r="Y762" s="99">
        <v>0</v>
      </c>
      <c r="Z762" s="65">
        <v>0</v>
      </c>
      <c r="AA762" s="319">
        <v>885165</v>
      </c>
      <c r="AB762" s="319">
        <v>0</v>
      </c>
      <c r="AC762" s="320">
        <f t="shared" si="497"/>
        <v>885165</v>
      </c>
      <c r="AD762" s="75">
        <v>4500000</v>
      </c>
      <c r="AE762" s="75">
        <v>6000000</v>
      </c>
      <c r="AF762" s="338">
        <f t="shared" si="521"/>
        <v>168986.04545454544</v>
      </c>
      <c r="AG762" s="113">
        <f t="shared" si="498"/>
        <v>26554950</v>
      </c>
      <c r="AH762" s="75">
        <f t="shared" si="499"/>
        <v>0</v>
      </c>
      <c r="AI762" s="75">
        <f t="shared" si="500"/>
        <v>20278325.454545453</v>
      </c>
      <c r="AJ762" s="75">
        <f t="shared" si="501"/>
        <v>0</v>
      </c>
      <c r="AK762" s="75">
        <f t="shared" si="502"/>
        <v>4500000</v>
      </c>
      <c r="AL762" s="75">
        <f t="shared" si="503"/>
        <v>6000000</v>
      </c>
      <c r="AM762" s="75">
        <f t="shared" si="504"/>
        <v>4647116.25</v>
      </c>
      <c r="AN762" s="75">
        <f t="shared" si="505"/>
        <v>4956360.7131818179</v>
      </c>
      <c r="AO762" s="75">
        <f t="shared" si="506"/>
        <v>0</v>
      </c>
      <c r="AP762" s="75">
        <f t="shared" si="507"/>
        <v>3000000</v>
      </c>
      <c r="AQ762" s="75">
        <v>0</v>
      </c>
      <c r="AR762" s="75">
        <v>0</v>
      </c>
      <c r="AS762" s="75">
        <v>0</v>
      </c>
      <c r="AT762" s="80">
        <v>0</v>
      </c>
      <c r="AU762" s="82">
        <f t="shared" si="508"/>
        <v>69936752.417727262</v>
      </c>
      <c r="AV762" s="113">
        <f t="shared" si="509"/>
        <v>51541179.748486355</v>
      </c>
      <c r="AW762" s="75">
        <f t="shared" si="510"/>
        <v>69936752.417727262</v>
      </c>
      <c r="AX762" s="75">
        <f t="shared" si="511"/>
        <v>4895572.6692409087</v>
      </c>
      <c r="AY762" s="76">
        <f t="shared" si="512"/>
        <v>1154117.9748486355</v>
      </c>
      <c r="AZ762" s="75">
        <v>0</v>
      </c>
      <c r="BA762" s="75">
        <v>0</v>
      </c>
      <c r="BB762" s="75">
        <v>0</v>
      </c>
      <c r="BC762" s="80">
        <v>0</v>
      </c>
      <c r="BD762" s="80">
        <v>0</v>
      </c>
      <c r="BE762" s="80">
        <v>0</v>
      </c>
      <c r="BF762" s="78">
        <v>0</v>
      </c>
      <c r="BG762" s="348">
        <f t="shared" si="513"/>
        <v>6049690.6440895442</v>
      </c>
      <c r="BH762" s="188">
        <f t="shared" si="514"/>
        <v>63887061</v>
      </c>
      <c r="BM762" s="50">
        <v>885165</v>
      </c>
      <c r="BN762" s="391">
        <f t="shared" si="534"/>
        <v>0</v>
      </c>
      <c r="BO762" s="391">
        <f t="shared" si="535"/>
        <v>885165</v>
      </c>
      <c r="BP762" s="391">
        <f t="shared" si="523"/>
        <v>26554950</v>
      </c>
      <c r="BQ762" s="50">
        <f t="shared" si="524"/>
        <v>0</v>
      </c>
      <c r="BR762" s="50">
        <f t="shared" si="525"/>
        <v>20278325.454545453</v>
      </c>
      <c r="BS762" s="50">
        <f t="shared" si="526"/>
        <v>0</v>
      </c>
      <c r="BT762" s="50">
        <f t="shared" si="527"/>
        <v>4500000</v>
      </c>
      <c r="BU762" s="50">
        <f t="shared" si="528"/>
        <v>6000000</v>
      </c>
      <c r="BV762" s="50">
        <f t="shared" si="529"/>
        <v>4647116.25</v>
      </c>
      <c r="BW762" s="50">
        <f t="shared" si="530"/>
        <v>4956360.7131818179</v>
      </c>
      <c r="BX762" s="50">
        <f t="shared" si="531"/>
        <v>0</v>
      </c>
      <c r="BY762" s="50">
        <f t="shared" si="532"/>
        <v>3000000</v>
      </c>
      <c r="BZ762" s="50">
        <v>0</v>
      </c>
      <c r="CA762" s="50">
        <v>0</v>
      </c>
      <c r="CB762" s="50">
        <v>0</v>
      </c>
      <c r="CC762" s="50">
        <v>0</v>
      </c>
      <c r="CD762" s="391">
        <f t="shared" si="533"/>
        <v>69936752.417727262</v>
      </c>
      <c r="CE762" s="391">
        <f t="shared" si="494"/>
        <v>56436752.417727262</v>
      </c>
      <c r="CF762" s="391">
        <f t="shared" si="495"/>
        <v>69936752.417727262</v>
      </c>
      <c r="CG762" s="50">
        <f t="shared" si="515"/>
        <v>4895572.6692409087</v>
      </c>
      <c r="CH762" s="395">
        <f t="shared" si="516"/>
        <v>1643675.2417727262</v>
      </c>
      <c r="CI762" s="398">
        <v>0</v>
      </c>
      <c r="CJ762" s="50">
        <v>0</v>
      </c>
      <c r="CK762" s="50">
        <v>0</v>
      </c>
      <c r="CL762" s="50">
        <v>0</v>
      </c>
      <c r="CM762" s="50">
        <v>0</v>
      </c>
      <c r="CN762" s="50">
        <v>0</v>
      </c>
      <c r="CO762" s="50">
        <v>0</v>
      </c>
      <c r="CP762" s="395">
        <f t="shared" si="517"/>
        <v>6539247.9110136349</v>
      </c>
      <c r="CQ762" s="391">
        <f t="shared" si="518"/>
        <v>63397504</v>
      </c>
      <c r="CR762" s="391">
        <f t="shared" si="519"/>
        <v>-489557</v>
      </c>
    </row>
    <row r="763" spans="1:96" s="50" customFormat="1" ht="24" customHeight="1" x14ac:dyDescent="0.2">
      <c r="A763" s="182">
        <f t="shared" si="496"/>
        <v>2655495</v>
      </c>
      <c r="B763" s="298">
        <f t="shared" si="520"/>
        <v>757</v>
      </c>
      <c r="C763" s="266">
        <v>86</v>
      </c>
      <c r="D763" s="299"/>
      <c r="E763" s="242" t="s">
        <v>2441</v>
      </c>
      <c r="F763" s="243" t="s">
        <v>2442</v>
      </c>
      <c r="G763" s="287" t="s">
        <v>137</v>
      </c>
      <c r="H763" s="274" t="s">
        <v>88</v>
      </c>
      <c r="I763" s="294" t="s">
        <v>3150</v>
      </c>
      <c r="J763" s="65" t="s">
        <v>1651</v>
      </c>
      <c r="K763" s="65" t="s">
        <v>1652</v>
      </c>
      <c r="L763" s="65" t="s">
        <v>88</v>
      </c>
      <c r="M763" s="292" t="s">
        <v>137</v>
      </c>
      <c r="N763" s="246" t="s">
        <v>2410</v>
      </c>
      <c r="O763" s="65"/>
      <c r="P763" s="90"/>
      <c r="Q763" s="244">
        <v>30</v>
      </c>
      <c r="R763" s="246">
        <v>120</v>
      </c>
      <c r="S763" s="246">
        <v>110</v>
      </c>
      <c r="T763" s="246">
        <v>29.33</v>
      </c>
      <c r="U763" s="90">
        <v>0</v>
      </c>
      <c r="V763" s="262">
        <v>12</v>
      </c>
      <c r="W763" s="99">
        <v>0</v>
      </c>
      <c r="X763" s="84">
        <v>0</v>
      </c>
      <c r="Y763" s="99">
        <v>3</v>
      </c>
      <c r="Z763" s="65">
        <v>1</v>
      </c>
      <c r="AA763" s="319">
        <v>885165</v>
      </c>
      <c r="AB763" s="319">
        <v>0</v>
      </c>
      <c r="AC763" s="320">
        <f t="shared" si="497"/>
        <v>885165</v>
      </c>
      <c r="AD763" s="75">
        <v>4500000</v>
      </c>
      <c r="AE763" s="75">
        <v>6000000</v>
      </c>
      <c r="AF763" s="338">
        <f t="shared" si="521"/>
        <v>168986.04545454544</v>
      </c>
      <c r="AG763" s="113">
        <f t="shared" si="498"/>
        <v>26554950</v>
      </c>
      <c r="AH763" s="75">
        <f t="shared" si="499"/>
        <v>0</v>
      </c>
      <c r="AI763" s="75">
        <f t="shared" si="500"/>
        <v>20278325.454545453</v>
      </c>
      <c r="AJ763" s="75">
        <f t="shared" si="501"/>
        <v>2655495</v>
      </c>
      <c r="AK763" s="75">
        <f t="shared" si="502"/>
        <v>4500000</v>
      </c>
      <c r="AL763" s="75">
        <f t="shared" si="503"/>
        <v>6000000</v>
      </c>
      <c r="AM763" s="75">
        <f t="shared" si="504"/>
        <v>4647116.25</v>
      </c>
      <c r="AN763" s="75">
        <f t="shared" si="505"/>
        <v>4956360.7131818179</v>
      </c>
      <c r="AO763" s="75">
        <f t="shared" si="506"/>
        <v>0</v>
      </c>
      <c r="AP763" s="75">
        <f t="shared" si="507"/>
        <v>2400000</v>
      </c>
      <c r="AQ763" s="75">
        <v>0</v>
      </c>
      <c r="AR763" s="75">
        <v>0</v>
      </c>
      <c r="AS763" s="75">
        <v>0</v>
      </c>
      <c r="AT763" s="80">
        <v>0</v>
      </c>
      <c r="AU763" s="82">
        <f t="shared" si="508"/>
        <v>71992247.417727277</v>
      </c>
      <c r="AV763" s="113">
        <f t="shared" si="509"/>
        <v>51583179.74848637</v>
      </c>
      <c r="AW763" s="75">
        <f t="shared" si="510"/>
        <v>69336752.417727262</v>
      </c>
      <c r="AX763" s="75">
        <f t="shared" si="511"/>
        <v>4853572.6692409087</v>
      </c>
      <c r="AY763" s="76">
        <f t="shared" si="512"/>
        <v>1158317.9748486371</v>
      </c>
      <c r="AZ763" s="75">
        <v>0</v>
      </c>
      <c r="BA763" s="75">
        <v>0</v>
      </c>
      <c r="BB763" s="75">
        <v>0</v>
      </c>
      <c r="BC763" s="80">
        <v>0</v>
      </c>
      <c r="BD763" s="80">
        <v>0</v>
      </c>
      <c r="BE763" s="80">
        <v>0</v>
      </c>
      <c r="BF763" s="78">
        <v>0</v>
      </c>
      <c r="BG763" s="348">
        <f t="shared" si="513"/>
        <v>6011890.6440895461</v>
      </c>
      <c r="BH763" s="188">
        <f t="shared" si="514"/>
        <v>65980356</v>
      </c>
      <c r="BM763" s="50">
        <v>885165</v>
      </c>
      <c r="BN763" s="391">
        <f t="shared" si="534"/>
        <v>0</v>
      </c>
      <c r="BO763" s="391">
        <f t="shared" si="535"/>
        <v>885165</v>
      </c>
      <c r="BP763" s="391">
        <f t="shared" si="523"/>
        <v>26554950</v>
      </c>
      <c r="BQ763" s="50">
        <f t="shared" si="524"/>
        <v>0</v>
      </c>
      <c r="BR763" s="50">
        <f t="shared" si="525"/>
        <v>20278325.454545453</v>
      </c>
      <c r="BS763" s="50">
        <f t="shared" si="526"/>
        <v>2655495</v>
      </c>
      <c r="BT763" s="50">
        <f t="shared" si="527"/>
        <v>4500000</v>
      </c>
      <c r="BU763" s="50">
        <f t="shared" si="528"/>
        <v>6000000</v>
      </c>
      <c r="BV763" s="50">
        <f t="shared" si="529"/>
        <v>4647116.25</v>
      </c>
      <c r="BW763" s="50">
        <f t="shared" si="530"/>
        <v>4956360.7131818179</v>
      </c>
      <c r="BX763" s="50">
        <f t="shared" si="531"/>
        <v>0</v>
      </c>
      <c r="BY763" s="50">
        <f t="shared" si="532"/>
        <v>2400000</v>
      </c>
      <c r="BZ763" s="50">
        <v>0</v>
      </c>
      <c r="CA763" s="50">
        <v>0</v>
      </c>
      <c r="CB763" s="50">
        <v>0</v>
      </c>
      <c r="CC763" s="50">
        <v>0</v>
      </c>
      <c r="CD763" s="391">
        <f t="shared" si="533"/>
        <v>71992247.417727277</v>
      </c>
      <c r="CE763" s="391">
        <f t="shared" si="494"/>
        <v>56436752.417727277</v>
      </c>
      <c r="CF763" s="391">
        <f t="shared" si="495"/>
        <v>69336752.417727262</v>
      </c>
      <c r="CG763" s="50">
        <f t="shared" si="515"/>
        <v>4853572.6692409087</v>
      </c>
      <c r="CH763" s="395">
        <f t="shared" si="516"/>
        <v>1643675.2417727278</v>
      </c>
      <c r="CI763" s="398">
        <v>0</v>
      </c>
      <c r="CJ763" s="50">
        <v>0</v>
      </c>
      <c r="CK763" s="50">
        <v>0</v>
      </c>
      <c r="CL763" s="50">
        <v>0</v>
      </c>
      <c r="CM763" s="50">
        <v>0</v>
      </c>
      <c r="CN763" s="50">
        <v>0</v>
      </c>
      <c r="CO763" s="50">
        <v>0</v>
      </c>
      <c r="CP763" s="395">
        <f t="shared" si="517"/>
        <v>6497247.9110136367</v>
      </c>
      <c r="CQ763" s="391">
        <f t="shared" si="518"/>
        <v>65494999</v>
      </c>
      <c r="CR763" s="391">
        <f t="shared" si="519"/>
        <v>-485357</v>
      </c>
    </row>
    <row r="764" spans="1:96" s="50" customFormat="1" ht="24" customHeight="1" x14ac:dyDescent="0.2">
      <c r="A764" s="182">
        <f t="shared" ref="A764:A808" si="536">885165*3</f>
        <v>2655495</v>
      </c>
      <c r="B764" s="298">
        <f t="shared" si="520"/>
        <v>758</v>
      </c>
      <c r="C764" s="266">
        <v>222</v>
      </c>
      <c r="D764" s="299"/>
      <c r="E764" s="242" t="s">
        <v>805</v>
      </c>
      <c r="F764" s="243" t="s">
        <v>2443</v>
      </c>
      <c r="G764" s="287" t="s">
        <v>137</v>
      </c>
      <c r="H764" s="274" t="s">
        <v>983</v>
      </c>
      <c r="I764" s="294" t="s">
        <v>3164</v>
      </c>
      <c r="J764" s="65" t="s">
        <v>2462</v>
      </c>
      <c r="K764" s="65"/>
      <c r="L764" s="331" t="s">
        <v>2463</v>
      </c>
      <c r="M764" s="292" t="s">
        <v>137</v>
      </c>
      <c r="N764" s="246" t="s">
        <v>2410</v>
      </c>
      <c r="O764" s="65"/>
      <c r="P764" s="90"/>
      <c r="Q764" s="244">
        <v>30</v>
      </c>
      <c r="R764" s="246">
        <v>120</v>
      </c>
      <c r="S764" s="246">
        <v>110</v>
      </c>
      <c r="T764" s="246">
        <v>29.33</v>
      </c>
      <c r="U764" s="90">
        <v>0</v>
      </c>
      <c r="V764" s="262">
        <v>15</v>
      </c>
      <c r="W764" s="99">
        <v>0</v>
      </c>
      <c r="X764" s="84">
        <v>0</v>
      </c>
      <c r="Y764" s="99">
        <v>0</v>
      </c>
      <c r="Z764" s="65">
        <v>1</v>
      </c>
      <c r="AA764" s="319">
        <v>885165</v>
      </c>
      <c r="AB764" s="319">
        <v>0</v>
      </c>
      <c r="AC764" s="320">
        <f t="shared" si="497"/>
        <v>885165</v>
      </c>
      <c r="AD764" s="75">
        <v>4500000</v>
      </c>
      <c r="AE764" s="75">
        <v>6000000</v>
      </c>
      <c r="AF764" s="338">
        <f t="shared" si="521"/>
        <v>168986.04545454544</v>
      </c>
      <c r="AG764" s="113">
        <f t="shared" si="498"/>
        <v>26554950</v>
      </c>
      <c r="AH764" s="75">
        <f t="shared" si="499"/>
        <v>0</v>
      </c>
      <c r="AI764" s="75">
        <f t="shared" si="500"/>
        <v>20278325.454545453</v>
      </c>
      <c r="AJ764" s="75">
        <f t="shared" si="501"/>
        <v>2655495</v>
      </c>
      <c r="AK764" s="75">
        <f t="shared" si="502"/>
        <v>4500000</v>
      </c>
      <c r="AL764" s="75">
        <f t="shared" si="503"/>
        <v>6000000</v>
      </c>
      <c r="AM764" s="75">
        <f t="shared" si="504"/>
        <v>4647116.25</v>
      </c>
      <c r="AN764" s="75">
        <f t="shared" si="505"/>
        <v>4956360.7131818179</v>
      </c>
      <c r="AO764" s="75">
        <f t="shared" si="506"/>
        <v>0</v>
      </c>
      <c r="AP764" s="75">
        <f t="shared" si="507"/>
        <v>3000000</v>
      </c>
      <c r="AQ764" s="75">
        <v>0</v>
      </c>
      <c r="AR764" s="75">
        <v>0</v>
      </c>
      <c r="AS764" s="75">
        <v>0</v>
      </c>
      <c r="AT764" s="80">
        <v>0</v>
      </c>
      <c r="AU764" s="82">
        <f t="shared" si="508"/>
        <v>72592247.417727277</v>
      </c>
      <c r="AV764" s="113">
        <f t="shared" si="509"/>
        <v>51541179.74848637</v>
      </c>
      <c r="AW764" s="75">
        <f t="shared" si="510"/>
        <v>69936752.417727262</v>
      </c>
      <c r="AX764" s="75">
        <f t="shared" si="511"/>
        <v>4895572.6692409087</v>
      </c>
      <c r="AY764" s="76">
        <f t="shared" si="512"/>
        <v>1154117.9748486371</v>
      </c>
      <c r="AZ764" s="75">
        <v>0</v>
      </c>
      <c r="BA764" s="75">
        <v>0</v>
      </c>
      <c r="BB764" s="75">
        <v>0</v>
      </c>
      <c r="BC764" s="80">
        <v>0</v>
      </c>
      <c r="BD764" s="80">
        <v>0</v>
      </c>
      <c r="BE764" s="80">
        <v>0</v>
      </c>
      <c r="BF764" s="78">
        <v>0</v>
      </c>
      <c r="BG764" s="348">
        <f t="shared" si="513"/>
        <v>6049690.6440895461</v>
      </c>
      <c r="BH764" s="188">
        <f t="shared" si="514"/>
        <v>66542556</v>
      </c>
      <c r="BM764" s="50">
        <v>885165</v>
      </c>
      <c r="BN764" s="391">
        <f t="shared" si="534"/>
        <v>0</v>
      </c>
      <c r="BO764" s="391">
        <f t="shared" si="535"/>
        <v>885165</v>
      </c>
      <c r="BP764" s="391">
        <f t="shared" si="523"/>
        <v>26554950</v>
      </c>
      <c r="BQ764" s="50">
        <f t="shared" si="524"/>
        <v>0</v>
      </c>
      <c r="BR764" s="50">
        <f t="shared" si="525"/>
        <v>20278325.454545453</v>
      </c>
      <c r="BS764" s="50">
        <f t="shared" si="526"/>
        <v>2655495</v>
      </c>
      <c r="BT764" s="50">
        <f t="shared" si="527"/>
        <v>4500000</v>
      </c>
      <c r="BU764" s="50">
        <f t="shared" si="528"/>
        <v>6000000</v>
      </c>
      <c r="BV764" s="50">
        <f t="shared" si="529"/>
        <v>4647116.25</v>
      </c>
      <c r="BW764" s="50">
        <f t="shared" si="530"/>
        <v>4956360.7131818179</v>
      </c>
      <c r="BX764" s="50">
        <f t="shared" si="531"/>
        <v>0</v>
      </c>
      <c r="BY764" s="50">
        <f t="shared" si="532"/>
        <v>3000000</v>
      </c>
      <c r="BZ764" s="50">
        <v>0</v>
      </c>
      <c r="CA764" s="50">
        <v>0</v>
      </c>
      <c r="CB764" s="50">
        <v>0</v>
      </c>
      <c r="CC764" s="50">
        <v>0</v>
      </c>
      <c r="CD764" s="391">
        <f t="shared" si="533"/>
        <v>72592247.417727277</v>
      </c>
      <c r="CE764" s="391">
        <f t="shared" ref="CE764:CE803" si="537">CD764-BS764-BT764-BU764-BX764-BY764</f>
        <v>56436752.417727277</v>
      </c>
      <c r="CF764" s="391">
        <f t="shared" ref="CF764:CF803" si="538">BP764+BQ764+BR764+BT764+BU764+BV764+BW764+BY764+BX764</f>
        <v>69936752.417727262</v>
      </c>
      <c r="CG764" s="50">
        <f t="shared" si="515"/>
        <v>4895572.6692409087</v>
      </c>
      <c r="CH764" s="395">
        <f t="shared" si="516"/>
        <v>1643675.2417727278</v>
      </c>
      <c r="CI764" s="398">
        <v>0</v>
      </c>
      <c r="CJ764" s="50">
        <v>0</v>
      </c>
      <c r="CK764" s="50">
        <v>0</v>
      </c>
      <c r="CL764" s="50">
        <v>0</v>
      </c>
      <c r="CM764" s="50">
        <v>0</v>
      </c>
      <c r="CN764" s="50">
        <v>0</v>
      </c>
      <c r="CO764" s="50">
        <v>0</v>
      </c>
      <c r="CP764" s="395">
        <f t="shared" si="517"/>
        <v>6539247.9110136367</v>
      </c>
      <c r="CQ764" s="391">
        <f t="shared" si="518"/>
        <v>66052999</v>
      </c>
      <c r="CR764" s="391">
        <f t="shared" si="519"/>
        <v>-489557</v>
      </c>
    </row>
    <row r="765" spans="1:96" s="50" customFormat="1" ht="24" customHeight="1" x14ac:dyDescent="0.2">
      <c r="A765" s="182">
        <f t="shared" si="536"/>
        <v>2655495</v>
      </c>
      <c r="B765" s="298">
        <f t="shared" si="520"/>
        <v>759</v>
      </c>
      <c r="C765" s="266">
        <v>223</v>
      </c>
      <c r="D765" s="299"/>
      <c r="E765" s="242" t="s">
        <v>226</v>
      </c>
      <c r="F765" s="243" t="s">
        <v>2444</v>
      </c>
      <c r="G765" s="287" t="s">
        <v>137</v>
      </c>
      <c r="H765" s="274" t="s">
        <v>983</v>
      </c>
      <c r="I765" s="294" t="s">
        <v>3165</v>
      </c>
      <c r="J765" s="65">
        <v>4011430951</v>
      </c>
      <c r="K765" s="65"/>
      <c r="L765" s="274" t="s">
        <v>983</v>
      </c>
      <c r="M765" s="292" t="s">
        <v>137</v>
      </c>
      <c r="N765" s="246" t="s">
        <v>2410</v>
      </c>
      <c r="O765" s="65"/>
      <c r="P765" s="90"/>
      <c r="Q765" s="244">
        <v>30</v>
      </c>
      <c r="R765" s="246">
        <v>120</v>
      </c>
      <c r="S765" s="246">
        <v>110</v>
      </c>
      <c r="T765" s="246">
        <v>29.33</v>
      </c>
      <c r="U765" s="90">
        <v>0</v>
      </c>
      <c r="V765" s="262">
        <v>13</v>
      </c>
      <c r="W765" s="99">
        <v>0</v>
      </c>
      <c r="X765" s="84">
        <v>0</v>
      </c>
      <c r="Y765" s="99">
        <v>0</v>
      </c>
      <c r="Z765" s="65">
        <v>2</v>
      </c>
      <c r="AA765" s="319">
        <v>885165</v>
      </c>
      <c r="AB765" s="319">
        <v>0</v>
      </c>
      <c r="AC765" s="320">
        <f t="shared" si="497"/>
        <v>885165</v>
      </c>
      <c r="AD765" s="75">
        <v>4500000</v>
      </c>
      <c r="AE765" s="75">
        <v>6000000</v>
      </c>
      <c r="AF765" s="338">
        <f t="shared" si="521"/>
        <v>168986.04545454544</v>
      </c>
      <c r="AG765" s="113">
        <f t="shared" si="498"/>
        <v>26554950</v>
      </c>
      <c r="AH765" s="75">
        <f t="shared" si="499"/>
        <v>0</v>
      </c>
      <c r="AI765" s="75">
        <f t="shared" si="500"/>
        <v>20278325.454545453</v>
      </c>
      <c r="AJ765" s="75">
        <f t="shared" si="501"/>
        <v>5310990</v>
      </c>
      <c r="AK765" s="75">
        <f t="shared" si="502"/>
        <v>4500000</v>
      </c>
      <c r="AL765" s="75">
        <f t="shared" si="503"/>
        <v>6000000</v>
      </c>
      <c r="AM765" s="75">
        <f t="shared" si="504"/>
        <v>4647116.25</v>
      </c>
      <c r="AN765" s="75">
        <f t="shared" si="505"/>
        <v>4956360.7131818179</v>
      </c>
      <c r="AO765" s="75">
        <f t="shared" si="506"/>
        <v>0</v>
      </c>
      <c r="AP765" s="75">
        <f t="shared" si="507"/>
        <v>2600000</v>
      </c>
      <c r="AQ765" s="75">
        <v>0</v>
      </c>
      <c r="AR765" s="75">
        <v>0</v>
      </c>
      <c r="AS765" s="75">
        <v>0</v>
      </c>
      <c r="AT765" s="80">
        <v>0</v>
      </c>
      <c r="AU765" s="82">
        <f t="shared" si="508"/>
        <v>74847742.417727277</v>
      </c>
      <c r="AV765" s="113">
        <f t="shared" si="509"/>
        <v>51569179.74848637</v>
      </c>
      <c r="AW765" s="75">
        <f t="shared" si="510"/>
        <v>69536752.417727262</v>
      </c>
      <c r="AX765" s="75">
        <f t="shared" si="511"/>
        <v>4867572.6692409087</v>
      </c>
      <c r="AY765" s="76">
        <f t="shared" si="512"/>
        <v>1156917.9748486371</v>
      </c>
      <c r="AZ765" s="75">
        <v>0</v>
      </c>
      <c r="BA765" s="75">
        <v>0</v>
      </c>
      <c r="BB765" s="75">
        <v>0</v>
      </c>
      <c r="BC765" s="80">
        <v>0</v>
      </c>
      <c r="BD765" s="80">
        <v>0</v>
      </c>
      <c r="BE765" s="80">
        <v>0</v>
      </c>
      <c r="BF765" s="78">
        <v>0</v>
      </c>
      <c r="BG765" s="348">
        <f t="shared" si="513"/>
        <v>6024490.6440895461</v>
      </c>
      <c r="BH765" s="188">
        <f t="shared" si="514"/>
        <v>68823251</v>
      </c>
      <c r="BM765" s="50">
        <v>885165</v>
      </c>
      <c r="BN765" s="391">
        <f t="shared" si="534"/>
        <v>0</v>
      </c>
      <c r="BO765" s="391">
        <f t="shared" si="535"/>
        <v>885165</v>
      </c>
      <c r="BP765" s="391">
        <f t="shared" si="523"/>
        <v>26554950</v>
      </c>
      <c r="BQ765" s="50">
        <f t="shared" si="524"/>
        <v>0</v>
      </c>
      <c r="BR765" s="50">
        <f t="shared" si="525"/>
        <v>20278325.454545453</v>
      </c>
      <c r="BS765" s="50">
        <f t="shared" si="526"/>
        <v>5310990</v>
      </c>
      <c r="BT765" s="50">
        <f t="shared" si="527"/>
        <v>4500000</v>
      </c>
      <c r="BU765" s="50">
        <f t="shared" si="528"/>
        <v>6000000</v>
      </c>
      <c r="BV765" s="50">
        <f t="shared" si="529"/>
        <v>4647116.25</v>
      </c>
      <c r="BW765" s="50">
        <f t="shared" si="530"/>
        <v>4956360.7131818179</v>
      </c>
      <c r="BX765" s="50">
        <f t="shared" si="531"/>
        <v>0</v>
      </c>
      <c r="BY765" s="50">
        <f t="shared" si="532"/>
        <v>2600000</v>
      </c>
      <c r="BZ765" s="50">
        <v>0</v>
      </c>
      <c r="CA765" s="50">
        <v>0</v>
      </c>
      <c r="CB765" s="50">
        <v>0</v>
      </c>
      <c r="CC765" s="50">
        <v>0</v>
      </c>
      <c r="CD765" s="391">
        <f t="shared" si="533"/>
        <v>74847742.417727277</v>
      </c>
      <c r="CE765" s="391">
        <f t="shared" si="537"/>
        <v>56436752.417727277</v>
      </c>
      <c r="CF765" s="391">
        <f t="shared" si="538"/>
        <v>69536752.417727262</v>
      </c>
      <c r="CG765" s="50">
        <f t="shared" si="515"/>
        <v>4867572.6692409087</v>
      </c>
      <c r="CH765" s="395">
        <f t="shared" si="516"/>
        <v>1643675.2417727278</v>
      </c>
      <c r="CI765" s="398">
        <v>0</v>
      </c>
      <c r="CJ765" s="50">
        <v>0</v>
      </c>
      <c r="CK765" s="50">
        <v>0</v>
      </c>
      <c r="CL765" s="50">
        <v>0</v>
      </c>
      <c r="CM765" s="50">
        <v>0</v>
      </c>
      <c r="CN765" s="50">
        <v>0</v>
      </c>
      <c r="CO765" s="50">
        <v>0</v>
      </c>
      <c r="CP765" s="395">
        <f t="shared" si="517"/>
        <v>6511247.9110136367</v>
      </c>
      <c r="CQ765" s="391">
        <f t="shared" si="518"/>
        <v>68336494</v>
      </c>
      <c r="CR765" s="391">
        <f t="shared" si="519"/>
        <v>-486757</v>
      </c>
    </row>
    <row r="766" spans="1:96" s="50" customFormat="1" ht="24" customHeight="1" x14ac:dyDescent="0.2">
      <c r="A766" s="182">
        <f t="shared" si="536"/>
        <v>2655495</v>
      </c>
      <c r="B766" s="298">
        <f t="shared" si="520"/>
        <v>760</v>
      </c>
      <c r="C766" s="266">
        <v>376</v>
      </c>
      <c r="D766" s="299"/>
      <c r="E766" s="242" t="s">
        <v>732</v>
      </c>
      <c r="F766" s="243" t="s">
        <v>2445</v>
      </c>
      <c r="G766" s="287" t="s">
        <v>137</v>
      </c>
      <c r="H766" s="274" t="s">
        <v>324</v>
      </c>
      <c r="I766" s="294" t="s">
        <v>2480</v>
      </c>
      <c r="J766" s="65">
        <v>2282812743</v>
      </c>
      <c r="K766" s="65">
        <v>63617401</v>
      </c>
      <c r="L766" s="274" t="s">
        <v>324</v>
      </c>
      <c r="M766" s="292" t="s">
        <v>137</v>
      </c>
      <c r="N766" s="246" t="s">
        <v>2410</v>
      </c>
      <c r="O766" s="65"/>
      <c r="P766" s="90"/>
      <c r="Q766" s="244">
        <v>30</v>
      </c>
      <c r="R766" s="246">
        <v>120</v>
      </c>
      <c r="S766" s="246">
        <v>110</v>
      </c>
      <c r="T766" s="246">
        <v>29.33</v>
      </c>
      <c r="U766" s="90">
        <v>0</v>
      </c>
      <c r="V766" s="262">
        <v>15</v>
      </c>
      <c r="W766" s="99">
        <v>0</v>
      </c>
      <c r="X766" s="84">
        <v>0</v>
      </c>
      <c r="Y766" s="99">
        <v>0</v>
      </c>
      <c r="Z766" s="65">
        <v>0</v>
      </c>
      <c r="AA766" s="319">
        <v>885165</v>
      </c>
      <c r="AB766" s="319">
        <v>0</v>
      </c>
      <c r="AC766" s="320">
        <f t="shared" si="497"/>
        <v>885165</v>
      </c>
      <c r="AD766" s="75">
        <v>4500000</v>
      </c>
      <c r="AE766" s="75">
        <v>6000000</v>
      </c>
      <c r="AF766" s="338">
        <f t="shared" si="521"/>
        <v>168986.04545454544</v>
      </c>
      <c r="AG766" s="113">
        <f t="shared" si="498"/>
        <v>26554950</v>
      </c>
      <c r="AH766" s="75">
        <f t="shared" si="499"/>
        <v>0</v>
      </c>
      <c r="AI766" s="75">
        <f t="shared" si="500"/>
        <v>20278325.454545453</v>
      </c>
      <c r="AJ766" s="75">
        <f t="shared" si="501"/>
        <v>0</v>
      </c>
      <c r="AK766" s="75">
        <f t="shared" si="502"/>
        <v>4500000</v>
      </c>
      <c r="AL766" s="75">
        <f t="shared" si="503"/>
        <v>6000000</v>
      </c>
      <c r="AM766" s="75">
        <f t="shared" si="504"/>
        <v>4647116.25</v>
      </c>
      <c r="AN766" s="75">
        <f t="shared" si="505"/>
        <v>4956360.7131818179</v>
      </c>
      <c r="AO766" s="75">
        <f t="shared" si="506"/>
        <v>0</v>
      </c>
      <c r="AP766" s="75">
        <f t="shared" si="507"/>
        <v>3000000</v>
      </c>
      <c r="AQ766" s="75">
        <v>0</v>
      </c>
      <c r="AR766" s="75">
        <v>0</v>
      </c>
      <c r="AS766" s="75">
        <v>0</v>
      </c>
      <c r="AT766" s="80">
        <v>0</v>
      </c>
      <c r="AU766" s="82">
        <f t="shared" si="508"/>
        <v>69936752.417727262</v>
      </c>
      <c r="AV766" s="113">
        <f t="shared" si="509"/>
        <v>51541179.748486355</v>
      </c>
      <c r="AW766" s="75">
        <f t="shared" si="510"/>
        <v>69936752.417727262</v>
      </c>
      <c r="AX766" s="75">
        <f t="shared" si="511"/>
        <v>4895572.6692409087</v>
      </c>
      <c r="AY766" s="76">
        <f t="shared" si="512"/>
        <v>1154117.9748486355</v>
      </c>
      <c r="AZ766" s="75">
        <v>0</v>
      </c>
      <c r="BA766" s="75">
        <v>0</v>
      </c>
      <c r="BB766" s="75">
        <v>0</v>
      </c>
      <c r="BC766" s="80">
        <v>0</v>
      </c>
      <c r="BD766" s="80">
        <v>0</v>
      </c>
      <c r="BE766" s="80">
        <v>0</v>
      </c>
      <c r="BF766" s="78">
        <v>0</v>
      </c>
      <c r="BG766" s="348">
        <f t="shared" si="513"/>
        <v>6049690.6440895442</v>
      </c>
      <c r="BH766" s="188">
        <f t="shared" si="514"/>
        <v>63887061</v>
      </c>
      <c r="BM766" s="50">
        <v>885165</v>
      </c>
      <c r="BN766" s="391">
        <f t="shared" si="534"/>
        <v>0</v>
      </c>
      <c r="BO766" s="391">
        <f t="shared" si="535"/>
        <v>885165</v>
      </c>
      <c r="BP766" s="391">
        <f t="shared" si="523"/>
        <v>26554950</v>
      </c>
      <c r="BQ766" s="50">
        <f t="shared" si="524"/>
        <v>0</v>
      </c>
      <c r="BR766" s="50">
        <f t="shared" si="525"/>
        <v>20278325.454545453</v>
      </c>
      <c r="BS766" s="50">
        <f t="shared" si="526"/>
        <v>0</v>
      </c>
      <c r="BT766" s="50">
        <f t="shared" si="527"/>
        <v>4500000</v>
      </c>
      <c r="BU766" s="50">
        <f t="shared" si="528"/>
        <v>6000000</v>
      </c>
      <c r="BV766" s="50">
        <f t="shared" si="529"/>
        <v>4647116.25</v>
      </c>
      <c r="BW766" s="50">
        <f t="shared" si="530"/>
        <v>4956360.7131818179</v>
      </c>
      <c r="BX766" s="50">
        <f t="shared" si="531"/>
        <v>0</v>
      </c>
      <c r="BY766" s="50">
        <f t="shared" si="532"/>
        <v>3000000</v>
      </c>
      <c r="BZ766" s="50">
        <v>0</v>
      </c>
      <c r="CA766" s="50">
        <v>0</v>
      </c>
      <c r="CB766" s="50">
        <v>0</v>
      </c>
      <c r="CC766" s="50">
        <v>0</v>
      </c>
      <c r="CD766" s="391">
        <f t="shared" si="533"/>
        <v>69936752.417727262</v>
      </c>
      <c r="CE766" s="391">
        <f t="shared" si="537"/>
        <v>56436752.417727262</v>
      </c>
      <c r="CF766" s="391">
        <f t="shared" si="538"/>
        <v>69936752.417727262</v>
      </c>
      <c r="CG766" s="50">
        <f t="shared" si="515"/>
        <v>4895572.6692409087</v>
      </c>
      <c r="CH766" s="395">
        <f t="shared" si="516"/>
        <v>1643675.2417727262</v>
      </c>
      <c r="CI766" s="398">
        <v>0</v>
      </c>
      <c r="CJ766" s="50">
        <v>0</v>
      </c>
      <c r="CK766" s="50">
        <v>0</v>
      </c>
      <c r="CL766" s="50">
        <v>0</v>
      </c>
      <c r="CM766" s="50">
        <v>0</v>
      </c>
      <c r="CN766" s="50">
        <v>0</v>
      </c>
      <c r="CO766" s="50">
        <v>0</v>
      </c>
      <c r="CP766" s="395">
        <f t="shared" si="517"/>
        <v>6539247.9110136349</v>
      </c>
      <c r="CQ766" s="391">
        <f t="shared" si="518"/>
        <v>63397504</v>
      </c>
      <c r="CR766" s="391">
        <f t="shared" si="519"/>
        <v>-489557</v>
      </c>
    </row>
    <row r="767" spans="1:96" s="50" customFormat="1" ht="24" customHeight="1" x14ac:dyDescent="0.2">
      <c r="A767" s="182">
        <f t="shared" si="536"/>
        <v>2655495</v>
      </c>
      <c r="B767" s="298">
        <f t="shared" si="520"/>
        <v>761</v>
      </c>
      <c r="C767" s="266">
        <v>386</v>
      </c>
      <c r="D767" s="299"/>
      <c r="E767" s="242" t="s">
        <v>259</v>
      </c>
      <c r="F767" s="243" t="s">
        <v>1268</v>
      </c>
      <c r="G767" s="287" t="s">
        <v>137</v>
      </c>
      <c r="H767" s="274" t="s">
        <v>206</v>
      </c>
      <c r="I767" s="294" t="s">
        <v>3151</v>
      </c>
      <c r="J767" s="65" t="s">
        <v>2465</v>
      </c>
      <c r="K767" s="65" t="s">
        <v>2464</v>
      </c>
      <c r="L767" s="274" t="s">
        <v>206</v>
      </c>
      <c r="M767" s="292" t="s">
        <v>137</v>
      </c>
      <c r="N767" s="83"/>
      <c r="O767" s="246" t="s">
        <v>2410</v>
      </c>
      <c r="P767" s="90"/>
      <c r="Q767" s="244">
        <v>30</v>
      </c>
      <c r="R767" s="246">
        <v>90</v>
      </c>
      <c r="S767" s="246">
        <v>0</v>
      </c>
      <c r="T767" s="246">
        <v>0</v>
      </c>
      <c r="U767" s="90">
        <v>0</v>
      </c>
      <c r="V767" s="262">
        <v>24</v>
      </c>
      <c r="W767" s="99">
        <v>0</v>
      </c>
      <c r="X767" s="84">
        <v>0</v>
      </c>
      <c r="Y767" s="99">
        <v>0</v>
      </c>
      <c r="Z767" s="65">
        <v>0</v>
      </c>
      <c r="AA767" s="319">
        <v>885165</v>
      </c>
      <c r="AB767" s="319">
        <v>0</v>
      </c>
      <c r="AC767" s="320">
        <f t="shared" si="497"/>
        <v>885165</v>
      </c>
      <c r="AD767" s="75">
        <v>4500000</v>
      </c>
      <c r="AE767" s="75">
        <v>6000000</v>
      </c>
      <c r="AF767" s="338">
        <f t="shared" si="521"/>
        <v>168986.04545454544</v>
      </c>
      <c r="AG767" s="113">
        <f t="shared" si="498"/>
        <v>26554950</v>
      </c>
      <c r="AH767" s="75">
        <f t="shared" si="499"/>
        <v>0</v>
      </c>
      <c r="AI767" s="75">
        <f t="shared" si="500"/>
        <v>15208744.09090909</v>
      </c>
      <c r="AJ767" s="75">
        <f t="shared" si="501"/>
        <v>0</v>
      </c>
      <c r="AK767" s="75">
        <f t="shared" si="502"/>
        <v>4500000</v>
      </c>
      <c r="AL767" s="75">
        <f t="shared" si="503"/>
        <v>6000000</v>
      </c>
      <c r="AM767" s="75">
        <f t="shared" si="504"/>
        <v>0</v>
      </c>
      <c r="AN767" s="75">
        <f t="shared" si="505"/>
        <v>0</v>
      </c>
      <c r="AO767" s="75">
        <f t="shared" si="506"/>
        <v>0</v>
      </c>
      <c r="AP767" s="75">
        <f t="shared" si="507"/>
        <v>4800000</v>
      </c>
      <c r="AQ767" s="75">
        <v>0</v>
      </c>
      <c r="AR767" s="75">
        <v>0</v>
      </c>
      <c r="AS767" s="75">
        <v>0</v>
      </c>
      <c r="AT767" s="80">
        <v>0</v>
      </c>
      <c r="AU767" s="82">
        <f t="shared" si="508"/>
        <v>57063694.090909094</v>
      </c>
      <c r="AV767" s="113">
        <f t="shared" si="509"/>
        <v>37769235.504545458</v>
      </c>
      <c r="AW767" s="75">
        <f t="shared" si="510"/>
        <v>57063694.090909094</v>
      </c>
      <c r="AX767" s="75">
        <f t="shared" si="511"/>
        <v>3994458.5863636369</v>
      </c>
      <c r="AY767" s="76">
        <f t="shared" si="512"/>
        <v>0</v>
      </c>
      <c r="AZ767" s="75">
        <v>0</v>
      </c>
      <c r="BA767" s="75">
        <v>0</v>
      </c>
      <c r="BB767" s="75">
        <v>0</v>
      </c>
      <c r="BC767" s="80">
        <v>0</v>
      </c>
      <c r="BD767" s="80">
        <v>0</v>
      </c>
      <c r="BE767" s="80">
        <v>0</v>
      </c>
      <c r="BF767" s="78">
        <v>0</v>
      </c>
      <c r="BG767" s="348">
        <f t="shared" si="513"/>
        <v>3994458.5863636369</v>
      </c>
      <c r="BH767" s="188">
        <f t="shared" si="514"/>
        <v>53069235</v>
      </c>
      <c r="BM767" s="50">
        <v>885165</v>
      </c>
      <c r="BN767" s="391">
        <f t="shared" si="534"/>
        <v>0</v>
      </c>
      <c r="BO767" s="391">
        <f t="shared" si="535"/>
        <v>885165</v>
      </c>
      <c r="BP767" s="391">
        <f t="shared" si="523"/>
        <v>26554950</v>
      </c>
      <c r="BQ767" s="50">
        <f t="shared" si="524"/>
        <v>0</v>
      </c>
      <c r="BR767" s="50">
        <f t="shared" si="525"/>
        <v>15208744.09090909</v>
      </c>
      <c r="BS767" s="50">
        <f t="shared" si="526"/>
        <v>0</v>
      </c>
      <c r="BT767" s="50">
        <f t="shared" si="527"/>
        <v>4500000</v>
      </c>
      <c r="BU767" s="50">
        <f t="shared" si="528"/>
        <v>6000000</v>
      </c>
      <c r="BV767" s="50">
        <f t="shared" si="529"/>
        <v>0</v>
      </c>
      <c r="BW767" s="50">
        <f t="shared" si="530"/>
        <v>0</v>
      </c>
      <c r="BX767" s="50">
        <f t="shared" si="531"/>
        <v>0</v>
      </c>
      <c r="BY767" s="50">
        <f t="shared" si="532"/>
        <v>4800000</v>
      </c>
      <c r="BZ767" s="50">
        <v>0</v>
      </c>
      <c r="CA767" s="50">
        <v>0</v>
      </c>
      <c r="CB767" s="50">
        <v>0</v>
      </c>
      <c r="CC767" s="50">
        <v>0</v>
      </c>
      <c r="CD767" s="391">
        <f t="shared" si="533"/>
        <v>57063694.090909094</v>
      </c>
      <c r="CE767" s="391">
        <f t="shared" si="537"/>
        <v>41763694.090909094</v>
      </c>
      <c r="CF767" s="391">
        <f t="shared" si="538"/>
        <v>57063694.090909094</v>
      </c>
      <c r="CG767" s="50">
        <f t="shared" si="515"/>
        <v>3994458.5863636369</v>
      </c>
      <c r="CH767" s="395">
        <f t="shared" si="516"/>
        <v>176369.40909090938</v>
      </c>
      <c r="CI767" s="398">
        <v>0</v>
      </c>
      <c r="CJ767" s="50">
        <v>0</v>
      </c>
      <c r="CK767" s="50">
        <v>0</v>
      </c>
      <c r="CL767" s="50">
        <v>0</v>
      </c>
      <c r="CM767" s="50">
        <v>0</v>
      </c>
      <c r="CN767" s="50">
        <v>0</v>
      </c>
      <c r="CO767" s="50">
        <v>0</v>
      </c>
      <c r="CP767" s="395">
        <f t="shared" si="517"/>
        <v>4170827.9954545461</v>
      </c>
      <c r="CQ767" s="391">
        <f t="shared" si="518"/>
        <v>52892866</v>
      </c>
      <c r="CR767" s="391">
        <f t="shared" si="519"/>
        <v>-176369</v>
      </c>
    </row>
    <row r="768" spans="1:96" s="50" customFormat="1" ht="24" customHeight="1" x14ac:dyDescent="0.2">
      <c r="A768" s="182">
        <f t="shared" si="536"/>
        <v>2655495</v>
      </c>
      <c r="B768" s="298">
        <f t="shared" si="520"/>
        <v>762</v>
      </c>
      <c r="C768" s="266">
        <v>552</v>
      </c>
      <c r="D768" s="299"/>
      <c r="E768" s="242" t="s">
        <v>135</v>
      </c>
      <c r="F768" s="243" t="s">
        <v>2446</v>
      </c>
      <c r="G768" s="287" t="s">
        <v>137</v>
      </c>
      <c r="H768" s="274" t="s">
        <v>2447</v>
      </c>
      <c r="I768" s="294" t="s">
        <v>3152</v>
      </c>
      <c r="J768" s="65">
        <v>3671556201</v>
      </c>
      <c r="K768" s="65" t="s">
        <v>2479</v>
      </c>
      <c r="L768" s="274" t="s">
        <v>2447</v>
      </c>
      <c r="M768" s="292" t="s">
        <v>137</v>
      </c>
      <c r="N768" s="246" t="s">
        <v>2410</v>
      </c>
      <c r="O768" s="65"/>
      <c r="P768" s="90"/>
      <c r="Q768" s="244">
        <v>30</v>
      </c>
      <c r="R768" s="246">
        <v>120</v>
      </c>
      <c r="S768" s="246">
        <v>110</v>
      </c>
      <c r="T768" s="246">
        <v>29.33</v>
      </c>
      <c r="U768" s="245">
        <f>2+3</f>
        <v>5</v>
      </c>
      <c r="V768" s="262">
        <v>21</v>
      </c>
      <c r="W768" s="99">
        <v>0</v>
      </c>
      <c r="X768" s="84">
        <v>0</v>
      </c>
      <c r="Y768" s="99">
        <v>4</v>
      </c>
      <c r="Z768" s="390">
        <f t="shared" ref="Z768:Z769" si="539">Y768</f>
        <v>4</v>
      </c>
      <c r="AA768" s="319">
        <v>885165</v>
      </c>
      <c r="AB768" s="319">
        <v>0</v>
      </c>
      <c r="AC768" s="320">
        <f t="shared" si="497"/>
        <v>885165</v>
      </c>
      <c r="AD768" s="75">
        <v>4500000</v>
      </c>
      <c r="AE768" s="75">
        <v>6000000</v>
      </c>
      <c r="AF768" s="338">
        <f t="shared" si="521"/>
        <v>168986.04545454544</v>
      </c>
      <c r="AG768" s="113">
        <f t="shared" si="498"/>
        <v>26554950</v>
      </c>
      <c r="AH768" s="75">
        <f t="shared" si="499"/>
        <v>0</v>
      </c>
      <c r="AI768" s="75">
        <f t="shared" si="500"/>
        <v>20278325.454545453</v>
      </c>
      <c r="AJ768" s="75">
        <f t="shared" si="501"/>
        <v>10621980</v>
      </c>
      <c r="AK768" s="75">
        <f t="shared" si="502"/>
        <v>4500000</v>
      </c>
      <c r="AL768" s="75">
        <f t="shared" si="503"/>
        <v>6000000</v>
      </c>
      <c r="AM768" s="75">
        <f t="shared" si="504"/>
        <v>4647116.25</v>
      </c>
      <c r="AN768" s="75">
        <f t="shared" si="505"/>
        <v>4956360.7131818179</v>
      </c>
      <c r="AO768" s="75">
        <f t="shared" si="506"/>
        <v>4425825</v>
      </c>
      <c r="AP768" s="75">
        <f t="shared" si="507"/>
        <v>4200000</v>
      </c>
      <c r="AQ768" s="75">
        <v>0</v>
      </c>
      <c r="AR768" s="75">
        <v>0</v>
      </c>
      <c r="AS768" s="75">
        <v>0</v>
      </c>
      <c r="AT768" s="80">
        <v>0</v>
      </c>
      <c r="AU768" s="82">
        <f t="shared" si="508"/>
        <v>86184557.417727277</v>
      </c>
      <c r="AV768" s="113">
        <f t="shared" si="509"/>
        <v>51457179.74848637</v>
      </c>
      <c r="AW768" s="75">
        <f t="shared" si="510"/>
        <v>71136752.417727262</v>
      </c>
      <c r="AX768" s="75">
        <f t="shared" si="511"/>
        <v>4979572.6692409087</v>
      </c>
      <c r="AY768" s="76">
        <f t="shared" si="512"/>
        <v>1145717.9748486371</v>
      </c>
      <c r="AZ768" s="75">
        <v>0</v>
      </c>
      <c r="BA768" s="75">
        <v>0</v>
      </c>
      <c r="BB768" s="75">
        <v>0</v>
      </c>
      <c r="BC768" s="80">
        <v>0</v>
      </c>
      <c r="BD768" s="80">
        <v>0</v>
      </c>
      <c r="BE768" s="80">
        <v>0</v>
      </c>
      <c r="BF768" s="78">
        <v>0</v>
      </c>
      <c r="BG768" s="348">
        <f t="shared" si="513"/>
        <v>6125290.6440895461</v>
      </c>
      <c r="BH768" s="188">
        <f t="shared" si="514"/>
        <v>80059266</v>
      </c>
      <c r="BM768" s="50">
        <v>885165</v>
      </c>
      <c r="BN768" s="391">
        <f t="shared" si="534"/>
        <v>0</v>
      </c>
      <c r="BO768" s="391">
        <f t="shared" si="535"/>
        <v>885165</v>
      </c>
      <c r="BP768" s="391">
        <f t="shared" si="523"/>
        <v>26554950</v>
      </c>
      <c r="BQ768" s="50">
        <f t="shared" si="524"/>
        <v>0</v>
      </c>
      <c r="BR768" s="50">
        <f t="shared" si="525"/>
        <v>20278325.454545453</v>
      </c>
      <c r="BS768" s="50">
        <f t="shared" si="526"/>
        <v>10621980</v>
      </c>
      <c r="BT768" s="50">
        <f t="shared" si="527"/>
        <v>4500000</v>
      </c>
      <c r="BU768" s="50">
        <f t="shared" si="528"/>
        <v>6000000</v>
      </c>
      <c r="BV768" s="50">
        <f t="shared" si="529"/>
        <v>4647116.25</v>
      </c>
      <c r="BW768" s="50">
        <f t="shared" si="530"/>
        <v>4956360.7131818179</v>
      </c>
      <c r="BX768" s="50">
        <f t="shared" si="531"/>
        <v>4425825</v>
      </c>
      <c r="BY768" s="50">
        <f t="shared" si="532"/>
        <v>4200000</v>
      </c>
      <c r="BZ768" s="50">
        <v>0</v>
      </c>
      <c r="CA768" s="50">
        <v>0</v>
      </c>
      <c r="CB768" s="50">
        <v>0</v>
      </c>
      <c r="CC768" s="50">
        <v>0</v>
      </c>
      <c r="CD768" s="391">
        <f t="shared" si="533"/>
        <v>86184557.417727277</v>
      </c>
      <c r="CE768" s="391">
        <f t="shared" si="537"/>
        <v>56436752.417727277</v>
      </c>
      <c r="CF768" s="391">
        <f t="shared" si="538"/>
        <v>75562577.417727262</v>
      </c>
      <c r="CG768" s="50">
        <f t="shared" si="515"/>
        <v>5289380.4192409087</v>
      </c>
      <c r="CH768" s="395">
        <f t="shared" si="516"/>
        <v>1643675.2417727278</v>
      </c>
      <c r="CI768" s="398">
        <v>0</v>
      </c>
      <c r="CJ768" s="50">
        <v>0</v>
      </c>
      <c r="CK768" s="50">
        <v>0</v>
      </c>
      <c r="CL768" s="50">
        <v>0</v>
      </c>
      <c r="CM768" s="50">
        <v>0</v>
      </c>
      <c r="CN768" s="50">
        <v>0</v>
      </c>
      <c r="CO768" s="50">
        <v>0</v>
      </c>
      <c r="CP768" s="395">
        <f t="shared" si="517"/>
        <v>6933055.6610136367</v>
      </c>
      <c r="CQ768" s="391">
        <f t="shared" si="518"/>
        <v>79251501</v>
      </c>
      <c r="CR768" s="391">
        <f t="shared" si="519"/>
        <v>-807765</v>
      </c>
    </row>
    <row r="769" spans="1:96" s="50" customFormat="1" ht="24" customHeight="1" x14ac:dyDescent="0.2">
      <c r="A769" s="182">
        <f t="shared" si="536"/>
        <v>2655495</v>
      </c>
      <c r="B769" s="298">
        <f t="shared" si="520"/>
        <v>763</v>
      </c>
      <c r="C769" s="266">
        <v>209</v>
      </c>
      <c r="D769" s="299"/>
      <c r="E769" s="242" t="s">
        <v>2448</v>
      </c>
      <c r="F769" s="243" t="s">
        <v>1110</v>
      </c>
      <c r="G769" s="287" t="s">
        <v>137</v>
      </c>
      <c r="H769" s="274" t="s">
        <v>983</v>
      </c>
      <c r="I769" s="294" t="s">
        <v>3153</v>
      </c>
      <c r="J769" s="65">
        <v>3781710191</v>
      </c>
      <c r="K769" s="65" t="s">
        <v>2478</v>
      </c>
      <c r="L769" s="274" t="s">
        <v>983</v>
      </c>
      <c r="M769" s="292" t="s">
        <v>137</v>
      </c>
      <c r="N769" s="246" t="s">
        <v>2410</v>
      </c>
      <c r="O769" s="65"/>
      <c r="P769" s="90"/>
      <c r="Q769" s="244">
        <v>30</v>
      </c>
      <c r="R769" s="246">
        <v>120</v>
      </c>
      <c r="S769" s="246">
        <v>110</v>
      </c>
      <c r="T769" s="246">
        <v>29.33</v>
      </c>
      <c r="U769" s="90">
        <v>0</v>
      </c>
      <c r="V769" s="262">
        <v>15</v>
      </c>
      <c r="W769" s="99">
        <v>0</v>
      </c>
      <c r="X769" s="84">
        <v>0</v>
      </c>
      <c r="Y769" s="99">
        <v>0</v>
      </c>
      <c r="Z769" s="390">
        <f t="shared" si="539"/>
        <v>0</v>
      </c>
      <c r="AA769" s="319">
        <v>885165</v>
      </c>
      <c r="AB769" s="319">
        <v>0</v>
      </c>
      <c r="AC769" s="320">
        <f t="shared" si="497"/>
        <v>885165</v>
      </c>
      <c r="AD769" s="75">
        <v>4500000</v>
      </c>
      <c r="AE769" s="75">
        <v>6000000</v>
      </c>
      <c r="AF769" s="338">
        <f t="shared" si="521"/>
        <v>168986.04545454544</v>
      </c>
      <c r="AG769" s="113">
        <f t="shared" si="498"/>
        <v>26554950</v>
      </c>
      <c r="AH769" s="75">
        <f t="shared" si="499"/>
        <v>0</v>
      </c>
      <c r="AI769" s="75">
        <f t="shared" si="500"/>
        <v>20278325.454545453</v>
      </c>
      <c r="AJ769" s="75">
        <f t="shared" si="501"/>
        <v>0</v>
      </c>
      <c r="AK769" s="75">
        <f t="shared" si="502"/>
        <v>4500000</v>
      </c>
      <c r="AL769" s="75">
        <f t="shared" si="503"/>
        <v>6000000</v>
      </c>
      <c r="AM769" s="75">
        <f t="shared" si="504"/>
        <v>4647116.25</v>
      </c>
      <c r="AN769" s="75">
        <f t="shared" si="505"/>
        <v>4956360.7131818179</v>
      </c>
      <c r="AO769" s="75">
        <f t="shared" si="506"/>
        <v>0</v>
      </c>
      <c r="AP769" s="75">
        <f t="shared" si="507"/>
        <v>3000000</v>
      </c>
      <c r="AQ769" s="75">
        <v>0</v>
      </c>
      <c r="AR769" s="75">
        <v>0</v>
      </c>
      <c r="AS769" s="75">
        <v>0</v>
      </c>
      <c r="AT769" s="80">
        <v>0</v>
      </c>
      <c r="AU769" s="82">
        <f t="shared" si="508"/>
        <v>69936752.417727262</v>
      </c>
      <c r="AV769" s="113">
        <f t="shared" si="509"/>
        <v>51541179.748486355</v>
      </c>
      <c r="AW769" s="75">
        <f t="shared" si="510"/>
        <v>69936752.417727262</v>
      </c>
      <c r="AX769" s="75">
        <f t="shared" si="511"/>
        <v>4895572.6692409087</v>
      </c>
      <c r="AY769" s="76">
        <f t="shared" si="512"/>
        <v>1154117.9748486355</v>
      </c>
      <c r="AZ769" s="75">
        <v>0</v>
      </c>
      <c r="BA769" s="75">
        <v>0</v>
      </c>
      <c r="BB769" s="75">
        <v>0</v>
      </c>
      <c r="BC769" s="80">
        <v>0</v>
      </c>
      <c r="BD769" s="80">
        <v>0</v>
      </c>
      <c r="BE769" s="80">
        <v>0</v>
      </c>
      <c r="BF769" s="78">
        <v>0</v>
      </c>
      <c r="BG769" s="348">
        <f t="shared" si="513"/>
        <v>6049690.6440895442</v>
      </c>
      <c r="BH769" s="188">
        <f t="shared" si="514"/>
        <v>63887061</v>
      </c>
      <c r="BM769" s="50">
        <v>885165</v>
      </c>
      <c r="BN769" s="391">
        <f t="shared" si="534"/>
        <v>0</v>
      </c>
      <c r="BO769" s="391">
        <f t="shared" si="535"/>
        <v>885165</v>
      </c>
      <c r="BP769" s="391">
        <f t="shared" si="523"/>
        <v>26554950</v>
      </c>
      <c r="BQ769" s="50">
        <f t="shared" si="524"/>
        <v>0</v>
      </c>
      <c r="BR769" s="50">
        <f t="shared" si="525"/>
        <v>20278325.454545453</v>
      </c>
      <c r="BS769" s="50">
        <f t="shared" si="526"/>
        <v>0</v>
      </c>
      <c r="BT769" s="50">
        <f t="shared" si="527"/>
        <v>4500000</v>
      </c>
      <c r="BU769" s="50">
        <f t="shared" si="528"/>
        <v>6000000</v>
      </c>
      <c r="BV769" s="50">
        <f t="shared" si="529"/>
        <v>4647116.25</v>
      </c>
      <c r="BW769" s="50">
        <f t="shared" si="530"/>
        <v>4956360.7131818179</v>
      </c>
      <c r="BX769" s="50">
        <f t="shared" si="531"/>
        <v>0</v>
      </c>
      <c r="BY769" s="50">
        <f t="shared" si="532"/>
        <v>3000000</v>
      </c>
      <c r="BZ769" s="50">
        <v>0</v>
      </c>
      <c r="CA769" s="50">
        <v>0</v>
      </c>
      <c r="CB769" s="50">
        <v>0</v>
      </c>
      <c r="CC769" s="50">
        <v>0</v>
      </c>
      <c r="CD769" s="391">
        <f t="shared" si="533"/>
        <v>69936752.417727262</v>
      </c>
      <c r="CE769" s="391">
        <f t="shared" si="537"/>
        <v>56436752.417727262</v>
      </c>
      <c r="CF769" s="391">
        <f t="shared" si="538"/>
        <v>69936752.417727262</v>
      </c>
      <c r="CG769" s="50">
        <f t="shared" si="515"/>
        <v>4895572.6692409087</v>
      </c>
      <c r="CH769" s="395">
        <f t="shared" si="516"/>
        <v>1643675.2417727262</v>
      </c>
      <c r="CI769" s="398">
        <v>0</v>
      </c>
      <c r="CJ769" s="50">
        <v>0</v>
      </c>
      <c r="CK769" s="50">
        <v>0</v>
      </c>
      <c r="CL769" s="50">
        <v>0</v>
      </c>
      <c r="CM769" s="50">
        <v>0</v>
      </c>
      <c r="CN769" s="50">
        <v>0</v>
      </c>
      <c r="CO769" s="50">
        <v>0</v>
      </c>
      <c r="CP769" s="395">
        <f t="shared" si="517"/>
        <v>6539247.9110136349</v>
      </c>
      <c r="CQ769" s="391">
        <f t="shared" si="518"/>
        <v>63397504</v>
      </c>
      <c r="CR769" s="391">
        <f t="shared" si="519"/>
        <v>-489557</v>
      </c>
    </row>
    <row r="770" spans="1:96" s="50" customFormat="1" ht="24" customHeight="1" x14ac:dyDescent="0.2">
      <c r="A770" s="182">
        <f t="shared" si="536"/>
        <v>2655495</v>
      </c>
      <c r="B770" s="298">
        <f t="shared" si="520"/>
        <v>764</v>
      </c>
      <c r="C770" s="266">
        <v>142</v>
      </c>
      <c r="D770" s="299"/>
      <c r="E770" s="242" t="s">
        <v>2449</v>
      </c>
      <c r="F770" s="243" t="s">
        <v>2450</v>
      </c>
      <c r="G770" s="287" t="s">
        <v>137</v>
      </c>
      <c r="H770" s="274" t="s">
        <v>88</v>
      </c>
      <c r="I770" s="294" t="s">
        <v>2870</v>
      </c>
      <c r="J770" s="65">
        <v>2680127110</v>
      </c>
      <c r="K770" s="65" t="s">
        <v>2477</v>
      </c>
      <c r="L770" s="274" t="s">
        <v>88</v>
      </c>
      <c r="M770" s="292" t="s">
        <v>137</v>
      </c>
      <c r="N770" s="65"/>
      <c r="O770" s="65"/>
      <c r="P770" s="246" t="s">
        <v>2410</v>
      </c>
      <c r="Q770" s="244">
        <v>30</v>
      </c>
      <c r="R770" s="246">
        <v>120</v>
      </c>
      <c r="S770" s="246">
        <v>220</v>
      </c>
      <c r="T770" s="246">
        <v>29.33</v>
      </c>
      <c r="U770" s="90">
        <v>0</v>
      </c>
      <c r="V770" s="262">
        <v>24</v>
      </c>
      <c r="W770" s="99">
        <v>0</v>
      </c>
      <c r="X770" s="84">
        <v>0</v>
      </c>
      <c r="Y770" s="99">
        <v>0</v>
      </c>
      <c r="Z770" s="65">
        <v>0</v>
      </c>
      <c r="AA770" s="319">
        <v>885165</v>
      </c>
      <c r="AB770" s="319">
        <v>0</v>
      </c>
      <c r="AC770" s="320">
        <f t="shared" si="497"/>
        <v>885165</v>
      </c>
      <c r="AD770" s="75">
        <v>4500000</v>
      </c>
      <c r="AE770" s="75">
        <v>6000000</v>
      </c>
      <c r="AF770" s="338">
        <f t="shared" si="521"/>
        <v>168986.04545454544</v>
      </c>
      <c r="AG770" s="113">
        <f t="shared" si="498"/>
        <v>26554950</v>
      </c>
      <c r="AH770" s="75">
        <f t="shared" si="499"/>
        <v>0</v>
      </c>
      <c r="AI770" s="75">
        <f t="shared" si="500"/>
        <v>20278325.454545453</v>
      </c>
      <c r="AJ770" s="75">
        <f t="shared" si="501"/>
        <v>0</v>
      </c>
      <c r="AK770" s="75">
        <f t="shared" si="502"/>
        <v>4500000</v>
      </c>
      <c r="AL770" s="75">
        <f t="shared" si="503"/>
        <v>6000000</v>
      </c>
      <c r="AM770" s="75">
        <f t="shared" si="504"/>
        <v>9294232.5</v>
      </c>
      <c r="AN770" s="75">
        <f t="shared" si="505"/>
        <v>4956360.7131818179</v>
      </c>
      <c r="AO770" s="75">
        <f t="shared" si="506"/>
        <v>0</v>
      </c>
      <c r="AP770" s="75">
        <f t="shared" si="507"/>
        <v>4800000</v>
      </c>
      <c r="AQ770" s="75">
        <v>0</v>
      </c>
      <c r="AR770" s="75">
        <v>0</v>
      </c>
      <c r="AS770" s="75">
        <v>0</v>
      </c>
      <c r="AT770" s="80">
        <v>0</v>
      </c>
      <c r="AU770" s="82">
        <f t="shared" si="508"/>
        <v>76383868.667727277</v>
      </c>
      <c r="AV770" s="113">
        <f t="shared" si="509"/>
        <v>55736997.860986367</v>
      </c>
      <c r="AW770" s="75">
        <f t="shared" si="510"/>
        <v>76383868.667727262</v>
      </c>
      <c r="AX770" s="75">
        <f t="shared" si="511"/>
        <v>5346870.8067409089</v>
      </c>
      <c r="AY770" s="76">
        <f t="shared" si="512"/>
        <v>1573699.7860986367</v>
      </c>
      <c r="AZ770" s="75">
        <v>0</v>
      </c>
      <c r="BA770" s="75">
        <v>0</v>
      </c>
      <c r="BB770" s="75">
        <v>0</v>
      </c>
      <c r="BC770" s="80">
        <v>0</v>
      </c>
      <c r="BD770" s="80">
        <v>0</v>
      </c>
      <c r="BE770" s="80">
        <v>0</v>
      </c>
      <c r="BF770" s="78">
        <v>0</v>
      </c>
      <c r="BG770" s="348">
        <f t="shared" si="513"/>
        <v>6920570.5928395456</v>
      </c>
      <c r="BH770" s="188">
        <f t="shared" si="514"/>
        <v>69463298</v>
      </c>
      <c r="BM770" s="50">
        <v>885165</v>
      </c>
      <c r="BN770" s="391">
        <f t="shared" si="534"/>
        <v>0</v>
      </c>
      <c r="BO770" s="391">
        <f t="shared" si="535"/>
        <v>885165</v>
      </c>
      <c r="BP770" s="391">
        <f t="shared" si="523"/>
        <v>26554950</v>
      </c>
      <c r="BQ770" s="50">
        <f t="shared" si="524"/>
        <v>0</v>
      </c>
      <c r="BR770" s="50">
        <f t="shared" si="525"/>
        <v>20278325.454545453</v>
      </c>
      <c r="BS770" s="50">
        <f t="shared" si="526"/>
        <v>0</v>
      </c>
      <c r="BT770" s="50">
        <f t="shared" si="527"/>
        <v>4500000</v>
      </c>
      <c r="BU770" s="50">
        <f t="shared" si="528"/>
        <v>6000000</v>
      </c>
      <c r="BV770" s="50">
        <f t="shared" si="529"/>
        <v>9294232.5</v>
      </c>
      <c r="BW770" s="50">
        <f t="shared" si="530"/>
        <v>4956360.7131818179</v>
      </c>
      <c r="BX770" s="50">
        <f t="shared" si="531"/>
        <v>0</v>
      </c>
      <c r="BY770" s="50">
        <f t="shared" si="532"/>
        <v>4800000</v>
      </c>
      <c r="BZ770" s="50">
        <v>0</v>
      </c>
      <c r="CA770" s="50">
        <v>0</v>
      </c>
      <c r="CB770" s="50">
        <v>0</v>
      </c>
      <c r="CC770" s="50">
        <v>0</v>
      </c>
      <c r="CD770" s="391">
        <f t="shared" si="533"/>
        <v>76383868.667727277</v>
      </c>
      <c r="CE770" s="391">
        <f t="shared" si="537"/>
        <v>61083868.667727277</v>
      </c>
      <c r="CF770" s="391">
        <f t="shared" si="538"/>
        <v>76383868.667727277</v>
      </c>
      <c r="CG770" s="50">
        <f t="shared" si="515"/>
        <v>5346870.8067409098</v>
      </c>
      <c r="CH770" s="395">
        <f t="shared" si="516"/>
        <v>2108386.8667727276</v>
      </c>
      <c r="CI770" s="398">
        <v>0</v>
      </c>
      <c r="CJ770" s="50">
        <v>0</v>
      </c>
      <c r="CK770" s="50">
        <v>0</v>
      </c>
      <c r="CL770" s="50">
        <v>0</v>
      </c>
      <c r="CM770" s="50">
        <v>0</v>
      </c>
      <c r="CN770" s="50">
        <v>0</v>
      </c>
      <c r="CO770" s="50">
        <v>0</v>
      </c>
      <c r="CP770" s="395">
        <f t="shared" si="517"/>
        <v>7455257.6735136379</v>
      </c>
      <c r="CQ770" s="391">
        <f t="shared" si="518"/>
        <v>68928610</v>
      </c>
      <c r="CR770" s="391">
        <f t="shared" si="519"/>
        <v>-534688</v>
      </c>
    </row>
    <row r="771" spans="1:96" s="50" customFormat="1" ht="24" customHeight="1" x14ac:dyDescent="0.2">
      <c r="A771" s="182">
        <f t="shared" si="536"/>
        <v>2655495</v>
      </c>
      <c r="B771" s="298">
        <f t="shared" si="520"/>
        <v>765</v>
      </c>
      <c r="C771" s="266">
        <v>361</v>
      </c>
      <c r="D771" s="299"/>
      <c r="E771" s="242" t="s">
        <v>314</v>
      </c>
      <c r="F771" s="243" t="s">
        <v>1394</v>
      </c>
      <c r="G771" s="287" t="s">
        <v>137</v>
      </c>
      <c r="H771" s="274" t="s">
        <v>1294</v>
      </c>
      <c r="I771" s="294" t="s">
        <v>3154</v>
      </c>
      <c r="J771" s="65" t="s">
        <v>2475</v>
      </c>
      <c r="K771" s="65" t="s">
        <v>2476</v>
      </c>
      <c r="L771" s="65" t="s">
        <v>1294</v>
      </c>
      <c r="M771" s="292" t="s">
        <v>137</v>
      </c>
      <c r="N771" s="246" t="s">
        <v>2410</v>
      </c>
      <c r="O771" s="65"/>
      <c r="P771" s="90"/>
      <c r="Q771" s="244">
        <v>30</v>
      </c>
      <c r="R771" s="246">
        <v>120</v>
      </c>
      <c r="S771" s="246">
        <v>110</v>
      </c>
      <c r="T771" s="246">
        <v>29.33</v>
      </c>
      <c r="U771" s="90">
        <v>0</v>
      </c>
      <c r="V771" s="262">
        <v>15</v>
      </c>
      <c r="W771" s="99">
        <v>0</v>
      </c>
      <c r="X771" s="84">
        <v>0</v>
      </c>
      <c r="Y771" s="99">
        <v>1</v>
      </c>
      <c r="Z771" s="390">
        <f t="shared" ref="Z771:Z774" si="540">Y771</f>
        <v>1</v>
      </c>
      <c r="AA771" s="319">
        <v>885165</v>
      </c>
      <c r="AB771" s="319">
        <v>0</v>
      </c>
      <c r="AC771" s="320">
        <f t="shared" si="497"/>
        <v>885165</v>
      </c>
      <c r="AD771" s="75">
        <v>4500000</v>
      </c>
      <c r="AE771" s="75">
        <v>6000000</v>
      </c>
      <c r="AF771" s="338">
        <f t="shared" si="521"/>
        <v>168986.04545454544</v>
      </c>
      <c r="AG771" s="113">
        <f t="shared" si="498"/>
        <v>26554950</v>
      </c>
      <c r="AH771" s="75">
        <f t="shared" si="499"/>
        <v>0</v>
      </c>
      <c r="AI771" s="75">
        <f t="shared" si="500"/>
        <v>20278325.454545453</v>
      </c>
      <c r="AJ771" s="75">
        <f t="shared" si="501"/>
        <v>2655495</v>
      </c>
      <c r="AK771" s="75">
        <f t="shared" si="502"/>
        <v>4500000</v>
      </c>
      <c r="AL771" s="75">
        <f t="shared" si="503"/>
        <v>6000000</v>
      </c>
      <c r="AM771" s="75">
        <f t="shared" si="504"/>
        <v>4647116.25</v>
      </c>
      <c r="AN771" s="75">
        <f t="shared" si="505"/>
        <v>4956360.7131818179</v>
      </c>
      <c r="AO771" s="75">
        <f t="shared" si="506"/>
        <v>0</v>
      </c>
      <c r="AP771" s="75">
        <f t="shared" si="507"/>
        <v>3000000</v>
      </c>
      <c r="AQ771" s="75">
        <v>0</v>
      </c>
      <c r="AR771" s="75">
        <v>0</v>
      </c>
      <c r="AS771" s="75">
        <v>0</v>
      </c>
      <c r="AT771" s="80">
        <v>0</v>
      </c>
      <c r="AU771" s="82">
        <f t="shared" si="508"/>
        <v>72592247.417727277</v>
      </c>
      <c r="AV771" s="113">
        <f t="shared" si="509"/>
        <v>51541179.74848637</v>
      </c>
      <c r="AW771" s="75">
        <f t="shared" si="510"/>
        <v>69936752.417727262</v>
      </c>
      <c r="AX771" s="75">
        <f t="shared" si="511"/>
        <v>4895572.6692409087</v>
      </c>
      <c r="AY771" s="76">
        <f t="shared" si="512"/>
        <v>1154117.9748486371</v>
      </c>
      <c r="AZ771" s="75">
        <v>0</v>
      </c>
      <c r="BA771" s="75">
        <v>0</v>
      </c>
      <c r="BB771" s="75">
        <v>0</v>
      </c>
      <c r="BC771" s="80">
        <v>0</v>
      </c>
      <c r="BD771" s="80">
        <v>0</v>
      </c>
      <c r="BE771" s="80">
        <v>0</v>
      </c>
      <c r="BF771" s="78">
        <v>0</v>
      </c>
      <c r="BG771" s="348">
        <f t="shared" si="513"/>
        <v>6049690.6440895461</v>
      </c>
      <c r="BH771" s="188">
        <f t="shared" si="514"/>
        <v>66542556</v>
      </c>
      <c r="BM771" s="50">
        <v>885165</v>
      </c>
      <c r="BN771" s="391">
        <f t="shared" si="534"/>
        <v>0</v>
      </c>
      <c r="BO771" s="391">
        <f t="shared" si="535"/>
        <v>885165</v>
      </c>
      <c r="BP771" s="391">
        <f t="shared" si="523"/>
        <v>26554950</v>
      </c>
      <c r="BQ771" s="50">
        <f t="shared" si="524"/>
        <v>0</v>
      </c>
      <c r="BR771" s="50">
        <f t="shared" si="525"/>
        <v>20278325.454545453</v>
      </c>
      <c r="BS771" s="50">
        <f t="shared" si="526"/>
        <v>2655495</v>
      </c>
      <c r="BT771" s="50">
        <f t="shared" si="527"/>
        <v>4500000</v>
      </c>
      <c r="BU771" s="50">
        <f t="shared" si="528"/>
        <v>6000000</v>
      </c>
      <c r="BV771" s="50">
        <f t="shared" si="529"/>
        <v>4647116.25</v>
      </c>
      <c r="BW771" s="50">
        <f t="shared" si="530"/>
        <v>4956360.7131818179</v>
      </c>
      <c r="BX771" s="50">
        <f t="shared" si="531"/>
        <v>0</v>
      </c>
      <c r="BY771" s="50">
        <f t="shared" si="532"/>
        <v>3000000</v>
      </c>
      <c r="BZ771" s="50">
        <v>0</v>
      </c>
      <c r="CA771" s="50">
        <v>0</v>
      </c>
      <c r="CB771" s="50">
        <v>0</v>
      </c>
      <c r="CC771" s="50">
        <v>0</v>
      </c>
      <c r="CD771" s="391">
        <f t="shared" si="533"/>
        <v>72592247.417727277</v>
      </c>
      <c r="CE771" s="391">
        <f t="shared" si="537"/>
        <v>56436752.417727277</v>
      </c>
      <c r="CF771" s="391">
        <f t="shared" si="538"/>
        <v>69936752.417727262</v>
      </c>
      <c r="CG771" s="50">
        <f t="shared" si="515"/>
        <v>4895572.6692409087</v>
      </c>
      <c r="CH771" s="395">
        <f t="shared" si="516"/>
        <v>1643675.2417727278</v>
      </c>
      <c r="CI771" s="398">
        <v>0</v>
      </c>
      <c r="CJ771" s="50">
        <v>0</v>
      </c>
      <c r="CK771" s="50">
        <v>0</v>
      </c>
      <c r="CL771" s="50">
        <v>0</v>
      </c>
      <c r="CM771" s="50">
        <v>0</v>
      </c>
      <c r="CN771" s="50">
        <v>0</v>
      </c>
      <c r="CO771" s="50">
        <v>0</v>
      </c>
      <c r="CP771" s="395">
        <f t="shared" si="517"/>
        <v>6539247.9110136367</v>
      </c>
      <c r="CQ771" s="391">
        <f t="shared" si="518"/>
        <v>66052999</v>
      </c>
      <c r="CR771" s="391">
        <f t="shared" si="519"/>
        <v>-489557</v>
      </c>
    </row>
    <row r="772" spans="1:96" s="50" customFormat="1" ht="24" customHeight="1" x14ac:dyDescent="0.2">
      <c r="A772" s="182">
        <f t="shared" si="536"/>
        <v>2655495</v>
      </c>
      <c r="B772" s="298">
        <f t="shared" si="520"/>
        <v>766</v>
      </c>
      <c r="C772" s="266">
        <v>137</v>
      </c>
      <c r="D772" s="299"/>
      <c r="E772" s="252" t="s">
        <v>2457</v>
      </c>
      <c r="F772" s="253" t="s">
        <v>2458</v>
      </c>
      <c r="G772" s="252" t="s">
        <v>2414</v>
      </c>
      <c r="H772" s="274" t="s">
        <v>574</v>
      </c>
      <c r="I772" s="294" t="s">
        <v>3160</v>
      </c>
      <c r="J772" s="65" t="s">
        <v>2466</v>
      </c>
      <c r="K772" s="65"/>
      <c r="L772" s="274" t="s">
        <v>574</v>
      </c>
      <c r="M772" s="292" t="s">
        <v>2380</v>
      </c>
      <c r="N772" s="65"/>
      <c r="O772" s="65"/>
      <c r="P772" s="90"/>
      <c r="Q772" s="254">
        <v>30</v>
      </c>
      <c r="R772" s="255">
        <v>10</v>
      </c>
      <c r="S772" s="65">
        <v>0</v>
      </c>
      <c r="T772" s="65">
        <v>0</v>
      </c>
      <c r="U772" s="300">
        <f>1+1+1+1+1</f>
        <v>5</v>
      </c>
      <c r="V772" s="260">
        <v>15</v>
      </c>
      <c r="W772" s="99">
        <v>0</v>
      </c>
      <c r="X772" s="84">
        <v>0</v>
      </c>
      <c r="Y772" s="99">
        <v>0</v>
      </c>
      <c r="Z772" s="390">
        <f t="shared" si="540"/>
        <v>0</v>
      </c>
      <c r="AA772" s="327">
        <v>1477052</v>
      </c>
      <c r="AB772" s="327">
        <v>0</v>
      </c>
      <c r="AC772" s="328">
        <f t="shared" si="497"/>
        <v>1477052</v>
      </c>
      <c r="AD772" s="75">
        <v>4500000</v>
      </c>
      <c r="AE772" s="75">
        <v>6000000</v>
      </c>
      <c r="AF772" s="338">
        <f t="shared" si="521"/>
        <v>281982.65454545454</v>
      </c>
      <c r="AG772" s="113">
        <f t="shared" si="498"/>
        <v>44311560</v>
      </c>
      <c r="AH772" s="75">
        <f t="shared" si="499"/>
        <v>0</v>
      </c>
      <c r="AI772" s="75">
        <f t="shared" si="500"/>
        <v>2819826.5454545454</v>
      </c>
      <c r="AJ772" s="75">
        <f t="shared" si="501"/>
        <v>0</v>
      </c>
      <c r="AK772" s="75">
        <f t="shared" si="502"/>
        <v>4500000</v>
      </c>
      <c r="AL772" s="75">
        <f t="shared" si="503"/>
        <v>6000000</v>
      </c>
      <c r="AM772" s="75">
        <f t="shared" si="504"/>
        <v>0</v>
      </c>
      <c r="AN772" s="75">
        <f t="shared" si="505"/>
        <v>0</v>
      </c>
      <c r="AO772" s="75">
        <f t="shared" si="506"/>
        <v>7385260</v>
      </c>
      <c r="AP772" s="75">
        <f t="shared" si="507"/>
        <v>3000000</v>
      </c>
      <c r="AQ772" s="75">
        <v>0</v>
      </c>
      <c r="AR772" s="75">
        <v>0</v>
      </c>
      <c r="AS772" s="75">
        <v>0</v>
      </c>
      <c r="AT772" s="80">
        <v>0</v>
      </c>
      <c r="AU772" s="82">
        <f t="shared" si="508"/>
        <v>68016646.545454547</v>
      </c>
      <c r="AV772" s="113">
        <f t="shared" si="509"/>
        <v>42887189.487272725</v>
      </c>
      <c r="AW772" s="75">
        <f t="shared" si="510"/>
        <v>60631386.545454547</v>
      </c>
      <c r="AX772" s="75">
        <f t="shared" si="511"/>
        <v>4244197.0581818186</v>
      </c>
      <c r="AY772" s="76">
        <f t="shared" si="512"/>
        <v>288718.94872727245</v>
      </c>
      <c r="AZ772" s="75">
        <v>0</v>
      </c>
      <c r="BA772" s="75">
        <v>0</v>
      </c>
      <c r="BB772" s="75">
        <v>0</v>
      </c>
      <c r="BC772" s="80">
        <v>0</v>
      </c>
      <c r="BD772" s="80">
        <v>0</v>
      </c>
      <c r="BE772" s="80">
        <v>0</v>
      </c>
      <c r="BF772" s="78">
        <v>0</v>
      </c>
      <c r="BG772" s="348">
        <f t="shared" si="513"/>
        <v>4532916.006909091</v>
      </c>
      <c r="BH772" s="188">
        <f t="shared" si="514"/>
        <v>63483730</v>
      </c>
      <c r="BM772" s="50">
        <v>1477052</v>
      </c>
      <c r="BN772" s="391">
        <f t="shared" ref="BN772:BN774" si="541">AB772</f>
        <v>0</v>
      </c>
      <c r="BO772" s="391">
        <f t="shared" ref="BO772:BO774" si="542">BN772+BM772</f>
        <v>1477052</v>
      </c>
      <c r="BP772" s="391">
        <f t="shared" si="523"/>
        <v>44311560</v>
      </c>
      <c r="BQ772" s="50">
        <f t="shared" si="524"/>
        <v>0</v>
      </c>
      <c r="BR772" s="50">
        <f t="shared" si="525"/>
        <v>2819826.5454545454</v>
      </c>
      <c r="BS772" s="50">
        <f t="shared" si="526"/>
        <v>0</v>
      </c>
      <c r="BT772" s="50">
        <f t="shared" si="527"/>
        <v>4500000</v>
      </c>
      <c r="BU772" s="50">
        <f t="shared" si="528"/>
        <v>6000000</v>
      </c>
      <c r="BV772" s="50">
        <f t="shared" si="529"/>
        <v>0</v>
      </c>
      <c r="BW772" s="50">
        <f t="shared" si="530"/>
        <v>0</v>
      </c>
      <c r="BX772" s="50">
        <f t="shared" si="531"/>
        <v>7385260</v>
      </c>
      <c r="BY772" s="50">
        <f t="shared" si="532"/>
        <v>3000000</v>
      </c>
      <c r="BZ772" s="50">
        <v>0</v>
      </c>
      <c r="CA772" s="50">
        <v>0</v>
      </c>
      <c r="CB772" s="50">
        <v>0</v>
      </c>
      <c r="CC772" s="50">
        <v>0</v>
      </c>
      <c r="CD772" s="391">
        <f t="shared" si="533"/>
        <v>68016646.545454547</v>
      </c>
      <c r="CE772" s="391">
        <f t="shared" si="537"/>
        <v>47131386.545454547</v>
      </c>
      <c r="CF772" s="391">
        <f t="shared" si="538"/>
        <v>68016646.545454547</v>
      </c>
      <c r="CG772" s="50">
        <f t="shared" si="515"/>
        <v>4761165.2581818188</v>
      </c>
      <c r="CH772" s="395">
        <f t="shared" si="516"/>
        <v>713138.65454545477</v>
      </c>
      <c r="CI772" s="398">
        <v>0</v>
      </c>
      <c r="CJ772" s="50">
        <v>0</v>
      </c>
      <c r="CK772" s="50">
        <v>0</v>
      </c>
      <c r="CL772" s="50">
        <v>0</v>
      </c>
      <c r="CM772" s="50">
        <v>0</v>
      </c>
      <c r="CN772" s="50">
        <v>0</v>
      </c>
      <c r="CO772" s="50">
        <v>0</v>
      </c>
      <c r="CP772" s="395">
        <f t="shared" si="517"/>
        <v>5474303.912727274</v>
      </c>
      <c r="CQ772" s="391">
        <f t="shared" si="518"/>
        <v>62542342</v>
      </c>
      <c r="CR772" s="391">
        <f t="shared" si="519"/>
        <v>-941388</v>
      </c>
    </row>
    <row r="773" spans="1:96" s="50" customFormat="1" ht="24" customHeight="1" x14ac:dyDescent="0.2">
      <c r="A773" s="182">
        <f t="shared" si="536"/>
        <v>2655495</v>
      </c>
      <c r="B773" s="298">
        <f t="shared" si="520"/>
        <v>767</v>
      </c>
      <c r="C773" s="266">
        <v>222</v>
      </c>
      <c r="D773" s="299"/>
      <c r="E773" s="252" t="s">
        <v>2459</v>
      </c>
      <c r="F773" s="253" t="s">
        <v>2460</v>
      </c>
      <c r="G773" s="252" t="s">
        <v>2414</v>
      </c>
      <c r="H773" s="274" t="s">
        <v>353</v>
      </c>
      <c r="I773" s="294" t="s">
        <v>3161</v>
      </c>
      <c r="J773" s="65">
        <v>2580697225</v>
      </c>
      <c r="K773" s="65"/>
      <c r="L773" s="65" t="s">
        <v>353</v>
      </c>
      <c r="M773" s="292" t="s">
        <v>2380</v>
      </c>
      <c r="N773" s="65"/>
      <c r="O773" s="65"/>
      <c r="P773" s="90"/>
      <c r="Q773" s="254">
        <v>30</v>
      </c>
      <c r="R773" s="255">
        <v>70</v>
      </c>
      <c r="S773" s="65">
        <v>0</v>
      </c>
      <c r="T773" s="65">
        <v>0</v>
      </c>
      <c r="U773" s="90">
        <v>0</v>
      </c>
      <c r="V773" s="260">
        <v>21</v>
      </c>
      <c r="W773" s="99">
        <v>0</v>
      </c>
      <c r="X773" s="84">
        <v>0</v>
      </c>
      <c r="Y773" s="99">
        <v>1</v>
      </c>
      <c r="Z773" s="390">
        <f t="shared" si="540"/>
        <v>1</v>
      </c>
      <c r="AA773" s="327">
        <v>1477052</v>
      </c>
      <c r="AB773" s="327">
        <v>0</v>
      </c>
      <c r="AC773" s="328">
        <f t="shared" si="497"/>
        <v>1477052</v>
      </c>
      <c r="AD773" s="75">
        <v>4500000</v>
      </c>
      <c r="AE773" s="75">
        <v>6000000</v>
      </c>
      <c r="AF773" s="338">
        <f t="shared" si="521"/>
        <v>281982.65454545454</v>
      </c>
      <c r="AG773" s="113">
        <f t="shared" si="498"/>
        <v>44311560</v>
      </c>
      <c r="AH773" s="75">
        <f t="shared" si="499"/>
        <v>0</v>
      </c>
      <c r="AI773" s="75">
        <f t="shared" si="500"/>
        <v>19738785.818181816</v>
      </c>
      <c r="AJ773" s="75">
        <f t="shared" si="501"/>
        <v>2655495</v>
      </c>
      <c r="AK773" s="75">
        <f t="shared" si="502"/>
        <v>4500000</v>
      </c>
      <c r="AL773" s="75">
        <f t="shared" si="503"/>
        <v>6000000</v>
      </c>
      <c r="AM773" s="75">
        <f t="shared" si="504"/>
        <v>0</v>
      </c>
      <c r="AN773" s="75">
        <f t="shared" si="505"/>
        <v>0</v>
      </c>
      <c r="AO773" s="75">
        <f t="shared" si="506"/>
        <v>0</v>
      </c>
      <c r="AP773" s="75">
        <f t="shared" si="507"/>
        <v>4200000</v>
      </c>
      <c r="AQ773" s="75">
        <v>0</v>
      </c>
      <c r="AR773" s="75">
        <v>0</v>
      </c>
      <c r="AS773" s="75">
        <v>0</v>
      </c>
      <c r="AT773" s="80">
        <v>0</v>
      </c>
      <c r="AU773" s="82">
        <f t="shared" si="508"/>
        <v>81405840.818181813</v>
      </c>
      <c r="AV773" s="113">
        <f t="shared" si="509"/>
        <v>58537821.610909089</v>
      </c>
      <c r="AW773" s="75">
        <f t="shared" si="510"/>
        <v>78750345.818181813</v>
      </c>
      <c r="AX773" s="75">
        <f t="shared" si="511"/>
        <v>5512524.207272727</v>
      </c>
      <c r="AY773" s="76">
        <f t="shared" si="512"/>
        <v>1853782.161090909</v>
      </c>
      <c r="AZ773" s="75">
        <v>0</v>
      </c>
      <c r="BA773" s="75">
        <v>0</v>
      </c>
      <c r="BB773" s="75">
        <v>0</v>
      </c>
      <c r="BC773" s="80">
        <v>0</v>
      </c>
      <c r="BD773" s="80">
        <v>0</v>
      </c>
      <c r="BE773" s="80">
        <v>0</v>
      </c>
      <c r="BF773" s="78">
        <v>0</v>
      </c>
      <c r="BG773" s="348">
        <f t="shared" si="513"/>
        <v>7366306.3683636356</v>
      </c>
      <c r="BH773" s="188">
        <f t="shared" si="514"/>
        <v>74039534</v>
      </c>
      <c r="BM773" s="50">
        <v>1477052</v>
      </c>
      <c r="BN773" s="391">
        <f t="shared" si="541"/>
        <v>0</v>
      </c>
      <c r="BO773" s="391">
        <f t="shared" si="542"/>
        <v>1477052</v>
      </c>
      <c r="BP773" s="391">
        <f t="shared" si="523"/>
        <v>44311560</v>
      </c>
      <c r="BQ773" s="50">
        <f t="shared" si="524"/>
        <v>0</v>
      </c>
      <c r="BR773" s="50">
        <f t="shared" si="525"/>
        <v>19738785.818181816</v>
      </c>
      <c r="BS773" s="50">
        <f t="shared" si="526"/>
        <v>2655495</v>
      </c>
      <c r="BT773" s="50">
        <f t="shared" si="527"/>
        <v>4500000</v>
      </c>
      <c r="BU773" s="50">
        <f t="shared" si="528"/>
        <v>6000000</v>
      </c>
      <c r="BV773" s="50">
        <f t="shared" si="529"/>
        <v>0</v>
      </c>
      <c r="BW773" s="50">
        <f t="shared" si="530"/>
        <v>0</v>
      </c>
      <c r="BX773" s="50">
        <f t="shared" si="531"/>
        <v>0</v>
      </c>
      <c r="BY773" s="50">
        <f t="shared" si="532"/>
        <v>4200000</v>
      </c>
      <c r="BZ773" s="50">
        <v>0</v>
      </c>
      <c r="CA773" s="50">
        <v>0</v>
      </c>
      <c r="CB773" s="50">
        <v>0</v>
      </c>
      <c r="CC773" s="50">
        <v>0</v>
      </c>
      <c r="CD773" s="391">
        <f t="shared" si="533"/>
        <v>81405840.818181813</v>
      </c>
      <c r="CE773" s="391">
        <f t="shared" si="537"/>
        <v>64050345.818181813</v>
      </c>
      <c r="CF773" s="391">
        <f t="shared" si="538"/>
        <v>78750345.818181813</v>
      </c>
      <c r="CG773" s="50">
        <f t="shared" si="515"/>
        <v>5512524.207272727</v>
      </c>
      <c r="CH773" s="395">
        <f t="shared" si="516"/>
        <v>2405034.5818181816</v>
      </c>
      <c r="CI773" s="398">
        <v>0</v>
      </c>
      <c r="CJ773" s="50">
        <v>0</v>
      </c>
      <c r="CK773" s="50">
        <v>0</v>
      </c>
      <c r="CL773" s="50">
        <v>0</v>
      </c>
      <c r="CM773" s="50">
        <v>0</v>
      </c>
      <c r="CN773" s="50">
        <v>0</v>
      </c>
      <c r="CO773" s="50">
        <v>0</v>
      </c>
      <c r="CP773" s="395">
        <f t="shared" si="517"/>
        <v>7917558.7890909091</v>
      </c>
      <c r="CQ773" s="391">
        <f t="shared" si="518"/>
        <v>73488282</v>
      </c>
      <c r="CR773" s="391">
        <f t="shared" si="519"/>
        <v>-551252</v>
      </c>
    </row>
    <row r="774" spans="1:96" s="50" customFormat="1" ht="24" customHeight="1" x14ac:dyDescent="0.2">
      <c r="A774" s="182">
        <f t="shared" si="536"/>
        <v>2655495</v>
      </c>
      <c r="B774" s="298">
        <f t="shared" si="520"/>
        <v>768</v>
      </c>
      <c r="C774" s="266">
        <v>256</v>
      </c>
      <c r="D774" s="299"/>
      <c r="E774" s="252" t="s">
        <v>760</v>
      </c>
      <c r="F774" s="253" t="s">
        <v>2461</v>
      </c>
      <c r="G774" s="252" t="s">
        <v>2414</v>
      </c>
      <c r="H774" s="274" t="s">
        <v>2447</v>
      </c>
      <c r="I774" s="294" t="s">
        <v>3162</v>
      </c>
      <c r="J774" s="65">
        <v>3660481041</v>
      </c>
      <c r="K774" s="65"/>
      <c r="L774" s="65" t="s">
        <v>2447</v>
      </c>
      <c r="M774" s="292" t="s">
        <v>2380</v>
      </c>
      <c r="N774" s="65"/>
      <c r="O774" s="65"/>
      <c r="P774" s="90"/>
      <c r="Q774" s="254">
        <v>30</v>
      </c>
      <c r="R774" s="255">
        <v>60</v>
      </c>
      <c r="S774" s="65">
        <v>0</v>
      </c>
      <c r="T774" s="65">
        <v>0</v>
      </c>
      <c r="U774" s="90">
        <v>0</v>
      </c>
      <c r="V774" s="260">
        <v>21</v>
      </c>
      <c r="W774" s="99">
        <v>0</v>
      </c>
      <c r="X774" s="84">
        <v>0</v>
      </c>
      <c r="Y774" s="99">
        <v>0</v>
      </c>
      <c r="Z774" s="390">
        <f t="shared" si="540"/>
        <v>0</v>
      </c>
      <c r="AA774" s="327">
        <v>1477052</v>
      </c>
      <c r="AB774" s="327">
        <v>0</v>
      </c>
      <c r="AC774" s="328">
        <f t="shared" si="497"/>
        <v>1477052</v>
      </c>
      <c r="AD774" s="75">
        <v>4500000</v>
      </c>
      <c r="AE774" s="75">
        <v>6000000</v>
      </c>
      <c r="AF774" s="338">
        <f t="shared" si="521"/>
        <v>281982.65454545454</v>
      </c>
      <c r="AG774" s="113">
        <f t="shared" si="498"/>
        <v>44311560</v>
      </c>
      <c r="AH774" s="75">
        <f t="shared" si="499"/>
        <v>0</v>
      </c>
      <c r="AI774" s="75">
        <f t="shared" si="500"/>
        <v>16918959.272727273</v>
      </c>
      <c r="AJ774" s="75">
        <f t="shared" si="501"/>
        <v>0</v>
      </c>
      <c r="AK774" s="75">
        <f t="shared" si="502"/>
        <v>4500000</v>
      </c>
      <c r="AL774" s="75">
        <f t="shared" si="503"/>
        <v>6000000</v>
      </c>
      <c r="AM774" s="75">
        <f t="shared" si="504"/>
        <v>0</v>
      </c>
      <c r="AN774" s="75">
        <f t="shared" si="505"/>
        <v>0</v>
      </c>
      <c r="AO774" s="75">
        <f t="shared" si="506"/>
        <v>0</v>
      </c>
      <c r="AP774" s="75">
        <f t="shared" si="507"/>
        <v>4200000</v>
      </c>
      <c r="AQ774" s="75">
        <v>0</v>
      </c>
      <c r="AR774" s="75">
        <v>0</v>
      </c>
      <c r="AS774" s="75">
        <v>0</v>
      </c>
      <c r="AT774" s="80">
        <v>0</v>
      </c>
      <c r="AU774" s="82">
        <f t="shared" si="508"/>
        <v>75930519.272727281</v>
      </c>
      <c r="AV774" s="113">
        <f t="shared" si="509"/>
        <v>55915382.923636369</v>
      </c>
      <c r="AW774" s="75">
        <f t="shared" si="510"/>
        <v>75930519.272727281</v>
      </c>
      <c r="AX774" s="75">
        <f t="shared" si="511"/>
        <v>5315136.3490909105</v>
      </c>
      <c r="AY774" s="76">
        <f t="shared" si="512"/>
        <v>1591538.2923636371</v>
      </c>
      <c r="AZ774" s="75">
        <v>0</v>
      </c>
      <c r="BA774" s="75">
        <v>0</v>
      </c>
      <c r="BB774" s="75">
        <v>0</v>
      </c>
      <c r="BC774" s="80">
        <v>0</v>
      </c>
      <c r="BD774" s="80">
        <v>0</v>
      </c>
      <c r="BE774" s="80">
        <v>0</v>
      </c>
      <c r="BF774" s="78">
        <v>0</v>
      </c>
      <c r="BG774" s="348">
        <f t="shared" si="513"/>
        <v>6906674.6414545476</v>
      </c>
      <c r="BH774" s="188">
        <f t="shared" si="514"/>
        <v>69023844</v>
      </c>
      <c r="BM774" s="50">
        <v>1477052</v>
      </c>
      <c r="BN774" s="391">
        <f t="shared" si="541"/>
        <v>0</v>
      </c>
      <c r="BO774" s="391">
        <f t="shared" si="542"/>
        <v>1477052</v>
      </c>
      <c r="BP774" s="391">
        <f t="shared" si="523"/>
        <v>44311560</v>
      </c>
      <c r="BQ774" s="50">
        <f t="shared" si="524"/>
        <v>0</v>
      </c>
      <c r="BR774" s="50">
        <f t="shared" si="525"/>
        <v>16918959.272727273</v>
      </c>
      <c r="BS774" s="50">
        <f t="shared" si="526"/>
        <v>0</v>
      </c>
      <c r="BT774" s="50">
        <f t="shared" si="527"/>
        <v>4500000</v>
      </c>
      <c r="BU774" s="50">
        <f t="shared" si="528"/>
        <v>6000000</v>
      </c>
      <c r="BV774" s="50">
        <f t="shared" si="529"/>
        <v>0</v>
      </c>
      <c r="BW774" s="50">
        <f t="shared" si="530"/>
        <v>0</v>
      </c>
      <c r="BX774" s="50">
        <f t="shared" si="531"/>
        <v>0</v>
      </c>
      <c r="BY774" s="50">
        <f t="shared" si="532"/>
        <v>4200000</v>
      </c>
      <c r="BZ774" s="50">
        <v>0</v>
      </c>
      <c r="CA774" s="50">
        <v>0</v>
      </c>
      <c r="CB774" s="50">
        <v>0</v>
      </c>
      <c r="CC774" s="50">
        <v>0</v>
      </c>
      <c r="CD774" s="391">
        <f t="shared" si="533"/>
        <v>75930519.272727281</v>
      </c>
      <c r="CE774" s="391">
        <f t="shared" si="537"/>
        <v>61230519.272727281</v>
      </c>
      <c r="CF774" s="391">
        <f t="shared" si="538"/>
        <v>75930519.272727281</v>
      </c>
      <c r="CG774" s="50">
        <f t="shared" si="515"/>
        <v>5315136.3490909105</v>
      </c>
      <c r="CH774" s="395">
        <f t="shared" si="516"/>
        <v>2123051.9272727282</v>
      </c>
      <c r="CI774" s="398">
        <v>0</v>
      </c>
      <c r="CJ774" s="50">
        <v>0</v>
      </c>
      <c r="CK774" s="50">
        <v>0</v>
      </c>
      <c r="CL774" s="50">
        <v>0</v>
      </c>
      <c r="CM774" s="50">
        <v>0</v>
      </c>
      <c r="CN774" s="50">
        <v>0</v>
      </c>
      <c r="CO774" s="50">
        <v>0</v>
      </c>
      <c r="CP774" s="395">
        <f t="shared" si="517"/>
        <v>7438188.2763636392</v>
      </c>
      <c r="CQ774" s="391">
        <f t="shared" si="518"/>
        <v>68492330</v>
      </c>
      <c r="CR774" s="391">
        <f t="shared" si="519"/>
        <v>-531514</v>
      </c>
    </row>
    <row r="775" spans="1:96" s="50" customFormat="1" ht="24" customHeight="1" x14ac:dyDescent="0.2">
      <c r="A775" s="182">
        <f t="shared" si="536"/>
        <v>2655495</v>
      </c>
      <c r="B775" s="298">
        <f t="shared" si="520"/>
        <v>769</v>
      </c>
      <c r="C775" s="266">
        <v>360</v>
      </c>
      <c r="D775" s="299"/>
      <c r="E775" s="242" t="s">
        <v>1225</v>
      </c>
      <c r="F775" s="243" t="s">
        <v>2487</v>
      </c>
      <c r="G775" s="287" t="s">
        <v>137</v>
      </c>
      <c r="H775" s="274" t="s">
        <v>1294</v>
      </c>
      <c r="I775" s="294" t="s">
        <v>3163</v>
      </c>
      <c r="J775" s="65" t="s">
        <v>2488</v>
      </c>
      <c r="K775" s="65" t="s">
        <v>2489</v>
      </c>
      <c r="L775" s="274" t="s">
        <v>1294</v>
      </c>
      <c r="M775" s="292" t="s">
        <v>137</v>
      </c>
      <c r="N775" s="246" t="s">
        <v>2410</v>
      </c>
      <c r="O775" s="65"/>
      <c r="P775" s="90"/>
      <c r="Q775" s="264">
        <v>30</v>
      </c>
      <c r="R775" s="246">
        <v>120</v>
      </c>
      <c r="S775" s="246">
        <v>110</v>
      </c>
      <c r="T775" s="246">
        <v>29.33</v>
      </c>
      <c r="U775" s="90">
        <v>0</v>
      </c>
      <c r="V775" s="265">
        <v>15</v>
      </c>
      <c r="W775" s="99">
        <v>0</v>
      </c>
      <c r="X775" s="84">
        <v>0</v>
      </c>
      <c r="Y775" s="99">
        <v>1</v>
      </c>
      <c r="Z775" s="65">
        <v>1</v>
      </c>
      <c r="AA775" s="319">
        <v>885165</v>
      </c>
      <c r="AB775" s="319">
        <v>0</v>
      </c>
      <c r="AC775" s="320">
        <f>AA775+AB775</f>
        <v>885165</v>
      </c>
      <c r="AD775" s="75">
        <v>4500000</v>
      </c>
      <c r="AE775" s="75">
        <v>6000000</v>
      </c>
      <c r="AF775" s="338">
        <f t="shared" si="521"/>
        <v>168986.04545454544</v>
      </c>
      <c r="AG775" s="113">
        <f t="shared" si="498"/>
        <v>26554950</v>
      </c>
      <c r="AH775" s="75">
        <f t="shared" si="499"/>
        <v>0</v>
      </c>
      <c r="AI775" s="75">
        <f t="shared" si="500"/>
        <v>20278325.454545453</v>
      </c>
      <c r="AJ775" s="75">
        <f t="shared" si="501"/>
        <v>2655495</v>
      </c>
      <c r="AK775" s="75">
        <f t="shared" si="502"/>
        <v>4500000</v>
      </c>
      <c r="AL775" s="75">
        <f t="shared" si="503"/>
        <v>6000000</v>
      </c>
      <c r="AM775" s="75">
        <f t="shared" si="504"/>
        <v>4647116.25</v>
      </c>
      <c r="AN775" s="75">
        <f t="shared" si="505"/>
        <v>4956360.7131818179</v>
      </c>
      <c r="AO775" s="75">
        <f t="shared" si="506"/>
        <v>0</v>
      </c>
      <c r="AP775" s="75">
        <f t="shared" si="507"/>
        <v>3000000</v>
      </c>
      <c r="AQ775" s="75">
        <v>0</v>
      </c>
      <c r="AR775" s="75">
        <v>0</v>
      </c>
      <c r="AS775" s="75">
        <v>0</v>
      </c>
      <c r="AT775" s="80">
        <v>0</v>
      </c>
      <c r="AU775" s="82">
        <f t="shared" si="508"/>
        <v>72592247.417727277</v>
      </c>
      <c r="AV775" s="113">
        <f t="shared" si="509"/>
        <v>51541179.74848637</v>
      </c>
      <c r="AW775" s="75">
        <f t="shared" si="510"/>
        <v>69936752.417727262</v>
      </c>
      <c r="AX775" s="75">
        <f t="shared" si="511"/>
        <v>4895572.6692409087</v>
      </c>
      <c r="AY775" s="76">
        <f t="shared" si="512"/>
        <v>1154117.9748486371</v>
      </c>
      <c r="AZ775" s="75">
        <v>0</v>
      </c>
      <c r="BA775" s="75">
        <v>0</v>
      </c>
      <c r="BB775" s="75">
        <v>0</v>
      </c>
      <c r="BC775" s="80">
        <v>0</v>
      </c>
      <c r="BD775" s="80">
        <v>0</v>
      </c>
      <c r="BE775" s="80">
        <v>0</v>
      </c>
      <c r="BF775" s="78">
        <v>0</v>
      </c>
      <c r="BG775" s="348">
        <f t="shared" si="513"/>
        <v>6049690.6440895461</v>
      </c>
      <c r="BH775" s="188">
        <f t="shared" si="514"/>
        <v>66542556</v>
      </c>
      <c r="BM775" s="50">
        <v>885165</v>
      </c>
      <c r="BN775" s="391">
        <f>AB775</f>
        <v>0</v>
      </c>
      <c r="BO775" s="391">
        <f>BM775+BN775</f>
        <v>885165</v>
      </c>
      <c r="BP775" s="391">
        <f t="shared" si="523"/>
        <v>26554950</v>
      </c>
      <c r="BQ775" s="50">
        <f t="shared" si="524"/>
        <v>0</v>
      </c>
      <c r="BR775" s="50">
        <f t="shared" si="525"/>
        <v>20278325.454545453</v>
      </c>
      <c r="BS775" s="50">
        <f t="shared" si="526"/>
        <v>2655495</v>
      </c>
      <c r="BT775" s="50">
        <f t="shared" si="527"/>
        <v>4500000</v>
      </c>
      <c r="BU775" s="50">
        <f t="shared" si="528"/>
        <v>6000000</v>
      </c>
      <c r="BV775" s="50">
        <f t="shared" si="529"/>
        <v>4647116.25</v>
      </c>
      <c r="BW775" s="50">
        <f t="shared" si="530"/>
        <v>4956360.7131818179</v>
      </c>
      <c r="BX775" s="50">
        <f t="shared" si="531"/>
        <v>0</v>
      </c>
      <c r="BY775" s="50">
        <f t="shared" si="532"/>
        <v>3000000</v>
      </c>
      <c r="BZ775" s="50">
        <v>0</v>
      </c>
      <c r="CA775" s="50">
        <v>0</v>
      </c>
      <c r="CB775" s="50">
        <v>0</v>
      </c>
      <c r="CC775" s="50">
        <v>0</v>
      </c>
      <c r="CD775" s="391">
        <f t="shared" si="533"/>
        <v>72592247.417727277</v>
      </c>
      <c r="CE775" s="391">
        <f t="shared" si="537"/>
        <v>56436752.417727277</v>
      </c>
      <c r="CF775" s="391">
        <f t="shared" si="538"/>
        <v>69936752.417727262</v>
      </c>
      <c r="CG775" s="50">
        <f t="shared" si="515"/>
        <v>4895572.6692409087</v>
      </c>
      <c r="CH775" s="395">
        <f t="shared" si="516"/>
        <v>1643675.2417727278</v>
      </c>
      <c r="CI775" s="398">
        <v>0</v>
      </c>
      <c r="CJ775" s="50">
        <v>0</v>
      </c>
      <c r="CK775" s="50">
        <v>0</v>
      </c>
      <c r="CL775" s="50">
        <v>0</v>
      </c>
      <c r="CM775" s="50">
        <v>0</v>
      </c>
      <c r="CN775" s="50">
        <v>0</v>
      </c>
      <c r="CO775" s="50">
        <v>0</v>
      </c>
      <c r="CP775" s="395">
        <f t="shared" si="517"/>
        <v>6539247.9110136367</v>
      </c>
      <c r="CQ775" s="391">
        <f t="shared" si="518"/>
        <v>66052999</v>
      </c>
      <c r="CR775" s="391">
        <f t="shared" si="519"/>
        <v>-489557</v>
      </c>
    </row>
    <row r="776" spans="1:96" s="197" customFormat="1" ht="24" customHeight="1" x14ac:dyDescent="0.2">
      <c r="A776" s="182">
        <f t="shared" si="536"/>
        <v>2655495</v>
      </c>
      <c r="B776" s="298">
        <f t="shared" si="520"/>
        <v>770</v>
      </c>
      <c r="C776" s="266">
        <v>76</v>
      </c>
      <c r="D776" s="299"/>
      <c r="E776" s="267" t="s">
        <v>2451</v>
      </c>
      <c r="F776" s="268" t="s">
        <v>2452</v>
      </c>
      <c r="G776" s="267" t="s">
        <v>2414</v>
      </c>
      <c r="H776" s="274" t="s">
        <v>983</v>
      </c>
      <c r="I776" s="290" t="s">
        <v>3155</v>
      </c>
      <c r="J776" s="67" t="s">
        <v>2473</v>
      </c>
      <c r="K776" s="67" t="s">
        <v>2474</v>
      </c>
      <c r="L776" s="274" t="s">
        <v>88</v>
      </c>
      <c r="M776" s="292" t="s">
        <v>2380</v>
      </c>
      <c r="N776" s="101"/>
      <c r="O776" s="67"/>
      <c r="P776" s="92"/>
      <c r="Q776" s="269">
        <v>30</v>
      </c>
      <c r="R776" s="270">
        <v>82</v>
      </c>
      <c r="S776" s="67">
        <v>0</v>
      </c>
      <c r="T776" s="67">
        <v>0</v>
      </c>
      <c r="U776" s="90">
        <v>0</v>
      </c>
      <c r="V776" s="271">
        <v>19</v>
      </c>
      <c r="W776" s="101">
        <v>0</v>
      </c>
      <c r="X776" s="299">
        <v>0</v>
      </c>
      <c r="Y776" s="289">
        <v>0</v>
      </c>
      <c r="Z776" s="290">
        <v>0</v>
      </c>
      <c r="AA776" s="327">
        <v>1477052</v>
      </c>
      <c r="AB776" s="328">
        <v>0</v>
      </c>
      <c r="AC776" s="328">
        <f>AA776+AB776</f>
        <v>1477052</v>
      </c>
      <c r="AD776" s="75">
        <v>4500000</v>
      </c>
      <c r="AE776" s="75">
        <v>6000000</v>
      </c>
      <c r="AF776" s="338">
        <f t="shared" si="521"/>
        <v>281982.65454545454</v>
      </c>
      <c r="AG776" s="113">
        <f t="shared" ref="AG776:AG819" si="543">AA776*Q776</f>
        <v>44311560</v>
      </c>
      <c r="AH776" s="75">
        <f t="shared" ref="AH776:AH819" si="544">AB776*Q776</f>
        <v>0</v>
      </c>
      <c r="AI776" s="75">
        <f t="shared" ref="AI776:AI819" si="545">AF776*R776</f>
        <v>23122577.672727272</v>
      </c>
      <c r="AJ776" s="75">
        <f t="shared" ref="AJ776:AJ819" si="546">IF(Q776=31,A776*Z776,(Q776/30)*A776*Z776)</f>
        <v>0</v>
      </c>
      <c r="AK776" s="75">
        <f t="shared" ref="AK776:AK819" si="547">IF(Q776=31,AD776,(Q776/30)*AD776)</f>
        <v>4500000</v>
      </c>
      <c r="AL776" s="75">
        <f t="shared" ref="AL776:AL819" si="548">IF(Q776=31,AE776,(Q776/30)*AE776)</f>
        <v>6000000</v>
      </c>
      <c r="AM776" s="75">
        <f t="shared" ref="AM776:AM819" si="549">(AC776*30/220)*35%*S776</f>
        <v>0</v>
      </c>
      <c r="AN776" s="75">
        <f t="shared" ref="AN776:AN819" si="550">AC776*30/220*1.4*T776</f>
        <v>0</v>
      </c>
      <c r="AO776" s="75">
        <f t="shared" ref="AO776:AO819" si="551">AC776*U776</f>
        <v>0</v>
      </c>
      <c r="AP776" s="75">
        <f t="shared" ref="AP776:AP819" si="552">200000*V776</f>
        <v>3800000</v>
      </c>
      <c r="AQ776" s="75">
        <v>0</v>
      </c>
      <c r="AR776" s="75">
        <v>0</v>
      </c>
      <c r="AS776" s="75">
        <v>0</v>
      </c>
      <c r="AT776" s="80">
        <v>0</v>
      </c>
      <c r="AU776" s="82">
        <f t="shared" ref="AU776:AU819" si="553">SUM(AG776:AT776)</f>
        <v>81734137.672727272</v>
      </c>
      <c r="AV776" s="113">
        <f t="shared" ref="AV776:AV819" si="554">AU776-(AX776+AP776+AO776+AL776+AK776+AJ776+AT776)</f>
        <v>61712748.035636365</v>
      </c>
      <c r="AW776" s="75">
        <f t="shared" ref="AW776:AW819" si="555">AG776+AH776+AK776+AL776+AI776+AN776+AM776+AP776</f>
        <v>81734137.672727272</v>
      </c>
      <c r="AX776" s="75">
        <f t="shared" ref="AX776:AX819" si="556">AW776*7%</f>
        <v>5721389.6370909093</v>
      </c>
      <c r="AY776" s="76">
        <f t="shared" ref="AY776:AY819" si="557">IF(AV776&lt;=40000000,0,IF(AND(AV776&gt;40000000,AV776&lt;=80000000),(AV776-40000000)*10%,IF(AND(AV776&gt;80000000,AV776&lt;=120000000),4000000+(AV776-80000000)*15%,IF(AND(AV776&gt;120000000,AV776&lt;=180000000),10000000+(AV776-120000000)*20%,IF(AND(AV776&gt;180000000,AV776&lt;=240000000),22000000+(AV776-180000000)*25%,IF(AND(AV776&gt;240000000,AV776&lt;=320000000),37000000+(AV776-240000000)*30%,61000000+(AV776-320000000)*35%))))))</f>
        <v>2171274.8035636367</v>
      </c>
      <c r="AZ776" s="75">
        <v>0</v>
      </c>
      <c r="BA776" s="75">
        <v>0</v>
      </c>
      <c r="BB776" s="75">
        <v>0</v>
      </c>
      <c r="BC776" s="80">
        <v>0</v>
      </c>
      <c r="BD776" s="80">
        <v>0</v>
      </c>
      <c r="BE776" s="80">
        <v>0</v>
      </c>
      <c r="BF776" s="78">
        <v>0</v>
      </c>
      <c r="BG776" s="348">
        <f t="shared" ref="BG776:BG819" si="558">SUM(AX776:BF776)</f>
        <v>7892664.440654546</v>
      </c>
      <c r="BH776" s="188">
        <f t="shared" ref="BH776:BH819" si="559">INT(AU776-BG776)</f>
        <v>73841473</v>
      </c>
      <c r="BI776" s="200"/>
      <c r="BJ776" s="201"/>
      <c r="BK776" s="202"/>
      <c r="BM776" s="50">
        <v>1477052</v>
      </c>
      <c r="BN776" s="391">
        <f t="shared" ref="BN776:BN819" si="560">AB776</f>
        <v>0</v>
      </c>
      <c r="BO776" s="391">
        <f t="shared" ref="BO776:BO790" si="561">BN776+BM776</f>
        <v>1477052</v>
      </c>
      <c r="BP776" s="391">
        <f t="shared" si="523"/>
        <v>44311560</v>
      </c>
      <c r="BQ776" s="50">
        <f t="shared" si="524"/>
        <v>0</v>
      </c>
      <c r="BR776" s="50">
        <f t="shared" si="525"/>
        <v>23122577.672727272</v>
      </c>
      <c r="BS776" s="50">
        <f t="shared" si="526"/>
        <v>0</v>
      </c>
      <c r="BT776" s="50">
        <f t="shared" si="527"/>
        <v>4500000</v>
      </c>
      <c r="BU776" s="50">
        <f t="shared" si="528"/>
        <v>6000000</v>
      </c>
      <c r="BV776" s="50">
        <f t="shared" si="529"/>
        <v>0</v>
      </c>
      <c r="BW776" s="50">
        <f t="shared" si="530"/>
        <v>0</v>
      </c>
      <c r="BX776" s="50">
        <f t="shared" si="531"/>
        <v>0</v>
      </c>
      <c r="BY776" s="50">
        <f t="shared" si="532"/>
        <v>3800000</v>
      </c>
      <c r="BZ776" s="50">
        <v>0</v>
      </c>
      <c r="CA776" s="50">
        <v>0</v>
      </c>
      <c r="CB776" s="50">
        <v>0</v>
      </c>
      <c r="CC776" s="50">
        <v>0</v>
      </c>
      <c r="CD776" s="391">
        <f t="shared" si="533"/>
        <v>81734137.672727272</v>
      </c>
      <c r="CE776" s="391">
        <f t="shared" si="537"/>
        <v>67434137.672727272</v>
      </c>
      <c r="CF776" s="391">
        <f t="shared" si="538"/>
        <v>81734137.672727272</v>
      </c>
      <c r="CG776" s="50">
        <f t="shared" ref="CG776:CG803" si="562">CF776*7%</f>
        <v>5721389.6370909093</v>
      </c>
      <c r="CH776" s="395">
        <f t="shared" ref="CH776:CH818" si="563">(CE776-40000000)*10%</f>
        <v>2743413.7672727276</v>
      </c>
      <c r="CI776" s="398">
        <v>0</v>
      </c>
      <c r="CJ776" s="50">
        <v>0</v>
      </c>
      <c r="CK776" s="50">
        <v>0</v>
      </c>
      <c r="CL776" s="50">
        <v>0</v>
      </c>
      <c r="CM776" s="50">
        <v>0</v>
      </c>
      <c r="CN776" s="50">
        <v>0</v>
      </c>
      <c r="CO776" s="50">
        <v>0</v>
      </c>
      <c r="CP776" s="395">
        <f t="shared" ref="CP776:CP819" si="564">SUM(CG776:CO776)</f>
        <v>8464803.4043636359</v>
      </c>
      <c r="CQ776" s="391">
        <f t="shared" ref="CQ776:CQ819" si="565">INT(CD776-CP776)</f>
        <v>73269334</v>
      </c>
      <c r="CR776" s="391">
        <f t="shared" ref="CR776:CR819" si="566">CQ776-BH776</f>
        <v>-572139</v>
      </c>
    </row>
    <row r="777" spans="1:96" s="197" customFormat="1" ht="24" customHeight="1" x14ac:dyDescent="0.2">
      <c r="A777" s="182">
        <f t="shared" si="536"/>
        <v>2655495</v>
      </c>
      <c r="B777" s="298">
        <f t="shared" ref="B777:B819" si="567">B776+1</f>
        <v>771</v>
      </c>
      <c r="C777" s="266">
        <v>77</v>
      </c>
      <c r="D777" s="299"/>
      <c r="E777" s="267" t="s">
        <v>715</v>
      </c>
      <c r="F777" s="268" t="s">
        <v>1394</v>
      </c>
      <c r="G777" s="267" t="s">
        <v>2414</v>
      </c>
      <c r="H777" s="274" t="s">
        <v>983</v>
      </c>
      <c r="I777" s="290" t="s">
        <v>3156</v>
      </c>
      <c r="J777" s="67" t="s">
        <v>2471</v>
      </c>
      <c r="K777" s="67" t="s">
        <v>2472</v>
      </c>
      <c r="L777" s="274" t="s">
        <v>88</v>
      </c>
      <c r="M777" s="288" t="s">
        <v>2381</v>
      </c>
      <c r="N777" s="101"/>
      <c r="O777" s="67"/>
      <c r="P777" s="92"/>
      <c r="Q777" s="269">
        <v>30</v>
      </c>
      <c r="R777" s="270">
        <v>71</v>
      </c>
      <c r="S777" s="67">
        <v>0</v>
      </c>
      <c r="T777" s="67">
        <v>0</v>
      </c>
      <c r="U777" s="90">
        <v>0</v>
      </c>
      <c r="V777" s="271">
        <v>20</v>
      </c>
      <c r="W777" s="101">
        <v>0</v>
      </c>
      <c r="X777" s="299">
        <v>0</v>
      </c>
      <c r="Y777" s="289">
        <v>0</v>
      </c>
      <c r="Z777" s="290">
        <v>0</v>
      </c>
      <c r="AA777" s="327">
        <v>1311206</v>
      </c>
      <c r="AB777" s="328">
        <v>0</v>
      </c>
      <c r="AC777" s="328">
        <f>AA777+AB777</f>
        <v>1311206</v>
      </c>
      <c r="AD777" s="75">
        <v>4500000</v>
      </c>
      <c r="AE777" s="75">
        <v>6000000</v>
      </c>
      <c r="AF777" s="338">
        <f t="shared" ref="AF777:AF819" si="568">(AC777*30)/220*1.4</f>
        <v>250321.14545454542</v>
      </c>
      <c r="AG777" s="113">
        <f t="shared" si="543"/>
        <v>39336180</v>
      </c>
      <c r="AH777" s="75">
        <f t="shared" si="544"/>
        <v>0</v>
      </c>
      <c r="AI777" s="75">
        <f t="shared" si="545"/>
        <v>17772801.327272724</v>
      </c>
      <c r="AJ777" s="75">
        <f t="shared" si="546"/>
        <v>0</v>
      </c>
      <c r="AK777" s="75">
        <f t="shared" si="547"/>
        <v>4500000</v>
      </c>
      <c r="AL777" s="75">
        <f t="shared" si="548"/>
        <v>6000000</v>
      </c>
      <c r="AM777" s="75">
        <f t="shared" si="549"/>
        <v>0</v>
      </c>
      <c r="AN777" s="75">
        <f t="shared" si="550"/>
        <v>0</v>
      </c>
      <c r="AO777" s="75">
        <f t="shared" si="551"/>
        <v>0</v>
      </c>
      <c r="AP777" s="75">
        <f t="shared" si="552"/>
        <v>4000000</v>
      </c>
      <c r="AQ777" s="75">
        <v>0</v>
      </c>
      <c r="AR777" s="75">
        <v>0</v>
      </c>
      <c r="AS777" s="75">
        <v>0</v>
      </c>
      <c r="AT777" s="80">
        <v>0</v>
      </c>
      <c r="AU777" s="82">
        <f t="shared" si="553"/>
        <v>71608981.327272728</v>
      </c>
      <c r="AV777" s="113">
        <f t="shared" si="554"/>
        <v>52096352.634363636</v>
      </c>
      <c r="AW777" s="75">
        <f t="shared" si="555"/>
        <v>71608981.327272728</v>
      </c>
      <c r="AX777" s="75">
        <f t="shared" si="556"/>
        <v>5012628.6929090917</v>
      </c>
      <c r="AY777" s="76">
        <f t="shared" si="557"/>
        <v>1209635.2634363638</v>
      </c>
      <c r="AZ777" s="75">
        <v>0</v>
      </c>
      <c r="BA777" s="75">
        <v>0</v>
      </c>
      <c r="BB777" s="75">
        <v>0</v>
      </c>
      <c r="BC777" s="80">
        <v>0</v>
      </c>
      <c r="BD777" s="80">
        <v>0</v>
      </c>
      <c r="BE777" s="80">
        <v>0</v>
      </c>
      <c r="BF777" s="78">
        <v>0</v>
      </c>
      <c r="BG777" s="348">
        <f t="shared" si="558"/>
        <v>6222263.9563454557</v>
      </c>
      <c r="BH777" s="188">
        <f t="shared" si="559"/>
        <v>65386717</v>
      </c>
      <c r="BI777" s="200"/>
      <c r="BJ777" s="201"/>
      <c r="BK777" s="202"/>
      <c r="BM777" s="50">
        <v>1311206</v>
      </c>
      <c r="BN777" s="391">
        <f t="shared" si="560"/>
        <v>0</v>
      </c>
      <c r="BO777" s="391">
        <f t="shared" si="561"/>
        <v>1311206</v>
      </c>
      <c r="BP777" s="391">
        <f t="shared" si="523"/>
        <v>39336180</v>
      </c>
      <c r="BQ777" s="50">
        <f t="shared" si="524"/>
        <v>0</v>
      </c>
      <c r="BR777" s="50">
        <f t="shared" si="525"/>
        <v>17772801.327272724</v>
      </c>
      <c r="BS777" s="50">
        <f t="shared" si="526"/>
        <v>0</v>
      </c>
      <c r="BT777" s="50">
        <f t="shared" si="527"/>
        <v>4500000</v>
      </c>
      <c r="BU777" s="50">
        <f t="shared" si="528"/>
        <v>6000000</v>
      </c>
      <c r="BV777" s="50">
        <f t="shared" si="529"/>
        <v>0</v>
      </c>
      <c r="BW777" s="50">
        <f t="shared" si="530"/>
        <v>0</v>
      </c>
      <c r="BX777" s="50">
        <f t="shared" si="531"/>
        <v>0</v>
      </c>
      <c r="BY777" s="50">
        <f t="shared" si="532"/>
        <v>4000000</v>
      </c>
      <c r="BZ777" s="50">
        <v>0</v>
      </c>
      <c r="CA777" s="50">
        <v>0</v>
      </c>
      <c r="CB777" s="50">
        <v>0</v>
      </c>
      <c r="CC777" s="50">
        <v>0</v>
      </c>
      <c r="CD777" s="391">
        <f t="shared" si="533"/>
        <v>71608981.327272728</v>
      </c>
      <c r="CE777" s="391">
        <f t="shared" si="537"/>
        <v>57108981.327272728</v>
      </c>
      <c r="CF777" s="391">
        <f t="shared" si="538"/>
        <v>71608981.327272728</v>
      </c>
      <c r="CG777" s="50">
        <f t="shared" si="562"/>
        <v>5012628.6929090917</v>
      </c>
      <c r="CH777" s="395">
        <f t="shared" si="563"/>
        <v>1710898.1327272728</v>
      </c>
      <c r="CI777" s="398">
        <v>0</v>
      </c>
      <c r="CJ777" s="50">
        <v>0</v>
      </c>
      <c r="CK777" s="50">
        <v>0</v>
      </c>
      <c r="CL777" s="50">
        <v>0</v>
      </c>
      <c r="CM777" s="50">
        <v>0</v>
      </c>
      <c r="CN777" s="50">
        <v>0</v>
      </c>
      <c r="CO777" s="50">
        <v>0</v>
      </c>
      <c r="CP777" s="395">
        <f t="shared" si="564"/>
        <v>6723526.8256363645</v>
      </c>
      <c r="CQ777" s="391">
        <f t="shared" si="565"/>
        <v>64885454</v>
      </c>
      <c r="CR777" s="391">
        <f t="shared" si="566"/>
        <v>-501263</v>
      </c>
    </row>
    <row r="778" spans="1:96" s="197" customFormat="1" ht="24" customHeight="1" x14ac:dyDescent="0.2">
      <c r="A778" s="182">
        <f t="shared" si="536"/>
        <v>2655495</v>
      </c>
      <c r="B778" s="298">
        <f t="shared" si="567"/>
        <v>772</v>
      </c>
      <c r="C778" s="266">
        <v>78</v>
      </c>
      <c r="D778" s="299"/>
      <c r="E778" s="267" t="s">
        <v>244</v>
      </c>
      <c r="F778" s="268" t="s">
        <v>2453</v>
      </c>
      <c r="G778" s="267" t="s">
        <v>2414</v>
      </c>
      <c r="H778" s="274" t="s">
        <v>983</v>
      </c>
      <c r="I778" s="290" t="s">
        <v>3157</v>
      </c>
      <c r="J778" s="67" t="s">
        <v>2470</v>
      </c>
      <c r="K778" s="67"/>
      <c r="L778" s="274" t="s">
        <v>88</v>
      </c>
      <c r="M778" s="288" t="s">
        <v>2380</v>
      </c>
      <c r="N778" s="103"/>
      <c r="O778" s="71"/>
      <c r="P778" s="94"/>
      <c r="Q778" s="269">
        <v>30</v>
      </c>
      <c r="R778" s="270">
        <v>65</v>
      </c>
      <c r="S778" s="67">
        <v>0</v>
      </c>
      <c r="T778" s="67">
        <v>0</v>
      </c>
      <c r="U778" s="90">
        <v>0</v>
      </c>
      <c r="V778" s="271">
        <v>20</v>
      </c>
      <c r="W778" s="101">
        <v>0</v>
      </c>
      <c r="X778" s="299">
        <v>0</v>
      </c>
      <c r="Y778" s="289">
        <v>0</v>
      </c>
      <c r="Z778" s="290">
        <v>0</v>
      </c>
      <c r="AA778" s="327">
        <v>1477052</v>
      </c>
      <c r="AB778" s="328">
        <v>0</v>
      </c>
      <c r="AC778" s="328">
        <f t="shared" ref="AC778:AC781" si="569">AA778+AB778</f>
        <v>1477052</v>
      </c>
      <c r="AD778" s="75">
        <v>4500000</v>
      </c>
      <c r="AE778" s="75">
        <v>6000000</v>
      </c>
      <c r="AF778" s="338">
        <f t="shared" si="568"/>
        <v>281982.65454545454</v>
      </c>
      <c r="AG778" s="113">
        <f t="shared" si="543"/>
        <v>44311560</v>
      </c>
      <c r="AH778" s="75">
        <f t="shared" si="544"/>
        <v>0</v>
      </c>
      <c r="AI778" s="75">
        <f t="shared" si="545"/>
        <v>18328872.545454547</v>
      </c>
      <c r="AJ778" s="75">
        <f t="shared" si="546"/>
        <v>0</v>
      </c>
      <c r="AK778" s="75">
        <f t="shared" si="547"/>
        <v>4500000</v>
      </c>
      <c r="AL778" s="75">
        <f t="shared" si="548"/>
        <v>6000000</v>
      </c>
      <c r="AM778" s="75">
        <f t="shared" si="549"/>
        <v>0</v>
      </c>
      <c r="AN778" s="75">
        <f t="shared" si="550"/>
        <v>0</v>
      </c>
      <c r="AO778" s="75">
        <f t="shared" si="551"/>
        <v>0</v>
      </c>
      <c r="AP778" s="75">
        <f t="shared" si="552"/>
        <v>4000000</v>
      </c>
      <c r="AQ778" s="75">
        <v>0</v>
      </c>
      <c r="AR778" s="75">
        <v>0</v>
      </c>
      <c r="AS778" s="75">
        <v>0</v>
      </c>
      <c r="AT778" s="80">
        <v>0</v>
      </c>
      <c r="AU778" s="82">
        <f t="shared" si="553"/>
        <v>77140432.545454547</v>
      </c>
      <c r="AV778" s="113">
        <f t="shared" si="554"/>
        <v>57240602.267272726</v>
      </c>
      <c r="AW778" s="75">
        <f t="shared" si="555"/>
        <v>77140432.545454547</v>
      </c>
      <c r="AX778" s="75">
        <f t="shared" si="556"/>
        <v>5399830.2781818192</v>
      </c>
      <c r="AY778" s="76">
        <f t="shared" si="557"/>
        <v>1724060.2267272726</v>
      </c>
      <c r="AZ778" s="75">
        <v>0</v>
      </c>
      <c r="BA778" s="75">
        <v>0</v>
      </c>
      <c r="BB778" s="75">
        <v>0</v>
      </c>
      <c r="BC778" s="80">
        <v>0</v>
      </c>
      <c r="BD778" s="80">
        <v>0</v>
      </c>
      <c r="BE778" s="80">
        <v>0</v>
      </c>
      <c r="BF778" s="78">
        <v>0</v>
      </c>
      <c r="BG778" s="348">
        <f t="shared" si="558"/>
        <v>7123890.5049090916</v>
      </c>
      <c r="BH778" s="188">
        <f t="shared" si="559"/>
        <v>70016542</v>
      </c>
      <c r="BI778" s="200"/>
      <c r="BJ778" s="201"/>
      <c r="BK778" s="202"/>
      <c r="BM778" s="50">
        <v>1477052</v>
      </c>
      <c r="BN778" s="391">
        <f t="shared" si="560"/>
        <v>0</v>
      </c>
      <c r="BO778" s="391">
        <f t="shared" si="561"/>
        <v>1477052</v>
      </c>
      <c r="BP778" s="391">
        <f t="shared" si="523"/>
        <v>44311560</v>
      </c>
      <c r="BQ778" s="50">
        <f t="shared" si="524"/>
        <v>0</v>
      </c>
      <c r="BR778" s="50">
        <f t="shared" si="525"/>
        <v>18328872.545454547</v>
      </c>
      <c r="BS778" s="50">
        <f t="shared" si="526"/>
        <v>0</v>
      </c>
      <c r="BT778" s="50">
        <f t="shared" si="527"/>
        <v>4500000</v>
      </c>
      <c r="BU778" s="50">
        <f t="shared" si="528"/>
        <v>6000000</v>
      </c>
      <c r="BV778" s="50">
        <f t="shared" si="529"/>
        <v>0</v>
      </c>
      <c r="BW778" s="50">
        <f t="shared" si="530"/>
        <v>0</v>
      </c>
      <c r="BX778" s="50">
        <f t="shared" si="531"/>
        <v>0</v>
      </c>
      <c r="BY778" s="50">
        <f t="shared" si="532"/>
        <v>4000000</v>
      </c>
      <c r="BZ778" s="50">
        <v>0</v>
      </c>
      <c r="CA778" s="50">
        <v>0</v>
      </c>
      <c r="CB778" s="50">
        <v>0</v>
      </c>
      <c r="CC778" s="50">
        <v>0</v>
      </c>
      <c r="CD778" s="391">
        <f t="shared" si="533"/>
        <v>77140432.545454547</v>
      </c>
      <c r="CE778" s="391">
        <f t="shared" si="537"/>
        <v>62640432.545454547</v>
      </c>
      <c r="CF778" s="391">
        <f t="shared" si="538"/>
        <v>77140432.545454547</v>
      </c>
      <c r="CG778" s="50">
        <f t="shared" si="562"/>
        <v>5399830.2781818192</v>
      </c>
      <c r="CH778" s="395">
        <f t="shared" si="563"/>
        <v>2264043.2545454549</v>
      </c>
      <c r="CI778" s="398">
        <v>0</v>
      </c>
      <c r="CJ778" s="50">
        <v>0</v>
      </c>
      <c r="CK778" s="50">
        <v>0</v>
      </c>
      <c r="CL778" s="50">
        <v>0</v>
      </c>
      <c r="CM778" s="50">
        <v>0</v>
      </c>
      <c r="CN778" s="50">
        <v>0</v>
      </c>
      <c r="CO778" s="50">
        <v>0</v>
      </c>
      <c r="CP778" s="395">
        <f t="shared" si="564"/>
        <v>7663873.5327272741</v>
      </c>
      <c r="CQ778" s="391">
        <f t="shared" si="565"/>
        <v>69476559</v>
      </c>
      <c r="CR778" s="391">
        <f t="shared" si="566"/>
        <v>-539983</v>
      </c>
    </row>
    <row r="779" spans="1:96" s="197" customFormat="1" ht="24" customHeight="1" x14ac:dyDescent="0.2">
      <c r="A779" s="182">
        <f t="shared" si="536"/>
        <v>2655495</v>
      </c>
      <c r="B779" s="298">
        <f t="shared" si="567"/>
        <v>773</v>
      </c>
      <c r="C779" s="266">
        <v>79</v>
      </c>
      <c r="D779" s="299"/>
      <c r="E779" s="267" t="s">
        <v>2455</v>
      </c>
      <c r="F779" s="268" t="s">
        <v>2454</v>
      </c>
      <c r="G779" s="267" t="s">
        <v>2414</v>
      </c>
      <c r="H779" s="274" t="s">
        <v>983</v>
      </c>
      <c r="I779" s="290" t="s">
        <v>3158</v>
      </c>
      <c r="J779" s="67" t="s">
        <v>2468</v>
      </c>
      <c r="K779" s="67" t="s">
        <v>2469</v>
      </c>
      <c r="L779" s="274" t="s">
        <v>88</v>
      </c>
      <c r="M779" s="288" t="s">
        <v>2380</v>
      </c>
      <c r="N779" s="313"/>
      <c r="O779" s="274"/>
      <c r="P779" s="314"/>
      <c r="Q779" s="269">
        <v>30</v>
      </c>
      <c r="R779" s="270">
        <v>67</v>
      </c>
      <c r="S779" s="67">
        <v>0</v>
      </c>
      <c r="T779" s="67">
        <v>0</v>
      </c>
      <c r="U779" s="90">
        <v>0</v>
      </c>
      <c r="V779" s="271">
        <v>20</v>
      </c>
      <c r="W779" s="101">
        <v>0</v>
      </c>
      <c r="X779" s="299">
        <v>0</v>
      </c>
      <c r="Y779" s="289">
        <v>0</v>
      </c>
      <c r="Z779" s="290">
        <v>0</v>
      </c>
      <c r="AA779" s="327">
        <v>1477052</v>
      </c>
      <c r="AB779" s="328">
        <v>0</v>
      </c>
      <c r="AC779" s="328">
        <f t="shared" si="569"/>
        <v>1477052</v>
      </c>
      <c r="AD779" s="75">
        <v>4500000</v>
      </c>
      <c r="AE779" s="75">
        <v>6000000</v>
      </c>
      <c r="AF779" s="338">
        <f t="shared" si="568"/>
        <v>281982.65454545454</v>
      </c>
      <c r="AG779" s="113">
        <f t="shared" si="543"/>
        <v>44311560</v>
      </c>
      <c r="AH779" s="75">
        <f t="shared" si="544"/>
        <v>0</v>
      </c>
      <c r="AI779" s="75">
        <f t="shared" si="545"/>
        <v>18892837.854545455</v>
      </c>
      <c r="AJ779" s="75">
        <f t="shared" si="546"/>
        <v>0</v>
      </c>
      <c r="AK779" s="75">
        <f t="shared" si="547"/>
        <v>4500000</v>
      </c>
      <c r="AL779" s="75">
        <f t="shared" si="548"/>
        <v>6000000</v>
      </c>
      <c r="AM779" s="75">
        <f t="shared" si="549"/>
        <v>0</v>
      </c>
      <c r="AN779" s="75">
        <f t="shared" si="550"/>
        <v>0</v>
      </c>
      <c r="AO779" s="75">
        <f t="shared" si="551"/>
        <v>0</v>
      </c>
      <c r="AP779" s="75">
        <f t="shared" si="552"/>
        <v>4000000</v>
      </c>
      <c r="AQ779" s="75">
        <v>0</v>
      </c>
      <c r="AR779" s="75">
        <v>0</v>
      </c>
      <c r="AS779" s="75">
        <v>0</v>
      </c>
      <c r="AT779" s="80">
        <v>0</v>
      </c>
      <c r="AU779" s="82">
        <f t="shared" si="553"/>
        <v>77704397.854545459</v>
      </c>
      <c r="AV779" s="113">
        <f t="shared" si="554"/>
        <v>57765090.004727274</v>
      </c>
      <c r="AW779" s="75">
        <f t="shared" si="555"/>
        <v>77704397.854545459</v>
      </c>
      <c r="AX779" s="75">
        <f t="shared" si="556"/>
        <v>5439307.8498181831</v>
      </c>
      <c r="AY779" s="76">
        <f t="shared" si="557"/>
        <v>1776509.0004727275</v>
      </c>
      <c r="AZ779" s="75">
        <v>0</v>
      </c>
      <c r="BA779" s="75">
        <v>0</v>
      </c>
      <c r="BB779" s="75">
        <v>0</v>
      </c>
      <c r="BC779" s="80">
        <v>0</v>
      </c>
      <c r="BD779" s="80">
        <v>0</v>
      </c>
      <c r="BE779" s="80">
        <v>0</v>
      </c>
      <c r="BF779" s="78">
        <v>0</v>
      </c>
      <c r="BG779" s="348">
        <f t="shared" si="558"/>
        <v>7215816.8502909103</v>
      </c>
      <c r="BH779" s="188">
        <f t="shared" si="559"/>
        <v>70488581</v>
      </c>
      <c r="BI779" s="200"/>
      <c r="BJ779" s="201"/>
      <c r="BK779" s="202"/>
      <c r="BM779" s="50">
        <v>1477052</v>
      </c>
      <c r="BN779" s="391">
        <f t="shared" si="560"/>
        <v>0</v>
      </c>
      <c r="BO779" s="391">
        <f t="shared" si="561"/>
        <v>1477052</v>
      </c>
      <c r="BP779" s="391">
        <f t="shared" si="523"/>
        <v>44311560</v>
      </c>
      <c r="BQ779" s="50">
        <f t="shared" si="524"/>
        <v>0</v>
      </c>
      <c r="BR779" s="50">
        <f t="shared" si="525"/>
        <v>18892837.854545455</v>
      </c>
      <c r="BS779" s="50">
        <f t="shared" si="526"/>
        <v>0</v>
      </c>
      <c r="BT779" s="50">
        <f t="shared" si="527"/>
        <v>4500000</v>
      </c>
      <c r="BU779" s="50">
        <f t="shared" si="528"/>
        <v>6000000</v>
      </c>
      <c r="BV779" s="50">
        <f t="shared" si="529"/>
        <v>0</v>
      </c>
      <c r="BW779" s="50">
        <f t="shared" si="530"/>
        <v>0</v>
      </c>
      <c r="BX779" s="50">
        <f t="shared" si="531"/>
        <v>0</v>
      </c>
      <c r="BY779" s="50">
        <f t="shared" si="532"/>
        <v>4000000</v>
      </c>
      <c r="BZ779" s="50">
        <v>0</v>
      </c>
      <c r="CA779" s="50">
        <v>0</v>
      </c>
      <c r="CB779" s="50">
        <v>0</v>
      </c>
      <c r="CC779" s="50">
        <v>0</v>
      </c>
      <c r="CD779" s="391">
        <f t="shared" si="533"/>
        <v>77704397.854545459</v>
      </c>
      <c r="CE779" s="391">
        <f t="shared" si="537"/>
        <v>63204397.854545459</v>
      </c>
      <c r="CF779" s="391">
        <f t="shared" si="538"/>
        <v>77704397.854545459</v>
      </c>
      <c r="CG779" s="50">
        <f t="shared" si="562"/>
        <v>5439307.8498181831</v>
      </c>
      <c r="CH779" s="395">
        <f t="shared" si="563"/>
        <v>2320439.7854545461</v>
      </c>
      <c r="CI779" s="398">
        <v>0</v>
      </c>
      <c r="CJ779" s="50">
        <v>0</v>
      </c>
      <c r="CK779" s="50">
        <v>0</v>
      </c>
      <c r="CL779" s="50">
        <v>0</v>
      </c>
      <c r="CM779" s="50">
        <v>0</v>
      </c>
      <c r="CN779" s="50">
        <v>0</v>
      </c>
      <c r="CO779" s="50">
        <v>0</v>
      </c>
      <c r="CP779" s="395">
        <f t="shared" si="564"/>
        <v>7759747.6352727292</v>
      </c>
      <c r="CQ779" s="391">
        <f t="shared" si="565"/>
        <v>69944650</v>
      </c>
      <c r="CR779" s="391">
        <f t="shared" si="566"/>
        <v>-543931</v>
      </c>
    </row>
    <row r="780" spans="1:96" s="197" customFormat="1" ht="24" customHeight="1" x14ac:dyDescent="0.2">
      <c r="A780" s="182">
        <f t="shared" si="536"/>
        <v>2655495</v>
      </c>
      <c r="B780" s="298">
        <f t="shared" si="567"/>
        <v>774</v>
      </c>
      <c r="C780" s="266">
        <v>80</v>
      </c>
      <c r="D780" s="299"/>
      <c r="E780" s="267" t="s">
        <v>715</v>
      </c>
      <c r="F780" s="268" t="s">
        <v>2456</v>
      </c>
      <c r="G780" s="267" t="s">
        <v>2414</v>
      </c>
      <c r="H780" s="274" t="s">
        <v>983</v>
      </c>
      <c r="I780" s="290" t="s">
        <v>3159</v>
      </c>
      <c r="J780" s="67" t="s">
        <v>2467</v>
      </c>
      <c r="K780" s="67"/>
      <c r="L780" s="274" t="s">
        <v>88</v>
      </c>
      <c r="M780" s="288" t="s">
        <v>2380</v>
      </c>
      <c r="N780" s="101"/>
      <c r="O780" s="67"/>
      <c r="P780" s="92"/>
      <c r="Q780" s="269">
        <v>30</v>
      </c>
      <c r="R780" s="270">
        <v>59</v>
      </c>
      <c r="S780" s="67">
        <v>0</v>
      </c>
      <c r="T780" s="67">
        <v>0</v>
      </c>
      <c r="U780" s="90">
        <v>0</v>
      </c>
      <c r="V780" s="271">
        <v>20</v>
      </c>
      <c r="W780" s="101">
        <v>0</v>
      </c>
      <c r="X780" s="299">
        <v>0</v>
      </c>
      <c r="Y780" s="199">
        <v>2</v>
      </c>
      <c r="Z780" s="198">
        <v>2</v>
      </c>
      <c r="AA780" s="327">
        <v>1477052</v>
      </c>
      <c r="AB780" s="328">
        <v>0</v>
      </c>
      <c r="AC780" s="328">
        <f t="shared" si="569"/>
        <v>1477052</v>
      </c>
      <c r="AD780" s="75">
        <v>4500000</v>
      </c>
      <c r="AE780" s="75">
        <v>6000000</v>
      </c>
      <c r="AF780" s="338">
        <f t="shared" si="568"/>
        <v>281982.65454545454</v>
      </c>
      <c r="AG780" s="113">
        <f t="shared" si="543"/>
        <v>44311560</v>
      </c>
      <c r="AH780" s="75">
        <f t="shared" si="544"/>
        <v>0</v>
      </c>
      <c r="AI780" s="75">
        <f t="shared" si="545"/>
        <v>16636976.618181817</v>
      </c>
      <c r="AJ780" s="75">
        <f t="shared" si="546"/>
        <v>5310990</v>
      </c>
      <c r="AK780" s="75">
        <f t="shared" si="547"/>
        <v>4500000</v>
      </c>
      <c r="AL780" s="75">
        <f t="shared" si="548"/>
        <v>6000000</v>
      </c>
      <c r="AM780" s="75">
        <f t="shared" si="549"/>
        <v>0</v>
      </c>
      <c r="AN780" s="75">
        <f t="shared" si="550"/>
        <v>0</v>
      </c>
      <c r="AO780" s="75">
        <f t="shared" si="551"/>
        <v>0</v>
      </c>
      <c r="AP780" s="75">
        <f t="shared" si="552"/>
        <v>4000000</v>
      </c>
      <c r="AQ780" s="75">
        <v>0</v>
      </c>
      <c r="AR780" s="75">
        <v>0</v>
      </c>
      <c r="AS780" s="75">
        <v>0</v>
      </c>
      <c r="AT780" s="80">
        <v>0</v>
      </c>
      <c r="AU780" s="82">
        <f t="shared" si="553"/>
        <v>80759526.618181825</v>
      </c>
      <c r="AV780" s="113">
        <f t="shared" si="554"/>
        <v>55667139.054909095</v>
      </c>
      <c r="AW780" s="75">
        <f t="shared" si="555"/>
        <v>75448536.618181825</v>
      </c>
      <c r="AX780" s="75">
        <f t="shared" si="556"/>
        <v>5281397.5632727286</v>
      </c>
      <c r="AY780" s="76">
        <f t="shared" si="557"/>
        <v>1566713.9054909097</v>
      </c>
      <c r="AZ780" s="75">
        <v>0</v>
      </c>
      <c r="BA780" s="75">
        <v>0</v>
      </c>
      <c r="BB780" s="75">
        <v>0</v>
      </c>
      <c r="BC780" s="80">
        <v>0</v>
      </c>
      <c r="BD780" s="80">
        <v>0</v>
      </c>
      <c r="BE780" s="80">
        <v>0</v>
      </c>
      <c r="BF780" s="78">
        <v>0</v>
      </c>
      <c r="BG780" s="348">
        <f t="shared" si="558"/>
        <v>6848111.4687636383</v>
      </c>
      <c r="BH780" s="188">
        <f t="shared" si="559"/>
        <v>73911415</v>
      </c>
      <c r="BI780" s="200"/>
      <c r="BJ780" s="201"/>
      <c r="BK780" s="202"/>
      <c r="BM780" s="50">
        <v>1477052</v>
      </c>
      <c r="BN780" s="391">
        <f t="shared" si="560"/>
        <v>0</v>
      </c>
      <c r="BO780" s="391">
        <f t="shared" si="561"/>
        <v>1477052</v>
      </c>
      <c r="BP780" s="391">
        <f t="shared" si="523"/>
        <v>44311560</v>
      </c>
      <c r="BQ780" s="50">
        <f t="shared" si="524"/>
        <v>0</v>
      </c>
      <c r="BR780" s="50">
        <f t="shared" si="525"/>
        <v>16636976.618181817</v>
      </c>
      <c r="BS780" s="50">
        <f t="shared" si="526"/>
        <v>5310990</v>
      </c>
      <c r="BT780" s="50">
        <f t="shared" si="527"/>
        <v>4500000</v>
      </c>
      <c r="BU780" s="50">
        <f t="shared" si="528"/>
        <v>6000000</v>
      </c>
      <c r="BV780" s="50">
        <f t="shared" si="529"/>
        <v>0</v>
      </c>
      <c r="BW780" s="50">
        <f t="shared" si="530"/>
        <v>0</v>
      </c>
      <c r="BX780" s="50">
        <f t="shared" si="531"/>
        <v>0</v>
      </c>
      <c r="BY780" s="50">
        <f t="shared" si="532"/>
        <v>4000000</v>
      </c>
      <c r="BZ780" s="50">
        <v>0</v>
      </c>
      <c r="CA780" s="50">
        <v>0</v>
      </c>
      <c r="CB780" s="50">
        <v>0</v>
      </c>
      <c r="CC780" s="50">
        <v>0</v>
      </c>
      <c r="CD780" s="391">
        <f t="shared" si="533"/>
        <v>80759526.618181825</v>
      </c>
      <c r="CE780" s="391">
        <f t="shared" si="537"/>
        <v>60948536.618181825</v>
      </c>
      <c r="CF780" s="391">
        <f t="shared" si="538"/>
        <v>75448536.618181825</v>
      </c>
      <c r="CG780" s="50">
        <f t="shared" si="562"/>
        <v>5281397.5632727286</v>
      </c>
      <c r="CH780" s="395">
        <f t="shared" si="563"/>
        <v>2094853.6618181826</v>
      </c>
      <c r="CI780" s="398">
        <v>0</v>
      </c>
      <c r="CJ780" s="50">
        <v>0</v>
      </c>
      <c r="CK780" s="50">
        <v>0</v>
      </c>
      <c r="CL780" s="50">
        <v>0</v>
      </c>
      <c r="CM780" s="50">
        <v>0</v>
      </c>
      <c r="CN780" s="50">
        <v>0</v>
      </c>
      <c r="CO780" s="50">
        <v>0</v>
      </c>
      <c r="CP780" s="395">
        <f t="shared" si="564"/>
        <v>7376251.2250909116</v>
      </c>
      <c r="CQ780" s="391">
        <f t="shared" si="565"/>
        <v>73383275</v>
      </c>
      <c r="CR780" s="391">
        <f t="shared" si="566"/>
        <v>-528140</v>
      </c>
    </row>
    <row r="781" spans="1:96" s="197" customFormat="1" ht="24" customHeight="1" x14ac:dyDescent="0.2">
      <c r="A781" s="182">
        <f t="shared" si="536"/>
        <v>2655495</v>
      </c>
      <c r="B781" s="389">
        <f t="shared" si="567"/>
        <v>775</v>
      </c>
      <c r="C781" s="272">
        <v>100</v>
      </c>
      <c r="D781" s="273"/>
      <c r="E781" s="276" t="s">
        <v>480</v>
      </c>
      <c r="F781" s="277" t="s">
        <v>3173</v>
      </c>
      <c r="G781" s="267" t="s">
        <v>2414</v>
      </c>
      <c r="H781" s="274" t="s">
        <v>1294</v>
      </c>
      <c r="I781" s="290" t="s">
        <v>3339</v>
      </c>
      <c r="J781" s="67"/>
      <c r="K781" s="67"/>
      <c r="L781" s="274" t="s">
        <v>88</v>
      </c>
      <c r="M781" s="288" t="s">
        <v>2380</v>
      </c>
      <c r="N781" s="240"/>
      <c r="O781" s="275"/>
      <c r="P781" s="241"/>
      <c r="Q781" s="278">
        <v>15</v>
      </c>
      <c r="R781" s="281">
        <v>0</v>
      </c>
      <c r="S781" s="67">
        <v>0</v>
      </c>
      <c r="T781" s="67">
        <v>0</v>
      </c>
      <c r="U781" s="90">
        <v>0</v>
      </c>
      <c r="V781" s="279">
        <v>11</v>
      </c>
      <c r="W781" s="101">
        <v>0</v>
      </c>
      <c r="X781" s="299">
        <v>0</v>
      </c>
      <c r="Y781" s="101">
        <v>0</v>
      </c>
      <c r="Z781" s="67">
        <f>Y781</f>
        <v>0</v>
      </c>
      <c r="AA781" s="328">
        <v>1477052</v>
      </c>
      <c r="AB781" s="328">
        <v>0</v>
      </c>
      <c r="AC781" s="328">
        <f t="shared" si="569"/>
        <v>1477052</v>
      </c>
      <c r="AD781" s="75">
        <v>4500000</v>
      </c>
      <c r="AE781" s="75">
        <v>6000000</v>
      </c>
      <c r="AF781" s="338">
        <f t="shared" si="568"/>
        <v>281982.65454545454</v>
      </c>
      <c r="AG781" s="113">
        <f t="shared" si="543"/>
        <v>22155780</v>
      </c>
      <c r="AH781" s="75">
        <f t="shared" si="544"/>
        <v>0</v>
      </c>
      <c r="AI781" s="75">
        <f t="shared" si="545"/>
        <v>0</v>
      </c>
      <c r="AJ781" s="75">
        <f t="shared" si="546"/>
        <v>0</v>
      </c>
      <c r="AK781" s="75">
        <f t="shared" si="547"/>
        <v>2250000</v>
      </c>
      <c r="AL781" s="75">
        <f t="shared" si="548"/>
        <v>3000000</v>
      </c>
      <c r="AM781" s="75">
        <f t="shared" si="549"/>
        <v>0</v>
      </c>
      <c r="AN781" s="75">
        <f t="shared" si="550"/>
        <v>0</v>
      </c>
      <c r="AO781" s="75">
        <f t="shared" si="551"/>
        <v>0</v>
      </c>
      <c r="AP781" s="75">
        <f t="shared" si="552"/>
        <v>2200000</v>
      </c>
      <c r="AQ781" s="75">
        <v>0</v>
      </c>
      <c r="AR781" s="75">
        <v>0</v>
      </c>
      <c r="AS781" s="75">
        <v>0</v>
      </c>
      <c r="AT781" s="80">
        <v>0</v>
      </c>
      <c r="AU781" s="82">
        <f t="shared" si="553"/>
        <v>29605780</v>
      </c>
      <c r="AV781" s="113">
        <f t="shared" si="554"/>
        <v>20083375.399999999</v>
      </c>
      <c r="AW781" s="75">
        <f t="shared" si="555"/>
        <v>29605780</v>
      </c>
      <c r="AX781" s="75">
        <f t="shared" si="556"/>
        <v>2072404.6</v>
      </c>
      <c r="AY781" s="76">
        <f t="shared" si="557"/>
        <v>0</v>
      </c>
      <c r="AZ781" s="75">
        <v>0</v>
      </c>
      <c r="BA781" s="75">
        <v>0</v>
      </c>
      <c r="BB781" s="75">
        <v>0</v>
      </c>
      <c r="BC781" s="80">
        <v>0</v>
      </c>
      <c r="BD781" s="80">
        <v>0</v>
      </c>
      <c r="BE781" s="80">
        <v>0</v>
      </c>
      <c r="BF781" s="78">
        <v>0</v>
      </c>
      <c r="BG781" s="348">
        <f t="shared" si="558"/>
        <v>2072404.6</v>
      </c>
      <c r="BH781" s="188">
        <f t="shared" si="559"/>
        <v>27533375</v>
      </c>
      <c r="BI781" s="280" t="s">
        <v>3174</v>
      </c>
      <c r="BJ781" s="201"/>
      <c r="BK781" s="202"/>
      <c r="BM781" s="202">
        <v>1477052</v>
      </c>
      <c r="BN781" s="391">
        <f t="shared" ref="BN781" si="570">AB781</f>
        <v>0</v>
      </c>
      <c r="BO781" s="391">
        <f t="shared" si="561"/>
        <v>1477052</v>
      </c>
      <c r="BP781" s="391">
        <f t="shared" si="523"/>
        <v>22155780</v>
      </c>
      <c r="BQ781" s="50">
        <f t="shared" si="524"/>
        <v>0</v>
      </c>
      <c r="BR781" s="50">
        <f t="shared" si="525"/>
        <v>0</v>
      </c>
      <c r="BS781" s="50">
        <f t="shared" si="526"/>
        <v>0</v>
      </c>
      <c r="BT781" s="50">
        <f t="shared" si="527"/>
        <v>2250000</v>
      </c>
      <c r="BU781" s="50">
        <f t="shared" si="528"/>
        <v>3000000</v>
      </c>
      <c r="BV781" s="50">
        <f t="shared" si="529"/>
        <v>0</v>
      </c>
      <c r="BW781" s="50">
        <f t="shared" si="530"/>
        <v>0</v>
      </c>
      <c r="BX781" s="50">
        <f t="shared" si="531"/>
        <v>0</v>
      </c>
      <c r="BY781" s="50">
        <f t="shared" si="532"/>
        <v>2200000</v>
      </c>
      <c r="BZ781" s="50">
        <v>0</v>
      </c>
      <c r="CA781" s="50">
        <v>0</v>
      </c>
      <c r="CB781" s="50">
        <v>0</v>
      </c>
      <c r="CC781" s="50">
        <v>0</v>
      </c>
      <c r="CD781" s="391">
        <f t="shared" si="533"/>
        <v>29605780</v>
      </c>
      <c r="CE781" s="391">
        <f t="shared" si="537"/>
        <v>22155780</v>
      </c>
      <c r="CF781" s="391">
        <f t="shared" si="538"/>
        <v>29605780</v>
      </c>
      <c r="CG781" s="50">
        <f t="shared" si="562"/>
        <v>2072404.6</v>
      </c>
      <c r="CH781" s="395">
        <v>0</v>
      </c>
      <c r="CI781" s="398">
        <v>0</v>
      </c>
      <c r="CJ781" s="50">
        <v>0</v>
      </c>
      <c r="CK781" s="50">
        <v>0</v>
      </c>
      <c r="CL781" s="50">
        <v>0</v>
      </c>
      <c r="CM781" s="50">
        <v>0</v>
      </c>
      <c r="CN781" s="50">
        <v>0</v>
      </c>
      <c r="CO781" s="50">
        <v>0</v>
      </c>
      <c r="CP781" s="395">
        <f t="shared" si="564"/>
        <v>2072404.6</v>
      </c>
      <c r="CQ781" s="391">
        <f t="shared" si="565"/>
        <v>27533375</v>
      </c>
      <c r="CR781" s="391">
        <f t="shared" si="566"/>
        <v>0</v>
      </c>
    </row>
    <row r="782" spans="1:96" s="197" customFormat="1" ht="24" customHeight="1" x14ac:dyDescent="0.2">
      <c r="A782" s="182">
        <f t="shared" si="536"/>
        <v>2655495</v>
      </c>
      <c r="B782" s="298">
        <f t="shared" si="567"/>
        <v>776</v>
      </c>
      <c r="C782" s="272">
        <v>131</v>
      </c>
      <c r="D782" s="273"/>
      <c r="E782" s="276" t="s">
        <v>3175</v>
      </c>
      <c r="F782" s="277" t="s">
        <v>611</v>
      </c>
      <c r="G782" s="267" t="s">
        <v>2414</v>
      </c>
      <c r="H782" s="274" t="s">
        <v>458</v>
      </c>
      <c r="I782" s="290" t="s">
        <v>3279</v>
      </c>
      <c r="J782" s="291" t="s">
        <v>3280</v>
      </c>
      <c r="K782" s="291" t="s">
        <v>3281</v>
      </c>
      <c r="L782" s="274" t="s">
        <v>458</v>
      </c>
      <c r="M782" s="288" t="s">
        <v>2381</v>
      </c>
      <c r="N782" s="240"/>
      <c r="O782" s="275"/>
      <c r="P782" s="241"/>
      <c r="Q782" s="278">
        <v>30</v>
      </c>
      <c r="R782" s="281">
        <v>30</v>
      </c>
      <c r="S782" s="67">
        <v>0</v>
      </c>
      <c r="T782" s="67">
        <v>0</v>
      </c>
      <c r="U782" s="90">
        <v>0</v>
      </c>
      <c r="V782" s="279">
        <v>22</v>
      </c>
      <c r="W782" s="101">
        <v>0</v>
      </c>
      <c r="X782" s="299">
        <v>0</v>
      </c>
      <c r="Y782" s="101">
        <v>0</v>
      </c>
      <c r="Z782" s="67">
        <v>0</v>
      </c>
      <c r="AA782" s="327">
        <v>1311206</v>
      </c>
      <c r="AB782" s="328">
        <v>0</v>
      </c>
      <c r="AC782" s="328">
        <f t="shared" ref="AC782:AC789" si="571">AA782+AB782</f>
        <v>1311206</v>
      </c>
      <c r="AD782" s="75">
        <v>4500000</v>
      </c>
      <c r="AE782" s="75">
        <v>6000000</v>
      </c>
      <c r="AF782" s="338">
        <f t="shared" si="568"/>
        <v>250321.14545454542</v>
      </c>
      <c r="AG782" s="113">
        <f t="shared" si="543"/>
        <v>39336180</v>
      </c>
      <c r="AH782" s="75">
        <f t="shared" si="544"/>
        <v>0</v>
      </c>
      <c r="AI782" s="75">
        <f t="shared" si="545"/>
        <v>7509634.3636363624</v>
      </c>
      <c r="AJ782" s="75">
        <f t="shared" si="546"/>
        <v>0</v>
      </c>
      <c r="AK782" s="75">
        <f t="shared" si="547"/>
        <v>4500000</v>
      </c>
      <c r="AL782" s="75">
        <f t="shared" si="548"/>
        <v>6000000</v>
      </c>
      <c r="AM782" s="75">
        <f t="shared" si="549"/>
        <v>0</v>
      </c>
      <c r="AN782" s="75">
        <f t="shared" si="550"/>
        <v>0</v>
      </c>
      <c r="AO782" s="75">
        <f t="shared" si="551"/>
        <v>0</v>
      </c>
      <c r="AP782" s="75">
        <f t="shared" si="552"/>
        <v>4400000</v>
      </c>
      <c r="AQ782" s="75">
        <v>0</v>
      </c>
      <c r="AR782" s="75">
        <v>0</v>
      </c>
      <c r="AS782" s="75">
        <v>0</v>
      </c>
      <c r="AT782" s="80">
        <v>0</v>
      </c>
      <c r="AU782" s="82">
        <f t="shared" si="553"/>
        <v>61745814.36363636</v>
      </c>
      <c r="AV782" s="113">
        <f t="shared" si="554"/>
        <v>42523607.358181812</v>
      </c>
      <c r="AW782" s="75">
        <f t="shared" si="555"/>
        <v>61745814.36363636</v>
      </c>
      <c r="AX782" s="75">
        <f t="shared" si="556"/>
        <v>4322207.0054545458</v>
      </c>
      <c r="AY782" s="76">
        <f t="shared" si="557"/>
        <v>252360.73581818119</v>
      </c>
      <c r="AZ782" s="75">
        <v>0</v>
      </c>
      <c r="BA782" s="75">
        <v>0</v>
      </c>
      <c r="BB782" s="75">
        <v>0</v>
      </c>
      <c r="BC782" s="80">
        <v>0</v>
      </c>
      <c r="BD782" s="80">
        <v>0</v>
      </c>
      <c r="BE782" s="80">
        <v>0</v>
      </c>
      <c r="BF782" s="78">
        <v>0</v>
      </c>
      <c r="BG782" s="348">
        <f t="shared" si="558"/>
        <v>4574567.741272727</v>
      </c>
      <c r="BH782" s="188">
        <f t="shared" si="559"/>
        <v>57171246</v>
      </c>
      <c r="BI782" s="280" t="s">
        <v>3176</v>
      </c>
      <c r="BJ782" s="201"/>
      <c r="BK782" s="202"/>
      <c r="BM782" s="50">
        <v>1311206</v>
      </c>
      <c r="BN782" s="391">
        <f t="shared" si="560"/>
        <v>0</v>
      </c>
      <c r="BO782" s="391">
        <f t="shared" si="561"/>
        <v>1311206</v>
      </c>
      <c r="BP782" s="391">
        <f t="shared" si="523"/>
        <v>39336180</v>
      </c>
      <c r="BQ782" s="50">
        <f t="shared" si="524"/>
        <v>0</v>
      </c>
      <c r="BR782" s="50">
        <f t="shared" si="525"/>
        <v>7509634.3636363624</v>
      </c>
      <c r="BS782" s="50">
        <f t="shared" si="526"/>
        <v>0</v>
      </c>
      <c r="BT782" s="50">
        <f t="shared" si="527"/>
        <v>4500000</v>
      </c>
      <c r="BU782" s="50">
        <f t="shared" si="528"/>
        <v>6000000</v>
      </c>
      <c r="BV782" s="50">
        <f t="shared" si="529"/>
        <v>0</v>
      </c>
      <c r="BW782" s="50">
        <f t="shared" si="530"/>
        <v>0</v>
      </c>
      <c r="BX782" s="50">
        <f t="shared" si="531"/>
        <v>0</v>
      </c>
      <c r="BY782" s="50">
        <f t="shared" si="532"/>
        <v>4400000</v>
      </c>
      <c r="BZ782" s="50">
        <v>0</v>
      </c>
      <c r="CA782" s="50">
        <v>0</v>
      </c>
      <c r="CB782" s="50">
        <v>0</v>
      </c>
      <c r="CC782" s="50">
        <v>0</v>
      </c>
      <c r="CD782" s="391">
        <f t="shared" si="533"/>
        <v>61745814.36363636</v>
      </c>
      <c r="CE782" s="391">
        <f t="shared" si="537"/>
        <v>46845814.36363636</v>
      </c>
      <c r="CF782" s="391">
        <f t="shared" si="538"/>
        <v>61745814.36363636</v>
      </c>
      <c r="CG782" s="50">
        <f t="shared" si="562"/>
        <v>4322207.0054545458</v>
      </c>
      <c r="CH782" s="395">
        <f t="shared" si="563"/>
        <v>684581.43636363605</v>
      </c>
      <c r="CI782" s="398">
        <v>0</v>
      </c>
      <c r="CJ782" s="50">
        <v>0</v>
      </c>
      <c r="CK782" s="50">
        <v>0</v>
      </c>
      <c r="CL782" s="50">
        <v>0</v>
      </c>
      <c r="CM782" s="50">
        <v>0</v>
      </c>
      <c r="CN782" s="50">
        <v>0</v>
      </c>
      <c r="CO782" s="50">
        <v>0</v>
      </c>
      <c r="CP782" s="395">
        <f t="shared" si="564"/>
        <v>5006788.4418181814</v>
      </c>
      <c r="CQ782" s="391">
        <f t="shared" si="565"/>
        <v>56739025</v>
      </c>
      <c r="CR782" s="391">
        <f t="shared" si="566"/>
        <v>-432221</v>
      </c>
    </row>
    <row r="783" spans="1:96" s="197" customFormat="1" ht="24" customHeight="1" x14ac:dyDescent="0.2">
      <c r="A783" s="182">
        <f t="shared" si="536"/>
        <v>2655495</v>
      </c>
      <c r="B783" s="298">
        <f t="shared" si="567"/>
        <v>777</v>
      </c>
      <c r="C783" s="272">
        <v>132</v>
      </c>
      <c r="D783" s="273"/>
      <c r="E783" s="276" t="s">
        <v>3175</v>
      </c>
      <c r="F783" s="277" t="s">
        <v>611</v>
      </c>
      <c r="G783" s="267" t="s">
        <v>2414</v>
      </c>
      <c r="H783" s="274" t="s">
        <v>458</v>
      </c>
      <c r="I783" s="290" t="s">
        <v>3279</v>
      </c>
      <c r="J783" s="291" t="s">
        <v>3280</v>
      </c>
      <c r="K783" s="291" t="s">
        <v>3281</v>
      </c>
      <c r="L783" s="274" t="s">
        <v>458</v>
      </c>
      <c r="M783" s="288" t="s">
        <v>2381</v>
      </c>
      <c r="N783" s="240"/>
      <c r="O783" s="275"/>
      <c r="P783" s="241"/>
      <c r="Q783" s="278">
        <v>14</v>
      </c>
      <c r="R783" s="281">
        <v>0</v>
      </c>
      <c r="S783" s="67">
        <v>0</v>
      </c>
      <c r="T783" s="67">
        <v>0</v>
      </c>
      <c r="U783" s="90">
        <v>0</v>
      </c>
      <c r="V783" s="279">
        <v>0</v>
      </c>
      <c r="W783" s="101">
        <v>0</v>
      </c>
      <c r="X783" s="299">
        <v>0</v>
      </c>
      <c r="Y783" s="101">
        <v>0</v>
      </c>
      <c r="Z783" s="67">
        <v>0</v>
      </c>
      <c r="AA783" s="327">
        <v>1311206</v>
      </c>
      <c r="AB783" s="328">
        <v>0</v>
      </c>
      <c r="AC783" s="328">
        <f t="shared" si="571"/>
        <v>1311206</v>
      </c>
      <c r="AD783" s="75">
        <v>4500000</v>
      </c>
      <c r="AE783" s="75">
        <v>6000000</v>
      </c>
      <c r="AF783" s="338">
        <f t="shared" si="568"/>
        <v>250321.14545454542</v>
      </c>
      <c r="AG783" s="113">
        <f t="shared" si="543"/>
        <v>18356884</v>
      </c>
      <c r="AH783" s="75">
        <f t="shared" si="544"/>
        <v>0</v>
      </c>
      <c r="AI783" s="75">
        <f t="shared" si="545"/>
        <v>0</v>
      </c>
      <c r="AJ783" s="75">
        <f t="shared" si="546"/>
        <v>0</v>
      </c>
      <c r="AK783" s="75">
        <f t="shared" si="547"/>
        <v>2100000</v>
      </c>
      <c r="AL783" s="75">
        <f t="shared" si="548"/>
        <v>2800000</v>
      </c>
      <c r="AM783" s="75">
        <f t="shared" si="549"/>
        <v>0</v>
      </c>
      <c r="AN783" s="75">
        <f t="shared" si="550"/>
        <v>0</v>
      </c>
      <c r="AO783" s="75">
        <f t="shared" si="551"/>
        <v>0</v>
      </c>
      <c r="AP783" s="75">
        <f t="shared" si="552"/>
        <v>0</v>
      </c>
      <c r="AQ783" s="75">
        <v>0</v>
      </c>
      <c r="AR783" s="75">
        <v>0</v>
      </c>
      <c r="AS783" s="75">
        <v>0</v>
      </c>
      <c r="AT783" s="80">
        <v>0</v>
      </c>
      <c r="AU783" s="82">
        <f t="shared" si="553"/>
        <v>23256884</v>
      </c>
      <c r="AV783" s="113">
        <f t="shared" si="554"/>
        <v>16728902.120000001</v>
      </c>
      <c r="AW783" s="75">
        <f t="shared" si="555"/>
        <v>23256884</v>
      </c>
      <c r="AX783" s="75">
        <f t="shared" si="556"/>
        <v>1627981.8800000001</v>
      </c>
      <c r="AY783" s="76">
        <f t="shared" si="557"/>
        <v>0</v>
      </c>
      <c r="AZ783" s="75">
        <v>0</v>
      </c>
      <c r="BA783" s="75">
        <v>0</v>
      </c>
      <c r="BB783" s="75">
        <v>0</v>
      </c>
      <c r="BC783" s="80">
        <v>0</v>
      </c>
      <c r="BD783" s="80">
        <v>0</v>
      </c>
      <c r="BE783" s="80">
        <v>0</v>
      </c>
      <c r="BF783" s="78">
        <v>0</v>
      </c>
      <c r="BG783" s="348">
        <f t="shared" si="558"/>
        <v>1627981.8800000001</v>
      </c>
      <c r="BH783" s="188">
        <f t="shared" si="559"/>
        <v>21628902</v>
      </c>
      <c r="BI783" s="280" t="s">
        <v>3177</v>
      </c>
      <c r="BJ783" s="201"/>
      <c r="BK783" s="202"/>
      <c r="BM783" s="50">
        <v>1311206</v>
      </c>
      <c r="BN783" s="391">
        <f t="shared" si="560"/>
        <v>0</v>
      </c>
      <c r="BO783" s="391">
        <f t="shared" si="561"/>
        <v>1311206</v>
      </c>
      <c r="BP783" s="391">
        <f t="shared" si="523"/>
        <v>18356884</v>
      </c>
      <c r="BQ783" s="50">
        <f t="shared" si="524"/>
        <v>0</v>
      </c>
      <c r="BR783" s="50">
        <f t="shared" si="525"/>
        <v>0</v>
      </c>
      <c r="BS783" s="50">
        <f t="shared" si="526"/>
        <v>0</v>
      </c>
      <c r="BT783" s="50">
        <f t="shared" si="527"/>
        <v>2100000</v>
      </c>
      <c r="BU783" s="50">
        <f t="shared" si="528"/>
        <v>2800000</v>
      </c>
      <c r="BV783" s="50">
        <f t="shared" si="529"/>
        <v>0</v>
      </c>
      <c r="BW783" s="50">
        <f t="shared" si="530"/>
        <v>0</v>
      </c>
      <c r="BX783" s="50">
        <f t="shared" si="531"/>
        <v>0</v>
      </c>
      <c r="BY783" s="50">
        <f t="shared" si="532"/>
        <v>0</v>
      </c>
      <c r="BZ783" s="50">
        <v>0</v>
      </c>
      <c r="CA783" s="50">
        <v>0</v>
      </c>
      <c r="CB783" s="50">
        <v>0</v>
      </c>
      <c r="CC783" s="50">
        <v>0</v>
      </c>
      <c r="CD783" s="391">
        <f t="shared" si="533"/>
        <v>23256884</v>
      </c>
      <c r="CE783" s="391">
        <f t="shared" si="537"/>
        <v>18356884</v>
      </c>
      <c r="CF783" s="391">
        <f t="shared" si="538"/>
        <v>23256884</v>
      </c>
      <c r="CG783" s="50">
        <f t="shared" si="562"/>
        <v>1627981.8800000001</v>
      </c>
      <c r="CH783" s="395">
        <v>0</v>
      </c>
      <c r="CI783" s="398">
        <v>0</v>
      </c>
      <c r="CJ783" s="50">
        <v>0</v>
      </c>
      <c r="CK783" s="50">
        <v>0</v>
      </c>
      <c r="CL783" s="50">
        <v>0</v>
      </c>
      <c r="CM783" s="50">
        <v>0</v>
      </c>
      <c r="CN783" s="50">
        <v>0</v>
      </c>
      <c r="CO783" s="50">
        <v>0</v>
      </c>
      <c r="CP783" s="395">
        <f t="shared" si="564"/>
        <v>1627981.8800000001</v>
      </c>
      <c r="CQ783" s="391">
        <f t="shared" si="565"/>
        <v>21628902</v>
      </c>
      <c r="CR783" s="391">
        <f t="shared" si="566"/>
        <v>0</v>
      </c>
    </row>
    <row r="784" spans="1:96" s="197" customFormat="1" ht="24" customHeight="1" x14ac:dyDescent="0.2">
      <c r="A784" s="182">
        <f t="shared" si="536"/>
        <v>2655495</v>
      </c>
      <c r="B784" s="298">
        <f t="shared" si="567"/>
        <v>778</v>
      </c>
      <c r="C784" s="272">
        <v>225</v>
      </c>
      <c r="D784" s="273"/>
      <c r="E784" s="276" t="s">
        <v>410</v>
      </c>
      <c r="F784" s="277" t="s">
        <v>3178</v>
      </c>
      <c r="G784" s="267" t="s">
        <v>2414</v>
      </c>
      <c r="H784" s="274" t="s">
        <v>353</v>
      </c>
      <c r="I784" s="290" t="s">
        <v>3301</v>
      </c>
      <c r="J784" s="67"/>
      <c r="K784" s="67"/>
      <c r="L784" s="274" t="s">
        <v>353</v>
      </c>
      <c r="M784" s="288" t="s">
        <v>2380</v>
      </c>
      <c r="N784" s="240"/>
      <c r="O784" s="275"/>
      <c r="P784" s="241"/>
      <c r="Q784" s="278">
        <v>30</v>
      </c>
      <c r="R784" s="281">
        <v>50</v>
      </c>
      <c r="S784" s="67">
        <v>0</v>
      </c>
      <c r="T784" s="67">
        <v>0</v>
      </c>
      <c r="U784" s="90">
        <v>0</v>
      </c>
      <c r="V784" s="279">
        <v>21</v>
      </c>
      <c r="W784" s="101">
        <v>0</v>
      </c>
      <c r="X784" s="299">
        <v>0</v>
      </c>
      <c r="Y784" s="101">
        <v>1</v>
      </c>
      <c r="Z784" s="67">
        <v>1</v>
      </c>
      <c r="AA784" s="327">
        <v>1477052</v>
      </c>
      <c r="AB784" s="328">
        <v>0</v>
      </c>
      <c r="AC784" s="328">
        <f t="shared" si="571"/>
        <v>1477052</v>
      </c>
      <c r="AD784" s="75">
        <v>4500000</v>
      </c>
      <c r="AE784" s="75">
        <v>6000000</v>
      </c>
      <c r="AF784" s="338">
        <f t="shared" si="568"/>
        <v>281982.65454545454</v>
      </c>
      <c r="AG784" s="113">
        <f t="shared" si="543"/>
        <v>44311560</v>
      </c>
      <c r="AH784" s="75">
        <f t="shared" si="544"/>
        <v>0</v>
      </c>
      <c r="AI784" s="75">
        <f t="shared" si="545"/>
        <v>14099132.727272727</v>
      </c>
      <c r="AJ784" s="75">
        <f t="shared" si="546"/>
        <v>2655495</v>
      </c>
      <c r="AK784" s="75">
        <f t="shared" si="547"/>
        <v>4500000</v>
      </c>
      <c r="AL784" s="75">
        <f t="shared" si="548"/>
        <v>6000000</v>
      </c>
      <c r="AM784" s="75">
        <f t="shared" si="549"/>
        <v>0</v>
      </c>
      <c r="AN784" s="75">
        <f t="shared" si="550"/>
        <v>0</v>
      </c>
      <c r="AO784" s="75">
        <f t="shared" si="551"/>
        <v>0</v>
      </c>
      <c r="AP784" s="75">
        <f t="shared" si="552"/>
        <v>4200000</v>
      </c>
      <c r="AQ784" s="75">
        <v>0</v>
      </c>
      <c r="AR784" s="75">
        <v>0</v>
      </c>
      <c r="AS784" s="75">
        <v>0</v>
      </c>
      <c r="AT784" s="80">
        <v>0</v>
      </c>
      <c r="AU784" s="82">
        <f t="shared" si="553"/>
        <v>75766187.727272719</v>
      </c>
      <c r="AV784" s="113">
        <f t="shared" si="554"/>
        <v>53292944.236363627</v>
      </c>
      <c r="AW784" s="75">
        <f t="shared" si="555"/>
        <v>73110692.727272719</v>
      </c>
      <c r="AX784" s="75">
        <f t="shared" si="556"/>
        <v>5117748.4909090912</v>
      </c>
      <c r="AY784" s="76">
        <f t="shared" si="557"/>
        <v>1329294.4236363629</v>
      </c>
      <c r="AZ784" s="75">
        <v>0</v>
      </c>
      <c r="BA784" s="75">
        <v>0</v>
      </c>
      <c r="BB784" s="75">
        <v>0</v>
      </c>
      <c r="BC784" s="80">
        <v>0</v>
      </c>
      <c r="BD784" s="80">
        <v>0</v>
      </c>
      <c r="BE784" s="80">
        <v>0</v>
      </c>
      <c r="BF784" s="78">
        <v>0</v>
      </c>
      <c r="BG784" s="348">
        <f t="shared" si="558"/>
        <v>6447042.9145454541</v>
      </c>
      <c r="BH784" s="188">
        <f t="shared" si="559"/>
        <v>69319144</v>
      </c>
      <c r="BI784" s="280" t="s">
        <v>3176</v>
      </c>
      <c r="BJ784" s="201"/>
      <c r="BK784" s="202"/>
      <c r="BM784" s="50">
        <v>1477052</v>
      </c>
      <c r="BN784" s="391">
        <f t="shared" si="560"/>
        <v>0</v>
      </c>
      <c r="BO784" s="391">
        <f t="shared" si="561"/>
        <v>1477052</v>
      </c>
      <c r="BP784" s="391">
        <f t="shared" si="523"/>
        <v>44311560</v>
      </c>
      <c r="BQ784" s="50">
        <f t="shared" si="524"/>
        <v>0</v>
      </c>
      <c r="BR784" s="50">
        <f t="shared" si="525"/>
        <v>14099132.727272727</v>
      </c>
      <c r="BS784" s="50">
        <f t="shared" si="526"/>
        <v>2655495</v>
      </c>
      <c r="BT784" s="50">
        <f t="shared" si="527"/>
        <v>4500000</v>
      </c>
      <c r="BU784" s="50">
        <f t="shared" si="528"/>
        <v>6000000</v>
      </c>
      <c r="BV784" s="50">
        <f t="shared" si="529"/>
        <v>0</v>
      </c>
      <c r="BW784" s="50">
        <f t="shared" si="530"/>
        <v>0</v>
      </c>
      <c r="BX784" s="50">
        <f t="shared" si="531"/>
        <v>0</v>
      </c>
      <c r="BY784" s="50">
        <f t="shared" si="532"/>
        <v>4200000</v>
      </c>
      <c r="BZ784" s="50">
        <v>0</v>
      </c>
      <c r="CA784" s="50">
        <v>0</v>
      </c>
      <c r="CB784" s="50">
        <v>0</v>
      </c>
      <c r="CC784" s="50">
        <v>0</v>
      </c>
      <c r="CD784" s="391">
        <f t="shared" si="533"/>
        <v>75766187.727272719</v>
      </c>
      <c r="CE784" s="391">
        <f t="shared" si="537"/>
        <v>58410692.727272719</v>
      </c>
      <c r="CF784" s="391">
        <f t="shared" si="538"/>
        <v>73110692.727272719</v>
      </c>
      <c r="CG784" s="50">
        <f t="shared" si="562"/>
        <v>5117748.4909090912</v>
      </c>
      <c r="CH784" s="395">
        <f t="shared" si="563"/>
        <v>1841069.272727272</v>
      </c>
      <c r="CI784" s="398">
        <v>0</v>
      </c>
      <c r="CJ784" s="50">
        <v>0</v>
      </c>
      <c r="CK784" s="50">
        <v>0</v>
      </c>
      <c r="CL784" s="50">
        <v>0</v>
      </c>
      <c r="CM784" s="50">
        <v>0</v>
      </c>
      <c r="CN784" s="50">
        <v>0</v>
      </c>
      <c r="CO784" s="50">
        <v>0</v>
      </c>
      <c r="CP784" s="395">
        <f t="shared" si="564"/>
        <v>6958817.7636363637</v>
      </c>
      <c r="CQ784" s="391">
        <f t="shared" si="565"/>
        <v>68807369</v>
      </c>
      <c r="CR784" s="391">
        <f t="shared" si="566"/>
        <v>-511775</v>
      </c>
    </row>
    <row r="785" spans="1:96" s="197" customFormat="1" ht="24" customHeight="1" x14ac:dyDescent="0.2">
      <c r="A785" s="182">
        <f t="shared" si="536"/>
        <v>2655495</v>
      </c>
      <c r="B785" s="298">
        <f t="shared" si="567"/>
        <v>779</v>
      </c>
      <c r="C785" s="272">
        <v>226</v>
      </c>
      <c r="D785" s="273"/>
      <c r="E785" s="276" t="s">
        <v>410</v>
      </c>
      <c r="F785" s="277" t="s">
        <v>3178</v>
      </c>
      <c r="G785" s="267" t="s">
        <v>2414</v>
      </c>
      <c r="H785" s="274" t="s">
        <v>353</v>
      </c>
      <c r="I785" s="290" t="s">
        <v>3301</v>
      </c>
      <c r="J785" s="67"/>
      <c r="K785" s="67"/>
      <c r="L785" s="274" t="s">
        <v>353</v>
      </c>
      <c r="M785" s="288" t="s">
        <v>2380</v>
      </c>
      <c r="N785" s="240"/>
      <c r="O785" s="275"/>
      <c r="P785" s="241"/>
      <c r="Q785" s="278">
        <v>14</v>
      </c>
      <c r="R785" s="281">
        <v>0</v>
      </c>
      <c r="S785" s="67">
        <v>0</v>
      </c>
      <c r="T785" s="67">
        <v>0</v>
      </c>
      <c r="U785" s="90">
        <v>0</v>
      </c>
      <c r="V785" s="279">
        <v>0</v>
      </c>
      <c r="W785" s="101">
        <v>0</v>
      </c>
      <c r="X785" s="299">
        <v>0</v>
      </c>
      <c r="Y785" s="101">
        <v>1</v>
      </c>
      <c r="Z785" s="67">
        <v>1</v>
      </c>
      <c r="AA785" s="327">
        <v>1477052</v>
      </c>
      <c r="AB785" s="328">
        <v>0</v>
      </c>
      <c r="AC785" s="328">
        <f t="shared" si="571"/>
        <v>1477052</v>
      </c>
      <c r="AD785" s="75">
        <v>4500000</v>
      </c>
      <c r="AE785" s="75">
        <v>6000000</v>
      </c>
      <c r="AF785" s="338">
        <f t="shared" si="568"/>
        <v>281982.65454545454</v>
      </c>
      <c r="AG785" s="113">
        <f t="shared" si="543"/>
        <v>20678728</v>
      </c>
      <c r="AH785" s="75">
        <f t="shared" si="544"/>
        <v>0</v>
      </c>
      <c r="AI785" s="75">
        <f t="shared" si="545"/>
        <v>0</v>
      </c>
      <c r="AJ785" s="75">
        <f t="shared" si="546"/>
        <v>1239231</v>
      </c>
      <c r="AK785" s="75">
        <f t="shared" si="547"/>
        <v>2100000</v>
      </c>
      <c r="AL785" s="75">
        <f t="shared" si="548"/>
        <v>2800000</v>
      </c>
      <c r="AM785" s="75">
        <f t="shared" si="549"/>
        <v>0</v>
      </c>
      <c r="AN785" s="75">
        <f t="shared" si="550"/>
        <v>0</v>
      </c>
      <c r="AO785" s="75">
        <f t="shared" si="551"/>
        <v>0</v>
      </c>
      <c r="AP785" s="75">
        <f t="shared" si="552"/>
        <v>0</v>
      </c>
      <c r="AQ785" s="75">
        <v>0</v>
      </c>
      <c r="AR785" s="75">
        <v>0</v>
      </c>
      <c r="AS785" s="75">
        <v>0</v>
      </c>
      <c r="AT785" s="80">
        <v>0</v>
      </c>
      <c r="AU785" s="82">
        <f t="shared" si="553"/>
        <v>26817959</v>
      </c>
      <c r="AV785" s="113">
        <f t="shared" si="554"/>
        <v>18888217.039999999</v>
      </c>
      <c r="AW785" s="75">
        <f t="shared" si="555"/>
        <v>25578728</v>
      </c>
      <c r="AX785" s="75">
        <f t="shared" si="556"/>
        <v>1790510.9600000002</v>
      </c>
      <c r="AY785" s="76">
        <f t="shared" si="557"/>
        <v>0</v>
      </c>
      <c r="AZ785" s="75">
        <v>0</v>
      </c>
      <c r="BA785" s="75">
        <v>0</v>
      </c>
      <c r="BB785" s="75">
        <v>0</v>
      </c>
      <c r="BC785" s="80">
        <v>0</v>
      </c>
      <c r="BD785" s="80">
        <v>0</v>
      </c>
      <c r="BE785" s="80">
        <v>0</v>
      </c>
      <c r="BF785" s="78">
        <v>0</v>
      </c>
      <c r="BG785" s="348">
        <f t="shared" si="558"/>
        <v>1790510.9600000002</v>
      </c>
      <c r="BH785" s="188">
        <f t="shared" si="559"/>
        <v>25027448</v>
      </c>
      <c r="BI785" s="280" t="s">
        <v>3177</v>
      </c>
      <c r="BJ785" s="201"/>
      <c r="BK785" s="202"/>
      <c r="BM785" s="50">
        <v>1477052</v>
      </c>
      <c r="BN785" s="391">
        <f t="shared" si="560"/>
        <v>0</v>
      </c>
      <c r="BO785" s="391">
        <f t="shared" si="561"/>
        <v>1477052</v>
      </c>
      <c r="BP785" s="391">
        <f t="shared" si="523"/>
        <v>20678728</v>
      </c>
      <c r="BQ785" s="50">
        <f t="shared" si="524"/>
        <v>0</v>
      </c>
      <c r="BR785" s="50">
        <f t="shared" si="525"/>
        <v>0</v>
      </c>
      <c r="BS785" s="50">
        <f t="shared" si="526"/>
        <v>1239231</v>
      </c>
      <c r="BT785" s="50">
        <f t="shared" si="527"/>
        <v>2100000</v>
      </c>
      <c r="BU785" s="50">
        <f t="shared" si="528"/>
        <v>2800000</v>
      </c>
      <c r="BV785" s="50">
        <f t="shared" si="529"/>
        <v>0</v>
      </c>
      <c r="BW785" s="50">
        <f t="shared" si="530"/>
        <v>0</v>
      </c>
      <c r="BX785" s="50">
        <f t="shared" si="531"/>
        <v>0</v>
      </c>
      <c r="BY785" s="50">
        <f t="shared" si="532"/>
        <v>0</v>
      </c>
      <c r="BZ785" s="50">
        <v>0</v>
      </c>
      <c r="CA785" s="50">
        <v>0</v>
      </c>
      <c r="CB785" s="50">
        <v>0</v>
      </c>
      <c r="CC785" s="50">
        <v>0</v>
      </c>
      <c r="CD785" s="391">
        <f t="shared" si="533"/>
        <v>26817959</v>
      </c>
      <c r="CE785" s="391">
        <f t="shared" si="537"/>
        <v>20678728</v>
      </c>
      <c r="CF785" s="391">
        <f t="shared" si="538"/>
        <v>25578728</v>
      </c>
      <c r="CG785" s="50">
        <f t="shared" si="562"/>
        <v>1790510.9600000002</v>
      </c>
      <c r="CH785" s="395">
        <v>0</v>
      </c>
      <c r="CI785" s="398">
        <v>0</v>
      </c>
      <c r="CJ785" s="50">
        <v>0</v>
      </c>
      <c r="CK785" s="50">
        <v>0</v>
      </c>
      <c r="CL785" s="50">
        <v>0</v>
      </c>
      <c r="CM785" s="50">
        <v>0</v>
      </c>
      <c r="CN785" s="50">
        <v>0</v>
      </c>
      <c r="CO785" s="50">
        <v>0</v>
      </c>
      <c r="CP785" s="395">
        <f t="shared" si="564"/>
        <v>1790510.9600000002</v>
      </c>
      <c r="CQ785" s="391">
        <f t="shared" si="565"/>
        <v>25027448</v>
      </c>
      <c r="CR785" s="391">
        <f t="shared" si="566"/>
        <v>0</v>
      </c>
    </row>
    <row r="786" spans="1:96" s="197" customFormat="1" ht="24" customHeight="1" x14ac:dyDescent="0.2">
      <c r="A786" s="182">
        <f t="shared" si="536"/>
        <v>2655495</v>
      </c>
      <c r="B786" s="298">
        <f t="shared" si="567"/>
        <v>780</v>
      </c>
      <c r="C786" s="272">
        <v>227</v>
      </c>
      <c r="D786" s="273"/>
      <c r="E786" s="276" t="s">
        <v>216</v>
      </c>
      <c r="F786" s="277" t="s">
        <v>3179</v>
      </c>
      <c r="G786" s="267" t="s">
        <v>2414</v>
      </c>
      <c r="H786" s="274" t="s">
        <v>353</v>
      </c>
      <c r="I786" s="290" t="s">
        <v>3282</v>
      </c>
      <c r="J786" s="67">
        <v>2595737767</v>
      </c>
      <c r="K786" s="67"/>
      <c r="L786" s="274" t="s">
        <v>353</v>
      </c>
      <c r="M786" s="288" t="s">
        <v>2383</v>
      </c>
      <c r="N786" s="240"/>
      <c r="O786" s="275"/>
      <c r="P786" s="241"/>
      <c r="Q786" s="278">
        <v>30</v>
      </c>
      <c r="R786" s="281">
        <v>50</v>
      </c>
      <c r="S786" s="67">
        <v>0</v>
      </c>
      <c r="T786" s="67">
        <v>0</v>
      </c>
      <c r="U786" s="90">
        <v>0</v>
      </c>
      <c r="V786" s="279">
        <v>21</v>
      </c>
      <c r="W786" s="101">
        <v>0</v>
      </c>
      <c r="X786" s="299">
        <v>0</v>
      </c>
      <c r="Y786" s="101">
        <v>0</v>
      </c>
      <c r="Z786" s="67">
        <v>0</v>
      </c>
      <c r="AA786" s="327">
        <v>1642901</v>
      </c>
      <c r="AB786" s="328">
        <v>0</v>
      </c>
      <c r="AC786" s="328">
        <f t="shared" si="571"/>
        <v>1642901</v>
      </c>
      <c r="AD786" s="75">
        <v>4500000</v>
      </c>
      <c r="AE786" s="75">
        <v>6000000</v>
      </c>
      <c r="AF786" s="338">
        <f t="shared" si="568"/>
        <v>313644.73636363639</v>
      </c>
      <c r="AG786" s="113">
        <f t="shared" si="543"/>
        <v>49287030</v>
      </c>
      <c r="AH786" s="75">
        <f t="shared" si="544"/>
        <v>0</v>
      </c>
      <c r="AI786" s="75">
        <f t="shared" si="545"/>
        <v>15682236.81818182</v>
      </c>
      <c r="AJ786" s="75">
        <f t="shared" si="546"/>
        <v>0</v>
      </c>
      <c r="AK786" s="75">
        <f t="shared" si="547"/>
        <v>4500000</v>
      </c>
      <c r="AL786" s="75">
        <f t="shared" si="548"/>
        <v>6000000</v>
      </c>
      <c r="AM786" s="75">
        <f t="shared" si="549"/>
        <v>0</v>
      </c>
      <c r="AN786" s="75">
        <f t="shared" si="550"/>
        <v>0</v>
      </c>
      <c r="AO786" s="75">
        <f t="shared" si="551"/>
        <v>0</v>
      </c>
      <c r="AP786" s="75">
        <f t="shared" si="552"/>
        <v>4200000</v>
      </c>
      <c r="AQ786" s="75">
        <v>0</v>
      </c>
      <c r="AR786" s="75">
        <v>0</v>
      </c>
      <c r="AS786" s="75">
        <v>0</v>
      </c>
      <c r="AT786" s="80">
        <v>0</v>
      </c>
      <c r="AU786" s="82">
        <f t="shared" si="553"/>
        <v>79669266.818181813</v>
      </c>
      <c r="AV786" s="113">
        <f t="shared" si="554"/>
        <v>59392418.140909083</v>
      </c>
      <c r="AW786" s="75">
        <f t="shared" si="555"/>
        <v>79669266.818181813</v>
      </c>
      <c r="AX786" s="75">
        <f t="shared" si="556"/>
        <v>5576848.6772727277</v>
      </c>
      <c r="AY786" s="76">
        <f t="shared" si="557"/>
        <v>1939241.8140909085</v>
      </c>
      <c r="AZ786" s="75">
        <v>0</v>
      </c>
      <c r="BA786" s="75">
        <v>0</v>
      </c>
      <c r="BB786" s="75">
        <v>0</v>
      </c>
      <c r="BC786" s="80">
        <v>0</v>
      </c>
      <c r="BD786" s="80">
        <v>0</v>
      </c>
      <c r="BE786" s="80">
        <v>0</v>
      </c>
      <c r="BF786" s="78">
        <v>0</v>
      </c>
      <c r="BG786" s="348">
        <f t="shared" si="558"/>
        <v>7516090.4913636362</v>
      </c>
      <c r="BH786" s="188">
        <f t="shared" si="559"/>
        <v>72153176</v>
      </c>
      <c r="BI786" s="280" t="s">
        <v>3176</v>
      </c>
      <c r="BJ786" s="201"/>
      <c r="BK786" s="202"/>
      <c r="BM786" s="50">
        <v>1642901</v>
      </c>
      <c r="BN786" s="391">
        <f t="shared" si="560"/>
        <v>0</v>
      </c>
      <c r="BO786" s="391">
        <f t="shared" si="561"/>
        <v>1642901</v>
      </c>
      <c r="BP786" s="391">
        <f t="shared" si="523"/>
        <v>49287030</v>
      </c>
      <c r="BQ786" s="50">
        <f t="shared" si="524"/>
        <v>0</v>
      </c>
      <c r="BR786" s="50">
        <f t="shared" si="525"/>
        <v>15682236.81818182</v>
      </c>
      <c r="BS786" s="50">
        <f t="shared" si="526"/>
        <v>0</v>
      </c>
      <c r="BT786" s="50">
        <f t="shared" si="527"/>
        <v>4500000</v>
      </c>
      <c r="BU786" s="50">
        <f t="shared" si="528"/>
        <v>6000000</v>
      </c>
      <c r="BV786" s="50">
        <f t="shared" si="529"/>
        <v>0</v>
      </c>
      <c r="BW786" s="50">
        <f t="shared" si="530"/>
        <v>0</v>
      </c>
      <c r="BX786" s="50">
        <f t="shared" si="531"/>
        <v>0</v>
      </c>
      <c r="BY786" s="50">
        <f t="shared" si="532"/>
        <v>4200000</v>
      </c>
      <c r="BZ786" s="50">
        <v>0</v>
      </c>
      <c r="CA786" s="50">
        <v>0</v>
      </c>
      <c r="CB786" s="50">
        <v>0</v>
      </c>
      <c r="CC786" s="50">
        <v>0</v>
      </c>
      <c r="CD786" s="391">
        <f t="shared" si="533"/>
        <v>79669266.818181813</v>
      </c>
      <c r="CE786" s="391">
        <f t="shared" si="537"/>
        <v>64969266.818181813</v>
      </c>
      <c r="CF786" s="391">
        <f t="shared" si="538"/>
        <v>79669266.818181813</v>
      </c>
      <c r="CG786" s="50">
        <f t="shared" si="562"/>
        <v>5576848.6772727277</v>
      </c>
      <c r="CH786" s="395">
        <f t="shared" si="563"/>
        <v>2496926.6818181812</v>
      </c>
      <c r="CI786" s="398">
        <v>0</v>
      </c>
      <c r="CJ786" s="50">
        <v>0</v>
      </c>
      <c r="CK786" s="50">
        <v>0</v>
      </c>
      <c r="CL786" s="50">
        <v>0</v>
      </c>
      <c r="CM786" s="50">
        <v>0</v>
      </c>
      <c r="CN786" s="50">
        <v>0</v>
      </c>
      <c r="CO786" s="50">
        <v>0</v>
      </c>
      <c r="CP786" s="395">
        <f t="shared" si="564"/>
        <v>8073775.3590909094</v>
      </c>
      <c r="CQ786" s="391">
        <f t="shared" si="565"/>
        <v>71595491</v>
      </c>
      <c r="CR786" s="391">
        <f t="shared" si="566"/>
        <v>-557685</v>
      </c>
    </row>
    <row r="787" spans="1:96" s="197" customFormat="1" ht="24" customHeight="1" x14ac:dyDescent="0.2">
      <c r="A787" s="182">
        <f t="shared" si="536"/>
        <v>2655495</v>
      </c>
      <c r="B787" s="298">
        <f t="shared" si="567"/>
        <v>781</v>
      </c>
      <c r="C787" s="272">
        <v>228</v>
      </c>
      <c r="D787" s="273"/>
      <c r="E787" s="276" t="s">
        <v>216</v>
      </c>
      <c r="F787" s="277" t="s">
        <v>3179</v>
      </c>
      <c r="G787" s="267" t="s">
        <v>2414</v>
      </c>
      <c r="H787" s="274" t="s">
        <v>353</v>
      </c>
      <c r="I787" s="290" t="s">
        <v>3282</v>
      </c>
      <c r="J787" s="67">
        <v>2595737767</v>
      </c>
      <c r="K787" s="67"/>
      <c r="L787" s="274" t="s">
        <v>353</v>
      </c>
      <c r="M787" s="288" t="s">
        <v>2383</v>
      </c>
      <c r="N787" s="240"/>
      <c r="O787" s="275"/>
      <c r="P787" s="241"/>
      <c r="Q787" s="278">
        <v>14</v>
      </c>
      <c r="R787" s="281">
        <v>0</v>
      </c>
      <c r="S787" s="67">
        <v>0</v>
      </c>
      <c r="T787" s="67">
        <v>0</v>
      </c>
      <c r="U787" s="90">
        <v>0</v>
      </c>
      <c r="V787" s="279">
        <v>0</v>
      </c>
      <c r="W787" s="101">
        <v>0</v>
      </c>
      <c r="X787" s="299">
        <v>0</v>
      </c>
      <c r="Y787" s="101">
        <v>0</v>
      </c>
      <c r="Z787" s="67">
        <v>0</v>
      </c>
      <c r="AA787" s="327">
        <v>1642901</v>
      </c>
      <c r="AB787" s="328">
        <v>0</v>
      </c>
      <c r="AC787" s="328">
        <f t="shared" si="571"/>
        <v>1642901</v>
      </c>
      <c r="AD787" s="75">
        <v>4500000</v>
      </c>
      <c r="AE787" s="75">
        <v>6000000</v>
      </c>
      <c r="AF787" s="338">
        <f t="shared" si="568"/>
        <v>313644.73636363639</v>
      </c>
      <c r="AG787" s="113">
        <f t="shared" si="543"/>
        <v>23000614</v>
      </c>
      <c r="AH787" s="75">
        <f t="shared" si="544"/>
        <v>0</v>
      </c>
      <c r="AI787" s="75">
        <f t="shared" si="545"/>
        <v>0</v>
      </c>
      <c r="AJ787" s="75">
        <f t="shared" si="546"/>
        <v>0</v>
      </c>
      <c r="AK787" s="75">
        <f t="shared" si="547"/>
        <v>2100000</v>
      </c>
      <c r="AL787" s="75">
        <f t="shared" si="548"/>
        <v>2800000</v>
      </c>
      <c r="AM787" s="75">
        <f t="shared" si="549"/>
        <v>0</v>
      </c>
      <c r="AN787" s="75">
        <f t="shared" si="550"/>
        <v>0</v>
      </c>
      <c r="AO787" s="75">
        <f t="shared" si="551"/>
        <v>0</v>
      </c>
      <c r="AP787" s="75">
        <f t="shared" si="552"/>
        <v>0</v>
      </c>
      <c r="AQ787" s="75">
        <v>0</v>
      </c>
      <c r="AR787" s="75">
        <v>0</v>
      </c>
      <c r="AS787" s="75">
        <v>0</v>
      </c>
      <c r="AT787" s="80">
        <v>0</v>
      </c>
      <c r="AU787" s="82">
        <f t="shared" si="553"/>
        <v>27900614</v>
      </c>
      <c r="AV787" s="113">
        <f t="shared" si="554"/>
        <v>21047571.02</v>
      </c>
      <c r="AW787" s="75">
        <f t="shared" si="555"/>
        <v>27900614</v>
      </c>
      <c r="AX787" s="75">
        <f t="shared" si="556"/>
        <v>1953042.9800000002</v>
      </c>
      <c r="AY787" s="76">
        <f t="shared" si="557"/>
        <v>0</v>
      </c>
      <c r="AZ787" s="75">
        <v>0</v>
      </c>
      <c r="BA787" s="75">
        <v>0</v>
      </c>
      <c r="BB787" s="75">
        <v>0</v>
      </c>
      <c r="BC787" s="80">
        <v>0</v>
      </c>
      <c r="BD787" s="80">
        <v>0</v>
      </c>
      <c r="BE787" s="80">
        <v>0</v>
      </c>
      <c r="BF787" s="78">
        <v>0</v>
      </c>
      <c r="BG787" s="348">
        <f t="shared" si="558"/>
        <v>1953042.9800000002</v>
      </c>
      <c r="BH787" s="188">
        <f t="shared" si="559"/>
        <v>25947571</v>
      </c>
      <c r="BI787" s="280" t="s">
        <v>3177</v>
      </c>
      <c r="BJ787" s="201"/>
      <c r="BK787" s="202"/>
      <c r="BM787" s="50">
        <v>1642901</v>
      </c>
      <c r="BN787" s="391">
        <f t="shared" si="560"/>
        <v>0</v>
      </c>
      <c r="BO787" s="391">
        <f t="shared" si="561"/>
        <v>1642901</v>
      </c>
      <c r="BP787" s="391">
        <f t="shared" si="523"/>
        <v>23000614</v>
      </c>
      <c r="BQ787" s="50">
        <f t="shared" si="524"/>
        <v>0</v>
      </c>
      <c r="BR787" s="50">
        <f t="shared" si="525"/>
        <v>0</v>
      </c>
      <c r="BS787" s="50">
        <f t="shared" si="526"/>
        <v>0</v>
      </c>
      <c r="BT787" s="50">
        <f t="shared" si="527"/>
        <v>2100000</v>
      </c>
      <c r="BU787" s="50">
        <f t="shared" si="528"/>
        <v>2800000</v>
      </c>
      <c r="BV787" s="50">
        <f t="shared" si="529"/>
        <v>0</v>
      </c>
      <c r="BW787" s="50">
        <f t="shared" si="530"/>
        <v>0</v>
      </c>
      <c r="BX787" s="50">
        <f t="shared" si="531"/>
        <v>0</v>
      </c>
      <c r="BY787" s="50">
        <f t="shared" si="532"/>
        <v>0</v>
      </c>
      <c r="BZ787" s="50">
        <v>0</v>
      </c>
      <c r="CA787" s="50">
        <v>0</v>
      </c>
      <c r="CB787" s="50">
        <v>0</v>
      </c>
      <c r="CC787" s="50">
        <v>0</v>
      </c>
      <c r="CD787" s="391">
        <f t="shared" si="533"/>
        <v>27900614</v>
      </c>
      <c r="CE787" s="391">
        <f t="shared" si="537"/>
        <v>23000614</v>
      </c>
      <c r="CF787" s="391">
        <f t="shared" si="538"/>
        <v>27900614</v>
      </c>
      <c r="CG787" s="50">
        <f t="shared" si="562"/>
        <v>1953042.9800000002</v>
      </c>
      <c r="CH787" s="395">
        <v>0</v>
      </c>
      <c r="CI787" s="398">
        <v>0</v>
      </c>
      <c r="CJ787" s="50">
        <v>0</v>
      </c>
      <c r="CK787" s="50">
        <v>0</v>
      </c>
      <c r="CL787" s="50">
        <v>0</v>
      </c>
      <c r="CM787" s="50">
        <v>0</v>
      </c>
      <c r="CN787" s="50">
        <v>0</v>
      </c>
      <c r="CO787" s="50">
        <v>0</v>
      </c>
      <c r="CP787" s="395">
        <f t="shared" si="564"/>
        <v>1953042.9800000002</v>
      </c>
      <c r="CQ787" s="391">
        <f t="shared" si="565"/>
        <v>25947571</v>
      </c>
      <c r="CR787" s="391">
        <f t="shared" si="566"/>
        <v>0</v>
      </c>
    </row>
    <row r="788" spans="1:96" s="197" customFormat="1" ht="24" customHeight="1" x14ac:dyDescent="0.2">
      <c r="A788" s="182">
        <f t="shared" si="536"/>
        <v>2655495</v>
      </c>
      <c r="B788" s="298">
        <f t="shared" si="567"/>
        <v>782</v>
      </c>
      <c r="C788" s="272">
        <v>229</v>
      </c>
      <c r="D788" s="273"/>
      <c r="E788" s="276" t="s">
        <v>3180</v>
      </c>
      <c r="F788" s="277" t="s">
        <v>3181</v>
      </c>
      <c r="G788" s="267" t="s">
        <v>2414</v>
      </c>
      <c r="H788" s="274" t="s">
        <v>353</v>
      </c>
      <c r="I788" s="290" t="s">
        <v>3338</v>
      </c>
      <c r="J788" s="67"/>
      <c r="K788" s="67"/>
      <c r="L788" s="274" t="s">
        <v>353</v>
      </c>
      <c r="M788" s="288" t="s">
        <v>2380</v>
      </c>
      <c r="N788" s="240"/>
      <c r="O788" s="275"/>
      <c r="P788" s="241"/>
      <c r="Q788" s="278">
        <v>30</v>
      </c>
      <c r="R788" s="281">
        <v>40</v>
      </c>
      <c r="S788" s="67">
        <v>0</v>
      </c>
      <c r="T788" s="67">
        <v>0</v>
      </c>
      <c r="U788" s="90">
        <v>0</v>
      </c>
      <c r="V788" s="279">
        <v>21</v>
      </c>
      <c r="W788" s="101">
        <v>0</v>
      </c>
      <c r="X788" s="299">
        <v>0</v>
      </c>
      <c r="Y788" s="101">
        <v>0</v>
      </c>
      <c r="Z788" s="67">
        <v>1</v>
      </c>
      <c r="AA788" s="328">
        <v>1477052</v>
      </c>
      <c r="AB788" s="328">
        <v>0</v>
      </c>
      <c r="AC788" s="328">
        <f t="shared" si="571"/>
        <v>1477052</v>
      </c>
      <c r="AD788" s="75">
        <v>4500000</v>
      </c>
      <c r="AE788" s="75">
        <v>6000000</v>
      </c>
      <c r="AF788" s="338">
        <f t="shared" si="568"/>
        <v>281982.65454545454</v>
      </c>
      <c r="AG788" s="113">
        <f t="shared" si="543"/>
        <v>44311560</v>
      </c>
      <c r="AH788" s="75">
        <f t="shared" si="544"/>
        <v>0</v>
      </c>
      <c r="AI788" s="75">
        <f t="shared" si="545"/>
        <v>11279306.181818182</v>
      </c>
      <c r="AJ788" s="75">
        <f t="shared" si="546"/>
        <v>2655495</v>
      </c>
      <c r="AK788" s="75">
        <f t="shared" si="547"/>
        <v>4500000</v>
      </c>
      <c r="AL788" s="75">
        <f t="shared" si="548"/>
        <v>6000000</v>
      </c>
      <c r="AM788" s="75">
        <f t="shared" si="549"/>
        <v>0</v>
      </c>
      <c r="AN788" s="75">
        <f t="shared" si="550"/>
        <v>0</v>
      </c>
      <c r="AO788" s="75">
        <f t="shared" si="551"/>
        <v>0</v>
      </c>
      <c r="AP788" s="75">
        <f t="shared" si="552"/>
        <v>4200000</v>
      </c>
      <c r="AQ788" s="75">
        <v>0</v>
      </c>
      <c r="AR788" s="75">
        <v>0</v>
      </c>
      <c r="AS788" s="75">
        <v>0</v>
      </c>
      <c r="AT788" s="80">
        <v>0</v>
      </c>
      <c r="AU788" s="82">
        <f t="shared" si="553"/>
        <v>72946361.181818187</v>
      </c>
      <c r="AV788" s="113">
        <f t="shared" si="554"/>
        <v>50670505.549090914</v>
      </c>
      <c r="AW788" s="75">
        <f t="shared" si="555"/>
        <v>70290866.181818187</v>
      </c>
      <c r="AX788" s="75">
        <f t="shared" si="556"/>
        <v>4920360.6327272737</v>
      </c>
      <c r="AY788" s="76">
        <f t="shared" si="557"/>
        <v>1067050.5549090914</v>
      </c>
      <c r="AZ788" s="75">
        <v>0</v>
      </c>
      <c r="BA788" s="75">
        <v>0</v>
      </c>
      <c r="BB788" s="75">
        <v>0</v>
      </c>
      <c r="BC788" s="80">
        <v>0</v>
      </c>
      <c r="BD788" s="80">
        <v>0</v>
      </c>
      <c r="BE788" s="80">
        <v>0</v>
      </c>
      <c r="BF788" s="78">
        <v>0</v>
      </c>
      <c r="BG788" s="348">
        <f t="shared" si="558"/>
        <v>5987411.1876363652</v>
      </c>
      <c r="BH788" s="188">
        <f t="shared" si="559"/>
        <v>66958949</v>
      </c>
      <c r="BI788" s="280" t="s">
        <v>3176</v>
      </c>
      <c r="BJ788" s="201"/>
      <c r="BK788" s="202"/>
      <c r="BM788" s="202">
        <v>1477052</v>
      </c>
      <c r="BN788" s="391">
        <f t="shared" si="560"/>
        <v>0</v>
      </c>
      <c r="BO788" s="391">
        <f t="shared" si="561"/>
        <v>1477052</v>
      </c>
      <c r="BP788" s="391">
        <f t="shared" si="523"/>
        <v>44311560</v>
      </c>
      <c r="BQ788" s="50">
        <f t="shared" si="524"/>
        <v>0</v>
      </c>
      <c r="BR788" s="50">
        <f t="shared" si="525"/>
        <v>11279306.181818182</v>
      </c>
      <c r="BS788" s="50">
        <f t="shared" si="526"/>
        <v>2655495</v>
      </c>
      <c r="BT788" s="50">
        <f t="shared" si="527"/>
        <v>4500000</v>
      </c>
      <c r="BU788" s="50">
        <f t="shared" si="528"/>
        <v>6000000</v>
      </c>
      <c r="BV788" s="50">
        <f t="shared" si="529"/>
        <v>0</v>
      </c>
      <c r="BW788" s="50">
        <f t="shared" si="530"/>
        <v>0</v>
      </c>
      <c r="BX788" s="50">
        <f t="shared" si="531"/>
        <v>0</v>
      </c>
      <c r="BY788" s="50">
        <f t="shared" si="532"/>
        <v>4200000</v>
      </c>
      <c r="BZ788" s="50">
        <v>0</v>
      </c>
      <c r="CA788" s="50">
        <v>0</v>
      </c>
      <c r="CB788" s="50">
        <v>0</v>
      </c>
      <c r="CC788" s="50">
        <v>0</v>
      </c>
      <c r="CD788" s="391">
        <f t="shared" si="533"/>
        <v>72946361.181818187</v>
      </c>
      <c r="CE788" s="391">
        <f t="shared" si="537"/>
        <v>55590866.181818187</v>
      </c>
      <c r="CF788" s="391">
        <f t="shared" si="538"/>
        <v>70290866.181818187</v>
      </c>
      <c r="CG788" s="50">
        <f t="shared" si="562"/>
        <v>4920360.6327272737</v>
      </c>
      <c r="CH788" s="395">
        <f t="shared" si="563"/>
        <v>1559086.6181818189</v>
      </c>
      <c r="CI788" s="398">
        <v>0</v>
      </c>
      <c r="CJ788" s="50">
        <v>0</v>
      </c>
      <c r="CK788" s="50">
        <v>0</v>
      </c>
      <c r="CL788" s="50">
        <v>0</v>
      </c>
      <c r="CM788" s="50">
        <v>0</v>
      </c>
      <c r="CN788" s="50">
        <v>0</v>
      </c>
      <c r="CO788" s="50">
        <v>0</v>
      </c>
      <c r="CP788" s="395">
        <f t="shared" si="564"/>
        <v>6479447.2509090928</v>
      </c>
      <c r="CQ788" s="391">
        <f t="shared" si="565"/>
        <v>66466913</v>
      </c>
      <c r="CR788" s="391">
        <f t="shared" si="566"/>
        <v>-492036</v>
      </c>
    </row>
    <row r="789" spans="1:96" s="197" customFormat="1" ht="24" customHeight="1" x14ac:dyDescent="0.2">
      <c r="A789" s="182">
        <f t="shared" si="536"/>
        <v>2655495</v>
      </c>
      <c r="B789" s="298">
        <f t="shared" si="567"/>
        <v>783</v>
      </c>
      <c r="C789" s="272">
        <v>230</v>
      </c>
      <c r="D789" s="273"/>
      <c r="E789" s="276" t="s">
        <v>3180</v>
      </c>
      <c r="F789" s="277" t="s">
        <v>3181</v>
      </c>
      <c r="G789" s="267" t="s">
        <v>2414</v>
      </c>
      <c r="H789" s="274" t="s">
        <v>353</v>
      </c>
      <c r="I789" s="290" t="s">
        <v>3338</v>
      </c>
      <c r="J789" s="67"/>
      <c r="K789" s="67"/>
      <c r="L789" s="274" t="s">
        <v>353</v>
      </c>
      <c r="M789" s="288" t="s">
        <v>2380</v>
      </c>
      <c r="N789" s="240"/>
      <c r="O789" s="275"/>
      <c r="P789" s="241"/>
      <c r="Q789" s="278">
        <v>14</v>
      </c>
      <c r="R789" s="281">
        <v>0</v>
      </c>
      <c r="S789" s="67">
        <v>0</v>
      </c>
      <c r="T789" s="67">
        <v>0</v>
      </c>
      <c r="U789" s="90">
        <v>0</v>
      </c>
      <c r="V789" s="279">
        <v>0</v>
      </c>
      <c r="W789" s="101">
        <v>0</v>
      </c>
      <c r="X789" s="299">
        <v>0</v>
      </c>
      <c r="Y789" s="101">
        <v>0</v>
      </c>
      <c r="Z789" s="67">
        <v>1</v>
      </c>
      <c r="AA789" s="328">
        <v>1477052</v>
      </c>
      <c r="AB789" s="328">
        <v>0</v>
      </c>
      <c r="AC789" s="328">
        <f t="shared" si="571"/>
        <v>1477052</v>
      </c>
      <c r="AD789" s="75">
        <v>4500000</v>
      </c>
      <c r="AE789" s="75">
        <v>6000000</v>
      </c>
      <c r="AF789" s="338">
        <f t="shared" si="568"/>
        <v>281982.65454545454</v>
      </c>
      <c r="AG789" s="113">
        <f t="shared" si="543"/>
        <v>20678728</v>
      </c>
      <c r="AH789" s="75">
        <f t="shared" si="544"/>
        <v>0</v>
      </c>
      <c r="AI789" s="75">
        <f t="shared" si="545"/>
        <v>0</v>
      </c>
      <c r="AJ789" s="75">
        <f t="shared" si="546"/>
        <v>1239231</v>
      </c>
      <c r="AK789" s="75">
        <f t="shared" si="547"/>
        <v>2100000</v>
      </c>
      <c r="AL789" s="75">
        <f t="shared" si="548"/>
        <v>2800000</v>
      </c>
      <c r="AM789" s="75">
        <f t="shared" si="549"/>
        <v>0</v>
      </c>
      <c r="AN789" s="75">
        <f t="shared" si="550"/>
        <v>0</v>
      </c>
      <c r="AO789" s="75">
        <f t="shared" si="551"/>
        <v>0</v>
      </c>
      <c r="AP789" s="75">
        <f t="shared" si="552"/>
        <v>0</v>
      </c>
      <c r="AQ789" s="75">
        <v>0</v>
      </c>
      <c r="AR789" s="75">
        <v>0</v>
      </c>
      <c r="AS789" s="75">
        <v>0</v>
      </c>
      <c r="AT789" s="80">
        <v>0</v>
      </c>
      <c r="AU789" s="82">
        <f t="shared" si="553"/>
        <v>26817959</v>
      </c>
      <c r="AV789" s="113">
        <f t="shared" si="554"/>
        <v>18888217.039999999</v>
      </c>
      <c r="AW789" s="75">
        <f t="shared" si="555"/>
        <v>25578728</v>
      </c>
      <c r="AX789" s="75">
        <f t="shared" si="556"/>
        <v>1790510.9600000002</v>
      </c>
      <c r="AY789" s="76">
        <f t="shared" si="557"/>
        <v>0</v>
      </c>
      <c r="AZ789" s="75">
        <v>0</v>
      </c>
      <c r="BA789" s="75">
        <v>0</v>
      </c>
      <c r="BB789" s="75">
        <v>0</v>
      </c>
      <c r="BC789" s="80">
        <v>0</v>
      </c>
      <c r="BD789" s="80">
        <v>0</v>
      </c>
      <c r="BE789" s="80">
        <v>0</v>
      </c>
      <c r="BF789" s="78">
        <v>0</v>
      </c>
      <c r="BG789" s="348">
        <f t="shared" si="558"/>
        <v>1790510.9600000002</v>
      </c>
      <c r="BH789" s="188">
        <f t="shared" si="559"/>
        <v>25027448</v>
      </c>
      <c r="BI789" s="280" t="s">
        <v>3177</v>
      </c>
      <c r="BJ789" s="201"/>
      <c r="BK789" s="202"/>
      <c r="BM789" s="202">
        <v>1477052</v>
      </c>
      <c r="BN789" s="391">
        <f t="shared" si="560"/>
        <v>0</v>
      </c>
      <c r="BO789" s="391">
        <f t="shared" si="561"/>
        <v>1477052</v>
      </c>
      <c r="BP789" s="391">
        <f t="shared" si="523"/>
        <v>20678728</v>
      </c>
      <c r="BQ789" s="50">
        <f t="shared" si="524"/>
        <v>0</v>
      </c>
      <c r="BR789" s="50">
        <f t="shared" si="525"/>
        <v>0</v>
      </c>
      <c r="BS789" s="50">
        <f t="shared" si="526"/>
        <v>1239231</v>
      </c>
      <c r="BT789" s="50">
        <f t="shared" si="527"/>
        <v>2100000</v>
      </c>
      <c r="BU789" s="50">
        <f t="shared" si="528"/>
        <v>2800000</v>
      </c>
      <c r="BV789" s="50">
        <f t="shared" si="529"/>
        <v>0</v>
      </c>
      <c r="BW789" s="50">
        <f t="shared" si="530"/>
        <v>0</v>
      </c>
      <c r="BX789" s="50">
        <f t="shared" si="531"/>
        <v>0</v>
      </c>
      <c r="BY789" s="50">
        <f t="shared" si="532"/>
        <v>0</v>
      </c>
      <c r="BZ789" s="50">
        <v>0</v>
      </c>
      <c r="CA789" s="50">
        <v>0</v>
      </c>
      <c r="CB789" s="50">
        <v>0</v>
      </c>
      <c r="CC789" s="50">
        <v>0</v>
      </c>
      <c r="CD789" s="391">
        <f t="shared" si="533"/>
        <v>26817959</v>
      </c>
      <c r="CE789" s="391">
        <f t="shared" si="537"/>
        <v>20678728</v>
      </c>
      <c r="CF789" s="391">
        <f t="shared" si="538"/>
        <v>25578728</v>
      </c>
      <c r="CG789" s="50">
        <f t="shared" si="562"/>
        <v>1790510.9600000002</v>
      </c>
      <c r="CH789" s="395">
        <v>0</v>
      </c>
      <c r="CI789" s="398">
        <v>0</v>
      </c>
      <c r="CJ789" s="50">
        <v>0</v>
      </c>
      <c r="CK789" s="50">
        <v>0</v>
      </c>
      <c r="CL789" s="50">
        <v>0</v>
      </c>
      <c r="CM789" s="50">
        <v>0</v>
      </c>
      <c r="CN789" s="50">
        <v>0</v>
      </c>
      <c r="CO789" s="50">
        <v>0</v>
      </c>
      <c r="CP789" s="395">
        <f t="shared" si="564"/>
        <v>1790510.9600000002</v>
      </c>
      <c r="CQ789" s="391">
        <f t="shared" si="565"/>
        <v>25027448</v>
      </c>
      <c r="CR789" s="391">
        <f t="shared" si="566"/>
        <v>0</v>
      </c>
    </row>
    <row r="790" spans="1:96" s="197" customFormat="1" ht="24" customHeight="1" x14ac:dyDescent="0.2">
      <c r="A790" s="182">
        <f t="shared" si="536"/>
        <v>2655495</v>
      </c>
      <c r="B790" s="298">
        <f t="shared" si="567"/>
        <v>784</v>
      </c>
      <c r="C790" s="272">
        <v>251</v>
      </c>
      <c r="D790" s="273"/>
      <c r="E790" s="276" t="s">
        <v>3182</v>
      </c>
      <c r="F790" s="277" t="s">
        <v>3183</v>
      </c>
      <c r="G790" s="267" t="s">
        <v>2414</v>
      </c>
      <c r="H790" s="274" t="s">
        <v>717</v>
      </c>
      <c r="I790" s="290" t="s">
        <v>3229</v>
      </c>
      <c r="J790" s="291" t="s">
        <v>3230</v>
      </c>
      <c r="K790" s="291"/>
      <c r="L790" s="274" t="s">
        <v>717</v>
      </c>
      <c r="M790" s="288" t="s">
        <v>2380</v>
      </c>
      <c r="N790" s="240"/>
      <c r="O790" s="275"/>
      <c r="P790" s="241"/>
      <c r="Q790" s="278">
        <v>23</v>
      </c>
      <c r="R790" s="281">
        <v>0</v>
      </c>
      <c r="S790" s="67">
        <v>0</v>
      </c>
      <c r="T790" s="67">
        <v>0</v>
      </c>
      <c r="U790" s="90">
        <v>0</v>
      </c>
      <c r="V790" s="279">
        <v>17</v>
      </c>
      <c r="W790" s="101">
        <v>0</v>
      </c>
      <c r="X790" s="299">
        <v>0</v>
      </c>
      <c r="Y790" s="101">
        <v>0</v>
      </c>
      <c r="Z790" s="67">
        <v>0</v>
      </c>
      <c r="AA790" s="327">
        <v>1477052</v>
      </c>
      <c r="AB790" s="328">
        <v>0</v>
      </c>
      <c r="AC790" s="328">
        <f>AA790+AB790</f>
        <v>1477052</v>
      </c>
      <c r="AD790" s="75">
        <v>4500000</v>
      </c>
      <c r="AE790" s="75">
        <v>6000000</v>
      </c>
      <c r="AF790" s="338">
        <f t="shared" si="568"/>
        <v>281982.65454545454</v>
      </c>
      <c r="AG790" s="113">
        <f t="shared" si="543"/>
        <v>33972196</v>
      </c>
      <c r="AH790" s="75">
        <f t="shared" si="544"/>
        <v>0</v>
      </c>
      <c r="AI790" s="75">
        <f t="shared" si="545"/>
        <v>0</v>
      </c>
      <c r="AJ790" s="75">
        <f t="shared" si="546"/>
        <v>0</v>
      </c>
      <c r="AK790" s="75">
        <f t="shared" si="547"/>
        <v>3450000.0000000005</v>
      </c>
      <c r="AL790" s="75">
        <f t="shared" si="548"/>
        <v>4600000</v>
      </c>
      <c r="AM790" s="75">
        <f t="shared" si="549"/>
        <v>0</v>
      </c>
      <c r="AN790" s="75">
        <f t="shared" si="550"/>
        <v>0</v>
      </c>
      <c r="AO790" s="75">
        <f t="shared" si="551"/>
        <v>0</v>
      </c>
      <c r="AP790" s="75">
        <f t="shared" si="552"/>
        <v>3400000</v>
      </c>
      <c r="AQ790" s="75">
        <v>0</v>
      </c>
      <c r="AR790" s="75">
        <v>0</v>
      </c>
      <c r="AS790" s="75">
        <v>0</v>
      </c>
      <c r="AT790" s="80">
        <v>0</v>
      </c>
      <c r="AU790" s="82">
        <f t="shared" si="553"/>
        <v>45422196</v>
      </c>
      <c r="AV790" s="113">
        <f t="shared" si="554"/>
        <v>30792642.280000001</v>
      </c>
      <c r="AW790" s="75">
        <f t="shared" si="555"/>
        <v>45422196</v>
      </c>
      <c r="AX790" s="75">
        <f t="shared" si="556"/>
        <v>3179553.72</v>
      </c>
      <c r="AY790" s="76">
        <f t="shared" si="557"/>
        <v>0</v>
      </c>
      <c r="AZ790" s="75">
        <v>0</v>
      </c>
      <c r="BA790" s="75">
        <v>0</v>
      </c>
      <c r="BB790" s="75">
        <v>0</v>
      </c>
      <c r="BC790" s="80">
        <v>0</v>
      </c>
      <c r="BD790" s="80">
        <v>0</v>
      </c>
      <c r="BE790" s="80">
        <v>0</v>
      </c>
      <c r="BF790" s="78">
        <v>0</v>
      </c>
      <c r="BG790" s="348">
        <f t="shared" si="558"/>
        <v>3179553.72</v>
      </c>
      <c r="BH790" s="188">
        <f t="shared" si="559"/>
        <v>42242642</v>
      </c>
      <c r="BI790" s="280" t="s">
        <v>3185</v>
      </c>
      <c r="BJ790" s="201"/>
      <c r="BK790" s="202"/>
      <c r="BM790" s="50">
        <v>1477052</v>
      </c>
      <c r="BN790" s="391">
        <f t="shared" si="560"/>
        <v>0</v>
      </c>
      <c r="BO790" s="391">
        <f t="shared" si="561"/>
        <v>1477052</v>
      </c>
      <c r="BP790" s="391">
        <f t="shared" si="523"/>
        <v>33972196</v>
      </c>
      <c r="BQ790" s="50">
        <f t="shared" si="524"/>
        <v>0</v>
      </c>
      <c r="BR790" s="50">
        <f t="shared" si="525"/>
        <v>0</v>
      </c>
      <c r="BS790" s="50">
        <f t="shared" si="526"/>
        <v>0</v>
      </c>
      <c r="BT790" s="50">
        <f t="shared" si="527"/>
        <v>3450000</v>
      </c>
      <c r="BU790" s="50">
        <f t="shared" si="528"/>
        <v>4600000</v>
      </c>
      <c r="BV790" s="50">
        <f t="shared" si="529"/>
        <v>0</v>
      </c>
      <c r="BW790" s="50">
        <f t="shared" si="530"/>
        <v>0</v>
      </c>
      <c r="BX790" s="50">
        <f t="shared" si="531"/>
        <v>0</v>
      </c>
      <c r="BY790" s="50">
        <f t="shared" si="532"/>
        <v>3400000</v>
      </c>
      <c r="BZ790" s="50">
        <v>0</v>
      </c>
      <c r="CA790" s="50">
        <v>0</v>
      </c>
      <c r="CB790" s="50">
        <v>0</v>
      </c>
      <c r="CC790" s="50">
        <v>0</v>
      </c>
      <c r="CD790" s="391">
        <f t="shared" si="533"/>
        <v>45422196</v>
      </c>
      <c r="CE790" s="391">
        <f t="shared" si="537"/>
        <v>33972196</v>
      </c>
      <c r="CF790" s="391">
        <f t="shared" si="538"/>
        <v>45422196</v>
      </c>
      <c r="CG790" s="50">
        <f t="shared" si="562"/>
        <v>3179553.72</v>
      </c>
      <c r="CH790" s="395">
        <v>0</v>
      </c>
      <c r="CI790" s="398">
        <v>0</v>
      </c>
      <c r="CJ790" s="50">
        <v>0</v>
      </c>
      <c r="CK790" s="50">
        <v>0</v>
      </c>
      <c r="CL790" s="50">
        <v>0</v>
      </c>
      <c r="CM790" s="50">
        <v>0</v>
      </c>
      <c r="CN790" s="50">
        <v>0</v>
      </c>
      <c r="CO790" s="50">
        <v>0</v>
      </c>
      <c r="CP790" s="395">
        <f t="shared" si="564"/>
        <v>3179553.72</v>
      </c>
      <c r="CQ790" s="391">
        <f t="shared" si="565"/>
        <v>42242642</v>
      </c>
      <c r="CR790" s="391">
        <f t="shared" si="566"/>
        <v>0</v>
      </c>
    </row>
    <row r="791" spans="1:96" s="197" customFormat="1" ht="24" customHeight="1" x14ac:dyDescent="0.2">
      <c r="A791" s="182">
        <f t="shared" si="536"/>
        <v>2655495</v>
      </c>
      <c r="B791" s="298">
        <f t="shared" si="567"/>
        <v>785</v>
      </c>
      <c r="C791" s="272">
        <v>149</v>
      </c>
      <c r="D791" s="273"/>
      <c r="E791" s="282" t="s">
        <v>1184</v>
      </c>
      <c r="F791" s="283" t="s">
        <v>3184</v>
      </c>
      <c r="G791" s="287" t="s">
        <v>137</v>
      </c>
      <c r="H791" s="274" t="s">
        <v>88</v>
      </c>
      <c r="I791" s="290" t="s">
        <v>3219</v>
      </c>
      <c r="J791" s="67">
        <v>2803361361</v>
      </c>
      <c r="K791" s="67"/>
      <c r="L791" s="274" t="s">
        <v>88</v>
      </c>
      <c r="M791" s="292" t="s">
        <v>137</v>
      </c>
      <c r="N791" s="246" t="s">
        <v>2410</v>
      </c>
      <c r="O791" s="275"/>
      <c r="P791" s="241"/>
      <c r="Q791" s="284">
        <v>30</v>
      </c>
      <c r="R791" s="246">
        <v>120</v>
      </c>
      <c r="S791" s="246">
        <v>110</v>
      </c>
      <c r="T791" s="246">
        <v>29.33</v>
      </c>
      <c r="U791" s="90">
        <v>0</v>
      </c>
      <c r="V791" s="285">
        <v>15</v>
      </c>
      <c r="W791" s="101">
        <v>0</v>
      </c>
      <c r="X791" s="299">
        <v>0</v>
      </c>
      <c r="Y791" s="101">
        <v>0</v>
      </c>
      <c r="Z791" s="67">
        <v>0</v>
      </c>
      <c r="AA791" s="319">
        <v>885165</v>
      </c>
      <c r="AB791" s="320">
        <v>0</v>
      </c>
      <c r="AC791" s="320">
        <f t="shared" ref="AC791:AC819" si="572">AA791+AB791</f>
        <v>885165</v>
      </c>
      <c r="AD791" s="75">
        <v>4500000</v>
      </c>
      <c r="AE791" s="75">
        <v>6000000</v>
      </c>
      <c r="AF791" s="338">
        <f t="shared" si="568"/>
        <v>168986.04545454544</v>
      </c>
      <c r="AG791" s="113">
        <f t="shared" si="543"/>
        <v>26554950</v>
      </c>
      <c r="AH791" s="75">
        <f t="shared" si="544"/>
        <v>0</v>
      </c>
      <c r="AI791" s="75">
        <f t="shared" si="545"/>
        <v>20278325.454545453</v>
      </c>
      <c r="AJ791" s="75">
        <f t="shared" si="546"/>
        <v>0</v>
      </c>
      <c r="AK791" s="75">
        <f t="shared" si="547"/>
        <v>4500000</v>
      </c>
      <c r="AL791" s="75">
        <f t="shared" si="548"/>
        <v>6000000</v>
      </c>
      <c r="AM791" s="75">
        <f t="shared" si="549"/>
        <v>4647116.25</v>
      </c>
      <c r="AN791" s="75">
        <f t="shared" si="550"/>
        <v>4956360.7131818179</v>
      </c>
      <c r="AO791" s="75">
        <f t="shared" si="551"/>
        <v>0</v>
      </c>
      <c r="AP791" s="75">
        <f t="shared" si="552"/>
        <v>3000000</v>
      </c>
      <c r="AQ791" s="75">
        <v>0</v>
      </c>
      <c r="AR791" s="75">
        <v>0</v>
      </c>
      <c r="AS791" s="75">
        <v>0</v>
      </c>
      <c r="AT791" s="80">
        <v>0</v>
      </c>
      <c r="AU791" s="82">
        <f t="shared" si="553"/>
        <v>69936752.417727262</v>
      </c>
      <c r="AV791" s="113">
        <f t="shared" si="554"/>
        <v>51541179.748486355</v>
      </c>
      <c r="AW791" s="75">
        <f t="shared" si="555"/>
        <v>69936752.417727262</v>
      </c>
      <c r="AX791" s="75">
        <f t="shared" si="556"/>
        <v>4895572.6692409087</v>
      </c>
      <c r="AY791" s="76">
        <f t="shared" si="557"/>
        <v>1154117.9748486355</v>
      </c>
      <c r="AZ791" s="75">
        <v>0</v>
      </c>
      <c r="BA791" s="75">
        <v>0</v>
      </c>
      <c r="BB791" s="75">
        <v>0</v>
      </c>
      <c r="BC791" s="80">
        <v>0</v>
      </c>
      <c r="BD791" s="80">
        <v>0</v>
      </c>
      <c r="BE791" s="80">
        <v>0</v>
      </c>
      <c r="BF791" s="78">
        <v>0</v>
      </c>
      <c r="BG791" s="348">
        <f t="shared" si="558"/>
        <v>6049690.6440895442</v>
      </c>
      <c r="BH791" s="188">
        <f t="shared" si="559"/>
        <v>63887061</v>
      </c>
      <c r="BI791" s="280" t="s">
        <v>3186</v>
      </c>
      <c r="BJ791" s="201"/>
      <c r="BK791" s="202"/>
      <c r="BM791" s="50">
        <v>885165</v>
      </c>
      <c r="BN791" s="391">
        <f t="shared" si="560"/>
        <v>0</v>
      </c>
      <c r="BO791" s="391">
        <f t="shared" ref="BO791:BO819" si="573">BM791+BN791</f>
        <v>885165</v>
      </c>
      <c r="BP791" s="391">
        <f t="shared" si="523"/>
        <v>26554950</v>
      </c>
      <c r="BQ791" s="50">
        <f t="shared" si="524"/>
        <v>0</v>
      </c>
      <c r="BR791" s="50">
        <f t="shared" si="525"/>
        <v>20278325.454545453</v>
      </c>
      <c r="BS791" s="50">
        <f t="shared" si="526"/>
        <v>0</v>
      </c>
      <c r="BT791" s="50">
        <f t="shared" si="527"/>
        <v>4500000</v>
      </c>
      <c r="BU791" s="50">
        <f t="shared" si="528"/>
        <v>6000000</v>
      </c>
      <c r="BV791" s="50">
        <f t="shared" si="529"/>
        <v>4647116.25</v>
      </c>
      <c r="BW791" s="50">
        <f t="shared" si="530"/>
        <v>4956360.7131818179</v>
      </c>
      <c r="BX791" s="50">
        <f t="shared" si="531"/>
        <v>0</v>
      </c>
      <c r="BY791" s="50">
        <f t="shared" si="532"/>
        <v>3000000</v>
      </c>
      <c r="BZ791" s="50">
        <v>0</v>
      </c>
      <c r="CA791" s="50">
        <v>0</v>
      </c>
      <c r="CB791" s="50">
        <v>0</v>
      </c>
      <c r="CC791" s="50">
        <v>0</v>
      </c>
      <c r="CD791" s="391">
        <f t="shared" si="533"/>
        <v>69936752.417727262</v>
      </c>
      <c r="CE791" s="391">
        <f t="shared" si="537"/>
        <v>56436752.417727262</v>
      </c>
      <c r="CF791" s="391">
        <f t="shared" si="538"/>
        <v>69936752.417727262</v>
      </c>
      <c r="CG791" s="50">
        <f t="shared" si="562"/>
        <v>4895572.6692409087</v>
      </c>
      <c r="CH791" s="395">
        <f t="shared" si="563"/>
        <v>1643675.2417727262</v>
      </c>
      <c r="CI791" s="398">
        <v>0</v>
      </c>
      <c r="CJ791" s="50">
        <v>0</v>
      </c>
      <c r="CK791" s="50">
        <v>0</v>
      </c>
      <c r="CL791" s="50">
        <v>0</v>
      </c>
      <c r="CM791" s="50">
        <v>0</v>
      </c>
      <c r="CN791" s="50">
        <v>0</v>
      </c>
      <c r="CO791" s="50">
        <v>0</v>
      </c>
      <c r="CP791" s="395">
        <f t="shared" si="564"/>
        <v>6539247.9110136349</v>
      </c>
      <c r="CQ791" s="391">
        <f t="shared" si="565"/>
        <v>63397504</v>
      </c>
      <c r="CR791" s="391">
        <f t="shared" si="566"/>
        <v>-489557</v>
      </c>
    </row>
    <row r="792" spans="1:96" s="197" customFormat="1" ht="24" customHeight="1" x14ac:dyDescent="0.2">
      <c r="A792" s="182">
        <f t="shared" si="536"/>
        <v>2655495</v>
      </c>
      <c r="B792" s="298">
        <f t="shared" si="567"/>
        <v>786</v>
      </c>
      <c r="C792" s="272">
        <v>150</v>
      </c>
      <c r="D792" s="273"/>
      <c r="E792" s="282" t="s">
        <v>1184</v>
      </c>
      <c r="F792" s="283" t="s">
        <v>3184</v>
      </c>
      <c r="G792" s="287" t="s">
        <v>137</v>
      </c>
      <c r="H792" s="274" t="s">
        <v>88</v>
      </c>
      <c r="I792" s="290" t="s">
        <v>3219</v>
      </c>
      <c r="J792" s="67">
        <v>2803361361</v>
      </c>
      <c r="K792" s="67"/>
      <c r="L792" s="274" t="s">
        <v>88</v>
      </c>
      <c r="M792" s="292" t="s">
        <v>137</v>
      </c>
      <c r="N792" s="246" t="s">
        <v>2410</v>
      </c>
      <c r="O792" s="275"/>
      <c r="P792" s="241"/>
      <c r="Q792" s="284">
        <v>3</v>
      </c>
      <c r="R792" s="323">
        <v>12</v>
      </c>
      <c r="S792" s="324">
        <v>11</v>
      </c>
      <c r="T792" s="325">
        <v>2.93</v>
      </c>
      <c r="U792" s="90">
        <v>0</v>
      </c>
      <c r="V792" s="285">
        <v>0</v>
      </c>
      <c r="W792" s="101">
        <v>0</v>
      </c>
      <c r="X792" s="299">
        <v>0</v>
      </c>
      <c r="Y792" s="101">
        <v>0</v>
      </c>
      <c r="Z792" s="67">
        <v>0</v>
      </c>
      <c r="AA792" s="319">
        <v>885165</v>
      </c>
      <c r="AB792" s="320">
        <v>0</v>
      </c>
      <c r="AC792" s="320">
        <f t="shared" si="572"/>
        <v>885165</v>
      </c>
      <c r="AD792" s="75">
        <v>4500000</v>
      </c>
      <c r="AE792" s="75">
        <v>6000000</v>
      </c>
      <c r="AF792" s="338">
        <f t="shared" si="568"/>
        <v>168986.04545454544</v>
      </c>
      <c r="AG792" s="113">
        <f t="shared" si="543"/>
        <v>2655495</v>
      </c>
      <c r="AH792" s="75">
        <f t="shared" si="544"/>
        <v>0</v>
      </c>
      <c r="AI792" s="75">
        <f t="shared" si="545"/>
        <v>2027832.5454545454</v>
      </c>
      <c r="AJ792" s="75">
        <f t="shared" si="546"/>
        <v>0</v>
      </c>
      <c r="AK792" s="75">
        <f t="shared" si="547"/>
        <v>450000</v>
      </c>
      <c r="AL792" s="75">
        <f t="shared" si="548"/>
        <v>600000</v>
      </c>
      <c r="AM792" s="75">
        <f t="shared" si="549"/>
        <v>464711.62499999994</v>
      </c>
      <c r="AN792" s="75">
        <f t="shared" si="550"/>
        <v>495129.11318181816</v>
      </c>
      <c r="AO792" s="75">
        <f t="shared" si="551"/>
        <v>0</v>
      </c>
      <c r="AP792" s="75">
        <f t="shared" si="552"/>
        <v>0</v>
      </c>
      <c r="AQ792" s="75">
        <v>0</v>
      </c>
      <c r="AR792" s="75">
        <v>0</v>
      </c>
      <c r="AS792" s="75">
        <v>0</v>
      </c>
      <c r="AT792" s="80">
        <v>0</v>
      </c>
      <c r="AU792" s="82">
        <f t="shared" si="553"/>
        <v>6693168.2836363632</v>
      </c>
      <c r="AV792" s="113">
        <f t="shared" si="554"/>
        <v>5174646.5037818179</v>
      </c>
      <c r="AW792" s="75">
        <f t="shared" si="555"/>
        <v>6693168.2836363632</v>
      </c>
      <c r="AX792" s="75">
        <f t="shared" si="556"/>
        <v>468521.77985454549</v>
      </c>
      <c r="AY792" s="76">
        <f t="shared" si="557"/>
        <v>0</v>
      </c>
      <c r="AZ792" s="75">
        <v>0</v>
      </c>
      <c r="BA792" s="75">
        <v>0</v>
      </c>
      <c r="BB792" s="75">
        <v>0</v>
      </c>
      <c r="BC792" s="80">
        <v>0</v>
      </c>
      <c r="BD792" s="80">
        <v>0</v>
      </c>
      <c r="BE792" s="80">
        <v>0</v>
      </c>
      <c r="BF792" s="78">
        <v>0</v>
      </c>
      <c r="BG792" s="348">
        <f t="shared" si="558"/>
        <v>468521.77985454549</v>
      </c>
      <c r="BH792" s="188">
        <f t="shared" si="559"/>
        <v>6224646</v>
      </c>
      <c r="BI792" s="280" t="s">
        <v>3187</v>
      </c>
      <c r="BJ792" s="201"/>
      <c r="BK792" s="202"/>
      <c r="BM792" s="50">
        <v>885165</v>
      </c>
      <c r="BN792" s="391">
        <f t="shared" si="560"/>
        <v>0</v>
      </c>
      <c r="BO792" s="391">
        <f t="shared" si="573"/>
        <v>885165</v>
      </c>
      <c r="BP792" s="391">
        <f t="shared" si="523"/>
        <v>2655495</v>
      </c>
      <c r="BQ792" s="50">
        <f t="shared" si="524"/>
        <v>0</v>
      </c>
      <c r="BR792" s="50">
        <f t="shared" si="525"/>
        <v>2027832.5454545454</v>
      </c>
      <c r="BS792" s="50">
        <f t="shared" si="526"/>
        <v>0</v>
      </c>
      <c r="BT792" s="50">
        <f t="shared" si="527"/>
        <v>450000</v>
      </c>
      <c r="BU792" s="50">
        <f t="shared" si="528"/>
        <v>600000</v>
      </c>
      <c r="BV792" s="50">
        <f t="shared" si="529"/>
        <v>464711.62499999994</v>
      </c>
      <c r="BW792" s="50">
        <f t="shared" si="530"/>
        <v>495129.11318181816</v>
      </c>
      <c r="BX792" s="50">
        <f t="shared" si="531"/>
        <v>0</v>
      </c>
      <c r="BY792" s="50">
        <f t="shared" si="532"/>
        <v>0</v>
      </c>
      <c r="BZ792" s="50">
        <v>0</v>
      </c>
      <c r="CA792" s="50">
        <v>0</v>
      </c>
      <c r="CB792" s="50">
        <v>0</v>
      </c>
      <c r="CC792" s="50">
        <v>0</v>
      </c>
      <c r="CD792" s="391">
        <f t="shared" si="533"/>
        <v>6693168.2836363632</v>
      </c>
      <c r="CE792" s="391">
        <f t="shared" si="537"/>
        <v>5643168.2836363632</v>
      </c>
      <c r="CF792" s="391">
        <f t="shared" si="538"/>
        <v>6693168.2836363632</v>
      </c>
      <c r="CG792" s="50">
        <f t="shared" si="562"/>
        <v>468521.77985454549</v>
      </c>
      <c r="CH792" s="395">
        <v>0</v>
      </c>
      <c r="CI792" s="398">
        <v>0</v>
      </c>
      <c r="CJ792" s="50">
        <v>0</v>
      </c>
      <c r="CK792" s="50">
        <v>0</v>
      </c>
      <c r="CL792" s="50">
        <v>0</v>
      </c>
      <c r="CM792" s="50">
        <v>0</v>
      </c>
      <c r="CN792" s="50">
        <v>0</v>
      </c>
      <c r="CO792" s="50">
        <v>0</v>
      </c>
      <c r="CP792" s="395">
        <f t="shared" si="564"/>
        <v>468521.77985454549</v>
      </c>
      <c r="CQ792" s="391">
        <f t="shared" si="565"/>
        <v>6224646</v>
      </c>
      <c r="CR792" s="391">
        <f t="shared" si="566"/>
        <v>0</v>
      </c>
    </row>
    <row r="793" spans="1:96" s="197" customFormat="1" ht="24" customHeight="1" x14ac:dyDescent="0.2">
      <c r="A793" s="182">
        <f t="shared" si="536"/>
        <v>2655495</v>
      </c>
      <c r="B793" s="298">
        <f t="shared" si="567"/>
        <v>787</v>
      </c>
      <c r="C793" s="272">
        <v>151</v>
      </c>
      <c r="D793" s="273"/>
      <c r="E793" s="282" t="s">
        <v>435</v>
      </c>
      <c r="F793" s="283" t="s">
        <v>3188</v>
      </c>
      <c r="G793" s="287" t="s">
        <v>137</v>
      </c>
      <c r="H793" s="274" t="s">
        <v>88</v>
      </c>
      <c r="I793" s="290" t="s">
        <v>3231</v>
      </c>
      <c r="J793" s="291" t="s">
        <v>3233</v>
      </c>
      <c r="K793" s="291" t="s">
        <v>3232</v>
      </c>
      <c r="L793" s="274" t="s">
        <v>88</v>
      </c>
      <c r="M793" s="292" t="s">
        <v>137</v>
      </c>
      <c r="N793" s="246" t="s">
        <v>2410</v>
      </c>
      <c r="O793" s="275"/>
      <c r="P793" s="241"/>
      <c r="Q793" s="284">
        <v>28</v>
      </c>
      <c r="R793" s="323">
        <v>112</v>
      </c>
      <c r="S793" s="324">
        <v>103</v>
      </c>
      <c r="T793" s="324">
        <v>27.37</v>
      </c>
      <c r="U793" s="90">
        <v>0</v>
      </c>
      <c r="V793" s="285">
        <v>14</v>
      </c>
      <c r="W793" s="101">
        <v>0</v>
      </c>
      <c r="X793" s="299">
        <v>0</v>
      </c>
      <c r="Y793" s="101">
        <v>0</v>
      </c>
      <c r="Z793" s="67">
        <v>0</v>
      </c>
      <c r="AA793" s="319">
        <v>885165</v>
      </c>
      <c r="AB793" s="320">
        <v>0</v>
      </c>
      <c r="AC793" s="320">
        <f t="shared" si="572"/>
        <v>885165</v>
      </c>
      <c r="AD793" s="75">
        <v>4500000</v>
      </c>
      <c r="AE793" s="75">
        <v>6000000</v>
      </c>
      <c r="AF793" s="338">
        <f t="shared" si="568"/>
        <v>168986.04545454544</v>
      </c>
      <c r="AG793" s="113">
        <f t="shared" si="543"/>
        <v>24784620</v>
      </c>
      <c r="AH793" s="75">
        <f t="shared" si="544"/>
        <v>0</v>
      </c>
      <c r="AI793" s="75">
        <f t="shared" si="545"/>
        <v>18926437.09090909</v>
      </c>
      <c r="AJ793" s="75">
        <f t="shared" si="546"/>
        <v>0</v>
      </c>
      <c r="AK793" s="75">
        <f t="shared" si="547"/>
        <v>4200000</v>
      </c>
      <c r="AL793" s="75">
        <f t="shared" si="548"/>
        <v>5600000</v>
      </c>
      <c r="AM793" s="75">
        <f t="shared" si="549"/>
        <v>4351390.6704545449</v>
      </c>
      <c r="AN793" s="75">
        <f t="shared" si="550"/>
        <v>4625148.0640909085</v>
      </c>
      <c r="AO793" s="75">
        <f t="shared" si="551"/>
        <v>0</v>
      </c>
      <c r="AP793" s="75">
        <f t="shared" si="552"/>
        <v>2800000</v>
      </c>
      <c r="AQ793" s="75">
        <v>0</v>
      </c>
      <c r="AR793" s="75">
        <v>0</v>
      </c>
      <c r="AS793" s="75">
        <v>0</v>
      </c>
      <c r="AT793" s="80">
        <v>0</v>
      </c>
      <c r="AU793" s="82">
        <f t="shared" si="553"/>
        <v>65287595.825454548</v>
      </c>
      <c r="AV793" s="113">
        <f t="shared" si="554"/>
        <v>48117464.117672727</v>
      </c>
      <c r="AW793" s="75">
        <f t="shared" si="555"/>
        <v>65287595.825454548</v>
      </c>
      <c r="AX793" s="75">
        <f t="shared" si="556"/>
        <v>4570131.7077818187</v>
      </c>
      <c r="AY793" s="76">
        <f t="shared" si="557"/>
        <v>811746.41176727274</v>
      </c>
      <c r="AZ793" s="75">
        <v>0</v>
      </c>
      <c r="BA793" s="75">
        <v>0</v>
      </c>
      <c r="BB793" s="75">
        <v>0</v>
      </c>
      <c r="BC793" s="80">
        <v>0</v>
      </c>
      <c r="BD793" s="80">
        <v>0</v>
      </c>
      <c r="BE793" s="80">
        <v>0</v>
      </c>
      <c r="BF793" s="78">
        <v>0</v>
      </c>
      <c r="BG793" s="348">
        <f t="shared" si="558"/>
        <v>5381878.1195490919</v>
      </c>
      <c r="BH793" s="188">
        <f t="shared" si="559"/>
        <v>59905717</v>
      </c>
      <c r="BI793" s="280" t="s">
        <v>3234</v>
      </c>
      <c r="BJ793" s="201"/>
      <c r="BK793" s="202"/>
      <c r="BM793" s="50">
        <v>885165</v>
      </c>
      <c r="BN793" s="391">
        <f t="shared" si="560"/>
        <v>0</v>
      </c>
      <c r="BO793" s="391">
        <f t="shared" si="573"/>
        <v>885165</v>
      </c>
      <c r="BP793" s="391">
        <f t="shared" si="523"/>
        <v>24784620</v>
      </c>
      <c r="BQ793" s="50">
        <f t="shared" si="524"/>
        <v>0</v>
      </c>
      <c r="BR793" s="50">
        <f t="shared" si="525"/>
        <v>18926437.09090909</v>
      </c>
      <c r="BS793" s="50">
        <f t="shared" si="526"/>
        <v>0</v>
      </c>
      <c r="BT793" s="50">
        <f t="shared" si="527"/>
        <v>4200000</v>
      </c>
      <c r="BU793" s="50">
        <f t="shared" si="528"/>
        <v>5600000</v>
      </c>
      <c r="BV793" s="50">
        <f t="shared" si="529"/>
        <v>4351390.6704545449</v>
      </c>
      <c r="BW793" s="50">
        <f t="shared" si="530"/>
        <v>4625148.0640909085</v>
      </c>
      <c r="BX793" s="50">
        <f t="shared" si="531"/>
        <v>0</v>
      </c>
      <c r="BY793" s="50">
        <f t="shared" si="532"/>
        <v>2800000</v>
      </c>
      <c r="BZ793" s="50">
        <v>0</v>
      </c>
      <c r="CA793" s="50">
        <v>0</v>
      </c>
      <c r="CB793" s="50">
        <v>0</v>
      </c>
      <c r="CC793" s="50">
        <v>0</v>
      </c>
      <c r="CD793" s="391">
        <f t="shared" si="533"/>
        <v>65287595.825454548</v>
      </c>
      <c r="CE793" s="391">
        <f t="shared" si="537"/>
        <v>52687595.825454548</v>
      </c>
      <c r="CF793" s="391">
        <f t="shared" si="538"/>
        <v>65287595.825454548</v>
      </c>
      <c r="CG793" s="50">
        <f t="shared" si="562"/>
        <v>4570131.7077818187</v>
      </c>
      <c r="CH793" s="395">
        <f t="shared" si="563"/>
        <v>1268759.5825454548</v>
      </c>
      <c r="CI793" s="398">
        <v>0</v>
      </c>
      <c r="CJ793" s="50">
        <v>0</v>
      </c>
      <c r="CK793" s="50">
        <v>0</v>
      </c>
      <c r="CL793" s="50">
        <v>0</v>
      </c>
      <c r="CM793" s="50">
        <v>0</v>
      </c>
      <c r="CN793" s="50">
        <v>0</v>
      </c>
      <c r="CO793" s="50">
        <v>0</v>
      </c>
      <c r="CP793" s="395">
        <f t="shared" si="564"/>
        <v>5838891.2903272733</v>
      </c>
      <c r="CQ793" s="391">
        <f t="shared" si="565"/>
        <v>59448704</v>
      </c>
      <c r="CR793" s="391">
        <f t="shared" si="566"/>
        <v>-457013</v>
      </c>
    </row>
    <row r="794" spans="1:96" s="197" customFormat="1" ht="24" customHeight="1" x14ac:dyDescent="0.2">
      <c r="A794" s="182">
        <f t="shared" si="536"/>
        <v>2655495</v>
      </c>
      <c r="B794" s="298">
        <f t="shared" si="567"/>
        <v>788</v>
      </c>
      <c r="C794" s="272">
        <v>152</v>
      </c>
      <c r="D794" s="273"/>
      <c r="E794" s="282" t="s">
        <v>1184</v>
      </c>
      <c r="F794" s="283" t="s">
        <v>3189</v>
      </c>
      <c r="G794" s="287" t="s">
        <v>137</v>
      </c>
      <c r="H794" s="274" t="s">
        <v>88</v>
      </c>
      <c r="I794" s="290" t="s">
        <v>3220</v>
      </c>
      <c r="J794" s="67">
        <v>1451199503</v>
      </c>
      <c r="K794" s="67"/>
      <c r="L794" s="274" t="s">
        <v>88</v>
      </c>
      <c r="M794" s="292" t="s">
        <v>137</v>
      </c>
      <c r="N794" s="240"/>
      <c r="O794" s="275"/>
      <c r="P794" s="246" t="s">
        <v>2410</v>
      </c>
      <c r="Q794" s="284">
        <v>30</v>
      </c>
      <c r="R794" s="246">
        <v>120</v>
      </c>
      <c r="S794" s="246">
        <v>220</v>
      </c>
      <c r="T794" s="246">
        <v>29.33</v>
      </c>
      <c r="U794" s="90">
        <v>0</v>
      </c>
      <c r="V794" s="285">
        <v>30</v>
      </c>
      <c r="W794" s="101">
        <v>0</v>
      </c>
      <c r="X794" s="299">
        <v>0</v>
      </c>
      <c r="Y794" s="101">
        <v>0</v>
      </c>
      <c r="Z794" s="67">
        <v>0</v>
      </c>
      <c r="AA794" s="319">
        <v>885165</v>
      </c>
      <c r="AB794" s="320">
        <v>0</v>
      </c>
      <c r="AC794" s="320">
        <f t="shared" si="572"/>
        <v>885165</v>
      </c>
      <c r="AD794" s="75">
        <v>4500000</v>
      </c>
      <c r="AE794" s="75">
        <v>6000000</v>
      </c>
      <c r="AF794" s="338">
        <f t="shared" si="568"/>
        <v>168986.04545454544</v>
      </c>
      <c r="AG794" s="113">
        <f t="shared" si="543"/>
        <v>26554950</v>
      </c>
      <c r="AH794" s="75">
        <f t="shared" si="544"/>
        <v>0</v>
      </c>
      <c r="AI794" s="75">
        <f t="shared" si="545"/>
        <v>20278325.454545453</v>
      </c>
      <c r="AJ794" s="75">
        <f t="shared" si="546"/>
        <v>0</v>
      </c>
      <c r="AK794" s="75">
        <f t="shared" si="547"/>
        <v>4500000</v>
      </c>
      <c r="AL794" s="75">
        <f t="shared" si="548"/>
        <v>6000000</v>
      </c>
      <c r="AM794" s="75">
        <f t="shared" si="549"/>
        <v>9294232.5</v>
      </c>
      <c r="AN794" s="75">
        <f t="shared" si="550"/>
        <v>4956360.7131818179</v>
      </c>
      <c r="AO794" s="75">
        <f t="shared" si="551"/>
        <v>0</v>
      </c>
      <c r="AP794" s="75">
        <f t="shared" si="552"/>
        <v>6000000</v>
      </c>
      <c r="AQ794" s="75">
        <v>0</v>
      </c>
      <c r="AR794" s="75">
        <v>0</v>
      </c>
      <c r="AS794" s="75">
        <v>0</v>
      </c>
      <c r="AT794" s="80">
        <v>0</v>
      </c>
      <c r="AU794" s="82">
        <f t="shared" si="553"/>
        <v>77583868.667727277</v>
      </c>
      <c r="AV794" s="113">
        <f t="shared" si="554"/>
        <v>55652997.860986367</v>
      </c>
      <c r="AW794" s="75">
        <f t="shared" si="555"/>
        <v>77583868.667727262</v>
      </c>
      <c r="AX794" s="75">
        <f t="shared" si="556"/>
        <v>5430870.8067409089</v>
      </c>
      <c r="AY794" s="76">
        <f t="shared" si="557"/>
        <v>1565299.7860986367</v>
      </c>
      <c r="AZ794" s="75">
        <v>0</v>
      </c>
      <c r="BA794" s="75">
        <v>0</v>
      </c>
      <c r="BB794" s="75">
        <v>0</v>
      </c>
      <c r="BC794" s="80">
        <v>0</v>
      </c>
      <c r="BD794" s="80">
        <v>0</v>
      </c>
      <c r="BE794" s="80">
        <v>0</v>
      </c>
      <c r="BF794" s="78">
        <v>0</v>
      </c>
      <c r="BG794" s="348">
        <f t="shared" si="558"/>
        <v>6996170.5928395456</v>
      </c>
      <c r="BH794" s="188">
        <f t="shared" si="559"/>
        <v>70587698</v>
      </c>
      <c r="BI794" s="280" t="s">
        <v>3186</v>
      </c>
      <c r="BJ794" s="201"/>
      <c r="BK794" s="202"/>
      <c r="BM794" s="50">
        <v>885165</v>
      </c>
      <c r="BN794" s="391">
        <f t="shared" si="560"/>
        <v>0</v>
      </c>
      <c r="BO794" s="391">
        <f t="shared" si="573"/>
        <v>885165</v>
      </c>
      <c r="BP794" s="391">
        <f t="shared" si="523"/>
        <v>26554950</v>
      </c>
      <c r="BQ794" s="50">
        <f t="shared" si="524"/>
        <v>0</v>
      </c>
      <c r="BR794" s="50">
        <f t="shared" si="525"/>
        <v>20278325.454545453</v>
      </c>
      <c r="BS794" s="50">
        <f t="shared" si="526"/>
        <v>0</v>
      </c>
      <c r="BT794" s="50">
        <f t="shared" si="527"/>
        <v>4500000</v>
      </c>
      <c r="BU794" s="50">
        <f t="shared" si="528"/>
        <v>6000000</v>
      </c>
      <c r="BV794" s="50">
        <f t="shared" si="529"/>
        <v>9294232.5</v>
      </c>
      <c r="BW794" s="50">
        <f t="shared" si="530"/>
        <v>4956360.7131818179</v>
      </c>
      <c r="BX794" s="50">
        <f t="shared" si="531"/>
        <v>0</v>
      </c>
      <c r="BY794" s="50">
        <f t="shared" si="532"/>
        <v>6000000</v>
      </c>
      <c r="BZ794" s="50">
        <v>0</v>
      </c>
      <c r="CA794" s="50">
        <v>0</v>
      </c>
      <c r="CB794" s="50">
        <v>0</v>
      </c>
      <c r="CC794" s="50">
        <v>0</v>
      </c>
      <c r="CD794" s="391">
        <f t="shared" si="533"/>
        <v>77583868.667727277</v>
      </c>
      <c r="CE794" s="391">
        <f t="shared" si="537"/>
        <v>61083868.667727277</v>
      </c>
      <c r="CF794" s="391">
        <f t="shared" si="538"/>
        <v>77583868.667727277</v>
      </c>
      <c r="CG794" s="50">
        <f t="shared" si="562"/>
        <v>5430870.8067409098</v>
      </c>
      <c r="CH794" s="395">
        <f t="shared" si="563"/>
        <v>2108386.8667727276</v>
      </c>
      <c r="CI794" s="398">
        <v>0</v>
      </c>
      <c r="CJ794" s="50">
        <v>0</v>
      </c>
      <c r="CK794" s="50">
        <v>0</v>
      </c>
      <c r="CL794" s="50">
        <v>0</v>
      </c>
      <c r="CM794" s="50">
        <v>0</v>
      </c>
      <c r="CN794" s="50">
        <v>0</v>
      </c>
      <c r="CO794" s="50">
        <v>0</v>
      </c>
      <c r="CP794" s="395">
        <f t="shared" si="564"/>
        <v>7539257.6735136379</v>
      </c>
      <c r="CQ794" s="391">
        <f t="shared" si="565"/>
        <v>70044610</v>
      </c>
      <c r="CR794" s="391">
        <f t="shared" si="566"/>
        <v>-543088</v>
      </c>
    </row>
    <row r="795" spans="1:96" s="197" customFormat="1" ht="24" customHeight="1" x14ac:dyDescent="0.2">
      <c r="A795" s="182">
        <f t="shared" si="536"/>
        <v>2655495</v>
      </c>
      <c r="B795" s="298">
        <f t="shared" si="567"/>
        <v>789</v>
      </c>
      <c r="C795" s="272">
        <v>153</v>
      </c>
      <c r="D795" s="273"/>
      <c r="E795" s="282" t="s">
        <v>1184</v>
      </c>
      <c r="F795" s="283" t="s">
        <v>3189</v>
      </c>
      <c r="G795" s="287" t="s">
        <v>137</v>
      </c>
      <c r="H795" s="274" t="s">
        <v>88</v>
      </c>
      <c r="I795" s="290" t="s">
        <v>3220</v>
      </c>
      <c r="J795" s="67">
        <v>1451199503</v>
      </c>
      <c r="K795" s="67"/>
      <c r="L795" s="274" t="s">
        <v>88</v>
      </c>
      <c r="M795" s="292" t="s">
        <v>137</v>
      </c>
      <c r="N795" s="240"/>
      <c r="O795" s="275"/>
      <c r="P795" s="246" t="s">
        <v>2410</v>
      </c>
      <c r="Q795" s="284">
        <v>3</v>
      </c>
      <c r="R795" s="323">
        <v>12</v>
      </c>
      <c r="S795" s="324">
        <v>22</v>
      </c>
      <c r="T795" s="325">
        <v>2.93</v>
      </c>
      <c r="U795" s="90">
        <v>0</v>
      </c>
      <c r="V795" s="285">
        <v>0</v>
      </c>
      <c r="W795" s="101">
        <v>0</v>
      </c>
      <c r="X795" s="299">
        <v>0</v>
      </c>
      <c r="Y795" s="101">
        <v>0</v>
      </c>
      <c r="Z795" s="67">
        <v>0</v>
      </c>
      <c r="AA795" s="319">
        <v>885165</v>
      </c>
      <c r="AB795" s="320">
        <v>0</v>
      </c>
      <c r="AC795" s="320">
        <f t="shared" si="572"/>
        <v>885165</v>
      </c>
      <c r="AD795" s="75">
        <v>4500000</v>
      </c>
      <c r="AE795" s="75">
        <v>6000000</v>
      </c>
      <c r="AF795" s="338">
        <f t="shared" si="568"/>
        <v>168986.04545454544</v>
      </c>
      <c r="AG795" s="113">
        <f t="shared" si="543"/>
        <v>2655495</v>
      </c>
      <c r="AH795" s="75">
        <f t="shared" si="544"/>
        <v>0</v>
      </c>
      <c r="AI795" s="75">
        <f t="shared" si="545"/>
        <v>2027832.5454545454</v>
      </c>
      <c r="AJ795" s="75">
        <f t="shared" si="546"/>
        <v>0</v>
      </c>
      <c r="AK795" s="75">
        <f t="shared" si="547"/>
        <v>450000</v>
      </c>
      <c r="AL795" s="75">
        <f t="shared" si="548"/>
        <v>600000</v>
      </c>
      <c r="AM795" s="75">
        <f t="shared" si="549"/>
        <v>929423.24999999988</v>
      </c>
      <c r="AN795" s="75">
        <f t="shared" si="550"/>
        <v>495129.11318181816</v>
      </c>
      <c r="AO795" s="75">
        <f t="shared" si="551"/>
        <v>0</v>
      </c>
      <c r="AP795" s="75">
        <f t="shared" si="552"/>
        <v>0</v>
      </c>
      <c r="AQ795" s="75">
        <v>0</v>
      </c>
      <c r="AR795" s="75">
        <v>0</v>
      </c>
      <c r="AS795" s="75">
        <v>0</v>
      </c>
      <c r="AT795" s="80">
        <v>0</v>
      </c>
      <c r="AU795" s="82">
        <f t="shared" si="553"/>
        <v>7157879.9086363632</v>
      </c>
      <c r="AV795" s="113">
        <f t="shared" si="554"/>
        <v>5606828.3150318172</v>
      </c>
      <c r="AW795" s="75">
        <f t="shared" si="555"/>
        <v>7157879.9086363632</v>
      </c>
      <c r="AX795" s="75">
        <f t="shared" si="556"/>
        <v>501051.59360454546</v>
      </c>
      <c r="AY795" s="76">
        <f t="shared" si="557"/>
        <v>0</v>
      </c>
      <c r="AZ795" s="75">
        <v>0</v>
      </c>
      <c r="BA795" s="75">
        <v>0</v>
      </c>
      <c r="BB795" s="75">
        <v>0</v>
      </c>
      <c r="BC795" s="80">
        <v>0</v>
      </c>
      <c r="BD795" s="80">
        <v>0</v>
      </c>
      <c r="BE795" s="80">
        <v>0</v>
      </c>
      <c r="BF795" s="78">
        <v>0</v>
      </c>
      <c r="BG795" s="348">
        <f t="shared" si="558"/>
        <v>501051.59360454546</v>
      </c>
      <c r="BH795" s="188">
        <f t="shared" si="559"/>
        <v>6656828</v>
      </c>
      <c r="BI795" s="280" t="s">
        <v>3187</v>
      </c>
      <c r="BJ795" s="201"/>
      <c r="BK795" s="202"/>
      <c r="BM795" s="50">
        <v>885165</v>
      </c>
      <c r="BN795" s="391">
        <f t="shared" si="560"/>
        <v>0</v>
      </c>
      <c r="BO795" s="391">
        <f t="shared" si="573"/>
        <v>885165</v>
      </c>
      <c r="BP795" s="391">
        <f t="shared" si="523"/>
        <v>2655495</v>
      </c>
      <c r="BQ795" s="50">
        <f t="shared" si="524"/>
        <v>0</v>
      </c>
      <c r="BR795" s="50">
        <f t="shared" si="525"/>
        <v>2027832.5454545454</v>
      </c>
      <c r="BS795" s="50">
        <f t="shared" si="526"/>
        <v>0</v>
      </c>
      <c r="BT795" s="50">
        <f t="shared" si="527"/>
        <v>450000</v>
      </c>
      <c r="BU795" s="50">
        <f t="shared" si="528"/>
        <v>600000</v>
      </c>
      <c r="BV795" s="50">
        <f t="shared" si="529"/>
        <v>929423.24999999988</v>
      </c>
      <c r="BW795" s="50">
        <f t="shared" si="530"/>
        <v>495129.11318181816</v>
      </c>
      <c r="BX795" s="50">
        <f t="shared" si="531"/>
        <v>0</v>
      </c>
      <c r="BY795" s="50">
        <f t="shared" si="532"/>
        <v>0</v>
      </c>
      <c r="BZ795" s="50">
        <v>0</v>
      </c>
      <c r="CA795" s="50">
        <v>0</v>
      </c>
      <c r="CB795" s="50">
        <v>0</v>
      </c>
      <c r="CC795" s="50">
        <v>0</v>
      </c>
      <c r="CD795" s="391">
        <f t="shared" si="533"/>
        <v>7157879.9086363632</v>
      </c>
      <c r="CE795" s="391">
        <f t="shared" si="537"/>
        <v>6107879.9086363632</v>
      </c>
      <c r="CF795" s="391">
        <f t="shared" si="538"/>
        <v>7157879.9086363632</v>
      </c>
      <c r="CG795" s="50">
        <f t="shared" si="562"/>
        <v>501051.59360454546</v>
      </c>
      <c r="CH795" s="395">
        <v>0</v>
      </c>
      <c r="CI795" s="398">
        <v>0</v>
      </c>
      <c r="CJ795" s="50">
        <v>0</v>
      </c>
      <c r="CK795" s="50">
        <v>0</v>
      </c>
      <c r="CL795" s="50">
        <v>0</v>
      </c>
      <c r="CM795" s="50">
        <v>0</v>
      </c>
      <c r="CN795" s="50">
        <v>0</v>
      </c>
      <c r="CO795" s="50">
        <v>0</v>
      </c>
      <c r="CP795" s="395">
        <f t="shared" si="564"/>
        <v>501051.59360454546</v>
      </c>
      <c r="CQ795" s="391">
        <f t="shared" si="565"/>
        <v>6656828</v>
      </c>
      <c r="CR795" s="391">
        <f t="shared" si="566"/>
        <v>0</v>
      </c>
    </row>
    <row r="796" spans="1:96" s="197" customFormat="1" ht="24" customHeight="1" x14ac:dyDescent="0.2">
      <c r="A796" s="182">
        <f t="shared" si="536"/>
        <v>2655495</v>
      </c>
      <c r="B796" s="298">
        <f t="shared" si="567"/>
        <v>790</v>
      </c>
      <c r="C796" s="272">
        <v>154</v>
      </c>
      <c r="D796" s="273"/>
      <c r="E796" s="282" t="s">
        <v>3190</v>
      </c>
      <c r="F796" s="283" t="s">
        <v>3191</v>
      </c>
      <c r="G796" s="287" t="s">
        <v>137</v>
      </c>
      <c r="H796" s="274" t="s">
        <v>88</v>
      </c>
      <c r="I796" s="290" t="s">
        <v>3284</v>
      </c>
      <c r="J796" s="291" t="s">
        <v>3283</v>
      </c>
      <c r="K796" s="291" t="s">
        <v>3285</v>
      </c>
      <c r="L796" s="274" t="s">
        <v>88</v>
      </c>
      <c r="M796" s="292" t="s">
        <v>137</v>
      </c>
      <c r="N796" s="246" t="s">
        <v>2410</v>
      </c>
      <c r="O796" s="275"/>
      <c r="P796" s="241"/>
      <c r="Q796" s="284">
        <v>30</v>
      </c>
      <c r="R796" s="246">
        <v>120</v>
      </c>
      <c r="S796" s="246">
        <v>110</v>
      </c>
      <c r="T796" s="246">
        <v>29.33</v>
      </c>
      <c r="U796" s="90">
        <v>0</v>
      </c>
      <c r="V796" s="285">
        <v>15</v>
      </c>
      <c r="W796" s="101">
        <v>0</v>
      </c>
      <c r="X796" s="299">
        <v>0</v>
      </c>
      <c r="Y796" s="101">
        <v>2</v>
      </c>
      <c r="Z796" s="67">
        <v>2</v>
      </c>
      <c r="AA796" s="319">
        <v>885165</v>
      </c>
      <c r="AB796" s="320">
        <v>0</v>
      </c>
      <c r="AC796" s="320">
        <f t="shared" si="572"/>
        <v>885165</v>
      </c>
      <c r="AD796" s="75">
        <v>4500000</v>
      </c>
      <c r="AE796" s="75">
        <v>6000000</v>
      </c>
      <c r="AF796" s="338">
        <f t="shared" si="568"/>
        <v>168986.04545454544</v>
      </c>
      <c r="AG796" s="113">
        <f t="shared" si="543"/>
        <v>26554950</v>
      </c>
      <c r="AH796" s="75">
        <f t="shared" si="544"/>
        <v>0</v>
      </c>
      <c r="AI796" s="75">
        <f t="shared" si="545"/>
        <v>20278325.454545453</v>
      </c>
      <c r="AJ796" s="75">
        <f t="shared" si="546"/>
        <v>5310990</v>
      </c>
      <c r="AK796" s="75">
        <f t="shared" si="547"/>
        <v>4500000</v>
      </c>
      <c r="AL796" s="75">
        <f t="shared" si="548"/>
        <v>6000000</v>
      </c>
      <c r="AM796" s="75">
        <f t="shared" si="549"/>
        <v>4647116.25</v>
      </c>
      <c r="AN796" s="75">
        <f t="shared" si="550"/>
        <v>4956360.7131818179</v>
      </c>
      <c r="AO796" s="75">
        <f t="shared" si="551"/>
        <v>0</v>
      </c>
      <c r="AP796" s="75">
        <f t="shared" si="552"/>
        <v>3000000</v>
      </c>
      <c r="AQ796" s="75">
        <v>0</v>
      </c>
      <c r="AR796" s="75">
        <v>0</v>
      </c>
      <c r="AS796" s="75">
        <v>0</v>
      </c>
      <c r="AT796" s="80">
        <v>0</v>
      </c>
      <c r="AU796" s="82">
        <f t="shared" si="553"/>
        <v>75247742.417727277</v>
      </c>
      <c r="AV796" s="113">
        <f t="shared" si="554"/>
        <v>51541179.74848637</v>
      </c>
      <c r="AW796" s="75">
        <f t="shared" si="555"/>
        <v>69936752.417727262</v>
      </c>
      <c r="AX796" s="75">
        <f t="shared" si="556"/>
        <v>4895572.6692409087</v>
      </c>
      <c r="AY796" s="76">
        <f t="shared" si="557"/>
        <v>1154117.9748486371</v>
      </c>
      <c r="AZ796" s="75">
        <v>0</v>
      </c>
      <c r="BA796" s="75">
        <v>0</v>
      </c>
      <c r="BB796" s="75">
        <v>0</v>
      </c>
      <c r="BC796" s="80">
        <v>0</v>
      </c>
      <c r="BD796" s="80">
        <v>0</v>
      </c>
      <c r="BE796" s="80">
        <v>0</v>
      </c>
      <c r="BF796" s="78">
        <v>0</v>
      </c>
      <c r="BG796" s="348">
        <f t="shared" si="558"/>
        <v>6049690.6440895461</v>
      </c>
      <c r="BH796" s="188">
        <f t="shared" si="559"/>
        <v>69198051</v>
      </c>
      <c r="BI796" s="280" t="s">
        <v>3186</v>
      </c>
      <c r="BJ796" s="201"/>
      <c r="BK796" s="202"/>
      <c r="BM796" s="50">
        <v>885165</v>
      </c>
      <c r="BN796" s="391">
        <f t="shared" si="560"/>
        <v>0</v>
      </c>
      <c r="BO796" s="391">
        <f t="shared" si="573"/>
        <v>885165</v>
      </c>
      <c r="BP796" s="391">
        <f t="shared" si="523"/>
        <v>26554950</v>
      </c>
      <c r="BQ796" s="50">
        <f t="shared" si="524"/>
        <v>0</v>
      </c>
      <c r="BR796" s="50">
        <f t="shared" si="525"/>
        <v>20278325.454545453</v>
      </c>
      <c r="BS796" s="50">
        <f t="shared" si="526"/>
        <v>5310990</v>
      </c>
      <c r="BT796" s="50">
        <f t="shared" si="527"/>
        <v>4500000</v>
      </c>
      <c r="BU796" s="50">
        <f t="shared" si="528"/>
        <v>6000000</v>
      </c>
      <c r="BV796" s="50">
        <f t="shared" si="529"/>
        <v>4647116.25</v>
      </c>
      <c r="BW796" s="50">
        <f t="shared" si="530"/>
        <v>4956360.7131818179</v>
      </c>
      <c r="BX796" s="50">
        <f t="shared" si="531"/>
        <v>0</v>
      </c>
      <c r="BY796" s="50">
        <f t="shared" si="532"/>
        <v>3000000</v>
      </c>
      <c r="BZ796" s="50">
        <v>0</v>
      </c>
      <c r="CA796" s="50">
        <v>0</v>
      </c>
      <c r="CB796" s="50">
        <v>0</v>
      </c>
      <c r="CC796" s="50">
        <v>0</v>
      </c>
      <c r="CD796" s="391">
        <f t="shared" si="533"/>
        <v>75247742.417727277</v>
      </c>
      <c r="CE796" s="391">
        <f t="shared" si="537"/>
        <v>56436752.417727277</v>
      </c>
      <c r="CF796" s="391">
        <f t="shared" si="538"/>
        <v>69936752.417727262</v>
      </c>
      <c r="CG796" s="50">
        <f t="shared" si="562"/>
        <v>4895572.6692409087</v>
      </c>
      <c r="CH796" s="395">
        <f t="shared" si="563"/>
        <v>1643675.2417727278</v>
      </c>
      <c r="CI796" s="398">
        <v>0</v>
      </c>
      <c r="CJ796" s="50">
        <v>0</v>
      </c>
      <c r="CK796" s="50">
        <v>0</v>
      </c>
      <c r="CL796" s="50">
        <v>0</v>
      </c>
      <c r="CM796" s="50">
        <v>0</v>
      </c>
      <c r="CN796" s="50">
        <v>0</v>
      </c>
      <c r="CO796" s="50">
        <v>0</v>
      </c>
      <c r="CP796" s="395">
        <f t="shared" si="564"/>
        <v>6539247.9110136367</v>
      </c>
      <c r="CQ796" s="391">
        <f t="shared" si="565"/>
        <v>68708494</v>
      </c>
      <c r="CR796" s="391">
        <f t="shared" si="566"/>
        <v>-489557</v>
      </c>
    </row>
    <row r="797" spans="1:96" s="197" customFormat="1" ht="24" customHeight="1" x14ac:dyDescent="0.2">
      <c r="A797" s="182">
        <f t="shared" si="536"/>
        <v>2655495</v>
      </c>
      <c r="B797" s="298">
        <f t="shared" si="567"/>
        <v>791</v>
      </c>
      <c r="C797" s="272">
        <v>155</v>
      </c>
      <c r="D797" s="273"/>
      <c r="E797" s="282" t="s">
        <v>3190</v>
      </c>
      <c r="F797" s="283" t="s">
        <v>3191</v>
      </c>
      <c r="G797" s="287" t="s">
        <v>137</v>
      </c>
      <c r="H797" s="274" t="s">
        <v>88</v>
      </c>
      <c r="I797" s="290" t="s">
        <v>3284</v>
      </c>
      <c r="J797" s="291" t="s">
        <v>3283</v>
      </c>
      <c r="K797" s="291" t="s">
        <v>3285</v>
      </c>
      <c r="L797" s="274" t="s">
        <v>88</v>
      </c>
      <c r="M797" s="292" t="s">
        <v>137</v>
      </c>
      <c r="N797" s="246" t="s">
        <v>2410</v>
      </c>
      <c r="O797" s="275"/>
      <c r="P797" s="241"/>
      <c r="Q797" s="284">
        <v>3</v>
      </c>
      <c r="R797" s="323">
        <v>12</v>
      </c>
      <c r="S797" s="324">
        <v>11</v>
      </c>
      <c r="T797" s="324">
        <v>2.93</v>
      </c>
      <c r="U797" s="90">
        <v>0</v>
      </c>
      <c r="V797" s="285">
        <v>0</v>
      </c>
      <c r="W797" s="101">
        <v>0</v>
      </c>
      <c r="X797" s="299">
        <v>0</v>
      </c>
      <c r="Y797" s="101">
        <v>2</v>
      </c>
      <c r="Z797" s="67">
        <v>2</v>
      </c>
      <c r="AA797" s="319">
        <v>885165</v>
      </c>
      <c r="AB797" s="320">
        <v>0</v>
      </c>
      <c r="AC797" s="320">
        <f t="shared" si="572"/>
        <v>885165</v>
      </c>
      <c r="AD797" s="75">
        <v>4500000</v>
      </c>
      <c r="AE797" s="75">
        <v>6000000</v>
      </c>
      <c r="AF797" s="338">
        <f t="shared" si="568"/>
        <v>168986.04545454544</v>
      </c>
      <c r="AG797" s="113">
        <f t="shared" si="543"/>
        <v>2655495</v>
      </c>
      <c r="AH797" s="75">
        <f t="shared" si="544"/>
        <v>0</v>
      </c>
      <c r="AI797" s="75">
        <f t="shared" si="545"/>
        <v>2027832.5454545454</v>
      </c>
      <c r="AJ797" s="75">
        <f t="shared" si="546"/>
        <v>531099</v>
      </c>
      <c r="AK797" s="75">
        <f t="shared" si="547"/>
        <v>450000</v>
      </c>
      <c r="AL797" s="75">
        <f t="shared" si="548"/>
        <v>600000</v>
      </c>
      <c r="AM797" s="75">
        <f t="shared" si="549"/>
        <v>464711.62499999994</v>
      </c>
      <c r="AN797" s="75">
        <f t="shared" si="550"/>
        <v>495129.11318181816</v>
      </c>
      <c r="AO797" s="75">
        <f t="shared" si="551"/>
        <v>0</v>
      </c>
      <c r="AP797" s="75">
        <f t="shared" si="552"/>
        <v>0</v>
      </c>
      <c r="AQ797" s="75">
        <v>0</v>
      </c>
      <c r="AR797" s="75">
        <v>0</v>
      </c>
      <c r="AS797" s="75">
        <v>0</v>
      </c>
      <c r="AT797" s="80">
        <v>0</v>
      </c>
      <c r="AU797" s="82">
        <f t="shared" si="553"/>
        <v>7224267.2836363632</v>
      </c>
      <c r="AV797" s="113">
        <f t="shared" si="554"/>
        <v>5174646.5037818179</v>
      </c>
      <c r="AW797" s="75">
        <f t="shared" si="555"/>
        <v>6693168.2836363632</v>
      </c>
      <c r="AX797" s="75">
        <f t="shared" si="556"/>
        <v>468521.77985454549</v>
      </c>
      <c r="AY797" s="76">
        <f t="shared" si="557"/>
        <v>0</v>
      </c>
      <c r="AZ797" s="75">
        <v>0</v>
      </c>
      <c r="BA797" s="75">
        <v>0</v>
      </c>
      <c r="BB797" s="75">
        <v>0</v>
      </c>
      <c r="BC797" s="80">
        <v>0</v>
      </c>
      <c r="BD797" s="80">
        <v>0</v>
      </c>
      <c r="BE797" s="80">
        <v>0</v>
      </c>
      <c r="BF797" s="78">
        <v>0</v>
      </c>
      <c r="BG797" s="348">
        <f t="shared" si="558"/>
        <v>468521.77985454549</v>
      </c>
      <c r="BH797" s="188">
        <f t="shared" si="559"/>
        <v>6755745</v>
      </c>
      <c r="BI797" s="280" t="s">
        <v>3187</v>
      </c>
      <c r="BJ797" s="201"/>
      <c r="BK797" s="202"/>
      <c r="BM797" s="50">
        <v>885165</v>
      </c>
      <c r="BN797" s="391">
        <f t="shared" si="560"/>
        <v>0</v>
      </c>
      <c r="BO797" s="391">
        <f t="shared" si="573"/>
        <v>885165</v>
      </c>
      <c r="BP797" s="391">
        <f t="shared" si="523"/>
        <v>2655495</v>
      </c>
      <c r="BQ797" s="50">
        <f t="shared" si="524"/>
        <v>0</v>
      </c>
      <c r="BR797" s="50">
        <f t="shared" si="525"/>
        <v>2027832.5454545454</v>
      </c>
      <c r="BS797" s="50">
        <f t="shared" si="526"/>
        <v>531099</v>
      </c>
      <c r="BT797" s="50">
        <f t="shared" si="527"/>
        <v>450000</v>
      </c>
      <c r="BU797" s="50">
        <f t="shared" si="528"/>
        <v>600000</v>
      </c>
      <c r="BV797" s="50">
        <f t="shared" si="529"/>
        <v>464711.62499999994</v>
      </c>
      <c r="BW797" s="50">
        <f t="shared" si="530"/>
        <v>495129.11318181816</v>
      </c>
      <c r="BX797" s="50">
        <f t="shared" si="531"/>
        <v>0</v>
      </c>
      <c r="BY797" s="50">
        <f t="shared" si="532"/>
        <v>0</v>
      </c>
      <c r="BZ797" s="50">
        <v>0</v>
      </c>
      <c r="CA797" s="50">
        <v>0</v>
      </c>
      <c r="CB797" s="50">
        <v>0</v>
      </c>
      <c r="CC797" s="50">
        <v>0</v>
      </c>
      <c r="CD797" s="391">
        <f t="shared" si="533"/>
        <v>7224267.2836363632</v>
      </c>
      <c r="CE797" s="391">
        <f t="shared" si="537"/>
        <v>5643168.2836363632</v>
      </c>
      <c r="CF797" s="391">
        <f t="shared" si="538"/>
        <v>6693168.2836363632</v>
      </c>
      <c r="CG797" s="50">
        <f t="shared" si="562"/>
        <v>468521.77985454549</v>
      </c>
      <c r="CH797" s="395">
        <v>0</v>
      </c>
      <c r="CI797" s="398">
        <v>0</v>
      </c>
      <c r="CJ797" s="50">
        <v>0</v>
      </c>
      <c r="CK797" s="50">
        <v>0</v>
      </c>
      <c r="CL797" s="50">
        <v>0</v>
      </c>
      <c r="CM797" s="50">
        <v>0</v>
      </c>
      <c r="CN797" s="50">
        <v>0</v>
      </c>
      <c r="CO797" s="50">
        <v>0</v>
      </c>
      <c r="CP797" s="395">
        <f t="shared" si="564"/>
        <v>468521.77985454549</v>
      </c>
      <c r="CQ797" s="391">
        <f t="shared" si="565"/>
        <v>6755745</v>
      </c>
      <c r="CR797" s="391">
        <f t="shared" si="566"/>
        <v>0</v>
      </c>
    </row>
    <row r="798" spans="1:96" s="197" customFormat="1" ht="24" customHeight="1" x14ac:dyDescent="0.2">
      <c r="A798" s="182">
        <f t="shared" si="536"/>
        <v>2655495</v>
      </c>
      <c r="B798" s="298">
        <f t="shared" si="567"/>
        <v>792</v>
      </c>
      <c r="C798" s="272">
        <v>156</v>
      </c>
      <c r="D798" s="273"/>
      <c r="E798" s="282" t="s">
        <v>85</v>
      </c>
      <c r="F798" s="283" t="s">
        <v>3192</v>
      </c>
      <c r="G798" s="287" t="s">
        <v>137</v>
      </c>
      <c r="H798" s="274" t="s">
        <v>88</v>
      </c>
      <c r="I798" s="290" t="s">
        <v>3225</v>
      </c>
      <c r="J798" s="332" t="s">
        <v>3224</v>
      </c>
      <c r="K798" s="67"/>
      <c r="L798" s="274" t="s">
        <v>88</v>
      </c>
      <c r="M798" s="292" t="s">
        <v>137</v>
      </c>
      <c r="N798" s="246" t="s">
        <v>2410</v>
      </c>
      <c r="O798" s="275"/>
      <c r="P798" s="241"/>
      <c r="Q798" s="284">
        <v>23</v>
      </c>
      <c r="R798" s="323">
        <v>92</v>
      </c>
      <c r="S798" s="324">
        <v>84</v>
      </c>
      <c r="T798" s="325">
        <v>22.49</v>
      </c>
      <c r="U798" s="90">
        <v>0</v>
      </c>
      <c r="V798" s="285">
        <v>20</v>
      </c>
      <c r="W798" s="101">
        <v>0</v>
      </c>
      <c r="X798" s="299">
        <v>0</v>
      </c>
      <c r="Y798" s="289">
        <v>0</v>
      </c>
      <c r="Z798" s="290">
        <v>0</v>
      </c>
      <c r="AA798" s="319">
        <v>885165</v>
      </c>
      <c r="AB798" s="320">
        <v>0</v>
      </c>
      <c r="AC798" s="320">
        <f t="shared" si="572"/>
        <v>885165</v>
      </c>
      <c r="AD798" s="75">
        <v>4500000</v>
      </c>
      <c r="AE798" s="75">
        <v>6000000</v>
      </c>
      <c r="AF798" s="338">
        <f t="shared" si="568"/>
        <v>168986.04545454544</v>
      </c>
      <c r="AG798" s="113">
        <f t="shared" si="543"/>
        <v>20358795</v>
      </c>
      <c r="AH798" s="75">
        <f t="shared" si="544"/>
        <v>0</v>
      </c>
      <c r="AI798" s="75">
        <f t="shared" si="545"/>
        <v>15546716.18181818</v>
      </c>
      <c r="AJ798" s="75">
        <f t="shared" si="546"/>
        <v>0</v>
      </c>
      <c r="AK798" s="75">
        <f t="shared" si="547"/>
        <v>3450000.0000000005</v>
      </c>
      <c r="AL798" s="75">
        <f t="shared" si="548"/>
        <v>4600000</v>
      </c>
      <c r="AM798" s="75">
        <f t="shared" si="549"/>
        <v>3548706.9545454541</v>
      </c>
      <c r="AN798" s="75">
        <f t="shared" si="550"/>
        <v>3800496.1622727267</v>
      </c>
      <c r="AO798" s="75">
        <f t="shared" si="551"/>
        <v>0</v>
      </c>
      <c r="AP798" s="75">
        <f t="shared" si="552"/>
        <v>4000000</v>
      </c>
      <c r="AQ798" s="75">
        <v>0</v>
      </c>
      <c r="AR798" s="75">
        <v>0</v>
      </c>
      <c r="AS798" s="75">
        <v>0</v>
      </c>
      <c r="AT798" s="80">
        <v>0</v>
      </c>
      <c r="AU798" s="82">
        <f t="shared" si="553"/>
        <v>55304714.298636362</v>
      </c>
      <c r="AV798" s="113">
        <f t="shared" si="554"/>
        <v>39383384.297731817</v>
      </c>
      <c r="AW798" s="75">
        <f t="shared" si="555"/>
        <v>55304714.298636362</v>
      </c>
      <c r="AX798" s="75">
        <f t="shared" si="556"/>
        <v>3871330.0009045457</v>
      </c>
      <c r="AY798" s="76">
        <f t="shared" si="557"/>
        <v>0</v>
      </c>
      <c r="AZ798" s="75">
        <v>0</v>
      </c>
      <c r="BA798" s="75">
        <v>0</v>
      </c>
      <c r="BB798" s="75">
        <v>0</v>
      </c>
      <c r="BC798" s="80">
        <v>0</v>
      </c>
      <c r="BD798" s="80">
        <v>0</v>
      </c>
      <c r="BE798" s="80">
        <v>0</v>
      </c>
      <c r="BF798" s="78">
        <v>0</v>
      </c>
      <c r="BG798" s="348">
        <f t="shared" si="558"/>
        <v>3871330.0009045457</v>
      </c>
      <c r="BH798" s="188">
        <f t="shared" si="559"/>
        <v>51433384</v>
      </c>
      <c r="BI798" s="280" t="s">
        <v>3185</v>
      </c>
      <c r="BJ798" s="201"/>
      <c r="BK798" s="202"/>
      <c r="BM798" s="50">
        <v>885165</v>
      </c>
      <c r="BN798" s="391">
        <f t="shared" si="560"/>
        <v>0</v>
      </c>
      <c r="BO798" s="391">
        <f t="shared" si="573"/>
        <v>885165</v>
      </c>
      <c r="BP798" s="391">
        <f t="shared" si="523"/>
        <v>20358795</v>
      </c>
      <c r="BQ798" s="50">
        <f t="shared" si="524"/>
        <v>0</v>
      </c>
      <c r="BR798" s="50">
        <f t="shared" si="525"/>
        <v>15546716.18181818</v>
      </c>
      <c r="BS798" s="50">
        <f t="shared" si="526"/>
        <v>0</v>
      </c>
      <c r="BT798" s="50">
        <f t="shared" si="527"/>
        <v>3450000</v>
      </c>
      <c r="BU798" s="50">
        <f t="shared" si="528"/>
        <v>4600000</v>
      </c>
      <c r="BV798" s="50">
        <f t="shared" si="529"/>
        <v>3548706.9545454541</v>
      </c>
      <c r="BW798" s="50">
        <f t="shared" si="530"/>
        <v>3800496.1622727267</v>
      </c>
      <c r="BX798" s="50">
        <f t="shared" si="531"/>
        <v>0</v>
      </c>
      <c r="BY798" s="50">
        <f t="shared" si="532"/>
        <v>4000000</v>
      </c>
      <c r="BZ798" s="50">
        <v>0</v>
      </c>
      <c r="CA798" s="50">
        <v>0</v>
      </c>
      <c r="CB798" s="50">
        <v>0</v>
      </c>
      <c r="CC798" s="50">
        <v>0</v>
      </c>
      <c r="CD798" s="391">
        <f t="shared" si="533"/>
        <v>55304714.298636362</v>
      </c>
      <c r="CE798" s="391">
        <f t="shared" si="537"/>
        <v>43254714.298636362</v>
      </c>
      <c r="CF798" s="391">
        <f t="shared" si="538"/>
        <v>55304714.298636362</v>
      </c>
      <c r="CG798" s="50">
        <f t="shared" si="562"/>
        <v>3871330.0009045457</v>
      </c>
      <c r="CH798" s="395">
        <f t="shared" si="563"/>
        <v>325471.42986363621</v>
      </c>
      <c r="CI798" s="398">
        <v>0</v>
      </c>
      <c r="CJ798" s="50">
        <v>0</v>
      </c>
      <c r="CK798" s="50">
        <v>0</v>
      </c>
      <c r="CL798" s="50">
        <v>0</v>
      </c>
      <c r="CM798" s="50">
        <v>0</v>
      </c>
      <c r="CN798" s="50">
        <v>0</v>
      </c>
      <c r="CO798" s="50">
        <v>0</v>
      </c>
      <c r="CP798" s="395">
        <f t="shared" si="564"/>
        <v>4196801.4307681816</v>
      </c>
      <c r="CQ798" s="391">
        <f t="shared" si="565"/>
        <v>51107912</v>
      </c>
      <c r="CR798" s="391">
        <f t="shared" si="566"/>
        <v>-325472</v>
      </c>
    </row>
    <row r="799" spans="1:96" s="197" customFormat="1" ht="24" customHeight="1" x14ac:dyDescent="0.2">
      <c r="A799" s="182">
        <f t="shared" si="536"/>
        <v>2655495</v>
      </c>
      <c r="B799" s="298">
        <f t="shared" si="567"/>
        <v>793</v>
      </c>
      <c r="C799" s="272">
        <v>157</v>
      </c>
      <c r="D799" s="273"/>
      <c r="E799" s="282" t="s">
        <v>1027</v>
      </c>
      <c r="F799" s="283" t="s">
        <v>408</v>
      </c>
      <c r="G799" s="287" t="s">
        <v>137</v>
      </c>
      <c r="H799" s="274" t="s">
        <v>88</v>
      </c>
      <c r="I799" s="290" t="s">
        <v>3228</v>
      </c>
      <c r="J799" s="291" t="s">
        <v>3227</v>
      </c>
      <c r="K799" s="291" t="s">
        <v>3226</v>
      </c>
      <c r="L799" s="274" t="s">
        <v>88</v>
      </c>
      <c r="M799" s="292" t="s">
        <v>137</v>
      </c>
      <c r="N799" s="246" t="s">
        <v>2410</v>
      </c>
      <c r="O799" s="275"/>
      <c r="P799" s="241"/>
      <c r="Q799" s="284">
        <v>30</v>
      </c>
      <c r="R799" s="246">
        <v>120</v>
      </c>
      <c r="S799" s="246">
        <v>110</v>
      </c>
      <c r="T799" s="246">
        <v>29.33</v>
      </c>
      <c r="U799" s="90">
        <v>0</v>
      </c>
      <c r="V799" s="285">
        <v>15</v>
      </c>
      <c r="W799" s="101">
        <v>0</v>
      </c>
      <c r="X799" s="299">
        <v>0</v>
      </c>
      <c r="Y799" s="289">
        <v>0</v>
      </c>
      <c r="Z799" s="290">
        <v>0</v>
      </c>
      <c r="AA799" s="319">
        <v>885165</v>
      </c>
      <c r="AB799" s="320">
        <v>0</v>
      </c>
      <c r="AC799" s="320">
        <f t="shared" si="572"/>
        <v>885165</v>
      </c>
      <c r="AD799" s="75">
        <v>4500000</v>
      </c>
      <c r="AE799" s="75">
        <v>6000000</v>
      </c>
      <c r="AF799" s="338">
        <f t="shared" si="568"/>
        <v>168986.04545454544</v>
      </c>
      <c r="AG799" s="113">
        <f t="shared" si="543"/>
        <v>26554950</v>
      </c>
      <c r="AH799" s="75">
        <f t="shared" si="544"/>
        <v>0</v>
      </c>
      <c r="AI799" s="75">
        <f t="shared" si="545"/>
        <v>20278325.454545453</v>
      </c>
      <c r="AJ799" s="75">
        <f t="shared" si="546"/>
        <v>0</v>
      </c>
      <c r="AK799" s="75">
        <f t="shared" si="547"/>
        <v>4500000</v>
      </c>
      <c r="AL799" s="75">
        <f t="shared" si="548"/>
        <v>6000000</v>
      </c>
      <c r="AM799" s="75">
        <f t="shared" si="549"/>
        <v>4647116.25</v>
      </c>
      <c r="AN799" s="75">
        <f t="shared" si="550"/>
        <v>4956360.7131818179</v>
      </c>
      <c r="AO799" s="75">
        <f t="shared" si="551"/>
        <v>0</v>
      </c>
      <c r="AP799" s="75">
        <f t="shared" si="552"/>
        <v>3000000</v>
      </c>
      <c r="AQ799" s="75">
        <v>0</v>
      </c>
      <c r="AR799" s="75">
        <v>0</v>
      </c>
      <c r="AS799" s="75">
        <v>0</v>
      </c>
      <c r="AT799" s="80">
        <v>0</v>
      </c>
      <c r="AU799" s="82">
        <f t="shared" si="553"/>
        <v>69936752.417727262</v>
      </c>
      <c r="AV799" s="113">
        <f t="shared" si="554"/>
        <v>51541179.748486355</v>
      </c>
      <c r="AW799" s="75">
        <f t="shared" si="555"/>
        <v>69936752.417727262</v>
      </c>
      <c r="AX799" s="75">
        <f t="shared" si="556"/>
        <v>4895572.6692409087</v>
      </c>
      <c r="AY799" s="76">
        <f t="shared" si="557"/>
        <v>1154117.9748486355</v>
      </c>
      <c r="AZ799" s="75">
        <v>0</v>
      </c>
      <c r="BA799" s="75">
        <v>0</v>
      </c>
      <c r="BB799" s="75">
        <v>0</v>
      </c>
      <c r="BC799" s="80">
        <v>0</v>
      </c>
      <c r="BD799" s="80">
        <v>0</v>
      </c>
      <c r="BE799" s="80">
        <v>0</v>
      </c>
      <c r="BF799" s="78">
        <v>0</v>
      </c>
      <c r="BG799" s="348">
        <f t="shared" si="558"/>
        <v>6049690.6440895442</v>
      </c>
      <c r="BH799" s="188">
        <f t="shared" si="559"/>
        <v>63887061</v>
      </c>
      <c r="BI799" s="280" t="s">
        <v>3193</v>
      </c>
      <c r="BJ799" s="201"/>
      <c r="BK799" s="202"/>
      <c r="BM799" s="50">
        <v>885165</v>
      </c>
      <c r="BN799" s="391">
        <f t="shared" si="560"/>
        <v>0</v>
      </c>
      <c r="BO799" s="391">
        <f t="shared" si="573"/>
        <v>885165</v>
      </c>
      <c r="BP799" s="391">
        <f t="shared" si="523"/>
        <v>26554950</v>
      </c>
      <c r="BQ799" s="50">
        <f t="shared" si="524"/>
        <v>0</v>
      </c>
      <c r="BR799" s="50">
        <f t="shared" si="525"/>
        <v>20278325.454545453</v>
      </c>
      <c r="BS799" s="50">
        <f t="shared" si="526"/>
        <v>0</v>
      </c>
      <c r="BT799" s="50">
        <f t="shared" si="527"/>
        <v>4500000</v>
      </c>
      <c r="BU799" s="50">
        <f t="shared" si="528"/>
        <v>6000000</v>
      </c>
      <c r="BV799" s="50">
        <f t="shared" si="529"/>
        <v>4647116.25</v>
      </c>
      <c r="BW799" s="50">
        <f t="shared" si="530"/>
        <v>4956360.7131818179</v>
      </c>
      <c r="BX799" s="50">
        <f t="shared" si="531"/>
        <v>0</v>
      </c>
      <c r="BY799" s="50">
        <f t="shared" si="532"/>
        <v>3000000</v>
      </c>
      <c r="BZ799" s="50">
        <v>0</v>
      </c>
      <c r="CA799" s="50">
        <v>0</v>
      </c>
      <c r="CB799" s="50">
        <v>0</v>
      </c>
      <c r="CC799" s="50">
        <v>0</v>
      </c>
      <c r="CD799" s="391">
        <f t="shared" si="533"/>
        <v>69936752.417727262</v>
      </c>
      <c r="CE799" s="391">
        <f t="shared" si="537"/>
        <v>56436752.417727262</v>
      </c>
      <c r="CF799" s="391">
        <f t="shared" si="538"/>
        <v>69936752.417727262</v>
      </c>
      <c r="CG799" s="50">
        <f t="shared" si="562"/>
        <v>4895572.6692409087</v>
      </c>
      <c r="CH799" s="395">
        <f t="shared" si="563"/>
        <v>1643675.2417727262</v>
      </c>
      <c r="CI799" s="398">
        <v>0</v>
      </c>
      <c r="CJ799" s="50">
        <v>0</v>
      </c>
      <c r="CK799" s="50">
        <v>0</v>
      </c>
      <c r="CL799" s="50">
        <v>0</v>
      </c>
      <c r="CM799" s="50">
        <v>0</v>
      </c>
      <c r="CN799" s="50">
        <v>0</v>
      </c>
      <c r="CO799" s="50">
        <v>0</v>
      </c>
      <c r="CP799" s="395">
        <f t="shared" si="564"/>
        <v>6539247.9110136349</v>
      </c>
      <c r="CQ799" s="391">
        <f t="shared" si="565"/>
        <v>63397504</v>
      </c>
      <c r="CR799" s="391">
        <f t="shared" si="566"/>
        <v>-489557</v>
      </c>
    </row>
    <row r="800" spans="1:96" s="197" customFormat="1" ht="24" customHeight="1" x14ac:dyDescent="0.2">
      <c r="A800" s="182">
        <f t="shared" si="536"/>
        <v>2655495</v>
      </c>
      <c r="B800" s="298">
        <f t="shared" si="567"/>
        <v>794</v>
      </c>
      <c r="C800" s="272">
        <v>224</v>
      </c>
      <c r="D800" s="273"/>
      <c r="E800" s="282" t="s">
        <v>3194</v>
      </c>
      <c r="F800" s="283" t="s">
        <v>3195</v>
      </c>
      <c r="G800" s="287" t="s">
        <v>137</v>
      </c>
      <c r="H800" s="274" t="s">
        <v>88</v>
      </c>
      <c r="I800" s="290" t="s">
        <v>3253</v>
      </c>
      <c r="J800" s="291" t="s">
        <v>3255</v>
      </c>
      <c r="K800" s="291" t="s">
        <v>3254</v>
      </c>
      <c r="L800" s="274" t="s">
        <v>88</v>
      </c>
      <c r="M800" s="292" t="s">
        <v>137</v>
      </c>
      <c r="N800" s="246" t="s">
        <v>2410</v>
      </c>
      <c r="O800" s="275"/>
      <c r="P800" s="241"/>
      <c r="Q800" s="284">
        <v>22</v>
      </c>
      <c r="R800" s="323">
        <v>88</v>
      </c>
      <c r="S800" s="324">
        <v>81</v>
      </c>
      <c r="T800" s="325">
        <v>21.51</v>
      </c>
      <c r="U800" s="90">
        <v>0</v>
      </c>
      <c r="V800" s="285">
        <v>11</v>
      </c>
      <c r="W800" s="101">
        <v>0</v>
      </c>
      <c r="X800" s="299">
        <v>0</v>
      </c>
      <c r="Y800" s="289">
        <v>0</v>
      </c>
      <c r="Z800" s="290">
        <v>0</v>
      </c>
      <c r="AA800" s="319">
        <v>885165</v>
      </c>
      <c r="AB800" s="320">
        <v>0</v>
      </c>
      <c r="AC800" s="320">
        <f t="shared" si="572"/>
        <v>885165</v>
      </c>
      <c r="AD800" s="75">
        <v>4500000</v>
      </c>
      <c r="AE800" s="75">
        <v>6000000</v>
      </c>
      <c r="AF800" s="338">
        <f t="shared" si="568"/>
        <v>168986.04545454544</v>
      </c>
      <c r="AG800" s="113">
        <f t="shared" si="543"/>
        <v>19473630</v>
      </c>
      <c r="AH800" s="75">
        <f t="shared" si="544"/>
        <v>0</v>
      </c>
      <c r="AI800" s="75">
        <f t="shared" si="545"/>
        <v>14870771.999999998</v>
      </c>
      <c r="AJ800" s="75">
        <f t="shared" si="546"/>
        <v>0</v>
      </c>
      <c r="AK800" s="75">
        <f t="shared" si="547"/>
        <v>3299999.9999999995</v>
      </c>
      <c r="AL800" s="75">
        <f t="shared" si="548"/>
        <v>4400000</v>
      </c>
      <c r="AM800" s="75">
        <f t="shared" si="549"/>
        <v>3421967.4204545454</v>
      </c>
      <c r="AN800" s="75">
        <f t="shared" si="550"/>
        <v>3634889.8377272729</v>
      </c>
      <c r="AO800" s="75">
        <f t="shared" si="551"/>
        <v>0</v>
      </c>
      <c r="AP800" s="75">
        <f t="shared" si="552"/>
        <v>2200000</v>
      </c>
      <c r="AQ800" s="75">
        <v>0</v>
      </c>
      <c r="AR800" s="75">
        <v>0</v>
      </c>
      <c r="AS800" s="75">
        <v>0</v>
      </c>
      <c r="AT800" s="80">
        <v>0</v>
      </c>
      <c r="AU800" s="82">
        <f t="shared" si="553"/>
        <v>51301259.258181818</v>
      </c>
      <c r="AV800" s="113">
        <f t="shared" si="554"/>
        <v>37810171.110109091</v>
      </c>
      <c r="AW800" s="75">
        <f t="shared" si="555"/>
        <v>51301259.258181818</v>
      </c>
      <c r="AX800" s="75">
        <f t="shared" si="556"/>
        <v>3591088.1480727275</v>
      </c>
      <c r="AY800" s="76">
        <f t="shared" si="557"/>
        <v>0</v>
      </c>
      <c r="AZ800" s="75">
        <v>0</v>
      </c>
      <c r="BA800" s="75">
        <v>0</v>
      </c>
      <c r="BB800" s="75">
        <v>0</v>
      </c>
      <c r="BC800" s="80">
        <v>0</v>
      </c>
      <c r="BD800" s="80">
        <v>0</v>
      </c>
      <c r="BE800" s="80">
        <v>0</v>
      </c>
      <c r="BF800" s="78">
        <v>0</v>
      </c>
      <c r="BG800" s="348">
        <f t="shared" si="558"/>
        <v>3591088.1480727275</v>
      </c>
      <c r="BH800" s="188">
        <f t="shared" si="559"/>
        <v>47710171</v>
      </c>
      <c r="BI800" s="280" t="s">
        <v>3196</v>
      </c>
      <c r="BJ800" s="201"/>
      <c r="BK800" s="202"/>
      <c r="BM800" s="50">
        <v>885165</v>
      </c>
      <c r="BN800" s="391">
        <f t="shared" si="560"/>
        <v>0</v>
      </c>
      <c r="BO800" s="391">
        <f t="shared" si="573"/>
        <v>885165</v>
      </c>
      <c r="BP800" s="391">
        <f t="shared" si="523"/>
        <v>19473630</v>
      </c>
      <c r="BQ800" s="50">
        <f t="shared" si="524"/>
        <v>0</v>
      </c>
      <c r="BR800" s="50">
        <f t="shared" si="525"/>
        <v>14870771.999999998</v>
      </c>
      <c r="BS800" s="50">
        <f t="shared" si="526"/>
        <v>0</v>
      </c>
      <c r="BT800" s="50">
        <f t="shared" si="527"/>
        <v>3300000</v>
      </c>
      <c r="BU800" s="50">
        <f t="shared" si="528"/>
        <v>4400000</v>
      </c>
      <c r="BV800" s="50">
        <f t="shared" si="529"/>
        <v>3421967.4204545454</v>
      </c>
      <c r="BW800" s="50">
        <f t="shared" si="530"/>
        <v>3634889.8377272729</v>
      </c>
      <c r="BX800" s="50">
        <f t="shared" si="531"/>
        <v>0</v>
      </c>
      <c r="BY800" s="50">
        <f t="shared" si="532"/>
        <v>2200000</v>
      </c>
      <c r="BZ800" s="50">
        <v>0</v>
      </c>
      <c r="CA800" s="50">
        <v>0</v>
      </c>
      <c r="CB800" s="50">
        <v>0</v>
      </c>
      <c r="CC800" s="50">
        <v>0</v>
      </c>
      <c r="CD800" s="391">
        <f t="shared" si="533"/>
        <v>51301259.258181818</v>
      </c>
      <c r="CE800" s="391">
        <f t="shared" si="537"/>
        <v>41401259.258181818</v>
      </c>
      <c r="CF800" s="391">
        <f t="shared" si="538"/>
        <v>51301259.258181818</v>
      </c>
      <c r="CG800" s="50">
        <f t="shared" si="562"/>
        <v>3591088.1480727275</v>
      </c>
      <c r="CH800" s="395">
        <f t="shared" si="563"/>
        <v>140125.9258181818</v>
      </c>
      <c r="CI800" s="398">
        <v>0</v>
      </c>
      <c r="CJ800" s="50">
        <v>0</v>
      </c>
      <c r="CK800" s="50">
        <v>0</v>
      </c>
      <c r="CL800" s="50">
        <v>0</v>
      </c>
      <c r="CM800" s="50">
        <v>0</v>
      </c>
      <c r="CN800" s="50">
        <v>0</v>
      </c>
      <c r="CO800" s="50">
        <v>0</v>
      </c>
      <c r="CP800" s="395">
        <f t="shared" si="564"/>
        <v>3731214.0738909091</v>
      </c>
      <c r="CQ800" s="391">
        <f t="shared" si="565"/>
        <v>47570045</v>
      </c>
      <c r="CR800" s="391">
        <f t="shared" si="566"/>
        <v>-140126</v>
      </c>
    </row>
    <row r="801" spans="1:96" s="197" customFormat="1" ht="24" customHeight="1" x14ac:dyDescent="0.2">
      <c r="A801" s="182">
        <f t="shared" si="536"/>
        <v>2655495</v>
      </c>
      <c r="B801" s="298">
        <f t="shared" si="567"/>
        <v>795</v>
      </c>
      <c r="C801" s="272">
        <v>225</v>
      </c>
      <c r="D801" s="273"/>
      <c r="E801" s="282" t="s">
        <v>805</v>
      </c>
      <c r="F801" s="283" t="s">
        <v>3197</v>
      </c>
      <c r="G801" s="287" t="s">
        <v>137</v>
      </c>
      <c r="H801" s="274" t="s">
        <v>983</v>
      </c>
      <c r="I801" s="290" t="s">
        <v>3315</v>
      </c>
      <c r="J801" s="291" t="s">
        <v>3317</v>
      </c>
      <c r="K801" s="291" t="s">
        <v>3316</v>
      </c>
      <c r="L801" s="274" t="s">
        <v>3312</v>
      </c>
      <c r="M801" s="292" t="s">
        <v>137</v>
      </c>
      <c r="N801" s="246" t="s">
        <v>2410</v>
      </c>
      <c r="O801" s="275"/>
      <c r="P801" s="241"/>
      <c r="Q801" s="284">
        <v>30</v>
      </c>
      <c r="R801" s="246">
        <v>120</v>
      </c>
      <c r="S801" s="246">
        <v>110</v>
      </c>
      <c r="T801" s="246">
        <v>29.33</v>
      </c>
      <c r="U801" s="90">
        <v>0</v>
      </c>
      <c r="V801" s="285">
        <v>25</v>
      </c>
      <c r="W801" s="101">
        <v>0</v>
      </c>
      <c r="X801" s="299">
        <v>0</v>
      </c>
      <c r="Y801" s="101">
        <v>0</v>
      </c>
      <c r="Z801" s="67">
        <f>Y801</f>
        <v>0</v>
      </c>
      <c r="AA801" s="319">
        <v>885165</v>
      </c>
      <c r="AB801" s="320">
        <v>0</v>
      </c>
      <c r="AC801" s="320">
        <f t="shared" si="572"/>
        <v>885165</v>
      </c>
      <c r="AD801" s="75">
        <v>4500000</v>
      </c>
      <c r="AE801" s="75">
        <v>6000000</v>
      </c>
      <c r="AF801" s="338">
        <f t="shared" si="568"/>
        <v>168986.04545454544</v>
      </c>
      <c r="AG801" s="113">
        <f t="shared" si="543"/>
        <v>26554950</v>
      </c>
      <c r="AH801" s="75">
        <f t="shared" si="544"/>
        <v>0</v>
      </c>
      <c r="AI801" s="75">
        <f t="shared" si="545"/>
        <v>20278325.454545453</v>
      </c>
      <c r="AJ801" s="75">
        <f t="shared" si="546"/>
        <v>0</v>
      </c>
      <c r="AK801" s="75">
        <f t="shared" si="547"/>
        <v>4500000</v>
      </c>
      <c r="AL801" s="75">
        <f t="shared" si="548"/>
        <v>6000000</v>
      </c>
      <c r="AM801" s="75">
        <f t="shared" si="549"/>
        <v>4647116.25</v>
      </c>
      <c r="AN801" s="75">
        <f t="shared" si="550"/>
        <v>4956360.7131818179</v>
      </c>
      <c r="AO801" s="75">
        <f t="shared" si="551"/>
        <v>0</v>
      </c>
      <c r="AP801" s="75">
        <f t="shared" si="552"/>
        <v>5000000</v>
      </c>
      <c r="AQ801" s="75">
        <v>0</v>
      </c>
      <c r="AR801" s="75">
        <v>0</v>
      </c>
      <c r="AS801" s="75">
        <v>0</v>
      </c>
      <c r="AT801" s="80">
        <v>0</v>
      </c>
      <c r="AU801" s="82">
        <f t="shared" si="553"/>
        <v>71936752.417727262</v>
      </c>
      <c r="AV801" s="113">
        <f t="shared" si="554"/>
        <v>51401179.748486355</v>
      </c>
      <c r="AW801" s="75">
        <f t="shared" si="555"/>
        <v>71936752.417727262</v>
      </c>
      <c r="AX801" s="75">
        <f t="shared" si="556"/>
        <v>5035572.6692409087</v>
      </c>
      <c r="AY801" s="76">
        <f t="shared" si="557"/>
        <v>1140117.9748486355</v>
      </c>
      <c r="AZ801" s="75">
        <v>0</v>
      </c>
      <c r="BA801" s="75">
        <v>0</v>
      </c>
      <c r="BB801" s="75">
        <v>0</v>
      </c>
      <c r="BC801" s="80">
        <v>0</v>
      </c>
      <c r="BD801" s="80">
        <v>0</v>
      </c>
      <c r="BE801" s="80">
        <v>0</v>
      </c>
      <c r="BF801" s="78">
        <v>0</v>
      </c>
      <c r="BG801" s="348">
        <f t="shared" si="558"/>
        <v>6175690.6440895442</v>
      </c>
      <c r="BH801" s="188">
        <f t="shared" si="559"/>
        <v>65761061</v>
      </c>
      <c r="BI801" s="280" t="s">
        <v>3193</v>
      </c>
      <c r="BJ801" s="201" t="s">
        <v>3302</v>
      </c>
      <c r="BK801" s="202"/>
      <c r="BM801" s="50">
        <v>885165</v>
      </c>
      <c r="BN801" s="391">
        <f t="shared" si="560"/>
        <v>0</v>
      </c>
      <c r="BO801" s="391">
        <f t="shared" si="573"/>
        <v>885165</v>
      </c>
      <c r="BP801" s="391">
        <f t="shared" si="523"/>
        <v>26554950</v>
      </c>
      <c r="BQ801" s="50">
        <f t="shared" si="524"/>
        <v>0</v>
      </c>
      <c r="BR801" s="50">
        <f t="shared" si="525"/>
        <v>20278325.454545453</v>
      </c>
      <c r="BS801" s="50">
        <f t="shared" si="526"/>
        <v>0</v>
      </c>
      <c r="BT801" s="50">
        <f t="shared" si="527"/>
        <v>4500000</v>
      </c>
      <c r="BU801" s="50">
        <f t="shared" si="528"/>
        <v>6000000</v>
      </c>
      <c r="BV801" s="50">
        <f t="shared" si="529"/>
        <v>4647116.25</v>
      </c>
      <c r="BW801" s="50">
        <f t="shared" si="530"/>
        <v>4956360.7131818179</v>
      </c>
      <c r="BX801" s="50">
        <f t="shared" si="531"/>
        <v>0</v>
      </c>
      <c r="BY801" s="50">
        <f t="shared" si="532"/>
        <v>5000000</v>
      </c>
      <c r="BZ801" s="50">
        <v>0</v>
      </c>
      <c r="CA801" s="50">
        <v>0</v>
      </c>
      <c r="CB801" s="50">
        <v>0</v>
      </c>
      <c r="CC801" s="50">
        <v>0</v>
      </c>
      <c r="CD801" s="391">
        <f t="shared" si="533"/>
        <v>71936752.417727262</v>
      </c>
      <c r="CE801" s="391">
        <f t="shared" si="537"/>
        <v>56436752.417727262</v>
      </c>
      <c r="CF801" s="391">
        <f t="shared" si="538"/>
        <v>71936752.417727262</v>
      </c>
      <c r="CG801" s="50">
        <f t="shared" si="562"/>
        <v>5035572.6692409087</v>
      </c>
      <c r="CH801" s="395">
        <f t="shared" si="563"/>
        <v>1643675.2417727262</v>
      </c>
      <c r="CI801" s="398">
        <v>0</v>
      </c>
      <c r="CJ801" s="50">
        <v>0</v>
      </c>
      <c r="CK801" s="50">
        <v>0</v>
      </c>
      <c r="CL801" s="50">
        <v>0</v>
      </c>
      <c r="CM801" s="50">
        <v>0</v>
      </c>
      <c r="CN801" s="50">
        <v>0</v>
      </c>
      <c r="CO801" s="50">
        <v>0</v>
      </c>
      <c r="CP801" s="395">
        <f t="shared" si="564"/>
        <v>6679247.9110136349</v>
      </c>
      <c r="CQ801" s="391">
        <f t="shared" si="565"/>
        <v>65257504</v>
      </c>
      <c r="CR801" s="391">
        <f t="shared" si="566"/>
        <v>-503557</v>
      </c>
    </row>
    <row r="802" spans="1:96" s="197" customFormat="1" ht="24" customHeight="1" x14ac:dyDescent="0.2">
      <c r="A802" s="182">
        <f t="shared" si="536"/>
        <v>2655495</v>
      </c>
      <c r="B802" s="298">
        <f t="shared" si="567"/>
        <v>796</v>
      </c>
      <c r="C802" s="272">
        <v>226</v>
      </c>
      <c r="D802" s="273"/>
      <c r="E802" s="282" t="s">
        <v>410</v>
      </c>
      <c r="F802" s="283" t="s">
        <v>3198</v>
      </c>
      <c r="G802" s="287" t="s">
        <v>137</v>
      </c>
      <c r="H802" s="274" t="s">
        <v>983</v>
      </c>
      <c r="I802" s="290" t="s">
        <v>3223</v>
      </c>
      <c r="J802" s="291" t="s">
        <v>3222</v>
      </c>
      <c r="K802" s="291" t="s">
        <v>3221</v>
      </c>
      <c r="L802" s="274" t="s">
        <v>3313</v>
      </c>
      <c r="M802" s="292" t="s">
        <v>137</v>
      </c>
      <c r="N802" s="246" t="s">
        <v>2410</v>
      </c>
      <c r="O802" s="275"/>
      <c r="P802" s="241"/>
      <c r="Q802" s="284">
        <v>30</v>
      </c>
      <c r="R802" s="246">
        <v>120</v>
      </c>
      <c r="S802" s="246">
        <v>110</v>
      </c>
      <c r="T802" s="246">
        <v>29.33</v>
      </c>
      <c r="U802" s="90">
        <v>0</v>
      </c>
      <c r="V802" s="285">
        <v>15</v>
      </c>
      <c r="W802" s="101">
        <v>0</v>
      </c>
      <c r="X802" s="299">
        <v>0</v>
      </c>
      <c r="Y802" s="289">
        <v>0</v>
      </c>
      <c r="Z802" s="290">
        <v>0</v>
      </c>
      <c r="AA802" s="319">
        <v>885165</v>
      </c>
      <c r="AB802" s="320">
        <v>0</v>
      </c>
      <c r="AC802" s="320">
        <f t="shared" si="572"/>
        <v>885165</v>
      </c>
      <c r="AD802" s="75">
        <v>4500000</v>
      </c>
      <c r="AE802" s="75">
        <v>6000000</v>
      </c>
      <c r="AF802" s="338">
        <f t="shared" si="568"/>
        <v>168986.04545454544</v>
      </c>
      <c r="AG802" s="113">
        <f t="shared" si="543"/>
        <v>26554950</v>
      </c>
      <c r="AH802" s="75">
        <f t="shared" si="544"/>
        <v>0</v>
      </c>
      <c r="AI802" s="75">
        <f t="shared" si="545"/>
        <v>20278325.454545453</v>
      </c>
      <c r="AJ802" s="75">
        <f t="shared" si="546"/>
        <v>0</v>
      </c>
      <c r="AK802" s="75">
        <f t="shared" si="547"/>
        <v>4500000</v>
      </c>
      <c r="AL802" s="75">
        <f t="shared" si="548"/>
        <v>6000000</v>
      </c>
      <c r="AM802" s="75">
        <f t="shared" si="549"/>
        <v>4647116.25</v>
      </c>
      <c r="AN802" s="75">
        <f t="shared" si="550"/>
        <v>4956360.7131818179</v>
      </c>
      <c r="AO802" s="75">
        <f t="shared" si="551"/>
        <v>0</v>
      </c>
      <c r="AP802" s="75">
        <f t="shared" si="552"/>
        <v>3000000</v>
      </c>
      <c r="AQ802" s="75">
        <v>0</v>
      </c>
      <c r="AR802" s="75">
        <v>0</v>
      </c>
      <c r="AS802" s="75">
        <v>0</v>
      </c>
      <c r="AT802" s="80">
        <v>0</v>
      </c>
      <c r="AU802" s="82">
        <f t="shared" si="553"/>
        <v>69936752.417727262</v>
      </c>
      <c r="AV802" s="113">
        <f t="shared" si="554"/>
        <v>51541179.748486355</v>
      </c>
      <c r="AW802" s="75">
        <f t="shared" si="555"/>
        <v>69936752.417727262</v>
      </c>
      <c r="AX802" s="75">
        <f t="shared" si="556"/>
        <v>4895572.6692409087</v>
      </c>
      <c r="AY802" s="76">
        <f t="shared" si="557"/>
        <v>1154117.9748486355</v>
      </c>
      <c r="AZ802" s="75">
        <v>0</v>
      </c>
      <c r="BA802" s="75">
        <v>0</v>
      </c>
      <c r="BB802" s="75">
        <v>0</v>
      </c>
      <c r="BC802" s="80">
        <v>0</v>
      </c>
      <c r="BD802" s="80">
        <v>0</v>
      </c>
      <c r="BE802" s="80">
        <v>0</v>
      </c>
      <c r="BF802" s="78">
        <v>0</v>
      </c>
      <c r="BG802" s="348">
        <f t="shared" si="558"/>
        <v>6049690.6440895442</v>
      </c>
      <c r="BH802" s="188">
        <f t="shared" si="559"/>
        <v>63887061</v>
      </c>
      <c r="BI802" s="280" t="s">
        <v>3186</v>
      </c>
      <c r="BJ802" s="201"/>
      <c r="BK802" s="202"/>
      <c r="BM802" s="50">
        <v>885165</v>
      </c>
      <c r="BN802" s="391">
        <f t="shared" si="560"/>
        <v>0</v>
      </c>
      <c r="BO802" s="391">
        <f t="shared" si="573"/>
        <v>885165</v>
      </c>
      <c r="BP802" s="391">
        <f t="shared" si="523"/>
        <v>26554950</v>
      </c>
      <c r="BQ802" s="50">
        <f t="shared" si="524"/>
        <v>0</v>
      </c>
      <c r="BR802" s="50">
        <f t="shared" si="525"/>
        <v>20278325.454545453</v>
      </c>
      <c r="BS802" s="50">
        <f t="shared" si="526"/>
        <v>0</v>
      </c>
      <c r="BT802" s="50">
        <f t="shared" si="527"/>
        <v>4500000</v>
      </c>
      <c r="BU802" s="50">
        <f t="shared" si="528"/>
        <v>6000000</v>
      </c>
      <c r="BV802" s="50">
        <f t="shared" si="529"/>
        <v>4647116.25</v>
      </c>
      <c r="BW802" s="50">
        <f t="shared" si="530"/>
        <v>4956360.7131818179</v>
      </c>
      <c r="BX802" s="50">
        <f t="shared" si="531"/>
        <v>0</v>
      </c>
      <c r="BY802" s="50">
        <f t="shared" si="532"/>
        <v>3000000</v>
      </c>
      <c r="BZ802" s="50">
        <v>0</v>
      </c>
      <c r="CA802" s="50">
        <v>0</v>
      </c>
      <c r="CB802" s="50">
        <v>0</v>
      </c>
      <c r="CC802" s="50">
        <v>0</v>
      </c>
      <c r="CD802" s="391">
        <f t="shared" si="533"/>
        <v>69936752.417727262</v>
      </c>
      <c r="CE802" s="391">
        <f t="shared" si="537"/>
        <v>56436752.417727262</v>
      </c>
      <c r="CF802" s="391">
        <f t="shared" si="538"/>
        <v>69936752.417727262</v>
      </c>
      <c r="CG802" s="50">
        <f t="shared" si="562"/>
        <v>4895572.6692409087</v>
      </c>
      <c r="CH802" s="395">
        <f t="shared" si="563"/>
        <v>1643675.2417727262</v>
      </c>
      <c r="CI802" s="398">
        <v>0</v>
      </c>
      <c r="CJ802" s="50">
        <v>0</v>
      </c>
      <c r="CK802" s="50">
        <v>0</v>
      </c>
      <c r="CL802" s="50">
        <v>0</v>
      </c>
      <c r="CM802" s="50">
        <v>0</v>
      </c>
      <c r="CN802" s="50">
        <v>0</v>
      </c>
      <c r="CO802" s="50">
        <v>0</v>
      </c>
      <c r="CP802" s="395">
        <f t="shared" si="564"/>
        <v>6539247.9110136349</v>
      </c>
      <c r="CQ802" s="391">
        <f t="shared" si="565"/>
        <v>63397504</v>
      </c>
      <c r="CR802" s="391">
        <f t="shared" si="566"/>
        <v>-489557</v>
      </c>
    </row>
    <row r="803" spans="1:96" s="197" customFormat="1" ht="24" customHeight="1" x14ac:dyDescent="0.2">
      <c r="A803" s="182">
        <f t="shared" si="536"/>
        <v>2655495</v>
      </c>
      <c r="B803" s="298">
        <f t="shared" si="567"/>
        <v>797</v>
      </c>
      <c r="C803" s="272">
        <v>227</v>
      </c>
      <c r="D803" s="273"/>
      <c r="E803" s="282" t="s">
        <v>410</v>
      </c>
      <c r="F803" s="283" t="s">
        <v>3198</v>
      </c>
      <c r="G803" s="287" t="s">
        <v>137</v>
      </c>
      <c r="H803" s="274" t="s">
        <v>983</v>
      </c>
      <c r="I803" s="290" t="s">
        <v>3223</v>
      </c>
      <c r="J803" s="291" t="s">
        <v>3222</v>
      </c>
      <c r="K803" s="291" t="s">
        <v>3221</v>
      </c>
      <c r="L803" s="274" t="s">
        <v>3313</v>
      </c>
      <c r="M803" s="292" t="s">
        <v>137</v>
      </c>
      <c r="N803" s="246" t="s">
        <v>2410</v>
      </c>
      <c r="O803" s="275"/>
      <c r="P803" s="241"/>
      <c r="Q803" s="284">
        <v>3</v>
      </c>
      <c r="R803" s="323">
        <v>12</v>
      </c>
      <c r="S803" s="324">
        <v>11</v>
      </c>
      <c r="T803" s="324">
        <v>2.93</v>
      </c>
      <c r="U803" s="90">
        <v>0</v>
      </c>
      <c r="V803" s="285">
        <v>0</v>
      </c>
      <c r="W803" s="101">
        <v>0</v>
      </c>
      <c r="X803" s="299">
        <v>0</v>
      </c>
      <c r="Y803" s="289">
        <v>0</v>
      </c>
      <c r="Z803" s="290">
        <v>0</v>
      </c>
      <c r="AA803" s="319">
        <v>885165</v>
      </c>
      <c r="AB803" s="320">
        <v>0</v>
      </c>
      <c r="AC803" s="320">
        <f t="shared" si="572"/>
        <v>885165</v>
      </c>
      <c r="AD803" s="75">
        <v>4500000</v>
      </c>
      <c r="AE803" s="75">
        <v>6000000</v>
      </c>
      <c r="AF803" s="338">
        <f t="shared" si="568"/>
        <v>168986.04545454544</v>
      </c>
      <c r="AG803" s="113">
        <f t="shared" si="543"/>
        <v>2655495</v>
      </c>
      <c r="AH803" s="75">
        <f t="shared" si="544"/>
        <v>0</v>
      </c>
      <c r="AI803" s="75">
        <f t="shared" si="545"/>
        <v>2027832.5454545454</v>
      </c>
      <c r="AJ803" s="75">
        <f t="shared" si="546"/>
        <v>0</v>
      </c>
      <c r="AK803" s="75">
        <f t="shared" si="547"/>
        <v>450000</v>
      </c>
      <c r="AL803" s="75">
        <f t="shared" si="548"/>
        <v>600000</v>
      </c>
      <c r="AM803" s="75">
        <f t="shared" si="549"/>
        <v>464711.62499999994</v>
      </c>
      <c r="AN803" s="75">
        <f t="shared" si="550"/>
        <v>495129.11318181816</v>
      </c>
      <c r="AO803" s="75">
        <f t="shared" si="551"/>
        <v>0</v>
      </c>
      <c r="AP803" s="75">
        <f t="shared" si="552"/>
        <v>0</v>
      </c>
      <c r="AQ803" s="75">
        <v>0</v>
      </c>
      <c r="AR803" s="75">
        <v>0</v>
      </c>
      <c r="AS803" s="75">
        <v>0</v>
      </c>
      <c r="AT803" s="80">
        <v>0</v>
      </c>
      <c r="AU803" s="82">
        <f t="shared" si="553"/>
        <v>6693168.2836363632</v>
      </c>
      <c r="AV803" s="113">
        <f t="shared" si="554"/>
        <v>5174646.5037818179</v>
      </c>
      <c r="AW803" s="75">
        <f t="shared" si="555"/>
        <v>6693168.2836363632</v>
      </c>
      <c r="AX803" s="75">
        <f t="shared" si="556"/>
        <v>468521.77985454549</v>
      </c>
      <c r="AY803" s="76">
        <f t="shared" si="557"/>
        <v>0</v>
      </c>
      <c r="AZ803" s="75">
        <v>0</v>
      </c>
      <c r="BA803" s="75">
        <v>0</v>
      </c>
      <c r="BB803" s="75">
        <v>0</v>
      </c>
      <c r="BC803" s="80">
        <v>0</v>
      </c>
      <c r="BD803" s="80">
        <v>0</v>
      </c>
      <c r="BE803" s="80">
        <v>0</v>
      </c>
      <c r="BF803" s="78">
        <v>0</v>
      </c>
      <c r="BG803" s="348">
        <f t="shared" si="558"/>
        <v>468521.77985454549</v>
      </c>
      <c r="BH803" s="188">
        <f t="shared" si="559"/>
        <v>6224646</v>
      </c>
      <c r="BI803" s="280" t="s">
        <v>3187</v>
      </c>
      <c r="BJ803" s="201"/>
      <c r="BK803" s="202"/>
      <c r="BM803" s="50">
        <v>885165</v>
      </c>
      <c r="BN803" s="391">
        <f t="shared" si="560"/>
        <v>0</v>
      </c>
      <c r="BO803" s="391">
        <f t="shared" si="573"/>
        <v>885165</v>
      </c>
      <c r="BP803" s="391">
        <f t="shared" si="523"/>
        <v>2655495</v>
      </c>
      <c r="BQ803" s="50">
        <f t="shared" si="524"/>
        <v>0</v>
      </c>
      <c r="BR803" s="50">
        <f t="shared" si="525"/>
        <v>2027832.5454545454</v>
      </c>
      <c r="BS803" s="50">
        <f t="shared" si="526"/>
        <v>0</v>
      </c>
      <c r="BT803" s="50">
        <f t="shared" si="527"/>
        <v>450000</v>
      </c>
      <c r="BU803" s="50">
        <f t="shared" si="528"/>
        <v>600000</v>
      </c>
      <c r="BV803" s="50">
        <f t="shared" si="529"/>
        <v>464711.62499999994</v>
      </c>
      <c r="BW803" s="50">
        <f t="shared" si="530"/>
        <v>495129.11318181816</v>
      </c>
      <c r="BX803" s="50">
        <f t="shared" si="531"/>
        <v>0</v>
      </c>
      <c r="BY803" s="50">
        <f t="shared" si="532"/>
        <v>0</v>
      </c>
      <c r="BZ803" s="50">
        <v>0</v>
      </c>
      <c r="CA803" s="50">
        <v>0</v>
      </c>
      <c r="CB803" s="50">
        <v>0</v>
      </c>
      <c r="CC803" s="50">
        <v>0</v>
      </c>
      <c r="CD803" s="391">
        <f t="shared" si="533"/>
        <v>6693168.2836363632</v>
      </c>
      <c r="CE803" s="391">
        <f t="shared" si="537"/>
        <v>5643168.2836363632</v>
      </c>
      <c r="CF803" s="391">
        <f t="shared" si="538"/>
        <v>6693168.2836363632</v>
      </c>
      <c r="CG803" s="50">
        <f t="shared" si="562"/>
        <v>468521.77985454549</v>
      </c>
      <c r="CH803" s="395">
        <v>0</v>
      </c>
      <c r="CI803" s="398">
        <v>0</v>
      </c>
      <c r="CJ803" s="50">
        <v>0</v>
      </c>
      <c r="CK803" s="50">
        <v>0</v>
      </c>
      <c r="CL803" s="50">
        <v>0</v>
      </c>
      <c r="CM803" s="50">
        <v>0</v>
      </c>
      <c r="CN803" s="50">
        <v>0</v>
      </c>
      <c r="CO803" s="50">
        <v>0</v>
      </c>
      <c r="CP803" s="395">
        <f t="shared" si="564"/>
        <v>468521.77985454549</v>
      </c>
      <c r="CQ803" s="391">
        <f t="shared" si="565"/>
        <v>6224646</v>
      </c>
      <c r="CR803" s="391">
        <f t="shared" si="566"/>
        <v>0</v>
      </c>
    </row>
    <row r="804" spans="1:96" s="197" customFormat="1" ht="24" customHeight="1" x14ac:dyDescent="0.2">
      <c r="A804" s="182">
        <f t="shared" si="536"/>
        <v>2655495</v>
      </c>
      <c r="B804" s="298">
        <f t="shared" si="567"/>
        <v>798</v>
      </c>
      <c r="C804" s="272">
        <v>233</v>
      </c>
      <c r="D804" s="273"/>
      <c r="E804" s="282" t="s">
        <v>3199</v>
      </c>
      <c r="F804" s="283" t="s">
        <v>3200</v>
      </c>
      <c r="G804" s="287" t="s">
        <v>137</v>
      </c>
      <c r="H804" s="274" t="s">
        <v>303</v>
      </c>
      <c r="I804" s="290" t="s">
        <v>3286</v>
      </c>
      <c r="J804" s="291" t="s">
        <v>3287</v>
      </c>
      <c r="K804" s="291" t="s">
        <v>3288</v>
      </c>
      <c r="L804" s="274" t="s">
        <v>303</v>
      </c>
      <c r="M804" s="292" t="s">
        <v>137</v>
      </c>
      <c r="N804" s="240"/>
      <c r="O804" s="246" t="s">
        <v>2410</v>
      </c>
      <c r="P804" s="241"/>
      <c r="Q804" s="284">
        <v>30</v>
      </c>
      <c r="R804" s="246">
        <v>90</v>
      </c>
      <c r="S804" s="246">
        <v>0</v>
      </c>
      <c r="T804" s="246">
        <v>0</v>
      </c>
      <c r="U804" s="90">
        <v>0</v>
      </c>
      <c r="V804" s="285">
        <v>24</v>
      </c>
      <c r="W804" s="101">
        <v>0</v>
      </c>
      <c r="X804" s="299">
        <v>0</v>
      </c>
      <c r="Y804" s="101">
        <v>0</v>
      </c>
      <c r="Z804" s="67">
        <v>0</v>
      </c>
      <c r="AA804" s="319">
        <v>885165</v>
      </c>
      <c r="AB804" s="320">
        <v>0</v>
      </c>
      <c r="AC804" s="320">
        <f t="shared" si="572"/>
        <v>885165</v>
      </c>
      <c r="AD804" s="75">
        <v>4500000</v>
      </c>
      <c r="AE804" s="75">
        <v>6000000</v>
      </c>
      <c r="AF804" s="338">
        <f t="shared" si="568"/>
        <v>168986.04545454544</v>
      </c>
      <c r="AG804" s="113">
        <f t="shared" si="543"/>
        <v>26554950</v>
      </c>
      <c r="AH804" s="75">
        <f t="shared" si="544"/>
        <v>0</v>
      </c>
      <c r="AI804" s="75">
        <f t="shared" si="545"/>
        <v>15208744.09090909</v>
      </c>
      <c r="AJ804" s="75">
        <f t="shared" si="546"/>
        <v>0</v>
      </c>
      <c r="AK804" s="75">
        <f t="shared" si="547"/>
        <v>4500000</v>
      </c>
      <c r="AL804" s="75">
        <f t="shared" si="548"/>
        <v>6000000</v>
      </c>
      <c r="AM804" s="75">
        <f t="shared" si="549"/>
        <v>0</v>
      </c>
      <c r="AN804" s="75">
        <f t="shared" si="550"/>
        <v>0</v>
      </c>
      <c r="AO804" s="75">
        <f t="shared" si="551"/>
        <v>0</v>
      </c>
      <c r="AP804" s="75">
        <f t="shared" si="552"/>
        <v>4800000</v>
      </c>
      <c r="AQ804" s="75">
        <v>0</v>
      </c>
      <c r="AR804" s="75">
        <v>0</v>
      </c>
      <c r="AS804" s="75">
        <v>0</v>
      </c>
      <c r="AT804" s="80">
        <v>0</v>
      </c>
      <c r="AU804" s="82">
        <f t="shared" si="553"/>
        <v>57063694.090909094</v>
      </c>
      <c r="AV804" s="113">
        <f t="shared" si="554"/>
        <v>37769235.504545458</v>
      </c>
      <c r="AW804" s="75">
        <f t="shared" si="555"/>
        <v>57063694.090909094</v>
      </c>
      <c r="AX804" s="75">
        <f t="shared" si="556"/>
        <v>3994458.5863636369</v>
      </c>
      <c r="AY804" s="76">
        <f t="shared" si="557"/>
        <v>0</v>
      </c>
      <c r="AZ804" s="75">
        <v>0</v>
      </c>
      <c r="BA804" s="75">
        <v>0</v>
      </c>
      <c r="BB804" s="75">
        <v>0</v>
      </c>
      <c r="BC804" s="80">
        <v>0</v>
      </c>
      <c r="BD804" s="80">
        <v>0</v>
      </c>
      <c r="BE804" s="80">
        <v>0</v>
      </c>
      <c r="BF804" s="78">
        <v>0</v>
      </c>
      <c r="BG804" s="348">
        <f t="shared" si="558"/>
        <v>3994458.5863636369</v>
      </c>
      <c r="BH804" s="188">
        <f t="shared" si="559"/>
        <v>53069235</v>
      </c>
      <c r="BI804" s="280" t="s">
        <v>3176</v>
      </c>
      <c r="BJ804" s="201"/>
      <c r="BK804" s="202"/>
      <c r="BM804" s="50">
        <v>885165</v>
      </c>
      <c r="BN804" s="391">
        <f t="shared" si="560"/>
        <v>0</v>
      </c>
      <c r="BO804" s="391">
        <f t="shared" si="573"/>
        <v>885165</v>
      </c>
      <c r="BP804" s="391">
        <f t="shared" si="523"/>
        <v>26554950</v>
      </c>
      <c r="BQ804" s="50">
        <f t="shared" si="524"/>
        <v>0</v>
      </c>
      <c r="BR804" s="50">
        <f t="shared" si="525"/>
        <v>15208744.09090909</v>
      </c>
      <c r="BS804" s="50">
        <f t="shared" si="526"/>
        <v>0</v>
      </c>
      <c r="BT804" s="50">
        <f t="shared" si="527"/>
        <v>4500000</v>
      </c>
      <c r="BU804" s="50">
        <f t="shared" si="528"/>
        <v>6000000</v>
      </c>
      <c r="BV804" s="50">
        <f t="shared" si="529"/>
        <v>0</v>
      </c>
      <c r="BW804" s="50">
        <f t="shared" si="530"/>
        <v>0</v>
      </c>
      <c r="BX804" s="50">
        <f t="shared" si="531"/>
        <v>0</v>
      </c>
      <c r="BY804" s="50">
        <f t="shared" si="532"/>
        <v>4800000</v>
      </c>
      <c r="BZ804" s="50">
        <v>0</v>
      </c>
      <c r="CA804" s="50">
        <v>0</v>
      </c>
      <c r="CB804" s="50">
        <v>0</v>
      </c>
      <c r="CC804" s="50">
        <v>0</v>
      </c>
      <c r="CD804" s="391">
        <f t="shared" si="533"/>
        <v>57063694.090909094</v>
      </c>
      <c r="CE804" s="391">
        <f t="shared" ref="CE804:CE819" si="574">CD804-BS804-BT804-BU804-BX804-BY804</f>
        <v>41763694.090909094</v>
      </c>
      <c r="CF804" s="391">
        <f t="shared" ref="CF804:CF819" si="575">BP804+BQ804+BR804+BT804+BU804+BV804+BW804+BY804+BX804</f>
        <v>57063694.090909094</v>
      </c>
      <c r="CG804" s="50">
        <f t="shared" ref="CG804:CG819" si="576">CF804*7%</f>
        <v>3994458.5863636369</v>
      </c>
      <c r="CH804" s="395">
        <f t="shared" si="563"/>
        <v>176369.40909090938</v>
      </c>
      <c r="CI804" s="398">
        <v>0</v>
      </c>
      <c r="CJ804" s="50">
        <v>0</v>
      </c>
      <c r="CK804" s="50">
        <v>0</v>
      </c>
      <c r="CL804" s="50">
        <v>0</v>
      </c>
      <c r="CM804" s="50">
        <v>0</v>
      </c>
      <c r="CN804" s="50">
        <v>0</v>
      </c>
      <c r="CO804" s="50">
        <v>0</v>
      </c>
      <c r="CP804" s="395">
        <f t="shared" si="564"/>
        <v>4170827.9954545461</v>
      </c>
      <c r="CQ804" s="391">
        <f t="shared" si="565"/>
        <v>52892866</v>
      </c>
      <c r="CR804" s="391">
        <f t="shared" si="566"/>
        <v>-176369</v>
      </c>
    </row>
    <row r="805" spans="1:96" s="197" customFormat="1" ht="24" customHeight="1" x14ac:dyDescent="0.2">
      <c r="A805" s="182">
        <f t="shared" si="536"/>
        <v>2655495</v>
      </c>
      <c r="B805" s="298">
        <f t="shared" si="567"/>
        <v>799</v>
      </c>
      <c r="C805" s="272">
        <v>234</v>
      </c>
      <c r="D805" s="273"/>
      <c r="E805" s="282" t="s">
        <v>3199</v>
      </c>
      <c r="F805" s="283" t="s">
        <v>3200</v>
      </c>
      <c r="G805" s="287" t="s">
        <v>137</v>
      </c>
      <c r="H805" s="274" t="s">
        <v>303</v>
      </c>
      <c r="I805" s="290" t="s">
        <v>3286</v>
      </c>
      <c r="J805" s="291" t="s">
        <v>3287</v>
      </c>
      <c r="K805" s="291" t="s">
        <v>3288</v>
      </c>
      <c r="L805" s="274" t="s">
        <v>303</v>
      </c>
      <c r="M805" s="292" t="s">
        <v>137</v>
      </c>
      <c r="N805" s="240"/>
      <c r="O805" s="246" t="s">
        <v>2410</v>
      </c>
      <c r="P805" s="241"/>
      <c r="Q805" s="284">
        <v>14</v>
      </c>
      <c r="R805" s="323">
        <v>42</v>
      </c>
      <c r="S805" s="324">
        <v>0</v>
      </c>
      <c r="T805" s="324">
        <v>0</v>
      </c>
      <c r="U805" s="90">
        <v>0</v>
      </c>
      <c r="V805" s="285">
        <v>0</v>
      </c>
      <c r="W805" s="101">
        <v>0</v>
      </c>
      <c r="X805" s="299">
        <v>0</v>
      </c>
      <c r="Y805" s="101">
        <v>0</v>
      </c>
      <c r="Z805" s="67">
        <v>0</v>
      </c>
      <c r="AA805" s="319">
        <v>885165</v>
      </c>
      <c r="AB805" s="320">
        <v>0</v>
      </c>
      <c r="AC805" s="320">
        <f t="shared" si="572"/>
        <v>885165</v>
      </c>
      <c r="AD805" s="75">
        <v>4500000</v>
      </c>
      <c r="AE805" s="75">
        <v>6000000</v>
      </c>
      <c r="AF805" s="338">
        <f t="shared" si="568"/>
        <v>168986.04545454544</v>
      </c>
      <c r="AG805" s="113">
        <f t="shared" si="543"/>
        <v>12392310</v>
      </c>
      <c r="AH805" s="75">
        <f t="shared" si="544"/>
        <v>0</v>
      </c>
      <c r="AI805" s="75">
        <f t="shared" si="545"/>
        <v>7097413.9090909082</v>
      </c>
      <c r="AJ805" s="75">
        <f t="shared" si="546"/>
        <v>0</v>
      </c>
      <c r="AK805" s="75">
        <f t="shared" si="547"/>
        <v>2100000</v>
      </c>
      <c r="AL805" s="75">
        <f t="shared" si="548"/>
        <v>2800000</v>
      </c>
      <c r="AM805" s="75">
        <f t="shared" si="549"/>
        <v>0</v>
      </c>
      <c r="AN805" s="75">
        <f t="shared" si="550"/>
        <v>0</v>
      </c>
      <c r="AO805" s="75">
        <f t="shared" si="551"/>
        <v>0</v>
      </c>
      <c r="AP805" s="75">
        <f t="shared" si="552"/>
        <v>0</v>
      </c>
      <c r="AQ805" s="75">
        <v>0</v>
      </c>
      <c r="AR805" s="75">
        <v>0</v>
      </c>
      <c r="AS805" s="75">
        <v>0</v>
      </c>
      <c r="AT805" s="80">
        <v>0</v>
      </c>
      <c r="AU805" s="82">
        <f t="shared" si="553"/>
        <v>24389723.909090906</v>
      </c>
      <c r="AV805" s="113">
        <f t="shared" si="554"/>
        <v>17782443.235454544</v>
      </c>
      <c r="AW805" s="75">
        <f t="shared" si="555"/>
        <v>24389723.909090906</v>
      </c>
      <c r="AX805" s="75">
        <f t="shared" si="556"/>
        <v>1707280.6736363636</v>
      </c>
      <c r="AY805" s="76">
        <f t="shared" si="557"/>
        <v>0</v>
      </c>
      <c r="AZ805" s="75">
        <v>0</v>
      </c>
      <c r="BA805" s="75">
        <v>0</v>
      </c>
      <c r="BB805" s="75">
        <v>0</v>
      </c>
      <c r="BC805" s="80">
        <v>0</v>
      </c>
      <c r="BD805" s="80">
        <v>0</v>
      </c>
      <c r="BE805" s="80">
        <v>0</v>
      </c>
      <c r="BF805" s="78">
        <v>0</v>
      </c>
      <c r="BG805" s="348">
        <f t="shared" si="558"/>
        <v>1707280.6736363636</v>
      </c>
      <c r="BH805" s="188">
        <f t="shared" si="559"/>
        <v>22682443</v>
      </c>
      <c r="BI805" s="280" t="s">
        <v>3177</v>
      </c>
      <c r="BJ805" s="201"/>
      <c r="BK805" s="202"/>
      <c r="BM805" s="50">
        <v>885165</v>
      </c>
      <c r="BN805" s="391">
        <f t="shared" si="560"/>
        <v>0</v>
      </c>
      <c r="BO805" s="391">
        <f t="shared" si="573"/>
        <v>885165</v>
      </c>
      <c r="BP805" s="391">
        <f t="shared" si="523"/>
        <v>12392310</v>
      </c>
      <c r="BQ805" s="50">
        <f t="shared" si="524"/>
        <v>0</v>
      </c>
      <c r="BR805" s="50">
        <f t="shared" si="525"/>
        <v>7097413.9090909082</v>
      </c>
      <c r="BS805" s="50">
        <f t="shared" si="526"/>
        <v>0</v>
      </c>
      <c r="BT805" s="50">
        <f t="shared" si="527"/>
        <v>2100000</v>
      </c>
      <c r="BU805" s="50">
        <f t="shared" si="528"/>
        <v>2800000</v>
      </c>
      <c r="BV805" s="50">
        <f t="shared" si="529"/>
        <v>0</v>
      </c>
      <c r="BW805" s="50">
        <f t="shared" si="530"/>
        <v>0</v>
      </c>
      <c r="BX805" s="50">
        <f t="shared" si="531"/>
        <v>0</v>
      </c>
      <c r="BY805" s="50">
        <f t="shared" si="532"/>
        <v>0</v>
      </c>
      <c r="BZ805" s="50">
        <v>0</v>
      </c>
      <c r="CA805" s="50">
        <v>0</v>
      </c>
      <c r="CB805" s="50">
        <v>0</v>
      </c>
      <c r="CC805" s="50">
        <v>0</v>
      </c>
      <c r="CD805" s="391">
        <f t="shared" si="533"/>
        <v>24389723.909090906</v>
      </c>
      <c r="CE805" s="391">
        <f t="shared" si="574"/>
        <v>19489723.909090906</v>
      </c>
      <c r="CF805" s="391">
        <f t="shared" si="575"/>
        <v>24389723.909090906</v>
      </c>
      <c r="CG805" s="50">
        <f t="shared" si="576"/>
        <v>1707280.6736363636</v>
      </c>
      <c r="CH805" s="395">
        <v>0</v>
      </c>
      <c r="CI805" s="398">
        <v>0</v>
      </c>
      <c r="CJ805" s="50">
        <v>0</v>
      </c>
      <c r="CK805" s="50">
        <v>0</v>
      </c>
      <c r="CL805" s="50">
        <v>0</v>
      </c>
      <c r="CM805" s="50">
        <v>0</v>
      </c>
      <c r="CN805" s="50">
        <v>0</v>
      </c>
      <c r="CO805" s="50">
        <v>0</v>
      </c>
      <c r="CP805" s="395">
        <f t="shared" si="564"/>
        <v>1707280.6736363636</v>
      </c>
      <c r="CQ805" s="391">
        <f t="shared" si="565"/>
        <v>22682443</v>
      </c>
      <c r="CR805" s="391">
        <f t="shared" si="566"/>
        <v>0</v>
      </c>
    </row>
    <row r="806" spans="1:96" s="197" customFormat="1" ht="24" customHeight="1" x14ac:dyDescent="0.2">
      <c r="A806" s="182">
        <f t="shared" si="536"/>
        <v>2655495</v>
      </c>
      <c r="B806" s="298">
        <f t="shared" si="567"/>
        <v>800</v>
      </c>
      <c r="C806" s="272">
        <v>229</v>
      </c>
      <c r="D806" s="273"/>
      <c r="E806" s="282" t="s">
        <v>1414</v>
      </c>
      <c r="F806" s="283" t="s">
        <v>1708</v>
      </c>
      <c r="G806" s="287" t="s">
        <v>137</v>
      </c>
      <c r="H806" s="274" t="s">
        <v>1961</v>
      </c>
      <c r="I806" s="290" t="s">
        <v>3257</v>
      </c>
      <c r="J806" s="67">
        <v>2249210543</v>
      </c>
      <c r="K806" s="291" t="s">
        <v>3256</v>
      </c>
      <c r="L806" s="274" t="s">
        <v>1961</v>
      </c>
      <c r="M806" s="292" t="s">
        <v>137</v>
      </c>
      <c r="N806" s="246" t="s">
        <v>2410</v>
      </c>
      <c r="O806" s="275"/>
      <c r="P806" s="241"/>
      <c r="Q806" s="284">
        <v>30</v>
      </c>
      <c r="R806" s="246">
        <v>120</v>
      </c>
      <c r="S806" s="246">
        <v>110</v>
      </c>
      <c r="T806" s="246">
        <v>29.33</v>
      </c>
      <c r="U806" s="90">
        <v>0</v>
      </c>
      <c r="V806" s="285">
        <v>15</v>
      </c>
      <c r="W806" s="101">
        <v>0</v>
      </c>
      <c r="X806" s="299">
        <v>0</v>
      </c>
      <c r="Y806" s="101">
        <v>2</v>
      </c>
      <c r="Z806" s="67">
        <v>2</v>
      </c>
      <c r="AA806" s="319">
        <v>885165</v>
      </c>
      <c r="AB806" s="320">
        <v>0</v>
      </c>
      <c r="AC806" s="320">
        <f t="shared" si="572"/>
        <v>885165</v>
      </c>
      <c r="AD806" s="75">
        <v>4500000</v>
      </c>
      <c r="AE806" s="75">
        <v>6000000</v>
      </c>
      <c r="AF806" s="338">
        <f t="shared" si="568"/>
        <v>168986.04545454544</v>
      </c>
      <c r="AG806" s="113">
        <f t="shared" si="543"/>
        <v>26554950</v>
      </c>
      <c r="AH806" s="75">
        <f t="shared" si="544"/>
        <v>0</v>
      </c>
      <c r="AI806" s="75">
        <f t="shared" si="545"/>
        <v>20278325.454545453</v>
      </c>
      <c r="AJ806" s="75">
        <f t="shared" si="546"/>
        <v>5310990</v>
      </c>
      <c r="AK806" s="75">
        <f t="shared" si="547"/>
        <v>4500000</v>
      </c>
      <c r="AL806" s="75">
        <f t="shared" si="548"/>
        <v>6000000</v>
      </c>
      <c r="AM806" s="75">
        <f t="shared" si="549"/>
        <v>4647116.25</v>
      </c>
      <c r="AN806" s="75">
        <f t="shared" si="550"/>
        <v>4956360.7131818179</v>
      </c>
      <c r="AO806" s="75">
        <f t="shared" si="551"/>
        <v>0</v>
      </c>
      <c r="AP806" s="75">
        <f t="shared" si="552"/>
        <v>3000000</v>
      </c>
      <c r="AQ806" s="75">
        <v>0</v>
      </c>
      <c r="AR806" s="75">
        <v>0</v>
      </c>
      <c r="AS806" s="75">
        <v>0</v>
      </c>
      <c r="AT806" s="80">
        <v>0</v>
      </c>
      <c r="AU806" s="82">
        <f t="shared" si="553"/>
        <v>75247742.417727277</v>
      </c>
      <c r="AV806" s="113">
        <f t="shared" si="554"/>
        <v>51541179.74848637</v>
      </c>
      <c r="AW806" s="75">
        <f t="shared" si="555"/>
        <v>69936752.417727262</v>
      </c>
      <c r="AX806" s="75">
        <f t="shared" si="556"/>
        <v>4895572.6692409087</v>
      </c>
      <c r="AY806" s="76">
        <f t="shared" si="557"/>
        <v>1154117.9748486371</v>
      </c>
      <c r="AZ806" s="75">
        <v>0</v>
      </c>
      <c r="BA806" s="75">
        <v>0</v>
      </c>
      <c r="BB806" s="75">
        <v>0</v>
      </c>
      <c r="BC806" s="80">
        <v>0</v>
      </c>
      <c r="BD806" s="80">
        <v>0</v>
      </c>
      <c r="BE806" s="80">
        <v>0</v>
      </c>
      <c r="BF806" s="78">
        <v>0</v>
      </c>
      <c r="BG806" s="348">
        <f t="shared" si="558"/>
        <v>6049690.6440895461</v>
      </c>
      <c r="BH806" s="188">
        <f t="shared" si="559"/>
        <v>69198051</v>
      </c>
      <c r="BI806" s="280" t="s">
        <v>3202</v>
      </c>
      <c r="BJ806" s="201"/>
      <c r="BK806" s="202"/>
      <c r="BM806" s="50">
        <v>885165</v>
      </c>
      <c r="BN806" s="391">
        <f t="shared" si="560"/>
        <v>0</v>
      </c>
      <c r="BO806" s="391">
        <f t="shared" si="573"/>
        <v>885165</v>
      </c>
      <c r="BP806" s="391">
        <f t="shared" si="523"/>
        <v>26554950</v>
      </c>
      <c r="BQ806" s="50">
        <f t="shared" si="524"/>
        <v>0</v>
      </c>
      <c r="BR806" s="50">
        <f t="shared" si="525"/>
        <v>20278325.454545453</v>
      </c>
      <c r="BS806" s="50">
        <f t="shared" si="526"/>
        <v>5310990</v>
      </c>
      <c r="BT806" s="50">
        <f t="shared" si="527"/>
        <v>4500000</v>
      </c>
      <c r="BU806" s="50">
        <f t="shared" si="528"/>
        <v>6000000</v>
      </c>
      <c r="BV806" s="50">
        <f t="shared" si="529"/>
        <v>4647116.25</v>
      </c>
      <c r="BW806" s="50">
        <f t="shared" si="530"/>
        <v>4956360.7131818179</v>
      </c>
      <c r="BX806" s="50">
        <f t="shared" si="531"/>
        <v>0</v>
      </c>
      <c r="BY806" s="50">
        <f t="shared" si="532"/>
        <v>3000000</v>
      </c>
      <c r="BZ806" s="50">
        <v>0</v>
      </c>
      <c r="CA806" s="50">
        <v>0</v>
      </c>
      <c r="CB806" s="50">
        <v>0</v>
      </c>
      <c r="CC806" s="50">
        <v>0</v>
      </c>
      <c r="CD806" s="391">
        <f t="shared" si="533"/>
        <v>75247742.417727277</v>
      </c>
      <c r="CE806" s="391">
        <f t="shared" si="574"/>
        <v>56436752.417727277</v>
      </c>
      <c r="CF806" s="391">
        <f t="shared" si="575"/>
        <v>69936752.417727262</v>
      </c>
      <c r="CG806" s="50">
        <f t="shared" si="576"/>
        <v>4895572.6692409087</v>
      </c>
      <c r="CH806" s="395">
        <f t="shared" si="563"/>
        <v>1643675.2417727278</v>
      </c>
      <c r="CI806" s="398">
        <v>0</v>
      </c>
      <c r="CJ806" s="50">
        <v>0</v>
      </c>
      <c r="CK806" s="50">
        <v>0</v>
      </c>
      <c r="CL806" s="50">
        <v>0</v>
      </c>
      <c r="CM806" s="50">
        <v>0</v>
      </c>
      <c r="CN806" s="50">
        <v>0</v>
      </c>
      <c r="CO806" s="50">
        <v>0</v>
      </c>
      <c r="CP806" s="395">
        <f t="shared" si="564"/>
        <v>6539247.9110136367</v>
      </c>
      <c r="CQ806" s="391">
        <f t="shared" si="565"/>
        <v>68708494</v>
      </c>
      <c r="CR806" s="391">
        <f t="shared" si="566"/>
        <v>-489557</v>
      </c>
    </row>
    <row r="807" spans="1:96" s="197" customFormat="1" ht="24" customHeight="1" x14ac:dyDescent="0.2">
      <c r="A807" s="182">
        <f t="shared" si="536"/>
        <v>2655495</v>
      </c>
      <c r="B807" s="298">
        <f t="shared" si="567"/>
        <v>801</v>
      </c>
      <c r="C807" s="272">
        <v>230</v>
      </c>
      <c r="D807" s="273"/>
      <c r="E807" s="282" t="s">
        <v>1414</v>
      </c>
      <c r="F807" s="283" t="s">
        <v>1708</v>
      </c>
      <c r="G807" s="287" t="s">
        <v>137</v>
      </c>
      <c r="H807" s="274" t="s">
        <v>1961</v>
      </c>
      <c r="I807" s="290" t="s">
        <v>3257</v>
      </c>
      <c r="J807" s="67">
        <v>2249210543</v>
      </c>
      <c r="K807" s="291" t="s">
        <v>3256</v>
      </c>
      <c r="L807" s="274" t="s">
        <v>1961</v>
      </c>
      <c r="M807" s="292" t="s">
        <v>137</v>
      </c>
      <c r="N807" s="246" t="s">
        <v>2410</v>
      </c>
      <c r="O807" s="275"/>
      <c r="P807" s="241"/>
      <c r="Q807" s="284">
        <v>30</v>
      </c>
      <c r="R807" s="246">
        <v>120</v>
      </c>
      <c r="S807" s="246">
        <v>110</v>
      </c>
      <c r="T807" s="246">
        <v>29.33</v>
      </c>
      <c r="U807" s="90">
        <v>0</v>
      </c>
      <c r="V807" s="285">
        <v>0</v>
      </c>
      <c r="W807" s="101">
        <v>0</v>
      </c>
      <c r="X807" s="299">
        <v>0</v>
      </c>
      <c r="Y807" s="101">
        <v>2</v>
      </c>
      <c r="Z807" s="67">
        <v>2</v>
      </c>
      <c r="AA807" s="319">
        <v>885165</v>
      </c>
      <c r="AB807" s="320">
        <v>0</v>
      </c>
      <c r="AC807" s="320">
        <f t="shared" si="572"/>
        <v>885165</v>
      </c>
      <c r="AD807" s="75">
        <v>4500000</v>
      </c>
      <c r="AE807" s="75">
        <v>6000000</v>
      </c>
      <c r="AF807" s="338">
        <f t="shared" si="568"/>
        <v>168986.04545454544</v>
      </c>
      <c r="AG807" s="113">
        <f t="shared" si="543"/>
        <v>26554950</v>
      </c>
      <c r="AH807" s="75">
        <f t="shared" si="544"/>
        <v>0</v>
      </c>
      <c r="AI807" s="75">
        <f t="shared" si="545"/>
        <v>20278325.454545453</v>
      </c>
      <c r="AJ807" s="75">
        <f t="shared" si="546"/>
        <v>5310990</v>
      </c>
      <c r="AK807" s="75">
        <f t="shared" si="547"/>
        <v>4500000</v>
      </c>
      <c r="AL807" s="75">
        <f t="shared" si="548"/>
        <v>6000000</v>
      </c>
      <c r="AM807" s="75">
        <f t="shared" si="549"/>
        <v>4647116.25</v>
      </c>
      <c r="AN807" s="75">
        <f t="shared" si="550"/>
        <v>4956360.7131818179</v>
      </c>
      <c r="AO807" s="75">
        <f t="shared" si="551"/>
        <v>0</v>
      </c>
      <c r="AP807" s="75">
        <f t="shared" si="552"/>
        <v>0</v>
      </c>
      <c r="AQ807" s="75">
        <v>0</v>
      </c>
      <c r="AR807" s="75">
        <v>0</v>
      </c>
      <c r="AS807" s="75">
        <v>0</v>
      </c>
      <c r="AT807" s="80">
        <v>0</v>
      </c>
      <c r="AU807" s="82">
        <f t="shared" si="553"/>
        <v>72247742.417727277</v>
      </c>
      <c r="AV807" s="113">
        <f t="shared" si="554"/>
        <v>51751179.74848637</v>
      </c>
      <c r="AW807" s="75">
        <f t="shared" si="555"/>
        <v>66936752.417727269</v>
      </c>
      <c r="AX807" s="75">
        <f t="shared" si="556"/>
        <v>4685572.6692409096</v>
      </c>
      <c r="AY807" s="76">
        <f t="shared" si="557"/>
        <v>1175117.9748486371</v>
      </c>
      <c r="AZ807" s="75">
        <v>0</v>
      </c>
      <c r="BA807" s="75">
        <v>0</v>
      </c>
      <c r="BB807" s="75">
        <v>0</v>
      </c>
      <c r="BC807" s="80">
        <v>0</v>
      </c>
      <c r="BD807" s="80">
        <v>0</v>
      </c>
      <c r="BE807" s="80">
        <v>0</v>
      </c>
      <c r="BF807" s="78">
        <v>0</v>
      </c>
      <c r="BG807" s="348">
        <f t="shared" si="558"/>
        <v>5860690.644089547</v>
      </c>
      <c r="BH807" s="188">
        <f t="shared" si="559"/>
        <v>66387051</v>
      </c>
      <c r="BI807" s="280" t="s">
        <v>3203</v>
      </c>
      <c r="BJ807" s="201"/>
      <c r="BK807" s="202"/>
      <c r="BM807" s="50">
        <v>885165</v>
      </c>
      <c r="BN807" s="391">
        <f t="shared" si="560"/>
        <v>0</v>
      </c>
      <c r="BO807" s="391">
        <f t="shared" si="573"/>
        <v>885165</v>
      </c>
      <c r="BP807" s="391">
        <f t="shared" si="523"/>
        <v>26554950</v>
      </c>
      <c r="BQ807" s="50">
        <f t="shared" si="524"/>
        <v>0</v>
      </c>
      <c r="BR807" s="50">
        <f t="shared" si="525"/>
        <v>20278325.454545453</v>
      </c>
      <c r="BS807" s="50">
        <f t="shared" si="526"/>
        <v>5310990</v>
      </c>
      <c r="BT807" s="50">
        <f t="shared" si="527"/>
        <v>4500000</v>
      </c>
      <c r="BU807" s="50">
        <f t="shared" si="528"/>
        <v>6000000</v>
      </c>
      <c r="BV807" s="50">
        <f t="shared" si="529"/>
        <v>4647116.25</v>
      </c>
      <c r="BW807" s="50">
        <f t="shared" si="530"/>
        <v>4956360.7131818179</v>
      </c>
      <c r="BX807" s="50">
        <f t="shared" si="531"/>
        <v>0</v>
      </c>
      <c r="BY807" s="50">
        <f t="shared" si="532"/>
        <v>0</v>
      </c>
      <c r="BZ807" s="50">
        <v>0</v>
      </c>
      <c r="CA807" s="50">
        <v>0</v>
      </c>
      <c r="CB807" s="50">
        <v>0</v>
      </c>
      <c r="CC807" s="50">
        <v>0</v>
      </c>
      <c r="CD807" s="391">
        <f t="shared" si="533"/>
        <v>72247742.417727277</v>
      </c>
      <c r="CE807" s="391">
        <f t="shared" si="574"/>
        <v>56436752.417727277</v>
      </c>
      <c r="CF807" s="391">
        <f t="shared" si="575"/>
        <v>66936752.417727269</v>
      </c>
      <c r="CG807" s="50">
        <f t="shared" si="576"/>
        <v>4685572.6692409096</v>
      </c>
      <c r="CH807" s="395">
        <f t="shared" si="563"/>
        <v>1643675.2417727278</v>
      </c>
      <c r="CI807" s="398">
        <v>0</v>
      </c>
      <c r="CJ807" s="50">
        <v>0</v>
      </c>
      <c r="CK807" s="50">
        <v>0</v>
      </c>
      <c r="CL807" s="50">
        <v>0</v>
      </c>
      <c r="CM807" s="50">
        <v>0</v>
      </c>
      <c r="CN807" s="50">
        <v>0</v>
      </c>
      <c r="CO807" s="50">
        <v>0</v>
      </c>
      <c r="CP807" s="395">
        <f t="shared" si="564"/>
        <v>6329247.9110136377</v>
      </c>
      <c r="CQ807" s="391">
        <f t="shared" si="565"/>
        <v>65918494</v>
      </c>
      <c r="CR807" s="391">
        <f t="shared" si="566"/>
        <v>-468557</v>
      </c>
    </row>
    <row r="808" spans="1:96" s="197" customFormat="1" ht="24" customHeight="1" x14ac:dyDescent="0.2">
      <c r="A808" s="182">
        <f t="shared" si="536"/>
        <v>2655495</v>
      </c>
      <c r="B808" s="298">
        <f t="shared" si="567"/>
        <v>802</v>
      </c>
      <c r="C808" s="272">
        <v>314</v>
      </c>
      <c r="D808" s="273"/>
      <c r="E808" s="282" t="s">
        <v>3204</v>
      </c>
      <c r="F808" s="283" t="s">
        <v>3205</v>
      </c>
      <c r="G808" s="287" t="s">
        <v>137</v>
      </c>
      <c r="H808" s="274" t="s">
        <v>353</v>
      </c>
      <c r="I808" s="290" t="s">
        <v>3241</v>
      </c>
      <c r="J808" s="291" t="s">
        <v>3243</v>
      </c>
      <c r="K808" s="291" t="s">
        <v>3242</v>
      </c>
      <c r="L808" s="274" t="s">
        <v>353</v>
      </c>
      <c r="M808" s="292" t="s">
        <v>137</v>
      </c>
      <c r="N808" s="175"/>
      <c r="O808" s="275"/>
      <c r="P808" s="246" t="s">
        <v>2410</v>
      </c>
      <c r="Q808" s="284">
        <v>30</v>
      </c>
      <c r="R808" s="246">
        <v>120</v>
      </c>
      <c r="S808" s="246">
        <v>220</v>
      </c>
      <c r="T808" s="246">
        <v>29.33</v>
      </c>
      <c r="U808" s="90">
        <v>0</v>
      </c>
      <c r="V808" s="285">
        <v>15</v>
      </c>
      <c r="W808" s="101">
        <v>0</v>
      </c>
      <c r="X808" s="299">
        <v>0</v>
      </c>
      <c r="Y808" s="289">
        <v>2</v>
      </c>
      <c r="Z808" s="290">
        <v>2</v>
      </c>
      <c r="AA808" s="319">
        <v>885165</v>
      </c>
      <c r="AB808" s="320">
        <v>0</v>
      </c>
      <c r="AC808" s="320">
        <f t="shared" si="572"/>
        <v>885165</v>
      </c>
      <c r="AD808" s="75">
        <v>4500000</v>
      </c>
      <c r="AE808" s="75">
        <v>6000000</v>
      </c>
      <c r="AF808" s="338">
        <f t="shared" si="568"/>
        <v>168986.04545454544</v>
      </c>
      <c r="AG808" s="113">
        <f t="shared" si="543"/>
        <v>26554950</v>
      </c>
      <c r="AH808" s="75">
        <f t="shared" si="544"/>
        <v>0</v>
      </c>
      <c r="AI808" s="75">
        <f t="shared" si="545"/>
        <v>20278325.454545453</v>
      </c>
      <c r="AJ808" s="75">
        <f t="shared" si="546"/>
        <v>5310990</v>
      </c>
      <c r="AK808" s="75">
        <f t="shared" si="547"/>
        <v>4500000</v>
      </c>
      <c r="AL808" s="75">
        <f t="shared" si="548"/>
        <v>6000000</v>
      </c>
      <c r="AM808" s="75">
        <f t="shared" si="549"/>
        <v>9294232.5</v>
      </c>
      <c r="AN808" s="75">
        <f t="shared" si="550"/>
        <v>4956360.7131818179</v>
      </c>
      <c r="AO808" s="75">
        <f t="shared" si="551"/>
        <v>0</v>
      </c>
      <c r="AP808" s="75">
        <f t="shared" si="552"/>
        <v>3000000</v>
      </c>
      <c r="AQ808" s="75">
        <v>0</v>
      </c>
      <c r="AR808" s="75">
        <v>0</v>
      </c>
      <c r="AS808" s="75">
        <v>0</v>
      </c>
      <c r="AT808" s="80">
        <v>0</v>
      </c>
      <c r="AU808" s="82">
        <f t="shared" si="553"/>
        <v>79894858.667727277</v>
      </c>
      <c r="AV808" s="113">
        <f t="shared" si="554"/>
        <v>55862997.860986367</v>
      </c>
      <c r="AW808" s="75">
        <f t="shared" si="555"/>
        <v>74583868.667727262</v>
      </c>
      <c r="AX808" s="75">
        <f t="shared" si="556"/>
        <v>5220870.8067409089</v>
      </c>
      <c r="AY808" s="76">
        <f t="shared" si="557"/>
        <v>1586299.7860986367</v>
      </c>
      <c r="AZ808" s="75">
        <v>0</v>
      </c>
      <c r="BA808" s="75">
        <v>0</v>
      </c>
      <c r="BB808" s="75">
        <v>0</v>
      </c>
      <c r="BC808" s="80">
        <v>0</v>
      </c>
      <c r="BD808" s="80">
        <v>0</v>
      </c>
      <c r="BE808" s="80">
        <v>0</v>
      </c>
      <c r="BF808" s="78">
        <v>0</v>
      </c>
      <c r="BG808" s="348">
        <f t="shared" si="558"/>
        <v>6807170.5928395456</v>
      </c>
      <c r="BH808" s="188">
        <f t="shared" si="559"/>
        <v>73087688</v>
      </c>
      <c r="BI808" s="280" t="s">
        <v>3206</v>
      </c>
      <c r="BJ808" s="201"/>
      <c r="BK808" s="202"/>
      <c r="BM808" s="50">
        <v>885165</v>
      </c>
      <c r="BN808" s="391">
        <f t="shared" si="560"/>
        <v>0</v>
      </c>
      <c r="BO808" s="391">
        <f t="shared" si="573"/>
        <v>885165</v>
      </c>
      <c r="BP808" s="391">
        <f t="shared" si="523"/>
        <v>26554950</v>
      </c>
      <c r="BQ808" s="50">
        <f t="shared" si="524"/>
        <v>0</v>
      </c>
      <c r="BR808" s="50">
        <f t="shared" si="525"/>
        <v>20278325.454545453</v>
      </c>
      <c r="BS808" s="50">
        <f t="shared" si="526"/>
        <v>5310990</v>
      </c>
      <c r="BT808" s="50">
        <f t="shared" si="527"/>
        <v>4500000</v>
      </c>
      <c r="BU808" s="50">
        <f t="shared" si="528"/>
        <v>6000000</v>
      </c>
      <c r="BV808" s="50">
        <f t="shared" si="529"/>
        <v>9294232.5</v>
      </c>
      <c r="BW808" s="50">
        <f t="shared" si="530"/>
        <v>4956360.7131818179</v>
      </c>
      <c r="BX808" s="50">
        <f t="shared" si="531"/>
        <v>0</v>
      </c>
      <c r="BY808" s="50">
        <f t="shared" si="532"/>
        <v>3000000</v>
      </c>
      <c r="BZ808" s="50">
        <v>0</v>
      </c>
      <c r="CA808" s="50">
        <v>0</v>
      </c>
      <c r="CB808" s="50">
        <v>0</v>
      </c>
      <c r="CC808" s="50">
        <v>0</v>
      </c>
      <c r="CD808" s="391">
        <f t="shared" si="533"/>
        <v>79894858.667727277</v>
      </c>
      <c r="CE808" s="391">
        <f t="shared" si="574"/>
        <v>61083868.667727277</v>
      </c>
      <c r="CF808" s="391">
        <f t="shared" si="575"/>
        <v>74583868.667727277</v>
      </c>
      <c r="CG808" s="50">
        <f t="shared" si="576"/>
        <v>5220870.8067409098</v>
      </c>
      <c r="CH808" s="395">
        <f t="shared" si="563"/>
        <v>2108386.8667727276</v>
      </c>
      <c r="CI808" s="398">
        <v>0</v>
      </c>
      <c r="CJ808" s="50">
        <v>0</v>
      </c>
      <c r="CK808" s="50">
        <v>0</v>
      </c>
      <c r="CL808" s="50">
        <v>0</v>
      </c>
      <c r="CM808" s="50">
        <v>0</v>
      </c>
      <c r="CN808" s="50">
        <v>0</v>
      </c>
      <c r="CO808" s="50">
        <v>0</v>
      </c>
      <c r="CP808" s="395">
        <f t="shared" si="564"/>
        <v>7329257.6735136379</v>
      </c>
      <c r="CQ808" s="391">
        <f t="shared" si="565"/>
        <v>72565600</v>
      </c>
      <c r="CR808" s="391">
        <f t="shared" si="566"/>
        <v>-522088</v>
      </c>
    </row>
    <row r="809" spans="1:96" s="197" customFormat="1" ht="24" customHeight="1" x14ac:dyDescent="0.2">
      <c r="A809" s="182">
        <f t="shared" ref="A809:A819" si="577">885165*3</f>
        <v>2655495</v>
      </c>
      <c r="B809" s="298">
        <f t="shared" si="567"/>
        <v>803</v>
      </c>
      <c r="C809" s="272">
        <v>315</v>
      </c>
      <c r="D809" s="273"/>
      <c r="E809" s="282" t="s">
        <v>3204</v>
      </c>
      <c r="F809" s="283" t="s">
        <v>3205</v>
      </c>
      <c r="G809" s="287" t="s">
        <v>137</v>
      </c>
      <c r="H809" s="274" t="s">
        <v>353</v>
      </c>
      <c r="I809" s="290" t="s">
        <v>3241</v>
      </c>
      <c r="J809" s="291" t="s">
        <v>3243</v>
      </c>
      <c r="K809" s="291" t="s">
        <v>3242</v>
      </c>
      <c r="L809" s="274" t="s">
        <v>353</v>
      </c>
      <c r="M809" s="292" t="s">
        <v>137</v>
      </c>
      <c r="N809" s="175"/>
      <c r="O809" s="275"/>
      <c r="P809" s="246" t="s">
        <v>2410</v>
      </c>
      <c r="Q809" s="284">
        <v>7</v>
      </c>
      <c r="R809" s="323">
        <v>28</v>
      </c>
      <c r="S809" s="326">
        <v>51</v>
      </c>
      <c r="T809" s="325">
        <v>6.84</v>
      </c>
      <c r="U809" s="90">
        <v>0</v>
      </c>
      <c r="V809" s="285">
        <v>0</v>
      </c>
      <c r="W809" s="101">
        <v>0</v>
      </c>
      <c r="X809" s="299">
        <v>0</v>
      </c>
      <c r="Y809" s="289">
        <v>2</v>
      </c>
      <c r="Z809" s="290">
        <v>2</v>
      </c>
      <c r="AA809" s="319">
        <v>885165</v>
      </c>
      <c r="AB809" s="320">
        <v>0</v>
      </c>
      <c r="AC809" s="320">
        <f t="shared" si="572"/>
        <v>885165</v>
      </c>
      <c r="AD809" s="75">
        <v>4500000</v>
      </c>
      <c r="AE809" s="75">
        <v>6000000</v>
      </c>
      <c r="AF809" s="338">
        <f t="shared" si="568"/>
        <v>168986.04545454544</v>
      </c>
      <c r="AG809" s="113">
        <f t="shared" si="543"/>
        <v>6196155</v>
      </c>
      <c r="AH809" s="75">
        <f t="shared" si="544"/>
        <v>0</v>
      </c>
      <c r="AI809" s="75">
        <f t="shared" si="545"/>
        <v>4731609.2727272725</v>
      </c>
      <c r="AJ809" s="75">
        <f t="shared" si="546"/>
        <v>1239231</v>
      </c>
      <c r="AK809" s="75">
        <f t="shared" si="547"/>
        <v>1050000</v>
      </c>
      <c r="AL809" s="75">
        <f t="shared" si="548"/>
        <v>1400000</v>
      </c>
      <c r="AM809" s="75">
        <f t="shared" si="549"/>
        <v>2154572.0795454546</v>
      </c>
      <c r="AN809" s="75">
        <f t="shared" si="550"/>
        <v>1155864.5509090908</v>
      </c>
      <c r="AO809" s="75">
        <f t="shared" si="551"/>
        <v>0</v>
      </c>
      <c r="AP809" s="75">
        <f t="shared" si="552"/>
        <v>0</v>
      </c>
      <c r="AQ809" s="75">
        <v>0</v>
      </c>
      <c r="AR809" s="75">
        <v>0</v>
      </c>
      <c r="AS809" s="75">
        <v>0</v>
      </c>
      <c r="AT809" s="80">
        <v>0</v>
      </c>
      <c r="AU809" s="82">
        <f t="shared" si="553"/>
        <v>17927431.903181821</v>
      </c>
      <c r="AV809" s="113">
        <f t="shared" si="554"/>
        <v>13070026.839959092</v>
      </c>
      <c r="AW809" s="75">
        <f t="shared" si="555"/>
        <v>16688200.903181819</v>
      </c>
      <c r="AX809" s="75">
        <f t="shared" si="556"/>
        <v>1168174.0632227275</v>
      </c>
      <c r="AY809" s="76">
        <f t="shared" si="557"/>
        <v>0</v>
      </c>
      <c r="AZ809" s="75">
        <v>0</v>
      </c>
      <c r="BA809" s="75">
        <v>0</v>
      </c>
      <c r="BB809" s="75">
        <v>0</v>
      </c>
      <c r="BC809" s="80">
        <v>0</v>
      </c>
      <c r="BD809" s="80">
        <v>0</v>
      </c>
      <c r="BE809" s="80">
        <v>0</v>
      </c>
      <c r="BF809" s="78">
        <v>0</v>
      </c>
      <c r="BG809" s="348">
        <f t="shared" si="558"/>
        <v>1168174.0632227275</v>
      </c>
      <c r="BH809" s="188">
        <f t="shared" si="559"/>
        <v>16759257</v>
      </c>
      <c r="BI809" s="280" t="s">
        <v>3207</v>
      </c>
      <c r="BJ809" s="201"/>
      <c r="BK809" s="202"/>
      <c r="BM809" s="50">
        <v>885165</v>
      </c>
      <c r="BN809" s="391">
        <f t="shared" si="560"/>
        <v>0</v>
      </c>
      <c r="BO809" s="391">
        <f t="shared" si="573"/>
        <v>885165</v>
      </c>
      <c r="BP809" s="391">
        <f t="shared" ref="BP809:BP819" si="578">BM809*Q809</f>
        <v>6196155</v>
      </c>
      <c r="BQ809" s="50">
        <f t="shared" ref="BQ809:BQ819" si="579">BN809*Q809</f>
        <v>0</v>
      </c>
      <c r="BR809" s="50">
        <f t="shared" ref="BR809:BR819" si="580">BO809*30/220*1.4*R809</f>
        <v>4731609.2727272725</v>
      </c>
      <c r="BS809" s="50">
        <f t="shared" ref="BS809:BS819" si="581">(885165*3*Z809)/30*Q809</f>
        <v>1239231</v>
      </c>
      <c r="BT809" s="50">
        <f t="shared" ref="BT809:BT819" si="582">4500000/30*Q809</f>
        <v>1050000</v>
      </c>
      <c r="BU809" s="50">
        <f t="shared" ref="BU809:BU819" si="583">6000000/30*Q809</f>
        <v>1400000</v>
      </c>
      <c r="BV809" s="50">
        <f t="shared" ref="BV809:BV819" si="584">BO809*30/220*35%*S809</f>
        <v>2154572.0795454546</v>
      </c>
      <c r="BW809" s="50">
        <f t="shared" ref="BW809:BW819" si="585">BO809*30/220*1.4*T809</f>
        <v>1155864.5509090908</v>
      </c>
      <c r="BX809" s="50">
        <f t="shared" ref="BX809:BX819" si="586">BO809*U809</f>
        <v>0</v>
      </c>
      <c r="BY809" s="50">
        <f t="shared" ref="BY809:BY819" si="587">200000*V809</f>
        <v>0</v>
      </c>
      <c r="BZ809" s="50">
        <v>0</v>
      </c>
      <c r="CA809" s="50">
        <v>0</v>
      </c>
      <c r="CB809" s="50">
        <v>0</v>
      </c>
      <c r="CC809" s="50">
        <v>0</v>
      </c>
      <c r="CD809" s="391">
        <f t="shared" ref="CD809:CD819" si="588">SUM(BP809:CC809)</f>
        <v>17927431.903181821</v>
      </c>
      <c r="CE809" s="391">
        <f t="shared" si="574"/>
        <v>14238200.903181821</v>
      </c>
      <c r="CF809" s="391">
        <f t="shared" si="575"/>
        <v>16688200.903181819</v>
      </c>
      <c r="CG809" s="50">
        <f t="shared" si="576"/>
        <v>1168174.0632227275</v>
      </c>
      <c r="CH809" s="395">
        <v>0</v>
      </c>
      <c r="CI809" s="398">
        <v>0</v>
      </c>
      <c r="CJ809" s="50">
        <v>0</v>
      </c>
      <c r="CK809" s="50">
        <v>0</v>
      </c>
      <c r="CL809" s="50">
        <v>0</v>
      </c>
      <c r="CM809" s="50">
        <v>0</v>
      </c>
      <c r="CN809" s="50">
        <v>0</v>
      </c>
      <c r="CO809" s="50">
        <v>0</v>
      </c>
      <c r="CP809" s="395">
        <f t="shared" si="564"/>
        <v>1168174.0632227275</v>
      </c>
      <c r="CQ809" s="391">
        <f t="shared" si="565"/>
        <v>16759257</v>
      </c>
      <c r="CR809" s="391">
        <f t="shared" si="566"/>
        <v>0</v>
      </c>
    </row>
    <row r="810" spans="1:96" s="197" customFormat="1" ht="24" customHeight="1" x14ac:dyDescent="0.2">
      <c r="A810" s="182">
        <f t="shared" si="577"/>
        <v>2655495</v>
      </c>
      <c r="B810" s="298">
        <f t="shared" si="567"/>
        <v>804</v>
      </c>
      <c r="C810" s="272">
        <v>316</v>
      </c>
      <c r="D810" s="273"/>
      <c r="E810" s="282" t="s">
        <v>634</v>
      </c>
      <c r="F810" s="283" t="s">
        <v>3208</v>
      </c>
      <c r="G810" s="287" t="s">
        <v>137</v>
      </c>
      <c r="H810" s="274" t="s">
        <v>353</v>
      </c>
      <c r="I810" s="290" t="s">
        <v>3289</v>
      </c>
      <c r="J810" s="67">
        <v>2669881173</v>
      </c>
      <c r="K810" s="67"/>
      <c r="L810" s="67" t="s">
        <v>353</v>
      </c>
      <c r="M810" s="292" t="s">
        <v>137</v>
      </c>
      <c r="N810" s="246" t="s">
        <v>2410</v>
      </c>
      <c r="O810" s="275"/>
      <c r="P810" s="241"/>
      <c r="Q810" s="284">
        <v>30</v>
      </c>
      <c r="R810" s="246">
        <v>120</v>
      </c>
      <c r="S810" s="246">
        <v>110</v>
      </c>
      <c r="T810" s="246">
        <v>29.33</v>
      </c>
      <c r="U810" s="90">
        <v>0</v>
      </c>
      <c r="V810" s="285">
        <v>15</v>
      </c>
      <c r="W810" s="101">
        <v>0</v>
      </c>
      <c r="X810" s="299">
        <v>0</v>
      </c>
      <c r="Y810" s="101">
        <v>2</v>
      </c>
      <c r="Z810" s="67">
        <v>2</v>
      </c>
      <c r="AA810" s="319">
        <v>885165</v>
      </c>
      <c r="AB810" s="320">
        <v>0</v>
      </c>
      <c r="AC810" s="320">
        <f t="shared" si="572"/>
        <v>885165</v>
      </c>
      <c r="AD810" s="75">
        <v>4500000</v>
      </c>
      <c r="AE810" s="75">
        <v>6000000</v>
      </c>
      <c r="AF810" s="338">
        <f t="shared" si="568"/>
        <v>168986.04545454544</v>
      </c>
      <c r="AG810" s="113">
        <f t="shared" si="543"/>
        <v>26554950</v>
      </c>
      <c r="AH810" s="75">
        <f t="shared" si="544"/>
        <v>0</v>
      </c>
      <c r="AI810" s="75">
        <f t="shared" si="545"/>
        <v>20278325.454545453</v>
      </c>
      <c r="AJ810" s="75">
        <f t="shared" si="546"/>
        <v>5310990</v>
      </c>
      <c r="AK810" s="75">
        <f t="shared" si="547"/>
        <v>4500000</v>
      </c>
      <c r="AL810" s="75">
        <f t="shared" si="548"/>
        <v>6000000</v>
      </c>
      <c r="AM810" s="75">
        <f t="shared" si="549"/>
        <v>4647116.25</v>
      </c>
      <c r="AN810" s="75">
        <f t="shared" si="550"/>
        <v>4956360.7131818179</v>
      </c>
      <c r="AO810" s="75">
        <f t="shared" si="551"/>
        <v>0</v>
      </c>
      <c r="AP810" s="75">
        <f t="shared" si="552"/>
        <v>3000000</v>
      </c>
      <c r="AQ810" s="75">
        <v>0</v>
      </c>
      <c r="AR810" s="75">
        <v>0</v>
      </c>
      <c r="AS810" s="75">
        <v>0</v>
      </c>
      <c r="AT810" s="80">
        <v>0</v>
      </c>
      <c r="AU810" s="82">
        <f t="shared" si="553"/>
        <v>75247742.417727277</v>
      </c>
      <c r="AV810" s="113">
        <f t="shared" si="554"/>
        <v>51541179.74848637</v>
      </c>
      <c r="AW810" s="75">
        <f t="shared" si="555"/>
        <v>69936752.417727262</v>
      </c>
      <c r="AX810" s="75">
        <f t="shared" si="556"/>
        <v>4895572.6692409087</v>
      </c>
      <c r="AY810" s="76">
        <f t="shared" si="557"/>
        <v>1154117.9748486371</v>
      </c>
      <c r="AZ810" s="75">
        <v>0</v>
      </c>
      <c r="BA810" s="75">
        <v>0</v>
      </c>
      <c r="BB810" s="75">
        <v>0</v>
      </c>
      <c r="BC810" s="80">
        <v>0</v>
      </c>
      <c r="BD810" s="80">
        <v>0</v>
      </c>
      <c r="BE810" s="80">
        <v>0</v>
      </c>
      <c r="BF810" s="78">
        <v>0</v>
      </c>
      <c r="BG810" s="348">
        <f t="shared" si="558"/>
        <v>6049690.6440895461</v>
      </c>
      <c r="BH810" s="188">
        <f t="shared" si="559"/>
        <v>69198051</v>
      </c>
      <c r="BI810" s="280" t="s">
        <v>3193</v>
      </c>
      <c r="BJ810" s="201"/>
      <c r="BK810" s="202"/>
      <c r="BM810" s="50">
        <v>885165</v>
      </c>
      <c r="BN810" s="391">
        <f t="shared" si="560"/>
        <v>0</v>
      </c>
      <c r="BO810" s="391">
        <f t="shared" si="573"/>
        <v>885165</v>
      </c>
      <c r="BP810" s="391">
        <f t="shared" si="578"/>
        <v>26554950</v>
      </c>
      <c r="BQ810" s="50">
        <f t="shared" si="579"/>
        <v>0</v>
      </c>
      <c r="BR810" s="50">
        <f t="shared" si="580"/>
        <v>20278325.454545453</v>
      </c>
      <c r="BS810" s="50">
        <f t="shared" si="581"/>
        <v>5310990</v>
      </c>
      <c r="BT810" s="50">
        <f t="shared" si="582"/>
        <v>4500000</v>
      </c>
      <c r="BU810" s="50">
        <f t="shared" si="583"/>
        <v>6000000</v>
      </c>
      <c r="BV810" s="50">
        <f t="shared" si="584"/>
        <v>4647116.25</v>
      </c>
      <c r="BW810" s="50">
        <f t="shared" si="585"/>
        <v>4956360.7131818179</v>
      </c>
      <c r="BX810" s="50">
        <f t="shared" si="586"/>
        <v>0</v>
      </c>
      <c r="BY810" s="50">
        <f t="shared" si="587"/>
        <v>3000000</v>
      </c>
      <c r="BZ810" s="50">
        <v>0</v>
      </c>
      <c r="CA810" s="50">
        <v>0</v>
      </c>
      <c r="CB810" s="50">
        <v>0</v>
      </c>
      <c r="CC810" s="50">
        <v>0</v>
      </c>
      <c r="CD810" s="391">
        <f t="shared" si="588"/>
        <v>75247742.417727277</v>
      </c>
      <c r="CE810" s="391">
        <f t="shared" si="574"/>
        <v>56436752.417727277</v>
      </c>
      <c r="CF810" s="391">
        <f t="shared" si="575"/>
        <v>69936752.417727262</v>
      </c>
      <c r="CG810" s="50">
        <f t="shared" si="576"/>
        <v>4895572.6692409087</v>
      </c>
      <c r="CH810" s="395">
        <f t="shared" si="563"/>
        <v>1643675.2417727278</v>
      </c>
      <c r="CI810" s="398">
        <v>0</v>
      </c>
      <c r="CJ810" s="50">
        <v>0</v>
      </c>
      <c r="CK810" s="50">
        <v>0</v>
      </c>
      <c r="CL810" s="50">
        <v>0</v>
      </c>
      <c r="CM810" s="50">
        <v>0</v>
      </c>
      <c r="CN810" s="50">
        <v>0</v>
      </c>
      <c r="CO810" s="50">
        <v>0</v>
      </c>
      <c r="CP810" s="395">
        <f t="shared" si="564"/>
        <v>6539247.9110136367</v>
      </c>
      <c r="CQ810" s="391">
        <f t="shared" si="565"/>
        <v>68708494</v>
      </c>
      <c r="CR810" s="391">
        <f t="shared" si="566"/>
        <v>-489557</v>
      </c>
    </row>
    <row r="811" spans="1:96" s="197" customFormat="1" ht="24" customHeight="1" x14ac:dyDescent="0.2">
      <c r="A811" s="182">
        <f t="shared" si="577"/>
        <v>2655495</v>
      </c>
      <c r="B811" s="298">
        <f t="shared" si="567"/>
        <v>805</v>
      </c>
      <c r="C811" s="272">
        <v>317</v>
      </c>
      <c r="D811" s="273"/>
      <c r="E811" s="282" t="s">
        <v>417</v>
      </c>
      <c r="F811" s="283" t="s">
        <v>418</v>
      </c>
      <c r="G811" s="287" t="s">
        <v>137</v>
      </c>
      <c r="H811" s="274" t="s">
        <v>353</v>
      </c>
      <c r="I811" s="290" t="s">
        <v>3290</v>
      </c>
      <c r="J811" s="291" t="s">
        <v>3291</v>
      </c>
      <c r="K811" s="291" t="s">
        <v>3292</v>
      </c>
      <c r="L811" s="67" t="s">
        <v>353</v>
      </c>
      <c r="M811" s="292" t="s">
        <v>137</v>
      </c>
      <c r="N811" s="175">
        <v>0</v>
      </c>
      <c r="O811" s="275">
        <v>0</v>
      </c>
      <c r="P811" s="246" t="s">
        <v>2410</v>
      </c>
      <c r="Q811" s="284">
        <v>30</v>
      </c>
      <c r="R811" s="246">
        <v>120</v>
      </c>
      <c r="S811" s="246">
        <v>220</v>
      </c>
      <c r="T811" s="246">
        <v>29.33</v>
      </c>
      <c r="U811" s="90">
        <v>0</v>
      </c>
      <c r="V811" s="285">
        <v>15</v>
      </c>
      <c r="W811" s="101">
        <v>0</v>
      </c>
      <c r="X811" s="299">
        <v>0</v>
      </c>
      <c r="Y811" s="101">
        <v>0</v>
      </c>
      <c r="Z811" s="67">
        <v>0</v>
      </c>
      <c r="AA811" s="319">
        <v>885165</v>
      </c>
      <c r="AB811" s="320">
        <v>0</v>
      </c>
      <c r="AC811" s="320">
        <f t="shared" si="572"/>
        <v>885165</v>
      </c>
      <c r="AD811" s="75">
        <v>4500000</v>
      </c>
      <c r="AE811" s="75">
        <v>6000000</v>
      </c>
      <c r="AF811" s="338">
        <f t="shared" si="568"/>
        <v>168986.04545454544</v>
      </c>
      <c r="AG811" s="113">
        <f t="shared" si="543"/>
        <v>26554950</v>
      </c>
      <c r="AH811" s="75">
        <f t="shared" si="544"/>
        <v>0</v>
      </c>
      <c r="AI811" s="75">
        <f t="shared" si="545"/>
        <v>20278325.454545453</v>
      </c>
      <c r="AJ811" s="75">
        <f t="shared" si="546"/>
        <v>0</v>
      </c>
      <c r="AK811" s="75">
        <f t="shared" si="547"/>
        <v>4500000</v>
      </c>
      <c r="AL811" s="75">
        <f t="shared" si="548"/>
        <v>6000000</v>
      </c>
      <c r="AM811" s="75">
        <f t="shared" si="549"/>
        <v>9294232.5</v>
      </c>
      <c r="AN811" s="75">
        <f t="shared" si="550"/>
        <v>4956360.7131818179</v>
      </c>
      <c r="AO811" s="75">
        <f t="shared" si="551"/>
        <v>0</v>
      </c>
      <c r="AP811" s="75">
        <f t="shared" si="552"/>
        <v>3000000</v>
      </c>
      <c r="AQ811" s="75">
        <v>0</v>
      </c>
      <c r="AR811" s="75">
        <v>0</v>
      </c>
      <c r="AS811" s="75">
        <v>0</v>
      </c>
      <c r="AT811" s="80">
        <v>0</v>
      </c>
      <c r="AU811" s="82">
        <f t="shared" si="553"/>
        <v>74583868.667727277</v>
      </c>
      <c r="AV811" s="113">
        <f t="shared" si="554"/>
        <v>55862997.860986367</v>
      </c>
      <c r="AW811" s="75">
        <f t="shared" si="555"/>
        <v>74583868.667727262</v>
      </c>
      <c r="AX811" s="75">
        <f t="shared" si="556"/>
        <v>5220870.8067409089</v>
      </c>
      <c r="AY811" s="76">
        <f t="shared" si="557"/>
        <v>1586299.7860986367</v>
      </c>
      <c r="AZ811" s="75">
        <v>0</v>
      </c>
      <c r="BA811" s="75">
        <v>0</v>
      </c>
      <c r="BB811" s="75">
        <v>0</v>
      </c>
      <c r="BC811" s="80">
        <v>0</v>
      </c>
      <c r="BD811" s="80">
        <v>0</v>
      </c>
      <c r="BE811" s="80">
        <v>0</v>
      </c>
      <c r="BF811" s="78">
        <v>0</v>
      </c>
      <c r="BG811" s="348">
        <f t="shared" si="558"/>
        <v>6807170.5928395456</v>
      </c>
      <c r="BH811" s="188">
        <f t="shared" si="559"/>
        <v>67776698</v>
      </c>
      <c r="BI811" s="280" t="s">
        <v>3202</v>
      </c>
      <c r="BJ811" s="201"/>
      <c r="BK811" s="202"/>
      <c r="BM811" s="50">
        <v>885165</v>
      </c>
      <c r="BN811" s="391">
        <f t="shared" si="560"/>
        <v>0</v>
      </c>
      <c r="BO811" s="391">
        <f t="shared" si="573"/>
        <v>885165</v>
      </c>
      <c r="BP811" s="391">
        <f t="shared" si="578"/>
        <v>26554950</v>
      </c>
      <c r="BQ811" s="50">
        <f t="shared" si="579"/>
        <v>0</v>
      </c>
      <c r="BR811" s="50">
        <f t="shared" si="580"/>
        <v>20278325.454545453</v>
      </c>
      <c r="BS811" s="50">
        <f t="shared" si="581"/>
        <v>0</v>
      </c>
      <c r="BT811" s="50">
        <f t="shared" si="582"/>
        <v>4500000</v>
      </c>
      <c r="BU811" s="50">
        <f t="shared" si="583"/>
        <v>6000000</v>
      </c>
      <c r="BV811" s="50">
        <f t="shared" si="584"/>
        <v>9294232.5</v>
      </c>
      <c r="BW811" s="50">
        <f t="shared" si="585"/>
        <v>4956360.7131818179</v>
      </c>
      <c r="BX811" s="50">
        <f t="shared" si="586"/>
        <v>0</v>
      </c>
      <c r="BY811" s="50">
        <f t="shared" si="587"/>
        <v>3000000</v>
      </c>
      <c r="BZ811" s="50">
        <v>0</v>
      </c>
      <c r="CA811" s="50">
        <v>0</v>
      </c>
      <c r="CB811" s="50">
        <v>0</v>
      </c>
      <c r="CC811" s="50">
        <v>0</v>
      </c>
      <c r="CD811" s="391">
        <f t="shared" si="588"/>
        <v>74583868.667727277</v>
      </c>
      <c r="CE811" s="391">
        <f t="shared" si="574"/>
        <v>61083868.667727277</v>
      </c>
      <c r="CF811" s="391">
        <f t="shared" si="575"/>
        <v>74583868.667727277</v>
      </c>
      <c r="CG811" s="50">
        <f t="shared" si="576"/>
        <v>5220870.8067409098</v>
      </c>
      <c r="CH811" s="395">
        <f t="shared" si="563"/>
        <v>2108386.8667727276</v>
      </c>
      <c r="CI811" s="398">
        <v>0</v>
      </c>
      <c r="CJ811" s="50">
        <v>0</v>
      </c>
      <c r="CK811" s="50">
        <v>0</v>
      </c>
      <c r="CL811" s="50">
        <v>0</v>
      </c>
      <c r="CM811" s="50">
        <v>0</v>
      </c>
      <c r="CN811" s="50">
        <v>0</v>
      </c>
      <c r="CO811" s="50">
        <v>0</v>
      </c>
      <c r="CP811" s="395">
        <f t="shared" si="564"/>
        <v>7329257.6735136379</v>
      </c>
      <c r="CQ811" s="391">
        <f t="shared" si="565"/>
        <v>67254610</v>
      </c>
      <c r="CR811" s="391">
        <f t="shared" si="566"/>
        <v>-522088</v>
      </c>
    </row>
    <row r="812" spans="1:96" s="197" customFormat="1" ht="24" customHeight="1" x14ac:dyDescent="0.2">
      <c r="A812" s="182">
        <f t="shared" si="577"/>
        <v>2655495</v>
      </c>
      <c r="B812" s="298">
        <f t="shared" si="567"/>
        <v>806</v>
      </c>
      <c r="C812" s="272">
        <v>318</v>
      </c>
      <c r="D812" s="273"/>
      <c r="E812" s="282" t="s">
        <v>417</v>
      </c>
      <c r="F812" s="283" t="s">
        <v>418</v>
      </c>
      <c r="G812" s="287" t="s">
        <v>137</v>
      </c>
      <c r="H812" s="274" t="s">
        <v>353</v>
      </c>
      <c r="I812" s="290" t="s">
        <v>3290</v>
      </c>
      <c r="J812" s="291" t="s">
        <v>3291</v>
      </c>
      <c r="K812" s="291" t="s">
        <v>3292</v>
      </c>
      <c r="L812" s="67" t="s">
        <v>353</v>
      </c>
      <c r="M812" s="292" t="s">
        <v>137</v>
      </c>
      <c r="N812" s="175">
        <v>0</v>
      </c>
      <c r="O812" s="275">
        <v>0</v>
      </c>
      <c r="P812" s="246" t="s">
        <v>2410</v>
      </c>
      <c r="Q812" s="284">
        <v>30</v>
      </c>
      <c r="R812" s="246">
        <v>120</v>
      </c>
      <c r="S812" s="246">
        <v>220</v>
      </c>
      <c r="T812" s="246">
        <v>29.33</v>
      </c>
      <c r="U812" s="90">
        <v>0</v>
      </c>
      <c r="V812" s="285">
        <v>0</v>
      </c>
      <c r="W812" s="101">
        <v>0</v>
      </c>
      <c r="X812" s="299">
        <v>0</v>
      </c>
      <c r="Y812" s="101">
        <v>0</v>
      </c>
      <c r="Z812" s="67">
        <v>0</v>
      </c>
      <c r="AA812" s="319">
        <v>885165</v>
      </c>
      <c r="AB812" s="320">
        <v>0</v>
      </c>
      <c r="AC812" s="320">
        <f t="shared" si="572"/>
        <v>885165</v>
      </c>
      <c r="AD812" s="75">
        <v>4500000</v>
      </c>
      <c r="AE812" s="75">
        <v>6000000</v>
      </c>
      <c r="AF812" s="338">
        <f t="shared" si="568"/>
        <v>168986.04545454544</v>
      </c>
      <c r="AG812" s="113">
        <f t="shared" si="543"/>
        <v>26554950</v>
      </c>
      <c r="AH812" s="75">
        <f t="shared" si="544"/>
        <v>0</v>
      </c>
      <c r="AI812" s="75">
        <f t="shared" si="545"/>
        <v>20278325.454545453</v>
      </c>
      <c r="AJ812" s="75">
        <f t="shared" si="546"/>
        <v>0</v>
      </c>
      <c r="AK812" s="75">
        <f t="shared" si="547"/>
        <v>4500000</v>
      </c>
      <c r="AL812" s="75">
        <f t="shared" si="548"/>
        <v>6000000</v>
      </c>
      <c r="AM812" s="75">
        <f t="shared" si="549"/>
        <v>9294232.5</v>
      </c>
      <c r="AN812" s="75">
        <f t="shared" si="550"/>
        <v>4956360.7131818179</v>
      </c>
      <c r="AO812" s="75">
        <f t="shared" si="551"/>
        <v>0</v>
      </c>
      <c r="AP812" s="75">
        <f t="shared" si="552"/>
        <v>0</v>
      </c>
      <c r="AQ812" s="75">
        <v>0</v>
      </c>
      <c r="AR812" s="75">
        <v>0</v>
      </c>
      <c r="AS812" s="75">
        <v>0</v>
      </c>
      <c r="AT812" s="80">
        <v>0</v>
      </c>
      <c r="AU812" s="82">
        <f t="shared" si="553"/>
        <v>71583868.667727277</v>
      </c>
      <c r="AV812" s="113">
        <f t="shared" si="554"/>
        <v>56072997.860986367</v>
      </c>
      <c r="AW812" s="75">
        <f t="shared" si="555"/>
        <v>71583868.667727262</v>
      </c>
      <c r="AX812" s="75">
        <f t="shared" si="556"/>
        <v>5010870.8067409089</v>
      </c>
      <c r="AY812" s="76">
        <f t="shared" si="557"/>
        <v>1607299.7860986367</v>
      </c>
      <c r="AZ812" s="75">
        <v>0</v>
      </c>
      <c r="BA812" s="75">
        <v>0</v>
      </c>
      <c r="BB812" s="75">
        <v>0</v>
      </c>
      <c r="BC812" s="80">
        <v>0</v>
      </c>
      <c r="BD812" s="80">
        <v>0</v>
      </c>
      <c r="BE812" s="80">
        <v>0</v>
      </c>
      <c r="BF812" s="78">
        <v>0</v>
      </c>
      <c r="BG812" s="348">
        <f t="shared" si="558"/>
        <v>6618170.5928395456</v>
      </c>
      <c r="BH812" s="188">
        <f t="shared" si="559"/>
        <v>64965698</v>
      </c>
      <c r="BI812" s="280" t="s">
        <v>3203</v>
      </c>
      <c r="BJ812" s="201"/>
      <c r="BK812" s="202"/>
      <c r="BM812" s="50">
        <v>885165</v>
      </c>
      <c r="BN812" s="391">
        <f t="shared" si="560"/>
        <v>0</v>
      </c>
      <c r="BO812" s="391">
        <f t="shared" si="573"/>
        <v>885165</v>
      </c>
      <c r="BP812" s="391">
        <f t="shared" si="578"/>
        <v>26554950</v>
      </c>
      <c r="BQ812" s="50">
        <f t="shared" si="579"/>
        <v>0</v>
      </c>
      <c r="BR812" s="50">
        <f t="shared" si="580"/>
        <v>20278325.454545453</v>
      </c>
      <c r="BS812" s="50">
        <f t="shared" si="581"/>
        <v>0</v>
      </c>
      <c r="BT812" s="50">
        <f t="shared" si="582"/>
        <v>4500000</v>
      </c>
      <c r="BU812" s="50">
        <f t="shared" si="583"/>
        <v>6000000</v>
      </c>
      <c r="BV812" s="50">
        <f t="shared" si="584"/>
        <v>9294232.5</v>
      </c>
      <c r="BW812" s="50">
        <f t="shared" si="585"/>
        <v>4956360.7131818179</v>
      </c>
      <c r="BX812" s="50">
        <f t="shared" si="586"/>
        <v>0</v>
      </c>
      <c r="BY812" s="50">
        <f t="shared" si="587"/>
        <v>0</v>
      </c>
      <c r="BZ812" s="50">
        <v>0</v>
      </c>
      <c r="CA812" s="50">
        <v>0</v>
      </c>
      <c r="CB812" s="50">
        <v>0</v>
      </c>
      <c r="CC812" s="50">
        <v>0</v>
      </c>
      <c r="CD812" s="391">
        <f t="shared" si="588"/>
        <v>71583868.667727277</v>
      </c>
      <c r="CE812" s="391">
        <f t="shared" si="574"/>
        <v>61083868.667727277</v>
      </c>
      <c r="CF812" s="391">
        <f t="shared" si="575"/>
        <v>71583868.667727277</v>
      </c>
      <c r="CG812" s="50">
        <f t="shared" si="576"/>
        <v>5010870.8067409098</v>
      </c>
      <c r="CH812" s="395">
        <f t="shared" si="563"/>
        <v>2108386.8667727276</v>
      </c>
      <c r="CI812" s="398">
        <v>0</v>
      </c>
      <c r="CJ812" s="50">
        <v>0</v>
      </c>
      <c r="CK812" s="50">
        <v>0</v>
      </c>
      <c r="CL812" s="50">
        <v>0</v>
      </c>
      <c r="CM812" s="50">
        <v>0</v>
      </c>
      <c r="CN812" s="50">
        <v>0</v>
      </c>
      <c r="CO812" s="50">
        <v>0</v>
      </c>
      <c r="CP812" s="395">
        <f t="shared" si="564"/>
        <v>7119257.6735136379</v>
      </c>
      <c r="CQ812" s="391">
        <f t="shared" si="565"/>
        <v>64464610</v>
      </c>
      <c r="CR812" s="391">
        <f t="shared" si="566"/>
        <v>-501088</v>
      </c>
    </row>
    <row r="813" spans="1:96" s="197" customFormat="1" ht="24" customHeight="1" x14ac:dyDescent="0.2">
      <c r="A813" s="182">
        <f t="shared" si="577"/>
        <v>2655495</v>
      </c>
      <c r="B813" s="298">
        <f t="shared" si="567"/>
        <v>807</v>
      </c>
      <c r="C813" s="272">
        <v>319</v>
      </c>
      <c r="D813" s="273"/>
      <c r="E813" s="282" t="s">
        <v>3209</v>
      </c>
      <c r="F813" s="283" t="s">
        <v>2450</v>
      </c>
      <c r="G813" s="287" t="s">
        <v>137</v>
      </c>
      <c r="H813" s="274" t="s">
        <v>353</v>
      </c>
      <c r="I813" s="386" t="s">
        <v>3249</v>
      </c>
      <c r="J813" s="291" t="s">
        <v>3248</v>
      </c>
      <c r="K813" s="291"/>
      <c r="L813" s="67" t="s">
        <v>353</v>
      </c>
      <c r="M813" s="292" t="s">
        <v>137</v>
      </c>
      <c r="N813" s="246" t="s">
        <v>2410</v>
      </c>
      <c r="O813" s="275"/>
      <c r="P813" s="241"/>
      <c r="Q813" s="284">
        <v>21</v>
      </c>
      <c r="R813" s="323">
        <v>84</v>
      </c>
      <c r="S813" s="324">
        <v>77</v>
      </c>
      <c r="T813" s="325">
        <v>20.53</v>
      </c>
      <c r="U813" s="90">
        <v>0</v>
      </c>
      <c r="V813" s="285">
        <v>10</v>
      </c>
      <c r="W813" s="101">
        <v>0</v>
      </c>
      <c r="X813" s="299">
        <v>0</v>
      </c>
      <c r="Y813" s="101">
        <v>0</v>
      </c>
      <c r="Z813" s="67">
        <v>0</v>
      </c>
      <c r="AA813" s="319">
        <v>885165</v>
      </c>
      <c r="AB813" s="320">
        <v>0</v>
      </c>
      <c r="AC813" s="320">
        <f t="shared" si="572"/>
        <v>885165</v>
      </c>
      <c r="AD813" s="75">
        <v>4500000</v>
      </c>
      <c r="AE813" s="75">
        <v>6000000</v>
      </c>
      <c r="AF813" s="338">
        <f t="shared" si="568"/>
        <v>168986.04545454544</v>
      </c>
      <c r="AG813" s="113">
        <f t="shared" si="543"/>
        <v>18588465</v>
      </c>
      <c r="AH813" s="75">
        <f t="shared" si="544"/>
        <v>0</v>
      </c>
      <c r="AI813" s="75">
        <f t="shared" si="545"/>
        <v>14194827.818181816</v>
      </c>
      <c r="AJ813" s="75">
        <f t="shared" si="546"/>
        <v>0</v>
      </c>
      <c r="AK813" s="75">
        <f t="shared" si="547"/>
        <v>3150000</v>
      </c>
      <c r="AL813" s="75">
        <f t="shared" si="548"/>
        <v>4200000</v>
      </c>
      <c r="AM813" s="75">
        <f t="shared" si="549"/>
        <v>3252981.3749999995</v>
      </c>
      <c r="AN813" s="75">
        <f t="shared" si="550"/>
        <v>3469283.5131818182</v>
      </c>
      <c r="AO813" s="75">
        <f t="shared" si="551"/>
        <v>0</v>
      </c>
      <c r="AP813" s="75">
        <f t="shared" si="552"/>
        <v>2000000</v>
      </c>
      <c r="AQ813" s="75">
        <v>0</v>
      </c>
      <c r="AR813" s="75">
        <v>0</v>
      </c>
      <c r="AS813" s="75">
        <v>0</v>
      </c>
      <c r="AT813" s="80">
        <v>0</v>
      </c>
      <c r="AU813" s="82">
        <f t="shared" si="553"/>
        <v>48855557.706363633</v>
      </c>
      <c r="AV813" s="113">
        <f t="shared" si="554"/>
        <v>36085668.666918181</v>
      </c>
      <c r="AW813" s="75">
        <f t="shared" si="555"/>
        <v>48855557.706363633</v>
      </c>
      <c r="AX813" s="75">
        <f t="shared" si="556"/>
        <v>3419889.0394454547</v>
      </c>
      <c r="AY813" s="76">
        <f t="shared" si="557"/>
        <v>0</v>
      </c>
      <c r="AZ813" s="75">
        <v>0</v>
      </c>
      <c r="BA813" s="75">
        <v>0</v>
      </c>
      <c r="BB813" s="75">
        <v>0</v>
      </c>
      <c r="BC813" s="80">
        <v>0</v>
      </c>
      <c r="BD813" s="80">
        <v>0</v>
      </c>
      <c r="BE813" s="80">
        <v>0</v>
      </c>
      <c r="BF813" s="78">
        <v>0</v>
      </c>
      <c r="BG813" s="348">
        <f t="shared" si="558"/>
        <v>3419889.0394454547</v>
      </c>
      <c r="BH813" s="188">
        <f t="shared" si="559"/>
        <v>45435668</v>
      </c>
      <c r="BI813" s="280" t="s">
        <v>3210</v>
      </c>
      <c r="BJ813" s="201"/>
      <c r="BK813" s="202"/>
      <c r="BM813" s="50">
        <v>885165</v>
      </c>
      <c r="BN813" s="391">
        <f t="shared" si="560"/>
        <v>0</v>
      </c>
      <c r="BO813" s="391">
        <f t="shared" si="573"/>
        <v>885165</v>
      </c>
      <c r="BP813" s="391">
        <f t="shared" si="578"/>
        <v>18588465</v>
      </c>
      <c r="BQ813" s="50">
        <f t="shared" si="579"/>
        <v>0</v>
      </c>
      <c r="BR813" s="50">
        <f t="shared" si="580"/>
        <v>14194827.818181816</v>
      </c>
      <c r="BS813" s="50">
        <f t="shared" si="581"/>
        <v>0</v>
      </c>
      <c r="BT813" s="50">
        <f t="shared" si="582"/>
        <v>3150000</v>
      </c>
      <c r="BU813" s="50">
        <f t="shared" si="583"/>
        <v>4200000</v>
      </c>
      <c r="BV813" s="50">
        <f t="shared" si="584"/>
        <v>3252981.3749999995</v>
      </c>
      <c r="BW813" s="50">
        <f t="shared" si="585"/>
        <v>3469283.5131818182</v>
      </c>
      <c r="BX813" s="50">
        <f t="shared" si="586"/>
        <v>0</v>
      </c>
      <c r="BY813" s="50">
        <f t="shared" si="587"/>
        <v>2000000</v>
      </c>
      <c r="BZ813" s="50">
        <v>0</v>
      </c>
      <c r="CA813" s="50">
        <v>0</v>
      </c>
      <c r="CB813" s="50">
        <v>0</v>
      </c>
      <c r="CC813" s="50">
        <v>0</v>
      </c>
      <c r="CD813" s="391">
        <f t="shared" si="588"/>
        <v>48855557.706363633</v>
      </c>
      <c r="CE813" s="391">
        <f t="shared" si="574"/>
        <v>39505557.706363633</v>
      </c>
      <c r="CF813" s="391">
        <f t="shared" si="575"/>
        <v>48855557.706363633</v>
      </c>
      <c r="CG813" s="50">
        <f t="shared" si="576"/>
        <v>3419889.0394454547</v>
      </c>
      <c r="CH813" s="395">
        <v>0</v>
      </c>
      <c r="CI813" s="398">
        <v>0</v>
      </c>
      <c r="CJ813" s="50">
        <v>0</v>
      </c>
      <c r="CK813" s="50">
        <v>0</v>
      </c>
      <c r="CL813" s="50">
        <v>0</v>
      </c>
      <c r="CM813" s="50">
        <v>0</v>
      </c>
      <c r="CN813" s="50">
        <v>0</v>
      </c>
      <c r="CO813" s="50">
        <v>0</v>
      </c>
      <c r="CP813" s="395">
        <f t="shared" si="564"/>
        <v>3419889.0394454547</v>
      </c>
      <c r="CQ813" s="391">
        <f t="shared" si="565"/>
        <v>45435668</v>
      </c>
      <c r="CR813" s="391">
        <f t="shared" si="566"/>
        <v>0</v>
      </c>
    </row>
    <row r="814" spans="1:96" s="197" customFormat="1" ht="24" customHeight="1" x14ac:dyDescent="0.2">
      <c r="A814" s="182">
        <f t="shared" si="577"/>
        <v>2655495</v>
      </c>
      <c r="B814" s="298">
        <f t="shared" si="567"/>
        <v>808</v>
      </c>
      <c r="C814" s="272">
        <v>320</v>
      </c>
      <c r="D814" s="273"/>
      <c r="E814" s="282" t="s">
        <v>3211</v>
      </c>
      <c r="F814" s="283" t="s">
        <v>3212</v>
      </c>
      <c r="G814" s="287" t="s">
        <v>137</v>
      </c>
      <c r="H814" s="274" t="s">
        <v>353</v>
      </c>
      <c r="I814" s="290" t="s">
        <v>3252</v>
      </c>
      <c r="J814" s="291" t="s">
        <v>3251</v>
      </c>
      <c r="K814" s="291" t="s">
        <v>3250</v>
      </c>
      <c r="L814" s="67" t="s">
        <v>353</v>
      </c>
      <c r="M814" s="292" t="s">
        <v>137</v>
      </c>
      <c r="N814" s="246" t="s">
        <v>2410</v>
      </c>
      <c r="O814" s="275"/>
      <c r="P814" s="241"/>
      <c r="Q814" s="284">
        <v>19</v>
      </c>
      <c r="R814" s="323">
        <v>76</v>
      </c>
      <c r="S814" s="326">
        <v>70</v>
      </c>
      <c r="T814" s="325">
        <v>18.579999999999998</v>
      </c>
      <c r="U814" s="90">
        <v>0</v>
      </c>
      <c r="V814" s="285">
        <v>9</v>
      </c>
      <c r="W814" s="101">
        <v>0</v>
      </c>
      <c r="X814" s="299">
        <v>0</v>
      </c>
      <c r="Y814" s="101">
        <v>0</v>
      </c>
      <c r="Z814" s="67">
        <v>0</v>
      </c>
      <c r="AA814" s="319">
        <v>885165</v>
      </c>
      <c r="AB814" s="320">
        <v>0</v>
      </c>
      <c r="AC814" s="320">
        <f t="shared" si="572"/>
        <v>885165</v>
      </c>
      <c r="AD814" s="75">
        <v>4500000</v>
      </c>
      <c r="AE814" s="75">
        <v>6000000</v>
      </c>
      <c r="AF814" s="338">
        <f t="shared" si="568"/>
        <v>168986.04545454544</v>
      </c>
      <c r="AG814" s="113">
        <f t="shared" si="543"/>
        <v>16818135</v>
      </c>
      <c r="AH814" s="75">
        <f t="shared" si="544"/>
        <v>0</v>
      </c>
      <c r="AI814" s="75">
        <f t="shared" si="545"/>
        <v>12842939.454545453</v>
      </c>
      <c r="AJ814" s="75">
        <f t="shared" si="546"/>
        <v>0</v>
      </c>
      <c r="AK814" s="75">
        <f t="shared" si="547"/>
        <v>2850000</v>
      </c>
      <c r="AL814" s="75">
        <f t="shared" si="548"/>
        <v>3800000</v>
      </c>
      <c r="AM814" s="75">
        <f t="shared" si="549"/>
        <v>2957255.7954545454</v>
      </c>
      <c r="AN814" s="75">
        <f t="shared" si="550"/>
        <v>3139760.7245454541</v>
      </c>
      <c r="AO814" s="75">
        <f t="shared" si="551"/>
        <v>0</v>
      </c>
      <c r="AP814" s="75">
        <f t="shared" si="552"/>
        <v>1800000</v>
      </c>
      <c r="AQ814" s="75">
        <v>0</v>
      </c>
      <c r="AR814" s="75">
        <v>0</v>
      </c>
      <c r="AS814" s="75">
        <v>0</v>
      </c>
      <c r="AT814" s="80">
        <v>0</v>
      </c>
      <c r="AU814" s="82">
        <f t="shared" si="553"/>
        <v>44208090.974545456</v>
      </c>
      <c r="AV814" s="113">
        <f t="shared" si="554"/>
        <v>32663524.606327273</v>
      </c>
      <c r="AW814" s="75">
        <f t="shared" si="555"/>
        <v>44208090.974545456</v>
      </c>
      <c r="AX814" s="75">
        <f t="shared" si="556"/>
        <v>3094566.3682181821</v>
      </c>
      <c r="AY814" s="76">
        <f t="shared" si="557"/>
        <v>0</v>
      </c>
      <c r="AZ814" s="75">
        <v>0</v>
      </c>
      <c r="BA814" s="75">
        <v>0</v>
      </c>
      <c r="BB814" s="75">
        <v>0</v>
      </c>
      <c r="BC814" s="80">
        <v>0</v>
      </c>
      <c r="BD814" s="80">
        <v>0</v>
      </c>
      <c r="BE814" s="80">
        <v>0</v>
      </c>
      <c r="BF814" s="78">
        <v>0</v>
      </c>
      <c r="BG814" s="348">
        <f t="shared" si="558"/>
        <v>3094566.3682181821</v>
      </c>
      <c r="BH814" s="188">
        <f t="shared" si="559"/>
        <v>41113524</v>
      </c>
      <c r="BI814" s="280" t="s">
        <v>3213</v>
      </c>
      <c r="BJ814" s="201"/>
      <c r="BK814" s="202"/>
      <c r="BM814" s="50">
        <v>885165</v>
      </c>
      <c r="BN814" s="391">
        <f t="shared" si="560"/>
        <v>0</v>
      </c>
      <c r="BO814" s="391">
        <f t="shared" si="573"/>
        <v>885165</v>
      </c>
      <c r="BP814" s="391">
        <f t="shared" si="578"/>
        <v>16818135</v>
      </c>
      <c r="BQ814" s="50">
        <f t="shared" si="579"/>
        <v>0</v>
      </c>
      <c r="BR814" s="50">
        <f t="shared" si="580"/>
        <v>12842939.454545453</v>
      </c>
      <c r="BS814" s="50">
        <f t="shared" si="581"/>
        <v>0</v>
      </c>
      <c r="BT814" s="50">
        <f t="shared" si="582"/>
        <v>2850000</v>
      </c>
      <c r="BU814" s="50">
        <f t="shared" si="583"/>
        <v>3800000</v>
      </c>
      <c r="BV814" s="50">
        <f t="shared" si="584"/>
        <v>2957255.7954545454</v>
      </c>
      <c r="BW814" s="50">
        <f t="shared" si="585"/>
        <v>3139760.7245454541</v>
      </c>
      <c r="BX814" s="50">
        <f t="shared" si="586"/>
        <v>0</v>
      </c>
      <c r="BY814" s="50">
        <f t="shared" si="587"/>
        <v>1800000</v>
      </c>
      <c r="BZ814" s="50">
        <v>0</v>
      </c>
      <c r="CA814" s="50">
        <v>0</v>
      </c>
      <c r="CB814" s="50">
        <v>0</v>
      </c>
      <c r="CC814" s="50">
        <v>0</v>
      </c>
      <c r="CD814" s="391">
        <f t="shared" si="588"/>
        <v>44208090.974545456</v>
      </c>
      <c r="CE814" s="391">
        <f t="shared" si="574"/>
        <v>35758090.974545456</v>
      </c>
      <c r="CF814" s="391">
        <f t="shared" si="575"/>
        <v>44208090.974545456</v>
      </c>
      <c r="CG814" s="50">
        <f t="shared" si="576"/>
        <v>3094566.3682181821</v>
      </c>
      <c r="CH814" s="395">
        <v>0</v>
      </c>
      <c r="CI814" s="398">
        <v>0</v>
      </c>
      <c r="CJ814" s="50">
        <v>0</v>
      </c>
      <c r="CK814" s="50">
        <v>0</v>
      </c>
      <c r="CL814" s="50">
        <v>0</v>
      </c>
      <c r="CM814" s="50">
        <v>0</v>
      </c>
      <c r="CN814" s="50">
        <v>0</v>
      </c>
      <c r="CO814" s="50">
        <v>0</v>
      </c>
      <c r="CP814" s="395">
        <f t="shared" si="564"/>
        <v>3094566.3682181821</v>
      </c>
      <c r="CQ814" s="391">
        <f t="shared" si="565"/>
        <v>41113524</v>
      </c>
      <c r="CR814" s="391">
        <f t="shared" si="566"/>
        <v>0</v>
      </c>
    </row>
    <row r="815" spans="1:96" s="197" customFormat="1" ht="24" customHeight="1" x14ac:dyDescent="0.2">
      <c r="A815" s="182">
        <f t="shared" si="577"/>
        <v>2655495</v>
      </c>
      <c r="B815" s="298">
        <f t="shared" si="567"/>
        <v>809</v>
      </c>
      <c r="C815" s="272">
        <v>334</v>
      </c>
      <c r="D815" s="273"/>
      <c r="E815" s="282" t="s">
        <v>3214</v>
      </c>
      <c r="F815" s="283" t="s">
        <v>3215</v>
      </c>
      <c r="G815" s="287" t="s">
        <v>137</v>
      </c>
      <c r="H815" s="274" t="s">
        <v>717</v>
      </c>
      <c r="I815" s="290" t="s">
        <v>3240</v>
      </c>
      <c r="J815" s="291" t="s">
        <v>3239</v>
      </c>
      <c r="K815" s="291" t="s">
        <v>3238</v>
      </c>
      <c r="L815" s="67" t="s">
        <v>717</v>
      </c>
      <c r="M815" s="292" t="s">
        <v>137</v>
      </c>
      <c r="N815" s="246" t="s">
        <v>2410</v>
      </c>
      <c r="O815" s="275"/>
      <c r="P815" s="241"/>
      <c r="Q815" s="284">
        <v>30</v>
      </c>
      <c r="R815" s="246">
        <v>120</v>
      </c>
      <c r="S815" s="246">
        <v>110</v>
      </c>
      <c r="T815" s="246">
        <v>29.33</v>
      </c>
      <c r="U815" s="90">
        <v>0</v>
      </c>
      <c r="V815" s="285">
        <v>21</v>
      </c>
      <c r="W815" s="101">
        <v>0</v>
      </c>
      <c r="X815" s="299">
        <v>0</v>
      </c>
      <c r="Y815" s="101">
        <v>0</v>
      </c>
      <c r="Z815" s="67">
        <v>0</v>
      </c>
      <c r="AA815" s="319">
        <v>885165</v>
      </c>
      <c r="AB815" s="320">
        <v>0</v>
      </c>
      <c r="AC815" s="320">
        <f t="shared" si="572"/>
        <v>885165</v>
      </c>
      <c r="AD815" s="75">
        <v>4500000</v>
      </c>
      <c r="AE815" s="75">
        <v>6000000</v>
      </c>
      <c r="AF815" s="338">
        <f t="shared" si="568"/>
        <v>168986.04545454544</v>
      </c>
      <c r="AG815" s="113">
        <f t="shared" si="543"/>
        <v>26554950</v>
      </c>
      <c r="AH815" s="75">
        <f t="shared" si="544"/>
        <v>0</v>
      </c>
      <c r="AI815" s="75">
        <f t="shared" si="545"/>
        <v>20278325.454545453</v>
      </c>
      <c r="AJ815" s="75">
        <f t="shared" si="546"/>
        <v>0</v>
      </c>
      <c r="AK815" s="75">
        <f t="shared" si="547"/>
        <v>4500000</v>
      </c>
      <c r="AL815" s="75">
        <f t="shared" si="548"/>
        <v>6000000</v>
      </c>
      <c r="AM815" s="75">
        <f t="shared" si="549"/>
        <v>4647116.25</v>
      </c>
      <c r="AN815" s="75">
        <f t="shared" si="550"/>
        <v>4956360.7131818179</v>
      </c>
      <c r="AO815" s="75">
        <f t="shared" si="551"/>
        <v>0</v>
      </c>
      <c r="AP815" s="75">
        <f t="shared" si="552"/>
        <v>4200000</v>
      </c>
      <c r="AQ815" s="75">
        <v>0</v>
      </c>
      <c r="AR815" s="75">
        <v>0</v>
      </c>
      <c r="AS815" s="75">
        <v>0</v>
      </c>
      <c r="AT815" s="80">
        <v>0</v>
      </c>
      <c r="AU815" s="82">
        <f t="shared" si="553"/>
        <v>71136752.417727262</v>
      </c>
      <c r="AV815" s="113">
        <f t="shared" si="554"/>
        <v>51457179.748486355</v>
      </c>
      <c r="AW815" s="75">
        <f t="shared" si="555"/>
        <v>71136752.417727262</v>
      </c>
      <c r="AX815" s="75">
        <f t="shared" si="556"/>
        <v>4979572.6692409087</v>
      </c>
      <c r="AY815" s="76">
        <f t="shared" si="557"/>
        <v>1145717.9748486355</v>
      </c>
      <c r="AZ815" s="75">
        <v>0</v>
      </c>
      <c r="BA815" s="75">
        <v>0</v>
      </c>
      <c r="BB815" s="75">
        <v>0</v>
      </c>
      <c r="BC815" s="80">
        <v>0</v>
      </c>
      <c r="BD815" s="80">
        <v>0</v>
      </c>
      <c r="BE815" s="80">
        <v>0</v>
      </c>
      <c r="BF815" s="78">
        <v>0</v>
      </c>
      <c r="BG815" s="348">
        <f t="shared" si="558"/>
        <v>6125290.6440895442</v>
      </c>
      <c r="BH815" s="188">
        <f t="shared" si="559"/>
        <v>65011461</v>
      </c>
      <c r="BI815" s="280" t="s">
        <v>3193</v>
      </c>
      <c r="BJ815" s="201"/>
      <c r="BK815" s="202"/>
      <c r="BM815" s="50">
        <v>885165</v>
      </c>
      <c r="BN815" s="391">
        <f t="shared" si="560"/>
        <v>0</v>
      </c>
      <c r="BO815" s="391">
        <f t="shared" si="573"/>
        <v>885165</v>
      </c>
      <c r="BP815" s="391">
        <f t="shared" si="578"/>
        <v>26554950</v>
      </c>
      <c r="BQ815" s="50">
        <f t="shared" si="579"/>
        <v>0</v>
      </c>
      <c r="BR815" s="50">
        <f t="shared" si="580"/>
        <v>20278325.454545453</v>
      </c>
      <c r="BS815" s="50">
        <f t="shared" si="581"/>
        <v>0</v>
      </c>
      <c r="BT815" s="50">
        <f t="shared" si="582"/>
        <v>4500000</v>
      </c>
      <c r="BU815" s="50">
        <f t="shared" si="583"/>
        <v>6000000</v>
      </c>
      <c r="BV815" s="50">
        <f t="shared" si="584"/>
        <v>4647116.25</v>
      </c>
      <c r="BW815" s="50">
        <f t="shared" si="585"/>
        <v>4956360.7131818179</v>
      </c>
      <c r="BX815" s="50">
        <f t="shared" si="586"/>
        <v>0</v>
      </c>
      <c r="BY815" s="50">
        <f t="shared" si="587"/>
        <v>4200000</v>
      </c>
      <c r="BZ815" s="50">
        <v>0</v>
      </c>
      <c r="CA815" s="50">
        <v>0</v>
      </c>
      <c r="CB815" s="50">
        <v>0</v>
      </c>
      <c r="CC815" s="50">
        <v>0</v>
      </c>
      <c r="CD815" s="391">
        <f t="shared" si="588"/>
        <v>71136752.417727262</v>
      </c>
      <c r="CE815" s="391">
        <f t="shared" si="574"/>
        <v>56436752.417727262</v>
      </c>
      <c r="CF815" s="391">
        <f t="shared" si="575"/>
        <v>71136752.417727262</v>
      </c>
      <c r="CG815" s="50">
        <f t="shared" si="576"/>
        <v>4979572.6692409087</v>
      </c>
      <c r="CH815" s="395">
        <f t="shared" si="563"/>
        <v>1643675.2417727262</v>
      </c>
      <c r="CI815" s="398">
        <v>0</v>
      </c>
      <c r="CJ815" s="50">
        <v>0</v>
      </c>
      <c r="CK815" s="50">
        <v>0</v>
      </c>
      <c r="CL815" s="50">
        <v>0</v>
      </c>
      <c r="CM815" s="50">
        <v>0</v>
      </c>
      <c r="CN815" s="50">
        <v>0</v>
      </c>
      <c r="CO815" s="50">
        <v>0</v>
      </c>
      <c r="CP815" s="395">
        <f t="shared" si="564"/>
        <v>6623247.9110136349</v>
      </c>
      <c r="CQ815" s="391">
        <f t="shared" si="565"/>
        <v>64513504</v>
      </c>
      <c r="CR815" s="391">
        <f t="shared" si="566"/>
        <v>-497957</v>
      </c>
    </row>
    <row r="816" spans="1:96" s="197" customFormat="1" ht="24" customHeight="1" x14ac:dyDescent="0.2">
      <c r="A816" s="182">
        <f t="shared" si="577"/>
        <v>2655495</v>
      </c>
      <c r="B816" s="298">
        <f t="shared" si="567"/>
        <v>810</v>
      </c>
      <c r="C816" s="272">
        <v>335</v>
      </c>
      <c r="D816" s="273"/>
      <c r="E816" s="282" t="s">
        <v>2063</v>
      </c>
      <c r="F816" s="283" t="s">
        <v>2186</v>
      </c>
      <c r="G816" s="287" t="s">
        <v>137</v>
      </c>
      <c r="H816" s="274" t="s">
        <v>717</v>
      </c>
      <c r="I816" s="290" t="s">
        <v>3244</v>
      </c>
      <c r="J816" s="291" t="s">
        <v>3246</v>
      </c>
      <c r="K816" s="291" t="s">
        <v>3245</v>
      </c>
      <c r="L816" s="67" t="s">
        <v>3247</v>
      </c>
      <c r="M816" s="292" t="s">
        <v>137</v>
      </c>
      <c r="N816" s="175"/>
      <c r="O816" s="246" t="s">
        <v>2410</v>
      </c>
      <c r="P816" s="241"/>
      <c r="Q816" s="284">
        <v>30</v>
      </c>
      <c r="R816" s="246">
        <v>90</v>
      </c>
      <c r="S816" s="246">
        <v>0</v>
      </c>
      <c r="T816" s="246">
        <v>0</v>
      </c>
      <c r="U816" s="90">
        <v>0</v>
      </c>
      <c r="V816" s="285">
        <v>21</v>
      </c>
      <c r="W816" s="101">
        <v>0</v>
      </c>
      <c r="X816" s="299">
        <v>0</v>
      </c>
      <c r="Y816" s="101">
        <v>0</v>
      </c>
      <c r="Z816" s="67">
        <v>0</v>
      </c>
      <c r="AA816" s="319">
        <v>885165</v>
      </c>
      <c r="AB816" s="320">
        <v>0</v>
      </c>
      <c r="AC816" s="320">
        <f t="shared" si="572"/>
        <v>885165</v>
      </c>
      <c r="AD816" s="75">
        <v>4500000</v>
      </c>
      <c r="AE816" s="75">
        <v>6000000</v>
      </c>
      <c r="AF816" s="338">
        <f t="shared" si="568"/>
        <v>168986.04545454544</v>
      </c>
      <c r="AG816" s="113">
        <f t="shared" si="543"/>
        <v>26554950</v>
      </c>
      <c r="AH816" s="75">
        <f t="shared" si="544"/>
        <v>0</v>
      </c>
      <c r="AI816" s="75">
        <f t="shared" si="545"/>
        <v>15208744.09090909</v>
      </c>
      <c r="AJ816" s="75">
        <f t="shared" si="546"/>
        <v>0</v>
      </c>
      <c r="AK816" s="75">
        <f t="shared" si="547"/>
        <v>4500000</v>
      </c>
      <c r="AL816" s="75">
        <f t="shared" si="548"/>
        <v>6000000</v>
      </c>
      <c r="AM816" s="75">
        <f t="shared" si="549"/>
        <v>0</v>
      </c>
      <c r="AN816" s="75">
        <f t="shared" si="550"/>
        <v>0</v>
      </c>
      <c r="AO816" s="75">
        <f t="shared" si="551"/>
        <v>0</v>
      </c>
      <c r="AP816" s="75">
        <f t="shared" si="552"/>
        <v>4200000</v>
      </c>
      <c r="AQ816" s="75">
        <v>0</v>
      </c>
      <c r="AR816" s="75">
        <v>0</v>
      </c>
      <c r="AS816" s="75">
        <v>0</v>
      </c>
      <c r="AT816" s="80">
        <v>0</v>
      </c>
      <c r="AU816" s="82">
        <f t="shared" si="553"/>
        <v>56463694.090909094</v>
      </c>
      <c r="AV816" s="113">
        <f t="shared" si="554"/>
        <v>37811235.504545458</v>
      </c>
      <c r="AW816" s="75">
        <f t="shared" si="555"/>
        <v>56463694.090909094</v>
      </c>
      <c r="AX816" s="75">
        <f t="shared" si="556"/>
        <v>3952458.5863636369</v>
      </c>
      <c r="AY816" s="76">
        <f t="shared" si="557"/>
        <v>0</v>
      </c>
      <c r="AZ816" s="75">
        <v>0</v>
      </c>
      <c r="BA816" s="75">
        <v>0</v>
      </c>
      <c r="BB816" s="75">
        <v>0</v>
      </c>
      <c r="BC816" s="80">
        <v>0</v>
      </c>
      <c r="BD816" s="80">
        <v>0</v>
      </c>
      <c r="BE816" s="80">
        <v>0</v>
      </c>
      <c r="BF816" s="78">
        <v>0</v>
      </c>
      <c r="BG816" s="348">
        <f t="shared" si="558"/>
        <v>3952458.5863636369</v>
      </c>
      <c r="BH816" s="188">
        <f t="shared" si="559"/>
        <v>52511235</v>
      </c>
      <c r="BI816" s="280" t="s">
        <v>3193</v>
      </c>
      <c r="BJ816" s="201"/>
      <c r="BK816" s="202"/>
      <c r="BM816" s="50">
        <v>885165</v>
      </c>
      <c r="BN816" s="391">
        <f t="shared" si="560"/>
        <v>0</v>
      </c>
      <c r="BO816" s="391">
        <f t="shared" si="573"/>
        <v>885165</v>
      </c>
      <c r="BP816" s="391">
        <f t="shared" si="578"/>
        <v>26554950</v>
      </c>
      <c r="BQ816" s="50">
        <f t="shared" si="579"/>
        <v>0</v>
      </c>
      <c r="BR816" s="50">
        <f t="shared" si="580"/>
        <v>15208744.09090909</v>
      </c>
      <c r="BS816" s="50">
        <f t="shared" si="581"/>
        <v>0</v>
      </c>
      <c r="BT816" s="50">
        <f t="shared" si="582"/>
        <v>4500000</v>
      </c>
      <c r="BU816" s="50">
        <f t="shared" si="583"/>
        <v>6000000</v>
      </c>
      <c r="BV816" s="50">
        <f t="shared" si="584"/>
        <v>0</v>
      </c>
      <c r="BW816" s="50">
        <f t="shared" si="585"/>
        <v>0</v>
      </c>
      <c r="BX816" s="50">
        <f t="shared" si="586"/>
        <v>0</v>
      </c>
      <c r="BY816" s="50">
        <f t="shared" si="587"/>
        <v>4200000</v>
      </c>
      <c r="BZ816" s="50">
        <v>0</v>
      </c>
      <c r="CA816" s="50">
        <v>0</v>
      </c>
      <c r="CB816" s="50">
        <v>0</v>
      </c>
      <c r="CC816" s="50">
        <v>0</v>
      </c>
      <c r="CD816" s="391">
        <f t="shared" si="588"/>
        <v>56463694.090909094</v>
      </c>
      <c r="CE816" s="391">
        <f t="shared" si="574"/>
        <v>41763694.090909094</v>
      </c>
      <c r="CF816" s="391">
        <f t="shared" si="575"/>
        <v>56463694.090909094</v>
      </c>
      <c r="CG816" s="50">
        <f t="shared" si="576"/>
        <v>3952458.5863636369</v>
      </c>
      <c r="CH816" s="395">
        <f t="shared" si="563"/>
        <v>176369.40909090938</v>
      </c>
      <c r="CI816" s="398">
        <v>0</v>
      </c>
      <c r="CJ816" s="50">
        <v>0</v>
      </c>
      <c r="CK816" s="50">
        <v>0</v>
      </c>
      <c r="CL816" s="50">
        <v>0</v>
      </c>
      <c r="CM816" s="50">
        <v>0</v>
      </c>
      <c r="CN816" s="50">
        <v>0</v>
      </c>
      <c r="CO816" s="50">
        <v>0</v>
      </c>
      <c r="CP816" s="395">
        <f t="shared" si="564"/>
        <v>4128827.9954545461</v>
      </c>
      <c r="CQ816" s="391">
        <f t="shared" si="565"/>
        <v>52334866</v>
      </c>
      <c r="CR816" s="391">
        <f t="shared" si="566"/>
        <v>-176369</v>
      </c>
    </row>
    <row r="817" spans="1:96" s="197" customFormat="1" ht="24" customHeight="1" x14ac:dyDescent="0.2">
      <c r="A817" s="182">
        <f t="shared" si="577"/>
        <v>2655495</v>
      </c>
      <c r="B817" s="298">
        <f t="shared" si="567"/>
        <v>811</v>
      </c>
      <c r="C817" s="272">
        <v>351</v>
      </c>
      <c r="D817" s="273"/>
      <c r="E817" s="282" t="s">
        <v>1122</v>
      </c>
      <c r="F817" s="283" t="s">
        <v>1739</v>
      </c>
      <c r="G817" s="287" t="s">
        <v>137</v>
      </c>
      <c r="H817" s="274" t="s">
        <v>1906</v>
      </c>
      <c r="I817" s="290" t="s">
        <v>3320</v>
      </c>
      <c r="J817" s="67">
        <v>3240818272</v>
      </c>
      <c r="K817" s="291" t="s">
        <v>3319</v>
      </c>
      <c r="L817" s="67" t="s">
        <v>1906</v>
      </c>
      <c r="M817" s="292" t="s">
        <v>137</v>
      </c>
      <c r="N817" s="246" t="s">
        <v>2410</v>
      </c>
      <c r="O817" s="275"/>
      <c r="P817" s="241"/>
      <c r="Q817" s="284">
        <v>30</v>
      </c>
      <c r="R817" s="246">
        <v>120</v>
      </c>
      <c r="S817" s="246">
        <v>110</v>
      </c>
      <c r="T817" s="246">
        <v>29.33</v>
      </c>
      <c r="U817" s="90">
        <v>0</v>
      </c>
      <c r="V817" s="285">
        <v>15</v>
      </c>
      <c r="W817" s="101">
        <v>0</v>
      </c>
      <c r="X817" s="299">
        <v>0</v>
      </c>
      <c r="Y817" s="101">
        <v>0</v>
      </c>
      <c r="Z817" s="67">
        <v>0</v>
      </c>
      <c r="AA817" s="319">
        <v>885165</v>
      </c>
      <c r="AB817" s="320">
        <v>0</v>
      </c>
      <c r="AC817" s="320">
        <f t="shared" si="572"/>
        <v>885165</v>
      </c>
      <c r="AD817" s="75">
        <v>4500000</v>
      </c>
      <c r="AE817" s="75">
        <v>6000000</v>
      </c>
      <c r="AF817" s="338">
        <f t="shared" si="568"/>
        <v>168986.04545454544</v>
      </c>
      <c r="AG817" s="113">
        <f t="shared" si="543"/>
        <v>26554950</v>
      </c>
      <c r="AH817" s="75">
        <f t="shared" si="544"/>
        <v>0</v>
      </c>
      <c r="AI817" s="75">
        <f t="shared" si="545"/>
        <v>20278325.454545453</v>
      </c>
      <c r="AJ817" s="75">
        <f>IF(Q817=31,A817*Z817,(Q817/30)*A817*Z817)</f>
        <v>0</v>
      </c>
      <c r="AK817" s="75">
        <f t="shared" si="547"/>
        <v>4500000</v>
      </c>
      <c r="AL817" s="75">
        <f t="shared" si="548"/>
        <v>6000000</v>
      </c>
      <c r="AM817" s="75">
        <f t="shared" si="549"/>
        <v>4647116.25</v>
      </c>
      <c r="AN817" s="75">
        <f t="shared" si="550"/>
        <v>4956360.7131818179</v>
      </c>
      <c r="AO817" s="75">
        <f t="shared" si="551"/>
        <v>0</v>
      </c>
      <c r="AP817" s="75">
        <f t="shared" si="552"/>
        <v>3000000</v>
      </c>
      <c r="AQ817" s="75">
        <v>0</v>
      </c>
      <c r="AR817" s="75">
        <v>0</v>
      </c>
      <c r="AS817" s="75">
        <v>0</v>
      </c>
      <c r="AT817" s="80">
        <v>0</v>
      </c>
      <c r="AU817" s="82">
        <f t="shared" si="553"/>
        <v>69936752.417727262</v>
      </c>
      <c r="AV817" s="113">
        <f t="shared" si="554"/>
        <v>51541179.748486355</v>
      </c>
      <c r="AW817" s="75">
        <f t="shared" si="555"/>
        <v>69936752.417727262</v>
      </c>
      <c r="AX817" s="75">
        <f t="shared" si="556"/>
        <v>4895572.6692409087</v>
      </c>
      <c r="AY817" s="76">
        <f t="shared" si="557"/>
        <v>1154117.9748486355</v>
      </c>
      <c r="AZ817" s="75">
        <v>0</v>
      </c>
      <c r="BA817" s="75">
        <v>0</v>
      </c>
      <c r="BB817" s="75">
        <v>0</v>
      </c>
      <c r="BC817" s="80">
        <v>0</v>
      </c>
      <c r="BD817" s="80">
        <v>0</v>
      </c>
      <c r="BE817" s="80">
        <v>0</v>
      </c>
      <c r="BF817" s="78">
        <v>0</v>
      </c>
      <c r="BG817" s="348">
        <f t="shared" si="558"/>
        <v>6049690.6440895442</v>
      </c>
      <c r="BH817" s="188">
        <f t="shared" si="559"/>
        <v>63887061</v>
      </c>
      <c r="BI817" s="280" t="s">
        <v>3193</v>
      </c>
      <c r="BJ817" s="201"/>
      <c r="BK817" s="202"/>
      <c r="BM817" s="50">
        <v>885165</v>
      </c>
      <c r="BN817" s="391">
        <f t="shared" si="560"/>
        <v>0</v>
      </c>
      <c r="BO817" s="391">
        <f t="shared" si="573"/>
        <v>885165</v>
      </c>
      <c r="BP817" s="391">
        <f t="shared" si="578"/>
        <v>26554950</v>
      </c>
      <c r="BQ817" s="50">
        <f t="shared" si="579"/>
        <v>0</v>
      </c>
      <c r="BR817" s="50">
        <f t="shared" si="580"/>
        <v>20278325.454545453</v>
      </c>
      <c r="BS817" s="50">
        <f t="shared" si="581"/>
        <v>0</v>
      </c>
      <c r="BT817" s="50">
        <f t="shared" si="582"/>
        <v>4500000</v>
      </c>
      <c r="BU817" s="50">
        <f t="shared" si="583"/>
        <v>6000000</v>
      </c>
      <c r="BV817" s="50">
        <f t="shared" si="584"/>
        <v>4647116.25</v>
      </c>
      <c r="BW817" s="50">
        <f t="shared" si="585"/>
        <v>4956360.7131818179</v>
      </c>
      <c r="BX817" s="50">
        <f t="shared" si="586"/>
        <v>0</v>
      </c>
      <c r="BY817" s="50">
        <f t="shared" si="587"/>
        <v>3000000</v>
      </c>
      <c r="BZ817" s="50">
        <v>0</v>
      </c>
      <c r="CA817" s="50">
        <v>0</v>
      </c>
      <c r="CB817" s="50">
        <v>0</v>
      </c>
      <c r="CC817" s="50">
        <v>0</v>
      </c>
      <c r="CD817" s="391">
        <f t="shared" si="588"/>
        <v>69936752.417727262</v>
      </c>
      <c r="CE817" s="391">
        <f t="shared" si="574"/>
        <v>56436752.417727262</v>
      </c>
      <c r="CF817" s="391">
        <f t="shared" si="575"/>
        <v>69936752.417727262</v>
      </c>
      <c r="CG817" s="50">
        <f t="shared" si="576"/>
        <v>4895572.6692409087</v>
      </c>
      <c r="CH817" s="395">
        <f t="shared" si="563"/>
        <v>1643675.2417727262</v>
      </c>
      <c r="CI817" s="398">
        <v>0</v>
      </c>
      <c r="CJ817" s="50">
        <v>0</v>
      </c>
      <c r="CK817" s="50">
        <v>0</v>
      </c>
      <c r="CL817" s="50">
        <v>0</v>
      </c>
      <c r="CM817" s="50">
        <v>0</v>
      </c>
      <c r="CN817" s="50">
        <v>0</v>
      </c>
      <c r="CO817" s="50">
        <v>0</v>
      </c>
      <c r="CP817" s="395">
        <f t="shared" si="564"/>
        <v>6539247.9110136349</v>
      </c>
      <c r="CQ817" s="391">
        <f t="shared" si="565"/>
        <v>63397504</v>
      </c>
      <c r="CR817" s="391">
        <f t="shared" si="566"/>
        <v>-489557</v>
      </c>
    </row>
    <row r="818" spans="1:96" s="197" customFormat="1" ht="24" customHeight="1" x14ac:dyDescent="0.2">
      <c r="A818" s="182">
        <f t="shared" si="577"/>
        <v>2655495</v>
      </c>
      <c r="B818" s="298">
        <f t="shared" si="567"/>
        <v>812</v>
      </c>
      <c r="C818" s="272">
        <v>458</v>
      </c>
      <c r="D818" s="273"/>
      <c r="E818" s="282" t="s">
        <v>694</v>
      </c>
      <c r="F818" s="283" t="s">
        <v>3216</v>
      </c>
      <c r="G818" s="287" t="s">
        <v>137</v>
      </c>
      <c r="H818" s="274" t="s">
        <v>574</v>
      </c>
      <c r="I818" s="290" t="s">
        <v>3237</v>
      </c>
      <c r="J818" s="291" t="s">
        <v>3236</v>
      </c>
      <c r="K818" s="291" t="s">
        <v>3235</v>
      </c>
      <c r="L818" s="66" t="s">
        <v>574</v>
      </c>
      <c r="M818" s="292" t="s">
        <v>137</v>
      </c>
      <c r="N818" s="246" t="s">
        <v>2410</v>
      </c>
      <c r="O818" s="275"/>
      <c r="P818" s="241"/>
      <c r="Q818" s="284">
        <v>30</v>
      </c>
      <c r="R818" s="246">
        <v>120</v>
      </c>
      <c r="S818" s="246">
        <v>110</v>
      </c>
      <c r="T818" s="246">
        <v>29.33</v>
      </c>
      <c r="U818" s="90">
        <v>0</v>
      </c>
      <c r="V818" s="285">
        <v>15</v>
      </c>
      <c r="W818" s="101">
        <v>0</v>
      </c>
      <c r="X818" s="299">
        <v>0</v>
      </c>
      <c r="Y818" s="101">
        <v>1</v>
      </c>
      <c r="Z818" s="67">
        <v>1</v>
      </c>
      <c r="AA818" s="319">
        <v>885165</v>
      </c>
      <c r="AB818" s="320">
        <v>0</v>
      </c>
      <c r="AC818" s="320">
        <f t="shared" si="572"/>
        <v>885165</v>
      </c>
      <c r="AD818" s="75">
        <v>4500000</v>
      </c>
      <c r="AE818" s="75">
        <v>6000000</v>
      </c>
      <c r="AF818" s="338">
        <f t="shared" si="568"/>
        <v>168986.04545454544</v>
      </c>
      <c r="AG818" s="113">
        <f t="shared" si="543"/>
        <v>26554950</v>
      </c>
      <c r="AH818" s="75">
        <f t="shared" si="544"/>
        <v>0</v>
      </c>
      <c r="AI818" s="75">
        <f t="shared" si="545"/>
        <v>20278325.454545453</v>
      </c>
      <c r="AJ818" s="75">
        <f t="shared" si="546"/>
        <v>2655495</v>
      </c>
      <c r="AK818" s="75">
        <f t="shared" si="547"/>
        <v>4500000</v>
      </c>
      <c r="AL818" s="75">
        <f t="shared" si="548"/>
        <v>6000000</v>
      </c>
      <c r="AM818" s="75">
        <f t="shared" si="549"/>
        <v>4647116.25</v>
      </c>
      <c r="AN818" s="75">
        <f t="shared" si="550"/>
        <v>4956360.7131818179</v>
      </c>
      <c r="AO818" s="75">
        <f t="shared" si="551"/>
        <v>0</v>
      </c>
      <c r="AP818" s="75">
        <f t="shared" si="552"/>
        <v>3000000</v>
      </c>
      <c r="AQ818" s="75">
        <v>0</v>
      </c>
      <c r="AR818" s="75">
        <v>0</v>
      </c>
      <c r="AS818" s="75">
        <v>0</v>
      </c>
      <c r="AT818" s="80">
        <v>0</v>
      </c>
      <c r="AU818" s="82">
        <f t="shared" si="553"/>
        <v>72592247.417727277</v>
      </c>
      <c r="AV818" s="113">
        <f t="shared" si="554"/>
        <v>51541179.74848637</v>
      </c>
      <c r="AW818" s="75">
        <f t="shared" si="555"/>
        <v>69936752.417727262</v>
      </c>
      <c r="AX818" s="75">
        <f t="shared" si="556"/>
        <v>4895572.6692409087</v>
      </c>
      <c r="AY818" s="76">
        <f t="shared" si="557"/>
        <v>1154117.9748486371</v>
      </c>
      <c r="AZ818" s="75">
        <v>0</v>
      </c>
      <c r="BA818" s="75">
        <v>0</v>
      </c>
      <c r="BB818" s="75">
        <v>0</v>
      </c>
      <c r="BC818" s="80">
        <v>0</v>
      </c>
      <c r="BD818" s="80">
        <v>0</v>
      </c>
      <c r="BE818" s="80">
        <v>0</v>
      </c>
      <c r="BF818" s="78">
        <v>0</v>
      </c>
      <c r="BG818" s="348">
        <f t="shared" si="558"/>
        <v>6049690.6440895461</v>
      </c>
      <c r="BH818" s="188">
        <f t="shared" si="559"/>
        <v>66542556</v>
      </c>
      <c r="BI818" s="280" t="s">
        <v>3217</v>
      </c>
      <c r="BJ818" s="201"/>
      <c r="BK818" s="202"/>
      <c r="BM818" s="50">
        <v>885165</v>
      </c>
      <c r="BN818" s="391">
        <f t="shared" si="560"/>
        <v>0</v>
      </c>
      <c r="BO818" s="391">
        <f t="shared" si="573"/>
        <v>885165</v>
      </c>
      <c r="BP818" s="391">
        <f t="shared" si="578"/>
        <v>26554950</v>
      </c>
      <c r="BQ818" s="50">
        <f t="shared" si="579"/>
        <v>0</v>
      </c>
      <c r="BR818" s="50">
        <f t="shared" si="580"/>
        <v>20278325.454545453</v>
      </c>
      <c r="BS818" s="50">
        <f t="shared" si="581"/>
        <v>2655495</v>
      </c>
      <c r="BT818" s="50">
        <f t="shared" si="582"/>
        <v>4500000</v>
      </c>
      <c r="BU818" s="50">
        <f t="shared" si="583"/>
        <v>6000000</v>
      </c>
      <c r="BV818" s="50">
        <f t="shared" si="584"/>
        <v>4647116.25</v>
      </c>
      <c r="BW818" s="50">
        <f t="shared" si="585"/>
        <v>4956360.7131818179</v>
      </c>
      <c r="BX818" s="50">
        <f t="shared" si="586"/>
        <v>0</v>
      </c>
      <c r="BY818" s="50">
        <f t="shared" si="587"/>
        <v>3000000</v>
      </c>
      <c r="BZ818" s="50">
        <v>0</v>
      </c>
      <c r="CA818" s="50">
        <v>0</v>
      </c>
      <c r="CB818" s="50">
        <v>0</v>
      </c>
      <c r="CC818" s="50">
        <v>0</v>
      </c>
      <c r="CD818" s="391">
        <f t="shared" si="588"/>
        <v>72592247.417727277</v>
      </c>
      <c r="CE818" s="391">
        <f t="shared" si="574"/>
        <v>56436752.417727277</v>
      </c>
      <c r="CF818" s="391">
        <f t="shared" si="575"/>
        <v>69936752.417727262</v>
      </c>
      <c r="CG818" s="50">
        <f t="shared" si="576"/>
        <v>4895572.6692409087</v>
      </c>
      <c r="CH818" s="395">
        <f t="shared" si="563"/>
        <v>1643675.2417727278</v>
      </c>
      <c r="CI818" s="398">
        <v>0</v>
      </c>
      <c r="CJ818" s="50">
        <v>0</v>
      </c>
      <c r="CK818" s="50">
        <v>0</v>
      </c>
      <c r="CL818" s="50">
        <v>0</v>
      </c>
      <c r="CM818" s="50">
        <v>0</v>
      </c>
      <c r="CN818" s="50">
        <v>0</v>
      </c>
      <c r="CO818" s="50">
        <v>0</v>
      </c>
      <c r="CP818" s="395">
        <f t="shared" si="564"/>
        <v>6539247.9110136367</v>
      </c>
      <c r="CQ818" s="391">
        <f t="shared" si="565"/>
        <v>66052999</v>
      </c>
      <c r="CR818" s="391">
        <f t="shared" si="566"/>
        <v>-489557</v>
      </c>
    </row>
    <row r="819" spans="1:96" s="197" customFormat="1" ht="24" customHeight="1" thickBot="1" x14ac:dyDescent="0.25">
      <c r="A819" s="182">
        <f t="shared" si="577"/>
        <v>2655495</v>
      </c>
      <c r="B819" s="298">
        <f t="shared" si="567"/>
        <v>813</v>
      </c>
      <c r="C819" s="272">
        <v>459</v>
      </c>
      <c r="D819" s="273"/>
      <c r="E819" s="282" t="s">
        <v>694</v>
      </c>
      <c r="F819" s="283" t="s">
        <v>3216</v>
      </c>
      <c r="G819" s="287" t="s">
        <v>137</v>
      </c>
      <c r="H819" s="274" t="s">
        <v>574</v>
      </c>
      <c r="I819" s="290" t="s">
        <v>3237</v>
      </c>
      <c r="J819" s="291" t="s">
        <v>3236</v>
      </c>
      <c r="K819" s="291" t="s">
        <v>3235</v>
      </c>
      <c r="L819" s="66" t="s">
        <v>574</v>
      </c>
      <c r="M819" s="292" t="s">
        <v>137</v>
      </c>
      <c r="N819" s="246" t="s">
        <v>2410</v>
      </c>
      <c r="O819" s="275"/>
      <c r="P819" s="241"/>
      <c r="Q819" s="284">
        <v>13</v>
      </c>
      <c r="R819" s="323">
        <v>52</v>
      </c>
      <c r="S819" s="326">
        <v>48</v>
      </c>
      <c r="T819" s="325">
        <v>12.71</v>
      </c>
      <c r="U819" s="90">
        <v>0</v>
      </c>
      <c r="V819" s="285">
        <v>0</v>
      </c>
      <c r="W819" s="101">
        <v>0</v>
      </c>
      <c r="X819" s="299">
        <v>0</v>
      </c>
      <c r="Y819" s="387">
        <v>1</v>
      </c>
      <c r="Z819" s="388">
        <v>1</v>
      </c>
      <c r="AA819" s="339">
        <v>885165</v>
      </c>
      <c r="AB819" s="340">
        <v>0</v>
      </c>
      <c r="AC819" s="340">
        <f t="shared" si="572"/>
        <v>885165</v>
      </c>
      <c r="AD819" s="341">
        <v>4500000</v>
      </c>
      <c r="AE819" s="341">
        <v>6000000</v>
      </c>
      <c r="AF819" s="342">
        <f t="shared" si="568"/>
        <v>168986.04545454544</v>
      </c>
      <c r="AG819" s="344">
        <f t="shared" si="543"/>
        <v>11507145</v>
      </c>
      <c r="AH819" s="341">
        <f t="shared" si="544"/>
        <v>0</v>
      </c>
      <c r="AI819" s="341">
        <f t="shared" si="545"/>
        <v>8787274.3636363633</v>
      </c>
      <c r="AJ819" s="341">
        <f t="shared" si="546"/>
        <v>1150714.5</v>
      </c>
      <c r="AK819" s="341">
        <f t="shared" si="547"/>
        <v>1950000</v>
      </c>
      <c r="AL819" s="341">
        <f t="shared" si="548"/>
        <v>2600000</v>
      </c>
      <c r="AM819" s="341">
        <f t="shared" si="549"/>
        <v>2027832.5454545454</v>
      </c>
      <c r="AN819" s="341">
        <f t="shared" si="550"/>
        <v>2147812.6377272727</v>
      </c>
      <c r="AO819" s="341">
        <f t="shared" si="551"/>
        <v>0</v>
      </c>
      <c r="AP819" s="341">
        <f t="shared" si="552"/>
        <v>0</v>
      </c>
      <c r="AQ819" s="75">
        <v>0</v>
      </c>
      <c r="AR819" s="75">
        <v>0</v>
      </c>
      <c r="AS819" s="75">
        <v>0</v>
      </c>
      <c r="AT819" s="80">
        <v>0</v>
      </c>
      <c r="AU819" s="345">
        <f t="shared" si="553"/>
        <v>30170779.046818182</v>
      </c>
      <c r="AV819" s="344">
        <f t="shared" si="554"/>
        <v>22438660.028540909</v>
      </c>
      <c r="AW819" s="341">
        <f t="shared" si="555"/>
        <v>29020064.546818182</v>
      </c>
      <c r="AX819" s="341">
        <f t="shared" si="556"/>
        <v>2031404.5182772728</v>
      </c>
      <c r="AY819" s="346">
        <f t="shared" si="557"/>
        <v>0</v>
      </c>
      <c r="AZ819" s="75">
        <v>0</v>
      </c>
      <c r="BA819" s="75">
        <v>0</v>
      </c>
      <c r="BB819" s="75">
        <v>0</v>
      </c>
      <c r="BC819" s="80">
        <v>0</v>
      </c>
      <c r="BD819" s="80">
        <v>0</v>
      </c>
      <c r="BE819" s="80">
        <v>0</v>
      </c>
      <c r="BF819" s="78">
        <v>0</v>
      </c>
      <c r="BG819" s="349">
        <f t="shared" si="558"/>
        <v>2031404.5182772728</v>
      </c>
      <c r="BH819" s="350">
        <f t="shared" si="559"/>
        <v>28139374</v>
      </c>
      <c r="BI819" s="280" t="s">
        <v>3218</v>
      </c>
      <c r="BJ819" s="201"/>
      <c r="BK819" s="202"/>
      <c r="BM819" s="50">
        <v>885165</v>
      </c>
      <c r="BN819" s="391">
        <f t="shared" si="560"/>
        <v>0</v>
      </c>
      <c r="BO819" s="391">
        <f t="shared" si="573"/>
        <v>885165</v>
      </c>
      <c r="BP819" s="391">
        <f t="shared" si="578"/>
        <v>11507145</v>
      </c>
      <c r="BQ819" s="50">
        <f t="shared" si="579"/>
        <v>0</v>
      </c>
      <c r="BR819" s="50">
        <f t="shared" si="580"/>
        <v>8787274.3636363633</v>
      </c>
      <c r="BS819" s="50">
        <f t="shared" si="581"/>
        <v>1150714.5</v>
      </c>
      <c r="BT819" s="50">
        <f t="shared" si="582"/>
        <v>1950000</v>
      </c>
      <c r="BU819" s="50">
        <f t="shared" si="583"/>
        <v>2600000</v>
      </c>
      <c r="BV819" s="50">
        <f t="shared" si="584"/>
        <v>2027832.5454545454</v>
      </c>
      <c r="BW819" s="50">
        <f t="shared" si="585"/>
        <v>2147812.6377272727</v>
      </c>
      <c r="BX819" s="50">
        <f t="shared" si="586"/>
        <v>0</v>
      </c>
      <c r="BY819" s="50">
        <f t="shared" si="587"/>
        <v>0</v>
      </c>
      <c r="BZ819" s="50">
        <v>0</v>
      </c>
      <c r="CA819" s="50">
        <v>0</v>
      </c>
      <c r="CB819" s="50">
        <v>0</v>
      </c>
      <c r="CC819" s="50">
        <v>0</v>
      </c>
      <c r="CD819" s="391">
        <f t="shared" si="588"/>
        <v>30170779.046818182</v>
      </c>
      <c r="CE819" s="391">
        <f t="shared" si="574"/>
        <v>24470064.546818182</v>
      </c>
      <c r="CF819" s="391">
        <f t="shared" si="575"/>
        <v>29020064.546818182</v>
      </c>
      <c r="CG819" s="50">
        <f t="shared" si="576"/>
        <v>2031404.5182772728</v>
      </c>
      <c r="CH819" s="395">
        <v>0</v>
      </c>
      <c r="CI819" s="398">
        <v>0</v>
      </c>
      <c r="CJ819" s="50">
        <v>0</v>
      </c>
      <c r="CK819" s="50">
        <v>0</v>
      </c>
      <c r="CL819" s="50">
        <v>0</v>
      </c>
      <c r="CM819" s="50">
        <v>0</v>
      </c>
      <c r="CN819" s="50">
        <v>0</v>
      </c>
      <c r="CO819" s="50">
        <v>0</v>
      </c>
      <c r="CP819" s="395">
        <f t="shared" si="564"/>
        <v>2031404.5182772728</v>
      </c>
      <c r="CQ819" s="391">
        <f t="shared" si="565"/>
        <v>28139374</v>
      </c>
      <c r="CR819" s="391">
        <f t="shared" si="566"/>
        <v>0</v>
      </c>
    </row>
    <row r="820" spans="1:96" s="115" customFormat="1" ht="120" customHeight="1" thickBot="1" x14ac:dyDescent="0.25">
      <c r="A820" s="183"/>
      <c r="B820" s="479" t="s">
        <v>21</v>
      </c>
      <c r="C820" s="480"/>
      <c r="D820" s="480"/>
      <c r="E820" s="480"/>
      <c r="F820" s="480"/>
      <c r="G820" s="480"/>
      <c r="H820" s="480"/>
      <c r="I820" s="480"/>
      <c r="J820" s="480"/>
      <c r="K820" s="480"/>
      <c r="L820" s="480"/>
      <c r="M820" s="481"/>
      <c r="N820" s="360"/>
      <c r="O820" s="360"/>
      <c r="P820" s="360"/>
      <c r="Q820" s="361">
        <f>SUM(Q7:Q819)</f>
        <v>24094</v>
      </c>
      <c r="R820" s="361">
        <f t="shared" ref="R820:BH820" si="589">SUM(R7:R819)</f>
        <v>79510</v>
      </c>
      <c r="S820" s="361">
        <f t="shared" si="589"/>
        <v>61502</v>
      </c>
      <c r="T820" s="361">
        <f t="shared" si="589"/>
        <v>14335.509999999971</v>
      </c>
      <c r="U820" s="361">
        <f t="shared" si="589"/>
        <v>136</v>
      </c>
      <c r="V820" s="361">
        <f t="shared" si="589"/>
        <v>14241</v>
      </c>
      <c r="W820" s="361">
        <f t="shared" si="589"/>
        <v>0</v>
      </c>
      <c r="X820" s="361">
        <f t="shared" si="589"/>
        <v>0</v>
      </c>
      <c r="Y820" s="361">
        <f t="shared" si="589"/>
        <v>690</v>
      </c>
      <c r="Z820" s="361">
        <f t="shared" si="589"/>
        <v>607</v>
      </c>
      <c r="AA820" s="361">
        <f t="shared" si="589"/>
        <v>872251816</v>
      </c>
      <c r="AB820" s="361">
        <f t="shared" si="589"/>
        <v>26553523.009999998</v>
      </c>
      <c r="AC820" s="361">
        <f t="shared" si="589"/>
        <v>898805339.00999999</v>
      </c>
      <c r="AD820" s="361">
        <f t="shared" si="589"/>
        <v>3658500000</v>
      </c>
      <c r="AE820" s="361">
        <f t="shared" si="589"/>
        <v>4878000000</v>
      </c>
      <c r="AF820" s="361">
        <f t="shared" si="589"/>
        <v>171590110.17463529</v>
      </c>
      <c r="AG820" s="361">
        <f t="shared" si="589"/>
        <v>25852821945</v>
      </c>
      <c r="AH820" s="361">
        <f t="shared" si="589"/>
        <v>796279021.29999995</v>
      </c>
      <c r="AI820" s="361">
        <f t="shared" si="589"/>
        <v>15805407425.983654</v>
      </c>
      <c r="AJ820" s="361">
        <f t="shared" si="589"/>
        <v>1598519473.5</v>
      </c>
      <c r="AK820" s="361">
        <f t="shared" si="589"/>
        <v>3614100000</v>
      </c>
      <c r="AL820" s="361">
        <f t="shared" si="589"/>
        <v>4818800000</v>
      </c>
      <c r="AM820" s="361">
        <f t="shared" si="589"/>
        <v>2702615687.4388633</v>
      </c>
      <c r="AN820" s="361">
        <f t="shared" si="589"/>
        <v>2520229402.5841036</v>
      </c>
      <c r="AO820" s="361">
        <f t="shared" si="589"/>
        <v>194454012</v>
      </c>
      <c r="AP820" s="361">
        <f t="shared" si="589"/>
        <v>2848200000</v>
      </c>
      <c r="AQ820" s="361">
        <f t="shared" si="589"/>
        <v>0</v>
      </c>
      <c r="AR820" s="361">
        <f t="shared" si="589"/>
        <v>0</v>
      </c>
      <c r="AS820" s="361">
        <f t="shared" si="589"/>
        <v>0</v>
      </c>
      <c r="AT820" s="361">
        <f t="shared" si="589"/>
        <v>8706439</v>
      </c>
      <c r="AU820" s="361">
        <f t="shared" si="589"/>
        <v>60760133406.807198</v>
      </c>
      <c r="AV820" s="361">
        <f t="shared" si="589"/>
        <v>43559514177.280312</v>
      </c>
      <c r="AW820" s="361">
        <f t="shared" si="589"/>
        <v>58826275786.091194</v>
      </c>
      <c r="AX820" s="361">
        <f t="shared" si="589"/>
        <v>4117839305.0263042</v>
      </c>
      <c r="AY820" s="361">
        <f t="shared" si="589"/>
        <v>1146805607.1769345</v>
      </c>
      <c r="AZ820" s="361">
        <f t="shared" si="589"/>
        <v>0</v>
      </c>
      <c r="BA820" s="361">
        <f t="shared" si="589"/>
        <v>0</v>
      </c>
      <c r="BB820" s="361">
        <f t="shared" si="589"/>
        <v>0</v>
      </c>
      <c r="BC820" s="361">
        <f t="shared" si="589"/>
        <v>0</v>
      </c>
      <c r="BD820" s="361">
        <f t="shared" si="589"/>
        <v>0</v>
      </c>
      <c r="BE820" s="361">
        <f t="shared" si="589"/>
        <v>0</v>
      </c>
      <c r="BF820" s="361">
        <f t="shared" si="589"/>
        <v>20000000</v>
      </c>
      <c r="BG820" s="361">
        <f t="shared" si="589"/>
        <v>5284644912.2032528</v>
      </c>
      <c r="BH820" s="418">
        <f t="shared" si="589"/>
        <v>55475487986</v>
      </c>
      <c r="BI820" s="422" t="s">
        <v>3335</v>
      </c>
      <c r="BK820" s="63"/>
      <c r="BP820" s="392">
        <f>SUM(BP7:BP819)</f>
        <v>25852821945</v>
      </c>
      <c r="BQ820" s="392">
        <f t="shared" ref="BQ820:CM820" si="590">SUM(BQ7:BQ819)</f>
        <v>796279021.29999995</v>
      </c>
      <c r="BR820" s="392">
        <f t="shared" si="590"/>
        <v>15805407425.983654</v>
      </c>
      <c r="BS820" s="392">
        <f t="shared" si="590"/>
        <v>1598519473.5</v>
      </c>
      <c r="BT820" s="392">
        <f t="shared" si="590"/>
        <v>3614100000</v>
      </c>
      <c r="BU820" s="392">
        <f t="shared" si="590"/>
        <v>4818800000</v>
      </c>
      <c r="BV820" s="392">
        <f t="shared" si="590"/>
        <v>2702615687.4388633</v>
      </c>
      <c r="BW820" s="392">
        <f t="shared" si="590"/>
        <v>2520229402.5841036</v>
      </c>
      <c r="BX820" s="392">
        <f t="shared" si="590"/>
        <v>194454012</v>
      </c>
      <c r="BY820" s="392">
        <f t="shared" si="590"/>
        <v>2848200000</v>
      </c>
      <c r="BZ820" s="392">
        <f t="shared" si="590"/>
        <v>0</v>
      </c>
      <c r="CA820" s="392">
        <f t="shared" si="590"/>
        <v>0</v>
      </c>
      <c r="CB820" s="392">
        <f t="shared" si="590"/>
        <v>0</v>
      </c>
      <c r="CC820" s="392">
        <f t="shared" si="590"/>
        <v>8706439</v>
      </c>
      <c r="CD820" s="392">
        <f t="shared" si="590"/>
        <v>60760133406.807198</v>
      </c>
      <c r="CE820" s="392">
        <f t="shared" si="590"/>
        <v>47677353482.306953</v>
      </c>
      <c r="CF820" s="392">
        <f t="shared" si="590"/>
        <v>59020729798.091202</v>
      </c>
      <c r="CG820" s="392">
        <f t="shared" si="590"/>
        <v>4131451085.8663039</v>
      </c>
      <c r="CH820" s="396">
        <f t="shared" si="590"/>
        <v>1558004374.6152334</v>
      </c>
      <c r="CI820" s="392">
        <f t="shared" si="590"/>
        <v>0</v>
      </c>
      <c r="CJ820" s="392">
        <f t="shared" si="590"/>
        <v>0</v>
      </c>
      <c r="CK820" s="392">
        <f t="shared" si="590"/>
        <v>0</v>
      </c>
      <c r="CL820" s="392">
        <f t="shared" si="590"/>
        <v>0</v>
      </c>
      <c r="CM820" s="392">
        <f t="shared" si="590"/>
        <v>0</v>
      </c>
      <c r="CN820" s="392">
        <f t="shared" ref="CN820" si="591">SUM(CN7:CN819)</f>
        <v>0</v>
      </c>
      <c r="CO820" s="392">
        <f t="shared" ref="CO820" si="592">SUM(CO7:CO819)</f>
        <v>20000000</v>
      </c>
      <c r="CP820" s="392">
        <f t="shared" ref="CP820" si="593">SUM(CP7:CP819)</f>
        <v>5709455460.4816084</v>
      </c>
      <c r="CQ820" s="392">
        <f t="shared" ref="CQ820" si="594">SUM(CQ7:CQ819)</f>
        <v>55050677501</v>
      </c>
      <c r="CR820" s="392">
        <f t="shared" ref="CR820" si="595">SUM(CR7:CR819)</f>
        <v>-424810485</v>
      </c>
    </row>
    <row r="821" spans="1:96" ht="19.5" customHeight="1" x14ac:dyDescent="0.2">
      <c r="AU821" s="205"/>
      <c r="BG821" s="205"/>
      <c r="BH821" s="206"/>
    </row>
    <row r="822" spans="1:96" s="49" customFormat="1" x14ac:dyDescent="0.2">
      <c r="A822" s="62"/>
      <c r="B822" s="48"/>
      <c r="E822" s="177"/>
      <c r="F822" s="177"/>
      <c r="G822" s="177"/>
      <c r="H822" s="177"/>
      <c r="I822" s="176"/>
      <c r="J822" s="177"/>
      <c r="K822" s="176"/>
      <c r="L822" s="177"/>
      <c r="M822" s="177"/>
      <c r="N822" s="177"/>
      <c r="O822" s="177"/>
      <c r="AF822" s="109"/>
      <c r="BH822" s="189"/>
      <c r="CH822" s="394"/>
    </row>
    <row r="823" spans="1:96" s="48" customFormat="1" x14ac:dyDescent="0.2">
      <c r="A823" s="62"/>
      <c r="Q823" s="45"/>
      <c r="AF823" s="109"/>
      <c r="BH823" s="186"/>
      <c r="CH823" s="62"/>
    </row>
    <row r="824" spans="1:96" s="53" customFormat="1" ht="30" x14ac:dyDescent="0.2">
      <c r="A824" s="184"/>
      <c r="B824" s="52"/>
      <c r="E824" s="53" t="s">
        <v>37</v>
      </c>
      <c r="V824" s="257"/>
      <c r="Z824" s="311"/>
      <c r="AF824" s="110"/>
      <c r="AL824" s="53" t="s">
        <v>38</v>
      </c>
      <c r="AV824" s="51"/>
      <c r="AW824" s="51"/>
      <c r="AX824" s="51"/>
      <c r="BB824" s="53" t="s">
        <v>75</v>
      </c>
      <c r="BH824" s="186"/>
      <c r="CH824" s="397"/>
    </row>
    <row r="825" spans="1:96" ht="21" customHeight="1" x14ac:dyDescent="0.2">
      <c r="Q825" s="46"/>
      <c r="R825" s="179"/>
      <c r="S825" s="179"/>
      <c r="T825" s="46"/>
    </row>
    <row r="826" spans="1:96" ht="19.5" x14ac:dyDescent="0.2">
      <c r="AG826" s="10">
        <f>SUM(AG7:AG819)</f>
        <v>25852821945</v>
      </c>
      <c r="AH826" s="10">
        <f t="shared" ref="AH826:BH826" si="596">SUM(AH7:AH819)</f>
        <v>796279021.29999995</v>
      </c>
      <c r="AI826" s="10">
        <f t="shared" si="596"/>
        <v>15805407425.983654</v>
      </c>
      <c r="AJ826" s="10">
        <f t="shared" si="596"/>
        <v>1598519473.5</v>
      </c>
      <c r="AK826" s="10">
        <f t="shared" si="596"/>
        <v>3614100000</v>
      </c>
      <c r="AL826" s="10">
        <f t="shared" si="596"/>
        <v>4818800000</v>
      </c>
      <c r="AM826" s="10">
        <f t="shared" si="596"/>
        <v>2702615687.4388633</v>
      </c>
      <c r="AN826" s="10">
        <f t="shared" si="596"/>
        <v>2520229402.5841036</v>
      </c>
      <c r="AO826" s="10">
        <f t="shared" si="596"/>
        <v>194454012</v>
      </c>
      <c r="AP826" s="10">
        <f t="shared" si="596"/>
        <v>2848200000</v>
      </c>
      <c r="AQ826" s="10">
        <f t="shared" si="596"/>
        <v>0</v>
      </c>
      <c r="AR826" s="10">
        <f t="shared" si="596"/>
        <v>0</v>
      </c>
      <c r="AS826" s="10">
        <f t="shared" si="596"/>
        <v>0</v>
      </c>
      <c r="AT826" s="10">
        <f t="shared" si="596"/>
        <v>8706439</v>
      </c>
      <c r="AU826" s="10">
        <f t="shared" si="596"/>
        <v>60760133406.807198</v>
      </c>
      <c r="AV826" s="10">
        <f t="shared" si="596"/>
        <v>43559514177.280312</v>
      </c>
      <c r="AW826" s="10">
        <f t="shared" si="596"/>
        <v>58826275786.091194</v>
      </c>
      <c r="AX826" s="10">
        <f t="shared" si="596"/>
        <v>4117839305.0263042</v>
      </c>
      <c r="AY826" s="10">
        <f t="shared" si="596"/>
        <v>1146805607.1769345</v>
      </c>
      <c r="AZ826" s="10">
        <f t="shared" si="596"/>
        <v>0</v>
      </c>
      <c r="BA826" s="10">
        <f t="shared" si="596"/>
        <v>0</v>
      </c>
      <c r="BB826" s="10">
        <f t="shared" si="596"/>
        <v>0</v>
      </c>
      <c r="BC826" s="10">
        <f t="shared" si="596"/>
        <v>0</v>
      </c>
      <c r="BD826" s="10">
        <f t="shared" si="596"/>
        <v>0</v>
      </c>
      <c r="BE826" s="10">
        <f t="shared" si="596"/>
        <v>0</v>
      </c>
      <c r="BF826" s="10">
        <f t="shared" si="596"/>
        <v>20000000</v>
      </c>
      <c r="BG826" s="10">
        <f t="shared" si="596"/>
        <v>5284644912.2032528</v>
      </c>
      <c r="BH826" s="10">
        <f t="shared" si="596"/>
        <v>55475487986</v>
      </c>
      <c r="BP826" s="10">
        <f>AG820</f>
        <v>25852821945</v>
      </c>
      <c r="BQ826" s="10">
        <f t="shared" ref="BQ826:CI826" si="597">AH820</f>
        <v>796279021.29999995</v>
      </c>
      <c r="BR826" s="10">
        <f t="shared" si="597"/>
        <v>15805407425.983654</v>
      </c>
      <c r="BS826" s="10">
        <f t="shared" si="597"/>
        <v>1598519473.5</v>
      </c>
      <c r="BT826" s="10">
        <f t="shared" si="597"/>
        <v>3614100000</v>
      </c>
      <c r="BU826" s="10">
        <f t="shared" si="597"/>
        <v>4818800000</v>
      </c>
      <c r="BV826" s="10">
        <f t="shared" si="597"/>
        <v>2702615687.4388633</v>
      </c>
      <c r="BW826" s="10">
        <f t="shared" si="597"/>
        <v>2520229402.5841036</v>
      </c>
      <c r="BX826" s="10">
        <f t="shared" si="597"/>
        <v>194454012</v>
      </c>
      <c r="BY826" s="10">
        <f t="shared" si="597"/>
        <v>2848200000</v>
      </c>
      <c r="BZ826" s="10">
        <f t="shared" si="597"/>
        <v>0</v>
      </c>
      <c r="CA826" s="10">
        <f t="shared" si="597"/>
        <v>0</v>
      </c>
      <c r="CB826" s="10">
        <f t="shared" si="597"/>
        <v>0</v>
      </c>
      <c r="CC826" s="10">
        <f t="shared" si="597"/>
        <v>8706439</v>
      </c>
      <c r="CD826" s="10">
        <f t="shared" si="597"/>
        <v>60760133406.807198</v>
      </c>
      <c r="CE826" s="10">
        <f t="shared" si="597"/>
        <v>43559514177.280312</v>
      </c>
      <c r="CF826" s="10">
        <f t="shared" si="597"/>
        <v>58826275786.091194</v>
      </c>
      <c r="CG826" s="10">
        <f t="shared" si="597"/>
        <v>4117839305.0263042</v>
      </c>
      <c r="CH826" s="61">
        <f t="shared" si="597"/>
        <v>1146805607.1769345</v>
      </c>
      <c r="CI826" s="10">
        <f t="shared" si="597"/>
        <v>0</v>
      </c>
      <c r="CJ826" s="10">
        <f t="shared" ref="CJ826" si="598">BA820</f>
        <v>0</v>
      </c>
      <c r="CK826" s="10">
        <f t="shared" ref="CK826" si="599">BB820</f>
        <v>0</v>
      </c>
      <c r="CL826" s="10">
        <f t="shared" ref="CL826" si="600">BC820</f>
        <v>0</v>
      </c>
      <c r="CM826" s="10">
        <f t="shared" ref="CM826" si="601">BD820</f>
        <v>0</v>
      </c>
      <c r="CN826" s="10">
        <f t="shared" ref="CN826" si="602">BE820</f>
        <v>0</v>
      </c>
      <c r="CO826" s="10">
        <f t="shared" ref="CO826" si="603">BF820</f>
        <v>20000000</v>
      </c>
      <c r="CP826" s="10">
        <f t="shared" ref="CP826" si="604">BG820</f>
        <v>5284644912.2032528</v>
      </c>
      <c r="CQ826" s="10">
        <f t="shared" ref="CQ826" si="605">BH820</f>
        <v>55475487986</v>
      </c>
    </row>
    <row r="827" spans="1:96" ht="19.5" x14ac:dyDescent="0.2">
      <c r="AG827" s="10">
        <f>AG820-AG826</f>
        <v>0</v>
      </c>
      <c r="AH827" s="10">
        <f t="shared" ref="AH827:BH827" si="606">AH820-AH826</f>
        <v>0</v>
      </c>
      <c r="AI827" s="10">
        <f t="shared" si="606"/>
        <v>0</v>
      </c>
      <c r="AJ827" s="10">
        <f t="shared" si="606"/>
        <v>0</v>
      </c>
      <c r="AK827" s="10">
        <f t="shared" si="606"/>
        <v>0</v>
      </c>
      <c r="AL827" s="10">
        <f t="shared" si="606"/>
        <v>0</v>
      </c>
      <c r="AM827" s="10">
        <f t="shared" si="606"/>
        <v>0</v>
      </c>
      <c r="AN827" s="10">
        <f t="shared" si="606"/>
        <v>0</v>
      </c>
      <c r="AO827" s="10">
        <f t="shared" si="606"/>
        <v>0</v>
      </c>
      <c r="AP827" s="10">
        <f t="shared" si="606"/>
        <v>0</v>
      </c>
      <c r="AQ827" s="10">
        <f t="shared" si="606"/>
        <v>0</v>
      </c>
      <c r="AR827" s="10">
        <f t="shared" si="606"/>
        <v>0</v>
      </c>
      <c r="AS827" s="10">
        <f t="shared" si="606"/>
        <v>0</v>
      </c>
      <c r="AT827" s="10">
        <f t="shared" si="606"/>
        <v>0</v>
      </c>
      <c r="AU827" s="10">
        <f t="shared" si="606"/>
        <v>0</v>
      </c>
      <c r="AV827" s="10">
        <f t="shared" si="606"/>
        <v>0</v>
      </c>
      <c r="AW827" s="10">
        <f t="shared" si="606"/>
        <v>0</v>
      </c>
      <c r="AX827" s="10">
        <f t="shared" si="606"/>
        <v>0</v>
      </c>
      <c r="AY827" s="10">
        <f t="shared" si="606"/>
        <v>0</v>
      </c>
      <c r="AZ827" s="10">
        <f t="shared" si="606"/>
        <v>0</v>
      </c>
      <c r="BA827" s="10">
        <f t="shared" si="606"/>
        <v>0</v>
      </c>
      <c r="BB827" s="10">
        <f t="shared" si="606"/>
        <v>0</v>
      </c>
      <c r="BC827" s="10">
        <f t="shared" si="606"/>
        <v>0</v>
      </c>
      <c r="BD827" s="10">
        <f t="shared" si="606"/>
        <v>0</v>
      </c>
      <c r="BE827" s="10">
        <f t="shared" si="606"/>
        <v>0</v>
      </c>
      <c r="BF827" s="10">
        <f t="shared" si="606"/>
        <v>0</v>
      </c>
      <c r="BG827" s="10">
        <f t="shared" si="606"/>
        <v>0</v>
      </c>
      <c r="BH827" s="10">
        <f t="shared" si="606"/>
        <v>0</v>
      </c>
      <c r="BP827" s="10">
        <f>BP820-BP826</f>
        <v>0</v>
      </c>
      <c r="BQ827" s="10">
        <f t="shared" ref="BQ827:CI827" si="607">BQ820-BQ826</f>
        <v>0</v>
      </c>
      <c r="BR827" s="10">
        <f t="shared" si="607"/>
        <v>0</v>
      </c>
      <c r="BS827" s="10">
        <f t="shared" si="607"/>
        <v>0</v>
      </c>
      <c r="BT827" s="10">
        <f t="shared" si="607"/>
        <v>0</v>
      </c>
      <c r="BU827" s="10">
        <f t="shared" si="607"/>
        <v>0</v>
      </c>
      <c r="BV827" s="10">
        <f t="shared" si="607"/>
        <v>0</v>
      </c>
      <c r="BW827" s="10">
        <f t="shared" si="607"/>
        <v>0</v>
      </c>
      <c r="BX827" s="10">
        <f t="shared" si="607"/>
        <v>0</v>
      </c>
      <c r="BY827" s="10">
        <f t="shared" si="607"/>
        <v>0</v>
      </c>
      <c r="BZ827" s="10">
        <f t="shared" si="607"/>
        <v>0</v>
      </c>
      <c r="CA827" s="10">
        <f t="shared" si="607"/>
        <v>0</v>
      </c>
      <c r="CB827" s="10">
        <f t="shared" si="607"/>
        <v>0</v>
      </c>
      <c r="CC827" s="10">
        <f t="shared" si="607"/>
        <v>0</v>
      </c>
      <c r="CD827" s="10">
        <f t="shared" si="607"/>
        <v>0</v>
      </c>
      <c r="CE827" s="10">
        <f t="shared" si="607"/>
        <v>4117839305.0266418</v>
      </c>
      <c r="CF827" s="10">
        <f t="shared" si="607"/>
        <v>194454012.00000763</v>
      </c>
      <c r="CG827" s="10">
        <f t="shared" si="607"/>
        <v>13611780.839999676</v>
      </c>
      <c r="CH827" s="61">
        <f t="shared" si="607"/>
        <v>411198767.43829894</v>
      </c>
      <c r="CI827" s="10">
        <f t="shared" si="607"/>
        <v>0</v>
      </c>
      <c r="CJ827" s="10">
        <f t="shared" ref="CJ827" si="608">CJ820-CJ826</f>
        <v>0</v>
      </c>
      <c r="CK827" s="10">
        <f t="shared" ref="CK827" si="609">CK820-CK826</f>
        <v>0</v>
      </c>
      <c r="CL827" s="10">
        <f t="shared" ref="CL827" si="610">CL820-CL826</f>
        <v>0</v>
      </c>
      <c r="CM827" s="10">
        <f t="shared" ref="CM827" si="611">CM820-CM826</f>
        <v>0</v>
      </c>
      <c r="CN827" s="10">
        <f t="shared" ref="CN827" si="612">CN820-CN826</f>
        <v>0</v>
      </c>
      <c r="CO827" s="10">
        <f t="shared" ref="CO827" si="613">CO820-CO826</f>
        <v>0</v>
      </c>
      <c r="CP827" s="10">
        <f t="shared" ref="CP827" si="614">CP820-CP826</f>
        <v>424810548.2783556</v>
      </c>
      <c r="CQ827" s="10">
        <f t="shared" ref="CQ827" si="615">CQ820-CQ826</f>
        <v>-424810485</v>
      </c>
    </row>
    <row r="830" spans="1:96" x14ac:dyDescent="0.2">
      <c r="F830" s="413"/>
      <c r="G830" s="413"/>
      <c r="H830" s="413" t="s">
        <v>3318</v>
      </c>
      <c r="I830" s="414"/>
      <c r="J830" s="414"/>
    </row>
    <row r="832" spans="1:96" x14ac:dyDescent="0.2">
      <c r="I832" s="412"/>
    </row>
    <row r="837" spans="9:23" x14ac:dyDescent="0.2">
      <c r="S837" s="59" t="s">
        <v>3261</v>
      </c>
    </row>
    <row r="838" spans="9:23" x14ac:dyDescent="0.2">
      <c r="I838" s="468"/>
      <c r="J838" s="468"/>
      <c r="K838" s="468"/>
      <c r="S838" s="59" t="s">
        <v>3259</v>
      </c>
    </row>
    <row r="839" spans="9:23" x14ac:dyDescent="0.2">
      <c r="I839" s="468"/>
      <c r="J839" s="468"/>
      <c r="K839" s="468"/>
      <c r="S839" s="59" t="s">
        <v>3262</v>
      </c>
    </row>
    <row r="840" spans="9:23" x14ac:dyDescent="0.2">
      <c r="S840" s="59" t="s">
        <v>3263</v>
      </c>
    </row>
    <row r="841" spans="9:23" x14ac:dyDescent="0.2">
      <c r="P841" s="468" t="s">
        <v>3260</v>
      </c>
      <c r="Q841" s="468"/>
      <c r="R841" s="468"/>
      <c r="S841" s="468"/>
      <c r="T841" s="468"/>
      <c r="U841" s="468"/>
      <c r="V841" s="468"/>
      <c r="W841" s="468"/>
    </row>
    <row r="842" spans="9:23" x14ac:dyDescent="0.2">
      <c r="S842" s="59" t="s">
        <v>3276</v>
      </c>
    </row>
    <row r="843" spans="9:23" x14ac:dyDescent="0.2">
      <c r="S843" s="59" t="s">
        <v>3295</v>
      </c>
    </row>
    <row r="844" spans="9:23" x14ac:dyDescent="0.2">
      <c r="S844" s="318" t="s">
        <v>3296</v>
      </c>
    </row>
    <row r="845" spans="9:23" x14ac:dyDescent="0.2">
      <c r="S845" s="318" t="s">
        <v>3297</v>
      </c>
    </row>
    <row r="846" spans="9:23" x14ac:dyDescent="0.2">
      <c r="S846" s="59" t="s">
        <v>3299</v>
      </c>
    </row>
    <row r="847" spans="9:23" x14ac:dyDescent="0.2">
      <c r="S847" s="59" t="s">
        <v>3300</v>
      </c>
    </row>
  </sheetData>
  <mergeCells count="21">
    <mergeCell ref="P841:W841"/>
    <mergeCell ref="C5:C6"/>
    <mergeCell ref="D5:D6"/>
    <mergeCell ref="E5:E6"/>
    <mergeCell ref="F5:F6"/>
    <mergeCell ref="G5:M5"/>
    <mergeCell ref="I838:K838"/>
    <mergeCell ref="I839:K839"/>
    <mergeCell ref="B820:M820"/>
    <mergeCell ref="B5:B6"/>
    <mergeCell ref="C1:BH1"/>
    <mergeCell ref="C2:BH2"/>
    <mergeCell ref="AU5:AU6"/>
    <mergeCell ref="AV5:BF5"/>
    <mergeCell ref="BG5:BG6"/>
    <mergeCell ref="BH5:BH6"/>
    <mergeCell ref="N5:P5"/>
    <mergeCell ref="W5:X5"/>
    <mergeCell ref="Y5:AF5"/>
    <mergeCell ref="AG5:AT5"/>
    <mergeCell ref="Q5:V5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O24"/>
  <sheetViews>
    <sheetView rightToLeft="1" tabSelected="1" workbookViewId="0">
      <selection activeCell="C7" sqref="C7"/>
    </sheetView>
  </sheetViews>
  <sheetFormatPr defaultColWidth="9" defaultRowHeight="19.5" x14ac:dyDescent="0.2"/>
  <cols>
    <col min="1" max="1" width="3.25" style="1" customWidth="1"/>
    <col min="2" max="2" width="15.375" style="1" customWidth="1"/>
    <col min="3" max="3" width="13.625" style="1" customWidth="1"/>
    <col min="4" max="4" width="15.75" style="1" customWidth="1"/>
    <col min="5" max="5" width="13.625" style="1" customWidth="1"/>
    <col min="6" max="6" width="9" style="1"/>
    <col min="7" max="7" width="9" style="1" customWidth="1"/>
    <col min="8" max="8" width="5.375" style="1" customWidth="1"/>
    <col min="9" max="9" width="13.625" style="1" customWidth="1"/>
    <col min="10" max="10" width="9.75" style="1" customWidth="1"/>
    <col min="11" max="16384" width="9" style="1"/>
  </cols>
  <sheetData>
    <row r="1" spans="2:15" ht="27.75" customHeight="1" x14ac:dyDescent="0.2">
      <c r="B1" s="484" t="s">
        <v>20</v>
      </c>
      <c r="C1" s="485"/>
      <c r="D1" s="485"/>
      <c r="E1" s="485"/>
      <c r="F1" s="485"/>
      <c r="G1" s="485"/>
      <c r="H1" s="485"/>
      <c r="I1" s="486"/>
    </row>
    <row r="2" spans="2:15" ht="22.5" thickBot="1" x14ac:dyDescent="0.25">
      <c r="B2" s="487" t="s">
        <v>77</v>
      </c>
      <c r="C2" s="488"/>
      <c r="D2" s="488"/>
      <c r="E2" s="488"/>
      <c r="F2" s="488"/>
      <c r="G2" s="488"/>
      <c r="H2" s="488"/>
      <c r="I2" s="489"/>
    </row>
    <row r="3" spans="2:15" s="2" customFormat="1" ht="17.25" customHeight="1" thickTop="1" x14ac:dyDescent="0.2">
      <c r="B3" s="17" t="s">
        <v>41</v>
      </c>
      <c r="C3" s="36" t="s">
        <v>2389</v>
      </c>
      <c r="D3" s="490"/>
      <c r="E3" s="490"/>
      <c r="F3" s="491" t="s">
        <v>43</v>
      </c>
      <c r="G3" s="491"/>
      <c r="H3" s="496" t="e">
        <f>VLOOKUP($C$6,#REF!,7,FALSE)</f>
        <v>#REF!</v>
      </c>
      <c r="I3" s="497"/>
    </row>
    <row r="4" spans="2:15" s="2" customFormat="1" ht="17.25" customHeight="1" x14ac:dyDescent="0.2">
      <c r="B4" s="18"/>
      <c r="C4" s="41"/>
      <c r="D4" s="40"/>
      <c r="E4" s="40"/>
      <c r="F4" s="39"/>
      <c r="G4" s="39"/>
      <c r="H4" s="41"/>
      <c r="I4" s="42"/>
    </row>
    <row r="5" spans="2:15" s="2" customFormat="1" ht="17.25" customHeight="1" x14ac:dyDescent="0.2">
      <c r="B5" s="18"/>
      <c r="C5" s="41"/>
      <c r="D5" s="40"/>
      <c r="E5" s="40"/>
      <c r="F5" s="39"/>
      <c r="G5" s="39"/>
      <c r="H5" s="41"/>
      <c r="I5" s="42"/>
    </row>
    <row r="6" spans="2:15" s="2" customFormat="1" ht="17.25" customHeight="1" x14ac:dyDescent="0.2">
      <c r="B6" s="18" t="s">
        <v>42</v>
      </c>
      <c r="C6" s="37">
        <v>1</v>
      </c>
      <c r="D6" s="492"/>
      <c r="E6" s="492"/>
      <c r="F6" s="493" t="s">
        <v>31</v>
      </c>
      <c r="G6" s="493"/>
      <c r="H6" s="494" t="e">
        <f>VLOOKUP($C$6,#REF!,8,FALSE)</f>
        <v>#REF!</v>
      </c>
      <c r="I6" s="495"/>
    </row>
    <row r="7" spans="2:15" s="2" customFormat="1" ht="17.25" customHeight="1" x14ac:dyDescent="0.2">
      <c r="B7" s="18" t="s">
        <v>44</v>
      </c>
      <c r="C7" s="37" t="e">
        <f>VLOOKUP('آبان 1400'!$E$7,'آبان 1400'!$BH$7:$BH$780,4,FALSE)</f>
        <v>#N/A</v>
      </c>
      <c r="D7" s="19"/>
      <c r="E7" s="19"/>
      <c r="F7" s="493" t="s">
        <v>26</v>
      </c>
      <c r="G7" s="493"/>
      <c r="H7" s="494" t="e">
        <f>VLOOKUP($C$6,#REF!,9,FALSE)</f>
        <v>#REF!</v>
      </c>
      <c r="I7" s="495"/>
    </row>
    <row r="8" spans="2:15" s="2" customFormat="1" ht="17.25" customHeight="1" x14ac:dyDescent="0.2">
      <c r="B8" s="18" t="s">
        <v>30</v>
      </c>
      <c r="C8" s="37" t="e">
        <f>VLOOKUP($C$6,#REF!,4,FALSE)</f>
        <v>#REF!</v>
      </c>
      <c r="D8" s="492"/>
      <c r="E8" s="492"/>
      <c r="F8" s="20" t="s">
        <v>18</v>
      </c>
      <c r="G8" s="20"/>
      <c r="H8" s="494" t="e">
        <f>VLOOKUP($C$6,#REF!,10,FALSE)</f>
        <v>#REF!</v>
      </c>
      <c r="I8" s="495"/>
    </row>
    <row r="9" spans="2:15" s="2" customFormat="1" ht="17.25" customHeight="1" x14ac:dyDescent="0.2">
      <c r="B9" s="18" t="s">
        <v>1</v>
      </c>
      <c r="C9" s="37" t="e">
        <f>VLOOKUP($C$6,#REF!,15,FALSE)</f>
        <v>#REF!</v>
      </c>
      <c r="D9" s="19"/>
      <c r="E9" s="19"/>
      <c r="F9" s="20" t="s">
        <v>65</v>
      </c>
      <c r="G9" s="20"/>
      <c r="H9" s="494" t="e">
        <f>VLOOKUP($C$6,#REF!,11,FALSE)</f>
        <v>#REF!</v>
      </c>
      <c r="I9" s="495"/>
    </row>
    <row r="10" spans="2:15" s="2" customFormat="1" ht="17.25" customHeight="1" x14ac:dyDescent="0.2">
      <c r="B10" s="18" t="s">
        <v>16</v>
      </c>
      <c r="C10" s="37" t="e">
        <f>VLOOKUP($C$6,#REF!,4,FALSE)</f>
        <v>#REF!</v>
      </c>
      <c r="D10" s="19"/>
      <c r="E10" s="19"/>
      <c r="F10" s="20" t="s">
        <v>68</v>
      </c>
      <c r="G10" s="20"/>
      <c r="H10" s="500" t="e">
        <f>VLOOKUP($C$6,#REF!,15,FALSE)</f>
        <v>#REF!</v>
      </c>
      <c r="I10" s="501"/>
    </row>
    <row r="11" spans="2:15" s="2" customFormat="1" ht="17.25" customHeight="1" x14ac:dyDescent="0.2">
      <c r="B11" s="18" t="s">
        <v>64</v>
      </c>
      <c r="C11" s="37" t="e">
        <f>VLOOKUP($C$6,#REF!,12,FALSE)</f>
        <v>#REF!</v>
      </c>
      <c r="D11" s="19"/>
      <c r="E11" s="19"/>
      <c r="F11" s="20" t="s">
        <v>69</v>
      </c>
      <c r="G11" s="20"/>
      <c r="H11" s="500" t="e">
        <f>VLOOKUP($C$6,#REF!,16,FALSE)</f>
        <v>#REF!</v>
      </c>
      <c r="I11" s="501"/>
    </row>
    <row r="12" spans="2:15" s="2" customFormat="1" ht="17.25" customHeight="1" thickBot="1" x14ac:dyDescent="0.25">
      <c r="B12" s="21" t="s">
        <v>71</v>
      </c>
      <c r="C12" s="38" t="e">
        <f>VLOOKUP($C$6,#REF!,13,FALSE)</f>
        <v>#REF!</v>
      </c>
      <c r="D12" s="22"/>
      <c r="E12" s="22"/>
      <c r="F12" s="509" t="s">
        <v>70</v>
      </c>
      <c r="G12" s="509"/>
      <c r="H12" s="507" t="e">
        <f>VLOOKUP($C$6,#REF!,17,FALSE)</f>
        <v>#REF!</v>
      </c>
      <c r="I12" s="508"/>
    </row>
    <row r="13" spans="2:15" ht="19.5" customHeight="1" thickTop="1" thickBot="1" x14ac:dyDescent="0.25">
      <c r="B13" s="502" t="s">
        <v>45</v>
      </c>
      <c r="C13" s="503"/>
      <c r="D13" s="503"/>
      <c r="E13" s="504"/>
      <c r="F13" s="502" t="s">
        <v>46</v>
      </c>
      <c r="G13" s="503"/>
      <c r="H13" s="503"/>
      <c r="I13" s="504"/>
      <c r="L13" s="5"/>
      <c r="M13" s="6"/>
      <c r="N13" s="5"/>
      <c r="O13" s="5"/>
    </row>
    <row r="14" spans="2:15" ht="21" customHeight="1" x14ac:dyDescent="0.2">
      <c r="B14" s="23" t="s">
        <v>47</v>
      </c>
      <c r="C14" s="24" t="e">
        <f>VLOOKUP($C$6,#REF!,21,FALSE)</f>
        <v>#REF!</v>
      </c>
      <c r="D14" s="25" t="s">
        <v>48</v>
      </c>
      <c r="E14" s="26" t="e">
        <f>VLOOKUP($C$6,#REF!,25,FALSE)</f>
        <v>#REF!</v>
      </c>
      <c r="F14" s="505" t="s">
        <v>19</v>
      </c>
      <c r="G14" s="506"/>
      <c r="H14" s="506"/>
      <c r="I14" s="26" t="e">
        <f>VLOOKUP($C$6,#REF!,35,FALSE)</f>
        <v>#REF!</v>
      </c>
      <c r="L14" s="5"/>
      <c r="M14" s="6"/>
      <c r="N14" s="5"/>
      <c r="O14" s="5"/>
    </row>
    <row r="15" spans="2:15" ht="21" customHeight="1" x14ac:dyDescent="0.2">
      <c r="B15" s="27" t="s">
        <v>49</v>
      </c>
      <c r="C15" s="28" t="e">
        <f>VLOOKUP($C$6,#REF!,22,FALSE)</f>
        <v>#REF!</v>
      </c>
      <c r="D15" s="29" t="s">
        <v>26</v>
      </c>
      <c r="E15" s="30" t="e">
        <f>VLOOKUP($C$6,#REF!,26,FALSE)</f>
        <v>#REF!</v>
      </c>
      <c r="F15" s="498" t="s">
        <v>50</v>
      </c>
      <c r="G15" s="499"/>
      <c r="H15" s="499"/>
      <c r="I15" s="30" t="e">
        <f>VLOOKUP($C$6,#REF!,36,FALSE)</f>
        <v>#REF!</v>
      </c>
      <c r="L15" s="5"/>
      <c r="M15" s="6"/>
      <c r="N15" s="5"/>
      <c r="O15" s="5"/>
    </row>
    <row r="16" spans="2:15" ht="21" customHeight="1" x14ac:dyDescent="0.2">
      <c r="B16" s="27" t="s">
        <v>51</v>
      </c>
      <c r="C16" s="28" t="e">
        <f>VLOOKUP($C$6,#REF!,23,FALSE)</f>
        <v>#REF!</v>
      </c>
      <c r="D16" s="29" t="s">
        <v>52</v>
      </c>
      <c r="E16" s="30" t="e">
        <f>VLOOKUP($C$6,#REF!,27,FALSE)</f>
        <v>#REF!</v>
      </c>
      <c r="F16" s="498" t="s">
        <v>53</v>
      </c>
      <c r="G16" s="499"/>
      <c r="H16" s="499"/>
      <c r="I16" s="30" t="e">
        <f>VLOOKUP($C$6,#REF!,37,FALSE)</f>
        <v>#REF!</v>
      </c>
      <c r="L16" s="5"/>
      <c r="M16" s="5"/>
      <c r="N16" s="5"/>
      <c r="O16" s="5"/>
    </row>
    <row r="17" spans="2:15" ht="21" customHeight="1" x14ac:dyDescent="0.2">
      <c r="B17" s="27" t="s">
        <v>0</v>
      </c>
      <c r="C17" s="28" t="e">
        <f>VLOOKUP($C$6,#REF!,24,FALSE)</f>
        <v>#REF!</v>
      </c>
      <c r="D17" s="29"/>
      <c r="E17" s="30"/>
      <c r="F17" s="498" t="s">
        <v>78</v>
      </c>
      <c r="G17" s="499"/>
      <c r="H17" s="499"/>
      <c r="I17" s="30" t="e">
        <f>VLOOKUP($C$6,#REF!,38,FALSE)</f>
        <v>#REF!</v>
      </c>
      <c r="K17" s="9"/>
      <c r="L17" s="5"/>
      <c r="M17" s="5"/>
      <c r="N17" s="5"/>
      <c r="O17" s="5"/>
    </row>
    <row r="18" spans="2:15" ht="21" customHeight="1" x14ac:dyDescent="0.2">
      <c r="B18" s="27" t="s">
        <v>34</v>
      </c>
      <c r="C18" s="28" t="e">
        <f>VLOOKUP($C$6,#REF!,29,FALSE)</f>
        <v>#REF!</v>
      </c>
      <c r="D18" s="29"/>
      <c r="E18" s="30"/>
      <c r="F18" s="498" t="s">
        <v>79</v>
      </c>
      <c r="G18" s="499"/>
      <c r="H18" s="499"/>
      <c r="I18" s="30" t="e">
        <f>VLOOKUP($C$6,#REF!,39,FALSE)</f>
        <v>#REF!</v>
      </c>
      <c r="K18" s="9"/>
      <c r="L18" s="5"/>
      <c r="M18" s="5"/>
      <c r="N18" s="5"/>
      <c r="O18" s="5"/>
    </row>
    <row r="19" spans="2:15" ht="21" customHeight="1" thickBot="1" x14ac:dyDescent="0.25">
      <c r="B19" s="31"/>
      <c r="C19" s="32"/>
      <c r="D19" s="33"/>
      <c r="E19" s="34"/>
      <c r="F19" s="527" t="s">
        <v>66</v>
      </c>
      <c r="G19" s="528"/>
      <c r="H19" s="529"/>
      <c r="I19" s="34" t="e">
        <f>VLOOKUP($C$6,#REF!,40,FALSE)</f>
        <v>#REF!</v>
      </c>
      <c r="K19" s="9"/>
      <c r="L19" s="5"/>
      <c r="M19" s="5"/>
      <c r="N19" s="5"/>
      <c r="O19" s="5"/>
    </row>
    <row r="20" spans="2:15" s="2" customFormat="1" ht="21" customHeight="1" thickBot="1" x14ac:dyDescent="0.25">
      <c r="B20" s="520" t="s">
        <v>54</v>
      </c>
      <c r="C20" s="521"/>
      <c r="D20" s="522" t="e">
        <f>VLOOKUP($C$6,#REF!,32,FALSE)</f>
        <v>#REF!</v>
      </c>
      <c r="E20" s="523"/>
      <c r="F20" s="524" t="s">
        <v>55</v>
      </c>
      <c r="G20" s="525"/>
      <c r="H20" s="526" t="e">
        <f>VLOOKUP($C$6,#REF!,41,FALSE)</f>
        <v>#REF!</v>
      </c>
      <c r="I20" s="523"/>
      <c r="L20" s="35"/>
      <c r="M20" s="35"/>
      <c r="N20" s="35"/>
      <c r="O20" s="35"/>
    </row>
    <row r="21" spans="2:15" ht="21" customHeight="1" thickBot="1" x14ac:dyDescent="0.25">
      <c r="B21" s="12"/>
      <c r="C21" s="11"/>
      <c r="D21" s="11"/>
      <c r="E21" s="11"/>
      <c r="F21" s="510" t="s">
        <v>56</v>
      </c>
      <c r="G21" s="511"/>
      <c r="H21" s="512" t="e">
        <f>VLOOKUP($C$6,#REF!,42,FALSE)</f>
        <v>#REF!</v>
      </c>
      <c r="I21" s="513"/>
    </row>
    <row r="22" spans="2:15" ht="1.5" customHeight="1" thickTop="1" x14ac:dyDescent="0.2">
      <c r="B22" s="13"/>
      <c r="C22" s="7"/>
      <c r="D22" s="7"/>
      <c r="E22" s="7"/>
      <c r="F22" s="7"/>
      <c r="G22" s="7"/>
      <c r="H22" s="4"/>
      <c r="I22" s="14"/>
    </row>
    <row r="23" spans="2:15" ht="7.5" hidden="1" customHeight="1" x14ac:dyDescent="0.2">
      <c r="B23" s="514" t="s">
        <v>72</v>
      </c>
      <c r="C23" s="515"/>
      <c r="D23" s="8"/>
      <c r="E23" s="8"/>
      <c r="F23" s="8"/>
      <c r="G23" s="8"/>
      <c r="H23" s="8"/>
      <c r="I23" s="15"/>
    </row>
    <row r="24" spans="2:15" ht="19.5" customHeight="1" thickBot="1" x14ac:dyDescent="0.25">
      <c r="B24" s="516"/>
      <c r="C24" s="517"/>
      <c r="D24" s="16"/>
      <c r="E24" s="16"/>
      <c r="F24" s="518" t="s">
        <v>57</v>
      </c>
      <c r="G24" s="518"/>
      <c r="H24" s="518"/>
      <c r="I24" s="519"/>
    </row>
  </sheetData>
  <mergeCells count="33">
    <mergeCell ref="F21:G21"/>
    <mergeCell ref="H21:I21"/>
    <mergeCell ref="B23:C24"/>
    <mergeCell ref="F24:I24"/>
    <mergeCell ref="F17:H17"/>
    <mergeCell ref="B20:C20"/>
    <mergeCell ref="D20:E20"/>
    <mergeCell ref="F20:G20"/>
    <mergeCell ref="H20:I20"/>
    <mergeCell ref="F18:H18"/>
    <mergeCell ref="F19:H19"/>
    <mergeCell ref="F16:H16"/>
    <mergeCell ref="F7:G7"/>
    <mergeCell ref="D8:E8"/>
    <mergeCell ref="H10:I10"/>
    <mergeCell ref="B13:E13"/>
    <mergeCell ref="F13:I13"/>
    <mergeCell ref="F14:H14"/>
    <mergeCell ref="F15:H15"/>
    <mergeCell ref="H7:I7"/>
    <mergeCell ref="H8:I8"/>
    <mergeCell ref="H9:I9"/>
    <mergeCell ref="H12:I12"/>
    <mergeCell ref="F12:G12"/>
    <mergeCell ref="H11:I11"/>
    <mergeCell ref="B1:I1"/>
    <mergeCell ref="B2:I2"/>
    <mergeCell ref="D3:E3"/>
    <mergeCell ref="F3:G3"/>
    <mergeCell ref="D6:E6"/>
    <mergeCell ref="F6:G6"/>
    <mergeCell ref="H6:I6"/>
    <mergeCell ref="H3:I3"/>
  </mergeCells>
  <pageMargins left="0.55118110236220474" right="0.4" top="0.43307086614173229" bottom="0.47244094488188981" header="0.31496062992125984" footer="0.31496062992125984"/>
  <pageSetup paperSize="11" scale="9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N823"/>
  <sheetViews>
    <sheetView rightToLeft="1" topLeftCell="A747" zoomScale="89" zoomScaleNormal="89" workbookViewId="0">
      <selection activeCell="L822" sqref="L822"/>
    </sheetView>
  </sheetViews>
  <sheetFormatPr defaultColWidth="9" defaultRowHeight="19.5" x14ac:dyDescent="0.2"/>
  <cols>
    <col min="1" max="1" width="2" style="3" customWidth="1"/>
    <col min="2" max="2" width="6.625" style="3" customWidth="1"/>
    <col min="3" max="6" width="12.25" style="10" customWidth="1"/>
    <col min="7" max="7" width="19.75" style="10" customWidth="1"/>
    <col min="8" max="8" width="15.625" style="10" customWidth="1"/>
    <col min="9" max="9" width="20.875" style="10" customWidth="1"/>
    <col min="10" max="10" width="15.625" style="3" customWidth="1"/>
    <col min="11" max="11" width="17.625" style="3" customWidth="1"/>
    <col min="12" max="12" width="13.625" style="3" bestFit="1" customWidth="1"/>
    <col min="13" max="16384" width="9" style="3"/>
  </cols>
  <sheetData>
    <row r="1" spans="2:14" ht="21.75" x14ac:dyDescent="0.2">
      <c r="B1" s="530" t="s">
        <v>35</v>
      </c>
      <c r="C1" s="530"/>
      <c r="D1" s="530"/>
      <c r="E1" s="530"/>
      <c r="F1" s="530"/>
      <c r="G1" s="530"/>
      <c r="H1" s="530"/>
      <c r="I1" s="530"/>
    </row>
    <row r="2" spans="2:14" ht="21.75" x14ac:dyDescent="0.2">
      <c r="B2" s="530" t="s">
        <v>3311</v>
      </c>
      <c r="C2" s="530"/>
      <c r="D2" s="530"/>
      <c r="E2" s="530"/>
      <c r="F2" s="530"/>
      <c r="G2" s="530"/>
      <c r="H2" s="530"/>
      <c r="I2" s="530"/>
      <c r="K2" s="10"/>
    </row>
    <row r="3" spans="2:14" ht="22.5" thickBot="1" x14ac:dyDescent="0.25">
      <c r="B3" s="531" t="s">
        <v>2390</v>
      </c>
      <c r="C3" s="531"/>
      <c r="D3" s="531"/>
      <c r="E3" s="531"/>
      <c r="F3" s="531"/>
      <c r="G3" s="531"/>
      <c r="H3" s="531"/>
      <c r="I3" s="531"/>
    </row>
    <row r="4" spans="2:14" ht="20.25" thickBot="1" x14ac:dyDescent="0.25">
      <c r="B4" s="162" t="s">
        <v>15</v>
      </c>
      <c r="C4" s="239" t="s">
        <v>29</v>
      </c>
      <c r="D4" s="239" t="s">
        <v>2493</v>
      </c>
      <c r="E4" s="195" t="s">
        <v>81</v>
      </c>
      <c r="F4" s="237" t="s">
        <v>82</v>
      </c>
      <c r="G4" s="237" t="s">
        <v>16</v>
      </c>
      <c r="H4" s="237" t="s">
        <v>76</v>
      </c>
      <c r="I4" s="238" t="s">
        <v>3167</v>
      </c>
    </row>
    <row r="5" spans="2:14" s="423" customFormat="1" ht="11.25" customHeight="1" x14ac:dyDescent="0.2">
      <c r="B5" s="424">
        <f>'آبان 1400'!B7</f>
        <v>1</v>
      </c>
      <c r="C5" s="424" t="str">
        <f>'آبان 1400'!E7</f>
        <v>فیروز</v>
      </c>
      <c r="D5" s="424" t="str">
        <f>'آبان 1400'!F7</f>
        <v>زارعی</v>
      </c>
      <c r="E5" s="424" t="str">
        <f>'آبان 1400'!G7</f>
        <v xml:space="preserve">اداری </v>
      </c>
      <c r="F5" s="424" t="str">
        <f>'آبان 1400'!H7</f>
        <v>تهران</v>
      </c>
      <c r="G5" s="424" t="str">
        <f>'آبان 1400'!I7</f>
        <v>121-800-160413-1</v>
      </c>
      <c r="H5" s="424" t="str">
        <f>'آبان 1400'!J7</f>
        <v>5709701319</v>
      </c>
      <c r="I5" s="425">
        <f>'آبان 1400'!BH7</f>
        <v>67492036</v>
      </c>
      <c r="K5" s="426">
        <f>'آبان 1400'!BH7</f>
        <v>67492036</v>
      </c>
      <c r="L5" s="426">
        <f>K5-I5</f>
        <v>0</v>
      </c>
      <c r="M5" s="427"/>
      <c r="N5" s="426"/>
    </row>
    <row r="6" spans="2:14" s="423" customFormat="1" ht="11.25" customHeight="1" x14ac:dyDescent="0.2">
      <c r="B6" s="424">
        <f>'آبان 1400'!B8</f>
        <v>2</v>
      </c>
      <c r="C6" s="424" t="str">
        <f>'آبان 1400'!E8</f>
        <v>داود</v>
      </c>
      <c r="D6" s="424" t="str">
        <f>'آبان 1400'!F8</f>
        <v>ساداتی</v>
      </c>
      <c r="E6" s="424" t="str">
        <f>'آبان 1400'!G8</f>
        <v xml:space="preserve">اداری </v>
      </c>
      <c r="F6" s="424" t="str">
        <f>'آبان 1400'!H8</f>
        <v>تهران</v>
      </c>
      <c r="G6" s="424" t="str">
        <f>'آبان 1400'!I8</f>
        <v>268-813-3116311-1</v>
      </c>
      <c r="H6" s="424">
        <f>'آبان 1400'!J8</f>
        <v>492246734</v>
      </c>
      <c r="I6" s="425">
        <f>'آبان 1400'!BH8</f>
        <v>88469352</v>
      </c>
      <c r="K6" s="426">
        <f>'آبان 1400'!BH8</f>
        <v>88469352</v>
      </c>
      <c r="L6" s="426">
        <f t="shared" ref="L6:L69" si="0">K6-I6</f>
        <v>0</v>
      </c>
      <c r="M6" s="427"/>
      <c r="N6" s="426"/>
    </row>
    <row r="7" spans="2:14" s="423" customFormat="1" ht="11.25" customHeight="1" x14ac:dyDescent="0.2">
      <c r="B7" s="424">
        <f>'آبان 1400'!B9</f>
        <v>3</v>
      </c>
      <c r="C7" s="424" t="str">
        <f>'آبان 1400'!E9</f>
        <v xml:space="preserve">محمدرضا </v>
      </c>
      <c r="D7" s="424" t="str">
        <f>'آبان 1400'!F9</f>
        <v>تاش پور</v>
      </c>
      <c r="E7" s="424" t="str">
        <f>'آبان 1400'!G9</f>
        <v xml:space="preserve">اداری </v>
      </c>
      <c r="F7" s="424" t="str">
        <f>'آبان 1400'!H9</f>
        <v>تهران</v>
      </c>
      <c r="G7" s="424" t="str">
        <f>'آبان 1400'!I9</f>
        <v>377-813-55050000-1</v>
      </c>
      <c r="H7" s="424" t="str">
        <f>'آبان 1400'!J9</f>
        <v>0076241084</v>
      </c>
      <c r="I7" s="425">
        <f>'آبان 1400'!BH9</f>
        <v>73545617</v>
      </c>
      <c r="K7" s="426">
        <f>'آبان 1400'!BH9</f>
        <v>73545617</v>
      </c>
      <c r="L7" s="426">
        <f t="shared" si="0"/>
        <v>0</v>
      </c>
      <c r="M7" s="427"/>
      <c r="N7" s="426"/>
    </row>
    <row r="8" spans="2:14" s="423" customFormat="1" ht="11.25" customHeight="1" x14ac:dyDescent="0.2">
      <c r="B8" s="424">
        <f>'آبان 1400'!B10</f>
        <v>4</v>
      </c>
      <c r="C8" s="424" t="str">
        <f>'آبان 1400'!E10</f>
        <v>محمد حسین</v>
      </c>
      <c r="D8" s="424" t="str">
        <f>'آبان 1400'!F10</f>
        <v>چای فروش</v>
      </c>
      <c r="E8" s="424" t="str">
        <f>'آبان 1400'!G10</f>
        <v xml:space="preserve">اداری </v>
      </c>
      <c r="F8" s="424" t="str">
        <f>'آبان 1400'!H10</f>
        <v>تهران</v>
      </c>
      <c r="G8" s="424" t="str">
        <f>'آبان 1400'!I10</f>
        <v>444-700-3688465-1</v>
      </c>
      <c r="H8" s="424" t="str">
        <f>'آبان 1400'!J10</f>
        <v>0063875454</v>
      </c>
      <c r="I8" s="425">
        <f>'آبان 1400'!BH10</f>
        <v>71673052</v>
      </c>
      <c r="K8" s="426">
        <f>'آبان 1400'!BH10</f>
        <v>71673052</v>
      </c>
      <c r="L8" s="426">
        <f t="shared" si="0"/>
        <v>0</v>
      </c>
      <c r="M8" s="427"/>
      <c r="N8" s="426"/>
    </row>
    <row r="9" spans="2:14" s="423" customFormat="1" ht="11.25" customHeight="1" x14ac:dyDescent="0.2">
      <c r="B9" s="424">
        <f>'آبان 1400'!B11</f>
        <v>5</v>
      </c>
      <c r="C9" s="424" t="str">
        <f>'آبان 1400'!E11</f>
        <v xml:space="preserve">میثم </v>
      </c>
      <c r="D9" s="424" t="str">
        <f>'آبان 1400'!F11</f>
        <v>نادری</v>
      </c>
      <c r="E9" s="424" t="str">
        <f>'آبان 1400'!G11</f>
        <v xml:space="preserve">اداری </v>
      </c>
      <c r="F9" s="424" t="str">
        <f>'آبان 1400'!H11</f>
        <v>تهران</v>
      </c>
      <c r="G9" s="424" t="str">
        <f>'آبان 1400'!I11</f>
        <v>366-700-3688627-1</v>
      </c>
      <c r="H9" s="424" t="str">
        <f>'آبان 1400'!J11</f>
        <v>0077854713</v>
      </c>
      <c r="I9" s="425">
        <f>'آبان 1400'!BH11</f>
        <v>66110000</v>
      </c>
      <c r="K9" s="426">
        <f>'آبان 1400'!BH11</f>
        <v>66110000</v>
      </c>
      <c r="L9" s="426">
        <f t="shared" si="0"/>
        <v>0</v>
      </c>
      <c r="M9" s="427"/>
      <c r="N9" s="426"/>
    </row>
    <row r="10" spans="2:14" s="423" customFormat="1" ht="11.25" customHeight="1" x14ac:dyDescent="0.2">
      <c r="B10" s="424">
        <f>'آبان 1400'!B12</f>
        <v>6</v>
      </c>
      <c r="C10" s="424" t="str">
        <f>'آبان 1400'!E12</f>
        <v>محمدمهدی</v>
      </c>
      <c r="D10" s="424" t="str">
        <f>'آبان 1400'!F12</f>
        <v>عطائی فرد</v>
      </c>
      <c r="E10" s="424" t="str">
        <f>'آبان 1400'!G12</f>
        <v xml:space="preserve">اداری </v>
      </c>
      <c r="F10" s="424" t="str">
        <f>'آبان 1400'!H12</f>
        <v>تهران</v>
      </c>
      <c r="G10" s="424" t="str">
        <f>'آبان 1400'!I12</f>
        <v>121-813-3037903-1</v>
      </c>
      <c r="H10" s="424" t="str">
        <f>'آبان 1400'!J12</f>
        <v>0015802574</v>
      </c>
      <c r="I10" s="425">
        <f>'آبان 1400'!BH12</f>
        <v>77532382</v>
      </c>
      <c r="K10" s="426">
        <f>'آبان 1400'!BH12</f>
        <v>77532382</v>
      </c>
      <c r="L10" s="426">
        <f t="shared" si="0"/>
        <v>0</v>
      </c>
      <c r="M10" s="427"/>
      <c r="N10" s="426"/>
    </row>
    <row r="11" spans="2:14" s="423" customFormat="1" ht="11.25" customHeight="1" x14ac:dyDescent="0.2">
      <c r="B11" s="424">
        <f>'آبان 1400'!B13</f>
        <v>7</v>
      </c>
      <c r="C11" s="424" t="str">
        <f>'آبان 1400'!E13</f>
        <v>حمیدرضا</v>
      </c>
      <c r="D11" s="424" t="str">
        <f>'آبان 1400'!F13</f>
        <v>رستگار</v>
      </c>
      <c r="E11" s="424" t="str">
        <f>'آبان 1400'!G13</f>
        <v xml:space="preserve">اداری </v>
      </c>
      <c r="F11" s="424" t="str">
        <f>'آبان 1400'!H13</f>
        <v>تهران</v>
      </c>
      <c r="G11" s="424" t="str">
        <f>'آبان 1400'!I13</f>
        <v>121-800-1044246-1</v>
      </c>
      <c r="H11" s="424" t="str">
        <f>'آبان 1400'!J13</f>
        <v>0069252084</v>
      </c>
      <c r="I11" s="425">
        <f>'آبان 1400'!BH13</f>
        <v>71864495</v>
      </c>
      <c r="K11" s="426">
        <f>'آبان 1400'!BH13</f>
        <v>71864495</v>
      </c>
      <c r="L11" s="426">
        <f t="shared" si="0"/>
        <v>0</v>
      </c>
      <c r="M11" s="427"/>
      <c r="N11" s="426"/>
    </row>
    <row r="12" spans="2:14" s="423" customFormat="1" ht="11.25" customHeight="1" x14ac:dyDescent="0.2">
      <c r="B12" s="424">
        <f>'آبان 1400'!B14</f>
        <v>8</v>
      </c>
      <c r="C12" s="424" t="str">
        <f>'آبان 1400'!E14</f>
        <v>محمدباقر</v>
      </c>
      <c r="D12" s="424" t="str">
        <f>'آبان 1400'!F14</f>
        <v>کشانی</v>
      </c>
      <c r="E12" s="424" t="str">
        <f>'آبان 1400'!G14</f>
        <v xml:space="preserve">اداری </v>
      </c>
      <c r="F12" s="424" t="str">
        <f>'آبان 1400'!H14</f>
        <v>تهران</v>
      </c>
      <c r="G12" s="424" t="str">
        <f>'آبان 1400'!I14</f>
        <v>121-813-2887078-1</v>
      </c>
      <c r="H12" s="424" t="str">
        <f>'آبان 1400'!J14</f>
        <v>0064736997</v>
      </c>
      <c r="I12" s="425">
        <f>'آبان 1400'!BH14</f>
        <v>91494309</v>
      </c>
      <c r="K12" s="426">
        <f>'آبان 1400'!BH14</f>
        <v>91494309</v>
      </c>
      <c r="L12" s="426">
        <f t="shared" si="0"/>
        <v>0</v>
      </c>
      <c r="M12" s="427"/>
      <c r="N12" s="426"/>
    </row>
    <row r="13" spans="2:14" s="423" customFormat="1" ht="11.25" customHeight="1" x14ac:dyDescent="0.2">
      <c r="B13" s="424">
        <f>'آبان 1400'!B15</f>
        <v>9</v>
      </c>
      <c r="C13" s="424" t="str">
        <f>'آبان 1400'!E15</f>
        <v>سکینه</v>
      </c>
      <c r="D13" s="424" t="str">
        <f>'آبان 1400'!F15</f>
        <v>توفیق</v>
      </c>
      <c r="E13" s="424" t="str">
        <f>'آبان 1400'!G15</f>
        <v xml:space="preserve">اداری </v>
      </c>
      <c r="F13" s="424" t="str">
        <f>'آبان 1400'!H15</f>
        <v>تهران</v>
      </c>
      <c r="G13" s="424" t="str">
        <f>'آبان 1400'!I15</f>
        <v>124-700-3786113-1</v>
      </c>
      <c r="H13" s="424" t="str">
        <f>'آبان 1400'!J15</f>
        <v>0067939619</v>
      </c>
      <c r="I13" s="425">
        <f>'آبان 1400'!BH15</f>
        <v>71317423</v>
      </c>
      <c r="K13" s="426">
        <f>'آبان 1400'!BH15</f>
        <v>71317423</v>
      </c>
      <c r="L13" s="426">
        <f t="shared" si="0"/>
        <v>0</v>
      </c>
      <c r="M13" s="427"/>
      <c r="N13" s="426"/>
    </row>
    <row r="14" spans="2:14" s="423" customFormat="1" ht="11.25" customHeight="1" x14ac:dyDescent="0.2">
      <c r="B14" s="424">
        <f>'آبان 1400'!B16</f>
        <v>10</v>
      </c>
      <c r="C14" s="424" t="str">
        <f>'آبان 1400'!E16</f>
        <v xml:space="preserve">پارسا </v>
      </c>
      <c r="D14" s="424" t="str">
        <f>'آبان 1400'!F16</f>
        <v>توکلی نژاد</v>
      </c>
      <c r="E14" s="424" t="str">
        <f>'آبان 1400'!G16</f>
        <v xml:space="preserve">اداری </v>
      </c>
      <c r="F14" s="424" t="str">
        <f>'آبان 1400'!H16</f>
        <v>تهران</v>
      </c>
      <c r="G14" s="424" t="str">
        <f>'آبان 1400'!I16</f>
        <v>124-700-3690027-1</v>
      </c>
      <c r="H14" s="424" t="str">
        <f>'آبان 1400'!J16</f>
        <v>0323223354</v>
      </c>
      <c r="I14" s="425">
        <f>'آبان 1400'!BH16</f>
        <v>66672200</v>
      </c>
      <c r="K14" s="426">
        <f>'آبان 1400'!BH16</f>
        <v>66672200</v>
      </c>
      <c r="L14" s="426">
        <f t="shared" si="0"/>
        <v>0</v>
      </c>
      <c r="M14" s="427"/>
      <c r="N14" s="426"/>
    </row>
    <row r="15" spans="2:14" s="423" customFormat="1" ht="11.25" customHeight="1" x14ac:dyDescent="0.2">
      <c r="B15" s="424">
        <f>'آبان 1400'!B17</f>
        <v>11</v>
      </c>
      <c r="C15" s="424" t="str">
        <f>'آبان 1400'!E17</f>
        <v>عباس</v>
      </c>
      <c r="D15" s="424" t="str">
        <f>'آبان 1400'!F17</f>
        <v>درزی</v>
      </c>
      <c r="E15" s="424" t="str">
        <f>'آبان 1400'!G17</f>
        <v xml:space="preserve">اداری </v>
      </c>
      <c r="F15" s="424" t="str">
        <f>'آبان 1400'!H17</f>
        <v>تهران</v>
      </c>
      <c r="G15" s="424" t="str">
        <f>'آبان 1400'!I17</f>
        <v>124-700-3563452-1</v>
      </c>
      <c r="H15" s="424" t="str">
        <f>'آبان 1400'!J17</f>
        <v>0450780139</v>
      </c>
      <c r="I15" s="425">
        <f>'آبان 1400'!BH17</f>
        <v>70930462</v>
      </c>
      <c r="K15" s="426">
        <f>'آبان 1400'!BH17</f>
        <v>70930462</v>
      </c>
      <c r="L15" s="426">
        <f t="shared" si="0"/>
        <v>0</v>
      </c>
      <c r="M15" s="427"/>
      <c r="N15" s="426"/>
    </row>
    <row r="16" spans="2:14" s="423" customFormat="1" ht="11.25" customHeight="1" x14ac:dyDescent="0.2">
      <c r="B16" s="424">
        <f>'آبان 1400'!B18</f>
        <v>12</v>
      </c>
      <c r="C16" s="424" t="str">
        <f>'آبان 1400'!E18</f>
        <v>علی</v>
      </c>
      <c r="D16" s="424" t="str">
        <f>'آبان 1400'!F18</f>
        <v>نعمتی</v>
      </c>
      <c r="E16" s="424" t="str">
        <f>'آبان 1400'!G18</f>
        <v xml:space="preserve">اداری </v>
      </c>
      <c r="F16" s="424" t="str">
        <f>'آبان 1400'!H18</f>
        <v>تهران</v>
      </c>
      <c r="G16" s="424" t="str">
        <f>'آبان 1400'!I18</f>
        <v>124-700-3628477-1</v>
      </c>
      <c r="H16" s="424" t="str">
        <f>'آبان 1400'!J18</f>
        <v>0068098464</v>
      </c>
      <c r="I16" s="425">
        <f>'آبان 1400'!BH18</f>
        <v>75733330</v>
      </c>
      <c r="K16" s="426">
        <f>'آبان 1400'!BH18</f>
        <v>75733330</v>
      </c>
      <c r="L16" s="426">
        <f t="shared" si="0"/>
        <v>0</v>
      </c>
      <c r="M16" s="427"/>
      <c r="N16" s="426"/>
    </row>
    <row r="17" spans="2:14" s="423" customFormat="1" ht="11.25" customHeight="1" x14ac:dyDescent="0.2">
      <c r="B17" s="424">
        <f>'آبان 1400'!B19</f>
        <v>13</v>
      </c>
      <c r="C17" s="424" t="str">
        <f>'آبان 1400'!E19</f>
        <v>داوود</v>
      </c>
      <c r="D17" s="424" t="str">
        <f>'آبان 1400'!F19</f>
        <v>جلالی نیا</v>
      </c>
      <c r="E17" s="424" t="str">
        <f>'آبان 1400'!G19</f>
        <v xml:space="preserve">اداری </v>
      </c>
      <c r="F17" s="424" t="str">
        <f>'آبان 1400'!H19</f>
        <v>تهران</v>
      </c>
      <c r="G17" s="424" t="str">
        <f>'آبان 1400'!I19</f>
        <v>124-813-3605226-1</v>
      </c>
      <c r="H17" s="424" t="str">
        <f>'آبان 1400'!J19</f>
        <v>6179768757</v>
      </c>
      <c r="I17" s="425">
        <f>'آبان 1400'!BH19</f>
        <v>76130876</v>
      </c>
      <c r="K17" s="426">
        <f>'آبان 1400'!BH19</f>
        <v>76130876</v>
      </c>
      <c r="L17" s="426">
        <f t="shared" si="0"/>
        <v>0</v>
      </c>
      <c r="M17" s="427"/>
      <c r="N17" s="426"/>
    </row>
    <row r="18" spans="2:14" s="423" customFormat="1" ht="11.25" customHeight="1" x14ac:dyDescent="0.2">
      <c r="B18" s="424">
        <f>'آبان 1400'!B20</f>
        <v>14</v>
      </c>
      <c r="C18" s="424" t="str">
        <f>'آبان 1400'!E20</f>
        <v xml:space="preserve">آزاده </v>
      </c>
      <c r="D18" s="424" t="str">
        <f>'آبان 1400'!F20</f>
        <v>یارمحمدی</v>
      </c>
      <c r="E18" s="424" t="str">
        <f>'آبان 1400'!G20</f>
        <v xml:space="preserve">اداری </v>
      </c>
      <c r="F18" s="424" t="str">
        <f>'آبان 1400'!H20</f>
        <v>تهران</v>
      </c>
      <c r="G18" s="424" t="str">
        <f>'آبان 1400'!I20</f>
        <v>124-813-3736761-1</v>
      </c>
      <c r="H18" s="424" t="str">
        <f>'آبان 1400'!J20</f>
        <v>0058299661</v>
      </c>
      <c r="I18" s="425">
        <f>'آبان 1400'!BH20</f>
        <v>72948232</v>
      </c>
      <c r="K18" s="426">
        <f>'آبان 1400'!BH20</f>
        <v>72948232</v>
      </c>
      <c r="L18" s="426">
        <f t="shared" si="0"/>
        <v>0</v>
      </c>
      <c r="M18" s="427"/>
      <c r="N18" s="426"/>
    </row>
    <row r="19" spans="2:14" s="423" customFormat="1" ht="11.25" customHeight="1" x14ac:dyDescent="0.2">
      <c r="B19" s="424">
        <f>'آبان 1400'!B21</f>
        <v>15</v>
      </c>
      <c r="C19" s="424" t="str">
        <f>'آبان 1400'!E21</f>
        <v>سعید</v>
      </c>
      <c r="D19" s="424" t="str">
        <f>'آبان 1400'!F21</f>
        <v>قدمی</v>
      </c>
      <c r="E19" s="424" t="str">
        <f>'آبان 1400'!G21</f>
        <v xml:space="preserve">اداری </v>
      </c>
      <c r="F19" s="424" t="str">
        <f>'آبان 1400'!H21</f>
        <v>تهران</v>
      </c>
      <c r="G19" s="424" t="str">
        <f>'آبان 1400'!I21</f>
        <v>124-813-3676104-1</v>
      </c>
      <c r="H19" s="424" t="str">
        <f>'آبان 1400'!J21</f>
        <v>2640002181</v>
      </c>
      <c r="I19" s="425">
        <f>'آبان 1400'!BH21</f>
        <v>63507006</v>
      </c>
      <c r="K19" s="426">
        <f>'آبان 1400'!BH21</f>
        <v>63507006</v>
      </c>
      <c r="L19" s="426">
        <f t="shared" si="0"/>
        <v>0</v>
      </c>
      <c r="M19" s="427"/>
      <c r="N19" s="426"/>
    </row>
    <row r="20" spans="2:14" s="423" customFormat="1" ht="11.25" customHeight="1" x14ac:dyDescent="0.2">
      <c r="B20" s="424">
        <f>'آبان 1400'!B22</f>
        <v>16</v>
      </c>
      <c r="C20" s="424" t="str">
        <f>'آبان 1400'!E22</f>
        <v>فاطمه</v>
      </c>
      <c r="D20" s="424" t="str">
        <f>'آبان 1400'!F22</f>
        <v>سهرابی بناب</v>
      </c>
      <c r="E20" s="424" t="str">
        <f>'آبان 1400'!G22</f>
        <v xml:space="preserve">اداری </v>
      </c>
      <c r="F20" s="424" t="str">
        <f>'آبان 1400'!H22</f>
        <v>تهران</v>
      </c>
      <c r="G20" s="424" t="str">
        <f>'آبان 1400'!I22</f>
        <v>124-813-3588193-1</v>
      </c>
      <c r="H20" s="424" t="str">
        <f>'آبان 1400'!J22</f>
        <v>1689609435</v>
      </c>
      <c r="I20" s="425">
        <f>'آبان 1400'!BH22</f>
        <v>67923480</v>
      </c>
      <c r="K20" s="426">
        <f>'آبان 1400'!BH22</f>
        <v>67923480</v>
      </c>
      <c r="L20" s="426">
        <f t="shared" si="0"/>
        <v>0</v>
      </c>
      <c r="M20" s="427"/>
      <c r="N20" s="426"/>
    </row>
    <row r="21" spans="2:14" s="423" customFormat="1" ht="11.25" customHeight="1" x14ac:dyDescent="0.2">
      <c r="B21" s="424">
        <f>'آبان 1400'!B23</f>
        <v>17</v>
      </c>
      <c r="C21" s="424" t="str">
        <f>'آبان 1400'!E23</f>
        <v>جواد</v>
      </c>
      <c r="D21" s="424" t="str">
        <f>'آبان 1400'!F23</f>
        <v>بیات</v>
      </c>
      <c r="E21" s="424" t="str">
        <f>'آبان 1400'!G23</f>
        <v xml:space="preserve">اداری </v>
      </c>
      <c r="F21" s="424" t="str">
        <f>'آبان 1400'!H23</f>
        <v>تهران</v>
      </c>
      <c r="G21" s="424" t="str">
        <f>'آبان 1400'!I23</f>
        <v>124-813-3635192-1</v>
      </c>
      <c r="H21" s="424" t="str">
        <f>'آبان 1400'!J23</f>
        <v>3873509318</v>
      </c>
      <c r="I21" s="425">
        <f>'آبان 1400'!BH23</f>
        <v>100704582</v>
      </c>
      <c r="K21" s="426">
        <f>'آبان 1400'!BH23</f>
        <v>100704582</v>
      </c>
      <c r="L21" s="426">
        <f t="shared" si="0"/>
        <v>0</v>
      </c>
      <c r="M21" s="427"/>
      <c r="N21" s="426"/>
    </row>
    <row r="22" spans="2:14" s="423" customFormat="1" ht="11.25" customHeight="1" x14ac:dyDescent="0.2">
      <c r="B22" s="424">
        <f>'آبان 1400'!B24</f>
        <v>18</v>
      </c>
      <c r="C22" s="424" t="str">
        <f>'آبان 1400'!E24</f>
        <v xml:space="preserve">زهرا </v>
      </c>
      <c r="D22" s="424" t="str">
        <f>'آبان 1400'!F24</f>
        <v>بختیاری</v>
      </c>
      <c r="E22" s="424" t="str">
        <f>'آبان 1400'!G24</f>
        <v xml:space="preserve">اداری </v>
      </c>
      <c r="F22" s="424" t="str">
        <f>'آبان 1400'!H24</f>
        <v>تهران</v>
      </c>
      <c r="G22" s="424" t="str">
        <f>'آبان 1400'!I24</f>
        <v>124-813-3132071-1</v>
      </c>
      <c r="H22" s="424" t="str">
        <f>'آبان 1400'!J24</f>
        <v>0015291928</v>
      </c>
      <c r="I22" s="425">
        <f>'آبان 1400'!BH24</f>
        <v>59208265</v>
      </c>
      <c r="K22" s="426">
        <f>'آبان 1400'!BH24</f>
        <v>59208265</v>
      </c>
      <c r="L22" s="426">
        <f t="shared" si="0"/>
        <v>0</v>
      </c>
      <c r="M22" s="427"/>
      <c r="N22" s="426"/>
    </row>
    <row r="23" spans="2:14" s="423" customFormat="1" ht="11.25" customHeight="1" x14ac:dyDescent="0.2">
      <c r="B23" s="424">
        <f>'آبان 1400'!B25</f>
        <v>19</v>
      </c>
      <c r="C23" s="424" t="str">
        <f>'آبان 1400'!E25</f>
        <v>محمد</v>
      </c>
      <c r="D23" s="424" t="str">
        <f>'آبان 1400'!F25</f>
        <v>غفاری منش</v>
      </c>
      <c r="E23" s="424" t="str">
        <f>'آبان 1400'!G25</f>
        <v xml:space="preserve">اداری </v>
      </c>
      <c r="F23" s="424" t="str">
        <f>'آبان 1400'!H25</f>
        <v>تهران</v>
      </c>
      <c r="G23" s="424" t="str">
        <f>'آبان 1400'!I25</f>
        <v>124-700-4135034-1</v>
      </c>
      <c r="H23" s="424" t="str">
        <f>'آبان 1400'!J25</f>
        <v>0014947382</v>
      </c>
      <c r="I23" s="425">
        <f>'آبان 1400'!BH25</f>
        <v>59916323</v>
      </c>
      <c r="K23" s="426">
        <f>'آبان 1400'!BH25</f>
        <v>59916323</v>
      </c>
      <c r="L23" s="426">
        <f t="shared" si="0"/>
        <v>0</v>
      </c>
      <c r="M23" s="427"/>
      <c r="N23" s="426"/>
    </row>
    <row r="24" spans="2:14" s="423" customFormat="1" ht="11.25" customHeight="1" x14ac:dyDescent="0.2">
      <c r="B24" s="424">
        <f>'آبان 1400'!B26</f>
        <v>20</v>
      </c>
      <c r="C24" s="424" t="str">
        <f>'آبان 1400'!E26</f>
        <v>علی</v>
      </c>
      <c r="D24" s="424" t="str">
        <f>'آبان 1400'!F26</f>
        <v>میثمی</v>
      </c>
      <c r="E24" s="424" t="str">
        <f>'آبان 1400'!G26</f>
        <v xml:space="preserve">اداری </v>
      </c>
      <c r="F24" s="424" t="str">
        <f>'آبان 1400'!H26</f>
        <v>تهران</v>
      </c>
      <c r="G24" s="424" t="str">
        <f>'آبان 1400'!I26</f>
        <v>124-700-4134754-1</v>
      </c>
      <c r="H24" s="424" t="str">
        <f>'آبان 1400'!J26</f>
        <v>0080867766</v>
      </c>
      <c r="I24" s="425">
        <f>'آبان 1400'!BH26</f>
        <v>64602249</v>
      </c>
      <c r="K24" s="426">
        <f>'آبان 1400'!BH26</f>
        <v>64602249</v>
      </c>
      <c r="L24" s="426">
        <f t="shared" si="0"/>
        <v>0</v>
      </c>
      <c r="M24" s="427"/>
      <c r="N24" s="426"/>
    </row>
    <row r="25" spans="2:14" s="423" customFormat="1" ht="11.25" customHeight="1" x14ac:dyDescent="0.2">
      <c r="B25" s="424">
        <f>'آبان 1400'!B27</f>
        <v>21</v>
      </c>
      <c r="C25" s="424" t="str">
        <f>'آبان 1400'!E27</f>
        <v xml:space="preserve">محمدرضا </v>
      </c>
      <c r="D25" s="424" t="str">
        <f>'آبان 1400'!F27</f>
        <v>رمضانعلی</v>
      </c>
      <c r="E25" s="424" t="str">
        <f>'آبان 1400'!G27</f>
        <v xml:space="preserve">اداری </v>
      </c>
      <c r="F25" s="424" t="str">
        <f>'آبان 1400'!H27</f>
        <v>تهران</v>
      </c>
      <c r="G25" s="424" t="str">
        <f>'آبان 1400'!I27</f>
        <v>430-813-5470136-1</v>
      </c>
      <c r="H25" s="424" t="str">
        <f>'آبان 1400'!J27</f>
        <v>0492579555</v>
      </c>
      <c r="I25" s="425">
        <f>'آبان 1400'!BH27</f>
        <v>79859796</v>
      </c>
      <c r="K25" s="426">
        <f>'آبان 1400'!BH27</f>
        <v>79859796</v>
      </c>
      <c r="L25" s="426">
        <f t="shared" si="0"/>
        <v>0</v>
      </c>
      <c r="M25" s="427"/>
      <c r="N25" s="426"/>
    </row>
    <row r="26" spans="2:14" s="423" customFormat="1" ht="11.25" customHeight="1" x14ac:dyDescent="0.2">
      <c r="B26" s="424">
        <f>'آبان 1400'!B28</f>
        <v>22</v>
      </c>
      <c r="C26" s="424" t="str">
        <f>'آبان 1400'!E28</f>
        <v xml:space="preserve">روح اله </v>
      </c>
      <c r="D26" s="424" t="str">
        <f>'آبان 1400'!F28</f>
        <v>علمی فر</v>
      </c>
      <c r="E26" s="424" t="str">
        <f>'آبان 1400'!G28</f>
        <v xml:space="preserve">اداری </v>
      </c>
      <c r="F26" s="424" t="str">
        <f>'آبان 1400'!H28</f>
        <v>تهران</v>
      </c>
      <c r="G26" s="424" t="str">
        <f>'آبان 1400'!I28</f>
        <v>124-813-3570783-1</v>
      </c>
      <c r="H26" s="424">
        <f>'آبان 1400'!J28</f>
        <v>2990393617</v>
      </c>
      <c r="I26" s="425">
        <f>'آبان 1400'!BH28</f>
        <v>99121886</v>
      </c>
      <c r="K26" s="426">
        <f>'آبان 1400'!BH28</f>
        <v>99121886</v>
      </c>
      <c r="L26" s="426">
        <f t="shared" si="0"/>
        <v>0</v>
      </c>
      <c r="M26" s="427"/>
      <c r="N26" s="426"/>
    </row>
    <row r="27" spans="2:14" s="423" customFormat="1" ht="11.25" customHeight="1" x14ac:dyDescent="0.2">
      <c r="B27" s="424">
        <f>'آبان 1400'!B29</f>
        <v>23</v>
      </c>
      <c r="C27" s="424" t="str">
        <f>'آبان 1400'!E29</f>
        <v>امید</v>
      </c>
      <c r="D27" s="424" t="str">
        <f>'آبان 1400'!F29</f>
        <v>مطیع دولت</v>
      </c>
      <c r="E27" s="424" t="str">
        <f>'آبان 1400'!G29</f>
        <v xml:space="preserve">اداری </v>
      </c>
      <c r="F27" s="424" t="str">
        <f>'آبان 1400'!H29</f>
        <v>تهران</v>
      </c>
      <c r="G27" s="424" t="str">
        <f>'آبان 1400'!I29</f>
        <v>366-700-3944351-1</v>
      </c>
      <c r="H27" s="424" t="str">
        <f>'آبان 1400'!J29</f>
        <v>0480165653</v>
      </c>
      <c r="I27" s="425">
        <f>'آبان 1400'!BH29</f>
        <v>84229055</v>
      </c>
      <c r="K27" s="426">
        <f>'آبان 1400'!BH29</f>
        <v>84229055</v>
      </c>
      <c r="L27" s="426">
        <f t="shared" si="0"/>
        <v>0</v>
      </c>
      <c r="M27" s="427"/>
      <c r="N27" s="426"/>
    </row>
    <row r="28" spans="2:14" s="423" customFormat="1" ht="11.25" customHeight="1" x14ac:dyDescent="0.2">
      <c r="B28" s="424">
        <f>'آبان 1400'!B30</f>
        <v>24</v>
      </c>
      <c r="C28" s="424" t="str">
        <f>'آبان 1400'!E30</f>
        <v>مهدی</v>
      </c>
      <c r="D28" s="424" t="str">
        <f>'آبان 1400'!F30</f>
        <v>غلامی</v>
      </c>
      <c r="E28" s="424" t="str">
        <f>'آبان 1400'!G30</f>
        <v xml:space="preserve">اداری </v>
      </c>
      <c r="F28" s="424" t="str">
        <f>'آبان 1400'!H30</f>
        <v>تهران</v>
      </c>
      <c r="G28" s="424" t="str">
        <f>'آبان 1400'!I30</f>
        <v>410-700-3607648-1</v>
      </c>
      <c r="H28" s="424" t="str">
        <f>'آبان 1400'!J30</f>
        <v>0077580001</v>
      </c>
      <c r="I28" s="425">
        <f>'آبان 1400'!BH30</f>
        <v>78932454</v>
      </c>
      <c r="K28" s="426">
        <f>'آبان 1400'!BH30</f>
        <v>78932454</v>
      </c>
      <c r="L28" s="426">
        <f t="shared" si="0"/>
        <v>0</v>
      </c>
      <c r="M28" s="427"/>
      <c r="N28" s="426"/>
    </row>
    <row r="29" spans="2:14" s="423" customFormat="1" ht="11.25" customHeight="1" x14ac:dyDescent="0.2">
      <c r="B29" s="424">
        <f>'آبان 1400'!B31</f>
        <v>25</v>
      </c>
      <c r="C29" s="424" t="str">
        <f>'آبان 1400'!E31</f>
        <v>هادی</v>
      </c>
      <c r="D29" s="424" t="str">
        <f>'آبان 1400'!F31</f>
        <v>رسولی</v>
      </c>
      <c r="E29" s="424" t="str">
        <f>'آبان 1400'!G31</f>
        <v xml:space="preserve">اداری </v>
      </c>
      <c r="F29" s="424" t="str">
        <f>'آبان 1400'!H31</f>
        <v>تهران</v>
      </c>
      <c r="G29" s="424" t="str">
        <f>'آبان 1400'!I31</f>
        <v>124-700-4145840-1</v>
      </c>
      <c r="H29" s="424" t="str">
        <f>'آبان 1400'!J31</f>
        <v>0062778692</v>
      </c>
      <c r="I29" s="425">
        <f>'آبان 1400'!BH31</f>
        <v>72526178</v>
      </c>
      <c r="K29" s="426">
        <f>'آبان 1400'!BH31</f>
        <v>72526178</v>
      </c>
      <c r="L29" s="426">
        <f t="shared" si="0"/>
        <v>0</v>
      </c>
      <c r="M29" s="427"/>
      <c r="N29" s="426"/>
    </row>
    <row r="30" spans="2:14" s="423" customFormat="1" ht="11.25" customHeight="1" x14ac:dyDescent="0.2">
      <c r="B30" s="424">
        <f>'آبان 1400'!B32</f>
        <v>26</v>
      </c>
      <c r="C30" s="424" t="str">
        <f>'آبان 1400'!E32</f>
        <v>رسول</v>
      </c>
      <c r="D30" s="424" t="str">
        <f>'آبان 1400'!F32</f>
        <v>حسنوند</v>
      </c>
      <c r="E30" s="424" t="str">
        <f>'آبان 1400'!G32</f>
        <v xml:space="preserve">اداری </v>
      </c>
      <c r="F30" s="424" t="str">
        <f>'آبان 1400'!H32</f>
        <v>تهران</v>
      </c>
      <c r="G30" s="424" t="str">
        <f>'آبان 1400'!I32</f>
        <v>124-700-4138246-1</v>
      </c>
      <c r="H30" s="424" t="str">
        <f>'آبان 1400'!J32</f>
        <v>4060934895</v>
      </c>
      <c r="I30" s="425">
        <f>'آبان 1400'!BH32</f>
        <v>56412485</v>
      </c>
      <c r="K30" s="426">
        <f>'آبان 1400'!BH32</f>
        <v>56412485</v>
      </c>
      <c r="L30" s="426">
        <f t="shared" si="0"/>
        <v>0</v>
      </c>
      <c r="M30" s="427"/>
      <c r="N30" s="426"/>
    </row>
    <row r="31" spans="2:14" s="423" customFormat="1" ht="11.25" customHeight="1" x14ac:dyDescent="0.2">
      <c r="B31" s="424">
        <f>'آبان 1400'!B33</f>
        <v>27</v>
      </c>
      <c r="C31" s="424" t="str">
        <f>'آبان 1400'!E33</f>
        <v xml:space="preserve">زهرا </v>
      </c>
      <c r="D31" s="424" t="str">
        <f>'آبان 1400'!F33</f>
        <v>نکونام</v>
      </c>
      <c r="E31" s="424" t="str">
        <f>'آبان 1400'!G33</f>
        <v xml:space="preserve">اداری </v>
      </c>
      <c r="F31" s="424" t="str">
        <f>'آبان 1400'!H33</f>
        <v>تهران</v>
      </c>
      <c r="G31" s="424" t="str">
        <f>'آبان 1400'!I33</f>
        <v>221-813-13680818-1</v>
      </c>
      <c r="H31" s="424" t="str">
        <f>'آبان 1400'!J33</f>
        <v>4610072211</v>
      </c>
      <c r="I31" s="425">
        <f>'آبان 1400'!BH33</f>
        <v>82316360</v>
      </c>
      <c r="K31" s="426">
        <f>'آبان 1400'!BH33</f>
        <v>82316360</v>
      </c>
      <c r="L31" s="426">
        <f t="shared" si="0"/>
        <v>0</v>
      </c>
      <c r="M31" s="427"/>
      <c r="N31" s="426"/>
    </row>
    <row r="32" spans="2:14" s="423" customFormat="1" ht="11.25" customHeight="1" x14ac:dyDescent="0.2">
      <c r="B32" s="424">
        <f>'آبان 1400'!B34</f>
        <v>28</v>
      </c>
      <c r="C32" s="424" t="str">
        <f>'آبان 1400'!E34</f>
        <v xml:space="preserve">میثم </v>
      </c>
      <c r="D32" s="424" t="str">
        <f>'آبان 1400'!F34</f>
        <v>حسینی</v>
      </c>
      <c r="E32" s="424" t="str">
        <f>'آبان 1400'!G34</f>
        <v xml:space="preserve">اداری </v>
      </c>
      <c r="F32" s="424" t="str">
        <f>'آبان 1400'!H34</f>
        <v>تهران</v>
      </c>
      <c r="G32" s="424" t="str">
        <f>'آبان 1400'!I34</f>
        <v>124-700-4134569-1</v>
      </c>
      <c r="H32" s="424" t="str">
        <f>'آبان 1400'!J34</f>
        <v>4060817661</v>
      </c>
      <c r="I32" s="425">
        <f>'آبان 1400'!BH34</f>
        <v>68836444</v>
      </c>
      <c r="K32" s="426">
        <f>'آبان 1400'!BH34</f>
        <v>68836444</v>
      </c>
      <c r="L32" s="426">
        <f t="shared" si="0"/>
        <v>0</v>
      </c>
      <c r="M32" s="427"/>
      <c r="N32" s="426"/>
    </row>
    <row r="33" spans="2:14" s="423" customFormat="1" ht="11.25" customHeight="1" x14ac:dyDescent="0.2">
      <c r="B33" s="424">
        <f>'آبان 1400'!B35</f>
        <v>29</v>
      </c>
      <c r="C33" s="424" t="str">
        <f>'آبان 1400'!E35</f>
        <v>علی</v>
      </c>
      <c r="D33" s="424" t="str">
        <f>'آبان 1400'!F35</f>
        <v>بیات احمدی</v>
      </c>
      <c r="E33" s="424" t="str">
        <f>'آبان 1400'!G35</f>
        <v xml:space="preserve">اداری </v>
      </c>
      <c r="F33" s="424" t="str">
        <f>'آبان 1400'!H35</f>
        <v>تهران</v>
      </c>
      <c r="G33" s="424" t="str">
        <f>'آبان 1400'!I35</f>
        <v>124-700-4163505-1</v>
      </c>
      <c r="H33" s="424" t="str">
        <f>'آبان 1400'!J35</f>
        <v>0017025974</v>
      </c>
      <c r="I33" s="425">
        <f>'آبان 1400'!BH35</f>
        <v>77902423</v>
      </c>
      <c r="K33" s="426">
        <f>'آبان 1400'!BH35</f>
        <v>77902423</v>
      </c>
      <c r="L33" s="426">
        <f t="shared" si="0"/>
        <v>0</v>
      </c>
      <c r="M33" s="427"/>
      <c r="N33" s="426"/>
    </row>
    <row r="34" spans="2:14" s="423" customFormat="1" ht="11.25" customHeight="1" x14ac:dyDescent="0.2">
      <c r="B34" s="424">
        <f>'آبان 1400'!B36</f>
        <v>30</v>
      </c>
      <c r="C34" s="424" t="str">
        <f>'آبان 1400'!E36</f>
        <v>غلامحسین</v>
      </c>
      <c r="D34" s="424" t="str">
        <f>'آبان 1400'!F36</f>
        <v>قزوینی</v>
      </c>
      <c r="E34" s="424" t="str">
        <f>'آبان 1400'!G36</f>
        <v xml:space="preserve">اداری </v>
      </c>
      <c r="F34" s="424" t="str">
        <f>'آبان 1400'!H36</f>
        <v>تهران</v>
      </c>
      <c r="G34" s="424" t="str">
        <f>'آبان 1400'!I36</f>
        <v>124-700-4180623-1</v>
      </c>
      <c r="H34" s="424" t="str">
        <f>'آبان 1400'!J36</f>
        <v>0015379566</v>
      </c>
      <c r="I34" s="425">
        <f>'آبان 1400'!BH36</f>
        <v>68683463</v>
      </c>
      <c r="K34" s="426">
        <f>'آبان 1400'!BH36</f>
        <v>68683463</v>
      </c>
      <c r="L34" s="426">
        <f t="shared" si="0"/>
        <v>0</v>
      </c>
      <c r="M34" s="427"/>
      <c r="N34" s="426"/>
    </row>
    <row r="35" spans="2:14" s="423" customFormat="1" ht="11.25" customHeight="1" x14ac:dyDescent="0.2">
      <c r="B35" s="424">
        <f>'آبان 1400'!B37</f>
        <v>31</v>
      </c>
      <c r="C35" s="424" t="str">
        <f>'آبان 1400'!E37</f>
        <v>محسن</v>
      </c>
      <c r="D35" s="424" t="str">
        <f>'آبان 1400'!F37</f>
        <v>خطیبی</v>
      </c>
      <c r="E35" s="424" t="str">
        <f>'آبان 1400'!G37</f>
        <v xml:space="preserve">اداری </v>
      </c>
      <c r="F35" s="424" t="str">
        <f>'آبان 1400'!H37</f>
        <v>تهران</v>
      </c>
      <c r="G35" s="424" t="str">
        <f>'آبان 1400'!I37</f>
        <v>124-700-4255218-1</v>
      </c>
      <c r="H35" s="424" t="str">
        <f>'آبان 1400'!J37</f>
        <v>4570125670</v>
      </c>
      <c r="I35" s="425">
        <f>'آبان 1400'!BH37</f>
        <v>75528785</v>
      </c>
      <c r="K35" s="426">
        <f>'آبان 1400'!BH37</f>
        <v>75528785</v>
      </c>
      <c r="L35" s="426">
        <f t="shared" si="0"/>
        <v>0</v>
      </c>
      <c r="M35" s="427"/>
      <c r="N35" s="426"/>
    </row>
    <row r="36" spans="2:14" s="423" customFormat="1" ht="11.25" customHeight="1" x14ac:dyDescent="0.2">
      <c r="B36" s="424">
        <f>'آبان 1400'!B38</f>
        <v>32</v>
      </c>
      <c r="C36" s="424" t="str">
        <f>'آبان 1400'!E38</f>
        <v>امید</v>
      </c>
      <c r="D36" s="424" t="str">
        <f>'آبان 1400'!F38</f>
        <v>خداوردی</v>
      </c>
      <c r="E36" s="424" t="str">
        <f>'آبان 1400'!G38</f>
        <v xml:space="preserve">اداری </v>
      </c>
      <c r="F36" s="424" t="str">
        <f>'آبان 1400'!H38</f>
        <v>تهران</v>
      </c>
      <c r="G36" s="424" t="str">
        <f>'آبان 1400'!I38</f>
        <v>366-700-4181665-1</v>
      </c>
      <c r="H36" s="424" t="str">
        <f>'آبان 1400'!J38</f>
        <v>0018980775</v>
      </c>
      <c r="I36" s="425">
        <f>'آبان 1400'!BH38</f>
        <v>82500902</v>
      </c>
      <c r="K36" s="426">
        <f>'آبان 1400'!BH38</f>
        <v>82500902</v>
      </c>
      <c r="L36" s="426">
        <f t="shared" si="0"/>
        <v>0</v>
      </c>
      <c r="M36" s="427"/>
      <c r="N36" s="426"/>
    </row>
    <row r="37" spans="2:14" s="423" customFormat="1" ht="11.25" customHeight="1" x14ac:dyDescent="0.2">
      <c r="B37" s="424">
        <f>'آبان 1400'!B39</f>
        <v>33</v>
      </c>
      <c r="C37" s="424" t="str">
        <f>'آبان 1400'!E39</f>
        <v>امیرعباس</v>
      </c>
      <c r="D37" s="424" t="str">
        <f>'آبان 1400'!F39</f>
        <v>کاشی</v>
      </c>
      <c r="E37" s="424" t="str">
        <f>'آبان 1400'!G39</f>
        <v xml:space="preserve">اداری </v>
      </c>
      <c r="F37" s="424" t="str">
        <f>'آبان 1400'!H39</f>
        <v>تهران</v>
      </c>
      <c r="G37" s="424" t="str">
        <f>'آبان 1400'!I39</f>
        <v>293-813-4085237-1</v>
      </c>
      <c r="H37" s="424" t="str">
        <f>'آبان 1400'!J39</f>
        <v>5090158411</v>
      </c>
      <c r="I37" s="425">
        <f>'آبان 1400'!BH39</f>
        <v>85251657</v>
      </c>
      <c r="K37" s="426">
        <f>'آبان 1400'!BH39</f>
        <v>85251657</v>
      </c>
      <c r="L37" s="426">
        <f t="shared" si="0"/>
        <v>0</v>
      </c>
      <c r="M37" s="427"/>
      <c r="N37" s="426"/>
    </row>
    <row r="38" spans="2:14" s="423" customFormat="1" ht="11.25" customHeight="1" x14ac:dyDescent="0.2">
      <c r="B38" s="424">
        <f>'آبان 1400'!B40</f>
        <v>34</v>
      </c>
      <c r="C38" s="424" t="str">
        <f>'آبان 1400'!E40</f>
        <v>سمیرا</v>
      </c>
      <c r="D38" s="424" t="str">
        <f>'آبان 1400'!F40</f>
        <v>عبدالهی</v>
      </c>
      <c r="E38" s="424" t="str">
        <f>'آبان 1400'!G40</f>
        <v xml:space="preserve">اداری </v>
      </c>
      <c r="F38" s="424" t="str">
        <f>'آبان 1400'!H40</f>
        <v>ش.تهران</v>
      </c>
      <c r="G38" s="424" t="str">
        <f>'آبان 1400'!I40</f>
        <v>124-813-3605555-1</v>
      </c>
      <c r="H38" s="424">
        <f>'آبان 1400'!J40</f>
        <v>430016247</v>
      </c>
      <c r="I38" s="425">
        <f>'آبان 1400'!BH40</f>
        <v>62664424</v>
      </c>
      <c r="K38" s="426">
        <f>'آبان 1400'!BH40</f>
        <v>62664424</v>
      </c>
      <c r="L38" s="426">
        <f t="shared" si="0"/>
        <v>0</v>
      </c>
      <c r="M38" s="427"/>
      <c r="N38" s="426"/>
    </row>
    <row r="39" spans="2:14" s="423" customFormat="1" ht="11.25" customHeight="1" x14ac:dyDescent="0.2">
      <c r="B39" s="424">
        <f>'آبان 1400'!B41</f>
        <v>35</v>
      </c>
      <c r="C39" s="424" t="str">
        <f>'آبان 1400'!E41</f>
        <v>سعید</v>
      </c>
      <c r="D39" s="424" t="str">
        <f>'آبان 1400'!F41</f>
        <v>اصغری</v>
      </c>
      <c r="E39" s="424" t="str">
        <f>'آبان 1400'!G41</f>
        <v xml:space="preserve">اداری </v>
      </c>
      <c r="F39" s="424" t="str">
        <f>'آبان 1400'!H41</f>
        <v>ش.تهران</v>
      </c>
      <c r="G39" s="424" t="str">
        <f>'آبان 1400'!I41</f>
        <v>121-800-1628255-1</v>
      </c>
      <c r="H39" s="424" t="str">
        <f>'آبان 1400'!J41</f>
        <v>0010470875</v>
      </c>
      <c r="I39" s="425">
        <f>'آبان 1400'!BH41</f>
        <v>58517297</v>
      </c>
      <c r="K39" s="426">
        <f>'آبان 1400'!BH41</f>
        <v>58517297</v>
      </c>
      <c r="L39" s="426">
        <f t="shared" si="0"/>
        <v>0</v>
      </c>
      <c r="M39" s="427"/>
      <c r="N39" s="426"/>
    </row>
    <row r="40" spans="2:14" s="423" customFormat="1" ht="11.25" customHeight="1" x14ac:dyDescent="0.2">
      <c r="B40" s="424">
        <f>'آبان 1400'!B42</f>
        <v>36</v>
      </c>
      <c r="C40" s="424" t="str">
        <f>'آبان 1400'!E42</f>
        <v>محمد حسین</v>
      </c>
      <c r="D40" s="424" t="str">
        <f>'آبان 1400'!F42</f>
        <v>کرمی</v>
      </c>
      <c r="E40" s="424" t="str">
        <f>'آبان 1400'!G42</f>
        <v xml:space="preserve">اداری </v>
      </c>
      <c r="F40" s="424" t="str">
        <f>'آبان 1400'!H42</f>
        <v>ش.تهران</v>
      </c>
      <c r="G40" s="424" t="str">
        <f>'آبان 1400'!I42</f>
        <v>121-800-329028-1</v>
      </c>
      <c r="H40" s="424" t="str">
        <f>'آبان 1400'!J42</f>
        <v>0010159551</v>
      </c>
      <c r="I40" s="425">
        <f>'آبان 1400'!BH42</f>
        <v>54528878</v>
      </c>
      <c r="K40" s="426">
        <f>'آبان 1400'!BH42</f>
        <v>54528878</v>
      </c>
      <c r="L40" s="426">
        <f t="shared" si="0"/>
        <v>0</v>
      </c>
      <c r="M40" s="427"/>
      <c r="N40" s="426"/>
    </row>
    <row r="41" spans="2:14" s="423" customFormat="1" ht="11.25" customHeight="1" x14ac:dyDescent="0.2">
      <c r="B41" s="424">
        <f>'آبان 1400'!B43</f>
        <v>37</v>
      </c>
      <c r="C41" s="424" t="str">
        <f>'آبان 1400'!E43</f>
        <v>محمدولی</v>
      </c>
      <c r="D41" s="424" t="str">
        <f>'آبان 1400'!F43</f>
        <v>درفكی</v>
      </c>
      <c r="E41" s="424" t="str">
        <f>'آبان 1400'!G43</f>
        <v xml:space="preserve">اداری </v>
      </c>
      <c r="F41" s="424" t="str">
        <f>'آبان 1400'!H43</f>
        <v>ش.تهران</v>
      </c>
      <c r="G41" s="424" t="str">
        <f>'آبان 1400'!I43</f>
        <v>124-700-2929273-1</v>
      </c>
      <c r="H41" s="424" t="str">
        <f>'آبان 1400'!J43</f>
        <v>0078710995</v>
      </c>
      <c r="I41" s="425">
        <f>'آبان 1400'!BH43</f>
        <v>101128886</v>
      </c>
      <c r="K41" s="426">
        <f>'آبان 1400'!BH43</f>
        <v>101128886</v>
      </c>
      <c r="L41" s="426">
        <f t="shared" si="0"/>
        <v>0</v>
      </c>
      <c r="M41" s="427"/>
      <c r="N41" s="426"/>
    </row>
    <row r="42" spans="2:14" s="423" customFormat="1" ht="11.25" customHeight="1" x14ac:dyDescent="0.2">
      <c r="B42" s="424">
        <f>'آبان 1400'!B44</f>
        <v>38</v>
      </c>
      <c r="C42" s="424" t="str">
        <f>'آبان 1400'!E44</f>
        <v>مجید</v>
      </c>
      <c r="D42" s="424" t="str">
        <f>'آبان 1400'!F44</f>
        <v>رضوانی</v>
      </c>
      <c r="E42" s="424" t="str">
        <f>'آبان 1400'!G44</f>
        <v xml:space="preserve">اداری </v>
      </c>
      <c r="F42" s="424" t="str">
        <f>'آبان 1400'!H44</f>
        <v>ش.تهران</v>
      </c>
      <c r="G42" s="424" t="str">
        <f>'آبان 1400'!I44</f>
        <v>361-813-4059635-1</v>
      </c>
      <c r="H42" s="424" t="str">
        <f>'آبان 1400'!J44</f>
        <v>0056296525</v>
      </c>
      <c r="I42" s="425">
        <f>'آبان 1400'!BH44</f>
        <v>61767147</v>
      </c>
      <c r="K42" s="426">
        <f>'آبان 1400'!BH44</f>
        <v>61767147</v>
      </c>
      <c r="L42" s="426">
        <f t="shared" si="0"/>
        <v>0</v>
      </c>
      <c r="M42" s="427"/>
      <c r="N42" s="426"/>
    </row>
    <row r="43" spans="2:14" s="423" customFormat="1" ht="11.25" customHeight="1" x14ac:dyDescent="0.2">
      <c r="B43" s="424">
        <f>'آبان 1400'!B45</f>
        <v>39</v>
      </c>
      <c r="C43" s="424" t="str">
        <f>'آبان 1400'!E45</f>
        <v xml:space="preserve">سید حمید </v>
      </c>
      <c r="D43" s="424" t="str">
        <f>'آبان 1400'!F45</f>
        <v>حسینی</v>
      </c>
      <c r="E43" s="424" t="str">
        <f>'آبان 1400'!G45</f>
        <v xml:space="preserve">اداری </v>
      </c>
      <c r="F43" s="424" t="str">
        <f>'آبان 1400'!H45</f>
        <v>ش.تهران</v>
      </c>
      <c r="G43" s="424" t="str">
        <f>'آبان 1400'!I45</f>
        <v>372-700-4069552-1</v>
      </c>
      <c r="H43" s="424" t="str">
        <f>'آبان 1400'!J45</f>
        <v>3860593382</v>
      </c>
      <c r="I43" s="425">
        <f>'آبان 1400'!BH45</f>
        <v>60280128</v>
      </c>
      <c r="K43" s="426">
        <f>'آبان 1400'!BH45</f>
        <v>60280128</v>
      </c>
      <c r="L43" s="426">
        <f t="shared" si="0"/>
        <v>0</v>
      </c>
      <c r="M43" s="427"/>
      <c r="N43" s="426"/>
    </row>
    <row r="44" spans="2:14" s="423" customFormat="1" ht="11.25" customHeight="1" x14ac:dyDescent="0.2">
      <c r="B44" s="424">
        <f>'آبان 1400'!B46</f>
        <v>40</v>
      </c>
      <c r="C44" s="424" t="str">
        <f>'آبان 1400'!E46</f>
        <v>شهلا</v>
      </c>
      <c r="D44" s="424" t="str">
        <f>'آبان 1400'!F46</f>
        <v>کاظم خانلو</v>
      </c>
      <c r="E44" s="424" t="str">
        <f>'آبان 1400'!G46</f>
        <v xml:space="preserve">اداری </v>
      </c>
      <c r="F44" s="424" t="str">
        <f>'آبان 1400'!H46</f>
        <v>ش.تهران</v>
      </c>
      <c r="G44" s="424" t="str">
        <f>'آبان 1400'!I46</f>
        <v>124-813-4058755-1</v>
      </c>
      <c r="H44" s="424" t="str">
        <f>'آبان 1400'!J46</f>
        <v>0062289241</v>
      </c>
      <c r="I44" s="425">
        <f>'آبان 1400'!BH46</f>
        <v>60529212</v>
      </c>
      <c r="K44" s="426">
        <f>'آبان 1400'!BH46</f>
        <v>60529212</v>
      </c>
      <c r="L44" s="426">
        <f t="shared" si="0"/>
        <v>0</v>
      </c>
      <c r="M44" s="427"/>
      <c r="N44" s="426"/>
    </row>
    <row r="45" spans="2:14" s="423" customFormat="1" ht="11.25" customHeight="1" x14ac:dyDescent="0.2">
      <c r="B45" s="424">
        <f>'آبان 1400'!B47</f>
        <v>41</v>
      </c>
      <c r="C45" s="424" t="str">
        <f>'آبان 1400'!E47</f>
        <v xml:space="preserve">محمدرضا </v>
      </c>
      <c r="D45" s="424" t="str">
        <f>'آبان 1400'!F47</f>
        <v>سعیدی</v>
      </c>
      <c r="E45" s="424" t="str">
        <f>'آبان 1400'!G47</f>
        <v xml:space="preserve">اداری </v>
      </c>
      <c r="F45" s="424" t="str">
        <f>'آبان 1400'!H47</f>
        <v>ش.تهران</v>
      </c>
      <c r="G45" s="424" t="str">
        <f>'آبان 1400'!I47</f>
        <v>255-12-3834420-1</v>
      </c>
      <c r="H45" s="424" t="str">
        <f>'آبان 1400'!J47</f>
        <v>0012608580</v>
      </c>
      <c r="I45" s="425">
        <f>'آبان 1400'!BH47</f>
        <v>80194728</v>
      </c>
      <c r="K45" s="426">
        <f>'آبان 1400'!BH47</f>
        <v>80194728</v>
      </c>
      <c r="L45" s="426">
        <f t="shared" si="0"/>
        <v>0</v>
      </c>
      <c r="M45" s="427"/>
      <c r="N45" s="426"/>
    </row>
    <row r="46" spans="2:14" s="423" customFormat="1" ht="11.25" customHeight="1" x14ac:dyDescent="0.2">
      <c r="B46" s="424">
        <f>'آبان 1400'!B48</f>
        <v>42</v>
      </c>
      <c r="C46" s="424" t="str">
        <f>'آبان 1400'!E48</f>
        <v>محمد</v>
      </c>
      <c r="D46" s="424" t="str">
        <f>'آبان 1400'!F48</f>
        <v>تورانی</v>
      </c>
      <c r="E46" s="424" t="str">
        <f>'آبان 1400'!G48</f>
        <v xml:space="preserve">اداری </v>
      </c>
      <c r="F46" s="424" t="str">
        <f>'آبان 1400'!H48</f>
        <v>ش.تهران</v>
      </c>
      <c r="G46" s="424" t="str">
        <f>'آبان 1400'!I48</f>
        <v>124-813-4057271-1</v>
      </c>
      <c r="H46" s="424" t="str">
        <f>'آبان 1400'!J48</f>
        <v>0070395519</v>
      </c>
      <c r="I46" s="425">
        <f>'آبان 1400'!BH48</f>
        <v>79520375</v>
      </c>
      <c r="K46" s="426">
        <f>'آبان 1400'!BH48</f>
        <v>79520375</v>
      </c>
      <c r="L46" s="426">
        <f t="shared" si="0"/>
        <v>0</v>
      </c>
      <c r="M46" s="427"/>
      <c r="N46" s="426"/>
    </row>
    <row r="47" spans="2:14" s="423" customFormat="1" ht="11.25" customHeight="1" x14ac:dyDescent="0.2">
      <c r="B47" s="424">
        <f>'آبان 1400'!B49</f>
        <v>43</v>
      </c>
      <c r="C47" s="424" t="str">
        <f>'آبان 1400'!E49</f>
        <v xml:space="preserve">زینب </v>
      </c>
      <c r="D47" s="424" t="str">
        <f>'آبان 1400'!F49</f>
        <v>احمد خانی</v>
      </c>
      <c r="E47" s="424" t="str">
        <f>'آبان 1400'!G49</f>
        <v xml:space="preserve">اداری </v>
      </c>
      <c r="F47" s="424" t="str">
        <f>'آبان 1400'!H49</f>
        <v>ش.تهران</v>
      </c>
      <c r="G47" s="424" t="str">
        <f>'آبان 1400'!I49</f>
        <v>124-700-4117113-1</v>
      </c>
      <c r="H47" s="424" t="str">
        <f>'آبان 1400'!J49</f>
        <v>0018955800</v>
      </c>
      <c r="I47" s="425">
        <f>'آبان 1400'!BH49</f>
        <v>63319606</v>
      </c>
      <c r="K47" s="426">
        <f>'آبان 1400'!BH49</f>
        <v>63319606</v>
      </c>
      <c r="L47" s="426">
        <f t="shared" si="0"/>
        <v>0</v>
      </c>
      <c r="M47" s="427"/>
      <c r="N47" s="426"/>
    </row>
    <row r="48" spans="2:14" s="423" customFormat="1" ht="11.25" customHeight="1" x14ac:dyDescent="0.2">
      <c r="B48" s="424">
        <f>'آبان 1400'!B50</f>
        <v>44</v>
      </c>
      <c r="C48" s="424" t="str">
        <f>'آبان 1400'!E50</f>
        <v>ابوالفضل</v>
      </c>
      <c r="D48" s="424" t="str">
        <f>'آبان 1400'!F50</f>
        <v>حاجی محمدی</v>
      </c>
      <c r="E48" s="424" t="str">
        <f>'آبان 1400'!G50</f>
        <v xml:space="preserve">اداری </v>
      </c>
      <c r="F48" s="424" t="str">
        <f>'آبان 1400'!H50</f>
        <v>ش.تهران</v>
      </c>
      <c r="G48" s="424" t="str">
        <f>'آبان 1400'!I50</f>
        <v>124-813-4063087-1</v>
      </c>
      <c r="H48" s="424" t="str">
        <f>'آبان 1400'!J50</f>
        <v>0311186701</v>
      </c>
      <c r="I48" s="425">
        <f>'آبان 1400'!BH50</f>
        <v>70252561</v>
      </c>
      <c r="K48" s="426">
        <f>'آبان 1400'!BH50</f>
        <v>70252561</v>
      </c>
      <c r="L48" s="426">
        <f t="shared" si="0"/>
        <v>0</v>
      </c>
      <c r="M48" s="427"/>
      <c r="N48" s="426"/>
    </row>
    <row r="49" spans="2:14" s="423" customFormat="1" ht="11.25" customHeight="1" x14ac:dyDescent="0.2">
      <c r="B49" s="424">
        <f>'آبان 1400'!B51</f>
        <v>45</v>
      </c>
      <c r="C49" s="424" t="str">
        <f>'آبان 1400'!E51</f>
        <v>حسن</v>
      </c>
      <c r="D49" s="424" t="str">
        <f>'آبان 1400'!F51</f>
        <v>صیدخانی</v>
      </c>
      <c r="E49" s="424" t="str">
        <f>'آبان 1400'!G51</f>
        <v xml:space="preserve">اداری </v>
      </c>
      <c r="F49" s="424" t="str">
        <f>'آبان 1400'!H51</f>
        <v>ش.تهران</v>
      </c>
      <c r="G49" s="424" t="str">
        <f>'آبان 1400'!I51</f>
        <v>124-700-4117467-1</v>
      </c>
      <c r="H49" s="424" t="str">
        <f>'آبان 1400'!J51</f>
        <v>4501207302</v>
      </c>
      <c r="I49" s="425">
        <f>'آبان 1400'!BH51</f>
        <v>70016542</v>
      </c>
      <c r="K49" s="426">
        <f>'آبان 1400'!BH51</f>
        <v>70016542</v>
      </c>
      <c r="L49" s="426">
        <f t="shared" si="0"/>
        <v>0</v>
      </c>
      <c r="M49" s="427"/>
      <c r="N49" s="426"/>
    </row>
    <row r="50" spans="2:14" s="423" customFormat="1" ht="11.25" customHeight="1" x14ac:dyDescent="0.2">
      <c r="B50" s="424">
        <f>'آبان 1400'!B52</f>
        <v>46</v>
      </c>
      <c r="C50" s="424" t="str">
        <f>'آبان 1400'!E52</f>
        <v>حسین</v>
      </c>
      <c r="D50" s="424" t="str">
        <f>'آبان 1400'!F52</f>
        <v>صیدخانی</v>
      </c>
      <c r="E50" s="424" t="str">
        <f>'آبان 1400'!G52</f>
        <v xml:space="preserve">اداری </v>
      </c>
      <c r="F50" s="424" t="str">
        <f>'آبان 1400'!H52</f>
        <v>ش.تهران</v>
      </c>
      <c r="G50" s="424" t="str">
        <f>'آبان 1400'!I52</f>
        <v>124-700-4124212-1</v>
      </c>
      <c r="H50" s="424" t="str">
        <f>'آبان 1400'!J52</f>
        <v>4501207310</v>
      </c>
      <c r="I50" s="425">
        <f>'آبان 1400'!BH52</f>
        <v>62935957</v>
      </c>
      <c r="K50" s="426">
        <f>'آبان 1400'!BH52</f>
        <v>62935957</v>
      </c>
      <c r="L50" s="426">
        <f t="shared" si="0"/>
        <v>0</v>
      </c>
      <c r="M50" s="427"/>
      <c r="N50" s="426"/>
    </row>
    <row r="51" spans="2:14" s="423" customFormat="1" ht="11.25" customHeight="1" x14ac:dyDescent="0.2">
      <c r="B51" s="424">
        <f>'آبان 1400'!B53</f>
        <v>47</v>
      </c>
      <c r="C51" s="424" t="str">
        <f>'آبان 1400'!E53</f>
        <v>محمد</v>
      </c>
      <c r="D51" s="424" t="str">
        <f>'آبان 1400'!F53</f>
        <v>حسنی سوخته سرایی</v>
      </c>
      <c r="E51" s="424" t="str">
        <f>'آبان 1400'!G53</f>
        <v xml:space="preserve">اداری </v>
      </c>
      <c r="F51" s="424" t="str">
        <f>'آبان 1400'!H53</f>
        <v>ش.تهران</v>
      </c>
      <c r="G51" s="424" t="str">
        <f>'آبان 1400'!I53</f>
        <v>124-700-4133692-1</v>
      </c>
      <c r="H51" s="424" t="str">
        <f>'آبان 1400'!J53</f>
        <v>2162547597</v>
      </c>
      <c r="I51" s="425">
        <f>'آبان 1400'!BH53</f>
        <v>68290487</v>
      </c>
      <c r="K51" s="426">
        <f>'آبان 1400'!BH53</f>
        <v>68290487</v>
      </c>
      <c r="L51" s="426">
        <f t="shared" si="0"/>
        <v>0</v>
      </c>
      <c r="M51" s="427"/>
      <c r="N51" s="426"/>
    </row>
    <row r="52" spans="2:14" s="423" customFormat="1" ht="11.25" customHeight="1" x14ac:dyDescent="0.2">
      <c r="B52" s="424">
        <f>'آبان 1400'!B54</f>
        <v>48</v>
      </c>
      <c r="C52" s="424" t="str">
        <f>'آبان 1400'!E54</f>
        <v>محمد</v>
      </c>
      <c r="D52" s="424" t="str">
        <f>'آبان 1400'!F54</f>
        <v>جعفری</v>
      </c>
      <c r="E52" s="424" t="str">
        <f>'آبان 1400'!G54</f>
        <v xml:space="preserve">اداری </v>
      </c>
      <c r="F52" s="424" t="str">
        <f>'آبان 1400'!H54</f>
        <v>ش.تهران</v>
      </c>
      <c r="G52" s="424" t="str">
        <f>'آبان 1400'!I54</f>
        <v>124-813-4103461-1</v>
      </c>
      <c r="H52" s="424" t="str">
        <f>'آبان 1400'!J54</f>
        <v>4073524933</v>
      </c>
      <c r="I52" s="425">
        <f>'آبان 1400'!BH54</f>
        <v>73320814</v>
      </c>
      <c r="K52" s="426">
        <f>'آبان 1400'!BH54</f>
        <v>73320814</v>
      </c>
      <c r="L52" s="426">
        <f t="shared" si="0"/>
        <v>0</v>
      </c>
      <c r="M52" s="427"/>
      <c r="N52" s="426"/>
    </row>
    <row r="53" spans="2:14" s="423" customFormat="1" ht="11.25" customHeight="1" x14ac:dyDescent="0.2">
      <c r="B53" s="424">
        <f>'آبان 1400'!B55</f>
        <v>49</v>
      </c>
      <c r="C53" s="424" t="str">
        <f>'آبان 1400'!E55</f>
        <v>امیدرضا</v>
      </c>
      <c r="D53" s="424" t="str">
        <f>'آبان 1400'!F55</f>
        <v>داودیان گیلان</v>
      </c>
      <c r="E53" s="424" t="str">
        <f>'آبان 1400'!G55</f>
        <v xml:space="preserve">اداری </v>
      </c>
      <c r="F53" s="424" t="str">
        <f>'آبان 1400'!H55</f>
        <v>ش.تهران</v>
      </c>
      <c r="G53" s="424" t="str">
        <f>'آبان 1400'!I55</f>
        <v>444-813-3812492-1</v>
      </c>
      <c r="H53" s="424" t="str">
        <f>'آبان 1400'!J55</f>
        <v>0016036115</v>
      </c>
      <c r="I53" s="425">
        <f>'آبان 1400'!BH55</f>
        <v>73556834</v>
      </c>
      <c r="K53" s="426">
        <f>'آبان 1400'!BH55</f>
        <v>73556834</v>
      </c>
      <c r="L53" s="426">
        <f t="shared" si="0"/>
        <v>0</v>
      </c>
      <c r="M53" s="427"/>
      <c r="N53" s="426"/>
    </row>
    <row r="54" spans="2:14" s="423" customFormat="1" ht="11.25" customHeight="1" x14ac:dyDescent="0.2">
      <c r="B54" s="424">
        <f>'آبان 1400'!B56</f>
        <v>50</v>
      </c>
      <c r="C54" s="424" t="str">
        <f>'آبان 1400'!E56</f>
        <v>شهاب الدین</v>
      </c>
      <c r="D54" s="424" t="str">
        <f>'آبان 1400'!F56</f>
        <v>کربلایی حسینی</v>
      </c>
      <c r="E54" s="424" t="str">
        <f>'آبان 1400'!G56</f>
        <v xml:space="preserve">اداری </v>
      </c>
      <c r="F54" s="424" t="str">
        <f>'آبان 1400'!H56</f>
        <v>ش.تهران</v>
      </c>
      <c r="G54" s="424" t="str">
        <f>'آبان 1400'!I56</f>
        <v>288-813-9199732-1</v>
      </c>
      <c r="H54" s="424" t="str">
        <f>'آبان 1400'!J56</f>
        <v>0014785102</v>
      </c>
      <c r="I54" s="425">
        <f>'آبان 1400'!BH56</f>
        <v>69078049</v>
      </c>
      <c r="K54" s="426">
        <f>'آبان 1400'!BH56</f>
        <v>69078049</v>
      </c>
      <c r="L54" s="426">
        <f t="shared" si="0"/>
        <v>0</v>
      </c>
      <c r="M54" s="427"/>
      <c r="N54" s="426"/>
    </row>
    <row r="55" spans="2:14" s="423" customFormat="1" ht="11.25" customHeight="1" x14ac:dyDescent="0.2">
      <c r="B55" s="424">
        <f>'آبان 1400'!B57</f>
        <v>51</v>
      </c>
      <c r="C55" s="424" t="str">
        <f>'آبان 1400'!E57</f>
        <v>محمدحسین</v>
      </c>
      <c r="D55" s="424" t="str">
        <f>'آبان 1400'!F57</f>
        <v>جوادی</v>
      </c>
      <c r="E55" s="424" t="str">
        <f>'آبان 1400'!G57</f>
        <v xml:space="preserve">اداری </v>
      </c>
      <c r="F55" s="424" t="str">
        <f>'آبان 1400'!H57</f>
        <v>ش.تهران</v>
      </c>
      <c r="G55" s="424" t="str">
        <f>'آبان 1400'!I57</f>
        <v>124-700-4195711-1</v>
      </c>
      <c r="H55" s="424" t="str">
        <f>'آبان 1400'!J57</f>
        <v>0014020319</v>
      </c>
      <c r="I55" s="425">
        <f>'آبان 1400'!BH57</f>
        <v>71776578</v>
      </c>
      <c r="K55" s="426">
        <f>'آبان 1400'!BH57</f>
        <v>71776578</v>
      </c>
      <c r="L55" s="426">
        <f t="shared" si="0"/>
        <v>0</v>
      </c>
      <c r="M55" s="427"/>
      <c r="N55" s="426"/>
    </row>
    <row r="56" spans="2:14" s="423" customFormat="1" ht="11.25" customHeight="1" x14ac:dyDescent="0.2">
      <c r="B56" s="424">
        <f>'آبان 1400'!B58</f>
        <v>52</v>
      </c>
      <c r="C56" s="424" t="str">
        <f>'آبان 1400'!E58</f>
        <v>امیرحسین</v>
      </c>
      <c r="D56" s="424" t="str">
        <f>'آبان 1400'!F58</f>
        <v>خوئینی</v>
      </c>
      <c r="E56" s="424" t="str">
        <f>'آبان 1400'!G58</f>
        <v xml:space="preserve">اداری </v>
      </c>
      <c r="F56" s="424" t="str">
        <f>'آبان 1400'!H58</f>
        <v>ش.تهران</v>
      </c>
      <c r="G56" s="424" t="str">
        <f>'آبان 1400'!I58</f>
        <v>124-813-4114779-1</v>
      </c>
      <c r="H56" s="424" t="str">
        <f>'آبان 1400'!J58</f>
        <v>0017587141</v>
      </c>
      <c r="I56" s="425">
        <f>'آبان 1400'!BH58</f>
        <v>71009239</v>
      </c>
      <c r="K56" s="426">
        <f>'آبان 1400'!BH58</f>
        <v>71009239</v>
      </c>
      <c r="L56" s="426">
        <f t="shared" si="0"/>
        <v>0</v>
      </c>
      <c r="M56" s="427"/>
      <c r="N56" s="426"/>
    </row>
    <row r="57" spans="2:14" s="423" customFormat="1" ht="11.25" customHeight="1" x14ac:dyDescent="0.2">
      <c r="B57" s="424">
        <f>'آبان 1400'!B59</f>
        <v>53</v>
      </c>
      <c r="C57" s="424" t="str">
        <f>'آبان 1400'!E59</f>
        <v>محمدمهدی</v>
      </c>
      <c r="D57" s="424" t="str">
        <f>'آبان 1400'!F59</f>
        <v>سیدی نشلجی</v>
      </c>
      <c r="E57" s="424" t="str">
        <f>'آبان 1400'!G59</f>
        <v xml:space="preserve">اداری </v>
      </c>
      <c r="F57" s="424" t="str">
        <f>'آبان 1400'!H59</f>
        <v>ش.تهران</v>
      </c>
      <c r="G57" s="424" t="str">
        <f>'آبان 1400'!I59</f>
        <v>124-700-4111701-1</v>
      </c>
      <c r="H57" s="424" t="str">
        <f>'آبان 1400'!J59</f>
        <v>0311360475</v>
      </c>
      <c r="I57" s="425">
        <f>'آبان 1400'!BH59</f>
        <v>68649044</v>
      </c>
      <c r="K57" s="426">
        <f>'آبان 1400'!BH59</f>
        <v>68649044</v>
      </c>
      <c r="L57" s="426">
        <f t="shared" si="0"/>
        <v>0</v>
      </c>
      <c r="M57" s="427"/>
      <c r="N57" s="426"/>
    </row>
    <row r="58" spans="2:14" s="423" customFormat="1" ht="11.25" customHeight="1" x14ac:dyDescent="0.2">
      <c r="B58" s="424">
        <f>'آبان 1400'!B60</f>
        <v>54</v>
      </c>
      <c r="C58" s="424" t="str">
        <f>'آبان 1400'!E60</f>
        <v>بابک</v>
      </c>
      <c r="D58" s="424" t="str">
        <f>'آبان 1400'!F60</f>
        <v>ربیعی گودرزی</v>
      </c>
      <c r="E58" s="424" t="str">
        <f>'آبان 1400'!G60</f>
        <v xml:space="preserve">اداری </v>
      </c>
      <c r="F58" s="424" t="str">
        <f>'آبان 1400'!H60</f>
        <v>ش.تهران</v>
      </c>
      <c r="G58" s="424" t="str">
        <f>'آبان 1400'!I60</f>
        <v>230-813-91143238-1</v>
      </c>
      <c r="H58" s="424" t="str">
        <f>'آبان 1400'!J60</f>
        <v>0480755981</v>
      </c>
      <c r="I58" s="425">
        <f>'آبان 1400'!BH60</f>
        <v>73084795</v>
      </c>
      <c r="K58" s="426">
        <f>'آبان 1400'!BH60</f>
        <v>73084795</v>
      </c>
      <c r="L58" s="426">
        <f t="shared" si="0"/>
        <v>0</v>
      </c>
      <c r="M58" s="427"/>
      <c r="N58" s="426"/>
    </row>
    <row r="59" spans="2:14" s="423" customFormat="1" ht="11.25" customHeight="1" x14ac:dyDescent="0.2">
      <c r="B59" s="424">
        <f>'آبان 1400'!B61</f>
        <v>55</v>
      </c>
      <c r="C59" s="424" t="str">
        <f>'آبان 1400'!E61</f>
        <v>علی</v>
      </c>
      <c r="D59" s="424" t="str">
        <f>'آبان 1400'!F61</f>
        <v>افتخاری</v>
      </c>
      <c r="E59" s="424" t="str">
        <f>'آبان 1400'!G61</f>
        <v xml:space="preserve">اداری </v>
      </c>
      <c r="F59" s="424" t="str">
        <f>'آبان 1400'!H61</f>
        <v>ش.تهران</v>
      </c>
      <c r="G59" s="424" t="str">
        <f>'آبان 1400'!I61</f>
        <v>124-700-4175510-1</v>
      </c>
      <c r="H59" s="424" t="str">
        <f>'آبان 1400'!J61</f>
        <v>0063572168</v>
      </c>
      <c r="I59" s="425">
        <f>'آبان 1400'!BH61</f>
        <v>62040499</v>
      </c>
      <c r="K59" s="426">
        <f>'آبان 1400'!BH61</f>
        <v>62040499</v>
      </c>
      <c r="L59" s="426">
        <f t="shared" si="0"/>
        <v>0</v>
      </c>
      <c r="M59" s="427"/>
      <c r="N59" s="426"/>
    </row>
    <row r="60" spans="2:14" s="423" customFormat="1" ht="11.25" customHeight="1" x14ac:dyDescent="0.2">
      <c r="B60" s="424">
        <f>'آبان 1400'!B62</f>
        <v>56</v>
      </c>
      <c r="C60" s="424" t="str">
        <f>'آبان 1400'!E62</f>
        <v>حمید</v>
      </c>
      <c r="D60" s="424" t="str">
        <f>'آبان 1400'!F62</f>
        <v>باقری روحی</v>
      </c>
      <c r="E60" s="424" t="str">
        <f>'آبان 1400'!G62</f>
        <v xml:space="preserve">اداری </v>
      </c>
      <c r="F60" s="424" t="str">
        <f>'آبان 1400'!H62</f>
        <v>ش.تهران</v>
      </c>
      <c r="G60" s="424" t="str">
        <f>'آبان 1400'!I62</f>
        <v>124-700-4192913-1</v>
      </c>
      <c r="H60" s="424" t="str">
        <f>'آبان 1400'!J62</f>
        <v>0321675894</v>
      </c>
      <c r="I60" s="425">
        <f>'آبان 1400'!BH62</f>
        <v>69180364</v>
      </c>
      <c r="K60" s="426">
        <f>'آبان 1400'!BH62</f>
        <v>69180364</v>
      </c>
      <c r="L60" s="426">
        <f t="shared" si="0"/>
        <v>0</v>
      </c>
      <c r="M60" s="427"/>
      <c r="N60" s="426"/>
    </row>
    <row r="61" spans="2:14" s="423" customFormat="1" ht="11.25" customHeight="1" x14ac:dyDescent="0.2">
      <c r="B61" s="424">
        <f>'آبان 1400'!B63</f>
        <v>57</v>
      </c>
      <c r="C61" s="424" t="str">
        <f>'آبان 1400'!E63</f>
        <v>امین</v>
      </c>
      <c r="D61" s="424" t="str">
        <f>'آبان 1400'!F63</f>
        <v>خادمی</v>
      </c>
      <c r="E61" s="424" t="str">
        <f>'آبان 1400'!G63</f>
        <v xml:space="preserve">اداری </v>
      </c>
      <c r="F61" s="424" t="str">
        <f>'آبان 1400'!H63</f>
        <v>ش.تهران</v>
      </c>
      <c r="G61" s="424" t="str">
        <f>'آبان 1400'!I63</f>
        <v>124-813-4174752-1</v>
      </c>
      <c r="H61" s="424" t="str">
        <f>'آبان 1400'!J63</f>
        <v>4900411061</v>
      </c>
      <c r="I61" s="425">
        <f>'آبان 1400'!BH63</f>
        <v>62276518</v>
      </c>
      <c r="K61" s="426">
        <f>'آبان 1400'!BH63</f>
        <v>62276518</v>
      </c>
      <c r="L61" s="426">
        <f t="shared" si="0"/>
        <v>0</v>
      </c>
      <c r="M61" s="427"/>
      <c r="N61" s="426"/>
    </row>
    <row r="62" spans="2:14" s="423" customFormat="1" ht="11.25" customHeight="1" x14ac:dyDescent="0.2">
      <c r="B62" s="424">
        <f>'آبان 1400'!B64</f>
        <v>58</v>
      </c>
      <c r="C62" s="424" t="str">
        <f>'آبان 1400'!E64</f>
        <v>سعید</v>
      </c>
      <c r="D62" s="424" t="str">
        <f>'آبان 1400'!F64</f>
        <v>سلیمی</v>
      </c>
      <c r="E62" s="424" t="str">
        <f>'آبان 1400'!G64</f>
        <v xml:space="preserve">اداری </v>
      </c>
      <c r="F62" s="424" t="str">
        <f>'آبان 1400'!H64</f>
        <v>ش.تهران</v>
      </c>
      <c r="G62" s="424" t="str">
        <f>'آبان 1400'!I64</f>
        <v>124-700-4183341-1</v>
      </c>
      <c r="H62" s="424" t="str">
        <f>'آبان 1400'!J64</f>
        <v>3259160000</v>
      </c>
      <c r="I62" s="425">
        <f>'آبان 1400'!BH64</f>
        <v>74328462</v>
      </c>
      <c r="K62" s="426">
        <f>'آبان 1400'!BH64</f>
        <v>74328462</v>
      </c>
      <c r="L62" s="426">
        <f t="shared" si="0"/>
        <v>0</v>
      </c>
      <c r="M62" s="427"/>
      <c r="N62" s="426"/>
    </row>
    <row r="63" spans="2:14" s="423" customFormat="1" ht="11.25" customHeight="1" x14ac:dyDescent="0.2">
      <c r="B63" s="424">
        <f>'آبان 1400'!B65</f>
        <v>59</v>
      </c>
      <c r="C63" s="424" t="str">
        <f>'آبان 1400'!E65</f>
        <v>مهدی</v>
      </c>
      <c r="D63" s="424" t="str">
        <f>'آبان 1400'!F65</f>
        <v>علیشاهی</v>
      </c>
      <c r="E63" s="424" t="str">
        <f>'آبان 1400'!G65</f>
        <v xml:space="preserve">اداری </v>
      </c>
      <c r="F63" s="424" t="str">
        <f>'آبان 1400'!H65</f>
        <v>ش.تهران</v>
      </c>
      <c r="G63" s="424" t="str">
        <f>'آبان 1400'!I65</f>
        <v>124-700-4183808-1</v>
      </c>
      <c r="H63" s="424" t="str">
        <f>'آبان 1400'!J65</f>
        <v>0493441859</v>
      </c>
      <c r="I63" s="425">
        <f>'آبان 1400'!BH65</f>
        <v>71106478</v>
      </c>
      <c r="K63" s="426">
        <f>'آبان 1400'!BH65</f>
        <v>71106478</v>
      </c>
      <c r="L63" s="426">
        <f t="shared" si="0"/>
        <v>0</v>
      </c>
      <c r="M63" s="427"/>
      <c r="N63" s="426"/>
    </row>
    <row r="64" spans="2:14" s="423" customFormat="1" ht="11.25" customHeight="1" x14ac:dyDescent="0.2">
      <c r="B64" s="424">
        <f>'آبان 1400'!B66</f>
        <v>60</v>
      </c>
      <c r="C64" s="424" t="str">
        <f>'آبان 1400'!E66</f>
        <v>امیرحسین</v>
      </c>
      <c r="D64" s="424" t="str">
        <f>'آبان 1400'!F66</f>
        <v>کوزه گر</v>
      </c>
      <c r="E64" s="424" t="str">
        <f>'آبان 1400'!G66</f>
        <v xml:space="preserve">اداری </v>
      </c>
      <c r="F64" s="424" t="str">
        <f>'آبان 1400'!H66</f>
        <v>ش.تهران</v>
      </c>
      <c r="G64" s="424" t="str">
        <f>'آبان 1400'!I66</f>
        <v>124-700-4175538-1</v>
      </c>
      <c r="H64" s="424" t="str">
        <f>'آبان 1400'!J66</f>
        <v>2270087951</v>
      </c>
      <c r="I64" s="425">
        <f>'آبان 1400'!BH66</f>
        <v>61853099</v>
      </c>
      <c r="K64" s="426">
        <f>'آبان 1400'!BH66</f>
        <v>61853099</v>
      </c>
      <c r="L64" s="426">
        <f t="shared" si="0"/>
        <v>0</v>
      </c>
      <c r="M64" s="427"/>
      <c r="N64" s="426"/>
    </row>
    <row r="65" spans="2:14" s="423" customFormat="1" ht="11.25" customHeight="1" x14ac:dyDescent="0.2">
      <c r="B65" s="424">
        <f>'آبان 1400'!B67</f>
        <v>61</v>
      </c>
      <c r="C65" s="424" t="str">
        <f>'آبان 1400'!E67</f>
        <v>رضا</v>
      </c>
      <c r="D65" s="424" t="str">
        <f>'آبان 1400'!F67</f>
        <v>خسروی</v>
      </c>
      <c r="E65" s="424" t="str">
        <f>'آبان 1400'!G67</f>
        <v xml:space="preserve">اداری </v>
      </c>
      <c r="F65" s="424" t="str">
        <f>'آبان 1400'!H67</f>
        <v>ش.تهران</v>
      </c>
      <c r="G65" s="424" t="str">
        <f>'آبان 1400'!I67</f>
        <v>124-700-939349-1</v>
      </c>
      <c r="H65" s="424" t="str">
        <f>'آبان 1400'!J67</f>
        <v>0640507069</v>
      </c>
      <c r="I65" s="425">
        <f>'آبان 1400'!BH67</f>
        <v>76250287</v>
      </c>
      <c r="K65" s="426">
        <f>'آبان 1400'!BH67</f>
        <v>76250287</v>
      </c>
      <c r="L65" s="426">
        <f t="shared" si="0"/>
        <v>0</v>
      </c>
      <c r="M65" s="427"/>
      <c r="N65" s="426"/>
    </row>
    <row r="66" spans="2:14" s="423" customFormat="1" ht="11.25" customHeight="1" x14ac:dyDescent="0.2">
      <c r="B66" s="424">
        <f>'آبان 1400'!B68</f>
        <v>62</v>
      </c>
      <c r="C66" s="424" t="str">
        <f>'آبان 1400'!E68</f>
        <v>جواد</v>
      </c>
      <c r="D66" s="424" t="str">
        <f>'آبان 1400'!F68</f>
        <v>داوری مقدم</v>
      </c>
      <c r="E66" s="424" t="str">
        <f>'آبان 1400'!G68</f>
        <v xml:space="preserve">اداری </v>
      </c>
      <c r="F66" s="424" t="str">
        <f>'آبان 1400'!H68</f>
        <v>ش.تهران</v>
      </c>
      <c r="G66" s="424" t="str">
        <f>'آبان 1400'!I68</f>
        <v>124-700-4173697-1</v>
      </c>
      <c r="H66" s="424" t="str">
        <f>'آبان 1400'!J68</f>
        <v>0410009768</v>
      </c>
      <c r="I66" s="425">
        <f>'آبان 1400'!BH68</f>
        <v>62144816</v>
      </c>
      <c r="K66" s="426">
        <f>'آبان 1400'!BH68</f>
        <v>62144816</v>
      </c>
      <c r="L66" s="426">
        <f t="shared" si="0"/>
        <v>0</v>
      </c>
      <c r="M66" s="427"/>
      <c r="N66" s="426"/>
    </row>
    <row r="67" spans="2:14" s="423" customFormat="1" ht="11.25" customHeight="1" x14ac:dyDescent="0.2">
      <c r="B67" s="424">
        <f>'آبان 1400'!B69</f>
        <v>63</v>
      </c>
      <c r="C67" s="424" t="str">
        <f>'آبان 1400'!E69</f>
        <v>سید مرتضی</v>
      </c>
      <c r="D67" s="424" t="str">
        <f>'آبان 1400'!F69</f>
        <v>مرعشیان</v>
      </c>
      <c r="E67" s="424" t="str">
        <f>'آبان 1400'!G69</f>
        <v xml:space="preserve">اداری </v>
      </c>
      <c r="F67" s="424" t="str">
        <f>'آبان 1400'!H69</f>
        <v>ش.تهران</v>
      </c>
      <c r="G67" s="424" t="str">
        <f>'آبان 1400'!I69</f>
        <v>124-700-4175243-1</v>
      </c>
      <c r="H67" s="424" t="str">
        <f>'آبان 1400'!J69</f>
        <v>5260083377</v>
      </c>
      <c r="I67" s="425">
        <f>'آبان 1400'!BH69</f>
        <v>66678204</v>
      </c>
      <c r="K67" s="426">
        <f>'آبان 1400'!BH69</f>
        <v>66678204</v>
      </c>
      <c r="L67" s="426">
        <f t="shared" si="0"/>
        <v>0</v>
      </c>
      <c r="M67" s="427"/>
      <c r="N67" s="426"/>
    </row>
    <row r="68" spans="2:14" s="423" customFormat="1" ht="11.25" customHeight="1" x14ac:dyDescent="0.2">
      <c r="B68" s="424">
        <f>'آبان 1400'!B70</f>
        <v>64</v>
      </c>
      <c r="C68" s="424" t="str">
        <f>'آبان 1400'!E70</f>
        <v xml:space="preserve">محمد مهدی </v>
      </c>
      <c r="D68" s="424" t="str">
        <f>'آبان 1400'!F70</f>
        <v>ساجدی</v>
      </c>
      <c r="E68" s="424" t="str">
        <f>'آبان 1400'!G70</f>
        <v xml:space="preserve">اداری </v>
      </c>
      <c r="F68" s="424" t="str">
        <f>'آبان 1400'!H70</f>
        <v>ش.تهران</v>
      </c>
      <c r="G68" s="424" t="str">
        <f>'آبان 1400'!I70</f>
        <v>390-813-4033293-1</v>
      </c>
      <c r="H68" s="424" t="str">
        <f>'آبان 1400'!J70</f>
        <v>4609942471</v>
      </c>
      <c r="I68" s="425">
        <f>'آبان 1400'!BH70</f>
        <v>92640942</v>
      </c>
      <c r="K68" s="426">
        <f>'آبان 1400'!BH70</f>
        <v>92640942</v>
      </c>
      <c r="L68" s="426">
        <f t="shared" si="0"/>
        <v>0</v>
      </c>
      <c r="M68" s="427"/>
      <c r="N68" s="426"/>
    </row>
    <row r="69" spans="2:14" s="423" customFormat="1" ht="11.25" customHeight="1" x14ac:dyDescent="0.2">
      <c r="B69" s="424">
        <f>'آبان 1400'!B71</f>
        <v>65</v>
      </c>
      <c r="C69" s="424" t="str">
        <f>'آبان 1400'!E71</f>
        <v>نوید</v>
      </c>
      <c r="D69" s="424" t="str">
        <f>'آبان 1400'!F71</f>
        <v>پیشرو</v>
      </c>
      <c r="E69" s="424" t="str">
        <f>'آبان 1400'!G71</f>
        <v xml:space="preserve">اداری </v>
      </c>
      <c r="F69" s="424" t="str">
        <f>'آبان 1400'!H71</f>
        <v>ش.تهران</v>
      </c>
      <c r="G69" s="424" t="str">
        <f>'آبان 1400'!I71</f>
        <v>255-700-4178687-1</v>
      </c>
      <c r="H69" s="424" t="str">
        <f>'آبان 1400'!J71</f>
        <v>0491653751</v>
      </c>
      <c r="I69" s="425">
        <f>'آبان 1400'!BH71</f>
        <v>87747303</v>
      </c>
      <c r="K69" s="426">
        <f>'آبان 1400'!BH71</f>
        <v>87747303</v>
      </c>
      <c r="L69" s="426">
        <f t="shared" si="0"/>
        <v>0</v>
      </c>
      <c r="M69" s="427"/>
      <c r="N69" s="426"/>
    </row>
    <row r="70" spans="2:14" s="423" customFormat="1" ht="11.25" customHeight="1" x14ac:dyDescent="0.2">
      <c r="B70" s="424">
        <f>'آبان 1400'!B72</f>
        <v>66</v>
      </c>
      <c r="C70" s="424" t="str">
        <f>'آبان 1400'!E72</f>
        <v xml:space="preserve">حجت </v>
      </c>
      <c r="D70" s="424" t="str">
        <f>'آبان 1400'!F72</f>
        <v>پیران</v>
      </c>
      <c r="E70" s="424" t="str">
        <f>'آبان 1400'!G72</f>
        <v xml:space="preserve">اداری </v>
      </c>
      <c r="F70" s="424" t="str">
        <f>'آبان 1400'!H72</f>
        <v>ش.تهران</v>
      </c>
      <c r="G70" s="424" t="str">
        <f>'آبان 1400'!I72</f>
        <v>119-813-3107485-1</v>
      </c>
      <c r="H70" s="424" t="str">
        <f>'آبان 1400'!J72</f>
        <v>1610162218</v>
      </c>
      <c r="I70" s="425">
        <f>'آبان 1400'!BH72</f>
        <v>75325199</v>
      </c>
      <c r="K70" s="426">
        <f>'آبان 1400'!BH72</f>
        <v>75325199</v>
      </c>
      <c r="L70" s="426">
        <f t="shared" ref="L70:L133" si="1">K70-I70</f>
        <v>0</v>
      </c>
      <c r="M70" s="427"/>
      <c r="N70" s="426"/>
    </row>
    <row r="71" spans="2:14" s="423" customFormat="1" ht="11.25" customHeight="1" x14ac:dyDescent="0.2">
      <c r="B71" s="424">
        <f>'آبان 1400'!B73</f>
        <v>67</v>
      </c>
      <c r="C71" s="424" t="str">
        <f>'آبان 1400'!E73</f>
        <v>عباس</v>
      </c>
      <c r="D71" s="424" t="str">
        <f>'آبان 1400'!F73</f>
        <v>ابوطالبی</v>
      </c>
      <c r="E71" s="424" t="str">
        <f>'آبان 1400'!G73</f>
        <v xml:space="preserve">اداری </v>
      </c>
      <c r="F71" s="424" t="str">
        <f>'آبان 1400'!H73</f>
        <v>ش.تهران</v>
      </c>
      <c r="G71" s="424" t="str">
        <f>'آبان 1400'!I73</f>
        <v>366-876-3974712-1</v>
      </c>
      <c r="H71" s="424" t="str">
        <f>'آبان 1400'!J73</f>
        <v>5410011287</v>
      </c>
      <c r="I71" s="425">
        <f>'آبان 1400'!BH73</f>
        <v>100328382</v>
      </c>
      <c r="K71" s="426">
        <f>'آبان 1400'!BH73</f>
        <v>100328382</v>
      </c>
      <c r="L71" s="426">
        <f t="shared" si="1"/>
        <v>0</v>
      </c>
      <c r="M71" s="427"/>
      <c r="N71" s="426"/>
    </row>
    <row r="72" spans="2:14" s="423" customFormat="1" ht="11.25" customHeight="1" x14ac:dyDescent="0.2">
      <c r="B72" s="424">
        <f>'آبان 1400'!B74</f>
        <v>68</v>
      </c>
      <c r="C72" s="424" t="str">
        <f>'آبان 1400'!E74</f>
        <v>فاطمه</v>
      </c>
      <c r="D72" s="424" t="str">
        <f>'آبان 1400'!F74</f>
        <v>نبی زاده</v>
      </c>
      <c r="E72" s="424" t="str">
        <f>'آبان 1400'!G74</f>
        <v xml:space="preserve">اداری </v>
      </c>
      <c r="F72" s="424" t="str">
        <f>'آبان 1400'!H74</f>
        <v>ش.تهران</v>
      </c>
      <c r="G72" s="424" t="str">
        <f>'آبان 1400'!I74</f>
        <v>255-813-4200950-1</v>
      </c>
      <c r="H72" s="424" t="str">
        <f>'آبان 1400'!J74</f>
        <v>0080919375</v>
      </c>
      <c r="I72" s="425">
        <f>'آبان 1400'!BH74</f>
        <v>56660670</v>
      </c>
      <c r="K72" s="426">
        <f>'آبان 1400'!BH74</f>
        <v>56660670</v>
      </c>
      <c r="L72" s="426">
        <f t="shared" si="1"/>
        <v>0</v>
      </c>
      <c r="M72" s="427"/>
      <c r="N72" s="426"/>
    </row>
    <row r="73" spans="2:14" s="423" customFormat="1" ht="11.25" customHeight="1" x14ac:dyDescent="0.2">
      <c r="B73" s="424">
        <f>'آبان 1400'!B75</f>
        <v>69</v>
      </c>
      <c r="C73" s="424" t="str">
        <f>'آبان 1400'!E75</f>
        <v>سید ایمان</v>
      </c>
      <c r="D73" s="424" t="str">
        <f>'آبان 1400'!F75</f>
        <v>موسوی</v>
      </c>
      <c r="E73" s="424" t="str">
        <f>'آبان 1400'!G75</f>
        <v xml:space="preserve">اداری </v>
      </c>
      <c r="F73" s="424" t="str">
        <f>'آبان 1400'!H75</f>
        <v>ش.تهران</v>
      </c>
      <c r="G73" s="424" t="str">
        <f>'آبان 1400'!I75</f>
        <v>124-813-4236103-1</v>
      </c>
      <c r="H73" s="424" t="str">
        <f>'آبان 1400'!J75</f>
        <v>4680049057</v>
      </c>
      <c r="I73" s="425">
        <f>'آبان 1400'!BH75</f>
        <v>79841395</v>
      </c>
      <c r="K73" s="426">
        <f>'آبان 1400'!BH75</f>
        <v>79841395</v>
      </c>
      <c r="L73" s="426">
        <f t="shared" si="1"/>
        <v>0</v>
      </c>
      <c r="M73" s="427"/>
      <c r="N73" s="426"/>
    </row>
    <row r="74" spans="2:14" s="423" customFormat="1" ht="11.25" customHeight="1" x14ac:dyDescent="0.2">
      <c r="B74" s="424">
        <f>'آبان 1400'!B76</f>
        <v>70</v>
      </c>
      <c r="C74" s="424" t="str">
        <f>'آبان 1400'!E76</f>
        <v>فاطمه</v>
      </c>
      <c r="D74" s="424" t="str">
        <f>'آبان 1400'!F76</f>
        <v>مومنی رینه</v>
      </c>
      <c r="E74" s="424" t="str">
        <f>'آبان 1400'!G76</f>
        <v xml:space="preserve">اداری </v>
      </c>
      <c r="F74" s="424" t="str">
        <f>'آبان 1400'!H76</f>
        <v>ش.تهران</v>
      </c>
      <c r="G74" s="424" t="str">
        <f>'آبان 1400'!I76</f>
        <v>124-813-4204648-1</v>
      </c>
      <c r="H74" s="424" t="str">
        <f>'آبان 1400'!J76</f>
        <v>2130432719</v>
      </c>
      <c r="I74" s="425">
        <f>'آبان 1400'!BH76</f>
        <v>66452842</v>
      </c>
      <c r="K74" s="426">
        <f>'آبان 1400'!BH76</f>
        <v>66452842</v>
      </c>
      <c r="L74" s="426">
        <f t="shared" si="1"/>
        <v>0</v>
      </c>
      <c r="M74" s="427"/>
      <c r="N74" s="426"/>
    </row>
    <row r="75" spans="2:14" s="423" customFormat="1" ht="11.25" customHeight="1" x14ac:dyDescent="0.2">
      <c r="B75" s="424">
        <f>'آبان 1400'!B77</f>
        <v>71</v>
      </c>
      <c r="C75" s="424" t="str">
        <f>'آبان 1400'!E77</f>
        <v>علیرضا</v>
      </c>
      <c r="D75" s="424" t="str">
        <f>'آبان 1400'!F77</f>
        <v>حاجی محمدی توران پشتی</v>
      </c>
      <c r="E75" s="424" t="str">
        <f>'آبان 1400'!G77</f>
        <v xml:space="preserve">اداری </v>
      </c>
      <c r="F75" s="424" t="str">
        <f>'آبان 1400'!H77</f>
        <v>ش.تهران</v>
      </c>
      <c r="G75" s="424" t="str">
        <f>'آبان 1400'!I77</f>
        <v>124-700-4135930-1</v>
      </c>
      <c r="H75" s="424" t="str">
        <f>'آبان 1400'!J77</f>
        <v>0310078636</v>
      </c>
      <c r="I75" s="425">
        <f>'آبان 1400'!BH77</f>
        <v>68885064</v>
      </c>
      <c r="K75" s="426">
        <f>'آبان 1400'!BH77</f>
        <v>68885064</v>
      </c>
      <c r="L75" s="426">
        <f t="shared" si="1"/>
        <v>0</v>
      </c>
      <c r="M75" s="427"/>
      <c r="N75" s="426"/>
    </row>
    <row r="76" spans="2:14" s="423" customFormat="1" ht="11.25" customHeight="1" x14ac:dyDescent="0.2">
      <c r="B76" s="424">
        <f>'آبان 1400'!B78</f>
        <v>72</v>
      </c>
      <c r="C76" s="424" t="str">
        <f>'آبان 1400'!E78</f>
        <v>محسن</v>
      </c>
      <c r="D76" s="424" t="str">
        <f>'آبان 1400'!F78</f>
        <v>نقی زاده</v>
      </c>
      <c r="E76" s="424" t="str">
        <f>'آبان 1400'!G78</f>
        <v xml:space="preserve">اداری </v>
      </c>
      <c r="F76" s="424" t="str">
        <f>'آبان 1400'!H78</f>
        <v>ش.تهران</v>
      </c>
      <c r="G76" s="424" t="str">
        <f>'آبان 1400'!I78</f>
        <v>124-700-4178285-1</v>
      </c>
      <c r="H76" s="424" t="str">
        <f>'آبان 1400'!J78</f>
        <v>0019283067</v>
      </c>
      <c r="I76" s="425">
        <f>'آبان 1400'!BH78</f>
        <v>66712269</v>
      </c>
      <c r="K76" s="426">
        <f>'آبان 1400'!BH78</f>
        <v>66712269</v>
      </c>
      <c r="L76" s="426">
        <f t="shared" si="1"/>
        <v>0</v>
      </c>
      <c r="M76" s="427"/>
      <c r="N76" s="426"/>
    </row>
    <row r="77" spans="2:14" s="423" customFormat="1" ht="11.25" customHeight="1" x14ac:dyDescent="0.2">
      <c r="B77" s="424">
        <f>'آبان 1400'!B79</f>
        <v>73</v>
      </c>
      <c r="C77" s="424" t="str">
        <f>'آبان 1400'!E79</f>
        <v>علیرضا</v>
      </c>
      <c r="D77" s="424" t="str">
        <f>'آبان 1400'!F79</f>
        <v>همتی</v>
      </c>
      <c r="E77" s="424" t="str">
        <f>'آبان 1400'!G79</f>
        <v xml:space="preserve">اداری </v>
      </c>
      <c r="F77" s="424" t="str">
        <f>'آبان 1400'!H79</f>
        <v>ش.تهران</v>
      </c>
      <c r="G77" s="424" t="str">
        <f>'آبان 1400'!I79</f>
        <v>124-700-4275964-1</v>
      </c>
      <c r="H77" s="424" t="str">
        <f>'آبان 1400'!J79</f>
        <v>0078617413</v>
      </c>
      <c r="I77" s="425">
        <f>'آبان 1400'!BH79</f>
        <v>106266770</v>
      </c>
      <c r="K77" s="426">
        <f>'آبان 1400'!BH79</f>
        <v>106266770</v>
      </c>
      <c r="L77" s="426">
        <f t="shared" si="1"/>
        <v>0</v>
      </c>
      <c r="M77" s="427"/>
      <c r="N77" s="426"/>
    </row>
    <row r="78" spans="2:14" s="423" customFormat="1" ht="11.25" customHeight="1" x14ac:dyDescent="0.2">
      <c r="B78" s="424">
        <f>'آبان 1400'!B80</f>
        <v>74</v>
      </c>
      <c r="C78" s="424" t="str">
        <f>'آبان 1400'!E80</f>
        <v>سهیل</v>
      </c>
      <c r="D78" s="424" t="str">
        <f>'آبان 1400'!F80</f>
        <v xml:space="preserve">سهرابی </v>
      </c>
      <c r="E78" s="424" t="str">
        <f>'آبان 1400'!G80</f>
        <v xml:space="preserve">اداری </v>
      </c>
      <c r="F78" s="424" t="str">
        <f>'آبان 1400'!H80</f>
        <v>ش.تهران</v>
      </c>
      <c r="G78" s="424" t="str">
        <f>'آبان 1400'!I80</f>
        <v>124-700-4269549-1</v>
      </c>
      <c r="H78" s="424" t="str">
        <f>'آبان 1400'!J80</f>
        <v>4260114018</v>
      </c>
      <c r="I78" s="425">
        <f>'آبان 1400'!BH80</f>
        <v>68836444</v>
      </c>
      <c r="K78" s="426">
        <f>'آبان 1400'!BH80</f>
        <v>68836444</v>
      </c>
      <c r="L78" s="426">
        <f t="shared" si="1"/>
        <v>0</v>
      </c>
      <c r="M78" s="427"/>
      <c r="N78" s="426"/>
    </row>
    <row r="79" spans="2:14" s="423" customFormat="1" ht="11.25" customHeight="1" x14ac:dyDescent="0.2">
      <c r="B79" s="424">
        <f>'آبان 1400'!B81</f>
        <v>75</v>
      </c>
      <c r="C79" s="424" t="str">
        <f>'آبان 1400'!E81</f>
        <v>رضا</v>
      </c>
      <c r="D79" s="424" t="str">
        <f>'آبان 1400'!F81</f>
        <v>شفیعی</v>
      </c>
      <c r="E79" s="424" t="str">
        <f>'آبان 1400'!G81</f>
        <v xml:space="preserve">اداری </v>
      </c>
      <c r="F79" s="424" t="str">
        <f>'آبان 1400'!H81</f>
        <v>ش.تهران</v>
      </c>
      <c r="G79" s="424" t="str">
        <f>'آبان 1400'!I81</f>
        <v>292-700-4306887-1</v>
      </c>
      <c r="H79" s="424" t="str">
        <f>'آبان 1400'!J81</f>
        <v>6660088660</v>
      </c>
      <c r="I79" s="425">
        <f>'آبان 1400'!BH81</f>
        <v>85626457</v>
      </c>
      <c r="K79" s="426">
        <f>'آبان 1400'!BH81</f>
        <v>85626457</v>
      </c>
      <c r="L79" s="426">
        <f t="shared" si="1"/>
        <v>0</v>
      </c>
      <c r="M79" s="427"/>
      <c r="N79" s="426"/>
    </row>
    <row r="80" spans="2:14" s="423" customFormat="1" ht="11.25" customHeight="1" x14ac:dyDescent="0.2">
      <c r="B80" s="424">
        <f>'آبان 1400'!B82</f>
        <v>76</v>
      </c>
      <c r="C80" s="424" t="str">
        <f>'آبان 1400'!E82</f>
        <v>فرشاد</v>
      </c>
      <c r="D80" s="424" t="str">
        <f>'آبان 1400'!F82</f>
        <v>سه گانه</v>
      </c>
      <c r="E80" s="424" t="str">
        <f>'آبان 1400'!G82</f>
        <v xml:space="preserve">اداری </v>
      </c>
      <c r="F80" s="424" t="str">
        <f>'آبان 1400'!H82</f>
        <v>سمنان</v>
      </c>
      <c r="G80" s="424" t="str">
        <f>'آبان 1400'!I82</f>
        <v>323-700-9923437-1</v>
      </c>
      <c r="H80" s="424">
        <f>'آبان 1400'!J82</f>
        <v>4569923437</v>
      </c>
      <c r="I80" s="425">
        <f>'آبان 1400'!BH82</f>
        <v>83521849</v>
      </c>
      <c r="K80" s="426">
        <f>'آبان 1400'!BH82</f>
        <v>83521849</v>
      </c>
      <c r="L80" s="426">
        <f t="shared" si="1"/>
        <v>0</v>
      </c>
      <c r="M80" s="427"/>
      <c r="N80" s="426"/>
    </row>
    <row r="81" spans="2:14" s="423" customFormat="1" ht="11.25" customHeight="1" x14ac:dyDescent="0.2">
      <c r="B81" s="424">
        <f>'آبان 1400'!B83</f>
        <v>77</v>
      </c>
      <c r="C81" s="424" t="str">
        <f>'آبان 1400'!E83</f>
        <v>سیدعلیرضا</v>
      </c>
      <c r="D81" s="424" t="str">
        <f>'آبان 1400'!F83</f>
        <v>موسوی</v>
      </c>
      <c r="E81" s="424" t="str">
        <f>'آبان 1400'!G83</f>
        <v xml:space="preserve">اداری </v>
      </c>
      <c r="F81" s="424" t="str">
        <f>'آبان 1400'!H83</f>
        <v>سمنان</v>
      </c>
      <c r="G81" s="424" t="str">
        <f>'آبان 1400'!I83</f>
        <v>174-12-4235054-1</v>
      </c>
      <c r="H81" s="424" t="str">
        <f>'آبان 1400'!J83</f>
        <v>0017541433</v>
      </c>
      <c r="I81" s="425">
        <f>'آبان 1400'!BH83</f>
        <v>83747213</v>
      </c>
      <c r="K81" s="426">
        <f>'آبان 1400'!BH83</f>
        <v>83747213</v>
      </c>
      <c r="L81" s="426">
        <f t="shared" si="1"/>
        <v>0</v>
      </c>
      <c r="M81" s="427"/>
      <c r="N81" s="426"/>
    </row>
    <row r="82" spans="2:14" s="423" customFormat="1" ht="11.25" customHeight="1" x14ac:dyDescent="0.2">
      <c r="B82" s="424">
        <f>'آبان 1400'!B84</f>
        <v>78</v>
      </c>
      <c r="C82" s="424" t="str">
        <f>'آبان 1400'!E84</f>
        <v xml:space="preserve">محسن </v>
      </c>
      <c r="D82" s="424" t="str">
        <f>'آبان 1400'!F84</f>
        <v>رمضان پور اردستانی</v>
      </c>
      <c r="E82" s="424" t="str">
        <f>'آبان 1400'!G84</f>
        <v xml:space="preserve">اداری </v>
      </c>
      <c r="F82" s="424" t="str">
        <f>'آبان 1400'!H84</f>
        <v>اصفهان</v>
      </c>
      <c r="G82" s="424" t="str">
        <f>'آبان 1400'!I84</f>
        <v>131-813-3342412-1</v>
      </c>
      <c r="H82" s="424">
        <f>'آبان 1400'!J84</f>
        <v>1189929252</v>
      </c>
      <c r="I82" s="425">
        <f>'آبان 1400'!BH84</f>
        <v>80882076</v>
      </c>
      <c r="K82" s="426">
        <f>'آبان 1400'!BH84</f>
        <v>80882076</v>
      </c>
      <c r="L82" s="426">
        <f t="shared" si="1"/>
        <v>0</v>
      </c>
      <c r="M82" s="427"/>
      <c r="N82" s="426"/>
    </row>
    <row r="83" spans="2:14" s="423" customFormat="1" ht="11.25" customHeight="1" x14ac:dyDescent="0.2">
      <c r="B83" s="424">
        <f>'آبان 1400'!B85</f>
        <v>79</v>
      </c>
      <c r="C83" s="424" t="str">
        <f>'آبان 1400'!E85</f>
        <v>محمد حامد</v>
      </c>
      <c r="D83" s="424" t="str">
        <f>'آبان 1400'!F85</f>
        <v>رزمخواه</v>
      </c>
      <c r="E83" s="424" t="str">
        <f>'آبان 1400'!G85</f>
        <v xml:space="preserve">اداری </v>
      </c>
      <c r="F83" s="424" t="str">
        <f>'آبان 1400'!H85</f>
        <v>اصفهان</v>
      </c>
      <c r="G83" s="424" t="str">
        <f>'آبان 1400'!I85</f>
        <v>131-813-3342418-1</v>
      </c>
      <c r="H83" s="424">
        <f>'آبان 1400'!J85</f>
        <v>1289218617</v>
      </c>
      <c r="I83" s="425">
        <f>'آبان 1400'!BH85</f>
        <v>80516975</v>
      </c>
      <c r="K83" s="426">
        <f>'آبان 1400'!BH85</f>
        <v>80516975</v>
      </c>
      <c r="L83" s="426">
        <f t="shared" si="1"/>
        <v>0</v>
      </c>
      <c r="M83" s="427"/>
      <c r="N83" s="426"/>
    </row>
    <row r="84" spans="2:14" s="423" customFormat="1" ht="11.25" customHeight="1" x14ac:dyDescent="0.2">
      <c r="B84" s="424">
        <f>'آبان 1400'!B86</f>
        <v>80</v>
      </c>
      <c r="C84" s="424" t="str">
        <f>'آبان 1400'!E86</f>
        <v>مهدی</v>
      </c>
      <c r="D84" s="424" t="str">
        <f>'آبان 1400'!F86</f>
        <v>دستمرد</v>
      </c>
      <c r="E84" s="424" t="str">
        <f>'آبان 1400'!G86</f>
        <v xml:space="preserve">اداری </v>
      </c>
      <c r="F84" s="424" t="str">
        <f>'آبان 1400'!H86</f>
        <v>اصفهان</v>
      </c>
      <c r="G84" s="424" t="str">
        <f>'آبان 1400'!I86</f>
        <v>131-813-3342015-1</v>
      </c>
      <c r="H84" s="424">
        <f>'آبان 1400'!J86</f>
        <v>4232110127</v>
      </c>
      <c r="I84" s="425">
        <f>'آبان 1400'!BH86</f>
        <v>67844090</v>
      </c>
      <c r="K84" s="426">
        <f>'آبان 1400'!BH86</f>
        <v>67844090</v>
      </c>
      <c r="L84" s="426">
        <f t="shared" si="1"/>
        <v>0</v>
      </c>
      <c r="M84" s="427"/>
      <c r="N84" s="426"/>
    </row>
    <row r="85" spans="2:14" s="423" customFormat="1" ht="11.25" customHeight="1" x14ac:dyDescent="0.2">
      <c r="B85" s="424">
        <f>'آبان 1400'!B87</f>
        <v>81</v>
      </c>
      <c r="C85" s="424" t="str">
        <f>'آبان 1400'!E87</f>
        <v>سید محسن</v>
      </c>
      <c r="D85" s="424" t="str">
        <f>'آبان 1400'!F87</f>
        <v>میراحمدی بابا حیدری</v>
      </c>
      <c r="E85" s="424" t="str">
        <f>'آبان 1400'!G87</f>
        <v xml:space="preserve">اداری </v>
      </c>
      <c r="F85" s="424" t="str">
        <f>'آبان 1400'!H87</f>
        <v>اصفهان</v>
      </c>
      <c r="G85" s="424" t="str">
        <f>'آبان 1400'!I87</f>
        <v>221-12-4139963-1</v>
      </c>
      <c r="H85" s="424">
        <f>'آبان 1400'!J87</f>
        <v>4670152661</v>
      </c>
      <c r="I85" s="425">
        <f>'آبان 1400'!BH87</f>
        <v>76232365</v>
      </c>
      <c r="K85" s="426">
        <f>'آبان 1400'!BH87</f>
        <v>76232365</v>
      </c>
      <c r="L85" s="426">
        <f t="shared" si="1"/>
        <v>0</v>
      </c>
      <c r="M85" s="427"/>
      <c r="N85" s="426"/>
    </row>
    <row r="86" spans="2:14" s="423" customFormat="1" ht="11.25" customHeight="1" x14ac:dyDescent="0.2">
      <c r="B86" s="424">
        <f>'آبان 1400'!B88</f>
        <v>82</v>
      </c>
      <c r="C86" s="424" t="str">
        <f>'آبان 1400'!E88</f>
        <v xml:space="preserve">امین </v>
      </c>
      <c r="D86" s="424" t="str">
        <f>'آبان 1400'!F88</f>
        <v>شیران</v>
      </c>
      <c r="E86" s="424" t="str">
        <f>'آبان 1400'!G88</f>
        <v xml:space="preserve">اداری </v>
      </c>
      <c r="F86" s="424" t="str">
        <f>'آبان 1400'!H88</f>
        <v xml:space="preserve">اصفهان </v>
      </c>
      <c r="G86" s="424" t="str">
        <f>'آبان 1400'!I88</f>
        <v>131-700-4166924-1</v>
      </c>
      <c r="H86" s="424">
        <f>'آبان 1400'!J88</f>
        <v>1271523361</v>
      </c>
      <c r="I86" s="425">
        <f>'آبان 1400'!BH88</f>
        <v>66476249</v>
      </c>
      <c r="K86" s="426">
        <f>'آبان 1400'!BH88</f>
        <v>66476249</v>
      </c>
      <c r="L86" s="426">
        <f t="shared" si="1"/>
        <v>0</v>
      </c>
      <c r="M86" s="427"/>
      <c r="N86" s="426"/>
    </row>
    <row r="87" spans="2:14" s="423" customFormat="1" ht="11.25" customHeight="1" x14ac:dyDescent="0.2">
      <c r="B87" s="424">
        <f>'آبان 1400'!B89</f>
        <v>83</v>
      </c>
      <c r="C87" s="424" t="str">
        <f>'آبان 1400'!E89</f>
        <v>اميد</v>
      </c>
      <c r="D87" s="424" t="str">
        <f>'آبان 1400'!F89</f>
        <v>محرابيان</v>
      </c>
      <c r="E87" s="424" t="str">
        <f>'آبان 1400'!G89</f>
        <v xml:space="preserve">اداری </v>
      </c>
      <c r="F87" s="424" t="str">
        <f>'آبان 1400'!H89</f>
        <v>البرز</v>
      </c>
      <c r="G87" s="424" t="str">
        <f>'آبان 1400'!I89</f>
        <v>129-813-2201893-1</v>
      </c>
      <c r="H87" s="424" t="str">
        <f>'آبان 1400'!J89</f>
        <v>0310012058</v>
      </c>
      <c r="I87" s="425">
        <f>'آبان 1400'!BH89</f>
        <v>75002900</v>
      </c>
      <c r="K87" s="426">
        <f>'آبان 1400'!BH89</f>
        <v>75002900</v>
      </c>
      <c r="L87" s="426">
        <f t="shared" si="1"/>
        <v>0</v>
      </c>
      <c r="M87" s="427"/>
      <c r="N87" s="426"/>
    </row>
    <row r="88" spans="2:14" s="423" customFormat="1" ht="11.25" customHeight="1" x14ac:dyDescent="0.2">
      <c r="B88" s="424">
        <f>'آبان 1400'!B90</f>
        <v>84</v>
      </c>
      <c r="C88" s="424" t="str">
        <f>'آبان 1400'!E90</f>
        <v>علي</v>
      </c>
      <c r="D88" s="424" t="str">
        <f>'آبان 1400'!F90</f>
        <v>اميدي</v>
      </c>
      <c r="E88" s="424" t="str">
        <f>'آبان 1400'!G90</f>
        <v xml:space="preserve">اداری </v>
      </c>
      <c r="F88" s="424" t="str">
        <f>'آبان 1400'!H90</f>
        <v>البرز</v>
      </c>
      <c r="G88" s="424" t="str">
        <f>'آبان 1400'!I90</f>
        <v>129-813-476109-1</v>
      </c>
      <c r="H88" s="424" t="str">
        <f>'آبان 1400'!J90</f>
        <v>3254000870</v>
      </c>
      <c r="I88" s="425">
        <f>'آبان 1400'!BH90</f>
        <v>79306654</v>
      </c>
      <c r="K88" s="426">
        <f>'آبان 1400'!BH90</f>
        <v>79306654</v>
      </c>
      <c r="L88" s="426">
        <f t="shared" si="1"/>
        <v>0</v>
      </c>
      <c r="M88" s="427"/>
      <c r="N88" s="426"/>
    </row>
    <row r="89" spans="2:14" s="423" customFormat="1" ht="11.25" customHeight="1" x14ac:dyDescent="0.2">
      <c r="B89" s="424">
        <f>'آبان 1400'!B91</f>
        <v>85</v>
      </c>
      <c r="C89" s="424" t="str">
        <f>'آبان 1400'!E91</f>
        <v>مالک</v>
      </c>
      <c r="D89" s="424" t="str">
        <f>'آبان 1400'!F91</f>
        <v>چاقمی</v>
      </c>
      <c r="E89" s="424" t="str">
        <f>'آبان 1400'!G91</f>
        <v xml:space="preserve">اداری </v>
      </c>
      <c r="F89" s="424" t="str">
        <f>'آبان 1400'!H91</f>
        <v>البرز</v>
      </c>
      <c r="G89" s="424" t="str">
        <f>'آبان 1400'!I91</f>
        <v>254-813-3163059-1</v>
      </c>
      <c r="H89" s="424" t="str">
        <f>'آبان 1400'!J91</f>
        <v>0323272789</v>
      </c>
      <c r="I89" s="425">
        <f>'آبان 1400'!BH91</f>
        <v>55827913</v>
      </c>
      <c r="K89" s="426">
        <f>'آبان 1400'!BH91</f>
        <v>55827913</v>
      </c>
      <c r="L89" s="426">
        <f t="shared" si="1"/>
        <v>0</v>
      </c>
      <c r="M89" s="427"/>
      <c r="N89" s="426"/>
    </row>
    <row r="90" spans="2:14" s="423" customFormat="1" ht="11.25" customHeight="1" x14ac:dyDescent="0.2">
      <c r="B90" s="424">
        <f>'آبان 1400'!B92</f>
        <v>86</v>
      </c>
      <c r="C90" s="424" t="str">
        <f>'آبان 1400'!E92</f>
        <v>سید محسن</v>
      </c>
      <c r="D90" s="424" t="str">
        <f>'آبان 1400'!F92</f>
        <v>حسینی</v>
      </c>
      <c r="E90" s="424" t="str">
        <f>'آبان 1400'!G92</f>
        <v xml:space="preserve">اداری </v>
      </c>
      <c r="F90" s="424" t="str">
        <f>'آبان 1400'!H92</f>
        <v>البرز</v>
      </c>
      <c r="G90" s="424" t="str">
        <f>'آبان 1400'!I92</f>
        <v>129-813-2245177-1</v>
      </c>
      <c r="H90" s="424" t="str">
        <f>'آبان 1400'!J92</f>
        <v>0323478840</v>
      </c>
      <c r="I90" s="425">
        <f>'آبان 1400'!BH92</f>
        <v>79052593</v>
      </c>
      <c r="K90" s="426">
        <f>'آبان 1400'!BH92</f>
        <v>79052593</v>
      </c>
      <c r="L90" s="426">
        <f t="shared" si="1"/>
        <v>0</v>
      </c>
      <c r="M90" s="427"/>
      <c r="N90" s="426"/>
    </row>
    <row r="91" spans="2:14" s="423" customFormat="1" ht="11.25" customHeight="1" x14ac:dyDescent="0.2">
      <c r="B91" s="424">
        <f>'آبان 1400'!B93</f>
        <v>87</v>
      </c>
      <c r="C91" s="424" t="str">
        <f>'آبان 1400'!E93</f>
        <v>امیرارسلان</v>
      </c>
      <c r="D91" s="424" t="str">
        <f>'آبان 1400'!F93</f>
        <v>ابراهیمی طارمی</v>
      </c>
      <c r="E91" s="424" t="str">
        <f>'آبان 1400'!G93</f>
        <v xml:space="preserve">اداری </v>
      </c>
      <c r="F91" s="424" t="str">
        <f>'آبان 1400'!H93</f>
        <v>البرز</v>
      </c>
      <c r="G91" s="424" t="str">
        <f>'آبان 1400'!I93</f>
        <v>129-700-4198127-1</v>
      </c>
      <c r="H91" s="424" t="str">
        <f>'آبان 1400'!J93</f>
        <v>0017520525</v>
      </c>
      <c r="I91" s="425">
        <f>'آبان 1400'!BH93</f>
        <v>91015197</v>
      </c>
      <c r="K91" s="426">
        <f>'آبان 1400'!BH93</f>
        <v>91015197</v>
      </c>
      <c r="L91" s="426">
        <f t="shared" si="1"/>
        <v>0</v>
      </c>
      <c r="M91" s="427"/>
      <c r="N91" s="426"/>
    </row>
    <row r="92" spans="2:14" s="423" customFormat="1" ht="11.25" customHeight="1" x14ac:dyDescent="0.2">
      <c r="B92" s="424">
        <f>'آبان 1400'!B94</f>
        <v>88</v>
      </c>
      <c r="C92" s="424" t="str">
        <f>'آبان 1400'!E94</f>
        <v>حمید</v>
      </c>
      <c r="D92" s="424" t="str">
        <f>'آبان 1400'!F94</f>
        <v>افیری</v>
      </c>
      <c r="E92" s="424" t="str">
        <f>'آبان 1400'!G94</f>
        <v xml:space="preserve">اداری </v>
      </c>
      <c r="F92" s="424" t="str">
        <f>'آبان 1400'!H94</f>
        <v>البرز</v>
      </c>
      <c r="G92" s="424" t="str">
        <f>'آبان 1400'!I94</f>
        <v>214-12-3629061-1</v>
      </c>
      <c r="H92" s="424" t="str">
        <f>'آبان 1400'!J94</f>
        <v>2200496087</v>
      </c>
      <c r="I92" s="425">
        <f>'آبان 1400'!BH94</f>
        <v>81412110</v>
      </c>
      <c r="K92" s="426">
        <f>'آبان 1400'!BH94</f>
        <v>81412110</v>
      </c>
      <c r="L92" s="426">
        <f t="shared" si="1"/>
        <v>0</v>
      </c>
      <c r="M92" s="427"/>
      <c r="N92" s="426"/>
    </row>
    <row r="93" spans="2:14" s="423" customFormat="1" ht="11.25" customHeight="1" x14ac:dyDescent="0.2">
      <c r="B93" s="424">
        <f>'آبان 1400'!B95</f>
        <v>89</v>
      </c>
      <c r="C93" s="424" t="str">
        <f>'آبان 1400'!E95</f>
        <v>سید محمدرضا</v>
      </c>
      <c r="D93" s="424" t="str">
        <f>'آبان 1400'!F95</f>
        <v>میرسعیدی</v>
      </c>
      <c r="E93" s="424" t="str">
        <f>'آبان 1400'!G95</f>
        <v xml:space="preserve">اداری </v>
      </c>
      <c r="F93" s="424" t="str">
        <f>'آبان 1400'!H95</f>
        <v>البرز</v>
      </c>
      <c r="G93" s="424" t="str">
        <f>'آبان 1400'!I95</f>
        <v>254-700-99003293-1</v>
      </c>
      <c r="H93" s="424" t="str">
        <f>'آبان 1400'!J95</f>
        <v>0310972884</v>
      </c>
      <c r="I93" s="425">
        <f>'آبان 1400'!BH95</f>
        <v>75400276</v>
      </c>
      <c r="K93" s="426">
        <f>'آبان 1400'!BH95</f>
        <v>75400276</v>
      </c>
      <c r="L93" s="426">
        <f t="shared" si="1"/>
        <v>0</v>
      </c>
      <c r="M93" s="427"/>
      <c r="N93" s="426"/>
    </row>
    <row r="94" spans="2:14" s="423" customFormat="1" ht="11.25" customHeight="1" x14ac:dyDescent="0.2">
      <c r="B94" s="424">
        <f>'آبان 1400'!B96</f>
        <v>90</v>
      </c>
      <c r="C94" s="424" t="str">
        <f>'آبان 1400'!E96</f>
        <v>مجتبی</v>
      </c>
      <c r="D94" s="424" t="str">
        <f>'آبان 1400'!F96</f>
        <v>شاهینی</v>
      </c>
      <c r="E94" s="424" t="str">
        <f>'آبان 1400'!G96</f>
        <v xml:space="preserve">اداری </v>
      </c>
      <c r="F94" s="424" t="str">
        <f>'آبان 1400'!H96</f>
        <v>ایلام</v>
      </c>
      <c r="G94" s="424" t="str">
        <f>'آبان 1400'!I96</f>
        <v>121-813-3182716-1</v>
      </c>
      <c r="H94" s="424">
        <f>'آبان 1400'!J96</f>
        <v>4539918230</v>
      </c>
      <c r="I94" s="425">
        <f>'آبان 1400'!BH96</f>
        <v>68872280</v>
      </c>
      <c r="K94" s="426">
        <f>'آبان 1400'!BH96</f>
        <v>68872280</v>
      </c>
      <c r="L94" s="426">
        <f t="shared" si="1"/>
        <v>0</v>
      </c>
      <c r="M94" s="427"/>
      <c r="N94" s="426"/>
    </row>
    <row r="95" spans="2:14" s="423" customFormat="1" ht="11.25" customHeight="1" x14ac:dyDescent="0.2">
      <c r="B95" s="424">
        <f>'آبان 1400'!B97</f>
        <v>91</v>
      </c>
      <c r="C95" s="424" t="str">
        <f>'آبان 1400'!E97</f>
        <v>ایوب</v>
      </c>
      <c r="D95" s="424" t="str">
        <f>'آبان 1400'!F97</f>
        <v>فرج الهی</v>
      </c>
      <c r="E95" s="424" t="str">
        <f>'آبان 1400'!G97</f>
        <v xml:space="preserve">اداری </v>
      </c>
      <c r="F95" s="424" t="str">
        <f>'آبان 1400'!H97</f>
        <v>ایلام</v>
      </c>
      <c r="G95" s="424" t="str">
        <f>'آبان 1400'!I97</f>
        <v>273-12-3811115-1</v>
      </c>
      <c r="H95" s="424">
        <f>'آبان 1400'!J97</f>
        <v>6349609123</v>
      </c>
      <c r="I95" s="425">
        <f>'آبان 1400'!BH97</f>
        <v>86572348</v>
      </c>
      <c r="K95" s="426">
        <f>'آبان 1400'!BH97</f>
        <v>86572348</v>
      </c>
      <c r="L95" s="426">
        <f t="shared" si="1"/>
        <v>0</v>
      </c>
      <c r="M95" s="427"/>
      <c r="N95" s="426"/>
    </row>
    <row r="96" spans="2:14" s="423" customFormat="1" ht="11.25" customHeight="1" x14ac:dyDescent="0.2">
      <c r="B96" s="424">
        <f>'آبان 1400'!B98</f>
        <v>92</v>
      </c>
      <c r="C96" s="424" t="str">
        <f>'آبان 1400'!E98</f>
        <v>ناهید</v>
      </c>
      <c r="D96" s="424" t="str">
        <f>'آبان 1400'!F98</f>
        <v>روشنی</v>
      </c>
      <c r="E96" s="424" t="str">
        <f>'آبان 1400'!G98</f>
        <v xml:space="preserve">اداری </v>
      </c>
      <c r="F96" s="424" t="str">
        <f>'آبان 1400'!H98</f>
        <v>ایلام</v>
      </c>
      <c r="G96" s="424" t="str">
        <f>'آبان 1400'!I98</f>
        <v>273-12-3810768-1</v>
      </c>
      <c r="H96" s="424">
        <f>'آبان 1400'!J98</f>
        <v>4490136803</v>
      </c>
      <c r="I96" s="425">
        <f>'آبان 1400'!BH98</f>
        <v>60417060</v>
      </c>
      <c r="K96" s="426">
        <f>'آبان 1400'!BH98</f>
        <v>60417060</v>
      </c>
      <c r="L96" s="426">
        <f t="shared" si="1"/>
        <v>0</v>
      </c>
      <c r="M96" s="427"/>
      <c r="N96" s="426"/>
    </row>
    <row r="97" spans="2:14" s="423" customFormat="1" ht="11.25" customHeight="1" x14ac:dyDescent="0.2">
      <c r="B97" s="424">
        <f>'آبان 1400'!B99</f>
        <v>93</v>
      </c>
      <c r="C97" s="424" t="str">
        <f>'آبان 1400'!E99</f>
        <v>شیوا</v>
      </c>
      <c r="D97" s="424" t="str">
        <f>'آبان 1400'!F99</f>
        <v>محمدی</v>
      </c>
      <c r="E97" s="424" t="str">
        <f>'آبان 1400'!G99</f>
        <v xml:space="preserve">اداری </v>
      </c>
      <c r="F97" s="424" t="str">
        <f>'آبان 1400'!H99</f>
        <v>ایلام</v>
      </c>
      <c r="G97" s="424" t="str">
        <f>'آبان 1400'!I99</f>
        <v>273-12-3896788-1</v>
      </c>
      <c r="H97" s="424">
        <f>'آبان 1400'!J99</f>
        <v>4539968033</v>
      </c>
      <c r="I97" s="425">
        <f>'آبان 1400'!BH99</f>
        <v>63582253</v>
      </c>
      <c r="K97" s="426">
        <f>'آبان 1400'!BH99</f>
        <v>63582253</v>
      </c>
      <c r="L97" s="426">
        <f t="shared" si="1"/>
        <v>0</v>
      </c>
      <c r="M97" s="427"/>
      <c r="N97" s="426"/>
    </row>
    <row r="98" spans="2:14" s="423" customFormat="1" ht="11.25" customHeight="1" x14ac:dyDescent="0.2">
      <c r="B98" s="424">
        <f>'آبان 1400'!B100</f>
        <v>94</v>
      </c>
      <c r="C98" s="424" t="str">
        <f>'آبان 1400'!E100</f>
        <v>حنا</v>
      </c>
      <c r="D98" s="424" t="str">
        <f>'آبان 1400'!F100</f>
        <v>نعمتی</v>
      </c>
      <c r="E98" s="424" t="str">
        <f>'آبان 1400'!G100</f>
        <v xml:space="preserve">اداری </v>
      </c>
      <c r="F98" s="424" t="str">
        <f>'آبان 1400'!H100</f>
        <v>ایلام</v>
      </c>
      <c r="G98" s="424" t="str">
        <f>'آبان 1400'!I100</f>
        <v>273-700-4212530-1</v>
      </c>
      <c r="H98" s="424">
        <f>'آبان 1400'!J100</f>
        <v>4501115475</v>
      </c>
      <c r="I98" s="425">
        <f>'آبان 1400'!BH100</f>
        <v>60939909</v>
      </c>
      <c r="K98" s="426">
        <f>'آبان 1400'!BH100</f>
        <v>60939909</v>
      </c>
      <c r="L98" s="426">
        <f t="shared" si="1"/>
        <v>0</v>
      </c>
      <c r="M98" s="427"/>
      <c r="N98" s="426"/>
    </row>
    <row r="99" spans="2:14" s="423" customFormat="1" ht="11.25" customHeight="1" x14ac:dyDescent="0.2">
      <c r="B99" s="424">
        <f>'آبان 1400'!B101</f>
        <v>95</v>
      </c>
      <c r="C99" s="424" t="str">
        <f>'آبان 1400'!E101</f>
        <v>محمد</v>
      </c>
      <c r="D99" s="424" t="str">
        <f>'آبان 1400'!F101</f>
        <v>خراطي</v>
      </c>
      <c r="E99" s="424" t="str">
        <f>'آبان 1400'!G101</f>
        <v xml:space="preserve">اداری </v>
      </c>
      <c r="F99" s="424" t="str">
        <f>'آبان 1400'!H101</f>
        <v>آذربایجان شرقی و اردبیل</v>
      </c>
      <c r="G99" s="424" t="str">
        <f>'آبان 1400'!I101</f>
        <v>130-813-3046469-1</v>
      </c>
      <c r="H99" s="424">
        <f>'آبان 1400'!J101</f>
        <v>1372900918</v>
      </c>
      <c r="I99" s="425">
        <f>'آبان 1400'!BH101</f>
        <v>58576390</v>
      </c>
      <c r="K99" s="426">
        <f>'آبان 1400'!BH101</f>
        <v>58576390</v>
      </c>
      <c r="L99" s="426">
        <f t="shared" si="1"/>
        <v>0</v>
      </c>
      <c r="M99" s="427"/>
      <c r="N99" s="426"/>
    </row>
    <row r="100" spans="2:14" s="423" customFormat="1" ht="11.25" customHeight="1" x14ac:dyDescent="0.2">
      <c r="B100" s="424">
        <f>'آبان 1400'!B102</f>
        <v>96</v>
      </c>
      <c r="C100" s="424" t="str">
        <f>'آبان 1400'!E102</f>
        <v>مهدی</v>
      </c>
      <c r="D100" s="424" t="str">
        <f>'آبان 1400'!F102</f>
        <v>نعمتی</v>
      </c>
      <c r="E100" s="424" t="str">
        <f>'آبان 1400'!G102</f>
        <v xml:space="preserve">اداری </v>
      </c>
      <c r="F100" s="424" t="str">
        <f>'آبان 1400'!H102</f>
        <v>آذربایجان شرقی و اردبیل</v>
      </c>
      <c r="G100" s="424" t="str">
        <f>'آبان 1400'!I102</f>
        <v>130-813-4209647-1</v>
      </c>
      <c r="H100" s="424">
        <f>'آبان 1400'!J102</f>
        <v>1381902340</v>
      </c>
      <c r="I100" s="425">
        <f>'آبان 1400'!BH102</f>
        <v>61189065</v>
      </c>
      <c r="K100" s="426">
        <f>'آبان 1400'!BH102</f>
        <v>61189065</v>
      </c>
      <c r="L100" s="426">
        <f t="shared" si="1"/>
        <v>0</v>
      </c>
      <c r="M100" s="427"/>
      <c r="N100" s="426"/>
    </row>
    <row r="101" spans="2:14" s="423" customFormat="1" ht="11.25" customHeight="1" x14ac:dyDescent="0.2">
      <c r="B101" s="424">
        <f>'آبان 1400'!B103</f>
        <v>97</v>
      </c>
      <c r="C101" s="424" t="str">
        <f>'آبان 1400'!E103</f>
        <v>مهدی</v>
      </c>
      <c r="D101" s="424" t="str">
        <f>'آبان 1400'!F103</f>
        <v>اسکندری</v>
      </c>
      <c r="E101" s="424" t="str">
        <f>'آبان 1400'!G103</f>
        <v xml:space="preserve">اداری </v>
      </c>
      <c r="F101" s="424" t="str">
        <f>'آبان 1400'!H103</f>
        <v>آذربایجان شرقی و اردبیل</v>
      </c>
      <c r="G101" s="424" t="str">
        <f>'آبان 1400'!I103</f>
        <v>130-3-4264327-1</v>
      </c>
      <c r="H101" s="424">
        <f>'آبان 1400'!J103</f>
        <v>1361166452</v>
      </c>
      <c r="I101" s="425">
        <f>'آبان 1400'!BH103</f>
        <v>85202117</v>
      </c>
      <c r="K101" s="426">
        <f>'آبان 1400'!BH103</f>
        <v>85202117</v>
      </c>
      <c r="L101" s="426">
        <f t="shared" si="1"/>
        <v>0</v>
      </c>
      <c r="M101" s="427"/>
      <c r="N101" s="426"/>
    </row>
    <row r="102" spans="2:14" s="423" customFormat="1" ht="11.25" customHeight="1" x14ac:dyDescent="0.2">
      <c r="B102" s="424">
        <f>'آبان 1400'!B104</f>
        <v>98</v>
      </c>
      <c r="C102" s="424" t="str">
        <f>'آبان 1400'!E104</f>
        <v>نيما</v>
      </c>
      <c r="D102" s="424" t="str">
        <f>'آبان 1400'!F104</f>
        <v>اكبري راد</v>
      </c>
      <c r="E102" s="424" t="str">
        <f>'آبان 1400'!G104</f>
        <v xml:space="preserve">اداری </v>
      </c>
      <c r="F102" s="424" t="str">
        <f>'آبان 1400'!H104</f>
        <v>آذربایجان غربی</v>
      </c>
      <c r="G102" s="424" t="str">
        <f>'آبان 1400'!I104</f>
        <v>272-813-2280646-1</v>
      </c>
      <c r="H102" s="424" t="str">
        <f>'آبان 1400'!J104</f>
        <v>2753803633</v>
      </c>
      <c r="I102" s="425">
        <f>'آبان 1400'!BH104</f>
        <v>75954060</v>
      </c>
      <c r="K102" s="426">
        <f>'آبان 1400'!BH104</f>
        <v>75954060</v>
      </c>
      <c r="L102" s="426">
        <f t="shared" si="1"/>
        <v>0</v>
      </c>
      <c r="M102" s="427"/>
      <c r="N102" s="426"/>
    </row>
    <row r="103" spans="2:14" s="423" customFormat="1" ht="11.25" customHeight="1" x14ac:dyDescent="0.2">
      <c r="B103" s="424">
        <f>'آبان 1400'!B105</f>
        <v>99</v>
      </c>
      <c r="C103" s="424" t="str">
        <f>'آبان 1400'!E105</f>
        <v>علي</v>
      </c>
      <c r="D103" s="424" t="str">
        <f>'آبان 1400'!F105</f>
        <v>اكبري راد</v>
      </c>
      <c r="E103" s="424" t="str">
        <f>'آبان 1400'!G105</f>
        <v xml:space="preserve">اداری </v>
      </c>
      <c r="F103" s="424" t="str">
        <f>'آبان 1400'!H105</f>
        <v>آذربایجان غربی</v>
      </c>
      <c r="G103" s="424" t="str">
        <f>'آبان 1400'!I105</f>
        <v>272-813-4482352-1</v>
      </c>
      <c r="H103" s="424" t="str">
        <f>'آبان 1400'!J105</f>
        <v>2753818231</v>
      </c>
      <c r="I103" s="425">
        <f>'آبان 1400'!BH105</f>
        <v>72608223</v>
      </c>
      <c r="K103" s="426">
        <f>'آبان 1400'!BH105</f>
        <v>72608223</v>
      </c>
      <c r="L103" s="426">
        <f t="shared" si="1"/>
        <v>0</v>
      </c>
      <c r="M103" s="427"/>
      <c r="N103" s="426"/>
    </row>
    <row r="104" spans="2:14" s="423" customFormat="1" ht="11.25" customHeight="1" x14ac:dyDescent="0.2">
      <c r="B104" s="424">
        <f>'آبان 1400'!B106</f>
        <v>100</v>
      </c>
      <c r="C104" s="424" t="str">
        <f>'آبان 1400'!E106</f>
        <v>سالار</v>
      </c>
      <c r="D104" s="424" t="str">
        <f>'آبان 1400'!F106</f>
        <v>حیدروند</v>
      </c>
      <c r="E104" s="424" t="str">
        <f>'آبان 1400'!G106</f>
        <v xml:space="preserve">اداری </v>
      </c>
      <c r="F104" s="424" t="str">
        <f>'آبان 1400'!H106</f>
        <v>آذربایجان غربی</v>
      </c>
      <c r="G104" s="424" t="str">
        <f>'آبان 1400'!I106</f>
        <v>272-813-4197874-1</v>
      </c>
      <c r="H104" s="424" t="str">
        <f>'آبان 1400'!J106</f>
        <v>2741066396</v>
      </c>
      <c r="I104" s="425">
        <f>'آبان 1400'!BH106</f>
        <v>67765901</v>
      </c>
      <c r="K104" s="426">
        <f>'آبان 1400'!BH106</f>
        <v>67765901</v>
      </c>
      <c r="L104" s="426">
        <f t="shared" si="1"/>
        <v>0</v>
      </c>
      <c r="M104" s="427"/>
      <c r="N104" s="426"/>
    </row>
    <row r="105" spans="2:14" s="423" customFormat="1" ht="11.25" customHeight="1" x14ac:dyDescent="0.2">
      <c r="B105" s="424">
        <f>'آبان 1400'!B107</f>
        <v>101</v>
      </c>
      <c r="C105" s="424" t="str">
        <f>'آبان 1400'!E107</f>
        <v>صارم</v>
      </c>
      <c r="D105" s="424" t="str">
        <f>'آبان 1400'!F107</f>
        <v>دیده بان</v>
      </c>
      <c r="E105" s="424" t="str">
        <f>'آبان 1400'!G107</f>
        <v xml:space="preserve">اداری </v>
      </c>
      <c r="F105" s="424" t="str">
        <f>'آبان 1400'!H107</f>
        <v>آذربایجان غربی</v>
      </c>
      <c r="G105" s="424" t="str">
        <f>'آبان 1400'!I107</f>
        <v>272-813-91460295-1</v>
      </c>
      <c r="H105" s="424" t="str">
        <f>'آبان 1400'!J107</f>
        <v>2860073361</v>
      </c>
      <c r="I105" s="425">
        <f>'آبان 1400'!BH107</f>
        <v>64165277</v>
      </c>
      <c r="K105" s="426">
        <f>'آبان 1400'!BH107</f>
        <v>64165277</v>
      </c>
      <c r="L105" s="426">
        <f t="shared" si="1"/>
        <v>0</v>
      </c>
      <c r="M105" s="427"/>
      <c r="N105" s="426"/>
    </row>
    <row r="106" spans="2:14" s="423" customFormat="1" ht="11.25" customHeight="1" x14ac:dyDescent="0.2">
      <c r="B106" s="424">
        <f>'آبان 1400'!B108</f>
        <v>102</v>
      </c>
      <c r="C106" s="424" t="str">
        <f>'آبان 1400'!E108</f>
        <v>هادي</v>
      </c>
      <c r="D106" s="424" t="str">
        <f>'آبان 1400'!F108</f>
        <v>اكبري</v>
      </c>
      <c r="E106" s="424" t="str">
        <f>'آبان 1400'!G108</f>
        <v xml:space="preserve">اداری </v>
      </c>
      <c r="F106" s="424" t="str">
        <f>'آبان 1400'!H108</f>
        <v>خراسان جنوبی</v>
      </c>
      <c r="G106" s="424" t="str">
        <f>'آبان 1400'!I108</f>
        <v>180-813-3610442-1</v>
      </c>
      <c r="H106" s="424" t="str">
        <f>'آبان 1400'!J108</f>
        <v>0889077861</v>
      </c>
      <c r="I106" s="425">
        <f>'آبان 1400'!BH108</f>
        <v>68832251</v>
      </c>
      <c r="K106" s="426">
        <f>'آبان 1400'!BH108</f>
        <v>68832251</v>
      </c>
      <c r="L106" s="426">
        <f t="shared" si="1"/>
        <v>0</v>
      </c>
      <c r="M106" s="427"/>
      <c r="N106" s="426"/>
    </row>
    <row r="107" spans="2:14" s="423" customFormat="1" ht="11.25" customHeight="1" x14ac:dyDescent="0.2">
      <c r="B107" s="424">
        <f>'آبان 1400'!B109</f>
        <v>103</v>
      </c>
      <c r="C107" s="424" t="str">
        <f>'آبان 1400'!E109</f>
        <v>محمود</v>
      </c>
      <c r="D107" s="424" t="str">
        <f>'آبان 1400'!F109</f>
        <v>حسن خوئی</v>
      </c>
      <c r="E107" s="424" t="str">
        <f>'آبان 1400'!G109</f>
        <v xml:space="preserve">اداری </v>
      </c>
      <c r="F107" s="424" t="str">
        <f>'آبان 1400'!H109</f>
        <v>خراسان جنوبی</v>
      </c>
      <c r="G107" s="424" t="str">
        <f>'آبان 1400'!I109</f>
        <v>180-12-4730836-1</v>
      </c>
      <c r="H107" s="424" t="str">
        <f>'آبان 1400'!J109</f>
        <v>0653305400</v>
      </c>
      <c r="I107" s="425">
        <f>'آبان 1400'!BH109</f>
        <v>58637477</v>
      </c>
      <c r="K107" s="426">
        <f>'آبان 1400'!BH109</f>
        <v>58637477</v>
      </c>
      <c r="L107" s="426">
        <f t="shared" si="1"/>
        <v>0</v>
      </c>
      <c r="M107" s="427"/>
      <c r="N107" s="426"/>
    </row>
    <row r="108" spans="2:14" s="423" customFormat="1" ht="11.25" customHeight="1" x14ac:dyDescent="0.2">
      <c r="B108" s="424">
        <f>'آبان 1400'!B110</f>
        <v>104</v>
      </c>
      <c r="C108" s="424" t="str">
        <f>'آبان 1400'!E110</f>
        <v>جواد</v>
      </c>
      <c r="D108" s="424" t="str">
        <f>'آبان 1400'!F110</f>
        <v>سبزیان</v>
      </c>
      <c r="E108" s="424" t="str">
        <f>'آبان 1400'!G110</f>
        <v xml:space="preserve">اداری </v>
      </c>
      <c r="F108" s="424" t="str">
        <f>'آبان 1400'!H110</f>
        <v>خراسان جنوبی</v>
      </c>
      <c r="G108" s="424" t="str">
        <f>'آبان 1400'!I110</f>
        <v>180-12-6036867-1</v>
      </c>
      <c r="H108" s="424" t="str">
        <f>'آبان 1400'!J110</f>
        <v>0640312381</v>
      </c>
      <c r="I108" s="425">
        <f>'آبان 1400'!BH110</f>
        <v>68848707</v>
      </c>
      <c r="K108" s="426">
        <f>'آبان 1400'!BH110</f>
        <v>68848707</v>
      </c>
      <c r="L108" s="426">
        <f t="shared" si="1"/>
        <v>0</v>
      </c>
      <c r="M108" s="427"/>
      <c r="N108" s="426"/>
    </row>
    <row r="109" spans="2:14" s="423" customFormat="1" ht="11.25" customHeight="1" x14ac:dyDescent="0.2">
      <c r="B109" s="424">
        <f>'آبان 1400'!B111</f>
        <v>105</v>
      </c>
      <c r="C109" s="424" t="str">
        <f>'آبان 1400'!E111</f>
        <v>مرتضی</v>
      </c>
      <c r="D109" s="424" t="str">
        <f>'آبان 1400'!F111</f>
        <v>اسماعیلی</v>
      </c>
      <c r="E109" s="424" t="str">
        <f>'آبان 1400'!G111</f>
        <v xml:space="preserve">اداری </v>
      </c>
      <c r="F109" s="424" t="str">
        <f>'آبان 1400'!H111</f>
        <v>خراسان جنوبی</v>
      </c>
      <c r="G109" s="424" t="str">
        <f>'آبان 1400'!I111</f>
        <v>180-813-5616861-1</v>
      </c>
      <c r="H109" s="424">
        <f>'آبان 1400'!J111</f>
        <v>3621807381</v>
      </c>
      <c r="I109" s="425">
        <f>'آبان 1400'!BH111</f>
        <v>70270701</v>
      </c>
      <c r="K109" s="426">
        <f>'آبان 1400'!BH111</f>
        <v>70270701</v>
      </c>
      <c r="L109" s="426">
        <f t="shared" si="1"/>
        <v>0</v>
      </c>
      <c r="M109" s="427"/>
      <c r="N109" s="426"/>
    </row>
    <row r="110" spans="2:14" s="423" customFormat="1" ht="11.25" customHeight="1" x14ac:dyDescent="0.2">
      <c r="B110" s="424">
        <f>'آبان 1400'!B112</f>
        <v>106</v>
      </c>
      <c r="C110" s="424" t="str">
        <f>'آبان 1400'!E112</f>
        <v>مرتضی</v>
      </c>
      <c r="D110" s="424" t="str">
        <f>'آبان 1400'!F112</f>
        <v>غلامی</v>
      </c>
      <c r="E110" s="424" t="str">
        <f>'آبان 1400'!G112</f>
        <v xml:space="preserve">اداری </v>
      </c>
      <c r="F110" s="424" t="str">
        <f>'آبان 1400'!H112</f>
        <v>خراسان جنوبی</v>
      </c>
      <c r="G110" s="424" t="str">
        <f>'آبان 1400'!I112</f>
        <v>180-813-1945350-1</v>
      </c>
      <c r="H110" s="424" t="str">
        <f>'آبان 1400'!J112</f>
        <v>0653320639</v>
      </c>
      <c r="I110" s="425">
        <f>'آبان 1400'!BH112</f>
        <v>80613443</v>
      </c>
      <c r="K110" s="426">
        <f>'آبان 1400'!BH112</f>
        <v>80613443</v>
      </c>
      <c r="L110" s="426">
        <f t="shared" si="1"/>
        <v>0</v>
      </c>
      <c r="M110" s="427"/>
      <c r="N110" s="426"/>
    </row>
    <row r="111" spans="2:14" s="423" customFormat="1" ht="11.25" customHeight="1" x14ac:dyDescent="0.2">
      <c r="B111" s="424">
        <f>'آبان 1400'!B113</f>
        <v>107</v>
      </c>
      <c r="C111" s="424" t="str">
        <f>'آبان 1400'!E113</f>
        <v>حسین</v>
      </c>
      <c r="D111" s="424" t="str">
        <f>'آبان 1400'!F113</f>
        <v>تقوی</v>
      </c>
      <c r="E111" s="424" t="str">
        <f>'آبان 1400'!G113</f>
        <v xml:space="preserve">اداری </v>
      </c>
      <c r="F111" s="424" t="str">
        <f>'آبان 1400'!H113</f>
        <v>خراسان جنوبی</v>
      </c>
      <c r="G111" s="424" t="str">
        <f>'آبان 1400'!I113</f>
        <v>180-12-8791870-1</v>
      </c>
      <c r="H111" s="424" t="str">
        <f>'آبان 1400'!J113</f>
        <v>5220018590</v>
      </c>
      <c r="I111" s="425">
        <f>'آبان 1400'!BH113</f>
        <v>60453965</v>
      </c>
      <c r="K111" s="426">
        <f>'آبان 1400'!BH113</f>
        <v>60453965</v>
      </c>
      <c r="L111" s="426">
        <f t="shared" si="1"/>
        <v>0</v>
      </c>
      <c r="M111" s="427"/>
      <c r="N111" s="426"/>
    </row>
    <row r="112" spans="2:14" s="423" customFormat="1" ht="11.25" customHeight="1" x14ac:dyDescent="0.2">
      <c r="B112" s="424">
        <f>'آبان 1400'!B114</f>
        <v>108</v>
      </c>
      <c r="C112" s="424" t="str">
        <f>'آبان 1400'!E114</f>
        <v>مصطفی</v>
      </c>
      <c r="D112" s="424" t="str">
        <f>'آبان 1400'!F114</f>
        <v>مرادی</v>
      </c>
      <c r="E112" s="424" t="str">
        <f>'آبان 1400'!G114</f>
        <v xml:space="preserve">اداری </v>
      </c>
      <c r="F112" s="424" t="str">
        <f>'آبان 1400'!H114</f>
        <v>خراسان جنوبی</v>
      </c>
      <c r="G112" s="424" t="str">
        <f>'آبان 1400'!I114</f>
        <v>180-813-3619887-1</v>
      </c>
      <c r="H112" s="424" t="str">
        <f>'آبان 1400'!J114</f>
        <v>0653104243</v>
      </c>
      <c r="I112" s="425">
        <f>'آبان 1400'!BH114</f>
        <v>67574067</v>
      </c>
      <c r="K112" s="426">
        <f>'آبان 1400'!BH114</f>
        <v>67574067</v>
      </c>
      <c r="L112" s="426">
        <f t="shared" si="1"/>
        <v>0</v>
      </c>
      <c r="M112" s="427"/>
      <c r="N112" s="426"/>
    </row>
    <row r="113" spans="2:14" s="423" customFormat="1" ht="11.25" customHeight="1" x14ac:dyDescent="0.2">
      <c r="B113" s="424">
        <f>'آبان 1400'!B115</f>
        <v>109</v>
      </c>
      <c r="C113" s="424" t="str">
        <f>'آبان 1400'!E115</f>
        <v>محمدصادق</v>
      </c>
      <c r="D113" s="424" t="str">
        <f>'آبان 1400'!F115</f>
        <v>پاسبان گل</v>
      </c>
      <c r="E113" s="424" t="str">
        <f>'آبان 1400'!G115</f>
        <v xml:space="preserve">اداری </v>
      </c>
      <c r="F113" s="424" t="str">
        <f>'آبان 1400'!H115</f>
        <v>خراسان جنوبی</v>
      </c>
      <c r="G113" s="424" t="str">
        <f>'آبان 1400'!I115</f>
        <v>180-813-7558961-1</v>
      </c>
      <c r="H113" s="424" t="str">
        <f>'آبان 1400'!J115</f>
        <v>0640480624</v>
      </c>
      <c r="I113" s="425">
        <f>'آبان 1400'!BH115</f>
        <v>67833506</v>
      </c>
      <c r="K113" s="426">
        <f>'آبان 1400'!BH115</f>
        <v>67833506</v>
      </c>
      <c r="L113" s="426">
        <f t="shared" si="1"/>
        <v>0</v>
      </c>
      <c r="M113" s="427"/>
      <c r="N113" s="426"/>
    </row>
    <row r="114" spans="2:14" s="423" customFormat="1" ht="11.25" customHeight="1" x14ac:dyDescent="0.2">
      <c r="B114" s="424">
        <f>'آبان 1400'!B116</f>
        <v>110</v>
      </c>
      <c r="C114" s="424" t="str">
        <f>'آبان 1400'!E116</f>
        <v>خلیل</v>
      </c>
      <c r="D114" s="424" t="str">
        <f>'آبان 1400'!F116</f>
        <v xml:space="preserve">حسنی </v>
      </c>
      <c r="E114" s="424" t="str">
        <f>'آبان 1400'!G116</f>
        <v xml:space="preserve">اداری </v>
      </c>
      <c r="F114" s="424" t="str">
        <f>'آبان 1400'!H116</f>
        <v>خراسان جنوبی</v>
      </c>
      <c r="G114" s="424" t="str">
        <f>'آبان 1400'!I116</f>
        <v>180-12-52698589-1</v>
      </c>
      <c r="H114" s="424" t="str">
        <f>'آبان 1400'!J116</f>
        <v>0640272460</v>
      </c>
      <c r="I114" s="425">
        <f>'آبان 1400'!BH116</f>
        <v>60285736</v>
      </c>
      <c r="K114" s="426">
        <f>'آبان 1400'!BH116</f>
        <v>60285736</v>
      </c>
      <c r="L114" s="426">
        <f t="shared" si="1"/>
        <v>0</v>
      </c>
      <c r="M114" s="427"/>
      <c r="N114" s="426"/>
    </row>
    <row r="115" spans="2:14" s="423" customFormat="1" ht="11.25" customHeight="1" x14ac:dyDescent="0.2">
      <c r="B115" s="424">
        <f>'آبان 1400'!B117</f>
        <v>111</v>
      </c>
      <c r="C115" s="424" t="str">
        <f>'آبان 1400'!E117</f>
        <v>حسین</v>
      </c>
      <c r="D115" s="424" t="str">
        <f>'آبان 1400'!F117</f>
        <v>نظری فرد</v>
      </c>
      <c r="E115" s="424" t="str">
        <f>'آبان 1400'!G117</f>
        <v xml:space="preserve">اداری </v>
      </c>
      <c r="F115" s="424" t="str">
        <f>'آبان 1400'!H117</f>
        <v>خراسان جنوبی</v>
      </c>
      <c r="G115" s="424" t="str">
        <f>'آبان 1400'!I117</f>
        <v>180-813-7406405-1</v>
      </c>
      <c r="H115" s="424" t="str">
        <f>'آبان 1400'!J117</f>
        <v>0640312993</v>
      </c>
      <c r="I115" s="425">
        <f>'آبان 1400'!BH117</f>
        <v>66349901</v>
      </c>
      <c r="K115" s="426">
        <f>'آبان 1400'!BH117</f>
        <v>66349901</v>
      </c>
      <c r="L115" s="426">
        <f t="shared" si="1"/>
        <v>0</v>
      </c>
      <c r="M115" s="427"/>
      <c r="N115" s="426"/>
    </row>
    <row r="116" spans="2:14" s="423" customFormat="1" ht="11.25" customHeight="1" x14ac:dyDescent="0.2">
      <c r="B116" s="424">
        <f>'آبان 1400'!B118</f>
        <v>112</v>
      </c>
      <c r="C116" s="424" t="str">
        <f>'آبان 1400'!E118</f>
        <v>حميدرضا</v>
      </c>
      <c r="D116" s="424" t="str">
        <f>'آبان 1400'!F118</f>
        <v>حضرتي</v>
      </c>
      <c r="E116" s="424" t="str">
        <f>'آبان 1400'!G118</f>
        <v xml:space="preserve">اداری </v>
      </c>
      <c r="F116" s="424" t="str">
        <f>'آبان 1400'!H118</f>
        <v>خراسان رضوی</v>
      </c>
      <c r="G116" s="424" t="str">
        <f>'آبان 1400'!I118</f>
        <v>177-815-1463410-1</v>
      </c>
      <c r="H116" s="424" t="str">
        <f>'آبان 1400'!J118</f>
        <v>6439763342</v>
      </c>
      <c r="I116" s="425">
        <f>'آبان 1400'!BH118</f>
        <v>70387026</v>
      </c>
      <c r="K116" s="426">
        <f>'آبان 1400'!BH118</f>
        <v>70387026</v>
      </c>
      <c r="L116" s="426">
        <f t="shared" si="1"/>
        <v>0</v>
      </c>
      <c r="M116" s="427"/>
      <c r="N116" s="426"/>
    </row>
    <row r="117" spans="2:14" s="423" customFormat="1" ht="11.25" customHeight="1" x14ac:dyDescent="0.2">
      <c r="B117" s="424">
        <f>'آبان 1400'!B119</f>
        <v>113</v>
      </c>
      <c r="C117" s="424" t="str">
        <f>'آبان 1400'!E119</f>
        <v>قاسم</v>
      </c>
      <c r="D117" s="424" t="str">
        <f>'آبان 1400'!F119</f>
        <v>اصلي</v>
      </c>
      <c r="E117" s="424" t="str">
        <f>'آبان 1400'!G119</f>
        <v xml:space="preserve">اداری </v>
      </c>
      <c r="F117" s="424" t="str">
        <f>'آبان 1400'!H119</f>
        <v>خراسان رضوی</v>
      </c>
      <c r="G117" s="424" t="str">
        <f>'آبان 1400'!I119</f>
        <v>177-12-3887070-1</v>
      </c>
      <c r="H117" s="424" t="str">
        <f>'آبان 1400'!J119</f>
        <v>0941296008</v>
      </c>
      <c r="I117" s="425">
        <f>'آبان 1400'!BH119</f>
        <v>70830470</v>
      </c>
      <c r="K117" s="426">
        <f>'آبان 1400'!BH119</f>
        <v>70830470</v>
      </c>
      <c r="L117" s="426">
        <f t="shared" si="1"/>
        <v>0</v>
      </c>
      <c r="M117" s="427"/>
      <c r="N117" s="426"/>
    </row>
    <row r="118" spans="2:14" s="423" customFormat="1" ht="11.25" customHeight="1" x14ac:dyDescent="0.2">
      <c r="B118" s="424">
        <f>'آبان 1400'!B120</f>
        <v>114</v>
      </c>
      <c r="C118" s="424" t="str">
        <f>'آبان 1400'!E120</f>
        <v>مهدي</v>
      </c>
      <c r="D118" s="424" t="str">
        <f>'آبان 1400'!F120</f>
        <v>شيوخي سيوكي</v>
      </c>
      <c r="E118" s="424" t="str">
        <f>'آبان 1400'!G120</f>
        <v xml:space="preserve">اداری </v>
      </c>
      <c r="F118" s="424" t="str">
        <f>'آبان 1400'!H120</f>
        <v>خراسان رضوی</v>
      </c>
      <c r="G118" s="424" t="str">
        <f>'آبان 1400'!I120</f>
        <v>317-800-1636780-1</v>
      </c>
      <c r="H118" s="424" t="str">
        <f>'آبان 1400'!J120</f>
        <v>0452734061</v>
      </c>
      <c r="I118" s="425">
        <f>'آبان 1400'!BH120</f>
        <v>68462367</v>
      </c>
      <c r="K118" s="426">
        <f>'آبان 1400'!BH120</f>
        <v>68462367</v>
      </c>
      <c r="L118" s="426">
        <f t="shared" si="1"/>
        <v>0</v>
      </c>
      <c r="M118" s="427"/>
      <c r="N118" s="426"/>
    </row>
    <row r="119" spans="2:14" s="423" customFormat="1" ht="11.25" customHeight="1" x14ac:dyDescent="0.2">
      <c r="B119" s="424">
        <f>'آبان 1400'!B121</f>
        <v>115</v>
      </c>
      <c r="C119" s="424" t="str">
        <f>'آبان 1400'!E121</f>
        <v>حمیدرضا</v>
      </c>
      <c r="D119" s="424" t="str">
        <f>'آبان 1400'!F121</f>
        <v>مظهری</v>
      </c>
      <c r="E119" s="424" t="str">
        <f>'آبان 1400'!G121</f>
        <v xml:space="preserve">اداری </v>
      </c>
      <c r="F119" s="424" t="str">
        <f>'آبان 1400'!H121</f>
        <v>خراسان رضوی</v>
      </c>
      <c r="G119" s="424" t="str">
        <f>'آبان 1400'!I121</f>
        <v>177-700-4206501-1</v>
      </c>
      <c r="H119" s="424" t="str">
        <f>'آبان 1400'!J121</f>
        <v>0670521019</v>
      </c>
      <c r="I119" s="425">
        <f>'آبان 1400'!BH121</f>
        <v>76527166</v>
      </c>
      <c r="K119" s="426">
        <f>'آبان 1400'!BH121</f>
        <v>76527166</v>
      </c>
      <c r="L119" s="426">
        <f t="shared" si="1"/>
        <v>0</v>
      </c>
      <c r="M119" s="427"/>
      <c r="N119" s="426"/>
    </row>
    <row r="120" spans="2:14" s="423" customFormat="1" ht="11.25" customHeight="1" x14ac:dyDescent="0.2">
      <c r="B120" s="424">
        <f>'آبان 1400'!B122</f>
        <v>116</v>
      </c>
      <c r="C120" s="424" t="str">
        <f>'آبان 1400'!E122</f>
        <v>محمدحسین</v>
      </c>
      <c r="D120" s="424" t="str">
        <f>'آبان 1400'!F122</f>
        <v>محمدزاده</v>
      </c>
      <c r="E120" s="424" t="str">
        <f>'آبان 1400'!G122</f>
        <v xml:space="preserve">اداری </v>
      </c>
      <c r="F120" s="424" t="str">
        <f>'آبان 1400'!H122</f>
        <v>خراسان رضوی</v>
      </c>
      <c r="G120" s="424" t="str">
        <f>'آبان 1400'!I122</f>
        <v>185-12-4217272-1</v>
      </c>
      <c r="H120" s="424" t="str">
        <f>'آبان 1400'!J122</f>
        <v>0670596655</v>
      </c>
      <c r="I120" s="425">
        <f>'آبان 1400'!BH122</f>
        <v>66476249</v>
      </c>
      <c r="K120" s="426">
        <f>'آبان 1400'!BH122</f>
        <v>66476249</v>
      </c>
      <c r="L120" s="426">
        <f t="shared" si="1"/>
        <v>0</v>
      </c>
      <c r="M120" s="427"/>
      <c r="N120" s="426"/>
    </row>
    <row r="121" spans="2:14" s="423" customFormat="1" ht="11.25" customHeight="1" x14ac:dyDescent="0.2">
      <c r="B121" s="424">
        <f>'آبان 1400'!B123</f>
        <v>117</v>
      </c>
      <c r="C121" s="424" t="str">
        <f>'آبان 1400'!E123</f>
        <v>صادق</v>
      </c>
      <c r="D121" s="424" t="str">
        <f>'آبان 1400'!F123</f>
        <v>درچمن</v>
      </c>
      <c r="E121" s="424" t="str">
        <f>'آبان 1400'!G123</f>
        <v xml:space="preserve">اداری </v>
      </c>
      <c r="F121" s="424" t="str">
        <f>'آبان 1400'!H123</f>
        <v>خراسان رضوی</v>
      </c>
      <c r="G121" s="424" t="str">
        <f>'آبان 1400'!I123</f>
        <v>177-700-4157118-1</v>
      </c>
      <c r="H121" s="424" t="str">
        <f>'آبان 1400'!J123</f>
        <v>0670308943</v>
      </c>
      <c r="I121" s="425">
        <f>'آبان 1400'!BH123</f>
        <v>77715023</v>
      </c>
      <c r="K121" s="426">
        <f>'آبان 1400'!BH123</f>
        <v>77715023</v>
      </c>
      <c r="L121" s="426">
        <f t="shared" si="1"/>
        <v>0</v>
      </c>
      <c r="M121" s="427"/>
      <c r="N121" s="426"/>
    </row>
    <row r="122" spans="2:14" s="423" customFormat="1" ht="11.25" customHeight="1" x14ac:dyDescent="0.2">
      <c r="B122" s="424">
        <f>'آبان 1400'!B124</f>
        <v>118</v>
      </c>
      <c r="C122" s="424" t="str">
        <f>'آبان 1400'!E124</f>
        <v>امیر</v>
      </c>
      <c r="D122" s="424" t="str">
        <f>'آبان 1400'!F124</f>
        <v>امیری</v>
      </c>
      <c r="E122" s="424" t="str">
        <f>'آبان 1400'!G124</f>
        <v xml:space="preserve">اداری </v>
      </c>
      <c r="F122" s="424" t="str">
        <f>'آبان 1400'!H124</f>
        <v>خراسان رضوی</v>
      </c>
      <c r="G122" s="424" t="str">
        <f>'آبان 1400'!I124</f>
        <v>177-12-4159240-1</v>
      </c>
      <c r="H122" s="424" t="str">
        <f>'آبان 1400'!J124</f>
        <v>0720156637</v>
      </c>
      <c r="I122" s="425">
        <f>'آبان 1400'!BH124</f>
        <v>66853282</v>
      </c>
      <c r="K122" s="426">
        <f>'آبان 1400'!BH124</f>
        <v>66853282</v>
      </c>
      <c r="L122" s="426">
        <f t="shared" si="1"/>
        <v>0</v>
      </c>
      <c r="M122" s="427"/>
      <c r="N122" s="426"/>
    </row>
    <row r="123" spans="2:14" s="423" customFormat="1" ht="11.25" customHeight="1" x14ac:dyDescent="0.2">
      <c r="B123" s="424">
        <f>'آبان 1400'!B125</f>
        <v>119</v>
      </c>
      <c r="C123" s="424" t="str">
        <f>'آبان 1400'!E125</f>
        <v>ماهان</v>
      </c>
      <c r="D123" s="424" t="str">
        <f>'آبان 1400'!F125</f>
        <v>صفایی ثانی</v>
      </c>
      <c r="E123" s="424" t="str">
        <f>'آبان 1400'!G125</f>
        <v xml:space="preserve">اداری </v>
      </c>
      <c r="F123" s="424" t="str">
        <f>'آبان 1400'!H125</f>
        <v>خراسان رضوی</v>
      </c>
      <c r="G123" s="424" t="str">
        <f>'آبان 1400'!I125</f>
        <v>136-813-4223071-1</v>
      </c>
      <c r="H123" s="424" t="str">
        <f>'آبان 1400'!J125</f>
        <v>0452851793</v>
      </c>
      <c r="I123" s="425">
        <f>'آبان 1400'!BH125</f>
        <v>101526401</v>
      </c>
      <c r="K123" s="426">
        <f>'آبان 1400'!BH125</f>
        <v>101526401</v>
      </c>
      <c r="L123" s="426">
        <f t="shared" si="1"/>
        <v>0</v>
      </c>
      <c r="M123" s="427"/>
      <c r="N123" s="426"/>
    </row>
    <row r="124" spans="2:14" s="423" customFormat="1" ht="11.25" customHeight="1" x14ac:dyDescent="0.2">
      <c r="B124" s="424">
        <f>'آبان 1400'!B126</f>
        <v>120</v>
      </c>
      <c r="C124" s="424" t="str">
        <f>'آبان 1400'!E126</f>
        <v>سامان</v>
      </c>
      <c r="D124" s="424" t="str">
        <f>'آبان 1400'!F126</f>
        <v>افخمی موحدی</v>
      </c>
      <c r="E124" s="424" t="str">
        <f>'آبان 1400'!G126</f>
        <v xml:space="preserve">اداری </v>
      </c>
      <c r="F124" s="424" t="str">
        <f>'آبان 1400'!H126</f>
        <v>خراسان رضوی</v>
      </c>
      <c r="G124" s="424" t="str">
        <f>'آبان 1400'!I126</f>
        <v>177-700-4244744-1</v>
      </c>
      <c r="H124" s="424" t="str">
        <f>'آبان 1400'!J126</f>
        <v>0938976281</v>
      </c>
      <c r="I124" s="425">
        <f>'آبان 1400'!BH126</f>
        <v>73090979</v>
      </c>
      <c r="K124" s="426">
        <f>'آبان 1400'!BH126</f>
        <v>73090979</v>
      </c>
      <c r="L124" s="426">
        <f t="shared" si="1"/>
        <v>0</v>
      </c>
      <c r="M124" s="427"/>
      <c r="N124" s="426"/>
    </row>
    <row r="125" spans="2:14" s="423" customFormat="1" ht="11.25" customHeight="1" x14ac:dyDescent="0.2">
      <c r="B125" s="424">
        <f>'آبان 1400'!B127</f>
        <v>121</v>
      </c>
      <c r="C125" s="424" t="str">
        <f>'آبان 1400'!E127</f>
        <v>محمدجواد</v>
      </c>
      <c r="D125" s="424" t="str">
        <f>'آبان 1400'!F127</f>
        <v>عظیمی</v>
      </c>
      <c r="E125" s="424" t="str">
        <f>'آبان 1400'!G127</f>
        <v xml:space="preserve">اداری </v>
      </c>
      <c r="F125" s="424" t="str">
        <f>'آبان 1400'!H127</f>
        <v>خراسان رضوی</v>
      </c>
      <c r="G125" s="424" t="str">
        <f>'آبان 1400'!I127</f>
        <v>177-12-4242010-1</v>
      </c>
      <c r="H125" s="424" t="str">
        <f>'آبان 1400'!J127</f>
        <v>0840128207</v>
      </c>
      <c r="I125" s="425">
        <f>'آبان 1400'!BH127</f>
        <v>57656640</v>
      </c>
      <c r="K125" s="426">
        <f>'آبان 1400'!BH127</f>
        <v>57656640</v>
      </c>
      <c r="L125" s="426">
        <f t="shared" si="1"/>
        <v>0</v>
      </c>
      <c r="M125" s="427"/>
      <c r="N125" s="426"/>
    </row>
    <row r="126" spans="2:14" s="423" customFormat="1" ht="11.25" customHeight="1" x14ac:dyDescent="0.2">
      <c r="B126" s="424">
        <f>'آبان 1400'!B128</f>
        <v>122</v>
      </c>
      <c r="C126" s="424" t="str">
        <f>'آبان 1400'!E128</f>
        <v>محمد</v>
      </c>
      <c r="D126" s="424" t="str">
        <f>'آبان 1400'!F128</f>
        <v>رحمانی</v>
      </c>
      <c r="E126" s="424" t="str">
        <f>'آبان 1400'!G128</f>
        <v xml:space="preserve">اداری </v>
      </c>
      <c r="F126" s="424" t="str">
        <f>'آبان 1400'!H128</f>
        <v>خراسان رضوی</v>
      </c>
      <c r="G126" s="424" t="str">
        <f>'آبان 1400'!I128</f>
        <v>185-700-4173012-1</v>
      </c>
      <c r="H126" s="424" t="str">
        <f>'آبان 1400'!J128</f>
        <v>0680319913</v>
      </c>
      <c r="I126" s="425">
        <f>'آبان 1400'!BH128</f>
        <v>81528221</v>
      </c>
      <c r="K126" s="426">
        <f>'آبان 1400'!BH128</f>
        <v>81528221</v>
      </c>
      <c r="L126" s="426">
        <f t="shared" si="1"/>
        <v>0</v>
      </c>
      <c r="M126" s="427"/>
      <c r="N126" s="426"/>
    </row>
    <row r="127" spans="2:14" s="423" customFormat="1" ht="11.25" customHeight="1" x14ac:dyDescent="0.2">
      <c r="B127" s="424">
        <f>'آبان 1400'!B129</f>
        <v>123</v>
      </c>
      <c r="C127" s="424" t="str">
        <f>'آبان 1400'!E129</f>
        <v>محسن</v>
      </c>
      <c r="D127" s="424" t="str">
        <f>'آبان 1400'!F129</f>
        <v>منفرد</v>
      </c>
      <c r="E127" s="424" t="str">
        <f>'آبان 1400'!G129</f>
        <v xml:space="preserve">اداری </v>
      </c>
      <c r="F127" s="424" t="str">
        <f>'آبان 1400'!H129</f>
        <v>خراسان رضوی</v>
      </c>
      <c r="G127" s="424" t="str">
        <f>'آبان 1400'!I129</f>
        <v>266-700-4301339-1</v>
      </c>
      <c r="H127" s="424" t="str">
        <f>'آبان 1400'!J129</f>
        <v>0939734796</v>
      </c>
      <c r="I127" s="425">
        <f>'آبان 1400'!BH129</f>
        <v>51876795</v>
      </c>
      <c r="K127" s="426">
        <f>'آبان 1400'!BH129</f>
        <v>51876795</v>
      </c>
      <c r="L127" s="426">
        <f t="shared" si="1"/>
        <v>0</v>
      </c>
      <c r="M127" s="427"/>
      <c r="N127" s="426"/>
    </row>
    <row r="128" spans="2:14" s="423" customFormat="1" ht="11.25" customHeight="1" x14ac:dyDescent="0.2">
      <c r="B128" s="424">
        <f>'آبان 1400'!B130</f>
        <v>124</v>
      </c>
      <c r="C128" s="424" t="str">
        <f>'آبان 1400'!E130</f>
        <v>امیر</v>
      </c>
      <c r="D128" s="424" t="str">
        <f>'آبان 1400'!F130</f>
        <v>فیروزی</v>
      </c>
      <c r="E128" s="424" t="str">
        <f>'آبان 1400'!G130</f>
        <v xml:space="preserve">اداری </v>
      </c>
      <c r="F128" s="424" t="str">
        <f>'آبان 1400'!H130</f>
        <v>خراسان رضوی</v>
      </c>
      <c r="G128" s="424" t="str">
        <f>'آبان 1400'!I130</f>
        <v>177-12-3840462-1</v>
      </c>
      <c r="H128" s="424" t="str">
        <f>'آبان 1400'!J130</f>
        <v>0920753957</v>
      </c>
      <c r="I128" s="425">
        <f>'آبان 1400'!BH130</f>
        <v>72890435</v>
      </c>
      <c r="K128" s="426">
        <f>'آبان 1400'!BH130</f>
        <v>72890435</v>
      </c>
      <c r="L128" s="426">
        <f t="shared" si="1"/>
        <v>0</v>
      </c>
      <c r="M128" s="427"/>
      <c r="N128" s="426"/>
    </row>
    <row r="129" spans="2:14" s="423" customFormat="1" ht="11.25" customHeight="1" x14ac:dyDescent="0.2">
      <c r="B129" s="424">
        <f>'آبان 1400'!B131</f>
        <v>125</v>
      </c>
      <c r="C129" s="424" t="str">
        <f>'آبان 1400'!E131</f>
        <v>عباس</v>
      </c>
      <c r="D129" s="424" t="str">
        <f>'آبان 1400'!F131</f>
        <v>رضاپور</v>
      </c>
      <c r="E129" s="424" t="str">
        <f>'آبان 1400'!G131</f>
        <v xml:space="preserve">اداری </v>
      </c>
      <c r="F129" s="424" t="str">
        <f>'آبان 1400'!H131</f>
        <v>خراسان شمالی</v>
      </c>
      <c r="G129" s="424" t="str">
        <f>'آبان 1400'!I131</f>
        <v>136-813-2186655-1</v>
      </c>
      <c r="H129" s="424" t="str">
        <f>'آبان 1400'!J131</f>
        <v>0829377123</v>
      </c>
      <c r="I129" s="425">
        <f>'آبان 1400'!BH131</f>
        <v>71451701</v>
      </c>
      <c r="K129" s="426">
        <f>'آبان 1400'!BH131</f>
        <v>71451701</v>
      </c>
      <c r="L129" s="426">
        <f t="shared" si="1"/>
        <v>0</v>
      </c>
      <c r="M129" s="427"/>
      <c r="N129" s="426"/>
    </row>
    <row r="130" spans="2:14" s="423" customFormat="1" ht="11.25" customHeight="1" x14ac:dyDescent="0.2">
      <c r="B130" s="424">
        <f>'آبان 1400'!B132</f>
        <v>126</v>
      </c>
      <c r="C130" s="424" t="str">
        <f>'آبان 1400'!E132</f>
        <v>حسن</v>
      </c>
      <c r="D130" s="424" t="str">
        <f>'آبان 1400'!F132</f>
        <v>وحداني</v>
      </c>
      <c r="E130" s="424" t="str">
        <f>'آبان 1400'!G132</f>
        <v xml:space="preserve">اداری </v>
      </c>
      <c r="F130" s="424" t="str">
        <f>'آبان 1400'!H132</f>
        <v>خراسان شمالی</v>
      </c>
      <c r="G130" s="424" t="str">
        <f>'آبان 1400'!I132</f>
        <v>231-3-2875571-1</v>
      </c>
      <c r="H130" s="424" t="str">
        <f>'آبان 1400'!J132</f>
        <v>0680391959</v>
      </c>
      <c r="I130" s="425">
        <f>'آبان 1400'!BH132</f>
        <v>80619380</v>
      </c>
      <c r="K130" s="426">
        <f>'آبان 1400'!BH132</f>
        <v>80619380</v>
      </c>
      <c r="L130" s="426">
        <f t="shared" si="1"/>
        <v>0</v>
      </c>
      <c r="M130" s="427"/>
      <c r="N130" s="426"/>
    </row>
    <row r="131" spans="2:14" s="423" customFormat="1" ht="11.25" customHeight="1" x14ac:dyDescent="0.2">
      <c r="B131" s="424">
        <f>'آبان 1400'!B133</f>
        <v>127</v>
      </c>
      <c r="C131" s="424" t="str">
        <f>'آبان 1400'!E133</f>
        <v>احمد</v>
      </c>
      <c r="D131" s="424" t="str">
        <f>'آبان 1400'!F133</f>
        <v>غلامیان</v>
      </c>
      <c r="E131" s="424" t="str">
        <f>'آبان 1400'!G133</f>
        <v xml:space="preserve">اداری </v>
      </c>
      <c r="F131" s="424" t="str">
        <f>'آبان 1400'!H133</f>
        <v>خراسان شمالی</v>
      </c>
      <c r="G131" s="424" t="str">
        <f>'آبان 1400'!I133</f>
        <v xml:space="preserve">231-3-240393-1 </v>
      </c>
      <c r="H131" s="424" t="str">
        <f>'آبان 1400'!J133</f>
        <v>5249497063</v>
      </c>
      <c r="I131" s="425">
        <f>'آبان 1400'!BH133</f>
        <v>76303522</v>
      </c>
      <c r="K131" s="426">
        <f>'آبان 1400'!BH133</f>
        <v>76303522</v>
      </c>
      <c r="L131" s="426">
        <f t="shared" si="1"/>
        <v>0</v>
      </c>
      <c r="M131" s="427"/>
      <c r="N131" s="426"/>
    </row>
    <row r="132" spans="2:14" s="423" customFormat="1" ht="11.25" customHeight="1" x14ac:dyDescent="0.2">
      <c r="B132" s="424">
        <f>'آبان 1400'!B134</f>
        <v>128</v>
      </c>
      <c r="C132" s="424" t="str">
        <f>'آبان 1400'!E134</f>
        <v>حامد</v>
      </c>
      <c r="D132" s="424" t="str">
        <f>'آبان 1400'!F134</f>
        <v>منتظری</v>
      </c>
      <c r="E132" s="424" t="str">
        <f>'آبان 1400'!G134</f>
        <v xml:space="preserve">اداری </v>
      </c>
      <c r="F132" s="424" t="str">
        <f>'آبان 1400'!H134</f>
        <v>خراسان شمالی</v>
      </c>
      <c r="G132" s="424" t="str">
        <f>'آبان 1400'!I134</f>
        <v>231-12-2491979-1</v>
      </c>
      <c r="H132" s="424" t="str">
        <f>'آبان 1400'!J134</f>
        <v>2020108348</v>
      </c>
      <c r="I132" s="425">
        <f>'آبان 1400'!BH134</f>
        <v>55855373</v>
      </c>
      <c r="K132" s="426">
        <f>'آبان 1400'!BH134</f>
        <v>55855373</v>
      </c>
      <c r="L132" s="426">
        <f t="shared" si="1"/>
        <v>0</v>
      </c>
      <c r="M132" s="427"/>
      <c r="N132" s="426"/>
    </row>
    <row r="133" spans="2:14" s="423" customFormat="1" ht="11.25" customHeight="1" x14ac:dyDescent="0.2">
      <c r="B133" s="424">
        <f>'آبان 1400'!B135</f>
        <v>129</v>
      </c>
      <c r="C133" s="424" t="str">
        <f>'آبان 1400'!E135</f>
        <v>حجت اله</v>
      </c>
      <c r="D133" s="424" t="str">
        <f>'آبان 1400'!F135</f>
        <v>شیخی</v>
      </c>
      <c r="E133" s="424" t="str">
        <f>'آبان 1400'!G135</f>
        <v xml:space="preserve">اداری </v>
      </c>
      <c r="F133" s="424" t="str">
        <f>'آبان 1400'!H135</f>
        <v>خوزستان</v>
      </c>
      <c r="G133" s="424" t="str">
        <f>'آبان 1400'!I135</f>
        <v>160-700-3541853-1</v>
      </c>
      <c r="H133" s="424">
        <f>'آبان 1400'!J135</f>
        <v>1830014749</v>
      </c>
      <c r="I133" s="425">
        <f>'آبان 1400'!BH135</f>
        <v>77336097</v>
      </c>
      <c r="K133" s="426">
        <f>'آبان 1400'!BH135</f>
        <v>77336097</v>
      </c>
      <c r="L133" s="426">
        <f t="shared" si="1"/>
        <v>0</v>
      </c>
      <c r="M133" s="427"/>
      <c r="N133" s="426"/>
    </row>
    <row r="134" spans="2:14" s="423" customFormat="1" ht="11.25" customHeight="1" x14ac:dyDescent="0.2">
      <c r="B134" s="424">
        <f>'آبان 1400'!B136</f>
        <v>130</v>
      </c>
      <c r="C134" s="424" t="str">
        <f>'آبان 1400'!E136</f>
        <v>علی</v>
      </c>
      <c r="D134" s="424" t="str">
        <f>'آبان 1400'!F136</f>
        <v>کتانی</v>
      </c>
      <c r="E134" s="424" t="str">
        <f>'آبان 1400'!G136</f>
        <v xml:space="preserve">اداری </v>
      </c>
      <c r="F134" s="424" t="str">
        <f>'آبان 1400'!H136</f>
        <v>خوزستان</v>
      </c>
      <c r="G134" s="424" t="str">
        <f>'آبان 1400'!I136</f>
        <v>160-12-4140768-1</v>
      </c>
      <c r="H134" s="424">
        <f>'آبان 1400'!J136</f>
        <v>1757165177</v>
      </c>
      <c r="I134" s="425">
        <f>'آبان 1400'!BH136</f>
        <v>60528753</v>
      </c>
      <c r="K134" s="426">
        <f>'آبان 1400'!BH136</f>
        <v>60528753</v>
      </c>
      <c r="L134" s="426">
        <f t="shared" ref="L134:L197" si="2">K134-I134</f>
        <v>0</v>
      </c>
      <c r="M134" s="427"/>
      <c r="N134" s="426"/>
    </row>
    <row r="135" spans="2:14" s="423" customFormat="1" ht="11.25" customHeight="1" x14ac:dyDescent="0.2">
      <c r="B135" s="424">
        <f>'آبان 1400'!B137</f>
        <v>131</v>
      </c>
      <c r="C135" s="424" t="str">
        <f>'آبان 1400'!E137</f>
        <v>مصطفی</v>
      </c>
      <c r="D135" s="424" t="str">
        <f>'آبان 1400'!F137</f>
        <v>جوزانی</v>
      </c>
      <c r="E135" s="424" t="str">
        <f>'آبان 1400'!G137</f>
        <v xml:space="preserve">اداری </v>
      </c>
      <c r="F135" s="424" t="str">
        <f>'آبان 1400'!H137</f>
        <v>خوزستان</v>
      </c>
      <c r="G135" s="424" t="str">
        <f>'آبان 1400'!I137</f>
        <v>345-700-4140856-1</v>
      </c>
      <c r="H135" s="424">
        <f>'آبان 1400'!J137</f>
        <v>4269874503</v>
      </c>
      <c r="I135" s="425">
        <f>'آبان 1400'!BH137</f>
        <v>82617757</v>
      </c>
      <c r="K135" s="426">
        <f>'آبان 1400'!BH137</f>
        <v>82617757</v>
      </c>
      <c r="L135" s="426">
        <f t="shared" si="2"/>
        <v>0</v>
      </c>
      <c r="M135" s="427"/>
      <c r="N135" s="426"/>
    </row>
    <row r="136" spans="2:14" s="423" customFormat="1" ht="11.25" customHeight="1" x14ac:dyDescent="0.2">
      <c r="B136" s="424">
        <f>'آبان 1400'!B138</f>
        <v>132</v>
      </c>
      <c r="C136" s="424" t="str">
        <f>'آبان 1400'!E138</f>
        <v>سید عبدالهادی</v>
      </c>
      <c r="D136" s="424" t="str">
        <f>'آبان 1400'!F138</f>
        <v>موسوی انور</v>
      </c>
      <c r="E136" s="424" t="str">
        <f>'آبان 1400'!G138</f>
        <v xml:space="preserve">اداری </v>
      </c>
      <c r="F136" s="424" t="str">
        <f>'آبان 1400'!H138</f>
        <v>خوزستان</v>
      </c>
      <c r="G136" s="424" t="str">
        <f>'آبان 1400'!I138</f>
        <v>376-700-4179811-1</v>
      </c>
      <c r="H136" s="424">
        <f>'آبان 1400'!J138</f>
        <v>1740627679</v>
      </c>
      <c r="I136" s="425">
        <f>'آبان 1400'!BH138</f>
        <v>84309413</v>
      </c>
      <c r="K136" s="426">
        <f>'آبان 1400'!BH138</f>
        <v>84309413</v>
      </c>
      <c r="L136" s="426">
        <f t="shared" si="2"/>
        <v>0</v>
      </c>
      <c r="M136" s="427"/>
      <c r="N136" s="426"/>
    </row>
    <row r="137" spans="2:14" s="423" customFormat="1" ht="11.25" customHeight="1" x14ac:dyDescent="0.2">
      <c r="B137" s="424">
        <f>'آبان 1400'!B139</f>
        <v>133</v>
      </c>
      <c r="C137" s="424" t="str">
        <f>'آبان 1400'!E139</f>
        <v>سید سجاد</v>
      </c>
      <c r="D137" s="424" t="str">
        <f>'آبان 1400'!F139</f>
        <v xml:space="preserve">هاشمی </v>
      </c>
      <c r="E137" s="424" t="str">
        <f>'آبان 1400'!G139</f>
        <v xml:space="preserve">اداری </v>
      </c>
      <c r="F137" s="424" t="str">
        <f>'آبان 1400'!H139</f>
        <v>خوزستان</v>
      </c>
      <c r="G137" s="424" t="str">
        <f>'آبان 1400'!I139</f>
        <v>447-876-4191287-1</v>
      </c>
      <c r="H137" s="424">
        <f>'آبان 1400'!J139</f>
        <v>5509969891</v>
      </c>
      <c r="I137" s="425">
        <f>'آبان 1400'!BH139</f>
        <v>66851049</v>
      </c>
      <c r="K137" s="426">
        <f>'آبان 1400'!BH139</f>
        <v>66851049</v>
      </c>
      <c r="L137" s="426">
        <f t="shared" si="2"/>
        <v>0</v>
      </c>
      <c r="M137" s="427"/>
      <c r="N137" s="426"/>
    </row>
    <row r="138" spans="2:14" s="423" customFormat="1" ht="11.25" customHeight="1" x14ac:dyDescent="0.2">
      <c r="B138" s="424">
        <f>'آبان 1400'!B140</f>
        <v>134</v>
      </c>
      <c r="C138" s="424" t="str">
        <f>'آبان 1400'!E140</f>
        <v>نادر</v>
      </c>
      <c r="D138" s="424" t="str">
        <f>'آبان 1400'!F140</f>
        <v>عسگرتبار</v>
      </c>
      <c r="E138" s="424" t="str">
        <f>'آبان 1400'!G140</f>
        <v xml:space="preserve">اداری </v>
      </c>
      <c r="F138" s="424" t="str">
        <f>'آبان 1400'!H140</f>
        <v>خوزستان</v>
      </c>
      <c r="G138" s="424" t="str">
        <f>'آبان 1400'!I140</f>
        <v>281-12-4291996-1</v>
      </c>
      <c r="H138" s="424">
        <f>'آبان 1400'!J140</f>
        <v>4810111954</v>
      </c>
      <c r="I138" s="425">
        <f>'آبان 1400'!BH140</f>
        <v>77029534</v>
      </c>
      <c r="K138" s="426">
        <f>'آبان 1400'!BH140</f>
        <v>77029534</v>
      </c>
      <c r="L138" s="426">
        <f t="shared" si="2"/>
        <v>0</v>
      </c>
      <c r="M138" s="427"/>
      <c r="N138" s="426"/>
    </row>
    <row r="139" spans="2:14" s="423" customFormat="1" ht="11.25" customHeight="1" x14ac:dyDescent="0.2">
      <c r="B139" s="424">
        <f>'آبان 1400'!B141</f>
        <v>135</v>
      </c>
      <c r="C139" s="424" t="str">
        <f>'آبان 1400'!E141</f>
        <v>محسن</v>
      </c>
      <c r="D139" s="424" t="str">
        <f>'آبان 1400'!F141</f>
        <v>مرادپور</v>
      </c>
      <c r="E139" s="424" t="str">
        <f>'آبان 1400'!G141</f>
        <v xml:space="preserve">اداری </v>
      </c>
      <c r="F139" s="424" t="str">
        <f>'آبان 1400'!H141</f>
        <v>خوزستان</v>
      </c>
      <c r="G139" s="424" t="str">
        <f>'آبان 1400'!I141</f>
        <v>160-876-4257588-1</v>
      </c>
      <c r="H139" s="424">
        <f>'آبان 1400'!J141</f>
        <v>1740449118</v>
      </c>
      <c r="I139" s="425">
        <f>'آبان 1400'!BH141</f>
        <v>71073947</v>
      </c>
      <c r="K139" s="426">
        <f>'آبان 1400'!BH141</f>
        <v>71073947</v>
      </c>
      <c r="L139" s="426">
        <f t="shared" si="2"/>
        <v>0</v>
      </c>
      <c r="M139" s="427"/>
      <c r="N139" s="426"/>
    </row>
    <row r="140" spans="2:14" s="423" customFormat="1" ht="11.25" customHeight="1" x14ac:dyDescent="0.2">
      <c r="B140" s="424">
        <f>'آبان 1400'!B142</f>
        <v>136</v>
      </c>
      <c r="C140" s="424" t="str">
        <f>'آبان 1400'!E142</f>
        <v>حمید</v>
      </c>
      <c r="D140" s="424" t="str">
        <f>'آبان 1400'!F142</f>
        <v>هادی</v>
      </c>
      <c r="E140" s="424" t="str">
        <f>'آبان 1400'!G142</f>
        <v xml:space="preserve">اداری </v>
      </c>
      <c r="F140" s="424" t="str">
        <f>'آبان 1400'!H142</f>
        <v>زنجان</v>
      </c>
      <c r="G140" s="424" t="str">
        <f>'آبان 1400'!I142</f>
        <v>189-813-2215350-1</v>
      </c>
      <c r="H140" s="424">
        <f>'آبان 1400'!J142</f>
        <v>4284447726</v>
      </c>
      <c r="I140" s="425">
        <f>'آبان 1400'!BH142</f>
        <v>69769042</v>
      </c>
      <c r="K140" s="426">
        <f>'آبان 1400'!BH142</f>
        <v>69769042</v>
      </c>
      <c r="L140" s="426">
        <f t="shared" si="2"/>
        <v>0</v>
      </c>
      <c r="M140" s="427"/>
      <c r="N140" s="426"/>
    </row>
    <row r="141" spans="2:14" s="423" customFormat="1" ht="11.25" customHeight="1" x14ac:dyDescent="0.2">
      <c r="B141" s="424">
        <f>'آبان 1400'!B143</f>
        <v>137</v>
      </c>
      <c r="C141" s="424" t="str">
        <f>'آبان 1400'!E143</f>
        <v xml:space="preserve">محسن </v>
      </c>
      <c r="D141" s="424" t="str">
        <f>'آبان 1400'!F143</f>
        <v>مرادی</v>
      </c>
      <c r="E141" s="424" t="str">
        <f>'آبان 1400'!G143</f>
        <v xml:space="preserve">اداری </v>
      </c>
      <c r="F141" s="424" t="str">
        <f>'آبان 1400'!H143</f>
        <v>زنجان</v>
      </c>
      <c r="G141" s="424" t="str">
        <f>'آبان 1400'!I143</f>
        <v>189-813-2631912-1</v>
      </c>
      <c r="H141" s="424">
        <f>'آبان 1400'!J143</f>
        <v>4285546841</v>
      </c>
      <c r="I141" s="425">
        <f>'آبان 1400'!BH143</f>
        <v>68955395</v>
      </c>
      <c r="K141" s="426">
        <f>'آبان 1400'!BH143</f>
        <v>68955395</v>
      </c>
      <c r="L141" s="426">
        <f t="shared" si="2"/>
        <v>0</v>
      </c>
      <c r="M141" s="427"/>
      <c r="N141" s="426"/>
    </row>
    <row r="142" spans="2:14" s="423" customFormat="1" ht="11.25" customHeight="1" x14ac:dyDescent="0.2">
      <c r="B142" s="424">
        <f>'آبان 1400'!B144</f>
        <v>138</v>
      </c>
      <c r="C142" s="424" t="str">
        <f>'آبان 1400'!E144</f>
        <v>مصطفی</v>
      </c>
      <c r="D142" s="424" t="str">
        <f>'آبان 1400'!F144</f>
        <v>الیاسی</v>
      </c>
      <c r="E142" s="424" t="str">
        <f>'آبان 1400'!G144</f>
        <v xml:space="preserve">اداری </v>
      </c>
      <c r="F142" s="424" t="str">
        <f>'آبان 1400'!H144</f>
        <v>سازمان</v>
      </c>
      <c r="G142" s="424" t="str">
        <f>'آبان 1400'!I144</f>
        <v>124-813-3591363-1</v>
      </c>
      <c r="H142" s="424" t="str">
        <f>'آبان 1400'!J144</f>
        <v>0452726352</v>
      </c>
      <c r="I142" s="425">
        <f>'آبان 1400'!BH144</f>
        <v>78490393</v>
      </c>
      <c r="K142" s="426">
        <f>'آبان 1400'!BH144</f>
        <v>78490393</v>
      </c>
      <c r="L142" s="426">
        <f t="shared" si="2"/>
        <v>0</v>
      </c>
      <c r="M142" s="427"/>
      <c r="N142" s="426"/>
    </row>
    <row r="143" spans="2:14" s="423" customFormat="1" ht="11.25" customHeight="1" x14ac:dyDescent="0.2">
      <c r="B143" s="424">
        <f>'آبان 1400'!B145</f>
        <v>139</v>
      </c>
      <c r="C143" s="424" t="str">
        <f>'آبان 1400'!E145</f>
        <v>علیرضا</v>
      </c>
      <c r="D143" s="424" t="str">
        <f>'آبان 1400'!F145</f>
        <v>شكری فیروزآباد</v>
      </c>
      <c r="E143" s="424" t="str">
        <f>'آبان 1400'!G145</f>
        <v xml:space="preserve">اداری </v>
      </c>
      <c r="F143" s="424" t="str">
        <f>'آبان 1400'!H145</f>
        <v>سازمان</v>
      </c>
      <c r="G143" s="424" t="str">
        <f>'آبان 1400'!I145</f>
        <v>124-800-1879731-1</v>
      </c>
      <c r="H143" s="424" t="str">
        <f>'آبان 1400'!J145</f>
        <v>0083992944</v>
      </c>
      <c r="I143" s="425">
        <f>'آبان 1400'!BH145</f>
        <v>74184808</v>
      </c>
      <c r="K143" s="426">
        <f>'آبان 1400'!BH145</f>
        <v>74184808</v>
      </c>
      <c r="L143" s="426">
        <f t="shared" si="2"/>
        <v>0</v>
      </c>
      <c r="M143" s="427"/>
      <c r="N143" s="426"/>
    </row>
    <row r="144" spans="2:14" s="423" customFormat="1" ht="11.25" customHeight="1" x14ac:dyDescent="0.2">
      <c r="B144" s="424">
        <f>'آبان 1400'!B146</f>
        <v>140</v>
      </c>
      <c r="C144" s="424" t="str">
        <f>'آبان 1400'!E146</f>
        <v>سالار</v>
      </c>
      <c r="D144" s="424" t="str">
        <f>'آبان 1400'!F146</f>
        <v>علیمردانی</v>
      </c>
      <c r="E144" s="424" t="str">
        <f>'آبان 1400'!G146</f>
        <v xml:space="preserve">اداری </v>
      </c>
      <c r="F144" s="424" t="str">
        <f>'آبان 1400'!H146</f>
        <v>سازمان</v>
      </c>
      <c r="G144" s="424" t="str">
        <f>'آبان 1400'!I146</f>
        <v>124-813-3055960-1</v>
      </c>
      <c r="H144" s="424" t="str">
        <f>'آبان 1400'!J146</f>
        <v>0079913547</v>
      </c>
      <c r="I144" s="425">
        <f>'آبان 1400'!BH146</f>
        <v>68733413</v>
      </c>
      <c r="K144" s="426">
        <f>'آبان 1400'!BH146</f>
        <v>68733413</v>
      </c>
      <c r="L144" s="426">
        <f t="shared" si="2"/>
        <v>0</v>
      </c>
      <c r="M144" s="427"/>
      <c r="N144" s="426"/>
    </row>
    <row r="145" spans="2:14" s="423" customFormat="1" ht="11.25" customHeight="1" x14ac:dyDescent="0.2">
      <c r="B145" s="424">
        <f>'آبان 1400'!B147</f>
        <v>141</v>
      </c>
      <c r="C145" s="424" t="str">
        <f>'آبان 1400'!E147</f>
        <v>نازی</v>
      </c>
      <c r="D145" s="424" t="str">
        <f>'آبان 1400'!F147</f>
        <v>ترک زبان</v>
      </c>
      <c r="E145" s="424" t="str">
        <f>'آبان 1400'!G147</f>
        <v xml:space="preserve">اداری </v>
      </c>
      <c r="F145" s="424" t="str">
        <f>'آبان 1400'!H147</f>
        <v>سازمان</v>
      </c>
      <c r="G145" s="424" t="str">
        <f>'آبان 1400'!I147</f>
        <v>124-813-3240957-1</v>
      </c>
      <c r="H145" s="424" t="str">
        <f>'آبان 1400'!J147</f>
        <v>0323642421</v>
      </c>
      <c r="I145" s="425">
        <f>'آبان 1400'!BH147</f>
        <v>63820127</v>
      </c>
      <c r="K145" s="426">
        <f>'آبان 1400'!BH147</f>
        <v>63820127</v>
      </c>
      <c r="L145" s="426">
        <f t="shared" si="2"/>
        <v>0</v>
      </c>
      <c r="M145" s="427"/>
      <c r="N145" s="426"/>
    </row>
    <row r="146" spans="2:14" s="423" customFormat="1" ht="11.25" customHeight="1" x14ac:dyDescent="0.2">
      <c r="B146" s="424">
        <f>'آبان 1400'!B148</f>
        <v>142</v>
      </c>
      <c r="C146" s="424" t="str">
        <f>'آبان 1400'!E148</f>
        <v>آرمین</v>
      </c>
      <c r="D146" s="424" t="str">
        <f>'آبان 1400'!F148</f>
        <v>عاشوری</v>
      </c>
      <c r="E146" s="424" t="str">
        <f>'آبان 1400'!G148</f>
        <v xml:space="preserve">اداری </v>
      </c>
      <c r="F146" s="424" t="str">
        <f>'آبان 1400'!H148</f>
        <v>سازمان</v>
      </c>
      <c r="G146" s="424" t="str">
        <f>'آبان 1400'!I148</f>
        <v>124-813-3796402-1</v>
      </c>
      <c r="H146" s="424" t="str">
        <f>'آبان 1400'!J148</f>
        <v>0012001996</v>
      </c>
      <c r="I146" s="425">
        <f>'آبان 1400'!BH148</f>
        <v>64424836</v>
      </c>
      <c r="K146" s="426">
        <f>'آبان 1400'!BH148</f>
        <v>64424836</v>
      </c>
      <c r="L146" s="426">
        <f t="shared" si="2"/>
        <v>0</v>
      </c>
      <c r="M146" s="427"/>
      <c r="N146" s="426"/>
    </row>
    <row r="147" spans="2:14" s="423" customFormat="1" ht="11.25" customHeight="1" x14ac:dyDescent="0.2">
      <c r="B147" s="424">
        <f>'آبان 1400'!B149</f>
        <v>143</v>
      </c>
      <c r="C147" s="424" t="str">
        <f>'آبان 1400'!E149</f>
        <v xml:space="preserve">مسعود </v>
      </c>
      <c r="D147" s="424" t="str">
        <f>'آبان 1400'!F149</f>
        <v>نوروزی</v>
      </c>
      <c r="E147" s="424" t="str">
        <f>'آبان 1400'!G149</f>
        <v xml:space="preserve">اداری </v>
      </c>
      <c r="F147" s="424" t="str">
        <f>'آبان 1400'!H149</f>
        <v>سازمان</v>
      </c>
      <c r="G147" s="424" t="str">
        <f>'آبان 1400'!I149</f>
        <v>124-700-4027807-1</v>
      </c>
      <c r="H147" s="424" t="str">
        <f>'آبان 1400'!J149</f>
        <v>0559806949</v>
      </c>
      <c r="I147" s="425">
        <f>'آبان 1400'!BH149</f>
        <v>108663781</v>
      </c>
      <c r="K147" s="426">
        <f>'آبان 1400'!BH149</f>
        <v>108663781</v>
      </c>
      <c r="L147" s="426">
        <f t="shared" si="2"/>
        <v>0</v>
      </c>
      <c r="M147" s="427"/>
      <c r="N147" s="426"/>
    </row>
    <row r="148" spans="2:14" s="423" customFormat="1" ht="11.25" customHeight="1" x14ac:dyDescent="0.2">
      <c r="B148" s="424">
        <f>'آبان 1400'!B150</f>
        <v>144</v>
      </c>
      <c r="C148" s="424" t="str">
        <f>'آبان 1400'!E150</f>
        <v>مجتبی</v>
      </c>
      <c r="D148" s="424" t="str">
        <f>'آبان 1400'!F150</f>
        <v>حسن زاده هجراندوست</v>
      </c>
      <c r="E148" s="424" t="str">
        <f>'آبان 1400'!G150</f>
        <v xml:space="preserve">اداری </v>
      </c>
      <c r="F148" s="424" t="str">
        <f>'آبان 1400'!H150</f>
        <v>سازمان</v>
      </c>
      <c r="G148" s="424" t="str">
        <f>'آبان 1400'!I150</f>
        <v>124-700-4049978-1</v>
      </c>
      <c r="H148" s="424" t="str">
        <f>'آبان 1400'!J150</f>
        <v>0014604280</v>
      </c>
      <c r="I148" s="425">
        <f>'آبان 1400'!BH150</f>
        <v>92076642</v>
      </c>
      <c r="K148" s="426">
        <f>'آبان 1400'!BH150</f>
        <v>92076642</v>
      </c>
      <c r="L148" s="426">
        <f t="shared" si="2"/>
        <v>0</v>
      </c>
      <c r="M148" s="427"/>
      <c r="N148" s="426"/>
    </row>
    <row r="149" spans="2:14" s="423" customFormat="1" ht="11.25" customHeight="1" x14ac:dyDescent="0.2">
      <c r="B149" s="424">
        <f>'آبان 1400'!B151</f>
        <v>145</v>
      </c>
      <c r="C149" s="424" t="str">
        <f>'آبان 1400'!E151</f>
        <v>محمود</v>
      </c>
      <c r="D149" s="424" t="str">
        <f>'آبان 1400'!F151</f>
        <v>جوادی</v>
      </c>
      <c r="E149" s="424" t="str">
        <f>'آبان 1400'!G151</f>
        <v xml:space="preserve">اداری </v>
      </c>
      <c r="F149" s="424" t="str">
        <f>'آبان 1400'!H151</f>
        <v>سازمان</v>
      </c>
      <c r="G149" s="424" t="str">
        <f>'آبان 1400'!I151</f>
        <v>121-813-2549497-1</v>
      </c>
      <c r="H149" s="424" t="str">
        <f>'آبان 1400'!J151</f>
        <v>0066444731</v>
      </c>
      <c r="I149" s="425">
        <f>'آبان 1400'!BH151</f>
        <v>78932454</v>
      </c>
      <c r="K149" s="426">
        <f>'آبان 1400'!BH151</f>
        <v>78932454</v>
      </c>
      <c r="L149" s="426">
        <f t="shared" si="2"/>
        <v>0</v>
      </c>
      <c r="M149" s="427"/>
      <c r="N149" s="426"/>
    </row>
    <row r="150" spans="2:14" s="423" customFormat="1" ht="11.25" customHeight="1" x14ac:dyDescent="0.2">
      <c r="B150" s="424">
        <f>'آبان 1400'!B152</f>
        <v>146</v>
      </c>
      <c r="C150" s="424" t="str">
        <f>'آبان 1400'!E152</f>
        <v>مجید</v>
      </c>
      <c r="D150" s="424" t="str">
        <f>'آبان 1400'!F152</f>
        <v>گشتاسب</v>
      </c>
      <c r="E150" s="424" t="str">
        <f>'آبان 1400'!G152</f>
        <v xml:space="preserve">اداری </v>
      </c>
      <c r="F150" s="424" t="str">
        <f>'آبان 1400'!H152</f>
        <v>سازمان</v>
      </c>
      <c r="G150" s="424" t="str">
        <f>'آبان 1400'!I152</f>
        <v>124-700-4073518-1</v>
      </c>
      <c r="H150" s="424" t="str">
        <f>'آبان 1400'!J152</f>
        <v>0018329039</v>
      </c>
      <c r="I150" s="425">
        <f>'آبان 1400'!BH152</f>
        <v>64855712</v>
      </c>
      <c r="K150" s="426">
        <f>'آبان 1400'!BH152</f>
        <v>64855712</v>
      </c>
      <c r="L150" s="426">
        <f t="shared" si="2"/>
        <v>0</v>
      </c>
      <c r="M150" s="427"/>
      <c r="N150" s="426"/>
    </row>
    <row r="151" spans="2:14" s="423" customFormat="1" ht="11.25" customHeight="1" x14ac:dyDescent="0.2">
      <c r="B151" s="424">
        <f>'آبان 1400'!B153</f>
        <v>147</v>
      </c>
      <c r="C151" s="424" t="str">
        <f>'آبان 1400'!E153</f>
        <v>رضا</v>
      </c>
      <c r="D151" s="424" t="str">
        <f>'آبان 1400'!F153</f>
        <v>کراری</v>
      </c>
      <c r="E151" s="424" t="str">
        <f>'آبان 1400'!G153</f>
        <v xml:space="preserve">اداری </v>
      </c>
      <c r="F151" s="424" t="str">
        <f>'آبان 1400'!H153</f>
        <v>سازمان</v>
      </c>
      <c r="G151" s="424" t="str">
        <f>'آبان 1400'!I153</f>
        <v>410-813-3498428-1</v>
      </c>
      <c r="H151" s="424" t="str">
        <f>'آبان 1400'!J153</f>
        <v>0015959503</v>
      </c>
      <c r="I151" s="425">
        <f>'آبان 1400'!BH153</f>
        <v>81412110</v>
      </c>
      <c r="K151" s="426">
        <f>'آبان 1400'!BH153</f>
        <v>81412110</v>
      </c>
      <c r="L151" s="426">
        <f t="shared" si="2"/>
        <v>0</v>
      </c>
      <c r="M151" s="427"/>
      <c r="N151" s="426"/>
    </row>
    <row r="152" spans="2:14" s="423" customFormat="1" ht="11.25" customHeight="1" x14ac:dyDescent="0.2">
      <c r="B152" s="424">
        <f>'آبان 1400'!B154</f>
        <v>148</v>
      </c>
      <c r="C152" s="424" t="str">
        <f>'آبان 1400'!E154</f>
        <v>مرتضی</v>
      </c>
      <c r="D152" s="424" t="str">
        <f>'آبان 1400'!F154</f>
        <v>گشتاسب</v>
      </c>
      <c r="E152" s="424" t="str">
        <f>'آبان 1400'!G154</f>
        <v xml:space="preserve">اداری </v>
      </c>
      <c r="F152" s="424" t="str">
        <f>'آبان 1400'!H154</f>
        <v>سازمان</v>
      </c>
      <c r="G152" s="424" t="str">
        <f>'آبان 1400'!I154</f>
        <v>124-700-4168354-1</v>
      </c>
      <c r="H152" s="424" t="str">
        <f>'آبان 1400'!J154</f>
        <v>0016675614</v>
      </c>
      <c r="I152" s="425">
        <f>'آبان 1400'!BH154</f>
        <v>64690318</v>
      </c>
      <c r="K152" s="426">
        <f>'آبان 1400'!BH154</f>
        <v>64690318</v>
      </c>
      <c r="L152" s="426">
        <f t="shared" si="2"/>
        <v>0</v>
      </c>
      <c r="M152" s="427"/>
      <c r="N152" s="426"/>
    </row>
    <row r="153" spans="2:14" s="423" customFormat="1" ht="11.25" customHeight="1" x14ac:dyDescent="0.2">
      <c r="B153" s="424">
        <f>'آبان 1400'!B155</f>
        <v>149</v>
      </c>
      <c r="C153" s="424" t="str">
        <f>'آبان 1400'!E155</f>
        <v>جواد</v>
      </c>
      <c r="D153" s="424" t="str">
        <f>'آبان 1400'!F155</f>
        <v>اسلامی</v>
      </c>
      <c r="E153" s="424" t="str">
        <f>'آبان 1400'!G155</f>
        <v xml:space="preserve">اداری </v>
      </c>
      <c r="F153" s="424" t="str">
        <f>'آبان 1400'!H155</f>
        <v>سازمان</v>
      </c>
      <c r="G153" s="424" t="str">
        <f>'آبان 1400'!I155</f>
        <v>124-700-4156190-1</v>
      </c>
      <c r="H153" s="424" t="str">
        <f>'آبان 1400'!J155</f>
        <v>2162603497</v>
      </c>
      <c r="I153" s="425">
        <f>'آبان 1400'!BH155</f>
        <v>69527969</v>
      </c>
      <c r="K153" s="426">
        <f>'آبان 1400'!BH155</f>
        <v>69527969</v>
      </c>
      <c r="L153" s="426">
        <f t="shared" si="2"/>
        <v>0</v>
      </c>
      <c r="M153" s="427"/>
      <c r="N153" s="426"/>
    </row>
    <row r="154" spans="2:14" s="423" customFormat="1" ht="11.25" customHeight="1" x14ac:dyDescent="0.2">
      <c r="B154" s="424">
        <f>'آبان 1400'!B156</f>
        <v>150</v>
      </c>
      <c r="C154" s="424" t="str">
        <f>'آبان 1400'!E156</f>
        <v>مهدی</v>
      </c>
      <c r="D154" s="424" t="str">
        <f>'آبان 1400'!F156</f>
        <v>فتاح منش</v>
      </c>
      <c r="E154" s="424" t="str">
        <f>'آبان 1400'!G156</f>
        <v xml:space="preserve">اداری </v>
      </c>
      <c r="F154" s="424" t="str">
        <f>'آبان 1400'!H156</f>
        <v>سازمان</v>
      </c>
      <c r="G154" s="424" t="str">
        <f>'آبان 1400'!I156</f>
        <v>444-813-2723825-1</v>
      </c>
      <c r="H154" s="424" t="str">
        <f>'آبان 1400'!J156</f>
        <v>0011765429</v>
      </c>
      <c r="I154" s="425">
        <f>'آبان 1400'!BH156</f>
        <v>60434502</v>
      </c>
      <c r="K154" s="426">
        <f>'آبان 1400'!BH156</f>
        <v>60434502</v>
      </c>
      <c r="L154" s="426">
        <f t="shared" si="2"/>
        <v>0</v>
      </c>
      <c r="M154" s="427"/>
      <c r="N154" s="426"/>
    </row>
    <row r="155" spans="2:14" s="423" customFormat="1" ht="11.25" customHeight="1" x14ac:dyDescent="0.2">
      <c r="B155" s="424">
        <f>'آبان 1400'!B157</f>
        <v>151</v>
      </c>
      <c r="C155" s="424" t="str">
        <f>'آبان 1400'!E157</f>
        <v>سهیل</v>
      </c>
      <c r="D155" s="424" t="str">
        <f>'آبان 1400'!F157</f>
        <v>حمیدی</v>
      </c>
      <c r="E155" s="424" t="str">
        <f>'آبان 1400'!G157</f>
        <v xml:space="preserve">اداری </v>
      </c>
      <c r="F155" s="424" t="str">
        <f>'آبان 1400'!H157</f>
        <v>سازمان</v>
      </c>
      <c r="G155" s="424" t="str">
        <f>'آبان 1400'!I157</f>
        <v>122-813-3067438-1</v>
      </c>
      <c r="H155" s="424" t="str">
        <f>'آبان 1400'!J157</f>
        <v>0068844484</v>
      </c>
      <c r="I155" s="425">
        <f>'آبان 1400'!BH157</f>
        <v>61682639</v>
      </c>
      <c r="K155" s="426">
        <f>'آبان 1400'!BH157</f>
        <v>61682639</v>
      </c>
      <c r="L155" s="426">
        <f t="shared" si="2"/>
        <v>0</v>
      </c>
      <c r="M155" s="427"/>
      <c r="N155" s="426"/>
    </row>
    <row r="156" spans="2:14" s="423" customFormat="1" ht="11.25" customHeight="1" x14ac:dyDescent="0.2">
      <c r="B156" s="424">
        <f>'آبان 1400'!B158</f>
        <v>152</v>
      </c>
      <c r="C156" s="424" t="str">
        <f>'آبان 1400'!E158</f>
        <v>رویا</v>
      </c>
      <c r="D156" s="424" t="str">
        <f>'آبان 1400'!F158</f>
        <v>بهدادمنش</v>
      </c>
      <c r="E156" s="424" t="str">
        <f>'آبان 1400'!G158</f>
        <v xml:space="preserve">اداری </v>
      </c>
      <c r="F156" s="424" t="str">
        <f>'آبان 1400'!H158</f>
        <v>سازمان</v>
      </c>
      <c r="G156" s="424" t="str">
        <f>'آبان 1400'!I158</f>
        <v xml:space="preserve">444-700-3488824-1 </v>
      </c>
      <c r="H156" s="424" t="str">
        <f>'آبان 1400'!J158</f>
        <v>3258916144</v>
      </c>
      <c r="I156" s="425">
        <f>'آبان 1400'!BH158</f>
        <v>71856078</v>
      </c>
      <c r="K156" s="426">
        <f>'آبان 1400'!BH158</f>
        <v>71856078</v>
      </c>
      <c r="L156" s="426">
        <f t="shared" si="2"/>
        <v>0</v>
      </c>
      <c r="M156" s="427"/>
      <c r="N156" s="426"/>
    </row>
    <row r="157" spans="2:14" s="423" customFormat="1" ht="11.25" customHeight="1" x14ac:dyDescent="0.2">
      <c r="B157" s="424">
        <f>'آبان 1400'!B159</f>
        <v>153</v>
      </c>
      <c r="C157" s="424" t="str">
        <f>'آبان 1400'!E159</f>
        <v xml:space="preserve">محسن </v>
      </c>
      <c r="D157" s="424" t="str">
        <f>'آبان 1400'!F159</f>
        <v>خاکپور</v>
      </c>
      <c r="E157" s="424" t="str">
        <f>'آبان 1400'!G159</f>
        <v xml:space="preserve">اداری </v>
      </c>
      <c r="F157" s="424" t="str">
        <f>'آبان 1400'!H159</f>
        <v>سازمان</v>
      </c>
      <c r="G157" s="424" t="str">
        <f>'آبان 1400'!I159</f>
        <v>124-700-3619170-1</v>
      </c>
      <c r="H157" s="424" t="str">
        <f>'آبان 1400'!J159</f>
        <v>1728169844</v>
      </c>
      <c r="I157" s="425">
        <f>'آبان 1400'!BH159</f>
        <v>80415459</v>
      </c>
      <c r="K157" s="426">
        <f>'آبان 1400'!BH159</f>
        <v>80415459</v>
      </c>
      <c r="L157" s="426">
        <f t="shared" si="2"/>
        <v>0</v>
      </c>
      <c r="M157" s="427"/>
      <c r="N157" s="426"/>
    </row>
    <row r="158" spans="2:14" s="423" customFormat="1" ht="11.25" customHeight="1" x14ac:dyDescent="0.2">
      <c r="B158" s="424">
        <f>'آبان 1400'!B160</f>
        <v>154</v>
      </c>
      <c r="C158" s="424" t="str">
        <f>'آبان 1400'!E160</f>
        <v>محمد</v>
      </c>
      <c r="D158" s="424" t="str">
        <f>'آبان 1400'!F160</f>
        <v>اشراقی</v>
      </c>
      <c r="E158" s="424" t="str">
        <f>'آبان 1400'!G160</f>
        <v xml:space="preserve">اداری </v>
      </c>
      <c r="F158" s="424" t="str">
        <f>'آبان 1400'!H160</f>
        <v>سازمان</v>
      </c>
      <c r="G158" s="424" t="str">
        <f>'آبان 1400'!I160</f>
        <v>124-700-4076141-1</v>
      </c>
      <c r="H158" s="424" t="str">
        <f>'آبان 1400'!J160</f>
        <v>0015422437</v>
      </c>
      <c r="I158" s="425">
        <f>'آبان 1400'!BH160</f>
        <v>66032667</v>
      </c>
      <c r="K158" s="426">
        <f>'آبان 1400'!BH160</f>
        <v>66032667</v>
      </c>
      <c r="L158" s="426">
        <f t="shared" si="2"/>
        <v>0</v>
      </c>
      <c r="M158" s="427"/>
      <c r="N158" s="426"/>
    </row>
    <row r="159" spans="2:14" s="423" customFormat="1" ht="11.25" customHeight="1" x14ac:dyDescent="0.2">
      <c r="B159" s="424">
        <f>'آبان 1400'!B161</f>
        <v>155</v>
      </c>
      <c r="C159" s="424" t="str">
        <f>'آبان 1400'!E161</f>
        <v>هادی</v>
      </c>
      <c r="D159" s="424" t="str">
        <f>'آبان 1400'!F161</f>
        <v>پیر بداغی</v>
      </c>
      <c r="E159" s="424" t="str">
        <f>'آبان 1400'!G161</f>
        <v xml:space="preserve">اداری </v>
      </c>
      <c r="F159" s="424" t="str">
        <f>'آبان 1400'!H161</f>
        <v>سازمان</v>
      </c>
      <c r="G159" s="424" t="str">
        <f>'آبان 1400'!I161</f>
        <v>124-813-4213637-1</v>
      </c>
      <c r="H159" s="424" t="str">
        <f>'آبان 1400'!J161</f>
        <v>2741092826</v>
      </c>
      <c r="I159" s="425">
        <f>'آبان 1400'!BH161</f>
        <v>70203942</v>
      </c>
      <c r="K159" s="426">
        <f>'آبان 1400'!BH161</f>
        <v>70203942</v>
      </c>
      <c r="L159" s="426">
        <f t="shared" si="2"/>
        <v>0</v>
      </c>
      <c r="M159" s="427"/>
      <c r="N159" s="426"/>
    </row>
    <row r="160" spans="2:14" s="423" customFormat="1" ht="11.25" customHeight="1" x14ac:dyDescent="0.2">
      <c r="B160" s="424">
        <f>'آبان 1400'!B162</f>
        <v>156</v>
      </c>
      <c r="C160" s="424" t="str">
        <f>'آبان 1400'!E162</f>
        <v>محمود</v>
      </c>
      <c r="D160" s="424" t="str">
        <f>'آبان 1400'!F162</f>
        <v>قطبی</v>
      </c>
      <c r="E160" s="424" t="str">
        <f>'آبان 1400'!G162</f>
        <v xml:space="preserve">اداری </v>
      </c>
      <c r="F160" s="424" t="str">
        <f>'آبان 1400'!H162</f>
        <v>سازمان</v>
      </c>
      <c r="G160" s="424" t="str">
        <f>'آبان 1400'!I162</f>
        <v>384-813-3110549-1</v>
      </c>
      <c r="H160" s="424" t="str">
        <f>'آبان 1400'!J162</f>
        <v>0071017011</v>
      </c>
      <c r="I160" s="425">
        <f>'آبان 1400'!BH162</f>
        <v>71122976</v>
      </c>
      <c r="K160" s="426">
        <f>'آبان 1400'!BH162</f>
        <v>71122976</v>
      </c>
      <c r="L160" s="426">
        <f t="shared" si="2"/>
        <v>0</v>
      </c>
      <c r="M160" s="427"/>
      <c r="N160" s="426"/>
    </row>
    <row r="161" spans="2:14" s="423" customFormat="1" ht="11.25" customHeight="1" x14ac:dyDescent="0.2">
      <c r="B161" s="424">
        <f>'آبان 1400'!B163</f>
        <v>157</v>
      </c>
      <c r="C161" s="424" t="str">
        <f>'آبان 1400'!E163</f>
        <v xml:space="preserve">محمدرضا </v>
      </c>
      <c r="D161" s="424" t="str">
        <f>'آبان 1400'!F163</f>
        <v>نظری</v>
      </c>
      <c r="E161" s="424" t="str">
        <f>'آبان 1400'!G163</f>
        <v xml:space="preserve">اداری </v>
      </c>
      <c r="F161" s="424" t="str">
        <f>'آبان 1400'!H163</f>
        <v>سازمان</v>
      </c>
      <c r="G161" s="424" t="str">
        <f>'آبان 1400'!I163</f>
        <v>124-700-4233673-1</v>
      </c>
      <c r="H161" s="424" t="str">
        <f>'آبان 1400'!J163</f>
        <v>0520650247</v>
      </c>
      <c r="I161" s="425">
        <f>'آبان 1400'!BH163</f>
        <v>60126628</v>
      </c>
      <c r="K161" s="426">
        <f>'آبان 1400'!BH163</f>
        <v>60126628</v>
      </c>
      <c r="L161" s="426">
        <f t="shared" si="2"/>
        <v>0</v>
      </c>
      <c r="M161" s="427"/>
      <c r="N161" s="426"/>
    </row>
    <row r="162" spans="2:14" s="423" customFormat="1" ht="11.25" customHeight="1" x14ac:dyDescent="0.2">
      <c r="B162" s="424">
        <f>'آبان 1400'!B164</f>
        <v>158</v>
      </c>
      <c r="C162" s="424" t="str">
        <f>'آبان 1400'!E164</f>
        <v>مهران</v>
      </c>
      <c r="D162" s="424" t="str">
        <f>'آبان 1400'!F164</f>
        <v>مروی مقدم شهری</v>
      </c>
      <c r="E162" s="424" t="str">
        <f>'آبان 1400'!G164</f>
        <v xml:space="preserve">اداری </v>
      </c>
      <c r="F162" s="424" t="str">
        <f>'آبان 1400'!H164</f>
        <v>سازمان</v>
      </c>
      <c r="G162" s="424" t="str">
        <f>'آبان 1400'!I164</f>
        <v>124-813-3429433-1</v>
      </c>
      <c r="H162" s="424" t="str">
        <f>'آبان 1400'!J164</f>
        <v>0910072086</v>
      </c>
      <c r="I162" s="425">
        <f>'آبان 1400'!BH164</f>
        <v>72590882</v>
      </c>
      <c r="K162" s="426">
        <f>'آبان 1400'!BH164</f>
        <v>72590882</v>
      </c>
      <c r="L162" s="426">
        <f t="shared" si="2"/>
        <v>0</v>
      </c>
      <c r="M162" s="427"/>
      <c r="N162" s="426"/>
    </row>
    <row r="163" spans="2:14" s="423" customFormat="1" ht="11.25" customHeight="1" x14ac:dyDescent="0.2">
      <c r="B163" s="424">
        <f>'آبان 1400'!B165</f>
        <v>159</v>
      </c>
      <c r="C163" s="424" t="str">
        <f>'آبان 1400'!E165</f>
        <v>صابر</v>
      </c>
      <c r="D163" s="424" t="str">
        <f>'آبان 1400'!F165</f>
        <v>آهنی فریمانی</v>
      </c>
      <c r="E163" s="424" t="str">
        <f>'آبان 1400'!G165</f>
        <v xml:space="preserve">اداری </v>
      </c>
      <c r="F163" s="424" t="str">
        <f>'آبان 1400'!H165</f>
        <v>سازمان</v>
      </c>
      <c r="G163" s="424" t="str">
        <f>'آبان 1400'!I165</f>
        <v>124-700-4191233-1</v>
      </c>
      <c r="H163" s="424" t="str">
        <f>'آبان 1400'!J165</f>
        <v>0840143974</v>
      </c>
      <c r="I163" s="425">
        <f>'آبان 1400'!BH165</f>
        <v>78464623</v>
      </c>
      <c r="K163" s="426">
        <f>'آبان 1400'!BH165</f>
        <v>78464623</v>
      </c>
      <c r="L163" s="426">
        <f t="shared" si="2"/>
        <v>0</v>
      </c>
      <c r="M163" s="427"/>
      <c r="N163" s="426"/>
    </row>
    <row r="164" spans="2:14" s="423" customFormat="1" ht="11.25" customHeight="1" x14ac:dyDescent="0.2">
      <c r="B164" s="424">
        <f>'آبان 1400'!B166</f>
        <v>160</v>
      </c>
      <c r="C164" s="424" t="str">
        <f>'آبان 1400'!E166</f>
        <v>سید علی</v>
      </c>
      <c r="D164" s="424" t="str">
        <f>'آبان 1400'!F166</f>
        <v>موسوی</v>
      </c>
      <c r="E164" s="424" t="str">
        <f>'آبان 1400'!G166</f>
        <v xml:space="preserve">اداری </v>
      </c>
      <c r="F164" s="424" t="str">
        <f>'آبان 1400'!H166</f>
        <v>سازمان</v>
      </c>
      <c r="G164" s="424" t="str">
        <f>'آبان 1400'!I166</f>
        <v>124-700-4301171-1</v>
      </c>
      <c r="H164" s="424" t="str">
        <f>'آبان 1400'!J166</f>
        <v>5409965175</v>
      </c>
      <c r="I164" s="425">
        <f>'آبان 1400'!BH166</f>
        <v>67758325</v>
      </c>
      <c r="K164" s="426">
        <f>'آبان 1400'!BH166</f>
        <v>67758325</v>
      </c>
      <c r="L164" s="426">
        <f t="shared" si="2"/>
        <v>0</v>
      </c>
      <c r="M164" s="427"/>
      <c r="N164" s="426"/>
    </row>
    <row r="165" spans="2:14" s="423" customFormat="1" ht="11.25" customHeight="1" x14ac:dyDescent="0.2">
      <c r="B165" s="424">
        <f>'آبان 1400'!B167</f>
        <v>161</v>
      </c>
      <c r="C165" s="424" t="str">
        <f>'آبان 1400'!E167</f>
        <v>وحید</v>
      </c>
      <c r="D165" s="424" t="str">
        <f>'آبان 1400'!F167</f>
        <v>شمسی نصاری</v>
      </c>
      <c r="E165" s="424" t="str">
        <f>'آبان 1400'!G167</f>
        <v xml:space="preserve">اداری </v>
      </c>
      <c r="F165" s="424" t="str">
        <f>'آبان 1400'!H167</f>
        <v>سازمان</v>
      </c>
      <c r="G165" s="424" t="str">
        <f>'آبان 1400'!I167</f>
        <v>273-700-4211044-1</v>
      </c>
      <c r="H165" s="424" t="str">
        <f>'آبان 1400'!J167</f>
        <v>4490028156</v>
      </c>
      <c r="I165" s="425">
        <f>'آبان 1400'!BH167</f>
        <v>56502266</v>
      </c>
      <c r="K165" s="426">
        <f>'آبان 1400'!BH167</f>
        <v>56502266</v>
      </c>
      <c r="L165" s="426">
        <f t="shared" si="2"/>
        <v>0</v>
      </c>
      <c r="M165" s="427"/>
      <c r="N165" s="426"/>
    </row>
    <row r="166" spans="2:14" s="423" customFormat="1" ht="11.25" customHeight="1" x14ac:dyDescent="0.2">
      <c r="B166" s="424">
        <f>'آبان 1400'!B168</f>
        <v>162</v>
      </c>
      <c r="C166" s="424" t="str">
        <f>'آبان 1400'!E168</f>
        <v>مصطفی</v>
      </c>
      <c r="D166" s="424" t="str">
        <f>'آبان 1400'!F168</f>
        <v>مقدسی</v>
      </c>
      <c r="E166" s="424" t="str">
        <f>'آبان 1400'!G168</f>
        <v xml:space="preserve">اداری </v>
      </c>
      <c r="F166" s="424" t="str">
        <f>'آبان 1400'!H168</f>
        <v>سازمان</v>
      </c>
      <c r="G166" s="424" t="str">
        <f>'آبان 1400'!I168</f>
        <v>366-700-3990085-1</v>
      </c>
      <c r="H166" s="424" t="str">
        <f>'آبان 1400'!J168</f>
        <v>0534888429</v>
      </c>
      <c r="I166" s="425">
        <f>'آبان 1400'!BH168</f>
        <v>106702854</v>
      </c>
      <c r="K166" s="426">
        <f>'آبان 1400'!BH168</f>
        <v>106702854</v>
      </c>
      <c r="L166" s="426">
        <f t="shared" si="2"/>
        <v>0</v>
      </c>
      <c r="M166" s="427"/>
      <c r="N166" s="426"/>
    </row>
    <row r="167" spans="2:14" s="423" customFormat="1" ht="11.25" customHeight="1" x14ac:dyDescent="0.2">
      <c r="B167" s="424">
        <f>'آبان 1400'!B169</f>
        <v>163</v>
      </c>
      <c r="C167" s="424" t="str">
        <f>'آبان 1400'!E169</f>
        <v>علی</v>
      </c>
      <c r="D167" s="424" t="str">
        <f>'آبان 1400'!F169</f>
        <v>گودرزی</v>
      </c>
      <c r="E167" s="424" t="str">
        <f>'آبان 1400'!G169</f>
        <v xml:space="preserve">اداری </v>
      </c>
      <c r="F167" s="424" t="str">
        <f>'آبان 1400'!H169</f>
        <v>سازمان</v>
      </c>
      <c r="G167" s="424" t="str">
        <f>'آبان 1400'!I169</f>
        <v>121-813-4347306-1</v>
      </c>
      <c r="H167" s="424" t="str">
        <f>'آبان 1400'!J169</f>
        <v>4120471527</v>
      </c>
      <c r="I167" s="425">
        <f>'آبان 1400'!BH169</f>
        <v>85251657</v>
      </c>
      <c r="K167" s="426">
        <f>'آبان 1400'!BH169</f>
        <v>85251657</v>
      </c>
      <c r="L167" s="426">
        <f t="shared" si="2"/>
        <v>0</v>
      </c>
      <c r="M167" s="427"/>
      <c r="N167" s="426"/>
    </row>
    <row r="168" spans="2:14" s="423" customFormat="1" ht="11.25" customHeight="1" x14ac:dyDescent="0.2">
      <c r="B168" s="424">
        <f>'آبان 1400'!B170</f>
        <v>164</v>
      </c>
      <c r="C168" s="424" t="str">
        <f>'آبان 1400'!E170</f>
        <v xml:space="preserve"> سعید</v>
      </c>
      <c r="D168" s="424" t="str">
        <f>'آبان 1400'!F170</f>
        <v>بختیاری جامی</v>
      </c>
      <c r="E168" s="424" t="str">
        <f>'آبان 1400'!G170</f>
        <v xml:space="preserve">اداری </v>
      </c>
      <c r="F168" s="424" t="str">
        <f>'آبان 1400'!H170</f>
        <v>سازمان</v>
      </c>
      <c r="G168" s="424" t="str">
        <f>'آبان 1400'!I170</f>
        <v>124-813-4274335-1</v>
      </c>
      <c r="H168" s="424" t="str">
        <f>'آبان 1400'!J170</f>
        <v>0945005016</v>
      </c>
      <c r="I168" s="425">
        <f>'آبان 1400'!BH170</f>
        <v>69495883</v>
      </c>
      <c r="K168" s="426">
        <f>'آبان 1400'!BH170</f>
        <v>69495883</v>
      </c>
      <c r="L168" s="426">
        <f t="shared" si="2"/>
        <v>0</v>
      </c>
      <c r="M168" s="427"/>
      <c r="N168" s="426"/>
    </row>
    <row r="169" spans="2:14" s="423" customFormat="1" ht="11.25" customHeight="1" x14ac:dyDescent="0.2">
      <c r="B169" s="424">
        <f>'آبان 1400'!B171</f>
        <v>165</v>
      </c>
      <c r="C169" s="424" t="str">
        <f>'آبان 1400'!E171</f>
        <v>سید عدالت</v>
      </c>
      <c r="D169" s="424" t="str">
        <f>'آبان 1400'!F171</f>
        <v>ارشدی اصل</v>
      </c>
      <c r="E169" s="424" t="str">
        <f>'آبان 1400'!G171</f>
        <v xml:space="preserve">اداری </v>
      </c>
      <c r="F169" s="424" t="str">
        <f>'آبان 1400'!H171</f>
        <v>فارس</v>
      </c>
      <c r="G169" s="424" t="str">
        <f>'آبان 1400'!I171</f>
        <v>404-800-85587-1</v>
      </c>
      <c r="H169" s="424" t="str">
        <f>'آبان 1400'!J171</f>
        <v>4269035277</v>
      </c>
      <c r="I169" s="425">
        <f>'آبان 1400'!BH171</f>
        <v>66356093</v>
      </c>
      <c r="K169" s="426">
        <f>'آبان 1400'!BH171</f>
        <v>66356093</v>
      </c>
      <c r="L169" s="426">
        <f t="shared" si="2"/>
        <v>0</v>
      </c>
      <c r="M169" s="427"/>
      <c r="N169" s="426"/>
    </row>
    <row r="170" spans="2:14" s="423" customFormat="1" ht="11.25" customHeight="1" x14ac:dyDescent="0.2">
      <c r="B170" s="424">
        <f>'آبان 1400'!B172</f>
        <v>166</v>
      </c>
      <c r="C170" s="424" t="str">
        <f>'آبان 1400'!E172</f>
        <v>غلامعلی</v>
      </c>
      <c r="D170" s="424" t="str">
        <f>'آبان 1400'!F172</f>
        <v>جوانمردی</v>
      </c>
      <c r="E170" s="424" t="str">
        <f>'آبان 1400'!G172</f>
        <v xml:space="preserve">اداری </v>
      </c>
      <c r="F170" s="424" t="str">
        <f>'آبان 1400'!H172</f>
        <v>فارس</v>
      </c>
      <c r="G170" s="424" t="str">
        <f>'آبان 1400'!I172</f>
        <v>404-800-487551-1</v>
      </c>
      <c r="H170" s="424" t="str">
        <f>'آبان 1400'!J172</f>
        <v>2297933819</v>
      </c>
      <c r="I170" s="425">
        <f>'آبان 1400'!BH172</f>
        <v>61792772</v>
      </c>
      <c r="K170" s="426">
        <f>'آبان 1400'!BH172</f>
        <v>61792772</v>
      </c>
      <c r="L170" s="426">
        <f t="shared" si="2"/>
        <v>0</v>
      </c>
      <c r="M170" s="427"/>
      <c r="N170" s="426"/>
    </row>
    <row r="171" spans="2:14" s="423" customFormat="1" ht="11.25" customHeight="1" x14ac:dyDescent="0.2">
      <c r="B171" s="424">
        <f>'آبان 1400'!B173</f>
        <v>167</v>
      </c>
      <c r="C171" s="424" t="str">
        <f>'آبان 1400'!E173</f>
        <v>غلامعباس</v>
      </c>
      <c r="D171" s="424" t="str">
        <f>'آبان 1400'!F173</f>
        <v>علي</v>
      </c>
      <c r="E171" s="424" t="str">
        <f>'آبان 1400'!G173</f>
        <v xml:space="preserve">اداری </v>
      </c>
      <c r="F171" s="424" t="str">
        <f>'آبان 1400'!H173</f>
        <v>قزوین</v>
      </c>
      <c r="G171" s="424" t="str">
        <f>'آبان 1400'!I173</f>
        <v>324-800-570117-1</v>
      </c>
      <c r="H171" s="424" t="str">
        <f>'آبان 1400'!J173</f>
        <v>4391485591</v>
      </c>
      <c r="I171" s="425">
        <f>'آبان 1400'!BH173</f>
        <v>56863077</v>
      </c>
      <c r="K171" s="426">
        <f>'آبان 1400'!BH173</f>
        <v>56863077</v>
      </c>
      <c r="L171" s="426">
        <f t="shared" si="2"/>
        <v>0</v>
      </c>
      <c r="M171" s="427"/>
      <c r="N171" s="426"/>
    </row>
    <row r="172" spans="2:14" s="423" customFormat="1" ht="11.25" customHeight="1" x14ac:dyDescent="0.2">
      <c r="B172" s="424">
        <f>'آبان 1400'!B174</f>
        <v>168</v>
      </c>
      <c r="C172" s="424" t="str">
        <f>'آبان 1400'!E174</f>
        <v xml:space="preserve">حمید </v>
      </c>
      <c r="D172" s="424" t="str">
        <f>'آبان 1400'!F174</f>
        <v>میرزایی</v>
      </c>
      <c r="E172" s="424" t="str">
        <f>'آبان 1400'!G174</f>
        <v xml:space="preserve">اداری </v>
      </c>
      <c r="F172" s="424" t="str">
        <f>'آبان 1400'!H174</f>
        <v>قزوین</v>
      </c>
      <c r="G172" s="424" t="str">
        <f>'آبان 1400'!I174</f>
        <v>124-813-3086628-1</v>
      </c>
      <c r="H172" s="424" t="str">
        <f>'آبان 1400'!J174</f>
        <v>4284483757</v>
      </c>
      <c r="I172" s="425">
        <f>'آبان 1400'!BH174</f>
        <v>39499125</v>
      </c>
      <c r="K172" s="426">
        <f>'آبان 1400'!BH174</f>
        <v>39499125</v>
      </c>
      <c r="L172" s="426">
        <f t="shared" si="2"/>
        <v>0</v>
      </c>
      <c r="M172" s="427"/>
      <c r="N172" s="426"/>
    </row>
    <row r="173" spans="2:14" s="423" customFormat="1" ht="11.25" customHeight="1" x14ac:dyDescent="0.2">
      <c r="B173" s="424">
        <f>'آبان 1400'!B175</f>
        <v>169</v>
      </c>
      <c r="C173" s="424" t="str">
        <f>'آبان 1400'!E175</f>
        <v xml:space="preserve">مسعود </v>
      </c>
      <c r="D173" s="424" t="str">
        <f>'آبان 1400'!F175</f>
        <v>محبی</v>
      </c>
      <c r="E173" s="424" t="str">
        <f>'آبان 1400'!G175</f>
        <v xml:space="preserve">اداری </v>
      </c>
      <c r="F173" s="424" t="str">
        <f>'آبان 1400'!H175</f>
        <v>قزوین</v>
      </c>
      <c r="G173" s="424" t="str">
        <f>'آبان 1400'!I175</f>
        <v>293-813-4117073-1</v>
      </c>
      <c r="H173" s="424" t="str">
        <f>'آبان 1400'!J175</f>
        <v>4310738672</v>
      </c>
      <c r="I173" s="425">
        <f>'آبان 1400'!BH175</f>
        <v>61593091</v>
      </c>
      <c r="K173" s="426">
        <f>'آبان 1400'!BH175</f>
        <v>61593091</v>
      </c>
      <c r="L173" s="426">
        <f t="shared" si="2"/>
        <v>0</v>
      </c>
      <c r="M173" s="427"/>
      <c r="N173" s="426"/>
    </row>
    <row r="174" spans="2:14" s="423" customFormat="1" ht="11.25" customHeight="1" x14ac:dyDescent="0.2">
      <c r="B174" s="424">
        <f>'آبان 1400'!B176</f>
        <v>170</v>
      </c>
      <c r="C174" s="424" t="str">
        <f>'آبان 1400'!E176</f>
        <v>حسین</v>
      </c>
      <c r="D174" s="424" t="str">
        <f>'آبان 1400'!F176</f>
        <v>مهدوی زادگان</v>
      </c>
      <c r="E174" s="424" t="str">
        <f>'آبان 1400'!G176</f>
        <v xml:space="preserve">اداری </v>
      </c>
      <c r="F174" s="424" t="str">
        <f>'آبان 1400'!H176</f>
        <v>قزوین</v>
      </c>
      <c r="G174" s="424" t="str">
        <f>'آبان 1400'!I176</f>
        <v>293-12-4196604-1</v>
      </c>
      <c r="H174" s="424" t="str">
        <f>'آبان 1400'!J176</f>
        <v>4310474349</v>
      </c>
      <c r="I174" s="425">
        <f>'آبان 1400'!BH176</f>
        <v>57743528</v>
      </c>
      <c r="K174" s="426">
        <f>'آبان 1400'!BH176</f>
        <v>57743528</v>
      </c>
      <c r="L174" s="426">
        <f t="shared" si="2"/>
        <v>0</v>
      </c>
      <c r="M174" s="427"/>
      <c r="N174" s="426"/>
    </row>
    <row r="175" spans="2:14" s="423" customFormat="1" ht="11.25" customHeight="1" x14ac:dyDescent="0.2">
      <c r="B175" s="424">
        <f>'آبان 1400'!B177</f>
        <v>171</v>
      </c>
      <c r="C175" s="424" t="str">
        <f>'آبان 1400'!E177</f>
        <v>مهدی</v>
      </c>
      <c r="D175" s="424" t="str">
        <f>'آبان 1400'!F177</f>
        <v>شوقی</v>
      </c>
      <c r="E175" s="424" t="str">
        <f>'آبان 1400'!G177</f>
        <v xml:space="preserve">اداری </v>
      </c>
      <c r="F175" s="424" t="str">
        <f>'آبان 1400'!H177</f>
        <v>قزوین</v>
      </c>
      <c r="G175" s="424" t="str">
        <f>'آبان 1400'!I177</f>
        <v>129-813-4723886-1</v>
      </c>
      <c r="H175" s="424" t="str">
        <f>'آبان 1400'!J177</f>
        <v>1378420101</v>
      </c>
      <c r="I175" s="425">
        <f>'آبان 1400'!BH177</f>
        <v>71657090</v>
      </c>
      <c r="K175" s="426">
        <f>'آبان 1400'!BH177</f>
        <v>71657090</v>
      </c>
      <c r="L175" s="426">
        <f t="shared" si="2"/>
        <v>0</v>
      </c>
      <c r="M175" s="427"/>
      <c r="N175" s="426"/>
    </row>
    <row r="176" spans="2:14" s="423" customFormat="1" ht="11.25" customHeight="1" x14ac:dyDescent="0.2">
      <c r="B176" s="424">
        <f>'آبان 1400'!B178</f>
        <v>172</v>
      </c>
      <c r="C176" s="424" t="str">
        <f>'آبان 1400'!E178</f>
        <v>محمد</v>
      </c>
      <c r="D176" s="424" t="str">
        <f>'آبان 1400'!F178</f>
        <v>عرفانی</v>
      </c>
      <c r="E176" s="424" t="str">
        <f>'آبان 1400'!G178</f>
        <v xml:space="preserve">اداری </v>
      </c>
      <c r="F176" s="424" t="str">
        <f>'آبان 1400'!H178</f>
        <v>قزوین</v>
      </c>
      <c r="G176" s="424" t="str">
        <f>'آبان 1400'!I178</f>
        <v>293-12-4232018-1</v>
      </c>
      <c r="H176" s="424" t="str">
        <f>'آبان 1400'!J178</f>
        <v>4310869130</v>
      </c>
      <c r="I176" s="425">
        <f>'آبان 1400'!BH178</f>
        <v>69430353</v>
      </c>
      <c r="K176" s="426">
        <f>'آبان 1400'!BH178</f>
        <v>69430353</v>
      </c>
      <c r="L176" s="426">
        <f t="shared" si="2"/>
        <v>0</v>
      </c>
      <c r="M176" s="427"/>
      <c r="N176" s="426"/>
    </row>
    <row r="177" spans="2:14" s="423" customFormat="1" ht="11.25" customHeight="1" x14ac:dyDescent="0.2">
      <c r="B177" s="424">
        <f>'آبان 1400'!B179</f>
        <v>173</v>
      </c>
      <c r="C177" s="424" t="str">
        <f>'آبان 1400'!E179</f>
        <v>مهدی</v>
      </c>
      <c r="D177" s="424" t="str">
        <f>'آبان 1400'!F179</f>
        <v>قربان قلی</v>
      </c>
      <c r="E177" s="424" t="str">
        <f>'آبان 1400'!G179</f>
        <v xml:space="preserve">اداری </v>
      </c>
      <c r="F177" s="424" t="str">
        <f>'آبان 1400'!H179</f>
        <v>قزوین</v>
      </c>
      <c r="G177" s="424" t="str">
        <f>'آبان 1400'!I179</f>
        <v>163-813-7867840-1</v>
      </c>
      <c r="H177" s="424" t="str">
        <f>'آبان 1400'!J179</f>
        <v>4324729956</v>
      </c>
      <c r="I177" s="425">
        <f>'آبان 1400'!BH179</f>
        <v>63638330</v>
      </c>
      <c r="K177" s="426">
        <f>'آبان 1400'!BH179</f>
        <v>63638330</v>
      </c>
      <c r="L177" s="426">
        <f t="shared" si="2"/>
        <v>0</v>
      </c>
      <c r="M177" s="427"/>
      <c r="N177" s="426"/>
    </row>
    <row r="178" spans="2:14" s="423" customFormat="1" ht="11.25" customHeight="1" x14ac:dyDescent="0.2">
      <c r="B178" s="424">
        <f>'آبان 1400'!B180</f>
        <v>174</v>
      </c>
      <c r="C178" s="424" t="str">
        <f>'آبان 1400'!E180</f>
        <v>رامین</v>
      </c>
      <c r="D178" s="424" t="str">
        <f>'آبان 1400'!F180</f>
        <v>جلیله وند</v>
      </c>
      <c r="E178" s="424" t="str">
        <f>'آبان 1400'!G180</f>
        <v xml:space="preserve">اداری </v>
      </c>
      <c r="F178" s="424" t="str">
        <f>'آبان 1400'!H180</f>
        <v>قزوین</v>
      </c>
      <c r="G178" s="424" t="str">
        <f>'آبان 1400'!I180</f>
        <v>293-12-4233969-1</v>
      </c>
      <c r="H178" s="424" t="str">
        <f>'آبان 1400'!J180</f>
        <v>4310311512</v>
      </c>
      <c r="I178" s="425">
        <f>'آبان 1400'!BH180</f>
        <v>72904002</v>
      </c>
      <c r="K178" s="426">
        <f>'آبان 1400'!BH180</f>
        <v>72904002</v>
      </c>
      <c r="L178" s="426">
        <f t="shared" si="2"/>
        <v>0</v>
      </c>
      <c r="M178" s="427"/>
      <c r="N178" s="426"/>
    </row>
    <row r="179" spans="2:14" s="423" customFormat="1" ht="11.25" customHeight="1" x14ac:dyDescent="0.2">
      <c r="B179" s="424">
        <f>'آبان 1400'!B181</f>
        <v>175</v>
      </c>
      <c r="C179" s="424" t="str">
        <f>'آبان 1400'!E181</f>
        <v>ايمان</v>
      </c>
      <c r="D179" s="424" t="str">
        <f>'آبان 1400'!F181</f>
        <v>سراقي</v>
      </c>
      <c r="E179" s="424" t="str">
        <f>'آبان 1400'!G181</f>
        <v xml:space="preserve">اداری </v>
      </c>
      <c r="F179" s="424" t="str">
        <f>'آبان 1400'!H181</f>
        <v>کرمانشاه</v>
      </c>
      <c r="G179" s="424" t="str">
        <f>'آبان 1400'!I181</f>
        <v>210-813-2134949-1</v>
      </c>
      <c r="H179" s="424">
        <f>'آبان 1400'!J181</f>
        <v>3962601783</v>
      </c>
      <c r="I179" s="425">
        <f>'آبان 1400'!BH181</f>
        <v>91114262</v>
      </c>
      <c r="K179" s="426">
        <f>'آبان 1400'!BH181</f>
        <v>91114262</v>
      </c>
      <c r="L179" s="426">
        <f t="shared" si="2"/>
        <v>0</v>
      </c>
      <c r="M179" s="427"/>
      <c r="N179" s="426"/>
    </row>
    <row r="180" spans="2:14" s="423" customFormat="1" ht="11.25" customHeight="1" x14ac:dyDescent="0.2">
      <c r="B180" s="424">
        <f>'آبان 1400'!B182</f>
        <v>176</v>
      </c>
      <c r="C180" s="424" t="str">
        <f>'آبان 1400'!E182</f>
        <v>حشمت</v>
      </c>
      <c r="D180" s="424" t="str">
        <f>'آبان 1400'!F182</f>
        <v>عليزاده</v>
      </c>
      <c r="E180" s="424" t="str">
        <f>'آبان 1400'!G182</f>
        <v xml:space="preserve">اداری </v>
      </c>
      <c r="F180" s="424" t="str">
        <f>'آبان 1400'!H182</f>
        <v>کرمانشاه</v>
      </c>
      <c r="G180" s="424" t="str">
        <f>'آبان 1400'!I182</f>
        <v>333-813-2160425-1</v>
      </c>
      <c r="H180" s="424">
        <f>'آبان 1400'!J182</f>
        <v>3341561846</v>
      </c>
      <c r="I180" s="425">
        <f>'آبان 1400'!BH182</f>
        <v>80790259</v>
      </c>
      <c r="K180" s="426">
        <f>'آبان 1400'!BH182</f>
        <v>80790259</v>
      </c>
      <c r="L180" s="426">
        <f t="shared" si="2"/>
        <v>0</v>
      </c>
      <c r="M180" s="427"/>
      <c r="N180" s="426"/>
    </row>
    <row r="181" spans="2:14" s="423" customFormat="1" ht="11.25" customHeight="1" x14ac:dyDescent="0.2">
      <c r="B181" s="424">
        <f>'آبان 1400'!B183</f>
        <v>177</v>
      </c>
      <c r="C181" s="424" t="str">
        <f>'آبان 1400'!E183</f>
        <v>سميرا</v>
      </c>
      <c r="D181" s="424" t="str">
        <f>'آبان 1400'!F183</f>
        <v>دوباش</v>
      </c>
      <c r="E181" s="424" t="str">
        <f>'آبان 1400'!G183</f>
        <v xml:space="preserve">اداری </v>
      </c>
      <c r="F181" s="424" t="str">
        <f>'آبان 1400'!H183</f>
        <v>کرمانشاه</v>
      </c>
      <c r="G181" s="424" t="str">
        <f>'آبان 1400'!I183</f>
        <v>121-800-1639298-1</v>
      </c>
      <c r="H181" s="424">
        <f>'آبان 1400'!J183</f>
        <v>3255343313</v>
      </c>
      <c r="I181" s="425">
        <f>'آبان 1400'!BH183</f>
        <v>58502579</v>
      </c>
      <c r="K181" s="426">
        <f>'آبان 1400'!BH183</f>
        <v>58502579</v>
      </c>
      <c r="L181" s="426">
        <f t="shared" si="2"/>
        <v>0</v>
      </c>
      <c r="M181" s="427"/>
      <c r="N181" s="426"/>
    </row>
    <row r="182" spans="2:14" s="423" customFormat="1" ht="11.25" customHeight="1" x14ac:dyDescent="0.2">
      <c r="B182" s="424">
        <f>'آبان 1400'!B184</f>
        <v>178</v>
      </c>
      <c r="C182" s="424" t="str">
        <f>'آبان 1400'!E184</f>
        <v>هوشنگ</v>
      </c>
      <c r="D182" s="424" t="str">
        <f>'آبان 1400'!F184</f>
        <v>حميديان زاده</v>
      </c>
      <c r="E182" s="424" t="str">
        <f>'آبان 1400'!G184</f>
        <v xml:space="preserve">اداری </v>
      </c>
      <c r="F182" s="424" t="str">
        <f>'آبان 1400'!H184</f>
        <v>کرمانشاه</v>
      </c>
      <c r="G182" s="424" t="str">
        <f>'آبان 1400'!I184</f>
        <v>210-813-2160420-1</v>
      </c>
      <c r="H182" s="424">
        <f>'آبان 1400'!J184</f>
        <v>3341384601</v>
      </c>
      <c r="I182" s="425">
        <f>'آبان 1400'!BH184</f>
        <v>76493289</v>
      </c>
      <c r="K182" s="426">
        <f>'آبان 1400'!BH184</f>
        <v>76493289</v>
      </c>
      <c r="L182" s="426">
        <f t="shared" si="2"/>
        <v>0</v>
      </c>
      <c r="M182" s="427"/>
      <c r="N182" s="426"/>
    </row>
    <row r="183" spans="2:14" s="423" customFormat="1" ht="11.25" customHeight="1" x14ac:dyDescent="0.2">
      <c r="B183" s="424">
        <f>'آبان 1400'!B185</f>
        <v>179</v>
      </c>
      <c r="C183" s="424" t="str">
        <f>'آبان 1400'!E185</f>
        <v>مسعود</v>
      </c>
      <c r="D183" s="424" t="str">
        <f>'آبان 1400'!F185</f>
        <v>ملكيان</v>
      </c>
      <c r="E183" s="424" t="str">
        <f>'آبان 1400'!G185</f>
        <v xml:space="preserve">اداری </v>
      </c>
      <c r="F183" s="424" t="str">
        <f>'آبان 1400'!H185</f>
        <v>کرمانشاه</v>
      </c>
      <c r="G183" s="424" t="str">
        <f>'آبان 1400'!I185</f>
        <v>210-813-4229613-1</v>
      </c>
      <c r="H183" s="424">
        <f>'آبان 1400'!J185</f>
        <v>3241174794</v>
      </c>
      <c r="I183" s="425">
        <f>'آبان 1400'!BH185</f>
        <v>71287047</v>
      </c>
      <c r="K183" s="426">
        <f>'آبان 1400'!BH185</f>
        <v>71287047</v>
      </c>
      <c r="L183" s="426">
        <f t="shared" si="2"/>
        <v>0</v>
      </c>
      <c r="M183" s="427"/>
      <c r="N183" s="426"/>
    </row>
    <row r="184" spans="2:14" s="423" customFormat="1" ht="11.25" customHeight="1" x14ac:dyDescent="0.2">
      <c r="B184" s="424">
        <f>'آبان 1400'!B186</f>
        <v>180</v>
      </c>
      <c r="C184" s="424" t="str">
        <f>'آبان 1400'!E186</f>
        <v>علیرضا</v>
      </c>
      <c r="D184" s="424" t="str">
        <f>'آبان 1400'!F186</f>
        <v>محمدی</v>
      </c>
      <c r="E184" s="424" t="str">
        <f>'آبان 1400'!G186</f>
        <v xml:space="preserve">اداری </v>
      </c>
      <c r="F184" s="424" t="str">
        <f>'آبان 1400'!H186</f>
        <v>کرمانشاه</v>
      </c>
      <c r="G184" s="424" t="str">
        <f>'آبان 1400'!I186</f>
        <v>210-700-4329835-1</v>
      </c>
      <c r="H184" s="424">
        <f>'آبان 1400'!J186</f>
        <v>3255870305</v>
      </c>
      <c r="I184" s="425">
        <f>'آبان 1400'!BH186</f>
        <v>65882119</v>
      </c>
      <c r="K184" s="426">
        <f>'آبان 1400'!BH186</f>
        <v>65882119</v>
      </c>
      <c r="L184" s="426">
        <f t="shared" si="2"/>
        <v>0</v>
      </c>
      <c r="M184" s="427"/>
      <c r="N184" s="426"/>
    </row>
    <row r="185" spans="2:14" s="423" customFormat="1" ht="11.25" customHeight="1" x14ac:dyDescent="0.2">
      <c r="B185" s="424">
        <f>'آبان 1400'!B187</f>
        <v>181</v>
      </c>
      <c r="C185" s="424" t="str">
        <f>'آبان 1400'!E187</f>
        <v>ایوب</v>
      </c>
      <c r="D185" s="424" t="str">
        <f>'آبان 1400'!F187</f>
        <v>رحمانی سید شکری</v>
      </c>
      <c r="E185" s="424" t="str">
        <f>'آبان 1400'!G187</f>
        <v xml:space="preserve">اداری </v>
      </c>
      <c r="F185" s="424" t="str">
        <f>'آبان 1400'!H187</f>
        <v>کرمانشاه</v>
      </c>
      <c r="G185" s="424" t="str">
        <f>'آبان 1400'!I187</f>
        <v>210-700-4353946-1</v>
      </c>
      <c r="H185" s="424">
        <f>'آبان 1400'!J187</f>
        <v>3258374414</v>
      </c>
      <c r="I185" s="425">
        <f>'آبان 1400'!BH187</f>
        <v>79617424</v>
      </c>
      <c r="K185" s="426">
        <f>'آبان 1400'!BH187</f>
        <v>79617424</v>
      </c>
      <c r="L185" s="426">
        <f t="shared" si="2"/>
        <v>0</v>
      </c>
      <c r="M185" s="427"/>
      <c r="N185" s="426"/>
    </row>
    <row r="186" spans="2:14" s="423" customFormat="1" ht="11.25" customHeight="1" x14ac:dyDescent="0.2">
      <c r="B186" s="424">
        <f>'آبان 1400'!B188</f>
        <v>182</v>
      </c>
      <c r="C186" s="424" t="str">
        <f>'آبان 1400'!E188</f>
        <v xml:space="preserve">محمدرضا </v>
      </c>
      <c r="D186" s="424" t="str">
        <f>'آبان 1400'!F188</f>
        <v>سلیمانی</v>
      </c>
      <c r="E186" s="424" t="str">
        <f>'آبان 1400'!G188</f>
        <v xml:space="preserve">اداری </v>
      </c>
      <c r="F186" s="424" t="str">
        <f>'آبان 1400'!H188</f>
        <v>کرمانشاه</v>
      </c>
      <c r="G186" s="424" t="str">
        <f>'آبان 1400'!I188</f>
        <v>210-700-1128651-1</v>
      </c>
      <c r="H186" s="424">
        <f>'آبان 1400'!J188</f>
        <v>3256781853</v>
      </c>
      <c r="I186" s="425">
        <f>'آبان 1400'!BH188</f>
        <v>69987425</v>
      </c>
      <c r="K186" s="426">
        <f>'آبان 1400'!BH188</f>
        <v>69987425</v>
      </c>
      <c r="L186" s="426">
        <f t="shared" si="2"/>
        <v>0</v>
      </c>
      <c r="M186" s="427"/>
      <c r="N186" s="426"/>
    </row>
    <row r="187" spans="2:14" s="423" customFormat="1" ht="11.25" customHeight="1" x14ac:dyDescent="0.2">
      <c r="B187" s="424">
        <f>'آبان 1400'!B189</f>
        <v>183</v>
      </c>
      <c r="C187" s="424" t="str">
        <f>'آبان 1400'!E189</f>
        <v>عبدالله</v>
      </c>
      <c r="D187" s="424" t="str">
        <f>'آبان 1400'!F189</f>
        <v>جمال لیوانی</v>
      </c>
      <c r="E187" s="424" t="str">
        <f>'آبان 1400'!G189</f>
        <v>نگهبان</v>
      </c>
      <c r="F187" s="424" t="str">
        <f>'آبان 1400'!H189</f>
        <v>گلستان</v>
      </c>
      <c r="G187" s="424" t="str">
        <f>'آبان 1400'!I189</f>
        <v>337-800-1864589-1</v>
      </c>
      <c r="H187" s="424">
        <f>'آبان 1400'!J189</f>
        <v>2249969523</v>
      </c>
      <c r="I187" s="425">
        <f>'آبان 1400'!BH189</f>
        <v>71688474</v>
      </c>
      <c r="K187" s="426">
        <f>'آبان 1400'!BH189</f>
        <v>71688474</v>
      </c>
      <c r="L187" s="426">
        <f t="shared" si="2"/>
        <v>0</v>
      </c>
      <c r="M187" s="427"/>
      <c r="N187" s="426"/>
    </row>
    <row r="188" spans="2:14" s="423" customFormat="1" ht="11.25" customHeight="1" x14ac:dyDescent="0.2">
      <c r="B188" s="424">
        <f>'آبان 1400'!B190</f>
        <v>184</v>
      </c>
      <c r="C188" s="424" t="str">
        <f>'آبان 1400'!E190</f>
        <v xml:space="preserve">نرگس </v>
      </c>
      <c r="D188" s="424" t="str">
        <f>'آبان 1400'!F190</f>
        <v>اسلامی</v>
      </c>
      <c r="E188" s="424" t="str">
        <f>'آبان 1400'!G190</f>
        <v xml:space="preserve">اداری </v>
      </c>
      <c r="F188" s="424" t="str">
        <f>'آبان 1400'!H190</f>
        <v>گلستان</v>
      </c>
      <c r="G188" s="424" t="str">
        <f>'آبان 1400'!I190</f>
        <v>141-12-3896950-1</v>
      </c>
      <c r="H188" s="424" t="str">
        <f>'آبان 1400'!J190</f>
        <v>0079825524</v>
      </c>
      <c r="I188" s="425">
        <f>'آبان 1400'!BH190</f>
        <v>78535184</v>
      </c>
      <c r="K188" s="426">
        <f>'آبان 1400'!BH190</f>
        <v>78535184</v>
      </c>
      <c r="L188" s="426">
        <f t="shared" si="2"/>
        <v>0</v>
      </c>
      <c r="M188" s="427"/>
      <c r="N188" s="426"/>
    </row>
    <row r="189" spans="2:14" s="423" customFormat="1" ht="11.25" customHeight="1" x14ac:dyDescent="0.2">
      <c r="B189" s="424">
        <f>'آبان 1400'!B191</f>
        <v>185</v>
      </c>
      <c r="C189" s="424" t="str">
        <f>'آبان 1400'!E191</f>
        <v>محمد</v>
      </c>
      <c r="D189" s="424" t="str">
        <f>'آبان 1400'!F191</f>
        <v>آیدانی</v>
      </c>
      <c r="E189" s="424" t="str">
        <f>'آبان 1400'!G191</f>
        <v xml:space="preserve">اداری </v>
      </c>
      <c r="F189" s="424" t="str">
        <f>'آبان 1400'!H191</f>
        <v>گلستان</v>
      </c>
      <c r="G189" s="424" t="str">
        <f>'آبان 1400'!I191</f>
        <v>141-813-3223699-1</v>
      </c>
      <c r="H189" s="424">
        <f>'آبان 1400'!J191</f>
        <v>2110109521</v>
      </c>
      <c r="I189" s="425">
        <f>'آبان 1400'!BH191</f>
        <v>66593378</v>
      </c>
      <c r="K189" s="426">
        <f>'آبان 1400'!BH191</f>
        <v>66593378</v>
      </c>
      <c r="L189" s="426">
        <f t="shared" si="2"/>
        <v>0</v>
      </c>
      <c r="M189" s="427"/>
      <c r="N189" s="426"/>
    </row>
    <row r="190" spans="2:14" s="423" customFormat="1" ht="11.25" customHeight="1" x14ac:dyDescent="0.2">
      <c r="B190" s="424">
        <f>'آبان 1400'!B192</f>
        <v>186</v>
      </c>
      <c r="C190" s="424" t="str">
        <f>'آبان 1400'!E192</f>
        <v>جواد</v>
      </c>
      <c r="D190" s="424" t="str">
        <f>'آبان 1400'!F192</f>
        <v>سلمانی</v>
      </c>
      <c r="E190" s="424" t="str">
        <f>'آبان 1400'!G192</f>
        <v xml:space="preserve">اداری </v>
      </c>
      <c r="F190" s="424" t="str">
        <f>'آبان 1400'!H192</f>
        <v>گلستان</v>
      </c>
      <c r="G190" s="424" t="str">
        <f>'آبان 1400'!I192</f>
        <v>141-700-3691808-1</v>
      </c>
      <c r="H190" s="424">
        <f>'آبان 1400'!J192</f>
        <v>880139927</v>
      </c>
      <c r="I190" s="425">
        <f>'آبان 1400'!BH192</f>
        <v>76430428</v>
      </c>
      <c r="K190" s="426">
        <f>'آبان 1400'!BH192</f>
        <v>76430428</v>
      </c>
      <c r="L190" s="426">
        <f t="shared" si="2"/>
        <v>0</v>
      </c>
      <c r="M190" s="427"/>
      <c r="N190" s="426"/>
    </row>
    <row r="191" spans="2:14" s="423" customFormat="1" ht="11.25" customHeight="1" x14ac:dyDescent="0.2">
      <c r="B191" s="424">
        <f>'آبان 1400'!B193</f>
        <v>187</v>
      </c>
      <c r="C191" s="424" t="str">
        <f>'آبان 1400'!E193</f>
        <v>گلناز</v>
      </c>
      <c r="D191" s="424" t="str">
        <f>'آبان 1400'!F193</f>
        <v>غلامیان</v>
      </c>
      <c r="E191" s="424" t="str">
        <f>'آبان 1400'!G193</f>
        <v xml:space="preserve">اداری </v>
      </c>
      <c r="F191" s="424" t="str">
        <f>'آبان 1400'!H193</f>
        <v>گلستان</v>
      </c>
      <c r="G191" s="424" t="str">
        <f>'آبان 1400'!I193</f>
        <v>141-813-3852844-1</v>
      </c>
      <c r="H191" s="424">
        <f>'آبان 1400'!J193</f>
        <v>2110356261</v>
      </c>
      <c r="I191" s="425">
        <f>'آبان 1400'!BH193</f>
        <v>69979302</v>
      </c>
      <c r="K191" s="426">
        <f>'آبان 1400'!BH193</f>
        <v>69979302</v>
      </c>
      <c r="L191" s="426">
        <f t="shared" si="2"/>
        <v>0</v>
      </c>
      <c r="M191" s="427"/>
      <c r="N191" s="426"/>
    </row>
    <row r="192" spans="2:14" s="423" customFormat="1" ht="11.25" customHeight="1" x14ac:dyDescent="0.2">
      <c r="B192" s="424">
        <f>'آبان 1400'!B194</f>
        <v>188</v>
      </c>
      <c r="C192" s="424" t="str">
        <f>'آبان 1400'!E194</f>
        <v>سکینه</v>
      </c>
      <c r="D192" s="424" t="str">
        <f>'آبان 1400'!F194</f>
        <v>ریاحی</v>
      </c>
      <c r="E192" s="424" t="str">
        <f>'آبان 1400'!G194</f>
        <v xml:space="preserve">اداری </v>
      </c>
      <c r="F192" s="424" t="str">
        <f>'آبان 1400'!H194</f>
        <v>گلستان</v>
      </c>
      <c r="G192" s="424" t="str">
        <f>'آبان 1400'!I194</f>
        <v>141-813-2145227-1</v>
      </c>
      <c r="H192" s="424">
        <f>'آبان 1400'!J194</f>
        <v>2110339233</v>
      </c>
      <c r="I192" s="425">
        <f>'آبان 1400'!BH194</f>
        <v>64813795</v>
      </c>
      <c r="K192" s="426">
        <f>'آبان 1400'!BH194</f>
        <v>64813795</v>
      </c>
      <c r="L192" s="426">
        <f t="shared" si="2"/>
        <v>0</v>
      </c>
      <c r="M192" s="427"/>
      <c r="N192" s="426"/>
    </row>
    <row r="193" spans="2:14" s="423" customFormat="1" ht="11.25" customHeight="1" x14ac:dyDescent="0.2">
      <c r="B193" s="424">
        <f>'آبان 1400'!B195</f>
        <v>189</v>
      </c>
      <c r="C193" s="424" t="str">
        <f>'آبان 1400'!E195</f>
        <v>سیده فریده</v>
      </c>
      <c r="D193" s="424" t="str">
        <f>'آبان 1400'!F195</f>
        <v>میرداداشی</v>
      </c>
      <c r="E193" s="424" t="str">
        <f>'آبان 1400'!G195</f>
        <v xml:space="preserve">اداری </v>
      </c>
      <c r="F193" s="424" t="str">
        <f>'آبان 1400'!H195</f>
        <v>گلستان</v>
      </c>
      <c r="G193" s="424" t="str">
        <f>'آبان 1400'!I195</f>
        <v>395-813-2542420-1</v>
      </c>
      <c r="H193" s="424">
        <f>'آبان 1400'!J195</f>
        <v>2064837329</v>
      </c>
      <c r="I193" s="425">
        <f>'آبان 1400'!BH195</f>
        <v>64603650</v>
      </c>
      <c r="K193" s="426">
        <f>'آبان 1400'!BH195</f>
        <v>64603650</v>
      </c>
      <c r="L193" s="426">
        <f t="shared" si="2"/>
        <v>0</v>
      </c>
      <c r="M193" s="427"/>
      <c r="N193" s="426"/>
    </row>
    <row r="194" spans="2:14" s="423" customFormat="1" ht="11.25" customHeight="1" x14ac:dyDescent="0.2">
      <c r="B194" s="424">
        <f>'آبان 1400'!B196</f>
        <v>190</v>
      </c>
      <c r="C194" s="424" t="str">
        <f>'آبان 1400'!E196</f>
        <v>علی</v>
      </c>
      <c r="D194" s="424" t="str">
        <f>'آبان 1400'!F196</f>
        <v>تدین</v>
      </c>
      <c r="E194" s="424" t="str">
        <f>'آبان 1400'!G196</f>
        <v xml:space="preserve">اداری </v>
      </c>
      <c r="F194" s="424" t="str">
        <f>'آبان 1400'!H196</f>
        <v>گلستان</v>
      </c>
      <c r="G194" s="424" t="str">
        <f>'آبان 1400'!I196</f>
        <v>141-813-3217217-1</v>
      </c>
      <c r="H194" s="424" t="str">
        <f>'آبان 1400'!J196</f>
        <v>2122605677</v>
      </c>
      <c r="I194" s="425">
        <f>'آبان 1400'!BH196</f>
        <v>81819405</v>
      </c>
      <c r="K194" s="426">
        <f>'آبان 1400'!BH196</f>
        <v>81819405</v>
      </c>
      <c r="L194" s="426">
        <f t="shared" si="2"/>
        <v>0</v>
      </c>
      <c r="M194" s="427"/>
      <c r="N194" s="426"/>
    </row>
    <row r="195" spans="2:14" s="423" customFormat="1" ht="11.25" customHeight="1" x14ac:dyDescent="0.2">
      <c r="B195" s="424">
        <f>'آبان 1400'!B197</f>
        <v>191</v>
      </c>
      <c r="C195" s="424" t="str">
        <f>'آبان 1400'!E197</f>
        <v>مهناز</v>
      </c>
      <c r="D195" s="424" t="str">
        <f>'آبان 1400'!F197</f>
        <v>ثلاثی</v>
      </c>
      <c r="E195" s="424" t="str">
        <f>'آبان 1400'!G197</f>
        <v xml:space="preserve">اداری </v>
      </c>
      <c r="F195" s="424" t="str">
        <f>'آبان 1400'!H197</f>
        <v>گلستان</v>
      </c>
      <c r="G195" s="424" t="str">
        <f>'آبان 1400'!I197</f>
        <v>141-813-3852824-1</v>
      </c>
      <c r="H195" s="424">
        <f>'آبان 1400'!J197</f>
        <v>2181349134</v>
      </c>
      <c r="I195" s="425">
        <f>'آبان 1400'!BH197</f>
        <v>64687483</v>
      </c>
      <c r="K195" s="426">
        <f>'آبان 1400'!BH197</f>
        <v>64687483</v>
      </c>
      <c r="L195" s="426">
        <f t="shared" si="2"/>
        <v>0</v>
      </c>
      <c r="M195" s="427"/>
      <c r="N195" s="426"/>
    </row>
    <row r="196" spans="2:14" s="423" customFormat="1" ht="11.25" customHeight="1" x14ac:dyDescent="0.2">
      <c r="B196" s="424">
        <f>'آبان 1400'!B198</f>
        <v>192</v>
      </c>
      <c r="C196" s="424" t="str">
        <f>'آبان 1400'!E198</f>
        <v>فاطمه</v>
      </c>
      <c r="D196" s="424" t="str">
        <f>'آبان 1400'!F198</f>
        <v>قادری</v>
      </c>
      <c r="E196" s="424" t="str">
        <f>'آبان 1400'!G198</f>
        <v xml:space="preserve">اداری </v>
      </c>
      <c r="F196" s="424" t="str">
        <f>'آبان 1400'!H198</f>
        <v>گلستان</v>
      </c>
      <c r="G196" s="424" t="str">
        <f>'آبان 1400'!I198</f>
        <v>141-700-1182158-2</v>
      </c>
      <c r="H196" s="424">
        <f>'آبان 1400'!J198</f>
        <v>2122605774</v>
      </c>
      <c r="I196" s="425">
        <f>'آبان 1400'!BH198</f>
        <v>68133125</v>
      </c>
      <c r="K196" s="426">
        <f>'آبان 1400'!BH198</f>
        <v>68133125</v>
      </c>
      <c r="L196" s="426">
        <f t="shared" si="2"/>
        <v>0</v>
      </c>
      <c r="M196" s="427"/>
      <c r="N196" s="426"/>
    </row>
    <row r="197" spans="2:14" s="423" customFormat="1" ht="11.25" customHeight="1" x14ac:dyDescent="0.2">
      <c r="B197" s="424">
        <f>'آبان 1400'!B199</f>
        <v>193</v>
      </c>
      <c r="C197" s="424" t="str">
        <f>'آبان 1400'!E199</f>
        <v>فاطمه</v>
      </c>
      <c r="D197" s="424" t="str">
        <f>'آبان 1400'!F199</f>
        <v>عادلی زاده</v>
      </c>
      <c r="E197" s="424" t="str">
        <f>'آبان 1400'!G199</f>
        <v xml:space="preserve">اداری </v>
      </c>
      <c r="F197" s="424" t="str">
        <f>'آبان 1400'!H199</f>
        <v>گلستان</v>
      </c>
      <c r="G197" s="424" t="str">
        <f>'آبان 1400'!I199</f>
        <v>141-813-3852850-1</v>
      </c>
      <c r="H197" s="424">
        <f>'آبان 1400'!J199</f>
        <v>2110518820</v>
      </c>
      <c r="I197" s="425">
        <f>'آبان 1400'!BH199</f>
        <v>56890109</v>
      </c>
      <c r="K197" s="426">
        <f>'آبان 1400'!BH199</f>
        <v>56890109</v>
      </c>
      <c r="L197" s="426">
        <f t="shared" si="2"/>
        <v>0</v>
      </c>
      <c r="M197" s="427"/>
      <c r="N197" s="426"/>
    </row>
    <row r="198" spans="2:14" s="423" customFormat="1" ht="11.25" customHeight="1" x14ac:dyDescent="0.2">
      <c r="B198" s="424">
        <f>'آبان 1400'!B200</f>
        <v>194</v>
      </c>
      <c r="C198" s="424" t="str">
        <f>'آبان 1400'!E200</f>
        <v xml:space="preserve">محمد </v>
      </c>
      <c r="D198" s="424" t="str">
        <f>'آبان 1400'!F200</f>
        <v>چوگان</v>
      </c>
      <c r="E198" s="424" t="str">
        <f>'آبان 1400'!G200</f>
        <v xml:space="preserve">اداری </v>
      </c>
      <c r="F198" s="424" t="str">
        <f>'آبان 1400'!H200</f>
        <v>گلستان</v>
      </c>
      <c r="G198" s="424" t="str">
        <f>'آبان 1400'!I200</f>
        <v>141-12-3223025-1</v>
      </c>
      <c r="H198" s="424">
        <f>'آبان 1400'!J200</f>
        <v>2239626240</v>
      </c>
      <c r="I198" s="425">
        <f>'آبان 1400'!BH200</f>
        <v>76072816</v>
      </c>
      <c r="K198" s="426">
        <f>'آبان 1400'!BH200</f>
        <v>76072816</v>
      </c>
      <c r="L198" s="426">
        <f t="shared" ref="L198:L261" si="3">K198-I198</f>
        <v>0</v>
      </c>
      <c r="M198" s="427"/>
      <c r="N198" s="426"/>
    </row>
    <row r="199" spans="2:14" s="423" customFormat="1" ht="11.25" customHeight="1" x14ac:dyDescent="0.2">
      <c r="B199" s="424">
        <f>'آبان 1400'!B201</f>
        <v>195</v>
      </c>
      <c r="C199" s="424" t="str">
        <f>'آبان 1400'!E201</f>
        <v>سیدفرشاد</v>
      </c>
      <c r="D199" s="424" t="str">
        <f>'آبان 1400'!F201</f>
        <v>هاشمی رودبارکی</v>
      </c>
      <c r="E199" s="424" t="str">
        <f>'آبان 1400'!G201</f>
        <v xml:space="preserve">اداری </v>
      </c>
      <c r="F199" s="424" t="str">
        <f>'آبان 1400'!H201</f>
        <v>گلستان</v>
      </c>
      <c r="G199" s="424" t="str">
        <f>'آبان 1400'!I201</f>
        <v>141-813-3299882-1</v>
      </c>
      <c r="H199" s="424" t="str">
        <f>'آبان 1400'!J201</f>
        <v>0010784519</v>
      </c>
      <c r="I199" s="425">
        <f>'آبان 1400'!BH201</f>
        <v>71883646</v>
      </c>
      <c r="K199" s="426">
        <f>'آبان 1400'!BH201</f>
        <v>71883646</v>
      </c>
      <c r="L199" s="426">
        <f t="shared" si="3"/>
        <v>0</v>
      </c>
      <c r="M199" s="427"/>
      <c r="N199" s="426"/>
    </row>
    <row r="200" spans="2:14" s="423" customFormat="1" ht="11.25" customHeight="1" x14ac:dyDescent="0.2">
      <c r="B200" s="424">
        <f>'آبان 1400'!B202</f>
        <v>196</v>
      </c>
      <c r="C200" s="424" t="str">
        <f>'آبان 1400'!E202</f>
        <v>سکینه</v>
      </c>
      <c r="D200" s="424" t="str">
        <f>'آبان 1400'!F202</f>
        <v>مشکانی</v>
      </c>
      <c r="E200" s="424" t="str">
        <f>'آبان 1400'!G202</f>
        <v xml:space="preserve">اداری </v>
      </c>
      <c r="F200" s="424" t="str">
        <f>'آبان 1400'!H202</f>
        <v>گلستان</v>
      </c>
      <c r="G200" s="424" t="str">
        <f>'آبان 1400'!I202</f>
        <v>141-700-3691942-1</v>
      </c>
      <c r="H200" s="424">
        <f>'آبان 1400'!J202</f>
        <v>2122916273</v>
      </c>
      <c r="I200" s="425">
        <f>'آبان 1400'!BH202</f>
        <v>71560256</v>
      </c>
      <c r="K200" s="426">
        <f>'آبان 1400'!BH202</f>
        <v>71560256</v>
      </c>
      <c r="L200" s="426">
        <f t="shared" si="3"/>
        <v>0</v>
      </c>
      <c r="M200" s="427"/>
      <c r="N200" s="426"/>
    </row>
    <row r="201" spans="2:14" s="423" customFormat="1" ht="11.25" customHeight="1" x14ac:dyDescent="0.2">
      <c r="B201" s="424">
        <f>'آبان 1400'!B203</f>
        <v>197</v>
      </c>
      <c r="C201" s="424" t="str">
        <f>'آبان 1400'!E203</f>
        <v>مصطفی</v>
      </c>
      <c r="D201" s="424" t="str">
        <f>'آبان 1400'!F203</f>
        <v>رحیمی</v>
      </c>
      <c r="E201" s="424" t="str">
        <f>'آبان 1400'!G203</f>
        <v xml:space="preserve">اداری </v>
      </c>
      <c r="F201" s="424" t="str">
        <f>'آبان 1400'!H203</f>
        <v>گلستان</v>
      </c>
      <c r="G201" s="424" t="str">
        <f>'آبان 1400'!I203</f>
        <v>141-700-3684478-1</v>
      </c>
      <c r="H201" s="424">
        <f>'آبان 1400'!J203</f>
        <v>2260037119</v>
      </c>
      <c r="I201" s="425">
        <f>'آبان 1400'!BH203</f>
        <v>64444006</v>
      </c>
      <c r="K201" s="426">
        <f>'آبان 1400'!BH203</f>
        <v>64444006</v>
      </c>
      <c r="L201" s="426">
        <f t="shared" si="3"/>
        <v>0</v>
      </c>
      <c r="M201" s="427"/>
      <c r="N201" s="426"/>
    </row>
    <row r="202" spans="2:14" s="423" customFormat="1" ht="11.25" customHeight="1" x14ac:dyDescent="0.2">
      <c r="B202" s="424">
        <f>'آبان 1400'!B204</f>
        <v>198</v>
      </c>
      <c r="C202" s="424" t="str">
        <f>'آبان 1400'!E204</f>
        <v>شهربانو</v>
      </c>
      <c r="D202" s="424" t="str">
        <f>'آبان 1400'!F204</f>
        <v>طبری</v>
      </c>
      <c r="E202" s="424" t="str">
        <f>'آبان 1400'!G204</f>
        <v xml:space="preserve">اداری </v>
      </c>
      <c r="F202" s="424" t="str">
        <f>'آبان 1400'!H204</f>
        <v>گلستان</v>
      </c>
      <c r="G202" s="424" t="str">
        <f>'آبان 1400'!I204</f>
        <v>141-700-3424306-1</v>
      </c>
      <c r="H202" s="424">
        <f>'آبان 1400'!J204</f>
        <v>2122182792</v>
      </c>
      <c r="I202" s="425">
        <f>'آبان 1400'!BH204</f>
        <v>72033686</v>
      </c>
      <c r="K202" s="426">
        <f>'آبان 1400'!BH204</f>
        <v>72033686</v>
      </c>
      <c r="L202" s="426">
        <f t="shared" si="3"/>
        <v>0</v>
      </c>
      <c r="M202" s="427"/>
      <c r="N202" s="426"/>
    </row>
    <row r="203" spans="2:14" s="423" customFormat="1" ht="11.25" customHeight="1" x14ac:dyDescent="0.2">
      <c r="B203" s="424">
        <f>'آبان 1400'!B205</f>
        <v>199</v>
      </c>
      <c r="C203" s="424" t="str">
        <f>'آبان 1400'!E205</f>
        <v>حسام</v>
      </c>
      <c r="D203" s="424" t="str">
        <f>'آبان 1400'!F205</f>
        <v>نوروزی</v>
      </c>
      <c r="E203" s="424" t="str">
        <f>'آبان 1400'!G205</f>
        <v xml:space="preserve">اداری </v>
      </c>
      <c r="F203" s="424" t="str">
        <f>'آبان 1400'!H205</f>
        <v>گلستان</v>
      </c>
      <c r="G203" s="424" t="str">
        <f>'آبان 1400'!I205</f>
        <v>269-700-3857673-1</v>
      </c>
      <c r="H203" s="424">
        <f>'آبان 1400'!J205</f>
        <v>4889792066</v>
      </c>
      <c r="I203" s="425">
        <f>'آبان 1400'!BH205</f>
        <v>81010989</v>
      </c>
      <c r="K203" s="426">
        <f>'آبان 1400'!BH205</f>
        <v>81010989</v>
      </c>
      <c r="L203" s="426">
        <f t="shared" si="3"/>
        <v>0</v>
      </c>
      <c r="M203" s="427"/>
      <c r="N203" s="426"/>
    </row>
    <row r="204" spans="2:14" s="423" customFormat="1" ht="11.25" customHeight="1" x14ac:dyDescent="0.2">
      <c r="B204" s="424">
        <f>'آبان 1400'!B206</f>
        <v>200</v>
      </c>
      <c r="C204" s="424" t="str">
        <f>'آبان 1400'!E206</f>
        <v>حمیدرضا</v>
      </c>
      <c r="D204" s="424" t="str">
        <f>'آبان 1400'!F206</f>
        <v>عسکری</v>
      </c>
      <c r="E204" s="424" t="str">
        <f>'آبان 1400'!G206</f>
        <v xml:space="preserve">اداری </v>
      </c>
      <c r="F204" s="424" t="str">
        <f>'آبان 1400'!H206</f>
        <v>گلستان</v>
      </c>
      <c r="G204" s="424" t="str">
        <f>'آبان 1400'!I206</f>
        <v>269-12-3705963-1</v>
      </c>
      <c r="H204" s="424">
        <f>'آبان 1400'!J206</f>
        <v>4880176419</v>
      </c>
      <c r="I204" s="425">
        <f>'آبان 1400'!BH206</f>
        <v>68264382</v>
      </c>
      <c r="K204" s="426">
        <f>'آبان 1400'!BH206</f>
        <v>68264382</v>
      </c>
      <c r="L204" s="426">
        <f t="shared" si="3"/>
        <v>0</v>
      </c>
      <c r="M204" s="427"/>
      <c r="N204" s="426"/>
    </row>
    <row r="205" spans="2:14" s="423" customFormat="1" ht="11.25" customHeight="1" x14ac:dyDescent="0.2">
      <c r="B205" s="424">
        <f>'آبان 1400'!B207</f>
        <v>201</v>
      </c>
      <c r="C205" s="424" t="str">
        <f>'آبان 1400'!E207</f>
        <v>مصطفی</v>
      </c>
      <c r="D205" s="424" t="str">
        <f>'آبان 1400'!F207</f>
        <v>تیموری</v>
      </c>
      <c r="E205" s="424" t="str">
        <f>'آبان 1400'!G207</f>
        <v xml:space="preserve">اداری </v>
      </c>
      <c r="F205" s="424" t="str">
        <f>'آبان 1400'!H207</f>
        <v>گلستان</v>
      </c>
      <c r="G205" s="424" t="str">
        <f>'آبان 1400'!I207</f>
        <v>269-12-3698351-1</v>
      </c>
      <c r="H205" s="424">
        <f>'آبان 1400'!J207</f>
        <v>4880118346</v>
      </c>
      <c r="I205" s="425">
        <f>'آبان 1400'!BH207</f>
        <v>75864653</v>
      </c>
      <c r="K205" s="426">
        <f>'آبان 1400'!BH207</f>
        <v>75864653</v>
      </c>
      <c r="L205" s="426">
        <f t="shared" si="3"/>
        <v>0</v>
      </c>
      <c r="M205" s="427"/>
      <c r="N205" s="426"/>
    </row>
    <row r="206" spans="2:14" s="423" customFormat="1" ht="11.25" customHeight="1" x14ac:dyDescent="0.2">
      <c r="B206" s="424">
        <f>'آبان 1400'!B208</f>
        <v>202</v>
      </c>
      <c r="C206" s="424" t="str">
        <f>'آبان 1400'!E208</f>
        <v xml:space="preserve">مسعود </v>
      </c>
      <c r="D206" s="424" t="str">
        <f>'آبان 1400'!F208</f>
        <v>وکیلی</v>
      </c>
      <c r="E206" s="424" t="str">
        <f>'آبان 1400'!G208</f>
        <v xml:space="preserve">اداری </v>
      </c>
      <c r="F206" s="424" t="str">
        <f>'آبان 1400'!H208</f>
        <v>گلستان</v>
      </c>
      <c r="G206" s="424" t="str">
        <f>'آبان 1400'!I208</f>
        <v>395-12-3653323-1</v>
      </c>
      <c r="H206" s="424">
        <f>'آبان 1400'!J208</f>
        <v>2170104925</v>
      </c>
      <c r="I206" s="425">
        <f>'آبان 1400'!BH208</f>
        <v>80183118</v>
      </c>
      <c r="K206" s="426">
        <f>'آبان 1400'!BH208</f>
        <v>80183118</v>
      </c>
      <c r="L206" s="426">
        <f t="shared" si="3"/>
        <v>0</v>
      </c>
      <c r="M206" s="427"/>
      <c r="N206" s="426"/>
    </row>
    <row r="207" spans="2:14" s="423" customFormat="1" ht="11.25" customHeight="1" x14ac:dyDescent="0.2">
      <c r="B207" s="424">
        <f>'آبان 1400'!B209</f>
        <v>203</v>
      </c>
      <c r="C207" s="424" t="str">
        <f>'آبان 1400'!E209</f>
        <v>نریمان</v>
      </c>
      <c r="D207" s="424" t="str">
        <f>'آبان 1400'!F209</f>
        <v>خوشدل</v>
      </c>
      <c r="E207" s="424" t="str">
        <f>'آبان 1400'!G209</f>
        <v xml:space="preserve">اداری </v>
      </c>
      <c r="F207" s="424" t="str">
        <f>'آبان 1400'!H209</f>
        <v>گیلان</v>
      </c>
      <c r="G207" s="424" t="str">
        <f>'آبان 1400'!I209</f>
        <v>124-813-2937740-1</v>
      </c>
      <c r="H207" s="424" t="str">
        <f>'آبان 1400'!J209</f>
        <v>5709937029</v>
      </c>
      <c r="I207" s="425">
        <f>'آبان 1400'!BH209</f>
        <v>81312277</v>
      </c>
      <c r="K207" s="426">
        <f>'آبان 1400'!BH209</f>
        <v>81312277</v>
      </c>
      <c r="L207" s="426">
        <f t="shared" si="3"/>
        <v>0</v>
      </c>
      <c r="M207" s="427"/>
      <c r="N207" s="426"/>
    </row>
    <row r="208" spans="2:14" s="423" customFormat="1" ht="11.25" customHeight="1" x14ac:dyDescent="0.2">
      <c r="B208" s="424">
        <f>'آبان 1400'!B210</f>
        <v>204</v>
      </c>
      <c r="C208" s="424" t="str">
        <f>'آبان 1400'!E210</f>
        <v>حسین</v>
      </c>
      <c r="D208" s="424" t="str">
        <f>'آبان 1400'!F210</f>
        <v>باقرپور نودهی</v>
      </c>
      <c r="E208" s="424" t="str">
        <f>'آبان 1400'!G210</f>
        <v xml:space="preserve">اداری </v>
      </c>
      <c r="F208" s="424" t="str">
        <f>'آبان 1400'!H210</f>
        <v>گیلان</v>
      </c>
      <c r="G208" s="424" t="str">
        <f>'آبان 1400'!I210</f>
        <v>371-813-2901822-1</v>
      </c>
      <c r="H208" s="424">
        <f>'آبان 1400'!J210</f>
        <v>2722525542</v>
      </c>
      <c r="I208" s="425">
        <f>'آبان 1400'!BH210</f>
        <v>95146412</v>
      </c>
      <c r="K208" s="426">
        <f>'آبان 1400'!BH210</f>
        <v>95146412</v>
      </c>
      <c r="L208" s="426">
        <f t="shared" si="3"/>
        <v>0</v>
      </c>
      <c r="M208" s="427"/>
      <c r="N208" s="426"/>
    </row>
    <row r="209" spans="2:14" s="423" customFormat="1" ht="11.25" customHeight="1" x14ac:dyDescent="0.2">
      <c r="B209" s="424">
        <f>'آبان 1400'!B211</f>
        <v>205</v>
      </c>
      <c r="C209" s="424" t="str">
        <f>'آبان 1400'!E211</f>
        <v>مهدی</v>
      </c>
      <c r="D209" s="424" t="str">
        <f>'آبان 1400'!F211</f>
        <v>حاجتی چكووري</v>
      </c>
      <c r="E209" s="424" t="str">
        <f>'آبان 1400'!G211</f>
        <v xml:space="preserve">اداری </v>
      </c>
      <c r="F209" s="424" t="str">
        <f>'آبان 1400'!H211</f>
        <v>گیلان</v>
      </c>
      <c r="G209" s="424" t="str">
        <f>'آبان 1400'!I211</f>
        <v>138-800-1250070-1</v>
      </c>
      <c r="H209" s="424">
        <f>'آبان 1400'!J211</f>
        <v>2679614402</v>
      </c>
      <c r="I209" s="425">
        <f>'آبان 1400'!BH211</f>
        <v>96470123</v>
      </c>
      <c r="K209" s="426">
        <f>'آبان 1400'!BH211</f>
        <v>96470123</v>
      </c>
      <c r="L209" s="426">
        <f t="shared" si="3"/>
        <v>0</v>
      </c>
      <c r="M209" s="427"/>
      <c r="N209" s="426"/>
    </row>
    <row r="210" spans="2:14" s="423" customFormat="1" ht="11.25" customHeight="1" x14ac:dyDescent="0.2">
      <c r="B210" s="424">
        <f>'آبان 1400'!B212</f>
        <v>206</v>
      </c>
      <c r="C210" s="424" t="str">
        <f>'آبان 1400'!E212</f>
        <v>مهران</v>
      </c>
      <c r="D210" s="424" t="str">
        <f>'آبان 1400'!F212</f>
        <v>بهادری فر</v>
      </c>
      <c r="E210" s="424" t="str">
        <f>'آبان 1400'!G212</f>
        <v xml:space="preserve">اداری </v>
      </c>
      <c r="F210" s="424" t="str">
        <f>'آبان 1400'!H212</f>
        <v>گیلان</v>
      </c>
      <c r="G210" s="424" t="str">
        <f>'آبان 1400'!I212</f>
        <v>237-12-3968475-1</v>
      </c>
      <c r="H210" s="424" t="str">
        <f>'آبان 1400'!J212</f>
        <v>0013733346</v>
      </c>
      <c r="I210" s="425">
        <f>'آبان 1400'!BH212</f>
        <v>77433877</v>
      </c>
      <c r="K210" s="426">
        <f>'آبان 1400'!BH212</f>
        <v>77433877</v>
      </c>
      <c r="L210" s="426">
        <f t="shared" si="3"/>
        <v>0</v>
      </c>
      <c r="M210" s="427"/>
      <c r="N210" s="426"/>
    </row>
    <row r="211" spans="2:14" s="423" customFormat="1" ht="11.25" customHeight="1" x14ac:dyDescent="0.2">
      <c r="B211" s="424">
        <f>'آبان 1400'!B213</f>
        <v>207</v>
      </c>
      <c r="C211" s="424" t="str">
        <f>'آبان 1400'!E213</f>
        <v xml:space="preserve">مسعود </v>
      </c>
      <c r="D211" s="424" t="str">
        <f>'آبان 1400'!F213</f>
        <v>فلاح دادرس</v>
      </c>
      <c r="E211" s="424" t="str">
        <f>'آبان 1400'!G213</f>
        <v xml:space="preserve">اداری </v>
      </c>
      <c r="F211" s="424" t="str">
        <f>'آبان 1400'!H213</f>
        <v>گیلان</v>
      </c>
      <c r="G211" s="424" t="str">
        <f>'آبان 1400'!I213</f>
        <v>138-800-24605-1</v>
      </c>
      <c r="H211" s="424">
        <f>'آبان 1400'!J213</f>
        <v>2720484784</v>
      </c>
      <c r="I211" s="425">
        <f>'آبان 1400'!BH213</f>
        <v>69408700</v>
      </c>
      <c r="K211" s="426">
        <f>'آبان 1400'!BH213</f>
        <v>69408700</v>
      </c>
      <c r="L211" s="426">
        <f t="shared" si="3"/>
        <v>0</v>
      </c>
      <c r="M211" s="427"/>
      <c r="N211" s="426"/>
    </row>
    <row r="212" spans="2:14" s="423" customFormat="1" ht="11.25" customHeight="1" x14ac:dyDescent="0.2">
      <c r="B212" s="424">
        <f>'آبان 1400'!B214</f>
        <v>208</v>
      </c>
      <c r="C212" s="424" t="str">
        <f>'آبان 1400'!E214</f>
        <v>گوهر</v>
      </c>
      <c r="D212" s="424" t="str">
        <f>'آبان 1400'!F214</f>
        <v>شفیعی</v>
      </c>
      <c r="E212" s="424" t="str">
        <f>'آبان 1400'!G214</f>
        <v xml:space="preserve">اداری </v>
      </c>
      <c r="F212" s="424" t="str">
        <f>'آبان 1400'!H214</f>
        <v>گیلان</v>
      </c>
      <c r="G212" s="424" t="str">
        <f>'آبان 1400'!I214</f>
        <v>408-813-573037-1</v>
      </c>
      <c r="H212" s="424">
        <f>'آبان 1400'!J214</f>
        <v>6309356399</v>
      </c>
      <c r="I212" s="425">
        <f>'آبان 1400'!BH214</f>
        <v>65029252</v>
      </c>
      <c r="K212" s="426">
        <f>'آبان 1400'!BH214</f>
        <v>65029252</v>
      </c>
      <c r="L212" s="426">
        <f t="shared" si="3"/>
        <v>0</v>
      </c>
      <c r="M212" s="427"/>
      <c r="N212" s="426"/>
    </row>
    <row r="213" spans="2:14" s="423" customFormat="1" ht="11.25" customHeight="1" x14ac:dyDescent="0.2">
      <c r="B213" s="424">
        <f>'آبان 1400'!B215</f>
        <v>209</v>
      </c>
      <c r="C213" s="424" t="str">
        <f>'آبان 1400'!E215</f>
        <v xml:space="preserve">زهرا </v>
      </c>
      <c r="D213" s="424" t="str">
        <f>'آبان 1400'!F215</f>
        <v>پیرقدیمی</v>
      </c>
      <c r="E213" s="424" t="str">
        <f>'آبان 1400'!G215</f>
        <v xml:space="preserve">اداری </v>
      </c>
      <c r="F213" s="424" t="str">
        <f>'آبان 1400'!H215</f>
        <v>گیلان</v>
      </c>
      <c r="G213" s="424" t="str">
        <f>'آبان 1400'!I215</f>
        <v>381-700-4306064-1</v>
      </c>
      <c r="H213" s="424">
        <f>'آبان 1400'!J215</f>
        <v>2660203989</v>
      </c>
      <c r="I213" s="425">
        <f>'آبان 1400'!BH215</f>
        <v>73697832</v>
      </c>
      <c r="K213" s="426">
        <f>'آبان 1400'!BH215</f>
        <v>73697832</v>
      </c>
      <c r="L213" s="426">
        <f t="shared" si="3"/>
        <v>0</v>
      </c>
      <c r="M213" s="427"/>
      <c r="N213" s="426"/>
    </row>
    <row r="214" spans="2:14" s="423" customFormat="1" ht="11.25" customHeight="1" x14ac:dyDescent="0.2">
      <c r="B214" s="424">
        <f>'آبان 1400'!B216</f>
        <v>210</v>
      </c>
      <c r="C214" s="424" t="str">
        <f>'آبان 1400'!E216</f>
        <v>علی اصغر</v>
      </c>
      <c r="D214" s="424" t="str">
        <f>'آبان 1400'!F216</f>
        <v>کریمی</v>
      </c>
      <c r="E214" s="424" t="str">
        <f>'آبان 1400'!G216</f>
        <v xml:space="preserve">اداری </v>
      </c>
      <c r="F214" s="424" t="str">
        <f>'آبان 1400'!H216</f>
        <v>گیلان</v>
      </c>
      <c r="G214" s="424" t="str">
        <f>'آبان 1400'!I216</f>
        <v>121-800-1271741-1</v>
      </c>
      <c r="H214" s="424">
        <f>'آبان 1400'!J216</f>
        <v>2709765101</v>
      </c>
      <c r="I214" s="425">
        <f>'آبان 1400'!BH216</f>
        <v>78168094</v>
      </c>
      <c r="K214" s="426">
        <f>'آبان 1400'!BH216</f>
        <v>78168094</v>
      </c>
      <c r="L214" s="426">
        <f t="shared" si="3"/>
        <v>0</v>
      </c>
      <c r="M214" s="427"/>
      <c r="N214" s="426"/>
    </row>
    <row r="215" spans="2:14" s="423" customFormat="1" ht="11.25" customHeight="1" x14ac:dyDescent="0.2">
      <c r="B215" s="424">
        <f>'آبان 1400'!B217</f>
        <v>211</v>
      </c>
      <c r="C215" s="424" t="str">
        <f>'آبان 1400'!E217</f>
        <v>اکبر</v>
      </c>
      <c r="D215" s="424" t="str">
        <f>'آبان 1400'!F217</f>
        <v xml:space="preserve"> نویدی تملی</v>
      </c>
      <c r="E215" s="424" t="str">
        <f>'آبان 1400'!G217</f>
        <v xml:space="preserve">اداری </v>
      </c>
      <c r="F215" s="424" t="str">
        <f>'آبان 1400'!H217</f>
        <v>گیلان</v>
      </c>
      <c r="G215" s="424" t="str">
        <f>'آبان 1400'!I217</f>
        <v>381-700-3501048-1</v>
      </c>
      <c r="H215" s="424">
        <f>'آبان 1400'!J217</f>
        <v>2649658479</v>
      </c>
      <c r="I215" s="425">
        <f>'آبان 1400'!BH217</f>
        <v>83653223</v>
      </c>
      <c r="K215" s="426">
        <f>'آبان 1400'!BH217</f>
        <v>83653223</v>
      </c>
      <c r="L215" s="426">
        <f t="shared" si="3"/>
        <v>0</v>
      </c>
      <c r="M215" s="427"/>
      <c r="N215" s="426"/>
    </row>
    <row r="216" spans="2:14" s="423" customFormat="1" ht="11.25" customHeight="1" x14ac:dyDescent="0.2">
      <c r="B216" s="424">
        <f>'آبان 1400'!B218</f>
        <v>212</v>
      </c>
      <c r="C216" s="424" t="str">
        <f>'آبان 1400'!E218</f>
        <v>علی</v>
      </c>
      <c r="D216" s="424" t="str">
        <f>'آبان 1400'!F218</f>
        <v>خوشدل واجاری</v>
      </c>
      <c r="E216" s="424" t="str">
        <f>'آبان 1400'!G218</f>
        <v xml:space="preserve">اداری </v>
      </c>
      <c r="F216" s="424" t="str">
        <f>'آبان 1400'!H218</f>
        <v>گیلان</v>
      </c>
      <c r="G216" s="424" t="str">
        <f>'آبان 1400'!I218</f>
        <v>435-700-4361236-1</v>
      </c>
      <c r="H216" s="424" t="str">
        <f>'آبان 1400'!J218</f>
        <v>2691658929</v>
      </c>
      <c r="I216" s="425">
        <f>'آبان 1400'!BH218</f>
        <v>108022677</v>
      </c>
      <c r="K216" s="426">
        <f>'آبان 1400'!BH218</f>
        <v>108022677</v>
      </c>
      <c r="L216" s="426">
        <f t="shared" si="3"/>
        <v>0</v>
      </c>
      <c r="M216" s="427"/>
      <c r="N216" s="426"/>
    </row>
    <row r="217" spans="2:14" s="423" customFormat="1" ht="11.25" customHeight="1" x14ac:dyDescent="0.2">
      <c r="B217" s="424">
        <f>'آبان 1400'!B219</f>
        <v>213</v>
      </c>
      <c r="C217" s="424" t="str">
        <f>'آبان 1400'!E219</f>
        <v xml:space="preserve">روح اله </v>
      </c>
      <c r="D217" s="424" t="str">
        <f>'آبان 1400'!F219</f>
        <v>نیک پور</v>
      </c>
      <c r="E217" s="424" t="str">
        <f>'آبان 1400'!G219</f>
        <v xml:space="preserve">اداری </v>
      </c>
      <c r="F217" s="424" t="str">
        <f>'آبان 1400'!H219</f>
        <v>مازندران</v>
      </c>
      <c r="G217" s="424" t="str">
        <f>'آبان 1400'!I219</f>
        <v>214-800-1211990-1</v>
      </c>
      <c r="H217" s="424">
        <f>'آبان 1400'!J219</f>
        <v>4988641694</v>
      </c>
      <c r="I217" s="425">
        <f>'آبان 1400'!BH219</f>
        <v>82585182</v>
      </c>
      <c r="K217" s="426">
        <f>'آبان 1400'!BH219</f>
        <v>82585182</v>
      </c>
      <c r="L217" s="426">
        <f t="shared" si="3"/>
        <v>0</v>
      </c>
      <c r="M217" s="427"/>
      <c r="N217" s="426"/>
    </row>
    <row r="218" spans="2:14" s="423" customFormat="1" ht="11.25" customHeight="1" x14ac:dyDescent="0.2">
      <c r="B218" s="424">
        <f>'آبان 1400'!B220</f>
        <v>214</v>
      </c>
      <c r="C218" s="424" t="str">
        <f>'آبان 1400'!E220</f>
        <v>امین</v>
      </c>
      <c r="D218" s="424" t="str">
        <f>'آبان 1400'!F220</f>
        <v>بهشتی پور</v>
      </c>
      <c r="E218" s="424" t="str">
        <f>'آبان 1400'!G220</f>
        <v xml:space="preserve">اداری </v>
      </c>
      <c r="F218" s="424" t="str">
        <f>'آبان 1400'!H220</f>
        <v>مازندران</v>
      </c>
      <c r="G218" s="424" t="str">
        <f>'آبان 1400'!I220</f>
        <v>214-12-2183798-1</v>
      </c>
      <c r="H218" s="424">
        <f>'آبان 1400'!J220</f>
        <v>4839978727</v>
      </c>
      <c r="I218" s="425">
        <f>'آبان 1400'!BH220</f>
        <v>79896356</v>
      </c>
      <c r="K218" s="426">
        <f>'آبان 1400'!BH220</f>
        <v>79896356</v>
      </c>
      <c r="L218" s="426">
        <f t="shared" si="3"/>
        <v>0</v>
      </c>
      <c r="M218" s="427"/>
      <c r="N218" s="426"/>
    </row>
    <row r="219" spans="2:14" s="423" customFormat="1" ht="11.25" customHeight="1" x14ac:dyDescent="0.2">
      <c r="B219" s="424">
        <f>'آبان 1400'!B221</f>
        <v>215</v>
      </c>
      <c r="C219" s="424" t="str">
        <f>'آبان 1400'!E221</f>
        <v>علی اکبر</v>
      </c>
      <c r="D219" s="424" t="str">
        <f>'آبان 1400'!F221</f>
        <v>برارخانی</v>
      </c>
      <c r="E219" s="424" t="str">
        <f>'آبان 1400'!G221</f>
        <v xml:space="preserve">اداری </v>
      </c>
      <c r="F219" s="424" t="str">
        <f>'آبان 1400'!H221</f>
        <v>مازندران</v>
      </c>
      <c r="G219" s="424" t="str">
        <f>'آبان 1400'!I221</f>
        <v>211-813-2374418-1</v>
      </c>
      <c r="H219" s="424">
        <f>'آبان 1400'!J221</f>
        <v>2050056753</v>
      </c>
      <c r="I219" s="425">
        <f>'آبان 1400'!BH221</f>
        <v>75545930</v>
      </c>
      <c r="K219" s="426">
        <f>'آبان 1400'!BH221</f>
        <v>75545930</v>
      </c>
      <c r="L219" s="426">
        <f t="shared" si="3"/>
        <v>0</v>
      </c>
      <c r="M219" s="427"/>
      <c r="N219" s="426"/>
    </row>
    <row r="220" spans="2:14" s="423" customFormat="1" ht="11.25" customHeight="1" x14ac:dyDescent="0.2">
      <c r="B220" s="424">
        <f>'آبان 1400'!B222</f>
        <v>216</v>
      </c>
      <c r="C220" s="424" t="str">
        <f>'آبان 1400'!E222</f>
        <v>مرتضی</v>
      </c>
      <c r="D220" s="424" t="str">
        <f>'آبان 1400'!F222</f>
        <v>قجری کناری</v>
      </c>
      <c r="E220" s="424" t="str">
        <f>'آبان 1400'!G222</f>
        <v xml:space="preserve">اداری </v>
      </c>
      <c r="F220" s="424" t="str">
        <f>'آبان 1400'!H222</f>
        <v>مازندران</v>
      </c>
      <c r="G220" s="424" t="str">
        <f>'آبان 1400'!I222</f>
        <v>211-813-2875987-1</v>
      </c>
      <c r="H220" s="424">
        <f>'آبان 1400'!J222</f>
        <v>4989899172</v>
      </c>
      <c r="I220" s="425">
        <f>'آبان 1400'!BH222</f>
        <v>70455670</v>
      </c>
      <c r="K220" s="426">
        <f>'آبان 1400'!BH222</f>
        <v>70455670</v>
      </c>
      <c r="L220" s="426">
        <f t="shared" si="3"/>
        <v>0</v>
      </c>
      <c r="M220" s="427"/>
      <c r="N220" s="426"/>
    </row>
    <row r="221" spans="2:14" s="423" customFormat="1" ht="11.25" customHeight="1" x14ac:dyDescent="0.2">
      <c r="B221" s="424">
        <f>'آبان 1400'!B223</f>
        <v>217</v>
      </c>
      <c r="C221" s="424" t="str">
        <f>'آبان 1400'!E223</f>
        <v>سعید</v>
      </c>
      <c r="D221" s="424" t="str">
        <f>'آبان 1400'!F223</f>
        <v>حمیدیان وسطی کلایی</v>
      </c>
      <c r="E221" s="424" t="str">
        <f>'آبان 1400'!G223</f>
        <v xml:space="preserve">اداری </v>
      </c>
      <c r="F221" s="424" t="str">
        <f>'آبان 1400'!H223</f>
        <v>مازندران</v>
      </c>
      <c r="G221" s="424" t="str">
        <f>'آبان 1400'!I223</f>
        <v>211-813-2875990-1</v>
      </c>
      <c r="H221" s="424">
        <f>'آبان 1400'!J223</f>
        <v>2162142325</v>
      </c>
      <c r="I221" s="425">
        <f>'آبان 1400'!BH223</f>
        <v>73510432</v>
      </c>
      <c r="K221" s="426">
        <f>'آبان 1400'!BH223</f>
        <v>73510432</v>
      </c>
      <c r="L221" s="426">
        <f t="shared" si="3"/>
        <v>0</v>
      </c>
      <c r="M221" s="427"/>
      <c r="N221" s="426"/>
    </row>
    <row r="222" spans="2:14" s="423" customFormat="1" ht="11.25" customHeight="1" x14ac:dyDescent="0.2">
      <c r="B222" s="424">
        <f>'آبان 1400'!B224</f>
        <v>218</v>
      </c>
      <c r="C222" s="424" t="str">
        <f>'آبان 1400'!E224</f>
        <v>مهدی</v>
      </c>
      <c r="D222" s="424" t="str">
        <f>'آبان 1400'!F224</f>
        <v>احمدیان کوچکسرانی</v>
      </c>
      <c r="E222" s="424" t="str">
        <f>'آبان 1400'!G224</f>
        <v xml:space="preserve">اداری </v>
      </c>
      <c r="F222" s="424" t="str">
        <f>'آبان 1400'!H224</f>
        <v>مازندران</v>
      </c>
      <c r="G222" s="424" t="str">
        <f>'آبان 1400'!I224</f>
        <v>211-813-2880180-1</v>
      </c>
      <c r="H222" s="424">
        <f>'آبان 1400'!J224</f>
        <v>2162571501</v>
      </c>
      <c r="I222" s="425">
        <f>'آبان 1400'!BH224</f>
        <v>68020906</v>
      </c>
      <c r="K222" s="426">
        <f>'آبان 1400'!BH224</f>
        <v>68020906</v>
      </c>
      <c r="L222" s="426">
        <f t="shared" si="3"/>
        <v>0</v>
      </c>
      <c r="M222" s="427"/>
      <c r="N222" s="426"/>
    </row>
    <row r="223" spans="2:14" s="423" customFormat="1" ht="11.25" customHeight="1" x14ac:dyDescent="0.2">
      <c r="B223" s="424">
        <f>'آبان 1400'!B225</f>
        <v>219</v>
      </c>
      <c r="C223" s="424" t="str">
        <f>'آبان 1400'!E225</f>
        <v>احسان</v>
      </c>
      <c r="D223" s="424" t="str">
        <f>'آبان 1400'!F225</f>
        <v>نصراله زاده</v>
      </c>
      <c r="E223" s="424" t="str">
        <f>'آبان 1400'!G225</f>
        <v xml:space="preserve">اداری </v>
      </c>
      <c r="F223" s="424" t="str">
        <f>'آبان 1400'!H225</f>
        <v>مازندران</v>
      </c>
      <c r="G223" s="424" t="str">
        <f>'آبان 1400'!I225</f>
        <v>214-813-3096757-1</v>
      </c>
      <c r="H223" s="424">
        <f>'آبان 1400'!J225</f>
        <v>2190028884</v>
      </c>
      <c r="I223" s="425">
        <f>'آبان 1400'!BH225</f>
        <v>62963977</v>
      </c>
      <c r="K223" s="426">
        <f>'آبان 1400'!BH225</f>
        <v>62963977</v>
      </c>
      <c r="L223" s="426">
        <f t="shared" si="3"/>
        <v>0</v>
      </c>
      <c r="M223" s="427"/>
      <c r="N223" s="426"/>
    </row>
    <row r="224" spans="2:14" s="423" customFormat="1" ht="11.25" customHeight="1" x14ac:dyDescent="0.2">
      <c r="B224" s="424">
        <f>'آبان 1400'!B226</f>
        <v>220</v>
      </c>
      <c r="C224" s="424" t="str">
        <f>'آبان 1400'!E226</f>
        <v>نور علی</v>
      </c>
      <c r="D224" s="424" t="str">
        <f>'آبان 1400'!F226</f>
        <v>عزیز زاده ارائی</v>
      </c>
      <c r="E224" s="424" t="str">
        <f>'آبان 1400'!G226</f>
        <v xml:space="preserve">اداری </v>
      </c>
      <c r="F224" s="424" t="str">
        <f>'آبان 1400'!H226</f>
        <v>مازندران</v>
      </c>
      <c r="G224" s="424" t="str">
        <f>'آبان 1400'!I226</f>
        <v>214-813-584063-1</v>
      </c>
      <c r="H224" s="424">
        <f>'آبان 1400'!J226</f>
        <v>5829658275</v>
      </c>
      <c r="I224" s="425">
        <f>'آبان 1400'!BH226</f>
        <v>63303644</v>
      </c>
      <c r="K224" s="426">
        <f>'آبان 1400'!BH226</f>
        <v>63303644</v>
      </c>
      <c r="L224" s="426">
        <f t="shared" si="3"/>
        <v>0</v>
      </c>
      <c r="M224" s="427"/>
      <c r="N224" s="426"/>
    </row>
    <row r="225" spans="2:14" s="423" customFormat="1" ht="11.25" customHeight="1" x14ac:dyDescent="0.2">
      <c r="B225" s="424">
        <f>'آبان 1400'!B227</f>
        <v>221</v>
      </c>
      <c r="C225" s="424" t="str">
        <f>'آبان 1400'!E227</f>
        <v>فرشاد</v>
      </c>
      <c r="D225" s="424" t="str">
        <f>'آبان 1400'!F227</f>
        <v>ضیایی</v>
      </c>
      <c r="E225" s="424" t="str">
        <f>'آبان 1400'!G227</f>
        <v xml:space="preserve">اداری </v>
      </c>
      <c r="F225" s="424" t="str">
        <f>'آبان 1400'!H227</f>
        <v>مازندران</v>
      </c>
      <c r="G225" s="424" t="str">
        <f>'آبان 1400'!I227</f>
        <v>124-700-4157637-1</v>
      </c>
      <c r="H225" s="424">
        <f>'آبان 1400'!J227</f>
        <v>2150073811</v>
      </c>
      <c r="I225" s="425">
        <f>'آبان 1400'!BH227</f>
        <v>57035470</v>
      </c>
      <c r="K225" s="426">
        <f>'آبان 1400'!BH227</f>
        <v>57035470</v>
      </c>
      <c r="L225" s="426">
        <f t="shared" si="3"/>
        <v>0</v>
      </c>
      <c r="M225" s="427"/>
      <c r="N225" s="426"/>
    </row>
    <row r="226" spans="2:14" s="423" customFormat="1" ht="11.25" customHeight="1" x14ac:dyDescent="0.2">
      <c r="B226" s="424">
        <f>'آبان 1400'!B228</f>
        <v>222</v>
      </c>
      <c r="C226" s="424" t="str">
        <f>'آبان 1400'!E228</f>
        <v xml:space="preserve">محمد حسین </v>
      </c>
      <c r="D226" s="424" t="str">
        <f>'آبان 1400'!F228</f>
        <v>قربی</v>
      </c>
      <c r="E226" s="424" t="str">
        <f>'آبان 1400'!G228</f>
        <v xml:space="preserve">اداری </v>
      </c>
      <c r="F226" s="424" t="str">
        <f>'آبان 1400'!H228</f>
        <v>مازندران</v>
      </c>
      <c r="G226" s="424" t="str">
        <f>'آبان 1400'!I228</f>
        <v>214-700-4222538-1</v>
      </c>
      <c r="H226" s="424">
        <f>'آبان 1400'!J228</f>
        <v>2270037863</v>
      </c>
      <c r="I226" s="425">
        <f>'آبان 1400'!BH228</f>
        <v>71590976</v>
      </c>
      <c r="K226" s="426">
        <f>'آبان 1400'!BH228</f>
        <v>71590976</v>
      </c>
      <c r="L226" s="426">
        <f t="shared" si="3"/>
        <v>0</v>
      </c>
      <c r="M226" s="427"/>
      <c r="N226" s="426"/>
    </row>
    <row r="227" spans="2:14" s="423" customFormat="1" ht="11.25" customHeight="1" x14ac:dyDescent="0.2">
      <c r="B227" s="424">
        <f>'آبان 1400'!B229</f>
        <v>223</v>
      </c>
      <c r="C227" s="424" t="str">
        <f>'آبان 1400'!E229</f>
        <v>امید</v>
      </c>
      <c r="D227" s="424" t="str">
        <f>'آبان 1400'!F229</f>
        <v>امانی</v>
      </c>
      <c r="E227" s="424" t="str">
        <f>'آبان 1400'!G229</f>
        <v xml:space="preserve">اداری </v>
      </c>
      <c r="F227" s="424" t="str">
        <f>'آبان 1400'!H229</f>
        <v>مازندران</v>
      </c>
      <c r="G227" s="424" t="str">
        <f>'آبان 1400'!I229</f>
        <v>186-700-4057120-1</v>
      </c>
      <c r="H227" s="424">
        <f>'آبان 1400'!J229</f>
        <v>2150154072</v>
      </c>
      <c r="I227" s="425">
        <f>'آبان 1400'!BH229</f>
        <v>65433048</v>
      </c>
      <c r="K227" s="426">
        <f>'آبان 1400'!BH229</f>
        <v>65433048</v>
      </c>
      <c r="L227" s="426">
        <f t="shared" si="3"/>
        <v>0</v>
      </c>
      <c r="M227" s="427"/>
      <c r="N227" s="426"/>
    </row>
    <row r="228" spans="2:14" s="423" customFormat="1" ht="11.25" customHeight="1" x14ac:dyDescent="0.2">
      <c r="B228" s="424">
        <f>'آبان 1400'!B230</f>
        <v>224</v>
      </c>
      <c r="C228" s="424" t="str">
        <f>'آبان 1400'!E230</f>
        <v>پیمان</v>
      </c>
      <c r="D228" s="424" t="str">
        <f>'آبان 1400'!F230</f>
        <v xml:space="preserve">ابراهیمی </v>
      </c>
      <c r="E228" s="424" t="str">
        <f>'آبان 1400'!G230</f>
        <v xml:space="preserve">اداری </v>
      </c>
      <c r="F228" s="424" t="str">
        <f>'آبان 1400'!H230</f>
        <v>مازندران</v>
      </c>
      <c r="G228" s="424" t="str">
        <f>'آبان 1400'!I230</f>
        <v>137-813-4236909-1</v>
      </c>
      <c r="H228" s="424" t="str">
        <f>'آبان 1400'!J230</f>
        <v>0311568610</v>
      </c>
      <c r="I228" s="425">
        <f>'آبان 1400'!BH230</f>
        <v>77987990</v>
      </c>
      <c r="K228" s="426">
        <f>'آبان 1400'!BH230</f>
        <v>77987990</v>
      </c>
      <c r="L228" s="426">
        <f t="shared" si="3"/>
        <v>0</v>
      </c>
      <c r="M228" s="427"/>
      <c r="N228" s="426"/>
    </row>
    <row r="229" spans="2:14" s="423" customFormat="1" ht="11.25" customHeight="1" x14ac:dyDescent="0.2">
      <c r="B229" s="424">
        <f>'آبان 1400'!B231</f>
        <v>225</v>
      </c>
      <c r="C229" s="424" t="str">
        <f>'آبان 1400'!E231</f>
        <v>حسن</v>
      </c>
      <c r="D229" s="424" t="str">
        <f>'آبان 1400'!F231</f>
        <v>علی</v>
      </c>
      <c r="E229" s="424" t="str">
        <f>'آبان 1400'!G231</f>
        <v xml:space="preserve">اداری </v>
      </c>
      <c r="F229" s="424" t="str">
        <f>'آبان 1400'!H231</f>
        <v>مازندران</v>
      </c>
      <c r="G229" s="424" t="str">
        <f>'آبان 1400'!I231</f>
        <v>171-12-3500202-1</v>
      </c>
      <c r="H229" s="424">
        <f>'آبان 1400'!J231</f>
        <v>2219872998</v>
      </c>
      <c r="I229" s="425">
        <f>'آبان 1400'!BH231</f>
        <v>75937873</v>
      </c>
      <c r="K229" s="426">
        <f>'آبان 1400'!BH231</f>
        <v>75937873</v>
      </c>
      <c r="L229" s="426">
        <f t="shared" si="3"/>
        <v>0</v>
      </c>
      <c r="M229" s="427"/>
      <c r="N229" s="426"/>
    </row>
    <row r="230" spans="2:14" s="423" customFormat="1" ht="11.25" customHeight="1" x14ac:dyDescent="0.2">
      <c r="B230" s="424">
        <f>'آبان 1400'!B232</f>
        <v>226</v>
      </c>
      <c r="C230" s="424" t="str">
        <f>'آبان 1400'!E232</f>
        <v>میلاد</v>
      </c>
      <c r="D230" s="424" t="str">
        <f>'آبان 1400'!F232</f>
        <v>علی تبار اندروری</v>
      </c>
      <c r="E230" s="424" t="str">
        <f>'آبان 1400'!G232</f>
        <v xml:space="preserve">اداری </v>
      </c>
      <c r="F230" s="424" t="str">
        <f>'آبان 1400'!H232</f>
        <v>مازندران</v>
      </c>
      <c r="G230" s="424" t="str">
        <f>'آبان 1400'!I232</f>
        <v>187-12-4153334-1</v>
      </c>
      <c r="H230" s="424">
        <f>'آبان 1400'!J232</f>
        <v>2130333710</v>
      </c>
      <c r="I230" s="425">
        <f>'آبان 1400'!BH232</f>
        <v>62051160</v>
      </c>
      <c r="K230" s="426">
        <f>'آبان 1400'!BH232</f>
        <v>62051160</v>
      </c>
      <c r="L230" s="426">
        <f t="shared" si="3"/>
        <v>0</v>
      </c>
      <c r="M230" s="427"/>
      <c r="N230" s="426"/>
    </row>
    <row r="231" spans="2:14" s="423" customFormat="1" ht="11.25" customHeight="1" x14ac:dyDescent="0.2">
      <c r="B231" s="424">
        <f>'آبان 1400'!B233</f>
        <v>227</v>
      </c>
      <c r="C231" s="424" t="str">
        <f>'آبان 1400'!E233</f>
        <v>قاسم</v>
      </c>
      <c r="D231" s="424" t="str">
        <f>'آبان 1400'!F233</f>
        <v>طالبی</v>
      </c>
      <c r="E231" s="424" t="str">
        <f>'آبان 1400'!G233</f>
        <v xml:space="preserve">اداری </v>
      </c>
      <c r="F231" s="424" t="str">
        <f>'آبان 1400'!H233</f>
        <v>مازندران</v>
      </c>
      <c r="G231" s="424" t="str">
        <f>'آبان 1400'!I233</f>
        <v>186-12-4171688-1</v>
      </c>
      <c r="H231" s="424">
        <f>'آبان 1400'!J233</f>
        <v>2162686163</v>
      </c>
      <c r="I231" s="425">
        <f>'آبان 1400'!BH233</f>
        <v>64116054</v>
      </c>
      <c r="K231" s="426">
        <f>'آبان 1400'!BH233</f>
        <v>64116054</v>
      </c>
      <c r="L231" s="426">
        <f t="shared" si="3"/>
        <v>0</v>
      </c>
      <c r="M231" s="427"/>
      <c r="N231" s="426"/>
    </row>
    <row r="232" spans="2:14" s="423" customFormat="1" ht="11.25" customHeight="1" x14ac:dyDescent="0.2">
      <c r="B232" s="424">
        <f>'آبان 1400'!B234</f>
        <v>228</v>
      </c>
      <c r="C232" s="424" t="str">
        <f>'آبان 1400'!E234</f>
        <v xml:space="preserve">محمدرضا </v>
      </c>
      <c r="D232" s="424" t="str">
        <f>'آبان 1400'!F234</f>
        <v>تیری خطیر</v>
      </c>
      <c r="E232" s="424" t="str">
        <f>'آبان 1400'!G234</f>
        <v xml:space="preserve">اداری </v>
      </c>
      <c r="F232" s="424" t="str">
        <f>'آبان 1400'!H234</f>
        <v>مازندران</v>
      </c>
      <c r="G232" s="424" t="str">
        <f>'آبان 1400'!I234</f>
        <v>162-813-2872942-1</v>
      </c>
      <c r="H232" s="424">
        <f>'آبان 1400'!J234</f>
        <v>2150239892</v>
      </c>
      <c r="I232" s="425">
        <f>'آبان 1400'!BH234</f>
        <v>65737505</v>
      </c>
      <c r="K232" s="426">
        <f>'آبان 1400'!BH234</f>
        <v>65737505</v>
      </c>
      <c r="L232" s="426">
        <f t="shared" si="3"/>
        <v>0</v>
      </c>
      <c r="M232" s="427"/>
      <c r="N232" s="426"/>
    </row>
    <row r="233" spans="2:14" s="423" customFormat="1" ht="11.25" customHeight="1" x14ac:dyDescent="0.2">
      <c r="B233" s="424">
        <f>'آبان 1400'!B235</f>
        <v>229</v>
      </c>
      <c r="C233" s="424" t="str">
        <f>'آبان 1400'!E235</f>
        <v>احمد</v>
      </c>
      <c r="D233" s="424" t="str">
        <f>'آبان 1400'!F235</f>
        <v>رحیمی</v>
      </c>
      <c r="E233" s="424" t="str">
        <f>'آبان 1400'!G235</f>
        <v xml:space="preserve">اداری </v>
      </c>
      <c r="F233" s="424" t="str">
        <f>'آبان 1400'!H235</f>
        <v>مرکزی</v>
      </c>
      <c r="G233" s="424" t="str">
        <f>'آبان 1400'!I235</f>
        <v>128-700-4256671-1</v>
      </c>
      <c r="H233" s="424" t="str">
        <f>'آبان 1400'!J235</f>
        <v>0610041916</v>
      </c>
      <c r="I233" s="425">
        <f>'آبان 1400'!BH235</f>
        <v>76502205</v>
      </c>
      <c r="K233" s="426">
        <f>'آبان 1400'!BH235</f>
        <v>76502205</v>
      </c>
      <c r="L233" s="426">
        <f t="shared" si="3"/>
        <v>0</v>
      </c>
      <c r="M233" s="427"/>
      <c r="N233" s="426"/>
    </row>
    <row r="234" spans="2:14" s="423" customFormat="1" ht="11.25" customHeight="1" x14ac:dyDescent="0.2">
      <c r="B234" s="424">
        <f>'آبان 1400'!B236</f>
        <v>230</v>
      </c>
      <c r="C234" s="424" t="str">
        <f>'آبان 1400'!E236</f>
        <v>پیمان</v>
      </c>
      <c r="D234" s="424" t="str">
        <f>'آبان 1400'!F236</f>
        <v xml:space="preserve"> ضیایی</v>
      </c>
      <c r="E234" s="424" t="str">
        <f>'آبان 1400'!G236</f>
        <v xml:space="preserve">اداری </v>
      </c>
      <c r="F234" s="424" t="str">
        <f>'آبان 1400'!H236</f>
        <v>مرکزی</v>
      </c>
      <c r="G234" s="424" t="str">
        <f>'آبان 1400'!I236</f>
        <v>156-12-4310932-1</v>
      </c>
      <c r="H234" s="424">
        <f>'آبان 1400'!J236</f>
        <v>3790296937</v>
      </c>
      <c r="I234" s="425">
        <f>'آبان 1400'!BH236</f>
        <v>68691683</v>
      </c>
      <c r="K234" s="426">
        <f>'آبان 1400'!BH236</f>
        <v>68691683</v>
      </c>
      <c r="L234" s="426">
        <f t="shared" si="3"/>
        <v>0</v>
      </c>
      <c r="M234" s="427"/>
      <c r="N234" s="426"/>
    </row>
    <row r="235" spans="2:14" s="423" customFormat="1" ht="11.25" customHeight="1" x14ac:dyDescent="0.2">
      <c r="B235" s="424">
        <f>'آبان 1400'!B237</f>
        <v>231</v>
      </c>
      <c r="C235" s="424" t="str">
        <f>'آبان 1400'!E237</f>
        <v>سید ابراهیم</v>
      </c>
      <c r="D235" s="424" t="str">
        <f>'آبان 1400'!F237</f>
        <v>حسینی</v>
      </c>
      <c r="E235" s="424" t="str">
        <f>'آبان 1400'!G237</f>
        <v xml:space="preserve">اداری </v>
      </c>
      <c r="F235" s="424" t="str">
        <f>'آبان 1400'!H237</f>
        <v>مرکزی</v>
      </c>
      <c r="G235" s="424" t="str">
        <f>'آبان 1400'!I237</f>
        <v>128-800-331977-1</v>
      </c>
      <c r="H235" s="424" t="str">
        <f>'آبان 1400'!J237</f>
        <v>0530809745</v>
      </c>
      <c r="I235" s="425">
        <f>'آبان 1400'!BH237</f>
        <v>96227056</v>
      </c>
      <c r="K235" s="426">
        <f>'آبان 1400'!BH237</f>
        <v>96227056</v>
      </c>
      <c r="L235" s="426">
        <f t="shared" si="3"/>
        <v>0</v>
      </c>
      <c r="M235" s="427"/>
      <c r="N235" s="426"/>
    </row>
    <row r="236" spans="2:14" s="423" customFormat="1" ht="11.25" customHeight="1" x14ac:dyDescent="0.2">
      <c r="B236" s="424">
        <f>'آبان 1400'!B238</f>
        <v>232</v>
      </c>
      <c r="C236" s="424" t="str">
        <f>'آبان 1400'!E238</f>
        <v>مسعود</v>
      </c>
      <c r="D236" s="424" t="str">
        <f>'آبان 1400'!F238</f>
        <v>جلیلوند</v>
      </c>
      <c r="E236" s="424" t="str">
        <f>'آبان 1400'!G238</f>
        <v xml:space="preserve">اداری </v>
      </c>
      <c r="F236" s="424" t="str">
        <f>'آبان 1400'!H238</f>
        <v>مرکزی</v>
      </c>
      <c r="G236" s="424" t="str">
        <f>'آبان 1400'!I238</f>
        <v>434-813-4344853-1</v>
      </c>
      <c r="H236" s="424">
        <f>'آبان 1400'!J238</f>
        <v>3978755998</v>
      </c>
      <c r="I236" s="425">
        <f>'آبان 1400'!BH238</f>
        <v>73392943</v>
      </c>
      <c r="K236" s="426">
        <f>'آبان 1400'!BH238</f>
        <v>73392943</v>
      </c>
      <c r="L236" s="426">
        <f t="shared" si="3"/>
        <v>0</v>
      </c>
      <c r="M236" s="427"/>
      <c r="N236" s="426"/>
    </row>
    <row r="237" spans="2:14" s="423" customFormat="1" ht="11.25" customHeight="1" x14ac:dyDescent="0.2">
      <c r="B237" s="424">
        <f>'آبان 1400'!B239</f>
        <v>233</v>
      </c>
      <c r="C237" s="424" t="str">
        <f>'آبان 1400'!E239</f>
        <v>رضا</v>
      </c>
      <c r="D237" s="424" t="str">
        <f>'آبان 1400'!F239</f>
        <v>صادقی</v>
      </c>
      <c r="E237" s="424" t="str">
        <f>'آبان 1400'!G239</f>
        <v xml:space="preserve">اداری </v>
      </c>
      <c r="F237" s="424" t="str">
        <f>'آبان 1400'!H239</f>
        <v>هرمزگان</v>
      </c>
      <c r="G237" s="424" t="str">
        <f>'آبان 1400'!I239</f>
        <v>389-813-4050683-1</v>
      </c>
      <c r="H237" s="424" t="str">
        <f>'آبان 1400'!J239</f>
        <v>3380407097</v>
      </c>
      <c r="I237" s="425">
        <f>'آبان 1400'!BH239</f>
        <v>75482853</v>
      </c>
      <c r="K237" s="426">
        <f>'آبان 1400'!BH239</f>
        <v>75482853</v>
      </c>
      <c r="L237" s="426">
        <f t="shared" si="3"/>
        <v>0</v>
      </c>
      <c r="M237" s="427"/>
      <c r="N237" s="426"/>
    </row>
    <row r="238" spans="2:14" s="423" customFormat="1" ht="11.25" customHeight="1" x14ac:dyDescent="0.2">
      <c r="B238" s="424">
        <f>'آبان 1400'!B240</f>
        <v>234</v>
      </c>
      <c r="C238" s="424" t="str">
        <f>'آبان 1400'!E240</f>
        <v>فریده</v>
      </c>
      <c r="D238" s="424" t="str">
        <f>'آبان 1400'!F240</f>
        <v>امیری توسلی</v>
      </c>
      <c r="E238" s="424" t="str">
        <f>'آبان 1400'!G240</f>
        <v xml:space="preserve">اداری </v>
      </c>
      <c r="F238" s="424" t="str">
        <f>'آبان 1400'!H240</f>
        <v>هرمزگان</v>
      </c>
      <c r="G238" s="424" t="str">
        <f>'آبان 1400'!I240</f>
        <v>389-813-9396895-1</v>
      </c>
      <c r="H238" s="424" t="str">
        <f>'آبان 1400'!J240</f>
        <v>3380398373</v>
      </c>
      <c r="I238" s="425">
        <f>'آبان 1400'!BH240</f>
        <v>83846174</v>
      </c>
      <c r="K238" s="426">
        <f>'آبان 1400'!BH240</f>
        <v>83846174</v>
      </c>
      <c r="L238" s="426">
        <f t="shared" si="3"/>
        <v>0</v>
      </c>
      <c r="M238" s="427"/>
      <c r="N238" s="426"/>
    </row>
    <row r="239" spans="2:14" s="423" customFormat="1" ht="11.25" customHeight="1" x14ac:dyDescent="0.2">
      <c r="B239" s="424">
        <f>'آبان 1400'!B241</f>
        <v>235</v>
      </c>
      <c r="C239" s="424" t="str">
        <f>'آبان 1400'!E241</f>
        <v>صفیه</v>
      </c>
      <c r="D239" s="424" t="str">
        <f>'آبان 1400'!F241</f>
        <v>ختن</v>
      </c>
      <c r="E239" s="424" t="str">
        <f>'آبان 1400'!G241</f>
        <v xml:space="preserve">اداری </v>
      </c>
      <c r="F239" s="424" t="str">
        <f>'آبان 1400'!H241</f>
        <v>هرمزگان</v>
      </c>
      <c r="G239" s="424" t="str">
        <f>'آبان 1400'!I241</f>
        <v>389-3-4067283-1</v>
      </c>
      <c r="H239" s="424" t="str">
        <f>'آبان 1400'!J241</f>
        <v>2511706725</v>
      </c>
      <c r="I239" s="425">
        <f>'آبان 1400'!BH241</f>
        <v>69121083</v>
      </c>
      <c r="K239" s="426">
        <f>'آبان 1400'!BH241</f>
        <v>69121083</v>
      </c>
      <c r="L239" s="426">
        <f t="shared" si="3"/>
        <v>0</v>
      </c>
      <c r="M239" s="427"/>
      <c r="N239" s="426"/>
    </row>
    <row r="240" spans="2:14" s="423" customFormat="1" ht="11.25" customHeight="1" x14ac:dyDescent="0.2">
      <c r="B240" s="424">
        <f>'آبان 1400'!B242</f>
        <v>236</v>
      </c>
      <c r="C240" s="424" t="str">
        <f>'آبان 1400'!E242</f>
        <v>صالح</v>
      </c>
      <c r="D240" s="424" t="str">
        <f>'آبان 1400'!F242</f>
        <v>صالحی</v>
      </c>
      <c r="E240" s="424" t="str">
        <f>'آبان 1400'!G242</f>
        <v xml:space="preserve">اداری </v>
      </c>
      <c r="F240" s="424" t="str">
        <f>'آبان 1400'!H242</f>
        <v>هرمزگان</v>
      </c>
      <c r="G240" s="424" t="str">
        <f>'آبان 1400'!I242</f>
        <v>389-12-3757702-1</v>
      </c>
      <c r="H240" s="424" t="str">
        <f>'آبان 1400'!J242</f>
        <v>4699762573</v>
      </c>
      <c r="I240" s="425">
        <f>'آبان 1400'!BH242</f>
        <v>67389447</v>
      </c>
      <c r="K240" s="426">
        <f>'آبان 1400'!BH242</f>
        <v>67389447</v>
      </c>
      <c r="L240" s="426">
        <f t="shared" si="3"/>
        <v>0</v>
      </c>
      <c r="M240" s="427"/>
      <c r="N240" s="426"/>
    </row>
    <row r="241" spans="2:14" s="423" customFormat="1" ht="11.25" customHeight="1" x14ac:dyDescent="0.2">
      <c r="B241" s="424">
        <f>'آبان 1400'!B243</f>
        <v>237</v>
      </c>
      <c r="C241" s="424" t="str">
        <f>'آبان 1400'!E243</f>
        <v>محمود</v>
      </c>
      <c r="D241" s="424" t="str">
        <f>'آبان 1400'!F243</f>
        <v>چاوشیان</v>
      </c>
      <c r="E241" s="424" t="str">
        <f>'آبان 1400'!G243</f>
        <v xml:space="preserve">اداری </v>
      </c>
      <c r="F241" s="424" t="str">
        <f>'آبان 1400'!H243</f>
        <v>یزد</v>
      </c>
      <c r="G241" s="424" t="str">
        <f>'آبان 1400'!I243</f>
        <v>144-813-3534346-1</v>
      </c>
      <c r="H241" s="424">
        <f>'آبان 1400'!J243</f>
        <v>4433518719</v>
      </c>
      <c r="I241" s="425">
        <f>'آبان 1400'!BH243</f>
        <v>74380906</v>
      </c>
      <c r="K241" s="426">
        <f>'آبان 1400'!BH243</f>
        <v>74380906</v>
      </c>
      <c r="L241" s="426">
        <f t="shared" si="3"/>
        <v>0</v>
      </c>
      <c r="M241" s="427"/>
      <c r="N241" s="426"/>
    </row>
    <row r="242" spans="2:14" s="423" customFormat="1" ht="11.25" customHeight="1" x14ac:dyDescent="0.2">
      <c r="B242" s="424">
        <f>'آبان 1400'!B244</f>
        <v>238</v>
      </c>
      <c r="C242" s="424" t="str">
        <f>'آبان 1400'!E244</f>
        <v>سیروس</v>
      </c>
      <c r="D242" s="424" t="str">
        <f>'آبان 1400'!F244</f>
        <v>شیخ احمدی</v>
      </c>
      <c r="E242" s="424" t="str">
        <f>'آبان 1400'!G244</f>
        <v>نگهبان</v>
      </c>
      <c r="F242" s="424" t="str">
        <f>'آبان 1400'!H244</f>
        <v>تهران</v>
      </c>
      <c r="G242" s="424" t="str">
        <f>'آبان 1400'!I244</f>
        <v>121-813-5540182-1</v>
      </c>
      <c r="H242" s="424" t="str">
        <f>'آبان 1400'!J244</f>
        <v>3800234289</v>
      </c>
      <c r="I242" s="425">
        <f>'آبان 1400'!BH244</f>
        <v>69032979</v>
      </c>
      <c r="K242" s="426">
        <f>'آبان 1400'!BH244</f>
        <v>69032979</v>
      </c>
      <c r="L242" s="426">
        <f t="shared" si="3"/>
        <v>0</v>
      </c>
      <c r="M242" s="427"/>
      <c r="N242" s="426"/>
    </row>
    <row r="243" spans="2:14" s="423" customFormat="1" ht="11.25" customHeight="1" x14ac:dyDescent="0.2">
      <c r="B243" s="424">
        <f>'آبان 1400'!B245</f>
        <v>239</v>
      </c>
      <c r="C243" s="424" t="str">
        <f>'آبان 1400'!E245</f>
        <v>فریبرز</v>
      </c>
      <c r="D243" s="424" t="str">
        <f>'آبان 1400'!F245</f>
        <v>احمد پور</v>
      </c>
      <c r="E243" s="424" t="str">
        <f>'آبان 1400'!G245</f>
        <v>نگهبان</v>
      </c>
      <c r="F243" s="424" t="str">
        <f>'آبان 1400'!H245</f>
        <v>تهران</v>
      </c>
      <c r="G243" s="424" t="str">
        <f>'آبان 1400'!I245</f>
        <v>121-813-2885751-1</v>
      </c>
      <c r="H243" s="424" t="str">
        <f>'آبان 1400'!J245</f>
        <v>5709701726</v>
      </c>
      <c r="I243" s="425">
        <f>'آبان 1400'!BH245</f>
        <v>68658179</v>
      </c>
      <c r="K243" s="426">
        <f>'آبان 1400'!BH245</f>
        <v>68658179</v>
      </c>
      <c r="L243" s="426">
        <f t="shared" si="3"/>
        <v>0</v>
      </c>
      <c r="M243" s="427"/>
      <c r="N243" s="426"/>
    </row>
    <row r="244" spans="2:14" s="423" customFormat="1" ht="11.25" customHeight="1" x14ac:dyDescent="0.2">
      <c r="B244" s="424">
        <f>'آبان 1400'!B246</f>
        <v>240</v>
      </c>
      <c r="C244" s="424" t="str">
        <f>'آبان 1400'!E246</f>
        <v>نوید</v>
      </c>
      <c r="D244" s="424" t="str">
        <f>'آبان 1400'!F246</f>
        <v>بخشی شوره دلی</v>
      </c>
      <c r="E244" s="424" t="str">
        <f>'آبان 1400'!G246</f>
        <v>نگهبان</v>
      </c>
      <c r="F244" s="424" t="str">
        <f>'آبان 1400'!H246</f>
        <v>تهران</v>
      </c>
      <c r="G244" s="424" t="str">
        <f>'آبان 1400'!I246</f>
        <v>121-813-5177260-1</v>
      </c>
      <c r="H244" s="424" t="str">
        <f>'آبان 1400'!J246</f>
        <v>0014975718</v>
      </c>
      <c r="I244" s="425">
        <f>'آبان 1400'!BH246</f>
        <v>74814282</v>
      </c>
      <c r="K244" s="426">
        <f>'آبان 1400'!BH246</f>
        <v>74814282</v>
      </c>
      <c r="L244" s="426">
        <f t="shared" si="3"/>
        <v>0</v>
      </c>
      <c r="M244" s="427"/>
      <c r="N244" s="426"/>
    </row>
    <row r="245" spans="2:14" s="423" customFormat="1" ht="11.25" customHeight="1" x14ac:dyDescent="0.2">
      <c r="B245" s="424">
        <f>'آبان 1400'!B247</f>
        <v>241</v>
      </c>
      <c r="C245" s="424" t="str">
        <f>'آبان 1400'!E247</f>
        <v>امیر</v>
      </c>
      <c r="D245" s="424" t="str">
        <f>'آبان 1400'!F247</f>
        <v>اعلا</v>
      </c>
      <c r="E245" s="424" t="str">
        <f>'آبان 1400'!G247</f>
        <v>نگهبان</v>
      </c>
      <c r="F245" s="424" t="str">
        <f>'آبان 1400'!H247</f>
        <v>تهران</v>
      </c>
      <c r="G245" s="424" t="str">
        <f>'آبان 1400'!I247</f>
        <v>121-813-2899203-1</v>
      </c>
      <c r="H245" s="424" t="str">
        <f>'آبان 1400'!J247</f>
        <v>0440093147</v>
      </c>
      <c r="I245" s="425">
        <f>'آبان 1400'!BH247</f>
        <v>66377484</v>
      </c>
      <c r="K245" s="426">
        <f>'آبان 1400'!BH247</f>
        <v>66377484</v>
      </c>
      <c r="L245" s="426">
        <f t="shared" si="3"/>
        <v>0</v>
      </c>
      <c r="M245" s="427"/>
      <c r="N245" s="426"/>
    </row>
    <row r="246" spans="2:14" s="423" customFormat="1" ht="11.25" customHeight="1" x14ac:dyDescent="0.2">
      <c r="B246" s="424">
        <f>'آبان 1400'!B248</f>
        <v>242</v>
      </c>
      <c r="C246" s="424" t="str">
        <f>'آبان 1400'!E248</f>
        <v>رضا</v>
      </c>
      <c r="D246" s="424" t="str">
        <f>'آبان 1400'!F248</f>
        <v>تاجمیری</v>
      </c>
      <c r="E246" s="424" t="str">
        <f>'آبان 1400'!G248</f>
        <v>نگهبان</v>
      </c>
      <c r="F246" s="424" t="str">
        <f>'آبان 1400'!H248</f>
        <v>تهران</v>
      </c>
      <c r="G246" s="424" t="str">
        <f>'آبان 1400'!I248</f>
        <v>255-813-2964861-1</v>
      </c>
      <c r="H246" s="424" t="str">
        <f>'آبان 1400'!J248</f>
        <v>0073715573</v>
      </c>
      <c r="I246" s="425">
        <f>'آبان 1400'!BH248</f>
        <v>69032979</v>
      </c>
      <c r="K246" s="426">
        <f>'آبان 1400'!BH248</f>
        <v>69032979</v>
      </c>
      <c r="L246" s="426">
        <f t="shared" si="3"/>
        <v>0</v>
      </c>
      <c r="M246" s="427"/>
      <c r="N246" s="426"/>
    </row>
    <row r="247" spans="2:14" s="423" customFormat="1" ht="11.25" customHeight="1" x14ac:dyDescent="0.2">
      <c r="B247" s="424">
        <f>'آبان 1400'!B249</f>
        <v>243</v>
      </c>
      <c r="C247" s="424" t="str">
        <f>'آبان 1400'!E249</f>
        <v>حافظ</v>
      </c>
      <c r="D247" s="424" t="str">
        <f>'آبان 1400'!F249</f>
        <v>جعفرزاده</v>
      </c>
      <c r="E247" s="424" t="str">
        <f>'آبان 1400'!G249</f>
        <v>نگهبان</v>
      </c>
      <c r="F247" s="424" t="str">
        <f>'آبان 1400'!H249</f>
        <v>تهران</v>
      </c>
      <c r="G247" s="424" t="str">
        <f>'آبان 1400'!I249</f>
        <v>121-813-2895855-1</v>
      </c>
      <c r="H247" s="424" t="str">
        <f>'آبان 1400'!J249</f>
        <v>0080440584</v>
      </c>
      <c r="I247" s="425">
        <f>'آبان 1400'!BH249</f>
        <v>71688474</v>
      </c>
      <c r="K247" s="426">
        <f>'آبان 1400'!BH249</f>
        <v>71688474</v>
      </c>
      <c r="L247" s="426">
        <f t="shared" si="3"/>
        <v>0</v>
      </c>
      <c r="M247" s="427"/>
      <c r="N247" s="426"/>
    </row>
    <row r="248" spans="2:14" s="423" customFormat="1" ht="11.25" customHeight="1" x14ac:dyDescent="0.2">
      <c r="B248" s="424">
        <f>'آبان 1400'!B250</f>
        <v>244</v>
      </c>
      <c r="C248" s="424" t="str">
        <f>'آبان 1400'!E250</f>
        <v>مجید</v>
      </c>
      <c r="D248" s="424" t="str">
        <f>'آبان 1400'!F250</f>
        <v>ابراهیم نژاد</v>
      </c>
      <c r="E248" s="424" t="str">
        <f>'آبان 1400'!G250</f>
        <v>نگهبان</v>
      </c>
      <c r="F248" s="424" t="str">
        <f>'آبان 1400'!H250</f>
        <v>تهران</v>
      </c>
      <c r="G248" s="424" t="str">
        <f>'آبان 1400'!I250</f>
        <v>448-813-2887252-1</v>
      </c>
      <c r="H248" s="424" t="str">
        <f>'آبان 1400'!J250</f>
        <v>0071455205</v>
      </c>
      <c r="I248" s="425">
        <f>'آبان 1400'!BH250</f>
        <v>75408377</v>
      </c>
      <c r="K248" s="426">
        <f>'آبان 1400'!BH250</f>
        <v>75408377</v>
      </c>
      <c r="L248" s="426">
        <f t="shared" si="3"/>
        <v>0</v>
      </c>
      <c r="M248" s="427"/>
      <c r="N248" s="426"/>
    </row>
    <row r="249" spans="2:14" s="423" customFormat="1" ht="11.25" customHeight="1" x14ac:dyDescent="0.2">
      <c r="B249" s="424">
        <f>'آبان 1400'!B251</f>
        <v>245</v>
      </c>
      <c r="C249" s="424" t="str">
        <f>'آبان 1400'!E251</f>
        <v>مجید</v>
      </c>
      <c r="D249" s="424" t="str">
        <f>'آبان 1400'!F251</f>
        <v>حسین زاده لیف شاگرد</v>
      </c>
      <c r="E249" s="424" t="str">
        <f>'آبان 1400'!G251</f>
        <v>نگهبان</v>
      </c>
      <c r="F249" s="424" t="str">
        <f>'آبان 1400'!H251</f>
        <v>تهران</v>
      </c>
      <c r="G249" s="424" t="str">
        <f>'آبان 1400'!I251</f>
        <v>121-813-6200630-1</v>
      </c>
      <c r="H249" s="424" t="str">
        <f>'آبان 1400'!J251</f>
        <v>0075861461</v>
      </c>
      <c r="I249" s="425">
        <f>'آبان 1400'!BH251</f>
        <v>68470779</v>
      </c>
      <c r="K249" s="426">
        <f>'آبان 1400'!BH251</f>
        <v>68470779</v>
      </c>
      <c r="L249" s="426">
        <f t="shared" si="3"/>
        <v>0</v>
      </c>
      <c r="M249" s="427"/>
      <c r="N249" s="426"/>
    </row>
    <row r="250" spans="2:14" s="423" customFormat="1" ht="11.25" customHeight="1" x14ac:dyDescent="0.2">
      <c r="B250" s="424">
        <f>'آبان 1400'!B252</f>
        <v>246</v>
      </c>
      <c r="C250" s="424" t="str">
        <f>'آبان 1400'!E252</f>
        <v>عباسعلی</v>
      </c>
      <c r="D250" s="424" t="str">
        <f>'آبان 1400'!F252</f>
        <v>اقبالی</v>
      </c>
      <c r="E250" s="424" t="str">
        <f>'آبان 1400'!G252</f>
        <v>نگهبان</v>
      </c>
      <c r="F250" s="424" t="str">
        <f>'آبان 1400'!H252</f>
        <v>تهران</v>
      </c>
      <c r="G250" s="424" t="str">
        <f>'آبان 1400'!I252</f>
        <v>121-800-570709-1</v>
      </c>
      <c r="H250" s="424" t="str">
        <f>'آبان 1400'!J252</f>
        <v>6049931496</v>
      </c>
      <c r="I250" s="425">
        <f>'آبان 1400'!BH252</f>
        <v>66377484</v>
      </c>
      <c r="K250" s="426">
        <f>'آبان 1400'!BH252</f>
        <v>66377484</v>
      </c>
      <c r="L250" s="426">
        <f t="shared" si="3"/>
        <v>0</v>
      </c>
      <c r="M250" s="427"/>
      <c r="N250" s="426"/>
    </row>
    <row r="251" spans="2:14" s="423" customFormat="1" ht="11.25" customHeight="1" x14ac:dyDescent="0.2">
      <c r="B251" s="424">
        <f>'آبان 1400'!B253</f>
        <v>247</v>
      </c>
      <c r="C251" s="424" t="str">
        <f>'آبان 1400'!E253</f>
        <v>مختار</v>
      </c>
      <c r="D251" s="424" t="str">
        <f>'آبان 1400'!F253</f>
        <v>احدی منش</v>
      </c>
      <c r="E251" s="424" t="str">
        <f>'آبان 1400'!G253</f>
        <v>نگهبان</v>
      </c>
      <c r="F251" s="424" t="str">
        <f>'آبان 1400'!H253</f>
        <v>تهران</v>
      </c>
      <c r="G251" s="424" t="str">
        <f>'آبان 1400'!I253</f>
        <v>268-813-3044293-1</v>
      </c>
      <c r="H251" s="424" t="str">
        <f>'آبان 1400'!J253</f>
        <v>1671259769</v>
      </c>
      <c r="I251" s="425">
        <f>'آبان 1400'!BH253</f>
        <v>66377484</v>
      </c>
      <c r="K251" s="426">
        <f>'آبان 1400'!BH253</f>
        <v>66377484</v>
      </c>
      <c r="L251" s="426">
        <f t="shared" si="3"/>
        <v>0</v>
      </c>
      <c r="M251" s="427"/>
      <c r="N251" s="426"/>
    </row>
    <row r="252" spans="2:14" s="423" customFormat="1" ht="11.25" customHeight="1" x14ac:dyDescent="0.2">
      <c r="B252" s="424">
        <f>'آبان 1400'!B254</f>
        <v>248</v>
      </c>
      <c r="C252" s="424" t="str">
        <f>'آبان 1400'!E254</f>
        <v>نعمت</v>
      </c>
      <c r="D252" s="424" t="str">
        <f>'آبان 1400'!F254</f>
        <v>حیدری</v>
      </c>
      <c r="E252" s="424" t="str">
        <f>'آبان 1400'!G254</f>
        <v>نگهبان</v>
      </c>
      <c r="F252" s="424" t="str">
        <f>'آبان 1400'!H254</f>
        <v>تهران</v>
      </c>
      <c r="G252" s="424" t="str">
        <f>'آبان 1400'!I254</f>
        <v>302-813-6882638-1</v>
      </c>
      <c r="H252" s="424" t="str">
        <f>'آبان 1400'!J254</f>
        <v>1638337251</v>
      </c>
      <c r="I252" s="425">
        <f>'آبان 1400'!BH254</f>
        <v>75595777</v>
      </c>
      <c r="K252" s="426">
        <f>'آبان 1400'!BH254</f>
        <v>75595777</v>
      </c>
      <c r="L252" s="426">
        <f t="shared" si="3"/>
        <v>0</v>
      </c>
      <c r="M252" s="427"/>
      <c r="N252" s="426"/>
    </row>
    <row r="253" spans="2:14" s="423" customFormat="1" ht="11.25" customHeight="1" x14ac:dyDescent="0.2">
      <c r="B253" s="424">
        <f>'آبان 1400'!B255</f>
        <v>249</v>
      </c>
      <c r="C253" s="424" t="str">
        <f>'آبان 1400'!E255</f>
        <v>اكبر</v>
      </c>
      <c r="D253" s="424" t="str">
        <f>'آبان 1400'!F255</f>
        <v>خابوری مزرعه نوی</v>
      </c>
      <c r="E253" s="424" t="str">
        <f>'آبان 1400'!G255</f>
        <v>نگهبان</v>
      </c>
      <c r="F253" s="424" t="str">
        <f>'آبان 1400'!H255</f>
        <v>تهران</v>
      </c>
      <c r="G253" s="424" t="str">
        <f>'آبان 1400'!I255</f>
        <v>121-813-2883860-1</v>
      </c>
      <c r="H253" s="424" t="str">
        <f>'آبان 1400'!J255</f>
        <v>0384529054</v>
      </c>
      <c r="I253" s="425">
        <f>'آبان 1400'!BH255</f>
        <v>66190084</v>
      </c>
      <c r="K253" s="426">
        <f>'آبان 1400'!BH255</f>
        <v>66190084</v>
      </c>
      <c r="L253" s="426">
        <f t="shared" si="3"/>
        <v>0</v>
      </c>
      <c r="M253" s="427"/>
      <c r="N253" s="426"/>
    </row>
    <row r="254" spans="2:14" s="423" customFormat="1" ht="11.25" customHeight="1" x14ac:dyDescent="0.2">
      <c r="B254" s="424">
        <f>'آبان 1400'!B256</f>
        <v>250</v>
      </c>
      <c r="C254" s="424" t="str">
        <f>'آبان 1400'!E256</f>
        <v>بهمن</v>
      </c>
      <c r="D254" s="424" t="str">
        <f>'آبان 1400'!F256</f>
        <v>احمد زاده</v>
      </c>
      <c r="E254" s="424" t="str">
        <f>'آبان 1400'!G256</f>
        <v>نگهبان</v>
      </c>
      <c r="F254" s="424" t="str">
        <f>'آبان 1400'!H256</f>
        <v>تهران</v>
      </c>
      <c r="G254" s="424" t="str">
        <f>'آبان 1400'!I256</f>
        <v>441-813-5258050-1</v>
      </c>
      <c r="H254" s="424" t="str">
        <f>'آبان 1400'!J256</f>
        <v>0058547762</v>
      </c>
      <c r="I254" s="425">
        <f>'آبان 1400'!BH256</f>
        <v>71688474</v>
      </c>
      <c r="K254" s="426">
        <f>'آبان 1400'!BH256</f>
        <v>71688474</v>
      </c>
      <c r="L254" s="426">
        <f t="shared" si="3"/>
        <v>0</v>
      </c>
      <c r="M254" s="427"/>
      <c r="N254" s="426"/>
    </row>
    <row r="255" spans="2:14" s="423" customFormat="1" ht="11.25" customHeight="1" x14ac:dyDescent="0.2">
      <c r="B255" s="424">
        <f>'آبان 1400'!B257</f>
        <v>251</v>
      </c>
      <c r="C255" s="424" t="str">
        <f>'آبان 1400'!E257</f>
        <v>مهران</v>
      </c>
      <c r="D255" s="424" t="str">
        <f>'آبان 1400'!F257</f>
        <v>رحمتی</v>
      </c>
      <c r="E255" s="424" t="str">
        <f>'آبان 1400'!G257</f>
        <v>نگهبان</v>
      </c>
      <c r="F255" s="424" t="str">
        <f>'آبان 1400'!H257</f>
        <v>تهران</v>
      </c>
      <c r="G255" s="424" t="str">
        <f>'آبان 1400'!I257</f>
        <v>390-813-3152672-1</v>
      </c>
      <c r="H255" s="424" t="str">
        <f>'آبان 1400'!J257</f>
        <v>0012573221</v>
      </c>
      <c r="I255" s="425">
        <f>'آبان 1400'!BH257</f>
        <v>77657177</v>
      </c>
      <c r="K255" s="426">
        <f>'آبان 1400'!BH257</f>
        <v>77657177</v>
      </c>
      <c r="L255" s="426">
        <f t="shared" si="3"/>
        <v>0</v>
      </c>
      <c r="M255" s="427"/>
      <c r="N255" s="426"/>
    </row>
    <row r="256" spans="2:14" s="423" customFormat="1" ht="11.25" customHeight="1" x14ac:dyDescent="0.2">
      <c r="B256" s="424">
        <f>'آبان 1400'!B258</f>
        <v>252</v>
      </c>
      <c r="C256" s="424" t="str">
        <f>'آبان 1400'!E258</f>
        <v>علیجان</v>
      </c>
      <c r="D256" s="424" t="str">
        <f>'آبان 1400'!F258</f>
        <v>احدزاده</v>
      </c>
      <c r="E256" s="424" t="str">
        <f>'آبان 1400'!G258</f>
        <v>نگهبان</v>
      </c>
      <c r="F256" s="424" t="str">
        <f>'آبان 1400'!H258</f>
        <v>تهران</v>
      </c>
      <c r="G256" s="424" t="str">
        <f>'آبان 1400'!I258</f>
        <v>438-813-16000583-1</v>
      </c>
      <c r="H256" s="424" t="str">
        <f>'آبان 1400'!J258</f>
        <v>0652355031</v>
      </c>
      <c r="I256" s="425">
        <f>'آبان 1400'!BH258</f>
        <v>73283187</v>
      </c>
      <c r="K256" s="426">
        <f>'آبان 1400'!BH258</f>
        <v>73283187</v>
      </c>
      <c r="L256" s="426">
        <f t="shared" si="3"/>
        <v>0</v>
      </c>
      <c r="M256" s="427"/>
      <c r="N256" s="426"/>
    </row>
    <row r="257" spans="2:14" s="423" customFormat="1" ht="11.25" customHeight="1" x14ac:dyDescent="0.2">
      <c r="B257" s="424">
        <f>'آبان 1400'!B259</f>
        <v>253</v>
      </c>
      <c r="C257" s="424" t="str">
        <f>'آبان 1400'!E259</f>
        <v>وحید</v>
      </c>
      <c r="D257" s="424" t="str">
        <f>'آبان 1400'!F259</f>
        <v>دلاوری</v>
      </c>
      <c r="E257" s="424" t="str">
        <f>'آبان 1400'!G259</f>
        <v>نگهبان</v>
      </c>
      <c r="F257" s="424" t="str">
        <f>'آبان 1400'!H259</f>
        <v>تهران</v>
      </c>
      <c r="G257" s="424" t="str">
        <f>'آبان 1400'!I259</f>
        <v>119-813-2900236-1</v>
      </c>
      <c r="H257" s="424" t="str">
        <f>'آبان 1400'!J259</f>
        <v>0569981344</v>
      </c>
      <c r="I257" s="425">
        <f>'آبان 1400'!BH259</f>
        <v>66377484</v>
      </c>
      <c r="K257" s="426">
        <f>'آبان 1400'!BH259</f>
        <v>66377484</v>
      </c>
      <c r="L257" s="426">
        <f t="shared" si="3"/>
        <v>0</v>
      </c>
      <c r="M257" s="427"/>
      <c r="N257" s="426"/>
    </row>
    <row r="258" spans="2:14" s="423" customFormat="1" ht="11.25" customHeight="1" x14ac:dyDescent="0.2">
      <c r="B258" s="424">
        <f>'آبان 1400'!B260</f>
        <v>254</v>
      </c>
      <c r="C258" s="424" t="str">
        <f>'آبان 1400'!E260</f>
        <v>شیخ حسین</v>
      </c>
      <c r="D258" s="424" t="str">
        <f>'آبان 1400'!F260</f>
        <v>رضایی خان جمالی</v>
      </c>
      <c r="E258" s="424" t="str">
        <f>'آبان 1400'!G260</f>
        <v>نگهبان</v>
      </c>
      <c r="F258" s="424" t="str">
        <f>'آبان 1400'!H260</f>
        <v>تهران</v>
      </c>
      <c r="G258" s="424" t="str">
        <f>'آبان 1400'!I260</f>
        <v>121-800-1279902-1</v>
      </c>
      <c r="H258" s="424" t="str">
        <f>'آبان 1400'!J260</f>
        <v>4170558278</v>
      </c>
      <c r="I258" s="425">
        <f>'آبان 1400'!BH260</f>
        <v>66377484</v>
      </c>
      <c r="K258" s="426">
        <f>'آبان 1400'!BH260</f>
        <v>66377484</v>
      </c>
      <c r="L258" s="426">
        <f t="shared" si="3"/>
        <v>0</v>
      </c>
      <c r="M258" s="427"/>
      <c r="N258" s="426"/>
    </row>
    <row r="259" spans="2:14" s="423" customFormat="1" ht="11.25" customHeight="1" x14ac:dyDescent="0.2">
      <c r="B259" s="424">
        <f>'آبان 1400'!B261</f>
        <v>255</v>
      </c>
      <c r="C259" s="424" t="str">
        <f>'آبان 1400'!E261</f>
        <v>نعمت اله</v>
      </c>
      <c r="D259" s="424" t="str">
        <f>'آبان 1400'!F261</f>
        <v>روان بخش</v>
      </c>
      <c r="E259" s="424" t="str">
        <f>'آبان 1400'!G261</f>
        <v>نگهبان</v>
      </c>
      <c r="F259" s="424" t="str">
        <f>'آبان 1400'!H261</f>
        <v>تهران</v>
      </c>
      <c r="G259" s="424" t="str">
        <f>'آبان 1400'!I261</f>
        <v>121-800-421106-1</v>
      </c>
      <c r="H259" s="424" t="str">
        <f>'آبان 1400'!J261</f>
        <v>1950462234</v>
      </c>
      <c r="I259" s="425">
        <f>'آبان 1400'!BH261</f>
        <v>66190084</v>
      </c>
      <c r="K259" s="426">
        <f>'آبان 1400'!BH261</f>
        <v>66190084</v>
      </c>
      <c r="L259" s="426">
        <f t="shared" si="3"/>
        <v>0</v>
      </c>
      <c r="M259" s="427"/>
      <c r="N259" s="426"/>
    </row>
    <row r="260" spans="2:14" s="423" customFormat="1" ht="11.25" customHeight="1" x14ac:dyDescent="0.2">
      <c r="B260" s="424">
        <f>'آبان 1400'!B262</f>
        <v>256</v>
      </c>
      <c r="C260" s="424" t="str">
        <f>'آبان 1400'!E262</f>
        <v>مجتبی</v>
      </c>
      <c r="D260" s="424" t="str">
        <f>'آبان 1400'!F262</f>
        <v>صادقی</v>
      </c>
      <c r="E260" s="424" t="str">
        <f>'آبان 1400'!G262</f>
        <v>نگهبان</v>
      </c>
      <c r="F260" s="424" t="str">
        <f>'آبان 1400'!H262</f>
        <v>تهران</v>
      </c>
      <c r="G260" s="424" t="str">
        <f>'آبان 1400'!I262</f>
        <v>426-813-7606641-1</v>
      </c>
      <c r="H260" s="424" t="str">
        <f>'آبان 1400'!J262</f>
        <v>0013138154</v>
      </c>
      <c r="I260" s="425">
        <f>'آبان 1400'!BH262</f>
        <v>66002684</v>
      </c>
      <c r="K260" s="426">
        <f>'آبان 1400'!BH262</f>
        <v>66002684</v>
      </c>
      <c r="L260" s="426">
        <f t="shared" si="3"/>
        <v>0</v>
      </c>
      <c r="M260" s="427"/>
      <c r="N260" s="426"/>
    </row>
    <row r="261" spans="2:14" s="423" customFormat="1" ht="11.25" customHeight="1" x14ac:dyDescent="0.2">
      <c r="B261" s="424">
        <f>'آبان 1400'!B263</f>
        <v>257</v>
      </c>
      <c r="C261" s="424" t="str">
        <f>'آبان 1400'!E263</f>
        <v>جعفر</v>
      </c>
      <c r="D261" s="424" t="str">
        <f>'آبان 1400'!F263</f>
        <v>صفایی</v>
      </c>
      <c r="E261" s="424" t="str">
        <f>'آبان 1400'!G263</f>
        <v>نگهبان</v>
      </c>
      <c r="F261" s="424" t="str">
        <f>'آبان 1400'!H263</f>
        <v>تهران</v>
      </c>
      <c r="G261" s="424" t="str">
        <f>'آبان 1400'!I263</f>
        <v>268-813-3111521-1</v>
      </c>
      <c r="H261" s="424" t="str">
        <f>'آبان 1400'!J263</f>
        <v>6029568515</v>
      </c>
      <c r="I261" s="425">
        <f>'آبان 1400'!BH263</f>
        <v>65815284</v>
      </c>
      <c r="K261" s="426">
        <f>'آبان 1400'!BH263</f>
        <v>65815284</v>
      </c>
      <c r="L261" s="426">
        <f t="shared" si="3"/>
        <v>0</v>
      </c>
      <c r="M261" s="427"/>
      <c r="N261" s="426"/>
    </row>
    <row r="262" spans="2:14" s="423" customFormat="1" ht="11.25" customHeight="1" x14ac:dyDescent="0.2">
      <c r="B262" s="424">
        <f>'آبان 1400'!B264</f>
        <v>258</v>
      </c>
      <c r="C262" s="424" t="str">
        <f>'آبان 1400'!E264</f>
        <v>نادر</v>
      </c>
      <c r="D262" s="424" t="str">
        <f>'آبان 1400'!F264</f>
        <v>زالی بیگی</v>
      </c>
      <c r="E262" s="424" t="str">
        <f>'آبان 1400'!G264</f>
        <v>نگهبان</v>
      </c>
      <c r="F262" s="424" t="str">
        <f>'آبان 1400'!H264</f>
        <v>تهران</v>
      </c>
      <c r="G262" s="424" t="str">
        <f>'آبان 1400'!I264</f>
        <v>302-813-4143960-1</v>
      </c>
      <c r="H262" s="424">
        <f>'آبان 1400'!J264</f>
        <v>1653140739</v>
      </c>
      <c r="I262" s="425">
        <f>'آبان 1400'!BH264</f>
        <v>69032979</v>
      </c>
      <c r="K262" s="426">
        <f>'آبان 1400'!BH264</f>
        <v>69032979</v>
      </c>
      <c r="L262" s="426">
        <f t="shared" ref="L262:L325" si="4">K262-I262</f>
        <v>0</v>
      </c>
      <c r="M262" s="427"/>
      <c r="N262" s="426"/>
    </row>
    <row r="263" spans="2:14" s="423" customFormat="1" ht="11.25" customHeight="1" x14ac:dyDescent="0.2">
      <c r="B263" s="424">
        <f>'آبان 1400'!B265</f>
        <v>259</v>
      </c>
      <c r="C263" s="424" t="str">
        <f>'آبان 1400'!E265</f>
        <v>ملک علی</v>
      </c>
      <c r="D263" s="424" t="str">
        <f>'آبان 1400'!F265</f>
        <v>صادقی</v>
      </c>
      <c r="E263" s="424" t="str">
        <f>'آبان 1400'!G265</f>
        <v>نگهبان</v>
      </c>
      <c r="F263" s="424" t="str">
        <f>'آبان 1400'!H265</f>
        <v>تهران</v>
      </c>
      <c r="G263" s="424" t="str">
        <f>'آبان 1400'!I265</f>
        <v>121-813-2968597-1</v>
      </c>
      <c r="H263" s="424">
        <f>'آبان 1400'!J265</f>
        <v>1671683501</v>
      </c>
      <c r="I263" s="425">
        <f>'آبان 1400'!BH265</f>
        <v>69032979</v>
      </c>
      <c r="K263" s="426">
        <f>'آبان 1400'!BH265</f>
        <v>69032979</v>
      </c>
      <c r="L263" s="426">
        <f t="shared" si="4"/>
        <v>0</v>
      </c>
      <c r="M263" s="427"/>
      <c r="N263" s="426"/>
    </row>
    <row r="264" spans="2:14" s="423" customFormat="1" ht="11.25" customHeight="1" x14ac:dyDescent="0.2">
      <c r="B264" s="424">
        <f>'آبان 1400'!B266</f>
        <v>260</v>
      </c>
      <c r="C264" s="424" t="str">
        <f>'آبان 1400'!E266</f>
        <v>سید محمد جعفر</v>
      </c>
      <c r="D264" s="424" t="str">
        <f>'آبان 1400'!F266</f>
        <v>زمانی</v>
      </c>
      <c r="E264" s="424" t="str">
        <f>'آبان 1400'!G266</f>
        <v>نگهبان</v>
      </c>
      <c r="F264" s="424" t="str">
        <f>'آبان 1400'!H266</f>
        <v>تهران</v>
      </c>
      <c r="G264" s="424" t="str">
        <f>'آبان 1400'!I266</f>
        <v>121-800-156022-1</v>
      </c>
      <c r="H264" s="424" t="str">
        <f>'آبان 1400'!J266</f>
        <v>3782072707</v>
      </c>
      <c r="I264" s="425">
        <f>'آبان 1400'!BH266</f>
        <v>66377484</v>
      </c>
      <c r="K264" s="426">
        <f>'آبان 1400'!BH266</f>
        <v>66377484</v>
      </c>
      <c r="L264" s="426">
        <f t="shared" si="4"/>
        <v>0</v>
      </c>
      <c r="M264" s="427"/>
      <c r="N264" s="426"/>
    </row>
    <row r="265" spans="2:14" s="423" customFormat="1" ht="11.25" customHeight="1" x14ac:dyDescent="0.2">
      <c r="B265" s="424">
        <f>'آبان 1400'!B267</f>
        <v>261</v>
      </c>
      <c r="C265" s="424" t="str">
        <f>'آبان 1400'!E267</f>
        <v>احمد</v>
      </c>
      <c r="D265" s="424" t="str">
        <f>'آبان 1400'!F267</f>
        <v>سلامت</v>
      </c>
      <c r="E265" s="424" t="str">
        <f>'آبان 1400'!G267</f>
        <v>نگهبان</v>
      </c>
      <c r="F265" s="424" t="str">
        <f>'آبان 1400'!H267</f>
        <v>تهران</v>
      </c>
      <c r="G265" s="424" t="str">
        <f>'آبان 1400'!I267</f>
        <v>121-813-3155510-1</v>
      </c>
      <c r="H265" s="424" t="str">
        <f>'آبان 1400'!J267</f>
        <v>0058633758</v>
      </c>
      <c r="I265" s="425">
        <f>'آبان 1400'!BH267</f>
        <v>66377484</v>
      </c>
      <c r="K265" s="426">
        <f>'آبان 1400'!BH267</f>
        <v>66377484</v>
      </c>
      <c r="L265" s="426">
        <f t="shared" si="4"/>
        <v>0</v>
      </c>
      <c r="M265" s="427"/>
      <c r="N265" s="426"/>
    </row>
    <row r="266" spans="2:14" s="423" customFormat="1" ht="11.25" customHeight="1" x14ac:dyDescent="0.2">
      <c r="B266" s="424">
        <f>'آبان 1400'!B268</f>
        <v>262</v>
      </c>
      <c r="C266" s="424" t="str">
        <f>'آبان 1400'!E268</f>
        <v>سعید</v>
      </c>
      <c r="D266" s="424" t="str">
        <f>'آبان 1400'!F268</f>
        <v>شهروس وند</v>
      </c>
      <c r="E266" s="424" t="str">
        <f>'آبان 1400'!G268</f>
        <v>نگهبان</v>
      </c>
      <c r="F266" s="424" t="str">
        <f>'آبان 1400'!H268</f>
        <v>تهران</v>
      </c>
      <c r="G266" s="424" t="str">
        <f>'آبان 1400'!I268</f>
        <v>121-813-3035618-1</v>
      </c>
      <c r="H266" s="424" t="str">
        <f>'آبان 1400'!J268</f>
        <v>4172880681</v>
      </c>
      <c r="I266" s="425">
        <f>'آبان 1400'!BH268</f>
        <v>66377484</v>
      </c>
      <c r="K266" s="426">
        <f>'آبان 1400'!BH268</f>
        <v>66377484</v>
      </c>
      <c r="L266" s="426">
        <f t="shared" si="4"/>
        <v>0</v>
      </c>
      <c r="M266" s="427"/>
      <c r="N266" s="426"/>
    </row>
    <row r="267" spans="2:14" s="423" customFormat="1" ht="11.25" customHeight="1" x14ac:dyDescent="0.2">
      <c r="B267" s="424">
        <f>'آبان 1400'!B269</f>
        <v>263</v>
      </c>
      <c r="C267" s="424" t="str">
        <f>'آبان 1400'!E269</f>
        <v>سلطانعلی</v>
      </c>
      <c r="D267" s="424" t="str">
        <f>'آبان 1400'!F269</f>
        <v>عبدالهی مقدم لاهرودی</v>
      </c>
      <c r="E267" s="424" t="str">
        <f>'آبان 1400'!G269</f>
        <v>نگهبان</v>
      </c>
      <c r="F267" s="424" t="str">
        <f>'آبان 1400'!H269</f>
        <v>تهران</v>
      </c>
      <c r="G267" s="424" t="str">
        <f>'آبان 1400'!I269</f>
        <v>121-800-1279877-1</v>
      </c>
      <c r="H267" s="424" t="str">
        <f>'آبان 1400'!J269</f>
        <v>1671235827</v>
      </c>
      <c r="I267" s="425">
        <f>'آبان 1400'!BH269</f>
        <v>70587698</v>
      </c>
      <c r="K267" s="426">
        <f>'آبان 1400'!BH269</f>
        <v>70587698</v>
      </c>
      <c r="L267" s="426">
        <f t="shared" si="4"/>
        <v>0</v>
      </c>
      <c r="M267" s="427"/>
      <c r="N267" s="426"/>
    </row>
    <row r="268" spans="2:14" s="423" customFormat="1" ht="11.25" customHeight="1" x14ac:dyDescent="0.2">
      <c r="B268" s="424">
        <f>'آبان 1400'!B270</f>
        <v>264</v>
      </c>
      <c r="C268" s="424" t="str">
        <f>'آبان 1400'!E270</f>
        <v>سیاوش</v>
      </c>
      <c r="D268" s="424" t="str">
        <f>'آبان 1400'!F270</f>
        <v>عاصی عثماوندانی</v>
      </c>
      <c r="E268" s="424" t="str">
        <f>'آبان 1400'!G270</f>
        <v>نگهبان</v>
      </c>
      <c r="F268" s="424" t="str">
        <f>'آبان 1400'!H270</f>
        <v>تهران</v>
      </c>
      <c r="G268" s="424" t="str">
        <f>'آبان 1400'!I270</f>
        <v>154-813-3098698-1</v>
      </c>
      <c r="H268" s="424">
        <f>'آبان 1400'!J270</f>
        <v>5699226036</v>
      </c>
      <c r="I268" s="425">
        <f>'آبان 1400'!BH270</f>
        <v>68658179</v>
      </c>
      <c r="K268" s="426">
        <f>'آبان 1400'!BH270</f>
        <v>68658179</v>
      </c>
      <c r="L268" s="426">
        <f t="shared" si="4"/>
        <v>0</v>
      </c>
      <c r="M268" s="427"/>
      <c r="N268" s="426"/>
    </row>
    <row r="269" spans="2:14" s="423" customFormat="1" ht="11.25" customHeight="1" x14ac:dyDescent="0.2">
      <c r="B269" s="424">
        <f>'آبان 1400'!B271</f>
        <v>265</v>
      </c>
      <c r="C269" s="424" t="str">
        <f>'آبان 1400'!E271</f>
        <v>اصغر</v>
      </c>
      <c r="D269" s="424" t="str">
        <f>'آبان 1400'!F271</f>
        <v>علیجانی</v>
      </c>
      <c r="E269" s="424" t="str">
        <f>'آبان 1400'!G271</f>
        <v>نگهبان</v>
      </c>
      <c r="F269" s="424" t="str">
        <f>'آبان 1400'!H271</f>
        <v>تهران</v>
      </c>
      <c r="G269" s="424" t="str">
        <f>'آبان 1400'!I271</f>
        <v>121-800-1271539-1</v>
      </c>
      <c r="H269" s="424" t="str">
        <f>'آبان 1400'!J271</f>
        <v>0051795981</v>
      </c>
      <c r="I269" s="425">
        <f>'آبان 1400'!BH271</f>
        <v>66377484</v>
      </c>
      <c r="K269" s="426">
        <f>'آبان 1400'!BH271</f>
        <v>66377484</v>
      </c>
      <c r="L269" s="426">
        <f t="shared" si="4"/>
        <v>0</v>
      </c>
      <c r="M269" s="427"/>
      <c r="N269" s="426"/>
    </row>
    <row r="270" spans="2:14" s="423" customFormat="1" ht="11.25" customHeight="1" x14ac:dyDescent="0.2">
      <c r="B270" s="424">
        <f>'آبان 1400'!B272</f>
        <v>266</v>
      </c>
      <c r="C270" s="424" t="str">
        <f>'آبان 1400'!E272</f>
        <v>رضا</v>
      </c>
      <c r="D270" s="424" t="str">
        <f>'آبان 1400'!F272</f>
        <v>شهروس وند</v>
      </c>
      <c r="E270" s="424" t="str">
        <f>'آبان 1400'!G272</f>
        <v>نگهبان</v>
      </c>
      <c r="F270" s="424" t="str">
        <f>'آبان 1400'!H272</f>
        <v>تهران</v>
      </c>
      <c r="G270" s="424" t="str">
        <f>'آبان 1400'!I272</f>
        <v>121-813-2885468-1</v>
      </c>
      <c r="H270" s="424">
        <f>'آبان 1400'!J272</f>
        <v>4172322174</v>
      </c>
      <c r="I270" s="425">
        <f>'آبان 1400'!BH272</f>
        <v>66377484</v>
      </c>
      <c r="K270" s="426">
        <f>'آبان 1400'!BH272</f>
        <v>66377484</v>
      </c>
      <c r="L270" s="426">
        <f t="shared" si="4"/>
        <v>0</v>
      </c>
      <c r="M270" s="427"/>
      <c r="N270" s="426"/>
    </row>
    <row r="271" spans="2:14" s="423" customFormat="1" ht="11.25" customHeight="1" x14ac:dyDescent="0.2">
      <c r="B271" s="424">
        <f>'آبان 1400'!B273</f>
        <v>267</v>
      </c>
      <c r="C271" s="424" t="str">
        <f>'آبان 1400'!E273</f>
        <v>قادر</v>
      </c>
      <c r="D271" s="424" t="str">
        <f>'آبان 1400'!F273</f>
        <v>عبدالهی مقدم لاهرودی</v>
      </c>
      <c r="E271" s="424" t="str">
        <f>'آبان 1400'!G273</f>
        <v>نگهبان</v>
      </c>
      <c r="F271" s="424" t="str">
        <f>'آبان 1400'!H273</f>
        <v>تهران</v>
      </c>
      <c r="G271" s="424" t="str">
        <f>'آبان 1400'!I273</f>
        <v>230-813-5716098-1</v>
      </c>
      <c r="H271" s="424" t="str">
        <f>'آبان 1400'!J273</f>
        <v>1671257642</v>
      </c>
      <c r="I271" s="425">
        <f>'آبان 1400'!BH273</f>
        <v>71688474</v>
      </c>
      <c r="K271" s="426">
        <f>'آبان 1400'!BH273</f>
        <v>71688474</v>
      </c>
      <c r="L271" s="426">
        <f t="shared" si="4"/>
        <v>0</v>
      </c>
      <c r="M271" s="427"/>
      <c r="N271" s="426"/>
    </row>
    <row r="272" spans="2:14" s="423" customFormat="1" ht="11.25" customHeight="1" x14ac:dyDescent="0.2">
      <c r="B272" s="424">
        <f>'آبان 1400'!B274</f>
        <v>268</v>
      </c>
      <c r="C272" s="424" t="str">
        <f>'آبان 1400'!E274</f>
        <v>هادی</v>
      </c>
      <c r="D272" s="424" t="str">
        <f>'آبان 1400'!F274</f>
        <v>قیداری</v>
      </c>
      <c r="E272" s="424" t="str">
        <f>'آبان 1400'!G274</f>
        <v>نگهبان</v>
      </c>
      <c r="F272" s="424" t="str">
        <f>'آبان 1400'!H274</f>
        <v>تهران</v>
      </c>
      <c r="G272" s="424" t="str">
        <f>'آبان 1400'!I274</f>
        <v>121-800-1228307-1</v>
      </c>
      <c r="H272" s="424" t="str">
        <f>'آبان 1400'!J274</f>
        <v>0322371821</v>
      </c>
      <c r="I272" s="425">
        <f>'آبان 1400'!BH274</f>
        <v>69032979</v>
      </c>
      <c r="K272" s="426">
        <f>'آبان 1400'!BH274</f>
        <v>69032979</v>
      </c>
      <c r="L272" s="426">
        <f t="shared" si="4"/>
        <v>0</v>
      </c>
      <c r="M272" s="427"/>
      <c r="N272" s="426"/>
    </row>
    <row r="273" spans="2:14" s="423" customFormat="1" ht="11.25" customHeight="1" x14ac:dyDescent="0.2">
      <c r="B273" s="424">
        <f>'آبان 1400'!B275</f>
        <v>269</v>
      </c>
      <c r="C273" s="424" t="str">
        <f>'آبان 1400'!E275</f>
        <v>یاور</v>
      </c>
      <c r="D273" s="424" t="str">
        <f>'آبان 1400'!F275</f>
        <v>قاسمی اصل</v>
      </c>
      <c r="E273" s="424" t="str">
        <f>'آبان 1400'!G275</f>
        <v>نگهبان</v>
      </c>
      <c r="F273" s="424" t="str">
        <f>'آبان 1400'!H275</f>
        <v>تهران</v>
      </c>
      <c r="G273" s="424" t="str">
        <f>'آبان 1400'!I275</f>
        <v>121-813-3031038-1</v>
      </c>
      <c r="H273" s="424" t="str">
        <f>'آبان 1400'!J275</f>
        <v>1672251699</v>
      </c>
      <c r="I273" s="425">
        <f>'آبان 1400'!BH275</f>
        <v>71688474</v>
      </c>
      <c r="K273" s="426">
        <f>'آبان 1400'!BH275</f>
        <v>71688474</v>
      </c>
      <c r="L273" s="426">
        <f t="shared" si="4"/>
        <v>0</v>
      </c>
      <c r="M273" s="427"/>
      <c r="N273" s="426"/>
    </row>
    <row r="274" spans="2:14" s="423" customFormat="1" ht="11.25" customHeight="1" x14ac:dyDescent="0.2">
      <c r="B274" s="424">
        <f>'آبان 1400'!B276</f>
        <v>270</v>
      </c>
      <c r="C274" s="424" t="str">
        <f>'آبان 1400'!E276</f>
        <v>محمد رضا</v>
      </c>
      <c r="D274" s="424" t="str">
        <f>'آبان 1400'!F276</f>
        <v>قدرتی پور</v>
      </c>
      <c r="E274" s="424" t="str">
        <f>'آبان 1400'!G276</f>
        <v>نگهبان</v>
      </c>
      <c r="F274" s="424" t="str">
        <f>'آبان 1400'!H276</f>
        <v>تهران</v>
      </c>
      <c r="G274" s="424" t="str">
        <f>'آبان 1400'!I276</f>
        <v>121-813-7346799-1</v>
      </c>
      <c r="H274" s="424" t="str">
        <f>'آبان 1400'!J276</f>
        <v>0013281471</v>
      </c>
      <c r="I274" s="425">
        <f>'آبان 1400'!BH276</f>
        <v>75783177</v>
      </c>
      <c r="K274" s="426">
        <f>'آبان 1400'!BH276</f>
        <v>75783177</v>
      </c>
      <c r="L274" s="426">
        <f t="shared" si="4"/>
        <v>0</v>
      </c>
      <c r="M274" s="427"/>
      <c r="N274" s="426"/>
    </row>
    <row r="275" spans="2:14" s="423" customFormat="1" ht="11.25" customHeight="1" x14ac:dyDescent="0.2">
      <c r="B275" s="424">
        <f>'آبان 1400'!B277</f>
        <v>271</v>
      </c>
      <c r="C275" s="424" t="str">
        <f>'آبان 1400'!E277</f>
        <v>مرتضی</v>
      </c>
      <c r="D275" s="424" t="str">
        <f>'آبان 1400'!F277</f>
        <v>قلیچی كشتان</v>
      </c>
      <c r="E275" s="424" t="str">
        <f>'آبان 1400'!G277</f>
        <v>نگهبان</v>
      </c>
      <c r="F275" s="424" t="str">
        <f>'آبان 1400'!H277</f>
        <v>تهران</v>
      </c>
      <c r="G275" s="424" t="str">
        <f>'آبان 1400'!I277</f>
        <v>116-813-3106999-1</v>
      </c>
      <c r="H275" s="424" t="str">
        <f>'آبان 1400'!J277</f>
        <v>0639441521</v>
      </c>
      <c r="I275" s="425">
        <f>'آبان 1400'!BH277</f>
        <v>69032979</v>
      </c>
      <c r="K275" s="426">
        <f>'آبان 1400'!BH277</f>
        <v>69032979</v>
      </c>
      <c r="L275" s="426">
        <f t="shared" si="4"/>
        <v>0</v>
      </c>
      <c r="M275" s="427"/>
      <c r="N275" s="426"/>
    </row>
    <row r="276" spans="2:14" s="423" customFormat="1" ht="11.25" customHeight="1" x14ac:dyDescent="0.2">
      <c r="B276" s="424">
        <f>'آبان 1400'!B278</f>
        <v>272</v>
      </c>
      <c r="C276" s="424" t="str">
        <f>'آبان 1400'!E278</f>
        <v>افراسیاب</v>
      </c>
      <c r="D276" s="424" t="str">
        <f>'آبان 1400'!F278</f>
        <v>كریمی</v>
      </c>
      <c r="E276" s="424" t="str">
        <f>'آبان 1400'!G278</f>
        <v>نگهبان</v>
      </c>
      <c r="F276" s="424" t="str">
        <f>'آبان 1400'!H278</f>
        <v>تهران</v>
      </c>
      <c r="G276" s="424" t="str">
        <f>'آبان 1400'!I278</f>
        <v>121-800-18891-1</v>
      </c>
      <c r="H276" s="424" t="str">
        <f>'آبان 1400'!J278</f>
        <v>1672246385</v>
      </c>
      <c r="I276" s="425">
        <f>'آبان 1400'!BH278</f>
        <v>69032979</v>
      </c>
      <c r="K276" s="426">
        <f>'آبان 1400'!BH278</f>
        <v>69032979</v>
      </c>
      <c r="L276" s="426">
        <f t="shared" si="4"/>
        <v>0</v>
      </c>
      <c r="M276" s="427"/>
      <c r="N276" s="426"/>
    </row>
    <row r="277" spans="2:14" s="423" customFormat="1" ht="11.25" customHeight="1" x14ac:dyDescent="0.2">
      <c r="B277" s="424">
        <f>'آبان 1400'!B279</f>
        <v>273</v>
      </c>
      <c r="C277" s="424" t="str">
        <f>'آبان 1400'!E279</f>
        <v>محمد حسین</v>
      </c>
      <c r="D277" s="424" t="str">
        <f>'آبان 1400'!F279</f>
        <v>گونه مقدم</v>
      </c>
      <c r="E277" s="424" t="str">
        <f>'آبان 1400'!G279</f>
        <v>نگهبان</v>
      </c>
      <c r="F277" s="424" t="str">
        <f>'آبان 1400'!H279</f>
        <v>تهران</v>
      </c>
      <c r="G277" s="424" t="str">
        <f>'آبان 1400'!I279</f>
        <v>445-813-9718113-1</v>
      </c>
      <c r="H277" s="424" t="str">
        <f>'آبان 1400'!J279</f>
        <v>4911745312</v>
      </c>
      <c r="I277" s="425">
        <f>'آبان 1400'!BH279</f>
        <v>65815284</v>
      </c>
      <c r="K277" s="426">
        <f>'آبان 1400'!BH279</f>
        <v>65815284</v>
      </c>
      <c r="L277" s="426">
        <f t="shared" si="4"/>
        <v>0</v>
      </c>
      <c r="M277" s="427"/>
      <c r="N277" s="426"/>
    </row>
    <row r="278" spans="2:14" s="423" customFormat="1" ht="11.25" customHeight="1" x14ac:dyDescent="0.2">
      <c r="B278" s="424">
        <f>'آبان 1400'!B280</f>
        <v>274</v>
      </c>
      <c r="C278" s="424" t="str">
        <f>'آبان 1400'!E280</f>
        <v>نادر</v>
      </c>
      <c r="D278" s="424" t="str">
        <f>'آبان 1400'!F280</f>
        <v>مفاخری</v>
      </c>
      <c r="E278" s="424" t="str">
        <f>'آبان 1400'!G280</f>
        <v>نگهبان</v>
      </c>
      <c r="F278" s="424" t="str">
        <f>'آبان 1400'!H280</f>
        <v>تهران</v>
      </c>
      <c r="G278" s="424" t="str">
        <f>'آبان 1400'!I280</f>
        <v>121-813-2895376-1</v>
      </c>
      <c r="H278" s="424" t="str">
        <f>'آبان 1400'!J280</f>
        <v>5589260965</v>
      </c>
      <c r="I278" s="425">
        <f>'آبان 1400'!BH280</f>
        <v>72346187</v>
      </c>
      <c r="K278" s="426">
        <f>'آبان 1400'!BH280</f>
        <v>72346187</v>
      </c>
      <c r="L278" s="426">
        <f t="shared" si="4"/>
        <v>0</v>
      </c>
      <c r="M278" s="427"/>
      <c r="N278" s="426"/>
    </row>
    <row r="279" spans="2:14" s="423" customFormat="1" ht="11.25" customHeight="1" x14ac:dyDescent="0.2">
      <c r="B279" s="424">
        <f>'آبان 1400'!B281</f>
        <v>275</v>
      </c>
      <c r="C279" s="424" t="str">
        <f>'آبان 1400'!E281</f>
        <v>حمید رضا</v>
      </c>
      <c r="D279" s="424" t="str">
        <f>'آبان 1400'!F281</f>
        <v>گل محمدی</v>
      </c>
      <c r="E279" s="424" t="str">
        <f>'آبان 1400'!G281</f>
        <v>نگهبان</v>
      </c>
      <c r="F279" s="424" t="str">
        <f>'آبان 1400'!H281</f>
        <v>تهران</v>
      </c>
      <c r="G279" s="424" t="str">
        <f>'آبان 1400'!I281</f>
        <v>399-813-2895291-1</v>
      </c>
      <c r="H279" s="424" t="str">
        <f>'آبان 1400'!J281</f>
        <v>2140537610</v>
      </c>
      <c r="I279" s="425">
        <f>'آبان 1400'!BH281</f>
        <v>72346187</v>
      </c>
      <c r="K279" s="426">
        <f>'آبان 1400'!BH281</f>
        <v>72346187</v>
      </c>
      <c r="L279" s="426">
        <f t="shared" si="4"/>
        <v>0</v>
      </c>
      <c r="M279" s="427"/>
      <c r="N279" s="426"/>
    </row>
    <row r="280" spans="2:14" s="423" customFormat="1" ht="11.25" customHeight="1" x14ac:dyDescent="0.2">
      <c r="B280" s="424">
        <f>'آبان 1400'!B282</f>
        <v>276</v>
      </c>
      <c r="C280" s="424" t="str">
        <f>'آبان 1400'!E282</f>
        <v>سید محسن</v>
      </c>
      <c r="D280" s="424" t="str">
        <f>'آبان 1400'!F282</f>
        <v>مرتضوی كهنگی</v>
      </c>
      <c r="E280" s="424" t="str">
        <f>'آبان 1400'!G282</f>
        <v>نگهبان</v>
      </c>
      <c r="F280" s="424" t="str">
        <f>'آبان 1400'!H282</f>
        <v>تهران</v>
      </c>
      <c r="G280" s="424" t="str">
        <f>'آبان 1400'!I282</f>
        <v>124-813-1979368-1</v>
      </c>
      <c r="H280" s="424" t="str">
        <f>'آبان 1400'!J282</f>
        <v>0493133852</v>
      </c>
      <c r="I280" s="425">
        <f>'آبان 1400'!BH282</f>
        <v>65537057</v>
      </c>
      <c r="K280" s="426">
        <f>'آبان 1400'!BH282</f>
        <v>65537057</v>
      </c>
      <c r="L280" s="426">
        <f t="shared" si="4"/>
        <v>0</v>
      </c>
      <c r="M280" s="427"/>
      <c r="N280" s="426"/>
    </row>
    <row r="281" spans="2:14" s="423" customFormat="1" ht="11.25" customHeight="1" x14ac:dyDescent="0.2">
      <c r="B281" s="424">
        <f>'آبان 1400'!B283</f>
        <v>277</v>
      </c>
      <c r="C281" s="424" t="str">
        <f>'آبان 1400'!E283</f>
        <v>مرتضی</v>
      </c>
      <c r="D281" s="424" t="str">
        <f>'آبان 1400'!F283</f>
        <v>محمدپور</v>
      </c>
      <c r="E281" s="424" t="str">
        <f>'آبان 1400'!G283</f>
        <v>نگهبان</v>
      </c>
      <c r="F281" s="424" t="str">
        <f>'آبان 1400'!H283</f>
        <v>تهران</v>
      </c>
      <c r="G281" s="424" t="str">
        <f>'آبان 1400'!I283</f>
        <v>129-813-7865174-1</v>
      </c>
      <c r="H281" s="424" t="str">
        <f>'آبان 1400'!J283</f>
        <v>5940010318</v>
      </c>
      <c r="I281" s="425">
        <f>'آبان 1400'!BH283</f>
        <v>66377484</v>
      </c>
      <c r="K281" s="426">
        <f>'آبان 1400'!BH283</f>
        <v>66377484</v>
      </c>
      <c r="L281" s="426">
        <f t="shared" si="4"/>
        <v>0</v>
      </c>
      <c r="M281" s="427"/>
      <c r="N281" s="426"/>
    </row>
    <row r="282" spans="2:14" s="423" customFormat="1" ht="11.25" customHeight="1" x14ac:dyDescent="0.2">
      <c r="B282" s="424">
        <f>'آبان 1400'!B284</f>
        <v>278</v>
      </c>
      <c r="C282" s="424" t="str">
        <f>'آبان 1400'!E284</f>
        <v>علی</v>
      </c>
      <c r="D282" s="424" t="str">
        <f>'آبان 1400'!F284</f>
        <v>مولائی شمس آباد</v>
      </c>
      <c r="E282" s="424" t="str">
        <f>'آبان 1400'!G284</f>
        <v>نگهبان</v>
      </c>
      <c r="F282" s="424" t="str">
        <f>'آبان 1400'!H284</f>
        <v>تهران</v>
      </c>
      <c r="G282" s="424" t="str">
        <f>'آبان 1400'!I284</f>
        <v>121-12-154954-1</v>
      </c>
      <c r="H282" s="424" t="str">
        <f>'آبان 1400'!J284</f>
        <v>1532102267</v>
      </c>
      <c r="I282" s="425">
        <f>'آبان 1400'!BH284</f>
        <v>71688474</v>
      </c>
      <c r="K282" s="426">
        <f>'آبان 1400'!BH284</f>
        <v>71688474</v>
      </c>
      <c r="L282" s="426">
        <f t="shared" si="4"/>
        <v>0</v>
      </c>
      <c r="M282" s="427"/>
      <c r="N282" s="426"/>
    </row>
    <row r="283" spans="2:14" s="423" customFormat="1" ht="11.25" customHeight="1" x14ac:dyDescent="0.2">
      <c r="B283" s="424">
        <f>'آبان 1400'!B285</f>
        <v>279</v>
      </c>
      <c r="C283" s="424" t="str">
        <f>'آبان 1400'!E285</f>
        <v>اسد</v>
      </c>
      <c r="D283" s="424" t="str">
        <f>'آبان 1400'!F285</f>
        <v>میرویردی زاده لاهرودی</v>
      </c>
      <c r="E283" s="424" t="str">
        <f>'آبان 1400'!G285</f>
        <v>نگهبان</v>
      </c>
      <c r="F283" s="424" t="str">
        <f>'آبان 1400'!H285</f>
        <v>تهران</v>
      </c>
      <c r="G283" s="424" t="str">
        <f>'آبان 1400'!I285</f>
        <v>374-813-3082294-1</v>
      </c>
      <c r="H283" s="424" t="str">
        <f>'آبان 1400'!J285</f>
        <v>1671243676</v>
      </c>
      <c r="I283" s="425">
        <f>'آبان 1400'!BH285</f>
        <v>70472187</v>
      </c>
      <c r="K283" s="426">
        <f>'آبان 1400'!BH285</f>
        <v>70472187</v>
      </c>
      <c r="L283" s="426">
        <f t="shared" si="4"/>
        <v>0</v>
      </c>
      <c r="M283" s="427"/>
      <c r="N283" s="426"/>
    </row>
    <row r="284" spans="2:14" s="423" customFormat="1" ht="11.25" customHeight="1" x14ac:dyDescent="0.2">
      <c r="B284" s="424">
        <f>'آبان 1400'!B286</f>
        <v>280</v>
      </c>
      <c r="C284" s="424" t="str">
        <f>'آبان 1400'!E286</f>
        <v>نادر</v>
      </c>
      <c r="D284" s="424" t="str">
        <f>'آبان 1400'!F286</f>
        <v>محمدی اصل</v>
      </c>
      <c r="E284" s="424" t="str">
        <f>'آبان 1400'!G286</f>
        <v>نگهبان</v>
      </c>
      <c r="F284" s="424" t="str">
        <f>'آبان 1400'!H286</f>
        <v>تهران</v>
      </c>
      <c r="G284" s="424" t="str">
        <f>'آبان 1400'!I286</f>
        <v>121-813-3110887-1</v>
      </c>
      <c r="H284" s="424" t="str">
        <f>'آبان 1400'!J286</f>
        <v>1671248430</v>
      </c>
      <c r="I284" s="425">
        <f>'آبان 1400'!BH286</f>
        <v>75001682</v>
      </c>
      <c r="K284" s="426">
        <f>'آبان 1400'!BH286</f>
        <v>75001682</v>
      </c>
      <c r="L284" s="426">
        <f t="shared" si="4"/>
        <v>0</v>
      </c>
      <c r="M284" s="427"/>
      <c r="N284" s="426"/>
    </row>
    <row r="285" spans="2:14" s="423" customFormat="1" ht="11.25" customHeight="1" x14ac:dyDescent="0.2">
      <c r="B285" s="424">
        <f>'آبان 1400'!B287</f>
        <v>281</v>
      </c>
      <c r="C285" s="424" t="str">
        <f>'آبان 1400'!E287</f>
        <v>مرتضی</v>
      </c>
      <c r="D285" s="424" t="str">
        <f>'آبان 1400'!F287</f>
        <v>هاشمی</v>
      </c>
      <c r="E285" s="424" t="str">
        <f>'آبان 1400'!G287</f>
        <v>نگهبان</v>
      </c>
      <c r="F285" s="424" t="str">
        <f>'آبان 1400'!H287</f>
        <v>تهران</v>
      </c>
      <c r="G285" s="424" t="str">
        <f>'آبان 1400'!I287</f>
        <v>445-813-2891371-1</v>
      </c>
      <c r="H285" s="424" t="str">
        <f>'آبان 1400'!J287</f>
        <v>0078338417</v>
      </c>
      <c r="I285" s="425">
        <f>'آبان 1400'!BH287</f>
        <v>66377484</v>
      </c>
      <c r="K285" s="426">
        <f>'آبان 1400'!BH287</f>
        <v>66377484</v>
      </c>
      <c r="L285" s="426">
        <f t="shared" si="4"/>
        <v>0</v>
      </c>
      <c r="M285" s="427"/>
      <c r="N285" s="426"/>
    </row>
    <row r="286" spans="2:14" s="423" customFormat="1" ht="11.25" customHeight="1" x14ac:dyDescent="0.2">
      <c r="B286" s="424">
        <f>'آبان 1400'!B288</f>
        <v>282</v>
      </c>
      <c r="C286" s="424" t="str">
        <f>'آبان 1400'!E288</f>
        <v>حسن</v>
      </c>
      <c r="D286" s="424" t="str">
        <f>'آبان 1400'!F288</f>
        <v>وظیفه شناس رازلیقی</v>
      </c>
      <c r="E286" s="424" t="str">
        <f>'آبان 1400'!G288</f>
        <v>نگهبان</v>
      </c>
      <c r="F286" s="424" t="str">
        <f>'آبان 1400'!H288</f>
        <v>تهران</v>
      </c>
      <c r="G286" s="424" t="str">
        <f>'آبان 1400'!I288</f>
        <v>374-813-3010358-1</v>
      </c>
      <c r="H286" s="424" t="str">
        <f>'آبان 1400'!J288</f>
        <v>0054006211</v>
      </c>
      <c r="I286" s="425">
        <f>'آبان 1400'!BH288</f>
        <v>66377484</v>
      </c>
      <c r="K286" s="426">
        <f>'آبان 1400'!BH288</f>
        <v>66377484</v>
      </c>
      <c r="L286" s="426">
        <f t="shared" si="4"/>
        <v>0</v>
      </c>
      <c r="M286" s="427"/>
      <c r="N286" s="426"/>
    </row>
    <row r="287" spans="2:14" s="423" customFormat="1" ht="11.25" customHeight="1" x14ac:dyDescent="0.2">
      <c r="B287" s="424">
        <f>'آبان 1400'!B289</f>
        <v>283</v>
      </c>
      <c r="C287" s="424" t="str">
        <f>'آبان 1400'!E289</f>
        <v>بهلول</v>
      </c>
      <c r="D287" s="424" t="str">
        <f>'آبان 1400'!F289</f>
        <v>وفایی</v>
      </c>
      <c r="E287" s="424" t="str">
        <f>'آبان 1400'!G289</f>
        <v>نگهبان</v>
      </c>
      <c r="F287" s="424" t="str">
        <f>'آبان 1400'!H289</f>
        <v>تهران</v>
      </c>
      <c r="G287" s="424" t="str">
        <f>'آبان 1400'!I289</f>
        <v>178-12-1908540-1</v>
      </c>
      <c r="H287" s="424" t="str">
        <f>'آبان 1400'!J289</f>
        <v>0600366316</v>
      </c>
      <c r="I287" s="425">
        <f>'آبان 1400'!BH289</f>
        <v>65815284</v>
      </c>
      <c r="K287" s="426">
        <f>'آبان 1400'!BH289</f>
        <v>65815284</v>
      </c>
      <c r="L287" s="426">
        <f t="shared" si="4"/>
        <v>0</v>
      </c>
      <c r="M287" s="427"/>
      <c r="N287" s="426"/>
    </row>
    <row r="288" spans="2:14" s="423" customFormat="1" ht="11.25" customHeight="1" x14ac:dyDescent="0.2">
      <c r="B288" s="424">
        <f>'آبان 1400'!B290</f>
        <v>284</v>
      </c>
      <c r="C288" s="424" t="str">
        <f>'آبان 1400'!E290</f>
        <v>واحد</v>
      </c>
      <c r="D288" s="424" t="str">
        <f>'آبان 1400'!F290</f>
        <v>یوسفی</v>
      </c>
      <c r="E288" s="424" t="str">
        <f>'آبان 1400'!G290</f>
        <v>نگهبان</v>
      </c>
      <c r="F288" s="424" t="str">
        <f>'آبان 1400'!H290</f>
        <v>تهران</v>
      </c>
      <c r="G288" s="424" t="str">
        <f>'آبان 1400'!I290</f>
        <v>374-813-2916044-1</v>
      </c>
      <c r="H288" s="424">
        <f>'آبان 1400'!J290</f>
        <v>3932891287</v>
      </c>
      <c r="I288" s="425">
        <f>'آبان 1400'!BH290</f>
        <v>66377484</v>
      </c>
      <c r="K288" s="426">
        <f>'آبان 1400'!BH290</f>
        <v>66377484</v>
      </c>
      <c r="L288" s="426">
        <f t="shared" si="4"/>
        <v>0</v>
      </c>
      <c r="M288" s="427"/>
      <c r="N288" s="426"/>
    </row>
    <row r="289" spans="2:14" s="423" customFormat="1" ht="11.25" customHeight="1" x14ac:dyDescent="0.2">
      <c r="B289" s="424">
        <f>'آبان 1400'!B291</f>
        <v>285</v>
      </c>
      <c r="C289" s="424" t="str">
        <f>'آبان 1400'!E291</f>
        <v>سیدهادی</v>
      </c>
      <c r="D289" s="424" t="str">
        <f>'آبان 1400'!F291</f>
        <v>سیدراستگو</v>
      </c>
      <c r="E289" s="424" t="str">
        <f>'آبان 1400'!G291</f>
        <v>نگهبان</v>
      </c>
      <c r="F289" s="424" t="str">
        <f>'آبان 1400'!H291</f>
        <v>تهران</v>
      </c>
      <c r="G289" s="424" t="str">
        <f>'آبان 1400'!I291</f>
        <v>121-813-3175907-1</v>
      </c>
      <c r="H289" s="424" t="str">
        <f>'آبان 1400'!J291</f>
        <v>0074705113</v>
      </c>
      <c r="I289" s="425">
        <f>'آبان 1400'!BH291</f>
        <v>73969169</v>
      </c>
      <c r="K289" s="426">
        <f>'آبان 1400'!BH291</f>
        <v>73969169</v>
      </c>
      <c r="L289" s="426">
        <f t="shared" si="4"/>
        <v>0</v>
      </c>
      <c r="M289" s="427"/>
      <c r="N289" s="426"/>
    </row>
    <row r="290" spans="2:14" s="423" customFormat="1" ht="11.25" customHeight="1" x14ac:dyDescent="0.2">
      <c r="B290" s="424">
        <f>'آبان 1400'!B292</f>
        <v>286</v>
      </c>
      <c r="C290" s="424" t="str">
        <f>'آبان 1400'!E292</f>
        <v>امیر عباس</v>
      </c>
      <c r="D290" s="424" t="str">
        <f>'آبان 1400'!F292</f>
        <v>احمدی</v>
      </c>
      <c r="E290" s="424" t="str">
        <f>'آبان 1400'!G292</f>
        <v>نگهبان</v>
      </c>
      <c r="F290" s="424" t="str">
        <f>'آبان 1400'!H292</f>
        <v>تهران</v>
      </c>
      <c r="G290" s="424" t="str">
        <f>'آبان 1400'!I292</f>
        <v>121-800-1280045-1</v>
      </c>
      <c r="H290" s="424" t="str">
        <f>'آبان 1400'!J292</f>
        <v>0066258790</v>
      </c>
      <c r="I290" s="425">
        <f>'آبان 1400'!BH292</f>
        <v>77469777</v>
      </c>
      <c r="K290" s="426">
        <f>'آبان 1400'!BH292</f>
        <v>77469777</v>
      </c>
      <c r="L290" s="426">
        <f t="shared" si="4"/>
        <v>0</v>
      </c>
      <c r="M290" s="427"/>
      <c r="N290" s="426"/>
    </row>
    <row r="291" spans="2:14" s="423" customFormat="1" ht="11.25" customHeight="1" x14ac:dyDescent="0.2">
      <c r="B291" s="424">
        <f>'آبان 1400'!B293</f>
        <v>287</v>
      </c>
      <c r="C291" s="424" t="str">
        <f>'آبان 1400'!E293</f>
        <v>شاهین</v>
      </c>
      <c r="D291" s="424" t="str">
        <f>'آبان 1400'!F293</f>
        <v>شوشتری</v>
      </c>
      <c r="E291" s="424" t="str">
        <f>'آبان 1400'!G293</f>
        <v>نگهبان</v>
      </c>
      <c r="F291" s="424" t="str">
        <f>'آبان 1400'!H293</f>
        <v>تهران</v>
      </c>
      <c r="G291" s="424" t="str">
        <f>'آبان 1400'!I293</f>
        <v>124-813-1981636-1</v>
      </c>
      <c r="H291" s="424" t="str">
        <f>'آبان 1400'!J293</f>
        <v>0079690459</v>
      </c>
      <c r="I291" s="425">
        <f>'آبان 1400'!BH293</f>
        <v>69032979</v>
      </c>
      <c r="K291" s="426">
        <f>'آبان 1400'!BH293</f>
        <v>69032979</v>
      </c>
      <c r="L291" s="426">
        <f t="shared" si="4"/>
        <v>0</v>
      </c>
      <c r="M291" s="427"/>
      <c r="N291" s="426"/>
    </row>
    <row r="292" spans="2:14" s="423" customFormat="1" ht="11.25" customHeight="1" x14ac:dyDescent="0.2">
      <c r="B292" s="424">
        <f>'آبان 1400'!B294</f>
        <v>288</v>
      </c>
      <c r="C292" s="424" t="str">
        <f>'آبان 1400'!E294</f>
        <v>زین العابدین</v>
      </c>
      <c r="D292" s="424" t="str">
        <f>'آبان 1400'!F294</f>
        <v>احمدی لارهنگ</v>
      </c>
      <c r="E292" s="424" t="str">
        <f>'آبان 1400'!G294</f>
        <v>نگهبان</v>
      </c>
      <c r="F292" s="424" t="str">
        <f>'آبان 1400'!H294</f>
        <v>تهران</v>
      </c>
      <c r="G292" s="424" t="str">
        <f>'آبان 1400'!I294</f>
        <v>121-813-3182665-1</v>
      </c>
      <c r="H292" s="424" t="str">
        <f>'آبان 1400'!J294</f>
        <v>0792016815</v>
      </c>
      <c r="I292" s="425">
        <f>'آبان 1400'!BH294</f>
        <v>75938682</v>
      </c>
      <c r="K292" s="426">
        <f>'آبان 1400'!BH294</f>
        <v>75938682</v>
      </c>
      <c r="L292" s="426">
        <f t="shared" si="4"/>
        <v>0</v>
      </c>
      <c r="M292" s="427"/>
      <c r="N292" s="426"/>
    </row>
    <row r="293" spans="2:14" s="423" customFormat="1" ht="11.25" customHeight="1" x14ac:dyDescent="0.2">
      <c r="B293" s="424">
        <f>'آبان 1400'!B295</f>
        <v>289</v>
      </c>
      <c r="C293" s="424" t="str">
        <f>'آبان 1400'!E295</f>
        <v>علی اصغر</v>
      </c>
      <c r="D293" s="424" t="str">
        <f>'آبان 1400'!F295</f>
        <v>رجبی</v>
      </c>
      <c r="E293" s="424" t="str">
        <f>'آبان 1400'!G295</f>
        <v>نگهبان</v>
      </c>
      <c r="F293" s="424" t="str">
        <f>'آبان 1400'!H295</f>
        <v>تهران</v>
      </c>
      <c r="G293" s="424" t="str">
        <f>'آبان 1400'!I295</f>
        <v>121-813-22975550-1</v>
      </c>
      <c r="H293" s="424" t="str">
        <f>'آبان 1400'!J295</f>
        <v>3781233707</v>
      </c>
      <c r="I293" s="425">
        <f>'آبان 1400'!BH295</f>
        <v>71501074</v>
      </c>
      <c r="K293" s="426">
        <f>'آبان 1400'!BH295</f>
        <v>71501074</v>
      </c>
      <c r="L293" s="426">
        <f t="shared" si="4"/>
        <v>0</v>
      </c>
      <c r="M293" s="427"/>
      <c r="N293" s="426"/>
    </row>
    <row r="294" spans="2:14" s="423" customFormat="1" ht="11.25" customHeight="1" x14ac:dyDescent="0.2">
      <c r="B294" s="424">
        <f>'آبان 1400'!B296</f>
        <v>290</v>
      </c>
      <c r="C294" s="424" t="str">
        <f>'آبان 1400'!E296</f>
        <v>احسان</v>
      </c>
      <c r="D294" s="424" t="str">
        <f>'آبان 1400'!F296</f>
        <v>ساعی</v>
      </c>
      <c r="E294" s="424" t="str">
        <f>'آبان 1400'!G296</f>
        <v>نگهبان</v>
      </c>
      <c r="F294" s="424" t="str">
        <f>'آبان 1400'!H296</f>
        <v>تهران</v>
      </c>
      <c r="G294" s="424" t="str">
        <f>'آبان 1400'!I296</f>
        <v>121-813-3183790-1</v>
      </c>
      <c r="H294" s="424" t="str">
        <f>'آبان 1400'!J296</f>
        <v>0014099268</v>
      </c>
      <c r="I294" s="425">
        <f>'آبان 1400'!BH296</f>
        <v>75001682</v>
      </c>
      <c r="K294" s="426">
        <f>'آبان 1400'!BH296</f>
        <v>75001682</v>
      </c>
      <c r="L294" s="426">
        <f t="shared" si="4"/>
        <v>0</v>
      </c>
      <c r="M294" s="427"/>
      <c r="N294" s="426"/>
    </row>
    <row r="295" spans="2:14" s="423" customFormat="1" ht="11.25" customHeight="1" x14ac:dyDescent="0.2">
      <c r="B295" s="424">
        <f>'آبان 1400'!B297</f>
        <v>291</v>
      </c>
      <c r="C295" s="424" t="str">
        <f>'آبان 1400'!E297</f>
        <v>سجاد</v>
      </c>
      <c r="D295" s="424" t="str">
        <f>'آبان 1400'!F297</f>
        <v>قایدی</v>
      </c>
      <c r="E295" s="424" t="str">
        <f>'آبان 1400'!G297</f>
        <v>نگهبان</v>
      </c>
      <c r="F295" s="424" t="str">
        <f>'آبان 1400'!H297</f>
        <v>تهران</v>
      </c>
      <c r="G295" s="424" t="str">
        <f>'آبان 1400'!I297</f>
        <v>121-813-2372852-1</v>
      </c>
      <c r="H295" s="424">
        <f>'آبان 1400'!J297</f>
        <v>3873569213</v>
      </c>
      <c r="I295" s="425">
        <f>'آبان 1400'!BH297</f>
        <v>66377484</v>
      </c>
      <c r="K295" s="426">
        <f>'آبان 1400'!BH297</f>
        <v>66377484</v>
      </c>
      <c r="L295" s="426">
        <f t="shared" si="4"/>
        <v>0</v>
      </c>
      <c r="M295" s="427"/>
      <c r="N295" s="426"/>
    </row>
    <row r="296" spans="2:14" s="423" customFormat="1" ht="11.25" customHeight="1" x14ac:dyDescent="0.2">
      <c r="B296" s="424">
        <f>'آبان 1400'!B298</f>
        <v>292</v>
      </c>
      <c r="C296" s="424" t="str">
        <f>'آبان 1400'!E298</f>
        <v>علی</v>
      </c>
      <c r="D296" s="424" t="str">
        <f>'آبان 1400'!F298</f>
        <v>لشكری</v>
      </c>
      <c r="E296" s="424" t="str">
        <f>'آبان 1400'!G298</f>
        <v>نگهبان</v>
      </c>
      <c r="F296" s="424" t="str">
        <f>'آبان 1400'!H298</f>
        <v>تهران</v>
      </c>
      <c r="G296" s="424" t="str">
        <f>'آبان 1400'!I298</f>
        <v>121-813-3183638-1</v>
      </c>
      <c r="H296" s="424" t="str">
        <f>'آبان 1400'!J298</f>
        <v>0040197931</v>
      </c>
      <c r="I296" s="425">
        <f>'آبان 1400'!BH298</f>
        <v>66190084</v>
      </c>
      <c r="K296" s="426">
        <f>'آبان 1400'!BH298</f>
        <v>66190084</v>
      </c>
      <c r="L296" s="426">
        <f t="shared" si="4"/>
        <v>0</v>
      </c>
      <c r="M296" s="427"/>
      <c r="N296" s="426"/>
    </row>
    <row r="297" spans="2:14" s="423" customFormat="1" ht="11.25" customHeight="1" x14ac:dyDescent="0.2">
      <c r="B297" s="424">
        <f>'آبان 1400'!B299</f>
        <v>293</v>
      </c>
      <c r="C297" s="424" t="str">
        <f>'آبان 1400'!E299</f>
        <v xml:space="preserve">محمد </v>
      </c>
      <c r="D297" s="424" t="str">
        <f>'آبان 1400'!F299</f>
        <v>ایسوندی</v>
      </c>
      <c r="E297" s="424" t="str">
        <f>'آبان 1400'!G299</f>
        <v>نگهبان</v>
      </c>
      <c r="F297" s="424" t="str">
        <f>'آبان 1400'!H299</f>
        <v>تهران</v>
      </c>
      <c r="G297" s="424" t="str">
        <f>'آبان 1400'!I299</f>
        <v>121-12-6296351-1</v>
      </c>
      <c r="H297" s="424" t="str">
        <f>'آبان 1400'!J299</f>
        <v>4849660266</v>
      </c>
      <c r="I297" s="425">
        <f>'آبان 1400'!BH299</f>
        <v>77657177</v>
      </c>
      <c r="K297" s="426">
        <f>'آبان 1400'!BH299</f>
        <v>77657177</v>
      </c>
      <c r="L297" s="426">
        <f t="shared" si="4"/>
        <v>0</v>
      </c>
      <c r="M297" s="427"/>
      <c r="N297" s="426"/>
    </row>
    <row r="298" spans="2:14" s="423" customFormat="1" ht="11.25" customHeight="1" x14ac:dyDescent="0.2">
      <c r="B298" s="424">
        <f>'آبان 1400'!B300</f>
        <v>294</v>
      </c>
      <c r="C298" s="424" t="str">
        <f>'آبان 1400'!E300</f>
        <v xml:space="preserve">مهدی </v>
      </c>
      <c r="D298" s="424" t="str">
        <f>'آبان 1400'!F300</f>
        <v>برومند ثابت</v>
      </c>
      <c r="E298" s="424" t="str">
        <f>'آبان 1400'!G300</f>
        <v>نگهبان</v>
      </c>
      <c r="F298" s="424" t="str">
        <f>'آبان 1400'!H300</f>
        <v>تهران</v>
      </c>
      <c r="G298" s="424" t="str">
        <f>'آبان 1400'!I300</f>
        <v>121-813-3198555-1</v>
      </c>
      <c r="H298" s="424" t="str">
        <f>'آبان 1400'!J300</f>
        <v>0016765281</v>
      </c>
      <c r="I298" s="425">
        <f>'آبان 1400'!BH300</f>
        <v>69032979</v>
      </c>
      <c r="K298" s="426">
        <f>'آبان 1400'!BH300</f>
        <v>69032979</v>
      </c>
      <c r="L298" s="426">
        <f t="shared" si="4"/>
        <v>0</v>
      </c>
      <c r="M298" s="427"/>
      <c r="N298" s="426"/>
    </row>
    <row r="299" spans="2:14" s="423" customFormat="1" ht="11.25" customHeight="1" x14ac:dyDescent="0.2">
      <c r="B299" s="424">
        <f>'آبان 1400'!B301</f>
        <v>295</v>
      </c>
      <c r="C299" s="424" t="str">
        <f>'آبان 1400'!E301</f>
        <v>مرتضی</v>
      </c>
      <c r="D299" s="424" t="str">
        <f>'آبان 1400'!F301</f>
        <v>بختیاری</v>
      </c>
      <c r="E299" s="424" t="str">
        <f>'آبان 1400'!G301</f>
        <v>نگهبان</v>
      </c>
      <c r="F299" s="424" t="str">
        <f>'آبان 1400'!H301</f>
        <v>تهران</v>
      </c>
      <c r="G299" s="424" t="str">
        <f>'آبان 1400'!I301</f>
        <v>396-813-2294172-1</v>
      </c>
      <c r="H299" s="424" t="str">
        <f>'آبان 1400'!J301</f>
        <v>0069572879</v>
      </c>
      <c r="I299" s="425">
        <f>'آبان 1400'!BH301</f>
        <v>71688474</v>
      </c>
      <c r="K299" s="426">
        <f>'آبان 1400'!BH301</f>
        <v>71688474</v>
      </c>
      <c r="L299" s="426">
        <f t="shared" si="4"/>
        <v>0</v>
      </c>
      <c r="M299" s="427"/>
      <c r="N299" s="426"/>
    </row>
    <row r="300" spans="2:14" s="423" customFormat="1" ht="11.25" customHeight="1" x14ac:dyDescent="0.2">
      <c r="B300" s="424">
        <f>'آبان 1400'!B302</f>
        <v>296</v>
      </c>
      <c r="C300" s="424" t="str">
        <f>'آبان 1400'!E302</f>
        <v>مازیار</v>
      </c>
      <c r="D300" s="424" t="str">
        <f>'آبان 1400'!F302</f>
        <v>ترک</v>
      </c>
      <c r="E300" s="424" t="str">
        <f>'آبان 1400'!G302</f>
        <v>نگهبان</v>
      </c>
      <c r="F300" s="424" t="str">
        <f>'آبان 1400'!H302</f>
        <v>تهران</v>
      </c>
      <c r="G300" s="424" t="str">
        <f>'آبان 1400'!I302</f>
        <v>121-813-3192525-1</v>
      </c>
      <c r="H300" s="424" t="str">
        <f>'آبان 1400'!J302</f>
        <v>3932777158</v>
      </c>
      <c r="I300" s="425">
        <f>'آبان 1400'!BH302</f>
        <v>75664803</v>
      </c>
      <c r="K300" s="426">
        <f>'آبان 1400'!BH302</f>
        <v>75664803</v>
      </c>
      <c r="L300" s="426">
        <f t="shared" si="4"/>
        <v>0</v>
      </c>
      <c r="M300" s="427"/>
      <c r="N300" s="426"/>
    </row>
    <row r="301" spans="2:14" s="423" customFormat="1" ht="11.25" customHeight="1" x14ac:dyDescent="0.2">
      <c r="B301" s="424">
        <f>'آبان 1400'!B303</f>
        <v>297</v>
      </c>
      <c r="C301" s="424" t="str">
        <f>'آبان 1400'!E303</f>
        <v>علی</v>
      </c>
      <c r="D301" s="424" t="str">
        <f>'آبان 1400'!F303</f>
        <v>قهرمانی</v>
      </c>
      <c r="E301" s="424" t="str">
        <f>'آبان 1400'!G303</f>
        <v>نگهبان</v>
      </c>
      <c r="F301" s="424" t="str">
        <f>'آبان 1400'!H303</f>
        <v>تهران</v>
      </c>
      <c r="G301" s="424" t="str">
        <f>'آبان 1400'!I303</f>
        <v>121-800-154782-1</v>
      </c>
      <c r="H301" s="424" t="str">
        <f>'آبان 1400'!J303</f>
        <v>0450472061</v>
      </c>
      <c r="I301" s="425">
        <f>'آبان 1400'!BH303</f>
        <v>71688474</v>
      </c>
      <c r="K301" s="426">
        <f>'آبان 1400'!BH303</f>
        <v>71688474</v>
      </c>
      <c r="L301" s="426">
        <f t="shared" si="4"/>
        <v>0</v>
      </c>
      <c r="M301" s="427"/>
      <c r="N301" s="426"/>
    </row>
    <row r="302" spans="2:14" s="423" customFormat="1" ht="11.25" customHeight="1" x14ac:dyDescent="0.2">
      <c r="B302" s="424">
        <f>'آبان 1400'!B304</f>
        <v>298</v>
      </c>
      <c r="C302" s="424" t="str">
        <f>'آبان 1400'!E304</f>
        <v xml:space="preserve">مصطفی </v>
      </c>
      <c r="D302" s="424" t="str">
        <f>'آبان 1400'!F304</f>
        <v>یوسفی</v>
      </c>
      <c r="E302" s="424" t="str">
        <f>'آبان 1400'!G304</f>
        <v>نگهبان</v>
      </c>
      <c r="F302" s="424" t="str">
        <f>'آبان 1400'!H304</f>
        <v>تهران</v>
      </c>
      <c r="G302" s="424" t="str">
        <f>'آبان 1400'!I304</f>
        <v>121-813-3198080-1</v>
      </c>
      <c r="H302" s="424" t="str">
        <f>'آبان 1400'!J304</f>
        <v>0074461486</v>
      </c>
      <c r="I302" s="425">
        <f>'آبان 1400'!BH304</f>
        <v>66377484</v>
      </c>
      <c r="K302" s="426">
        <f>'آبان 1400'!BH304</f>
        <v>66377484</v>
      </c>
      <c r="L302" s="426">
        <f t="shared" si="4"/>
        <v>0</v>
      </c>
      <c r="M302" s="427"/>
      <c r="N302" s="426"/>
    </row>
    <row r="303" spans="2:14" s="423" customFormat="1" ht="11.25" customHeight="1" x14ac:dyDescent="0.2">
      <c r="B303" s="424">
        <f>'آبان 1400'!B305</f>
        <v>299</v>
      </c>
      <c r="C303" s="424" t="str">
        <f>'آبان 1400'!E305</f>
        <v>جاهد</v>
      </c>
      <c r="D303" s="424" t="str">
        <f>'آبان 1400'!F305</f>
        <v>غلامعلی زاده لاهرودی</v>
      </c>
      <c r="E303" s="424" t="str">
        <f>'آبان 1400'!G305</f>
        <v>نگهبان</v>
      </c>
      <c r="F303" s="424" t="str">
        <f>'آبان 1400'!H305</f>
        <v>تهران</v>
      </c>
      <c r="G303" s="424" t="str">
        <f>'آبان 1400'!I305</f>
        <v>121-813-3047214-1</v>
      </c>
      <c r="H303" s="424" t="str">
        <f>'آبان 1400'!J305</f>
        <v>1671259394</v>
      </c>
      <c r="I303" s="425">
        <f>'آبان 1400'!BH305</f>
        <v>77657177</v>
      </c>
      <c r="K303" s="426">
        <f>'آبان 1400'!BH305</f>
        <v>77657177</v>
      </c>
      <c r="L303" s="426">
        <f t="shared" si="4"/>
        <v>0</v>
      </c>
      <c r="M303" s="427"/>
      <c r="N303" s="426"/>
    </row>
    <row r="304" spans="2:14" s="423" customFormat="1" ht="11.25" customHeight="1" x14ac:dyDescent="0.2">
      <c r="B304" s="424">
        <f>'آبان 1400'!B306</f>
        <v>300</v>
      </c>
      <c r="C304" s="424" t="str">
        <f>'آبان 1400'!E306</f>
        <v>صادق</v>
      </c>
      <c r="D304" s="424" t="str">
        <f>'آبان 1400'!F306</f>
        <v>حسن زاده</v>
      </c>
      <c r="E304" s="424" t="str">
        <f>'آبان 1400'!G306</f>
        <v>نگهبان</v>
      </c>
      <c r="F304" s="424" t="str">
        <f>'آبان 1400'!H306</f>
        <v>تهران</v>
      </c>
      <c r="G304" s="424" t="str">
        <f>'آبان 1400'!I306</f>
        <v>430-813-2899246-1</v>
      </c>
      <c r="H304" s="424" t="str">
        <f>'آبان 1400'!J306</f>
        <v>1463487738</v>
      </c>
      <c r="I304" s="425">
        <f>'آبان 1400'!BH306</f>
        <v>66190084</v>
      </c>
      <c r="K304" s="426">
        <f>'آبان 1400'!BH306</f>
        <v>66190084</v>
      </c>
      <c r="L304" s="426">
        <f t="shared" si="4"/>
        <v>0</v>
      </c>
      <c r="M304" s="427"/>
      <c r="N304" s="426"/>
    </row>
    <row r="305" spans="2:14" s="423" customFormat="1" ht="11.25" customHeight="1" x14ac:dyDescent="0.2">
      <c r="B305" s="424">
        <f>'آبان 1400'!B307</f>
        <v>301</v>
      </c>
      <c r="C305" s="424" t="str">
        <f>'آبان 1400'!E307</f>
        <v>حسین</v>
      </c>
      <c r="D305" s="424" t="str">
        <f>'آبان 1400'!F307</f>
        <v>عاشوری شولمی</v>
      </c>
      <c r="E305" s="424" t="str">
        <f>'آبان 1400'!G307</f>
        <v>نگهبان</v>
      </c>
      <c r="F305" s="424" t="str">
        <f>'آبان 1400'!H307</f>
        <v>تهران</v>
      </c>
      <c r="G305" s="424" t="str">
        <f>'آبان 1400'!I307</f>
        <v>124-12-42081-1</v>
      </c>
      <c r="H305" s="424" t="str">
        <f>'آبان 1400'!J307</f>
        <v>2668740851</v>
      </c>
      <c r="I305" s="425">
        <f>'آبان 1400'!BH307</f>
        <v>68845579</v>
      </c>
      <c r="K305" s="426">
        <f>'آبان 1400'!BH307</f>
        <v>68845579</v>
      </c>
      <c r="L305" s="426">
        <f t="shared" si="4"/>
        <v>0</v>
      </c>
      <c r="M305" s="427"/>
      <c r="N305" s="426"/>
    </row>
    <row r="306" spans="2:14" s="423" customFormat="1" ht="11.25" customHeight="1" x14ac:dyDescent="0.2">
      <c r="B306" s="424">
        <f>'آبان 1400'!B308</f>
        <v>302</v>
      </c>
      <c r="C306" s="424" t="str">
        <f>'آبان 1400'!E308</f>
        <v>هادی</v>
      </c>
      <c r="D306" s="424" t="str">
        <f>'آبان 1400'!F308</f>
        <v>جعفری</v>
      </c>
      <c r="E306" s="424" t="str">
        <f>'آبان 1400'!G308</f>
        <v>نگهبان</v>
      </c>
      <c r="F306" s="424" t="str">
        <f>'آبان 1400'!H308</f>
        <v>تهران</v>
      </c>
      <c r="G306" s="424" t="str">
        <f>'آبان 1400'!I308</f>
        <v>121-813-3256060-1</v>
      </c>
      <c r="H306" s="424" t="str">
        <f>'آبان 1400'!J308</f>
        <v>0322126061</v>
      </c>
      <c r="I306" s="425">
        <f>'آبان 1400'!BH308</f>
        <v>68845579</v>
      </c>
      <c r="K306" s="426">
        <f>'آبان 1400'!BH308</f>
        <v>68845579</v>
      </c>
      <c r="L306" s="426">
        <f t="shared" si="4"/>
        <v>0</v>
      </c>
      <c r="M306" s="427"/>
      <c r="N306" s="426"/>
    </row>
    <row r="307" spans="2:14" s="423" customFormat="1" ht="11.25" customHeight="1" x14ac:dyDescent="0.2">
      <c r="B307" s="424">
        <f>'آبان 1400'!B309</f>
        <v>303</v>
      </c>
      <c r="C307" s="424" t="str">
        <f>'آبان 1400'!E309</f>
        <v>حسین</v>
      </c>
      <c r="D307" s="424" t="str">
        <f>'آبان 1400'!F309</f>
        <v>موحدی</v>
      </c>
      <c r="E307" s="424" t="str">
        <f>'آبان 1400'!G309</f>
        <v>نگهبان</v>
      </c>
      <c r="F307" s="424" t="str">
        <f>'آبان 1400'!H309</f>
        <v>تهران</v>
      </c>
      <c r="G307" s="424" t="str">
        <f>'آبان 1400'!I309</f>
        <v>121-813-3250378-1</v>
      </c>
      <c r="H307" s="424" t="str">
        <f>'آبان 1400'!J309</f>
        <v>0084604395</v>
      </c>
      <c r="I307" s="425">
        <f>'آبان 1400'!BH309</f>
        <v>71688474</v>
      </c>
      <c r="K307" s="426">
        <f>'آبان 1400'!BH309</f>
        <v>71688474</v>
      </c>
      <c r="L307" s="426">
        <f t="shared" si="4"/>
        <v>0</v>
      </c>
      <c r="M307" s="427"/>
      <c r="N307" s="426"/>
    </row>
    <row r="308" spans="2:14" s="423" customFormat="1" ht="11.25" customHeight="1" x14ac:dyDescent="0.2">
      <c r="B308" s="424">
        <f>'آبان 1400'!B310</f>
        <v>304</v>
      </c>
      <c r="C308" s="424" t="str">
        <f>'آبان 1400'!E310</f>
        <v>رسول</v>
      </c>
      <c r="D308" s="424" t="str">
        <f>'آبان 1400'!F310</f>
        <v>تاریها</v>
      </c>
      <c r="E308" s="424" t="str">
        <f>'آبان 1400'!G310</f>
        <v>نگهبان</v>
      </c>
      <c r="F308" s="424" t="str">
        <f>'آبان 1400'!H310</f>
        <v>تهران</v>
      </c>
      <c r="G308" s="424" t="str">
        <f>'آبان 1400'!I310</f>
        <v>121-813-3274569-1</v>
      </c>
      <c r="H308" s="424" t="str">
        <f>'آبان 1400'!J310</f>
        <v>0061376779</v>
      </c>
      <c r="I308" s="425">
        <f>'آبان 1400'!BH310</f>
        <v>71688474</v>
      </c>
      <c r="K308" s="426">
        <f>'آبان 1400'!BH310</f>
        <v>71688474</v>
      </c>
      <c r="L308" s="426">
        <f t="shared" si="4"/>
        <v>0</v>
      </c>
      <c r="M308" s="427"/>
      <c r="N308" s="426"/>
    </row>
    <row r="309" spans="2:14" s="423" customFormat="1" ht="11.25" customHeight="1" x14ac:dyDescent="0.2">
      <c r="B309" s="424">
        <f>'آبان 1400'!B311</f>
        <v>305</v>
      </c>
      <c r="C309" s="424" t="str">
        <f>'آبان 1400'!E311</f>
        <v>شهاب</v>
      </c>
      <c r="D309" s="424" t="str">
        <f>'آبان 1400'!F311</f>
        <v>جنت مکان</v>
      </c>
      <c r="E309" s="424" t="str">
        <f>'آبان 1400'!G311</f>
        <v>نگهبان</v>
      </c>
      <c r="F309" s="424" t="str">
        <f>'آبان 1400'!H311</f>
        <v>تهران</v>
      </c>
      <c r="G309" s="424" t="str">
        <f>'آبان 1400'!I311</f>
        <v>121-813-3401515-1</v>
      </c>
      <c r="H309" s="424" t="str">
        <f>'آبان 1400'!J311</f>
        <v>1741686644</v>
      </c>
      <c r="I309" s="425">
        <f>'آبان 1400'!BH311</f>
        <v>66002684</v>
      </c>
      <c r="K309" s="426">
        <f>'آبان 1400'!BH311</f>
        <v>66002684</v>
      </c>
      <c r="L309" s="426">
        <f t="shared" si="4"/>
        <v>0</v>
      </c>
      <c r="M309" s="427"/>
      <c r="N309" s="426"/>
    </row>
    <row r="310" spans="2:14" s="423" customFormat="1" ht="11.25" customHeight="1" x14ac:dyDescent="0.2">
      <c r="B310" s="424">
        <f>'آبان 1400'!B312</f>
        <v>306</v>
      </c>
      <c r="C310" s="424" t="str">
        <f>'آبان 1400'!E312</f>
        <v>جلیل</v>
      </c>
      <c r="D310" s="424" t="str">
        <f>'آبان 1400'!F312</f>
        <v>جامع</v>
      </c>
      <c r="E310" s="424" t="str">
        <f>'آبان 1400'!G312</f>
        <v>نگهبان</v>
      </c>
      <c r="F310" s="424" t="str">
        <f>'آبان 1400'!H312</f>
        <v>تهران</v>
      </c>
      <c r="G310" s="424" t="str">
        <f>'آبان 1400'!I312</f>
        <v>121-813-5303030-1</v>
      </c>
      <c r="H310" s="424" t="str">
        <f>'آبان 1400'!J312</f>
        <v>0036586269</v>
      </c>
      <c r="I310" s="425">
        <f>'آبان 1400'!BH312</f>
        <v>66377484</v>
      </c>
      <c r="K310" s="426">
        <f>'آبان 1400'!BH312</f>
        <v>66377484</v>
      </c>
      <c r="L310" s="426">
        <f t="shared" si="4"/>
        <v>0</v>
      </c>
      <c r="M310" s="427"/>
      <c r="N310" s="426"/>
    </row>
    <row r="311" spans="2:14" s="423" customFormat="1" ht="11.25" customHeight="1" x14ac:dyDescent="0.2">
      <c r="B311" s="424">
        <f>'آبان 1400'!B313</f>
        <v>307</v>
      </c>
      <c r="C311" s="424" t="str">
        <f>'آبان 1400'!E313</f>
        <v>صادق</v>
      </c>
      <c r="D311" s="424" t="str">
        <f>'آبان 1400'!F313</f>
        <v>کشاورز محمدیان</v>
      </c>
      <c r="E311" s="424" t="str">
        <f>'آبان 1400'!G313</f>
        <v>نگهبان</v>
      </c>
      <c r="F311" s="424" t="str">
        <f>'آبان 1400'!H313</f>
        <v>تهران</v>
      </c>
      <c r="G311" s="424" t="str">
        <f>'آبان 1400'!I313</f>
        <v>121-813-2853869-1</v>
      </c>
      <c r="H311" s="424">
        <f>'آبان 1400'!J313</f>
        <v>5889912801</v>
      </c>
      <c r="I311" s="425">
        <f>'آبان 1400'!BH313</f>
        <v>66377484</v>
      </c>
      <c r="K311" s="426">
        <f>'آبان 1400'!BH313</f>
        <v>66377484</v>
      </c>
      <c r="L311" s="426">
        <f t="shared" si="4"/>
        <v>0</v>
      </c>
      <c r="M311" s="427"/>
      <c r="N311" s="426"/>
    </row>
    <row r="312" spans="2:14" s="423" customFormat="1" ht="11.25" customHeight="1" x14ac:dyDescent="0.2">
      <c r="B312" s="424">
        <f>'آبان 1400'!B314</f>
        <v>308</v>
      </c>
      <c r="C312" s="424" t="str">
        <f>'آبان 1400'!E314</f>
        <v>مجتبی</v>
      </c>
      <c r="D312" s="424" t="str">
        <f>'آبان 1400'!F314</f>
        <v>فردوسی</v>
      </c>
      <c r="E312" s="424" t="str">
        <f>'آبان 1400'!G314</f>
        <v>نگهبان</v>
      </c>
      <c r="F312" s="424" t="str">
        <f>'آبان 1400'!H314</f>
        <v>تهران</v>
      </c>
      <c r="G312" s="424" t="str">
        <f>'آبان 1400'!I314</f>
        <v>121-813-2153472-1</v>
      </c>
      <c r="H312" s="424" t="str">
        <f>'آبان 1400'!J314</f>
        <v>0073529664</v>
      </c>
      <c r="I312" s="425">
        <f>'آبان 1400'!BH314</f>
        <v>70906979</v>
      </c>
      <c r="K312" s="426">
        <f>'آبان 1400'!BH314</f>
        <v>70906979</v>
      </c>
      <c r="L312" s="426">
        <f t="shared" si="4"/>
        <v>0</v>
      </c>
      <c r="M312" s="427"/>
      <c r="N312" s="426"/>
    </row>
    <row r="313" spans="2:14" s="423" customFormat="1" ht="11.25" customHeight="1" x14ac:dyDescent="0.2">
      <c r="B313" s="424">
        <f>'آبان 1400'!B315</f>
        <v>309</v>
      </c>
      <c r="C313" s="424" t="str">
        <f>'آبان 1400'!E315</f>
        <v>سید مجتبی</v>
      </c>
      <c r="D313" s="424" t="str">
        <f>'آبان 1400'!F315</f>
        <v xml:space="preserve">اسمعیلی </v>
      </c>
      <c r="E313" s="424" t="str">
        <f>'آبان 1400'!G315</f>
        <v>نگهبان</v>
      </c>
      <c r="F313" s="424" t="str">
        <f>'آبان 1400'!H315</f>
        <v>تهران</v>
      </c>
      <c r="G313" s="424" t="str">
        <f>'آبان 1400'!I315</f>
        <v>124-813-3340028-1</v>
      </c>
      <c r="H313" s="424" t="str">
        <f>'آبان 1400'!J315</f>
        <v>0043017452</v>
      </c>
      <c r="I313" s="425">
        <f>'آبان 1400'!BH315</f>
        <v>68251484</v>
      </c>
      <c r="K313" s="426">
        <f>'آبان 1400'!BH315</f>
        <v>68251484</v>
      </c>
      <c r="L313" s="426">
        <f t="shared" si="4"/>
        <v>0</v>
      </c>
      <c r="M313" s="427"/>
      <c r="N313" s="426"/>
    </row>
    <row r="314" spans="2:14" s="423" customFormat="1" ht="11.25" customHeight="1" x14ac:dyDescent="0.2">
      <c r="B314" s="424">
        <f>'آبان 1400'!B316</f>
        <v>310</v>
      </c>
      <c r="C314" s="424" t="str">
        <f>'آبان 1400'!E316</f>
        <v>ابوالقاسم</v>
      </c>
      <c r="D314" s="424" t="str">
        <f>'آبان 1400'!F316</f>
        <v>محمدی کاکردود</v>
      </c>
      <c r="E314" s="424" t="str">
        <f>'آبان 1400'!G316</f>
        <v>نگهبان</v>
      </c>
      <c r="F314" s="424" t="str">
        <f>'آبان 1400'!H316</f>
        <v>تهران</v>
      </c>
      <c r="G314" s="424" t="str">
        <f>'آبان 1400'!I316</f>
        <v>124-800-1876735-1</v>
      </c>
      <c r="H314" s="424" t="str">
        <f>'آبان 1400'!J316</f>
        <v>6309900838</v>
      </c>
      <c r="I314" s="425">
        <f>'آبان 1400'!BH316</f>
        <v>72720987</v>
      </c>
      <c r="K314" s="426">
        <f>'آبان 1400'!BH316</f>
        <v>72720987</v>
      </c>
      <c r="L314" s="426">
        <f t="shared" si="4"/>
        <v>0</v>
      </c>
      <c r="M314" s="427"/>
      <c r="N314" s="426"/>
    </row>
    <row r="315" spans="2:14" s="423" customFormat="1" ht="11.25" customHeight="1" x14ac:dyDescent="0.2">
      <c r="B315" s="424">
        <f>'آبان 1400'!B317</f>
        <v>311</v>
      </c>
      <c r="C315" s="424" t="str">
        <f>'آبان 1400'!E317</f>
        <v>رضا</v>
      </c>
      <c r="D315" s="424" t="str">
        <f>'آبان 1400'!F317</f>
        <v>بدخشان</v>
      </c>
      <c r="E315" s="424" t="str">
        <f>'آبان 1400'!G317</f>
        <v>نگهبان</v>
      </c>
      <c r="F315" s="424" t="str">
        <f>'آبان 1400'!H317</f>
        <v>تهران</v>
      </c>
      <c r="G315" s="424" t="str">
        <f>'آبان 1400'!I317</f>
        <v>401-813-3378250-1</v>
      </c>
      <c r="H315" s="424" t="str">
        <f>'آبان 1400'!J317</f>
        <v>0051960631</v>
      </c>
      <c r="I315" s="425">
        <f>'آبان 1400'!BH317</f>
        <v>66002684</v>
      </c>
      <c r="K315" s="426">
        <f>'آبان 1400'!BH317</f>
        <v>66002684</v>
      </c>
      <c r="L315" s="426">
        <f t="shared" si="4"/>
        <v>0</v>
      </c>
      <c r="M315" s="427"/>
      <c r="N315" s="426"/>
    </row>
    <row r="316" spans="2:14" s="423" customFormat="1" ht="11.25" customHeight="1" x14ac:dyDescent="0.2">
      <c r="B316" s="424">
        <f>'آبان 1400'!B318</f>
        <v>312</v>
      </c>
      <c r="C316" s="424" t="str">
        <f>'آبان 1400'!E318</f>
        <v>هادی</v>
      </c>
      <c r="D316" s="424" t="str">
        <f>'آبان 1400'!F318</f>
        <v>دهرجردی</v>
      </c>
      <c r="E316" s="424" t="str">
        <f>'آبان 1400'!G318</f>
        <v>نگهبان</v>
      </c>
      <c r="F316" s="424" t="str">
        <f>'آبان 1400'!H318</f>
        <v>تهران</v>
      </c>
      <c r="G316" s="424" t="str">
        <f>'آبان 1400'!I318</f>
        <v>374-813-2114211-1</v>
      </c>
      <c r="H316" s="424" t="str">
        <f>'آبان 1400'!J318</f>
        <v>0066625475</v>
      </c>
      <c r="I316" s="425">
        <f>'آبان 1400'!BH318</f>
        <v>69032979</v>
      </c>
      <c r="K316" s="426">
        <f>'آبان 1400'!BH318</f>
        <v>69032979</v>
      </c>
      <c r="L316" s="426">
        <f t="shared" si="4"/>
        <v>0</v>
      </c>
      <c r="M316" s="427"/>
      <c r="N316" s="426"/>
    </row>
    <row r="317" spans="2:14" s="423" customFormat="1" ht="11.25" customHeight="1" x14ac:dyDescent="0.2">
      <c r="B317" s="424">
        <f>'آبان 1400'!B319</f>
        <v>313</v>
      </c>
      <c r="C317" s="424" t="str">
        <f>'آبان 1400'!E319</f>
        <v>مرتضی</v>
      </c>
      <c r="D317" s="424" t="str">
        <f>'آبان 1400'!F319</f>
        <v>واحدی</v>
      </c>
      <c r="E317" s="424" t="str">
        <f>'آبان 1400'!G319</f>
        <v>نگهبان</v>
      </c>
      <c r="F317" s="424" t="str">
        <f>'آبان 1400'!H319</f>
        <v>تهران</v>
      </c>
      <c r="G317" s="424" t="str">
        <f>'آبان 1400'!I319</f>
        <v>255-813-3354685-1</v>
      </c>
      <c r="H317" s="424" t="str">
        <f>'آبان 1400'!J319</f>
        <v>0072195126</v>
      </c>
      <c r="I317" s="425">
        <f>'آبان 1400'!BH319</f>
        <v>66002684</v>
      </c>
      <c r="K317" s="426">
        <f>'آبان 1400'!BH319</f>
        <v>66002684</v>
      </c>
      <c r="L317" s="426">
        <f t="shared" si="4"/>
        <v>0</v>
      </c>
      <c r="M317" s="427"/>
      <c r="N317" s="426"/>
    </row>
    <row r="318" spans="2:14" s="423" customFormat="1" ht="11.25" customHeight="1" x14ac:dyDescent="0.2">
      <c r="B318" s="424">
        <f>'آبان 1400'!B320</f>
        <v>314</v>
      </c>
      <c r="C318" s="424" t="str">
        <f>'آبان 1400'!E320</f>
        <v xml:space="preserve">معین </v>
      </c>
      <c r="D318" s="424" t="str">
        <f>'آبان 1400'!F320</f>
        <v xml:space="preserve">احمد دوست </v>
      </c>
      <c r="E318" s="424" t="str">
        <f>'آبان 1400'!G320</f>
        <v>نگهبان</v>
      </c>
      <c r="F318" s="424" t="str">
        <f>'آبان 1400'!H320</f>
        <v>تهران</v>
      </c>
      <c r="G318" s="424" t="str">
        <f>'آبان 1400'!I320</f>
        <v>366-813-3406020-1</v>
      </c>
      <c r="H318" s="424" t="str">
        <f>'آبان 1400'!J320</f>
        <v>2580222189</v>
      </c>
      <c r="I318" s="425">
        <f>'آبان 1400'!BH320</f>
        <v>72908387</v>
      </c>
      <c r="K318" s="426">
        <f>'آبان 1400'!BH320</f>
        <v>72908387</v>
      </c>
      <c r="L318" s="426">
        <f t="shared" si="4"/>
        <v>0</v>
      </c>
      <c r="M318" s="427"/>
      <c r="N318" s="426"/>
    </row>
    <row r="319" spans="2:14" s="423" customFormat="1" ht="11.25" customHeight="1" x14ac:dyDescent="0.2">
      <c r="B319" s="424">
        <f>'آبان 1400'!B321</f>
        <v>315</v>
      </c>
      <c r="C319" s="424" t="str">
        <f>'آبان 1400'!E321</f>
        <v>عباس</v>
      </c>
      <c r="D319" s="424" t="str">
        <f>'آبان 1400'!F321</f>
        <v>عسگری</v>
      </c>
      <c r="E319" s="424" t="str">
        <f>'آبان 1400'!G321</f>
        <v>نگهبان</v>
      </c>
      <c r="F319" s="424" t="str">
        <f>'آبان 1400'!H321</f>
        <v>تهران</v>
      </c>
      <c r="G319" s="424" t="str">
        <f>'آبان 1400'!I321</f>
        <v>394-813-3407182-1</v>
      </c>
      <c r="H319" s="424" t="str">
        <f>'آبان 1400'!J321</f>
        <v>0065415329</v>
      </c>
      <c r="I319" s="425">
        <f>'آبان 1400'!BH321</f>
        <v>70906979</v>
      </c>
      <c r="K319" s="426">
        <f>'آبان 1400'!BH321</f>
        <v>70906979</v>
      </c>
      <c r="L319" s="426">
        <f t="shared" si="4"/>
        <v>0</v>
      </c>
      <c r="M319" s="427"/>
      <c r="N319" s="426"/>
    </row>
    <row r="320" spans="2:14" s="423" customFormat="1" ht="11.25" customHeight="1" x14ac:dyDescent="0.2">
      <c r="B320" s="424">
        <f>'آبان 1400'!B322</f>
        <v>316</v>
      </c>
      <c r="C320" s="424" t="str">
        <f>'آبان 1400'!E322</f>
        <v xml:space="preserve">سعید </v>
      </c>
      <c r="D320" s="424" t="str">
        <f>'آبان 1400'!F322</f>
        <v>ابراهیمی آستانه</v>
      </c>
      <c r="E320" s="424" t="str">
        <f>'آبان 1400'!G322</f>
        <v>نگهبان</v>
      </c>
      <c r="F320" s="424" t="str">
        <f>'آبان 1400'!H322</f>
        <v>تهران</v>
      </c>
      <c r="G320" s="424" t="str">
        <f>'آبان 1400'!I322</f>
        <v>374-813-3408223-1</v>
      </c>
      <c r="H320" s="424" t="str">
        <f>'آبان 1400'!J322</f>
        <v>0074994174</v>
      </c>
      <c r="I320" s="425">
        <f>'آبان 1400'!BH322</f>
        <v>69969979</v>
      </c>
      <c r="K320" s="426">
        <f>'آبان 1400'!BH322</f>
        <v>69969979</v>
      </c>
      <c r="L320" s="426">
        <f t="shared" si="4"/>
        <v>0</v>
      </c>
      <c r="M320" s="427"/>
      <c r="N320" s="426"/>
    </row>
    <row r="321" spans="2:14" s="423" customFormat="1" ht="11.25" customHeight="1" x14ac:dyDescent="0.2">
      <c r="B321" s="424">
        <f>'آبان 1400'!B323</f>
        <v>317</v>
      </c>
      <c r="C321" s="424" t="str">
        <f>'آبان 1400'!E323</f>
        <v xml:space="preserve">سعید </v>
      </c>
      <c r="D321" s="424" t="str">
        <f>'آبان 1400'!F323</f>
        <v>مومجی</v>
      </c>
      <c r="E321" s="424" t="str">
        <f>'آبان 1400'!G323</f>
        <v>نگهبان</v>
      </c>
      <c r="F321" s="424" t="str">
        <f>'آبان 1400'!H323</f>
        <v>تهران</v>
      </c>
      <c r="G321" s="424" t="str">
        <f>'آبان 1400'!I323</f>
        <v>390-700-3408525-1</v>
      </c>
      <c r="H321" s="424" t="str">
        <f>'آبان 1400'!J323</f>
        <v>0015173291</v>
      </c>
      <c r="I321" s="425">
        <f>'آبان 1400'!BH323</f>
        <v>66377484</v>
      </c>
      <c r="K321" s="426">
        <f>'آبان 1400'!BH323</f>
        <v>66377484</v>
      </c>
      <c r="L321" s="426">
        <f t="shared" si="4"/>
        <v>0</v>
      </c>
      <c r="M321" s="427"/>
      <c r="N321" s="426"/>
    </row>
    <row r="322" spans="2:14" s="423" customFormat="1" ht="11.25" customHeight="1" x14ac:dyDescent="0.2">
      <c r="B322" s="424">
        <f>'آبان 1400'!B324</f>
        <v>318</v>
      </c>
      <c r="C322" s="424" t="str">
        <f>'آبان 1400'!E324</f>
        <v>علی</v>
      </c>
      <c r="D322" s="424" t="str">
        <f>'آبان 1400'!F324</f>
        <v>عبدی کرکرق</v>
      </c>
      <c r="E322" s="424" t="str">
        <f>'آبان 1400'!G324</f>
        <v>نگهبان</v>
      </c>
      <c r="F322" s="424" t="str">
        <f>'آبان 1400'!H324</f>
        <v>تهران</v>
      </c>
      <c r="G322" s="424" t="str">
        <f>'آبان 1400'!I324</f>
        <v>154-813-3415176-1</v>
      </c>
      <c r="H322" s="424">
        <f>'آبان 1400'!J324</f>
        <v>1462848291</v>
      </c>
      <c r="I322" s="425">
        <f>'آبان 1400'!BH324</f>
        <v>68845579</v>
      </c>
      <c r="K322" s="426">
        <f>'آبان 1400'!BH324</f>
        <v>68845579</v>
      </c>
      <c r="L322" s="426">
        <f t="shared" si="4"/>
        <v>0</v>
      </c>
      <c r="M322" s="427"/>
      <c r="N322" s="426"/>
    </row>
    <row r="323" spans="2:14" s="423" customFormat="1" ht="11.25" customHeight="1" x14ac:dyDescent="0.2">
      <c r="B323" s="424">
        <f>'آبان 1400'!B325</f>
        <v>319</v>
      </c>
      <c r="C323" s="424" t="str">
        <f>'آبان 1400'!E325</f>
        <v>حجت</v>
      </c>
      <c r="D323" s="424" t="str">
        <f>'آبان 1400'!F325</f>
        <v>راشدی</v>
      </c>
      <c r="E323" s="424" t="str">
        <f>'آبان 1400'!G325</f>
        <v>نگهبان</v>
      </c>
      <c r="F323" s="424" t="str">
        <f>'آبان 1400'!H325</f>
        <v>تهران</v>
      </c>
      <c r="G323" s="424" t="str">
        <f>'آبان 1400'!I325</f>
        <v>366-700-3539137-1</v>
      </c>
      <c r="H323" s="424">
        <f>'آبان 1400'!J325</f>
        <v>1671249577</v>
      </c>
      <c r="I323" s="425">
        <f>'آبان 1400'!BH325</f>
        <v>68845579</v>
      </c>
      <c r="K323" s="426">
        <f>'آبان 1400'!BH325</f>
        <v>68845579</v>
      </c>
      <c r="L323" s="426">
        <f t="shared" si="4"/>
        <v>0</v>
      </c>
      <c r="M323" s="427"/>
      <c r="N323" s="426"/>
    </row>
    <row r="324" spans="2:14" s="423" customFormat="1" ht="11.25" customHeight="1" x14ac:dyDescent="0.2">
      <c r="B324" s="424">
        <f>'آبان 1400'!B326</f>
        <v>320</v>
      </c>
      <c r="C324" s="424" t="str">
        <f>'آبان 1400'!E326</f>
        <v xml:space="preserve">سعید </v>
      </c>
      <c r="D324" s="424" t="str">
        <f>'آبان 1400'!F326</f>
        <v>نبی زاده گنجگاه</v>
      </c>
      <c r="E324" s="424" t="str">
        <f>'آبان 1400'!G326</f>
        <v>نگهبان</v>
      </c>
      <c r="F324" s="424" t="str">
        <f>'آبان 1400'!H326</f>
        <v>تهران</v>
      </c>
      <c r="G324" s="424" t="str">
        <f>'آبان 1400'!I326</f>
        <v>361-700-3550024-1</v>
      </c>
      <c r="H324" s="424" t="str">
        <f>'آبان 1400'!J326</f>
        <v>1532768011</v>
      </c>
      <c r="I324" s="425">
        <f>'آبان 1400'!BH326</f>
        <v>66377484</v>
      </c>
      <c r="K324" s="426">
        <f>'آبان 1400'!BH326</f>
        <v>66377484</v>
      </c>
      <c r="L324" s="426">
        <f t="shared" si="4"/>
        <v>0</v>
      </c>
      <c r="M324" s="427"/>
      <c r="N324" s="426"/>
    </row>
    <row r="325" spans="2:14" s="423" customFormat="1" ht="11.25" customHeight="1" x14ac:dyDescent="0.2">
      <c r="B325" s="424">
        <f>'آبان 1400'!B327</f>
        <v>321</v>
      </c>
      <c r="C325" s="424" t="str">
        <f>'آبان 1400'!E327</f>
        <v>سید محسن</v>
      </c>
      <c r="D325" s="424" t="str">
        <f>'آبان 1400'!F327</f>
        <v>آقا میری</v>
      </c>
      <c r="E325" s="424" t="str">
        <f>'آبان 1400'!G327</f>
        <v>نگهبان</v>
      </c>
      <c r="F325" s="424" t="str">
        <f>'آبان 1400'!H327</f>
        <v>تهران</v>
      </c>
      <c r="G325" s="424" t="str">
        <f>'آبان 1400'!I327</f>
        <v>119-700-3576863-1</v>
      </c>
      <c r="H325" s="424" t="str">
        <f>'آبان 1400'!J327</f>
        <v>0385014880</v>
      </c>
      <c r="I325" s="425">
        <f>'آبان 1400'!BH327</f>
        <v>71688474</v>
      </c>
      <c r="K325" s="426">
        <f>'آبان 1400'!BH327</f>
        <v>71688474</v>
      </c>
      <c r="L325" s="426">
        <f t="shared" si="4"/>
        <v>0</v>
      </c>
      <c r="M325" s="427"/>
      <c r="N325" s="426"/>
    </row>
    <row r="326" spans="2:14" s="423" customFormat="1" ht="11.25" customHeight="1" x14ac:dyDescent="0.2">
      <c r="B326" s="424">
        <f>'آبان 1400'!B328</f>
        <v>322</v>
      </c>
      <c r="C326" s="424" t="str">
        <f>'آبان 1400'!E328</f>
        <v>محمد مهدی</v>
      </c>
      <c r="D326" s="424" t="str">
        <f>'آبان 1400'!F328</f>
        <v>معصومی</v>
      </c>
      <c r="E326" s="424" t="str">
        <f>'آبان 1400'!G328</f>
        <v>نگهبان</v>
      </c>
      <c r="F326" s="424" t="str">
        <f>'آبان 1400'!H328</f>
        <v>تهران</v>
      </c>
      <c r="G326" s="424" t="str">
        <f>'آبان 1400'!I328</f>
        <v>366-813-3572691-1</v>
      </c>
      <c r="H326" s="424" t="str">
        <f>'آبان 1400'!J328</f>
        <v>0061793124</v>
      </c>
      <c r="I326" s="425">
        <f>'آبان 1400'!BH328</f>
        <v>80312672</v>
      </c>
      <c r="K326" s="426">
        <f>'آبان 1400'!BH328</f>
        <v>80312672</v>
      </c>
      <c r="L326" s="426">
        <f t="shared" ref="L326:L389" si="5">K326-I326</f>
        <v>0</v>
      </c>
      <c r="M326" s="427"/>
      <c r="N326" s="426"/>
    </row>
    <row r="327" spans="2:14" s="423" customFormat="1" ht="11.25" customHeight="1" x14ac:dyDescent="0.2">
      <c r="B327" s="424">
        <f>'آبان 1400'!B329</f>
        <v>323</v>
      </c>
      <c r="C327" s="424" t="str">
        <f>'آبان 1400'!E329</f>
        <v xml:space="preserve">بهزاد </v>
      </c>
      <c r="D327" s="424" t="str">
        <f>'آبان 1400'!F329</f>
        <v>عباسی</v>
      </c>
      <c r="E327" s="424" t="str">
        <f>'آبان 1400'!G329</f>
        <v>نگهبان</v>
      </c>
      <c r="F327" s="424" t="str">
        <f>'آبان 1400'!H329</f>
        <v>تهران</v>
      </c>
      <c r="G327" s="424" t="str">
        <f>'آبان 1400'!I329</f>
        <v>390-813-3606645-1</v>
      </c>
      <c r="H327" s="424" t="str">
        <f>'آبان 1400'!J329</f>
        <v>0084491574</v>
      </c>
      <c r="I327" s="425">
        <f>'آبان 1400'!BH329</f>
        <v>72346187</v>
      </c>
      <c r="K327" s="426">
        <f>'آبان 1400'!BH329</f>
        <v>72346187</v>
      </c>
      <c r="L327" s="426">
        <f t="shared" si="5"/>
        <v>0</v>
      </c>
      <c r="M327" s="427"/>
      <c r="N327" s="426"/>
    </row>
    <row r="328" spans="2:14" s="423" customFormat="1" ht="11.25" customHeight="1" x14ac:dyDescent="0.2">
      <c r="B328" s="424">
        <f>'آبان 1400'!B330</f>
        <v>324</v>
      </c>
      <c r="C328" s="424" t="str">
        <f>'آبان 1400'!E330</f>
        <v xml:space="preserve">بهادر </v>
      </c>
      <c r="D328" s="424" t="str">
        <f>'آبان 1400'!F330</f>
        <v>رضایی ماشلی</v>
      </c>
      <c r="E328" s="424" t="str">
        <f>'آبان 1400'!G330</f>
        <v>نگهبان</v>
      </c>
      <c r="F328" s="424" t="str">
        <f>'آبان 1400'!H330</f>
        <v>تهران</v>
      </c>
      <c r="G328" s="424" t="str">
        <f>'آبان 1400'!I330</f>
        <v>366-813-3610587-1</v>
      </c>
      <c r="H328" s="424" t="str">
        <f>'آبان 1400'!J330</f>
        <v>0070156875</v>
      </c>
      <c r="I328" s="425">
        <f>'آبان 1400'!BH330</f>
        <v>69032979</v>
      </c>
      <c r="K328" s="426">
        <f>'آبان 1400'!BH330</f>
        <v>69032979</v>
      </c>
      <c r="L328" s="426">
        <f t="shared" si="5"/>
        <v>0</v>
      </c>
      <c r="M328" s="427"/>
      <c r="N328" s="426"/>
    </row>
    <row r="329" spans="2:14" s="423" customFormat="1" ht="11.25" customHeight="1" x14ac:dyDescent="0.2">
      <c r="B329" s="424">
        <f>'آبان 1400'!B331</f>
        <v>325</v>
      </c>
      <c r="C329" s="424" t="str">
        <f>'آبان 1400'!E331</f>
        <v>حمیدرضا</v>
      </c>
      <c r="D329" s="424" t="str">
        <f>'آبان 1400'!F331</f>
        <v>ستاره ترنج</v>
      </c>
      <c r="E329" s="424" t="str">
        <f>'آبان 1400'!G331</f>
        <v>نگهبان</v>
      </c>
      <c r="F329" s="424" t="str">
        <f>'آبان 1400'!H331</f>
        <v>تهران</v>
      </c>
      <c r="G329" s="424" t="str">
        <f>'آبان 1400'!I331</f>
        <v>366-813-3606775-1</v>
      </c>
      <c r="H329" s="424" t="str">
        <f>'آبان 1400'!J331</f>
        <v>0082462038</v>
      </c>
      <c r="I329" s="425">
        <f>'آبان 1400'!BH331</f>
        <v>66002684</v>
      </c>
      <c r="K329" s="426">
        <f>'آبان 1400'!BH331</f>
        <v>66002684</v>
      </c>
      <c r="L329" s="426">
        <f t="shared" si="5"/>
        <v>0</v>
      </c>
      <c r="M329" s="427"/>
      <c r="N329" s="426"/>
    </row>
    <row r="330" spans="2:14" s="423" customFormat="1" ht="11.25" customHeight="1" x14ac:dyDescent="0.2">
      <c r="B330" s="424">
        <f>'آبان 1400'!B332</f>
        <v>326</v>
      </c>
      <c r="C330" s="424" t="str">
        <f>'آبان 1400'!E332</f>
        <v>جواد</v>
      </c>
      <c r="D330" s="424" t="str">
        <f>'آبان 1400'!F332</f>
        <v>احمد نژاد بیرم آباد</v>
      </c>
      <c r="E330" s="424" t="str">
        <f>'آبان 1400'!G332</f>
        <v>نگهبان</v>
      </c>
      <c r="F330" s="424" t="str">
        <f>'آبان 1400'!H332</f>
        <v>تهران</v>
      </c>
      <c r="G330" s="424" t="str">
        <f>'آبان 1400'!I332</f>
        <v>366-700-3611171-1</v>
      </c>
      <c r="H330" s="424" t="str">
        <f>'آبان 1400'!J332</f>
        <v>0921061021</v>
      </c>
      <c r="I330" s="425">
        <f>'آبان 1400'!BH332</f>
        <v>69032979</v>
      </c>
      <c r="K330" s="426">
        <f>'آبان 1400'!BH332</f>
        <v>69032979</v>
      </c>
      <c r="L330" s="426">
        <f t="shared" si="5"/>
        <v>0</v>
      </c>
      <c r="M330" s="427"/>
      <c r="N330" s="426"/>
    </row>
    <row r="331" spans="2:14" s="423" customFormat="1" ht="11.25" customHeight="1" x14ac:dyDescent="0.2">
      <c r="B331" s="424">
        <f>'آبان 1400'!B333</f>
        <v>327</v>
      </c>
      <c r="C331" s="424" t="str">
        <f>'آبان 1400'!E333</f>
        <v>مرتضی</v>
      </c>
      <c r="D331" s="424" t="str">
        <f>'آبان 1400'!F333</f>
        <v>غلامی</v>
      </c>
      <c r="E331" s="424" t="str">
        <f>'آبان 1400'!G333</f>
        <v>نگهبان</v>
      </c>
      <c r="F331" s="424" t="str">
        <f>'آبان 1400'!H333</f>
        <v>تهران</v>
      </c>
      <c r="G331" s="424" t="str">
        <f>'آبان 1400'!I333</f>
        <v>361-700-3666206-1</v>
      </c>
      <c r="H331" s="424" t="str">
        <f>'آبان 1400'!J333</f>
        <v>0058990062</v>
      </c>
      <c r="I331" s="425">
        <f>'آبان 1400'!BH333</f>
        <v>71313674</v>
      </c>
      <c r="K331" s="426">
        <f>'آبان 1400'!BH333</f>
        <v>71313674</v>
      </c>
      <c r="L331" s="426">
        <f t="shared" si="5"/>
        <v>0</v>
      </c>
      <c r="M331" s="427"/>
      <c r="N331" s="426"/>
    </row>
    <row r="332" spans="2:14" s="423" customFormat="1" ht="11.25" customHeight="1" x14ac:dyDescent="0.2">
      <c r="B332" s="424">
        <f>'آبان 1400'!B334</f>
        <v>328</v>
      </c>
      <c r="C332" s="424" t="str">
        <f>'آبان 1400'!E334</f>
        <v>قاسم</v>
      </c>
      <c r="D332" s="424" t="str">
        <f>'آبان 1400'!F334</f>
        <v>درزی نیا</v>
      </c>
      <c r="E332" s="424" t="str">
        <f>'آبان 1400'!G334</f>
        <v>نگهبان</v>
      </c>
      <c r="F332" s="424" t="str">
        <f>'آبان 1400'!H334</f>
        <v>تهران</v>
      </c>
      <c r="G332" s="424" t="str">
        <f>'آبان 1400'!I334</f>
        <v>366-700-3671810-1</v>
      </c>
      <c r="H332" s="424" t="str">
        <f>'آبان 1400'!J334</f>
        <v>2062049625</v>
      </c>
      <c r="I332" s="425">
        <f>'آبان 1400'!BH334</f>
        <v>66377484</v>
      </c>
      <c r="K332" s="426">
        <f>'آبان 1400'!BH334</f>
        <v>66377484</v>
      </c>
      <c r="L332" s="426">
        <f t="shared" si="5"/>
        <v>0</v>
      </c>
      <c r="M332" s="427"/>
      <c r="N332" s="426"/>
    </row>
    <row r="333" spans="2:14" s="423" customFormat="1" ht="11.25" customHeight="1" x14ac:dyDescent="0.2">
      <c r="B333" s="424">
        <f>'آبان 1400'!B335</f>
        <v>329</v>
      </c>
      <c r="C333" s="424" t="str">
        <f>'آبان 1400'!E335</f>
        <v xml:space="preserve">مهدی </v>
      </c>
      <c r="D333" s="424" t="str">
        <f>'آبان 1400'!F335</f>
        <v>وقاری</v>
      </c>
      <c r="E333" s="424" t="str">
        <f>'آبان 1400'!G335</f>
        <v>نگهبان</v>
      </c>
      <c r="F333" s="424" t="str">
        <f>'آبان 1400'!H335</f>
        <v>تهران</v>
      </c>
      <c r="G333" s="424" t="str">
        <f>'آبان 1400'!I335</f>
        <v>401-813-2867578-1</v>
      </c>
      <c r="H333" s="424" t="str">
        <f>'آبان 1400'!J335</f>
        <v>0068002165</v>
      </c>
      <c r="I333" s="425">
        <f>'آبان 1400'!BH335</f>
        <v>68251484</v>
      </c>
      <c r="K333" s="426">
        <f>'آبان 1400'!BH335</f>
        <v>68251484</v>
      </c>
      <c r="L333" s="426">
        <f t="shared" si="5"/>
        <v>0</v>
      </c>
      <c r="M333" s="427"/>
      <c r="N333" s="426"/>
    </row>
    <row r="334" spans="2:14" s="423" customFormat="1" ht="11.25" customHeight="1" x14ac:dyDescent="0.2">
      <c r="B334" s="424">
        <f>'آبان 1400'!B336</f>
        <v>330</v>
      </c>
      <c r="C334" s="424" t="str">
        <f>'آبان 1400'!E336</f>
        <v>احمد</v>
      </c>
      <c r="D334" s="424" t="str">
        <f>'آبان 1400'!F336</f>
        <v>آقاصفی</v>
      </c>
      <c r="E334" s="424" t="str">
        <f>'آبان 1400'!G336</f>
        <v>نگهبان</v>
      </c>
      <c r="F334" s="424" t="str">
        <f>'آبان 1400'!H336</f>
        <v>تهران</v>
      </c>
      <c r="G334" s="424" t="str">
        <f>'آبان 1400'!I336</f>
        <v>368-700-3730377-1</v>
      </c>
      <c r="H334" s="424" t="str">
        <f>'آبان 1400'!J336</f>
        <v>0070401659</v>
      </c>
      <c r="I334" s="425">
        <f>'آبان 1400'!BH336</f>
        <v>73562474</v>
      </c>
      <c r="K334" s="426">
        <f>'آبان 1400'!BH336</f>
        <v>73562474</v>
      </c>
      <c r="L334" s="426">
        <f t="shared" si="5"/>
        <v>0</v>
      </c>
      <c r="M334" s="427"/>
      <c r="N334" s="426"/>
    </row>
    <row r="335" spans="2:14" s="423" customFormat="1" ht="11.25" customHeight="1" x14ac:dyDescent="0.2">
      <c r="B335" s="424">
        <f>'آبان 1400'!B337</f>
        <v>331</v>
      </c>
      <c r="C335" s="424" t="str">
        <f>'آبان 1400'!E337</f>
        <v xml:space="preserve">شاهرخ </v>
      </c>
      <c r="D335" s="424" t="str">
        <f>'آبان 1400'!F337</f>
        <v>صمد زاده نظری</v>
      </c>
      <c r="E335" s="424" t="str">
        <f>'آبان 1400'!G337</f>
        <v>نگهبان</v>
      </c>
      <c r="F335" s="424" t="str">
        <f>'آبان 1400'!H337</f>
        <v>تهران</v>
      </c>
      <c r="G335" s="424" t="str">
        <f>'آبان 1400'!I337</f>
        <v>129-12-1581804-1</v>
      </c>
      <c r="H335" s="424" t="str">
        <f>'آبان 1400'!J337</f>
        <v>1461313503</v>
      </c>
      <c r="I335" s="425">
        <f>'آبان 1400'!BH337</f>
        <v>66377484</v>
      </c>
      <c r="K335" s="426">
        <f>'آبان 1400'!BH337</f>
        <v>66377484</v>
      </c>
      <c r="L335" s="426">
        <f t="shared" si="5"/>
        <v>0</v>
      </c>
      <c r="M335" s="427"/>
      <c r="N335" s="426"/>
    </row>
    <row r="336" spans="2:14" s="423" customFormat="1" ht="11.25" customHeight="1" x14ac:dyDescent="0.2">
      <c r="B336" s="424">
        <f>'آبان 1400'!B338</f>
        <v>332</v>
      </c>
      <c r="C336" s="424" t="str">
        <f>'آبان 1400'!E338</f>
        <v xml:space="preserve">محمد </v>
      </c>
      <c r="D336" s="424" t="str">
        <f>'آبان 1400'!F338</f>
        <v>محمدی نیکو</v>
      </c>
      <c r="E336" s="424" t="str">
        <f>'آبان 1400'!G338</f>
        <v>نگهبان</v>
      </c>
      <c r="F336" s="424" t="str">
        <f>'آبان 1400'!H338</f>
        <v>تهران</v>
      </c>
      <c r="G336" s="424" t="str">
        <f>'آبان 1400'!I338</f>
        <v>121-813-3347844-1</v>
      </c>
      <c r="H336" s="424">
        <f>'آبان 1400'!J338</f>
        <v>5809626947</v>
      </c>
      <c r="I336" s="425">
        <f>'آبان 1400'!BH338</f>
        <v>68845579</v>
      </c>
      <c r="K336" s="426">
        <f>'آبان 1400'!BH338</f>
        <v>68845579</v>
      </c>
      <c r="L336" s="426">
        <f t="shared" si="5"/>
        <v>0</v>
      </c>
      <c r="M336" s="427"/>
      <c r="N336" s="426"/>
    </row>
    <row r="337" spans="2:14" s="423" customFormat="1" ht="11.25" customHeight="1" x14ac:dyDescent="0.2">
      <c r="B337" s="424">
        <f>'آبان 1400'!B339</f>
        <v>333</v>
      </c>
      <c r="C337" s="424" t="str">
        <f>'آبان 1400'!E339</f>
        <v>محمد</v>
      </c>
      <c r="D337" s="424" t="str">
        <f>'آبان 1400'!F339</f>
        <v>عیسوند</v>
      </c>
      <c r="E337" s="424" t="str">
        <f>'آبان 1400'!G339</f>
        <v>نگهبان</v>
      </c>
      <c r="F337" s="424" t="str">
        <f>'آبان 1400'!H339</f>
        <v>تهران</v>
      </c>
      <c r="G337" s="424" t="str">
        <f>'آبان 1400'!I339</f>
        <v>410-700-3733497-1</v>
      </c>
      <c r="H337" s="424" t="str">
        <f>'آبان 1400'!J339</f>
        <v>4160335845</v>
      </c>
      <c r="I337" s="425">
        <f>'آبان 1400'!BH339</f>
        <v>72346187</v>
      </c>
      <c r="K337" s="426">
        <f>'آبان 1400'!BH339</f>
        <v>72346187</v>
      </c>
      <c r="L337" s="426">
        <f t="shared" si="5"/>
        <v>0</v>
      </c>
      <c r="M337" s="427"/>
      <c r="N337" s="426"/>
    </row>
    <row r="338" spans="2:14" s="423" customFormat="1" ht="11.25" customHeight="1" x14ac:dyDescent="0.2">
      <c r="B338" s="424">
        <f>'آبان 1400'!B340</f>
        <v>334</v>
      </c>
      <c r="C338" s="424" t="str">
        <f>'آبان 1400'!E340</f>
        <v>محمدرضا</v>
      </c>
      <c r="D338" s="424" t="str">
        <f>'آبان 1400'!F340</f>
        <v>قنبری</v>
      </c>
      <c r="E338" s="424" t="str">
        <f>'آبان 1400'!G340</f>
        <v>نگهبان</v>
      </c>
      <c r="F338" s="424" t="str">
        <f>'آبان 1400'!H340</f>
        <v>تهران</v>
      </c>
      <c r="G338" s="424" t="str">
        <f>'آبان 1400'!I340</f>
        <v>124-813-127945-1</v>
      </c>
      <c r="H338" s="424" t="str">
        <f>'آبان 1400'!J340</f>
        <v>0017478286</v>
      </c>
      <c r="I338" s="425">
        <f>'آبان 1400'!BH340</f>
        <v>71783987</v>
      </c>
      <c r="K338" s="426">
        <f>'آبان 1400'!BH340</f>
        <v>71783987</v>
      </c>
      <c r="L338" s="426">
        <f t="shared" si="5"/>
        <v>0</v>
      </c>
      <c r="M338" s="427"/>
      <c r="N338" s="426"/>
    </row>
    <row r="339" spans="2:14" s="423" customFormat="1" ht="11.25" customHeight="1" x14ac:dyDescent="0.2">
      <c r="B339" s="424">
        <f>'آبان 1400'!B341</f>
        <v>335</v>
      </c>
      <c r="C339" s="424" t="str">
        <f>'آبان 1400'!E341</f>
        <v>حبیب</v>
      </c>
      <c r="D339" s="424" t="str">
        <f>'آبان 1400'!F341</f>
        <v>دیانتی کیاسرائی</v>
      </c>
      <c r="E339" s="424" t="str">
        <f>'آبان 1400'!G341</f>
        <v>نگهبان</v>
      </c>
      <c r="F339" s="424" t="str">
        <f>'آبان 1400'!H341</f>
        <v>تهران</v>
      </c>
      <c r="G339" s="424" t="str">
        <f>'آبان 1400'!I341</f>
        <v>366-813-3758173-1</v>
      </c>
      <c r="H339" s="424" t="str">
        <f>'آبان 1400'!J341</f>
        <v>0082432945</v>
      </c>
      <c r="I339" s="425">
        <f>'آبان 1400'!BH341</f>
        <v>71688474</v>
      </c>
      <c r="K339" s="426">
        <f>'آبان 1400'!BH341</f>
        <v>71688474</v>
      </c>
      <c r="L339" s="426">
        <f t="shared" si="5"/>
        <v>0</v>
      </c>
      <c r="M339" s="427"/>
      <c r="N339" s="426"/>
    </row>
    <row r="340" spans="2:14" s="423" customFormat="1" ht="11.25" customHeight="1" x14ac:dyDescent="0.2">
      <c r="B340" s="424">
        <f>'آبان 1400'!B342</f>
        <v>336</v>
      </c>
      <c r="C340" s="424" t="str">
        <f>'آبان 1400'!E342</f>
        <v>جلال</v>
      </c>
      <c r="D340" s="424" t="str">
        <f>'آبان 1400'!F342</f>
        <v>جلیلوند</v>
      </c>
      <c r="E340" s="424" t="str">
        <f>'آبان 1400'!G342</f>
        <v>نگهبان</v>
      </c>
      <c r="F340" s="424" t="str">
        <f>'آبان 1400'!H342</f>
        <v>تهران</v>
      </c>
      <c r="G340" s="424" t="str">
        <f>'آبان 1400'!I342</f>
        <v>410-700-3774863-1</v>
      </c>
      <c r="H340" s="424" t="str">
        <f>'آبان 1400'!J342</f>
        <v>0060012641</v>
      </c>
      <c r="I340" s="425">
        <f>'آبان 1400'!BH342</f>
        <v>70532179</v>
      </c>
      <c r="K340" s="426">
        <f>'آبان 1400'!BH342</f>
        <v>70532179</v>
      </c>
      <c r="L340" s="426">
        <f t="shared" si="5"/>
        <v>0</v>
      </c>
      <c r="M340" s="427"/>
      <c r="N340" s="426"/>
    </row>
    <row r="341" spans="2:14" s="423" customFormat="1" ht="11.25" customHeight="1" x14ac:dyDescent="0.2">
      <c r="B341" s="424">
        <f>'آبان 1400'!B343</f>
        <v>337</v>
      </c>
      <c r="C341" s="424" t="str">
        <f>'آبان 1400'!E343</f>
        <v>امیر</v>
      </c>
      <c r="D341" s="424" t="str">
        <f>'آبان 1400'!F343</f>
        <v>یوسفی</v>
      </c>
      <c r="E341" s="424" t="str">
        <f>'آبان 1400'!G343</f>
        <v>نگهبان</v>
      </c>
      <c r="F341" s="424" t="str">
        <f>'آبان 1400'!H343</f>
        <v>تهران</v>
      </c>
      <c r="G341" s="424" t="str">
        <f>'آبان 1400'!I343</f>
        <v>415-813-3433923-1</v>
      </c>
      <c r="H341" s="424" t="str">
        <f>'آبان 1400'!J343</f>
        <v>0067256546</v>
      </c>
      <c r="I341" s="425">
        <f>'آبان 1400'!BH343</f>
        <v>75938682</v>
      </c>
      <c r="K341" s="426">
        <f>'آبان 1400'!BH343</f>
        <v>75938682</v>
      </c>
      <c r="L341" s="426">
        <f t="shared" si="5"/>
        <v>0</v>
      </c>
      <c r="M341" s="427"/>
      <c r="N341" s="426"/>
    </row>
    <row r="342" spans="2:14" s="423" customFormat="1" ht="11.25" customHeight="1" x14ac:dyDescent="0.2">
      <c r="B342" s="424">
        <f>'آبان 1400'!B344</f>
        <v>338</v>
      </c>
      <c r="C342" s="424" t="str">
        <f>'آبان 1400'!E344</f>
        <v xml:space="preserve">مهدی </v>
      </c>
      <c r="D342" s="424" t="str">
        <f>'آبان 1400'!F344</f>
        <v>اسدی مقدم</v>
      </c>
      <c r="E342" s="424" t="str">
        <f>'آبان 1400'!G344</f>
        <v>نگهبان</v>
      </c>
      <c r="F342" s="424" t="str">
        <f>'آبان 1400'!H344</f>
        <v>تهران</v>
      </c>
      <c r="G342" s="424" t="str">
        <f>'آبان 1400'!I344</f>
        <v>366-700-3774943-1</v>
      </c>
      <c r="H342" s="424" t="str">
        <f>'آبان 1400'!J344</f>
        <v>3962766601</v>
      </c>
      <c r="I342" s="425">
        <f>'آبان 1400'!BH344</f>
        <v>74626882</v>
      </c>
      <c r="K342" s="426">
        <f>'آبان 1400'!BH344</f>
        <v>74626882</v>
      </c>
      <c r="L342" s="426">
        <f t="shared" si="5"/>
        <v>0</v>
      </c>
      <c r="M342" s="427"/>
      <c r="N342" s="426"/>
    </row>
    <row r="343" spans="2:14" s="423" customFormat="1" ht="11.25" customHeight="1" x14ac:dyDescent="0.2">
      <c r="B343" s="424">
        <f>'آبان 1400'!B345</f>
        <v>339</v>
      </c>
      <c r="C343" s="424" t="str">
        <f>'آبان 1400'!E345</f>
        <v>سیاوش</v>
      </c>
      <c r="D343" s="424" t="str">
        <f>'آبان 1400'!F345</f>
        <v>محمد ابراهیم دماوندی</v>
      </c>
      <c r="E343" s="424" t="str">
        <f>'آبان 1400'!G345</f>
        <v>نگهبان</v>
      </c>
      <c r="F343" s="424" t="str">
        <f>'آبان 1400'!H345</f>
        <v>تهران</v>
      </c>
      <c r="G343" s="424" t="str">
        <f>'آبان 1400'!I345</f>
        <v>366-700-3847086-1</v>
      </c>
      <c r="H343" s="424" t="str">
        <f>'آبان 1400'!J345</f>
        <v>0067614086</v>
      </c>
      <c r="I343" s="425">
        <f>'آبان 1400'!BH345</f>
        <v>71688474</v>
      </c>
      <c r="K343" s="426">
        <f>'آبان 1400'!BH345</f>
        <v>71688474</v>
      </c>
      <c r="L343" s="426">
        <f t="shared" si="5"/>
        <v>0</v>
      </c>
      <c r="M343" s="427"/>
      <c r="N343" s="426"/>
    </row>
    <row r="344" spans="2:14" s="423" customFormat="1" ht="11.25" customHeight="1" x14ac:dyDescent="0.2">
      <c r="B344" s="424">
        <f>'آبان 1400'!B346</f>
        <v>340</v>
      </c>
      <c r="C344" s="424" t="str">
        <f>'آبان 1400'!E346</f>
        <v>فرامرز</v>
      </c>
      <c r="D344" s="424" t="str">
        <f>'آبان 1400'!F346</f>
        <v>اسبقي كور عباسلو</v>
      </c>
      <c r="E344" s="424" t="str">
        <f>'آبان 1400'!G346</f>
        <v>نگهبان</v>
      </c>
      <c r="F344" s="424" t="str">
        <f>'آبان 1400'!H346</f>
        <v>تهران</v>
      </c>
      <c r="G344" s="424" t="str">
        <f>'آبان 1400'!I346</f>
        <v>129-12-422228-1</v>
      </c>
      <c r="H344" s="424">
        <f>'آبان 1400'!J346</f>
        <v>1738192873</v>
      </c>
      <c r="I344" s="425">
        <f>'آبان 1400'!BH346</f>
        <v>71501074</v>
      </c>
      <c r="K344" s="426">
        <f>'آبان 1400'!BH346</f>
        <v>71501074</v>
      </c>
      <c r="L344" s="426">
        <f t="shared" si="5"/>
        <v>0</v>
      </c>
      <c r="M344" s="427"/>
      <c r="N344" s="426"/>
    </row>
    <row r="345" spans="2:14" s="423" customFormat="1" ht="11.25" customHeight="1" x14ac:dyDescent="0.2">
      <c r="B345" s="424">
        <f>'آبان 1400'!B347</f>
        <v>341</v>
      </c>
      <c r="C345" s="424" t="str">
        <f>'آبان 1400'!E347</f>
        <v>محمدرضا</v>
      </c>
      <c r="D345" s="424" t="str">
        <f>'آبان 1400'!F347</f>
        <v>قصبه</v>
      </c>
      <c r="E345" s="424" t="str">
        <f>'آبان 1400'!G347</f>
        <v>نگهبان</v>
      </c>
      <c r="F345" s="424" t="str">
        <f>'آبان 1400'!H347</f>
        <v>تهران</v>
      </c>
      <c r="G345" s="424" t="str">
        <f>'آبان 1400'!I347</f>
        <v>366-700-3860973-1</v>
      </c>
      <c r="H345" s="424" t="str">
        <f>'آبان 1400'!J347</f>
        <v>0078266394</v>
      </c>
      <c r="I345" s="425">
        <f>'آبان 1400'!BH347</f>
        <v>66190084</v>
      </c>
      <c r="K345" s="426">
        <f>'آبان 1400'!BH347</f>
        <v>66190084</v>
      </c>
      <c r="L345" s="426">
        <f t="shared" si="5"/>
        <v>0</v>
      </c>
      <c r="M345" s="427"/>
      <c r="N345" s="426"/>
    </row>
    <row r="346" spans="2:14" s="423" customFormat="1" ht="11.25" customHeight="1" x14ac:dyDescent="0.2">
      <c r="B346" s="424">
        <f>'آبان 1400'!B348</f>
        <v>342</v>
      </c>
      <c r="C346" s="424" t="str">
        <f>'آبان 1400'!E348</f>
        <v>پیمان</v>
      </c>
      <c r="D346" s="424" t="str">
        <f>'آبان 1400'!F348</f>
        <v>خورسندیان</v>
      </c>
      <c r="E346" s="424" t="str">
        <f>'آبان 1400'!G348</f>
        <v>نگهبان</v>
      </c>
      <c r="F346" s="424" t="str">
        <f>'آبان 1400'!H348</f>
        <v>تهران</v>
      </c>
      <c r="G346" s="424" t="str">
        <f>'آبان 1400'!I348</f>
        <v>366-700-3882629-1</v>
      </c>
      <c r="H346" s="424" t="str">
        <f>'آبان 1400'!J348</f>
        <v>0083118616</v>
      </c>
      <c r="I346" s="425">
        <f>'آبان 1400'!BH348</f>
        <v>66002684</v>
      </c>
      <c r="K346" s="426">
        <f>'آبان 1400'!BH348</f>
        <v>66002684</v>
      </c>
      <c r="L346" s="426">
        <f t="shared" si="5"/>
        <v>0</v>
      </c>
      <c r="M346" s="427"/>
      <c r="N346" s="426"/>
    </row>
    <row r="347" spans="2:14" s="423" customFormat="1" ht="11.25" customHeight="1" x14ac:dyDescent="0.2">
      <c r="B347" s="424">
        <f>'آبان 1400'!B349</f>
        <v>343</v>
      </c>
      <c r="C347" s="424" t="str">
        <f>'آبان 1400'!E349</f>
        <v xml:space="preserve">سید نعمت الله </v>
      </c>
      <c r="D347" s="424" t="str">
        <f>'آبان 1400'!F349</f>
        <v>موسوی</v>
      </c>
      <c r="E347" s="424" t="str">
        <f>'آبان 1400'!G349</f>
        <v>نگهبان</v>
      </c>
      <c r="F347" s="424" t="str">
        <f>'آبان 1400'!H349</f>
        <v>تهران</v>
      </c>
      <c r="G347" s="424" t="str">
        <f>'آبان 1400'!I349</f>
        <v>371-700-3754890-1</v>
      </c>
      <c r="H347" s="424" t="str">
        <f>'آبان 1400'!J349</f>
        <v>0439142997</v>
      </c>
      <c r="I347" s="425">
        <f>'آبان 1400'!BH349</f>
        <v>71313674</v>
      </c>
      <c r="K347" s="426">
        <f>'آبان 1400'!BH349</f>
        <v>71313674</v>
      </c>
      <c r="L347" s="426">
        <f t="shared" si="5"/>
        <v>0</v>
      </c>
      <c r="M347" s="427"/>
      <c r="N347" s="426"/>
    </row>
    <row r="348" spans="2:14" s="423" customFormat="1" ht="11.25" customHeight="1" x14ac:dyDescent="0.2">
      <c r="B348" s="424">
        <f>'آبان 1400'!B350</f>
        <v>344</v>
      </c>
      <c r="C348" s="424" t="str">
        <f>'آبان 1400'!E350</f>
        <v>محسن</v>
      </c>
      <c r="D348" s="424" t="str">
        <f>'آبان 1400'!F350</f>
        <v>علیزاده</v>
      </c>
      <c r="E348" s="424" t="str">
        <f>'آبان 1400'!G350</f>
        <v>نگهبان</v>
      </c>
      <c r="F348" s="424" t="str">
        <f>'آبان 1400'!H350</f>
        <v>تهران</v>
      </c>
      <c r="G348" s="424" t="str">
        <f>'آبان 1400'!I350</f>
        <v>366-700-3902528-1</v>
      </c>
      <c r="H348" s="424" t="str">
        <f>'آبان 1400'!J350</f>
        <v>0012059080</v>
      </c>
      <c r="I348" s="425">
        <f>'آبان 1400'!BH350</f>
        <v>66377484</v>
      </c>
      <c r="K348" s="426">
        <f>'آبان 1400'!BH350</f>
        <v>66377484</v>
      </c>
      <c r="L348" s="426">
        <f t="shared" si="5"/>
        <v>0</v>
      </c>
      <c r="M348" s="427"/>
      <c r="N348" s="426"/>
    </row>
    <row r="349" spans="2:14" s="423" customFormat="1" ht="11.25" customHeight="1" x14ac:dyDescent="0.2">
      <c r="B349" s="424">
        <f>'آبان 1400'!B351</f>
        <v>345</v>
      </c>
      <c r="C349" s="424" t="str">
        <f>'آبان 1400'!E351</f>
        <v>حسن</v>
      </c>
      <c r="D349" s="424" t="str">
        <f>'آبان 1400'!F351</f>
        <v>چهارمحالی</v>
      </c>
      <c r="E349" s="424" t="str">
        <f>'آبان 1400'!G351</f>
        <v>نگهبان</v>
      </c>
      <c r="F349" s="424" t="str">
        <f>'آبان 1400'!H351</f>
        <v>تهران</v>
      </c>
      <c r="G349" s="424" t="str">
        <f>'آبان 1400'!I351</f>
        <v>124-700-3906016-1</v>
      </c>
      <c r="H349" s="424" t="str">
        <f>'آبان 1400'!J351</f>
        <v>0058760237</v>
      </c>
      <c r="I349" s="425">
        <f>'آبان 1400'!BH351</f>
        <v>70719579</v>
      </c>
      <c r="K349" s="426">
        <f>'آبان 1400'!BH351</f>
        <v>70719579</v>
      </c>
      <c r="L349" s="426">
        <f t="shared" si="5"/>
        <v>0</v>
      </c>
      <c r="M349" s="427"/>
      <c r="N349" s="426"/>
    </row>
    <row r="350" spans="2:14" s="423" customFormat="1" ht="11.25" customHeight="1" x14ac:dyDescent="0.2">
      <c r="B350" s="424">
        <f>'آبان 1400'!B352</f>
        <v>346</v>
      </c>
      <c r="C350" s="424" t="str">
        <f>'آبان 1400'!E352</f>
        <v xml:space="preserve">سعید </v>
      </c>
      <c r="D350" s="424" t="str">
        <f>'آبان 1400'!F352</f>
        <v>اسماعیلی</v>
      </c>
      <c r="E350" s="424" t="str">
        <f>'آبان 1400'!G352</f>
        <v>نگهبان</v>
      </c>
      <c r="F350" s="424" t="str">
        <f>'آبان 1400'!H352</f>
        <v>تهران</v>
      </c>
      <c r="G350" s="424" t="str">
        <f>'آبان 1400'!I352</f>
        <v>361-700-4057203-1</v>
      </c>
      <c r="H350" s="424" t="str">
        <f>'آبان 1400'!J352</f>
        <v>4172770649</v>
      </c>
      <c r="I350" s="425">
        <f>'آبان 1400'!BH352</f>
        <v>67689284</v>
      </c>
      <c r="K350" s="426">
        <f>'آبان 1400'!BH352</f>
        <v>67689284</v>
      </c>
      <c r="L350" s="426">
        <f t="shared" si="5"/>
        <v>0</v>
      </c>
      <c r="M350" s="427"/>
      <c r="N350" s="426"/>
    </row>
    <row r="351" spans="2:14" s="423" customFormat="1" ht="11.25" customHeight="1" x14ac:dyDescent="0.2">
      <c r="B351" s="424">
        <f>'آبان 1400'!B353</f>
        <v>347</v>
      </c>
      <c r="C351" s="424" t="str">
        <f>'آبان 1400'!E353</f>
        <v>محمد علی</v>
      </c>
      <c r="D351" s="424" t="str">
        <f>'آبان 1400'!F353</f>
        <v>قلی زاده</v>
      </c>
      <c r="E351" s="424" t="str">
        <f>'آبان 1400'!G353</f>
        <v>نگهبان</v>
      </c>
      <c r="F351" s="424" t="str">
        <f>'آبان 1400'!H353</f>
        <v>تهران</v>
      </c>
      <c r="G351" s="424" t="str">
        <f>'آبان 1400'!I353</f>
        <v>390-813-4040339-1</v>
      </c>
      <c r="H351" s="424" t="str">
        <f>'آبان 1400'!J353</f>
        <v>0082702357</v>
      </c>
      <c r="I351" s="425">
        <f>'آبان 1400'!BH353</f>
        <v>72346187</v>
      </c>
      <c r="K351" s="426">
        <f>'آبان 1400'!BH353</f>
        <v>72346187</v>
      </c>
      <c r="L351" s="426">
        <f t="shared" si="5"/>
        <v>0</v>
      </c>
      <c r="M351" s="427"/>
      <c r="N351" s="426"/>
    </row>
    <row r="352" spans="2:14" s="423" customFormat="1" ht="11.25" customHeight="1" x14ac:dyDescent="0.2">
      <c r="B352" s="424">
        <f>'آبان 1400'!B354</f>
        <v>348</v>
      </c>
      <c r="C352" s="424" t="str">
        <f>'آبان 1400'!E354</f>
        <v xml:space="preserve">مصطفی </v>
      </c>
      <c r="D352" s="424" t="str">
        <f>'آبان 1400'!F354</f>
        <v>کرمی</v>
      </c>
      <c r="E352" s="424" t="str">
        <f>'آبان 1400'!G354</f>
        <v>نگهبان</v>
      </c>
      <c r="F352" s="424" t="str">
        <f>'آبان 1400'!H354</f>
        <v>تهران</v>
      </c>
      <c r="G352" s="424" t="str">
        <f>'آبان 1400'!I354</f>
        <v>124-700-4083767-1</v>
      </c>
      <c r="H352" s="424" t="str">
        <f>'آبان 1400'!J354</f>
        <v>4260127160</v>
      </c>
      <c r="I352" s="425">
        <f>'آبان 1400'!BH354</f>
        <v>65815284</v>
      </c>
      <c r="K352" s="426">
        <f>'آبان 1400'!BH354</f>
        <v>65815284</v>
      </c>
      <c r="L352" s="426">
        <f t="shared" si="5"/>
        <v>0</v>
      </c>
      <c r="M352" s="427"/>
      <c r="N352" s="426"/>
    </row>
    <row r="353" spans="2:14" s="423" customFormat="1" ht="11.25" customHeight="1" x14ac:dyDescent="0.2">
      <c r="B353" s="424">
        <f>'آبان 1400'!B355</f>
        <v>349</v>
      </c>
      <c r="C353" s="424" t="str">
        <f>'آبان 1400'!E355</f>
        <v>مهدی</v>
      </c>
      <c r="D353" s="424" t="str">
        <f>'آبان 1400'!F355</f>
        <v>اتفاقی</v>
      </c>
      <c r="E353" s="424" t="str">
        <f>'آبان 1400'!G355</f>
        <v>نگهبان</v>
      </c>
      <c r="F353" s="424" t="str">
        <f>'آبان 1400'!H355</f>
        <v>تهران</v>
      </c>
      <c r="G353" s="424" t="str">
        <f>'آبان 1400'!I355</f>
        <v>366-700-4106893-1</v>
      </c>
      <c r="H353" s="424" t="str">
        <f>'آبان 1400'!J355</f>
        <v>0020199309</v>
      </c>
      <c r="I353" s="425">
        <f>'آبان 1400'!BH355</f>
        <v>70846987</v>
      </c>
      <c r="K353" s="426">
        <f>'آبان 1400'!BH355</f>
        <v>70846987</v>
      </c>
      <c r="L353" s="426">
        <f t="shared" si="5"/>
        <v>0</v>
      </c>
      <c r="M353" s="427"/>
      <c r="N353" s="426"/>
    </row>
    <row r="354" spans="2:14" s="423" customFormat="1" ht="11.25" customHeight="1" x14ac:dyDescent="0.2">
      <c r="B354" s="424">
        <f>'آبان 1400'!B356</f>
        <v>350</v>
      </c>
      <c r="C354" s="424" t="str">
        <f>'آبان 1400'!E356</f>
        <v>اسماعیل</v>
      </c>
      <c r="D354" s="424" t="str">
        <f>'آبان 1400'!F356</f>
        <v>سلیمی فرد</v>
      </c>
      <c r="E354" s="424" t="str">
        <f>'آبان 1400'!G356</f>
        <v>نگهبان</v>
      </c>
      <c r="F354" s="424" t="str">
        <f>'آبان 1400'!H356</f>
        <v>تهران</v>
      </c>
      <c r="G354" s="424" t="str">
        <f>'آبان 1400'!I356</f>
        <v>374-813-4126922-1</v>
      </c>
      <c r="H354" s="424" t="str">
        <f>'آبان 1400'!J356</f>
        <v>0589942670</v>
      </c>
      <c r="I354" s="425">
        <f>'آبان 1400'!BH356</f>
        <v>71688474</v>
      </c>
      <c r="K354" s="426">
        <f>'آبان 1400'!BH356</f>
        <v>71688474</v>
      </c>
      <c r="L354" s="426">
        <f t="shared" si="5"/>
        <v>0</v>
      </c>
      <c r="M354" s="427"/>
      <c r="N354" s="426"/>
    </row>
    <row r="355" spans="2:14" s="423" customFormat="1" ht="11.25" customHeight="1" x14ac:dyDescent="0.2">
      <c r="B355" s="424">
        <f>'آبان 1400'!B357</f>
        <v>351</v>
      </c>
      <c r="C355" s="424" t="str">
        <f>'آبان 1400'!E357</f>
        <v>شهرام</v>
      </c>
      <c r="D355" s="424" t="str">
        <f>'آبان 1400'!F357</f>
        <v>بهرامی</v>
      </c>
      <c r="E355" s="424" t="str">
        <f>'آبان 1400'!G357</f>
        <v>نگهبان</v>
      </c>
      <c r="F355" s="424" t="str">
        <f>'آبان 1400'!H357</f>
        <v>تهران</v>
      </c>
      <c r="G355" s="424" t="str">
        <f>'آبان 1400'!I357</f>
        <v>115-813-6469189-1</v>
      </c>
      <c r="H355" s="424" t="str">
        <f>'آبان 1400'!J357</f>
        <v>0053819101</v>
      </c>
      <c r="I355" s="425">
        <f>'آبان 1400'!BH357</f>
        <v>71688474</v>
      </c>
      <c r="K355" s="426">
        <f>'آبان 1400'!BH357</f>
        <v>71688474</v>
      </c>
      <c r="L355" s="426">
        <f t="shared" si="5"/>
        <v>0</v>
      </c>
      <c r="M355" s="427"/>
      <c r="N355" s="426"/>
    </row>
    <row r="356" spans="2:14" s="423" customFormat="1" ht="11.25" customHeight="1" x14ac:dyDescent="0.2">
      <c r="B356" s="424">
        <f>'آبان 1400'!B358</f>
        <v>352</v>
      </c>
      <c r="C356" s="424" t="str">
        <f>'آبان 1400'!E358</f>
        <v xml:space="preserve">احمد </v>
      </c>
      <c r="D356" s="424" t="str">
        <f>'آبان 1400'!F358</f>
        <v>شقاقی</v>
      </c>
      <c r="E356" s="424" t="str">
        <f>'آبان 1400'!G358</f>
        <v>نگهبان</v>
      </c>
      <c r="F356" s="424" t="str">
        <f>'آبان 1400'!H358</f>
        <v>تهران</v>
      </c>
      <c r="G356" s="424" t="str">
        <f>'آبان 1400'!I358</f>
        <v>366-700-4128193-1</v>
      </c>
      <c r="H356" s="424" t="str">
        <f>'آبان 1400'!J358</f>
        <v>0050526014</v>
      </c>
      <c r="I356" s="425">
        <f>'آبان 1400'!BH358</f>
        <v>69032979</v>
      </c>
      <c r="K356" s="426">
        <f>'آبان 1400'!BH358</f>
        <v>69032979</v>
      </c>
      <c r="L356" s="426">
        <f t="shared" si="5"/>
        <v>0</v>
      </c>
      <c r="M356" s="427"/>
      <c r="N356" s="426"/>
    </row>
    <row r="357" spans="2:14" s="423" customFormat="1" ht="11.25" customHeight="1" x14ac:dyDescent="0.2">
      <c r="B357" s="424">
        <f>'آبان 1400'!B359</f>
        <v>353</v>
      </c>
      <c r="C357" s="424" t="str">
        <f>'آبان 1400'!E359</f>
        <v>ابراهیم</v>
      </c>
      <c r="D357" s="424" t="str">
        <f>'آبان 1400'!F359</f>
        <v>ذوالقدر</v>
      </c>
      <c r="E357" s="424" t="str">
        <f>'آبان 1400'!G359</f>
        <v>نگهبان</v>
      </c>
      <c r="F357" s="424" t="str">
        <f>'آبان 1400'!H359</f>
        <v>تهران</v>
      </c>
      <c r="G357" s="424" t="str">
        <f>'آبان 1400'!I359</f>
        <v>366-700-4127373-1</v>
      </c>
      <c r="H357" s="424" t="str">
        <f>'آبان 1400'!J359</f>
        <v>0043951317</v>
      </c>
      <c r="I357" s="425">
        <f>'آبان 1400'!BH359</f>
        <v>66377484</v>
      </c>
      <c r="K357" s="426">
        <f>'آبان 1400'!BH359</f>
        <v>66377484</v>
      </c>
      <c r="L357" s="426">
        <f t="shared" si="5"/>
        <v>0</v>
      </c>
      <c r="M357" s="427"/>
      <c r="N357" s="426"/>
    </row>
    <row r="358" spans="2:14" s="423" customFormat="1" ht="11.25" customHeight="1" x14ac:dyDescent="0.2">
      <c r="B358" s="424">
        <f>'آبان 1400'!B360</f>
        <v>354</v>
      </c>
      <c r="C358" s="424" t="str">
        <f>'آبان 1400'!E360</f>
        <v>اسماعیل</v>
      </c>
      <c r="D358" s="424" t="str">
        <f>'آبان 1400'!F360</f>
        <v>قسمتی</v>
      </c>
      <c r="E358" s="424" t="str">
        <f>'آبان 1400'!G360</f>
        <v>نگهبان</v>
      </c>
      <c r="F358" s="424" t="str">
        <f>'آبان 1400'!H360</f>
        <v>تهران</v>
      </c>
      <c r="G358" s="424" t="str">
        <f>'آبان 1400'!I360</f>
        <v>122-700-4130540-1</v>
      </c>
      <c r="H358" s="424" t="str">
        <f>'آبان 1400'!J360</f>
        <v>0084492880</v>
      </c>
      <c r="I358" s="425">
        <f>'آبان 1400'!BH360</f>
        <v>63887061</v>
      </c>
      <c r="K358" s="426">
        <f>'آبان 1400'!BH360</f>
        <v>63887061</v>
      </c>
      <c r="L358" s="426">
        <f t="shared" si="5"/>
        <v>0</v>
      </c>
      <c r="M358" s="427"/>
      <c r="N358" s="426"/>
    </row>
    <row r="359" spans="2:14" s="423" customFormat="1" ht="11.25" customHeight="1" x14ac:dyDescent="0.2">
      <c r="B359" s="424">
        <f>'آبان 1400'!B361</f>
        <v>355</v>
      </c>
      <c r="C359" s="424" t="str">
        <f>'آبان 1400'!E361</f>
        <v>علیرضا</v>
      </c>
      <c r="D359" s="424" t="str">
        <f>'آبان 1400'!F361</f>
        <v>احمدی آشتیانی</v>
      </c>
      <c r="E359" s="424" t="str">
        <f>'آبان 1400'!G361</f>
        <v>نگهبان</v>
      </c>
      <c r="F359" s="424" t="str">
        <f>'آبان 1400'!H361</f>
        <v>تهران</v>
      </c>
      <c r="G359" s="424" t="str">
        <f>'آبان 1400'!I361</f>
        <v>410-813-4127517-1</v>
      </c>
      <c r="H359" s="424" t="str">
        <f>'آبان 1400'!J361</f>
        <v>0510023029</v>
      </c>
      <c r="I359" s="425">
        <f>'آبان 1400'!BH361</f>
        <v>62575261</v>
      </c>
      <c r="K359" s="426">
        <f>'آبان 1400'!BH361</f>
        <v>62575261</v>
      </c>
      <c r="L359" s="426">
        <f t="shared" si="5"/>
        <v>0</v>
      </c>
      <c r="M359" s="427"/>
      <c r="N359" s="426"/>
    </row>
    <row r="360" spans="2:14" s="423" customFormat="1" ht="11.25" customHeight="1" x14ac:dyDescent="0.2">
      <c r="B360" s="424">
        <f>'آبان 1400'!B362</f>
        <v>356</v>
      </c>
      <c r="C360" s="424" t="str">
        <f>'آبان 1400'!E362</f>
        <v>امید</v>
      </c>
      <c r="D360" s="424" t="str">
        <f>'آبان 1400'!F362</f>
        <v>فولادی</v>
      </c>
      <c r="E360" s="424" t="str">
        <f>'آبان 1400'!G362</f>
        <v>نگهبان</v>
      </c>
      <c r="F360" s="424" t="str">
        <f>'آبان 1400'!H362</f>
        <v>تهران</v>
      </c>
      <c r="G360" s="424" t="str">
        <f>'آبان 1400'!I362</f>
        <v>124-12-130026-1</v>
      </c>
      <c r="H360" s="424" t="str">
        <f>'آبان 1400'!J362</f>
        <v>0015778231</v>
      </c>
      <c r="I360" s="425">
        <f>'آبان 1400'!BH362</f>
        <v>62575261</v>
      </c>
      <c r="K360" s="426">
        <f>'آبان 1400'!BH362</f>
        <v>62575261</v>
      </c>
      <c r="L360" s="426">
        <f t="shared" si="5"/>
        <v>0</v>
      </c>
      <c r="M360" s="427"/>
      <c r="N360" s="426"/>
    </row>
    <row r="361" spans="2:14" s="423" customFormat="1" ht="11.25" customHeight="1" x14ac:dyDescent="0.2">
      <c r="B361" s="424">
        <f>'آبان 1400'!B363</f>
        <v>357</v>
      </c>
      <c r="C361" s="424" t="str">
        <f>'آبان 1400'!E363</f>
        <v>مهدی</v>
      </c>
      <c r="D361" s="424" t="str">
        <f>'آبان 1400'!F363</f>
        <v>ژیواره</v>
      </c>
      <c r="E361" s="424" t="str">
        <f>'آبان 1400'!G363</f>
        <v>نگهبان</v>
      </c>
      <c r="F361" s="424" t="str">
        <f>'آبان 1400'!H363</f>
        <v>تهران</v>
      </c>
      <c r="G361" s="424" t="str">
        <f>'آبان 1400'!I363</f>
        <v>366-876-4135584-1</v>
      </c>
      <c r="H361" s="424">
        <f>'آبان 1400'!J363</f>
        <v>2710327368</v>
      </c>
      <c r="I361" s="425">
        <f>'آبان 1400'!BH363</f>
        <v>64261861</v>
      </c>
      <c r="K361" s="426">
        <f>'آبان 1400'!BH363</f>
        <v>64261861</v>
      </c>
      <c r="L361" s="426">
        <f t="shared" si="5"/>
        <v>0</v>
      </c>
      <c r="M361" s="427"/>
      <c r="N361" s="426"/>
    </row>
    <row r="362" spans="2:14" s="423" customFormat="1" ht="11.25" customHeight="1" x14ac:dyDescent="0.2">
      <c r="B362" s="424">
        <f>'آبان 1400'!B364</f>
        <v>358</v>
      </c>
      <c r="C362" s="424" t="str">
        <f>'آبان 1400'!E364</f>
        <v>علی</v>
      </c>
      <c r="D362" s="424" t="str">
        <f>'آبان 1400'!F364</f>
        <v>حقانه فر</v>
      </c>
      <c r="E362" s="424" t="str">
        <f>'آبان 1400'!G364</f>
        <v>نگهبان</v>
      </c>
      <c r="F362" s="424" t="str">
        <f>'آبان 1400'!H364</f>
        <v>تهران</v>
      </c>
      <c r="G362" s="424" t="str">
        <f>'آبان 1400'!I364</f>
        <v>410-700-3819087-1</v>
      </c>
      <c r="H362" s="424" t="str">
        <f>'آبان 1400'!J364</f>
        <v>0071151151</v>
      </c>
      <c r="I362" s="425">
        <f>'آبان 1400'!BH364</f>
        <v>69198051</v>
      </c>
      <c r="K362" s="426">
        <f>'آبان 1400'!BH364</f>
        <v>69198051</v>
      </c>
      <c r="L362" s="426">
        <f t="shared" si="5"/>
        <v>0</v>
      </c>
      <c r="M362" s="427"/>
      <c r="N362" s="426"/>
    </row>
    <row r="363" spans="2:14" s="423" customFormat="1" ht="11.25" customHeight="1" x14ac:dyDescent="0.2">
      <c r="B363" s="424">
        <f>'آبان 1400'!B365</f>
        <v>359</v>
      </c>
      <c r="C363" s="424" t="str">
        <f>'آبان 1400'!E365</f>
        <v>هادی</v>
      </c>
      <c r="D363" s="424" t="str">
        <f>'آبان 1400'!F365</f>
        <v>خدمتکار شهیدی</v>
      </c>
      <c r="E363" s="424" t="str">
        <f>'آبان 1400'!G365</f>
        <v>نگهبان</v>
      </c>
      <c r="F363" s="424" t="str">
        <f>'آبان 1400'!H365</f>
        <v>تهران</v>
      </c>
      <c r="G363" s="424" t="str">
        <f>'آبان 1400'!I365</f>
        <v>438-813-4156149-1</v>
      </c>
      <c r="H363" s="424" t="str">
        <f>'آبان 1400'!J365</f>
        <v>0062919296</v>
      </c>
      <c r="I363" s="425">
        <f>'آبان 1400'!BH365</f>
        <v>66542556</v>
      </c>
      <c r="K363" s="426">
        <f>'آبان 1400'!BH365</f>
        <v>66542556</v>
      </c>
      <c r="L363" s="426">
        <f t="shared" si="5"/>
        <v>0</v>
      </c>
      <c r="M363" s="427"/>
      <c r="N363" s="426"/>
    </row>
    <row r="364" spans="2:14" s="423" customFormat="1" ht="11.25" customHeight="1" x14ac:dyDescent="0.2">
      <c r="B364" s="424">
        <f>'آبان 1400'!B366</f>
        <v>360</v>
      </c>
      <c r="C364" s="424" t="str">
        <f>'آبان 1400'!E366</f>
        <v>میلاد</v>
      </c>
      <c r="D364" s="424" t="str">
        <f>'آبان 1400'!F366</f>
        <v>اشرفی پور</v>
      </c>
      <c r="E364" s="424" t="str">
        <f>'آبان 1400'!G366</f>
        <v>نگهبان</v>
      </c>
      <c r="F364" s="424" t="str">
        <f>'آبان 1400'!H366</f>
        <v>تهران</v>
      </c>
      <c r="G364" s="424" t="str">
        <f>'آبان 1400'!I366</f>
        <v>360-700-4154490-1</v>
      </c>
      <c r="H364" s="424" t="str">
        <f>'آبان 1400'!J366</f>
        <v>0020047258</v>
      </c>
      <c r="I364" s="425">
        <f>'آبان 1400'!BH366</f>
        <v>63887061</v>
      </c>
      <c r="K364" s="426">
        <f>'آبان 1400'!BH366</f>
        <v>63887061</v>
      </c>
      <c r="L364" s="426">
        <f t="shared" si="5"/>
        <v>0</v>
      </c>
      <c r="M364" s="427"/>
      <c r="N364" s="426"/>
    </row>
    <row r="365" spans="2:14" s="423" customFormat="1" ht="11.25" customHeight="1" x14ac:dyDescent="0.2">
      <c r="B365" s="424">
        <f>'آبان 1400'!B367</f>
        <v>361</v>
      </c>
      <c r="C365" s="424" t="str">
        <f>'آبان 1400'!E367</f>
        <v>مصطفی</v>
      </c>
      <c r="D365" s="424" t="str">
        <f>'آبان 1400'!F367</f>
        <v>خداکرمی</v>
      </c>
      <c r="E365" s="424" t="str">
        <f>'آبان 1400'!G367</f>
        <v>نگهبان</v>
      </c>
      <c r="F365" s="424" t="str">
        <f>'آبان 1400'!H367</f>
        <v>تهران</v>
      </c>
      <c r="G365" s="424" t="str">
        <f>'آبان 1400'!I367</f>
        <v>372-700-4158025-1</v>
      </c>
      <c r="H365" s="424" t="str">
        <f>'آبان 1400'!J367</f>
        <v>0074992120</v>
      </c>
      <c r="I365" s="425">
        <f>'آبان 1400'!BH367</f>
        <v>69198051</v>
      </c>
      <c r="K365" s="426">
        <f>'آبان 1400'!BH367</f>
        <v>69198051</v>
      </c>
      <c r="L365" s="426">
        <f t="shared" si="5"/>
        <v>0</v>
      </c>
      <c r="M365" s="427"/>
      <c r="N365" s="426"/>
    </row>
    <row r="366" spans="2:14" s="423" customFormat="1" ht="11.25" customHeight="1" x14ac:dyDescent="0.2">
      <c r="B366" s="424">
        <f>'آبان 1400'!B368</f>
        <v>362</v>
      </c>
      <c r="C366" s="424" t="str">
        <f>'آبان 1400'!E368</f>
        <v>محمدرضا</v>
      </c>
      <c r="D366" s="424" t="str">
        <f>'آبان 1400'!F368</f>
        <v>شریعت</v>
      </c>
      <c r="E366" s="424" t="str">
        <f>'آبان 1400'!G368</f>
        <v>نگهبان</v>
      </c>
      <c r="F366" s="424" t="str">
        <f>'آبان 1400'!H368</f>
        <v>تهران</v>
      </c>
      <c r="G366" s="424" t="str">
        <f>'آبان 1400'!I368</f>
        <v>410-700-4109088-1</v>
      </c>
      <c r="H366" s="424" t="str">
        <f>'آبان 1400'!J368</f>
        <v>0012484075</v>
      </c>
      <c r="I366" s="425">
        <f>'آبان 1400'!BH368</f>
        <v>63887061</v>
      </c>
      <c r="K366" s="426">
        <f>'آبان 1400'!BH368</f>
        <v>63887061</v>
      </c>
      <c r="L366" s="426">
        <f t="shared" si="5"/>
        <v>0</v>
      </c>
      <c r="M366" s="427"/>
      <c r="N366" s="426"/>
    </row>
    <row r="367" spans="2:14" s="423" customFormat="1" ht="11.25" customHeight="1" x14ac:dyDescent="0.2">
      <c r="B367" s="424">
        <f>'آبان 1400'!B369</f>
        <v>363</v>
      </c>
      <c r="C367" s="424" t="str">
        <f>'آبان 1400'!E369</f>
        <v>جواد</v>
      </c>
      <c r="D367" s="424" t="str">
        <f>'آبان 1400'!F369</f>
        <v>عبدالمحمدی</v>
      </c>
      <c r="E367" s="424" t="str">
        <f>'آبان 1400'!G369</f>
        <v>نگهبان</v>
      </c>
      <c r="F367" s="424" t="str">
        <f>'آبان 1400'!H369</f>
        <v>تهران</v>
      </c>
      <c r="G367" s="424" t="str">
        <f>'آبان 1400'!I369</f>
        <v>384-12-4182406-1</v>
      </c>
      <c r="H367" s="424" t="str">
        <f>'آبان 1400'!J369</f>
        <v>0084652543</v>
      </c>
      <c r="I367" s="425">
        <f>'آبان 1400'!BH369</f>
        <v>66542556</v>
      </c>
      <c r="K367" s="426">
        <f>'آبان 1400'!BH369</f>
        <v>66542556</v>
      </c>
      <c r="L367" s="426">
        <f t="shared" si="5"/>
        <v>0</v>
      </c>
      <c r="M367" s="427"/>
      <c r="N367" s="426"/>
    </row>
    <row r="368" spans="2:14" s="423" customFormat="1" ht="11.25" customHeight="1" x14ac:dyDescent="0.2">
      <c r="B368" s="424">
        <f>'آبان 1400'!B370</f>
        <v>364</v>
      </c>
      <c r="C368" s="424" t="str">
        <f>'آبان 1400'!E370</f>
        <v>پرویز</v>
      </c>
      <c r="D368" s="424" t="str">
        <f>'آبان 1400'!F370</f>
        <v>محرابی</v>
      </c>
      <c r="E368" s="424" t="str">
        <f>'آبان 1400'!G370</f>
        <v>نگهبان</v>
      </c>
      <c r="F368" s="424" t="str">
        <f>'آبان 1400'!H370</f>
        <v>تهران</v>
      </c>
      <c r="G368" s="424" t="str">
        <f>'آبان 1400'!I370</f>
        <v>433-876-4180474-1</v>
      </c>
      <c r="H368" s="424" t="str">
        <f>'آبان 1400'!J370</f>
        <v>4030624812</v>
      </c>
      <c r="I368" s="425">
        <f>'آبان 1400'!BH370</f>
        <v>69198051</v>
      </c>
      <c r="K368" s="426">
        <f>'آبان 1400'!BH370</f>
        <v>69198051</v>
      </c>
      <c r="L368" s="426">
        <f t="shared" si="5"/>
        <v>0</v>
      </c>
      <c r="M368" s="427"/>
      <c r="N368" s="426"/>
    </row>
    <row r="369" spans="2:14" s="423" customFormat="1" ht="11.25" customHeight="1" x14ac:dyDescent="0.2">
      <c r="B369" s="424">
        <f>'آبان 1400'!B371</f>
        <v>365</v>
      </c>
      <c r="C369" s="424" t="str">
        <f>'آبان 1400'!E371</f>
        <v>حمیدرضا</v>
      </c>
      <c r="D369" s="424" t="str">
        <f>'آبان 1400'!F371</f>
        <v>علیپور سوداگر</v>
      </c>
      <c r="E369" s="424" t="str">
        <f>'آبان 1400'!G371</f>
        <v>نگهبان</v>
      </c>
      <c r="F369" s="424" t="str">
        <f>'آبان 1400'!H371</f>
        <v>تهران</v>
      </c>
      <c r="G369" s="424" t="str">
        <f>'آبان 1400'!I371</f>
        <v>220-12-4166034-1</v>
      </c>
      <c r="H369" s="424" t="str">
        <f>'آبان 1400'!J371</f>
        <v>0076305686</v>
      </c>
      <c r="I369" s="425">
        <f>'آبان 1400'!BH371</f>
        <v>65980356</v>
      </c>
      <c r="K369" s="426">
        <f>'آبان 1400'!BH371</f>
        <v>65980356</v>
      </c>
      <c r="L369" s="426">
        <f t="shared" si="5"/>
        <v>0</v>
      </c>
      <c r="M369" s="427"/>
      <c r="N369" s="426"/>
    </row>
    <row r="370" spans="2:14" s="423" customFormat="1" ht="11.25" customHeight="1" x14ac:dyDescent="0.2">
      <c r="B370" s="424">
        <f>'آبان 1400'!B372</f>
        <v>366</v>
      </c>
      <c r="C370" s="424" t="str">
        <f>'آبان 1400'!E372</f>
        <v>هادی</v>
      </c>
      <c r="D370" s="424" t="str">
        <f>'آبان 1400'!F372</f>
        <v>خرم فر</v>
      </c>
      <c r="E370" s="424" t="str">
        <f>'آبان 1400'!G372</f>
        <v>نگهبان</v>
      </c>
      <c r="F370" s="424" t="str">
        <f>'آبان 1400'!H372</f>
        <v>تهران</v>
      </c>
      <c r="G370" s="424" t="str">
        <f>'آبان 1400'!I372</f>
        <v>390-700-4098434-1</v>
      </c>
      <c r="H370" s="424" t="str">
        <f>'آبان 1400'!J372</f>
        <v>0073180785</v>
      </c>
      <c r="I370" s="425">
        <f>'آبان 1400'!BH372</f>
        <v>66377484</v>
      </c>
      <c r="K370" s="426">
        <f>'آبان 1400'!BH372</f>
        <v>66377484</v>
      </c>
      <c r="L370" s="426">
        <f t="shared" si="5"/>
        <v>0</v>
      </c>
      <c r="M370" s="427"/>
      <c r="N370" s="426"/>
    </row>
    <row r="371" spans="2:14" s="423" customFormat="1" ht="11.25" customHeight="1" x14ac:dyDescent="0.2">
      <c r="B371" s="424">
        <f>'آبان 1400'!B373</f>
        <v>367</v>
      </c>
      <c r="C371" s="424" t="str">
        <f>'آبان 1400'!E373</f>
        <v>محمد</v>
      </c>
      <c r="D371" s="424" t="str">
        <f>'آبان 1400'!F373</f>
        <v>غلامپور</v>
      </c>
      <c r="E371" s="424" t="str">
        <f>'آبان 1400'!G373</f>
        <v>نگهبان</v>
      </c>
      <c r="F371" s="424" t="str">
        <f>'آبان 1400'!H373</f>
        <v>تهران</v>
      </c>
      <c r="G371" s="424" t="str">
        <f>'آبان 1400'!I373</f>
        <v>292-700-4183788-1</v>
      </c>
      <c r="H371" s="424" t="str">
        <f>'آبان 1400'!J373</f>
        <v>0011141190</v>
      </c>
      <c r="I371" s="425">
        <f>'آبان 1400'!BH373</f>
        <v>72118793</v>
      </c>
      <c r="K371" s="426">
        <f>'آبان 1400'!BH373</f>
        <v>72118793</v>
      </c>
      <c r="L371" s="426">
        <f t="shared" si="5"/>
        <v>0</v>
      </c>
      <c r="M371" s="427"/>
      <c r="N371" s="426"/>
    </row>
    <row r="372" spans="2:14" s="423" customFormat="1" ht="11.25" customHeight="1" x14ac:dyDescent="0.2">
      <c r="B372" s="424">
        <f>'آبان 1400'!B374</f>
        <v>368</v>
      </c>
      <c r="C372" s="424" t="str">
        <f>'آبان 1400'!E374</f>
        <v>فرهاد</v>
      </c>
      <c r="D372" s="424" t="str">
        <f>'آبان 1400'!F374</f>
        <v>ندری</v>
      </c>
      <c r="E372" s="424" t="str">
        <f>'آبان 1400'!G374</f>
        <v>نگهبان</v>
      </c>
      <c r="F372" s="424" t="str">
        <f>'آبان 1400'!H374</f>
        <v>تهران</v>
      </c>
      <c r="G372" s="424" t="str">
        <f>'آبان 1400'!I374</f>
        <v>365-700-4230030-1</v>
      </c>
      <c r="H372" s="424" t="str">
        <f>'آبان 1400'!J374</f>
        <v>0014483742</v>
      </c>
      <c r="I372" s="425">
        <f>'آبان 1400'!BH374</f>
        <v>63887061</v>
      </c>
      <c r="K372" s="426">
        <f>'آبان 1400'!BH374</f>
        <v>63887061</v>
      </c>
      <c r="L372" s="426">
        <f t="shared" si="5"/>
        <v>0</v>
      </c>
      <c r="M372" s="427"/>
      <c r="N372" s="426"/>
    </row>
    <row r="373" spans="2:14" s="423" customFormat="1" ht="11.25" customHeight="1" x14ac:dyDescent="0.2">
      <c r="B373" s="424">
        <f>'آبان 1400'!B375</f>
        <v>369</v>
      </c>
      <c r="C373" s="424" t="str">
        <f>'آبان 1400'!E375</f>
        <v>سعید</v>
      </c>
      <c r="D373" s="424" t="str">
        <f>'آبان 1400'!F375</f>
        <v>سعیدی</v>
      </c>
      <c r="E373" s="424" t="str">
        <f>'آبان 1400'!G375</f>
        <v>نگهبان</v>
      </c>
      <c r="F373" s="424" t="str">
        <f>'آبان 1400'!H375</f>
        <v>تهران</v>
      </c>
      <c r="G373" s="424" t="str">
        <f>'آبان 1400'!I375</f>
        <v>117-813-2343532-2</v>
      </c>
      <c r="H373" s="424" t="str">
        <f>'آبان 1400'!J375</f>
        <v>0084517379</v>
      </c>
      <c r="I373" s="425">
        <f>'آبان 1400'!BH375</f>
        <v>74961688</v>
      </c>
      <c r="K373" s="426">
        <f>'آبان 1400'!BH375</f>
        <v>74961688</v>
      </c>
      <c r="L373" s="426">
        <f t="shared" si="5"/>
        <v>0</v>
      </c>
      <c r="M373" s="427"/>
      <c r="N373" s="426"/>
    </row>
    <row r="374" spans="2:14" s="423" customFormat="1" ht="11.25" customHeight="1" x14ac:dyDescent="0.2">
      <c r="B374" s="424">
        <f>'آبان 1400'!B376</f>
        <v>370</v>
      </c>
      <c r="C374" s="424" t="str">
        <f>'آبان 1400'!E376</f>
        <v>سید امیرحسین</v>
      </c>
      <c r="D374" s="424" t="str">
        <f>'آبان 1400'!F376</f>
        <v>افرازیان</v>
      </c>
      <c r="E374" s="424" t="str">
        <f>'آبان 1400'!G376</f>
        <v>نگهبان</v>
      </c>
      <c r="F374" s="424" t="str">
        <f>'آبان 1400'!H376</f>
        <v>تهران</v>
      </c>
      <c r="G374" s="424" t="str">
        <f>'آبان 1400'!I376</f>
        <v>121-813-2519294-1</v>
      </c>
      <c r="H374" s="424" t="str">
        <f>'آبان 1400'!J376</f>
        <v>4240414776</v>
      </c>
      <c r="I374" s="425">
        <f>'آبان 1400'!BH376</f>
        <v>63887061</v>
      </c>
      <c r="K374" s="426">
        <f>'آبان 1400'!BH376</f>
        <v>63887061</v>
      </c>
      <c r="L374" s="426">
        <f t="shared" si="5"/>
        <v>0</v>
      </c>
      <c r="M374" s="427"/>
      <c r="N374" s="426"/>
    </row>
    <row r="375" spans="2:14" s="423" customFormat="1" ht="11.25" customHeight="1" x14ac:dyDescent="0.2">
      <c r="B375" s="424">
        <f>'آبان 1400'!B377</f>
        <v>371</v>
      </c>
      <c r="C375" s="424" t="str">
        <f>'آبان 1400'!E377</f>
        <v>حمیدرضا</v>
      </c>
      <c r="D375" s="424" t="str">
        <f>'آبان 1400'!F377</f>
        <v>نوبخت</v>
      </c>
      <c r="E375" s="424" t="str">
        <f>'آبان 1400'!G377</f>
        <v>نگهبان</v>
      </c>
      <c r="F375" s="424" t="str">
        <f>'آبان 1400'!H377</f>
        <v>تهران</v>
      </c>
      <c r="G375" s="424" t="str">
        <f>'آبان 1400'!I377</f>
        <v>390-700-4242150-1</v>
      </c>
      <c r="H375" s="424" t="str">
        <f>'آبان 1400'!J377</f>
        <v>0056431341</v>
      </c>
      <c r="I375" s="425">
        <f>'آبان 1400'!BH377</f>
        <v>63887061</v>
      </c>
      <c r="K375" s="426">
        <f>'آبان 1400'!BH377</f>
        <v>63887061</v>
      </c>
      <c r="L375" s="426">
        <f t="shared" si="5"/>
        <v>0</v>
      </c>
      <c r="M375" s="427"/>
      <c r="N375" s="426"/>
    </row>
    <row r="376" spans="2:14" s="423" customFormat="1" ht="11.25" customHeight="1" x14ac:dyDescent="0.2">
      <c r="B376" s="424">
        <f>'آبان 1400'!B378</f>
        <v>372</v>
      </c>
      <c r="C376" s="424" t="str">
        <f>'آبان 1400'!E378</f>
        <v>محمد</v>
      </c>
      <c r="D376" s="424" t="str">
        <f>'آبان 1400'!F378</f>
        <v xml:space="preserve">علیپور </v>
      </c>
      <c r="E376" s="424" t="str">
        <f>'آبان 1400'!G378</f>
        <v>نگهبان</v>
      </c>
      <c r="F376" s="424" t="str">
        <f>'آبان 1400'!H378</f>
        <v>تهران</v>
      </c>
      <c r="G376" s="424" t="str">
        <f>'آبان 1400'!I378</f>
        <v>390-700-4248940-1</v>
      </c>
      <c r="H376" s="424" t="str">
        <f>'آبان 1400'!J378</f>
        <v>0480121966</v>
      </c>
      <c r="I376" s="425">
        <f>'آبان 1400'!BH378</f>
        <v>69198051</v>
      </c>
      <c r="K376" s="426">
        <f>'آبان 1400'!BH378</f>
        <v>69198051</v>
      </c>
      <c r="L376" s="426">
        <f t="shared" si="5"/>
        <v>0</v>
      </c>
      <c r="M376" s="427"/>
      <c r="N376" s="426"/>
    </row>
    <row r="377" spans="2:14" s="423" customFormat="1" ht="11.25" customHeight="1" x14ac:dyDescent="0.2">
      <c r="B377" s="424">
        <f>'آبان 1400'!B379</f>
        <v>373</v>
      </c>
      <c r="C377" s="424" t="str">
        <f>'آبان 1400'!E379</f>
        <v>عباس</v>
      </c>
      <c r="D377" s="424" t="str">
        <f>'آبان 1400'!F379</f>
        <v>بهرامی بابا حیدری</v>
      </c>
      <c r="E377" s="424" t="str">
        <f>'آبان 1400'!G379</f>
        <v>نگهبان</v>
      </c>
      <c r="F377" s="424" t="str">
        <f>'آبان 1400'!H379</f>
        <v>تهران</v>
      </c>
      <c r="G377" s="424" t="str">
        <f>'آبان 1400'!I379</f>
        <v>366-700-4213104-1</v>
      </c>
      <c r="H377" s="424" t="str">
        <f>'آبان 1400'!J379</f>
        <v>4670132891</v>
      </c>
      <c r="I377" s="425">
        <f>'آبان 1400'!BH379</f>
        <v>69275898</v>
      </c>
      <c r="K377" s="426">
        <f>'آبان 1400'!BH379</f>
        <v>69275898</v>
      </c>
      <c r="L377" s="426">
        <f t="shared" si="5"/>
        <v>0</v>
      </c>
      <c r="M377" s="427"/>
      <c r="N377" s="426"/>
    </row>
    <row r="378" spans="2:14" s="423" customFormat="1" ht="11.25" customHeight="1" x14ac:dyDescent="0.2">
      <c r="B378" s="424">
        <f>'آبان 1400'!B380</f>
        <v>374</v>
      </c>
      <c r="C378" s="424" t="str">
        <f>'آبان 1400'!E380</f>
        <v>عبداله</v>
      </c>
      <c r="D378" s="424" t="str">
        <f>'آبان 1400'!F380</f>
        <v>شهبازی</v>
      </c>
      <c r="E378" s="424" t="str">
        <f>'آبان 1400'!G380</f>
        <v>نگهبان</v>
      </c>
      <c r="F378" s="424" t="str">
        <f>'آبان 1400'!H380</f>
        <v>تهران</v>
      </c>
      <c r="G378" s="424" t="str">
        <f>'آبان 1400'!I380</f>
        <v>384-12-4269730-1</v>
      </c>
      <c r="H378" s="424" t="str">
        <f>'آبان 1400'!J380</f>
        <v>0061161608</v>
      </c>
      <c r="I378" s="425">
        <f>'آبان 1400'!BH380</f>
        <v>63324861</v>
      </c>
      <c r="K378" s="426">
        <f>'آبان 1400'!BH380</f>
        <v>63324861</v>
      </c>
      <c r="L378" s="426">
        <f t="shared" si="5"/>
        <v>0</v>
      </c>
      <c r="M378" s="427"/>
      <c r="N378" s="426"/>
    </row>
    <row r="379" spans="2:14" s="423" customFormat="1" ht="11.25" customHeight="1" x14ac:dyDescent="0.2">
      <c r="B379" s="424">
        <f>'آبان 1400'!B381</f>
        <v>375</v>
      </c>
      <c r="C379" s="424" t="str">
        <f>'آبان 1400'!E381</f>
        <v>محمود</v>
      </c>
      <c r="D379" s="424" t="str">
        <f>'آبان 1400'!F381</f>
        <v>کاظمی</v>
      </c>
      <c r="E379" s="424" t="str">
        <f>'آبان 1400'!G381</f>
        <v>نگهبان</v>
      </c>
      <c r="F379" s="424" t="str">
        <f>'آبان 1400'!H381</f>
        <v>تهران</v>
      </c>
      <c r="G379" s="424" t="str">
        <f>'آبان 1400'!I381</f>
        <v>372-813-4294471-1</v>
      </c>
      <c r="H379" s="424" t="str">
        <f>'آبان 1400'!J381</f>
        <v>0069366004</v>
      </c>
      <c r="I379" s="425">
        <f>'آبان 1400'!BH381</f>
        <v>66167756</v>
      </c>
      <c r="K379" s="426">
        <f>'آبان 1400'!BH381</f>
        <v>66167756</v>
      </c>
      <c r="L379" s="426">
        <f t="shared" si="5"/>
        <v>0</v>
      </c>
      <c r="M379" s="427"/>
      <c r="N379" s="426"/>
    </row>
    <row r="380" spans="2:14" s="423" customFormat="1" ht="11.25" customHeight="1" x14ac:dyDescent="0.2">
      <c r="B380" s="424">
        <f>'آبان 1400'!B382</f>
        <v>376</v>
      </c>
      <c r="C380" s="424" t="str">
        <f>'آبان 1400'!E382</f>
        <v>علیرضا</v>
      </c>
      <c r="D380" s="424" t="str">
        <f>'آبان 1400'!F382</f>
        <v>اطاعتی</v>
      </c>
      <c r="E380" s="424" t="str">
        <f>'آبان 1400'!G382</f>
        <v>نگهبان</v>
      </c>
      <c r="F380" s="424" t="str">
        <f>'آبان 1400'!H382</f>
        <v>تهران</v>
      </c>
      <c r="G380" s="424" t="str">
        <f>'آبان 1400'!I382</f>
        <v>115-700-4295949-1</v>
      </c>
      <c r="H380" s="424" t="str">
        <f>'آبان 1400'!J382</f>
        <v>0020295650</v>
      </c>
      <c r="I380" s="425">
        <f>'آبان 1400'!BH382</f>
        <v>63324861</v>
      </c>
      <c r="K380" s="426">
        <f>'آبان 1400'!BH382</f>
        <v>63324861</v>
      </c>
      <c r="L380" s="426">
        <f t="shared" si="5"/>
        <v>0</v>
      </c>
      <c r="M380" s="427"/>
      <c r="N380" s="426"/>
    </row>
    <row r="381" spans="2:14" s="423" customFormat="1" ht="11.25" customHeight="1" x14ac:dyDescent="0.2">
      <c r="B381" s="424">
        <f>'آبان 1400'!B383</f>
        <v>377</v>
      </c>
      <c r="C381" s="424" t="str">
        <f>'آبان 1400'!E383</f>
        <v>مهدی</v>
      </c>
      <c r="D381" s="424" t="str">
        <f>'آبان 1400'!F383</f>
        <v>صالحی وند</v>
      </c>
      <c r="E381" s="424" t="str">
        <f>'آبان 1400'!G383</f>
        <v>نگهبان</v>
      </c>
      <c r="F381" s="424" t="str">
        <f>'آبان 1400'!H383</f>
        <v>تهران</v>
      </c>
      <c r="G381" s="424" t="str">
        <f>'آبان 1400'!I383</f>
        <v>390-813-4296336-1</v>
      </c>
      <c r="H381" s="424" t="str">
        <f>'آبان 1400'!J383</f>
        <v>0610003471</v>
      </c>
      <c r="I381" s="425">
        <f>'آبان 1400'!BH383</f>
        <v>69463298</v>
      </c>
      <c r="K381" s="426">
        <f>'آبان 1400'!BH383</f>
        <v>69463298</v>
      </c>
      <c r="L381" s="426">
        <f t="shared" si="5"/>
        <v>0</v>
      </c>
      <c r="M381" s="427"/>
      <c r="N381" s="426"/>
    </row>
    <row r="382" spans="2:14" s="423" customFormat="1" ht="11.25" customHeight="1" x14ac:dyDescent="0.2">
      <c r="B382" s="424">
        <f>'آبان 1400'!B384</f>
        <v>378</v>
      </c>
      <c r="C382" s="424" t="str">
        <f>'آبان 1400'!E384</f>
        <v>مهدی</v>
      </c>
      <c r="D382" s="424" t="str">
        <f>'آبان 1400'!F384</f>
        <v>خوبرو</v>
      </c>
      <c r="E382" s="424" t="str">
        <f>'آبان 1400'!G384</f>
        <v>نگهبان</v>
      </c>
      <c r="F382" s="424" t="str">
        <f>'آبان 1400'!H384</f>
        <v>تهران</v>
      </c>
      <c r="G382" s="424" t="str">
        <f>'آبان 1400'!I384</f>
        <v>368-12-4352237-1</v>
      </c>
      <c r="H382" s="424" t="str">
        <f>'آبان 1400'!J384</f>
        <v>0060943742</v>
      </c>
      <c r="I382" s="425">
        <f>'آبان 1400'!BH384</f>
        <v>69198051</v>
      </c>
      <c r="K382" s="426">
        <f>'آبان 1400'!BH384</f>
        <v>69198051</v>
      </c>
      <c r="L382" s="426">
        <f t="shared" si="5"/>
        <v>0</v>
      </c>
      <c r="M382" s="427"/>
      <c r="N382" s="426"/>
    </row>
    <row r="383" spans="2:14" s="423" customFormat="1" ht="11.25" customHeight="1" x14ac:dyDescent="0.2">
      <c r="B383" s="424">
        <f>'آبان 1400'!B385</f>
        <v>379</v>
      </c>
      <c r="C383" s="424" t="str">
        <f>'آبان 1400'!E385</f>
        <v>علی</v>
      </c>
      <c r="D383" s="424" t="str">
        <f>'آبان 1400'!F385</f>
        <v>پاشایی</v>
      </c>
      <c r="E383" s="424" t="str">
        <f>'آبان 1400'!G385</f>
        <v>نگهبان</v>
      </c>
      <c r="F383" s="424" t="str">
        <f>'آبان 1400'!H385</f>
        <v>تهران</v>
      </c>
      <c r="G383" s="424" t="str">
        <f>'آبان 1400'!I385</f>
        <v>154-813-4351655-1</v>
      </c>
      <c r="H383" s="424" t="str">
        <f>'آبان 1400'!J385</f>
        <v>3300164133</v>
      </c>
      <c r="I383" s="425">
        <f>'آبان 1400'!BH385</f>
        <v>63887061</v>
      </c>
      <c r="K383" s="426">
        <f>'آبان 1400'!BH385</f>
        <v>63887061</v>
      </c>
      <c r="L383" s="426">
        <f t="shared" si="5"/>
        <v>0</v>
      </c>
      <c r="M383" s="427"/>
      <c r="N383" s="426"/>
    </row>
    <row r="384" spans="2:14" s="423" customFormat="1" ht="11.25" customHeight="1" x14ac:dyDescent="0.2">
      <c r="B384" s="424">
        <f>'آبان 1400'!B386</f>
        <v>380</v>
      </c>
      <c r="C384" s="424" t="str">
        <f>'آبان 1400'!E386</f>
        <v>حسین</v>
      </c>
      <c r="D384" s="424" t="str">
        <f>'آبان 1400'!F386</f>
        <v>فتح علی</v>
      </c>
      <c r="E384" s="424" t="str">
        <f>'آبان 1400'!G386</f>
        <v>نگهبان</v>
      </c>
      <c r="F384" s="424" t="str">
        <f>'آبان 1400'!H386</f>
        <v>تهران</v>
      </c>
      <c r="G384" s="424" t="str">
        <f>'آبان 1400'!I386</f>
        <v>396-700-4376294-1</v>
      </c>
      <c r="H384" s="424" t="str">
        <f>'آبان 1400'!J386</f>
        <v>0492803684</v>
      </c>
      <c r="I384" s="425">
        <f>'آبان 1400'!BH386</f>
        <v>63887061</v>
      </c>
      <c r="K384" s="426">
        <f>'آبان 1400'!BH386</f>
        <v>63887061</v>
      </c>
      <c r="L384" s="426">
        <f t="shared" si="5"/>
        <v>0</v>
      </c>
      <c r="M384" s="427"/>
      <c r="N384" s="426"/>
    </row>
    <row r="385" spans="2:14" s="423" customFormat="1" ht="11.25" customHeight="1" x14ac:dyDescent="0.2">
      <c r="B385" s="424">
        <f>'آبان 1400'!B387</f>
        <v>381</v>
      </c>
      <c r="C385" s="424" t="str">
        <f>'آبان 1400'!E387</f>
        <v>ناصر</v>
      </c>
      <c r="D385" s="424" t="str">
        <f>'آبان 1400'!F387</f>
        <v>اثنی عشری</v>
      </c>
      <c r="E385" s="424" t="str">
        <f>'آبان 1400'!G387</f>
        <v>نگهبان</v>
      </c>
      <c r="F385" s="424" t="str">
        <f>'آبان 1400'!H387</f>
        <v>تهران</v>
      </c>
      <c r="G385" s="424" t="str">
        <f>'آبان 1400'!I387</f>
        <v>424-700-4362783-1</v>
      </c>
      <c r="H385" s="424" t="str">
        <f>'آبان 1400'!J387</f>
        <v>0620519290</v>
      </c>
      <c r="I385" s="425">
        <f>'آبان 1400'!BH387</f>
        <v>66542556</v>
      </c>
      <c r="K385" s="426">
        <f>'آبان 1400'!BH387</f>
        <v>66542556</v>
      </c>
      <c r="L385" s="426">
        <f t="shared" si="5"/>
        <v>0</v>
      </c>
      <c r="M385" s="427"/>
      <c r="N385" s="426"/>
    </row>
    <row r="386" spans="2:14" s="423" customFormat="1" ht="11.25" customHeight="1" x14ac:dyDescent="0.2">
      <c r="B386" s="424">
        <f>'آبان 1400'!B388</f>
        <v>382</v>
      </c>
      <c r="C386" s="424" t="str">
        <f>'آبان 1400'!E388</f>
        <v>مرتضی</v>
      </c>
      <c r="D386" s="424" t="str">
        <f>'آبان 1400'!F388</f>
        <v>ابراهیمی</v>
      </c>
      <c r="E386" s="424" t="str">
        <f>'آبان 1400'!G388</f>
        <v>نگهبان</v>
      </c>
      <c r="F386" s="424" t="str">
        <f>'آبان 1400'!H388</f>
        <v>تهران</v>
      </c>
      <c r="G386" s="424" t="str">
        <f>'آبان 1400'!I388</f>
        <v>124-700-4375430-1</v>
      </c>
      <c r="H386" s="424" t="str">
        <f>'آبان 1400'!J388</f>
        <v>4591228320</v>
      </c>
      <c r="I386" s="425">
        <f>'آبان 1400'!BH388</f>
        <v>63887061</v>
      </c>
      <c r="K386" s="426">
        <f>'آبان 1400'!BH388</f>
        <v>63887061</v>
      </c>
      <c r="L386" s="426">
        <f t="shared" si="5"/>
        <v>0</v>
      </c>
      <c r="M386" s="427"/>
      <c r="N386" s="426"/>
    </row>
    <row r="387" spans="2:14" s="423" customFormat="1" ht="11.25" customHeight="1" x14ac:dyDescent="0.2">
      <c r="B387" s="424">
        <f>'آبان 1400'!B389</f>
        <v>383</v>
      </c>
      <c r="C387" s="424" t="str">
        <f>'آبان 1400'!E389</f>
        <v>شایان</v>
      </c>
      <c r="D387" s="424" t="str">
        <f>'آبان 1400'!F389</f>
        <v>صمدی</v>
      </c>
      <c r="E387" s="424" t="str">
        <f>'آبان 1400'!G389</f>
        <v>نگهبان</v>
      </c>
      <c r="F387" s="424" t="str">
        <f>'آبان 1400'!H389</f>
        <v>تهران</v>
      </c>
      <c r="G387" s="424" t="str">
        <f>'آبان 1400'!I389</f>
        <v>397-700-2757599-1</v>
      </c>
      <c r="H387" s="424" t="str">
        <f>'آبان 1400'!J389</f>
        <v>0020308787</v>
      </c>
      <c r="I387" s="425">
        <f>'آبان 1400'!BH389</f>
        <v>65011461</v>
      </c>
      <c r="K387" s="426">
        <f>'آبان 1400'!BH389</f>
        <v>65011461</v>
      </c>
      <c r="L387" s="426">
        <f t="shared" si="5"/>
        <v>0</v>
      </c>
      <c r="M387" s="427"/>
      <c r="N387" s="426"/>
    </row>
    <row r="388" spans="2:14" s="423" customFormat="1" ht="11.25" customHeight="1" x14ac:dyDescent="0.2">
      <c r="B388" s="424">
        <f>'آبان 1400'!B390</f>
        <v>384</v>
      </c>
      <c r="C388" s="424" t="str">
        <f>'آبان 1400'!E390</f>
        <v>اصغر</v>
      </c>
      <c r="D388" s="424" t="str">
        <f>'آبان 1400'!F390</f>
        <v>رضایی خواجه ایم</v>
      </c>
      <c r="E388" s="424" t="str">
        <f>'آبان 1400'!G390</f>
        <v>نگهبان</v>
      </c>
      <c r="F388" s="424" t="str">
        <f>'آبان 1400'!H390</f>
        <v>ش.تهران</v>
      </c>
      <c r="G388" s="424" t="str">
        <f>'آبان 1400'!I390</f>
        <v>121-800-154350-1</v>
      </c>
      <c r="H388" s="424">
        <f>'آبان 1400'!J390</f>
        <v>60644168</v>
      </c>
      <c r="I388" s="425">
        <f>'آبان 1400'!BH390</f>
        <v>74343969</v>
      </c>
      <c r="K388" s="426">
        <f>'آبان 1400'!BH390</f>
        <v>74343969</v>
      </c>
      <c r="L388" s="426">
        <f t="shared" si="5"/>
        <v>0</v>
      </c>
      <c r="M388" s="427"/>
      <c r="N388" s="426"/>
    </row>
    <row r="389" spans="2:14" s="423" customFormat="1" ht="11.25" customHeight="1" x14ac:dyDescent="0.2">
      <c r="B389" s="424">
        <f>'آبان 1400'!B391</f>
        <v>385</v>
      </c>
      <c r="C389" s="424" t="str">
        <f>'آبان 1400'!E391</f>
        <v>امیرحسین</v>
      </c>
      <c r="D389" s="424" t="str">
        <f>'آبان 1400'!F391</f>
        <v>اسمعیل هراتی</v>
      </c>
      <c r="E389" s="424" t="str">
        <f>'آبان 1400'!G391</f>
        <v>نگهبان</v>
      </c>
      <c r="F389" s="424" t="str">
        <f>'آبان 1400'!H391</f>
        <v>ش.تهران</v>
      </c>
      <c r="G389" s="424" t="str">
        <f>'آبان 1400'!I391</f>
        <v>366-700-4127440-1</v>
      </c>
      <c r="H389" s="424" t="str">
        <f>'آبان 1400'!J391</f>
        <v>0066845602</v>
      </c>
      <c r="I389" s="425">
        <f>'آبان 1400'!BH391</f>
        <v>69032979</v>
      </c>
      <c r="K389" s="426">
        <f>'آبان 1400'!BH391</f>
        <v>69032979</v>
      </c>
      <c r="L389" s="426">
        <f t="shared" si="5"/>
        <v>0</v>
      </c>
      <c r="M389" s="427"/>
      <c r="N389" s="426"/>
    </row>
    <row r="390" spans="2:14" s="423" customFormat="1" ht="11.25" customHeight="1" x14ac:dyDescent="0.2">
      <c r="B390" s="424">
        <f>'آبان 1400'!B392</f>
        <v>386</v>
      </c>
      <c r="C390" s="424" t="str">
        <f>'آبان 1400'!E392</f>
        <v>کریم</v>
      </c>
      <c r="D390" s="424" t="str">
        <f>'آبان 1400'!F392</f>
        <v>صالحی</v>
      </c>
      <c r="E390" s="424" t="str">
        <f>'آبان 1400'!G392</f>
        <v>نگهبان</v>
      </c>
      <c r="F390" s="424" t="str">
        <f>'آبان 1400'!H392</f>
        <v>ش.تهران</v>
      </c>
      <c r="G390" s="424" t="str">
        <f>'آبان 1400'!I392</f>
        <v>121-813-2920395-1</v>
      </c>
      <c r="H390" s="424" t="str">
        <f>'آبان 1400'!J392</f>
        <v>0065056248</v>
      </c>
      <c r="I390" s="425">
        <f>'آبان 1400'!BH392</f>
        <v>77657177</v>
      </c>
      <c r="K390" s="426">
        <f>'آبان 1400'!BH392</f>
        <v>77657177</v>
      </c>
      <c r="L390" s="426">
        <f t="shared" ref="L390:L453" si="6">K390-I390</f>
        <v>0</v>
      </c>
      <c r="M390" s="427"/>
      <c r="N390" s="426"/>
    </row>
    <row r="391" spans="2:14" s="423" customFormat="1" ht="11.25" customHeight="1" x14ac:dyDescent="0.2">
      <c r="B391" s="424">
        <f>'آبان 1400'!B393</f>
        <v>387</v>
      </c>
      <c r="C391" s="424" t="str">
        <f>'آبان 1400'!E393</f>
        <v>یاسر</v>
      </c>
      <c r="D391" s="424" t="str">
        <f>'آبان 1400'!F393</f>
        <v>عفتی جیرسرائی</v>
      </c>
      <c r="E391" s="424" t="str">
        <f>'آبان 1400'!G393</f>
        <v>نگهبان</v>
      </c>
      <c r="F391" s="424" t="str">
        <f>'آبان 1400'!H393</f>
        <v>ش.تهران</v>
      </c>
      <c r="G391" s="424" t="str">
        <f>'آبان 1400'!I393</f>
        <v>366-700-4130655-1</v>
      </c>
      <c r="H391" s="424" t="str">
        <f>'آبان 1400'!J393</f>
        <v>2594735711</v>
      </c>
      <c r="I391" s="425">
        <f>'آبان 1400'!BH393</f>
        <v>66542556</v>
      </c>
      <c r="K391" s="426">
        <f>'آبان 1400'!BH393</f>
        <v>66542556</v>
      </c>
      <c r="L391" s="426">
        <f t="shared" si="6"/>
        <v>0</v>
      </c>
      <c r="M391" s="427"/>
      <c r="N391" s="426"/>
    </row>
    <row r="392" spans="2:14" s="423" customFormat="1" ht="11.25" customHeight="1" x14ac:dyDescent="0.2">
      <c r="B392" s="424">
        <f>'آبان 1400'!B394</f>
        <v>388</v>
      </c>
      <c r="C392" s="424" t="str">
        <f>'آبان 1400'!E394</f>
        <v>سجاد</v>
      </c>
      <c r="D392" s="424" t="str">
        <f>'آبان 1400'!F394</f>
        <v>رزمجوی</v>
      </c>
      <c r="E392" s="424" t="str">
        <f>'آبان 1400'!G394</f>
        <v>نگهبان</v>
      </c>
      <c r="F392" s="424" t="str">
        <f>'آبان 1400'!H394</f>
        <v>ش.تهران</v>
      </c>
      <c r="G392" s="424" t="str">
        <f>'آبان 1400'!I394</f>
        <v>119-813-3081104-1</v>
      </c>
      <c r="H392" s="424" t="str">
        <f>'آبان 1400'!J394</f>
        <v>1640167838</v>
      </c>
      <c r="I392" s="425">
        <f>'آبان 1400'!BH394</f>
        <v>65815284</v>
      </c>
      <c r="K392" s="426">
        <f>'آبان 1400'!BH394</f>
        <v>65815284</v>
      </c>
      <c r="L392" s="426">
        <f t="shared" si="6"/>
        <v>0</v>
      </c>
      <c r="M392" s="427"/>
      <c r="N392" s="426"/>
    </row>
    <row r="393" spans="2:14" s="423" customFormat="1" ht="11.25" customHeight="1" x14ac:dyDescent="0.2">
      <c r="B393" s="424">
        <f>'آبان 1400'!B395</f>
        <v>389</v>
      </c>
      <c r="C393" s="424" t="str">
        <f>'آبان 1400'!E395</f>
        <v>مرتضی</v>
      </c>
      <c r="D393" s="424" t="str">
        <f>'آبان 1400'!F395</f>
        <v>صحبت زاده</v>
      </c>
      <c r="E393" s="424" t="str">
        <f>'آبان 1400'!G395</f>
        <v>نگهبان</v>
      </c>
      <c r="F393" s="424" t="str">
        <f>'آبان 1400'!H395</f>
        <v>ش.تهران</v>
      </c>
      <c r="G393" s="424" t="str">
        <f>'آبان 1400'!I395</f>
        <v>292-700-3403939-1</v>
      </c>
      <c r="H393" s="424" t="str">
        <f>'آبان 1400'!J395</f>
        <v>5560359343</v>
      </c>
      <c r="I393" s="425">
        <f>'آبان 1400'!BH395</f>
        <v>66377484</v>
      </c>
      <c r="K393" s="426">
        <f>'آبان 1400'!BH395</f>
        <v>66377484</v>
      </c>
      <c r="L393" s="426">
        <f t="shared" si="6"/>
        <v>0</v>
      </c>
      <c r="M393" s="427"/>
      <c r="N393" s="426"/>
    </row>
    <row r="394" spans="2:14" s="423" customFormat="1" ht="11.25" customHeight="1" x14ac:dyDescent="0.2">
      <c r="B394" s="424">
        <f>'آبان 1400'!B396</f>
        <v>390</v>
      </c>
      <c r="C394" s="424" t="str">
        <f>'آبان 1400'!E396</f>
        <v>محمد ولی</v>
      </c>
      <c r="D394" s="424" t="str">
        <f>'آبان 1400'!F396</f>
        <v>محمدی</v>
      </c>
      <c r="E394" s="424" t="str">
        <f>'آبان 1400'!G396</f>
        <v>نگهبان</v>
      </c>
      <c r="F394" s="424" t="str">
        <f>'آبان 1400'!H396</f>
        <v>ش.تهران</v>
      </c>
      <c r="G394" s="424" t="str">
        <f>'آبان 1400'!I396</f>
        <v>121-800-1729971-1</v>
      </c>
      <c r="H394" s="424" t="str">
        <f>'آبان 1400'!J396</f>
        <v>6359135620</v>
      </c>
      <c r="I394" s="425">
        <f>'آبان 1400'!BH396</f>
        <v>69032979</v>
      </c>
      <c r="K394" s="426">
        <f>'آبان 1400'!BH396</f>
        <v>69032979</v>
      </c>
      <c r="L394" s="426">
        <f t="shared" si="6"/>
        <v>0</v>
      </c>
      <c r="M394" s="427"/>
      <c r="N394" s="426"/>
    </row>
    <row r="395" spans="2:14" s="423" customFormat="1" ht="11.25" customHeight="1" x14ac:dyDescent="0.2">
      <c r="B395" s="424">
        <f>'آبان 1400'!B397</f>
        <v>391</v>
      </c>
      <c r="C395" s="424" t="str">
        <f>'آبان 1400'!E397</f>
        <v>محمدرضا</v>
      </c>
      <c r="D395" s="424" t="str">
        <f>'آبان 1400'!F397</f>
        <v>ملكی</v>
      </c>
      <c r="E395" s="424" t="str">
        <f>'آبان 1400'!G397</f>
        <v>نگهبان</v>
      </c>
      <c r="F395" s="424" t="str">
        <f>'آبان 1400'!H397</f>
        <v>ش.تهران</v>
      </c>
      <c r="G395" s="424" t="str">
        <f>'آبان 1400'!I397</f>
        <v>124-813-1924986-1</v>
      </c>
      <c r="H395" s="424" t="str">
        <f>'آبان 1400'!J397</f>
        <v>0053543874</v>
      </c>
      <c r="I395" s="425">
        <f>'آبان 1400'!BH397</f>
        <v>69032979</v>
      </c>
      <c r="K395" s="426">
        <f>'آبان 1400'!BH397</f>
        <v>69032979</v>
      </c>
      <c r="L395" s="426">
        <f t="shared" si="6"/>
        <v>0</v>
      </c>
      <c r="M395" s="427"/>
      <c r="N395" s="426"/>
    </row>
    <row r="396" spans="2:14" s="423" customFormat="1" ht="11.25" customHeight="1" x14ac:dyDescent="0.2">
      <c r="B396" s="424">
        <f>'آبان 1400'!B398</f>
        <v>392</v>
      </c>
      <c r="C396" s="424" t="str">
        <f>'آبان 1400'!E398</f>
        <v>حسین</v>
      </c>
      <c r="D396" s="424" t="str">
        <f>'آبان 1400'!F398</f>
        <v>نظری</v>
      </c>
      <c r="E396" s="424" t="str">
        <f>'آبان 1400'!G398</f>
        <v>نگهبان</v>
      </c>
      <c r="F396" s="424" t="str">
        <f>'آبان 1400'!H398</f>
        <v>ش.تهران</v>
      </c>
      <c r="G396" s="424" t="str">
        <f>'آبان 1400'!I398</f>
        <v>119-813-2932063-1</v>
      </c>
      <c r="H396" s="424" t="str">
        <f>'آبان 1400'!J398</f>
        <v>0075295873</v>
      </c>
      <c r="I396" s="425">
        <f>'آبان 1400'!BH398</f>
        <v>68095979</v>
      </c>
      <c r="K396" s="426">
        <f>'آبان 1400'!BH398</f>
        <v>68095979</v>
      </c>
      <c r="L396" s="426">
        <f t="shared" si="6"/>
        <v>0</v>
      </c>
      <c r="M396" s="427"/>
      <c r="N396" s="426"/>
    </row>
    <row r="397" spans="2:14" s="423" customFormat="1" ht="11.25" customHeight="1" x14ac:dyDescent="0.2">
      <c r="B397" s="424">
        <f>'آبان 1400'!B399</f>
        <v>393</v>
      </c>
      <c r="C397" s="424" t="str">
        <f>'آبان 1400'!E399</f>
        <v>رحمان</v>
      </c>
      <c r="D397" s="424" t="str">
        <f>'آبان 1400'!F399</f>
        <v>رخشا</v>
      </c>
      <c r="E397" s="424" t="str">
        <f>'آبان 1400'!G399</f>
        <v>نگهبان</v>
      </c>
      <c r="F397" s="424" t="str">
        <f>'آبان 1400'!H399</f>
        <v>ش.تهران</v>
      </c>
      <c r="G397" s="424" t="str">
        <f>'آبان 1400'!I399</f>
        <v>121-813-2945605-1</v>
      </c>
      <c r="H397" s="424" t="str">
        <f>'آبان 1400'!J399</f>
        <v>2180466412</v>
      </c>
      <c r="I397" s="425">
        <f>'آبان 1400'!BH399</f>
        <v>71688474</v>
      </c>
      <c r="K397" s="426">
        <f>'آبان 1400'!BH399</f>
        <v>71688474</v>
      </c>
      <c r="L397" s="426">
        <f t="shared" si="6"/>
        <v>0</v>
      </c>
      <c r="M397" s="427"/>
      <c r="N397" s="426"/>
    </row>
    <row r="398" spans="2:14" s="423" customFormat="1" ht="11.25" customHeight="1" x14ac:dyDescent="0.2">
      <c r="B398" s="424">
        <f>'آبان 1400'!B400</f>
        <v>394</v>
      </c>
      <c r="C398" s="424" t="str">
        <f>'آبان 1400'!E400</f>
        <v>سعید</v>
      </c>
      <c r="D398" s="424" t="str">
        <f>'آبان 1400'!F400</f>
        <v>رضائی جعفری</v>
      </c>
      <c r="E398" s="424" t="str">
        <f>'آبان 1400'!G400</f>
        <v>نگهبان</v>
      </c>
      <c r="F398" s="424" t="str">
        <f>'آبان 1400'!H400</f>
        <v>ش.تهران</v>
      </c>
      <c r="G398" s="424" t="str">
        <f>'آبان 1400'!I400</f>
        <v>121-813-2888978-1</v>
      </c>
      <c r="H398" s="424" t="str">
        <f>'آبان 1400'!J400</f>
        <v>0420987800</v>
      </c>
      <c r="I398" s="425">
        <f>'آبان 1400'!BH400</f>
        <v>54372941</v>
      </c>
      <c r="K398" s="426">
        <f>'آبان 1400'!BH400</f>
        <v>54372941</v>
      </c>
      <c r="L398" s="426">
        <f t="shared" si="6"/>
        <v>0</v>
      </c>
      <c r="M398" s="427"/>
      <c r="N398" s="426"/>
    </row>
    <row r="399" spans="2:14" s="423" customFormat="1" ht="11.25" customHeight="1" x14ac:dyDescent="0.2">
      <c r="B399" s="424">
        <f>'آبان 1400'!B401</f>
        <v>395</v>
      </c>
      <c r="C399" s="424" t="str">
        <f>'آبان 1400'!E401</f>
        <v>محمود</v>
      </c>
      <c r="D399" s="424" t="str">
        <f>'آبان 1400'!F401</f>
        <v>آصف كیا</v>
      </c>
      <c r="E399" s="424" t="str">
        <f>'آبان 1400'!G401</f>
        <v>نگهبان</v>
      </c>
      <c r="F399" s="424" t="str">
        <f>'آبان 1400'!H401</f>
        <v>ش.تهران</v>
      </c>
      <c r="G399" s="424" t="str">
        <f>'آبان 1400'!I401</f>
        <v>121-800-155866-1</v>
      </c>
      <c r="H399" s="424" t="str">
        <f>'آبان 1400'!J401</f>
        <v>0050302574</v>
      </c>
      <c r="I399" s="425">
        <f>'آبان 1400'!BH401</f>
        <v>68470779</v>
      </c>
      <c r="K399" s="426">
        <f>'آبان 1400'!BH401</f>
        <v>68470779</v>
      </c>
      <c r="L399" s="426">
        <f t="shared" si="6"/>
        <v>0</v>
      </c>
      <c r="M399" s="427"/>
      <c r="N399" s="426"/>
    </row>
    <row r="400" spans="2:14" s="423" customFormat="1" ht="11.25" customHeight="1" x14ac:dyDescent="0.2">
      <c r="B400" s="424">
        <f>'آبان 1400'!B402</f>
        <v>396</v>
      </c>
      <c r="C400" s="424" t="str">
        <f>'آبان 1400'!E402</f>
        <v>اسماعیل</v>
      </c>
      <c r="D400" s="424" t="str">
        <f>'آبان 1400'!F402</f>
        <v>جمال</v>
      </c>
      <c r="E400" s="424" t="str">
        <f>'آبان 1400'!G402</f>
        <v>نگهبان</v>
      </c>
      <c r="F400" s="424" t="str">
        <f>'آبان 1400'!H402</f>
        <v>ش.تهران</v>
      </c>
      <c r="G400" s="424" t="str">
        <f>'آبان 1400'!I402</f>
        <v>368-813-2924195-1</v>
      </c>
      <c r="H400" s="424" t="str">
        <f>'آبان 1400'!J402</f>
        <v>2249717036</v>
      </c>
      <c r="I400" s="425">
        <f>'آبان 1400'!BH402</f>
        <v>69032979</v>
      </c>
      <c r="K400" s="426">
        <f>'آبان 1400'!BH402</f>
        <v>69032979</v>
      </c>
      <c r="L400" s="426">
        <f t="shared" si="6"/>
        <v>0</v>
      </c>
      <c r="M400" s="427"/>
      <c r="N400" s="426"/>
    </row>
    <row r="401" spans="2:14" s="423" customFormat="1" ht="11.25" customHeight="1" x14ac:dyDescent="0.2">
      <c r="B401" s="424">
        <f>'آبان 1400'!B403</f>
        <v>397</v>
      </c>
      <c r="C401" s="424" t="str">
        <f>'آبان 1400'!E403</f>
        <v>محمد حسن</v>
      </c>
      <c r="D401" s="424" t="str">
        <f>'آبان 1400'!F403</f>
        <v>سیجانی</v>
      </c>
      <c r="E401" s="424" t="str">
        <f>'آبان 1400'!G403</f>
        <v>نگهبان</v>
      </c>
      <c r="F401" s="424" t="str">
        <f>'آبان 1400'!H403</f>
        <v>ش.تهران</v>
      </c>
      <c r="G401" s="424" t="str">
        <f>'آبان 1400'!I403</f>
        <v>368-813-2928899-1</v>
      </c>
      <c r="H401" s="424" t="str">
        <f>'آبان 1400'!J403</f>
        <v>4889185216</v>
      </c>
      <c r="I401" s="425">
        <f>'آبان 1400'!BH403</f>
        <v>71688474</v>
      </c>
      <c r="K401" s="426">
        <f>'آبان 1400'!BH403</f>
        <v>71688474</v>
      </c>
      <c r="L401" s="426">
        <f t="shared" si="6"/>
        <v>0</v>
      </c>
      <c r="M401" s="427"/>
      <c r="N401" s="426"/>
    </row>
    <row r="402" spans="2:14" s="423" customFormat="1" ht="11.25" customHeight="1" x14ac:dyDescent="0.2">
      <c r="B402" s="424">
        <f>'آبان 1400'!B404</f>
        <v>398</v>
      </c>
      <c r="C402" s="424" t="str">
        <f>'آبان 1400'!E404</f>
        <v>علی</v>
      </c>
      <c r="D402" s="424" t="str">
        <f>'آبان 1400'!F404</f>
        <v>گرجی</v>
      </c>
      <c r="E402" s="424" t="str">
        <f>'آبان 1400'!G404</f>
        <v>نگهبان</v>
      </c>
      <c r="F402" s="424" t="str">
        <f>'آبان 1400'!H404</f>
        <v>ش.تهران</v>
      </c>
      <c r="G402" s="424" t="str">
        <f>'آبان 1400'!I404</f>
        <v>124-813-1924996-1</v>
      </c>
      <c r="H402" s="424" t="str">
        <f>'آبان 1400'!J404</f>
        <v>2061817068</v>
      </c>
      <c r="I402" s="425">
        <f>'آبان 1400'!BH404</f>
        <v>66190084</v>
      </c>
      <c r="K402" s="426">
        <f>'آبان 1400'!BH404</f>
        <v>66190084</v>
      </c>
      <c r="L402" s="426">
        <f t="shared" si="6"/>
        <v>0</v>
      </c>
      <c r="M402" s="427"/>
      <c r="N402" s="426"/>
    </row>
    <row r="403" spans="2:14" s="423" customFormat="1" ht="11.25" customHeight="1" x14ac:dyDescent="0.2">
      <c r="B403" s="424">
        <f>'آبان 1400'!B405</f>
        <v>399</v>
      </c>
      <c r="C403" s="424" t="str">
        <f>'آبان 1400'!E405</f>
        <v>اصغر</v>
      </c>
      <c r="D403" s="424" t="str">
        <f>'آبان 1400'!F405</f>
        <v>لطفی</v>
      </c>
      <c r="E403" s="424" t="str">
        <f>'آبان 1400'!G405</f>
        <v>نگهبان</v>
      </c>
      <c r="F403" s="424" t="str">
        <f>'آبان 1400'!H405</f>
        <v>ش.تهران</v>
      </c>
      <c r="G403" s="424" t="str">
        <f>'آبان 1400'!I405</f>
        <v>124-813-1924974-1</v>
      </c>
      <c r="H403" s="424" t="str">
        <f>'آبان 1400'!J405</f>
        <v>0050001531</v>
      </c>
      <c r="I403" s="425">
        <f>'آبان 1400'!BH405</f>
        <v>69032979</v>
      </c>
      <c r="K403" s="426">
        <f>'آبان 1400'!BH405</f>
        <v>69032979</v>
      </c>
      <c r="L403" s="426">
        <f t="shared" si="6"/>
        <v>0</v>
      </c>
      <c r="M403" s="427"/>
      <c r="N403" s="426"/>
    </row>
    <row r="404" spans="2:14" s="423" customFormat="1" ht="11.25" customHeight="1" x14ac:dyDescent="0.2">
      <c r="B404" s="424">
        <f>'آبان 1400'!B406</f>
        <v>400</v>
      </c>
      <c r="C404" s="424" t="str">
        <f>'آبان 1400'!E406</f>
        <v>احمد</v>
      </c>
      <c r="D404" s="424" t="str">
        <f>'آبان 1400'!F406</f>
        <v>مردانی</v>
      </c>
      <c r="E404" s="424" t="str">
        <f>'آبان 1400'!G406</f>
        <v>نگهبان</v>
      </c>
      <c r="F404" s="424" t="str">
        <f>'آبان 1400'!H406</f>
        <v>ش.تهران</v>
      </c>
      <c r="G404" s="424" t="str">
        <f>'آبان 1400'!I406</f>
        <v>121-800-154457-1</v>
      </c>
      <c r="H404" s="424">
        <f>'آبان 1400'!J406</f>
        <v>2180466498</v>
      </c>
      <c r="I404" s="425">
        <f>'آبان 1400'!BH406</f>
        <v>69032979</v>
      </c>
      <c r="K404" s="426">
        <f>'آبان 1400'!BH406</f>
        <v>69032979</v>
      </c>
      <c r="L404" s="426">
        <f t="shared" si="6"/>
        <v>0</v>
      </c>
      <c r="M404" s="427"/>
      <c r="N404" s="426"/>
    </row>
    <row r="405" spans="2:14" s="423" customFormat="1" ht="11.25" customHeight="1" x14ac:dyDescent="0.2">
      <c r="B405" s="424">
        <f>'آبان 1400'!B407</f>
        <v>401</v>
      </c>
      <c r="C405" s="424" t="str">
        <f>'آبان 1400'!E407</f>
        <v>علی اکبر</v>
      </c>
      <c r="D405" s="424" t="str">
        <f>'آبان 1400'!F407</f>
        <v>مصیبی</v>
      </c>
      <c r="E405" s="424" t="str">
        <f>'آبان 1400'!G407</f>
        <v>نگهبان</v>
      </c>
      <c r="F405" s="424" t="str">
        <f>'آبان 1400'!H407</f>
        <v>ش.تهران</v>
      </c>
      <c r="G405" s="424" t="str">
        <f>'آبان 1400'!I407</f>
        <v>124-813-1924595-1</v>
      </c>
      <c r="H405" s="424">
        <f>'آبان 1400'!J407</f>
        <v>439145228</v>
      </c>
      <c r="I405" s="425">
        <f>'آبان 1400'!BH407</f>
        <v>71126274</v>
      </c>
      <c r="K405" s="426">
        <f>'آبان 1400'!BH407</f>
        <v>71126274</v>
      </c>
      <c r="L405" s="426">
        <f t="shared" si="6"/>
        <v>0</v>
      </c>
      <c r="M405" s="427"/>
      <c r="N405" s="426"/>
    </row>
    <row r="406" spans="2:14" s="423" customFormat="1" ht="11.25" customHeight="1" x14ac:dyDescent="0.2">
      <c r="B406" s="424">
        <f>'آبان 1400'!B408</f>
        <v>402</v>
      </c>
      <c r="C406" s="424" t="str">
        <f>'آبان 1400'!E408</f>
        <v>مرتضی</v>
      </c>
      <c r="D406" s="424" t="str">
        <f>'آبان 1400'!F408</f>
        <v>میسمی</v>
      </c>
      <c r="E406" s="424" t="str">
        <f>'آبان 1400'!G408</f>
        <v>نگهبان</v>
      </c>
      <c r="F406" s="424" t="str">
        <f>'آبان 1400'!H408</f>
        <v>ش.تهران</v>
      </c>
      <c r="G406" s="424" t="str">
        <f>'آبان 1400'!I408</f>
        <v>124-813-1924588-1</v>
      </c>
      <c r="H406" s="424" t="str">
        <f>'آبان 1400'!J408</f>
        <v>0439772087</v>
      </c>
      <c r="I406" s="425">
        <f>'آبان 1400'!BH408</f>
        <v>69782579</v>
      </c>
      <c r="K406" s="426">
        <f>'آبان 1400'!BH408</f>
        <v>69782579</v>
      </c>
      <c r="L406" s="426">
        <f t="shared" si="6"/>
        <v>0</v>
      </c>
      <c r="M406" s="427"/>
      <c r="N406" s="426"/>
    </row>
    <row r="407" spans="2:14" s="423" customFormat="1" ht="11.25" customHeight="1" x14ac:dyDescent="0.2">
      <c r="B407" s="424">
        <f>'آبان 1400'!B409</f>
        <v>403</v>
      </c>
      <c r="C407" s="424" t="str">
        <f>'آبان 1400'!E409</f>
        <v>رضا</v>
      </c>
      <c r="D407" s="424" t="str">
        <f>'آبان 1400'!F409</f>
        <v>عبرانی</v>
      </c>
      <c r="E407" s="424" t="str">
        <f>'آبان 1400'!G409</f>
        <v>نگهبان</v>
      </c>
      <c r="F407" s="424" t="str">
        <f>'آبان 1400'!H409</f>
        <v>ش.تهران</v>
      </c>
      <c r="G407" s="424" t="str">
        <f>'آبان 1400'!I409</f>
        <v>129-813-889510-1</v>
      </c>
      <c r="H407" s="424" t="str">
        <f>'آبان 1400'!J409</f>
        <v>0057988587</v>
      </c>
      <c r="I407" s="425">
        <f>'آبان 1400'!BH409</f>
        <v>68064084</v>
      </c>
      <c r="K407" s="426">
        <f>'آبان 1400'!BH409</f>
        <v>68064084</v>
      </c>
      <c r="L407" s="426">
        <f t="shared" si="6"/>
        <v>0</v>
      </c>
      <c r="M407" s="427"/>
      <c r="N407" s="426"/>
    </row>
    <row r="408" spans="2:14" s="423" customFormat="1" ht="11.25" customHeight="1" x14ac:dyDescent="0.2">
      <c r="B408" s="424">
        <f>'آبان 1400'!B410</f>
        <v>404</v>
      </c>
      <c r="C408" s="424" t="str">
        <f>'آبان 1400'!E410</f>
        <v>سعيد</v>
      </c>
      <c r="D408" s="424" t="str">
        <f>'آبان 1400'!F410</f>
        <v>اسلوبي وند</v>
      </c>
      <c r="E408" s="424" t="str">
        <f>'آبان 1400'!G410</f>
        <v>نگهبان</v>
      </c>
      <c r="F408" s="424" t="str">
        <f>'آبان 1400'!H410</f>
        <v>ش.تهران</v>
      </c>
      <c r="G408" s="424" t="str">
        <f>'آبان 1400'!I410</f>
        <v>254-813-3116184-1</v>
      </c>
      <c r="H408" s="424" t="str">
        <f>'آبان 1400'!J410</f>
        <v>0036878030</v>
      </c>
      <c r="I408" s="425">
        <f>'آبان 1400'!BH410</f>
        <v>66002684</v>
      </c>
      <c r="K408" s="426">
        <f>'آبان 1400'!BH410</f>
        <v>66002684</v>
      </c>
      <c r="L408" s="426">
        <f t="shared" si="6"/>
        <v>0</v>
      </c>
      <c r="M408" s="427"/>
      <c r="N408" s="426"/>
    </row>
    <row r="409" spans="2:14" s="423" customFormat="1" ht="11.25" customHeight="1" x14ac:dyDescent="0.2">
      <c r="B409" s="424">
        <f>'آبان 1400'!B411</f>
        <v>405</v>
      </c>
      <c r="C409" s="424" t="str">
        <f>'آبان 1400'!E411</f>
        <v>مرتضي</v>
      </c>
      <c r="D409" s="424" t="str">
        <f>'آبان 1400'!F411</f>
        <v>سلیمانی</v>
      </c>
      <c r="E409" s="424" t="str">
        <f>'آبان 1400'!G411</f>
        <v>نگهبان</v>
      </c>
      <c r="F409" s="424" t="str">
        <f>'آبان 1400'!H411</f>
        <v>ش.تهران</v>
      </c>
      <c r="G409" s="424" t="str">
        <f>'آبان 1400'!I411</f>
        <v>129-813-23345-1</v>
      </c>
      <c r="H409" s="424" t="str">
        <f>'آبان 1400'!J411</f>
        <v>3934694810</v>
      </c>
      <c r="I409" s="425">
        <f>'آبان 1400'!BH411</f>
        <v>73375074</v>
      </c>
      <c r="K409" s="426">
        <f>'آبان 1400'!BH411</f>
        <v>73375074</v>
      </c>
      <c r="L409" s="426">
        <f t="shared" si="6"/>
        <v>0</v>
      </c>
      <c r="M409" s="427"/>
      <c r="N409" s="426"/>
    </row>
    <row r="410" spans="2:14" s="423" customFormat="1" ht="11.25" customHeight="1" x14ac:dyDescent="0.2">
      <c r="B410" s="424">
        <f>'آبان 1400'!B412</f>
        <v>406</v>
      </c>
      <c r="C410" s="424" t="str">
        <f>'آبان 1400'!E412</f>
        <v>حسین</v>
      </c>
      <c r="D410" s="424" t="str">
        <f>'آبان 1400'!F412</f>
        <v>اسد زاده</v>
      </c>
      <c r="E410" s="424" t="str">
        <f>'آبان 1400'!G412</f>
        <v>نگهبان</v>
      </c>
      <c r="F410" s="424" t="str">
        <f>'آبان 1400'!H412</f>
        <v>ش.تهران</v>
      </c>
      <c r="G410" s="424" t="str">
        <f>'آبان 1400'!I412</f>
        <v>292-813-3679203-1</v>
      </c>
      <c r="H410" s="424" t="str">
        <f>'آبان 1400'!J412</f>
        <v>0083159347</v>
      </c>
      <c r="I410" s="425">
        <f>'آبان 1400'!BH412</f>
        <v>68064084</v>
      </c>
      <c r="K410" s="426">
        <f>'آبان 1400'!BH412</f>
        <v>68064084</v>
      </c>
      <c r="L410" s="426">
        <f t="shared" si="6"/>
        <v>0</v>
      </c>
      <c r="M410" s="427"/>
      <c r="N410" s="426"/>
    </row>
    <row r="411" spans="2:14" s="423" customFormat="1" ht="11.25" customHeight="1" x14ac:dyDescent="0.2">
      <c r="B411" s="424">
        <f>'آبان 1400'!B413</f>
        <v>407</v>
      </c>
      <c r="C411" s="424" t="str">
        <f>'آبان 1400'!E413</f>
        <v>علی</v>
      </c>
      <c r="D411" s="424" t="str">
        <f>'آبان 1400'!F413</f>
        <v>رحمانی</v>
      </c>
      <c r="E411" s="424" t="str">
        <f>'آبان 1400'!G413</f>
        <v>نگهبان</v>
      </c>
      <c r="F411" s="424" t="str">
        <f>'آبان 1400'!H413</f>
        <v>ش.تهران</v>
      </c>
      <c r="G411" s="424" t="str">
        <f>'آبان 1400'!I413</f>
        <v>129-813-3270904-1</v>
      </c>
      <c r="H411" s="424" t="str">
        <f>'آبان 1400'!J413</f>
        <v>0311391354</v>
      </c>
      <c r="I411" s="425">
        <f>'آبان 1400'!BH413</f>
        <v>66377484</v>
      </c>
      <c r="K411" s="426">
        <f>'آبان 1400'!BH413</f>
        <v>66377484</v>
      </c>
      <c r="L411" s="426">
        <f t="shared" si="6"/>
        <v>0</v>
      </c>
      <c r="M411" s="427"/>
      <c r="N411" s="426"/>
    </row>
    <row r="412" spans="2:14" s="423" customFormat="1" ht="11.25" customHeight="1" x14ac:dyDescent="0.2">
      <c r="B412" s="424">
        <f>'آبان 1400'!B414</f>
        <v>408</v>
      </c>
      <c r="C412" s="424" t="str">
        <f>'آبان 1400'!E414</f>
        <v>بهروز</v>
      </c>
      <c r="D412" s="424" t="str">
        <f>'آبان 1400'!F414</f>
        <v>بینا</v>
      </c>
      <c r="E412" s="424" t="str">
        <f>'آبان 1400'!G414</f>
        <v>نگهبان</v>
      </c>
      <c r="F412" s="424" t="str">
        <f>'آبان 1400'!H414</f>
        <v>ش.تهران</v>
      </c>
      <c r="G412" s="424" t="str">
        <f>'آبان 1400'!I414</f>
        <v>430-813-3029174-1</v>
      </c>
      <c r="H412" s="424" t="str">
        <f>'آبان 1400'!J414</f>
        <v>3960413858</v>
      </c>
      <c r="I412" s="425">
        <f>'آبان 1400'!BH414</f>
        <v>71501074</v>
      </c>
      <c r="K412" s="426">
        <f>'آبان 1400'!BH414</f>
        <v>71501074</v>
      </c>
      <c r="L412" s="426">
        <f t="shared" si="6"/>
        <v>0</v>
      </c>
      <c r="M412" s="427"/>
      <c r="N412" s="426"/>
    </row>
    <row r="413" spans="2:14" s="423" customFormat="1" ht="11.25" customHeight="1" x14ac:dyDescent="0.2">
      <c r="B413" s="424">
        <f>'آبان 1400'!B415</f>
        <v>409</v>
      </c>
      <c r="C413" s="424" t="str">
        <f>'آبان 1400'!E415</f>
        <v>صادق</v>
      </c>
      <c r="D413" s="424" t="str">
        <f>'آبان 1400'!F415</f>
        <v>فیض آبادی</v>
      </c>
      <c r="E413" s="424" t="str">
        <f>'آبان 1400'!G415</f>
        <v>نگهبان</v>
      </c>
      <c r="F413" s="424" t="str">
        <f>'آبان 1400'!H415</f>
        <v>ش.تهران</v>
      </c>
      <c r="G413" s="424" t="str">
        <f>'آبان 1400'!I415</f>
        <v>129-12-844354-1</v>
      </c>
      <c r="H413" s="424" t="str">
        <f>'آبان 1400'!J415</f>
        <v>4911606665</v>
      </c>
      <c r="I413" s="425">
        <f>'آبان 1400'!BH415</f>
        <v>71688474</v>
      </c>
      <c r="K413" s="426">
        <f>'آبان 1400'!BH415</f>
        <v>71688474</v>
      </c>
      <c r="L413" s="426">
        <f t="shared" si="6"/>
        <v>0</v>
      </c>
      <c r="M413" s="427"/>
      <c r="N413" s="426"/>
    </row>
    <row r="414" spans="2:14" s="423" customFormat="1" ht="11.25" customHeight="1" x14ac:dyDescent="0.2">
      <c r="B414" s="424">
        <f>'آبان 1400'!B416</f>
        <v>410</v>
      </c>
      <c r="C414" s="424" t="str">
        <f>'آبان 1400'!E416</f>
        <v>سیدکریم</v>
      </c>
      <c r="D414" s="424" t="str">
        <f>'آبان 1400'!F416</f>
        <v>موسوی کلهری</v>
      </c>
      <c r="E414" s="424" t="str">
        <f>'آبان 1400'!G416</f>
        <v>نگهبان</v>
      </c>
      <c r="F414" s="424" t="str">
        <f>'آبان 1400'!H416</f>
        <v>ش.تهران</v>
      </c>
      <c r="G414" s="424" t="str">
        <f>'آبان 1400'!I416</f>
        <v>292-813-3085743-1</v>
      </c>
      <c r="H414" s="424" t="str">
        <f>'آبان 1400'!J416</f>
        <v>5459746612</v>
      </c>
      <c r="I414" s="425">
        <f>'آبان 1400'!BH416</f>
        <v>66377484</v>
      </c>
      <c r="K414" s="426">
        <f>'آبان 1400'!BH416</f>
        <v>66377484</v>
      </c>
      <c r="L414" s="426">
        <f t="shared" si="6"/>
        <v>0</v>
      </c>
      <c r="M414" s="427"/>
      <c r="N414" s="426"/>
    </row>
    <row r="415" spans="2:14" s="423" customFormat="1" ht="11.25" customHeight="1" x14ac:dyDescent="0.2">
      <c r="B415" s="424">
        <f>'آبان 1400'!B417</f>
        <v>411</v>
      </c>
      <c r="C415" s="424" t="str">
        <f>'آبان 1400'!E417</f>
        <v>مهرداد</v>
      </c>
      <c r="D415" s="424" t="str">
        <f>'آبان 1400'!F417</f>
        <v>امیری</v>
      </c>
      <c r="E415" s="424" t="str">
        <f>'آبان 1400'!G417</f>
        <v>نگهبان</v>
      </c>
      <c r="F415" s="424" t="str">
        <f>'آبان 1400'!H417</f>
        <v>ش.تهران</v>
      </c>
      <c r="G415" s="424" t="str">
        <f>'آبان 1400'!I417</f>
        <v>124-813-3036446-1</v>
      </c>
      <c r="H415" s="424" t="str">
        <f>'آبان 1400'!J417</f>
        <v>0056658494</v>
      </c>
      <c r="I415" s="425">
        <f>'آبان 1400'!BH417</f>
        <v>68658179</v>
      </c>
      <c r="K415" s="426">
        <f>'آبان 1400'!BH417</f>
        <v>68658179</v>
      </c>
      <c r="L415" s="426">
        <f t="shared" si="6"/>
        <v>0</v>
      </c>
      <c r="M415" s="427"/>
      <c r="N415" s="426"/>
    </row>
    <row r="416" spans="2:14" s="423" customFormat="1" ht="11.25" customHeight="1" x14ac:dyDescent="0.2">
      <c r="B416" s="424">
        <f>'آبان 1400'!B418</f>
        <v>412</v>
      </c>
      <c r="C416" s="424" t="str">
        <f>'آبان 1400'!E418</f>
        <v>محمد علی</v>
      </c>
      <c r="D416" s="424" t="str">
        <f>'آبان 1400'!F418</f>
        <v>محمدی كلهری</v>
      </c>
      <c r="E416" s="424" t="str">
        <f>'آبان 1400'!G418</f>
        <v>نگهبان</v>
      </c>
      <c r="F416" s="424" t="str">
        <f>'آبان 1400'!H418</f>
        <v>ش.تهران</v>
      </c>
      <c r="G416" s="424" t="str">
        <f>'آبان 1400'!I418</f>
        <v>292-813-3127506-1</v>
      </c>
      <c r="H416" s="424">
        <f>'آبان 1400'!J418</f>
        <v>5459753597</v>
      </c>
      <c r="I416" s="425">
        <f>'آبان 1400'!BH418</f>
        <v>68470779</v>
      </c>
      <c r="K416" s="426">
        <f>'آبان 1400'!BH418</f>
        <v>68470779</v>
      </c>
      <c r="L416" s="426">
        <f t="shared" si="6"/>
        <v>0</v>
      </c>
      <c r="M416" s="427"/>
      <c r="N416" s="426"/>
    </row>
    <row r="417" spans="2:14" s="423" customFormat="1" ht="11.25" customHeight="1" x14ac:dyDescent="0.2">
      <c r="B417" s="424">
        <f>'آبان 1400'!B419</f>
        <v>413</v>
      </c>
      <c r="C417" s="424" t="str">
        <f>'آبان 1400'!E419</f>
        <v>عباس</v>
      </c>
      <c r="D417" s="424" t="str">
        <f>'آبان 1400'!F419</f>
        <v>اسدی باروقی</v>
      </c>
      <c r="E417" s="424" t="str">
        <f>'آبان 1400'!G419</f>
        <v>نگهبان</v>
      </c>
      <c r="F417" s="424" t="str">
        <f>'آبان 1400'!H419</f>
        <v>ش.تهران</v>
      </c>
      <c r="G417" s="424" t="str">
        <f>'آبان 1400'!I419</f>
        <v>121-813-3110976-1</v>
      </c>
      <c r="H417" s="424" t="str">
        <f>'آبان 1400'!J419</f>
        <v>0014934027</v>
      </c>
      <c r="I417" s="425">
        <f>'آبان 1400'!BH419</f>
        <v>68845579</v>
      </c>
      <c r="K417" s="426">
        <f>'آبان 1400'!BH419</f>
        <v>68845579</v>
      </c>
      <c r="L417" s="426">
        <f t="shared" si="6"/>
        <v>0</v>
      </c>
      <c r="M417" s="427"/>
      <c r="N417" s="426"/>
    </row>
    <row r="418" spans="2:14" s="423" customFormat="1" ht="11.25" customHeight="1" x14ac:dyDescent="0.2">
      <c r="B418" s="424">
        <f>'آبان 1400'!B420</f>
        <v>414</v>
      </c>
      <c r="C418" s="424" t="str">
        <f>'آبان 1400'!E420</f>
        <v xml:space="preserve">قادر </v>
      </c>
      <c r="D418" s="424" t="str">
        <f>'آبان 1400'!F420</f>
        <v>باقری زوارق</v>
      </c>
      <c r="E418" s="424" t="str">
        <f>'آبان 1400'!G420</f>
        <v>نگهبان</v>
      </c>
      <c r="F418" s="424" t="str">
        <f>'آبان 1400'!H420</f>
        <v>ش.تهران</v>
      </c>
      <c r="G418" s="424" t="str">
        <f>'آبان 1400'!I420</f>
        <v>292-813-3553098-1</v>
      </c>
      <c r="H418" s="424" t="str">
        <f>'آبان 1400'!J420</f>
        <v>1689203757</v>
      </c>
      <c r="I418" s="425">
        <f>'آبان 1400'!BH420</f>
        <v>71688474</v>
      </c>
      <c r="K418" s="426">
        <f>'آبان 1400'!BH420</f>
        <v>71688474</v>
      </c>
      <c r="L418" s="426">
        <f t="shared" si="6"/>
        <v>0</v>
      </c>
      <c r="M418" s="427"/>
      <c r="N418" s="426"/>
    </row>
    <row r="419" spans="2:14" s="423" customFormat="1" ht="11.25" customHeight="1" x14ac:dyDescent="0.2">
      <c r="B419" s="424">
        <f>'آبان 1400'!B421</f>
        <v>415</v>
      </c>
      <c r="C419" s="424" t="str">
        <f>'آبان 1400'!E421</f>
        <v>بهزاد</v>
      </c>
      <c r="D419" s="424" t="str">
        <f>'آبان 1400'!F421</f>
        <v>مرادی</v>
      </c>
      <c r="E419" s="424" t="str">
        <f>'آبان 1400'!G421</f>
        <v>نگهبان</v>
      </c>
      <c r="F419" s="424" t="str">
        <f>'آبان 1400'!H421</f>
        <v>ش.تهران</v>
      </c>
      <c r="G419" s="424" t="str">
        <f>'آبان 1400'!I421</f>
        <v>255-12-3886989-1</v>
      </c>
      <c r="H419" s="424">
        <f>'آبان 1400'!J421</f>
        <v>1930085877</v>
      </c>
      <c r="I419" s="425">
        <f>'آبان 1400'!BH421</f>
        <v>69032979</v>
      </c>
      <c r="K419" s="426">
        <f>'آبان 1400'!BH421</f>
        <v>69032979</v>
      </c>
      <c r="L419" s="426">
        <f t="shared" si="6"/>
        <v>0</v>
      </c>
      <c r="M419" s="427"/>
      <c r="N419" s="426"/>
    </row>
    <row r="420" spans="2:14" s="423" customFormat="1" ht="11.25" customHeight="1" x14ac:dyDescent="0.2">
      <c r="B420" s="424">
        <f>'آبان 1400'!B422</f>
        <v>416</v>
      </c>
      <c r="C420" s="424" t="str">
        <f>'آبان 1400'!E422</f>
        <v>محمدجاوید</v>
      </c>
      <c r="D420" s="424" t="str">
        <f>'آبان 1400'!F422</f>
        <v>تقی زاده</v>
      </c>
      <c r="E420" s="424" t="str">
        <f>'آبان 1400'!G422</f>
        <v>نگهبان</v>
      </c>
      <c r="F420" s="424" t="str">
        <f>'آبان 1400'!H422</f>
        <v>ش.تهران</v>
      </c>
      <c r="G420" s="424" t="str">
        <f>'آبان 1400'!I422</f>
        <v>368-700-3775457-1</v>
      </c>
      <c r="H420" s="424" t="str">
        <f>'آبان 1400'!J422</f>
        <v>0019472994</v>
      </c>
      <c r="I420" s="425">
        <f>'آبان 1400'!BH422</f>
        <v>68251484</v>
      </c>
      <c r="K420" s="426">
        <f>'آبان 1400'!BH422</f>
        <v>68251484</v>
      </c>
      <c r="L420" s="426">
        <f t="shared" si="6"/>
        <v>0</v>
      </c>
      <c r="M420" s="427"/>
      <c r="N420" s="426"/>
    </row>
    <row r="421" spans="2:14" s="423" customFormat="1" ht="11.25" customHeight="1" x14ac:dyDescent="0.2">
      <c r="B421" s="424">
        <f>'آبان 1400'!B423</f>
        <v>417</v>
      </c>
      <c r="C421" s="424" t="str">
        <f>'آبان 1400'!E423</f>
        <v>امید</v>
      </c>
      <c r="D421" s="424" t="str">
        <f>'آبان 1400'!F423</f>
        <v>کردبچه</v>
      </c>
      <c r="E421" s="424" t="str">
        <f>'آبان 1400'!G423</f>
        <v>نگهبان</v>
      </c>
      <c r="F421" s="424" t="str">
        <f>'آبان 1400'!H423</f>
        <v>ش.تهران</v>
      </c>
      <c r="G421" s="424" t="str">
        <f>'آبان 1400'!I423</f>
        <v>368-700-3783853-1</v>
      </c>
      <c r="H421" s="424" t="str">
        <f>'آبان 1400'!J423</f>
        <v>0430057334</v>
      </c>
      <c r="I421" s="425">
        <f>'آبان 1400'!BH423</f>
        <v>66002684</v>
      </c>
      <c r="K421" s="426">
        <f>'آبان 1400'!BH423</f>
        <v>66002684</v>
      </c>
      <c r="L421" s="426">
        <f t="shared" si="6"/>
        <v>0</v>
      </c>
      <c r="M421" s="427"/>
      <c r="N421" s="426"/>
    </row>
    <row r="422" spans="2:14" s="423" customFormat="1" ht="11.25" customHeight="1" x14ac:dyDescent="0.2">
      <c r="B422" s="424">
        <f>'آبان 1400'!B424</f>
        <v>418</v>
      </c>
      <c r="C422" s="424" t="str">
        <f>'آبان 1400'!E424</f>
        <v>علیرضا</v>
      </c>
      <c r="D422" s="424" t="str">
        <f>'آبان 1400'!F424</f>
        <v>رستمی جاهد</v>
      </c>
      <c r="E422" s="424" t="str">
        <f>'آبان 1400'!G424</f>
        <v>نگهبان</v>
      </c>
      <c r="F422" s="424" t="str">
        <f>'آبان 1400'!H424</f>
        <v>ش.تهران</v>
      </c>
      <c r="G422" s="424" t="str">
        <f>'آبان 1400'!I424</f>
        <v>366-700-3791152-1</v>
      </c>
      <c r="H422" s="424" t="str">
        <f>'آبان 1400'!J424</f>
        <v>0019703023</v>
      </c>
      <c r="I422" s="425">
        <f>'آبان 1400'!BH424</f>
        <v>66377484</v>
      </c>
      <c r="K422" s="426">
        <f>'آبان 1400'!BH424</f>
        <v>66377484</v>
      </c>
      <c r="L422" s="426">
        <f t="shared" si="6"/>
        <v>0</v>
      </c>
      <c r="M422" s="427"/>
      <c r="N422" s="426"/>
    </row>
    <row r="423" spans="2:14" s="423" customFormat="1" ht="11.25" customHeight="1" x14ac:dyDescent="0.2">
      <c r="B423" s="424">
        <f>'آبان 1400'!B425</f>
        <v>419</v>
      </c>
      <c r="C423" s="424" t="str">
        <f>'آبان 1400'!E425</f>
        <v>میثم</v>
      </c>
      <c r="D423" s="424" t="str">
        <f>'آبان 1400'!F425</f>
        <v>نظری</v>
      </c>
      <c r="E423" s="424" t="str">
        <f>'آبان 1400'!G425</f>
        <v>نگهبان</v>
      </c>
      <c r="F423" s="424" t="str">
        <f>'آبان 1400'!H425</f>
        <v>ش.تهران</v>
      </c>
      <c r="G423" s="424" t="str">
        <f>'آبان 1400'!I425</f>
        <v>368-12-3800921-1</v>
      </c>
      <c r="H423" s="424" t="str">
        <f>'آبان 1400'!J425</f>
        <v>0082982031</v>
      </c>
      <c r="I423" s="425">
        <f>'آبان 1400'!BH425</f>
        <v>77657177</v>
      </c>
      <c r="K423" s="426">
        <f>'آبان 1400'!BH425</f>
        <v>77657177</v>
      </c>
      <c r="L423" s="426">
        <f t="shared" si="6"/>
        <v>0</v>
      </c>
      <c r="M423" s="427"/>
      <c r="N423" s="426"/>
    </row>
    <row r="424" spans="2:14" s="423" customFormat="1" ht="11.25" customHeight="1" x14ac:dyDescent="0.2">
      <c r="B424" s="424">
        <f>'آبان 1400'!B426</f>
        <v>420</v>
      </c>
      <c r="C424" s="424" t="str">
        <f>'آبان 1400'!E426</f>
        <v>علیرضا</v>
      </c>
      <c r="D424" s="424" t="str">
        <f>'آبان 1400'!F426</f>
        <v>نجف پور</v>
      </c>
      <c r="E424" s="424" t="str">
        <f>'آبان 1400'!G426</f>
        <v>نگهبان</v>
      </c>
      <c r="F424" s="424" t="str">
        <f>'آبان 1400'!H426</f>
        <v>ش.تهران</v>
      </c>
      <c r="G424" s="424" t="str">
        <f>'آبان 1400'!I426</f>
        <v>390-700-3470499-1</v>
      </c>
      <c r="H424" s="424" t="str">
        <f>'آبان 1400'!J426</f>
        <v>0493571957</v>
      </c>
      <c r="I424" s="425">
        <f>'آبان 1400'!BH426</f>
        <v>71688474</v>
      </c>
      <c r="K424" s="426">
        <f>'آبان 1400'!BH426</f>
        <v>71688474</v>
      </c>
      <c r="L424" s="426">
        <f t="shared" si="6"/>
        <v>0</v>
      </c>
      <c r="M424" s="427"/>
      <c r="N424" s="426"/>
    </row>
    <row r="425" spans="2:14" s="423" customFormat="1" ht="11.25" customHeight="1" x14ac:dyDescent="0.2">
      <c r="B425" s="424">
        <f>'آبان 1400'!B427</f>
        <v>421</v>
      </c>
      <c r="C425" s="424" t="str">
        <f>'آبان 1400'!E427</f>
        <v>حسن</v>
      </c>
      <c r="D425" s="424" t="str">
        <f>'آبان 1400'!F427</f>
        <v>نجف پور</v>
      </c>
      <c r="E425" s="424" t="str">
        <f>'آبان 1400'!G427</f>
        <v>نگهبان</v>
      </c>
      <c r="F425" s="424" t="str">
        <f>'آبان 1400'!H427</f>
        <v>ش.تهران</v>
      </c>
      <c r="G425" s="424" t="str">
        <f>'آبان 1400'!I427</f>
        <v>255-813-3471697-1</v>
      </c>
      <c r="H425" s="424" t="str">
        <f>'آبان 1400'!J427</f>
        <v>0480066681</v>
      </c>
      <c r="I425" s="425">
        <f>'آبان 1400'!BH427</f>
        <v>69032979</v>
      </c>
      <c r="K425" s="426">
        <f>'آبان 1400'!BH427</f>
        <v>69032979</v>
      </c>
      <c r="L425" s="426">
        <f t="shared" si="6"/>
        <v>0</v>
      </c>
      <c r="M425" s="427"/>
      <c r="N425" s="426"/>
    </row>
    <row r="426" spans="2:14" s="423" customFormat="1" ht="11.25" customHeight="1" x14ac:dyDescent="0.2">
      <c r="B426" s="424">
        <f>'آبان 1400'!B428</f>
        <v>422</v>
      </c>
      <c r="C426" s="424" t="str">
        <f>'آبان 1400'!E428</f>
        <v>مجید</v>
      </c>
      <c r="D426" s="424" t="str">
        <f>'آبان 1400'!F428</f>
        <v>سیاح</v>
      </c>
      <c r="E426" s="424" t="str">
        <f>'آبان 1400'!G428</f>
        <v>نگهبان</v>
      </c>
      <c r="F426" s="424" t="str">
        <f>'آبان 1400'!H428</f>
        <v>ش.تهران</v>
      </c>
      <c r="G426" s="424" t="str">
        <f>'آبان 1400'!I428</f>
        <v>255-813-3471674-1</v>
      </c>
      <c r="H426" s="424" t="str">
        <f>'آبان 1400'!J428</f>
        <v>6359885751</v>
      </c>
      <c r="I426" s="425">
        <f>'آبان 1400'!BH428</f>
        <v>66002684</v>
      </c>
      <c r="K426" s="426">
        <f>'آبان 1400'!BH428</f>
        <v>66002684</v>
      </c>
      <c r="L426" s="426">
        <f t="shared" si="6"/>
        <v>0</v>
      </c>
      <c r="M426" s="427"/>
      <c r="N426" s="426"/>
    </row>
    <row r="427" spans="2:14" s="423" customFormat="1" ht="11.25" customHeight="1" x14ac:dyDescent="0.2">
      <c r="B427" s="424">
        <f>'آبان 1400'!B429</f>
        <v>423</v>
      </c>
      <c r="C427" s="424" t="str">
        <f>'آبان 1400'!E429</f>
        <v>نورالدین</v>
      </c>
      <c r="D427" s="424" t="str">
        <f>'آبان 1400'!F429</f>
        <v>فتحی</v>
      </c>
      <c r="E427" s="424" t="str">
        <f>'آبان 1400'!G429</f>
        <v>نگهبان</v>
      </c>
      <c r="F427" s="424" t="str">
        <f>'آبان 1400'!H429</f>
        <v>ش.تهران</v>
      </c>
      <c r="G427" s="424" t="str">
        <f>'آبان 1400'!I429</f>
        <v>255-813-3345800-1</v>
      </c>
      <c r="H427" s="424" t="str">
        <f>'آبان 1400'!J429</f>
        <v>3319423274</v>
      </c>
      <c r="I427" s="425">
        <f>'آبان 1400'!BH429</f>
        <v>57028436</v>
      </c>
      <c r="K427" s="426">
        <f>'آبان 1400'!BH429</f>
        <v>57028436</v>
      </c>
      <c r="L427" s="426">
        <f t="shared" si="6"/>
        <v>0</v>
      </c>
      <c r="M427" s="427"/>
      <c r="N427" s="426"/>
    </row>
    <row r="428" spans="2:14" s="423" customFormat="1" ht="11.25" customHeight="1" x14ac:dyDescent="0.2">
      <c r="B428" s="424">
        <f>'آبان 1400'!B430</f>
        <v>424</v>
      </c>
      <c r="C428" s="424" t="str">
        <f>'آبان 1400'!E430</f>
        <v>مهدی</v>
      </c>
      <c r="D428" s="424" t="str">
        <f>'آبان 1400'!F430</f>
        <v>زارع</v>
      </c>
      <c r="E428" s="424" t="str">
        <f>'آبان 1400'!G430</f>
        <v>نگهبان</v>
      </c>
      <c r="F428" s="424" t="str">
        <f>'آبان 1400'!H430</f>
        <v>ش.تهران</v>
      </c>
      <c r="G428" s="424" t="str">
        <f>'آبان 1400'!I430</f>
        <v>366-700-4134086-1</v>
      </c>
      <c r="H428" s="424" t="str">
        <f>'آبان 1400'!J430</f>
        <v>4849969534</v>
      </c>
      <c r="I428" s="425">
        <f>'آبان 1400'!BH430</f>
        <v>63887061</v>
      </c>
      <c r="K428" s="426">
        <f>'آبان 1400'!BH430</f>
        <v>63887061</v>
      </c>
      <c r="L428" s="426">
        <f t="shared" si="6"/>
        <v>0</v>
      </c>
      <c r="M428" s="427"/>
      <c r="N428" s="426"/>
    </row>
    <row r="429" spans="2:14" s="423" customFormat="1" ht="11.25" customHeight="1" x14ac:dyDescent="0.2">
      <c r="B429" s="424">
        <f>'آبان 1400'!B431</f>
        <v>425</v>
      </c>
      <c r="C429" s="424" t="str">
        <f>'آبان 1400'!E431</f>
        <v>حمیدرضا</v>
      </c>
      <c r="D429" s="424" t="str">
        <f>'آبان 1400'!F431</f>
        <v>غفوری</v>
      </c>
      <c r="E429" s="424" t="str">
        <f>'آبان 1400'!G431</f>
        <v>نگهبان</v>
      </c>
      <c r="F429" s="424" t="str">
        <f>'آبان 1400'!H431</f>
        <v>ش.تهران</v>
      </c>
      <c r="G429" s="424" t="str">
        <f>'آبان 1400'!I431</f>
        <v>255-700-4144627-1</v>
      </c>
      <c r="H429" s="424" t="str">
        <f>'آبان 1400'!J431</f>
        <v>0052092690</v>
      </c>
      <c r="I429" s="425">
        <f>'آبان 1400'!BH431</f>
        <v>63887061</v>
      </c>
      <c r="K429" s="426">
        <f>'آبان 1400'!BH431</f>
        <v>63887061</v>
      </c>
      <c r="L429" s="426">
        <f t="shared" si="6"/>
        <v>0</v>
      </c>
      <c r="M429" s="427"/>
      <c r="N429" s="426"/>
    </row>
    <row r="430" spans="2:14" s="423" customFormat="1" ht="11.25" customHeight="1" x14ac:dyDescent="0.2">
      <c r="B430" s="424">
        <f>'آبان 1400'!B432</f>
        <v>426</v>
      </c>
      <c r="C430" s="424" t="str">
        <f>'آبان 1400'!E432</f>
        <v xml:space="preserve">محمد </v>
      </c>
      <c r="D430" s="424" t="str">
        <f>'آبان 1400'!F432</f>
        <v>قیومی</v>
      </c>
      <c r="E430" s="424" t="str">
        <f>'آبان 1400'!G432</f>
        <v>نگهبان</v>
      </c>
      <c r="F430" s="424" t="str">
        <f>'آبان 1400'!H432</f>
        <v>ش.تهران</v>
      </c>
      <c r="G430" s="424" t="str">
        <f>'آبان 1400'!I432</f>
        <v>360-700-4169671-1</v>
      </c>
      <c r="H430" s="424" t="str">
        <f>'آبان 1400'!J432</f>
        <v>1630128309</v>
      </c>
      <c r="I430" s="425">
        <f>'آبان 1400'!BH432</f>
        <v>63887061</v>
      </c>
      <c r="K430" s="426">
        <f>'آبان 1400'!BH432</f>
        <v>63887061</v>
      </c>
      <c r="L430" s="426">
        <f t="shared" si="6"/>
        <v>0</v>
      </c>
      <c r="M430" s="427"/>
      <c r="N430" s="426"/>
    </row>
    <row r="431" spans="2:14" s="423" customFormat="1" ht="11.25" customHeight="1" x14ac:dyDescent="0.2">
      <c r="B431" s="424">
        <f>'آبان 1400'!B433</f>
        <v>427</v>
      </c>
      <c r="C431" s="424" t="str">
        <f>'آبان 1400'!E433</f>
        <v>مرتضی</v>
      </c>
      <c r="D431" s="424" t="str">
        <f>'آبان 1400'!F433</f>
        <v>بهرامی</v>
      </c>
      <c r="E431" s="424" t="str">
        <f>'آبان 1400'!G433</f>
        <v>نگهبان</v>
      </c>
      <c r="F431" s="424" t="str">
        <f>'آبان 1400'!H433</f>
        <v>ش.تهران</v>
      </c>
      <c r="G431" s="424" t="str">
        <f>'آبان 1400'!I433</f>
        <v>448-700-4184154-1</v>
      </c>
      <c r="H431" s="424" t="str">
        <f>'آبان 1400'!J433</f>
        <v>0063857316</v>
      </c>
      <c r="I431" s="425">
        <f>'آبان 1400'!BH433</f>
        <v>63512261</v>
      </c>
      <c r="K431" s="426">
        <f>'آبان 1400'!BH433</f>
        <v>63512261</v>
      </c>
      <c r="L431" s="426">
        <f t="shared" si="6"/>
        <v>0</v>
      </c>
      <c r="M431" s="427"/>
      <c r="N431" s="426"/>
    </row>
    <row r="432" spans="2:14" s="423" customFormat="1" ht="11.25" customHeight="1" x14ac:dyDescent="0.2">
      <c r="B432" s="424">
        <f>'آبان 1400'!B434</f>
        <v>428</v>
      </c>
      <c r="C432" s="424" t="str">
        <f>'آبان 1400'!E434</f>
        <v>حبیب اله</v>
      </c>
      <c r="D432" s="424" t="str">
        <f>'آبان 1400'!F434</f>
        <v>باقری</v>
      </c>
      <c r="E432" s="424" t="str">
        <f>'آبان 1400'!G434</f>
        <v>نگهبان</v>
      </c>
      <c r="F432" s="424" t="str">
        <f>'آبان 1400'!H434</f>
        <v>ش.تهران</v>
      </c>
      <c r="G432" s="424" t="str">
        <f>'آبان 1400'!I434</f>
        <v>255-700-4215084-1</v>
      </c>
      <c r="H432" s="424" t="str">
        <f>'آبان 1400'!J434</f>
        <v>0480514259</v>
      </c>
      <c r="I432" s="425">
        <f>'آبان 1400'!BH434</f>
        <v>71369193</v>
      </c>
      <c r="K432" s="426">
        <f>'آبان 1400'!BH434</f>
        <v>71369193</v>
      </c>
      <c r="L432" s="426">
        <f t="shared" si="6"/>
        <v>0</v>
      </c>
      <c r="M432" s="427"/>
      <c r="N432" s="426"/>
    </row>
    <row r="433" spans="2:14" s="423" customFormat="1" ht="11.25" customHeight="1" x14ac:dyDescent="0.2">
      <c r="B433" s="424">
        <f>'آبان 1400'!B435</f>
        <v>429</v>
      </c>
      <c r="C433" s="424" t="str">
        <f>'آبان 1400'!E435</f>
        <v>اسماعيل</v>
      </c>
      <c r="D433" s="424" t="str">
        <f>'آبان 1400'!F435</f>
        <v>مجیدی</v>
      </c>
      <c r="E433" s="424" t="str">
        <f>'آبان 1400'!G435</f>
        <v>نگهبان</v>
      </c>
      <c r="F433" s="424" t="str">
        <f>'آبان 1400'!H435</f>
        <v>ش.تهران</v>
      </c>
      <c r="G433" s="424" t="str">
        <f>'آبان 1400'!I435</f>
        <v>254-813-2390774-1</v>
      </c>
      <c r="H433" s="424" t="str">
        <f>'آبان 1400'!J435</f>
        <v>0323244416</v>
      </c>
      <c r="I433" s="425">
        <f>'آبان 1400'!BH435</f>
        <v>69032979</v>
      </c>
      <c r="K433" s="426">
        <f>'آبان 1400'!BH435</f>
        <v>69032979</v>
      </c>
      <c r="L433" s="426">
        <f t="shared" si="6"/>
        <v>0</v>
      </c>
      <c r="M433" s="427"/>
      <c r="N433" s="426"/>
    </row>
    <row r="434" spans="2:14" s="423" customFormat="1" ht="11.25" customHeight="1" x14ac:dyDescent="0.2">
      <c r="B434" s="424">
        <f>'آبان 1400'!B436</f>
        <v>430</v>
      </c>
      <c r="C434" s="424" t="str">
        <f>'آبان 1400'!E436</f>
        <v>احسان</v>
      </c>
      <c r="D434" s="424" t="str">
        <f>'آبان 1400'!F436</f>
        <v>شجاعي فرد</v>
      </c>
      <c r="E434" s="424" t="str">
        <f>'آبان 1400'!G436</f>
        <v>نگهبان</v>
      </c>
      <c r="F434" s="424" t="str">
        <f>'آبان 1400'!H436</f>
        <v>ش.تهران</v>
      </c>
      <c r="G434" s="424" t="str">
        <f>'آبان 1400'!I436</f>
        <v>129-813-2209434-1</v>
      </c>
      <c r="H434" s="424" t="str">
        <f>'آبان 1400'!J436</f>
        <v>0080270123</v>
      </c>
      <c r="I434" s="425">
        <f>'آبان 1400'!BH436</f>
        <v>68064084</v>
      </c>
      <c r="K434" s="426">
        <f>'آبان 1400'!BH436</f>
        <v>68064084</v>
      </c>
      <c r="L434" s="426">
        <f t="shared" si="6"/>
        <v>0</v>
      </c>
      <c r="M434" s="427"/>
      <c r="N434" s="426"/>
    </row>
    <row r="435" spans="2:14" s="423" customFormat="1" ht="11.25" customHeight="1" x14ac:dyDescent="0.2">
      <c r="B435" s="424">
        <f>'آبان 1400'!B437</f>
        <v>431</v>
      </c>
      <c r="C435" s="424" t="str">
        <f>'آبان 1400'!E437</f>
        <v>سید رسول</v>
      </c>
      <c r="D435" s="424" t="str">
        <f>'آبان 1400'!F437</f>
        <v>حسینی</v>
      </c>
      <c r="E435" s="424" t="str">
        <f>'آبان 1400'!G437</f>
        <v>نگهبان</v>
      </c>
      <c r="F435" s="424" t="str">
        <f>'آبان 1400'!H437</f>
        <v>ش.تهران</v>
      </c>
      <c r="G435" s="424" t="str">
        <f>'آبان 1400'!I437</f>
        <v>302-700-4222601-1</v>
      </c>
      <c r="H435" s="424" t="str">
        <f>'آبان 1400'!J437</f>
        <v>0492136726</v>
      </c>
      <c r="I435" s="425">
        <f>'آبان 1400'!BH437</f>
        <v>66167756</v>
      </c>
      <c r="K435" s="426">
        <f>'آبان 1400'!BH437</f>
        <v>66167756</v>
      </c>
      <c r="L435" s="426">
        <f t="shared" si="6"/>
        <v>0</v>
      </c>
      <c r="M435" s="427"/>
      <c r="N435" s="426"/>
    </row>
    <row r="436" spans="2:14" s="423" customFormat="1" ht="11.25" customHeight="1" x14ac:dyDescent="0.2">
      <c r="B436" s="424">
        <f>'آبان 1400'!B438</f>
        <v>432</v>
      </c>
      <c r="C436" s="424" t="str">
        <f>'آبان 1400'!E438</f>
        <v>میرحسین</v>
      </c>
      <c r="D436" s="424" t="str">
        <f>'آبان 1400'!F438</f>
        <v>رسولی تولون</v>
      </c>
      <c r="E436" s="424" t="str">
        <f>'آبان 1400'!G438</f>
        <v>نگهبان</v>
      </c>
      <c r="F436" s="424" t="str">
        <f>'آبان 1400'!H438</f>
        <v>ش.تهران</v>
      </c>
      <c r="G436" s="424" t="str">
        <f>'آبان 1400'!I438</f>
        <v>438-813-67036703-1</v>
      </c>
      <c r="H436" s="424" t="str">
        <f>'آبان 1400'!J438</f>
        <v>0077175001</v>
      </c>
      <c r="I436" s="425">
        <f>'آبان 1400'!BH438</f>
        <v>68470779</v>
      </c>
      <c r="K436" s="426">
        <f>'آبان 1400'!BH438</f>
        <v>68470779</v>
      </c>
      <c r="L436" s="426">
        <f t="shared" si="6"/>
        <v>0</v>
      </c>
      <c r="M436" s="427"/>
      <c r="N436" s="426"/>
    </row>
    <row r="437" spans="2:14" s="423" customFormat="1" ht="11.25" customHeight="1" x14ac:dyDescent="0.2">
      <c r="B437" s="424">
        <f>'آبان 1400'!B439</f>
        <v>433</v>
      </c>
      <c r="C437" s="424" t="str">
        <f>'آبان 1400'!E439</f>
        <v>حامد</v>
      </c>
      <c r="D437" s="424" t="str">
        <f>'آبان 1400'!F439</f>
        <v>نیک نژاد</v>
      </c>
      <c r="E437" s="424" t="str">
        <f>'آبان 1400'!G439</f>
        <v>نگهبان</v>
      </c>
      <c r="F437" s="424" t="str">
        <f>'آبان 1400'!H439</f>
        <v>ش.تهران</v>
      </c>
      <c r="G437" s="424" t="str">
        <f>'آبان 1400'!I439</f>
        <v>268-700-4236032-1</v>
      </c>
      <c r="H437" s="424" t="str">
        <f>'آبان 1400'!J439</f>
        <v>0083691723</v>
      </c>
      <c r="I437" s="425">
        <f>'آبان 1400'!BH439</f>
        <v>69198051</v>
      </c>
      <c r="K437" s="426">
        <f>'آبان 1400'!BH439</f>
        <v>69198051</v>
      </c>
      <c r="L437" s="426">
        <f t="shared" si="6"/>
        <v>0</v>
      </c>
      <c r="M437" s="427"/>
      <c r="N437" s="426"/>
    </row>
    <row r="438" spans="2:14" s="423" customFormat="1" ht="11.25" customHeight="1" x14ac:dyDescent="0.2">
      <c r="B438" s="424">
        <f>'آبان 1400'!B440</f>
        <v>434</v>
      </c>
      <c r="C438" s="424" t="str">
        <f>'آبان 1400'!E440</f>
        <v>عباس</v>
      </c>
      <c r="D438" s="424" t="str">
        <f>'آبان 1400'!F440</f>
        <v>جلالی عاشق آبادی</v>
      </c>
      <c r="E438" s="424" t="str">
        <f>'آبان 1400'!G440</f>
        <v>نگهبان</v>
      </c>
      <c r="F438" s="424" t="str">
        <f>'آبان 1400'!H440</f>
        <v>ش.تهران</v>
      </c>
      <c r="G438" s="424" t="str">
        <f>'آبان 1400'!I440</f>
        <v>392-700-3919143-1</v>
      </c>
      <c r="H438" s="424" t="str">
        <f>'آبان 1400'!J440</f>
        <v>6649981915</v>
      </c>
      <c r="I438" s="425">
        <f>'آبان 1400'!BH440</f>
        <v>63887061</v>
      </c>
      <c r="K438" s="426">
        <f>'آبان 1400'!BH440</f>
        <v>63887061</v>
      </c>
      <c r="L438" s="426">
        <f t="shared" si="6"/>
        <v>0</v>
      </c>
      <c r="M438" s="427"/>
      <c r="N438" s="426"/>
    </row>
    <row r="439" spans="2:14" s="423" customFormat="1" ht="11.25" customHeight="1" x14ac:dyDescent="0.2">
      <c r="B439" s="424">
        <f>'آبان 1400'!B441</f>
        <v>435</v>
      </c>
      <c r="C439" s="424" t="str">
        <f>'آبان 1400'!E441</f>
        <v>حسن</v>
      </c>
      <c r="D439" s="424" t="str">
        <f>'آبان 1400'!F441</f>
        <v>حسن آهاری</v>
      </c>
      <c r="E439" s="424" t="str">
        <f>'آبان 1400'!G441</f>
        <v>نگهبان</v>
      </c>
      <c r="F439" s="424" t="str">
        <f>'آبان 1400'!H441</f>
        <v>ش.تهران</v>
      </c>
      <c r="G439" s="424" t="str">
        <f>'آبان 1400'!I441</f>
        <v>361-700-4294405-1</v>
      </c>
      <c r="H439" s="424" t="str">
        <f>'آبان 1400'!J441</f>
        <v>0019116470</v>
      </c>
      <c r="I439" s="425">
        <f>'آبان 1400'!BH441</f>
        <v>69650698</v>
      </c>
      <c r="K439" s="426">
        <f>'آبان 1400'!BH441</f>
        <v>69650698</v>
      </c>
      <c r="L439" s="426">
        <f t="shared" si="6"/>
        <v>0</v>
      </c>
      <c r="M439" s="427"/>
      <c r="N439" s="426"/>
    </row>
    <row r="440" spans="2:14" s="423" customFormat="1" ht="11.25" customHeight="1" x14ac:dyDescent="0.2">
      <c r="B440" s="424">
        <f>'آبان 1400'!B442</f>
        <v>436</v>
      </c>
      <c r="C440" s="424" t="str">
        <f>'آبان 1400'!E442</f>
        <v>عباس</v>
      </c>
      <c r="D440" s="424" t="str">
        <f>'آبان 1400'!F442</f>
        <v>باغچقی</v>
      </c>
      <c r="E440" s="424" t="str">
        <f>'آبان 1400'!G442</f>
        <v>نگهبان</v>
      </c>
      <c r="F440" s="424" t="str">
        <f>'آبان 1400'!H442</f>
        <v>ش.تهران</v>
      </c>
      <c r="G440" s="424" t="str">
        <f>'آبان 1400'!I442</f>
        <v>368-12-4312761-1</v>
      </c>
      <c r="H440" s="424" t="str">
        <f>'آبان 1400'!J442</f>
        <v>0680366962</v>
      </c>
      <c r="I440" s="425">
        <f>'آبان 1400'!BH442</f>
        <v>62196779</v>
      </c>
      <c r="K440" s="426">
        <f>'آبان 1400'!BH442</f>
        <v>62196779</v>
      </c>
      <c r="L440" s="426">
        <f t="shared" si="6"/>
        <v>0</v>
      </c>
      <c r="M440" s="427"/>
      <c r="N440" s="426"/>
    </row>
    <row r="441" spans="2:14" s="423" customFormat="1" ht="11.25" customHeight="1" x14ac:dyDescent="0.2">
      <c r="B441" s="424">
        <f>'آبان 1400'!B443</f>
        <v>437</v>
      </c>
      <c r="C441" s="424" t="str">
        <f>'آبان 1400'!E443</f>
        <v>مجید</v>
      </c>
      <c r="D441" s="424" t="str">
        <f>'آبان 1400'!F443</f>
        <v>ثمری</v>
      </c>
      <c r="E441" s="424" t="str">
        <f>'آبان 1400'!G443</f>
        <v>نگهبان</v>
      </c>
      <c r="F441" s="424" t="str">
        <f>'آبان 1400'!H443</f>
        <v>ش.تهران</v>
      </c>
      <c r="G441" s="424" t="str">
        <f>'آبان 1400'!I443</f>
        <v>361-813-4326836-1</v>
      </c>
      <c r="H441" s="424" t="str">
        <f>'آبان 1400'!J443</f>
        <v>0075176475</v>
      </c>
      <c r="I441" s="425">
        <f>'آبان 1400'!BH443</f>
        <v>69198051</v>
      </c>
      <c r="K441" s="426">
        <f>'آبان 1400'!BH443</f>
        <v>69198051</v>
      </c>
      <c r="L441" s="426">
        <f t="shared" si="6"/>
        <v>0</v>
      </c>
      <c r="M441" s="427"/>
      <c r="N441" s="426"/>
    </row>
    <row r="442" spans="2:14" s="423" customFormat="1" ht="11.25" customHeight="1" x14ac:dyDescent="0.2">
      <c r="B442" s="424">
        <f>'آبان 1400'!B444</f>
        <v>438</v>
      </c>
      <c r="C442" s="424" t="str">
        <f>'آبان 1400'!E444</f>
        <v>یوسف</v>
      </c>
      <c r="D442" s="424" t="str">
        <f>'آبان 1400'!F444</f>
        <v>اسلامی</v>
      </c>
      <c r="E442" s="424" t="str">
        <f>'آبان 1400'!G444</f>
        <v>نگهبان</v>
      </c>
      <c r="F442" s="424" t="str">
        <f>'آبان 1400'!H444</f>
        <v>ش.تهران</v>
      </c>
      <c r="G442" s="424" t="str">
        <f>'آبان 1400'!I444</f>
        <v>245-700-4309304-1</v>
      </c>
      <c r="H442" s="424">
        <f>'آبان 1400'!J444</f>
        <v>1465439366</v>
      </c>
      <c r="I442" s="425">
        <f>'آبان 1400'!BH444</f>
        <v>66542556</v>
      </c>
      <c r="K442" s="426">
        <f>'آبان 1400'!BH444</f>
        <v>66542556</v>
      </c>
      <c r="L442" s="426">
        <f t="shared" si="6"/>
        <v>0</v>
      </c>
      <c r="M442" s="427"/>
      <c r="N442" s="426"/>
    </row>
    <row r="443" spans="2:14" s="423" customFormat="1" ht="11.25" customHeight="1" x14ac:dyDescent="0.2">
      <c r="B443" s="424">
        <f>'آبان 1400'!B445</f>
        <v>439</v>
      </c>
      <c r="C443" s="424" t="str">
        <f>'آبان 1400'!E445</f>
        <v>محمدرضا</v>
      </c>
      <c r="D443" s="424" t="str">
        <f>'آبان 1400'!F445</f>
        <v>میرزایی</v>
      </c>
      <c r="E443" s="424" t="str">
        <f>'آبان 1400'!G445</f>
        <v>نگهبان</v>
      </c>
      <c r="F443" s="424" t="str">
        <f>'آبان 1400'!H445</f>
        <v>ش.تهران</v>
      </c>
      <c r="G443" s="424" t="str">
        <f>'آبان 1400'!I445</f>
        <v>124-700-123524-1</v>
      </c>
      <c r="H443" s="424" t="str">
        <f>'آبان 1400'!J445</f>
        <v>0015336573</v>
      </c>
      <c r="I443" s="425">
        <f>'آبان 1400'!BH445</f>
        <v>63887061</v>
      </c>
      <c r="K443" s="426">
        <f>'آبان 1400'!BH445</f>
        <v>63887061</v>
      </c>
      <c r="L443" s="426">
        <f t="shared" si="6"/>
        <v>0</v>
      </c>
      <c r="M443" s="427"/>
      <c r="N443" s="426"/>
    </row>
    <row r="444" spans="2:14" s="423" customFormat="1" ht="11.25" customHeight="1" x14ac:dyDescent="0.2">
      <c r="B444" s="424">
        <f>'آبان 1400'!B446</f>
        <v>440</v>
      </c>
      <c r="C444" s="424" t="str">
        <f>'آبان 1400'!E446</f>
        <v>علیرضا</v>
      </c>
      <c r="D444" s="424" t="str">
        <f>'آبان 1400'!F446</f>
        <v>آقایی پور فوشازده</v>
      </c>
      <c r="E444" s="424" t="str">
        <f>'آبان 1400'!G446</f>
        <v>نگهبان</v>
      </c>
      <c r="F444" s="424" t="str">
        <f>'آبان 1400'!H446</f>
        <v>ش.تهران</v>
      </c>
      <c r="G444" s="424" t="str">
        <f>'آبان 1400'!I446</f>
        <v>401-700-4326008-1</v>
      </c>
      <c r="H444" s="424" t="str">
        <f>'آبان 1400'!J446</f>
        <v>0422055247</v>
      </c>
      <c r="I444" s="425">
        <f>'آبان 1400'!BH446</f>
        <v>63512261</v>
      </c>
      <c r="K444" s="426">
        <f>'آبان 1400'!BH446</f>
        <v>63512261</v>
      </c>
      <c r="L444" s="426">
        <f t="shared" si="6"/>
        <v>0</v>
      </c>
      <c r="M444" s="427"/>
      <c r="N444" s="426"/>
    </row>
    <row r="445" spans="2:14" s="423" customFormat="1" ht="11.25" customHeight="1" x14ac:dyDescent="0.2">
      <c r="B445" s="424">
        <f>'آبان 1400'!B447</f>
        <v>441</v>
      </c>
      <c r="C445" s="424" t="str">
        <f>'آبان 1400'!E447</f>
        <v>مهدی</v>
      </c>
      <c r="D445" s="424" t="str">
        <f>'آبان 1400'!F447</f>
        <v>توماری</v>
      </c>
      <c r="E445" s="424" t="str">
        <f>'آبان 1400'!G447</f>
        <v>نگهبان</v>
      </c>
      <c r="F445" s="424" t="str">
        <f>'آبان 1400'!H447</f>
        <v>ش.تهران</v>
      </c>
      <c r="G445" s="424" t="str">
        <f>'آبان 1400'!I447</f>
        <v>433-700-4348938-1</v>
      </c>
      <c r="H445" s="424" t="str">
        <f>'آبان 1400'!J447</f>
        <v>0072044446</v>
      </c>
      <c r="I445" s="425">
        <f>'آبان 1400'!BH447</f>
        <v>69198051</v>
      </c>
      <c r="K445" s="426">
        <f>'آبان 1400'!BH447</f>
        <v>69198051</v>
      </c>
      <c r="L445" s="426">
        <f t="shared" si="6"/>
        <v>0</v>
      </c>
      <c r="M445" s="427"/>
      <c r="N445" s="426"/>
    </row>
    <row r="446" spans="2:14" s="423" customFormat="1" ht="11.25" customHeight="1" x14ac:dyDescent="0.2">
      <c r="B446" s="424">
        <f>'آبان 1400'!B448</f>
        <v>442</v>
      </c>
      <c r="C446" s="424" t="str">
        <f>'آبان 1400'!E448</f>
        <v>رحیم</v>
      </c>
      <c r="D446" s="424" t="str">
        <f>'آبان 1400'!F448</f>
        <v>محمدی</v>
      </c>
      <c r="E446" s="424" t="str">
        <f>'آبان 1400'!G448</f>
        <v>نگهبان</v>
      </c>
      <c r="F446" s="424" t="str">
        <f>'آبان 1400'!H448</f>
        <v>ش.تهران</v>
      </c>
      <c r="G446" s="424" t="str">
        <f>'آبان 1400'!I448</f>
        <v>401-700-4353989-1</v>
      </c>
      <c r="H446" s="424" t="str">
        <f>'آبان 1400'!J448</f>
        <v>0620348895</v>
      </c>
      <c r="I446" s="425">
        <f>'آبان 1400'!BH448</f>
        <v>69198051</v>
      </c>
      <c r="K446" s="426">
        <f>'آبان 1400'!BH448</f>
        <v>69198051</v>
      </c>
      <c r="L446" s="426">
        <f t="shared" si="6"/>
        <v>0</v>
      </c>
      <c r="M446" s="427"/>
      <c r="N446" s="426"/>
    </row>
    <row r="447" spans="2:14" s="423" customFormat="1" ht="11.25" customHeight="1" x14ac:dyDescent="0.2">
      <c r="B447" s="424">
        <f>'آبان 1400'!B449</f>
        <v>443</v>
      </c>
      <c r="C447" s="424" t="str">
        <f>'آبان 1400'!E449</f>
        <v>علی</v>
      </c>
      <c r="D447" s="424" t="str">
        <f>'آبان 1400'!F449</f>
        <v>ایمان وردی پور</v>
      </c>
      <c r="E447" s="424" t="str">
        <f>'آبان 1400'!G449</f>
        <v>نگهبان</v>
      </c>
      <c r="F447" s="424" t="str">
        <f>'آبان 1400'!H449</f>
        <v>ش.تهران</v>
      </c>
      <c r="G447" s="424" t="str">
        <f>'آبان 1400'!I449</f>
        <v>441-700-4353828-1</v>
      </c>
      <c r="H447" s="424" t="str">
        <f>'آبان 1400'!J449</f>
        <v>0015044971</v>
      </c>
      <c r="I447" s="425">
        <f>'آبان 1400'!BH449</f>
        <v>63887061</v>
      </c>
      <c r="K447" s="426">
        <f>'آبان 1400'!BH449</f>
        <v>63887061</v>
      </c>
      <c r="L447" s="426">
        <f t="shared" si="6"/>
        <v>0</v>
      </c>
      <c r="M447" s="427"/>
      <c r="N447" s="426"/>
    </row>
    <row r="448" spans="2:14" s="423" customFormat="1" ht="11.25" customHeight="1" x14ac:dyDescent="0.2">
      <c r="B448" s="424">
        <f>'آبان 1400'!B450</f>
        <v>444</v>
      </c>
      <c r="C448" s="424" t="str">
        <f>'آبان 1400'!E450</f>
        <v>مهدی</v>
      </c>
      <c r="D448" s="424" t="str">
        <f>'آبان 1400'!F450</f>
        <v>قربانی</v>
      </c>
      <c r="E448" s="424" t="str">
        <f>'آبان 1400'!G450</f>
        <v>نگهبان</v>
      </c>
      <c r="F448" s="424" t="str">
        <f>'آبان 1400'!H450</f>
        <v>ش.تهران</v>
      </c>
      <c r="G448" s="424" t="str">
        <f>'آبان 1400'!I450</f>
        <v>399-813-2627930-1</v>
      </c>
      <c r="H448" s="424" t="str">
        <f>'آبان 1400'!J450</f>
        <v>4011573035</v>
      </c>
      <c r="I448" s="425">
        <f>'آبان 1400'!BH450</f>
        <v>69198051</v>
      </c>
      <c r="K448" s="426">
        <f>'آبان 1400'!BH450</f>
        <v>69198051</v>
      </c>
      <c r="L448" s="426">
        <f t="shared" si="6"/>
        <v>0</v>
      </c>
      <c r="M448" s="427"/>
      <c r="N448" s="426"/>
    </row>
    <row r="449" spans="2:14" s="423" customFormat="1" ht="11.25" customHeight="1" x14ac:dyDescent="0.2">
      <c r="B449" s="424">
        <f>'آبان 1400'!B451</f>
        <v>445</v>
      </c>
      <c r="C449" s="424" t="str">
        <f>'آبان 1400'!E451</f>
        <v>داود</v>
      </c>
      <c r="D449" s="424" t="str">
        <f>'آبان 1400'!F451</f>
        <v>دالوند</v>
      </c>
      <c r="E449" s="424" t="str">
        <f>'آبان 1400'!G451</f>
        <v>نگهبان</v>
      </c>
      <c r="F449" s="424" t="str">
        <f>'آبان 1400'!H451</f>
        <v>ش.تهران</v>
      </c>
      <c r="G449" s="424" t="str">
        <f>'آبان 1400'!I451</f>
        <v>410-700-4346171-1</v>
      </c>
      <c r="H449" s="424" t="str">
        <f>'آبان 1400'!J451</f>
        <v>4071733608</v>
      </c>
      <c r="I449" s="425">
        <f>'آبان 1400'!BH451</f>
        <v>65230756</v>
      </c>
      <c r="K449" s="426">
        <f>'آبان 1400'!BH451</f>
        <v>65230756</v>
      </c>
      <c r="L449" s="426">
        <f t="shared" si="6"/>
        <v>0</v>
      </c>
      <c r="M449" s="427"/>
      <c r="N449" s="426"/>
    </row>
    <row r="450" spans="2:14" s="423" customFormat="1" ht="11.25" customHeight="1" x14ac:dyDescent="0.2">
      <c r="B450" s="424">
        <f>'آبان 1400'!B452</f>
        <v>446</v>
      </c>
      <c r="C450" s="424" t="str">
        <f>'آبان 1400'!E452</f>
        <v>پوریا</v>
      </c>
      <c r="D450" s="424" t="str">
        <f>'آبان 1400'!F452</f>
        <v>بتوئی</v>
      </c>
      <c r="E450" s="424" t="str">
        <f>'آبان 1400'!G452</f>
        <v>نگهبان</v>
      </c>
      <c r="F450" s="424" t="str">
        <f>'آبان 1400'!H452</f>
        <v>ش.تهران</v>
      </c>
      <c r="G450" s="424" t="str">
        <f>'آبان 1400'!I452</f>
        <v>368-700-4356819-1</v>
      </c>
      <c r="H450" s="424">
        <f>'آبان 1400'!J452</f>
        <v>3920781767</v>
      </c>
      <c r="I450" s="425">
        <f>'آبان 1400'!BH452</f>
        <v>63512261</v>
      </c>
      <c r="K450" s="426">
        <f>'آبان 1400'!BH452</f>
        <v>63512261</v>
      </c>
      <c r="L450" s="426">
        <f t="shared" si="6"/>
        <v>0</v>
      </c>
      <c r="M450" s="427"/>
      <c r="N450" s="426"/>
    </row>
    <row r="451" spans="2:14" s="423" customFormat="1" ht="11.25" customHeight="1" x14ac:dyDescent="0.2">
      <c r="B451" s="424">
        <f>'آبان 1400'!B453</f>
        <v>447</v>
      </c>
      <c r="C451" s="424" t="str">
        <f>'آبان 1400'!E453</f>
        <v xml:space="preserve">شاهرخ </v>
      </c>
      <c r="D451" s="424" t="str">
        <f>'آبان 1400'!F453</f>
        <v>امیری</v>
      </c>
      <c r="E451" s="424" t="str">
        <f>'آبان 1400'!G453</f>
        <v>نگهبان</v>
      </c>
      <c r="F451" s="424" t="str">
        <f>'آبان 1400'!H453</f>
        <v>سمنان</v>
      </c>
      <c r="G451" s="424" t="str">
        <f>'آبان 1400'!I453</f>
        <v>174-12-3888991-1</v>
      </c>
      <c r="H451" s="424">
        <f>'آبان 1400'!J453</f>
        <v>3251170414</v>
      </c>
      <c r="I451" s="425">
        <f>'آبان 1400'!BH453</f>
        <v>55538730</v>
      </c>
      <c r="K451" s="426">
        <f>'آبان 1400'!BH453</f>
        <v>55538730</v>
      </c>
      <c r="L451" s="426">
        <f t="shared" si="6"/>
        <v>0</v>
      </c>
      <c r="M451" s="427"/>
      <c r="N451" s="426"/>
    </row>
    <row r="452" spans="2:14" s="423" customFormat="1" ht="11.25" customHeight="1" x14ac:dyDescent="0.2">
      <c r="B452" s="424">
        <f>'آبان 1400'!B454</f>
        <v>448</v>
      </c>
      <c r="C452" s="424" t="str">
        <f>'آبان 1400'!E454</f>
        <v>علی</v>
      </c>
      <c r="D452" s="424" t="str">
        <f>'آبان 1400'!F454</f>
        <v>حامدی</v>
      </c>
      <c r="E452" s="424" t="str">
        <f>'آبان 1400'!G454</f>
        <v>نگهبان</v>
      </c>
      <c r="F452" s="424" t="str">
        <f>'آبان 1400'!H454</f>
        <v>سمنان</v>
      </c>
      <c r="G452" s="424" t="str">
        <f>'آبان 1400'!I454</f>
        <v>323-3-2605447-1</v>
      </c>
      <c r="H452" s="424">
        <f>'آبان 1400'!J454</f>
        <v>5309951148</v>
      </c>
      <c r="I452" s="425">
        <f>'آبان 1400'!BH454</f>
        <v>57586436</v>
      </c>
      <c r="K452" s="426">
        <f>'آبان 1400'!BH454</f>
        <v>57586436</v>
      </c>
      <c r="L452" s="426">
        <f t="shared" si="6"/>
        <v>0</v>
      </c>
      <c r="M452" s="427"/>
      <c r="N452" s="426"/>
    </row>
    <row r="453" spans="2:14" s="423" customFormat="1" ht="11.25" customHeight="1" x14ac:dyDescent="0.2">
      <c r="B453" s="424">
        <f>'آبان 1400'!B455</f>
        <v>449</v>
      </c>
      <c r="C453" s="424" t="str">
        <f>'آبان 1400'!E455</f>
        <v>محمد</v>
      </c>
      <c r="D453" s="424" t="str">
        <f>'آبان 1400'!F455</f>
        <v>کرمی</v>
      </c>
      <c r="E453" s="424" t="str">
        <f>'آبان 1400'!G455</f>
        <v>نگهبان</v>
      </c>
      <c r="F453" s="424" t="str">
        <f>'آبان 1400'!H455</f>
        <v>سمنان</v>
      </c>
      <c r="G453" s="424" t="str">
        <f>'آبان 1400'!I455</f>
        <v>174-12-3709254-1</v>
      </c>
      <c r="H453" s="424">
        <f>'آبان 1400'!J455</f>
        <v>4592196988</v>
      </c>
      <c r="I453" s="425">
        <f>'آبان 1400'!BH455</f>
        <v>66002684</v>
      </c>
      <c r="K453" s="426">
        <f>'آبان 1400'!BH455</f>
        <v>66002684</v>
      </c>
      <c r="L453" s="426">
        <f t="shared" si="6"/>
        <v>0</v>
      </c>
      <c r="M453" s="427"/>
      <c r="N453" s="426"/>
    </row>
    <row r="454" spans="2:14" s="423" customFormat="1" ht="11.25" customHeight="1" x14ac:dyDescent="0.2">
      <c r="B454" s="424">
        <f>'آبان 1400'!B456</f>
        <v>450</v>
      </c>
      <c r="C454" s="424" t="str">
        <f>'آبان 1400'!E456</f>
        <v>محمود</v>
      </c>
      <c r="D454" s="424" t="str">
        <f>'آبان 1400'!F456</f>
        <v>آشور</v>
      </c>
      <c r="E454" s="424" t="str">
        <f>'آبان 1400'!G456</f>
        <v>نگهبان</v>
      </c>
      <c r="F454" s="424" t="str">
        <f>'آبان 1400'!H456</f>
        <v>سمنان</v>
      </c>
      <c r="G454" s="424" t="str">
        <f>'آبان 1400'!I456</f>
        <v>174-12-544665-1</v>
      </c>
      <c r="H454" s="424">
        <f>'آبان 1400'!J456</f>
        <v>4590515059</v>
      </c>
      <c r="I454" s="425">
        <f>'آبان 1400'!BH456</f>
        <v>65627884</v>
      </c>
      <c r="K454" s="426">
        <f>'آبان 1400'!BH456</f>
        <v>65627884</v>
      </c>
      <c r="L454" s="426">
        <f t="shared" ref="L454:L517" si="7">K454-I454</f>
        <v>0</v>
      </c>
      <c r="M454" s="427"/>
      <c r="N454" s="426"/>
    </row>
    <row r="455" spans="2:14" s="423" customFormat="1" ht="11.25" customHeight="1" x14ac:dyDescent="0.2">
      <c r="B455" s="424">
        <f>'آبان 1400'!B457</f>
        <v>451</v>
      </c>
      <c r="C455" s="424" t="str">
        <f>'آبان 1400'!E457</f>
        <v>حبیب</v>
      </c>
      <c r="D455" s="424" t="str">
        <f>'آبان 1400'!F457</f>
        <v>نوری</v>
      </c>
      <c r="E455" s="424" t="str">
        <f>'آبان 1400'!G457</f>
        <v>نگهبان</v>
      </c>
      <c r="F455" s="424" t="str">
        <f>'آبان 1400'!H457</f>
        <v>سمنان</v>
      </c>
      <c r="G455" s="424" t="str">
        <f>'آبان 1400'!I457</f>
        <v>174-700-4301978-1</v>
      </c>
      <c r="H455" s="424" t="str">
        <f>'آبان 1400'!J457</f>
        <v>0075584387</v>
      </c>
      <c r="I455" s="425">
        <f>'آبان 1400'!BH457</f>
        <v>66355156</v>
      </c>
      <c r="K455" s="426">
        <f>'آبان 1400'!BH457</f>
        <v>66355156</v>
      </c>
      <c r="L455" s="426">
        <f t="shared" si="7"/>
        <v>0</v>
      </c>
      <c r="M455" s="427"/>
      <c r="N455" s="426"/>
    </row>
    <row r="456" spans="2:14" s="423" customFormat="1" ht="11.25" customHeight="1" x14ac:dyDescent="0.2">
      <c r="B456" s="424">
        <f>'آبان 1400'!B458</f>
        <v>452</v>
      </c>
      <c r="C456" s="424" t="str">
        <f>'آبان 1400'!E458</f>
        <v>تقی</v>
      </c>
      <c r="D456" s="424" t="str">
        <f>'آبان 1400'!F458</f>
        <v>قلبی رشت آبادی</v>
      </c>
      <c r="E456" s="424" t="str">
        <f>'آبان 1400'!G458</f>
        <v>نگهبان</v>
      </c>
      <c r="F456" s="424" t="str">
        <f>'آبان 1400'!H458</f>
        <v>مازندران</v>
      </c>
      <c r="G456" s="424" t="str">
        <f>'آبان 1400'!I458</f>
        <v>214-813-1852575-1</v>
      </c>
      <c r="H456" s="424">
        <f>'آبان 1400'!J458</f>
        <v>2592407510</v>
      </c>
      <c r="I456" s="425">
        <f>'آبان 1400'!BH458</f>
        <v>59683931</v>
      </c>
      <c r="K456" s="426">
        <f>'آبان 1400'!BH458</f>
        <v>59683931</v>
      </c>
      <c r="L456" s="426">
        <f t="shared" si="7"/>
        <v>0</v>
      </c>
      <c r="M456" s="427"/>
      <c r="N456" s="426"/>
    </row>
    <row r="457" spans="2:14" s="423" customFormat="1" ht="11.25" customHeight="1" x14ac:dyDescent="0.2">
      <c r="B457" s="424">
        <f>'آبان 1400'!B459</f>
        <v>453</v>
      </c>
      <c r="C457" s="424" t="str">
        <f>'آبان 1400'!E459</f>
        <v>سید حسن</v>
      </c>
      <c r="D457" s="424" t="str">
        <f>'آبان 1400'!F459</f>
        <v>حسینی</v>
      </c>
      <c r="E457" s="424" t="str">
        <f>'آبان 1400'!G459</f>
        <v>نگهبان</v>
      </c>
      <c r="F457" s="424" t="str">
        <f>'آبان 1400'!H459</f>
        <v>مازندران</v>
      </c>
      <c r="G457" s="424" t="str">
        <f>'آبان 1400'!I459</f>
        <v>214-700-3189940-1</v>
      </c>
      <c r="H457" s="424">
        <f>'آبان 1400'!J459</f>
        <v>4989575806</v>
      </c>
      <c r="I457" s="425">
        <f>'آبان 1400'!BH459</f>
        <v>57028436</v>
      </c>
      <c r="K457" s="426">
        <f>'آبان 1400'!BH459</f>
        <v>57028436</v>
      </c>
      <c r="L457" s="426">
        <f t="shared" si="7"/>
        <v>0</v>
      </c>
      <c r="M457" s="427"/>
      <c r="N457" s="426"/>
    </row>
    <row r="458" spans="2:14" s="423" customFormat="1" ht="11.25" customHeight="1" x14ac:dyDescent="0.2">
      <c r="B458" s="424">
        <f>'آبان 1400'!B460</f>
        <v>454</v>
      </c>
      <c r="C458" s="424" t="str">
        <f>'آبان 1400'!E460</f>
        <v>کمیل</v>
      </c>
      <c r="D458" s="424" t="str">
        <f>'آبان 1400'!F460</f>
        <v>مرادی</v>
      </c>
      <c r="E458" s="424" t="str">
        <f>'آبان 1400'!G460</f>
        <v>نگهبان</v>
      </c>
      <c r="F458" s="424" t="str">
        <f>'آبان 1400'!H460</f>
        <v>مازندران</v>
      </c>
      <c r="G458" s="424" t="str">
        <f>'آبان 1400'!I460</f>
        <v>214-813-2981683-1</v>
      </c>
      <c r="H458" s="424">
        <f>'آبان 1400'!J460</f>
        <v>2200789726</v>
      </c>
      <c r="I458" s="425">
        <f>'آبان 1400'!BH460</f>
        <v>69032979</v>
      </c>
      <c r="K458" s="426">
        <f>'آبان 1400'!BH460</f>
        <v>69032979</v>
      </c>
      <c r="L458" s="426">
        <f t="shared" si="7"/>
        <v>0</v>
      </c>
      <c r="M458" s="427"/>
      <c r="N458" s="426"/>
    </row>
    <row r="459" spans="2:14" s="423" customFormat="1" ht="11.25" customHeight="1" x14ac:dyDescent="0.2">
      <c r="B459" s="424">
        <f>'آبان 1400'!B461</f>
        <v>455</v>
      </c>
      <c r="C459" s="424" t="str">
        <f>'آبان 1400'!E461</f>
        <v>میلاد</v>
      </c>
      <c r="D459" s="424" t="str">
        <f>'آبان 1400'!F461</f>
        <v>مظلومی چولابی</v>
      </c>
      <c r="E459" s="424" t="str">
        <f>'آبان 1400'!G461</f>
        <v>نگهبان</v>
      </c>
      <c r="F459" s="424" t="str">
        <f>'آبان 1400'!H461</f>
        <v>مازندران</v>
      </c>
      <c r="G459" s="424" t="str">
        <f>'آبان 1400'!I461</f>
        <v>214-813-2406259-1</v>
      </c>
      <c r="H459" s="424">
        <f>'آبان 1400'!J461</f>
        <v>4839921598</v>
      </c>
      <c r="I459" s="425">
        <f>'آبان 1400'!BH461</f>
        <v>69032979</v>
      </c>
      <c r="K459" s="426">
        <f>'آبان 1400'!BH461</f>
        <v>69032979</v>
      </c>
      <c r="L459" s="426">
        <f t="shared" si="7"/>
        <v>0</v>
      </c>
      <c r="M459" s="427"/>
      <c r="N459" s="426"/>
    </row>
    <row r="460" spans="2:14" s="423" customFormat="1" ht="11.25" customHeight="1" x14ac:dyDescent="0.2">
      <c r="B460" s="424">
        <f>'آبان 1400'!B462</f>
        <v>456</v>
      </c>
      <c r="C460" s="424" t="str">
        <f>'آبان 1400'!E462</f>
        <v xml:space="preserve">جواد </v>
      </c>
      <c r="D460" s="424" t="str">
        <f>'آبان 1400'!F462</f>
        <v>امانی</v>
      </c>
      <c r="E460" s="424" t="str">
        <f>'آبان 1400'!G462</f>
        <v>نگهبان</v>
      </c>
      <c r="F460" s="424" t="str">
        <f>'آبان 1400'!H462</f>
        <v>مازندران</v>
      </c>
      <c r="G460" s="424" t="str">
        <f>'آبان 1400'!I462</f>
        <v>214-813-2181692-1</v>
      </c>
      <c r="H460" s="424">
        <f>'آبان 1400'!J462</f>
        <v>2064984380</v>
      </c>
      <c r="I460" s="425">
        <f>'آبان 1400'!BH462</f>
        <v>57028436</v>
      </c>
      <c r="K460" s="426">
        <f>'آبان 1400'!BH462</f>
        <v>57028436</v>
      </c>
      <c r="L460" s="426">
        <f t="shared" si="7"/>
        <v>0</v>
      </c>
      <c r="M460" s="427"/>
      <c r="N460" s="426"/>
    </row>
    <row r="461" spans="2:14" s="423" customFormat="1" ht="11.25" customHeight="1" x14ac:dyDescent="0.2">
      <c r="B461" s="424">
        <f>'آبان 1400'!B463</f>
        <v>457</v>
      </c>
      <c r="C461" s="424" t="str">
        <f>'آبان 1400'!E463</f>
        <v>سعید</v>
      </c>
      <c r="D461" s="424" t="str">
        <f>'آبان 1400'!F463</f>
        <v>حسن تیلانی</v>
      </c>
      <c r="E461" s="424" t="str">
        <f>'آبان 1400'!G463</f>
        <v>نگهبان</v>
      </c>
      <c r="F461" s="424" t="str">
        <f>'آبان 1400'!H463</f>
        <v>مازندران</v>
      </c>
      <c r="G461" s="424" t="str">
        <f>'آبان 1400'!I463</f>
        <v>171-813-1940114-1</v>
      </c>
      <c r="H461" s="424">
        <f>'آبان 1400'!J463</f>
        <v>2219736199</v>
      </c>
      <c r="I461" s="425">
        <f>'آبان 1400'!BH463</f>
        <v>69032979</v>
      </c>
      <c r="K461" s="426">
        <f>'آبان 1400'!BH463</f>
        <v>69032979</v>
      </c>
      <c r="L461" s="426">
        <f t="shared" si="7"/>
        <v>0</v>
      </c>
      <c r="M461" s="427"/>
      <c r="N461" s="426"/>
    </row>
    <row r="462" spans="2:14" s="423" customFormat="1" ht="11.25" customHeight="1" x14ac:dyDescent="0.2">
      <c r="B462" s="424">
        <f>'آبان 1400'!B464</f>
        <v>458</v>
      </c>
      <c r="C462" s="424" t="str">
        <f>'آبان 1400'!E464</f>
        <v>سید حامد</v>
      </c>
      <c r="D462" s="424" t="str">
        <f>'آبان 1400'!F464</f>
        <v>هاشمی کروئی</v>
      </c>
      <c r="E462" s="424" t="str">
        <f>'آبان 1400'!G464</f>
        <v>نگهبان</v>
      </c>
      <c r="F462" s="424" t="str">
        <f>'آبان 1400'!H464</f>
        <v>مازندران</v>
      </c>
      <c r="G462" s="424" t="str">
        <f>'آبان 1400'!I464</f>
        <v>214-815-154488-1</v>
      </c>
      <c r="H462" s="424">
        <f>'آبان 1400'!J464</f>
        <v>2064225234</v>
      </c>
      <c r="I462" s="425">
        <f>'آبان 1400'!BH464</f>
        <v>71688474</v>
      </c>
      <c r="K462" s="426">
        <f>'آبان 1400'!BH464</f>
        <v>71688474</v>
      </c>
      <c r="L462" s="426">
        <f t="shared" si="7"/>
        <v>0</v>
      </c>
      <c r="M462" s="427"/>
      <c r="N462" s="426"/>
    </row>
    <row r="463" spans="2:14" s="423" customFormat="1" ht="11.25" customHeight="1" x14ac:dyDescent="0.2">
      <c r="B463" s="424">
        <f>'آبان 1400'!B465</f>
        <v>459</v>
      </c>
      <c r="C463" s="424" t="str">
        <f>'آبان 1400'!E465</f>
        <v>مرتضی</v>
      </c>
      <c r="D463" s="424" t="str">
        <f>'آبان 1400'!F465</f>
        <v>میرچی</v>
      </c>
      <c r="E463" s="424" t="str">
        <f>'آبان 1400'!G465</f>
        <v>نگهبان</v>
      </c>
      <c r="F463" s="424" t="str">
        <f>'آبان 1400'!H465</f>
        <v>مازندران</v>
      </c>
      <c r="G463" s="424" t="str">
        <f>'آبان 1400'!I465</f>
        <v>214-813-2185747-1</v>
      </c>
      <c r="H463" s="424">
        <f>'آبان 1400'!J465</f>
        <v>4839782474</v>
      </c>
      <c r="I463" s="425">
        <f>'آبان 1400'!BH465</f>
        <v>56236605</v>
      </c>
      <c r="K463" s="426">
        <f>'آبان 1400'!BH465</f>
        <v>56236605</v>
      </c>
      <c r="L463" s="426">
        <f t="shared" si="7"/>
        <v>0</v>
      </c>
      <c r="M463" s="427"/>
      <c r="N463" s="426"/>
    </row>
    <row r="464" spans="2:14" s="423" customFormat="1" ht="11.25" customHeight="1" x14ac:dyDescent="0.2">
      <c r="B464" s="424">
        <f>'آبان 1400'!B466</f>
        <v>460</v>
      </c>
      <c r="C464" s="424" t="str">
        <f>'آبان 1400'!E466</f>
        <v>علی</v>
      </c>
      <c r="D464" s="424" t="str">
        <f>'آبان 1400'!F466</f>
        <v>هادی پور گیل کلایی</v>
      </c>
      <c r="E464" s="424" t="str">
        <f>'آبان 1400'!G466</f>
        <v>نگهبان</v>
      </c>
      <c r="F464" s="424" t="str">
        <f>'آبان 1400'!H466</f>
        <v>مازندران</v>
      </c>
      <c r="G464" s="424" t="str">
        <f>'آبان 1400'!I466</f>
        <v>171-813-2877608-1</v>
      </c>
      <c r="H464" s="424">
        <f>'آبان 1400'!J466</f>
        <v>2200789033</v>
      </c>
      <c r="I464" s="425">
        <f>'آبان 1400'!BH466</f>
        <v>54372941</v>
      </c>
      <c r="K464" s="426">
        <f>'آبان 1400'!BH466</f>
        <v>54372941</v>
      </c>
      <c r="L464" s="426">
        <f t="shared" si="7"/>
        <v>0</v>
      </c>
      <c r="M464" s="427"/>
      <c r="N464" s="426"/>
    </row>
    <row r="465" spans="2:14" s="423" customFormat="1" ht="11.25" customHeight="1" x14ac:dyDescent="0.2">
      <c r="B465" s="424">
        <f>'آبان 1400'!B467</f>
        <v>461</v>
      </c>
      <c r="C465" s="424" t="str">
        <f>'آبان 1400'!E467</f>
        <v>محمد رضا</v>
      </c>
      <c r="D465" s="424" t="str">
        <f>'آبان 1400'!F467</f>
        <v>رحیم پور</v>
      </c>
      <c r="E465" s="424" t="str">
        <f>'آبان 1400'!G467</f>
        <v>نگهبان</v>
      </c>
      <c r="F465" s="424" t="str">
        <f>'آبان 1400'!H467</f>
        <v>مازندران</v>
      </c>
      <c r="G465" s="424" t="str">
        <f>'آبان 1400'!I467</f>
        <v>171-813-2878527-1</v>
      </c>
      <c r="H465" s="424">
        <f>'آبان 1400'!J467</f>
        <v>2279246171</v>
      </c>
      <c r="I465" s="425">
        <f>'آبان 1400'!BH467</f>
        <v>66377484</v>
      </c>
      <c r="K465" s="426">
        <f>'آبان 1400'!BH467</f>
        <v>66377484</v>
      </c>
      <c r="L465" s="426">
        <f t="shared" si="7"/>
        <v>0</v>
      </c>
      <c r="M465" s="427"/>
      <c r="N465" s="426"/>
    </row>
    <row r="466" spans="2:14" s="423" customFormat="1" ht="11.25" customHeight="1" x14ac:dyDescent="0.2">
      <c r="B466" s="424">
        <f>'آبان 1400'!B468</f>
        <v>462</v>
      </c>
      <c r="C466" s="424" t="str">
        <f>'آبان 1400'!E468</f>
        <v>فرشید</v>
      </c>
      <c r="D466" s="424" t="str">
        <f>'آبان 1400'!F468</f>
        <v>قاسمی</v>
      </c>
      <c r="E466" s="424" t="str">
        <f>'آبان 1400'!G468</f>
        <v>نگهبان</v>
      </c>
      <c r="F466" s="424" t="str">
        <f>'آبان 1400'!H468</f>
        <v>مازندران</v>
      </c>
      <c r="G466" s="424" t="str">
        <f>'آبان 1400'!I468</f>
        <v>171-813-1775638-1</v>
      </c>
      <c r="H466" s="424">
        <f>'آبان 1400'!J468</f>
        <v>2210067154</v>
      </c>
      <c r="I466" s="425">
        <f>'آبان 1400'!BH468</f>
        <v>57028436</v>
      </c>
      <c r="K466" s="426">
        <f>'آبان 1400'!BH468</f>
        <v>57028436</v>
      </c>
      <c r="L466" s="426">
        <f t="shared" si="7"/>
        <v>0</v>
      </c>
      <c r="M466" s="427"/>
      <c r="N466" s="426"/>
    </row>
    <row r="467" spans="2:14" s="423" customFormat="1" ht="11.25" customHeight="1" x14ac:dyDescent="0.2">
      <c r="B467" s="424">
        <f>'آبان 1400'!B469</f>
        <v>463</v>
      </c>
      <c r="C467" s="424" t="str">
        <f>'آبان 1400'!E469</f>
        <v>محمد حسن</v>
      </c>
      <c r="D467" s="424" t="str">
        <f>'آبان 1400'!F469</f>
        <v>جمالی</v>
      </c>
      <c r="E467" s="424" t="str">
        <f>'آبان 1400'!G469</f>
        <v>نگهبان</v>
      </c>
      <c r="F467" s="424" t="str">
        <f>'آبان 1400'!H469</f>
        <v>مازندران</v>
      </c>
      <c r="G467" s="424" t="str">
        <f>'آبان 1400'!I469</f>
        <v>257-813-3066175-1</v>
      </c>
      <c r="H467" s="424">
        <f>'آبان 1400'!J469</f>
        <v>2217969714</v>
      </c>
      <c r="I467" s="425">
        <f>'آبان 1400'!BH469</f>
        <v>66377484</v>
      </c>
      <c r="K467" s="426">
        <f>'آبان 1400'!BH469</f>
        <v>66377484</v>
      </c>
      <c r="L467" s="426">
        <f t="shared" si="7"/>
        <v>0</v>
      </c>
      <c r="M467" s="427"/>
      <c r="N467" s="426"/>
    </row>
    <row r="468" spans="2:14" s="423" customFormat="1" ht="11.25" customHeight="1" x14ac:dyDescent="0.2">
      <c r="B468" s="424">
        <f>'آبان 1400'!B470</f>
        <v>464</v>
      </c>
      <c r="C468" s="424" t="str">
        <f>'آبان 1400'!E470</f>
        <v>جلال</v>
      </c>
      <c r="D468" s="424" t="str">
        <f>'آبان 1400'!F470</f>
        <v>شفیعی</v>
      </c>
      <c r="E468" s="424" t="str">
        <f>'آبان 1400'!G470</f>
        <v>نگهبان</v>
      </c>
      <c r="F468" s="424" t="str">
        <f>'آبان 1400'!H470</f>
        <v>مازندران</v>
      </c>
      <c r="G468" s="424" t="str">
        <f>'آبان 1400'!I470</f>
        <v>171-813-3068562-1</v>
      </c>
      <c r="H468" s="424">
        <f>'آبان 1400'!J470</f>
        <v>6300046435</v>
      </c>
      <c r="I468" s="425">
        <f>'آبان 1400'!BH470</f>
        <v>69032979</v>
      </c>
      <c r="K468" s="426">
        <f>'آبان 1400'!BH470</f>
        <v>69032979</v>
      </c>
      <c r="L468" s="426">
        <f t="shared" si="7"/>
        <v>0</v>
      </c>
      <c r="M468" s="427"/>
      <c r="N468" s="426"/>
    </row>
    <row r="469" spans="2:14" s="423" customFormat="1" ht="11.25" customHeight="1" x14ac:dyDescent="0.2">
      <c r="B469" s="424">
        <f>'آبان 1400'!B471</f>
        <v>465</v>
      </c>
      <c r="C469" s="424" t="str">
        <f>'آبان 1400'!E471</f>
        <v>ابراهیم</v>
      </c>
      <c r="D469" s="424" t="str">
        <f>'آبان 1400'!F471</f>
        <v>ملا محمدی پولی</v>
      </c>
      <c r="E469" s="424" t="str">
        <f>'آبان 1400'!G471</f>
        <v>نگهبان</v>
      </c>
      <c r="F469" s="424" t="str">
        <f>'آبان 1400'!H471</f>
        <v>مازندران</v>
      </c>
      <c r="G469" s="424" t="str">
        <f>'آبان 1400'!I471</f>
        <v>214-813-2875511-1</v>
      </c>
      <c r="H469" s="424">
        <f>'آبان 1400'!J471</f>
        <v>4839749493</v>
      </c>
      <c r="I469" s="425">
        <f>'آبان 1400'!BH471</f>
        <v>57028436</v>
      </c>
      <c r="K469" s="426">
        <f>'آبان 1400'!BH471</f>
        <v>57028436</v>
      </c>
      <c r="L469" s="426">
        <f t="shared" si="7"/>
        <v>0</v>
      </c>
      <c r="M469" s="427"/>
      <c r="N469" s="426"/>
    </row>
    <row r="470" spans="2:14" s="423" customFormat="1" ht="11.25" customHeight="1" x14ac:dyDescent="0.2">
      <c r="B470" s="424">
        <f>'آبان 1400'!B472</f>
        <v>466</v>
      </c>
      <c r="C470" s="424" t="str">
        <f>'آبان 1400'!E472</f>
        <v>سید جواد</v>
      </c>
      <c r="D470" s="424" t="str">
        <f>'آبان 1400'!F472</f>
        <v>ذاکری تبار امیری</v>
      </c>
      <c r="E470" s="424" t="str">
        <f>'آبان 1400'!G472</f>
        <v>نگهبان</v>
      </c>
      <c r="F470" s="424" t="str">
        <f>'آبان 1400'!H472</f>
        <v>مازندران</v>
      </c>
      <c r="G470" s="424" t="str">
        <f>'آبان 1400'!I472</f>
        <v>211-813-2875849-1</v>
      </c>
      <c r="H470" s="424">
        <f>'آبان 1400'!J472</f>
        <v>2050174543</v>
      </c>
      <c r="I470" s="425">
        <f>'آبان 1400'!BH472</f>
        <v>57028436</v>
      </c>
      <c r="K470" s="426">
        <f>'آبان 1400'!BH472</f>
        <v>57028436</v>
      </c>
      <c r="L470" s="426">
        <f t="shared" si="7"/>
        <v>0</v>
      </c>
      <c r="M470" s="427"/>
      <c r="N470" s="426"/>
    </row>
    <row r="471" spans="2:14" s="423" customFormat="1" ht="11.25" customHeight="1" x14ac:dyDescent="0.2">
      <c r="B471" s="424">
        <f>'آبان 1400'!B473</f>
        <v>467</v>
      </c>
      <c r="C471" s="424" t="str">
        <f>'آبان 1400'!E473</f>
        <v>رمضانعلی</v>
      </c>
      <c r="D471" s="424" t="str">
        <f>'آبان 1400'!F473</f>
        <v>طاهری خنکداری</v>
      </c>
      <c r="E471" s="424" t="str">
        <f>'آبان 1400'!G473</f>
        <v>نگهبان</v>
      </c>
      <c r="F471" s="424" t="str">
        <f>'آبان 1400'!H473</f>
        <v>مازندران</v>
      </c>
      <c r="G471" s="424" t="str">
        <f>'آبان 1400'!I473</f>
        <v>214-813-430036-1</v>
      </c>
      <c r="H471" s="424">
        <f>'آبان 1400'!J473</f>
        <v>2160293288</v>
      </c>
      <c r="I471" s="425">
        <f>'آبان 1400'!BH473</f>
        <v>66377484</v>
      </c>
      <c r="K471" s="426">
        <f>'آبان 1400'!BH473</f>
        <v>66377484</v>
      </c>
      <c r="L471" s="426">
        <f t="shared" si="7"/>
        <v>0</v>
      </c>
      <c r="M471" s="427"/>
      <c r="N471" s="426"/>
    </row>
    <row r="472" spans="2:14" s="423" customFormat="1" ht="11.25" customHeight="1" x14ac:dyDescent="0.2">
      <c r="B472" s="424">
        <f>'آبان 1400'!B474</f>
        <v>468</v>
      </c>
      <c r="C472" s="424" t="str">
        <f>'آبان 1400'!E474</f>
        <v>محمد</v>
      </c>
      <c r="D472" s="424" t="str">
        <f>'آبان 1400'!F474</f>
        <v>وفایی</v>
      </c>
      <c r="E472" s="424" t="str">
        <f>'آبان 1400'!G474</f>
        <v>نگهبان</v>
      </c>
      <c r="F472" s="424" t="str">
        <f>'آبان 1400'!H474</f>
        <v>مازندران</v>
      </c>
      <c r="G472" s="424" t="str">
        <f>'آبان 1400'!I474</f>
        <v>211-800-583260-1</v>
      </c>
      <c r="H472" s="424">
        <f>'آبان 1400'!J474</f>
        <v>4849275990</v>
      </c>
      <c r="I472" s="425">
        <f>'آبان 1400'!BH474</f>
        <v>66377484</v>
      </c>
      <c r="K472" s="426">
        <f>'آبان 1400'!BH474</f>
        <v>66377484</v>
      </c>
      <c r="L472" s="426">
        <f t="shared" si="7"/>
        <v>0</v>
      </c>
      <c r="M472" s="427"/>
      <c r="N472" s="426"/>
    </row>
    <row r="473" spans="2:14" s="423" customFormat="1" ht="11.25" customHeight="1" x14ac:dyDescent="0.2">
      <c r="B473" s="424">
        <f>'آبان 1400'!B475</f>
        <v>469</v>
      </c>
      <c r="C473" s="424" t="str">
        <f>'آبان 1400'!E475</f>
        <v>محمد ابراهیم</v>
      </c>
      <c r="D473" s="424" t="str">
        <f>'آبان 1400'!F475</f>
        <v>ابراهیمی</v>
      </c>
      <c r="E473" s="424" t="str">
        <f>'آبان 1400'!G475</f>
        <v>نگهبان</v>
      </c>
      <c r="F473" s="424" t="str">
        <f>'آبان 1400'!H475</f>
        <v>مازندران</v>
      </c>
      <c r="G473" s="424" t="str">
        <f>'آبان 1400'!I475</f>
        <v>211-813-2183423-1</v>
      </c>
      <c r="H473" s="424">
        <f>'آبان 1400'!J475</f>
        <v>2064747745</v>
      </c>
      <c r="I473" s="425">
        <f>'آبان 1400'!BH475</f>
        <v>57028436</v>
      </c>
      <c r="K473" s="426">
        <f>'آبان 1400'!BH475</f>
        <v>57028436</v>
      </c>
      <c r="L473" s="426">
        <f t="shared" si="7"/>
        <v>0</v>
      </c>
      <c r="M473" s="427"/>
      <c r="N473" s="426"/>
    </row>
    <row r="474" spans="2:14" s="423" customFormat="1" ht="11.25" customHeight="1" x14ac:dyDescent="0.2">
      <c r="B474" s="424">
        <f>'آبان 1400'!B476</f>
        <v>470</v>
      </c>
      <c r="C474" s="424" t="str">
        <f>'آبان 1400'!E476</f>
        <v>رضا</v>
      </c>
      <c r="D474" s="424" t="str">
        <f>'آبان 1400'!F476</f>
        <v>اصغری</v>
      </c>
      <c r="E474" s="424" t="str">
        <f>'آبان 1400'!G476</f>
        <v>نگهبان</v>
      </c>
      <c r="F474" s="424" t="str">
        <f>'آبان 1400'!H476</f>
        <v>مازندران</v>
      </c>
      <c r="G474" s="424" t="str">
        <f>'آبان 1400'!I476</f>
        <v>211-813-2878449-1</v>
      </c>
      <c r="H474" s="424">
        <f>'آبان 1400'!J476</f>
        <v>2160906034</v>
      </c>
      <c r="I474" s="425">
        <f>'آبان 1400'!BH476</f>
        <v>66377484</v>
      </c>
      <c r="K474" s="426">
        <f>'آبان 1400'!BH476</f>
        <v>66377484</v>
      </c>
      <c r="L474" s="426">
        <f t="shared" si="7"/>
        <v>0</v>
      </c>
      <c r="M474" s="427"/>
      <c r="N474" s="426"/>
    </row>
    <row r="475" spans="2:14" s="423" customFormat="1" ht="11.25" customHeight="1" x14ac:dyDescent="0.2">
      <c r="B475" s="424">
        <f>'آبان 1400'!B477</f>
        <v>471</v>
      </c>
      <c r="C475" s="424" t="str">
        <f>'آبان 1400'!E477</f>
        <v xml:space="preserve">علی </v>
      </c>
      <c r="D475" s="424" t="str">
        <f>'آبان 1400'!F477</f>
        <v>یوسفی</v>
      </c>
      <c r="E475" s="424" t="str">
        <f>'آبان 1400'!G477</f>
        <v>نگهبان</v>
      </c>
      <c r="F475" s="424" t="str">
        <f>'آبان 1400'!H477</f>
        <v>مازندران</v>
      </c>
      <c r="G475" s="424" t="str">
        <f>'آبان 1400'!I477</f>
        <v>211-813-2876015-1</v>
      </c>
      <c r="H475" s="424">
        <f>'آبان 1400'!J477</f>
        <v>4989848500</v>
      </c>
      <c r="I475" s="425">
        <f>'آبان 1400'!BH477</f>
        <v>57028436</v>
      </c>
      <c r="K475" s="426">
        <f>'آبان 1400'!BH477</f>
        <v>57028436</v>
      </c>
      <c r="L475" s="426">
        <f t="shared" si="7"/>
        <v>0</v>
      </c>
      <c r="M475" s="427"/>
      <c r="N475" s="426"/>
    </row>
    <row r="476" spans="2:14" s="423" customFormat="1" ht="11.25" customHeight="1" x14ac:dyDescent="0.2">
      <c r="B476" s="424">
        <f>'آبان 1400'!B478</f>
        <v>472</v>
      </c>
      <c r="C476" s="424" t="str">
        <f>'آبان 1400'!E478</f>
        <v xml:space="preserve">حسین </v>
      </c>
      <c r="D476" s="424" t="str">
        <f>'آبان 1400'!F478</f>
        <v>فتحی</v>
      </c>
      <c r="E476" s="424" t="str">
        <f>'آبان 1400'!G478</f>
        <v>نگهبان</v>
      </c>
      <c r="F476" s="424" t="str">
        <f>'آبان 1400'!H478</f>
        <v>مازندران</v>
      </c>
      <c r="G476" s="424" t="str">
        <f>'آبان 1400'!I478</f>
        <v>214-700-3170892-1</v>
      </c>
      <c r="H476" s="424">
        <f>'آبان 1400'!J478</f>
        <v>2200722621</v>
      </c>
      <c r="I476" s="425">
        <f>'آبان 1400'!BH478</f>
        <v>56470436</v>
      </c>
      <c r="K476" s="426">
        <f>'آبان 1400'!BH478</f>
        <v>56470436</v>
      </c>
      <c r="L476" s="426">
        <f t="shared" si="7"/>
        <v>0</v>
      </c>
      <c r="M476" s="427"/>
      <c r="N476" s="426"/>
    </row>
    <row r="477" spans="2:14" s="423" customFormat="1" ht="11.25" customHeight="1" x14ac:dyDescent="0.2">
      <c r="B477" s="424">
        <f>'آبان 1400'!B479</f>
        <v>473</v>
      </c>
      <c r="C477" s="424" t="str">
        <f>'آبان 1400'!E479</f>
        <v>مسعود</v>
      </c>
      <c r="D477" s="424" t="str">
        <f>'آبان 1400'!F479</f>
        <v>صائمی</v>
      </c>
      <c r="E477" s="424" t="str">
        <f>'آبان 1400'!G479</f>
        <v>نگهبان</v>
      </c>
      <c r="F477" s="424" t="str">
        <f>'آبان 1400'!H479</f>
        <v>مازندران</v>
      </c>
      <c r="G477" s="424" t="str">
        <f>'آبان 1400'!I479</f>
        <v>214-12-3240962-1</v>
      </c>
      <c r="H477" s="424">
        <f>'آبان 1400'!J479</f>
        <v>4830041811</v>
      </c>
      <c r="I477" s="425">
        <f>'آبان 1400'!BH479</f>
        <v>70472187</v>
      </c>
      <c r="K477" s="426">
        <f>'آبان 1400'!BH479</f>
        <v>70472187</v>
      </c>
      <c r="L477" s="426">
        <f t="shared" si="7"/>
        <v>0</v>
      </c>
      <c r="M477" s="427"/>
      <c r="N477" s="426"/>
    </row>
    <row r="478" spans="2:14" s="423" customFormat="1" ht="11.25" customHeight="1" x14ac:dyDescent="0.2">
      <c r="B478" s="424">
        <f>'آبان 1400'!B480</f>
        <v>474</v>
      </c>
      <c r="C478" s="424" t="str">
        <f>'آبان 1400'!E480</f>
        <v>محمد</v>
      </c>
      <c r="D478" s="424" t="str">
        <f>'آبان 1400'!F480</f>
        <v>رفیعی جلودار</v>
      </c>
      <c r="E478" s="424" t="str">
        <f>'آبان 1400'!G480</f>
        <v>نگهبان</v>
      </c>
      <c r="F478" s="424" t="str">
        <f>'آبان 1400'!H480</f>
        <v>مازندران</v>
      </c>
      <c r="G478" s="424" t="str">
        <f>'آبان 1400'!I480</f>
        <v>357-12-3360052-1</v>
      </c>
      <c r="H478" s="424">
        <f>'آبان 1400'!J480</f>
        <v>2063738734</v>
      </c>
      <c r="I478" s="425">
        <f>'آبان 1400'!BH480</f>
        <v>73127682</v>
      </c>
      <c r="K478" s="426">
        <f>'آبان 1400'!BH480</f>
        <v>73127682</v>
      </c>
      <c r="L478" s="426">
        <f t="shared" si="7"/>
        <v>0</v>
      </c>
      <c r="M478" s="427"/>
      <c r="N478" s="426"/>
    </row>
    <row r="479" spans="2:14" s="423" customFormat="1" ht="11.25" customHeight="1" x14ac:dyDescent="0.2">
      <c r="B479" s="424">
        <f>'آبان 1400'!B481</f>
        <v>475</v>
      </c>
      <c r="C479" s="424" t="str">
        <f>'آبان 1400'!E481</f>
        <v>نعمت</v>
      </c>
      <c r="D479" s="424" t="str">
        <f>'آبان 1400'!F481</f>
        <v>شیری دولت آبادی</v>
      </c>
      <c r="E479" s="424" t="str">
        <f>'آبان 1400'!G481</f>
        <v>نگهبان</v>
      </c>
      <c r="F479" s="424" t="str">
        <f>'آبان 1400'!H481</f>
        <v>مازندران</v>
      </c>
      <c r="G479" s="424" t="str">
        <f>'آبان 1400'!I481</f>
        <v>214-700-3415041-1</v>
      </c>
      <c r="H479" s="424">
        <f>'آبان 1400'!J481</f>
        <v>2219955869</v>
      </c>
      <c r="I479" s="425">
        <f>'آبان 1400'!BH481</f>
        <v>56842436</v>
      </c>
      <c r="K479" s="426">
        <f>'آبان 1400'!BH481</f>
        <v>56842436</v>
      </c>
      <c r="L479" s="426">
        <f t="shared" si="7"/>
        <v>0</v>
      </c>
      <c r="M479" s="427"/>
      <c r="N479" s="426"/>
    </row>
    <row r="480" spans="2:14" s="423" customFormat="1" ht="11.25" customHeight="1" x14ac:dyDescent="0.2">
      <c r="B480" s="424">
        <f>'آبان 1400'!B482</f>
        <v>476</v>
      </c>
      <c r="C480" s="424" t="str">
        <f>'آبان 1400'!E482</f>
        <v>محمد جواد</v>
      </c>
      <c r="D480" s="424" t="str">
        <f>'آبان 1400'!F482</f>
        <v>آهني</v>
      </c>
      <c r="E480" s="424" t="str">
        <f>'آبان 1400'!G482</f>
        <v>نگهبان</v>
      </c>
      <c r="F480" s="424" t="str">
        <f>'آبان 1400'!H482</f>
        <v>مازندران</v>
      </c>
      <c r="G480" s="424" t="str">
        <f>'آبان 1400'!I482</f>
        <v>121-12-3188334-1</v>
      </c>
      <c r="H480" s="424">
        <f>'آبان 1400'!J482</f>
        <v>5799569059</v>
      </c>
      <c r="I480" s="425">
        <f>'آبان 1400'!BH482</f>
        <v>69032979</v>
      </c>
      <c r="K480" s="426">
        <f>'آبان 1400'!BH482</f>
        <v>69032979</v>
      </c>
      <c r="L480" s="426">
        <f t="shared" si="7"/>
        <v>0</v>
      </c>
      <c r="M480" s="427"/>
      <c r="N480" s="426"/>
    </row>
    <row r="481" spans="2:14" s="423" customFormat="1" ht="11.25" customHeight="1" x14ac:dyDescent="0.2">
      <c r="B481" s="424">
        <f>'آبان 1400'!B483</f>
        <v>477</v>
      </c>
      <c r="C481" s="424" t="str">
        <f>'آبان 1400'!E483</f>
        <v>ابراهیم</v>
      </c>
      <c r="D481" s="424" t="str">
        <f>'آبان 1400'!F483</f>
        <v>اسماعیلی ایولی</v>
      </c>
      <c r="E481" s="424" t="str">
        <f>'آبان 1400'!G483</f>
        <v>نگهبان</v>
      </c>
      <c r="F481" s="424" t="str">
        <f>'آبان 1400'!H483</f>
        <v>مازندران</v>
      </c>
      <c r="G481" s="424" t="str">
        <f>'آبان 1400'!I483</f>
        <v>214-700-3430200-1</v>
      </c>
      <c r="H481" s="424">
        <f>'آبان 1400'!J483</f>
        <v>2080271024</v>
      </c>
      <c r="I481" s="425">
        <f>'آبان 1400'!BH483</f>
        <v>67309316</v>
      </c>
      <c r="K481" s="426">
        <f>'آبان 1400'!BH483</f>
        <v>67309316</v>
      </c>
      <c r="L481" s="426">
        <f t="shared" si="7"/>
        <v>0</v>
      </c>
      <c r="M481" s="427"/>
      <c r="N481" s="426"/>
    </row>
    <row r="482" spans="2:14" s="423" customFormat="1" ht="11.25" customHeight="1" x14ac:dyDescent="0.2">
      <c r="B482" s="424">
        <f>'آبان 1400'!B484</f>
        <v>478</v>
      </c>
      <c r="C482" s="424" t="str">
        <f>'آبان 1400'!E484</f>
        <v>سید مهدی</v>
      </c>
      <c r="D482" s="424" t="str">
        <f>'آبان 1400'!F484</f>
        <v>حسینی لرگانی</v>
      </c>
      <c r="E482" s="424" t="str">
        <f>'آبان 1400'!G484</f>
        <v>نگهبان</v>
      </c>
      <c r="F482" s="424" t="str">
        <f>'آبان 1400'!H484</f>
        <v>مازندران</v>
      </c>
      <c r="G482" s="424" t="str">
        <f>'آبان 1400'!I484</f>
        <v>214-700-3494979-1</v>
      </c>
      <c r="H482" s="424">
        <f>'آبان 1400'!J484</f>
        <v>2190059097</v>
      </c>
      <c r="I482" s="425">
        <f>'آبان 1400'!BH484</f>
        <v>66377484</v>
      </c>
      <c r="K482" s="426">
        <f>'آبان 1400'!BH484</f>
        <v>66377484</v>
      </c>
      <c r="L482" s="426">
        <f t="shared" si="7"/>
        <v>0</v>
      </c>
      <c r="M482" s="427"/>
      <c r="N482" s="426"/>
    </row>
    <row r="483" spans="2:14" s="423" customFormat="1" ht="11.25" customHeight="1" x14ac:dyDescent="0.2">
      <c r="B483" s="424">
        <f>'آبان 1400'!B485</f>
        <v>479</v>
      </c>
      <c r="C483" s="424" t="str">
        <f>'آبان 1400'!E485</f>
        <v>محسن</v>
      </c>
      <c r="D483" s="424" t="str">
        <f>'آبان 1400'!F485</f>
        <v>دادمنش</v>
      </c>
      <c r="E483" s="424" t="str">
        <f>'آبان 1400'!G485</f>
        <v>نگهبان</v>
      </c>
      <c r="F483" s="424" t="str">
        <f>'آبان 1400'!H485</f>
        <v>مازندران</v>
      </c>
      <c r="G483" s="424" t="str">
        <f>'آبان 1400'!I485</f>
        <v>284-700-3496141-1</v>
      </c>
      <c r="H483" s="424">
        <f>'آبان 1400'!J485</f>
        <v>4839982181</v>
      </c>
      <c r="I483" s="425">
        <f>'آبان 1400'!BH485</f>
        <v>66377484</v>
      </c>
      <c r="K483" s="426">
        <f>'آبان 1400'!BH485</f>
        <v>66377484</v>
      </c>
      <c r="L483" s="426">
        <f t="shared" si="7"/>
        <v>0</v>
      </c>
      <c r="M483" s="427"/>
      <c r="N483" s="426"/>
    </row>
    <row r="484" spans="2:14" s="423" customFormat="1" ht="11.25" customHeight="1" x14ac:dyDescent="0.2">
      <c r="B484" s="424">
        <f>'آبان 1400'!B486</f>
        <v>480</v>
      </c>
      <c r="C484" s="424" t="str">
        <f>'آبان 1400'!E486</f>
        <v>طهمورث</v>
      </c>
      <c r="D484" s="424" t="str">
        <f>'آبان 1400'!F486</f>
        <v>پالشی</v>
      </c>
      <c r="E484" s="424" t="str">
        <f>'آبان 1400'!G486</f>
        <v>نگهبان</v>
      </c>
      <c r="F484" s="424" t="str">
        <f>'آبان 1400'!H486</f>
        <v>مازندران</v>
      </c>
      <c r="G484" s="424" t="str">
        <f>'آبان 1400'!I486</f>
        <v>162-12-3495442-1</v>
      </c>
      <c r="H484" s="424">
        <f>'آبان 1400'!J486</f>
        <v>2162248379</v>
      </c>
      <c r="I484" s="425">
        <f>'آبان 1400'!BH486</f>
        <v>57028436</v>
      </c>
      <c r="K484" s="426">
        <f>'آبان 1400'!BH486</f>
        <v>57028436</v>
      </c>
      <c r="L484" s="426">
        <f t="shared" si="7"/>
        <v>0</v>
      </c>
      <c r="M484" s="427"/>
      <c r="N484" s="426"/>
    </row>
    <row r="485" spans="2:14" s="423" customFormat="1" ht="11.25" customHeight="1" x14ac:dyDescent="0.2">
      <c r="B485" s="424">
        <f>'آبان 1400'!B487</f>
        <v>481</v>
      </c>
      <c r="C485" s="424" t="str">
        <f>'آبان 1400'!E487</f>
        <v xml:space="preserve">محمود </v>
      </c>
      <c r="D485" s="424" t="str">
        <f>'آبان 1400'!F487</f>
        <v>امیرخانی</v>
      </c>
      <c r="E485" s="424" t="str">
        <f>'آبان 1400'!G487</f>
        <v>نگهبان</v>
      </c>
      <c r="F485" s="424" t="str">
        <f>'آبان 1400'!H487</f>
        <v>مازندران</v>
      </c>
      <c r="G485" s="424" t="str">
        <f>'آبان 1400'!I487</f>
        <v>171-700-3542499-1</v>
      </c>
      <c r="H485" s="424">
        <f>'آبان 1400'!J487</f>
        <v>2219924017</v>
      </c>
      <c r="I485" s="425">
        <f>'آبان 1400'!BH487</f>
        <v>66377484</v>
      </c>
      <c r="K485" s="426">
        <f>'آبان 1400'!BH487</f>
        <v>66377484</v>
      </c>
      <c r="L485" s="426">
        <f t="shared" si="7"/>
        <v>0</v>
      </c>
      <c r="M485" s="427"/>
      <c r="N485" s="426"/>
    </row>
    <row r="486" spans="2:14" s="423" customFormat="1" ht="11.25" customHeight="1" x14ac:dyDescent="0.2">
      <c r="B486" s="424">
        <f>'آبان 1400'!B488</f>
        <v>482</v>
      </c>
      <c r="C486" s="424" t="str">
        <f>'آبان 1400'!E488</f>
        <v>یوسف</v>
      </c>
      <c r="D486" s="424" t="str">
        <f>'آبان 1400'!F488</f>
        <v>صادق مقدم</v>
      </c>
      <c r="E486" s="424" t="str">
        <f>'آبان 1400'!G488</f>
        <v>نگهبان</v>
      </c>
      <c r="F486" s="424" t="str">
        <f>'آبان 1400'!H488</f>
        <v>مازندران</v>
      </c>
      <c r="G486" s="424" t="str">
        <f>'آبان 1400'!I488</f>
        <v>214-12-3558649-1</v>
      </c>
      <c r="H486" s="424" t="str">
        <f>'آبان 1400'!J488</f>
        <v>0820194131</v>
      </c>
      <c r="I486" s="425">
        <f>'آبان 1400'!BH488</f>
        <v>69032979</v>
      </c>
      <c r="K486" s="426">
        <f>'آبان 1400'!BH488</f>
        <v>69032979</v>
      </c>
      <c r="L486" s="426">
        <f t="shared" si="7"/>
        <v>0</v>
      </c>
      <c r="M486" s="427"/>
      <c r="N486" s="426"/>
    </row>
    <row r="487" spans="2:14" s="423" customFormat="1" ht="11.25" customHeight="1" x14ac:dyDescent="0.2">
      <c r="B487" s="424">
        <f>'آبان 1400'!B489</f>
        <v>483</v>
      </c>
      <c r="C487" s="424" t="str">
        <f>'آبان 1400'!E489</f>
        <v>حسن</v>
      </c>
      <c r="D487" s="424" t="str">
        <f>'آبان 1400'!F489</f>
        <v>اسمعیلی ایولی</v>
      </c>
      <c r="E487" s="424" t="str">
        <f>'آبان 1400'!G489</f>
        <v>نگهبان</v>
      </c>
      <c r="F487" s="424" t="str">
        <f>'آبان 1400'!H489</f>
        <v>مازندران</v>
      </c>
      <c r="G487" s="424" t="str">
        <f>'آبان 1400'!I489</f>
        <v>235-813-2763387-1</v>
      </c>
      <c r="H487" s="424">
        <f>'آبان 1400'!J489</f>
        <v>2080494155</v>
      </c>
      <c r="I487" s="425">
        <f>'آبان 1400'!BH489</f>
        <v>54186941</v>
      </c>
      <c r="K487" s="426">
        <f>'آبان 1400'!BH489</f>
        <v>54186941</v>
      </c>
      <c r="L487" s="426">
        <f t="shared" si="7"/>
        <v>0</v>
      </c>
      <c r="M487" s="427"/>
      <c r="N487" s="426"/>
    </row>
    <row r="488" spans="2:14" s="423" customFormat="1" ht="11.25" customHeight="1" x14ac:dyDescent="0.2">
      <c r="B488" s="424">
        <f>'آبان 1400'!B490</f>
        <v>484</v>
      </c>
      <c r="C488" s="424" t="str">
        <f>'آبان 1400'!E490</f>
        <v>کاظم</v>
      </c>
      <c r="D488" s="424" t="str">
        <f>'آبان 1400'!F490</f>
        <v>تال</v>
      </c>
      <c r="E488" s="424" t="str">
        <f>'آبان 1400'!G490</f>
        <v>نگهبان</v>
      </c>
      <c r="F488" s="424" t="str">
        <f>'آبان 1400'!H490</f>
        <v>مازندران</v>
      </c>
      <c r="G488" s="424" t="str">
        <f>'آبان 1400'!I490</f>
        <v>137-813-2252607-1</v>
      </c>
      <c r="H488" s="424">
        <f>'آبان 1400'!J490</f>
        <v>5779909407</v>
      </c>
      <c r="I488" s="425">
        <f>'آبان 1400'!BH490</f>
        <v>57028436</v>
      </c>
      <c r="K488" s="426">
        <f>'آبان 1400'!BH490</f>
        <v>57028436</v>
      </c>
      <c r="L488" s="426">
        <f t="shared" si="7"/>
        <v>0</v>
      </c>
      <c r="M488" s="427"/>
      <c r="N488" s="426"/>
    </row>
    <row r="489" spans="2:14" s="423" customFormat="1" ht="11.25" customHeight="1" x14ac:dyDescent="0.2">
      <c r="B489" s="424">
        <f>'آبان 1400'!B491</f>
        <v>485</v>
      </c>
      <c r="C489" s="424" t="str">
        <f>'آبان 1400'!E491</f>
        <v>اسحاق</v>
      </c>
      <c r="D489" s="424" t="str">
        <f>'آبان 1400'!F491</f>
        <v>شعبانی</v>
      </c>
      <c r="E489" s="424" t="str">
        <f>'آبان 1400'!G491</f>
        <v>نگهبان</v>
      </c>
      <c r="F489" s="424" t="str">
        <f>'آبان 1400'!H491</f>
        <v>مازندران</v>
      </c>
      <c r="G489" s="424" t="str">
        <f>'آبان 1400'!I491</f>
        <v>284-813-2072754-1</v>
      </c>
      <c r="H489" s="424">
        <f>'آبان 1400'!J491</f>
        <v>4839578206</v>
      </c>
      <c r="I489" s="425">
        <f>'آبان 1400'!BH491</f>
        <v>66377484</v>
      </c>
      <c r="K489" s="426">
        <f>'آبان 1400'!BH491</f>
        <v>66377484</v>
      </c>
      <c r="L489" s="426">
        <f t="shared" si="7"/>
        <v>0</v>
      </c>
      <c r="M489" s="427"/>
      <c r="N489" s="426"/>
    </row>
    <row r="490" spans="2:14" s="423" customFormat="1" ht="11.25" customHeight="1" x14ac:dyDescent="0.2">
      <c r="B490" s="424">
        <f>'آبان 1400'!B492</f>
        <v>486</v>
      </c>
      <c r="C490" s="424" t="str">
        <f>'آبان 1400'!E492</f>
        <v>هادی</v>
      </c>
      <c r="D490" s="424" t="str">
        <f>'آبان 1400'!F492</f>
        <v>متاجی نیموری</v>
      </c>
      <c r="E490" s="424" t="str">
        <f>'آبان 1400'!G492</f>
        <v>نگهبان</v>
      </c>
      <c r="F490" s="424" t="str">
        <f>'آبان 1400'!H492</f>
        <v>مازندران</v>
      </c>
      <c r="G490" s="424" t="str">
        <f>'آبان 1400'!I492</f>
        <v>214-813-2879478-1</v>
      </c>
      <c r="H490" s="424">
        <f>'آبان 1400'!J492</f>
        <v>2200697449</v>
      </c>
      <c r="I490" s="425">
        <f>'آبان 1400'!BH492</f>
        <v>66377484</v>
      </c>
      <c r="K490" s="426">
        <f>'آبان 1400'!BH492</f>
        <v>66377484</v>
      </c>
      <c r="L490" s="426">
        <f t="shared" si="7"/>
        <v>0</v>
      </c>
      <c r="M490" s="427"/>
      <c r="N490" s="426"/>
    </row>
    <row r="491" spans="2:14" s="423" customFormat="1" ht="11.25" customHeight="1" x14ac:dyDescent="0.2">
      <c r="B491" s="424">
        <f>'آبان 1400'!B493</f>
        <v>487</v>
      </c>
      <c r="C491" s="424" t="str">
        <f>'آبان 1400'!E493</f>
        <v>حسین</v>
      </c>
      <c r="D491" s="424" t="str">
        <f>'آبان 1400'!F493</f>
        <v>کوچ</v>
      </c>
      <c r="E491" s="424" t="str">
        <f>'آبان 1400'!G493</f>
        <v>نگهبان</v>
      </c>
      <c r="F491" s="424" t="str">
        <f>'آبان 1400'!H493</f>
        <v>مازندران</v>
      </c>
      <c r="G491" s="424" t="str">
        <f>'آبان 1400'!I493</f>
        <v>214-700-3171032-1</v>
      </c>
      <c r="H491" s="424">
        <f>'آبان 1400'!J493</f>
        <v>2190028299</v>
      </c>
      <c r="I491" s="425">
        <f>'آبان 1400'!BH493</f>
        <v>54372941</v>
      </c>
      <c r="K491" s="426">
        <f>'آبان 1400'!BH493</f>
        <v>54372941</v>
      </c>
      <c r="L491" s="426">
        <f t="shared" si="7"/>
        <v>0</v>
      </c>
      <c r="M491" s="427"/>
      <c r="N491" s="426"/>
    </row>
    <row r="492" spans="2:14" s="423" customFormat="1" ht="11.25" customHeight="1" x14ac:dyDescent="0.2">
      <c r="B492" s="424">
        <f>'آبان 1400'!B494</f>
        <v>488</v>
      </c>
      <c r="C492" s="424" t="str">
        <f>'آبان 1400'!E494</f>
        <v>آرش</v>
      </c>
      <c r="D492" s="424" t="str">
        <f>'آبان 1400'!F494</f>
        <v>عزیزی</v>
      </c>
      <c r="E492" s="424" t="str">
        <f>'آبان 1400'!G494</f>
        <v>نگهبان</v>
      </c>
      <c r="F492" s="424" t="str">
        <f>'آبان 1400'!H494</f>
        <v>مازندران</v>
      </c>
      <c r="G492" s="424" t="str">
        <f>'آبان 1400'!I494</f>
        <v>171-700-4080052-1</v>
      </c>
      <c r="H492" s="424">
        <f>'آبان 1400'!J494</f>
        <v>2210190436</v>
      </c>
      <c r="I492" s="425">
        <f>'آبان 1400'!BH494</f>
        <v>66377484</v>
      </c>
      <c r="K492" s="426">
        <f>'آبان 1400'!BH494</f>
        <v>66377484</v>
      </c>
      <c r="L492" s="426">
        <f t="shared" si="7"/>
        <v>0</v>
      </c>
      <c r="M492" s="427"/>
      <c r="N492" s="426"/>
    </row>
    <row r="493" spans="2:14" s="423" customFormat="1" ht="11.25" customHeight="1" x14ac:dyDescent="0.2">
      <c r="B493" s="424">
        <f>'آبان 1400'!B495</f>
        <v>489</v>
      </c>
      <c r="C493" s="424" t="str">
        <f>'آبان 1400'!E495</f>
        <v>آرش</v>
      </c>
      <c r="D493" s="424" t="str">
        <f>'آبان 1400'!F495</f>
        <v>دلاوری</v>
      </c>
      <c r="E493" s="424" t="str">
        <f>'آبان 1400'!G495</f>
        <v>نگهبان</v>
      </c>
      <c r="F493" s="424" t="str">
        <f>'آبان 1400'!H495</f>
        <v>مازندران</v>
      </c>
      <c r="G493" s="424" t="str">
        <f>'آبان 1400'!I495</f>
        <v>124-813-2177823-1</v>
      </c>
      <c r="H493" s="424">
        <f>'آبان 1400'!J495</f>
        <v>2250044971</v>
      </c>
      <c r="I493" s="425">
        <f>'آبان 1400'!BH495</f>
        <v>54095565</v>
      </c>
      <c r="K493" s="426">
        <f>'آبان 1400'!BH495</f>
        <v>54095565</v>
      </c>
      <c r="L493" s="426">
        <f t="shared" si="7"/>
        <v>0</v>
      </c>
      <c r="M493" s="427"/>
      <c r="N493" s="426"/>
    </row>
    <row r="494" spans="2:14" s="423" customFormat="1" ht="11.25" customHeight="1" x14ac:dyDescent="0.2">
      <c r="B494" s="424">
        <f>'آبان 1400'!B496</f>
        <v>490</v>
      </c>
      <c r="C494" s="424" t="str">
        <f>'آبان 1400'!E496</f>
        <v>رضا</v>
      </c>
      <c r="D494" s="424" t="str">
        <f>'آبان 1400'!F496</f>
        <v>دانشفر</v>
      </c>
      <c r="E494" s="424" t="str">
        <f>'آبان 1400'!G496</f>
        <v>نگهبان</v>
      </c>
      <c r="F494" s="424" t="str">
        <f>'آبان 1400'!H496</f>
        <v>مازندران</v>
      </c>
      <c r="G494" s="424" t="str">
        <f>'آبان 1400'!I496</f>
        <v>284-700-4167020-1</v>
      </c>
      <c r="H494" s="424">
        <f>'آبان 1400'!J496</f>
        <v>4839429121</v>
      </c>
      <c r="I494" s="425">
        <f>'آبان 1400'!BH496</f>
        <v>54980730</v>
      </c>
      <c r="K494" s="426">
        <f>'آبان 1400'!BH496</f>
        <v>54980730</v>
      </c>
      <c r="L494" s="426">
        <f t="shared" si="7"/>
        <v>0</v>
      </c>
      <c r="M494" s="427"/>
      <c r="N494" s="426"/>
    </row>
    <row r="495" spans="2:14" s="423" customFormat="1" ht="11.25" customHeight="1" x14ac:dyDescent="0.2">
      <c r="B495" s="424">
        <f>'آبان 1400'!B497</f>
        <v>491</v>
      </c>
      <c r="C495" s="424" t="str">
        <f>'آبان 1400'!E497</f>
        <v>جمع الله</v>
      </c>
      <c r="D495" s="424" t="str">
        <f>'آبان 1400'!F497</f>
        <v xml:space="preserve"> میردار شاه حسینی</v>
      </c>
      <c r="E495" s="424" t="str">
        <f>'آبان 1400'!G497</f>
        <v>نگهبان</v>
      </c>
      <c r="F495" s="424" t="str">
        <f>'آبان 1400'!H497</f>
        <v>مازندران</v>
      </c>
      <c r="G495" s="424" t="str">
        <f>'آبان 1400'!I497</f>
        <v>214-700-4158959-1</v>
      </c>
      <c r="H495" s="424" t="str">
        <f>'آبان 1400'!J497</f>
        <v>6279730621</v>
      </c>
      <c r="I495" s="425">
        <f>'آبان 1400'!BH497</f>
        <v>52325235</v>
      </c>
      <c r="K495" s="426">
        <f>'آبان 1400'!BH497</f>
        <v>52325235</v>
      </c>
      <c r="L495" s="426">
        <f t="shared" si="7"/>
        <v>0</v>
      </c>
      <c r="M495" s="427"/>
      <c r="N495" s="426"/>
    </row>
    <row r="496" spans="2:14" s="423" customFormat="1" ht="11.25" customHeight="1" x14ac:dyDescent="0.2">
      <c r="B496" s="424">
        <f>'آبان 1400'!B498</f>
        <v>492</v>
      </c>
      <c r="C496" s="424" t="str">
        <f>'آبان 1400'!E498</f>
        <v>محمدجواد</v>
      </c>
      <c r="D496" s="424" t="str">
        <f>'آبان 1400'!F498</f>
        <v>حاجی زاده</v>
      </c>
      <c r="E496" s="424" t="str">
        <f>'آبان 1400'!G498</f>
        <v>نگهبان</v>
      </c>
      <c r="F496" s="424" t="str">
        <f>'آبان 1400'!H498</f>
        <v>مازندران</v>
      </c>
      <c r="G496" s="424" t="str">
        <f>'آبان 1400'!I498</f>
        <v>214-700-4297535-1</v>
      </c>
      <c r="H496" s="424">
        <f>'آبان 1400'!J498</f>
        <v>4980134602</v>
      </c>
      <c r="I496" s="425">
        <f>'آبان 1400'!BH498</f>
        <v>63887061</v>
      </c>
      <c r="K496" s="426">
        <f>'آبان 1400'!BH498</f>
        <v>63887061</v>
      </c>
      <c r="L496" s="426">
        <f t="shared" si="7"/>
        <v>0</v>
      </c>
      <c r="M496" s="427"/>
      <c r="N496" s="426"/>
    </row>
    <row r="497" spans="2:14" s="423" customFormat="1" ht="11.25" customHeight="1" x14ac:dyDescent="0.2">
      <c r="B497" s="424">
        <f>'آبان 1400'!B499</f>
        <v>493</v>
      </c>
      <c r="C497" s="424" t="str">
        <f>'آبان 1400'!E499</f>
        <v>کمال</v>
      </c>
      <c r="D497" s="424" t="str">
        <f>'آبان 1400'!F499</f>
        <v>جلالی کندلوسی</v>
      </c>
      <c r="E497" s="424" t="str">
        <f>'آبان 1400'!G499</f>
        <v>نگهبان</v>
      </c>
      <c r="F497" s="424" t="str">
        <f>'آبان 1400'!H499</f>
        <v>مازندران</v>
      </c>
      <c r="G497" s="424" t="str">
        <f>'آبان 1400'!I499</f>
        <v>214-813-2189013-1</v>
      </c>
      <c r="H497" s="424">
        <f>'آبان 1400'!J499</f>
        <v>6269669162</v>
      </c>
      <c r="I497" s="425">
        <f>'آبان 1400'!BH499</f>
        <v>66542556</v>
      </c>
      <c r="K497" s="426">
        <f>'آبان 1400'!BH499</f>
        <v>66542556</v>
      </c>
      <c r="L497" s="426">
        <f t="shared" si="7"/>
        <v>0</v>
      </c>
      <c r="M497" s="427"/>
      <c r="N497" s="426"/>
    </row>
    <row r="498" spans="2:14" s="423" customFormat="1" ht="11.25" customHeight="1" x14ac:dyDescent="0.2">
      <c r="B498" s="424">
        <f>'آبان 1400'!B500</f>
        <v>494</v>
      </c>
      <c r="C498" s="424" t="str">
        <f>'آبان 1400'!E500</f>
        <v>صفرعلی</v>
      </c>
      <c r="D498" s="424" t="str">
        <f>'آبان 1400'!F500</f>
        <v>طویرسیاری</v>
      </c>
      <c r="E498" s="424" t="str">
        <f>'آبان 1400'!G500</f>
        <v>نگهبان</v>
      </c>
      <c r="F498" s="424" t="str">
        <f>'آبان 1400'!H500</f>
        <v>مازندران</v>
      </c>
      <c r="G498" s="424" t="str">
        <f>'آبان 1400'!I500</f>
        <v>214-700-4158951-1</v>
      </c>
      <c r="H498" s="424">
        <f>'آبان 1400'!J500</f>
        <v>6279656845</v>
      </c>
      <c r="I498" s="425">
        <f>'آبان 1400'!BH500</f>
        <v>52325235</v>
      </c>
      <c r="K498" s="426">
        <f>'آبان 1400'!BH500</f>
        <v>52325235</v>
      </c>
      <c r="L498" s="426">
        <f t="shared" si="7"/>
        <v>0</v>
      </c>
      <c r="M498" s="427"/>
      <c r="N498" s="426"/>
    </row>
    <row r="499" spans="2:14" s="423" customFormat="1" ht="11.25" customHeight="1" x14ac:dyDescent="0.2">
      <c r="B499" s="424">
        <f>'آبان 1400'!B501</f>
        <v>495</v>
      </c>
      <c r="C499" s="424" t="str">
        <f>'آبان 1400'!E501</f>
        <v>عارف</v>
      </c>
      <c r="D499" s="424" t="str">
        <f>'آبان 1400'!F501</f>
        <v>بهرامی بابا حیدری</v>
      </c>
      <c r="E499" s="424" t="str">
        <f>'آبان 1400'!G501</f>
        <v>نگهبان</v>
      </c>
      <c r="F499" s="424" t="str">
        <f>'آبان 1400'!H501</f>
        <v>مازندران</v>
      </c>
      <c r="G499" s="424" t="str">
        <f>'آبان 1400'!I501</f>
        <v>236-813-2621441-1</v>
      </c>
      <c r="H499" s="424">
        <f>'آبان 1400'!J501</f>
        <v>4679873612</v>
      </c>
      <c r="I499" s="425">
        <f>'آبان 1400'!BH501</f>
        <v>52325235</v>
      </c>
      <c r="K499" s="426">
        <f>'آبان 1400'!BH501</f>
        <v>52325235</v>
      </c>
      <c r="L499" s="426">
        <f t="shared" si="7"/>
        <v>0</v>
      </c>
      <c r="M499" s="427"/>
      <c r="N499" s="426"/>
    </row>
    <row r="500" spans="2:14" s="423" customFormat="1" ht="11.25" customHeight="1" x14ac:dyDescent="0.2">
      <c r="B500" s="424">
        <f>'آبان 1400'!B502</f>
        <v>496</v>
      </c>
      <c r="C500" s="424" t="str">
        <f>'آبان 1400'!E502</f>
        <v>پوریا</v>
      </c>
      <c r="D500" s="424" t="str">
        <f>'آبان 1400'!F502</f>
        <v>بابادیلمی</v>
      </c>
      <c r="E500" s="424" t="str">
        <f>'آبان 1400'!G502</f>
        <v>نگهبان</v>
      </c>
      <c r="F500" s="424" t="str">
        <f>'آبان 1400'!H502</f>
        <v>مازندران</v>
      </c>
      <c r="G500" s="424" t="str">
        <f>'آبان 1400'!I502</f>
        <v>170-700-4361860-1</v>
      </c>
      <c r="H500" s="424" t="str">
        <f>'آبان 1400'!J502</f>
        <v>2270072529</v>
      </c>
      <c r="I500" s="425">
        <f>'آبان 1400'!BH502</f>
        <v>52325235</v>
      </c>
      <c r="K500" s="426">
        <f>'آبان 1400'!BH502</f>
        <v>52325235</v>
      </c>
      <c r="L500" s="426">
        <f t="shared" si="7"/>
        <v>0</v>
      </c>
      <c r="M500" s="427"/>
      <c r="N500" s="426"/>
    </row>
    <row r="501" spans="2:14" s="423" customFormat="1" ht="11.25" customHeight="1" x14ac:dyDescent="0.2">
      <c r="B501" s="424">
        <f>'آبان 1400'!B503</f>
        <v>497</v>
      </c>
      <c r="C501" s="424" t="str">
        <f>'آبان 1400'!E503</f>
        <v>علي اصغر</v>
      </c>
      <c r="D501" s="424" t="str">
        <f>'آبان 1400'!F503</f>
        <v>اسعدي خليلي</v>
      </c>
      <c r="E501" s="424" t="str">
        <f>'آبان 1400'!G503</f>
        <v>نگهبان</v>
      </c>
      <c r="F501" s="424" t="str">
        <f>'آبان 1400'!H503</f>
        <v>گلستان</v>
      </c>
      <c r="G501" s="424" t="str">
        <f>'آبان 1400'!I503</f>
        <v>141-800-746086-1</v>
      </c>
      <c r="H501" s="424">
        <f>'آبان 1400'!J503</f>
        <v>5799535804</v>
      </c>
      <c r="I501" s="425">
        <f>'آبان 1400'!BH503</f>
        <v>71313674</v>
      </c>
      <c r="K501" s="426">
        <f>'آبان 1400'!BH503</f>
        <v>71313674</v>
      </c>
      <c r="L501" s="426">
        <f t="shared" si="7"/>
        <v>0</v>
      </c>
      <c r="M501" s="427"/>
      <c r="N501" s="426"/>
    </row>
    <row r="502" spans="2:14" s="423" customFormat="1" ht="11.25" customHeight="1" x14ac:dyDescent="0.2">
      <c r="B502" s="424">
        <f>'آبان 1400'!B504</f>
        <v>498</v>
      </c>
      <c r="C502" s="424" t="str">
        <f>'آبان 1400'!E504</f>
        <v>علي</v>
      </c>
      <c r="D502" s="424" t="str">
        <f>'آبان 1400'!F504</f>
        <v>عرب</v>
      </c>
      <c r="E502" s="424" t="str">
        <f>'آبان 1400'!G504</f>
        <v>نگهبان</v>
      </c>
      <c r="F502" s="424" t="str">
        <f>'آبان 1400'!H504</f>
        <v>گلستان</v>
      </c>
      <c r="G502" s="424" t="str">
        <f>'آبان 1400'!I504</f>
        <v>140-800-1008015-1</v>
      </c>
      <c r="H502" s="424">
        <f>'آبان 1400'!J504</f>
        <v>2030155454</v>
      </c>
      <c r="I502" s="425">
        <f>'آبان 1400'!BH504</f>
        <v>71783987</v>
      </c>
      <c r="K502" s="426">
        <f>'آبان 1400'!BH504</f>
        <v>71783987</v>
      </c>
      <c r="L502" s="426">
        <f t="shared" si="7"/>
        <v>0</v>
      </c>
      <c r="M502" s="427"/>
      <c r="N502" s="426"/>
    </row>
    <row r="503" spans="2:14" s="423" customFormat="1" ht="11.25" customHeight="1" x14ac:dyDescent="0.2">
      <c r="B503" s="424">
        <f>'آبان 1400'!B505</f>
        <v>499</v>
      </c>
      <c r="C503" s="424" t="str">
        <f>'آبان 1400'!E505</f>
        <v>روح اله</v>
      </c>
      <c r="D503" s="424" t="str">
        <f>'آبان 1400'!F505</f>
        <v>ريواز</v>
      </c>
      <c r="E503" s="424" t="str">
        <f>'آبان 1400'!G505</f>
        <v>نگهبان</v>
      </c>
      <c r="F503" s="424" t="str">
        <f>'آبان 1400'!H505</f>
        <v>گلستان</v>
      </c>
      <c r="G503" s="424" t="str">
        <f>'آبان 1400'!I505</f>
        <v>141-800-421313-1</v>
      </c>
      <c r="H503" s="424">
        <f>'آبان 1400'!J505</f>
        <v>2180712723</v>
      </c>
      <c r="I503" s="425">
        <f>'آبان 1400'!BH505</f>
        <v>60427931</v>
      </c>
      <c r="K503" s="426">
        <f>'آبان 1400'!BH505</f>
        <v>60427931</v>
      </c>
      <c r="L503" s="426">
        <f t="shared" si="7"/>
        <v>0</v>
      </c>
      <c r="M503" s="427"/>
      <c r="N503" s="426"/>
    </row>
    <row r="504" spans="2:14" s="423" customFormat="1" ht="11.25" customHeight="1" x14ac:dyDescent="0.2">
      <c r="B504" s="424">
        <f>'آبان 1400'!B506</f>
        <v>500</v>
      </c>
      <c r="C504" s="424" t="str">
        <f>'آبان 1400'!E506</f>
        <v>مازيار</v>
      </c>
      <c r="D504" s="424" t="str">
        <f>'آبان 1400'!F506</f>
        <v>يزداني پنبه چوله</v>
      </c>
      <c r="E504" s="424" t="str">
        <f>'آبان 1400'!G506</f>
        <v>نگهبان</v>
      </c>
      <c r="F504" s="424" t="str">
        <f>'آبان 1400'!H506</f>
        <v>گلستان</v>
      </c>
      <c r="G504" s="424" t="str">
        <f>'آبان 1400'!I506</f>
        <v>141-813-3132798-1</v>
      </c>
      <c r="H504" s="424">
        <f>'آبان 1400'!J506</f>
        <v>2080299069</v>
      </c>
      <c r="I504" s="425">
        <f>'آبان 1400'!BH506</f>
        <v>66002685</v>
      </c>
      <c r="K504" s="426">
        <f>'آبان 1400'!BH506</f>
        <v>66002685</v>
      </c>
      <c r="L504" s="426">
        <f t="shared" si="7"/>
        <v>0</v>
      </c>
      <c r="M504" s="427"/>
      <c r="N504" s="426"/>
    </row>
    <row r="505" spans="2:14" s="423" customFormat="1" ht="11.25" customHeight="1" x14ac:dyDescent="0.2">
      <c r="B505" s="424">
        <f>'آبان 1400'!B507</f>
        <v>501</v>
      </c>
      <c r="C505" s="424" t="str">
        <f>'آبان 1400'!E507</f>
        <v>علي</v>
      </c>
      <c r="D505" s="424" t="str">
        <f>'آبان 1400'!F507</f>
        <v>واحدالعين</v>
      </c>
      <c r="E505" s="424" t="str">
        <f>'آبان 1400'!G507</f>
        <v>نگهبان</v>
      </c>
      <c r="F505" s="424" t="str">
        <f>'آبان 1400'!H507</f>
        <v>گلستان</v>
      </c>
      <c r="G505" s="424" t="str">
        <f>'آبان 1400'!I507</f>
        <v>141-700-3166191-1</v>
      </c>
      <c r="H505" s="424">
        <f>'آبان 1400'!J507</f>
        <v>2122912731</v>
      </c>
      <c r="I505" s="425">
        <f>'آبان 1400'!BH507</f>
        <v>71688474</v>
      </c>
      <c r="K505" s="426">
        <f>'آبان 1400'!BH507</f>
        <v>71688474</v>
      </c>
      <c r="L505" s="426">
        <f t="shared" si="7"/>
        <v>0</v>
      </c>
      <c r="M505" s="427"/>
      <c r="N505" s="426"/>
    </row>
    <row r="506" spans="2:14" s="423" customFormat="1" ht="11.25" customHeight="1" x14ac:dyDescent="0.2">
      <c r="B506" s="424">
        <f>'آبان 1400'!B508</f>
        <v>502</v>
      </c>
      <c r="C506" s="424" t="str">
        <f>'آبان 1400'!E508</f>
        <v>محمد</v>
      </c>
      <c r="D506" s="424" t="str">
        <f>'آبان 1400'!F508</f>
        <v>حسینی</v>
      </c>
      <c r="E506" s="424" t="str">
        <f>'آبان 1400'!G508</f>
        <v>نگهبان</v>
      </c>
      <c r="F506" s="424" t="str">
        <f>'آبان 1400'!H508</f>
        <v>گلستان</v>
      </c>
      <c r="G506" s="424" t="str">
        <f>'آبان 1400'!I508</f>
        <v>141-700-3666840-1</v>
      </c>
      <c r="H506" s="424">
        <f>'آبان 1400'!J508</f>
        <v>4880138614</v>
      </c>
      <c r="I506" s="425">
        <f>'آبان 1400'!BH508</f>
        <v>70846987</v>
      </c>
      <c r="K506" s="426">
        <f>'آبان 1400'!BH508</f>
        <v>70846987</v>
      </c>
      <c r="L506" s="426">
        <f t="shared" si="7"/>
        <v>0</v>
      </c>
      <c r="M506" s="427"/>
      <c r="N506" s="426"/>
    </row>
    <row r="507" spans="2:14" s="423" customFormat="1" ht="11.25" customHeight="1" x14ac:dyDescent="0.2">
      <c r="B507" s="424">
        <f>'آبان 1400'!B509</f>
        <v>503</v>
      </c>
      <c r="C507" s="424" t="str">
        <f>'آبان 1400'!E509</f>
        <v xml:space="preserve">حسین </v>
      </c>
      <c r="D507" s="424" t="str">
        <f>'آبان 1400'!F509</f>
        <v>قربانی</v>
      </c>
      <c r="E507" s="424" t="str">
        <f>'آبان 1400'!G509</f>
        <v>نگهبان</v>
      </c>
      <c r="F507" s="424" t="str">
        <f>'آبان 1400'!H509</f>
        <v>گلستان</v>
      </c>
      <c r="G507" s="424" t="str">
        <f>'آبان 1400'!I509</f>
        <v>141-813-3666717-1</v>
      </c>
      <c r="H507" s="424" t="str">
        <f>'آبان 1400'!J509</f>
        <v>0653218354</v>
      </c>
      <c r="I507" s="425">
        <f>'آبان 1400'!BH509</f>
        <v>70564074</v>
      </c>
      <c r="K507" s="426">
        <f>'آبان 1400'!BH509</f>
        <v>70564074</v>
      </c>
      <c r="L507" s="426">
        <f t="shared" si="7"/>
        <v>0</v>
      </c>
      <c r="M507" s="427"/>
      <c r="N507" s="426"/>
    </row>
    <row r="508" spans="2:14" s="423" customFormat="1" ht="11.25" customHeight="1" x14ac:dyDescent="0.2">
      <c r="B508" s="424">
        <f>'آبان 1400'!B510</f>
        <v>504</v>
      </c>
      <c r="C508" s="424" t="str">
        <f>'آبان 1400'!E510</f>
        <v>حبیب الله</v>
      </c>
      <c r="D508" s="424" t="str">
        <f>'آبان 1400'!F510</f>
        <v>داغینه</v>
      </c>
      <c r="E508" s="424" t="str">
        <f>'آبان 1400'!G510</f>
        <v>نگهبان</v>
      </c>
      <c r="F508" s="424" t="str">
        <f>'آبان 1400'!H510</f>
        <v>گلستان</v>
      </c>
      <c r="G508" s="424" t="str">
        <f>'آبان 1400'!I510</f>
        <v>395-12-3735163-1</v>
      </c>
      <c r="H508" s="424">
        <f>'آبان 1400'!J510</f>
        <v>4889497048</v>
      </c>
      <c r="I508" s="425">
        <f>'آبان 1400'!BH510</f>
        <v>66377484</v>
      </c>
      <c r="K508" s="426">
        <f>'آبان 1400'!BH510</f>
        <v>66377484</v>
      </c>
      <c r="L508" s="426">
        <f t="shared" si="7"/>
        <v>0</v>
      </c>
      <c r="M508" s="427"/>
      <c r="N508" s="426"/>
    </row>
    <row r="509" spans="2:14" s="423" customFormat="1" ht="11.25" customHeight="1" x14ac:dyDescent="0.2">
      <c r="B509" s="424">
        <f>'آبان 1400'!B511</f>
        <v>505</v>
      </c>
      <c r="C509" s="424" t="str">
        <f>'آبان 1400'!E511</f>
        <v>علی اکبر</v>
      </c>
      <c r="D509" s="424" t="str">
        <f>'آبان 1400'!F511</f>
        <v>ممشلو</v>
      </c>
      <c r="E509" s="424" t="str">
        <f>'آبان 1400'!G511</f>
        <v>نگهبان</v>
      </c>
      <c r="F509" s="424" t="str">
        <f>'آبان 1400'!H511</f>
        <v>گلستان</v>
      </c>
      <c r="G509" s="424" t="str">
        <f>'آبان 1400'!I511</f>
        <v>141-700-3737970-1</v>
      </c>
      <c r="H509" s="424">
        <f>'آبان 1400'!J511</f>
        <v>4880266930</v>
      </c>
      <c r="I509" s="425">
        <f>'آبان 1400'!BH511</f>
        <v>66377484</v>
      </c>
      <c r="K509" s="426">
        <f>'آبان 1400'!BH511</f>
        <v>66377484</v>
      </c>
      <c r="L509" s="426">
        <f t="shared" si="7"/>
        <v>0</v>
      </c>
      <c r="M509" s="427"/>
      <c r="N509" s="426"/>
    </row>
    <row r="510" spans="2:14" s="423" customFormat="1" ht="11.25" customHeight="1" x14ac:dyDescent="0.2">
      <c r="B510" s="424">
        <f>'آبان 1400'!B512</f>
        <v>506</v>
      </c>
      <c r="C510" s="424" t="str">
        <f>'آبان 1400'!E512</f>
        <v>چنگیز</v>
      </c>
      <c r="D510" s="424" t="str">
        <f>'آبان 1400'!F512</f>
        <v>سینه سپهر</v>
      </c>
      <c r="E510" s="424" t="str">
        <f>'آبان 1400'!G512</f>
        <v>نگهبان</v>
      </c>
      <c r="F510" s="424" t="str">
        <f>'آبان 1400'!H512</f>
        <v>گلستان</v>
      </c>
      <c r="G510" s="424" t="str">
        <f>'آبان 1400'!I512</f>
        <v>141-12-3846170-1</v>
      </c>
      <c r="H510" s="424">
        <f>'آبان 1400'!J512</f>
        <v>2122579293</v>
      </c>
      <c r="I510" s="425">
        <f>'آبان 1400'!BH512</f>
        <v>55116941</v>
      </c>
      <c r="K510" s="426">
        <f>'آبان 1400'!BH512</f>
        <v>55116941</v>
      </c>
      <c r="L510" s="426">
        <f t="shared" si="7"/>
        <v>0</v>
      </c>
      <c r="M510" s="427"/>
      <c r="N510" s="426"/>
    </row>
    <row r="511" spans="2:14" s="423" customFormat="1" ht="11.25" customHeight="1" x14ac:dyDescent="0.2">
      <c r="B511" s="424">
        <f>'آبان 1400'!B513</f>
        <v>507</v>
      </c>
      <c r="C511" s="424" t="str">
        <f>'آبان 1400'!E513</f>
        <v>محمد</v>
      </c>
      <c r="D511" s="424" t="str">
        <f>'آبان 1400'!F513</f>
        <v>لشکر بلوکی</v>
      </c>
      <c r="E511" s="424" t="str">
        <f>'آبان 1400'!G513</f>
        <v>نگهبان</v>
      </c>
      <c r="F511" s="424" t="str">
        <f>'آبان 1400'!H513</f>
        <v>گلستان</v>
      </c>
      <c r="G511" s="424" t="str">
        <f>'آبان 1400'!I513</f>
        <v>141-700-3897975-1</v>
      </c>
      <c r="H511" s="424">
        <f>'آبان 1400'!J513</f>
        <v>2110035897</v>
      </c>
      <c r="I511" s="425">
        <f>'آبان 1400'!BH513</f>
        <v>53256941</v>
      </c>
      <c r="K511" s="426">
        <f>'آبان 1400'!BH513</f>
        <v>53256941</v>
      </c>
      <c r="L511" s="426">
        <f t="shared" si="7"/>
        <v>0</v>
      </c>
      <c r="M511" s="427"/>
      <c r="N511" s="426"/>
    </row>
    <row r="512" spans="2:14" s="423" customFormat="1" ht="11.25" customHeight="1" x14ac:dyDescent="0.2">
      <c r="B512" s="424">
        <f>'آبان 1400'!B514</f>
        <v>508</v>
      </c>
      <c r="C512" s="424" t="str">
        <f>'آبان 1400'!E514</f>
        <v>حسین</v>
      </c>
      <c r="D512" s="424" t="str">
        <f>'آبان 1400'!F514</f>
        <v>قربانی رستم</v>
      </c>
      <c r="E512" s="424" t="str">
        <f>'آبان 1400'!G514</f>
        <v>نگهبان</v>
      </c>
      <c r="F512" s="424" t="str">
        <f>'آبان 1400'!H514</f>
        <v>گلستان</v>
      </c>
      <c r="G512" s="424" t="str">
        <f>'آبان 1400'!I514</f>
        <v>141-800-139676-1</v>
      </c>
      <c r="H512" s="424">
        <f>'آبان 1400'!J514</f>
        <v>2162769573</v>
      </c>
      <c r="I512" s="425">
        <f>'آبان 1400'!BH514</f>
        <v>71688474</v>
      </c>
      <c r="K512" s="426">
        <f>'آبان 1400'!BH514</f>
        <v>71688474</v>
      </c>
      <c r="L512" s="426">
        <f t="shared" si="7"/>
        <v>0</v>
      </c>
      <c r="M512" s="427"/>
      <c r="N512" s="426"/>
    </row>
    <row r="513" spans="2:14" s="423" customFormat="1" ht="11.25" customHeight="1" x14ac:dyDescent="0.2">
      <c r="B513" s="424">
        <f>'آبان 1400'!B515</f>
        <v>509</v>
      </c>
      <c r="C513" s="424" t="str">
        <f>'آبان 1400'!E515</f>
        <v>مجید</v>
      </c>
      <c r="D513" s="424" t="str">
        <f>'آبان 1400'!F515</f>
        <v>دلیر</v>
      </c>
      <c r="E513" s="424" t="str">
        <f>'آبان 1400'!G515</f>
        <v>نگهبان</v>
      </c>
      <c r="F513" s="424" t="str">
        <f>'آبان 1400'!H515</f>
        <v>گلستان</v>
      </c>
      <c r="G513" s="424" t="str">
        <f>'آبان 1400'!I515</f>
        <v>269-700-4218452-1</v>
      </c>
      <c r="H513" s="424">
        <f>'آبان 1400'!J515</f>
        <v>4869864398</v>
      </c>
      <c r="I513" s="425">
        <f>'آبان 1400'!BH515</f>
        <v>66542556</v>
      </c>
      <c r="K513" s="426">
        <f>'آبان 1400'!BH515</f>
        <v>66542556</v>
      </c>
      <c r="L513" s="426">
        <f t="shared" si="7"/>
        <v>0</v>
      </c>
      <c r="M513" s="427"/>
      <c r="N513" s="426"/>
    </row>
    <row r="514" spans="2:14" s="423" customFormat="1" ht="11.25" customHeight="1" x14ac:dyDescent="0.2">
      <c r="B514" s="424">
        <f>'آبان 1400'!B516</f>
        <v>510</v>
      </c>
      <c r="C514" s="424" t="str">
        <f>'آبان 1400'!E516</f>
        <v>مصیب</v>
      </c>
      <c r="D514" s="424" t="str">
        <f>'آبان 1400'!F516</f>
        <v>صادقی</v>
      </c>
      <c r="E514" s="424" t="str">
        <f>'آبان 1400'!G516</f>
        <v>نگهبان</v>
      </c>
      <c r="F514" s="424" t="str">
        <f>'آبان 1400'!H516</f>
        <v>گلستان</v>
      </c>
      <c r="G514" s="424" t="str">
        <f>'آبان 1400'!I516</f>
        <v>141-700-4060533-1</v>
      </c>
      <c r="H514" s="424">
        <f>'آبان 1400'!J516</f>
        <v>2110587407</v>
      </c>
      <c r="I514" s="425">
        <f>'آبان 1400'!BH516</f>
        <v>63887061</v>
      </c>
      <c r="K514" s="426">
        <f>'آبان 1400'!BH516</f>
        <v>63887061</v>
      </c>
      <c r="L514" s="426">
        <f t="shared" si="7"/>
        <v>0</v>
      </c>
      <c r="M514" s="427"/>
      <c r="N514" s="426"/>
    </row>
    <row r="515" spans="2:14" s="423" customFormat="1" ht="11.25" customHeight="1" x14ac:dyDescent="0.2">
      <c r="B515" s="424">
        <f>'آبان 1400'!B517</f>
        <v>511</v>
      </c>
      <c r="C515" s="424" t="str">
        <f>'آبان 1400'!E517</f>
        <v>علی</v>
      </c>
      <c r="D515" s="424" t="str">
        <f>'آبان 1400'!F517</f>
        <v>اصغری شاه دهی</v>
      </c>
      <c r="E515" s="424" t="str">
        <f>'آبان 1400'!G517</f>
        <v>نگهبان</v>
      </c>
      <c r="F515" s="424" t="str">
        <f>'آبان 1400'!H517</f>
        <v>گلستان</v>
      </c>
      <c r="G515" s="424" t="str">
        <f>'آبان 1400'!I517</f>
        <v>141-700-4275589-1</v>
      </c>
      <c r="H515" s="424">
        <f>'آبان 1400'!J517</f>
        <v>2122582111</v>
      </c>
      <c r="I515" s="425">
        <f>'آبان 1400'!BH517</f>
        <v>70697251</v>
      </c>
      <c r="K515" s="426">
        <f>'آبان 1400'!BH517</f>
        <v>70697251</v>
      </c>
      <c r="L515" s="426">
        <f t="shared" si="7"/>
        <v>0</v>
      </c>
      <c r="M515" s="427"/>
      <c r="N515" s="426"/>
    </row>
    <row r="516" spans="2:14" s="423" customFormat="1" ht="11.25" customHeight="1" x14ac:dyDescent="0.2">
      <c r="B516" s="424">
        <f>'آبان 1400'!B518</f>
        <v>512</v>
      </c>
      <c r="C516" s="424" t="str">
        <f>'آبان 1400'!E518</f>
        <v>حمید</v>
      </c>
      <c r="D516" s="424" t="str">
        <f>'آبان 1400'!F518</f>
        <v>سراوانی</v>
      </c>
      <c r="E516" s="424" t="str">
        <f>'آبان 1400'!G518</f>
        <v>نگهبان</v>
      </c>
      <c r="F516" s="424" t="str">
        <f>'آبان 1400'!H518</f>
        <v>گلستان</v>
      </c>
      <c r="G516" s="424" t="str">
        <f>'آبان 1400'!I518</f>
        <v>269-700-4247698-1</v>
      </c>
      <c r="H516" s="424">
        <f>'آبان 1400'!J518</f>
        <v>2020007916</v>
      </c>
      <c r="I516" s="425">
        <f>'آبان 1400'!BH518</f>
        <v>67214498</v>
      </c>
      <c r="K516" s="426">
        <f>'آبان 1400'!BH518</f>
        <v>67214498</v>
      </c>
      <c r="L516" s="426">
        <f t="shared" si="7"/>
        <v>0</v>
      </c>
      <c r="M516" s="427"/>
      <c r="N516" s="426"/>
    </row>
    <row r="517" spans="2:14" s="423" customFormat="1" ht="11.25" customHeight="1" x14ac:dyDescent="0.2">
      <c r="B517" s="424">
        <f>'آبان 1400'!B519</f>
        <v>513</v>
      </c>
      <c r="C517" s="424" t="str">
        <f>'آبان 1400'!E519</f>
        <v>محمد</v>
      </c>
      <c r="D517" s="424" t="str">
        <f>'آبان 1400'!F519</f>
        <v>فرامرزی کوهسار</v>
      </c>
      <c r="E517" s="424" t="str">
        <f>'آبان 1400'!G519</f>
        <v>نگهبان</v>
      </c>
      <c r="F517" s="424" t="str">
        <f>'آبان 1400'!H519</f>
        <v>گلستان</v>
      </c>
      <c r="G517" s="424" t="str">
        <f>'آبان 1400'!I519</f>
        <v>269-700-4249895-1</v>
      </c>
      <c r="H517" s="424">
        <f>'آبان 1400'!J519</f>
        <v>4889872078</v>
      </c>
      <c r="I517" s="425">
        <f>'آبان 1400'!BH519</f>
        <v>67214498</v>
      </c>
      <c r="K517" s="426">
        <f>'آبان 1400'!BH519</f>
        <v>67214498</v>
      </c>
      <c r="L517" s="426">
        <f t="shared" si="7"/>
        <v>0</v>
      </c>
      <c r="M517" s="427"/>
      <c r="N517" s="426"/>
    </row>
    <row r="518" spans="2:14" s="423" customFormat="1" ht="11.25" customHeight="1" x14ac:dyDescent="0.2">
      <c r="B518" s="424">
        <f>'آبان 1400'!B520</f>
        <v>514</v>
      </c>
      <c r="C518" s="424" t="str">
        <f>'آبان 1400'!E520</f>
        <v xml:space="preserve">سید نعمت الله </v>
      </c>
      <c r="D518" s="424" t="str">
        <f>'آبان 1400'!F520</f>
        <v>موسوی</v>
      </c>
      <c r="E518" s="424" t="str">
        <f>'آبان 1400'!G520</f>
        <v>نگهبان</v>
      </c>
      <c r="F518" s="424" t="str">
        <f>'آبان 1400'!H520</f>
        <v>گلستان</v>
      </c>
      <c r="G518" s="424" t="str">
        <f>'آبان 1400'!I520</f>
        <v>141-700-4362784-1</v>
      </c>
      <c r="H518" s="424">
        <f>'آبان 1400'!J520</f>
        <v>2122714573</v>
      </c>
      <c r="I518" s="425">
        <f>'آبان 1400'!BH520</f>
        <v>74774288</v>
      </c>
      <c r="K518" s="426">
        <f>'آبان 1400'!BH520</f>
        <v>74774288</v>
      </c>
      <c r="L518" s="426">
        <f t="shared" ref="L518:L581" si="8">K518-I518</f>
        <v>0</v>
      </c>
      <c r="M518" s="427"/>
      <c r="N518" s="426"/>
    </row>
    <row r="519" spans="2:14" s="423" customFormat="1" ht="11.25" customHeight="1" x14ac:dyDescent="0.2">
      <c r="B519" s="424">
        <f>'آبان 1400'!B521</f>
        <v>515</v>
      </c>
      <c r="C519" s="424" t="str">
        <f>'آبان 1400'!E521</f>
        <v>سیدحسین</v>
      </c>
      <c r="D519" s="424" t="str">
        <f>'آبان 1400'!F521</f>
        <v>قدمگاهی</v>
      </c>
      <c r="E519" s="424" t="str">
        <f>'آبان 1400'!G521</f>
        <v>اداری</v>
      </c>
      <c r="F519" s="424" t="str">
        <f>'آبان 1400'!H521</f>
        <v>گلستان</v>
      </c>
      <c r="G519" s="424" t="str">
        <f>'آبان 1400'!I521</f>
        <v>141-700-4309209-1</v>
      </c>
      <c r="H519" s="424">
        <f>'آبان 1400'!J521</f>
        <v>2110533188</v>
      </c>
      <c r="I519" s="425">
        <f>'آبان 1400'!BH521</f>
        <v>78603404</v>
      </c>
      <c r="K519" s="426">
        <f>'آبان 1400'!BH521</f>
        <v>78603404</v>
      </c>
      <c r="L519" s="426">
        <f t="shared" si="8"/>
        <v>0</v>
      </c>
      <c r="M519" s="427"/>
      <c r="N519" s="426"/>
    </row>
    <row r="520" spans="2:14" s="423" customFormat="1" ht="11.25" customHeight="1" x14ac:dyDescent="0.2">
      <c r="B520" s="424">
        <f>'آبان 1400'!B522</f>
        <v>516</v>
      </c>
      <c r="C520" s="424" t="str">
        <f>'آبان 1400'!E522</f>
        <v>علي رضا</v>
      </c>
      <c r="D520" s="424" t="str">
        <f>'آبان 1400'!F522</f>
        <v>ارزپور</v>
      </c>
      <c r="E520" s="424" t="str">
        <f>'آبان 1400'!G522</f>
        <v>نگهبان</v>
      </c>
      <c r="F520" s="424" t="str">
        <f>'آبان 1400'!H522</f>
        <v>گیلان</v>
      </c>
      <c r="G520" s="424" t="str">
        <f>'آبان 1400'!I522</f>
        <v>138009387551</v>
      </c>
      <c r="H520" s="424">
        <f>'آبان 1400'!J522</f>
        <v>2721488740</v>
      </c>
      <c r="I520" s="425">
        <f>'آبان 1400'!BH522</f>
        <v>66377484</v>
      </c>
      <c r="K520" s="426">
        <f>'آبان 1400'!BH522</f>
        <v>66377484</v>
      </c>
      <c r="L520" s="426">
        <f t="shared" si="8"/>
        <v>0</v>
      </c>
      <c r="M520" s="427"/>
      <c r="N520" s="426"/>
    </row>
    <row r="521" spans="2:14" s="423" customFormat="1" ht="11.25" customHeight="1" x14ac:dyDescent="0.2">
      <c r="B521" s="424">
        <f>'آبان 1400'!B523</f>
        <v>517</v>
      </c>
      <c r="C521" s="424" t="str">
        <f>'آبان 1400'!E523</f>
        <v>مصطفي</v>
      </c>
      <c r="D521" s="424" t="str">
        <f>'آبان 1400'!F523</f>
        <v>نبي زاده ملاطي</v>
      </c>
      <c r="E521" s="424" t="str">
        <f>'آبان 1400'!G523</f>
        <v>نگهبان</v>
      </c>
      <c r="F521" s="424" t="str">
        <f>'آبان 1400'!H523</f>
        <v>گیلان</v>
      </c>
      <c r="G521" s="424" t="str">
        <f>'آبان 1400'!I523</f>
        <v>138-800-1865348-1</v>
      </c>
      <c r="H521" s="424">
        <f>'آبان 1400'!J523</f>
        <v>2709645157</v>
      </c>
      <c r="I521" s="425">
        <f>'آبان 1400'!BH523</f>
        <v>69032979</v>
      </c>
      <c r="K521" s="426">
        <f>'آبان 1400'!BH523</f>
        <v>69032979</v>
      </c>
      <c r="L521" s="426">
        <f t="shared" si="8"/>
        <v>0</v>
      </c>
      <c r="M521" s="427"/>
      <c r="N521" s="426"/>
    </row>
    <row r="522" spans="2:14" s="423" customFormat="1" ht="11.25" customHeight="1" x14ac:dyDescent="0.2">
      <c r="B522" s="424">
        <f>'آبان 1400'!B524</f>
        <v>518</v>
      </c>
      <c r="C522" s="424" t="str">
        <f>'آبان 1400'!E524</f>
        <v>فرشيد</v>
      </c>
      <c r="D522" s="424" t="str">
        <f>'آبان 1400'!F524</f>
        <v>حاجي پور كلناداني</v>
      </c>
      <c r="E522" s="424" t="str">
        <f>'آبان 1400'!G524</f>
        <v>نگهبان</v>
      </c>
      <c r="F522" s="424" t="str">
        <f>'آبان 1400'!H524</f>
        <v>گیلان</v>
      </c>
      <c r="G522" s="424" t="str">
        <f>'آبان 1400'!I524</f>
        <v>138-3-585186-1</v>
      </c>
      <c r="H522" s="424">
        <f>'آبان 1400'!J524</f>
        <v>5179220998</v>
      </c>
      <c r="I522" s="425">
        <f>'آبان 1400'!BH524</f>
        <v>73127682</v>
      </c>
      <c r="K522" s="426">
        <f>'آبان 1400'!BH524</f>
        <v>73127682</v>
      </c>
      <c r="L522" s="426">
        <f t="shared" si="8"/>
        <v>0</v>
      </c>
      <c r="M522" s="427"/>
      <c r="N522" s="426"/>
    </row>
    <row r="523" spans="2:14" s="423" customFormat="1" ht="11.25" customHeight="1" x14ac:dyDescent="0.2">
      <c r="B523" s="424">
        <f>'آبان 1400'!B525</f>
        <v>519</v>
      </c>
      <c r="C523" s="424" t="str">
        <f>'آبان 1400'!E525</f>
        <v>حسن</v>
      </c>
      <c r="D523" s="424" t="str">
        <f>'آبان 1400'!F525</f>
        <v>احمدي</v>
      </c>
      <c r="E523" s="424" t="str">
        <f>'آبان 1400'!G525</f>
        <v>نگهبان</v>
      </c>
      <c r="F523" s="424" t="str">
        <f>'آبان 1400'!H525</f>
        <v>گیلان</v>
      </c>
      <c r="G523" s="424" t="str">
        <f>'آبان 1400'!I525</f>
        <v>138-800-1364701-1</v>
      </c>
      <c r="H523" s="424">
        <f>'آبان 1400'!J525</f>
        <v>2669225977</v>
      </c>
      <c r="I523" s="425">
        <f>'آبان 1400'!BH525</f>
        <v>66377484</v>
      </c>
      <c r="K523" s="426">
        <f>'آبان 1400'!BH525</f>
        <v>66377484</v>
      </c>
      <c r="L523" s="426">
        <f t="shared" si="8"/>
        <v>0</v>
      </c>
      <c r="M523" s="427"/>
      <c r="N523" s="426"/>
    </row>
    <row r="524" spans="2:14" s="423" customFormat="1" ht="11.25" customHeight="1" x14ac:dyDescent="0.2">
      <c r="B524" s="424">
        <f>'آبان 1400'!B526</f>
        <v>520</v>
      </c>
      <c r="C524" s="424" t="str">
        <f>'آبان 1400'!E526</f>
        <v>محمد</v>
      </c>
      <c r="D524" s="424" t="str">
        <f>'آبان 1400'!F526</f>
        <v>پوربخشي سياه بيل</v>
      </c>
      <c r="E524" s="424" t="str">
        <f>'آبان 1400'!G526</f>
        <v>نگهبان</v>
      </c>
      <c r="F524" s="424" t="str">
        <f>'آبان 1400'!H526</f>
        <v>گیلان</v>
      </c>
      <c r="G524" s="424" t="str">
        <f>'آبان 1400'!I526</f>
        <v>124-12-160148-1</v>
      </c>
      <c r="H524" s="424">
        <f>'آبان 1400'!J526</f>
        <v>5709707961</v>
      </c>
      <c r="I524" s="425">
        <f>'آبان 1400'!BH526</f>
        <v>71688474</v>
      </c>
      <c r="K524" s="426">
        <f>'آبان 1400'!BH526</f>
        <v>71688474</v>
      </c>
      <c r="L524" s="426">
        <f t="shared" si="8"/>
        <v>0</v>
      </c>
      <c r="M524" s="427"/>
      <c r="N524" s="426"/>
    </row>
    <row r="525" spans="2:14" s="423" customFormat="1" ht="11.25" customHeight="1" x14ac:dyDescent="0.2">
      <c r="B525" s="424">
        <f>'آبان 1400'!B527</f>
        <v>521</v>
      </c>
      <c r="C525" s="424" t="str">
        <f>'آبان 1400'!E527</f>
        <v>پرويز</v>
      </c>
      <c r="D525" s="424" t="str">
        <f>'آبان 1400'!F527</f>
        <v>پوربخشي سيابيل</v>
      </c>
      <c r="E525" s="424" t="str">
        <f>'آبان 1400'!G527</f>
        <v>نگهبان</v>
      </c>
      <c r="F525" s="424" t="str">
        <f>'آبان 1400'!H527</f>
        <v>گیلان</v>
      </c>
      <c r="G525" s="424" t="str">
        <f>'آبان 1400'!I527</f>
        <v>124-813-2095034-1</v>
      </c>
      <c r="H525" s="424">
        <f>'آبان 1400'!J527</f>
        <v>5709943428</v>
      </c>
      <c r="I525" s="425">
        <f>'آبان 1400'!BH527</f>
        <v>71688474</v>
      </c>
      <c r="K525" s="426">
        <f>'آبان 1400'!BH527</f>
        <v>71688474</v>
      </c>
      <c r="L525" s="426">
        <f t="shared" si="8"/>
        <v>0</v>
      </c>
      <c r="M525" s="427"/>
      <c r="N525" s="426"/>
    </row>
    <row r="526" spans="2:14" s="423" customFormat="1" ht="11.25" customHeight="1" x14ac:dyDescent="0.2">
      <c r="B526" s="424">
        <f>'آبان 1400'!B528</f>
        <v>522</v>
      </c>
      <c r="C526" s="424" t="str">
        <f>'آبان 1400'!E528</f>
        <v>صادق</v>
      </c>
      <c r="D526" s="424" t="str">
        <f>'آبان 1400'!F528</f>
        <v>خاني خواه سوركوهي</v>
      </c>
      <c r="E526" s="424" t="str">
        <f>'آبان 1400'!G528</f>
        <v>نگهبان</v>
      </c>
      <c r="F526" s="424" t="str">
        <f>'آبان 1400'!H528</f>
        <v>گیلان</v>
      </c>
      <c r="G526" s="424" t="str">
        <f>'آبان 1400'!I528</f>
        <v>381-813-2540595-1</v>
      </c>
      <c r="H526" s="424" t="str">
        <f>'آبان 1400'!J528</f>
        <v>06309441264</v>
      </c>
      <c r="I526" s="425">
        <f>'آبان 1400'!BH528</f>
        <v>70472187</v>
      </c>
      <c r="K526" s="426">
        <f>'آبان 1400'!BH528</f>
        <v>70472187</v>
      </c>
      <c r="L526" s="426">
        <f t="shared" si="8"/>
        <v>0</v>
      </c>
      <c r="M526" s="427"/>
      <c r="N526" s="426"/>
    </row>
    <row r="527" spans="2:14" s="423" customFormat="1" ht="11.25" customHeight="1" x14ac:dyDescent="0.2">
      <c r="B527" s="424">
        <f>'آبان 1400'!B529</f>
        <v>523</v>
      </c>
      <c r="C527" s="424" t="str">
        <f>'آبان 1400'!E529</f>
        <v>سعید</v>
      </c>
      <c r="D527" s="424" t="str">
        <f>'آبان 1400'!F529</f>
        <v>پور صفر</v>
      </c>
      <c r="E527" s="424" t="str">
        <f>'آبان 1400'!G529</f>
        <v>نگهبان</v>
      </c>
      <c r="F527" s="424" t="str">
        <f>'آبان 1400'!H529</f>
        <v>گیلان</v>
      </c>
      <c r="G527" s="424" t="str">
        <f>'آبان 1400'!I529</f>
        <v>124-813-2941085-1</v>
      </c>
      <c r="H527" s="424">
        <f>'آبان 1400'!J529</f>
        <v>5189973001</v>
      </c>
      <c r="I527" s="425">
        <f>'آبان 1400'!BH529</f>
        <v>66377484</v>
      </c>
      <c r="K527" s="426">
        <f>'آبان 1400'!BH529</f>
        <v>66377484</v>
      </c>
      <c r="L527" s="426">
        <f t="shared" si="8"/>
        <v>0</v>
      </c>
      <c r="M527" s="427"/>
      <c r="N527" s="426"/>
    </row>
    <row r="528" spans="2:14" s="423" customFormat="1" ht="11.25" customHeight="1" x14ac:dyDescent="0.2">
      <c r="B528" s="424">
        <f>'آبان 1400'!B530</f>
        <v>524</v>
      </c>
      <c r="C528" s="424" t="str">
        <f>'آبان 1400'!E530</f>
        <v>جمشید</v>
      </c>
      <c r="D528" s="424" t="str">
        <f>'آبان 1400'!F530</f>
        <v>آباد</v>
      </c>
      <c r="E528" s="424" t="str">
        <f>'آبان 1400'!G530</f>
        <v>نگهبان</v>
      </c>
      <c r="F528" s="424" t="str">
        <f>'آبان 1400'!H530</f>
        <v>گیلان</v>
      </c>
      <c r="G528" s="424" t="str">
        <f>'آبان 1400'!I530</f>
        <v>381-700-3501318-1</v>
      </c>
      <c r="H528" s="424">
        <f>'آبان 1400'!J530</f>
        <v>5709880639</v>
      </c>
      <c r="I528" s="425">
        <f>'آبان 1400'!BH530</f>
        <v>78438672</v>
      </c>
      <c r="K528" s="426">
        <f>'آبان 1400'!BH530</f>
        <v>78438672</v>
      </c>
      <c r="L528" s="426">
        <f t="shared" si="8"/>
        <v>0</v>
      </c>
      <c r="M528" s="427"/>
      <c r="N528" s="426"/>
    </row>
    <row r="529" spans="2:14" s="423" customFormat="1" ht="11.25" customHeight="1" x14ac:dyDescent="0.2">
      <c r="B529" s="424">
        <f>'آبان 1400'!B531</f>
        <v>525</v>
      </c>
      <c r="C529" s="424" t="str">
        <f>'آبان 1400'!E531</f>
        <v>بنیامین</v>
      </c>
      <c r="D529" s="424" t="str">
        <f>'آبان 1400'!F531</f>
        <v>پور یزدان خواه</v>
      </c>
      <c r="E529" s="424" t="str">
        <f>'آبان 1400'!G531</f>
        <v>اداری</v>
      </c>
      <c r="F529" s="424" t="str">
        <f>'آبان 1400'!H531</f>
        <v>گیلان</v>
      </c>
      <c r="G529" s="424" t="str">
        <f>'آبان 1400'!I531</f>
        <v>138-700-3501104-1</v>
      </c>
      <c r="H529" s="424">
        <f>'آبان 1400'!J531</f>
        <v>2580478914</v>
      </c>
      <c r="I529" s="425">
        <f>'آبان 1400'!BH531</f>
        <v>77036318</v>
      </c>
      <c r="K529" s="426">
        <f>'آبان 1400'!BH531</f>
        <v>77036318</v>
      </c>
      <c r="L529" s="426">
        <f t="shared" si="8"/>
        <v>0</v>
      </c>
      <c r="M529" s="427"/>
      <c r="N529" s="426"/>
    </row>
    <row r="530" spans="2:14" s="423" customFormat="1" ht="11.25" customHeight="1" x14ac:dyDescent="0.2">
      <c r="B530" s="424">
        <f>'آبان 1400'!B532</f>
        <v>526</v>
      </c>
      <c r="C530" s="424" t="str">
        <f>'آبان 1400'!E532</f>
        <v>فرشاد</v>
      </c>
      <c r="D530" s="424" t="str">
        <f>'آبان 1400'!F532</f>
        <v>لطیفی</v>
      </c>
      <c r="E530" s="424" t="str">
        <f>'آبان 1400'!G532</f>
        <v>نگهبان</v>
      </c>
      <c r="F530" s="424" t="str">
        <f>'آبان 1400'!H532</f>
        <v>گیلان</v>
      </c>
      <c r="G530" s="424" t="str">
        <f>'آبان 1400'!I532</f>
        <v>381-700-3614659-1</v>
      </c>
      <c r="H530" s="424">
        <f>'آبان 1400'!J532</f>
        <v>2580868976</v>
      </c>
      <c r="I530" s="425">
        <f>'آبان 1400'!BH532</f>
        <v>66377484</v>
      </c>
      <c r="K530" s="426">
        <f>'آبان 1400'!BH532</f>
        <v>66377484</v>
      </c>
      <c r="L530" s="426">
        <f t="shared" si="8"/>
        <v>0</v>
      </c>
      <c r="M530" s="427"/>
      <c r="N530" s="426"/>
    </row>
    <row r="531" spans="2:14" s="423" customFormat="1" ht="11.25" customHeight="1" x14ac:dyDescent="0.2">
      <c r="B531" s="424">
        <f>'آبان 1400'!B533</f>
        <v>527</v>
      </c>
      <c r="C531" s="424" t="str">
        <f>'آبان 1400'!E533</f>
        <v>مسعود</v>
      </c>
      <c r="D531" s="424" t="str">
        <f>'آبان 1400'!F533</f>
        <v>سلطانی</v>
      </c>
      <c r="E531" s="424" t="str">
        <f>'آبان 1400'!G533</f>
        <v>نگهبان</v>
      </c>
      <c r="F531" s="424" t="str">
        <f>'آبان 1400'!H533</f>
        <v>گیلان</v>
      </c>
      <c r="G531" s="424" t="str">
        <f>'آبان 1400'!I533</f>
        <v>381-12-3690310-1</v>
      </c>
      <c r="H531" s="424">
        <f>'آبان 1400'!J533</f>
        <v>2670163718</v>
      </c>
      <c r="I531" s="425">
        <f>'آبان 1400'!BH533</f>
        <v>70472187</v>
      </c>
      <c r="K531" s="426">
        <f>'آبان 1400'!BH533</f>
        <v>70472187</v>
      </c>
      <c r="L531" s="426">
        <f t="shared" si="8"/>
        <v>0</v>
      </c>
      <c r="M531" s="427"/>
      <c r="N531" s="426"/>
    </row>
    <row r="532" spans="2:14" s="423" customFormat="1" ht="11.25" customHeight="1" x14ac:dyDescent="0.2">
      <c r="B532" s="424">
        <f>'آبان 1400'!B534</f>
        <v>528</v>
      </c>
      <c r="C532" s="424" t="str">
        <f>'آبان 1400'!E534</f>
        <v>محمدحسین</v>
      </c>
      <c r="D532" s="424" t="str">
        <f>'آبان 1400'!F534</f>
        <v>طالبی دارستانی</v>
      </c>
      <c r="E532" s="424" t="str">
        <f>'آبان 1400'!G534</f>
        <v>نگهبان</v>
      </c>
      <c r="F532" s="424" t="str">
        <f>'آبان 1400'!H534</f>
        <v>گیلان</v>
      </c>
      <c r="G532" s="424" t="str">
        <f>'آبان 1400'!I534</f>
        <v>381-700-4184741-1</v>
      </c>
      <c r="H532" s="424">
        <f>'آبان 1400'!J534</f>
        <v>2650188545</v>
      </c>
      <c r="I532" s="425">
        <f>'آبان 1400'!BH534</f>
        <v>67776698</v>
      </c>
      <c r="K532" s="426">
        <f>'آبان 1400'!BH534</f>
        <v>67776698</v>
      </c>
      <c r="L532" s="426">
        <f t="shared" si="8"/>
        <v>0</v>
      </c>
      <c r="M532" s="427"/>
      <c r="N532" s="426"/>
    </row>
    <row r="533" spans="2:14" s="423" customFormat="1" ht="11.25" customHeight="1" x14ac:dyDescent="0.2">
      <c r="B533" s="424">
        <f>'آبان 1400'!B535</f>
        <v>529</v>
      </c>
      <c r="C533" s="424" t="str">
        <f>'آبان 1400'!E535</f>
        <v>محسن</v>
      </c>
      <c r="D533" s="424" t="str">
        <f>'آبان 1400'!F535</f>
        <v>طالبی فتیدهی</v>
      </c>
      <c r="E533" s="424" t="str">
        <f>'آبان 1400'!G535</f>
        <v>نگهبان</v>
      </c>
      <c r="F533" s="424" t="str">
        <f>'آبان 1400'!H535</f>
        <v>گیلان</v>
      </c>
      <c r="G533" s="424" t="str">
        <f>'آبان 1400'!I535</f>
        <v>217-700-4272352-1</v>
      </c>
      <c r="H533" s="424">
        <f>'آبان 1400'!J535</f>
        <v>2700157583</v>
      </c>
      <c r="I533" s="425">
        <f>'آبان 1400'!BH535</f>
        <v>67776698</v>
      </c>
      <c r="K533" s="426">
        <f>'آبان 1400'!BH535</f>
        <v>67776698</v>
      </c>
      <c r="L533" s="426">
        <f t="shared" si="8"/>
        <v>0</v>
      </c>
      <c r="M533" s="427"/>
      <c r="N533" s="426"/>
    </row>
    <row r="534" spans="2:14" s="423" customFormat="1" ht="11.25" customHeight="1" x14ac:dyDescent="0.2">
      <c r="B534" s="424">
        <f>'آبان 1400'!B536</f>
        <v>530</v>
      </c>
      <c r="C534" s="424" t="str">
        <f>'آبان 1400'!E536</f>
        <v xml:space="preserve">علی </v>
      </c>
      <c r="D534" s="424" t="str">
        <f>'آبان 1400'!F536</f>
        <v>دارابی</v>
      </c>
      <c r="E534" s="424" t="str">
        <f>'آبان 1400'!G536</f>
        <v>نگهبان</v>
      </c>
      <c r="F534" s="424" t="str">
        <f>'آبان 1400'!H536</f>
        <v>مرکزی</v>
      </c>
      <c r="G534" s="424" t="str">
        <f>'آبان 1400'!I536</f>
        <v>128-813-02872621-1</v>
      </c>
      <c r="H534" s="424">
        <f>'آبان 1400'!J536</f>
        <v>4160009093</v>
      </c>
      <c r="I534" s="425">
        <f>'آبان 1400'!BH536</f>
        <v>71469179</v>
      </c>
      <c r="K534" s="426">
        <f>'آبان 1400'!BH536</f>
        <v>71469179</v>
      </c>
      <c r="L534" s="426">
        <f t="shared" si="8"/>
        <v>0</v>
      </c>
      <c r="M534" s="427"/>
      <c r="N534" s="426"/>
    </row>
    <row r="535" spans="2:14" s="423" customFormat="1" ht="11.25" customHeight="1" x14ac:dyDescent="0.2">
      <c r="B535" s="424">
        <f>'آبان 1400'!B537</f>
        <v>531</v>
      </c>
      <c r="C535" s="424" t="str">
        <f>'آبان 1400'!E537</f>
        <v>رضا</v>
      </c>
      <c r="D535" s="424" t="str">
        <f>'آبان 1400'!F537</f>
        <v>آقایی</v>
      </c>
      <c r="E535" s="424" t="str">
        <f>'آبان 1400'!G537</f>
        <v>نگهبان</v>
      </c>
      <c r="F535" s="424" t="str">
        <f>'آبان 1400'!H537</f>
        <v>مرکزی</v>
      </c>
      <c r="G535" s="424" t="str">
        <f>'آبان 1400'!I537</f>
        <v>128-813-4912703-1</v>
      </c>
      <c r="H535" s="424" t="str">
        <f>'آبان 1400'!J537</f>
        <v>0622316249</v>
      </c>
      <c r="I535" s="425">
        <f>'آبان 1400'!BH537</f>
        <v>71843979</v>
      </c>
      <c r="K535" s="426">
        <f>'آبان 1400'!BH537</f>
        <v>71843979</v>
      </c>
      <c r="L535" s="426">
        <f t="shared" si="8"/>
        <v>0</v>
      </c>
      <c r="M535" s="427"/>
      <c r="N535" s="426"/>
    </row>
    <row r="536" spans="2:14" s="423" customFormat="1" ht="11.25" customHeight="1" x14ac:dyDescent="0.2">
      <c r="B536" s="424">
        <f>'آبان 1400'!B538</f>
        <v>532</v>
      </c>
      <c r="C536" s="424" t="str">
        <f>'آبان 1400'!E538</f>
        <v>حمید</v>
      </c>
      <c r="D536" s="424" t="str">
        <f>'آبان 1400'!F538</f>
        <v>غفوری</v>
      </c>
      <c r="E536" s="424" t="str">
        <f>'آبان 1400'!G538</f>
        <v>نگهبان</v>
      </c>
      <c r="F536" s="424" t="str">
        <f>'آبان 1400'!H538</f>
        <v>مرکزی</v>
      </c>
      <c r="G536" s="424" t="str">
        <f>'آبان 1400'!I538</f>
        <v>128-813-3068769-1</v>
      </c>
      <c r="H536" s="424" t="str">
        <f>'آبان 1400'!J538</f>
        <v>0610010514</v>
      </c>
      <c r="I536" s="425">
        <f>'آبان 1400'!BH538</f>
        <v>68626284</v>
      </c>
      <c r="K536" s="426">
        <f>'آبان 1400'!BH538</f>
        <v>68626284</v>
      </c>
      <c r="L536" s="426">
        <f t="shared" si="8"/>
        <v>0</v>
      </c>
      <c r="M536" s="427"/>
      <c r="N536" s="426"/>
    </row>
    <row r="537" spans="2:14" s="423" customFormat="1" ht="11.25" customHeight="1" x14ac:dyDescent="0.2">
      <c r="B537" s="424">
        <f>'آبان 1400'!B539</f>
        <v>533</v>
      </c>
      <c r="C537" s="424" t="str">
        <f>'آبان 1400'!E539</f>
        <v xml:space="preserve">جواد </v>
      </c>
      <c r="D537" s="424" t="str">
        <f>'آبان 1400'!F539</f>
        <v>خوشنواز</v>
      </c>
      <c r="E537" s="424" t="str">
        <f>'آبان 1400'!G539</f>
        <v>نگهبان</v>
      </c>
      <c r="F537" s="424" t="str">
        <f>'آبان 1400'!H539</f>
        <v>مرکزی</v>
      </c>
      <c r="G537" s="424" t="str">
        <f>'آبان 1400'!I539</f>
        <v>128-813-3497188-1</v>
      </c>
      <c r="H537" s="424" t="str">
        <f>'آبان 1400'!J539</f>
        <v>0621799564</v>
      </c>
      <c r="I537" s="425">
        <f>'آبان 1400'!BH539</f>
        <v>71281779</v>
      </c>
      <c r="K537" s="426">
        <f>'آبان 1400'!BH539</f>
        <v>71281779</v>
      </c>
      <c r="L537" s="426">
        <f t="shared" si="8"/>
        <v>0</v>
      </c>
      <c r="M537" s="427"/>
      <c r="N537" s="426"/>
    </row>
    <row r="538" spans="2:14" s="423" customFormat="1" ht="11.25" customHeight="1" x14ac:dyDescent="0.2">
      <c r="B538" s="424">
        <f>'آبان 1400'!B540</f>
        <v>534</v>
      </c>
      <c r="C538" s="424" t="str">
        <f>'آبان 1400'!E540</f>
        <v xml:space="preserve">حسین </v>
      </c>
      <c r="D538" s="424" t="str">
        <f>'آبان 1400'!F540</f>
        <v>عبدالهی</v>
      </c>
      <c r="E538" s="424" t="str">
        <f>'آبان 1400'!G540</f>
        <v>نگهبان</v>
      </c>
      <c r="F538" s="424" t="str">
        <f>'آبان 1400'!H540</f>
        <v>مرکزی</v>
      </c>
      <c r="G538" s="424" t="str">
        <f>'آبان 1400'!I540</f>
        <v>128-813-6287053-1</v>
      </c>
      <c r="H538" s="424" t="str">
        <f>'آبان 1400'!J540</f>
        <v>0622321269</v>
      </c>
      <c r="I538" s="425">
        <f>'آبان 1400'!BH540</f>
        <v>69188484</v>
      </c>
      <c r="K538" s="426">
        <f>'آبان 1400'!BH540</f>
        <v>69188484</v>
      </c>
      <c r="L538" s="426">
        <f t="shared" si="8"/>
        <v>0</v>
      </c>
      <c r="M538" s="427"/>
      <c r="N538" s="426"/>
    </row>
    <row r="539" spans="2:14" s="423" customFormat="1" ht="11.25" customHeight="1" x14ac:dyDescent="0.2">
      <c r="B539" s="424">
        <f>'آبان 1400'!B541</f>
        <v>535</v>
      </c>
      <c r="C539" s="424" t="str">
        <f>'آبان 1400'!E541</f>
        <v>یاسر</v>
      </c>
      <c r="D539" s="424" t="str">
        <f>'آبان 1400'!F541</f>
        <v>صمیمی</v>
      </c>
      <c r="E539" s="424" t="str">
        <f>'آبان 1400'!G541</f>
        <v>نگهبان</v>
      </c>
      <c r="F539" s="424" t="str">
        <f>'آبان 1400'!H541</f>
        <v>مرکزی</v>
      </c>
      <c r="G539" s="424" t="str">
        <f>'آبان 1400'!I541</f>
        <v>128-813-9181779-1</v>
      </c>
      <c r="H539" s="424" t="str">
        <f>'آبان 1400'!J541</f>
        <v>0622366718</v>
      </c>
      <c r="I539" s="425">
        <f>'آبان 1400'!BH541</f>
        <v>69188484</v>
      </c>
      <c r="K539" s="426">
        <f>'آبان 1400'!BH541</f>
        <v>69188484</v>
      </c>
      <c r="L539" s="426">
        <f t="shared" si="8"/>
        <v>0</v>
      </c>
      <c r="M539" s="427"/>
      <c r="N539" s="426"/>
    </row>
    <row r="540" spans="2:14" s="423" customFormat="1" ht="11.25" customHeight="1" x14ac:dyDescent="0.2">
      <c r="B540" s="424">
        <f>'آبان 1400'!B542</f>
        <v>536</v>
      </c>
      <c r="C540" s="424" t="str">
        <f>'آبان 1400'!E542</f>
        <v>محسن</v>
      </c>
      <c r="D540" s="424" t="str">
        <f>'آبان 1400'!F542</f>
        <v>باقری</v>
      </c>
      <c r="E540" s="424" t="str">
        <f>'آبان 1400'!G542</f>
        <v>نگهبان</v>
      </c>
      <c r="F540" s="424" t="str">
        <f>'آبان 1400'!H542</f>
        <v>مرکزی</v>
      </c>
      <c r="G540" s="424" t="str">
        <f>'آبان 1400'!I542</f>
        <v>128-813-02872632-1</v>
      </c>
      <c r="H540" s="424" t="str">
        <f>'آبان 1400'!J542</f>
        <v>0622318098</v>
      </c>
      <c r="I540" s="425">
        <f>'آبان 1400'!BH542</f>
        <v>73937274</v>
      </c>
      <c r="K540" s="426">
        <f>'آبان 1400'!BH542</f>
        <v>73937274</v>
      </c>
      <c r="L540" s="426">
        <f t="shared" si="8"/>
        <v>0</v>
      </c>
      <c r="M540" s="427"/>
      <c r="N540" s="426"/>
    </row>
    <row r="541" spans="2:14" s="423" customFormat="1" ht="11.25" customHeight="1" x14ac:dyDescent="0.2">
      <c r="B541" s="424">
        <f>'آبان 1400'!B543</f>
        <v>537</v>
      </c>
      <c r="C541" s="424" t="str">
        <f>'آبان 1400'!E543</f>
        <v>سجاد</v>
      </c>
      <c r="D541" s="424" t="str">
        <f>'آبان 1400'!F543</f>
        <v>احمدی</v>
      </c>
      <c r="E541" s="424" t="str">
        <f>'آبان 1400'!G543</f>
        <v>نگهبان</v>
      </c>
      <c r="F541" s="424" t="str">
        <f>'آبان 1400'!H543</f>
        <v>مرکزی</v>
      </c>
      <c r="G541" s="424" t="str">
        <f>'آبان 1400'!I543</f>
        <v>128-813-2877624-1</v>
      </c>
      <c r="H541" s="424" t="str">
        <f>'آبان 1400'!J543</f>
        <v>0610128922</v>
      </c>
      <c r="I541" s="425">
        <f>'آبان 1400'!BH543</f>
        <v>69001084</v>
      </c>
      <c r="K541" s="426">
        <f>'آبان 1400'!BH543</f>
        <v>69001084</v>
      </c>
      <c r="L541" s="426">
        <f t="shared" si="8"/>
        <v>0</v>
      </c>
      <c r="M541" s="427"/>
      <c r="N541" s="426"/>
    </row>
    <row r="542" spans="2:14" s="423" customFormat="1" ht="11.25" customHeight="1" x14ac:dyDescent="0.2">
      <c r="B542" s="424">
        <f>'آبان 1400'!B544</f>
        <v>538</v>
      </c>
      <c r="C542" s="424" t="str">
        <f>'آبان 1400'!E544</f>
        <v>مجید</v>
      </c>
      <c r="D542" s="424" t="str">
        <f>'آبان 1400'!F544</f>
        <v>خانی</v>
      </c>
      <c r="E542" s="424" t="str">
        <f>'آبان 1400'!G544</f>
        <v>نگهبان</v>
      </c>
      <c r="F542" s="424" t="str">
        <f>'آبان 1400'!H544</f>
        <v>مرکزی</v>
      </c>
      <c r="G542" s="424" t="str">
        <f>'آبان 1400'!I544</f>
        <v>128-12-332794-1</v>
      </c>
      <c r="H542" s="424" t="str">
        <f>'آبان 1400'!J544</f>
        <v>0621437670</v>
      </c>
      <c r="I542" s="425">
        <f>'آبان 1400'!BH544</f>
        <v>71656579</v>
      </c>
      <c r="K542" s="426">
        <f>'آبان 1400'!BH544</f>
        <v>71656579</v>
      </c>
      <c r="L542" s="426">
        <f t="shared" si="8"/>
        <v>0</v>
      </c>
      <c r="M542" s="427"/>
      <c r="N542" s="426"/>
    </row>
    <row r="543" spans="2:14" s="423" customFormat="1" ht="11.25" customHeight="1" x14ac:dyDescent="0.2">
      <c r="B543" s="424">
        <f>'آبان 1400'!B545</f>
        <v>539</v>
      </c>
      <c r="C543" s="424" t="str">
        <f>'آبان 1400'!E545</f>
        <v>علی اصغر</v>
      </c>
      <c r="D543" s="424" t="str">
        <f>'آبان 1400'!F545</f>
        <v>باقر پور</v>
      </c>
      <c r="E543" s="424" t="str">
        <f>'آبان 1400'!G545</f>
        <v>نگهبان</v>
      </c>
      <c r="F543" s="424" t="str">
        <f>'آبان 1400'!H545</f>
        <v>مرکزی</v>
      </c>
      <c r="G543" s="424" t="str">
        <f>'آبان 1400'!I545</f>
        <v>127-800-1122938-1</v>
      </c>
      <c r="H543" s="424">
        <f>'آبان 1400'!J545</f>
        <v>3871310018</v>
      </c>
      <c r="I543" s="425">
        <f>'آبان 1400'!BH545</f>
        <v>69001084</v>
      </c>
      <c r="K543" s="426">
        <f>'آبان 1400'!BH545</f>
        <v>69001084</v>
      </c>
      <c r="L543" s="426">
        <f t="shared" si="8"/>
        <v>0</v>
      </c>
      <c r="M543" s="427"/>
      <c r="N543" s="426"/>
    </row>
    <row r="544" spans="2:14" s="423" customFormat="1" ht="11.25" customHeight="1" x14ac:dyDescent="0.2">
      <c r="B544" s="424">
        <f>'آبان 1400'!B546</f>
        <v>540</v>
      </c>
      <c r="C544" s="424" t="str">
        <f>'آبان 1400'!E546</f>
        <v>حبیب</v>
      </c>
      <c r="D544" s="424" t="str">
        <f>'آبان 1400'!F546</f>
        <v>سعیدی</v>
      </c>
      <c r="E544" s="424" t="str">
        <f>'آبان 1400'!G546</f>
        <v>نگهبان</v>
      </c>
      <c r="F544" s="424" t="str">
        <f>'آبان 1400'!H546</f>
        <v>مرکزی</v>
      </c>
      <c r="G544" s="424" t="str">
        <f>'آبان 1400'!I546</f>
        <v>128-813-9186281-1</v>
      </c>
      <c r="H544" s="424" t="str">
        <f>'آبان 1400'!J546</f>
        <v>0535000901</v>
      </c>
      <c r="I544" s="425">
        <f>'آبان 1400'!BH546</f>
        <v>75376482</v>
      </c>
      <c r="K544" s="426">
        <f>'آبان 1400'!BH546</f>
        <v>75376482</v>
      </c>
      <c r="L544" s="426">
        <f t="shared" si="8"/>
        <v>0</v>
      </c>
      <c r="M544" s="427"/>
      <c r="N544" s="426"/>
    </row>
    <row r="545" spans="2:14" s="423" customFormat="1" ht="11.25" customHeight="1" x14ac:dyDescent="0.2">
      <c r="B545" s="424">
        <f>'آبان 1400'!B547</f>
        <v>541</v>
      </c>
      <c r="C545" s="424" t="str">
        <f>'آبان 1400'!E547</f>
        <v>کورش</v>
      </c>
      <c r="D545" s="424" t="str">
        <f>'آبان 1400'!F547</f>
        <v>عاجلو</v>
      </c>
      <c r="E545" s="424" t="str">
        <f>'آبان 1400'!G547</f>
        <v>نگهبان</v>
      </c>
      <c r="F545" s="424" t="str">
        <f>'آبان 1400'!H547</f>
        <v>مرکزی</v>
      </c>
      <c r="G545" s="424" t="str">
        <f>'آبان 1400'!I547</f>
        <v>128-813-3486532-1</v>
      </c>
      <c r="H545" s="424" t="str">
        <f>'آبان 1400'!J547</f>
        <v>0621237701</v>
      </c>
      <c r="I545" s="425">
        <f>'آبان 1400'!BH547</f>
        <v>71281779</v>
      </c>
      <c r="K545" s="426">
        <f>'آبان 1400'!BH547</f>
        <v>71281779</v>
      </c>
      <c r="L545" s="426">
        <f t="shared" si="8"/>
        <v>0</v>
      </c>
      <c r="M545" s="427"/>
      <c r="N545" s="426"/>
    </row>
    <row r="546" spans="2:14" s="423" customFormat="1" ht="11.25" customHeight="1" x14ac:dyDescent="0.2">
      <c r="B546" s="424">
        <f>'آبان 1400'!B548</f>
        <v>542</v>
      </c>
      <c r="C546" s="424" t="str">
        <f>'آبان 1400'!E548</f>
        <v>مهدی</v>
      </c>
      <c r="D546" s="424" t="str">
        <f>'آبان 1400'!F548</f>
        <v>یوسف وند</v>
      </c>
      <c r="E546" s="424" t="str">
        <f>'آبان 1400'!G548</f>
        <v>نگهبان</v>
      </c>
      <c r="F546" s="424" t="str">
        <f>'آبان 1400'!H548</f>
        <v>مرکزی</v>
      </c>
      <c r="G546" s="424" t="str">
        <f>'آبان 1400'!I548</f>
        <v>149-813-3731548-1</v>
      </c>
      <c r="H546" s="424" t="str">
        <f>'آبان 1400'!J548</f>
        <v>4180183994</v>
      </c>
      <c r="I546" s="425">
        <f>'آبان 1400'!BH548</f>
        <v>55860941</v>
      </c>
      <c r="K546" s="426">
        <f>'آبان 1400'!BH548</f>
        <v>55860941</v>
      </c>
      <c r="L546" s="426">
        <f t="shared" si="8"/>
        <v>0</v>
      </c>
      <c r="M546" s="427"/>
      <c r="N546" s="426"/>
    </row>
    <row r="547" spans="2:14" s="423" customFormat="1" ht="11.25" customHeight="1" x14ac:dyDescent="0.2">
      <c r="B547" s="424">
        <f>'آبان 1400'!B549</f>
        <v>543</v>
      </c>
      <c r="C547" s="424" t="str">
        <f>'آبان 1400'!E549</f>
        <v>پوريا</v>
      </c>
      <c r="D547" s="424" t="str">
        <f>'آبان 1400'!F549</f>
        <v>بهمني</v>
      </c>
      <c r="E547" s="424" t="str">
        <f>'آبان 1400'!G549</f>
        <v>نگهبان</v>
      </c>
      <c r="F547" s="424" t="str">
        <f>'آبان 1400'!H549</f>
        <v>کرمانشاه</v>
      </c>
      <c r="G547" s="424" t="str">
        <f>'آبان 1400'!I549</f>
        <v>204-813-2160554-1</v>
      </c>
      <c r="H547" s="424">
        <f>'آبان 1400'!J549</f>
        <v>3733174127</v>
      </c>
      <c r="I547" s="425">
        <f>'آبان 1400'!BH549</f>
        <v>69032979</v>
      </c>
      <c r="K547" s="426">
        <f>'آبان 1400'!BH549</f>
        <v>69032979</v>
      </c>
      <c r="L547" s="426">
        <f t="shared" si="8"/>
        <v>0</v>
      </c>
      <c r="M547" s="427"/>
      <c r="N547" s="426"/>
    </row>
    <row r="548" spans="2:14" s="423" customFormat="1" ht="11.25" customHeight="1" x14ac:dyDescent="0.2">
      <c r="B548" s="424">
        <f>'آبان 1400'!B550</f>
        <v>544</v>
      </c>
      <c r="C548" s="424" t="str">
        <f>'آبان 1400'!E550</f>
        <v>مسعود</v>
      </c>
      <c r="D548" s="424" t="str">
        <f>'آبان 1400'!F550</f>
        <v>جليليان</v>
      </c>
      <c r="E548" s="424" t="str">
        <f>'آبان 1400'!G550</f>
        <v>نگهبان</v>
      </c>
      <c r="F548" s="424" t="str">
        <f>'آبان 1400'!H550</f>
        <v>کرمانشاه</v>
      </c>
      <c r="G548" s="424" t="str">
        <f>'آبان 1400'!I550</f>
        <v>287-813-1969956-1</v>
      </c>
      <c r="H548" s="424">
        <f>'آبان 1400'!J550</f>
        <v>3257407866</v>
      </c>
      <c r="I548" s="425">
        <f>'آبان 1400'!BH550</f>
        <v>69032979</v>
      </c>
      <c r="K548" s="426">
        <f>'آبان 1400'!BH550</f>
        <v>69032979</v>
      </c>
      <c r="L548" s="426">
        <f t="shared" si="8"/>
        <v>0</v>
      </c>
      <c r="M548" s="427"/>
      <c r="N548" s="426"/>
    </row>
    <row r="549" spans="2:14" s="423" customFormat="1" ht="11.25" customHeight="1" x14ac:dyDescent="0.2">
      <c r="B549" s="424">
        <f>'آبان 1400'!B551</f>
        <v>545</v>
      </c>
      <c r="C549" s="424" t="str">
        <f>'آبان 1400'!E551</f>
        <v>امين</v>
      </c>
      <c r="D549" s="424" t="str">
        <f>'آبان 1400'!F551</f>
        <v>عباسي</v>
      </c>
      <c r="E549" s="424" t="str">
        <f>'آبان 1400'!G551</f>
        <v>نگهبان</v>
      </c>
      <c r="F549" s="424" t="str">
        <f>'آبان 1400'!H551</f>
        <v>کردستان</v>
      </c>
      <c r="G549" s="424" t="str">
        <f>'آبان 1400'!I551</f>
        <v>156-813-1963897-1</v>
      </c>
      <c r="H549" s="424">
        <f>'آبان 1400'!J551</f>
        <v>5589873223</v>
      </c>
      <c r="I549" s="425">
        <f>'آبان 1400'!BH551</f>
        <v>71688474</v>
      </c>
      <c r="K549" s="426">
        <f>'آبان 1400'!BH551</f>
        <v>71688474</v>
      </c>
      <c r="L549" s="426">
        <f t="shared" si="8"/>
        <v>0</v>
      </c>
      <c r="M549" s="427"/>
      <c r="N549" s="426"/>
    </row>
    <row r="550" spans="2:14" s="423" customFormat="1" ht="11.25" customHeight="1" x14ac:dyDescent="0.2">
      <c r="B550" s="424">
        <f>'آبان 1400'!B552</f>
        <v>546</v>
      </c>
      <c r="C550" s="424" t="str">
        <f>'آبان 1400'!E552</f>
        <v>خالد</v>
      </c>
      <c r="D550" s="424" t="str">
        <f>'آبان 1400'!F552</f>
        <v>عباسي</v>
      </c>
      <c r="E550" s="424" t="str">
        <f>'آبان 1400'!G552</f>
        <v>نگهبان</v>
      </c>
      <c r="F550" s="424" t="str">
        <f>'آبان 1400'!H552</f>
        <v>کرمانشاه</v>
      </c>
      <c r="G550" s="424" t="str">
        <f>'آبان 1400'!I552</f>
        <v>306-813-1963908-1</v>
      </c>
      <c r="H550" s="424">
        <f>'آبان 1400'!J552</f>
        <v>5588999444</v>
      </c>
      <c r="I550" s="425">
        <f>'آبان 1400'!BH552</f>
        <v>69032979</v>
      </c>
      <c r="K550" s="426">
        <f>'آبان 1400'!BH552</f>
        <v>69032979</v>
      </c>
      <c r="L550" s="426">
        <f t="shared" si="8"/>
        <v>0</v>
      </c>
      <c r="M550" s="427"/>
      <c r="N550" s="426"/>
    </row>
    <row r="551" spans="2:14" s="423" customFormat="1" ht="11.25" customHeight="1" x14ac:dyDescent="0.2">
      <c r="B551" s="424">
        <f>'آبان 1400'!B553</f>
        <v>547</v>
      </c>
      <c r="C551" s="424" t="str">
        <f>'آبان 1400'!E553</f>
        <v>رحمان</v>
      </c>
      <c r="D551" s="424" t="str">
        <f>'آبان 1400'!F553</f>
        <v>عبدي</v>
      </c>
      <c r="E551" s="424" t="str">
        <f>'آبان 1400'!G553</f>
        <v>نگهبان</v>
      </c>
      <c r="F551" s="424" t="str">
        <f>'آبان 1400'!H553</f>
        <v>کرمانشاه</v>
      </c>
      <c r="G551" s="424" t="str">
        <f>'آبان 1400'!I553</f>
        <v>204-12-2159991-1</v>
      </c>
      <c r="H551" s="424">
        <f>'آبان 1400'!J553</f>
        <v>3820800931</v>
      </c>
      <c r="I551" s="425">
        <f>'آبان 1400'!BH553</f>
        <v>69032979</v>
      </c>
      <c r="K551" s="426">
        <f>'آبان 1400'!BH553</f>
        <v>69032979</v>
      </c>
      <c r="L551" s="426">
        <f t="shared" si="8"/>
        <v>0</v>
      </c>
      <c r="M551" s="427"/>
      <c r="N551" s="426"/>
    </row>
    <row r="552" spans="2:14" s="423" customFormat="1" ht="11.25" customHeight="1" x14ac:dyDescent="0.2">
      <c r="B552" s="424">
        <f>'آبان 1400'!B554</f>
        <v>548</v>
      </c>
      <c r="C552" s="424" t="str">
        <f>'آبان 1400'!E554</f>
        <v>فردين</v>
      </c>
      <c r="D552" s="424" t="str">
        <f>'آبان 1400'!F554</f>
        <v>قوامي ابراهيم آباد</v>
      </c>
      <c r="E552" s="424" t="str">
        <f>'آبان 1400'!G554</f>
        <v>نگهبان</v>
      </c>
      <c r="F552" s="424" t="str">
        <f>'آبان 1400'!H554</f>
        <v>کرمانشاه</v>
      </c>
      <c r="G552" s="424" t="str">
        <f>'آبان 1400'!I554</f>
        <v>306-813-2161283-1</v>
      </c>
      <c r="H552" s="424">
        <f>'آبان 1400'!J554</f>
        <v>3732742441</v>
      </c>
      <c r="I552" s="425">
        <f>'آبان 1400'!BH554</f>
        <v>71688474</v>
      </c>
      <c r="K552" s="426">
        <f>'آبان 1400'!BH554</f>
        <v>71688474</v>
      </c>
      <c r="L552" s="426">
        <f t="shared" si="8"/>
        <v>0</v>
      </c>
      <c r="M552" s="427"/>
      <c r="N552" s="426"/>
    </row>
    <row r="553" spans="2:14" s="423" customFormat="1" ht="11.25" customHeight="1" x14ac:dyDescent="0.2">
      <c r="B553" s="424">
        <f>'آبان 1400'!B555</f>
        <v>549</v>
      </c>
      <c r="C553" s="424" t="str">
        <f>'آبان 1400'!E555</f>
        <v>رضا</v>
      </c>
      <c r="D553" s="424" t="str">
        <f>'آبان 1400'!F555</f>
        <v>کاکایی</v>
      </c>
      <c r="E553" s="424" t="str">
        <f>'آبان 1400'!G555</f>
        <v>نگهبان</v>
      </c>
      <c r="F553" s="424" t="str">
        <f>'آبان 1400'!H555</f>
        <v>کرمانشاه</v>
      </c>
      <c r="G553" s="424" t="str">
        <f>'آبان 1400'!I555</f>
        <v>210-813-1970234-1</v>
      </c>
      <c r="H553" s="424">
        <f>'آبان 1400'!J555</f>
        <v>3230190483</v>
      </c>
      <c r="I553" s="425">
        <f>'آبان 1400'!BH555</f>
        <v>69215211</v>
      </c>
      <c r="K553" s="426">
        <f>'آبان 1400'!BH555</f>
        <v>69215211</v>
      </c>
      <c r="L553" s="426">
        <f t="shared" si="8"/>
        <v>0</v>
      </c>
      <c r="M553" s="427"/>
      <c r="N553" s="426"/>
    </row>
    <row r="554" spans="2:14" s="423" customFormat="1" ht="11.25" customHeight="1" x14ac:dyDescent="0.2">
      <c r="B554" s="424">
        <f>'آبان 1400'!B556</f>
        <v>550</v>
      </c>
      <c r="C554" s="424" t="str">
        <f>'آبان 1400'!E556</f>
        <v>صادق</v>
      </c>
      <c r="D554" s="424" t="str">
        <f>'آبان 1400'!F556</f>
        <v>كرمي</v>
      </c>
      <c r="E554" s="424" t="str">
        <f>'آبان 1400'!G556</f>
        <v>نگهبان</v>
      </c>
      <c r="F554" s="424" t="str">
        <f>'آبان 1400'!H556</f>
        <v>کرمانشاه</v>
      </c>
      <c r="G554" s="424" t="str">
        <f>'آبان 1400'!I556</f>
        <v>306-813-2160038-1</v>
      </c>
      <c r="H554" s="424">
        <f>'آبان 1400'!J556</f>
        <v>3839345456</v>
      </c>
      <c r="I554" s="425">
        <f>'آبان 1400'!BH556</f>
        <v>71688474</v>
      </c>
      <c r="K554" s="426">
        <f>'آبان 1400'!BH556</f>
        <v>71688474</v>
      </c>
      <c r="L554" s="426">
        <f t="shared" si="8"/>
        <v>0</v>
      </c>
      <c r="M554" s="427"/>
      <c r="N554" s="426"/>
    </row>
    <row r="555" spans="2:14" s="423" customFormat="1" ht="11.25" customHeight="1" x14ac:dyDescent="0.2">
      <c r="B555" s="424">
        <f>'آبان 1400'!B557</f>
        <v>551</v>
      </c>
      <c r="C555" s="424" t="str">
        <f>'آبان 1400'!E557</f>
        <v>سعيد</v>
      </c>
      <c r="D555" s="424" t="str">
        <f>'آبان 1400'!F557</f>
        <v>محمدي</v>
      </c>
      <c r="E555" s="424" t="str">
        <f>'آبان 1400'!G557</f>
        <v>نگهبان</v>
      </c>
      <c r="F555" s="424" t="str">
        <f>'آبان 1400'!H557</f>
        <v>کرمانشاه</v>
      </c>
      <c r="G555" s="424" t="str">
        <f>'آبان 1400'!I557</f>
        <v>167-12-1835546-1</v>
      </c>
      <c r="H555" s="424">
        <f>'آبان 1400'!J557</f>
        <v>3760332862</v>
      </c>
      <c r="I555" s="425">
        <f>'آبان 1400'!BH557</f>
        <v>69032979</v>
      </c>
      <c r="K555" s="426">
        <f>'آبان 1400'!BH557</f>
        <v>69032979</v>
      </c>
      <c r="L555" s="426">
        <f t="shared" si="8"/>
        <v>0</v>
      </c>
      <c r="M555" s="427"/>
      <c r="N555" s="426"/>
    </row>
    <row r="556" spans="2:14" s="423" customFormat="1" ht="11.25" customHeight="1" x14ac:dyDescent="0.2">
      <c r="B556" s="424">
        <f>'آبان 1400'!B558</f>
        <v>552</v>
      </c>
      <c r="C556" s="424" t="str">
        <f>'آبان 1400'!E558</f>
        <v>سعادت</v>
      </c>
      <c r="D556" s="424" t="str">
        <f>'آبان 1400'!F558</f>
        <v>همتي</v>
      </c>
      <c r="E556" s="424" t="str">
        <f>'آبان 1400'!G558</f>
        <v>نگهبان</v>
      </c>
      <c r="F556" s="424" t="str">
        <f>'آبان 1400'!H558</f>
        <v>کرمانشاه</v>
      </c>
      <c r="G556" s="424" t="str">
        <f>'آبان 1400'!I558</f>
        <v>287-813-1969620-1</v>
      </c>
      <c r="H556" s="424">
        <f>'آبان 1400'!J558</f>
        <v>3258219176</v>
      </c>
      <c r="I556" s="425">
        <f>'آبان 1400'!BH558</f>
        <v>66377484</v>
      </c>
      <c r="K556" s="426">
        <f>'آبان 1400'!BH558</f>
        <v>66377484</v>
      </c>
      <c r="L556" s="426">
        <f t="shared" si="8"/>
        <v>0</v>
      </c>
      <c r="M556" s="427"/>
      <c r="N556" s="426"/>
    </row>
    <row r="557" spans="2:14" s="423" customFormat="1" ht="11.25" customHeight="1" x14ac:dyDescent="0.2">
      <c r="B557" s="424">
        <f>'آبان 1400'!B559</f>
        <v>553</v>
      </c>
      <c r="C557" s="424" t="str">
        <f>'آبان 1400'!E559</f>
        <v>گودرز</v>
      </c>
      <c r="D557" s="424" t="str">
        <f>'آبان 1400'!F559</f>
        <v>محمدي قشلاقي</v>
      </c>
      <c r="E557" s="424" t="str">
        <f>'آبان 1400'!G559</f>
        <v>نگهبان</v>
      </c>
      <c r="F557" s="424" t="str">
        <f>'آبان 1400'!H559</f>
        <v>کرمانشاه</v>
      </c>
      <c r="G557" s="424" t="str">
        <f>'آبان 1400'!I559</f>
        <v>210-813-9259440-1</v>
      </c>
      <c r="H557" s="424">
        <f>'آبان 1400'!J559</f>
        <v>3358530027</v>
      </c>
      <c r="I557" s="425">
        <f>'آبان 1400'!BH559</f>
        <v>71688474</v>
      </c>
      <c r="K557" s="426">
        <f>'آبان 1400'!BH559</f>
        <v>71688474</v>
      </c>
      <c r="L557" s="426">
        <f t="shared" si="8"/>
        <v>0</v>
      </c>
      <c r="M557" s="427"/>
      <c r="N557" s="426"/>
    </row>
    <row r="558" spans="2:14" s="423" customFormat="1" ht="11.25" customHeight="1" x14ac:dyDescent="0.2">
      <c r="B558" s="424">
        <f>'آبان 1400'!B560</f>
        <v>554</v>
      </c>
      <c r="C558" s="424" t="str">
        <f>'آبان 1400'!E560</f>
        <v>پیمان</v>
      </c>
      <c r="D558" s="424" t="str">
        <f>'آبان 1400'!F560</f>
        <v>دامیان</v>
      </c>
      <c r="E558" s="424" t="str">
        <f>'آبان 1400'!G560</f>
        <v>نگهبان</v>
      </c>
      <c r="F558" s="424" t="str">
        <f>'آبان 1400'!H560</f>
        <v>کرمانشاه</v>
      </c>
      <c r="G558" s="424" t="str">
        <f>'آبان 1400'!I560</f>
        <v>264-813-8363591-1</v>
      </c>
      <c r="H558" s="424">
        <f>'آبان 1400'!J560</f>
        <v>3254328051</v>
      </c>
      <c r="I558" s="425">
        <f>'آبان 1400'!BH560</f>
        <v>69032979</v>
      </c>
      <c r="K558" s="426">
        <f>'آبان 1400'!BH560</f>
        <v>69032979</v>
      </c>
      <c r="L558" s="426">
        <f t="shared" si="8"/>
        <v>0</v>
      </c>
      <c r="M558" s="427"/>
      <c r="N558" s="426"/>
    </row>
    <row r="559" spans="2:14" s="423" customFormat="1" ht="11.25" customHeight="1" x14ac:dyDescent="0.2">
      <c r="B559" s="424">
        <f>'آبان 1400'!B561</f>
        <v>555</v>
      </c>
      <c r="C559" s="424" t="str">
        <f>'آبان 1400'!E561</f>
        <v>محسن</v>
      </c>
      <c r="D559" s="424" t="str">
        <f>'آبان 1400'!F561</f>
        <v>میری سید شکری</v>
      </c>
      <c r="E559" s="424" t="str">
        <f>'آبان 1400'!G561</f>
        <v>نگهبان</v>
      </c>
      <c r="F559" s="424" t="str">
        <f>'آبان 1400'!H561</f>
        <v>کرمانشاه</v>
      </c>
      <c r="G559" s="424" t="str">
        <f>'آبان 1400'!I561</f>
        <v>333-813-3441037-1</v>
      </c>
      <c r="H559" s="424">
        <f>'آبان 1400'!J561</f>
        <v>3240659891</v>
      </c>
      <c r="I559" s="425">
        <f>'آبان 1400'!BH561</f>
        <v>66377484</v>
      </c>
      <c r="K559" s="426">
        <f>'آبان 1400'!BH561</f>
        <v>66377484</v>
      </c>
      <c r="L559" s="426">
        <f t="shared" si="8"/>
        <v>0</v>
      </c>
      <c r="M559" s="427"/>
      <c r="N559" s="426"/>
    </row>
    <row r="560" spans="2:14" s="423" customFormat="1" ht="11.25" customHeight="1" x14ac:dyDescent="0.2">
      <c r="B560" s="424">
        <f>'آبان 1400'!B562</f>
        <v>556</v>
      </c>
      <c r="C560" s="424" t="str">
        <f>'آبان 1400'!E562</f>
        <v>احسان</v>
      </c>
      <c r="D560" s="424" t="str">
        <f>'آبان 1400'!F562</f>
        <v>فرهادی</v>
      </c>
      <c r="E560" s="424" t="str">
        <f>'آبان 1400'!G562</f>
        <v>نگهبان</v>
      </c>
      <c r="F560" s="424" t="str">
        <f>'آبان 1400'!H562</f>
        <v>کرمانشاه</v>
      </c>
      <c r="G560" s="424" t="str">
        <f>'آبان 1400'!I562</f>
        <v>210-700-8580905-1</v>
      </c>
      <c r="H560" s="424">
        <f>'آبان 1400'!J562</f>
        <v>3240358883</v>
      </c>
      <c r="I560" s="425">
        <f>'آبان 1400'!BH562</f>
        <v>63887061</v>
      </c>
      <c r="K560" s="426">
        <f>'آبان 1400'!BH562</f>
        <v>63887061</v>
      </c>
      <c r="L560" s="426">
        <f t="shared" si="8"/>
        <v>0</v>
      </c>
      <c r="M560" s="427"/>
      <c r="N560" s="426"/>
    </row>
    <row r="561" spans="2:14" s="423" customFormat="1" ht="11.25" customHeight="1" x14ac:dyDescent="0.2">
      <c r="B561" s="424">
        <f>'آبان 1400'!B563</f>
        <v>557</v>
      </c>
      <c r="C561" s="424" t="str">
        <f>'آبان 1400'!E563</f>
        <v>ارسلان</v>
      </c>
      <c r="D561" s="424" t="str">
        <f>'آبان 1400'!F563</f>
        <v>دارایی نیا</v>
      </c>
      <c r="E561" s="424" t="str">
        <f>'آبان 1400'!G563</f>
        <v>نگهبان</v>
      </c>
      <c r="F561" s="424" t="str">
        <f>'آبان 1400'!H563</f>
        <v>کرمانشاه</v>
      </c>
      <c r="G561" s="424" t="str">
        <f>'آبان 1400'!I563</f>
        <v>255-813-3708683-1</v>
      </c>
      <c r="H561" s="424">
        <f>'آبان 1400'!J563</f>
        <v>3310052133</v>
      </c>
      <c r="I561" s="425">
        <f>'آبان 1400'!BH563</f>
        <v>63887061</v>
      </c>
      <c r="K561" s="426">
        <f>'آبان 1400'!BH563</f>
        <v>63887061</v>
      </c>
      <c r="L561" s="426">
        <f t="shared" si="8"/>
        <v>0</v>
      </c>
      <c r="M561" s="427"/>
      <c r="N561" s="426"/>
    </row>
    <row r="562" spans="2:14" s="423" customFormat="1" ht="11.25" customHeight="1" x14ac:dyDescent="0.2">
      <c r="B562" s="424">
        <f>'آبان 1400'!B564</f>
        <v>558</v>
      </c>
      <c r="C562" s="424" t="str">
        <f>'آبان 1400'!E564</f>
        <v>صادق</v>
      </c>
      <c r="D562" s="424" t="str">
        <f>'آبان 1400'!F564</f>
        <v>رضائي</v>
      </c>
      <c r="E562" s="424" t="str">
        <f>'آبان 1400'!G564</f>
        <v>نگهبان</v>
      </c>
      <c r="F562" s="424" t="str">
        <f>'آبان 1400'!H564</f>
        <v>ایلام</v>
      </c>
      <c r="G562" s="424" t="str">
        <f>'آبان 1400'!I564</f>
        <v>273-12-561017-2</v>
      </c>
      <c r="H562" s="424">
        <f>'آبان 1400'!J564</f>
        <v>4500893997</v>
      </c>
      <c r="I562" s="425">
        <f>'آبان 1400'!BH564</f>
        <v>66377484</v>
      </c>
      <c r="K562" s="426">
        <f>'آبان 1400'!BH564</f>
        <v>66377484</v>
      </c>
      <c r="L562" s="426">
        <f t="shared" si="8"/>
        <v>0</v>
      </c>
      <c r="M562" s="427"/>
      <c r="N562" s="426"/>
    </row>
    <row r="563" spans="2:14" s="423" customFormat="1" ht="11.25" customHeight="1" x14ac:dyDescent="0.2">
      <c r="B563" s="424">
        <f>'آبان 1400'!B565</f>
        <v>559</v>
      </c>
      <c r="C563" s="424" t="str">
        <f>'آبان 1400'!E565</f>
        <v>نجف</v>
      </c>
      <c r="D563" s="424" t="str">
        <f>'آبان 1400'!F565</f>
        <v>رستمی</v>
      </c>
      <c r="E563" s="424" t="str">
        <f>'آبان 1400'!G565</f>
        <v>نگهبان</v>
      </c>
      <c r="F563" s="424" t="str">
        <f>'آبان 1400'!H565</f>
        <v>ایلام</v>
      </c>
      <c r="G563" s="424" t="str">
        <f>'آبان 1400'!I565</f>
        <v>273-813-3355293-1</v>
      </c>
      <c r="H563" s="424">
        <f>'آبان 1400'!J565</f>
        <v>4529886220</v>
      </c>
      <c r="I563" s="425">
        <f>'آبان 1400'!BH565</f>
        <v>68845579</v>
      </c>
      <c r="K563" s="426">
        <f>'آبان 1400'!BH565</f>
        <v>68845579</v>
      </c>
      <c r="L563" s="426">
        <f t="shared" si="8"/>
        <v>0</v>
      </c>
      <c r="M563" s="427"/>
      <c r="N563" s="426"/>
    </row>
    <row r="564" spans="2:14" s="423" customFormat="1" ht="11.25" customHeight="1" x14ac:dyDescent="0.2">
      <c r="B564" s="424">
        <f>'آبان 1400'!B566</f>
        <v>560</v>
      </c>
      <c r="C564" s="424" t="str">
        <f>'آبان 1400'!E566</f>
        <v>سعید</v>
      </c>
      <c r="D564" s="424" t="str">
        <f>'آبان 1400'!F566</f>
        <v>پیری</v>
      </c>
      <c r="E564" s="424" t="str">
        <f>'آبان 1400'!G566</f>
        <v>نگهبان</v>
      </c>
      <c r="F564" s="424" t="str">
        <f>'آبان 1400'!H566</f>
        <v>ایلام</v>
      </c>
      <c r="G564" s="424" t="str">
        <f>'آبان 1400'!I566</f>
        <v>273-813-3355325-1</v>
      </c>
      <c r="H564" s="424">
        <f>'آبان 1400'!J566</f>
        <v>4539268147</v>
      </c>
      <c r="I564" s="425">
        <f>'آبان 1400'!BH566</f>
        <v>71688474</v>
      </c>
      <c r="K564" s="426">
        <f>'آبان 1400'!BH566</f>
        <v>71688474</v>
      </c>
      <c r="L564" s="426">
        <f t="shared" si="8"/>
        <v>0</v>
      </c>
      <c r="M564" s="427"/>
      <c r="N564" s="426"/>
    </row>
    <row r="565" spans="2:14" s="423" customFormat="1" ht="11.25" customHeight="1" x14ac:dyDescent="0.2">
      <c r="B565" s="424">
        <f>'آبان 1400'!B567</f>
        <v>561</v>
      </c>
      <c r="C565" s="424" t="str">
        <f>'آبان 1400'!E567</f>
        <v>حمید</v>
      </c>
      <c r="D565" s="424" t="str">
        <f>'آبان 1400'!F567</f>
        <v>عبدالمحمدی</v>
      </c>
      <c r="E565" s="424" t="str">
        <f>'آبان 1400'!G567</f>
        <v>نگهبان</v>
      </c>
      <c r="F565" s="424" t="str">
        <f>'آبان 1400'!H567</f>
        <v>ایلام</v>
      </c>
      <c r="G565" s="424" t="str">
        <f>'آبان 1400'!I567</f>
        <v>273-12-3582255-1</v>
      </c>
      <c r="H565" s="424">
        <f>'آبان 1400'!J567</f>
        <v>3329800410</v>
      </c>
      <c r="I565" s="425">
        <f>'آبان 1400'!BH567</f>
        <v>69032979</v>
      </c>
      <c r="K565" s="426">
        <f>'آبان 1400'!BH567</f>
        <v>69032979</v>
      </c>
      <c r="L565" s="426">
        <f t="shared" si="8"/>
        <v>0</v>
      </c>
      <c r="M565" s="427"/>
      <c r="N565" s="426"/>
    </row>
    <row r="566" spans="2:14" s="423" customFormat="1" ht="11.25" customHeight="1" x14ac:dyDescent="0.2">
      <c r="B566" s="424">
        <f>'آبان 1400'!B568</f>
        <v>562</v>
      </c>
      <c r="C566" s="424" t="str">
        <f>'آبان 1400'!E568</f>
        <v>محمدطاهر</v>
      </c>
      <c r="D566" s="424" t="str">
        <f>'آبان 1400'!F568</f>
        <v>ساروخانی</v>
      </c>
      <c r="E566" s="424" t="str">
        <f>'آبان 1400'!G568</f>
        <v>اداری</v>
      </c>
      <c r="F566" s="424" t="str">
        <f>'آبان 1400'!H568</f>
        <v>کرمانشاه</v>
      </c>
      <c r="G566" s="424" t="str">
        <f>'آبان 1400'!I568</f>
        <v>210-813-9213495-1</v>
      </c>
      <c r="H566" s="424">
        <f>'آبان 1400'!J568</f>
        <v>3329820675</v>
      </c>
      <c r="I566" s="425">
        <f>'آبان 1400'!BH568</f>
        <v>69476754</v>
      </c>
      <c r="K566" s="426">
        <f>'آبان 1400'!BH568</f>
        <v>69476754</v>
      </c>
      <c r="L566" s="426">
        <f t="shared" si="8"/>
        <v>0</v>
      </c>
      <c r="M566" s="427"/>
      <c r="N566" s="426"/>
    </row>
    <row r="567" spans="2:14" s="423" customFormat="1" ht="11.25" customHeight="1" x14ac:dyDescent="0.2">
      <c r="B567" s="424">
        <f>'آبان 1400'!B569</f>
        <v>563</v>
      </c>
      <c r="C567" s="424" t="str">
        <f>'آبان 1400'!E569</f>
        <v xml:space="preserve">میلاد </v>
      </c>
      <c r="D567" s="424" t="str">
        <f>'آبان 1400'!F569</f>
        <v>فتاحی</v>
      </c>
      <c r="E567" s="424" t="str">
        <f>'آبان 1400'!G569</f>
        <v>نگهبان</v>
      </c>
      <c r="F567" s="424" t="str">
        <f>'آبان 1400'!H569</f>
        <v>ایلام</v>
      </c>
      <c r="G567" s="424" t="str">
        <f>'آبان 1400'!I569</f>
        <v>273-12-3916323-1</v>
      </c>
      <c r="H567" s="424">
        <f>'آبان 1400'!J569</f>
        <v>4490212313</v>
      </c>
      <c r="I567" s="425">
        <f>'آبان 1400'!BH569</f>
        <v>66377484</v>
      </c>
      <c r="K567" s="426">
        <f>'آبان 1400'!BH569</f>
        <v>66377484</v>
      </c>
      <c r="L567" s="426">
        <f t="shared" si="8"/>
        <v>0</v>
      </c>
      <c r="M567" s="427"/>
      <c r="N567" s="426"/>
    </row>
    <row r="568" spans="2:14" s="423" customFormat="1" ht="11.25" customHeight="1" x14ac:dyDescent="0.2">
      <c r="B568" s="424">
        <f>'آبان 1400'!B570</f>
        <v>564</v>
      </c>
      <c r="C568" s="424" t="str">
        <f>'آبان 1400'!E570</f>
        <v>امید</v>
      </c>
      <c r="D568" s="424" t="str">
        <f>'آبان 1400'!F570</f>
        <v>خوش سیما</v>
      </c>
      <c r="E568" s="424" t="str">
        <f>'آبان 1400'!G570</f>
        <v>نگهبان</v>
      </c>
      <c r="F568" s="424" t="str">
        <f>'آبان 1400'!H570</f>
        <v>ایلام</v>
      </c>
      <c r="G568" s="424" t="str">
        <f>'آبان 1400'!I570</f>
        <v>273-700-4232896-1</v>
      </c>
      <c r="H568" s="424">
        <f>'آبان 1400'!J570</f>
        <v>4520060362</v>
      </c>
      <c r="I568" s="425">
        <f>'آبان 1400'!BH570</f>
        <v>63887061</v>
      </c>
      <c r="K568" s="426">
        <f>'آبان 1400'!BH570</f>
        <v>63887061</v>
      </c>
      <c r="L568" s="426">
        <f t="shared" si="8"/>
        <v>0</v>
      </c>
      <c r="M568" s="427"/>
      <c r="N568" s="426"/>
    </row>
    <row r="569" spans="2:14" s="423" customFormat="1" ht="11.25" customHeight="1" x14ac:dyDescent="0.2">
      <c r="B569" s="424">
        <f>'آبان 1400'!B571</f>
        <v>565</v>
      </c>
      <c r="C569" s="424" t="str">
        <f>'آبان 1400'!E571</f>
        <v>احسان</v>
      </c>
      <c r="D569" s="424" t="str">
        <f>'آبان 1400'!F571</f>
        <v>ناصری</v>
      </c>
      <c r="E569" s="424" t="str">
        <f>'آبان 1400'!G571</f>
        <v>نگهبان</v>
      </c>
      <c r="F569" s="424" t="str">
        <f>'آبان 1400'!H571</f>
        <v>ایلام</v>
      </c>
      <c r="G569" s="424" t="str">
        <f>'آبان 1400'!I571</f>
        <v>273-700-4232628-1</v>
      </c>
      <c r="H569" s="424">
        <f>'آبان 1400'!J571</f>
        <v>4520043001</v>
      </c>
      <c r="I569" s="425">
        <f>'آبان 1400'!BH571</f>
        <v>63887061</v>
      </c>
      <c r="K569" s="426">
        <f>'آبان 1400'!BH571</f>
        <v>63887061</v>
      </c>
      <c r="L569" s="426">
        <f t="shared" si="8"/>
        <v>0</v>
      </c>
      <c r="M569" s="427"/>
      <c r="N569" s="426"/>
    </row>
    <row r="570" spans="2:14" s="423" customFormat="1" ht="11.25" customHeight="1" x14ac:dyDescent="0.2">
      <c r="B570" s="424">
        <f>'آبان 1400'!B572</f>
        <v>566</v>
      </c>
      <c r="C570" s="424" t="str">
        <f>'آبان 1400'!E572</f>
        <v>سعید</v>
      </c>
      <c r="D570" s="424" t="str">
        <f>'آبان 1400'!F572</f>
        <v>رستمی</v>
      </c>
      <c r="E570" s="424" t="str">
        <f>'آبان 1400'!G572</f>
        <v>نگهبان</v>
      </c>
      <c r="F570" s="424" t="str">
        <f>'آبان 1400'!H572</f>
        <v>ایلام</v>
      </c>
      <c r="G570" s="424" t="str">
        <f>'آبان 1400'!I572</f>
        <v>273-813-4229971-1</v>
      </c>
      <c r="H570" s="424">
        <f>'آبان 1400'!J572</f>
        <v>4529972178</v>
      </c>
      <c r="I570" s="425">
        <f>'آبان 1400'!BH572</f>
        <v>66542556</v>
      </c>
      <c r="K570" s="426">
        <f>'آبان 1400'!BH572</f>
        <v>66542556</v>
      </c>
      <c r="L570" s="426">
        <f t="shared" si="8"/>
        <v>0</v>
      </c>
      <c r="M570" s="427"/>
      <c r="N570" s="426"/>
    </row>
    <row r="571" spans="2:14" s="423" customFormat="1" ht="11.25" customHeight="1" x14ac:dyDescent="0.2">
      <c r="B571" s="424">
        <f>'آبان 1400'!B573</f>
        <v>567</v>
      </c>
      <c r="C571" s="424" t="str">
        <f>'آبان 1400'!E573</f>
        <v>ولی اله</v>
      </c>
      <c r="D571" s="424" t="str">
        <f>'آبان 1400'!F573</f>
        <v>محمدی</v>
      </c>
      <c r="E571" s="424" t="str">
        <f>'آبان 1400'!G573</f>
        <v>نگهبان</v>
      </c>
      <c r="F571" s="424" t="str">
        <f>'آبان 1400'!H573</f>
        <v>زنجان</v>
      </c>
      <c r="G571" s="424" t="str">
        <f>'آبان 1400'!I573</f>
        <v>189-800-56371-1</v>
      </c>
      <c r="H571" s="424">
        <f>'آبان 1400'!J573</f>
        <v>4281443551</v>
      </c>
      <c r="I571" s="425">
        <f>'آبان 1400'!BH573</f>
        <v>71688474</v>
      </c>
      <c r="K571" s="426">
        <f>'آبان 1400'!BH573</f>
        <v>71688474</v>
      </c>
      <c r="L571" s="426">
        <f t="shared" si="8"/>
        <v>0</v>
      </c>
      <c r="M571" s="427"/>
      <c r="N571" s="426"/>
    </row>
    <row r="572" spans="2:14" s="423" customFormat="1" ht="11.25" customHeight="1" x14ac:dyDescent="0.2">
      <c r="B572" s="424">
        <f>'آبان 1400'!B574</f>
        <v>568</v>
      </c>
      <c r="C572" s="424" t="str">
        <f>'آبان 1400'!E574</f>
        <v>اکبر</v>
      </c>
      <c r="D572" s="424" t="str">
        <f>'آبان 1400'!F574</f>
        <v>دوستی</v>
      </c>
      <c r="E572" s="424" t="str">
        <f>'آبان 1400'!G574</f>
        <v>نگهبان</v>
      </c>
      <c r="F572" s="424" t="str">
        <f>'آبان 1400'!H574</f>
        <v>زنجان</v>
      </c>
      <c r="G572" s="424" t="str">
        <f>'آبان 1400'!I574</f>
        <v>406-813-2453276-1</v>
      </c>
      <c r="H572" s="424">
        <f>'آبان 1400'!J574</f>
        <v>4282351292</v>
      </c>
      <c r="I572" s="425">
        <f>'آبان 1400'!BH574</f>
        <v>74343969</v>
      </c>
      <c r="K572" s="426">
        <f>'آبان 1400'!BH574</f>
        <v>74343969</v>
      </c>
      <c r="L572" s="426">
        <f t="shared" si="8"/>
        <v>0</v>
      </c>
      <c r="M572" s="427"/>
      <c r="N572" s="426"/>
    </row>
    <row r="573" spans="2:14" s="423" customFormat="1" ht="11.25" customHeight="1" x14ac:dyDescent="0.2">
      <c r="B573" s="424">
        <f>'آبان 1400'!B575</f>
        <v>569</v>
      </c>
      <c r="C573" s="424" t="str">
        <f>'آبان 1400'!E575</f>
        <v>حمداله</v>
      </c>
      <c r="D573" s="424" t="str">
        <f>'آبان 1400'!F575</f>
        <v>اسم خانی</v>
      </c>
      <c r="E573" s="424" t="str">
        <f>'آبان 1400'!G575</f>
        <v>نگهبان</v>
      </c>
      <c r="F573" s="424" t="str">
        <f>'آبان 1400'!H575</f>
        <v>زنجان</v>
      </c>
      <c r="G573" s="424" t="str">
        <f>'آبان 1400'!I575</f>
        <v>189-813-2412341-1</v>
      </c>
      <c r="H573" s="424">
        <f>'آبان 1400'!J575</f>
        <v>4283574554</v>
      </c>
      <c r="I573" s="425">
        <f>'آبان 1400'!BH575</f>
        <v>71501074</v>
      </c>
      <c r="K573" s="426">
        <f>'آبان 1400'!BH575</f>
        <v>71501074</v>
      </c>
      <c r="L573" s="426">
        <f t="shared" si="8"/>
        <v>0</v>
      </c>
      <c r="M573" s="427"/>
      <c r="N573" s="426"/>
    </row>
    <row r="574" spans="2:14" s="423" customFormat="1" ht="11.25" customHeight="1" x14ac:dyDescent="0.2">
      <c r="B574" s="424">
        <f>'آبان 1400'!B576</f>
        <v>570</v>
      </c>
      <c r="C574" s="424" t="str">
        <f>'آبان 1400'!E576</f>
        <v>غلامرضا</v>
      </c>
      <c r="D574" s="424" t="str">
        <f>'آبان 1400'!F576</f>
        <v>جمالی</v>
      </c>
      <c r="E574" s="424" t="str">
        <f>'آبان 1400'!G576</f>
        <v>نگهبان</v>
      </c>
      <c r="F574" s="424" t="str">
        <f>'آبان 1400'!H576</f>
        <v>زنجان</v>
      </c>
      <c r="G574" s="424" t="str">
        <f>'آبان 1400'!I576</f>
        <v>189-813-2949358-1</v>
      </c>
      <c r="H574" s="424">
        <f>'آبان 1400'!J576</f>
        <v>4280856001</v>
      </c>
      <c r="I574" s="425">
        <f>'آبان 1400'!BH576</f>
        <v>56656436</v>
      </c>
      <c r="K574" s="426">
        <f>'آبان 1400'!BH576</f>
        <v>56656436</v>
      </c>
      <c r="L574" s="426">
        <f t="shared" si="8"/>
        <v>0</v>
      </c>
      <c r="M574" s="427"/>
      <c r="N574" s="426"/>
    </row>
    <row r="575" spans="2:14" s="423" customFormat="1" ht="11.25" customHeight="1" x14ac:dyDescent="0.2">
      <c r="B575" s="424">
        <f>'آبان 1400'!B577</f>
        <v>571</v>
      </c>
      <c r="C575" s="424" t="str">
        <f>'آبان 1400'!E577</f>
        <v>جلال</v>
      </c>
      <c r="D575" s="424" t="str">
        <f>'آبان 1400'!F577</f>
        <v>باقری چیزه</v>
      </c>
      <c r="E575" s="424" t="str">
        <f>'آبان 1400'!G577</f>
        <v>نگهبان</v>
      </c>
      <c r="F575" s="424" t="str">
        <f>'آبان 1400'!H577</f>
        <v>زنجان</v>
      </c>
      <c r="G575" s="424" t="str">
        <f>'آبان 1400'!I577</f>
        <v>189-800-1637766-1</v>
      </c>
      <c r="H575" s="424">
        <f>'آبان 1400'!J577</f>
        <v>5889340131</v>
      </c>
      <c r="I575" s="425">
        <f>'آبان 1400'!BH577</f>
        <v>71688474</v>
      </c>
      <c r="K575" s="426">
        <f>'آبان 1400'!BH577</f>
        <v>71688474</v>
      </c>
      <c r="L575" s="426">
        <f t="shared" si="8"/>
        <v>0</v>
      </c>
      <c r="M575" s="427"/>
      <c r="N575" s="426"/>
    </row>
    <row r="576" spans="2:14" s="423" customFormat="1" ht="11.25" customHeight="1" x14ac:dyDescent="0.2">
      <c r="B576" s="424">
        <f>'آبان 1400'!B578</f>
        <v>572</v>
      </c>
      <c r="C576" s="424" t="str">
        <f>'آبان 1400'!E578</f>
        <v>حسین</v>
      </c>
      <c r="D576" s="424" t="str">
        <f>'آبان 1400'!F578</f>
        <v>عالمی</v>
      </c>
      <c r="E576" s="424" t="str">
        <f>'آبان 1400'!G578</f>
        <v>نگهبان</v>
      </c>
      <c r="F576" s="424" t="str">
        <f>'آبان 1400'!H578</f>
        <v>زنجان</v>
      </c>
      <c r="G576" s="424" t="str">
        <f>'آبان 1400'!I578</f>
        <v>189-813-2162867-1</v>
      </c>
      <c r="H576" s="424">
        <f>'آبان 1400'!J578</f>
        <v>4285001578</v>
      </c>
      <c r="I576" s="425">
        <f>'آبان 1400'!BH578</f>
        <v>69032979</v>
      </c>
      <c r="K576" s="426">
        <f>'آبان 1400'!BH578</f>
        <v>69032979</v>
      </c>
      <c r="L576" s="426">
        <f t="shared" si="8"/>
        <v>0</v>
      </c>
      <c r="M576" s="427"/>
      <c r="N576" s="426"/>
    </row>
    <row r="577" spans="2:14" s="423" customFormat="1" ht="11.25" customHeight="1" x14ac:dyDescent="0.2">
      <c r="B577" s="424">
        <f>'آبان 1400'!B579</f>
        <v>573</v>
      </c>
      <c r="C577" s="424" t="str">
        <f>'آبان 1400'!E579</f>
        <v>مقرب</v>
      </c>
      <c r="D577" s="424" t="str">
        <f>'آبان 1400'!F579</f>
        <v>بیات</v>
      </c>
      <c r="E577" s="424" t="str">
        <f>'آبان 1400'!G579</f>
        <v>نگهبان</v>
      </c>
      <c r="F577" s="424" t="str">
        <f>'آبان 1400'!H579</f>
        <v>زنجان</v>
      </c>
      <c r="G577" s="424" t="str">
        <f>'آبان 1400'!I579</f>
        <v>189-700-3496609-1</v>
      </c>
      <c r="H577" s="424" t="str">
        <f>'آبان 1400'!J579</f>
        <v>04271612022</v>
      </c>
      <c r="I577" s="425">
        <f>'آبان 1400'!BH579</f>
        <v>71501074</v>
      </c>
      <c r="K577" s="426">
        <f>'آبان 1400'!BH579</f>
        <v>71501074</v>
      </c>
      <c r="L577" s="426">
        <f t="shared" si="8"/>
        <v>0</v>
      </c>
      <c r="M577" s="427"/>
      <c r="N577" s="426"/>
    </row>
    <row r="578" spans="2:14" s="423" customFormat="1" ht="11.25" customHeight="1" x14ac:dyDescent="0.2">
      <c r="B578" s="424">
        <f>'آبان 1400'!B580</f>
        <v>574</v>
      </c>
      <c r="C578" s="424" t="str">
        <f>'آبان 1400'!E580</f>
        <v>یوسف</v>
      </c>
      <c r="D578" s="424" t="str">
        <f>'آبان 1400'!F580</f>
        <v>حبیبیان</v>
      </c>
      <c r="E578" s="424" t="str">
        <f>'آبان 1400'!G580</f>
        <v>نگهبان</v>
      </c>
      <c r="F578" s="424" t="str">
        <f>'آبان 1400'!H580</f>
        <v>زنجان</v>
      </c>
      <c r="G578" s="424" t="str">
        <f>'آبان 1400'!I580</f>
        <v>406-700-3599981-1</v>
      </c>
      <c r="H578" s="424">
        <f>'آبان 1400'!J580</f>
        <v>6159872850</v>
      </c>
      <c r="I578" s="425">
        <f>'آبان 1400'!BH580</f>
        <v>66190084</v>
      </c>
      <c r="K578" s="426">
        <f>'آبان 1400'!BH580</f>
        <v>66190084</v>
      </c>
      <c r="L578" s="426">
        <f t="shared" si="8"/>
        <v>0</v>
      </c>
      <c r="M578" s="427"/>
      <c r="N578" s="426"/>
    </row>
    <row r="579" spans="2:14" s="423" customFormat="1" ht="11.25" customHeight="1" x14ac:dyDescent="0.2">
      <c r="B579" s="424">
        <f>'آبان 1400'!B581</f>
        <v>575</v>
      </c>
      <c r="C579" s="424" t="str">
        <f>'آبان 1400'!E581</f>
        <v>جمشید</v>
      </c>
      <c r="D579" s="424" t="str">
        <f>'آبان 1400'!F581</f>
        <v>حق شناس</v>
      </c>
      <c r="E579" s="424" t="str">
        <f>'آبان 1400'!G581</f>
        <v>نگهبان</v>
      </c>
      <c r="F579" s="424" t="str">
        <f>'آبان 1400'!H581</f>
        <v>فارس</v>
      </c>
      <c r="G579" s="424" t="str">
        <f>'آبان 1400'!I581</f>
        <v>404-800-62786-2</v>
      </c>
      <c r="H579" s="424" t="str">
        <f>'آبان 1400'!J581</f>
        <v>2559793581</v>
      </c>
      <c r="I579" s="425">
        <f>'آبان 1400'!BH581</f>
        <v>69032979</v>
      </c>
      <c r="K579" s="426">
        <f>'آبان 1400'!BH581</f>
        <v>69032979</v>
      </c>
      <c r="L579" s="426">
        <f t="shared" si="8"/>
        <v>0</v>
      </c>
      <c r="M579" s="427"/>
      <c r="N579" s="426"/>
    </row>
    <row r="580" spans="2:14" s="423" customFormat="1" ht="11.25" customHeight="1" x14ac:dyDescent="0.2">
      <c r="B580" s="424">
        <f>'آبان 1400'!B582</f>
        <v>576</v>
      </c>
      <c r="C580" s="424" t="str">
        <f>'آبان 1400'!E582</f>
        <v>علی</v>
      </c>
      <c r="D580" s="424" t="str">
        <f>'آبان 1400'!F582</f>
        <v>فرسای فام</v>
      </c>
      <c r="E580" s="424" t="str">
        <f>'آبان 1400'!G582</f>
        <v>نگهبان</v>
      </c>
      <c r="F580" s="424" t="str">
        <f>'آبان 1400'!H582</f>
        <v>فارس</v>
      </c>
      <c r="G580" s="424" t="str">
        <f>'آبان 1400'!I582</f>
        <v>404-800-106472-1</v>
      </c>
      <c r="H580" s="424" t="str">
        <f>'آبان 1400'!J582</f>
        <v>2292814609</v>
      </c>
      <c r="I580" s="425">
        <f>'آبان 1400'!BH582</f>
        <v>66377484</v>
      </c>
      <c r="K580" s="426">
        <f>'آبان 1400'!BH582</f>
        <v>66377484</v>
      </c>
      <c r="L580" s="426">
        <f t="shared" si="8"/>
        <v>0</v>
      </c>
      <c r="M580" s="427"/>
      <c r="N580" s="426"/>
    </row>
    <row r="581" spans="2:14" s="423" customFormat="1" ht="11.25" customHeight="1" x14ac:dyDescent="0.2">
      <c r="B581" s="424">
        <f>'آبان 1400'!B583</f>
        <v>577</v>
      </c>
      <c r="C581" s="424" t="str">
        <f>'آبان 1400'!E583</f>
        <v>محمد رضا</v>
      </c>
      <c r="D581" s="424" t="str">
        <f>'آبان 1400'!F583</f>
        <v>رضائیان</v>
      </c>
      <c r="E581" s="424" t="str">
        <f>'آبان 1400'!G583</f>
        <v>نگهبان</v>
      </c>
      <c r="F581" s="424" t="str">
        <f>'آبان 1400'!H583</f>
        <v>فارس</v>
      </c>
      <c r="G581" s="424" t="str">
        <f>'آبان 1400'!I583</f>
        <v>404-12-3166394-1</v>
      </c>
      <c r="H581" s="424" t="str">
        <f>'آبان 1400'!J583</f>
        <v>2572343142</v>
      </c>
      <c r="I581" s="425">
        <f>'آبان 1400'!BH583</f>
        <v>66377484</v>
      </c>
      <c r="K581" s="426">
        <f>'آبان 1400'!BH583</f>
        <v>66377484</v>
      </c>
      <c r="L581" s="426">
        <f t="shared" si="8"/>
        <v>0</v>
      </c>
      <c r="M581" s="427"/>
      <c r="N581" s="426"/>
    </row>
    <row r="582" spans="2:14" s="423" customFormat="1" ht="11.25" customHeight="1" x14ac:dyDescent="0.2">
      <c r="B582" s="424">
        <f>'آبان 1400'!B584</f>
        <v>578</v>
      </c>
      <c r="C582" s="424" t="str">
        <f>'آبان 1400'!E584</f>
        <v>بهرام</v>
      </c>
      <c r="D582" s="424" t="str">
        <f>'آبان 1400'!F584</f>
        <v>هنرور</v>
      </c>
      <c r="E582" s="424" t="str">
        <f>'آبان 1400'!G584</f>
        <v>نگهبان</v>
      </c>
      <c r="F582" s="424" t="str">
        <f>'آبان 1400'!H584</f>
        <v>فارس</v>
      </c>
      <c r="G582" s="424" t="str">
        <f>'آبان 1400'!I584</f>
        <v>404-12-3114666-1</v>
      </c>
      <c r="H582" s="424" t="str">
        <f>'آبان 1400'!J584</f>
        <v>2300980878</v>
      </c>
      <c r="I582" s="425">
        <f>'آبان 1400'!BH584</f>
        <v>61687596</v>
      </c>
      <c r="K582" s="426">
        <f>'آبان 1400'!BH584</f>
        <v>61687596</v>
      </c>
      <c r="L582" s="426">
        <f t="shared" ref="L582:L645" si="9">K582-I582</f>
        <v>0</v>
      </c>
      <c r="M582" s="427"/>
      <c r="N582" s="426"/>
    </row>
    <row r="583" spans="2:14" s="423" customFormat="1" ht="11.25" customHeight="1" x14ac:dyDescent="0.2">
      <c r="B583" s="424">
        <f>'آبان 1400'!B585</f>
        <v>579</v>
      </c>
      <c r="C583" s="424" t="str">
        <f>'آبان 1400'!E585</f>
        <v>علی</v>
      </c>
      <c r="D583" s="424" t="str">
        <f>'آبان 1400'!F585</f>
        <v>پایان</v>
      </c>
      <c r="E583" s="424" t="str">
        <f>'آبان 1400'!G585</f>
        <v>نگهبان</v>
      </c>
      <c r="F583" s="424" t="str">
        <f>'آبان 1400'!H585</f>
        <v>فارس</v>
      </c>
      <c r="G583" s="424" t="str">
        <f>'آبان 1400'!I585</f>
        <v>404-800-1799667-1</v>
      </c>
      <c r="H583" s="424" t="str">
        <f>'آبان 1400'!J585</f>
        <v>2372497499</v>
      </c>
      <c r="I583" s="425">
        <f>'آبان 1400'!BH585</f>
        <v>69032979</v>
      </c>
      <c r="K583" s="426">
        <f>'آبان 1400'!BH585</f>
        <v>69032979</v>
      </c>
      <c r="L583" s="426">
        <f t="shared" si="9"/>
        <v>0</v>
      </c>
      <c r="M583" s="427"/>
      <c r="N583" s="426"/>
    </row>
    <row r="584" spans="2:14" s="423" customFormat="1" ht="11.25" customHeight="1" x14ac:dyDescent="0.2">
      <c r="B584" s="424">
        <f>'آبان 1400'!B586</f>
        <v>580</v>
      </c>
      <c r="C584" s="424" t="str">
        <f>'آبان 1400'!E586</f>
        <v>محسن</v>
      </c>
      <c r="D584" s="424" t="str">
        <f>'آبان 1400'!F586</f>
        <v>سلیمانی</v>
      </c>
      <c r="E584" s="424" t="str">
        <f>'آبان 1400'!G586</f>
        <v>نگهبان</v>
      </c>
      <c r="F584" s="424" t="str">
        <f>'آبان 1400'!H586</f>
        <v>فارس</v>
      </c>
      <c r="G584" s="424" t="str">
        <f>'آبان 1400'!I586</f>
        <v>385-12-4009259-1</v>
      </c>
      <c r="H584" s="424" t="str">
        <f>'آبان 1400'!J586</f>
        <v>2281939758</v>
      </c>
      <c r="I584" s="425">
        <f>'آبان 1400'!BH586</f>
        <v>66377484</v>
      </c>
      <c r="K584" s="426">
        <f>'آبان 1400'!BH586</f>
        <v>66377484</v>
      </c>
      <c r="L584" s="426">
        <f t="shared" si="9"/>
        <v>0</v>
      </c>
      <c r="M584" s="427"/>
      <c r="N584" s="426"/>
    </row>
    <row r="585" spans="2:14" s="423" customFormat="1" ht="11.25" customHeight="1" x14ac:dyDescent="0.2">
      <c r="B585" s="424">
        <f>'آبان 1400'!B587</f>
        <v>581</v>
      </c>
      <c r="C585" s="424" t="str">
        <f>'آبان 1400'!E587</f>
        <v>سید کاظم</v>
      </c>
      <c r="D585" s="424" t="str">
        <f>'آبان 1400'!F587</f>
        <v>جلالی</v>
      </c>
      <c r="E585" s="424" t="str">
        <f>'آبان 1400'!G587</f>
        <v>نگهبان</v>
      </c>
      <c r="F585" s="424" t="str">
        <f>'آبان 1400'!H587</f>
        <v>خراسان جنوبی</v>
      </c>
      <c r="G585" s="424" t="str">
        <f>'آبان 1400'!I587</f>
        <v>180-813-90028684-1</v>
      </c>
      <c r="H585" s="424" t="str">
        <f>'آبان 1400'!J587</f>
        <v>0640056962</v>
      </c>
      <c r="I585" s="425">
        <f>'آبان 1400'!BH587</f>
        <v>72812874</v>
      </c>
      <c r="K585" s="426">
        <f>'آبان 1400'!BH587</f>
        <v>72812874</v>
      </c>
      <c r="L585" s="426">
        <f t="shared" si="9"/>
        <v>0</v>
      </c>
      <c r="M585" s="427"/>
      <c r="N585" s="426"/>
    </row>
    <row r="586" spans="2:14" s="423" customFormat="1" ht="11.25" customHeight="1" x14ac:dyDescent="0.2">
      <c r="B586" s="424">
        <f>'آبان 1400'!B588</f>
        <v>582</v>
      </c>
      <c r="C586" s="424" t="str">
        <f>'آبان 1400'!E588</f>
        <v>حميد</v>
      </c>
      <c r="D586" s="424" t="str">
        <f>'آبان 1400'!F588</f>
        <v>ميرعليشاهي</v>
      </c>
      <c r="E586" s="424" t="str">
        <f>'آبان 1400'!G588</f>
        <v>نگهبان</v>
      </c>
      <c r="F586" s="424" t="str">
        <f>'آبان 1400'!H588</f>
        <v>خراسان جنوبی</v>
      </c>
      <c r="G586" s="424" t="str">
        <f>'آبان 1400'!I588</f>
        <v>180-813-51302458-1</v>
      </c>
      <c r="H586" s="424" t="str">
        <f>'آبان 1400'!J588</f>
        <v>0943381290</v>
      </c>
      <c r="I586" s="425">
        <f>'آبان 1400'!BH588</f>
        <v>62153426</v>
      </c>
      <c r="K586" s="426">
        <f>'آبان 1400'!BH588</f>
        <v>62153426</v>
      </c>
      <c r="L586" s="426">
        <f t="shared" si="9"/>
        <v>0</v>
      </c>
      <c r="M586" s="427"/>
      <c r="N586" s="426"/>
    </row>
    <row r="587" spans="2:14" s="423" customFormat="1" ht="11.25" customHeight="1" x14ac:dyDescent="0.2">
      <c r="B587" s="424">
        <f>'آبان 1400'!B589</f>
        <v>583</v>
      </c>
      <c r="C587" s="424" t="str">
        <f>'آبان 1400'!E589</f>
        <v>مصطفي</v>
      </c>
      <c r="D587" s="424" t="str">
        <f>'آبان 1400'!F589</f>
        <v>برزگر</v>
      </c>
      <c r="E587" s="424" t="str">
        <f>'آبان 1400'!G589</f>
        <v>نگهبان</v>
      </c>
      <c r="F587" s="424" t="str">
        <f>'آبان 1400'!H589</f>
        <v>خراسان جنوبی</v>
      </c>
      <c r="G587" s="424" t="str">
        <f>'آبان 1400'!I589</f>
        <v>180-813-3639072-1</v>
      </c>
      <c r="H587" s="424" t="str">
        <f>'آبان 1400'!J589</f>
        <v>0880218347</v>
      </c>
      <c r="I587" s="425">
        <f>'آبان 1400'!BH589</f>
        <v>68283379</v>
      </c>
      <c r="K587" s="426">
        <f>'آبان 1400'!BH589</f>
        <v>68283379</v>
      </c>
      <c r="L587" s="426">
        <f t="shared" si="9"/>
        <v>0</v>
      </c>
      <c r="M587" s="427"/>
      <c r="N587" s="426"/>
    </row>
    <row r="588" spans="2:14" s="423" customFormat="1" ht="11.25" customHeight="1" x14ac:dyDescent="0.2">
      <c r="B588" s="424">
        <f>'آبان 1400'!B590</f>
        <v>584</v>
      </c>
      <c r="C588" s="424" t="str">
        <f>'آبان 1400'!E590</f>
        <v>محمدعلی</v>
      </c>
      <c r="D588" s="424" t="str">
        <f>'آبان 1400'!F590</f>
        <v>حرمتی</v>
      </c>
      <c r="E588" s="424" t="str">
        <f>'آبان 1400'!G590</f>
        <v>نگهبان</v>
      </c>
      <c r="F588" s="424" t="str">
        <f>'آبان 1400'!H590</f>
        <v>خراسان جنوبی</v>
      </c>
      <c r="G588" s="424" t="str">
        <f>'آبان 1400'!I590</f>
        <v>180-12-7401343-1</v>
      </c>
      <c r="H588" s="424" t="str">
        <f>'آبان 1400'!J590</f>
        <v>5230002042</v>
      </c>
      <c r="I588" s="425">
        <f>'آبان 1400'!BH590</f>
        <v>57960268</v>
      </c>
      <c r="K588" s="426">
        <f>'آبان 1400'!BH590</f>
        <v>57960268</v>
      </c>
      <c r="L588" s="426">
        <f t="shared" si="9"/>
        <v>0</v>
      </c>
      <c r="M588" s="427"/>
      <c r="N588" s="426"/>
    </row>
    <row r="589" spans="2:14" s="423" customFormat="1" ht="11.25" customHeight="1" x14ac:dyDescent="0.2">
      <c r="B589" s="424">
        <f>'آبان 1400'!B591</f>
        <v>585</v>
      </c>
      <c r="C589" s="424" t="str">
        <f>'آبان 1400'!E591</f>
        <v>ناصر</v>
      </c>
      <c r="D589" s="424" t="str">
        <f>'آبان 1400'!F591</f>
        <v>عجمی دوحصاران</v>
      </c>
      <c r="E589" s="424" t="str">
        <f>'آبان 1400'!G591</f>
        <v>نگهبان</v>
      </c>
      <c r="F589" s="424" t="str">
        <f>'آبان 1400'!H591</f>
        <v>خراسان جنوبی</v>
      </c>
      <c r="G589" s="424" t="str">
        <f>'آبان 1400'!I591</f>
        <v>180-12-7557289-1</v>
      </c>
      <c r="H589" s="424" t="str">
        <f>'آبان 1400'!J591</f>
        <v>0850017025</v>
      </c>
      <c r="I589" s="425">
        <f>'آبان 1400'!BH591</f>
        <v>57960268</v>
      </c>
      <c r="K589" s="426">
        <f>'آبان 1400'!BH591</f>
        <v>57960268</v>
      </c>
      <c r="L589" s="426">
        <f t="shared" si="9"/>
        <v>0</v>
      </c>
      <c r="M589" s="427"/>
      <c r="N589" s="426"/>
    </row>
    <row r="590" spans="2:14" s="423" customFormat="1" ht="11.25" customHeight="1" x14ac:dyDescent="0.2">
      <c r="B590" s="424">
        <f>'آبان 1400'!B592</f>
        <v>586</v>
      </c>
      <c r="C590" s="424" t="str">
        <f>'آبان 1400'!E592</f>
        <v>علیرضا</v>
      </c>
      <c r="D590" s="424" t="str">
        <f>'آبان 1400'!F592</f>
        <v>ولایتی</v>
      </c>
      <c r="E590" s="424" t="str">
        <f>'آبان 1400'!G592</f>
        <v>نگهبان</v>
      </c>
      <c r="F590" s="424" t="str">
        <f>'آبان 1400'!H592</f>
        <v>خراسان جنوبی</v>
      </c>
      <c r="G590" s="424" t="str">
        <f>'آبان 1400'!I592</f>
        <v>180-813-53637680-1</v>
      </c>
      <c r="H590" s="424" t="str">
        <f>'آبان 1400'!J592</f>
        <v>0889961565</v>
      </c>
      <c r="I590" s="425">
        <f>'آبان 1400'!BH592</f>
        <v>60615763</v>
      </c>
      <c r="K590" s="426">
        <f>'آبان 1400'!BH592</f>
        <v>60615763</v>
      </c>
      <c r="L590" s="426">
        <f t="shared" si="9"/>
        <v>0</v>
      </c>
      <c r="M590" s="427"/>
      <c r="N590" s="426"/>
    </row>
    <row r="591" spans="2:14" s="423" customFormat="1" ht="11.25" customHeight="1" x14ac:dyDescent="0.2">
      <c r="B591" s="424">
        <f>'آبان 1400'!B593</f>
        <v>587</v>
      </c>
      <c r="C591" s="424" t="str">
        <f>'آبان 1400'!E593</f>
        <v>محمدرضا</v>
      </c>
      <c r="D591" s="424" t="str">
        <f>'آبان 1400'!F593</f>
        <v>شریفی</v>
      </c>
      <c r="E591" s="424" t="str">
        <f>'آبان 1400'!G593</f>
        <v>نگهبان</v>
      </c>
      <c r="F591" s="424" t="str">
        <f>'آبان 1400'!H593</f>
        <v>خراسان جنوبی</v>
      </c>
      <c r="G591" s="424" t="str">
        <f>'آبان 1400'!I593</f>
        <v>180-813-8641019-1</v>
      </c>
      <c r="H591" s="424" t="str">
        <f>'آبان 1400'!J593</f>
        <v>0880175591</v>
      </c>
      <c r="I591" s="425">
        <f>'آبان 1400'!BH593</f>
        <v>68095979</v>
      </c>
      <c r="K591" s="426">
        <f>'آبان 1400'!BH593</f>
        <v>68095979</v>
      </c>
      <c r="L591" s="426">
        <f t="shared" si="9"/>
        <v>0</v>
      </c>
      <c r="M591" s="427"/>
      <c r="N591" s="426"/>
    </row>
    <row r="592" spans="2:14" s="423" customFormat="1" ht="11.25" customHeight="1" x14ac:dyDescent="0.2">
      <c r="B592" s="424">
        <f>'آبان 1400'!B594</f>
        <v>588</v>
      </c>
      <c r="C592" s="424" t="str">
        <f>'آبان 1400'!E594</f>
        <v>رضا</v>
      </c>
      <c r="D592" s="424" t="str">
        <f>'آبان 1400'!F594</f>
        <v>سموئی</v>
      </c>
      <c r="E592" s="424" t="str">
        <f>'آبان 1400'!G594</f>
        <v>نگهبان</v>
      </c>
      <c r="F592" s="424" t="str">
        <f>'آبان 1400'!H594</f>
        <v>خراسان جنوبی</v>
      </c>
      <c r="G592" s="424" t="str">
        <f>'آبان 1400'!I594</f>
        <v>180-813-8605084-1</v>
      </c>
      <c r="H592" s="424" t="str">
        <f>'آبان 1400'!J594</f>
        <v>0640272835</v>
      </c>
      <c r="I592" s="425">
        <f>'آبان 1400'!BH594</f>
        <v>70157379</v>
      </c>
      <c r="K592" s="426">
        <f>'آبان 1400'!BH594</f>
        <v>70157379</v>
      </c>
      <c r="L592" s="426">
        <f t="shared" si="9"/>
        <v>0</v>
      </c>
      <c r="M592" s="427"/>
      <c r="N592" s="426"/>
    </row>
    <row r="593" spans="2:14" s="423" customFormat="1" ht="11.25" customHeight="1" x14ac:dyDescent="0.2">
      <c r="B593" s="424">
        <f>'آبان 1400'!B595</f>
        <v>589</v>
      </c>
      <c r="C593" s="424" t="str">
        <f>'آبان 1400'!E595</f>
        <v>اسماعیل</v>
      </c>
      <c r="D593" s="424" t="str">
        <f>'آبان 1400'!F595</f>
        <v>برزگر</v>
      </c>
      <c r="E593" s="424" t="str">
        <f>'آبان 1400'!G595</f>
        <v>نگهبان</v>
      </c>
      <c r="F593" s="424" t="str">
        <f>'آبان 1400'!H595</f>
        <v>خراسان جنوبی</v>
      </c>
      <c r="G593" s="424" t="str">
        <f>'آبان 1400'!I595</f>
        <v>180-813-4287718-1</v>
      </c>
      <c r="H593" s="424" t="str">
        <f>'آبان 1400'!J595</f>
        <v>0880306106</v>
      </c>
      <c r="I593" s="425">
        <f>'آبان 1400'!BH595</f>
        <v>65573661</v>
      </c>
      <c r="K593" s="426">
        <f>'آبان 1400'!BH595</f>
        <v>65573661</v>
      </c>
      <c r="L593" s="426">
        <f t="shared" si="9"/>
        <v>0</v>
      </c>
      <c r="M593" s="427"/>
      <c r="N593" s="426"/>
    </row>
    <row r="594" spans="2:14" s="423" customFormat="1" ht="11.25" customHeight="1" x14ac:dyDescent="0.2">
      <c r="B594" s="424">
        <f>'آبان 1400'!B596</f>
        <v>590</v>
      </c>
      <c r="C594" s="424" t="str">
        <f>'آبان 1400'!E596</f>
        <v>بابك</v>
      </c>
      <c r="D594" s="424" t="str">
        <f>'آبان 1400'!F596</f>
        <v>بهروزي راد</v>
      </c>
      <c r="E594" s="424" t="str">
        <f>'آبان 1400'!G596</f>
        <v>نگهبان</v>
      </c>
      <c r="F594" s="424" t="str">
        <f>'آبان 1400'!H596</f>
        <v>خوزستان</v>
      </c>
      <c r="G594" s="424" t="str">
        <f>'آبان 1400'!I596</f>
        <v>160-12-428931-1</v>
      </c>
      <c r="H594" s="424">
        <f>'آبان 1400'!J596</f>
        <v>1751368645</v>
      </c>
      <c r="I594" s="425">
        <f>'آبان 1400'!BH596</f>
        <v>66377484</v>
      </c>
      <c r="K594" s="426">
        <f>'آبان 1400'!BH596</f>
        <v>66377484</v>
      </c>
      <c r="L594" s="426">
        <f t="shared" si="9"/>
        <v>0</v>
      </c>
      <c r="M594" s="427"/>
      <c r="N594" s="426"/>
    </row>
    <row r="595" spans="2:14" s="423" customFormat="1" ht="11.25" customHeight="1" x14ac:dyDescent="0.2">
      <c r="B595" s="424">
        <f>'آبان 1400'!B597</f>
        <v>591</v>
      </c>
      <c r="C595" s="424" t="str">
        <f>'آبان 1400'!E597</f>
        <v>عليرضا</v>
      </c>
      <c r="D595" s="424" t="str">
        <f>'آبان 1400'!F597</f>
        <v>انصاري نيا</v>
      </c>
      <c r="E595" s="424" t="str">
        <f>'آبان 1400'!G597</f>
        <v>نگهبان</v>
      </c>
      <c r="F595" s="424" t="str">
        <f>'آبان 1400'!H597</f>
        <v>خوزستان</v>
      </c>
      <c r="G595" s="424" t="str">
        <f>'آبان 1400'!I597</f>
        <v>160-800-293363-1</v>
      </c>
      <c r="H595" s="424">
        <f>'آبان 1400'!J597</f>
        <v>2001279817</v>
      </c>
      <c r="I595" s="425">
        <f>'آبان 1400'!BH597</f>
        <v>71688474</v>
      </c>
      <c r="K595" s="426">
        <f>'آبان 1400'!BH597</f>
        <v>71688474</v>
      </c>
      <c r="L595" s="426">
        <f t="shared" si="9"/>
        <v>0</v>
      </c>
      <c r="M595" s="427"/>
      <c r="N595" s="426"/>
    </row>
    <row r="596" spans="2:14" s="423" customFormat="1" ht="11.25" customHeight="1" x14ac:dyDescent="0.2">
      <c r="B596" s="424">
        <f>'آبان 1400'!B598</f>
        <v>592</v>
      </c>
      <c r="C596" s="424" t="str">
        <f>'آبان 1400'!E598</f>
        <v>محمد حسين</v>
      </c>
      <c r="D596" s="424" t="str">
        <f>'آبان 1400'!F598</f>
        <v>اداري</v>
      </c>
      <c r="E596" s="424" t="str">
        <f>'آبان 1400'!G598</f>
        <v>نگهبان</v>
      </c>
      <c r="F596" s="424" t="str">
        <f>'آبان 1400'!H598</f>
        <v>خوزستان</v>
      </c>
      <c r="G596" s="424" t="str">
        <f>'آبان 1400'!I598</f>
        <v>160-800-341654-1</v>
      </c>
      <c r="H596" s="424">
        <f>'آبان 1400'!J598</f>
        <v>532233867</v>
      </c>
      <c r="I596" s="425">
        <f>'آبان 1400'!BH598</f>
        <v>70472187</v>
      </c>
      <c r="K596" s="426">
        <f>'آبان 1400'!BH598</f>
        <v>70472187</v>
      </c>
      <c r="L596" s="426">
        <f t="shared" si="9"/>
        <v>0</v>
      </c>
      <c r="M596" s="427"/>
      <c r="N596" s="426"/>
    </row>
    <row r="597" spans="2:14" s="423" customFormat="1" ht="11.25" customHeight="1" x14ac:dyDescent="0.2">
      <c r="B597" s="424">
        <f>'آبان 1400'!B599</f>
        <v>593</v>
      </c>
      <c r="C597" s="424" t="str">
        <f>'آبان 1400'!E599</f>
        <v>عباس</v>
      </c>
      <c r="D597" s="424" t="str">
        <f>'آبان 1400'!F599</f>
        <v>صابري</v>
      </c>
      <c r="E597" s="424" t="str">
        <f>'آبان 1400'!G599</f>
        <v>نگهبان</v>
      </c>
      <c r="F597" s="424" t="str">
        <f>'آبان 1400'!H599</f>
        <v>خوزستان</v>
      </c>
      <c r="G597" s="424" t="str">
        <f>'آبان 1400'!I599</f>
        <v>160-12-1307289-1</v>
      </c>
      <c r="H597" s="424">
        <f>'آبان 1400'!J599</f>
        <v>1988631701</v>
      </c>
      <c r="I597" s="425">
        <f>'آبان 1400'!BH599</f>
        <v>68845579</v>
      </c>
      <c r="K597" s="426">
        <f>'آبان 1400'!BH599</f>
        <v>68845579</v>
      </c>
      <c r="L597" s="426">
        <f t="shared" si="9"/>
        <v>0</v>
      </c>
      <c r="M597" s="427"/>
      <c r="N597" s="426"/>
    </row>
    <row r="598" spans="2:14" s="423" customFormat="1" ht="11.25" customHeight="1" x14ac:dyDescent="0.2">
      <c r="B598" s="424">
        <f>'آبان 1400'!B600</f>
        <v>594</v>
      </c>
      <c r="C598" s="424" t="str">
        <f>'آبان 1400'!E600</f>
        <v>فواد</v>
      </c>
      <c r="D598" s="424" t="str">
        <f>'آبان 1400'!F600</f>
        <v>آبيار</v>
      </c>
      <c r="E598" s="424" t="str">
        <f>'آبان 1400'!G600</f>
        <v>نگهبان</v>
      </c>
      <c r="F598" s="424" t="str">
        <f>'آبان 1400'!H600</f>
        <v>خوزستان</v>
      </c>
      <c r="G598" s="424" t="str">
        <f>'آبان 1400'!I600</f>
        <v>250-800-1298127-1</v>
      </c>
      <c r="H598" s="424">
        <f>'آبان 1400'!J600</f>
        <v>1829435183</v>
      </c>
      <c r="I598" s="425">
        <f>'آبان 1400'!BH600</f>
        <v>60055931</v>
      </c>
      <c r="K598" s="426">
        <f>'آبان 1400'!BH600</f>
        <v>60055931</v>
      </c>
      <c r="L598" s="426">
        <f t="shared" si="9"/>
        <v>0</v>
      </c>
      <c r="M598" s="427"/>
      <c r="N598" s="426"/>
    </row>
    <row r="599" spans="2:14" s="423" customFormat="1" ht="11.25" customHeight="1" x14ac:dyDescent="0.2">
      <c r="B599" s="424">
        <f>'آبان 1400'!B601</f>
        <v>595</v>
      </c>
      <c r="C599" s="424" t="str">
        <f>'آبان 1400'!E601</f>
        <v>زاهد</v>
      </c>
      <c r="D599" s="424" t="str">
        <f>'آبان 1400'!F601</f>
        <v>آذر پرند</v>
      </c>
      <c r="E599" s="424" t="str">
        <f>'آبان 1400'!G601</f>
        <v>نگهبان</v>
      </c>
      <c r="F599" s="424" t="str">
        <f>'آبان 1400'!H601</f>
        <v>خوزستان</v>
      </c>
      <c r="G599" s="424" t="str">
        <f>'آبان 1400'!I601</f>
        <v>160-12-119063-1</v>
      </c>
      <c r="H599" s="424">
        <f>'آبان 1400'!J601</f>
        <v>1841745367</v>
      </c>
      <c r="I599" s="425">
        <f>'آبان 1400'!BH601</f>
        <v>74156569</v>
      </c>
      <c r="K599" s="426">
        <f>'آبان 1400'!BH601</f>
        <v>74156569</v>
      </c>
      <c r="L599" s="426">
        <f t="shared" si="9"/>
        <v>0</v>
      </c>
      <c r="M599" s="427"/>
      <c r="N599" s="426"/>
    </row>
    <row r="600" spans="2:14" s="423" customFormat="1" ht="11.25" customHeight="1" x14ac:dyDescent="0.2">
      <c r="B600" s="424">
        <f>'آبان 1400'!B602</f>
        <v>596</v>
      </c>
      <c r="C600" s="424" t="str">
        <f>'آبان 1400'!E602</f>
        <v>حميد</v>
      </c>
      <c r="D600" s="424" t="str">
        <f>'آبان 1400'!F602</f>
        <v>بني صالح</v>
      </c>
      <c r="E600" s="424" t="str">
        <f>'آبان 1400'!G602</f>
        <v>نگهبان</v>
      </c>
      <c r="F600" s="424" t="str">
        <f>'آبان 1400'!H602</f>
        <v>خوزستان</v>
      </c>
      <c r="G600" s="424" t="str">
        <f>'آبان 1400'!I602</f>
        <v>160-12-57039-1</v>
      </c>
      <c r="H600" s="424">
        <f>'آبان 1400'!J602</f>
        <v>1756236429</v>
      </c>
      <c r="I600" s="425">
        <f>'آبان 1400'!BH602</f>
        <v>78438672</v>
      </c>
      <c r="K600" s="426">
        <f>'آبان 1400'!BH602</f>
        <v>78438672</v>
      </c>
      <c r="L600" s="426">
        <f t="shared" si="9"/>
        <v>0</v>
      </c>
      <c r="M600" s="427"/>
      <c r="N600" s="426"/>
    </row>
    <row r="601" spans="2:14" s="423" customFormat="1" ht="11.25" customHeight="1" x14ac:dyDescent="0.2">
      <c r="B601" s="424">
        <f>'آبان 1400'!B603</f>
        <v>597</v>
      </c>
      <c r="C601" s="424" t="str">
        <f>'آبان 1400'!E603</f>
        <v>ابراهيم</v>
      </c>
      <c r="D601" s="424" t="str">
        <f>'آبان 1400'!F603</f>
        <v>ناصري</v>
      </c>
      <c r="E601" s="424" t="str">
        <f>'آبان 1400'!G603</f>
        <v>نگهبان</v>
      </c>
      <c r="F601" s="424" t="str">
        <f>'آبان 1400'!H603</f>
        <v>خوزستان</v>
      </c>
      <c r="G601" s="424" t="str">
        <f>'آبان 1400'!I603</f>
        <v>160-813-2551615-1</v>
      </c>
      <c r="H601" s="424">
        <f>'آبان 1400'!J603</f>
        <v>1810002044</v>
      </c>
      <c r="I601" s="425">
        <f>'آبان 1400'!BH603</f>
        <v>66377484</v>
      </c>
      <c r="K601" s="426">
        <f>'آبان 1400'!BH603</f>
        <v>66377484</v>
      </c>
      <c r="L601" s="426">
        <f t="shared" si="9"/>
        <v>0</v>
      </c>
      <c r="M601" s="427"/>
      <c r="N601" s="426"/>
    </row>
    <row r="602" spans="2:14" s="423" customFormat="1" ht="11.25" customHeight="1" x14ac:dyDescent="0.2">
      <c r="B602" s="424">
        <f>'آبان 1400'!B604</f>
        <v>598</v>
      </c>
      <c r="C602" s="424" t="str">
        <f>'آبان 1400'!E604</f>
        <v>اميد</v>
      </c>
      <c r="D602" s="424" t="str">
        <f>'آبان 1400'!F604</f>
        <v>زارع زاده</v>
      </c>
      <c r="E602" s="424" t="str">
        <f>'آبان 1400'!G604</f>
        <v>نگهبان</v>
      </c>
      <c r="F602" s="424" t="str">
        <f>'آبان 1400'!H604</f>
        <v>خوزستان</v>
      </c>
      <c r="G602" s="424" t="str">
        <f>'آبان 1400'!I604</f>
        <v>160-813-2245430-1</v>
      </c>
      <c r="H602" s="424">
        <f>'آبان 1400'!J604</f>
        <v>1971966411</v>
      </c>
      <c r="I602" s="425">
        <f>'آبان 1400'!BH604</f>
        <v>60055931</v>
      </c>
      <c r="K602" s="426">
        <f>'آبان 1400'!BH604</f>
        <v>60055931</v>
      </c>
      <c r="L602" s="426">
        <f t="shared" si="9"/>
        <v>0</v>
      </c>
      <c r="M602" s="427"/>
      <c r="N602" s="426"/>
    </row>
    <row r="603" spans="2:14" s="423" customFormat="1" ht="11.25" customHeight="1" x14ac:dyDescent="0.2">
      <c r="B603" s="424">
        <f>'آبان 1400'!B605</f>
        <v>599</v>
      </c>
      <c r="C603" s="424" t="str">
        <f>'آبان 1400'!E605</f>
        <v>جعفر</v>
      </c>
      <c r="D603" s="424" t="str">
        <f>'آبان 1400'!F605</f>
        <v>ناصري</v>
      </c>
      <c r="E603" s="424" t="str">
        <f>'آبان 1400'!G605</f>
        <v>نگهبان</v>
      </c>
      <c r="F603" s="424" t="str">
        <f>'آبان 1400'!H605</f>
        <v>خوزستان</v>
      </c>
      <c r="G603" s="424" t="str">
        <f>'آبان 1400'!I605</f>
        <v>160-813-1945281-1</v>
      </c>
      <c r="H603" s="424">
        <f>'آبان 1400'!J605</f>
        <v>1817512439</v>
      </c>
      <c r="I603" s="425">
        <f>'آبان 1400'!BH605</f>
        <v>69032979</v>
      </c>
      <c r="K603" s="426">
        <f>'آبان 1400'!BH605</f>
        <v>69032979</v>
      </c>
      <c r="L603" s="426">
        <f t="shared" si="9"/>
        <v>0</v>
      </c>
      <c r="M603" s="427"/>
      <c r="N603" s="426"/>
    </row>
    <row r="604" spans="2:14" s="423" customFormat="1" ht="11.25" customHeight="1" x14ac:dyDescent="0.2">
      <c r="B604" s="424">
        <f>'آبان 1400'!B606</f>
        <v>600</v>
      </c>
      <c r="C604" s="424" t="str">
        <f>'آبان 1400'!E606</f>
        <v>مهدي</v>
      </c>
      <c r="D604" s="424" t="str">
        <f>'آبان 1400'!F606</f>
        <v>عالي وند</v>
      </c>
      <c r="E604" s="424" t="str">
        <f>'آبان 1400'!G606</f>
        <v>نگهبان</v>
      </c>
      <c r="F604" s="424" t="str">
        <f>'آبان 1400'!H606</f>
        <v>خوزستان</v>
      </c>
      <c r="G604" s="424" t="str">
        <f>'آبان 1400'!I606</f>
        <v>376-813-2228108-1</v>
      </c>
      <c r="H604" s="424">
        <f>'آبان 1400'!J606</f>
        <v>1753761344</v>
      </c>
      <c r="I604" s="425">
        <f>'آبان 1400'!BH606</f>
        <v>80822305</v>
      </c>
      <c r="K604" s="426">
        <f>'آبان 1400'!BH606</f>
        <v>80822305</v>
      </c>
      <c r="L604" s="426">
        <f t="shared" si="9"/>
        <v>0</v>
      </c>
      <c r="M604" s="427"/>
      <c r="N604" s="426"/>
    </row>
    <row r="605" spans="2:14" s="423" customFormat="1" ht="11.25" customHeight="1" x14ac:dyDescent="0.2">
      <c r="B605" s="424">
        <f>'آبان 1400'!B607</f>
        <v>601</v>
      </c>
      <c r="C605" s="424" t="str">
        <f>'آبان 1400'!E607</f>
        <v>عادل</v>
      </c>
      <c r="D605" s="424" t="str">
        <f>'آبان 1400'!F607</f>
        <v>عبودي</v>
      </c>
      <c r="E605" s="424" t="str">
        <f>'آبان 1400'!G607</f>
        <v>نگهبان</v>
      </c>
      <c r="F605" s="424" t="str">
        <f>'آبان 1400'!H607</f>
        <v>خوزستان</v>
      </c>
      <c r="G605" s="424" t="str">
        <f>'آبان 1400'!I607</f>
        <v>250-813-2783083-1</v>
      </c>
      <c r="H605" s="424">
        <f>'آبان 1400'!J607</f>
        <v>1827925711</v>
      </c>
      <c r="I605" s="425">
        <f>'آبان 1400'!BH607</f>
        <v>73127682</v>
      </c>
      <c r="K605" s="426">
        <f>'آبان 1400'!BH607</f>
        <v>73127682</v>
      </c>
      <c r="L605" s="426">
        <f t="shared" si="9"/>
        <v>0</v>
      </c>
      <c r="M605" s="427"/>
      <c r="N605" s="426"/>
    </row>
    <row r="606" spans="2:14" s="423" customFormat="1" ht="11.25" customHeight="1" x14ac:dyDescent="0.2">
      <c r="B606" s="424">
        <f>'آبان 1400'!B608</f>
        <v>602</v>
      </c>
      <c r="C606" s="424" t="str">
        <f>'آبان 1400'!E608</f>
        <v>مجید</v>
      </c>
      <c r="D606" s="424" t="str">
        <f>'آبان 1400'!F608</f>
        <v>علی زاده بیدک</v>
      </c>
      <c r="E606" s="424" t="str">
        <f>'آبان 1400'!G608</f>
        <v>نگهبان</v>
      </c>
      <c r="F606" s="424" t="str">
        <f>'آبان 1400'!H608</f>
        <v>خوزستان</v>
      </c>
      <c r="G606" s="424" t="str">
        <f>'آبان 1400'!I608</f>
        <v>345-813-3280933-1</v>
      </c>
      <c r="H606" s="424">
        <f>'آبان 1400'!J608</f>
        <v>4260034049</v>
      </c>
      <c r="I606" s="425">
        <f>'آبان 1400'!BH608</f>
        <v>69032979</v>
      </c>
      <c r="K606" s="426">
        <f>'آبان 1400'!BH608</f>
        <v>69032979</v>
      </c>
      <c r="L606" s="426">
        <f t="shared" si="9"/>
        <v>0</v>
      </c>
      <c r="M606" s="427"/>
      <c r="N606" s="426"/>
    </row>
    <row r="607" spans="2:14" s="423" customFormat="1" ht="11.25" customHeight="1" x14ac:dyDescent="0.2">
      <c r="B607" s="424">
        <f>'آبان 1400'!B609</f>
        <v>603</v>
      </c>
      <c r="C607" s="424" t="str">
        <f>'آبان 1400'!E609</f>
        <v>هادي</v>
      </c>
      <c r="D607" s="424" t="str">
        <f>'آبان 1400'!F609</f>
        <v>صابری</v>
      </c>
      <c r="E607" s="424" t="str">
        <f>'آبان 1400'!G609</f>
        <v>نگهبان</v>
      </c>
      <c r="F607" s="424" t="str">
        <f>'آبان 1400'!H609</f>
        <v>خوزستان</v>
      </c>
      <c r="G607" s="424" t="str">
        <f>'آبان 1400'!I609</f>
        <v>299-12-3388154-1</v>
      </c>
      <c r="H607" s="424">
        <f>'آبان 1400'!J609</f>
        <v>1740656301</v>
      </c>
      <c r="I607" s="425">
        <f>'آبان 1400'!BH609</f>
        <v>66377484</v>
      </c>
      <c r="K607" s="426">
        <f>'آبان 1400'!BH609</f>
        <v>66377484</v>
      </c>
      <c r="L607" s="426">
        <f t="shared" si="9"/>
        <v>0</v>
      </c>
      <c r="M607" s="427"/>
      <c r="N607" s="426"/>
    </row>
    <row r="608" spans="2:14" s="423" customFormat="1" ht="11.25" customHeight="1" x14ac:dyDescent="0.2">
      <c r="B608" s="424">
        <f>'آبان 1400'!B610</f>
        <v>604</v>
      </c>
      <c r="C608" s="424" t="str">
        <f>'آبان 1400'!E610</f>
        <v>سعید</v>
      </c>
      <c r="D608" s="424" t="str">
        <f>'آبان 1400'!F610</f>
        <v>دغاغله</v>
      </c>
      <c r="E608" s="424" t="str">
        <f>'آبان 1400'!G610</f>
        <v>نگهبان</v>
      </c>
      <c r="F608" s="424" t="str">
        <f>'آبان 1400'!H610</f>
        <v>خوزستان</v>
      </c>
      <c r="G608" s="424" t="str">
        <f>'آبان 1400'!I610</f>
        <v>160-700-3486730-1</v>
      </c>
      <c r="H608" s="424">
        <f>'آبان 1400'!J610</f>
        <v>1741153298</v>
      </c>
      <c r="I608" s="425">
        <f>'آبان 1400'!BH610</f>
        <v>73127682</v>
      </c>
      <c r="K608" s="426">
        <f>'آبان 1400'!BH610</f>
        <v>73127682</v>
      </c>
      <c r="L608" s="426">
        <f t="shared" si="9"/>
        <v>0</v>
      </c>
      <c r="M608" s="427"/>
      <c r="N608" s="426"/>
    </row>
    <row r="609" spans="2:14" s="423" customFormat="1" ht="11.25" customHeight="1" x14ac:dyDescent="0.2">
      <c r="B609" s="424">
        <f>'آبان 1400'!B611</f>
        <v>605</v>
      </c>
      <c r="C609" s="424" t="str">
        <f>'آبان 1400'!E611</f>
        <v>امین</v>
      </c>
      <c r="D609" s="424" t="str">
        <f>'آبان 1400'!F611</f>
        <v>آل منیع</v>
      </c>
      <c r="E609" s="424" t="str">
        <f>'آبان 1400'!G611</f>
        <v>نگهبان</v>
      </c>
      <c r="F609" s="424" t="str">
        <f>'آبان 1400'!H611</f>
        <v>خوزستان</v>
      </c>
      <c r="G609" s="424" t="str">
        <f>'آبان 1400'!I611</f>
        <v>376-3-3488341-1</v>
      </c>
      <c r="H609" s="424">
        <f>'آبان 1400'!J611</f>
        <v>1829575740</v>
      </c>
      <c r="I609" s="425">
        <f>'آبان 1400'!BH611</f>
        <v>66377484</v>
      </c>
      <c r="K609" s="426">
        <f>'آبان 1400'!BH611</f>
        <v>66377484</v>
      </c>
      <c r="L609" s="426">
        <f t="shared" si="9"/>
        <v>0</v>
      </c>
      <c r="M609" s="427"/>
      <c r="N609" s="426"/>
    </row>
    <row r="610" spans="2:14" s="423" customFormat="1" ht="11.25" customHeight="1" x14ac:dyDescent="0.2">
      <c r="B610" s="424">
        <f>'آبان 1400'!B612</f>
        <v>606</v>
      </c>
      <c r="C610" s="424" t="str">
        <f>'آبان 1400'!E612</f>
        <v>سید محمد</v>
      </c>
      <c r="D610" s="424" t="str">
        <f>'آبان 1400'!F612</f>
        <v>موسوی</v>
      </c>
      <c r="E610" s="424" t="str">
        <f>'آبان 1400'!G612</f>
        <v>نگهبان</v>
      </c>
      <c r="F610" s="424" t="str">
        <f>'آبان 1400'!H612</f>
        <v>خوزستان</v>
      </c>
      <c r="G610" s="424" t="str">
        <f>'آبان 1400'!I612</f>
        <v>160-12-4149711-1</v>
      </c>
      <c r="H610" s="424">
        <f>'آبان 1400'!J612</f>
        <v>1757547681</v>
      </c>
      <c r="I610" s="425">
        <f>'آبان 1400'!BH612</f>
        <v>63887061</v>
      </c>
      <c r="K610" s="426">
        <f>'آبان 1400'!BH612</f>
        <v>63887061</v>
      </c>
      <c r="L610" s="426">
        <f t="shared" si="9"/>
        <v>0</v>
      </c>
      <c r="M610" s="427"/>
      <c r="N610" s="426"/>
    </row>
    <row r="611" spans="2:14" s="423" customFormat="1" ht="11.25" customHeight="1" x14ac:dyDescent="0.2">
      <c r="B611" s="424">
        <f>'آبان 1400'!B613</f>
        <v>607</v>
      </c>
      <c r="C611" s="424" t="str">
        <f>'آبان 1400'!E613</f>
        <v>احمد</v>
      </c>
      <c r="D611" s="424" t="str">
        <f>'آبان 1400'!F613</f>
        <v>ظهیری</v>
      </c>
      <c r="E611" s="424" t="str">
        <f>'آبان 1400'!G613</f>
        <v>نگهبان</v>
      </c>
      <c r="F611" s="424" t="str">
        <f>'آبان 1400'!H613</f>
        <v>خوزستان</v>
      </c>
      <c r="G611" s="424" t="str">
        <f>'آبان 1400'!I613</f>
        <v>250-12-3499719-1</v>
      </c>
      <c r="H611" s="424">
        <f>'آبان 1400'!J613</f>
        <v>1911876562</v>
      </c>
      <c r="I611" s="425">
        <f>'آبان 1400'!BH613</f>
        <v>71688474</v>
      </c>
      <c r="K611" s="426">
        <f>'آبان 1400'!BH613</f>
        <v>71688474</v>
      </c>
      <c r="L611" s="426">
        <f t="shared" si="9"/>
        <v>0</v>
      </c>
      <c r="M611" s="427"/>
      <c r="N611" s="426"/>
    </row>
    <row r="612" spans="2:14" s="423" customFormat="1" ht="11.25" customHeight="1" x14ac:dyDescent="0.2">
      <c r="B612" s="424">
        <f>'آبان 1400'!B614</f>
        <v>608</v>
      </c>
      <c r="C612" s="424" t="str">
        <f>'آبان 1400'!E614</f>
        <v xml:space="preserve">محمد </v>
      </c>
      <c r="D612" s="424" t="str">
        <f>'آبان 1400'!F614</f>
        <v>فرحانی رویس</v>
      </c>
      <c r="E612" s="424" t="str">
        <f>'آبان 1400'!G614</f>
        <v>نگهبان</v>
      </c>
      <c r="F612" s="424" t="str">
        <f>'آبان 1400'!H614</f>
        <v>خوزستان</v>
      </c>
      <c r="G612" s="424" t="str">
        <f>'آبان 1400'!I614</f>
        <v>250-12-3503988-1</v>
      </c>
      <c r="H612" s="424">
        <f>'آبان 1400'!J614</f>
        <v>1829788590</v>
      </c>
      <c r="I612" s="425">
        <f>'آبان 1400'!BH614</f>
        <v>78438672</v>
      </c>
      <c r="K612" s="426">
        <f>'آبان 1400'!BH614</f>
        <v>78438672</v>
      </c>
      <c r="L612" s="426">
        <f t="shared" si="9"/>
        <v>0</v>
      </c>
      <c r="M612" s="427"/>
      <c r="N612" s="426"/>
    </row>
    <row r="613" spans="2:14" s="423" customFormat="1" ht="11.25" customHeight="1" x14ac:dyDescent="0.2">
      <c r="B613" s="424">
        <f>'آبان 1400'!B615</f>
        <v>609</v>
      </c>
      <c r="C613" s="424" t="str">
        <f>'آبان 1400'!E615</f>
        <v>محمد علی</v>
      </c>
      <c r="D613" s="424" t="str">
        <f>'آبان 1400'!F615</f>
        <v>زراعت آئین</v>
      </c>
      <c r="E613" s="424" t="str">
        <f>'آبان 1400'!G615</f>
        <v>نگهبان</v>
      </c>
      <c r="F613" s="424" t="str">
        <f>'آبان 1400'!H615</f>
        <v>خوزستان</v>
      </c>
      <c r="G613" s="424" t="str">
        <f>'آبان 1400'!I615</f>
        <v>447-700-3529427-1</v>
      </c>
      <c r="H613" s="424">
        <f>'آبان 1400'!J615</f>
        <v>1860622674</v>
      </c>
      <c r="I613" s="425">
        <f>'آبان 1400'!BH615</f>
        <v>78438672</v>
      </c>
      <c r="K613" s="426">
        <f>'آبان 1400'!BH615</f>
        <v>78438672</v>
      </c>
      <c r="L613" s="426">
        <f t="shared" si="9"/>
        <v>0</v>
      </c>
      <c r="M613" s="427"/>
      <c r="N613" s="426"/>
    </row>
    <row r="614" spans="2:14" s="423" customFormat="1" ht="11.25" customHeight="1" x14ac:dyDescent="0.2">
      <c r="B614" s="424">
        <f>'آبان 1400'!B616</f>
        <v>610</v>
      </c>
      <c r="C614" s="424" t="str">
        <f>'آبان 1400'!E616</f>
        <v>احمد</v>
      </c>
      <c r="D614" s="424" t="str">
        <f>'آبان 1400'!F616</f>
        <v>توپال</v>
      </c>
      <c r="E614" s="424" t="str">
        <f>'آبان 1400'!G616</f>
        <v>نگهبان</v>
      </c>
      <c r="F614" s="424" t="str">
        <f>'آبان 1400'!H616</f>
        <v>خوزستان</v>
      </c>
      <c r="G614" s="424" t="str">
        <f>'آبان 1400'!I616</f>
        <v>250-700-3600051-1</v>
      </c>
      <c r="H614" s="424">
        <f>'آبان 1400'!J616</f>
        <v>829773800</v>
      </c>
      <c r="I614" s="425">
        <f>'آبان 1400'!BH616</f>
        <v>69032979</v>
      </c>
      <c r="K614" s="426">
        <f>'آبان 1400'!BH616</f>
        <v>69032979</v>
      </c>
      <c r="L614" s="426">
        <f t="shared" si="9"/>
        <v>0</v>
      </c>
      <c r="M614" s="427"/>
      <c r="N614" s="426"/>
    </row>
    <row r="615" spans="2:14" s="423" customFormat="1" ht="11.25" customHeight="1" x14ac:dyDescent="0.2">
      <c r="B615" s="424">
        <f>'آبان 1400'!B617</f>
        <v>611</v>
      </c>
      <c r="C615" s="424" t="str">
        <f>'آبان 1400'!E617</f>
        <v>کیانوش</v>
      </c>
      <c r="D615" s="424" t="str">
        <f>'آبان 1400'!F617</f>
        <v>محمدی رجا</v>
      </c>
      <c r="E615" s="424" t="str">
        <f>'آبان 1400'!G617</f>
        <v>نگهبان</v>
      </c>
      <c r="F615" s="424" t="str">
        <f>'آبان 1400'!H617</f>
        <v>خوزستان</v>
      </c>
      <c r="G615" s="424" t="str">
        <f>'آبان 1400'!I617</f>
        <v>160-700-3599685-1</v>
      </c>
      <c r="H615" s="424">
        <f>'آبان 1400'!J617</f>
        <v>1972365436</v>
      </c>
      <c r="I615" s="425">
        <f>'آبان 1400'!BH617</f>
        <v>66377484</v>
      </c>
      <c r="K615" s="426">
        <f>'آبان 1400'!BH617</f>
        <v>66377484</v>
      </c>
      <c r="L615" s="426">
        <f t="shared" si="9"/>
        <v>0</v>
      </c>
      <c r="M615" s="427"/>
      <c r="N615" s="426"/>
    </row>
    <row r="616" spans="2:14" s="423" customFormat="1" ht="11.25" customHeight="1" x14ac:dyDescent="0.2">
      <c r="B616" s="424">
        <f>'آبان 1400'!B618</f>
        <v>612</v>
      </c>
      <c r="C616" s="424" t="str">
        <f>'آبان 1400'!E618</f>
        <v>رشید</v>
      </c>
      <c r="D616" s="424" t="str">
        <f>'آبان 1400'!F618</f>
        <v>مجدمی</v>
      </c>
      <c r="E616" s="424" t="str">
        <f>'آبان 1400'!G618</f>
        <v>نگهبان</v>
      </c>
      <c r="F616" s="424" t="str">
        <f>'آبان 1400'!H618</f>
        <v>خوزستان</v>
      </c>
      <c r="G616" s="424" t="str">
        <f>'آبان 1400'!I618</f>
        <v>314-12-3697129-1</v>
      </c>
      <c r="H616" s="424">
        <f>'آبان 1400'!J618</f>
        <v>1819875504</v>
      </c>
      <c r="I616" s="425">
        <f>'آبان 1400'!BH618</f>
        <v>74343969</v>
      </c>
      <c r="K616" s="426">
        <f>'آبان 1400'!BH618</f>
        <v>74343969</v>
      </c>
      <c r="L616" s="426">
        <f t="shared" si="9"/>
        <v>0</v>
      </c>
      <c r="M616" s="427"/>
      <c r="N616" s="426"/>
    </row>
    <row r="617" spans="2:14" s="423" customFormat="1" ht="11.25" customHeight="1" x14ac:dyDescent="0.2">
      <c r="B617" s="424">
        <f>'آبان 1400'!B619</f>
        <v>613</v>
      </c>
      <c r="C617" s="424" t="str">
        <f>'آبان 1400'!E619</f>
        <v>حسن</v>
      </c>
      <c r="D617" s="424" t="str">
        <f>'آبان 1400'!F619</f>
        <v>علی پور منصور آباد</v>
      </c>
      <c r="E617" s="424" t="str">
        <f>'آبان 1400'!G619</f>
        <v>نگهبان</v>
      </c>
      <c r="F617" s="424" t="str">
        <f>'آبان 1400'!H619</f>
        <v>خوزستان</v>
      </c>
      <c r="G617" s="424" t="str">
        <f>'آبان 1400'!I619</f>
        <v>345-12-3744066-1</v>
      </c>
      <c r="H617" s="424">
        <f>'آبان 1400'!J619</f>
        <v>4232063625</v>
      </c>
      <c r="I617" s="425">
        <f>'آبان 1400'!BH619</f>
        <v>70472187</v>
      </c>
      <c r="K617" s="426">
        <f>'آبان 1400'!BH619</f>
        <v>70472187</v>
      </c>
      <c r="L617" s="426">
        <f t="shared" si="9"/>
        <v>0</v>
      </c>
      <c r="M617" s="427"/>
      <c r="N617" s="426"/>
    </row>
    <row r="618" spans="2:14" s="423" customFormat="1" ht="11.25" customHeight="1" x14ac:dyDescent="0.2">
      <c r="B618" s="424">
        <f>'آبان 1400'!B620</f>
        <v>614</v>
      </c>
      <c r="C618" s="424" t="str">
        <f>'آبان 1400'!E620</f>
        <v>محمدرضا</v>
      </c>
      <c r="D618" s="424" t="str">
        <f>'آبان 1400'!F620</f>
        <v>بریحی عبودزاده</v>
      </c>
      <c r="E618" s="424" t="str">
        <f>'آبان 1400'!G620</f>
        <v>نگهبان</v>
      </c>
      <c r="F618" s="424" t="str">
        <f>'آبان 1400'!H620</f>
        <v>خوزستان</v>
      </c>
      <c r="G618" s="424" t="str">
        <f>'آبان 1400'!I620</f>
        <v>250-700-4118807-1</v>
      </c>
      <c r="H618" s="424">
        <f>'آبان 1400'!J620</f>
        <v>2300396750</v>
      </c>
      <c r="I618" s="425">
        <f>'آبان 1400'!BH620</f>
        <v>71853546</v>
      </c>
      <c r="K618" s="426">
        <f>'آبان 1400'!BH620</f>
        <v>71853546</v>
      </c>
      <c r="L618" s="426">
        <f t="shared" si="9"/>
        <v>0</v>
      </c>
      <c r="M618" s="427"/>
      <c r="N618" s="426"/>
    </row>
    <row r="619" spans="2:14" s="423" customFormat="1" ht="11.25" customHeight="1" x14ac:dyDescent="0.2">
      <c r="B619" s="424">
        <f>'آبان 1400'!B621</f>
        <v>615</v>
      </c>
      <c r="C619" s="424" t="str">
        <f>'آبان 1400'!E621</f>
        <v>محمدرضا</v>
      </c>
      <c r="D619" s="424" t="str">
        <f>'آبان 1400'!F621</f>
        <v>مزدک</v>
      </c>
      <c r="E619" s="424" t="str">
        <f>'آبان 1400'!G621</f>
        <v>نگهبان</v>
      </c>
      <c r="F619" s="424" t="str">
        <f>'آبان 1400'!H621</f>
        <v>خوزستان</v>
      </c>
      <c r="G619" s="424" t="str">
        <f>'آبان 1400'!I621</f>
        <v>355-12-2944800-1</v>
      </c>
      <c r="H619" s="424">
        <f>'آبان 1400'!J621</f>
        <v>4679724153</v>
      </c>
      <c r="I619" s="425">
        <f>'آبان 1400'!BH621</f>
        <v>72092781</v>
      </c>
      <c r="K619" s="426">
        <f>'آبان 1400'!BH621</f>
        <v>72092781</v>
      </c>
      <c r="L619" s="426">
        <f t="shared" si="9"/>
        <v>0</v>
      </c>
      <c r="M619" s="427"/>
      <c r="N619" s="426"/>
    </row>
    <row r="620" spans="2:14" s="423" customFormat="1" ht="11.25" customHeight="1" x14ac:dyDescent="0.2">
      <c r="B620" s="424">
        <f>'آبان 1400'!B622</f>
        <v>616</v>
      </c>
      <c r="C620" s="424" t="str">
        <f>'آبان 1400'!E622</f>
        <v>حمید</v>
      </c>
      <c r="D620" s="424" t="str">
        <f>'آبان 1400'!F622</f>
        <v>سجادی نژاد</v>
      </c>
      <c r="E620" s="424" t="str">
        <f>'آبان 1400'!G622</f>
        <v>نگهبان</v>
      </c>
      <c r="F620" s="424" t="str">
        <f>'آبان 1400'!H622</f>
        <v>اصفهان</v>
      </c>
      <c r="G620" s="424" t="str">
        <f>'آبان 1400'!I622</f>
        <v>382-813-2948161-1</v>
      </c>
      <c r="H620" s="424">
        <f>'آبان 1400'!J622</f>
        <v>1281781339</v>
      </c>
      <c r="I620" s="425">
        <f>'آبان 1400'!BH622</f>
        <v>69032979</v>
      </c>
      <c r="K620" s="426">
        <f>'آبان 1400'!BH622</f>
        <v>69032979</v>
      </c>
      <c r="L620" s="426">
        <f t="shared" si="9"/>
        <v>0</v>
      </c>
      <c r="M620" s="427"/>
      <c r="N620" s="426"/>
    </row>
    <row r="621" spans="2:14" s="423" customFormat="1" ht="11.25" customHeight="1" x14ac:dyDescent="0.2">
      <c r="B621" s="424">
        <f>'آبان 1400'!B623</f>
        <v>617</v>
      </c>
      <c r="C621" s="424" t="str">
        <f>'آبان 1400'!E623</f>
        <v>حسن</v>
      </c>
      <c r="D621" s="424" t="str">
        <f>'آبان 1400'!F623</f>
        <v>اسکندری جهمانی</v>
      </c>
      <c r="E621" s="424" t="str">
        <f>'آبان 1400'!G623</f>
        <v>نگهبان</v>
      </c>
      <c r="F621" s="424" t="str">
        <f>'آبان 1400'!H623</f>
        <v>اصفهان</v>
      </c>
      <c r="G621" s="424" t="str">
        <f>'آبان 1400'!I623</f>
        <v>382-813-2294100-1</v>
      </c>
      <c r="H621" s="424">
        <f>'آبان 1400'!J623</f>
        <v>1292292180</v>
      </c>
      <c r="I621" s="425">
        <f>'آبان 1400'!BH623</f>
        <v>57028436</v>
      </c>
      <c r="K621" s="426">
        <f>'آبان 1400'!BH623</f>
        <v>57028436</v>
      </c>
      <c r="L621" s="426">
        <f t="shared" si="9"/>
        <v>0</v>
      </c>
      <c r="M621" s="427"/>
      <c r="N621" s="426"/>
    </row>
    <row r="622" spans="2:14" s="423" customFormat="1" ht="11.25" customHeight="1" x14ac:dyDescent="0.2">
      <c r="B622" s="424">
        <f>'آبان 1400'!B624</f>
        <v>618</v>
      </c>
      <c r="C622" s="424" t="str">
        <f>'آبان 1400'!E624</f>
        <v>داود</v>
      </c>
      <c r="D622" s="424" t="str">
        <f>'آبان 1400'!F624</f>
        <v>بهشتی پیکانی</v>
      </c>
      <c r="E622" s="424" t="str">
        <f>'آبان 1400'!G624</f>
        <v>نگهبان</v>
      </c>
      <c r="F622" s="424" t="str">
        <f>'آبان 1400'!H624</f>
        <v>اصفهان</v>
      </c>
      <c r="G622" s="424" t="str">
        <f>'آبان 1400'!I624</f>
        <v>131-813-2185651-1</v>
      </c>
      <c r="H622" s="424">
        <f>'آبان 1400'!J624</f>
        <v>1281892580</v>
      </c>
      <c r="I622" s="425">
        <f>'آبان 1400'!BH624</f>
        <v>74156569</v>
      </c>
      <c r="K622" s="426">
        <f>'آبان 1400'!BH624</f>
        <v>74156569</v>
      </c>
      <c r="L622" s="426">
        <f t="shared" si="9"/>
        <v>0</v>
      </c>
      <c r="M622" s="427"/>
      <c r="N622" s="426"/>
    </row>
    <row r="623" spans="2:14" s="423" customFormat="1" ht="11.25" customHeight="1" x14ac:dyDescent="0.2">
      <c r="B623" s="424">
        <f>'آبان 1400'!B625</f>
        <v>619</v>
      </c>
      <c r="C623" s="424" t="str">
        <f>'آبان 1400'!E625</f>
        <v>دانیال</v>
      </c>
      <c r="D623" s="424" t="str">
        <f>'آبان 1400'!F625</f>
        <v>گورهگاهی</v>
      </c>
      <c r="E623" s="424" t="str">
        <f>'آبان 1400'!G625</f>
        <v>نگهبان</v>
      </c>
      <c r="F623" s="424" t="str">
        <f>'آبان 1400'!H625</f>
        <v>اصفهان</v>
      </c>
      <c r="G623" s="424" t="str">
        <f>'آبان 1400'!I625</f>
        <v>382-813-2186261-1</v>
      </c>
      <c r="H623" s="424">
        <f>'آبان 1400'!J625</f>
        <v>2372497790</v>
      </c>
      <c r="I623" s="425">
        <f>'آبان 1400'!BH625</f>
        <v>68470779</v>
      </c>
      <c r="K623" s="426">
        <f>'آبان 1400'!BH625</f>
        <v>68470779</v>
      </c>
      <c r="L623" s="426">
        <f t="shared" si="9"/>
        <v>0</v>
      </c>
      <c r="M623" s="427"/>
      <c r="N623" s="426"/>
    </row>
    <row r="624" spans="2:14" s="423" customFormat="1" ht="11.25" customHeight="1" x14ac:dyDescent="0.2">
      <c r="B624" s="424">
        <f>'آبان 1400'!B626</f>
        <v>620</v>
      </c>
      <c r="C624" s="424" t="str">
        <f>'آبان 1400'!E626</f>
        <v>پرویز</v>
      </c>
      <c r="D624" s="424" t="str">
        <f>'آبان 1400'!F626</f>
        <v>نظر خدابخشی</v>
      </c>
      <c r="E624" s="424" t="str">
        <f>'آبان 1400'!G626</f>
        <v>نگهبان</v>
      </c>
      <c r="F624" s="424" t="str">
        <f>'آبان 1400'!H626</f>
        <v>اصفهان</v>
      </c>
      <c r="G624" s="424" t="str">
        <f>'آبان 1400'!I626</f>
        <v>131-815-926261-1</v>
      </c>
      <c r="H624" s="424">
        <f>'آبان 1400'!J626</f>
        <v>1971399353</v>
      </c>
      <c r="I624" s="425">
        <f>'آبان 1400'!BH626</f>
        <v>68658179</v>
      </c>
      <c r="K624" s="426">
        <f>'آبان 1400'!BH626</f>
        <v>68658179</v>
      </c>
      <c r="L624" s="426">
        <f t="shared" si="9"/>
        <v>0</v>
      </c>
      <c r="M624" s="427"/>
      <c r="N624" s="426"/>
    </row>
    <row r="625" spans="2:14" s="423" customFormat="1" ht="11.25" customHeight="1" x14ac:dyDescent="0.2">
      <c r="B625" s="424">
        <f>'آبان 1400'!B627</f>
        <v>621</v>
      </c>
      <c r="C625" s="424" t="str">
        <f>'آبان 1400'!E627</f>
        <v>عباس</v>
      </c>
      <c r="D625" s="424" t="str">
        <f>'آبان 1400'!F627</f>
        <v>قنبریها نجف آبادی</v>
      </c>
      <c r="E625" s="424" t="str">
        <f>'آبان 1400'!G627</f>
        <v>نگهبان</v>
      </c>
      <c r="F625" s="424" t="str">
        <f>'آبان 1400'!H627</f>
        <v>اصفهان</v>
      </c>
      <c r="G625" s="424" t="str">
        <f>'آبان 1400'!I627</f>
        <v>131-813-2657267-1</v>
      </c>
      <c r="H625" s="424">
        <f>'آبان 1400'!J627</f>
        <v>1091422184</v>
      </c>
      <c r="I625" s="425">
        <f>'آبان 1400'!BH627</f>
        <v>58753931</v>
      </c>
      <c r="K625" s="426">
        <f>'آبان 1400'!BH627</f>
        <v>58753931</v>
      </c>
      <c r="L625" s="426">
        <f t="shared" si="9"/>
        <v>0</v>
      </c>
      <c r="M625" s="427"/>
      <c r="N625" s="426"/>
    </row>
    <row r="626" spans="2:14" s="423" customFormat="1" ht="11.25" customHeight="1" x14ac:dyDescent="0.2">
      <c r="B626" s="424">
        <f>'آبان 1400'!B628</f>
        <v>622</v>
      </c>
      <c r="C626" s="424" t="str">
        <f>'آبان 1400'!E628</f>
        <v xml:space="preserve">میلاد </v>
      </c>
      <c r="D626" s="424" t="str">
        <f>'آبان 1400'!F628</f>
        <v>شبان زاده</v>
      </c>
      <c r="E626" s="424" t="str">
        <f>'آبان 1400'!G628</f>
        <v>نگهبان</v>
      </c>
      <c r="F626" s="424" t="str">
        <f>'آبان 1400'!H628</f>
        <v>اصفهان</v>
      </c>
      <c r="G626" s="424" t="str">
        <f>'آبان 1400'!I628</f>
        <v>131-813-2903149-1</v>
      </c>
      <c r="H626" s="424">
        <f>'آبان 1400'!J628</f>
        <v>1271978903</v>
      </c>
      <c r="I626" s="425">
        <f>'آبان 1400'!BH628</f>
        <v>54186941</v>
      </c>
      <c r="K626" s="426">
        <f>'آبان 1400'!BH628</f>
        <v>54186941</v>
      </c>
      <c r="L626" s="426">
        <f t="shared" si="9"/>
        <v>0</v>
      </c>
      <c r="M626" s="427"/>
      <c r="N626" s="426"/>
    </row>
    <row r="627" spans="2:14" s="423" customFormat="1" ht="11.25" customHeight="1" x14ac:dyDescent="0.2">
      <c r="B627" s="424">
        <f>'آبان 1400'!B629</f>
        <v>623</v>
      </c>
      <c r="C627" s="424" t="str">
        <f>'آبان 1400'!E629</f>
        <v>حسن</v>
      </c>
      <c r="D627" s="424" t="str">
        <f>'آبان 1400'!F629</f>
        <v>ویسی</v>
      </c>
      <c r="E627" s="424" t="str">
        <f>'آبان 1400'!G629</f>
        <v>نگهبان</v>
      </c>
      <c r="F627" s="424" t="str">
        <f>'آبان 1400'!H629</f>
        <v>اصفهان</v>
      </c>
      <c r="G627" s="424" t="str">
        <f>'آبان 1400'!I629</f>
        <v>259-813-2985680-1</v>
      </c>
      <c r="H627" s="424">
        <f>'آبان 1400'!J629</f>
        <v>1293085685</v>
      </c>
      <c r="I627" s="425">
        <f>'آبان 1400'!BH629</f>
        <v>69032979</v>
      </c>
      <c r="K627" s="426">
        <f>'آبان 1400'!BH629</f>
        <v>69032979</v>
      </c>
      <c r="L627" s="426">
        <f t="shared" si="9"/>
        <v>0</v>
      </c>
      <c r="M627" s="427"/>
      <c r="N627" s="426"/>
    </row>
    <row r="628" spans="2:14" s="423" customFormat="1" ht="11.25" customHeight="1" x14ac:dyDescent="0.2">
      <c r="B628" s="424">
        <f>'آبان 1400'!B630</f>
        <v>624</v>
      </c>
      <c r="C628" s="424" t="str">
        <f>'آبان 1400'!E630</f>
        <v>مجید</v>
      </c>
      <c r="D628" s="424" t="str">
        <f>'آبان 1400'!F630</f>
        <v>شاهمرادی</v>
      </c>
      <c r="E628" s="424" t="str">
        <f>'آبان 1400'!G630</f>
        <v>نگهبان</v>
      </c>
      <c r="F628" s="424" t="str">
        <f>'آبان 1400'!H630</f>
        <v>اصفهان</v>
      </c>
      <c r="G628" s="424" t="str">
        <f>'آبان 1400'!I630</f>
        <v>131-813-3000691-1</v>
      </c>
      <c r="H628" s="424">
        <f>'آبان 1400'!J630</f>
        <v>1286937280</v>
      </c>
      <c r="I628" s="425">
        <f>'آبان 1400'!BH630</f>
        <v>66377484</v>
      </c>
      <c r="K628" s="426">
        <f>'آبان 1400'!BH630</f>
        <v>66377484</v>
      </c>
      <c r="L628" s="426">
        <f t="shared" si="9"/>
        <v>0</v>
      </c>
      <c r="M628" s="427"/>
      <c r="N628" s="426"/>
    </row>
    <row r="629" spans="2:14" s="423" customFormat="1" ht="11.25" customHeight="1" x14ac:dyDescent="0.2">
      <c r="B629" s="424">
        <f>'آبان 1400'!B631</f>
        <v>625</v>
      </c>
      <c r="C629" s="424" t="str">
        <f>'آبان 1400'!E631</f>
        <v>محمد جعفر</v>
      </c>
      <c r="D629" s="424" t="str">
        <f>'آبان 1400'!F631</f>
        <v>غلامی مندر جاتی</v>
      </c>
      <c r="E629" s="424" t="str">
        <f>'آبان 1400'!G631</f>
        <v>نگهبان</v>
      </c>
      <c r="F629" s="424" t="str">
        <f>'آبان 1400'!H631</f>
        <v>اصفهان</v>
      </c>
      <c r="G629" s="424" t="str">
        <f>'آبان 1400'!I631</f>
        <v>131-800-24343-1</v>
      </c>
      <c r="H629" s="424">
        <f>'آبان 1400'!J631</f>
        <v>5759654586</v>
      </c>
      <c r="I629" s="425">
        <f>'آبان 1400'!BH631</f>
        <v>74343969</v>
      </c>
      <c r="K629" s="426">
        <f>'آبان 1400'!BH631</f>
        <v>74343969</v>
      </c>
      <c r="L629" s="426">
        <f t="shared" si="9"/>
        <v>0</v>
      </c>
      <c r="M629" s="427"/>
      <c r="N629" s="426"/>
    </row>
    <row r="630" spans="2:14" s="423" customFormat="1" ht="11.25" customHeight="1" x14ac:dyDescent="0.2">
      <c r="B630" s="424">
        <f>'آبان 1400'!B632</f>
        <v>626</v>
      </c>
      <c r="C630" s="424" t="str">
        <f>'آبان 1400'!E632</f>
        <v>حمید رضا</v>
      </c>
      <c r="D630" s="424" t="str">
        <f>'آبان 1400'!F632</f>
        <v>مختاری</v>
      </c>
      <c r="E630" s="424" t="str">
        <f>'آبان 1400'!G632</f>
        <v>نگهبان</v>
      </c>
      <c r="F630" s="424" t="str">
        <f>'آبان 1400'!H632</f>
        <v>اصفهان</v>
      </c>
      <c r="G630" s="424" t="str">
        <f>'آبان 1400'!I632</f>
        <v>131-813-935795-1</v>
      </c>
      <c r="H630" s="424">
        <f>'آبان 1400'!J632</f>
        <v>5499393125</v>
      </c>
      <c r="I630" s="425">
        <f>'آبان 1400'!BH632</f>
        <v>56470436</v>
      </c>
      <c r="K630" s="426">
        <f>'آبان 1400'!BH632</f>
        <v>56470436</v>
      </c>
      <c r="L630" s="426">
        <f t="shared" si="9"/>
        <v>0</v>
      </c>
      <c r="M630" s="427"/>
      <c r="N630" s="426"/>
    </row>
    <row r="631" spans="2:14" s="423" customFormat="1" ht="11.25" customHeight="1" x14ac:dyDescent="0.2">
      <c r="B631" s="424">
        <f>'آبان 1400'!B633</f>
        <v>627</v>
      </c>
      <c r="C631" s="424" t="str">
        <f>'آبان 1400'!E633</f>
        <v>سیامک</v>
      </c>
      <c r="D631" s="424" t="str">
        <f>'آبان 1400'!F633</f>
        <v>کریم پور</v>
      </c>
      <c r="E631" s="424" t="str">
        <f>'آبان 1400'!G633</f>
        <v>نگهبان</v>
      </c>
      <c r="F631" s="424" t="str">
        <f>'آبان 1400'!H633</f>
        <v>اصفهان</v>
      </c>
      <c r="G631" s="424" t="str">
        <f>'آبان 1400'!I633</f>
        <v>131-813-3354770-1</v>
      </c>
      <c r="H631" s="424">
        <f>'آبان 1400'!J633</f>
        <v>4689116725</v>
      </c>
      <c r="I631" s="425">
        <f>'آبان 1400'!BH633</f>
        <v>66190084</v>
      </c>
      <c r="K631" s="426">
        <f>'آبان 1400'!BH633</f>
        <v>66190084</v>
      </c>
      <c r="L631" s="426">
        <f t="shared" si="9"/>
        <v>0</v>
      </c>
      <c r="M631" s="427"/>
      <c r="N631" s="426"/>
    </row>
    <row r="632" spans="2:14" s="423" customFormat="1" ht="11.25" customHeight="1" x14ac:dyDescent="0.2">
      <c r="B632" s="424">
        <f>'آبان 1400'!B634</f>
        <v>628</v>
      </c>
      <c r="C632" s="424" t="str">
        <f>'آبان 1400'!E634</f>
        <v>حسام</v>
      </c>
      <c r="D632" s="424" t="str">
        <f>'آبان 1400'!F634</f>
        <v>فتاحی</v>
      </c>
      <c r="E632" s="424" t="str">
        <f>'آبان 1400'!G634</f>
        <v>نگهبان</v>
      </c>
      <c r="F632" s="424" t="str">
        <f>'آبان 1400'!H634</f>
        <v>اصفهان</v>
      </c>
      <c r="G632" s="424" t="str">
        <f>'آبان 1400'!I634</f>
        <v>311-813-3437892-1</v>
      </c>
      <c r="H632" s="424">
        <f>'آبان 1400'!J634</f>
        <v>5100014131</v>
      </c>
      <c r="I632" s="425">
        <f>'آبان 1400'!BH634</f>
        <v>69032979</v>
      </c>
      <c r="K632" s="426">
        <f>'آبان 1400'!BH634</f>
        <v>69032979</v>
      </c>
      <c r="L632" s="426">
        <f t="shared" si="9"/>
        <v>0</v>
      </c>
      <c r="M632" s="427"/>
      <c r="N632" s="426"/>
    </row>
    <row r="633" spans="2:14" s="423" customFormat="1" ht="11.25" customHeight="1" x14ac:dyDescent="0.2">
      <c r="B633" s="424">
        <f>'آبان 1400'!B635</f>
        <v>629</v>
      </c>
      <c r="C633" s="424" t="str">
        <f>'آبان 1400'!E635</f>
        <v>محمد</v>
      </c>
      <c r="D633" s="424" t="str">
        <f>'آبان 1400'!F635</f>
        <v>شکرانی</v>
      </c>
      <c r="E633" s="424" t="str">
        <f>'آبان 1400'!G635</f>
        <v>نگهبان</v>
      </c>
      <c r="F633" s="424" t="str">
        <f>'آبان 1400'!H635</f>
        <v>اصفهان</v>
      </c>
      <c r="G633" s="424" t="str">
        <f>'آبان 1400'!I635</f>
        <v>213-800-1825959-1</v>
      </c>
      <c r="H633" s="424">
        <f>'آبان 1400'!J635</f>
        <v>1142355780</v>
      </c>
      <c r="I633" s="425">
        <f>'آبان 1400'!BH635</f>
        <v>54558941</v>
      </c>
      <c r="K633" s="426">
        <f>'آبان 1400'!BH635</f>
        <v>54558941</v>
      </c>
      <c r="L633" s="426">
        <f t="shared" si="9"/>
        <v>0</v>
      </c>
      <c r="M633" s="427"/>
      <c r="N633" s="426"/>
    </row>
    <row r="634" spans="2:14" s="423" customFormat="1" ht="11.25" customHeight="1" x14ac:dyDescent="0.2">
      <c r="B634" s="424">
        <f>'آبان 1400'!B636</f>
        <v>630</v>
      </c>
      <c r="C634" s="424" t="str">
        <f>'آبان 1400'!E636</f>
        <v xml:space="preserve">ناصر </v>
      </c>
      <c r="D634" s="424" t="str">
        <f>'آبان 1400'!F636</f>
        <v>گودرزی</v>
      </c>
      <c r="E634" s="424" t="str">
        <f>'آبان 1400'!G636</f>
        <v>نگهبان</v>
      </c>
      <c r="F634" s="424" t="str">
        <f>'آبان 1400'!H636</f>
        <v>اصفهان</v>
      </c>
      <c r="G634" s="424" t="str">
        <f>'آبان 1400'!I636</f>
        <v>131-700-3530861-1</v>
      </c>
      <c r="H634" s="424">
        <f>'آبان 1400'!J636</f>
        <v>1290449481</v>
      </c>
      <c r="I634" s="425">
        <f>'آبان 1400'!BH636</f>
        <v>74499474</v>
      </c>
      <c r="K634" s="426">
        <f>'آبان 1400'!BH636</f>
        <v>74499474</v>
      </c>
      <c r="L634" s="426">
        <f t="shared" si="9"/>
        <v>0</v>
      </c>
      <c r="M634" s="427"/>
      <c r="N634" s="426"/>
    </row>
    <row r="635" spans="2:14" s="423" customFormat="1" ht="11.25" customHeight="1" x14ac:dyDescent="0.2">
      <c r="B635" s="424">
        <f>'آبان 1400'!B637</f>
        <v>631</v>
      </c>
      <c r="C635" s="424" t="str">
        <f>'آبان 1400'!E637</f>
        <v xml:space="preserve">سروش </v>
      </c>
      <c r="D635" s="424" t="str">
        <f>'آبان 1400'!F637</f>
        <v>ستوده</v>
      </c>
      <c r="E635" s="424" t="str">
        <f>'آبان 1400'!G637</f>
        <v>نگهبان</v>
      </c>
      <c r="F635" s="424" t="str">
        <f>'آبان 1400'!H637</f>
        <v>اصفهان</v>
      </c>
      <c r="G635" s="424" t="str">
        <f>'آبان 1400'!I637</f>
        <v>131-700-3531873-1</v>
      </c>
      <c r="H635" s="424">
        <f>'آبان 1400'!J637</f>
        <v>1960383930</v>
      </c>
      <c r="I635" s="425">
        <f>'آبان 1400'!BH637</f>
        <v>66377484</v>
      </c>
      <c r="K635" s="426">
        <f>'آبان 1400'!BH637</f>
        <v>66377484</v>
      </c>
      <c r="L635" s="426">
        <f t="shared" si="9"/>
        <v>0</v>
      </c>
      <c r="M635" s="427"/>
      <c r="N635" s="426"/>
    </row>
    <row r="636" spans="2:14" s="423" customFormat="1" ht="11.25" customHeight="1" x14ac:dyDescent="0.2">
      <c r="B636" s="424">
        <f>'آبان 1400'!B638</f>
        <v>632</v>
      </c>
      <c r="C636" s="424" t="str">
        <f>'آبان 1400'!E638</f>
        <v>اکبر</v>
      </c>
      <c r="D636" s="424" t="str">
        <f>'آبان 1400'!F638</f>
        <v>خسروی چاله سیاهی</v>
      </c>
      <c r="E636" s="424" t="str">
        <f>'آبان 1400'!G638</f>
        <v>نگهبان</v>
      </c>
      <c r="F636" s="424" t="str">
        <f>'آبان 1400'!H638</f>
        <v>اصفهان</v>
      </c>
      <c r="G636" s="424" t="str">
        <f>'آبان 1400'!I638</f>
        <v>131-813-8106528-1</v>
      </c>
      <c r="H636" s="424">
        <f>'آبان 1400'!J638</f>
        <v>600492079</v>
      </c>
      <c r="I636" s="425">
        <f>'آبان 1400'!BH638</f>
        <v>71313674</v>
      </c>
      <c r="K636" s="426">
        <f>'آبان 1400'!BH638</f>
        <v>71313674</v>
      </c>
      <c r="L636" s="426">
        <f t="shared" si="9"/>
        <v>0</v>
      </c>
      <c r="M636" s="427"/>
      <c r="N636" s="426"/>
    </row>
    <row r="637" spans="2:14" s="423" customFormat="1" ht="11.25" customHeight="1" x14ac:dyDescent="0.2">
      <c r="B637" s="424">
        <f>'آبان 1400'!B639</f>
        <v>633</v>
      </c>
      <c r="C637" s="424" t="str">
        <f>'آبان 1400'!E639</f>
        <v>صمد</v>
      </c>
      <c r="D637" s="424" t="str">
        <f>'آبان 1400'!F639</f>
        <v>سلطاني دلگشا</v>
      </c>
      <c r="E637" s="424" t="str">
        <f>'آبان 1400'!G639</f>
        <v>نگهبان</v>
      </c>
      <c r="F637" s="424" t="str">
        <f>'آبان 1400'!H639</f>
        <v>خراسان رضوی</v>
      </c>
      <c r="G637" s="424" t="str">
        <f>'آبان 1400'!I639</f>
        <v>177-813-2182152-1</v>
      </c>
      <c r="H637" s="424" t="str">
        <f>'آبان 1400'!J639</f>
        <v>0934470863</v>
      </c>
      <c r="I637" s="425">
        <f>'آبان 1400'!BH639</f>
        <v>69032979</v>
      </c>
      <c r="K637" s="426">
        <f>'آبان 1400'!BH639</f>
        <v>69032979</v>
      </c>
      <c r="L637" s="426">
        <f t="shared" si="9"/>
        <v>0</v>
      </c>
      <c r="M637" s="427"/>
      <c r="N637" s="426"/>
    </row>
    <row r="638" spans="2:14" s="423" customFormat="1" ht="11.25" customHeight="1" x14ac:dyDescent="0.2">
      <c r="B638" s="424">
        <f>'آبان 1400'!B640</f>
        <v>634</v>
      </c>
      <c r="C638" s="424" t="str">
        <f>'آبان 1400'!E640</f>
        <v>غلامرضا</v>
      </c>
      <c r="D638" s="424" t="str">
        <f>'آبان 1400'!F640</f>
        <v>خدابنده</v>
      </c>
      <c r="E638" s="424" t="str">
        <f>'آبان 1400'!G640</f>
        <v>نگهبان</v>
      </c>
      <c r="F638" s="424" t="str">
        <f>'آبان 1400'!H640</f>
        <v>خراسان رضوی</v>
      </c>
      <c r="G638" s="424" t="str">
        <f>'آبان 1400'!I640</f>
        <v>177-813-6675930-1</v>
      </c>
      <c r="H638" s="424" t="str">
        <f>'آبان 1400'!J640</f>
        <v>0901155055</v>
      </c>
      <c r="I638" s="425">
        <f>'آبان 1400'!BH640</f>
        <v>61543931</v>
      </c>
      <c r="K638" s="426">
        <f>'آبان 1400'!BH640</f>
        <v>61543931</v>
      </c>
      <c r="L638" s="426">
        <f t="shared" si="9"/>
        <v>0</v>
      </c>
      <c r="M638" s="427"/>
      <c r="N638" s="426"/>
    </row>
    <row r="639" spans="2:14" s="423" customFormat="1" ht="11.25" customHeight="1" x14ac:dyDescent="0.2">
      <c r="B639" s="424">
        <f>'آبان 1400'!B641</f>
        <v>635</v>
      </c>
      <c r="C639" s="424" t="str">
        <f>'آبان 1400'!E641</f>
        <v>علي</v>
      </c>
      <c r="D639" s="424" t="str">
        <f>'آبان 1400'!F641</f>
        <v>دلير</v>
      </c>
      <c r="E639" s="424" t="str">
        <f>'آبان 1400'!G641</f>
        <v>نگهبان</v>
      </c>
      <c r="F639" s="424" t="str">
        <f>'آبان 1400'!H641</f>
        <v>خراسان رضوی</v>
      </c>
      <c r="G639" s="424" t="str">
        <f>'آبان 1400'!I641</f>
        <v>177-800-299399-1</v>
      </c>
      <c r="H639" s="424" t="str">
        <f>'آبان 1400'!J641</f>
        <v>0944413951</v>
      </c>
      <c r="I639" s="425">
        <f>'آبان 1400'!BH641</f>
        <v>71688474</v>
      </c>
      <c r="K639" s="426">
        <f>'آبان 1400'!BH641</f>
        <v>71688474</v>
      </c>
      <c r="L639" s="426">
        <f t="shared" si="9"/>
        <v>0</v>
      </c>
      <c r="M639" s="427"/>
      <c r="N639" s="426"/>
    </row>
    <row r="640" spans="2:14" s="423" customFormat="1" ht="11.25" customHeight="1" x14ac:dyDescent="0.2">
      <c r="B640" s="424">
        <f>'آبان 1400'!B642</f>
        <v>636</v>
      </c>
      <c r="C640" s="424" t="str">
        <f>'آبان 1400'!E642</f>
        <v>غلامرضا</v>
      </c>
      <c r="D640" s="424" t="str">
        <f>'آبان 1400'!F642</f>
        <v>عرفانيان</v>
      </c>
      <c r="E640" s="424" t="str">
        <f>'آبان 1400'!G642</f>
        <v>نگهبان</v>
      </c>
      <c r="F640" s="424" t="str">
        <f>'آبان 1400'!H642</f>
        <v>خراسان رضوی</v>
      </c>
      <c r="G640" s="424" t="str">
        <f>'آبان 1400'!I642</f>
        <v>177-813-1617656-1</v>
      </c>
      <c r="H640" s="424" t="str">
        <f>'آبان 1400'!J642</f>
        <v>0939438445</v>
      </c>
      <c r="I640" s="425">
        <f>'آبان 1400'!BH642</f>
        <v>55116941</v>
      </c>
      <c r="K640" s="426">
        <f>'آبان 1400'!BH642</f>
        <v>55116941</v>
      </c>
      <c r="L640" s="426">
        <f t="shared" si="9"/>
        <v>0</v>
      </c>
      <c r="M640" s="427"/>
      <c r="N640" s="426"/>
    </row>
    <row r="641" spans="2:14" s="423" customFormat="1" ht="11.25" customHeight="1" x14ac:dyDescent="0.2">
      <c r="B641" s="424">
        <f>'آبان 1400'!B643</f>
        <v>637</v>
      </c>
      <c r="C641" s="424" t="str">
        <f>'آبان 1400'!E643</f>
        <v>علي اصغر</v>
      </c>
      <c r="D641" s="424" t="str">
        <f>'آبان 1400'!F643</f>
        <v>برزگر كلاته</v>
      </c>
      <c r="E641" s="424" t="str">
        <f>'آبان 1400'!G643</f>
        <v>نگهبان</v>
      </c>
      <c r="F641" s="424" t="str">
        <f>'آبان 1400'!H643</f>
        <v>خراسان رضوی</v>
      </c>
      <c r="G641" s="424" t="str">
        <f>'آبان 1400'!I643</f>
        <v>177-813-9295865-1</v>
      </c>
      <c r="H641" s="424" t="str">
        <f>'آبان 1400'!J643</f>
        <v>0732199611</v>
      </c>
      <c r="I641" s="425">
        <f>'آبان 1400'!BH643</f>
        <v>74343969</v>
      </c>
      <c r="K641" s="426">
        <f>'آبان 1400'!BH643</f>
        <v>74343969</v>
      </c>
      <c r="L641" s="426">
        <f t="shared" si="9"/>
        <v>0</v>
      </c>
      <c r="M641" s="427"/>
      <c r="N641" s="426"/>
    </row>
    <row r="642" spans="2:14" s="423" customFormat="1" ht="11.25" customHeight="1" x14ac:dyDescent="0.2">
      <c r="B642" s="424">
        <f>'آبان 1400'!B644</f>
        <v>638</v>
      </c>
      <c r="C642" s="424" t="str">
        <f>'آبان 1400'!E644</f>
        <v>حسن</v>
      </c>
      <c r="D642" s="424" t="str">
        <f>'آبان 1400'!F644</f>
        <v>محبي منش</v>
      </c>
      <c r="E642" s="424" t="str">
        <f>'آبان 1400'!G644</f>
        <v>نگهبان</v>
      </c>
      <c r="F642" s="424" t="str">
        <f>'آبان 1400'!H644</f>
        <v>خراسان رضوی</v>
      </c>
      <c r="G642" s="424" t="str">
        <f>'آبان 1400'!I644</f>
        <v>177-800-343576-1</v>
      </c>
      <c r="H642" s="424" t="str">
        <f>'آبان 1400'!J644</f>
        <v>0936758988</v>
      </c>
      <c r="I642" s="425">
        <f>'آبان 1400'!BH644</f>
        <v>56232941</v>
      </c>
      <c r="K642" s="426">
        <f>'آبان 1400'!BH644</f>
        <v>56232941</v>
      </c>
      <c r="L642" s="426">
        <f t="shared" si="9"/>
        <v>0</v>
      </c>
      <c r="M642" s="427"/>
      <c r="N642" s="426"/>
    </row>
    <row r="643" spans="2:14" s="423" customFormat="1" ht="11.25" customHeight="1" x14ac:dyDescent="0.2">
      <c r="B643" s="424">
        <f>'آبان 1400'!B645</f>
        <v>639</v>
      </c>
      <c r="C643" s="424" t="str">
        <f>'آبان 1400'!E645</f>
        <v>غلام حسين</v>
      </c>
      <c r="D643" s="424" t="str">
        <f>'آبان 1400'!F645</f>
        <v>مرادي</v>
      </c>
      <c r="E643" s="424" t="str">
        <f>'آبان 1400'!G645</f>
        <v>نگهبان</v>
      </c>
      <c r="F643" s="424" t="str">
        <f>'آبان 1400'!H645</f>
        <v>خراسان رضوی</v>
      </c>
      <c r="G643" s="424" t="str">
        <f>'آبان 1400'!I645</f>
        <v>177-800-343109-1</v>
      </c>
      <c r="H643" s="424" t="str">
        <f>'آبان 1400'!J645</f>
        <v>0731352343</v>
      </c>
      <c r="I643" s="425">
        <f>'آبان 1400'!BH645</f>
        <v>58888436</v>
      </c>
      <c r="K643" s="426">
        <f>'آبان 1400'!BH645</f>
        <v>58888436</v>
      </c>
      <c r="L643" s="426">
        <f t="shared" si="9"/>
        <v>0</v>
      </c>
      <c r="M643" s="427"/>
      <c r="N643" s="426"/>
    </row>
    <row r="644" spans="2:14" s="423" customFormat="1" ht="11.25" customHeight="1" x14ac:dyDescent="0.2">
      <c r="B644" s="424">
        <f>'آبان 1400'!B646</f>
        <v>640</v>
      </c>
      <c r="C644" s="424" t="str">
        <f>'آبان 1400'!E646</f>
        <v>امير</v>
      </c>
      <c r="D644" s="424" t="str">
        <f>'آبان 1400'!F646</f>
        <v>شايسته لطفي</v>
      </c>
      <c r="E644" s="424" t="str">
        <f>'آبان 1400'!G646</f>
        <v>نگهبان</v>
      </c>
      <c r="F644" s="424" t="str">
        <f>'آبان 1400'!H646</f>
        <v>خراسان رضوی</v>
      </c>
      <c r="G644" s="424" t="str">
        <f>'آبان 1400'!I646</f>
        <v>177-813-2887319-1</v>
      </c>
      <c r="H644" s="424" t="str">
        <f>'آبان 1400'!J646</f>
        <v>0943565715</v>
      </c>
      <c r="I644" s="425">
        <f>'آبان 1400'!BH646</f>
        <v>68845579</v>
      </c>
      <c r="K644" s="426">
        <f>'آبان 1400'!BH646</f>
        <v>68845579</v>
      </c>
      <c r="L644" s="426">
        <f t="shared" si="9"/>
        <v>0</v>
      </c>
      <c r="M644" s="427"/>
      <c r="N644" s="426"/>
    </row>
    <row r="645" spans="2:14" s="423" customFormat="1" ht="11.25" customHeight="1" x14ac:dyDescent="0.2">
      <c r="B645" s="424">
        <f>'آبان 1400'!B647</f>
        <v>641</v>
      </c>
      <c r="C645" s="424" t="str">
        <f>'آبان 1400'!E647</f>
        <v>حسين</v>
      </c>
      <c r="D645" s="424" t="str">
        <f>'آبان 1400'!F647</f>
        <v>كوهستاني</v>
      </c>
      <c r="E645" s="424" t="str">
        <f>'آبان 1400'!G647</f>
        <v>نگهبان</v>
      </c>
      <c r="F645" s="424" t="str">
        <f>'آبان 1400'!H647</f>
        <v>خراسان رضوی</v>
      </c>
      <c r="G645" s="424" t="str">
        <f>'آبان 1400'!I647</f>
        <v>177-813-6888690-1</v>
      </c>
      <c r="H645" s="424" t="str">
        <f>'آبان 1400'!J647</f>
        <v>0920837298</v>
      </c>
      <c r="I645" s="425">
        <f>'آبان 1400'!BH647</f>
        <v>66190084</v>
      </c>
      <c r="K645" s="426">
        <f>'آبان 1400'!BH647</f>
        <v>66190084</v>
      </c>
      <c r="L645" s="426">
        <f t="shared" si="9"/>
        <v>0</v>
      </c>
      <c r="M645" s="427"/>
      <c r="N645" s="426"/>
    </row>
    <row r="646" spans="2:14" s="423" customFormat="1" ht="11.25" customHeight="1" x14ac:dyDescent="0.2">
      <c r="B646" s="424">
        <f>'آبان 1400'!B648</f>
        <v>642</v>
      </c>
      <c r="C646" s="424" t="str">
        <f>'آبان 1400'!E648</f>
        <v>محمد علي</v>
      </c>
      <c r="D646" s="424" t="str">
        <f>'آبان 1400'!F648</f>
        <v>معيني</v>
      </c>
      <c r="E646" s="424" t="str">
        <f>'آبان 1400'!G648</f>
        <v>نگهبان</v>
      </c>
      <c r="F646" s="424" t="str">
        <f>'آبان 1400'!H648</f>
        <v>خراسان رضوی</v>
      </c>
      <c r="G646" s="424" t="str">
        <f>'آبان 1400'!I648</f>
        <v>177-813-4389164-1</v>
      </c>
      <c r="H646" s="424" t="str">
        <f>'آبان 1400'!J648</f>
        <v>0938947672</v>
      </c>
      <c r="I646" s="425">
        <f>'آبان 1400'!BH648</f>
        <v>69032979</v>
      </c>
      <c r="K646" s="426">
        <f>'آبان 1400'!BH648</f>
        <v>69032979</v>
      </c>
      <c r="L646" s="426">
        <f t="shared" ref="L646:L709" si="10">K646-I646</f>
        <v>0</v>
      </c>
      <c r="M646" s="427"/>
      <c r="N646" s="426"/>
    </row>
    <row r="647" spans="2:14" s="423" customFormat="1" ht="11.25" customHeight="1" x14ac:dyDescent="0.2">
      <c r="B647" s="424">
        <f>'آبان 1400'!B649</f>
        <v>643</v>
      </c>
      <c r="C647" s="424" t="str">
        <f>'آبان 1400'!E649</f>
        <v>مرتضي</v>
      </c>
      <c r="D647" s="424" t="str">
        <f>'آبان 1400'!F649</f>
        <v>عرفانيان</v>
      </c>
      <c r="E647" s="424" t="str">
        <f>'آبان 1400'!G649</f>
        <v>نگهبان</v>
      </c>
      <c r="F647" s="424" t="str">
        <f>'آبان 1400'!H649</f>
        <v>خراسان رضوی</v>
      </c>
      <c r="G647" s="424" t="str">
        <f>'آبان 1400'!I649</f>
        <v>177-813-9143540-1</v>
      </c>
      <c r="H647" s="424" t="str">
        <f>'آبان 1400'!J649</f>
        <v>0933486685</v>
      </c>
      <c r="I647" s="425">
        <f>'آبان 1400'!BH649</f>
        <v>63699661</v>
      </c>
      <c r="K647" s="426">
        <f>'آبان 1400'!BH649</f>
        <v>63699661</v>
      </c>
      <c r="L647" s="426">
        <f t="shared" si="10"/>
        <v>0</v>
      </c>
      <c r="M647" s="427"/>
      <c r="N647" s="426"/>
    </row>
    <row r="648" spans="2:14" s="423" customFormat="1" ht="11.25" customHeight="1" x14ac:dyDescent="0.2">
      <c r="B648" s="424">
        <f>'آبان 1400'!B650</f>
        <v>644</v>
      </c>
      <c r="C648" s="424" t="str">
        <f>'آبان 1400'!E650</f>
        <v>محمد جواد</v>
      </c>
      <c r="D648" s="424" t="str">
        <f>'آبان 1400'!F650</f>
        <v>عرفاني رحمتي</v>
      </c>
      <c r="E648" s="424" t="str">
        <f>'آبان 1400'!G650</f>
        <v>نگهبان</v>
      </c>
      <c r="F648" s="424" t="str">
        <f>'آبان 1400'!H650</f>
        <v>خراسان رضوی</v>
      </c>
      <c r="G648" s="424" t="str">
        <f>'آبان 1400'!I650</f>
        <v>177-813-6265345-1</v>
      </c>
      <c r="H648" s="424" t="str">
        <f>'آبان 1400'!J650</f>
        <v>0889783829</v>
      </c>
      <c r="I648" s="425">
        <f>'آبان 1400'!BH650</f>
        <v>58702436</v>
      </c>
      <c r="K648" s="426">
        <f>'آبان 1400'!BH650</f>
        <v>58702436</v>
      </c>
      <c r="L648" s="426">
        <f t="shared" si="10"/>
        <v>0</v>
      </c>
      <c r="M648" s="427"/>
      <c r="N648" s="426"/>
    </row>
    <row r="649" spans="2:14" s="423" customFormat="1" ht="11.25" customHeight="1" x14ac:dyDescent="0.2">
      <c r="B649" s="424">
        <f>'آبان 1400'!B651</f>
        <v>645</v>
      </c>
      <c r="C649" s="424" t="str">
        <f>'آبان 1400'!E651</f>
        <v>مهدي</v>
      </c>
      <c r="D649" s="424" t="str">
        <f>'آبان 1400'!F651</f>
        <v>شاملي</v>
      </c>
      <c r="E649" s="424" t="str">
        <f>'آبان 1400'!G651</f>
        <v>نگهبان</v>
      </c>
      <c r="F649" s="424" t="str">
        <f>'آبان 1400'!H651</f>
        <v>خراسان رضوی</v>
      </c>
      <c r="G649" s="424" t="str">
        <f>'آبان 1400'!I651</f>
        <v>177-813-3079834-1</v>
      </c>
      <c r="H649" s="424" t="str">
        <f>'آبان 1400'!J651</f>
        <v>0938162111</v>
      </c>
      <c r="I649" s="425">
        <f>'آبان 1400'!BH651</f>
        <v>71688474</v>
      </c>
      <c r="K649" s="426">
        <f>'آبان 1400'!BH651</f>
        <v>71688474</v>
      </c>
      <c r="L649" s="426">
        <f t="shared" si="10"/>
        <v>0</v>
      </c>
      <c r="M649" s="427"/>
      <c r="N649" s="426"/>
    </row>
    <row r="650" spans="2:14" s="423" customFormat="1" ht="11.25" customHeight="1" x14ac:dyDescent="0.2">
      <c r="B650" s="424">
        <f>'آبان 1400'!B652</f>
        <v>646</v>
      </c>
      <c r="C650" s="424" t="str">
        <f>'آبان 1400'!E652</f>
        <v>سجاد</v>
      </c>
      <c r="D650" s="424" t="str">
        <f>'آبان 1400'!F652</f>
        <v>رحمانی زاده</v>
      </c>
      <c r="E650" s="424" t="str">
        <f>'آبان 1400'!G652</f>
        <v>نگهبان</v>
      </c>
      <c r="F650" s="424" t="str">
        <f>'آبان 1400'!H652</f>
        <v>خراسان رضوی</v>
      </c>
      <c r="G650" s="424" t="str">
        <f>'آبان 1400'!I652</f>
        <v>177-12-3819531-1</v>
      </c>
      <c r="H650" s="424" t="str">
        <f>'آبان 1400'!J652</f>
        <v>0690603711</v>
      </c>
      <c r="I650" s="425">
        <f>'آبان 1400'!BH652</f>
        <v>72908387</v>
      </c>
      <c r="K650" s="426">
        <f>'آبان 1400'!BH652</f>
        <v>72908387</v>
      </c>
      <c r="L650" s="426">
        <f t="shared" si="10"/>
        <v>0</v>
      </c>
      <c r="M650" s="427"/>
      <c r="N650" s="426"/>
    </row>
    <row r="651" spans="2:14" s="423" customFormat="1" ht="11.25" customHeight="1" x14ac:dyDescent="0.2">
      <c r="B651" s="424">
        <f>'آبان 1400'!B653</f>
        <v>647</v>
      </c>
      <c r="C651" s="424" t="str">
        <f>'آبان 1400'!E653</f>
        <v>برات</v>
      </c>
      <c r="D651" s="424" t="str">
        <f>'آبان 1400'!F653</f>
        <v>قوچانی</v>
      </c>
      <c r="E651" s="424" t="str">
        <f>'آبان 1400'!G653</f>
        <v>نگهبان</v>
      </c>
      <c r="F651" s="424" t="str">
        <f>'آبان 1400'!H653</f>
        <v>خراسان رضوی</v>
      </c>
      <c r="G651" s="424" t="str">
        <f>'آبان 1400'!I653</f>
        <v>177-813-5729416-1</v>
      </c>
      <c r="H651" s="424" t="str">
        <f>'آبان 1400'!J653</f>
        <v>0870779532</v>
      </c>
      <c r="I651" s="425">
        <f>'آبان 1400'!BH653</f>
        <v>68845579</v>
      </c>
      <c r="K651" s="426">
        <f>'آبان 1400'!BH653</f>
        <v>68845579</v>
      </c>
      <c r="L651" s="426">
        <f t="shared" si="10"/>
        <v>0</v>
      </c>
      <c r="M651" s="427"/>
      <c r="N651" s="426"/>
    </row>
    <row r="652" spans="2:14" s="423" customFormat="1" ht="11.25" customHeight="1" x14ac:dyDescent="0.2">
      <c r="B652" s="424">
        <f>'آبان 1400'!B654</f>
        <v>648</v>
      </c>
      <c r="C652" s="424" t="str">
        <f>'آبان 1400'!E654</f>
        <v>محمدرضا</v>
      </c>
      <c r="D652" s="424" t="str">
        <f>'آبان 1400'!F654</f>
        <v>پارسافر</v>
      </c>
      <c r="E652" s="424" t="str">
        <f>'آبان 1400'!G654</f>
        <v>نگهبان</v>
      </c>
      <c r="F652" s="424" t="str">
        <f>'آبان 1400'!H654</f>
        <v>خراسان رضوی</v>
      </c>
      <c r="G652" s="424" t="str">
        <f>'آبان 1400'!I654</f>
        <v>177-700-6010289-1</v>
      </c>
      <c r="H652" s="424" t="str">
        <f>'آبان 1400'!J654</f>
        <v>0923363548</v>
      </c>
      <c r="I652" s="425">
        <f>'آبان 1400'!BH654</f>
        <v>66377484</v>
      </c>
      <c r="K652" s="426">
        <f>'آبان 1400'!BH654</f>
        <v>66377484</v>
      </c>
      <c r="L652" s="426">
        <f t="shared" si="10"/>
        <v>0</v>
      </c>
      <c r="M652" s="427"/>
      <c r="N652" s="426"/>
    </row>
    <row r="653" spans="2:14" s="423" customFormat="1" ht="11.25" customHeight="1" x14ac:dyDescent="0.2">
      <c r="B653" s="424">
        <f>'آبان 1400'!B655</f>
        <v>649</v>
      </c>
      <c r="C653" s="424" t="str">
        <f>'آبان 1400'!E655</f>
        <v>حسن</v>
      </c>
      <c r="D653" s="424" t="str">
        <f>'آبان 1400'!F655</f>
        <v>چکاوکی</v>
      </c>
      <c r="E653" s="424" t="str">
        <f>'آبان 1400'!G655</f>
        <v>نگهبان</v>
      </c>
      <c r="F653" s="424" t="str">
        <f>'آبان 1400'!H655</f>
        <v>خراسان رضوی</v>
      </c>
      <c r="G653" s="424" t="str">
        <f>'آبان 1400'!I655</f>
        <v>177-813-8008248-1</v>
      </c>
      <c r="H653" s="424" t="str">
        <f>'آبان 1400'!J655</f>
        <v>0931475619</v>
      </c>
      <c r="I653" s="425">
        <f>'آبان 1400'!BH655</f>
        <v>69032979</v>
      </c>
      <c r="K653" s="426">
        <f>'آبان 1400'!BH655</f>
        <v>69032979</v>
      </c>
      <c r="L653" s="426">
        <f t="shared" si="10"/>
        <v>0</v>
      </c>
      <c r="M653" s="427"/>
      <c r="N653" s="426"/>
    </row>
    <row r="654" spans="2:14" s="423" customFormat="1" ht="11.25" customHeight="1" x14ac:dyDescent="0.2">
      <c r="B654" s="424">
        <f>'آبان 1400'!B656</f>
        <v>650</v>
      </c>
      <c r="C654" s="424" t="str">
        <f>'آبان 1400'!E656</f>
        <v>حسین</v>
      </c>
      <c r="D654" s="424" t="str">
        <f>'آبان 1400'!F656</f>
        <v>آهور</v>
      </c>
      <c r="E654" s="424" t="str">
        <f>'آبان 1400'!G656</f>
        <v>نگهبان</v>
      </c>
      <c r="F654" s="424" t="str">
        <f>'آبان 1400'!H656</f>
        <v>خراسان رضوی</v>
      </c>
      <c r="G654" s="424" t="str">
        <f>'آبان 1400'!I656</f>
        <v>136-813-5062639-1</v>
      </c>
      <c r="H654" s="424" t="str">
        <f>'آبان 1400'!J656</f>
        <v>0944565077</v>
      </c>
      <c r="I654" s="425">
        <f>'آبان 1400'!BH656</f>
        <v>69032979</v>
      </c>
      <c r="K654" s="426">
        <f>'آبان 1400'!BH656</f>
        <v>69032979</v>
      </c>
      <c r="L654" s="426">
        <f t="shared" si="10"/>
        <v>0</v>
      </c>
      <c r="M654" s="427"/>
      <c r="N654" s="426"/>
    </row>
    <row r="655" spans="2:14" s="423" customFormat="1" ht="11.25" customHeight="1" x14ac:dyDescent="0.2">
      <c r="B655" s="424">
        <f>'آبان 1400'!B657</f>
        <v>651</v>
      </c>
      <c r="C655" s="424" t="str">
        <f>'آبان 1400'!E657</f>
        <v>مجید</v>
      </c>
      <c r="D655" s="424" t="str">
        <f>'آبان 1400'!F657</f>
        <v>مرتضوی پور</v>
      </c>
      <c r="E655" s="424" t="str">
        <f>'آبان 1400'!G657</f>
        <v>نگهبان</v>
      </c>
      <c r="F655" s="424" t="str">
        <f>'آبان 1400'!H657</f>
        <v>خراسان رضوی</v>
      </c>
      <c r="G655" s="424" t="str">
        <f>'آبان 1400'!I657</f>
        <v>177-12-3770681-1</v>
      </c>
      <c r="H655" s="424" t="str">
        <f>'آبان 1400'!J657</f>
        <v>0940073706</v>
      </c>
      <c r="I655" s="425">
        <f>'آبان 1400'!BH657</f>
        <v>71688474</v>
      </c>
      <c r="K655" s="426">
        <f>'آبان 1400'!BH657</f>
        <v>71688474</v>
      </c>
      <c r="L655" s="426">
        <f t="shared" si="10"/>
        <v>0</v>
      </c>
      <c r="M655" s="427"/>
      <c r="N655" s="426"/>
    </row>
    <row r="656" spans="2:14" s="423" customFormat="1" ht="11.25" customHeight="1" x14ac:dyDescent="0.2">
      <c r="B656" s="424">
        <f>'آبان 1400'!B658</f>
        <v>652</v>
      </c>
      <c r="C656" s="424" t="str">
        <f>'آبان 1400'!E658</f>
        <v>روح اله</v>
      </c>
      <c r="D656" s="424" t="str">
        <f>'آبان 1400'!F658</f>
        <v>قربانیان</v>
      </c>
      <c r="E656" s="424" t="str">
        <f>'آبان 1400'!G658</f>
        <v>نگهبان</v>
      </c>
      <c r="F656" s="424" t="str">
        <f>'آبان 1400'!H658</f>
        <v>خراسان رضوی</v>
      </c>
      <c r="G656" s="424" t="str">
        <f>'آبان 1400'!I658</f>
        <v>177-700-4237859-1</v>
      </c>
      <c r="H656" s="424" t="str">
        <f>'آبان 1400'!J658</f>
        <v>0938980556</v>
      </c>
      <c r="I656" s="425">
        <f>'آبان 1400'!BH658</f>
        <v>69010651</v>
      </c>
      <c r="K656" s="426">
        <f>'آبان 1400'!BH658</f>
        <v>69010651</v>
      </c>
      <c r="L656" s="426">
        <f t="shared" si="10"/>
        <v>0</v>
      </c>
      <c r="M656" s="427"/>
      <c r="N656" s="426"/>
    </row>
    <row r="657" spans="2:14" s="423" customFormat="1" ht="11.25" customHeight="1" x14ac:dyDescent="0.2">
      <c r="B657" s="424">
        <f>'آبان 1400'!B659</f>
        <v>653</v>
      </c>
      <c r="C657" s="424" t="str">
        <f>'آبان 1400'!E659</f>
        <v>علیرضا</v>
      </c>
      <c r="D657" s="424" t="str">
        <f>'آبان 1400'!F659</f>
        <v>ریاحی سامانی</v>
      </c>
      <c r="E657" s="424" t="str">
        <f>'آبان 1400'!G659</f>
        <v>نگهبان</v>
      </c>
      <c r="F657" s="424" t="str">
        <f>'آبان 1400'!H659</f>
        <v>خراسان رضوی</v>
      </c>
      <c r="G657" s="424" t="str">
        <f>'آبان 1400'!I659</f>
        <v>181-12-4305421-1</v>
      </c>
      <c r="H657" s="424" t="str">
        <f>'آبان 1400'!J659</f>
        <v>4269558911</v>
      </c>
      <c r="I657" s="425">
        <f>'آبان 1400'!BH659</f>
        <v>52697235</v>
      </c>
      <c r="K657" s="426">
        <f>'آبان 1400'!BH659</f>
        <v>52697235</v>
      </c>
      <c r="L657" s="426">
        <f t="shared" si="10"/>
        <v>0</v>
      </c>
      <c r="M657" s="427"/>
      <c r="N657" s="426"/>
    </row>
    <row r="658" spans="2:14" s="423" customFormat="1" ht="11.25" customHeight="1" x14ac:dyDescent="0.2">
      <c r="B658" s="424">
        <f>'آبان 1400'!B660</f>
        <v>654</v>
      </c>
      <c r="C658" s="424" t="str">
        <f>'آبان 1400'!E660</f>
        <v>فرهاد</v>
      </c>
      <c r="D658" s="424" t="str">
        <f>'آبان 1400'!F660</f>
        <v>قومنجانی</v>
      </c>
      <c r="E658" s="424" t="str">
        <f>'آبان 1400'!G660</f>
        <v>نگهبان</v>
      </c>
      <c r="F658" s="424" t="str">
        <f>'آبان 1400'!H660</f>
        <v>خراسان رضوی</v>
      </c>
      <c r="G658" s="424" t="str">
        <f>'آبان 1400'!I660</f>
        <v>185-700-4343882-1</v>
      </c>
      <c r="H658" s="424" t="str">
        <f>'آبان 1400'!J660</f>
        <v>0943018986</v>
      </c>
      <c r="I658" s="425">
        <f>'آبان 1400'!BH660</f>
        <v>55538730</v>
      </c>
      <c r="K658" s="426">
        <f>'آبان 1400'!BH660</f>
        <v>55538730</v>
      </c>
      <c r="L658" s="426">
        <f t="shared" si="10"/>
        <v>0</v>
      </c>
      <c r="M658" s="427"/>
      <c r="N658" s="426"/>
    </row>
    <row r="659" spans="2:14" s="423" customFormat="1" ht="11.25" customHeight="1" x14ac:dyDescent="0.2">
      <c r="B659" s="424">
        <f>'آبان 1400'!B661</f>
        <v>655</v>
      </c>
      <c r="C659" s="424" t="str">
        <f>'آبان 1400'!E661</f>
        <v>حسین</v>
      </c>
      <c r="D659" s="424" t="str">
        <f>'آبان 1400'!F661</f>
        <v>باذلی</v>
      </c>
      <c r="E659" s="424" t="str">
        <f>'آبان 1400'!G661</f>
        <v>نگهبان</v>
      </c>
      <c r="F659" s="424" t="str">
        <f>'آبان 1400'!H661</f>
        <v>خراسان رضوی</v>
      </c>
      <c r="G659" s="424" t="str">
        <f>'آبان 1400'!I661</f>
        <v>322-700-4340121-1</v>
      </c>
      <c r="H659" s="424" t="str">
        <f>'آبان 1400'!J661</f>
        <v>0902361686</v>
      </c>
      <c r="I659" s="425">
        <f>'آبان 1400'!BH661</f>
        <v>69198051</v>
      </c>
      <c r="K659" s="426">
        <f>'آبان 1400'!BH661</f>
        <v>69198051</v>
      </c>
      <c r="L659" s="426">
        <f t="shared" si="10"/>
        <v>0</v>
      </c>
      <c r="M659" s="427"/>
      <c r="N659" s="426"/>
    </row>
    <row r="660" spans="2:14" s="423" customFormat="1" ht="11.25" customHeight="1" x14ac:dyDescent="0.2">
      <c r="B660" s="424">
        <f>'آبان 1400'!B662</f>
        <v>656</v>
      </c>
      <c r="C660" s="424" t="str">
        <f>'آبان 1400'!E662</f>
        <v>فرهاد</v>
      </c>
      <c r="D660" s="424" t="str">
        <f>'آبان 1400'!F662</f>
        <v>ارغند</v>
      </c>
      <c r="E660" s="424" t="str">
        <f>'آبان 1400'!G662</f>
        <v>نگهبان</v>
      </c>
      <c r="F660" s="424" t="str">
        <f>'آبان 1400'!H662</f>
        <v>خراسان شمالی</v>
      </c>
      <c r="G660" s="424" t="str">
        <f>'آبان 1400'!I662</f>
        <v xml:space="preserve">231-12-4190252-1 </v>
      </c>
      <c r="H660" s="424" t="str">
        <f>'آبان 1400'!J662</f>
        <v>0682453846</v>
      </c>
      <c r="I660" s="425">
        <f>'آبان 1400'!BH662</f>
        <v>69198051</v>
      </c>
      <c r="K660" s="426">
        <f>'آبان 1400'!BH662</f>
        <v>69198051</v>
      </c>
      <c r="L660" s="426">
        <f t="shared" si="10"/>
        <v>0</v>
      </c>
      <c r="M660" s="427"/>
      <c r="N660" s="426"/>
    </row>
    <row r="661" spans="2:14" s="423" customFormat="1" ht="11.25" customHeight="1" x14ac:dyDescent="0.2">
      <c r="B661" s="424">
        <f>'آبان 1400'!B663</f>
        <v>657</v>
      </c>
      <c r="C661" s="424" t="str">
        <f>'آبان 1400'!E663</f>
        <v xml:space="preserve">رضا </v>
      </c>
      <c r="D661" s="424" t="str">
        <f>'آبان 1400'!F663</f>
        <v>علیزاده</v>
      </c>
      <c r="E661" s="424" t="str">
        <f>'آبان 1400'!G663</f>
        <v>نگهبان</v>
      </c>
      <c r="F661" s="424" t="str">
        <f>'آبان 1400'!H663</f>
        <v>خراسان شمالی</v>
      </c>
      <c r="G661" s="424" t="str">
        <f>'آبان 1400'!I663</f>
        <v xml:space="preserve">231-12-4186910-1 </v>
      </c>
      <c r="H661" s="424" t="str">
        <f>'آبان 1400'!J663</f>
        <v>0670496081</v>
      </c>
      <c r="I661" s="425">
        <f>'آبان 1400'!BH663</f>
        <v>63887061</v>
      </c>
      <c r="K661" s="426">
        <f>'آبان 1400'!BH663</f>
        <v>63887061</v>
      </c>
      <c r="L661" s="426">
        <f t="shared" si="10"/>
        <v>0</v>
      </c>
      <c r="M661" s="427"/>
      <c r="N661" s="426"/>
    </row>
    <row r="662" spans="2:14" s="423" customFormat="1" ht="11.25" customHeight="1" x14ac:dyDescent="0.2">
      <c r="B662" s="424">
        <f>'آبان 1400'!B664</f>
        <v>658</v>
      </c>
      <c r="C662" s="424" t="str">
        <f>'آبان 1400'!E664</f>
        <v>رضا</v>
      </c>
      <c r="D662" s="424" t="str">
        <f>'آبان 1400'!F664</f>
        <v>سوزنگرزاده</v>
      </c>
      <c r="E662" s="424" t="str">
        <f>'آبان 1400'!G664</f>
        <v>نگهبان</v>
      </c>
      <c r="F662" s="424" t="str">
        <f>'آبان 1400'!H664</f>
        <v>خراسان شمالی</v>
      </c>
      <c r="G662" s="424" t="str">
        <f>'آبان 1400'!I664</f>
        <v>177-813-2110812-1</v>
      </c>
      <c r="H662" s="424" t="str">
        <f>'آبان 1400'!J664</f>
        <v>0932330258</v>
      </c>
      <c r="I662" s="425">
        <f>'آبان 1400'!BH664</f>
        <v>69032979</v>
      </c>
      <c r="K662" s="426">
        <f>'آبان 1400'!BH664</f>
        <v>69032979</v>
      </c>
      <c r="L662" s="426">
        <f t="shared" si="10"/>
        <v>0</v>
      </c>
      <c r="M662" s="427"/>
      <c r="N662" s="426"/>
    </row>
    <row r="663" spans="2:14" s="423" customFormat="1" ht="11.25" customHeight="1" x14ac:dyDescent="0.2">
      <c r="B663" s="424">
        <f>'آبان 1400'!B665</f>
        <v>659</v>
      </c>
      <c r="C663" s="424" t="str">
        <f>'آبان 1400'!E665</f>
        <v>محمدرضا</v>
      </c>
      <c r="D663" s="424" t="str">
        <f>'آبان 1400'!F665</f>
        <v>اکبری</v>
      </c>
      <c r="E663" s="424" t="str">
        <f>'آبان 1400'!G665</f>
        <v>نگهبان</v>
      </c>
      <c r="F663" s="424" t="str">
        <f>'آبان 1400'!H665</f>
        <v>خراسان شمالی</v>
      </c>
      <c r="G663" s="424" t="str">
        <f>'آبان 1400'!I665</f>
        <v>231-12-3719605-1</v>
      </c>
      <c r="H663" s="424" t="str">
        <f>'آبان 1400'!J665</f>
        <v>0759607222</v>
      </c>
      <c r="I663" s="425">
        <f>'آبان 1400'!BH665</f>
        <v>71688474</v>
      </c>
      <c r="K663" s="426">
        <f>'آبان 1400'!BH665</f>
        <v>71688474</v>
      </c>
      <c r="L663" s="426">
        <f t="shared" si="10"/>
        <v>0</v>
      </c>
      <c r="M663" s="427"/>
      <c r="N663" s="426"/>
    </row>
    <row r="664" spans="2:14" s="423" customFormat="1" ht="11.25" customHeight="1" x14ac:dyDescent="0.2">
      <c r="B664" s="424">
        <f>'آبان 1400'!B666</f>
        <v>660</v>
      </c>
      <c r="C664" s="424" t="str">
        <f>'آبان 1400'!E666</f>
        <v>مصطفی</v>
      </c>
      <c r="D664" s="424" t="str">
        <f>'آبان 1400'!F666</f>
        <v>شادمان</v>
      </c>
      <c r="E664" s="424" t="str">
        <f>'آبان 1400'!G666</f>
        <v>نگهبان</v>
      </c>
      <c r="F664" s="424" t="str">
        <f>'آبان 1400'!H666</f>
        <v>خراسان شمالی</v>
      </c>
      <c r="G664" s="424" t="str">
        <f>'آبان 1400'!I666</f>
        <v>231-12-04244992-1</v>
      </c>
      <c r="H664" s="424" t="str">
        <f>'آبان 1400'!J666</f>
        <v>0670201091</v>
      </c>
      <c r="I664" s="425">
        <f>'آبان 1400'!BH666</f>
        <v>63887061</v>
      </c>
      <c r="K664" s="426">
        <f>'آبان 1400'!BH666</f>
        <v>63887061</v>
      </c>
      <c r="L664" s="426">
        <f t="shared" si="10"/>
        <v>0</v>
      </c>
      <c r="M664" s="427"/>
      <c r="N664" s="426"/>
    </row>
    <row r="665" spans="2:14" s="423" customFormat="1" ht="11.25" customHeight="1" x14ac:dyDescent="0.2">
      <c r="B665" s="424">
        <f>'آبان 1400'!B667</f>
        <v>661</v>
      </c>
      <c r="C665" s="424" t="str">
        <f>'آبان 1400'!E667</f>
        <v>حسين</v>
      </c>
      <c r="D665" s="424" t="str">
        <f>'آبان 1400'!F667</f>
        <v>محمدزاده</v>
      </c>
      <c r="E665" s="424" t="str">
        <f>'آبان 1400'!G667</f>
        <v>نگهبان</v>
      </c>
      <c r="F665" s="424" t="str">
        <f>'آبان 1400'!H667</f>
        <v>آذربایجان شرقی و اردبیل</v>
      </c>
      <c r="G665" s="424" t="str">
        <f>'آبان 1400'!I667</f>
        <v>146-813-2114515-1</v>
      </c>
      <c r="H665" s="424">
        <f>'آبان 1400'!J667</f>
        <v>6038726251</v>
      </c>
      <c r="I665" s="425">
        <f>'آبان 1400'!BH667</f>
        <v>71688474</v>
      </c>
      <c r="K665" s="426">
        <f>'آبان 1400'!BH667</f>
        <v>71688474</v>
      </c>
      <c r="L665" s="426">
        <f t="shared" si="10"/>
        <v>0</v>
      </c>
      <c r="M665" s="427"/>
      <c r="N665" s="426"/>
    </row>
    <row r="666" spans="2:14" s="423" customFormat="1" ht="11.25" customHeight="1" x14ac:dyDescent="0.2">
      <c r="B666" s="424">
        <f>'آبان 1400'!B668</f>
        <v>662</v>
      </c>
      <c r="C666" s="424" t="str">
        <f>'آبان 1400'!E668</f>
        <v>عليرضا</v>
      </c>
      <c r="D666" s="424" t="str">
        <f>'آبان 1400'!F668</f>
        <v>گوزلي</v>
      </c>
      <c r="E666" s="424" t="str">
        <f>'آبان 1400'!G668</f>
        <v>نگهبان</v>
      </c>
      <c r="F666" s="424" t="str">
        <f>'آبان 1400'!H668</f>
        <v>آذربایجان شرقی و اردبیل</v>
      </c>
      <c r="G666" s="424" t="str">
        <f>'آبان 1400'!I668</f>
        <v>130-813-2718113-1</v>
      </c>
      <c r="H666" s="424" t="str">
        <f>'آبان 1400'!J668</f>
        <v>1378355512</v>
      </c>
      <c r="I666" s="425">
        <f>'آبان 1400'!BH668</f>
        <v>69032979</v>
      </c>
      <c r="K666" s="426">
        <f>'آبان 1400'!BH668</f>
        <v>69032979</v>
      </c>
      <c r="L666" s="426">
        <f t="shared" si="10"/>
        <v>0</v>
      </c>
      <c r="M666" s="427"/>
      <c r="N666" s="426"/>
    </row>
    <row r="667" spans="2:14" s="423" customFormat="1" ht="11.25" customHeight="1" x14ac:dyDescent="0.2">
      <c r="B667" s="424">
        <f>'آبان 1400'!B669</f>
        <v>663</v>
      </c>
      <c r="C667" s="424" t="str">
        <f>'آبان 1400'!E669</f>
        <v>ميرمحمد</v>
      </c>
      <c r="D667" s="424" t="str">
        <f>'آبان 1400'!F669</f>
        <v>قرداشخاني</v>
      </c>
      <c r="E667" s="424" t="str">
        <f>'آبان 1400'!G669</f>
        <v>نگهبان</v>
      </c>
      <c r="F667" s="424" t="str">
        <f>'آبان 1400'!H669</f>
        <v>آذربایجان شرقی و اردبیل</v>
      </c>
      <c r="G667" s="424" t="str">
        <f>'آبان 1400'!I669</f>
        <v>146-813-3143511-1</v>
      </c>
      <c r="H667" s="424">
        <f>'آبان 1400'!J669</f>
        <v>1621786854</v>
      </c>
      <c r="I667" s="425">
        <f>'آبان 1400'!BH669</f>
        <v>53442941</v>
      </c>
      <c r="K667" s="426">
        <f>'آبان 1400'!BH669</f>
        <v>53442941</v>
      </c>
      <c r="L667" s="426">
        <f t="shared" si="10"/>
        <v>0</v>
      </c>
      <c r="M667" s="427"/>
      <c r="N667" s="426"/>
    </row>
    <row r="668" spans="2:14" s="423" customFormat="1" ht="11.25" customHeight="1" x14ac:dyDescent="0.2">
      <c r="B668" s="424">
        <f>'آبان 1400'!B670</f>
        <v>664</v>
      </c>
      <c r="C668" s="424" t="str">
        <f>'آبان 1400'!E670</f>
        <v>محمد</v>
      </c>
      <c r="D668" s="424" t="str">
        <f>'آبان 1400'!F670</f>
        <v>ناطقی سفیدان جدید</v>
      </c>
      <c r="E668" s="424" t="str">
        <f>'آبان 1400'!G670</f>
        <v>نگهبان</v>
      </c>
      <c r="F668" s="424" t="str">
        <f>'آبان 1400'!H670</f>
        <v>آذربایجان شرقی و اردبیل</v>
      </c>
      <c r="G668" s="424" t="str">
        <f>'آبان 1400'!I670</f>
        <v>342-12-3363551-1</v>
      </c>
      <c r="H668" s="424">
        <f>'آبان 1400'!J670</f>
        <v>1361631430</v>
      </c>
      <c r="I668" s="425">
        <f>'آبان 1400'!BH670</f>
        <v>54558941</v>
      </c>
      <c r="K668" s="426">
        <f>'آبان 1400'!BH670</f>
        <v>54558941</v>
      </c>
      <c r="L668" s="426">
        <f t="shared" si="10"/>
        <v>0</v>
      </c>
      <c r="M668" s="427"/>
      <c r="N668" s="426"/>
    </row>
    <row r="669" spans="2:14" s="423" customFormat="1" ht="11.25" customHeight="1" x14ac:dyDescent="0.2">
      <c r="B669" s="424">
        <f>'آبان 1400'!B671</f>
        <v>665</v>
      </c>
      <c r="C669" s="424" t="str">
        <f>'آبان 1400'!E671</f>
        <v>باقر</v>
      </c>
      <c r="D669" s="424" t="str">
        <f>'آبان 1400'!F671</f>
        <v>غفار زاده</v>
      </c>
      <c r="E669" s="424" t="str">
        <f>'آبان 1400'!G671</f>
        <v>نگهبان</v>
      </c>
      <c r="F669" s="424" t="str">
        <f>'آبان 1400'!H671</f>
        <v>آذربایجان شرقی و اردبیل</v>
      </c>
      <c r="G669" s="424" t="str">
        <f>'آبان 1400'!I671</f>
        <v>130-800-1557795-1</v>
      </c>
      <c r="H669" s="424">
        <f>'آبان 1400'!J671</f>
        <v>1583103181</v>
      </c>
      <c r="I669" s="425">
        <f>'آبان 1400'!BH671</f>
        <v>71688474</v>
      </c>
      <c r="K669" s="426">
        <f>'آبان 1400'!BH671</f>
        <v>71688474</v>
      </c>
      <c r="L669" s="426">
        <f t="shared" si="10"/>
        <v>0</v>
      </c>
      <c r="M669" s="427"/>
      <c r="N669" s="426"/>
    </row>
    <row r="670" spans="2:14" s="423" customFormat="1" ht="11.25" customHeight="1" x14ac:dyDescent="0.2">
      <c r="B670" s="424">
        <f>'آبان 1400'!B672</f>
        <v>666</v>
      </c>
      <c r="C670" s="424" t="str">
        <f>'آبان 1400'!E672</f>
        <v>جواد</v>
      </c>
      <c r="D670" s="424" t="str">
        <f>'آبان 1400'!F672</f>
        <v>کراری</v>
      </c>
      <c r="E670" s="424" t="str">
        <f>'آبان 1400'!G672</f>
        <v>نگهبان</v>
      </c>
      <c r="F670" s="424" t="str">
        <f>'آبان 1400'!H672</f>
        <v>آذربایجان شرقی و اردبیل</v>
      </c>
      <c r="G670" s="424" t="str">
        <f>'آبان 1400'!I672</f>
        <v>419-12-3745258-1</v>
      </c>
      <c r="H670" s="424">
        <f>'آبان 1400'!J672</f>
        <v>1380053331</v>
      </c>
      <c r="I670" s="425">
        <f>'آبان 1400'!BH672</f>
        <v>66377484</v>
      </c>
      <c r="K670" s="426">
        <f>'آبان 1400'!BH672</f>
        <v>66377484</v>
      </c>
      <c r="L670" s="426">
        <f t="shared" si="10"/>
        <v>0</v>
      </c>
      <c r="M670" s="427"/>
      <c r="N670" s="426"/>
    </row>
    <row r="671" spans="2:14" s="423" customFormat="1" ht="11.25" customHeight="1" x14ac:dyDescent="0.2">
      <c r="B671" s="424">
        <f>'آبان 1400'!B673</f>
        <v>667</v>
      </c>
      <c r="C671" s="424" t="str">
        <f>'آبان 1400'!E673</f>
        <v>غلامرضا</v>
      </c>
      <c r="D671" s="424" t="str">
        <f>'آبان 1400'!F673</f>
        <v>احساني فرد</v>
      </c>
      <c r="E671" s="424" t="str">
        <f>'آبان 1400'!G673</f>
        <v>نگهبان</v>
      </c>
      <c r="F671" s="424" t="str">
        <f>'آبان 1400'!H673</f>
        <v>آذربایجان غربی</v>
      </c>
      <c r="G671" s="424" t="str">
        <f>'آبان 1400'!I673</f>
        <v>272-813-6201519-1</v>
      </c>
      <c r="H671" s="424" t="str">
        <f>'آبان 1400'!J673</f>
        <v>2802583352</v>
      </c>
      <c r="I671" s="425">
        <f>'آبان 1400'!BH673</f>
        <v>69032979</v>
      </c>
      <c r="K671" s="426">
        <f>'آبان 1400'!BH673</f>
        <v>69032979</v>
      </c>
      <c r="L671" s="426">
        <f t="shared" si="10"/>
        <v>0</v>
      </c>
      <c r="M671" s="427"/>
      <c r="N671" s="426"/>
    </row>
    <row r="672" spans="2:14" s="423" customFormat="1" ht="11.25" customHeight="1" x14ac:dyDescent="0.2">
      <c r="B672" s="424">
        <f>'آبان 1400'!B674</f>
        <v>668</v>
      </c>
      <c r="C672" s="424" t="str">
        <f>'آبان 1400'!E674</f>
        <v>صابر</v>
      </c>
      <c r="D672" s="424" t="str">
        <f>'آبان 1400'!F674</f>
        <v>صیادی</v>
      </c>
      <c r="E672" s="424" t="str">
        <f>'آبان 1400'!G674</f>
        <v>نگهبان</v>
      </c>
      <c r="F672" s="424" t="str">
        <f>'آبان 1400'!H674</f>
        <v>آذربایجان غربی</v>
      </c>
      <c r="G672" s="424" t="str">
        <f>'آبان 1400'!I674</f>
        <v>132-700-45258895-1</v>
      </c>
      <c r="H672" s="424" t="str">
        <f>'آبان 1400'!J674</f>
        <v>2971865592</v>
      </c>
      <c r="I672" s="425">
        <f>'آبان 1400'!BH674</f>
        <v>66377484</v>
      </c>
      <c r="K672" s="426">
        <f>'آبان 1400'!BH674</f>
        <v>66377484</v>
      </c>
      <c r="L672" s="426">
        <f t="shared" si="10"/>
        <v>0</v>
      </c>
      <c r="M672" s="427"/>
      <c r="N672" s="426"/>
    </row>
    <row r="673" spans="2:14" s="423" customFormat="1" ht="11.25" customHeight="1" x14ac:dyDescent="0.2">
      <c r="B673" s="424">
        <f>'آبان 1400'!B675</f>
        <v>669</v>
      </c>
      <c r="C673" s="424" t="str">
        <f>'آبان 1400'!E675</f>
        <v>حمید</v>
      </c>
      <c r="D673" s="424" t="str">
        <f>'آبان 1400'!F675</f>
        <v>کردستانی</v>
      </c>
      <c r="E673" s="424" t="str">
        <f>'آبان 1400'!G675</f>
        <v>نگهبان</v>
      </c>
      <c r="F673" s="424" t="str">
        <f>'آبان 1400'!H675</f>
        <v>آذربایجان غربی</v>
      </c>
      <c r="G673" s="424" t="str">
        <f>'آبان 1400'!I675</f>
        <v>420-813-7788903-1</v>
      </c>
      <c r="H673" s="424" t="str">
        <f>'آبان 1400'!J675</f>
        <v>2939830541</v>
      </c>
      <c r="I673" s="425">
        <f>'آبان 1400'!BH675</f>
        <v>66377484</v>
      </c>
      <c r="K673" s="426">
        <f>'آبان 1400'!BH675</f>
        <v>66377484</v>
      </c>
      <c r="L673" s="426">
        <f t="shared" si="10"/>
        <v>0</v>
      </c>
      <c r="M673" s="427"/>
      <c r="N673" s="426"/>
    </row>
    <row r="674" spans="2:14" s="423" customFormat="1" ht="11.25" customHeight="1" x14ac:dyDescent="0.2">
      <c r="B674" s="424">
        <f>'آبان 1400'!B676</f>
        <v>670</v>
      </c>
      <c r="C674" s="424" t="str">
        <f>'آبان 1400'!E676</f>
        <v>رضا</v>
      </c>
      <c r="D674" s="424" t="str">
        <f>'آبان 1400'!F676</f>
        <v>حسن بابایی</v>
      </c>
      <c r="E674" s="424" t="str">
        <f>'آبان 1400'!G676</f>
        <v>نگهبان</v>
      </c>
      <c r="F674" s="424" t="str">
        <f>'آبان 1400'!H676</f>
        <v>آذربایجان غربی</v>
      </c>
      <c r="G674" s="424" t="str">
        <f>'آبان 1400'!I676</f>
        <v>420-813-41841604-1</v>
      </c>
      <c r="H674" s="424" t="str">
        <f>'آبان 1400'!J676</f>
        <v>2930141085</v>
      </c>
      <c r="I674" s="425">
        <f>'آبان 1400'!BH676</f>
        <v>66377484</v>
      </c>
      <c r="K674" s="426">
        <f>'آبان 1400'!BH676</f>
        <v>66377484</v>
      </c>
      <c r="L674" s="426">
        <f t="shared" si="10"/>
        <v>0</v>
      </c>
      <c r="M674" s="427"/>
      <c r="N674" s="426"/>
    </row>
    <row r="675" spans="2:14" s="423" customFormat="1" ht="11.25" customHeight="1" x14ac:dyDescent="0.2">
      <c r="B675" s="424">
        <f>'آبان 1400'!B677</f>
        <v>671</v>
      </c>
      <c r="C675" s="424" t="str">
        <f>'آبان 1400'!E677</f>
        <v>حسن</v>
      </c>
      <c r="D675" s="424" t="str">
        <f>'آبان 1400'!F677</f>
        <v>درستی</v>
      </c>
      <c r="E675" s="424" t="str">
        <f>'آبان 1400'!G677</f>
        <v>نگهبان</v>
      </c>
      <c r="F675" s="424" t="str">
        <f>'آبان 1400'!H677</f>
        <v>آذربایجان غربی</v>
      </c>
      <c r="G675" s="424" t="str">
        <f>'آبان 1400'!I677</f>
        <v>272-813-41435224-1</v>
      </c>
      <c r="H675" s="424" t="str">
        <f>'آبان 1400'!J677</f>
        <v>2851876902</v>
      </c>
      <c r="I675" s="425">
        <f>'آبان 1400'!BH677</f>
        <v>70157379</v>
      </c>
      <c r="K675" s="426">
        <f>'آبان 1400'!BH677</f>
        <v>70157379</v>
      </c>
      <c r="L675" s="426">
        <f t="shared" si="10"/>
        <v>0</v>
      </c>
      <c r="M675" s="427"/>
      <c r="N675" s="426"/>
    </row>
    <row r="676" spans="2:14" s="423" customFormat="1" ht="11.25" customHeight="1" x14ac:dyDescent="0.2">
      <c r="B676" s="424">
        <f>'آبان 1400'!B678</f>
        <v>672</v>
      </c>
      <c r="C676" s="424" t="str">
        <f>'آبان 1400'!E678</f>
        <v>انصار</v>
      </c>
      <c r="D676" s="424" t="str">
        <f>'آبان 1400'!F678</f>
        <v>حکیمی ریک آبادی</v>
      </c>
      <c r="E676" s="424" t="str">
        <f>'آبان 1400'!G678</f>
        <v>نگهبان</v>
      </c>
      <c r="F676" s="424" t="str">
        <f>'آبان 1400'!H678</f>
        <v>آذربایجان غربی</v>
      </c>
      <c r="G676" s="424" t="str">
        <f>'آبان 1400'!I678</f>
        <v>272-813-3358584-1</v>
      </c>
      <c r="H676" s="424" t="str">
        <f>'آبان 1400'!J678</f>
        <v>2740384890</v>
      </c>
      <c r="I676" s="425">
        <f>'آبان 1400'!BH678</f>
        <v>71688474</v>
      </c>
      <c r="K676" s="426">
        <f>'آبان 1400'!BH678</f>
        <v>71688474</v>
      </c>
      <c r="L676" s="426">
        <f t="shared" si="10"/>
        <v>0</v>
      </c>
      <c r="M676" s="427"/>
      <c r="N676" s="426"/>
    </row>
    <row r="677" spans="2:14" s="423" customFormat="1" ht="11.25" customHeight="1" x14ac:dyDescent="0.2">
      <c r="B677" s="424">
        <f>'آبان 1400'!B679</f>
        <v>673</v>
      </c>
      <c r="C677" s="424" t="str">
        <f>'آبان 1400'!E679</f>
        <v>وحید</v>
      </c>
      <c r="D677" s="424" t="str">
        <f>'آبان 1400'!F679</f>
        <v>شاه مرادی</v>
      </c>
      <c r="E677" s="424" t="str">
        <f>'آبان 1400'!G679</f>
        <v>نگهبان</v>
      </c>
      <c r="F677" s="424" t="str">
        <f>'آبان 1400'!H679</f>
        <v>آذربایجان غربی</v>
      </c>
      <c r="G677" s="424" t="str">
        <f>'آبان 1400'!I679</f>
        <v>420-813-9140829-1</v>
      </c>
      <c r="H677" s="424" t="str">
        <f>'آبان 1400'!J679</f>
        <v>2840028727</v>
      </c>
      <c r="I677" s="425">
        <f>'آبان 1400'!BH679</f>
        <v>66377484</v>
      </c>
      <c r="K677" s="426">
        <f>'آبان 1400'!BH679</f>
        <v>66377484</v>
      </c>
      <c r="L677" s="426">
        <f t="shared" si="10"/>
        <v>0</v>
      </c>
      <c r="M677" s="427"/>
      <c r="N677" s="426"/>
    </row>
    <row r="678" spans="2:14" s="423" customFormat="1" ht="11.25" customHeight="1" x14ac:dyDescent="0.2">
      <c r="B678" s="424">
        <f>'آبان 1400'!B680</f>
        <v>674</v>
      </c>
      <c r="C678" s="424" t="str">
        <f>'آبان 1400'!E680</f>
        <v>محمد</v>
      </c>
      <c r="D678" s="424" t="str">
        <f>'آبان 1400'!F680</f>
        <v>رهبری آذر  حیدرانلو</v>
      </c>
      <c r="E678" s="424" t="str">
        <f>'آبان 1400'!G680</f>
        <v>نگهبان</v>
      </c>
      <c r="F678" s="424" t="str">
        <f>'آبان 1400'!H680</f>
        <v>آذربایجان غربی</v>
      </c>
      <c r="G678" s="424" t="str">
        <f>'آبان 1400'!I680</f>
        <v>272-700-3484344-1</v>
      </c>
      <c r="H678" s="424" t="str">
        <f>'آبان 1400'!J680</f>
        <v>4920021119</v>
      </c>
      <c r="I678" s="425">
        <f>'آبان 1400'!BH680</f>
        <v>71688474</v>
      </c>
      <c r="K678" s="426">
        <f>'آبان 1400'!BH680</f>
        <v>71688474</v>
      </c>
      <c r="L678" s="426">
        <f t="shared" si="10"/>
        <v>0</v>
      </c>
      <c r="M678" s="427"/>
      <c r="N678" s="426"/>
    </row>
    <row r="679" spans="2:14" s="423" customFormat="1" ht="11.25" customHeight="1" x14ac:dyDescent="0.2">
      <c r="B679" s="424">
        <f>'آبان 1400'!B681</f>
        <v>675</v>
      </c>
      <c r="C679" s="424" t="str">
        <f>'آبان 1400'!E681</f>
        <v>نیما</v>
      </c>
      <c r="D679" s="424" t="str">
        <f>'آبان 1400'!F681</f>
        <v>ابراهیمی</v>
      </c>
      <c r="E679" s="424" t="str">
        <f>'آبان 1400'!G681</f>
        <v>نگهبان</v>
      </c>
      <c r="F679" s="424" t="str">
        <f>'آبان 1400'!H681</f>
        <v>آذربایجان غربی</v>
      </c>
      <c r="G679" s="424" t="str">
        <f>'آبان 1400'!I681</f>
        <v>331-700-3313682-1</v>
      </c>
      <c r="H679" s="424">
        <f>'آبان 1400'!J681</f>
        <v>2930059583</v>
      </c>
      <c r="I679" s="425">
        <f>'آبان 1400'!BH681</f>
        <v>55488941</v>
      </c>
      <c r="K679" s="426">
        <f>'آبان 1400'!BH681</f>
        <v>55488941</v>
      </c>
      <c r="L679" s="426">
        <f t="shared" si="10"/>
        <v>0</v>
      </c>
      <c r="M679" s="427"/>
      <c r="N679" s="426"/>
    </row>
    <row r="680" spans="2:14" s="423" customFormat="1" ht="11.25" customHeight="1" x14ac:dyDescent="0.2">
      <c r="B680" s="424">
        <f>'آبان 1400'!B682</f>
        <v>676</v>
      </c>
      <c r="C680" s="424" t="str">
        <f>'آبان 1400'!E682</f>
        <v>سید رحیم</v>
      </c>
      <c r="D680" s="424" t="str">
        <f>'آبان 1400'!F682</f>
        <v>موسوی نیا</v>
      </c>
      <c r="E680" s="424" t="str">
        <f>'آبان 1400'!G682</f>
        <v>نگهبان</v>
      </c>
      <c r="F680" s="424" t="str">
        <f>'آبان 1400'!H682</f>
        <v>آذربایجان غربی</v>
      </c>
      <c r="G680" s="424" t="str">
        <f>'آبان 1400'!I682</f>
        <v>130-800-1793048-1</v>
      </c>
      <c r="H680" s="424" t="str">
        <f>'آبان 1400'!J682</f>
        <v>1581181140</v>
      </c>
      <c r="I680" s="425">
        <f>'آبان 1400'!BH682</f>
        <v>69032979</v>
      </c>
      <c r="K680" s="426">
        <f>'آبان 1400'!BH682</f>
        <v>69032979</v>
      </c>
      <c r="L680" s="426">
        <f t="shared" si="10"/>
        <v>0</v>
      </c>
      <c r="M680" s="427"/>
      <c r="N680" s="426"/>
    </row>
    <row r="681" spans="2:14" s="423" customFormat="1" ht="11.25" customHeight="1" x14ac:dyDescent="0.2">
      <c r="B681" s="424">
        <f>'آبان 1400'!B683</f>
        <v>677</v>
      </c>
      <c r="C681" s="424" t="str">
        <f>'آبان 1400'!E683</f>
        <v>داود</v>
      </c>
      <c r="D681" s="424" t="str">
        <f>'آبان 1400'!F683</f>
        <v>نجفی</v>
      </c>
      <c r="E681" s="424" t="str">
        <f>'آبان 1400'!G683</f>
        <v>نگهبان</v>
      </c>
      <c r="F681" s="424" t="str">
        <f>'آبان 1400'!H683</f>
        <v>آذربایجان غربی</v>
      </c>
      <c r="G681" s="424" t="str">
        <f>'آبان 1400'!I683</f>
        <v>272-813-4215656-1</v>
      </c>
      <c r="H681" s="424">
        <f>'آبان 1400'!J683</f>
        <v>4920089971</v>
      </c>
      <c r="I681" s="425">
        <f>'آبان 1400'!BH683</f>
        <v>65948461</v>
      </c>
      <c r="K681" s="426">
        <f>'آبان 1400'!BH683</f>
        <v>65948461</v>
      </c>
      <c r="L681" s="426">
        <f t="shared" si="10"/>
        <v>0</v>
      </c>
      <c r="M681" s="427"/>
      <c r="N681" s="426"/>
    </row>
    <row r="682" spans="2:14" s="423" customFormat="1" ht="11.25" customHeight="1" x14ac:dyDescent="0.2">
      <c r="B682" s="424">
        <f>'آبان 1400'!B684</f>
        <v>678</v>
      </c>
      <c r="C682" s="424" t="str">
        <f>'آبان 1400'!E684</f>
        <v>محسن</v>
      </c>
      <c r="D682" s="424" t="str">
        <f>'آبان 1400'!F684</f>
        <v>جنتی</v>
      </c>
      <c r="E682" s="424" t="str">
        <f>'آبان 1400'!G684</f>
        <v>نگهبان</v>
      </c>
      <c r="F682" s="424" t="str">
        <f>'آبان 1400'!H684</f>
        <v>البرز</v>
      </c>
      <c r="G682" s="424" t="str">
        <f>'آبان 1400'!I684</f>
        <v>254-813-3113489-1</v>
      </c>
      <c r="H682" s="424" t="str">
        <f>'آبان 1400'!J684</f>
        <v>0068460333</v>
      </c>
      <c r="I682" s="425">
        <f>'آبان 1400'!BH684</f>
        <v>71688474</v>
      </c>
      <c r="K682" s="426">
        <f>'آبان 1400'!BH684</f>
        <v>71688474</v>
      </c>
      <c r="L682" s="426">
        <f t="shared" si="10"/>
        <v>0</v>
      </c>
      <c r="M682" s="427"/>
      <c r="N682" s="426"/>
    </row>
    <row r="683" spans="2:14" s="423" customFormat="1" ht="11.25" customHeight="1" x14ac:dyDescent="0.2">
      <c r="B683" s="424">
        <f>'آبان 1400'!B685</f>
        <v>679</v>
      </c>
      <c r="C683" s="424" t="str">
        <f>'آبان 1400'!E685</f>
        <v>محمد</v>
      </c>
      <c r="D683" s="424" t="str">
        <f>'آبان 1400'!F685</f>
        <v>فرخ</v>
      </c>
      <c r="E683" s="424" t="str">
        <f>'آبان 1400'!G685</f>
        <v>نگهبان</v>
      </c>
      <c r="F683" s="424" t="str">
        <f>'آبان 1400'!H685</f>
        <v>البرز</v>
      </c>
      <c r="G683" s="424" t="str">
        <f>'آبان 1400'!I685</f>
        <v>129-813-2199608-1</v>
      </c>
      <c r="H683" s="424" t="str">
        <f>'آبان 1400'!J685</f>
        <v>0323820506</v>
      </c>
      <c r="I683" s="425">
        <f>'آبان 1400'!BH685</f>
        <v>66377484</v>
      </c>
      <c r="K683" s="426">
        <f>'آبان 1400'!BH685</f>
        <v>66377484</v>
      </c>
      <c r="L683" s="426">
        <f t="shared" si="10"/>
        <v>0</v>
      </c>
      <c r="M683" s="427"/>
      <c r="N683" s="426"/>
    </row>
    <row r="684" spans="2:14" s="423" customFormat="1" ht="11.25" customHeight="1" x14ac:dyDescent="0.2">
      <c r="B684" s="424">
        <f>'آبان 1400'!B686</f>
        <v>680</v>
      </c>
      <c r="C684" s="424" t="str">
        <f>'آبان 1400'!E686</f>
        <v>حسين</v>
      </c>
      <c r="D684" s="424" t="str">
        <f>'آبان 1400'!F686</f>
        <v>توسلي پور</v>
      </c>
      <c r="E684" s="424" t="str">
        <f>'آبان 1400'!G686</f>
        <v>نگهبان</v>
      </c>
      <c r="F684" s="424" t="str">
        <f>'آبان 1400'!H686</f>
        <v>البرز</v>
      </c>
      <c r="G684" s="424" t="str">
        <f>'آبان 1400'!I686</f>
        <v>121-800-155155-1</v>
      </c>
      <c r="H684" s="424" t="str">
        <f>'آبان 1400'!J686</f>
        <v>0320152766</v>
      </c>
      <c r="I684" s="425">
        <f>'آبان 1400'!BH686</f>
        <v>71688474</v>
      </c>
      <c r="K684" s="426">
        <f>'آبان 1400'!BH686</f>
        <v>71688474</v>
      </c>
      <c r="L684" s="426">
        <f t="shared" si="10"/>
        <v>0</v>
      </c>
      <c r="M684" s="427"/>
      <c r="N684" s="426"/>
    </row>
    <row r="685" spans="2:14" s="423" customFormat="1" ht="11.25" customHeight="1" x14ac:dyDescent="0.2">
      <c r="B685" s="424">
        <f>'آبان 1400'!B687</f>
        <v>681</v>
      </c>
      <c r="C685" s="424" t="str">
        <f>'آبان 1400'!E687</f>
        <v>روح اله</v>
      </c>
      <c r="D685" s="424" t="str">
        <f>'آبان 1400'!F687</f>
        <v>راستگر</v>
      </c>
      <c r="E685" s="424" t="str">
        <f>'آبان 1400'!G687</f>
        <v>نگهبان</v>
      </c>
      <c r="F685" s="424" t="str">
        <f>'آبان 1400'!H687</f>
        <v>البرز</v>
      </c>
      <c r="G685" s="424" t="str">
        <f>'آبان 1400'!I687</f>
        <v>129-813-2198587-1</v>
      </c>
      <c r="H685" s="424" t="str">
        <f>'آبان 1400'!J687</f>
        <v>0322760781</v>
      </c>
      <c r="I685" s="425">
        <f>'آبان 1400'!BH687</f>
        <v>71688474</v>
      </c>
      <c r="K685" s="426">
        <f>'آبان 1400'!BH687</f>
        <v>71688474</v>
      </c>
      <c r="L685" s="426">
        <f t="shared" si="10"/>
        <v>0</v>
      </c>
      <c r="M685" s="427"/>
      <c r="N685" s="426"/>
    </row>
    <row r="686" spans="2:14" s="423" customFormat="1" ht="11.25" customHeight="1" x14ac:dyDescent="0.2">
      <c r="B686" s="424">
        <f>'آبان 1400'!B688</f>
        <v>682</v>
      </c>
      <c r="C686" s="424" t="str">
        <f>'آبان 1400'!E688</f>
        <v>سعيد</v>
      </c>
      <c r="D686" s="424" t="str">
        <f>'آبان 1400'!F688</f>
        <v>قاسمي تاج آبادي</v>
      </c>
      <c r="E686" s="424" t="str">
        <f>'آبان 1400'!G688</f>
        <v>نگهبان</v>
      </c>
      <c r="F686" s="424" t="str">
        <f>'آبان 1400'!H688</f>
        <v>البرز</v>
      </c>
      <c r="G686" s="424" t="str">
        <f>'آبان 1400'!I688</f>
        <v>129-813-145842-1</v>
      </c>
      <c r="H686" s="424" t="str">
        <f>'آبان 1400'!J688</f>
        <v>0321538870</v>
      </c>
      <c r="I686" s="425">
        <f>'آبان 1400'!BH688</f>
        <v>69032979</v>
      </c>
      <c r="K686" s="426">
        <f>'آبان 1400'!BH688</f>
        <v>69032979</v>
      </c>
      <c r="L686" s="426">
        <f t="shared" si="10"/>
        <v>0</v>
      </c>
      <c r="M686" s="427"/>
      <c r="N686" s="426"/>
    </row>
    <row r="687" spans="2:14" s="423" customFormat="1" ht="11.25" customHeight="1" x14ac:dyDescent="0.2">
      <c r="B687" s="424">
        <f>'آبان 1400'!B689</f>
        <v>683</v>
      </c>
      <c r="C687" s="424" t="str">
        <f>'آبان 1400'!E689</f>
        <v>عباس</v>
      </c>
      <c r="D687" s="424" t="str">
        <f>'آبان 1400'!F689</f>
        <v>رشید گرمی</v>
      </c>
      <c r="E687" s="424" t="str">
        <f>'آبان 1400'!G689</f>
        <v>نگهبان</v>
      </c>
      <c r="F687" s="424" t="str">
        <f>'آبان 1400'!H689</f>
        <v>البرز</v>
      </c>
      <c r="G687" s="424" t="str">
        <f>'آبان 1400'!I689</f>
        <v>129-813-170313-1</v>
      </c>
      <c r="H687" s="424" t="str">
        <f>'آبان 1400'!J689</f>
        <v>0320451682</v>
      </c>
      <c r="I687" s="425">
        <f>'آبان 1400'!BH689</f>
        <v>74343969</v>
      </c>
      <c r="K687" s="426">
        <f>'آبان 1400'!BH689</f>
        <v>74343969</v>
      </c>
      <c r="L687" s="426">
        <f t="shared" si="10"/>
        <v>0</v>
      </c>
      <c r="M687" s="427"/>
      <c r="N687" s="426"/>
    </row>
    <row r="688" spans="2:14" s="423" customFormat="1" ht="11.25" customHeight="1" x14ac:dyDescent="0.2">
      <c r="B688" s="424">
        <f>'آبان 1400'!B690</f>
        <v>684</v>
      </c>
      <c r="C688" s="424" t="str">
        <f>'آبان 1400'!E690</f>
        <v>علي</v>
      </c>
      <c r="D688" s="424" t="str">
        <f>'آبان 1400'!F690</f>
        <v>حیدری</v>
      </c>
      <c r="E688" s="424" t="str">
        <f>'آبان 1400'!G690</f>
        <v>نگهبان</v>
      </c>
      <c r="F688" s="424" t="str">
        <f>'آبان 1400'!H690</f>
        <v>البرز</v>
      </c>
      <c r="G688" s="424" t="str">
        <f>'آبان 1400'!I690</f>
        <v>129-813-533560-1</v>
      </c>
      <c r="H688" s="424" t="str">
        <f>'آبان 1400'!J690</f>
        <v>4899439962</v>
      </c>
      <c r="I688" s="425">
        <f>'آبان 1400'!BH690</f>
        <v>68845579</v>
      </c>
      <c r="K688" s="426">
        <f>'آبان 1400'!BH690</f>
        <v>68845579</v>
      </c>
      <c r="L688" s="426">
        <f t="shared" si="10"/>
        <v>0</v>
      </c>
      <c r="M688" s="427"/>
      <c r="N688" s="426"/>
    </row>
    <row r="689" spans="2:14" s="423" customFormat="1" ht="11.25" customHeight="1" x14ac:dyDescent="0.2">
      <c r="B689" s="424">
        <f>'آبان 1400'!B691</f>
        <v>685</v>
      </c>
      <c r="C689" s="424" t="str">
        <f>'آبان 1400'!E691</f>
        <v>علي</v>
      </c>
      <c r="D689" s="424" t="str">
        <f>'آبان 1400'!F691</f>
        <v>وفائي</v>
      </c>
      <c r="E689" s="424" t="str">
        <f>'آبان 1400'!G691</f>
        <v>نگهبان</v>
      </c>
      <c r="F689" s="424" t="str">
        <f>'آبان 1400'!H691</f>
        <v>البرز</v>
      </c>
      <c r="G689" s="424" t="str">
        <f>'آبان 1400'!I691</f>
        <v>129-813-333681-1</v>
      </c>
      <c r="H689" s="424" t="str">
        <f>'آبان 1400'!J691</f>
        <v>0320360059</v>
      </c>
      <c r="I689" s="425">
        <f>'آبان 1400'!BH691</f>
        <v>68845579</v>
      </c>
      <c r="K689" s="426">
        <f>'آبان 1400'!BH691</f>
        <v>68845579</v>
      </c>
      <c r="L689" s="426">
        <f t="shared" si="10"/>
        <v>0</v>
      </c>
      <c r="M689" s="427"/>
      <c r="N689" s="426"/>
    </row>
    <row r="690" spans="2:14" s="423" customFormat="1" ht="11.25" customHeight="1" x14ac:dyDescent="0.2">
      <c r="B690" s="424">
        <f>'آبان 1400'!B692</f>
        <v>686</v>
      </c>
      <c r="C690" s="424" t="str">
        <f>'آبان 1400'!E692</f>
        <v>عليرضا</v>
      </c>
      <c r="D690" s="424" t="str">
        <f>'آبان 1400'!F692</f>
        <v>نمازي</v>
      </c>
      <c r="E690" s="424" t="str">
        <f>'آبان 1400'!G692</f>
        <v>نگهبان</v>
      </c>
      <c r="F690" s="424" t="str">
        <f>'آبان 1400'!H692</f>
        <v>البرز</v>
      </c>
      <c r="G690" s="424" t="str">
        <f>'آبان 1400'!I692</f>
        <v>129-813-2241458-1</v>
      </c>
      <c r="H690" s="424" t="str">
        <f>'آبان 1400'!J692</f>
        <v>0638905370</v>
      </c>
      <c r="I690" s="425">
        <f>'آبان 1400'!BH692</f>
        <v>69032979</v>
      </c>
      <c r="K690" s="426">
        <f>'آبان 1400'!BH692</f>
        <v>69032979</v>
      </c>
      <c r="L690" s="426">
        <f t="shared" si="10"/>
        <v>0</v>
      </c>
      <c r="M690" s="427"/>
      <c r="N690" s="426"/>
    </row>
    <row r="691" spans="2:14" s="423" customFormat="1" ht="11.25" customHeight="1" x14ac:dyDescent="0.2">
      <c r="B691" s="424">
        <f>'آبان 1400'!B693</f>
        <v>687</v>
      </c>
      <c r="C691" s="424" t="str">
        <f>'آبان 1400'!E693</f>
        <v>محمد حسين</v>
      </c>
      <c r="D691" s="424" t="str">
        <f>'آبان 1400'!F693</f>
        <v>ترابي</v>
      </c>
      <c r="E691" s="424" t="str">
        <f>'آبان 1400'!G693</f>
        <v>نگهبان</v>
      </c>
      <c r="F691" s="424" t="str">
        <f>'آبان 1400'!H693</f>
        <v>البرز</v>
      </c>
      <c r="G691" s="424" t="str">
        <f>'آبان 1400'!I693</f>
        <v>129-813-880850-1</v>
      </c>
      <c r="H691" s="424" t="str">
        <f>'آبان 1400'!J693</f>
        <v>0323072887</v>
      </c>
      <c r="I691" s="425">
        <f>'آبان 1400'!BH693</f>
        <v>71688474</v>
      </c>
      <c r="K691" s="426">
        <f>'آبان 1400'!BH693</f>
        <v>71688474</v>
      </c>
      <c r="L691" s="426">
        <f t="shared" si="10"/>
        <v>0</v>
      </c>
      <c r="M691" s="427"/>
      <c r="N691" s="426"/>
    </row>
    <row r="692" spans="2:14" s="423" customFormat="1" ht="11.25" customHeight="1" x14ac:dyDescent="0.2">
      <c r="B692" s="424">
        <f>'آبان 1400'!B694</f>
        <v>688</v>
      </c>
      <c r="C692" s="424" t="str">
        <f>'آبان 1400'!E694</f>
        <v>ميثم</v>
      </c>
      <c r="D692" s="424" t="str">
        <f>'آبان 1400'!F694</f>
        <v>گلعذاري</v>
      </c>
      <c r="E692" s="424" t="str">
        <f>'آبان 1400'!G694</f>
        <v>نگهبان</v>
      </c>
      <c r="F692" s="424" t="str">
        <f>'آبان 1400'!H694</f>
        <v>البرز</v>
      </c>
      <c r="G692" s="424" t="str">
        <f>'آبان 1400'!I694</f>
        <v>129-813-2198632-1</v>
      </c>
      <c r="H692" s="424" t="str">
        <f>'آبان 1400'!J694</f>
        <v>0323527108</v>
      </c>
      <c r="I692" s="425">
        <f>'آبان 1400'!BH694</f>
        <v>66377484</v>
      </c>
      <c r="K692" s="426">
        <f>'آبان 1400'!BH694</f>
        <v>66377484</v>
      </c>
      <c r="L692" s="426">
        <f t="shared" si="10"/>
        <v>0</v>
      </c>
      <c r="M692" s="427"/>
      <c r="N692" s="426"/>
    </row>
    <row r="693" spans="2:14" s="423" customFormat="1" ht="11.25" customHeight="1" x14ac:dyDescent="0.2">
      <c r="B693" s="424">
        <f>'آبان 1400'!B695</f>
        <v>689</v>
      </c>
      <c r="C693" s="424" t="str">
        <f>'آبان 1400'!E695</f>
        <v>كرمعلي</v>
      </c>
      <c r="D693" s="424" t="str">
        <f>'آبان 1400'!F695</f>
        <v>حیدری شمس</v>
      </c>
      <c r="E693" s="424" t="str">
        <f>'آبان 1400'!G695</f>
        <v>نگهبان</v>
      </c>
      <c r="F693" s="424" t="str">
        <f>'آبان 1400'!H695</f>
        <v>البرز</v>
      </c>
      <c r="G693" s="424" t="str">
        <f>'آبان 1400'!I695</f>
        <v>129-813-1044181-1</v>
      </c>
      <c r="H693" s="424" t="str">
        <f>'آبان 1400'!J695</f>
        <v>4011644447</v>
      </c>
      <c r="I693" s="425">
        <f>'آبان 1400'!BH695</f>
        <v>68845579</v>
      </c>
      <c r="K693" s="426">
        <f>'آبان 1400'!BH695</f>
        <v>68845579</v>
      </c>
      <c r="L693" s="426">
        <f t="shared" si="10"/>
        <v>0</v>
      </c>
      <c r="M693" s="427"/>
      <c r="N693" s="426"/>
    </row>
    <row r="694" spans="2:14" s="423" customFormat="1" ht="11.25" customHeight="1" x14ac:dyDescent="0.2">
      <c r="B694" s="424">
        <f>'آبان 1400'!B696</f>
        <v>690</v>
      </c>
      <c r="C694" s="424" t="str">
        <f>'آبان 1400'!E696</f>
        <v>كورش</v>
      </c>
      <c r="D694" s="424" t="str">
        <f>'آبان 1400'!F696</f>
        <v>رازمنديان</v>
      </c>
      <c r="E694" s="424" t="str">
        <f>'آبان 1400'!G696</f>
        <v>نگهبان</v>
      </c>
      <c r="F694" s="424" t="str">
        <f>'آبان 1400'!H696</f>
        <v>البرز</v>
      </c>
      <c r="G694" s="424" t="str">
        <f>'آبان 1400'!I696</f>
        <v>129-813-475963-1</v>
      </c>
      <c r="H694" s="424" t="str">
        <f>'آبان 1400'!J696</f>
        <v>2619527872</v>
      </c>
      <c r="I694" s="425">
        <f>'آبان 1400'!BH696</f>
        <v>66190084</v>
      </c>
      <c r="K694" s="426">
        <f>'آبان 1400'!BH696</f>
        <v>66190084</v>
      </c>
      <c r="L694" s="426">
        <f t="shared" si="10"/>
        <v>0</v>
      </c>
      <c r="M694" s="427"/>
      <c r="N694" s="426"/>
    </row>
    <row r="695" spans="2:14" s="423" customFormat="1" ht="11.25" customHeight="1" x14ac:dyDescent="0.2">
      <c r="B695" s="424">
        <f>'آبان 1400'!B697</f>
        <v>691</v>
      </c>
      <c r="C695" s="424" t="str">
        <f>'آبان 1400'!E697</f>
        <v>ناصر</v>
      </c>
      <c r="D695" s="424" t="str">
        <f>'آبان 1400'!F697</f>
        <v>توسلي پور</v>
      </c>
      <c r="E695" s="424" t="str">
        <f>'آبان 1400'!G697</f>
        <v>نگهبان</v>
      </c>
      <c r="F695" s="424" t="str">
        <f>'آبان 1400'!H697</f>
        <v>البرز</v>
      </c>
      <c r="G695" s="424" t="str">
        <f>'آبان 1400'!I697</f>
        <v>254-813-3113466-1</v>
      </c>
      <c r="H695" s="424" t="str">
        <f>'آبان 1400'!J697</f>
        <v>0033024073</v>
      </c>
      <c r="I695" s="425">
        <f>'آبان 1400'!BH697</f>
        <v>66377484</v>
      </c>
      <c r="K695" s="426">
        <f>'آبان 1400'!BH697</f>
        <v>66377484</v>
      </c>
      <c r="L695" s="426">
        <f t="shared" si="10"/>
        <v>0</v>
      </c>
      <c r="M695" s="427"/>
      <c r="N695" s="426"/>
    </row>
    <row r="696" spans="2:14" s="423" customFormat="1" ht="11.25" customHeight="1" x14ac:dyDescent="0.2">
      <c r="B696" s="424">
        <f>'آبان 1400'!B698</f>
        <v>692</v>
      </c>
      <c r="C696" s="424" t="str">
        <f>'آبان 1400'!E698</f>
        <v>اسمعيل</v>
      </c>
      <c r="D696" s="424" t="str">
        <f>'آبان 1400'!F698</f>
        <v>پور مصطفي</v>
      </c>
      <c r="E696" s="424" t="str">
        <f>'آبان 1400'!G698</f>
        <v>نگهبان</v>
      </c>
      <c r="F696" s="424" t="str">
        <f>'آبان 1400'!H698</f>
        <v>البرز</v>
      </c>
      <c r="G696" s="424" t="str">
        <f>'آبان 1400'!I698</f>
        <v>129-813-1185319-1</v>
      </c>
      <c r="H696" s="424" t="str">
        <f>'آبان 1400'!J698</f>
        <v>2872002601</v>
      </c>
      <c r="I696" s="425">
        <f>'آبان 1400'!BH698</f>
        <v>71688474</v>
      </c>
      <c r="K696" s="426">
        <f>'آبان 1400'!BH698</f>
        <v>71688474</v>
      </c>
      <c r="L696" s="426">
        <f t="shared" si="10"/>
        <v>0</v>
      </c>
      <c r="M696" s="427"/>
      <c r="N696" s="426"/>
    </row>
    <row r="697" spans="2:14" s="423" customFormat="1" ht="11.25" customHeight="1" x14ac:dyDescent="0.2">
      <c r="B697" s="424">
        <f>'آبان 1400'!B699</f>
        <v>693</v>
      </c>
      <c r="C697" s="424" t="str">
        <f>'آبان 1400'!E699</f>
        <v>حسين</v>
      </c>
      <c r="D697" s="424" t="str">
        <f>'آبان 1400'!F699</f>
        <v>سروري</v>
      </c>
      <c r="E697" s="424" t="str">
        <f>'آبان 1400'!G699</f>
        <v>نگهبان</v>
      </c>
      <c r="F697" s="424" t="str">
        <f>'آبان 1400'!H699</f>
        <v>البرز</v>
      </c>
      <c r="G697" s="424" t="str">
        <f>'آبان 1400'!I699</f>
        <v>129-813-170347-1</v>
      </c>
      <c r="H697" s="424" t="str">
        <f>'آبان 1400'!J699</f>
        <v>4898040055</v>
      </c>
      <c r="I697" s="425">
        <f>'آبان 1400'!BH699</f>
        <v>71313674</v>
      </c>
      <c r="K697" s="426">
        <f>'آبان 1400'!BH699</f>
        <v>71313674</v>
      </c>
      <c r="L697" s="426">
        <f t="shared" si="10"/>
        <v>0</v>
      </c>
      <c r="M697" s="427"/>
      <c r="N697" s="426"/>
    </row>
    <row r="698" spans="2:14" s="423" customFormat="1" ht="11.25" customHeight="1" x14ac:dyDescent="0.2">
      <c r="B698" s="424">
        <f>'آبان 1400'!B700</f>
        <v>694</v>
      </c>
      <c r="C698" s="424" t="str">
        <f>'آبان 1400'!E700</f>
        <v>جمال</v>
      </c>
      <c r="D698" s="424" t="str">
        <f>'آبان 1400'!F700</f>
        <v>مجیدی</v>
      </c>
      <c r="E698" s="424" t="str">
        <f>'آبان 1400'!G700</f>
        <v>نگهبان</v>
      </c>
      <c r="F698" s="424" t="str">
        <f>'آبان 1400'!H700</f>
        <v>البرز</v>
      </c>
      <c r="G698" s="424" t="str">
        <f>'آبان 1400'!I700</f>
        <v>129-813-2161619-1</v>
      </c>
      <c r="H698" s="424" t="str">
        <f>'آبان 1400'!J700</f>
        <v>3358106896</v>
      </c>
      <c r="I698" s="425">
        <f>'آبان 1400'!BH700</f>
        <v>69032979</v>
      </c>
      <c r="K698" s="426">
        <f>'آبان 1400'!BH700</f>
        <v>69032979</v>
      </c>
      <c r="L698" s="426">
        <f t="shared" si="10"/>
        <v>0</v>
      </c>
      <c r="M698" s="427"/>
      <c r="N698" s="426"/>
    </row>
    <row r="699" spans="2:14" s="423" customFormat="1" ht="11.25" customHeight="1" x14ac:dyDescent="0.2">
      <c r="B699" s="424">
        <f>'آبان 1400'!B701</f>
        <v>695</v>
      </c>
      <c r="C699" s="424" t="str">
        <f>'آبان 1400'!E701</f>
        <v>محمدعلي</v>
      </c>
      <c r="D699" s="424" t="str">
        <f>'آبان 1400'!F701</f>
        <v>طاهري فر</v>
      </c>
      <c r="E699" s="424" t="str">
        <f>'آبان 1400'!G701</f>
        <v>نگهبان</v>
      </c>
      <c r="F699" s="424" t="str">
        <f>'آبان 1400'!H701</f>
        <v>البرز</v>
      </c>
      <c r="G699" s="424" t="str">
        <f>'آبان 1400'!I701</f>
        <v>129-813-1280918-1</v>
      </c>
      <c r="H699" s="424" t="str">
        <f>'آبان 1400'!J701</f>
        <v>5609479401</v>
      </c>
      <c r="I699" s="425">
        <f>'آبان 1400'!BH701</f>
        <v>71688474</v>
      </c>
      <c r="K699" s="426">
        <f>'آبان 1400'!BH701</f>
        <v>71688474</v>
      </c>
      <c r="L699" s="426">
        <f t="shared" si="10"/>
        <v>0</v>
      </c>
      <c r="M699" s="427"/>
      <c r="N699" s="426"/>
    </row>
    <row r="700" spans="2:14" s="423" customFormat="1" ht="11.25" customHeight="1" x14ac:dyDescent="0.2">
      <c r="B700" s="424">
        <f>'آبان 1400'!B702</f>
        <v>696</v>
      </c>
      <c r="C700" s="424" t="str">
        <f>'آبان 1400'!E702</f>
        <v>وحيد</v>
      </c>
      <c r="D700" s="424" t="str">
        <f>'آبان 1400'!F702</f>
        <v>معجري</v>
      </c>
      <c r="E700" s="424" t="str">
        <f>'آبان 1400'!G702</f>
        <v>نگهبان</v>
      </c>
      <c r="F700" s="424" t="str">
        <f>'آبان 1400'!H702</f>
        <v>البرز</v>
      </c>
      <c r="G700" s="424" t="str">
        <f>'آبان 1400'!I702</f>
        <v>129-813-8671-1</v>
      </c>
      <c r="H700" s="424" t="str">
        <f>'آبان 1400'!J702</f>
        <v>0031809715</v>
      </c>
      <c r="I700" s="425">
        <f>'آبان 1400'!BH702</f>
        <v>69032979</v>
      </c>
      <c r="K700" s="426">
        <f>'آبان 1400'!BH702</f>
        <v>69032979</v>
      </c>
      <c r="L700" s="426">
        <f t="shared" si="10"/>
        <v>0</v>
      </c>
      <c r="M700" s="427"/>
      <c r="N700" s="426"/>
    </row>
    <row r="701" spans="2:14" s="423" customFormat="1" ht="11.25" customHeight="1" x14ac:dyDescent="0.2">
      <c r="B701" s="424">
        <f>'آبان 1400'!B703</f>
        <v>697</v>
      </c>
      <c r="C701" s="424" t="str">
        <f>'آبان 1400'!E703</f>
        <v>علي</v>
      </c>
      <c r="D701" s="424" t="str">
        <f>'آبان 1400'!F703</f>
        <v>محمدي آسايش</v>
      </c>
      <c r="E701" s="424" t="str">
        <f>'آبان 1400'!G703</f>
        <v>نگهبان</v>
      </c>
      <c r="F701" s="424" t="str">
        <f>'آبان 1400'!H703</f>
        <v>البرز</v>
      </c>
      <c r="G701" s="424" t="str">
        <f>'آبان 1400'!I703</f>
        <v>129-813-841590-1</v>
      </c>
      <c r="H701" s="424" t="str">
        <f>'آبان 1400'!J703</f>
        <v>1602179492</v>
      </c>
      <c r="I701" s="425">
        <f>'آبان 1400'!BH703</f>
        <v>71688474</v>
      </c>
      <c r="K701" s="426">
        <f>'آبان 1400'!BH703</f>
        <v>71688474</v>
      </c>
      <c r="L701" s="426">
        <f t="shared" si="10"/>
        <v>0</v>
      </c>
      <c r="M701" s="427"/>
      <c r="N701" s="426"/>
    </row>
    <row r="702" spans="2:14" s="423" customFormat="1" ht="11.25" customHeight="1" x14ac:dyDescent="0.2">
      <c r="B702" s="424">
        <f>'آبان 1400'!B704</f>
        <v>698</v>
      </c>
      <c r="C702" s="424" t="str">
        <f>'آبان 1400'!E704</f>
        <v>كاظم</v>
      </c>
      <c r="D702" s="424" t="str">
        <f>'آبان 1400'!F704</f>
        <v>خان محمدي سبزيكار</v>
      </c>
      <c r="E702" s="424" t="str">
        <f>'آبان 1400'!G704</f>
        <v>نگهبان</v>
      </c>
      <c r="F702" s="424" t="str">
        <f>'آبان 1400'!H704</f>
        <v>البرز</v>
      </c>
      <c r="G702" s="424" t="str">
        <f>'آبان 1400'!I704</f>
        <v>129-813-850991-1</v>
      </c>
      <c r="H702" s="424" t="str">
        <f>'آبان 1400'!J704</f>
        <v>3256213006</v>
      </c>
      <c r="I702" s="425">
        <f>'آبان 1400'!BH704</f>
        <v>69032979</v>
      </c>
      <c r="K702" s="426">
        <f>'آبان 1400'!BH704</f>
        <v>69032979</v>
      </c>
      <c r="L702" s="426">
        <f t="shared" si="10"/>
        <v>0</v>
      </c>
      <c r="M702" s="427"/>
      <c r="N702" s="426"/>
    </row>
    <row r="703" spans="2:14" s="423" customFormat="1" ht="11.25" customHeight="1" x14ac:dyDescent="0.2">
      <c r="B703" s="424">
        <f>'آبان 1400'!B705</f>
        <v>699</v>
      </c>
      <c r="C703" s="424" t="str">
        <f>'آبان 1400'!E705</f>
        <v>عباس</v>
      </c>
      <c r="D703" s="424" t="str">
        <f>'آبان 1400'!F705</f>
        <v>ماری</v>
      </c>
      <c r="E703" s="424" t="str">
        <f>'آبان 1400'!G705</f>
        <v>نگهبان</v>
      </c>
      <c r="F703" s="424" t="str">
        <f>'آبان 1400'!H705</f>
        <v>البرز</v>
      </c>
      <c r="G703" s="424" t="str">
        <f>'آبان 1400'!I705</f>
        <v>129-813-1047443-1</v>
      </c>
      <c r="H703" s="424" t="str">
        <f>'آبان 1400'!J705</f>
        <v>0321450701</v>
      </c>
      <c r="I703" s="425">
        <f>'آبان 1400'!BH705</f>
        <v>74343969</v>
      </c>
      <c r="K703" s="426">
        <f>'آبان 1400'!BH705</f>
        <v>74343969</v>
      </c>
      <c r="L703" s="426">
        <f t="shared" si="10"/>
        <v>0</v>
      </c>
      <c r="M703" s="427"/>
      <c r="N703" s="426"/>
    </row>
    <row r="704" spans="2:14" s="423" customFormat="1" ht="11.25" customHeight="1" x14ac:dyDescent="0.2">
      <c r="B704" s="424">
        <f>'آبان 1400'!B706</f>
        <v>700</v>
      </c>
      <c r="C704" s="424" t="str">
        <f>'آبان 1400'!E706</f>
        <v>اصغر</v>
      </c>
      <c r="D704" s="424" t="str">
        <f>'آبان 1400'!F706</f>
        <v>بزرگ مهر</v>
      </c>
      <c r="E704" s="424" t="str">
        <f>'آبان 1400'!G706</f>
        <v>نگهبان</v>
      </c>
      <c r="F704" s="424" t="str">
        <f>'آبان 1400'!H706</f>
        <v>البرز</v>
      </c>
      <c r="G704" s="424" t="str">
        <f>'آبان 1400'!I706</f>
        <v>129-813-571811-1</v>
      </c>
      <c r="H704" s="424" t="str">
        <f>'آبان 1400'!J706</f>
        <v>5388869891</v>
      </c>
      <c r="I704" s="425">
        <f>'آبان 1400'!BH706</f>
        <v>66377484</v>
      </c>
      <c r="K704" s="426">
        <f>'آبان 1400'!BH706</f>
        <v>66377484</v>
      </c>
      <c r="L704" s="426">
        <f t="shared" si="10"/>
        <v>0</v>
      </c>
      <c r="M704" s="427"/>
      <c r="N704" s="426"/>
    </row>
    <row r="705" spans="2:14" s="423" customFormat="1" ht="11.25" customHeight="1" x14ac:dyDescent="0.2">
      <c r="B705" s="424">
        <f>'آبان 1400'!B707</f>
        <v>701</v>
      </c>
      <c r="C705" s="424" t="str">
        <f>'آبان 1400'!E707</f>
        <v>عيوض</v>
      </c>
      <c r="D705" s="424" t="str">
        <f>'آبان 1400'!F707</f>
        <v>ميرزائي</v>
      </c>
      <c r="E705" s="424" t="str">
        <f>'آبان 1400'!G707</f>
        <v>نگهبان</v>
      </c>
      <c r="F705" s="424" t="str">
        <f>'آبان 1400'!H707</f>
        <v>البرز</v>
      </c>
      <c r="G705" s="424" t="str">
        <f>'آبان 1400'!I707</f>
        <v>129-813-2591659-1</v>
      </c>
      <c r="H705" s="424" t="str">
        <f>'آبان 1400'!J707</f>
        <v>6149890805</v>
      </c>
      <c r="I705" s="425">
        <f>'آبان 1400'!BH707</f>
        <v>66377484</v>
      </c>
      <c r="K705" s="426">
        <f>'آبان 1400'!BH707</f>
        <v>66377484</v>
      </c>
      <c r="L705" s="426">
        <f t="shared" si="10"/>
        <v>0</v>
      </c>
      <c r="M705" s="427"/>
      <c r="N705" s="426"/>
    </row>
    <row r="706" spans="2:14" s="423" customFormat="1" ht="11.25" customHeight="1" x14ac:dyDescent="0.2">
      <c r="B706" s="424">
        <f>'آبان 1400'!B708</f>
        <v>702</v>
      </c>
      <c r="C706" s="424" t="str">
        <f>'آبان 1400'!E708</f>
        <v>حمید</v>
      </c>
      <c r="D706" s="424" t="str">
        <f>'آبان 1400'!F708</f>
        <v>حاج نیا</v>
      </c>
      <c r="E706" s="424" t="str">
        <f>'آبان 1400'!G708</f>
        <v>نگهبان</v>
      </c>
      <c r="F706" s="424" t="str">
        <f>'آبان 1400'!H708</f>
        <v>البرز</v>
      </c>
      <c r="G706" s="424" t="str">
        <f>'آبان 1400'!I708</f>
        <v>129-813-2195919-1</v>
      </c>
      <c r="H706" s="424" t="str">
        <f>'آبان 1400'!J708</f>
        <v>1590013921</v>
      </c>
      <c r="I706" s="425">
        <f>'آبان 1400'!BH708</f>
        <v>70719579</v>
      </c>
      <c r="K706" s="426">
        <f>'آبان 1400'!BH708</f>
        <v>70719579</v>
      </c>
      <c r="L706" s="426">
        <f t="shared" si="10"/>
        <v>0</v>
      </c>
      <c r="M706" s="427"/>
      <c r="N706" s="426"/>
    </row>
    <row r="707" spans="2:14" s="423" customFormat="1" ht="11.25" customHeight="1" x14ac:dyDescent="0.2">
      <c r="B707" s="424">
        <f>'آبان 1400'!B709</f>
        <v>703</v>
      </c>
      <c r="C707" s="424" t="str">
        <f>'آبان 1400'!E709</f>
        <v>محمد</v>
      </c>
      <c r="D707" s="424" t="str">
        <f>'آبان 1400'!F709</f>
        <v>سعیدی</v>
      </c>
      <c r="E707" s="424" t="str">
        <f>'آبان 1400'!G709</f>
        <v>نگهبان</v>
      </c>
      <c r="F707" s="424" t="str">
        <f>'آبان 1400'!H709</f>
        <v>البرز</v>
      </c>
      <c r="G707" s="424" t="str">
        <f>'آبان 1400'!I709</f>
        <v>254-813-3287200-1</v>
      </c>
      <c r="H707" s="424" t="str">
        <f>'آبان 1400'!J709</f>
        <v>3980013693</v>
      </c>
      <c r="I707" s="425">
        <f>'آبان 1400'!BH709</f>
        <v>66190084</v>
      </c>
      <c r="K707" s="426">
        <f>'آبان 1400'!BH709</f>
        <v>66190084</v>
      </c>
      <c r="L707" s="426">
        <f t="shared" si="10"/>
        <v>0</v>
      </c>
      <c r="M707" s="427"/>
      <c r="N707" s="426"/>
    </row>
    <row r="708" spans="2:14" s="423" customFormat="1" ht="11.25" customHeight="1" x14ac:dyDescent="0.2">
      <c r="B708" s="424">
        <f>'آبان 1400'!B710</f>
        <v>704</v>
      </c>
      <c r="C708" s="424" t="str">
        <f>'آبان 1400'!E710</f>
        <v>نقی</v>
      </c>
      <c r="D708" s="424" t="str">
        <f>'آبان 1400'!F710</f>
        <v>معصومی</v>
      </c>
      <c r="E708" s="424" t="str">
        <f>'آبان 1400'!G710</f>
        <v>نگهبان</v>
      </c>
      <c r="F708" s="424" t="str">
        <f>'آبان 1400'!H710</f>
        <v>البرز</v>
      </c>
      <c r="G708" s="424" t="str">
        <f>'آبان 1400'!I710</f>
        <v>129-813-49388-1</v>
      </c>
      <c r="H708" s="424" t="str">
        <f>'آبان 1400'!J710</f>
        <v>5669910788</v>
      </c>
      <c r="I708" s="425">
        <f>'آبان 1400'!BH710</f>
        <v>73375074</v>
      </c>
      <c r="K708" s="426">
        <f>'آبان 1400'!BH710</f>
        <v>73375074</v>
      </c>
      <c r="L708" s="426">
        <f t="shared" si="10"/>
        <v>0</v>
      </c>
      <c r="M708" s="427"/>
      <c r="N708" s="426"/>
    </row>
    <row r="709" spans="2:14" s="423" customFormat="1" ht="11.25" customHeight="1" x14ac:dyDescent="0.2">
      <c r="B709" s="424">
        <f>'آبان 1400'!B711</f>
        <v>705</v>
      </c>
      <c r="C709" s="424" t="str">
        <f>'آبان 1400'!E711</f>
        <v>مهدی</v>
      </c>
      <c r="D709" s="424" t="str">
        <f>'آبان 1400'!F711</f>
        <v>رحمان زاده</v>
      </c>
      <c r="E709" s="424" t="str">
        <f>'آبان 1400'!G711</f>
        <v>نگهبان</v>
      </c>
      <c r="F709" s="424" t="str">
        <f>'آبان 1400'!H711</f>
        <v>البرز</v>
      </c>
      <c r="G709" s="424" t="str">
        <f>'آبان 1400'!I711</f>
        <v>129-813-3341456-1</v>
      </c>
      <c r="H709" s="424" t="str">
        <f>'آبان 1400'!J711</f>
        <v>3979764011</v>
      </c>
      <c r="I709" s="425">
        <f>'آبان 1400'!BH711</f>
        <v>66377484</v>
      </c>
      <c r="K709" s="426">
        <f>'آبان 1400'!BH711</f>
        <v>66377484</v>
      </c>
      <c r="L709" s="426">
        <f t="shared" si="10"/>
        <v>0</v>
      </c>
      <c r="M709" s="427"/>
      <c r="N709" s="426"/>
    </row>
    <row r="710" spans="2:14" s="423" customFormat="1" ht="11.25" customHeight="1" x14ac:dyDescent="0.2">
      <c r="B710" s="424">
        <f>'آبان 1400'!B712</f>
        <v>706</v>
      </c>
      <c r="C710" s="424" t="str">
        <f>'آبان 1400'!E712</f>
        <v>یوسف</v>
      </c>
      <c r="D710" s="424" t="str">
        <f>'آبان 1400'!F712</f>
        <v>الیاسی</v>
      </c>
      <c r="E710" s="424" t="str">
        <f>'آبان 1400'!G712</f>
        <v>نگهبان</v>
      </c>
      <c r="F710" s="424" t="str">
        <f>'آبان 1400'!H712</f>
        <v>البرز</v>
      </c>
      <c r="G710" s="424" t="str">
        <f>'آبان 1400'!I712</f>
        <v>129-813-6425418-1</v>
      </c>
      <c r="H710" s="424" t="str">
        <f>'آبان 1400'!J712</f>
        <v>3979763021</v>
      </c>
      <c r="I710" s="425">
        <f>'آبان 1400'!BH712</f>
        <v>66377484</v>
      </c>
      <c r="K710" s="426">
        <f>'آبان 1400'!BH712</f>
        <v>66377484</v>
      </c>
      <c r="L710" s="426">
        <f t="shared" ref="L710:L773" si="11">K710-I710</f>
        <v>0</v>
      </c>
      <c r="M710" s="427"/>
      <c r="N710" s="426"/>
    </row>
    <row r="711" spans="2:14" s="423" customFormat="1" ht="11.25" customHeight="1" x14ac:dyDescent="0.2">
      <c r="B711" s="424">
        <f>'آبان 1400'!B713</f>
        <v>707</v>
      </c>
      <c r="C711" s="424" t="str">
        <f>'آبان 1400'!E713</f>
        <v>حسین</v>
      </c>
      <c r="D711" s="424" t="str">
        <f>'آبان 1400'!F713</f>
        <v>طهماسبی قلی</v>
      </c>
      <c r="E711" s="424" t="str">
        <f>'آبان 1400'!G713</f>
        <v>نگهبان</v>
      </c>
      <c r="F711" s="424" t="str">
        <f>'آبان 1400'!H713</f>
        <v>البرز</v>
      </c>
      <c r="G711" s="424" t="str">
        <f>'آبان 1400'!I713</f>
        <v>254-813-3388979-1</v>
      </c>
      <c r="H711" s="424" t="str">
        <f>'آبان 1400'!J713</f>
        <v>0311256988</v>
      </c>
      <c r="I711" s="425">
        <f>'آبان 1400'!BH713</f>
        <v>66190084</v>
      </c>
      <c r="K711" s="426">
        <f>'آبان 1400'!BH713</f>
        <v>66190084</v>
      </c>
      <c r="L711" s="426">
        <f t="shared" si="11"/>
        <v>0</v>
      </c>
      <c r="M711" s="427"/>
      <c r="N711" s="426"/>
    </row>
    <row r="712" spans="2:14" s="423" customFormat="1" ht="11.25" customHeight="1" x14ac:dyDescent="0.2">
      <c r="B712" s="424">
        <f>'آبان 1400'!B714</f>
        <v>708</v>
      </c>
      <c r="C712" s="424" t="str">
        <f>'آبان 1400'!E714</f>
        <v>محمدتقی</v>
      </c>
      <c r="D712" s="424" t="str">
        <f>'آبان 1400'!F714</f>
        <v>صادقی خراطی</v>
      </c>
      <c r="E712" s="424" t="str">
        <f>'آبان 1400'!G714</f>
        <v>نگهبان</v>
      </c>
      <c r="F712" s="424" t="str">
        <f>'آبان 1400'!H714</f>
        <v>البرز</v>
      </c>
      <c r="G712" s="424" t="str">
        <f>'آبان 1400'!I714</f>
        <v>254-813-3394370-1</v>
      </c>
      <c r="H712" s="424" t="str">
        <f>'آبان 1400'!J714</f>
        <v>0322817341</v>
      </c>
      <c r="I712" s="425">
        <f>'آبان 1400'!BH714</f>
        <v>66190084</v>
      </c>
      <c r="K712" s="426">
        <f>'آبان 1400'!BH714</f>
        <v>66190084</v>
      </c>
      <c r="L712" s="426">
        <f t="shared" si="11"/>
        <v>0</v>
      </c>
      <c r="M712" s="427"/>
      <c r="N712" s="426"/>
    </row>
    <row r="713" spans="2:14" s="423" customFormat="1" ht="11.25" customHeight="1" x14ac:dyDescent="0.2">
      <c r="B713" s="424">
        <f>'آبان 1400'!B715</f>
        <v>709</v>
      </c>
      <c r="C713" s="424" t="str">
        <f>'آبان 1400'!E715</f>
        <v>احسان</v>
      </c>
      <c r="D713" s="424" t="str">
        <f>'آبان 1400'!F715</f>
        <v>خدری</v>
      </c>
      <c r="E713" s="424" t="str">
        <f>'آبان 1400'!G715</f>
        <v>نگهبان</v>
      </c>
      <c r="F713" s="424" t="str">
        <f>'آبان 1400'!H715</f>
        <v>البرز</v>
      </c>
      <c r="G713" s="424" t="str">
        <f>'آبان 1400'!I715</f>
        <v>129-813-3400370-1</v>
      </c>
      <c r="H713" s="424" t="str">
        <f>'آبان 1400'!J715</f>
        <v>0310794651</v>
      </c>
      <c r="I713" s="425">
        <f>'آبان 1400'!BH715</f>
        <v>66190084</v>
      </c>
      <c r="K713" s="426">
        <f>'آبان 1400'!BH715</f>
        <v>66190084</v>
      </c>
      <c r="L713" s="426">
        <f t="shared" si="11"/>
        <v>0</v>
      </c>
      <c r="M713" s="427"/>
      <c r="N713" s="426"/>
    </row>
    <row r="714" spans="2:14" s="423" customFormat="1" ht="11.25" customHeight="1" x14ac:dyDescent="0.2">
      <c r="B714" s="424">
        <f>'آبان 1400'!B716</f>
        <v>710</v>
      </c>
      <c r="C714" s="424" t="str">
        <f>'آبان 1400'!E716</f>
        <v>محمد عرفان</v>
      </c>
      <c r="D714" s="424" t="str">
        <f>'آبان 1400'!F716</f>
        <v>حیدری</v>
      </c>
      <c r="E714" s="424" t="str">
        <f>'آبان 1400'!G716</f>
        <v>نگهبان</v>
      </c>
      <c r="F714" s="424" t="str">
        <f>'آبان 1400'!H716</f>
        <v>البرز</v>
      </c>
      <c r="G714" s="424" t="str">
        <f>'آبان 1400'!I716</f>
        <v>129-700-3519598-1</v>
      </c>
      <c r="H714" s="424" t="str">
        <f>'آبان 1400'!J716</f>
        <v>1741625254</v>
      </c>
      <c r="I714" s="425">
        <f>'آبان 1400'!BH716</f>
        <v>73095787</v>
      </c>
      <c r="K714" s="426">
        <f>'آبان 1400'!BH716</f>
        <v>73095787</v>
      </c>
      <c r="L714" s="426">
        <f t="shared" si="11"/>
        <v>0</v>
      </c>
      <c r="M714" s="427"/>
      <c r="N714" s="426"/>
    </row>
    <row r="715" spans="2:14" s="423" customFormat="1" ht="11.25" customHeight="1" x14ac:dyDescent="0.2">
      <c r="B715" s="424">
        <f>'آبان 1400'!B717</f>
        <v>711</v>
      </c>
      <c r="C715" s="424" t="str">
        <f>'آبان 1400'!E717</f>
        <v>محمد رضا</v>
      </c>
      <c r="D715" s="424" t="str">
        <f>'آبان 1400'!F717</f>
        <v>بالابندی ثانی</v>
      </c>
      <c r="E715" s="424" t="str">
        <f>'آبان 1400'!G717</f>
        <v>نگهبان</v>
      </c>
      <c r="F715" s="424" t="str">
        <f>'آبان 1400'!H717</f>
        <v>البرز</v>
      </c>
      <c r="G715" s="424" t="str">
        <f>'آبان 1400'!I717</f>
        <v>129-700-3593493-1</v>
      </c>
      <c r="H715" s="424" t="str">
        <f>'آبان 1400'!J717</f>
        <v>0311766838</v>
      </c>
      <c r="I715" s="425">
        <f>'آبان 1400'!BH717</f>
        <v>66377484</v>
      </c>
      <c r="K715" s="426">
        <f>'آبان 1400'!BH717</f>
        <v>66377484</v>
      </c>
      <c r="L715" s="426">
        <f t="shared" si="11"/>
        <v>0</v>
      </c>
      <c r="M715" s="427"/>
      <c r="N715" s="426"/>
    </row>
    <row r="716" spans="2:14" s="423" customFormat="1" ht="11.25" customHeight="1" x14ac:dyDescent="0.2">
      <c r="B716" s="424">
        <f>'آبان 1400'!B718</f>
        <v>712</v>
      </c>
      <c r="C716" s="424" t="str">
        <f>'آبان 1400'!E718</f>
        <v xml:space="preserve">حسین </v>
      </c>
      <c r="D716" s="424" t="str">
        <f>'آبان 1400'!F718</f>
        <v>مرادي</v>
      </c>
      <c r="E716" s="424" t="str">
        <f>'آبان 1400'!G718</f>
        <v>نگهبان</v>
      </c>
      <c r="F716" s="424" t="str">
        <f>'آبان 1400'!H718</f>
        <v>البرز</v>
      </c>
      <c r="G716" s="424" t="str">
        <f>'آبان 1400'!I718</f>
        <v>254-700-3679219-1</v>
      </c>
      <c r="H716" s="424" t="str">
        <f>'آبان 1400'!J718</f>
        <v>0012251380</v>
      </c>
      <c r="I716" s="425">
        <f>'آبان 1400'!BH718</f>
        <v>69032979</v>
      </c>
      <c r="K716" s="426">
        <f>'آبان 1400'!BH718</f>
        <v>69032979</v>
      </c>
      <c r="L716" s="426">
        <f t="shared" si="11"/>
        <v>0</v>
      </c>
      <c r="M716" s="427"/>
      <c r="N716" s="426"/>
    </row>
    <row r="717" spans="2:14" s="423" customFormat="1" ht="11.25" customHeight="1" x14ac:dyDescent="0.2">
      <c r="B717" s="424">
        <f>'آبان 1400'!B719</f>
        <v>713</v>
      </c>
      <c r="C717" s="424" t="str">
        <f>'آبان 1400'!E719</f>
        <v xml:space="preserve">علیرضا </v>
      </c>
      <c r="D717" s="424" t="str">
        <f>'آبان 1400'!F719</f>
        <v>کریمی</v>
      </c>
      <c r="E717" s="424" t="str">
        <f>'آبان 1400'!G719</f>
        <v>نگهبان</v>
      </c>
      <c r="F717" s="424" t="str">
        <f>'آبان 1400'!H719</f>
        <v>البرز</v>
      </c>
      <c r="G717" s="424" t="str">
        <f>'آبان 1400'!I719</f>
        <v>254-700-9939175-1</v>
      </c>
      <c r="H717" s="424" t="str">
        <f>'آبان 1400'!J719</f>
        <v>0311329470</v>
      </c>
      <c r="I717" s="425">
        <f>'آبان 1400'!BH719</f>
        <v>68251484</v>
      </c>
      <c r="K717" s="426">
        <f>'آبان 1400'!BH719</f>
        <v>68251484</v>
      </c>
      <c r="L717" s="426">
        <f t="shared" si="11"/>
        <v>0</v>
      </c>
      <c r="M717" s="427"/>
      <c r="N717" s="426"/>
    </row>
    <row r="718" spans="2:14" s="423" customFormat="1" ht="11.25" customHeight="1" x14ac:dyDescent="0.2">
      <c r="B718" s="424">
        <f>'آبان 1400'!B720</f>
        <v>714</v>
      </c>
      <c r="C718" s="424" t="str">
        <f>'آبان 1400'!E720</f>
        <v>محمدرضا</v>
      </c>
      <c r="D718" s="424" t="str">
        <f>'آبان 1400'!F720</f>
        <v>مجیدی</v>
      </c>
      <c r="E718" s="424" t="str">
        <f>'آبان 1400'!G720</f>
        <v>نگهبان</v>
      </c>
      <c r="F718" s="424" t="str">
        <f>'آبان 1400'!H720</f>
        <v>البرز</v>
      </c>
      <c r="G718" s="424" t="str">
        <f>'آبان 1400'!I720</f>
        <v>129-700-3608356-1</v>
      </c>
      <c r="H718" s="424" t="str">
        <f>'آبان 1400'!J720</f>
        <v>5560138169</v>
      </c>
      <c r="I718" s="425">
        <f>'آبان 1400'!BH720</f>
        <v>69032979</v>
      </c>
      <c r="K718" s="426">
        <f>'آبان 1400'!BH720</f>
        <v>69032979</v>
      </c>
      <c r="L718" s="426">
        <f t="shared" si="11"/>
        <v>0</v>
      </c>
      <c r="M718" s="427"/>
      <c r="N718" s="426"/>
    </row>
    <row r="719" spans="2:14" s="423" customFormat="1" ht="11.25" customHeight="1" x14ac:dyDescent="0.2">
      <c r="B719" s="424">
        <f>'آبان 1400'!B721</f>
        <v>715</v>
      </c>
      <c r="C719" s="424" t="str">
        <f>'آبان 1400'!E721</f>
        <v>حسن</v>
      </c>
      <c r="D719" s="424" t="str">
        <f>'آبان 1400'!F721</f>
        <v>ابراهیمی</v>
      </c>
      <c r="E719" s="424" t="str">
        <f>'آبان 1400'!G721</f>
        <v>نگهبان</v>
      </c>
      <c r="F719" s="424" t="str">
        <f>'آبان 1400'!H721</f>
        <v>البرز</v>
      </c>
      <c r="G719" s="424" t="str">
        <f>'آبان 1400'!I721</f>
        <v>129-700-3705561-1</v>
      </c>
      <c r="H719" s="424" t="str">
        <f>'آبان 1400'!J721</f>
        <v>5450021313</v>
      </c>
      <c r="I719" s="425">
        <f>'آبان 1400'!BH721</f>
        <v>66377484</v>
      </c>
      <c r="K719" s="426">
        <f>'آبان 1400'!BH721</f>
        <v>66377484</v>
      </c>
      <c r="L719" s="426">
        <f t="shared" si="11"/>
        <v>0</v>
      </c>
      <c r="M719" s="427"/>
      <c r="N719" s="426"/>
    </row>
    <row r="720" spans="2:14" s="423" customFormat="1" ht="11.25" customHeight="1" x14ac:dyDescent="0.2">
      <c r="B720" s="424">
        <f>'آبان 1400'!B722</f>
        <v>716</v>
      </c>
      <c r="C720" s="424" t="str">
        <f>'آبان 1400'!E722</f>
        <v>سید سعید</v>
      </c>
      <c r="D720" s="424" t="str">
        <f>'آبان 1400'!F722</f>
        <v>موسوی</v>
      </c>
      <c r="E720" s="424" t="str">
        <f>'آبان 1400'!G722</f>
        <v>نگهبان</v>
      </c>
      <c r="F720" s="424" t="str">
        <f>'آبان 1400'!H722</f>
        <v>البرز</v>
      </c>
      <c r="G720" s="424" t="str">
        <f>'آبان 1400'!I722</f>
        <v>302-813-5237435-1</v>
      </c>
      <c r="H720" s="424" t="str">
        <f>'آبان 1400'!J722</f>
        <v>0310113709</v>
      </c>
      <c r="I720" s="425">
        <f>'آبان 1400'!BH722</f>
        <v>68845579</v>
      </c>
      <c r="K720" s="426">
        <f>'آبان 1400'!BH722</f>
        <v>68845579</v>
      </c>
      <c r="L720" s="426">
        <f t="shared" si="11"/>
        <v>0</v>
      </c>
      <c r="M720" s="427"/>
      <c r="N720" s="426"/>
    </row>
    <row r="721" spans="2:14" s="423" customFormat="1" ht="11.25" customHeight="1" x14ac:dyDescent="0.2">
      <c r="B721" s="424">
        <f>'آبان 1400'!B723</f>
        <v>717</v>
      </c>
      <c r="C721" s="424" t="str">
        <f>'آبان 1400'!E723</f>
        <v>سید میثم</v>
      </c>
      <c r="D721" s="424" t="str">
        <f>'آبان 1400'!F723</f>
        <v>خوشگذران حقیقی</v>
      </c>
      <c r="E721" s="424" t="str">
        <f>'آبان 1400'!G723</f>
        <v>نگهبان</v>
      </c>
      <c r="F721" s="424" t="str">
        <f>'آبان 1400'!H723</f>
        <v>البرز</v>
      </c>
      <c r="G721" s="424" t="str">
        <f>'آبان 1400'!I723</f>
        <v>432-700-3803213-1</v>
      </c>
      <c r="H721" s="424" t="str">
        <f>'آبان 1400'!J723</f>
        <v>0069612552</v>
      </c>
      <c r="I721" s="425">
        <f>'آبان 1400'!BH723</f>
        <v>66377484</v>
      </c>
      <c r="K721" s="426">
        <f>'آبان 1400'!BH723</f>
        <v>66377484</v>
      </c>
      <c r="L721" s="426">
        <f t="shared" si="11"/>
        <v>0</v>
      </c>
      <c r="M721" s="427"/>
      <c r="N721" s="426"/>
    </row>
    <row r="722" spans="2:14" s="423" customFormat="1" ht="11.25" customHeight="1" x14ac:dyDescent="0.2">
      <c r="B722" s="424">
        <f>'آبان 1400'!B724</f>
        <v>718</v>
      </c>
      <c r="C722" s="424" t="str">
        <f>'آبان 1400'!E724</f>
        <v>حامد</v>
      </c>
      <c r="D722" s="424" t="str">
        <f>'آبان 1400'!F724</f>
        <v>نجفی</v>
      </c>
      <c r="E722" s="424" t="str">
        <f>'آبان 1400'!G724</f>
        <v>نگهبان</v>
      </c>
      <c r="F722" s="424" t="str">
        <f>'آبان 1400'!H724</f>
        <v>البرز</v>
      </c>
      <c r="G722" s="424" t="str">
        <f>'آبان 1400'!I724</f>
        <v>129-700-3802647-1</v>
      </c>
      <c r="H722" s="424" t="str">
        <f>'آبان 1400'!J724</f>
        <v>0063394995</v>
      </c>
      <c r="I722" s="425">
        <f>'آبان 1400'!BH724</f>
        <v>69032979</v>
      </c>
      <c r="K722" s="426">
        <f>'آبان 1400'!BH724</f>
        <v>69032979</v>
      </c>
      <c r="L722" s="426">
        <f t="shared" si="11"/>
        <v>0</v>
      </c>
      <c r="M722" s="427"/>
      <c r="N722" s="426"/>
    </row>
    <row r="723" spans="2:14" s="423" customFormat="1" ht="11.25" customHeight="1" x14ac:dyDescent="0.2">
      <c r="B723" s="424">
        <f>'آبان 1400'!B725</f>
        <v>719</v>
      </c>
      <c r="C723" s="424" t="str">
        <f>'آبان 1400'!E725</f>
        <v>علیرضا</v>
      </c>
      <c r="D723" s="424" t="str">
        <f>'آبان 1400'!F725</f>
        <v>بابایی</v>
      </c>
      <c r="E723" s="424" t="str">
        <f>'آبان 1400'!G725</f>
        <v>نگهبان</v>
      </c>
      <c r="F723" s="424" t="str">
        <f>'آبان 1400'!H725</f>
        <v>البرز</v>
      </c>
      <c r="G723" s="424" t="str">
        <f>'آبان 1400'!I725</f>
        <v>129-700-3803642-1</v>
      </c>
      <c r="H723" s="424" t="str">
        <f>'آبان 1400'!J725</f>
        <v>0051781336</v>
      </c>
      <c r="I723" s="425">
        <f>'آبان 1400'!BH725</f>
        <v>71501074</v>
      </c>
      <c r="K723" s="426">
        <f>'آبان 1400'!BH725</f>
        <v>71501074</v>
      </c>
      <c r="L723" s="426">
        <f t="shared" si="11"/>
        <v>0</v>
      </c>
      <c r="M723" s="427"/>
      <c r="N723" s="426"/>
    </row>
    <row r="724" spans="2:14" s="423" customFormat="1" ht="11.25" customHeight="1" x14ac:dyDescent="0.2">
      <c r="B724" s="424">
        <f>'آبان 1400'!B726</f>
        <v>720</v>
      </c>
      <c r="C724" s="424" t="str">
        <f>'آبان 1400'!E726</f>
        <v>رضا</v>
      </c>
      <c r="D724" s="424" t="str">
        <f>'آبان 1400'!F726</f>
        <v>رضایی</v>
      </c>
      <c r="E724" s="424" t="str">
        <f>'آبان 1400'!G726</f>
        <v>نگهبان</v>
      </c>
      <c r="F724" s="424" t="str">
        <f>'آبان 1400'!H726</f>
        <v>البرز</v>
      </c>
      <c r="G724" s="424" t="str">
        <f>'آبان 1400'!I726</f>
        <v>254-700-3828995-1</v>
      </c>
      <c r="H724" s="424" t="str">
        <f>'آبان 1400'!J726</f>
        <v>0311321631</v>
      </c>
      <c r="I724" s="425">
        <f>'آبان 1400'!BH726</f>
        <v>66190084</v>
      </c>
      <c r="K724" s="426">
        <f>'آبان 1400'!BH726</f>
        <v>66190084</v>
      </c>
      <c r="L724" s="426">
        <f t="shared" si="11"/>
        <v>0</v>
      </c>
      <c r="M724" s="427"/>
      <c r="N724" s="426"/>
    </row>
    <row r="725" spans="2:14" s="423" customFormat="1" ht="11.25" customHeight="1" x14ac:dyDescent="0.2">
      <c r="B725" s="424">
        <f>'آبان 1400'!B727</f>
        <v>721</v>
      </c>
      <c r="C725" s="424" t="str">
        <f>'آبان 1400'!E727</f>
        <v>محمد</v>
      </c>
      <c r="D725" s="424" t="str">
        <f>'آبان 1400'!F727</f>
        <v>محمدی پور ماسوله</v>
      </c>
      <c r="E725" s="424" t="str">
        <f>'آبان 1400'!G727</f>
        <v>نگهبان</v>
      </c>
      <c r="F725" s="424" t="str">
        <f>'آبان 1400'!H727</f>
        <v>البرز</v>
      </c>
      <c r="G725" s="424" t="str">
        <f>'آبان 1400'!I727</f>
        <v>129-700-4131330-1</v>
      </c>
      <c r="H725" s="424" t="str">
        <f>'آبان 1400'!J727</f>
        <v>0323461336</v>
      </c>
      <c r="I725" s="425">
        <f>'آبان 1400'!BH727</f>
        <v>70587698</v>
      </c>
      <c r="K725" s="426">
        <f>'آبان 1400'!BH727</f>
        <v>70587698</v>
      </c>
      <c r="L725" s="426">
        <f t="shared" si="11"/>
        <v>0</v>
      </c>
      <c r="M725" s="427"/>
      <c r="N725" s="426"/>
    </row>
    <row r="726" spans="2:14" s="423" customFormat="1" ht="11.25" customHeight="1" x14ac:dyDescent="0.2">
      <c r="B726" s="424">
        <f>'آبان 1400'!B728</f>
        <v>722</v>
      </c>
      <c r="C726" s="424" t="str">
        <f>'آبان 1400'!E728</f>
        <v>سبزعلی</v>
      </c>
      <c r="D726" s="424" t="str">
        <f>'آبان 1400'!F728</f>
        <v>کرمی</v>
      </c>
      <c r="E726" s="424" t="str">
        <f>'آبان 1400'!G728</f>
        <v>نگهبان</v>
      </c>
      <c r="F726" s="424" t="str">
        <f>'آبان 1400'!H728</f>
        <v>البرز</v>
      </c>
      <c r="G726" s="424" t="str">
        <f>'آبان 1400'!I728</f>
        <v>129-813-2432653-1</v>
      </c>
      <c r="H726" s="424" t="str">
        <f>'آبان 1400'!J728</f>
        <v>4370909831</v>
      </c>
      <c r="I726" s="425">
        <f>'آبان 1400'!BH728</f>
        <v>71688474</v>
      </c>
      <c r="K726" s="426">
        <f>'آبان 1400'!BH728</f>
        <v>71688474</v>
      </c>
      <c r="L726" s="426">
        <f t="shared" si="11"/>
        <v>0</v>
      </c>
      <c r="M726" s="427"/>
      <c r="N726" s="426"/>
    </row>
    <row r="727" spans="2:14" s="423" customFormat="1" ht="11.25" customHeight="1" x14ac:dyDescent="0.2">
      <c r="B727" s="424">
        <f>'آبان 1400'!B729</f>
        <v>723</v>
      </c>
      <c r="C727" s="424" t="str">
        <f>'آبان 1400'!E729</f>
        <v xml:space="preserve">مهدی </v>
      </c>
      <c r="D727" s="424" t="str">
        <f>'آبان 1400'!F729</f>
        <v>کیانی</v>
      </c>
      <c r="E727" s="424" t="str">
        <f>'آبان 1400'!G729</f>
        <v>نگهبان</v>
      </c>
      <c r="F727" s="424" t="str">
        <f>'آبان 1400'!H729</f>
        <v>البرز</v>
      </c>
      <c r="G727" s="424" t="str">
        <f>'آبان 1400'!I729</f>
        <v>254-700-3679275-1</v>
      </c>
      <c r="H727" s="424" t="str">
        <f>'آبان 1400'!J729</f>
        <v>0065949730</v>
      </c>
      <c r="I727" s="425">
        <f>'آبان 1400'!BH729</f>
        <v>71501074</v>
      </c>
      <c r="K727" s="426">
        <f>'آبان 1400'!BH729</f>
        <v>71501074</v>
      </c>
      <c r="L727" s="426">
        <f t="shared" si="11"/>
        <v>0</v>
      </c>
      <c r="M727" s="427"/>
      <c r="N727" s="426"/>
    </row>
    <row r="728" spans="2:14" s="423" customFormat="1" ht="11.25" customHeight="1" x14ac:dyDescent="0.2">
      <c r="B728" s="424">
        <f>'آبان 1400'!B730</f>
        <v>724</v>
      </c>
      <c r="C728" s="424" t="str">
        <f>'آبان 1400'!E730</f>
        <v>حامد</v>
      </c>
      <c r="D728" s="424" t="str">
        <f>'آبان 1400'!F730</f>
        <v>غلامپور دهسری</v>
      </c>
      <c r="E728" s="424" t="str">
        <f>'آبان 1400'!G730</f>
        <v>نگهبان</v>
      </c>
      <c r="F728" s="424" t="str">
        <f>'آبان 1400'!H730</f>
        <v>البرز</v>
      </c>
      <c r="G728" s="424" t="str">
        <f>'آبان 1400'!I730</f>
        <v>129-700-4317792-1</v>
      </c>
      <c r="H728" s="424" t="str">
        <f>'آبان 1400'!J730</f>
        <v>5170017219</v>
      </c>
      <c r="I728" s="425">
        <f>'آبان 1400'!BH730</f>
        <v>63887061</v>
      </c>
      <c r="K728" s="426">
        <f>'آبان 1400'!BH730</f>
        <v>63887061</v>
      </c>
      <c r="L728" s="426">
        <f t="shared" si="11"/>
        <v>0</v>
      </c>
      <c r="M728" s="427"/>
      <c r="N728" s="426"/>
    </row>
    <row r="729" spans="2:14" s="423" customFormat="1" ht="11.25" customHeight="1" x14ac:dyDescent="0.2">
      <c r="B729" s="424">
        <f>'آبان 1400'!B731</f>
        <v>725</v>
      </c>
      <c r="C729" s="424" t="str">
        <f>'آبان 1400'!E731</f>
        <v>عباس</v>
      </c>
      <c r="D729" s="424" t="str">
        <f>'آبان 1400'!F731</f>
        <v>نوری</v>
      </c>
      <c r="E729" s="424" t="str">
        <f>'آبان 1400'!G731</f>
        <v>نگهبان</v>
      </c>
      <c r="F729" s="424" t="str">
        <f>'آبان 1400'!H731</f>
        <v>البرز</v>
      </c>
      <c r="G729" s="424" t="str">
        <f>'آبان 1400'!I731</f>
        <v>129-700-4317433-1</v>
      </c>
      <c r="H729" s="424" t="str">
        <f>'آبان 1400'!J731</f>
        <v>0065015762</v>
      </c>
      <c r="I729" s="425">
        <f>'آبان 1400'!BH731</f>
        <v>66542556</v>
      </c>
      <c r="K729" s="426">
        <f>'آبان 1400'!BH731</f>
        <v>66542556</v>
      </c>
      <c r="L729" s="426">
        <f t="shared" si="11"/>
        <v>0</v>
      </c>
      <c r="M729" s="427"/>
      <c r="N729" s="426"/>
    </row>
    <row r="730" spans="2:14" s="423" customFormat="1" ht="11.25" customHeight="1" x14ac:dyDescent="0.2">
      <c r="B730" s="424">
        <f>'آبان 1400'!B732</f>
        <v>726</v>
      </c>
      <c r="C730" s="424" t="str">
        <f>'آبان 1400'!E732</f>
        <v>هادی</v>
      </c>
      <c r="D730" s="424" t="str">
        <f>'آبان 1400'!F732</f>
        <v>احمدی سهامیه</v>
      </c>
      <c r="E730" s="424" t="str">
        <f>'آبان 1400'!G732</f>
        <v>نگهبان</v>
      </c>
      <c r="F730" s="424" t="str">
        <f>'آبان 1400'!H732</f>
        <v>البرز</v>
      </c>
      <c r="G730" s="424" t="str">
        <f>'آبان 1400'!I732</f>
        <v>129-813-1250981-1</v>
      </c>
      <c r="H730" s="424" t="str">
        <f>'آبان 1400'!J732</f>
        <v>0054239532</v>
      </c>
      <c r="I730" s="425">
        <f>'آبان 1400'!BH732</f>
        <v>68845579</v>
      </c>
      <c r="K730" s="426">
        <f>'آبان 1400'!BH732</f>
        <v>68845579</v>
      </c>
      <c r="L730" s="426">
        <f t="shared" si="11"/>
        <v>0</v>
      </c>
      <c r="M730" s="427"/>
      <c r="N730" s="426"/>
    </row>
    <row r="731" spans="2:14" s="423" customFormat="1" ht="11.25" customHeight="1" x14ac:dyDescent="0.2">
      <c r="B731" s="424">
        <f>'آبان 1400'!B733</f>
        <v>727</v>
      </c>
      <c r="C731" s="424" t="str">
        <f>'آبان 1400'!E733</f>
        <v>مسلم</v>
      </c>
      <c r="D731" s="424" t="str">
        <f>'آبان 1400'!F733</f>
        <v>دلداری</v>
      </c>
      <c r="E731" s="424" t="str">
        <f>'آبان 1400'!G733</f>
        <v>نگهبان</v>
      </c>
      <c r="F731" s="424" t="str">
        <f>'آبان 1400'!H733</f>
        <v>قزوین</v>
      </c>
      <c r="G731" s="424" t="str">
        <f>'آبان 1400'!I733</f>
        <v>129-700-3679411-1</v>
      </c>
      <c r="H731" s="424" t="str">
        <f>'آبان 1400'!J733</f>
        <v>5160054634</v>
      </c>
      <c r="I731" s="425">
        <f>'آبان 1400'!BH733</f>
        <v>73283187</v>
      </c>
      <c r="K731" s="426">
        <f>'آبان 1400'!BH733</f>
        <v>73283187</v>
      </c>
      <c r="L731" s="426">
        <f t="shared" si="11"/>
        <v>0</v>
      </c>
      <c r="M731" s="427"/>
      <c r="N731" s="426"/>
    </row>
    <row r="732" spans="2:14" s="423" customFormat="1" ht="11.25" customHeight="1" x14ac:dyDescent="0.2">
      <c r="B732" s="424">
        <f>'آبان 1400'!B734</f>
        <v>728</v>
      </c>
      <c r="C732" s="424" t="str">
        <f>'آبان 1400'!E734</f>
        <v>علی</v>
      </c>
      <c r="D732" s="424" t="str">
        <f>'آبان 1400'!F734</f>
        <v>فرهنگی دورباش</v>
      </c>
      <c r="E732" s="424" t="str">
        <f>'آبان 1400'!G734</f>
        <v>نگهبان</v>
      </c>
      <c r="F732" s="424" t="str">
        <f>'آبان 1400'!H734</f>
        <v>قزوین</v>
      </c>
      <c r="G732" s="424" t="str">
        <f>'آبان 1400'!I734</f>
        <v>293-12-3907364-1</v>
      </c>
      <c r="H732" s="424" t="str">
        <f>'آبان 1400'!J734</f>
        <v>2940129800</v>
      </c>
      <c r="I732" s="425">
        <f>'آبان 1400'!BH734</f>
        <v>54558941</v>
      </c>
      <c r="K732" s="426">
        <f>'آبان 1400'!BH734</f>
        <v>54558941</v>
      </c>
      <c r="L732" s="426">
        <f t="shared" si="11"/>
        <v>0</v>
      </c>
      <c r="M732" s="427"/>
      <c r="N732" s="426"/>
    </row>
    <row r="733" spans="2:14" s="423" customFormat="1" ht="11.25" customHeight="1" x14ac:dyDescent="0.2">
      <c r="B733" s="424">
        <f>'آبان 1400'!B735</f>
        <v>729</v>
      </c>
      <c r="C733" s="424" t="str">
        <f>'آبان 1400'!E735</f>
        <v>علی</v>
      </c>
      <c r="D733" s="424" t="str">
        <f>'آبان 1400'!F735</f>
        <v>نایبلویی</v>
      </c>
      <c r="E733" s="424" t="str">
        <f>'آبان 1400'!G735</f>
        <v>نگهبان</v>
      </c>
      <c r="F733" s="424" t="str">
        <f>'آبان 1400'!H735</f>
        <v>قزوین</v>
      </c>
      <c r="G733" s="424" t="str">
        <f>'آبان 1400'!I735</f>
        <v>163-813-6121560-1</v>
      </c>
      <c r="H733" s="424" t="str">
        <f>'آبان 1400'!J735</f>
        <v>5599289923</v>
      </c>
      <c r="I733" s="425">
        <f>'آبان 1400'!BH735</f>
        <v>69198051</v>
      </c>
      <c r="K733" s="426">
        <f>'آبان 1400'!BH735</f>
        <v>69198051</v>
      </c>
      <c r="L733" s="426">
        <f t="shared" si="11"/>
        <v>0</v>
      </c>
      <c r="M733" s="427"/>
      <c r="N733" s="426"/>
    </row>
    <row r="734" spans="2:14" s="423" customFormat="1" ht="11.25" customHeight="1" x14ac:dyDescent="0.2">
      <c r="B734" s="424">
        <f>'آبان 1400'!B736</f>
        <v>730</v>
      </c>
      <c r="C734" s="424" t="str">
        <f>'آبان 1400'!E736</f>
        <v>مهدی</v>
      </c>
      <c r="D734" s="424" t="str">
        <f>'آبان 1400'!F736</f>
        <v>فرج پور</v>
      </c>
      <c r="E734" s="424" t="str">
        <f>'آبان 1400'!G736</f>
        <v>نگهبان</v>
      </c>
      <c r="F734" s="424" t="str">
        <f>'آبان 1400'!H736</f>
        <v>قزوین</v>
      </c>
      <c r="G734" s="424" t="str">
        <f>'آبان 1400'!I736</f>
        <v>293-813-4159960-1</v>
      </c>
      <c r="H734" s="424" t="str">
        <f>'آبان 1400'!J736</f>
        <v>2210281652</v>
      </c>
      <c r="I734" s="425">
        <f>'آبان 1400'!BH736</f>
        <v>63887061</v>
      </c>
      <c r="K734" s="426">
        <f>'آبان 1400'!BH736</f>
        <v>63887061</v>
      </c>
      <c r="L734" s="426">
        <f t="shared" si="11"/>
        <v>0</v>
      </c>
      <c r="M734" s="427"/>
      <c r="N734" s="426"/>
    </row>
    <row r="735" spans="2:14" s="423" customFormat="1" ht="11.25" customHeight="1" x14ac:dyDescent="0.2">
      <c r="B735" s="424">
        <f>'آبان 1400'!B737</f>
        <v>731</v>
      </c>
      <c r="C735" s="424" t="str">
        <f>'آبان 1400'!E737</f>
        <v>غلامرضا</v>
      </c>
      <c r="D735" s="424" t="str">
        <f>'آبان 1400'!F737</f>
        <v>جباری</v>
      </c>
      <c r="E735" s="424" t="str">
        <f>'آبان 1400'!G737</f>
        <v>نگهبان</v>
      </c>
      <c r="F735" s="424" t="str">
        <f>'آبان 1400'!H737</f>
        <v>قزوین</v>
      </c>
      <c r="G735" s="424" t="str">
        <f>'آبان 1400'!I737</f>
        <v>293-12-4209888-1</v>
      </c>
      <c r="H735" s="424" t="str">
        <f>'آبان 1400'!J737</f>
        <v>4324239967</v>
      </c>
      <c r="I735" s="425">
        <f>'آبان 1400'!BH737</f>
        <v>63887061</v>
      </c>
      <c r="K735" s="426">
        <f>'آبان 1400'!BH737</f>
        <v>63887061</v>
      </c>
      <c r="L735" s="426">
        <f t="shared" si="11"/>
        <v>0</v>
      </c>
      <c r="M735" s="427"/>
      <c r="N735" s="426"/>
    </row>
    <row r="736" spans="2:14" s="423" customFormat="1" ht="11.25" customHeight="1" x14ac:dyDescent="0.2">
      <c r="B736" s="424">
        <f>'آبان 1400'!B738</f>
        <v>732</v>
      </c>
      <c r="C736" s="424" t="str">
        <f>'آبان 1400'!E738</f>
        <v>سیدرضا</v>
      </c>
      <c r="D736" s="424" t="str">
        <f>'آبان 1400'!F738</f>
        <v>برزگر</v>
      </c>
      <c r="E736" s="424" t="str">
        <f>'آبان 1400'!G738</f>
        <v>نگهبان</v>
      </c>
      <c r="F736" s="424" t="str">
        <f>'آبان 1400'!H738</f>
        <v>قزوین</v>
      </c>
      <c r="G736" s="424" t="str">
        <f>'آبان 1400'!I738</f>
        <v>293-12-4202264-1</v>
      </c>
      <c r="H736" s="424" t="str">
        <f>'آبان 1400'!J738</f>
        <v>4322215866</v>
      </c>
      <c r="I736" s="425">
        <f>'آبان 1400'!BH738</f>
        <v>71853546</v>
      </c>
      <c r="K736" s="426">
        <f>'آبان 1400'!BH738</f>
        <v>71853546</v>
      </c>
      <c r="L736" s="426">
        <f t="shared" si="11"/>
        <v>0</v>
      </c>
      <c r="M736" s="427"/>
      <c r="N736" s="426"/>
    </row>
    <row r="737" spans="2:14" s="423" customFormat="1" ht="11.25" customHeight="1" x14ac:dyDescent="0.2">
      <c r="B737" s="424">
        <f>'آبان 1400'!B739</f>
        <v>733</v>
      </c>
      <c r="C737" s="424" t="str">
        <f>'آبان 1400'!E739</f>
        <v>محمدرفيع</v>
      </c>
      <c r="D737" s="424" t="str">
        <f>'آبان 1400'!F739</f>
        <v>ملائي</v>
      </c>
      <c r="E737" s="424" t="str">
        <f>'آبان 1400'!G739</f>
        <v>نگهبان</v>
      </c>
      <c r="F737" s="424" t="str">
        <f>'آبان 1400'!H739</f>
        <v>هرمزگان</v>
      </c>
      <c r="G737" s="424" t="str">
        <f>'آبان 1400'!I739</f>
        <v>173-813-3581356-1</v>
      </c>
      <c r="H737" s="424" t="str">
        <f>'آبان 1400'!J739</f>
        <v>3392832987</v>
      </c>
      <c r="I737" s="425">
        <f>'آبان 1400'!BH739</f>
        <v>71688474</v>
      </c>
      <c r="K737" s="426">
        <f>'آبان 1400'!BH739</f>
        <v>71688474</v>
      </c>
      <c r="L737" s="426">
        <f t="shared" si="11"/>
        <v>0</v>
      </c>
      <c r="M737" s="427"/>
      <c r="N737" s="426"/>
    </row>
    <row r="738" spans="2:14" s="423" customFormat="1" ht="11.25" customHeight="1" x14ac:dyDescent="0.2">
      <c r="B738" s="424">
        <f>'آبان 1400'!B740</f>
        <v>734</v>
      </c>
      <c r="C738" s="424" t="str">
        <f>'آبان 1400'!E740</f>
        <v>مجيد</v>
      </c>
      <c r="D738" s="424" t="str">
        <f>'آبان 1400'!F740</f>
        <v>دادور قلاتي</v>
      </c>
      <c r="E738" s="424" t="str">
        <f>'آبان 1400'!G740</f>
        <v>نگهبان</v>
      </c>
      <c r="F738" s="424" t="str">
        <f>'آبان 1400'!H740</f>
        <v>هرمزگان</v>
      </c>
      <c r="G738" s="424" t="str">
        <f>'آبان 1400'!I740</f>
        <v>173-800-1423-1</v>
      </c>
      <c r="H738" s="424" t="str">
        <f>'آبان 1400'!J740</f>
        <v>3479692540</v>
      </c>
      <c r="I738" s="425">
        <f>'آبان 1400'!BH740</f>
        <v>68626284</v>
      </c>
      <c r="K738" s="426">
        <f>'آبان 1400'!BH740</f>
        <v>68626284</v>
      </c>
      <c r="L738" s="426">
        <f t="shared" si="11"/>
        <v>0</v>
      </c>
      <c r="M738" s="427"/>
      <c r="N738" s="426"/>
    </row>
    <row r="739" spans="2:14" s="423" customFormat="1" ht="11.25" customHeight="1" x14ac:dyDescent="0.2">
      <c r="B739" s="424">
        <f>'آبان 1400'!B741</f>
        <v>735</v>
      </c>
      <c r="C739" s="424" t="str">
        <f>'آبان 1400'!E741</f>
        <v>علي</v>
      </c>
      <c r="D739" s="424" t="str">
        <f>'آبان 1400'!F741</f>
        <v>دادي زاده</v>
      </c>
      <c r="E739" s="424" t="str">
        <f>'آبان 1400'!G741</f>
        <v>نگهبان</v>
      </c>
      <c r="F739" s="424" t="str">
        <f>'آبان 1400'!H741</f>
        <v>هرمزگان</v>
      </c>
      <c r="G739" s="424" t="str">
        <f>'آبان 1400'!I741</f>
        <v>173-813-2180688-1</v>
      </c>
      <c r="H739" s="424" t="str">
        <f>'آبان 1400'!J741</f>
        <v>4699897371</v>
      </c>
      <c r="I739" s="425">
        <f>'آبان 1400'!BH741</f>
        <v>74343969</v>
      </c>
      <c r="K739" s="426">
        <f>'آبان 1400'!BH741</f>
        <v>74343969</v>
      </c>
      <c r="L739" s="426">
        <f t="shared" si="11"/>
        <v>0</v>
      </c>
      <c r="M739" s="427"/>
      <c r="N739" s="426"/>
    </row>
    <row r="740" spans="2:14" s="423" customFormat="1" ht="11.25" customHeight="1" x14ac:dyDescent="0.2">
      <c r="B740" s="424">
        <f>'آبان 1400'!B742</f>
        <v>736</v>
      </c>
      <c r="C740" s="424" t="str">
        <f>'آبان 1400'!E742</f>
        <v>میلاد</v>
      </c>
      <c r="D740" s="424" t="str">
        <f>'آبان 1400'!F742</f>
        <v>رئیسی سرخونی</v>
      </c>
      <c r="E740" s="424" t="str">
        <f>'آبان 1400'!G742</f>
        <v>نگهبان</v>
      </c>
      <c r="F740" s="424" t="str">
        <f>'آبان 1400'!H742</f>
        <v>هرمزگان</v>
      </c>
      <c r="G740" s="424" t="str">
        <f>'آبان 1400'!I742</f>
        <v>389-813-3371932-1</v>
      </c>
      <c r="H740" s="424" t="str">
        <f>'آبان 1400'!J742</f>
        <v>3380662836</v>
      </c>
      <c r="I740" s="425">
        <f>'آبان 1400'!BH742</f>
        <v>69188484</v>
      </c>
      <c r="K740" s="426">
        <f>'آبان 1400'!BH742</f>
        <v>69188484</v>
      </c>
      <c r="L740" s="426">
        <f t="shared" si="11"/>
        <v>0</v>
      </c>
      <c r="M740" s="427"/>
      <c r="N740" s="426"/>
    </row>
    <row r="741" spans="2:14" s="423" customFormat="1" ht="11.25" customHeight="1" x14ac:dyDescent="0.2">
      <c r="B741" s="424">
        <f>'آبان 1400'!B743</f>
        <v>737</v>
      </c>
      <c r="C741" s="424" t="str">
        <f>'آبان 1400'!E743</f>
        <v>احمد</v>
      </c>
      <c r="D741" s="424" t="str">
        <f>'آبان 1400'!F743</f>
        <v>حسين پور</v>
      </c>
      <c r="E741" s="424" t="str">
        <f>'آبان 1400'!G743</f>
        <v>نگهبان</v>
      </c>
      <c r="F741" s="424" t="str">
        <f>'آبان 1400'!H743</f>
        <v>هرمزگان</v>
      </c>
      <c r="G741" s="424" t="str">
        <f>'آبان 1400'!I743</f>
        <v>173-813-99026128-1</v>
      </c>
      <c r="H741" s="424" t="str">
        <f>'آبان 1400'!J743</f>
        <v>3479456502</v>
      </c>
      <c r="I741" s="425">
        <f>'آبان 1400'!BH743</f>
        <v>71843979</v>
      </c>
      <c r="K741" s="426">
        <f>'آبان 1400'!BH743</f>
        <v>71843979</v>
      </c>
      <c r="L741" s="426">
        <f t="shared" si="11"/>
        <v>0</v>
      </c>
      <c r="M741" s="427"/>
      <c r="N741" s="426"/>
    </row>
    <row r="742" spans="2:14" s="423" customFormat="1" ht="11.25" customHeight="1" x14ac:dyDescent="0.2">
      <c r="B742" s="424">
        <f>'آبان 1400'!B744</f>
        <v>738</v>
      </c>
      <c r="C742" s="424" t="str">
        <f>'آبان 1400'!E744</f>
        <v>خاتون</v>
      </c>
      <c r="D742" s="424" t="str">
        <f>'آبان 1400'!F744</f>
        <v>ولي الهي</v>
      </c>
      <c r="E742" s="424" t="str">
        <f>'آبان 1400'!G744</f>
        <v>نگهبان</v>
      </c>
      <c r="F742" s="424" t="str">
        <f>'آبان 1400'!H744</f>
        <v>هرمزگان</v>
      </c>
      <c r="G742" s="424" t="str">
        <f>'آبان 1400'!I744</f>
        <v>173-813-3189305-1</v>
      </c>
      <c r="H742" s="424" t="str">
        <f>'آبان 1400'!J744</f>
        <v>3070650961</v>
      </c>
      <c r="I742" s="425">
        <f>'آبان 1400'!BH744</f>
        <v>56232941</v>
      </c>
      <c r="K742" s="426">
        <f>'آبان 1400'!BH744</f>
        <v>56232941</v>
      </c>
      <c r="L742" s="426">
        <f t="shared" si="11"/>
        <v>0</v>
      </c>
      <c r="M742" s="427"/>
      <c r="N742" s="426"/>
    </row>
    <row r="743" spans="2:14" s="423" customFormat="1" ht="11.25" customHeight="1" x14ac:dyDescent="0.2">
      <c r="B743" s="424">
        <f>'آبان 1400'!B745</f>
        <v>739</v>
      </c>
      <c r="C743" s="424" t="str">
        <f>'آبان 1400'!E745</f>
        <v>عباس</v>
      </c>
      <c r="D743" s="424" t="str">
        <f>'آبان 1400'!F745</f>
        <v>جليز</v>
      </c>
      <c r="E743" s="424" t="str">
        <f>'آبان 1400'!G745</f>
        <v>نگهبان</v>
      </c>
      <c r="F743" s="424" t="str">
        <f>'آبان 1400'!H745</f>
        <v>هرمزگان</v>
      </c>
      <c r="G743" s="424" t="str">
        <f>'آبان 1400'!I745</f>
        <v>144-813-2719-1</v>
      </c>
      <c r="H743" s="424" t="str">
        <f>'آبان 1400'!J745</f>
        <v>3391183144</v>
      </c>
      <c r="I743" s="425">
        <f>'آبان 1400'!BH745</f>
        <v>74124674</v>
      </c>
      <c r="K743" s="426">
        <f>'آبان 1400'!BH745</f>
        <v>74124674</v>
      </c>
      <c r="L743" s="426">
        <f t="shared" si="11"/>
        <v>0</v>
      </c>
      <c r="M743" s="427"/>
      <c r="N743" s="426"/>
    </row>
    <row r="744" spans="2:14" s="423" customFormat="1" ht="11.25" customHeight="1" x14ac:dyDescent="0.2">
      <c r="B744" s="424">
        <f>'آبان 1400'!B746</f>
        <v>740</v>
      </c>
      <c r="C744" s="424" t="str">
        <f>'آبان 1400'!E746</f>
        <v>هوشنگ</v>
      </c>
      <c r="D744" s="424" t="str">
        <f>'آبان 1400'!F746</f>
        <v>شرفی</v>
      </c>
      <c r="E744" s="424" t="str">
        <f>'آبان 1400'!G746</f>
        <v>نگهبان</v>
      </c>
      <c r="F744" s="424" t="str">
        <f>'آبان 1400'!H746</f>
        <v>هرمزگان</v>
      </c>
      <c r="G744" s="424" t="str">
        <f>'آبان 1400'!I746</f>
        <v>173-700-3498836-1</v>
      </c>
      <c r="H744" s="424">
        <f>'آبان 1400'!J746</f>
        <v>4723308687</v>
      </c>
      <c r="I744" s="425">
        <f>'آبان 1400'!BH746</f>
        <v>77154969</v>
      </c>
      <c r="K744" s="426">
        <f>'آبان 1400'!BH746</f>
        <v>77154969</v>
      </c>
      <c r="L744" s="426">
        <f t="shared" si="11"/>
        <v>0</v>
      </c>
      <c r="M744" s="427"/>
      <c r="N744" s="426"/>
    </row>
    <row r="745" spans="2:14" s="423" customFormat="1" ht="11.25" customHeight="1" x14ac:dyDescent="0.2">
      <c r="B745" s="424">
        <f>'آبان 1400'!B747</f>
        <v>741</v>
      </c>
      <c r="C745" s="424" t="str">
        <f>'آبان 1400'!E747</f>
        <v>امیرحسین</v>
      </c>
      <c r="D745" s="424" t="str">
        <f>'آبان 1400'!F747</f>
        <v>اطهری زاده</v>
      </c>
      <c r="E745" s="424" t="str">
        <f>'آبان 1400'!G747</f>
        <v>نگهبان</v>
      </c>
      <c r="F745" s="424" t="str">
        <f>'آبان 1400'!H747</f>
        <v>هرمزگان</v>
      </c>
      <c r="G745" s="424" t="str">
        <f>'آبان 1400'!I747</f>
        <v>389-12-3737302-1</v>
      </c>
      <c r="H745" s="424" t="str">
        <f>'آبان 1400'!J747</f>
        <v>3380821721</v>
      </c>
      <c r="I745" s="425">
        <f>'آبان 1400'!BH747</f>
        <v>69188484</v>
      </c>
      <c r="K745" s="426">
        <f>'آبان 1400'!BH747</f>
        <v>69188484</v>
      </c>
      <c r="L745" s="426">
        <f t="shared" si="11"/>
        <v>0</v>
      </c>
      <c r="M745" s="427"/>
      <c r="N745" s="426"/>
    </row>
    <row r="746" spans="2:14" s="423" customFormat="1" ht="11.25" customHeight="1" x14ac:dyDescent="0.2">
      <c r="B746" s="424">
        <f>'آبان 1400'!B748</f>
        <v>742</v>
      </c>
      <c r="C746" s="424" t="str">
        <f>'آبان 1400'!E748</f>
        <v>محمدحسين</v>
      </c>
      <c r="D746" s="424" t="str">
        <f>'آبان 1400'!F748</f>
        <v>سطاني ده شعيب</v>
      </c>
      <c r="E746" s="424" t="str">
        <f>'آبان 1400'!G748</f>
        <v>نگهبان</v>
      </c>
      <c r="F746" s="424" t="str">
        <f>'آبان 1400'!H748</f>
        <v>کرمان</v>
      </c>
      <c r="G746" s="424" t="str">
        <f>'آبان 1400'!I748</f>
        <v>152-813-25573-2</v>
      </c>
      <c r="H746" s="424" t="str">
        <f>'آبان 1400'!J748</f>
        <v>2992143375</v>
      </c>
      <c r="I746" s="425">
        <f>'آبان 1400'!BH748</f>
        <v>68095979</v>
      </c>
      <c r="K746" s="426">
        <f>'آبان 1400'!BH748</f>
        <v>68095979</v>
      </c>
      <c r="L746" s="426">
        <f t="shared" si="11"/>
        <v>0</v>
      </c>
      <c r="M746" s="427"/>
      <c r="N746" s="426"/>
    </row>
    <row r="747" spans="2:14" s="423" customFormat="1" ht="11.25" customHeight="1" x14ac:dyDescent="0.2">
      <c r="B747" s="424">
        <f>'آبان 1400'!B749</f>
        <v>743</v>
      </c>
      <c r="C747" s="424" t="str">
        <f>'آبان 1400'!E749</f>
        <v>مهدي</v>
      </c>
      <c r="D747" s="424" t="str">
        <f>'آبان 1400'!F749</f>
        <v>مهدي زاده قنات گرمي</v>
      </c>
      <c r="E747" s="424" t="str">
        <f>'آبان 1400'!G749</f>
        <v>نگهبان</v>
      </c>
      <c r="F747" s="424" t="str">
        <f>'آبان 1400'!H749</f>
        <v>کرمان</v>
      </c>
      <c r="G747" s="424" t="str">
        <f>'آبان 1400'!I749</f>
        <v>442-813-25588-1</v>
      </c>
      <c r="H747" s="424" t="str">
        <f>'آبان 1400'!J749</f>
        <v>3091216561</v>
      </c>
      <c r="I747" s="425">
        <f>'آبان 1400'!BH749</f>
        <v>74846177</v>
      </c>
      <c r="K747" s="426">
        <f>'آبان 1400'!BH749</f>
        <v>74846177</v>
      </c>
      <c r="L747" s="426">
        <f t="shared" si="11"/>
        <v>0</v>
      </c>
      <c r="M747" s="427"/>
      <c r="N747" s="426"/>
    </row>
    <row r="748" spans="2:14" s="423" customFormat="1" ht="11.25" customHeight="1" x14ac:dyDescent="0.2">
      <c r="B748" s="424">
        <f>'آبان 1400'!B750</f>
        <v>744</v>
      </c>
      <c r="C748" s="424" t="str">
        <f>'آبان 1400'!E750</f>
        <v>محمدعلي</v>
      </c>
      <c r="D748" s="424" t="str">
        <f>'آبان 1400'!F750</f>
        <v>گرکانی نژاد</v>
      </c>
      <c r="E748" s="424" t="str">
        <f>'آبان 1400'!G750</f>
        <v>نگهبان</v>
      </c>
      <c r="F748" s="424" t="str">
        <f>'آبان 1400'!H750</f>
        <v>کرمان</v>
      </c>
      <c r="G748" s="424" t="str">
        <f>'آبان 1400'!I750</f>
        <v>152-800-679061-1</v>
      </c>
      <c r="H748" s="424" t="str">
        <f>'آبان 1400'!J750</f>
        <v>3179750571</v>
      </c>
      <c r="I748" s="425">
        <f>'آبان 1400'!BH750</f>
        <v>70751474</v>
      </c>
      <c r="K748" s="426">
        <f>'آبان 1400'!BH750</f>
        <v>70751474</v>
      </c>
      <c r="L748" s="426">
        <f t="shared" si="11"/>
        <v>0</v>
      </c>
      <c r="M748" s="427"/>
      <c r="N748" s="426"/>
    </row>
    <row r="749" spans="2:14" s="423" customFormat="1" ht="11.25" customHeight="1" x14ac:dyDescent="0.2">
      <c r="B749" s="424">
        <f>'آبان 1400'!B751</f>
        <v>745</v>
      </c>
      <c r="C749" s="424" t="str">
        <f>'آبان 1400'!E751</f>
        <v>مصطفي</v>
      </c>
      <c r="D749" s="424" t="str">
        <f>'آبان 1400'!F751</f>
        <v>شجاعي باغيني</v>
      </c>
      <c r="E749" s="424" t="str">
        <f>'آبان 1400'!G751</f>
        <v>نگهبان</v>
      </c>
      <c r="F749" s="424" t="str">
        <f>'آبان 1400'!H751</f>
        <v>کرمان</v>
      </c>
      <c r="G749" s="424" t="str">
        <f>'آبان 1400'!I751</f>
        <v>152-813-39280381-1</v>
      </c>
      <c r="H749" s="424" t="str">
        <f>'آبان 1400'!J751</f>
        <v>2980292842</v>
      </c>
      <c r="I749" s="425">
        <f>'آبان 1400'!BH751</f>
        <v>70284787</v>
      </c>
      <c r="K749" s="426">
        <f>'آبان 1400'!BH751</f>
        <v>70284787</v>
      </c>
      <c r="L749" s="426">
        <f t="shared" si="11"/>
        <v>0</v>
      </c>
      <c r="M749" s="427"/>
      <c r="N749" s="426"/>
    </row>
    <row r="750" spans="2:14" s="423" customFormat="1" ht="11.25" customHeight="1" x14ac:dyDescent="0.2">
      <c r="B750" s="424">
        <f>'آبان 1400'!B752</f>
        <v>746</v>
      </c>
      <c r="C750" s="424" t="str">
        <f>'آبان 1400'!E752</f>
        <v>محمد</v>
      </c>
      <c r="D750" s="424" t="str">
        <f>'آبان 1400'!F752</f>
        <v>موسي نژاد</v>
      </c>
      <c r="E750" s="424" t="str">
        <f>'آبان 1400'!G752</f>
        <v>نگهبان</v>
      </c>
      <c r="F750" s="424" t="str">
        <f>'آبان 1400'!H752</f>
        <v>کرمان</v>
      </c>
      <c r="G750" s="424" t="str">
        <f>'آبان 1400'!I752</f>
        <v>442-700-5809246-1</v>
      </c>
      <c r="H750" s="424" t="str">
        <f>'آبان 1400'!J752</f>
        <v>3170068032</v>
      </c>
      <c r="I750" s="425">
        <f>'آبان 1400'!BH752</f>
        <v>68095979</v>
      </c>
      <c r="K750" s="426">
        <f>'آبان 1400'!BH752</f>
        <v>68095979</v>
      </c>
      <c r="L750" s="426">
        <f t="shared" si="11"/>
        <v>0</v>
      </c>
      <c r="M750" s="427"/>
      <c r="N750" s="426"/>
    </row>
    <row r="751" spans="2:14" s="423" customFormat="1" ht="11.25" customHeight="1" x14ac:dyDescent="0.2">
      <c r="B751" s="424">
        <f>'آبان 1400'!B753</f>
        <v>747</v>
      </c>
      <c r="C751" s="424" t="str">
        <f>'آبان 1400'!E753</f>
        <v>رسول</v>
      </c>
      <c r="D751" s="424" t="str">
        <f>'آبان 1400'!F753</f>
        <v>هدايتي آبکوهي داوري</v>
      </c>
      <c r="E751" s="424" t="str">
        <f>'آبان 1400'!G753</f>
        <v>نگهبان</v>
      </c>
      <c r="F751" s="424" t="str">
        <f>'آبان 1400'!H753</f>
        <v>کرمان</v>
      </c>
      <c r="G751" s="424" t="str">
        <f>'آبان 1400'!I753</f>
        <v>152-12-7042983-1</v>
      </c>
      <c r="H751" s="424" t="str">
        <f>'آبان 1400'!J753</f>
        <v>3219971806</v>
      </c>
      <c r="I751" s="425">
        <f>'آبان 1400'!BH753</f>
        <v>72190682</v>
      </c>
      <c r="K751" s="426">
        <f>'آبان 1400'!BH753</f>
        <v>72190682</v>
      </c>
      <c r="L751" s="426">
        <f t="shared" si="11"/>
        <v>0</v>
      </c>
      <c r="M751" s="427"/>
      <c r="N751" s="426"/>
    </row>
    <row r="752" spans="2:14" s="423" customFormat="1" ht="11.25" customHeight="1" x14ac:dyDescent="0.2">
      <c r="B752" s="424">
        <f>'آبان 1400'!B754</f>
        <v>748</v>
      </c>
      <c r="C752" s="424" t="str">
        <f>'آبان 1400'!E754</f>
        <v>وحيد</v>
      </c>
      <c r="D752" s="424" t="str">
        <f>'آبان 1400'!F754</f>
        <v>پايدار</v>
      </c>
      <c r="E752" s="424" t="str">
        <f>'آبان 1400'!G754</f>
        <v>نگهبان</v>
      </c>
      <c r="F752" s="424" t="str">
        <f>'آبان 1400'!H754</f>
        <v>کرمان</v>
      </c>
      <c r="G752" s="424" t="str">
        <f>'آبان 1400'!I754</f>
        <v>152-813-3031303-1</v>
      </c>
      <c r="H752" s="424" t="str">
        <f>'آبان 1400'!J754</f>
        <v>3031303849</v>
      </c>
      <c r="I752" s="425">
        <f>'آبان 1400'!BH754</f>
        <v>70751474</v>
      </c>
      <c r="K752" s="426">
        <f>'آبان 1400'!BH754</f>
        <v>70751474</v>
      </c>
      <c r="L752" s="426">
        <f t="shared" si="11"/>
        <v>0</v>
      </c>
      <c r="M752" s="427"/>
      <c r="N752" s="426"/>
    </row>
    <row r="753" spans="2:14" s="423" customFormat="1" ht="11.25" customHeight="1" x14ac:dyDescent="0.2">
      <c r="B753" s="424">
        <f>'آبان 1400'!B755</f>
        <v>749</v>
      </c>
      <c r="C753" s="424" t="str">
        <f>'آبان 1400'!E755</f>
        <v>علی اکبر</v>
      </c>
      <c r="D753" s="424" t="str">
        <f>'آبان 1400'!F755</f>
        <v>کریمی ده ملائی</v>
      </c>
      <c r="E753" s="424" t="str">
        <f>'آبان 1400'!G755</f>
        <v>نگهبان</v>
      </c>
      <c r="F753" s="424" t="str">
        <f>'آبان 1400'!H755</f>
        <v>کرمان</v>
      </c>
      <c r="G753" s="424" t="str">
        <f>'آبان 1400'!I755</f>
        <v>152-12-3378728-1</v>
      </c>
      <c r="H753" s="424" t="str">
        <f>'آبان 1400'!J755</f>
        <v>2980849741</v>
      </c>
      <c r="I753" s="425">
        <f>'آبان 1400'!BH755</f>
        <v>68095979</v>
      </c>
      <c r="K753" s="426">
        <f>'آبان 1400'!BH755</f>
        <v>68095979</v>
      </c>
      <c r="L753" s="426">
        <f t="shared" si="11"/>
        <v>0</v>
      </c>
      <c r="M753" s="427"/>
      <c r="N753" s="426"/>
    </row>
    <row r="754" spans="2:14" s="423" customFormat="1" ht="11.25" customHeight="1" x14ac:dyDescent="0.2">
      <c r="B754" s="424">
        <f>'آبان 1400'!B756</f>
        <v>750</v>
      </c>
      <c r="C754" s="424" t="str">
        <f>'آبان 1400'!E756</f>
        <v>محمدعلی</v>
      </c>
      <c r="D754" s="424" t="str">
        <f>'آبان 1400'!F756</f>
        <v>هادی نژاد</v>
      </c>
      <c r="E754" s="424" t="str">
        <f>'آبان 1400'!G756</f>
        <v>نگهبان</v>
      </c>
      <c r="F754" s="424" t="str">
        <f>'آبان 1400'!H756</f>
        <v>کرمان</v>
      </c>
      <c r="G754" s="424" t="str">
        <f>'آبان 1400'!I756</f>
        <v>152-813-3381590-1</v>
      </c>
      <c r="H754" s="424" t="str">
        <f>'آبان 1400'!J756</f>
        <v>2992730467</v>
      </c>
      <c r="I754" s="425">
        <f>'آبان 1400'!BH756</f>
        <v>68095979</v>
      </c>
      <c r="K754" s="426">
        <f>'آبان 1400'!BH756</f>
        <v>68095979</v>
      </c>
      <c r="L754" s="426">
        <f t="shared" si="11"/>
        <v>0</v>
      </c>
      <c r="M754" s="427"/>
      <c r="N754" s="426"/>
    </row>
    <row r="755" spans="2:14" s="423" customFormat="1" ht="11.25" customHeight="1" x14ac:dyDescent="0.2">
      <c r="B755" s="424">
        <f>'آبان 1400'!B757</f>
        <v>751</v>
      </c>
      <c r="C755" s="424" t="str">
        <f>'آبان 1400'!E757</f>
        <v>محمد علی</v>
      </c>
      <c r="D755" s="424" t="str">
        <f>'آبان 1400'!F757</f>
        <v>عرب آبادی</v>
      </c>
      <c r="E755" s="424" t="str">
        <f>'آبان 1400'!G757</f>
        <v>نگهبان</v>
      </c>
      <c r="F755" s="424" t="str">
        <f>'آبان 1400'!H757</f>
        <v>کرمان</v>
      </c>
      <c r="G755" s="424" t="str">
        <f>'آبان 1400'!I757</f>
        <v>152-813-3379276-1</v>
      </c>
      <c r="H755" s="424" t="str">
        <f>'آبان 1400'!J757</f>
        <v>2980079979</v>
      </c>
      <c r="I755" s="425">
        <f>'آبان 1400'!BH757</f>
        <v>74846177</v>
      </c>
      <c r="K755" s="426">
        <f>'آبان 1400'!BH757</f>
        <v>74846177</v>
      </c>
      <c r="L755" s="426">
        <f t="shared" si="11"/>
        <v>0</v>
      </c>
      <c r="M755" s="427"/>
      <c r="N755" s="426"/>
    </row>
    <row r="756" spans="2:14" s="423" customFormat="1" ht="11.25" customHeight="1" x14ac:dyDescent="0.2">
      <c r="B756" s="424">
        <f>'آبان 1400'!B758</f>
        <v>752</v>
      </c>
      <c r="C756" s="424" t="str">
        <f>'آبان 1400'!E758</f>
        <v>محمد</v>
      </c>
      <c r="D756" s="424" t="str">
        <f>'آبان 1400'!F758</f>
        <v>رضایی</v>
      </c>
      <c r="E756" s="424" t="str">
        <f>'آبان 1400'!G758</f>
        <v>نگهبان</v>
      </c>
      <c r="F756" s="424" t="str">
        <f>'آبان 1400'!H758</f>
        <v>کرمان</v>
      </c>
      <c r="G756" s="424" t="str">
        <f>'آبان 1400'!I758</f>
        <v>437-700-21001733-1</v>
      </c>
      <c r="H756" s="424" t="str">
        <f>'آبان 1400'!J758</f>
        <v>3210017336</v>
      </c>
      <c r="I756" s="425">
        <f>'آبان 1400'!BH758</f>
        <v>72812874</v>
      </c>
      <c r="K756" s="426">
        <f>'آبان 1400'!BH758</f>
        <v>72812874</v>
      </c>
      <c r="L756" s="426">
        <f t="shared" si="11"/>
        <v>0</v>
      </c>
      <c r="M756" s="427"/>
      <c r="N756" s="426"/>
    </row>
    <row r="757" spans="2:14" s="423" customFormat="1" ht="11.25" customHeight="1" x14ac:dyDescent="0.2">
      <c r="B757" s="424">
        <f>'آبان 1400'!B759</f>
        <v>753</v>
      </c>
      <c r="C757" s="424" t="str">
        <f>'آبان 1400'!E759</f>
        <v>محمدرضا</v>
      </c>
      <c r="D757" s="424" t="str">
        <f>'آبان 1400'!F759</f>
        <v>کريمي</v>
      </c>
      <c r="E757" s="424" t="str">
        <f>'آبان 1400'!G759</f>
        <v>نگهبان</v>
      </c>
      <c r="F757" s="424" t="str">
        <f>'آبان 1400'!H759</f>
        <v>یزد</v>
      </c>
      <c r="G757" s="424" t="str">
        <f>'آبان 1400'!I759</f>
        <v>144-800-225135-1</v>
      </c>
      <c r="H757" s="424" t="str">
        <f>'آبان 1400'!J759</f>
        <v>4432609826</v>
      </c>
      <c r="I757" s="425">
        <f>'آبان 1400'!BH759</f>
        <v>67689284</v>
      </c>
      <c r="K757" s="426">
        <f>'آبان 1400'!BH759</f>
        <v>67689284</v>
      </c>
      <c r="L757" s="426">
        <f t="shared" si="11"/>
        <v>0</v>
      </c>
      <c r="M757" s="427"/>
      <c r="N757" s="426"/>
    </row>
    <row r="758" spans="2:14" s="423" customFormat="1" ht="11.25" customHeight="1" x14ac:dyDescent="0.2">
      <c r="B758" s="424">
        <f>'آبان 1400'!B760</f>
        <v>754</v>
      </c>
      <c r="C758" s="424" t="str">
        <f>'آبان 1400'!E760</f>
        <v>داود</v>
      </c>
      <c r="D758" s="424" t="str">
        <f>'آبان 1400'!F760</f>
        <v>زارع کاریزی</v>
      </c>
      <c r="E758" s="424" t="str">
        <f>'آبان 1400'!G760</f>
        <v>نگهبان</v>
      </c>
      <c r="F758" s="424" t="str">
        <f>'آبان 1400'!H760</f>
        <v>یزد</v>
      </c>
      <c r="G758" s="424" t="str">
        <f>'آبان 1400'!I760</f>
        <v>144-813-9682835-1</v>
      </c>
      <c r="H758" s="424" t="str">
        <f>'آبان 1400'!J760</f>
        <v>0071261567</v>
      </c>
      <c r="I758" s="425">
        <f>'آبان 1400'!BH760</f>
        <v>75783177</v>
      </c>
      <c r="K758" s="426">
        <f>'آبان 1400'!BH760</f>
        <v>75783177</v>
      </c>
      <c r="L758" s="426">
        <f t="shared" si="11"/>
        <v>0</v>
      </c>
      <c r="M758" s="427"/>
      <c r="N758" s="426"/>
    </row>
    <row r="759" spans="2:14" s="423" customFormat="1" ht="11.25" customHeight="1" x14ac:dyDescent="0.2">
      <c r="B759" s="424">
        <f>'آبان 1400'!B761</f>
        <v>755</v>
      </c>
      <c r="C759" s="424" t="str">
        <f>'آبان 1400'!E761</f>
        <v>غلامعباس</v>
      </c>
      <c r="D759" s="424" t="str">
        <f>'آبان 1400'!F761</f>
        <v>کریمی مسکونی</v>
      </c>
      <c r="E759" s="424" t="str">
        <f>'آبان 1400'!G761</f>
        <v>نگهبان</v>
      </c>
      <c r="F759" s="424" t="str">
        <f>'آبان 1400'!H761</f>
        <v>یزد</v>
      </c>
      <c r="G759" s="424" t="str">
        <f>'آبان 1400'!I761</f>
        <v>144-813-9136309-1</v>
      </c>
      <c r="H759" s="424" t="str">
        <f>'آبان 1400'!J761</f>
        <v>3031379551</v>
      </c>
      <c r="I759" s="425">
        <f>'آبان 1400'!BH761</f>
        <v>60055931</v>
      </c>
      <c r="K759" s="426">
        <f>'آبان 1400'!BH761</f>
        <v>60055931</v>
      </c>
      <c r="L759" s="426">
        <f t="shared" si="11"/>
        <v>0</v>
      </c>
      <c r="M759" s="427"/>
      <c r="N759" s="426"/>
    </row>
    <row r="760" spans="2:14" s="423" customFormat="1" ht="11.25" customHeight="1" x14ac:dyDescent="0.2">
      <c r="B760" s="424">
        <f>'آبان 1400'!B762</f>
        <v>756</v>
      </c>
      <c r="C760" s="424" t="str">
        <f>'آبان 1400'!E762</f>
        <v>حسین</v>
      </c>
      <c r="D760" s="424" t="str">
        <f>'آبان 1400'!F762</f>
        <v>دهقان نیری</v>
      </c>
      <c r="E760" s="424" t="str">
        <f>'آبان 1400'!G762</f>
        <v>نگهبان</v>
      </c>
      <c r="F760" s="424" t="str">
        <f>'آبان 1400'!H762</f>
        <v>یزد</v>
      </c>
      <c r="G760" s="424" t="str">
        <f>'آبان 1400'!I762</f>
        <v>144-813-4126570-1</v>
      </c>
      <c r="H760" s="424" t="str">
        <f>'آبان 1400'!J762</f>
        <v>5520015120</v>
      </c>
      <c r="I760" s="425">
        <f>'آبان 1400'!BH762</f>
        <v>63887061</v>
      </c>
      <c r="K760" s="426">
        <f>'آبان 1400'!BH762</f>
        <v>63887061</v>
      </c>
      <c r="L760" s="426">
        <f t="shared" si="11"/>
        <v>0</v>
      </c>
      <c r="M760" s="427"/>
      <c r="N760" s="426"/>
    </row>
    <row r="761" spans="2:14" s="423" customFormat="1" ht="11.25" customHeight="1" x14ac:dyDescent="0.2">
      <c r="B761" s="424">
        <f>'آبان 1400'!B763</f>
        <v>757</v>
      </c>
      <c r="C761" s="424" t="str">
        <f>'آبان 1400'!E763</f>
        <v xml:space="preserve">مجید </v>
      </c>
      <c r="D761" s="424" t="str">
        <f>'آبان 1400'!F763</f>
        <v>عرفانیان زرعی</v>
      </c>
      <c r="E761" s="424" t="str">
        <f>'آبان 1400'!G763</f>
        <v>نگهبان</v>
      </c>
      <c r="F761" s="424" t="str">
        <f>'آبان 1400'!H763</f>
        <v>تهران</v>
      </c>
      <c r="G761" s="424" t="str">
        <f>'آبان 1400'!I763</f>
        <v>374-700-3586395-1</v>
      </c>
      <c r="H761" s="424" t="str">
        <f>'آبان 1400'!J763</f>
        <v>0053889932</v>
      </c>
      <c r="I761" s="425">
        <f>'آبان 1400'!BH763</f>
        <v>65980356</v>
      </c>
      <c r="K761" s="426">
        <f>'آبان 1400'!BH763</f>
        <v>65980356</v>
      </c>
      <c r="L761" s="426">
        <f t="shared" si="11"/>
        <v>0</v>
      </c>
      <c r="M761" s="427"/>
      <c r="N761" s="426"/>
    </row>
    <row r="762" spans="2:14" s="423" customFormat="1" ht="11.25" customHeight="1" x14ac:dyDescent="0.2">
      <c r="B762" s="424">
        <f>'آبان 1400'!B764</f>
        <v>758</v>
      </c>
      <c r="C762" s="424" t="str">
        <f>'آبان 1400'!E764</f>
        <v xml:space="preserve">علیرضا </v>
      </c>
      <c r="D762" s="424" t="str">
        <f>'آبان 1400'!F764</f>
        <v>خرد پپشه</v>
      </c>
      <c r="E762" s="424" t="str">
        <f>'آبان 1400'!G764</f>
        <v>نگهبان</v>
      </c>
      <c r="F762" s="424" t="str">
        <f>'آبان 1400'!H764</f>
        <v>ش.تهران</v>
      </c>
      <c r="G762" s="424" t="str">
        <f>'آبان 1400'!I764</f>
        <v>390-700-4376076-1</v>
      </c>
      <c r="H762" s="424" t="str">
        <f>'آبان 1400'!J764</f>
        <v>0076078124</v>
      </c>
      <c r="I762" s="425">
        <f>'آبان 1400'!BH764</f>
        <v>66542556</v>
      </c>
      <c r="K762" s="426">
        <f>'آبان 1400'!BH764</f>
        <v>66542556</v>
      </c>
      <c r="L762" s="426">
        <f t="shared" si="11"/>
        <v>0</v>
      </c>
      <c r="M762" s="427"/>
      <c r="N762" s="426"/>
    </row>
    <row r="763" spans="2:14" s="423" customFormat="1" ht="11.25" customHeight="1" x14ac:dyDescent="0.2">
      <c r="B763" s="424">
        <f>'آبان 1400'!B765</f>
        <v>759</v>
      </c>
      <c r="C763" s="424" t="str">
        <f>'آبان 1400'!E765</f>
        <v>مصطفی</v>
      </c>
      <c r="D763" s="424" t="str">
        <f>'آبان 1400'!F765</f>
        <v>کوهی</v>
      </c>
      <c r="E763" s="424" t="str">
        <f>'آبان 1400'!G765</f>
        <v>نگهبان</v>
      </c>
      <c r="F763" s="424" t="str">
        <f>'آبان 1400'!H765</f>
        <v>ش.تهران</v>
      </c>
      <c r="G763" s="424" t="str">
        <f>'آبان 1400'!I765</f>
        <v>366-700-4380102-1</v>
      </c>
      <c r="H763" s="424">
        <f>'آبان 1400'!J765</f>
        <v>4011430951</v>
      </c>
      <c r="I763" s="425">
        <f>'آبان 1400'!BH765</f>
        <v>68823251</v>
      </c>
      <c r="K763" s="426">
        <f>'آبان 1400'!BH765</f>
        <v>68823251</v>
      </c>
      <c r="L763" s="426">
        <f t="shared" si="11"/>
        <v>0</v>
      </c>
      <c r="M763" s="427"/>
      <c r="N763" s="426"/>
    </row>
    <row r="764" spans="2:14" s="423" customFormat="1" ht="11.25" customHeight="1" x14ac:dyDescent="0.2">
      <c r="B764" s="424">
        <f>'آبان 1400'!B766</f>
        <v>760</v>
      </c>
      <c r="C764" s="424" t="str">
        <f>'آبان 1400'!E766</f>
        <v xml:space="preserve">جواد </v>
      </c>
      <c r="D764" s="424" t="str">
        <f>'آبان 1400'!F766</f>
        <v>سجادیان</v>
      </c>
      <c r="E764" s="424" t="str">
        <f>'آبان 1400'!G766</f>
        <v>نگهبان</v>
      </c>
      <c r="F764" s="424" t="str">
        <f>'آبان 1400'!H766</f>
        <v>فارس</v>
      </c>
      <c r="G764" s="424" t="str">
        <f>'آبان 1400'!I766</f>
        <v>301-700-4374865-1</v>
      </c>
      <c r="H764" s="424">
        <f>'آبان 1400'!J766</f>
        <v>2282812743</v>
      </c>
      <c r="I764" s="425">
        <f>'آبان 1400'!BH766</f>
        <v>63887061</v>
      </c>
      <c r="K764" s="426">
        <f>'آبان 1400'!BH766</f>
        <v>63887061</v>
      </c>
      <c r="L764" s="426">
        <f t="shared" si="11"/>
        <v>0</v>
      </c>
      <c r="M764" s="427"/>
      <c r="N764" s="426"/>
    </row>
    <row r="765" spans="2:14" s="423" customFormat="1" ht="11.25" customHeight="1" x14ac:dyDescent="0.2">
      <c r="B765" s="424">
        <f>'آبان 1400'!B767</f>
        <v>761</v>
      </c>
      <c r="C765" s="424" t="str">
        <f>'آبان 1400'!E767</f>
        <v>علیرضا</v>
      </c>
      <c r="D765" s="424" t="str">
        <f>'آبان 1400'!F767</f>
        <v>آرش</v>
      </c>
      <c r="E765" s="424" t="str">
        <f>'آبان 1400'!G767</f>
        <v>نگهبان</v>
      </c>
      <c r="F765" s="424" t="str">
        <f>'آبان 1400'!H767</f>
        <v>خراسان جنوبی</v>
      </c>
      <c r="G765" s="424" t="str">
        <f>'آبان 1400'!I767</f>
        <v>180-700-65628769-1</v>
      </c>
      <c r="H765" s="424" t="str">
        <f>'آبان 1400'!J767</f>
        <v>0880220600</v>
      </c>
      <c r="I765" s="425">
        <f>'آبان 1400'!BH767</f>
        <v>53069235</v>
      </c>
      <c r="K765" s="426">
        <f>'آبان 1400'!BH767</f>
        <v>53069235</v>
      </c>
      <c r="L765" s="426">
        <f t="shared" si="11"/>
        <v>0</v>
      </c>
      <c r="M765" s="427"/>
      <c r="N765" s="426"/>
    </row>
    <row r="766" spans="2:14" s="423" customFormat="1" ht="11.25" customHeight="1" x14ac:dyDescent="0.2">
      <c r="B766" s="424">
        <f>'آبان 1400'!B768</f>
        <v>762</v>
      </c>
      <c r="C766" s="424" t="str">
        <f>'آبان 1400'!E768</f>
        <v>حسن</v>
      </c>
      <c r="D766" s="424" t="str">
        <f>'آبان 1400'!F768</f>
        <v>سنچولی</v>
      </c>
      <c r="E766" s="424" t="str">
        <f>'آبان 1400'!G768</f>
        <v>نگهبان</v>
      </c>
      <c r="F766" s="424" t="str">
        <f>'آبان 1400'!H768</f>
        <v>سیستان بلوچستان</v>
      </c>
      <c r="G766" s="424" t="str">
        <f>'آبان 1400'!I768</f>
        <v>151-12-3745231-1</v>
      </c>
      <c r="H766" s="424">
        <f>'آبان 1400'!J768</f>
        <v>3671556201</v>
      </c>
      <c r="I766" s="425">
        <f>'آبان 1400'!BH768</f>
        <v>80059266</v>
      </c>
      <c r="K766" s="426">
        <f>'آبان 1400'!BH768</f>
        <v>80059266</v>
      </c>
      <c r="L766" s="426">
        <f t="shared" si="11"/>
        <v>0</v>
      </c>
      <c r="M766" s="427"/>
      <c r="N766" s="426"/>
    </row>
    <row r="767" spans="2:14" s="423" customFormat="1" ht="11.25" customHeight="1" x14ac:dyDescent="0.2">
      <c r="B767" s="424">
        <f>'آبان 1400'!B769</f>
        <v>763</v>
      </c>
      <c r="C767" s="424" t="str">
        <f>'آبان 1400'!E769</f>
        <v>منصور</v>
      </c>
      <c r="D767" s="424" t="str">
        <f>'آبان 1400'!F769</f>
        <v>جعفری</v>
      </c>
      <c r="E767" s="424" t="str">
        <f>'آبان 1400'!G769</f>
        <v>نگهبان</v>
      </c>
      <c r="F767" s="424" t="str">
        <f>'آبان 1400'!H769</f>
        <v>ش.تهران</v>
      </c>
      <c r="G767" s="424" t="str">
        <f>'آبان 1400'!I769</f>
        <v>292-700-4277724-1</v>
      </c>
      <c r="H767" s="424">
        <f>'آبان 1400'!J769</f>
        <v>3781710191</v>
      </c>
      <c r="I767" s="425">
        <f>'آبان 1400'!BH769</f>
        <v>63887061</v>
      </c>
      <c r="K767" s="426">
        <f>'آبان 1400'!BH769</f>
        <v>63887061</v>
      </c>
      <c r="L767" s="426">
        <f t="shared" si="11"/>
        <v>0</v>
      </c>
      <c r="M767" s="427"/>
      <c r="N767" s="426"/>
    </row>
    <row r="768" spans="2:14" s="423" customFormat="1" ht="11.25" customHeight="1" x14ac:dyDescent="0.2">
      <c r="B768" s="424">
        <f>'آبان 1400'!B770</f>
        <v>764</v>
      </c>
      <c r="C768" s="424" t="str">
        <f>'آبان 1400'!E770</f>
        <v xml:space="preserve">رامین </v>
      </c>
      <c r="D768" s="424" t="str">
        <f>'آبان 1400'!F770</f>
        <v>روانان</v>
      </c>
      <c r="E768" s="424" t="str">
        <f>'آبان 1400'!G770</f>
        <v>نگهبان</v>
      </c>
      <c r="F768" s="424" t="str">
        <f>'آبان 1400'!H770</f>
        <v>تهران</v>
      </c>
      <c r="G768" s="424" t="str">
        <f>'آبان 1400'!I770</f>
        <v>124-700-4322572-1</v>
      </c>
      <c r="H768" s="424">
        <f>'آبان 1400'!J770</f>
        <v>2680127110</v>
      </c>
      <c r="I768" s="425">
        <f>'آبان 1400'!BH770</f>
        <v>69463298</v>
      </c>
      <c r="K768" s="426">
        <f>'آبان 1400'!BH770</f>
        <v>69463298</v>
      </c>
      <c r="L768" s="426">
        <f t="shared" si="11"/>
        <v>0</v>
      </c>
      <c r="M768" s="427"/>
      <c r="N768" s="426"/>
    </row>
    <row r="769" spans="2:14" s="423" customFormat="1" ht="11.25" customHeight="1" x14ac:dyDescent="0.2">
      <c r="B769" s="424">
        <f>'آبان 1400'!B771</f>
        <v>765</v>
      </c>
      <c r="C769" s="424" t="str">
        <f>'آبان 1400'!E771</f>
        <v>حبیب</v>
      </c>
      <c r="D769" s="424" t="str">
        <f>'آبان 1400'!F771</f>
        <v>صادقی</v>
      </c>
      <c r="E769" s="424" t="str">
        <f>'آبان 1400'!G771</f>
        <v>نگهبان</v>
      </c>
      <c r="F769" s="424" t="str">
        <f>'آبان 1400'!H771</f>
        <v>ایلام</v>
      </c>
      <c r="G769" s="424" t="str">
        <f>'آبان 1400'!I771</f>
        <v>273-700-4073864-1</v>
      </c>
      <c r="H769" s="424" t="str">
        <f>'آبان 1400'!J771</f>
        <v>4539276158</v>
      </c>
      <c r="I769" s="425">
        <f>'آبان 1400'!BH771</f>
        <v>66542556</v>
      </c>
      <c r="K769" s="426">
        <f>'آبان 1400'!BH771</f>
        <v>66542556</v>
      </c>
      <c r="L769" s="426">
        <f t="shared" si="11"/>
        <v>0</v>
      </c>
      <c r="M769" s="427"/>
      <c r="N769" s="426"/>
    </row>
    <row r="770" spans="2:14" s="423" customFormat="1" ht="11.25" customHeight="1" x14ac:dyDescent="0.2">
      <c r="B770" s="424">
        <f>'آبان 1400'!B772</f>
        <v>766</v>
      </c>
      <c r="C770" s="424" t="str">
        <f>'آبان 1400'!E772</f>
        <v>سیدموسی</v>
      </c>
      <c r="D770" s="424" t="str">
        <f>'آبان 1400'!F772</f>
        <v>موسوی زیارت</v>
      </c>
      <c r="E770" s="424" t="str">
        <f>'آبان 1400'!G772</f>
        <v>اداری</v>
      </c>
      <c r="F770" s="424" t="str">
        <f>'آبان 1400'!H772</f>
        <v>خراسان شمالی</v>
      </c>
      <c r="G770" s="424" t="str">
        <f>'آبان 1400'!I772</f>
        <v>231-12-4334589-1</v>
      </c>
      <c r="H770" s="424" t="str">
        <f>'آبان 1400'!J772</f>
        <v>0829885005</v>
      </c>
      <c r="I770" s="425">
        <f>'آبان 1400'!BH772</f>
        <v>63483730</v>
      </c>
      <c r="K770" s="426">
        <f>'آبان 1400'!BH772</f>
        <v>63483730</v>
      </c>
      <c r="L770" s="426">
        <f t="shared" si="11"/>
        <v>0</v>
      </c>
      <c r="M770" s="427"/>
      <c r="N770" s="426"/>
    </row>
    <row r="771" spans="2:14" s="423" customFormat="1" ht="11.25" customHeight="1" x14ac:dyDescent="0.2">
      <c r="B771" s="424">
        <f>'آبان 1400'!B773</f>
        <v>767</v>
      </c>
      <c r="C771" s="424" t="str">
        <f>'آبان 1400'!E773</f>
        <v xml:space="preserve">سیدمحسن </v>
      </c>
      <c r="D771" s="424" t="str">
        <f>'آبان 1400'!F773</f>
        <v>امارتی موسوی</v>
      </c>
      <c r="E771" s="424" t="str">
        <f>'آبان 1400'!G773</f>
        <v>اداری</v>
      </c>
      <c r="F771" s="424" t="str">
        <f>'آبان 1400'!H773</f>
        <v>گیلان</v>
      </c>
      <c r="G771" s="424" t="str">
        <f>'آبان 1400'!I773</f>
        <v>451-700-4189064-1</v>
      </c>
      <c r="H771" s="424">
        <f>'آبان 1400'!J773</f>
        <v>2580697225</v>
      </c>
      <c r="I771" s="425">
        <f>'آبان 1400'!BH773</f>
        <v>74039534</v>
      </c>
      <c r="K771" s="426">
        <f>'آبان 1400'!BH773</f>
        <v>74039534</v>
      </c>
      <c r="L771" s="426">
        <f t="shared" si="11"/>
        <v>0</v>
      </c>
      <c r="M771" s="427"/>
      <c r="N771" s="426"/>
    </row>
    <row r="772" spans="2:14" s="423" customFormat="1" ht="11.25" customHeight="1" x14ac:dyDescent="0.2">
      <c r="B772" s="424">
        <f>'آبان 1400'!B774</f>
        <v>768</v>
      </c>
      <c r="C772" s="424" t="str">
        <f>'آبان 1400'!E774</f>
        <v xml:space="preserve">حسین </v>
      </c>
      <c r="D772" s="424" t="str">
        <f>'آبان 1400'!F774</f>
        <v>نجاری</v>
      </c>
      <c r="E772" s="424" t="str">
        <f>'آبان 1400'!G774</f>
        <v>اداری</v>
      </c>
      <c r="F772" s="424" t="str">
        <f>'آبان 1400'!H774</f>
        <v>سیستان بلوچستان</v>
      </c>
      <c r="G772" s="424" t="str">
        <f>'آبان 1400'!I774</f>
        <v>151-124-195422-1</v>
      </c>
      <c r="H772" s="424">
        <f>'آبان 1400'!J774</f>
        <v>3660481041</v>
      </c>
      <c r="I772" s="425">
        <f>'آبان 1400'!BH774</f>
        <v>69023844</v>
      </c>
      <c r="K772" s="426">
        <f>'آبان 1400'!BH774</f>
        <v>69023844</v>
      </c>
      <c r="L772" s="426">
        <f t="shared" si="11"/>
        <v>0</v>
      </c>
      <c r="M772" s="427"/>
      <c r="N772" s="426"/>
    </row>
    <row r="773" spans="2:14" s="423" customFormat="1" ht="11.25" customHeight="1" x14ac:dyDescent="0.2">
      <c r="B773" s="424">
        <f>'آبان 1400'!B775</f>
        <v>769</v>
      </c>
      <c r="C773" s="424" t="str">
        <f>'آبان 1400'!E775</f>
        <v>فرشید</v>
      </c>
      <c r="D773" s="424" t="str">
        <f>'آبان 1400'!F775</f>
        <v>فریادرس</v>
      </c>
      <c r="E773" s="424" t="str">
        <f>'آبان 1400'!G775</f>
        <v>نگهبان</v>
      </c>
      <c r="F773" s="424" t="str">
        <f>'آبان 1400'!H775</f>
        <v>ایلام</v>
      </c>
      <c r="G773" s="424" t="str">
        <f>'آبان 1400'!I775</f>
        <v>273-700-4348281-1</v>
      </c>
      <c r="H773" s="424" t="str">
        <f>'آبان 1400'!J775</f>
        <v>4539865056</v>
      </c>
      <c r="I773" s="425">
        <f>'آبان 1400'!BH775</f>
        <v>66542556</v>
      </c>
      <c r="K773" s="426">
        <f>'آبان 1400'!BH775</f>
        <v>66542556</v>
      </c>
      <c r="L773" s="426">
        <f t="shared" si="11"/>
        <v>0</v>
      </c>
      <c r="M773" s="427"/>
      <c r="N773" s="426"/>
    </row>
    <row r="774" spans="2:14" s="423" customFormat="1" ht="11.25" customHeight="1" x14ac:dyDescent="0.2">
      <c r="B774" s="424">
        <f>'آبان 1400'!B776</f>
        <v>770</v>
      </c>
      <c r="C774" s="424" t="str">
        <f>'آبان 1400'!E776</f>
        <v xml:space="preserve">پیمان </v>
      </c>
      <c r="D774" s="424" t="str">
        <f>'آبان 1400'!F776</f>
        <v>مسعودی</v>
      </c>
      <c r="E774" s="424" t="str">
        <f>'آبان 1400'!G776</f>
        <v>اداری</v>
      </c>
      <c r="F774" s="424" t="str">
        <f>'آبان 1400'!H776</f>
        <v>ش.تهران</v>
      </c>
      <c r="G774" s="424" t="str">
        <f>'آبان 1400'!I776</f>
        <v>124-700-4235561-1</v>
      </c>
      <c r="H774" s="424" t="str">
        <f>'آبان 1400'!J776</f>
        <v>0440271967</v>
      </c>
      <c r="I774" s="425">
        <f>'آبان 1400'!BH776</f>
        <v>73841473</v>
      </c>
      <c r="K774" s="426">
        <f>'آبان 1400'!BH776</f>
        <v>73841473</v>
      </c>
      <c r="L774" s="426">
        <f t="shared" ref="L774:L817" si="12">K774-I774</f>
        <v>0</v>
      </c>
      <c r="M774" s="427"/>
      <c r="N774" s="426"/>
    </row>
    <row r="775" spans="2:14" s="423" customFormat="1" ht="11.25" customHeight="1" x14ac:dyDescent="0.2">
      <c r="B775" s="424">
        <f>'آبان 1400'!B777</f>
        <v>771</v>
      </c>
      <c r="C775" s="424" t="str">
        <f>'آبان 1400'!E777</f>
        <v xml:space="preserve">علی </v>
      </c>
      <c r="D775" s="424" t="str">
        <f>'آبان 1400'!F777</f>
        <v>صادقی</v>
      </c>
      <c r="E775" s="424" t="str">
        <f>'آبان 1400'!G777</f>
        <v>اداری</v>
      </c>
      <c r="F775" s="424" t="str">
        <f>'آبان 1400'!H777</f>
        <v>ش.تهران</v>
      </c>
      <c r="G775" s="424" t="str">
        <f>'آبان 1400'!I777</f>
        <v>124-700-4316206-1</v>
      </c>
      <c r="H775" s="424" t="str">
        <f>'آبان 1400'!J777</f>
        <v>0011792515</v>
      </c>
      <c r="I775" s="425">
        <f>'آبان 1400'!BH777</f>
        <v>65386717</v>
      </c>
      <c r="K775" s="426">
        <f>'آبان 1400'!BH777</f>
        <v>65386717</v>
      </c>
      <c r="L775" s="426">
        <f t="shared" si="12"/>
        <v>0</v>
      </c>
      <c r="M775" s="427"/>
      <c r="N775" s="426"/>
    </row>
    <row r="776" spans="2:14" s="423" customFormat="1" ht="11.25" customHeight="1" x14ac:dyDescent="0.2">
      <c r="B776" s="424">
        <f>'آبان 1400'!B778</f>
        <v>772</v>
      </c>
      <c r="C776" s="424" t="str">
        <f>'آبان 1400'!E778</f>
        <v>محمدرضا</v>
      </c>
      <c r="D776" s="424" t="str">
        <f>'آبان 1400'!F778</f>
        <v>ژیان</v>
      </c>
      <c r="E776" s="424" t="str">
        <f>'آبان 1400'!G778</f>
        <v>اداری</v>
      </c>
      <c r="F776" s="424" t="str">
        <f>'آبان 1400'!H778</f>
        <v>ش.تهران</v>
      </c>
      <c r="G776" s="424" t="str">
        <f>'آبان 1400'!I778</f>
        <v>124-813-4243698-1</v>
      </c>
      <c r="H776" s="424" t="str">
        <f>'آبان 1400'!J778</f>
        <v>0016378334</v>
      </c>
      <c r="I776" s="425">
        <f>'آبان 1400'!BH778</f>
        <v>70016542</v>
      </c>
      <c r="K776" s="426">
        <f>'آبان 1400'!BH778</f>
        <v>70016542</v>
      </c>
      <c r="L776" s="426">
        <f t="shared" si="12"/>
        <v>0</v>
      </c>
      <c r="M776" s="427"/>
      <c r="N776" s="426"/>
    </row>
    <row r="777" spans="2:14" s="423" customFormat="1" ht="11.25" customHeight="1" x14ac:dyDescent="0.2">
      <c r="B777" s="424">
        <f>'آبان 1400'!B779</f>
        <v>773</v>
      </c>
      <c r="C777" s="424" t="str">
        <f>'آبان 1400'!E779</f>
        <v xml:space="preserve">احسان </v>
      </c>
      <c r="D777" s="424" t="str">
        <f>'آبان 1400'!F779</f>
        <v>زیدی</v>
      </c>
      <c r="E777" s="424" t="str">
        <f>'آبان 1400'!G779</f>
        <v>اداری</v>
      </c>
      <c r="F777" s="424" t="str">
        <f>'آبان 1400'!H779</f>
        <v>ش.تهران</v>
      </c>
      <c r="G777" s="424" t="str">
        <f>'آبان 1400'!I779</f>
        <v>124-700-4256309-1</v>
      </c>
      <c r="H777" s="424" t="str">
        <f>'آبان 1400'!J779</f>
        <v>0019023091</v>
      </c>
      <c r="I777" s="425">
        <f>'آبان 1400'!BH779</f>
        <v>70488581</v>
      </c>
      <c r="K777" s="426">
        <f>'آبان 1400'!BH779</f>
        <v>70488581</v>
      </c>
      <c r="L777" s="426">
        <f t="shared" si="12"/>
        <v>0</v>
      </c>
      <c r="M777" s="427"/>
      <c r="N777" s="426"/>
    </row>
    <row r="778" spans="2:14" s="423" customFormat="1" ht="11.25" customHeight="1" x14ac:dyDescent="0.2">
      <c r="B778" s="424">
        <f>'آبان 1400'!B780</f>
        <v>774</v>
      </c>
      <c r="C778" s="424" t="str">
        <f>'آبان 1400'!E780</f>
        <v xml:space="preserve">علی </v>
      </c>
      <c r="D778" s="424" t="str">
        <f>'آبان 1400'!F780</f>
        <v>امری سامیان</v>
      </c>
      <c r="E778" s="424" t="str">
        <f>'آبان 1400'!G780</f>
        <v>اداری</v>
      </c>
      <c r="F778" s="424" t="str">
        <f>'آبان 1400'!H780</f>
        <v>ش.تهران</v>
      </c>
      <c r="G778" s="424" t="str">
        <f>'آبان 1400'!I780</f>
        <v>124-813-4280124-1</v>
      </c>
      <c r="H778" s="424" t="str">
        <f>'آبان 1400'!J780</f>
        <v>0057957169</v>
      </c>
      <c r="I778" s="425">
        <f>'آبان 1400'!BH780</f>
        <v>73911415</v>
      </c>
      <c r="K778" s="426">
        <f>'آبان 1400'!BH780</f>
        <v>73911415</v>
      </c>
      <c r="L778" s="426">
        <f t="shared" si="12"/>
        <v>0</v>
      </c>
      <c r="M778" s="427"/>
      <c r="N778" s="426"/>
    </row>
    <row r="779" spans="2:14" s="423" customFormat="1" ht="11.25" customHeight="1" x14ac:dyDescent="0.2">
      <c r="B779" s="424">
        <f>'آبان 1400'!B781</f>
        <v>775</v>
      </c>
      <c r="C779" s="424" t="str">
        <f>'آبان 1400'!E781</f>
        <v>سجاد</v>
      </c>
      <c r="D779" s="424" t="str">
        <f>'آبان 1400'!F781</f>
        <v>جمشیدی</v>
      </c>
      <c r="E779" s="424" t="str">
        <f>'آبان 1400'!G781</f>
        <v>اداری</v>
      </c>
      <c r="F779" s="424" t="str">
        <f>'آبان 1400'!H781</f>
        <v>ایلام</v>
      </c>
      <c r="G779" s="424" t="str">
        <f>'آبان 1400'!I781</f>
        <v>273-700-4342838-1</v>
      </c>
      <c r="H779" s="424">
        <f>'آبان 1400'!J781</f>
        <v>0</v>
      </c>
      <c r="I779" s="425">
        <f>'آبان 1400'!BH781</f>
        <v>27533375</v>
      </c>
      <c r="K779" s="426">
        <f>'آبان 1400'!BH781</f>
        <v>27533375</v>
      </c>
      <c r="L779" s="426">
        <f t="shared" si="12"/>
        <v>0</v>
      </c>
      <c r="M779" s="427"/>
      <c r="N779" s="426"/>
    </row>
    <row r="780" spans="2:14" s="423" customFormat="1" ht="11.25" customHeight="1" x14ac:dyDescent="0.2">
      <c r="B780" s="424">
        <f>'آبان 1400'!B782</f>
        <v>776</v>
      </c>
      <c r="C780" s="424" t="str">
        <f>'آبان 1400'!E782</f>
        <v>سعیدرضا</v>
      </c>
      <c r="D780" s="424" t="str">
        <f>'آبان 1400'!F782</f>
        <v>میرآخوری</v>
      </c>
      <c r="E780" s="424" t="str">
        <f>'آبان 1400'!G782</f>
        <v>اداری</v>
      </c>
      <c r="F780" s="424" t="str">
        <f>'آبان 1400'!H782</f>
        <v>خراسان رضوی</v>
      </c>
      <c r="G780" s="424" t="str">
        <f>'آبان 1400'!I782</f>
        <v>177-700-5286621-1</v>
      </c>
      <c r="H780" s="424" t="str">
        <f>'آبان 1400'!J782</f>
        <v>0731770358</v>
      </c>
      <c r="I780" s="425">
        <f>'آبان 1400'!BH782</f>
        <v>57171246</v>
      </c>
      <c r="K780" s="426">
        <f>'آبان 1400'!BH782</f>
        <v>57171246</v>
      </c>
      <c r="L780" s="426">
        <f t="shared" si="12"/>
        <v>0</v>
      </c>
      <c r="M780" s="427"/>
      <c r="N780" s="426"/>
    </row>
    <row r="781" spans="2:14" s="423" customFormat="1" ht="11.25" customHeight="1" x14ac:dyDescent="0.2">
      <c r="B781" s="424">
        <f>'آبان 1400'!B783</f>
        <v>777</v>
      </c>
      <c r="C781" s="424" t="str">
        <f>'آبان 1400'!E783</f>
        <v>سعیدرضا</v>
      </c>
      <c r="D781" s="424" t="str">
        <f>'آبان 1400'!F783</f>
        <v>میرآخوری</v>
      </c>
      <c r="E781" s="424" t="str">
        <f>'آبان 1400'!G783</f>
        <v>اداری</v>
      </c>
      <c r="F781" s="424" t="str">
        <f>'آبان 1400'!H783</f>
        <v>خراسان رضوی</v>
      </c>
      <c r="G781" s="424" t="str">
        <f>'آبان 1400'!I783</f>
        <v>177-700-5286621-1</v>
      </c>
      <c r="H781" s="424" t="str">
        <f>'آبان 1400'!J783</f>
        <v>0731770358</v>
      </c>
      <c r="I781" s="425">
        <f>'آبان 1400'!BH783</f>
        <v>21628902</v>
      </c>
      <c r="K781" s="426">
        <f>'آبان 1400'!BH783</f>
        <v>21628902</v>
      </c>
      <c r="L781" s="426">
        <f t="shared" si="12"/>
        <v>0</v>
      </c>
      <c r="M781" s="427"/>
      <c r="N781" s="426"/>
    </row>
    <row r="782" spans="2:14" s="423" customFormat="1" ht="11.25" customHeight="1" x14ac:dyDescent="0.2">
      <c r="B782" s="424">
        <f>'آبان 1400'!B784</f>
        <v>778</v>
      </c>
      <c r="C782" s="424" t="str">
        <f>'آبان 1400'!E784</f>
        <v>مهدی</v>
      </c>
      <c r="D782" s="424" t="str">
        <f>'آبان 1400'!F784</f>
        <v>علی پورچسلی</v>
      </c>
      <c r="E782" s="424" t="str">
        <f>'آبان 1400'!G784</f>
        <v>اداری</v>
      </c>
      <c r="F782" s="424" t="str">
        <f>'آبان 1400'!H784</f>
        <v>گیلان</v>
      </c>
      <c r="G782" s="424" t="str">
        <f>'آبان 1400'!I784</f>
        <v>335-12-2006360-1</v>
      </c>
      <c r="H782" s="424">
        <f>'آبان 1400'!J784</f>
        <v>0</v>
      </c>
      <c r="I782" s="425">
        <f>'آبان 1400'!BH784</f>
        <v>69319144</v>
      </c>
      <c r="K782" s="426">
        <f>'آبان 1400'!BH784</f>
        <v>69319144</v>
      </c>
      <c r="L782" s="426">
        <f t="shared" si="12"/>
        <v>0</v>
      </c>
      <c r="M782" s="427"/>
      <c r="N782" s="426"/>
    </row>
    <row r="783" spans="2:14" s="423" customFormat="1" ht="11.25" customHeight="1" x14ac:dyDescent="0.2">
      <c r="B783" s="424">
        <f>'آبان 1400'!B785</f>
        <v>779</v>
      </c>
      <c r="C783" s="424" t="str">
        <f>'آبان 1400'!E785</f>
        <v>مهدی</v>
      </c>
      <c r="D783" s="424" t="str">
        <f>'آبان 1400'!F785</f>
        <v>علی پورچسلی</v>
      </c>
      <c r="E783" s="424" t="str">
        <f>'آبان 1400'!G785</f>
        <v>اداری</v>
      </c>
      <c r="F783" s="424" t="str">
        <f>'آبان 1400'!H785</f>
        <v>گیلان</v>
      </c>
      <c r="G783" s="424" t="str">
        <f>'آبان 1400'!I785</f>
        <v>335-12-2006360-1</v>
      </c>
      <c r="H783" s="424">
        <f>'آبان 1400'!J785</f>
        <v>0</v>
      </c>
      <c r="I783" s="425">
        <f>'آبان 1400'!BH785</f>
        <v>25027448</v>
      </c>
      <c r="K783" s="426">
        <f>'آبان 1400'!BH785</f>
        <v>25027448</v>
      </c>
      <c r="L783" s="426">
        <f t="shared" si="12"/>
        <v>0</v>
      </c>
      <c r="M783" s="427"/>
      <c r="N783" s="426"/>
    </row>
    <row r="784" spans="2:14" s="423" customFormat="1" ht="11.25" customHeight="1" x14ac:dyDescent="0.2">
      <c r="B784" s="424">
        <f>'آبان 1400'!B786</f>
        <v>780</v>
      </c>
      <c r="C784" s="424" t="str">
        <f>'آبان 1400'!E786</f>
        <v>حسین</v>
      </c>
      <c r="D784" s="424" t="str">
        <f>'آبان 1400'!F786</f>
        <v>مرزوان</v>
      </c>
      <c r="E784" s="424" t="str">
        <f>'آبان 1400'!G786</f>
        <v>اداری</v>
      </c>
      <c r="F784" s="424" t="str">
        <f>'آبان 1400'!H786</f>
        <v>گیلان</v>
      </c>
      <c r="G784" s="424" t="str">
        <f>'آبان 1400'!I786</f>
        <v>274-700-4373005-1</v>
      </c>
      <c r="H784" s="424">
        <f>'آبان 1400'!J786</f>
        <v>2595737767</v>
      </c>
      <c r="I784" s="425">
        <f>'آبان 1400'!BH786</f>
        <v>72153176</v>
      </c>
      <c r="K784" s="426">
        <f>'آبان 1400'!BH786</f>
        <v>72153176</v>
      </c>
      <c r="L784" s="426">
        <f t="shared" si="12"/>
        <v>0</v>
      </c>
      <c r="M784" s="427"/>
      <c r="N784" s="426"/>
    </row>
    <row r="785" spans="2:14" s="423" customFormat="1" ht="11.25" customHeight="1" x14ac:dyDescent="0.2">
      <c r="B785" s="424">
        <f>'آبان 1400'!B787</f>
        <v>781</v>
      </c>
      <c r="C785" s="424" t="str">
        <f>'آبان 1400'!E787</f>
        <v>حسین</v>
      </c>
      <c r="D785" s="424" t="str">
        <f>'آبان 1400'!F787</f>
        <v>مرزوان</v>
      </c>
      <c r="E785" s="424" t="str">
        <f>'آبان 1400'!G787</f>
        <v>اداری</v>
      </c>
      <c r="F785" s="424" t="str">
        <f>'آبان 1400'!H787</f>
        <v>گیلان</v>
      </c>
      <c r="G785" s="424" t="str">
        <f>'آبان 1400'!I787</f>
        <v>274-700-4373005-1</v>
      </c>
      <c r="H785" s="424">
        <f>'آبان 1400'!J787</f>
        <v>2595737767</v>
      </c>
      <c r="I785" s="425">
        <f>'آبان 1400'!BH787</f>
        <v>25947571</v>
      </c>
      <c r="K785" s="426">
        <f>'آبان 1400'!BH787</f>
        <v>25947571</v>
      </c>
      <c r="L785" s="426">
        <f t="shared" si="12"/>
        <v>0</v>
      </c>
      <c r="M785" s="427"/>
      <c r="N785" s="426"/>
    </row>
    <row r="786" spans="2:14" s="423" customFormat="1" ht="11.25" customHeight="1" x14ac:dyDescent="0.2">
      <c r="B786" s="424">
        <f>'آبان 1400'!B788</f>
        <v>782</v>
      </c>
      <c r="C786" s="424" t="str">
        <f>'آبان 1400'!E788</f>
        <v>سیدمحمدرضا</v>
      </c>
      <c r="D786" s="424" t="str">
        <f>'آبان 1400'!F788</f>
        <v>حسینی کلکو</v>
      </c>
      <c r="E786" s="424" t="str">
        <f>'آبان 1400'!G788</f>
        <v>اداری</v>
      </c>
      <c r="F786" s="424" t="str">
        <f>'آبان 1400'!H788</f>
        <v>گیلان</v>
      </c>
      <c r="G786" s="424" t="str">
        <f>'آبان 1400'!I788</f>
        <v>381-800-1871867-1</v>
      </c>
      <c r="H786" s="424">
        <f>'آبان 1400'!J788</f>
        <v>0</v>
      </c>
      <c r="I786" s="425">
        <f>'آبان 1400'!BH788</f>
        <v>66958949</v>
      </c>
      <c r="K786" s="426">
        <f>'آبان 1400'!BH788</f>
        <v>66958949</v>
      </c>
      <c r="L786" s="426">
        <f t="shared" si="12"/>
        <v>0</v>
      </c>
      <c r="M786" s="427"/>
      <c r="N786" s="426"/>
    </row>
    <row r="787" spans="2:14" s="423" customFormat="1" ht="11.25" customHeight="1" x14ac:dyDescent="0.2">
      <c r="B787" s="424">
        <f>'آبان 1400'!B789</f>
        <v>783</v>
      </c>
      <c r="C787" s="424" t="str">
        <f>'آبان 1400'!E789</f>
        <v>سیدمحمدرضا</v>
      </c>
      <c r="D787" s="424" t="str">
        <f>'آبان 1400'!F789</f>
        <v>حسینی کلکو</v>
      </c>
      <c r="E787" s="424" t="str">
        <f>'آبان 1400'!G789</f>
        <v>اداری</v>
      </c>
      <c r="F787" s="424" t="str">
        <f>'آبان 1400'!H789</f>
        <v>گیلان</v>
      </c>
      <c r="G787" s="424" t="str">
        <f>'آبان 1400'!I789</f>
        <v>381-800-1871867-1</v>
      </c>
      <c r="H787" s="424">
        <f>'آبان 1400'!J789</f>
        <v>0</v>
      </c>
      <c r="I787" s="425">
        <f>'آبان 1400'!BH789</f>
        <v>25027448</v>
      </c>
      <c r="K787" s="426">
        <f>'آبان 1400'!BH789</f>
        <v>25027448</v>
      </c>
      <c r="L787" s="426">
        <f t="shared" si="12"/>
        <v>0</v>
      </c>
      <c r="M787" s="427"/>
      <c r="N787" s="426"/>
    </row>
    <row r="788" spans="2:14" s="423" customFormat="1" ht="11.25" customHeight="1" x14ac:dyDescent="0.2">
      <c r="B788" s="424">
        <f>'آبان 1400'!B790</f>
        <v>784</v>
      </c>
      <c r="C788" s="424" t="str">
        <f>'آبان 1400'!E790</f>
        <v>سیدشهاب الدین</v>
      </c>
      <c r="D788" s="424" t="str">
        <f>'آبان 1400'!F790</f>
        <v>مصداقی بهاری</v>
      </c>
      <c r="E788" s="424" t="str">
        <f>'آبان 1400'!G790</f>
        <v>اداری</v>
      </c>
      <c r="F788" s="424" t="str">
        <f>'آبان 1400'!H790</f>
        <v>مرکزی</v>
      </c>
      <c r="G788" s="424" t="str">
        <f>'آبان 1400'!I790</f>
        <v>127-700-4382627-1</v>
      </c>
      <c r="H788" s="424" t="str">
        <f>'آبان 1400'!J790</f>
        <v>3860427075</v>
      </c>
      <c r="I788" s="425">
        <f>'آبان 1400'!BH790</f>
        <v>42242642</v>
      </c>
      <c r="K788" s="426">
        <f>'آبان 1400'!BH790</f>
        <v>42242642</v>
      </c>
      <c r="L788" s="426">
        <f t="shared" si="12"/>
        <v>0</v>
      </c>
      <c r="M788" s="427"/>
      <c r="N788" s="426"/>
    </row>
    <row r="789" spans="2:14" s="423" customFormat="1" ht="11.25" customHeight="1" x14ac:dyDescent="0.2">
      <c r="B789" s="424">
        <f>'آبان 1400'!B791</f>
        <v>785</v>
      </c>
      <c r="C789" s="424" t="str">
        <f>'آبان 1400'!E791</f>
        <v>میلاد</v>
      </c>
      <c r="D789" s="424" t="str">
        <f>'آبان 1400'!F791</f>
        <v>شفایی</v>
      </c>
      <c r="E789" s="424" t="str">
        <f>'آبان 1400'!G791</f>
        <v>نگهبان</v>
      </c>
      <c r="F789" s="424" t="str">
        <f>'آبان 1400'!H791</f>
        <v>تهران</v>
      </c>
      <c r="G789" s="424" t="str">
        <f>'آبان 1400'!I791</f>
        <v>129-813-3027712-1</v>
      </c>
      <c r="H789" s="424">
        <f>'آبان 1400'!J791</f>
        <v>2803361361</v>
      </c>
      <c r="I789" s="425">
        <f>'آبان 1400'!BH791</f>
        <v>63887061</v>
      </c>
      <c r="K789" s="426">
        <f>'آبان 1400'!BH791</f>
        <v>63887061</v>
      </c>
      <c r="L789" s="426">
        <f t="shared" si="12"/>
        <v>0</v>
      </c>
      <c r="M789" s="427"/>
      <c r="N789" s="426"/>
    </row>
    <row r="790" spans="2:14" s="423" customFormat="1" ht="11.25" customHeight="1" x14ac:dyDescent="0.2">
      <c r="B790" s="424">
        <f>'آبان 1400'!B792</f>
        <v>786</v>
      </c>
      <c r="C790" s="424" t="str">
        <f>'آبان 1400'!E792</f>
        <v>میلاد</v>
      </c>
      <c r="D790" s="424" t="str">
        <f>'آبان 1400'!F792</f>
        <v>شفایی</v>
      </c>
      <c r="E790" s="424" t="str">
        <f>'آبان 1400'!G792</f>
        <v>نگهبان</v>
      </c>
      <c r="F790" s="424" t="str">
        <f>'آبان 1400'!H792</f>
        <v>تهران</v>
      </c>
      <c r="G790" s="424" t="str">
        <f>'آبان 1400'!I792</f>
        <v>129-813-3027712-1</v>
      </c>
      <c r="H790" s="424">
        <f>'آبان 1400'!J792</f>
        <v>2803361361</v>
      </c>
      <c r="I790" s="425">
        <f>'آبان 1400'!BH792</f>
        <v>6224646</v>
      </c>
      <c r="K790" s="426">
        <f>'آبان 1400'!BH792</f>
        <v>6224646</v>
      </c>
      <c r="L790" s="426">
        <f t="shared" si="12"/>
        <v>0</v>
      </c>
      <c r="M790" s="427"/>
      <c r="N790" s="426"/>
    </row>
    <row r="791" spans="2:14" s="423" customFormat="1" ht="11.25" customHeight="1" x14ac:dyDescent="0.2">
      <c r="B791" s="424">
        <f>'آبان 1400'!B793</f>
        <v>787</v>
      </c>
      <c r="C791" s="424" t="str">
        <f>'آبان 1400'!E793</f>
        <v>مجید</v>
      </c>
      <c r="D791" s="424" t="str">
        <f>'آبان 1400'!F793</f>
        <v>پرویزیان</v>
      </c>
      <c r="E791" s="424" t="str">
        <f>'آبان 1400'!G793</f>
        <v>نگهبان</v>
      </c>
      <c r="F791" s="424" t="str">
        <f>'آبان 1400'!H793</f>
        <v>تهران</v>
      </c>
      <c r="G791" s="424" t="str">
        <f>'آبان 1400'!I793</f>
        <v>438-700-4396321-1</v>
      </c>
      <c r="H791" s="424" t="str">
        <f>'آبان 1400'!J793</f>
        <v>0682416444</v>
      </c>
      <c r="I791" s="425">
        <f>'آبان 1400'!BH793</f>
        <v>59905717</v>
      </c>
      <c r="K791" s="426">
        <f>'آبان 1400'!BH793</f>
        <v>59905717</v>
      </c>
      <c r="L791" s="426">
        <f t="shared" si="12"/>
        <v>0</v>
      </c>
      <c r="M791" s="427"/>
      <c r="N791" s="426"/>
    </row>
    <row r="792" spans="2:14" s="423" customFormat="1" ht="11.25" customHeight="1" x14ac:dyDescent="0.2">
      <c r="B792" s="424">
        <f>'آبان 1400'!B794</f>
        <v>788</v>
      </c>
      <c r="C792" s="424" t="str">
        <f>'آبان 1400'!E794</f>
        <v>میلاد</v>
      </c>
      <c r="D792" s="424" t="str">
        <f>'آبان 1400'!F794</f>
        <v>شکری اینانلو</v>
      </c>
      <c r="E792" s="424" t="str">
        <f>'آبان 1400'!G794</f>
        <v>نگهبان</v>
      </c>
      <c r="F792" s="424" t="str">
        <f>'آبان 1400'!H794</f>
        <v>تهران</v>
      </c>
      <c r="G792" s="424" t="str">
        <f>'آبان 1400'!I794</f>
        <v>427-813-4396006-1</v>
      </c>
      <c r="H792" s="424">
        <f>'آبان 1400'!J794</f>
        <v>1451199503</v>
      </c>
      <c r="I792" s="425">
        <f>'آبان 1400'!BH794</f>
        <v>70587698</v>
      </c>
      <c r="K792" s="426">
        <f>'آبان 1400'!BH794</f>
        <v>70587698</v>
      </c>
      <c r="L792" s="426">
        <f t="shared" si="12"/>
        <v>0</v>
      </c>
      <c r="M792" s="427"/>
      <c r="N792" s="426"/>
    </row>
    <row r="793" spans="2:14" s="423" customFormat="1" ht="11.25" customHeight="1" x14ac:dyDescent="0.2">
      <c r="B793" s="424">
        <f>'آبان 1400'!B795</f>
        <v>789</v>
      </c>
      <c r="C793" s="424" t="str">
        <f>'آبان 1400'!E795</f>
        <v>میلاد</v>
      </c>
      <c r="D793" s="424" t="str">
        <f>'آبان 1400'!F795</f>
        <v>شکری اینانلو</v>
      </c>
      <c r="E793" s="424" t="str">
        <f>'آبان 1400'!G795</f>
        <v>نگهبان</v>
      </c>
      <c r="F793" s="424" t="str">
        <f>'آبان 1400'!H795</f>
        <v>تهران</v>
      </c>
      <c r="G793" s="424" t="str">
        <f>'آبان 1400'!I795</f>
        <v>427-813-4396006-1</v>
      </c>
      <c r="H793" s="424">
        <f>'آبان 1400'!J795</f>
        <v>1451199503</v>
      </c>
      <c r="I793" s="425">
        <f>'آبان 1400'!BH795</f>
        <v>6656828</v>
      </c>
      <c r="K793" s="426">
        <f>'آبان 1400'!BH795</f>
        <v>6656828</v>
      </c>
      <c r="L793" s="426">
        <f t="shared" si="12"/>
        <v>0</v>
      </c>
      <c r="M793" s="427"/>
      <c r="N793" s="426"/>
    </row>
    <row r="794" spans="2:14" s="423" customFormat="1" ht="11.25" customHeight="1" x14ac:dyDescent="0.2">
      <c r="B794" s="424">
        <f>'آبان 1400'!B796</f>
        <v>790</v>
      </c>
      <c r="C794" s="424" t="str">
        <f>'آبان 1400'!E796</f>
        <v xml:space="preserve">دانیال </v>
      </c>
      <c r="D794" s="424" t="str">
        <f>'آبان 1400'!F796</f>
        <v>ترابی جوان</v>
      </c>
      <c r="E794" s="424" t="str">
        <f>'آبان 1400'!G796</f>
        <v>نگهبان</v>
      </c>
      <c r="F794" s="424" t="str">
        <f>'آبان 1400'!H796</f>
        <v>تهران</v>
      </c>
      <c r="G794" s="424" t="str">
        <f>'آبان 1400'!I796</f>
        <v>436-700-4394279-1</v>
      </c>
      <c r="H794" s="424" t="str">
        <f>'آبان 1400'!J796</f>
        <v>0323671977</v>
      </c>
      <c r="I794" s="425">
        <f>'آبان 1400'!BH796</f>
        <v>69198051</v>
      </c>
      <c r="K794" s="426">
        <f>'آبان 1400'!BH796</f>
        <v>69198051</v>
      </c>
      <c r="L794" s="426">
        <f t="shared" si="12"/>
        <v>0</v>
      </c>
      <c r="M794" s="427"/>
      <c r="N794" s="426"/>
    </row>
    <row r="795" spans="2:14" s="423" customFormat="1" ht="11.25" customHeight="1" x14ac:dyDescent="0.2">
      <c r="B795" s="424">
        <f>'آبان 1400'!B797</f>
        <v>791</v>
      </c>
      <c r="C795" s="424" t="str">
        <f>'آبان 1400'!E797</f>
        <v xml:space="preserve">دانیال </v>
      </c>
      <c r="D795" s="424" t="str">
        <f>'آبان 1400'!F797</f>
        <v>ترابی جوان</v>
      </c>
      <c r="E795" s="424" t="str">
        <f>'آبان 1400'!G797</f>
        <v>نگهبان</v>
      </c>
      <c r="F795" s="424" t="str">
        <f>'آبان 1400'!H797</f>
        <v>تهران</v>
      </c>
      <c r="G795" s="424" t="str">
        <f>'آبان 1400'!I797</f>
        <v>436-700-4394279-1</v>
      </c>
      <c r="H795" s="424" t="str">
        <f>'آبان 1400'!J797</f>
        <v>0323671977</v>
      </c>
      <c r="I795" s="425">
        <f>'آبان 1400'!BH797</f>
        <v>6755745</v>
      </c>
      <c r="K795" s="426">
        <f>'آبان 1400'!BH797</f>
        <v>6755745</v>
      </c>
      <c r="L795" s="426">
        <f t="shared" si="12"/>
        <v>0</v>
      </c>
      <c r="M795" s="427"/>
      <c r="N795" s="426"/>
    </row>
    <row r="796" spans="2:14" s="423" customFormat="1" ht="11.25" customHeight="1" x14ac:dyDescent="0.2">
      <c r="B796" s="424">
        <f>'آبان 1400'!B798</f>
        <v>792</v>
      </c>
      <c r="C796" s="424" t="str">
        <f>'آبان 1400'!E798</f>
        <v>علی</v>
      </c>
      <c r="D796" s="424" t="str">
        <f>'آبان 1400'!F798</f>
        <v>آبنیکی</v>
      </c>
      <c r="E796" s="424" t="str">
        <f>'آبان 1400'!G798</f>
        <v>نگهبان</v>
      </c>
      <c r="F796" s="424" t="str">
        <f>'آبان 1400'!H798</f>
        <v>تهران</v>
      </c>
      <c r="G796" s="424" t="str">
        <f>'آبان 1400'!I798</f>
        <v>374-700-4397826-1</v>
      </c>
      <c r="H796" s="424" t="str">
        <f>'آبان 1400'!J798</f>
        <v>0453229069</v>
      </c>
      <c r="I796" s="425">
        <f>'آبان 1400'!BH798</f>
        <v>51433384</v>
      </c>
      <c r="K796" s="426">
        <f>'آبان 1400'!BH798</f>
        <v>51433384</v>
      </c>
      <c r="L796" s="426">
        <f t="shared" si="12"/>
        <v>0</v>
      </c>
      <c r="M796" s="427"/>
      <c r="N796" s="426"/>
    </row>
    <row r="797" spans="2:14" s="423" customFormat="1" ht="11.25" customHeight="1" x14ac:dyDescent="0.2">
      <c r="B797" s="424">
        <f>'آبان 1400'!B799</f>
        <v>793</v>
      </c>
      <c r="C797" s="424" t="str">
        <f>'آبان 1400'!E799</f>
        <v>امیرحسین</v>
      </c>
      <c r="D797" s="424" t="str">
        <f>'آبان 1400'!F799</f>
        <v>کریمی</v>
      </c>
      <c r="E797" s="424" t="str">
        <f>'آبان 1400'!G799</f>
        <v>نگهبان</v>
      </c>
      <c r="F797" s="424" t="str">
        <f>'آبان 1400'!H799</f>
        <v>تهران</v>
      </c>
      <c r="G797" s="424" t="str">
        <f>'آبان 1400'!I799</f>
        <v>124-813-3753606-1</v>
      </c>
      <c r="H797" s="424" t="str">
        <f>'آبان 1400'!J799</f>
        <v>0082442789</v>
      </c>
      <c r="I797" s="425">
        <f>'آبان 1400'!BH799</f>
        <v>63887061</v>
      </c>
      <c r="K797" s="426">
        <f>'آبان 1400'!BH799</f>
        <v>63887061</v>
      </c>
      <c r="L797" s="426">
        <f t="shared" si="12"/>
        <v>0</v>
      </c>
      <c r="M797" s="427"/>
      <c r="N797" s="426"/>
    </row>
    <row r="798" spans="2:14" s="423" customFormat="1" ht="11.25" customHeight="1" x14ac:dyDescent="0.2">
      <c r="B798" s="424">
        <f>'آبان 1400'!B800</f>
        <v>794</v>
      </c>
      <c r="C798" s="424" t="str">
        <f>'آبان 1400'!E800</f>
        <v>سیدسعید</v>
      </c>
      <c r="D798" s="424" t="str">
        <f>'آبان 1400'!F800</f>
        <v xml:space="preserve">فرامرزی   </v>
      </c>
      <c r="E798" s="424" t="str">
        <f>'آبان 1400'!G800</f>
        <v>نگهبان</v>
      </c>
      <c r="F798" s="424" t="str">
        <f>'آبان 1400'!H800</f>
        <v>تهران</v>
      </c>
      <c r="G798" s="424" t="str">
        <f>'آبان 1400'!I800</f>
        <v>450-700-4401240-1</v>
      </c>
      <c r="H798" s="424" t="str">
        <f>'آبان 1400'!J800</f>
        <v>0430004362</v>
      </c>
      <c r="I798" s="425">
        <f>'آبان 1400'!BH800</f>
        <v>47710171</v>
      </c>
      <c r="K798" s="426">
        <f>'آبان 1400'!BH800</f>
        <v>47710171</v>
      </c>
      <c r="L798" s="426">
        <f t="shared" si="12"/>
        <v>0</v>
      </c>
      <c r="M798" s="427"/>
      <c r="N798" s="426"/>
    </row>
    <row r="799" spans="2:14" s="423" customFormat="1" ht="11.25" customHeight="1" x14ac:dyDescent="0.2">
      <c r="B799" s="424">
        <f>'آبان 1400'!B801</f>
        <v>795</v>
      </c>
      <c r="C799" s="424" t="str">
        <f>'آبان 1400'!E801</f>
        <v xml:space="preserve">علیرضا </v>
      </c>
      <c r="D799" s="424" t="str">
        <f>'آبان 1400'!F801</f>
        <v xml:space="preserve">باقری   </v>
      </c>
      <c r="E799" s="424" t="str">
        <f>'آبان 1400'!G801</f>
        <v>نگهبان</v>
      </c>
      <c r="F799" s="424" t="str">
        <f>'آبان 1400'!H801</f>
        <v>ش.تهران</v>
      </c>
      <c r="G799" s="424" t="str">
        <f>'آبان 1400'!I801</f>
        <v>366-700-4162438-1</v>
      </c>
      <c r="H799" s="424" t="str">
        <f>'آبان 1400'!J801</f>
        <v>0430121903</v>
      </c>
      <c r="I799" s="425">
        <f>'آبان 1400'!BH801</f>
        <v>65761061</v>
      </c>
      <c r="K799" s="426">
        <f>'آبان 1400'!BH801</f>
        <v>65761061</v>
      </c>
      <c r="L799" s="426">
        <f t="shared" si="12"/>
        <v>0</v>
      </c>
      <c r="M799" s="427"/>
      <c r="N799" s="426"/>
    </row>
    <row r="800" spans="2:14" s="423" customFormat="1" ht="11.25" customHeight="1" x14ac:dyDescent="0.2">
      <c r="B800" s="424">
        <f>'آبان 1400'!B802</f>
        <v>796</v>
      </c>
      <c r="C800" s="424" t="str">
        <f>'آبان 1400'!E802</f>
        <v>مهدی</v>
      </c>
      <c r="D800" s="424" t="str">
        <f>'آبان 1400'!F802</f>
        <v>محمدقاسملو</v>
      </c>
      <c r="E800" s="424" t="str">
        <f>'آبان 1400'!G802</f>
        <v>نگهبان</v>
      </c>
      <c r="F800" s="424" t="str">
        <f>'آبان 1400'!H802</f>
        <v>ش.تهران</v>
      </c>
      <c r="G800" s="424" t="str">
        <f>'آبان 1400'!I802</f>
        <v>394-700-4392092-1</v>
      </c>
      <c r="H800" s="424" t="str">
        <f>'آبان 1400'!J802</f>
        <v>0062279734</v>
      </c>
      <c r="I800" s="425">
        <f>'آبان 1400'!BH802</f>
        <v>63887061</v>
      </c>
      <c r="K800" s="426">
        <f>'آبان 1400'!BH802</f>
        <v>63887061</v>
      </c>
      <c r="L800" s="426">
        <f t="shared" si="12"/>
        <v>0</v>
      </c>
      <c r="M800" s="427"/>
      <c r="N800" s="426"/>
    </row>
    <row r="801" spans="2:14" s="423" customFormat="1" ht="11.25" customHeight="1" x14ac:dyDescent="0.2">
      <c r="B801" s="424">
        <f>'آبان 1400'!B803</f>
        <v>797</v>
      </c>
      <c r="C801" s="424" t="str">
        <f>'آبان 1400'!E803</f>
        <v>مهدی</v>
      </c>
      <c r="D801" s="424" t="str">
        <f>'آبان 1400'!F803</f>
        <v>محمدقاسملو</v>
      </c>
      <c r="E801" s="424" t="str">
        <f>'آبان 1400'!G803</f>
        <v>نگهبان</v>
      </c>
      <c r="F801" s="424" t="str">
        <f>'آبان 1400'!H803</f>
        <v>ش.تهران</v>
      </c>
      <c r="G801" s="424" t="str">
        <f>'آبان 1400'!I803</f>
        <v>394-700-4392092-1</v>
      </c>
      <c r="H801" s="424" t="str">
        <f>'آبان 1400'!J803</f>
        <v>0062279734</v>
      </c>
      <c r="I801" s="425">
        <f>'آبان 1400'!BH803</f>
        <v>6224646</v>
      </c>
      <c r="K801" s="426">
        <f>'آبان 1400'!BH803</f>
        <v>6224646</v>
      </c>
      <c r="L801" s="426">
        <f t="shared" si="12"/>
        <v>0</v>
      </c>
      <c r="M801" s="427"/>
      <c r="N801" s="426"/>
    </row>
    <row r="802" spans="2:14" s="423" customFormat="1" ht="11.25" customHeight="1" x14ac:dyDescent="0.2">
      <c r="B802" s="424">
        <f>'آبان 1400'!B804</f>
        <v>798</v>
      </c>
      <c r="C802" s="424" t="str">
        <f>'آبان 1400'!E804</f>
        <v>بهرنگ</v>
      </c>
      <c r="D802" s="424" t="str">
        <f>'آبان 1400'!F804</f>
        <v>بیابانی</v>
      </c>
      <c r="E802" s="424" t="str">
        <f>'آبان 1400'!G804</f>
        <v>نگهبان</v>
      </c>
      <c r="F802" s="424" t="str">
        <f>'آبان 1400'!H804</f>
        <v>سمنان</v>
      </c>
      <c r="G802" s="424" t="str">
        <f>'آبان 1400'!I804</f>
        <v>269-700-3661957-1</v>
      </c>
      <c r="H802" s="424" t="str">
        <f>'آبان 1400'!J804</f>
        <v>2020199238</v>
      </c>
      <c r="I802" s="425">
        <f>'آبان 1400'!BH804</f>
        <v>53069235</v>
      </c>
      <c r="K802" s="426">
        <f>'آبان 1400'!BH804</f>
        <v>53069235</v>
      </c>
      <c r="L802" s="426">
        <f t="shared" si="12"/>
        <v>0</v>
      </c>
      <c r="M802" s="427"/>
      <c r="N802" s="426"/>
    </row>
    <row r="803" spans="2:14" s="423" customFormat="1" ht="11.25" customHeight="1" x14ac:dyDescent="0.2">
      <c r="B803" s="424">
        <f>'آبان 1400'!B805</f>
        <v>799</v>
      </c>
      <c r="C803" s="424" t="str">
        <f>'آبان 1400'!E805</f>
        <v>بهرنگ</v>
      </c>
      <c r="D803" s="424" t="str">
        <f>'آبان 1400'!F805</f>
        <v>بیابانی</v>
      </c>
      <c r="E803" s="424" t="str">
        <f>'آبان 1400'!G805</f>
        <v>نگهبان</v>
      </c>
      <c r="F803" s="424" t="str">
        <f>'آبان 1400'!H805</f>
        <v>سمنان</v>
      </c>
      <c r="G803" s="424" t="str">
        <f>'آبان 1400'!I805</f>
        <v>269-700-3661957-1</v>
      </c>
      <c r="H803" s="424" t="str">
        <f>'آبان 1400'!J805</f>
        <v>2020199238</v>
      </c>
      <c r="I803" s="425">
        <f>'آبان 1400'!BH805</f>
        <v>22682443</v>
      </c>
      <c r="K803" s="426">
        <f>'آبان 1400'!BH805</f>
        <v>22682443</v>
      </c>
      <c r="L803" s="426">
        <f t="shared" si="12"/>
        <v>0</v>
      </c>
      <c r="M803" s="427"/>
      <c r="N803" s="426"/>
    </row>
    <row r="804" spans="2:14" s="423" customFormat="1" ht="11.25" customHeight="1" x14ac:dyDescent="0.2">
      <c r="B804" s="424">
        <f>'آبان 1400'!B806</f>
        <v>800</v>
      </c>
      <c r="C804" s="424" t="str">
        <f>'آبان 1400'!E806</f>
        <v>بهمن</v>
      </c>
      <c r="D804" s="424" t="str">
        <f>'آبان 1400'!F806</f>
        <v>هاشمی</v>
      </c>
      <c r="E804" s="424" t="str">
        <f>'آبان 1400'!G806</f>
        <v>نگهبان</v>
      </c>
      <c r="F804" s="424" t="str">
        <f>'آبان 1400'!H806</f>
        <v>گلستان</v>
      </c>
      <c r="G804" s="424" t="str">
        <f>'آبان 1400'!I806</f>
        <v>141-700-2010068-1</v>
      </c>
      <c r="H804" s="424">
        <f>'آبان 1400'!J806</f>
        <v>2249210543</v>
      </c>
      <c r="I804" s="425">
        <f>'آبان 1400'!BH806</f>
        <v>69198051</v>
      </c>
      <c r="K804" s="426">
        <f>'آبان 1400'!BH806</f>
        <v>69198051</v>
      </c>
      <c r="L804" s="426">
        <f t="shared" si="12"/>
        <v>0</v>
      </c>
      <c r="M804" s="427"/>
      <c r="N804" s="426"/>
    </row>
    <row r="805" spans="2:14" s="423" customFormat="1" ht="11.25" customHeight="1" x14ac:dyDescent="0.2">
      <c r="B805" s="424">
        <f>'آبان 1400'!B807</f>
        <v>801</v>
      </c>
      <c r="C805" s="424" t="str">
        <f>'آبان 1400'!E807</f>
        <v>بهمن</v>
      </c>
      <c r="D805" s="424" t="str">
        <f>'آبان 1400'!F807</f>
        <v>هاشمی</v>
      </c>
      <c r="E805" s="424" t="str">
        <f>'آبان 1400'!G807</f>
        <v>نگهبان</v>
      </c>
      <c r="F805" s="424" t="str">
        <f>'آبان 1400'!H807</f>
        <v>گلستان</v>
      </c>
      <c r="G805" s="424" t="str">
        <f>'آبان 1400'!I807</f>
        <v>141-700-2010068-1</v>
      </c>
      <c r="H805" s="424">
        <f>'آبان 1400'!J807</f>
        <v>2249210543</v>
      </c>
      <c r="I805" s="425">
        <f>'آبان 1400'!BH807</f>
        <v>66387051</v>
      </c>
      <c r="K805" s="426">
        <f>'آبان 1400'!BH807</f>
        <v>66387051</v>
      </c>
      <c r="L805" s="426">
        <f t="shared" si="12"/>
        <v>0</v>
      </c>
      <c r="M805" s="427"/>
      <c r="N805" s="426"/>
    </row>
    <row r="806" spans="2:14" s="423" customFormat="1" ht="11.25" customHeight="1" x14ac:dyDescent="0.2">
      <c r="B806" s="424">
        <f>'آبان 1400'!B808</f>
        <v>802</v>
      </c>
      <c r="C806" s="424" t="str">
        <f>'آبان 1400'!E808</f>
        <v>سیدمحمدمهدی</v>
      </c>
      <c r="D806" s="424" t="str">
        <f>'آبان 1400'!F808</f>
        <v>بنی سعید لنگرودی</v>
      </c>
      <c r="E806" s="424" t="str">
        <f>'آبان 1400'!G808</f>
        <v>نگهبان</v>
      </c>
      <c r="F806" s="424" t="str">
        <f>'آبان 1400'!H808</f>
        <v>گیلان</v>
      </c>
      <c r="G806" s="424" t="str">
        <f>'آبان 1400'!I808</f>
        <v>237-12-3303783-1</v>
      </c>
      <c r="H806" s="424" t="str">
        <f>'آبان 1400'!J808</f>
        <v>4324158223</v>
      </c>
      <c r="I806" s="425">
        <f>'آبان 1400'!BH808</f>
        <v>73087688</v>
      </c>
      <c r="K806" s="426">
        <f>'آبان 1400'!BH808</f>
        <v>73087688</v>
      </c>
      <c r="L806" s="426">
        <f t="shared" si="12"/>
        <v>0</v>
      </c>
      <c r="M806" s="427"/>
      <c r="N806" s="426"/>
    </row>
    <row r="807" spans="2:14" s="423" customFormat="1" ht="11.25" customHeight="1" x14ac:dyDescent="0.2">
      <c r="B807" s="424">
        <f>'آبان 1400'!B809</f>
        <v>803</v>
      </c>
      <c r="C807" s="424" t="str">
        <f>'آبان 1400'!E809</f>
        <v>سیدمحمدمهدی</v>
      </c>
      <c r="D807" s="424" t="str">
        <f>'آبان 1400'!F809</f>
        <v>بنی سعید لنگرودی</v>
      </c>
      <c r="E807" s="424" t="str">
        <f>'آبان 1400'!G809</f>
        <v>نگهبان</v>
      </c>
      <c r="F807" s="424" t="str">
        <f>'آبان 1400'!H809</f>
        <v>گیلان</v>
      </c>
      <c r="G807" s="424" t="str">
        <f>'آبان 1400'!I809</f>
        <v>237-12-3303783-1</v>
      </c>
      <c r="H807" s="424" t="str">
        <f>'آبان 1400'!J809</f>
        <v>4324158223</v>
      </c>
      <c r="I807" s="425">
        <f>'آبان 1400'!BH809</f>
        <v>16759257</v>
      </c>
      <c r="K807" s="426">
        <f>'آبان 1400'!BH809</f>
        <v>16759257</v>
      </c>
      <c r="L807" s="426">
        <f t="shared" si="12"/>
        <v>0</v>
      </c>
      <c r="M807" s="427"/>
      <c r="N807" s="426"/>
    </row>
    <row r="808" spans="2:14" s="423" customFormat="1" ht="11.25" customHeight="1" x14ac:dyDescent="0.2">
      <c r="B808" s="424">
        <f>'آبان 1400'!B810</f>
        <v>804</v>
      </c>
      <c r="C808" s="424" t="str">
        <f>'آبان 1400'!E810</f>
        <v>مجتبی</v>
      </c>
      <c r="D808" s="424" t="str">
        <f>'آبان 1400'!F810</f>
        <v>یوسفی قلعه رودخانی</v>
      </c>
      <c r="E808" s="424" t="str">
        <f>'آبان 1400'!G810</f>
        <v>نگهبان</v>
      </c>
      <c r="F808" s="424" t="str">
        <f>'آبان 1400'!H810</f>
        <v>گیلان</v>
      </c>
      <c r="G808" s="424" t="str">
        <f>'آبان 1400'!I810</f>
        <v>289-700-3035648-1</v>
      </c>
      <c r="H808" s="424">
        <f>'آبان 1400'!J810</f>
        <v>2669881173</v>
      </c>
      <c r="I808" s="425">
        <f>'آبان 1400'!BH810</f>
        <v>69198051</v>
      </c>
      <c r="K808" s="426">
        <f>'آبان 1400'!BH810</f>
        <v>69198051</v>
      </c>
      <c r="L808" s="426">
        <f t="shared" si="12"/>
        <v>0</v>
      </c>
      <c r="M808" s="427"/>
      <c r="N808" s="426"/>
    </row>
    <row r="809" spans="2:14" s="423" customFormat="1" ht="11.25" customHeight="1" x14ac:dyDescent="0.2">
      <c r="B809" s="424">
        <f>'آبان 1400'!B811</f>
        <v>805</v>
      </c>
      <c r="C809" s="424" t="str">
        <f>'آبان 1400'!E811</f>
        <v>یاسر</v>
      </c>
      <c r="D809" s="424" t="str">
        <f>'آبان 1400'!F811</f>
        <v>دوستدار شهرستانی</v>
      </c>
      <c r="E809" s="424" t="str">
        <f>'آبان 1400'!G811</f>
        <v>نگهبان</v>
      </c>
      <c r="F809" s="424" t="str">
        <f>'آبان 1400'!H811</f>
        <v>گیلان</v>
      </c>
      <c r="G809" s="424" t="str">
        <f>'آبان 1400'!I811</f>
        <v>381-813-4342322-1</v>
      </c>
      <c r="H809" s="424" t="str">
        <f>'آبان 1400'!J811</f>
        <v>2595925105</v>
      </c>
      <c r="I809" s="425">
        <f>'آبان 1400'!BH811</f>
        <v>67776698</v>
      </c>
      <c r="K809" s="426">
        <f>'آبان 1400'!BH811</f>
        <v>67776698</v>
      </c>
      <c r="L809" s="426">
        <f t="shared" si="12"/>
        <v>0</v>
      </c>
      <c r="M809" s="427"/>
      <c r="N809" s="426"/>
    </row>
    <row r="810" spans="2:14" s="423" customFormat="1" ht="11.25" customHeight="1" x14ac:dyDescent="0.2">
      <c r="B810" s="424">
        <f>'آبان 1400'!B812</f>
        <v>806</v>
      </c>
      <c r="C810" s="424" t="str">
        <f>'آبان 1400'!E812</f>
        <v>یاسر</v>
      </c>
      <c r="D810" s="424" t="str">
        <f>'آبان 1400'!F812</f>
        <v>دوستدار شهرستانی</v>
      </c>
      <c r="E810" s="424" t="str">
        <f>'آبان 1400'!G812</f>
        <v>نگهبان</v>
      </c>
      <c r="F810" s="424" t="str">
        <f>'آبان 1400'!H812</f>
        <v>گیلان</v>
      </c>
      <c r="G810" s="424" t="str">
        <f>'آبان 1400'!I812</f>
        <v>381-813-4342322-1</v>
      </c>
      <c r="H810" s="424" t="str">
        <f>'آبان 1400'!J812</f>
        <v>2595925105</v>
      </c>
      <c r="I810" s="425">
        <f>'آبان 1400'!BH812</f>
        <v>64965698</v>
      </c>
      <c r="K810" s="426">
        <f>'آبان 1400'!BH812</f>
        <v>64965698</v>
      </c>
      <c r="L810" s="426">
        <f t="shared" si="12"/>
        <v>0</v>
      </c>
      <c r="M810" s="427"/>
      <c r="N810" s="426"/>
    </row>
    <row r="811" spans="2:14" s="423" customFormat="1" ht="11.25" customHeight="1" x14ac:dyDescent="0.2">
      <c r="B811" s="424">
        <f>'آبان 1400'!B813</f>
        <v>807</v>
      </c>
      <c r="C811" s="424" t="str">
        <f>'آبان 1400'!E813</f>
        <v xml:space="preserve">امیر  </v>
      </c>
      <c r="D811" s="424" t="str">
        <f>'آبان 1400'!F813</f>
        <v>روانان</v>
      </c>
      <c r="E811" s="424" t="str">
        <f>'آبان 1400'!G813</f>
        <v>نگهبان</v>
      </c>
      <c r="F811" s="424" t="str">
        <f>'آبان 1400'!H813</f>
        <v>گیلان</v>
      </c>
      <c r="G811" s="424" t="str">
        <f>'آبان 1400'!I813</f>
        <v>120-337-425600-1</v>
      </c>
      <c r="H811" s="424" t="str">
        <f>'آبان 1400'!J813</f>
        <v>2680162218</v>
      </c>
      <c r="I811" s="425">
        <f>'آبان 1400'!BH813</f>
        <v>45435668</v>
      </c>
      <c r="K811" s="426">
        <f>'آبان 1400'!BH813</f>
        <v>45435668</v>
      </c>
      <c r="L811" s="426">
        <f t="shared" si="12"/>
        <v>0</v>
      </c>
      <c r="M811" s="427"/>
      <c r="N811" s="426"/>
    </row>
    <row r="812" spans="2:14" s="423" customFormat="1" ht="11.25" customHeight="1" x14ac:dyDescent="0.2">
      <c r="B812" s="424">
        <f>'آبان 1400'!B814</f>
        <v>808</v>
      </c>
      <c r="C812" s="424" t="str">
        <f>'آبان 1400'!E814</f>
        <v>ریاض</v>
      </c>
      <c r="D812" s="424" t="str">
        <f>'آبان 1400'!F814</f>
        <v>جعفری سلیم</v>
      </c>
      <c r="E812" s="424" t="str">
        <f>'آبان 1400'!G814</f>
        <v>نگهبان</v>
      </c>
      <c r="F812" s="424" t="str">
        <f>'آبان 1400'!H814</f>
        <v>گیلان</v>
      </c>
      <c r="G812" s="424" t="str">
        <f>'آبان 1400'!I814</f>
        <v>124-700-3959835-1</v>
      </c>
      <c r="H812" s="424" t="str">
        <f>'آبان 1400'!J814</f>
        <v>2093495864</v>
      </c>
      <c r="I812" s="425">
        <f>'آبان 1400'!BH814</f>
        <v>41113524</v>
      </c>
      <c r="K812" s="426">
        <f>'آبان 1400'!BH814</f>
        <v>41113524</v>
      </c>
      <c r="L812" s="426">
        <f t="shared" si="12"/>
        <v>0</v>
      </c>
      <c r="M812" s="427"/>
      <c r="N812" s="426"/>
    </row>
    <row r="813" spans="2:14" s="423" customFormat="1" ht="11.25" customHeight="1" x14ac:dyDescent="0.2">
      <c r="B813" s="424">
        <f>'آبان 1400'!B815</f>
        <v>809</v>
      </c>
      <c r="C813" s="424" t="str">
        <f>'آبان 1400'!E815</f>
        <v>علی محمد</v>
      </c>
      <c r="D813" s="424" t="str">
        <f>'آبان 1400'!F815</f>
        <v>چگینی</v>
      </c>
      <c r="E813" s="424" t="str">
        <f>'آبان 1400'!G815</f>
        <v>نگهبان</v>
      </c>
      <c r="F813" s="424" t="str">
        <f>'آبان 1400'!H815</f>
        <v>مرکزی</v>
      </c>
      <c r="G813" s="424" t="str">
        <f>'آبان 1400'!I815</f>
        <v>195-700-4365646-1</v>
      </c>
      <c r="H813" s="424" t="str">
        <f>'آبان 1400'!J815</f>
        <v>3920497015</v>
      </c>
      <c r="I813" s="425">
        <f>'آبان 1400'!BH815</f>
        <v>65011461</v>
      </c>
      <c r="K813" s="426">
        <f>'آبان 1400'!BH815</f>
        <v>65011461</v>
      </c>
      <c r="L813" s="426">
        <f t="shared" si="12"/>
        <v>0</v>
      </c>
      <c r="M813" s="427"/>
      <c r="N813" s="426"/>
    </row>
    <row r="814" spans="2:14" s="423" customFormat="1" ht="11.25" customHeight="1" x14ac:dyDescent="0.2">
      <c r="B814" s="424">
        <f>'آبان 1400'!B816</f>
        <v>810</v>
      </c>
      <c r="C814" s="424" t="str">
        <f>'آبان 1400'!E816</f>
        <v>میثم</v>
      </c>
      <c r="D814" s="424" t="str">
        <f>'آبان 1400'!F816</f>
        <v>لطفی</v>
      </c>
      <c r="E814" s="424" t="str">
        <f>'آبان 1400'!G816</f>
        <v>نگهبان</v>
      </c>
      <c r="F814" s="424" t="str">
        <f>'آبان 1400'!H816</f>
        <v>مرکزی</v>
      </c>
      <c r="G814" s="424" t="str">
        <f>'آبان 1400'!I816</f>
        <v>434-700-4377074-1</v>
      </c>
      <c r="H814" s="424" t="str">
        <f>'آبان 1400'!J816</f>
        <v>3860287631</v>
      </c>
      <c r="I814" s="425">
        <f>'آبان 1400'!BH816</f>
        <v>52511235</v>
      </c>
      <c r="K814" s="426">
        <f>'آبان 1400'!BH816</f>
        <v>52511235</v>
      </c>
      <c r="L814" s="426">
        <f t="shared" si="12"/>
        <v>0</v>
      </c>
      <c r="M814" s="427"/>
      <c r="N814" s="426"/>
    </row>
    <row r="815" spans="2:14" s="423" customFormat="1" ht="11.25" customHeight="1" x14ac:dyDescent="0.2">
      <c r="B815" s="424">
        <f>'آبان 1400'!B817</f>
        <v>811</v>
      </c>
      <c r="C815" s="424" t="str">
        <f>'آبان 1400'!E817</f>
        <v>امین</v>
      </c>
      <c r="D815" s="424" t="str">
        <f>'آبان 1400'!F817</f>
        <v>عباسی</v>
      </c>
      <c r="E815" s="424" t="str">
        <f>'آبان 1400'!G817</f>
        <v>نگهبان</v>
      </c>
      <c r="F815" s="424" t="str">
        <f>'آبان 1400'!H817</f>
        <v>کرمانشاه</v>
      </c>
      <c r="G815" s="424" t="str">
        <f>'آبان 1400'!I817</f>
        <v>210-700-4348199-1</v>
      </c>
      <c r="H815" s="424">
        <f>'آبان 1400'!J817</f>
        <v>3240818272</v>
      </c>
      <c r="I815" s="425">
        <f>'آبان 1400'!BH817</f>
        <v>63887061</v>
      </c>
      <c r="K815" s="426">
        <f>'آبان 1400'!BH817</f>
        <v>63887061</v>
      </c>
      <c r="L815" s="426">
        <f t="shared" si="12"/>
        <v>0</v>
      </c>
      <c r="M815" s="427"/>
      <c r="N815" s="426"/>
    </row>
    <row r="816" spans="2:14" s="423" customFormat="1" ht="11.25" customHeight="1" x14ac:dyDescent="0.2">
      <c r="B816" s="424">
        <f>'آبان 1400'!B818</f>
        <v>812</v>
      </c>
      <c r="C816" s="424" t="str">
        <f>'آبان 1400'!E818</f>
        <v>امید</v>
      </c>
      <c r="D816" s="424" t="str">
        <f>'آبان 1400'!F818</f>
        <v>شادمهری</v>
      </c>
      <c r="E816" s="424" t="str">
        <f>'آبان 1400'!G818</f>
        <v>نگهبان</v>
      </c>
      <c r="F816" s="424" t="str">
        <f>'آبان 1400'!H818</f>
        <v>خراسان شمالی</v>
      </c>
      <c r="G816" s="424" t="str">
        <f>'آبان 1400'!I818</f>
        <v>231-700-4269908-1</v>
      </c>
      <c r="H816" s="424" t="str">
        <f>'آبان 1400'!J818</f>
        <v>0759985731</v>
      </c>
      <c r="I816" s="425">
        <f>'آبان 1400'!BH818</f>
        <v>66542556</v>
      </c>
      <c r="K816" s="426">
        <f>'آبان 1400'!BH818</f>
        <v>66542556</v>
      </c>
      <c r="L816" s="426">
        <f t="shared" si="12"/>
        <v>0</v>
      </c>
      <c r="M816" s="427"/>
      <c r="N816" s="426"/>
    </row>
    <row r="817" spans="2:14" s="423" customFormat="1" ht="11.25" customHeight="1" thickBot="1" x14ac:dyDescent="0.25">
      <c r="B817" s="424">
        <f>'آبان 1400'!B819</f>
        <v>813</v>
      </c>
      <c r="C817" s="424" t="str">
        <f>'آبان 1400'!E819</f>
        <v>امید</v>
      </c>
      <c r="D817" s="424" t="str">
        <f>'آبان 1400'!F819</f>
        <v>شادمهری</v>
      </c>
      <c r="E817" s="424" t="str">
        <f>'آبان 1400'!G819</f>
        <v>نگهبان</v>
      </c>
      <c r="F817" s="424" t="str">
        <f>'آبان 1400'!H819</f>
        <v>خراسان شمالی</v>
      </c>
      <c r="G817" s="424" t="str">
        <f>'آبان 1400'!I819</f>
        <v>231-700-4269908-1</v>
      </c>
      <c r="H817" s="424" t="str">
        <f>'آبان 1400'!J819</f>
        <v>0759985731</v>
      </c>
      <c r="I817" s="425">
        <f>'آبان 1400'!BH819</f>
        <v>28139374</v>
      </c>
      <c r="K817" s="426">
        <f>'آبان 1400'!BH819</f>
        <v>28139374</v>
      </c>
      <c r="L817" s="426">
        <f t="shared" si="12"/>
        <v>0</v>
      </c>
      <c r="M817" s="427"/>
      <c r="N817" s="426"/>
    </row>
    <row r="818" spans="2:14" s="164" customFormat="1" ht="30" customHeight="1" thickTop="1" thickBot="1" x14ac:dyDescent="0.25">
      <c r="B818" s="532" t="s">
        <v>2492</v>
      </c>
      <c r="C818" s="532"/>
      <c r="D818" s="532"/>
      <c r="E818" s="532"/>
      <c r="F818" s="532"/>
      <c r="G818" s="532"/>
      <c r="H818" s="532"/>
      <c r="I818" s="163">
        <f>SUM(I5:I817)</f>
        <v>55475487986</v>
      </c>
      <c r="K818" s="426">
        <f>'آبان 1400'!BH820</f>
        <v>55475487986</v>
      </c>
      <c r="L818" s="426">
        <f t="shared" ref="L818" si="13">K818-I818</f>
        <v>0</v>
      </c>
      <c r="M818" s="166"/>
      <c r="N818" s="165"/>
    </row>
    <row r="819" spans="2:14" ht="20.25" thickTop="1" x14ac:dyDescent="0.2">
      <c r="J819" s="10"/>
      <c r="K819" s="10"/>
      <c r="L819" s="10"/>
    </row>
    <row r="820" spans="2:14" x14ac:dyDescent="0.2">
      <c r="K820" s="10"/>
    </row>
    <row r="822" spans="2:14" x14ac:dyDescent="0.2">
      <c r="I822" s="10">
        <f>'آبان 1400'!BH820</f>
        <v>55475487986</v>
      </c>
    </row>
    <row r="823" spans="2:14" x14ac:dyDescent="0.2">
      <c r="I823" s="10">
        <f>I818-I822</f>
        <v>0</v>
      </c>
    </row>
  </sheetData>
  <autoFilter ref="B4:N818" xr:uid="{00000000-0009-0000-0000-000002000000}"/>
  <mergeCells count="4">
    <mergeCell ref="B1:I1"/>
    <mergeCell ref="B2:I2"/>
    <mergeCell ref="B3:I3"/>
    <mergeCell ref="B818:H818"/>
  </mergeCells>
  <pageMargins left="0.39370078740157499" right="0.47244094488188998" top="0.511811023622047" bottom="0.47244094488188998" header="0.31496062992126" footer="0.31496062992126"/>
  <pageSetup paperSize="9" scale="82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7D2E-F20B-4B12-8DBE-413A95BFF34D}">
  <dimension ref="A1:D814"/>
  <sheetViews>
    <sheetView topLeftCell="A2" zoomScaleNormal="100" workbookViewId="0">
      <selection activeCell="D6" sqref="D6"/>
    </sheetView>
  </sheetViews>
  <sheetFormatPr defaultColWidth="9" defaultRowHeight="19.5" x14ac:dyDescent="0.2"/>
  <cols>
    <col min="1" max="1" width="19.75" style="430" customWidth="1"/>
    <col min="2" max="2" width="20.875" style="430" customWidth="1"/>
    <col min="3" max="3" width="22.75" style="430" customWidth="1"/>
    <col min="4" max="4" width="17.625" style="430" customWidth="1"/>
    <col min="5" max="5" width="13.625" style="430" bestFit="1" customWidth="1"/>
    <col min="6" max="16384" width="9" style="430"/>
  </cols>
  <sheetData>
    <row r="1" spans="1:4" ht="21.75" x14ac:dyDescent="0.2">
      <c r="A1" s="429" t="s">
        <v>3341</v>
      </c>
      <c r="B1" s="429">
        <v>813</v>
      </c>
      <c r="C1" s="430" t="s">
        <v>3342</v>
      </c>
      <c r="D1" s="430" t="s">
        <v>3343</v>
      </c>
    </row>
    <row r="2" spans="1:4" s="428" customFormat="1" ht="14.25" customHeight="1" x14ac:dyDescent="0.2">
      <c r="A2" s="428" t="s">
        <v>2494</v>
      </c>
      <c r="B2" s="428">
        <v>67492036</v>
      </c>
    </row>
    <row r="3" spans="1:4" s="428" customFormat="1" ht="14.25" customHeight="1" x14ac:dyDescent="0.2">
      <c r="A3" s="428" t="s">
        <v>2495</v>
      </c>
      <c r="B3" s="428">
        <v>88469352</v>
      </c>
    </row>
    <row r="4" spans="1:4" s="428" customFormat="1" ht="14.25" customHeight="1" x14ac:dyDescent="0.2">
      <c r="A4" s="428" t="s">
        <v>2496</v>
      </c>
      <c r="B4" s="428">
        <v>73545617</v>
      </c>
    </row>
    <row r="5" spans="1:4" s="428" customFormat="1" ht="14.25" customHeight="1" x14ac:dyDescent="0.2">
      <c r="A5" s="428" t="s">
        <v>2497</v>
      </c>
      <c r="B5" s="428">
        <v>71673052</v>
      </c>
    </row>
    <row r="6" spans="1:4" s="428" customFormat="1" ht="14.25" customHeight="1" x14ac:dyDescent="0.2">
      <c r="A6" s="428" t="s">
        <v>2498</v>
      </c>
      <c r="B6" s="428">
        <v>66110000</v>
      </c>
    </row>
    <row r="7" spans="1:4" s="428" customFormat="1" ht="14.25" customHeight="1" x14ac:dyDescent="0.2">
      <c r="A7" s="428" t="s">
        <v>2499</v>
      </c>
      <c r="B7" s="428">
        <v>77532382</v>
      </c>
    </row>
    <row r="8" spans="1:4" s="428" customFormat="1" ht="14.25" customHeight="1" x14ac:dyDescent="0.2">
      <c r="A8" s="428" t="s">
        <v>2500</v>
      </c>
      <c r="B8" s="428">
        <v>71864495</v>
      </c>
    </row>
    <row r="9" spans="1:4" s="428" customFormat="1" ht="14.25" customHeight="1" x14ac:dyDescent="0.2">
      <c r="A9" s="428" t="s">
        <v>2501</v>
      </c>
      <c r="B9" s="428">
        <v>91494309</v>
      </c>
    </row>
    <row r="10" spans="1:4" s="428" customFormat="1" ht="14.25" customHeight="1" x14ac:dyDescent="0.2">
      <c r="A10" s="428" t="s">
        <v>2502</v>
      </c>
      <c r="B10" s="428">
        <v>71317423</v>
      </c>
    </row>
    <row r="11" spans="1:4" s="428" customFormat="1" ht="14.25" customHeight="1" x14ac:dyDescent="0.2">
      <c r="A11" s="428" t="s">
        <v>2503</v>
      </c>
      <c r="B11" s="428">
        <v>66672200</v>
      </c>
    </row>
    <row r="12" spans="1:4" s="428" customFormat="1" ht="14.25" customHeight="1" x14ac:dyDescent="0.2">
      <c r="A12" s="428" t="s">
        <v>2504</v>
      </c>
      <c r="B12" s="428">
        <v>70930462</v>
      </c>
    </row>
    <row r="13" spans="1:4" s="428" customFormat="1" ht="14.25" customHeight="1" x14ac:dyDescent="0.2">
      <c r="A13" s="428" t="s">
        <v>2505</v>
      </c>
      <c r="B13" s="428">
        <v>75733330</v>
      </c>
    </row>
    <row r="14" spans="1:4" s="428" customFormat="1" ht="14.25" customHeight="1" x14ac:dyDescent="0.2">
      <c r="A14" s="428" t="s">
        <v>2506</v>
      </c>
      <c r="B14" s="428">
        <v>76130876</v>
      </c>
    </row>
    <row r="15" spans="1:4" s="428" customFormat="1" ht="14.25" customHeight="1" x14ac:dyDescent="0.2">
      <c r="A15" s="428" t="s">
        <v>2507</v>
      </c>
      <c r="B15" s="428">
        <v>72948232</v>
      </c>
    </row>
    <row r="16" spans="1:4" s="428" customFormat="1" ht="14.25" customHeight="1" x14ac:dyDescent="0.2">
      <c r="A16" s="428" t="s">
        <v>2508</v>
      </c>
      <c r="B16" s="428">
        <v>63507006</v>
      </c>
    </row>
    <row r="17" spans="1:2" s="428" customFormat="1" ht="14.25" customHeight="1" x14ac:dyDescent="0.2">
      <c r="A17" s="428" t="s">
        <v>2509</v>
      </c>
      <c r="B17" s="428">
        <v>67923480</v>
      </c>
    </row>
    <row r="18" spans="1:2" s="428" customFormat="1" ht="14.25" customHeight="1" x14ac:dyDescent="0.2">
      <c r="A18" s="428" t="s">
        <v>2510</v>
      </c>
      <c r="B18" s="428">
        <v>100704582</v>
      </c>
    </row>
    <row r="19" spans="1:2" s="428" customFormat="1" ht="14.25" customHeight="1" x14ac:dyDescent="0.2">
      <c r="A19" s="428" t="s">
        <v>2511</v>
      </c>
      <c r="B19" s="428">
        <v>59208265</v>
      </c>
    </row>
    <row r="20" spans="1:2" s="428" customFormat="1" ht="14.25" customHeight="1" x14ac:dyDescent="0.2">
      <c r="A20" s="428" t="s">
        <v>2512</v>
      </c>
      <c r="B20" s="428">
        <v>59916323</v>
      </c>
    </row>
    <row r="21" spans="1:2" s="428" customFormat="1" ht="14.25" customHeight="1" x14ac:dyDescent="0.2">
      <c r="A21" s="428" t="s">
        <v>2513</v>
      </c>
      <c r="B21" s="428">
        <v>64602249</v>
      </c>
    </row>
    <row r="22" spans="1:2" s="428" customFormat="1" ht="14.25" customHeight="1" x14ac:dyDescent="0.2">
      <c r="A22" s="428" t="s">
        <v>2514</v>
      </c>
      <c r="B22" s="428">
        <v>79859796</v>
      </c>
    </row>
    <row r="23" spans="1:2" s="428" customFormat="1" ht="14.25" customHeight="1" x14ac:dyDescent="0.2">
      <c r="A23" s="428" t="s">
        <v>2515</v>
      </c>
      <c r="B23" s="428">
        <v>99121886</v>
      </c>
    </row>
    <row r="24" spans="1:2" s="428" customFormat="1" ht="14.25" customHeight="1" x14ac:dyDescent="0.2">
      <c r="A24" s="428" t="s">
        <v>2516</v>
      </c>
      <c r="B24" s="428">
        <v>84229055</v>
      </c>
    </row>
    <row r="25" spans="1:2" s="428" customFormat="1" ht="14.25" customHeight="1" x14ac:dyDescent="0.2">
      <c r="A25" s="428" t="s">
        <v>2517</v>
      </c>
      <c r="B25" s="428">
        <v>78932454</v>
      </c>
    </row>
    <row r="26" spans="1:2" s="428" customFormat="1" ht="14.25" customHeight="1" x14ac:dyDescent="0.2">
      <c r="A26" s="428" t="s">
        <v>2518</v>
      </c>
      <c r="B26" s="428">
        <v>72526178</v>
      </c>
    </row>
    <row r="27" spans="1:2" s="428" customFormat="1" ht="14.25" customHeight="1" x14ac:dyDescent="0.2">
      <c r="A27" s="428" t="s">
        <v>2519</v>
      </c>
      <c r="B27" s="428">
        <v>56412485</v>
      </c>
    </row>
    <row r="28" spans="1:2" s="428" customFormat="1" ht="14.25" customHeight="1" x14ac:dyDescent="0.2">
      <c r="A28" s="428" t="s">
        <v>2520</v>
      </c>
      <c r="B28" s="428">
        <v>82316360</v>
      </c>
    </row>
    <row r="29" spans="1:2" s="428" customFormat="1" ht="14.25" customHeight="1" x14ac:dyDescent="0.2">
      <c r="A29" s="428" t="s">
        <v>2521</v>
      </c>
      <c r="B29" s="428">
        <v>68836444</v>
      </c>
    </row>
    <row r="30" spans="1:2" s="428" customFormat="1" ht="14.25" customHeight="1" x14ac:dyDescent="0.2">
      <c r="A30" s="428" t="s">
        <v>2522</v>
      </c>
      <c r="B30" s="428">
        <v>77902423</v>
      </c>
    </row>
    <row r="31" spans="1:2" s="428" customFormat="1" ht="14.25" customHeight="1" x14ac:dyDescent="0.2">
      <c r="A31" s="428" t="s">
        <v>2523</v>
      </c>
      <c r="B31" s="428">
        <v>68683463</v>
      </c>
    </row>
    <row r="32" spans="1:2" s="428" customFormat="1" ht="14.25" customHeight="1" x14ac:dyDescent="0.2">
      <c r="A32" s="428" t="s">
        <v>2524</v>
      </c>
      <c r="B32" s="428">
        <v>75528785</v>
      </c>
    </row>
    <row r="33" spans="1:2" s="428" customFormat="1" ht="14.25" customHeight="1" x14ac:dyDescent="0.2">
      <c r="A33" s="428" t="s">
        <v>2525</v>
      </c>
      <c r="B33" s="428">
        <v>82500902</v>
      </c>
    </row>
    <row r="34" spans="1:2" s="428" customFormat="1" ht="14.25" customHeight="1" x14ac:dyDescent="0.2">
      <c r="A34" s="428" t="s">
        <v>2526</v>
      </c>
      <c r="B34" s="428">
        <v>85251657</v>
      </c>
    </row>
    <row r="35" spans="1:2" s="428" customFormat="1" ht="14.25" customHeight="1" x14ac:dyDescent="0.2">
      <c r="A35" s="428" t="s">
        <v>997</v>
      </c>
      <c r="B35" s="428">
        <v>62664424</v>
      </c>
    </row>
    <row r="36" spans="1:2" s="428" customFormat="1" ht="14.25" customHeight="1" x14ac:dyDescent="0.2">
      <c r="A36" s="428" t="s">
        <v>1136</v>
      </c>
      <c r="B36" s="428">
        <v>58517297</v>
      </c>
    </row>
    <row r="37" spans="1:2" s="428" customFormat="1" ht="14.25" customHeight="1" x14ac:dyDescent="0.2">
      <c r="A37" s="428" t="s">
        <v>1139</v>
      </c>
      <c r="B37" s="428">
        <v>54528878</v>
      </c>
    </row>
    <row r="38" spans="1:2" s="428" customFormat="1" ht="14.25" customHeight="1" x14ac:dyDescent="0.2">
      <c r="A38" s="428" t="s">
        <v>993</v>
      </c>
      <c r="B38" s="428">
        <v>101128886</v>
      </c>
    </row>
    <row r="39" spans="1:2" s="428" customFormat="1" ht="14.25" customHeight="1" x14ac:dyDescent="0.2">
      <c r="A39" s="428" t="s">
        <v>1075</v>
      </c>
      <c r="B39" s="428">
        <v>61767147</v>
      </c>
    </row>
    <row r="40" spans="1:2" s="428" customFormat="1" ht="14.25" customHeight="1" x14ac:dyDescent="0.2">
      <c r="A40" s="428" t="s">
        <v>1012</v>
      </c>
      <c r="B40" s="428">
        <v>60280128</v>
      </c>
    </row>
    <row r="41" spans="1:2" s="428" customFormat="1" ht="14.25" customHeight="1" x14ac:dyDescent="0.2">
      <c r="A41" s="428" t="s">
        <v>1060</v>
      </c>
      <c r="B41" s="428">
        <v>60529212</v>
      </c>
    </row>
    <row r="42" spans="1:2" s="428" customFormat="1" ht="14.25" customHeight="1" x14ac:dyDescent="0.2">
      <c r="A42" s="428" t="s">
        <v>1114</v>
      </c>
      <c r="B42" s="428">
        <v>80194728</v>
      </c>
    </row>
    <row r="43" spans="1:2" s="428" customFormat="1" ht="14.25" customHeight="1" x14ac:dyDescent="0.2">
      <c r="A43" s="428" t="s">
        <v>988</v>
      </c>
      <c r="B43" s="428">
        <v>79520375</v>
      </c>
    </row>
    <row r="44" spans="1:2" s="428" customFormat="1" ht="14.25" customHeight="1" x14ac:dyDescent="0.2">
      <c r="A44" s="428" t="s">
        <v>1024</v>
      </c>
      <c r="B44" s="428">
        <v>63319606</v>
      </c>
    </row>
    <row r="45" spans="1:2" s="428" customFormat="1" ht="14.25" customHeight="1" x14ac:dyDescent="0.2">
      <c r="A45" s="428" t="s">
        <v>1038</v>
      </c>
      <c r="B45" s="428">
        <v>70252561</v>
      </c>
    </row>
    <row r="46" spans="1:2" s="428" customFormat="1" ht="14.25" customHeight="1" x14ac:dyDescent="0.2">
      <c r="A46" s="428" t="s">
        <v>1143</v>
      </c>
      <c r="B46" s="428">
        <v>70016542</v>
      </c>
    </row>
    <row r="47" spans="1:2" s="428" customFormat="1" ht="14.25" customHeight="1" x14ac:dyDescent="0.2">
      <c r="A47" s="428" t="s">
        <v>1146</v>
      </c>
      <c r="B47" s="428">
        <v>62935957</v>
      </c>
    </row>
    <row r="48" spans="1:2" s="428" customFormat="1" ht="14.25" customHeight="1" x14ac:dyDescent="0.2">
      <c r="A48" s="428" t="s">
        <v>1004</v>
      </c>
      <c r="B48" s="428">
        <v>68290487</v>
      </c>
    </row>
    <row r="49" spans="1:2" s="428" customFormat="1" ht="14.25" customHeight="1" x14ac:dyDescent="0.2">
      <c r="A49" s="428" t="s">
        <v>1111</v>
      </c>
      <c r="B49" s="428">
        <v>73320814</v>
      </c>
    </row>
    <row r="50" spans="1:2" s="428" customFormat="1" ht="14.25" customHeight="1" x14ac:dyDescent="0.2">
      <c r="A50" s="428" t="s">
        <v>1084</v>
      </c>
      <c r="B50" s="428">
        <v>73556834</v>
      </c>
    </row>
    <row r="51" spans="1:2" s="428" customFormat="1" ht="14.25" customHeight="1" x14ac:dyDescent="0.2">
      <c r="A51" s="428" t="s">
        <v>1119</v>
      </c>
      <c r="B51" s="428">
        <v>69078049</v>
      </c>
    </row>
    <row r="52" spans="1:2" s="428" customFormat="1" ht="14.25" customHeight="1" x14ac:dyDescent="0.2">
      <c r="A52" s="428" t="s">
        <v>1019</v>
      </c>
      <c r="B52" s="428">
        <v>71776578</v>
      </c>
    </row>
    <row r="53" spans="1:2" s="428" customFormat="1" ht="14.25" customHeight="1" x14ac:dyDescent="0.2">
      <c r="A53" s="428" t="s">
        <v>1029</v>
      </c>
      <c r="B53" s="428">
        <v>71009239</v>
      </c>
    </row>
    <row r="54" spans="1:2" s="428" customFormat="1" ht="14.25" customHeight="1" x14ac:dyDescent="0.2">
      <c r="A54" s="428" t="s">
        <v>1064</v>
      </c>
      <c r="B54" s="428">
        <v>68649044</v>
      </c>
    </row>
    <row r="55" spans="1:2" s="428" customFormat="1" ht="14.25" customHeight="1" x14ac:dyDescent="0.2">
      <c r="A55" s="428" t="s">
        <v>1103</v>
      </c>
      <c r="B55" s="428">
        <v>73084795</v>
      </c>
    </row>
    <row r="56" spans="1:2" s="428" customFormat="1" ht="14.25" customHeight="1" x14ac:dyDescent="0.2">
      <c r="A56" s="428" t="s">
        <v>1051</v>
      </c>
      <c r="B56" s="428">
        <v>62040499</v>
      </c>
    </row>
    <row r="57" spans="1:2" s="428" customFormat="1" ht="14.25" customHeight="1" x14ac:dyDescent="0.2">
      <c r="A57" s="428" t="s">
        <v>1079</v>
      </c>
      <c r="B57" s="428">
        <v>69180364</v>
      </c>
    </row>
    <row r="58" spans="1:2" s="428" customFormat="1" ht="14.25" customHeight="1" x14ac:dyDescent="0.2">
      <c r="A58" s="428" t="s">
        <v>1124</v>
      </c>
      <c r="B58" s="428">
        <v>62276518</v>
      </c>
    </row>
    <row r="59" spans="1:2" s="428" customFormat="1" ht="14.25" customHeight="1" x14ac:dyDescent="0.2">
      <c r="A59" s="428" t="s">
        <v>1000</v>
      </c>
      <c r="B59" s="428">
        <v>74328462</v>
      </c>
    </row>
    <row r="60" spans="1:2" s="428" customFormat="1" ht="14.25" customHeight="1" x14ac:dyDescent="0.2">
      <c r="A60" s="428" t="s">
        <v>1042</v>
      </c>
      <c r="B60" s="428">
        <v>71106478</v>
      </c>
    </row>
    <row r="61" spans="1:2" s="428" customFormat="1" ht="14.25" customHeight="1" x14ac:dyDescent="0.2">
      <c r="A61" s="428" t="s">
        <v>1093</v>
      </c>
      <c r="B61" s="428">
        <v>61853099</v>
      </c>
    </row>
    <row r="62" spans="1:2" s="428" customFormat="1" ht="14.25" customHeight="1" x14ac:dyDescent="0.2">
      <c r="A62" s="428" t="s">
        <v>1055</v>
      </c>
      <c r="B62" s="428">
        <v>76250287</v>
      </c>
    </row>
    <row r="63" spans="1:2" s="428" customFormat="1" ht="14.25" customHeight="1" x14ac:dyDescent="0.2">
      <c r="A63" s="428" t="s">
        <v>1132</v>
      </c>
      <c r="B63" s="428">
        <v>62144816</v>
      </c>
    </row>
    <row r="64" spans="1:2" s="428" customFormat="1" ht="14.25" customHeight="1" x14ac:dyDescent="0.2">
      <c r="A64" s="428" t="s">
        <v>1047</v>
      </c>
      <c r="B64" s="428">
        <v>66678204</v>
      </c>
    </row>
    <row r="65" spans="1:2" s="428" customFormat="1" ht="14.25" customHeight="1" x14ac:dyDescent="0.2">
      <c r="A65" s="428" t="s">
        <v>984</v>
      </c>
      <c r="B65" s="428">
        <v>92640942</v>
      </c>
    </row>
    <row r="66" spans="1:2" s="428" customFormat="1" ht="14.25" customHeight="1" x14ac:dyDescent="0.2">
      <c r="A66" s="428" t="s">
        <v>1098</v>
      </c>
      <c r="B66" s="428">
        <v>87747303</v>
      </c>
    </row>
    <row r="67" spans="1:2" s="428" customFormat="1" ht="14.25" customHeight="1" x14ac:dyDescent="0.2">
      <c r="A67" s="428" t="s">
        <v>1089</v>
      </c>
      <c r="B67" s="428">
        <v>75325199</v>
      </c>
    </row>
    <row r="68" spans="1:2" s="428" customFormat="1" ht="14.25" customHeight="1" x14ac:dyDescent="0.2">
      <c r="A68" s="428" t="s">
        <v>1016</v>
      </c>
      <c r="B68" s="428">
        <v>100328382</v>
      </c>
    </row>
    <row r="69" spans="1:2" s="428" customFormat="1" ht="14.25" customHeight="1" x14ac:dyDescent="0.2">
      <c r="A69" s="428" t="s">
        <v>1072</v>
      </c>
      <c r="B69" s="428">
        <v>56660670</v>
      </c>
    </row>
    <row r="70" spans="1:2" s="428" customFormat="1" ht="14.25" customHeight="1" x14ac:dyDescent="0.2">
      <c r="A70" s="428" t="s">
        <v>1008</v>
      </c>
      <c r="B70" s="428">
        <v>79841395</v>
      </c>
    </row>
    <row r="71" spans="1:2" s="428" customFormat="1" ht="14.25" customHeight="1" x14ac:dyDescent="0.2">
      <c r="A71" s="428" t="s">
        <v>1068</v>
      </c>
      <c r="B71" s="428">
        <v>66452842</v>
      </c>
    </row>
    <row r="72" spans="1:2" s="428" customFormat="1" ht="14.25" customHeight="1" x14ac:dyDescent="0.2">
      <c r="A72" s="428" t="s">
        <v>1033</v>
      </c>
      <c r="B72" s="428">
        <v>68885064</v>
      </c>
    </row>
    <row r="73" spans="1:2" s="428" customFormat="1" ht="14.25" customHeight="1" x14ac:dyDescent="0.2">
      <c r="A73" s="428" t="s">
        <v>2527</v>
      </c>
      <c r="B73" s="428">
        <v>66712269</v>
      </c>
    </row>
    <row r="74" spans="1:2" s="428" customFormat="1" ht="14.25" customHeight="1" x14ac:dyDescent="0.2">
      <c r="A74" s="428" t="s">
        <v>1128</v>
      </c>
      <c r="B74" s="428">
        <v>106266770</v>
      </c>
    </row>
    <row r="75" spans="1:2" s="428" customFormat="1" ht="14.25" customHeight="1" x14ac:dyDescent="0.2">
      <c r="A75" s="428" t="s">
        <v>1107</v>
      </c>
      <c r="B75" s="428">
        <v>68836444</v>
      </c>
    </row>
    <row r="76" spans="1:2" s="428" customFormat="1" ht="14.25" customHeight="1" x14ac:dyDescent="0.2">
      <c r="A76" s="428" t="s">
        <v>2528</v>
      </c>
      <c r="B76" s="428">
        <v>85626457</v>
      </c>
    </row>
    <row r="77" spans="1:2" s="428" customFormat="1" ht="14.25" customHeight="1" x14ac:dyDescent="0.2">
      <c r="A77" s="428" t="s">
        <v>2529</v>
      </c>
      <c r="B77" s="428">
        <v>83521849</v>
      </c>
    </row>
    <row r="78" spans="1:2" s="428" customFormat="1" ht="14.25" customHeight="1" x14ac:dyDescent="0.2">
      <c r="A78" s="428" t="s">
        <v>2530</v>
      </c>
      <c r="B78" s="428">
        <v>83747213</v>
      </c>
    </row>
    <row r="79" spans="1:2" s="428" customFormat="1" ht="14.25" customHeight="1" x14ac:dyDescent="0.2">
      <c r="A79" s="428" t="s">
        <v>2531</v>
      </c>
      <c r="B79" s="428">
        <v>80882076</v>
      </c>
    </row>
    <row r="80" spans="1:2" s="428" customFormat="1" ht="14.25" customHeight="1" x14ac:dyDescent="0.2">
      <c r="A80" s="428" t="s">
        <v>2532</v>
      </c>
      <c r="B80" s="428">
        <v>80516975</v>
      </c>
    </row>
    <row r="81" spans="1:2" s="428" customFormat="1" ht="14.25" customHeight="1" x14ac:dyDescent="0.2">
      <c r="A81" s="428" t="s">
        <v>2533</v>
      </c>
      <c r="B81" s="428">
        <v>67844090</v>
      </c>
    </row>
    <row r="82" spans="1:2" s="428" customFormat="1" ht="14.25" customHeight="1" x14ac:dyDescent="0.2">
      <c r="A82" s="428" t="s">
        <v>3274</v>
      </c>
      <c r="B82" s="428">
        <v>76232365</v>
      </c>
    </row>
    <row r="83" spans="1:2" s="428" customFormat="1" ht="14.25" customHeight="1" x14ac:dyDescent="0.2">
      <c r="A83" s="428" t="s">
        <v>2534</v>
      </c>
      <c r="B83" s="428">
        <v>66476249</v>
      </c>
    </row>
    <row r="84" spans="1:2" s="428" customFormat="1" ht="14.25" customHeight="1" x14ac:dyDescent="0.2">
      <c r="A84" s="428" t="s">
        <v>2535</v>
      </c>
      <c r="B84" s="428">
        <v>75002900</v>
      </c>
    </row>
    <row r="85" spans="1:2" s="428" customFormat="1" ht="14.25" customHeight="1" x14ac:dyDescent="0.2">
      <c r="A85" s="428" t="s">
        <v>2536</v>
      </c>
      <c r="B85" s="428">
        <v>79306654</v>
      </c>
    </row>
    <row r="86" spans="1:2" s="428" customFormat="1" ht="14.25" customHeight="1" x14ac:dyDescent="0.2">
      <c r="A86" s="428" t="s">
        <v>2537</v>
      </c>
      <c r="B86" s="428">
        <v>55827913</v>
      </c>
    </row>
    <row r="87" spans="1:2" s="428" customFormat="1" ht="14.25" customHeight="1" x14ac:dyDescent="0.2">
      <c r="A87" s="428" t="s">
        <v>2538</v>
      </c>
      <c r="B87" s="428">
        <v>79052593</v>
      </c>
    </row>
    <row r="88" spans="1:2" s="428" customFormat="1" ht="14.25" customHeight="1" x14ac:dyDescent="0.2">
      <c r="A88" s="428" t="s">
        <v>2539</v>
      </c>
      <c r="B88" s="428">
        <v>91015197</v>
      </c>
    </row>
    <row r="89" spans="1:2" s="428" customFormat="1" ht="14.25" customHeight="1" x14ac:dyDescent="0.2">
      <c r="A89" s="428" t="s">
        <v>2540</v>
      </c>
      <c r="B89" s="428">
        <v>81412110</v>
      </c>
    </row>
    <row r="90" spans="1:2" s="428" customFormat="1" ht="14.25" customHeight="1" x14ac:dyDescent="0.2">
      <c r="A90" s="428" t="s">
        <v>2541</v>
      </c>
      <c r="B90" s="428">
        <v>75400276</v>
      </c>
    </row>
    <row r="91" spans="1:2" s="428" customFormat="1" ht="14.25" customHeight="1" x14ac:dyDescent="0.2">
      <c r="A91" s="428" t="s">
        <v>1305</v>
      </c>
      <c r="B91" s="428">
        <v>68872280</v>
      </c>
    </row>
    <row r="92" spans="1:2" s="428" customFormat="1" ht="14.25" customHeight="1" x14ac:dyDescent="0.2">
      <c r="A92" s="428" t="s">
        <v>2542</v>
      </c>
      <c r="B92" s="428">
        <v>86572348</v>
      </c>
    </row>
    <row r="93" spans="1:2" s="428" customFormat="1" ht="14.25" customHeight="1" x14ac:dyDescent="0.2">
      <c r="A93" s="428" t="s">
        <v>2543</v>
      </c>
      <c r="B93" s="428">
        <v>60417060</v>
      </c>
    </row>
    <row r="94" spans="1:2" s="428" customFormat="1" ht="14.25" customHeight="1" x14ac:dyDescent="0.2">
      <c r="A94" s="428" t="s">
        <v>2544</v>
      </c>
      <c r="B94" s="428">
        <v>63582253</v>
      </c>
    </row>
    <row r="95" spans="1:2" s="428" customFormat="1" ht="14.25" customHeight="1" x14ac:dyDescent="0.2">
      <c r="A95" s="428" t="s">
        <v>2545</v>
      </c>
      <c r="B95" s="428">
        <v>60939909</v>
      </c>
    </row>
    <row r="96" spans="1:2" s="428" customFormat="1" ht="14.25" customHeight="1" x14ac:dyDescent="0.2">
      <c r="A96" s="428" t="s">
        <v>2546</v>
      </c>
      <c r="B96" s="428">
        <v>58576390</v>
      </c>
    </row>
    <row r="97" spans="1:2" s="428" customFormat="1" ht="14.25" customHeight="1" x14ac:dyDescent="0.2">
      <c r="A97" s="428" t="s">
        <v>2547</v>
      </c>
      <c r="B97" s="428">
        <v>61189065</v>
      </c>
    </row>
    <row r="98" spans="1:2" s="428" customFormat="1" ht="14.25" customHeight="1" x14ac:dyDescent="0.2">
      <c r="A98" s="428" t="s">
        <v>2548</v>
      </c>
      <c r="B98" s="428">
        <v>85202117</v>
      </c>
    </row>
    <row r="99" spans="1:2" s="428" customFormat="1" ht="14.25" customHeight="1" x14ac:dyDescent="0.2">
      <c r="A99" s="428" t="s">
        <v>2549</v>
      </c>
      <c r="B99" s="428">
        <v>75954060</v>
      </c>
    </row>
    <row r="100" spans="1:2" s="428" customFormat="1" ht="14.25" customHeight="1" x14ac:dyDescent="0.2">
      <c r="A100" s="428" t="s">
        <v>2550</v>
      </c>
      <c r="B100" s="428">
        <v>72608223</v>
      </c>
    </row>
    <row r="101" spans="1:2" s="428" customFormat="1" ht="14.25" customHeight="1" x14ac:dyDescent="0.2">
      <c r="A101" s="428" t="s">
        <v>2551</v>
      </c>
      <c r="B101" s="428">
        <v>67765901</v>
      </c>
    </row>
    <row r="102" spans="1:2" s="428" customFormat="1" ht="14.25" customHeight="1" x14ac:dyDescent="0.2">
      <c r="A102" s="428" t="s">
        <v>2552</v>
      </c>
      <c r="B102" s="428">
        <v>64165277</v>
      </c>
    </row>
    <row r="103" spans="1:2" s="428" customFormat="1" ht="14.25" customHeight="1" x14ac:dyDescent="0.2">
      <c r="A103" s="428" t="s">
        <v>2553</v>
      </c>
      <c r="B103" s="428">
        <v>68832251</v>
      </c>
    </row>
    <row r="104" spans="1:2" s="428" customFormat="1" ht="14.25" customHeight="1" x14ac:dyDescent="0.2">
      <c r="A104" s="428" t="s">
        <v>2554</v>
      </c>
      <c r="B104" s="428">
        <v>58637477</v>
      </c>
    </row>
    <row r="105" spans="1:2" s="428" customFormat="1" ht="14.25" customHeight="1" x14ac:dyDescent="0.2">
      <c r="A105" s="428" t="s">
        <v>2555</v>
      </c>
      <c r="B105" s="428">
        <v>68848707</v>
      </c>
    </row>
    <row r="106" spans="1:2" s="428" customFormat="1" ht="14.25" customHeight="1" x14ac:dyDescent="0.2">
      <c r="A106" s="428" t="s">
        <v>2556</v>
      </c>
      <c r="B106" s="428">
        <v>70270701</v>
      </c>
    </row>
    <row r="107" spans="1:2" s="428" customFormat="1" ht="14.25" customHeight="1" x14ac:dyDescent="0.2">
      <c r="A107" s="428" t="s">
        <v>2761</v>
      </c>
      <c r="B107" s="428">
        <v>80613443</v>
      </c>
    </row>
    <row r="108" spans="1:2" s="428" customFormat="1" ht="14.25" customHeight="1" x14ac:dyDescent="0.2">
      <c r="A108" s="428" t="s">
        <v>2558</v>
      </c>
      <c r="B108" s="428">
        <v>60453965</v>
      </c>
    </row>
    <row r="109" spans="1:2" s="428" customFormat="1" ht="14.25" customHeight="1" x14ac:dyDescent="0.2">
      <c r="A109" s="428" t="s">
        <v>2559</v>
      </c>
      <c r="B109" s="428">
        <v>67574067</v>
      </c>
    </row>
    <row r="110" spans="1:2" s="428" customFormat="1" ht="14.25" customHeight="1" x14ac:dyDescent="0.2">
      <c r="A110" s="428" t="s">
        <v>2560</v>
      </c>
      <c r="B110" s="428">
        <v>67833506</v>
      </c>
    </row>
    <row r="111" spans="1:2" s="428" customFormat="1" ht="14.25" customHeight="1" x14ac:dyDescent="0.2">
      <c r="A111" s="428" t="s">
        <v>3170</v>
      </c>
      <c r="B111" s="428">
        <v>60285736</v>
      </c>
    </row>
    <row r="112" spans="1:2" s="428" customFormat="1" ht="14.25" customHeight="1" x14ac:dyDescent="0.2">
      <c r="A112" s="428" t="s">
        <v>2561</v>
      </c>
      <c r="B112" s="428">
        <v>66349901</v>
      </c>
    </row>
    <row r="113" spans="1:2" s="428" customFormat="1" ht="14.25" customHeight="1" x14ac:dyDescent="0.2">
      <c r="A113" s="428" t="s">
        <v>2562</v>
      </c>
      <c r="B113" s="428">
        <v>70387026</v>
      </c>
    </row>
    <row r="114" spans="1:2" s="428" customFormat="1" ht="14.25" customHeight="1" x14ac:dyDescent="0.2">
      <c r="A114" s="428" t="s">
        <v>2563</v>
      </c>
      <c r="B114" s="428">
        <v>70830470</v>
      </c>
    </row>
    <row r="115" spans="1:2" s="428" customFormat="1" ht="14.25" customHeight="1" x14ac:dyDescent="0.2">
      <c r="A115" s="428" t="s">
        <v>2564</v>
      </c>
      <c r="B115" s="428">
        <v>68462367</v>
      </c>
    </row>
    <row r="116" spans="1:2" s="428" customFormat="1" ht="14.25" customHeight="1" x14ac:dyDescent="0.2">
      <c r="A116" s="428" t="s">
        <v>2565</v>
      </c>
      <c r="B116" s="428">
        <v>76527166</v>
      </c>
    </row>
    <row r="117" spans="1:2" s="428" customFormat="1" ht="14.25" customHeight="1" x14ac:dyDescent="0.2">
      <c r="A117" s="428" t="s">
        <v>2566</v>
      </c>
      <c r="B117" s="428">
        <v>66476249</v>
      </c>
    </row>
    <row r="118" spans="1:2" s="428" customFormat="1" ht="14.25" customHeight="1" x14ac:dyDescent="0.2">
      <c r="A118" s="428" t="s">
        <v>2567</v>
      </c>
      <c r="B118" s="428">
        <v>77715023</v>
      </c>
    </row>
    <row r="119" spans="1:2" s="428" customFormat="1" ht="14.25" customHeight="1" x14ac:dyDescent="0.2">
      <c r="A119" s="428" t="s">
        <v>3273</v>
      </c>
      <c r="B119" s="428">
        <v>66853282</v>
      </c>
    </row>
    <row r="120" spans="1:2" s="428" customFormat="1" ht="14.25" customHeight="1" x14ac:dyDescent="0.2">
      <c r="A120" s="428" t="s">
        <v>2568</v>
      </c>
      <c r="B120" s="428">
        <v>101526401</v>
      </c>
    </row>
    <row r="121" spans="1:2" s="428" customFormat="1" ht="14.25" customHeight="1" x14ac:dyDescent="0.2">
      <c r="A121" s="428" t="s">
        <v>2569</v>
      </c>
      <c r="B121" s="428">
        <v>73090979</v>
      </c>
    </row>
    <row r="122" spans="1:2" s="428" customFormat="1" ht="14.25" customHeight="1" x14ac:dyDescent="0.2">
      <c r="A122" s="428" t="s">
        <v>2570</v>
      </c>
      <c r="B122" s="428">
        <v>57656640</v>
      </c>
    </row>
    <row r="123" spans="1:2" s="428" customFormat="1" ht="14.25" customHeight="1" x14ac:dyDescent="0.2">
      <c r="A123" s="428" t="s">
        <v>2571</v>
      </c>
      <c r="B123" s="428">
        <v>81528221</v>
      </c>
    </row>
    <row r="124" spans="1:2" s="428" customFormat="1" ht="14.25" customHeight="1" x14ac:dyDescent="0.2">
      <c r="A124" s="428" t="s">
        <v>2572</v>
      </c>
      <c r="B124" s="428">
        <v>51876795</v>
      </c>
    </row>
    <row r="125" spans="1:2" s="428" customFormat="1" ht="14.25" customHeight="1" x14ac:dyDescent="0.2">
      <c r="A125" s="428" t="s">
        <v>2573</v>
      </c>
      <c r="B125" s="428">
        <v>72890435</v>
      </c>
    </row>
    <row r="126" spans="1:2" s="428" customFormat="1" ht="14.25" customHeight="1" x14ac:dyDescent="0.2">
      <c r="A126" s="428" t="s">
        <v>2574</v>
      </c>
      <c r="B126" s="428">
        <v>71451701</v>
      </c>
    </row>
    <row r="127" spans="1:2" s="428" customFormat="1" ht="14.25" customHeight="1" x14ac:dyDescent="0.2">
      <c r="A127" s="428" t="s">
        <v>2575</v>
      </c>
      <c r="B127" s="428">
        <v>80619380</v>
      </c>
    </row>
    <row r="128" spans="1:2" s="428" customFormat="1" ht="14.25" customHeight="1" x14ac:dyDescent="0.2">
      <c r="A128" s="428" t="s">
        <v>2576</v>
      </c>
      <c r="B128" s="428">
        <v>76303522</v>
      </c>
    </row>
    <row r="129" spans="1:2" s="428" customFormat="1" ht="14.25" customHeight="1" x14ac:dyDescent="0.2">
      <c r="A129" s="428" t="s">
        <v>2577</v>
      </c>
      <c r="B129" s="428">
        <v>55855373</v>
      </c>
    </row>
    <row r="130" spans="1:2" s="428" customFormat="1" ht="14.25" customHeight="1" x14ac:dyDescent="0.2">
      <c r="A130" s="428" t="s">
        <v>2278</v>
      </c>
      <c r="B130" s="428">
        <v>77336097</v>
      </c>
    </row>
    <row r="131" spans="1:2" s="428" customFormat="1" ht="14.25" customHeight="1" x14ac:dyDescent="0.2">
      <c r="A131" s="428" t="s">
        <v>2309</v>
      </c>
      <c r="B131" s="428">
        <v>60528753</v>
      </c>
    </row>
    <row r="132" spans="1:2" s="428" customFormat="1" ht="14.25" customHeight="1" x14ac:dyDescent="0.2">
      <c r="A132" s="428" t="s">
        <v>2265</v>
      </c>
      <c r="B132" s="428">
        <v>82617757</v>
      </c>
    </row>
    <row r="133" spans="1:2" s="428" customFormat="1" ht="14.25" customHeight="1" x14ac:dyDescent="0.2">
      <c r="A133" s="428" t="s">
        <v>2327</v>
      </c>
      <c r="B133" s="428">
        <v>84309413</v>
      </c>
    </row>
    <row r="134" spans="1:2" s="428" customFormat="1" ht="14.25" customHeight="1" x14ac:dyDescent="0.2">
      <c r="A134" s="428" t="s">
        <v>2338</v>
      </c>
      <c r="B134" s="428">
        <v>66851049</v>
      </c>
    </row>
    <row r="135" spans="1:2" s="428" customFormat="1" ht="14.25" customHeight="1" x14ac:dyDescent="0.2">
      <c r="A135" s="428" t="s">
        <v>2297</v>
      </c>
      <c r="B135" s="428">
        <v>77029534</v>
      </c>
    </row>
    <row r="136" spans="1:2" s="428" customFormat="1" ht="14.25" customHeight="1" x14ac:dyDescent="0.2">
      <c r="A136" s="428" t="s">
        <v>2320</v>
      </c>
      <c r="B136" s="428">
        <v>71073947</v>
      </c>
    </row>
    <row r="137" spans="1:2" s="428" customFormat="1" ht="14.25" customHeight="1" x14ac:dyDescent="0.2">
      <c r="A137" s="428" t="s">
        <v>2578</v>
      </c>
      <c r="B137" s="428">
        <v>69769042</v>
      </c>
    </row>
    <row r="138" spans="1:2" s="428" customFormat="1" ht="14.25" customHeight="1" x14ac:dyDescent="0.2">
      <c r="A138" s="428" t="s">
        <v>2579</v>
      </c>
      <c r="B138" s="428">
        <v>68955395</v>
      </c>
    </row>
    <row r="139" spans="1:2" s="428" customFormat="1" ht="14.25" customHeight="1" x14ac:dyDescent="0.2">
      <c r="A139" s="428" t="s">
        <v>2580</v>
      </c>
      <c r="B139" s="428">
        <v>78490393</v>
      </c>
    </row>
    <row r="140" spans="1:2" s="428" customFormat="1" ht="14.25" customHeight="1" x14ac:dyDescent="0.2">
      <c r="A140" s="428" t="s">
        <v>2581</v>
      </c>
      <c r="B140" s="428">
        <v>74184808</v>
      </c>
    </row>
    <row r="141" spans="1:2" s="428" customFormat="1" ht="14.25" customHeight="1" x14ac:dyDescent="0.2">
      <c r="A141" s="428" t="s">
        <v>2582</v>
      </c>
      <c r="B141" s="428">
        <v>68733413</v>
      </c>
    </row>
    <row r="142" spans="1:2" s="428" customFormat="1" ht="14.25" customHeight="1" x14ac:dyDescent="0.2">
      <c r="A142" s="428" t="s">
        <v>2583</v>
      </c>
      <c r="B142" s="428">
        <v>63820127</v>
      </c>
    </row>
    <row r="143" spans="1:2" s="428" customFormat="1" ht="14.25" customHeight="1" x14ac:dyDescent="0.2">
      <c r="A143" s="428" t="s">
        <v>2584</v>
      </c>
      <c r="B143" s="428">
        <v>64424836</v>
      </c>
    </row>
    <row r="144" spans="1:2" s="428" customFormat="1" ht="14.25" customHeight="1" x14ac:dyDescent="0.2">
      <c r="A144" s="428" t="s">
        <v>2585</v>
      </c>
      <c r="B144" s="428">
        <v>108663781</v>
      </c>
    </row>
    <row r="145" spans="1:2" s="428" customFormat="1" ht="14.25" customHeight="1" x14ac:dyDescent="0.2">
      <c r="A145" s="428" t="s">
        <v>2586</v>
      </c>
      <c r="B145" s="428">
        <v>92076642</v>
      </c>
    </row>
    <row r="146" spans="1:2" s="428" customFormat="1" ht="14.25" customHeight="1" x14ac:dyDescent="0.2">
      <c r="A146" s="428" t="s">
        <v>2587</v>
      </c>
      <c r="B146" s="428">
        <v>78932454</v>
      </c>
    </row>
    <row r="147" spans="1:2" s="428" customFormat="1" ht="14.25" customHeight="1" x14ac:dyDescent="0.2">
      <c r="A147" s="428" t="s">
        <v>2588</v>
      </c>
      <c r="B147" s="428">
        <v>64855712</v>
      </c>
    </row>
    <row r="148" spans="1:2" s="428" customFormat="1" ht="14.25" customHeight="1" x14ac:dyDescent="0.2">
      <c r="A148" s="428" t="s">
        <v>2589</v>
      </c>
      <c r="B148" s="428">
        <v>81412110</v>
      </c>
    </row>
    <row r="149" spans="1:2" s="428" customFormat="1" ht="14.25" customHeight="1" x14ac:dyDescent="0.2">
      <c r="A149" s="428" t="s">
        <v>2590</v>
      </c>
      <c r="B149" s="428">
        <v>64690318</v>
      </c>
    </row>
    <row r="150" spans="1:2" s="428" customFormat="1" ht="14.25" customHeight="1" x14ac:dyDescent="0.2">
      <c r="A150" s="428" t="s">
        <v>2591</v>
      </c>
      <c r="B150" s="428">
        <v>69527969</v>
      </c>
    </row>
    <row r="151" spans="1:2" s="428" customFormat="1" ht="14.25" customHeight="1" x14ac:dyDescent="0.2">
      <c r="A151" s="428" t="s">
        <v>2592</v>
      </c>
      <c r="B151" s="428">
        <v>60434502</v>
      </c>
    </row>
    <row r="152" spans="1:2" s="428" customFormat="1" ht="14.25" customHeight="1" x14ac:dyDescent="0.2">
      <c r="A152" s="428" t="s">
        <v>2593</v>
      </c>
      <c r="B152" s="428">
        <v>61682639</v>
      </c>
    </row>
    <row r="153" spans="1:2" s="428" customFormat="1" ht="14.25" customHeight="1" x14ac:dyDescent="0.2">
      <c r="A153" s="428" t="s">
        <v>2594</v>
      </c>
      <c r="B153" s="428">
        <v>71856078</v>
      </c>
    </row>
    <row r="154" spans="1:2" s="428" customFormat="1" ht="14.25" customHeight="1" x14ac:dyDescent="0.2">
      <c r="A154" s="428" t="s">
        <v>2595</v>
      </c>
      <c r="B154" s="428">
        <v>80415459</v>
      </c>
    </row>
    <row r="155" spans="1:2" s="428" customFormat="1" ht="14.25" customHeight="1" x14ac:dyDescent="0.2">
      <c r="A155" s="428" t="s">
        <v>2596</v>
      </c>
      <c r="B155" s="428">
        <v>66032667</v>
      </c>
    </row>
    <row r="156" spans="1:2" s="428" customFormat="1" ht="14.25" customHeight="1" x14ac:dyDescent="0.2">
      <c r="A156" s="428" t="s">
        <v>2597</v>
      </c>
      <c r="B156" s="428">
        <v>70203942</v>
      </c>
    </row>
    <row r="157" spans="1:2" s="428" customFormat="1" ht="14.25" customHeight="1" x14ac:dyDescent="0.2">
      <c r="A157" s="428" t="s">
        <v>2598</v>
      </c>
      <c r="B157" s="428">
        <v>71122976</v>
      </c>
    </row>
    <row r="158" spans="1:2" s="428" customFormat="1" ht="14.25" customHeight="1" x14ac:dyDescent="0.2">
      <c r="A158" s="428" t="s">
        <v>2599</v>
      </c>
      <c r="B158" s="428">
        <v>60126628</v>
      </c>
    </row>
    <row r="159" spans="1:2" s="428" customFormat="1" ht="14.25" customHeight="1" x14ac:dyDescent="0.2">
      <c r="A159" s="428" t="s">
        <v>2600</v>
      </c>
      <c r="B159" s="428">
        <v>72590882</v>
      </c>
    </row>
    <row r="160" spans="1:2" s="428" customFormat="1" ht="14.25" customHeight="1" x14ac:dyDescent="0.2">
      <c r="A160" s="428" t="s">
        <v>2601</v>
      </c>
      <c r="B160" s="428">
        <v>78464623</v>
      </c>
    </row>
    <row r="161" spans="1:2" s="428" customFormat="1" ht="14.25" customHeight="1" x14ac:dyDescent="0.2">
      <c r="A161" s="428" t="s">
        <v>2602</v>
      </c>
      <c r="B161" s="428">
        <v>67758325</v>
      </c>
    </row>
    <row r="162" spans="1:2" s="428" customFormat="1" ht="14.25" customHeight="1" x14ac:dyDescent="0.2">
      <c r="A162" s="428" t="s">
        <v>2603</v>
      </c>
      <c r="B162" s="428">
        <v>56502266</v>
      </c>
    </row>
    <row r="163" spans="1:2" s="428" customFormat="1" ht="14.25" customHeight="1" x14ac:dyDescent="0.2">
      <c r="A163" s="428" t="s">
        <v>2604</v>
      </c>
      <c r="B163" s="428">
        <v>106702854</v>
      </c>
    </row>
    <row r="164" spans="1:2" s="428" customFormat="1" ht="14.25" customHeight="1" x14ac:dyDescent="0.2">
      <c r="A164" s="428" t="s">
        <v>2605</v>
      </c>
      <c r="B164" s="428">
        <v>85251657</v>
      </c>
    </row>
    <row r="165" spans="1:2" s="428" customFormat="1" ht="14.25" customHeight="1" x14ac:dyDescent="0.2">
      <c r="A165" s="428" t="s">
        <v>2606</v>
      </c>
      <c r="B165" s="428">
        <v>69495883</v>
      </c>
    </row>
    <row r="166" spans="1:2" s="428" customFormat="1" ht="14.25" customHeight="1" x14ac:dyDescent="0.2">
      <c r="A166" s="428" t="s">
        <v>2607</v>
      </c>
      <c r="B166" s="428">
        <v>66356093</v>
      </c>
    </row>
    <row r="167" spans="1:2" s="428" customFormat="1" ht="14.25" customHeight="1" x14ac:dyDescent="0.2">
      <c r="A167" s="428" t="s">
        <v>2608</v>
      </c>
      <c r="B167" s="428">
        <v>61792772</v>
      </c>
    </row>
    <row r="168" spans="1:2" s="428" customFormat="1" ht="14.25" customHeight="1" x14ac:dyDescent="0.2">
      <c r="A168" s="428" t="s">
        <v>2609</v>
      </c>
      <c r="B168" s="428">
        <v>56863077</v>
      </c>
    </row>
    <row r="169" spans="1:2" s="428" customFormat="1" ht="14.25" customHeight="1" x14ac:dyDescent="0.2">
      <c r="A169" s="428" t="s">
        <v>2610</v>
      </c>
      <c r="B169" s="428">
        <v>39499125</v>
      </c>
    </row>
    <row r="170" spans="1:2" s="428" customFormat="1" ht="14.25" customHeight="1" x14ac:dyDescent="0.2">
      <c r="A170" s="428" t="s">
        <v>2611</v>
      </c>
      <c r="B170" s="428">
        <v>61593091</v>
      </c>
    </row>
    <row r="171" spans="1:2" s="428" customFormat="1" ht="14.25" customHeight="1" x14ac:dyDescent="0.2">
      <c r="A171" s="428" t="s">
        <v>2612</v>
      </c>
      <c r="B171" s="428">
        <v>57743528</v>
      </c>
    </row>
    <row r="172" spans="1:2" s="428" customFormat="1" ht="14.25" customHeight="1" x14ac:dyDescent="0.2">
      <c r="A172" s="428" t="s">
        <v>2613</v>
      </c>
      <c r="B172" s="428">
        <v>71657090</v>
      </c>
    </row>
    <row r="173" spans="1:2" s="428" customFormat="1" ht="14.25" customHeight="1" x14ac:dyDescent="0.2">
      <c r="A173" s="428" t="s">
        <v>2614</v>
      </c>
      <c r="B173" s="428">
        <v>69430353</v>
      </c>
    </row>
    <row r="174" spans="1:2" s="428" customFormat="1" ht="14.25" customHeight="1" x14ac:dyDescent="0.2">
      <c r="A174" s="428" t="s">
        <v>2615</v>
      </c>
      <c r="B174" s="428">
        <v>63638330</v>
      </c>
    </row>
    <row r="175" spans="1:2" s="428" customFormat="1" ht="14.25" customHeight="1" x14ac:dyDescent="0.2">
      <c r="A175" s="428" t="s">
        <v>2616</v>
      </c>
      <c r="B175" s="428">
        <v>72904002</v>
      </c>
    </row>
    <row r="176" spans="1:2" s="428" customFormat="1" ht="14.25" customHeight="1" x14ac:dyDescent="0.2">
      <c r="A176" s="428" t="s">
        <v>2617</v>
      </c>
      <c r="B176" s="428">
        <v>91114262</v>
      </c>
    </row>
    <row r="177" spans="1:2" s="428" customFormat="1" ht="14.25" customHeight="1" x14ac:dyDescent="0.2">
      <c r="A177" s="428" t="s">
        <v>3270</v>
      </c>
      <c r="B177" s="428">
        <v>80790259</v>
      </c>
    </row>
    <row r="178" spans="1:2" s="428" customFormat="1" ht="14.25" customHeight="1" x14ac:dyDescent="0.2">
      <c r="A178" s="428" t="s">
        <v>2618</v>
      </c>
      <c r="B178" s="428">
        <v>58502579</v>
      </c>
    </row>
    <row r="179" spans="1:2" s="428" customFormat="1" ht="14.25" customHeight="1" x14ac:dyDescent="0.2">
      <c r="A179" s="428" t="s">
        <v>3268</v>
      </c>
      <c r="B179" s="428">
        <v>76493289</v>
      </c>
    </row>
    <row r="180" spans="1:2" s="428" customFormat="1" ht="14.25" customHeight="1" x14ac:dyDescent="0.2">
      <c r="A180" s="428" t="s">
        <v>2619</v>
      </c>
      <c r="B180" s="428">
        <v>71287047</v>
      </c>
    </row>
    <row r="181" spans="1:2" s="428" customFormat="1" ht="14.25" customHeight="1" x14ac:dyDescent="0.2">
      <c r="A181" s="428" t="s">
        <v>2620</v>
      </c>
      <c r="B181" s="428">
        <v>65882119</v>
      </c>
    </row>
    <row r="182" spans="1:2" s="428" customFormat="1" ht="14.25" customHeight="1" x14ac:dyDescent="0.2">
      <c r="A182" s="428" t="s">
        <v>2621</v>
      </c>
      <c r="B182" s="428">
        <v>79617424</v>
      </c>
    </row>
    <row r="183" spans="1:2" s="428" customFormat="1" ht="14.25" customHeight="1" x14ac:dyDescent="0.2">
      <c r="A183" s="428" t="s">
        <v>2622</v>
      </c>
      <c r="B183" s="428">
        <v>69987425</v>
      </c>
    </row>
    <row r="184" spans="1:2" s="428" customFormat="1" ht="14.25" customHeight="1" x14ac:dyDescent="0.2">
      <c r="A184" s="428" t="s">
        <v>2623</v>
      </c>
      <c r="B184" s="428">
        <v>71688474</v>
      </c>
    </row>
    <row r="185" spans="1:2" s="428" customFormat="1" ht="14.25" customHeight="1" x14ac:dyDescent="0.2">
      <c r="A185" s="428" t="s">
        <v>2624</v>
      </c>
      <c r="B185" s="428">
        <v>78535184</v>
      </c>
    </row>
    <row r="186" spans="1:2" s="428" customFormat="1" ht="14.25" customHeight="1" x14ac:dyDescent="0.2">
      <c r="A186" s="428" t="s">
        <v>2625</v>
      </c>
      <c r="B186" s="428">
        <v>66593378</v>
      </c>
    </row>
    <row r="187" spans="1:2" s="428" customFormat="1" ht="14.25" customHeight="1" x14ac:dyDescent="0.2">
      <c r="A187" s="428" t="s">
        <v>2626</v>
      </c>
      <c r="B187" s="428">
        <v>76430428</v>
      </c>
    </row>
    <row r="188" spans="1:2" s="428" customFormat="1" ht="14.25" customHeight="1" x14ac:dyDescent="0.2">
      <c r="A188" s="428" t="s">
        <v>2627</v>
      </c>
      <c r="B188" s="428">
        <v>69979302</v>
      </c>
    </row>
    <row r="189" spans="1:2" s="428" customFormat="1" ht="14.25" customHeight="1" x14ac:dyDescent="0.2">
      <c r="A189" s="428" t="s">
        <v>2628</v>
      </c>
      <c r="B189" s="428">
        <v>64813795</v>
      </c>
    </row>
    <row r="190" spans="1:2" s="428" customFormat="1" ht="14.25" customHeight="1" x14ac:dyDescent="0.2">
      <c r="A190" s="428" t="s">
        <v>2629</v>
      </c>
      <c r="B190" s="428">
        <v>64603650</v>
      </c>
    </row>
    <row r="191" spans="1:2" s="428" customFormat="1" ht="14.25" customHeight="1" x14ac:dyDescent="0.2">
      <c r="A191" s="428" t="s">
        <v>2630</v>
      </c>
      <c r="B191" s="428">
        <v>81819405</v>
      </c>
    </row>
    <row r="192" spans="1:2" s="428" customFormat="1" ht="14.25" customHeight="1" x14ac:dyDescent="0.2">
      <c r="A192" s="428" t="s">
        <v>2631</v>
      </c>
      <c r="B192" s="428">
        <v>64687483</v>
      </c>
    </row>
    <row r="193" spans="1:2" s="428" customFormat="1" ht="14.25" customHeight="1" x14ac:dyDescent="0.2">
      <c r="A193" s="428" t="s">
        <v>2632</v>
      </c>
      <c r="B193" s="428">
        <v>68133125</v>
      </c>
    </row>
    <row r="194" spans="1:2" s="428" customFormat="1" ht="14.25" customHeight="1" x14ac:dyDescent="0.2">
      <c r="A194" s="428" t="s">
        <v>2633</v>
      </c>
      <c r="B194" s="428">
        <v>56890109</v>
      </c>
    </row>
    <row r="195" spans="1:2" s="428" customFormat="1" ht="14.25" customHeight="1" x14ac:dyDescent="0.2">
      <c r="A195" s="428" t="s">
        <v>2634</v>
      </c>
      <c r="B195" s="428">
        <v>76072816</v>
      </c>
    </row>
    <row r="196" spans="1:2" s="428" customFormat="1" ht="14.25" customHeight="1" x14ac:dyDescent="0.2">
      <c r="A196" s="428" t="s">
        <v>2635</v>
      </c>
      <c r="B196" s="428">
        <v>71883646</v>
      </c>
    </row>
    <row r="197" spans="1:2" s="428" customFormat="1" ht="14.25" customHeight="1" x14ac:dyDescent="0.2">
      <c r="A197" s="428" t="s">
        <v>2636</v>
      </c>
      <c r="B197" s="428">
        <v>71560256</v>
      </c>
    </row>
    <row r="198" spans="1:2" s="428" customFormat="1" ht="14.25" customHeight="1" x14ac:dyDescent="0.2">
      <c r="A198" s="428" t="s">
        <v>2637</v>
      </c>
      <c r="B198" s="428">
        <v>64444006</v>
      </c>
    </row>
    <row r="199" spans="1:2" s="428" customFormat="1" ht="14.25" customHeight="1" x14ac:dyDescent="0.2">
      <c r="A199" s="428" t="s">
        <v>2638</v>
      </c>
      <c r="B199" s="428">
        <v>72033686</v>
      </c>
    </row>
    <row r="200" spans="1:2" s="428" customFormat="1" ht="14.25" customHeight="1" x14ac:dyDescent="0.2">
      <c r="A200" s="428" t="s">
        <v>2639</v>
      </c>
      <c r="B200" s="428">
        <v>81010989</v>
      </c>
    </row>
    <row r="201" spans="1:2" s="428" customFormat="1" ht="14.25" customHeight="1" x14ac:dyDescent="0.2">
      <c r="A201" s="428" t="s">
        <v>2640</v>
      </c>
      <c r="B201" s="428">
        <v>68264382</v>
      </c>
    </row>
    <row r="202" spans="1:2" s="428" customFormat="1" ht="14.25" customHeight="1" x14ac:dyDescent="0.2">
      <c r="A202" s="428" t="s">
        <v>2641</v>
      </c>
      <c r="B202" s="428">
        <v>75864653</v>
      </c>
    </row>
    <row r="203" spans="1:2" s="428" customFormat="1" ht="14.25" customHeight="1" x14ac:dyDescent="0.2">
      <c r="A203" s="428" t="s">
        <v>2642</v>
      </c>
      <c r="B203" s="428">
        <v>80183118</v>
      </c>
    </row>
    <row r="204" spans="1:2" s="428" customFormat="1" ht="14.25" customHeight="1" x14ac:dyDescent="0.2">
      <c r="A204" s="428" t="s">
        <v>2643</v>
      </c>
      <c r="B204" s="428">
        <v>81312277</v>
      </c>
    </row>
    <row r="205" spans="1:2" s="428" customFormat="1" ht="14.25" customHeight="1" x14ac:dyDescent="0.2">
      <c r="A205" s="428" t="s">
        <v>2644</v>
      </c>
      <c r="B205" s="428">
        <v>95146412</v>
      </c>
    </row>
    <row r="206" spans="1:2" s="428" customFormat="1" ht="14.25" customHeight="1" x14ac:dyDescent="0.2">
      <c r="A206" s="428" t="s">
        <v>2645</v>
      </c>
      <c r="B206" s="428">
        <v>96470123</v>
      </c>
    </row>
    <row r="207" spans="1:2" s="428" customFormat="1" ht="14.25" customHeight="1" x14ac:dyDescent="0.2">
      <c r="A207" s="428" t="s">
        <v>2646</v>
      </c>
      <c r="B207" s="428">
        <v>77433877</v>
      </c>
    </row>
    <row r="208" spans="1:2" s="428" customFormat="1" ht="14.25" customHeight="1" x14ac:dyDescent="0.2">
      <c r="A208" s="428" t="s">
        <v>2647</v>
      </c>
      <c r="B208" s="428">
        <v>69408700</v>
      </c>
    </row>
    <row r="209" spans="1:2" s="428" customFormat="1" ht="14.25" customHeight="1" x14ac:dyDescent="0.2">
      <c r="A209" s="428" t="s">
        <v>2648</v>
      </c>
      <c r="B209" s="428">
        <v>65029252</v>
      </c>
    </row>
    <row r="210" spans="1:2" s="428" customFormat="1" ht="14.25" customHeight="1" x14ac:dyDescent="0.2">
      <c r="A210" s="428" t="s">
        <v>2649</v>
      </c>
      <c r="B210" s="428">
        <v>73697832</v>
      </c>
    </row>
    <row r="211" spans="1:2" s="428" customFormat="1" ht="14.25" customHeight="1" x14ac:dyDescent="0.2">
      <c r="A211" s="428" t="s">
        <v>2650</v>
      </c>
      <c r="B211" s="428">
        <v>78168094</v>
      </c>
    </row>
    <row r="212" spans="1:2" s="428" customFormat="1" ht="14.25" customHeight="1" x14ac:dyDescent="0.2">
      <c r="A212" s="428" t="s">
        <v>2651</v>
      </c>
      <c r="B212" s="428">
        <v>83653223</v>
      </c>
    </row>
    <row r="213" spans="1:2" s="428" customFormat="1" ht="14.25" customHeight="1" x14ac:dyDescent="0.2">
      <c r="A213" s="428" t="s">
        <v>2652</v>
      </c>
      <c r="B213" s="428">
        <v>108022677</v>
      </c>
    </row>
    <row r="214" spans="1:2" s="428" customFormat="1" ht="14.25" customHeight="1" x14ac:dyDescent="0.2">
      <c r="A214" s="428" t="s">
        <v>1161</v>
      </c>
      <c r="B214" s="428">
        <v>82585182</v>
      </c>
    </row>
    <row r="215" spans="1:2" s="428" customFormat="1" ht="14.25" customHeight="1" x14ac:dyDescent="0.2">
      <c r="A215" s="428" t="s">
        <v>2653</v>
      </c>
      <c r="B215" s="428">
        <v>79896356</v>
      </c>
    </row>
    <row r="216" spans="1:2" s="428" customFormat="1" ht="14.25" customHeight="1" x14ac:dyDescent="0.2">
      <c r="A216" s="428" t="s">
        <v>2654</v>
      </c>
      <c r="B216" s="428">
        <v>75545930</v>
      </c>
    </row>
    <row r="217" spans="1:2" s="428" customFormat="1" ht="14.25" customHeight="1" x14ac:dyDescent="0.2">
      <c r="A217" s="428" t="s">
        <v>2655</v>
      </c>
      <c r="B217" s="428">
        <v>70455670</v>
      </c>
    </row>
    <row r="218" spans="1:2" s="428" customFormat="1" ht="14.25" customHeight="1" x14ac:dyDescent="0.2">
      <c r="A218" s="428" t="s">
        <v>2656</v>
      </c>
      <c r="B218" s="428">
        <v>73510432</v>
      </c>
    </row>
    <row r="219" spans="1:2" s="428" customFormat="1" ht="14.25" customHeight="1" x14ac:dyDescent="0.2">
      <c r="A219" s="428" t="s">
        <v>2657</v>
      </c>
      <c r="B219" s="428">
        <v>68020906</v>
      </c>
    </row>
    <row r="220" spans="1:2" s="428" customFormat="1" ht="14.25" customHeight="1" x14ac:dyDescent="0.2">
      <c r="A220" s="428" t="s">
        <v>2658</v>
      </c>
      <c r="B220" s="428">
        <v>62963977</v>
      </c>
    </row>
    <row r="221" spans="1:2" s="428" customFormat="1" ht="14.25" customHeight="1" x14ac:dyDescent="0.2">
      <c r="A221" s="428" t="s">
        <v>2659</v>
      </c>
      <c r="B221" s="428">
        <v>63303644</v>
      </c>
    </row>
    <row r="222" spans="1:2" s="428" customFormat="1" ht="14.25" customHeight="1" x14ac:dyDescent="0.2">
      <c r="A222" s="428" t="s">
        <v>2660</v>
      </c>
      <c r="B222" s="428">
        <v>57035470</v>
      </c>
    </row>
    <row r="223" spans="1:2" s="428" customFormat="1" ht="14.25" customHeight="1" x14ac:dyDescent="0.2">
      <c r="A223" s="428" t="s">
        <v>1173</v>
      </c>
      <c r="B223" s="428">
        <v>71590976</v>
      </c>
    </row>
    <row r="224" spans="1:2" s="428" customFormat="1" ht="14.25" customHeight="1" x14ac:dyDescent="0.2">
      <c r="A224" s="428" t="s">
        <v>2661</v>
      </c>
      <c r="B224" s="428">
        <v>65433048</v>
      </c>
    </row>
    <row r="225" spans="1:2" s="428" customFormat="1" ht="14.25" customHeight="1" x14ac:dyDescent="0.2">
      <c r="A225" s="428" t="s">
        <v>2662</v>
      </c>
      <c r="B225" s="428">
        <v>77987990</v>
      </c>
    </row>
    <row r="226" spans="1:2" s="428" customFormat="1" ht="14.25" customHeight="1" x14ac:dyDescent="0.2">
      <c r="A226" s="428" t="s">
        <v>2663</v>
      </c>
      <c r="B226" s="428">
        <v>75937873</v>
      </c>
    </row>
    <row r="227" spans="1:2" s="428" customFormat="1" ht="14.25" customHeight="1" x14ac:dyDescent="0.2">
      <c r="A227" s="428" t="s">
        <v>2664</v>
      </c>
      <c r="B227" s="428">
        <v>62051160</v>
      </c>
    </row>
    <row r="228" spans="1:2" s="428" customFormat="1" ht="14.25" customHeight="1" x14ac:dyDescent="0.2">
      <c r="A228" s="428" t="s">
        <v>2665</v>
      </c>
      <c r="B228" s="428">
        <v>64116054</v>
      </c>
    </row>
    <row r="229" spans="1:2" s="428" customFormat="1" ht="14.25" customHeight="1" x14ac:dyDescent="0.2">
      <c r="A229" s="428" t="s">
        <v>2666</v>
      </c>
      <c r="B229" s="428">
        <v>65737505</v>
      </c>
    </row>
    <row r="230" spans="1:2" s="428" customFormat="1" ht="14.25" customHeight="1" x14ac:dyDescent="0.2">
      <c r="A230" s="428" t="s">
        <v>753</v>
      </c>
      <c r="B230" s="428">
        <v>76502205</v>
      </c>
    </row>
    <row r="231" spans="1:2" s="428" customFormat="1" ht="14.25" customHeight="1" x14ac:dyDescent="0.2">
      <c r="A231" s="428" t="s">
        <v>778</v>
      </c>
      <c r="B231" s="428">
        <v>68691683</v>
      </c>
    </row>
    <row r="232" spans="1:2" s="428" customFormat="1" ht="14.25" customHeight="1" x14ac:dyDescent="0.2">
      <c r="A232" s="428" t="s">
        <v>749</v>
      </c>
      <c r="B232" s="428">
        <v>96227056</v>
      </c>
    </row>
    <row r="233" spans="1:2" s="428" customFormat="1" ht="14.25" customHeight="1" x14ac:dyDescent="0.2">
      <c r="A233" s="428" t="s">
        <v>781</v>
      </c>
      <c r="B233" s="428">
        <v>73392943</v>
      </c>
    </row>
    <row r="234" spans="1:2" s="428" customFormat="1" ht="14.25" customHeight="1" x14ac:dyDescent="0.2">
      <c r="A234" s="428" t="s">
        <v>2667</v>
      </c>
      <c r="B234" s="428">
        <v>75482853</v>
      </c>
    </row>
    <row r="235" spans="1:2" s="428" customFormat="1" ht="14.25" customHeight="1" x14ac:dyDescent="0.2">
      <c r="A235" s="428" t="s">
        <v>2668</v>
      </c>
      <c r="B235" s="428">
        <v>83846174</v>
      </c>
    </row>
    <row r="236" spans="1:2" s="428" customFormat="1" ht="14.25" customHeight="1" x14ac:dyDescent="0.2">
      <c r="A236" s="428" t="s">
        <v>2669</v>
      </c>
      <c r="B236" s="428">
        <v>69121083</v>
      </c>
    </row>
    <row r="237" spans="1:2" s="428" customFormat="1" ht="14.25" customHeight="1" x14ac:dyDescent="0.2">
      <c r="A237" s="428" t="s">
        <v>2670</v>
      </c>
      <c r="B237" s="428">
        <v>67389447</v>
      </c>
    </row>
    <row r="238" spans="1:2" s="428" customFormat="1" ht="14.25" customHeight="1" x14ac:dyDescent="0.2">
      <c r="A238" s="428" t="s">
        <v>2671</v>
      </c>
      <c r="B238" s="428">
        <v>74380906</v>
      </c>
    </row>
    <row r="239" spans="1:2" s="428" customFormat="1" ht="14.25" customHeight="1" x14ac:dyDescent="0.2">
      <c r="A239" s="428" t="s">
        <v>2672</v>
      </c>
      <c r="B239" s="428">
        <v>69032979</v>
      </c>
    </row>
    <row r="240" spans="1:2" s="428" customFormat="1" ht="14.25" customHeight="1" x14ac:dyDescent="0.2">
      <c r="A240" s="428" t="s">
        <v>2673</v>
      </c>
      <c r="B240" s="428">
        <v>68658179</v>
      </c>
    </row>
    <row r="241" spans="1:2" s="428" customFormat="1" ht="14.25" customHeight="1" x14ac:dyDescent="0.2">
      <c r="A241" s="428" t="s">
        <v>2674</v>
      </c>
      <c r="B241" s="428">
        <v>74814282</v>
      </c>
    </row>
    <row r="242" spans="1:2" s="428" customFormat="1" ht="14.25" customHeight="1" x14ac:dyDescent="0.2">
      <c r="A242" s="428" t="s">
        <v>2675</v>
      </c>
      <c r="B242" s="428">
        <v>66377484</v>
      </c>
    </row>
    <row r="243" spans="1:2" s="428" customFormat="1" ht="14.25" customHeight="1" x14ac:dyDescent="0.2">
      <c r="A243" s="428" t="s">
        <v>2676</v>
      </c>
      <c r="B243" s="428">
        <v>69032979</v>
      </c>
    </row>
    <row r="244" spans="1:2" s="428" customFormat="1" ht="14.25" customHeight="1" x14ac:dyDescent="0.2">
      <c r="A244" s="428" t="s">
        <v>2677</v>
      </c>
      <c r="B244" s="428">
        <v>71688474</v>
      </c>
    </row>
    <row r="245" spans="1:2" s="428" customFormat="1" ht="14.25" customHeight="1" x14ac:dyDescent="0.2">
      <c r="A245" s="428" t="s">
        <v>2678</v>
      </c>
      <c r="B245" s="428">
        <v>75408377</v>
      </c>
    </row>
    <row r="246" spans="1:2" s="428" customFormat="1" ht="14.25" customHeight="1" x14ac:dyDescent="0.2">
      <c r="A246" s="428" t="s">
        <v>2679</v>
      </c>
      <c r="B246" s="428">
        <v>68470779</v>
      </c>
    </row>
    <row r="247" spans="1:2" s="428" customFormat="1" ht="14.25" customHeight="1" x14ac:dyDescent="0.2">
      <c r="A247" s="428" t="s">
        <v>2680</v>
      </c>
      <c r="B247" s="428">
        <v>66377484</v>
      </c>
    </row>
    <row r="248" spans="1:2" s="428" customFormat="1" ht="14.25" customHeight="1" x14ac:dyDescent="0.2">
      <c r="A248" s="428" t="s">
        <v>2681</v>
      </c>
      <c r="B248" s="428">
        <v>66377484</v>
      </c>
    </row>
    <row r="249" spans="1:2" s="428" customFormat="1" ht="14.25" customHeight="1" x14ac:dyDescent="0.2">
      <c r="A249" s="428" t="s">
        <v>2682</v>
      </c>
      <c r="B249" s="428">
        <v>75595777</v>
      </c>
    </row>
    <row r="250" spans="1:2" s="428" customFormat="1" ht="14.25" customHeight="1" x14ac:dyDescent="0.2">
      <c r="A250" s="428" t="s">
        <v>2683</v>
      </c>
      <c r="B250" s="428">
        <v>66190084</v>
      </c>
    </row>
    <row r="251" spans="1:2" s="428" customFormat="1" ht="14.25" customHeight="1" x14ac:dyDescent="0.2">
      <c r="A251" s="428" t="s">
        <v>2684</v>
      </c>
      <c r="B251" s="428">
        <v>71688474</v>
      </c>
    </row>
    <row r="252" spans="1:2" s="428" customFormat="1" ht="14.25" customHeight="1" x14ac:dyDescent="0.2">
      <c r="A252" s="428" t="s">
        <v>2685</v>
      </c>
      <c r="B252" s="428">
        <v>77657177</v>
      </c>
    </row>
    <row r="253" spans="1:2" s="428" customFormat="1" ht="14.25" customHeight="1" x14ac:dyDescent="0.2">
      <c r="A253" s="428" t="s">
        <v>2686</v>
      </c>
      <c r="B253" s="428">
        <v>73283187</v>
      </c>
    </row>
    <row r="254" spans="1:2" s="428" customFormat="1" ht="14.25" customHeight="1" x14ac:dyDescent="0.2">
      <c r="A254" s="428" t="s">
        <v>2687</v>
      </c>
      <c r="B254" s="428">
        <v>66377484</v>
      </c>
    </row>
    <row r="255" spans="1:2" s="428" customFormat="1" ht="14.25" customHeight="1" x14ac:dyDescent="0.2">
      <c r="A255" s="428" t="s">
        <v>2688</v>
      </c>
      <c r="B255" s="428">
        <v>66377484</v>
      </c>
    </row>
    <row r="256" spans="1:2" s="428" customFormat="1" ht="14.25" customHeight="1" x14ac:dyDescent="0.2">
      <c r="A256" s="428" t="s">
        <v>2689</v>
      </c>
      <c r="B256" s="428">
        <v>66190084</v>
      </c>
    </row>
    <row r="257" spans="1:2" s="428" customFormat="1" ht="14.25" customHeight="1" x14ac:dyDescent="0.2">
      <c r="A257" s="428" t="s">
        <v>2690</v>
      </c>
      <c r="B257" s="428">
        <v>66002684</v>
      </c>
    </row>
    <row r="258" spans="1:2" s="428" customFormat="1" ht="14.25" customHeight="1" x14ac:dyDescent="0.2">
      <c r="A258" s="428" t="s">
        <v>2691</v>
      </c>
      <c r="B258" s="428">
        <v>65815284</v>
      </c>
    </row>
    <row r="259" spans="1:2" s="428" customFormat="1" ht="14.25" customHeight="1" x14ac:dyDescent="0.2">
      <c r="A259" s="428" t="s">
        <v>2692</v>
      </c>
      <c r="B259" s="428">
        <v>69032979</v>
      </c>
    </row>
    <row r="260" spans="1:2" s="428" customFormat="1" ht="14.25" customHeight="1" x14ac:dyDescent="0.2">
      <c r="A260" s="428" t="s">
        <v>2693</v>
      </c>
      <c r="B260" s="428">
        <v>69032979</v>
      </c>
    </row>
    <row r="261" spans="1:2" s="428" customFormat="1" ht="14.25" customHeight="1" x14ac:dyDescent="0.2">
      <c r="A261" s="428" t="s">
        <v>2694</v>
      </c>
      <c r="B261" s="428">
        <v>66377484</v>
      </c>
    </row>
    <row r="262" spans="1:2" s="428" customFormat="1" ht="14.25" customHeight="1" x14ac:dyDescent="0.2">
      <c r="A262" s="428" t="s">
        <v>2695</v>
      </c>
      <c r="B262" s="428">
        <v>66377484</v>
      </c>
    </row>
    <row r="263" spans="1:2" s="428" customFormat="1" ht="14.25" customHeight="1" x14ac:dyDescent="0.2">
      <c r="A263" s="428" t="s">
        <v>2696</v>
      </c>
      <c r="B263" s="428">
        <v>66377484</v>
      </c>
    </row>
    <row r="264" spans="1:2" s="428" customFormat="1" ht="14.25" customHeight="1" x14ac:dyDescent="0.2">
      <c r="A264" s="428" t="s">
        <v>2697</v>
      </c>
      <c r="B264" s="428">
        <v>70587698</v>
      </c>
    </row>
    <row r="265" spans="1:2" s="428" customFormat="1" ht="14.25" customHeight="1" x14ac:dyDescent="0.2">
      <c r="A265" s="428" t="s">
        <v>2698</v>
      </c>
      <c r="B265" s="428">
        <v>68658179</v>
      </c>
    </row>
    <row r="266" spans="1:2" s="428" customFormat="1" ht="14.25" customHeight="1" x14ac:dyDescent="0.2">
      <c r="A266" s="428" t="s">
        <v>2699</v>
      </c>
      <c r="B266" s="428">
        <v>66377484</v>
      </c>
    </row>
    <row r="267" spans="1:2" s="428" customFormat="1" ht="14.25" customHeight="1" x14ac:dyDescent="0.2">
      <c r="A267" s="428" t="s">
        <v>2700</v>
      </c>
      <c r="B267" s="428">
        <v>66377484</v>
      </c>
    </row>
    <row r="268" spans="1:2" s="428" customFormat="1" ht="14.25" customHeight="1" x14ac:dyDescent="0.2">
      <c r="A268" s="428" t="s">
        <v>2701</v>
      </c>
      <c r="B268" s="428">
        <v>71688474</v>
      </c>
    </row>
    <row r="269" spans="1:2" s="428" customFormat="1" ht="14.25" customHeight="1" x14ac:dyDescent="0.2">
      <c r="A269" s="428" t="s">
        <v>2702</v>
      </c>
      <c r="B269" s="428">
        <v>69032979</v>
      </c>
    </row>
    <row r="270" spans="1:2" s="428" customFormat="1" ht="14.25" customHeight="1" x14ac:dyDescent="0.2">
      <c r="A270" s="428" t="s">
        <v>2703</v>
      </c>
      <c r="B270" s="428">
        <v>71688474</v>
      </c>
    </row>
    <row r="271" spans="1:2" s="428" customFormat="1" ht="14.25" customHeight="1" x14ac:dyDescent="0.2">
      <c r="A271" s="428" t="s">
        <v>2704</v>
      </c>
      <c r="B271" s="428">
        <v>75783177</v>
      </c>
    </row>
    <row r="272" spans="1:2" s="428" customFormat="1" ht="14.25" customHeight="1" x14ac:dyDescent="0.2">
      <c r="A272" s="428" t="s">
        <v>2705</v>
      </c>
      <c r="B272" s="428">
        <v>69032979</v>
      </c>
    </row>
    <row r="273" spans="1:2" s="428" customFormat="1" ht="14.25" customHeight="1" x14ac:dyDescent="0.2">
      <c r="A273" s="428" t="s">
        <v>2706</v>
      </c>
      <c r="B273" s="428">
        <v>69032979</v>
      </c>
    </row>
    <row r="274" spans="1:2" s="428" customFormat="1" ht="14.25" customHeight="1" x14ac:dyDescent="0.2">
      <c r="A274" s="428" t="s">
        <v>2707</v>
      </c>
      <c r="B274" s="428">
        <v>65815284</v>
      </c>
    </row>
    <row r="275" spans="1:2" s="428" customFormat="1" ht="14.25" customHeight="1" x14ac:dyDescent="0.2">
      <c r="A275" s="428" t="s">
        <v>2708</v>
      </c>
      <c r="B275" s="428">
        <v>72346187</v>
      </c>
    </row>
    <row r="276" spans="1:2" s="428" customFormat="1" ht="14.25" customHeight="1" x14ac:dyDescent="0.2">
      <c r="A276" s="428" t="s">
        <v>2709</v>
      </c>
      <c r="B276" s="428">
        <v>72346187</v>
      </c>
    </row>
    <row r="277" spans="1:2" s="428" customFormat="1" ht="14.25" customHeight="1" x14ac:dyDescent="0.2">
      <c r="A277" s="428" t="s">
        <v>2710</v>
      </c>
      <c r="B277" s="428">
        <v>65537057</v>
      </c>
    </row>
    <row r="278" spans="1:2" s="428" customFormat="1" ht="14.25" customHeight="1" x14ac:dyDescent="0.2">
      <c r="A278" s="428" t="s">
        <v>2711</v>
      </c>
      <c r="B278" s="428">
        <v>66377484</v>
      </c>
    </row>
    <row r="279" spans="1:2" s="428" customFormat="1" ht="14.25" customHeight="1" x14ac:dyDescent="0.2">
      <c r="A279" s="428" t="s">
        <v>2712</v>
      </c>
      <c r="B279" s="428">
        <v>71688474</v>
      </c>
    </row>
    <row r="280" spans="1:2" s="428" customFormat="1" ht="14.25" customHeight="1" x14ac:dyDescent="0.2">
      <c r="A280" s="428" t="s">
        <v>2713</v>
      </c>
      <c r="B280" s="428">
        <v>70472187</v>
      </c>
    </row>
    <row r="281" spans="1:2" s="428" customFormat="1" ht="14.25" customHeight="1" x14ac:dyDescent="0.2">
      <c r="A281" s="428" t="s">
        <v>2714</v>
      </c>
      <c r="B281" s="428">
        <v>75001682</v>
      </c>
    </row>
    <row r="282" spans="1:2" s="428" customFormat="1" ht="14.25" customHeight="1" x14ac:dyDescent="0.2">
      <c r="A282" s="428" t="s">
        <v>2715</v>
      </c>
      <c r="B282" s="428">
        <v>66377484</v>
      </c>
    </row>
    <row r="283" spans="1:2" s="428" customFormat="1" ht="14.25" customHeight="1" x14ac:dyDescent="0.2">
      <c r="A283" s="428" t="s">
        <v>2716</v>
      </c>
      <c r="B283" s="428">
        <v>66377484</v>
      </c>
    </row>
    <row r="284" spans="1:2" s="428" customFormat="1" ht="14.25" customHeight="1" x14ac:dyDescent="0.2">
      <c r="A284" s="428" t="s">
        <v>2717</v>
      </c>
      <c r="B284" s="428">
        <v>65815284</v>
      </c>
    </row>
    <row r="285" spans="1:2" s="428" customFormat="1" ht="14.25" customHeight="1" x14ac:dyDescent="0.2">
      <c r="A285" s="428" t="s">
        <v>2718</v>
      </c>
      <c r="B285" s="428">
        <v>66377484</v>
      </c>
    </row>
    <row r="286" spans="1:2" s="428" customFormat="1" ht="14.25" customHeight="1" x14ac:dyDescent="0.2">
      <c r="A286" s="428" t="s">
        <v>2719</v>
      </c>
      <c r="B286" s="428">
        <v>73969169</v>
      </c>
    </row>
    <row r="287" spans="1:2" s="428" customFormat="1" ht="14.25" customHeight="1" x14ac:dyDescent="0.2">
      <c r="A287" s="428" t="s">
        <v>2720</v>
      </c>
      <c r="B287" s="428">
        <v>77469777</v>
      </c>
    </row>
    <row r="288" spans="1:2" s="428" customFormat="1" ht="14.25" customHeight="1" x14ac:dyDescent="0.2">
      <c r="A288" s="428" t="s">
        <v>2721</v>
      </c>
      <c r="B288" s="428">
        <v>69032979</v>
      </c>
    </row>
    <row r="289" spans="1:2" s="428" customFormat="1" ht="14.25" customHeight="1" x14ac:dyDescent="0.2">
      <c r="A289" s="428" t="s">
        <v>2722</v>
      </c>
      <c r="B289" s="428">
        <v>75938682</v>
      </c>
    </row>
    <row r="290" spans="1:2" s="428" customFormat="1" ht="14.25" customHeight="1" x14ac:dyDescent="0.2">
      <c r="A290" s="428" t="s">
        <v>2723</v>
      </c>
      <c r="B290" s="428">
        <v>71501074</v>
      </c>
    </row>
    <row r="291" spans="1:2" s="428" customFormat="1" ht="14.25" customHeight="1" x14ac:dyDescent="0.2">
      <c r="A291" s="428" t="s">
        <v>2724</v>
      </c>
      <c r="B291" s="428">
        <v>75001682</v>
      </c>
    </row>
    <row r="292" spans="1:2" s="428" customFormat="1" ht="14.25" customHeight="1" x14ac:dyDescent="0.2">
      <c r="A292" s="428" t="s">
        <v>2725</v>
      </c>
      <c r="B292" s="428">
        <v>66377484</v>
      </c>
    </row>
    <row r="293" spans="1:2" s="428" customFormat="1" ht="14.25" customHeight="1" x14ac:dyDescent="0.2">
      <c r="A293" s="428" t="s">
        <v>2726</v>
      </c>
      <c r="B293" s="428">
        <v>66190084</v>
      </c>
    </row>
    <row r="294" spans="1:2" s="428" customFormat="1" ht="14.25" customHeight="1" x14ac:dyDescent="0.2">
      <c r="A294" s="428" t="s">
        <v>2727</v>
      </c>
      <c r="B294" s="428">
        <v>77657177</v>
      </c>
    </row>
    <row r="295" spans="1:2" s="428" customFormat="1" ht="14.25" customHeight="1" x14ac:dyDescent="0.2">
      <c r="A295" s="428" t="s">
        <v>2728</v>
      </c>
      <c r="B295" s="428">
        <v>69032979</v>
      </c>
    </row>
    <row r="296" spans="1:2" s="428" customFormat="1" ht="14.25" customHeight="1" x14ac:dyDescent="0.2">
      <c r="A296" s="428" t="s">
        <v>2729</v>
      </c>
      <c r="B296" s="428">
        <v>71688474</v>
      </c>
    </row>
    <row r="297" spans="1:2" s="428" customFormat="1" ht="14.25" customHeight="1" x14ac:dyDescent="0.2">
      <c r="A297" s="428" t="s">
        <v>2730</v>
      </c>
      <c r="B297" s="428">
        <v>75664803</v>
      </c>
    </row>
    <row r="298" spans="1:2" s="428" customFormat="1" ht="14.25" customHeight="1" x14ac:dyDescent="0.2">
      <c r="A298" s="428" t="s">
        <v>2731</v>
      </c>
      <c r="B298" s="428">
        <v>71688474</v>
      </c>
    </row>
    <row r="299" spans="1:2" s="428" customFormat="1" ht="14.25" customHeight="1" x14ac:dyDescent="0.2">
      <c r="A299" s="428" t="s">
        <v>2732</v>
      </c>
      <c r="B299" s="428">
        <v>66377484</v>
      </c>
    </row>
    <row r="300" spans="1:2" s="428" customFormat="1" ht="14.25" customHeight="1" x14ac:dyDescent="0.2">
      <c r="A300" s="428" t="s">
        <v>2733</v>
      </c>
      <c r="B300" s="428">
        <v>77657177</v>
      </c>
    </row>
    <row r="301" spans="1:2" s="428" customFormat="1" ht="14.25" customHeight="1" x14ac:dyDescent="0.2">
      <c r="A301" s="428" t="s">
        <v>2734</v>
      </c>
      <c r="B301" s="428">
        <v>66190084</v>
      </c>
    </row>
    <row r="302" spans="1:2" s="428" customFormat="1" ht="14.25" customHeight="1" x14ac:dyDescent="0.2">
      <c r="A302" s="428" t="s">
        <v>2735</v>
      </c>
      <c r="B302" s="428">
        <v>68845579</v>
      </c>
    </row>
    <row r="303" spans="1:2" s="428" customFormat="1" ht="14.25" customHeight="1" x14ac:dyDescent="0.2">
      <c r="A303" s="428" t="s">
        <v>2736</v>
      </c>
      <c r="B303" s="428">
        <v>68845579</v>
      </c>
    </row>
    <row r="304" spans="1:2" s="428" customFormat="1" ht="14.25" customHeight="1" x14ac:dyDescent="0.2">
      <c r="A304" s="428" t="s">
        <v>2737</v>
      </c>
      <c r="B304" s="428">
        <v>71688474</v>
      </c>
    </row>
    <row r="305" spans="1:2" s="428" customFormat="1" ht="14.25" customHeight="1" x14ac:dyDescent="0.2">
      <c r="A305" s="428" t="s">
        <v>2738</v>
      </c>
      <c r="B305" s="428">
        <v>71688474</v>
      </c>
    </row>
    <row r="306" spans="1:2" s="428" customFormat="1" ht="14.25" customHeight="1" x14ac:dyDescent="0.2">
      <c r="A306" s="428" t="s">
        <v>2739</v>
      </c>
      <c r="B306" s="428">
        <v>66002684</v>
      </c>
    </row>
    <row r="307" spans="1:2" s="428" customFormat="1" ht="14.25" customHeight="1" x14ac:dyDescent="0.2">
      <c r="A307" s="428" t="s">
        <v>2740</v>
      </c>
      <c r="B307" s="428">
        <v>66377484</v>
      </c>
    </row>
    <row r="308" spans="1:2" s="428" customFormat="1" ht="14.25" customHeight="1" x14ac:dyDescent="0.2">
      <c r="A308" s="428" t="s">
        <v>2741</v>
      </c>
      <c r="B308" s="428">
        <v>66377484</v>
      </c>
    </row>
    <row r="309" spans="1:2" s="428" customFormat="1" ht="14.25" customHeight="1" x14ac:dyDescent="0.2">
      <c r="A309" s="428" t="s">
        <v>2742</v>
      </c>
      <c r="B309" s="428">
        <v>70906979</v>
      </c>
    </row>
    <row r="310" spans="1:2" s="428" customFormat="1" ht="14.25" customHeight="1" x14ac:dyDescent="0.2">
      <c r="A310" s="428" t="s">
        <v>2743</v>
      </c>
      <c r="B310" s="428">
        <v>68251484</v>
      </c>
    </row>
    <row r="311" spans="1:2" s="428" customFormat="1" ht="14.25" customHeight="1" x14ac:dyDescent="0.2">
      <c r="A311" s="428" t="s">
        <v>2744</v>
      </c>
      <c r="B311" s="428">
        <v>72720987</v>
      </c>
    </row>
    <row r="312" spans="1:2" s="428" customFormat="1" ht="14.25" customHeight="1" x14ac:dyDescent="0.2">
      <c r="A312" s="428" t="s">
        <v>2745</v>
      </c>
      <c r="B312" s="428">
        <v>66002684</v>
      </c>
    </row>
    <row r="313" spans="1:2" s="428" customFormat="1" ht="14.25" customHeight="1" x14ac:dyDescent="0.2">
      <c r="A313" s="428" t="s">
        <v>2746</v>
      </c>
      <c r="B313" s="428">
        <v>69032979</v>
      </c>
    </row>
    <row r="314" spans="1:2" s="428" customFormat="1" ht="14.25" customHeight="1" x14ac:dyDescent="0.2">
      <c r="A314" s="428" t="s">
        <v>2747</v>
      </c>
      <c r="B314" s="428">
        <v>66002684</v>
      </c>
    </row>
    <row r="315" spans="1:2" s="428" customFormat="1" ht="14.25" customHeight="1" x14ac:dyDescent="0.2">
      <c r="A315" s="428" t="s">
        <v>2748</v>
      </c>
      <c r="B315" s="428">
        <v>72908387</v>
      </c>
    </row>
    <row r="316" spans="1:2" s="428" customFormat="1" ht="14.25" customHeight="1" x14ac:dyDescent="0.2">
      <c r="A316" s="428" t="s">
        <v>2749</v>
      </c>
      <c r="B316" s="428">
        <v>70906979</v>
      </c>
    </row>
    <row r="317" spans="1:2" s="428" customFormat="1" ht="14.25" customHeight="1" x14ac:dyDescent="0.2">
      <c r="A317" s="428" t="s">
        <v>2750</v>
      </c>
      <c r="B317" s="428">
        <v>69969979</v>
      </c>
    </row>
    <row r="318" spans="1:2" s="428" customFormat="1" ht="14.25" customHeight="1" x14ac:dyDescent="0.2">
      <c r="A318" s="428" t="s">
        <v>2751</v>
      </c>
      <c r="B318" s="428">
        <v>66377484</v>
      </c>
    </row>
    <row r="319" spans="1:2" s="428" customFormat="1" ht="14.25" customHeight="1" x14ac:dyDescent="0.2">
      <c r="A319" s="428" t="s">
        <v>2752</v>
      </c>
      <c r="B319" s="428">
        <v>68845579</v>
      </c>
    </row>
    <row r="320" spans="1:2" s="428" customFormat="1" ht="14.25" customHeight="1" x14ac:dyDescent="0.2">
      <c r="A320" s="428" t="s">
        <v>2753</v>
      </c>
      <c r="B320" s="428">
        <v>68845579</v>
      </c>
    </row>
    <row r="321" spans="1:2" s="428" customFormat="1" ht="14.25" customHeight="1" x14ac:dyDescent="0.2">
      <c r="A321" s="428" t="s">
        <v>2754</v>
      </c>
      <c r="B321" s="428">
        <v>66377484</v>
      </c>
    </row>
    <row r="322" spans="1:2" s="428" customFormat="1" ht="14.25" customHeight="1" x14ac:dyDescent="0.2">
      <c r="A322" s="428" t="s">
        <v>2755</v>
      </c>
      <c r="B322" s="428">
        <v>71688474</v>
      </c>
    </row>
    <row r="323" spans="1:2" s="428" customFormat="1" ht="14.25" customHeight="1" x14ac:dyDescent="0.2">
      <c r="A323" s="428" t="s">
        <v>2756</v>
      </c>
      <c r="B323" s="428">
        <v>80312672</v>
      </c>
    </row>
    <row r="324" spans="1:2" s="428" customFormat="1" ht="14.25" customHeight="1" x14ac:dyDescent="0.2">
      <c r="A324" s="428" t="s">
        <v>2757</v>
      </c>
      <c r="B324" s="428">
        <v>72346187</v>
      </c>
    </row>
    <row r="325" spans="1:2" s="428" customFormat="1" ht="14.25" customHeight="1" x14ac:dyDescent="0.2">
      <c r="A325" s="428" t="s">
        <v>2758</v>
      </c>
      <c r="B325" s="428">
        <v>69032979</v>
      </c>
    </row>
    <row r="326" spans="1:2" s="428" customFormat="1" ht="14.25" customHeight="1" x14ac:dyDescent="0.2">
      <c r="A326" s="428" t="s">
        <v>2759</v>
      </c>
      <c r="B326" s="428">
        <v>66002684</v>
      </c>
    </row>
    <row r="327" spans="1:2" s="428" customFormat="1" ht="14.25" customHeight="1" x14ac:dyDescent="0.2">
      <c r="A327" s="428" t="s">
        <v>2760</v>
      </c>
      <c r="B327" s="428">
        <v>69032979</v>
      </c>
    </row>
    <row r="328" spans="1:2" s="428" customFormat="1" ht="14.25" customHeight="1" x14ac:dyDescent="0.2">
      <c r="A328" s="428" t="s">
        <v>2557</v>
      </c>
      <c r="B328" s="428">
        <v>71313674</v>
      </c>
    </row>
    <row r="329" spans="1:2" s="428" customFormat="1" ht="14.25" customHeight="1" x14ac:dyDescent="0.2">
      <c r="A329" s="428" t="s">
        <v>2762</v>
      </c>
      <c r="B329" s="428">
        <v>66377484</v>
      </c>
    </row>
    <row r="330" spans="1:2" s="428" customFormat="1" ht="14.25" customHeight="1" x14ac:dyDescent="0.2">
      <c r="A330" s="428" t="s">
        <v>2763</v>
      </c>
      <c r="B330" s="428">
        <v>68251484</v>
      </c>
    </row>
    <row r="331" spans="1:2" s="428" customFormat="1" ht="14.25" customHeight="1" x14ac:dyDescent="0.2">
      <c r="A331" s="428" t="s">
        <v>2764</v>
      </c>
      <c r="B331" s="428">
        <v>73562474</v>
      </c>
    </row>
    <row r="332" spans="1:2" s="428" customFormat="1" ht="14.25" customHeight="1" x14ac:dyDescent="0.2">
      <c r="A332" s="428" t="s">
        <v>2765</v>
      </c>
      <c r="B332" s="428">
        <v>66377484</v>
      </c>
    </row>
    <row r="333" spans="1:2" s="428" customFormat="1" ht="14.25" customHeight="1" x14ac:dyDescent="0.2">
      <c r="A333" s="428" t="s">
        <v>2766</v>
      </c>
      <c r="B333" s="428">
        <v>68845579</v>
      </c>
    </row>
    <row r="334" spans="1:2" s="428" customFormat="1" ht="14.25" customHeight="1" x14ac:dyDescent="0.2">
      <c r="A334" s="428" t="s">
        <v>2767</v>
      </c>
      <c r="B334" s="428">
        <v>72346187</v>
      </c>
    </row>
    <row r="335" spans="1:2" s="428" customFormat="1" ht="14.25" customHeight="1" x14ac:dyDescent="0.2">
      <c r="A335" s="428" t="s">
        <v>2768</v>
      </c>
      <c r="B335" s="428">
        <v>71783987</v>
      </c>
    </row>
    <row r="336" spans="1:2" s="428" customFormat="1" ht="14.25" customHeight="1" x14ac:dyDescent="0.2">
      <c r="A336" s="428" t="s">
        <v>2769</v>
      </c>
      <c r="B336" s="428">
        <v>71688474</v>
      </c>
    </row>
    <row r="337" spans="1:2" s="428" customFormat="1" ht="14.25" customHeight="1" x14ac:dyDescent="0.2">
      <c r="A337" s="428" t="s">
        <v>2770</v>
      </c>
      <c r="B337" s="428">
        <v>70532179</v>
      </c>
    </row>
    <row r="338" spans="1:2" s="428" customFormat="1" ht="14.25" customHeight="1" x14ac:dyDescent="0.2">
      <c r="A338" s="428" t="s">
        <v>2771</v>
      </c>
      <c r="B338" s="428">
        <v>75938682</v>
      </c>
    </row>
    <row r="339" spans="1:2" s="428" customFormat="1" ht="14.25" customHeight="1" x14ac:dyDescent="0.2">
      <c r="A339" s="428" t="s">
        <v>2772</v>
      </c>
      <c r="B339" s="428">
        <v>74626882</v>
      </c>
    </row>
    <row r="340" spans="1:2" s="428" customFormat="1" ht="14.25" customHeight="1" x14ac:dyDescent="0.2">
      <c r="A340" s="428" t="s">
        <v>2773</v>
      </c>
      <c r="B340" s="428">
        <v>71688474</v>
      </c>
    </row>
    <row r="341" spans="1:2" s="428" customFormat="1" ht="14.25" customHeight="1" x14ac:dyDescent="0.2">
      <c r="A341" s="428" t="s">
        <v>2774</v>
      </c>
      <c r="B341" s="428">
        <v>71501074</v>
      </c>
    </row>
    <row r="342" spans="1:2" s="428" customFormat="1" ht="14.25" customHeight="1" x14ac:dyDescent="0.2">
      <c r="A342" s="428" t="s">
        <v>2775</v>
      </c>
      <c r="B342" s="428">
        <v>66190084</v>
      </c>
    </row>
    <row r="343" spans="1:2" s="428" customFormat="1" ht="14.25" customHeight="1" x14ac:dyDescent="0.2">
      <c r="A343" s="428" t="s">
        <v>2776</v>
      </c>
      <c r="B343" s="428">
        <v>66002684</v>
      </c>
    </row>
    <row r="344" spans="1:2" s="428" customFormat="1" ht="14.25" customHeight="1" x14ac:dyDescent="0.2">
      <c r="A344" s="428" t="s">
        <v>2777</v>
      </c>
      <c r="B344" s="428">
        <v>71313674</v>
      </c>
    </row>
    <row r="345" spans="1:2" s="428" customFormat="1" ht="14.25" customHeight="1" x14ac:dyDescent="0.2">
      <c r="A345" s="428" t="s">
        <v>2778</v>
      </c>
      <c r="B345" s="428">
        <v>66377484</v>
      </c>
    </row>
    <row r="346" spans="1:2" s="428" customFormat="1" ht="14.25" customHeight="1" x14ac:dyDescent="0.2">
      <c r="A346" s="428" t="s">
        <v>2779</v>
      </c>
      <c r="B346" s="428">
        <v>70719579</v>
      </c>
    </row>
    <row r="347" spans="1:2" s="428" customFormat="1" ht="14.25" customHeight="1" x14ac:dyDescent="0.2">
      <c r="A347" s="428" t="s">
        <v>2780</v>
      </c>
      <c r="B347" s="428">
        <v>67689284</v>
      </c>
    </row>
    <row r="348" spans="1:2" s="428" customFormat="1" ht="14.25" customHeight="1" x14ac:dyDescent="0.2">
      <c r="A348" s="428" t="s">
        <v>2781</v>
      </c>
      <c r="B348" s="428">
        <v>72346187</v>
      </c>
    </row>
    <row r="349" spans="1:2" s="428" customFormat="1" ht="14.25" customHeight="1" x14ac:dyDescent="0.2">
      <c r="A349" s="428" t="s">
        <v>2782</v>
      </c>
      <c r="B349" s="428">
        <v>65815284</v>
      </c>
    </row>
    <row r="350" spans="1:2" s="428" customFormat="1" ht="14.25" customHeight="1" x14ac:dyDescent="0.2">
      <c r="A350" s="428" t="s">
        <v>2783</v>
      </c>
      <c r="B350" s="428">
        <v>70846987</v>
      </c>
    </row>
    <row r="351" spans="1:2" s="428" customFormat="1" ht="14.25" customHeight="1" x14ac:dyDescent="0.2">
      <c r="A351" s="428" t="s">
        <v>2784</v>
      </c>
      <c r="B351" s="428">
        <v>71688474</v>
      </c>
    </row>
    <row r="352" spans="1:2" s="428" customFormat="1" ht="14.25" customHeight="1" x14ac:dyDescent="0.2">
      <c r="A352" s="428" t="s">
        <v>2785</v>
      </c>
      <c r="B352" s="428">
        <v>71688474</v>
      </c>
    </row>
    <row r="353" spans="1:2" s="428" customFormat="1" ht="14.25" customHeight="1" x14ac:dyDescent="0.2">
      <c r="A353" s="428" t="s">
        <v>2786</v>
      </c>
      <c r="B353" s="428">
        <v>69032979</v>
      </c>
    </row>
    <row r="354" spans="1:2" s="428" customFormat="1" ht="14.25" customHeight="1" x14ac:dyDescent="0.2">
      <c r="A354" s="428" t="s">
        <v>2787</v>
      </c>
      <c r="B354" s="428">
        <v>66377484</v>
      </c>
    </row>
    <row r="355" spans="1:2" s="428" customFormat="1" ht="14.25" customHeight="1" x14ac:dyDescent="0.2">
      <c r="A355" s="428" t="s">
        <v>2788</v>
      </c>
      <c r="B355" s="428">
        <v>63887061</v>
      </c>
    </row>
    <row r="356" spans="1:2" s="428" customFormat="1" ht="14.25" customHeight="1" x14ac:dyDescent="0.2">
      <c r="A356" s="428" t="s">
        <v>2789</v>
      </c>
      <c r="B356" s="428">
        <v>62575261</v>
      </c>
    </row>
    <row r="357" spans="1:2" s="428" customFormat="1" ht="14.25" customHeight="1" x14ac:dyDescent="0.2">
      <c r="A357" s="428" t="s">
        <v>2790</v>
      </c>
      <c r="B357" s="428">
        <v>62575261</v>
      </c>
    </row>
    <row r="358" spans="1:2" s="428" customFormat="1" ht="14.25" customHeight="1" x14ac:dyDescent="0.2">
      <c r="A358" s="428" t="s">
        <v>2791</v>
      </c>
      <c r="B358" s="428">
        <v>64261861</v>
      </c>
    </row>
    <row r="359" spans="1:2" s="428" customFormat="1" ht="14.25" customHeight="1" x14ac:dyDescent="0.2">
      <c r="A359" s="428" t="s">
        <v>2792</v>
      </c>
      <c r="B359" s="428">
        <v>69198051</v>
      </c>
    </row>
    <row r="360" spans="1:2" s="428" customFormat="1" ht="14.25" customHeight="1" x14ac:dyDescent="0.2">
      <c r="A360" s="428" t="s">
        <v>2793</v>
      </c>
      <c r="B360" s="428">
        <v>66542556</v>
      </c>
    </row>
    <row r="361" spans="1:2" s="428" customFormat="1" ht="14.25" customHeight="1" x14ac:dyDescent="0.2">
      <c r="A361" s="428" t="s">
        <v>2794</v>
      </c>
      <c r="B361" s="428">
        <v>63887061</v>
      </c>
    </row>
    <row r="362" spans="1:2" s="428" customFormat="1" ht="14.25" customHeight="1" x14ac:dyDescent="0.2">
      <c r="A362" s="428" t="s">
        <v>2795</v>
      </c>
      <c r="B362" s="428">
        <v>69198051</v>
      </c>
    </row>
    <row r="363" spans="1:2" s="428" customFormat="1" ht="14.25" customHeight="1" x14ac:dyDescent="0.2">
      <c r="A363" s="428" t="s">
        <v>2796</v>
      </c>
      <c r="B363" s="428">
        <v>63887061</v>
      </c>
    </row>
    <row r="364" spans="1:2" s="428" customFormat="1" ht="14.25" customHeight="1" x14ac:dyDescent="0.2">
      <c r="A364" s="428" t="s">
        <v>2797</v>
      </c>
      <c r="B364" s="428">
        <v>66542556</v>
      </c>
    </row>
    <row r="365" spans="1:2" s="428" customFormat="1" ht="14.25" customHeight="1" x14ac:dyDescent="0.2">
      <c r="A365" s="428" t="s">
        <v>2798</v>
      </c>
      <c r="B365" s="428">
        <v>69198051</v>
      </c>
    </row>
    <row r="366" spans="1:2" s="428" customFormat="1" ht="14.25" customHeight="1" x14ac:dyDescent="0.2">
      <c r="A366" s="428" t="s">
        <v>2799</v>
      </c>
      <c r="B366" s="428">
        <v>65980356</v>
      </c>
    </row>
    <row r="367" spans="1:2" s="428" customFormat="1" ht="14.25" customHeight="1" x14ac:dyDescent="0.2">
      <c r="A367" s="428" t="s">
        <v>2800</v>
      </c>
      <c r="B367" s="428">
        <v>66377484</v>
      </c>
    </row>
    <row r="368" spans="1:2" s="428" customFormat="1" ht="14.25" customHeight="1" x14ac:dyDescent="0.2">
      <c r="A368" s="428" t="s">
        <v>2801</v>
      </c>
      <c r="B368" s="428">
        <v>72118793</v>
      </c>
    </row>
    <row r="369" spans="1:2" s="428" customFormat="1" ht="14.25" customHeight="1" x14ac:dyDescent="0.2">
      <c r="A369" s="428" t="s">
        <v>2802</v>
      </c>
      <c r="B369" s="428">
        <v>63887061</v>
      </c>
    </row>
    <row r="370" spans="1:2" s="428" customFormat="1" ht="14.25" customHeight="1" x14ac:dyDescent="0.2">
      <c r="A370" s="428" t="s">
        <v>2803</v>
      </c>
      <c r="B370" s="428">
        <v>74961688</v>
      </c>
    </row>
    <row r="371" spans="1:2" s="428" customFormat="1" ht="14.25" customHeight="1" x14ac:dyDescent="0.2">
      <c r="A371" s="428" t="s">
        <v>2804</v>
      </c>
      <c r="B371" s="428">
        <v>63887061</v>
      </c>
    </row>
    <row r="372" spans="1:2" s="428" customFormat="1" ht="14.25" customHeight="1" x14ac:dyDescent="0.2">
      <c r="A372" s="428" t="s">
        <v>2805</v>
      </c>
      <c r="B372" s="428">
        <v>63887061</v>
      </c>
    </row>
    <row r="373" spans="1:2" s="428" customFormat="1" ht="14.25" customHeight="1" x14ac:dyDescent="0.2">
      <c r="A373" s="428" t="s">
        <v>2806</v>
      </c>
      <c r="B373" s="428">
        <v>69198051</v>
      </c>
    </row>
    <row r="374" spans="1:2" s="428" customFormat="1" ht="14.25" customHeight="1" x14ac:dyDescent="0.2">
      <c r="A374" s="428" t="s">
        <v>2807</v>
      </c>
      <c r="B374" s="428">
        <v>69275898</v>
      </c>
    </row>
    <row r="375" spans="1:2" s="428" customFormat="1" ht="14.25" customHeight="1" x14ac:dyDescent="0.2">
      <c r="A375" s="428" t="s">
        <v>2808</v>
      </c>
      <c r="B375" s="428">
        <v>63324861</v>
      </c>
    </row>
    <row r="376" spans="1:2" s="428" customFormat="1" ht="14.25" customHeight="1" x14ac:dyDescent="0.2">
      <c r="A376" s="428" t="s">
        <v>2809</v>
      </c>
      <c r="B376" s="428">
        <v>66167756</v>
      </c>
    </row>
    <row r="377" spans="1:2" s="428" customFormat="1" ht="14.25" customHeight="1" x14ac:dyDescent="0.2">
      <c r="A377" s="428" t="s">
        <v>2810</v>
      </c>
      <c r="B377" s="428">
        <v>63324861</v>
      </c>
    </row>
    <row r="378" spans="1:2" s="428" customFormat="1" ht="14.25" customHeight="1" x14ac:dyDescent="0.2">
      <c r="A378" s="428" t="s">
        <v>2811</v>
      </c>
      <c r="B378" s="428">
        <v>69463298</v>
      </c>
    </row>
    <row r="379" spans="1:2" s="428" customFormat="1" ht="14.25" customHeight="1" x14ac:dyDescent="0.2">
      <c r="A379" s="428" t="s">
        <v>2812</v>
      </c>
      <c r="B379" s="428">
        <v>69198051</v>
      </c>
    </row>
    <row r="380" spans="1:2" s="428" customFormat="1" ht="14.25" customHeight="1" x14ac:dyDescent="0.2">
      <c r="A380" s="428" t="s">
        <v>2813</v>
      </c>
      <c r="B380" s="428">
        <v>63887061</v>
      </c>
    </row>
    <row r="381" spans="1:2" s="428" customFormat="1" ht="14.25" customHeight="1" x14ac:dyDescent="0.2">
      <c r="A381" s="428" t="s">
        <v>2814</v>
      </c>
      <c r="B381" s="428">
        <v>63887061</v>
      </c>
    </row>
    <row r="382" spans="1:2" s="428" customFormat="1" ht="14.25" customHeight="1" x14ac:dyDescent="0.2">
      <c r="A382" s="428" t="s">
        <v>2815</v>
      </c>
      <c r="B382" s="428">
        <v>66542556</v>
      </c>
    </row>
    <row r="383" spans="1:2" s="428" customFormat="1" ht="14.25" customHeight="1" x14ac:dyDescent="0.2">
      <c r="A383" s="428" t="s">
        <v>2816</v>
      </c>
      <c r="B383" s="428">
        <v>63887061</v>
      </c>
    </row>
    <row r="384" spans="1:2" s="428" customFormat="1" ht="14.25" customHeight="1" x14ac:dyDescent="0.2">
      <c r="A384" s="428" t="s">
        <v>2817</v>
      </c>
      <c r="B384" s="428">
        <v>65011461</v>
      </c>
    </row>
    <row r="385" spans="1:2" s="428" customFormat="1" ht="14.25" customHeight="1" x14ac:dyDescent="0.2">
      <c r="A385" s="428" t="s">
        <v>2818</v>
      </c>
      <c r="B385" s="428">
        <v>74343969</v>
      </c>
    </row>
    <row r="386" spans="1:2" s="428" customFormat="1" ht="14.25" customHeight="1" x14ac:dyDescent="0.2">
      <c r="A386" s="428" t="s">
        <v>2819</v>
      </c>
      <c r="B386" s="428">
        <v>69032979</v>
      </c>
    </row>
    <row r="387" spans="1:2" s="428" customFormat="1" ht="14.25" customHeight="1" x14ac:dyDescent="0.2">
      <c r="A387" s="428" t="s">
        <v>2820</v>
      </c>
      <c r="B387" s="428">
        <v>77657177</v>
      </c>
    </row>
    <row r="388" spans="1:2" s="428" customFormat="1" ht="14.25" customHeight="1" x14ac:dyDescent="0.2">
      <c r="A388" s="428" t="s">
        <v>2821</v>
      </c>
      <c r="B388" s="428">
        <v>66542556</v>
      </c>
    </row>
    <row r="389" spans="1:2" s="428" customFormat="1" ht="14.25" customHeight="1" x14ac:dyDescent="0.2">
      <c r="A389" s="428" t="s">
        <v>2822</v>
      </c>
      <c r="B389" s="428">
        <v>65815284</v>
      </c>
    </row>
    <row r="390" spans="1:2" s="428" customFormat="1" ht="14.25" customHeight="1" x14ac:dyDescent="0.2">
      <c r="A390" s="428" t="s">
        <v>2823</v>
      </c>
      <c r="B390" s="428">
        <v>66377484</v>
      </c>
    </row>
    <row r="391" spans="1:2" s="428" customFormat="1" ht="14.25" customHeight="1" x14ac:dyDescent="0.2">
      <c r="A391" s="428" t="s">
        <v>2824</v>
      </c>
      <c r="B391" s="428">
        <v>69032979</v>
      </c>
    </row>
    <row r="392" spans="1:2" s="428" customFormat="1" ht="14.25" customHeight="1" x14ac:dyDescent="0.2">
      <c r="A392" s="428" t="s">
        <v>2825</v>
      </c>
      <c r="B392" s="428">
        <v>69032979</v>
      </c>
    </row>
    <row r="393" spans="1:2" s="428" customFormat="1" ht="14.25" customHeight="1" x14ac:dyDescent="0.2">
      <c r="A393" s="428" t="s">
        <v>2826</v>
      </c>
      <c r="B393" s="428">
        <v>68095979</v>
      </c>
    </row>
    <row r="394" spans="1:2" s="428" customFormat="1" ht="14.25" customHeight="1" x14ac:dyDescent="0.2">
      <c r="A394" s="428" t="s">
        <v>2827</v>
      </c>
      <c r="B394" s="428">
        <v>71688474</v>
      </c>
    </row>
    <row r="395" spans="1:2" s="428" customFormat="1" ht="14.25" customHeight="1" x14ac:dyDescent="0.2">
      <c r="A395" s="428" t="s">
        <v>2828</v>
      </c>
      <c r="B395" s="428">
        <v>54372941</v>
      </c>
    </row>
    <row r="396" spans="1:2" s="428" customFormat="1" ht="14.25" customHeight="1" x14ac:dyDescent="0.2">
      <c r="A396" s="428" t="s">
        <v>2829</v>
      </c>
      <c r="B396" s="428">
        <v>68470779</v>
      </c>
    </row>
    <row r="397" spans="1:2" s="428" customFormat="1" ht="14.25" customHeight="1" x14ac:dyDescent="0.2">
      <c r="A397" s="428" t="s">
        <v>2830</v>
      </c>
      <c r="B397" s="428">
        <v>69032979</v>
      </c>
    </row>
    <row r="398" spans="1:2" s="428" customFormat="1" ht="14.25" customHeight="1" x14ac:dyDescent="0.2">
      <c r="A398" s="428" t="s">
        <v>2831</v>
      </c>
      <c r="B398" s="428">
        <v>71688474</v>
      </c>
    </row>
    <row r="399" spans="1:2" s="428" customFormat="1" ht="14.25" customHeight="1" x14ac:dyDescent="0.2">
      <c r="A399" s="428" t="s">
        <v>2832</v>
      </c>
      <c r="B399" s="428">
        <v>66190084</v>
      </c>
    </row>
    <row r="400" spans="1:2" s="428" customFormat="1" ht="14.25" customHeight="1" x14ac:dyDescent="0.2">
      <c r="A400" s="428" t="s">
        <v>2833</v>
      </c>
      <c r="B400" s="428">
        <v>69032979</v>
      </c>
    </row>
    <row r="401" spans="1:2" s="428" customFormat="1" ht="14.25" customHeight="1" x14ac:dyDescent="0.2">
      <c r="A401" s="428" t="s">
        <v>2834</v>
      </c>
      <c r="B401" s="428">
        <v>69032979</v>
      </c>
    </row>
    <row r="402" spans="1:2" s="428" customFormat="1" ht="14.25" customHeight="1" x14ac:dyDescent="0.2">
      <c r="A402" s="428" t="s">
        <v>2835</v>
      </c>
      <c r="B402" s="428">
        <v>71126274</v>
      </c>
    </row>
    <row r="403" spans="1:2" s="428" customFormat="1" ht="14.25" customHeight="1" x14ac:dyDescent="0.2">
      <c r="A403" s="428" t="s">
        <v>2836</v>
      </c>
      <c r="B403" s="428">
        <v>69782579</v>
      </c>
    </row>
    <row r="404" spans="1:2" s="428" customFormat="1" ht="14.25" customHeight="1" x14ac:dyDescent="0.2">
      <c r="A404" s="428" t="s">
        <v>2837</v>
      </c>
      <c r="B404" s="428">
        <v>68064084</v>
      </c>
    </row>
    <row r="405" spans="1:2" s="428" customFormat="1" ht="14.25" customHeight="1" x14ac:dyDescent="0.2">
      <c r="A405" s="428" t="s">
        <v>2838</v>
      </c>
      <c r="B405" s="428">
        <v>66002684</v>
      </c>
    </row>
    <row r="406" spans="1:2" s="428" customFormat="1" ht="14.25" customHeight="1" x14ac:dyDescent="0.2">
      <c r="A406" s="428" t="s">
        <v>2839</v>
      </c>
      <c r="B406" s="428">
        <v>73375074</v>
      </c>
    </row>
    <row r="407" spans="1:2" s="428" customFormat="1" ht="14.25" customHeight="1" x14ac:dyDescent="0.2">
      <c r="A407" s="428" t="s">
        <v>2840</v>
      </c>
      <c r="B407" s="428">
        <v>68064084</v>
      </c>
    </row>
    <row r="408" spans="1:2" s="428" customFormat="1" ht="14.25" customHeight="1" x14ac:dyDescent="0.2">
      <c r="A408" s="428" t="s">
        <v>2841</v>
      </c>
      <c r="B408" s="428">
        <v>66377484</v>
      </c>
    </row>
    <row r="409" spans="1:2" s="428" customFormat="1" ht="14.25" customHeight="1" x14ac:dyDescent="0.2">
      <c r="A409" s="428" t="s">
        <v>2842</v>
      </c>
      <c r="B409" s="428">
        <v>71501074</v>
      </c>
    </row>
    <row r="410" spans="1:2" s="428" customFormat="1" ht="14.25" customHeight="1" x14ac:dyDescent="0.2">
      <c r="A410" s="428" t="s">
        <v>2843</v>
      </c>
      <c r="B410" s="428">
        <v>71688474</v>
      </c>
    </row>
    <row r="411" spans="1:2" s="428" customFormat="1" ht="14.25" customHeight="1" x14ac:dyDescent="0.2">
      <c r="A411" s="428" t="s">
        <v>2844</v>
      </c>
      <c r="B411" s="428">
        <v>66377484</v>
      </c>
    </row>
    <row r="412" spans="1:2" s="428" customFormat="1" ht="14.25" customHeight="1" x14ac:dyDescent="0.2">
      <c r="A412" s="428" t="s">
        <v>2845</v>
      </c>
      <c r="B412" s="428">
        <v>68658179</v>
      </c>
    </row>
    <row r="413" spans="1:2" s="428" customFormat="1" ht="14.25" customHeight="1" x14ac:dyDescent="0.2">
      <c r="A413" s="428" t="s">
        <v>2846</v>
      </c>
      <c r="B413" s="428">
        <v>68470779</v>
      </c>
    </row>
    <row r="414" spans="1:2" s="428" customFormat="1" ht="14.25" customHeight="1" x14ac:dyDescent="0.2">
      <c r="A414" s="428" t="s">
        <v>2847</v>
      </c>
      <c r="B414" s="428">
        <v>68845579</v>
      </c>
    </row>
    <row r="415" spans="1:2" s="428" customFormat="1" ht="14.25" customHeight="1" x14ac:dyDescent="0.2">
      <c r="A415" s="428" t="s">
        <v>2848</v>
      </c>
      <c r="B415" s="428">
        <v>71688474</v>
      </c>
    </row>
    <row r="416" spans="1:2" s="428" customFormat="1" ht="14.25" customHeight="1" x14ac:dyDescent="0.2">
      <c r="A416" s="428" t="s">
        <v>2849</v>
      </c>
      <c r="B416" s="428">
        <v>69032979</v>
      </c>
    </row>
    <row r="417" spans="1:2" s="428" customFormat="1" ht="14.25" customHeight="1" x14ac:dyDescent="0.2">
      <c r="A417" s="428" t="s">
        <v>2850</v>
      </c>
      <c r="B417" s="428">
        <v>68251484</v>
      </c>
    </row>
    <row r="418" spans="1:2" s="428" customFormat="1" ht="14.25" customHeight="1" x14ac:dyDescent="0.2">
      <c r="A418" s="428" t="s">
        <v>2851</v>
      </c>
      <c r="B418" s="428">
        <v>66002684</v>
      </c>
    </row>
    <row r="419" spans="1:2" s="428" customFormat="1" ht="14.25" customHeight="1" x14ac:dyDescent="0.2">
      <c r="A419" s="428" t="s">
        <v>2852</v>
      </c>
      <c r="B419" s="428">
        <v>66377484</v>
      </c>
    </row>
    <row r="420" spans="1:2" s="428" customFormat="1" ht="14.25" customHeight="1" x14ac:dyDescent="0.2">
      <c r="A420" s="428" t="s">
        <v>2853</v>
      </c>
      <c r="B420" s="428">
        <v>77657177</v>
      </c>
    </row>
    <row r="421" spans="1:2" s="428" customFormat="1" ht="14.25" customHeight="1" x14ac:dyDescent="0.2">
      <c r="A421" s="428" t="s">
        <v>2854</v>
      </c>
      <c r="B421" s="428">
        <v>71688474</v>
      </c>
    </row>
    <row r="422" spans="1:2" s="428" customFormat="1" ht="14.25" customHeight="1" x14ac:dyDescent="0.2">
      <c r="A422" s="428" t="s">
        <v>2855</v>
      </c>
      <c r="B422" s="428">
        <v>69032979</v>
      </c>
    </row>
    <row r="423" spans="1:2" s="428" customFormat="1" ht="14.25" customHeight="1" x14ac:dyDescent="0.2">
      <c r="A423" s="428" t="s">
        <v>2856</v>
      </c>
      <c r="B423" s="428">
        <v>66002684</v>
      </c>
    </row>
    <row r="424" spans="1:2" s="428" customFormat="1" ht="14.25" customHeight="1" x14ac:dyDescent="0.2">
      <c r="A424" s="428" t="s">
        <v>2857</v>
      </c>
      <c r="B424" s="428">
        <v>57028436</v>
      </c>
    </row>
    <row r="425" spans="1:2" s="428" customFormat="1" ht="14.25" customHeight="1" x14ac:dyDescent="0.2">
      <c r="A425" s="428" t="s">
        <v>2858</v>
      </c>
      <c r="B425" s="428">
        <v>63887061</v>
      </c>
    </row>
    <row r="426" spans="1:2" s="428" customFormat="1" ht="14.25" customHeight="1" x14ac:dyDescent="0.2">
      <c r="A426" s="428" t="s">
        <v>2859</v>
      </c>
      <c r="B426" s="428">
        <v>63887061</v>
      </c>
    </row>
    <row r="427" spans="1:2" s="428" customFormat="1" ht="14.25" customHeight="1" x14ac:dyDescent="0.2">
      <c r="A427" s="428" t="s">
        <v>2860</v>
      </c>
      <c r="B427" s="428">
        <v>63887061</v>
      </c>
    </row>
    <row r="428" spans="1:2" s="428" customFormat="1" ht="14.25" customHeight="1" x14ac:dyDescent="0.2">
      <c r="A428" s="428" t="s">
        <v>2861</v>
      </c>
      <c r="B428" s="428">
        <v>63512261</v>
      </c>
    </row>
    <row r="429" spans="1:2" s="428" customFormat="1" ht="14.25" customHeight="1" x14ac:dyDescent="0.2">
      <c r="A429" s="428" t="s">
        <v>2862</v>
      </c>
      <c r="B429" s="428">
        <v>71369193</v>
      </c>
    </row>
    <row r="430" spans="1:2" s="428" customFormat="1" ht="14.25" customHeight="1" x14ac:dyDescent="0.2">
      <c r="A430" s="428" t="s">
        <v>2863</v>
      </c>
      <c r="B430" s="428">
        <v>69032979</v>
      </c>
    </row>
    <row r="431" spans="1:2" s="428" customFormat="1" ht="14.25" customHeight="1" x14ac:dyDescent="0.2">
      <c r="A431" s="428" t="s">
        <v>2864</v>
      </c>
      <c r="B431" s="428">
        <v>68064084</v>
      </c>
    </row>
    <row r="432" spans="1:2" s="428" customFormat="1" ht="14.25" customHeight="1" x14ac:dyDescent="0.2">
      <c r="A432" s="428" t="s">
        <v>2865</v>
      </c>
      <c r="B432" s="428">
        <v>66167756</v>
      </c>
    </row>
    <row r="433" spans="1:2" s="428" customFormat="1" ht="14.25" customHeight="1" x14ac:dyDescent="0.2">
      <c r="A433" s="428" t="s">
        <v>2866</v>
      </c>
      <c r="B433" s="428">
        <v>68470779</v>
      </c>
    </row>
    <row r="434" spans="1:2" s="428" customFormat="1" ht="14.25" customHeight="1" x14ac:dyDescent="0.2">
      <c r="A434" s="428" t="s">
        <v>2867</v>
      </c>
      <c r="B434" s="428">
        <v>69198051</v>
      </c>
    </row>
    <row r="435" spans="1:2" s="428" customFormat="1" ht="14.25" customHeight="1" x14ac:dyDescent="0.2">
      <c r="A435" s="428" t="s">
        <v>2868</v>
      </c>
      <c r="B435" s="428">
        <v>63887061</v>
      </c>
    </row>
    <row r="436" spans="1:2" s="428" customFormat="1" ht="14.25" customHeight="1" x14ac:dyDescent="0.2">
      <c r="A436" s="428" t="s">
        <v>2869</v>
      </c>
      <c r="B436" s="428">
        <v>69650698</v>
      </c>
    </row>
    <row r="437" spans="1:2" s="428" customFormat="1" ht="14.25" customHeight="1" x14ac:dyDescent="0.2">
      <c r="A437" s="428" t="s">
        <v>3168</v>
      </c>
      <c r="B437" s="428">
        <v>62196779</v>
      </c>
    </row>
    <row r="438" spans="1:2" s="428" customFormat="1" ht="14.25" customHeight="1" x14ac:dyDescent="0.2">
      <c r="A438" s="428" t="s">
        <v>2871</v>
      </c>
      <c r="B438" s="428">
        <v>69198051</v>
      </c>
    </row>
    <row r="439" spans="1:2" s="428" customFormat="1" ht="14.25" customHeight="1" x14ac:dyDescent="0.2">
      <c r="A439" s="428" t="s">
        <v>2872</v>
      </c>
      <c r="B439" s="428">
        <v>66542556</v>
      </c>
    </row>
    <row r="440" spans="1:2" s="428" customFormat="1" ht="14.25" customHeight="1" x14ac:dyDescent="0.2">
      <c r="A440" s="428" t="s">
        <v>2873</v>
      </c>
      <c r="B440" s="428">
        <v>63887061</v>
      </c>
    </row>
    <row r="441" spans="1:2" s="428" customFormat="1" ht="14.25" customHeight="1" x14ac:dyDescent="0.2">
      <c r="A441" s="428" t="s">
        <v>2874</v>
      </c>
      <c r="B441" s="428">
        <v>63512261</v>
      </c>
    </row>
    <row r="442" spans="1:2" s="428" customFormat="1" ht="14.25" customHeight="1" x14ac:dyDescent="0.2">
      <c r="A442" s="428" t="s">
        <v>2875</v>
      </c>
      <c r="B442" s="428">
        <v>69198051</v>
      </c>
    </row>
    <row r="443" spans="1:2" s="428" customFormat="1" ht="14.25" customHeight="1" x14ac:dyDescent="0.2">
      <c r="A443" s="428" t="s">
        <v>2876</v>
      </c>
      <c r="B443" s="428">
        <v>69198051</v>
      </c>
    </row>
    <row r="444" spans="1:2" s="428" customFormat="1" ht="14.25" customHeight="1" x14ac:dyDescent="0.2">
      <c r="A444" s="428" t="s">
        <v>2877</v>
      </c>
      <c r="B444" s="428">
        <v>63887061</v>
      </c>
    </row>
    <row r="445" spans="1:2" s="428" customFormat="1" ht="14.25" customHeight="1" x14ac:dyDescent="0.2">
      <c r="A445" s="428" t="s">
        <v>2878</v>
      </c>
      <c r="B445" s="428">
        <v>69198051</v>
      </c>
    </row>
    <row r="446" spans="1:2" s="428" customFormat="1" ht="14.25" customHeight="1" x14ac:dyDescent="0.2">
      <c r="A446" s="428" t="s">
        <v>2879</v>
      </c>
      <c r="B446" s="428">
        <v>65230756</v>
      </c>
    </row>
    <row r="447" spans="1:2" s="428" customFormat="1" ht="14.25" customHeight="1" x14ac:dyDescent="0.2">
      <c r="A447" s="428" t="s">
        <v>2880</v>
      </c>
      <c r="B447" s="428">
        <v>63512261</v>
      </c>
    </row>
    <row r="448" spans="1:2" s="428" customFormat="1" ht="14.25" customHeight="1" x14ac:dyDescent="0.2">
      <c r="A448" s="428" t="s">
        <v>2881</v>
      </c>
      <c r="B448" s="428">
        <v>55538730</v>
      </c>
    </row>
    <row r="449" spans="1:2" s="428" customFormat="1" ht="14.25" customHeight="1" x14ac:dyDescent="0.2">
      <c r="A449" s="428" t="s">
        <v>2882</v>
      </c>
      <c r="B449" s="428">
        <v>57586436</v>
      </c>
    </row>
    <row r="450" spans="1:2" s="428" customFormat="1" ht="14.25" customHeight="1" x14ac:dyDescent="0.2">
      <c r="A450" s="428" t="s">
        <v>2883</v>
      </c>
      <c r="B450" s="428">
        <v>66002684</v>
      </c>
    </row>
    <row r="451" spans="1:2" s="428" customFormat="1" ht="14.25" customHeight="1" x14ac:dyDescent="0.2">
      <c r="A451" s="428" t="s">
        <v>2884</v>
      </c>
      <c r="B451" s="428">
        <v>65627884</v>
      </c>
    </row>
    <row r="452" spans="1:2" s="428" customFormat="1" ht="14.25" customHeight="1" x14ac:dyDescent="0.2">
      <c r="A452" s="428" t="s">
        <v>2885</v>
      </c>
      <c r="B452" s="428">
        <v>66355156</v>
      </c>
    </row>
    <row r="453" spans="1:2" s="428" customFormat="1" ht="14.25" customHeight="1" x14ac:dyDescent="0.2">
      <c r="A453" s="428" t="s">
        <v>2886</v>
      </c>
      <c r="B453" s="428">
        <v>59683931</v>
      </c>
    </row>
    <row r="454" spans="1:2" s="428" customFormat="1" ht="14.25" customHeight="1" x14ac:dyDescent="0.2">
      <c r="A454" s="428" t="s">
        <v>2887</v>
      </c>
      <c r="B454" s="428">
        <v>57028436</v>
      </c>
    </row>
    <row r="455" spans="1:2" s="428" customFormat="1" ht="14.25" customHeight="1" x14ac:dyDescent="0.2">
      <c r="A455" s="428" t="s">
        <v>2888</v>
      </c>
      <c r="B455" s="428">
        <v>69032979</v>
      </c>
    </row>
    <row r="456" spans="1:2" s="428" customFormat="1" ht="14.25" customHeight="1" x14ac:dyDescent="0.2">
      <c r="A456" s="428" t="s">
        <v>2889</v>
      </c>
      <c r="B456" s="428">
        <v>69032979</v>
      </c>
    </row>
    <row r="457" spans="1:2" s="428" customFormat="1" ht="14.25" customHeight="1" x14ac:dyDescent="0.2">
      <c r="A457" s="428" t="s">
        <v>2890</v>
      </c>
      <c r="B457" s="428">
        <v>57028436</v>
      </c>
    </row>
    <row r="458" spans="1:2" s="428" customFormat="1" ht="14.25" customHeight="1" x14ac:dyDescent="0.2">
      <c r="A458" s="428" t="s">
        <v>2891</v>
      </c>
      <c r="B458" s="428">
        <v>69032979</v>
      </c>
    </row>
    <row r="459" spans="1:2" s="428" customFormat="1" ht="14.25" customHeight="1" x14ac:dyDescent="0.2">
      <c r="A459" s="428" t="s">
        <v>2892</v>
      </c>
      <c r="B459" s="428">
        <v>71688474</v>
      </c>
    </row>
    <row r="460" spans="1:2" s="428" customFormat="1" ht="14.25" customHeight="1" x14ac:dyDescent="0.2">
      <c r="A460" s="428" t="s">
        <v>2893</v>
      </c>
      <c r="B460" s="428">
        <v>56236605</v>
      </c>
    </row>
    <row r="461" spans="1:2" s="428" customFormat="1" ht="14.25" customHeight="1" x14ac:dyDescent="0.2">
      <c r="A461" s="428" t="s">
        <v>2894</v>
      </c>
      <c r="B461" s="428">
        <v>54372941</v>
      </c>
    </row>
    <row r="462" spans="1:2" s="428" customFormat="1" ht="14.25" customHeight="1" x14ac:dyDescent="0.2">
      <c r="A462" s="428" t="s">
        <v>2895</v>
      </c>
      <c r="B462" s="428">
        <v>66377484</v>
      </c>
    </row>
    <row r="463" spans="1:2" s="428" customFormat="1" ht="14.25" customHeight="1" x14ac:dyDescent="0.2">
      <c r="A463" s="428" t="s">
        <v>2896</v>
      </c>
      <c r="B463" s="428">
        <v>57028436</v>
      </c>
    </row>
    <row r="464" spans="1:2" s="428" customFormat="1" ht="14.25" customHeight="1" x14ac:dyDescent="0.2">
      <c r="A464" s="428" t="s">
        <v>2897</v>
      </c>
      <c r="B464" s="428">
        <v>66377484</v>
      </c>
    </row>
    <row r="465" spans="1:2" s="428" customFormat="1" ht="14.25" customHeight="1" x14ac:dyDescent="0.2">
      <c r="A465" s="428" t="s">
        <v>2898</v>
      </c>
      <c r="B465" s="428">
        <v>69032979</v>
      </c>
    </row>
    <row r="466" spans="1:2" s="428" customFormat="1" ht="14.25" customHeight="1" x14ac:dyDescent="0.2">
      <c r="A466" s="428" t="s">
        <v>2899</v>
      </c>
      <c r="B466" s="428">
        <v>57028436</v>
      </c>
    </row>
    <row r="467" spans="1:2" s="428" customFormat="1" ht="14.25" customHeight="1" x14ac:dyDescent="0.2">
      <c r="A467" s="428" t="s">
        <v>2900</v>
      </c>
      <c r="B467" s="428">
        <v>57028436</v>
      </c>
    </row>
    <row r="468" spans="1:2" s="428" customFormat="1" ht="14.25" customHeight="1" x14ac:dyDescent="0.2">
      <c r="A468" s="428" t="s">
        <v>2901</v>
      </c>
      <c r="B468" s="428">
        <v>66377484</v>
      </c>
    </row>
    <row r="469" spans="1:2" s="428" customFormat="1" ht="14.25" customHeight="1" x14ac:dyDescent="0.2">
      <c r="A469" s="428" t="s">
        <v>2902</v>
      </c>
      <c r="B469" s="428">
        <v>66377484</v>
      </c>
    </row>
    <row r="470" spans="1:2" s="428" customFormat="1" ht="14.25" customHeight="1" x14ac:dyDescent="0.2">
      <c r="A470" s="428" t="s">
        <v>2903</v>
      </c>
      <c r="B470" s="428">
        <v>57028436</v>
      </c>
    </row>
    <row r="471" spans="1:2" s="428" customFormat="1" ht="14.25" customHeight="1" x14ac:dyDescent="0.2">
      <c r="A471" s="428" t="s">
        <v>2904</v>
      </c>
      <c r="B471" s="428">
        <v>66377484</v>
      </c>
    </row>
    <row r="472" spans="1:2" s="428" customFormat="1" ht="14.25" customHeight="1" x14ac:dyDescent="0.2">
      <c r="A472" s="428" t="s">
        <v>2905</v>
      </c>
      <c r="B472" s="428">
        <v>57028436</v>
      </c>
    </row>
    <row r="473" spans="1:2" s="428" customFormat="1" ht="14.25" customHeight="1" x14ac:dyDescent="0.2">
      <c r="A473" s="428" t="s">
        <v>2906</v>
      </c>
      <c r="B473" s="428">
        <v>56470436</v>
      </c>
    </row>
    <row r="474" spans="1:2" s="428" customFormat="1" ht="14.25" customHeight="1" x14ac:dyDescent="0.2">
      <c r="A474" s="428" t="s">
        <v>2907</v>
      </c>
      <c r="B474" s="428">
        <v>70472187</v>
      </c>
    </row>
    <row r="475" spans="1:2" s="428" customFormat="1" ht="14.25" customHeight="1" x14ac:dyDescent="0.2">
      <c r="A475" s="428" t="s">
        <v>2908</v>
      </c>
      <c r="B475" s="428">
        <v>73127682</v>
      </c>
    </row>
    <row r="476" spans="1:2" s="428" customFormat="1" ht="14.25" customHeight="1" x14ac:dyDescent="0.2">
      <c r="A476" s="428" t="s">
        <v>2909</v>
      </c>
      <c r="B476" s="428">
        <v>56842436</v>
      </c>
    </row>
    <row r="477" spans="1:2" s="428" customFormat="1" ht="14.25" customHeight="1" x14ac:dyDescent="0.2">
      <c r="A477" s="428" t="s">
        <v>2910</v>
      </c>
      <c r="B477" s="428">
        <v>69032979</v>
      </c>
    </row>
    <row r="478" spans="1:2" s="428" customFormat="1" ht="14.25" customHeight="1" x14ac:dyDescent="0.2">
      <c r="A478" s="428" t="s">
        <v>2911</v>
      </c>
      <c r="B478" s="428">
        <v>67309316</v>
      </c>
    </row>
    <row r="479" spans="1:2" s="428" customFormat="1" ht="14.25" customHeight="1" x14ac:dyDescent="0.2">
      <c r="A479" s="428" t="s">
        <v>2912</v>
      </c>
      <c r="B479" s="428">
        <v>66377484</v>
      </c>
    </row>
    <row r="480" spans="1:2" s="428" customFormat="1" ht="14.25" customHeight="1" x14ac:dyDescent="0.2">
      <c r="A480" s="428" t="s">
        <v>2913</v>
      </c>
      <c r="B480" s="428">
        <v>66377484</v>
      </c>
    </row>
    <row r="481" spans="1:2" s="428" customFormat="1" ht="14.25" customHeight="1" x14ac:dyDescent="0.2">
      <c r="A481" s="428" t="s">
        <v>2914</v>
      </c>
      <c r="B481" s="428">
        <v>57028436</v>
      </c>
    </row>
    <row r="482" spans="1:2" s="428" customFormat="1" ht="14.25" customHeight="1" x14ac:dyDescent="0.2">
      <c r="A482" s="428" t="s">
        <v>2915</v>
      </c>
      <c r="B482" s="428">
        <v>66377484</v>
      </c>
    </row>
    <row r="483" spans="1:2" s="428" customFormat="1" ht="14.25" customHeight="1" x14ac:dyDescent="0.2">
      <c r="A483" s="428" t="s">
        <v>2916</v>
      </c>
      <c r="B483" s="428">
        <v>69032979</v>
      </c>
    </row>
    <row r="484" spans="1:2" s="428" customFormat="1" ht="14.25" customHeight="1" x14ac:dyDescent="0.2">
      <c r="A484" s="428" t="s">
        <v>2917</v>
      </c>
      <c r="B484" s="428">
        <v>54186941</v>
      </c>
    </row>
    <row r="485" spans="1:2" s="428" customFormat="1" ht="14.25" customHeight="1" x14ac:dyDescent="0.2">
      <c r="A485" s="428" t="s">
        <v>2918</v>
      </c>
      <c r="B485" s="428">
        <v>57028436</v>
      </c>
    </row>
    <row r="486" spans="1:2" s="428" customFormat="1" ht="14.25" customHeight="1" x14ac:dyDescent="0.2">
      <c r="A486" s="428" t="s">
        <v>2919</v>
      </c>
      <c r="B486" s="428">
        <v>66377484</v>
      </c>
    </row>
    <row r="487" spans="1:2" s="428" customFormat="1" ht="14.25" customHeight="1" x14ac:dyDescent="0.2">
      <c r="A487" s="428" t="s">
        <v>2920</v>
      </c>
      <c r="B487" s="428">
        <v>66377484</v>
      </c>
    </row>
    <row r="488" spans="1:2" s="428" customFormat="1" ht="14.25" customHeight="1" x14ac:dyDescent="0.2">
      <c r="A488" s="428" t="s">
        <v>2921</v>
      </c>
      <c r="B488" s="428">
        <v>54372941</v>
      </c>
    </row>
    <row r="489" spans="1:2" s="428" customFormat="1" ht="14.25" customHeight="1" x14ac:dyDescent="0.2">
      <c r="A489" s="428" t="s">
        <v>2922</v>
      </c>
      <c r="B489" s="428">
        <v>66377484</v>
      </c>
    </row>
    <row r="490" spans="1:2" s="428" customFormat="1" ht="14.25" customHeight="1" x14ac:dyDescent="0.2">
      <c r="A490" s="428" t="s">
        <v>2923</v>
      </c>
      <c r="B490" s="428">
        <v>54095565</v>
      </c>
    </row>
    <row r="491" spans="1:2" s="428" customFormat="1" ht="14.25" customHeight="1" x14ac:dyDescent="0.2">
      <c r="A491" s="428" t="s">
        <v>2924</v>
      </c>
      <c r="B491" s="428">
        <v>54980730</v>
      </c>
    </row>
    <row r="492" spans="1:2" s="428" customFormat="1" ht="14.25" customHeight="1" x14ac:dyDescent="0.2">
      <c r="A492" s="428" t="s">
        <v>2925</v>
      </c>
      <c r="B492" s="428">
        <v>52325235</v>
      </c>
    </row>
    <row r="493" spans="1:2" s="428" customFormat="1" ht="14.25" customHeight="1" x14ac:dyDescent="0.2">
      <c r="A493" s="428" t="s">
        <v>2926</v>
      </c>
      <c r="B493" s="428">
        <v>63887061</v>
      </c>
    </row>
    <row r="494" spans="1:2" s="428" customFormat="1" ht="14.25" customHeight="1" x14ac:dyDescent="0.2">
      <c r="A494" s="428" t="s">
        <v>2927</v>
      </c>
      <c r="B494" s="428">
        <v>66542556</v>
      </c>
    </row>
    <row r="495" spans="1:2" s="428" customFormat="1" ht="14.25" customHeight="1" x14ac:dyDescent="0.2">
      <c r="A495" s="428" t="s">
        <v>2928</v>
      </c>
      <c r="B495" s="428">
        <v>52325235</v>
      </c>
    </row>
    <row r="496" spans="1:2" s="428" customFormat="1" ht="14.25" customHeight="1" x14ac:dyDescent="0.2">
      <c r="A496" s="428" t="s">
        <v>3166</v>
      </c>
      <c r="B496" s="428">
        <v>52325235</v>
      </c>
    </row>
    <row r="497" spans="1:2" s="428" customFormat="1" ht="14.25" customHeight="1" x14ac:dyDescent="0.2">
      <c r="A497" s="428" t="s">
        <v>1291</v>
      </c>
      <c r="B497" s="428">
        <v>52325235</v>
      </c>
    </row>
    <row r="498" spans="1:2" s="428" customFormat="1" ht="14.25" customHeight="1" x14ac:dyDescent="0.2">
      <c r="A498" s="428" t="s">
        <v>2929</v>
      </c>
      <c r="B498" s="428">
        <v>71313674</v>
      </c>
    </row>
    <row r="499" spans="1:2" s="428" customFormat="1" ht="14.25" customHeight="1" x14ac:dyDescent="0.2">
      <c r="A499" s="428" t="s">
        <v>2930</v>
      </c>
      <c r="B499" s="428">
        <v>71783987</v>
      </c>
    </row>
    <row r="500" spans="1:2" s="428" customFormat="1" ht="14.25" customHeight="1" x14ac:dyDescent="0.2">
      <c r="A500" s="428" t="s">
        <v>2931</v>
      </c>
      <c r="B500" s="428">
        <v>60427931</v>
      </c>
    </row>
    <row r="501" spans="1:2" s="428" customFormat="1" ht="14.25" customHeight="1" x14ac:dyDescent="0.2">
      <c r="A501" s="428" t="s">
        <v>2932</v>
      </c>
      <c r="B501" s="428">
        <v>66002685</v>
      </c>
    </row>
    <row r="502" spans="1:2" s="428" customFormat="1" ht="14.25" customHeight="1" x14ac:dyDescent="0.2">
      <c r="A502" s="428" t="s">
        <v>2933</v>
      </c>
      <c r="B502" s="428">
        <v>71688474</v>
      </c>
    </row>
    <row r="503" spans="1:2" s="428" customFormat="1" ht="14.25" customHeight="1" x14ac:dyDescent="0.2">
      <c r="A503" s="428" t="s">
        <v>2934</v>
      </c>
      <c r="B503" s="428">
        <v>70846987</v>
      </c>
    </row>
    <row r="504" spans="1:2" s="428" customFormat="1" ht="14.25" customHeight="1" x14ac:dyDescent="0.2">
      <c r="A504" s="428" t="s">
        <v>2935</v>
      </c>
      <c r="B504" s="428">
        <v>70564074</v>
      </c>
    </row>
    <row r="505" spans="1:2" s="428" customFormat="1" ht="14.25" customHeight="1" x14ac:dyDescent="0.2">
      <c r="A505" s="428" t="s">
        <v>2936</v>
      </c>
      <c r="B505" s="428">
        <v>66377484</v>
      </c>
    </row>
    <row r="506" spans="1:2" s="428" customFormat="1" ht="14.25" customHeight="1" x14ac:dyDescent="0.2">
      <c r="A506" s="428" t="s">
        <v>2937</v>
      </c>
      <c r="B506" s="428">
        <v>66377484</v>
      </c>
    </row>
    <row r="507" spans="1:2" s="428" customFormat="1" ht="14.25" customHeight="1" x14ac:dyDescent="0.2">
      <c r="A507" s="428" t="s">
        <v>2938</v>
      </c>
      <c r="B507" s="428">
        <v>55116941</v>
      </c>
    </row>
    <row r="508" spans="1:2" s="428" customFormat="1" ht="14.25" customHeight="1" x14ac:dyDescent="0.2">
      <c r="A508" s="428" t="s">
        <v>2939</v>
      </c>
      <c r="B508" s="428">
        <v>53256941</v>
      </c>
    </row>
    <row r="509" spans="1:2" s="428" customFormat="1" ht="14.25" customHeight="1" x14ac:dyDescent="0.2">
      <c r="A509" s="428" t="s">
        <v>2940</v>
      </c>
      <c r="B509" s="428">
        <v>71688474</v>
      </c>
    </row>
    <row r="510" spans="1:2" s="428" customFormat="1" ht="14.25" customHeight="1" x14ac:dyDescent="0.2">
      <c r="A510" s="428" t="s">
        <v>2941</v>
      </c>
      <c r="B510" s="428">
        <v>66542556</v>
      </c>
    </row>
    <row r="511" spans="1:2" s="428" customFormat="1" ht="14.25" customHeight="1" x14ac:dyDescent="0.2">
      <c r="A511" s="428" t="s">
        <v>2942</v>
      </c>
      <c r="B511" s="428">
        <v>63887061</v>
      </c>
    </row>
    <row r="512" spans="1:2" s="428" customFormat="1" ht="14.25" customHeight="1" x14ac:dyDescent="0.2">
      <c r="A512" s="428" t="s">
        <v>2943</v>
      </c>
      <c r="B512" s="428">
        <v>70697251</v>
      </c>
    </row>
    <row r="513" spans="1:2" s="428" customFormat="1" ht="14.25" customHeight="1" x14ac:dyDescent="0.2">
      <c r="A513" s="428" t="s">
        <v>2944</v>
      </c>
      <c r="B513" s="428">
        <v>67214498</v>
      </c>
    </row>
    <row r="514" spans="1:2" s="428" customFormat="1" ht="14.25" customHeight="1" x14ac:dyDescent="0.2">
      <c r="A514" s="428" t="s">
        <v>2945</v>
      </c>
      <c r="B514" s="428">
        <v>67214498</v>
      </c>
    </row>
    <row r="515" spans="1:2" s="428" customFormat="1" ht="14.25" customHeight="1" x14ac:dyDescent="0.2">
      <c r="A515" s="428" t="s">
        <v>2946</v>
      </c>
      <c r="B515" s="428">
        <v>74774288</v>
      </c>
    </row>
    <row r="516" spans="1:2" s="428" customFormat="1" ht="14.25" customHeight="1" x14ac:dyDescent="0.2">
      <c r="A516" s="428" t="s">
        <v>2947</v>
      </c>
      <c r="B516" s="428">
        <v>78603404</v>
      </c>
    </row>
    <row r="517" spans="1:2" s="428" customFormat="1" ht="14.25" customHeight="1" x14ac:dyDescent="0.2">
      <c r="A517" s="428" t="s">
        <v>2948</v>
      </c>
      <c r="B517" s="428">
        <v>66377484</v>
      </c>
    </row>
    <row r="518" spans="1:2" s="428" customFormat="1" ht="14.25" customHeight="1" x14ac:dyDescent="0.2">
      <c r="A518" s="428" t="s">
        <v>2949</v>
      </c>
      <c r="B518" s="428">
        <v>69032979</v>
      </c>
    </row>
    <row r="519" spans="1:2" s="428" customFormat="1" ht="14.25" customHeight="1" x14ac:dyDescent="0.2">
      <c r="A519" s="428" t="s">
        <v>2950</v>
      </c>
      <c r="B519" s="428">
        <v>73127682</v>
      </c>
    </row>
    <row r="520" spans="1:2" s="428" customFormat="1" ht="14.25" customHeight="1" x14ac:dyDescent="0.2">
      <c r="A520" s="428" t="s">
        <v>2951</v>
      </c>
      <c r="B520" s="428">
        <v>66377484</v>
      </c>
    </row>
    <row r="521" spans="1:2" s="428" customFormat="1" ht="14.25" customHeight="1" x14ac:dyDescent="0.2">
      <c r="A521" s="428" t="s">
        <v>2952</v>
      </c>
      <c r="B521" s="428">
        <v>71688474</v>
      </c>
    </row>
    <row r="522" spans="1:2" s="428" customFormat="1" ht="14.25" customHeight="1" x14ac:dyDescent="0.2">
      <c r="A522" s="428" t="s">
        <v>2953</v>
      </c>
      <c r="B522" s="428">
        <v>71688474</v>
      </c>
    </row>
    <row r="523" spans="1:2" s="428" customFormat="1" ht="14.25" customHeight="1" x14ac:dyDescent="0.2">
      <c r="A523" s="428" t="s">
        <v>2954</v>
      </c>
      <c r="B523" s="428">
        <v>70472187</v>
      </c>
    </row>
    <row r="524" spans="1:2" s="428" customFormat="1" ht="14.25" customHeight="1" x14ac:dyDescent="0.2">
      <c r="A524" s="428" t="s">
        <v>2955</v>
      </c>
      <c r="B524" s="428">
        <v>66377484</v>
      </c>
    </row>
    <row r="525" spans="1:2" s="428" customFormat="1" ht="14.25" customHeight="1" x14ac:dyDescent="0.2">
      <c r="A525" s="428" t="s">
        <v>2956</v>
      </c>
      <c r="B525" s="428">
        <v>78438672</v>
      </c>
    </row>
    <row r="526" spans="1:2" s="428" customFormat="1" ht="14.25" customHeight="1" x14ac:dyDescent="0.2">
      <c r="A526" s="428" t="s">
        <v>2957</v>
      </c>
      <c r="B526" s="428">
        <v>77036318</v>
      </c>
    </row>
    <row r="527" spans="1:2" s="428" customFormat="1" ht="14.25" customHeight="1" x14ac:dyDescent="0.2">
      <c r="A527" s="428" t="s">
        <v>2958</v>
      </c>
      <c r="B527" s="428">
        <v>66377484</v>
      </c>
    </row>
    <row r="528" spans="1:2" s="428" customFormat="1" ht="14.25" customHeight="1" x14ac:dyDescent="0.2">
      <c r="A528" s="428" t="s">
        <v>2959</v>
      </c>
      <c r="B528" s="428">
        <v>70472187</v>
      </c>
    </row>
    <row r="529" spans="1:2" s="428" customFormat="1" ht="14.25" customHeight="1" x14ac:dyDescent="0.2">
      <c r="A529" s="428" t="s">
        <v>2960</v>
      </c>
      <c r="B529" s="428">
        <v>67776698</v>
      </c>
    </row>
    <row r="530" spans="1:2" s="428" customFormat="1" ht="14.25" customHeight="1" x14ac:dyDescent="0.2">
      <c r="A530" s="428" t="s">
        <v>2961</v>
      </c>
      <c r="B530" s="428">
        <v>67776698</v>
      </c>
    </row>
    <row r="531" spans="1:2" s="428" customFormat="1" ht="14.25" customHeight="1" x14ac:dyDescent="0.2">
      <c r="A531" s="428" t="s">
        <v>2962</v>
      </c>
      <c r="B531" s="428">
        <v>71469179</v>
      </c>
    </row>
    <row r="532" spans="1:2" s="428" customFormat="1" ht="14.25" customHeight="1" x14ac:dyDescent="0.2">
      <c r="A532" s="428" t="s">
        <v>720</v>
      </c>
      <c r="B532" s="428">
        <v>71843979</v>
      </c>
    </row>
    <row r="533" spans="1:2" s="428" customFormat="1" ht="14.25" customHeight="1" x14ac:dyDescent="0.2">
      <c r="A533" s="428" t="s">
        <v>742</v>
      </c>
      <c r="B533" s="428">
        <v>68626284</v>
      </c>
    </row>
    <row r="534" spans="1:2" s="428" customFormat="1" ht="14.25" customHeight="1" x14ac:dyDescent="0.2">
      <c r="A534" s="428" t="s">
        <v>734</v>
      </c>
      <c r="B534" s="428">
        <v>71281779</v>
      </c>
    </row>
    <row r="535" spans="1:2" s="428" customFormat="1" ht="14.25" customHeight="1" x14ac:dyDescent="0.2">
      <c r="A535" s="428" t="s">
        <v>762</v>
      </c>
      <c r="B535" s="428">
        <v>69188484</v>
      </c>
    </row>
    <row r="536" spans="1:2" s="428" customFormat="1" ht="14.25" customHeight="1" x14ac:dyDescent="0.2">
      <c r="A536" s="428" t="s">
        <v>738</v>
      </c>
      <c r="B536" s="428">
        <v>69188484</v>
      </c>
    </row>
    <row r="537" spans="1:2" s="428" customFormat="1" ht="14.25" customHeight="1" x14ac:dyDescent="0.2">
      <c r="A537" s="428" t="s">
        <v>2963</v>
      </c>
      <c r="B537" s="428">
        <v>73937274</v>
      </c>
    </row>
    <row r="538" spans="1:2" s="428" customFormat="1" ht="14.25" customHeight="1" x14ac:dyDescent="0.2">
      <c r="A538" s="428" t="s">
        <v>724</v>
      </c>
      <c r="B538" s="428">
        <v>69001084</v>
      </c>
    </row>
    <row r="539" spans="1:2" s="428" customFormat="1" ht="14.25" customHeight="1" x14ac:dyDescent="0.2">
      <c r="A539" s="428" t="s">
        <v>757</v>
      </c>
      <c r="B539" s="428">
        <v>71656579</v>
      </c>
    </row>
    <row r="540" spans="1:2" s="428" customFormat="1" ht="14.25" customHeight="1" x14ac:dyDescent="0.2">
      <c r="A540" s="428" t="s">
        <v>770</v>
      </c>
      <c r="B540" s="428">
        <v>69001084</v>
      </c>
    </row>
    <row r="541" spans="1:2" s="428" customFormat="1" ht="14.25" customHeight="1" x14ac:dyDescent="0.2">
      <c r="A541" s="428" t="s">
        <v>766</v>
      </c>
      <c r="B541" s="428">
        <v>75376482</v>
      </c>
    </row>
    <row r="542" spans="1:2" s="428" customFormat="1" ht="14.25" customHeight="1" x14ac:dyDescent="0.2">
      <c r="A542" s="428" t="s">
        <v>729</v>
      </c>
      <c r="B542" s="428">
        <v>71281779</v>
      </c>
    </row>
    <row r="543" spans="1:2" s="428" customFormat="1" ht="14.25" customHeight="1" x14ac:dyDescent="0.2">
      <c r="A543" s="428" t="s">
        <v>773</v>
      </c>
      <c r="B543" s="428">
        <v>55860941</v>
      </c>
    </row>
    <row r="544" spans="1:2" s="428" customFormat="1" ht="14.25" customHeight="1" x14ac:dyDescent="0.2">
      <c r="A544" s="428" t="s">
        <v>2964</v>
      </c>
      <c r="B544" s="428">
        <v>69032979</v>
      </c>
    </row>
    <row r="545" spans="1:2" s="428" customFormat="1" ht="14.25" customHeight="1" x14ac:dyDescent="0.2">
      <c r="A545" s="428" t="s">
        <v>2965</v>
      </c>
      <c r="B545" s="428">
        <v>69032979</v>
      </c>
    </row>
    <row r="546" spans="1:2" s="428" customFormat="1" ht="14.25" customHeight="1" x14ac:dyDescent="0.2">
      <c r="A546" s="428" t="s">
        <v>2966</v>
      </c>
      <c r="B546" s="428">
        <v>71688474</v>
      </c>
    </row>
    <row r="547" spans="1:2" s="428" customFormat="1" ht="14.25" customHeight="1" x14ac:dyDescent="0.2">
      <c r="A547" s="428" t="s">
        <v>2967</v>
      </c>
      <c r="B547" s="428">
        <v>69032979</v>
      </c>
    </row>
    <row r="548" spans="1:2" s="428" customFormat="1" ht="14.25" customHeight="1" x14ac:dyDescent="0.2">
      <c r="A548" s="428" t="s">
        <v>2968</v>
      </c>
      <c r="B548" s="428">
        <v>69032979</v>
      </c>
    </row>
    <row r="549" spans="1:2" s="428" customFormat="1" ht="14.25" customHeight="1" x14ac:dyDescent="0.2">
      <c r="A549" s="428" t="s">
        <v>2969</v>
      </c>
      <c r="B549" s="428">
        <v>71688474</v>
      </c>
    </row>
    <row r="550" spans="1:2" s="428" customFormat="1" ht="14.25" customHeight="1" x14ac:dyDescent="0.2">
      <c r="A550" s="428" t="s">
        <v>2970</v>
      </c>
      <c r="B550" s="428">
        <v>69215211</v>
      </c>
    </row>
    <row r="551" spans="1:2" s="428" customFormat="1" ht="14.25" customHeight="1" x14ac:dyDescent="0.2">
      <c r="A551" s="428" t="s">
        <v>2971</v>
      </c>
      <c r="B551" s="428">
        <v>71688474</v>
      </c>
    </row>
    <row r="552" spans="1:2" s="428" customFormat="1" ht="14.25" customHeight="1" x14ac:dyDescent="0.2">
      <c r="A552" s="428" t="s">
        <v>2972</v>
      </c>
      <c r="B552" s="428">
        <v>69032979</v>
      </c>
    </row>
    <row r="553" spans="1:2" s="428" customFormat="1" ht="14.25" customHeight="1" x14ac:dyDescent="0.2">
      <c r="A553" s="428" t="s">
        <v>2973</v>
      </c>
      <c r="B553" s="428">
        <v>66377484</v>
      </c>
    </row>
    <row r="554" spans="1:2" s="428" customFormat="1" ht="14.25" customHeight="1" x14ac:dyDescent="0.2">
      <c r="A554" s="428" t="s">
        <v>2974</v>
      </c>
      <c r="B554" s="428">
        <v>71688474</v>
      </c>
    </row>
    <row r="555" spans="1:2" s="428" customFormat="1" ht="14.25" customHeight="1" x14ac:dyDescent="0.2">
      <c r="A555" s="428" t="s">
        <v>2975</v>
      </c>
      <c r="B555" s="428">
        <v>69032979</v>
      </c>
    </row>
    <row r="556" spans="1:2" s="428" customFormat="1" ht="14.25" customHeight="1" x14ac:dyDescent="0.2">
      <c r="A556" s="428" t="s">
        <v>2976</v>
      </c>
      <c r="B556" s="428">
        <v>66377484</v>
      </c>
    </row>
    <row r="557" spans="1:2" s="428" customFormat="1" ht="14.25" customHeight="1" x14ac:dyDescent="0.2">
      <c r="A557" s="428" t="s">
        <v>2977</v>
      </c>
      <c r="B557" s="428">
        <v>63887061</v>
      </c>
    </row>
    <row r="558" spans="1:2" s="428" customFormat="1" ht="14.25" customHeight="1" x14ac:dyDescent="0.2">
      <c r="A558" s="428" t="s">
        <v>2978</v>
      </c>
      <c r="B558" s="428">
        <v>63887061</v>
      </c>
    </row>
    <row r="559" spans="1:2" s="428" customFormat="1" ht="14.25" customHeight="1" x14ac:dyDescent="0.2">
      <c r="A559" s="428" t="s">
        <v>2979</v>
      </c>
      <c r="B559" s="428">
        <v>66377484</v>
      </c>
    </row>
    <row r="560" spans="1:2" s="428" customFormat="1" ht="14.25" customHeight="1" x14ac:dyDescent="0.2">
      <c r="A560" s="428" t="s">
        <v>2980</v>
      </c>
      <c r="B560" s="428">
        <v>68845579</v>
      </c>
    </row>
    <row r="561" spans="1:2" s="428" customFormat="1" ht="14.25" customHeight="1" x14ac:dyDescent="0.2">
      <c r="A561" s="428" t="s">
        <v>2981</v>
      </c>
      <c r="B561" s="428">
        <v>71688474</v>
      </c>
    </row>
    <row r="562" spans="1:2" s="428" customFormat="1" ht="14.25" customHeight="1" x14ac:dyDescent="0.2">
      <c r="A562" s="428" t="s">
        <v>2982</v>
      </c>
      <c r="B562" s="428">
        <v>69032979</v>
      </c>
    </row>
    <row r="563" spans="1:2" s="428" customFormat="1" ht="14.25" customHeight="1" x14ac:dyDescent="0.2">
      <c r="A563" s="428" t="s">
        <v>2983</v>
      </c>
      <c r="B563" s="428">
        <v>69476754</v>
      </c>
    </row>
    <row r="564" spans="1:2" s="428" customFormat="1" ht="14.25" customHeight="1" x14ac:dyDescent="0.2">
      <c r="A564" s="428" t="s">
        <v>2984</v>
      </c>
      <c r="B564" s="428">
        <v>66377484</v>
      </c>
    </row>
    <row r="565" spans="1:2" s="428" customFormat="1" ht="14.25" customHeight="1" x14ac:dyDescent="0.2">
      <c r="A565" s="428" t="s">
        <v>2985</v>
      </c>
      <c r="B565" s="428">
        <v>63887061</v>
      </c>
    </row>
    <row r="566" spans="1:2" s="428" customFormat="1" ht="14.25" customHeight="1" x14ac:dyDescent="0.2">
      <c r="A566" s="428" t="s">
        <v>2986</v>
      </c>
      <c r="B566" s="428">
        <v>63887061</v>
      </c>
    </row>
    <row r="567" spans="1:2" s="428" customFormat="1" ht="14.25" customHeight="1" x14ac:dyDescent="0.2">
      <c r="A567" s="428" t="s">
        <v>2987</v>
      </c>
      <c r="B567" s="428">
        <v>66542556</v>
      </c>
    </row>
    <row r="568" spans="1:2" s="428" customFormat="1" ht="14.25" customHeight="1" x14ac:dyDescent="0.2">
      <c r="A568" s="428" t="s">
        <v>2988</v>
      </c>
      <c r="B568" s="428">
        <v>71688474</v>
      </c>
    </row>
    <row r="569" spans="1:2" s="428" customFormat="1" ht="14.25" customHeight="1" x14ac:dyDescent="0.2">
      <c r="A569" s="428" t="s">
        <v>2989</v>
      </c>
      <c r="B569" s="428">
        <v>74343969</v>
      </c>
    </row>
    <row r="570" spans="1:2" s="428" customFormat="1" ht="14.25" customHeight="1" x14ac:dyDescent="0.2">
      <c r="A570" s="428" t="s">
        <v>2990</v>
      </c>
      <c r="B570" s="428">
        <v>71501074</v>
      </c>
    </row>
    <row r="571" spans="1:2" s="428" customFormat="1" ht="14.25" customHeight="1" x14ac:dyDescent="0.2">
      <c r="A571" s="428" t="s">
        <v>2991</v>
      </c>
      <c r="B571" s="428">
        <v>56656436</v>
      </c>
    </row>
    <row r="572" spans="1:2" s="428" customFormat="1" ht="14.25" customHeight="1" x14ac:dyDescent="0.2">
      <c r="A572" s="428" t="s">
        <v>2992</v>
      </c>
      <c r="B572" s="428">
        <v>71688474</v>
      </c>
    </row>
    <row r="573" spans="1:2" s="428" customFormat="1" ht="14.25" customHeight="1" x14ac:dyDescent="0.2">
      <c r="A573" s="428" t="s">
        <v>2993</v>
      </c>
      <c r="B573" s="428">
        <v>69032979</v>
      </c>
    </row>
    <row r="574" spans="1:2" s="428" customFormat="1" ht="14.25" customHeight="1" x14ac:dyDescent="0.2">
      <c r="A574" s="428" t="s">
        <v>2994</v>
      </c>
      <c r="B574" s="428">
        <v>71501074</v>
      </c>
    </row>
    <row r="575" spans="1:2" s="428" customFormat="1" ht="14.25" customHeight="1" x14ac:dyDescent="0.2">
      <c r="A575" s="428" t="s">
        <v>2995</v>
      </c>
      <c r="B575" s="428">
        <v>66190084</v>
      </c>
    </row>
    <row r="576" spans="1:2" s="428" customFormat="1" ht="14.25" customHeight="1" x14ac:dyDescent="0.2">
      <c r="A576" s="428" t="s">
        <v>2996</v>
      </c>
      <c r="B576" s="428">
        <v>69032979</v>
      </c>
    </row>
    <row r="577" spans="1:2" s="428" customFormat="1" ht="14.25" customHeight="1" x14ac:dyDescent="0.2">
      <c r="A577" s="428" t="s">
        <v>2997</v>
      </c>
      <c r="B577" s="428">
        <v>66377484</v>
      </c>
    </row>
    <row r="578" spans="1:2" s="428" customFormat="1" ht="14.25" customHeight="1" x14ac:dyDescent="0.2">
      <c r="A578" s="428" t="s">
        <v>2998</v>
      </c>
      <c r="B578" s="428">
        <v>66377484</v>
      </c>
    </row>
    <row r="579" spans="1:2" s="428" customFormat="1" ht="14.25" customHeight="1" x14ac:dyDescent="0.2">
      <c r="A579" s="428" t="s">
        <v>2999</v>
      </c>
      <c r="B579" s="428">
        <v>61687596</v>
      </c>
    </row>
    <row r="580" spans="1:2" s="428" customFormat="1" ht="14.25" customHeight="1" x14ac:dyDescent="0.2">
      <c r="A580" s="428" t="s">
        <v>3000</v>
      </c>
      <c r="B580" s="428">
        <v>69032979</v>
      </c>
    </row>
    <row r="581" spans="1:2" s="428" customFormat="1" ht="14.25" customHeight="1" x14ac:dyDescent="0.2">
      <c r="A581" s="428" t="s">
        <v>3001</v>
      </c>
      <c r="B581" s="428">
        <v>66377484</v>
      </c>
    </row>
    <row r="582" spans="1:2" s="428" customFormat="1" ht="14.25" customHeight="1" x14ac:dyDescent="0.2">
      <c r="A582" s="428" t="s">
        <v>3002</v>
      </c>
      <c r="B582" s="428">
        <v>72812874</v>
      </c>
    </row>
    <row r="583" spans="1:2" s="428" customFormat="1" ht="14.25" customHeight="1" x14ac:dyDescent="0.2">
      <c r="A583" s="428" t="s">
        <v>3003</v>
      </c>
      <c r="B583" s="428">
        <v>62153426</v>
      </c>
    </row>
    <row r="584" spans="1:2" s="428" customFormat="1" ht="14.25" customHeight="1" x14ac:dyDescent="0.2">
      <c r="A584" s="428" t="s">
        <v>3004</v>
      </c>
      <c r="B584" s="428">
        <v>68283379</v>
      </c>
    </row>
    <row r="585" spans="1:2" s="428" customFormat="1" ht="14.25" customHeight="1" x14ac:dyDescent="0.2">
      <c r="A585" s="428" t="s">
        <v>3005</v>
      </c>
      <c r="B585" s="428">
        <v>57960268</v>
      </c>
    </row>
    <row r="586" spans="1:2" s="428" customFormat="1" ht="14.25" customHeight="1" x14ac:dyDescent="0.2">
      <c r="A586" s="428" t="s">
        <v>3006</v>
      </c>
      <c r="B586" s="428">
        <v>57960268</v>
      </c>
    </row>
    <row r="587" spans="1:2" s="428" customFormat="1" ht="14.25" customHeight="1" x14ac:dyDescent="0.2">
      <c r="A587" s="428" t="s">
        <v>3007</v>
      </c>
      <c r="B587" s="428">
        <v>60615763</v>
      </c>
    </row>
    <row r="588" spans="1:2" s="428" customFormat="1" ht="14.25" customHeight="1" x14ac:dyDescent="0.2">
      <c r="A588" s="428" t="s">
        <v>3008</v>
      </c>
      <c r="B588" s="428">
        <v>68095979</v>
      </c>
    </row>
    <row r="589" spans="1:2" s="428" customFormat="1" ht="14.25" customHeight="1" x14ac:dyDescent="0.2">
      <c r="A589" s="428" t="s">
        <v>3009</v>
      </c>
      <c r="B589" s="428">
        <v>70157379</v>
      </c>
    </row>
    <row r="590" spans="1:2" s="428" customFormat="1" ht="14.25" customHeight="1" x14ac:dyDescent="0.2">
      <c r="A590" s="428" t="s">
        <v>3010</v>
      </c>
      <c r="B590" s="428">
        <v>65573661</v>
      </c>
    </row>
    <row r="591" spans="1:2" s="428" customFormat="1" ht="14.25" customHeight="1" x14ac:dyDescent="0.2">
      <c r="A591" s="428" t="s">
        <v>2259</v>
      </c>
      <c r="B591" s="428">
        <v>66377484</v>
      </c>
    </row>
    <row r="592" spans="1:2" s="428" customFormat="1" ht="14.25" customHeight="1" x14ac:dyDescent="0.2">
      <c r="A592" s="428" t="s">
        <v>2242</v>
      </c>
      <c r="B592" s="428">
        <v>71688474</v>
      </c>
    </row>
    <row r="593" spans="1:2" s="428" customFormat="1" ht="14.25" customHeight="1" x14ac:dyDescent="0.2">
      <c r="A593" s="428" t="s">
        <v>2239</v>
      </c>
      <c r="B593" s="428">
        <v>70472187</v>
      </c>
    </row>
    <row r="594" spans="1:2" s="428" customFormat="1" ht="14.25" customHeight="1" x14ac:dyDescent="0.2">
      <c r="A594" s="428" t="s">
        <v>2284</v>
      </c>
      <c r="B594" s="428">
        <v>68845579</v>
      </c>
    </row>
    <row r="595" spans="1:2" s="428" customFormat="1" ht="14.25" customHeight="1" x14ac:dyDescent="0.2">
      <c r="A595" s="428" t="s">
        <v>2236</v>
      </c>
      <c r="B595" s="428">
        <v>60055931</v>
      </c>
    </row>
    <row r="596" spans="1:2" s="428" customFormat="1" ht="14.25" customHeight="1" x14ac:dyDescent="0.2">
      <c r="A596" s="428" t="s">
        <v>2246</v>
      </c>
      <c r="B596" s="428">
        <v>74156569</v>
      </c>
    </row>
    <row r="597" spans="1:2" s="428" customFormat="1" ht="14.25" customHeight="1" x14ac:dyDescent="0.2">
      <c r="A597" s="428" t="s">
        <v>2255</v>
      </c>
      <c r="B597" s="428">
        <v>78438672</v>
      </c>
    </row>
    <row r="598" spans="1:2" s="428" customFormat="1" ht="14.25" customHeight="1" x14ac:dyDescent="0.2">
      <c r="A598" s="428" t="s">
        <v>2333</v>
      </c>
      <c r="B598" s="428">
        <v>66377484</v>
      </c>
    </row>
    <row r="599" spans="1:2" s="428" customFormat="1" ht="14.25" customHeight="1" x14ac:dyDescent="0.2">
      <c r="A599" s="428" t="s">
        <v>2271</v>
      </c>
      <c r="B599" s="428">
        <v>60055931</v>
      </c>
    </row>
    <row r="600" spans="1:2" s="428" customFormat="1" ht="14.25" customHeight="1" x14ac:dyDescent="0.2">
      <c r="A600" s="428" t="s">
        <v>2335</v>
      </c>
      <c r="B600" s="428">
        <v>69032979</v>
      </c>
    </row>
    <row r="601" spans="1:2" s="428" customFormat="1" ht="14.25" customHeight="1" x14ac:dyDescent="0.2">
      <c r="A601" s="428" t="s">
        <v>2290</v>
      </c>
      <c r="B601" s="428">
        <v>80822305</v>
      </c>
    </row>
    <row r="602" spans="1:2" s="428" customFormat="1" ht="14.25" customHeight="1" x14ac:dyDescent="0.2">
      <c r="A602" s="428" t="s">
        <v>2294</v>
      </c>
      <c r="B602" s="428">
        <v>73127682</v>
      </c>
    </row>
    <row r="603" spans="1:2" s="428" customFormat="1" ht="14.25" customHeight="1" x14ac:dyDescent="0.2">
      <c r="A603" s="428" t="s">
        <v>2303</v>
      </c>
      <c r="B603" s="428">
        <v>69032979</v>
      </c>
    </row>
    <row r="604" spans="1:2" s="428" customFormat="1" ht="14.25" customHeight="1" x14ac:dyDescent="0.2">
      <c r="A604" s="428" t="s">
        <v>2281</v>
      </c>
      <c r="B604" s="428">
        <v>66377484</v>
      </c>
    </row>
    <row r="605" spans="1:2" s="428" customFormat="1" ht="14.25" customHeight="1" x14ac:dyDescent="0.2">
      <c r="A605" s="428" t="s">
        <v>2268</v>
      </c>
      <c r="B605" s="428">
        <v>73127682</v>
      </c>
    </row>
    <row r="606" spans="1:2" s="428" customFormat="1" ht="14.25" customHeight="1" x14ac:dyDescent="0.2">
      <c r="A606" s="428" t="s">
        <v>2249</v>
      </c>
      <c r="B606" s="428">
        <v>66377484</v>
      </c>
    </row>
    <row r="607" spans="1:2" s="428" customFormat="1" ht="14.25" customHeight="1" x14ac:dyDescent="0.2">
      <c r="A607" s="428" t="s">
        <v>3011</v>
      </c>
      <c r="B607" s="428">
        <v>63887061</v>
      </c>
    </row>
    <row r="608" spans="1:2" s="428" customFormat="1" ht="14.25" customHeight="1" x14ac:dyDescent="0.2">
      <c r="A608" s="428" t="s">
        <v>2287</v>
      </c>
      <c r="B608" s="428">
        <v>71688474</v>
      </c>
    </row>
    <row r="609" spans="1:2" s="428" customFormat="1" ht="14.25" customHeight="1" x14ac:dyDescent="0.2">
      <c r="A609" s="428" t="s">
        <v>2306</v>
      </c>
      <c r="B609" s="428">
        <v>78438672</v>
      </c>
    </row>
    <row r="610" spans="1:2" s="428" customFormat="1" ht="14.25" customHeight="1" x14ac:dyDescent="0.2">
      <c r="A610" s="428" t="s">
        <v>2274</v>
      </c>
      <c r="B610" s="428">
        <v>78438672</v>
      </c>
    </row>
    <row r="611" spans="1:2" s="428" customFormat="1" ht="14.25" customHeight="1" x14ac:dyDescent="0.2">
      <c r="A611" s="428" t="s">
        <v>2262</v>
      </c>
      <c r="B611" s="428">
        <v>69032979</v>
      </c>
    </row>
    <row r="612" spans="1:2" s="428" customFormat="1" ht="14.25" customHeight="1" x14ac:dyDescent="0.2">
      <c r="A612" s="428" t="s">
        <v>2317</v>
      </c>
      <c r="B612" s="428">
        <v>66377484</v>
      </c>
    </row>
    <row r="613" spans="1:2" s="428" customFormat="1" ht="14.25" customHeight="1" x14ac:dyDescent="0.2">
      <c r="A613" s="428" t="s">
        <v>2313</v>
      </c>
      <c r="B613" s="428">
        <v>74343969</v>
      </c>
    </row>
    <row r="614" spans="1:2" s="428" customFormat="1" ht="14.25" customHeight="1" x14ac:dyDescent="0.2">
      <c r="A614" s="428" t="s">
        <v>2300</v>
      </c>
      <c r="B614" s="428">
        <v>70472187</v>
      </c>
    </row>
    <row r="615" spans="1:2" s="428" customFormat="1" ht="14.25" customHeight="1" x14ac:dyDescent="0.2">
      <c r="A615" s="428" t="s">
        <v>2252</v>
      </c>
      <c r="B615" s="428">
        <v>71853546</v>
      </c>
    </row>
    <row r="616" spans="1:2" s="428" customFormat="1" ht="14.25" customHeight="1" x14ac:dyDescent="0.2">
      <c r="A616" s="428" t="s">
        <v>2323</v>
      </c>
      <c r="B616" s="428">
        <v>72092781</v>
      </c>
    </row>
    <row r="617" spans="1:2" s="428" customFormat="1" ht="14.25" customHeight="1" x14ac:dyDescent="0.2">
      <c r="A617" s="428" t="s">
        <v>3012</v>
      </c>
      <c r="B617" s="428">
        <v>69032979</v>
      </c>
    </row>
    <row r="618" spans="1:2" s="428" customFormat="1" ht="14.25" customHeight="1" x14ac:dyDescent="0.2">
      <c r="A618" s="428" t="s">
        <v>3013</v>
      </c>
      <c r="B618" s="428">
        <v>57028436</v>
      </c>
    </row>
    <row r="619" spans="1:2" s="428" customFormat="1" ht="14.25" customHeight="1" x14ac:dyDescent="0.2">
      <c r="A619" s="428" t="s">
        <v>3014</v>
      </c>
      <c r="B619" s="428">
        <v>74156569</v>
      </c>
    </row>
    <row r="620" spans="1:2" s="428" customFormat="1" ht="14.25" customHeight="1" x14ac:dyDescent="0.2">
      <c r="A620" s="428" t="s">
        <v>3015</v>
      </c>
      <c r="B620" s="428">
        <v>68470779</v>
      </c>
    </row>
    <row r="621" spans="1:2" s="428" customFormat="1" ht="14.25" customHeight="1" x14ac:dyDescent="0.2">
      <c r="A621" s="428" t="s">
        <v>3016</v>
      </c>
      <c r="B621" s="428">
        <v>68658179</v>
      </c>
    </row>
    <row r="622" spans="1:2" s="428" customFormat="1" ht="14.25" customHeight="1" x14ac:dyDescent="0.2">
      <c r="A622" s="428" t="s">
        <v>3017</v>
      </c>
      <c r="B622" s="428">
        <v>58753931</v>
      </c>
    </row>
    <row r="623" spans="1:2" s="428" customFormat="1" ht="14.25" customHeight="1" x14ac:dyDescent="0.2">
      <c r="A623" s="428" t="s">
        <v>3018</v>
      </c>
      <c r="B623" s="428">
        <v>54186941</v>
      </c>
    </row>
    <row r="624" spans="1:2" s="428" customFormat="1" ht="14.25" customHeight="1" x14ac:dyDescent="0.2">
      <c r="A624" s="428" t="s">
        <v>3019</v>
      </c>
      <c r="B624" s="428">
        <v>69032979</v>
      </c>
    </row>
    <row r="625" spans="1:2" s="428" customFormat="1" ht="14.25" customHeight="1" x14ac:dyDescent="0.2">
      <c r="A625" s="428" t="s">
        <v>3020</v>
      </c>
      <c r="B625" s="428">
        <v>66377484</v>
      </c>
    </row>
    <row r="626" spans="1:2" s="428" customFormat="1" ht="14.25" customHeight="1" x14ac:dyDescent="0.2">
      <c r="A626" s="428" t="s">
        <v>3021</v>
      </c>
      <c r="B626" s="428">
        <v>74343969</v>
      </c>
    </row>
    <row r="627" spans="1:2" s="428" customFormat="1" ht="14.25" customHeight="1" x14ac:dyDescent="0.2">
      <c r="A627" s="428" t="s">
        <v>3022</v>
      </c>
      <c r="B627" s="428">
        <v>56470436</v>
      </c>
    </row>
    <row r="628" spans="1:2" s="428" customFormat="1" ht="14.25" customHeight="1" x14ac:dyDescent="0.2">
      <c r="A628" s="428" t="s">
        <v>3023</v>
      </c>
      <c r="B628" s="428">
        <v>66190084</v>
      </c>
    </row>
    <row r="629" spans="1:2" s="428" customFormat="1" ht="14.25" customHeight="1" x14ac:dyDescent="0.2">
      <c r="A629" s="428" t="s">
        <v>3024</v>
      </c>
      <c r="B629" s="428">
        <v>69032979</v>
      </c>
    </row>
    <row r="630" spans="1:2" s="428" customFormat="1" ht="14.25" customHeight="1" x14ac:dyDescent="0.2">
      <c r="A630" s="428" t="s">
        <v>3025</v>
      </c>
      <c r="B630" s="428">
        <v>54558941</v>
      </c>
    </row>
    <row r="631" spans="1:2" s="428" customFormat="1" ht="14.25" customHeight="1" x14ac:dyDescent="0.2">
      <c r="A631" s="428" t="s">
        <v>3026</v>
      </c>
      <c r="B631" s="428">
        <v>74499474</v>
      </c>
    </row>
    <row r="632" spans="1:2" s="428" customFormat="1" ht="14.25" customHeight="1" x14ac:dyDescent="0.2">
      <c r="A632" s="428" t="s">
        <v>3027</v>
      </c>
      <c r="B632" s="428">
        <v>66377484</v>
      </c>
    </row>
    <row r="633" spans="1:2" s="428" customFormat="1" ht="14.25" customHeight="1" x14ac:dyDescent="0.2">
      <c r="A633" s="428" t="s">
        <v>3028</v>
      </c>
      <c r="B633" s="428">
        <v>71313674</v>
      </c>
    </row>
    <row r="634" spans="1:2" s="428" customFormat="1" ht="14.25" customHeight="1" x14ac:dyDescent="0.2">
      <c r="A634" s="428" t="s">
        <v>3029</v>
      </c>
      <c r="B634" s="428">
        <v>69032979</v>
      </c>
    </row>
    <row r="635" spans="1:2" s="428" customFormat="1" ht="14.25" customHeight="1" x14ac:dyDescent="0.2">
      <c r="A635" s="428" t="s">
        <v>3030</v>
      </c>
      <c r="B635" s="428">
        <v>61543931</v>
      </c>
    </row>
    <row r="636" spans="1:2" s="428" customFormat="1" ht="14.25" customHeight="1" x14ac:dyDescent="0.2">
      <c r="A636" s="428" t="s">
        <v>3031</v>
      </c>
      <c r="B636" s="428">
        <v>71688474</v>
      </c>
    </row>
    <row r="637" spans="1:2" s="428" customFormat="1" ht="14.25" customHeight="1" x14ac:dyDescent="0.2">
      <c r="A637" s="428" t="s">
        <v>3032</v>
      </c>
      <c r="B637" s="428">
        <v>55116941</v>
      </c>
    </row>
    <row r="638" spans="1:2" s="428" customFormat="1" ht="14.25" customHeight="1" x14ac:dyDescent="0.2">
      <c r="A638" s="428" t="s">
        <v>3033</v>
      </c>
      <c r="B638" s="428">
        <v>74343969</v>
      </c>
    </row>
    <row r="639" spans="1:2" s="428" customFormat="1" ht="14.25" customHeight="1" x14ac:dyDescent="0.2">
      <c r="A639" s="428" t="s">
        <v>3034</v>
      </c>
      <c r="B639" s="428">
        <v>56232941</v>
      </c>
    </row>
    <row r="640" spans="1:2" s="428" customFormat="1" ht="14.25" customHeight="1" x14ac:dyDescent="0.2">
      <c r="A640" s="428" t="s">
        <v>3035</v>
      </c>
      <c r="B640" s="428">
        <v>58888436</v>
      </c>
    </row>
    <row r="641" spans="1:2" s="428" customFormat="1" ht="14.25" customHeight="1" x14ac:dyDescent="0.2">
      <c r="A641" s="428" t="s">
        <v>3036</v>
      </c>
      <c r="B641" s="428">
        <v>68845579</v>
      </c>
    </row>
    <row r="642" spans="1:2" s="428" customFormat="1" ht="14.25" customHeight="1" x14ac:dyDescent="0.2">
      <c r="A642" s="428" t="s">
        <v>3037</v>
      </c>
      <c r="B642" s="428">
        <v>66190084</v>
      </c>
    </row>
    <row r="643" spans="1:2" s="428" customFormat="1" ht="14.25" customHeight="1" x14ac:dyDescent="0.2">
      <c r="A643" s="428" t="s">
        <v>3038</v>
      </c>
      <c r="B643" s="428">
        <v>69032979</v>
      </c>
    </row>
    <row r="644" spans="1:2" s="428" customFormat="1" ht="14.25" customHeight="1" x14ac:dyDescent="0.2">
      <c r="A644" s="428" t="s">
        <v>3271</v>
      </c>
      <c r="B644" s="428">
        <v>63699661</v>
      </c>
    </row>
    <row r="645" spans="1:2" s="428" customFormat="1" ht="14.25" customHeight="1" x14ac:dyDescent="0.2">
      <c r="A645" s="428" t="s">
        <v>3039</v>
      </c>
      <c r="B645" s="428">
        <v>58702436</v>
      </c>
    </row>
    <row r="646" spans="1:2" s="428" customFormat="1" ht="14.25" customHeight="1" x14ac:dyDescent="0.2">
      <c r="A646" s="428" t="s">
        <v>3040</v>
      </c>
      <c r="B646" s="428">
        <v>71688474</v>
      </c>
    </row>
    <row r="647" spans="1:2" s="428" customFormat="1" ht="14.25" customHeight="1" x14ac:dyDescent="0.2">
      <c r="A647" s="428" t="s">
        <v>3041</v>
      </c>
      <c r="B647" s="428">
        <v>72908387</v>
      </c>
    </row>
    <row r="648" spans="1:2" s="428" customFormat="1" ht="14.25" customHeight="1" x14ac:dyDescent="0.2">
      <c r="A648" s="428" t="s">
        <v>3042</v>
      </c>
      <c r="B648" s="428">
        <v>68845579</v>
      </c>
    </row>
    <row r="649" spans="1:2" s="428" customFormat="1" ht="14.25" customHeight="1" x14ac:dyDescent="0.2">
      <c r="A649" s="428" t="s">
        <v>3043</v>
      </c>
      <c r="B649" s="428">
        <v>66377484</v>
      </c>
    </row>
    <row r="650" spans="1:2" s="428" customFormat="1" ht="14.25" customHeight="1" x14ac:dyDescent="0.2">
      <c r="A650" s="428" t="s">
        <v>3044</v>
      </c>
      <c r="B650" s="428">
        <v>69032979</v>
      </c>
    </row>
    <row r="651" spans="1:2" s="428" customFormat="1" ht="14.25" customHeight="1" x14ac:dyDescent="0.2">
      <c r="A651" s="428" t="s">
        <v>3045</v>
      </c>
      <c r="B651" s="428">
        <v>69032979</v>
      </c>
    </row>
    <row r="652" spans="1:2" s="428" customFormat="1" ht="14.25" customHeight="1" x14ac:dyDescent="0.2">
      <c r="A652" s="428" t="s">
        <v>3046</v>
      </c>
      <c r="B652" s="428">
        <v>71688474</v>
      </c>
    </row>
    <row r="653" spans="1:2" s="428" customFormat="1" ht="14.25" customHeight="1" x14ac:dyDescent="0.2">
      <c r="A653" s="428" t="s">
        <v>3047</v>
      </c>
      <c r="B653" s="428">
        <v>69010651</v>
      </c>
    </row>
    <row r="654" spans="1:2" s="428" customFormat="1" ht="14.25" customHeight="1" x14ac:dyDescent="0.2">
      <c r="A654" s="428" t="s">
        <v>3048</v>
      </c>
      <c r="B654" s="428">
        <v>52697235</v>
      </c>
    </row>
    <row r="655" spans="1:2" s="428" customFormat="1" ht="14.25" customHeight="1" x14ac:dyDescent="0.2">
      <c r="A655" s="428" t="s">
        <v>3049</v>
      </c>
      <c r="B655" s="428">
        <v>55538730</v>
      </c>
    </row>
    <row r="656" spans="1:2" s="428" customFormat="1" ht="14.25" customHeight="1" x14ac:dyDescent="0.2">
      <c r="A656" s="428" t="s">
        <v>3050</v>
      </c>
      <c r="B656" s="428">
        <v>69198051</v>
      </c>
    </row>
    <row r="657" spans="1:2" s="428" customFormat="1" ht="14.25" customHeight="1" x14ac:dyDescent="0.2">
      <c r="A657" s="428" t="s">
        <v>3051</v>
      </c>
      <c r="B657" s="428">
        <v>69198051</v>
      </c>
    </row>
    <row r="658" spans="1:2" s="428" customFormat="1" ht="14.25" customHeight="1" x14ac:dyDescent="0.2">
      <c r="A658" s="428" t="s">
        <v>3052</v>
      </c>
      <c r="B658" s="428">
        <v>63887061</v>
      </c>
    </row>
    <row r="659" spans="1:2" s="428" customFormat="1" ht="14.25" customHeight="1" x14ac:dyDescent="0.2">
      <c r="A659" s="428" t="s">
        <v>3053</v>
      </c>
      <c r="B659" s="428">
        <v>69032979</v>
      </c>
    </row>
    <row r="660" spans="1:2" s="428" customFormat="1" ht="14.25" customHeight="1" x14ac:dyDescent="0.2">
      <c r="A660" s="428" t="s">
        <v>3054</v>
      </c>
      <c r="B660" s="428">
        <v>71688474</v>
      </c>
    </row>
    <row r="661" spans="1:2" s="428" customFormat="1" ht="14.25" customHeight="1" x14ac:dyDescent="0.2">
      <c r="A661" s="428" t="s">
        <v>3169</v>
      </c>
      <c r="B661" s="428">
        <v>63887061</v>
      </c>
    </row>
    <row r="662" spans="1:2" s="428" customFormat="1" ht="14.25" customHeight="1" x14ac:dyDescent="0.2">
      <c r="A662" s="428" t="s">
        <v>3055</v>
      </c>
      <c r="B662" s="428">
        <v>71688474</v>
      </c>
    </row>
    <row r="663" spans="1:2" s="428" customFormat="1" ht="14.25" customHeight="1" x14ac:dyDescent="0.2">
      <c r="A663" s="428" t="s">
        <v>3056</v>
      </c>
      <c r="B663" s="428">
        <v>69032979</v>
      </c>
    </row>
    <row r="664" spans="1:2" s="428" customFormat="1" ht="14.25" customHeight="1" x14ac:dyDescent="0.2">
      <c r="A664" s="428" t="s">
        <v>3057</v>
      </c>
      <c r="B664" s="428">
        <v>53442941</v>
      </c>
    </row>
    <row r="665" spans="1:2" s="428" customFormat="1" ht="14.25" customHeight="1" x14ac:dyDescent="0.2">
      <c r="A665" s="428" t="s">
        <v>3058</v>
      </c>
      <c r="B665" s="428">
        <v>54558941</v>
      </c>
    </row>
    <row r="666" spans="1:2" s="428" customFormat="1" ht="14.25" customHeight="1" x14ac:dyDescent="0.2">
      <c r="A666" s="428" t="s">
        <v>3059</v>
      </c>
      <c r="B666" s="428">
        <v>71688474</v>
      </c>
    </row>
    <row r="667" spans="1:2" s="428" customFormat="1" ht="14.25" customHeight="1" x14ac:dyDescent="0.2">
      <c r="A667" s="428" t="s">
        <v>3060</v>
      </c>
      <c r="B667" s="428">
        <v>66377484</v>
      </c>
    </row>
    <row r="668" spans="1:2" s="428" customFormat="1" ht="14.25" customHeight="1" x14ac:dyDescent="0.2">
      <c r="A668" s="428" t="s">
        <v>3061</v>
      </c>
      <c r="B668" s="428">
        <v>69032979</v>
      </c>
    </row>
    <row r="669" spans="1:2" s="428" customFormat="1" ht="14.25" customHeight="1" x14ac:dyDescent="0.2">
      <c r="A669" s="428" t="s">
        <v>3062</v>
      </c>
      <c r="B669" s="428">
        <v>66377484</v>
      </c>
    </row>
    <row r="670" spans="1:2" s="428" customFormat="1" ht="14.25" customHeight="1" x14ac:dyDescent="0.2">
      <c r="A670" s="428" t="s">
        <v>3063</v>
      </c>
      <c r="B670" s="428">
        <v>66377484</v>
      </c>
    </row>
    <row r="671" spans="1:2" s="428" customFormat="1" ht="14.25" customHeight="1" x14ac:dyDescent="0.2">
      <c r="A671" s="428" t="s">
        <v>3064</v>
      </c>
      <c r="B671" s="428">
        <v>66377484</v>
      </c>
    </row>
    <row r="672" spans="1:2" s="428" customFormat="1" ht="14.25" customHeight="1" x14ac:dyDescent="0.2">
      <c r="A672" s="428" t="s">
        <v>3065</v>
      </c>
      <c r="B672" s="428">
        <v>70157379</v>
      </c>
    </row>
    <row r="673" spans="1:2" s="428" customFormat="1" ht="14.25" customHeight="1" x14ac:dyDescent="0.2">
      <c r="A673" s="428" t="s">
        <v>3066</v>
      </c>
      <c r="B673" s="428">
        <v>71688474</v>
      </c>
    </row>
    <row r="674" spans="1:2" s="428" customFormat="1" ht="14.25" customHeight="1" x14ac:dyDescent="0.2">
      <c r="A674" s="428" t="s">
        <v>3067</v>
      </c>
      <c r="B674" s="428">
        <v>66377484</v>
      </c>
    </row>
    <row r="675" spans="1:2" s="428" customFormat="1" ht="14.25" customHeight="1" x14ac:dyDescent="0.2">
      <c r="A675" s="428" t="s">
        <v>3068</v>
      </c>
      <c r="B675" s="428">
        <v>71688474</v>
      </c>
    </row>
    <row r="676" spans="1:2" s="428" customFormat="1" ht="14.25" customHeight="1" x14ac:dyDescent="0.2">
      <c r="A676" s="428" t="s">
        <v>3069</v>
      </c>
      <c r="B676" s="428">
        <v>55488941</v>
      </c>
    </row>
    <row r="677" spans="1:2" s="428" customFormat="1" ht="14.25" customHeight="1" x14ac:dyDescent="0.2">
      <c r="A677" s="428" t="s">
        <v>3070</v>
      </c>
      <c r="B677" s="428">
        <v>69032979</v>
      </c>
    </row>
    <row r="678" spans="1:2" s="428" customFormat="1" ht="14.25" customHeight="1" x14ac:dyDescent="0.2">
      <c r="A678" s="428" t="s">
        <v>3071</v>
      </c>
      <c r="B678" s="428">
        <v>65948461</v>
      </c>
    </row>
    <row r="679" spans="1:2" s="428" customFormat="1" ht="14.25" customHeight="1" x14ac:dyDescent="0.2">
      <c r="A679" s="428" t="s">
        <v>3072</v>
      </c>
      <c r="B679" s="428">
        <v>71688474</v>
      </c>
    </row>
    <row r="680" spans="1:2" s="428" customFormat="1" ht="14.25" customHeight="1" x14ac:dyDescent="0.2">
      <c r="A680" s="428" t="s">
        <v>3073</v>
      </c>
      <c r="B680" s="428">
        <v>66377484</v>
      </c>
    </row>
    <row r="681" spans="1:2" s="428" customFormat="1" ht="14.25" customHeight="1" x14ac:dyDescent="0.2">
      <c r="A681" s="428" t="s">
        <v>3074</v>
      </c>
      <c r="B681" s="428">
        <v>71688474</v>
      </c>
    </row>
    <row r="682" spans="1:2" s="428" customFormat="1" ht="14.25" customHeight="1" x14ac:dyDescent="0.2">
      <c r="A682" s="428" t="s">
        <v>3075</v>
      </c>
      <c r="B682" s="428">
        <v>71688474</v>
      </c>
    </row>
    <row r="683" spans="1:2" s="428" customFormat="1" ht="14.25" customHeight="1" x14ac:dyDescent="0.2">
      <c r="A683" s="428" t="s">
        <v>3076</v>
      </c>
      <c r="B683" s="428">
        <v>69032979</v>
      </c>
    </row>
    <row r="684" spans="1:2" s="428" customFormat="1" ht="14.25" customHeight="1" x14ac:dyDescent="0.2">
      <c r="A684" s="428" t="s">
        <v>3077</v>
      </c>
      <c r="B684" s="428">
        <v>74343969</v>
      </c>
    </row>
    <row r="685" spans="1:2" s="428" customFormat="1" ht="14.25" customHeight="1" x14ac:dyDescent="0.2">
      <c r="A685" s="428" t="s">
        <v>3078</v>
      </c>
      <c r="B685" s="428">
        <v>68845579</v>
      </c>
    </row>
    <row r="686" spans="1:2" s="428" customFormat="1" ht="14.25" customHeight="1" x14ac:dyDescent="0.2">
      <c r="A686" s="428" t="s">
        <v>3079</v>
      </c>
      <c r="B686" s="428">
        <v>68845579</v>
      </c>
    </row>
    <row r="687" spans="1:2" s="428" customFormat="1" ht="14.25" customHeight="1" x14ac:dyDescent="0.2">
      <c r="A687" s="428" t="s">
        <v>3080</v>
      </c>
      <c r="B687" s="428">
        <v>69032979</v>
      </c>
    </row>
    <row r="688" spans="1:2" s="428" customFormat="1" ht="14.25" customHeight="1" x14ac:dyDescent="0.2">
      <c r="A688" s="428" t="s">
        <v>3081</v>
      </c>
      <c r="B688" s="428">
        <v>71688474</v>
      </c>
    </row>
    <row r="689" spans="1:2" s="428" customFormat="1" ht="14.25" customHeight="1" x14ac:dyDescent="0.2">
      <c r="A689" s="428" t="s">
        <v>3082</v>
      </c>
      <c r="B689" s="428">
        <v>66377484</v>
      </c>
    </row>
    <row r="690" spans="1:2" s="428" customFormat="1" ht="14.25" customHeight="1" x14ac:dyDescent="0.2">
      <c r="A690" s="428" t="s">
        <v>3083</v>
      </c>
      <c r="B690" s="428">
        <v>68845579</v>
      </c>
    </row>
    <row r="691" spans="1:2" s="428" customFormat="1" ht="14.25" customHeight="1" x14ac:dyDescent="0.2">
      <c r="A691" s="428" t="s">
        <v>3084</v>
      </c>
      <c r="B691" s="428">
        <v>66190084</v>
      </c>
    </row>
    <row r="692" spans="1:2" s="428" customFormat="1" ht="14.25" customHeight="1" x14ac:dyDescent="0.2">
      <c r="A692" s="428" t="s">
        <v>3085</v>
      </c>
      <c r="B692" s="428">
        <v>66377484</v>
      </c>
    </row>
    <row r="693" spans="1:2" s="428" customFormat="1" ht="14.25" customHeight="1" x14ac:dyDescent="0.2">
      <c r="A693" s="428" t="s">
        <v>3086</v>
      </c>
      <c r="B693" s="428">
        <v>71688474</v>
      </c>
    </row>
    <row r="694" spans="1:2" s="428" customFormat="1" ht="14.25" customHeight="1" x14ac:dyDescent="0.2">
      <c r="A694" s="428" t="s">
        <v>3087</v>
      </c>
      <c r="B694" s="428">
        <v>71313674</v>
      </c>
    </row>
    <row r="695" spans="1:2" s="428" customFormat="1" ht="14.25" customHeight="1" x14ac:dyDescent="0.2">
      <c r="A695" s="428" t="s">
        <v>3088</v>
      </c>
      <c r="B695" s="428">
        <v>69032979</v>
      </c>
    </row>
    <row r="696" spans="1:2" s="428" customFormat="1" ht="14.25" customHeight="1" x14ac:dyDescent="0.2">
      <c r="A696" s="428" t="s">
        <v>3089</v>
      </c>
      <c r="B696" s="428">
        <v>71688474</v>
      </c>
    </row>
    <row r="697" spans="1:2" s="428" customFormat="1" ht="14.25" customHeight="1" x14ac:dyDescent="0.2">
      <c r="A697" s="428" t="s">
        <v>3090</v>
      </c>
      <c r="B697" s="428">
        <v>69032979</v>
      </c>
    </row>
    <row r="698" spans="1:2" s="428" customFormat="1" ht="14.25" customHeight="1" x14ac:dyDescent="0.2">
      <c r="A698" s="428" t="s">
        <v>3091</v>
      </c>
      <c r="B698" s="428">
        <v>71688474</v>
      </c>
    </row>
    <row r="699" spans="1:2" s="428" customFormat="1" ht="14.25" customHeight="1" x14ac:dyDescent="0.2">
      <c r="A699" s="428" t="s">
        <v>3092</v>
      </c>
      <c r="B699" s="428">
        <v>69032979</v>
      </c>
    </row>
    <row r="700" spans="1:2" s="428" customFormat="1" ht="14.25" customHeight="1" x14ac:dyDescent="0.2">
      <c r="A700" s="428" t="s">
        <v>3093</v>
      </c>
      <c r="B700" s="428">
        <v>74343969</v>
      </c>
    </row>
    <row r="701" spans="1:2" s="428" customFormat="1" ht="14.25" customHeight="1" x14ac:dyDescent="0.2">
      <c r="A701" s="428" t="s">
        <v>3094</v>
      </c>
      <c r="B701" s="428">
        <v>66377484</v>
      </c>
    </row>
    <row r="702" spans="1:2" s="428" customFormat="1" ht="14.25" customHeight="1" x14ac:dyDescent="0.2">
      <c r="A702" s="428" t="s">
        <v>3095</v>
      </c>
      <c r="B702" s="428">
        <v>66377484</v>
      </c>
    </row>
    <row r="703" spans="1:2" s="428" customFormat="1" ht="14.25" customHeight="1" x14ac:dyDescent="0.2">
      <c r="A703" s="428" t="s">
        <v>3096</v>
      </c>
      <c r="B703" s="428">
        <v>70719579</v>
      </c>
    </row>
    <row r="704" spans="1:2" s="428" customFormat="1" ht="14.25" customHeight="1" x14ac:dyDescent="0.2">
      <c r="A704" s="428" t="s">
        <v>3097</v>
      </c>
      <c r="B704" s="428">
        <v>66190084</v>
      </c>
    </row>
    <row r="705" spans="1:2" s="428" customFormat="1" ht="14.25" customHeight="1" x14ac:dyDescent="0.2">
      <c r="A705" s="428" t="s">
        <v>3098</v>
      </c>
      <c r="B705" s="428">
        <v>73375074</v>
      </c>
    </row>
    <row r="706" spans="1:2" s="428" customFormat="1" ht="14.25" customHeight="1" x14ac:dyDescent="0.2">
      <c r="A706" s="428" t="s">
        <v>3099</v>
      </c>
      <c r="B706" s="428">
        <v>66377484</v>
      </c>
    </row>
    <row r="707" spans="1:2" s="428" customFormat="1" ht="14.25" customHeight="1" x14ac:dyDescent="0.2">
      <c r="A707" s="428" t="s">
        <v>3100</v>
      </c>
      <c r="B707" s="428">
        <v>66377484</v>
      </c>
    </row>
    <row r="708" spans="1:2" s="428" customFormat="1" ht="14.25" customHeight="1" x14ac:dyDescent="0.2">
      <c r="A708" s="428" t="s">
        <v>3101</v>
      </c>
      <c r="B708" s="428">
        <v>66190084</v>
      </c>
    </row>
    <row r="709" spans="1:2" s="428" customFormat="1" ht="14.25" customHeight="1" x14ac:dyDescent="0.2">
      <c r="A709" s="428" t="s">
        <v>3102</v>
      </c>
      <c r="B709" s="428">
        <v>66190084</v>
      </c>
    </row>
    <row r="710" spans="1:2" s="428" customFormat="1" ht="14.25" customHeight="1" x14ac:dyDescent="0.2">
      <c r="A710" s="428" t="s">
        <v>3103</v>
      </c>
      <c r="B710" s="428">
        <v>66190084</v>
      </c>
    </row>
    <row r="711" spans="1:2" s="428" customFormat="1" ht="14.25" customHeight="1" x14ac:dyDescent="0.2">
      <c r="A711" s="428" t="s">
        <v>3104</v>
      </c>
      <c r="B711" s="428">
        <v>73095787</v>
      </c>
    </row>
    <row r="712" spans="1:2" s="428" customFormat="1" ht="14.25" customHeight="1" x14ac:dyDescent="0.2">
      <c r="A712" s="428" t="s">
        <v>3105</v>
      </c>
      <c r="B712" s="428">
        <v>66377484</v>
      </c>
    </row>
    <row r="713" spans="1:2" s="428" customFormat="1" ht="14.25" customHeight="1" x14ac:dyDescent="0.2">
      <c r="A713" s="428" t="s">
        <v>913</v>
      </c>
      <c r="B713" s="428">
        <v>69032979</v>
      </c>
    </row>
    <row r="714" spans="1:2" s="428" customFormat="1" ht="14.25" customHeight="1" x14ac:dyDescent="0.2">
      <c r="A714" s="428" t="s">
        <v>3106</v>
      </c>
      <c r="B714" s="428">
        <v>68251484</v>
      </c>
    </row>
    <row r="715" spans="1:2" s="428" customFormat="1" ht="14.25" customHeight="1" x14ac:dyDescent="0.2">
      <c r="A715" s="428" t="s">
        <v>3107</v>
      </c>
      <c r="B715" s="428">
        <v>69032979</v>
      </c>
    </row>
    <row r="716" spans="1:2" s="428" customFormat="1" ht="14.25" customHeight="1" x14ac:dyDescent="0.2">
      <c r="A716" s="428" t="s">
        <v>3108</v>
      </c>
      <c r="B716" s="428">
        <v>66377484</v>
      </c>
    </row>
    <row r="717" spans="1:2" s="428" customFormat="1" ht="14.25" customHeight="1" x14ac:dyDescent="0.2">
      <c r="A717" s="428" t="s">
        <v>3109</v>
      </c>
      <c r="B717" s="428">
        <v>68845579</v>
      </c>
    </row>
    <row r="718" spans="1:2" s="428" customFormat="1" ht="14.25" customHeight="1" x14ac:dyDescent="0.2">
      <c r="A718" s="428" t="s">
        <v>3110</v>
      </c>
      <c r="B718" s="428">
        <v>66377484</v>
      </c>
    </row>
    <row r="719" spans="1:2" s="428" customFormat="1" ht="14.25" customHeight="1" x14ac:dyDescent="0.2">
      <c r="A719" s="428" t="s">
        <v>3111</v>
      </c>
      <c r="B719" s="428">
        <v>69032979</v>
      </c>
    </row>
    <row r="720" spans="1:2" s="428" customFormat="1" ht="14.25" customHeight="1" x14ac:dyDescent="0.2">
      <c r="A720" s="428" t="s">
        <v>3112</v>
      </c>
      <c r="B720" s="428">
        <v>71501074</v>
      </c>
    </row>
    <row r="721" spans="1:2" s="428" customFormat="1" ht="14.25" customHeight="1" x14ac:dyDescent="0.2">
      <c r="A721" s="428" t="s">
        <v>3113</v>
      </c>
      <c r="B721" s="428">
        <v>66190084</v>
      </c>
    </row>
    <row r="722" spans="1:2" s="428" customFormat="1" ht="14.25" customHeight="1" x14ac:dyDescent="0.2">
      <c r="A722" s="428" t="s">
        <v>3114</v>
      </c>
      <c r="B722" s="428">
        <v>70587698</v>
      </c>
    </row>
    <row r="723" spans="1:2" s="428" customFormat="1" ht="14.25" customHeight="1" x14ac:dyDescent="0.2">
      <c r="A723" s="428" t="s">
        <v>3115</v>
      </c>
      <c r="B723" s="428">
        <v>71688474</v>
      </c>
    </row>
    <row r="724" spans="1:2" s="428" customFormat="1" ht="14.25" customHeight="1" x14ac:dyDescent="0.2">
      <c r="A724" s="428" t="s">
        <v>3116</v>
      </c>
      <c r="B724" s="428">
        <v>71501074</v>
      </c>
    </row>
    <row r="725" spans="1:2" s="428" customFormat="1" ht="14.25" customHeight="1" x14ac:dyDescent="0.2">
      <c r="A725" s="428" t="s">
        <v>3117</v>
      </c>
      <c r="B725" s="428">
        <v>63887061</v>
      </c>
    </row>
    <row r="726" spans="1:2" s="428" customFormat="1" ht="14.25" customHeight="1" x14ac:dyDescent="0.2">
      <c r="A726" s="428" t="s">
        <v>3118</v>
      </c>
      <c r="B726" s="428">
        <v>66542556</v>
      </c>
    </row>
    <row r="727" spans="1:2" s="428" customFormat="1" ht="14.25" customHeight="1" x14ac:dyDescent="0.2">
      <c r="A727" s="428" t="s">
        <v>3119</v>
      </c>
      <c r="B727" s="428">
        <v>68845579</v>
      </c>
    </row>
    <row r="728" spans="1:2" s="428" customFormat="1" ht="14.25" customHeight="1" x14ac:dyDescent="0.2">
      <c r="A728" s="428" t="s">
        <v>3120</v>
      </c>
      <c r="B728" s="428">
        <v>73283187</v>
      </c>
    </row>
    <row r="729" spans="1:2" s="428" customFormat="1" ht="14.25" customHeight="1" x14ac:dyDescent="0.2">
      <c r="A729" s="428" t="s">
        <v>3121</v>
      </c>
      <c r="B729" s="428">
        <v>54558941</v>
      </c>
    </row>
    <row r="730" spans="1:2" s="428" customFormat="1" ht="14.25" customHeight="1" x14ac:dyDescent="0.2">
      <c r="A730" s="428" t="s">
        <v>3122</v>
      </c>
      <c r="B730" s="428">
        <v>69198051</v>
      </c>
    </row>
    <row r="731" spans="1:2" s="428" customFormat="1" ht="14.25" customHeight="1" x14ac:dyDescent="0.2">
      <c r="A731" s="428" t="s">
        <v>3123</v>
      </c>
      <c r="B731" s="428">
        <v>63887061</v>
      </c>
    </row>
    <row r="732" spans="1:2" s="428" customFormat="1" ht="14.25" customHeight="1" x14ac:dyDescent="0.2">
      <c r="A732" s="428" t="s">
        <v>3124</v>
      </c>
      <c r="B732" s="428">
        <v>63887061</v>
      </c>
    </row>
    <row r="733" spans="1:2" s="428" customFormat="1" ht="14.25" customHeight="1" x14ac:dyDescent="0.2">
      <c r="A733" s="428" t="s">
        <v>3125</v>
      </c>
      <c r="B733" s="428">
        <v>71853546</v>
      </c>
    </row>
    <row r="734" spans="1:2" s="428" customFormat="1" ht="14.25" customHeight="1" x14ac:dyDescent="0.2">
      <c r="A734" s="428" t="s">
        <v>3126</v>
      </c>
      <c r="B734" s="428">
        <v>71688474</v>
      </c>
    </row>
    <row r="735" spans="1:2" s="428" customFormat="1" ht="14.25" customHeight="1" x14ac:dyDescent="0.2">
      <c r="A735" s="428" t="s">
        <v>3127</v>
      </c>
      <c r="B735" s="428">
        <v>68626284</v>
      </c>
    </row>
    <row r="736" spans="1:2" s="428" customFormat="1" ht="14.25" customHeight="1" x14ac:dyDescent="0.2">
      <c r="A736" s="428" t="s">
        <v>3128</v>
      </c>
      <c r="B736" s="428">
        <v>74343969</v>
      </c>
    </row>
    <row r="737" spans="1:2" s="428" customFormat="1" ht="14.25" customHeight="1" x14ac:dyDescent="0.2">
      <c r="A737" s="428" t="s">
        <v>3129</v>
      </c>
      <c r="B737" s="428">
        <v>69188484</v>
      </c>
    </row>
    <row r="738" spans="1:2" s="428" customFormat="1" ht="14.25" customHeight="1" x14ac:dyDescent="0.2">
      <c r="A738" s="428" t="s">
        <v>3130</v>
      </c>
      <c r="B738" s="428">
        <v>71843979</v>
      </c>
    </row>
    <row r="739" spans="1:2" s="428" customFormat="1" ht="14.25" customHeight="1" x14ac:dyDescent="0.2">
      <c r="A739" s="428" t="s">
        <v>3131</v>
      </c>
      <c r="B739" s="428">
        <v>56232941</v>
      </c>
    </row>
    <row r="740" spans="1:2" s="428" customFormat="1" ht="14.25" customHeight="1" x14ac:dyDescent="0.2">
      <c r="A740" s="428" t="s">
        <v>3132</v>
      </c>
      <c r="B740" s="428">
        <v>74124674</v>
      </c>
    </row>
    <row r="741" spans="1:2" s="428" customFormat="1" ht="14.25" customHeight="1" x14ac:dyDescent="0.2">
      <c r="A741" s="428" t="s">
        <v>3133</v>
      </c>
      <c r="B741" s="428">
        <v>77154969</v>
      </c>
    </row>
    <row r="742" spans="1:2" s="428" customFormat="1" ht="14.25" customHeight="1" x14ac:dyDescent="0.2">
      <c r="A742" s="428" t="s">
        <v>3134</v>
      </c>
      <c r="B742" s="428">
        <v>69188484</v>
      </c>
    </row>
    <row r="743" spans="1:2" s="428" customFormat="1" ht="14.25" customHeight="1" x14ac:dyDescent="0.2">
      <c r="A743" s="428" t="s">
        <v>3135</v>
      </c>
      <c r="B743" s="428">
        <v>68095979</v>
      </c>
    </row>
    <row r="744" spans="1:2" s="428" customFormat="1" ht="14.25" customHeight="1" x14ac:dyDescent="0.2">
      <c r="A744" s="428" t="s">
        <v>3136</v>
      </c>
      <c r="B744" s="428">
        <v>74846177</v>
      </c>
    </row>
    <row r="745" spans="1:2" s="428" customFormat="1" ht="14.25" customHeight="1" x14ac:dyDescent="0.2">
      <c r="A745" s="428" t="s">
        <v>3137</v>
      </c>
      <c r="B745" s="428">
        <v>70751474</v>
      </c>
    </row>
    <row r="746" spans="1:2" s="428" customFormat="1" ht="14.25" customHeight="1" x14ac:dyDescent="0.2">
      <c r="A746" s="428" t="s">
        <v>3138</v>
      </c>
      <c r="B746" s="428">
        <v>70284787</v>
      </c>
    </row>
    <row r="747" spans="1:2" s="428" customFormat="1" ht="14.25" customHeight="1" x14ac:dyDescent="0.2">
      <c r="A747" s="428" t="s">
        <v>3139</v>
      </c>
      <c r="B747" s="428">
        <v>68095979</v>
      </c>
    </row>
    <row r="748" spans="1:2" s="428" customFormat="1" ht="14.25" customHeight="1" x14ac:dyDescent="0.2">
      <c r="A748" s="428" t="s">
        <v>3140</v>
      </c>
      <c r="B748" s="428">
        <v>72190682</v>
      </c>
    </row>
    <row r="749" spans="1:2" s="428" customFormat="1" ht="14.25" customHeight="1" x14ac:dyDescent="0.2">
      <c r="A749" s="428" t="s">
        <v>3141</v>
      </c>
      <c r="B749" s="428">
        <v>70751474</v>
      </c>
    </row>
    <row r="750" spans="1:2" s="428" customFormat="1" ht="14.25" customHeight="1" x14ac:dyDescent="0.2">
      <c r="A750" s="428" t="s">
        <v>3142</v>
      </c>
      <c r="B750" s="428">
        <v>68095979</v>
      </c>
    </row>
    <row r="751" spans="1:2" s="428" customFormat="1" ht="14.25" customHeight="1" x14ac:dyDescent="0.2">
      <c r="A751" s="428" t="s">
        <v>3143</v>
      </c>
      <c r="B751" s="428">
        <v>68095979</v>
      </c>
    </row>
    <row r="752" spans="1:2" s="428" customFormat="1" ht="14.25" customHeight="1" x14ac:dyDescent="0.2">
      <c r="A752" s="428" t="s">
        <v>3144</v>
      </c>
      <c r="B752" s="428">
        <v>74846177</v>
      </c>
    </row>
    <row r="753" spans="1:2" s="428" customFormat="1" ht="14.25" customHeight="1" x14ac:dyDescent="0.2">
      <c r="A753" s="428" t="s">
        <v>3145</v>
      </c>
      <c r="B753" s="428">
        <v>72812874</v>
      </c>
    </row>
    <row r="754" spans="1:2" s="428" customFormat="1" ht="14.25" customHeight="1" x14ac:dyDescent="0.2">
      <c r="A754" s="428" t="s">
        <v>3146</v>
      </c>
      <c r="B754" s="428">
        <v>67689284</v>
      </c>
    </row>
    <row r="755" spans="1:2" s="428" customFormat="1" ht="14.25" customHeight="1" x14ac:dyDescent="0.2">
      <c r="A755" s="428" t="s">
        <v>3147</v>
      </c>
      <c r="B755" s="428">
        <v>75783177</v>
      </c>
    </row>
    <row r="756" spans="1:2" s="428" customFormat="1" ht="14.25" customHeight="1" x14ac:dyDescent="0.2">
      <c r="A756" s="428" t="s">
        <v>3148</v>
      </c>
      <c r="B756" s="428">
        <v>60055931</v>
      </c>
    </row>
    <row r="757" spans="1:2" s="428" customFormat="1" ht="14.25" customHeight="1" x14ac:dyDescent="0.2">
      <c r="A757" s="428" t="s">
        <v>3149</v>
      </c>
      <c r="B757" s="428">
        <v>63887061</v>
      </c>
    </row>
    <row r="758" spans="1:2" s="428" customFormat="1" ht="14.25" customHeight="1" x14ac:dyDescent="0.2">
      <c r="A758" s="428" t="s">
        <v>3150</v>
      </c>
      <c r="B758" s="428">
        <v>65980356</v>
      </c>
    </row>
    <row r="759" spans="1:2" s="428" customFormat="1" ht="14.25" customHeight="1" x14ac:dyDescent="0.2">
      <c r="A759" s="428" t="s">
        <v>3164</v>
      </c>
      <c r="B759" s="428">
        <v>66542556</v>
      </c>
    </row>
    <row r="760" spans="1:2" s="428" customFormat="1" ht="14.25" customHeight="1" x14ac:dyDescent="0.2">
      <c r="A760" s="428" t="s">
        <v>3165</v>
      </c>
      <c r="B760" s="428">
        <v>68823251</v>
      </c>
    </row>
    <row r="761" spans="1:2" s="428" customFormat="1" ht="14.25" customHeight="1" x14ac:dyDescent="0.2">
      <c r="A761" s="428" t="s">
        <v>2480</v>
      </c>
      <c r="B761" s="428">
        <v>63887061</v>
      </c>
    </row>
    <row r="762" spans="1:2" s="428" customFormat="1" ht="14.25" customHeight="1" x14ac:dyDescent="0.2">
      <c r="A762" s="428" t="s">
        <v>3151</v>
      </c>
      <c r="B762" s="428">
        <v>53069235</v>
      </c>
    </row>
    <row r="763" spans="1:2" s="428" customFormat="1" ht="14.25" customHeight="1" x14ac:dyDescent="0.2">
      <c r="A763" s="428" t="s">
        <v>3152</v>
      </c>
      <c r="B763" s="428">
        <v>80059266</v>
      </c>
    </row>
    <row r="764" spans="1:2" s="428" customFormat="1" ht="14.25" customHeight="1" x14ac:dyDescent="0.2">
      <c r="A764" s="428" t="s">
        <v>3153</v>
      </c>
      <c r="B764" s="428">
        <v>63887061</v>
      </c>
    </row>
    <row r="765" spans="1:2" s="428" customFormat="1" ht="14.25" customHeight="1" x14ac:dyDescent="0.2">
      <c r="A765" s="428" t="s">
        <v>2870</v>
      </c>
      <c r="B765" s="428">
        <v>69463298</v>
      </c>
    </row>
    <row r="766" spans="1:2" s="428" customFormat="1" ht="14.25" customHeight="1" x14ac:dyDescent="0.2">
      <c r="A766" s="428" t="s">
        <v>3154</v>
      </c>
      <c r="B766" s="428">
        <v>66542556</v>
      </c>
    </row>
    <row r="767" spans="1:2" s="428" customFormat="1" ht="14.25" customHeight="1" x14ac:dyDescent="0.2">
      <c r="A767" s="428" t="s">
        <v>3160</v>
      </c>
      <c r="B767" s="428">
        <v>63483730</v>
      </c>
    </row>
    <row r="768" spans="1:2" s="428" customFormat="1" ht="14.25" customHeight="1" x14ac:dyDescent="0.2">
      <c r="A768" s="428" t="s">
        <v>3161</v>
      </c>
      <c r="B768" s="428">
        <v>74039534</v>
      </c>
    </row>
    <row r="769" spans="1:2" s="428" customFormat="1" ht="14.25" customHeight="1" x14ac:dyDescent="0.2">
      <c r="A769" s="428" t="s">
        <v>3162</v>
      </c>
      <c r="B769" s="428">
        <v>69023844</v>
      </c>
    </row>
    <row r="770" spans="1:2" s="428" customFormat="1" ht="14.25" customHeight="1" x14ac:dyDescent="0.2">
      <c r="A770" s="428" t="s">
        <v>3163</v>
      </c>
      <c r="B770" s="428">
        <v>66542556</v>
      </c>
    </row>
    <row r="771" spans="1:2" s="428" customFormat="1" ht="14.25" customHeight="1" x14ac:dyDescent="0.2">
      <c r="A771" s="428" t="s">
        <v>3155</v>
      </c>
      <c r="B771" s="428">
        <v>73841473</v>
      </c>
    </row>
    <row r="772" spans="1:2" s="428" customFormat="1" ht="14.25" customHeight="1" x14ac:dyDescent="0.2">
      <c r="A772" s="428" t="s">
        <v>3156</v>
      </c>
      <c r="B772" s="428">
        <v>65386717</v>
      </c>
    </row>
    <row r="773" spans="1:2" s="428" customFormat="1" ht="14.25" customHeight="1" x14ac:dyDescent="0.2">
      <c r="A773" s="428" t="s">
        <v>3157</v>
      </c>
      <c r="B773" s="428">
        <v>70016542</v>
      </c>
    </row>
    <row r="774" spans="1:2" s="428" customFormat="1" ht="14.25" customHeight="1" x14ac:dyDescent="0.2">
      <c r="A774" s="428" t="s">
        <v>3158</v>
      </c>
      <c r="B774" s="428">
        <v>70488581</v>
      </c>
    </row>
    <row r="775" spans="1:2" s="428" customFormat="1" ht="14.25" customHeight="1" x14ac:dyDescent="0.2">
      <c r="A775" s="428" t="s">
        <v>3159</v>
      </c>
      <c r="B775" s="428">
        <v>73911415</v>
      </c>
    </row>
    <row r="776" spans="1:2" s="428" customFormat="1" ht="14.25" customHeight="1" x14ac:dyDescent="0.2">
      <c r="A776" s="428" t="s">
        <v>3339</v>
      </c>
      <c r="B776" s="428">
        <v>27533375</v>
      </c>
    </row>
    <row r="777" spans="1:2" s="428" customFormat="1" ht="14.25" customHeight="1" x14ac:dyDescent="0.2">
      <c r="A777" s="428" t="s">
        <v>3279</v>
      </c>
      <c r="B777" s="428">
        <v>57171246</v>
      </c>
    </row>
    <row r="778" spans="1:2" s="428" customFormat="1" ht="14.25" customHeight="1" x14ac:dyDescent="0.2">
      <c r="A778" s="428" t="s">
        <v>3279</v>
      </c>
      <c r="B778" s="428">
        <v>21628902</v>
      </c>
    </row>
    <row r="779" spans="1:2" s="428" customFormat="1" ht="14.25" customHeight="1" x14ac:dyDescent="0.2">
      <c r="A779" s="428" t="s">
        <v>3301</v>
      </c>
      <c r="B779" s="428">
        <v>69319144</v>
      </c>
    </row>
    <row r="780" spans="1:2" s="428" customFormat="1" ht="14.25" customHeight="1" x14ac:dyDescent="0.2">
      <c r="A780" s="428" t="s">
        <v>3301</v>
      </c>
      <c r="B780" s="428">
        <v>25027448</v>
      </c>
    </row>
    <row r="781" spans="1:2" s="428" customFormat="1" ht="14.25" customHeight="1" x14ac:dyDescent="0.2">
      <c r="A781" s="428" t="s">
        <v>3282</v>
      </c>
      <c r="B781" s="428">
        <v>72153176</v>
      </c>
    </row>
    <row r="782" spans="1:2" s="428" customFormat="1" ht="14.25" customHeight="1" x14ac:dyDescent="0.2">
      <c r="A782" s="428" t="s">
        <v>3282</v>
      </c>
      <c r="B782" s="428">
        <v>25947571</v>
      </c>
    </row>
    <row r="783" spans="1:2" s="428" customFormat="1" ht="14.25" customHeight="1" x14ac:dyDescent="0.2">
      <c r="A783" s="428" t="s">
        <v>3338</v>
      </c>
      <c r="B783" s="428">
        <v>66958949</v>
      </c>
    </row>
    <row r="784" spans="1:2" s="428" customFormat="1" ht="14.25" customHeight="1" x14ac:dyDescent="0.2">
      <c r="A784" s="428" t="s">
        <v>3338</v>
      </c>
      <c r="B784" s="428">
        <v>25027448</v>
      </c>
    </row>
    <row r="785" spans="1:2" s="428" customFormat="1" ht="14.25" customHeight="1" x14ac:dyDescent="0.2">
      <c r="A785" s="428" t="s">
        <v>3229</v>
      </c>
      <c r="B785" s="428">
        <v>42242642</v>
      </c>
    </row>
    <row r="786" spans="1:2" s="428" customFormat="1" ht="14.25" customHeight="1" x14ac:dyDescent="0.2">
      <c r="A786" s="428" t="s">
        <v>3219</v>
      </c>
      <c r="B786" s="428">
        <v>63887061</v>
      </c>
    </row>
    <row r="787" spans="1:2" s="428" customFormat="1" ht="14.25" customHeight="1" x14ac:dyDescent="0.2">
      <c r="A787" s="428" t="s">
        <v>3219</v>
      </c>
      <c r="B787" s="428">
        <v>6224646</v>
      </c>
    </row>
    <row r="788" spans="1:2" s="428" customFormat="1" ht="14.25" customHeight="1" x14ac:dyDescent="0.2">
      <c r="A788" s="428" t="s">
        <v>3231</v>
      </c>
      <c r="B788" s="428">
        <v>59905717</v>
      </c>
    </row>
    <row r="789" spans="1:2" s="428" customFormat="1" ht="14.25" customHeight="1" x14ac:dyDescent="0.2">
      <c r="A789" s="428" t="s">
        <v>3220</v>
      </c>
      <c r="B789" s="428">
        <v>70587698</v>
      </c>
    </row>
    <row r="790" spans="1:2" s="428" customFormat="1" ht="14.25" customHeight="1" x14ac:dyDescent="0.2">
      <c r="A790" s="428" t="s">
        <v>3220</v>
      </c>
      <c r="B790" s="428">
        <v>6656828</v>
      </c>
    </row>
    <row r="791" spans="1:2" s="428" customFormat="1" ht="14.25" customHeight="1" x14ac:dyDescent="0.2">
      <c r="A791" s="428" t="s">
        <v>3284</v>
      </c>
      <c r="B791" s="428">
        <v>69198051</v>
      </c>
    </row>
    <row r="792" spans="1:2" s="428" customFormat="1" ht="14.25" customHeight="1" x14ac:dyDescent="0.2">
      <c r="A792" s="428" t="s">
        <v>3284</v>
      </c>
      <c r="B792" s="428">
        <v>6755745</v>
      </c>
    </row>
    <row r="793" spans="1:2" s="428" customFormat="1" ht="14.25" customHeight="1" x14ac:dyDescent="0.2">
      <c r="A793" s="428" t="s">
        <v>3225</v>
      </c>
      <c r="B793" s="428">
        <v>51433384</v>
      </c>
    </row>
    <row r="794" spans="1:2" s="428" customFormat="1" ht="14.25" customHeight="1" x14ac:dyDescent="0.2">
      <c r="A794" s="428" t="s">
        <v>3228</v>
      </c>
      <c r="B794" s="428">
        <v>63887061</v>
      </c>
    </row>
    <row r="795" spans="1:2" s="428" customFormat="1" ht="14.25" customHeight="1" x14ac:dyDescent="0.2">
      <c r="A795" s="428" t="s">
        <v>3253</v>
      </c>
      <c r="B795" s="428">
        <v>47710171</v>
      </c>
    </row>
    <row r="796" spans="1:2" s="428" customFormat="1" ht="14.25" customHeight="1" x14ac:dyDescent="0.2">
      <c r="A796" s="428" t="s">
        <v>3315</v>
      </c>
      <c r="B796" s="428">
        <v>65761061</v>
      </c>
    </row>
    <row r="797" spans="1:2" s="428" customFormat="1" ht="14.25" customHeight="1" x14ac:dyDescent="0.2">
      <c r="A797" s="428" t="s">
        <v>3223</v>
      </c>
      <c r="B797" s="428">
        <v>63887061</v>
      </c>
    </row>
    <row r="798" spans="1:2" s="428" customFormat="1" ht="14.25" customHeight="1" x14ac:dyDescent="0.2">
      <c r="A798" s="428" t="s">
        <v>3223</v>
      </c>
      <c r="B798" s="428">
        <v>6224646</v>
      </c>
    </row>
    <row r="799" spans="1:2" s="428" customFormat="1" ht="14.25" customHeight="1" x14ac:dyDescent="0.2">
      <c r="A799" s="428" t="s">
        <v>3286</v>
      </c>
      <c r="B799" s="428">
        <v>53069235</v>
      </c>
    </row>
    <row r="800" spans="1:2" s="428" customFormat="1" ht="14.25" customHeight="1" x14ac:dyDescent="0.2">
      <c r="A800" s="428" t="s">
        <v>3286</v>
      </c>
      <c r="B800" s="428">
        <v>22682443</v>
      </c>
    </row>
    <row r="801" spans="1:2" s="428" customFormat="1" ht="14.25" customHeight="1" x14ac:dyDescent="0.2">
      <c r="A801" s="428" t="s">
        <v>3257</v>
      </c>
      <c r="B801" s="428">
        <v>69198051</v>
      </c>
    </row>
    <row r="802" spans="1:2" s="428" customFormat="1" ht="14.25" customHeight="1" x14ac:dyDescent="0.2">
      <c r="A802" s="428" t="s">
        <v>3257</v>
      </c>
      <c r="B802" s="428">
        <v>66387051</v>
      </c>
    </row>
    <row r="803" spans="1:2" s="428" customFormat="1" ht="14.25" customHeight="1" x14ac:dyDescent="0.2">
      <c r="A803" s="428" t="s">
        <v>3241</v>
      </c>
      <c r="B803" s="428">
        <v>73087688</v>
      </c>
    </row>
    <row r="804" spans="1:2" s="428" customFormat="1" ht="14.25" customHeight="1" x14ac:dyDescent="0.2">
      <c r="A804" s="428" t="s">
        <v>3241</v>
      </c>
      <c r="B804" s="428">
        <v>16759257</v>
      </c>
    </row>
    <row r="805" spans="1:2" s="428" customFormat="1" ht="14.25" customHeight="1" x14ac:dyDescent="0.2">
      <c r="A805" s="428" t="s">
        <v>3289</v>
      </c>
      <c r="B805" s="428">
        <v>69198051</v>
      </c>
    </row>
    <row r="806" spans="1:2" s="428" customFormat="1" ht="14.25" customHeight="1" x14ac:dyDescent="0.2">
      <c r="A806" s="428" t="s">
        <v>3290</v>
      </c>
      <c r="B806" s="428">
        <v>67776698</v>
      </c>
    </row>
    <row r="807" spans="1:2" s="428" customFormat="1" ht="14.25" customHeight="1" x14ac:dyDescent="0.2">
      <c r="A807" s="428" t="s">
        <v>3290</v>
      </c>
      <c r="B807" s="428">
        <v>64965698</v>
      </c>
    </row>
    <row r="808" spans="1:2" s="428" customFormat="1" ht="14.25" customHeight="1" x14ac:dyDescent="0.2">
      <c r="A808" s="428" t="s">
        <v>3249</v>
      </c>
      <c r="B808" s="428">
        <v>45435668</v>
      </c>
    </row>
    <row r="809" spans="1:2" s="428" customFormat="1" ht="14.25" customHeight="1" x14ac:dyDescent="0.2">
      <c r="A809" s="428" t="s">
        <v>3252</v>
      </c>
      <c r="B809" s="428">
        <v>41113524</v>
      </c>
    </row>
    <row r="810" spans="1:2" s="428" customFormat="1" ht="14.25" customHeight="1" x14ac:dyDescent="0.2">
      <c r="A810" s="428" t="s">
        <v>3240</v>
      </c>
      <c r="B810" s="428">
        <v>65011461</v>
      </c>
    </row>
    <row r="811" spans="1:2" s="428" customFormat="1" ht="14.25" customHeight="1" x14ac:dyDescent="0.2">
      <c r="A811" s="428" t="s">
        <v>3244</v>
      </c>
      <c r="B811" s="428">
        <v>52511235</v>
      </c>
    </row>
    <row r="812" spans="1:2" s="428" customFormat="1" ht="14.25" customHeight="1" x14ac:dyDescent="0.2">
      <c r="A812" s="428" t="s">
        <v>3320</v>
      </c>
      <c r="B812" s="428">
        <v>63887061</v>
      </c>
    </row>
    <row r="813" spans="1:2" s="428" customFormat="1" ht="14.25" customHeight="1" x14ac:dyDescent="0.2">
      <c r="A813" s="428" t="s">
        <v>3237</v>
      </c>
      <c r="B813" s="428">
        <v>66542556</v>
      </c>
    </row>
    <row r="814" spans="1:2" s="428" customFormat="1" ht="14.25" customHeight="1" x14ac:dyDescent="0.2">
      <c r="A814" s="428" t="s">
        <v>3237</v>
      </c>
      <c r="B814" s="428">
        <v>28139374</v>
      </c>
    </row>
  </sheetData>
  <pageMargins left="0.39370078740157499" right="0.47244094488188998" top="0.511811023622047" bottom="0.47244094488188998" header="0.31496062992126" footer="0.31496062992126"/>
  <pageSetup paperSize="9" scale="8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M834"/>
  <sheetViews>
    <sheetView rightToLeft="1" zoomScale="90" zoomScaleNormal="90" workbookViewId="0">
      <pane xSplit="6" ySplit="5" topLeftCell="BC807" activePane="bottomRight" state="frozen"/>
      <selection pane="topRight" activeCell="G1" sqref="G1"/>
      <selection pane="bottomLeft" activeCell="A6" sqref="A6"/>
      <selection pane="bottomRight" activeCell="BT834" sqref="BT834"/>
    </sheetView>
  </sheetViews>
  <sheetFormatPr defaultColWidth="11.75" defaultRowHeight="19.5" x14ac:dyDescent="0.2"/>
  <cols>
    <col min="1" max="1" width="6.375" style="190" customWidth="1"/>
    <col min="2" max="2" width="5.625" style="60" customWidth="1"/>
    <col min="3" max="3" width="4.875" style="54" bestFit="1" customWidth="1"/>
    <col min="4" max="4" width="8.375" style="54" bestFit="1" customWidth="1"/>
    <col min="5" max="6" width="12" style="60" customWidth="1"/>
    <col min="7" max="11" width="12" style="54" customWidth="1"/>
    <col min="12" max="12" width="9.75" style="54" customWidth="1"/>
    <col min="13" max="13" width="13.75" style="56" customWidth="1"/>
    <col min="14" max="16" width="9.25" style="56" customWidth="1"/>
    <col min="17" max="21" width="9.25" style="54" customWidth="1"/>
    <col min="22" max="23" width="7.75" style="54" customWidth="1"/>
    <col min="24" max="25" width="9.375" style="54" customWidth="1"/>
    <col min="26" max="31" width="9.375" style="57" customWidth="1"/>
    <col min="32" max="40" width="11.375" style="57" customWidth="1"/>
    <col min="41" max="44" width="8" style="57" customWidth="1"/>
    <col min="45" max="45" width="13.625" style="57" customWidth="1"/>
    <col min="46" max="46" width="14.625" style="57" customWidth="1"/>
    <col min="47" max="47" width="15.25" style="57" customWidth="1"/>
    <col min="48" max="48" width="13.625" style="57" customWidth="1"/>
    <col min="49" max="49" width="11.875" style="57" customWidth="1"/>
    <col min="50" max="50" width="12.375" style="57" customWidth="1"/>
    <col min="51" max="51" width="7.125" style="61" customWidth="1"/>
    <col min="52" max="57" width="7.125" style="57" customWidth="1"/>
    <col min="58" max="58" width="11.625" style="57" customWidth="1"/>
    <col min="59" max="59" width="13.125" style="57" customWidth="1"/>
    <col min="60" max="60" width="13.25" style="57" customWidth="1"/>
    <col min="61" max="62" width="12.125" style="57" customWidth="1"/>
    <col min="63" max="63" width="11.125" style="57" customWidth="1"/>
    <col min="64" max="64" width="9.375" style="57" customWidth="1"/>
    <col min="65" max="65" width="8.875" style="57" customWidth="1"/>
    <col min="66" max="66" width="12.125" style="57" customWidth="1"/>
    <col min="67" max="67" width="12.625" style="57" customWidth="1"/>
    <col min="68" max="68" width="12.25" style="57" customWidth="1"/>
    <col min="69" max="69" width="12.875" style="57" customWidth="1"/>
    <col min="70" max="70" width="10.125" style="57" customWidth="1"/>
    <col min="71" max="71" width="13" style="57" customWidth="1"/>
    <col min="72" max="72" width="13.875" style="57" bestFit="1" customWidth="1"/>
    <col min="73" max="73" width="11.625" style="57" customWidth="1"/>
    <col min="74" max="74" width="10.75" style="58" customWidth="1"/>
    <col min="75" max="75" width="12.625" style="57" customWidth="1"/>
    <col min="76" max="76" width="13.125" style="57" customWidth="1"/>
    <col min="77" max="77" width="14.375" style="57" customWidth="1"/>
    <col min="78" max="81" width="8.375" style="54" customWidth="1"/>
    <col min="82" max="82" width="12.625" style="54" customWidth="1"/>
    <col min="83" max="83" width="12.625" style="54" bestFit="1" customWidth="1"/>
    <col min="84" max="84" width="12.625" style="54" customWidth="1"/>
    <col min="85" max="94" width="11.75" style="54"/>
    <col min="95" max="95" width="14.125" style="54" customWidth="1"/>
    <col min="96" max="100" width="13" style="54" customWidth="1"/>
    <col min="101" max="101" width="11.75" style="54"/>
    <col min="102" max="102" width="12.25" style="54" bestFit="1" customWidth="1"/>
    <col min="103" max="103" width="11.75" style="54"/>
    <col min="104" max="104" width="16.875" style="54" bestFit="1" customWidth="1"/>
    <col min="105" max="105" width="13.125" style="54" bestFit="1" customWidth="1"/>
    <col min="106" max="106" width="11.75" style="54"/>
    <col min="107" max="107" width="12.875" style="54" bestFit="1" customWidth="1"/>
    <col min="108" max="108" width="11.75" style="54"/>
    <col min="109" max="109" width="13.625" style="54" bestFit="1" customWidth="1"/>
    <col min="110" max="110" width="13.375" style="54" bestFit="1" customWidth="1"/>
    <col min="111" max="111" width="15.375" style="54" bestFit="1" customWidth="1"/>
    <col min="112" max="112" width="14.25" style="54" bestFit="1" customWidth="1"/>
    <col min="113" max="113" width="15.125" style="54" customWidth="1"/>
    <col min="114" max="114" width="19.75" style="54" customWidth="1"/>
    <col min="115" max="115" width="15.625" style="54" customWidth="1"/>
    <col min="116" max="116" width="14" style="54" bestFit="1" customWidth="1"/>
    <col min="117" max="117" width="12.125" style="54" bestFit="1" customWidth="1"/>
    <col min="118" max="16384" width="11.75" style="54"/>
  </cols>
  <sheetData>
    <row r="1" spans="1:117" ht="33.75" x14ac:dyDescent="0.2">
      <c r="A1" s="451" t="s">
        <v>20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1"/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1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1"/>
      <c r="BV1" s="451"/>
      <c r="BW1" s="451"/>
      <c r="BX1" s="451"/>
      <c r="BY1" s="451"/>
    </row>
    <row r="2" spans="1:117" ht="30" x14ac:dyDescent="0.2">
      <c r="B2" s="566" t="s">
        <v>3306</v>
      </c>
      <c r="C2" s="566"/>
      <c r="D2" s="566"/>
      <c r="E2" s="566"/>
      <c r="F2" s="566"/>
      <c r="G2" s="566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  <c r="Z2" s="566"/>
      <c r="AA2" s="566"/>
      <c r="AB2" s="566"/>
      <c r="AC2" s="566"/>
      <c r="AD2" s="566"/>
      <c r="AE2" s="566"/>
      <c r="AF2" s="566"/>
      <c r="AG2" s="566"/>
      <c r="AH2" s="566"/>
      <c r="AI2" s="566"/>
      <c r="AJ2" s="566"/>
      <c r="AK2" s="566"/>
      <c r="AL2" s="566"/>
      <c r="AM2" s="566"/>
      <c r="AN2" s="566"/>
      <c r="AO2" s="566"/>
      <c r="AP2" s="566"/>
      <c r="AQ2" s="566"/>
      <c r="AR2" s="566"/>
      <c r="AS2" s="566"/>
      <c r="AT2" s="566"/>
      <c r="AU2" s="566"/>
      <c r="AV2" s="566"/>
      <c r="AW2" s="566"/>
      <c r="AX2" s="566"/>
      <c r="AY2" s="566"/>
      <c r="AZ2" s="566"/>
      <c r="BA2" s="566"/>
      <c r="BB2" s="566"/>
      <c r="BC2" s="566"/>
      <c r="BD2" s="566"/>
      <c r="BE2" s="566"/>
      <c r="BF2" s="566"/>
      <c r="BG2" s="566"/>
      <c r="BH2" s="566"/>
      <c r="BI2" s="566"/>
      <c r="BJ2" s="566"/>
      <c r="BK2" s="566"/>
      <c r="BL2" s="566"/>
      <c r="BM2" s="566"/>
      <c r="BN2" s="566"/>
      <c r="BO2" s="566"/>
      <c r="BP2" s="566"/>
      <c r="BQ2" s="566"/>
      <c r="BR2" s="566"/>
      <c r="BS2" s="566"/>
      <c r="BT2" s="566"/>
      <c r="BU2" s="566"/>
      <c r="BV2" s="566"/>
      <c r="BW2" s="566"/>
      <c r="BX2" s="566"/>
      <c r="BY2" s="566"/>
    </row>
    <row r="3" spans="1:117" ht="2.25" customHeight="1" thickBot="1" x14ac:dyDescent="0.25">
      <c r="M3" s="54"/>
      <c r="N3" s="54"/>
      <c r="O3" s="60"/>
      <c r="P3" s="60"/>
      <c r="Q3" s="60"/>
      <c r="R3" s="60"/>
      <c r="S3" s="60"/>
      <c r="T3" s="60"/>
      <c r="U3" s="60"/>
      <c r="V3" s="60"/>
      <c r="W3" s="60"/>
      <c r="X3" s="60"/>
      <c r="Y3" s="315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Y3" s="57"/>
      <c r="AZ3" s="61"/>
    </row>
    <row r="4" spans="1:117" s="55" customFormat="1" ht="21.75" customHeight="1" thickBot="1" x14ac:dyDescent="0.25">
      <c r="A4" s="191"/>
      <c r="B4" s="571" t="s">
        <v>2388</v>
      </c>
      <c r="C4" s="549" t="s">
        <v>15</v>
      </c>
      <c r="D4" s="551" t="s">
        <v>80</v>
      </c>
      <c r="E4" s="553" t="s">
        <v>29</v>
      </c>
      <c r="F4" s="555" t="s">
        <v>30</v>
      </c>
      <c r="G4" s="557" t="s">
        <v>2411</v>
      </c>
      <c r="H4" s="558"/>
      <c r="I4" s="558"/>
      <c r="J4" s="558"/>
      <c r="K4" s="558"/>
      <c r="L4" s="558"/>
      <c r="M4" s="559"/>
      <c r="N4" s="539" t="s">
        <v>2412</v>
      </c>
      <c r="O4" s="540"/>
      <c r="P4" s="541"/>
      <c r="Q4" s="573" t="s">
        <v>8</v>
      </c>
      <c r="R4" s="574"/>
      <c r="S4" s="574"/>
      <c r="T4" s="574"/>
      <c r="U4" s="575"/>
      <c r="V4" s="573" t="s">
        <v>61</v>
      </c>
      <c r="W4" s="575"/>
      <c r="X4" s="576" t="s">
        <v>2413</v>
      </c>
      <c r="Y4" s="576"/>
      <c r="Z4" s="574"/>
      <c r="AA4" s="574"/>
      <c r="AB4" s="574"/>
      <c r="AC4" s="574"/>
      <c r="AD4" s="574"/>
      <c r="AE4" s="577"/>
      <c r="AF4" s="578" t="s">
        <v>33</v>
      </c>
      <c r="AG4" s="579"/>
      <c r="AH4" s="579"/>
      <c r="AI4" s="579"/>
      <c r="AJ4" s="579"/>
      <c r="AK4" s="579"/>
      <c r="AL4" s="579"/>
      <c r="AM4" s="579"/>
      <c r="AN4" s="579"/>
      <c r="AO4" s="579"/>
      <c r="AP4" s="579"/>
      <c r="AQ4" s="579"/>
      <c r="AR4" s="579"/>
      <c r="AS4" s="580"/>
      <c r="AT4" s="581" t="s">
        <v>4</v>
      </c>
      <c r="AU4" s="583" t="s">
        <v>5</v>
      </c>
      <c r="AV4" s="584"/>
      <c r="AW4" s="584"/>
      <c r="AX4" s="584"/>
      <c r="AY4" s="584"/>
      <c r="AZ4" s="584"/>
      <c r="BA4" s="584"/>
      <c r="BB4" s="585"/>
      <c r="BC4" s="585"/>
      <c r="BD4" s="585"/>
      <c r="BE4" s="586"/>
      <c r="BF4" s="546" t="s">
        <v>6</v>
      </c>
      <c r="BG4" s="535" t="s">
        <v>7</v>
      </c>
      <c r="BH4" s="544" t="s">
        <v>2422</v>
      </c>
      <c r="BI4" s="567" t="s">
        <v>2392</v>
      </c>
      <c r="BJ4" s="569" t="s">
        <v>2393</v>
      </c>
      <c r="BK4" s="569" t="s">
        <v>2394</v>
      </c>
      <c r="BL4" s="569" t="s">
        <v>2391</v>
      </c>
      <c r="BM4" s="564" t="s">
        <v>2395</v>
      </c>
      <c r="BN4" s="535" t="s">
        <v>2396</v>
      </c>
      <c r="BO4" s="544" t="s">
        <v>2397</v>
      </c>
      <c r="BP4" s="564" t="s">
        <v>24</v>
      </c>
      <c r="BQ4" s="533" t="s">
        <v>2398</v>
      </c>
      <c r="BR4" s="535" t="s">
        <v>2399</v>
      </c>
      <c r="BS4" s="533" t="s">
        <v>2400</v>
      </c>
      <c r="BT4" s="560" t="s">
        <v>2401</v>
      </c>
      <c r="BU4" s="544" t="s">
        <v>2402</v>
      </c>
      <c r="BV4" s="562" t="s">
        <v>2403</v>
      </c>
      <c r="BW4" s="533" t="s">
        <v>2404</v>
      </c>
      <c r="BX4" s="533" t="s">
        <v>2405</v>
      </c>
      <c r="BY4" s="533" t="s">
        <v>2406</v>
      </c>
    </row>
    <row r="5" spans="1:117" s="55" customFormat="1" ht="75.75" thickBot="1" x14ac:dyDescent="0.25">
      <c r="A5" s="191"/>
      <c r="B5" s="572"/>
      <c r="C5" s="550"/>
      <c r="D5" s="552"/>
      <c r="E5" s="554"/>
      <c r="F5" s="556"/>
      <c r="G5" s="154" t="s">
        <v>81</v>
      </c>
      <c r="H5" s="155" t="s">
        <v>82</v>
      </c>
      <c r="I5" s="155" t="s">
        <v>16</v>
      </c>
      <c r="J5" s="155" t="s">
        <v>76</v>
      </c>
      <c r="K5" s="155" t="s">
        <v>83</v>
      </c>
      <c r="L5" s="155" t="s">
        <v>2378</v>
      </c>
      <c r="M5" s="156" t="s">
        <v>2379</v>
      </c>
      <c r="N5" s="335" t="s">
        <v>2407</v>
      </c>
      <c r="O5" s="88" t="s">
        <v>2408</v>
      </c>
      <c r="P5" s="363" t="s">
        <v>2409</v>
      </c>
      <c r="Q5" s="154" t="s">
        <v>9</v>
      </c>
      <c r="R5" s="155" t="s">
        <v>31</v>
      </c>
      <c r="S5" s="155" t="s">
        <v>26</v>
      </c>
      <c r="T5" s="155" t="s">
        <v>32</v>
      </c>
      <c r="U5" s="157" t="s">
        <v>84</v>
      </c>
      <c r="V5" s="316" t="s">
        <v>62</v>
      </c>
      <c r="W5" s="317" t="s">
        <v>63</v>
      </c>
      <c r="X5" s="154" t="s">
        <v>3277</v>
      </c>
      <c r="Y5" s="371" t="s">
        <v>3278</v>
      </c>
      <c r="Z5" s="125" t="s">
        <v>2385</v>
      </c>
      <c r="AA5" s="125" t="s">
        <v>2386</v>
      </c>
      <c r="AB5" s="125" t="s">
        <v>2387</v>
      </c>
      <c r="AC5" s="125" t="s">
        <v>0</v>
      </c>
      <c r="AD5" s="125" t="s">
        <v>17</v>
      </c>
      <c r="AE5" s="126" t="s">
        <v>10</v>
      </c>
      <c r="AF5" s="373" t="s">
        <v>2</v>
      </c>
      <c r="AG5" s="374" t="s">
        <v>2386</v>
      </c>
      <c r="AH5" s="374" t="s">
        <v>11</v>
      </c>
      <c r="AI5" s="374" t="s">
        <v>3</v>
      </c>
      <c r="AJ5" s="374" t="s">
        <v>27</v>
      </c>
      <c r="AK5" s="374" t="s">
        <v>12</v>
      </c>
      <c r="AL5" s="374" t="s">
        <v>26</v>
      </c>
      <c r="AM5" s="374" t="s">
        <v>25</v>
      </c>
      <c r="AN5" s="374" t="s">
        <v>84</v>
      </c>
      <c r="AO5" s="374" t="s">
        <v>34</v>
      </c>
      <c r="AP5" s="374" t="s">
        <v>2415</v>
      </c>
      <c r="AQ5" s="374" t="s">
        <v>2416</v>
      </c>
      <c r="AR5" s="374" t="s">
        <v>2417</v>
      </c>
      <c r="AS5" s="375" t="s">
        <v>2418</v>
      </c>
      <c r="AT5" s="582"/>
      <c r="AU5" s="173" t="s">
        <v>14</v>
      </c>
      <c r="AV5" s="158" t="s">
        <v>13</v>
      </c>
      <c r="AW5" s="127" t="s">
        <v>19</v>
      </c>
      <c r="AX5" s="127" t="s">
        <v>36</v>
      </c>
      <c r="AY5" s="158" t="s">
        <v>28</v>
      </c>
      <c r="AZ5" s="159" t="s">
        <v>74</v>
      </c>
      <c r="BA5" s="159" t="s">
        <v>73</v>
      </c>
      <c r="BB5" s="160" t="s">
        <v>2419</v>
      </c>
      <c r="BC5" s="160" t="s">
        <v>2420</v>
      </c>
      <c r="BD5" s="160" t="s">
        <v>2421</v>
      </c>
      <c r="BE5" s="161" t="s">
        <v>60</v>
      </c>
      <c r="BF5" s="547"/>
      <c r="BG5" s="536"/>
      <c r="BH5" s="545"/>
      <c r="BI5" s="568"/>
      <c r="BJ5" s="570"/>
      <c r="BK5" s="570"/>
      <c r="BL5" s="570"/>
      <c r="BM5" s="565"/>
      <c r="BN5" s="536"/>
      <c r="BO5" s="545"/>
      <c r="BP5" s="565"/>
      <c r="BQ5" s="534"/>
      <c r="BR5" s="536"/>
      <c r="BS5" s="534"/>
      <c r="BT5" s="561"/>
      <c r="BU5" s="545"/>
      <c r="BV5" s="563"/>
      <c r="BW5" s="534"/>
      <c r="BX5" s="534"/>
      <c r="BY5" s="534"/>
      <c r="CD5" s="55" t="s">
        <v>3307</v>
      </c>
      <c r="CE5" s="55" t="s">
        <v>14</v>
      </c>
      <c r="CF5" s="55" t="s">
        <v>13</v>
      </c>
      <c r="CG5" s="55" t="s">
        <v>19</v>
      </c>
      <c r="CH5" s="55" t="s">
        <v>36</v>
      </c>
      <c r="CI5" s="55" t="s">
        <v>28</v>
      </c>
      <c r="CJ5" s="55" t="s">
        <v>74</v>
      </c>
      <c r="CK5" s="55" t="s">
        <v>73</v>
      </c>
      <c r="CL5" s="55" t="s">
        <v>2419</v>
      </c>
      <c r="CM5" s="55" t="s">
        <v>2420</v>
      </c>
      <c r="CN5" s="55" t="s">
        <v>2421</v>
      </c>
      <c r="CO5" s="55" t="s">
        <v>60</v>
      </c>
      <c r="CP5" s="55" t="s">
        <v>6</v>
      </c>
      <c r="CQ5" s="55" t="s">
        <v>2404</v>
      </c>
      <c r="CR5" s="55" t="s">
        <v>2422</v>
      </c>
      <c r="CS5" s="55" t="s">
        <v>2392</v>
      </c>
      <c r="CT5" s="55" t="s">
        <v>2393</v>
      </c>
      <c r="CU5" s="55" t="s">
        <v>2394</v>
      </c>
      <c r="CV5" s="55" t="s">
        <v>2391</v>
      </c>
      <c r="CW5" s="55" t="s">
        <v>2395</v>
      </c>
      <c r="CX5" s="55" t="s">
        <v>2396</v>
      </c>
      <c r="CY5" s="55" t="s">
        <v>2397</v>
      </c>
      <c r="CZ5" s="55" t="s">
        <v>24</v>
      </c>
      <c r="DA5" s="55" t="s">
        <v>2398</v>
      </c>
      <c r="DB5" s="55" t="s">
        <v>2399</v>
      </c>
      <c r="DC5" s="55" t="s">
        <v>2400</v>
      </c>
      <c r="DD5" s="55" t="s">
        <v>2401</v>
      </c>
      <c r="DE5" s="55" t="s">
        <v>2402</v>
      </c>
      <c r="DF5" s="55" t="s">
        <v>2403</v>
      </c>
      <c r="DG5" s="55" t="s">
        <v>2404</v>
      </c>
      <c r="DH5" s="407" t="s">
        <v>2405</v>
      </c>
      <c r="DI5" s="407" t="s">
        <v>2406</v>
      </c>
    </row>
    <row r="6" spans="1:117" s="56" customFormat="1" ht="21" x14ac:dyDescent="0.2">
      <c r="A6" s="192">
        <f>885165*3</f>
        <v>2655495</v>
      </c>
      <c r="B6" s="137">
        <f>'آبان 1400'!B7</f>
        <v>1</v>
      </c>
      <c r="C6" s="137">
        <f>'آبان 1400'!C7</f>
        <v>1</v>
      </c>
      <c r="D6" s="137">
        <f>'آبان 1400'!D7</f>
        <v>12810</v>
      </c>
      <c r="E6" s="137" t="str">
        <f>'آبان 1400'!E7</f>
        <v>فیروز</v>
      </c>
      <c r="F6" s="137" t="str">
        <f>'آبان 1400'!F7</f>
        <v>زارعی</v>
      </c>
      <c r="G6" s="137" t="str">
        <f>'آبان 1400'!G7</f>
        <v xml:space="preserve">اداری </v>
      </c>
      <c r="H6" s="137" t="str">
        <f>'آبان 1400'!H7</f>
        <v>تهران</v>
      </c>
      <c r="I6" s="137" t="str">
        <f>'آبان 1400'!I7</f>
        <v>121-800-160413-1</v>
      </c>
      <c r="J6" s="137" t="str">
        <f>'آبان 1400'!J7</f>
        <v>5709701319</v>
      </c>
      <c r="K6" s="137" t="str">
        <f>'آبان 1400'!K7</f>
        <v>0023111388</v>
      </c>
      <c r="L6" s="137" t="str">
        <f>'آبان 1400'!L7</f>
        <v>تهران</v>
      </c>
      <c r="M6" s="137" t="str">
        <f>'آبان 1400'!M7</f>
        <v>اداری-کارشناسی</v>
      </c>
      <c r="N6" s="364">
        <f>'آبان 1400'!N7</f>
        <v>0</v>
      </c>
      <c r="O6" s="365">
        <f>'آبان 1400'!O7</f>
        <v>0</v>
      </c>
      <c r="P6" s="366">
        <f>'آبان 1400'!P7</f>
        <v>0</v>
      </c>
      <c r="Q6" s="362">
        <f>'آبان 1400'!Q7</f>
        <v>30</v>
      </c>
      <c r="R6" s="362">
        <f>'آبان 1400'!R7</f>
        <v>40</v>
      </c>
      <c r="S6" s="362">
        <f>'آبان 1400'!S7</f>
        <v>0</v>
      </c>
      <c r="T6" s="362">
        <f>'آبان 1400'!T7</f>
        <v>0</v>
      </c>
      <c r="U6" s="138">
        <f>'آبان 1400'!U7</f>
        <v>0</v>
      </c>
      <c r="V6" s="364">
        <f>'آبان 1400'!W7</f>
        <v>0</v>
      </c>
      <c r="W6" s="366">
        <f>'آبان 1400'!X7</f>
        <v>0</v>
      </c>
      <c r="X6" s="370">
        <f>'آبان 1400'!Y7</f>
        <v>1</v>
      </c>
      <c r="Y6" s="370">
        <f>'آبان 1400'!Z7</f>
        <v>1</v>
      </c>
      <c r="Z6" s="139">
        <f>'آبان 1400'!AA7</f>
        <v>1477052</v>
      </c>
      <c r="AA6" s="139">
        <f>'آبان 1400'!AB7</f>
        <v>46667</v>
      </c>
      <c r="AB6" s="139">
        <f>'آبان 1400'!AC7</f>
        <v>1523719</v>
      </c>
      <c r="AC6" s="139">
        <f>'آبان 1400'!AD7</f>
        <v>4500000</v>
      </c>
      <c r="AD6" s="139">
        <f>'آبان 1400'!AE7</f>
        <v>6000000</v>
      </c>
      <c r="AE6" s="140">
        <f>'آبان 1400'!AF7</f>
        <v>290891.80909090908</v>
      </c>
      <c r="AF6" s="376">
        <f>'آبان 1400'!AG7</f>
        <v>44311560</v>
      </c>
      <c r="AG6" s="377">
        <f>'آبان 1400'!AH7</f>
        <v>1400010</v>
      </c>
      <c r="AH6" s="377">
        <f>'آبان 1400'!AI7</f>
        <v>11635672.363636363</v>
      </c>
      <c r="AI6" s="377">
        <f>'آبان 1400'!AJ7</f>
        <v>2655495</v>
      </c>
      <c r="AJ6" s="377">
        <f>'آبان 1400'!AK7</f>
        <v>4500000</v>
      </c>
      <c r="AK6" s="377">
        <f>'آبان 1400'!AL7</f>
        <v>6000000</v>
      </c>
      <c r="AL6" s="377">
        <f>'آبان 1400'!AM7</f>
        <v>0</v>
      </c>
      <c r="AM6" s="377">
        <f>'آبان 1400'!AN7</f>
        <v>0</v>
      </c>
      <c r="AN6" s="377">
        <f>'آبان 1400'!AO7</f>
        <v>0</v>
      </c>
      <c r="AO6" s="377">
        <f>'آبان 1400'!AP7</f>
        <v>3200000</v>
      </c>
      <c r="AP6" s="377">
        <f>'آبان 1400'!AQ7</f>
        <v>0</v>
      </c>
      <c r="AQ6" s="377">
        <f>'آبان 1400'!AR7</f>
        <v>0</v>
      </c>
      <c r="AR6" s="377">
        <f>'آبان 1400'!AS7</f>
        <v>0</v>
      </c>
      <c r="AS6" s="378">
        <f>'آبان 1400'!AT7</f>
        <v>0</v>
      </c>
      <c r="AT6" s="372">
        <f>SUM(AF6:AS6)</f>
        <v>73702737.36363636</v>
      </c>
      <c r="AU6" s="174">
        <f>'آبان 1400'!AV7</f>
        <v>52373935.398181811</v>
      </c>
      <c r="AV6" s="142">
        <f>'آبان 1400'!AW7</f>
        <v>71047242.36363636</v>
      </c>
      <c r="AW6" s="143">
        <f>AV6*7%</f>
        <v>4973306.9654545458</v>
      </c>
      <c r="AX6" s="76">
        <f>IF(AU6&lt;=40000000,0,IF(AND(AU6&gt;40000000,AU6&lt;=80000000),(AU6-40000000)*10%,IF(AND(AU6&gt;80000000,AU6&lt;=120000000),4000000+(AU6-80000000)*15%,IF(AND(AU6&gt;120000000,AU6&lt;=180000000),10000000+(AU6-120000000)*20%,IF(AND(AU6&gt;180000000,AU6&lt;=240000000),22000000+(AU6-180000000)*25%,IF(AND(AU6&gt;240000000,AU6&lt;=320000000),37000000+(AU6-240000000)*30%,61000000+(AU6-320000000)*35%))))))</f>
        <v>1237393.5398181812</v>
      </c>
      <c r="AY6" s="143">
        <f>'آبان 1400'!AZ7</f>
        <v>0</v>
      </c>
      <c r="AZ6" s="143">
        <f>'آبان 1400'!BA7</f>
        <v>0</v>
      </c>
      <c r="BA6" s="143">
        <f>'آبان 1400'!BB7</f>
        <v>0</v>
      </c>
      <c r="BB6" s="143">
        <f>'آبان 1400'!BC7</f>
        <v>0</v>
      </c>
      <c r="BC6" s="143">
        <f>'آبان 1400'!BD7</f>
        <v>0</v>
      </c>
      <c r="BD6" s="143">
        <f>'آبان 1400'!BE7</f>
        <v>0</v>
      </c>
      <c r="BE6" s="143">
        <f>'آبان 1400'!BF7</f>
        <v>0</v>
      </c>
      <c r="BF6" s="144">
        <f>SUM(AW6:BE6)</f>
        <v>6210700.5052727275</v>
      </c>
      <c r="BG6" s="141">
        <f>INT(AT6-BF6)</f>
        <v>67492036</v>
      </c>
      <c r="BH6" s="145">
        <f>SUM(AF6:AS6)</f>
        <v>73702737.36363636</v>
      </c>
      <c r="BI6" s="410">
        <f>(((885165*30)*3)/12)/30*Q6</f>
        <v>6638737.5</v>
      </c>
      <c r="BJ6" s="146">
        <f>(((AB6*30))/12)/30*Q6</f>
        <v>3809297.5</v>
      </c>
      <c r="BK6" s="146">
        <f>((AB6*9)/12)/30*Q6</f>
        <v>1142789.25</v>
      </c>
      <c r="BL6" s="147">
        <f>1120000/30*Q6</f>
        <v>1120000</v>
      </c>
      <c r="BM6" s="383">
        <v>0</v>
      </c>
      <c r="BN6" s="148">
        <f>SUM(BH6:BM6)</f>
        <v>86413561.61363636</v>
      </c>
      <c r="BO6" s="149">
        <f>AV6</f>
        <v>71047242.36363636</v>
      </c>
      <c r="BP6" s="150">
        <f>BO6*23%</f>
        <v>16340865.743636364</v>
      </c>
      <c r="BQ6" s="151">
        <f>BN6+BP6</f>
        <v>102754427.35727273</v>
      </c>
      <c r="BR6" s="152">
        <f>BL6*9%</f>
        <v>100800</v>
      </c>
      <c r="BS6" s="148">
        <f>BQ6+BR6</f>
        <v>102855227.35727273</v>
      </c>
      <c r="BT6" s="136">
        <v>0</v>
      </c>
      <c r="BU6" s="149">
        <f>BN6*10%</f>
        <v>8641356.1613636371</v>
      </c>
      <c r="BV6" s="153">
        <f>BN6*5%</f>
        <v>4320678.0806818185</v>
      </c>
      <c r="BW6" s="134">
        <f>BS6-(BU6+BV6)</f>
        <v>89893193.115227282</v>
      </c>
      <c r="BX6" s="148">
        <f>BI6+BJ6+BK6</f>
        <v>11590824.25</v>
      </c>
      <c r="BY6" s="135">
        <f>BW6-BX6</f>
        <v>78302368.865227282</v>
      </c>
      <c r="CD6" s="400">
        <f>'آبان 1400'!AU7</f>
        <v>73702737.36363636</v>
      </c>
      <c r="CE6" s="401">
        <f>'آبان 1400'!AV7</f>
        <v>52373935.398181811</v>
      </c>
      <c r="CF6" s="401">
        <f>'آبان 1400'!AW7</f>
        <v>71047242.36363636</v>
      </c>
      <c r="CG6" s="401">
        <f>'آبان 1400'!AX7</f>
        <v>4973306.9654545458</v>
      </c>
      <c r="CH6" s="401">
        <f>'آبان 1400'!AY7</f>
        <v>1237393.5398181812</v>
      </c>
      <c r="CI6" s="401">
        <f>'آبان 1400'!AZ7</f>
        <v>0</v>
      </c>
      <c r="CJ6" s="401">
        <f>'آبان 1400'!BA7</f>
        <v>0</v>
      </c>
      <c r="CK6" s="401">
        <f>'آبان 1400'!BB7</f>
        <v>0</v>
      </c>
      <c r="CL6" s="401">
        <f>'آبان 1400'!BC7</f>
        <v>0</v>
      </c>
      <c r="CM6" s="401">
        <f>'آبان 1400'!BD7</f>
        <v>0</v>
      </c>
      <c r="CN6" s="401">
        <f>'آبان 1400'!BE7</f>
        <v>0</v>
      </c>
      <c r="CO6" s="401">
        <f>'آبان 1400'!BF7</f>
        <v>0</v>
      </c>
      <c r="CP6" s="401">
        <f>'آبان 1400'!BG7</f>
        <v>6210700.5052727275</v>
      </c>
      <c r="CQ6" s="401">
        <f>'آبان 1400'!BH7</f>
        <v>67492036</v>
      </c>
      <c r="CR6" s="401">
        <f>CD6</f>
        <v>73702737.36363636</v>
      </c>
      <c r="CS6" s="411">
        <f>(885165*30/12*3)/30*Q6</f>
        <v>6638737.5</v>
      </c>
      <c r="CT6" s="400">
        <f>(AB6*30/12)/30*Q6</f>
        <v>3809297.5</v>
      </c>
      <c r="CU6" s="401">
        <f>((AB6*9)/12)/30*Q6</f>
        <v>1142789.25</v>
      </c>
      <c r="CV6" s="401">
        <f>1120000/30*Q6</f>
        <v>1120000</v>
      </c>
      <c r="CW6" s="56">
        <v>0</v>
      </c>
      <c r="CX6" s="401">
        <f>SUM(CR6:CW6)</f>
        <v>86413561.61363636</v>
      </c>
      <c r="CY6" s="401">
        <f>BO6</f>
        <v>71047242.36363636</v>
      </c>
      <c r="CZ6" s="401">
        <f>CY6*23%</f>
        <v>16340865.743636364</v>
      </c>
      <c r="DA6" s="401">
        <f>CX6+CZ6</f>
        <v>102754427.35727273</v>
      </c>
      <c r="DB6" s="401">
        <f>CV6*9%</f>
        <v>100800</v>
      </c>
      <c r="DC6" s="401">
        <f>DA6+DB6</f>
        <v>102855227.35727273</v>
      </c>
      <c r="DD6" s="406">
        <v>0</v>
      </c>
      <c r="DE6" s="401">
        <f>CX6*10%</f>
        <v>8641356.1613636371</v>
      </c>
      <c r="DF6" s="401">
        <f>CX6*5%</f>
        <v>4320678.0806818185</v>
      </c>
      <c r="DG6" s="401">
        <f>DC6-(DE6+DF6)</f>
        <v>89893193.115227282</v>
      </c>
      <c r="DH6" s="401">
        <f>CS6+CT6+CU6</f>
        <v>11590824.25</v>
      </c>
      <c r="DI6" s="401">
        <f>DG6-DH6</f>
        <v>78302368.865227282</v>
      </c>
      <c r="DJ6" s="401">
        <f>DI6-BY6</f>
        <v>0</v>
      </c>
      <c r="DL6" s="409">
        <f>(885165*30/12)*3</f>
        <v>6638737.5</v>
      </c>
      <c r="DM6" s="409">
        <f>BI6-DL6</f>
        <v>0</v>
      </c>
    </row>
    <row r="7" spans="1:117" s="56" customFormat="1" ht="21" x14ac:dyDescent="0.2">
      <c r="A7" s="192">
        <f t="shared" ref="A7:A70" si="0">885165*3</f>
        <v>2655495</v>
      </c>
      <c r="B7" s="137">
        <f>'آبان 1400'!B8</f>
        <v>2</v>
      </c>
      <c r="C7" s="137">
        <f>'آبان 1400'!C8</f>
        <v>2</v>
      </c>
      <c r="D7" s="137">
        <f>'آبان 1400'!D8</f>
        <v>12815</v>
      </c>
      <c r="E7" s="137" t="str">
        <f>'آبان 1400'!E8</f>
        <v>داود</v>
      </c>
      <c r="F7" s="137" t="str">
        <f>'آبان 1400'!F8</f>
        <v>ساداتی</v>
      </c>
      <c r="G7" s="137" t="str">
        <f>'آبان 1400'!G8</f>
        <v xml:space="preserve">اداری </v>
      </c>
      <c r="H7" s="137" t="str">
        <f>'آبان 1400'!H8</f>
        <v>تهران</v>
      </c>
      <c r="I7" s="137" t="str">
        <f>'آبان 1400'!I8</f>
        <v>268-813-3116311-1</v>
      </c>
      <c r="J7" s="137">
        <f>'آبان 1400'!J8</f>
        <v>492246734</v>
      </c>
      <c r="K7" s="137" t="str">
        <f>'آبان 1400'!K8</f>
        <v>0019559937</v>
      </c>
      <c r="L7" s="137" t="str">
        <f>'آبان 1400'!L8</f>
        <v>تهران</v>
      </c>
      <c r="M7" s="137" t="str">
        <f>'آبان 1400'!M8</f>
        <v>اداری-کارشناسی</v>
      </c>
      <c r="N7" s="121">
        <f>'آبان 1400'!N8</f>
        <v>0</v>
      </c>
      <c r="O7" s="120">
        <f>'آبان 1400'!O8</f>
        <v>0</v>
      </c>
      <c r="P7" s="122">
        <f>'آبان 1400'!P8</f>
        <v>0</v>
      </c>
      <c r="Q7" s="362">
        <f>'آبان 1400'!Q8</f>
        <v>30</v>
      </c>
      <c r="R7" s="362">
        <f>'آبان 1400'!R8</f>
        <v>120</v>
      </c>
      <c r="S7" s="362">
        <f>'آبان 1400'!S8</f>
        <v>0</v>
      </c>
      <c r="T7" s="362">
        <f>'آبان 1400'!T8</f>
        <v>0</v>
      </c>
      <c r="U7" s="138">
        <f>'آبان 1400'!U8</f>
        <v>0</v>
      </c>
      <c r="V7" s="121">
        <f>'آبان 1400'!W8</f>
        <v>0</v>
      </c>
      <c r="W7" s="122">
        <f>'آبان 1400'!X8</f>
        <v>0</v>
      </c>
      <c r="X7" s="370">
        <f>'آبان 1400'!Y8</f>
        <v>2</v>
      </c>
      <c r="Y7" s="370">
        <f>'آبان 1400'!Z8</f>
        <v>1</v>
      </c>
      <c r="Z7" s="139">
        <f>'آبان 1400'!AA8</f>
        <v>1477052</v>
      </c>
      <c r="AA7" s="139">
        <f>'آبان 1400'!AB8</f>
        <v>46667</v>
      </c>
      <c r="AB7" s="139">
        <f>'آبان 1400'!AC8</f>
        <v>1523719</v>
      </c>
      <c r="AC7" s="139">
        <f>'آبان 1400'!AD8</f>
        <v>4500000</v>
      </c>
      <c r="AD7" s="139">
        <f>'آبان 1400'!AE8</f>
        <v>6000000</v>
      </c>
      <c r="AE7" s="140">
        <f>'آبان 1400'!AF8</f>
        <v>290891.80909090908</v>
      </c>
      <c r="AF7" s="123">
        <f>'آبان 1400'!AG8</f>
        <v>44311560</v>
      </c>
      <c r="AG7" s="124">
        <f>'آبان 1400'!AH8</f>
        <v>1400010</v>
      </c>
      <c r="AH7" s="124">
        <f>'آبان 1400'!AI8</f>
        <v>34907017.090909094</v>
      </c>
      <c r="AI7" s="124">
        <f>'آبان 1400'!AJ8</f>
        <v>2655495</v>
      </c>
      <c r="AJ7" s="124">
        <f>'آبان 1400'!AK8</f>
        <v>4500000</v>
      </c>
      <c r="AK7" s="124">
        <f>'آبان 1400'!AL8</f>
        <v>6000000</v>
      </c>
      <c r="AL7" s="124">
        <f>'آبان 1400'!AM8</f>
        <v>0</v>
      </c>
      <c r="AM7" s="124">
        <f>'آبان 1400'!AN8</f>
        <v>0</v>
      </c>
      <c r="AN7" s="124">
        <f>'آبان 1400'!AO8</f>
        <v>0</v>
      </c>
      <c r="AO7" s="124">
        <f>'آبان 1400'!AP8</f>
        <v>4800000</v>
      </c>
      <c r="AP7" s="124">
        <f>'آبان 1400'!AQ8</f>
        <v>0</v>
      </c>
      <c r="AQ7" s="124">
        <f>'آبان 1400'!AR8</f>
        <v>0</v>
      </c>
      <c r="AR7" s="124">
        <f>'آبان 1400'!AS8</f>
        <v>0</v>
      </c>
      <c r="AS7" s="379">
        <f>'آبان 1400'!AT8</f>
        <v>0</v>
      </c>
      <c r="AT7" s="372">
        <f t="shared" ref="AT7:AT70" si="1">SUM(AF7:AS7)</f>
        <v>98574082.090909094</v>
      </c>
      <c r="AU7" s="174">
        <f>'آبان 1400'!AV8</f>
        <v>73904285.99454546</v>
      </c>
      <c r="AV7" s="142">
        <f>'آبان 1400'!AW8</f>
        <v>95918587.090909094</v>
      </c>
      <c r="AW7" s="143">
        <f t="shared" ref="AW7:AW70" si="2">AV7*7%</f>
        <v>6714301.0963636376</v>
      </c>
      <c r="AX7" s="76">
        <f t="shared" ref="AX7:AX70" si="3">IF(AU7&lt;=40000000,0,IF(AND(AU7&gt;40000000,AU7&lt;=80000000),(AU7-40000000)*10%,IF(AND(AU7&gt;80000000,AU7&lt;=120000000),4000000+(AU7-80000000)*15%,IF(AND(AU7&gt;120000000,AU7&lt;=180000000),10000000+(AU7-120000000)*20%,IF(AND(AU7&gt;180000000,AU7&lt;=240000000),22000000+(AU7-180000000)*25%,IF(AND(AU7&gt;240000000,AU7&lt;=320000000),37000000+(AU7-240000000)*30%,61000000+(AU7-320000000)*35%))))))</f>
        <v>3390428.5994545463</v>
      </c>
      <c r="AY7" s="143">
        <f>'آبان 1400'!AZ8</f>
        <v>0</v>
      </c>
      <c r="AZ7" s="143">
        <f>'آبان 1400'!BA8</f>
        <v>0</v>
      </c>
      <c r="BA7" s="143">
        <f>'آبان 1400'!BB8</f>
        <v>0</v>
      </c>
      <c r="BB7" s="143">
        <f>'آبان 1400'!BC8</f>
        <v>0</v>
      </c>
      <c r="BC7" s="143">
        <f>'آبان 1400'!BD8</f>
        <v>0</v>
      </c>
      <c r="BD7" s="143">
        <f>'آبان 1400'!BE8</f>
        <v>0</v>
      </c>
      <c r="BE7" s="143">
        <f>'آبان 1400'!BF8</f>
        <v>0</v>
      </c>
      <c r="BF7" s="144">
        <f t="shared" ref="BF7:BF70" si="4">SUM(AW7:BE7)</f>
        <v>10104729.695818184</v>
      </c>
      <c r="BG7" s="141">
        <f t="shared" ref="BG7:BG70" si="5">INT(AT7-BF7)</f>
        <v>88469352</v>
      </c>
      <c r="BH7" s="145">
        <f t="shared" ref="BH7:BH70" si="6">SUM(AF7:AS7)</f>
        <v>98574082.090909094</v>
      </c>
      <c r="BI7" s="410">
        <f t="shared" ref="BI7:BI11" si="7">(((885165*30)*3)/12)/30*Q7</f>
        <v>6638737.5</v>
      </c>
      <c r="BJ7" s="146">
        <f t="shared" ref="BJ7:BJ70" si="8">(((AB7*30))/12)/30*Q7</f>
        <v>3809297.5</v>
      </c>
      <c r="BK7" s="146">
        <f t="shared" ref="BK7:BK70" si="9">((AB7*9)/12)/30*Q7</f>
        <v>1142789.25</v>
      </c>
      <c r="BL7" s="147">
        <f t="shared" ref="BL7:BL70" si="10">1120000/30*Q7</f>
        <v>1120000</v>
      </c>
      <c r="BM7" s="383">
        <v>0</v>
      </c>
      <c r="BN7" s="148">
        <f t="shared" ref="BN7:BN70" si="11">SUM(BH7:BM7)</f>
        <v>111284906.34090909</v>
      </c>
      <c r="BO7" s="149">
        <f t="shared" ref="BO7:BO70" si="12">AV7</f>
        <v>95918587.090909094</v>
      </c>
      <c r="BP7" s="150">
        <f t="shared" ref="BP7:BP70" si="13">BO7*23%</f>
        <v>22061275.030909091</v>
      </c>
      <c r="BQ7" s="151">
        <f t="shared" ref="BQ7:BQ70" si="14">BN7+BP7</f>
        <v>133346181.37181818</v>
      </c>
      <c r="BR7" s="152">
        <f t="shared" ref="BR7:BR70" si="15">BL7*9%</f>
        <v>100800</v>
      </c>
      <c r="BS7" s="148">
        <f t="shared" ref="BS7:BS70" si="16">BQ7+BR7</f>
        <v>133446981.37181818</v>
      </c>
      <c r="BT7" s="136">
        <v>0</v>
      </c>
      <c r="BU7" s="149">
        <f t="shared" ref="BU7:BU70" si="17">BN7*10%</f>
        <v>11128490.63409091</v>
      </c>
      <c r="BV7" s="153">
        <f t="shared" ref="BV7:BV70" si="18">BN7*5%</f>
        <v>5564245.3170454549</v>
      </c>
      <c r="BW7" s="134">
        <f t="shared" ref="BW7:BW70" si="19">BS7-(BU7+BV7)</f>
        <v>116754245.42068182</v>
      </c>
      <c r="BX7" s="148">
        <f t="shared" ref="BX7:BX70" si="20">BI7+BJ7+BK7</f>
        <v>11590824.25</v>
      </c>
      <c r="BY7" s="135">
        <f t="shared" ref="BY7:BY70" si="21">BW7-BX7</f>
        <v>105163421.17068182</v>
      </c>
      <c r="CD7" s="400">
        <f>'آبان 1400'!AU8</f>
        <v>98574082.090909094</v>
      </c>
      <c r="CE7" s="401">
        <f>'آبان 1400'!AV8</f>
        <v>73904285.99454546</v>
      </c>
      <c r="CF7" s="401">
        <f>'آبان 1400'!AW8</f>
        <v>95918587.090909094</v>
      </c>
      <c r="CG7" s="401">
        <f>'آبان 1400'!AX8</f>
        <v>6714301.0963636376</v>
      </c>
      <c r="CH7" s="401">
        <f>'آبان 1400'!AY8</f>
        <v>3390428.5994545463</v>
      </c>
      <c r="CI7" s="401">
        <f>'آبان 1400'!AZ8</f>
        <v>0</v>
      </c>
      <c r="CJ7" s="401">
        <f>'آبان 1400'!BA8</f>
        <v>0</v>
      </c>
      <c r="CK7" s="401">
        <f>'آبان 1400'!BB8</f>
        <v>0</v>
      </c>
      <c r="CL7" s="401">
        <f>'آبان 1400'!BC8</f>
        <v>0</v>
      </c>
      <c r="CM7" s="401">
        <f>'آبان 1400'!BD8</f>
        <v>0</v>
      </c>
      <c r="CN7" s="401">
        <f>'آبان 1400'!BE8</f>
        <v>0</v>
      </c>
      <c r="CO7" s="401">
        <f>'آبان 1400'!BF8</f>
        <v>0</v>
      </c>
      <c r="CP7" s="401">
        <f>'آبان 1400'!BG8</f>
        <v>10104729.695818184</v>
      </c>
      <c r="CQ7" s="401">
        <f>'آبان 1400'!BH8</f>
        <v>88469352</v>
      </c>
      <c r="CR7" s="401">
        <f t="shared" ref="CR7:CR70" si="22">CD7</f>
        <v>98574082.090909094</v>
      </c>
      <c r="CS7" s="411">
        <f t="shared" ref="CS7:CS11" si="23">(885165*30/12*3)/30*Q7</f>
        <v>6638737.5</v>
      </c>
      <c r="CT7" s="400">
        <f t="shared" ref="CT7:CT70" si="24">(AB7*30/12)/30*Q7</f>
        <v>3809297.5</v>
      </c>
      <c r="CU7" s="401">
        <f t="shared" ref="CU7:CU70" si="25">((AB7*9)/12)/30*Q7</f>
        <v>1142789.25</v>
      </c>
      <c r="CV7" s="401">
        <f t="shared" ref="CV7:CV70" si="26">1120000/30*Q7</f>
        <v>1120000</v>
      </c>
      <c r="CW7" s="56">
        <v>0</v>
      </c>
      <c r="CX7" s="401">
        <f t="shared" ref="CX7:CX70" si="27">SUM(CR7:CW7)</f>
        <v>111284906.34090909</v>
      </c>
      <c r="CY7" s="401">
        <f t="shared" ref="CY7:CY70" si="28">BO7</f>
        <v>95918587.090909094</v>
      </c>
      <c r="CZ7" s="401">
        <f t="shared" ref="CZ7:CZ70" si="29">CY7*23%</f>
        <v>22061275.030909091</v>
      </c>
      <c r="DA7" s="401">
        <f t="shared" ref="DA7:DA70" si="30">CX7+CZ7</f>
        <v>133346181.37181818</v>
      </c>
      <c r="DB7" s="401">
        <f t="shared" ref="DB7:DB70" si="31">CV7*9%</f>
        <v>100800</v>
      </c>
      <c r="DC7" s="401">
        <f t="shared" ref="DC7:DC70" si="32">DA7+DB7</f>
        <v>133446981.37181818</v>
      </c>
      <c r="DD7" s="406">
        <v>0</v>
      </c>
      <c r="DE7" s="401">
        <f t="shared" ref="DE7:DE70" si="33">CX7*10%</f>
        <v>11128490.63409091</v>
      </c>
      <c r="DF7" s="401">
        <f t="shared" ref="DF7:DF70" si="34">CX7*5%</f>
        <v>5564245.3170454549</v>
      </c>
      <c r="DG7" s="401">
        <f t="shared" ref="DG7:DG70" si="35">DC7-(DE7+DF7)</f>
        <v>116754245.42068182</v>
      </c>
      <c r="DH7" s="401">
        <f t="shared" ref="DH7:DH70" si="36">CS7+CT7+CU7</f>
        <v>11590824.25</v>
      </c>
      <c r="DI7" s="401">
        <f t="shared" ref="DI7:DI70" si="37">DG7-DH7</f>
        <v>105163421.17068182</v>
      </c>
      <c r="DJ7" s="401">
        <f t="shared" ref="DJ7:DJ70" si="38">DI7-BY7</f>
        <v>0</v>
      </c>
      <c r="DL7" s="409">
        <f t="shared" ref="DL7:DL70" si="39">(885165*30/12)*3</f>
        <v>6638737.5</v>
      </c>
      <c r="DM7" s="409">
        <f t="shared" ref="DM7:DM70" si="40">BI7-DL7</f>
        <v>0</v>
      </c>
    </row>
    <row r="8" spans="1:117" s="56" customFormat="1" ht="21" x14ac:dyDescent="0.2">
      <c r="A8" s="192">
        <f t="shared" si="0"/>
        <v>2655495</v>
      </c>
      <c r="B8" s="137">
        <f>'آبان 1400'!B9</f>
        <v>3</v>
      </c>
      <c r="C8" s="137">
        <f>'آبان 1400'!C9</f>
        <v>3</v>
      </c>
      <c r="D8" s="137">
        <f>'آبان 1400'!D9</f>
        <v>12822</v>
      </c>
      <c r="E8" s="137" t="str">
        <f>'آبان 1400'!E9</f>
        <v xml:space="preserve">محمدرضا </v>
      </c>
      <c r="F8" s="137" t="str">
        <f>'آبان 1400'!F9</f>
        <v>تاش پور</v>
      </c>
      <c r="G8" s="137" t="str">
        <f>'آبان 1400'!G9</f>
        <v xml:space="preserve">اداری </v>
      </c>
      <c r="H8" s="137" t="str">
        <f>'آبان 1400'!H9</f>
        <v>تهران</v>
      </c>
      <c r="I8" s="137" t="str">
        <f>'آبان 1400'!I9</f>
        <v>377-813-55050000-1</v>
      </c>
      <c r="J8" s="137" t="str">
        <f>'آبان 1400'!J9</f>
        <v>0076241084</v>
      </c>
      <c r="K8" s="137" t="str">
        <f>'آبان 1400'!K9</f>
        <v>0025933417</v>
      </c>
      <c r="L8" s="137" t="str">
        <f>'آبان 1400'!L9</f>
        <v>تهران</v>
      </c>
      <c r="M8" s="137" t="str">
        <f>'آبان 1400'!M9</f>
        <v>اداری-کارشناسی</v>
      </c>
      <c r="N8" s="121">
        <f>'آبان 1400'!N9</f>
        <v>0</v>
      </c>
      <c r="O8" s="120">
        <f>'آبان 1400'!O9</f>
        <v>0</v>
      </c>
      <c r="P8" s="122">
        <f>'آبان 1400'!P9</f>
        <v>0</v>
      </c>
      <c r="Q8" s="362">
        <f>'آبان 1400'!Q9</f>
        <v>30</v>
      </c>
      <c r="R8" s="362">
        <f>'آبان 1400'!R9</f>
        <v>75</v>
      </c>
      <c r="S8" s="362">
        <f>'آبان 1400'!S9</f>
        <v>0</v>
      </c>
      <c r="T8" s="362">
        <f>'آبان 1400'!T9</f>
        <v>0</v>
      </c>
      <c r="U8" s="138">
        <f>'آبان 1400'!U9</f>
        <v>0</v>
      </c>
      <c r="V8" s="121">
        <f>'آبان 1400'!W9</f>
        <v>0</v>
      </c>
      <c r="W8" s="122">
        <f>'آبان 1400'!X9</f>
        <v>0</v>
      </c>
      <c r="X8" s="370">
        <f>'آبان 1400'!Y9</f>
        <v>0</v>
      </c>
      <c r="Y8" s="370">
        <f>'آبان 1400'!Z9</f>
        <v>0</v>
      </c>
      <c r="Z8" s="139">
        <f>'آبان 1400'!AA9</f>
        <v>1477052</v>
      </c>
      <c r="AA8" s="139">
        <f>'آبان 1400'!AB9</f>
        <v>46667</v>
      </c>
      <c r="AB8" s="139">
        <f>'آبان 1400'!AC9</f>
        <v>1523719</v>
      </c>
      <c r="AC8" s="139">
        <f>'آبان 1400'!AD9</f>
        <v>4500000</v>
      </c>
      <c r="AD8" s="139">
        <f>'آبان 1400'!AE9</f>
        <v>6000000</v>
      </c>
      <c r="AE8" s="140">
        <f>'آبان 1400'!AF9</f>
        <v>290891.80909090908</v>
      </c>
      <c r="AF8" s="123">
        <f>'آبان 1400'!AG9</f>
        <v>44311560</v>
      </c>
      <c r="AG8" s="124">
        <f>'آبان 1400'!AH9</f>
        <v>1400010</v>
      </c>
      <c r="AH8" s="124">
        <f>'آبان 1400'!AI9</f>
        <v>21816885.68181818</v>
      </c>
      <c r="AI8" s="124">
        <f>'آبان 1400'!AJ9</f>
        <v>0</v>
      </c>
      <c r="AJ8" s="124">
        <f>'آبان 1400'!AK9</f>
        <v>4500000</v>
      </c>
      <c r="AK8" s="124">
        <f>'آبان 1400'!AL9</f>
        <v>6000000</v>
      </c>
      <c r="AL8" s="124">
        <f>'آبان 1400'!AM9</f>
        <v>0</v>
      </c>
      <c r="AM8" s="124">
        <f>'آبان 1400'!AN9</f>
        <v>0</v>
      </c>
      <c r="AN8" s="124">
        <f>'آبان 1400'!AO9</f>
        <v>0</v>
      </c>
      <c r="AO8" s="124">
        <f>'آبان 1400'!AP9</f>
        <v>3400000</v>
      </c>
      <c r="AP8" s="124">
        <f>'آبان 1400'!AQ9</f>
        <v>0</v>
      </c>
      <c r="AQ8" s="124">
        <f>'آبان 1400'!AR9</f>
        <v>0</v>
      </c>
      <c r="AR8" s="124">
        <f>'آبان 1400'!AS9</f>
        <v>0</v>
      </c>
      <c r="AS8" s="379">
        <f>'آبان 1400'!AT9</f>
        <v>0</v>
      </c>
      <c r="AT8" s="372">
        <f t="shared" si="1"/>
        <v>81428455.681818187</v>
      </c>
      <c r="AU8" s="174">
        <f>'آبان 1400'!AV9</f>
        <v>61828463.784090914</v>
      </c>
      <c r="AV8" s="142">
        <f>'آبان 1400'!AW9</f>
        <v>81428455.681818187</v>
      </c>
      <c r="AW8" s="143">
        <f t="shared" si="2"/>
        <v>5699991.8977272734</v>
      </c>
      <c r="AX8" s="76">
        <f t="shared" si="3"/>
        <v>2182846.3784090914</v>
      </c>
      <c r="AY8" s="143">
        <f>'آبان 1400'!AZ9</f>
        <v>0</v>
      </c>
      <c r="AZ8" s="143">
        <f>'آبان 1400'!BA9</f>
        <v>0</v>
      </c>
      <c r="BA8" s="143">
        <f>'آبان 1400'!BB9</f>
        <v>0</v>
      </c>
      <c r="BB8" s="143">
        <f>'آبان 1400'!BC9</f>
        <v>0</v>
      </c>
      <c r="BC8" s="143">
        <f>'آبان 1400'!BD9</f>
        <v>0</v>
      </c>
      <c r="BD8" s="143">
        <f>'آبان 1400'!BE9</f>
        <v>0</v>
      </c>
      <c r="BE8" s="143">
        <f>'آبان 1400'!BF9</f>
        <v>0</v>
      </c>
      <c r="BF8" s="144">
        <f t="shared" si="4"/>
        <v>7882838.2761363648</v>
      </c>
      <c r="BG8" s="141">
        <f t="shared" si="5"/>
        <v>73545617</v>
      </c>
      <c r="BH8" s="145">
        <f t="shared" si="6"/>
        <v>81428455.681818187</v>
      </c>
      <c r="BI8" s="410">
        <f t="shared" si="7"/>
        <v>6638737.5</v>
      </c>
      <c r="BJ8" s="146">
        <f t="shared" si="8"/>
        <v>3809297.5</v>
      </c>
      <c r="BK8" s="146">
        <f t="shared" si="9"/>
        <v>1142789.25</v>
      </c>
      <c r="BL8" s="147">
        <f t="shared" si="10"/>
        <v>1120000</v>
      </c>
      <c r="BM8" s="383">
        <v>0</v>
      </c>
      <c r="BN8" s="148">
        <f t="shared" si="11"/>
        <v>94139279.931818187</v>
      </c>
      <c r="BO8" s="149">
        <f t="shared" si="12"/>
        <v>81428455.681818187</v>
      </c>
      <c r="BP8" s="150">
        <f t="shared" si="13"/>
        <v>18728544.806818184</v>
      </c>
      <c r="BQ8" s="151">
        <f t="shared" si="14"/>
        <v>112867824.73863637</v>
      </c>
      <c r="BR8" s="152">
        <f t="shared" si="15"/>
        <v>100800</v>
      </c>
      <c r="BS8" s="148">
        <f t="shared" si="16"/>
        <v>112968624.73863637</v>
      </c>
      <c r="BT8" s="136">
        <v>0</v>
      </c>
      <c r="BU8" s="149">
        <f t="shared" si="17"/>
        <v>9413927.9931818191</v>
      </c>
      <c r="BV8" s="153">
        <f t="shared" si="18"/>
        <v>4706963.9965909095</v>
      </c>
      <c r="BW8" s="134">
        <f t="shared" si="19"/>
        <v>98847732.748863637</v>
      </c>
      <c r="BX8" s="148">
        <f t="shared" si="20"/>
        <v>11590824.25</v>
      </c>
      <c r="BY8" s="135">
        <f t="shared" si="21"/>
        <v>87256908.498863637</v>
      </c>
      <c r="CD8" s="400">
        <f>'آبان 1400'!AU9</f>
        <v>81428455.681818187</v>
      </c>
      <c r="CE8" s="401">
        <f>'آبان 1400'!AV9</f>
        <v>61828463.784090914</v>
      </c>
      <c r="CF8" s="401">
        <f>'آبان 1400'!AW9</f>
        <v>81428455.681818187</v>
      </c>
      <c r="CG8" s="401">
        <f>'آبان 1400'!AX9</f>
        <v>5699991.8977272734</v>
      </c>
      <c r="CH8" s="401">
        <f>'آبان 1400'!AY9</f>
        <v>2182846.3784090914</v>
      </c>
      <c r="CI8" s="401">
        <f>'آبان 1400'!AZ9</f>
        <v>0</v>
      </c>
      <c r="CJ8" s="401">
        <f>'آبان 1400'!BA9</f>
        <v>0</v>
      </c>
      <c r="CK8" s="401">
        <f>'آبان 1400'!BB9</f>
        <v>0</v>
      </c>
      <c r="CL8" s="401">
        <f>'آبان 1400'!BC9</f>
        <v>0</v>
      </c>
      <c r="CM8" s="401">
        <f>'آبان 1400'!BD9</f>
        <v>0</v>
      </c>
      <c r="CN8" s="401">
        <f>'آبان 1400'!BE9</f>
        <v>0</v>
      </c>
      <c r="CO8" s="401">
        <f>'آبان 1400'!BF9</f>
        <v>0</v>
      </c>
      <c r="CP8" s="401">
        <f>'آبان 1400'!BG9</f>
        <v>7882838.2761363648</v>
      </c>
      <c r="CQ8" s="401">
        <f>'آبان 1400'!BH9</f>
        <v>73545617</v>
      </c>
      <c r="CR8" s="401">
        <f t="shared" si="22"/>
        <v>81428455.681818187</v>
      </c>
      <c r="CS8" s="411">
        <f t="shared" si="23"/>
        <v>6638737.5</v>
      </c>
      <c r="CT8" s="400">
        <f t="shared" si="24"/>
        <v>3809297.5</v>
      </c>
      <c r="CU8" s="401">
        <f t="shared" si="25"/>
        <v>1142789.25</v>
      </c>
      <c r="CV8" s="401">
        <f t="shared" si="26"/>
        <v>1120000</v>
      </c>
      <c r="CW8" s="56">
        <v>0</v>
      </c>
      <c r="CX8" s="401">
        <f t="shared" si="27"/>
        <v>94139279.931818187</v>
      </c>
      <c r="CY8" s="401">
        <f t="shared" si="28"/>
        <v>81428455.681818187</v>
      </c>
      <c r="CZ8" s="401">
        <f t="shared" si="29"/>
        <v>18728544.806818184</v>
      </c>
      <c r="DA8" s="401">
        <f t="shared" si="30"/>
        <v>112867824.73863637</v>
      </c>
      <c r="DB8" s="401">
        <f t="shared" si="31"/>
        <v>100800</v>
      </c>
      <c r="DC8" s="401">
        <f t="shared" si="32"/>
        <v>112968624.73863637</v>
      </c>
      <c r="DD8" s="406">
        <v>0</v>
      </c>
      <c r="DE8" s="401">
        <f t="shared" si="33"/>
        <v>9413927.9931818191</v>
      </c>
      <c r="DF8" s="401">
        <f t="shared" si="34"/>
        <v>4706963.9965909095</v>
      </c>
      <c r="DG8" s="401">
        <f t="shared" si="35"/>
        <v>98847732.748863637</v>
      </c>
      <c r="DH8" s="401">
        <f t="shared" si="36"/>
        <v>11590824.25</v>
      </c>
      <c r="DI8" s="401">
        <f t="shared" si="37"/>
        <v>87256908.498863637</v>
      </c>
      <c r="DJ8" s="401">
        <f t="shared" si="38"/>
        <v>0</v>
      </c>
      <c r="DL8" s="409">
        <f t="shared" si="39"/>
        <v>6638737.5</v>
      </c>
      <c r="DM8" s="409">
        <f t="shared" si="40"/>
        <v>0</v>
      </c>
    </row>
    <row r="9" spans="1:117" s="56" customFormat="1" ht="21" x14ac:dyDescent="0.2">
      <c r="A9" s="192">
        <f t="shared" si="0"/>
        <v>2655495</v>
      </c>
      <c r="B9" s="137">
        <f>'آبان 1400'!B10</f>
        <v>4</v>
      </c>
      <c r="C9" s="137">
        <f>'آبان 1400'!C10</f>
        <v>4</v>
      </c>
      <c r="D9" s="137">
        <f>'آبان 1400'!D10</f>
        <v>12820</v>
      </c>
      <c r="E9" s="137" t="str">
        <f>'آبان 1400'!E10</f>
        <v>محمد حسین</v>
      </c>
      <c r="F9" s="137" t="str">
        <f>'آبان 1400'!F10</f>
        <v>چای فروش</v>
      </c>
      <c r="G9" s="137" t="str">
        <f>'آبان 1400'!G10</f>
        <v xml:space="preserve">اداری </v>
      </c>
      <c r="H9" s="137" t="str">
        <f>'آبان 1400'!H10</f>
        <v>تهران</v>
      </c>
      <c r="I9" s="137" t="str">
        <f>'آبان 1400'!I10</f>
        <v>444-700-3688465-1</v>
      </c>
      <c r="J9" s="137" t="str">
        <f>'آبان 1400'!J10</f>
        <v>0063875454</v>
      </c>
      <c r="K9" s="137" t="str">
        <f>'آبان 1400'!K10</f>
        <v>0020816673</v>
      </c>
      <c r="L9" s="137" t="str">
        <f>'آبان 1400'!L10</f>
        <v>تهران</v>
      </c>
      <c r="M9" s="137" t="str">
        <f>'آبان 1400'!M10</f>
        <v>اداری-کارشناسی</v>
      </c>
      <c r="N9" s="121">
        <f>'آبان 1400'!N10</f>
        <v>0</v>
      </c>
      <c r="O9" s="120">
        <f>'آبان 1400'!O10</f>
        <v>0</v>
      </c>
      <c r="P9" s="122">
        <f>'آبان 1400'!P10</f>
        <v>0</v>
      </c>
      <c r="Q9" s="362">
        <f>'آبان 1400'!Q10</f>
        <v>30</v>
      </c>
      <c r="R9" s="362">
        <f>'آبان 1400'!R10</f>
        <v>65</v>
      </c>
      <c r="S9" s="362">
        <f>'آبان 1400'!S10</f>
        <v>0</v>
      </c>
      <c r="T9" s="362">
        <f>'آبان 1400'!T10</f>
        <v>0</v>
      </c>
      <c r="U9" s="138">
        <f>'آبان 1400'!U10</f>
        <v>0</v>
      </c>
      <c r="V9" s="121">
        <f>'آبان 1400'!W10</f>
        <v>0</v>
      </c>
      <c r="W9" s="122">
        <f>'آبان 1400'!X10</f>
        <v>0</v>
      </c>
      <c r="X9" s="370">
        <f>'آبان 1400'!Y10</f>
        <v>0</v>
      </c>
      <c r="Y9" s="370">
        <f>'آبان 1400'!Z10</f>
        <v>0</v>
      </c>
      <c r="Z9" s="139">
        <f>'آبان 1400'!AA10</f>
        <v>1477052</v>
      </c>
      <c r="AA9" s="139">
        <f>'آبان 1400'!AB10</f>
        <v>46667</v>
      </c>
      <c r="AB9" s="139">
        <f>'آبان 1400'!AC10</f>
        <v>1523719</v>
      </c>
      <c r="AC9" s="139">
        <f>'آبان 1400'!AD10</f>
        <v>4500000</v>
      </c>
      <c r="AD9" s="139">
        <f>'آبان 1400'!AE10</f>
        <v>6000000</v>
      </c>
      <c r="AE9" s="140">
        <f>'آبان 1400'!AF10</f>
        <v>290891.80909090908</v>
      </c>
      <c r="AF9" s="123">
        <f>'آبان 1400'!AG10</f>
        <v>44311560</v>
      </c>
      <c r="AG9" s="124">
        <f>'آبان 1400'!AH10</f>
        <v>1400010</v>
      </c>
      <c r="AH9" s="124">
        <f>'آبان 1400'!AI10</f>
        <v>18907967.59090909</v>
      </c>
      <c r="AI9" s="124">
        <f>'آبان 1400'!AJ10</f>
        <v>0</v>
      </c>
      <c r="AJ9" s="124">
        <f>'آبان 1400'!AK10</f>
        <v>4500000</v>
      </c>
      <c r="AK9" s="124">
        <f>'آبان 1400'!AL10</f>
        <v>6000000</v>
      </c>
      <c r="AL9" s="124">
        <f>'آبان 1400'!AM10</f>
        <v>0</v>
      </c>
      <c r="AM9" s="124">
        <f>'آبان 1400'!AN10</f>
        <v>0</v>
      </c>
      <c r="AN9" s="124">
        <f>'آبان 1400'!AO10</f>
        <v>0</v>
      </c>
      <c r="AO9" s="124">
        <f>'آبان 1400'!AP10</f>
        <v>4000000</v>
      </c>
      <c r="AP9" s="124">
        <f>'آبان 1400'!AQ10</f>
        <v>0</v>
      </c>
      <c r="AQ9" s="124">
        <f>'آبان 1400'!AR10</f>
        <v>0</v>
      </c>
      <c r="AR9" s="124">
        <f>'آبان 1400'!AS10</f>
        <v>0</v>
      </c>
      <c r="AS9" s="379">
        <f>'آبان 1400'!AT10</f>
        <v>0</v>
      </c>
      <c r="AT9" s="372">
        <f t="shared" si="1"/>
        <v>79119537.590909094</v>
      </c>
      <c r="AU9" s="174">
        <f>'آبان 1400'!AV10</f>
        <v>59081169.959545456</v>
      </c>
      <c r="AV9" s="142">
        <f>'آبان 1400'!AW10</f>
        <v>79119537.590909094</v>
      </c>
      <c r="AW9" s="143">
        <f t="shared" si="2"/>
        <v>5538367.6313636368</v>
      </c>
      <c r="AX9" s="76">
        <f t="shared" si="3"/>
        <v>1908116.9959545457</v>
      </c>
      <c r="AY9" s="143">
        <f>'آبان 1400'!AZ10</f>
        <v>0</v>
      </c>
      <c r="AZ9" s="143">
        <f>'آبان 1400'!BA10</f>
        <v>0</v>
      </c>
      <c r="BA9" s="143">
        <f>'آبان 1400'!BB10</f>
        <v>0</v>
      </c>
      <c r="BB9" s="143">
        <f>'آبان 1400'!BC10</f>
        <v>0</v>
      </c>
      <c r="BC9" s="143">
        <f>'آبان 1400'!BD10</f>
        <v>0</v>
      </c>
      <c r="BD9" s="143">
        <f>'آبان 1400'!BE10</f>
        <v>0</v>
      </c>
      <c r="BE9" s="143">
        <f>'آبان 1400'!BF10</f>
        <v>0</v>
      </c>
      <c r="BF9" s="144">
        <f t="shared" si="4"/>
        <v>7446484.627318183</v>
      </c>
      <c r="BG9" s="141">
        <f t="shared" si="5"/>
        <v>71673052</v>
      </c>
      <c r="BH9" s="145">
        <f t="shared" si="6"/>
        <v>79119537.590909094</v>
      </c>
      <c r="BI9" s="410">
        <f t="shared" si="7"/>
        <v>6638737.5</v>
      </c>
      <c r="BJ9" s="146">
        <f t="shared" si="8"/>
        <v>3809297.5</v>
      </c>
      <c r="BK9" s="146">
        <f t="shared" si="9"/>
        <v>1142789.25</v>
      </c>
      <c r="BL9" s="147">
        <f t="shared" si="10"/>
        <v>1120000</v>
      </c>
      <c r="BM9" s="383">
        <v>0</v>
      </c>
      <c r="BN9" s="148">
        <f t="shared" si="11"/>
        <v>91830361.840909094</v>
      </c>
      <c r="BO9" s="149">
        <f t="shared" si="12"/>
        <v>79119537.590909094</v>
      </c>
      <c r="BP9" s="150">
        <f t="shared" si="13"/>
        <v>18197493.645909093</v>
      </c>
      <c r="BQ9" s="151">
        <f t="shared" si="14"/>
        <v>110027855.48681819</v>
      </c>
      <c r="BR9" s="152">
        <f t="shared" si="15"/>
        <v>100800</v>
      </c>
      <c r="BS9" s="148">
        <f t="shared" si="16"/>
        <v>110128655.48681819</v>
      </c>
      <c r="BT9" s="136">
        <v>0</v>
      </c>
      <c r="BU9" s="149">
        <f t="shared" si="17"/>
        <v>9183036.1840909105</v>
      </c>
      <c r="BV9" s="153">
        <f t="shared" si="18"/>
        <v>4591518.0920454552</v>
      </c>
      <c r="BW9" s="134">
        <f t="shared" si="19"/>
        <v>96354101.210681826</v>
      </c>
      <c r="BX9" s="148">
        <f t="shared" si="20"/>
        <v>11590824.25</v>
      </c>
      <c r="BY9" s="135">
        <f t="shared" si="21"/>
        <v>84763276.960681826</v>
      </c>
      <c r="CD9" s="400">
        <f>'آبان 1400'!AU10</f>
        <v>79119537.590909094</v>
      </c>
      <c r="CE9" s="401">
        <f>'آبان 1400'!AV10</f>
        <v>59081169.959545456</v>
      </c>
      <c r="CF9" s="401">
        <f>'آبان 1400'!AW10</f>
        <v>79119537.590909094</v>
      </c>
      <c r="CG9" s="401">
        <f>'آبان 1400'!AX10</f>
        <v>5538367.6313636368</v>
      </c>
      <c r="CH9" s="401">
        <f>'آبان 1400'!AY10</f>
        <v>1908116.9959545457</v>
      </c>
      <c r="CI9" s="401">
        <f>'آبان 1400'!AZ10</f>
        <v>0</v>
      </c>
      <c r="CJ9" s="401">
        <f>'آبان 1400'!BA10</f>
        <v>0</v>
      </c>
      <c r="CK9" s="401">
        <f>'آبان 1400'!BB10</f>
        <v>0</v>
      </c>
      <c r="CL9" s="401">
        <f>'آبان 1400'!BC10</f>
        <v>0</v>
      </c>
      <c r="CM9" s="401">
        <f>'آبان 1400'!BD10</f>
        <v>0</v>
      </c>
      <c r="CN9" s="401">
        <f>'آبان 1400'!BE10</f>
        <v>0</v>
      </c>
      <c r="CO9" s="401">
        <f>'آبان 1400'!BF10</f>
        <v>0</v>
      </c>
      <c r="CP9" s="401">
        <f>'آبان 1400'!BG10</f>
        <v>7446484.627318183</v>
      </c>
      <c r="CQ9" s="401">
        <f>'آبان 1400'!BH10</f>
        <v>71673052</v>
      </c>
      <c r="CR9" s="401">
        <f t="shared" si="22"/>
        <v>79119537.590909094</v>
      </c>
      <c r="CS9" s="411">
        <f t="shared" si="23"/>
        <v>6638737.5</v>
      </c>
      <c r="CT9" s="400">
        <f t="shared" si="24"/>
        <v>3809297.5</v>
      </c>
      <c r="CU9" s="401">
        <f t="shared" si="25"/>
        <v>1142789.25</v>
      </c>
      <c r="CV9" s="401">
        <f t="shared" si="26"/>
        <v>1120000</v>
      </c>
      <c r="CW9" s="56">
        <v>0</v>
      </c>
      <c r="CX9" s="401">
        <f t="shared" si="27"/>
        <v>91830361.840909094</v>
      </c>
      <c r="CY9" s="401">
        <f t="shared" si="28"/>
        <v>79119537.590909094</v>
      </c>
      <c r="CZ9" s="401">
        <f t="shared" si="29"/>
        <v>18197493.645909093</v>
      </c>
      <c r="DA9" s="401">
        <f t="shared" si="30"/>
        <v>110027855.48681819</v>
      </c>
      <c r="DB9" s="401">
        <f t="shared" si="31"/>
        <v>100800</v>
      </c>
      <c r="DC9" s="401">
        <f t="shared" si="32"/>
        <v>110128655.48681819</v>
      </c>
      <c r="DD9" s="406">
        <v>0</v>
      </c>
      <c r="DE9" s="401">
        <f t="shared" si="33"/>
        <v>9183036.1840909105</v>
      </c>
      <c r="DF9" s="401">
        <f t="shared" si="34"/>
        <v>4591518.0920454552</v>
      </c>
      <c r="DG9" s="401">
        <f t="shared" si="35"/>
        <v>96354101.210681826</v>
      </c>
      <c r="DH9" s="401">
        <f t="shared" si="36"/>
        <v>11590824.25</v>
      </c>
      <c r="DI9" s="401">
        <f t="shared" si="37"/>
        <v>84763276.960681826</v>
      </c>
      <c r="DJ9" s="401">
        <f t="shared" si="38"/>
        <v>0</v>
      </c>
      <c r="DL9" s="409">
        <f t="shared" si="39"/>
        <v>6638737.5</v>
      </c>
      <c r="DM9" s="409">
        <f t="shared" si="40"/>
        <v>0</v>
      </c>
    </row>
    <row r="10" spans="1:117" s="56" customFormat="1" ht="21" x14ac:dyDescent="0.2">
      <c r="A10" s="192">
        <f t="shared" si="0"/>
        <v>2655495</v>
      </c>
      <c r="B10" s="137">
        <f>'آبان 1400'!B11</f>
        <v>5</v>
      </c>
      <c r="C10" s="137">
        <f>'آبان 1400'!C11</f>
        <v>5</v>
      </c>
      <c r="D10" s="137">
        <f>'آبان 1400'!D11</f>
        <v>12824</v>
      </c>
      <c r="E10" s="137" t="str">
        <f>'آبان 1400'!E11</f>
        <v xml:space="preserve">میثم </v>
      </c>
      <c r="F10" s="137" t="str">
        <f>'آبان 1400'!F11</f>
        <v>نادری</v>
      </c>
      <c r="G10" s="137" t="str">
        <f>'آبان 1400'!G11</f>
        <v xml:space="preserve">اداری </v>
      </c>
      <c r="H10" s="137" t="str">
        <f>'آبان 1400'!H11</f>
        <v>تهران</v>
      </c>
      <c r="I10" s="137" t="str">
        <f>'آبان 1400'!I11</f>
        <v>366-700-3688627-1</v>
      </c>
      <c r="J10" s="137" t="str">
        <f>'آبان 1400'!J11</f>
        <v>0077854713</v>
      </c>
      <c r="K10" s="137" t="str">
        <f>'آبان 1400'!K11</f>
        <v>0085191630</v>
      </c>
      <c r="L10" s="137" t="str">
        <f>'آبان 1400'!L11</f>
        <v>تهران</v>
      </c>
      <c r="M10" s="137" t="str">
        <f>'آبان 1400'!M11</f>
        <v>اداری-کارشناسی</v>
      </c>
      <c r="N10" s="121">
        <f>'آبان 1400'!N11</f>
        <v>0</v>
      </c>
      <c r="O10" s="120">
        <f>'آبان 1400'!O11</f>
        <v>0</v>
      </c>
      <c r="P10" s="122">
        <f>'آبان 1400'!P11</f>
        <v>0</v>
      </c>
      <c r="Q10" s="362">
        <f>'آبان 1400'!Q11</f>
        <v>30</v>
      </c>
      <c r="R10" s="362">
        <f>'آبان 1400'!R11</f>
        <v>46</v>
      </c>
      <c r="S10" s="362">
        <f>'آبان 1400'!S11</f>
        <v>0</v>
      </c>
      <c r="T10" s="362">
        <f>'آبان 1400'!T11</f>
        <v>0</v>
      </c>
      <c r="U10" s="138">
        <f>'آبان 1400'!U11</f>
        <v>0</v>
      </c>
      <c r="V10" s="121">
        <f>'آبان 1400'!W11</f>
        <v>0</v>
      </c>
      <c r="W10" s="122">
        <f>'آبان 1400'!X11</f>
        <v>0</v>
      </c>
      <c r="X10" s="370">
        <f>'آبان 1400'!Y11</f>
        <v>0</v>
      </c>
      <c r="Y10" s="370">
        <f>'آبان 1400'!Z11</f>
        <v>0</v>
      </c>
      <c r="Z10" s="139">
        <f>'آبان 1400'!AA11</f>
        <v>1477052</v>
      </c>
      <c r="AA10" s="139">
        <f>'آبان 1400'!AB11</f>
        <v>46667</v>
      </c>
      <c r="AB10" s="139">
        <f>'آبان 1400'!AC11</f>
        <v>1523719</v>
      </c>
      <c r="AC10" s="139">
        <f>'آبان 1400'!AD11</f>
        <v>4500000</v>
      </c>
      <c r="AD10" s="139">
        <f>'آبان 1400'!AE11</f>
        <v>6000000</v>
      </c>
      <c r="AE10" s="140">
        <f>'آبان 1400'!AF11</f>
        <v>290891.80909090908</v>
      </c>
      <c r="AF10" s="123">
        <f>'آبان 1400'!AG11</f>
        <v>44311560</v>
      </c>
      <c r="AG10" s="124">
        <f>'آبان 1400'!AH11</f>
        <v>1400010</v>
      </c>
      <c r="AH10" s="124">
        <f>'آبان 1400'!AI11</f>
        <v>13381023.218181819</v>
      </c>
      <c r="AI10" s="124">
        <f>'آبان 1400'!AJ11</f>
        <v>0</v>
      </c>
      <c r="AJ10" s="124">
        <f>'آبان 1400'!AK11</f>
        <v>4500000</v>
      </c>
      <c r="AK10" s="124">
        <f>'آبان 1400'!AL11</f>
        <v>6000000</v>
      </c>
      <c r="AL10" s="124">
        <f>'آبان 1400'!AM11</f>
        <v>0</v>
      </c>
      <c r="AM10" s="124">
        <f>'آبان 1400'!AN11</f>
        <v>0</v>
      </c>
      <c r="AN10" s="124">
        <f>'آبان 1400'!AO11</f>
        <v>0</v>
      </c>
      <c r="AO10" s="124">
        <f>'آبان 1400'!AP11</f>
        <v>3000000</v>
      </c>
      <c r="AP10" s="124">
        <f>'آبان 1400'!AQ11</f>
        <v>0</v>
      </c>
      <c r="AQ10" s="124">
        <f>'آبان 1400'!AR11</f>
        <v>0</v>
      </c>
      <c r="AR10" s="124">
        <f>'آبان 1400'!AS11</f>
        <v>0</v>
      </c>
      <c r="AS10" s="379">
        <f>'آبان 1400'!AT11</f>
        <v>0</v>
      </c>
      <c r="AT10" s="372">
        <f t="shared" si="1"/>
        <v>72592593.218181819</v>
      </c>
      <c r="AU10" s="174">
        <f>'آبان 1400'!AV11</f>
        <v>54011111.692909092</v>
      </c>
      <c r="AV10" s="142">
        <f>'آبان 1400'!AW11</f>
        <v>72592593.218181819</v>
      </c>
      <c r="AW10" s="143">
        <f t="shared" si="2"/>
        <v>5081481.5252727279</v>
      </c>
      <c r="AX10" s="76">
        <f t="shared" si="3"/>
        <v>1401111.1692909093</v>
      </c>
      <c r="AY10" s="143">
        <f>'آبان 1400'!AZ11</f>
        <v>0</v>
      </c>
      <c r="AZ10" s="143">
        <f>'آبان 1400'!BA11</f>
        <v>0</v>
      </c>
      <c r="BA10" s="143">
        <f>'آبان 1400'!BB11</f>
        <v>0</v>
      </c>
      <c r="BB10" s="143">
        <f>'آبان 1400'!BC11</f>
        <v>0</v>
      </c>
      <c r="BC10" s="143">
        <f>'آبان 1400'!BD11</f>
        <v>0</v>
      </c>
      <c r="BD10" s="143">
        <f>'آبان 1400'!BE11</f>
        <v>0</v>
      </c>
      <c r="BE10" s="143">
        <f>'آبان 1400'!BF11</f>
        <v>0</v>
      </c>
      <c r="BF10" s="144">
        <f t="shared" si="4"/>
        <v>6482592.6945636375</v>
      </c>
      <c r="BG10" s="141">
        <f t="shared" si="5"/>
        <v>66110000</v>
      </c>
      <c r="BH10" s="145">
        <f t="shared" si="6"/>
        <v>72592593.218181819</v>
      </c>
      <c r="BI10" s="410">
        <f t="shared" si="7"/>
        <v>6638737.5</v>
      </c>
      <c r="BJ10" s="146">
        <f t="shared" si="8"/>
        <v>3809297.5</v>
      </c>
      <c r="BK10" s="146">
        <f t="shared" si="9"/>
        <v>1142789.25</v>
      </c>
      <c r="BL10" s="147">
        <f t="shared" si="10"/>
        <v>1120000</v>
      </c>
      <c r="BM10" s="383">
        <v>0</v>
      </c>
      <c r="BN10" s="148">
        <f t="shared" si="11"/>
        <v>85303417.468181819</v>
      </c>
      <c r="BO10" s="149">
        <f t="shared" si="12"/>
        <v>72592593.218181819</v>
      </c>
      <c r="BP10" s="150">
        <f t="shared" si="13"/>
        <v>16696296.44018182</v>
      </c>
      <c r="BQ10" s="151">
        <f t="shared" si="14"/>
        <v>101999713.90836364</v>
      </c>
      <c r="BR10" s="152">
        <f t="shared" si="15"/>
        <v>100800</v>
      </c>
      <c r="BS10" s="148">
        <f t="shared" si="16"/>
        <v>102100513.90836364</v>
      </c>
      <c r="BT10" s="136">
        <v>0</v>
      </c>
      <c r="BU10" s="149">
        <f t="shared" si="17"/>
        <v>8530341.746818183</v>
      </c>
      <c r="BV10" s="153">
        <f t="shared" si="18"/>
        <v>4265170.8734090915</v>
      </c>
      <c r="BW10" s="134">
        <f t="shared" si="19"/>
        <v>89305001.288136363</v>
      </c>
      <c r="BX10" s="148">
        <f t="shared" si="20"/>
        <v>11590824.25</v>
      </c>
      <c r="BY10" s="135">
        <f t="shared" si="21"/>
        <v>77714177.038136363</v>
      </c>
      <c r="CD10" s="400">
        <f>'آبان 1400'!AU11</f>
        <v>72592593.218181819</v>
      </c>
      <c r="CE10" s="401">
        <f>'آبان 1400'!AV11</f>
        <v>54011111.692909092</v>
      </c>
      <c r="CF10" s="401">
        <f>'آبان 1400'!AW11</f>
        <v>72592593.218181819</v>
      </c>
      <c r="CG10" s="401">
        <f>'آبان 1400'!AX11</f>
        <v>5081481.5252727279</v>
      </c>
      <c r="CH10" s="401">
        <f>'آبان 1400'!AY11</f>
        <v>1401111.1692909093</v>
      </c>
      <c r="CI10" s="401">
        <f>'آبان 1400'!AZ11</f>
        <v>0</v>
      </c>
      <c r="CJ10" s="401">
        <f>'آبان 1400'!BA11</f>
        <v>0</v>
      </c>
      <c r="CK10" s="401">
        <f>'آبان 1400'!BB11</f>
        <v>0</v>
      </c>
      <c r="CL10" s="401">
        <f>'آبان 1400'!BC11</f>
        <v>0</v>
      </c>
      <c r="CM10" s="401">
        <f>'آبان 1400'!BD11</f>
        <v>0</v>
      </c>
      <c r="CN10" s="401">
        <f>'آبان 1400'!BE11</f>
        <v>0</v>
      </c>
      <c r="CO10" s="401">
        <f>'آبان 1400'!BF11</f>
        <v>0</v>
      </c>
      <c r="CP10" s="401">
        <f>'آبان 1400'!BG11</f>
        <v>6482592.6945636375</v>
      </c>
      <c r="CQ10" s="401">
        <f>'آبان 1400'!BH11</f>
        <v>66110000</v>
      </c>
      <c r="CR10" s="401">
        <f t="shared" si="22"/>
        <v>72592593.218181819</v>
      </c>
      <c r="CS10" s="411">
        <f t="shared" si="23"/>
        <v>6638737.5</v>
      </c>
      <c r="CT10" s="400">
        <f t="shared" si="24"/>
        <v>3809297.5</v>
      </c>
      <c r="CU10" s="401">
        <f t="shared" si="25"/>
        <v>1142789.25</v>
      </c>
      <c r="CV10" s="401">
        <f t="shared" si="26"/>
        <v>1120000</v>
      </c>
      <c r="CW10" s="56">
        <v>0</v>
      </c>
      <c r="CX10" s="401">
        <f t="shared" si="27"/>
        <v>85303417.468181819</v>
      </c>
      <c r="CY10" s="401">
        <f t="shared" si="28"/>
        <v>72592593.218181819</v>
      </c>
      <c r="CZ10" s="401">
        <f t="shared" si="29"/>
        <v>16696296.44018182</v>
      </c>
      <c r="DA10" s="401">
        <f t="shared" si="30"/>
        <v>101999713.90836364</v>
      </c>
      <c r="DB10" s="401">
        <f t="shared" si="31"/>
        <v>100800</v>
      </c>
      <c r="DC10" s="401">
        <f t="shared" si="32"/>
        <v>102100513.90836364</v>
      </c>
      <c r="DD10" s="406">
        <v>0</v>
      </c>
      <c r="DE10" s="401">
        <f t="shared" si="33"/>
        <v>8530341.746818183</v>
      </c>
      <c r="DF10" s="401">
        <f t="shared" si="34"/>
        <v>4265170.8734090915</v>
      </c>
      <c r="DG10" s="401">
        <f t="shared" si="35"/>
        <v>89305001.288136363</v>
      </c>
      <c r="DH10" s="401">
        <f t="shared" si="36"/>
        <v>11590824.25</v>
      </c>
      <c r="DI10" s="401">
        <f t="shared" si="37"/>
        <v>77714177.038136363</v>
      </c>
      <c r="DJ10" s="401">
        <f t="shared" si="38"/>
        <v>0</v>
      </c>
      <c r="DL10" s="409">
        <f t="shared" si="39"/>
        <v>6638737.5</v>
      </c>
      <c r="DM10" s="409">
        <f t="shared" si="40"/>
        <v>0</v>
      </c>
    </row>
    <row r="11" spans="1:117" s="56" customFormat="1" ht="21" x14ac:dyDescent="0.2">
      <c r="A11" s="192">
        <f t="shared" si="0"/>
        <v>2655495</v>
      </c>
      <c r="B11" s="137">
        <f>'آبان 1400'!B12</f>
        <v>6</v>
      </c>
      <c r="C11" s="137">
        <f>'آبان 1400'!C12</f>
        <v>6</v>
      </c>
      <c r="D11" s="137">
        <f>'آبان 1400'!D12</f>
        <v>12814</v>
      </c>
      <c r="E11" s="137" t="str">
        <f>'آبان 1400'!E12</f>
        <v>محمدمهدی</v>
      </c>
      <c r="F11" s="137" t="str">
        <f>'آبان 1400'!F12</f>
        <v>عطائی فرد</v>
      </c>
      <c r="G11" s="137" t="str">
        <f>'آبان 1400'!G12</f>
        <v xml:space="preserve">اداری </v>
      </c>
      <c r="H11" s="137" t="str">
        <f>'آبان 1400'!H12</f>
        <v>تهران</v>
      </c>
      <c r="I11" s="137" t="str">
        <f>'آبان 1400'!I12</f>
        <v>121-813-3037903-1</v>
      </c>
      <c r="J11" s="137" t="str">
        <f>'آبان 1400'!J12</f>
        <v>0015802574</v>
      </c>
      <c r="K11" s="137" t="str">
        <f>'آبان 1400'!K12</f>
        <v>0012811093</v>
      </c>
      <c r="L11" s="137" t="str">
        <f>'آبان 1400'!L12</f>
        <v>تهران</v>
      </c>
      <c r="M11" s="137" t="str">
        <f>'آبان 1400'!M12</f>
        <v>اداری-کاردانی</v>
      </c>
      <c r="N11" s="121">
        <f>'آبان 1400'!N12</f>
        <v>0</v>
      </c>
      <c r="O11" s="120">
        <f>'آبان 1400'!O12</f>
        <v>0</v>
      </c>
      <c r="P11" s="122">
        <f>'آبان 1400'!P12</f>
        <v>0</v>
      </c>
      <c r="Q11" s="362">
        <f>'آبان 1400'!Q12</f>
        <v>30</v>
      </c>
      <c r="R11" s="362">
        <f>'آبان 1400'!R12</f>
        <v>120</v>
      </c>
      <c r="S11" s="362">
        <f>'آبان 1400'!S12</f>
        <v>0</v>
      </c>
      <c r="T11" s="362">
        <f>'آبان 1400'!T12</f>
        <v>0</v>
      </c>
      <c r="U11" s="138">
        <f>'آبان 1400'!U12</f>
        <v>0</v>
      </c>
      <c r="V11" s="121">
        <f>'آبان 1400'!W12</f>
        <v>0</v>
      </c>
      <c r="W11" s="122">
        <f>'آبان 1400'!X12</f>
        <v>0</v>
      </c>
      <c r="X11" s="370">
        <f>'آبان 1400'!Y12</f>
        <v>0</v>
      </c>
      <c r="Y11" s="370">
        <f>'آبان 1400'!Z12</f>
        <v>0</v>
      </c>
      <c r="Z11" s="139">
        <f>'آبان 1400'!AA12</f>
        <v>1311206</v>
      </c>
      <c r="AA11" s="139">
        <f>'آبان 1400'!AB12</f>
        <v>46667</v>
      </c>
      <c r="AB11" s="139">
        <f>'آبان 1400'!AC12</f>
        <v>1357873</v>
      </c>
      <c r="AC11" s="139">
        <f>'آبان 1400'!AD12</f>
        <v>4500000</v>
      </c>
      <c r="AD11" s="139">
        <f>'آبان 1400'!AE12</f>
        <v>6000000</v>
      </c>
      <c r="AE11" s="140">
        <f>'آبان 1400'!AF12</f>
        <v>259230.3</v>
      </c>
      <c r="AF11" s="123">
        <f>'آبان 1400'!AG12</f>
        <v>39336180</v>
      </c>
      <c r="AG11" s="124">
        <f>'آبان 1400'!AH12</f>
        <v>1400010</v>
      </c>
      <c r="AH11" s="124">
        <f>'آبان 1400'!AI12</f>
        <v>31107636</v>
      </c>
      <c r="AI11" s="124">
        <f>'آبان 1400'!AJ12</f>
        <v>0</v>
      </c>
      <c r="AJ11" s="124">
        <f>'آبان 1400'!AK12</f>
        <v>4500000</v>
      </c>
      <c r="AK11" s="124">
        <f>'آبان 1400'!AL12</f>
        <v>6000000</v>
      </c>
      <c r="AL11" s="124">
        <f>'آبان 1400'!AM12</f>
        <v>0</v>
      </c>
      <c r="AM11" s="124">
        <f>'آبان 1400'!AN12</f>
        <v>0</v>
      </c>
      <c r="AN11" s="124">
        <f>'آبان 1400'!AO12</f>
        <v>0</v>
      </c>
      <c r="AO11" s="124">
        <f>'آبان 1400'!AP12</f>
        <v>3800000</v>
      </c>
      <c r="AP11" s="124">
        <f>'آبان 1400'!AQ12</f>
        <v>0</v>
      </c>
      <c r="AQ11" s="124">
        <f>'آبان 1400'!AR12</f>
        <v>0</v>
      </c>
      <c r="AR11" s="124">
        <f>'آبان 1400'!AS12</f>
        <v>0</v>
      </c>
      <c r="AS11" s="379">
        <f>'آبان 1400'!AT12</f>
        <v>0</v>
      </c>
      <c r="AT11" s="372">
        <f t="shared" si="1"/>
        <v>86143826</v>
      </c>
      <c r="AU11" s="174">
        <f>'آبان 1400'!AV12</f>
        <v>65813758.18</v>
      </c>
      <c r="AV11" s="142">
        <f>'آبان 1400'!AW12</f>
        <v>86143826</v>
      </c>
      <c r="AW11" s="143">
        <f t="shared" si="2"/>
        <v>6030067.8200000003</v>
      </c>
      <c r="AX11" s="76">
        <f t="shared" si="3"/>
        <v>2581375.818</v>
      </c>
      <c r="AY11" s="143">
        <f>'آبان 1400'!AZ12</f>
        <v>0</v>
      </c>
      <c r="AZ11" s="143">
        <f>'آبان 1400'!BA12</f>
        <v>0</v>
      </c>
      <c r="BA11" s="143">
        <f>'آبان 1400'!BB12</f>
        <v>0</v>
      </c>
      <c r="BB11" s="143">
        <f>'آبان 1400'!BC12</f>
        <v>0</v>
      </c>
      <c r="BC11" s="143">
        <f>'آبان 1400'!BD12</f>
        <v>0</v>
      </c>
      <c r="BD11" s="143">
        <f>'آبان 1400'!BE12</f>
        <v>0</v>
      </c>
      <c r="BE11" s="143">
        <f>'آبان 1400'!BF12</f>
        <v>0</v>
      </c>
      <c r="BF11" s="144">
        <f t="shared" si="4"/>
        <v>8611443.6380000003</v>
      </c>
      <c r="BG11" s="141">
        <f t="shared" si="5"/>
        <v>77532382</v>
      </c>
      <c r="BH11" s="145">
        <f t="shared" si="6"/>
        <v>86143826</v>
      </c>
      <c r="BI11" s="410">
        <f t="shared" si="7"/>
        <v>6638737.5</v>
      </c>
      <c r="BJ11" s="146">
        <f t="shared" si="8"/>
        <v>3394682.5</v>
      </c>
      <c r="BK11" s="146">
        <f t="shared" si="9"/>
        <v>1018404.7499999999</v>
      </c>
      <c r="BL11" s="147">
        <f t="shared" si="10"/>
        <v>1120000</v>
      </c>
      <c r="BM11" s="383">
        <v>0</v>
      </c>
      <c r="BN11" s="148">
        <f t="shared" si="11"/>
        <v>98315650.75</v>
      </c>
      <c r="BO11" s="149">
        <f t="shared" si="12"/>
        <v>86143826</v>
      </c>
      <c r="BP11" s="150">
        <f t="shared" si="13"/>
        <v>19813079.98</v>
      </c>
      <c r="BQ11" s="151">
        <f t="shared" si="14"/>
        <v>118128730.73</v>
      </c>
      <c r="BR11" s="152">
        <f t="shared" si="15"/>
        <v>100800</v>
      </c>
      <c r="BS11" s="148">
        <f t="shared" si="16"/>
        <v>118229530.73</v>
      </c>
      <c r="BT11" s="136">
        <v>0</v>
      </c>
      <c r="BU11" s="149">
        <f t="shared" si="17"/>
        <v>9831565.0750000011</v>
      </c>
      <c r="BV11" s="153">
        <f t="shared" si="18"/>
        <v>4915782.5375000006</v>
      </c>
      <c r="BW11" s="134">
        <f t="shared" si="19"/>
        <v>103482183.11750001</v>
      </c>
      <c r="BX11" s="148">
        <f t="shared" si="20"/>
        <v>11051824.75</v>
      </c>
      <c r="BY11" s="135">
        <f t="shared" si="21"/>
        <v>92430358.367500007</v>
      </c>
      <c r="CD11" s="400">
        <f>'آبان 1400'!AU12</f>
        <v>86143826</v>
      </c>
      <c r="CE11" s="401">
        <f>'آبان 1400'!AV12</f>
        <v>65813758.18</v>
      </c>
      <c r="CF11" s="401">
        <f>'آبان 1400'!AW12</f>
        <v>86143826</v>
      </c>
      <c r="CG11" s="401">
        <f>'آبان 1400'!AX12</f>
        <v>6030067.8200000003</v>
      </c>
      <c r="CH11" s="401">
        <f>'آبان 1400'!AY12</f>
        <v>2581375.818</v>
      </c>
      <c r="CI11" s="401">
        <f>'آبان 1400'!AZ12</f>
        <v>0</v>
      </c>
      <c r="CJ11" s="401">
        <f>'آبان 1400'!BA12</f>
        <v>0</v>
      </c>
      <c r="CK11" s="401">
        <f>'آبان 1400'!BB12</f>
        <v>0</v>
      </c>
      <c r="CL11" s="401">
        <f>'آبان 1400'!BC12</f>
        <v>0</v>
      </c>
      <c r="CM11" s="401">
        <f>'آبان 1400'!BD12</f>
        <v>0</v>
      </c>
      <c r="CN11" s="401">
        <f>'آبان 1400'!BE12</f>
        <v>0</v>
      </c>
      <c r="CO11" s="401">
        <f>'آبان 1400'!BF12</f>
        <v>0</v>
      </c>
      <c r="CP11" s="401">
        <f>'آبان 1400'!BG12</f>
        <v>8611443.6380000003</v>
      </c>
      <c r="CQ11" s="401">
        <f>'آبان 1400'!BH12</f>
        <v>77532382</v>
      </c>
      <c r="CR11" s="401">
        <f t="shared" si="22"/>
        <v>86143826</v>
      </c>
      <c r="CS11" s="411">
        <f t="shared" si="23"/>
        <v>6638737.5</v>
      </c>
      <c r="CT11" s="400">
        <f t="shared" si="24"/>
        <v>3394682.5</v>
      </c>
      <c r="CU11" s="401">
        <f t="shared" si="25"/>
        <v>1018404.7499999999</v>
      </c>
      <c r="CV11" s="401">
        <f t="shared" si="26"/>
        <v>1120000</v>
      </c>
      <c r="CW11" s="56">
        <v>0</v>
      </c>
      <c r="CX11" s="401">
        <f t="shared" si="27"/>
        <v>98315650.75</v>
      </c>
      <c r="CY11" s="401">
        <f t="shared" si="28"/>
        <v>86143826</v>
      </c>
      <c r="CZ11" s="401">
        <f t="shared" si="29"/>
        <v>19813079.98</v>
      </c>
      <c r="DA11" s="401">
        <f t="shared" si="30"/>
        <v>118128730.73</v>
      </c>
      <c r="DB11" s="401">
        <f t="shared" si="31"/>
        <v>100800</v>
      </c>
      <c r="DC11" s="401">
        <f t="shared" si="32"/>
        <v>118229530.73</v>
      </c>
      <c r="DD11" s="406">
        <v>0</v>
      </c>
      <c r="DE11" s="401">
        <f t="shared" si="33"/>
        <v>9831565.0750000011</v>
      </c>
      <c r="DF11" s="401">
        <f t="shared" si="34"/>
        <v>4915782.5375000006</v>
      </c>
      <c r="DG11" s="401">
        <f t="shared" si="35"/>
        <v>103482183.11750001</v>
      </c>
      <c r="DH11" s="401">
        <f t="shared" si="36"/>
        <v>11051824.75</v>
      </c>
      <c r="DI11" s="401">
        <f t="shared" si="37"/>
        <v>92430358.367500007</v>
      </c>
      <c r="DJ11" s="401">
        <f t="shared" si="38"/>
        <v>0</v>
      </c>
      <c r="DL11" s="409">
        <f t="shared" si="39"/>
        <v>6638737.5</v>
      </c>
      <c r="DM11" s="409">
        <f t="shared" si="40"/>
        <v>0</v>
      </c>
    </row>
    <row r="12" spans="1:117" s="56" customFormat="1" ht="21" x14ac:dyDescent="0.2">
      <c r="A12" s="192">
        <f t="shared" si="0"/>
        <v>2655495</v>
      </c>
      <c r="B12" s="137">
        <f>'آبان 1400'!B13</f>
        <v>7</v>
      </c>
      <c r="C12" s="137">
        <f>'آبان 1400'!C13</f>
        <v>7</v>
      </c>
      <c r="D12" s="137">
        <f>'آبان 1400'!D13</f>
        <v>12811</v>
      </c>
      <c r="E12" s="137" t="str">
        <f>'آبان 1400'!E13</f>
        <v>حمیدرضا</v>
      </c>
      <c r="F12" s="137" t="str">
        <f>'آبان 1400'!F13</f>
        <v>رستگار</v>
      </c>
      <c r="G12" s="137" t="str">
        <f>'آبان 1400'!G13</f>
        <v xml:space="preserve">اداری </v>
      </c>
      <c r="H12" s="137" t="str">
        <f>'آبان 1400'!H13</f>
        <v>تهران</v>
      </c>
      <c r="I12" s="137" t="str">
        <f>'آبان 1400'!I13</f>
        <v>121-800-1044246-1</v>
      </c>
      <c r="J12" s="137" t="str">
        <f>'آبان 1400'!J13</f>
        <v>0069252084</v>
      </c>
      <c r="K12" s="137" t="str">
        <f>'آبان 1400'!K13</f>
        <v>0020117364</v>
      </c>
      <c r="L12" s="137" t="str">
        <f>'آبان 1400'!L13</f>
        <v>تهران</v>
      </c>
      <c r="M12" s="137" t="str">
        <f>'آبان 1400'!M13</f>
        <v>اداری- دیپلم</v>
      </c>
      <c r="N12" s="121">
        <f>'آبان 1400'!N13</f>
        <v>0</v>
      </c>
      <c r="O12" s="120">
        <f>'آبان 1400'!O13</f>
        <v>0</v>
      </c>
      <c r="P12" s="122">
        <f>'آبان 1400'!P13</f>
        <v>0</v>
      </c>
      <c r="Q12" s="362">
        <f>'آبان 1400'!Q13</f>
        <v>30</v>
      </c>
      <c r="R12" s="362">
        <f>'آبان 1400'!R13</f>
        <v>96</v>
      </c>
      <c r="S12" s="362">
        <f>'آبان 1400'!S13</f>
        <v>0</v>
      </c>
      <c r="T12" s="362">
        <f>'آبان 1400'!T13</f>
        <v>0</v>
      </c>
      <c r="U12" s="138">
        <f>'آبان 1400'!U13</f>
        <v>0</v>
      </c>
      <c r="V12" s="121">
        <f>'آبان 1400'!W13</f>
        <v>0</v>
      </c>
      <c r="W12" s="122">
        <f>'آبان 1400'!X13</f>
        <v>0</v>
      </c>
      <c r="X12" s="370">
        <f>'آبان 1400'!Y13</f>
        <v>2</v>
      </c>
      <c r="Y12" s="370">
        <f>'آبان 1400'!Z13</f>
        <v>2</v>
      </c>
      <c r="Z12" s="139">
        <f>'آبان 1400'!AA13</f>
        <v>1145360</v>
      </c>
      <c r="AA12" s="139">
        <f>'آبان 1400'!AB13</f>
        <v>46667</v>
      </c>
      <c r="AB12" s="139">
        <f>'آبان 1400'!AC13</f>
        <v>1192027</v>
      </c>
      <c r="AC12" s="139">
        <f>'آبان 1400'!AD13</f>
        <v>4500000</v>
      </c>
      <c r="AD12" s="139">
        <f>'آبان 1400'!AE13</f>
        <v>6000000</v>
      </c>
      <c r="AE12" s="140">
        <f>'آبان 1400'!AF13</f>
        <v>227568.79090909089</v>
      </c>
      <c r="AF12" s="123">
        <f>'آبان 1400'!AG13</f>
        <v>34360800</v>
      </c>
      <c r="AG12" s="124">
        <f>'آبان 1400'!AH13</f>
        <v>1400010</v>
      </c>
      <c r="AH12" s="124">
        <f>'آبان 1400'!AI13</f>
        <v>21846603.927272726</v>
      </c>
      <c r="AI12" s="124">
        <f>'آبان 1400'!AJ13</f>
        <v>5310990</v>
      </c>
      <c r="AJ12" s="124">
        <f>'آبان 1400'!AK13</f>
        <v>4500000</v>
      </c>
      <c r="AK12" s="124">
        <f>'آبان 1400'!AL13</f>
        <v>6000000</v>
      </c>
      <c r="AL12" s="124">
        <f>'آبان 1400'!AM13</f>
        <v>0</v>
      </c>
      <c r="AM12" s="124">
        <f>'آبان 1400'!AN13</f>
        <v>0</v>
      </c>
      <c r="AN12" s="124">
        <f>'آبان 1400'!AO13</f>
        <v>0</v>
      </c>
      <c r="AO12" s="124">
        <f>'آبان 1400'!AP13</f>
        <v>4800000</v>
      </c>
      <c r="AP12" s="124">
        <f>'آبان 1400'!AQ13</f>
        <v>0</v>
      </c>
      <c r="AQ12" s="124">
        <f>'آبان 1400'!AR13</f>
        <v>0</v>
      </c>
      <c r="AR12" s="124">
        <f>'آبان 1400'!AS13</f>
        <v>0</v>
      </c>
      <c r="AS12" s="379">
        <f>'آبان 1400'!AT13</f>
        <v>0</v>
      </c>
      <c r="AT12" s="372">
        <f t="shared" si="1"/>
        <v>78218403.927272722</v>
      </c>
      <c r="AU12" s="174">
        <f>'آبان 1400'!AV13</f>
        <v>52503894.952363633</v>
      </c>
      <c r="AV12" s="142">
        <f>'آبان 1400'!AW13</f>
        <v>72907413.927272722</v>
      </c>
      <c r="AW12" s="143">
        <f t="shared" si="2"/>
        <v>5103518.9749090914</v>
      </c>
      <c r="AX12" s="76">
        <f t="shared" si="3"/>
        <v>1250389.4952363633</v>
      </c>
      <c r="AY12" s="143">
        <f>'آبان 1400'!AZ13</f>
        <v>0</v>
      </c>
      <c r="AZ12" s="143">
        <f>'آبان 1400'!BA13</f>
        <v>0</v>
      </c>
      <c r="BA12" s="143">
        <f>'آبان 1400'!BB13</f>
        <v>0</v>
      </c>
      <c r="BB12" s="143">
        <f>'آبان 1400'!BC13</f>
        <v>0</v>
      </c>
      <c r="BC12" s="143">
        <f>'آبان 1400'!BD13</f>
        <v>0</v>
      </c>
      <c r="BD12" s="143">
        <f>'آبان 1400'!BE13</f>
        <v>0</v>
      </c>
      <c r="BE12" s="143">
        <f>'آبان 1400'!BF13</f>
        <v>0</v>
      </c>
      <c r="BF12" s="144">
        <f t="shared" si="4"/>
        <v>6353908.4701454546</v>
      </c>
      <c r="BG12" s="141">
        <f t="shared" si="5"/>
        <v>71864495</v>
      </c>
      <c r="BH12" s="145">
        <f t="shared" si="6"/>
        <v>78218403.927272722</v>
      </c>
      <c r="BI12" s="128">
        <f t="shared" ref="BI12:BI44" si="41">(((AB12*30)*2)/12)/30*Q12</f>
        <v>5960135</v>
      </c>
      <c r="BJ12" s="146">
        <f t="shared" si="8"/>
        <v>2980067.5</v>
      </c>
      <c r="BK12" s="146">
        <f t="shared" si="9"/>
        <v>894020.25</v>
      </c>
      <c r="BL12" s="147">
        <f t="shared" si="10"/>
        <v>1120000</v>
      </c>
      <c r="BM12" s="383">
        <v>0</v>
      </c>
      <c r="BN12" s="148">
        <f t="shared" si="11"/>
        <v>89172626.677272722</v>
      </c>
      <c r="BO12" s="149">
        <f t="shared" si="12"/>
        <v>72907413.927272722</v>
      </c>
      <c r="BP12" s="150">
        <f t="shared" si="13"/>
        <v>16768705.203272726</v>
      </c>
      <c r="BQ12" s="151">
        <f t="shared" si="14"/>
        <v>105941331.88054545</v>
      </c>
      <c r="BR12" s="152">
        <f t="shared" si="15"/>
        <v>100800</v>
      </c>
      <c r="BS12" s="148">
        <f t="shared" si="16"/>
        <v>106042131.88054545</v>
      </c>
      <c r="BT12" s="136">
        <v>0</v>
      </c>
      <c r="BU12" s="149">
        <f t="shared" si="17"/>
        <v>8917262.667727273</v>
      </c>
      <c r="BV12" s="153">
        <f t="shared" si="18"/>
        <v>4458631.3338636365</v>
      </c>
      <c r="BW12" s="134">
        <f t="shared" si="19"/>
        <v>92666237.878954545</v>
      </c>
      <c r="BX12" s="148">
        <f t="shared" si="20"/>
        <v>9834222.75</v>
      </c>
      <c r="BY12" s="135">
        <f t="shared" si="21"/>
        <v>82832015.128954545</v>
      </c>
      <c r="CD12" s="400">
        <f>'آبان 1400'!AU13</f>
        <v>78218403.927272722</v>
      </c>
      <c r="CE12" s="401">
        <f>'آبان 1400'!AV13</f>
        <v>52503894.952363633</v>
      </c>
      <c r="CF12" s="401">
        <f>'آبان 1400'!AW13</f>
        <v>72907413.927272722</v>
      </c>
      <c r="CG12" s="401">
        <f>'آبان 1400'!AX13</f>
        <v>5103518.9749090914</v>
      </c>
      <c r="CH12" s="401">
        <f>'آبان 1400'!AY13</f>
        <v>1250389.4952363633</v>
      </c>
      <c r="CI12" s="401">
        <f>'آبان 1400'!AZ13</f>
        <v>0</v>
      </c>
      <c r="CJ12" s="401">
        <f>'آبان 1400'!BA13</f>
        <v>0</v>
      </c>
      <c r="CK12" s="401">
        <f>'آبان 1400'!BB13</f>
        <v>0</v>
      </c>
      <c r="CL12" s="401">
        <f>'آبان 1400'!BC13</f>
        <v>0</v>
      </c>
      <c r="CM12" s="401">
        <f>'آبان 1400'!BD13</f>
        <v>0</v>
      </c>
      <c r="CN12" s="401">
        <f>'آبان 1400'!BE13</f>
        <v>0</v>
      </c>
      <c r="CO12" s="401">
        <f>'آبان 1400'!BF13</f>
        <v>0</v>
      </c>
      <c r="CP12" s="401">
        <f>'آبان 1400'!BG13</f>
        <v>6353908.4701454546</v>
      </c>
      <c r="CQ12" s="401">
        <f>'آبان 1400'!BH13</f>
        <v>71864495</v>
      </c>
      <c r="CR12" s="401">
        <f t="shared" si="22"/>
        <v>78218403.927272722</v>
      </c>
      <c r="CS12" s="56">
        <f t="shared" ref="CS12:CS44" si="42">(AB12*30/12*2)/30*Q12</f>
        <v>5960135</v>
      </c>
      <c r="CT12" s="400">
        <f t="shared" si="24"/>
        <v>2980067.5</v>
      </c>
      <c r="CU12" s="401">
        <f t="shared" si="25"/>
        <v>894020.25</v>
      </c>
      <c r="CV12" s="401">
        <f t="shared" si="26"/>
        <v>1120000</v>
      </c>
      <c r="CW12" s="56">
        <v>0</v>
      </c>
      <c r="CX12" s="401">
        <f t="shared" si="27"/>
        <v>89172626.677272722</v>
      </c>
      <c r="CY12" s="401">
        <f t="shared" si="28"/>
        <v>72907413.927272722</v>
      </c>
      <c r="CZ12" s="401">
        <f t="shared" si="29"/>
        <v>16768705.203272726</v>
      </c>
      <c r="DA12" s="401">
        <f t="shared" si="30"/>
        <v>105941331.88054545</v>
      </c>
      <c r="DB12" s="401">
        <f t="shared" si="31"/>
        <v>100800</v>
      </c>
      <c r="DC12" s="401">
        <f t="shared" si="32"/>
        <v>106042131.88054545</v>
      </c>
      <c r="DD12" s="406">
        <v>0</v>
      </c>
      <c r="DE12" s="401">
        <f t="shared" si="33"/>
        <v>8917262.667727273</v>
      </c>
      <c r="DF12" s="401">
        <f t="shared" si="34"/>
        <v>4458631.3338636365</v>
      </c>
      <c r="DG12" s="401">
        <f t="shared" si="35"/>
        <v>92666237.878954545</v>
      </c>
      <c r="DH12" s="401">
        <f t="shared" si="36"/>
        <v>9834222.75</v>
      </c>
      <c r="DI12" s="401">
        <f t="shared" si="37"/>
        <v>82832015.128954545</v>
      </c>
      <c r="DJ12" s="401">
        <f t="shared" si="38"/>
        <v>0</v>
      </c>
      <c r="DL12" s="408">
        <f t="shared" si="39"/>
        <v>6638737.5</v>
      </c>
      <c r="DM12" s="408">
        <f t="shared" si="40"/>
        <v>-678602.5</v>
      </c>
    </row>
    <row r="13" spans="1:117" s="56" customFormat="1" ht="21" x14ac:dyDescent="0.2">
      <c r="A13" s="192">
        <f t="shared" si="0"/>
        <v>2655495</v>
      </c>
      <c r="B13" s="137">
        <f>'آبان 1400'!B14</f>
        <v>8</v>
      </c>
      <c r="C13" s="137">
        <f>'آبان 1400'!C14</f>
        <v>8</v>
      </c>
      <c r="D13" s="137">
        <f>'آبان 1400'!D14</f>
        <v>12828</v>
      </c>
      <c r="E13" s="137" t="str">
        <f>'آبان 1400'!E14</f>
        <v>محمدباقر</v>
      </c>
      <c r="F13" s="137" t="str">
        <f>'آبان 1400'!F14</f>
        <v>کشانی</v>
      </c>
      <c r="G13" s="137" t="str">
        <f>'آبان 1400'!G14</f>
        <v xml:space="preserve">اداری </v>
      </c>
      <c r="H13" s="137" t="str">
        <f>'آبان 1400'!H14</f>
        <v>تهران</v>
      </c>
      <c r="I13" s="137" t="str">
        <f>'آبان 1400'!I14</f>
        <v>121-813-2887078-1</v>
      </c>
      <c r="J13" s="137" t="str">
        <f>'آبان 1400'!J14</f>
        <v>0064736997</v>
      </c>
      <c r="K13" s="137" t="str">
        <f>'آبان 1400'!K14</f>
        <v>0021228322</v>
      </c>
      <c r="L13" s="137" t="str">
        <f>'آبان 1400'!L14</f>
        <v>تهران</v>
      </c>
      <c r="M13" s="137" t="str">
        <f>'آبان 1400'!M14</f>
        <v>اداری-کاردانی</v>
      </c>
      <c r="N13" s="121">
        <f>'آبان 1400'!N14</f>
        <v>0</v>
      </c>
      <c r="O13" s="120">
        <f>'آبان 1400'!O14</f>
        <v>0</v>
      </c>
      <c r="P13" s="122">
        <f>'آبان 1400'!P14</f>
        <v>0</v>
      </c>
      <c r="Q13" s="362">
        <f>'آبان 1400'!Q14</f>
        <v>30</v>
      </c>
      <c r="R13" s="362">
        <f>'آبان 1400'!R14</f>
        <v>181</v>
      </c>
      <c r="S13" s="362">
        <f>'آبان 1400'!S14</f>
        <v>0</v>
      </c>
      <c r="T13" s="362">
        <f>'آبان 1400'!T14</f>
        <v>0</v>
      </c>
      <c r="U13" s="138">
        <f>'آبان 1400'!U14</f>
        <v>0</v>
      </c>
      <c r="V13" s="121">
        <f>'آبان 1400'!W14</f>
        <v>0</v>
      </c>
      <c r="W13" s="122">
        <f>'آبان 1400'!X14</f>
        <v>0</v>
      </c>
      <c r="X13" s="370">
        <f>'آبان 1400'!Y14</f>
        <v>0</v>
      </c>
      <c r="Y13" s="370">
        <f>'آبان 1400'!Z14</f>
        <v>0</v>
      </c>
      <c r="Z13" s="139">
        <f>'آبان 1400'!AA14</f>
        <v>1311206</v>
      </c>
      <c r="AA13" s="139">
        <f>'آبان 1400'!AB14</f>
        <v>46667</v>
      </c>
      <c r="AB13" s="139">
        <f>'آبان 1400'!AC14</f>
        <v>1357873</v>
      </c>
      <c r="AC13" s="139">
        <f>'آبان 1400'!AD14</f>
        <v>4500000</v>
      </c>
      <c r="AD13" s="139">
        <f>'آبان 1400'!AE14</f>
        <v>6000000</v>
      </c>
      <c r="AE13" s="140">
        <f>'آبان 1400'!AF14</f>
        <v>259230.3</v>
      </c>
      <c r="AF13" s="123">
        <f>'آبان 1400'!AG14</f>
        <v>39336180</v>
      </c>
      <c r="AG13" s="124">
        <f>'آبان 1400'!AH14</f>
        <v>1400010</v>
      </c>
      <c r="AH13" s="124">
        <f>'آبان 1400'!AI14</f>
        <v>46920684.299999997</v>
      </c>
      <c r="AI13" s="124">
        <f>'آبان 1400'!AJ14</f>
        <v>0</v>
      </c>
      <c r="AJ13" s="124">
        <f>'آبان 1400'!AK14</f>
        <v>4500000</v>
      </c>
      <c r="AK13" s="124">
        <f>'آبان 1400'!AL14</f>
        <v>6000000</v>
      </c>
      <c r="AL13" s="124">
        <f>'آبان 1400'!AM14</f>
        <v>0</v>
      </c>
      <c r="AM13" s="124">
        <f>'آبان 1400'!AN14</f>
        <v>0</v>
      </c>
      <c r="AN13" s="124">
        <f>'آبان 1400'!AO14</f>
        <v>0</v>
      </c>
      <c r="AO13" s="124">
        <f>'آبان 1400'!AP14</f>
        <v>4600000</v>
      </c>
      <c r="AP13" s="124">
        <f>'آبان 1400'!AQ14</f>
        <v>0</v>
      </c>
      <c r="AQ13" s="124">
        <f>'آبان 1400'!AR14</f>
        <v>0</v>
      </c>
      <c r="AR13" s="124">
        <f>'آبان 1400'!AS14</f>
        <v>0</v>
      </c>
      <c r="AS13" s="379">
        <f>'آبان 1400'!AT14</f>
        <v>0</v>
      </c>
      <c r="AT13" s="372">
        <f t="shared" si="1"/>
        <v>102756874.3</v>
      </c>
      <c r="AU13" s="174">
        <f>'آبان 1400'!AV14</f>
        <v>80463893.098999992</v>
      </c>
      <c r="AV13" s="142">
        <f>'آبان 1400'!AW14</f>
        <v>102756874.3</v>
      </c>
      <c r="AW13" s="143">
        <f t="shared" si="2"/>
        <v>7192981.2010000004</v>
      </c>
      <c r="AX13" s="76">
        <f t="shared" si="3"/>
        <v>4069583.9648499987</v>
      </c>
      <c r="AY13" s="143">
        <f>'آبان 1400'!AZ14</f>
        <v>0</v>
      </c>
      <c r="AZ13" s="143">
        <f>'آبان 1400'!BA14</f>
        <v>0</v>
      </c>
      <c r="BA13" s="143">
        <f>'آبان 1400'!BB14</f>
        <v>0</v>
      </c>
      <c r="BB13" s="143">
        <f>'آبان 1400'!BC14</f>
        <v>0</v>
      </c>
      <c r="BC13" s="143">
        <f>'آبان 1400'!BD14</f>
        <v>0</v>
      </c>
      <c r="BD13" s="143">
        <f>'آبان 1400'!BE14</f>
        <v>0</v>
      </c>
      <c r="BE13" s="143">
        <f>'آبان 1400'!BF14</f>
        <v>0</v>
      </c>
      <c r="BF13" s="144">
        <f t="shared" si="4"/>
        <v>11262565.165849999</v>
      </c>
      <c r="BG13" s="141">
        <f t="shared" si="5"/>
        <v>91494309</v>
      </c>
      <c r="BH13" s="145">
        <f t="shared" si="6"/>
        <v>102756874.3</v>
      </c>
      <c r="BI13" s="410">
        <f t="shared" ref="BI13:BI25" si="43">(((885165*30)*3)/12)/30*Q13</f>
        <v>6638737.5</v>
      </c>
      <c r="BJ13" s="146">
        <f t="shared" si="8"/>
        <v>3394682.5</v>
      </c>
      <c r="BK13" s="146">
        <f t="shared" si="9"/>
        <v>1018404.7499999999</v>
      </c>
      <c r="BL13" s="147">
        <f t="shared" si="10"/>
        <v>1120000</v>
      </c>
      <c r="BM13" s="383">
        <v>0</v>
      </c>
      <c r="BN13" s="148">
        <f t="shared" si="11"/>
        <v>114928699.05</v>
      </c>
      <c r="BO13" s="149">
        <f t="shared" si="12"/>
        <v>102756874.3</v>
      </c>
      <c r="BP13" s="150">
        <f t="shared" si="13"/>
        <v>23634081.089000002</v>
      </c>
      <c r="BQ13" s="151">
        <f t="shared" si="14"/>
        <v>138562780.139</v>
      </c>
      <c r="BR13" s="152">
        <f t="shared" si="15"/>
        <v>100800</v>
      </c>
      <c r="BS13" s="148">
        <f t="shared" si="16"/>
        <v>138663580.139</v>
      </c>
      <c r="BT13" s="136">
        <v>0</v>
      </c>
      <c r="BU13" s="149">
        <f t="shared" si="17"/>
        <v>11492869.905000001</v>
      </c>
      <c r="BV13" s="153">
        <f t="shared" si="18"/>
        <v>5746434.9525000006</v>
      </c>
      <c r="BW13" s="134">
        <f t="shared" si="19"/>
        <v>121424275.2815</v>
      </c>
      <c r="BX13" s="148">
        <f t="shared" si="20"/>
        <v>11051824.75</v>
      </c>
      <c r="BY13" s="135">
        <f t="shared" si="21"/>
        <v>110372450.5315</v>
      </c>
      <c r="CD13" s="400">
        <f>'آبان 1400'!AU14</f>
        <v>102756874.3</v>
      </c>
      <c r="CE13" s="401">
        <f>'آبان 1400'!AV14</f>
        <v>80463893.098999992</v>
      </c>
      <c r="CF13" s="401">
        <f>'آبان 1400'!AW14</f>
        <v>102756874.3</v>
      </c>
      <c r="CG13" s="401">
        <f>'آبان 1400'!AX14</f>
        <v>7192981.2010000004</v>
      </c>
      <c r="CH13" s="401">
        <f>'آبان 1400'!AY14</f>
        <v>4069583.9648499987</v>
      </c>
      <c r="CI13" s="401">
        <f>'آبان 1400'!AZ14</f>
        <v>0</v>
      </c>
      <c r="CJ13" s="401">
        <f>'آبان 1400'!BA14</f>
        <v>0</v>
      </c>
      <c r="CK13" s="401">
        <f>'آبان 1400'!BB14</f>
        <v>0</v>
      </c>
      <c r="CL13" s="401">
        <f>'آبان 1400'!BC14</f>
        <v>0</v>
      </c>
      <c r="CM13" s="401">
        <f>'آبان 1400'!BD14</f>
        <v>0</v>
      </c>
      <c r="CN13" s="401">
        <f>'آبان 1400'!BE14</f>
        <v>0</v>
      </c>
      <c r="CO13" s="401">
        <f>'آبان 1400'!BF14</f>
        <v>0</v>
      </c>
      <c r="CP13" s="401">
        <f>'آبان 1400'!BG14</f>
        <v>11262565.165849999</v>
      </c>
      <c r="CQ13" s="401">
        <f>'آبان 1400'!BH14</f>
        <v>91494309</v>
      </c>
      <c r="CR13" s="401">
        <f t="shared" si="22"/>
        <v>102756874.3</v>
      </c>
      <c r="CS13" s="411">
        <f t="shared" ref="CS13:CS25" si="44">(885165*30/12*3)/30*Q13</f>
        <v>6638737.5</v>
      </c>
      <c r="CT13" s="400">
        <f t="shared" si="24"/>
        <v>3394682.5</v>
      </c>
      <c r="CU13" s="401">
        <f t="shared" si="25"/>
        <v>1018404.7499999999</v>
      </c>
      <c r="CV13" s="401">
        <f t="shared" si="26"/>
        <v>1120000</v>
      </c>
      <c r="CW13" s="56">
        <v>0</v>
      </c>
      <c r="CX13" s="401">
        <f t="shared" si="27"/>
        <v>114928699.05</v>
      </c>
      <c r="CY13" s="401">
        <f t="shared" si="28"/>
        <v>102756874.3</v>
      </c>
      <c r="CZ13" s="401">
        <f t="shared" si="29"/>
        <v>23634081.089000002</v>
      </c>
      <c r="DA13" s="401">
        <f t="shared" si="30"/>
        <v>138562780.139</v>
      </c>
      <c r="DB13" s="401">
        <f t="shared" si="31"/>
        <v>100800</v>
      </c>
      <c r="DC13" s="401">
        <f t="shared" si="32"/>
        <v>138663580.139</v>
      </c>
      <c r="DD13" s="406">
        <v>0</v>
      </c>
      <c r="DE13" s="401">
        <f t="shared" si="33"/>
        <v>11492869.905000001</v>
      </c>
      <c r="DF13" s="401">
        <f t="shared" si="34"/>
        <v>5746434.9525000006</v>
      </c>
      <c r="DG13" s="401">
        <f t="shared" si="35"/>
        <v>121424275.2815</v>
      </c>
      <c r="DH13" s="401">
        <f t="shared" si="36"/>
        <v>11051824.75</v>
      </c>
      <c r="DI13" s="401">
        <f t="shared" si="37"/>
        <v>110372450.5315</v>
      </c>
      <c r="DJ13" s="401">
        <f t="shared" si="38"/>
        <v>0</v>
      </c>
      <c r="DL13" s="409">
        <f t="shared" si="39"/>
        <v>6638737.5</v>
      </c>
      <c r="DM13" s="409">
        <f t="shared" si="40"/>
        <v>0</v>
      </c>
    </row>
    <row r="14" spans="1:117" s="56" customFormat="1" ht="21" x14ac:dyDescent="0.2">
      <c r="A14" s="192">
        <f t="shared" si="0"/>
        <v>2655495</v>
      </c>
      <c r="B14" s="137">
        <f>'آبان 1400'!B15</f>
        <v>9</v>
      </c>
      <c r="C14" s="137">
        <f>'آبان 1400'!C15</f>
        <v>9</v>
      </c>
      <c r="D14" s="137">
        <f>'آبان 1400'!D15</f>
        <v>12801</v>
      </c>
      <c r="E14" s="137" t="str">
        <f>'آبان 1400'!E15</f>
        <v>سکینه</v>
      </c>
      <c r="F14" s="137" t="str">
        <f>'آبان 1400'!F15</f>
        <v>توفیق</v>
      </c>
      <c r="G14" s="137" t="str">
        <f>'آبان 1400'!G15</f>
        <v xml:space="preserve">اداری </v>
      </c>
      <c r="H14" s="137" t="str">
        <f>'آبان 1400'!H15</f>
        <v>تهران</v>
      </c>
      <c r="I14" s="137" t="str">
        <f>'آبان 1400'!I15</f>
        <v>124-700-3786113-1</v>
      </c>
      <c r="J14" s="137" t="str">
        <f>'آبان 1400'!J15</f>
        <v>0067939619</v>
      </c>
      <c r="K14" s="137" t="str">
        <f>'آبان 1400'!K15</f>
        <v>0028036655</v>
      </c>
      <c r="L14" s="137" t="str">
        <f>'آبان 1400'!L15</f>
        <v>تهران</v>
      </c>
      <c r="M14" s="137" t="str">
        <f>'آبان 1400'!M15</f>
        <v>اداری-کارشناسی</v>
      </c>
      <c r="N14" s="121">
        <f>'آبان 1400'!N15</f>
        <v>0</v>
      </c>
      <c r="O14" s="120">
        <f>'آبان 1400'!O15</f>
        <v>0</v>
      </c>
      <c r="P14" s="122">
        <f>'آبان 1400'!P15</f>
        <v>0</v>
      </c>
      <c r="Q14" s="362">
        <f>'آبان 1400'!Q15</f>
        <v>30</v>
      </c>
      <c r="R14" s="362">
        <f>'آبان 1400'!R15</f>
        <v>62</v>
      </c>
      <c r="S14" s="362">
        <f>'آبان 1400'!S15</f>
        <v>0</v>
      </c>
      <c r="T14" s="362">
        <f>'آبان 1400'!T15</f>
        <v>0</v>
      </c>
      <c r="U14" s="138">
        <f>'آبان 1400'!U15</f>
        <v>0</v>
      </c>
      <c r="V14" s="121">
        <f>'آبان 1400'!W15</f>
        <v>0</v>
      </c>
      <c r="W14" s="122">
        <f>'آبان 1400'!X15</f>
        <v>0</v>
      </c>
      <c r="X14" s="370">
        <f>'آبان 1400'!Y15</f>
        <v>0</v>
      </c>
      <c r="Y14" s="370">
        <f>'آبان 1400'!Z15</f>
        <v>0</v>
      </c>
      <c r="Z14" s="139">
        <f>'آبان 1400'!AA15</f>
        <v>1477052</v>
      </c>
      <c r="AA14" s="139">
        <f>'آبان 1400'!AB15</f>
        <v>46667</v>
      </c>
      <c r="AB14" s="139">
        <f>'آبان 1400'!AC15</f>
        <v>1523719</v>
      </c>
      <c r="AC14" s="139">
        <f>'آبان 1400'!AD15</f>
        <v>4500000</v>
      </c>
      <c r="AD14" s="139">
        <f>'آبان 1400'!AE15</f>
        <v>6000000</v>
      </c>
      <c r="AE14" s="140">
        <f>'آبان 1400'!AF15</f>
        <v>290891.80909090908</v>
      </c>
      <c r="AF14" s="123">
        <f>'آبان 1400'!AG15</f>
        <v>44311560</v>
      </c>
      <c r="AG14" s="124">
        <f>'آبان 1400'!AH15</f>
        <v>1400010</v>
      </c>
      <c r="AH14" s="124">
        <f>'آبان 1400'!AI15</f>
        <v>18035292.163636364</v>
      </c>
      <c r="AI14" s="124">
        <f>'آبان 1400'!AJ15</f>
        <v>0</v>
      </c>
      <c r="AJ14" s="124">
        <f>'آبان 1400'!AK15</f>
        <v>4500000</v>
      </c>
      <c r="AK14" s="124">
        <f>'آبان 1400'!AL15</f>
        <v>6000000</v>
      </c>
      <c r="AL14" s="124">
        <f>'آبان 1400'!AM15</f>
        <v>0</v>
      </c>
      <c r="AM14" s="124">
        <f>'آبان 1400'!AN15</f>
        <v>0</v>
      </c>
      <c r="AN14" s="124">
        <f>'آبان 1400'!AO15</f>
        <v>0</v>
      </c>
      <c r="AO14" s="124">
        <f>'آبان 1400'!AP15</f>
        <v>4400000</v>
      </c>
      <c r="AP14" s="124">
        <f>'آبان 1400'!AQ15</f>
        <v>0</v>
      </c>
      <c r="AQ14" s="124">
        <f>'آبان 1400'!AR15</f>
        <v>0</v>
      </c>
      <c r="AR14" s="124">
        <f>'آبان 1400'!AS15</f>
        <v>0</v>
      </c>
      <c r="AS14" s="379">
        <f>'آبان 1400'!AT15</f>
        <v>0</v>
      </c>
      <c r="AT14" s="372">
        <f t="shared" si="1"/>
        <v>78646862.163636357</v>
      </c>
      <c r="AU14" s="174">
        <f>'آبان 1400'!AV15</f>
        <v>58241581.812181816</v>
      </c>
      <c r="AV14" s="142">
        <f>'آبان 1400'!AW15</f>
        <v>78646862.163636357</v>
      </c>
      <c r="AW14" s="143">
        <f t="shared" si="2"/>
        <v>5505280.3514545457</v>
      </c>
      <c r="AX14" s="76">
        <f t="shared" si="3"/>
        <v>1824158.1812181817</v>
      </c>
      <c r="AY14" s="143">
        <f>'آبان 1400'!AZ15</f>
        <v>0</v>
      </c>
      <c r="AZ14" s="143">
        <f>'آبان 1400'!BA15</f>
        <v>0</v>
      </c>
      <c r="BA14" s="143">
        <f>'آبان 1400'!BB15</f>
        <v>0</v>
      </c>
      <c r="BB14" s="143">
        <f>'آبان 1400'!BC15</f>
        <v>0</v>
      </c>
      <c r="BC14" s="143">
        <f>'آبان 1400'!BD15</f>
        <v>0</v>
      </c>
      <c r="BD14" s="143">
        <f>'آبان 1400'!BE15</f>
        <v>0</v>
      </c>
      <c r="BE14" s="143">
        <f>'آبان 1400'!BF15</f>
        <v>0</v>
      </c>
      <c r="BF14" s="144">
        <f t="shared" si="4"/>
        <v>7329438.5326727275</v>
      </c>
      <c r="BG14" s="141">
        <f t="shared" si="5"/>
        <v>71317423</v>
      </c>
      <c r="BH14" s="145">
        <f t="shared" si="6"/>
        <v>78646862.163636357</v>
      </c>
      <c r="BI14" s="410">
        <f t="shared" si="43"/>
        <v>6638737.5</v>
      </c>
      <c r="BJ14" s="146">
        <f t="shared" si="8"/>
        <v>3809297.5</v>
      </c>
      <c r="BK14" s="146">
        <f t="shared" si="9"/>
        <v>1142789.25</v>
      </c>
      <c r="BL14" s="147">
        <f t="shared" si="10"/>
        <v>1120000</v>
      </c>
      <c r="BM14" s="383">
        <v>0</v>
      </c>
      <c r="BN14" s="148">
        <f t="shared" si="11"/>
        <v>91357686.413636357</v>
      </c>
      <c r="BO14" s="149">
        <f t="shared" si="12"/>
        <v>78646862.163636357</v>
      </c>
      <c r="BP14" s="150">
        <f t="shared" si="13"/>
        <v>18088778.297636364</v>
      </c>
      <c r="BQ14" s="151">
        <f t="shared" si="14"/>
        <v>109446464.71127272</v>
      </c>
      <c r="BR14" s="152">
        <f t="shared" si="15"/>
        <v>100800</v>
      </c>
      <c r="BS14" s="148">
        <f t="shared" si="16"/>
        <v>109547264.71127272</v>
      </c>
      <c r="BT14" s="136">
        <v>0</v>
      </c>
      <c r="BU14" s="149">
        <f t="shared" si="17"/>
        <v>9135768.6413636357</v>
      </c>
      <c r="BV14" s="153">
        <f t="shared" si="18"/>
        <v>4567884.3206818178</v>
      </c>
      <c r="BW14" s="134">
        <f t="shared" si="19"/>
        <v>95843611.749227256</v>
      </c>
      <c r="BX14" s="148">
        <f t="shared" si="20"/>
        <v>11590824.25</v>
      </c>
      <c r="BY14" s="135">
        <f t="shared" si="21"/>
        <v>84252787.499227256</v>
      </c>
      <c r="CD14" s="400">
        <f>'آبان 1400'!AU15</f>
        <v>78646862.163636357</v>
      </c>
      <c r="CE14" s="401">
        <f>'آبان 1400'!AV15</f>
        <v>58241581.812181816</v>
      </c>
      <c r="CF14" s="401">
        <f>'آبان 1400'!AW15</f>
        <v>78646862.163636357</v>
      </c>
      <c r="CG14" s="401">
        <f>'آبان 1400'!AX15</f>
        <v>5505280.3514545457</v>
      </c>
      <c r="CH14" s="401">
        <f>'آبان 1400'!AY15</f>
        <v>1824158.1812181817</v>
      </c>
      <c r="CI14" s="401">
        <f>'آبان 1400'!AZ15</f>
        <v>0</v>
      </c>
      <c r="CJ14" s="401">
        <f>'آبان 1400'!BA15</f>
        <v>0</v>
      </c>
      <c r="CK14" s="401">
        <f>'آبان 1400'!BB15</f>
        <v>0</v>
      </c>
      <c r="CL14" s="401">
        <f>'آبان 1400'!BC15</f>
        <v>0</v>
      </c>
      <c r="CM14" s="401">
        <f>'آبان 1400'!BD15</f>
        <v>0</v>
      </c>
      <c r="CN14" s="401">
        <f>'آبان 1400'!BE15</f>
        <v>0</v>
      </c>
      <c r="CO14" s="401">
        <f>'آبان 1400'!BF15</f>
        <v>0</v>
      </c>
      <c r="CP14" s="401">
        <f>'آبان 1400'!BG15</f>
        <v>7329438.5326727275</v>
      </c>
      <c r="CQ14" s="401">
        <f>'آبان 1400'!BH15</f>
        <v>71317423</v>
      </c>
      <c r="CR14" s="401">
        <f t="shared" si="22"/>
        <v>78646862.163636357</v>
      </c>
      <c r="CS14" s="411">
        <f t="shared" si="44"/>
        <v>6638737.5</v>
      </c>
      <c r="CT14" s="400">
        <f t="shared" si="24"/>
        <v>3809297.5</v>
      </c>
      <c r="CU14" s="401">
        <f t="shared" si="25"/>
        <v>1142789.25</v>
      </c>
      <c r="CV14" s="401">
        <f t="shared" si="26"/>
        <v>1120000</v>
      </c>
      <c r="CW14" s="56">
        <v>0</v>
      </c>
      <c r="CX14" s="401">
        <f t="shared" si="27"/>
        <v>91357686.413636357</v>
      </c>
      <c r="CY14" s="401">
        <f t="shared" si="28"/>
        <v>78646862.163636357</v>
      </c>
      <c r="CZ14" s="401">
        <f t="shared" si="29"/>
        <v>18088778.297636364</v>
      </c>
      <c r="DA14" s="401">
        <f t="shared" si="30"/>
        <v>109446464.71127272</v>
      </c>
      <c r="DB14" s="401">
        <f t="shared" si="31"/>
        <v>100800</v>
      </c>
      <c r="DC14" s="401">
        <f t="shared" si="32"/>
        <v>109547264.71127272</v>
      </c>
      <c r="DD14" s="406">
        <v>0</v>
      </c>
      <c r="DE14" s="401">
        <f t="shared" si="33"/>
        <v>9135768.6413636357</v>
      </c>
      <c r="DF14" s="401">
        <f t="shared" si="34"/>
        <v>4567884.3206818178</v>
      </c>
      <c r="DG14" s="401">
        <f t="shared" si="35"/>
        <v>95843611.749227256</v>
      </c>
      <c r="DH14" s="401">
        <f t="shared" si="36"/>
        <v>11590824.25</v>
      </c>
      <c r="DI14" s="401">
        <f t="shared" si="37"/>
        <v>84252787.499227256</v>
      </c>
      <c r="DJ14" s="401">
        <f t="shared" si="38"/>
        <v>0</v>
      </c>
      <c r="DL14" s="409">
        <f t="shared" si="39"/>
        <v>6638737.5</v>
      </c>
      <c r="DM14" s="409">
        <f t="shared" si="40"/>
        <v>0</v>
      </c>
    </row>
    <row r="15" spans="1:117" s="56" customFormat="1" ht="21" x14ac:dyDescent="0.2">
      <c r="A15" s="192">
        <f t="shared" si="0"/>
        <v>2655495</v>
      </c>
      <c r="B15" s="137">
        <f>'آبان 1400'!B16</f>
        <v>10</v>
      </c>
      <c r="C15" s="137">
        <f>'آبان 1400'!C16</f>
        <v>10</v>
      </c>
      <c r="D15" s="137">
        <f>'آبان 1400'!D16</f>
        <v>12821</v>
      </c>
      <c r="E15" s="137" t="str">
        <f>'آبان 1400'!E16</f>
        <v xml:space="preserve">پارسا </v>
      </c>
      <c r="F15" s="137" t="str">
        <f>'آبان 1400'!F16</f>
        <v>توکلی نژاد</v>
      </c>
      <c r="G15" s="137" t="str">
        <f>'آبان 1400'!G16</f>
        <v xml:space="preserve">اداری </v>
      </c>
      <c r="H15" s="137" t="str">
        <f>'آبان 1400'!H16</f>
        <v>تهران</v>
      </c>
      <c r="I15" s="137" t="str">
        <f>'آبان 1400'!I16</f>
        <v>124-700-3690027-1</v>
      </c>
      <c r="J15" s="137" t="str">
        <f>'آبان 1400'!J16</f>
        <v>0323223354</v>
      </c>
      <c r="K15" s="137" t="str">
        <f>'آبان 1400'!K16</f>
        <v>0033141111</v>
      </c>
      <c r="L15" s="137" t="str">
        <f>'آبان 1400'!L16</f>
        <v>تهران</v>
      </c>
      <c r="M15" s="137" t="str">
        <f>'آبان 1400'!M16</f>
        <v>اداری-کارشناسی</v>
      </c>
      <c r="N15" s="121">
        <f>'آبان 1400'!N16</f>
        <v>0</v>
      </c>
      <c r="O15" s="120">
        <f>'آبان 1400'!O16</f>
        <v>0</v>
      </c>
      <c r="P15" s="122">
        <f>'آبان 1400'!P16</f>
        <v>0</v>
      </c>
      <c r="Q15" s="362">
        <f>'آبان 1400'!Q16</f>
        <v>30</v>
      </c>
      <c r="R15" s="362">
        <f>'آبان 1400'!R16</f>
        <v>46</v>
      </c>
      <c r="S15" s="362">
        <f>'آبان 1400'!S16</f>
        <v>0</v>
      </c>
      <c r="T15" s="362">
        <f>'آبان 1400'!T16</f>
        <v>0</v>
      </c>
      <c r="U15" s="138">
        <f>'آبان 1400'!U16</f>
        <v>0</v>
      </c>
      <c r="V15" s="121">
        <f>'آبان 1400'!W16</f>
        <v>0</v>
      </c>
      <c r="W15" s="122">
        <f>'آبان 1400'!X16</f>
        <v>0</v>
      </c>
      <c r="X15" s="370">
        <f>'آبان 1400'!Y16</f>
        <v>0</v>
      </c>
      <c r="Y15" s="370">
        <f>'آبان 1400'!Z16</f>
        <v>0</v>
      </c>
      <c r="Z15" s="139">
        <f>'آبان 1400'!AA16</f>
        <v>1477052</v>
      </c>
      <c r="AA15" s="139">
        <f>'آبان 1400'!AB16</f>
        <v>46667</v>
      </c>
      <c r="AB15" s="139">
        <f>'آبان 1400'!AC16</f>
        <v>1523719</v>
      </c>
      <c r="AC15" s="139">
        <f>'آبان 1400'!AD16</f>
        <v>4500000</v>
      </c>
      <c r="AD15" s="139">
        <f>'آبان 1400'!AE16</f>
        <v>6000000</v>
      </c>
      <c r="AE15" s="140">
        <f>'آبان 1400'!AF16</f>
        <v>290891.80909090908</v>
      </c>
      <c r="AF15" s="123">
        <f>'آبان 1400'!AG16</f>
        <v>44311560</v>
      </c>
      <c r="AG15" s="124">
        <f>'آبان 1400'!AH16</f>
        <v>1400010</v>
      </c>
      <c r="AH15" s="124">
        <f>'آبان 1400'!AI16</f>
        <v>13381023.218181819</v>
      </c>
      <c r="AI15" s="124">
        <f>'آبان 1400'!AJ16</f>
        <v>0</v>
      </c>
      <c r="AJ15" s="124">
        <f>'آبان 1400'!AK16</f>
        <v>4500000</v>
      </c>
      <c r="AK15" s="124">
        <f>'آبان 1400'!AL16</f>
        <v>6000000</v>
      </c>
      <c r="AL15" s="124">
        <f>'آبان 1400'!AM16</f>
        <v>0</v>
      </c>
      <c r="AM15" s="124">
        <f>'آبان 1400'!AN16</f>
        <v>0</v>
      </c>
      <c r="AN15" s="124">
        <f>'آبان 1400'!AO16</f>
        <v>0</v>
      </c>
      <c r="AO15" s="124">
        <f>'آبان 1400'!AP16</f>
        <v>3600000</v>
      </c>
      <c r="AP15" s="124">
        <f>'آبان 1400'!AQ16</f>
        <v>0</v>
      </c>
      <c r="AQ15" s="124">
        <f>'آبان 1400'!AR16</f>
        <v>0</v>
      </c>
      <c r="AR15" s="124">
        <f>'آبان 1400'!AS16</f>
        <v>0</v>
      </c>
      <c r="AS15" s="379">
        <f>'آبان 1400'!AT16</f>
        <v>0</v>
      </c>
      <c r="AT15" s="372">
        <f t="shared" si="1"/>
        <v>73192593.218181819</v>
      </c>
      <c r="AU15" s="174">
        <f>'آبان 1400'!AV16</f>
        <v>53969111.692909092</v>
      </c>
      <c r="AV15" s="142">
        <f>'آبان 1400'!AW16</f>
        <v>73192593.218181819</v>
      </c>
      <c r="AW15" s="143">
        <f t="shared" si="2"/>
        <v>5123481.5252727279</v>
      </c>
      <c r="AX15" s="76">
        <f t="shared" si="3"/>
        <v>1396911.1692909093</v>
      </c>
      <c r="AY15" s="143">
        <f>'آبان 1400'!AZ16</f>
        <v>0</v>
      </c>
      <c r="AZ15" s="143">
        <f>'آبان 1400'!BA16</f>
        <v>0</v>
      </c>
      <c r="BA15" s="143">
        <f>'آبان 1400'!BB16</f>
        <v>0</v>
      </c>
      <c r="BB15" s="143">
        <f>'آبان 1400'!BC16</f>
        <v>0</v>
      </c>
      <c r="BC15" s="143">
        <f>'آبان 1400'!BD16</f>
        <v>0</v>
      </c>
      <c r="BD15" s="143">
        <f>'آبان 1400'!BE16</f>
        <v>0</v>
      </c>
      <c r="BE15" s="143">
        <f>'آبان 1400'!BF16</f>
        <v>0</v>
      </c>
      <c r="BF15" s="144">
        <f t="shared" si="4"/>
        <v>6520392.6945636375</v>
      </c>
      <c r="BG15" s="141">
        <f t="shared" si="5"/>
        <v>66672200</v>
      </c>
      <c r="BH15" s="145">
        <f t="shared" si="6"/>
        <v>73192593.218181819</v>
      </c>
      <c r="BI15" s="410">
        <f t="shared" si="43"/>
        <v>6638737.5</v>
      </c>
      <c r="BJ15" s="146">
        <f t="shared" si="8"/>
        <v>3809297.5</v>
      </c>
      <c r="BK15" s="146">
        <f t="shared" si="9"/>
        <v>1142789.25</v>
      </c>
      <c r="BL15" s="147">
        <f t="shared" si="10"/>
        <v>1120000</v>
      </c>
      <c r="BM15" s="383">
        <v>0</v>
      </c>
      <c r="BN15" s="148">
        <f t="shared" si="11"/>
        <v>85903417.468181819</v>
      </c>
      <c r="BO15" s="149">
        <f t="shared" si="12"/>
        <v>73192593.218181819</v>
      </c>
      <c r="BP15" s="150">
        <f t="shared" si="13"/>
        <v>16834296.440181818</v>
      </c>
      <c r="BQ15" s="151">
        <f t="shared" si="14"/>
        <v>102737713.90836364</v>
      </c>
      <c r="BR15" s="152">
        <f t="shared" si="15"/>
        <v>100800</v>
      </c>
      <c r="BS15" s="148">
        <f t="shared" si="16"/>
        <v>102838513.90836364</v>
      </c>
      <c r="BT15" s="136">
        <v>0</v>
      </c>
      <c r="BU15" s="149">
        <f t="shared" si="17"/>
        <v>8590341.746818183</v>
      </c>
      <c r="BV15" s="153">
        <f t="shared" si="18"/>
        <v>4295170.8734090915</v>
      </c>
      <c r="BW15" s="134">
        <f t="shared" si="19"/>
        <v>89953001.288136363</v>
      </c>
      <c r="BX15" s="148">
        <f t="shared" si="20"/>
        <v>11590824.25</v>
      </c>
      <c r="BY15" s="135">
        <f t="shared" si="21"/>
        <v>78362177.038136363</v>
      </c>
      <c r="CD15" s="400">
        <f>'آبان 1400'!AU16</f>
        <v>73192593.218181819</v>
      </c>
      <c r="CE15" s="401">
        <f>'آبان 1400'!AV16</f>
        <v>53969111.692909092</v>
      </c>
      <c r="CF15" s="401">
        <f>'آبان 1400'!AW16</f>
        <v>73192593.218181819</v>
      </c>
      <c r="CG15" s="401">
        <f>'آبان 1400'!AX16</f>
        <v>5123481.5252727279</v>
      </c>
      <c r="CH15" s="401">
        <f>'آبان 1400'!AY16</f>
        <v>1396911.1692909093</v>
      </c>
      <c r="CI15" s="401">
        <f>'آبان 1400'!AZ16</f>
        <v>0</v>
      </c>
      <c r="CJ15" s="401">
        <f>'آبان 1400'!BA16</f>
        <v>0</v>
      </c>
      <c r="CK15" s="401">
        <f>'آبان 1400'!BB16</f>
        <v>0</v>
      </c>
      <c r="CL15" s="401">
        <f>'آبان 1400'!BC16</f>
        <v>0</v>
      </c>
      <c r="CM15" s="401">
        <f>'آبان 1400'!BD16</f>
        <v>0</v>
      </c>
      <c r="CN15" s="401">
        <f>'آبان 1400'!BE16</f>
        <v>0</v>
      </c>
      <c r="CO15" s="401">
        <f>'آبان 1400'!BF16</f>
        <v>0</v>
      </c>
      <c r="CP15" s="401">
        <f>'آبان 1400'!BG16</f>
        <v>6520392.6945636375</v>
      </c>
      <c r="CQ15" s="401">
        <f>'آبان 1400'!BH16</f>
        <v>66672200</v>
      </c>
      <c r="CR15" s="401">
        <f t="shared" si="22"/>
        <v>73192593.218181819</v>
      </c>
      <c r="CS15" s="411">
        <f t="shared" si="44"/>
        <v>6638737.5</v>
      </c>
      <c r="CT15" s="400">
        <f t="shared" si="24"/>
        <v>3809297.5</v>
      </c>
      <c r="CU15" s="401">
        <f t="shared" si="25"/>
        <v>1142789.25</v>
      </c>
      <c r="CV15" s="401">
        <f t="shared" si="26"/>
        <v>1120000</v>
      </c>
      <c r="CW15" s="56">
        <v>0</v>
      </c>
      <c r="CX15" s="401">
        <f t="shared" si="27"/>
        <v>85903417.468181819</v>
      </c>
      <c r="CY15" s="401">
        <f t="shared" si="28"/>
        <v>73192593.218181819</v>
      </c>
      <c r="CZ15" s="401">
        <f t="shared" si="29"/>
        <v>16834296.440181818</v>
      </c>
      <c r="DA15" s="401">
        <f t="shared" si="30"/>
        <v>102737713.90836364</v>
      </c>
      <c r="DB15" s="401">
        <f t="shared" si="31"/>
        <v>100800</v>
      </c>
      <c r="DC15" s="401">
        <f t="shared" si="32"/>
        <v>102838513.90836364</v>
      </c>
      <c r="DD15" s="406">
        <v>0</v>
      </c>
      <c r="DE15" s="401">
        <f t="shared" si="33"/>
        <v>8590341.746818183</v>
      </c>
      <c r="DF15" s="401">
        <f t="shared" si="34"/>
        <v>4295170.8734090915</v>
      </c>
      <c r="DG15" s="401">
        <f t="shared" si="35"/>
        <v>89953001.288136363</v>
      </c>
      <c r="DH15" s="401">
        <f t="shared" si="36"/>
        <v>11590824.25</v>
      </c>
      <c r="DI15" s="401">
        <f t="shared" si="37"/>
        <v>78362177.038136363</v>
      </c>
      <c r="DJ15" s="401">
        <f t="shared" si="38"/>
        <v>0</v>
      </c>
      <c r="DL15" s="409">
        <f t="shared" si="39"/>
        <v>6638737.5</v>
      </c>
      <c r="DM15" s="409">
        <f t="shared" si="40"/>
        <v>0</v>
      </c>
    </row>
    <row r="16" spans="1:117" s="56" customFormat="1" ht="21" x14ac:dyDescent="0.2">
      <c r="A16" s="192">
        <f t="shared" si="0"/>
        <v>2655495</v>
      </c>
      <c r="B16" s="137">
        <f>'آبان 1400'!B17</f>
        <v>11</v>
      </c>
      <c r="C16" s="137">
        <f>'آبان 1400'!C17</f>
        <v>11</v>
      </c>
      <c r="D16" s="137">
        <f>'آبان 1400'!D17</f>
        <v>12803</v>
      </c>
      <c r="E16" s="137" t="str">
        <f>'آبان 1400'!E17</f>
        <v>عباس</v>
      </c>
      <c r="F16" s="137" t="str">
        <f>'آبان 1400'!F17</f>
        <v>درزی</v>
      </c>
      <c r="G16" s="137" t="str">
        <f>'آبان 1400'!G17</f>
        <v xml:space="preserve">اداری </v>
      </c>
      <c r="H16" s="137" t="str">
        <f>'آبان 1400'!H17</f>
        <v>تهران</v>
      </c>
      <c r="I16" s="137" t="str">
        <f>'آبان 1400'!I17</f>
        <v>124-700-3563452-1</v>
      </c>
      <c r="J16" s="137" t="str">
        <f>'آبان 1400'!J17</f>
        <v>0450780139</v>
      </c>
      <c r="K16" s="137" t="str">
        <f>'آبان 1400'!K17</f>
        <v>0021958193</v>
      </c>
      <c r="L16" s="137" t="str">
        <f>'آبان 1400'!L17</f>
        <v>تهران</v>
      </c>
      <c r="M16" s="137" t="str">
        <f>'آبان 1400'!M17</f>
        <v>اداری-کارشناسی</v>
      </c>
      <c r="N16" s="121">
        <f>'آبان 1400'!N17</f>
        <v>0</v>
      </c>
      <c r="O16" s="120">
        <f>'آبان 1400'!O17</f>
        <v>0</v>
      </c>
      <c r="P16" s="122">
        <f>'آبان 1400'!P17</f>
        <v>0</v>
      </c>
      <c r="Q16" s="362">
        <f>'آبان 1400'!Q17</f>
        <v>30</v>
      </c>
      <c r="R16" s="362">
        <f>'آبان 1400'!R17</f>
        <v>30</v>
      </c>
      <c r="S16" s="362">
        <f>'آبان 1400'!S17</f>
        <v>0</v>
      </c>
      <c r="T16" s="362">
        <f>'آبان 1400'!T17</f>
        <v>0</v>
      </c>
      <c r="U16" s="138">
        <f>'آبان 1400'!U17</f>
        <v>0</v>
      </c>
      <c r="V16" s="121">
        <f>'آبان 1400'!W17</f>
        <v>0</v>
      </c>
      <c r="W16" s="122">
        <f>'آبان 1400'!X17</f>
        <v>0</v>
      </c>
      <c r="X16" s="370">
        <f>'آبان 1400'!Y17</f>
        <v>3</v>
      </c>
      <c r="Y16" s="370">
        <f>'آبان 1400'!Z17</f>
        <v>3</v>
      </c>
      <c r="Z16" s="139">
        <f>'آبان 1400'!AA17</f>
        <v>1477052</v>
      </c>
      <c r="AA16" s="139">
        <f>'آبان 1400'!AB17</f>
        <v>46667</v>
      </c>
      <c r="AB16" s="139">
        <f>'آبان 1400'!AC17</f>
        <v>1523719</v>
      </c>
      <c r="AC16" s="139">
        <f>'آبان 1400'!AD17</f>
        <v>4500000</v>
      </c>
      <c r="AD16" s="139">
        <f>'آبان 1400'!AE17</f>
        <v>6000000</v>
      </c>
      <c r="AE16" s="140">
        <f>'آبان 1400'!AF17</f>
        <v>290891.80909090908</v>
      </c>
      <c r="AF16" s="123">
        <f>'آبان 1400'!AG17</f>
        <v>44311560</v>
      </c>
      <c r="AG16" s="124">
        <f>'آبان 1400'!AH17</f>
        <v>1400010</v>
      </c>
      <c r="AH16" s="124">
        <f>'آبان 1400'!AI17</f>
        <v>8726754.2727272734</v>
      </c>
      <c r="AI16" s="124">
        <f>'آبان 1400'!AJ17</f>
        <v>7966485</v>
      </c>
      <c r="AJ16" s="124">
        <f>'آبان 1400'!AK17</f>
        <v>4500000</v>
      </c>
      <c r="AK16" s="124">
        <f>'آبان 1400'!AL17</f>
        <v>6000000</v>
      </c>
      <c r="AL16" s="124">
        <f>'آبان 1400'!AM17</f>
        <v>0</v>
      </c>
      <c r="AM16" s="124">
        <f>'آبان 1400'!AN17</f>
        <v>0</v>
      </c>
      <c r="AN16" s="124">
        <f>'آبان 1400'!AO17</f>
        <v>0</v>
      </c>
      <c r="AO16" s="124">
        <f>'آبان 1400'!AP17</f>
        <v>3800000</v>
      </c>
      <c r="AP16" s="124">
        <f>'آبان 1400'!AQ17</f>
        <v>0</v>
      </c>
      <c r="AQ16" s="124">
        <f>'آبان 1400'!AR17</f>
        <v>0</v>
      </c>
      <c r="AR16" s="124">
        <f>'آبان 1400'!AS17</f>
        <v>0</v>
      </c>
      <c r="AS16" s="379">
        <f>'آبان 1400'!AT17</f>
        <v>0</v>
      </c>
      <c r="AT16" s="372">
        <f t="shared" si="1"/>
        <v>76704809.272727281</v>
      </c>
      <c r="AU16" s="174">
        <f>'آبان 1400'!AV17</f>
        <v>49626641.573636368</v>
      </c>
      <c r="AV16" s="142">
        <f>'آبان 1400'!AW17</f>
        <v>68738324.272727281</v>
      </c>
      <c r="AW16" s="143">
        <f t="shared" si="2"/>
        <v>4811682.6990909101</v>
      </c>
      <c r="AX16" s="76">
        <f t="shared" si="3"/>
        <v>962664.15736363688</v>
      </c>
      <c r="AY16" s="143">
        <f>'آبان 1400'!AZ17</f>
        <v>0</v>
      </c>
      <c r="AZ16" s="143">
        <f>'آبان 1400'!BA17</f>
        <v>0</v>
      </c>
      <c r="BA16" s="143">
        <f>'آبان 1400'!BB17</f>
        <v>0</v>
      </c>
      <c r="BB16" s="143">
        <f>'آبان 1400'!BC17</f>
        <v>0</v>
      </c>
      <c r="BC16" s="143">
        <f>'آبان 1400'!BD17</f>
        <v>0</v>
      </c>
      <c r="BD16" s="143">
        <f>'آبان 1400'!BE17</f>
        <v>0</v>
      </c>
      <c r="BE16" s="143">
        <f>'آبان 1400'!BF17</f>
        <v>0</v>
      </c>
      <c r="BF16" s="144">
        <f t="shared" si="4"/>
        <v>5774346.8564545475</v>
      </c>
      <c r="BG16" s="141">
        <f t="shared" si="5"/>
        <v>70930462</v>
      </c>
      <c r="BH16" s="145">
        <f t="shared" si="6"/>
        <v>76704809.272727281</v>
      </c>
      <c r="BI16" s="410">
        <f t="shared" si="43"/>
        <v>6638737.5</v>
      </c>
      <c r="BJ16" s="146">
        <f t="shared" si="8"/>
        <v>3809297.5</v>
      </c>
      <c r="BK16" s="146">
        <f t="shared" si="9"/>
        <v>1142789.25</v>
      </c>
      <c r="BL16" s="147">
        <f t="shared" si="10"/>
        <v>1120000</v>
      </c>
      <c r="BM16" s="383">
        <v>0</v>
      </c>
      <c r="BN16" s="148">
        <f t="shared" si="11"/>
        <v>89415633.522727281</v>
      </c>
      <c r="BO16" s="149">
        <f t="shared" si="12"/>
        <v>68738324.272727281</v>
      </c>
      <c r="BP16" s="150">
        <f t="shared" si="13"/>
        <v>15809814.582727276</v>
      </c>
      <c r="BQ16" s="151">
        <f t="shared" si="14"/>
        <v>105225448.10545456</v>
      </c>
      <c r="BR16" s="152">
        <f t="shared" si="15"/>
        <v>100800</v>
      </c>
      <c r="BS16" s="148">
        <f t="shared" si="16"/>
        <v>105326248.10545456</v>
      </c>
      <c r="BT16" s="136">
        <v>0</v>
      </c>
      <c r="BU16" s="149">
        <f t="shared" si="17"/>
        <v>8941563.3522727285</v>
      </c>
      <c r="BV16" s="153">
        <f t="shared" si="18"/>
        <v>4470781.6761363642</v>
      </c>
      <c r="BW16" s="134">
        <f t="shared" si="19"/>
        <v>91913903.07704547</v>
      </c>
      <c r="BX16" s="148">
        <f t="shared" si="20"/>
        <v>11590824.25</v>
      </c>
      <c r="BY16" s="135">
        <f t="shared" si="21"/>
        <v>80323078.82704547</v>
      </c>
      <c r="CD16" s="400">
        <f>'آبان 1400'!AU17</f>
        <v>76704809.272727281</v>
      </c>
      <c r="CE16" s="401">
        <f>'آبان 1400'!AV17</f>
        <v>49626641.573636368</v>
      </c>
      <c r="CF16" s="401">
        <f>'آبان 1400'!AW17</f>
        <v>68738324.272727281</v>
      </c>
      <c r="CG16" s="401">
        <f>'آبان 1400'!AX17</f>
        <v>4811682.6990909101</v>
      </c>
      <c r="CH16" s="401">
        <f>'آبان 1400'!AY17</f>
        <v>962664.15736363688</v>
      </c>
      <c r="CI16" s="401">
        <f>'آبان 1400'!AZ17</f>
        <v>0</v>
      </c>
      <c r="CJ16" s="401">
        <f>'آبان 1400'!BA17</f>
        <v>0</v>
      </c>
      <c r="CK16" s="401">
        <f>'آبان 1400'!BB17</f>
        <v>0</v>
      </c>
      <c r="CL16" s="401">
        <f>'آبان 1400'!BC17</f>
        <v>0</v>
      </c>
      <c r="CM16" s="401">
        <f>'آبان 1400'!BD17</f>
        <v>0</v>
      </c>
      <c r="CN16" s="401">
        <f>'آبان 1400'!BE17</f>
        <v>0</v>
      </c>
      <c r="CO16" s="401">
        <f>'آبان 1400'!BF17</f>
        <v>0</v>
      </c>
      <c r="CP16" s="401">
        <f>'آبان 1400'!BG17</f>
        <v>5774346.8564545475</v>
      </c>
      <c r="CQ16" s="401">
        <f>'آبان 1400'!BH17</f>
        <v>70930462</v>
      </c>
      <c r="CR16" s="401">
        <f t="shared" si="22"/>
        <v>76704809.272727281</v>
      </c>
      <c r="CS16" s="411">
        <f t="shared" si="44"/>
        <v>6638737.5</v>
      </c>
      <c r="CT16" s="400">
        <f t="shared" si="24"/>
        <v>3809297.5</v>
      </c>
      <c r="CU16" s="401">
        <f t="shared" si="25"/>
        <v>1142789.25</v>
      </c>
      <c r="CV16" s="401">
        <f t="shared" si="26"/>
        <v>1120000</v>
      </c>
      <c r="CW16" s="56">
        <v>0</v>
      </c>
      <c r="CX16" s="401">
        <f t="shared" si="27"/>
        <v>89415633.522727281</v>
      </c>
      <c r="CY16" s="401">
        <f t="shared" si="28"/>
        <v>68738324.272727281</v>
      </c>
      <c r="CZ16" s="401">
        <f t="shared" si="29"/>
        <v>15809814.582727276</v>
      </c>
      <c r="DA16" s="401">
        <f t="shared" si="30"/>
        <v>105225448.10545456</v>
      </c>
      <c r="DB16" s="401">
        <f t="shared" si="31"/>
        <v>100800</v>
      </c>
      <c r="DC16" s="401">
        <f t="shared" si="32"/>
        <v>105326248.10545456</v>
      </c>
      <c r="DD16" s="406">
        <v>0</v>
      </c>
      <c r="DE16" s="401">
        <f t="shared" si="33"/>
        <v>8941563.3522727285</v>
      </c>
      <c r="DF16" s="401">
        <f t="shared" si="34"/>
        <v>4470781.6761363642</v>
      </c>
      <c r="DG16" s="401">
        <f t="shared" si="35"/>
        <v>91913903.07704547</v>
      </c>
      <c r="DH16" s="401">
        <f t="shared" si="36"/>
        <v>11590824.25</v>
      </c>
      <c r="DI16" s="401">
        <f t="shared" si="37"/>
        <v>80323078.82704547</v>
      </c>
      <c r="DJ16" s="401">
        <f t="shared" si="38"/>
        <v>0</v>
      </c>
      <c r="DL16" s="409">
        <f t="shared" si="39"/>
        <v>6638737.5</v>
      </c>
      <c r="DM16" s="409">
        <f t="shared" si="40"/>
        <v>0</v>
      </c>
    </row>
    <row r="17" spans="1:117" s="56" customFormat="1" ht="21" x14ac:dyDescent="0.2">
      <c r="A17" s="192">
        <f t="shared" si="0"/>
        <v>2655495</v>
      </c>
      <c r="B17" s="137">
        <f>'آبان 1400'!B18</f>
        <v>12</v>
      </c>
      <c r="C17" s="137">
        <f>'آبان 1400'!C18</f>
        <v>12</v>
      </c>
      <c r="D17" s="137">
        <f>'آبان 1400'!D18</f>
        <v>12800</v>
      </c>
      <c r="E17" s="137" t="str">
        <f>'آبان 1400'!E18</f>
        <v>علی</v>
      </c>
      <c r="F17" s="137" t="str">
        <f>'آبان 1400'!F18</f>
        <v>نعمتی</v>
      </c>
      <c r="G17" s="137" t="str">
        <f>'آبان 1400'!G18</f>
        <v xml:space="preserve">اداری </v>
      </c>
      <c r="H17" s="137" t="str">
        <f>'آبان 1400'!H18</f>
        <v>تهران</v>
      </c>
      <c r="I17" s="137" t="str">
        <f>'آبان 1400'!I18</f>
        <v>124-700-3628477-1</v>
      </c>
      <c r="J17" s="137" t="str">
        <f>'آبان 1400'!J18</f>
        <v>0068098464</v>
      </c>
      <c r="K17" s="137" t="str">
        <f>'آبان 1400'!K18</f>
        <v>0012699534</v>
      </c>
      <c r="L17" s="137" t="str">
        <f>'آبان 1400'!L18</f>
        <v>تهران</v>
      </c>
      <c r="M17" s="137" t="str">
        <f>'آبان 1400'!M18</f>
        <v>اداری-کارشناسی</v>
      </c>
      <c r="N17" s="121">
        <f>'آبان 1400'!N18</f>
        <v>0</v>
      </c>
      <c r="O17" s="120">
        <f>'آبان 1400'!O18</f>
        <v>0</v>
      </c>
      <c r="P17" s="122">
        <f>'آبان 1400'!P18</f>
        <v>0</v>
      </c>
      <c r="Q17" s="362">
        <f>'آبان 1400'!Q18</f>
        <v>30</v>
      </c>
      <c r="R17" s="362">
        <f>'آبان 1400'!R18</f>
        <v>70</v>
      </c>
      <c r="S17" s="362">
        <f>'آبان 1400'!S18</f>
        <v>0</v>
      </c>
      <c r="T17" s="362">
        <f>'آبان 1400'!T18</f>
        <v>0</v>
      </c>
      <c r="U17" s="138">
        <f>'آبان 1400'!U18</f>
        <v>0</v>
      </c>
      <c r="V17" s="121">
        <f>'آبان 1400'!W18</f>
        <v>0</v>
      </c>
      <c r="W17" s="122">
        <f>'آبان 1400'!X18</f>
        <v>0</v>
      </c>
      <c r="X17" s="370">
        <f>'آبان 1400'!Y18</f>
        <v>1</v>
      </c>
      <c r="Y17" s="370">
        <f>'آبان 1400'!Z18</f>
        <v>1</v>
      </c>
      <c r="Z17" s="139">
        <f>'آبان 1400'!AA18</f>
        <v>1477052</v>
      </c>
      <c r="AA17" s="139">
        <f>'آبان 1400'!AB18</f>
        <v>46667</v>
      </c>
      <c r="AB17" s="139">
        <f>'آبان 1400'!AC18</f>
        <v>1523719</v>
      </c>
      <c r="AC17" s="139">
        <f>'آبان 1400'!AD18</f>
        <v>4500000</v>
      </c>
      <c r="AD17" s="139">
        <f>'آبان 1400'!AE18</f>
        <v>6000000</v>
      </c>
      <c r="AE17" s="140">
        <f>'آبان 1400'!AF18</f>
        <v>290891.80909090908</v>
      </c>
      <c r="AF17" s="123">
        <f>'آبان 1400'!AG18</f>
        <v>44311560</v>
      </c>
      <c r="AG17" s="124">
        <f>'آبان 1400'!AH18</f>
        <v>1400010</v>
      </c>
      <c r="AH17" s="124">
        <f>'آبان 1400'!AI18</f>
        <v>20362426.636363637</v>
      </c>
      <c r="AI17" s="124">
        <f>'آبان 1400'!AJ18</f>
        <v>2655495</v>
      </c>
      <c r="AJ17" s="124">
        <f>'آبان 1400'!AK18</f>
        <v>4500000</v>
      </c>
      <c r="AK17" s="124">
        <f>'آبان 1400'!AL18</f>
        <v>6000000</v>
      </c>
      <c r="AL17" s="124">
        <f>'آبان 1400'!AM18</f>
        <v>0</v>
      </c>
      <c r="AM17" s="124">
        <f>'آبان 1400'!AN18</f>
        <v>0</v>
      </c>
      <c r="AN17" s="124">
        <f>'آبان 1400'!AO18</f>
        <v>0</v>
      </c>
      <c r="AO17" s="124">
        <f>'آبان 1400'!AP18</f>
        <v>4200000</v>
      </c>
      <c r="AP17" s="124">
        <f>'آبان 1400'!AQ18</f>
        <v>0</v>
      </c>
      <c r="AQ17" s="124">
        <f>'آبان 1400'!AR18</f>
        <v>0</v>
      </c>
      <c r="AR17" s="124">
        <f>'آبان 1400'!AS18</f>
        <v>0</v>
      </c>
      <c r="AS17" s="379">
        <f>'آبان 1400'!AT18</f>
        <v>0</v>
      </c>
      <c r="AT17" s="372">
        <f t="shared" si="1"/>
        <v>83429491.63636364</v>
      </c>
      <c r="AU17" s="174">
        <f>'آبان 1400'!AV18</f>
        <v>60419816.871818185</v>
      </c>
      <c r="AV17" s="142">
        <f>'آبان 1400'!AW18</f>
        <v>80773996.63636364</v>
      </c>
      <c r="AW17" s="143">
        <f t="shared" si="2"/>
        <v>5654179.7645454556</v>
      </c>
      <c r="AX17" s="76">
        <f t="shared" si="3"/>
        <v>2041981.6871818185</v>
      </c>
      <c r="AY17" s="143">
        <f>'آبان 1400'!AZ18</f>
        <v>0</v>
      </c>
      <c r="AZ17" s="143">
        <f>'آبان 1400'!BA18</f>
        <v>0</v>
      </c>
      <c r="BA17" s="143">
        <f>'آبان 1400'!BB18</f>
        <v>0</v>
      </c>
      <c r="BB17" s="143">
        <f>'آبان 1400'!BC18</f>
        <v>0</v>
      </c>
      <c r="BC17" s="143">
        <f>'آبان 1400'!BD18</f>
        <v>0</v>
      </c>
      <c r="BD17" s="143">
        <f>'آبان 1400'!BE18</f>
        <v>0</v>
      </c>
      <c r="BE17" s="143">
        <f>'آبان 1400'!BF18</f>
        <v>0</v>
      </c>
      <c r="BF17" s="144">
        <f t="shared" si="4"/>
        <v>7696161.4517272739</v>
      </c>
      <c r="BG17" s="141">
        <f t="shared" si="5"/>
        <v>75733330</v>
      </c>
      <c r="BH17" s="145">
        <f t="shared" si="6"/>
        <v>83429491.63636364</v>
      </c>
      <c r="BI17" s="410">
        <f t="shared" si="43"/>
        <v>6638737.5</v>
      </c>
      <c r="BJ17" s="146">
        <f t="shared" si="8"/>
        <v>3809297.5</v>
      </c>
      <c r="BK17" s="146">
        <f t="shared" si="9"/>
        <v>1142789.25</v>
      </c>
      <c r="BL17" s="147">
        <f t="shared" si="10"/>
        <v>1120000</v>
      </c>
      <c r="BM17" s="383">
        <v>0</v>
      </c>
      <c r="BN17" s="148">
        <f t="shared" si="11"/>
        <v>96140315.88636364</v>
      </c>
      <c r="BO17" s="149">
        <f t="shared" si="12"/>
        <v>80773996.63636364</v>
      </c>
      <c r="BP17" s="150">
        <f t="shared" si="13"/>
        <v>18578019.226363637</v>
      </c>
      <c r="BQ17" s="151">
        <f t="shared" si="14"/>
        <v>114718335.11272728</v>
      </c>
      <c r="BR17" s="152">
        <f t="shared" si="15"/>
        <v>100800</v>
      </c>
      <c r="BS17" s="148">
        <f t="shared" si="16"/>
        <v>114819135.11272728</v>
      </c>
      <c r="BT17" s="136">
        <v>0</v>
      </c>
      <c r="BU17" s="149">
        <f t="shared" si="17"/>
        <v>9614031.5886363648</v>
      </c>
      <c r="BV17" s="153">
        <f t="shared" si="18"/>
        <v>4807015.7943181824</v>
      </c>
      <c r="BW17" s="134">
        <f t="shared" si="19"/>
        <v>100398087.72977273</v>
      </c>
      <c r="BX17" s="148">
        <f t="shared" si="20"/>
        <v>11590824.25</v>
      </c>
      <c r="BY17" s="135">
        <f t="shared" si="21"/>
        <v>88807263.479772732</v>
      </c>
      <c r="CD17" s="400">
        <f>'آبان 1400'!AU18</f>
        <v>83429491.63636364</v>
      </c>
      <c r="CE17" s="401">
        <f>'آبان 1400'!AV18</f>
        <v>60419816.871818185</v>
      </c>
      <c r="CF17" s="401">
        <f>'آبان 1400'!AW18</f>
        <v>80773996.63636364</v>
      </c>
      <c r="CG17" s="401">
        <f>'آبان 1400'!AX18</f>
        <v>5654179.7645454556</v>
      </c>
      <c r="CH17" s="401">
        <f>'آبان 1400'!AY18</f>
        <v>2041981.6871818185</v>
      </c>
      <c r="CI17" s="401">
        <f>'آبان 1400'!AZ18</f>
        <v>0</v>
      </c>
      <c r="CJ17" s="401">
        <f>'آبان 1400'!BA18</f>
        <v>0</v>
      </c>
      <c r="CK17" s="401">
        <f>'آبان 1400'!BB18</f>
        <v>0</v>
      </c>
      <c r="CL17" s="401">
        <f>'آبان 1400'!BC18</f>
        <v>0</v>
      </c>
      <c r="CM17" s="401">
        <f>'آبان 1400'!BD18</f>
        <v>0</v>
      </c>
      <c r="CN17" s="401">
        <f>'آبان 1400'!BE18</f>
        <v>0</v>
      </c>
      <c r="CO17" s="401">
        <f>'آبان 1400'!BF18</f>
        <v>0</v>
      </c>
      <c r="CP17" s="401">
        <f>'آبان 1400'!BG18</f>
        <v>7696161.4517272739</v>
      </c>
      <c r="CQ17" s="401">
        <f>'آبان 1400'!BH18</f>
        <v>75733330</v>
      </c>
      <c r="CR17" s="401">
        <f t="shared" si="22"/>
        <v>83429491.63636364</v>
      </c>
      <c r="CS17" s="411">
        <f t="shared" si="44"/>
        <v>6638737.5</v>
      </c>
      <c r="CT17" s="400">
        <f t="shared" si="24"/>
        <v>3809297.5</v>
      </c>
      <c r="CU17" s="401">
        <f t="shared" si="25"/>
        <v>1142789.25</v>
      </c>
      <c r="CV17" s="401">
        <f t="shared" si="26"/>
        <v>1120000</v>
      </c>
      <c r="CW17" s="56">
        <v>0</v>
      </c>
      <c r="CX17" s="401">
        <f t="shared" si="27"/>
        <v>96140315.88636364</v>
      </c>
      <c r="CY17" s="401">
        <f t="shared" si="28"/>
        <v>80773996.63636364</v>
      </c>
      <c r="CZ17" s="401">
        <f t="shared" si="29"/>
        <v>18578019.226363637</v>
      </c>
      <c r="DA17" s="401">
        <f t="shared" si="30"/>
        <v>114718335.11272728</v>
      </c>
      <c r="DB17" s="401">
        <f t="shared" si="31"/>
        <v>100800</v>
      </c>
      <c r="DC17" s="401">
        <f t="shared" si="32"/>
        <v>114819135.11272728</v>
      </c>
      <c r="DD17" s="406">
        <v>0</v>
      </c>
      <c r="DE17" s="401">
        <f t="shared" si="33"/>
        <v>9614031.5886363648</v>
      </c>
      <c r="DF17" s="401">
        <f t="shared" si="34"/>
        <v>4807015.7943181824</v>
      </c>
      <c r="DG17" s="401">
        <f t="shared" si="35"/>
        <v>100398087.72977273</v>
      </c>
      <c r="DH17" s="401">
        <f t="shared" si="36"/>
        <v>11590824.25</v>
      </c>
      <c r="DI17" s="401">
        <f t="shared" si="37"/>
        <v>88807263.479772732</v>
      </c>
      <c r="DJ17" s="401">
        <f t="shared" si="38"/>
        <v>0</v>
      </c>
      <c r="DL17" s="409">
        <f t="shared" si="39"/>
        <v>6638737.5</v>
      </c>
      <c r="DM17" s="409">
        <f t="shared" si="40"/>
        <v>0</v>
      </c>
    </row>
    <row r="18" spans="1:117" s="56" customFormat="1" ht="21" x14ac:dyDescent="0.2">
      <c r="A18" s="192">
        <f t="shared" si="0"/>
        <v>2655495</v>
      </c>
      <c r="B18" s="137">
        <f>'آبان 1400'!B19</f>
        <v>13</v>
      </c>
      <c r="C18" s="137">
        <f>'آبان 1400'!C19</f>
        <v>13</v>
      </c>
      <c r="D18" s="137">
        <f>'آبان 1400'!D19</f>
        <v>12804</v>
      </c>
      <c r="E18" s="137" t="str">
        <f>'آبان 1400'!E19</f>
        <v>داوود</v>
      </c>
      <c r="F18" s="137" t="str">
        <f>'آبان 1400'!F19</f>
        <v>جلالی نیا</v>
      </c>
      <c r="G18" s="137" t="str">
        <f>'آبان 1400'!G19</f>
        <v xml:space="preserve">اداری </v>
      </c>
      <c r="H18" s="137" t="str">
        <f>'آبان 1400'!H19</f>
        <v>تهران</v>
      </c>
      <c r="I18" s="137" t="str">
        <f>'آبان 1400'!I19</f>
        <v>124-813-3605226-1</v>
      </c>
      <c r="J18" s="137" t="str">
        <f>'آبان 1400'!J19</f>
        <v>6179768757</v>
      </c>
      <c r="K18" s="137" t="str">
        <f>'آبان 1400'!K19</f>
        <v>0024139462</v>
      </c>
      <c r="L18" s="137" t="str">
        <f>'آبان 1400'!L19</f>
        <v>تهران</v>
      </c>
      <c r="M18" s="137" t="str">
        <f>'آبان 1400'!M19</f>
        <v>اداری-کارشناسی</v>
      </c>
      <c r="N18" s="121">
        <f>'آبان 1400'!N19</f>
        <v>0</v>
      </c>
      <c r="O18" s="120">
        <f>'آبان 1400'!O19</f>
        <v>0</v>
      </c>
      <c r="P18" s="122">
        <f>'آبان 1400'!P19</f>
        <v>0</v>
      </c>
      <c r="Q18" s="362">
        <f>'آبان 1400'!Q19</f>
        <v>30</v>
      </c>
      <c r="R18" s="362">
        <f>'آبان 1400'!R19</f>
        <v>81</v>
      </c>
      <c r="S18" s="362">
        <f>'آبان 1400'!S19</f>
        <v>0</v>
      </c>
      <c r="T18" s="362">
        <f>'آبان 1400'!T19</f>
        <v>0</v>
      </c>
      <c r="U18" s="138">
        <f>'آبان 1400'!U19</f>
        <v>0</v>
      </c>
      <c r="V18" s="121">
        <f>'آبان 1400'!W19</f>
        <v>0</v>
      </c>
      <c r="W18" s="122">
        <f>'آبان 1400'!X19</f>
        <v>0</v>
      </c>
      <c r="X18" s="370">
        <f>'آبان 1400'!Y19</f>
        <v>0</v>
      </c>
      <c r="Y18" s="370">
        <f>'آبان 1400'!Z19</f>
        <v>0</v>
      </c>
      <c r="Z18" s="139">
        <f>'آبان 1400'!AA19</f>
        <v>1477052</v>
      </c>
      <c r="AA18" s="139">
        <f>'آبان 1400'!AB19</f>
        <v>46667</v>
      </c>
      <c r="AB18" s="139">
        <f>'آبان 1400'!AC19</f>
        <v>1523719</v>
      </c>
      <c r="AC18" s="139">
        <f>'آبان 1400'!AD19</f>
        <v>4500000</v>
      </c>
      <c r="AD18" s="139">
        <f>'آبان 1400'!AE19</f>
        <v>6000000</v>
      </c>
      <c r="AE18" s="140">
        <f>'آبان 1400'!AF19</f>
        <v>290891.80909090908</v>
      </c>
      <c r="AF18" s="123">
        <f>'آبان 1400'!AG19</f>
        <v>44311560</v>
      </c>
      <c r="AG18" s="124">
        <f>'آبان 1400'!AH19</f>
        <v>1400010</v>
      </c>
      <c r="AH18" s="124">
        <f>'آبان 1400'!AI19</f>
        <v>23562236.536363635</v>
      </c>
      <c r="AI18" s="124">
        <f>'آبان 1400'!AJ19</f>
        <v>0</v>
      </c>
      <c r="AJ18" s="124">
        <f>'آبان 1400'!AK19</f>
        <v>4500000</v>
      </c>
      <c r="AK18" s="124">
        <f>'آبان 1400'!AL19</f>
        <v>6000000</v>
      </c>
      <c r="AL18" s="124">
        <f>'آبان 1400'!AM19</f>
        <v>0</v>
      </c>
      <c r="AM18" s="124">
        <f>'آبان 1400'!AN19</f>
        <v>0</v>
      </c>
      <c r="AN18" s="124">
        <f>'آبان 1400'!AO19</f>
        <v>0</v>
      </c>
      <c r="AO18" s="124">
        <f>'آبان 1400'!AP19</f>
        <v>4600000</v>
      </c>
      <c r="AP18" s="124">
        <f>'آبان 1400'!AQ19</f>
        <v>0</v>
      </c>
      <c r="AQ18" s="124">
        <f>'آبان 1400'!AR19</f>
        <v>0</v>
      </c>
      <c r="AR18" s="124">
        <f>'آبان 1400'!AS19</f>
        <v>0</v>
      </c>
      <c r="AS18" s="379">
        <f>'آبان 1400'!AT19</f>
        <v>0</v>
      </c>
      <c r="AT18" s="372">
        <f t="shared" si="1"/>
        <v>84373806.536363631</v>
      </c>
      <c r="AU18" s="174">
        <f>'آبان 1400'!AV19</f>
        <v>63367640.078818172</v>
      </c>
      <c r="AV18" s="142">
        <f>'آبان 1400'!AW19</f>
        <v>84373806.536363631</v>
      </c>
      <c r="AW18" s="143">
        <f t="shared" si="2"/>
        <v>5906166.4575454546</v>
      </c>
      <c r="AX18" s="76">
        <f t="shared" si="3"/>
        <v>2336764.0078818174</v>
      </c>
      <c r="AY18" s="143">
        <f>'آبان 1400'!AZ19</f>
        <v>0</v>
      </c>
      <c r="AZ18" s="143">
        <f>'آبان 1400'!BA19</f>
        <v>0</v>
      </c>
      <c r="BA18" s="143">
        <f>'آبان 1400'!BB19</f>
        <v>0</v>
      </c>
      <c r="BB18" s="143">
        <f>'آبان 1400'!BC19</f>
        <v>0</v>
      </c>
      <c r="BC18" s="143">
        <f>'آبان 1400'!BD19</f>
        <v>0</v>
      </c>
      <c r="BD18" s="143">
        <f>'آبان 1400'!BE19</f>
        <v>0</v>
      </c>
      <c r="BE18" s="143">
        <f>'آبان 1400'!BF19</f>
        <v>0</v>
      </c>
      <c r="BF18" s="144">
        <f t="shared" si="4"/>
        <v>8242930.465427272</v>
      </c>
      <c r="BG18" s="141">
        <f t="shared" si="5"/>
        <v>76130876</v>
      </c>
      <c r="BH18" s="145">
        <f t="shared" si="6"/>
        <v>84373806.536363631</v>
      </c>
      <c r="BI18" s="410">
        <f t="shared" si="43"/>
        <v>6638737.5</v>
      </c>
      <c r="BJ18" s="146">
        <f t="shared" si="8"/>
        <v>3809297.5</v>
      </c>
      <c r="BK18" s="146">
        <f t="shared" si="9"/>
        <v>1142789.25</v>
      </c>
      <c r="BL18" s="147">
        <f t="shared" si="10"/>
        <v>1120000</v>
      </c>
      <c r="BM18" s="383">
        <v>0</v>
      </c>
      <c r="BN18" s="148">
        <f t="shared" si="11"/>
        <v>97084630.786363631</v>
      </c>
      <c r="BO18" s="149">
        <f t="shared" si="12"/>
        <v>84373806.536363631</v>
      </c>
      <c r="BP18" s="150">
        <f t="shared" si="13"/>
        <v>19405975.503363635</v>
      </c>
      <c r="BQ18" s="151">
        <f t="shared" si="14"/>
        <v>116490606.28972727</v>
      </c>
      <c r="BR18" s="152">
        <f t="shared" si="15"/>
        <v>100800</v>
      </c>
      <c r="BS18" s="148">
        <f t="shared" si="16"/>
        <v>116591406.28972727</v>
      </c>
      <c r="BT18" s="136">
        <v>0</v>
      </c>
      <c r="BU18" s="149">
        <f t="shared" si="17"/>
        <v>9708463.0786363631</v>
      </c>
      <c r="BV18" s="153">
        <f t="shared" si="18"/>
        <v>4854231.5393181816</v>
      </c>
      <c r="BW18" s="134">
        <f t="shared" si="19"/>
        <v>102028711.67177272</v>
      </c>
      <c r="BX18" s="148">
        <f t="shared" si="20"/>
        <v>11590824.25</v>
      </c>
      <c r="BY18" s="135">
        <f t="shared" si="21"/>
        <v>90437887.421772718</v>
      </c>
      <c r="CD18" s="400">
        <f>'آبان 1400'!AU19</f>
        <v>84373806.536363631</v>
      </c>
      <c r="CE18" s="401">
        <f>'آبان 1400'!AV19</f>
        <v>63367640.078818172</v>
      </c>
      <c r="CF18" s="401">
        <f>'آبان 1400'!AW19</f>
        <v>84373806.536363631</v>
      </c>
      <c r="CG18" s="401">
        <f>'آبان 1400'!AX19</f>
        <v>5906166.4575454546</v>
      </c>
      <c r="CH18" s="401">
        <f>'آبان 1400'!AY19</f>
        <v>2336764.0078818174</v>
      </c>
      <c r="CI18" s="401">
        <f>'آبان 1400'!AZ19</f>
        <v>0</v>
      </c>
      <c r="CJ18" s="401">
        <f>'آبان 1400'!BA19</f>
        <v>0</v>
      </c>
      <c r="CK18" s="401">
        <f>'آبان 1400'!BB19</f>
        <v>0</v>
      </c>
      <c r="CL18" s="401">
        <f>'آبان 1400'!BC19</f>
        <v>0</v>
      </c>
      <c r="CM18" s="401">
        <f>'آبان 1400'!BD19</f>
        <v>0</v>
      </c>
      <c r="CN18" s="401">
        <f>'آبان 1400'!BE19</f>
        <v>0</v>
      </c>
      <c r="CO18" s="401">
        <f>'آبان 1400'!BF19</f>
        <v>0</v>
      </c>
      <c r="CP18" s="401">
        <f>'آبان 1400'!BG19</f>
        <v>8242930.465427272</v>
      </c>
      <c r="CQ18" s="401">
        <f>'آبان 1400'!BH19</f>
        <v>76130876</v>
      </c>
      <c r="CR18" s="401">
        <f t="shared" si="22"/>
        <v>84373806.536363631</v>
      </c>
      <c r="CS18" s="411">
        <f t="shared" si="44"/>
        <v>6638737.5</v>
      </c>
      <c r="CT18" s="400">
        <f t="shared" si="24"/>
        <v>3809297.5</v>
      </c>
      <c r="CU18" s="401">
        <f t="shared" si="25"/>
        <v>1142789.25</v>
      </c>
      <c r="CV18" s="401">
        <f t="shared" si="26"/>
        <v>1120000</v>
      </c>
      <c r="CW18" s="56">
        <v>0</v>
      </c>
      <c r="CX18" s="401">
        <f t="shared" si="27"/>
        <v>97084630.786363631</v>
      </c>
      <c r="CY18" s="401">
        <f t="shared" si="28"/>
        <v>84373806.536363631</v>
      </c>
      <c r="CZ18" s="401">
        <f t="shared" si="29"/>
        <v>19405975.503363635</v>
      </c>
      <c r="DA18" s="401">
        <f t="shared" si="30"/>
        <v>116490606.28972727</v>
      </c>
      <c r="DB18" s="401">
        <f t="shared" si="31"/>
        <v>100800</v>
      </c>
      <c r="DC18" s="401">
        <f t="shared" si="32"/>
        <v>116591406.28972727</v>
      </c>
      <c r="DD18" s="406">
        <v>0</v>
      </c>
      <c r="DE18" s="401">
        <f t="shared" si="33"/>
        <v>9708463.0786363631</v>
      </c>
      <c r="DF18" s="401">
        <f t="shared" si="34"/>
        <v>4854231.5393181816</v>
      </c>
      <c r="DG18" s="401">
        <f t="shared" si="35"/>
        <v>102028711.67177272</v>
      </c>
      <c r="DH18" s="401">
        <f t="shared" si="36"/>
        <v>11590824.25</v>
      </c>
      <c r="DI18" s="401">
        <f t="shared" si="37"/>
        <v>90437887.421772718</v>
      </c>
      <c r="DJ18" s="401">
        <f t="shared" si="38"/>
        <v>0</v>
      </c>
      <c r="DL18" s="409">
        <f t="shared" si="39"/>
        <v>6638737.5</v>
      </c>
      <c r="DM18" s="409">
        <f t="shared" si="40"/>
        <v>0</v>
      </c>
    </row>
    <row r="19" spans="1:117" s="56" customFormat="1" ht="21" x14ac:dyDescent="0.2">
      <c r="A19" s="192">
        <f t="shared" si="0"/>
        <v>2655495</v>
      </c>
      <c r="B19" s="137">
        <f>'آبان 1400'!B20</f>
        <v>14</v>
      </c>
      <c r="C19" s="137">
        <f>'آبان 1400'!C20</f>
        <v>14</v>
      </c>
      <c r="D19" s="137">
        <f>'آبان 1400'!D20</f>
        <v>12819</v>
      </c>
      <c r="E19" s="137" t="str">
        <f>'آبان 1400'!E20</f>
        <v xml:space="preserve">آزاده </v>
      </c>
      <c r="F19" s="137" t="str">
        <f>'آبان 1400'!F20</f>
        <v>یارمحمدی</v>
      </c>
      <c r="G19" s="137" t="str">
        <f>'آبان 1400'!G20</f>
        <v xml:space="preserve">اداری </v>
      </c>
      <c r="H19" s="137" t="str">
        <f>'آبان 1400'!H20</f>
        <v>تهران</v>
      </c>
      <c r="I19" s="137" t="str">
        <f>'آبان 1400'!I20</f>
        <v>124-813-3736761-1</v>
      </c>
      <c r="J19" s="137" t="str">
        <f>'آبان 1400'!J20</f>
        <v>0058299661</v>
      </c>
      <c r="K19" s="137" t="str">
        <f>'آبان 1400'!K20</f>
        <v>0026570469</v>
      </c>
      <c r="L19" s="137" t="str">
        <f>'آبان 1400'!L20</f>
        <v>تهران</v>
      </c>
      <c r="M19" s="137" t="str">
        <f>'آبان 1400'!M20</f>
        <v>اداری-کارشناسی ارشد</v>
      </c>
      <c r="N19" s="121">
        <f>'آبان 1400'!N20</f>
        <v>0</v>
      </c>
      <c r="O19" s="120">
        <f>'آبان 1400'!O20</f>
        <v>0</v>
      </c>
      <c r="P19" s="122">
        <f>'آبان 1400'!P20</f>
        <v>0</v>
      </c>
      <c r="Q19" s="362">
        <f>'آبان 1400'!Q20</f>
        <v>30</v>
      </c>
      <c r="R19" s="362">
        <f>'آبان 1400'!R20</f>
        <v>50</v>
      </c>
      <c r="S19" s="362">
        <f>'آبان 1400'!S20</f>
        <v>0</v>
      </c>
      <c r="T19" s="362">
        <f>'آبان 1400'!T20</f>
        <v>0</v>
      </c>
      <c r="U19" s="138">
        <f>'آبان 1400'!U20</f>
        <v>0</v>
      </c>
      <c r="V19" s="121">
        <f>'آبان 1400'!W20</f>
        <v>0</v>
      </c>
      <c r="W19" s="122">
        <f>'آبان 1400'!X20</f>
        <v>0</v>
      </c>
      <c r="X19" s="370">
        <f>'آبان 1400'!Y20</f>
        <v>0</v>
      </c>
      <c r="Y19" s="370">
        <f>'آبان 1400'!Z20</f>
        <v>0</v>
      </c>
      <c r="Z19" s="139">
        <f>'آبان 1400'!AA20</f>
        <v>1642901</v>
      </c>
      <c r="AA19" s="139">
        <f>'آبان 1400'!AB20</f>
        <v>46667</v>
      </c>
      <c r="AB19" s="139">
        <f>'آبان 1400'!AC20</f>
        <v>1689568</v>
      </c>
      <c r="AC19" s="139">
        <f>'آبان 1400'!AD20</f>
        <v>4500000</v>
      </c>
      <c r="AD19" s="139">
        <f>'آبان 1400'!AE20</f>
        <v>6000000</v>
      </c>
      <c r="AE19" s="140">
        <f>'آبان 1400'!AF20</f>
        <v>322553.89090909087</v>
      </c>
      <c r="AF19" s="123">
        <f>'آبان 1400'!AG20</f>
        <v>49287030</v>
      </c>
      <c r="AG19" s="124">
        <f>'آبان 1400'!AH20</f>
        <v>1400010</v>
      </c>
      <c r="AH19" s="124">
        <f>'آبان 1400'!AI20</f>
        <v>16127694.545454543</v>
      </c>
      <c r="AI19" s="124">
        <f>'آبان 1400'!AJ20</f>
        <v>0</v>
      </c>
      <c r="AJ19" s="124">
        <f>'آبان 1400'!AK20</f>
        <v>4500000</v>
      </c>
      <c r="AK19" s="124">
        <f>'آبان 1400'!AL20</f>
        <v>6000000</v>
      </c>
      <c r="AL19" s="124">
        <f>'آبان 1400'!AM20</f>
        <v>0</v>
      </c>
      <c r="AM19" s="124">
        <f>'آبان 1400'!AN20</f>
        <v>0</v>
      </c>
      <c r="AN19" s="124">
        <f>'آبان 1400'!AO20</f>
        <v>0</v>
      </c>
      <c r="AO19" s="124">
        <f>'آبان 1400'!AP20</f>
        <v>3400000</v>
      </c>
      <c r="AP19" s="124">
        <f>'آبان 1400'!AQ20</f>
        <v>0</v>
      </c>
      <c r="AQ19" s="124">
        <f>'آبان 1400'!AR20</f>
        <v>0</v>
      </c>
      <c r="AR19" s="124">
        <f>'آبان 1400'!AS20</f>
        <v>0</v>
      </c>
      <c r="AS19" s="379">
        <f>'آبان 1400'!AT20</f>
        <v>0</v>
      </c>
      <c r="AT19" s="372">
        <f t="shared" si="1"/>
        <v>80714734.545454547</v>
      </c>
      <c r="AU19" s="174">
        <f>'آبان 1400'!AV20</f>
        <v>61164703.127272725</v>
      </c>
      <c r="AV19" s="142">
        <f>'آبان 1400'!AW20</f>
        <v>80714734.545454547</v>
      </c>
      <c r="AW19" s="143">
        <f t="shared" si="2"/>
        <v>5650031.4181818189</v>
      </c>
      <c r="AX19" s="76">
        <f t="shared" si="3"/>
        <v>2116470.3127272725</v>
      </c>
      <c r="AY19" s="143">
        <f>'آبان 1400'!AZ20</f>
        <v>0</v>
      </c>
      <c r="AZ19" s="143">
        <f>'آبان 1400'!BA20</f>
        <v>0</v>
      </c>
      <c r="BA19" s="143">
        <f>'آبان 1400'!BB20</f>
        <v>0</v>
      </c>
      <c r="BB19" s="143">
        <f>'آبان 1400'!BC20</f>
        <v>0</v>
      </c>
      <c r="BC19" s="143">
        <f>'آبان 1400'!BD20</f>
        <v>0</v>
      </c>
      <c r="BD19" s="143">
        <f>'آبان 1400'!BE20</f>
        <v>0</v>
      </c>
      <c r="BE19" s="143">
        <f>'آبان 1400'!BF20</f>
        <v>0</v>
      </c>
      <c r="BF19" s="144">
        <f t="shared" si="4"/>
        <v>7766501.7309090914</v>
      </c>
      <c r="BG19" s="141">
        <f t="shared" si="5"/>
        <v>72948232</v>
      </c>
      <c r="BH19" s="145">
        <f t="shared" si="6"/>
        <v>80714734.545454547</v>
      </c>
      <c r="BI19" s="410">
        <f t="shared" si="43"/>
        <v>6638737.5</v>
      </c>
      <c r="BJ19" s="146">
        <f t="shared" si="8"/>
        <v>4223920</v>
      </c>
      <c r="BK19" s="146">
        <f t="shared" si="9"/>
        <v>1267176</v>
      </c>
      <c r="BL19" s="147">
        <f t="shared" si="10"/>
        <v>1120000</v>
      </c>
      <c r="BM19" s="383">
        <v>0</v>
      </c>
      <c r="BN19" s="148">
        <f t="shared" si="11"/>
        <v>93964568.045454547</v>
      </c>
      <c r="BO19" s="149">
        <f t="shared" si="12"/>
        <v>80714734.545454547</v>
      </c>
      <c r="BP19" s="150">
        <f t="shared" si="13"/>
        <v>18564388.945454545</v>
      </c>
      <c r="BQ19" s="151">
        <f t="shared" si="14"/>
        <v>112528956.9909091</v>
      </c>
      <c r="BR19" s="152">
        <f t="shared" si="15"/>
        <v>100800</v>
      </c>
      <c r="BS19" s="148">
        <f t="shared" si="16"/>
        <v>112629756.9909091</v>
      </c>
      <c r="BT19" s="136">
        <v>0</v>
      </c>
      <c r="BU19" s="149">
        <f t="shared" si="17"/>
        <v>9396456.8045454547</v>
      </c>
      <c r="BV19" s="153">
        <f t="shared" si="18"/>
        <v>4698228.4022727273</v>
      </c>
      <c r="BW19" s="134">
        <f t="shared" si="19"/>
        <v>98535071.784090921</v>
      </c>
      <c r="BX19" s="148">
        <f t="shared" si="20"/>
        <v>12129833.5</v>
      </c>
      <c r="BY19" s="135">
        <f t="shared" si="21"/>
        <v>86405238.284090921</v>
      </c>
      <c r="CD19" s="400">
        <f>'آبان 1400'!AU20</f>
        <v>80714734.545454547</v>
      </c>
      <c r="CE19" s="401">
        <f>'آبان 1400'!AV20</f>
        <v>61164703.127272725</v>
      </c>
      <c r="CF19" s="401">
        <f>'آبان 1400'!AW20</f>
        <v>80714734.545454547</v>
      </c>
      <c r="CG19" s="401">
        <f>'آبان 1400'!AX20</f>
        <v>5650031.4181818189</v>
      </c>
      <c r="CH19" s="401">
        <f>'آبان 1400'!AY20</f>
        <v>2116470.3127272725</v>
      </c>
      <c r="CI19" s="401">
        <f>'آبان 1400'!AZ20</f>
        <v>0</v>
      </c>
      <c r="CJ19" s="401">
        <f>'آبان 1400'!BA20</f>
        <v>0</v>
      </c>
      <c r="CK19" s="401">
        <f>'آبان 1400'!BB20</f>
        <v>0</v>
      </c>
      <c r="CL19" s="401">
        <f>'آبان 1400'!BC20</f>
        <v>0</v>
      </c>
      <c r="CM19" s="401">
        <f>'آبان 1400'!BD20</f>
        <v>0</v>
      </c>
      <c r="CN19" s="401">
        <f>'آبان 1400'!BE20</f>
        <v>0</v>
      </c>
      <c r="CO19" s="401">
        <f>'آبان 1400'!BF20</f>
        <v>0</v>
      </c>
      <c r="CP19" s="401">
        <f>'آبان 1400'!BG20</f>
        <v>7766501.7309090914</v>
      </c>
      <c r="CQ19" s="401">
        <f>'آبان 1400'!BH20</f>
        <v>72948232</v>
      </c>
      <c r="CR19" s="401">
        <f t="shared" si="22"/>
        <v>80714734.545454547</v>
      </c>
      <c r="CS19" s="411">
        <f t="shared" si="44"/>
        <v>6638737.5</v>
      </c>
      <c r="CT19" s="400">
        <f t="shared" si="24"/>
        <v>4223920</v>
      </c>
      <c r="CU19" s="401">
        <f t="shared" si="25"/>
        <v>1267176</v>
      </c>
      <c r="CV19" s="401">
        <f t="shared" si="26"/>
        <v>1120000</v>
      </c>
      <c r="CW19" s="56">
        <v>0</v>
      </c>
      <c r="CX19" s="401">
        <f t="shared" si="27"/>
        <v>93964568.045454547</v>
      </c>
      <c r="CY19" s="401">
        <f t="shared" si="28"/>
        <v>80714734.545454547</v>
      </c>
      <c r="CZ19" s="401">
        <f t="shared" si="29"/>
        <v>18564388.945454545</v>
      </c>
      <c r="DA19" s="401">
        <f t="shared" si="30"/>
        <v>112528956.9909091</v>
      </c>
      <c r="DB19" s="401">
        <f t="shared" si="31"/>
        <v>100800</v>
      </c>
      <c r="DC19" s="401">
        <f t="shared" si="32"/>
        <v>112629756.9909091</v>
      </c>
      <c r="DD19" s="406">
        <v>0</v>
      </c>
      <c r="DE19" s="401">
        <f t="shared" si="33"/>
        <v>9396456.8045454547</v>
      </c>
      <c r="DF19" s="401">
        <f t="shared" si="34"/>
        <v>4698228.4022727273</v>
      </c>
      <c r="DG19" s="401">
        <f t="shared" si="35"/>
        <v>98535071.784090921</v>
      </c>
      <c r="DH19" s="401">
        <f t="shared" si="36"/>
        <v>12129833.5</v>
      </c>
      <c r="DI19" s="401">
        <f t="shared" si="37"/>
        <v>86405238.284090921</v>
      </c>
      <c r="DJ19" s="401">
        <f t="shared" si="38"/>
        <v>0</v>
      </c>
      <c r="DL19" s="409">
        <f t="shared" si="39"/>
        <v>6638737.5</v>
      </c>
      <c r="DM19" s="409">
        <f t="shared" si="40"/>
        <v>0</v>
      </c>
    </row>
    <row r="20" spans="1:117" s="56" customFormat="1" ht="21" x14ac:dyDescent="0.2">
      <c r="A20" s="192">
        <f t="shared" si="0"/>
        <v>2655495</v>
      </c>
      <c r="B20" s="137">
        <f>'آبان 1400'!B21</f>
        <v>15</v>
      </c>
      <c r="C20" s="137">
        <f>'آبان 1400'!C21</f>
        <v>15</v>
      </c>
      <c r="D20" s="137">
        <f>'آبان 1400'!D21</f>
        <v>12807</v>
      </c>
      <c r="E20" s="137" t="str">
        <f>'آبان 1400'!E21</f>
        <v>سعید</v>
      </c>
      <c r="F20" s="137" t="str">
        <f>'آبان 1400'!F21</f>
        <v>قدمی</v>
      </c>
      <c r="G20" s="137" t="str">
        <f>'آبان 1400'!G21</f>
        <v xml:space="preserve">اداری </v>
      </c>
      <c r="H20" s="137" t="str">
        <f>'آبان 1400'!H21</f>
        <v>تهران</v>
      </c>
      <c r="I20" s="137" t="str">
        <f>'آبان 1400'!I21</f>
        <v>124-813-3676104-1</v>
      </c>
      <c r="J20" s="137" t="str">
        <f>'آبان 1400'!J21</f>
        <v>2640002181</v>
      </c>
      <c r="K20" s="137" t="str">
        <f>'آبان 1400'!K21</f>
        <v>0031058241</v>
      </c>
      <c r="L20" s="137" t="str">
        <f>'آبان 1400'!L21</f>
        <v>تهران</v>
      </c>
      <c r="M20" s="137" t="str">
        <f>'آبان 1400'!M21</f>
        <v>اداری-کارشناسی</v>
      </c>
      <c r="N20" s="121">
        <f>'آبان 1400'!N21</f>
        <v>0</v>
      </c>
      <c r="O20" s="120">
        <f>'آبان 1400'!O21</f>
        <v>0</v>
      </c>
      <c r="P20" s="122">
        <f>'آبان 1400'!P21</f>
        <v>0</v>
      </c>
      <c r="Q20" s="362">
        <f>'آبان 1400'!Q21</f>
        <v>30</v>
      </c>
      <c r="R20" s="362">
        <f>'آبان 1400'!R21</f>
        <v>33</v>
      </c>
      <c r="S20" s="362">
        <f>'آبان 1400'!S21</f>
        <v>0</v>
      </c>
      <c r="T20" s="362">
        <f>'آبان 1400'!T21</f>
        <v>0</v>
      </c>
      <c r="U20" s="138">
        <f>'آبان 1400'!U21</f>
        <v>0</v>
      </c>
      <c r="V20" s="121">
        <f>'آبان 1400'!W21</f>
        <v>0</v>
      </c>
      <c r="W20" s="122">
        <f>'آبان 1400'!X21</f>
        <v>0</v>
      </c>
      <c r="X20" s="370">
        <f>'آبان 1400'!Y21</f>
        <v>0</v>
      </c>
      <c r="Y20" s="370">
        <f>'آبان 1400'!Z21</f>
        <v>0</v>
      </c>
      <c r="Z20" s="139">
        <f>'آبان 1400'!AA21</f>
        <v>1477052</v>
      </c>
      <c r="AA20" s="139">
        <f>'آبان 1400'!AB21</f>
        <v>46667</v>
      </c>
      <c r="AB20" s="139">
        <f>'آبان 1400'!AC21</f>
        <v>1523719</v>
      </c>
      <c r="AC20" s="139">
        <f>'آبان 1400'!AD21</f>
        <v>4500000</v>
      </c>
      <c r="AD20" s="139">
        <f>'آبان 1400'!AE21</f>
        <v>6000000</v>
      </c>
      <c r="AE20" s="140">
        <f>'آبان 1400'!AF21</f>
        <v>290891.80909090908</v>
      </c>
      <c r="AF20" s="123">
        <f>'آبان 1400'!AG21</f>
        <v>44311560</v>
      </c>
      <c r="AG20" s="124">
        <f>'آبان 1400'!AH21</f>
        <v>1400010</v>
      </c>
      <c r="AH20" s="124">
        <f>'آبان 1400'!AI21</f>
        <v>9599429.6999999993</v>
      </c>
      <c r="AI20" s="124">
        <f>'آبان 1400'!AJ21</f>
        <v>0</v>
      </c>
      <c r="AJ20" s="124">
        <f>'آبان 1400'!AK21</f>
        <v>4500000</v>
      </c>
      <c r="AK20" s="124">
        <f>'آبان 1400'!AL21</f>
        <v>6000000</v>
      </c>
      <c r="AL20" s="124">
        <f>'آبان 1400'!AM21</f>
        <v>0</v>
      </c>
      <c r="AM20" s="124">
        <f>'آبان 1400'!AN21</f>
        <v>0</v>
      </c>
      <c r="AN20" s="124">
        <f>'آبان 1400'!AO21</f>
        <v>0</v>
      </c>
      <c r="AO20" s="124">
        <f>'آبان 1400'!AP21</f>
        <v>3600000</v>
      </c>
      <c r="AP20" s="124">
        <f>'آبان 1400'!AQ21</f>
        <v>0</v>
      </c>
      <c r="AQ20" s="124">
        <f>'آبان 1400'!AR21</f>
        <v>0</v>
      </c>
      <c r="AR20" s="124">
        <f>'آبان 1400'!AS21</f>
        <v>0</v>
      </c>
      <c r="AS20" s="379">
        <f>'آبان 1400'!AT21</f>
        <v>0</v>
      </c>
      <c r="AT20" s="372">
        <f t="shared" si="1"/>
        <v>69410999.700000003</v>
      </c>
      <c r="AU20" s="174">
        <f>'آبان 1400'!AV21</f>
        <v>50452229.721000001</v>
      </c>
      <c r="AV20" s="142">
        <f>'آبان 1400'!AW21</f>
        <v>69410999.700000003</v>
      </c>
      <c r="AW20" s="143">
        <f t="shared" si="2"/>
        <v>4858769.9790000003</v>
      </c>
      <c r="AX20" s="76">
        <f t="shared" si="3"/>
        <v>1045222.9721000001</v>
      </c>
      <c r="AY20" s="143">
        <f>'آبان 1400'!AZ21</f>
        <v>0</v>
      </c>
      <c r="AZ20" s="143">
        <f>'آبان 1400'!BA21</f>
        <v>0</v>
      </c>
      <c r="BA20" s="143">
        <f>'آبان 1400'!BB21</f>
        <v>0</v>
      </c>
      <c r="BB20" s="143">
        <f>'آبان 1400'!BC21</f>
        <v>0</v>
      </c>
      <c r="BC20" s="143">
        <f>'آبان 1400'!BD21</f>
        <v>0</v>
      </c>
      <c r="BD20" s="143">
        <f>'آبان 1400'!BE21</f>
        <v>0</v>
      </c>
      <c r="BE20" s="143">
        <f>'آبان 1400'!BF21</f>
        <v>0</v>
      </c>
      <c r="BF20" s="144">
        <f t="shared" si="4"/>
        <v>5903992.9511000002</v>
      </c>
      <c r="BG20" s="141">
        <f t="shared" si="5"/>
        <v>63507006</v>
      </c>
      <c r="BH20" s="145">
        <f t="shared" si="6"/>
        <v>69410999.700000003</v>
      </c>
      <c r="BI20" s="410">
        <f t="shared" si="43"/>
        <v>6638737.5</v>
      </c>
      <c r="BJ20" s="146">
        <f t="shared" si="8"/>
        <v>3809297.5</v>
      </c>
      <c r="BK20" s="146">
        <f t="shared" si="9"/>
        <v>1142789.25</v>
      </c>
      <c r="BL20" s="147">
        <f t="shared" si="10"/>
        <v>1120000</v>
      </c>
      <c r="BM20" s="383">
        <v>0</v>
      </c>
      <c r="BN20" s="148">
        <f t="shared" si="11"/>
        <v>82121823.950000003</v>
      </c>
      <c r="BO20" s="149">
        <f t="shared" si="12"/>
        <v>69410999.700000003</v>
      </c>
      <c r="BP20" s="150">
        <f t="shared" si="13"/>
        <v>15964529.931000002</v>
      </c>
      <c r="BQ20" s="151">
        <f t="shared" si="14"/>
        <v>98086353.881000012</v>
      </c>
      <c r="BR20" s="152">
        <f t="shared" si="15"/>
        <v>100800</v>
      </c>
      <c r="BS20" s="148">
        <f t="shared" si="16"/>
        <v>98187153.881000012</v>
      </c>
      <c r="BT20" s="136">
        <v>0</v>
      </c>
      <c r="BU20" s="149">
        <f t="shared" si="17"/>
        <v>8212182.3950000005</v>
      </c>
      <c r="BV20" s="153">
        <f t="shared" si="18"/>
        <v>4106091.1975000002</v>
      </c>
      <c r="BW20" s="134">
        <f t="shared" si="19"/>
        <v>85868880.288500011</v>
      </c>
      <c r="BX20" s="148">
        <f t="shared" si="20"/>
        <v>11590824.25</v>
      </c>
      <c r="BY20" s="135">
        <f t="shared" si="21"/>
        <v>74278056.038500011</v>
      </c>
      <c r="CD20" s="400">
        <f>'آبان 1400'!AU21</f>
        <v>69410999.700000003</v>
      </c>
      <c r="CE20" s="401">
        <f>'آبان 1400'!AV21</f>
        <v>50452229.721000001</v>
      </c>
      <c r="CF20" s="401">
        <f>'آبان 1400'!AW21</f>
        <v>69410999.700000003</v>
      </c>
      <c r="CG20" s="401">
        <f>'آبان 1400'!AX21</f>
        <v>4858769.9790000003</v>
      </c>
      <c r="CH20" s="401">
        <f>'آبان 1400'!AY21</f>
        <v>1045222.9721000001</v>
      </c>
      <c r="CI20" s="401">
        <f>'آبان 1400'!AZ21</f>
        <v>0</v>
      </c>
      <c r="CJ20" s="401">
        <f>'آبان 1400'!BA21</f>
        <v>0</v>
      </c>
      <c r="CK20" s="401">
        <f>'آبان 1400'!BB21</f>
        <v>0</v>
      </c>
      <c r="CL20" s="401">
        <f>'آبان 1400'!BC21</f>
        <v>0</v>
      </c>
      <c r="CM20" s="401">
        <f>'آبان 1400'!BD21</f>
        <v>0</v>
      </c>
      <c r="CN20" s="401">
        <f>'آبان 1400'!BE21</f>
        <v>0</v>
      </c>
      <c r="CO20" s="401">
        <f>'آبان 1400'!BF21</f>
        <v>0</v>
      </c>
      <c r="CP20" s="401">
        <f>'آبان 1400'!BG21</f>
        <v>5903992.9511000002</v>
      </c>
      <c r="CQ20" s="401">
        <f>'آبان 1400'!BH21</f>
        <v>63507006</v>
      </c>
      <c r="CR20" s="401">
        <f t="shared" si="22"/>
        <v>69410999.700000003</v>
      </c>
      <c r="CS20" s="411">
        <f t="shared" si="44"/>
        <v>6638737.5</v>
      </c>
      <c r="CT20" s="400">
        <f t="shared" si="24"/>
        <v>3809297.5</v>
      </c>
      <c r="CU20" s="401">
        <f t="shared" si="25"/>
        <v>1142789.25</v>
      </c>
      <c r="CV20" s="401">
        <f t="shared" si="26"/>
        <v>1120000</v>
      </c>
      <c r="CW20" s="56">
        <v>0</v>
      </c>
      <c r="CX20" s="401">
        <f t="shared" si="27"/>
        <v>82121823.950000003</v>
      </c>
      <c r="CY20" s="401">
        <f t="shared" si="28"/>
        <v>69410999.700000003</v>
      </c>
      <c r="CZ20" s="401">
        <f t="shared" si="29"/>
        <v>15964529.931000002</v>
      </c>
      <c r="DA20" s="401">
        <f t="shared" si="30"/>
        <v>98086353.881000012</v>
      </c>
      <c r="DB20" s="401">
        <f t="shared" si="31"/>
        <v>100800</v>
      </c>
      <c r="DC20" s="401">
        <f t="shared" si="32"/>
        <v>98187153.881000012</v>
      </c>
      <c r="DD20" s="406">
        <v>0</v>
      </c>
      <c r="DE20" s="401">
        <f t="shared" si="33"/>
        <v>8212182.3950000005</v>
      </c>
      <c r="DF20" s="401">
        <f t="shared" si="34"/>
        <v>4106091.1975000002</v>
      </c>
      <c r="DG20" s="401">
        <f t="shared" si="35"/>
        <v>85868880.288500011</v>
      </c>
      <c r="DH20" s="401">
        <f t="shared" si="36"/>
        <v>11590824.25</v>
      </c>
      <c r="DI20" s="401">
        <f t="shared" si="37"/>
        <v>74278056.038500011</v>
      </c>
      <c r="DJ20" s="401">
        <f t="shared" si="38"/>
        <v>0</v>
      </c>
      <c r="DL20" s="409">
        <f t="shared" si="39"/>
        <v>6638737.5</v>
      </c>
      <c r="DM20" s="409">
        <f t="shared" si="40"/>
        <v>0</v>
      </c>
    </row>
    <row r="21" spans="1:117" s="56" customFormat="1" ht="21" x14ac:dyDescent="0.2">
      <c r="A21" s="192">
        <f t="shared" si="0"/>
        <v>2655495</v>
      </c>
      <c r="B21" s="137">
        <f>'آبان 1400'!B22</f>
        <v>16</v>
      </c>
      <c r="C21" s="137">
        <f>'آبان 1400'!C22</f>
        <v>16</v>
      </c>
      <c r="D21" s="137">
        <f>'آبان 1400'!D22</f>
        <v>12825</v>
      </c>
      <c r="E21" s="137" t="str">
        <f>'آبان 1400'!E22</f>
        <v>فاطمه</v>
      </c>
      <c r="F21" s="137" t="str">
        <f>'آبان 1400'!F22</f>
        <v>سهرابی بناب</v>
      </c>
      <c r="G21" s="137" t="str">
        <f>'آبان 1400'!G22</f>
        <v xml:space="preserve">اداری </v>
      </c>
      <c r="H21" s="137" t="str">
        <f>'آبان 1400'!H22</f>
        <v>تهران</v>
      </c>
      <c r="I21" s="137" t="str">
        <f>'آبان 1400'!I22</f>
        <v>124-813-3588193-1</v>
      </c>
      <c r="J21" s="137" t="str">
        <f>'آبان 1400'!J22</f>
        <v>1689609435</v>
      </c>
      <c r="K21" s="137" t="str">
        <f>'آبان 1400'!K22</f>
        <v>0021402017</v>
      </c>
      <c r="L21" s="137" t="str">
        <f>'آبان 1400'!L22</f>
        <v>تهران</v>
      </c>
      <c r="M21" s="137" t="str">
        <f>'آبان 1400'!M22</f>
        <v>اداری-کارشناسی ارشد</v>
      </c>
      <c r="N21" s="121">
        <f>'آبان 1400'!N22</f>
        <v>0</v>
      </c>
      <c r="O21" s="120">
        <f>'آبان 1400'!O22</f>
        <v>0</v>
      </c>
      <c r="P21" s="122">
        <f>'آبان 1400'!P22</f>
        <v>0</v>
      </c>
      <c r="Q21" s="362">
        <f>'آبان 1400'!Q22</f>
        <v>30</v>
      </c>
      <c r="R21" s="362">
        <f>'آبان 1400'!R22</f>
        <v>30</v>
      </c>
      <c r="S21" s="362">
        <f>'آبان 1400'!S22</f>
        <v>0</v>
      </c>
      <c r="T21" s="362">
        <f>'آبان 1400'!T22</f>
        <v>0</v>
      </c>
      <c r="U21" s="138">
        <f>'آبان 1400'!U22</f>
        <v>0</v>
      </c>
      <c r="V21" s="121">
        <f>'آبان 1400'!W22</f>
        <v>0</v>
      </c>
      <c r="W21" s="122">
        <f>'آبان 1400'!X22</f>
        <v>0</v>
      </c>
      <c r="X21" s="370">
        <f>'آبان 1400'!Y22</f>
        <v>0</v>
      </c>
      <c r="Y21" s="370">
        <f>'آبان 1400'!Z22</f>
        <v>0</v>
      </c>
      <c r="Z21" s="139">
        <f>'آبان 1400'!AA22</f>
        <v>1642901</v>
      </c>
      <c r="AA21" s="139">
        <f>'آبان 1400'!AB22</f>
        <v>46667</v>
      </c>
      <c r="AB21" s="139">
        <f>'آبان 1400'!AC22</f>
        <v>1689568</v>
      </c>
      <c r="AC21" s="139">
        <f>'آبان 1400'!AD22</f>
        <v>4500000</v>
      </c>
      <c r="AD21" s="139">
        <f>'آبان 1400'!AE22</f>
        <v>6000000</v>
      </c>
      <c r="AE21" s="140">
        <f>'آبان 1400'!AF22</f>
        <v>322553.89090909087</v>
      </c>
      <c r="AF21" s="123">
        <f>'آبان 1400'!AG22</f>
        <v>49287030</v>
      </c>
      <c r="AG21" s="124">
        <f>'آبان 1400'!AH22</f>
        <v>1400010</v>
      </c>
      <c r="AH21" s="124">
        <f>'آبان 1400'!AI22</f>
        <v>9676616.7272727266</v>
      </c>
      <c r="AI21" s="124">
        <f>'آبان 1400'!AJ22</f>
        <v>0</v>
      </c>
      <c r="AJ21" s="124">
        <f>'آبان 1400'!AK22</f>
        <v>4500000</v>
      </c>
      <c r="AK21" s="124">
        <f>'آبان 1400'!AL22</f>
        <v>6000000</v>
      </c>
      <c r="AL21" s="124">
        <f>'آبان 1400'!AM22</f>
        <v>0</v>
      </c>
      <c r="AM21" s="124">
        <f>'آبان 1400'!AN22</f>
        <v>0</v>
      </c>
      <c r="AN21" s="124">
        <f>'آبان 1400'!AO22</f>
        <v>0</v>
      </c>
      <c r="AO21" s="124">
        <f>'آبان 1400'!AP22</f>
        <v>3800000</v>
      </c>
      <c r="AP21" s="124">
        <f>'آبان 1400'!AQ22</f>
        <v>0</v>
      </c>
      <c r="AQ21" s="124">
        <f>'آبان 1400'!AR22</f>
        <v>0</v>
      </c>
      <c r="AR21" s="124">
        <f>'آبان 1400'!AS22</f>
        <v>0</v>
      </c>
      <c r="AS21" s="379">
        <f>'آبان 1400'!AT22</f>
        <v>0</v>
      </c>
      <c r="AT21" s="372">
        <f t="shared" si="1"/>
        <v>74663656.727272719</v>
      </c>
      <c r="AU21" s="174">
        <f>'آبان 1400'!AV22</f>
        <v>55137200.75636363</v>
      </c>
      <c r="AV21" s="142">
        <f>'آبان 1400'!AW22</f>
        <v>74663656.727272719</v>
      </c>
      <c r="AW21" s="143">
        <f t="shared" si="2"/>
        <v>5226455.9709090907</v>
      </c>
      <c r="AX21" s="76">
        <f t="shared" si="3"/>
        <v>1513720.0756363631</v>
      </c>
      <c r="AY21" s="143">
        <f>'آبان 1400'!AZ22</f>
        <v>0</v>
      </c>
      <c r="AZ21" s="143">
        <f>'آبان 1400'!BA22</f>
        <v>0</v>
      </c>
      <c r="BA21" s="143">
        <f>'آبان 1400'!BB22</f>
        <v>0</v>
      </c>
      <c r="BB21" s="143">
        <f>'آبان 1400'!BC22</f>
        <v>0</v>
      </c>
      <c r="BC21" s="143">
        <f>'آبان 1400'!BD22</f>
        <v>0</v>
      </c>
      <c r="BD21" s="143">
        <f>'آبان 1400'!BE22</f>
        <v>0</v>
      </c>
      <c r="BE21" s="143">
        <f>'آبان 1400'!BF22</f>
        <v>0</v>
      </c>
      <c r="BF21" s="144">
        <f t="shared" si="4"/>
        <v>6740176.0465454534</v>
      </c>
      <c r="BG21" s="141">
        <f t="shared" si="5"/>
        <v>67923480</v>
      </c>
      <c r="BH21" s="145">
        <f t="shared" si="6"/>
        <v>74663656.727272719</v>
      </c>
      <c r="BI21" s="410">
        <f t="shared" si="43"/>
        <v>6638737.5</v>
      </c>
      <c r="BJ21" s="146">
        <f t="shared" si="8"/>
        <v>4223920</v>
      </c>
      <c r="BK21" s="146">
        <f t="shared" si="9"/>
        <v>1267176</v>
      </c>
      <c r="BL21" s="147">
        <f t="shared" si="10"/>
        <v>1120000</v>
      </c>
      <c r="BM21" s="383">
        <v>0</v>
      </c>
      <c r="BN21" s="148">
        <f t="shared" si="11"/>
        <v>87913490.227272719</v>
      </c>
      <c r="BO21" s="149">
        <f t="shared" si="12"/>
        <v>74663656.727272719</v>
      </c>
      <c r="BP21" s="150">
        <f t="shared" si="13"/>
        <v>17172641.047272727</v>
      </c>
      <c r="BQ21" s="151">
        <f t="shared" si="14"/>
        <v>105086131.27454545</v>
      </c>
      <c r="BR21" s="152">
        <f t="shared" si="15"/>
        <v>100800</v>
      </c>
      <c r="BS21" s="148">
        <f t="shared" si="16"/>
        <v>105186931.27454545</v>
      </c>
      <c r="BT21" s="136">
        <v>0</v>
      </c>
      <c r="BU21" s="149">
        <f t="shared" si="17"/>
        <v>8791349.0227272715</v>
      </c>
      <c r="BV21" s="153">
        <f t="shared" si="18"/>
        <v>4395674.5113636358</v>
      </c>
      <c r="BW21" s="134">
        <f t="shared" si="19"/>
        <v>91999907.74045454</v>
      </c>
      <c r="BX21" s="148">
        <f t="shared" si="20"/>
        <v>12129833.5</v>
      </c>
      <c r="BY21" s="135">
        <f t="shared" si="21"/>
        <v>79870074.24045454</v>
      </c>
      <c r="CD21" s="400">
        <f>'آبان 1400'!AU22</f>
        <v>74663656.727272719</v>
      </c>
      <c r="CE21" s="401">
        <f>'آبان 1400'!AV22</f>
        <v>55137200.75636363</v>
      </c>
      <c r="CF21" s="401">
        <f>'آبان 1400'!AW22</f>
        <v>74663656.727272719</v>
      </c>
      <c r="CG21" s="401">
        <f>'آبان 1400'!AX22</f>
        <v>5226455.9709090907</v>
      </c>
      <c r="CH21" s="401">
        <f>'آبان 1400'!AY22</f>
        <v>1513720.0756363631</v>
      </c>
      <c r="CI21" s="401">
        <f>'آبان 1400'!AZ22</f>
        <v>0</v>
      </c>
      <c r="CJ21" s="401">
        <f>'آبان 1400'!BA22</f>
        <v>0</v>
      </c>
      <c r="CK21" s="401">
        <f>'آبان 1400'!BB22</f>
        <v>0</v>
      </c>
      <c r="CL21" s="401">
        <f>'آبان 1400'!BC22</f>
        <v>0</v>
      </c>
      <c r="CM21" s="401">
        <f>'آبان 1400'!BD22</f>
        <v>0</v>
      </c>
      <c r="CN21" s="401">
        <f>'آبان 1400'!BE22</f>
        <v>0</v>
      </c>
      <c r="CO21" s="401">
        <f>'آبان 1400'!BF22</f>
        <v>0</v>
      </c>
      <c r="CP21" s="401">
        <f>'آبان 1400'!BG22</f>
        <v>6740176.0465454534</v>
      </c>
      <c r="CQ21" s="401">
        <f>'آبان 1400'!BH22</f>
        <v>67923480</v>
      </c>
      <c r="CR21" s="401">
        <f t="shared" si="22"/>
        <v>74663656.727272719</v>
      </c>
      <c r="CS21" s="411">
        <f t="shared" si="44"/>
        <v>6638737.5</v>
      </c>
      <c r="CT21" s="400">
        <f t="shared" si="24"/>
        <v>4223920</v>
      </c>
      <c r="CU21" s="401">
        <f t="shared" si="25"/>
        <v>1267176</v>
      </c>
      <c r="CV21" s="401">
        <f t="shared" si="26"/>
        <v>1120000</v>
      </c>
      <c r="CW21" s="56">
        <v>0</v>
      </c>
      <c r="CX21" s="401">
        <f t="shared" si="27"/>
        <v>87913490.227272719</v>
      </c>
      <c r="CY21" s="401">
        <f t="shared" si="28"/>
        <v>74663656.727272719</v>
      </c>
      <c r="CZ21" s="401">
        <f t="shared" si="29"/>
        <v>17172641.047272727</v>
      </c>
      <c r="DA21" s="401">
        <f t="shared" si="30"/>
        <v>105086131.27454545</v>
      </c>
      <c r="DB21" s="401">
        <f t="shared" si="31"/>
        <v>100800</v>
      </c>
      <c r="DC21" s="401">
        <f t="shared" si="32"/>
        <v>105186931.27454545</v>
      </c>
      <c r="DD21" s="406">
        <v>0</v>
      </c>
      <c r="DE21" s="401">
        <f t="shared" si="33"/>
        <v>8791349.0227272715</v>
      </c>
      <c r="DF21" s="401">
        <f t="shared" si="34"/>
        <v>4395674.5113636358</v>
      </c>
      <c r="DG21" s="401">
        <f t="shared" si="35"/>
        <v>91999907.74045454</v>
      </c>
      <c r="DH21" s="401">
        <f t="shared" si="36"/>
        <v>12129833.5</v>
      </c>
      <c r="DI21" s="401">
        <f t="shared" si="37"/>
        <v>79870074.24045454</v>
      </c>
      <c r="DJ21" s="401">
        <f t="shared" si="38"/>
        <v>0</v>
      </c>
      <c r="DL21" s="409">
        <f t="shared" si="39"/>
        <v>6638737.5</v>
      </c>
      <c r="DM21" s="409">
        <f t="shared" si="40"/>
        <v>0</v>
      </c>
    </row>
    <row r="22" spans="1:117" s="56" customFormat="1" ht="21" x14ac:dyDescent="0.2">
      <c r="A22" s="192">
        <f t="shared" si="0"/>
        <v>2655495</v>
      </c>
      <c r="B22" s="137">
        <f>'آبان 1400'!B23</f>
        <v>17</v>
      </c>
      <c r="C22" s="137">
        <f>'آبان 1400'!C23</f>
        <v>17</v>
      </c>
      <c r="D22" s="137">
        <f>'آبان 1400'!D23</f>
        <v>12805</v>
      </c>
      <c r="E22" s="137" t="str">
        <f>'آبان 1400'!E23</f>
        <v>جواد</v>
      </c>
      <c r="F22" s="137" t="str">
        <f>'آبان 1400'!F23</f>
        <v>بیات</v>
      </c>
      <c r="G22" s="137" t="str">
        <f>'آبان 1400'!G23</f>
        <v xml:space="preserve">اداری </v>
      </c>
      <c r="H22" s="137" t="str">
        <f>'آبان 1400'!H23</f>
        <v>تهران</v>
      </c>
      <c r="I22" s="137" t="str">
        <f>'آبان 1400'!I23</f>
        <v>124-813-3635192-1</v>
      </c>
      <c r="J22" s="137" t="str">
        <f>'آبان 1400'!J23</f>
        <v>3873509318</v>
      </c>
      <c r="K22" s="137" t="str">
        <f>'آبان 1400'!K23</f>
        <v>0020182173</v>
      </c>
      <c r="L22" s="137" t="str">
        <f>'آبان 1400'!L23</f>
        <v>تهران</v>
      </c>
      <c r="M22" s="137" t="str">
        <f>'آبان 1400'!M23</f>
        <v>اداری-کارشناسی ارشد</v>
      </c>
      <c r="N22" s="121">
        <f>'آبان 1400'!N23</f>
        <v>0</v>
      </c>
      <c r="O22" s="120">
        <f>'آبان 1400'!O23</f>
        <v>0</v>
      </c>
      <c r="P22" s="122">
        <f>'آبان 1400'!P23</f>
        <v>0</v>
      </c>
      <c r="Q22" s="362">
        <f>'آبان 1400'!Q23</f>
        <v>30</v>
      </c>
      <c r="R22" s="362">
        <f>'آبان 1400'!R23</f>
        <v>150</v>
      </c>
      <c r="S22" s="362">
        <f>'آبان 1400'!S23</f>
        <v>0</v>
      </c>
      <c r="T22" s="362">
        <f>'آبان 1400'!T23</f>
        <v>0</v>
      </c>
      <c r="U22" s="138">
        <f>'آبان 1400'!U23</f>
        <v>0</v>
      </c>
      <c r="V22" s="121">
        <f>'آبان 1400'!W23</f>
        <v>0</v>
      </c>
      <c r="W22" s="122">
        <f>'آبان 1400'!X23</f>
        <v>0</v>
      </c>
      <c r="X22" s="370">
        <f>'آبان 1400'!Y23</f>
        <v>0</v>
      </c>
      <c r="Y22" s="370">
        <f>'آبان 1400'!Z23</f>
        <v>0</v>
      </c>
      <c r="Z22" s="139">
        <f>'آبان 1400'!AA23</f>
        <v>1642901</v>
      </c>
      <c r="AA22" s="139">
        <f>'آبان 1400'!AB23</f>
        <v>46667</v>
      </c>
      <c r="AB22" s="139">
        <f>'آبان 1400'!AC23</f>
        <v>1689568</v>
      </c>
      <c r="AC22" s="139">
        <f>'آبان 1400'!AD23</f>
        <v>4500000</v>
      </c>
      <c r="AD22" s="139">
        <f>'آبان 1400'!AE23</f>
        <v>6000000</v>
      </c>
      <c r="AE22" s="140">
        <f>'آبان 1400'!AF23</f>
        <v>322553.89090909087</v>
      </c>
      <c r="AF22" s="123">
        <f>'آبان 1400'!AG23</f>
        <v>49287030</v>
      </c>
      <c r="AG22" s="124">
        <f>'آبان 1400'!AH23</f>
        <v>1400010</v>
      </c>
      <c r="AH22" s="124">
        <f>'آبان 1400'!AI23</f>
        <v>48383083.636363633</v>
      </c>
      <c r="AI22" s="124">
        <f>'آبان 1400'!AJ23</f>
        <v>0</v>
      </c>
      <c r="AJ22" s="124">
        <f>'آبان 1400'!AK23</f>
        <v>4500000</v>
      </c>
      <c r="AK22" s="124">
        <f>'آبان 1400'!AL23</f>
        <v>6000000</v>
      </c>
      <c r="AL22" s="124">
        <f>'آبان 1400'!AM23</f>
        <v>0</v>
      </c>
      <c r="AM22" s="124">
        <f>'آبان 1400'!AN23</f>
        <v>0</v>
      </c>
      <c r="AN22" s="124">
        <f>'آبان 1400'!AO23</f>
        <v>0</v>
      </c>
      <c r="AO22" s="124">
        <f>'آبان 1400'!AP23</f>
        <v>4800000</v>
      </c>
      <c r="AP22" s="124">
        <f>'آبان 1400'!AQ23</f>
        <v>0</v>
      </c>
      <c r="AQ22" s="124">
        <f>'آبان 1400'!AR23</f>
        <v>0</v>
      </c>
      <c r="AR22" s="124">
        <f>'آبان 1400'!AS23</f>
        <v>0</v>
      </c>
      <c r="AS22" s="379">
        <f>'آبان 1400'!AT23</f>
        <v>0</v>
      </c>
      <c r="AT22" s="372">
        <f t="shared" si="1"/>
        <v>114370123.63636363</v>
      </c>
      <c r="AU22" s="174">
        <f>'آبان 1400'!AV23</f>
        <v>91064214.981818169</v>
      </c>
      <c r="AV22" s="142">
        <f>'آبان 1400'!AW23</f>
        <v>114370123.63636363</v>
      </c>
      <c r="AW22" s="143">
        <f t="shared" si="2"/>
        <v>8005908.6545454543</v>
      </c>
      <c r="AX22" s="76">
        <f t="shared" si="3"/>
        <v>5659632.2472727252</v>
      </c>
      <c r="AY22" s="143">
        <f>'آبان 1400'!AZ23</f>
        <v>0</v>
      </c>
      <c r="AZ22" s="143">
        <f>'آبان 1400'!BA23</f>
        <v>0</v>
      </c>
      <c r="BA22" s="143">
        <f>'آبان 1400'!BB23</f>
        <v>0</v>
      </c>
      <c r="BB22" s="143">
        <f>'آبان 1400'!BC23</f>
        <v>0</v>
      </c>
      <c r="BC22" s="143">
        <f>'آبان 1400'!BD23</f>
        <v>0</v>
      </c>
      <c r="BD22" s="143">
        <f>'آبان 1400'!BE23</f>
        <v>0</v>
      </c>
      <c r="BE22" s="143">
        <f>'آبان 1400'!BF23</f>
        <v>0</v>
      </c>
      <c r="BF22" s="144">
        <f t="shared" si="4"/>
        <v>13665540.901818179</v>
      </c>
      <c r="BG22" s="141">
        <f t="shared" si="5"/>
        <v>100704582</v>
      </c>
      <c r="BH22" s="145">
        <f t="shared" si="6"/>
        <v>114370123.63636363</v>
      </c>
      <c r="BI22" s="410">
        <f t="shared" si="43"/>
        <v>6638737.5</v>
      </c>
      <c r="BJ22" s="146">
        <f t="shared" si="8"/>
        <v>4223920</v>
      </c>
      <c r="BK22" s="146">
        <f t="shared" si="9"/>
        <v>1267176</v>
      </c>
      <c r="BL22" s="147">
        <f t="shared" si="10"/>
        <v>1120000</v>
      </c>
      <c r="BM22" s="383">
        <v>0</v>
      </c>
      <c r="BN22" s="148">
        <f t="shared" si="11"/>
        <v>127619957.13636363</v>
      </c>
      <c r="BO22" s="149">
        <f t="shared" si="12"/>
        <v>114370123.63636363</v>
      </c>
      <c r="BP22" s="150">
        <f t="shared" si="13"/>
        <v>26305128.436363634</v>
      </c>
      <c r="BQ22" s="151">
        <f t="shared" si="14"/>
        <v>153925085.57272726</v>
      </c>
      <c r="BR22" s="152">
        <f t="shared" si="15"/>
        <v>100800</v>
      </c>
      <c r="BS22" s="148">
        <f t="shared" si="16"/>
        <v>154025885.57272726</v>
      </c>
      <c r="BT22" s="136">
        <v>0</v>
      </c>
      <c r="BU22" s="149">
        <f t="shared" si="17"/>
        <v>12761995.713636363</v>
      </c>
      <c r="BV22" s="153">
        <f t="shared" si="18"/>
        <v>6380997.8568181815</v>
      </c>
      <c r="BW22" s="134">
        <f t="shared" si="19"/>
        <v>134882892.00227273</v>
      </c>
      <c r="BX22" s="148">
        <f t="shared" si="20"/>
        <v>12129833.5</v>
      </c>
      <c r="BY22" s="135">
        <f t="shared" si="21"/>
        <v>122753058.50227273</v>
      </c>
      <c r="CD22" s="400">
        <f>'آبان 1400'!AU23</f>
        <v>114370123.63636363</v>
      </c>
      <c r="CE22" s="401">
        <f>'آبان 1400'!AV23</f>
        <v>91064214.981818169</v>
      </c>
      <c r="CF22" s="401">
        <f>'آبان 1400'!AW23</f>
        <v>114370123.63636363</v>
      </c>
      <c r="CG22" s="401">
        <f>'آبان 1400'!AX23</f>
        <v>8005908.6545454543</v>
      </c>
      <c r="CH22" s="401">
        <f>'آبان 1400'!AY23</f>
        <v>5659632.2472727252</v>
      </c>
      <c r="CI22" s="401">
        <f>'آبان 1400'!AZ23</f>
        <v>0</v>
      </c>
      <c r="CJ22" s="401">
        <f>'آبان 1400'!BA23</f>
        <v>0</v>
      </c>
      <c r="CK22" s="401">
        <f>'آبان 1400'!BB23</f>
        <v>0</v>
      </c>
      <c r="CL22" s="401">
        <f>'آبان 1400'!BC23</f>
        <v>0</v>
      </c>
      <c r="CM22" s="401">
        <f>'آبان 1400'!BD23</f>
        <v>0</v>
      </c>
      <c r="CN22" s="401">
        <f>'آبان 1400'!BE23</f>
        <v>0</v>
      </c>
      <c r="CO22" s="401">
        <f>'آبان 1400'!BF23</f>
        <v>0</v>
      </c>
      <c r="CP22" s="401">
        <f>'آبان 1400'!BG23</f>
        <v>13665540.901818179</v>
      </c>
      <c r="CQ22" s="401">
        <f>'آبان 1400'!BH23</f>
        <v>100704582</v>
      </c>
      <c r="CR22" s="401">
        <f t="shared" si="22"/>
        <v>114370123.63636363</v>
      </c>
      <c r="CS22" s="411">
        <f t="shared" si="44"/>
        <v>6638737.5</v>
      </c>
      <c r="CT22" s="400">
        <f t="shared" si="24"/>
        <v>4223920</v>
      </c>
      <c r="CU22" s="401">
        <f t="shared" si="25"/>
        <v>1267176</v>
      </c>
      <c r="CV22" s="401">
        <f t="shared" si="26"/>
        <v>1120000</v>
      </c>
      <c r="CW22" s="56">
        <v>0</v>
      </c>
      <c r="CX22" s="401">
        <f t="shared" si="27"/>
        <v>127619957.13636363</v>
      </c>
      <c r="CY22" s="401">
        <f t="shared" si="28"/>
        <v>114370123.63636363</v>
      </c>
      <c r="CZ22" s="401">
        <f t="shared" si="29"/>
        <v>26305128.436363634</v>
      </c>
      <c r="DA22" s="401">
        <f t="shared" si="30"/>
        <v>153925085.57272726</v>
      </c>
      <c r="DB22" s="401">
        <f t="shared" si="31"/>
        <v>100800</v>
      </c>
      <c r="DC22" s="401">
        <f t="shared" si="32"/>
        <v>154025885.57272726</v>
      </c>
      <c r="DD22" s="406">
        <v>0</v>
      </c>
      <c r="DE22" s="401">
        <f t="shared" si="33"/>
        <v>12761995.713636363</v>
      </c>
      <c r="DF22" s="401">
        <f t="shared" si="34"/>
        <v>6380997.8568181815</v>
      </c>
      <c r="DG22" s="401">
        <f t="shared" si="35"/>
        <v>134882892.00227273</v>
      </c>
      <c r="DH22" s="401">
        <f t="shared" si="36"/>
        <v>12129833.5</v>
      </c>
      <c r="DI22" s="401">
        <f t="shared" si="37"/>
        <v>122753058.50227273</v>
      </c>
      <c r="DJ22" s="401">
        <f t="shared" si="38"/>
        <v>0</v>
      </c>
      <c r="DL22" s="409">
        <f t="shared" si="39"/>
        <v>6638737.5</v>
      </c>
      <c r="DM22" s="409">
        <f t="shared" si="40"/>
        <v>0</v>
      </c>
    </row>
    <row r="23" spans="1:117" s="56" customFormat="1" ht="21" x14ac:dyDescent="0.2">
      <c r="A23" s="192">
        <f t="shared" si="0"/>
        <v>2655495</v>
      </c>
      <c r="B23" s="137">
        <f>'آبان 1400'!B24</f>
        <v>18</v>
      </c>
      <c r="C23" s="137">
        <f>'آبان 1400'!C24</f>
        <v>18</v>
      </c>
      <c r="D23" s="137">
        <f>'آبان 1400'!D24</f>
        <v>12826</v>
      </c>
      <c r="E23" s="137" t="str">
        <f>'آبان 1400'!E24</f>
        <v xml:space="preserve">زهرا </v>
      </c>
      <c r="F23" s="137" t="str">
        <f>'آبان 1400'!F24</f>
        <v>بختیاری</v>
      </c>
      <c r="G23" s="137" t="str">
        <f>'آبان 1400'!G24</f>
        <v xml:space="preserve">اداری </v>
      </c>
      <c r="H23" s="137" t="str">
        <f>'آبان 1400'!H24</f>
        <v>تهران</v>
      </c>
      <c r="I23" s="137" t="str">
        <f>'آبان 1400'!I24</f>
        <v>124-813-3132071-1</v>
      </c>
      <c r="J23" s="137" t="str">
        <f>'آبان 1400'!J24</f>
        <v>0015291928</v>
      </c>
      <c r="K23" s="137" t="str">
        <f>'آبان 1400'!K24</f>
        <v>0020247723</v>
      </c>
      <c r="L23" s="137" t="str">
        <f>'آبان 1400'!L24</f>
        <v>تهران</v>
      </c>
      <c r="M23" s="137" t="str">
        <f>'آبان 1400'!M24</f>
        <v>اداری-کارشناسی</v>
      </c>
      <c r="N23" s="121">
        <f>'آبان 1400'!N24</f>
        <v>0</v>
      </c>
      <c r="O23" s="120">
        <f>'آبان 1400'!O24</f>
        <v>0</v>
      </c>
      <c r="P23" s="122">
        <f>'آبان 1400'!P24</f>
        <v>0</v>
      </c>
      <c r="Q23" s="362">
        <f>'آبان 1400'!Q24</f>
        <v>30</v>
      </c>
      <c r="R23" s="362">
        <f>'آبان 1400'!R24</f>
        <v>20</v>
      </c>
      <c r="S23" s="362">
        <f>'آبان 1400'!S24</f>
        <v>0</v>
      </c>
      <c r="T23" s="362">
        <f>'آبان 1400'!T24</f>
        <v>0</v>
      </c>
      <c r="U23" s="138">
        <f>'آبان 1400'!U24</f>
        <v>0</v>
      </c>
      <c r="V23" s="121">
        <f>'آبان 1400'!W24</f>
        <v>0</v>
      </c>
      <c r="W23" s="122">
        <f>'آبان 1400'!X24</f>
        <v>0</v>
      </c>
      <c r="X23" s="370">
        <f>'آبان 1400'!Y24</f>
        <v>0</v>
      </c>
      <c r="Y23" s="370">
        <f>'آبان 1400'!Z24</f>
        <v>0</v>
      </c>
      <c r="Z23" s="139">
        <f>'آبان 1400'!AA24</f>
        <v>1477052</v>
      </c>
      <c r="AA23" s="139">
        <f>'آبان 1400'!AB24</f>
        <v>0</v>
      </c>
      <c r="AB23" s="139">
        <f>'آبان 1400'!AC24</f>
        <v>1477052</v>
      </c>
      <c r="AC23" s="139">
        <f>'آبان 1400'!AD24</f>
        <v>4500000</v>
      </c>
      <c r="AD23" s="139">
        <f>'آبان 1400'!AE24</f>
        <v>6000000</v>
      </c>
      <c r="AE23" s="140">
        <f>'آبان 1400'!AF24</f>
        <v>281982.65454545454</v>
      </c>
      <c r="AF23" s="123">
        <f>'آبان 1400'!AG24</f>
        <v>44311560</v>
      </c>
      <c r="AG23" s="124">
        <f>'آبان 1400'!AH24</f>
        <v>0</v>
      </c>
      <c r="AH23" s="124">
        <f>'آبان 1400'!AI24</f>
        <v>5639653.0909090908</v>
      </c>
      <c r="AI23" s="124">
        <f>'آبان 1400'!AJ24</f>
        <v>0</v>
      </c>
      <c r="AJ23" s="124">
        <f>'آبان 1400'!AK24</f>
        <v>4500000</v>
      </c>
      <c r="AK23" s="124">
        <f>'آبان 1400'!AL24</f>
        <v>6000000</v>
      </c>
      <c r="AL23" s="124">
        <f>'آبان 1400'!AM24</f>
        <v>0</v>
      </c>
      <c r="AM23" s="124">
        <f>'آبان 1400'!AN24</f>
        <v>0</v>
      </c>
      <c r="AN23" s="124">
        <f>'آبان 1400'!AO24</f>
        <v>0</v>
      </c>
      <c r="AO23" s="124">
        <f>'آبان 1400'!AP24</f>
        <v>3800000</v>
      </c>
      <c r="AP23" s="124">
        <f>'آبان 1400'!AQ24</f>
        <v>0</v>
      </c>
      <c r="AQ23" s="124">
        <f>'آبان 1400'!AR24</f>
        <v>0</v>
      </c>
      <c r="AR23" s="124">
        <f>'آبان 1400'!AS24</f>
        <v>0</v>
      </c>
      <c r="AS23" s="379">
        <f>'آبان 1400'!AT24</f>
        <v>0</v>
      </c>
      <c r="AT23" s="372">
        <f t="shared" si="1"/>
        <v>64251213.090909094</v>
      </c>
      <c r="AU23" s="174">
        <f>'آبان 1400'!AV24</f>
        <v>45453628.174545452</v>
      </c>
      <c r="AV23" s="142">
        <f>'آبان 1400'!AW24</f>
        <v>64251213.090909094</v>
      </c>
      <c r="AW23" s="143">
        <f t="shared" si="2"/>
        <v>4497584.916363637</v>
      </c>
      <c r="AX23" s="76">
        <f t="shared" si="3"/>
        <v>545362.81745454518</v>
      </c>
      <c r="AY23" s="143">
        <f>'آبان 1400'!AZ24</f>
        <v>0</v>
      </c>
      <c r="AZ23" s="143">
        <f>'آبان 1400'!BA24</f>
        <v>0</v>
      </c>
      <c r="BA23" s="143">
        <f>'آبان 1400'!BB24</f>
        <v>0</v>
      </c>
      <c r="BB23" s="143">
        <f>'آبان 1400'!BC24</f>
        <v>0</v>
      </c>
      <c r="BC23" s="143">
        <f>'آبان 1400'!BD24</f>
        <v>0</v>
      </c>
      <c r="BD23" s="143">
        <f>'آبان 1400'!BE24</f>
        <v>0</v>
      </c>
      <c r="BE23" s="143">
        <f>'آبان 1400'!BF24</f>
        <v>0</v>
      </c>
      <c r="BF23" s="144">
        <f t="shared" si="4"/>
        <v>5042947.7338181818</v>
      </c>
      <c r="BG23" s="141">
        <f t="shared" si="5"/>
        <v>59208265</v>
      </c>
      <c r="BH23" s="145">
        <f t="shared" si="6"/>
        <v>64251213.090909094</v>
      </c>
      <c r="BI23" s="410">
        <f t="shared" si="43"/>
        <v>6638737.5</v>
      </c>
      <c r="BJ23" s="146">
        <f t="shared" si="8"/>
        <v>3692630</v>
      </c>
      <c r="BK23" s="146">
        <f t="shared" si="9"/>
        <v>1107789</v>
      </c>
      <c r="BL23" s="147">
        <f t="shared" si="10"/>
        <v>1120000</v>
      </c>
      <c r="BM23" s="383">
        <v>0</v>
      </c>
      <c r="BN23" s="148">
        <f t="shared" si="11"/>
        <v>76810369.590909094</v>
      </c>
      <c r="BO23" s="149">
        <f t="shared" si="12"/>
        <v>64251213.090909094</v>
      </c>
      <c r="BP23" s="150">
        <f t="shared" si="13"/>
        <v>14777779.010909092</v>
      </c>
      <c r="BQ23" s="151">
        <f t="shared" si="14"/>
        <v>91588148.601818189</v>
      </c>
      <c r="BR23" s="152">
        <f t="shared" si="15"/>
        <v>100800</v>
      </c>
      <c r="BS23" s="148">
        <f t="shared" si="16"/>
        <v>91688948.601818189</v>
      </c>
      <c r="BT23" s="136">
        <v>0</v>
      </c>
      <c r="BU23" s="149">
        <f t="shared" si="17"/>
        <v>7681036.9590909099</v>
      </c>
      <c r="BV23" s="153">
        <f t="shared" si="18"/>
        <v>3840518.479545455</v>
      </c>
      <c r="BW23" s="134">
        <f t="shared" si="19"/>
        <v>80167393.163181826</v>
      </c>
      <c r="BX23" s="148">
        <f t="shared" si="20"/>
        <v>11439156.5</v>
      </c>
      <c r="BY23" s="135">
        <f t="shared" si="21"/>
        <v>68728236.663181826</v>
      </c>
      <c r="CD23" s="400">
        <f>'آبان 1400'!AU24</f>
        <v>64251213.090909094</v>
      </c>
      <c r="CE23" s="401">
        <f>'آبان 1400'!AV24</f>
        <v>45453628.174545452</v>
      </c>
      <c r="CF23" s="401">
        <f>'آبان 1400'!AW24</f>
        <v>64251213.090909094</v>
      </c>
      <c r="CG23" s="401">
        <f>'آبان 1400'!AX24</f>
        <v>4497584.916363637</v>
      </c>
      <c r="CH23" s="401">
        <f>'آبان 1400'!AY24</f>
        <v>545362.81745454518</v>
      </c>
      <c r="CI23" s="401">
        <f>'آبان 1400'!AZ24</f>
        <v>0</v>
      </c>
      <c r="CJ23" s="401">
        <f>'آبان 1400'!BA24</f>
        <v>0</v>
      </c>
      <c r="CK23" s="401">
        <f>'آبان 1400'!BB24</f>
        <v>0</v>
      </c>
      <c r="CL23" s="401">
        <f>'آبان 1400'!BC24</f>
        <v>0</v>
      </c>
      <c r="CM23" s="401">
        <f>'آبان 1400'!BD24</f>
        <v>0</v>
      </c>
      <c r="CN23" s="401">
        <f>'آبان 1400'!BE24</f>
        <v>0</v>
      </c>
      <c r="CO23" s="401">
        <f>'آبان 1400'!BF24</f>
        <v>0</v>
      </c>
      <c r="CP23" s="401">
        <f>'آبان 1400'!BG24</f>
        <v>5042947.7338181818</v>
      </c>
      <c r="CQ23" s="401">
        <f>'آبان 1400'!BH24</f>
        <v>59208265</v>
      </c>
      <c r="CR23" s="401">
        <f t="shared" si="22"/>
        <v>64251213.090909094</v>
      </c>
      <c r="CS23" s="411">
        <f t="shared" si="44"/>
        <v>6638737.5</v>
      </c>
      <c r="CT23" s="400">
        <f t="shared" si="24"/>
        <v>3692630</v>
      </c>
      <c r="CU23" s="401">
        <f t="shared" si="25"/>
        <v>1107789</v>
      </c>
      <c r="CV23" s="401">
        <f t="shared" si="26"/>
        <v>1120000</v>
      </c>
      <c r="CW23" s="56">
        <v>0</v>
      </c>
      <c r="CX23" s="401">
        <f t="shared" si="27"/>
        <v>76810369.590909094</v>
      </c>
      <c r="CY23" s="401">
        <f t="shared" si="28"/>
        <v>64251213.090909094</v>
      </c>
      <c r="CZ23" s="401">
        <f t="shared" si="29"/>
        <v>14777779.010909092</v>
      </c>
      <c r="DA23" s="401">
        <f t="shared" si="30"/>
        <v>91588148.601818189</v>
      </c>
      <c r="DB23" s="401">
        <f t="shared" si="31"/>
        <v>100800</v>
      </c>
      <c r="DC23" s="401">
        <f t="shared" si="32"/>
        <v>91688948.601818189</v>
      </c>
      <c r="DD23" s="406">
        <v>0</v>
      </c>
      <c r="DE23" s="401">
        <f t="shared" si="33"/>
        <v>7681036.9590909099</v>
      </c>
      <c r="DF23" s="401">
        <f t="shared" si="34"/>
        <v>3840518.479545455</v>
      </c>
      <c r="DG23" s="401">
        <f t="shared" si="35"/>
        <v>80167393.163181826</v>
      </c>
      <c r="DH23" s="401">
        <f t="shared" si="36"/>
        <v>11439156.5</v>
      </c>
      <c r="DI23" s="401">
        <f t="shared" si="37"/>
        <v>68728236.663181826</v>
      </c>
      <c r="DJ23" s="401">
        <f t="shared" si="38"/>
        <v>0</v>
      </c>
      <c r="DL23" s="409">
        <f t="shared" si="39"/>
        <v>6638737.5</v>
      </c>
      <c r="DM23" s="409">
        <f t="shared" si="40"/>
        <v>0</v>
      </c>
    </row>
    <row r="24" spans="1:117" s="56" customFormat="1" ht="21" x14ac:dyDescent="0.2">
      <c r="A24" s="192">
        <f t="shared" si="0"/>
        <v>2655495</v>
      </c>
      <c r="B24" s="137">
        <f>'آبان 1400'!B25</f>
        <v>19</v>
      </c>
      <c r="C24" s="137">
        <f>'آبان 1400'!C25</f>
        <v>19</v>
      </c>
      <c r="D24" s="137">
        <f>'آبان 1400'!D25</f>
        <v>12818</v>
      </c>
      <c r="E24" s="137" t="str">
        <f>'آبان 1400'!E25</f>
        <v>محمد</v>
      </c>
      <c r="F24" s="137" t="str">
        <f>'آبان 1400'!F25</f>
        <v>غفاری منش</v>
      </c>
      <c r="G24" s="137" t="str">
        <f>'آبان 1400'!G25</f>
        <v xml:space="preserve">اداری </v>
      </c>
      <c r="H24" s="137" t="str">
        <f>'آبان 1400'!H25</f>
        <v>تهران</v>
      </c>
      <c r="I24" s="137" t="str">
        <f>'آبان 1400'!I25</f>
        <v>124-700-4135034-1</v>
      </c>
      <c r="J24" s="137" t="str">
        <f>'آبان 1400'!J25</f>
        <v>0014947382</v>
      </c>
      <c r="K24" s="137" t="str">
        <f>'آبان 1400'!K25</f>
        <v>0018632023</v>
      </c>
      <c r="L24" s="137" t="str">
        <f>'آبان 1400'!L25</f>
        <v>تهران</v>
      </c>
      <c r="M24" s="137" t="str">
        <f>'آبان 1400'!M25</f>
        <v>اداری-کارشناسی</v>
      </c>
      <c r="N24" s="121">
        <f>'آبان 1400'!N25</f>
        <v>0</v>
      </c>
      <c r="O24" s="120">
        <f>'آبان 1400'!O25</f>
        <v>0</v>
      </c>
      <c r="P24" s="122">
        <f>'آبان 1400'!P25</f>
        <v>0</v>
      </c>
      <c r="Q24" s="362">
        <f>'آبان 1400'!Q25</f>
        <v>30</v>
      </c>
      <c r="R24" s="362">
        <f>'آبان 1400'!R25</f>
        <v>23</v>
      </c>
      <c r="S24" s="362">
        <f>'آبان 1400'!S25</f>
        <v>0</v>
      </c>
      <c r="T24" s="362">
        <f>'آبان 1400'!T25</f>
        <v>0</v>
      </c>
      <c r="U24" s="138">
        <f>'آبان 1400'!U25</f>
        <v>0</v>
      </c>
      <c r="V24" s="121">
        <f>'آبان 1400'!W25</f>
        <v>0</v>
      </c>
      <c r="W24" s="122">
        <f>'آبان 1400'!X25</f>
        <v>0</v>
      </c>
      <c r="X24" s="370">
        <f>'آبان 1400'!Y25</f>
        <v>0</v>
      </c>
      <c r="Y24" s="370">
        <f>'آبان 1400'!Z25</f>
        <v>0</v>
      </c>
      <c r="Z24" s="139">
        <f>'آبان 1400'!AA25</f>
        <v>1477052</v>
      </c>
      <c r="AA24" s="139">
        <f>'آبان 1400'!AB25</f>
        <v>0</v>
      </c>
      <c r="AB24" s="139">
        <f>'آبان 1400'!AC25</f>
        <v>1477052</v>
      </c>
      <c r="AC24" s="139">
        <f>'آبان 1400'!AD25</f>
        <v>4500000</v>
      </c>
      <c r="AD24" s="139">
        <f>'آبان 1400'!AE25</f>
        <v>6000000</v>
      </c>
      <c r="AE24" s="140">
        <f>'آبان 1400'!AF25</f>
        <v>281982.65454545454</v>
      </c>
      <c r="AF24" s="123">
        <f>'آبان 1400'!AG25</f>
        <v>44311560</v>
      </c>
      <c r="AG24" s="124">
        <f>'آبان 1400'!AH25</f>
        <v>0</v>
      </c>
      <c r="AH24" s="124">
        <f>'آبان 1400'!AI25</f>
        <v>6485601.0545454547</v>
      </c>
      <c r="AI24" s="124">
        <f>'آبان 1400'!AJ25</f>
        <v>0</v>
      </c>
      <c r="AJ24" s="124">
        <f>'آبان 1400'!AK25</f>
        <v>4500000</v>
      </c>
      <c r="AK24" s="124">
        <f>'آبان 1400'!AL25</f>
        <v>6000000</v>
      </c>
      <c r="AL24" s="124">
        <f>'آبان 1400'!AM25</f>
        <v>0</v>
      </c>
      <c r="AM24" s="124">
        <f>'آبان 1400'!AN25</f>
        <v>0</v>
      </c>
      <c r="AN24" s="124">
        <f>'آبان 1400'!AO25</f>
        <v>0</v>
      </c>
      <c r="AO24" s="124">
        <f>'آبان 1400'!AP25</f>
        <v>3800000</v>
      </c>
      <c r="AP24" s="124">
        <f>'آبان 1400'!AQ25</f>
        <v>0</v>
      </c>
      <c r="AQ24" s="124">
        <f>'آبان 1400'!AR25</f>
        <v>0</v>
      </c>
      <c r="AR24" s="124">
        <f>'آبان 1400'!AS25</f>
        <v>0</v>
      </c>
      <c r="AS24" s="379">
        <f>'آبان 1400'!AT25</f>
        <v>0</v>
      </c>
      <c r="AT24" s="372">
        <f t="shared" si="1"/>
        <v>65097161.054545455</v>
      </c>
      <c r="AU24" s="174">
        <f>'آبان 1400'!AV25</f>
        <v>46240359.780727275</v>
      </c>
      <c r="AV24" s="142">
        <f>'آبان 1400'!AW25</f>
        <v>65097161.054545455</v>
      </c>
      <c r="AW24" s="143">
        <f t="shared" si="2"/>
        <v>4556801.2738181818</v>
      </c>
      <c r="AX24" s="76">
        <f t="shared" si="3"/>
        <v>624035.97807272745</v>
      </c>
      <c r="AY24" s="143">
        <f>'آبان 1400'!AZ25</f>
        <v>0</v>
      </c>
      <c r="AZ24" s="143">
        <f>'آبان 1400'!BA25</f>
        <v>0</v>
      </c>
      <c r="BA24" s="143">
        <f>'آبان 1400'!BB25</f>
        <v>0</v>
      </c>
      <c r="BB24" s="143">
        <f>'آبان 1400'!BC25</f>
        <v>0</v>
      </c>
      <c r="BC24" s="143">
        <f>'آبان 1400'!BD25</f>
        <v>0</v>
      </c>
      <c r="BD24" s="143">
        <f>'آبان 1400'!BE25</f>
        <v>0</v>
      </c>
      <c r="BE24" s="143">
        <f>'آبان 1400'!BF25</f>
        <v>0</v>
      </c>
      <c r="BF24" s="144">
        <f t="shared" si="4"/>
        <v>5180837.2518909089</v>
      </c>
      <c r="BG24" s="141">
        <f t="shared" si="5"/>
        <v>59916323</v>
      </c>
      <c r="BH24" s="145">
        <f t="shared" si="6"/>
        <v>65097161.054545455</v>
      </c>
      <c r="BI24" s="410">
        <f t="shared" si="43"/>
        <v>6638737.5</v>
      </c>
      <c r="BJ24" s="146">
        <f t="shared" si="8"/>
        <v>3692630</v>
      </c>
      <c r="BK24" s="146">
        <f t="shared" si="9"/>
        <v>1107789</v>
      </c>
      <c r="BL24" s="147">
        <f t="shared" si="10"/>
        <v>1120000</v>
      </c>
      <c r="BM24" s="383">
        <v>0</v>
      </c>
      <c r="BN24" s="148">
        <f t="shared" si="11"/>
        <v>77656317.554545462</v>
      </c>
      <c r="BO24" s="149">
        <f t="shared" si="12"/>
        <v>65097161.054545455</v>
      </c>
      <c r="BP24" s="150">
        <f t="shared" si="13"/>
        <v>14972347.042545455</v>
      </c>
      <c r="BQ24" s="151">
        <f t="shared" si="14"/>
        <v>92628664.597090915</v>
      </c>
      <c r="BR24" s="152">
        <f t="shared" si="15"/>
        <v>100800</v>
      </c>
      <c r="BS24" s="148">
        <f t="shared" si="16"/>
        <v>92729464.597090915</v>
      </c>
      <c r="BT24" s="136">
        <v>0</v>
      </c>
      <c r="BU24" s="149">
        <f t="shared" si="17"/>
        <v>7765631.7554545468</v>
      </c>
      <c r="BV24" s="153">
        <f t="shared" si="18"/>
        <v>3882815.8777272734</v>
      </c>
      <c r="BW24" s="134">
        <f t="shared" si="19"/>
        <v>81081016.96390909</v>
      </c>
      <c r="BX24" s="148">
        <f t="shared" si="20"/>
        <v>11439156.5</v>
      </c>
      <c r="BY24" s="135">
        <f t="shared" si="21"/>
        <v>69641860.46390909</v>
      </c>
      <c r="CD24" s="400">
        <f>'آبان 1400'!AU25</f>
        <v>65097161.054545455</v>
      </c>
      <c r="CE24" s="401">
        <f>'آبان 1400'!AV25</f>
        <v>46240359.780727275</v>
      </c>
      <c r="CF24" s="401">
        <f>'آبان 1400'!AW25</f>
        <v>65097161.054545455</v>
      </c>
      <c r="CG24" s="401">
        <f>'آبان 1400'!AX25</f>
        <v>4556801.2738181818</v>
      </c>
      <c r="CH24" s="401">
        <f>'آبان 1400'!AY25</f>
        <v>624035.97807272745</v>
      </c>
      <c r="CI24" s="401">
        <f>'آبان 1400'!AZ25</f>
        <v>0</v>
      </c>
      <c r="CJ24" s="401">
        <f>'آبان 1400'!BA25</f>
        <v>0</v>
      </c>
      <c r="CK24" s="401">
        <f>'آبان 1400'!BB25</f>
        <v>0</v>
      </c>
      <c r="CL24" s="401">
        <f>'آبان 1400'!BC25</f>
        <v>0</v>
      </c>
      <c r="CM24" s="401">
        <f>'آبان 1400'!BD25</f>
        <v>0</v>
      </c>
      <c r="CN24" s="401">
        <f>'آبان 1400'!BE25</f>
        <v>0</v>
      </c>
      <c r="CO24" s="401">
        <f>'آبان 1400'!BF25</f>
        <v>0</v>
      </c>
      <c r="CP24" s="401">
        <f>'آبان 1400'!BG25</f>
        <v>5180837.2518909089</v>
      </c>
      <c r="CQ24" s="401">
        <f>'آبان 1400'!BH25</f>
        <v>59916323</v>
      </c>
      <c r="CR24" s="401">
        <f t="shared" si="22"/>
        <v>65097161.054545455</v>
      </c>
      <c r="CS24" s="411">
        <f t="shared" si="44"/>
        <v>6638737.5</v>
      </c>
      <c r="CT24" s="400">
        <f t="shared" si="24"/>
        <v>3692630</v>
      </c>
      <c r="CU24" s="401">
        <f t="shared" si="25"/>
        <v>1107789</v>
      </c>
      <c r="CV24" s="401">
        <f t="shared" si="26"/>
        <v>1120000</v>
      </c>
      <c r="CW24" s="56">
        <v>0</v>
      </c>
      <c r="CX24" s="401">
        <f t="shared" si="27"/>
        <v>77656317.554545462</v>
      </c>
      <c r="CY24" s="401">
        <f t="shared" si="28"/>
        <v>65097161.054545455</v>
      </c>
      <c r="CZ24" s="401">
        <f t="shared" si="29"/>
        <v>14972347.042545455</v>
      </c>
      <c r="DA24" s="401">
        <f t="shared" si="30"/>
        <v>92628664.597090915</v>
      </c>
      <c r="DB24" s="401">
        <f t="shared" si="31"/>
        <v>100800</v>
      </c>
      <c r="DC24" s="401">
        <f t="shared" si="32"/>
        <v>92729464.597090915</v>
      </c>
      <c r="DD24" s="406">
        <v>0</v>
      </c>
      <c r="DE24" s="401">
        <f t="shared" si="33"/>
        <v>7765631.7554545468</v>
      </c>
      <c r="DF24" s="401">
        <f t="shared" si="34"/>
        <v>3882815.8777272734</v>
      </c>
      <c r="DG24" s="401">
        <f t="shared" si="35"/>
        <v>81081016.96390909</v>
      </c>
      <c r="DH24" s="401">
        <f t="shared" si="36"/>
        <v>11439156.5</v>
      </c>
      <c r="DI24" s="401">
        <f t="shared" si="37"/>
        <v>69641860.46390909</v>
      </c>
      <c r="DJ24" s="401">
        <f t="shared" si="38"/>
        <v>0</v>
      </c>
      <c r="DL24" s="409">
        <f t="shared" si="39"/>
        <v>6638737.5</v>
      </c>
      <c r="DM24" s="409">
        <f t="shared" si="40"/>
        <v>0</v>
      </c>
    </row>
    <row r="25" spans="1:117" s="56" customFormat="1" ht="21" x14ac:dyDescent="0.2">
      <c r="A25" s="192">
        <f t="shared" si="0"/>
        <v>2655495</v>
      </c>
      <c r="B25" s="137">
        <f>'آبان 1400'!B26</f>
        <v>20</v>
      </c>
      <c r="C25" s="137">
        <f>'آبان 1400'!C26</f>
        <v>20</v>
      </c>
      <c r="D25" s="137">
        <f>'آبان 1400'!D26</f>
        <v>12829</v>
      </c>
      <c r="E25" s="137" t="str">
        <f>'آبان 1400'!E26</f>
        <v>علی</v>
      </c>
      <c r="F25" s="137" t="str">
        <f>'آبان 1400'!F26</f>
        <v>میثمی</v>
      </c>
      <c r="G25" s="137" t="str">
        <f>'آبان 1400'!G26</f>
        <v xml:space="preserve">اداری </v>
      </c>
      <c r="H25" s="137" t="str">
        <f>'آبان 1400'!H26</f>
        <v>تهران</v>
      </c>
      <c r="I25" s="137" t="str">
        <f>'آبان 1400'!I26</f>
        <v>124-700-4134754-1</v>
      </c>
      <c r="J25" s="137" t="str">
        <f>'آبان 1400'!J26</f>
        <v>0080867766</v>
      </c>
      <c r="K25" s="137" t="str">
        <f>'آبان 1400'!K26</f>
        <v>0011427580</v>
      </c>
      <c r="L25" s="137" t="str">
        <f>'آبان 1400'!L26</f>
        <v>تهران</v>
      </c>
      <c r="M25" s="137" t="str">
        <f>'آبان 1400'!M26</f>
        <v>اداری-کارشناسی</v>
      </c>
      <c r="N25" s="121">
        <f>'آبان 1400'!N26</f>
        <v>0</v>
      </c>
      <c r="O25" s="120">
        <f>'آبان 1400'!O26</f>
        <v>0</v>
      </c>
      <c r="P25" s="122">
        <f>'آبان 1400'!P26</f>
        <v>0</v>
      </c>
      <c r="Q25" s="362">
        <f>'آبان 1400'!Q26</f>
        <v>30</v>
      </c>
      <c r="R25" s="362">
        <f>'آبان 1400'!R26</f>
        <v>50</v>
      </c>
      <c r="S25" s="362">
        <f>'آبان 1400'!S26</f>
        <v>0</v>
      </c>
      <c r="T25" s="362">
        <f>'آبان 1400'!T26</f>
        <v>0</v>
      </c>
      <c r="U25" s="138">
        <f>'آبان 1400'!U26</f>
        <v>0</v>
      </c>
      <c r="V25" s="121">
        <f>'آبان 1400'!W26</f>
        <v>0</v>
      </c>
      <c r="W25" s="122">
        <f>'آبان 1400'!X26</f>
        <v>0</v>
      </c>
      <c r="X25" s="370">
        <f>'آبان 1400'!Y26</f>
        <v>0</v>
      </c>
      <c r="Y25" s="370">
        <f>'آبان 1400'!Z26</f>
        <v>0</v>
      </c>
      <c r="Z25" s="139">
        <f>'آبان 1400'!AA26</f>
        <v>1477052</v>
      </c>
      <c r="AA25" s="139">
        <f>'آبان 1400'!AB26</f>
        <v>0</v>
      </c>
      <c r="AB25" s="139">
        <f>'آبان 1400'!AC26</f>
        <v>1477052</v>
      </c>
      <c r="AC25" s="139">
        <f>'آبان 1400'!AD26</f>
        <v>4500000</v>
      </c>
      <c r="AD25" s="139">
        <f>'آبان 1400'!AE26</f>
        <v>6000000</v>
      </c>
      <c r="AE25" s="140">
        <f>'آبان 1400'!AF26</f>
        <v>281982.65454545454</v>
      </c>
      <c r="AF25" s="123">
        <f>'آبان 1400'!AG26</f>
        <v>44311560</v>
      </c>
      <c r="AG25" s="124">
        <f>'آبان 1400'!AH26</f>
        <v>0</v>
      </c>
      <c r="AH25" s="124">
        <f>'آبان 1400'!AI26</f>
        <v>14099132.727272727</v>
      </c>
      <c r="AI25" s="124">
        <f>'آبان 1400'!AJ26</f>
        <v>0</v>
      </c>
      <c r="AJ25" s="124">
        <f>'آبان 1400'!AK26</f>
        <v>4500000</v>
      </c>
      <c r="AK25" s="124">
        <f>'آبان 1400'!AL26</f>
        <v>6000000</v>
      </c>
      <c r="AL25" s="124">
        <f>'آبان 1400'!AM26</f>
        <v>0</v>
      </c>
      <c r="AM25" s="124">
        <f>'آبان 1400'!AN26</f>
        <v>0</v>
      </c>
      <c r="AN25" s="124">
        <f>'آبان 1400'!AO26</f>
        <v>0</v>
      </c>
      <c r="AO25" s="124">
        <f>'آبان 1400'!AP26</f>
        <v>2000000</v>
      </c>
      <c r="AP25" s="124">
        <f>'آبان 1400'!AQ26</f>
        <v>0</v>
      </c>
      <c r="AQ25" s="124">
        <f>'آبان 1400'!AR26</f>
        <v>0</v>
      </c>
      <c r="AR25" s="124">
        <f>'آبان 1400'!AS26</f>
        <v>0</v>
      </c>
      <c r="AS25" s="379">
        <f>'آبان 1400'!AT26</f>
        <v>0</v>
      </c>
      <c r="AT25" s="372">
        <f t="shared" si="1"/>
        <v>70910692.727272719</v>
      </c>
      <c r="AU25" s="174">
        <f>'آبان 1400'!AV26</f>
        <v>53446944.236363627</v>
      </c>
      <c r="AV25" s="142">
        <f>'آبان 1400'!AW26</f>
        <v>70910692.727272719</v>
      </c>
      <c r="AW25" s="143">
        <f t="shared" si="2"/>
        <v>4963748.4909090912</v>
      </c>
      <c r="AX25" s="76">
        <f t="shared" si="3"/>
        <v>1344694.4236363629</v>
      </c>
      <c r="AY25" s="143">
        <f>'آبان 1400'!AZ26</f>
        <v>0</v>
      </c>
      <c r="AZ25" s="143">
        <f>'آبان 1400'!BA26</f>
        <v>0</v>
      </c>
      <c r="BA25" s="143">
        <f>'آبان 1400'!BB26</f>
        <v>0</v>
      </c>
      <c r="BB25" s="143">
        <f>'آبان 1400'!BC26</f>
        <v>0</v>
      </c>
      <c r="BC25" s="143">
        <f>'آبان 1400'!BD26</f>
        <v>0</v>
      </c>
      <c r="BD25" s="143">
        <f>'آبان 1400'!BE26</f>
        <v>0</v>
      </c>
      <c r="BE25" s="143">
        <f>'آبان 1400'!BF26</f>
        <v>0</v>
      </c>
      <c r="BF25" s="144">
        <f t="shared" si="4"/>
        <v>6308442.9145454541</v>
      </c>
      <c r="BG25" s="141">
        <f t="shared" si="5"/>
        <v>64602249</v>
      </c>
      <c r="BH25" s="145">
        <f t="shared" si="6"/>
        <v>70910692.727272719</v>
      </c>
      <c r="BI25" s="410">
        <f t="shared" si="43"/>
        <v>6638737.5</v>
      </c>
      <c r="BJ25" s="146">
        <f t="shared" si="8"/>
        <v>3692630</v>
      </c>
      <c r="BK25" s="146">
        <f t="shared" si="9"/>
        <v>1107789</v>
      </c>
      <c r="BL25" s="147">
        <f t="shared" si="10"/>
        <v>1120000</v>
      </c>
      <c r="BM25" s="383">
        <v>0</v>
      </c>
      <c r="BN25" s="148">
        <f t="shared" si="11"/>
        <v>83469849.227272719</v>
      </c>
      <c r="BO25" s="149">
        <f t="shared" si="12"/>
        <v>70910692.727272719</v>
      </c>
      <c r="BP25" s="150">
        <f t="shared" si="13"/>
        <v>16309459.327272726</v>
      </c>
      <c r="BQ25" s="151">
        <f t="shared" si="14"/>
        <v>99779308.554545447</v>
      </c>
      <c r="BR25" s="152">
        <f t="shared" si="15"/>
        <v>100800</v>
      </c>
      <c r="BS25" s="148">
        <f t="shared" si="16"/>
        <v>99880108.554545447</v>
      </c>
      <c r="BT25" s="136">
        <v>0</v>
      </c>
      <c r="BU25" s="149">
        <f t="shared" si="17"/>
        <v>8346984.9227272719</v>
      </c>
      <c r="BV25" s="153">
        <f t="shared" si="18"/>
        <v>4173492.461363636</v>
      </c>
      <c r="BW25" s="134">
        <f t="shared" si="19"/>
        <v>87359631.170454532</v>
      </c>
      <c r="BX25" s="148">
        <f t="shared" si="20"/>
        <v>11439156.5</v>
      </c>
      <c r="BY25" s="135">
        <f t="shared" si="21"/>
        <v>75920474.670454532</v>
      </c>
      <c r="CD25" s="400">
        <f>'آبان 1400'!AU26</f>
        <v>70910692.727272719</v>
      </c>
      <c r="CE25" s="401">
        <f>'آبان 1400'!AV26</f>
        <v>53446944.236363627</v>
      </c>
      <c r="CF25" s="401">
        <f>'آبان 1400'!AW26</f>
        <v>70910692.727272719</v>
      </c>
      <c r="CG25" s="401">
        <f>'آبان 1400'!AX26</f>
        <v>4963748.4909090912</v>
      </c>
      <c r="CH25" s="401">
        <f>'آبان 1400'!AY26</f>
        <v>1344694.4236363629</v>
      </c>
      <c r="CI25" s="401">
        <f>'آبان 1400'!AZ26</f>
        <v>0</v>
      </c>
      <c r="CJ25" s="401">
        <f>'آبان 1400'!BA26</f>
        <v>0</v>
      </c>
      <c r="CK25" s="401">
        <f>'آبان 1400'!BB26</f>
        <v>0</v>
      </c>
      <c r="CL25" s="401">
        <f>'آبان 1400'!BC26</f>
        <v>0</v>
      </c>
      <c r="CM25" s="401">
        <f>'آبان 1400'!BD26</f>
        <v>0</v>
      </c>
      <c r="CN25" s="401">
        <f>'آبان 1400'!BE26</f>
        <v>0</v>
      </c>
      <c r="CO25" s="401">
        <f>'آبان 1400'!BF26</f>
        <v>0</v>
      </c>
      <c r="CP25" s="401">
        <f>'آبان 1400'!BG26</f>
        <v>6308442.9145454541</v>
      </c>
      <c r="CQ25" s="401">
        <f>'آبان 1400'!BH26</f>
        <v>64602249</v>
      </c>
      <c r="CR25" s="401">
        <f t="shared" si="22"/>
        <v>70910692.727272719</v>
      </c>
      <c r="CS25" s="411">
        <f t="shared" si="44"/>
        <v>6638737.5</v>
      </c>
      <c r="CT25" s="400">
        <f t="shared" si="24"/>
        <v>3692630</v>
      </c>
      <c r="CU25" s="401">
        <f t="shared" si="25"/>
        <v>1107789</v>
      </c>
      <c r="CV25" s="401">
        <f t="shared" si="26"/>
        <v>1120000</v>
      </c>
      <c r="CW25" s="56">
        <v>0</v>
      </c>
      <c r="CX25" s="401">
        <f t="shared" si="27"/>
        <v>83469849.227272719</v>
      </c>
      <c r="CY25" s="401">
        <f t="shared" si="28"/>
        <v>70910692.727272719</v>
      </c>
      <c r="CZ25" s="401">
        <f t="shared" si="29"/>
        <v>16309459.327272726</v>
      </c>
      <c r="DA25" s="401">
        <f t="shared" si="30"/>
        <v>99779308.554545447</v>
      </c>
      <c r="DB25" s="401">
        <f t="shared" si="31"/>
        <v>100800</v>
      </c>
      <c r="DC25" s="401">
        <f t="shared" si="32"/>
        <v>99880108.554545447</v>
      </c>
      <c r="DD25" s="406">
        <v>0</v>
      </c>
      <c r="DE25" s="401">
        <f t="shared" si="33"/>
        <v>8346984.9227272719</v>
      </c>
      <c r="DF25" s="401">
        <f t="shared" si="34"/>
        <v>4173492.461363636</v>
      </c>
      <c r="DG25" s="401">
        <f t="shared" si="35"/>
        <v>87359631.170454532</v>
      </c>
      <c r="DH25" s="401">
        <f t="shared" si="36"/>
        <v>11439156.5</v>
      </c>
      <c r="DI25" s="401">
        <f t="shared" si="37"/>
        <v>75920474.670454532</v>
      </c>
      <c r="DJ25" s="401">
        <f t="shared" si="38"/>
        <v>0</v>
      </c>
      <c r="DL25" s="409">
        <f t="shared" si="39"/>
        <v>6638737.5</v>
      </c>
      <c r="DM25" s="409">
        <f t="shared" si="40"/>
        <v>0</v>
      </c>
    </row>
    <row r="26" spans="1:117" s="56" customFormat="1" ht="21" x14ac:dyDescent="0.2">
      <c r="A26" s="192">
        <f t="shared" si="0"/>
        <v>2655495</v>
      </c>
      <c r="B26" s="137">
        <f>'آبان 1400'!B27</f>
        <v>21</v>
      </c>
      <c r="C26" s="137">
        <f>'آبان 1400'!C27</f>
        <v>21</v>
      </c>
      <c r="D26" s="137">
        <f>'آبان 1400'!D27</f>
        <v>12813</v>
      </c>
      <c r="E26" s="137" t="str">
        <f>'آبان 1400'!E27</f>
        <v xml:space="preserve">محمدرضا </v>
      </c>
      <c r="F26" s="137" t="str">
        <f>'آبان 1400'!F27</f>
        <v>رمضانعلی</v>
      </c>
      <c r="G26" s="137" t="str">
        <f>'آبان 1400'!G27</f>
        <v xml:space="preserve">اداری </v>
      </c>
      <c r="H26" s="137" t="str">
        <f>'آبان 1400'!H27</f>
        <v>تهران</v>
      </c>
      <c r="I26" s="137" t="str">
        <f>'آبان 1400'!I27</f>
        <v>430-813-5470136-1</v>
      </c>
      <c r="J26" s="137" t="str">
        <f>'آبان 1400'!J27</f>
        <v>0492579555</v>
      </c>
      <c r="K26" s="137" t="str">
        <f>'آبان 1400'!K27</f>
        <v>0049051172</v>
      </c>
      <c r="L26" s="137" t="str">
        <f>'آبان 1400'!L27</f>
        <v>تهران</v>
      </c>
      <c r="M26" s="137" t="str">
        <f>'آبان 1400'!M27</f>
        <v>اداری- دیپلم</v>
      </c>
      <c r="N26" s="121">
        <f>'آبان 1400'!N27</f>
        <v>0</v>
      </c>
      <c r="O26" s="120">
        <f>'آبان 1400'!O27</f>
        <v>0</v>
      </c>
      <c r="P26" s="122">
        <f>'آبان 1400'!P27</f>
        <v>0</v>
      </c>
      <c r="Q26" s="362">
        <f>'آبان 1400'!Q27</f>
        <v>30</v>
      </c>
      <c r="R26" s="362">
        <f>'آبان 1400'!R27</f>
        <v>150</v>
      </c>
      <c r="S26" s="362">
        <f>'آبان 1400'!S27</f>
        <v>0</v>
      </c>
      <c r="T26" s="362">
        <f>'آبان 1400'!T27</f>
        <v>0</v>
      </c>
      <c r="U26" s="138">
        <f>'آبان 1400'!U27</f>
        <v>0</v>
      </c>
      <c r="V26" s="121">
        <f>'آبان 1400'!W27</f>
        <v>0</v>
      </c>
      <c r="W26" s="122">
        <f>'آبان 1400'!X27</f>
        <v>0</v>
      </c>
      <c r="X26" s="370">
        <f>'آبان 1400'!Y27</f>
        <v>2</v>
      </c>
      <c r="Y26" s="370">
        <f>'آبان 1400'!Z27</f>
        <v>2</v>
      </c>
      <c r="Z26" s="139">
        <f>'آبان 1400'!AA27</f>
        <v>1145360</v>
      </c>
      <c r="AA26" s="139">
        <f>'آبان 1400'!AB27</f>
        <v>0</v>
      </c>
      <c r="AB26" s="139">
        <f>'آبان 1400'!AC27</f>
        <v>1145360</v>
      </c>
      <c r="AC26" s="139">
        <f>'آبان 1400'!AD27</f>
        <v>4500000</v>
      </c>
      <c r="AD26" s="139">
        <f>'آبان 1400'!AE27</f>
        <v>6000000</v>
      </c>
      <c r="AE26" s="140">
        <f>'آبان 1400'!AF27</f>
        <v>218659.63636363638</v>
      </c>
      <c r="AF26" s="123">
        <f>'آبان 1400'!AG27</f>
        <v>34360800</v>
      </c>
      <c r="AG26" s="124">
        <f>'آبان 1400'!AH27</f>
        <v>0</v>
      </c>
      <c r="AH26" s="124">
        <f>'آبان 1400'!AI27</f>
        <v>32798945.454545457</v>
      </c>
      <c r="AI26" s="124">
        <f>'آبان 1400'!AJ27</f>
        <v>5310990</v>
      </c>
      <c r="AJ26" s="124">
        <f>'آبان 1400'!AK27</f>
        <v>4500000</v>
      </c>
      <c r="AK26" s="124">
        <f>'آبان 1400'!AL27</f>
        <v>6000000</v>
      </c>
      <c r="AL26" s="124">
        <f>'آبان 1400'!AM27</f>
        <v>0</v>
      </c>
      <c r="AM26" s="124">
        <f>'آبان 1400'!AN27</f>
        <v>0</v>
      </c>
      <c r="AN26" s="124">
        <f>'آبان 1400'!AO27</f>
        <v>0</v>
      </c>
      <c r="AO26" s="124">
        <f>'آبان 1400'!AP27</f>
        <v>4800000</v>
      </c>
      <c r="AP26" s="124">
        <f>'آبان 1400'!AQ27</f>
        <v>0</v>
      </c>
      <c r="AQ26" s="124">
        <f>'آبان 1400'!AR27</f>
        <v>0</v>
      </c>
      <c r="AR26" s="124">
        <f>'آبان 1400'!AS27</f>
        <v>0</v>
      </c>
      <c r="AS26" s="379">
        <f>'آبان 1400'!AT27</f>
        <v>0</v>
      </c>
      <c r="AT26" s="372">
        <f t="shared" si="1"/>
        <v>87770735.454545453</v>
      </c>
      <c r="AU26" s="174">
        <f>'آبان 1400'!AV27</f>
        <v>61387563.272727266</v>
      </c>
      <c r="AV26" s="142">
        <f>'آبان 1400'!AW27</f>
        <v>82459745.454545453</v>
      </c>
      <c r="AW26" s="143">
        <f t="shared" si="2"/>
        <v>5772182.1818181826</v>
      </c>
      <c r="AX26" s="76">
        <f t="shared" si="3"/>
        <v>2138756.3272727267</v>
      </c>
      <c r="AY26" s="143">
        <f>'آبان 1400'!AZ27</f>
        <v>0</v>
      </c>
      <c r="AZ26" s="143">
        <f>'آبان 1400'!BA27</f>
        <v>0</v>
      </c>
      <c r="BA26" s="143">
        <f>'آبان 1400'!BB27</f>
        <v>0</v>
      </c>
      <c r="BB26" s="143">
        <f>'آبان 1400'!BC27</f>
        <v>0</v>
      </c>
      <c r="BC26" s="143">
        <f>'آبان 1400'!BD27</f>
        <v>0</v>
      </c>
      <c r="BD26" s="143">
        <f>'آبان 1400'!BE27</f>
        <v>0</v>
      </c>
      <c r="BE26" s="143">
        <f>'آبان 1400'!BF27</f>
        <v>0</v>
      </c>
      <c r="BF26" s="144">
        <f t="shared" si="4"/>
        <v>7910938.5090909097</v>
      </c>
      <c r="BG26" s="141">
        <f t="shared" si="5"/>
        <v>79859796</v>
      </c>
      <c r="BH26" s="145">
        <f t="shared" si="6"/>
        <v>87770735.454545453</v>
      </c>
      <c r="BI26" s="128">
        <f t="shared" si="41"/>
        <v>5726800</v>
      </c>
      <c r="BJ26" s="146">
        <f t="shared" si="8"/>
        <v>2863400</v>
      </c>
      <c r="BK26" s="146">
        <f t="shared" si="9"/>
        <v>859020</v>
      </c>
      <c r="BL26" s="147">
        <f t="shared" si="10"/>
        <v>1120000</v>
      </c>
      <c r="BM26" s="383">
        <v>0</v>
      </c>
      <c r="BN26" s="148">
        <f t="shared" si="11"/>
        <v>98339955.454545453</v>
      </c>
      <c r="BO26" s="149">
        <f t="shared" si="12"/>
        <v>82459745.454545453</v>
      </c>
      <c r="BP26" s="150">
        <f t="shared" si="13"/>
        <v>18965741.454545457</v>
      </c>
      <c r="BQ26" s="151">
        <f t="shared" si="14"/>
        <v>117305696.90909091</v>
      </c>
      <c r="BR26" s="152">
        <f t="shared" si="15"/>
        <v>100800</v>
      </c>
      <c r="BS26" s="148">
        <f t="shared" si="16"/>
        <v>117406496.90909091</v>
      </c>
      <c r="BT26" s="136">
        <v>0</v>
      </c>
      <c r="BU26" s="149">
        <f t="shared" si="17"/>
        <v>9833995.5454545449</v>
      </c>
      <c r="BV26" s="153">
        <f t="shared" si="18"/>
        <v>4916997.7727272725</v>
      </c>
      <c r="BW26" s="134">
        <f t="shared" si="19"/>
        <v>102655503.59090909</v>
      </c>
      <c r="BX26" s="148">
        <f t="shared" si="20"/>
        <v>9449220</v>
      </c>
      <c r="BY26" s="135">
        <f t="shared" si="21"/>
        <v>93206283.590909094</v>
      </c>
      <c r="CD26" s="400">
        <f>'آبان 1400'!AU27</f>
        <v>87770735.454545453</v>
      </c>
      <c r="CE26" s="401">
        <f>'آبان 1400'!AV27</f>
        <v>61387563.272727266</v>
      </c>
      <c r="CF26" s="401">
        <f>'آبان 1400'!AW27</f>
        <v>82459745.454545453</v>
      </c>
      <c r="CG26" s="401">
        <f>'آبان 1400'!AX27</f>
        <v>5772182.1818181826</v>
      </c>
      <c r="CH26" s="401">
        <f>'آبان 1400'!AY27</f>
        <v>2138756.3272727267</v>
      </c>
      <c r="CI26" s="401">
        <f>'آبان 1400'!AZ27</f>
        <v>0</v>
      </c>
      <c r="CJ26" s="401">
        <f>'آبان 1400'!BA27</f>
        <v>0</v>
      </c>
      <c r="CK26" s="401">
        <f>'آبان 1400'!BB27</f>
        <v>0</v>
      </c>
      <c r="CL26" s="401">
        <f>'آبان 1400'!BC27</f>
        <v>0</v>
      </c>
      <c r="CM26" s="401">
        <f>'آبان 1400'!BD27</f>
        <v>0</v>
      </c>
      <c r="CN26" s="401">
        <f>'آبان 1400'!BE27</f>
        <v>0</v>
      </c>
      <c r="CO26" s="401">
        <f>'آبان 1400'!BF27</f>
        <v>0</v>
      </c>
      <c r="CP26" s="401">
        <f>'آبان 1400'!BG27</f>
        <v>7910938.5090909097</v>
      </c>
      <c r="CQ26" s="401">
        <f>'آبان 1400'!BH27</f>
        <v>79859796</v>
      </c>
      <c r="CR26" s="401">
        <f t="shared" si="22"/>
        <v>87770735.454545453</v>
      </c>
      <c r="CS26" s="56">
        <f t="shared" si="42"/>
        <v>5726800</v>
      </c>
      <c r="CT26" s="400">
        <f t="shared" si="24"/>
        <v>2863400</v>
      </c>
      <c r="CU26" s="401">
        <f t="shared" si="25"/>
        <v>859020</v>
      </c>
      <c r="CV26" s="401">
        <f t="shared" si="26"/>
        <v>1120000</v>
      </c>
      <c r="CW26" s="56">
        <v>0</v>
      </c>
      <c r="CX26" s="401">
        <f t="shared" si="27"/>
        <v>98339955.454545453</v>
      </c>
      <c r="CY26" s="401">
        <f t="shared" si="28"/>
        <v>82459745.454545453</v>
      </c>
      <c r="CZ26" s="401">
        <f t="shared" si="29"/>
        <v>18965741.454545457</v>
      </c>
      <c r="DA26" s="401">
        <f t="shared" si="30"/>
        <v>117305696.90909091</v>
      </c>
      <c r="DB26" s="401">
        <f t="shared" si="31"/>
        <v>100800</v>
      </c>
      <c r="DC26" s="401">
        <f t="shared" si="32"/>
        <v>117406496.90909091</v>
      </c>
      <c r="DD26" s="406">
        <v>0</v>
      </c>
      <c r="DE26" s="401">
        <f t="shared" si="33"/>
        <v>9833995.5454545449</v>
      </c>
      <c r="DF26" s="401">
        <f t="shared" si="34"/>
        <v>4916997.7727272725</v>
      </c>
      <c r="DG26" s="401">
        <f t="shared" si="35"/>
        <v>102655503.59090909</v>
      </c>
      <c r="DH26" s="401">
        <f t="shared" si="36"/>
        <v>9449220</v>
      </c>
      <c r="DI26" s="401">
        <f t="shared" si="37"/>
        <v>93206283.590909094</v>
      </c>
      <c r="DJ26" s="401">
        <f t="shared" si="38"/>
        <v>0</v>
      </c>
      <c r="DL26" s="408">
        <f t="shared" si="39"/>
        <v>6638737.5</v>
      </c>
      <c r="DM26" s="408">
        <f t="shared" si="40"/>
        <v>-911937.5</v>
      </c>
    </row>
    <row r="27" spans="1:117" s="56" customFormat="1" ht="21" x14ac:dyDescent="0.2">
      <c r="A27" s="192">
        <f t="shared" si="0"/>
        <v>2655495</v>
      </c>
      <c r="B27" s="137">
        <f>'آبان 1400'!B28</f>
        <v>22</v>
      </c>
      <c r="C27" s="137">
        <f>'آبان 1400'!C28</f>
        <v>22</v>
      </c>
      <c r="D27" s="137">
        <f>'آبان 1400'!D28</f>
        <v>12823</v>
      </c>
      <c r="E27" s="137" t="str">
        <f>'آبان 1400'!E28</f>
        <v xml:space="preserve">روح اله </v>
      </c>
      <c r="F27" s="137" t="str">
        <f>'آبان 1400'!F28</f>
        <v>علمی فر</v>
      </c>
      <c r="G27" s="137" t="str">
        <f>'آبان 1400'!G28</f>
        <v xml:space="preserve">اداری </v>
      </c>
      <c r="H27" s="137" t="str">
        <f>'آبان 1400'!H28</f>
        <v>تهران</v>
      </c>
      <c r="I27" s="137" t="str">
        <f>'آبان 1400'!I28</f>
        <v>124-813-3570783-1</v>
      </c>
      <c r="J27" s="137">
        <f>'آبان 1400'!J28</f>
        <v>2990393617</v>
      </c>
      <c r="K27" s="137" t="str">
        <f>'آبان 1400'!K28</f>
        <v>0097057249</v>
      </c>
      <c r="L27" s="137" t="str">
        <f>'آبان 1400'!L28</f>
        <v>تهران</v>
      </c>
      <c r="M27" s="137" t="str">
        <f>'آبان 1400'!M28</f>
        <v>اداری-کارشناسی</v>
      </c>
      <c r="N27" s="121">
        <f>'آبان 1400'!N28</f>
        <v>0</v>
      </c>
      <c r="O27" s="120">
        <f>'آبان 1400'!O28</f>
        <v>0</v>
      </c>
      <c r="P27" s="122">
        <f>'آبان 1400'!P28</f>
        <v>0</v>
      </c>
      <c r="Q27" s="362">
        <f>'آبان 1400'!Q28</f>
        <v>30</v>
      </c>
      <c r="R27" s="362">
        <f>'آبان 1400'!R28</f>
        <v>165</v>
      </c>
      <c r="S27" s="362">
        <f>'آبان 1400'!S28</f>
        <v>0</v>
      </c>
      <c r="T27" s="362">
        <f>'آبان 1400'!T28</f>
        <v>0</v>
      </c>
      <c r="U27" s="138">
        <f>'آبان 1400'!U28</f>
        <v>0</v>
      </c>
      <c r="V27" s="121">
        <f>'آبان 1400'!W28</f>
        <v>0</v>
      </c>
      <c r="W27" s="122">
        <f>'آبان 1400'!X28</f>
        <v>0</v>
      </c>
      <c r="X27" s="370">
        <f>'آبان 1400'!Y28</f>
        <v>1</v>
      </c>
      <c r="Y27" s="370">
        <f>'آبان 1400'!Z28</f>
        <v>1</v>
      </c>
      <c r="Z27" s="139">
        <f>'آبان 1400'!AA28</f>
        <v>1477052</v>
      </c>
      <c r="AA27" s="139">
        <f>'آبان 1400'!AB28</f>
        <v>46667</v>
      </c>
      <c r="AB27" s="139">
        <f>'آبان 1400'!AC28</f>
        <v>1523719</v>
      </c>
      <c r="AC27" s="139">
        <f>'آبان 1400'!AD28</f>
        <v>4500000</v>
      </c>
      <c r="AD27" s="139">
        <f>'آبان 1400'!AE28</f>
        <v>6000000</v>
      </c>
      <c r="AE27" s="140">
        <f>'آبان 1400'!AF28</f>
        <v>290891.80909090908</v>
      </c>
      <c r="AF27" s="123">
        <f>'آبان 1400'!AG28</f>
        <v>44311560</v>
      </c>
      <c r="AG27" s="124">
        <f>'آبان 1400'!AH28</f>
        <v>1400010</v>
      </c>
      <c r="AH27" s="124">
        <f>'آبان 1400'!AI28</f>
        <v>47997148.5</v>
      </c>
      <c r="AI27" s="124">
        <f>'آبان 1400'!AJ28</f>
        <v>2655495</v>
      </c>
      <c r="AJ27" s="124">
        <f>'آبان 1400'!AK28</f>
        <v>4500000</v>
      </c>
      <c r="AK27" s="124">
        <f>'آبان 1400'!AL28</f>
        <v>6000000</v>
      </c>
      <c r="AL27" s="124">
        <f>'آبان 1400'!AM28</f>
        <v>0</v>
      </c>
      <c r="AM27" s="124">
        <f>'آبان 1400'!AN28</f>
        <v>0</v>
      </c>
      <c r="AN27" s="124">
        <f>'آبان 1400'!AO28</f>
        <v>0</v>
      </c>
      <c r="AO27" s="124">
        <f>'آبان 1400'!AP28</f>
        <v>4800000</v>
      </c>
      <c r="AP27" s="124">
        <f>'آبان 1400'!AQ28</f>
        <v>0</v>
      </c>
      <c r="AQ27" s="124">
        <f>'آبان 1400'!AR28</f>
        <v>0</v>
      </c>
      <c r="AR27" s="124">
        <f>'آبان 1400'!AS28</f>
        <v>0</v>
      </c>
      <c r="AS27" s="379">
        <f>'آبان 1400'!AT28</f>
        <v>0</v>
      </c>
      <c r="AT27" s="372">
        <f t="shared" si="1"/>
        <v>111664213.5</v>
      </c>
      <c r="AU27" s="174">
        <f>'آبان 1400'!AV28</f>
        <v>86078108.204999998</v>
      </c>
      <c r="AV27" s="142">
        <f>'آبان 1400'!AW28</f>
        <v>109008718.5</v>
      </c>
      <c r="AW27" s="143">
        <f t="shared" si="2"/>
        <v>7630610.2950000009</v>
      </c>
      <c r="AX27" s="76">
        <f t="shared" si="3"/>
        <v>4911716.2307500001</v>
      </c>
      <c r="AY27" s="143">
        <f>'آبان 1400'!AZ28</f>
        <v>0</v>
      </c>
      <c r="AZ27" s="143">
        <f>'آبان 1400'!BA28</f>
        <v>0</v>
      </c>
      <c r="BA27" s="143">
        <f>'آبان 1400'!BB28</f>
        <v>0</v>
      </c>
      <c r="BB27" s="143">
        <f>'آبان 1400'!BC28</f>
        <v>0</v>
      </c>
      <c r="BC27" s="143">
        <f>'آبان 1400'!BD28</f>
        <v>0</v>
      </c>
      <c r="BD27" s="143">
        <f>'آبان 1400'!BE28</f>
        <v>0</v>
      </c>
      <c r="BE27" s="143">
        <f>'آبان 1400'!BF28</f>
        <v>0</v>
      </c>
      <c r="BF27" s="144">
        <f t="shared" si="4"/>
        <v>12542326.52575</v>
      </c>
      <c r="BG27" s="141">
        <f t="shared" si="5"/>
        <v>99121886</v>
      </c>
      <c r="BH27" s="145">
        <f t="shared" si="6"/>
        <v>111664213.5</v>
      </c>
      <c r="BI27" s="410">
        <f t="shared" ref="BI27:BI28" si="45">(((885165*30)*3)/12)/30*Q27</f>
        <v>6638737.5</v>
      </c>
      <c r="BJ27" s="146">
        <f t="shared" si="8"/>
        <v>3809297.5</v>
      </c>
      <c r="BK27" s="146">
        <f t="shared" si="9"/>
        <v>1142789.25</v>
      </c>
      <c r="BL27" s="147">
        <f t="shared" si="10"/>
        <v>1120000</v>
      </c>
      <c r="BM27" s="383">
        <v>0</v>
      </c>
      <c r="BN27" s="148">
        <f t="shared" si="11"/>
        <v>124375037.75</v>
      </c>
      <c r="BO27" s="149">
        <f t="shared" si="12"/>
        <v>109008718.5</v>
      </c>
      <c r="BP27" s="150">
        <f t="shared" si="13"/>
        <v>25072005.255000003</v>
      </c>
      <c r="BQ27" s="151">
        <f t="shared" si="14"/>
        <v>149447043.005</v>
      </c>
      <c r="BR27" s="152">
        <f t="shared" si="15"/>
        <v>100800</v>
      </c>
      <c r="BS27" s="148">
        <f t="shared" si="16"/>
        <v>149547843.005</v>
      </c>
      <c r="BT27" s="136">
        <v>0</v>
      </c>
      <c r="BU27" s="149">
        <f t="shared" si="17"/>
        <v>12437503.775</v>
      </c>
      <c r="BV27" s="153">
        <f t="shared" si="18"/>
        <v>6218751.8875000002</v>
      </c>
      <c r="BW27" s="134">
        <f t="shared" si="19"/>
        <v>130891587.3425</v>
      </c>
      <c r="BX27" s="148">
        <f t="shared" si="20"/>
        <v>11590824.25</v>
      </c>
      <c r="BY27" s="135">
        <f t="shared" si="21"/>
        <v>119300763.0925</v>
      </c>
      <c r="CD27" s="400">
        <f>'آبان 1400'!AU28</f>
        <v>111664213.5</v>
      </c>
      <c r="CE27" s="401">
        <f>'آبان 1400'!AV28</f>
        <v>86078108.204999998</v>
      </c>
      <c r="CF27" s="401">
        <f>'آبان 1400'!AW28</f>
        <v>109008718.5</v>
      </c>
      <c r="CG27" s="401">
        <f>'آبان 1400'!AX28</f>
        <v>7630610.2950000009</v>
      </c>
      <c r="CH27" s="401">
        <f>'آبان 1400'!AY28</f>
        <v>4911716.2307500001</v>
      </c>
      <c r="CI27" s="401">
        <f>'آبان 1400'!AZ28</f>
        <v>0</v>
      </c>
      <c r="CJ27" s="401">
        <f>'آبان 1400'!BA28</f>
        <v>0</v>
      </c>
      <c r="CK27" s="401">
        <f>'آبان 1400'!BB28</f>
        <v>0</v>
      </c>
      <c r="CL27" s="401">
        <f>'آبان 1400'!BC28</f>
        <v>0</v>
      </c>
      <c r="CM27" s="401">
        <f>'آبان 1400'!BD28</f>
        <v>0</v>
      </c>
      <c r="CN27" s="401">
        <f>'آبان 1400'!BE28</f>
        <v>0</v>
      </c>
      <c r="CO27" s="401">
        <f>'آبان 1400'!BF28</f>
        <v>0</v>
      </c>
      <c r="CP27" s="401">
        <f>'آبان 1400'!BG28</f>
        <v>12542326.52575</v>
      </c>
      <c r="CQ27" s="401">
        <f>'آبان 1400'!BH28</f>
        <v>99121886</v>
      </c>
      <c r="CR27" s="401">
        <f t="shared" si="22"/>
        <v>111664213.5</v>
      </c>
      <c r="CS27" s="411">
        <f t="shared" ref="CS27:CS28" si="46">(885165*30/12*3)/30*Q27</f>
        <v>6638737.5</v>
      </c>
      <c r="CT27" s="400">
        <f t="shared" si="24"/>
        <v>3809297.5</v>
      </c>
      <c r="CU27" s="401">
        <f t="shared" si="25"/>
        <v>1142789.25</v>
      </c>
      <c r="CV27" s="401">
        <f t="shared" si="26"/>
        <v>1120000</v>
      </c>
      <c r="CW27" s="56">
        <v>0</v>
      </c>
      <c r="CX27" s="401">
        <f t="shared" si="27"/>
        <v>124375037.75</v>
      </c>
      <c r="CY27" s="401">
        <f t="shared" si="28"/>
        <v>109008718.5</v>
      </c>
      <c r="CZ27" s="401">
        <f t="shared" si="29"/>
        <v>25072005.255000003</v>
      </c>
      <c r="DA27" s="401">
        <f t="shared" si="30"/>
        <v>149447043.005</v>
      </c>
      <c r="DB27" s="401">
        <f t="shared" si="31"/>
        <v>100800</v>
      </c>
      <c r="DC27" s="401">
        <f t="shared" si="32"/>
        <v>149547843.005</v>
      </c>
      <c r="DD27" s="406">
        <v>0</v>
      </c>
      <c r="DE27" s="401">
        <f t="shared" si="33"/>
        <v>12437503.775</v>
      </c>
      <c r="DF27" s="401">
        <f t="shared" si="34"/>
        <v>6218751.8875000002</v>
      </c>
      <c r="DG27" s="401">
        <f t="shared" si="35"/>
        <v>130891587.3425</v>
      </c>
      <c r="DH27" s="401">
        <f t="shared" si="36"/>
        <v>11590824.25</v>
      </c>
      <c r="DI27" s="401">
        <f t="shared" si="37"/>
        <v>119300763.0925</v>
      </c>
      <c r="DJ27" s="401">
        <f t="shared" si="38"/>
        <v>0</v>
      </c>
      <c r="DL27" s="409">
        <f t="shared" si="39"/>
        <v>6638737.5</v>
      </c>
      <c r="DM27" s="409">
        <f t="shared" si="40"/>
        <v>0</v>
      </c>
    </row>
    <row r="28" spans="1:117" s="56" customFormat="1" ht="21" x14ac:dyDescent="0.2">
      <c r="A28" s="192">
        <f t="shared" si="0"/>
        <v>2655495</v>
      </c>
      <c r="B28" s="137">
        <f>'آبان 1400'!B29</f>
        <v>23</v>
      </c>
      <c r="C28" s="137">
        <f>'آبان 1400'!C29</f>
        <v>23</v>
      </c>
      <c r="D28" s="137">
        <f>'آبان 1400'!D29</f>
        <v>12993</v>
      </c>
      <c r="E28" s="137" t="str">
        <f>'آبان 1400'!E29</f>
        <v>امید</v>
      </c>
      <c r="F28" s="137" t="str">
        <f>'آبان 1400'!F29</f>
        <v>مطیع دولت</v>
      </c>
      <c r="G28" s="137" t="str">
        <f>'آبان 1400'!G29</f>
        <v xml:space="preserve">اداری </v>
      </c>
      <c r="H28" s="137" t="str">
        <f>'آبان 1400'!H29</f>
        <v>تهران</v>
      </c>
      <c r="I28" s="137" t="str">
        <f>'آبان 1400'!I29</f>
        <v>366-700-3944351-1</v>
      </c>
      <c r="J28" s="137" t="str">
        <f>'آبان 1400'!J29</f>
        <v>0480165653</v>
      </c>
      <c r="K28" s="137" t="str">
        <f>'آبان 1400'!K29</f>
        <v>0025964657</v>
      </c>
      <c r="L28" s="137" t="str">
        <f>'آبان 1400'!L29</f>
        <v>تهران</v>
      </c>
      <c r="M28" s="137" t="str">
        <f>'آبان 1400'!M29</f>
        <v>اداری-کاردانی</v>
      </c>
      <c r="N28" s="121">
        <f>'آبان 1400'!N29</f>
        <v>0</v>
      </c>
      <c r="O28" s="120">
        <f>'آبان 1400'!O29</f>
        <v>0</v>
      </c>
      <c r="P28" s="122">
        <f>'آبان 1400'!P29</f>
        <v>0</v>
      </c>
      <c r="Q28" s="362">
        <f>'آبان 1400'!Q29</f>
        <v>30</v>
      </c>
      <c r="R28" s="362">
        <f>'آبان 1400'!R29</f>
        <v>150</v>
      </c>
      <c r="S28" s="362">
        <f>'آبان 1400'!S29</f>
        <v>0</v>
      </c>
      <c r="T28" s="362">
        <f>'آبان 1400'!T29</f>
        <v>0</v>
      </c>
      <c r="U28" s="138">
        <f>'آبان 1400'!U29</f>
        <v>0</v>
      </c>
      <c r="V28" s="121">
        <f>'آبان 1400'!W29</f>
        <v>0</v>
      </c>
      <c r="W28" s="122">
        <f>'آبان 1400'!X29</f>
        <v>0</v>
      </c>
      <c r="X28" s="370">
        <f>'آبان 1400'!Y29</f>
        <v>0</v>
      </c>
      <c r="Y28" s="370">
        <f>'آبان 1400'!Z29</f>
        <v>0</v>
      </c>
      <c r="Z28" s="139">
        <f>'آبان 1400'!AA29</f>
        <v>1311206</v>
      </c>
      <c r="AA28" s="139">
        <f>'آبان 1400'!AB29</f>
        <v>46667</v>
      </c>
      <c r="AB28" s="139">
        <f>'آبان 1400'!AC29</f>
        <v>1357873</v>
      </c>
      <c r="AC28" s="139">
        <f>'آبان 1400'!AD29</f>
        <v>4500000</v>
      </c>
      <c r="AD28" s="139">
        <f>'آبان 1400'!AE29</f>
        <v>6000000</v>
      </c>
      <c r="AE28" s="140">
        <f>'آبان 1400'!AF29</f>
        <v>259230.3</v>
      </c>
      <c r="AF28" s="123">
        <f>'آبان 1400'!AG29</f>
        <v>39336180</v>
      </c>
      <c r="AG28" s="124">
        <f>'آبان 1400'!AH29</f>
        <v>1400010</v>
      </c>
      <c r="AH28" s="124">
        <f>'آبان 1400'!AI29</f>
        <v>38884545</v>
      </c>
      <c r="AI28" s="124">
        <f>'آبان 1400'!AJ29</f>
        <v>0</v>
      </c>
      <c r="AJ28" s="124">
        <f>'آبان 1400'!AK29</f>
        <v>4500000</v>
      </c>
      <c r="AK28" s="124">
        <f>'آبان 1400'!AL29</f>
        <v>6000000</v>
      </c>
      <c r="AL28" s="124">
        <f>'آبان 1400'!AM29</f>
        <v>0</v>
      </c>
      <c r="AM28" s="124">
        <f>'آبان 1400'!AN29</f>
        <v>0</v>
      </c>
      <c r="AN28" s="124">
        <f>'آبان 1400'!AO29</f>
        <v>0</v>
      </c>
      <c r="AO28" s="124">
        <f>'آبان 1400'!AP29</f>
        <v>4000000</v>
      </c>
      <c r="AP28" s="124">
        <f>'آبان 1400'!AQ29</f>
        <v>0</v>
      </c>
      <c r="AQ28" s="124">
        <f>'آبان 1400'!AR29</f>
        <v>0</v>
      </c>
      <c r="AR28" s="124">
        <f>'آبان 1400'!AS29</f>
        <v>0</v>
      </c>
      <c r="AS28" s="379">
        <f>'آبان 1400'!AT29</f>
        <v>0</v>
      </c>
      <c r="AT28" s="372">
        <f t="shared" si="1"/>
        <v>94120735</v>
      </c>
      <c r="AU28" s="174">
        <f>'آبان 1400'!AV29</f>
        <v>73032283.549999997</v>
      </c>
      <c r="AV28" s="142">
        <f>'آبان 1400'!AW29</f>
        <v>94120735</v>
      </c>
      <c r="AW28" s="143">
        <f t="shared" si="2"/>
        <v>6588451.4500000002</v>
      </c>
      <c r="AX28" s="76">
        <f t="shared" si="3"/>
        <v>3303228.355</v>
      </c>
      <c r="AY28" s="143">
        <f>'آبان 1400'!AZ29</f>
        <v>0</v>
      </c>
      <c r="AZ28" s="143">
        <f>'آبان 1400'!BA29</f>
        <v>0</v>
      </c>
      <c r="BA28" s="143">
        <f>'آبان 1400'!BB29</f>
        <v>0</v>
      </c>
      <c r="BB28" s="143">
        <f>'آبان 1400'!BC29</f>
        <v>0</v>
      </c>
      <c r="BC28" s="143">
        <f>'آبان 1400'!BD29</f>
        <v>0</v>
      </c>
      <c r="BD28" s="143">
        <f>'آبان 1400'!BE29</f>
        <v>0</v>
      </c>
      <c r="BE28" s="143">
        <f>'آبان 1400'!BF29</f>
        <v>0</v>
      </c>
      <c r="BF28" s="144">
        <f t="shared" si="4"/>
        <v>9891679.8049999997</v>
      </c>
      <c r="BG28" s="141">
        <f t="shared" si="5"/>
        <v>84229055</v>
      </c>
      <c r="BH28" s="145">
        <f t="shared" si="6"/>
        <v>94120735</v>
      </c>
      <c r="BI28" s="410">
        <f t="shared" si="45"/>
        <v>6638737.5</v>
      </c>
      <c r="BJ28" s="146">
        <f t="shared" si="8"/>
        <v>3394682.5</v>
      </c>
      <c r="BK28" s="146">
        <f t="shared" si="9"/>
        <v>1018404.7499999999</v>
      </c>
      <c r="BL28" s="147">
        <f t="shared" si="10"/>
        <v>1120000</v>
      </c>
      <c r="BM28" s="383">
        <v>0</v>
      </c>
      <c r="BN28" s="148">
        <f t="shared" si="11"/>
        <v>106292559.75</v>
      </c>
      <c r="BO28" s="149">
        <f t="shared" si="12"/>
        <v>94120735</v>
      </c>
      <c r="BP28" s="150">
        <f t="shared" si="13"/>
        <v>21647769.050000001</v>
      </c>
      <c r="BQ28" s="151">
        <f t="shared" si="14"/>
        <v>127940328.8</v>
      </c>
      <c r="BR28" s="152">
        <f t="shared" si="15"/>
        <v>100800</v>
      </c>
      <c r="BS28" s="148">
        <f t="shared" si="16"/>
        <v>128041128.8</v>
      </c>
      <c r="BT28" s="136">
        <v>0</v>
      </c>
      <c r="BU28" s="149">
        <f t="shared" si="17"/>
        <v>10629255.975000001</v>
      </c>
      <c r="BV28" s="153">
        <f t="shared" si="18"/>
        <v>5314627.9875000007</v>
      </c>
      <c r="BW28" s="134">
        <f t="shared" si="19"/>
        <v>112097244.83749999</v>
      </c>
      <c r="BX28" s="148">
        <f t="shared" si="20"/>
        <v>11051824.75</v>
      </c>
      <c r="BY28" s="135">
        <f t="shared" si="21"/>
        <v>101045420.08749999</v>
      </c>
      <c r="CD28" s="400">
        <f>'آبان 1400'!AU29</f>
        <v>94120735</v>
      </c>
      <c r="CE28" s="401">
        <f>'آبان 1400'!AV29</f>
        <v>73032283.549999997</v>
      </c>
      <c r="CF28" s="401">
        <f>'آبان 1400'!AW29</f>
        <v>94120735</v>
      </c>
      <c r="CG28" s="401">
        <f>'آبان 1400'!AX29</f>
        <v>6588451.4500000002</v>
      </c>
      <c r="CH28" s="401">
        <f>'آبان 1400'!AY29</f>
        <v>3303228.355</v>
      </c>
      <c r="CI28" s="401">
        <f>'آبان 1400'!AZ29</f>
        <v>0</v>
      </c>
      <c r="CJ28" s="401">
        <f>'آبان 1400'!BA29</f>
        <v>0</v>
      </c>
      <c r="CK28" s="401">
        <f>'آبان 1400'!BB29</f>
        <v>0</v>
      </c>
      <c r="CL28" s="401">
        <f>'آبان 1400'!BC29</f>
        <v>0</v>
      </c>
      <c r="CM28" s="401">
        <f>'آبان 1400'!BD29</f>
        <v>0</v>
      </c>
      <c r="CN28" s="401">
        <f>'آبان 1400'!BE29</f>
        <v>0</v>
      </c>
      <c r="CO28" s="401">
        <f>'آبان 1400'!BF29</f>
        <v>0</v>
      </c>
      <c r="CP28" s="401">
        <f>'آبان 1400'!BG29</f>
        <v>9891679.8049999997</v>
      </c>
      <c r="CQ28" s="401">
        <f>'آبان 1400'!BH29</f>
        <v>84229055</v>
      </c>
      <c r="CR28" s="401">
        <f t="shared" si="22"/>
        <v>94120735</v>
      </c>
      <c r="CS28" s="411">
        <f t="shared" si="46"/>
        <v>6638737.5</v>
      </c>
      <c r="CT28" s="400">
        <f t="shared" si="24"/>
        <v>3394682.5</v>
      </c>
      <c r="CU28" s="401">
        <f t="shared" si="25"/>
        <v>1018404.7499999999</v>
      </c>
      <c r="CV28" s="401">
        <f t="shared" si="26"/>
        <v>1120000</v>
      </c>
      <c r="CW28" s="56">
        <v>0</v>
      </c>
      <c r="CX28" s="401">
        <f t="shared" si="27"/>
        <v>106292559.75</v>
      </c>
      <c r="CY28" s="401">
        <f t="shared" si="28"/>
        <v>94120735</v>
      </c>
      <c r="CZ28" s="401">
        <f t="shared" si="29"/>
        <v>21647769.050000001</v>
      </c>
      <c r="DA28" s="401">
        <f t="shared" si="30"/>
        <v>127940328.8</v>
      </c>
      <c r="DB28" s="401">
        <f t="shared" si="31"/>
        <v>100800</v>
      </c>
      <c r="DC28" s="401">
        <f t="shared" si="32"/>
        <v>128041128.8</v>
      </c>
      <c r="DD28" s="406">
        <v>0</v>
      </c>
      <c r="DE28" s="401">
        <f t="shared" si="33"/>
        <v>10629255.975000001</v>
      </c>
      <c r="DF28" s="401">
        <f t="shared" si="34"/>
        <v>5314627.9875000007</v>
      </c>
      <c r="DG28" s="401">
        <f t="shared" si="35"/>
        <v>112097244.83749999</v>
      </c>
      <c r="DH28" s="401">
        <f t="shared" si="36"/>
        <v>11051824.75</v>
      </c>
      <c r="DI28" s="401">
        <f t="shared" si="37"/>
        <v>101045420.08749999</v>
      </c>
      <c r="DJ28" s="401">
        <f t="shared" si="38"/>
        <v>0</v>
      </c>
      <c r="DL28" s="409">
        <f t="shared" si="39"/>
        <v>6638737.5</v>
      </c>
      <c r="DM28" s="409">
        <f t="shared" si="40"/>
        <v>0</v>
      </c>
    </row>
    <row r="29" spans="1:117" s="56" customFormat="1" ht="21" x14ac:dyDescent="0.2">
      <c r="A29" s="192">
        <f t="shared" si="0"/>
        <v>2655495</v>
      </c>
      <c r="B29" s="137">
        <f>'آبان 1400'!B30</f>
        <v>24</v>
      </c>
      <c r="C29" s="137">
        <f>'آبان 1400'!C30</f>
        <v>24</v>
      </c>
      <c r="D29" s="137">
        <f>'آبان 1400'!D30</f>
        <v>12995</v>
      </c>
      <c r="E29" s="137" t="str">
        <f>'آبان 1400'!E30</f>
        <v>مهدی</v>
      </c>
      <c r="F29" s="137" t="str">
        <f>'آبان 1400'!F30</f>
        <v>غلامی</v>
      </c>
      <c r="G29" s="137" t="str">
        <f>'آبان 1400'!G30</f>
        <v xml:space="preserve">اداری </v>
      </c>
      <c r="H29" s="137" t="str">
        <f>'آبان 1400'!H30</f>
        <v>تهران</v>
      </c>
      <c r="I29" s="137" t="str">
        <f>'آبان 1400'!I30</f>
        <v>410-700-3607648-1</v>
      </c>
      <c r="J29" s="137" t="str">
        <f>'آبان 1400'!J30</f>
        <v>0077580001</v>
      </c>
      <c r="K29" s="137" t="str">
        <f>'آبان 1400'!K30</f>
        <v>0010455601</v>
      </c>
      <c r="L29" s="137" t="str">
        <f>'آبان 1400'!L30</f>
        <v>تهران</v>
      </c>
      <c r="M29" s="137" t="str">
        <f>'آبان 1400'!M30</f>
        <v>اداری- دیپلم</v>
      </c>
      <c r="N29" s="121">
        <f>'آبان 1400'!N30</f>
        <v>0</v>
      </c>
      <c r="O29" s="120">
        <f>'آبان 1400'!O30</f>
        <v>0</v>
      </c>
      <c r="P29" s="122">
        <f>'آبان 1400'!P30</f>
        <v>0</v>
      </c>
      <c r="Q29" s="362">
        <f>'آبان 1400'!Q30</f>
        <v>30</v>
      </c>
      <c r="R29" s="362">
        <f>'آبان 1400'!R30</f>
        <v>150</v>
      </c>
      <c r="S29" s="362">
        <f>'آبان 1400'!S30</f>
        <v>0</v>
      </c>
      <c r="T29" s="362">
        <f>'آبان 1400'!T30</f>
        <v>0</v>
      </c>
      <c r="U29" s="138">
        <f>'آبان 1400'!U30</f>
        <v>0</v>
      </c>
      <c r="V29" s="121">
        <f>'آبان 1400'!W30</f>
        <v>0</v>
      </c>
      <c r="W29" s="122">
        <f>'آبان 1400'!X30</f>
        <v>0</v>
      </c>
      <c r="X29" s="370">
        <f>'آبان 1400'!Y30</f>
        <v>1</v>
      </c>
      <c r="Y29" s="370">
        <f>'آبان 1400'!Z30</f>
        <v>1</v>
      </c>
      <c r="Z29" s="139">
        <f>'آبان 1400'!AA30</f>
        <v>1145360</v>
      </c>
      <c r="AA29" s="139">
        <f>'آبان 1400'!AB30</f>
        <v>46667</v>
      </c>
      <c r="AB29" s="139">
        <f>'آبان 1400'!AC30</f>
        <v>1192027</v>
      </c>
      <c r="AC29" s="139">
        <f>'آبان 1400'!AD30</f>
        <v>4500000</v>
      </c>
      <c r="AD29" s="139">
        <f>'آبان 1400'!AE30</f>
        <v>6000000</v>
      </c>
      <c r="AE29" s="140">
        <f>'آبان 1400'!AF30</f>
        <v>227568.79090909089</v>
      </c>
      <c r="AF29" s="123">
        <f>'آبان 1400'!AG30</f>
        <v>34360800</v>
      </c>
      <c r="AG29" s="124">
        <f>'آبان 1400'!AH30</f>
        <v>1400010</v>
      </c>
      <c r="AH29" s="124">
        <f>'آبان 1400'!AI30</f>
        <v>34135318.636363633</v>
      </c>
      <c r="AI29" s="124">
        <f>'آبان 1400'!AJ30</f>
        <v>2655495</v>
      </c>
      <c r="AJ29" s="124">
        <f>'آبان 1400'!AK30</f>
        <v>4500000</v>
      </c>
      <c r="AK29" s="124">
        <f>'آبان 1400'!AL30</f>
        <v>6000000</v>
      </c>
      <c r="AL29" s="124">
        <f>'آبان 1400'!AM30</f>
        <v>0</v>
      </c>
      <c r="AM29" s="124">
        <f>'آبان 1400'!AN30</f>
        <v>0</v>
      </c>
      <c r="AN29" s="124">
        <f>'آبان 1400'!AO30</f>
        <v>0</v>
      </c>
      <c r="AO29" s="124">
        <f>'آبان 1400'!AP30</f>
        <v>4200000</v>
      </c>
      <c r="AP29" s="124">
        <f>'آبان 1400'!AQ30</f>
        <v>0</v>
      </c>
      <c r="AQ29" s="124">
        <f>'آبان 1400'!AR30</f>
        <v>0</v>
      </c>
      <c r="AR29" s="124">
        <f>'آبان 1400'!AS30</f>
        <v>0</v>
      </c>
      <c r="AS29" s="379">
        <f>'آبان 1400'!AT30</f>
        <v>0</v>
      </c>
      <c r="AT29" s="372">
        <f t="shared" si="1"/>
        <v>87251623.636363626</v>
      </c>
      <c r="AU29" s="174">
        <f>'آبان 1400'!AV30</f>
        <v>63974399.631818175</v>
      </c>
      <c r="AV29" s="142">
        <f>'آبان 1400'!AW30</f>
        <v>84596128.636363626</v>
      </c>
      <c r="AW29" s="143">
        <f t="shared" si="2"/>
        <v>5921729.0045454539</v>
      </c>
      <c r="AX29" s="76">
        <f t="shared" si="3"/>
        <v>2397439.9631818174</v>
      </c>
      <c r="AY29" s="143">
        <f>'آبان 1400'!AZ30</f>
        <v>0</v>
      </c>
      <c r="AZ29" s="143">
        <f>'آبان 1400'!BA30</f>
        <v>0</v>
      </c>
      <c r="BA29" s="143">
        <f>'آبان 1400'!BB30</f>
        <v>0</v>
      </c>
      <c r="BB29" s="143">
        <f>'آبان 1400'!BC30</f>
        <v>0</v>
      </c>
      <c r="BC29" s="143">
        <f>'آبان 1400'!BD30</f>
        <v>0</v>
      </c>
      <c r="BD29" s="143">
        <f>'آبان 1400'!BE30</f>
        <v>0</v>
      </c>
      <c r="BE29" s="143">
        <f>'آبان 1400'!BF30</f>
        <v>0</v>
      </c>
      <c r="BF29" s="144">
        <f t="shared" si="4"/>
        <v>8319168.9677272718</v>
      </c>
      <c r="BG29" s="141">
        <f t="shared" si="5"/>
        <v>78932454</v>
      </c>
      <c r="BH29" s="145">
        <f t="shared" si="6"/>
        <v>87251623.636363626</v>
      </c>
      <c r="BI29" s="128">
        <f t="shared" si="41"/>
        <v>5960135</v>
      </c>
      <c r="BJ29" s="146">
        <f t="shared" si="8"/>
        <v>2980067.5</v>
      </c>
      <c r="BK29" s="146">
        <f t="shared" si="9"/>
        <v>894020.25</v>
      </c>
      <c r="BL29" s="147">
        <f t="shared" si="10"/>
        <v>1120000</v>
      </c>
      <c r="BM29" s="383">
        <v>0</v>
      </c>
      <c r="BN29" s="148">
        <f t="shared" si="11"/>
        <v>98205846.386363626</v>
      </c>
      <c r="BO29" s="149">
        <f t="shared" si="12"/>
        <v>84596128.636363626</v>
      </c>
      <c r="BP29" s="150">
        <f t="shared" si="13"/>
        <v>19457109.586363636</v>
      </c>
      <c r="BQ29" s="151">
        <f t="shared" si="14"/>
        <v>117662955.97272727</v>
      </c>
      <c r="BR29" s="152">
        <f t="shared" si="15"/>
        <v>100800</v>
      </c>
      <c r="BS29" s="148">
        <f t="shared" si="16"/>
        <v>117763755.97272727</v>
      </c>
      <c r="BT29" s="136">
        <v>0</v>
      </c>
      <c r="BU29" s="149">
        <f t="shared" si="17"/>
        <v>9820584.6386363637</v>
      </c>
      <c r="BV29" s="153">
        <f t="shared" si="18"/>
        <v>4910292.3193181818</v>
      </c>
      <c r="BW29" s="134">
        <f t="shared" si="19"/>
        <v>103032879.01477273</v>
      </c>
      <c r="BX29" s="148">
        <f t="shared" si="20"/>
        <v>9834222.75</v>
      </c>
      <c r="BY29" s="135">
        <f t="shared" si="21"/>
        <v>93198656.264772728</v>
      </c>
      <c r="CD29" s="400">
        <f>'آبان 1400'!AU30</f>
        <v>87251623.636363626</v>
      </c>
      <c r="CE29" s="401">
        <f>'آبان 1400'!AV30</f>
        <v>63974399.631818175</v>
      </c>
      <c r="CF29" s="401">
        <f>'آبان 1400'!AW30</f>
        <v>84596128.636363626</v>
      </c>
      <c r="CG29" s="401">
        <f>'آبان 1400'!AX30</f>
        <v>5921729.0045454539</v>
      </c>
      <c r="CH29" s="401">
        <f>'آبان 1400'!AY30</f>
        <v>2397439.9631818174</v>
      </c>
      <c r="CI29" s="401">
        <f>'آبان 1400'!AZ30</f>
        <v>0</v>
      </c>
      <c r="CJ29" s="401">
        <f>'آبان 1400'!BA30</f>
        <v>0</v>
      </c>
      <c r="CK29" s="401">
        <f>'آبان 1400'!BB30</f>
        <v>0</v>
      </c>
      <c r="CL29" s="401">
        <f>'آبان 1400'!BC30</f>
        <v>0</v>
      </c>
      <c r="CM29" s="401">
        <f>'آبان 1400'!BD30</f>
        <v>0</v>
      </c>
      <c r="CN29" s="401">
        <f>'آبان 1400'!BE30</f>
        <v>0</v>
      </c>
      <c r="CO29" s="401">
        <f>'آبان 1400'!BF30</f>
        <v>0</v>
      </c>
      <c r="CP29" s="401">
        <f>'آبان 1400'!BG30</f>
        <v>8319168.9677272718</v>
      </c>
      <c r="CQ29" s="401">
        <f>'آبان 1400'!BH30</f>
        <v>78932454</v>
      </c>
      <c r="CR29" s="401">
        <f t="shared" si="22"/>
        <v>87251623.636363626</v>
      </c>
      <c r="CS29" s="56">
        <f t="shared" si="42"/>
        <v>5960135</v>
      </c>
      <c r="CT29" s="400">
        <f t="shared" si="24"/>
        <v>2980067.5</v>
      </c>
      <c r="CU29" s="401">
        <f t="shared" si="25"/>
        <v>894020.25</v>
      </c>
      <c r="CV29" s="401">
        <f t="shared" si="26"/>
        <v>1120000</v>
      </c>
      <c r="CW29" s="56">
        <v>0</v>
      </c>
      <c r="CX29" s="401">
        <f t="shared" si="27"/>
        <v>98205846.386363626</v>
      </c>
      <c r="CY29" s="401">
        <f t="shared" si="28"/>
        <v>84596128.636363626</v>
      </c>
      <c r="CZ29" s="401">
        <f t="shared" si="29"/>
        <v>19457109.586363636</v>
      </c>
      <c r="DA29" s="401">
        <f t="shared" si="30"/>
        <v>117662955.97272727</v>
      </c>
      <c r="DB29" s="401">
        <f t="shared" si="31"/>
        <v>100800</v>
      </c>
      <c r="DC29" s="401">
        <f t="shared" si="32"/>
        <v>117763755.97272727</v>
      </c>
      <c r="DD29" s="406">
        <v>0</v>
      </c>
      <c r="DE29" s="401">
        <f t="shared" si="33"/>
        <v>9820584.6386363637</v>
      </c>
      <c r="DF29" s="401">
        <f t="shared" si="34"/>
        <v>4910292.3193181818</v>
      </c>
      <c r="DG29" s="401">
        <f t="shared" si="35"/>
        <v>103032879.01477273</v>
      </c>
      <c r="DH29" s="401">
        <f t="shared" si="36"/>
        <v>9834222.75</v>
      </c>
      <c r="DI29" s="401">
        <f t="shared" si="37"/>
        <v>93198656.264772728</v>
      </c>
      <c r="DJ29" s="401">
        <f t="shared" si="38"/>
        <v>0</v>
      </c>
      <c r="DL29" s="408">
        <f t="shared" si="39"/>
        <v>6638737.5</v>
      </c>
      <c r="DM29" s="408">
        <f t="shared" si="40"/>
        <v>-678602.5</v>
      </c>
    </row>
    <row r="30" spans="1:117" s="56" customFormat="1" ht="21" x14ac:dyDescent="0.2">
      <c r="A30" s="192">
        <f t="shared" si="0"/>
        <v>2655495</v>
      </c>
      <c r="B30" s="137">
        <f>'آبان 1400'!B31</f>
        <v>25</v>
      </c>
      <c r="C30" s="137">
        <f>'آبان 1400'!C31</f>
        <v>25</v>
      </c>
      <c r="D30" s="137">
        <f>'آبان 1400'!D31</f>
        <v>12827</v>
      </c>
      <c r="E30" s="137" t="str">
        <f>'آبان 1400'!E31</f>
        <v>هادی</v>
      </c>
      <c r="F30" s="137" t="str">
        <f>'آبان 1400'!F31</f>
        <v>رسولی</v>
      </c>
      <c r="G30" s="137" t="str">
        <f>'آبان 1400'!G31</f>
        <v xml:space="preserve">اداری </v>
      </c>
      <c r="H30" s="137" t="str">
        <f>'آبان 1400'!H31</f>
        <v>تهران</v>
      </c>
      <c r="I30" s="137" t="str">
        <f>'آبان 1400'!I31</f>
        <v>124-700-4145840-1</v>
      </c>
      <c r="J30" s="137" t="str">
        <f>'آبان 1400'!J31</f>
        <v>0062778692</v>
      </c>
      <c r="K30" s="137" t="str">
        <f>'آبان 1400'!K31</f>
        <v>0036266156</v>
      </c>
      <c r="L30" s="137" t="str">
        <f>'آبان 1400'!L31</f>
        <v>تهران</v>
      </c>
      <c r="M30" s="137" t="str">
        <f>'آبان 1400'!M31</f>
        <v>اداری-کارشناسی</v>
      </c>
      <c r="N30" s="121">
        <f>'آبان 1400'!N31</f>
        <v>0</v>
      </c>
      <c r="O30" s="120">
        <f>'آبان 1400'!O31</f>
        <v>0</v>
      </c>
      <c r="P30" s="122">
        <f>'آبان 1400'!P31</f>
        <v>0</v>
      </c>
      <c r="Q30" s="362">
        <f>'آبان 1400'!Q31</f>
        <v>30</v>
      </c>
      <c r="R30" s="362">
        <f>'آبان 1400'!R31</f>
        <v>62</v>
      </c>
      <c r="S30" s="362">
        <f>'آبان 1400'!S31</f>
        <v>0</v>
      </c>
      <c r="T30" s="362">
        <f>'آبان 1400'!T31</f>
        <v>0</v>
      </c>
      <c r="U30" s="138">
        <f>'آبان 1400'!U31</f>
        <v>0</v>
      </c>
      <c r="V30" s="121">
        <f>'آبان 1400'!W31</f>
        <v>0</v>
      </c>
      <c r="W30" s="122">
        <f>'آبان 1400'!X31</f>
        <v>0</v>
      </c>
      <c r="X30" s="370">
        <f>'آبان 1400'!Y31</f>
        <v>1</v>
      </c>
      <c r="Y30" s="370">
        <f>'آبان 1400'!Z31</f>
        <v>1</v>
      </c>
      <c r="Z30" s="139">
        <f>'آبان 1400'!AA31</f>
        <v>1477052</v>
      </c>
      <c r="AA30" s="139">
        <f>'آبان 1400'!AB31</f>
        <v>0</v>
      </c>
      <c r="AB30" s="139">
        <f>'آبان 1400'!AC31</f>
        <v>1477052</v>
      </c>
      <c r="AC30" s="139">
        <f>'آبان 1400'!AD31</f>
        <v>4500000</v>
      </c>
      <c r="AD30" s="139">
        <f>'آبان 1400'!AE31</f>
        <v>6000000</v>
      </c>
      <c r="AE30" s="140">
        <f>'آبان 1400'!AF31</f>
        <v>281982.65454545454</v>
      </c>
      <c r="AF30" s="123">
        <f>'آبان 1400'!AG31</f>
        <v>44311560</v>
      </c>
      <c r="AG30" s="124">
        <f>'آبان 1400'!AH31</f>
        <v>0</v>
      </c>
      <c r="AH30" s="124">
        <f>'آبان 1400'!AI31</f>
        <v>17482924.581818182</v>
      </c>
      <c r="AI30" s="124">
        <f>'آبان 1400'!AJ31</f>
        <v>2655495</v>
      </c>
      <c r="AJ30" s="124">
        <f>'آبان 1400'!AK31</f>
        <v>4500000</v>
      </c>
      <c r="AK30" s="124">
        <f>'آبان 1400'!AL31</f>
        <v>6000000</v>
      </c>
      <c r="AL30" s="124">
        <f>'آبان 1400'!AM31</f>
        <v>0</v>
      </c>
      <c r="AM30" s="124">
        <f>'آبان 1400'!AN31</f>
        <v>0</v>
      </c>
      <c r="AN30" s="124">
        <f>'آبان 1400'!AO31</f>
        <v>0</v>
      </c>
      <c r="AO30" s="124">
        <f>'آبان 1400'!AP31</f>
        <v>4600000</v>
      </c>
      <c r="AP30" s="124">
        <f>'آبان 1400'!AQ31</f>
        <v>0</v>
      </c>
      <c r="AQ30" s="124">
        <f>'آبان 1400'!AR31</f>
        <v>0</v>
      </c>
      <c r="AR30" s="124">
        <f>'آبان 1400'!AS31</f>
        <v>0</v>
      </c>
      <c r="AS30" s="379">
        <f>'آبان 1400'!AT31</f>
        <v>0</v>
      </c>
      <c r="AT30" s="372">
        <f t="shared" si="1"/>
        <v>79549979.581818178</v>
      </c>
      <c r="AU30" s="174">
        <f>'آبان 1400'!AV31</f>
        <v>56411870.661090903</v>
      </c>
      <c r="AV30" s="142">
        <f>'آبان 1400'!AW31</f>
        <v>76894484.581818178</v>
      </c>
      <c r="AW30" s="143">
        <f t="shared" si="2"/>
        <v>5382613.9207272734</v>
      </c>
      <c r="AX30" s="76">
        <f t="shared" si="3"/>
        <v>1641187.0661090903</v>
      </c>
      <c r="AY30" s="143">
        <f>'آبان 1400'!AZ31</f>
        <v>0</v>
      </c>
      <c r="AZ30" s="143">
        <f>'آبان 1400'!BA31</f>
        <v>0</v>
      </c>
      <c r="BA30" s="143">
        <f>'آبان 1400'!BB31</f>
        <v>0</v>
      </c>
      <c r="BB30" s="143">
        <f>'آبان 1400'!BC31</f>
        <v>0</v>
      </c>
      <c r="BC30" s="143">
        <f>'آبان 1400'!BD31</f>
        <v>0</v>
      </c>
      <c r="BD30" s="143">
        <f>'آبان 1400'!BE31</f>
        <v>0</v>
      </c>
      <c r="BE30" s="143">
        <f>'آبان 1400'!BF31</f>
        <v>0</v>
      </c>
      <c r="BF30" s="144">
        <f t="shared" si="4"/>
        <v>7023800.9868363636</v>
      </c>
      <c r="BG30" s="141">
        <f t="shared" si="5"/>
        <v>72526178</v>
      </c>
      <c r="BH30" s="145">
        <f t="shared" si="6"/>
        <v>79549979.581818178</v>
      </c>
      <c r="BI30" s="410">
        <f>(((885165*30)*3)/12)/30*Q30</f>
        <v>6638737.5</v>
      </c>
      <c r="BJ30" s="146">
        <f t="shared" si="8"/>
        <v>3692630</v>
      </c>
      <c r="BK30" s="146">
        <f t="shared" si="9"/>
        <v>1107789</v>
      </c>
      <c r="BL30" s="147">
        <f t="shared" si="10"/>
        <v>1120000</v>
      </c>
      <c r="BM30" s="383">
        <v>0</v>
      </c>
      <c r="BN30" s="148">
        <f t="shared" si="11"/>
        <v>92109136.081818178</v>
      </c>
      <c r="BO30" s="149">
        <f t="shared" si="12"/>
        <v>76894484.581818178</v>
      </c>
      <c r="BP30" s="150">
        <f t="shared" si="13"/>
        <v>17685731.453818183</v>
      </c>
      <c r="BQ30" s="151">
        <f t="shared" si="14"/>
        <v>109794867.53563637</v>
      </c>
      <c r="BR30" s="152">
        <f t="shared" si="15"/>
        <v>100800</v>
      </c>
      <c r="BS30" s="148">
        <f t="shared" si="16"/>
        <v>109895667.53563637</v>
      </c>
      <c r="BT30" s="136">
        <v>0</v>
      </c>
      <c r="BU30" s="149">
        <f t="shared" si="17"/>
        <v>9210913.6081818175</v>
      </c>
      <c r="BV30" s="153">
        <f t="shared" si="18"/>
        <v>4605456.8040909087</v>
      </c>
      <c r="BW30" s="134">
        <f t="shared" si="19"/>
        <v>96079297.123363644</v>
      </c>
      <c r="BX30" s="148">
        <f t="shared" si="20"/>
        <v>11439156.5</v>
      </c>
      <c r="BY30" s="135">
        <f t="shared" si="21"/>
        <v>84640140.623363644</v>
      </c>
      <c r="CD30" s="400">
        <f>'آبان 1400'!AU31</f>
        <v>79549979.581818178</v>
      </c>
      <c r="CE30" s="401">
        <f>'آبان 1400'!AV31</f>
        <v>56411870.661090903</v>
      </c>
      <c r="CF30" s="401">
        <f>'آبان 1400'!AW31</f>
        <v>76894484.581818178</v>
      </c>
      <c r="CG30" s="401">
        <f>'آبان 1400'!AX31</f>
        <v>5382613.9207272734</v>
      </c>
      <c r="CH30" s="401">
        <f>'آبان 1400'!AY31</f>
        <v>1641187.0661090903</v>
      </c>
      <c r="CI30" s="401">
        <f>'آبان 1400'!AZ31</f>
        <v>0</v>
      </c>
      <c r="CJ30" s="401">
        <f>'آبان 1400'!BA31</f>
        <v>0</v>
      </c>
      <c r="CK30" s="401">
        <f>'آبان 1400'!BB31</f>
        <v>0</v>
      </c>
      <c r="CL30" s="401">
        <f>'آبان 1400'!BC31</f>
        <v>0</v>
      </c>
      <c r="CM30" s="401">
        <f>'آبان 1400'!BD31</f>
        <v>0</v>
      </c>
      <c r="CN30" s="401">
        <f>'آبان 1400'!BE31</f>
        <v>0</v>
      </c>
      <c r="CO30" s="401">
        <f>'آبان 1400'!BF31</f>
        <v>0</v>
      </c>
      <c r="CP30" s="401">
        <f>'آبان 1400'!BG31</f>
        <v>7023800.9868363636</v>
      </c>
      <c r="CQ30" s="401">
        <f>'آبان 1400'!BH31</f>
        <v>72526178</v>
      </c>
      <c r="CR30" s="401">
        <f t="shared" si="22"/>
        <v>79549979.581818178</v>
      </c>
      <c r="CS30" s="411">
        <f>(885165*30/12*3)/30*Q30</f>
        <v>6638737.5</v>
      </c>
      <c r="CT30" s="400">
        <f t="shared" si="24"/>
        <v>3692630</v>
      </c>
      <c r="CU30" s="401">
        <f t="shared" si="25"/>
        <v>1107789</v>
      </c>
      <c r="CV30" s="401">
        <f t="shared" si="26"/>
        <v>1120000</v>
      </c>
      <c r="CW30" s="56">
        <v>0</v>
      </c>
      <c r="CX30" s="401">
        <f t="shared" si="27"/>
        <v>92109136.081818178</v>
      </c>
      <c r="CY30" s="401">
        <f t="shared" si="28"/>
        <v>76894484.581818178</v>
      </c>
      <c r="CZ30" s="401">
        <f t="shared" si="29"/>
        <v>17685731.453818183</v>
      </c>
      <c r="DA30" s="401">
        <f t="shared" si="30"/>
        <v>109794867.53563637</v>
      </c>
      <c r="DB30" s="401">
        <f t="shared" si="31"/>
        <v>100800</v>
      </c>
      <c r="DC30" s="401">
        <f t="shared" si="32"/>
        <v>109895667.53563637</v>
      </c>
      <c r="DD30" s="406">
        <v>0</v>
      </c>
      <c r="DE30" s="401">
        <f t="shared" si="33"/>
        <v>9210913.6081818175</v>
      </c>
      <c r="DF30" s="401">
        <f t="shared" si="34"/>
        <v>4605456.8040909087</v>
      </c>
      <c r="DG30" s="401">
        <f t="shared" si="35"/>
        <v>96079297.123363644</v>
      </c>
      <c r="DH30" s="401">
        <f t="shared" si="36"/>
        <v>11439156.5</v>
      </c>
      <c r="DI30" s="401">
        <f t="shared" si="37"/>
        <v>84640140.623363644</v>
      </c>
      <c r="DJ30" s="401">
        <f t="shared" si="38"/>
        <v>0</v>
      </c>
      <c r="DL30" s="409">
        <f t="shared" si="39"/>
        <v>6638737.5</v>
      </c>
      <c r="DM30" s="409">
        <f t="shared" si="40"/>
        <v>0</v>
      </c>
    </row>
    <row r="31" spans="1:117" s="56" customFormat="1" ht="21" x14ac:dyDescent="0.2">
      <c r="A31" s="192">
        <f t="shared" si="0"/>
        <v>2655495</v>
      </c>
      <c r="B31" s="137">
        <f>'آبان 1400'!B32</f>
        <v>26</v>
      </c>
      <c r="C31" s="137">
        <f>'آبان 1400'!C32</f>
        <v>26</v>
      </c>
      <c r="D31" s="137">
        <f>'آبان 1400'!D32</f>
        <v>12809</v>
      </c>
      <c r="E31" s="137" t="str">
        <f>'آبان 1400'!E32</f>
        <v>رسول</v>
      </c>
      <c r="F31" s="137" t="str">
        <f>'آبان 1400'!F32</f>
        <v>حسنوند</v>
      </c>
      <c r="G31" s="137" t="str">
        <f>'آبان 1400'!G32</f>
        <v xml:space="preserve">اداری </v>
      </c>
      <c r="H31" s="137" t="str">
        <f>'آبان 1400'!H32</f>
        <v>تهران</v>
      </c>
      <c r="I31" s="137" t="str">
        <f>'آبان 1400'!I32</f>
        <v>124-700-4138246-1</v>
      </c>
      <c r="J31" s="137" t="str">
        <f>'آبان 1400'!J32</f>
        <v>4060934895</v>
      </c>
      <c r="K31" s="137" t="str">
        <f>'آبان 1400'!K32</f>
        <v>0020280036</v>
      </c>
      <c r="L31" s="137" t="str">
        <f>'آبان 1400'!L32</f>
        <v>تهران</v>
      </c>
      <c r="M31" s="137" t="str">
        <f>'آبان 1400'!M32</f>
        <v>اداری- دیپلم</v>
      </c>
      <c r="N31" s="121">
        <f>'آبان 1400'!N32</f>
        <v>0</v>
      </c>
      <c r="O31" s="120">
        <f>'آبان 1400'!O32</f>
        <v>0</v>
      </c>
      <c r="P31" s="122">
        <f>'آبان 1400'!P32</f>
        <v>0</v>
      </c>
      <c r="Q31" s="362">
        <f>'آبان 1400'!Q32</f>
        <v>30</v>
      </c>
      <c r="R31" s="362">
        <f>'آبان 1400'!R32</f>
        <v>55</v>
      </c>
      <c r="S31" s="362">
        <f>'آبان 1400'!S32</f>
        <v>0</v>
      </c>
      <c r="T31" s="362">
        <f>'آبان 1400'!T32</f>
        <v>0</v>
      </c>
      <c r="U31" s="138">
        <f>'آبان 1400'!U32</f>
        <v>0</v>
      </c>
      <c r="V31" s="121">
        <f>'آبان 1400'!W32</f>
        <v>0</v>
      </c>
      <c r="W31" s="122">
        <f>'آبان 1400'!X32</f>
        <v>0</v>
      </c>
      <c r="X31" s="370">
        <f>'آبان 1400'!Y32</f>
        <v>0</v>
      </c>
      <c r="Y31" s="370">
        <f>'آبان 1400'!Z32</f>
        <v>0</v>
      </c>
      <c r="Z31" s="139">
        <f>'آبان 1400'!AA32</f>
        <v>1145360</v>
      </c>
      <c r="AA31" s="139">
        <f>'آبان 1400'!AB32</f>
        <v>0</v>
      </c>
      <c r="AB31" s="139">
        <f>'آبان 1400'!AC32</f>
        <v>1145360</v>
      </c>
      <c r="AC31" s="139">
        <f>'آبان 1400'!AD32</f>
        <v>4500000</v>
      </c>
      <c r="AD31" s="139">
        <f>'آبان 1400'!AE32</f>
        <v>6000000</v>
      </c>
      <c r="AE31" s="140">
        <f>'آبان 1400'!AF32</f>
        <v>218659.63636363638</v>
      </c>
      <c r="AF31" s="123">
        <f>'آبان 1400'!AG32</f>
        <v>34360800</v>
      </c>
      <c r="AG31" s="124">
        <f>'آبان 1400'!AH32</f>
        <v>0</v>
      </c>
      <c r="AH31" s="124">
        <f>'آبان 1400'!AI32</f>
        <v>12026280.000000002</v>
      </c>
      <c r="AI31" s="124">
        <f>'آبان 1400'!AJ32</f>
        <v>0</v>
      </c>
      <c r="AJ31" s="124">
        <f>'آبان 1400'!AK32</f>
        <v>4500000</v>
      </c>
      <c r="AK31" s="124">
        <f>'آبان 1400'!AL32</f>
        <v>6000000</v>
      </c>
      <c r="AL31" s="124">
        <f>'آبان 1400'!AM32</f>
        <v>0</v>
      </c>
      <c r="AM31" s="124">
        <f>'آبان 1400'!AN32</f>
        <v>0</v>
      </c>
      <c r="AN31" s="124">
        <f>'آبان 1400'!AO32</f>
        <v>0</v>
      </c>
      <c r="AO31" s="124">
        <f>'آبان 1400'!AP32</f>
        <v>4000000</v>
      </c>
      <c r="AP31" s="124">
        <f>'آبان 1400'!AQ32</f>
        <v>0</v>
      </c>
      <c r="AQ31" s="124">
        <f>'آبان 1400'!AR32</f>
        <v>0</v>
      </c>
      <c r="AR31" s="124">
        <f>'آبان 1400'!AS32</f>
        <v>0</v>
      </c>
      <c r="AS31" s="379">
        <f>'آبان 1400'!AT32</f>
        <v>0</v>
      </c>
      <c r="AT31" s="372">
        <f t="shared" si="1"/>
        <v>60887080</v>
      </c>
      <c r="AU31" s="174">
        <f>'آبان 1400'!AV32</f>
        <v>42124984.399999999</v>
      </c>
      <c r="AV31" s="142">
        <f>'آبان 1400'!AW32</f>
        <v>60887080</v>
      </c>
      <c r="AW31" s="143">
        <f t="shared" si="2"/>
        <v>4262095.6000000006</v>
      </c>
      <c r="AX31" s="76">
        <f t="shared" si="3"/>
        <v>212498.43999999986</v>
      </c>
      <c r="AY31" s="143">
        <f>'آبان 1400'!AZ32</f>
        <v>0</v>
      </c>
      <c r="AZ31" s="143">
        <f>'آبان 1400'!BA32</f>
        <v>0</v>
      </c>
      <c r="BA31" s="143">
        <f>'آبان 1400'!BB32</f>
        <v>0</v>
      </c>
      <c r="BB31" s="143">
        <f>'آبان 1400'!BC32</f>
        <v>0</v>
      </c>
      <c r="BC31" s="143">
        <f>'آبان 1400'!BD32</f>
        <v>0</v>
      </c>
      <c r="BD31" s="143">
        <f>'آبان 1400'!BE32</f>
        <v>0</v>
      </c>
      <c r="BE31" s="143">
        <f>'آبان 1400'!BF32</f>
        <v>0</v>
      </c>
      <c r="BF31" s="144">
        <f t="shared" si="4"/>
        <v>4474594.04</v>
      </c>
      <c r="BG31" s="141">
        <f t="shared" si="5"/>
        <v>56412485</v>
      </c>
      <c r="BH31" s="145">
        <f t="shared" si="6"/>
        <v>60887080</v>
      </c>
      <c r="BI31" s="128">
        <f t="shared" si="41"/>
        <v>5726800</v>
      </c>
      <c r="BJ31" s="146">
        <f t="shared" si="8"/>
        <v>2863400</v>
      </c>
      <c r="BK31" s="146">
        <f t="shared" si="9"/>
        <v>859020</v>
      </c>
      <c r="BL31" s="147">
        <f t="shared" si="10"/>
        <v>1120000</v>
      </c>
      <c r="BM31" s="383">
        <v>0</v>
      </c>
      <c r="BN31" s="148">
        <f t="shared" si="11"/>
        <v>71456300</v>
      </c>
      <c r="BO31" s="149">
        <f t="shared" si="12"/>
        <v>60887080</v>
      </c>
      <c r="BP31" s="150">
        <f t="shared" si="13"/>
        <v>14004028.4</v>
      </c>
      <c r="BQ31" s="151">
        <f t="shared" si="14"/>
        <v>85460328.400000006</v>
      </c>
      <c r="BR31" s="152">
        <f t="shared" si="15"/>
        <v>100800</v>
      </c>
      <c r="BS31" s="148">
        <f t="shared" si="16"/>
        <v>85561128.400000006</v>
      </c>
      <c r="BT31" s="136">
        <v>0</v>
      </c>
      <c r="BU31" s="149">
        <f t="shared" si="17"/>
        <v>7145630</v>
      </c>
      <c r="BV31" s="153">
        <f t="shared" si="18"/>
        <v>3572815</v>
      </c>
      <c r="BW31" s="134">
        <f t="shared" si="19"/>
        <v>74842683.400000006</v>
      </c>
      <c r="BX31" s="148">
        <f t="shared" si="20"/>
        <v>9449220</v>
      </c>
      <c r="BY31" s="135">
        <f t="shared" si="21"/>
        <v>65393463.400000006</v>
      </c>
      <c r="CD31" s="400">
        <f>'آبان 1400'!AU32</f>
        <v>60887080</v>
      </c>
      <c r="CE31" s="401">
        <f>'آبان 1400'!AV32</f>
        <v>42124984.399999999</v>
      </c>
      <c r="CF31" s="401">
        <f>'آبان 1400'!AW32</f>
        <v>60887080</v>
      </c>
      <c r="CG31" s="401">
        <f>'آبان 1400'!AX32</f>
        <v>4262095.6000000006</v>
      </c>
      <c r="CH31" s="401">
        <f>'آبان 1400'!AY32</f>
        <v>212498.43999999986</v>
      </c>
      <c r="CI31" s="401">
        <f>'آبان 1400'!AZ32</f>
        <v>0</v>
      </c>
      <c r="CJ31" s="401">
        <f>'آبان 1400'!BA32</f>
        <v>0</v>
      </c>
      <c r="CK31" s="401">
        <f>'آبان 1400'!BB32</f>
        <v>0</v>
      </c>
      <c r="CL31" s="401">
        <f>'آبان 1400'!BC32</f>
        <v>0</v>
      </c>
      <c r="CM31" s="401">
        <f>'آبان 1400'!BD32</f>
        <v>0</v>
      </c>
      <c r="CN31" s="401">
        <f>'آبان 1400'!BE32</f>
        <v>0</v>
      </c>
      <c r="CO31" s="401">
        <f>'آبان 1400'!BF32</f>
        <v>0</v>
      </c>
      <c r="CP31" s="401">
        <f>'آبان 1400'!BG32</f>
        <v>4474594.04</v>
      </c>
      <c r="CQ31" s="401">
        <f>'آبان 1400'!BH32</f>
        <v>56412485</v>
      </c>
      <c r="CR31" s="401">
        <f t="shared" si="22"/>
        <v>60887080</v>
      </c>
      <c r="CS31" s="56">
        <f t="shared" si="42"/>
        <v>5726800</v>
      </c>
      <c r="CT31" s="400">
        <f t="shared" si="24"/>
        <v>2863400</v>
      </c>
      <c r="CU31" s="401">
        <f t="shared" si="25"/>
        <v>859020</v>
      </c>
      <c r="CV31" s="401">
        <f t="shared" si="26"/>
        <v>1120000</v>
      </c>
      <c r="CW31" s="56">
        <v>0</v>
      </c>
      <c r="CX31" s="401">
        <f t="shared" si="27"/>
        <v>71456300</v>
      </c>
      <c r="CY31" s="401">
        <f t="shared" si="28"/>
        <v>60887080</v>
      </c>
      <c r="CZ31" s="401">
        <f t="shared" si="29"/>
        <v>14004028.4</v>
      </c>
      <c r="DA31" s="401">
        <f t="shared" si="30"/>
        <v>85460328.400000006</v>
      </c>
      <c r="DB31" s="401">
        <f t="shared" si="31"/>
        <v>100800</v>
      </c>
      <c r="DC31" s="401">
        <f t="shared" si="32"/>
        <v>85561128.400000006</v>
      </c>
      <c r="DD31" s="406">
        <v>0</v>
      </c>
      <c r="DE31" s="401">
        <f t="shared" si="33"/>
        <v>7145630</v>
      </c>
      <c r="DF31" s="401">
        <f t="shared" si="34"/>
        <v>3572815</v>
      </c>
      <c r="DG31" s="401">
        <f t="shared" si="35"/>
        <v>74842683.400000006</v>
      </c>
      <c r="DH31" s="401">
        <f t="shared" si="36"/>
        <v>9449220</v>
      </c>
      <c r="DI31" s="401">
        <f t="shared" si="37"/>
        <v>65393463.400000006</v>
      </c>
      <c r="DJ31" s="401">
        <f t="shared" si="38"/>
        <v>0</v>
      </c>
      <c r="DL31" s="408">
        <f t="shared" si="39"/>
        <v>6638737.5</v>
      </c>
      <c r="DM31" s="408">
        <f t="shared" si="40"/>
        <v>-911937.5</v>
      </c>
    </row>
    <row r="32" spans="1:117" s="56" customFormat="1" ht="21" x14ac:dyDescent="0.2">
      <c r="A32" s="192">
        <f t="shared" si="0"/>
        <v>2655495</v>
      </c>
      <c r="B32" s="137">
        <f>'آبان 1400'!B33</f>
        <v>27</v>
      </c>
      <c r="C32" s="137">
        <f>'آبان 1400'!C33</f>
        <v>27</v>
      </c>
      <c r="D32" s="137">
        <f>'آبان 1400'!D33</f>
        <v>12802</v>
      </c>
      <c r="E32" s="137" t="str">
        <f>'آبان 1400'!E33</f>
        <v xml:space="preserve">زهرا </v>
      </c>
      <c r="F32" s="137" t="str">
        <f>'آبان 1400'!F33</f>
        <v>نکونام</v>
      </c>
      <c r="G32" s="137" t="str">
        <f>'آبان 1400'!G33</f>
        <v xml:space="preserve">اداری </v>
      </c>
      <c r="H32" s="137" t="str">
        <f>'آبان 1400'!H33</f>
        <v>تهران</v>
      </c>
      <c r="I32" s="137" t="str">
        <f>'آبان 1400'!I33</f>
        <v>221-813-13680818-1</v>
      </c>
      <c r="J32" s="137" t="str">
        <f>'آبان 1400'!J33</f>
        <v>4610072211</v>
      </c>
      <c r="K32" s="137" t="str">
        <f>'آبان 1400'!K33</f>
        <v>0012868238</v>
      </c>
      <c r="L32" s="137" t="str">
        <f>'آبان 1400'!L33</f>
        <v>تهران</v>
      </c>
      <c r="M32" s="137" t="str">
        <f>'آبان 1400'!M33</f>
        <v>اداری-کارشناسی ارشد</v>
      </c>
      <c r="N32" s="121">
        <f>'آبان 1400'!N33</f>
        <v>0</v>
      </c>
      <c r="O32" s="120">
        <f>'آبان 1400'!O33</f>
        <v>0</v>
      </c>
      <c r="P32" s="122">
        <f>'آبان 1400'!P33</f>
        <v>0</v>
      </c>
      <c r="Q32" s="362">
        <f>'آبان 1400'!Q33</f>
        <v>30</v>
      </c>
      <c r="R32" s="362">
        <f>'آبان 1400'!R33</f>
        <v>88</v>
      </c>
      <c r="S32" s="362">
        <f>'آبان 1400'!S33</f>
        <v>0</v>
      </c>
      <c r="T32" s="362">
        <f>'آبان 1400'!T33</f>
        <v>0</v>
      </c>
      <c r="U32" s="138">
        <f>'آبان 1400'!U33</f>
        <v>0</v>
      </c>
      <c r="V32" s="121">
        <f>'آبان 1400'!W33</f>
        <v>0</v>
      </c>
      <c r="W32" s="122">
        <f>'آبان 1400'!X33</f>
        <v>0</v>
      </c>
      <c r="X32" s="370">
        <f>'آبان 1400'!Y33</f>
        <v>0</v>
      </c>
      <c r="Y32" s="370">
        <f>'آبان 1400'!Z33</f>
        <v>0</v>
      </c>
      <c r="Z32" s="139">
        <f>'آبان 1400'!AA33</f>
        <v>1642901</v>
      </c>
      <c r="AA32" s="139">
        <f>'آبان 1400'!AB33</f>
        <v>0</v>
      </c>
      <c r="AB32" s="139">
        <f>'آبان 1400'!AC33</f>
        <v>1642901</v>
      </c>
      <c r="AC32" s="139">
        <f>'آبان 1400'!AD33</f>
        <v>4500000</v>
      </c>
      <c r="AD32" s="139">
        <f>'آبان 1400'!AE33</f>
        <v>6000000</v>
      </c>
      <c r="AE32" s="140">
        <f>'آبان 1400'!AF33</f>
        <v>313644.73636363639</v>
      </c>
      <c r="AF32" s="123">
        <f>'آبان 1400'!AG33</f>
        <v>49287030</v>
      </c>
      <c r="AG32" s="124">
        <f>'آبان 1400'!AH33</f>
        <v>0</v>
      </c>
      <c r="AH32" s="124">
        <f>'آبان 1400'!AI33</f>
        <v>27600736.800000001</v>
      </c>
      <c r="AI32" s="124">
        <f>'آبان 1400'!AJ33</f>
        <v>0</v>
      </c>
      <c r="AJ32" s="124">
        <f>'آبان 1400'!AK33</f>
        <v>4500000</v>
      </c>
      <c r="AK32" s="124">
        <f>'آبان 1400'!AL33</f>
        <v>6000000</v>
      </c>
      <c r="AL32" s="124">
        <f>'آبان 1400'!AM33</f>
        <v>0</v>
      </c>
      <c r="AM32" s="124">
        <f>'آبان 1400'!AN33</f>
        <v>0</v>
      </c>
      <c r="AN32" s="124">
        <f>'آبان 1400'!AO33</f>
        <v>0</v>
      </c>
      <c r="AO32" s="124">
        <f>'آبان 1400'!AP33</f>
        <v>4400000</v>
      </c>
      <c r="AP32" s="124">
        <f>'آبان 1400'!AQ33</f>
        <v>0</v>
      </c>
      <c r="AQ32" s="124">
        <f>'آبان 1400'!AR33</f>
        <v>0</v>
      </c>
      <c r="AR32" s="124">
        <f>'آبان 1400'!AS33</f>
        <v>0</v>
      </c>
      <c r="AS32" s="379">
        <f>'آبان 1400'!AT33</f>
        <v>0</v>
      </c>
      <c r="AT32" s="372">
        <f t="shared" si="1"/>
        <v>91787766.799999997</v>
      </c>
      <c r="AU32" s="174">
        <f>'آبان 1400'!AV33</f>
        <v>70462623.123999998</v>
      </c>
      <c r="AV32" s="142">
        <f>'آبان 1400'!AW33</f>
        <v>91787766.799999997</v>
      </c>
      <c r="AW32" s="143">
        <f t="shared" si="2"/>
        <v>6425143.676</v>
      </c>
      <c r="AX32" s="76">
        <f t="shared" si="3"/>
        <v>3046262.3124000002</v>
      </c>
      <c r="AY32" s="143">
        <f>'آبان 1400'!AZ33</f>
        <v>0</v>
      </c>
      <c r="AZ32" s="143">
        <f>'آبان 1400'!BA33</f>
        <v>0</v>
      </c>
      <c r="BA32" s="143">
        <f>'آبان 1400'!BB33</f>
        <v>0</v>
      </c>
      <c r="BB32" s="143">
        <f>'آبان 1400'!BC33</f>
        <v>0</v>
      </c>
      <c r="BC32" s="143">
        <f>'آبان 1400'!BD33</f>
        <v>0</v>
      </c>
      <c r="BD32" s="143">
        <f>'آبان 1400'!BE33</f>
        <v>0</v>
      </c>
      <c r="BE32" s="143">
        <f>'آبان 1400'!BF33</f>
        <v>0</v>
      </c>
      <c r="BF32" s="144">
        <f t="shared" si="4"/>
        <v>9471405.9884000011</v>
      </c>
      <c r="BG32" s="141">
        <f t="shared" si="5"/>
        <v>82316360</v>
      </c>
      <c r="BH32" s="145">
        <f t="shared" si="6"/>
        <v>91787766.799999997</v>
      </c>
      <c r="BI32" s="410">
        <f t="shared" ref="BI32:BI34" si="47">(((885165*30)*3)/12)/30*Q32</f>
        <v>6638737.5</v>
      </c>
      <c r="BJ32" s="146">
        <f t="shared" si="8"/>
        <v>4107252.4999999995</v>
      </c>
      <c r="BK32" s="146">
        <f t="shared" si="9"/>
        <v>1232175.75</v>
      </c>
      <c r="BL32" s="147">
        <f t="shared" si="10"/>
        <v>1120000</v>
      </c>
      <c r="BM32" s="383">
        <v>0</v>
      </c>
      <c r="BN32" s="148">
        <f t="shared" si="11"/>
        <v>104885932.55</v>
      </c>
      <c r="BO32" s="149">
        <f t="shared" si="12"/>
        <v>91787766.799999997</v>
      </c>
      <c r="BP32" s="150">
        <f t="shared" si="13"/>
        <v>21111186.364</v>
      </c>
      <c r="BQ32" s="151">
        <f t="shared" si="14"/>
        <v>125997118.914</v>
      </c>
      <c r="BR32" s="152">
        <f t="shared" si="15"/>
        <v>100800</v>
      </c>
      <c r="BS32" s="148">
        <f t="shared" si="16"/>
        <v>126097918.914</v>
      </c>
      <c r="BT32" s="136">
        <v>0</v>
      </c>
      <c r="BU32" s="149">
        <f t="shared" si="17"/>
        <v>10488593.255000001</v>
      </c>
      <c r="BV32" s="153">
        <f t="shared" si="18"/>
        <v>5244296.6275000004</v>
      </c>
      <c r="BW32" s="134">
        <f t="shared" si="19"/>
        <v>110365029.03150001</v>
      </c>
      <c r="BX32" s="148">
        <f t="shared" si="20"/>
        <v>11978165.75</v>
      </c>
      <c r="BY32" s="135">
        <f t="shared" si="21"/>
        <v>98386863.281500012</v>
      </c>
      <c r="CD32" s="400">
        <f>'آبان 1400'!AU33</f>
        <v>91787766.799999997</v>
      </c>
      <c r="CE32" s="401">
        <f>'آبان 1400'!AV33</f>
        <v>70462623.123999998</v>
      </c>
      <c r="CF32" s="401">
        <f>'آبان 1400'!AW33</f>
        <v>91787766.799999997</v>
      </c>
      <c r="CG32" s="401">
        <f>'آبان 1400'!AX33</f>
        <v>6425143.676</v>
      </c>
      <c r="CH32" s="401">
        <f>'آبان 1400'!AY33</f>
        <v>3046262.3124000002</v>
      </c>
      <c r="CI32" s="401">
        <f>'آبان 1400'!AZ33</f>
        <v>0</v>
      </c>
      <c r="CJ32" s="401">
        <f>'آبان 1400'!BA33</f>
        <v>0</v>
      </c>
      <c r="CK32" s="401">
        <f>'آبان 1400'!BB33</f>
        <v>0</v>
      </c>
      <c r="CL32" s="401">
        <f>'آبان 1400'!BC33</f>
        <v>0</v>
      </c>
      <c r="CM32" s="401">
        <f>'آبان 1400'!BD33</f>
        <v>0</v>
      </c>
      <c r="CN32" s="401">
        <f>'آبان 1400'!BE33</f>
        <v>0</v>
      </c>
      <c r="CO32" s="401">
        <f>'آبان 1400'!BF33</f>
        <v>0</v>
      </c>
      <c r="CP32" s="401">
        <f>'آبان 1400'!BG33</f>
        <v>9471405.9884000011</v>
      </c>
      <c r="CQ32" s="401">
        <f>'آبان 1400'!BH33</f>
        <v>82316360</v>
      </c>
      <c r="CR32" s="401">
        <f t="shared" si="22"/>
        <v>91787766.799999997</v>
      </c>
      <c r="CS32" s="411">
        <f t="shared" ref="CS32:CS34" si="48">(885165*30/12*3)/30*Q32</f>
        <v>6638737.5</v>
      </c>
      <c r="CT32" s="400">
        <f t="shared" si="24"/>
        <v>4107252.4999999995</v>
      </c>
      <c r="CU32" s="401">
        <f t="shared" si="25"/>
        <v>1232175.75</v>
      </c>
      <c r="CV32" s="401">
        <f t="shared" si="26"/>
        <v>1120000</v>
      </c>
      <c r="CW32" s="56">
        <v>0</v>
      </c>
      <c r="CX32" s="401">
        <f t="shared" si="27"/>
        <v>104885932.55</v>
      </c>
      <c r="CY32" s="401">
        <f t="shared" si="28"/>
        <v>91787766.799999997</v>
      </c>
      <c r="CZ32" s="401">
        <f t="shared" si="29"/>
        <v>21111186.364</v>
      </c>
      <c r="DA32" s="401">
        <f t="shared" si="30"/>
        <v>125997118.914</v>
      </c>
      <c r="DB32" s="401">
        <f t="shared" si="31"/>
        <v>100800</v>
      </c>
      <c r="DC32" s="401">
        <f t="shared" si="32"/>
        <v>126097918.914</v>
      </c>
      <c r="DD32" s="406">
        <v>0</v>
      </c>
      <c r="DE32" s="401">
        <f t="shared" si="33"/>
        <v>10488593.255000001</v>
      </c>
      <c r="DF32" s="401">
        <f t="shared" si="34"/>
        <v>5244296.6275000004</v>
      </c>
      <c r="DG32" s="401">
        <f t="shared" si="35"/>
        <v>110365029.03150001</v>
      </c>
      <c r="DH32" s="401">
        <f t="shared" si="36"/>
        <v>11978165.75</v>
      </c>
      <c r="DI32" s="401">
        <f t="shared" si="37"/>
        <v>98386863.281500012</v>
      </c>
      <c r="DJ32" s="401">
        <f t="shared" si="38"/>
        <v>0</v>
      </c>
      <c r="DL32" s="409">
        <f t="shared" si="39"/>
        <v>6638737.5</v>
      </c>
      <c r="DM32" s="409">
        <f t="shared" si="40"/>
        <v>0</v>
      </c>
    </row>
    <row r="33" spans="1:117" s="56" customFormat="1" ht="21" x14ac:dyDescent="0.2">
      <c r="A33" s="192">
        <f t="shared" si="0"/>
        <v>2655495</v>
      </c>
      <c r="B33" s="137">
        <f>'آبان 1400'!B34</f>
        <v>28</v>
      </c>
      <c r="C33" s="137">
        <f>'آبان 1400'!C34</f>
        <v>28</v>
      </c>
      <c r="D33" s="137">
        <f>'آبان 1400'!D34</f>
        <v>12808</v>
      </c>
      <c r="E33" s="137" t="str">
        <f>'آبان 1400'!E34</f>
        <v xml:space="preserve">میثم </v>
      </c>
      <c r="F33" s="137" t="str">
        <f>'آبان 1400'!F34</f>
        <v>حسینی</v>
      </c>
      <c r="G33" s="137" t="str">
        <f>'آبان 1400'!G34</f>
        <v xml:space="preserve">اداری </v>
      </c>
      <c r="H33" s="137" t="str">
        <f>'آبان 1400'!H34</f>
        <v>تهران</v>
      </c>
      <c r="I33" s="137" t="str">
        <f>'آبان 1400'!I34</f>
        <v>124-700-4134569-1</v>
      </c>
      <c r="J33" s="137" t="str">
        <f>'آبان 1400'!J34</f>
        <v>4060817661</v>
      </c>
      <c r="K33" s="137" t="str">
        <f>'آبان 1400'!K34</f>
        <v>0020279792</v>
      </c>
      <c r="L33" s="137" t="str">
        <f>'آبان 1400'!L34</f>
        <v>تهران</v>
      </c>
      <c r="M33" s="137" t="str">
        <f>'آبان 1400'!M34</f>
        <v>اداری-کارشناسی</v>
      </c>
      <c r="N33" s="121">
        <f>'آبان 1400'!N34</f>
        <v>0</v>
      </c>
      <c r="O33" s="120">
        <f>'آبان 1400'!O34</f>
        <v>0</v>
      </c>
      <c r="P33" s="122">
        <f>'آبان 1400'!P34</f>
        <v>0</v>
      </c>
      <c r="Q33" s="362">
        <f>'آبان 1400'!Q34</f>
        <v>30</v>
      </c>
      <c r="R33" s="362">
        <f>'آبان 1400'!R34</f>
        <v>60</v>
      </c>
      <c r="S33" s="362">
        <f>'آبان 1400'!S34</f>
        <v>0</v>
      </c>
      <c r="T33" s="362">
        <f>'آبان 1400'!T34</f>
        <v>0</v>
      </c>
      <c r="U33" s="138">
        <f>'آبان 1400'!U34</f>
        <v>0</v>
      </c>
      <c r="V33" s="121">
        <f>'آبان 1400'!W34</f>
        <v>0</v>
      </c>
      <c r="W33" s="122">
        <f>'آبان 1400'!X34</f>
        <v>0</v>
      </c>
      <c r="X33" s="370">
        <f>'آبان 1400'!Y34</f>
        <v>0</v>
      </c>
      <c r="Y33" s="370">
        <f>'آبان 1400'!Z34</f>
        <v>0</v>
      </c>
      <c r="Z33" s="139">
        <f>'آبان 1400'!AA34</f>
        <v>1477052</v>
      </c>
      <c r="AA33" s="139">
        <f>'آبان 1400'!AB34</f>
        <v>0</v>
      </c>
      <c r="AB33" s="139">
        <f>'آبان 1400'!AC34</f>
        <v>1477052</v>
      </c>
      <c r="AC33" s="139">
        <f>'آبان 1400'!AD34</f>
        <v>4500000</v>
      </c>
      <c r="AD33" s="139">
        <f>'آبان 1400'!AE34</f>
        <v>6000000</v>
      </c>
      <c r="AE33" s="140">
        <f>'آبان 1400'!AF34</f>
        <v>281982.65454545454</v>
      </c>
      <c r="AF33" s="123">
        <f>'آبان 1400'!AG34</f>
        <v>44311560</v>
      </c>
      <c r="AG33" s="124">
        <f>'آبان 1400'!AH34</f>
        <v>0</v>
      </c>
      <c r="AH33" s="124">
        <f>'آبان 1400'!AI34</f>
        <v>16918959.272727273</v>
      </c>
      <c r="AI33" s="124">
        <f>'آبان 1400'!AJ34</f>
        <v>0</v>
      </c>
      <c r="AJ33" s="124">
        <f>'آبان 1400'!AK34</f>
        <v>4500000</v>
      </c>
      <c r="AK33" s="124">
        <f>'آبان 1400'!AL34</f>
        <v>6000000</v>
      </c>
      <c r="AL33" s="124">
        <f>'آبان 1400'!AM34</f>
        <v>0</v>
      </c>
      <c r="AM33" s="124">
        <f>'آبان 1400'!AN34</f>
        <v>0</v>
      </c>
      <c r="AN33" s="124">
        <f>'آبان 1400'!AO34</f>
        <v>0</v>
      </c>
      <c r="AO33" s="124">
        <f>'آبان 1400'!AP34</f>
        <v>4000000</v>
      </c>
      <c r="AP33" s="124">
        <f>'آبان 1400'!AQ34</f>
        <v>0</v>
      </c>
      <c r="AQ33" s="124">
        <f>'آبان 1400'!AR34</f>
        <v>0</v>
      </c>
      <c r="AR33" s="124">
        <f>'آبان 1400'!AS34</f>
        <v>0</v>
      </c>
      <c r="AS33" s="379">
        <f>'آبان 1400'!AT34</f>
        <v>0</v>
      </c>
      <c r="AT33" s="372">
        <f t="shared" si="1"/>
        <v>75730519.272727281</v>
      </c>
      <c r="AU33" s="174">
        <f>'آبان 1400'!AV34</f>
        <v>55929382.923636369</v>
      </c>
      <c r="AV33" s="142">
        <f>'آبان 1400'!AW34</f>
        <v>75730519.272727281</v>
      </c>
      <c r="AW33" s="143">
        <f t="shared" si="2"/>
        <v>5301136.3490909105</v>
      </c>
      <c r="AX33" s="76">
        <f t="shared" si="3"/>
        <v>1592938.2923636371</v>
      </c>
      <c r="AY33" s="143">
        <f>'آبان 1400'!AZ34</f>
        <v>0</v>
      </c>
      <c r="AZ33" s="143">
        <f>'آبان 1400'!BA34</f>
        <v>0</v>
      </c>
      <c r="BA33" s="143">
        <f>'آبان 1400'!BB34</f>
        <v>0</v>
      </c>
      <c r="BB33" s="143">
        <f>'آبان 1400'!BC34</f>
        <v>0</v>
      </c>
      <c r="BC33" s="143">
        <f>'آبان 1400'!BD34</f>
        <v>0</v>
      </c>
      <c r="BD33" s="143">
        <f>'آبان 1400'!BE34</f>
        <v>0</v>
      </c>
      <c r="BE33" s="143">
        <f>'آبان 1400'!BF34</f>
        <v>0</v>
      </c>
      <c r="BF33" s="144">
        <f t="shared" si="4"/>
        <v>6894074.6414545476</v>
      </c>
      <c r="BG33" s="141">
        <f t="shared" si="5"/>
        <v>68836444</v>
      </c>
      <c r="BH33" s="145">
        <f t="shared" si="6"/>
        <v>75730519.272727281</v>
      </c>
      <c r="BI33" s="410">
        <f t="shared" si="47"/>
        <v>6638737.5</v>
      </c>
      <c r="BJ33" s="146">
        <f t="shared" si="8"/>
        <v>3692630</v>
      </c>
      <c r="BK33" s="146">
        <f t="shared" si="9"/>
        <v>1107789</v>
      </c>
      <c r="BL33" s="147">
        <f t="shared" si="10"/>
        <v>1120000</v>
      </c>
      <c r="BM33" s="383">
        <v>0</v>
      </c>
      <c r="BN33" s="148">
        <f t="shared" si="11"/>
        <v>88289675.772727281</v>
      </c>
      <c r="BO33" s="149">
        <f t="shared" si="12"/>
        <v>75730519.272727281</v>
      </c>
      <c r="BP33" s="150">
        <f t="shared" si="13"/>
        <v>17418019.432727274</v>
      </c>
      <c r="BQ33" s="151">
        <f t="shared" si="14"/>
        <v>105707695.20545456</v>
      </c>
      <c r="BR33" s="152">
        <f t="shared" si="15"/>
        <v>100800</v>
      </c>
      <c r="BS33" s="148">
        <f t="shared" si="16"/>
        <v>105808495.20545456</v>
      </c>
      <c r="BT33" s="136">
        <v>0</v>
      </c>
      <c r="BU33" s="149">
        <f t="shared" si="17"/>
        <v>8828967.5772727281</v>
      </c>
      <c r="BV33" s="153">
        <f t="shared" si="18"/>
        <v>4414483.788636364</v>
      </c>
      <c r="BW33" s="134">
        <f t="shared" si="19"/>
        <v>92565043.839545459</v>
      </c>
      <c r="BX33" s="148">
        <f t="shared" si="20"/>
        <v>11439156.5</v>
      </c>
      <c r="BY33" s="135">
        <f t="shared" si="21"/>
        <v>81125887.339545459</v>
      </c>
      <c r="CD33" s="400">
        <f>'آبان 1400'!AU34</f>
        <v>75730519.272727281</v>
      </c>
      <c r="CE33" s="401">
        <f>'آبان 1400'!AV34</f>
        <v>55929382.923636369</v>
      </c>
      <c r="CF33" s="401">
        <f>'آبان 1400'!AW34</f>
        <v>75730519.272727281</v>
      </c>
      <c r="CG33" s="401">
        <f>'آبان 1400'!AX34</f>
        <v>5301136.3490909105</v>
      </c>
      <c r="CH33" s="401">
        <f>'آبان 1400'!AY34</f>
        <v>1592938.2923636371</v>
      </c>
      <c r="CI33" s="401">
        <f>'آبان 1400'!AZ34</f>
        <v>0</v>
      </c>
      <c r="CJ33" s="401">
        <f>'آبان 1400'!BA34</f>
        <v>0</v>
      </c>
      <c r="CK33" s="401">
        <f>'آبان 1400'!BB34</f>
        <v>0</v>
      </c>
      <c r="CL33" s="401">
        <f>'آبان 1400'!BC34</f>
        <v>0</v>
      </c>
      <c r="CM33" s="401">
        <f>'آبان 1400'!BD34</f>
        <v>0</v>
      </c>
      <c r="CN33" s="401">
        <f>'آبان 1400'!BE34</f>
        <v>0</v>
      </c>
      <c r="CO33" s="401">
        <f>'آبان 1400'!BF34</f>
        <v>0</v>
      </c>
      <c r="CP33" s="401">
        <f>'آبان 1400'!BG34</f>
        <v>6894074.6414545476</v>
      </c>
      <c r="CQ33" s="401">
        <f>'آبان 1400'!BH34</f>
        <v>68836444</v>
      </c>
      <c r="CR33" s="401">
        <f t="shared" si="22"/>
        <v>75730519.272727281</v>
      </c>
      <c r="CS33" s="411">
        <f t="shared" si="48"/>
        <v>6638737.5</v>
      </c>
      <c r="CT33" s="400">
        <f t="shared" si="24"/>
        <v>3692630</v>
      </c>
      <c r="CU33" s="401">
        <f t="shared" si="25"/>
        <v>1107789</v>
      </c>
      <c r="CV33" s="401">
        <f t="shared" si="26"/>
        <v>1120000</v>
      </c>
      <c r="CW33" s="56">
        <v>0</v>
      </c>
      <c r="CX33" s="401">
        <f t="shared" si="27"/>
        <v>88289675.772727281</v>
      </c>
      <c r="CY33" s="401">
        <f t="shared" si="28"/>
        <v>75730519.272727281</v>
      </c>
      <c r="CZ33" s="401">
        <f t="shared" si="29"/>
        <v>17418019.432727274</v>
      </c>
      <c r="DA33" s="401">
        <f t="shared" si="30"/>
        <v>105707695.20545456</v>
      </c>
      <c r="DB33" s="401">
        <f t="shared" si="31"/>
        <v>100800</v>
      </c>
      <c r="DC33" s="401">
        <f t="shared" si="32"/>
        <v>105808495.20545456</v>
      </c>
      <c r="DD33" s="406">
        <v>0</v>
      </c>
      <c r="DE33" s="401">
        <f t="shared" si="33"/>
        <v>8828967.5772727281</v>
      </c>
      <c r="DF33" s="401">
        <f t="shared" si="34"/>
        <v>4414483.788636364</v>
      </c>
      <c r="DG33" s="401">
        <f t="shared" si="35"/>
        <v>92565043.839545459</v>
      </c>
      <c r="DH33" s="401">
        <f t="shared" si="36"/>
        <v>11439156.5</v>
      </c>
      <c r="DI33" s="401">
        <f t="shared" si="37"/>
        <v>81125887.339545459</v>
      </c>
      <c r="DJ33" s="401">
        <f t="shared" si="38"/>
        <v>0</v>
      </c>
      <c r="DL33" s="409">
        <f t="shared" si="39"/>
        <v>6638737.5</v>
      </c>
      <c r="DM33" s="409">
        <f t="shared" si="40"/>
        <v>0</v>
      </c>
    </row>
    <row r="34" spans="1:117" s="56" customFormat="1" ht="21" x14ac:dyDescent="0.2">
      <c r="A34" s="192">
        <f t="shared" si="0"/>
        <v>2655495</v>
      </c>
      <c r="B34" s="137">
        <f>'آبان 1400'!B35</f>
        <v>29</v>
      </c>
      <c r="C34" s="137">
        <f>'آبان 1400'!C35</f>
        <v>29</v>
      </c>
      <c r="D34" s="137">
        <f>'آبان 1400'!D35</f>
        <v>12816</v>
      </c>
      <c r="E34" s="137" t="str">
        <f>'آبان 1400'!E35</f>
        <v>علی</v>
      </c>
      <c r="F34" s="137" t="str">
        <f>'آبان 1400'!F35</f>
        <v>بیات احمدی</v>
      </c>
      <c r="G34" s="137" t="str">
        <f>'آبان 1400'!G35</f>
        <v xml:space="preserve">اداری </v>
      </c>
      <c r="H34" s="137" t="str">
        <f>'آبان 1400'!H35</f>
        <v>تهران</v>
      </c>
      <c r="I34" s="137" t="str">
        <f>'آبان 1400'!I35</f>
        <v>124-700-4163505-1</v>
      </c>
      <c r="J34" s="137" t="str">
        <f>'آبان 1400'!J35</f>
        <v>0017025974</v>
      </c>
      <c r="K34" s="137" t="str">
        <f>'آبان 1400'!K35</f>
        <v>0012868429</v>
      </c>
      <c r="L34" s="137" t="str">
        <f>'آبان 1400'!L35</f>
        <v>تهران</v>
      </c>
      <c r="M34" s="137" t="str">
        <f>'آبان 1400'!M35</f>
        <v>اداری-کارشناسی</v>
      </c>
      <c r="N34" s="121">
        <f>'آبان 1400'!N35</f>
        <v>0</v>
      </c>
      <c r="O34" s="120">
        <f>'آبان 1400'!O35</f>
        <v>0</v>
      </c>
      <c r="P34" s="122">
        <f>'آبان 1400'!P35</f>
        <v>0</v>
      </c>
      <c r="Q34" s="362">
        <f>'آبان 1400'!Q35</f>
        <v>30</v>
      </c>
      <c r="R34" s="362">
        <f>'آبان 1400'!R35</f>
        <v>100</v>
      </c>
      <c r="S34" s="362">
        <f>'آبان 1400'!S35</f>
        <v>0</v>
      </c>
      <c r="T34" s="362">
        <f>'آبان 1400'!T35</f>
        <v>0</v>
      </c>
      <c r="U34" s="138">
        <f>'آبان 1400'!U35</f>
        <v>0</v>
      </c>
      <c r="V34" s="121">
        <f>'آبان 1400'!W35</f>
        <v>0</v>
      </c>
      <c r="W34" s="122">
        <f>'آبان 1400'!X35</f>
        <v>0</v>
      </c>
      <c r="X34" s="370">
        <f>'آبان 1400'!Y35</f>
        <v>0</v>
      </c>
      <c r="Y34" s="370">
        <f>'آبان 1400'!Z35</f>
        <v>0</v>
      </c>
      <c r="Z34" s="139">
        <f>'آبان 1400'!AA35</f>
        <v>1477052</v>
      </c>
      <c r="AA34" s="139">
        <f>'آبان 1400'!AB35</f>
        <v>0</v>
      </c>
      <c r="AB34" s="139">
        <f>'آبان 1400'!AC35</f>
        <v>1477052</v>
      </c>
      <c r="AC34" s="139">
        <f>'آبان 1400'!AD35</f>
        <v>4500000</v>
      </c>
      <c r="AD34" s="139">
        <f>'آبان 1400'!AE35</f>
        <v>6000000</v>
      </c>
      <c r="AE34" s="140">
        <f>'آبان 1400'!AF35</f>
        <v>281982.65454545454</v>
      </c>
      <c r="AF34" s="123">
        <f>'آبان 1400'!AG35</f>
        <v>44311560</v>
      </c>
      <c r="AG34" s="124">
        <f>'آبان 1400'!AH35</f>
        <v>0</v>
      </c>
      <c r="AH34" s="124">
        <f>'آبان 1400'!AI35</f>
        <v>28198265.454545453</v>
      </c>
      <c r="AI34" s="124">
        <f>'آبان 1400'!AJ35</f>
        <v>0</v>
      </c>
      <c r="AJ34" s="124">
        <f>'آبان 1400'!AK35</f>
        <v>4500000</v>
      </c>
      <c r="AK34" s="124">
        <f>'آبان 1400'!AL35</f>
        <v>6000000</v>
      </c>
      <c r="AL34" s="124">
        <f>'آبان 1400'!AM35</f>
        <v>0</v>
      </c>
      <c r="AM34" s="124">
        <f>'آبان 1400'!AN35</f>
        <v>0</v>
      </c>
      <c r="AN34" s="124">
        <f>'آبان 1400'!AO35</f>
        <v>0</v>
      </c>
      <c r="AO34" s="124">
        <f>'آبان 1400'!AP35</f>
        <v>3600000</v>
      </c>
      <c r="AP34" s="124">
        <f>'آبان 1400'!AQ35</f>
        <v>0</v>
      </c>
      <c r="AQ34" s="124">
        <f>'آبان 1400'!AR35</f>
        <v>0</v>
      </c>
      <c r="AR34" s="124">
        <f>'آبان 1400'!AS35</f>
        <v>0</v>
      </c>
      <c r="AS34" s="379">
        <f>'آبان 1400'!AT35</f>
        <v>0</v>
      </c>
      <c r="AT34" s="372">
        <f t="shared" si="1"/>
        <v>86609825.454545453</v>
      </c>
      <c r="AU34" s="174">
        <f>'آبان 1400'!AV35</f>
        <v>66447137.672727272</v>
      </c>
      <c r="AV34" s="142">
        <f>'آبان 1400'!AW35</f>
        <v>86609825.454545453</v>
      </c>
      <c r="AW34" s="143">
        <f t="shared" si="2"/>
        <v>6062687.7818181822</v>
      </c>
      <c r="AX34" s="76">
        <f t="shared" si="3"/>
        <v>2644713.7672727276</v>
      </c>
      <c r="AY34" s="143">
        <f>'آبان 1400'!AZ35</f>
        <v>0</v>
      </c>
      <c r="AZ34" s="143">
        <f>'آبان 1400'!BA35</f>
        <v>0</v>
      </c>
      <c r="BA34" s="143">
        <f>'آبان 1400'!BB35</f>
        <v>0</v>
      </c>
      <c r="BB34" s="143">
        <f>'آبان 1400'!BC35</f>
        <v>0</v>
      </c>
      <c r="BC34" s="143">
        <f>'آبان 1400'!BD35</f>
        <v>0</v>
      </c>
      <c r="BD34" s="143">
        <f>'آبان 1400'!BE35</f>
        <v>0</v>
      </c>
      <c r="BE34" s="143">
        <f>'آبان 1400'!BF35</f>
        <v>0</v>
      </c>
      <c r="BF34" s="144">
        <f t="shared" si="4"/>
        <v>8707401.5490909107</v>
      </c>
      <c r="BG34" s="141">
        <f t="shared" si="5"/>
        <v>77902423</v>
      </c>
      <c r="BH34" s="145">
        <f t="shared" si="6"/>
        <v>86609825.454545453</v>
      </c>
      <c r="BI34" s="410">
        <f t="shared" si="47"/>
        <v>6638737.5</v>
      </c>
      <c r="BJ34" s="146">
        <f t="shared" si="8"/>
        <v>3692630</v>
      </c>
      <c r="BK34" s="146">
        <f t="shared" si="9"/>
        <v>1107789</v>
      </c>
      <c r="BL34" s="147">
        <f t="shared" si="10"/>
        <v>1120000</v>
      </c>
      <c r="BM34" s="383">
        <v>0</v>
      </c>
      <c r="BN34" s="148">
        <f t="shared" si="11"/>
        <v>99168981.954545453</v>
      </c>
      <c r="BO34" s="149">
        <f t="shared" si="12"/>
        <v>86609825.454545453</v>
      </c>
      <c r="BP34" s="150">
        <f t="shared" si="13"/>
        <v>19920259.854545455</v>
      </c>
      <c r="BQ34" s="151">
        <f t="shared" si="14"/>
        <v>119089241.80909091</v>
      </c>
      <c r="BR34" s="152">
        <f t="shared" si="15"/>
        <v>100800</v>
      </c>
      <c r="BS34" s="148">
        <f t="shared" si="16"/>
        <v>119190041.80909091</v>
      </c>
      <c r="BT34" s="136">
        <v>0</v>
      </c>
      <c r="BU34" s="149">
        <f t="shared" si="17"/>
        <v>9916898.1954545453</v>
      </c>
      <c r="BV34" s="153">
        <f t="shared" si="18"/>
        <v>4958449.0977272727</v>
      </c>
      <c r="BW34" s="134">
        <f t="shared" si="19"/>
        <v>104314694.51590909</v>
      </c>
      <c r="BX34" s="148">
        <f t="shared" si="20"/>
        <v>11439156.5</v>
      </c>
      <c r="BY34" s="135">
        <f t="shared" si="21"/>
        <v>92875538.015909091</v>
      </c>
      <c r="CD34" s="400">
        <f>'آبان 1400'!AU35</f>
        <v>86609825.454545453</v>
      </c>
      <c r="CE34" s="401">
        <f>'آبان 1400'!AV35</f>
        <v>66447137.672727272</v>
      </c>
      <c r="CF34" s="401">
        <f>'آبان 1400'!AW35</f>
        <v>86609825.454545453</v>
      </c>
      <c r="CG34" s="401">
        <f>'آبان 1400'!AX35</f>
        <v>6062687.7818181822</v>
      </c>
      <c r="CH34" s="401">
        <f>'آبان 1400'!AY35</f>
        <v>2644713.7672727276</v>
      </c>
      <c r="CI34" s="401">
        <f>'آبان 1400'!AZ35</f>
        <v>0</v>
      </c>
      <c r="CJ34" s="401">
        <f>'آبان 1400'!BA35</f>
        <v>0</v>
      </c>
      <c r="CK34" s="401">
        <f>'آبان 1400'!BB35</f>
        <v>0</v>
      </c>
      <c r="CL34" s="401">
        <f>'آبان 1400'!BC35</f>
        <v>0</v>
      </c>
      <c r="CM34" s="401">
        <f>'آبان 1400'!BD35</f>
        <v>0</v>
      </c>
      <c r="CN34" s="401">
        <f>'آبان 1400'!BE35</f>
        <v>0</v>
      </c>
      <c r="CO34" s="401">
        <f>'آبان 1400'!BF35</f>
        <v>0</v>
      </c>
      <c r="CP34" s="401">
        <f>'آبان 1400'!BG35</f>
        <v>8707401.5490909107</v>
      </c>
      <c r="CQ34" s="401">
        <f>'آبان 1400'!BH35</f>
        <v>77902423</v>
      </c>
      <c r="CR34" s="401">
        <f t="shared" si="22"/>
        <v>86609825.454545453</v>
      </c>
      <c r="CS34" s="411">
        <f t="shared" si="48"/>
        <v>6638737.5</v>
      </c>
      <c r="CT34" s="400">
        <f t="shared" si="24"/>
        <v>3692630</v>
      </c>
      <c r="CU34" s="401">
        <f t="shared" si="25"/>
        <v>1107789</v>
      </c>
      <c r="CV34" s="401">
        <f t="shared" si="26"/>
        <v>1120000</v>
      </c>
      <c r="CW34" s="56">
        <v>0</v>
      </c>
      <c r="CX34" s="401">
        <f t="shared" si="27"/>
        <v>99168981.954545453</v>
      </c>
      <c r="CY34" s="401">
        <f t="shared" si="28"/>
        <v>86609825.454545453</v>
      </c>
      <c r="CZ34" s="401">
        <f t="shared" si="29"/>
        <v>19920259.854545455</v>
      </c>
      <c r="DA34" s="401">
        <f t="shared" si="30"/>
        <v>119089241.80909091</v>
      </c>
      <c r="DB34" s="401">
        <f t="shared" si="31"/>
        <v>100800</v>
      </c>
      <c r="DC34" s="401">
        <f t="shared" si="32"/>
        <v>119190041.80909091</v>
      </c>
      <c r="DD34" s="406">
        <v>0</v>
      </c>
      <c r="DE34" s="401">
        <f t="shared" si="33"/>
        <v>9916898.1954545453</v>
      </c>
      <c r="DF34" s="401">
        <f t="shared" si="34"/>
        <v>4958449.0977272727</v>
      </c>
      <c r="DG34" s="401">
        <f t="shared" si="35"/>
        <v>104314694.51590909</v>
      </c>
      <c r="DH34" s="401">
        <f t="shared" si="36"/>
        <v>11439156.5</v>
      </c>
      <c r="DI34" s="401">
        <f t="shared" si="37"/>
        <v>92875538.015909091</v>
      </c>
      <c r="DJ34" s="401">
        <f t="shared" si="38"/>
        <v>0</v>
      </c>
      <c r="DL34" s="409">
        <f t="shared" si="39"/>
        <v>6638737.5</v>
      </c>
      <c r="DM34" s="409">
        <f t="shared" si="40"/>
        <v>0</v>
      </c>
    </row>
    <row r="35" spans="1:117" s="56" customFormat="1" ht="21" x14ac:dyDescent="0.2">
      <c r="A35" s="192">
        <f t="shared" si="0"/>
        <v>2655495</v>
      </c>
      <c r="B35" s="137">
        <f>'آبان 1400'!B36</f>
        <v>30</v>
      </c>
      <c r="C35" s="137">
        <f>'آبان 1400'!C36</f>
        <v>30</v>
      </c>
      <c r="D35" s="137">
        <f>'آبان 1400'!D36</f>
        <v>12817</v>
      </c>
      <c r="E35" s="137" t="str">
        <f>'آبان 1400'!E36</f>
        <v>غلامحسین</v>
      </c>
      <c r="F35" s="137" t="str">
        <f>'آبان 1400'!F36</f>
        <v>قزوینی</v>
      </c>
      <c r="G35" s="137" t="str">
        <f>'آبان 1400'!G36</f>
        <v xml:space="preserve">اداری </v>
      </c>
      <c r="H35" s="137" t="str">
        <f>'آبان 1400'!H36</f>
        <v>تهران</v>
      </c>
      <c r="I35" s="137" t="str">
        <f>'آبان 1400'!I36</f>
        <v>124-700-4180623-1</v>
      </c>
      <c r="J35" s="137" t="str">
        <f>'آبان 1400'!J36</f>
        <v>0015379566</v>
      </c>
      <c r="K35" s="137" t="str">
        <f>'آبان 1400'!K36</f>
        <v>0012868467</v>
      </c>
      <c r="L35" s="137" t="str">
        <f>'آبان 1400'!L36</f>
        <v>تهران</v>
      </c>
      <c r="M35" s="137" t="str">
        <f>'آبان 1400'!M36</f>
        <v>اداری- دیپلم</v>
      </c>
      <c r="N35" s="121">
        <f>'آبان 1400'!N36</f>
        <v>0</v>
      </c>
      <c r="O35" s="120">
        <f>'آبان 1400'!O36</f>
        <v>0</v>
      </c>
      <c r="P35" s="122">
        <f>'آبان 1400'!P36</f>
        <v>0</v>
      </c>
      <c r="Q35" s="362">
        <f>'آبان 1400'!Q36</f>
        <v>30</v>
      </c>
      <c r="R35" s="362">
        <f>'آبان 1400'!R36</f>
        <v>120</v>
      </c>
      <c r="S35" s="362">
        <f>'آبان 1400'!S36</f>
        <v>0</v>
      </c>
      <c r="T35" s="362">
        <f>'آبان 1400'!T36</f>
        <v>0</v>
      </c>
      <c r="U35" s="138">
        <f>'آبان 1400'!U36</f>
        <v>0</v>
      </c>
      <c r="V35" s="121">
        <f>'آبان 1400'!W36</f>
        <v>0</v>
      </c>
      <c r="W35" s="122">
        <f>'آبان 1400'!X36</f>
        <v>0</v>
      </c>
      <c r="X35" s="370">
        <f>'آبان 1400'!Y36</f>
        <v>0</v>
      </c>
      <c r="Y35" s="370">
        <f>'آبان 1400'!Z36</f>
        <v>0</v>
      </c>
      <c r="Z35" s="139">
        <f>'آبان 1400'!AA36</f>
        <v>1145360</v>
      </c>
      <c r="AA35" s="139">
        <f>'آبان 1400'!AB36</f>
        <v>0</v>
      </c>
      <c r="AB35" s="139">
        <f>'آبان 1400'!AC36</f>
        <v>1145360</v>
      </c>
      <c r="AC35" s="139">
        <f>'آبان 1400'!AD36</f>
        <v>4500000</v>
      </c>
      <c r="AD35" s="139">
        <f>'آبان 1400'!AE36</f>
        <v>6000000</v>
      </c>
      <c r="AE35" s="140">
        <f>'آبان 1400'!AF36</f>
        <v>218659.63636363638</v>
      </c>
      <c r="AF35" s="123">
        <f>'آبان 1400'!AG36</f>
        <v>34360800</v>
      </c>
      <c r="AG35" s="124">
        <f>'آبان 1400'!AH36</f>
        <v>0</v>
      </c>
      <c r="AH35" s="124">
        <f>'آبان 1400'!AI36</f>
        <v>26239156.363636367</v>
      </c>
      <c r="AI35" s="124">
        <f>'آبان 1400'!AJ36</f>
        <v>0</v>
      </c>
      <c r="AJ35" s="124">
        <f>'آبان 1400'!AK36</f>
        <v>4500000</v>
      </c>
      <c r="AK35" s="124">
        <f>'آبان 1400'!AL36</f>
        <v>6000000</v>
      </c>
      <c r="AL35" s="124">
        <f>'آبان 1400'!AM36</f>
        <v>0</v>
      </c>
      <c r="AM35" s="124">
        <f>'آبان 1400'!AN36</f>
        <v>0</v>
      </c>
      <c r="AN35" s="124">
        <f>'آبان 1400'!AO36</f>
        <v>0</v>
      </c>
      <c r="AO35" s="124">
        <f>'آبان 1400'!AP36</f>
        <v>4400000</v>
      </c>
      <c r="AP35" s="124">
        <f>'آبان 1400'!AQ36</f>
        <v>0</v>
      </c>
      <c r="AQ35" s="124">
        <f>'آبان 1400'!AR36</f>
        <v>0</v>
      </c>
      <c r="AR35" s="124">
        <f>'آبان 1400'!AS36</f>
        <v>0</v>
      </c>
      <c r="AS35" s="379">
        <f>'آبان 1400'!AT36</f>
        <v>0</v>
      </c>
      <c r="AT35" s="372">
        <f t="shared" si="1"/>
        <v>75499956.363636374</v>
      </c>
      <c r="AU35" s="174">
        <f>'آبان 1400'!AV36</f>
        <v>55314959.418181829</v>
      </c>
      <c r="AV35" s="142">
        <f>'آبان 1400'!AW36</f>
        <v>75499956.363636374</v>
      </c>
      <c r="AW35" s="143">
        <f t="shared" si="2"/>
        <v>5284996.9454545472</v>
      </c>
      <c r="AX35" s="76">
        <f t="shared" si="3"/>
        <v>1531495.9418181831</v>
      </c>
      <c r="AY35" s="143">
        <f>'آبان 1400'!AZ36</f>
        <v>0</v>
      </c>
      <c r="AZ35" s="143">
        <f>'آبان 1400'!BA36</f>
        <v>0</v>
      </c>
      <c r="BA35" s="143">
        <f>'آبان 1400'!BB36</f>
        <v>0</v>
      </c>
      <c r="BB35" s="143">
        <f>'آبان 1400'!BC36</f>
        <v>0</v>
      </c>
      <c r="BC35" s="143">
        <f>'آبان 1400'!BD36</f>
        <v>0</v>
      </c>
      <c r="BD35" s="143">
        <f>'آبان 1400'!BE36</f>
        <v>0</v>
      </c>
      <c r="BE35" s="143">
        <f>'آبان 1400'!BF36</f>
        <v>0</v>
      </c>
      <c r="BF35" s="144">
        <f t="shared" si="4"/>
        <v>6816492.8872727305</v>
      </c>
      <c r="BG35" s="141">
        <f t="shared" si="5"/>
        <v>68683463</v>
      </c>
      <c r="BH35" s="145">
        <f t="shared" si="6"/>
        <v>75499956.363636374</v>
      </c>
      <c r="BI35" s="128">
        <f t="shared" si="41"/>
        <v>5726800</v>
      </c>
      <c r="BJ35" s="146">
        <f t="shared" si="8"/>
        <v>2863400</v>
      </c>
      <c r="BK35" s="146">
        <f t="shared" si="9"/>
        <v>859020</v>
      </c>
      <c r="BL35" s="147">
        <f t="shared" si="10"/>
        <v>1120000</v>
      </c>
      <c r="BM35" s="383">
        <v>0</v>
      </c>
      <c r="BN35" s="148">
        <f t="shared" si="11"/>
        <v>86069176.363636374</v>
      </c>
      <c r="BO35" s="149">
        <f t="shared" si="12"/>
        <v>75499956.363636374</v>
      </c>
      <c r="BP35" s="150">
        <f t="shared" si="13"/>
        <v>17364989.963636369</v>
      </c>
      <c r="BQ35" s="151">
        <f t="shared" si="14"/>
        <v>103434166.32727274</v>
      </c>
      <c r="BR35" s="152">
        <f t="shared" si="15"/>
        <v>100800</v>
      </c>
      <c r="BS35" s="148">
        <f t="shared" si="16"/>
        <v>103534966.32727274</v>
      </c>
      <c r="BT35" s="136">
        <v>0</v>
      </c>
      <c r="BU35" s="149">
        <f t="shared" si="17"/>
        <v>8606917.6363636386</v>
      </c>
      <c r="BV35" s="153">
        <f t="shared" si="18"/>
        <v>4303458.8181818193</v>
      </c>
      <c r="BW35" s="134">
        <f t="shared" si="19"/>
        <v>90624589.87272729</v>
      </c>
      <c r="BX35" s="148">
        <f t="shared" si="20"/>
        <v>9449220</v>
      </c>
      <c r="BY35" s="135">
        <f t="shared" si="21"/>
        <v>81175369.87272729</v>
      </c>
      <c r="CD35" s="400">
        <f>'آبان 1400'!AU36</f>
        <v>75499956.363636374</v>
      </c>
      <c r="CE35" s="401">
        <f>'آبان 1400'!AV36</f>
        <v>55314959.418181829</v>
      </c>
      <c r="CF35" s="401">
        <f>'آبان 1400'!AW36</f>
        <v>75499956.363636374</v>
      </c>
      <c r="CG35" s="401">
        <f>'آبان 1400'!AX36</f>
        <v>5284996.9454545472</v>
      </c>
      <c r="CH35" s="401">
        <f>'آبان 1400'!AY36</f>
        <v>1531495.9418181831</v>
      </c>
      <c r="CI35" s="401">
        <f>'آبان 1400'!AZ36</f>
        <v>0</v>
      </c>
      <c r="CJ35" s="401">
        <f>'آبان 1400'!BA36</f>
        <v>0</v>
      </c>
      <c r="CK35" s="401">
        <f>'آبان 1400'!BB36</f>
        <v>0</v>
      </c>
      <c r="CL35" s="401">
        <f>'آبان 1400'!BC36</f>
        <v>0</v>
      </c>
      <c r="CM35" s="401">
        <f>'آبان 1400'!BD36</f>
        <v>0</v>
      </c>
      <c r="CN35" s="401">
        <f>'آبان 1400'!BE36</f>
        <v>0</v>
      </c>
      <c r="CO35" s="401">
        <f>'آبان 1400'!BF36</f>
        <v>0</v>
      </c>
      <c r="CP35" s="401">
        <f>'آبان 1400'!BG36</f>
        <v>6816492.8872727305</v>
      </c>
      <c r="CQ35" s="401">
        <f>'آبان 1400'!BH36</f>
        <v>68683463</v>
      </c>
      <c r="CR35" s="401">
        <f t="shared" si="22"/>
        <v>75499956.363636374</v>
      </c>
      <c r="CS35" s="56">
        <f t="shared" si="42"/>
        <v>5726800</v>
      </c>
      <c r="CT35" s="400">
        <f t="shared" si="24"/>
        <v>2863400</v>
      </c>
      <c r="CU35" s="401">
        <f t="shared" si="25"/>
        <v>859020</v>
      </c>
      <c r="CV35" s="401">
        <f t="shared" si="26"/>
        <v>1120000</v>
      </c>
      <c r="CW35" s="56">
        <v>0</v>
      </c>
      <c r="CX35" s="401">
        <f t="shared" si="27"/>
        <v>86069176.363636374</v>
      </c>
      <c r="CY35" s="401">
        <f t="shared" si="28"/>
        <v>75499956.363636374</v>
      </c>
      <c r="CZ35" s="401">
        <f t="shared" si="29"/>
        <v>17364989.963636369</v>
      </c>
      <c r="DA35" s="401">
        <f t="shared" si="30"/>
        <v>103434166.32727274</v>
      </c>
      <c r="DB35" s="401">
        <f t="shared" si="31"/>
        <v>100800</v>
      </c>
      <c r="DC35" s="401">
        <f t="shared" si="32"/>
        <v>103534966.32727274</v>
      </c>
      <c r="DD35" s="406">
        <v>0</v>
      </c>
      <c r="DE35" s="401">
        <f t="shared" si="33"/>
        <v>8606917.6363636386</v>
      </c>
      <c r="DF35" s="401">
        <f t="shared" si="34"/>
        <v>4303458.8181818193</v>
      </c>
      <c r="DG35" s="401">
        <f t="shared" si="35"/>
        <v>90624589.87272729</v>
      </c>
      <c r="DH35" s="401">
        <f t="shared" si="36"/>
        <v>9449220</v>
      </c>
      <c r="DI35" s="401">
        <f t="shared" si="37"/>
        <v>81175369.87272729</v>
      </c>
      <c r="DJ35" s="401">
        <f t="shared" si="38"/>
        <v>0</v>
      </c>
      <c r="DL35" s="408">
        <f t="shared" si="39"/>
        <v>6638737.5</v>
      </c>
      <c r="DM35" s="408">
        <f t="shared" si="40"/>
        <v>-911937.5</v>
      </c>
    </row>
    <row r="36" spans="1:117" s="56" customFormat="1" ht="21" x14ac:dyDescent="0.2">
      <c r="A36" s="192">
        <f t="shared" si="0"/>
        <v>2655495</v>
      </c>
      <c r="B36" s="137">
        <f>'آبان 1400'!B37</f>
        <v>31</v>
      </c>
      <c r="C36" s="137">
        <f>'آبان 1400'!C37</f>
        <v>31</v>
      </c>
      <c r="D36" s="137">
        <f>'آبان 1400'!D37</f>
        <v>12806</v>
      </c>
      <c r="E36" s="137" t="str">
        <f>'آبان 1400'!E37</f>
        <v>محسن</v>
      </c>
      <c r="F36" s="137" t="str">
        <f>'آبان 1400'!F37</f>
        <v>خطیبی</v>
      </c>
      <c r="G36" s="137" t="str">
        <f>'آبان 1400'!G37</f>
        <v xml:space="preserve">اداری </v>
      </c>
      <c r="H36" s="137" t="str">
        <f>'آبان 1400'!H37</f>
        <v>تهران</v>
      </c>
      <c r="I36" s="137" t="str">
        <f>'آبان 1400'!I37</f>
        <v>124-700-4255218-1</v>
      </c>
      <c r="J36" s="137" t="str">
        <f>'آبان 1400'!J37</f>
        <v>4570125670</v>
      </c>
      <c r="K36" s="137" t="str">
        <f>'آبان 1400'!K37</f>
        <v>0015160090</v>
      </c>
      <c r="L36" s="137" t="str">
        <f>'آبان 1400'!L37</f>
        <v>تهران</v>
      </c>
      <c r="M36" s="137" t="str">
        <f>'آبان 1400'!M37</f>
        <v>اداری-کارشناسی ارشد</v>
      </c>
      <c r="N36" s="121">
        <f>'آبان 1400'!N37</f>
        <v>0</v>
      </c>
      <c r="O36" s="120">
        <f>'آبان 1400'!O37</f>
        <v>0</v>
      </c>
      <c r="P36" s="122">
        <f>'آبان 1400'!P37</f>
        <v>0</v>
      </c>
      <c r="Q36" s="362">
        <f>'آبان 1400'!Q37</f>
        <v>30</v>
      </c>
      <c r="R36" s="362">
        <f>'آبان 1400'!R37</f>
        <v>65</v>
      </c>
      <c r="S36" s="362">
        <f>'آبان 1400'!S37</f>
        <v>0</v>
      </c>
      <c r="T36" s="362">
        <f>'آبان 1400'!T37</f>
        <v>0</v>
      </c>
      <c r="U36" s="138">
        <f>'آبان 1400'!U37</f>
        <v>0</v>
      </c>
      <c r="V36" s="121">
        <f>'آبان 1400'!W37</f>
        <v>0</v>
      </c>
      <c r="W36" s="122">
        <f>'آبان 1400'!X37</f>
        <v>0</v>
      </c>
      <c r="X36" s="370">
        <f>'آبان 1400'!Y37</f>
        <v>0</v>
      </c>
      <c r="Y36" s="370">
        <f>'آبان 1400'!Z37</f>
        <v>0</v>
      </c>
      <c r="Z36" s="139">
        <f>'آبان 1400'!AA37</f>
        <v>1642901</v>
      </c>
      <c r="AA36" s="139">
        <f>'آبان 1400'!AB37</f>
        <v>0</v>
      </c>
      <c r="AB36" s="139">
        <f>'آبان 1400'!AC37</f>
        <v>1642901</v>
      </c>
      <c r="AC36" s="139">
        <f>'آبان 1400'!AD37</f>
        <v>4500000</v>
      </c>
      <c r="AD36" s="139">
        <f>'آبان 1400'!AE37</f>
        <v>6000000</v>
      </c>
      <c r="AE36" s="140">
        <f>'آبان 1400'!AF37</f>
        <v>313644.73636363639</v>
      </c>
      <c r="AF36" s="123">
        <f>'آبان 1400'!AG37</f>
        <v>49287030</v>
      </c>
      <c r="AG36" s="124">
        <f>'آبان 1400'!AH37</f>
        <v>0</v>
      </c>
      <c r="AH36" s="124">
        <f>'آبان 1400'!AI37</f>
        <v>20386907.863636367</v>
      </c>
      <c r="AI36" s="124">
        <f>'آبان 1400'!AJ37</f>
        <v>0</v>
      </c>
      <c r="AJ36" s="124">
        <f>'آبان 1400'!AK37</f>
        <v>4500000</v>
      </c>
      <c r="AK36" s="124">
        <f>'آبان 1400'!AL37</f>
        <v>6000000</v>
      </c>
      <c r="AL36" s="124">
        <f>'آبان 1400'!AM37</f>
        <v>0</v>
      </c>
      <c r="AM36" s="124">
        <f>'آبان 1400'!AN37</f>
        <v>0</v>
      </c>
      <c r="AN36" s="124">
        <f>'آبان 1400'!AO37</f>
        <v>0</v>
      </c>
      <c r="AO36" s="124">
        <f>'آبان 1400'!AP37</f>
        <v>3600000</v>
      </c>
      <c r="AP36" s="124">
        <f>'آبان 1400'!AQ37</f>
        <v>0</v>
      </c>
      <c r="AQ36" s="124">
        <f>'آبان 1400'!AR37</f>
        <v>0</v>
      </c>
      <c r="AR36" s="124">
        <f>'آبان 1400'!AS37</f>
        <v>0</v>
      </c>
      <c r="AS36" s="379">
        <f>'آبان 1400'!AT37</f>
        <v>0</v>
      </c>
      <c r="AT36" s="372">
        <f t="shared" si="1"/>
        <v>83773937.863636374</v>
      </c>
      <c r="AU36" s="174">
        <f>'آبان 1400'!AV37</f>
        <v>63809762.213181823</v>
      </c>
      <c r="AV36" s="142">
        <f>'آبان 1400'!AW37</f>
        <v>83773937.863636374</v>
      </c>
      <c r="AW36" s="143">
        <f t="shared" si="2"/>
        <v>5864175.6504545463</v>
      </c>
      <c r="AX36" s="76">
        <f t="shared" si="3"/>
        <v>2380976.2213181825</v>
      </c>
      <c r="AY36" s="143">
        <f>'آبان 1400'!AZ37</f>
        <v>0</v>
      </c>
      <c r="AZ36" s="143">
        <f>'آبان 1400'!BA37</f>
        <v>0</v>
      </c>
      <c r="BA36" s="143">
        <f>'آبان 1400'!BB37</f>
        <v>0</v>
      </c>
      <c r="BB36" s="143">
        <f>'آبان 1400'!BC37</f>
        <v>0</v>
      </c>
      <c r="BC36" s="143">
        <f>'آبان 1400'!BD37</f>
        <v>0</v>
      </c>
      <c r="BD36" s="143">
        <f>'آبان 1400'!BE37</f>
        <v>0</v>
      </c>
      <c r="BE36" s="143">
        <f>'آبان 1400'!BF37</f>
        <v>0</v>
      </c>
      <c r="BF36" s="144">
        <f t="shared" si="4"/>
        <v>8245151.8717727289</v>
      </c>
      <c r="BG36" s="141">
        <f t="shared" si="5"/>
        <v>75528785</v>
      </c>
      <c r="BH36" s="145">
        <f t="shared" si="6"/>
        <v>83773937.863636374</v>
      </c>
      <c r="BI36" s="410">
        <f>(((885165*30)*3)/12)/30*Q36</f>
        <v>6638737.5</v>
      </c>
      <c r="BJ36" s="146">
        <f t="shared" si="8"/>
        <v>4107252.4999999995</v>
      </c>
      <c r="BK36" s="146">
        <f t="shared" si="9"/>
        <v>1232175.75</v>
      </c>
      <c r="BL36" s="147">
        <f t="shared" si="10"/>
        <v>1120000</v>
      </c>
      <c r="BM36" s="383">
        <v>0</v>
      </c>
      <c r="BN36" s="148">
        <f t="shared" si="11"/>
        <v>96872103.613636374</v>
      </c>
      <c r="BO36" s="149">
        <f t="shared" si="12"/>
        <v>83773937.863636374</v>
      </c>
      <c r="BP36" s="150">
        <f t="shared" si="13"/>
        <v>19268005.708636366</v>
      </c>
      <c r="BQ36" s="151">
        <f t="shared" si="14"/>
        <v>116140109.32227275</v>
      </c>
      <c r="BR36" s="152">
        <f t="shared" si="15"/>
        <v>100800</v>
      </c>
      <c r="BS36" s="148">
        <f t="shared" si="16"/>
        <v>116240909.32227275</v>
      </c>
      <c r="BT36" s="136">
        <v>0</v>
      </c>
      <c r="BU36" s="149">
        <f t="shared" si="17"/>
        <v>9687210.3613636382</v>
      </c>
      <c r="BV36" s="153">
        <f t="shared" si="18"/>
        <v>4843605.1806818191</v>
      </c>
      <c r="BW36" s="134">
        <f t="shared" si="19"/>
        <v>101710093.78022729</v>
      </c>
      <c r="BX36" s="148">
        <f t="shared" si="20"/>
        <v>11978165.75</v>
      </c>
      <c r="BY36" s="135">
        <f t="shared" si="21"/>
        <v>89731928.030227289</v>
      </c>
      <c r="CD36" s="400">
        <f>'آبان 1400'!AU37</f>
        <v>83773937.863636374</v>
      </c>
      <c r="CE36" s="401">
        <f>'آبان 1400'!AV37</f>
        <v>63809762.213181823</v>
      </c>
      <c r="CF36" s="401">
        <f>'آبان 1400'!AW37</f>
        <v>83773937.863636374</v>
      </c>
      <c r="CG36" s="401">
        <f>'آبان 1400'!AX37</f>
        <v>5864175.6504545463</v>
      </c>
      <c r="CH36" s="401">
        <f>'آبان 1400'!AY37</f>
        <v>2380976.2213181825</v>
      </c>
      <c r="CI36" s="401">
        <f>'آبان 1400'!AZ37</f>
        <v>0</v>
      </c>
      <c r="CJ36" s="401">
        <f>'آبان 1400'!BA37</f>
        <v>0</v>
      </c>
      <c r="CK36" s="401">
        <f>'آبان 1400'!BB37</f>
        <v>0</v>
      </c>
      <c r="CL36" s="401">
        <f>'آبان 1400'!BC37</f>
        <v>0</v>
      </c>
      <c r="CM36" s="401">
        <f>'آبان 1400'!BD37</f>
        <v>0</v>
      </c>
      <c r="CN36" s="401">
        <f>'آبان 1400'!BE37</f>
        <v>0</v>
      </c>
      <c r="CO36" s="401">
        <f>'آبان 1400'!BF37</f>
        <v>0</v>
      </c>
      <c r="CP36" s="401">
        <f>'آبان 1400'!BG37</f>
        <v>8245151.8717727289</v>
      </c>
      <c r="CQ36" s="401">
        <f>'آبان 1400'!BH37</f>
        <v>75528785</v>
      </c>
      <c r="CR36" s="401">
        <f t="shared" si="22"/>
        <v>83773937.863636374</v>
      </c>
      <c r="CS36" s="411">
        <f>(885165*30/12*3)/30*Q36</f>
        <v>6638737.5</v>
      </c>
      <c r="CT36" s="400">
        <f t="shared" si="24"/>
        <v>4107252.4999999995</v>
      </c>
      <c r="CU36" s="401">
        <f t="shared" si="25"/>
        <v>1232175.75</v>
      </c>
      <c r="CV36" s="401">
        <f t="shared" si="26"/>
        <v>1120000</v>
      </c>
      <c r="CW36" s="56">
        <v>0</v>
      </c>
      <c r="CX36" s="401">
        <f t="shared" si="27"/>
        <v>96872103.613636374</v>
      </c>
      <c r="CY36" s="401">
        <f t="shared" si="28"/>
        <v>83773937.863636374</v>
      </c>
      <c r="CZ36" s="401">
        <f t="shared" si="29"/>
        <v>19268005.708636366</v>
      </c>
      <c r="DA36" s="401">
        <f t="shared" si="30"/>
        <v>116140109.32227275</v>
      </c>
      <c r="DB36" s="401">
        <f t="shared" si="31"/>
        <v>100800</v>
      </c>
      <c r="DC36" s="401">
        <f t="shared" si="32"/>
        <v>116240909.32227275</v>
      </c>
      <c r="DD36" s="406">
        <v>0</v>
      </c>
      <c r="DE36" s="401">
        <f t="shared" si="33"/>
        <v>9687210.3613636382</v>
      </c>
      <c r="DF36" s="401">
        <f t="shared" si="34"/>
        <v>4843605.1806818191</v>
      </c>
      <c r="DG36" s="401">
        <f t="shared" si="35"/>
        <v>101710093.78022729</v>
      </c>
      <c r="DH36" s="401">
        <f t="shared" si="36"/>
        <v>11978165.75</v>
      </c>
      <c r="DI36" s="401">
        <f t="shared" si="37"/>
        <v>89731928.030227289</v>
      </c>
      <c r="DJ36" s="401">
        <f t="shared" si="38"/>
        <v>0</v>
      </c>
      <c r="DL36" s="409">
        <f t="shared" si="39"/>
        <v>6638737.5</v>
      </c>
      <c r="DM36" s="409">
        <f t="shared" si="40"/>
        <v>0</v>
      </c>
    </row>
    <row r="37" spans="1:117" s="56" customFormat="1" ht="21" x14ac:dyDescent="0.2">
      <c r="A37" s="192">
        <f t="shared" si="0"/>
        <v>2655495</v>
      </c>
      <c r="B37" s="137">
        <f>'آبان 1400'!B38</f>
        <v>32</v>
      </c>
      <c r="C37" s="137">
        <f>'آبان 1400'!C38</f>
        <v>32</v>
      </c>
      <c r="D37" s="137">
        <f>'آبان 1400'!D38</f>
        <v>12996</v>
      </c>
      <c r="E37" s="137" t="str">
        <f>'آبان 1400'!E38</f>
        <v>امید</v>
      </c>
      <c r="F37" s="137" t="str">
        <f>'آبان 1400'!F38</f>
        <v>خداوردی</v>
      </c>
      <c r="G37" s="137" t="str">
        <f>'آبان 1400'!G38</f>
        <v xml:space="preserve">اداری </v>
      </c>
      <c r="H37" s="137" t="str">
        <f>'آبان 1400'!H38</f>
        <v>تهران</v>
      </c>
      <c r="I37" s="137" t="str">
        <f>'آبان 1400'!I38</f>
        <v>366-700-4181665-1</v>
      </c>
      <c r="J37" s="137" t="str">
        <f>'آبان 1400'!J38</f>
        <v>0018980775</v>
      </c>
      <c r="K37" s="137" t="str">
        <f>'آبان 1400'!K38</f>
        <v>0021930922</v>
      </c>
      <c r="L37" s="137" t="str">
        <f>'آبان 1400'!L38</f>
        <v>تهران</v>
      </c>
      <c r="M37" s="137" t="str">
        <f>'آبان 1400'!M38</f>
        <v>اداری-کاردانی</v>
      </c>
      <c r="N37" s="121">
        <f>'آبان 1400'!N38</f>
        <v>0</v>
      </c>
      <c r="O37" s="120">
        <f>'آبان 1400'!O38</f>
        <v>0</v>
      </c>
      <c r="P37" s="122">
        <f>'آبان 1400'!P38</f>
        <v>0</v>
      </c>
      <c r="Q37" s="362">
        <f>'آبان 1400'!Q38</f>
        <v>30</v>
      </c>
      <c r="R37" s="362">
        <f>'آبان 1400'!R38</f>
        <v>150</v>
      </c>
      <c r="S37" s="362">
        <f>'آبان 1400'!S38</f>
        <v>0</v>
      </c>
      <c r="T37" s="362">
        <f>'آبان 1400'!T38</f>
        <v>0</v>
      </c>
      <c r="U37" s="138">
        <f>'آبان 1400'!U38</f>
        <v>0</v>
      </c>
      <c r="V37" s="121">
        <f>'آبان 1400'!W38</f>
        <v>0</v>
      </c>
      <c r="W37" s="122">
        <f>'آبان 1400'!X38</f>
        <v>0</v>
      </c>
      <c r="X37" s="370">
        <f>'آبان 1400'!Y38</f>
        <v>0</v>
      </c>
      <c r="Y37" s="370">
        <f>'آبان 1400'!Z38</f>
        <v>0</v>
      </c>
      <c r="Z37" s="139">
        <f>'آبان 1400'!AA38</f>
        <v>1311206</v>
      </c>
      <c r="AA37" s="139">
        <f>'آبان 1400'!AB38</f>
        <v>0</v>
      </c>
      <c r="AB37" s="139">
        <f>'آبان 1400'!AC38</f>
        <v>1311206</v>
      </c>
      <c r="AC37" s="139">
        <f>'آبان 1400'!AD38</f>
        <v>4500000</v>
      </c>
      <c r="AD37" s="139">
        <f>'آبان 1400'!AE38</f>
        <v>6000000</v>
      </c>
      <c r="AE37" s="140">
        <f>'آبان 1400'!AF38</f>
        <v>250321.14545454542</v>
      </c>
      <c r="AF37" s="123">
        <f>'آبان 1400'!AG38</f>
        <v>39336180</v>
      </c>
      <c r="AG37" s="124">
        <f>'آبان 1400'!AH38</f>
        <v>0</v>
      </c>
      <c r="AH37" s="124">
        <f>'آبان 1400'!AI38</f>
        <v>37548171.818181813</v>
      </c>
      <c r="AI37" s="124">
        <f>'آبان 1400'!AJ38</f>
        <v>0</v>
      </c>
      <c r="AJ37" s="124">
        <f>'آبان 1400'!AK38</f>
        <v>4500000</v>
      </c>
      <c r="AK37" s="124">
        <f>'آبان 1400'!AL38</f>
        <v>6000000</v>
      </c>
      <c r="AL37" s="124">
        <f>'آبان 1400'!AM38</f>
        <v>0</v>
      </c>
      <c r="AM37" s="124">
        <f>'آبان 1400'!AN38</f>
        <v>0</v>
      </c>
      <c r="AN37" s="124">
        <f>'آبان 1400'!AO38</f>
        <v>0</v>
      </c>
      <c r="AO37" s="124">
        <f>'آبان 1400'!AP38</f>
        <v>4600000</v>
      </c>
      <c r="AP37" s="124">
        <f>'آبان 1400'!AQ38</f>
        <v>0</v>
      </c>
      <c r="AQ37" s="124">
        <f>'آبان 1400'!AR38</f>
        <v>0</v>
      </c>
      <c r="AR37" s="124">
        <f>'آبان 1400'!AS38</f>
        <v>0</v>
      </c>
      <c r="AS37" s="379">
        <f>'آبان 1400'!AT38</f>
        <v>0</v>
      </c>
      <c r="AT37" s="372">
        <f t="shared" si="1"/>
        <v>91984351.818181813</v>
      </c>
      <c r="AU37" s="174">
        <f>'آبان 1400'!AV38</f>
        <v>70445447.190909088</v>
      </c>
      <c r="AV37" s="142">
        <f>'آبان 1400'!AW38</f>
        <v>91984351.818181813</v>
      </c>
      <c r="AW37" s="143">
        <f t="shared" si="2"/>
        <v>6438904.6272727279</v>
      </c>
      <c r="AX37" s="76">
        <f t="shared" si="3"/>
        <v>3044544.7190909088</v>
      </c>
      <c r="AY37" s="143">
        <f>'آبان 1400'!AZ38</f>
        <v>0</v>
      </c>
      <c r="AZ37" s="143">
        <f>'آبان 1400'!BA38</f>
        <v>0</v>
      </c>
      <c r="BA37" s="143">
        <f>'آبان 1400'!BB38</f>
        <v>0</v>
      </c>
      <c r="BB37" s="143">
        <f>'آبان 1400'!BC38</f>
        <v>0</v>
      </c>
      <c r="BC37" s="143">
        <f>'آبان 1400'!BD38</f>
        <v>0</v>
      </c>
      <c r="BD37" s="143">
        <f>'آبان 1400'!BE38</f>
        <v>0</v>
      </c>
      <c r="BE37" s="143">
        <f>'آبان 1400'!BF38</f>
        <v>0</v>
      </c>
      <c r="BF37" s="144">
        <f t="shared" si="4"/>
        <v>9483449.3463636376</v>
      </c>
      <c r="BG37" s="141">
        <f t="shared" si="5"/>
        <v>82500902</v>
      </c>
      <c r="BH37" s="145">
        <f t="shared" si="6"/>
        <v>91984351.818181813</v>
      </c>
      <c r="BI37" s="128">
        <f t="shared" si="41"/>
        <v>6556030</v>
      </c>
      <c r="BJ37" s="146">
        <f t="shared" si="8"/>
        <v>3278015</v>
      </c>
      <c r="BK37" s="146">
        <f t="shared" si="9"/>
        <v>983404.5</v>
      </c>
      <c r="BL37" s="147">
        <f t="shared" si="10"/>
        <v>1120000</v>
      </c>
      <c r="BM37" s="383">
        <v>0</v>
      </c>
      <c r="BN37" s="148">
        <f t="shared" si="11"/>
        <v>103921801.31818181</v>
      </c>
      <c r="BO37" s="149">
        <f t="shared" si="12"/>
        <v>91984351.818181813</v>
      </c>
      <c r="BP37" s="150">
        <f t="shared" si="13"/>
        <v>21156400.918181818</v>
      </c>
      <c r="BQ37" s="151">
        <f t="shared" si="14"/>
        <v>125078202.23636363</v>
      </c>
      <c r="BR37" s="152">
        <f t="shared" si="15"/>
        <v>100800</v>
      </c>
      <c r="BS37" s="148">
        <f t="shared" si="16"/>
        <v>125179002.23636363</v>
      </c>
      <c r="BT37" s="136">
        <v>0</v>
      </c>
      <c r="BU37" s="149">
        <f t="shared" si="17"/>
        <v>10392180.131818183</v>
      </c>
      <c r="BV37" s="153">
        <f t="shared" si="18"/>
        <v>5196090.0659090914</v>
      </c>
      <c r="BW37" s="134">
        <f t="shared" si="19"/>
        <v>109590732.03863636</v>
      </c>
      <c r="BX37" s="148">
        <f t="shared" si="20"/>
        <v>10817449.5</v>
      </c>
      <c r="BY37" s="135">
        <f t="shared" si="21"/>
        <v>98773282.538636357</v>
      </c>
      <c r="CD37" s="400">
        <f>'آبان 1400'!AU38</f>
        <v>91984351.818181813</v>
      </c>
      <c r="CE37" s="401">
        <f>'آبان 1400'!AV38</f>
        <v>70445447.190909088</v>
      </c>
      <c r="CF37" s="401">
        <f>'آبان 1400'!AW38</f>
        <v>91984351.818181813</v>
      </c>
      <c r="CG37" s="401">
        <f>'آبان 1400'!AX38</f>
        <v>6438904.6272727279</v>
      </c>
      <c r="CH37" s="401">
        <f>'آبان 1400'!AY38</f>
        <v>3044544.7190909088</v>
      </c>
      <c r="CI37" s="401">
        <f>'آبان 1400'!AZ38</f>
        <v>0</v>
      </c>
      <c r="CJ37" s="401">
        <f>'آبان 1400'!BA38</f>
        <v>0</v>
      </c>
      <c r="CK37" s="401">
        <f>'آبان 1400'!BB38</f>
        <v>0</v>
      </c>
      <c r="CL37" s="401">
        <f>'آبان 1400'!BC38</f>
        <v>0</v>
      </c>
      <c r="CM37" s="401">
        <f>'آبان 1400'!BD38</f>
        <v>0</v>
      </c>
      <c r="CN37" s="401">
        <f>'آبان 1400'!BE38</f>
        <v>0</v>
      </c>
      <c r="CO37" s="401">
        <f>'آبان 1400'!BF38</f>
        <v>0</v>
      </c>
      <c r="CP37" s="401">
        <f>'آبان 1400'!BG38</f>
        <v>9483449.3463636376</v>
      </c>
      <c r="CQ37" s="401">
        <f>'آبان 1400'!BH38</f>
        <v>82500902</v>
      </c>
      <c r="CR37" s="401">
        <f t="shared" si="22"/>
        <v>91984351.818181813</v>
      </c>
      <c r="CS37" s="56">
        <f t="shared" si="42"/>
        <v>6556030</v>
      </c>
      <c r="CT37" s="400">
        <f t="shared" si="24"/>
        <v>3278015</v>
      </c>
      <c r="CU37" s="401">
        <f t="shared" si="25"/>
        <v>983404.5</v>
      </c>
      <c r="CV37" s="401">
        <f t="shared" si="26"/>
        <v>1120000</v>
      </c>
      <c r="CW37" s="56">
        <v>0</v>
      </c>
      <c r="CX37" s="401">
        <f t="shared" si="27"/>
        <v>103921801.31818181</v>
      </c>
      <c r="CY37" s="401">
        <f t="shared" si="28"/>
        <v>91984351.818181813</v>
      </c>
      <c r="CZ37" s="401">
        <f t="shared" si="29"/>
        <v>21156400.918181818</v>
      </c>
      <c r="DA37" s="401">
        <f t="shared" si="30"/>
        <v>125078202.23636363</v>
      </c>
      <c r="DB37" s="401">
        <f t="shared" si="31"/>
        <v>100800</v>
      </c>
      <c r="DC37" s="401">
        <f t="shared" si="32"/>
        <v>125179002.23636363</v>
      </c>
      <c r="DD37" s="406">
        <v>0</v>
      </c>
      <c r="DE37" s="401">
        <f t="shared" si="33"/>
        <v>10392180.131818183</v>
      </c>
      <c r="DF37" s="401">
        <f t="shared" si="34"/>
        <v>5196090.0659090914</v>
      </c>
      <c r="DG37" s="401">
        <f t="shared" si="35"/>
        <v>109590732.03863636</v>
      </c>
      <c r="DH37" s="401">
        <f t="shared" si="36"/>
        <v>10817449.5</v>
      </c>
      <c r="DI37" s="401">
        <f t="shared" si="37"/>
        <v>98773282.538636357</v>
      </c>
      <c r="DJ37" s="401">
        <f t="shared" si="38"/>
        <v>0</v>
      </c>
      <c r="DL37" s="408">
        <f t="shared" si="39"/>
        <v>6638737.5</v>
      </c>
      <c r="DM37" s="408">
        <f t="shared" si="40"/>
        <v>-82707.5</v>
      </c>
    </row>
    <row r="38" spans="1:117" s="56" customFormat="1" ht="21" x14ac:dyDescent="0.2">
      <c r="A38" s="192">
        <f t="shared" si="0"/>
        <v>2655495</v>
      </c>
      <c r="B38" s="137">
        <f>'آبان 1400'!B39</f>
        <v>33</v>
      </c>
      <c r="C38" s="137">
        <f>'آبان 1400'!C39</f>
        <v>33</v>
      </c>
      <c r="D38" s="137">
        <f>'آبان 1400'!D39</f>
        <v>12830</v>
      </c>
      <c r="E38" s="137" t="str">
        <f>'آبان 1400'!E39</f>
        <v>امیرعباس</v>
      </c>
      <c r="F38" s="137" t="str">
        <f>'آبان 1400'!F39</f>
        <v>کاشی</v>
      </c>
      <c r="G38" s="137" t="str">
        <f>'آبان 1400'!G39</f>
        <v xml:space="preserve">اداری </v>
      </c>
      <c r="H38" s="137" t="str">
        <f>'آبان 1400'!H39</f>
        <v>تهران</v>
      </c>
      <c r="I38" s="137" t="str">
        <f>'آبان 1400'!I39</f>
        <v>293-813-4085237-1</v>
      </c>
      <c r="J38" s="137" t="str">
        <f>'آبان 1400'!J39</f>
        <v>5090158411</v>
      </c>
      <c r="K38" s="137" t="str">
        <f>'آبان 1400'!K39</f>
        <v>5090158411</v>
      </c>
      <c r="L38" s="137" t="str">
        <f>'آبان 1400'!L39</f>
        <v>تهران</v>
      </c>
      <c r="M38" s="137" t="str">
        <f>'آبان 1400'!M39</f>
        <v>اداری-کارشناسی</v>
      </c>
      <c r="N38" s="121">
        <f>'آبان 1400'!N39</f>
        <v>0</v>
      </c>
      <c r="O38" s="120">
        <f>'آبان 1400'!O39</f>
        <v>0</v>
      </c>
      <c r="P38" s="122">
        <f>'آبان 1400'!P39</f>
        <v>0</v>
      </c>
      <c r="Q38" s="362">
        <f>'آبان 1400'!Q39</f>
        <v>30</v>
      </c>
      <c r="R38" s="362">
        <f>'آبان 1400'!R39</f>
        <v>120</v>
      </c>
      <c r="S38" s="362">
        <f>'آبان 1400'!S39</f>
        <v>0</v>
      </c>
      <c r="T38" s="362">
        <f>'آبان 1400'!T39</f>
        <v>0</v>
      </c>
      <c r="U38" s="138">
        <f>'آبان 1400'!U39</f>
        <v>0</v>
      </c>
      <c r="V38" s="121">
        <f>'آبان 1400'!W39</f>
        <v>0</v>
      </c>
      <c r="W38" s="122">
        <f>'آبان 1400'!X39</f>
        <v>0</v>
      </c>
      <c r="X38" s="370">
        <f>'آبان 1400'!Y39</f>
        <v>0</v>
      </c>
      <c r="Y38" s="370">
        <f>'آبان 1400'!Z39</f>
        <v>0</v>
      </c>
      <c r="Z38" s="139">
        <f>'آبان 1400'!AA39</f>
        <v>1477052</v>
      </c>
      <c r="AA38" s="139">
        <f>'آبان 1400'!AB39</f>
        <v>46667</v>
      </c>
      <c r="AB38" s="139">
        <f>'آبان 1400'!AC39</f>
        <v>1523719</v>
      </c>
      <c r="AC38" s="139">
        <f>'آبان 1400'!AD39</f>
        <v>4500000</v>
      </c>
      <c r="AD38" s="139">
        <f>'آبان 1400'!AE39</f>
        <v>6000000</v>
      </c>
      <c r="AE38" s="140">
        <f>'آبان 1400'!AF39</f>
        <v>290891.80909090908</v>
      </c>
      <c r="AF38" s="123">
        <f>'آبان 1400'!AG39</f>
        <v>44311560</v>
      </c>
      <c r="AG38" s="124">
        <f>'آبان 1400'!AH39</f>
        <v>1400010</v>
      </c>
      <c r="AH38" s="124">
        <f>'آبان 1400'!AI39</f>
        <v>34907017.090909094</v>
      </c>
      <c r="AI38" s="124">
        <f>'آبان 1400'!AJ39</f>
        <v>0</v>
      </c>
      <c r="AJ38" s="124">
        <f>'آبان 1400'!AK39</f>
        <v>4500000</v>
      </c>
      <c r="AK38" s="124">
        <f>'آبان 1400'!AL39</f>
        <v>6000000</v>
      </c>
      <c r="AL38" s="124">
        <f>'آبان 1400'!AM39</f>
        <v>0</v>
      </c>
      <c r="AM38" s="124">
        <f>'آبان 1400'!AN39</f>
        <v>0</v>
      </c>
      <c r="AN38" s="124">
        <f>'آبان 1400'!AO39</f>
        <v>0</v>
      </c>
      <c r="AO38" s="124">
        <f>'آبان 1400'!AP39</f>
        <v>4200000</v>
      </c>
      <c r="AP38" s="124">
        <f>'آبان 1400'!AQ39</f>
        <v>0</v>
      </c>
      <c r="AQ38" s="124">
        <f>'آبان 1400'!AR39</f>
        <v>0</v>
      </c>
      <c r="AR38" s="124">
        <f>'آبان 1400'!AS39</f>
        <v>0</v>
      </c>
      <c r="AS38" s="379">
        <f>'آبان 1400'!AT39</f>
        <v>0</v>
      </c>
      <c r="AT38" s="372">
        <f t="shared" si="1"/>
        <v>95318587.090909094</v>
      </c>
      <c r="AU38" s="174">
        <f>'آبان 1400'!AV39</f>
        <v>73946285.99454546</v>
      </c>
      <c r="AV38" s="142">
        <f>'آبان 1400'!AW39</f>
        <v>95318587.090909094</v>
      </c>
      <c r="AW38" s="143">
        <f t="shared" si="2"/>
        <v>6672301.0963636376</v>
      </c>
      <c r="AX38" s="76">
        <f t="shared" si="3"/>
        <v>3394628.5994545463</v>
      </c>
      <c r="AY38" s="143">
        <f>'آبان 1400'!AZ39</f>
        <v>0</v>
      </c>
      <c r="AZ38" s="143">
        <f>'آبان 1400'!BA39</f>
        <v>0</v>
      </c>
      <c r="BA38" s="143">
        <f>'آبان 1400'!BB39</f>
        <v>0</v>
      </c>
      <c r="BB38" s="143">
        <f>'آبان 1400'!BC39</f>
        <v>0</v>
      </c>
      <c r="BC38" s="143">
        <f>'آبان 1400'!BD39</f>
        <v>0</v>
      </c>
      <c r="BD38" s="143">
        <f>'آبان 1400'!BE39</f>
        <v>0</v>
      </c>
      <c r="BE38" s="143">
        <f>'آبان 1400'!BF39</f>
        <v>0</v>
      </c>
      <c r="BF38" s="144">
        <f t="shared" si="4"/>
        <v>10066929.695818184</v>
      </c>
      <c r="BG38" s="141">
        <f t="shared" si="5"/>
        <v>85251657</v>
      </c>
      <c r="BH38" s="145">
        <f t="shared" si="6"/>
        <v>95318587.090909094</v>
      </c>
      <c r="BI38" s="410">
        <f t="shared" ref="BI38:BI40" si="49">(((885165*30)*3)/12)/30*Q38</f>
        <v>6638737.5</v>
      </c>
      <c r="BJ38" s="146">
        <f t="shared" si="8"/>
        <v>3809297.5</v>
      </c>
      <c r="BK38" s="146">
        <f t="shared" si="9"/>
        <v>1142789.25</v>
      </c>
      <c r="BL38" s="147">
        <f t="shared" si="10"/>
        <v>1120000</v>
      </c>
      <c r="BM38" s="383">
        <v>0</v>
      </c>
      <c r="BN38" s="148">
        <f t="shared" si="11"/>
        <v>108029411.34090909</v>
      </c>
      <c r="BO38" s="149">
        <f t="shared" si="12"/>
        <v>95318587.090909094</v>
      </c>
      <c r="BP38" s="150">
        <f t="shared" si="13"/>
        <v>21923275.030909091</v>
      </c>
      <c r="BQ38" s="151">
        <f t="shared" si="14"/>
        <v>129952686.37181818</v>
      </c>
      <c r="BR38" s="152">
        <f t="shared" si="15"/>
        <v>100800</v>
      </c>
      <c r="BS38" s="148">
        <f t="shared" si="16"/>
        <v>130053486.37181818</v>
      </c>
      <c r="BT38" s="136">
        <v>0</v>
      </c>
      <c r="BU38" s="149">
        <f t="shared" si="17"/>
        <v>10802941.13409091</v>
      </c>
      <c r="BV38" s="153">
        <f t="shared" si="18"/>
        <v>5401470.5670454549</v>
      </c>
      <c r="BW38" s="134">
        <f t="shared" si="19"/>
        <v>113849074.67068182</v>
      </c>
      <c r="BX38" s="148">
        <f t="shared" si="20"/>
        <v>11590824.25</v>
      </c>
      <c r="BY38" s="135">
        <f t="shared" si="21"/>
        <v>102258250.42068182</v>
      </c>
      <c r="CD38" s="400">
        <f>'آبان 1400'!AU39</f>
        <v>95318587.090909094</v>
      </c>
      <c r="CE38" s="401">
        <f>'آبان 1400'!AV39</f>
        <v>73946285.99454546</v>
      </c>
      <c r="CF38" s="401">
        <f>'آبان 1400'!AW39</f>
        <v>95318587.090909094</v>
      </c>
      <c r="CG38" s="401">
        <f>'آبان 1400'!AX39</f>
        <v>6672301.0963636376</v>
      </c>
      <c r="CH38" s="401">
        <f>'آبان 1400'!AY39</f>
        <v>3394628.5994545463</v>
      </c>
      <c r="CI38" s="401">
        <f>'آبان 1400'!AZ39</f>
        <v>0</v>
      </c>
      <c r="CJ38" s="401">
        <f>'آبان 1400'!BA39</f>
        <v>0</v>
      </c>
      <c r="CK38" s="401">
        <f>'آبان 1400'!BB39</f>
        <v>0</v>
      </c>
      <c r="CL38" s="401">
        <f>'آبان 1400'!BC39</f>
        <v>0</v>
      </c>
      <c r="CM38" s="401">
        <f>'آبان 1400'!BD39</f>
        <v>0</v>
      </c>
      <c r="CN38" s="401">
        <f>'آبان 1400'!BE39</f>
        <v>0</v>
      </c>
      <c r="CO38" s="401">
        <f>'آبان 1400'!BF39</f>
        <v>0</v>
      </c>
      <c r="CP38" s="401">
        <f>'آبان 1400'!BG39</f>
        <v>10066929.695818184</v>
      </c>
      <c r="CQ38" s="401">
        <f>'آبان 1400'!BH39</f>
        <v>85251657</v>
      </c>
      <c r="CR38" s="401">
        <f t="shared" si="22"/>
        <v>95318587.090909094</v>
      </c>
      <c r="CS38" s="411">
        <f t="shared" ref="CS38:CS40" si="50">(885165*30/12*3)/30*Q38</f>
        <v>6638737.5</v>
      </c>
      <c r="CT38" s="400">
        <f t="shared" si="24"/>
        <v>3809297.5</v>
      </c>
      <c r="CU38" s="401">
        <f t="shared" si="25"/>
        <v>1142789.25</v>
      </c>
      <c r="CV38" s="401">
        <f t="shared" si="26"/>
        <v>1120000</v>
      </c>
      <c r="CW38" s="56">
        <v>0</v>
      </c>
      <c r="CX38" s="401">
        <f t="shared" si="27"/>
        <v>108029411.34090909</v>
      </c>
      <c r="CY38" s="401">
        <f t="shared" si="28"/>
        <v>95318587.090909094</v>
      </c>
      <c r="CZ38" s="401">
        <f t="shared" si="29"/>
        <v>21923275.030909091</v>
      </c>
      <c r="DA38" s="401">
        <f t="shared" si="30"/>
        <v>129952686.37181818</v>
      </c>
      <c r="DB38" s="401">
        <f t="shared" si="31"/>
        <v>100800</v>
      </c>
      <c r="DC38" s="401">
        <f t="shared" si="32"/>
        <v>130053486.37181818</v>
      </c>
      <c r="DD38" s="406">
        <v>0</v>
      </c>
      <c r="DE38" s="401">
        <f t="shared" si="33"/>
        <v>10802941.13409091</v>
      </c>
      <c r="DF38" s="401">
        <f t="shared" si="34"/>
        <v>5401470.5670454549</v>
      </c>
      <c r="DG38" s="401">
        <f t="shared" si="35"/>
        <v>113849074.67068182</v>
      </c>
      <c r="DH38" s="401">
        <f t="shared" si="36"/>
        <v>11590824.25</v>
      </c>
      <c r="DI38" s="401">
        <f t="shared" si="37"/>
        <v>102258250.42068182</v>
      </c>
      <c r="DJ38" s="401">
        <f t="shared" si="38"/>
        <v>0</v>
      </c>
      <c r="DL38" s="409">
        <f t="shared" si="39"/>
        <v>6638737.5</v>
      </c>
      <c r="DM38" s="409">
        <f t="shared" si="40"/>
        <v>0</v>
      </c>
    </row>
    <row r="39" spans="1:117" s="56" customFormat="1" ht="21" x14ac:dyDescent="0.2">
      <c r="A39" s="192">
        <f t="shared" si="0"/>
        <v>2655495</v>
      </c>
      <c r="B39" s="137">
        <f>'آبان 1400'!B40</f>
        <v>34</v>
      </c>
      <c r="C39" s="137">
        <f>'آبان 1400'!C40</f>
        <v>34</v>
      </c>
      <c r="D39" s="137">
        <f>'آبان 1400'!D40</f>
        <v>13081</v>
      </c>
      <c r="E39" s="137" t="str">
        <f>'آبان 1400'!E40</f>
        <v>سمیرا</v>
      </c>
      <c r="F39" s="137" t="str">
        <f>'آبان 1400'!F40</f>
        <v>عبدالهی</v>
      </c>
      <c r="G39" s="137" t="str">
        <f>'آبان 1400'!G40</f>
        <v xml:space="preserve">اداری </v>
      </c>
      <c r="H39" s="137" t="str">
        <f>'آبان 1400'!H40</f>
        <v>ش.تهران</v>
      </c>
      <c r="I39" s="137" t="str">
        <f>'آبان 1400'!I40</f>
        <v>124-813-3605555-1</v>
      </c>
      <c r="J39" s="137">
        <f>'آبان 1400'!J40</f>
        <v>430016247</v>
      </c>
      <c r="K39" s="137" t="str">
        <f>'آبان 1400'!K40</f>
        <v>0025788201</v>
      </c>
      <c r="L39" s="137" t="str">
        <f>'آبان 1400'!L40</f>
        <v>ش - تهران</v>
      </c>
      <c r="M39" s="137" t="str">
        <f>'آبان 1400'!M40</f>
        <v>اداری-کارشناسی</v>
      </c>
      <c r="N39" s="121">
        <f>'آبان 1400'!N40</f>
        <v>0</v>
      </c>
      <c r="O39" s="120">
        <f>'آبان 1400'!O40</f>
        <v>0</v>
      </c>
      <c r="P39" s="122">
        <f>'آبان 1400'!P40</f>
        <v>0</v>
      </c>
      <c r="Q39" s="362">
        <f>'آبان 1400'!Q40</f>
        <v>30</v>
      </c>
      <c r="R39" s="362">
        <f>'آبان 1400'!R40</f>
        <v>28</v>
      </c>
      <c r="S39" s="362">
        <f>'آبان 1400'!S40</f>
        <v>0</v>
      </c>
      <c r="T39" s="362">
        <f>'آبان 1400'!T40</f>
        <v>0</v>
      </c>
      <c r="U39" s="138">
        <f>'آبان 1400'!U40</f>
        <v>0</v>
      </c>
      <c r="V39" s="121">
        <f>'آبان 1400'!W40</f>
        <v>0</v>
      </c>
      <c r="W39" s="122">
        <f>'آبان 1400'!X40</f>
        <v>0</v>
      </c>
      <c r="X39" s="370">
        <f>'آبان 1400'!Y40</f>
        <v>0</v>
      </c>
      <c r="Y39" s="370">
        <f>'آبان 1400'!Z40</f>
        <v>0</v>
      </c>
      <c r="Z39" s="139">
        <f>'آبان 1400'!AA40</f>
        <v>1477052</v>
      </c>
      <c r="AA39" s="139">
        <f>'آبان 1400'!AB40</f>
        <v>46667</v>
      </c>
      <c r="AB39" s="139">
        <f>'آبان 1400'!AC40</f>
        <v>1523719</v>
      </c>
      <c r="AC39" s="139">
        <f>'آبان 1400'!AD40</f>
        <v>4500000</v>
      </c>
      <c r="AD39" s="139">
        <f>'آبان 1400'!AE40</f>
        <v>6000000</v>
      </c>
      <c r="AE39" s="140">
        <f>'آبان 1400'!AF40</f>
        <v>290891.80909090908</v>
      </c>
      <c r="AF39" s="123">
        <f>'آبان 1400'!AG40</f>
        <v>44311560</v>
      </c>
      <c r="AG39" s="124">
        <f>'آبان 1400'!AH40</f>
        <v>1400010</v>
      </c>
      <c r="AH39" s="124">
        <f>'آبان 1400'!AI40</f>
        <v>8144970.6545454543</v>
      </c>
      <c r="AI39" s="124">
        <f>'آبان 1400'!AJ40</f>
        <v>0</v>
      </c>
      <c r="AJ39" s="124">
        <f>'آبان 1400'!AK40</f>
        <v>4500000</v>
      </c>
      <c r="AK39" s="124">
        <f>'آبان 1400'!AL40</f>
        <v>6000000</v>
      </c>
      <c r="AL39" s="124">
        <f>'آبان 1400'!AM40</f>
        <v>0</v>
      </c>
      <c r="AM39" s="124">
        <f>'آبان 1400'!AN40</f>
        <v>0</v>
      </c>
      <c r="AN39" s="124">
        <f>'آبان 1400'!AO40</f>
        <v>0</v>
      </c>
      <c r="AO39" s="124">
        <f>'آبان 1400'!AP40</f>
        <v>4000000</v>
      </c>
      <c r="AP39" s="124">
        <f>'آبان 1400'!AQ40</f>
        <v>0</v>
      </c>
      <c r="AQ39" s="124">
        <f>'آبان 1400'!AR40</f>
        <v>0</v>
      </c>
      <c r="AR39" s="124">
        <f>'آبان 1400'!AS40</f>
        <v>0</v>
      </c>
      <c r="AS39" s="379">
        <f>'آبان 1400'!AT40</f>
        <v>0</v>
      </c>
      <c r="AT39" s="372">
        <f t="shared" si="1"/>
        <v>68356540.654545456</v>
      </c>
      <c r="AU39" s="174">
        <f>'آبان 1400'!AV40</f>
        <v>49071582.808727272</v>
      </c>
      <c r="AV39" s="142">
        <f>'آبان 1400'!AW40</f>
        <v>68356540.654545456</v>
      </c>
      <c r="AW39" s="143">
        <f t="shared" si="2"/>
        <v>4784957.8458181825</v>
      </c>
      <c r="AX39" s="76">
        <f t="shared" si="3"/>
        <v>907158.28087272728</v>
      </c>
      <c r="AY39" s="143">
        <f>'آبان 1400'!AZ40</f>
        <v>0</v>
      </c>
      <c r="AZ39" s="143">
        <f>'آبان 1400'!BA40</f>
        <v>0</v>
      </c>
      <c r="BA39" s="143">
        <f>'آبان 1400'!BB40</f>
        <v>0</v>
      </c>
      <c r="BB39" s="143">
        <f>'آبان 1400'!BC40</f>
        <v>0</v>
      </c>
      <c r="BC39" s="143">
        <f>'آبان 1400'!BD40</f>
        <v>0</v>
      </c>
      <c r="BD39" s="143">
        <f>'آبان 1400'!BE40</f>
        <v>0</v>
      </c>
      <c r="BE39" s="143">
        <f>'آبان 1400'!BF40</f>
        <v>0</v>
      </c>
      <c r="BF39" s="144">
        <f t="shared" si="4"/>
        <v>5692116.1266909093</v>
      </c>
      <c r="BG39" s="141">
        <f t="shared" si="5"/>
        <v>62664424</v>
      </c>
      <c r="BH39" s="145">
        <f t="shared" si="6"/>
        <v>68356540.654545456</v>
      </c>
      <c r="BI39" s="410">
        <f t="shared" si="49"/>
        <v>6638737.5</v>
      </c>
      <c r="BJ39" s="146">
        <f t="shared" si="8"/>
        <v>3809297.5</v>
      </c>
      <c r="BK39" s="146">
        <f t="shared" si="9"/>
        <v>1142789.25</v>
      </c>
      <c r="BL39" s="147">
        <f t="shared" si="10"/>
        <v>1120000</v>
      </c>
      <c r="BM39" s="383">
        <v>0</v>
      </c>
      <c r="BN39" s="148">
        <f t="shared" si="11"/>
        <v>81067364.904545456</v>
      </c>
      <c r="BO39" s="149">
        <f t="shared" si="12"/>
        <v>68356540.654545456</v>
      </c>
      <c r="BP39" s="150">
        <f t="shared" si="13"/>
        <v>15722004.350545455</v>
      </c>
      <c r="BQ39" s="151">
        <f t="shared" si="14"/>
        <v>96789369.255090907</v>
      </c>
      <c r="BR39" s="152">
        <f t="shared" si="15"/>
        <v>100800</v>
      </c>
      <c r="BS39" s="148">
        <f t="shared" si="16"/>
        <v>96890169.255090907</v>
      </c>
      <c r="BT39" s="136">
        <v>0</v>
      </c>
      <c r="BU39" s="149">
        <f t="shared" si="17"/>
        <v>8106736.4904545462</v>
      </c>
      <c r="BV39" s="153">
        <f t="shared" si="18"/>
        <v>4053368.2452272731</v>
      </c>
      <c r="BW39" s="134">
        <f t="shared" si="19"/>
        <v>84730064.51940909</v>
      </c>
      <c r="BX39" s="148">
        <f t="shared" si="20"/>
        <v>11590824.25</v>
      </c>
      <c r="BY39" s="135">
        <f t="shared" si="21"/>
        <v>73139240.26940909</v>
      </c>
      <c r="CD39" s="400">
        <f>'آبان 1400'!AU40</f>
        <v>68356540.654545456</v>
      </c>
      <c r="CE39" s="401">
        <f>'آبان 1400'!AV40</f>
        <v>49071582.808727272</v>
      </c>
      <c r="CF39" s="401">
        <f>'آبان 1400'!AW40</f>
        <v>68356540.654545456</v>
      </c>
      <c r="CG39" s="401">
        <f>'آبان 1400'!AX40</f>
        <v>4784957.8458181825</v>
      </c>
      <c r="CH39" s="401">
        <f>'آبان 1400'!AY40</f>
        <v>907158.28087272728</v>
      </c>
      <c r="CI39" s="401">
        <f>'آبان 1400'!AZ40</f>
        <v>0</v>
      </c>
      <c r="CJ39" s="401">
        <f>'آبان 1400'!BA40</f>
        <v>0</v>
      </c>
      <c r="CK39" s="401">
        <f>'آبان 1400'!BB40</f>
        <v>0</v>
      </c>
      <c r="CL39" s="401">
        <f>'آبان 1400'!BC40</f>
        <v>0</v>
      </c>
      <c r="CM39" s="401">
        <f>'آبان 1400'!BD40</f>
        <v>0</v>
      </c>
      <c r="CN39" s="401">
        <f>'آبان 1400'!BE40</f>
        <v>0</v>
      </c>
      <c r="CO39" s="401">
        <f>'آبان 1400'!BF40</f>
        <v>0</v>
      </c>
      <c r="CP39" s="401">
        <f>'آبان 1400'!BG40</f>
        <v>5692116.1266909093</v>
      </c>
      <c r="CQ39" s="401">
        <f>'آبان 1400'!BH40</f>
        <v>62664424</v>
      </c>
      <c r="CR39" s="401">
        <f t="shared" si="22"/>
        <v>68356540.654545456</v>
      </c>
      <c r="CS39" s="411">
        <f t="shared" si="50"/>
        <v>6638737.5</v>
      </c>
      <c r="CT39" s="400">
        <f t="shared" si="24"/>
        <v>3809297.5</v>
      </c>
      <c r="CU39" s="401">
        <f t="shared" si="25"/>
        <v>1142789.25</v>
      </c>
      <c r="CV39" s="401">
        <f t="shared" si="26"/>
        <v>1120000</v>
      </c>
      <c r="CW39" s="56">
        <v>0</v>
      </c>
      <c r="CX39" s="401">
        <f t="shared" si="27"/>
        <v>81067364.904545456</v>
      </c>
      <c r="CY39" s="401">
        <f t="shared" si="28"/>
        <v>68356540.654545456</v>
      </c>
      <c r="CZ39" s="401">
        <f t="shared" si="29"/>
        <v>15722004.350545455</v>
      </c>
      <c r="DA39" s="401">
        <f t="shared" si="30"/>
        <v>96789369.255090907</v>
      </c>
      <c r="DB39" s="401">
        <f t="shared" si="31"/>
        <v>100800</v>
      </c>
      <c r="DC39" s="401">
        <f t="shared" si="32"/>
        <v>96890169.255090907</v>
      </c>
      <c r="DD39" s="406">
        <v>0</v>
      </c>
      <c r="DE39" s="401">
        <f t="shared" si="33"/>
        <v>8106736.4904545462</v>
      </c>
      <c r="DF39" s="401">
        <f t="shared" si="34"/>
        <v>4053368.2452272731</v>
      </c>
      <c r="DG39" s="401">
        <f t="shared" si="35"/>
        <v>84730064.51940909</v>
      </c>
      <c r="DH39" s="401">
        <f t="shared" si="36"/>
        <v>11590824.25</v>
      </c>
      <c r="DI39" s="401">
        <f t="shared" si="37"/>
        <v>73139240.26940909</v>
      </c>
      <c r="DJ39" s="401">
        <f t="shared" si="38"/>
        <v>0</v>
      </c>
      <c r="DL39" s="409">
        <f t="shared" si="39"/>
        <v>6638737.5</v>
      </c>
      <c r="DM39" s="409">
        <f t="shared" si="40"/>
        <v>0</v>
      </c>
    </row>
    <row r="40" spans="1:117" s="56" customFormat="1" ht="21" x14ac:dyDescent="0.2">
      <c r="A40" s="192">
        <f t="shared" si="0"/>
        <v>2655495</v>
      </c>
      <c r="B40" s="137">
        <f>'آبان 1400'!B41</f>
        <v>35</v>
      </c>
      <c r="C40" s="137">
        <f>'آبان 1400'!C41</f>
        <v>35</v>
      </c>
      <c r="D40" s="137">
        <f>'آبان 1400'!D41</f>
        <v>13114</v>
      </c>
      <c r="E40" s="137" t="str">
        <f>'آبان 1400'!E41</f>
        <v>سعید</v>
      </c>
      <c r="F40" s="137" t="str">
        <f>'آبان 1400'!F41</f>
        <v>اصغری</v>
      </c>
      <c r="G40" s="137" t="str">
        <f>'آبان 1400'!G41</f>
        <v xml:space="preserve">اداری </v>
      </c>
      <c r="H40" s="137" t="str">
        <f>'آبان 1400'!H41</f>
        <v>ش.تهران</v>
      </c>
      <c r="I40" s="137" t="str">
        <f>'آبان 1400'!I41</f>
        <v>121-800-1628255-1</v>
      </c>
      <c r="J40" s="137" t="str">
        <f>'آبان 1400'!J41</f>
        <v>0010470875</v>
      </c>
      <c r="K40" s="137" t="str">
        <f>'آبان 1400'!K41</f>
        <v>0012731528</v>
      </c>
      <c r="L40" s="137" t="str">
        <f>'آبان 1400'!L41</f>
        <v>ش - تهران</v>
      </c>
      <c r="M40" s="137" t="str">
        <f>'آبان 1400'!M41</f>
        <v>اداری-کاردانی</v>
      </c>
      <c r="N40" s="121">
        <f>'آبان 1400'!N41</f>
        <v>0</v>
      </c>
      <c r="O40" s="120">
        <f>'آبان 1400'!O41</f>
        <v>0</v>
      </c>
      <c r="P40" s="122">
        <f>'آبان 1400'!P41</f>
        <v>0</v>
      </c>
      <c r="Q40" s="362">
        <f>'آبان 1400'!Q41</f>
        <v>30</v>
      </c>
      <c r="R40" s="362">
        <f>'آبان 1400'!R41</f>
        <v>41</v>
      </c>
      <c r="S40" s="362">
        <f>'آبان 1400'!S41</f>
        <v>0</v>
      </c>
      <c r="T40" s="362">
        <f>'آبان 1400'!T41</f>
        <v>0</v>
      </c>
      <c r="U40" s="138">
        <f>'آبان 1400'!U41</f>
        <v>0</v>
      </c>
      <c r="V40" s="121">
        <f>'آبان 1400'!W41</f>
        <v>0</v>
      </c>
      <c r="W40" s="122">
        <f>'آبان 1400'!X41</f>
        <v>0</v>
      </c>
      <c r="X40" s="370">
        <f>'آبان 1400'!Y41</f>
        <v>0</v>
      </c>
      <c r="Y40" s="370">
        <f>'آبان 1400'!Z41</f>
        <v>0</v>
      </c>
      <c r="Z40" s="139">
        <f>'آبان 1400'!AA41</f>
        <v>1311206</v>
      </c>
      <c r="AA40" s="139">
        <f>'آبان 1400'!AB41</f>
        <v>46667</v>
      </c>
      <c r="AB40" s="139">
        <f>'آبان 1400'!AC41</f>
        <v>1357873</v>
      </c>
      <c r="AC40" s="139">
        <f>'آبان 1400'!AD41</f>
        <v>4500000</v>
      </c>
      <c r="AD40" s="139">
        <f>'آبان 1400'!AE41</f>
        <v>6000000</v>
      </c>
      <c r="AE40" s="140">
        <f>'آبان 1400'!AF41</f>
        <v>259230.3</v>
      </c>
      <c r="AF40" s="123">
        <f>'آبان 1400'!AG41</f>
        <v>39336180</v>
      </c>
      <c r="AG40" s="124">
        <f>'آبان 1400'!AH41</f>
        <v>1400010</v>
      </c>
      <c r="AH40" s="124">
        <f>'آبان 1400'!AI41</f>
        <v>10628442.299999999</v>
      </c>
      <c r="AI40" s="124">
        <f>'آبان 1400'!AJ41</f>
        <v>0</v>
      </c>
      <c r="AJ40" s="124">
        <f>'آبان 1400'!AK41</f>
        <v>4500000</v>
      </c>
      <c r="AK40" s="124">
        <f>'آبان 1400'!AL41</f>
        <v>6000000</v>
      </c>
      <c r="AL40" s="124">
        <f>'آبان 1400'!AM41</f>
        <v>0</v>
      </c>
      <c r="AM40" s="124">
        <f>'آبان 1400'!AN41</f>
        <v>0</v>
      </c>
      <c r="AN40" s="124">
        <f>'آبان 1400'!AO41</f>
        <v>0</v>
      </c>
      <c r="AO40" s="124">
        <f>'آبان 1400'!AP41</f>
        <v>1800000</v>
      </c>
      <c r="AP40" s="124">
        <f>'آبان 1400'!AQ41</f>
        <v>0</v>
      </c>
      <c r="AQ40" s="124">
        <f>'آبان 1400'!AR41</f>
        <v>0</v>
      </c>
      <c r="AR40" s="124">
        <f>'آبان 1400'!AS41</f>
        <v>0</v>
      </c>
      <c r="AS40" s="379">
        <f>'آبان 1400'!AT41</f>
        <v>0</v>
      </c>
      <c r="AT40" s="372">
        <f t="shared" si="1"/>
        <v>63664632.299999997</v>
      </c>
      <c r="AU40" s="174">
        <f>'آبان 1400'!AV41</f>
        <v>46908108.038999997</v>
      </c>
      <c r="AV40" s="142">
        <f>'آبان 1400'!AW41</f>
        <v>63664632.299999997</v>
      </c>
      <c r="AW40" s="143">
        <f t="shared" si="2"/>
        <v>4456524.2609999999</v>
      </c>
      <c r="AX40" s="76">
        <f t="shared" si="3"/>
        <v>690810.80389999971</v>
      </c>
      <c r="AY40" s="143">
        <f>'آبان 1400'!AZ41</f>
        <v>0</v>
      </c>
      <c r="AZ40" s="143">
        <f>'آبان 1400'!BA41</f>
        <v>0</v>
      </c>
      <c r="BA40" s="143">
        <f>'آبان 1400'!BB41</f>
        <v>0</v>
      </c>
      <c r="BB40" s="143">
        <f>'آبان 1400'!BC41</f>
        <v>0</v>
      </c>
      <c r="BC40" s="143">
        <f>'آبان 1400'!BD41</f>
        <v>0</v>
      </c>
      <c r="BD40" s="143">
        <f>'آبان 1400'!BE41</f>
        <v>0</v>
      </c>
      <c r="BE40" s="143">
        <f>'آبان 1400'!BF41</f>
        <v>0</v>
      </c>
      <c r="BF40" s="144">
        <f t="shared" si="4"/>
        <v>5147335.0648999996</v>
      </c>
      <c r="BG40" s="141">
        <f t="shared" si="5"/>
        <v>58517297</v>
      </c>
      <c r="BH40" s="145">
        <f t="shared" si="6"/>
        <v>63664632.299999997</v>
      </c>
      <c r="BI40" s="410">
        <f t="shared" si="49"/>
        <v>6638737.5</v>
      </c>
      <c r="BJ40" s="146">
        <f t="shared" si="8"/>
        <v>3394682.5</v>
      </c>
      <c r="BK40" s="146">
        <f t="shared" si="9"/>
        <v>1018404.7499999999</v>
      </c>
      <c r="BL40" s="147">
        <f t="shared" si="10"/>
        <v>1120000</v>
      </c>
      <c r="BM40" s="383">
        <v>0</v>
      </c>
      <c r="BN40" s="148">
        <f t="shared" si="11"/>
        <v>75836457.049999997</v>
      </c>
      <c r="BO40" s="149">
        <f t="shared" si="12"/>
        <v>63664632.299999997</v>
      </c>
      <c r="BP40" s="150">
        <f t="shared" si="13"/>
        <v>14642865.429</v>
      </c>
      <c r="BQ40" s="151">
        <f t="shared" si="14"/>
        <v>90479322.479000002</v>
      </c>
      <c r="BR40" s="152">
        <f t="shared" si="15"/>
        <v>100800</v>
      </c>
      <c r="BS40" s="148">
        <f t="shared" si="16"/>
        <v>90580122.479000002</v>
      </c>
      <c r="BT40" s="136">
        <v>0</v>
      </c>
      <c r="BU40" s="149">
        <f t="shared" si="17"/>
        <v>7583645.7050000001</v>
      </c>
      <c r="BV40" s="153">
        <f t="shared" si="18"/>
        <v>3791822.8525</v>
      </c>
      <c r="BW40" s="134">
        <f t="shared" si="19"/>
        <v>79204653.921499997</v>
      </c>
      <c r="BX40" s="148">
        <f t="shared" si="20"/>
        <v>11051824.75</v>
      </c>
      <c r="BY40" s="135">
        <f t="shared" si="21"/>
        <v>68152829.171499997</v>
      </c>
      <c r="CD40" s="400">
        <f>'آبان 1400'!AU41</f>
        <v>63664632.299999997</v>
      </c>
      <c r="CE40" s="401">
        <f>'آبان 1400'!AV41</f>
        <v>46908108.038999997</v>
      </c>
      <c r="CF40" s="401">
        <f>'آبان 1400'!AW41</f>
        <v>63664632.299999997</v>
      </c>
      <c r="CG40" s="401">
        <f>'آبان 1400'!AX41</f>
        <v>4456524.2609999999</v>
      </c>
      <c r="CH40" s="401">
        <f>'آبان 1400'!AY41</f>
        <v>690810.80389999971</v>
      </c>
      <c r="CI40" s="401">
        <f>'آبان 1400'!AZ41</f>
        <v>0</v>
      </c>
      <c r="CJ40" s="401">
        <f>'آبان 1400'!BA41</f>
        <v>0</v>
      </c>
      <c r="CK40" s="401">
        <f>'آبان 1400'!BB41</f>
        <v>0</v>
      </c>
      <c r="CL40" s="401">
        <f>'آبان 1400'!BC41</f>
        <v>0</v>
      </c>
      <c r="CM40" s="401">
        <f>'آبان 1400'!BD41</f>
        <v>0</v>
      </c>
      <c r="CN40" s="401">
        <f>'آبان 1400'!BE41</f>
        <v>0</v>
      </c>
      <c r="CO40" s="401">
        <f>'آبان 1400'!BF41</f>
        <v>0</v>
      </c>
      <c r="CP40" s="401">
        <f>'آبان 1400'!BG41</f>
        <v>5147335.0648999996</v>
      </c>
      <c r="CQ40" s="401">
        <f>'آبان 1400'!BH41</f>
        <v>58517297</v>
      </c>
      <c r="CR40" s="401">
        <f t="shared" si="22"/>
        <v>63664632.299999997</v>
      </c>
      <c r="CS40" s="411">
        <f t="shared" si="50"/>
        <v>6638737.5</v>
      </c>
      <c r="CT40" s="400">
        <f t="shared" si="24"/>
        <v>3394682.5</v>
      </c>
      <c r="CU40" s="401">
        <f t="shared" si="25"/>
        <v>1018404.7499999999</v>
      </c>
      <c r="CV40" s="401">
        <f t="shared" si="26"/>
        <v>1120000</v>
      </c>
      <c r="CW40" s="56">
        <v>0</v>
      </c>
      <c r="CX40" s="401">
        <f t="shared" si="27"/>
        <v>75836457.049999997</v>
      </c>
      <c r="CY40" s="401">
        <f t="shared" si="28"/>
        <v>63664632.299999997</v>
      </c>
      <c r="CZ40" s="401">
        <f t="shared" si="29"/>
        <v>14642865.429</v>
      </c>
      <c r="DA40" s="401">
        <f t="shared" si="30"/>
        <v>90479322.479000002</v>
      </c>
      <c r="DB40" s="401">
        <f t="shared" si="31"/>
        <v>100800</v>
      </c>
      <c r="DC40" s="401">
        <f t="shared" si="32"/>
        <v>90580122.479000002</v>
      </c>
      <c r="DD40" s="406">
        <v>0</v>
      </c>
      <c r="DE40" s="401">
        <f t="shared" si="33"/>
        <v>7583645.7050000001</v>
      </c>
      <c r="DF40" s="401">
        <f t="shared" si="34"/>
        <v>3791822.8525</v>
      </c>
      <c r="DG40" s="401">
        <f t="shared" si="35"/>
        <v>79204653.921499997</v>
      </c>
      <c r="DH40" s="401">
        <f t="shared" si="36"/>
        <v>11051824.75</v>
      </c>
      <c r="DI40" s="401">
        <f t="shared" si="37"/>
        <v>68152829.171499997</v>
      </c>
      <c r="DJ40" s="401">
        <f t="shared" si="38"/>
        <v>0</v>
      </c>
      <c r="DL40" s="409">
        <f t="shared" si="39"/>
        <v>6638737.5</v>
      </c>
      <c r="DM40" s="409">
        <f t="shared" si="40"/>
        <v>0</v>
      </c>
    </row>
    <row r="41" spans="1:117" s="56" customFormat="1" ht="21" x14ac:dyDescent="0.2">
      <c r="A41" s="192">
        <f t="shared" si="0"/>
        <v>2655495</v>
      </c>
      <c r="B41" s="137">
        <f>'آبان 1400'!B42</f>
        <v>36</v>
      </c>
      <c r="C41" s="137">
        <f>'آبان 1400'!C42</f>
        <v>36</v>
      </c>
      <c r="D41" s="137">
        <f>'آبان 1400'!D42</f>
        <v>13115</v>
      </c>
      <c r="E41" s="137" t="str">
        <f>'آبان 1400'!E42</f>
        <v>محمد حسین</v>
      </c>
      <c r="F41" s="137" t="str">
        <f>'آبان 1400'!F42</f>
        <v>کرمی</v>
      </c>
      <c r="G41" s="137" t="str">
        <f>'آبان 1400'!G42</f>
        <v xml:space="preserve">اداری </v>
      </c>
      <c r="H41" s="137" t="str">
        <f>'آبان 1400'!H42</f>
        <v>ش.تهران</v>
      </c>
      <c r="I41" s="137" t="str">
        <f>'آبان 1400'!I42</f>
        <v>121-800-329028-1</v>
      </c>
      <c r="J41" s="137" t="str">
        <f>'آبان 1400'!J42</f>
        <v>0010159551</v>
      </c>
      <c r="K41" s="137" t="str">
        <f>'آبان 1400'!K42</f>
        <v>0012706976</v>
      </c>
      <c r="L41" s="137" t="str">
        <f>'آبان 1400'!L42</f>
        <v>ش - تهران</v>
      </c>
      <c r="M41" s="137" t="str">
        <f>'آبان 1400'!M42</f>
        <v>اداری- دیپلم</v>
      </c>
      <c r="N41" s="121">
        <f>'آبان 1400'!N42</f>
        <v>0</v>
      </c>
      <c r="O41" s="120">
        <f>'آبان 1400'!O42</f>
        <v>0</v>
      </c>
      <c r="P41" s="122">
        <f>'آبان 1400'!P42</f>
        <v>0</v>
      </c>
      <c r="Q41" s="362">
        <f>'آبان 1400'!Q42</f>
        <v>30</v>
      </c>
      <c r="R41" s="362">
        <f>'آبان 1400'!R42</f>
        <v>24</v>
      </c>
      <c r="S41" s="362">
        <f>'آبان 1400'!S42</f>
        <v>0</v>
      </c>
      <c r="T41" s="362">
        <f>'آبان 1400'!T42</f>
        <v>0</v>
      </c>
      <c r="U41" s="138">
        <f>'آبان 1400'!U42</f>
        <v>0</v>
      </c>
      <c r="V41" s="121">
        <f>'آبان 1400'!W42</f>
        <v>0</v>
      </c>
      <c r="W41" s="122">
        <f>'آبان 1400'!X42</f>
        <v>0</v>
      </c>
      <c r="X41" s="370">
        <f>'آبان 1400'!Y42</f>
        <v>2</v>
      </c>
      <c r="Y41" s="370">
        <f>'آبان 1400'!Z42</f>
        <v>2</v>
      </c>
      <c r="Z41" s="139">
        <f>'آبان 1400'!AA42</f>
        <v>1145360</v>
      </c>
      <c r="AA41" s="139">
        <f>'آبان 1400'!AB42</f>
        <v>46667</v>
      </c>
      <c r="AB41" s="139">
        <f>'آبان 1400'!AC42</f>
        <v>1192027</v>
      </c>
      <c r="AC41" s="139">
        <f>'آبان 1400'!AD42</f>
        <v>4500000</v>
      </c>
      <c r="AD41" s="139">
        <f>'آبان 1400'!AE42</f>
        <v>6000000</v>
      </c>
      <c r="AE41" s="140">
        <f>'آبان 1400'!AF42</f>
        <v>227568.79090909089</v>
      </c>
      <c r="AF41" s="123">
        <f>'آبان 1400'!AG42</f>
        <v>34360800</v>
      </c>
      <c r="AG41" s="124">
        <f>'آبان 1400'!AH42</f>
        <v>1400010</v>
      </c>
      <c r="AH41" s="124">
        <f>'آبان 1400'!AI42</f>
        <v>5461650.9818181815</v>
      </c>
      <c r="AI41" s="124">
        <f>'آبان 1400'!AJ42</f>
        <v>5310990</v>
      </c>
      <c r="AJ41" s="124">
        <f>'آبان 1400'!AK42</f>
        <v>4500000</v>
      </c>
      <c r="AK41" s="124">
        <f>'آبان 1400'!AL42</f>
        <v>6000000</v>
      </c>
      <c r="AL41" s="124">
        <f>'آبان 1400'!AM42</f>
        <v>0</v>
      </c>
      <c r="AM41" s="124">
        <f>'آبان 1400'!AN42</f>
        <v>0</v>
      </c>
      <c r="AN41" s="124">
        <f>'آبان 1400'!AO42</f>
        <v>0</v>
      </c>
      <c r="AO41" s="124">
        <f>'آبان 1400'!AP42</f>
        <v>1200000</v>
      </c>
      <c r="AP41" s="124">
        <f>'آبان 1400'!AQ42</f>
        <v>0</v>
      </c>
      <c r="AQ41" s="124">
        <f>'آبان 1400'!AR42</f>
        <v>0</v>
      </c>
      <c r="AR41" s="124">
        <f>'آبان 1400'!AS42</f>
        <v>0</v>
      </c>
      <c r="AS41" s="379">
        <f>'آبان 1400'!AT42</f>
        <v>0</v>
      </c>
      <c r="AT41" s="372">
        <f t="shared" si="1"/>
        <v>58233450.981818184</v>
      </c>
      <c r="AU41" s="174">
        <f>'آبان 1400'!AV42</f>
        <v>37517888.713090912</v>
      </c>
      <c r="AV41" s="142">
        <f>'آبان 1400'!AW42</f>
        <v>52922460.981818184</v>
      </c>
      <c r="AW41" s="143">
        <f t="shared" si="2"/>
        <v>3704572.2687272732</v>
      </c>
      <c r="AX41" s="76">
        <f t="shared" si="3"/>
        <v>0</v>
      </c>
      <c r="AY41" s="143">
        <f>'آبان 1400'!AZ42</f>
        <v>0</v>
      </c>
      <c r="AZ41" s="143">
        <f>'آبان 1400'!BA42</f>
        <v>0</v>
      </c>
      <c r="BA41" s="143">
        <f>'آبان 1400'!BB42</f>
        <v>0</v>
      </c>
      <c r="BB41" s="143">
        <f>'آبان 1400'!BC42</f>
        <v>0</v>
      </c>
      <c r="BC41" s="143">
        <f>'آبان 1400'!BD42</f>
        <v>0</v>
      </c>
      <c r="BD41" s="143">
        <f>'آبان 1400'!BE42</f>
        <v>0</v>
      </c>
      <c r="BE41" s="143">
        <f>'آبان 1400'!BF42</f>
        <v>0</v>
      </c>
      <c r="BF41" s="144">
        <f t="shared" si="4"/>
        <v>3704572.2687272732</v>
      </c>
      <c r="BG41" s="141">
        <f t="shared" si="5"/>
        <v>54528878</v>
      </c>
      <c r="BH41" s="145">
        <f t="shared" si="6"/>
        <v>58233450.981818184</v>
      </c>
      <c r="BI41" s="128">
        <f t="shared" si="41"/>
        <v>5960135</v>
      </c>
      <c r="BJ41" s="146">
        <f t="shared" si="8"/>
        <v>2980067.5</v>
      </c>
      <c r="BK41" s="146">
        <f t="shared" si="9"/>
        <v>894020.25</v>
      </c>
      <c r="BL41" s="147">
        <f t="shared" si="10"/>
        <v>1120000</v>
      </c>
      <c r="BM41" s="383">
        <v>0</v>
      </c>
      <c r="BN41" s="148">
        <f t="shared" si="11"/>
        <v>69187673.731818184</v>
      </c>
      <c r="BO41" s="149">
        <f t="shared" si="12"/>
        <v>52922460.981818184</v>
      </c>
      <c r="BP41" s="150">
        <f t="shared" si="13"/>
        <v>12172166.025818182</v>
      </c>
      <c r="BQ41" s="151">
        <f t="shared" si="14"/>
        <v>81359839.757636368</v>
      </c>
      <c r="BR41" s="152">
        <f t="shared" si="15"/>
        <v>100800</v>
      </c>
      <c r="BS41" s="148">
        <f t="shared" si="16"/>
        <v>81460639.757636368</v>
      </c>
      <c r="BT41" s="136">
        <v>0</v>
      </c>
      <c r="BU41" s="149">
        <f t="shared" si="17"/>
        <v>6918767.373181819</v>
      </c>
      <c r="BV41" s="153">
        <f t="shared" si="18"/>
        <v>3459383.6865909095</v>
      </c>
      <c r="BW41" s="134">
        <f t="shared" si="19"/>
        <v>71082488.697863638</v>
      </c>
      <c r="BX41" s="148">
        <f t="shared" si="20"/>
        <v>9834222.75</v>
      </c>
      <c r="BY41" s="135">
        <f t="shared" si="21"/>
        <v>61248265.947863638</v>
      </c>
      <c r="CD41" s="400">
        <f>'آبان 1400'!AU42</f>
        <v>58233450.981818184</v>
      </c>
      <c r="CE41" s="401">
        <f>'آبان 1400'!AV42</f>
        <v>37517888.713090912</v>
      </c>
      <c r="CF41" s="401">
        <f>'آبان 1400'!AW42</f>
        <v>52922460.981818184</v>
      </c>
      <c r="CG41" s="401">
        <f>'آبان 1400'!AX42</f>
        <v>3704572.2687272732</v>
      </c>
      <c r="CH41" s="401">
        <f>'آبان 1400'!AY42</f>
        <v>0</v>
      </c>
      <c r="CI41" s="401">
        <f>'آبان 1400'!AZ42</f>
        <v>0</v>
      </c>
      <c r="CJ41" s="401">
        <f>'آبان 1400'!BA42</f>
        <v>0</v>
      </c>
      <c r="CK41" s="401">
        <f>'آبان 1400'!BB42</f>
        <v>0</v>
      </c>
      <c r="CL41" s="401">
        <f>'آبان 1400'!BC42</f>
        <v>0</v>
      </c>
      <c r="CM41" s="401">
        <f>'آبان 1400'!BD42</f>
        <v>0</v>
      </c>
      <c r="CN41" s="401">
        <f>'آبان 1400'!BE42</f>
        <v>0</v>
      </c>
      <c r="CO41" s="401">
        <f>'آبان 1400'!BF42</f>
        <v>0</v>
      </c>
      <c r="CP41" s="401">
        <f>'آبان 1400'!BG42</f>
        <v>3704572.2687272732</v>
      </c>
      <c r="CQ41" s="401">
        <f>'آبان 1400'!BH42</f>
        <v>54528878</v>
      </c>
      <c r="CR41" s="401">
        <f t="shared" si="22"/>
        <v>58233450.981818184</v>
      </c>
      <c r="CS41" s="56">
        <f t="shared" si="42"/>
        <v>5960135</v>
      </c>
      <c r="CT41" s="400">
        <f t="shared" si="24"/>
        <v>2980067.5</v>
      </c>
      <c r="CU41" s="401">
        <f t="shared" si="25"/>
        <v>894020.25</v>
      </c>
      <c r="CV41" s="401">
        <f t="shared" si="26"/>
        <v>1120000</v>
      </c>
      <c r="CW41" s="56">
        <v>0</v>
      </c>
      <c r="CX41" s="401">
        <f t="shared" si="27"/>
        <v>69187673.731818184</v>
      </c>
      <c r="CY41" s="401">
        <f t="shared" si="28"/>
        <v>52922460.981818184</v>
      </c>
      <c r="CZ41" s="401">
        <f t="shared" si="29"/>
        <v>12172166.025818182</v>
      </c>
      <c r="DA41" s="401">
        <f t="shared" si="30"/>
        <v>81359839.757636368</v>
      </c>
      <c r="DB41" s="401">
        <f t="shared" si="31"/>
        <v>100800</v>
      </c>
      <c r="DC41" s="401">
        <f t="shared" si="32"/>
        <v>81460639.757636368</v>
      </c>
      <c r="DD41" s="406">
        <v>0</v>
      </c>
      <c r="DE41" s="401">
        <f t="shared" si="33"/>
        <v>6918767.373181819</v>
      </c>
      <c r="DF41" s="401">
        <f t="shared" si="34"/>
        <v>3459383.6865909095</v>
      </c>
      <c r="DG41" s="401">
        <f t="shared" si="35"/>
        <v>71082488.697863638</v>
      </c>
      <c r="DH41" s="401">
        <f t="shared" si="36"/>
        <v>9834222.75</v>
      </c>
      <c r="DI41" s="401">
        <f t="shared" si="37"/>
        <v>61248265.947863638</v>
      </c>
      <c r="DJ41" s="401">
        <f t="shared" si="38"/>
        <v>0</v>
      </c>
      <c r="DL41" s="408">
        <f t="shared" si="39"/>
        <v>6638737.5</v>
      </c>
      <c r="DM41" s="408">
        <f t="shared" si="40"/>
        <v>-678602.5</v>
      </c>
    </row>
    <row r="42" spans="1:117" s="56" customFormat="1" ht="21" x14ac:dyDescent="0.2">
      <c r="A42" s="192">
        <f t="shared" si="0"/>
        <v>2655495</v>
      </c>
      <c r="B42" s="137">
        <f>'آبان 1400'!B43</f>
        <v>37</v>
      </c>
      <c r="C42" s="137">
        <f>'آبان 1400'!C43</f>
        <v>37</v>
      </c>
      <c r="D42" s="137">
        <f>'آبان 1400'!D43</f>
        <v>13080</v>
      </c>
      <c r="E42" s="137" t="str">
        <f>'آبان 1400'!E43</f>
        <v>محمدولی</v>
      </c>
      <c r="F42" s="137" t="str">
        <f>'آبان 1400'!F43</f>
        <v>درفكی</v>
      </c>
      <c r="G42" s="137" t="str">
        <f>'آبان 1400'!G43</f>
        <v xml:space="preserve">اداری </v>
      </c>
      <c r="H42" s="137" t="str">
        <f>'آبان 1400'!H43</f>
        <v>ش.تهران</v>
      </c>
      <c r="I42" s="137" t="str">
        <f>'آبان 1400'!I43</f>
        <v>124-700-2929273-1</v>
      </c>
      <c r="J42" s="137" t="str">
        <f>'آبان 1400'!J43</f>
        <v>0078710995</v>
      </c>
      <c r="K42" s="137" t="str">
        <f>'آبان 1400'!K43</f>
        <v>0012803602</v>
      </c>
      <c r="L42" s="137" t="str">
        <f>'آبان 1400'!L43</f>
        <v>ش - تهران</v>
      </c>
      <c r="M42" s="137" t="str">
        <f>'آبان 1400'!M43</f>
        <v>اداری-کارشناسی</v>
      </c>
      <c r="N42" s="121">
        <f>'آبان 1400'!N43</f>
        <v>0</v>
      </c>
      <c r="O42" s="120">
        <f>'آبان 1400'!O43</f>
        <v>0</v>
      </c>
      <c r="P42" s="122">
        <f>'آبان 1400'!P43</f>
        <v>0</v>
      </c>
      <c r="Q42" s="362">
        <f>'آبان 1400'!Q43</f>
        <v>30</v>
      </c>
      <c r="R42" s="362">
        <f>'آبان 1400'!R43</f>
        <v>177</v>
      </c>
      <c r="S42" s="362">
        <f>'آبان 1400'!S43</f>
        <v>0</v>
      </c>
      <c r="T42" s="362">
        <f>'آبان 1400'!T43</f>
        <v>0</v>
      </c>
      <c r="U42" s="138">
        <f>'آبان 1400'!U43</f>
        <v>0</v>
      </c>
      <c r="V42" s="121">
        <f>'آبان 1400'!W43</f>
        <v>0</v>
      </c>
      <c r="W42" s="122">
        <f>'آبان 1400'!X43</f>
        <v>0</v>
      </c>
      <c r="X42" s="370">
        <f>'آبان 1400'!Y43</f>
        <v>1</v>
      </c>
      <c r="Y42" s="370">
        <f>'آبان 1400'!Z43</f>
        <v>1</v>
      </c>
      <c r="Z42" s="139">
        <f>'آبان 1400'!AA43</f>
        <v>1477052</v>
      </c>
      <c r="AA42" s="139">
        <f>'آبان 1400'!AB43</f>
        <v>46667</v>
      </c>
      <c r="AB42" s="139">
        <f>'آبان 1400'!AC43</f>
        <v>1523719</v>
      </c>
      <c r="AC42" s="139">
        <f>'آبان 1400'!AD43</f>
        <v>4500000</v>
      </c>
      <c r="AD42" s="139">
        <f>'آبان 1400'!AE43</f>
        <v>6000000</v>
      </c>
      <c r="AE42" s="140">
        <f>'آبان 1400'!AF43</f>
        <v>290891.80909090908</v>
      </c>
      <c r="AF42" s="123">
        <f>'آبان 1400'!AG43</f>
        <v>44311560</v>
      </c>
      <c r="AG42" s="124">
        <f>'آبان 1400'!AH43</f>
        <v>1400010</v>
      </c>
      <c r="AH42" s="124">
        <f>'آبان 1400'!AI43</f>
        <v>51487850.209090911</v>
      </c>
      <c r="AI42" s="124">
        <f>'آبان 1400'!AJ43</f>
        <v>2655495</v>
      </c>
      <c r="AJ42" s="124">
        <f>'آبان 1400'!AK43</f>
        <v>4500000</v>
      </c>
      <c r="AK42" s="124">
        <f>'آبان 1400'!AL43</f>
        <v>6000000</v>
      </c>
      <c r="AL42" s="124">
        <f>'آبان 1400'!AM43</f>
        <v>0</v>
      </c>
      <c r="AM42" s="124">
        <f>'آبان 1400'!AN43</f>
        <v>0</v>
      </c>
      <c r="AN42" s="124">
        <f>'آبان 1400'!AO43</f>
        <v>0</v>
      </c>
      <c r="AO42" s="124">
        <f>'آبان 1400'!AP43</f>
        <v>4000000</v>
      </c>
      <c r="AP42" s="124">
        <f>'آبان 1400'!AQ43</f>
        <v>0</v>
      </c>
      <c r="AQ42" s="124">
        <f>'آبان 1400'!AR43</f>
        <v>0</v>
      </c>
      <c r="AR42" s="124">
        <f>'آبان 1400'!AS43</f>
        <v>0</v>
      </c>
      <c r="AS42" s="379">
        <f>'آبان 1400'!AT43</f>
        <v>0</v>
      </c>
      <c r="AT42" s="372">
        <f t="shared" si="1"/>
        <v>114354915.20909092</v>
      </c>
      <c r="AU42" s="174">
        <f>'آبان 1400'!AV43</f>
        <v>89380460.794454545</v>
      </c>
      <c r="AV42" s="142">
        <f>'آبان 1400'!AW43</f>
        <v>111699420.20909092</v>
      </c>
      <c r="AW42" s="143">
        <f t="shared" si="2"/>
        <v>7818959.4146363651</v>
      </c>
      <c r="AX42" s="76">
        <f t="shared" si="3"/>
        <v>5407069.1191681819</v>
      </c>
      <c r="AY42" s="143">
        <f>'آبان 1400'!AZ43</f>
        <v>0</v>
      </c>
      <c r="AZ42" s="143">
        <f>'آبان 1400'!BA43</f>
        <v>0</v>
      </c>
      <c r="BA42" s="143">
        <f>'آبان 1400'!BB43</f>
        <v>0</v>
      </c>
      <c r="BB42" s="143">
        <f>'آبان 1400'!BC43</f>
        <v>0</v>
      </c>
      <c r="BC42" s="143">
        <f>'آبان 1400'!BD43</f>
        <v>0</v>
      </c>
      <c r="BD42" s="143">
        <f>'آبان 1400'!BE43</f>
        <v>0</v>
      </c>
      <c r="BE42" s="143">
        <f>'آبان 1400'!BF43</f>
        <v>0</v>
      </c>
      <c r="BF42" s="144">
        <f t="shared" si="4"/>
        <v>13226028.533804547</v>
      </c>
      <c r="BG42" s="141">
        <f t="shared" si="5"/>
        <v>101128886</v>
      </c>
      <c r="BH42" s="145">
        <f t="shared" si="6"/>
        <v>114354915.20909092</v>
      </c>
      <c r="BI42" s="410">
        <f t="shared" ref="BI42:BI43" si="51">(((885165*30)*3)/12)/30*Q42</f>
        <v>6638737.5</v>
      </c>
      <c r="BJ42" s="146">
        <f t="shared" si="8"/>
        <v>3809297.5</v>
      </c>
      <c r="BK42" s="146">
        <f t="shared" si="9"/>
        <v>1142789.25</v>
      </c>
      <c r="BL42" s="147">
        <f t="shared" si="10"/>
        <v>1120000</v>
      </c>
      <c r="BM42" s="383">
        <v>0</v>
      </c>
      <c r="BN42" s="148">
        <f t="shared" si="11"/>
        <v>127065739.45909092</v>
      </c>
      <c r="BO42" s="149">
        <f t="shared" si="12"/>
        <v>111699420.20909092</v>
      </c>
      <c r="BP42" s="150">
        <f t="shared" si="13"/>
        <v>25690866.648090914</v>
      </c>
      <c r="BQ42" s="151">
        <f t="shared" si="14"/>
        <v>152756606.10718185</v>
      </c>
      <c r="BR42" s="152">
        <f t="shared" si="15"/>
        <v>100800</v>
      </c>
      <c r="BS42" s="148">
        <f t="shared" si="16"/>
        <v>152857406.10718185</v>
      </c>
      <c r="BT42" s="136">
        <v>0</v>
      </c>
      <c r="BU42" s="149">
        <f t="shared" si="17"/>
        <v>12706573.945909092</v>
      </c>
      <c r="BV42" s="153">
        <f t="shared" si="18"/>
        <v>6353286.9729545461</v>
      </c>
      <c r="BW42" s="134">
        <f t="shared" si="19"/>
        <v>133797545.18831821</v>
      </c>
      <c r="BX42" s="148">
        <f t="shared" si="20"/>
        <v>11590824.25</v>
      </c>
      <c r="BY42" s="135">
        <f t="shared" si="21"/>
        <v>122206720.93831821</v>
      </c>
      <c r="CD42" s="400">
        <f>'آبان 1400'!AU43</f>
        <v>114354915.20909092</v>
      </c>
      <c r="CE42" s="401">
        <f>'آبان 1400'!AV43</f>
        <v>89380460.794454545</v>
      </c>
      <c r="CF42" s="401">
        <f>'آبان 1400'!AW43</f>
        <v>111699420.20909092</v>
      </c>
      <c r="CG42" s="401">
        <f>'آبان 1400'!AX43</f>
        <v>7818959.4146363651</v>
      </c>
      <c r="CH42" s="401">
        <f>'آبان 1400'!AY43</f>
        <v>5407069.1191681819</v>
      </c>
      <c r="CI42" s="401">
        <f>'آبان 1400'!AZ43</f>
        <v>0</v>
      </c>
      <c r="CJ42" s="401">
        <f>'آبان 1400'!BA43</f>
        <v>0</v>
      </c>
      <c r="CK42" s="401">
        <f>'آبان 1400'!BB43</f>
        <v>0</v>
      </c>
      <c r="CL42" s="401">
        <f>'آبان 1400'!BC43</f>
        <v>0</v>
      </c>
      <c r="CM42" s="401">
        <f>'آبان 1400'!BD43</f>
        <v>0</v>
      </c>
      <c r="CN42" s="401">
        <f>'آبان 1400'!BE43</f>
        <v>0</v>
      </c>
      <c r="CO42" s="401">
        <f>'آبان 1400'!BF43</f>
        <v>0</v>
      </c>
      <c r="CP42" s="401">
        <f>'آبان 1400'!BG43</f>
        <v>13226028.533804547</v>
      </c>
      <c r="CQ42" s="401">
        <f>'آبان 1400'!BH43</f>
        <v>101128886</v>
      </c>
      <c r="CR42" s="401">
        <f t="shared" si="22"/>
        <v>114354915.20909092</v>
      </c>
      <c r="CS42" s="411">
        <f t="shared" ref="CS42:CS43" si="52">(885165*30/12*3)/30*Q42</f>
        <v>6638737.5</v>
      </c>
      <c r="CT42" s="400">
        <f t="shared" si="24"/>
        <v>3809297.5</v>
      </c>
      <c r="CU42" s="401">
        <f t="shared" si="25"/>
        <v>1142789.25</v>
      </c>
      <c r="CV42" s="401">
        <f t="shared" si="26"/>
        <v>1120000</v>
      </c>
      <c r="CW42" s="56">
        <v>0</v>
      </c>
      <c r="CX42" s="401">
        <f t="shared" si="27"/>
        <v>127065739.45909092</v>
      </c>
      <c r="CY42" s="401">
        <f t="shared" si="28"/>
        <v>111699420.20909092</v>
      </c>
      <c r="CZ42" s="401">
        <f t="shared" si="29"/>
        <v>25690866.648090914</v>
      </c>
      <c r="DA42" s="401">
        <f t="shared" si="30"/>
        <v>152756606.10718185</v>
      </c>
      <c r="DB42" s="401">
        <f t="shared" si="31"/>
        <v>100800</v>
      </c>
      <c r="DC42" s="401">
        <f t="shared" si="32"/>
        <v>152857406.10718185</v>
      </c>
      <c r="DD42" s="406">
        <v>0</v>
      </c>
      <c r="DE42" s="401">
        <f t="shared" si="33"/>
        <v>12706573.945909092</v>
      </c>
      <c r="DF42" s="401">
        <f t="shared" si="34"/>
        <v>6353286.9729545461</v>
      </c>
      <c r="DG42" s="401">
        <f t="shared" si="35"/>
        <v>133797545.18831821</v>
      </c>
      <c r="DH42" s="401">
        <f t="shared" si="36"/>
        <v>11590824.25</v>
      </c>
      <c r="DI42" s="401">
        <f t="shared" si="37"/>
        <v>122206720.93831821</v>
      </c>
      <c r="DJ42" s="401">
        <f t="shared" si="38"/>
        <v>0</v>
      </c>
      <c r="DL42" s="409">
        <f t="shared" si="39"/>
        <v>6638737.5</v>
      </c>
      <c r="DM42" s="409">
        <f t="shared" si="40"/>
        <v>0</v>
      </c>
    </row>
    <row r="43" spans="1:117" s="56" customFormat="1" ht="21" x14ac:dyDescent="0.2">
      <c r="A43" s="192">
        <f t="shared" si="0"/>
        <v>2655495</v>
      </c>
      <c r="B43" s="137">
        <f>'آبان 1400'!B44</f>
        <v>38</v>
      </c>
      <c r="C43" s="137">
        <f>'آبان 1400'!C44</f>
        <v>38</v>
      </c>
      <c r="D43" s="137">
        <f>'آبان 1400'!D44</f>
        <v>13100</v>
      </c>
      <c r="E43" s="137" t="str">
        <f>'آبان 1400'!E44</f>
        <v>مجید</v>
      </c>
      <c r="F43" s="137" t="str">
        <f>'آبان 1400'!F44</f>
        <v>رضوانی</v>
      </c>
      <c r="G43" s="137" t="str">
        <f>'آبان 1400'!G44</f>
        <v xml:space="preserve">اداری </v>
      </c>
      <c r="H43" s="137" t="str">
        <f>'آبان 1400'!H44</f>
        <v>ش.تهران</v>
      </c>
      <c r="I43" s="137" t="str">
        <f>'آبان 1400'!I44</f>
        <v>361-813-4059635-1</v>
      </c>
      <c r="J43" s="137" t="str">
        <f>'آبان 1400'!J44</f>
        <v>0056296525</v>
      </c>
      <c r="K43" s="137" t="str">
        <f>'آبان 1400'!K44</f>
        <v>0020419402</v>
      </c>
      <c r="L43" s="137" t="str">
        <f>'آبان 1400'!L44</f>
        <v>ش - تهران</v>
      </c>
      <c r="M43" s="137" t="str">
        <f>'آبان 1400'!M44</f>
        <v>اداری-کاردانی</v>
      </c>
      <c r="N43" s="121">
        <f>'آبان 1400'!N44</f>
        <v>0</v>
      </c>
      <c r="O43" s="120">
        <f>'آبان 1400'!O44</f>
        <v>0</v>
      </c>
      <c r="P43" s="122">
        <f>'آبان 1400'!P44</f>
        <v>0</v>
      </c>
      <c r="Q43" s="362">
        <f>'آبان 1400'!Q44</f>
        <v>30</v>
      </c>
      <c r="R43" s="362">
        <f>'آبان 1400'!R44</f>
        <v>22</v>
      </c>
      <c r="S43" s="362">
        <f>'آبان 1400'!S44</f>
        <v>0</v>
      </c>
      <c r="T43" s="362">
        <f>'آبان 1400'!T44</f>
        <v>0</v>
      </c>
      <c r="U43" s="138">
        <f>'آبان 1400'!U44</f>
        <v>0</v>
      </c>
      <c r="V43" s="121">
        <f>'آبان 1400'!W44</f>
        <v>0</v>
      </c>
      <c r="W43" s="122">
        <f>'آبان 1400'!X44</f>
        <v>0</v>
      </c>
      <c r="X43" s="370">
        <f>'آبان 1400'!Y44</f>
        <v>2</v>
      </c>
      <c r="Y43" s="370">
        <f>'آبان 1400'!Z44</f>
        <v>2</v>
      </c>
      <c r="Z43" s="139">
        <f>'آبان 1400'!AA44</f>
        <v>1311206</v>
      </c>
      <c r="AA43" s="139">
        <f>'آبان 1400'!AB44</f>
        <v>46667</v>
      </c>
      <c r="AB43" s="139">
        <f>'آبان 1400'!AC44</f>
        <v>1357873</v>
      </c>
      <c r="AC43" s="139">
        <f>'آبان 1400'!AD44</f>
        <v>4500000</v>
      </c>
      <c r="AD43" s="139">
        <f>'آبان 1400'!AE44</f>
        <v>6000000</v>
      </c>
      <c r="AE43" s="140">
        <f>'آبان 1400'!AF44</f>
        <v>259230.3</v>
      </c>
      <c r="AF43" s="123">
        <f>'آبان 1400'!AG44</f>
        <v>39336180</v>
      </c>
      <c r="AG43" s="124">
        <f>'آبان 1400'!AH44</f>
        <v>1400010</v>
      </c>
      <c r="AH43" s="124">
        <f>'آبان 1400'!AI44</f>
        <v>5703066.5999999996</v>
      </c>
      <c r="AI43" s="124">
        <f>'آبان 1400'!AJ44</f>
        <v>5310990</v>
      </c>
      <c r="AJ43" s="124">
        <f>'آبان 1400'!AK44</f>
        <v>4500000</v>
      </c>
      <c r="AK43" s="124">
        <f>'آبان 1400'!AL44</f>
        <v>6000000</v>
      </c>
      <c r="AL43" s="124">
        <f>'آبان 1400'!AM44</f>
        <v>0</v>
      </c>
      <c r="AM43" s="124">
        <f>'آبان 1400'!AN44</f>
        <v>0</v>
      </c>
      <c r="AN43" s="124">
        <f>'آبان 1400'!AO44</f>
        <v>0</v>
      </c>
      <c r="AO43" s="124">
        <f>'آبان 1400'!AP44</f>
        <v>4000000</v>
      </c>
      <c r="AP43" s="124">
        <f>'آبان 1400'!AQ44</f>
        <v>0</v>
      </c>
      <c r="AQ43" s="124">
        <f>'آبان 1400'!AR44</f>
        <v>0</v>
      </c>
      <c r="AR43" s="124">
        <f>'آبان 1400'!AS44</f>
        <v>0</v>
      </c>
      <c r="AS43" s="379">
        <f>'آبان 1400'!AT44</f>
        <v>0</v>
      </c>
      <c r="AT43" s="372">
        <f t="shared" si="1"/>
        <v>66250246.600000001</v>
      </c>
      <c r="AU43" s="174">
        <f>'آبان 1400'!AV44</f>
        <v>42173508.637999997</v>
      </c>
      <c r="AV43" s="142">
        <f>'آبان 1400'!AW44</f>
        <v>60939256.600000001</v>
      </c>
      <c r="AW43" s="143">
        <f t="shared" si="2"/>
        <v>4265747.9620000003</v>
      </c>
      <c r="AX43" s="76">
        <f t="shared" si="3"/>
        <v>217350.86379999967</v>
      </c>
      <c r="AY43" s="143">
        <f>'آبان 1400'!AZ44</f>
        <v>0</v>
      </c>
      <c r="AZ43" s="143">
        <f>'آبان 1400'!BA44</f>
        <v>0</v>
      </c>
      <c r="BA43" s="143">
        <f>'آبان 1400'!BB44</f>
        <v>0</v>
      </c>
      <c r="BB43" s="143">
        <f>'آبان 1400'!BC44</f>
        <v>0</v>
      </c>
      <c r="BC43" s="143">
        <f>'آبان 1400'!BD44</f>
        <v>0</v>
      </c>
      <c r="BD43" s="143">
        <f>'آبان 1400'!BE44</f>
        <v>0</v>
      </c>
      <c r="BE43" s="143">
        <f>'آبان 1400'!BF44</f>
        <v>0</v>
      </c>
      <c r="BF43" s="144">
        <f t="shared" si="4"/>
        <v>4483098.8257999998</v>
      </c>
      <c r="BG43" s="141">
        <f t="shared" si="5"/>
        <v>61767147</v>
      </c>
      <c r="BH43" s="145">
        <f t="shared" si="6"/>
        <v>66250246.600000001</v>
      </c>
      <c r="BI43" s="410">
        <f t="shared" si="51"/>
        <v>6638737.5</v>
      </c>
      <c r="BJ43" s="146">
        <f t="shared" si="8"/>
        <v>3394682.5</v>
      </c>
      <c r="BK43" s="146">
        <f t="shared" si="9"/>
        <v>1018404.7499999999</v>
      </c>
      <c r="BL43" s="147">
        <f t="shared" si="10"/>
        <v>1120000</v>
      </c>
      <c r="BM43" s="383">
        <v>0</v>
      </c>
      <c r="BN43" s="148">
        <f t="shared" si="11"/>
        <v>78422071.349999994</v>
      </c>
      <c r="BO43" s="149">
        <f t="shared" si="12"/>
        <v>60939256.600000001</v>
      </c>
      <c r="BP43" s="150">
        <f t="shared" si="13"/>
        <v>14016029.018000001</v>
      </c>
      <c r="BQ43" s="151">
        <f t="shared" si="14"/>
        <v>92438100.368000001</v>
      </c>
      <c r="BR43" s="152">
        <f t="shared" si="15"/>
        <v>100800</v>
      </c>
      <c r="BS43" s="148">
        <f t="shared" si="16"/>
        <v>92538900.368000001</v>
      </c>
      <c r="BT43" s="136">
        <v>0</v>
      </c>
      <c r="BU43" s="149">
        <f t="shared" si="17"/>
        <v>7842207.1349999998</v>
      </c>
      <c r="BV43" s="153">
        <f t="shared" si="18"/>
        <v>3921103.5674999999</v>
      </c>
      <c r="BW43" s="134">
        <f t="shared" si="19"/>
        <v>80775589.6655</v>
      </c>
      <c r="BX43" s="148">
        <f t="shared" si="20"/>
        <v>11051824.75</v>
      </c>
      <c r="BY43" s="135">
        <f t="shared" si="21"/>
        <v>69723764.9155</v>
      </c>
      <c r="CD43" s="400">
        <f>'آبان 1400'!AU44</f>
        <v>66250246.600000001</v>
      </c>
      <c r="CE43" s="401">
        <f>'آبان 1400'!AV44</f>
        <v>42173508.637999997</v>
      </c>
      <c r="CF43" s="401">
        <f>'آبان 1400'!AW44</f>
        <v>60939256.600000001</v>
      </c>
      <c r="CG43" s="401">
        <f>'آبان 1400'!AX44</f>
        <v>4265747.9620000003</v>
      </c>
      <c r="CH43" s="401">
        <f>'آبان 1400'!AY44</f>
        <v>217350.86379999967</v>
      </c>
      <c r="CI43" s="401">
        <f>'آبان 1400'!AZ44</f>
        <v>0</v>
      </c>
      <c r="CJ43" s="401">
        <f>'آبان 1400'!BA44</f>
        <v>0</v>
      </c>
      <c r="CK43" s="401">
        <f>'آبان 1400'!BB44</f>
        <v>0</v>
      </c>
      <c r="CL43" s="401">
        <f>'آبان 1400'!BC44</f>
        <v>0</v>
      </c>
      <c r="CM43" s="401">
        <f>'آبان 1400'!BD44</f>
        <v>0</v>
      </c>
      <c r="CN43" s="401">
        <f>'آبان 1400'!BE44</f>
        <v>0</v>
      </c>
      <c r="CO43" s="401">
        <f>'آبان 1400'!BF44</f>
        <v>0</v>
      </c>
      <c r="CP43" s="401">
        <f>'آبان 1400'!BG44</f>
        <v>4483098.8257999998</v>
      </c>
      <c r="CQ43" s="401">
        <f>'آبان 1400'!BH44</f>
        <v>61767147</v>
      </c>
      <c r="CR43" s="401">
        <f t="shared" si="22"/>
        <v>66250246.600000001</v>
      </c>
      <c r="CS43" s="411">
        <f t="shared" si="52"/>
        <v>6638737.5</v>
      </c>
      <c r="CT43" s="400">
        <f t="shared" si="24"/>
        <v>3394682.5</v>
      </c>
      <c r="CU43" s="401">
        <f t="shared" si="25"/>
        <v>1018404.7499999999</v>
      </c>
      <c r="CV43" s="401">
        <f t="shared" si="26"/>
        <v>1120000</v>
      </c>
      <c r="CW43" s="56">
        <v>0</v>
      </c>
      <c r="CX43" s="401">
        <f t="shared" si="27"/>
        <v>78422071.349999994</v>
      </c>
      <c r="CY43" s="401">
        <f t="shared" si="28"/>
        <v>60939256.600000001</v>
      </c>
      <c r="CZ43" s="401">
        <f t="shared" si="29"/>
        <v>14016029.018000001</v>
      </c>
      <c r="DA43" s="401">
        <f t="shared" si="30"/>
        <v>92438100.368000001</v>
      </c>
      <c r="DB43" s="401">
        <f t="shared" si="31"/>
        <v>100800</v>
      </c>
      <c r="DC43" s="401">
        <f t="shared" si="32"/>
        <v>92538900.368000001</v>
      </c>
      <c r="DD43" s="406">
        <v>0</v>
      </c>
      <c r="DE43" s="401">
        <f t="shared" si="33"/>
        <v>7842207.1349999998</v>
      </c>
      <c r="DF43" s="401">
        <f t="shared" si="34"/>
        <v>3921103.5674999999</v>
      </c>
      <c r="DG43" s="401">
        <f t="shared" si="35"/>
        <v>80775589.6655</v>
      </c>
      <c r="DH43" s="401">
        <f t="shared" si="36"/>
        <v>11051824.75</v>
      </c>
      <c r="DI43" s="401">
        <f t="shared" si="37"/>
        <v>69723764.9155</v>
      </c>
      <c r="DJ43" s="401">
        <f t="shared" si="38"/>
        <v>0</v>
      </c>
      <c r="DL43" s="409">
        <f t="shared" si="39"/>
        <v>6638737.5</v>
      </c>
      <c r="DM43" s="409">
        <f t="shared" si="40"/>
        <v>0</v>
      </c>
    </row>
    <row r="44" spans="1:117" s="56" customFormat="1" ht="21" x14ac:dyDescent="0.2">
      <c r="A44" s="192">
        <f t="shared" si="0"/>
        <v>2655495</v>
      </c>
      <c r="B44" s="137">
        <f>'آبان 1400'!B45</f>
        <v>39</v>
      </c>
      <c r="C44" s="137">
        <f>'آبان 1400'!C45</f>
        <v>39</v>
      </c>
      <c r="D44" s="137">
        <f>'آبان 1400'!D45</f>
        <v>13085</v>
      </c>
      <c r="E44" s="137" t="str">
        <f>'آبان 1400'!E45</f>
        <v xml:space="preserve">سید حمید </v>
      </c>
      <c r="F44" s="137" t="str">
        <f>'آبان 1400'!F45</f>
        <v>حسینی</v>
      </c>
      <c r="G44" s="137" t="str">
        <f>'آبان 1400'!G45</f>
        <v xml:space="preserve">اداری </v>
      </c>
      <c r="H44" s="137" t="str">
        <f>'آبان 1400'!H45</f>
        <v>ش.تهران</v>
      </c>
      <c r="I44" s="137" t="str">
        <f>'آبان 1400'!I45</f>
        <v>372-700-4069552-1</v>
      </c>
      <c r="J44" s="137" t="str">
        <f>'آبان 1400'!J45</f>
        <v>3860593382</v>
      </c>
      <c r="K44" s="137" t="str">
        <f>'آبان 1400'!K45</f>
        <v>0012863744</v>
      </c>
      <c r="L44" s="137" t="str">
        <f>'آبان 1400'!L45</f>
        <v>ش - تهران</v>
      </c>
      <c r="M44" s="137" t="str">
        <f>'آبان 1400'!M45</f>
        <v>اداری- دیپلم</v>
      </c>
      <c r="N44" s="121">
        <f>'آبان 1400'!N45</f>
        <v>0</v>
      </c>
      <c r="O44" s="120">
        <f>'آبان 1400'!O45</f>
        <v>0</v>
      </c>
      <c r="P44" s="122">
        <f>'آبان 1400'!P45</f>
        <v>0</v>
      </c>
      <c r="Q44" s="362">
        <f>'آبان 1400'!Q45</f>
        <v>30</v>
      </c>
      <c r="R44" s="362">
        <f>'آبان 1400'!R45</f>
        <v>67</v>
      </c>
      <c r="S44" s="362">
        <f>'آبان 1400'!S45</f>
        <v>0</v>
      </c>
      <c r="T44" s="362">
        <f>'آبان 1400'!T45</f>
        <v>0</v>
      </c>
      <c r="U44" s="138">
        <f>'آبان 1400'!U45</f>
        <v>0</v>
      </c>
      <c r="V44" s="121">
        <f>'آبان 1400'!W45</f>
        <v>0</v>
      </c>
      <c r="W44" s="122">
        <f>'آبان 1400'!X45</f>
        <v>0</v>
      </c>
      <c r="X44" s="370">
        <f>'آبان 1400'!Y45</f>
        <v>0</v>
      </c>
      <c r="Y44" s="370">
        <f>'آبان 1400'!Z45</f>
        <v>0</v>
      </c>
      <c r="Z44" s="139">
        <f>'آبان 1400'!AA45</f>
        <v>1145360</v>
      </c>
      <c r="AA44" s="139">
        <f>'آبان 1400'!AB45</f>
        <v>46667</v>
      </c>
      <c r="AB44" s="139">
        <f>'آبان 1400'!AC45</f>
        <v>1192027</v>
      </c>
      <c r="AC44" s="139">
        <f>'آبان 1400'!AD45</f>
        <v>4500000</v>
      </c>
      <c r="AD44" s="139">
        <f>'آبان 1400'!AE45</f>
        <v>6000000</v>
      </c>
      <c r="AE44" s="140">
        <f>'آبان 1400'!AF45</f>
        <v>227568.79090909089</v>
      </c>
      <c r="AF44" s="123">
        <f>'آبان 1400'!AG45</f>
        <v>34360800</v>
      </c>
      <c r="AG44" s="124">
        <f>'آبان 1400'!AH45</f>
        <v>1400010</v>
      </c>
      <c r="AH44" s="124">
        <f>'آبان 1400'!AI45</f>
        <v>15247108.99090909</v>
      </c>
      <c r="AI44" s="124">
        <f>'آبان 1400'!AJ45</f>
        <v>0</v>
      </c>
      <c r="AJ44" s="124">
        <f>'آبان 1400'!AK45</f>
        <v>4500000</v>
      </c>
      <c r="AK44" s="124">
        <f>'آبان 1400'!AL45</f>
        <v>6000000</v>
      </c>
      <c r="AL44" s="124">
        <f>'آبان 1400'!AM45</f>
        <v>0</v>
      </c>
      <c r="AM44" s="124">
        <f>'آبان 1400'!AN45</f>
        <v>0</v>
      </c>
      <c r="AN44" s="124">
        <f>'آبان 1400'!AO45</f>
        <v>0</v>
      </c>
      <c r="AO44" s="124">
        <f>'آبان 1400'!AP45</f>
        <v>4000000</v>
      </c>
      <c r="AP44" s="124">
        <f>'آبان 1400'!AQ45</f>
        <v>0</v>
      </c>
      <c r="AQ44" s="124">
        <f>'آبان 1400'!AR45</f>
        <v>0</v>
      </c>
      <c r="AR44" s="124">
        <f>'آبان 1400'!AS45</f>
        <v>0</v>
      </c>
      <c r="AS44" s="379">
        <f>'آبان 1400'!AT45</f>
        <v>0</v>
      </c>
      <c r="AT44" s="372">
        <f t="shared" si="1"/>
        <v>65507918.990909092</v>
      </c>
      <c r="AU44" s="174">
        <f>'آبان 1400'!AV45</f>
        <v>46422364.661545455</v>
      </c>
      <c r="AV44" s="142">
        <f>'آبان 1400'!AW45</f>
        <v>65507918.990909092</v>
      </c>
      <c r="AW44" s="143">
        <f t="shared" si="2"/>
        <v>4585554.3293636367</v>
      </c>
      <c r="AX44" s="76">
        <f t="shared" si="3"/>
        <v>642236.46615454555</v>
      </c>
      <c r="AY44" s="143">
        <f>'آبان 1400'!AZ45</f>
        <v>0</v>
      </c>
      <c r="AZ44" s="143">
        <f>'آبان 1400'!BA45</f>
        <v>0</v>
      </c>
      <c r="BA44" s="143">
        <f>'آبان 1400'!BB45</f>
        <v>0</v>
      </c>
      <c r="BB44" s="143">
        <f>'آبان 1400'!BC45</f>
        <v>0</v>
      </c>
      <c r="BC44" s="143">
        <f>'آبان 1400'!BD45</f>
        <v>0</v>
      </c>
      <c r="BD44" s="143">
        <f>'آبان 1400'!BE45</f>
        <v>0</v>
      </c>
      <c r="BE44" s="143">
        <f>'آبان 1400'!BF45</f>
        <v>0</v>
      </c>
      <c r="BF44" s="144">
        <f t="shared" si="4"/>
        <v>5227790.7955181822</v>
      </c>
      <c r="BG44" s="141">
        <f t="shared" si="5"/>
        <v>60280128</v>
      </c>
      <c r="BH44" s="145">
        <f t="shared" si="6"/>
        <v>65507918.990909092</v>
      </c>
      <c r="BI44" s="128">
        <f t="shared" si="41"/>
        <v>5960135</v>
      </c>
      <c r="BJ44" s="146">
        <f t="shared" si="8"/>
        <v>2980067.5</v>
      </c>
      <c r="BK44" s="146">
        <f t="shared" si="9"/>
        <v>894020.25</v>
      </c>
      <c r="BL44" s="147">
        <f t="shared" si="10"/>
        <v>1120000</v>
      </c>
      <c r="BM44" s="383">
        <v>0</v>
      </c>
      <c r="BN44" s="148">
        <f t="shared" si="11"/>
        <v>76462141.7409091</v>
      </c>
      <c r="BO44" s="149">
        <f t="shared" si="12"/>
        <v>65507918.990909092</v>
      </c>
      <c r="BP44" s="150">
        <f t="shared" si="13"/>
        <v>15066821.367909092</v>
      </c>
      <c r="BQ44" s="151">
        <f t="shared" si="14"/>
        <v>91528963.108818188</v>
      </c>
      <c r="BR44" s="152">
        <f t="shared" si="15"/>
        <v>100800</v>
      </c>
      <c r="BS44" s="148">
        <f t="shared" si="16"/>
        <v>91629763.108818188</v>
      </c>
      <c r="BT44" s="136">
        <v>0</v>
      </c>
      <c r="BU44" s="149">
        <f t="shared" si="17"/>
        <v>7646214.1740909107</v>
      </c>
      <c r="BV44" s="153">
        <f t="shared" si="18"/>
        <v>3823107.0870454554</v>
      </c>
      <c r="BW44" s="134">
        <f t="shared" si="19"/>
        <v>80160441.84768182</v>
      </c>
      <c r="BX44" s="148">
        <f t="shared" si="20"/>
        <v>9834222.75</v>
      </c>
      <c r="BY44" s="135">
        <f t="shared" si="21"/>
        <v>70326219.09768182</v>
      </c>
      <c r="CD44" s="400">
        <f>'آبان 1400'!AU45</f>
        <v>65507918.990909092</v>
      </c>
      <c r="CE44" s="401">
        <f>'آبان 1400'!AV45</f>
        <v>46422364.661545455</v>
      </c>
      <c r="CF44" s="401">
        <f>'آبان 1400'!AW45</f>
        <v>65507918.990909092</v>
      </c>
      <c r="CG44" s="401">
        <f>'آبان 1400'!AX45</f>
        <v>4585554.3293636367</v>
      </c>
      <c r="CH44" s="401">
        <f>'آبان 1400'!AY45</f>
        <v>642236.46615454555</v>
      </c>
      <c r="CI44" s="401">
        <f>'آبان 1400'!AZ45</f>
        <v>0</v>
      </c>
      <c r="CJ44" s="401">
        <f>'آبان 1400'!BA45</f>
        <v>0</v>
      </c>
      <c r="CK44" s="401">
        <f>'آبان 1400'!BB45</f>
        <v>0</v>
      </c>
      <c r="CL44" s="401">
        <f>'آبان 1400'!BC45</f>
        <v>0</v>
      </c>
      <c r="CM44" s="401">
        <f>'آبان 1400'!BD45</f>
        <v>0</v>
      </c>
      <c r="CN44" s="401">
        <f>'آبان 1400'!BE45</f>
        <v>0</v>
      </c>
      <c r="CO44" s="401">
        <f>'آبان 1400'!BF45</f>
        <v>0</v>
      </c>
      <c r="CP44" s="401">
        <f>'آبان 1400'!BG45</f>
        <v>5227790.7955181822</v>
      </c>
      <c r="CQ44" s="401">
        <f>'آبان 1400'!BH45</f>
        <v>60280128</v>
      </c>
      <c r="CR44" s="401">
        <f t="shared" si="22"/>
        <v>65507918.990909092</v>
      </c>
      <c r="CS44" s="56">
        <f t="shared" si="42"/>
        <v>5960135</v>
      </c>
      <c r="CT44" s="400">
        <f t="shared" si="24"/>
        <v>2980067.5</v>
      </c>
      <c r="CU44" s="401">
        <f t="shared" si="25"/>
        <v>894020.25</v>
      </c>
      <c r="CV44" s="401">
        <f t="shared" si="26"/>
        <v>1120000</v>
      </c>
      <c r="CW44" s="56">
        <v>0</v>
      </c>
      <c r="CX44" s="401">
        <f t="shared" si="27"/>
        <v>76462141.7409091</v>
      </c>
      <c r="CY44" s="401">
        <f t="shared" si="28"/>
        <v>65507918.990909092</v>
      </c>
      <c r="CZ44" s="401">
        <f t="shared" si="29"/>
        <v>15066821.367909092</v>
      </c>
      <c r="DA44" s="401">
        <f t="shared" si="30"/>
        <v>91528963.108818188</v>
      </c>
      <c r="DB44" s="401">
        <f t="shared" si="31"/>
        <v>100800</v>
      </c>
      <c r="DC44" s="401">
        <f t="shared" si="32"/>
        <v>91629763.108818188</v>
      </c>
      <c r="DD44" s="406">
        <v>0</v>
      </c>
      <c r="DE44" s="401">
        <f t="shared" si="33"/>
        <v>7646214.1740909107</v>
      </c>
      <c r="DF44" s="401">
        <f t="shared" si="34"/>
        <v>3823107.0870454554</v>
      </c>
      <c r="DG44" s="401">
        <f t="shared" si="35"/>
        <v>80160441.84768182</v>
      </c>
      <c r="DH44" s="401">
        <f t="shared" si="36"/>
        <v>9834222.75</v>
      </c>
      <c r="DI44" s="401">
        <f t="shared" si="37"/>
        <v>70326219.09768182</v>
      </c>
      <c r="DJ44" s="401">
        <f t="shared" si="38"/>
        <v>0</v>
      </c>
      <c r="DL44" s="408">
        <f t="shared" si="39"/>
        <v>6638737.5</v>
      </c>
      <c r="DM44" s="408">
        <f t="shared" si="40"/>
        <v>-678602.5</v>
      </c>
    </row>
    <row r="45" spans="1:117" s="56" customFormat="1" ht="21" x14ac:dyDescent="0.2">
      <c r="A45" s="192">
        <f t="shared" si="0"/>
        <v>2655495</v>
      </c>
      <c r="B45" s="137">
        <f>'آبان 1400'!B46</f>
        <v>40</v>
      </c>
      <c r="C45" s="137">
        <f>'آبان 1400'!C46</f>
        <v>40</v>
      </c>
      <c r="D45" s="137">
        <f>'آبان 1400'!D46</f>
        <v>13096</v>
      </c>
      <c r="E45" s="137" t="str">
        <f>'آبان 1400'!E46</f>
        <v>شهلا</v>
      </c>
      <c r="F45" s="137" t="str">
        <f>'آبان 1400'!F46</f>
        <v>کاظم خانلو</v>
      </c>
      <c r="G45" s="137" t="str">
        <f>'آبان 1400'!G46</f>
        <v xml:space="preserve">اداری </v>
      </c>
      <c r="H45" s="137" t="str">
        <f>'آبان 1400'!H46</f>
        <v>ش.تهران</v>
      </c>
      <c r="I45" s="137" t="str">
        <f>'آبان 1400'!I46</f>
        <v>124-813-4058755-1</v>
      </c>
      <c r="J45" s="137" t="str">
        <f>'آبان 1400'!J46</f>
        <v>0062289241</v>
      </c>
      <c r="K45" s="137" t="str">
        <f>'آبان 1400'!K46</f>
        <v>0012152848</v>
      </c>
      <c r="L45" s="137" t="str">
        <f>'آبان 1400'!L46</f>
        <v>ش - تهران</v>
      </c>
      <c r="M45" s="137" t="str">
        <f>'آبان 1400'!M46</f>
        <v>اداری-کارشناسی</v>
      </c>
      <c r="N45" s="121">
        <f>'آبان 1400'!N46</f>
        <v>0</v>
      </c>
      <c r="O45" s="120">
        <f>'آبان 1400'!O46</f>
        <v>0</v>
      </c>
      <c r="P45" s="122">
        <f>'آبان 1400'!P46</f>
        <v>0</v>
      </c>
      <c r="Q45" s="362">
        <f>'آبان 1400'!Q46</f>
        <v>30</v>
      </c>
      <c r="R45" s="362">
        <f>'آبان 1400'!R46</f>
        <v>20</v>
      </c>
      <c r="S45" s="362">
        <f>'آبان 1400'!S46</f>
        <v>0</v>
      </c>
      <c r="T45" s="362">
        <f>'آبان 1400'!T46</f>
        <v>0</v>
      </c>
      <c r="U45" s="138">
        <f>'آبان 1400'!U46</f>
        <v>0</v>
      </c>
      <c r="V45" s="121">
        <f>'آبان 1400'!W46</f>
        <v>0</v>
      </c>
      <c r="W45" s="122">
        <f>'آبان 1400'!X46</f>
        <v>0</v>
      </c>
      <c r="X45" s="370">
        <f>'آبان 1400'!Y46</f>
        <v>0</v>
      </c>
      <c r="Y45" s="370">
        <f>'آبان 1400'!Z46</f>
        <v>0</v>
      </c>
      <c r="Z45" s="139">
        <f>'آبان 1400'!AA46</f>
        <v>1477052</v>
      </c>
      <c r="AA45" s="139">
        <f>'آبان 1400'!AB46</f>
        <v>46667</v>
      </c>
      <c r="AB45" s="139">
        <f>'آبان 1400'!AC46</f>
        <v>1523719</v>
      </c>
      <c r="AC45" s="139">
        <f>'آبان 1400'!AD46</f>
        <v>4500000</v>
      </c>
      <c r="AD45" s="139">
        <f>'آبان 1400'!AE46</f>
        <v>6000000</v>
      </c>
      <c r="AE45" s="140">
        <f>'آبان 1400'!AF46</f>
        <v>290891.80909090908</v>
      </c>
      <c r="AF45" s="123">
        <f>'آبان 1400'!AG46</f>
        <v>44311560</v>
      </c>
      <c r="AG45" s="124">
        <f>'آبان 1400'!AH46</f>
        <v>1400010</v>
      </c>
      <c r="AH45" s="124">
        <f>'آبان 1400'!AI46</f>
        <v>5817836.1818181816</v>
      </c>
      <c r="AI45" s="124">
        <f>'آبان 1400'!AJ46</f>
        <v>0</v>
      </c>
      <c r="AJ45" s="124">
        <f>'آبان 1400'!AK46</f>
        <v>4500000</v>
      </c>
      <c r="AK45" s="124">
        <f>'آبان 1400'!AL46</f>
        <v>6000000</v>
      </c>
      <c r="AL45" s="124">
        <f>'آبان 1400'!AM46</f>
        <v>0</v>
      </c>
      <c r="AM45" s="124">
        <f>'آبان 1400'!AN46</f>
        <v>0</v>
      </c>
      <c r="AN45" s="124">
        <f>'آبان 1400'!AO46</f>
        <v>0</v>
      </c>
      <c r="AO45" s="124">
        <f>'آبان 1400'!AP46</f>
        <v>3800000</v>
      </c>
      <c r="AP45" s="124">
        <f>'آبان 1400'!AQ46</f>
        <v>0</v>
      </c>
      <c r="AQ45" s="124">
        <f>'آبان 1400'!AR46</f>
        <v>0</v>
      </c>
      <c r="AR45" s="124">
        <f>'آبان 1400'!AS46</f>
        <v>0</v>
      </c>
      <c r="AS45" s="379">
        <f>'آبان 1400'!AT46</f>
        <v>0</v>
      </c>
      <c r="AT45" s="372">
        <f t="shared" si="1"/>
        <v>65829406.18181818</v>
      </c>
      <c r="AU45" s="174">
        <f>'آبان 1400'!AV46</f>
        <v>46921347.74909091</v>
      </c>
      <c r="AV45" s="142">
        <f>'آبان 1400'!AW46</f>
        <v>65829406.18181818</v>
      </c>
      <c r="AW45" s="143">
        <f t="shared" si="2"/>
        <v>4608058.4327272726</v>
      </c>
      <c r="AX45" s="76">
        <f t="shared" si="3"/>
        <v>692134.77490909107</v>
      </c>
      <c r="AY45" s="143">
        <f>'آبان 1400'!AZ46</f>
        <v>0</v>
      </c>
      <c r="AZ45" s="143">
        <f>'آبان 1400'!BA46</f>
        <v>0</v>
      </c>
      <c r="BA45" s="143">
        <f>'آبان 1400'!BB46</f>
        <v>0</v>
      </c>
      <c r="BB45" s="143">
        <f>'آبان 1400'!BC46</f>
        <v>0</v>
      </c>
      <c r="BC45" s="143">
        <f>'آبان 1400'!BD46</f>
        <v>0</v>
      </c>
      <c r="BD45" s="143">
        <f>'آبان 1400'!BE46</f>
        <v>0</v>
      </c>
      <c r="BE45" s="143">
        <f>'آبان 1400'!BF46</f>
        <v>0</v>
      </c>
      <c r="BF45" s="144">
        <f t="shared" si="4"/>
        <v>5300193.2076363638</v>
      </c>
      <c r="BG45" s="141">
        <f t="shared" si="5"/>
        <v>60529212</v>
      </c>
      <c r="BH45" s="145">
        <f t="shared" si="6"/>
        <v>65829406.18181818</v>
      </c>
      <c r="BI45" s="410">
        <f t="shared" ref="BI45:BI108" si="53">(((885165*30)*3)/12)/30*Q45</f>
        <v>6638737.5</v>
      </c>
      <c r="BJ45" s="146">
        <f t="shared" si="8"/>
        <v>3809297.5</v>
      </c>
      <c r="BK45" s="146">
        <f t="shared" si="9"/>
        <v>1142789.25</v>
      </c>
      <c r="BL45" s="147">
        <f t="shared" si="10"/>
        <v>1120000</v>
      </c>
      <c r="BM45" s="383">
        <v>0</v>
      </c>
      <c r="BN45" s="148">
        <f t="shared" si="11"/>
        <v>78540230.431818187</v>
      </c>
      <c r="BO45" s="149">
        <f t="shared" si="12"/>
        <v>65829406.18181818</v>
      </c>
      <c r="BP45" s="150">
        <f t="shared" si="13"/>
        <v>15140763.421818182</v>
      </c>
      <c r="BQ45" s="151">
        <f t="shared" si="14"/>
        <v>93680993.853636369</v>
      </c>
      <c r="BR45" s="152">
        <f t="shared" si="15"/>
        <v>100800</v>
      </c>
      <c r="BS45" s="148">
        <f t="shared" si="16"/>
        <v>93781793.853636369</v>
      </c>
      <c r="BT45" s="136">
        <v>0</v>
      </c>
      <c r="BU45" s="149">
        <f t="shared" si="17"/>
        <v>7854023.0431818189</v>
      </c>
      <c r="BV45" s="153">
        <f t="shared" si="18"/>
        <v>3927011.5215909095</v>
      </c>
      <c r="BW45" s="134">
        <f t="shared" si="19"/>
        <v>82000759.288863644</v>
      </c>
      <c r="BX45" s="148">
        <f t="shared" si="20"/>
        <v>11590824.25</v>
      </c>
      <c r="BY45" s="135">
        <f t="shared" si="21"/>
        <v>70409935.038863644</v>
      </c>
      <c r="CD45" s="400">
        <f>'آبان 1400'!AU46</f>
        <v>65829406.18181818</v>
      </c>
      <c r="CE45" s="401">
        <f>'آبان 1400'!AV46</f>
        <v>46921347.74909091</v>
      </c>
      <c r="CF45" s="401">
        <f>'آبان 1400'!AW46</f>
        <v>65829406.18181818</v>
      </c>
      <c r="CG45" s="401">
        <f>'آبان 1400'!AX46</f>
        <v>4608058.4327272726</v>
      </c>
      <c r="CH45" s="401">
        <f>'آبان 1400'!AY46</f>
        <v>692134.77490909107</v>
      </c>
      <c r="CI45" s="401">
        <f>'آبان 1400'!AZ46</f>
        <v>0</v>
      </c>
      <c r="CJ45" s="401">
        <f>'آبان 1400'!BA46</f>
        <v>0</v>
      </c>
      <c r="CK45" s="401">
        <f>'آبان 1400'!BB46</f>
        <v>0</v>
      </c>
      <c r="CL45" s="401">
        <f>'آبان 1400'!BC46</f>
        <v>0</v>
      </c>
      <c r="CM45" s="401">
        <f>'آبان 1400'!BD46</f>
        <v>0</v>
      </c>
      <c r="CN45" s="401">
        <f>'آبان 1400'!BE46</f>
        <v>0</v>
      </c>
      <c r="CO45" s="401">
        <f>'آبان 1400'!BF46</f>
        <v>0</v>
      </c>
      <c r="CP45" s="401">
        <f>'آبان 1400'!BG46</f>
        <v>5300193.2076363638</v>
      </c>
      <c r="CQ45" s="401">
        <f>'آبان 1400'!BH46</f>
        <v>60529212</v>
      </c>
      <c r="CR45" s="401">
        <f t="shared" si="22"/>
        <v>65829406.18181818</v>
      </c>
      <c r="CS45" s="411">
        <f t="shared" ref="CS45:CS108" si="54">(885165*30/12*3)/30*Q45</f>
        <v>6638737.5</v>
      </c>
      <c r="CT45" s="400">
        <f t="shared" si="24"/>
        <v>3809297.5</v>
      </c>
      <c r="CU45" s="401">
        <f t="shared" si="25"/>
        <v>1142789.25</v>
      </c>
      <c r="CV45" s="401">
        <f t="shared" si="26"/>
        <v>1120000</v>
      </c>
      <c r="CW45" s="56">
        <v>0</v>
      </c>
      <c r="CX45" s="401">
        <f t="shared" si="27"/>
        <v>78540230.431818187</v>
      </c>
      <c r="CY45" s="401">
        <f t="shared" si="28"/>
        <v>65829406.18181818</v>
      </c>
      <c r="CZ45" s="401">
        <f t="shared" si="29"/>
        <v>15140763.421818182</v>
      </c>
      <c r="DA45" s="401">
        <f t="shared" si="30"/>
        <v>93680993.853636369</v>
      </c>
      <c r="DB45" s="401">
        <f t="shared" si="31"/>
        <v>100800</v>
      </c>
      <c r="DC45" s="401">
        <f t="shared" si="32"/>
        <v>93781793.853636369</v>
      </c>
      <c r="DD45" s="406">
        <v>0</v>
      </c>
      <c r="DE45" s="401">
        <f t="shared" si="33"/>
        <v>7854023.0431818189</v>
      </c>
      <c r="DF45" s="401">
        <f t="shared" si="34"/>
        <v>3927011.5215909095</v>
      </c>
      <c r="DG45" s="401">
        <f t="shared" si="35"/>
        <v>82000759.288863644</v>
      </c>
      <c r="DH45" s="401">
        <f t="shared" si="36"/>
        <v>11590824.25</v>
      </c>
      <c r="DI45" s="401">
        <f t="shared" si="37"/>
        <v>70409935.038863644</v>
      </c>
      <c r="DJ45" s="401">
        <f t="shared" si="38"/>
        <v>0</v>
      </c>
      <c r="DL45" s="409">
        <f t="shared" si="39"/>
        <v>6638737.5</v>
      </c>
      <c r="DM45" s="409">
        <f t="shared" si="40"/>
        <v>0</v>
      </c>
    </row>
    <row r="46" spans="1:117" s="56" customFormat="1" ht="21" x14ac:dyDescent="0.2">
      <c r="A46" s="192">
        <f t="shared" si="0"/>
        <v>2655495</v>
      </c>
      <c r="B46" s="137">
        <f>'آبان 1400'!B47</f>
        <v>41</v>
      </c>
      <c r="C46" s="137">
        <f>'آبان 1400'!C47</f>
        <v>41</v>
      </c>
      <c r="D46" s="137">
        <f>'آبان 1400'!D47</f>
        <v>13109</v>
      </c>
      <c r="E46" s="137" t="str">
        <f>'آبان 1400'!E47</f>
        <v xml:space="preserve">محمدرضا </v>
      </c>
      <c r="F46" s="137" t="str">
        <f>'آبان 1400'!F47</f>
        <v>سعیدی</v>
      </c>
      <c r="G46" s="137" t="str">
        <f>'آبان 1400'!G47</f>
        <v xml:space="preserve">اداری </v>
      </c>
      <c r="H46" s="137" t="str">
        <f>'آبان 1400'!H47</f>
        <v>ش.تهران</v>
      </c>
      <c r="I46" s="137" t="str">
        <f>'آبان 1400'!I47</f>
        <v>255-12-3834420-1</v>
      </c>
      <c r="J46" s="137" t="str">
        <f>'آبان 1400'!J47</f>
        <v>0012608580</v>
      </c>
      <c r="K46" s="137" t="str">
        <f>'آبان 1400'!K47</f>
        <v>0027466153</v>
      </c>
      <c r="L46" s="137" t="str">
        <f>'آبان 1400'!L47</f>
        <v>ش - تهران</v>
      </c>
      <c r="M46" s="137" t="str">
        <f>'آبان 1400'!M47</f>
        <v>اداری-کارشناسی</v>
      </c>
      <c r="N46" s="121">
        <f>'آبان 1400'!N47</f>
        <v>0</v>
      </c>
      <c r="O46" s="120">
        <f>'آبان 1400'!O47</f>
        <v>0</v>
      </c>
      <c r="P46" s="122">
        <f>'آبان 1400'!P47</f>
        <v>0</v>
      </c>
      <c r="Q46" s="362">
        <f>'آبان 1400'!Q47</f>
        <v>30</v>
      </c>
      <c r="R46" s="362">
        <f>'آبان 1400'!R47</f>
        <v>100</v>
      </c>
      <c r="S46" s="362">
        <f>'آبان 1400'!S47</f>
        <v>0</v>
      </c>
      <c r="T46" s="362">
        <f>'آبان 1400'!T47</f>
        <v>0</v>
      </c>
      <c r="U46" s="138">
        <f>'آبان 1400'!U47</f>
        <v>0</v>
      </c>
      <c r="V46" s="121">
        <f>'آبان 1400'!W47</f>
        <v>0</v>
      </c>
      <c r="W46" s="122">
        <f>'آبان 1400'!X47</f>
        <v>0</v>
      </c>
      <c r="X46" s="370">
        <f>'آبان 1400'!Y47</f>
        <v>0</v>
      </c>
      <c r="Y46" s="370">
        <f>'آبان 1400'!Z47</f>
        <v>0</v>
      </c>
      <c r="Z46" s="139">
        <f>'آبان 1400'!AA47</f>
        <v>1477052</v>
      </c>
      <c r="AA46" s="139">
        <f>'آبان 1400'!AB47</f>
        <v>46667</v>
      </c>
      <c r="AB46" s="139">
        <f>'آبان 1400'!AC47</f>
        <v>1523719</v>
      </c>
      <c r="AC46" s="139">
        <f>'آبان 1400'!AD47</f>
        <v>4500000</v>
      </c>
      <c r="AD46" s="139">
        <f>'آبان 1400'!AE47</f>
        <v>6000000</v>
      </c>
      <c r="AE46" s="140">
        <f>'آبان 1400'!AF47</f>
        <v>290891.80909090908</v>
      </c>
      <c r="AF46" s="123">
        <f>'آبان 1400'!AG47</f>
        <v>44311560</v>
      </c>
      <c r="AG46" s="124">
        <f>'آبان 1400'!AH47</f>
        <v>1400010</v>
      </c>
      <c r="AH46" s="124">
        <f>'آبان 1400'!AI47</f>
        <v>29089180.909090906</v>
      </c>
      <c r="AI46" s="124">
        <f>'آبان 1400'!AJ47</f>
        <v>0</v>
      </c>
      <c r="AJ46" s="124">
        <f>'آبان 1400'!AK47</f>
        <v>4500000</v>
      </c>
      <c r="AK46" s="124">
        <f>'آبان 1400'!AL47</f>
        <v>6000000</v>
      </c>
      <c r="AL46" s="124">
        <f>'آبان 1400'!AM47</f>
        <v>0</v>
      </c>
      <c r="AM46" s="124">
        <f>'آبان 1400'!AN47</f>
        <v>0</v>
      </c>
      <c r="AN46" s="124">
        <f>'آبان 1400'!AO47</f>
        <v>0</v>
      </c>
      <c r="AO46" s="124">
        <f>'آبان 1400'!AP47</f>
        <v>4000000</v>
      </c>
      <c r="AP46" s="124">
        <f>'آبان 1400'!AQ47</f>
        <v>0</v>
      </c>
      <c r="AQ46" s="124">
        <f>'آبان 1400'!AR47</f>
        <v>0</v>
      </c>
      <c r="AR46" s="124">
        <f>'آبان 1400'!AS47</f>
        <v>0</v>
      </c>
      <c r="AS46" s="379">
        <f>'آبان 1400'!AT47</f>
        <v>0</v>
      </c>
      <c r="AT46" s="372">
        <f t="shared" si="1"/>
        <v>89300750.909090906</v>
      </c>
      <c r="AU46" s="174">
        <f>'آبان 1400'!AV47</f>
        <v>68549698.345454544</v>
      </c>
      <c r="AV46" s="142">
        <f>'آبان 1400'!AW47</f>
        <v>89300750.909090906</v>
      </c>
      <c r="AW46" s="143">
        <f t="shared" si="2"/>
        <v>6251052.5636363644</v>
      </c>
      <c r="AX46" s="76">
        <f t="shared" si="3"/>
        <v>2854969.8345454545</v>
      </c>
      <c r="AY46" s="143">
        <f>'آبان 1400'!AZ47</f>
        <v>0</v>
      </c>
      <c r="AZ46" s="143">
        <f>'آبان 1400'!BA47</f>
        <v>0</v>
      </c>
      <c r="BA46" s="143">
        <f>'آبان 1400'!BB47</f>
        <v>0</v>
      </c>
      <c r="BB46" s="143">
        <f>'آبان 1400'!BC47</f>
        <v>0</v>
      </c>
      <c r="BC46" s="143">
        <f>'آبان 1400'!BD47</f>
        <v>0</v>
      </c>
      <c r="BD46" s="143">
        <f>'آبان 1400'!BE47</f>
        <v>0</v>
      </c>
      <c r="BE46" s="143">
        <f>'آبان 1400'!BF47</f>
        <v>0</v>
      </c>
      <c r="BF46" s="144">
        <f t="shared" si="4"/>
        <v>9106022.3981818184</v>
      </c>
      <c r="BG46" s="141">
        <f t="shared" si="5"/>
        <v>80194728</v>
      </c>
      <c r="BH46" s="145">
        <f t="shared" si="6"/>
        <v>89300750.909090906</v>
      </c>
      <c r="BI46" s="410">
        <f t="shared" si="53"/>
        <v>6638737.5</v>
      </c>
      <c r="BJ46" s="146">
        <f t="shared" si="8"/>
        <v>3809297.5</v>
      </c>
      <c r="BK46" s="146">
        <f t="shared" si="9"/>
        <v>1142789.25</v>
      </c>
      <c r="BL46" s="147">
        <f t="shared" si="10"/>
        <v>1120000</v>
      </c>
      <c r="BM46" s="383">
        <v>0</v>
      </c>
      <c r="BN46" s="148">
        <f t="shared" si="11"/>
        <v>102011575.15909091</v>
      </c>
      <c r="BO46" s="149">
        <f t="shared" si="12"/>
        <v>89300750.909090906</v>
      </c>
      <c r="BP46" s="150">
        <f t="shared" si="13"/>
        <v>20539172.709090911</v>
      </c>
      <c r="BQ46" s="151">
        <f t="shared" si="14"/>
        <v>122550747.86818182</v>
      </c>
      <c r="BR46" s="152">
        <f t="shared" si="15"/>
        <v>100800</v>
      </c>
      <c r="BS46" s="148">
        <f t="shared" si="16"/>
        <v>122651547.86818182</v>
      </c>
      <c r="BT46" s="136">
        <v>0</v>
      </c>
      <c r="BU46" s="149">
        <f t="shared" si="17"/>
        <v>10201157.515909091</v>
      </c>
      <c r="BV46" s="153">
        <f t="shared" si="18"/>
        <v>5100578.7579545453</v>
      </c>
      <c r="BW46" s="134">
        <f t="shared" si="19"/>
        <v>107349811.59431818</v>
      </c>
      <c r="BX46" s="148">
        <f t="shared" si="20"/>
        <v>11590824.25</v>
      </c>
      <c r="BY46" s="135">
        <f t="shared" si="21"/>
        <v>95758987.344318181</v>
      </c>
      <c r="CD46" s="400">
        <f>'آبان 1400'!AU47</f>
        <v>89300750.909090906</v>
      </c>
      <c r="CE46" s="401">
        <f>'آبان 1400'!AV47</f>
        <v>68549698.345454544</v>
      </c>
      <c r="CF46" s="401">
        <f>'آبان 1400'!AW47</f>
        <v>89300750.909090906</v>
      </c>
      <c r="CG46" s="401">
        <f>'آبان 1400'!AX47</f>
        <v>6251052.5636363644</v>
      </c>
      <c r="CH46" s="401">
        <f>'آبان 1400'!AY47</f>
        <v>2854969.8345454545</v>
      </c>
      <c r="CI46" s="401">
        <f>'آبان 1400'!AZ47</f>
        <v>0</v>
      </c>
      <c r="CJ46" s="401">
        <f>'آبان 1400'!BA47</f>
        <v>0</v>
      </c>
      <c r="CK46" s="401">
        <f>'آبان 1400'!BB47</f>
        <v>0</v>
      </c>
      <c r="CL46" s="401">
        <f>'آبان 1400'!BC47</f>
        <v>0</v>
      </c>
      <c r="CM46" s="401">
        <f>'آبان 1400'!BD47</f>
        <v>0</v>
      </c>
      <c r="CN46" s="401">
        <f>'آبان 1400'!BE47</f>
        <v>0</v>
      </c>
      <c r="CO46" s="401">
        <f>'آبان 1400'!BF47</f>
        <v>0</v>
      </c>
      <c r="CP46" s="401">
        <f>'آبان 1400'!BG47</f>
        <v>9106022.3981818184</v>
      </c>
      <c r="CQ46" s="401">
        <f>'آبان 1400'!BH47</f>
        <v>80194728</v>
      </c>
      <c r="CR46" s="401">
        <f t="shared" si="22"/>
        <v>89300750.909090906</v>
      </c>
      <c r="CS46" s="411">
        <f t="shared" si="54"/>
        <v>6638737.5</v>
      </c>
      <c r="CT46" s="400">
        <f t="shared" si="24"/>
        <v>3809297.5</v>
      </c>
      <c r="CU46" s="401">
        <f t="shared" si="25"/>
        <v>1142789.25</v>
      </c>
      <c r="CV46" s="401">
        <f t="shared" si="26"/>
        <v>1120000</v>
      </c>
      <c r="CW46" s="56">
        <v>0</v>
      </c>
      <c r="CX46" s="401">
        <f t="shared" si="27"/>
        <v>102011575.15909091</v>
      </c>
      <c r="CY46" s="401">
        <f t="shared" si="28"/>
        <v>89300750.909090906</v>
      </c>
      <c r="CZ46" s="401">
        <f t="shared" si="29"/>
        <v>20539172.709090911</v>
      </c>
      <c r="DA46" s="401">
        <f t="shared" si="30"/>
        <v>122550747.86818182</v>
      </c>
      <c r="DB46" s="401">
        <f t="shared" si="31"/>
        <v>100800</v>
      </c>
      <c r="DC46" s="401">
        <f t="shared" si="32"/>
        <v>122651547.86818182</v>
      </c>
      <c r="DD46" s="406">
        <v>0</v>
      </c>
      <c r="DE46" s="401">
        <f t="shared" si="33"/>
        <v>10201157.515909091</v>
      </c>
      <c r="DF46" s="401">
        <f t="shared" si="34"/>
        <v>5100578.7579545453</v>
      </c>
      <c r="DG46" s="401">
        <f t="shared" si="35"/>
        <v>107349811.59431818</v>
      </c>
      <c r="DH46" s="401">
        <f t="shared" si="36"/>
        <v>11590824.25</v>
      </c>
      <c r="DI46" s="401">
        <f t="shared" si="37"/>
        <v>95758987.344318181</v>
      </c>
      <c r="DJ46" s="401">
        <f t="shared" si="38"/>
        <v>0</v>
      </c>
      <c r="DL46" s="409">
        <f t="shared" si="39"/>
        <v>6638737.5</v>
      </c>
      <c r="DM46" s="409">
        <f t="shared" si="40"/>
        <v>0</v>
      </c>
    </row>
    <row r="47" spans="1:117" s="56" customFormat="1" ht="21" x14ac:dyDescent="0.2">
      <c r="A47" s="192">
        <f t="shared" si="0"/>
        <v>2655495</v>
      </c>
      <c r="B47" s="137">
        <f>'آبان 1400'!B48</f>
        <v>42</v>
      </c>
      <c r="C47" s="137">
        <f>'آبان 1400'!C48</f>
        <v>42</v>
      </c>
      <c r="D47" s="137">
        <f>'آبان 1400'!D48</f>
        <v>13079</v>
      </c>
      <c r="E47" s="137" t="str">
        <f>'آبان 1400'!E48</f>
        <v>محمد</v>
      </c>
      <c r="F47" s="137" t="str">
        <f>'آبان 1400'!F48</f>
        <v>تورانی</v>
      </c>
      <c r="G47" s="137" t="str">
        <f>'آبان 1400'!G48</f>
        <v xml:space="preserve">اداری </v>
      </c>
      <c r="H47" s="137" t="str">
        <f>'آبان 1400'!H48</f>
        <v>ش.تهران</v>
      </c>
      <c r="I47" s="137" t="str">
        <f>'آبان 1400'!I48</f>
        <v>124-813-4057271-1</v>
      </c>
      <c r="J47" s="137" t="str">
        <f>'آبان 1400'!J48</f>
        <v>0070395519</v>
      </c>
      <c r="K47" s="137" t="str">
        <f>'آبان 1400'!K48</f>
        <v>0013619496</v>
      </c>
      <c r="L47" s="137" t="str">
        <f>'آبان 1400'!L48</f>
        <v>ش - تهران</v>
      </c>
      <c r="M47" s="137" t="str">
        <f>'آبان 1400'!M48</f>
        <v>اداری-کارشناسی</v>
      </c>
      <c r="N47" s="121">
        <f>'آبان 1400'!N48</f>
        <v>0</v>
      </c>
      <c r="O47" s="120">
        <f>'آبان 1400'!O48</f>
        <v>0</v>
      </c>
      <c r="P47" s="122">
        <f>'آبان 1400'!P48</f>
        <v>0</v>
      </c>
      <c r="Q47" s="362">
        <f>'آبان 1400'!Q48</f>
        <v>30</v>
      </c>
      <c r="R47" s="362">
        <f>'آبان 1400'!R48</f>
        <v>98</v>
      </c>
      <c r="S47" s="362">
        <f>'آبان 1400'!S48</f>
        <v>0</v>
      </c>
      <c r="T47" s="362">
        <f>'آبان 1400'!T48</f>
        <v>0</v>
      </c>
      <c r="U47" s="138">
        <f>'آبان 1400'!U48</f>
        <v>0</v>
      </c>
      <c r="V47" s="121">
        <f>'آبان 1400'!W48</f>
        <v>0</v>
      </c>
      <c r="W47" s="122">
        <f>'آبان 1400'!X48</f>
        <v>0</v>
      </c>
      <c r="X47" s="370">
        <f>'آبان 1400'!Y48</f>
        <v>0</v>
      </c>
      <c r="Y47" s="370">
        <f>'آبان 1400'!Z48</f>
        <v>0</v>
      </c>
      <c r="Z47" s="139">
        <f>'آبان 1400'!AA48</f>
        <v>1477052</v>
      </c>
      <c r="AA47" s="139">
        <f>'آبان 1400'!AB48</f>
        <v>46667</v>
      </c>
      <c r="AB47" s="139">
        <f>'آبان 1400'!AC48</f>
        <v>1523719</v>
      </c>
      <c r="AC47" s="139">
        <f>'آبان 1400'!AD48</f>
        <v>4500000</v>
      </c>
      <c r="AD47" s="139">
        <f>'آبان 1400'!AE48</f>
        <v>6000000</v>
      </c>
      <c r="AE47" s="140">
        <f>'آبان 1400'!AF48</f>
        <v>290891.80909090908</v>
      </c>
      <c r="AF47" s="123">
        <f>'آبان 1400'!AG48</f>
        <v>44311560</v>
      </c>
      <c r="AG47" s="124">
        <f>'آبان 1400'!AH48</f>
        <v>1400010</v>
      </c>
      <c r="AH47" s="124">
        <f>'آبان 1400'!AI48</f>
        <v>28507397.290909089</v>
      </c>
      <c r="AI47" s="124">
        <f>'آبان 1400'!AJ48</f>
        <v>0</v>
      </c>
      <c r="AJ47" s="124">
        <f>'آبان 1400'!AK48</f>
        <v>4500000</v>
      </c>
      <c r="AK47" s="124">
        <f>'آبان 1400'!AL48</f>
        <v>6000000</v>
      </c>
      <c r="AL47" s="124">
        <f>'آبان 1400'!AM48</f>
        <v>0</v>
      </c>
      <c r="AM47" s="124">
        <f>'آبان 1400'!AN48</f>
        <v>0</v>
      </c>
      <c r="AN47" s="124">
        <f>'آبان 1400'!AO48</f>
        <v>0</v>
      </c>
      <c r="AO47" s="124">
        <f>'آبان 1400'!AP48</f>
        <v>3800000</v>
      </c>
      <c r="AP47" s="124">
        <f>'آبان 1400'!AQ48</f>
        <v>0</v>
      </c>
      <c r="AQ47" s="124">
        <f>'آبان 1400'!AR48</f>
        <v>0</v>
      </c>
      <c r="AR47" s="124">
        <f>'آبان 1400'!AS48</f>
        <v>0</v>
      </c>
      <c r="AS47" s="379">
        <f>'آبان 1400'!AT48</f>
        <v>0</v>
      </c>
      <c r="AT47" s="372">
        <f t="shared" si="1"/>
        <v>88518967.290909082</v>
      </c>
      <c r="AU47" s="174">
        <f>'آبان 1400'!AV48</f>
        <v>68022639.58054544</v>
      </c>
      <c r="AV47" s="142">
        <f>'آبان 1400'!AW48</f>
        <v>88518967.290909082</v>
      </c>
      <c r="AW47" s="143">
        <f t="shared" si="2"/>
        <v>6196327.7103636367</v>
      </c>
      <c r="AX47" s="76">
        <f t="shared" si="3"/>
        <v>2802263.9580545444</v>
      </c>
      <c r="AY47" s="143">
        <f>'آبان 1400'!AZ48</f>
        <v>0</v>
      </c>
      <c r="AZ47" s="143">
        <f>'آبان 1400'!BA48</f>
        <v>0</v>
      </c>
      <c r="BA47" s="143">
        <f>'آبان 1400'!BB48</f>
        <v>0</v>
      </c>
      <c r="BB47" s="143">
        <f>'آبان 1400'!BC48</f>
        <v>0</v>
      </c>
      <c r="BC47" s="143">
        <f>'آبان 1400'!BD48</f>
        <v>0</v>
      </c>
      <c r="BD47" s="143">
        <f>'آبان 1400'!BE48</f>
        <v>0</v>
      </c>
      <c r="BE47" s="143">
        <f>'آبان 1400'!BF48</f>
        <v>0</v>
      </c>
      <c r="BF47" s="144">
        <f t="shared" si="4"/>
        <v>8998591.6684181802</v>
      </c>
      <c r="BG47" s="141">
        <f t="shared" si="5"/>
        <v>79520375</v>
      </c>
      <c r="BH47" s="145">
        <f t="shared" si="6"/>
        <v>88518967.290909082</v>
      </c>
      <c r="BI47" s="410">
        <f t="shared" si="53"/>
        <v>6638737.5</v>
      </c>
      <c r="BJ47" s="146">
        <f t="shared" si="8"/>
        <v>3809297.5</v>
      </c>
      <c r="BK47" s="146">
        <f t="shared" si="9"/>
        <v>1142789.25</v>
      </c>
      <c r="BL47" s="147">
        <f t="shared" si="10"/>
        <v>1120000</v>
      </c>
      <c r="BM47" s="383">
        <v>0</v>
      </c>
      <c r="BN47" s="148">
        <f t="shared" si="11"/>
        <v>101229791.54090908</v>
      </c>
      <c r="BO47" s="149">
        <f t="shared" si="12"/>
        <v>88518967.290909082</v>
      </c>
      <c r="BP47" s="150">
        <f t="shared" si="13"/>
        <v>20359362.47690909</v>
      </c>
      <c r="BQ47" s="151">
        <f t="shared" si="14"/>
        <v>121589154.01781817</v>
      </c>
      <c r="BR47" s="152">
        <f t="shared" si="15"/>
        <v>100800</v>
      </c>
      <c r="BS47" s="148">
        <f t="shared" si="16"/>
        <v>121689954.01781817</v>
      </c>
      <c r="BT47" s="136">
        <v>0</v>
      </c>
      <c r="BU47" s="149">
        <f t="shared" si="17"/>
        <v>10122979.154090909</v>
      </c>
      <c r="BV47" s="153">
        <f t="shared" si="18"/>
        <v>5061489.5770454546</v>
      </c>
      <c r="BW47" s="134">
        <f t="shared" si="19"/>
        <v>106505485.2866818</v>
      </c>
      <c r="BX47" s="148">
        <f t="shared" si="20"/>
        <v>11590824.25</v>
      </c>
      <c r="BY47" s="135">
        <f t="shared" si="21"/>
        <v>94914661.036681801</v>
      </c>
      <c r="CD47" s="400">
        <f>'آبان 1400'!AU48</f>
        <v>88518967.290909082</v>
      </c>
      <c r="CE47" s="401">
        <f>'آبان 1400'!AV48</f>
        <v>68022639.58054544</v>
      </c>
      <c r="CF47" s="401">
        <f>'آبان 1400'!AW48</f>
        <v>88518967.290909082</v>
      </c>
      <c r="CG47" s="401">
        <f>'آبان 1400'!AX48</f>
        <v>6196327.7103636367</v>
      </c>
      <c r="CH47" s="401">
        <f>'آبان 1400'!AY48</f>
        <v>2802263.9580545444</v>
      </c>
      <c r="CI47" s="401">
        <f>'آبان 1400'!AZ48</f>
        <v>0</v>
      </c>
      <c r="CJ47" s="401">
        <f>'آبان 1400'!BA48</f>
        <v>0</v>
      </c>
      <c r="CK47" s="401">
        <f>'آبان 1400'!BB48</f>
        <v>0</v>
      </c>
      <c r="CL47" s="401">
        <f>'آبان 1400'!BC48</f>
        <v>0</v>
      </c>
      <c r="CM47" s="401">
        <f>'آبان 1400'!BD48</f>
        <v>0</v>
      </c>
      <c r="CN47" s="401">
        <f>'آبان 1400'!BE48</f>
        <v>0</v>
      </c>
      <c r="CO47" s="401">
        <f>'آبان 1400'!BF48</f>
        <v>0</v>
      </c>
      <c r="CP47" s="401">
        <f>'آبان 1400'!BG48</f>
        <v>8998591.6684181802</v>
      </c>
      <c r="CQ47" s="401">
        <f>'آبان 1400'!BH48</f>
        <v>79520375</v>
      </c>
      <c r="CR47" s="401">
        <f t="shared" si="22"/>
        <v>88518967.290909082</v>
      </c>
      <c r="CS47" s="411">
        <f t="shared" si="54"/>
        <v>6638737.5</v>
      </c>
      <c r="CT47" s="400">
        <f t="shared" si="24"/>
        <v>3809297.5</v>
      </c>
      <c r="CU47" s="401">
        <f t="shared" si="25"/>
        <v>1142789.25</v>
      </c>
      <c r="CV47" s="401">
        <f t="shared" si="26"/>
        <v>1120000</v>
      </c>
      <c r="CW47" s="56">
        <v>0</v>
      </c>
      <c r="CX47" s="401">
        <f t="shared" si="27"/>
        <v>101229791.54090908</v>
      </c>
      <c r="CY47" s="401">
        <f t="shared" si="28"/>
        <v>88518967.290909082</v>
      </c>
      <c r="CZ47" s="401">
        <f t="shared" si="29"/>
        <v>20359362.47690909</v>
      </c>
      <c r="DA47" s="401">
        <f t="shared" si="30"/>
        <v>121589154.01781817</v>
      </c>
      <c r="DB47" s="401">
        <f t="shared" si="31"/>
        <v>100800</v>
      </c>
      <c r="DC47" s="401">
        <f t="shared" si="32"/>
        <v>121689954.01781817</v>
      </c>
      <c r="DD47" s="406">
        <v>0</v>
      </c>
      <c r="DE47" s="401">
        <f t="shared" si="33"/>
        <v>10122979.154090909</v>
      </c>
      <c r="DF47" s="401">
        <f t="shared" si="34"/>
        <v>5061489.5770454546</v>
      </c>
      <c r="DG47" s="401">
        <f t="shared" si="35"/>
        <v>106505485.2866818</v>
      </c>
      <c r="DH47" s="401">
        <f t="shared" si="36"/>
        <v>11590824.25</v>
      </c>
      <c r="DI47" s="401">
        <f t="shared" si="37"/>
        <v>94914661.036681801</v>
      </c>
      <c r="DJ47" s="401">
        <f t="shared" si="38"/>
        <v>0</v>
      </c>
      <c r="DL47" s="409">
        <f t="shared" si="39"/>
        <v>6638737.5</v>
      </c>
      <c r="DM47" s="409">
        <f t="shared" si="40"/>
        <v>0</v>
      </c>
    </row>
    <row r="48" spans="1:117" s="56" customFormat="1" ht="21" x14ac:dyDescent="0.2">
      <c r="A48" s="192">
        <f t="shared" si="0"/>
        <v>2655495</v>
      </c>
      <c r="B48" s="137">
        <f>'آبان 1400'!B49</f>
        <v>43</v>
      </c>
      <c r="C48" s="137">
        <f>'آبان 1400'!C49</f>
        <v>43</v>
      </c>
      <c r="D48" s="137">
        <f>'آبان 1400'!D49</f>
        <v>13088</v>
      </c>
      <c r="E48" s="137" t="str">
        <f>'آبان 1400'!E49</f>
        <v xml:space="preserve">زینب </v>
      </c>
      <c r="F48" s="137" t="str">
        <f>'آبان 1400'!F49</f>
        <v>احمد خانی</v>
      </c>
      <c r="G48" s="137" t="str">
        <f>'آبان 1400'!G49</f>
        <v xml:space="preserve">اداری </v>
      </c>
      <c r="H48" s="137" t="str">
        <f>'آبان 1400'!H49</f>
        <v>ش.تهران</v>
      </c>
      <c r="I48" s="137" t="str">
        <f>'آبان 1400'!I49</f>
        <v>124-700-4117113-1</v>
      </c>
      <c r="J48" s="137" t="str">
        <f>'آبان 1400'!J49</f>
        <v>0018955800</v>
      </c>
      <c r="K48" s="137" t="str">
        <f>'آبان 1400'!K49</f>
        <v>0012865308</v>
      </c>
      <c r="L48" s="137" t="str">
        <f>'آبان 1400'!L49</f>
        <v>ش - تهران</v>
      </c>
      <c r="M48" s="137" t="str">
        <f>'آبان 1400'!M49</f>
        <v>اداری-کارشناسی</v>
      </c>
      <c r="N48" s="121">
        <f>'آبان 1400'!N49</f>
        <v>0</v>
      </c>
      <c r="O48" s="120">
        <f>'آبان 1400'!O49</f>
        <v>0</v>
      </c>
      <c r="P48" s="122">
        <f>'آبان 1400'!P49</f>
        <v>0</v>
      </c>
      <c r="Q48" s="362">
        <f>'آبان 1400'!Q49</f>
        <v>30</v>
      </c>
      <c r="R48" s="362">
        <f>'آبان 1400'!R49</f>
        <v>33</v>
      </c>
      <c r="S48" s="362">
        <f>'آبان 1400'!S49</f>
        <v>0</v>
      </c>
      <c r="T48" s="362">
        <f>'آبان 1400'!T49</f>
        <v>0</v>
      </c>
      <c r="U48" s="138">
        <f>'آبان 1400'!U49</f>
        <v>0</v>
      </c>
      <c r="V48" s="121">
        <f>'آبان 1400'!W49</f>
        <v>0</v>
      </c>
      <c r="W48" s="122">
        <f>'آبان 1400'!X49</f>
        <v>0</v>
      </c>
      <c r="X48" s="370">
        <f>'آبان 1400'!Y49</f>
        <v>0</v>
      </c>
      <c r="Y48" s="370">
        <f>'آبان 1400'!Z49</f>
        <v>0</v>
      </c>
      <c r="Z48" s="139">
        <f>'آبان 1400'!AA49</f>
        <v>1477052</v>
      </c>
      <c r="AA48" s="139">
        <f>'آبان 1400'!AB49</f>
        <v>46667</v>
      </c>
      <c r="AB48" s="139">
        <f>'آبان 1400'!AC49</f>
        <v>1523719</v>
      </c>
      <c r="AC48" s="139">
        <f>'آبان 1400'!AD49</f>
        <v>4500000</v>
      </c>
      <c r="AD48" s="139">
        <f>'آبان 1400'!AE49</f>
        <v>6000000</v>
      </c>
      <c r="AE48" s="140">
        <f>'آبان 1400'!AF49</f>
        <v>290891.80909090908</v>
      </c>
      <c r="AF48" s="123">
        <f>'آبان 1400'!AG49</f>
        <v>44311560</v>
      </c>
      <c r="AG48" s="124">
        <f>'آبان 1400'!AH49</f>
        <v>1400010</v>
      </c>
      <c r="AH48" s="124">
        <f>'آبان 1400'!AI49</f>
        <v>9599429.6999999993</v>
      </c>
      <c r="AI48" s="124">
        <f>'آبان 1400'!AJ49</f>
        <v>0</v>
      </c>
      <c r="AJ48" s="124">
        <f>'آبان 1400'!AK49</f>
        <v>4500000</v>
      </c>
      <c r="AK48" s="124">
        <f>'آبان 1400'!AL49</f>
        <v>6000000</v>
      </c>
      <c r="AL48" s="124">
        <f>'آبان 1400'!AM49</f>
        <v>0</v>
      </c>
      <c r="AM48" s="124">
        <f>'آبان 1400'!AN49</f>
        <v>0</v>
      </c>
      <c r="AN48" s="124">
        <f>'آبان 1400'!AO49</f>
        <v>0</v>
      </c>
      <c r="AO48" s="124">
        <f>'آبان 1400'!AP49</f>
        <v>3400000</v>
      </c>
      <c r="AP48" s="124">
        <f>'آبان 1400'!AQ49</f>
        <v>0</v>
      </c>
      <c r="AQ48" s="124">
        <f>'آبان 1400'!AR49</f>
        <v>0</v>
      </c>
      <c r="AR48" s="124">
        <f>'آبان 1400'!AS49</f>
        <v>0</v>
      </c>
      <c r="AS48" s="379">
        <f>'آبان 1400'!AT49</f>
        <v>0</v>
      </c>
      <c r="AT48" s="372">
        <f t="shared" si="1"/>
        <v>69210999.700000003</v>
      </c>
      <c r="AU48" s="174">
        <f>'آبان 1400'!AV49</f>
        <v>50466229.721000001</v>
      </c>
      <c r="AV48" s="142">
        <f>'آبان 1400'!AW49</f>
        <v>69210999.700000003</v>
      </c>
      <c r="AW48" s="143">
        <f t="shared" si="2"/>
        <v>4844769.9790000003</v>
      </c>
      <c r="AX48" s="76">
        <f t="shared" si="3"/>
        <v>1046622.9721000001</v>
      </c>
      <c r="AY48" s="143">
        <f>'آبان 1400'!AZ49</f>
        <v>0</v>
      </c>
      <c r="AZ48" s="143">
        <f>'آبان 1400'!BA49</f>
        <v>0</v>
      </c>
      <c r="BA48" s="143">
        <f>'آبان 1400'!BB49</f>
        <v>0</v>
      </c>
      <c r="BB48" s="143">
        <f>'آبان 1400'!BC49</f>
        <v>0</v>
      </c>
      <c r="BC48" s="143">
        <f>'آبان 1400'!BD49</f>
        <v>0</v>
      </c>
      <c r="BD48" s="143">
        <f>'آبان 1400'!BE49</f>
        <v>0</v>
      </c>
      <c r="BE48" s="143">
        <f>'آبان 1400'!BF49</f>
        <v>0</v>
      </c>
      <c r="BF48" s="144">
        <f t="shared" si="4"/>
        <v>5891392.9511000002</v>
      </c>
      <c r="BG48" s="141">
        <f t="shared" si="5"/>
        <v>63319606</v>
      </c>
      <c r="BH48" s="145">
        <f t="shared" si="6"/>
        <v>69210999.700000003</v>
      </c>
      <c r="BI48" s="410">
        <f t="shared" si="53"/>
        <v>6638737.5</v>
      </c>
      <c r="BJ48" s="146">
        <f t="shared" si="8"/>
        <v>3809297.5</v>
      </c>
      <c r="BK48" s="146">
        <f t="shared" si="9"/>
        <v>1142789.25</v>
      </c>
      <c r="BL48" s="147">
        <f t="shared" si="10"/>
        <v>1120000</v>
      </c>
      <c r="BM48" s="383">
        <v>0</v>
      </c>
      <c r="BN48" s="148">
        <f t="shared" si="11"/>
        <v>81921823.950000003</v>
      </c>
      <c r="BO48" s="149">
        <f t="shared" si="12"/>
        <v>69210999.700000003</v>
      </c>
      <c r="BP48" s="150">
        <f t="shared" si="13"/>
        <v>15918529.931000002</v>
      </c>
      <c r="BQ48" s="151">
        <f t="shared" si="14"/>
        <v>97840353.881000012</v>
      </c>
      <c r="BR48" s="152">
        <f t="shared" si="15"/>
        <v>100800</v>
      </c>
      <c r="BS48" s="148">
        <f t="shared" si="16"/>
        <v>97941153.881000012</v>
      </c>
      <c r="BT48" s="136">
        <v>0</v>
      </c>
      <c r="BU48" s="149">
        <f t="shared" si="17"/>
        <v>8192182.3950000005</v>
      </c>
      <c r="BV48" s="153">
        <f t="shared" si="18"/>
        <v>4096091.1975000002</v>
      </c>
      <c r="BW48" s="134">
        <f t="shared" si="19"/>
        <v>85652880.288500011</v>
      </c>
      <c r="BX48" s="148">
        <f t="shared" si="20"/>
        <v>11590824.25</v>
      </c>
      <c r="BY48" s="135">
        <f t="shared" si="21"/>
        <v>74062056.038500011</v>
      </c>
      <c r="CD48" s="400">
        <f>'آبان 1400'!AU49</f>
        <v>69210999.700000003</v>
      </c>
      <c r="CE48" s="401">
        <f>'آبان 1400'!AV49</f>
        <v>50466229.721000001</v>
      </c>
      <c r="CF48" s="401">
        <f>'آبان 1400'!AW49</f>
        <v>69210999.700000003</v>
      </c>
      <c r="CG48" s="401">
        <f>'آبان 1400'!AX49</f>
        <v>4844769.9790000003</v>
      </c>
      <c r="CH48" s="401">
        <f>'آبان 1400'!AY49</f>
        <v>1046622.9721000001</v>
      </c>
      <c r="CI48" s="401">
        <f>'آبان 1400'!AZ49</f>
        <v>0</v>
      </c>
      <c r="CJ48" s="401">
        <f>'آبان 1400'!BA49</f>
        <v>0</v>
      </c>
      <c r="CK48" s="401">
        <f>'آبان 1400'!BB49</f>
        <v>0</v>
      </c>
      <c r="CL48" s="401">
        <f>'آبان 1400'!BC49</f>
        <v>0</v>
      </c>
      <c r="CM48" s="401">
        <f>'آبان 1400'!BD49</f>
        <v>0</v>
      </c>
      <c r="CN48" s="401">
        <f>'آبان 1400'!BE49</f>
        <v>0</v>
      </c>
      <c r="CO48" s="401">
        <f>'آبان 1400'!BF49</f>
        <v>0</v>
      </c>
      <c r="CP48" s="401">
        <f>'آبان 1400'!BG49</f>
        <v>5891392.9511000002</v>
      </c>
      <c r="CQ48" s="401">
        <f>'آبان 1400'!BH49</f>
        <v>63319606</v>
      </c>
      <c r="CR48" s="401">
        <f t="shared" si="22"/>
        <v>69210999.700000003</v>
      </c>
      <c r="CS48" s="411">
        <f t="shared" si="54"/>
        <v>6638737.5</v>
      </c>
      <c r="CT48" s="400">
        <f t="shared" si="24"/>
        <v>3809297.5</v>
      </c>
      <c r="CU48" s="401">
        <f t="shared" si="25"/>
        <v>1142789.25</v>
      </c>
      <c r="CV48" s="401">
        <f t="shared" si="26"/>
        <v>1120000</v>
      </c>
      <c r="CW48" s="56">
        <v>0</v>
      </c>
      <c r="CX48" s="401">
        <f t="shared" si="27"/>
        <v>81921823.950000003</v>
      </c>
      <c r="CY48" s="401">
        <f t="shared" si="28"/>
        <v>69210999.700000003</v>
      </c>
      <c r="CZ48" s="401">
        <f t="shared" si="29"/>
        <v>15918529.931000002</v>
      </c>
      <c r="DA48" s="401">
        <f t="shared" si="30"/>
        <v>97840353.881000012</v>
      </c>
      <c r="DB48" s="401">
        <f t="shared" si="31"/>
        <v>100800</v>
      </c>
      <c r="DC48" s="401">
        <f t="shared" si="32"/>
        <v>97941153.881000012</v>
      </c>
      <c r="DD48" s="406">
        <v>0</v>
      </c>
      <c r="DE48" s="401">
        <f t="shared" si="33"/>
        <v>8192182.3950000005</v>
      </c>
      <c r="DF48" s="401">
        <f t="shared" si="34"/>
        <v>4096091.1975000002</v>
      </c>
      <c r="DG48" s="401">
        <f t="shared" si="35"/>
        <v>85652880.288500011</v>
      </c>
      <c r="DH48" s="401">
        <f t="shared" si="36"/>
        <v>11590824.25</v>
      </c>
      <c r="DI48" s="401">
        <f t="shared" si="37"/>
        <v>74062056.038500011</v>
      </c>
      <c r="DJ48" s="401">
        <f t="shared" si="38"/>
        <v>0</v>
      </c>
      <c r="DL48" s="409">
        <f t="shared" si="39"/>
        <v>6638737.5</v>
      </c>
      <c r="DM48" s="409">
        <f t="shared" si="40"/>
        <v>0</v>
      </c>
    </row>
    <row r="49" spans="1:117" s="56" customFormat="1" ht="21" x14ac:dyDescent="0.2">
      <c r="A49" s="192">
        <f t="shared" si="0"/>
        <v>2655495</v>
      </c>
      <c r="B49" s="137">
        <f>'آبان 1400'!B50</f>
        <v>44</v>
      </c>
      <c r="C49" s="137">
        <f>'آبان 1400'!C50</f>
        <v>44</v>
      </c>
      <c r="D49" s="137">
        <f>'آبان 1400'!D50</f>
        <v>13091</v>
      </c>
      <c r="E49" s="137" t="str">
        <f>'آبان 1400'!E50</f>
        <v>ابوالفضل</v>
      </c>
      <c r="F49" s="137" t="str">
        <f>'آبان 1400'!F50</f>
        <v>حاجی محمدی</v>
      </c>
      <c r="G49" s="137" t="str">
        <f>'آبان 1400'!G50</f>
        <v xml:space="preserve">اداری </v>
      </c>
      <c r="H49" s="137" t="str">
        <f>'آبان 1400'!H50</f>
        <v>ش.تهران</v>
      </c>
      <c r="I49" s="137" t="str">
        <f>'آبان 1400'!I50</f>
        <v>124-813-4063087-1</v>
      </c>
      <c r="J49" s="137" t="str">
        <f>'آبان 1400'!J50</f>
        <v>0311186701</v>
      </c>
      <c r="K49" s="137" t="str">
        <f>'آبان 1400'!K50</f>
        <v>0058912168</v>
      </c>
      <c r="L49" s="137" t="str">
        <f>'آبان 1400'!L50</f>
        <v>ش - تهران</v>
      </c>
      <c r="M49" s="137" t="str">
        <f>'آبان 1400'!M50</f>
        <v>اداری-کارشناسی</v>
      </c>
      <c r="N49" s="121">
        <f>'آبان 1400'!N50</f>
        <v>0</v>
      </c>
      <c r="O49" s="120">
        <f>'آبان 1400'!O50</f>
        <v>0</v>
      </c>
      <c r="P49" s="122">
        <f>'آبان 1400'!P50</f>
        <v>0</v>
      </c>
      <c r="Q49" s="362">
        <f>'آبان 1400'!Q50</f>
        <v>30</v>
      </c>
      <c r="R49" s="362">
        <f>'آبان 1400'!R50</f>
        <v>66</v>
      </c>
      <c r="S49" s="362">
        <f>'آبان 1400'!S50</f>
        <v>0</v>
      </c>
      <c r="T49" s="362">
        <f>'آبان 1400'!T50</f>
        <v>0</v>
      </c>
      <c r="U49" s="138">
        <f>'آبان 1400'!U50</f>
        <v>0</v>
      </c>
      <c r="V49" s="121">
        <f>'آبان 1400'!W50</f>
        <v>0</v>
      </c>
      <c r="W49" s="122">
        <f>'آبان 1400'!X50</f>
        <v>0</v>
      </c>
      <c r="X49" s="370">
        <f>'آبان 1400'!Y50</f>
        <v>0</v>
      </c>
      <c r="Y49" s="370">
        <f>'آبان 1400'!Z50</f>
        <v>0</v>
      </c>
      <c r="Z49" s="139">
        <f>'آبان 1400'!AA50</f>
        <v>1477052</v>
      </c>
      <c r="AA49" s="139">
        <f>'آبان 1400'!AB50</f>
        <v>0</v>
      </c>
      <c r="AB49" s="139">
        <f>'آبان 1400'!AC50</f>
        <v>1477052</v>
      </c>
      <c r="AC49" s="139">
        <f>'آبان 1400'!AD50</f>
        <v>4500000</v>
      </c>
      <c r="AD49" s="139">
        <f>'آبان 1400'!AE50</f>
        <v>6000000</v>
      </c>
      <c r="AE49" s="140">
        <f>'آبان 1400'!AF50</f>
        <v>281982.65454545454</v>
      </c>
      <c r="AF49" s="123">
        <f>'آبان 1400'!AG50</f>
        <v>44311560</v>
      </c>
      <c r="AG49" s="124">
        <f>'آبان 1400'!AH50</f>
        <v>0</v>
      </c>
      <c r="AH49" s="124">
        <f>'آبان 1400'!AI50</f>
        <v>18610855.199999999</v>
      </c>
      <c r="AI49" s="124">
        <f>'آبان 1400'!AJ50</f>
        <v>0</v>
      </c>
      <c r="AJ49" s="124">
        <f>'آبان 1400'!AK50</f>
        <v>4500000</v>
      </c>
      <c r="AK49" s="124">
        <f>'آبان 1400'!AL50</f>
        <v>6000000</v>
      </c>
      <c r="AL49" s="124">
        <f>'آبان 1400'!AM50</f>
        <v>0</v>
      </c>
      <c r="AM49" s="124">
        <f>'آبان 1400'!AN50</f>
        <v>0</v>
      </c>
      <c r="AN49" s="124">
        <f>'آبان 1400'!AO50</f>
        <v>0</v>
      </c>
      <c r="AO49" s="124">
        <f>'آبان 1400'!AP50</f>
        <v>4000000</v>
      </c>
      <c r="AP49" s="124">
        <f>'آبان 1400'!AQ50</f>
        <v>0</v>
      </c>
      <c r="AQ49" s="124">
        <f>'آبان 1400'!AR50</f>
        <v>0</v>
      </c>
      <c r="AR49" s="124">
        <f>'آبان 1400'!AS50</f>
        <v>0</v>
      </c>
      <c r="AS49" s="379">
        <f>'آبان 1400'!AT50</f>
        <v>0</v>
      </c>
      <c r="AT49" s="372">
        <f t="shared" si="1"/>
        <v>77422415.200000003</v>
      </c>
      <c r="AU49" s="174">
        <f>'آبان 1400'!AV50</f>
        <v>57502846.136</v>
      </c>
      <c r="AV49" s="142">
        <f>'آبان 1400'!AW50</f>
        <v>77422415.200000003</v>
      </c>
      <c r="AW49" s="143">
        <f t="shared" si="2"/>
        <v>5419569.0640000012</v>
      </c>
      <c r="AX49" s="76">
        <f t="shared" si="3"/>
        <v>1750284.6136</v>
      </c>
      <c r="AY49" s="143">
        <f>'آبان 1400'!AZ50</f>
        <v>0</v>
      </c>
      <c r="AZ49" s="143">
        <f>'آبان 1400'!BA50</f>
        <v>0</v>
      </c>
      <c r="BA49" s="143">
        <f>'آبان 1400'!BB50</f>
        <v>0</v>
      </c>
      <c r="BB49" s="143">
        <f>'آبان 1400'!BC50</f>
        <v>0</v>
      </c>
      <c r="BC49" s="143">
        <f>'آبان 1400'!BD50</f>
        <v>0</v>
      </c>
      <c r="BD49" s="143">
        <f>'آبان 1400'!BE50</f>
        <v>0</v>
      </c>
      <c r="BE49" s="143">
        <f>'آبان 1400'!BF50</f>
        <v>0</v>
      </c>
      <c r="BF49" s="144">
        <f t="shared" si="4"/>
        <v>7169853.677600001</v>
      </c>
      <c r="BG49" s="141">
        <f t="shared" si="5"/>
        <v>70252561</v>
      </c>
      <c r="BH49" s="145">
        <f t="shared" si="6"/>
        <v>77422415.200000003</v>
      </c>
      <c r="BI49" s="410">
        <f t="shared" si="53"/>
        <v>6638737.5</v>
      </c>
      <c r="BJ49" s="146">
        <f t="shared" si="8"/>
        <v>3692630</v>
      </c>
      <c r="BK49" s="146">
        <f t="shared" si="9"/>
        <v>1107789</v>
      </c>
      <c r="BL49" s="147">
        <f t="shared" si="10"/>
        <v>1120000</v>
      </c>
      <c r="BM49" s="383">
        <v>0</v>
      </c>
      <c r="BN49" s="148">
        <f t="shared" si="11"/>
        <v>89981571.700000003</v>
      </c>
      <c r="BO49" s="149">
        <f t="shared" si="12"/>
        <v>77422415.200000003</v>
      </c>
      <c r="BP49" s="150">
        <f t="shared" si="13"/>
        <v>17807155.496000003</v>
      </c>
      <c r="BQ49" s="151">
        <f t="shared" si="14"/>
        <v>107788727.19600001</v>
      </c>
      <c r="BR49" s="152">
        <f t="shared" si="15"/>
        <v>100800</v>
      </c>
      <c r="BS49" s="148">
        <f t="shared" si="16"/>
        <v>107889527.19600001</v>
      </c>
      <c r="BT49" s="136">
        <v>0</v>
      </c>
      <c r="BU49" s="149">
        <f t="shared" si="17"/>
        <v>8998157.1699999999</v>
      </c>
      <c r="BV49" s="153">
        <f t="shared" si="18"/>
        <v>4499078.585</v>
      </c>
      <c r="BW49" s="134">
        <f t="shared" si="19"/>
        <v>94392291.441000015</v>
      </c>
      <c r="BX49" s="148">
        <f t="shared" si="20"/>
        <v>11439156.5</v>
      </c>
      <c r="BY49" s="135">
        <f t="shared" si="21"/>
        <v>82953134.941000015</v>
      </c>
      <c r="CD49" s="400">
        <f>'آبان 1400'!AU50</f>
        <v>77422415.200000003</v>
      </c>
      <c r="CE49" s="401">
        <f>'آبان 1400'!AV50</f>
        <v>57502846.136</v>
      </c>
      <c r="CF49" s="401">
        <f>'آبان 1400'!AW50</f>
        <v>77422415.200000003</v>
      </c>
      <c r="CG49" s="401">
        <f>'آبان 1400'!AX50</f>
        <v>5419569.0640000012</v>
      </c>
      <c r="CH49" s="401">
        <f>'آبان 1400'!AY50</f>
        <v>1750284.6136</v>
      </c>
      <c r="CI49" s="401">
        <f>'آبان 1400'!AZ50</f>
        <v>0</v>
      </c>
      <c r="CJ49" s="401">
        <f>'آبان 1400'!BA50</f>
        <v>0</v>
      </c>
      <c r="CK49" s="401">
        <f>'آبان 1400'!BB50</f>
        <v>0</v>
      </c>
      <c r="CL49" s="401">
        <f>'آبان 1400'!BC50</f>
        <v>0</v>
      </c>
      <c r="CM49" s="401">
        <f>'آبان 1400'!BD50</f>
        <v>0</v>
      </c>
      <c r="CN49" s="401">
        <f>'آبان 1400'!BE50</f>
        <v>0</v>
      </c>
      <c r="CO49" s="401">
        <f>'آبان 1400'!BF50</f>
        <v>0</v>
      </c>
      <c r="CP49" s="401">
        <f>'آبان 1400'!BG50</f>
        <v>7169853.677600001</v>
      </c>
      <c r="CQ49" s="401">
        <f>'آبان 1400'!BH50</f>
        <v>70252561</v>
      </c>
      <c r="CR49" s="401">
        <f t="shared" si="22"/>
        <v>77422415.200000003</v>
      </c>
      <c r="CS49" s="411">
        <f t="shared" si="54"/>
        <v>6638737.5</v>
      </c>
      <c r="CT49" s="400">
        <f t="shared" si="24"/>
        <v>3692630</v>
      </c>
      <c r="CU49" s="401">
        <f t="shared" si="25"/>
        <v>1107789</v>
      </c>
      <c r="CV49" s="401">
        <f t="shared" si="26"/>
        <v>1120000</v>
      </c>
      <c r="CW49" s="56">
        <v>0</v>
      </c>
      <c r="CX49" s="401">
        <f t="shared" si="27"/>
        <v>89981571.700000003</v>
      </c>
      <c r="CY49" s="401">
        <f t="shared" si="28"/>
        <v>77422415.200000003</v>
      </c>
      <c r="CZ49" s="401">
        <f t="shared" si="29"/>
        <v>17807155.496000003</v>
      </c>
      <c r="DA49" s="401">
        <f t="shared" si="30"/>
        <v>107788727.19600001</v>
      </c>
      <c r="DB49" s="401">
        <f t="shared" si="31"/>
        <v>100800</v>
      </c>
      <c r="DC49" s="401">
        <f t="shared" si="32"/>
        <v>107889527.19600001</v>
      </c>
      <c r="DD49" s="406">
        <v>0</v>
      </c>
      <c r="DE49" s="401">
        <f t="shared" si="33"/>
        <v>8998157.1699999999</v>
      </c>
      <c r="DF49" s="401">
        <f t="shared" si="34"/>
        <v>4499078.585</v>
      </c>
      <c r="DG49" s="401">
        <f t="shared" si="35"/>
        <v>94392291.441000015</v>
      </c>
      <c r="DH49" s="401">
        <f t="shared" si="36"/>
        <v>11439156.5</v>
      </c>
      <c r="DI49" s="401">
        <f t="shared" si="37"/>
        <v>82953134.941000015</v>
      </c>
      <c r="DJ49" s="401">
        <f t="shared" si="38"/>
        <v>0</v>
      </c>
      <c r="DL49" s="409">
        <f t="shared" si="39"/>
        <v>6638737.5</v>
      </c>
      <c r="DM49" s="409">
        <f t="shared" si="40"/>
        <v>0</v>
      </c>
    </row>
    <row r="50" spans="1:117" s="56" customFormat="1" ht="21" x14ac:dyDescent="0.2">
      <c r="A50" s="192">
        <f t="shared" si="0"/>
        <v>2655495</v>
      </c>
      <c r="B50" s="137">
        <f>'آبان 1400'!B51</f>
        <v>45</v>
      </c>
      <c r="C50" s="137">
        <f>'آبان 1400'!C51</f>
        <v>45</v>
      </c>
      <c r="D50" s="137">
        <f>'آبان 1400'!D51</f>
        <v>13116</v>
      </c>
      <c r="E50" s="137" t="str">
        <f>'آبان 1400'!E51</f>
        <v>حسن</v>
      </c>
      <c r="F50" s="137" t="str">
        <f>'آبان 1400'!F51</f>
        <v>صیدخانی</v>
      </c>
      <c r="G50" s="137" t="str">
        <f>'آبان 1400'!G51</f>
        <v xml:space="preserve">اداری </v>
      </c>
      <c r="H50" s="137" t="str">
        <f>'آبان 1400'!H51</f>
        <v>ش.تهران</v>
      </c>
      <c r="I50" s="137" t="str">
        <f>'آبان 1400'!I51</f>
        <v>124-700-4117467-1</v>
      </c>
      <c r="J50" s="137" t="str">
        <f>'آبان 1400'!J51</f>
        <v>4501207302</v>
      </c>
      <c r="K50" s="137" t="str">
        <f>'آبان 1400'!K51</f>
        <v>0010742273</v>
      </c>
      <c r="L50" s="137" t="str">
        <f>'آبان 1400'!L51</f>
        <v>ش - تهران</v>
      </c>
      <c r="M50" s="137" t="str">
        <f>'آبان 1400'!M51</f>
        <v>اداری-کارشناسی</v>
      </c>
      <c r="N50" s="121">
        <f>'آبان 1400'!N51</f>
        <v>0</v>
      </c>
      <c r="O50" s="120">
        <f>'آبان 1400'!O51</f>
        <v>0</v>
      </c>
      <c r="P50" s="122">
        <f>'آبان 1400'!P51</f>
        <v>0</v>
      </c>
      <c r="Q50" s="362">
        <f>'آبان 1400'!Q51</f>
        <v>30</v>
      </c>
      <c r="R50" s="362">
        <f>'آبان 1400'!R51</f>
        <v>65</v>
      </c>
      <c r="S50" s="362">
        <f>'آبان 1400'!S51</f>
        <v>0</v>
      </c>
      <c r="T50" s="362">
        <f>'آبان 1400'!T51</f>
        <v>0</v>
      </c>
      <c r="U50" s="138">
        <f>'آبان 1400'!U51</f>
        <v>0</v>
      </c>
      <c r="V50" s="121">
        <f>'آبان 1400'!W51</f>
        <v>0</v>
      </c>
      <c r="W50" s="122">
        <f>'آبان 1400'!X51</f>
        <v>0</v>
      </c>
      <c r="X50" s="370">
        <f>'آبان 1400'!Y51</f>
        <v>0</v>
      </c>
      <c r="Y50" s="370">
        <f>'آبان 1400'!Z51</f>
        <v>0</v>
      </c>
      <c r="Z50" s="139">
        <f>'آبان 1400'!AA51</f>
        <v>1477052</v>
      </c>
      <c r="AA50" s="139">
        <f>'آبان 1400'!AB51</f>
        <v>0</v>
      </c>
      <c r="AB50" s="139">
        <f>'آبان 1400'!AC51</f>
        <v>1477052</v>
      </c>
      <c r="AC50" s="139">
        <f>'آبان 1400'!AD51</f>
        <v>4500000</v>
      </c>
      <c r="AD50" s="139">
        <f>'آبان 1400'!AE51</f>
        <v>6000000</v>
      </c>
      <c r="AE50" s="140">
        <f>'آبان 1400'!AF51</f>
        <v>281982.65454545454</v>
      </c>
      <c r="AF50" s="123">
        <f>'آبان 1400'!AG51</f>
        <v>44311560</v>
      </c>
      <c r="AG50" s="124">
        <f>'آبان 1400'!AH51</f>
        <v>0</v>
      </c>
      <c r="AH50" s="124">
        <f>'آبان 1400'!AI51</f>
        <v>18328872.545454547</v>
      </c>
      <c r="AI50" s="124">
        <f>'آبان 1400'!AJ51</f>
        <v>0</v>
      </c>
      <c r="AJ50" s="124">
        <f>'آبان 1400'!AK51</f>
        <v>4500000</v>
      </c>
      <c r="AK50" s="124">
        <f>'آبان 1400'!AL51</f>
        <v>6000000</v>
      </c>
      <c r="AL50" s="124">
        <f>'آبان 1400'!AM51</f>
        <v>0</v>
      </c>
      <c r="AM50" s="124">
        <f>'آبان 1400'!AN51</f>
        <v>0</v>
      </c>
      <c r="AN50" s="124">
        <f>'آبان 1400'!AO51</f>
        <v>0</v>
      </c>
      <c r="AO50" s="124">
        <f>'آبان 1400'!AP51</f>
        <v>4000000</v>
      </c>
      <c r="AP50" s="124">
        <f>'آبان 1400'!AQ51</f>
        <v>0</v>
      </c>
      <c r="AQ50" s="124">
        <f>'آبان 1400'!AR51</f>
        <v>0</v>
      </c>
      <c r="AR50" s="124">
        <f>'آبان 1400'!AS51</f>
        <v>0</v>
      </c>
      <c r="AS50" s="379">
        <f>'آبان 1400'!AT51</f>
        <v>0</v>
      </c>
      <c r="AT50" s="372">
        <f t="shared" si="1"/>
        <v>77140432.545454547</v>
      </c>
      <c r="AU50" s="174">
        <f>'آبان 1400'!AV51</f>
        <v>57240602.267272726</v>
      </c>
      <c r="AV50" s="142">
        <f>'آبان 1400'!AW51</f>
        <v>77140432.545454547</v>
      </c>
      <c r="AW50" s="143">
        <f t="shared" si="2"/>
        <v>5399830.2781818192</v>
      </c>
      <c r="AX50" s="76">
        <f t="shared" si="3"/>
        <v>1724060.2267272726</v>
      </c>
      <c r="AY50" s="143">
        <f>'آبان 1400'!AZ51</f>
        <v>0</v>
      </c>
      <c r="AZ50" s="143">
        <f>'آبان 1400'!BA51</f>
        <v>0</v>
      </c>
      <c r="BA50" s="143">
        <f>'آبان 1400'!BB51</f>
        <v>0</v>
      </c>
      <c r="BB50" s="143">
        <f>'آبان 1400'!BC51</f>
        <v>0</v>
      </c>
      <c r="BC50" s="143">
        <f>'آبان 1400'!BD51</f>
        <v>0</v>
      </c>
      <c r="BD50" s="143">
        <f>'آبان 1400'!BE51</f>
        <v>0</v>
      </c>
      <c r="BE50" s="143">
        <f>'آبان 1400'!BF51</f>
        <v>0</v>
      </c>
      <c r="BF50" s="144">
        <f t="shared" si="4"/>
        <v>7123890.5049090916</v>
      </c>
      <c r="BG50" s="141">
        <f t="shared" si="5"/>
        <v>70016542</v>
      </c>
      <c r="BH50" s="145">
        <f t="shared" si="6"/>
        <v>77140432.545454547</v>
      </c>
      <c r="BI50" s="410">
        <f t="shared" si="53"/>
        <v>6638737.5</v>
      </c>
      <c r="BJ50" s="146">
        <f t="shared" si="8"/>
        <v>3692630</v>
      </c>
      <c r="BK50" s="146">
        <f t="shared" si="9"/>
        <v>1107789</v>
      </c>
      <c r="BL50" s="147">
        <f t="shared" si="10"/>
        <v>1120000</v>
      </c>
      <c r="BM50" s="383">
        <v>0</v>
      </c>
      <c r="BN50" s="148">
        <f t="shared" si="11"/>
        <v>89699589.045454547</v>
      </c>
      <c r="BO50" s="149">
        <f t="shared" si="12"/>
        <v>77140432.545454547</v>
      </c>
      <c r="BP50" s="150">
        <f t="shared" si="13"/>
        <v>17742299.485454548</v>
      </c>
      <c r="BQ50" s="151">
        <f t="shared" si="14"/>
        <v>107441888.53090909</v>
      </c>
      <c r="BR50" s="152">
        <f t="shared" si="15"/>
        <v>100800</v>
      </c>
      <c r="BS50" s="148">
        <f t="shared" si="16"/>
        <v>107542688.53090909</v>
      </c>
      <c r="BT50" s="136">
        <v>0</v>
      </c>
      <c r="BU50" s="149">
        <f t="shared" si="17"/>
        <v>8969958.9045454543</v>
      </c>
      <c r="BV50" s="153">
        <f t="shared" si="18"/>
        <v>4484979.4522727272</v>
      </c>
      <c r="BW50" s="134">
        <f t="shared" si="19"/>
        <v>94087750.174090907</v>
      </c>
      <c r="BX50" s="148">
        <f t="shared" si="20"/>
        <v>11439156.5</v>
      </c>
      <c r="BY50" s="135">
        <f t="shared" si="21"/>
        <v>82648593.674090907</v>
      </c>
      <c r="CD50" s="400">
        <f>'آبان 1400'!AU51</f>
        <v>77140432.545454547</v>
      </c>
      <c r="CE50" s="401">
        <f>'آبان 1400'!AV51</f>
        <v>57240602.267272726</v>
      </c>
      <c r="CF50" s="401">
        <f>'آبان 1400'!AW51</f>
        <v>77140432.545454547</v>
      </c>
      <c r="CG50" s="401">
        <f>'آبان 1400'!AX51</f>
        <v>5399830.2781818192</v>
      </c>
      <c r="CH50" s="401">
        <f>'آبان 1400'!AY51</f>
        <v>1724060.2267272726</v>
      </c>
      <c r="CI50" s="401">
        <f>'آبان 1400'!AZ51</f>
        <v>0</v>
      </c>
      <c r="CJ50" s="401">
        <f>'آبان 1400'!BA51</f>
        <v>0</v>
      </c>
      <c r="CK50" s="401">
        <f>'آبان 1400'!BB51</f>
        <v>0</v>
      </c>
      <c r="CL50" s="401">
        <f>'آبان 1400'!BC51</f>
        <v>0</v>
      </c>
      <c r="CM50" s="401">
        <f>'آبان 1400'!BD51</f>
        <v>0</v>
      </c>
      <c r="CN50" s="401">
        <f>'آبان 1400'!BE51</f>
        <v>0</v>
      </c>
      <c r="CO50" s="401">
        <f>'آبان 1400'!BF51</f>
        <v>0</v>
      </c>
      <c r="CP50" s="401">
        <f>'آبان 1400'!BG51</f>
        <v>7123890.5049090916</v>
      </c>
      <c r="CQ50" s="401">
        <f>'آبان 1400'!BH51</f>
        <v>70016542</v>
      </c>
      <c r="CR50" s="401">
        <f t="shared" si="22"/>
        <v>77140432.545454547</v>
      </c>
      <c r="CS50" s="411">
        <f t="shared" si="54"/>
        <v>6638737.5</v>
      </c>
      <c r="CT50" s="400">
        <f t="shared" si="24"/>
        <v>3692630</v>
      </c>
      <c r="CU50" s="401">
        <f t="shared" si="25"/>
        <v>1107789</v>
      </c>
      <c r="CV50" s="401">
        <f t="shared" si="26"/>
        <v>1120000</v>
      </c>
      <c r="CW50" s="56">
        <v>0</v>
      </c>
      <c r="CX50" s="401">
        <f t="shared" si="27"/>
        <v>89699589.045454547</v>
      </c>
      <c r="CY50" s="401">
        <f t="shared" si="28"/>
        <v>77140432.545454547</v>
      </c>
      <c r="CZ50" s="401">
        <f t="shared" si="29"/>
        <v>17742299.485454548</v>
      </c>
      <c r="DA50" s="401">
        <f t="shared" si="30"/>
        <v>107441888.53090909</v>
      </c>
      <c r="DB50" s="401">
        <f t="shared" si="31"/>
        <v>100800</v>
      </c>
      <c r="DC50" s="401">
        <f t="shared" si="32"/>
        <v>107542688.53090909</v>
      </c>
      <c r="DD50" s="406">
        <v>0</v>
      </c>
      <c r="DE50" s="401">
        <f t="shared" si="33"/>
        <v>8969958.9045454543</v>
      </c>
      <c r="DF50" s="401">
        <f t="shared" si="34"/>
        <v>4484979.4522727272</v>
      </c>
      <c r="DG50" s="401">
        <f t="shared" si="35"/>
        <v>94087750.174090907</v>
      </c>
      <c r="DH50" s="401">
        <f t="shared" si="36"/>
        <v>11439156.5</v>
      </c>
      <c r="DI50" s="401">
        <f t="shared" si="37"/>
        <v>82648593.674090907</v>
      </c>
      <c r="DJ50" s="401">
        <f t="shared" si="38"/>
        <v>0</v>
      </c>
      <c r="DL50" s="409">
        <f t="shared" si="39"/>
        <v>6638737.5</v>
      </c>
      <c r="DM50" s="409">
        <f t="shared" si="40"/>
        <v>0</v>
      </c>
    </row>
    <row r="51" spans="1:117" s="56" customFormat="1" ht="21" x14ac:dyDescent="0.2">
      <c r="A51" s="192">
        <f t="shared" si="0"/>
        <v>2655495</v>
      </c>
      <c r="B51" s="137">
        <f>'آبان 1400'!B52</f>
        <v>46</v>
      </c>
      <c r="C51" s="137">
        <f>'آبان 1400'!C52</f>
        <v>46</v>
      </c>
      <c r="D51" s="137">
        <f>'آبان 1400'!D52</f>
        <v>13117</v>
      </c>
      <c r="E51" s="137" t="str">
        <f>'آبان 1400'!E52</f>
        <v>حسین</v>
      </c>
      <c r="F51" s="137" t="str">
        <f>'آبان 1400'!F52</f>
        <v>صیدخانی</v>
      </c>
      <c r="G51" s="137" t="str">
        <f>'آبان 1400'!G52</f>
        <v xml:space="preserve">اداری </v>
      </c>
      <c r="H51" s="137" t="str">
        <f>'آبان 1400'!H52</f>
        <v>ش.تهران</v>
      </c>
      <c r="I51" s="137" t="str">
        <f>'آبان 1400'!I52</f>
        <v>124-700-4124212-1</v>
      </c>
      <c r="J51" s="137" t="str">
        <f>'آبان 1400'!J52</f>
        <v>4501207310</v>
      </c>
      <c r="K51" s="137" t="str">
        <f>'آبان 1400'!K52</f>
        <v>0012809871</v>
      </c>
      <c r="L51" s="137" t="str">
        <f>'آبان 1400'!L52</f>
        <v>ش - تهران</v>
      </c>
      <c r="M51" s="137" t="str">
        <f>'آبان 1400'!M52</f>
        <v>اداری-کارشناسی</v>
      </c>
      <c r="N51" s="121">
        <f>'آبان 1400'!N52</f>
        <v>0</v>
      </c>
      <c r="O51" s="120">
        <f>'آبان 1400'!O52</f>
        <v>0</v>
      </c>
      <c r="P51" s="122">
        <f>'آبان 1400'!P52</f>
        <v>0</v>
      </c>
      <c r="Q51" s="362">
        <f>'آبان 1400'!Q52</f>
        <v>30</v>
      </c>
      <c r="R51" s="362">
        <f>'آبان 1400'!R52</f>
        <v>35</v>
      </c>
      <c r="S51" s="362">
        <f>'آبان 1400'!S52</f>
        <v>0</v>
      </c>
      <c r="T51" s="362">
        <f>'آبان 1400'!T52</f>
        <v>0</v>
      </c>
      <c r="U51" s="138">
        <f>'آبان 1400'!U52</f>
        <v>0</v>
      </c>
      <c r="V51" s="121">
        <f>'آبان 1400'!W52</f>
        <v>0</v>
      </c>
      <c r="W51" s="122">
        <f>'آبان 1400'!X52</f>
        <v>0</v>
      </c>
      <c r="X51" s="370">
        <f>'آبان 1400'!Y52</f>
        <v>0</v>
      </c>
      <c r="Y51" s="370">
        <f>'آبان 1400'!Z52</f>
        <v>0</v>
      </c>
      <c r="Z51" s="139">
        <f>'آبان 1400'!AA52</f>
        <v>1477052</v>
      </c>
      <c r="AA51" s="139">
        <f>'آبان 1400'!AB52</f>
        <v>0</v>
      </c>
      <c r="AB51" s="139">
        <f>'آبان 1400'!AC52</f>
        <v>1477052</v>
      </c>
      <c r="AC51" s="139">
        <f>'آبان 1400'!AD52</f>
        <v>4500000</v>
      </c>
      <c r="AD51" s="139">
        <f>'آبان 1400'!AE52</f>
        <v>6000000</v>
      </c>
      <c r="AE51" s="140">
        <f>'آبان 1400'!AF52</f>
        <v>281982.65454545454</v>
      </c>
      <c r="AF51" s="123">
        <f>'آبان 1400'!AG52</f>
        <v>44311560</v>
      </c>
      <c r="AG51" s="124">
        <f>'آبان 1400'!AH52</f>
        <v>0</v>
      </c>
      <c r="AH51" s="124">
        <f>'آبان 1400'!AI52</f>
        <v>9869392.9090909082</v>
      </c>
      <c r="AI51" s="124">
        <f>'آبان 1400'!AJ52</f>
        <v>0</v>
      </c>
      <c r="AJ51" s="124">
        <f>'آبان 1400'!AK52</f>
        <v>4500000</v>
      </c>
      <c r="AK51" s="124">
        <f>'آبان 1400'!AL52</f>
        <v>6000000</v>
      </c>
      <c r="AL51" s="124">
        <f>'آبان 1400'!AM52</f>
        <v>0</v>
      </c>
      <c r="AM51" s="124">
        <f>'آبان 1400'!AN52</f>
        <v>0</v>
      </c>
      <c r="AN51" s="124">
        <f>'آبان 1400'!AO52</f>
        <v>0</v>
      </c>
      <c r="AO51" s="124">
        <f>'آبان 1400'!AP52</f>
        <v>4000000</v>
      </c>
      <c r="AP51" s="124">
        <f>'آبان 1400'!AQ52</f>
        <v>0</v>
      </c>
      <c r="AQ51" s="124">
        <f>'آبان 1400'!AR52</f>
        <v>0</v>
      </c>
      <c r="AR51" s="124">
        <f>'آبان 1400'!AS52</f>
        <v>0</v>
      </c>
      <c r="AS51" s="379">
        <f>'آبان 1400'!AT52</f>
        <v>0</v>
      </c>
      <c r="AT51" s="372">
        <f t="shared" si="1"/>
        <v>68680952.909090906</v>
      </c>
      <c r="AU51" s="174">
        <f>'آبان 1400'!AV52</f>
        <v>49373286.205454543</v>
      </c>
      <c r="AV51" s="142">
        <f>'آبان 1400'!AW52</f>
        <v>68680952.909090906</v>
      </c>
      <c r="AW51" s="143">
        <f t="shared" si="2"/>
        <v>4807666.7036363641</v>
      </c>
      <c r="AX51" s="76">
        <f t="shared" si="3"/>
        <v>937328.62054545432</v>
      </c>
      <c r="AY51" s="143">
        <f>'آبان 1400'!AZ52</f>
        <v>0</v>
      </c>
      <c r="AZ51" s="143">
        <f>'آبان 1400'!BA52</f>
        <v>0</v>
      </c>
      <c r="BA51" s="143">
        <f>'آبان 1400'!BB52</f>
        <v>0</v>
      </c>
      <c r="BB51" s="143">
        <f>'آبان 1400'!BC52</f>
        <v>0</v>
      </c>
      <c r="BC51" s="143">
        <f>'آبان 1400'!BD52</f>
        <v>0</v>
      </c>
      <c r="BD51" s="143">
        <f>'آبان 1400'!BE52</f>
        <v>0</v>
      </c>
      <c r="BE51" s="143">
        <f>'آبان 1400'!BF52</f>
        <v>0</v>
      </c>
      <c r="BF51" s="144">
        <f t="shared" si="4"/>
        <v>5744995.3241818184</v>
      </c>
      <c r="BG51" s="141">
        <f t="shared" si="5"/>
        <v>62935957</v>
      </c>
      <c r="BH51" s="145">
        <f t="shared" si="6"/>
        <v>68680952.909090906</v>
      </c>
      <c r="BI51" s="410">
        <f t="shared" si="53"/>
        <v>6638737.5</v>
      </c>
      <c r="BJ51" s="146">
        <f t="shared" si="8"/>
        <v>3692630</v>
      </c>
      <c r="BK51" s="146">
        <f t="shared" si="9"/>
        <v>1107789</v>
      </c>
      <c r="BL51" s="147">
        <f t="shared" si="10"/>
        <v>1120000</v>
      </c>
      <c r="BM51" s="383">
        <v>0</v>
      </c>
      <c r="BN51" s="148">
        <f t="shared" si="11"/>
        <v>81240109.409090906</v>
      </c>
      <c r="BO51" s="149">
        <f t="shared" si="12"/>
        <v>68680952.909090906</v>
      </c>
      <c r="BP51" s="150">
        <f t="shared" si="13"/>
        <v>15796619.16909091</v>
      </c>
      <c r="BQ51" s="151">
        <f t="shared" si="14"/>
        <v>97036728.578181818</v>
      </c>
      <c r="BR51" s="152">
        <f t="shared" si="15"/>
        <v>100800</v>
      </c>
      <c r="BS51" s="148">
        <f t="shared" si="16"/>
        <v>97137528.578181818</v>
      </c>
      <c r="BT51" s="136">
        <v>0</v>
      </c>
      <c r="BU51" s="149">
        <f t="shared" si="17"/>
        <v>8124010.9409090914</v>
      </c>
      <c r="BV51" s="153">
        <f t="shared" si="18"/>
        <v>4062005.4704545457</v>
      </c>
      <c r="BW51" s="134">
        <f t="shared" si="19"/>
        <v>84951512.166818187</v>
      </c>
      <c r="BX51" s="148">
        <f t="shared" si="20"/>
        <v>11439156.5</v>
      </c>
      <c r="BY51" s="135">
        <f t="shared" si="21"/>
        <v>73512355.666818187</v>
      </c>
      <c r="CD51" s="400">
        <f>'آبان 1400'!AU52</f>
        <v>68680952.909090906</v>
      </c>
      <c r="CE51" s="401">
        <f>'آبان 1400'!AV52</f>
        <v>49373286.205454543</v>
      </c>
      <c r="CF51" s="401">
        <f>'آبان 1400'!AW52</f>
        <v>68680952.909090906</v>
      </c>
      <c r="CG51" s="401">
        <f>'آبان 1400'!AX52</f>
        <v>4807666.7036363641</v>
      </c>
      <c r="CH51" s="401">
        <f>'آبان 1400'!AY52</f>
        <v>937328.62054545432</v>
      </c>
      <c r="CI51" s="401">
        <f>'آبان 1400'!AZ52</f>
        <v>0</v>
      </c>
      <c r="CJ51" s="401">
        <f>'آبان 1400'!BA52</f>
        <v>0</v>
      </c>
      <c r="CK51" s="401">
        <f>'آبان 1400'!BB52</f>
        <v>0</v>
      </c>
      <c r="CL51" s="401">
        <f>'آبان 1400'!BC52</f>
        <v>0</v>
      </c>
      <c r="CM51" s="401">
        <f>'آبان 1400'!BD52</f>
        <v>0</v>
      </c>
      <c r="CN51" s="401">
        <f>'آبان 1400'!BE52</f>
        <v>0</v>
      </c>
      <c r="CO51" s="401">
        <f>'آبان 1400'!BF52</f>
        <v>0</v>
      </c>
      <c r="CP51" s="401">
        <f>'آبان 1400'!BG52</f>
        <v>5744995.3241818184</v>
      </c>
      <c r="CQ51" s="401">
        <f>'آبان 1400'!BH52</f>
        <v>62935957</v>
      </c>
      <c r="CR51" s="401">
        <f t="shared" si="22"/>
        <v>68680952.909090906</v>
      </c>
      <c r="CS51" s="411">
        <f t="shared" si="54"/>
        <v>6638737.5</v>
      </c>
      <c r="CT51" s="400">
        <f t="shared" si="24"/>
        <v>3692630</v>
      </c>
      <c r="CU51" s="401">
        <f t="shared" si="25"/>
        <v>1107789</v>
      </c>
      <c r="CV51" s="401">
        <f t="shared" si="26"/>
        <v>1120000</v>
      </c>
      <c r="CW51" s="56">
        <v>0</v>
      </c>
      <c r="CX51" s="401">
        <f t="shared" si="27"/>
        <v>81240109.409090906</v>
      </c>
      <c r="CY51" s="401">
        <f t="shared" si="28"/>
        <v>68680952.909090906</v>
      </c>
      <c r="CZ51" s="401">
        <f t="shared" si="29"/>
        <v>15796619.16909091</v>
      </c>
      <c r="DA51" s="401">
        <f t="shared" si="30"/>
        <v>97036728.578181818</v>
      </c>
      <c r="DB51" s="401">
        <f t="shared" si="31"/>
        <v>100800</v>
      </c>
      <c r="DC51" s="401">
        <f t="shared" si="32"/>
        <v>97137528.578181818</v>
      </c>
      <c r="DD51" s="406">
        <v>0</v>
      </c>
      <c r="DE51" s="401">
        <f t="shared" si="33"/>
        <v>8124010.9409090914</v>
      </c>
      <c r="DF51" s="401">
        <f t="shared" si="34"/>
        <v>4062005.4704545457</v>
      </c>
      <c r="DG51" s="401">
        <f t="shared" si="35"/>
        <v>84951512.166818187</v>
      </c>
      <c r="DH51" s="401">
        <f t="shared" si="36"/>
        <v>11439156.5</v>
      </c>
      <c r="DI51" s="401">
        <f t="shared" si="37"/>
        <v>73512355.666818187</v>
      </c>
      <c r="DJ51" s="401">
        <f t="shared" si="38"/>
        <v>0</v>
      </c>
      <c r="DL51" s="409">
        <f t="shared" si="39"/>
        <v>6638737.5</v>
      </c>
      <c r="DM51" s="409">
        <f t="shared" si="40"/>
        <v>0</v>
      </c>
    </row>
    <row r="52" spans="1:117" s="56" customFormat="1" ht="21" x14ac:dyDescent="0.2">
      <c r="A52" s="192">
        <f t="shared" si="0"/>
        <v>2655495</v>
      </c>
      <c r="B52" s="137">
        <f>'آبان 1400'!B53</f>
        <v>47</v>
      </c>
      <c r="C52" s="137">
        <f>'آبان 1400'!C53</f>
        <v>47</v>
      </c>
      <c r="D52" s="137">
        <f>'آبان 1400'!D53</f>
        <v>13083</v>
      </c>
      <c r="E52" s="137" t="str">
        <f>'آبان 1400'!E53</f>
        <v>محمد</v>
      </c>
      <c r="F52" s="137" t="str">
        <f>'آبان 1400'!F53</f>
        <v>حسنی سوخته سرایی</v>
      </c>
      <c r="G52" s="137" t="str">
        <f>'آبان 1400'!G53</f>
        <v xml:space="preserve">اداری </v>
      </c>
      <c r="H52" s="137" t="str">
        <f>'آبان 1400'!H53</f>
        <v>ش.تهران</v>
      </c>
      <c r="I52" s="137" t="str">
        <f>'آبان 1400'!I53</f>
        <v>124-700-4133692-1</v>
      </c>
      <c r="J52" s="137" t="str">
        <f>'آبان 1400'!J53</f>
        <v>2162547597</v>
      </c>
      <c r="K52" s="137" t="str">
        <f>'آبان 1400'!K53</f>
        <v>0012867138</v>
      </c>
      <c r="L52" s="137" t="str">
        <f>'آبان 1400'!L53</f>
        <v>ش - تهران</v>
      </c>
      <c r="M52" s="137" t="str">
        <f>'آبان 1400'!M53</f>
        <v>اداری-کارشناسی ارشد</v>
      </c>
      <c r="N52" s="121">
        <f>'آبان 1400'!N53</f>
        <v>0</v>
      </c>
      <c r="O52" s="120">
        <f>'آبان 1400'!O53</f>
        <v>0</v>
      </c>
      <c r="P52" s="122">
        <f>'آبان 1400'!P53</f>
        <v>0</v>
      </c>
      <c r="Q52" s="362">
        <f>'آبان 1400'!Q53</f>
        <v>30</v>
      </c>
      <c r="R52" s="362">
        <f>'آبان 1400'!R53</f>
        <v>36</v>
      </c>
      <c r="S52" s="362">
        <f>'آبان 1400'!S53</f>
        <v>0</v>
      </c>
      <c r="T52" s="362">
        <f>'آبان 1400'!T53</f>
        <v>0</v>
      </c>
      <c r="U52" s="138">
        <f>'آبان 1400'!U53</f>
        <v>0</v>
      </c>
      <c r="V52" s="121">
        <f>'آبان 1400'!W53</f>
        <v>0</v>
      </c>
      <c r="W52" s="122">
        <f>'آبان 1400'!X53</f>
        <v>0</v>
      </c>
      <c r="X52" s="370">
        <f>'آبان 1400'!Y53</f>
        <v>0</v>
      </c>
      <c r="Y52" s="370">
        <f>'آبان 1400'!Z53</f>
        <v>0</v>
      </c>
      <c r="Z52" s="139">
        <f>'آبان 1400'!AA53</f>
        <v>1642901</v>
      </c>
      <c r="AA52" s="139">
        <f>'آبان 1400'!AB53</f>
        <v>0</v>
      </c>
      <c r="AB52" s="139">
        <f>'آبان 1400'!AC53</f>
        <v>1642901</v>
      </c>
      <c r="AC52" s="139">
        <f>'آبان 1400'!AD53</f>
        <v>4500000</v>
      </c>
      <c r="AD52" s="139">
        <f>'آبان 1400'!AE53</f>
        <v>6000000</v>
      </c>
      <c r="AE52" s="140">
        <f>'آبان 1400'!AF53</f>
        <v>313644.73636363639</v>
      </c>
      <c r="AF52" s="123">
        <f>'آبان 1400'!AG53</f>
        <v>49287030</v>
      </c>
      <c r="AG52" s="124">
        <f>'آبان 1400'!AH53</f>
        <v>0</v>
      </c>
      <c r="AH52" s="124">
        <f>'آبان 1400'!AI53</f>
        <v>11291210.50909091</v>
      </c>
      <c r="AI52" s="124">
        <f>'آبان 1400'!AJ53</f>
        <v>0</v>
      </c>
      <c r="AJ52" s="124">
        <f>'آبان 1400'!AK53</f>
        <v>4500000</v>
      </c>
      <c r="AK52" s="124">
        <f>'آبان 1400'!AL53</f>
        <v>6000000</v>
      </c>
      <c r="AL52" s="124">
        <f>'آبان 1400'!AM53</f>
        <v>0</v>
      </c>
      <c r="AM52" s="124">
        <f>'آبان 1400'!AN53</f>
        <v>0</v>
      </c>
      <c r="AN52" s="124">
        <f>'آبان 1400'!AO53</f>
        <v>0</v>
      </c>
      <c r="AO52" s="124">
        <f>'آبان 1400'!AP53</f>
        <v>4000000</v>
      </c>
      <c r="AP52" s="124">
        <f>'آبان 1400'!AQ53</f>
        <v>0</v>
      </c>
      <c r="AQ52" s="124">
        <f>'آبان 1400'!AR53</f>
        <v>0</v>
      </c>
      <c r="AR52" s="124">
        <f>'آبان 1400'!AS53</f>
        <v>0</v>
      </c>
      <c r="AS52" s="379">
        <f>'آبان 1400'!AT53</f>
        <v>0</v>
      </c>
      <c r="AT52" s="372">
        <f t="shared" si="1"/>
        <v>75078240.5090909</v>
      </c>
      <c r="AU52" s="174">
        <f>'آبان 1400'!AV53</f>
        <v>55322763.673454538</v>
      </c>
      <c r="AV52" s="142">
        <f>'آبان 1400'!AW53</f>
        <v>75078240.509090915</v>
      </c>
      <c r="AW52" s="143">
        <f t="shared" si="2"/>
        <v>5255476.8356363643</v>
      </c>
      <c r="AX52" s="76">
        <f t="shared" si="3"/>
        <v>1532276.3673454539</v>
      </c>
      <c r="AY52" s="143">
        <f>'آبان 1400'!AZ53</f>
        <v>0</v>
      </c>
      <c r="AZ52" s="143">
        <f>'آبان 1400'!BA53</f>
        <v>0</v>
      </c>
      <c r="BA52" s="143">
        <f>'آبان 1400'!BB53</f>
        <v>0</v>
      </c>
      <c r="BB52" s="143">
        <f>'آبان 1400'!BC53</f>
        <v>0</v>
      </c>
      <c r="BC52" s="143">
        <f>'آبان 1400'!BD53</f>
        <v>0</v>
      </c>
      <c r="BD52" s="143">
        <f>'آبان 1400'!BE53</f>
        <v>0</v>
      </c>
      <c r="BE52" s="143">
        <f>'آبان 1400'!BF53</f>
        <v>0</v>
      </c>
      <c r="BF52" s="144">
        <f t="shared" si="4"/>
        <v>6787753.2029818185</v>
      </c>
      <c r="BG52" s="141">
        <f t="shared" si="5"/>
        <v>68290487</v>
      </c>
      <c r="BH52" s="145">
        <f t="shared" si="6"/>
        <v>75078240.5090909</v>
      </c>
      <c r="BI52" s="410">
        <f t="shared" si="53"/>
        <v>6638737.5</v>
      </c>
      <c r="BJ52" s="146">
        <f t="shared" si="8"/>
        <v>4107252.4999999995</v>
      </c>
      <c r="BK52" s="146">
        <f t="shared" si="9"/>
        <v>1232175.75</v>
      </c>
      <c r="BL52" s="147">
        <f t="shared" si="10"/>
        <v>1120000</v>
      </c>
      <c r="BM52" s="383">
        <v>0</v>
      </c>
      <c r="BN52" s="148">
        <f t="shared" si="11"/>
        <v>88176406.2590909</v>
      </c>
      <c r="BO52" s="149">
        <f t="shared" si="12"/>
        <v>75078240.509090915</v>
      </c>
      <c r="BP52" s="150">
        <f t="shared" si="13"/>
        <v>17267995.31709091</v>
      </c>
      <c r="BQ52" s="151">
        <f t="shared" si="14"/>
        <v>105444401.57618181</v>
      </c>
      <c r="BR52" s="152">
        <f t="shared" si="15"/>
        <v>100800</v>
      </c>
      <c r="BS52" s="148">
        <f t="shared" si="16"/>
        <v>105545201.57618181</v>
      </c>
      <c r="BT52" s="136">
        <v>0</v>
      </c>
      <c r="BU52" s="149">
        <f t="shared" si="17"/>
        <v>8817640.62590909</v>
      </c>
      <c r="BV52" s="153">
        <f t="shared" si="18"/>
        <v>4408820.312954545</v>
      </c>
      <c r="BW52" s="134">
        <f t="shared" si="19"/>
        <v>92318740.637318179</v>
      </c>
      <c r="BX52" s="148">
        <f t="shared" si="20"/>
        <v>11978165.75</v>
      </c>
      <c r="BY52" s="135">
        <f t="shared" si="21"/>
        <v>80340574.887318179</v>
      </c>
      <c r="CD52" s="400">
        <f>'آبان 1400'!AU53</f>
        <v>75078240.5090909</v>
      </c>
      <c r="CE52" s="401">
        <f>'آبان 1400'!AV53</f>
        <v>55322763.673454538</v>
      </c>
      <c r="CF52" s="401">
        <f>'آبان 1400'!AW53</f>
        <v>75078240.509090915</v>
      </c>
      <c r="CG52" s="401">
        <f>'آبان 1400'!AX53</f>
        <v>5255476.8356363643</v>
      </c>
      <c r="CH52" s="401">
        <f>'آبان 1400'!AY53</f>
        <v>1532276.3673454539</v>
      </c>
      <c r="CI52" s="401">
        <f>'آبان 1400'!AZ53</f>
        <v>0</v>
      </c>
      <c r="CJ52" s="401">
        <f>'آبان 1400'!BA53</f>
        <v>0</v>
      </c>
      <c r="CK52" s="401">
        <f>'آبان 1400'!BB53</f>
        <v>0</v>
      </c>
      <c r="CL52" s="401">
        <f>'آبان 1400'!BC53</f>
        <v>0</v>
      </c>
      <c r="CM52" s="401">
        <f>'آبان 1400'!BD53</f>
        <v>0</v>
      </c>
      <c r="CN52" s="401">
        <f>'آبان 1400'!BE53</f>
        <v>0</v>
      </c>
      <c r="CO52" s="401">
        <f>'آبان 1400'!BF53</f>
        <v>0</v>
      </c>
      <c r="CP52" s="401">
        <f>'آبان 1400'!BG53</f>
        <v>6787753.2029818185</v>
      </c>
      <c r="CQ52" s="401">
        <f>'آبان 1400'!BH53</f>
        <v>68290487</v>
      </c>
      <c r="CR52" s="401">
        <f t="shared" si="22"/>
        <v>75078240.5090909</v>
      </c>
      <c r="CS52" s="411">
        <f t="shared" si="54"/>
        <v>6638737.5</v>
      </c>
      <c r="CT52" s="400">
        <f t="shared" si="24"/>
        <v>4107252.4999999995</v>
      </c>
      <c r="CU52" s="401">
        <f t="shared" si="25"/>
        <v>1232175.75</v>
      </c>
      <c r="CV52" s="401">
        <f t="shared" si="26"/>
        <v>1120000</v>
      </c>
      <c r="CW52" s="56">
        <v>0</v>
      </c>
      <c r="CX52" s="401">
        <f t="shared" si="27"/>
        <v>88176406.2590909</v>
      </c>
      <c r="CY52" s="401">
        <f t="shared" si="28"/>
        <v>75078240.509090915</v>
      </c>
      <c r="CZ52" s="401">
        <f t="shared" si="29"/>
        <v>17267995.31709091</v>
      </c>
      <c r="DA52" s="401">
        <f t="shared" si="30"/>
        <v>105444401.57618181</v>
      </c>
      <c r="DB52" s="401">
        <f t="shared" si="31"/>
        <v>100800</v>
      </c>
      <c r="DC52" s="401">
        <f t="shared" si="32"/>
        <v>105545201.57618181</v>
      </c>
      <c r="DD52" s="406">
        <v>0</v>
      </c>
      <c r="DE52" s="401">
        <f t="shared" si="33"/>
        <v>8817640.62590909</v>
      </c>
      <c r="DF52" s="401">
        <f t="shared" si="34"/>
        <v>4408820.312954545</v>
      </c>
      <c r="DG52" s="401">
        <f t="shared" si="35"/>
        <v>92318740.637318179</v>
      </c>
      <c r="DH52" s="401">
        <f t="shared" si="36"/>
        <v>11978165.75</v>
      </c>
      <c r="DI52" s="401">
        <f t="shared" si="37"/>
        <v>80340574.887318179</v>
      </c>
      <c r="DJ52" s="401">
        <f t="shared" si="38"/>
        <v>0</v>
      </c>
      <c r="DL52" s="409">
        <f t="shared" si="39"/>
        <v>6638737.5</v>
      </c>
      <c r="DM52" s="409">
        <f t="shared" si="40"/>
        <v>0</v>
      </c>
    </row>
    <row r="53" spans="1:117" s="56" customFormat="1" ht="21" x14ac:dyDescent="0.2">
      <c r="A53" s="192">
        <f t="shared" si="0"/>
        <v>2655495</v>
      </c>
      <c r="B53" s="137">
        <f>'آبان 1400'!B54</f>
        <v>48</v>
      </c>
      <c r="C53" s="137">
        <f>'آبان 1400'!C54</f>
        <v>48</v>
      </c>
      <c r="D53" s="137">
        <f>'آبان 1400'!D54</f>
        <v>13108</v>
      </c>
      <c r="E53" s="137" t="str">
        <f>'آبان 1400'!E54</f>
        <v>محمد</v>
      </c>
      <c r="F53" s="137" t="str">
        <f>'آبان 1400'!F54</f>
        <v>جعفری</v>
      </c>
      <c r="G53" s="137" t="str">
        <f>'آبان 1400'!G54</f>
        <v xml:space="preserve">اداری </v>
      </c>
      <c r="H53" s="137" t="str">
        <f>'آبان 1400'!H54</f>
        <v>ش.تهران</v>
      </c>
      <c r="I53" s="137" t="str">
        <f>'آبان 1400'!I54</f>
        <v>124-813-4103461-1</v>
      </c>
      <c r="J53" s="137" t="str">
        <f>'آبان 1400'!J54</f>
        <v>4073524933</v>
      </c>
      <c r="K53" s="137" t="str">
        <f>'آبان 1400'!K54</f>
        <v>0058142983</v>
      </c>
      <c r="L53" s="137" t="str">
        <f>'آبان 1400'!L54</f>
        <v>ش - تهران</v>
      </c>
      <c r="M53" s="137" t="str">
        <f>'آبان 1400'!M54</f>
        <v>اداری-کارشناسی</v>
      </c>
      <c r="N53" s="121">
        <f>'آبان 1400'!N54</f>
        <v>0</v>
      </c>
      <c r="O53" s="120">
        <f>'آبان 1400'!O54</f>
        <v>0</v>
      </c>
      <c r="P53" s="122">
        <f>'آبان 1400'!P54</f>
        <v>0</v>
      </c>
      <c r="Q53" s="362">
        <f>'آبان 1400'!Q54</f>
        <v>30</v>
      </c>
      <c r="R53" s="362">
        <f>'آبان 1400'!R54</f>
        <v>79</v>
      </c>
      <c r="S53" s="362">
        <f>'آبان 1400'!S54</f>
        <v>0</v>
      </c>
      <c r="T53" s="362">
        <f>'آبان 1400'!T54</f>
        <v>0</v>
      </c>
      <c r="U53" s="138">
        <f>'آبان 1400'!U54</f>
        <v>0</v>
      </c>
      <c r="V53" s="121">
        <f>'آبان 1400'!W54</f>
        <v>0</v>
      </c>
      <c r="W53" s="122">
        <f>'آبان 1400'!X54</f>
        <v>0</v>
      </c>
      <c r="X53" s="370">
        <f>'آبان 1400'!Y54</f>
        <v>0</v>
      </c>
      <c r="Y53" s="370">
        <f>'آبان 1400'!Z54</f>
        <v>0</v>
      </c>
      <c r="Z53" s="139">
        <f>'آبان 1400'!AA54</f>
        <v>1477052</v>
      </c>
      <c r="AA53" s="139">
        <f>'آبان 1400'!AB54</f>
        <v>0</v>
      </c>
      <c r="AB53" s="139">
        <f>'آبان 1400'!AC54</f>
        <v>1477052</v>
      </c>
      <c r="AC53" s="139">
        <f>'آبان 1400'!AD54</f>
        <v>4500000</v>
      </c>
      <c r="AD53" s="139">
        <f>'آبان 1400'!AE54</f>
        <v>6000000</v>
      </c>
      <c r="AE53" s="140">
        <f>'آبان 1400'!AF54</f>
        <v>281982.65454545454</v>
      </c>
      <c r="AF53" s="123">
        <f>'آبان 1400'!AG54</f>
        <v>44311560</v>
      </c>
      <c r="AG53" s="124">
        <f>'آبان 1400'!AH54</f>
        <v>0</v>
      </c>
      <c r="AH53" s="124">
        <f>'آبان 1400'!AI54</f>
        <v>22276629.709090907</v>
      </c>
      <c r="AI53" s="124">
        <f>'آبان 1400'!AJ54</f>
        <v>0</v>
      </c>
      <c r="AJ53" s="124">
        <f>'آبان 1400'!AK54</f>
        <v>4500000</v>
      </c>
      <c r="AK53" s="124">
        <f>'آبان 1400'!AL54</f>
        <v>6000000</v>
      </c>
      <c r="AL53" s="124">
        <f>'آبان 1400'!AM54</f>
        <v>0</v>
      </c>
      <c r="AM53" s="124">
        <f>'آبان 1400'!AN54</f>
        <v>0</v>
      </c>
      <c r="AN53" s="124">
        <f>'آبان 1400'!AO54</f>
        <v>0</v>
      </c>
      <c r="AO53" s="124">
        <f>'آبان 1400'!AP54</f>
        <v>4000000</v>
      </c>
      <c r="AP53" s="124">
        <f>'آبان 1400'!AQ54</f>
        <v>0</v>
      </c>
      <c r="AQ53" s="124">
        <f>'آبان 1400'!AR54</f>
        <v>0</v>
      </c>
      <c r="AR53" s="124">
        <f>'آبان 1400'!AS54</f>
        <v>0</v>
      </c>
      <c r="AS53" s="379">
        <f>'آبان 1400'!AT54</f>
        <v>0</v>
      </c>
      <c r="AT53" s="372">
        <f t="shared" si="1"/>
        <v>81088189.709090903</v>
      </c>
      <c r="AU53" s="174">
        <f>'آبان 1400'!AV54</f>
        <v>60912016.429454535</v>
      </c>
      <c r="AV53" s="142">
        <f>'آبان 1400'!AW54</f>
        <v>81088189.709090903</v>
      </c>
      <c r="AW53" s="143">
        <f t="shared" si="2"/>
        <v>5676173.2796363635</v>
      </c>
      <c r="AX53" s="76">
        <f t="shared" si="3"/>
        <v>2091201.6429454535</v>
      </c>
      <c r="AY53" s="143">
        <f>'آبان 1400'!AZ54</f>
        <v>0</v>
      </c>
      <c r="AZ53" s="143">
        <f>'آبان 1400'!BA54</f>
        <v>0</v>
      </c>
      <c r="BA53" s="143">
        <f>'آبان 1400'!BB54</f>
        <v>0</v>
      </c>
      <c r="BB53" s="143">
        <f>'آبان 1400'!BC54</f>
        <v>0</v>
      </c>
      <c r="BC53" s="143">
        <f>'آبان 1400'!BD54</f>
        <v>0</v>
      </c>
      <c r="BD53" s="143">
        <f>'آبان 1400'!BE54</f>
        <v>0</v>
      </c>
      <c r="BE53" s="143">
        <f>'آبان 1400'!BF54</f>
        <v>0</v>
      </c>
      <c r="BF53" s="144">
        <f t="shared" si="4"/>
        <v>7767374.922581817</v>
      </c>
      <c r="BG53" s="141">
        <f t="shared" si="5"/>
        <v>73320814</v>
      </c>
      <c r="BH53" s="145">
        <f t="shared" si="6"/>
        <v>81088189.709090903</v>
      </c>
      <c r="BI53" s="410">
        <f t="shared" si="53"/>
        <v>6638737.5</v>
      </c>
      <c r="BJ53" s="146">
        <f t="shared" si="8"/>
        <v>3692630</v>
      </c>
      <c r="BK53" s="146">
        <f t="shared" si="9"/>
        <v>1107789</v>
      </c>
      <c r="BL53" s="147">
        <f t="shared" si="10"/>
        <v>1120000</v>
      </c>
      <c r="BM53" s="383">
        <v>0</v>
      </c>
      <c r="BN53" s="148">
        <f t="shared" si="11"/>
        <v>93647346.209090903</v>
      </c>
      <c r="BO53" s="149">
        <f t="shared" si="12"/>
        <v>81088189.709090903</v>
      </c>
      <c r="BP53" s="150">
        <f t="shared" si="13"/>
        <v>18650283.63309091</v>
      </c>
      <c r="BQ53" s="151">
        <f t="shared" si="14"/>
        <v>112297629.84218182</v>
      </c>
      <c r="BR53" s="152">
        <f t="shared" si="15"/>
        <v>100800</v>
      </c>
      <c r="BS53" s="148">
        <f t="shared" si="16"/>
        <v>112398429.84218182</v>
      </c>
      <c r="BT53" s="136">
        <v>0</v>
      </c>
      <c r="BU53" s="149">
        <f t="shared" si="17"/>
        <v>9364734.6209090911</v>
      </c>
      <c r="BV53" s="153">
        <f t="shared" si="18"/>
        <v>4682367.3104545455</v>
      </c>
      <c r="BW53" s="134">
        <f t="shared" si="19"/>
        <v>98351327.910818174</v>
      </c>
      <c r="BX53" s="148">
        <f t="shared" si="20"/>
        <v>11439156.5</v>
      </c>
      <c r="BY53" s="135">
        <f t="shared" si="21"/>
        <v>86912171.410818174</v>
      </c>
      <c r="CD53" s="400">
        <f>'آبان 1400'!AU54</f>
        <v>81088189.709090903</v>
      </c>
      <c r="CE53" s="401">
        <f>'آبان 1400'!AV54</f>
        <v>60912016.429454535</v>
      </c>
      <c r="CF53" s="401">
        <f>'آبان 1400'!AW54</f>
        <v>81088189.709090903</v>
      </c>
      <c r="CG53" s="401">
        <f>'آبان 1400'!AX54</f>
        <v>5676173.2796363635</v>
      </c>
      <c r="CH53" s="401">
        <f>'آبان 1400'!AY54</f>
        <v>2091201.6429454535</v>
      </c>
      <c r="CI53" s="401">
        <f>'آبان 1400'!AZ54</f>
        <v>0</v>
      </c>
      <c r="CJ53" s="401">
        <f>'آبان 1400'!BA54</f>
        <v>0</v>
      </c>
      <c r="CK53" s="401">
        <f>'آبان 1400'!BB54</f>
        <v>0</v>
      </c>
      <c r="CL53" s="401">
        <f>'آبان 1400'!BC54</f>
        <v>0</v>
      </c>
      <c r="CM53" s="401">
        <f>'آبان 1400'!BD54</f>
        <v>0</v>
      </c>
      <c r="CN53" s="401">
        <f>'آبان 1400'!BE54</f>
        <v>0</v>
      </c>
      <c r="CO53" s="401">
        <f>'آبان 1400'!BF54</f>
        <v>0</v>
      </c>
      <c r="CP53" s="401">
        <f>'آبان 1400'!BG54</f>
        <v>7767374.922581817</v>
      </c>
      <c r="CQ53" s="401">
        <f>'آبان 1400'!BH54</f>
        <v>73320814</v>
      </c>
      <c r="CR53" s="401">
        <f t="shared" si="22"/>
        <v>81088189.709090903</v>
      </c>
      <c r="CS53" s="411">
        <f t="shared" si="54"/>
        <v>6638737.5</v>
      </c>
      <c r="CT53" s="400">
        <f t="shared" si="24"/>
        <v>3692630</v>
      </c>
      <c r="CU53" s="401">
        <f t="shared" si="25"/>
        <v>1107789</v>
      </c>
      <c r="CV53" s="401">
        <f t="shared" si="26"/>
        <v>1120000</v>
      </c>
      <c r="CW53" s="56">
        <v>0</v>
      </c>
      <c r="CX53" s="401">
        <f t="shared" si="27"/>
        <v>93647346.209090903</v>
      </c>
      <c r="CY53" s="401">
        <f t="shared" si="28"/>
        <v>81088189.709090903</v>
      </c>
      <c r="CZ53" s="401">
        <f t="shared" si="29"/>
        <v>18650283.63309091</v>
      </c>
      <c r="DA53" s="401">
        <f t="shared" si="30"/>
        <v>112297629.84218182</v>
      </c>
      <c r="DB53" s="401">
        <f t="shared" si="31"/>
        <v>100800</v>
      </c>
      <c r="DC53" s="401">
        <f t="shared" si="32"/>
        <v>112398429.84218182</v>
      </c>
      <c r="DD53" s="406">
        <v>0</v>
      </c>
      <c r="DE53" s="401">
        <f t="shared" si="33"/>
        <v>9364734.6209090911</v>
      </c>
      <c r="DF53" s="401">
        <f t="shared" si="34"/>
        <v>4682367.3104545455</v>
      </c>
      <c r="DG53" s="401">
        <f t="shared" si="35"/>
        <v>98351327.910818174</v>
      </c>
      <c r="DH53" s="401">
        <f t="shared" si="36"/>
        <v>11439156.5</v>
      </c>
      <c r="DI53" s="401">
        <f t="shared" si="37"/>
        <v>86912171.410818174</v>
      </c>
      <c r="DJ53" s="401">
        <f t="shared" si="38"/>
        <v>0</v>
      </c>
      <c r="DL53" s="409">
        <f t="shared" si="39"/>
        <v>6638737.5</v>
      </c>
      <c r="DM53" s="409">
        <f t="shared" si="40"/>
        <v>0</v>
      </c>
    </row>
    <row r="54" spans="1:117" s="56" customFormat="1" ht="21" x14ac:dyDescent="0.2">
      <c r="A54" s="192">
        <f t="shared" si="0"/>
        <v>2655495</v>
      </c>
      <c r="B54" s="137">
        <f>'آبان 1400'!B55</f>
        <v>49</v>
      </c>
      <c r="C54" s="137">
        <f>'آبان 1400'!C55</f>
        <v>49</v>
      </c>
      <c r="D54" s="137">
        <f>'آبان 1400'!D55</f>
        <v>13102</v>
      </c>
      <c r="E54" s="137" t="str">
        <f>'آبان 1400'!E55</f>
        <v>امیدرضا</v>
      </c>
      <c r="F54" s="137" t="str">
        <f>'آبان 1400'!F55</f>
        <v>داودیان گیلان</v>
      </c>
      <c r="G54" s="137" t="str">
        <f>'آبان 1400'!G55</f>
        <v xml:space="preserve">اداری </v>
      </c>
      <c r="H54" s="137" t="str">
        <f>'آبان 1400'!H55</f>
        <v>ش.تهران</v>
      </c>
      <c r="I54" s="137" t="str">
        <f>'آبان 1400'!I55</f>
        <v>444-813-3812492-1</v>
      </c>
      <c r="J54" s="137" t="str">
        <f>'آبان 1400'!J55</f>
        <v>0016036115</v>
      </c>
      <c r="K54" s="137" t="str">
        <f>'آبان 1400'!K55</f>
        <v>0048318100</v>
      </c>
      <c r="L54" s="137" t="str">
        <f>'آبان 1400'!L55</f>
        <v>ش - تهران</v>
      </c>
      <c r="M54" s="137" t="str">
        <f>'آبان 1400'!M55</f>
        <v>اداری-کارشناسی</v>
      </c>
      <c r="N54" s="121">
        <f>'آبان 1400'!N55</f>
        <v>0</v>
      </c>
      <c r="O54" s="120">
        <f>'آبان 1400'!O55</f>
        <v>0</v>
      </c>
      <c r="P54" s="122">
        <f>'آبان 1400'!P55</f>
        <v>0</v>
      </c>
      <c r="Q54" s="362">
        <f>'آبان 1400'!Q55</f>
        <v>30</v>
      </c>
      <c r="R54" s="362">
        <f>'آبان 1400'!R55</f>
        <v>80</v>
      </c>
      <c r="S54" s="362">
        <f>'آبان 1400'!S55</f>
        <v>0</v>
      </c>
      <c r="T54" s="362">
        <f>'آبان 1400'!T55</f>
        <v>0</v>
      </c>
      <c r="U54" s="138">
        <f>'آبان 1400'!U55</f>
        <v>0</v>
      </c>
      <c r="V54" s="121">
        <f>'آبان 1400'!W55</f>
        <v>0</v>
      </c>
      <c r="W54" s="122">
        <f>'آبان 1400'!X55</f>
        <v>0</v>
      </c>
      <c r="X54" s="370">
        <f>'آبان 1400'!Y55</f>
        <v>0</v>
      </c>
      <c r="Y54" s="370">
        <f>'آبان 1400'!Z55</f>
        <v>0</v>
      </c>
      <c r="Z54" s="139">
        <f>'آبان 1400'!AA55</f>
        <v>1477052</v>
      </c>
      <c r="AA54" s="139">
        <f>'آبان 1400'!AB55</f>
        <v>0</v>
      </c>
      <c r="AB54" s="139">
        <f>'آبان 1400'!AC55</f>
        <v>1477052</v>
      </c>
      <c r="AC54" s="139">
        <f>'آبان 1400'!AD55</f>
        <v>4500000</v>
      </c>
      <c r="AD54" s="139">
        <f>'آبان 1400'!AE55</f>
        <v>6000000</v>
      </c>
      <c r="AE54" s="140">
        <f>'آبان 1400'!AF55</f>
        <v>281982.65454545454</v>
      </c>
      <c r="AF54" s="123">
        <f>'آبان 1400'!AG55</f>
        <v>44311560</v>
      </c>
      <c r="AG54" s="124">
        <f>'آبان 1400'!AH55</f>
        <v>0</v>
      </c>
      <c r="AH54" s="124">
        <f>'آبان 1400'!AI55</f>
        <v>22558612.363636363</v>
      </c>
      <c r="AI54" s="124">
        <f>'آبان 1400'!AJ55</f>
        <v>0</v>
      </c>
      <c r="AJ54" s="124">
        <f>'آبان 1400'!AK55</f>
        <v>4500000</v>
      </c>
      <c r="AK54" s="124">
        <f>'آبان 1400'!AL55</f>
        <v>6000000</v>
      </c>
      <c r="AL54" s="124">
        <f>'آبان 1400'!AM55</f>
        <v>0</v>
      </c>
      <c r="AM54" s="124">
        <f>'آبان 1400'!AN55</f>
        <v>0</v>
      </c>
      <c r="AN54" s="124">
        <f>'آبان 1400'!AO55</f>
        <v>0</v>
      </c>
      <c r="AO54" s="124">
        <f>'آبان 1400'!AP55</f>
        <v>4000000</v>
      </c>
      <c r="AP54" s="124">
        <f>'آبان 1400'!AQ55</f>
        <v>0</v>
      </c>
      <c r="AQ54" s="124">
        <f>'آبان 1400'!AR55</f>
        <v>0</v>
      </c>
      <c r="AR54" s="124">
        <f>'آبان 1400'!AS55</f>
        <v>0</v>
      </c>
      <c r="AS54" s="379">
        <f>'آبان 1400'!AT55</f>
        <v>0</v>
      </c>
      <c r="AT54" s="372">
        <f t="shared" si="1"/>
        <v>81370172.36363636</v>
      </c>
      <c r="AU54" s="174">
        <f>'آبان 1400'!AV55</f>
        <v>61174260.298181817</v>
      </c>
      <c r="AV54" s="142">
        <f>'آبان 1400'!AW55</f>
        <v>81370172.36363636</v>
      </c>
      <c r="AW54" s="143">
        <f t="shared" si="2"/>
        <v>5695912.0654545454</v>
      </c>
      <c r="AX54" s="76">
        <f t="shared" si="3"/>
        <v>2117426.0298181819</v>
      </c>
      <c r="AY54" s="143">
        <f>'آبان 1400'!AZ55</f>
        <v>0</v>
      </c>
      <c r="AZ54" s="143">
        <f>'آبان 1400'!BA55</f>
        <v>0</v>
      </c>
      <c r="BA54" s="143">
        <f>'آبان 1400'!BB55</f>
        <v>0</v>
      </c>
      <c r="BB54" s="143">
        <f>'آبان 1400'!BC55</f>
        <v>0</v>
      </c>
      <c r="BC54" s="143">
        <f>'آبان 1400'!BD55</f>
        <v>0</v>
      </c>
      <c r="BD54" s="143">
        <f>'آبان 1400'!BE55</f>
        <v>0</v>
      </c>
      <c r="BE54" s="143">
        <f>'آبان 1400'!BF55</f>
        <v>0</v>
      </c>
      <c r="BF54" s="144">
        <f t="shared" si="4"/>
        <v>7813338.0952727273</v>
      </c>
      <c r="BG54" s="141">
        <f t="shared" si="5"/>
        <v>73556834</v>
      </c>
      <c r="BH54" s="145">
        <f t="shared" si="6"/>
        <v>81370172.36363636</v>
      </c>
      <c r="BI54" s="410">
        <f t="shared" si="53"/>
        <v>6638737.5</v>
      </c>
      <c r="BJ54" s="146">
        <f t="shared" si="8"/>
        <v>3692630</v>
      </c>
      <c r="BK54" s="146">
        <f t="shared" si="9"/>
        <v>1107789</v>
      </c>
      <c r="BL54" s="147">
        <f t="shared" si="10"/>
        <v>1120000</v>
      </c>
      <c r="BM54" s="383">
        <v>0</v>
      </c>
      <c r="BN54" s="148">
        <f t="shared" si="11"/>
        <v>93929328.86363636</v>
      </c>
      <c r="BO54" s="149">
        <f t="shared" si="12"/>
        <v>81370172.36363636</v>
      </c>
      <c r="BP54" s="150">
        <f t="shared" si="13"/>
        <v>18715139.643636364</v>
      </c>
      <c r="BQ54" s="151">
        <f t="shared" si="14"/>
        <v>112644468.50727272</v>
      </c>
      <c r="BR54" s="152">
        <f t="shared" si="15"/>
        <v>100800</v>
      </c>
      <c r="BS54" s="148">
        <f t="shared" si="16"/>
        <v>112745268.50727272</v>
      </c>
      <c r="BT54" s="136">
        <v>0</v>
      </c>
      <c r="BU54" s="149">
        <f t="shared" si="17"/>
        <v>9392932.8863636367</v>
      </c>
      <c r="BV54" s="153">
        <f t="shared" si="18"/>
        <v>4696466.4431818184</v>
      </c>
      <c r="BW54" s="134">
        <f t="shared" si="19"/>
        <v>98655869.177727267</v>
      </c>
      <c r="BX54" s="148">
        <f t="shared" si="20"/>
        <v>11439156.5</v>
      </c>
      <c r="BY54" s="135">
        <f t="shared" si="21"/>
        <v>87216712.677727267</v>
      </c>
      <c r="CD54" s="400">
        <f>'آبان 1400'!AU55</f>
        <v>81370172.36363636</v>
      </c>
      <c r="CE54" s="401">
        <f>'آبان 1400'!AV55</f>
        <v>61174260.298181817</v>
      </c>
      <c r="CF54" s="401">
        <f>'آبان 1400'!AW55</f>
        <v>81370172.36363636</v>
      </c>
      <c r="CG54" s="401">
        <f>'آبان 1400'!AX55</f>
        <v>5695912.0654545454</v>
      </c>
      <c r="CH54" s="401">
        <f>'آبان 1400'!AY55</f>
        <v>2117426.0298181819</v>
      </c>
      <c r="CI54" s="401">
        <f>'آبان 1400'!AZ55</f>
        <v>0</v>
      </c>
      <c r="CJ54" s="401">
        <f>'آبان 1400'!BA55</f>
        <v>0</v>
      </c>
      <c r="CK54" s="401">
        <f>'آبان 1400'!BB55</f>
        <v>0</v>
      </c>
      <c r="CL54" s="401">
        <f>'آبان 1400'!BC55</f>
        <v>0</v>
      </c>
      <c r="CM54" s="401">
        <f>'آبان 1400'!BD55</f>
        <v>0</v>
      </c>
      <c r="CN54" s="401">
        <f>'آبان 1400'!BE55</f>
        <v>0</v>
      </c>
      <c r="CO54" s="401">
        <f>'آبان 1400'!BF55</f>
        <v>0</v>
      </c>
      <c r="CP54" s="401">
        <f>'آبان 1400'!BG55</f>
        <v>7813338.0952727273</v>
      </c>
      <c r="CQ54" s="401">
        <f>'آبان 1400'!BH55</f>
        <v>73556834</v>
      </c>
      <c r="CR54" s="401">
        <f t="shared" si="22"/>
        <v>81370172.36363636</v>
      </c>
      <c r="CS54" s="411">
        <f t="shared" si="54"/>
        <v>6638737.5</v>
      </c>
      <c r="CT54" s="400">
        <f t="shared" si="24"/>
        <v>3692630</v>
      </c>
      <c r="CU54" s="401">
        <f t="shared" si="25"/>
        <v>1107789</v>
      </c>
      <c r="CV54" s="401">
        <f t="shared" si="26"/>
        <v>1120000</v>
      </c>
      <c r="CW54" s="56">
        <v>0</v>
      </c>
      <c r="CX54" s="401">
        <f t="shared" si="27"/>
        <v>93929328.86363636</v>
      </c>
      <c r="CY54" s="401">
        <f t="shared" si="28"/>
        <v>81370172.36363636</v>
      </c>
      <c r="CZ54" s="401">
        <f t="shared" si="29"/>
        <v>18715139.643636364</v>
      </c>
      <c r="DA54" s="401">
        <f t="shared" si="30"/>
        <v>112644468.50727272</v>
      </c>
      <c r="DB54" s="401">
        <f t="shared" si="31"/>
        <v>100800</v>
      </c>
      <c r="DC54" s="401">
        <f t="shared" si="32"/>
        <v>112745268.50727272</v>
      </c>
      <c r="DD54" s="406">
        <v>0</v>
      </c>
      <c r="DE54" s="401">
        <f t="shared" si="33"/>
        <v>9392932.8863636367</v>
      </c>
      <c r="DF54" s="401">
        <f t="shared" si="34"/>
        <v>4696466.4431818184</v>
      </c>
      <c r="DG54" s="401">
        <f t="shared" si="35"/>
        <v>98655869.177727267</v>
      </c>
      <c r="DH54" s="401">
        <f t="shared" si="36"/>
        <v>11439156.5</v>
      </c>
      <c r="DI54" s="401">
        <f t="shared" si="37"/>
        <v>87216712.677727267</v>
      </c>
      <c r="DJ54" s="401">
        <f t="shared" si="38"/>
        <v>0</v>
      </c>
      <c r="DL54" s="409">
        <f t="shared" si="39"/>
        <v>6638737.5</v>
      </c>
      <c r="DM54" s="409">
        <f t="shared" si="40"/>
        <v>0</v>
      </c>
    </row>
    <row r="55" spans="1:117" s="56" customFormat="1" ht="21" x14ac:dyDescent="0.2">
      <c r="A55" s="192">
        <f t="shared" si="0"/>
        <v>2655495</v>
      </c>
      <c r="B55" s="137">
        <f>'آبان 1400'!B56</f>
        <v>50</v>
      </c>
      <c r="C55" s="137">
        <f>'آبان 1400'!C56</f>
        <v>50</v>
      </c>
      <c r="D55" s="137">
        <f>'آبان 1400'!D56</f>
        <v>13110</v>
      </c>
      <c r="E55" s="137" t="str">
        <f>'آبان 1400'!E56</f>
        <v>شهاب الدین</v>
      </c>
      <c r="F55" s="137" t="str">
        <f>'آبان 1400'!F56</f>
        <v>کربلایی حسینی</v>
      </c>
      <c r="G55" s="137" t="str">
        <f>'آبان 1400'!G56</f>
        <v xml:space="preserve">اداری </v>
      </c>
      <c r="H55" s="137" t="str">
        <f>'آبان 1400'!H56</f>
        <v>ش.تهران</v>
      </c>
      <c r="I55" s="137" t="str">
        <f>'آبان 1400'!I56</f>
        <v>288-813-9199732-1</v>
      </c>
      <c r="J55" s="137" t="str">
        <f>'آبان 1400'!J56</f>
        <v>0014785102</v>
      </c>
      <c r="K55" s="137" t="str">
        <f>'آبان 1400'!K56</f>
        <v>0016327216</v>
      </c>
      <c r="L55" s="137" t="str">
        <f>'آبان 1400'!L56</f>
        <v>ش - تهران</v>
      </c>
      <c r="M55" s="137" t="str">
        <f>'آبان 1400'!M56</f>
        <v>اداری-کارشناسی ارشد</v>
      </c>
      <c r="N55" s="121">
        <f>'آبان 1400'!N56</f>
        <v>0</v>
      </c>
      <c r="O55" s="120">
        <f>'آبان 1400'!O56</f>
        <v>0</v>
      </c>
      <c r="P55" s="122">
        <f>'آبان 1400'!P56</f>
        <v>0</v>
      </c>
      <c r="Q55" s="362">
        <f>'آبان 1400'!Q56</f>
        <v>30</v>
      </c>
      <c r="R55" s="362">
        <f>'آبان 1400'!R56</f>
        <v>39</v>
      </c>
      <c r="S55" s="362">
        <f>'آبان 1400'!S56</f>
        <v>0</v>
      </c>
      <c r="T55" s="362">
        <f>'آبان 1400'!T56</f>
        <v>0</v>
      </c>
      <c r="U55" s="138">
        <f>'آبان 1400'!U56</f>
        <v>0</v>
      </c>
      <c r="V55" s="121">
        <f>'آبان 1400'!W56</f>
        <v>0</v>
      </c>
      <c r="W55" s="122">
        <f>'آبان 1400'!X56</f>
        <v>0</v>
      </c>
      <c r="X55" s="370">
        <f>'آبان 1400'!Y56</f>
        <v>2</v>
      </c>
      <c r="Y55" s="370">
        <f>'آبان 1400'!Z56</f>
        <v>0</v>
      </c>
      <c r="Z55" s="139">
        <f>'آبان 1400'!AA56</f>
        <v>1642901</v>
      </c>
      <c r="AA55" s="139">
        <f>'آبان 1400'!AB56</f>
        <v>0</v>
      </c>
      <c r="AB55" s="139">
        <f>'آبان 1400'!AC56</f>
        <v>1642901</v>
      </c>
      <c r="AC55" s="139">
        <f>'آبان 1400'!AD56</f>
        <v>4500000</v>
      </c>
      <c r="AD55" s="139">
        <f>'آبان 1400'!AE56</f>
        <v>6000000</v>
      </c>
      <c r="AE55" s="140">
        <f>'آبان 1400'!AF56</f>
        <v>313644.73636363639</v>
      </c>
      <c r="AF55" s="123">
        <f>'آبان 1400'!AG56</f>
        <v>49287030</v>
      </c>
      <c r="AG55" s="124">
        <f>'آبان 1400'!AH56</f>
        <v>0</v>
      </c>
      <c r="AH55" s="124">
        <f>'آبان 1400'!AI56</f>
        <v>12232144.718181819</v>
      </c>
      <c r="AI55" s="124">
        <f>'آبان 1400'!AJ56</f>
        <v>0</v>
      </c>
      <c r="AJ55" s="124">
        <f>'آبان 1400'!AK56</f>
        <v>4500000</v>
      </c>
      <c r="AK55" s="124">
        <f>'آبان 1400'!AL56</f>
        <v>6000000</v>
      </c>
      <c r="AL55" s="124">
        <f>'آبان 1400'!AM56</f>
        <v>0</v>
      </c>
      <c r="AM55" s="124">
        <f>'آبان 1400'!AN56</f>
        <v>0</v>
      </c>
      <c r="AN55" s="124">
        <f>'آبان 1400'!AO56</f>
        <v>0</v>
      </c>
      <c r="AO55" s="124">
        <f>'آبان 1400'!AP56</f>
        <v>4000000</v>
      </c>
      <c r="AP55" s="124">
        <f>'آبان 1400'!AQ56</f>
        <v>0</v>
      </c>
      <c r="AQ55" s="124">
        <f>'آبان 1400'!AR56</f>
        <v>0</v>
      </c>
      <c r="AR55" s="124">
        <f>'آبان 1400'!AS56</f>
        <v>0</v>
      </c>
      <c r="AS55" s="379">
        <f>'آبان 1400'!AT56</f>
        <v>0</v>
      </c>
      <c r="AT55" s="372">
        <f t="shared" si="1"/>
        <v>76019174.718181819</v>
      </c>
      <c r="AU55" s="174">
        <f>'آبان 1400'!AV56</f>
        <v>56197832.487909093</v>
      </c>
      <c r="AV55" s="142">
        <f>'آبان 1400'!AW56</f>
        <v>76019174.718181819</v>
      </c>
      <c r="AW55" s="143">
        <f t="shared" si="2"/>
        <v>5321342.230272728</v>
      </c>
      <c r="AX55" s="76">
        <f t="shared" si="3"/>
        <v>1619783.2487909095</v>
      </c>
      <c r="AY55" s="143">
        <f>'آبان 1400'!AZ56</f>
        <v>0</v>
      </c>
      <c r="AZ55" s="143">
        <f>'آبان 1400'!BA56</f>
        <v>0</v>
      </c>
      <c r="BA55" s="143">
        <f>'آبان 1400'!BB56</f>
        <v>0</v>
      </c>
      <c r="BB55" s="143">
        <f>'آبان 1400'!BC56</f>
        <v>0</v>
      </c>
      <c r="BC55" s="143">
        <f>'آبان 1400'!BD56</f>
        <v>0</v>
      </c>
      <c r="BD55" s="143">
        <f>'آبان 1400'!BE56</f>
        <v>0</v>
      </c>
      <c r="BE55" s="143">
        <f>'آبان 1400'!BF56</f>
        <v>0</v>
      </c>
      <c r="BF55" s="144">
        <f t="shared" si="4"/>
        <v>6941125.4790636376</v>
      </c>
      <c r="BG55" s="141">
        <f t="shared" si="5"/>
        <v>69078049</v>
      </c>
      <c r="BH55" s="145">
        <f t="shared" si="6"/>
        <v>76019174.718181819</v>
      </c>
      <c r="BI55" s="410">
        <f t="shared" si="53"/>
        <v>6638737.5</v>
      </c>
      <c r="BJ55" s="146">
        <f t="shared" si="8"/>
        <v>4107252.4999999995</v>
      </c>
      <c r="BK55" s="146">
        <f t="shared" si="9"/>
        <v>1232175.75</v>
      </c>
      <c r="BL55" s="147">
        <f t="shared" si="10"/>
        <v>1120000</v>
      </c>
      <c r="BM55" s="383">
        <v>0</v>
      </c>
      <c r="BN55" s="148">
        <f t="shared" si="11"/>
        <v>89117340.468181819</v>
      </c>
      <c r="BO55" s="149">
        <f t="shared" si="12"/>
        <v>76019174.718181819</v>
      </c>
      <c r="BP55" s="150">
        <f t="shared" si="13"/>
        <v>17484410.185181819</v>
      </c>
      <c r="BQ55" s="151">
        <f t="shared" si="14"/>
        <v>106601750.65336365</v>
      </c>
      <c r="BR55" s="152">
        <f t="shared" si="15"/>
        <v>100800</v>
      </c>
      <c r="BS55" s="148">
        <f t="shared" si="16"/>
        <v>106702550.65336365</v>
      </c>
      <c r="BT55" s="136">
        <v>0</v>
      </c>
      <c r="BU55" s="149">
        <f t="shared" si="17"/>
        <v>8911734.0468181819</v>
      </c>
      <c r="BV55" s="153">
        <f t="shared" si="18"/>
        <v>4455867.0234090909</v>
      </c>
      <c r="BW55" s="134">
        <f t="shared" si="19"/>
        <v>93334949.58313638</v>
      </c>
      <c r="BX55" s="148">
        <f t="shared" si="20"/>
        <v>11978165.75</v>
      </c>
      <c r="BY55" s="135">
        <f t="shared" si="21"/>
        <v>81356783.83313638</v>
      </c>
      <c r="CD55" s="400">
        <f>'آبان 1400'!AU56</f>
        <v>76019174.718181819</v>
      </c>
      <c r="CE55" s="401">
        <f>'آبان 1400'!AV56</f>
        <v>56197832.487909093</v>
      </c>
      <c r="CF55" s="401">
        <f>'آبان 1400'!AW56</f>
        <v>76019174.718181819</v>
      </c>
      <c r="CG55" s="401">
        <f>'آبان 1400'!AX56</f>
        <v>5321342.230272728</v>
      </c>
      <c r="CH55" s="401">
        <f>'آبان 1400'!AY56</f>
        <v>1619783.2487909095</v>
      </c>
      <c r="CI55" s="401">
        <f>'آبان 1400'!AZ56</f>
        <v>0</v>
      </c>
      <c r="CJ55" s="401">
        <f>'آبان 1400'!BA56</f>
        <v>0</v>
      </c>
      <c r="CK55" s="401">
        <f>'آبان 1400'!BB56</f>
        <v>0</v>
      </c>
      <c r="CL55" s="401">
        <f>'آبان 1400'!BC56</f>
        <v>0</v>
      </c>
      <c r="CM55" s="401">
        <f>'آبان 1400'!BD56</f>
        <v>0</v>
      </c>
      <c r="CN55" s="401">
        <f>'آبان 1400'!BE56</f>
        <v>0</v>
      </c>
      <c r="CO55" s="401">
        <f>'آبان 1400'!BF56</f>
        <v>0</v>
      </c>
      <c r="CP55" s="401">
        <f>'آبان 1400'!BG56</f>
        <v>6941125.4790636376</v>
      </c>
      <c r="CQ55" s="401">
        <f>'آبان 1400'!BH56</f>
        <v>69078049</v>
      </c>
      <c r="CR55" s="401">
        <f t="shared" si="22"/>
        <v>76019174.718181819</v>
      </c>
      <c r="CS55" s="411">
        <f t="shared" si="54"/>
        <v>6638737.5</v>
      </c>
      <c r="CT55" s="400">
        <f t="shared" si="24"/>
        <v>4107252.4999999995</v>
      </c>
      <c r="CU55" s="401">
        <f t="shared" si="25"/>
        <v>1232175.75</v>
      </c>
      <c r="CV55" s="401">
        <f t="shared" si="26"/>
        <v>1120000</v>
      </c>
      <c r="CW55" s="56">
        <v>0</v>
      </c>
      <c r="CX55" s="401">
        <f t="shared" si="27"/>
        <v>89117340.468181819</v>
      </c>
      <c r="CY55" s="401">
        <f t="shared" si="28"/>
        <v>76019174.718181819</v>
      </c>
      <c r="CZ55" s="401">
        <f t="shared" si="29"/>
        <v>17484410.185181819</v>
      </c>
      <c r="DA55" s="401">
        <f t="shared" si="30"/>
        <v>106601750.65336365</v>
      </c>
      <c r="DB55" s="401">
        <f t="shared" si="31"/>
        <v>100800</v>
      </c>
      <c r="DC55" s="401">
        <f t="shared" si="32"/>
        <v>106702550.65336365</v>
      </c>
      <c r="DD55" s="406">
        <v>0</v>
      </c>
      <c r="DE55" s="401">
        <f t="shared" si="33"/>
        <v>8911734.0468181819</v>
      </c>
      <c r="DF55" s="401">
        <f t="shared" si="34"/>
        <v>4455867.0234090909</v>
      </c>
      <c r="DG55" s="401">
        <f t="shared" si="35"/>
        <v>93334949.58313638</v>
      </c>
      <c r="DH55" s="401">
        <f t="shared" si="36"/>
        <v>11978165.75</v>
      </c>
      <c r="DI55" s="401">
        <f t="shared" si="37"/>
        <v>81356783.83313638</v>
      </c>
      <c r="DJ55" s="401">
        <f t="shared" si="38"/>
        <v>0</v>
      </c>
      <c r="DL55" s="409">
        <f t="shared" si="39"/>
        <v>6638737.5</v>
      </c>
      <c r="DM55" s="409">
        <f t="shared" si="40"/>
        <v>0</v>
      </c>
    </row>
    <row r="56" spans="1:117" s="56" customFormat="1" ht="21" x14ac:dyDescent="0.2">
      <c r="A56" s="192">
        <f t="shared" si="0"/>
        <v>2655495</v>
      </c>
      <c r="B56" s="137">
        <f>'آبان 1400'!B57</f>
        <v>51</v>
      </c>
      <c r="C56" s="137">
        <f>'آبان 1400'!C57</f>
        <v>51</v>
      </c>
      <c r="D56" s="137">
        <f>'آبان 1400'!D57</f>
        <v>13087</v>
      </c>
      <c r="E56" s="137" t="str">
        <f>'آبان 1400'!E57</f>
        <v>محمدحسین</v>
      </c>
      <c r="F56" s="137" t="str">
        <f>'آبان 1400'!F57</f>
        <v>جوادی</v>
      </c>
      <c r="G56" s="137" t="str">
        <f>'آبان 1400'!G57</f>
        <v xml:space="preserve">اداری </v>
      </c>
      <c r="H56" s="137" t="str">
        <f>'آبان 1400'!H57</f>
        <v>ش.تهران</v>
      </c>
      <c r="I56" s="137" t="str">
        <f>'آبان 1400'!I57</f>
        <v>124-700-4195711-1</v>
      </c>
      <c r="J56" s="137" t="str">
        <f>'آبان 1400'!J57</f>
        <v>0014020319</v>
      </c>
      <c r="K56" s="137" t="str">
        <f>'آبان 1400'!K57</f>
        <v>0010790786</v>
      </c>
      <c r="L56" s="137" t="str">
        <f>'آبان 1400'!L57</f>
        <v>ش - تهران</v>
      </c>
      <c r="M56" s="137" t="str">
        <f>'آبان 1400'!M57</f>
        <v>اداری-کارشناسی</v>
      </c>
      <c r="N56" s="121">
        <f>'آبان 1400'!N57</f>
        <v>0</v>
      </c>
      <c r="O56" s="120">
        <f>'آبان 1400'!O57</f>
        <v>0</v>
      </c>
      <c r="P56" s="122">
        <f>'آبان 1400'!P57</f>
        <v>0</v>
      </c>
      <c r="Q56" s="362">
        <f>'آبان 1400'!Q57</f>
        <v>30</v>
      </c>
      <c r="R56" s="362">
        <f>'آبان 1400'!R57</f>
        <v>62</v>
      </c>
      <c r="S56" s="362">
        <f>'آبان 1400'!S57</f>
        <v>0</v>
      </c>
      <c r="T56" s="362">
        <f>'آبان 1400'!T57</f>
        <v>0</v>
      </c>
      <c r="U56" s="138">
        <f>'آبان 1400'!U57</f>
        <v>0</v>
      </c>
      <c r="V56" s="121">
        <f>'آبان 1400'!W57</f>
        <v>0</v>
      </c>
      <c r="W56" s="122">
        <f>'آبان 1400'!X57</f>
        <v>0</v>
      </c>
      <c r="X56" s="370">
        <f>'آبان 1400'!Y57</f>
        <v>2</v>
      </c>
      <c r="Y56" s="370">
        <f>'آبان 1400'!Z57</f>
        <v>1</v>
      </c>
      <c r="Z56" s="139">
        <f>'آبان 1400'!AA57</f>
        <v>1477052</v>
      </c>
      <c r="AA56" s="139">
        <f>'آبان 1400'!AB57</f>
        <v>0</v>
      </c>
      <c r="AB56" s="139">
        <f>'آبان 1400'!AC57</f>
        <v>1477052</v>
      </c>
      <c r="AC56" s="139">
        <f>'آبان 1400'!AD57</f>
        <v>4500000</v>
      </c>
      <c r="AD56" s="139">
        <f>'آبان 1400'!AE57</f>
        <v>6000000</v>
      </c>
      <c r="AE56" s="140">
        <f>'آبان 1400'!AF57</f>
        <v>281982.65454545454</v>
      </c>
      <c r="AF56" s="123">
        <f>'آبان 1400'!AG57</f>
        <v>44311560</v>
      </c>
      <c r="AG56" s="124">
        <f>'آبان 1400'!AH57</f>
        <v>0</v>
      </c>
      <c r="AH56" s="124">
        <f>'آبان 1400'!AI57</f>
        <v>17482924.581818182</v>
      </c>
      <c r="AI56" s="124">
        <f>'آبان 1400'!AJ57</f>
        <v>2655495</v>
      </c>
      <c r="AJ56" s="124">
        <f>'آبان 1400'!AK57</f>
        <v>4500000</v>
      </c>
      <c r="AK56" s="124">
        <f>'آبان 1400'!AL57</f>
        <v>6000000</v>
      </c>
      <c r="AL56" s="124">
        <f>'آبان 1400'!AM57</f>
        <v>0</v>
      </c>
      <c r="AM56" s="124">
        <f>'آبان 1400'!AN57</f>
        <v>0</v>
      </c>
      <c r="AN56" s="124">
        <f>'آبان 1400'!AO57</f>
        <v>0</v>
      </c>
      <c r="AO56" s="124">
        <f>'آبان 1400'!AP57</f>
        <v>3800000</v>
      </c>
      <c r="AP56" s="124">
        <f>'آبان 1400'!AQ57</f>
        <v>0</v>
      </c>
      <c r="AQ56" s="124">
        <f>'آبان 1400'!AR57</f>
        <v>0</v>
      </c>
      <c r="AR56" s="124">
        <f>'آبان 1400'!AS57</f>
        <v>0</v>
      </c>
      <c r="AS56" s="379">
        <f>'آبان 1400'!AT57</f>
        <v>0</v>
      </c>
      <c r="AT56" s="372">
        <f t="shared" si="1"/>
        <v>78749979.581818178</v>
      </c>
      <c r="AU56" s="174">
        <f>'آبان 1400'!AV57</f>
        <v>56467870.661090903</v>
      </c>
      <c r="AV56" s="142">
        <f>'آبان 1400'!AW57</f>
        <v>76094484.581818178</v>
      </c>
      <c r="AW56" s="143">
        <f t="shared" si="2"/>
        <v>5326613.9207272734</v>
      </c>
      <c r="AX56" s="76">
        <f t="shared" si="3"/>
        <v>1646787.0661090903</v>
      </c>
      <c r="AY56" s="143">
        <f>'آبان 1400'!AZ57</f>
        <v>0</v>
      </c>
      <c r="AZ56" s="143">
        <f>'آبان 1400'!BA57</f>
        <v>0</v>
      </c>
      <c r="BA56" s="143">
        <f>'آبان 1400'!BB57</f>
        <v>0</v>
      </c>
      <c r="BB56" s="143">
        <f>'آبان 1400'!BC57</f>
        <v>0</v>
      </c>
      <c r="BC56" s="143">
        <f>'آبان 1400'!BD57</f>
        <v>0</v>
      </c>
      <c r="BD56" s="143">
        <f>'آبان 1400'!BE57</f>
        <v>0</v>
      </c>
      <c r="BE56" s="143">
        <f>'آبان 1400'!BF57</f>
        <v>0</v>
      </c>
      <c r="BF56" s="144">
        <f t="shared" si="4"/>
        <v>6973400.9868363636</v>
      </c>
      <c r="BG56" s="141">
        <f t="shared" si="5"/>
        <v>71776578</v>
      </c>
      <c r="BH56" s="145">
        <f t="shared" si="6"/>
        <v>78749979.581818178</v>
      </c>
      <c r="BI56" s="410">
        <f t="shared" si="53"/>
        <v>6638737.5</v>
      </c>
      <c r="BJ56" s="146">
        <f t="shared" si="8"/>
        <v>3692630</v>
      </c>
      <c r="BK56" s="146">
        <f t="shared" si="9"/>
        <v>1107789</v>
      </c>
      <c r="BL56" s="147">
        <f t="shared" si="10"/>
        <v>1120000</v>
      </c>
      <c r="BM56" s="383">
        <v>0</v>
      </c>
      <c r="BN56" s="148">
        <f t="shared" si="11"/>
        <v>91309136.081818178</v>
      </c>
      <c r="BO56" s="149">
        <f t="shared" si="12"/>
        <v>76094484.581818178</v>
      </c>
      <c r="BP56" s="150">
        <f t="shared" si="13"/>
        <v>17501731.453818183</v>
      </c>
      <c r="BQ56" s="151">
        <f t="shared" si="14"/>
        <v>108810867.53563637</v>
      </c>
      <c r="BR56" s="152">
        <f t="shared" si="15"/>
        <v>100800</v>
      </c>
      <c r="BS56" s="148">
        <f t="shared" si="16"/>
        <v>108911667.53563637</v>
      </c>
      <c r="BT56" s="136">
        <v>0</v>
      </c>
      <c r="BU56" s="149">
        <f t="shared" si="17"/>
        <v>9130913.6081818175</v>
      </c>
      <c r="BV56" s="153">
        <f t="shared" si="18"/>
        <v>4565456.8040909087</v>
      </c>
      <c r="BW56" s="134">
        <f t="shared" si="19"/>
        <v>95215297.123363644</v>
      </c>
      <c r="BX56" s="148">
        <f t="shared" si="20"/>
        <v>11439156.5</v>
      </c>
      <c r="BY56" s="135">
        <f t="shared" si="21"/>
        <v>83776140.623363644</v>
      </c>
      <c r="CD56" s="400">
        <f>'آبان 1400'!AU57</f>
        <v>78749979.581818178</v>
      </c>
      <c r="CE56" s="401">
        <f>'آبان 1400'!AV57</f>
        <v>56467870.661090903</v>
      </c>
      <c r="CF56" s="401">
        <f>'آبان 1400'!AW57</f>
        <v>76094484.581818178</v>
      </c>
      <c r="CG56" s="401">
        <f>'آبان 1400'!AX57</f>
        <v>5326613.9207272734</v>
      </c>
      <c r="CH56" s="401">
        <f>'آبان 1400'!AY57</f>
        <v>1646787.0661090903</v>
      </c>
      <c r="CI56" s="401">
        <f>'آبان 1400'!AZ57</f>
        <v>0</v>
      </c>
      <c r="CJ56" s="401">
        <f>'آبان 1400'!BA57</f>
        <v>0</v>
      </c>
      <c r="CK56" s="401">
        <f>'آبان 1400'!BB57</f>
        <v>0</v>
      </c>
      <c r="CL56" s="401">
        <f>'آبان 1400'!BC57</f>
        <v>0</v>
      </c>
      <c r="CM56" s="401">
        <f>'آبان 1400'!BD57</f>
        <v>0</v>
      </c>
      <c r="CN56" s="401">
        <f>'آبان 1400'!BE57</f>
        <v>0</v>
      </c>
      <c r="CO56" s="401">
        <f>'آبان 1400'!BF57</f>
        <v>0</v>
      </c>
      <c r="CP56" s="401">
        <f>'آبان 1400'!BG57</f>
        <v>6973400.9868363636</v>
      </c>
      <c r="CQ56" s="401">
        <f>'آبان 1400'!BH57</f>
        <v>71776578</v>
      </c>
      <c r="CR56" s="401">
        <f t="shared" si="22"/>
        <v>78749979.581818178</v>
      </c>
      <c r="CS56" s="411">
        <f t="shared" si="54"/>
        <v>6638737.5</v>
      </c>
      <c r="CT56" s="400">
        <f t="shared" si="24"/>
        <v>3692630</v>
      </c>
      <c r="CU56" s="401">
        <f t="shared" si="25"/>
        <v>1107789</v>
      </c>
      <c r="CV56" s="401">
        <f t="shared" si="26"/>
        <v>1120000</v>
      </c>
      <c r="CW56" s="56">
        <v>0</v>
      </c>
      <c r="CX56" s="401">
        <f t="shared" si="27"/>
        <v>91309136.081818178</v>
      </c>
      <c r="CY56" s="401">
        <f t="shared" si="28"/>
        <v>76094484.581818178</v>
      </c>
      <c r="CZ56" s="401">
        <f t="shared" si="29"/>
        <v>17501731.453818183</v>
      </c>
      <c r="DA56" s="401">
        <f t="shared" si="30"/>
        <v>108810867.53563637</v>
      </c>
      <c r="DB56" s="401">
        <f t="shared" si="31"/>
        <v>100800</v>
      </c>
      <c r="DC56" s="401">
        <f t="shared" si="32"/>
        <v>108911667.53563637</v>
      </c>
      <c r="DD56" s="406">
        <v>0</v>
      </c>
      <c r="DE56" s="401">
        <f t="shared" si="33"/>
        <v>9130913.6081818175</v>
      </c>
      <c r="DF56" s="401">
        <f t="shared" si="34"/>
        <v>4565456.8040909087</v>
      </c>
      <c r="DG56" s="401">
        <f t="shared" si="35"/>
        <v>95215297.123363644</v>
      </c>
      <c r="DH56" s="401">
        <f t="shared" si="36"/>
        <v>11439156.5</v>
      </c>
      <c r="DI56" s="401">
        <f t="shared" si="37"/>
        <v>83776140.623363644</v>
      </c>
      <c r="DJ56" s="401">
        <f t="shared" si="38"/>
        <v>0</v>
      </c>
      <c r="DL56" s="409">
        <f t="shared" si="39"/>
        <v>6638737.5</v>
      </c>
      <c r="DM56" s="409">
        <f t="shared" si="40"/>
        <v>0</v>
      </c>
    </row>
    <row r="57" spans="1:117" s="56" customFormat="1" ht="21" x14ac:dyDescent="0.2">
      <c r="A57" s="192">
        <f t="shared" si="0"/>
        <v>2655495</v>
      </c>
      <c r="B57" s="137">
        <f>'آبان 1400'!B58</f>
        <v>52</v>
      </c>
      <c r="C57" s="137">
        <f>'آبان 1400'!C58</f>
        <v>52</v>
      </c>
      <c r="D57" s="137">
        <f>'آبان 1400'!D58</f>
        <v>13089</v>
      </c>
      <c r="E57" s="137" t="str">
        <f>'آبان 1400'!E58</f>
        <v>امیرحسین</v>
      </c>
      <c r="F57" s="137" t="str">
        <f>'آبان 1400'!F58</f>
        <v>خوئینی</v>
      </c>
      <c r="G57" s="137" t="str">
        <f>'آبان 1400'!G58</f>
        <v xml:space="preserve">اداری </v>
      </c>
      <c r="H57" s="137" t="str">
        <f>'آبان 1400'!H58</f>
        <v>ش.تهران</v>
      </c>
      <c r="I57" s="137" t="str">
        <f>'آبان 1400'!I58</f>
        <v>124-813-4114779-1</v>
      </c>
      <c r="J57" s="137" t="str">
        <f>'آبان 1400'!J58</f>
        <v>0017587141</v>
      </c>
      <c r="K57" s="137" t="str">
        <f>'آبان 1400'!K58</f>
        <v>0015557844</v>
      </c>
      <c r="L57" s="137" t="str">
        <f>'آبان 1400'!L58</f>
        <v>ش - تهران</v>
      </c>
      <c r="M57" s="137" t="str">
        <f>'آبان 1400'!M58</f>
        <v>اداری-کارشناسی</v>
      </c>
      <c r="N57" s="121">
        <f>'آبان 1400'!N58</f>
        <v>0</v>
      </c>
      <c r="O57" s="120">
        <f>'آبان 1400'!O58</f>
        <v>0</v>
      </c>
      <c r="P57" s="122">
        <f>'آبان 1400'!P58</f>
        <v>0</v>
      </c>
      <c r="Q57" s="362">
        <f>'آبان 1400'!Q58</f>
        <v>30</v>
      </c>
      <c r="R57" s="362">
        <f>'آبان 1400'!R58</f>
        <v>70</v>
      </c>
      <c r="S57" s="362">
        <f>'آبان 1400'!S58</f>
        <v>0</v>
      </c>
      <c r="T57" s="362">
        <f>'آبان 1400'!T58</f>
        <v>0</v>
      </c>
      <c r="U57" s="138">
        <f>'آبان 1400'!U58</f>
        <v>0</v>
      </c>
      <c r="V57" s="121">
        <f>'آبان 1400'!W58</f>
        <v>0</v>
      </c>
      <c r="W57" s="122">
        <f>'آبان 1400'!X58</f>
        <v>0</v>
      </c>
      <c r="X57" s="370">
        <f>'آبان 1400'!Y58</f>
        <v>0</v>
      </c>
      <c r="Y57" s="370">
        <f>'آبان 1400'!Z58</f>
        <v>0</v>
      </c>
      <c r="Z57" s="139">
        <f>'آبان 1400'!AA58</f>
        <v>1477052</v>
      </c>
      <c r="AA57" s="139">
        <f>'آبان 1400'!AB58</f>
        <v>0</v>
      </c>
      <c r="AB57" s="139">
        <f>'آبان 1400'!AC58</f>
        <v>1477052</v>
      </c>
      <c r="AC57" s="139">
        <f>'آبان 1400'!AD58</f>
        <v>4500000</v>
      </c>
      <c r="AD57" s="139">
        <f>'آبان 1400'!AE58</f>
        <v>6000000</v>
      </c>
      <c r="AE57" s="140">
        <f>'آبان 1400'!AF58</f>
        <v>281982.65454545454</v>
      </c>
      <c r="AF57" s="123">
        <f>'آبان 1400'!AG58</f>
        <v>44311560</v>
      </c>
      <c r="AG57" s="124">
        <f>'آبان 1400'!AH58</f>
        <v>0</v>
      </c>
      <c r="AH57" s="124">
        <f>'آبان 1400'!AI58</f>
        <v>19738785.818181816</v>
      </c>
      <c r="AI57" s="124">
        <f>'آبان 1400'!AJ58</f>
        <v>0</v>
      </c>
      <c r="AJ57" s="124">
        <f>'آبان 1400'!AK58</f>
        <v>4500000</v>
      </c>
      <c r="AK57" s="124">
        <f>'آبان 1400'!AL58</f>
        <v>6000000</v>
      </c>
      <c r="AL57" s="124">
        <f>'آبان 1400'!AM58</f>
        <v>0</v>
      </c>
      <c r="AM57" s="124">
        <f>'آبان 1400'!AN58</f>
        <v>0</v>
      </c>
      <c r="AN57" s="124">
        <f>'آبان 1400'!AO58</f>
        <v>0</v>
      </c>
      <c r="AO57" s="124">
        <f>'آبان 1400'!AP58</f>
        <v>3800000</v>
      </c>
      <c r="AP57" s="124">
        <f>'آبان 1400'!AQ58</f>
        <v>0</v>
      </c>
      <c r="AQ57" s="124">
        <f>'آبان 1400'!AR58</f>
        <v>0</v>
      </c>
      <c r="AR57" s="124">
        <f>'آبان 1400'!AS58</f>
        <v>0</v>
      </c>
      <c r="AS57" s="379">
        <f>'آبان 1400'!AT58</f>
        <v>0</v>
      </c>
      <c r="AT57" s="372">
        <f t="shared" si="1"/>
        <v>78350345.818181813</v>
      </c>
      <c r="AU57" s="174">
        <f>'آبان 1400'!AV58</f>
        <v>58565821.610909089</v>
      </c>
      <c r="AV57" s="142">
        <f>'آبان 1400'!AW58</f>
        <v>78350345.818181813</v>
      </c>
      <c r="AW57" s="143">
        <f t="shared" si="2"/>
        <v>5484524.207272727</v>
      </c>
      <c r="AX57" s="76">
        <f t="shared" si="3"/>
        <v>1856582.161090909</v>
      </c>
      <c r="AY57" s="143">
        <f>'آبان 1400'!AZ58</f>
        <v>0</v>
      </c>
      <c r="AZ57" s="143">
        <f>'آبان 1400'!BA58</f>
        <v>0</v>
      </c>
      <c r="BA57" s="143">
        <f>'آبان 1400'!BB58</f>
        <v>0</v>
      </c>
      <c r="BB57" s="143">
        <f>'آبان 1400'!BC58</f>
        <v>0</v>
      </c>
      <c r="BC57" s="143">
        <f>'آبان 1400'!BD58</f>
        <v>0</v>
      </c>
      <c r="BD57" s="143">
        <f>'آبان 1400'!BE58</f>
        <v>0</v>
      </c>
      <c r="BE57" s="143">
        <f>'آبان 1400'!BF58</f>
        <v>0</v>
      </c>
      <c r="BF57" s="144">
        <f t="shared" si="4"/>
        <v>7341106.3683636356</v>
      </c>
      <c r="BG57" s="141">
        <f t="shared" si="5"/>
        <v>71009239</v>
      </c>
      <c r="BH57" s="145">
        <f t="shared" si="6"/>
        <v>78350345.818181813</v>
      </c>
      <c r="BI57" s="410">
        <f t="shared" si="53"/>
        <v>6638737.5</v>
      </c>
      <c r="BJ57" s="146">
        <f t="shared" si="8"/>
        <v>3692630</v>
      </c>
      <c r="BK57" s="146">
        <f t="shared" si="9"/>
        <v>1107789</v>
      </c>
      <c r="BL57" s="147">
        <f t="shared" si="10"/>
        <v>1120000</v>
      </c>
      <c r="BM57" s="383">
        <v>0</v>
      </c>
      <c r="BN57" s="148">
        <f t="shared" si="11"/>
        <v>90909502.318181813</v>
      </c>
      <c r="BO57" s="149">
        <f t="shared" si="12"/>
        <v>78350345.818181813</v>
      </c>
      <c r="BP57" s="150">
        <f t="shared" si="13"/>
        <v>18020579.538181819</v>
      </c>
      <c r="BQ57" s="151">
        <f t="shared" si="14"/>
        <v>108930081.85636362</v>
      </c>
      <c r="BR57" s="152">
        <f t="shared" si="15"/>
        <v>100800</v>
      </c>
      <c r="BS57" s="148">
        <f t="shared" si="16"/>
        <v>109030881.85636362</v>
      </c>
      <c r="BT57" s="136">
        <v>0</v>
      </c>
      <c r="BU57" s="149">
        <f t="shared" si="17"/>
        <v>9090950.2318181824</v>
      </c>
      <c r="BV57" s="153">
        <f t="shared" si="18"/>
        <v>4545475.1159090912</v>
      </c>
      <c r="BW57" s="134">
        <f t="shared" si="19"/>
        <v>95394456.508636355</v>
      </c>
      <c r="BX57" s="148">
        <f t="shared" si="20"/>
        <v>11439156.5</v>
      </c>
      <c r="BY57" s="135">
        <f t="shared" si="21"/>
        <v>83955300.008636355</v>
      </c>
      <c r="CD57" s="400">
        <f>'آبان 1400'!AU58</f>
        <v>78350345.818181813</v>
      </c>
      <c r="CE57" s="401">
        <f>'آبان 1400'!AV58</f>
        <v>58565821.610909089</v>
      </c>
      <c r="CF57" s="401">
        <f>'آبان 1400'!AW58</f>
        <v>78350345.818181813</v>
      </c>
      <c r="CG57" s="401">
        <f>'آبان 1400'!AX58</f>
        <v>5484524.207272727</v>
      </c>
      <c r="CH57" s="401">
        <f>'آبان 1400'!AY58</f>
        <v>1856582.161090909</v>
      </c>
      <c r="CI57" s="401">
        <f>'آبان 1400'!AZ58</f>
        <v>0</v>
      </c>
      <c r="CJ57" s="401">
        <f>'آبان 1400'!BA58</f>
        <v>0</v>
      </c>
      <c r="CK57" s="401">
        <f>'آبان 1400'!BB58</f>
        <v>0</v>
      </c>
      <c r="CL57" s="401">
        <f>'آبان 1400'!BC58</f>
        <v>0</v>
      </c>
      <c r="CM57" s="401">
        <f>'آبان 1400'!BD58</f>
        <v>0</v>
      </c>
      <c r="CN57" s="401">
        <f>'آبان 1400'!BE58</f>
        <v>0</v>
      </c>
      <c r="CO57" s="401">
        <f>'آبان 1400'!BF58</f>
        <v>0</v>
      </c>
      <c r="CP57" s="401">
        <f>'آبان 1400'!BG58</f>
        <v>7341106.3683636356</v>
      </c>
      <c r="CQ57" s="401">
        <f>'آبان 1400'!BH58</f>
        <v>71009239</v>
      </c>
      <c r="CR57" s="401">
        <f t="shared" si="22"/>
        <v>78350345.818181813</v>
      </c>
      <c r="CS57" s="411">
        <f t="shared" si="54"/>
        <v>6638737.5</v>
      </c>
      <c r="CT57" s="400">
        <f t="shared" si="24"/>
        <v>3692630</v>
      </c>
      <c r="CU57" s="401">
        <f t="shared" si="25"/>
        <v>1107789</v>
      </c>
      <c r="CV57" s="401">
        <f t="shared" si="26"/>
        <v>1120000</v>
      </c>
      <c r="CW57" s="56">
        <v>0</v>
      </c>
      <c r="CX57" s="401">
        <f t="shared" si="27"/>
        <v>90909502.318181813</v>
      </c>
      <c r="CY57" s="401">
        <f t="shared" si="28"/>
        <v>78350345.818181813</v>
      </c>
      <c r="CZ57" s="401">
        <f t="shared" si="29"/>
        <v>18020579.538181819</v>
      </c>
      <c r="DA57" s="401">
        <f t="shared" si="30"/>
        <v>108930081.85636362</v>
      </c>
      <c r="DB57" s="401">
        <f t="shared" si="31"/>
        <v>100800</v>
      </c>
      <c r="DC57" s="401">
        <f t="shared" si="32"/>
        <v>109030881.85636362</v>
      </c>
      <c r="DD57" s="406">
        <v>0</v>
      </c>
      <c r="DE57" s="401">
        <f t="shared" si="33"/>
        <v>9090950.2318181824</v>
      </c>
      <c r="DF57" s="401">
        <f t="shared" si="34"/>
        <v>4545475.1159090912</v>
      </c>
      <c r="DG57" s="401">
        <f t="shared" si="35"/>
        <v>95394456.508636355</v>
      </c>
      <c r="DH57" s="401">
        <f t="shared" si="36"/>
        <v>11439156.5</v>
      </c>
      <c r="DI57" s="401">
        <f t="shared" si="37"/>
        <v>83955300.008636355</v>
      </c>
      <c r="DJ57" s="401">
        <f t="shared" si="38"/>
        <v>0</v>
      </c>
      <c r="DL57" s="409">
        <f t="shared" si="39"/>
        <v>6638737.5</v>
      </c>
      <c r="DM57" s="409">
        <f t="shared" si="40"/>
        <v>0</v>
      </c>
    </row>
    <row r="58" spans="1:117" s="56" customFormat="1" ht="21" x14ac:dyDescent="0.2">
      <c r="A58" s="192">
        <f t="shared" si="0"/>
        <v>2655495</v>
      </c>
      <c r="B58" s="137">
        <f>'آبان 1400'!B59</f>
        <v>53</v>
      </c>
      <c r="C58" s="137">
        <f>'آبان 1400'!C59</f>
        <v>53</v>
      </c>
      <c r="D58" s="137">
        <f>'آبان 1400'!D59</f>
        <v>13097</v>
      </c>
      <c r="E58" s="137" t="str">
        <f>'آبان 1400'!E59</f>
        <v>محمدمهدی</v>
      </c>
      <c r="F58" s="137" t="str">
        <f>'آبان 1400'!F59</f>
        <v>سیدی نشلجی</v>
      </c>
      <c r="G58" s="137" t="str">
        <f>'آبان 1400'!G59</f>
        <v xml:space="preserve">اداری </v>
      </c>
      <c r="H58" s="137" t="str">
        <f>'آبان 1400'!H59</f>
        <v>ش.تهران</v>
      </c>
      <c r="I58" s="137" t="str">
        <f>'آبان 1400'!I59</f>
        <v>124-700-4111701-1</v>
      </c>
      <c r="J58" s="137" t="str">
        <f>'آبان 1400'!J59</f>
        <v>0311360475</v>
      </c>
      <c r="K58" s="137" t="str">
        <f>'آبان 1400'!K59</f>
        <v>0057216234</v>
      </c>
      <c r="L58" s="137" t="str">
        <f>'آبان 1400'!L59</f>
        <v>ش - تهران</v>
      </c>
      <c r="M58" s="137" t="str">
        <f>'آبان 1400'!M59</f>
        <v>اداری-کارشناسی</v>
      </c>
      <c r="N58" s="121">
        <f>'آبان 1400'!N59</f>
        <v>0</v>
      </c>
      <c r="O58" s="120">
        <f>'آبان 1400'!O59</f>
        <v>0</v>
      </c>
      <c r="P58" s="122">
        <f>'آبان 1400'!P59</f>
        <v>0</v>
      </c>
      <c r="Q58" s="362">
        <f>'آبان 1400'!Q59</f>
        <v>30</v>
      </c>
      <c r="R58" s="362">
        <f>'آبان 1400'!R59</f>
        <v>60</v>
      </c>
      <c r="S58" s="362">
        <f>'آبان 1400'!S59</f>
        <v>0</v>
      </c>
      <c r="T58" s="362">
        <f>'آبان 1400'!T59</f>
        <v>0</v>
      </c>
      <c r="U58" s="138">
        <f>'آبان 1400'!U59</f>
        <v>0</v>
      </c>
      <c r="V58" s="121">
        <f>'آبان 1400'!W59</f>
        <v>0</v>
      </c>
      <c r="W58" s="122">
        <f>'آبان 1400'!X59</f>
        <v>0</v>
      </c>
      <c r="X58" s="370">
        <f>'آبان 1400'!Y59</f>
        <v>0</v>
      </c>
      <c r="Y58" s="370">
        <f>'آبان 1400'!Z59</f>
        <v>0</v>
      </c>
      <c r="Z58" s="139">
        <f>'آبان 1400'!AA59</f>
        <v>1477052</v>
      </c>
      <c r="AA58" s="139">
        <f>'آبان 1400'!AB59</f>
        <v>0</v>
      </c>
      <c r="AB58" s="139">
        <f>'آبان 1400'!AC59</f>
        <v>1477052</v>
      </c>
      <c r="AC58" s="139">
        <f>'آبان 1400'!AD59</f>
        <v>4500000</v>
      </c>
      <c r="AD58" s="139">
        <f>'آبان 1400'!AE59</f>
        <v>6000000</v>
      </c>
      <c r="AE58" s="140">
        <f>'آبان 1400'!AF59</f>
        <v>281982.65454545454</v>
      </c>
      <c r="AF58" s="123">
        <f>'آبان 1400'!AG59</f>
        <v>44311560</v>
      </c>
      <c r="AG58" s="124">
        <f>'آبان 1400'!AH59</f>
        <v>0</v>
      </c>
      <c r="AH58" s="124">
        <f>'آبان 1400'!AI59</f>
        <v>16918959.272727273</v>
      </c>
      <c r="AI58" s="124">
        <f>'آبان 1400'!AJ59</f>
        <v>0</v>
      </c>
      <c r="AJ58" s="124">
        <f>'آبان 1400'!AK59</f>
        <v>4500000</v>
      </c>
      <c r="AK58" s="124">
        <f>'آبان 1400'!AL59</f>
        <v>6000000</v>
      </c>
      <c r="AL58" s="124">
        <f>'آبان 1400'!AM59</f>
        <v>0</v>
      </c>
      <c r="AM58" s="124">
        <f>'آبان 1400'!AN59</f>
        <v>0</v>
      </c>
      <c r="AN58" s="124">
        <f>'آبان 1400'!AO59</f>
        <v>0</v>
      </c>
      <c r="AO58" s="124">
        <f>'آبان 1400'!AP59</f>
        <v>3800000</v>
      </c>
      <c r="AP58" s="124">
        <f>'آبان 1400'!AQ59</f>
        <v>0</v>
      </c>
      <c r="AQ58" s="124">
        <f>'آبان 1400'!AR59</f>
        <v>0</v>
      </c>
      <c r="AR58" s="124">
        <f>'آبان 1400'!AS59</f>
        <v>0</v>
      </c>
      <c r="AS58" s="379">
        <f>'آبان 1400'!AT59</f>
        <v>0</v>
      </c>
      <c r="AT58" s="372">
        <f t="shared" si="1"/>
        <v>75530519.272727281</v>
      </c>
      <c r="AU58" s="174">
        <f>'آبان 1400'!AV59</f>
        <v>55943382.923636369</v>
      </c>
      <c r="AV58" s="142">
        <f>'آبان 1400'!AW59</f>
        <v>75530519.272727281</v>
      </c>
      <c r="AW58" s="143">
        <f t="shared" si="2"/>
        <v>5287136.3490909105</v>
      </c>
      <c r="AX58" s="76">
        <f t="shared" si="3"/>
        <v>1594338.2923636371</v>
      </c>
      <c r="AY58" s="143">
        <f>'آبان 1400'!AZ59</f>
        <v>0</v>
      </c>
      <c r="AZ58" s="143">
        <f>'آبان 1400'!BA59</f>
        <v>0</v>
      </c>
      <c r="BA58" s="143">
        <f>'آبان 1400'!BB59</f>
        <v>0</v>
      </c>
      <c r="BB58" s="143">
        <f>'آبان 1400'!BC59</f>
        <v>0</v>
      </c>
      <c r="BC58" s="143">
        <f>'آبان 1400'!BD59</f>
        <v>0</v>
      </c>
      <c r="BD58" s="143">
        <f>'آبان 1400'!BE59</f>
        <v>0</v>
      </c>
      <c r="BE58" s="143">
        <f>'آبان 1400'!BF59</f>
        <v>0</v>
      </c>
      <c r="BF58" s="144">
        <f t="shared" si="4"/>
        <v>6881474.6414545476</v>
      </c>
      <c r="BG58" s="141">
        <f t="shared" si="5"/>
        <v>68649044</v>
      </c>
      <c r="BH58" s="145">
        <f t="shared" si="6"/>
        <v>75530519.272727281</v>
      </c>
      <c r="BI58" s="410">
        <f t="shared" si="53"/>
        <v>6638737.5</v>
      </c>
      <c r="BJ58" s="146">
        <f t="shared" si="8"/>
        <v>3692630</v>
      </c>
      <c r="BK58" s="146">
        <f t="shared" si="9"/>
        <v>1107789</v>
      </c>
      <c r="BL58" s="147">
        <f t="shared" si="10"/>
        <v>1120000</v>
      </c>
      <c r="BM58" s="383">
        <v>0</v>
      </c>
      <c r="BN58" s="148">
        <f t="shared" si="11"/>
        <v>88089675.772727281</v>
      </c>
      <c r="BO58" s="149">
        <f t="shared" si="12"/>
        <v>75530519.272727281</v>
      </c>
      <c r="BP58" s="150">
        <f t="shared" si="13"/>
        <v>17372019.432727274</v>
      </c>
      <c r="BQ58" s="151">
        <f t="shared" si="14"/>
        <v>105461695.20545456</v>
      </c>
      <c r="BR58" s="152">
        <f t="shared" si="15"/>
        <v>100800</v>
      </c>
      <c r="BS58" s="148">
        <f t="shared" si="16"/>
        <v>105562495.20545456</v>
      </c>
      <c r="BT58" s="136">
        <v>0</v>
      </c>
      <c r="BU58" s="149">
        <f t="shared" si="17"/>
        <v>8808967.5772727281</v>
      </c>
      <c r="BV58" s="153">
        <f t="shared" si="18"/>
        <v>4404483.788636364</v>
      </c>
      <c r="BW58" s="134">
        <f t="shared" si="19"/>
        <v>92349043.839545459</v>
      </c>
      <c r="BX58" s="148">
        <f t="shared" si="20"/>
        <v>11439156.5</v>
      </c>
      <c r="BY58" s="135">
        <f t="shared" si="21"/>
        <v>80909887.339545459</v>
      </c>
      <c r="CD58" s="400">
        <f>'آبان 1400'!AU59</f>
        <v>75530519.272727281</v>
      </c>
      <c r="CE58" s="401">
        <f>'آبان 1400'!AV59</f>
        <v>55943382.923636369</v>
      </c>
      <c r="CF58" s="401">
        <f>'آبان 1400'!AW59</f>
        <v>75530519.272727281</v>
      </c>
      <c r="CG58" s="401">
        <f>'آبان 1400'!AX59</f>
        <v>5287136.3490909105</v>
      </c>
      <c r="CH58" s="401">
        <f>'آبان 1400'!AY59</f>
        <v>1594338.2923636371</v>
      </c>
      <c r="CI58" s="401">
        <f>'آبان 1400'!AZ59</f>
        <v>0</v>
      </c>
      <c r="CJ58" s="401">
        <f>'آبان 1400'!BA59</f>
        <v>0</v>
      </c>
      <c r="CK58" s="401">
        <f>'آبان 1400'!BB59</f>
        <v>0</v>
      </c>
      <c r="CL58" s="401">
        <f>'آبان 1400'!BC59</f>
        <v>0</v>
      </c>
      <c r="CM58" s="401">
        <f>'آبان 1400'!BD59</f>
        <v>0</v>
      </c>
      <c r="CN58" s="401">
        <f>'آبان 1400'!BE59</f>
        <v>0</v>
      </c>
      <c r="CO58" s="401">
        <f>'آبان 1400'!BF59</f>
        <v>0</v>
      </c>
      <c r="CP58" s="401">
        <f>'آبان 1400'!BG59</f>
        <v>6881474.6414545476</v>
      </c>
      <c r="CQ58" s="401">
        <f>'آبان 1400'!BH59</f>
        <v>68649044</v>
      </c>
      <c r="CR58" s="401">
        <f t="shared" si="22"/>
        <v>75530519.272727281</v>
      </c>
      <c r="CS58" s="411">
        <f t="shared" si="54"/>
        <v>6638737.5</v>
      </c>
      <c r="CT58" s="400">
        <f t="shared" si="24"/>
        <v>3692630</v>
      </c>
      <c r="CU58" s="401">
        <f t="shared" si="25"/>
        <v>1107789</v>
      </c>
      <c r="CV58" s="401">
        <f t="shared" si="26"/>
        <v>1120000</v>
      </c>
      <c r="CW58" s="56">
        <v>0</v>
      </c>
      <c r="CX58" s="401">
        <f t="shared" si="27"/>
        <v>88089675.772727281</v>
      </c>
      <c r="CY58" s="401">
        <f t="shared" si="28"/>
        <v>75530519.272727281</v>
      </c>
      <c r="CZ58" s="401">
        <f t="shared" si="29"/>
        <v>17372019.432727274</v>
      </c>
      <c r="DA58" s="401">
        <f t="shared" si="30"/>
        <v>105461695.20545456</v>
      </c>
      <c r="DB58" s="401">
        <f t="shared" si="31"/>
        <v>100800</v>
      </c>
      <c r="DC58" s="401">
        <f t="shared" si="32"/>
        <v>105562495.20545456</v>
      </c>
      <c r="DD58" s="406">
        <v>0</v>
      </c>
      <c r="DE58" s="401">
        <f t="shared" si="33"/>
        <v>8808967.5772727281</v>
      </c>
      <c r="DF58" s="401">
        <f t="shared" si="34"/>
        <v>4404483.788636364</v>
      </c>
      <c r="DG58" s="401">
        <f t="shared" si="35"/>
        <v>92349043.839545459</v>
      </c>
      <c r="DH58" s="401">
        <f t="shared" si="36"/>
        <v>11439156.5</v>
      </c>
      <c r="DI58" s="401">
        <f t="shared" si="37"/>
        <v>80909887.339545459</v>
      </c>
      <c r="DJ58" s="401">
        <f t="shared" si="38"/>
        <v>0</v>
      </c>
      <c r="DL58" s="409">
        <f t="shared" si="39"/>
        <v>6638737.5</v>
      </c>
      <c r="DM58" s="409">
        <f t="shared" si="40"/>
        <v>0</v>
      </c>
    </row>
    <row r="59" spans="1:117" s="56" customFormat="1" ht="21" x14ac:dyDescent="0.2">
      <c r="A59" s="192">
        <f t="shared" si="0"/>
        <v>2655495</v>
      </c>
      <c r="B59" s="137">
        <f>'آبان 1400'!B60</f>
        <v>54</v>
      </c>
      <c r="C59" s="137">
        <f>'آبان 1400'!C60</f>
        <v>54</v>
      </c>
      <c r="D59" s="137">
        <f>'آبان 1400'!D60</f>
        <v>13106</v>
      </c>
      <c r="E59" s="137" t="str">
        <f>'آبان 1400'!E60</f>
        <v>بابک</v>
      </c>
      <c r="F59" s="137" t="str">
        <f>'آبان 1400'!F60</f>
        <v>ربیعی گودرزی</v>
      </c>
      <c r="G59" s="137" t="str">
        <f>'آبان 1400'!G60</f>
        <v xml:space="preserve">اداری </v>
      </c>
      <c r="H59" s="137" t="str">
        <f>'آبان 1400'!H60</f>
        <v>ش.تهران</v>
      </c>
      <c r="I59" s="137" t="str">
        <f>'آبان 1400'!I60</f>
        <v>230-813-91143238-1</v>
      </c>
      <c r="J59" s="137" t="str">
        <f>'آبان 1400'!J60</f>
        <v>0480755981</v>
      </c>
      <c r="K59" s="137" t="str">
        <f>'آبان 1400'!K60</f>
        <v>0022214934</v>
      </c>
      <c r="L59" s="137" t="str">
        <f>'آبان 1400'!L60</f>
        <v>ش - تهران</v>
      </c>
      <c r="M59" s="137" t="str">
        <f>'آبان 1400'!M60</f>
        <v>اداری-کارشناسی</v>
      </c>
      <c r="N59" s="121">
        <f>'آبان 1400'!N60</f>
        <v>0</v>
      </c>
      <c r="O59" s="120">
        <f>'آبان 1400'!O60</f>
        <v>0</v>
      </c>
      <c r="P59" s="122">
        <f>'آبان 1400'!P60</f>
        <v>0</v>
      </c>
      <c r="Q59" s="362">
        <f>'آبان 1400'!Q60</f>
        <v>30</v>
      </c>
      <c r="R59" s="362">
        <f>'آبان 1400'!R60</f>
        <v>78</v>
      </c>
      <c r="S59" s="362">
        <f>'آبان 1400'!S60</f>
        <v>0</v>
      </c>
      <c r="T59" s="362">
        <f>'آبان 1400'!T60</f>
        <v>0</v>
      </c>
      <c r="U59" s="138">
        <f>'آبان 1400'!U60</f>
        <v>0</v>
      </c>
      <c r="V59" s="121">
        <f>'آبان 1400'!W60</f>
        <v>0</v>
      </c>
      <c r="W59" s="122">
        <f>'آبان 1400'!X60</f>
        <v>0</v>
      </c>
      <c r="X59" s="370">
        <f>'آبان 1400'!Y60</f>
        <v>0</v>
      </c>
      <c r="Y59" s="370">
        <f>'آبان 1400'!Z60</f>
        <v>0</v>
      </c>
      <c r="Z59" s="139">
        <f>'آبان 1400'!AA60</f>
        <v>1477052</v>
      </c>
      <c r="AA59" s="139">
        <f>'آبان 1400'!AB60</f>
        <v>0</v>
      </c>
      <c r="AB59" s="139">
        <f>'آبان 1400'!AC60</f>
        <v>1477052</v>
      </c>
      <c r="AC59" s="139">
        <f>'آبان 1400'!AD60</f>
        <v>4500000</v>
      </c>
      <c r="AD59" s="139">
        <f>'آبان 1400'!AE60</f>
        <v>6000000</v>
      </c>
      <c r="AE59" s="140">
        <f>'آبان 1400'!AF60</f>
        <v>281982.65454545454</v>
      </c>
      <c r="AF59" s="123">
        <f>'آبان 1400'!AG60</f>
        <v>44311560</v>
      </c>
      <c r="AG59" s="124">
        <f>'آبان 1400'!AH60</f>
        <v>0</v>
      </c>
      <c r="AH59" s="124">
        <f>'آبان 1400'!AI60</f>
        <v>21994647.054545455</v>
      </c>
      <c r="AI59" s="124">
        <f>'آبان 1400'!AJ60</f>
        <v>0</v>
      </c>
      <c r="AJ59" s="124">
        <f>'آبان 1400'!AK60</f>
        <v>4500000</v>
      </c>
      <c r="AK59" s="124">
        <f>'آبان 1400'!AL60</f>
        <v>6000000</v>
      </c>
      <c r="AL59" s="124">
        <f>'آبان 1400'!AM60</f>
        <v>0</v>
      </c>
      <c r="AM59" s="124">
        <f>'آبان 1400'!AN60</f>
        <v>0</v>
      </c>
      <c r="AN59" s="124">
        <f>'آبان 1400'!AO60</f>
        <v>0</v>
      </c>
      <c r="AO59" s="124">
        <f>'آبان 1400'!AP60</f>
        <v>4000000</v>
      </c>
      <c r="AP59" s="124">
        <f>'آبان 1400'!AQ60</f>
        <v>0</v>
      </c>
      <c r="AQ59" s="124">
        <f>'آبان 1400'!AR60</f>
        <v>0</v>
      </c>
      <c r="AR59" s="124">
        <f>'آبان 1400'!AS60</f>
        <v>0</v>
      </c>
      <c r="AS59" s="379">
        <f>'آبان 1400'!AT60</f>
        <v>0</v>
      </c>
      <c r="AT59" s="372">
        <f t="shared" si="1"/>
        <v>80806207.054545462</v>
      </c>
      <c r="AU59" s="174">
        <f>'آبان 1400'!AV60</f>
        <v>60649772.560727283</v>
      </c>
      <c r="AV59" s="142">
        <f>'آبان 1400'!AW60</f>
        <v>80806207.054545462</v>
      </c>
      <c r="AW59" s="143">
        <f t="shared" si="2"/>
        <v>5656434.4938181825</v>
      </c>
      <c r="AX59" s="76">
        <f t="shared" si="3"/>
        <v>2064977.2560727284</v>
      </c>
      <c r="AY59" s="143">
        <f>'آبان 1400'!AZ60</f>
        <v>0</v>
      </c>
      <c r="AZ59" s="143">
        <f>'آبان 1400'!BA60</f>
        <v>0</v>
      </c>
      <c r="BA59" s="143">
        <f>'آبان 1400'!BB60</f>
        <v>0</v>
      </c>
      <c r="BB59" s="143">
        <f>'آبان 1400'!BC60</f>
        <v>0</v>
      </c>
      <c r="BC59" s="143">
        <f>'آبان 1400'!BD60</f>
        <v>0</v>
      </c>
      <c r="BD59" s="143">
        <f>'آبان 1400'!BE60</f>
        <v>0</v>
      </c>
      <c r="BE59" s="143">
        <f>'آبان 1400'!BF60</f>
        <v>0</v>
      </c>
      <c r="BF59" s="144">
        <f t="shared" si="4"/>
        <v>7721411.7498909105</v>
      </c>
      <c r="BG59" s="141">
        <f t="shared" si="5"/>
        <v>73084795</v>
      </c>
      <c r="BH59" s="145">
        <f t="shared" si="6"/>
        <v>80806207.054545462</v>
      </c>
      <c r="BI59" s="410">
        <f t="shared" si="53"/>
        <v>6638737.5</v>
      </c>
      <c r="BJ59" s="146">
        <f t="shared" si="8"/>
        <v>3692630</v>
      </c>
      <c r="BK59" s="146">
        <f t="shared" si="9"/>
        <v>1107789</v>
      </c>
      <c r="BL59" s="147">
        <f t="shared" si="10"/>
        <v>1120000</v>
      </c>
      <c r="BM59" s="383">
        <v>0</v>
      </c>
      <c r="BN59" s="148">
        <f t="shared" si="11"/>
        <v>93365363.554545462</v>
      </c>
      <c r="BO59" s="149">
        <f t="shared" si="12"/>
        <v>80806207.054545462</v>
      </c>
      <c r="BP59" s="150">
        <f t="shared" si="13"/>
        <v>18585427.622545458</v>
      </c>
      <c r="BQ59" s="151">
        <f t="shared" si="14"/>
        <v>111950791.17709091</v>
      </c>
      <c r="BR59" s="152">
        <f t="shared" si="15"/>
        <v>100800</v>
      </c>
      <c r="BS59" s="148">
        <f t="shared" si="16"/>
        <v>112051591.17709091</v>
      </c>
      <c r="BT59" s="136">
        <v>0</v>
      </c>
      <c r="BU59" s="149">
        <f t="shared" si="17"/>
        <v>9336536.3554545473</v>
      </c>
      <c r="BV59" s="153">
        <f t="shared" si="18"/>
        <v>4668268.1777272737</v>
      </c>
      <c r="BW59" s="134">
        <f t="shared" si="19"/>
        <v>98046786.643909097</v>
      </c>
      <c r="BX59" s="148">
        <f t="shared" si="20"/>
        <v>11439156.5</v>
      </c>
      <c r="BY59" s="135">
        <f t="shared" si="21"/>
        <v>86607630.143909097</v>
      </c>
      <c r="CD59" s="400">
        <f>'آبان 1400'!AU60</f>
        <v>80806207.054545462</v>
      </c>
      <c r="CE59" s="401">
        <f>'آبان 1400'!AV60</f>
        <v>60649772.560727283</v>
      </c>
      <c r="CF59" s="401">
        <f>'آبان 1400'!AW60</f>
        <v>80806207.054545462</v>
      </c>
      <c r="CG59" s="401">
        <f>'آبان 1400'!AX60</f>
        <v>5656434.4938181825</v>
      </c>
      <c r="CH59" s="401">
        <f>'آبان 1400'!AY60</f>
        <v>2064977.2560727284</v>
      </c>
      <c r="CI59" s="401">
        <f>'آبان 1400'!AZ60</f>
        <v>0</v>
      </c>
      <c r="CJ59" s="401">
        <f>'آبان 1400'!BA60</f>
        <v>0</v>
      </c>
      <c r="CK59" s="401">
        <f>'آبان 1400'!BB60</f>
        <v>0</v>
      </c>
      <c r="CL59" s="401">
        <f>'آبان 1400'!BC60</f>
        <v>0</v>
      </c>
      <c r="CM59" s="401">
        <f>'آبان 1400'!BD60</f>
        <v>0</v>
      </c>
      <c r="CN59" s="401">
        <f>'آبان 1400'!BE60</f>
        <v>0</v>
      </c>
      <c r="CO59" s="401">
        <f>'آبان 1400'!BF60</f>
        <v>0</v>
      </c>
      <c r="CP59" s="401">
        <f>'آبان 1400'!BG60</f>
        <v>7721411.7498909105</v>
      </c>
      <c r="CQ59" s="401">
        <f>'آبان 1400'!BH60</f>
        <v>73084795</v>
      </c>
      <c r="CR59" s="401">
        <f t="shared" si="22"/>
        <v>80806207.054545462</v>
      </c>
      <c r="CS59" s="411">
        <f t="shared" si="54"/>
        <v>6638737.5</v>
      </c>
      <c r="CT59" s="400">
        <f t="shared" si="24"/>
        <v>3692630</v>
      </c>
      <c r="CU59" s="401">
        <f t="shared" si="25"/>
        <v>1107789</v>
      </c>
      <c r="CV59" s="401">
        <f t="shared" si="26"/>
        <v>1120000</v>
      </c>
      <c r="CW59" s="56">
        <v>0</v>
      </c>
      <c r="CX59" s="401">
        <f t="shared" si="27"/>
        <v>93365363.554545462</v>
      </c>
      <c r="CY59" s="401">
        <f t="shared" si="28"/>
        <v>80806207.054545462</v>
      </c>
      <c r="CZ59" s="401">
        <f t="shared" si="29"/>
        <v>18585427.622545458</v>
      </c>
      <c r="DA59" s="401">
        <f t="shared" si="30"/>
        <v>111950791.17709091</v>
      </c>
      <c r="DB59" s="401">
        <f t="shared" si="31"/>
        <v>100800</v>
      </c>
      <c r="DC59" s="401">
        <f t="shared" si="32"/>
        <v>112051591.17709091</v>
      </c>
      <c r="DD59" s="406">
        <v>0</v>
      </c>
      <c r="DE59" s="401">
        <f t="shared" si="33"/>
        <v>9336536.3554545473</v>
      </c>
      <c r="DF59" s="401">
        <f t="shared" si="34"/>
        <v>4668268.1777272737</v>
      </c>
      <c r="DG59" s="401">
        <f t="shared" si="35"/>
        <v>98046786.643909097</v>
      </c>
      <c r="DH59" s="401">
        <f t="shared" si="36"/>
        <v>11439156.5</v>
      </c>
      <c r="DI59" s="401">
        <f t="shared" si="37"/>
        <v>86607630.143909097</v>
      </c>
      <c r="DJ59" s="401">
        <f t="shared" si="38"/>
        <v>0</v>
      </c>
      <c r="DL59" s="409">
        <f t="shared" si="39"/>
        <v>6638737.5</v>
      </c>
      <c r="DM59" s="409">
        <f t="shared" si="40"/>
        <v>0</v>
      </c>
    </row>
    <row r="60" spans="1:117" s="56" customFormat="1" ht="21" x14ac:dyDescent="0.2">
      <c r="A60" s="192">
        <f t="shared" si="0"/>
        <v>2655495</v>
      </c>
      <c r="B60" s="137">
        <f>'آبان 1400'!B61</f>
        <v>55</v>
      </c>
      <c r="C60" s="137">
        <f>'آبان 1400'!C61</f>
        <v>55</v>
      </c>
      <c r="D60" s="137">
        <f>'آبان 1400'!D61</f>
        <v>13094</v>
      </c>
      <c r="E60" s="137" t="str">
        <f>'آبان 1400'!E61</f>
        <v>علی</v>
      </c>
      <c r="F60" s="137" t="str">
        <f>'آبان 1400'!F61</f>
        <v>افتخاری</v>
      </c>
      <c r="G60" s="137" t="str">
        <f>'آبان 1400'!G61</f>
        <v xml:space="preserve">اداری </v>
      </c>
      <c r="H60" s="137" t="str">
        <f>'آبان 1400'!H61</f>
        <v>ش.تهران</v>
      </c>
      <c r="I60" s="137" t="str">
        <f>'آبان 1400'!I61</f>
        <v>124-700-4175510-1</v>
      </c>
      <c r="J60" s="137" t="str">
        <f>'آبان 1400'!J61</f>
        <v>0063572168</v>
      </c>
      <c r="K60" s="137" t="str">
        <f>'آبان 1400'!K61</f>
        <v>0023164259</v>
      </c>
      <c r="L60" s="137" t="str">
        <f>'آبان 1400'!L61</f>
        <v>ش - تهران</v>
      </c>
      <c r="M60" s="137" t="str">
        <f>'آبان 1400'!M61</f>
        <v>اداری-کارشناسی</v>
      </c>
      <c r="N60" s="121">
        <f>'آبان 1400'!N61</f>
        <v>0</v>
      </c>
      <c r="O60" s="120">
        <f>'آبان 1400'!O61</f>
        <v>0</v>
      </c>
      <c r="P60" s="122">
        <f>'آبان 1400'!P61</f>
        <v>0</v>
      </c>
      <c r="Q60" s="362">
        <f>'آبان 1400'!Q61</f>
        <v>30</v>
      </c>
      <c r="R60" s="362">
        <f>'آبان 1400'!R61</f>
        <v>32</v>
      </c>
      <c r="S60" s="362">
        <f>'آبان 1400'!S61</f>
        <v>0</v>
      </c>
      <c r="T60" s="362">
        <f>'آبان 1400'!T61</f>
        <v>0</v>
      </c>
      <c r="U60" s="138">
        <f>'آبان 1400'!U61</f>
        <v>0</v>
      </c>
      <c r="V60" s="121">
        <f>'آبان 1400'!W61</f>
        <v>0</v>
      </c>
      <c r="W60" s="122">
        <f>'آبان 1400'!X61</f>
        <v>0</v>
      </c>
      <c r="X60" s="370">
        <f>'آبان 1400'!Y61</f>
        <v>0</v>
      </c>
      <c r="Y60" s="370">
        <f>'آبان 1400'!Z61</f>
        <v>0</v>
      </c>
      <c r="Z60" s="139">
        <f>'آبان 1400'!AA61</f>
        <v>1477052</v>
      </c>
      <c r="AA60" s="139">
        <f>'آبان 1400'!AB61</f>
        <v>0</v>
      </c>
      <c r="AB60" s="139">
        <f>'آبان 1400'!AC61</f>
        <v>1477052</v>
      </c>
      <c r="AC60" s="139">
        <f>'آبان 1400'!AD61</f>
        <v>4500000</v>
      </c>
      <c r="AD60" s="139">
        <f>'آبان 1400'!AE61</f>
        <v>6000000</v>
      </c>
      <c r="AE60" s="140">
        <f>'آبان 1400'!AF61</f>
        <v>281982.65454545454</v>
      </c>
      <c r="AF60" s="123">
        <f>'آبان 1400'!AG61</f>
        <v>44311560</v>
      </c>
      <c r="AG60" s="124">
        <f>'آبان 1400'!AH61</f>
        <v>0</v>
      </c>
      <c r="AH60" s="124">
        <f>'آبان 1400'!AI61</f>
        <v>9023444.9454545453</v>
      </c>
      <c r="AI60" s="124">
        <f>'آبان 1400'!AJ61</f>
        <v>0</v>
      </c>
      <c r="AJ60" s="124">
        <f>'آبان 1400'!AK61</f>
        <v>4500000</v>
      </c>
      <c r="AK60" s="124">
        <f>'آبان 1400'!AL61</f>
        <v>6000000</v>
      </c>
      <c r="AL60" s="124">
        <f>'آبان 1400'!AM61</f>
        <v>0</v>
      </c>
      <c r="AM60" s="124">
        <f>'آبان 1400'!AN61</f>
        <v>0</v>
      </c>
      <c r="AN60" s="124">
        <f>'آبان 1400'!AO61</f>
        <v>0</v>
      </c>
      <c r="AO60" s="124">
        <f>'آبان 1400'!AP61</f>
        <v>3800000</v>
      </c>
      <c r="AP60" s="124">
        <f>'آبان 1400'!AQ61</f>
        <v>0</v>
      </c>
      <c r="AQ60" s="124">
        <f>'آبان 1400'!AR61</f>
        <v>0</v>
      </c>
      <c r="AR60" s="124">
        <f>'آبان 1400'!AS61</f>
        <v>0</v>
      </c>
      <c r="AS60" s="379">
        <f>'آبان 1400'!AT61</f>
        <v>0</v>
      </c>
      <c r="AT60" s="372">
        <f t="shared" si="1"/>
        <v>67635004.945454538</v>
      </c>
      <c r="AU60" s="174">
        <f>'آبان 1400'!AV61</f>
        <v>48600554.599272721</v>
      </c>
      <c r="AV60" s="142">
        <f>'آبان 1400'!AW61</f>
        <v>67635004.945454538</v>
      </c>
      <c r="AW60" s="143">
        <f t="shared" si="2"/>
        <v>4734450.3461818183</v>
      </c>
      <c r="AX60" s="76">
        <f t="shared" si="3"/>
        <v>860055.45992727205</v>
      </c>
      <c r="AY60" s="143">
        <f>'آبان 1400'!AZ61</f>
        <v>0</v>
      </c>
      <c r="AZ60" s="143">
        <f>'آبان 1400'!BA61</f>
        <v>0</v>
      </c>
      <c r="BA60" s="143">
        <f>'آبان 1400'!BB61</f>
        <v>0</v>
      </c>
      <c r="BB60" s="143">
        <f>'آبان 1400'!BC61</f>
        <v>0</v>
      </c>
      <c r="BC60" s="143">
        <f>'آبان 1400'!BD61</f>
        <v>0</v>
      </c>
      <c r="BD60" s="143">
        <f>'آبان 1400'!BE61</f>
        <v>0</v>
      </c>
      <c r="BE60" s="143">
        <f>'آبان 1400'!BF61</f>
        <v>0</v>
      </c>
      <c r="BF60" s="144">
        <f t="shared" si="4"/>
        <v>5594505.8061090903</v>
      </c>
      <c r="BG60" s="141">
        <f t="shared" si="5"/>
        <v>62040499</v>
      </c>
      <c r="BH60" s="145">
        <f t="shared" si="6"/>
        <v>67635004.945454538</v>
      </c>
      <c r="BI60" s="410">
        <f t="shared" si="53"/>
        <v>6638737.5</v>
      </c>
      <c r="BJ60" s="146">
        <f t="shared" si="8"/>
        <v>3692630</v>
      </c>
      <c r="BK60" s="146">
        <f t="shared" si="9"/>
        <v>1107789</v>
      </c>
      <c r="BL60" s="147">
        <f t="shared" si="10"/>
        <v>1120000</v>
      </c>
      <c r="BM60" s="383">
        <v>0</v>
      </c>
      <c r="BN60" s="148">
        <f t="shared" si="11"/>
        <v>80194161.445454538</v>
      </c>
      <c r="BO60" s="149">
        <f t="shared" si="12"/>
        <v>67635004.945454538</v>
      </c>
      <c r="BP60" s="150">
        <f t="shared" si="13"/>
        <v>15556051.137454545</v>
      </c>
      <c r="BQ60" s="151">
        <f t="shared" si="14"/>
        <v>95750212.582909077</v>
      </c>
      <c r="BR60" s="152">
        <f t="shared" si="15"/>
        <v>100800</v>
      </c>
      <c r="BS60" s="148">
        <f t="shared" si="16"/>
        <v>95851012.582909077</v>
      </c>
      <c r="BT60" s="136">
        <v>0</v>
      </c>
      <c r="BU60" s="149">
        <f t="shared" si="17"/>
        <v>8019416.1445454545</v>
      </c>
      <c r="BV60" s="153">
        <f t="shared" si="18"/>
        <v>4009708.0722727273</v>
      </c>
      <c r="BW60" s="134">
        <f t="shared" si="19"/>
        <v>83821888.366090894</v>
      </c>
      <c r="BX60" s="148">
        <f t="shared" si="20"/>
        <v>11439156.5</v>
      </c>
      <c r="BY60" s="135">
        <f t="shared" si="21"/>
        <v>72382731.866090894</v>
      </c>
      <c r="CD60" s="400">
        <f>'آبان 1400'!AU61</f>
        <v>67635004.945454538</v>
      </c>
      <c r="CE60" s="401">
        <f>'آبان 1400'!AV61</f>
        <v>48600554.599272721</v>
      </c>
      <c r="CF60" s="401">
        <f>'آبان 1400'!AW61</f>
        <v>67635004.945454538</v>
      </c>
      <c r="CG60" s="401">
        <f>'آبان 1400'!AX61</f>
        <v>4734450.3461818183</v>
      </c>
      <c r="CH60" s="401">
        <f>'آبان 1400'!AY61</f>
        <v>860055.45992727205</v>
      </c>
      <c r="CI60" s="401">
        <f>'آبان 1400'!AZ61</f>
        <v>0</v>
      </c>
      <c r="CJ60" s="401">
        <f>'آبان 1400'!BA61</f>
        <v>0</v>
      </c>
      <c r="CK60" s="401">
        <f>'آبان 1400'!BB61</f>
        <v>0</v>
      </c>
      <c r="CL60" s="401">
        <f>'آبان 1400'!BC61</f>
        <v>0</v>
      </c>
      <c r="CM60" s="401">
        <f>'آبان 1400'!BD61</f>
        <v>0</v>
      </c>
      <c r="CN60" s="401">
        <f>'آبان 1400'!BE61</f>
        <v>0</v>
      </c>
      <c r="CO60" s="401">
        <f>'آبان 1400'!BF61</f>
        <v>0</v>
      </c>
      <c r="CP60" s="401">
        <f>'آبان 1400'!BG61</f>
        <v>5594505.8061090903</v>
      </c>
      <c r="CQ60" s="401">
        <f>'آبان 1400'!BH61</f>
        <v>62040499</v>
      </c>
      <c r="CR60" s="401">
        <f t="shared" si="22"/>
        <v>67635004.945454538</v>
      </c>
      <c r="CS60" s="411">
        <f t="shared" si="54"/>
        <v>6638737.5</v>
      </c>
      <c r="CT60" s="400">
        <f t="shared" si="24"/>
        <v>3692630</v>
      </c>
      <c r="CU60" s="401">
        <f t="shared" si="25"/>
        <v>1107789</v>
      </c>
      <c r="CV60" s="401">
        <f t="shared" si="26"/>
        <v>1120000</v>
      </c>
      <c r="CW60" s="56">
        <v>0</v>
      </c>
      <c r="CX60" s="401">
        <f t="shared" si="27"/>
        <v>80194161.445454538</v>
      </c>
      <c r="CY60" s="401">
        <f t="shared" si="28"/>
        <v>67635004.945454538</v>
      </c>
      <c r="CZ60" s="401">
        <f t="shared" si="29"/>
        <v>15556051.137454545</v>
      </c>
      <c r="DA60" s="401">
        <f t="shared" si="30"/>
        <v>95750212.582909077</v>
      </c>
      <c r="DB60" s="401">
        <f t="shared" si="31"/>
        <v>100800</v>
      </c>
      <c r="DC60" s="401">
        <f t="shared" si="32"/>
        <v>95851012.582909077</v>
      </c>
      <c r="DD60" s="406">
        <v>0</v>
      </c>
      <c r="DE60" s="401">
        <f t="shared" si="33"/>
        <v>8019416.1445454545</v>
      </c>
      <c r="DF60" s="401">
        <f t="shared" si="34"/>
        <v>4009708.0722727273</v>
      </c>
      <c r="DG60" s="401">
        <f t="shared" si="35"/>
        <v>83821888.366090894</v>
      </c>
      <c r="DH60" s="401">
        <f t="shared" si="36"/>
        <v>11439156.5</v>
      </c>
      <c r="DI60" s="401">
        <f t="shared" si="37"/>
        <v>72382731.866090894</v>
      </c>
      <c r="DJ60" s="401">
        <f t="shared" si="38"/>
        <v>0</v>
      </c>
      <c r="DL60" s="409">
        <f t="shared" si="39"/>
        <v>6638737.5</v>
      </c>
      <c r="DM60" s="409">
        <f t="shared" si="40"/>
        <v>0</v>
      </c>
    </row>
    <row r="61" spans="1:117" s="56" customFormat="1" ht="21" x14ac:dyDescent="0.2">
      <c r="A61" s="192">
        <f t="shared" si="0"/>
        <v>2655495</v>
      </c>
      <c r="B61" s="137">
        <f>'آبان 1400'!B62</f>
        <v>56</v>
      </c>
      <c r="C61" s="137">
        <f>'آبان 1400'!C62</f>
        <v>56</v>
      </c>
      <c r="D61" s="137">
        <f>'آبان 1400'!D62</f>
        <v>13101</v>
      </c>
      <c r="E61" s="137" t="str">
        <f>'آبان 1400'!E62</f>
        <v>حمید</v>
      </c>
      <c r="F61" s="137" t="str">
        <f>'آبان 1400'!F62</f>
        <v>باقری روحی</v>
      </c>
      <c r="G61" s="137" t="str">
        <f>'آبان 1400'!G62</f>
        <v xml:space="preserve">اداری </v>
      </c>
      <c r="H61" s="137" t="str">
        <f>'آبان 1400'!H62</f>
        <v>ش.تهران</v>
      </c>
      <c r="I61" s="137" t="str">
        <f>'آبان 1400'!I62</f>
        <v>124-700-4192913-1</v>
      </c>
      <c r="J61" s="137" t="str">
        <f>'آبان 1400'!J62</f>
        <v>0321675894</v>
      </c>
      <c r="K61" s="137" t="str">
        <f>'آبان 1400'!K62</f>
        <v>0017160417</v>
      </c>
      <c r="L61" s="137" t="str">
        <f>'آبان 1400'!L62</f>
        <v>ش - تهران</v>
      </c>
      <c r="M61" s="137" t="str">
        <f>'آبان 1400'!M62</f>
        <v>اداری-کارشناسی</v>
      </c>
      <c r="N61" s="121">
        <f>'آبان 1400'!N62</f>
        <v>0</v>
      </c>
      <c r="O61" s="120">
        <f>'آبان 1400'!O62</f>
        <v>0</v>
      </c>
      <c r="P61" s="122">
        <f>'آبان 1400'!P62</f>
        <v>0</v>
      </c>
      <c r="Q61" s="362">
        <f>'آبان 1400'!Q62</f>
        <v>30</v>
      </c>
      <c r="R61" s="362">
        <f>'آبان 1400'!R62</f>
        <v>51</v>
      </c>
      <c r="S61" s="362">
        <f>'آبان 1400'!S62</f>
        <v>0</v>
      </c>
      <c r="T61" s="362">
        <f>'آبان 1400'!T62</f>
        <v>0</v>
      </c>
      <c r="U61" s="138">
        <f>'آبان 1400'!U62</f>
        <v>0</v>
      </c>
      <c r="V61" s="121">
        <f>'آبان 1400'!W62</f>
        <v>0</v>
      </c>
      <c r="W61" s="122">
        <f>'آبان 1400'!X62</f>
        <v>0</v>
      </c>
      <c r="X61" s="370">
        <f>'آبان 1400'!Y62</f>
        <v>1</v>
      </c>
      <c r="Y61" s="370">
        <f>'آبان 1400'!Z62</f>
        <v>1</v>
      </c>
      <c r="Z61" s="139">
        <f>'آبان 1400'!AA62</f>
        <v>1477052</v>
      </c>
      <c r="AA61" s="139">
        <f>'آبان 1400'!AB62</f>
        <v>0</v>
      </c>
      <c r="AB61" s="139">
        <f>'آبان 1400'!AC62</f>
        <v>1477052</v>
      </c>
      <c r="AC61" s="139">
        <f>'آبان 1400'!AD62</f>
        <v>4500000</v>
      </c>
      <c r="AD61" s="139">
        <f>'آبان 1400'!AE62</f>
        <v>6000000</v>
      </c>
      <c r="AE61" s="140">
        <f>'آبان 1400'!AF62</f>
        <v>281982.65454545454</v>
      </c>
      <c r="AF61" s="123">
        <f>'آبان 1400'!AG62</f>
        <v>44311560</v>
      </c>
      <c r="AG61" s="124">
        <f>'آبان 1400'!AH62</f>
        <v>0</v>
      </c>
      <c r="AH61" s="124">
        <f>'آبان 1400'!AI62</f>
        <v>14381115.381818181</v>
      </c>
      <c r="AI61" s="124">
        <f>'آبان 1400'!AJ62</f>
        <v>2655495</v>
      </c>
      <c r="AJ61" s="124">
        <f>'آبان 1400'!AK62</f>
        <v>4500000</v>
      </c>
      <c r="AK61" s="124">
        <f>'آبان 1400'!AL62</f>
        <v>6000000</v>
      </c>
      <c r="AL61" s="124">
        <f>'آبان 1400'!AM62</f>
        <v>0</v>
      </c>
      <c r="AM61" s="124">
        <f>'آبان 1400'!AN62</f>
        <v>0</v>
      </c>
      <c r="AN61" s="124">
        <f>'آبان 1400'!AO62</f>
        <v>0</v>
      </c>
      <c r="AO61" s="124">
        <f>'آبان 1400'!AP62</f>
        <v>3800000</v>
      </c>
      <c r="AP61" s="124">
        <f>'آبان 1400'!AQ62</f>
        <v>0</v>
      </c>
      <c r="AQ61" s="124">
        <f>'آبان 1400'!AR62</f>
        <v>0</v>
      </c>
      <c r="AR61" s="124">
        <f>'آبان 1400'!AS62</f>
        <v>0</v>
      </c>
      <c r="AS61" s="379">
        <f>'آبان 1400'!AT62</f>
        <v>0</v>
      </c>
      <c r="AT61" s="372">
        <f t="shared" si="1"/>
        <v>75648170.381818175</v>
      </c>
      <c r="AU61" s="174">
        <f>'آبان 1400'!AV62</f>
        <v>53583188.105090901</v>
      </c>
      <c r="AV61" s="142">
        <f>'آبان 1400'!AW62</f>
        <v>72992675.381818175</v>
      </c>
      <c r="AW61" s="143">
        <f t="shared" si="2"/>
        <v>5109487.2767272731</v>
      </c>
      <c r="AX61" s="76">
        <f t="shared" si="3"/>
        <v>1358318.8105090903</v>
      </c>
      <c r="AY61" s="143">
        <f>'آبان 1400'!AZ62</f>
        <v>0</v>
      </c>
      <c r="AZ61" s="143">
        <f>'آبان 1400'!BA62</f>
        <v>0</v>
      </c>
      <c r="BA61" s="143">
        <f>'آبان 1400'!BB62</f>
        <v>0</v>
      </c>
      <c r="BB61" s="143">
        <f>'آبان 1400'!BC62</f>
        <v>0</v>
      </c>
      <c r="BC61" s="143">
        <f>'آبان 1400'!BD62</f>
        <v>0</v>
      </c>
      <c r="BD61" s="143">
        <f>'آبان 1400'!BE62</f>
        <v>0</v>
      </c>
      <c r="BE61" s="143">
        <f>'آبان 1400'!BF62</f>
        <v>0</v>
      </c>
      <c r="BF61" s="144">
        <f t="shared" si="4"/>
        <v>6467806.0872363634</v>
      </c>
      <c r="BG61" s="141">
        <f t="shared" si="5"/>
        <v>69180364</v>
      </c>
      <c r="BH61" s="145">
        <f t="shared" si="6"/>
        <v>75648170.381818175</v>
      </c>
      <c r="BI61" s="410">
        <f t="shared" si="53"/>
        <v>6638737.5</v>
      </c>
      <c r="BJ61" s="146">
        <f t="shared" si="8"/>
        <v>3692630</v>
      </c>
      <c r="BK61" s="146">
        <f t="shared" si="9"/>
        <v>1107789</v>
      </c>
      <c r="BL61" s="147">
        <f t="shared" si="10"/>
        <v>1120000</v>
      </c>
      <c r="BM61" s="383">
        <v>0</v>
      </c>
      <c r="BN61" s="148">
        <f t="shared" si="11"/>
        <v>88207326.881818175</v>
      </c>
      <c r="BO61" s="149">
        <f t="shared" si="12"/>
        <v>72992675.381818175</v>
      </c>
      <c r="BP61" s="150">
        <f t="shared" si="13"/>
        <v>16788315.337818179</v>
      </c>
      <c r="BQ61" s="151">
        <f t="shared" si="14"/>
        <v>104995642.21963635</v>
      </c>
      <c r="BR61" s="152">
        <f t="shared" si="15"/>
        <v>100800</v>
      </c>
      <c r="BS61" s="148">
        <f t="shared" si="16"/>
        <v>105096442.21963635</v>
      </c>
      <c r="BT61" s="136">
        <v>0</v>
      </c>
      <c r="BU61" s="149">
        <f t="shared" si="17"/>
        <v>8820732.6881818175</v>
      </c>
      <c r="BV61" s="153">
        <f t="shared" si="18"/>
        <v>4410366.3440909088</v>
      </c>
      <c r="BW61" s="134">
        <f t="shared" si="19"/>
        <v>91865343.187363625</v>
      </c>
      <c r="BX61" s="148">
        <f t="shared" si="20"/>
        <v>11439156.5</v>
      </c>
      <c r="BY61" s="135">
        <f t="shared" si="21"/>
        <v>80426186.687363625</v>
      </c>
      <c r="CD61" s="400">
        <f>'آبان 1400'!AU62</f>
        <v>75648170.381818175</v>
      </c>
      <c r="CE61" s="401">
        <f>'آبان 1400'!AV62</f>
        <v>53583188.105090901</v>
      </c>
      <c r="CF61" s="401">
        <f>'آبان 1400'!AW62</f>
        <v>72992675.381818175</v>
      </c>
      <c r="CG61" s="401">
        <f>'آبان 1400'!AX62</f>
        <v>5109487.2767272731</v>
      </c>
      <c r="CH61" s="401">
        <f>'آبان 1400'!AY62</f>
        <v>1358318.8105090903</v>
      </c>
      <c r="CI61" s="401">
        <f>'آبان 1400'!AZ62</f>
        <v>0</v>
      </c>
      <c r="CJ61" s="401">
        <f>'آبان 1400'!BA62</f>
        <v>0</v>
      </c>
      <c r="CK61" s="401">
        <f>'آبان 1400'!BB62</f>
        <v>0</v>
      </c>
      <c r="CL61" s="401">
        <f>'آبان 1400'!BC62</f>
        <v>0</v>
      </c>
      <c r="CM61" s="401">
        <f>'آبان 1400'!BD62</f>
        <v>0</v>
      </c>
      <c r="CN61" s="401">
        <f>'آبان 1400'!BE62</f>
        <v>0</v>
      </c>
      <c r="CO61" s="401">
        <f>'آبان 1400'!BF62</f>
        <v>0</v>
      </c>
      <c r="CP61" s="401">
        <f>'آبان 1400'!BG62</f>
        <v>6467806.0872363634</v>
      </c>
      <c r="CQ61" s="401">
        <f>'آبان 1400'!BH62</f>
        <v>69180364</v>
      </c>
      <c r="CR61" s="401">
        <f t="shared" si="22"/>
        <v>75648170.381818175</v>
      </c>
      <c r="CS61" s="411">
        <f t="shared" si="54"/>
        <v>6638737.5</v>
      </c>
      <c r="CT61" s="400">
        <f t="shared" si="24"/>
        <v>3692630</v>
      </c>
      <c r="CU61" s="401">
        <f t="shared" si="25"/>
        <v>1107789</v>
      </c>
      <c r="CV61" s="401">
        <f t="shared" si="26"/>
        <v>1120000</v>
      </c>
      <c r="CW61" s="56">
        <v>0</v>
      </c>
      <c r="CX61" s="401">
        <f t="shared" si="27"/>
        <v>88207326.881818175</v>
      </c>
      <c r="CY61" s="401">
        <f t="shared" si="28"/>
        <v>72992675.381818175</v>
      </c>
      <c r="CZ61" s="401">
        <f t="shared" si="29"/>
        <v>16788315.337818179</v>
      </c>
      <c r="DA61" s="401">
        <f t="shared" si="30"/>
        <v>104995642.21963635</v>
      </c>
      <c r="DB61" s="401">
        <f t="shared" si="31"/>
        <v>100800</v>
      </c>
      <c r="DC61" s="401">
        <f t="shared" si="32"/>
        <v>105096442.21963635</v>
      </c>
      <c r="DD61" s="406">
        <v>0</v>
      </c>
      <c r="DE61" s="401">
        <f t="shared" si="33"/>
        <v>8820732.6881818175</v>
      </c>
      <c r="DF61" s="401">
        <f t="shared" si="34"/>
        <v>4410366.3440909088</v>
      </c>
      <c r="DG61" s="401">
        <f t="shared" si="35"/>
        <v>91865343.187363625</v>
      </c>
      <c r="DH61" s="401">
        <f t="shared" si="36"/>
        <v>11439156.5</v>
      </c>
      <c r="DI61" s="401">
        <f t="shared" si="37"/>
        <v>80426186.687363625</v>
      </c>
      <c r="DJ61" s="401">
        <f t="shared" si="38"/>
        <v>0</v>
      </c>
      <c r="DL61" s="409">
        <f t="shared" si="39"/>
        <v>6638737.5</v>
      </c>
      <c r="DM61" s="409">
        <f t="shared" si="40"/>
        <v>0</v>
      </c>
    </row>
    <row r="62" spans="1:117" s="56" customFormat="1" ht="21" x14ac:dyDescent="0.2">
      <c r="A62" s="192">
        <f t="shared" si="0"/>
        <v>2655495</v>
      </c>
      <c r="B62" s="137">
        <f>'آبان 1400'!B63</f>
        <v>57</v>
      </c>
      <c r="C62" s="137">
        <f>'آبان 1400'!C63</f>
        <v>57</v>
      </c>
      <c r="D62" s="137">
        <f>'آبان 1400'!D63</f>
        <v>13111</v>
      </c>
      <c r="E62" s="137" t="str">
        <f>'آبان 1400'!E63</f>
        <v>امین</v>
      </c>
      <c r="F62" s="137" t="str">
        <f>'آبان 1400'!F63</f>
        <v>خادمی</v>
      </c>
      <c r="G62" s="137" t="str">
        <f>'آبان 1400'!G63</f>
        <v xml:space="preserve">اداری </v>
      </c>
      <c r="H62" s="137" t="str">
        <f>'آبان 1400'!H63</f>
        <v>ش.تهران</v>
      </c>
      <c r="I62" s="137" t="str">
        <f>'آبان 1400'!I63</f>
        <v>124-813-4174752-1</v>
      </c>
      <c r="J62" s="137" t="str">
        <f>'آبان 1400'!J63</f>
        <v>4900411061</v>
      </c>
      <c r="K62" s="137" t="str">
        <f>'آبان 1400'!K63</f>
        <v>0024313466</v>
      </c>
      <c r="L62" s="137" t="str">
        <f>'آبان 1400'!L63</f>
        <v>ش - تهران</v>
      </c>
      <c r="M62" s="137" t="str">
        <f>'آبان 1400'!M63</f>
        <v>اداری-کارشناسی</v>
      </c>
      <c r="N62" s="121">
        <f>'آبان 1400'!N63</f>
        <v>0</v>
      </c>
      <c r="O62" s="120">
        <f>'آبان 1400'!O63</f>
        <v>0</v>
      </c>
      <c r="P62" s="122">
        <f>'آبان 1400'!P63</f>
        <v>0</v>
      </c>
      <c r="Q62" s="362">
        <f>'آبان 1400'!Q63</f>
        <v>30</v>
      </c>
      <c r="R62" s="362">
        <f>'آبان 1400'!R63</f>
        <v>33</v>
      </c>
      <c r="S62" s="362">
        <f>'آبان 1400'!S63</f>
        <v>0</v>
      </c>
      <c r="T62" s="362">
        <f>'آبان 1400'!T63</f>
        <v>0</v>
      </c>
      <c r="U62" s="138">
        <f>'آبان 1400'!U63</f>
        <v>0</v>
      </c>
      <c r="V62" s="121">
        <f>'آبان 1400'!W63</f>
        <v>0</v>
      </c>
      <c r="W62" s="122">
        <f>'آبان 1400'!X63</f>
        <v>0</v>
      </c>
      <c r="X62" s="370">
        <f>'آبان 1400'!Y63</f>
        <v>0</v>
      </c>
      <c r="Y62" s="370">
        <f>'آبان 1400'!Z63</f>
        <v>0</v>
      </c>
      <c r="Z62" s="139">
        <f>'آبان 1400'!AA63</f>
        <v>1477052</v>
      </c>
      <c r="AA62" s="139">
        <f>'آبان 1400'!AB63</f>
        <v>0</v>
      </c>
      <c r="AB62" s="139">
        <f>'آبان 1400'!AC63</f>
        <v>1477052</v>
      </c>
      <c r="AC62" s="139">
        <f>'آبان 1400'!AD63</f>
        <v>4500000</v>
      </c>
      <c r="AD62" s="139">
        <f>'آبان 1400'!AE63</f>
        <v>6000000</v>
      </c>
      <c r="AE62" s="140">
        <f>'آبان 1400'!AF63</f>
        <v>281982.65454545454</v>
      </c>
      <c r="AF62" s="123">
        <f>'آبان 1400'!AG63</f>
        <v>44311560</v>
      </c>
      <c r="AG62" s="124">
        <f>'آبان 1400'!AH63</f>
        <v>0</v>
      </c>
      <c r="AH62" s="124">
        <f>'آبان 1400'!AI63</f>
        <v>9305427.5999999996</v>
      </c>
      <c r="AI62" s="124">
        <f>'آبان 1400'!AJ63</f>
        <v>0</v>
      </c>
      <c r="AJ62" s="124">
        <f>'آبان 1400'!AK63</f>
        <v>4500000</v>
      </c>
      <c r="AK62" s="124">
        <f>'آبان 1400'!AL63</f>
        <v>6000000</v>
      </c>
      <c r="AL62" s="124">
        <f>'آبان 1400'!AM63</f>
        <v>0</v>
      </c>
      <c r="AM62" s="124">
        <f>'آبان 1400'!AN63</f>
        <v>0</v>
      </c>
      <c r="AN62" s="124">
        <f>'آبان 1400'!AO63</f>
        <v>0</v>
      </c>
      <c r="AO62" s="124">
        <f>'آبان 1400'!AP63</f>
        <v>3800000</v>
      </c>
      <c r="AP62" s="124">
        <f>'آبان 1400'!AQ63</f>
        <v>0</v>
      </c>
      <c r="AQ62" s="124">
        <f>'آبان 1400'!AR63</f>
        <v>0</v>
      </c>
      <c r="AR62" s="124">
        <f>'آبان 1400'!AS63</f>
        <v>0</v>
      </c>
      <c r="AS62" s="379">
        <f>'آبان 1400'!AT63</f>
        <v>0</v>
      </c>
      <c r="AT62" s="372">
        <f t="shared" si="1"/>
        <v>67916987.599999994</v>
      </c>
      <c r="AU62" s="174">
        <f>'آبان 1400'!AV63</f>
        <v>48862798.467999995</v>
      </c>
      <c r="AV62" s="142">
        <f>'آبان 1400'!AW63</f>
        <v>67916987.599999994</v>
      </c>
      <c r="AW62" s="143">
        <f t="shared" si="2"/>
        <v>4754189.1320000002</v>
      </c>
      <c r="AX62" s="76">
        <f t="shared" si="3"/>
        <v>886279.84679999948</v>
      </c>
      <c r="AY62" s="143">
        <f>'آبان 1400'!AZ63</f>
        <v>0</v>
      </c>
      <c r="AZ62" s="143">
        <f>'آبان 1400'!BA63</f>
        <v>0</v>
      </c>
      <c r="BA62" s="143">
        <f>'آبان 1400'!BB63</f>
        <v>0</v>
      </c>
      <c r="BB62" s="143">
        <f>'آبان 1400'!BC63</f>
        <v>0</v>
      </c>
      <c r="BC62" s="143">
        <f>'آبان 1400'!BD63</f>
        <v>0</v>
      </c>
      <c r="BD62" s="143">
        <f>'آبان 1400'!BE63</f>
        <v>0</v>
      </c>
      <c r="BE62" s="143">
        <f>'آبان 1400'!BF63</f>
        <v>0</v>
      </c>
      <c r="BF62" s="144">
        <f t="shared" si="4"/>
        <v>5640468.9787999997</v>
      </c>
      <c r="BG62" s="141">
        <f t="shared" si="5"/>
        <v>62276518</v>
      </c>
      <c r="BH62" s="145">
        <f t="shared" si="6"/>
        <v>67916987.599999994</v>
      </c>
      <c r="BI62" s="410">
        <f t="shared" si="53"/>
        <v>6638737.5</v>
      </c>
      <c r="BJ62" s="146">
        <f t="shared" si="8"/>
        <v>3692630</v>
      </c>
      <c r="BK62" s="146">
        <f t="shared" si="9"/>
        <v>1107789</v>
      </c>
      <c r="BL62" s="147">
        <f t="shared" si="10"/>
        <v>1120000</v>
      </c>
      <c r="BM62" s="383">
        <v>0</v>
      </c>
      <c r="BN62" s="148">
        <f t="shared" si="11"/>
        <v>80476144.099999994</v>
      </c>
      <c r="BO62" s="149">
        <f t="shared" si="12"/>
        <v>67916987.599999994</v>
      </c>
      <c r="BP62" s="150">
        <f t="shared" si="13"/>
        <v>15620907.148</v>
      </c>
      <c r="BQ62" s="151">
        <f t="shared" si="14"/>
        <v>96097051.247999996</v>
      </c>
      <c r="BR62" s="152">
        <f t="shared" si="15"/>
        <v>100800</v>
      </c>
      <c r="BS62" s="148">
        <f t="shared" si="16"/>
        <v>96197851.247999996</v>
      </c>
      <c r="BT62" s="136">
        <v>0</v>
      </c>
      <c r="BU62" s="149">
        <f t="shared" si="17"/>
        <v>8047614.4100000001</v>
      </c>
      <c r="BV62" s="153">
        <f t="shared" si="18"/>
        <v>4023807.2050000001</v>
      </c>
      <c r="BW62" s="134">
        <f t="shared" si="19"/>
        <v>84126429.633000001</v>
      </c>
      <c r="BX62" s="148">
        <f t="shared" si="20"/>
        <v>11439156.5</v>
      </c>
      <c r="BY62" s="135">
        <f t="shared" si="21"/>
        <v>72687273.133000001</v>
      </c>
      <c r="CD62" s="400">
        <f>'آبان 1400'!AU63</f>
        <v>67916987.599999994</v>
      </c>
      <c r="CE62" s="401">
        <f>'آبان 1400'!AV63</f>
        <v>48862798.467999995</v>
      </c>
      <c r="CF62" s="401">
        <f>'آبان 1400'!AW63</f>
        <v>67916987.599999994</v>
      </c>
      <c r="CG62" s="401">
        <f>'آبان 1400'!AX63</f>
        <v>4754189.1320000002</v>
      </c>
      <c r="CH62" s="401">
        <f>'آبان 1400'!AY63</f>
        <v>886279.84679999948</v>
      </c>
      <c r="CI62" s="401">
        <f>'آبان 1400'!AZ63</f>
        <v>0</v>
      </c>
      <c r="CJ62" s="401">
        <f>'آبان 1400'!BA63</f>
        <v>0</v>
      </c>
      <c r="CK62" s="401">
        <f>'آبان 1400'!BB63</f>
        <v>0</v>
      </c>
      <c r="CL62" s="401">
        <f>'آبان 1400'!BC63</f>
        <v>0</v>
      </c>
      <c r="CM62" s="401">
        <f>'آبان 1400'!BD63</f>
        <v>0</v>
      </c>
      <c r="CN62" s="401">
        <f>'آبان 1400'!BE63</f>
        <v>0</v>
      </c>
      <c r="CO62" s="401">
        <f>'آبان 1400'!BF63</f>
        <v>0</v>
      </c>
      <c r="CP62" s="401">
        <f>'آبان 1400'!BG63</f>
        <v>5640468.9787999997</v>
      </c>
      <c r="CQ62" s="401">
        <f>'آبان 1400'!BH63</f>
        <v>62276518</v>
      </c>
      <c r="CR62" s="401">
        <f t="shared" si="22"/>
        <v>67916987.599999994</v>
      </c>
      <c r="CS62" s="411">
        <f t="shared" si="54"/>
        <v>6638737.5</v>
      </c>
      <c r="CT62" s="400">
        <f t="shared" si="24"/>
        <v>3692630</v>
      </c>
      <c r="CU62" s="401">
        <f t="shared" si="25"/>
        <v>1107789</v>
      </c>
      <c r="CV62" s="401">
        <f t="shared" si="26"/>
        <v>1120000</v>
      </c>
      <c r="CW62" s="56">
        <v>0</v>
      </c>
      <c r="CX62" s="401">
        <f t="shared" si="27"/>
        <v>80476144.099999994</v>
      </c>
      <c r="CY62" s="401">
        <f t="shared" si="28"/>
        <v>67916987.599999994</v>
      </c>
      <c r="CZ62" s="401">
        <f t="shared" si="29"/>
        <v>15620907.148</v>
      </c>
      <c r="DA62" s="401">
        <f t="shared" si="30"/>
        <v>96097051.247999996</v>
      </c>
      <c r="DB62" s="401">
        <f t="shared" si="31"/>
        <v>100800</v>
      </c>
      <c r="DC62" s="401">
        <f t="shared" si="32"/>
        <v>96197851.247999996</v>
      </c>
      <c r="DD62" s="406">
        <v>0</v>
      </c>
      <c r="DE62" s="401">
        <f t="shared" si="33"/>
        <v>8047614.4100000001</v>
      </c>
      <c r="DF62" s="401">
        <f t="shared" si="34"/>
        <v>4023807.2050000001</v>
      </c>
      <c r="DG62" s="401">
        <f t="shared" si="35"/>
        <v>84126429.633000001</v>
      </c>
      <c r="DH62" s="401">
        <f t="shared" si="36"/>
        <v>11439156.5</v>
      </c>
      <c r="DI62" s="401">
        <f t="shared" si="37"/>
        <v>72687273.133000001</v>
      </c>
      <c r="DJ62" s="401">
        <f t="shared" si="38"/>
        <v>0</v>
      </c>
      <c r="DL62" s="409">
        <f t="shared" si="39"/>
        <v>6638737.5</v>
      </c>
      <c r="DM62" s="409">
        <f t="shared" si="40"/>
        <v>0</v>
      </c>
    </row>
    <row r="63" spans="1:117" s="56" customFormat="1" ht="21" x14ac:dyDescent="0.2">
      <c r="A63" s="192">
        <f t="shared" si="0"/>
        <v>2655495</v>
      </c>
      <c r="B63" s="137">
        <f>'آبان 1400'!B64</f>
        <v>58</v>
      </c>
      <c r="C63" s="137">
        <f>'آبان 1400'!C64</f>
        <v>58</v>
      </c>
      <c r="D63" s="137">
        <f>'آبان 1400'!D64</f>
        <v>13082</v>
      </c>
      <c r="E63" s="137" t="str">
        <f>'آبان 1400'!E64</f>
        <v>سعید</v>
      </c>
      <c r="F63" s="137" t="str">
        <f>'آبان 1400'!F64</f>
        <v>سلیمی</v>
      </c>
      <c r="G63" s="137" t="str">
        <f>'آبان 1400'!G64</f>
        <v xml:space="preserve">اداری </v>
      </c>
      <c r="H63" s="137" t="str">
        <f>'آبان 1400'!H64</f>
        <v>ش.تهران</v>
      </c>
      <c r="I63" s="137" t="str">
        <f>'آبان 1400'!I64</f>
        <v>124-700-4183341-1</v>
      </c>
      <c r="J63" s="137" t="str">
        <f>'آبان 1400'!J64</f>
        <v>3259160000</v>
      </c>
      <c r="K63" s="137" t="str">
        <f>'آبان 1400'!K64</f>
        <v>0027223306</v>
      </c>
      <c r="L63" s="137" t="str">
        <f>'آبان 1400'!L64</f>
        <v>ش - تهران</v>
      </c>
      <c r="M63" s="137" t="str">
        <f>'آبان 1400'!M64</f>
        <v>اداری-کارشناسی ارشد</v>
      </c>
      <c r="N63" s="121">
        <f>'آبان 1400'!N64</f>
        <v>0</v>
      </c>
      <c r="O63" s="120">
        <f>'آبان 1400'!O64</f>
        <v>0</v>
      </c>
      <c r="P63" s="122">
        <f>'آبان 1400'!P64</f>
        <v>0</v>
      </c>
      <c r="Q63" s="362">
        <f>'آبان 1400'!Q64</f>
        <v>30</v>
      </c>
      <c r="R63" s="362">
        <f>'آبان 1400'!R64</f>
        <v>59</v>
      </c>
      <c r="S63" s="362">
        <f>'آبان 1400'!S64</f>
        <v>0</v>
      </c>
      <c r="T63" s="362">
        <f>'آبان 1400'!T64</f>
        <v>0</v>
      </c>
      <c r="U63" s="138">
        <f>'آبان 1400'!U64</f>
        <v>0</v>
      </c>
      <c r="V63" s="121">
        <f>'آبان 1400'!W64</f>
        <v>0</v>
      </c>
      <c r="W63" s="122">
        <f>'آبان 1400'!X64</f>
        <v>0</v>
      </c>
      <c r="X63" s="370">
        <f>'آبان 1400'!Y64</f>
        <v>0</v>
      </c>
      <c r="Y63" s="370">
        <f>'آبان 1400'!Z64</f>
        <v>0</v>
      </c>
      <c r="Z63" s="139">
        <f>'آبان 1400'!AA64</f>
        <v>1642901</v>
      </c>
      <c r="AA63" s="139">
        <f>'آبان 1400'!AB64</f>
        <v>0</v>
      </c>
      <c r="AB63" s="139">
        <f>'آبان 1400'!AC64</f>
        <v>1642901</v>
      </c>
      <c r="AC63" s="139">
        <f>'آبان 1400'!AD64</f>
        <v>4500000</v>
      </c>
      <c r="AD63" s="139">
        <f>'آبان 1400'!AE64</f>
        <v>6000000</v>
      </c>
      <c r="AE63" s="140">
        <f>'آبان 1400'!AF64</f>
        <v>313644.73636363639</v>
      </c>
      <c r="AF63" s="123">
        <f>'آبان 1400'!AG64</f>
        <v>49287030</v>
      </c>
      <c r="AG63" s="124">
        <f>'آبان 1400'!AH64</f>
        <v>0</v>
      </c>
      <c r="AH63" s="124">
        <f>'آبان 1400'!AI64</f>
        <v>18505039.445454545</v>
      </c>
      <c r="AI63" s="124">
        <f>'آبان 1400'!AJ64</f>
        <v>0</v>
      </c>
      <c r="AJ63" s="124">
        <f>'آبان 1400'!AK64</f>
        <v>4500000</v>
      </c>
      <c r="AK63" s="124">
        <f>'آبان 1400'!AL64</f>
        <v>6000000</v>
      </c>
      <c r="AL63" s="124">
        <f>'آبان 1400'!AM64</f>
        <v>0</v>
      </c>
      <c r="AM63" s="124">
        <f>'آبان 1400'!AN64</f>
        <v>0</v>
      </c>
      <c r="AN63" s="124">
        <f>'آبان 1400'!AO64</f>
        <v>0</v>
      </c>
      <c r="AO63" s="124">
        <f>'آبان 1400'!AP64</f>
        <v>4000000</v>
      </c>
      <c r="AP63" s="124">
        <f>'آبان 1400'!AQ64</f>
        <v>0</v>
      </c>
      <c r="AQ63" s="124">
        <f>'آبان 1400'!AR64</f>
        <v>0</v>
      </c>
      <c r="AR63" s="124">
        <f>'آبان 1400'!AS64</f>
        <v>0</v>
      </c>
      <c r="AS63" s="379">
        <f>'آبان 1400'!AT64</f>
        <v>0</v>
      </c>
      <c r="AT63" s="372">
        <f t="shared" si="1"/>
        <v>82292069.445454538</v>
      </c>
      <c r="AU63" s="174">
        <f>'آبان 1400'!AV64</f>
        <v>62031624.58427272</v>
      </c>
      <c r="AV63" s="142">
        <f>'آبان 1400'!AW64</f>
        <v>82292069.445454538</v>
      </c>
      <c r="AW63" s="143">
        <f t="shared" si="2"/>
        <v>5760444.8611818179</v>
      </c>
      <c r="AX63" s="76">
        <f t="shared" si="3"/>
        <v>2203162.4584272723</v>
      </c>
      <c r="AY63" s="143">
        <f>'آبان 1400'!AZ64</f>
        <v>0</v>
      </c>
      <c r="AZ63" s="143">
        <f>'آبان 1400'!BA64</f>
        <v>0</v>
      </c>
      <c r="BA63" s="143">
        <f>'آبان 1400'!BB64</f>
        <v>0</v>
      </c>
      <c r="BB63" s="143">
        <f>'آبان 1400'!BC64</f>
        <v>0</v>
      </c>
      <c r="BC63" s="143">
        <f>'آبان 1400'!BD64</f>
        <v>0</v>
      </c>
      <c r="BD63" s="143">
        <f>'آبان 1400'!BE64</f>
        <v>0</v>
      </c>
      <c r="BE63" s="143">
        <f>'آبان 1400'!BF64</f>
        <v>0</v>
      </c>
      <c r="BF63" s="144">
        <f t="shared" si="4"/>
        <v>7963607.3196090907</v>
      </c>
      <c r="BG63" s="141">
        <f t="shared" si="5"/>
        <v>74328462</v>
      </c>
      <c r="BH63" s="145">
        <f t="shared" si="6"/>
        <v>82292069.445454538</v>
      </c>
      <c r="BI63" s="410">
        <f t="shared" si="53"/>
        <v>6638737.5</v>
      </c>
      <c r="BJ63" s="146">
        <f t="shared" si="8"/>
        <v>4107252.4999999995</v>
      </c>
      <c r="BK63" s="146">
        <f t="shared" si="9"/>
        <v>1232175.75</v>
      </c>
      <c r="BL63" s="147">
        <f t="shared" si="10"/>
        <v>1120000</v>
      </c>
      <c r="BM63" s="383">
        <v>0</v>
      </c>
      <c r="BN63" s="148">
        <f t="shared" si="11"/>
        <v>95390235.195454538</v>
      </c>
      <c r="BO63" s="149">
        <f t="shared" si="12"/>
        <v>82292069.445454538</v>
      </c>
      <c r="BP63" s="150">
        <f t="shared" si="13"/>
        <v>18927175.972454544</v>
      </c>
      <c r="BQ63" s="151">
        <f t="shared" si="14"/>
        <v>114317411.16790909</v>
      </c>
      <c r="BR63" s="152">
        <f t="shared" si="15"/>
        <v>100800</v>
      </c>
      <c r="BS63" s="148">
        <f t="shared" si="16"/>
        <v>114418211.16790909</v>
      </c>
      <c r="BT63" s="136">
        <v>0</v>
      </c>
      <c r="BU63" s="149">
        <f t="shared" si="17"/>
        <v>9539023.5195454545</v>
      </c>
      <c r="BV63" s="153">
        <f t="shared" si="18"/>
        <v>4769511.7597727273</v>
      </c>
      <c r="BW63" s="134">
        <f t="shared" si="19"/>
        <v>100109675.8885909</v>
      </c>
      <c r="BX63" s="148">
        <f t="shared" si="20"/>
        <v>11978165.75</v>
      </c>
      <c r="BY63" s="135">
        <f t="shared" si="21"/>
        <v>88131510.138590902</v>
      </c>
      <c r="CD63" s="400">
        <f>'آبان 1400'!AU64</f>
        <v>82292069.445454538</v>
      </c>
      <c r="CE63" s="401">
        <f>'آبان 1400'!AV64</f>
        <v>62031624.58427272</v>
      </c>
      <c r="CF63" s="401">
        <f>'آبان 1400'!AW64</f>
        <v>82292069.445454538</v>
      </c>
      <c r="CG63" s="401">
        <f>'آبان 1400'!AX64</f>
        <v>5760444.8611818179</v>
      </c>
      <c r="CH63" s="401">
        <f>'آبان 1400'!AY64</f>
        <v>2203162.4584272723</v>
      </c>
      <c r="CI63" s="401">
        <f>'آبان 1400'!AZ64</f>
        <v>0</v>
      </c>
      <c r="CJ63" s="401">
        <f>'آبان 1400'!BA64</f>
        <v>0</v>
      </c>
      <c r="CK63" s="401">
        <f>'آبان 1400'!BB64</f>
        <v>0</v>
      </c>
      <c r="CL63" s="401">
        <f>'آبان 1400'!BC64</f>
        <v>0</v>
      </c>
      <c r="CM63" s="401">
        <f>'آبان 1400'!BD64</f>
        <v>0</v>
      </c>
      <c r="CN63" s="401">
        <f>'آبان 1400'!BE64</f>
        <v>0</v>
      </c>
      <c r="CO63" s="401">
        <f>'آبان 1400'!BF64</f>
        <v>0</v>
      </c>
      <c r="CP63" s="401">
        <f>'آبان 1400'!BG64</f>
        <v>7963607.3196090907</v>
      </c>
      <c r="CQ63" s="401">
        <f>'آبان 1400'!BH64</f>
        <v>74328462</v>
      </c>
      <c r="CR63" s="401">
        <f t="shared" si="22"/>
        <v>82292069.445454538</v>
      </c>
      <c r="CS63" s="411">
        <f t="shared" si="54"/>
        <v>6638737.5</v>
      </c>
      <c r="CT63" s="400">
        <f t="shared" si="24"/>
        <v>4107252.4999999995</v>
      </c>
      <c r="CU63" s="401">
        <f t="shared" si="25"/>
        <v>1232175.75</v>
      </c>
      <c r="CV63" s="401">
        <f t="shared" si="26"/>
        <v>1120000</v>
      </c>
      <c r="CW63" s="56">
        <v>0</v>
      </c>
      <c r="CX63" s="401">
        <f t="shared" si="27"/>
        <v>95390235.195454538</v>
      </c>
      <c r="CY63" s="401">
        <f t="shared" si="28"/>
        <v>82292069.445454538</v>
      </c>
      <c r="CZ63" s="401">
        <f t="shared" si="29"/>
        <v>18927175.972454544</v>
      </c>
      <c r="DA63" s="401">
        <f t="shared" si="30"/>
        <v>114317411.16790909</v>
      </c>
      <c r="DB63" s="401">
        <f t="shared" si="31"/>
        <v>100800</v>
      </c>
      <c r="DC63" s="401">
        <f t="shared" si="32"/>
        <v>114418211.16790909</v>
      </c>
      <c r="DD63" s="406">
        <v>0</v>
      </c>
      <c r="DE63" s="401">
        <f t="shared" si="33"/>
        <v>9539023.5195454545</v>
      </c>
      <c r="DF63" s="401">
        <f t="shared" si="34"/>
        <v>4769511.7597727273</v>
      </c>
      <c r="DG63" s="401">
        <f t="shared" si="35"/>
        <v>100109675.8885909</v>
      </c>
      <c r="DH63" s="401">
        <f t="shared" si="36"/>
        <v>11978165.75</v>
      </c>
      <c r="DI63" s="401">
        <f t="shared" si="37"/>
        <v>88131510.138590902</v>
      </c>
      <c r="DJ63" s="401">
        <f t="shared" si="38"/>
        <v>0</v>
      </c>
      <c r="DL63" s="409">
        <f t="shared" si="39"/>
        <v>6638737.5</v>
      </c>
      <c r="DM63" s="409">
        <f t="shared" si="40"/>
        <v>0</v>
      </c>
    </row>
    <row r="64" spans="1:117" s="56" customFormat="1" ht="21" x14ac:dyDescent="0.2">
      <c r="A64" s="192">
        <f t="shared" si="0"/>
        <v>2655495</v>
      </c>
      <c r="B64" s="137">
        <f>'آبان 1400'!B65</f>
        <v>59</v>
      </c>
      <c r="C64" s="137">
        <f>'آبان 1400'!C65</f>
        <v>59</v>
      </c>
      <c r="D64" s="137">
        <f>'آبان 1400'!D65</f>
        <v>13092</v>
      </c>
      <c r="E64" s="137" t="str">
        <f>'آبان 1400'!E65</f>
        <v>مهدی</v>
      </c>
      <c r="F64" s="137" t="str">
        <f>'آبان 1400'!F65</f>
        <v>علیشاهی</v>
      </c>
      <c r="G64" s="137" t="str">
        <f>'آبان 1400'!G65</f>
        <v xml:space="preserve">اداری </v>
      </c>
      <c r="H64" s="137" t="str">
        <f>'آبان 1400'!H65</f>
        <v>ش.تهران</v>
      </c>
      <c r="I64" s="137" t="str">
        <f>'آبان 1400'!I65</f>
        <v>124-700-4183808-1</v>
      </c>
      <c r="J64" s="137" t="str">
        <f>'آبان 1400'!J65</f>
        <v>0493441859</v>
      </c>
      <c r="K64" s="137" t="str">
        <f>'آبان 1400'!K65</f>
        <v>0021238587</v>
      </c>
      <c r="L64" s="137" t="str">
        <f>'آبان 1400'!L65</f>
        <v>ش - تهران</v>
      </c>
      <c r="M64" s="137" t="str">
        <f>'آبان 1400'!M65</f>
        <v>اداری-کارشناسی</v>
      </c>
      <c r="N64" s="121">
        <f>'آبان 1400'!N65</f>
        <v>0</v>
      </c>
      <c r="O64" s="120">
        <f>'آبان 1400'!O65</f>
        <v>0</v>
      </c>
      <c r="P64" s="122">
        <f>'آبان 1400'!P65</f>
        <v>0</v>
      </c>
      <c r="Q64" s="362">
        <f>'آبان 1400'!Q65</f>
        <v>30</v>
      </c>
      <c r="R64" s="362">
        <f>'آبان 1400'!R65</f>
        <v>72</v>
      </c>
      <c r="S64" s="362">
        <f>'آبان 1400'!S65</f>
        <v>0</v>
      </c>
      <c r="T64" s="362">
        <f>'آبان 1400'!T65</f>
        <v>0</v>
      </c>
      <c r="U64" s="138">
        <f>'آبان 1400'!U65</f>
        <v>0</v>
      </c>
      <c r="V64" s="121">
        <f>'آبان 1400'!W65</f>
        <v>0</v>
      </c>
      <c r="W64" s="122">
        <f>'آبان 1400'!X65</f>
        <v>0</v>
      </c>
      <c r="X64" s="370">
        <f>'آبان 1400'!Y65</f>
        <v>0</v>
      </c>
      <c r="Y64" s="370">
        <f>'آبان 1400'!Z65</f>
        <v>0</v>
      </c>
      <c r="Z64" s="139">
        <f>'آبان 1400'!AA65</f>
        <v>1477052</v>
      </c>
      <c r="AA64" s="139">
        <f>'آبان 1400'!AB65</f>
        <v>0</v>
      </c>
      <c r="AB64" s="139">
        <f>'آبان 1400'!AC65</f>
        <v>1477052</v>
      </c>
      <c r="AC64" s="139">
        <f>'آبان 1400'!AD65</f>
        <v>4500000</v>
      </c>
      <c r="AD64" s="139">
        <f>'آبان 1400'!AE65</f>
        <v>6000000</v>
      </c>
      <c r="AE64" s="140">
        <f>'آبان 1400'!AF65</f>
        <v>281982.65454545454</v>
      </c>
      <c r="AF64" s="123">
        <f>'آبان 1400'!AG65</f>
        <v>44311560</v>
      </c>
      <c r="AG64" s="124">
        <f>'آبان 1400'!AH65</f>
        <v>0</v>
      </c>
      <c r="AH64" s="124">
        <f>'آبان 1400'!AI65</f>
        <v>20302751.127272725</v>
      </c>
      <c r="AI64" s="124">
        <f>'آبان 1400'!AJ65</f>
        <v>0</v>
      </c>
      <c r="AJ64" s="124">
        <f>'آبان 1400'!AK65</f>
        <v>4500000</v>
      </c>
      <c r="AK64" s="124">
        <f>'آبان 1400'!AL65</f>
        <v>6000000</v>
      </c>
      <c r="AL64" s="124">
        <f>'آبان 1400'!AM65</f>
        <v>0</v>
      </c>
      <c r="AM64" s="124">
        <f>'آبان 1400'!AN65</f>
        <v>0</v>
      </c>
      <c r="AN64" s="124">
        <f>'آبان 1400'!AO65</f>
        <v>0</v>
      </c>
      <c r="AO64" s="124">
        <f>'آبان 1400'!AP65</f>
        <v>3400000</v>
      </c>
      <c r="AP64" s="124">
        <f>'آبان 1400'!AQ65</f>
        <v>0</v>
      </c>
      <c r="AQ64" s="124">
        <f>'آبان 1400'!AR65</f>
        <v>0</v>
      </c>
      <c r="AR64" s="124">
        <f>'آبان 1400'!AS65</f>
        <v>0</v>
      </c>
      <c r="AS64" s="379">
        <f>'آبان 1400'!AT65</f>
        <v>0</v>
      </c>
      <c r="AT64" s="372">
        <f t="shared" si="1"/>
        <v>78514311.127272725</v>
      </c>
      <c r="AU64" s="174">
        <f>'آبان 1400'!AV65</f>
        <v>59118309.348363638</v>
      </c>
      <c r="AV64" s="142">
        <f>'آبان 1400'!AW65</f>
        <v>78514311.127272725</v>
      </c>
      <c r="AW64" s="143">
        <f t="shared" si="2"/>
        <v>5496001.7789090909</v>
      </c>
      <c r="AX64" s="76">
        <f t="shared" si="3"/>
        <v>1911830.9348363639</v>
      </c>
      <c r="AY64" s="143">
        <f>'آبان 1400'!AZ65</f>
        <v>0</v>
      </c>
      <c r="AZ64" s="143">
        <f>'آبان 1400'!BA65</f>
        <v>0</v>
      </c>
      <c r="BA64" s="143">
        <f>'آبان 1400'!BB65</f>
        <v>0</v>
      </c>
      <c r="BB64" s="143">
        <f>'آبان 1400'!BC65</f>
        <v>0</v>
      </c>
      <c r="BC64" s="143">
        <f>'آبان 1400'!BD65</f>
        <v>0</v>
      </c>
      <c r="BD64" s="143">
        <f>'آبان 1400'!BE65</f>
        <v>0</v>
      </c>
      <c r="BE64" s="143">
        <f>'آبان 1400'!BF65</f>
        <v>0</v>
      </c>
      <c r="BF64" s="144">
        <f t="shared" si="4"/>
        <v>7407832.7137454543</v>
      </c>
      <c r="BG64" s="141">
        <f t="shared" si="5"/>
        <v>71106478</v>
      </c>
      <c r="BH64" s="145">
        <f t="shared" si="6"/>
        <v>78514311.127272725</v>
      </c>
      <c r="BI64" s="410">
        <f t="shared" si="53"/>
        <v>6638737.5</v>
      </c>
      <c r="BJ64" s="146">
        <f t="shared" si="8"/>
        <v>3692630</v>
      </c>
      <c r="BK64" s="146">
        <f t="shared" si="9"/>
        <v>1107789</v>
      </c>
      <c r="BL64" s="147">
        <f t="shared" si="10"/>
        <v>1120000</v>
      </c>
      <c r="BM64" s="383">
        <v>0</v>
      </c>
      <c r="BN64" s="148">
        <f t="shared" si="11"/>
        <v>91073467.627272725</v>
      </c>
      <c r="BO64" s="149">
        <f t="shared" si="12"/>
        <v>78514311.127272725</v>
      </c>
      <c r="BP64" s="150">
        <f t="shared" si="13"/>
        <v>18058291.559272729</v>
      </c>
      <c r="BQ64" s="151">
        <f t="shared" si="14"/>
        <v>109131759.18654546</v>
      </c>
      <c r="BR64" s="152">
        <f t="shared" si="15"/>
        <v>100800</v>
      </c>
      <c r="BS64" s="148">
        <f t="shared" si="16"/>
        <v>109232559.18654546</v>
      </c>
      <c r="BT64" s="136">
        <v>0</v>
      </c>
      <c r="BU64" s="149">
        <f t="shared" si="17"/>
        <v>9107346.7627272736</v>
      </c>
      <c r="BV64" s="153">
        <f t="shared" si="18"/>
        <v>4553673.3813636368</v>
      </c>
      <c r="BW64" s="134">
        <f t="shared" si="19"/>
        <v>95571539.042454556</v>
      </c>
      <c r="BX64" s="148">
        <f t="shared" si="20"/>
        <v>11439156.5</v>
      </c>
      <c r="BY64" s="135">
        <f t="shared" si="21"/>
        <v>84132382.542454556</v>
      </c>
      <c r="CD64" s="400">
        <f>'آبان 1400'!AU65</f>
        <v>78514311.127272725</v>
      </c>
      <c r="CE64" s="401">
        <f>'آبان 1400'!AV65</f>
        <v>59118309.348363638</v>
      </c>
      <c r="CF64" s="401">
        <f>'آبان 1400'!AW65</f>
        <v>78514311.127272725</v>
      </c>
      <c r="CG64" s="401">
        <f>'آبان 1400'!AX65</f>
        <v>5496001.7789090909</v>
      </c>
      <c r="CH64" s="401">
        <f>'آبان 1400'!AY65</f>
        <v>1911830.9348363639</v>
      </c>
      <c r="CI64" s="401">
        <f>'آبان 1400'!AZ65</f>
        <v>0</v>
      </c>
      <c r="CJ64" s="401">
        <f>'آبان 1400'!BA65</f>
        <v>0</v>
      </c>
      <c r="CK64" s="401">
        <f>'آبان 1400'!BB65</f>
        <v>0</v>
      </c>
      <c r="CL64" s="401">
        <f>'آبان 1400'!BC65</f>
        <v>0</v>
      </c>
      <c r="CM64" s="401">
        <f>'آبان 1400'!BD65</f>
        <v>0</v>
      </c>
      <c r="CN64" s="401">
        <f>'آبان 1400'!BE65</f>
        <v>0</v>
      </c>
      <c r="CO64" s="401">
        <f>'آبان 1400'!BF65</f>
        <v>0</v>
      </c>
      <c r="CP64" s="401">
        <f>'آبان 1400'!BG65</f>
        <v>7407832.7137454543</v>
      </c>
      <c r="CQ64" s="401">
        <f>'آبان 1400'!BH65</f>
        <v>71106478</v>
      </c>
      <c r="CR64" s="401">
        <f t="shared" si="22"/>
        <v>78514311.127272725</v>
      </c>
      <c r="CS64" s="411">
        <f t="shared" si="54"/>
        <v>6638737.5</v>
      </c>
      <c r="CT64" s="400">
        <f t="shared" si="24"/>
        <v>3692630</v>
      </c>
      <c r="CU64" s="401">
        <f t="shared" si="25"/>
        <v>1107789</v>
      </c>
      <c r="CV64" s="401">
        <f t="shared" si="26"/>
        <v>1120000</v>
      </c>
      <c r="CW64" s="56">
        <v>0</v>
      </c>
      <c r="CX64" s="401">
        <f t="shared" si="27"/>
        <v>91073467.627272725</v>
      </c>
      <c r="CY64" s="401">
        <f t="shared" si="28"/>
        <v>78514311.127272725</v>
      </c>
      <c r="CZ64" s="401">
        <f t="shared" si="29"/>
        <v>18058291.559272729</v>
      </c>
      <c r="DA64" s="401">
        <f t="shared" si="30"/>
        <v>109131759.18654546</v>
      </c>
      <c r="DB64" s="401">
        <f t="shared" si="31"/>
        <v>100800</v>
      </c>
      <c r="DC64" s="401">
        <f t="shared" si="32"/>
        <v>109232559.18654546</v>
      </c>
      <c r="DD64" s="406">
        <v>0</v>
      </c>
      <c r="DE64" s="401">
        <f t="shared" si="33"/>
        <v>9107346.7627272736</v>
      </c>
      <c r="DF64" s="401">
        <f t="shared" si="34"/>
        <v>4553673.3813636368</v>
      </c>
      <c r="DG64" s="401">
        <f t="shared" si="35"/>
        <v>95571539.042454556</v>
      </c>
      <c r="DH64" s="401">
        <f t="shared" si="36"/>
        <v>11439156.5</v>
      </c>
      <c r="DI64" s="401">
        <f t="shared" si="37"/>
        <v>84132382.542454556</v>
      </c>
      <c r="DJ64" s="401">
        <f t="shared" si="38"/>
        <v>0</v>
      </c>
      <c r="DL64" s="409">
        <f t="shared" si="39"/>
        <v>6638737.5</v>
      </c>
      <c r="DM64" s="409">
        <f t="shared" si="40"/>
        <v>0</v>
      </c>
    </row>
    <row r="65" spans="1:117" s="56" customFormat="1" ht="21" x14ac:dyDescent="0.2">
      <c r="A65" s="192">
        <f t="shared" si="0"/>
        <v>2655495</v>
      </c>
      <c r="B65" s="137">
        <f>'آبان 1400'!B66</f>
        <v>60</v>
      </c>
      <c r="C65" s="137">
        <f>'آبان 1400'!C66</f>
        <v>60</v>
      </c>
      <c r="D65" s="137">
        <f>'آبان 1400'!D66</f>
        <v>13104</v>
      </c>
      <c r="E65" s="137" t="str">
        <f>'آبان 1400'!E66</f>
        <v>امیرحسین</v>
      </c>
      <c r="F65" s="137" t="str">
        <f>'آبان 1400'!F66</f>
        <v>کوزه گر</v>
      </c>
      <c r="G65" s="137" t="str">
        <f>'آبان 1400'!G66</f>
        <v xml:space="preserve">اداری </v>
      </c>
      <c r="H65" s="137" t="str">
        <f>'آبان 1400'!H66</f>
        <v>ش.تهران</v>
      </c>
      <c r="I65" s="137" t="str">
        <f>'آبان 1400'!I66</f>
        <v>124-700-4175538-1</v>
      </c>
      <c r="J65" s="137" t="str">
        <f>'آبان 1400'!J66</f>
        <v>2270087951</v>
      </c>
      <c r="K65" s="137" t="str">
        <f>'آبان 1400'!K66</f>
        <v>0029065963</v>
      </c>
      <c r="L65" s="137" t="str">
        <f>'آبان 1400'!L66</f>
        <v>ش - تهران</v>
      </c>
      <c r="M65" s="137" t="str">
        <f>'آبان 1400'!M66</f>
        <v>اداری-کارشناسی</v>
      </c>
      <c r="N65" s="121">
        <f>'آبان 1400'!N66</f>
        <v>0</v>
      </c>
      <c r="O65" s="120">
        <f>'آبان 1400'!O66</f>
        <v>0</v>
      </c>
      <c r="P65" s="122">
        <f>'آبان 1400'!P66</f>
        <v>0</v>
      </c>
      <c r="Q65" s="362">
        <f>'آبان 1400'!Q66</f>
        <v>30</v>
      </c>
      <c r="R65" s="362">
        <f>'آبان 1400'!R66</f>
        <v>32</v>
      </c>
      <c r="S65" s="362">
        <f>'آبان 1400'!S66</f>
        <v>0</v>
      </c>
      <c r="T65" s="362">
        <f>'آبان 1400'!T66</f>
        <v>0</v>
      </c>
      <c r="U65" s="138">
        <f>'آبان 1400'!U66</f>
        <v>0</v>
      </c>
      <c r="V65" s="121">
        <f>'آبان 1400'!W66</f>
        <v>0</v>
      </c>
      <c r="W65" s="122">
        <f>'آبان 1400'!X66</f>
        <v>0</v>
      </c>
      <c r="X65" s="370">
        <f>'آبان 1400'!Y66</f>
        <v>0</v>
      </c>
      <c r="Y65" s="370">
        <f>'آبان 1400'!Z66</f>
        <v>0</v>
      </c>
      <c r="Z65" s="139">
        <f>'آبان 1400'!AA66</f>
        <v>1477052</v>
      </c>
      <c r="AA65" s="139">
        <f>'آبان 1400'!AB66</f>
        <v>0</v>
      </c>
      <c r="AB65" s="139">
        <f>'آبان 1400'!AC66</f>
        <v>1477052</v>
      </c>
      <c r="AC65" s="139">
        <f>'آبان 1400'!AD66</f>
        <v>4500000</v>
      </c>
      <c r="AD65" s="139">
        <f>'آبان 1400'!AE66</f>
        <v>6000000</v>
      </c>
      <c r="AE65" s="140">
        <f>'آبان 1400'!AF66</f>
        <v>281982.65454545454</v>
      </c>
      <c r="AF65" s="123">
        <f>'آبان 1400'!AG66</f>
        <v>44311560</v>
      </c>
      <c r="AG65" s="124">
        <f>'آبان 1400'!AH66</f>
        <v>0</v>
      </c>
      <c r="AH65" s="124">
        <f>'آبان 1400'!AI66</f>
        <v>9023444.9454545453</v>
      </c>
      <c r="AI65" s="124">
        <f>'آبان 1400'!AJ66</f>
        <v>0</v>
      </c>
      <c r="AJ65" s="124">
        <f>'آبان 1400'!AK66</f>
        <v>4500000</v>
      </c>
      <c r="AK65" s="124">
        <f>'آبان 1400'!AL66</f>
        <v>6000000</v>
      </c>
      <c r="AL65" s="124">
        <f>'آبان 1400'!AM66</f>
        <v>0</v>
      </c>
      <c r="AM65" s="124">
        <f>'آبان 1400'!AN66</f>
        <v>0</v>
      </c>
      <c r="AN65" s="124">
        <f>'آبان 1400'!AO66</f>
        <v>0</v>
      </c>
      <c r="AO65" s="124">
        <f>'آبان 1400'!AP66</f>
        <v>3600000</v>
      </c>
      <c r="AP65" s="124">
        <f>'آبان 1400'!AQ66</f>
        <v>0</v>
      </c>
      <c r="AQ65" s="124">
        <f>'آبان 1400'!AR66</f>
        <v>0</v>
      </c>
      <c r="AR65" s="124">
        <f>'آبان 1400'!AS66</f>
        <v>0</v>
      </c>
      <c r="AS65" s="379">
        <f>'آبان 1400'!AT66</f>
        <v>0</v>
      </c>
      <c r="AT65" s="372">
        <f t="shared" si="1"/>
        <v>67435004.945454538</v>
      </c>
      <c r="AU65" s="174">
        <f>'آبان 1400'!AV66</f>
        <v>48614554.599272721</v>
      </c>
      <c r="AV65" s="142">
        <f>'آبان 1400'!AW66</f>
        <v>67435004.945454538</v>
      </c>
      <c r="AW65" s="143">
        <f t="shared" si="2"/>
        <v>4720450.3461818183</v>
      </c>
      <c r="AX65" s="76">
        <f t="shared" si="3"/>
        <v>861455.45992727205</v>
      </c>
      <c r="AY65" s="143">
        <f>'آبان 1400'!AZ66</f>
        <v>0</v>
      </c>
      <c r="AZ65" s="143">
        <f>'آبان 1400'!BA66</f>
        <v>0</v>
      </c>
      <c r="BA65" s="143">
        <f>'آبان 1400'!BB66</f>
        <v>0</v>
      </c>
      <c r="BB65" s="143">
        <f>'آبان 1400'!BC66</f>
        <v>0</v>
      </c>
      <c r="BC65" s="143">
        <f>'آبان 1400'!BD66</f>
        <v>0</v>
      </c>
      <c r="BD65" s="143">
        <f>'آبان 1400'!BE66</f>
        <v>0</v>
      </c>
      <c r="BE65" s="143">
        <f>'آبان 1400'!BF66</f>
        <v>0</v>
      </c>
      <c r="BF65" s="144">
        <f t="shared" si="4"/>
        <v>5581905.8061090903</v>
      </c>
      <c r="BG65" s="141">
        <f t="shared" si="5"/>
        <v>61853099</v>
      </c>
      <c r="BH65" s="145">
        <f t="shared" si="6"/>
        <v>67435004.945454538</v>
      </c>
      <c r="BI65" s="410">
        <f t="shared" si="53"/>
        <v>6638737.5</v>
      </c>
      <c r="BJ65" s="146">
        <f t="shared" si="8"/>
        <v>3692630</v>
      </c>
      <c r="BK65" s="146">
        <f t="shared" si="9"/>
        <v>1107789</v>
      </c>
      <c r="BL65" s="147">
        <f t="shared" si="10"/>
        <v>1120000</v>
      </c>
      <c r="BM65" s="383">
        <v>0</v>
      </c>
      <c r="BN65" s="148">
        <f t="shared" si="11"/>
        <v>79994161.445454538</v>
      </c>
      <c r="BO65" s="149">
        <f t="shared" si="12"/>
        <v>67435004.945454538</v>
      </c>
      <c r="BP65" s="150">
        <f t="shared" si="13"/>
        <v>15510051.137454545</v>
      </c>
      <c r="BQ65" s="151">
        <f t="shared" si="14"/>
        <v>95504212.582909077</v>
      </c>
      <c r="BR65" s="152">
        <f t="shared" si="15"/>
        <v>100800</v>
      </c>
      <c r="BS65" s="148">
        <f t="shared" si="16"/>
        <v>95605012.582909077</v>
      </c>
      <c r="BT65" s="136">
        <v>0</v>
      </c>
      <c r="BU65" s="149">
        <f t="shared" si="17"/>
        <v>7999416.1445454545</v>
      </c>
      <c r="BV65" s="153">
        <f t="shared" si="18"/>
        <v>3999708.0722727273</v>
      </c>
      <c r="BW65" s="134">
        <f t="shared" si="19"/>
        <v>83605888.366090894</v>
      </c>
      <c r="BX65" s="148">
        <f t="shared" si="20"/>
        <v>11439156.5</v>
      </c>
      <c r="BY65" s="135">
        <f t="shared" si="21"/>
        <v>72166731.866090894</v>
      </c>
      <c r="CD65" s="400">
        <f>'آبان 1400'!AU66</f>
        <v>67435004.945454538</v>
      </c>
      <c r="CE65" s="401">
        <f>'آبان 1400'!AV66</f>
        <v>48614554.599272721</v>
      </c>
      <c r="CF65" s="401">
        <f>'آبان 1400'!AW66</f>
        <v>67435004.945454538</v>
      </c>
      <c r="CG65" s="401">
        <f>'آبان 1400'!AX66</f>
        <v>4720450.3461818183</v>
      </c>
      <c r="CH65" s="401">
        <f>'آبان 1400'!AY66</f>
        <v>861455.45992727205</v>
      </c>
      <c r="CI65" s="401">
        <f>'آبان 1400'!AZ66</f>
        <v>0</v>
      </c>
      <c r="CJ65" s="401">
        <f>'آبان 1400'!BA66</f>
        <v>0</v>
      </c>
      <c r="CK65" s="401">
        <f>'آبان 1400'!BB66</f>
        <v>0</v>
      </c>
      <c r="CL65" s="401">
        <f>'آبان 1400'!BC66</f>
        <v>0</v>
      </c>
      <c r="CM65" s="401">
        <f>'آبان 1400'!BD66</f>
        <v>0</v>
      </c>
      <c r="CN65" s="401">
        <f>'آبان 1400'!BE66</f>
        <v>0</v>
      </c>
      <c r="CO65" s="401">
        <f>'آبان 1400'!BF66</f>
        <v>0</v>
      </c>
      <c r="CP65" s="401">
        <f>'آبان 1400'!BG66</f>
        <v>5581905.8061090903</v>
      </c>
      <c r="CQ65" s="401">
        <f>'آبان 1400'!BH66</f>
        <v>61853099</v>
      </c>
      <c r="CR65" s="401">
        <f t="shared" si="22"/>
        <v>67435004.945454538</v>
      </c>
      <c r="CS65" s="411">
        <f t="shared" si="54"/>
        <v>6638737.5</v>
      </c>
      <c r="CT65" s="400">
        <f t="shared" si="24"/>
        <v>3692630</v>
      </c>
      <c r="CU65" s="401">
        <f t="shared" si="25"/>
        <v>1107789</v>
      </c>
      <c r="CV65" s="401">
        <f t="shared" si="26"/>
        <v>1120000</v>
      </c>
      <c r="CW65" s="56">
        <v>0</v>
      </c>
      <c r="CX65" s="401">
        <f t="shared" si="27"/>
        <v>79994161.445454538</v>
      </c>
      <c r="CY65" s="401">
        <f t="shared" si="28"/>
        <v>67435004.945454538</v>
      </c>
      <c r="CZ65" s="401">
        <f t="shared" si="29"/>
        <v>15510051.137454545</v>
      </c>
      <c r="DA65" s="401">
        <f t="shared" si="30"/>
        <v>95504212.582909077</v>
      </c>
      <c r="DB65" s="401">
        <f t="shared" si="31"/>
        <v>100800</v>
      </c>
      <c r="DC65" s="401">
        <f t="shared" si="32"/>
        <v>95605012.582909077</v>
      </c>
      <c r="DD65" s="406">
        <v>0</v>
      </c>
      <c r="DE65" s="401">
        <f t="shared" si="33"/>
        <v>7999416.1445454545</v>
      </c>
      <c r="DF65" s="401">
        <f t="shared" si="34"/>
        <v>3999708.0722727273</v>
      </c>
      <c r="DG65" s="401">
        <f t="shared" si="35"/>
        <v>83605888.366090894</v>
      </c>
      <c r="DH65" s="401">
        <f t="shared" si="36"/>
        <v>11439156.5</v>
      </c>
      <c r="DI65" s="401">
        <f t="shared" si="37"/>
        <v>72166731.866090894</v>
      </c>
      <c r="DJ65" s="401">
        <f t="shared" si="38"/>
        <v>0</v>
      </c>
      <c r="DL65" s="409">
        <f t="shared" si="39"/>
        <v>6638737.5</v>
      </c>
      <c r="DM65" s="409">
        <f t="shared" si="40"/>
        <v>0</v>
      </c>
    </row>
    <row r="66" spans="1:117" s="56" customFormat="1" ht="21" x14ac:dyDescent="0.2">
      <c r="A66" s="192">
        <f t="shared" si="0"/>
        <v>2655495</v>
      </c>
      <c r="B66" s="137">
        <f>'آبان 1400'!B67</f>
        <v>61</v>
      </c>
      <c r="C66" s="137">
        <f>'آبان 1400'!C67</f>
        <v>61</v>
      </c>
      <c r="D66" s="137">
        <f>'آبان 1400'!D67</f>
        <v>13095</v>
      </c>
      <c r="E66" s="137" t="str">
        <f>'آبان 1400'!E67</f>
        <v>رضا</v>
      </c>
      <c r="F66" s="137" t="str">
        <f>'آبان 1400'!F67</f>
        <v>خسروی</v>
      </c>
      <c r="G66" s="137" t="str">
        <f>'آبان 1400'!G67</f>
        <v xml:space="preserve">اداری </v>
      </c>
      <c r="H66" s="137" t="str">
        <f>'آبان 1400'!H67</f>
        <v>ش.تهران</v>
      </c>
      <c r="I66" s="137" t="str">
        <f>'آبان 1400'!I67</f>
        <v>124-700-939349-1</v>
      </c>
      <c r="J66" s="137" t="str">
        <f>'آبان 1400'!J67</f>
        <v>0640507069</v>
      </c>
      <c r="K66" s="137" t="str">
        <f>'آبان 1400'!K67</f>
        <v>0022601927</v>
      </c>
      <c r="L66" s="137" t="str">
        <f>'آبان 1400'!L67</f>
        <v>ش - تهران</v>
      </c>
      <c r="M66" s="137" t="str">
        <f>'آبان 1400'!M67</f>
        <v>اداری-کارشناسی</v>
      </c>
      <c r="N66" s="121">
        <f>'آبان 1400'!N67</f>
        <v>0</v>
      </c>
      <c r="O66" s="120">
        <f>'آبان 1400'!O67</f>
        <v>0</v>
      </c>
      <c r="P66" s="122">
        <f>'آبان 1400'!P67</f>
        <v>0</v>
      </c>
      <c r="Q66" s="362">
        <f>'آبان 1400'!Q67</f>
        <v>30</v>
      </c>
      <c r="R66" s="362">
        <f>'آبان 1400'!R67</f>
        <v>93</v>
      </c>
      <c r="S66" s="362">
        <f>'آبان 1400'!S67</f>
        <v>0</v>
      </c>
      <c r="T66" s="362">
        <f>'آبان 1400'!T67</f>
        <v>0</v>
      </c>
      <c r="U66" s="138">
        <f>'آبان 1400'!U67</f>
        <v>0</v>
      </c>
      <c r="V66" s="121">
        <f>'آبان 1400'!W67</f>
        <v>0</v>
      </c>
      <c r="W66" s="122">
        <f>'آبان 1400'!X67</f>
        <v>0</v>
      </c>
      <c r="X66" s="370">
        <f>'آبان 1400'!Y67</f>
        <v>0</v>
      </c>
      <c r="Y66" s="370">
        <f>'آبان 1400'!Z67</f>
        <v>0</v>
      </c>
      <c r="Z66" s="139">
        <f>'آبان 1400'!AA67</f>
        <v>1477052</v>
      </c>
      <c r="AA66" s="139">
        <f>'آبان 1400'!AB67</f>
        <v>0</v>
      </c>
      <c r="AB66" s="139">
        <f>'آبان 1400'!AC67</f>
        <v>1477052</v>
      </c>
      <c r="AC66" s="139">
        <f>'آبان 1400'!AD67</f>
        <v>4500000</v>
      </c>
      <c r="AD66" s="139">
        <f>'آبان 1400'!AE67</f>
        <v>6000000</v>
      </c>
      <c r="AE66" s="140">
        <f>'آبان 1400'!AF67</f>
        <v>281982.65454545454</v>
      </c>
      <c r="AF66" s="123">
        <f>'آبان 1400'!AG67</f>
        <v>44311560</v>
      </c>
      <c r="AG66" s="124">
        <f>'آبان 1400'!AH67</f>
        <v>0</v>
      </c>
      <c r="AH66" s="124">
        <f>'آبان 1400'!AI67</f>
        <v>26224386.872727271</v>
      </c>
      <c r="AI66" s="124">
        <f>'آبان 1400'!AJ67</f>
        <v>0</v>
      </c>
      <c r="AJ66" s="124">
        <f>'آبان 1400'!AK67</f>
        <v>4500000</v>
      </c>
      <c r="AK66" s="124">
        <f>'آبان 1400'!AL67</f>
        <v>6000000</v>
      </c>
      <c r="AL66" s="124">
        <f>'آبان 1400'!AM67</f>
        <v>0</v>
      </c>
      <c r="AM66" s="124">
        <f>'آبان 1400'!AN67</f>
        <v>0</v>
      </c>
      <c r="AN66" s="124">
        <f>'آبان 1400'!AO67</f>
        <v>0</v>
      </c>
      <c r="AO66" s="124">
        <f>'آبان 1400'!AP67</f>
        <v>3600000</v>
      </c>
      <c r="AP66" s="124">
        <f>'آبان 1400'!AQ67</f>
        <v>0</v>
      </c>
      <c r="AQ66" s="124">
        <f>'آبان 1400'!AR67</f>
        <v>0</v>
      </c>
      <c r="AR66" s="124">
        <f>'آبان 1400'!AS67</f>
        <v>0</v>
      </c>
      <c r="AS66" s="379">
        <f>'آبان 1400'!AT67</f>
        <v>0</v>
      </c>
      <c r="AT66" s="372">
        <f t="shared" si="1"/>
        <v>84635946.872727275</v>
      </c>
      <c r="AU66" s="174">
        <f>'آبان 1400'!AV67</f>
        <v>64611430.591636367</v>
      </c>
      <c r="AV66" s="142">
        <f>'آبان 1400'!AW67</f>
        <v>84635946.872727275</v>
      </c>
      <c r="AW66" s="143">
        <f t="shared" si="2"/>
        <v>5924516.2810909096</v>
      </c>
      <c r="AX66" s="76">
        <f t="shared" si="3"/>
        <v>2461143.059163637</v>
      </c>
      <c r="AY66" s="143">
        <f>'آبان 1400'!AZ67</f>
        <v>0</v>
      </c>
      <c r="AZ66" s="143">
        <f>'آبان 1400'!BA67</f>
        <v>0</v>
      </c>
      <c r="BA66" s="143">
        <f>'آبان 1400'!BB67</f>
        <v>0</v>
      </c>
      <c r="BB66" s="143">
        <f>'آبان 1400'!BC67</f>
        <v>0</v>
      </c>
      <c r="BC66" s="143">
        <f>'آبان 1400'!BD67</f>
        <v>0</v>
      </c>
      <c r="BD66" s="143">
        <f>'آبان 1400'!BE67</f>
        <v>0</v>
      </c>
      <c r="BE66" s="143">
        <f>'آبان 1400'!BF67</f>
        <v>0</v>
      </c>
      <c r="BF66" s="144">
        <f t="shared" si="4"/>
        <v>8385659.3402545471</v>
      </c>
      <c r="BG66" s="141">
        <f t="shared" si="5"/>
        <v>76250287</v>
      </c>
      <c r="BH66" s="145">
        <f t="shared" si="6"/>
        <v>84635946.872727275</v>
      </c>
      <c r="BI66" s="410">
        <f t="shared" si="53"/>
        <v>6638737.5</v>
      </c>
      <c r="BJ66" s="146">
        <f t="shared" si="8"/>
        <v>3692630</v>
      </c>
      <c r="BK66" s="146">
        <f t="shared" si="9"/>
        <v>1107789</v>
      </c>
      <c r="BL66" s="147">
        <f t="shared" si="10"/>
        <v>1120000</v>
      </c>
      <c r="BM66" s="383">
        <v>0</v>
      </c>
      <c r="BN66" s="148">
        <f t="shared" si="11"/>
        <v>97195103.372727275</v>
      </c>
      <c r="BO66" s="149">
        <f t="shared" si="12"/>
        <v>84635946.872727275</v>
      </c>
      <c r="BP66" s="150">
        <f t="shared" si="13"/>
        <v>19466267.780727275</v>
      </c>
      <c r="BQ66" s="151">
        <f t="shared" si="14"/>
        <v>116661371.15345454</v>
      </c>
      <c r="BR66" s="152">
        <f t="shared" si="15"/>
        <v>100800</v>
      </c>
      <c r="BS66" s="148">
        <f t="shared" si="16"/>
        <v>116762171.15345454</v>
      </c>
      <c r="BT66" s="136">
        <v>0</v>
      </c>
      <c r="BU66" s="149">
        <f t="shared" si="17"/>
        <v>9719510.3372727279</v>
      </c>
      <c r="BV66" s="153">
        <f t="shared" si="18"/>
        <v>4859755.1686363639</v>
      </c>
      <c r="BW66" s="134">
        <f t="shared" si="19"/>
        <v>102182905.64754546</v>
      </c>
      <c r="BX66" s="148">
        <f t="shared" si="20"/>
        <v>11439156.5</v>
      </c>
      <c r="BY66" s="135">
        <f t="shared" si="21"/>
        <v>90743749.147545457</v>
      </c>
      <c r="CD66" s="400">
        <f>'آبان 1400'!AU67</f>
        <v>84635946.872727275</v>
      </c>
      <c r="CE66" s="401">
        <f>'آبان 1400'!AV67</f>
        <v>64611430.591636367</v>
      </c>
      <c r="CF66" s="401">
        <f>'آبان 1400'!AW67</f>
        <v>84635946.872727275</v>
      </c>
      <c r="CG66" s="401">
        <f>'آبان 1400'!AX67</f>
        <v>5924516.2810909096</v>
      </c>
      <c r="CH66" s="401">
        <f>'آبان 1400'!AY67</f>
        <v>2461143.059163637</v>
      </c>
      <c r="CI66" s="401">
        <f>'آبان 1400'!AZ67</f>
        <v>0</v>
      </c>
      <c r="CJ66" s="401">
        <f>'آبان 1400'!BA67</f>
        <v>0</v>
      </c>
      <c r="CK66" s="401">
        <f>'آبان 1400'!BB67</f>
        <v>0</v>
      </c>
      <c r="CL66" s="401">
        <f>'آبان 1400'!BC67</f>
        <v>0</v>
      </c>
      <c r="CM66" s="401">
        <f>'آبان 1400'!BD67</f>
        <v>0</v>
      </c>
      <c r="CN66" s="401">
        <f>'آبان 1400'!BE67</f>
        <v>0</v>
      </c>
      <c r="CO66" s="401">
        <f>'آبان 1400'!BF67</f>
        <v>0</v>
      </c>
      <c r="CP66" s="401">
        <f>'آبان 1400'!BG67</f>
        <v>8385659.3402545471</v>
      </c>
      <c r="CQ66" s="401">
        <f>'آبان 1400'!BH67</f>
        <v>76250287</v>
      </c>
      <c r="CR66" s="401">
        <f t="shared" si="22"/>
        <v>84635946.872727275</v>
      </c>
      <c r="CS66" s="411">
        <f t="shared" si="54"/>
        <v>6638737.5</v>
      </c>
      <c r="CT66" s="400">
        <f t="shared" si="24"/>
        <v>3692630</v>
      </c>
      <c r="CU66" s="401">
        <f t="shared" si="25"/>
        <v>1107789</v>
      </c>
      <c r="CV66" s="401">
        <f t="shared" si="26"/>
        <v>1120000</v>
      </c>
      <c r="CW66" s="56">
        <v>0</v>
      </c>
      <c r="CX66" s="401">
        <f t="shared" si="27"/>
        <v>97195103.372727275</v>
      </c>
      <c r="CY66" s="401">
        <f t="shared" si="28"/>
        <v>84635946.872727275</v>
      </c>
      <c r="CZ66" s="401">
        <f t="shared" si="29"/>
        <v>19466267.780727275</v>
      </c>
      <c r="DA66" s="401">
        <f t="shared" si="30"/>
        <v>116661371.15345454</v>
      </c>
      <c r="DB66" s="401">
        <f t="shared" si="31"/>
        <v>100800</v>
      </c>
      <c r="DC66" s="401">
        <f t="shared" si="32"/>
        <v>116762171.15345454</v>
      </c>
      <c r="DD66" s="406">
        <v>0</v>
      </c>
      <c r="DE66" s="401">
        <f t="shared" si="33"/>
        <v>9719510.3372727279</v>
      </c>
      <c r="DF66" s="401">
        <f t="shared" si="34"/>
        <v>4859755.1686363639</v>
      </c>
      <c r="DG66" s="401">
        <f t="shared" si="35"/>
        <v>102182905.64754546</v>
      </c>
      <c r="DH66" s="401">
        <f t="shared" si="36"/>
        <v>11439156.5</v>
      </c>
      <c r="DI66" s="401">
        <f t="shared" si="37"/>
        <v>90743749.147545457</v>
      </c>
      <c r="DJ66" s="401">
        <f t="shared" si="38"/>
        <v>0</v>
      </c>
      <c r="DL66" s="409">
        <f t="shared" si="39"/>
        <v>6638737.5</v>
      </c>
      <c r="DM66" s="409">
        <f t="shared" si="40"/>
        <v>0</v>
      </c>
    </row>
    <row r="67" spans="1:117" s="56" customFormat="1" ht="21" x14ac:dyDescent="0.2">
      <c r="A67" s="192">
        <f t="shared" si="0"/>
        <v>2655495</v>
      </c>
      <c r="B67" s="137">
        <f>'آبان 1400'!B68</f>
        <v>62</v>
      </c>
      <c r="C67" s="137">
        <f>'آبان 1400'!C68</f>
        <v>62</v>
      </c>
      <c r="D67" s="137">
        <f>'آبان 1400'!D68</f>
        <v>13113</v>
      </c>
      <c r="E67" s="137" t="str">
        <f>'آبان 1400'!E68</f>
        <v>جواد</v>
      </c>
      <c r="F67" s="137" t="str">
        <f>'آبان 1400'!F68</f>
        <v>داوری مقدم</v>
      </c>
      <c r="G67" s="137" t="str">
        <f>'آبان 1400'!G68</f>
        <v xml:space="preserve">اداری </v>
      </c>
      <c r="H67" s="137" t="str">
        <f>'آبان 1400'!H68</f>
        <v>ش.تهران</v>
      </c>
      <c r="I67" s="137" t="str">
        <f>'آبان 1400'!I68</f>
        <v>124-700-4173697-1</v>
      </c>
      <c r="J67" s="137" t="str">
        <f>'آبان 1400'!J68</f>
        <v>0410009768</v>
      </c>
      <c r="K67" s="137" t="str">
        <f>'آبان 1400'!K68</f>
        <v>0022173370</v>
      </c>
      <c r="L67" s="137" t="str">
        <f>'آبان 1400'!L68</f>
        <v>ش - تهران</v>
      </c>
      <c r="M67" s="137" t="str">
        <f>'آبان 1400'!M68</f>
        <v>اداری-کارشناسی</v>
      </c>
      <c r="N67" s="121">
        <f>'آبان 1400'!N68</f>
        <v>0</v>
      </c>
      <c r="O67" s="120">
        <f>'آبان 1400'!O68</f>
        <v>0</v>
      </c>
      <c r="P67" s="122">
        <f>'آبان 1400'!P68</f>
        <v>0</v>
      </c>
      <c r="Q67" s="362">
        <f>'آبان 1400'!Q68</f>
        <v>30</v>
      </c>
      <c r="R67" s="362">
        <f>'آبان 1400'!R68</f>
        <v>38</v>
      </c>
      <c r="S67" s="362">
        <f>'آبان 1400'!S68</f>
        <v>0</v>
      </c>
      <c r="T67" s="362">
        <f>'آبان 1400'!T68</f>
        <v>0</v>
      </c>
      <c r="U67" s="138">
        <f>'آبان 1400'!U68</f>
        <v>0</v>
      </c>
      <c r="V67" s="121">
        <f>'آبان 1400'!W68</f>
        <v>0</v>
      </c>
      <c r="W67" s="122">
        <f>'آبان 1400'!X68</f>
        <v>0</v>
      </c>
      <c r="X67" s="370">
        <f>'آبان 1400'!Y68</f>
        <v>0</v>
      </c>
      <c r="Y67" s="370">
        <f>'آبان 1400'!Z68</f>
        <v>0</v>
      </c>
      <c r="Z67" s="139">
        <f>'آبان 1400'!AA68</f>
        <v>1477052</v>
      </c>
      <c r="AA67" s="139">
        <f>'آبان 1400'!AB68</f>
        <v>0</v>
      </c>
      <c r="AB67" s="139">
        <f>'آبان 1400'!AC68</f>
        <v>1477052</v>
      </c>
      <c r="AC67" s="139">
        <f>'آبان 1400'!AD68</f>
        <v>4500000</v>
      </c>
      <c r="AD67" s="139">
        <f>'آبان 1400'!AE68</f>
        <v>6000000</v>
      </c>
      <c r="AE67" s="140">
        <f>'آبان 1400'!AF68</f>
        <v>281982.65454545454</v>
      </c>
      <c r="AF67" s="123">
        <f>'آبان 1400'!AG68</f>
        <v>44311560</v>
      </c>
      <c r="AG67" s="124">
        <f>'آبان 1400'!AH68</f>
        <v>0</v>
      </c>
      <c r="AH67" s="124">
        <f>'آبان 1400'!AI68</f>
        <v>10715340.872727273</v>
      </c>
      <c r="AI67" s="124">
        <f>'آبان 1400'!AJ68</f>
        <v>0</v>
      </c>
      <c r="AJ67" s="124">
        <f>'آبان 1400'!AK68</f>
        <v>4500000</v>
      </c>
      <c r="AK67" s="124">
        <f>'آبان 1400'!AL68</f>
        <v>6000000</v>
      </c>
      <c r="AL67" s="124">
        <f>'آبان 1400'!AM68</f>
        <v>0</v>
      </c>
      <c r="AM67" s="124">
        <f>'آبان 1400'!AN68</f>
        <v>0</v>
      </c>
      <c r="AN67" s="124">
        <f>'آبان 1400'!AO68</f>
        <v>0</v>
      </c>
      <c r="AO67" s="124">
        <f>'آبان 1400'!AP68</f>
        <v>2400000</v>
      </c>
      <c r="AP67" s="124">
        <f>'آبان 1400'!AQ68</f>
        <v>0</v>
      </c>
      <c r="AQ67" s="124">
        <f>'آبان 1400'!AR68</f>
        <v>0</v>
      </c>
      <c r="AR67" s="124">
        <f>'آبان 1400'!AS68</f>
        <v>0</v>
      </c>
      <c r="AS67" s="379">
        <f>'آبان 1400'!AT68</f>
        <v>0</v>
      </c>
      <c r="AT67" s="372">
        <f t="shared" si="1"/>
        <v>67926900.872727275</v>
      </c>
      <c r="AU67" s="174">
        <f>'آبان 1400'!AV68</f>
        <v>50272017.811636366</v>
      </c>
      <c r="AV67" s="142">
        <f>'آبان 1400'!AW68</f>
        <v>67926900.872727275</v>
      </c>
      <c r="AW67" s="143">
        <f t="shared" si="2"/>
        <v>4754883.0610909099</v>
      </c>
      <c r="AX67" s="76">
        <f t="shared" si="3"/>
        <v>1027201.7811636366</v>
      </c>
      <c r="AY67" s="143">
        <f>'آبان 1400'!AZ68</f>
        <v>0</v>
      </c>
      <c r="AZ67" s="143">
        <f>'آبان 1400'!BA68</f>
        <v>0</v>
      </c>
      <c r="BA67" s="143">
        <f>'آبان 1400'!BB68</f>
        <v>0</v>
      </c>
      <c r="BB67" s="143">
        <f>'آبان 1400'!BC68</f>
        <v>0</v>
      </c>
      <c r="BC67" s="143">
        <f>'آبان 1400'!BD68</f>
        <v>0</v>
      </c>
      <c r="BD67" s="143">
        <f>'آبان 1400'!BE68</f>
        <v>0</v>
      </c>
      <c r="BE67" s="143">
        <f>'آبان 1400'!BF68</f>
        <v>0</v>
      </c>
      <c r="BF67" s="144">
        <f t="shared" si="4"/>
        <v>5782084.8422545465</v>
      </c>
      <c r="BG67" s="141">
        <f t="shared" si="5"/>
        <v>62144816</v>
      </c>
      <c r="BH67" s="145">
        <f t="shared" si="6"/>
        <v>67926900.872727275</v>
      </c>
      <c r="BI67" s="410">
        <f t="shared" si="53"/>
        <v>6638737.5</v>
      </c>
      <c r="BJ67" s="146">
        <f t="shared" si="8"/>
        <v>3692630</v>
      </c>
      <c r="BK67" s="146">
        <f t="shared" si="9"/>
        <v>1107789</v>
      </c>
      <c r="BL67" s="147">
        <f t="shared" si="10"/>
        <v>1120000</v>
      </c>
      <c r="BM67" s="383">
        <v>0</v>
      </c>
      <c r="BN67" s="148">
        <f t="shared" si="11"/>
        <v>80486057.372727275</v>
      </c>
      <c r="BO67" s="149">
        <f t="shared" si="12"/>
        <v>67926900.872727275</v>
      </c>
      <c r="BP67" s="150">
        <f t="shared" si="13"/>
        <v>15623187.200727275</v>
      </c>
      <c r="BQ67" s="151">
        <f t="shared" si="14"/>
        <v>96109244.573454544</v>
      </c>
      <c r="BR67" s="152">
        <f t="shared" si="15"/>
        <v>100800</v>
      </c>
      <c r="BS67" s="148">
        <f t="shared" si="16"/>
        <v>96210044.573454544</v>
      </c>
      <c r="BT67" s="136">
        <v>0</v>
      </c>
      <c r="BU67" s="149">
        <f t="shared" si="17"/>
        <v>8048605.7372727282</v>
      </c>
      <c r="BV67" s="153">
        <f t="shared" si="18"/>
        <v>4024302.8686363641</v>
      </c>
      <c r="BW67" s="134">
        <f t="shared" si="19"/>
        <v>84137135.96754545</v>
      </c>
      <c r="BX67" s="148">
        <f t="shared" si="20"/>
        <v>11439156.5</v>
      </c>
      <c r="BY67" s="135">
        <f t="shared" si="21"/>
        <v>72697979.46754545</v>
      </c>
      <c r="CD67" s="400">
        <f>'آبان 1400'!AU68</f>
        <v>67926900.872727275</v>
      </c>
      <c r="CE67" s="401">
        <f>'آبان 1400'!AV68</f>
        <v>50272017.811636366</v>
      </c>
      <c r="CF67" s="401">
        <f>'آبان 1400'!AW68</f>
        <v>67926900.872727275</v>
      </c>
      <c r="CG67" s="401">
        <f>'آبان 1400'!AX68</f>
        <v>4754883.0610909099</v>
      </c>
      <c r="CH67" s="401">
        <f>'آبان 1400'!AY68</f>
        <v>1027201.7811636366</v>
      </c>
      <c r="CI67" s="401">
        <f>'آبان 1400'!AZ68</f>
        <v>0</v>
      </c>
      <c r="CJ67" s="401">
        <f>'آبان 1400'!BA68</f>
        <v>0</v>
      </c>
      <c r="CK67" s="401">
        <f>'آبان 1400'!BB68</f>
        <v>0</v>
      </c>
      <c r="CL67" s="401">
        <f>'آبان 1400'!BC68</f>
        <v>0</v>
      </c>
      <c r="CM67" s="401">
        <f>'آبان 1400'!BD68</f>
        <v>0</v>
      </c>
      <c r="CN67" s="401">
        <f>'آبان 1400'!BE68</f>
        <v>0</v>
      </c>
      <c r="CO67" s="401">
        <f>'آبان 1400'!BF68</f>
        <v>0</v>
      </c>
      <c r="CP67" s="401">
        <f>'آبان 1400'!BG68</f>
        <v>5782084.8422545465</v>
      </c>
      <c r="CQ67" s="401">
        <f>'آبان 1400'!BH68</f>
        <v>62144816</v>
      </c>
      <c r="CR67" s="401">
        <f t="shared" si="22"/>
        <v>67926900.872727275</v>
      </c>
      <c r="CS67" s="411">
        <f t="shared" si="54"/>
        <v>6638737.5</v>
      </c>
      <c r="CT67" s="400">
        <f t="shared" si="24"/>
        <v>3692630</v>
      </c>
      <c r="CU67" s="401">
        <f t="shared" si="25"/>
        <v>1107789</v>
      </c>
      <c r="CV67" s="401">
        <f t="shared" si="26"/>
        <v>1120000</v>
      </c>
      <c r="CW67" s="56">
        <v>0</v>
      </c>
      <c r="CX67" s="401">
        <f t="shared" si="27"/>
        <v>80486057.372727275</v>
      </c>
      <c r="CY67" s="401">
        <f t="shared" si="28"/>
        <v>67926900.872727275</v>
      </c>
      <c r="CZ67" s="401">
        <f t="shared" si="29"/>
        <v>15623187.200727275</v>
      </c>
      <c r="DA67" s="401">
        <f t="shared" si="30"/>
        <v>96109244.573454544</v>
      </c>
      <c r="DB67" s="401">
        <f t="shared" si="31"/>
        <v>100800</v>
      </c>
      <c r="DC67" s="401">
        <f t="shared" si="32"/>
        <v>96210044.573454544</v>
      </c>
      <c r="DD67" s="406">
        <v>0</v>
      </c>
      <c r="DE67" s="401">
        <f t="shared" si="33"/>
        <v>8048605.7372727282</v>
      </c>
      <c r="DF67" s="401">
        <f t="shared" si="34"/>
        <v>4024302.8686363641</v>
      </c>
      <c r="DG67" s="401">
        <f t="shared" si="35"/>
        <v>84137135.96754545</v>
      </c>
      <c r="DH67" s="401">
        <f t="shared" si="36"/>
        <v>11439156.5</v>
      </c>
      <c r="DI67" s="401">
        <f t="shared" si="37"/>
        <v>72697979.46754545</v>
      </c>
      <c r="DJ67" s="401">
        <f t="shared" si="38"/>
        <v>0</v>
      </c>
      <c r="DL67" s="409">
        <f t="shared" si="39"/>
        <v>6638737.5</v>
      </c>
      <c r="DM67" s="409">
        <f t="shared" si="40"/>
        <v>0</v>
      </c>
    </row>
    <row r="68" spans="1:117" s="56" customFormat="1" ht="21" x14ac:dyDescent="0.2">
      <c r="A68" s="192">
        <f t="shared" si="0"/>
        <v>2655495</v>
      </c>
      <c r="B68" s="137">
        <f>'آبان 1400'!B69</f>
        <v>63</v>
      </c>
      <c r="C68" s="137">
        <f>'آبان 1400'!C69</f>
        <v>63</v>
      </c>
      <c r="D68" s="137">
        <f>'آبان 1400'!D69</f>
        <v>13093</v>
      </c>
      <c r="E68" s="137" t="str">
        <f>'آبان 1400'!E69</f>
        <v>سید مرتضی</v>
      </c>
      <c r="F68" s="137" t="str">
        <f>'آبان 1400'!F69</f>
        <v>مرعشیان</v>
      </c>
      <c r="G68" s="137" t="str">
        <f>'آبان 1400'!G69</f>
        <v xml:space="preserve">اداری </v>
      </c>
      <c r="H68" s="137" t="str">
        <f>'آبان 1400'!H69</f>
        <v>ش.تهران</v>
      </c>
      <c r="I68" s="137" t="str">
        <f>'آبان 1400'!I69</f>
        <v>124-700-4175243-1</v>
      </c>
      <c r="J68" s="137" t="str">
        <f>'آبان 1400'!J69</f>
        <v>5260083377</v>
      </c>
      <c r="K68" s="137" t="str">
        <f>'آبان 1400'!K69</f>
        <v>0012791299</v>
      </c>
      <c r="L68" s="137" t="str">
        <f>'آبان 1400'!L69</f>
        <v>ش - تهران</v>
      </c>
      <c r="M68" s="137" t="str">
        <f>'آبان 1400'!M69</f>
        <v>اداری-کارشناسی ارشد</v>
      </c>
      <c r="N68" s="121">
        <f>'آبان 1400'!N69</f>
        <v>0</v>
      </c>
      <c r="O68" s="120">
        <f>'آبان 1400'!O69</f>
        <v>0</v>
      </c>
      <c r="P68" s="122">
        <f>'آبان 1400'!P69</f>
        <v>0</v>
      </c>
      <c r="Q68" s="362">
        <f>'آبان 1400'!Q69</f>
        <v>30</v>
      </c>
      <c r="R68" s="362">
        <f>'آبان 1400'!R69</f>
        <v>32</v>
      </c>
      <c r="S68" s="362">
        <f>'آبان 1400'!S69</f>
        <v>0</v>
      </c>
      <c r="T68" s="362">
        <f>'آبان 1400'!T69</f>
        <v>0</v>
      </c>
      <c r="U68" s="138">
        <f>'آبان 1400'!U69</f>
        <v>0</v>
      </c>
      <c r="V68" s="121">
        <f>'آبان 1400'!W69</f>
        <v>0</v>
      </c>
      <c r="W68" s="122">
        <f>'آبان 1400'!X69</f>
        <v>0</v>
      </c>
      <c r="X68" s="370">
        <f>'آبان 1400'!Y69</f>
        <v>0</v>
      </c>
      <c r="Y68" s="370">
        <f>'آبان 1400'!Z69</f>
        <v>0</v>
      </c>
      <c r="Z68" s="139">
        <f>'آبان 1400'!AA69</f>
        <v>1642901</v>
      </c>
      <c r="AA68" s="139">
        <f>'آبان 1400'!AB69</f>
        <v>0</v>
      </c>
      <c r="AB68" s="139">
        <f>'آبان 1400'!AC69</f>
        <v>1642901</v>
      </c>
      <c r="AC68" s="139">
        <f>'آبان 1400'!AD69</f>
        <v>4500000</v>
      </c>
      <c r="AD68" s="139">
        <f>'آبان 1400'!AE69</f>
        <v>6000000</v>
      </c>
      <c r="AE68" s="140">
        <f>'آبان 1400'!AF69</f>
        <v>313644.73636363639</v>
      </c>
      <c r="AF68" s="123">
        <f>'آبان 1400'!AG69</f>
        <v>49287030</v>
      </c>
      <c r="AG68" s="124">
        <f>'آبان 1400'!AH69</f>
        <v>0</v>
      </c>
      <c r="AH68" s="124">
        <f>'آبان 1400'!AI69</f>
        <v>10036631.563636364</v>
      </c>
      <c r="AI68" s="124">
        <f>'آبان 1400'!AJ69</f>
        <v>0</v>
      </c>
      <c r="AJ68" s="124">
        <f>'آبان 1400'!AK69</f>
        <v>4500000</v>
      </c>
      <c r="AK68" s="124">
        <f>'آبان 1400'!AL69</f>
        <v>6000000</v>
      </c>
      <c r="AL68" s="124">
        <f>'آبان 1400'!AM69</f>
        <v>0</v>
      </c>
      <c r="AM68" s="124">
        <f>'آبان 1400'!AN69</f>
        <v>0</v>
      </c>
      <c r="AN68" s="124">
        <f>'آبان 1400'!AO69</f>
        <v>0</v>
      </c>
      <c r="AO68" s="124">
        <f>'آبان 1400'!AP69</f>
        <v>3400000</v>
      </c>
      <c r="AP68" s="124">
        <f>'آبان 1400'!AQ69</f>
        <v>0</v>
      </c>
      <c r="AQ68" s="124">
        <f>'آبان 1400'!AR69</f>
        <v>0</v>
      </c>
      <c r="AR68" s="124">
        <f>'آبان 1400'!AS69</f>
        <v>0</v>
      </c>
      <c r="AS68" s="379">
        <f>'آبان 1400'!AT69</f>
        <v>0</v>
      </c>
      <c r="AT68" s="372">
        <f t="shared" si="1"/>
        <v>73223661.563636363</v>
      </c>
      <c r="AU68" s="174">
        <f>'آبان 1400'!AV69</f>
        <v>54198005.254181817</v>
      </c>
      <c r="AV68" s="142">
        <f>'آبان 1400'!AW69</f>
        <v>73223661.563636363</v>
      </c>
      <c r="AW68" s="143">
        <f t="shared" si="2"/>
        <v>5125656.3094545463</v>
      </c>
      <c r="AX68" s="76">
        <f t="shared" si="3"/>
        <v>1419800.5254181819</v>
      </c>
      <c r="AY68" s="143">
        <f>'آبان 1400'!AZ69</f>
        <v>0</v>
      </c>
      <c r="AZ68" s="143">
        <f>'آبان 1400'!BA69</f>
        <v>0</v>
      </c>
      <c r="BA68" s="143">
        <f>'آبان 1400'!BB69</f>
        <v>0</v>
      </c>
      <c r="BB68" s="143">
        <f>'آبان 1400'!BC69</f>
        <v>0</v>
      </c>
      <c r="BC68" s="143">
        <f>'آبان 1400'!BD69</f>
        <v>0</v>
      </c>
      <c r="BD68" s="143">
        <f>'آبان 1400'!BE69</f>
        <v>0</v>
      </c>
      <c r="BE68" s="143">
        <f>'آبان 1400'!BF69</f>
        <v>0</v>
      </c>
      <c r="BF68" s="144">
        <f t="shared" si="4"/>
        <v>6545456.8348727282</v>
      </c>
      <c r="BG68" s="141">
        <f t="shared" si="5"/>
        <v>66678204</v>
      </c>
      <c r="BH68" s="145">
        <f t="shared" si="6"/>
        <v>73223661.563636363</v>
      </c>
      <c r="BI68" s="410">
        <f t="shared" si="53"/>
        <v>6638737.5</v>
      </c>
      <c r="BJ68" s="146">
        <f t="shared" si="8"/>
        <v>4107252.4999999995</v>
      </c>
      <c r="BK68" s="146">
        <f t="shared" si="9"/>
        <v>1232175.75</v>
      </c>
      <c r="BL68" s="147">
        <f t="shared" si="10"/>
        <v>1120000</v>
      </c>
      <c r="BM68" s="383">
        <v>0</v>
      </c>
      <c r="BN68" s="148">
        <f t="shared" si="11"/>
        <v>86321827.313636363</v>
      </c>
      <c r="BO68" s="149">
        <f t="shared" si="12"/>
        <v>73223661.563636363</v>
      </c>
      <c r="BP68" s="150">
        <f t="shared" si="13"/>
        <v>16841442.159636363</v>
      </c>
      <c r="BQ68" s="151">
        <f t="shared" si="14"/>
        <v>103163269.47327273</v>
      </c>
      <c r="BR68" s="152">
        <f t="shared" si="15"/>
        <v>100800</v>
      </c>
      <c r="BS68" s="148">
        <f t="shared" si="16"/>
        <v>103264069.47327273</v>
      </c>
      <c r="BT68" s="136">
        <v>0</v>
      </c>
      <c r="BU68" s="149">
        <f t="shared" si="17"/>
        <v>8632182.7313636374</v>
      </c>
      <c r="BV68" s="153">
        <f t="shared" si="18"/>
        <v>4316091.3656818187</v>
      </c>
      <c r="BW68" s="134">
        <f t="shared" si="19"/>
        <v>90315795.376227275</v>
      </c>
      <c r="BX68" s="148">
        <f t="shared" si="20"/>
        <v>11978165.75</v>
      </c>
      <c r="BY68" s="135">
        <f t="shared" si="21"/>
        <v>78337629.626227275</v>
      </c>
      <c r="CD68" s="400">
        <f>'آبان 1400'!AU69</f>
        <v>73223661.563636363</v>
      </c>
      <c r="CE68" s="401">
        <f>'آبان 1400'!AV69</f>
        <v>54198005.254181817</v>
      </c>
      <c r="CF68" s="401">
        <f>'آبان 1400'!AW69</f>
        <v>73223661.563636363</v>
      </c>
      <c r="CG68" s="401">
        <f>'آبان 1400'!AX69</f>
        <v>5125656.3094545463</v>
      </c>
      <c r="CH68" s="401">
        <f>'آبان 1400'!AY69</f>
        <v>1419800.5254181819</v>
      </c>
      <c r="CI68" s="401">
        <f>'آبان 1400'!AZ69</f>
        <v>0</v>
      </c>
      <c r="CJ68" s="401">
        <f>'آبان 1400'!BA69</f>
        <v>0</v>
      </c>
      <c r="CK68" s="401">
        <f>'آبان 1400'!BB69</f>
        <v>0</v>
      </c>
      <c r="CL68" s="401">
        <f>'آبان 1400'!BC69</f>
        <v>0</v>
      </c>
      <c r="CM68" s="401">
        <f>'آبان 1400'!BD69</f>
        <v>0</v>
      </c>
      <c r="CN68" s="401">
        <f>'آبان 1400'!BE69</f>
        <v>0</v>
      </c>
      <c r="CO68" s="401">
        <f>'آبان 1400'!BF69</f>
        <v>0</v>
      </c>
      <c r="CP68" s="401">
        <f>'آبان 1400'!BG69</f>
        <v>6545456.8348727282</v>
      </c>
      <c r="CQ68" s="401">
        <f>'آبان 1400'!BH69</f>
        <v>66678204</v>
      </c>
      <c r="CR68" s="401">
        <f t="shared" si="22"/>
        <v>73223661.563636363</v>
      </c>
      <c r="CS68" s="411">
        <f t="shared" si="54"/>
        <v>6638737.5</v>
      </c>
      <c r="CT68" s="400">
        <f t="shared" si="24"/>
        <v>4107252.4999999995</v>
      </c>
      <c r="CU68" s="401">
        <f t="shared" si="25"/>
        <v>1232175.75</v>
      </c>
      <c r="CV68" s="401">
        <f t="shared" si="26"/>
        <v>1120000</v>
      </c>
      <c r="CW68" s="56">
        <v>0</v>
      </c>
      <c r="CX68" s="401">
        <f t="shared" si="27"/>
        <v>86321827.313636363</v>
      </c>
      <c r="CY68" s="401">
        <f t="shared" si="28"/>
        <v>73223661.563636363</v>
      </c>
      <c r="CZ68" s="401">
        <f t="shared" si="29"/>
        <v>16841442.159636363</v>
      </c>
      <c r="DA68" s="401">
        <f t="shared" si="30"/>
        <v>103163269.47327273</v>
      </c>
      <c r="DB68" s="401">
        <f t="shared" si="31"/>
        <v>100800</v>
      </c>
      <c r="DC68" s="401">
        <f t="shared" si="32"/>
        <v>103264069.47327273</v>
      </c>
      <c r="DD68" s="406">
        <v>0</v>
      </c>
      <c r="DE68" s="401">
        <f t="shared" si="33"/>
        <v>8632182.7313636374</v>
      </c>
      <c r="DF68" s="401">
        <f t="shared" si="34"/>
        <v>4316091.3656818187</v>
      </c>
      <c r="DG68" s="401">
        <f t="shared" si="35"/>
        <v>90315795.376227275</v>
      </c>
      <c r="DH68" s="401">
        <f t="shared" si="36"/>
        <v>11978165.75</v>
      </c>
      <c r="DI68" s="401">
        <f t="shared" si="37"/>
        <v>78337629.626227275</v>
      </c>
      <c r="DJ68" s="401">
        <f t="shared" si="38"/>
        <v>0</v>
      </c>
      <c r="DL68" s="409">
        <f t="shared" si="39"/>
        <v>6638737.5</v>
      </c>
      <c r="DM68" s="409">
        <f t="shared" si="40"/>
        <v>0</v>
      </c>
    </row>
    <row r="69" spans="1:117" s="56" customFormat="1" ht="21" x14ac:dyDescent="0.2">
      <c r="A69" s="192">
        <f t="shared" si="0"/>
        <v>2655495</v>
      </c>
      <c r="B69" s="137">
        <f>'آبان 1400'!B70</f>
        <v>64</v>
      </c>
      <c r="C69" s="137">
        <f>'آبان 1400'!C70</f>
        <v>64</v>
      </c>
      <c r="D69" s="137">
        <f>'آبان 1400'!D70</f>
        <v>13078</v>
      </c>
      <c r="E69" s="137" t="str">
        <f>'آبان 1400'!E70</f>
        <v xml:space="preserve">محمد مهدی </v>
      </c>
      <c r="F69" s="137" t="str">
        <f>'آبان 1400'!F70</f>
        <v>ساجدی</v>
      </c>
      <c r="G69" s="137" t="str">
        <f>'آبان 1400'!G70</f>
        <v xml:space="preserve">اداری </v>
      </c>
      <c r="H69" s="137" t="str">
        <f>'آبان 1400'!H70</f>
        <v>ش.تهران</v>
      </c>
      <c r="I69" s="137" t="str">
        <f>'آبان 1400'!I70</f>
        <v>390-813-4033293-1</v>
      </c>
      <c r="J69" s="137" t="str">
        <f>'آبان 1400'!J70</f>
        <v>4609942471</v>
      </c>
      <c r="K69" s="137" t="str">
        <f>'آبان 1400'!K70</f>
        <v>0012863690</v>
      </c>
      <c r="L69" s="137" t="str">
        <f>'آبان 1400'!L70</f>
        <v>ش - تهران</v>
      </c>
      <c r="M69" s="137" t="str">
        <f>'آبان 1400'!M70</f>
        <v>اداری-کارشناسی</v>
      </c>
      <c r="N69" s="121">
        <f>'آبان 1400'!N70</f>
        <v>0</v>
      </c>
      <c r="O69" s="120">
        <f>'آبان 1400'!O70</f>
        <v>0</v>
      </c>
      <c r="P69" s="122">
        <f>'آبان 1400'!P70</f>
        <v>0</v>
      </c>
      <c r="Q69" s="362">
        <f>'آبان 1400'!Q70</f>
        <v>30</v>
      </c>
      <c r="R69" s="362">
        <f>'آبان 1400'!R70</f>
        <v>150</v>
      </c>
      <c r="S69" s="362">
        <f>'آبان 1400'!S70</f>
        <v>0</v>
      </c>
      <c r="T69" s="362">
        <f>'آبان 1400'!T70</f>
        <v>0</v>
      </c>
      <c r="U69" s="138">
        <f>'آبان 1400'!U70</f>
        <v>0</v>
      </c>
      <c r="V69" s="121">
        <f>'آبان 1400'!W70</f>
        <v>0</v>
      </c>
      <c r="W69" s="122">
        <f>'آبان 1400'!X70</f>
        <v>0</v>
      </c>
      <c r="X69" s="370">
        <f>'آبان 1400'!Y70</f>
        <v>0</v>
      </c>
      <c r="Y69" s="370">
        <f>'آبان 1400'!Z70</f>
        <v>0</v>
      </c>
      <c r="Z69" s="139">
        <f>'آبان 1400'!AA70</f>
        <v>1477052</v>
      </c>
      <c r="AA69" s="139">
        <f>'آبان 1400'!AB70</f>
        <v>46667</v>
      </c>
      <c r="AB69" s="139">
        <f>'آبان 1400'!AC70</f>
        <v>1523719</v>
      </c>
      <c r="AC69" s="139">
        <f>'آبان 1400'!AD70</f>
        <v>4500000</v>
      </c>
      <c r="AD69" s="139">
        <f>'آبان 1400'!AE70</f>
        <v>6000000</v>
      </c>
      <c r="AE69" s="140">
        <f>'آبان 1400'!AF70</f>
        <v>290891.80909090908</v>
      </c>
      <c r="AF69" s="123">
        <f>'آبان 1400'!AG70</f>
        <v>44311560</v>
      </c>
      <c r="AG69" s="124">
        <f>'آبان 1400'!AH70</f>
        <v>1400010</v>
      </c>
      <c r="AH69" s="124">
        <f>'آبان 1400'!AI70</f>
        <v>43633771.36363636</v>
      </c>
      <c r="AI69" s="124">
        <f>'آبان 1400'!AJ70</f>
        <v>0</v>
      </c>
      <c r="AJ69" s="124">
        <f>'آبان 1400'!AK70</f>
        <v>4500000</v>
      </c>
      <c r="AK69" s="124">
        <f>'آبان 1400'!AL70</f>
        <v>6000000</v>
      </c>
      <c r="AL69" s="124">
        <f>'آبان 1400'!AM70</f>
        <v>0</v>
      </c>
      <c r="AM69" s="124">
        <f>'آبان 1400'!AN70</f>
        <v>0</v>
      </c>
      <c r="AN69" s="124">
        <f>'آبان 1400'!AO70</f>
        <v>0</v>
      </c>
      <c r="AO69" s="124">
        <f>'آبان 1400'!AP70</f>
        <v>4400000</v>
      </c>
      <c r="AP69" s="124">
        <f>'آبان 1400'!AQ70</f>
        <v>0</v>
      </c>
      <c r="AQ69" s="124">
        <f>'آبان 1400'!AR70</f>
        <v>0</v>
      </c>
      <c r="AR69" s="124">
        <f>'آبان 1400'!AS70</f>
        <v>0</v>
      </c>
      <c r="AS69" s="379">
        <f>'آبان 1400'!AT70</f>
        <v>0</v>
      </c>
      <c r="AT69" s="372">
        <f t="shared" si="1"/>
        <v>104245341.36363636</v>
      </c>
      <c r="AU69" s="174">
        <f>'آبان 1400'!AV70</f>
        <v>82048167.468181819</v>
      </c>
      <c r="AV69" s="142">
        <f>'آبان 1400'!AW70</f>
        <v>104245341.36363636</v>
      </c>
      <c r="AW69" s="143">
        <f t="shared" si="2"/>
        <v>7297173.8954545455</v>
      </c>
      <c r="AX69" s="76">
        <f t="shared" si="3"/>
        <v>4307225.1202272726</v>
      </c>
      <c r="AY69" s="143">
        <f>'آبان 1400'!AZ70</f>
        <v>0</v>
      </c>
      <c r="AZ69" s="143">
        <f>'آبان 1400'!BA70</f>
        <v>0</v>
      </c>
      <c r="BA69" s="143">
        <f>'آبان 1400'!BB70</f>
        <v>0</v>
      </c>
      <c r="BB69" s="143">
        <f>'آبان 1400'!BC70</f>
        <v>0</v>
      </c>
      <c r="BC69" s="143">
        <f>'آبان 1400'!BD70</f>
        <v>0</v>
      </c>
      <c r="BD69" s="143">
        <f>'آبان 1400'!BE70</f>
        <v>0</v>
      </c>
      <c r="BE69" s="143">
        <f>'آبان 1400'!BF70</f>
        <v>0</v>
      </c>
      <c r="BF69" s="144">
        <f t="shared" si="4"/>
        <v>11604399.015681818</v>
      </c>
      <c r="BG69" s="141">
        <f t="shared" si="5"/>
        <v>92640942</v>
      </c>
      <c r="BH69" s="145">
        <f t="shared" si="6"/>
        <v>104245341.36363636</v>
      </c>
      <c r="BI69" s="410">
        <f t="shared" si="53"/>
        <v>6638737.5</v>
      </c>
      <c r="BJ69" s="146">
        <f t="shared" si="8"/>
        <v>3809297.5</v>
      </c>
      <c r="BK69" s="146">
        <f t="shared" si="9"/>
        <v>1142789.25</v>
      </c>
      <c r="BL69" s="147">
        <f t="shared" si="10"/>
        <v>1120000</v>
      </c>
      <c r="BM69" s="383">
        <v>0</v>
      </c>
      <c r="BN69" s="148">
        <f t="shared" si="11"/>
        <v>116956165.61363636</v>
      </c>
      <c r="BO69" s="149">
        <f t="shared" si="12"/>
        <v>104245341.36363636</v>
      </c>
      <c r="BP69" s="150">
        <f t="shared" si="13"/>
        <v>23976428.513636366</v>
      </c>
      <c r="BQ69" s="151">
        <f t="shared" si="14"/>
        <v>140932594.12727273</v>
      </c>
      <c r="BR69" s="152">
        <f t="shared" si="15"/>
        <v>100800</v>
      </c>
      <c r="BS69" s="148">
        <f t="shared" si="16"/>
        <v>141033394.12727273</v>
      </c>
      <c r="BT69" s="136">
        <v>0</v>
      </c>
      <c r="BU69" s="149">
        <f t="shared" si="17"/>
        <v>11695616.561363637</v>
      </c>
      <c r="BV69" s="153">
        <f t="shared" si="18"/>
        <v>5847808.2806818187</v>
      </c>
      <c r="BW69" s="134">
        <f t="shared" si="19"/>
        <v>123489969.28522727</v>
      </c>
      <c r="BX69" s="148">
        <f t="shared" si="20"/>
        <v>11590824.25</v>
      </c>
      <c r="BY69" s="135">
        <f t="shared" si="21"/>
        <v>111899145.03522727</v>
      </c>
      <c r="CD69" s="400">
        <f>'آبان 1400'!AU70</f>
        <v>104245341.36363636</v>
      </c>
      <c r="CE69" s="401">
        <f>'آبان 1400'!AV70</f>
        <v>82048167.468181819</v>
      </c>
      <c r="CF69" s="401">
        <f>'آبان 1400'!AW70</f>
        <v>104245341.36363636</v>
      </c>
      <c r="CG69" s="401">
        <f>'آبان 1400'!AX70</f>
        <v>7297173.8954545455</v>
      </c>
      <c r="CH69" s="401">
        <f>'آبان 1400'!AY70</f>
        <v>4307225.1202272726</v>
      </c>
      <c r="CI69" s="401">
        <f>'آبان 1400'!AZ70</f>
        <v>0</v>
      </c>
      <c r="CJ69" s="401">
        <f>'آبان 1400'!BA70</f>
        <v>0</v>
      </c>
      <c r="CK69" s="401">
        <f>'آبان 1400'!BB70</f>
        <v>0</v>
      </c>
      <c r="CL69" s="401">
        <f>'آبان 1400'!BC70</f>
        <v>0</v>
      </c>
      <c r="CM69" s="401">
        <f>'آبان 1400'!BD70</f>
        <v>0</v>
      </c>
      <c r="CN69" s="401">
        <f>'آبان 1400'!BE70</f>
        <v>0</v>
      </c>
      <c r="CO69" s="401">
        <f>'آبان 1400'!BF70</f>
        <v>0</v>
      </c>
      <c r="CP69" s="401">
        <f>'آبان 1400'!BG70</f>
        <v>11604399.015681818</v>
      </c>
      <c r="CQ69" s="401">
        <f>'آبان 1400'!BH70</f>
        <v>92640942</v>
      </c>
      <c r="CR69" s="401">
        <f t="shared" si="22"/>
        <v>104245341.36363636</v>
      </c>
      <c r="CS69" s="411">
        <f t="shared" si="54"/>
        <v>6638737.5</v>
      </c>
      <c r="CT69" s="400">
        <f t="shared" si="24"/>
        <v>3809297.5</v>
      </c>
      <c r="CU69" s="401">
        <f t="shared" si="25"/>
        <v>1142789.25</v>
      </c>
      <c r="CV69" s="401">
        <f t="shared" si="26"/>
        <v>1120000</v>
      </c>
      <c r="CW69" s="56">
        <v>0</v>
      </c>
      <c r="CX69" s="401">
        <f t="shared" si="27"/>
        <v>116956165.61363636</v>
      </c>
      <c r="CY69" s="401">
        <f t="shared" si="28"/>
        <v>104245341.36363636</v>
      </c>
      <c r="CZ69" s="401">
        <f t="shared" si="29"/>
        <v>23976428.513636366</v>
      </c>
      <c r="DA69" s="401">
        <f t="shared" si="30"/>
        <v>140932594.12727273</v>
      </c>
      <c r="DB69" s="401">
        <f t="shared" si="31"/>
        <v>100800</v>
      </c>
      <c r="DC69" s="401">
        <f t="shared" si="32"/>
        <v>141033394.12727273</v>
      </c>
      <c r="DD69" s="406">
        <v>0</v>
      </c>
      <c r="DE69" s="401">
        <f t="shared" si="33"/>
        <v>11695616.561363637</v>
      </c>
      <c r="DF69" s="401">
        <f t="shared" si="34"/>
        <v>5847808.2806818187</v>
      </c>
      <c r="DG69" s="401">
        <f t="shared" si="35"/>
        <v>123489969.28522727</v>
      </c>
      <c r="DH69" s="401">
        <f t="shared" si="36"/>
        <v>11590824.25</v>
      </c>
      <c r="DI69" s="401">
        <f t="shared" si="37"/>
        <v>111899145.03522727</v>
      </c>
      <c r="DJ69" s="401">
        <f t="shared" si="38"/>
        <v>0</v>
      </c>
      <c r="DL69" s="409">
        <f t="shared" si="39"/>
        <v>6638737.5</v>
      </c>
      <c r="DM69" s="409">
        <f t="shared" si="40"/>
        <v>0</v>
      </c>
    </row>
    <row r="70" spans="1:117" s="56" customFormat="1" ht="21" x14ac:dyDescent="0.2">
      <c r="A70" s="192">
        <f t="shared" si="0"/>
        <v>2655495</v>
      </c>
      <c r="B70" s="137">
        <f>'آبان 1400'!B71</f>
        <v>65</v>
      </c>
      <c r="C70" s="137">
        <f>'آبان 1400'!C71</f>
        <v>65</v>
      </c>
      <c r="D70" s="137">
        <f>'آبان 1400'!D71</f>
        <v>13105</v>
      </c>
      <c r="E70" s="137" t="str">
        <f>'آبان 1400'!E71</f>
        <v>نوید</v>
      </c>
      <c r="F70" s="137" t="str">
        <f>'آبان 1400'!F71</f>
        <v>پیشرو</v>
      </c>
      <c r="G70" s="137" t="str">
        <f>'آبان 1400'!G71</f>
        <v xml:space="preserve">اداری </v>
      </c>
      <c r="H70" s="137" t="str">
        <f>'آبان 1400'!H71</f>
        <v>ش.تهران</v>
      </c>
      <c r="I70" s="137" t="str">
        <f>'آبان 1400'!I71</f>
        <v>255-700-4178687-1</v>
      </c>
      <c r="J70" s="137" t="str">
        <f>'آبان 1400'!J71</f>
        <v>0491653751</v>
      </c>
      <c r="K70" s="137" t="str">
        <f>'آبان 1400'!K71</f>
        <v>0021767588</v>
      </c>
      <c r="L70" s="137" t="str">
        <f>'آبان 1400'!L71</f>
        <v>ش - تهران</v>
      </c>
      <c r="M70" s="137" t="str">
        <f>'آبان 1400'!M71</f>
        <v>اداری-کارشناسی ارشد</v>
      </c>
      <c r="N70" s="121">
        <f>'آبان 1400'!N71</f>
        <v>0</v>
      </c>
      <c r="O70" s="120">
        <f>'آبان 1400'!O71</f>
        <v>0</v>
      </c>
      <c r="P70" s="122">
        <f>'آبان 1400'!P71</f>
        <v>0</v>
      </c>
      <c r="Q70" s="362">
        <f>'آبان 1400'!Q71</f>
        <v>30</v>
      </c>
      <c r="R70" s="362">
        <f>'آبان 1400'!R71</f>
        <v>100</v>
      </c>
      <c r="S70" s="362">
        <f>'آبان 1400'!S71</f>
        <v>0</v>
      </c>
      <c r="T70" s="362">
        <f>'آبان 1400'!T71</f>
        <v>0</v>
      </c>
      <c r="U70" s="138">
        <f>'آبان 1400'!U71</f>
        <v>0</v>
      </c>
      <c r="V70" s="121">
        <f>'آبان 1400'!W71</f>
        <v>0</v>
      </c>
      <c r="W70" s="122">
        <f>'آبان 1400'!X71</f>
        <v>0</v>
      </c>
      <c r="X70" s="370">
        <f>'آبان 1400'!Y71</f>
        <v>1</v>
      </c>
      <c r="Y70" s="370">
        <f>'آبان 1400'!Z71</f>
        <v>1</v>
      </c>
      <c r="Z70" s="139">
        <f>'آبان 1400'!AA71</f>
        <v>1642901</v>
      </c>
      <c r="AA70" s="139">
        <f>'آبان 1400'!AB71</f>
        <v>0</v>
      </c>
      <c r="AB70" s="139">
        <f>'آبان 1400'!AC71</f>
        <v>1642901</v>
      </c>
      <c r="AC70" s="139">
        <f>'آبان 1400'!AD71</f>
        <v>4500000</v>
      </c>
      <c r="AD70" s="139">
        <f>'آبان 1400'!AE71</f>
        <v>6000000</v>
      </c>
      <c r="AE70" s="140">
        <f>'آبان 1400'!AF71</f>
        <v>313644.73636363639</v>
      </c>
      <c r="AF70" s="123">
        <f>'آبان 1400'!AG71</f>
        <v>49287030</v>
      </c>
      <c r="AG70" s="124">
        <f>'آبان 1400'!AH71</f>
        <v>0</v>
      </c>
      <c r="AH70" s="124">
        <f>'آبان 1400'!AI71</f>
        <v>31364473.63636364</v>
      </c>
      <c r="AI70" s="124">
        <f>'آبان 1400'!AJ71</f>
        <v>2655495</v>
      </c>
      <c r="AJ70" s="124">
        <f>'آبان 1400'!AK71</f>
        <v>4500000</v>
      </c>
      <c r="AK70" s="124">
        <f>'آبان 1400'!AL71</f>
        <v>6000000</v>
      </c>
      <c r="AL70" s="124">
        <f>'آبان 1400'!AM71</f>
        <v>0</v>
      </c>
      <c r="AM70" s="124">
        <f>'آبان 1400'!AN71</f>
        <v>0</v>
      </c>
      <c r="AN70" s="124">
        <f>'آبان 1400'!AO71</f>
        <v>0</v>
      </c>
      <c r="AO70" s="124">
        <f>'آبان 1400'!AP71</f>
        <v>4000000</v>
      </c>
      <c r="AP70" s="124">
        <f>'آبان 1400'!AQ71</f>
        <v>0</v>
      </c>
      <c r="AQ70" s="124">
        <f>'آبان 1400'!AR71</f>
        <v>0</v>
      </c>
      <c r="AR70" s="124">
        <f>'آبان 1400'!AS71</f>
        <v>0</v>
      </c>
      <c r="AS70" s="379">
        <f>'آبان 1400'!AT71</f>
        <v>0</v>
      </c>
      <c r="AT70" s="372">
        <f t="shared" si="1"/>
        <v>97806998.63636364</v>
      </c>
      <c r="AU70" s="174">
        <f>'آبان 1400'!AV71</f>
        <v>73990898.381818175</v>
      </c>
      <c r="AV70" s="142">
        <f>'آبان 1400'!AW71</f>
        <v>95151503.63636364</v>
      </c>
      <c r="AW70" s="143">
        <f t="shared" si="2"/>
        <v>6660605.2545454558</v>
      </c>
      <c r="AX70" s="76">
        <f t="shared" si="3"/>
        <v>3399089.8381818179</v>
      </c>
      <c r="AY70" s="143">
        <f>'آبان 1400'!AZ71</f>
        <v>0</v>
      </c>
      <c r="AZ70" s="143">
        <f>'آبان 1400'!BA71</f>
        <v>0</v>
      </c>
      <c r="BA70" s="143">
        <f>'آبان 1400'!BB71</f>
        <v>0</v>
      </c>
      <c r="BB70" s="143">
        <f>'آبان 1400'!BC71</f>
        <v>0</v>
      </c>
      <c r="BC70" s="143">
        <f>'آبان 1400'!BD71</f>
        <v>0</v>
      </c>
      <c r="BD70" s="143">
        <f>'آبان 1400'!BE71</f>
        <v>0</v>
      </c>
      <c r="BE70" s="143">
        <f>'آبان 1400'!BF71</f>
        <v>0</v>
      </c>
      <c r="BF70" s="144">
        <f t="shared" si="4"/>
        <v>10059695.092727274</v>
      </c>
      <c r="BG70" s="141">
        <f t="shared" si="5"/>
        <v>87747303</v>
      </c>
      <c r="BH70" s="145">
        <f t="shared" si="6"/>
        <v>97806998.63636364</v>
      </c>
      <c r="BI70" s="410">
        <f t="shared" si="53"/>
        <v>6638737.5</v>
      </c>
      <c r="BJ70" s="146">
        <f t="shared" si="8"/>
        <v>4107252.4999999995</v>
      </c>
      <c r="BK70" s="146">
        <f t="shared" si="9"/>
        <v>1232175.75</v>
      </c>
      <c r="BL70" s="147">
        <f t="shared" si="10"/>
        <v>1120000</v>
      </c>
      <c r="BM70" s="383">
        <v>0</v>
      </c>
      <c r="BN70" s="148">
        <f t="shared" si="11"/>
        <v>110905164.38636364</v>
      </c>
      <c r="BO70" s="149">
        <f t="shared" si="12"/>
        <v>95151503.63636364</v>
      </c>
      <c r="BP70" s="150">
        <f t="shared" si="13"/>
        <v>21884845.83636364</v>
      </c>
      <c r="BQ70" s="151">
        <f t="shared" si="14"/>
        <v>132790010.22272728</v>
      </c>
      <c r="BR70" s="152">
        <f t="shared" si="15"/>
        <v>100800</v>
      </c>
      <c r="BS70" s="148">
        <f t="shared" si="16"/>
        <v>132890810.22272728</v>
      </c>
      <c r="BT70" s="136">
        <v>0</v>
      </c>
      <c r="BU70" s="149">
        <f t="shared" si="17"/>
        <v>11090516.438636364</v>
      </c>
      <c r="BV70" s="153">
        <f t="shared" si="18"/>
        <v>5545258.2193181822</v>
      </c>
      <c r="BW70" s="134">
        <f t="shared" si="19"/>
        <v>116255035.56477274</v>
      </c>
      <c r="BX70" s="148">
        <f t="shared" si="20"/>
        <v>11978165.75</v>
      </c>
      <c r="BY70" s="135">
        <f t="shared" si="21"/>
        <v>104276869.81477274</v>
      </c>
      <c r="CD70" s="400">
        <f>'آبان 1400'!AU71</f>
        <v>97806998.63636364</v>
      </c>
      <c r="CE70" s="401">
        <f>'آبان 1400'!AV71</f>
        <v>73990898.381818175</v>
      </c>
      <c r="CF70" s="401">
        <f>'آبان 1400'!AW71</f>
        <v>95151503.63636364</v>
      </c>
      <c r="CG70" s="401">
        <f>'آبان 1400'!AX71</f>
        <v>6660605.2545454558</v>
      </c>
      <c r="CH70" s="401">
        <f>'آبان 1400'!AY71</f>
        <v>3399089.8381818179</v>
      </c>
      <c r="CI70" s="401">
        <f>'آبان 1400'!AZ71</f>
        <v>0</v>
      </c>
      <c r="CJ70" s="401">
        <f>'آبان 1400'!BA71</f>
        <v>0</v>
      </c>
      <c r="CK70" s="401">
        <f>'آبان 1400'!BB71</f>
        <v>0</v>
      </c>
      <c r="CL70" s="401">
        <f>'آبان 1400'!BC71</f>
        <v>0</v>
      </c>
      <c r="CM70" s="401">
        <f>'آبان 1400'!BD71</f>
        <v>0</v>
      </c>
      <c r="CN70" s="401">
        <f>'آبان 1400'!BE71</f>
        <v>0</v>
      </c>
      <c r="CO70" s="401">
        <f>'آبان 1400'!BF71</f>
        <v>0</v>
      </c>
      <c r="CP70" s="401">
        <f>'آبان 1400'!BG71</f>
        <v>10059695.092727274</v>
      </c>
      <c r="CQ70" s="401">
        <f>'آبان 1400'!BH71</f>
        <v>87747303</v>
      </c>
      <c r="CR70" s="401">
        <f t="shared" si="22"/>
        <v>97806998.63636364</v>
      </c>
      <c r="CS70" s="411">
        <f t="shared" si="54"/>
        <v>6638737.5</v>
      </c>
      <c r="CT70" s="400">
        <f t="shared" si="24"/>
        <v>4107252.4999999995</v>
      </c>
      <c r="CU70" s="401">
        <f t="shared" si="25"/>
        <v>1232175.75</v>
      </c>
      <c r="CV70" s="401">
        <f t="shared" si="26"/>
        <v>1120000</v>
      </c>
      <c r="CW70" s="56">
        <v>0</v>
      </c>
      <c r="CX70" s="401">
        <f t="shared" si="27"/>
        <v>110905164.38636364</v>
      </c>
      <c r="CY70" s="401">
        <f t="shared" si="28"/>
        <v>95151503.63636364</v>
      </c>
      <c r="CZ70" s="401">
        <f t="shared" si="29"/>
        <v>21884845.83636364</v>
      </c>
      <c r="DA70" s="401">
        <f t="shared" si="30"/>
        <v>132790010.22272728</v>
      </c>
      <c r="DB70" s="401">
        <f t="shared" si="31"/>
        <v>100800</v>
      </c>
      <c r="DC70" s="401">
        <f t="shared" si="32"/>
        <v>132890810.22272728</v>
      </c>
      <c r="DD70" s="406">
        <v>0</v>
      </c>
      <c r="DE70" s="401">
        <f t="shared" si="33"/>
        <v>11090516.438636364</v>
      </c>
      <c r="DF70" s="401">
        <f t="shared" si="34"/>
        <v>5545258.2193181822</v>
      </c>
      <c r="DG70" s="401">
        <f t="shared" si="35"/>
        <v>116255035.56477274</v>
      </c>
      <c r="DH70" s="401">
        <f t="shared" si="36"/>
        <v>11978165.75</v>
      </c>
      <c r="DI70" s="401">
        <f t="shared" si="37"/>
        <v>104276869.81477274</v>
      </c>
      <c r="DJ70" s="401">
        <f t="shared" si="38"/>
        <v>0</v>
      </c>
      <c r="DL70" s="409">
        <f t="shared" si="39"/>
        <v>6638737.5</v>
      </c>
      <c r="DM70" s="409">
        <f t="shared" si="40"/>
        <v>0</v>
      </c>
    </row>
    <row r="71" spans="1:117" s="56" customFormat="1" ht="21" x14ac:dyDescent="0.2">
      <c r="A71" s="192">
        <f t="shared" ref="A71:A134" si="55">885165*3</f>
        <v>2655495</v>
      </c>
      <c r="B71" s="137">
        <f>'آبان 1400'!B72</f>
        <v>66</v>
      </c>
      <c r="C71" s="137">
        <f>'آبان 1400'!C72</f>
        <v>66</v>
      </c>
      <c r="D71" s="137">
        <f>'آبان 1400'!D72</f>
        <v>13103</v>
      </c>
      <c r="E71" s="137" t="str">
        <f>'آبان 1400'!E72</f>
        <v xml:space="preserve">حجت </v>
      </c>
      <c r="F71" s="137" t="str">
        <f>'آبان 1400'!F72</f>
        <v>پیران</v>
      </c>
      <c r="G71" s="137" t="str">
        <f>'آبان 1400'!G72</f>
        <v xml:space="preserve">اداری </v>
      </c>
      <c r="H71" s="137" t="str">
        <f>'آبان 1400'!H72</f>
        <v>ش.تهران</v>
      </c>
      <c r="I71" s="137" t="str">
        <f>'آبان 1400'!I72</f>
        <v>119-813-3107485-1</v>
      </c>
      <c r="J71" s="137" t="str">
        <f>'آبان 1400'!J72</f>
        <v>1610162218</v>
      </c>
      <c r="K71" s="137" t="str">
        <f>'آبان 1400'!K72</f>
        <v>0012817111</v>
      </c>
      <c r="L71" s="137" t="str">
        <f>'آبان 1400'!L72</f>
        <v>ش - تهران</v>
      </c>
      <c r="M71" s="137" t="str">
        <f>'آبان 1400'!M72</f>
        <v>اداری-کارشناسی</v>
      </c>
      <c r="N71" s="121">
        <f>'آبان 1400'!N72</f>
        <v>0</v>
      </c>
      <c r="O71" s="120">
        <f>'آبان 1400'!O72</f>
        <v>0</v>
      </c>
      <c r="P71" s="122">
        <f>'آبان 1400'!P72</f>
        <v>0</v>
      </c>
      <c r="Q71" s="362">
        <f>'آبان 1400'!Q72</f>
        <v>30</v>
      </c>
      <c r="R71" s="362">
        <f>'آبان 1400'!R72</f>
        <v>80</v>
      </c>
      <c r="S71" s="362">
        <f>'آبان 1400'!S72</f>
        <v>0</v>
      </c>
      <c r="T71" s="362">
        <f>'آبان 1400'!T72</f>
        <v>0</v>
      </c>
      <c r="U71" s="138">
        <f>'آبان 1400'!U72</f>
        <v>0</v>
      </c>
      <c r="V71" s="121">
        <f>'آبان 1400'!W72</f>
        <v>0</v>
      </c>
      <c r="W71" s="122">
        <f>'آبان 1400'!X72</f>
        <v>0</v>
      </c>
      <c r="X71" s="370">
        <f>'آبان 1400'!Y72</f>
        <v>0</v>
      </c>
      <c r="Y71" s="370">
        <f>'آبان 1400'!Z72</f>
        <v>0</v>
      </c>
      <c r="Z71" s="139">
        <f>'آبان 1400'!AA72</f>
        <v>1477052</v>
      </c>
      <c r="AA71" s="139">
        <f>'آبان 1400'!AB72</f>
        <v>46667</v>
      </c>
      <c r="AB71" s="139">
        <f>'آبان 1400'!AC72</f>
        <v>1523719</v>
      </c>
      <c r="AC71" s="139">
        <f>'آبان 1400'!AD72</f>
        <v>4500000</v>
      </c>
      <c r="AD71" s="139">
        <f>'آبان 1400'!AE72</f>
        <v>6000000</v>
      </c>
      <c r="AE71" s="140">
        <f>'آبان 1400'!AF72</f>
        <v>290891.80909090908</v>
      </c>
      <c r="AF71" s="123">
        <f>'آبان 1400'!AG72</f>
        <v>44311560</v>
      </c>
      <c r="AG71" s="124">
        <f>'آبان 1400'!AH72</f>
        <v>1400010</v>
      </c>
      <c r="AH71" s="124">
        <f>'آبان 1400'!AI72</f>
        <v>23271344.727272727</v>
      </c>
      <c r="AI71" s="124">
        <f>'آبان 1400'!AJ72</f>
        <v>0</v>
      </c>
      <c r="AJ71" s="124">
        <f>'آبان 1400'!AK72</f>
        <v>4500000</v>
      </c>
      <c r="AK71" s="124">
        <f>'آبان 1400'!AL72</f>
        <v>6000000</v>
      </c>
      <c r="AL71" s="124">
        <f>'آبان 1400'!AM72</f>
        <v>0</v>
      </c>
      <c r="AM71" s="124">
        <f>'آبان 1400'!AN72</f>
        <v>0</v>
      </c>
      <c r="AN71" s="124">
        <f>'آبان 1400'!AO72</f>
        <v>0</v>
      </c>
      <c r="AO71" s="124">
        <f>'آبان 1400'!AP72</f>
        <v>4000000</v>
      </c>
      <c r="AP71" s="124">
        <f>'آبان 1400'!AQ72</f>
        <v>0</v>
      </c>
      <c r="AQ71" s="124">
        <f>'آبان 1400'!AR72</f>
        <v>0</v>
      </c>
      <c r="AR71" s="124">
        <f>'آبان 1400'!AS72</f>
        <v>0</v>
      </c>
      <c r="AS71" s="379">
        <f>'آبان 1400'!AT72</f>
        <v>0</v>
      </c>
      <c r="AT71" s="372">
        <f t="shared" ref="AT71:AT134" si="56">SUM(AF71:AS71)</f>
        <v>83482914.727272719</v>
      </c>
      <c r="AU71" s="174">
        <f>'آبان 1400'!AV72</f>
        <v>63139110.696363628</v>
      </c>
      <c r="AV71" s="142">
        <f>'آبان 1400'!AW72</f>
        <v>83482914.727272719</v>
      </c>
      <c r="AW71" s="143">
        <f t="shared" ref="AW71:AW134" si="57">AV71*7%</f>
        <v>5843804.0309090912</v>
      </c>
      <c r="AX71" s="76">
        <f t="shared" ref="AX71:AX134" si="58">IF(AU71&lt;=40000000,0,IF(AND(AU71&gt;40000000,AU71&lt;=80000000),(AU71-40000000)*10%,IF(AND(AU71&gt;80000000,AU71&lt;=120000000),4000000+(AU71-80000000)*15%,IF(AND(AU71&gt;120000000,AU71&lt;=180000000),10000000+(AU71-120000000)*20%,IF(AND(AU71&gt;180000000,AU71&lt;=240000000),22000000+(AU71-180000000)*25%,IF(AND(AU71&gt;240000000,AU71&lt;=320000000),37000000+(AU71-240000000)*30%,61000000+(AU71-320000000)*35%))))))</f>
        <v>2313911.0696363631</v>
      </c>
      <c r="AY71" s="143">
        <f>'آبان 1400'!AZ72</f>
        <v>0</v>
      </c>
      <c r="AZ71" s="143">
        <f>'آبان 1400'!BA72</f>
        <v>0</v>
      </c>
      <c r="BA71" s="143">
        <f>'آبان 1400'!BB72</f>
        <v>0</v>
      </c>
      <c r="BB71" s="143">
        <f>'آبان 1400'!BC72</f>
        <v>0</v>
      </c>
      <c r="BC71" s="143">
        <f>'آبان 1400'!BD72</f>
        <v>0</v>
      </c>
      <c r="BD71" s="143">
        <f>'آبان 1400'!BE72</f>
        <v>0</v>
      </c>
      <c r="BE71" s="143">
        <f>'آبان 1400'!BF72</f>
        <v>0</v>
      </c>
      <c r="BF71" s="144">
        <f t="shared" ref="BF71:BF134" si="59">SUM(AW71:BE71)</f>
        <v>8157715.1005454548</v>
      </c>
      <c r="BG71" s="141">
        <f t="shared" ref="BG71:BG134" si="60">INT(AT71-BF71)</f>
        <v>75325199</v>
      </c>
      <c r="BH71" s="145">
        <f t="shared" ref="BH71:BH134" si="61">SUM(AF71:AS71)</f>
        <v>83482914.727272719</v>
      </c>
      <c r="BI71" s="410">
        <f t="shared" si="53"/>
        <v>6638737.5</v>
      </c>
      <c r="BJ71" s="146">
        <f t="shared" ref="BJ71:BJ134" si="62">(((AB71*30))/12)/30*Q71</f>
        <v>3809297.5</v>
      </c>
      <c r="BK71" s="146">
        <f t="shared" ref="BK71:BK134" si="63">((AB71*9)/12)/30*Q71</f>
        <v>1142789.25</v>
      </c>
      <c r="BL71" s="147">
        <f t="shared" ref="BL71:BL134" si="64">1120000/30*Q71</f>
        <v>1120000</v>
      </c>
      <c r="BM71" s="383">
        <v>0</v>
      </c>
      <c r="BN71" s="148">
        <f t="shared" ref="BN71:BN134" si="65">SUM(BH71:BM71)</f>
        <v>96193738.977272719</v>
      </c>
      <c r="BO71" s="149">
        <f t="shared" ref="BO71:BO134" si="66">AV71</f>
        <v>83482914.727272719</v>
      </c>
      <c r="BP71" s="150">
        <f t="shared" ref="BP71:BP134" si="67">BO71*23%</f>
        <v>19201070.387272727</v>
      </c>
      <c r="BQ71" s="151">
        <f t="shared" ref="BQ71:BQ134" si="68">BN71+BP71</f>
        <v>115394809.36454545</v>
      </c>
      <c r="BR71" s="152">
        <f t="shared" ref="BR71:BR134" si="69">BL71*9%</f>
        <v>100800</v>
      </c>
      <c r="BS71" s="148">
        <f t="shared" ref="BS71:BS134" si="70">BQ71+BR71</f>
        <v>115495609.36454545</v>
      </c>
      <c r="BT71" s="136">
        <v>0</v>
      </c>
      <c r="BU71" s="149">
        <f t="shared" ref="BU71:BU134" si="71">BN71*10%</f>
        <v>9619373.8977272715</v>
      </c>
      <c r="BV71" s="153">
        <f t="shared" ref="BV71:BV134" si="72">BN71*5%</f>
        <v>4809686.9488636358</v>
      </c>
      <c r="BW71" s="134">
        <f t="shared" ref="BW71:BW134" si="73">BS71-(BU71+BV71)</f>
        <v>101066548.51795454</v>
      </c>
      <c r="BX71" s="148">
        <f t="shared" ref="BX71:BX134" si="74">BI71+BJ71+BK71</f>
        <v>11590824.25</v>
      </c>
      <c r="BY71" s="135">
        <f t="shared" ref="BY71:BY134" si="75">BW71-BX71</f>
        <v>89475724.267954543</v>
      </c>
      <c r="CD71" s="400">
        <f>'آبان 1400'!AU72</f>
        <v>83482914.727272719</v>
      </c>
      <c r="CE71" s="401">
        <f>'آبان 1400'!AV72</f>
        <v>63139110.696363628</v>
      </c>
      <c r="CF71" s="401">
        <f>'آبان 1400'!AW72</f>
        <v>83482914.727272719</v>
      </c>
      <c r="CG71" s="401">
        <f>'آبان 1400'!AX72</f>
        <v>5843804.0309090912</v>
      </c>
      <c r="CH71" s="401">
        <f>'آبان 1400'!AY72</f>
        <v>2313911.0696363631</v>
      </c>
      <c r="CI71" s="401">
        <f>'آبان 1400'!AZ72</f>
        <v>0</v>
      </c>
      <c r="CJ71" s="401">
        <f>'آبان 1400'!BA72</f>
        <v>0</v>
      </c>
      <c r="CK71" s="401">
        <f>'آبان 1400'!BB72</f>
        <v>0</v>
      </c>
      <c r="CL71" s="401">
        <f>'آبان 1400'!BC72</f>
        <v>0</v>
      </c>
      <c r="CM71" s="401">
        <f>'آبان 1400'!BD72</f>
        <v>0</v>
      </c>
      <c r="CN71" s="401">
        <f>'آبان 1400'!BE72</f>
        <v>0</v>
      </c>
      <c r="CO71" s="401">
        <f>'آبان 1400'!BF72</f>
        <v>0</v>
      </c>
      <c r="CP71" s="401">
        <f>'آبان 1400'!BG72</f>
        <v>8157715.1005454548</v>
      </c>
      <c r="CQ71" s="401">
        <f>'آبان 1400'!BH72</f>
        <v>75325199</v>
      </c>
      <c r="CR71" s="401">
        <f t="shared" ref="CR71:CR134" si="76">CD71</f>
        <v>83482914.727272719</v>
      </c>
      <c r="CS71" s="411">
        <f t="shared" si="54"/>
        <v>6638737.5</v>
      </c>
      <c r="CT71" s="400">
        <f t="shared" ref="CT71:CT134" si="77">(AB71*30/12)/30*Q71</f>
        <v>3809297.5</v>
      </c>
      <c r="CU71" s="401">
        <f t="shared" ref="CU71:CU134" si="78">((AB71*9)/12)/30*Q71</f>
        <v>1142789.25</v>
      </c>
      <c r="CV71" s="401">
        <f t="shared" ref="CV71:CV134" si="79">1120000/30*Q71</f>
        <v>1120000</v>
      </c>
      <c r="CW71" s="56">
        <v>0</v>
      </c>
      <c r="CX71" s="401">
        <f t="shared" ref="CX71:CX134" si="80">SUM(CR71:CW71)</f>
        <v>96193738.977272719</v>
      </c>
      <c r="CY71" s="401">
        <f t="shared" ref="CY71:CY134" si="81">BO71</f>
        <v>83482914.727272719</v>
      </c>
      <c r="CZ71" s="401">
        <f t="shared" ref="CZ71:CZ134" si="82">CY71*23%</f>
        <v>19201070.387272727</v>
      </c>
      <c r="DA71" s="401">
        <f t="shared" ref="DA71:DA134" si="83">CX71+CZ71</f>
        <v>115394809.36454545</v>
      </c>
      <c r="DB71" s="401">
        <f t="shared" ref="DB71:DB134" si="84">CV71*9%</f>
        <v>100800</v>
      </c>
      <c r="DC71" s="401">
        <f t="shared" ref="DC71:DC134" si="85">DA71+DB71</f>
        <v>115495609.36454545</v>
      </c>
      <c r="DD71" s="406">
        <v>0</v>
      </c>
      <c r="DE71" s="401">
        <f t="shared" ref="DE71:DE134" si="86">CX71*10%</f>
        <v>9619373.8977272715</v>
      </c>
      <c r="DF71" s="401">
        <f t="shared" ref="DF71:DF134" si="87">CX71*5%</f>
        <v>4809686.9488636358</v>
      </c>
      <c r="DG71" s="401">
        <f t="shared" ref="DG71:DG134" si="88">DC71-(DE71+DF71)</f>
        <v>101066548.51795454</v>
      </c>
      <c r="DH71" s="401">
        <f t="shared" ref="DH71:DH134" si="89">CS71+CT71+CU71</f>
        <v>11590824.25</v>
      </c>
      <c r="DI71" s="401">
        <f t="shared" ref="DI71:DI134" si="90">DG71-DH71</f>
        <v>89475724.267954543</v>
      </c>
      <c r="DJ71" s="401">
        <f t="shared" ref="DJ71:DJ134" si="91">DI71-BY71</f>
        <v>0</v>
      </c>
      <c r="DL71" s="409">
        <f t="shared" ref="DL71:DL134" si="92">(885165*30/12)*3</f>
        <v>6638737.5</v>
      </c>
      <c r="DM71" s="409">
        <f t="shared" ref="DM71:DM134" si="93">BI71-DL71</f>
        <v>0</v>
      </c>
    </row>
    <row r="72" spans="1:117" s="56" customFormat="1" ht="21" x14ac:dyDescent="0.2">
      <c r="A72" s="192">
        <f t="shared" si="55"/>
        <v>2655495</v>
      </c>
      <c r="B72" s="137">
        <f>'آبان 1400'!B73</f>
        <v>67</v>
      </c>
      <c r="C72" s="137">
        <f>'آبان 1400'!C73</f>
        <v>67</v>
      </c>
      <c r="D72" s="137">
        <f>'آبان 1400'!D73</f>
        <v>13086</v>
      </c>
      <c r="E72" s="137" t="str">
        <f>'آبان 1400'!E73</f>
        <v>عباس</v>
      </c>
      <c r="F72" s="137" t="str">
        <f>'آبان 1400'!F73</f>
        <v>ابوطالبی</v>
      </c>
      <c r="G72" s="137" t="str">
        <f>'آبان 1400'!G73</f>
        <v xml:space="preserve">اداری </v>
      </c>
      <c r="H72" s="137" t="str">
        <f>'آبان 1400'!H73</f>
        <v>ش.تهران</v>
      </c>
      <c r="I72" s="137" t="str">
        <f>'آبان 1400'!I73</f>
        <v>366-876-3974712-1</v>
      </c>
      <c r="J72" s="137" t="str">
        <f>'آبان 1400'!J73</f>
        <v>5410011287</v>
      </c>
      <c r="K72" s="137" t="str">
        <f>'آبان 1400'!K73</f>
        <v>0015551024</v>
      </c>
      <c r="L72" s="137" t="str">
        <f>'آبان 1400'!L73</f>
        <v>ش - تهران</v>
      </c>
      <c r="M72" s="137" t="str">
        <f>'آبان 1400'!M73</f>
        <v>اداری-کارشناسی ارشد</v>
      </c>
      <c r="N72" s="121">
        <f>'آبان 1400'!N73</f>
        <v>0</v>
      </c>
      <c r="O72" s="120">
        <f>'آبان 1400'!O73</f>
        <v>0</v>
      </c>
      <c r="P72" s="122">
        <f>'آبان 1400'!P73</f>
        <v>0</v>
      </c>
      <c r="Q72" s="362">
        <f>'آبان 1400'!Q73</f>
        <v>30</v>
      </c>
      <c r="R72" s="362">
        <f>'آبان 1400'!R73</f>
        <v>150</v>
      </c>
      <c r="S72" s="362">
        <f>'آبان 1400'!S73</f>
        <v>0</v>
      </c>
      <c r="T72" s="362">
        <f>'آبان 1400'!T73</f>
        <v>0</v>
      </c>
      <c r="U72" s="138">
        <f>'آبان 1400'!U73</f>
        <v>0</v>
      </c>
      <c r="V72" s="121">
        <f>'آبان 1400'!W73</f>
        <v>0</v>
      </c>
      <c r="W72" s="122">
        <f>'آبان 1400'!X73</f>
        <v>0</v>
      </c>
      <c r="X72" s="370">
        <f>'آبان 1400'!Y73</f>
        <v>0</v>
      </c>
      <c r="Y72" s="370">
        <f>'آبان 1400'!Z73</f>
        <v>0</v>
      </c>
      <c r="Z72" s="139">
        <f>'آبان 1400'!AA73</f>
        <v>1642901</v>
      </c>
      <c r="AA72" s="139">
        <f>'آبان 1400'!AB73</f>
        <v>46667</v>
      </c>
      <c r="AB72" s="139">
        <f>'آبان 1400'!AC73</f>
        <v>1689568</v>
      </c>
      <c r="AC72" s="139">
        <f>'آبان 1400'!AD73</f>
        <v>4500000</v>
      </c>
      <c r="AD72" s="139">
        <f>'آبان 1400'!AE73</f>
        <v>6000000</v>
      </c>
      <c r="AE72" s="140">
        <f>'آبان 1400'!AF73</f>
        <v>322553.89090909087</v>
      </c>
      <c r="AF72" s="123">
        <f>'آبان 1400'!AG73</f>
        <v>49287030</v>
      </c>
      <c r="AG72" s="124">
        <f>'آبان 1400'!AH73</f>
        <v>1400010</v>
      </c>
      <c r="AH72" s="124">
        <f>'آبان 1400'!AI73</f>
        <v>48383083.636363633</v>
      </c>
      <c r="AI72" s="124">
        <f>'آبان 1400'!AJ73</f>
        <v>0</v>
      </c>
      <c r="AJ72" s="124">
        <f>'آبان 1400'!AK73</f>
        <v>4500000</v>
      </c>
      <c r="AK72" s="124">
        <f>'آبان 1400'!AL73</f>
        <v>6000000</v>
      </c>
      <c r="AL72" s="124">
        <f>'آبان 1400'!AM73</f>
        <v>0</v>
      </c>
      <c r="AM72" s="124">
        <f>'آبان 1400'!AN73</f>
        <v>0</v>
      </c>
      <c r="AN72" s="124">
        <f>'آبان 1400'!AO73</f>
        <v>0</v>
      </c>
      <c r="AO72" s="124">
        <f>'آبان 1400'!AP73</f>
        <v>4400000</v>
      </c>
      <c r="AP72" s="124">
        <f>'آبان 1400'!AQ73</f>
        <v>0</v>
      </c>
      <c r="AQ72" s="124">
        <f>'آبان 1400'!AR73</f>
        <v>0</v>
      </c>
      <c r="AR72" s="124">
        <f>'آبان 1400'!AS73</f>
        <v>0</v>
      </c>
      <c r="AS72" s="379">
        <f>'آبان 1400'!AT73</f>
        <v>0</v>
      </c>
      <c r="AT72" s="372">
        <f t="shared" si="56"/>
        <v>113970123.63636363</v>
      </c>
      <c r="AU72" s="174">
        <f>'آبان 1400'!AV73</f>
        <v>91092214.981818169</v>
      </c>
      <c r="AV72" s="142">
        <f>'آبان 1400'!AW73</f>
        <v>113970123.63636363</v>
      </c>
      <c r="AW72" s="143">
        <f t="shared" si="57"/>
        <v>7977908.6545454543</v>
      </c>
      <c r="AX72" s="76">
        <f t="shared" si="58"/>
        <v>5663832.2472727252</v>
      </c>
      <c r="AY72" s="143">
        <f>'آبان 1400'!AZ73</f>
        <v>0</v>
      </c>
      <c r="AZ72" s="143">
        <f>'آبان 1400'!BA73</f>
        <v>0</v>
      </c>
      <c r="BA72" s="143">
        <f>'آبان 1400'!BB73</f>
        <v>0</v>
      </c>
      <c r="BB72" s="143">
        <f>'آبان 1400'!BC73</f>
        <v>0</v>
      </c>
      <c r="BC72" s="143">
        <f>'آبان 1400'!BD73</f>
        <v>0</v>
      </c>
      <c r="BD72" s="143">
        <f>'آبان 1400'!BE73</f>
        <v>0</v>
      </c>
      <c r="BE72" s="143">
        <f>'آبان 1400'!BF73</f>
        <v>0</v>
      </c>
      <c r="BF72" s="144">
        <f t="shared" si="59"/>
        <v>13641740.901818179</v>
      </c>
      <c r="BG72" s="141">
        <f t="shared" si="60"/>
        <v>100328382</v>
      </c>
      <c r="BH72" s="145">
        <f t="shared" si="61"/>
        <v>113970123.63636363</v>
      </c>
      <c r="BI72" s="410">
        <f t="shared" si="53"/>
        <v>6638737.5</v>
      </c>
      <c r="BJ72" s="146">
        <f t="shared" si="62"/>
        <v>4223920</v>
      </c>
      <c r="BK72" s="146">
        <f t="shared" si="63"/>
        <v>1267176</v>
      </c>
      <c r="BL72" s="147">
        <f t="shared" si="64"/>
        <v>1120000</v>
      </c>
      <c r="BM72" s="383">
        <v>0</v>
      </c>
      <c r="BN72" s="148">
        <f t="shared" si="65"/>
        <v>127219957.13636363</v>
      </c>
      <c r="BO72" s="149">
        <f t="shared" si="66"/>
        <v>113970123.63636363</v>
      </c>
      <c r="BP72" s="150">
        <f t="shared" si="67"/>
        <v>26213128.436363634</v>
      </c>
      <c r="BQ72" s="151">
        <f t="shared" si="68"/>
        <v>153433085.57272726</v>
      </c>
      <c r="BR72" s="152">
        <f t="shared" si="69"/>
        <v>100800</v>
      </c>
      <c r="BS72" s="148">
        <f t="shared" si="70"/>
        <v>153533885.57272726</v>
      </c>
      <c r="BT72" s="136">
        <v>0</v>
      </c>
      <c r="BU72" s="149">
        <f t="shared" si="71"/>
        <v>12721995.713636363</v>
      </c>
      <c r="BV72" s="153">
        <f t="shared" si="72"/>
        <v>6360997.8568181815</v>
      </c>
      <c r="BW72" s="134">
        <f t="shared" si="73"/>
        <v>134450892.00227273</v>
      </c>
      <c r="BX72" s="148">
        <f t="shared" si="74"/>
        <v>12129833.5</v>
      </c>
      <c r="BY72" s="135">
        <f t="shared" si="75"/>
        <v>122321058.50227273</v>
      </c>
      <c r="CD72" s="400">
        <f>'آبان 1400'!AU73</f>
        <v>113970123.63636363</v>
      </c>
      <c r="CE72" s="401">
        <f>'آبان 1400'!AV73</f>
        <v>91092214.981818169</v>
      </c>
      <c r="CF72" s="401">
        <f>'آبان 1400'!AW73</f>
        <v>113970123.63636363</v>
      </c>
      <c r="CG72" s="401">
        <f>'آبان 1400'!AX73</f>
        <v>7977908.6545454543</v>
      </c>
      <c r="CH72" s="401">
        <f>'آبان 1400'!AY73</f>
        <v>5663832.2472727252</v>
      </c>
      <c r="CI72" s="401">
        <f>'آبان 1400'!AZ73</f>
        <v>0</v>
      </c>
      <c r="CJ72" s="401">
        <f>'آبان 1400'!BA73</f>
        <v>0</v>
      </c>
      <c r="CK72" s="401">
        <f>'آبان 1400'!BB73</f>
        <v>0</v>
      </c>
      <c r="CL72" s="401">
        <f>'آبان 1400'!BC73</f>
        <v>0</v>
      </c>
      <c r="CM72" s="401">
        <f>'آبان 1400'!BD73</f>
        <v>0</v>
      </c>
      <c r="CN72" s="401">
        <f>'آبان 1400'!BE73</f>
        <v>0</v>
      </c>
      <c r="CO72" s="401">
        <f>'آبان 1400'!BF73</f>
        <v>0</v>
      </c>
      <c r="CP72" s="401">
        <f>'آبان 1400'!BG73</f>
        <v>13641740.901818179</v>
      </c>
      <c r="CQ72" s="401">
        <f>'آبان 1400'!BH73</f>
        <v>100328382</v>
      </c>
      <c r="CR72" s="401">
        <f t="shared" si="76"/>
        <v>113970123.63636363</v>
      </c>
      <c r="CS72" s="411">
        <f t="shared" si="54"/>
        <v>6638737.5</v>
      </c>
      <c r="CT72" s="400">
        <f t="shared" si="77"/>
        <v>4223920</v>
      </c>
      <c r="CU72" s="401">
        <f t="shared" si="78"/>
        <v>1267176</v>
      </c>
      <c r="CV72" s="401">
        <f t="shared" si="79"/>
        <v>1120000</v>
      </c>
      <c r="CW72" s="56">
        <v>0</v>
      </c>
      <c r="CX72" s="401">
        <f t="shared" si="80"/>
        <v>127219957.13636363</v>
      </c>
      <c r="CY72" s="401">
        <f t="shared" si="81"/>
        <v>113970123.63636363</v>
      </c>
      <c r="CZ72" s="401">
        <f t="shared" si="82"/>
        <v>26213128.436363634</v>
      </c>
      <c r="DA72" s="401">
        <f t="shared" si="83"/>
        <v>153433085.57272726</v>
      </c>
      <c r="DB72" s="401">
        <f t="shared" si="84"/>
        <v>100800</v>
      </c>
      <c r="DC72" s="401">
        <f t="shared" si="85"/>
        <v>153533885.57272726</v>
      </c>
      <c r="DD72" s="406">
        <v>0</v>
      </c>
      <c r="DE72" s="401">
        <f t="shared" si="86"/>
        <v>12721995.713636363</v>
      </c>
      <c r="DF72" s="401">
        <f t="shared" si="87"/>
        <v>6360997.8568181815</v>
      </c>
      <c r="DG72" s="401">
        <f t="shared" si="88"/>
        <v>134450892.00227273</v>
      </c>
      <c r="DH72" s="401">
        <f t="shared" si="89"/>
        <v>12129833.5</v>
      </c>
      <c r="DI72" s="401">
        <f t="shared" si="90"/>
        <v>122321058.50227273</v>
      </c>
      <c r="DJ72" s="401">
        <f t="shared" si="91"/>
        <v>0</v>
      </c>
      <c r="DL72" s="409">
        <f t="shared" si="92"/>
        <v>6638737.5</v>
      </c>
      <c r="DM72" s="409">
        <f t="shared" si="93"/>
        <v>0</v>
      </c>
    </row>
    <row r="73" spans="1:117" s="56" customFormat="1" ht="21" x14ac:dyDescent="0.2">
      <c r="A73" s="192">
        <f t="shared" si="55"/>
        <v>2655495</v>
      </c>
      <c r="B73" s="137">
        <f>'آبان 1400'!B74</f>
        <v>68</v>
      </c>
      <c r="C73" s="137">
        <f>'آبان 1400'!C74</f>
        <v>68</v>
      </c>
      <c r="D73" s="137">
        <f>'آبان 1400'!D74</f>
        <v>13099</v>
      </c>
      <c r="E73" s="137" t="str">
        <f>'آبان 1400'!E74</f>
        <v>فاطمه</v>
      </c>
      <c r="F73" s="137" t="str">
        <f>'آبان 1400'!F74</f>
        <v>نبی زاده</v>
      </c>
      <c r="G73" s="137" t="str">
        <f>'آبان 1400'!G74</f>
        <v xml:space="preserve">اداری </v>
      </c>
      <c r="H73" s="137" t="str">
        <f>'آبان 1400'!H74</f>
        <v>ش.تهران</v>
      </c>
      <c r="I73" s="137" t="str">
        <f>'آبان 1400'!I74</f>
        <v>255-813-4200950-1</v>
      </c>
      <c r="J73" s="137" t="str">
        <f>'آبان 1400'!J74</f>
        <v>0080919375</v>
      </c>
      <c r="K73" s="137">
        <f>'آبان 1400'!K74</f>
        <v>0</v>
      </c>
      <c r="L73" s="137" t="str">
        <f>'آبان 1400'!L74</f>
        <v>ش - تهران</v>
      </c>
      <c r="M73" s="137" t="str">
        <f>'آبان 1400'!M74</f>
        <v>اداری-کارشناسی</v>
      </c>
      <c r="N73" s="121">
        <f>'آبان 1400'!N74</f>
        <v>0</v>
      </c>
      <c r="O73" s="120">
        <f>'آبان 1400'!O74</f>
        <v>0</v>
      </c>
      <c r="P73" s="122">
        <f>'آبان 1400'!P74</f>
        <v>0</v>
      </c>
      <c r="Q73" s="362">
        <f>'آبان 1400'!Q74</f>
        <v>30</v>
      </c>
      <c r="R73" s="362">
        <f>'آبان 1400'!R74</f>
        <v>10</v>
      </c>
      <c r="S73" s="362">
        <f>'آبان 1400'!S74</f>
        <v>0</v>
      </c>
      <c r="T73" s="362">
        <f>'آبان 1400'!T74</f>
        <v>0</v>
      </c>
      <c r="U73" s="138">
        <f>'آبان 1400'!U74</f>
        <v>0</v>
      </c>
      <c r="V73" s="121">
        <f>'آبان 1400'!W74</f>
        <v>0</v>
      </c>
      <c r="W73" s="122">
        <f>'آبان 1400'!X74</f>
        <v>0</v>
      </c>
      <c r="X73" s="370">
        <f>'آبان 1400'!Y74</f>
        <v>0</v>
      </c>
      <c r="Y73" s="370">
        <f>'آبان 1400'!Z74</f>
        <v>0</v>
      </c>
      <c r="Z73" s="139">
        <f>'آبان 1400'!AA74</f>
        <v>1477052</v>
      </c>
      <c r="AA73" s="139">
        <f>'آبان 1400'!AB74</f>
        <v>0</v>
      </c>
      <c r="AB73" s="139">
        <f>'آبان 1400'!AC74</f>
        <v>1477052</v>
      </c>
      <c r="AC73" s="139">
        <f>'آبان 1400'!AD74</f>
        <v>4500000</v>
      </c>
      <c r="AD73" s="139">
        <f>'آبان 1400'!AE74</f>
        <v>6000000</v>
      </c>
      <c r="AE73" s="140">
        <f>'آبان 1400'!AF74</f>
        <v>281982.65454545454</v>
      </c>
      <c r="AF73" s="123">
        <f>'آبان 1400'!AG74</f>
        <v>44311560</v>
      </c>
      <c r="AG73" s="124">
        <f>'آبان 1400'!AH74</f>
        <v>0</v>
      </c>
      <c r="AH73" s="124">
        <f>'آبان 1400'!AI74</f>
        <v>2819826.5454545454</v>
      </c>
      <c r="AI73" s="124">
        <f>'آبان 1400'!AJ74</f>
        <v>0</v>
      </c>
      <c r="AJ73" s="124">
        <f>'آبان 1400'!AK74</f>
        <v>4500000</v>
      </c>
      <c r="AK73" s="124">
        <f>'آبان 1400'!AL74</f>
        <v>6000000</v>
      </c>
      <c r="AL73" s="124">
        <f>'آبان 1400'!AM74</f>
        <v>0</v>
      </c>
      <c r="AM73" s="124">
        <f>'آبان 1400'!AN74</f>
        <v>0</v>
      </c>
      <c r="AN73" s="124">
        <f>'آبان 1400'!AO74</f>
        <v>0</v>
      </c>
      <c r="AO73" s="124">
        <f>'آبان 1400'!AP74</f>
        <v>3600000</v>
      </c>
      <c r="AP73" s="124">
        <f>'آبان 1400'!AQ74</f>
        <v>0</v>
      </c>
      <c r="AQ73" s="124">
        <f>'آبان 1400'!AR74</f>
        <v>0</v>
      </c>
      <c r="AR73" s="124">
        <f>'آبان 1400'!AS74</f>
        <v>0</v>
      </c>
      <c r="AS73" s="379">
        <f>'آبان 1400'!AT74</f>
        <v>0</v>
      </c>
      <c r="AT73" s="372">
        <f t="shared" si="56"/>
        <v>61231386.545454547</v>
      </c>
      <c r="AU73" s="174">
        <f>'آبان 1400'!AV74</f>
        <v>42845189.487272725</v>
      </c>
      <c r="AV73" s="142">
        <f>'آبان 1400'!AW74</f>
        <v>61231386.545454547</v>
      </c>
      <c r="AW73" s="143">
        <f t="shared" si="57"/>
        <v>4286197.0581818186</v>
      </c>
      <c r="AX73" s="76">
        <f t="shared" si="58"/>
        <v>284518.94872727245</v>
      </c>
      <c r="AY73" s="143">
        <f>'آبان 1400'!AZ74</f>
        <v>0</v>
      </c>
      <c r="AZ73" s="143">
        <f>'آبان 1400'!BA74</f>
        <v>0</v>
      </c>
      <c r="BA73" s="143">
        <f>'آبان 1400'!BB74</f>
        <v>0</v>
      </c>
      <c r="BB73" s="143">
        <f>'آبان 1400'!BC74</f>
        <v>0</v>
      </c>
      <c r="BC73" s="143">
        <f>'آبان 1400'!BD74</f>
        <v>0</v>
      </c>
      <c r="BD73" s="143">
        <f>'آبان 1400'!BE74</f>
        <v>0</v>
      </c>
      <c r="BE73" s="143">
        <f>'آبان 1400'!BF74</f>
        <v>0</v>
      </c>
      <c r="BF73" s="144">
        <f t="shared" si="59"/>
        <v>4570716.006909091</v>
      </c>
      <c r="BG73" s="141">
        <f t="shared" si="60"/>
        <v>56660670</v>
      </c>
      <c r="BH73" s="145">
        <f t="shared" si="61"/>
        <v>61231386.545454547</v>
      </c>
      <c r="BI73" s="410">
        <f t="shared" si="53"/>
        <v>6638737.5</v>
      </c>
      <c r="BJ73" s="146">
        <f t="shared" si="62"/>
        <v>3692630</v>
      </c>
      <c r="BK73" s="146">
        <f t="shared" si="63"/>
        <v>1107789</v>
      </c>
      <c r="BL73" s="147">
        <f t="shared" si="64"/>
        <v>1120000</v>
      </c>
      <c r="BM73" s="383">
        <v>0</v>
      </c>
      <c r="BN73" s="148">
        <f t="shared" si="65"/>
        <v>73790543.045454547</v>
      </c>
      <c r="BO73" s="149">
        <f t="shared" si="66"/>
        <v>61231386.545454547</v>
      </c>
      <c r="BP73" s="150">
        <f t="shared" si="67"/>
        <v>14083218.905454546</v>
      </c>
      <c r="BQ73" s="151">
        <f t="shared" si="68"/>
        <v>87873761.950909093</v>
      </c>
      <c r="BR73" s="152">
        <f t="shared" si="69"/>
        <v>100800</v>
      </c>
      <c r="BS73" s="148">
        <f t="shared" si="70"/>
        <v>87974561.950909093</v>
      </c>
      <c r="BT73" s="136">
        <v>0</v>
      </c>
      <c r="BU73" s="149">
        <f t="shared" si="71"/>
        <v>7379054.3045454547</v>
      </c>
      <c r="BV73" s="153">
        <f t="shared" si="72"/>
        <v>3689527.1522727273</v>
      </c>
      <c r="BW73" s="134">
        <f t="shared" si="73"/>
        <v>76905980.494090915</v>
      </c>
      <c r="BX73" s="148">
        <f t="shared" si="74"/>
        <v>11439156.5</v>
      </c>
      <c r="BY73" s="135">
        <f t="shared" si="75"/>
        <v>65466823.994090915</v>
      </c>
      <c r="CD73" s="400">
        <f>'آبان 1400'!AU74</f>
        <v>61231386.545454547</v>
      </c>
      <c r="CE73" s="401">
        <f>'آبان 1400'!AV74</f>
        <v>42845189.487272725</v>
      </c>
      <c r="CF73" s="401">
        <f>'آبان 1400'!AW74</f>
        <v>61231386.545454547</v>
      </c>
      <c r="CG73" s="401">
        <f>'آبان 1400'!AX74</f>
        <v>4286197.0581818186</v>
      </c>
      <c r="CH73" s="401">
        <f>'آبان 1400'!AY74</f>
        <v>284518.94872727245</v>
      </c>
      <c r="CI73" s="401">
        <f>'آبان 1400'!AZ74</f>
        <v>0</v>
      </c>
      <c r="CJ73" s="401">
        <f>'آبان 1400'!BA74</f>
        <v>0</v>
      </c>
      <c r="CK73" s="401">
        <f>'آبان 1400'!BB74</f>
        <v>0</v>
      </c>
      <c r="CL73" s="401">
        <f>'آبان 1400'!BC74</f>
        <v>0</v>
      </c>
      <c r="CM73" s="401">
        <f>'آبان 1400'!BD74</f>
        <v>0</v>
      </c>
      <c r="CN73" s="401">
        <f>'آبان 1400'!BE74</f>
        <v>0</v>
      </c>
      <c r="CO73" s="401">
        <f>'آبان 1400'!BF74</f>
        <v>0</v>
      </c>
      <c r="CP73" s="401">
        <f>'آبان 1400'!BG74</f>
        <v>4570716.006909091</v>
      </c>
      <c r="CQ73" s="401">
        <f>'آبان 1400'!BH74</f>
        <v>56660670</v>
      </c>
      <c r="CR73" s="401">
        <f t="shared" si="76"/>
        <v>61231386.545454547</v>
      </c>
      <c r="CS73" s="411">
        <f t="shared" si="54"/>
        <v>6638737.5</v>
      </c>
      <c r="CT73" s="400">
        <f t="shared" si="77"/>
        <v>3692630</v>
      </c>
      <c r="CU73" s="401">
        <f t="shared" si="78"/>
        <v>1107789</v>
      </c>
      <c r="CV73" s="401">
        <f t="shared" si="79"/>
        <v>1120000</v>
      </c>
      <c r="CW73" s="56">
        <v>0</v>
      </c>
      <c r="CX73" s="401">
        <f t="shared" si="80"/>
        <v>73790543.045454547</v>
      </c>
      <c r="CY73" s="401">
        <f t="shared" si="81"/>
        <v>61231386.545454547</v>
      </c>
      <c r="CZ73" s="401">
        <f t="shared" si="82"/>
        <v>14083218.905454546</v>
      </c>
      <c r="DA73" s="401">
        <f t="shared" si="83"/>
        <v>87873761.950909093</v>
      </c>
      <c r="DB73" s="401">
        <f t="shared" si="84"/>
        <v>100800</v>
      </c>
      <c r="DC73" s="401">
        <f t="shared" si="85"/>
        <v>87974561.950909093</v>
      </c>
      <c r="DD73" s="406">
        <v>0</v>
      </c>
      <c r="DE73" s="401">
        <f t="shared" si="86"/>
        <v>7379054.3045454547</v>
      </c>
      <c r="DF73" s="401">
        <f t="shared" si="87"/>
        <v>3689527.1522727273</v>
      </c>
      <c r="DG73" s="401">
        <f t="shared" si="88"/>
        <v>76905980.494090915</v>
      </c>
      <c r="DH73" s="401">
        <f t="shared" si="89"/>
        <v>11439156.5</v>
      </c>
      <c r="DI73" s="401">
        <f t="shared" si="90"/>
        <v>65466823.994090915</v>
      </c>
      <c r="DJ73" s="401">
        <f t="shared" si="91"/>
        <v>0</v>
      </c>
      <c r="DL73" s="409">
        <f t="shared" si="92"/>
        <v>6638737.5</v>
      </c>
      <c r="DM73" s="409">
        <f t="shared" si="93"/>
        <v>0</v>
      </c>
    </row>
    <row r="74" spans="1:117" s="56" customFormat="1" ht="21" x14ac:dyDescent="0.2">
      <c r="A74" s="192">
        <f t="shared" si="55"/>
        <v>2655495</v>
      </c>
      <c r="B74" s="137">
        <f>'آبان 1400'!B75</f>
        <v>69</v>
      </c>
      <c r="C74" s="137">
        <f>'آبان 1400'!C75</f>
        <v>69</v>
      </c>
      <c r="D74" s="137">
        <f>'آبان 1400'!D75</f>
        <v>13084</v>
      </c>
      <c r="E74" s="137" t="str">
        <f>'آبان 1400'!E75</f>
        <v>سید ایمان</v>
      </c>
      <c r="F74" s="137" t="str">
        <f>'آبان 1400'!F75</f>
        <v>موسوی</v>
      </c>
      <c r="G74" s="137" t="str">
        <f>'آبان 1400'!G75</f>
        <v xml:space="preserve">اداری </v>
      </c>
      <c r="H74" s="137" t="str">
        <f>'آبان 1400'!H75</f>
        <v>ش.تهران</v>
      </c>
      <c r="I74" s="137" t="str">
        <f>'آبان 1400'!I75</f>
        <v>124-813-4236103-1</v>
      </c>
      <c r="J74" s="137" t="str">
        <f>'آبان 1400'!J75</f>
        <v>4680049057</v>
      </c>
      <c r="K74" s="137" t="str">
        <f>'آبان 1400'!K75</f>
        <v>0054888361</v>
      </c>
      <c r="L74" s="137" t="str">
        <f>'آبان 1400'!L75</f>
        <v>ش - تهران</v>
      </c>
      <c r="M74" s="137" t="str">
        <f>'آبان 1400'!M75</f>
        <v>اداری-کارشناسی ارشد</v>
      </c>
      <c r="N74" s="121">
        <f>'آبان 1400'!N75</f>
        <v>0</v>
      </c>
      <c r="O74" s="120">
        <f>'آبان 1400'!O75</f>
        <v>0</v>
      </c>
      <c r="P74" s="122">
        <f>'آبان 1400'!P75</f>
        <v>0</v>
      </c>
      <c r="Q74" s="362">
        <f>'آبان 1400'!Q75</f>
        <v>30</v>
      </c>
      <c r="R74" s="362">
        <f>'آبان 1400'!R75</f>
        <v>80</v>
      </c>
      <c r="S74" s="362">
        <f>'آبان 1400'!S75</f>
        <v>0</v>
      </c>
      <c r="T74" s="362">
        <f>'آبان 1400'!T75</f>
        <v>0</v>
      </c>
      <c r="U74" s="138">
        <f>'آبان 1400'!U75</f>
        <v>0</v>
      </c>
      <c r="V74" s="121">
        <f>'آبان 1400'!W75</f>
        <v>0</v>
      </c>
      <c r="W74" s="122">
        <f>'آبان 1400'!X75</f>
        <v>0</v>
      </c>
      <c r="X74" s="370">
        <f>'آبان 1400'!Y75</f>
        <v>0</v>
      </c>
      <c r="Y74" s="370">
        <f>'آبان 1400'!Z75</f>
        <v>0</v>
      </c>
      <c r="Z74" s="139">
        <f>'آبان 1400'!AA75</f>
        <v>1642901</v>
      </c>
      <c r="AA74" s="139">
        <f>'آبان 1400'!AB75</f>
        <v>0</v>
      </c>
      <c r="AB74" s="139">
        <f>'آبان 1400'!AC75</f>
        <v>1642901</v>
      </c>
      <c r="AC74" s="139">
        <f>'آبان 1400'!AD75</f>
        <v>4500000</v>
      </c>
      <c r="AD74" s="139">
        <f>'آبان 1400'!AE75</f>
        <v>6000000</v>
      </c>
      <c r="AE74" s="140">
        <f>'آبان 1400'!AF75</f>
        <v>313644.73636363639</v>
      </c>
      <c r="AF74" s="123">
        <f>'آبان 1400'!AG75</f>
        <v>49287030</v>
      </c>
      <c r="AG74" s="124">
        <f>'آبان 1400'!AH75</f>
        <v>0</v>
      </c>
      <c r="AH74" s="124">
        <f>'آبان 1400'!AI75</f>
        <v>25091578.90909091</v>
      </c>
      <c r="AI74" s="124">
        <f>'آبان 1400'!AJ75</f>
        <v>0</v>
      </c>
      <c r="AJ74" s="124">
        <f>'آبان 1400'!AK75</f>
        <v>4500000</v>
      </c>
      <c r="AK74" s="124">
        <f>'آبان 1400'!AL75</f>
        <v>6000000</v>
      </c>
      <c r="AL74" s="124">
        <f>'آبان 1400'!AM75</f>
        <v>0</v>
      </c>
      <c r="AM74" s="124">
        <f>'آبان 1400'!AN75</f>
        <v>0</v>
      </c>
      <c r="AN74" s="124">
        <f>'آبان 1400'!AO75</f>
        <v>0</v>
      </c>
      <c r="AO74" s="124">
        <f>'آبان 1400'!AP75</f>
        <v>4000000</v>
      </c>
      <c r="AP74" s="124">
        <f>'آبان 1400'!AQ75</f>
        <v>0</v>
      </c>
      <c r="AQ74" s="124">
        <f>'آبان 1400'!AR75</f>
        <v>0</v>
      </c>
      <c r="AR74" s="124">
        <f>'آبان 1400'!AS75</f>
        <v>0</v>
      </c>
      <c r="AS74" s="379">
        <f>'آبان 1400'!AT75</f>
        <v>0</v>
      </c>
      <c r="AT74" s="372">
        <f t="shared" si="56"/>
        <v>88878608.909090906</v>
      </c>
      <c r="AU74" s="174">
        <f>'آبان 1400'!AV75</f>
        <v>68157106.285454541</v>
      </c>
      <c r="AV74" s="142">
        <f>'آبان 1400'!AW75</f>
        <v>88878608.909090906</v>
      </c>
      <c r="AW74" s="143">
        <f t="shared" si="57"/>
        <v>6221502.623636364</v>
      </c>
      <c r="AX74" s="76">
        <f t="shared" si="58"/>
        <v>2815710.6285454542</v>
      </c>
      <c r="AY74" s="143">
        <f>'آبان 1400'!AZ75</f>
        <v>0</v>
      </c>
      <c r="AZ74" s="143">
        <f>'آبان 1400'!BA75</f>
        <v>0</v>
      </c>
      <c r="BA74" s="143">
        <f>'آبان 1400'!BB75</f>
        <v>0</v>
      </c>
      <c r="BB74" s="143">
        <f>'آبان 1400'!BC75</f>
        <v>0</v>
      </c>
      <c r="BC74" s="143">
        <f>'آبان 1400'!BD75</f>
        <v>0</v>
      </c>
      <c r="BD74" s="143">
        <f>'آبان 1400'!BE75</f>
        <v>0</v>
      </c>
      <c r="BE74" s="143">
        <f>'آبان 1400'!BF75</f>
        <v>0</v>
      </c>
      <c r="BF74" s="144">
        <f t="shared" si="59"/>
        <v>9037213.2521818187</v>
      </c>
      <c r="BG74" s="141">
        <f t="shared" si="60"/>
        <v>79841395</v>
      </c>
      <c r="BH74" s="145">
        <f t="shared" si="61"/>
        <v>88878608.909090906</v>
      </c>
      <c r="BI74" s="410">
        <f t="shared" si="53"/>
        <v>6638737.5</v>
      </c>
      <c r="BJ74" s="146">
        <f t="shared" si="62"/>
        <v>4107252.4999999995</v>
      </c>
      <c r="BK74" s="146">
        <f t="shared" si="63"/>
        <v>1232175.75</v>
      </c>
      <c r="BL74" s="147">
        <f t="shared" si="64"/>
        <v>1120000</v>
      </c>
      <c r="BM74" s="383">
        <v>0</v>
      </c>
      <c r="BN74" s="148">
        <f t="shared" si="65"/>
        <v>101976774.65909091</v>
      </c>
      <c r="BO74" s="149">
        <f t="shared" si="66"/>
        <v>88878608.909090906</v>
      </c>
      <c r="BP74" s="150">
        <f t="shared" si="67"/>
        <v>20442080.049090911</v>
      </c>
      <c r="BQ74" s="151">
        <f t="shared" si="68"/>
        <v>122418854.70818181</v>
      </c>
      <c r="BR74" s="152">
        <f t="shared" si="69"/>
        <v>100800</v>
      </c>
      <c r="BS74" s="148">
        <f t="shared" si="70"/>
        <v>122519654.70818181</v>
      </c>
      <c r="BT74" s="136">
        <v>0</v>
      </c>
      <c r="BU74" s="149">
        <f t="shared" si="71"/>
        <v>10197677.465909092</v>
      </c>
      <c r="BV74" s="153">
        <f t="shared" si="72"/>
        <v>5098838.7329545459</v>
      </c>
      <c r="BW74" s="134">
        <f t="shared" si="73"/>
        <v>107223138.50931817</v>
      </c>
      <c r="BX74" s="148">
        <f t="shared" si="74"/>
        <v>11978165.75</v>
      </c>
      <c r="BY74" s="135">
        <f t="shared" si="75"/>
        <v>95244972.759318173</v>
      </c>
      <c r="CD74" s="400">
        <f>'آبان 1400'!AU75</f>
        <v>88878608.909090906</v>
      </c>
      <c r="CE74" s="401">
        <f>'آبان 1400'!AV75</f>
        <v>68157106.285454541</v>
      </c>
      <c r="CF74" s="401">
        <f>'آبان 1400'!AW75</f>
        <v>88878608.909090906</v>
      </c>
      <c r="CG74" s="401">
        <f>'آبان 1400'!AX75</f>
        <v>6221502.623636364</v>
      </c>
      <c r="CH74" s="401">
        <f>'آبان 1400'!AY75</f>
        <v>2815710.6285454542</v>
      </c>
      <c r="CI74" s="401">
        <f>'آبان 1400'!AZ75</f>
        <v>0</v>
      </c>
      <c r="CJ74" s="401">
        <f>'آبان 1400'!BA75</f>
        <v>0</v>
      </c>
      <c r="CK74" s="401">
        <f>'آبان 1400'!BB75</f>
        <v>0</v>
      </c>
      <c r="CL74" s="401">
        <f>'آبان 1400'!BC75</f>
        <v>0</v>
      </c>
      <c r="CM74" s="401">
        <f>'آبان 1400'!BD75</f>
        <v>0</v>
      </c>
      <c r="CN74" s="401">
        <f>'آبان 1400'!BE75</f>
        <v>0</v>
      </c>
      <c r="CO74" s="401">
        <f>'آبان 1400'!BF75</f>
        <v>0</v>
      </c>
      <c r="CP74" s="401">
        <f>'آبان 1400'!BG75</f>
        <v>9037213.2521818187</v>
      </c>
      <c r="CQ74" s="401">
        <f>'آبان 1400'!BH75</f>
        <v>79841395</v>
      </c>
      <c r="CR74" s="401">
        <f t="shared" si="76"/>
        <v>88878608.909090906</v>
      </c>
      <c r="CS74" s="411">
        <f t="shared" si="54"/>
        <v>6638737.5</v>
      </c>
      <c r="CT74" s="400">
        <f t="shared" si="77"/>
        <v>4107252.4999999995</v>
      </c>
      <c r="CU74" s="401">
        <f t="shared" si="78"/>
        <v>1232175.75</v>
      </c>
      <c r="CV74" s="401">
        <f t="shared" si="79"/>
        <v>1120000</v>
      </c>
      <c r="CW74" s="56">
        <v>0</v>
      </c>
      <c r="CX74" s="401">
        <f t="shared" si="80"/>
        <v>101976774.65909091</v>
      </c>
      <c r="CY74" s="401">
        <f t="shared" si="81"/>
        <v>88878608.909090906</v>
      </c>
      <c r="CZ74" s="401">
        <f t="shared" si="82"/>
        <v>20442080.049090911</v>
      </c>
      <c r="DA74" s="401">
        <f t="shared" si="83"/>
        <v>122418854.70818181</v>
      </c>
      <c r="DB74" s="401">
        <f t="shared" si="84"/>
        <v>100800</v>
      </c>
      <c r="DC74" s="401">
        <f t="shared" si="85"/>
        <v>122519654.70818181</v>
      </c>
      <c r="DD74" s="406">
        <v>0</v>
      </c>
      <c r="DE74" s="401">
        <f t="shared" si="86"/>
        <v>10197677.465909092</v>
      </c>
      <c r="DF74" s="401">
        <f t="shared" si="87"/>
        <v>5098838.7329545459</v>
      </c>
      <c r="DG74" s="401">
        <f t="shared" si="88"/>
        <v>107223138.50931817</v>
      </c>
      <c r="DH74" s="401">
        <f t="shared" si="89"/>
        <v>11978165.75</v>
      </c>
      <c r="DI74" s="401">
        <f t="shared" si="90"/>
        <v>95244972.759318173</v>
      </c>
      <c r="DJ74" s="401">
        <f t="shared" si="91"/>
        <v>0</v>
      </c>
      <c r="DL74" s="409">
        <f t="shared" si="92"/>
        <v>6638737.5</v>
      </c>
      <c r="DM74" s="409">
        <f t="shared" si="93"/>
        <v>0</v>
      </c>
    </row>
    <row r="75" spans="1:117" s="56" customFormat="1" ht="21" x14ac:dyDescent="0.2">
      <c r="A75" s="192">
        <f t="shared" si="55"/>
        <v>2655495</v>
      </c>
      <c r="B75" s="137">
        <f>'آبان 1400'!B76</f>
        <v>70</v>
      </c>
      <c r="C75" s="137">
        <f>'آبان 1400'!C76</f>
        <v>70</v>
      </c>
      <c r="D75" s="137">
        <f>'آبان 1400'!D76</f>
        <v>13098</v>
      </c>
      <c r="E75" s="137" t="str">
        <f>'آبان 1400'!E76</f>
        <v>فاطمه</v>
      </c>
      <c r="F75" s="137" t="str">
        <f>'آبان 1400'!F76</f>
        <v>مومنی رینه</v>
      </c>
      <c r="G75" s="137" t="str">
        <f>'آبان 1400'!G76</f>
        <v xml:space="preserve">اداری </v>
      </c>
      <c r="H75" s="137" t="str">
        <f>'آبان 1400'!H76</f>
        <v>ش.تهران</v>
      </c>
      <c r="I75" s="137" t="str">
        <f>'آبان 1400'!I76</f>
        <v>124-813-4204648-1</v>
      </c>
      <c r="J75" s="137" t="str">
        <f>'آبان 1400'!J76</f>
        <v>2130432719</v>
      </c>
      <c r="K75" s="137" t="str">
        <f>'آبان 1400'!K76</f>
        <v>0028281640</v>
      </c>
      <c r="L75" s="137" t="str">
        <f>'آبان 1400'!L76</f>
        <v>ش - تهران</v>
      </c>
      <c r="M75" s="137" t="str">
        <f>'آبان 1400'!M76</f>
        <v>اداری-کارشناسی ارشد</v>
      </c>
      <c r="N75" s="121">
        <f>'آبان 1400'!N76</f>
        <v>0</v>
      </c>
      <c r="O75" s="120">
        <f>'آبان 1400'!O76</f>
        <v>0</v>
      </c>
      <c r="P75" s="122">
        <f>'آبان 1400'!P76</f>
        <v>0</v>
      </c>
      <c r="Q75" s="362">
        <f>'آبان 1400'!Q76</f>
        <v>30</v>
      </c>
      <c r="R75" s="362">
        <f>'آبان 1400'!R76</f>
        <v>29</v>
      </c>
      <c r="S75" s="362">
        <f>'آبان 1400'!S76</f>
        <v>0</v>
      </c>
      <c r="T75" s="362">
        <f>'آبان 1400'!T76</f>
        <v>0</v>
      </c>
      <c r="U75" s="138">
        <f>'آبان 1400'!U76</f>
        <v>0</v>
      </c>
      <c r="V75" s="121">
        <f>'آبان 1400'!W76</f>
        <v>0</v>
      </c>
      <c r="W75" s="122">
        <f>'آبان 1400'!X76</f>
        <v>0</v>
      </c>
      <c r="X75" s="370">
        <f>'آبان 1400'!Y76</f>
        <v>0</v>
      </c>
      <c r="Y75" s="370">
        <f>'آبان 1400'!Z76</f>
        <v>0</v>
      </c>
      <c r="Z75" s="139">
        <f>'آبان 1400'!AA76</f>
        <v>1642901</v>
      </c>
      <c r="AA75" s="139">
        <f>'آبان 1400'!AB76</f>
        <v>0</v>
      </c>
      <c r="AB75" s="139">
        <f>'آبان 1400'!AC76</f>
        <v>1642901</v>
      </c>
      <c r="AC75" s="139">
        <f>'آبان 1400'!AD76</f>
        <v>4500000</v>
      </c>
      <c r="AD75" s="139">
        <f>'آبان 1400'!AE76</f>
        <v>6000000</v>
      </c>
      <c r="AE75" s="140">
        <f>'آبان 1400'!AF76</f>
        <v>313644.73636363639</v>
      </c>
      <c r="AF75" s="123">
        <f>'آبان 1400'!AG76</f>
        <v>49287030</v>
      </c>
      <c r="AG75" s="124">
        <f>'آبان 1400'!AH76</f>
        <v>0</v>
      </c>
      <c r="AH75" s="124">
        <f>'آبان 1400'!AI76</f>
        <v>9095697.3545454554</v>
      </c>
      <c r="AI75" s="124">
        <f>'آبان 1400'!AJ76</f>
        <v>0</v>
      </c>
      <c r="AJ75" s="124">
        <f>'آبان 1400'!AK76</f>
        <v>4500000</v>
      </c>
      <c r="AK75" s="124">
        <f>'آبان 1400'!AL76</f>
        <v>6000000</v>
      </c>
      <c r="AL75" s="124">
        <f>'آبان 1400'!AM76</f>
        <v>0</v>
      </c>
      <c r="AM75" s="124">
        <f>'آبان 1400'!AN76</f>
        <v>0</v>
      </c>
      <c r="AN75" s="124">
        <f>'آبان 1400'!AO76</f>
        <v>0</v>
      </c>
      <c r="AO75" s="124">
        <f>'آبان 1400'!AP76</f>
        <v>4000000</v>
      </c>
      <c r="AP75" s="124">
        <f>'آبان 1400'!AQ76</f>
        <v>0</v>
      </c>
      <c r="AQ75" s="124">
        <f>'آبان 1400'!AR76</f>
        <v>0</v>
      </c>
      <c r="AR75" s="124">
        <f>'آبان 1400'!AS76</f>
        <v>0</v>
      </c>
      <c r="AS75" s="379">
        <f>'آبان 1400'!AT76</f>
        <v>0</v>
      </c>
      <c r="AT75" s="372">
        <f t="shared" si="56"/>
        <v>72882727.354545459</v>
      </c>
      <c r="AU75" s="174">
        <f>'آبان 1400'!AV76</f>
        <v>53280936.439727277</v>
      </c>
      <c r="AV75" s="142">
        <f>'آبان 1400'!AW76</f>
        <v>72882727.354545459</v>
      </c>
      <c r="AW75" s="143">
        <f t="shared" si="57"/>
        <v>5101790.9148181826</v>
      </c>
      <c r="AX75" s="76">
        <f t="shared" si="58"/>
        <v>1328093.6439727277</v>
      </c>
      <c r="AY75" s="143">
        <f>'آبان 1400'!AZ76</f>
        <v>0</v>
      </c>
      <c r="AZ75" s="143">
        <f>'آبان 1400'!BA76</f>
        <v>0</v>
      </c>
      <c r="BA75" s="143">
        <f>'آبان 1400'!BB76</f>
        <v>0</v>
      </c>
      <c r="BB75" s="143">
        <f>'آبان 1400'!BC76</f>
        <v>0</v>
      </c>
      <c r="BC75" s="143">
        <f>'آبان 1400'!BD76</f>
        <v>0</v>
      </c>
      <c r="BD75" s="143">
        <f>'آبان 1400'!BE76</f>
        <v>0</v>
      </c>
      <c r="BE75" s="143">
        <f>'آبان 1400'!BF76</f>
        <v>0</v>
      </c>
      <c r="BF75" s="144">
        <f t="shared" si="59"/>
        <v>6429884.5587909101</v>
      </c>
      <c r="BG75" s="141">
        <f t="shared" si="60"/>
        <v>66452842</v>
      </c>
      <c r="BH75" s="145">
        <f t="shared" si="61"/>
        <v>72882727.354545459</v>
      </c>
      <c r="BI75" s="410">
        <f t="shared" si="53"/>
        <v>6638737.5</v>
      </c>
      <c r="BJ75" s="146">
        <f t="shared" si="62"/>
        <v>4107252.4999999995</v>
      </c>
      <c r="BK75" s="146">
        <f t="shared" si="63"/>
        <v>1232175.75</v>
      </c>
      <c r="BL75" s="147">
        <f t="shared" si="64"/>
        <v>1120000</v>
      </c>
      <c r="BM75" s="383">
        <v>0</v>
      </c>
      <c r="BN75" s="148">
        <f t="shared" si="65"/>
        <v>85980893.104545459</v>
      </c>
      <c r="BO75" s="149">
        <f t="shared" si="66"/>
        <v>72882727.354545459</v>
      </c>
      <c r="BP75" s="150">
        <f t="shared" si="67"/>
        <v>16763027.291545456</v>
      </c>
      <c r="BQ75" s="151">
        <f t="shared" si="68"/>
        <v>102743920.39609091</v>
      </c>
      <c r="BR75" s="152">
        <f t="shared" si="69"/>
        <v>100800</v>
      </c>
      <c r="BS75" s="148">
        <f t="shared" si="70"/>
        <v>102844720.39609091</v>
      </c>
      <c r="BT75" s="136">
        <v>0</v>
      </c>
      <c r="BU75" s="149">
        <f t="shared" si="71"/>
        <v>8598089.3104545455</v>
      </c>
      <c r="BV75" s="153">
        <f t="shared" si="72"/>
        <v>4299044.6552272728</v>
      </c>
      <c r="BW75" s="134">
        <f t="shared" si="73"/>
        <v>89947586.430409089</v>
      </c>
      <c r="BX75" s="148">
        <f t="shared" si="74"/>
        <v>11978165.75</v>
      </c>
      <c r="BY75" s="135">
        <f t="shared" si="75"/>
        <v>77969420.680409089</v>
      </c>
      <c r="CD75" s="400">
        <f>'آبان 1400'!AU76</f>
        <v>72882727.354545459</v>
      </c>
      <c r="CE75" s="401">
        <f>'آبان 1400'!AV76</f>
        <v>53280936.439727277</v>
      </c>
      <c r="CF75" s="401">
        <f>'آبان 1400'!AW76</f>
        <v>72882727.354545459</v>
      </c>
      <c r="CG75" s="401">
        <f>'آبان 1400'!AX76</f>
        <v>5101790.9148181826</v>
      </c>
      <c r="CH75" s="401">
        <f>'آبان 1400'!AY76</f>
        <v>1328093.6439727277</v>
      </c>
      <c r="CI75" s="401">
        <f>'آبان 1400'!AZ76</f>
        <v>0</v>
      </c>
      <c r="CJ75" s="401">
        <f>'آبان 1400'!BA76</f>
        <v>0</v>
      </c>
      <c r="CK75" s="401">
        <f>'آبان 1400'!BB76</f>
        <v>0</v>
      </c>
      <c r="CL75" s="401">
        <f>'آبان 1400'!BC76</f>
        <v>0</v>
      </c>
      <c r="CM75" s="401">
        <f>'آبان 1400'!BD76</f>
        <v>0</v>
      </c>
      <c r="CN75" s="401">
        <f>'آبان 1400'!BE76</f>
        <v>0</v>
      </c>
      <c r="CO75" s="401">
        <f>'آبان 1400'!BF76</f>
        <v>0</v>
      </c>
      <c r="CP75" s="401">
        <f>'آبان 1400'!BG76</f>
        <v>6429884.5587909101</v>
      </c>
      <c r="CQ75" s="401">
        <f>'آبان 1400'!BH76</f>
        <v>66452842</v>
      </c>
      <c r="CR75" s="401">
        <f t="shared" si="76"/>
        <v>72882727.354545459</v>
      </c>
      <c r="CS75" s="411">
        <f t="shared" si="54"/>
        <v>6638737.5</v>
      </c>
      <c r="CT75" s="400">
        <f t="shared" si="77"/>
        <v>4107252.4999999995</v>
      </c>
      <c r="CU75" s="401">
        <f t="shared" si="78"/>
        <v>1232175.75</v>
      </c>
      <c r="CV75" s="401">
        <f t="shared" si="79"/>
        <v>1120000</v>
      </c>
      <c r="CW75" s="56">
        <v>0</v>
      </c>
      <c r="CX75" s="401">
        <f t="shared" si="80"/>
        <v>85980893.104545459</v>
      </c>
      <c r="CY75" s="401">
        <f t="shared" si="81"/>
        <v>72882727.354545459</v>
      </c>
      <c r="CZ75" s="401">
        <f t="shared" si="82"/>
        <v>16763027.291545456</v>
      </c>
      <c r="DA75" s="401">
        <f t="shared" si="83"/>
        <v>102743920.39609091</v>
      </c>
      <c r="DB75" s="401">
        <f t="shared" si="84"/>
        <v>100800</v>
      </c>
      <c r="DC75" s="401">
        <f t="shared" si="85"/>
        <v>102844720.39609091</v>
      </c>
      <c r="DD75" s="406">
        <v>0</v>
      </c>
      <c r="DE75" s="401">
        <f t="shared" si="86"/>
        <v>8598089.3104545455</v>
      </c>
      <c r="DF75" s="401">
        <f t="shared" si="87"/>
        <v>4299044.6552272728</v>
      </c>
      <c r="DG75" s="401">
        <f t="shared" si="88"/>
        <v>89947586.430409089</v>
      </c>
      <c r="DH75" s="401">
        <f t="shared" si="89"/>
        <v>11978165.75</v>
      </c>
      <c r="DI75" s="401">
        <f t="shared" si="90"/>
        <v>77969420.680409089</v>
      </c>
      <c r="DJ75" s="401">
        <f t="shared" si="91"/>
        <v>0</v>
      </c>
      <c r="DL75" s="409">
        <f t="shared" si="92"/>
        <v>6638737.5</v>
      </c>
      <c r="DM75" s="409">
        <f t="shared" si="93"/>
        <v>0</v>
      </c>
    </row>
    <row r="76" spans="1:117" s="56" customFormat="1" ht="21" x14ac:dyDescent="0.2">
      <c r="A76" s="192">
        <f t="shared" si="55"/>
        <v>2655495</v>
      </c>
      <c r="B76" s="137">
        <f>'آبان 1400'!B77</f>
        <v>71</v>
      </c>
      <c r="C76" s="137">
        <f>'آبان 1400'!C77</f>
        <v>71</v>
      </c>
      <c r="D76" s="137">
        <f>'آبان 1400'!D77</f>
        <v>13090</v>
      </c>
      <c r="E76" s="137" t="str">
        <f>'آبان 1400'!E77</f>
        <v>علیرضا</v>
      </c>
      <c r="F76" s="137" t="str">
        <f>'آبان 1400'!F77</f>
        <v>حاجی محمدی توران پشتی</v>
      </c>
      <c r="G76" s="137" t="str">
        <f>'آبان 1400'!G77</f>
        <v xml:space="preserve">اداری </v>
      </c>
      <c r="H76" s="137" t="str">
        <f>'آبان 1400'!H77</f>
        <v>ش.تهران</v>
      </c>
      <c r="I76" s="137" t="str">
        <f>'آبان 1400'!I77</f>
        <v>124-700-4135930-1</v>
      </c>
      <c r="J76" s="137" t="str">
        <f>'آبان 1400'!J77</f>
        <v>0310078636</v>
      </c>
      <c r="K76" s="137" t="str">
        <f>'آبان 1400'!K77</f>
        <v>00242240857</v>
      </c>
      <c r="L76" s="137" t="str">
        <f>'آبان 1400'!L77</f>
        <v>ش - تهران</v>
      </c>
      <c r="M76" s="137" t="str">
        <f>'آبان 1400'!M77</f>
        <v>اداری-کارشناسی</v>
      </c>
      <c r="N76" s="121">
        <f>'آبان 1400'!N77</f>
        <v>0</v>
      </c>
      <c r="O76" s="120">
        <f>'آبان 1400'!O77</f>
        <v>0</v>
      </c>
      <c r="P76" s="122">
        <f>'آبان 1400'!P77</f>
        <v>0</v>
      </c>
      <c r="Q76" s="362">
        <f>'آبان 1400'!Q77</f>
        <v>30</v>
      </c>
      <c r="R76" s="362">
        <f>'آبان 1400'!R77</f>
        <v>61</v>
      </c>
      <c r="S76" s="362">
        <f>'آبان 1400'!S77</f>
        <v>0</v>
      </c>
      <c r="T76" s="362">
        <f>'آبان 1400'!T77</f>
        <v>0</v>
      </c>
      <c r="U76" s="138">
        <f>'آبان 1400'!U77</f>
        <v>0</v>
      </c>
      <c r="V76" s="121">
        <f>'آبان 1400'!W77</f>
        <v>0</v>
      </c>
      <c r="W76" s="122">
        <f>'آبان 1400'!X77</f>
        <v>0</v>
      </c>
      <c r="X76" s="370">
        <f>'آبان 1400'!Y77</f>
        <v>0</v>
      </c>
      <c r="Y76" s="370">
        <f>'آبان 1400'!Z77</f>
        <v>0</v>
      </c>
      <c r="Z76" s="139">
        <f>'آبان 1400'!AA77</f>
        <v>1477052</v>
      </c>
      <c r="AA76" s="139">
        <f>'آبان 1400'!AB77</f>
        <v>0</v>
      </c>
      <c r="AB76" s="139">
        <f>'آبان 1400'!AC77</f>
        <v>1477052</v>
      </c>
      <c r="AC76" s="139">
        <f>'آبان 1400'!AD77</f>
        <v>4500000</v>
      </c>
      <c r="AD76" s="139">
        <f>'آبان 1400'!AE77</f>
        <v>6000000</v>
      </c>
      <c r="AE76" s="140">
        <f>'آبان 1400'!AF77</f>
        <v>281982.65454545454</v>
      </c>
      <c r="AF76" s="123">
        <f>'آبان 1400'!AG77</f>
        <v>44311560</v>
      </c>
      <c r="AG76" s="124">
        <f>'آبان 1400'!AH77</f>
        <v>0</v>
      </c>
      <c r="AH76" s="124">
        <f>'آبان 1400'!AI77</f>
        <v>17200941.927272726</v>
      </c>
      <c r="AI76" s="124">
        <f>'آبان 1400'!AJ77</f>
        <v>0</v>
      </c>
      <c r="AJ76" s="124">
        <f>'آبان 1400'!AK77</f>
        <v>4500000</v>
      </c>
      <c r="AK76" s="124">
        <f>'آبان 1400'!AL77</f>
        <v>6000000</v>
      </c>
      <c r="AL76" s="124">
        <f>'آبان 1400'!AM77</f>
        <v>0</v>
      </c>
      <c r="AM76" s="124">
        <f>'آبان 1400'!AN77</f>
        <v>0</v>
      </c>
      <c r="AN76" s="124">
        <f>'آبان 1400'!AO77</f>
        <v>0</v>
      </c>
      <c r="AO76" s="124">
        <f>'آبان 1400'!AP77</f>
        <v>3800000</v>
      </c>
      <c r="AP76" s="124">
        <f>'آبان 1400'!AQ77</f>
        <v>0</v>
      </c>
      <c r="AQ76" s="124">
        <f>'آبان 1400'!AR77</f>
        <v>0</v>
      </c>
      <c r="AR76" s="124">
        <f>'آبان 1400'!AS77</f>
        <v>0</v>
      </c>
      <c r="AS76" s="379">
        <f>'آبان 1400'!AT77</f>
        <v>0</v>
      </c>
      <c r="AT76" s="372">
        <f t="shared" si="56"/>
        <v>75812501.927272722</v>
      </c>
      <c r="AU76" s="174">
        <f>'آبان 1400'!AV77</f>
        <v>56205626.792363629</v>
      </c>
      <c r="AV76" s="142">
        <f>'آبان 1400'!AW77</f>
        <v>75812501.927272722</v>
      </c>
      <c r="AW76" s="143">
        <f t="shared" si="57"/>
        <v>5306875.1349090915</v>
      </c>
      <c r="AX76" s="76">
        <f t="shared" si="58"/>
        <v>1620562.6792363629</v>
      </c>
      <c r="AY76" s="143">
        <f>'آبان 1400'!AZ77</f>
        <v>0</v>
      </c>
      <c r="AZ76" s="143">
        <f>'آبان 1400'!BA77</f>
        <v>0</v>
      </c>
      <c r="BA76" s="143">
        <f>'آبان 1400'!BB77</f>
        <v>0</v>
      </c>
      <c r="BB76" s="143">
        <f>'آبان 1400'!BC77</f>
        <v>0</v>
      </c>
      <c r="BC76" s="143">
        <f>'آبان 1400'!BD77</f>
        <v>0</v>
      </c>
      <c r="BD76" s="143">
        <f>'آبان 1400'!BE77</f>
        <v>0</v>
      </c>
      <c r="BE76" s="143">
        <f>'آبان 1400'!BF77</f>
        <v>0</v>
      </c>
      <c r="BF76" s="144">
        <f t="shared" si="59"/>
        <v>6927437.8141454542</v>
      </c>
      <c r="BG76" s="141">
        <f t="shared" si="60"/>
        <v>68885064</v>
      </c>
      <c r="BH76" s="145">
        <f t="shared" si="61"/>
        <v>75812501.927272722</v>
      </c>
      <c r="BI76" s="410">
        <f t="shared" si="53"/>
        <v>6638737.5</v>
      </c>
      <c r="BJ76" s="146">
        <f t="shared" si="62"/>
        <v>3692630</v>
      </c>
      <c r="BK76" s="146">
        <f t="shared" si="63"/>
        <v>1107789</v>
      </c>
      <c r="BL76" s="147">
        <f t="shared" si="64"/>
        <v>1120000</v>
      </c>
      <c r="BM76" s="383">
        <v>0</v>
      </c>
      <c r="BN76" s="148">
        <f t="shared" si="65"/>
        <v>88371658.427272722</v>
      </c>
      <c r="BO76" s="149">
        <f t="shared" si="66"/>
        <v>75812501.927272722</v>
      </c>
      <c r="BP76" s="150">
        <f t="shared" si="67"/>
        <v>17436875.443272728</v>
      </c>
      <c r="BQ76" s="151">
        <f t="shared" si="68"/>
        <v>105808533.87054545</v>
      </c>
      <c r="BR76" s="152">
        <f t="shared" si="69"/>
        <v>100800</v>
      </c>
      <c r="BS76" s="148">
        <f t="shared" si="70"/>
        <v>105909333.87054545</v>
      </c>
      <c r="BT76" s="136">
        <v>0</v>
      </c>
      <c r="BU76" s="149">
        <f t="shared" si="71"/>
        <v>8837165.8427272718</v>
      </c>
      <c r="BV76" s="153">
        <f t="shared" si="72"/>
        <v>4418582.9213636359</v>
      </c>
      <c r="BW76" s="134">
        <f t="shared" si="73"/>
        <v>92653585.106454536</v>
      </c>
      <c r="BX76" s="148">
        <f t="shared" si="74"/>
        <v>11439156.5</v>
      </c>
      <c r="BY76" s="135">
        <f t="shared" si="75"/>
        <v>81214428.606454536</v>
      </c>
      <c r="CD76" s="400">
        <f>'آبان 1400'!AU77</f>
        <v>75812501.927272722</v>
      </c>
      <c r="CE76" s="401">
        <f>'آبان 1400'!AV77</f>
        <v>56205626.792363629</v>
      </c>
      <c r="CF76" s="401">
        <f>'آبان 1400'!AW77</f>
        <v>75812501.927272722</v>
      </c>
      <c r="CG76" s="401">
        <f>'آبان 1400'!AX77</f>
        <v>5306875.1349090915</v>
      </c>
      <c r="CH76" s="401">
        <f>'آبان 1400'!AY77</f>
        <v>1620562.6792363629</v>
      </c>
      <c r="CI76" s="401">
        <f>'آبان 1400'!AZ77</f>
        <v>0</v>
      </c>
      <c r="CJ76" s="401">
        <f>'آبان 1400'!BA77</f>
        <v>0</v>
      </c>
      <c r="CK76" s="401">
        <f>'آبان 1400'!BB77</f>
        <v>0</v>
      </c>
      <c r="CL76" s="401">
        <f>'آبان 1400'!BC77</f>
        <v>0</v>
      </c>
      <c r="CM76" s="401">
        <f>'آبان 1400'!BD77</f>
        <v>0</v>
      </c>
      <c r="CN76" s="401">
        <f>'آبان 1400'!BE77</f>
        <v>0</v>
      </c>
      <c r="CO76" s="401">
        <f>'آبان 1400'!BF77</f>
        <v>0</v>
      </c>
      <c r="CP76" s="401">
        <f>'آبان 1400'!BG77</f>
        <v>6927437.8141454542</v>
      </c>
      <c r="CQ76" s="401">
        <f>'آبان 1400'!BH77</f>
        <v>68885064</v>
      </c>
      <c r="CR76" s="401">
        <f t="shared" si="76"/>
        <v>75812501.927272722</v>
      </c>
      <c r="CS76" s="411">
        <f t="shared" si="54"/>
        <v>6638737.5</v>
      </c>
      <c r="CT76" s="400">
        <f t="shared" si="77"/>
        <v>3692630</v>
      </c>
      <c r="CU76" s="401">
        <f t="shared" si="78"/>
        <v>1107789</v>
      </c>
      <c r="CV76" s="401">
        <f t="shared" si="79"/>
        <v>1120000</v>
      </c>
      <c r="CW76" s="56">
        <v>0</v>
      </c>
      <c r="CX76" s="401">
        <f t="shared" si="80"/>
        <v>88371658.427272722</v>
      </c>
      <c r="CY76" s="401">
        <f t="shared" si="81"/>
        <v>75812501.927272722</v>
      </c>
      <c r="CZ76" s="401">
        <f t="shared" si="82"/>
        <v>17436875.443272728</v>
      </c>
      <c r="DA76" s="401">
        <f t="shared" si="83"/>
        <v>105808533.87054545</v>
      </c>
      <c r="DB76" s="401">
        <f t="shared" si="84"/>
        <v>100800</v>
      </c>
      <c r="DC76" s="401">
        <f t="shared" si="85"/>
        <v>105909333.87054545</v>
      </c>
      <c r="DD76" s="406">
        <v>0</v>
      </c>
      <c r="DE76" s="401">
        <f t="shared" si="86"/>
        <v>8837165.8427272718</v>
      </c>
      <c r="DF76" s="401">
        <f t="shared" si="87"/>
        <v>4418582.9213636359</v>
      </c>
      <c r="DG76" s="401">
        <f t="shared" si="88"/>
        <v>92653585.106454536</v>
      </c>
      <c r="DH76" s="401">
        <f t="shared" si="89"/>
        <v>11439156.5</v>
      </c>
      <c r="DI76" s="401">
        <f t="shared" si="90"/>
        <v>81214428.606454536</v>
      </c>
      <c r="DJ76" s="401">
        <f t="shared" si="91"/>
        <v>0</v>
      </c>
      <c r="DL76" s="409">
        <f t="shared" si="92"/>
        <v>6638737.5</v>
      </c>
      <c r="DM76" s="409">
        <f t="shared" si="93"/>
        <v>0</v>
      </c>
    </row>
    <row r="77" spans="1:117" s="56" customFormat="1" ht="21" x14ac:dyDescent="0.2">
      <c r="A77" s="192">
        <f t="shared" si="55"/>
        <v>2655495</v>
      </c>
      <c r="B77" s="137">
        <f>'آبان 1400'!B78</f>
        <v>72</v>
      </c>
      <c r="C77" s="137">
        <f>'آبان 1400'!C78</f>
        <v>72</v>
      </c>
      <c r="D77" s="137">
        <f>'آبان 1400'!D78</f>
        <v>13515</v>
      </c>
      <c r="E77" s="137" t="str">
        <f>'آبان 1400'!E78</f>
        <v>محسن</v>
      </c>
      <c r="F77" s="137" t="str">
        <f>'آبان 1400'!F78</f>
        <v>نقی زاده</v>
      </c>
      <c r="G77" s="137" t="str">
        <f>'آبان 1400'!G78</f>
        <v xml:space="preserve">اداری </v>
      </c>
      <c r="H77" s="137" t="str">
        <f>'آبان 1400'!H78</f>
        <v>ش.تهران</v>
      </c>
      <c r="I77" s="137" t="str">
        <f>'آبان 1400'!I78</f>
        <v>124-700-4178285-1</v>
      </c>
      <c r="J77" s="137" t="str">
        <f>'آبان 1400'!J78</f>
        <v>0019283067</v>
      </c>
      <c r="K77" s="137" t="str">
        <f>'آبان 1400'!K78</f>
        <v>0053122542</v>
      </c>
      <c r="L77" s="137" t="str">
        <f>'آبان 1400'!L78</f>
        <v>ش - تهران</v>
      </c>
      <c r="M77" s="137" t="str">
        <f>'آبان 1400'!M78</f>
        <v>اداری-کارشناسی</v>
      </c>
      <c r="N77" s="121">
        <f>'آبان 1400'!N78</f>
        <v>0</v>
      </c>
      <c r="O77" s="120">
        <f>'آبان 1400'!O78</f>
        <v>0</v>
      </c>
      <c r="P77" s="122">
        <f>'آبان 1400'!P78</f>
        <v>0</v>
      </c>
      <c r="Q77" s="362">
        <f>'آبان 1400'!Q78</f>
        <v>30</v>
      </c>
      <c r="R77" s="362">
        <f>'آبان 1400'!R78</f>
        <v>51</v>
      </c>
      <c r="S77" s="362">
        <f>'آبان 1400'!S78</f>
        <v>0</v>
      </c>
      <c r="T77" s="362">
        <f>'آبان 1400'!T78</f>
        <v>0</v>
      </c>
      <c r="U77" s="138">
        <f>'آبان 1400'!U78</f>
        <v>0</v>
      </c>
      <c r="V77" s="121">
        <f>'آبان 1400'!W78</f>
        <v>0</v>
      </c>
      <c r="W77" s="122">
        <f>'آبان 1400'!X78</f>
        <v>0</v>
      </c>
      <c r="X77" s="370">
        <f>'آبان 1400'!Y78</f>
        <v>0</v>
      </c>
      <c r="Y77" s="370">
        <f>'آبان 1400'!Z78</f>
        <v>0</v>
      </c>
      <c r="Z77" s="139">
        <f>'آبان 1400'!AA78</f>
        <v>1477052</v>
      </c>
      <c r="AA77" s="139">
        <f>'آبان 1400'!AB78</f>
        <v>0</v>
      </c>
      <c r="AB77" s="139">
        <f>'آبان 1400'!AC78</f>
        <v>1477052</v>
      </c>
      <c r="AC77" s="139">
        <f>'آبان 1400'!AD78</f>
        <v>4500000</v>
      </c>
      <c r="AD77" s="139">
        <f>'آبان 1400'!AE78</f>
        <v>6000000</v>
      </c>
      <c r="AE77" s="140">
        <f>'آبان 1400'!AF78</f>
        <v>281982.65454545454</v>
      </c>
      <c r="AF77" s="123">
        <f>'آبان 1400'!AG78</f>
        <v>44311560</v>
      </c>
      <c r="AG77" s="124">
        <f>'آبان 1400'!AH78</f>
        <v>0</v>
      </c>
      <c r="AH77" s="124">
        <f>'آبان 1400'!AI78</f>
        <v>14381115.381818181</v>
      </c>
      <c r="AI77" s="124">
        <f>'آبان 1400'!AJ78</f>
        <v>0</v>
      </c>
      <c r="AJ77" s="124">
        <f>'آبان 1400'!AK78</f>
        <v>4500000</v>
      </c>
      <c r="AK77" s="124">
        <f>'آبان 1400'!AL78</f>
        <v>6000000</v>
      </c>
      <c r="AL77" s="124">
        <f>'آبان 1400'!AM78</f>
        <v>0</v>
      </c>
      <c r="AM77" s="124">
        <f>'آبان 1400'!AN78</f>
        <v>0</v>
      </c>
      <c r="AN77" s="124">
        <f>'آبان 1400'!AO78</f>
        <v>0</v>
      </c>
      <c r="AO77" s="124">
        <f>'آبان 1400'!AP78</f>
        <v>4000000</v>
      </c>
      <c r="AP77" s="124">
        <f>'آبان 1400'!AQ78</f>
        <v>0</v>
      </c>
      <c r="AQ77" s="124">
        <f>'آبان 1400'!AR78</f>
        <v>0</v>
      </c>
      <c r="AR77" s="124">
        <f>'آبان 1400'!AS78</f>
        <v>0</v>
      </c>
      <c r="AS77" s="379">
        <f>'آبان 1400'!AT78</f>
        <v>0</v>
      </c>
      <c r="AT77" s="372">
        <f t="shared" si="56"/>
        <v>73192675.381818175</v>
      </c>
      <c r="AU77" s="174">
        <f>'آبان 1400'!AV78</f>
        <v>53569188.105090901</v>
      </c>
      <c r="AV77" s="142">
        <f>'آبان 1400'!AW78</f>
        <v>73192675.381818175</v>
      </c>
      <c r="AW77" s="143">
        <f t="shared" si="57"/>
        <v>5123487.2767272731</v>
      </c>
      <c r="AX77" s="76">
        <f t="shared" si="58"/>
        <v>1356918.8105090903</v>
      </c>
      <c r="AY77" s="143">
        <f>'آبان 1400'!AZ78</f>
        <v>0</v>
      </c>
      <c r="AZ77" s="143">
        <f>'آبان 1400'!BA78</f>
        <v>0</v>
      </c>
      <c r="BA77" s="143">
        <f>'آبان 1400'!BB78</f>
        <v>0</v>
      </c>
      <c r="BB77" s="143">
        <f>'آبان 1400'!BC78</f>
        <v>0</v>
      </c>
      <c r="BC77" s="143">
        <f>'آبان 1400'!BD78</f>
        <v>0</v>
      </c>
      <c r="BD77" s="143">
        <f>'آبان 1400'!BE78</f>
        <v>0</v>
      </c>
      <c r="BE77" s="143">
        <f>'آبان 1400'!BF78</f>
        <v>0</v>
      </c>
      <c r="BF77" s="144">
        <f t="shared" si="59"/>
        <v>6480406.0872363634</v>
      </c>
      <c r="BG77" s="141">
        <f t="shared" si="60"/>
        <v>66712269</v>
      </c>
      <c r="BH77" s="145">
        <f t="shared" si="61"/>
        <v>73192675.381818175</v>
      </c>
      <c r="BI77" s="410">
        <f t="shared" si="53"/>
        <v>6638737.5</v>
      </c>
      <c r="BJ77" s="146">
        <f t="shared" si="62"/>
        <v>3692630</v>
      </c>
      <c r="BK77" s="146">
        <f t="shared" si="63"/>
        <v>1107789</v>
      </c>
      <c r="BL77" s="147">
        <f t="shared" si="64"/>
        <v>1120000</v>
      </c>
      <c r="BM77" s="383">
        <v>0</v>
      </c>
      <c r="BN77" s="148">
        <f t="shared" si="65"/>
        <v>85751831.881818175</v>
      </c>
      <c r="BO77" s="149">
        <f t="shared" si="66"/>
        <v>73192675.381818175</v>
      </c>
      <c r="BP77" s="150">
        <f t="shared" si="67"/>
        <v>16834315.337818179</v>
      </c>
      <c r="BQ77" s="151">
        <f t="shared" si="68"/>
        <v>102586147.21963635</v>
      </c>
      <c r="BR77" s="152">
        <f t="shared" si="69"/>
        <v>100800</v>
      </c>
      <c r="BS77" s="148">
        <f t="shared" si="70"/>
        <v>102686947.21963635</v>
      </c>
      <c r="BT77" s="136">
        <v>0</v>
      </c>
      <c r="BU77" s="149">
        <f t="shared" si="71"/>
        <v>8575183.1881818175</v>
      </c>
      <c r="BV77" s="153">
        <f t="shared" si="72"/>
        <v>4287591.5940909088</v>
      </c>
      <c r="BW77" s="134">
        <f t="shared" si="73"/>
        <v>89824172.437363625</v>
      </c>
      <c r="BX77" s="148">
        <f t="shared" si="74"/>
        <v>11439156.5</v>
      </c>
      <c r="BY77" s="135">
        <f t="shared" si="75"/>
        <v>78385015.937363625</v>
      </c>
      <c r="CD77" s="400">
        <f>'آبان 1400'!AU78</f>
        <v>73192675.381818175</v>
      </c>
      <c r="CE77" s="401">
        <f>'آبان 1400'!AV78</f>
        <v>53569188.105090901</v>
      </c>
      <c r="CF77" s="401">
        <f>'آبان 1400'!AW78</f>
        <v>73192675.381818175</v>
      </c>
      <c r="CG77" s="401">
        <f>'آبان 1400'!AX78</f>
        <v>5123487.2767272731</v>
      </c>
      <c r="CH77" s="401">
        <f>'آبان 1400'!AY78</f>
        <v>1356918.8105090903</v>
      </c>
      <c r="CI77" s="401">
        <f>'آبان 1400'!AZ78</f>
        <v>0</v>
      </c>
      <c r="CJ77" s="401">
        <f>'آبان 1400'!BA78</f>
        <v>0</v>
      </c>
      <c r="CK77" s="401">
        <f>'آبان 1400'!BB78</f>
        <v>0</v>
      </c>
      <c r="CL77" s="401">
        <f>'آبان 1400'!BC78</f>
        <v>0</v>
      </c>
      <c r="CM77" s="401">
        <f>'آبان 1400'!BD78</f>
        <v>0</v>
      </c>
      <c r="CN77" s="401">
        <f>'آبان 1400'!BE78</f>
        <v>0</v>
      </c>
      <c r="CO77" s="401">
        <f>'آبان 1400'!BF78</f>
        <v>0</v>
      </c>
      <c r="CP77" s="401">
        <f>'آبان 1400'!BG78</f>
        <v>6480406.0872363634</v>
      </c>
      <c r="CQ77" s="401">
        <f>'آبان 1400'!BH78</f>
        <v>66712269</v>
      </c>
      <c r="CR77" s="401">
        <f t="shared" si="76"/>
        <v>73192675.381818175</v>
      </c>
      <c r="CS77" s="411">
        <f t="shared" si="54"/>
        <v>6638737.5</v>
      </c>
      <c r="CT77" s="400">
        <f t="shared" si="77"/>
        <v>3692630</v>
      </c>
      <c r="CU77" s="401">
        <f t="shared" si="78"/>
        <v>1107789</v>
      </c>
      <c r="CV77" s="401">
        <f t="shared" si="79"/>
        <v>1120000</v>
      </c>
      <c r="CW77" s="56">
        <v>0</v>
      </c>
      <c r="CX77" s="401">
        <f t="shared" si="80"/>
        <v>85751831.881818175</v>
      </c>
      <c r="CY77" s="401">
        <f t="shared" si="81"/>
        <v>73192675.381818175</v>
      </c>
      <c r="CZ77" s="401">
        <f t="shared" si="82"/>
        <v>16834315.337818179</v>
      </c>
      <c r="DA77" s="401">
        <f t="shared" si="83"/>
        <v>102586147.21963635</v>
      </c>
      <c r="DB77" s="401">
        <f t="shared" si="84"/>
        <v>100800</v>
      </c>
      <c r="DC77" s="401">
        <f t="shared" si="85"/>
        <v>102686947.21963635</v>
      </c>
      <c r="DD77" s="406">
        <v>0</v>
      </c>
      <c r="DE77" s="401">
        <f t="shared" si="86"/>
        <v>8575183.1881818175</v>
      </c>
      <c r="DF77" s="401">
        <f t="shared" si="87"/>
        <v>4287591.5940909088</v>
      </c>
      <c r="DG77" s="401">
        <f t="shared" si="88"/>
        <v>89824172.437363625</v>
      </c>
      <c r="DH77" s="401">
        <f t="shared" si="89"/>
        <v>11439156.5</v>
      </c>
      <c r="DI77" s="401">
        <f t="shared" si="90"/>
        <v>78385015.937363625</v>
      </c>
      <c r="DJ77" s="401">
        <f t="shared" si="91"/>
        <v>0</v>
      </c>
      <c r="DL77" s="409">
        <f t="shared" si="92"/>
        <v>6638737.5</v>
      </c>
      <c r="DM77" s="409">
        <f t="shared" si="93"/>
        <v>0</v>
      </c>
    </row>
    <row r="78" spans="1:117" s="56" customFormat="1" ht="21" x14ac:dyDescent="0.2">
      <c r="A78" s="192">
        <f t="shared" si="55"/>
        <v>2655495</v>
      </c>
      <c r="B78" s="137">
        <f>'آبان 1400'!B79</f>
        <v>73</v>
      </c>
      <c r="C78" s="137">
        <f>'آبان 1400'!C79</f>
        <v>73</v>
      </c>
      <c r="D78" s="137">
        <f>'آبان 1400'!D79</f>
        <v>13112</v>
      </c>
      <c r="E78" s="137" t="str">
        <f>'آبان 1400'!E79</f>
        <v>علیرضا</v>
      </c>
      <c r="F78" s="137" t="str">
        <f>'آبان 1400'!F79</f>
        <v>همتی</v>
      </c>
      <c r="G78" s="137" t="str">
        <f>'آبان 1400'!G79</f>
        <v xml:space="preserve">اداری </v>
      </c>
      <c r="H78" s="137" t="str">
        <f>'آبان 1400'!H79</f>
        <v>ش.تهران</v>
      </c>
      <c r="I78" s="137" t="str">
        <f>'آبان 1400'!I79</f>
        <v>124-700-4275964-1</v>
      </c>
      <c r="J78" s="137" t="str">
        <f>'آبان 1400'!J79</f>
        <v>0078617413</v>
      </c>
      <c r="K78" s="137" t="str">
        <f>'آبان 1400'!K79</f>
        <v>0018633922</v>
      </c>
      <c r="L78" s="137" t="str">
        <f>'آبان 1400'!L79</f>
        <v>ش - تهران</v>
      </c>
      <c r="M78" s="137" t="str">
        <f>'آبان 1400'!M79</f>
        <v>اداری-کارشناسی ارشد</v>
      </c>
      <c r="N78" s="121">
        <f>'آبان 1400'!N79</f>
        <v>0</v>
      </c>
      <c r="O78" s="120">
        <f>'آبان 1400'!O79</f>
        <v>0</v>
      </c>
      <c r="P78" s="122">
        <f>'آبان 1400'!P79</f>
        <v>0</v>
      </c>
      <c r="Q78" s="362">
        <f>'آبان 1400'!Q79</f>
        <v>30</v>
      </c>
      <c r="R78" s="362">
        <f>'آبان 1400'!R79</f>
        <v>175</v>
      </c>
      <c r="S78" s="362">
        <f>'آبان 1400'!S79</f>
        <v>0</v>
      </c>
      <c r="T78" s="362">
        <f>'آبان 1400'!T79</f>
        <v>0</v>
      </c>
      <c r="U78" s="138">
        <f>'آبان 1400'!U79</f>
        <v>0</v>
      </c>
      <c r="V78" s="121">
        <f>'آبان 1400'!W79</f>
        <v>0</v>
      </c>
      <c r="W78" s="122">
        <f>'آبان 1400'!X79</f>
        <v>0</v>
      </c>
      <c r="X78" s="370">
        <f>'آبان 1400'!Y79</f>
        <v>1</v>
      </c>
      <c r="Y78" s="370">
        <f>'آبان 1400'!Z79</f>
        <v>1</v>
      </c>
      <c r="Z78" s="139">
        <f>'آبان 1400'!AA79</f>
        <v>1642901</v>
      </c>
      <c r="AA78" s="139">
        <f>'آبان 1400'!AB79</f>
        <v>0</v>
      </c>
      <c r="AB78" s="139">
        <f>'آبان 1400'!AC79</f>
        <v>1642901</v>
      </c>
      <c r="AC78" s="139">
        <f>'آبان 1400'!AD79</f>
        <v>4500000</v>
      </c>
      <c r="AD78" s="139">
        <f>'آبان 1400'!AE79</f>
        <v>6000000</v>
      </c>
      <c r="AE78" s="140">
        <f>'آبان 1400'!AF79</f>
        <v>313644.73636363639</v>
      </c>
      <c r="AF78" s="123">
        <f>'آبان 1400'!AG79</f>
        <v>49287030</v>
      </c>
      <c r="AG78" s="124">
        <f>'آبان 1400'!AH79</f>
        <v>0</v>
      </c>
      <c r="AH78" s="124">
        <f>'آبان 1400'!AI79</f>
        <v>54887828.863636367</v>
      </c>
      <c r="AI78" s="124">
        <f>'آبان 1400'!AJ79</f>
        <v>2655495</v>
      </c>
      <c r="AJ78" s="124">
        <f>'آبان 1400'!AK79</f>
        <v>4500000</v>
      </c>
      <c r="AK78" s="124">
        <f>'آبان 1400'!AL79</f>
        <v>6000000</v>
      </c>
      <c r="AL78" s="124">
        <f>'آبان 1400'!AM79</f>
        <v>0</v>
      </c>
      <c r="AM78" s="124">
        <f>'آبان 1400'!AN79</f>
        <v>0</v>
      </c>
      <c r="AN78" s="124">
        <f>'آبان 1400'!AO79</f>
        <v>0</v>
      </c>
      <c r="AO78" s="124">
        <f>'آبان 1400'!AP79</f>
        <v>3600000</v>
      </c>
      <c r="AP78" s="124">
        <f>'آبان 1400'!AQ79</f>
        <v>0</v>
      </c>
      <c r="AQ78" s="124">
        <f>'آبان 1400'!AR79</f>
        <v>0</v>
      </c>
      <c r="AR78" s="124">
        <f>'آبان 1400'!AS79</f>
        <v>0</v>
      </c>
      <c r="AS78" s="379">
        <f>'آبان 1400'!AT79</f>
        <v>0</v>
      </c>
      <c r="AT78" s="372">
        <f t="shared" si="56"/>
        <v>120930353.86363637</v>
      </c>
      <c r="AU78" s="174">
        <f>'آبان 1400'!AV79</f>
        <v>95895618.743181825</v>
      </c>
      <c r="AV78" s="142">
        <f>'آبان 1400'!AW79</f>
        <v>118274858.86363637</v>
      </c>
      <c r="AW78" s="143">
        <f t="shared" si="57"/>
        <v>8279240.120454547</v>
      </c>
      <c r="AX78" s="76">
        <f t="shared" si="58"/>
        <v>6384342.8114772737</v>
      </c>
      <c r="AY78" s="143">
        <f>'آبان 1400'!AZ79</f>
        <v>0</v>
      </c>
      <c r="AZ78" s="143">
        <f>'آبان 1400'!BA79</f>
        <v>0</v>
      </c>
      <c r="BA78" s="143">
        <f>'آبان 1400'!BB79</f>
        <v>0</v>
      </c>
      <c r="BB78" s="143">
        <f>'آبان 1400'!BC79</f>
        <v>0</v>
      </c>
      <c r="BC78" s="143">
        <f>'آبان 1400'!BD79</f>
        <v>0</v>
      </c>
      <c r="BD78" s="143">
        <f>'آبان 1400'!BE79</f>
        <v>0</v>
      </c>
      <c r="BE78" s="143">
        <f>'آبان 1400'!BF79</f>
        <v>0</v>
      </c>
      <c r="BF78" s="144">
        <f t="shared" si="59"/>
        <v>14663582.93193182</v>
      </c>
      <c r="BG78" s="141">
        <f t="shared" si="60"/>
        <v>106266770</v>
      </c>
      <c r="BH78" s="145">
        <f t="shared" si="61"/>
        <v>120930353.86363637</v>
      </c>
      <c r="BI78" s="410">
        <f t="shared" si="53"/>
        <v>6638737.5</v>
      </c>
      <c r="BJ78" s="146">
        <f t="shared" si="62"/>
        <v>4107252.4999999995</v>
      </c>
      <c r="BK78" s="146">
        <f t="shared" si="63"/>
        <v>1232175.75</v>
      </c>
      <c r="BL78" s="147">
        <f t="shared" si="64"/>
        <v>1120000</v>
      </c>
      <c r="BM78" s="383">
        <v>0</v>
      </c>
      <c r="BN78" s="148">
        <f t="shared" si="65"/>
        <v>134028519.61363637</v>
      </c>
      <c r="BO78" s="149">
        <f t="shared" si="66"/>
        <v>118274858.86363637</v>
      </c>
      <c r="BP78" s="150">
        <f t="shared" si="67"/>
        <v>27203217.538636368</v>
      </c>
      <c r="BQ78" s="151">
        <f t="shared" si="68"/>
        <v>161231737.15227273</v>
      </c>
      <c r="BR78" s="152">
        <f t="shared" si="69"/>
        <v>100800</v>
      </c>
      <c r="BS78" s="148">
        <f t="shared" si="70"/>
        <v>161332537.15227273</v>
      </c>
      <c r="BT78" s="136">
        <v>0</v>
      </c>
      <c r="BU78" s="149">
        <f t="shared" si="71"/>
        <v>13402851.961363638</v>
      </c>
      <c r="BV78" s="153">
        <f t="shared" si="72"/>
        <v>6701425.9806818189</v>
      </c>
      <c r="BW78" s="134">
        <f t="shared" si="73"/>
        <v>141228259.21022728</v>
      </c>
      <c r="BX78" s="148">
        <f t="shared" si="74"/>
        <v>11978165.75</v>
      </c>
      <c r="BY78" s="135">
        <f t="shared" si="75"/>
        <v>129250093.46022728</v>
      </c>
      <c r="CD78" s="400">
        <f>'آبان 1400'!AU79</f>
        <v>120930353.86363637</v>
      </c>
      <c r="CE78" s="401">
        <f>'آبان 1400'!AV79</f>
        <v>95895618.743181825</v>
      </c>
      <c r="CF78" s="401">
        <f>'آبان 1400'!AW79</f>
        <v>118274858.86363637</v>
      </c>
      <c r="CG78" s="401">
        <f>'آبان 1400'!AX79</f>
        <v>8279240.120454547</v>
      </c>
      <c r="CH78" s="401">
        <f>'آبان 1400'!AY79</f>
        <v>6384342.8114772737</v>
      </c>
      <c r="CI78" s="401">
        <f>'آبان 1400'!AZ79</f>
        <v>0</v>
      </c>
      <c r="CJ78" s="401">
        <f>'آبان 1400'!BA79</f>
        <v>0</v>
      </c>
      <c r="CK78" s="401">
        <f>'آبان 1400'!BB79</f>
        <v>0</v>
      </c>
      <c r="CL78" s="401">
        <f>'آبان 1400'!BC79</f>
        <v>0</v>
      </c>
      <c r="CM78" s="401">
        <f>'آبان 1400'!BD79</f>
        <v>0</v>
      </c>
      <c r="CN78" s="401">
        <f>'آبان 1400'!BE79</f>
        <v>0</v>
      </c>
      <c r="CO78" s="401">
        <f>'آبان 1400'!BF79</f>
        <v>0</v>
      </c>
      <c r="CP78" s="401">
        <f>'آبان 1400'!BG79</f>
        <v>14663582.93193182</v>
      </c>
      <c r="CQ78" s="401">
        <f>'آبان 1400'!BH79</f>
        <v>106266770</v>
      </c>
      <c r="CR78" s="401">
        <f t="shared" si="76"/>
        <v>120930353.86363637</v>
      </c>
      <c r="CS78" s="411">
        <f t="shared" si="54"/>
        <v>6638737.5</v>
      </c>
      <c r="CT78" s="400">
        <f t="shared" si="77"/>
        <v>4107252.4999999995</v>
      </c>
      <c r="CU78" s="401">
        <f t="shared" si="78"/>
        <v>1232175.75</v>
      </c>
      <c r="CV78" s="401">
        <f t="shared" si="79"/>
        <v>1120000</v>
      </c>
      <c r="CW78" s="56">
        <v>0</v>
      </c>
      <c r="CX78" s="401">
        <f t="shared" si="80"/>
        <v>134028519.61363637</v>
      </c>
      <c r="CY78" s="401">
        <f t="shared" si="81"/>
        <v>118274858.86363637</v>
      </c>
      <c r="CZ78" s="401">
        <f t="shared" si="82"/>
        <v>27203217.538636368</v>
      </c>
      <c r="DA78" s="401">
        <f t="shared" si="83"/>
        <v>161231737.15227273</v>
      </c>
      <c r="DB78" s="401">
        <f t="shared" si="84"/>
        <v>100800</v>
      </c>
      <c r="DC78" s="401">
        <f t="shared" si="85"/>
        <v>161332537.15227273</v>
      </c>
      <c r="DD78" s="406">
        <v>0</v>
      </c>
      <c r="DE78" s="401">
        <f t="shared" si="86"/>
        <v>13402851.961363638</v>
      </c>
      <c r="DF78" s="401">
        <f t="shared" si="87"/>
        <v>6701425.9806818189</v>
      </c>
      <c r="DG78" s="401">
        <f t="shared" si="88"/>
        <v>141228259.21022728</v>
      </c>
      <c r="DH78" s="401">
        <f t="shared" si="89"/>
        <v>11978165.75</v>
      </c>
      <c r="DI78" s="401">
        <f t="shared" si="90"/>
        <v>129250093.46022728</v>
      </c>
      <c r="DJ78" s="401">
        <f t="shared" si="91"/>
        <v>0</v>
      </c>
      <c r="DL78" s="409">
        <f t="shared" si="92"/>
        <v>6638737.5</v>
      </c>
      <c r="DM78" s="409">
        <f t="shared" si="93"/>
        <v>0</v>
      </c>
    </row>
    <row r="79" spans="1:117" s="56" customFormat="1" ht="21" x14ac:dyDescent="0.2">
      <c r="A79" s="192">
        <f t="shared" si="55"/>
        <v>2655495</v>
      </c>
      <c r="B79" s="137">
        <f>'آبان 1400'!B80</f>
        <v>74</v>
      </c>
      <c r="C79" s="137">
        <f>'آبان 1400'!C80</f>
        <v>74</v>
      </c>
      <c r="D79" s="137">
        <f>'آبان 1400'!D80</f>
        <v>13107</v>
      </c>
      <c r="E79" s="137" t="str">
        <f>'آبان 1400'!E80</f>
        <v>سهیل</v>
      </c>
      <c r="F79" s="137" t="str">
        <f>'آبان 1400'!F80</f>
        <v xml:space="preserve">سهرابی </v>
      </c>
      <c r="G79" s="137" t="str">
        <f>'آبان 1400'!G80</f>
        <v xml:space="preserve">اداری </v>
      </c>
      <c r="H79" s="137" t="str">
        <f>'آبان 1400'!H80</f>
        <v>ش.تهران</v>
      </c>
      <c r="I79" s="137" t="str">
        <f>'آبان 1400'!I80</f>
        <v>124-700-4269549-1</v>
      </c>
      <c r="J79" s="137" t="str">
        <f>'آبان 1400'!J80</f>
        <v>4260114018</v>
      </c>
      <c r="K79" s="137" t="str">
        <f>'آبان 1400'!K80</f>
        <v>0016296626</v>
      </c>
      <c r="L79" s="137" t="str">
        <f>'آبان 1400'!L80</f>
        <v>ش - تهران</v>
      </c>
      <c r="M79" s="137" t="str">
        <f>'آبان 1400'!M80</f>
        <v>اداری-کارشناسی</v>
      </c>
      <c r="N79" s="121">
        <f>'آبان 1400'!N80</f>
        <v>0</v>
      </c>
      <c r="O79" s="120">
        <f>'آبان 1400'!O80</f>
        <v>0</v>
      </c>
      <c r="P79" s="122">
        <f>'آبان 1400'!P80</f>
        <v>0</v>
      </c>
      <c r="Q79" s="362">
        <f>'آبان 1400'!Q80</f>
        <v>30</v>
      </c>
      <c r="R79" s="362">
        <f>'آبان 1400'!R80</f>
        <v>60</v>
      </c>
      <c r="S79" s="362">
        <f>'آبان 1400'!S80</f>
        <v>0</v>
      </c>
      <c r="T79" s="362">
        <f>'آبان 1400'!T80</f>
        <v>0</v>
      </c>
      <c r="U79" s="138">
        <f>'آبان 1400'!U80</f>
        <v>0</v>
      </c>
      <c r="V79" s="121">
        <f>'آبان 1400'!W80</f>
        <v>0</v>
      </c>
      <c r="W79" s="122">
        <f>'آبان 1400'!X80</f>
        <v>0</v>
      </c>
      <c r="X79" s="370">
        <f>'آبان 1400'!Y80</f>
        <v>0</v>
      </c>
      <c r="Y79" s="370">
        <f>'آبان 1400'!Z80</f>
        <v>0</v>
      </c>
      <c r="Z79" s="139">
        <f>'آبان 1400'!AA80</f>
        <v>1477052</v>
      </c>
      <c r="AA79" s="139">
        <f>'آبان 1400'!AB80</f>
        <v>0</v>
      </c>
      <c r="AB79" s="139">
        <f>'آبان 1400'!AC80</f>
        <v>1477052</v>
      </c>
      <c r="AC79" s="139">
        <f>'آبان 1400'!AD80</f>
        <v>4500000</v>
      </c>
      <c r="AD79" s="139">
        <f>'آبان 1400'!AE80</f>
        <v>6000000</v>
      </c>
      <c r="AE79" s="140">
        <f>'آبان 1400'!AF80</f>
        <v>281982.65454545454</v>
      </c>
      <c r="AF79" s="123">
        <f>'آبان 1400'!AG80</f>
        <v>44311560</v>
      </c>
      <c r="AG79" s="124">
        <f>'آبان 1400'!AH80</f>
        <v>0</v>
      </c>
      <c r="AH79" s="124">
        <f>'آبان 1400'!AI80</f>
        <v>16918959.272727273</v>
      </c>
      <c r="AI79" s="124">
        <f>'آبان 1400'!AJ80</f>
        <v>0</v>
      </c>
      <c r="AJ79" s="124">
        <f>'آبان 1400'!AK80</f>
        <v>4500000</v>
      </c>
      <c r="AK79" s="124">
        <f>'آبان 1400'!AL80</f>
        <v>6000000</v>
      </c>
      <c r="AL79" s="124">
        <f>'آبان 1400'!AM80</f>
        <v>0</v>
      </c>
      <c r="AM79" s="124">
        <f>'آبان 1400'!AN80</f>
        <v>0</v>
      </c>
      <c r="AN79" s="124">
        <f>'آبان 1400'!AO80</f>
        <v>0</v>
      </c>
      <c r="AO79" s="124">
        <f>'آبان 1400'!AP80</f>
        <v>4000000</v>
      </c>
      <c r="AP79" s="124">
        <f>'آبان 1400'!AQ80</f>
        <v>0</v>
      </c>
      <c r="AQ79" s="124">
        <f>'آبان 1400'!AR80</f>
        <v>0</v>
      </c>
      <c r="AR79" s="124">
        <f>'آبان 1400'!AS80</f>
        <v>0</v>
      </c>
      <c r="AS79" s="379">
        <f>'آبان 1400'!AT80</f>
        <v>0</v>
      </c>
      <c r="AT79" s="372">
        <f t="shared" si="56"/>
        <v>75730519.272727281</v>
      </c>
      <c r="AU79" s="174">
        <f>'آبان 1400'!AV80</f>
        <v>55929382.923636369</v>
      </c>
      <c r="AV79" s="142">
        <f>'آبان 1400'!AW80</f>
        <v>75730519.272727281</v>
      </c>
      <c r="AW79" s="143">
        <f t="shared" si="57"/>
        <v>5301136.3490909105</v>
      </c>
      <c r="AX79" s="76">
        <f t="shared" si="58"/>
        <v>1592938.2923636371</v>
      </c>
      <c r="AY79" s="143">
        <f>'آبان 1400'!AZ80</f>
        <v>0</v>
      </c>
      <c r="AZ79" s="143">
        <f>'آبان 1400'!BA80</f>
        <v>0</v>
      </c>
      <c r="BA79" s="143">
        <f>'آبان 1400'!BB80</f>
        <v>0</v>
      </c>
      <c r="BB79" s="143">
        <f>'آبان 1400'!BC80</f>
        <v>0</v>
      </c>
      <c r="BC79" s="143">
        <f>'آبان 1400'!BD80</f>
        <v>0</v>
      </c>
      <c r="BD79" s="143">
        <f>'آبان 1400'!BE80</f>
        <v>0</v>
      </c>
      <c r="BE79" s="143">
        <f>'آبان 1400'!BF80</f>
        <v>0</v>
      </c>
      <c r="BF79" s="144">
        <f t="shared" si="59"/>
        <v>6894074.6414545476</v>
      </c>
      <c r="BG79" s="141">
        <f t="shared" si="60"/>
        <v>68836444</v>
      </c>
      <c r="BH79" s="145">
        <f t="shared" si="61"/>
        <v>75730519.272727281</v>
      </c>
      <c r="BI79" s="410">
        <f t="shared" si="53"/>
        <v>6638737.5</v>
      </c>
      <c r="BJ79" s="146">
        <f t="shared" si="62"/>
        <v>3692630</v>
      </c>
      <c r="BK79" s="146">
        <f t="shared" si="63"/>
        <v>1107789</v>
      </c>
      <c r="BL79" s="147">
        <f t="shared" si="64"/>
        <v>1120000</v>
      </c>
      <c r="BM79" s="383">
        <v>0</v>
      </c>
      <c r="BN79" s="148">
        <f t="shared" si="65"/>
        <v>88289675.772727281</v>
      </c>
      <c r="BO79" s="149">
        <f t="shared" si="66"/>
        <v>75730519.272727281</v>
      </c>
      <c r="BP79" s="150">
        <f t="shared" si="67"/>
        <v>17418019.432727274</v>
      </c>
      <c r="BQ79" s="151">
        <f t="shared" si="68"/>
        <v>105707695.20545456</v>
      </c>
      <c r="BR79" s="152">
        <f t="shared" si="69"/>
        <v>100800</v>
      </c>
      <c r="BS79" s="148">
        <f t="shared" si="70"/>
        <v>105808495.20545456</v>
      </c>
      <c r="BT79" s="136">
        <v>0</v>
      </c>
      <c r="BU79" s="149">
        <f t="shared" si="71"/>
        <v>8828967.5772727281</v>
      </c>
      <c r="BV79" s="153">
        <f t="shared" si="72"/>
        <v>4414483.788636364</v>
      </c>
      <c r="BW79" s="134">
        <f t="shared" si="73"/>
        <v>92565043.839545459</v>
      </c>
      <c r="BX79" s="148">
        <f t="shared" si="74"/>
        <v>11439156.5</v>
      </c>
      <c r="BY79" s="135">
        <f t="shared" si="75"/>
        <v>81125887.339545459</v>
      </c>
      <c r="CD79" s="400">
        <f>'آبان 1400'!AU80</f>
        <v>75730519.272727281</v>
      </c>
      <c r="CE79" s="401">
        <f>'آبان 1400'!AV80</f>
        <v>55929382.923636369</v>
      </c>
      <c r="CF79" s="401">
        <f>'آبان 1400'!AW80</f>
        <v>75730519.272727281</v>
      </c>
      <c r="CG79" s="401">
        <f>'آبان 1400'!AX80</f>
        <v>5301136.3490909105</v>
      </c>
      <c r="CH79" s="401">
        <f>'آبان 1400'!AY80</f>
        <v>1592938.2923636371</v>
      </c>
      <c r="CI79" s="401">
        <f>'آبان 1400'!AZ80</f>
        <v>0</v>
      </c>
      <c r="CJ79" s="401">
        <f>'آبان 1400'!BA80</f>
        <v>0</v>
      </c>
      <c r="CK79" s="401">
        <f>'آبان 1400'!BB80</f>
        <v>0</v>
      </c>
      <c r="CL79" s="401">
        <f>'آبان 1400'!BC80</f>
        <v>0</v>
      </c>
      <c r="CM79" s="401">
        <f>'آبان 1400'!BD80</f>
        <v>0</v>
      </c>
      <c r="CN79" s="401">
        <f>'آبان 1400'!BE80</f>
        <v>0</v>
      </c>
      <c r="CO79" s="401">
        <f>'آبان 1400'!BF80</f>
        <v>0</v>
      </c>
      <c r="CP79" s="401">
        <f>'آبان 1400'!BG80</f>
        <v>6894074.6414545476</v>
      </c>
      <c r="CQ79" s="401">
        <f>'آبان 1400'!BH80</f>
        <v>68836444</v>
      </c>
      <c r="CR79" s="401">
        <f t="shared" si="76"/>
        <v>75730519.272727281</v>
      </c>
      <c r="CS79" s="411">
        <f t="shared" si="54"/>
        <v>6638737.5</v>
      </c>
      <c r="CT79" s="400">
        <f t="shared" si="77"/>
        <v>3692630</v>
      </c>
      <c r="CU79" s="401">
        <f t="shared" si="78"/>
        <v>1107789</v>
      </c>
      <c r="CV79" s="401">
        <f t="shared" si="79"/>
        <v>1120000</v>
      </c>
      <c r="CW79" s="56">
        <v>0</v>
      </c>
      <c r="CX79" s="401">
        <f t="shared" si="80"/>
        <v>88289675.772727281</v>
      </c>
      <c r="CY79" s="401">
        <f t="shared" si="81"/>
        <v>75730519.272727281</v>
      </c>
      <c r="CZ79" s="401">
        <f t="shared" si="82"/>
        <v>17418019.432727274</v>
      </c>
      <c r="DA79" s="401">
        <f t="shared" si="83"/>
        <v>105707695.20545456</v>
      </c>
      <c r="DB79" s="401">
        <f t="shared" si="84"/>
        <v>100800</v>
      </c>
      <c r="DC79" s="401">
        <f t="shared" si="85"/>
        <v>105808495.20545456</v>
      </c>
      <c r="DD79" s="406">
        <v>0</v>
      </c>
      <c r="DE79" s="401">
        <f t="shared" si="86"/>
        <v>8828967.5772727281</v>
      </c>
      <c r="DF79" s="401">
        <f t="shared" si="87"/>
        <v>4414483.788636364</v>
      </c>
      <c r="DG79" s="401">
        <f t="shared" si="88"/>
        <v>92565043.839545459</v>
      </c>
      <c r="DH79" s="401">
        <f t="shared" si="89"/>
        <v>11439156.5</v>
      </c>
      <c r="DI79" s="401">
        <f t="shared" si="90"/>
        <v>81125887.339545459</v>
      </c>
      <c r="DJ79" s="401">
        <f t="shared" si="91"/>
        <v>0</v>
      </c>
      <c r="DL79" s="409">
        <f t="shared" si="92"/>
        <v>6638737.5</v>
      </c>
      <c r="DM79" s="409">
        <f t="shared" si="93"/>
        <v>0</v>
      </c>
    </row>
    <row r="80" spans="1:117" s="56" customFormat="1" ht="21" x14ac:dyDescent="0.2">
      <c r="A80" s="192">
        <f t="shared" si="55"/>
        <v>2655495</v>
      </c>
      <c r="B80" s="137">
        <f>'آبان 1400'!B81</f>
        <v>75</v>
      </c>
      <c r="C80" s="137">
        <f>'آبان 1400'!C81</f>
        <v>75</v>
      </c>
      <c r="D80" s="137">
        <f>'آبان 1400'!D81</f>
        <v>13466</v>
      </c>
      <c r="E80" s="137" t="str">
        <f>'آبان 1400'!E81</f>
        <v>رضا</v>
      </c>
      <c r="F80" s="137" t="str">
        <f>'آبان 1400'!F81</f>
        <v>شفیعی</v>
      </c>
      <c r="G80" s="137" t="str">
        <f>'آبان 1400'!G81</f>
        <v xml:space="preserve">اداری </v>
      </c>
      <c r="H80" s="137" t="str">
        <f>'آبان 1400'!H81</f>
        <v>ش.تهران</v>
      </c>
      <c r="I80" s="137" t="str">
        <f>'آبان 1400'!I81</f>
        <v>292-700-4306887-1</v>
      </c>
      <c r="J80" s="137" t="str">
        <f>'آبان 1400'!J81</f>
        <v>6660088660</v>
      </c>
      <c r="K80" s="137">
        <f>'آبان 1400'!K81</f>
        <v>0</v>
      </c>
      <c r="L80" s="137" t="str">
        <f>'آبان 1400'!L81</f>
        <v>ش - تهران</v>
      </c>
      <c r="M80" s="137" t="str">
        <f>'آبان 1400'!M81</f>
        <v>اداری-کارشناسی</v>
      </c>
      <c r="N80" s="121">
        <f>'آبان 1400'!N81</f>
        <v>0</v>
      </c>
      <c r="O80" s="120">
        <f>'آبان 1400'!O81</f>
        <v>0</v>
      </c>
      <c r="P80" s="122">
        <f>'آبان 1400'!P81</f>
        <v>0</v>
      </c>
      <c r="Q80" s="362">
        <f>'آبان 1400'!Q81</f>
        <v>30</v>
      </c>
      <c r="R80" s="362">
        <f>'آبان 1400'!R81</f>
        <v>120</v>
      </c>
      <c r="S80" s="362">
        <f>'آبان 1400'!S81</f>
        <v>0</v>
      </c>
      <c r="T80" s="362">
        <f>'آبان 1400'!T81</f>
        <v>0</v>
      </c>
      <c r="U80" s="138">
        <f>'آبان 1400'!U81</f>
        <v>0</v>
      </c>
      <c r="V80" s="121">
        <f>'آبان 1400'!W81</f>
        <v>0</v>
      </c>
      <c r="W80" s="122">
        <f>'آبان 1400'!X81</f>
        <v>0</v>
      </c>
      <c r="X80" s="370">
        <f>'آبان 1400'!Y81</f>
        <v>0</v>
      </c>
      <c r="Y80" s="370">
        <f>'آبان 1400'!Z81</f>
        <v>0</v>
      </c>
      <c r="Z80" s="139">
        <f>'آبان 1400'!AA81</f>
        <v>1477052</v>
      </c>
      <c r="AA80" s="139">
        <f>'آبان 1400'!AB81</f>
        <v>46667</v>
      </c>
      <c r="AB80" s="139">
        <f>'آبان 1400'!AC81</f>
        <v>1523719</v>
      </c>
      <c r="AC80" s="139">
        <f>'آبان 1400'!AD81</f>
        <v>4500000</v>
      </c>
      <c r="AD80" s="139">
        <f>'آبان 1400'!AE81</f>
        <v>6000000</v>
      </c>
      <c r="AE80" s="140">
        <f>'آبان 1400'!AF81</f>
        <v>290891.80909090908</v>
      </c>
      <c r="AF80" s="123">
        <f>'آبان 1400'!AG81</f>
        <v>44311560</v>
      </c>
      <c r="AG80" s="124">
        <f>'آبان 1400'!AH81</f>
        <v>1400010</v>
      </c>
      <c r="AH80" s="124">
        <f>'آبان 1400'!AI81</f>
        <v>34907017.090909094</v>
      </c>
      <c r="AI80" s="124">
        <f>'آبان 1400'!AJ81</f>
        <v>0</v>
      </c>
      <c r="AJ80" s="124">
        <f>'آبان 1400'!AK81</f>
        <v>4500000</v>
      </c>
      <c r="AK80" s="124">
        <f>'آبان 1400'!AL81</f>
        <v>6000000</v>
      </c>
      <c r="AL80" s="124">
        <f>'آبان 1400'!AM81</f>
        <v>0</v>
      </c>
      <c r="AM80" s="124">
        <f>'آبان 1400'!AN81</f>
        <v>0</v>
      </c>
      <c r="AN80" s="124">
        <f>'آبان 1400'!AO81</f>
        <v>0</v>
      </c>
      <c r="AO80" s="124">
        <f>'آبان 1400'!AP81</f>
        <v>4600000</v>
      </c>
      <c r="AP80" s="124">
        <f>'آبان 1400'!AQ81</f>
        <v>0</v>
      </c>
      <c r="AQ80" s="124">
        <f>'آبان 1400'!AR81</f>
        <v>0</v>
      </c>
      <c r="AR80" s="124">
        <f>'آبان 1400'!AS81</f>
        <v>0</v>
      </c>
      <c r="AS80" s="379">
        <f>'آبان 1400'!AT81</f>
        <v>0</v>
      </c>
      <c r="AT80" s="372">
        <f t="shared" si="56"/>
        <v>95718587.090909094</v>
      </c>
      <c r="AU80" s="174">
        <f>'آبان 1400'!AV81</f>
        <v>73918285.99454546</v>
      </c>
      <c r="AV80" s="142">
        <f>'آبان 1400'!AW81</f>
        <v>95718587.090909094</v>
      </c>
      <c r="AW80" s="143">
        <f t="shared" si="57"/>
        <v>6700301.0963636376</v>
      </c>
      <c r="AX80" s="76">
        <f t="shared" si="58"/>
        <v>3391828.5994545463</v>
      </c>
      <c r="AY80" s="143">
        <f>'آبان 1400'!AZ81</f>
        <v>0</v>
      </c>
      <c r="AZ80" s="143">
        <f>'آبان 1400'!BA81</f>
        <v>0</v>
      </c>
      <c r="BA80" s="143">
        <f>'آبان 1400'!BB81</f>
        <v>0</v>
      </c>
      <c r="BB80" s="143">
        <f>'آبان 1400'!BC81</f>
        <v>0</v>
      </c>
      <c r="BC80" s="143">
        <f>'آبان 1400'!BD81</f>
        <v>0</v>
      </c>
      <c r="BD80" s="143">
        <f>'آبان 1400'!BE81</f>
        <v>0</v>
      </c>
      <c r="BE80" s="143">
        <f>'آبان 1400'!BF81</f>
        <v>0</v>
      </c>
      <c r="BF80" s="144">
        <f t="shared" si="59"/>
        <v>10092129.695818184</v>
      </c>
      <c r="BG80" s="141">
        <f t="shared" si="60"/>
        <v>85626457</v>
      </c>
      <c r="BH80" s="145">
        <f t="shared" si="61"/>
        <v>95718587.090909094</v>
      </c>
      <c r="BI80" s="410">
        <f t="shared" si="53"/>
        <v>6638737.5</v>
      </c>
      <c r="BJ80" s="146">
        <f t="shared" si="62"/>
        <v>3809297.5</v>
      </c>
      <c r="BK80" s="146">
        <f t="shared" si="63"/>
        <v>1142789.25</v>
      </c>
      <c r="BL80" s="147">
        <f t="shared" si="64"/>
        <v>1120000</v>
      </c>
      <c r="BM80" s="383">
        <v>0</v>
      </c>
      <c r="BN80" s="148">
        <f t="shared" si="65"/>
        <v>108429411.34090909</v>
      </c>
      <c r="BO80" s="149">
        <f t="shared" si="66"/>
        <v>95718587.090909094</v>
      </c>
      <c r="BP80" s="150">
        <f t="shared" si="67"/>
        <v>22015275.030909091</v>
      </c>
      <c r="BQ80" s="151">
        <f t="shared" si="68"/>
        <v>130444686.37181818</v>
      </c>
      <c r="BR80" s="152">
        <f t="shared" si="69"/>
        <v>100800</v>
      </c>
      <c r="BS80" s="148">
        <f t="shared" si="70"/>
        <v>130545486.37181818</v>
      </c>
      <c r="BT80" s="136">
        <v>0</v>
      </c>
      <c r="BU80" s="149">
        <f t="shared" si="71"/>
        <v>10842941.13409091</v>
      </c>
      <c r="BV80" s="153">
        <f t="shared" si="72"/>
        <v>5421470.5670454549</v>
      </c>
      <c r="BW80" s="134">
        <f t="shared" si="73"/>
        <v>114281074.67068182</v>
      </c>
      <c r="BX80" s="148">
        <f t="shared" si="74"/>
        <v>11590824.25</v>
      </c>
      <c r="BY80" s="135">
        <f t="shared" si="75"/>
        <v>102690250.42068182</v>
      </c>
      <c r="CD80" s="400">
        <f>'آبان 1400'!AU81</f>
        <v>95718587.090909094</v>
      </c>
      <c r="CE80" s="401">
        <f>'آبان 1400'!AV81</f>
        <v>73918285.99454546</v>
      </c>
      <c r="CF80" s="401">
        <f>'آبان 1400'!AW81</f>
        <v>95718587.090909094</v>
      </c>
      <c r="CG80" s="401">
        <f>'آبان 1400'!AX81</f>
        <v>6700301.0963636376</v>
      </c>
      <c r="CH80" s="401">
        <f>'آبان 1400'!AY81</f>
        <v>3391828.5994545463</v>
      </c>
      <c r="CI80" s="401">
        <f>'آبان 1400'!AZ81</f>
        <v>0</v>
      </c>
      <c r="CJ80" s="401">
        <f>'آبان 1400'!BA81</f>
        <v>0</v>
      </c>
      <c r="CK80" s="401">
        <f>'آبان 1400'!BB81</f>
        <v>0</v>
      </c>
      <c r="CL80" s="401">
        <f>'آبان 1400'!BC81</f>
        <v>0</v>
      </c>
      <c r="CM80" s="401">
        <f>'آبان 1400'!BD81</f>
        <v>0</v>
      </c>
      <c r="CN80" s="401">
        <f>'آبان 1400'!BE81</f>
        <v>0</v>
      </c>
      <c r="CO80" s="401">
        <f>'آبان 1400'!BF81</f>
        <v>0</v>
      </c>
      <c r="CP80" s="401">
        <f>'آبان 1400'!BG81</f>
        <v>10092129.695818184</v>
      </c>
      <c r="CQ80" s="401">
        <f>'آبان 1400'!BH81</f>
        <v>85626457</v>
      </c>
      <c r="CR80" s="401">
        <f t="shared" si="76"/>
        <v>95718587.090909094</v>
      </c>
      <c r="CS80" s="411">
        <f t="shared" si="54"/>
        <v>6638737.5</v>
      </c>
      <c r="CT80" s="400">
        <f t="shared" si="77"/>
        <v>3809297.5</v>
      </c>
      <c r="CU80" s="401">
        <f t="shared" si="78"/>
        <v>1142789.25</v>
      </c>
      <c r="CV80" s="401">
        <f t="shared" si="79"/>
        <v>1120000</v>
      </c>
      <c r="CW80" s="56">
        <v>0</v>
      </c>
      <c r="CX80" s="401">
        <f t="shared" si="80"/>
        <v>108429411.34090909</v>
      </c>
      <c r="CY80" s="401">
        <f t="shared" si="81"/>
        <v>95718587.090909094</v>
      </c>
      <c r="CZ80" s="401">
        <f t="shared" si="82"/>
        <v>22015275.030909091</v>
      </c>
      <c r="DA80" s="401">
        <f t="shared" si="83"/>
        <v>130444686.37181818</v>
      </c>
      <c r="DB80" s="401">
        <f t="shared" si="84"/>
        <v>100800</v>
      </c>
      <c r="DC80" s="401">
        <f t="shared" si="85"/>
        <v>130545486.37181818</v>
      </c>
      <c r="DD80" s="406">
        <v>0</v>
      </c>
      <c r="DE80" s="401">
        <f t="shared" si="86"/>
        <v>10842941.13409091</v>
      </c>
      <c r="DF80" s="401">
        <f t="shared" si="87"/>
        <v>5421470.5670454549</v>
      </c>
      <c r="DG80" s="401">
        <f t="shared" si="88"/>
        <v>114281074.67068182</v>
      </c>
      <c r="DH80" s="401">
        <f t="shared" si="89"/>
        <v>11590824.25</v>
      </c>
      <c r="DI80" s="401">
        <f t="shared" si="90"/>
        <v>102690250.42068182</v>
      </c>
      <c r="DJ80" s="401">
        <f t="shared" si="91"/>
        <v>0</v>
      </c>
      <c r="DL80" s="409">
        <f t="shared" si="92"/>
        <v>6638737.5</v>
      </c>
      <c r="DM80" s="409">
        <f t="shared" si="93"/>
        <v>0</v>
      </c>
    </row>
    <row r="81" spans="1:117" s="56" customFormat="1" ht="21" x14ac:dyDescent="0.2">
      <c r="A81" s="192">
        <f t="shared" si="55"/>
        <v>2655495</v>
      </c>
      <c r="B81" s="137">
        <f>'آبان 1400'!B82</f>
        <v>76</v>
      </c>
      <c r="C81" s="137">
        <f>'آبان 1400'!C82</f>
        <v>81</v>
      </c>
      <c r="D81" s="137">
        <f>'آبان 1400'!D82</f>
        <v>12860</v>
      </c>
      <c r="E81" s="137" t="str">
        <f>'آبان 1400'!E82</f>
        <v>فرشاد</v>
      </c>
      <c r="F81" s="137" t="str">
        <f>'آبان 1400'!F82</f>
        <v>سه گانه</v>
      </c>
      <c r="G81" s="137" t="str">
        <f>'آبان 1400'!G82</f>
        <v xml:space="preserve">اداری </v>
      </c>
      <c r="H81" s="137" t="str">
        <f>'آبان 1400'!H82</f>
        <v>سمنان</v>
      </c>
      <c r="I81" s="137" t="str">
        <f>'آبان 1400'!I82</f>
        <v>323-700-9923437-1</v>
      </c>
      <c r="J81" s="137">
        <f>'آبان 1400'!J82</f>
        <v>4569923437</v>
      </c>
      <c r="K81" s="137" t="str">
        <f>'آبان 1400'!K82</f>
        <v>0019182835</v>
      </c>
      <c r="L81" s="137" t="str">
        <f>'آبان 1400'!L82</f>
        <v>سمنان</v>
      </c>
      <c r="M81" s="137" t="str">
        <f>'آبان 1400'!M82</f>
        <v>اداری-کارشناسی ارشد</v>
      </c>
      <c r="N81" s="121">
        <f>'آبان 1400'!N82</f>
        <v>0</v>
      </c>
      <c r="O81" s="120">
        <f>'آبان 1400'!O82</f>
        <v>0</v>
      </c>
      <c r="P81" s="122">
        <f>'آبان 1400'!P82</f>
        <v>0</v>
      </c>
      <c r="Q81" s="362">
        <f>'آبان 1400'!Q82</f>
        <v>30</v>
      </c>
      <c r="R81" s="362">
        <f>'آبان 1400'!R82</f>
        <v>85</v>
      </c>
      <c r="S81" s="362">
        <f>'آبان 1400'!S82</f>
        <v>0</v>
      </c>
      <c r="T81" s="362">
        <f>'آبان 1400'!T82</f>
        <v>0</v>
      </c>
      <c r="U81" s="138">
        <f>'آبان 1400'!U82</f>
        <v>0</v>
      </c>
      <c r="V81" s="121">
        <f>'آبان 1400'!W82</f>
        <v>0</v>
      </c>
      <c r="W81" s="122">
        <f>'آبان 1400'!X82</f>
        <v>0</v>
      </c>
      <c r="X81" s="370">
        <f>'آبان 1400'!Y82</f>
        <v>0</v>
      </c>
      <c r="Y81" s="370">
        <f>'آبان 1400'!Z82</f>
        <v>0</v>
      </c>
      <c r="Z81" s="139">
        <f>'آبان 1400'!AA82</f>
        <v>1642901</v>
      </c>
      <c r="AA81" s="139">
        <f>'آبان 1400'!AB82</f>
        <v>46667</v>
      </c>
      <c r="AB81" s="139">
        <f>'آبان 1400'!AC82</f>
        <v>1689568</v>
      </c>
      <c r="AC81" s="139">
        <f>'آبان 1400'!AD82</f>
        <v>4500000</v>
      </c>
      <c r="AD81" s="139">
        <f>'آبان 1400'!AE82</f>
        <v>6000000</v>
      </c>
      <c r="AE81" s="140">
        <f>'آبان 1400'!AF82</f>
        <v>322553.89090909087</v>
      </c>
      <c r="AF81" s="123">
        <f>'آبان 1400'!AG82</f>
        <v>49287030</v>
      </c>
      <c r="AG81" s="124">
        <f>'آبان 1400'!AH82</f>
        <v>1400010</v>
      </c>
      <c r="AH81" s="124">
        <f>'آبان 1400'!AI82</f>
        <v>27417080.727272723</v>
      </c>
      <c r="AI81" s="124">
        <f>'آبان 1400'!AJ82</f>
        <v>0</v>
      </c>
      <c r="AJ81" s="124">
        <f>'آبان 1400'!AK82</f>
        <v>4500000</v>
      </c>
      <c r="AK81" s="124">
        <f>'آبان 1400'!AL82</f>
        <v>6000000</v>
      </c>
      <c r="AL81" s="124">
        <f>'آبان 1400'!AM82</f>
        <v>0</v>
      </c>
      <c r="AM81" s="124">
        <f>'آبان 1400'!AN82</f>
        <v>0</v>
      </c>
      <c r="AN81" s="124">
        <f>'آبان 1400'!AO82</f>
        <v>0</v>
      </c>
      <c r="AO81" s="124">
        <f>'آبان 1400'!AP82</f>
        <v>4600000</v>
      </c>
      <c r="AP81" s="124">
        <f>'آبان 1400'!AQ82</f>
        <v>0</v>
      </c>
      <c r="AQ81" s="124">
        <f>'آبان 1400'!AR82</f>
        <v>0</v>
      </c>
      <c r="AR81" s="124">
        <f>'آبان 1400'!AS82</f>
        <v>0</v>
      </c>
      <c r="AS81" s="379">
        <f>'آبان 1400'!AT82</f>
        <v>0</v>
      </c>
      <c r="AT81" s="372">
        <f t="shared" si="56"/>
        <v>93204120.727272719</v>
      </c>
      <c r="AU81" s="174">
        <f>'آبان 1400'!AV82</f>
        <v>71579832.276363626</v>
      </c>
      <c r="AV81" s="142">
        <f>'آبان 1400'!AW82</f>
        <v>93204120.727272719</v>
      </c>
      <c r="AW81" s="143">
        <f t="shared" si="57"/>
        <v>6524288.4509090912</v>
      </c>
      <c r="AX81" s="76">
        <f t="shared" si="58"/>
        <v>3157983.2276363629</v>
      </c>
      <c r="AY81" s="143">
        <f>'آبان 1400'!AZ82</f>
        <v>0</v>
      </c>
      <c r="AZ81" s="143">
        <f>'آبان 1400'!BA82</f>
        <v>0</v>
      </c>
      <c r="BA81" s="143">
        <f>'آبان 1400'!BB82</f>
        <v>0</v>
      </c>
      <c r="BB81" s="143">
        <f>'آبان 1400'!BC82</f>
        <v>0</v>
      </c>
      <c r="BC81" s="143">
        <f>'آبان 1400'!BD82</f>
        <v>0</v>
      </c>
      <c r="BD81" s="143">
        <f>'آبان 1400'!BE82</f>
        <v>0</v>
      </c>
      <c r="BE81" s="143">
        <f>'آبان 1400'!BF82</f>
        <v>0</v>
      </c>
      <c r="BF81" s="144">
        <f t="shared" si="59"/>
        <v>9682271.6785454545</v>
      </c>
      <c r="BG81" s="141">
        <f t="shared" si="60"/>
        <v>83521849</v>
      </c>
      <c r="BH81" s="145">
        <f t="shared" si="61"/>
        <v>93204120.727272719</v>
      </c>
      <c r="BI81" s="410">
        <f t="shared" si="53"/>
        <v>6638737.5</v>
      </c>
      <c r="BJ81" s="146">
        <f t="shared" si="62"/>
        <v>4223920</v>
      </c>
      <c r="BK81" s="146">
        <f t="shared" si="63"/>
        <v>1267176</v>
      </c>
      <c r="BL81" s="147">
        <f t="shared" si="64"/>
        <v>1120000</v>
      </c>
      <c r="BM81" s="383">
        <v>0</v>
      </c>
      <c r="BN81" s="148">
        <f t="shared" si="65"/>
        <v>106453954.22727272</v>
      </c>
      <c r="BO81" s="149">
        <f t="shared" si="66"/>
        <v>93204120.727272719</v>
      </c>
      <c r="BP81" s="150">
        <f t="shared" si="67"/>
        <v>21436947.767272726</v>
      </c>
      <c r="BQ81" s="151">
        <f t="shared" si="68"/>
        <v>127890901.99454544</v>
      </c>
      <c r="BR81" s="152">
        <f t="shared" si="69"/>
        <v>100800</v>
      </c>
      <c r="BS81" s="148">
        <f t="shared" si="70"/>
        <v>127991701.99454544</v>
      </c>
      <c r="BT81" s="136">
        <v>0</v>
      </c>
      <c r="BU81" s="149">
        <f t="shared" si="71"/>
        <v>10645395.422727272</v>
      </c>
      <c r="BV81" s="153">
        <f t="shared" si="72"/>
        <v>5322697.711363636</v>
      </c>
      <c r="BW81" s="134">
        <f t="shared" si="73"/>
        <v>112023608.86045453</v>
      </c>
      <c r="BX81" s="148">
        <f t="shared" si="74"/>
        <v>12129833.5</v>
      </c>
      <c r="BY81" s="135">
        <f t="shared" si="75"/>
        <v>99893775.36045453</v>
      </c>
      <c r="CD81" s="400">
        <f>'آبان 1400'!AU82</f>
        <v>93204120.727272719</v>
      </c>
      <c r="CE81" s="401">
        <f>'آبان 1400'!AV82</f>
        <v>71579832.276363626</v>
      </c>
      <c r="CF81" s="401">
        <f>'آبان 1400'!AW82</f>
        <v>93204120.727272719</v>
      </c>
      <c r="CG81" s="401">
        <f>'آبان 1400'!AX82</f>
        <v>6524288.4509090912</v>
      </c>
      <c r="CH81" s="401">
        <f>'آبان 1400'!AY82</f>
        <v>3157983.2276363629</v>
      </c>
      <c r="CI81" s="401">
        <f>'آبان 1400'!AZ82</f>
        <v>0</v>
      </c>
      <c r="CJ81" s="401">
        <f>'آبان 1400'!BA82</f>
        <v>0</v>
      </c>
      <c r="CK81" s="401">
        <f>'آبان 1400'!BB82</f>
        <v>0</v>
      </c>
      <c r="CL81" s="401">
        <f>'آبان 1400'!BC82</f>
        <v>0</v>
      </c>
      <c r="CM81" s="401">
        <f>'آبان 1400'!BD82</f>
        <v>0</v>
      </c>
      <c r="CN81" s="401">
        <f>'آبان 1400'!BE82</f>
        <v>0</v>
      </c>
      <c r="CO81" s="401">
        <f>'آبان 1400'!BF82</f>
        <v>0</v>
      </c>
      <c r="CP81" s="401">
        <f>'آبان 1400'!BG82</f>
        <v>9682271.6785454545</v>
      </c>
      <c r="CQ81" s="401">
        <f>'آبان 1400'!BH82</f>
        <v>83521849</v>
      </c>
      <c r="CR81" s="401">
        <f t="shared" si="76"/>
        <v>93204120.727272719</v>
      </c>
      <c r="CS81" s="411">
        <f t="shared" si="54"/>
        <v>6638737.5</v>
      </c>
      <c r="CT81" s="400">
        <f t="shared" si="77"/>
        <v>4223920</v>
      </c>
      <c r="CU81" s="401">
        <f t="shared" si="78"/>
        <v>1267176</v>
      </c>
      <c r="CV81" s="401">
        <f t="shared" si="79"/>
        <v>1120000</v>
      </c>
      <c r="CW81" s="56">
        <v>0</v>
      </c>
      <c r="CX81" s="401">
        <f t="shared" si="80"/>
        <v>106453954.22727272</v>
      </c>
      <c r="CY81" s="401">
        <f t="shared" si="81"/>
        <v>93204120.727272719</v>
      </c>
      <c r="CZ81" s="401">
        <f t="shared" si="82"/>
        <v>21436947.767272726</v>
      </c>
      <c r="DA81" s="401">
        <f t="shared" si="83"/>
        <v>127890901.99454544</v>
      </c>
      <c r="DB81" s="401">
        <f t="shared" si="84"/>
        <v>100800</v>
      </c>
      <c r="DC81" s="401">
        <f t="shared" si="85"/>
        <v>127991701.99454544</v>
      </c>
      <c r="DD81" s="406">
        <v>0</v>
      </c>
      <c r="DE81" s="401">
        <f t="shared" si="86"/>
        <v>10645395.422727272</v>
      </c>
      <c r="DF81" s="401">
        <f t="shared" si="87"/>
        <v>5322697.711363636</v>
      </c>
      <c r="DG81" s="401">
        <f t="shared" si="88"/>
        <v>112023608.86045453</v>
      </c>
      <c r="DH81" s="401">
        <f t="shared" si="89"/>
        <v>12129833.5</v>
      </c>
      <c r="DI81" s="401">
        <f t="shared" si="90"/>
        <v>99893775.36045453</v>
      </c>
      <c r="DJ81" s="401">
        <f t="shared" si="91"/>
        <v>0</v>
      </c>
      <c r="DL81" s="409">
        <f t="shared" si="92"/>
        <v>6638737.5</v>
      </c>
      <c r="DM81" s="409">
        <f t="shared" si="93"/>
        <v>0</v>
      </c>
    </row>
    <row r="82" spans="1:117" s="56" customFormat="1" ht="21" x14ac:dyDescent="0.2">
      <c r="A82" s="192">
        <f t="shared" si="55"/>
        <v>2655495</v>
      </c>
      <c r="B82" s="137">
        <f>'آبان 1400'!B83</f>
        <v>77</v>
      </c>
      <c r="C82" s="137">
        <f>'آبان 1400'!C83</f>
        <v>82</v>
      </c>
      <c r="D82" s="137">
        <f>'آبان 1400'!D83</f>
        <v>12866</v>
      </c>
      <c r="E82" s="137" t="str">
        <f>'آبان 1400'!E83</f>
        <v>سیدعلیرضا</v>
      </c>
      <c r="F82" s="137" t="str">
        <f>'آبان 1400'!F83</f>
        <v>موسوی</v>
      </c>
      <c r="G82" s="137" t="str">
        <f>'آبان 1400'!G83</f>
        <v xml:space="preserve">اداری </v>
      </c>
      <c r="H82" s="137" t="str">
        <f>'آبان 1400'!H83</f>
        <v>سمنان</v>
      </c>
      <c r="I82" s="137" t="str">
        <f>'آبان 1400'!I83</f>
        <v>174-12-4235054-1</v>
      </c>
      <c r="J82" s="137" t="str">
        <f>'آبان 1400'!J83</f>
        <v>0017541433</v>
      </c>
      <c r="K82" s="137" t="str">
        <f>'آبان 1400'!K83</f>
        <v>0012869332</v>
      </c>
      <c r="L82" s="137" t="str">
        <f>'آبان 1400'!L83</f>
        <v>سمنان</v>
      </c>
      <c r="M82" s="137" t="str">
        <f>'آبان 1400'!M83</f>
        <v>اداری-کارشناسی</v>
      </c>
      <c r="N82" s="121">
        <f>'آبان 1400'!N83</f>
        <v>0</v>
      </c>
      <c r="O82" s="120">
        <f>'آبان 1400'!O83</f>
        <v>0</v>
      </c>
      <c r="P82" s="122">
        <f>'آبان 1400'!P83</f>
        <v>0</v>
      </c>
      <c r="Q82" s="362">
        <f>'آبان 1400'!Q83</f>
        <v>30</v>
      </c>
      <c r="R82" s="362">
        <f>'آبان 1400'!R83</f>
        <v>120</v>
      </c>
      <c r="S82" s="362">
        <f>'آبان 1400'!S83</f>
        <v>0</v>
      </c>
      <c r="T82" s="362">
        <f>'آبان 1400'!T83</f>
        <v>0</v>
      </c>
      <c r="U82" s="138">
        <f>'آبان 1400'!U83</f>
        <v>0</v>
      </c>
      <c r="V82" s="121">
        <f>'آبان 1400'!W83</f>
        <v>0</v>
      </c>
      <c r="W82" s="122">
        <f>'آبان 1400'!X83</f>
        <v>0</v>
      </c>
      <c r="X82" s="370">
        <f>'آبان 1400'!Y83</f>
        <v>0</v>
      </c>
      <c r="Y82" s="370">
        <f>'آبان 1400'!Z83</f>
        <v>0</v>
      </c>
      <c r="Z82" s="139">
        <f>'آبان 1400'!AA83</f>
        <v>1477052</v>
      </c>
      <c r="AA82" s="139">
        <f>'آبان 1400'!AB83</f>
        <v>0</v>
      </c>
      <c r="AB82" s="139">
        <f>'آبان 1400'!AC83</f>
        <v>1477052</v>
      </c>
      <c r="AC82" s="139">
        <f>'آبان 1400'!AD83</f>
        <v>4500000</v>
      </c>
      <c r="AD82" s="139">
        <f>'آبان 1400'!AE83</f>
        <v>6000000</v>
      </c>
      <c r="AE82" s="140">
        <f>'آبان 1400'!AF83</f>
        <v>281982.65454545454</v>
      </c>
      <c r="AF82" s="123">
        <f>'آبان 1400'!AG83</f>
        <v>44311560</v>
      </c>
      <c r="AG82" s="124">
        <f>'آبان 1400'!AH83</f>
        <v>0</v>
      </c>
      <c r="AH82" s="124">
        <f>'آبان 1400'!AI83</f>
        <v>33837918.545454547</v>
      </c>
      <c r="AI82" s="124">
        <f>'آبان 1400'!AJ83</f>
        <v>0</v>
      </c>
      <c r="AJ82" s="124">
        <f>'آبان 1400'!AK83</f>
        <v>4500000</v>
      </c>
      <c r="AK82" s="124">
        <f>'آبان 1400'!AL83</f>
        <v>6000000</v>
      </c>
      <c r="AL82" s="124">
        <f>'آبان 1400'!AM83</f>
        <v>0</v>
      </c>
      <c r="AM82" s="124">
        <f>'آبان 1400'!AN83</f>
        <v>0</v>
      </c>
      <c r="AN82" s="124">
        <f>'آبان 1400'!AO83</f>
        <v>0</v>
      </c>
      <c r="AO82" s="124">
        <f>'آبان 1400'!AP83</f>
        <v>4800000</v>
      </c>
      <c r="AP82" s="124">
        <f>'آبان 1400'!AQ83</f>
        <v>0</v>
      </c>
      <c r="AQ82" s="124">
        <f>'آبان 1400'!AR83</f>
        <v>0</v>
      </c>
      <c r="AR82" s="124">
        <f>'آبان 1400'!AS83</f>
        <v>0</v>
      </c>
      <c r="AS82" s="379">
        <f>'آبان 1400'!AT83</f>
        <v>0</v>
      </c>
      <c r="AT82" s="372">
        <f t="shared" si="56"/>
        <v>93449478.545454547</v>
      </c>
      <c r="AU82" s="174">
        <f>'آبان 1400'!AV83</f>
        <v>71608015.047272727</v>
      </c>
      <c r="AV82" s="142">
        <f>'آبان 1400'!AW83</f>
        <v>93449478.545454547</v>
      </c>
      <c r="AW82" s="143">
        <f t="shared" si="57"/>
        <v>6541463.498181819</v>
      </c>
      <c r="AX82" s="76">
        <f t="shared" si="58"/>
        <v>3160801.5047272728</v>
      </c>
      <c r="AY82" s="143">
        <f>'آبان 1400'!AZ83</f>
        <v>0</v>
      </c>
      <c r="AZ82" s="143">
        <f>'آبان 1400'!BA83</f>
        <v>0</v>
      </c>
      <c r="BA82" s="143">
        <f>'آبان 1400'!BB83</f>
        <v>0</v>
      </c>
      <c r="BB82" s="143">
        <f>'آبان 1400'!BC83</f>
        <v>0</v>
      </c>
      <c r="BC82" s="143">
        <f>'آبان 1400'!BD83</f>
        <v>0</v>
      </c>
      <c r="BD82" s="143">
        <f>'آبان 1400'!BE83</f>
        <v>0</v>
      </c>
      <c r="BE82" s="143">
        <f>'آبان 1400'!BF83</f>
        <v>0</v>
      </c>
      <c r="BF82" s="144">
        <f t="shared" si="59"/>
        <v>9702265.0029090922</v>
      </c>
      <c r="BG82" s="141">
        <f t="shared" si="60"/>
        <v>83747213</v>
      </c>
      <c r="BH82" s="145">
        <f t="shared" si="61"/>
        <v>93449478.545454547</v>
      </c>
      <c r="BI82" s="410">
        <f t="shared" si="53"/>
        <v>6638737.5</v>
      </c>
      <c r="BJ82" s="146">
        <f t="shared" si="62"/>
        <v>3692630</v>
      </c>
      <c r="BK82" s="146">
        <f t="shared" si="63"/>
        <v>1107789</v>
      </c>
      <c r="BL82" s="147">
        <f t="shared" si="64"/>
        <v>1120000</v>
      </c>
      <c r="BM82" s="383">
        <v>0</v>
      </c>
      <c r="BN82" s="148">
        <f t="shared" si="65"/>
        <v>106008635.04545455</v>
      </c>
      <c r="BO82" s="149">
        <f t="shared" si="66"/>
        <v>93449478.545454547</v>
      </c>
      <c r="BP82" s="150">
        <f t="shared" si="67"/>
        <v>21493380.065454546</v>
      </c>
      <c r="BQ82" s="151">
        <f t="shared" si="68"/>
        <v>127502015.11090909</v>
      </c>
      <c r="BR82" s="152">
        <f t="shared" si="69"/>
        <v>100800</v>
      </c>
      <c r="BS82" s="148">
        <f t="shared" si="70"/>
        <v>127602815.11090909</v>
      </c>
      <c r="BT82" s="136">
        <v>0</v>
      </c>
      <c r="BU82" s="149">
        <f t="shared" si="71"/>
        <v>10600863.504545456</v>
      </c>
      <c r="BV82" s="153">
        <f t="shared" si="72"/>
        <v>5300431.7522727279</v>
      </c>
      <c r="BW82" s="134">
        <f t="shared" si="73"/>
        <v>111701519.8540909</v>
      </c>
      <c r="BX82" s="148">
        <f t="shared" si="74"/>
        <v>11439156.5</v>
      </c>
      <c r="BY82" s="135">
        <f t="shared" si="75"/>
        <v>100262363.3540909</v>
      </c>
      <c r="CD82" s="400">
        <f>'آبان 1400'!AU83</f>
        <v>93449478.545454547</v>
      </c>
      <c r="CE82" s="401">
        <f>'آبان 1400'!AV83</f>
        <v>71608015.047272727</v>
      </c>
      <c r="CF82" s="401">
        <f>'آبان 1400'!AW83</f>
        <v>93449478.545454547</v>
      </c>
      <c r="CG82" s="401">
        <f>'آبان 1400'!AX83</f>
        <v>6541463.498181819</v>
      </c>
      <c r="CH82" s="401">
        <f>'آبان 1400'!AY83</f>
        <v>3160801.5047272728</v>
      </c>
      <c r="CI82" s="401">
        <f>'آبان 1400'!AZ83</f>
        <v>0</v>
      </c>
      <c r="CJ82" s="401">
        <f>'آبان 1400'!BA83</f>
        <v>0</v>
      </c>
      <c r="CK82" s="401">
        <f>'آبان 1400'!BB83</f>
        <v>0</v>
      </c>
      <c r="CL82" s="401">
        <f>'آبان 1400'!BC83</f>
        <v>0</v>
      </c>
      <c r="CM82" s="401">
        <f>'آبان 1400'!BD83</f>
        <v>0</v>
      </c>
      <c r="CN82" s="401">
        <f>'آبان 1400'!BE83</f>
        <v>0</v>
      </c>
      <c r="CO82" s="401">
        <f>'آبان 1400'!BF83</f>
        <v>0</v>
      </c>
      <c r="CP82" s="401">
        <f>'آبان 1400'!BG83</f>
        <v>9702265.0029090922</v>
      </c>
      <c r="CQ82" s="401">
        <f>'آبان 1400'!BH83</f>
        <v>83747213</v>
      </c>
      <c r="CR82" s="401">
        <f t="shared" si="76"/>
        <v>93449478.545454547</v>
      </c>
      <c r="CS82" s="411">
        <f t="shared" si="54"/>
        <v>6638737.5</v>
      </c>
      <c r="CT82" s="400">
        <f t="shared" si="77"/>
        <v>3692630</v>
      </c>
      <c r="CU82" s="401">
        <f t="shared" si="78"/>
        <v>1107789</v>
      </c>
      <c r="CV82" s="401">
        <f t="shared" si="79"/>
        <v>1120000</v>
      </c>
      <c r="CW82" s="56">
        <v>0</v>
      </c>
      <c r="CX82" s="401">
        <f t="shared" si="80"/>
        <v>106008635.04545455</v>
      </c>
      <c r="CY82" s="401">
        <f t="shared" si="81"/>
        <v>93449478.545454547</v>
      </c>
      <c r="CZ82" s="401">
        <f t="shared" si="82"/>
        <v>21493380.065454546</v>
      </c>
      <c r="DA82" s="401">
        <f t="shared" si="83"/>
        <v>127502015.11090909</v>
      </c>
      <c r="DB82" s="401">
        <f t="shared" si="84"/>
        <v>100800</v>
      </c>
      <c r="DC82" s="401">
        <f t="shared" si="85"/>
        <v>127602815.11090909</v>
      </c>
      <c r="DD82" s="406">
        <v>0</v>
      </c>
      <c r="DE82" s="401">
        <f t="shared" si="86"/>
        <v>10600863.504545456</v>
      </c>
      <c r="DF82" s="401">
        <f t="shared" si="87"/>
        <v>5300431.7522727279</v>
      </c>
      <c r="DG82" s="401">
        <f t="shared" si="88"/>
        <v>111701519.8540909</v>
      </c>
      <c r="DH82" s="401">
        <f t="shared" si="89"/>
        <v>11439156.5</v>
      </c>
      <c r="DI82" s="401">
        <f t="shared" si="90"/>
        <v>100262363.3540909</v>
      </c>
      <c r="DJ82" s="401">
        <f t="shared" si="91"/>
        <v>0</v>
      </c>
      <c r="DL82" s="409">
        <f t="shared" si="92"/>
        <v>6638737.5</v>
      </c>
      <c r="DM82" s="409">
        <f t="shared" si="93"/>
        <v>0</v>
      </c>
    </row>
    <row r="83" spans="1:117" s="56" customFormat="1" ht="21" x14ac:dyDescent="0.2">
      <c r="A83" s="192">
        <f t="shared" si="55"/>
        <v>2655495</v>
      </c>
      <c r="B83" s="137">
        <f>'آبان 1400'!B84</f>
        <v>78</v>
      </c>
      <c r="C83" s="137">
        <f>'آبان 1400'!C84</f>
        <v>83</v>
      </c>
      <c r="D83" s="137">
        <f>'آبان 1400'!D84</f>
        <v>12901</v>
      </c>
      <c r="E83" s="137" t="str">
        <f>'آبان 1400'!E84</f>
        <v xml:space="preserve">محسن </v>
      </c>
      <c r="F83" s="137" t="str">
        <f>'آبان 1400'!F84</f>
        <v>رمضان پور اردستانی</v>
      </c>
      <c r="G83" s="137" t="str">
        <f>'آبان 1400'!G84</f>
        <v xml:space="preserve">اداری </v>
      </c>
      <c r="H83" s="137" t="str">
        <f>'آبان 1400'!H84</f>
        <v>اصفهان</v>
      </c>
      <c r="I83" s="137" t="str">
        <f>'آبان 1400'!I84</f>
        <v>131-813-3342412-1</v>
      </c>
      <c r="J83" s="137">
        <f>'آبان 1400'!J84</f>
        <v>1189929252</v>
      </c>
      <c r="K83" s="137">
        <f>'آبان 1400'!K84</f>
        <v>0</v>
      </c>
      <c r="L83" s="137" t="str">
        <f>'آبان 1400'!L84</f>
        <v>اصفهان</v>
      </c>
      <c r="M83" s="137" t="str">
        <f>'آبان 1400'!M84</f>
        <v>اداری-کارشناسی ارشد</v>
      </c>
      <c r="N83" s="121">
        <f>'آبان 1400'!N84</f>
        <v>0</v>
      </c>
      <c r="O83" s="120">
        <f>'آبان 1400'!O84</f>
        <v>0</v>
      </c>
      <c r="P83" s="122">
        <f>'آبان 1400'!P84</f>
        <v>0</v>
      </c>
      <c r="Q83" s="362">
        <f>'آبان 1400'!Q84</f>
        <v>30</v>
      </c>
      <c r="R83" s="362">
        <f>'آبان 1400'!R84</f>
        <v>48</v>
      </c>
      <c r="S83" s="362">
        <f>'آبان 1400'!S84</f>
        <v>0</v>
      </c>
      <c r="T83" s="362">
        <f>'آبان 1400'!T84</f>
        <v>0</v>
      </c>
      <c r="U83" s="138">
        <f>'آبان 1400'!U84</f>
        <v>3</v>
      </c>
      <c r="V83" s="121">
        <f>'آبان 1400'!W84</f>
        <v>0</v>
      </c>
      <c r="W83" s="122">
        <f>'آبان 1400'!X84</f>
        <v>0</v>
      </c>
      <c r="X83" s="370">
        <f>'آبان 1400'!Y84</f>
        <v>1</v>
      </c>
      <c r="Y83" s="370">
        <f>'آبان 1400'!Z84</f>
        <v>1</v>
      </c>
      <c r="Z83" s="139">
        <f>'آبان 1400'!AA84</f>
        <v>1642901</v>
      </c>
      <c r="AA83" s="139">
        <f>'آبان 1400'!AB84</f>
        <v>46667</v>
      </c>
      <c r="AB83" s="139">
        <f>'آبان 1400'!AC84</f>
        <v>1689568</v>
      </c>
      <c r="AC83" s="139">
        <f>'آبان 1400'!AD84</f>
        <v>4500000</v>
      </c>
      <c r="AD83" s="139">
        <f>'آبان 1400'!AE84</f>
        <v>6000000</v>
      </c>
      <c r="AE83" s="140">
        <f>'آبان 1400'!AF84</f>
        <v>322553.89090909087</v>
      </c>
      <c r="AF83" s="123">
        <f>'آبان 1400'!AG84</f>
        <v>49287030</v>
      </c>
      <c r="AG83" s="124">
        <f>'آبان 1400'!AH84</f>
        <v>1400010</v>
      </c>
      <c r="AH83" s="124">
        <f>'آبان 1400'!AI84</f>
        <v>15482586.763636362</v>
      </c>
      <c r="AI83" s="124">
        <f>'آبان 1400'!AJ84</f>
        <v>2655495</v>
      </c>
      <c r="AJ83" s="124">
        <f>'آبان 1400'!AK84</f>
        <v>4500000</v>
      </c>
      <c r="AK83" s="124">
        <f>'آبان 1400'!AL84</f>
        <v>6000000</v>
      </c>
      <c r="AL83" s="124">
        <f>'آبان 1400'!AM84</f>
        <v>0</v>
      </c>
      <c r="AM83" s="124">
        <f>'آبان 1400'!AN84</f>
        <v>0</v>
      </c>
      <c r="AN83" s="124">
        <f>'آبان 1400'!AO84</f>
        <v>5068704</v>
      </c>
      <c r="AO83" s="124">
        <f>'آبان 1400'!AP84</f>
        <v>4200000</v>
      </c>
      <c r="AP83" s="124">
        <f>'آبان 1400'!AQ84</f>
        <v>0</v>
      </c>
      <c r="AQ83" s="124">
        <f>'آبان 1400'!AR84</f>
        <v>0</v>
      </c>
      <c r="AR83" s="124">
        <f>'آبان 1400'!AS84</f>
        <v>0</v>
      </c>
      <c r="AS83" s="379">
        <f>'آبان 1400'!AT84</f>
        <v>0</v>
      </c>
      <c r="AT83" s="372">
        <f t="shared" si="56"/>
        <v>88593825.763636366</v>
      </c>
      <c r="AU83" s="174">
        <f>'آبان 1400'!AV84</f>
        <v>60508752.890181817</v>
      </c>
      <c r="AV83" s="142">
        <f>'آبان 1400'!AW84</f>
        <v>80869626.763636366</v>
      </c>
      <c r="AW83" s="143">
        <f t="shared" si="57"/>
        <v>5660873.8734545466</v>
      </c>
      <c r="AX83" s="76">
        <f t="shared" si="58"/>
        <v>2050875.2890181819</v>
      </c>
      <c r="AY83" s="143">
        <f>'آبان 1400'!AZ84</f>
        <v>0</v>
      </c>
      <c r="AZ83" s="143">
        <f>'آبان 1400'!BA84</f>
        <v>0</v>
      </c>
      <c r="BA83" s="143">
        <f>'آبان 1400'!BB84</f>
        <v>0</v>
      </c>
      <c r="BB83" s="143">
        <f>'آبان 1400'!BC84</f>
        <v>0</v>
      </c>
      <c r="BC83" s="143">
        <f>'آبان 1400'!BD84</f>
        <v>0</v>
      </c>
      <c r="BD83" s="143">
        <f>'آبان 1400'!BE84</f>
        <v>0</v>
      </c>
      <c r="BE83" s="143">
        <f>'آبان 1400'!BF84</f>
        <v>0</v>
      </c>
      <c r="BF83" s="144">
        <f t="shared" si="59"/>
        <v>7711749.1624727286</v>
      </c>
      <c r="BG83" s="141">
        <f t="shared" si="60"/>
        <v>80882076</v>
      </c>
      <c r="BH83" s="145">
        <f t="shared" si="61"/>
        <v>88593825.763636366</v>
      </c>
      <c r="BI83" s="410">
        <f t="shared" si="53"/>
        <v>6638737.5</v>
      </c>
      <c r="BJ83" s="146">
        <f t="shared" si="62"/>
        <v>4223920</v>
      </c>
      <c r="BK83" s="146">
        <f t="shared" si="63"/>
        <v>1267176</v>
      </c>
      <c r="BL83" s="147">
        <f t="shared" si="64"/>
        <v>1120000</v>
      </c>
      <c r="BM83" s="383">
        <v>0</v>
      </c>
      <c r="BN83" s="148">
        <f t="shared" si="65"/>
        <v>101843659.26363637</v>
      </c>
      <c r="BO83" s="149">
        <f t="shared" si="66"/>
        <v>80869626.763636366</v>
      </c>
      <c r="BP83" s="150">
        <f t="shared" si="67"/>
        <v>18600014.155636366</v>
      </c>
      <c r="BQ83" s="151">
        <f t="shared" si="68"/>
        <v>120443673.41927274</v>
      </c>
      <c r="BR83" s="152">
        <f t="shared" si="69"/>
        <v>100800</v>
      </c>
      <c r="BS83" s="148">
        <f t="shared" si="70"/>
        <v>120544473.41927274</v>
      </c>
      <c r="BT83" s="136">
        <v>0</v>
      </c>
      <c r="BU83" s="149">
        <f t="shared" si="71"/>
        <v>10184365.926363638</v>
      </c>
      <c r="BV83" s="153">
        <f t="shared" si="72"/>
        <v>5092182.9631818188</v>
      </c>
      <c r="BW83" s="134">
        <f t="shared" si="73"/>
        <v>105267924.52972728</v>
      </c>
      <c r="BX83" s="148">
        <f t="shared" si="74"/>
        <v>12129833.5</v>
      </c>
      <c r="BY83" s="135">
        <f t="shared" si="75"/>
        <v>93138091.02972728</v>
      </c>
      <c r="CD83" s="400">
        <f>'آبان 1400'!AU84</f>
        <v>88593825.763636366</v>
      </c>
      <c r="CE83" s="401">
        <f>'آبان 1400'!AV84</f>
        <v>60508752.890181817</v>
      </c>
      <c r="CF83" s="401">
        <f>'آبان 1400'!AW84</f>
        <v>80869626.763636366</v>
      </c>
      <c r="CG83" s="401">
        <f>'آبان 1400'!AX84</f>
        <v>5660873.8734545466</v>
      </c>
      <c r="CH83" s="401">
        <f>'آبان 1400'!AY84</f>
        <v>2050875.2890181819</v>
      </c>
      <c r="CI83" s="401">
        <f>'آبان 1400'!AZ84</f>
        <v>0</v>
      </c>
      <c r="CJ83" s="401">
        <f>'آبان 1400'!BA84</f>
        <v>0</v>
      </c>
      <c r="CK83" s="401">
        <f>'آبان 1400'!BB84</f>
        <v>0</v>
      </c>
      <c r="CL83" s="401">
        <f>'آبان 1400'!BC84</f>
        <v>0</v>
      </c>
      <c r="CM83" s="401">
        <f>'آبان 1400'!BD84</f>
        <v>0</v>
      </c>
      <c r="CN83" s="401">
        <f>'آبان 1400'!BE84</f>
        <v>0</v>
      </c>
      <c r="CO83" s="401">
        <f>'آبان 1400'!BF84</f>
        <v>0</v>
      </c>
      <c r="CP83" s="401">
        <f>'آبان 1400'!BG84</f>
        <v>7711749.1624727286</v>
      </c>
      <c r="CQ83" s="401">
        <f>'آبان 1400'!BH84</f>
        <v>80882076</v>
      </c>
      <c r="CR83" s="401">
        <f t="shared" si="76"/>
        <v>88593825.763636366</v>
      </c>
      <c r="CS83" s="411">
        <f t="shared" si="54"/>
        <v>6638737.5</v>
      </c>
      <c r="CT83" s="400">
        <f t="shared" si="77"/>
        <v>4223920</v>
      </c>
      <c r="CU83" s="401">
        <f t="shared" si="78"/>
        <v>1267176</v>
      </c>
      <c r="CV83" s="401">
        <f t="shared" si="79"/>
        <v>1120000</v>
      </c>
      <c r="CW83" s="56">
        <v>0</v>
      </c>
      <c r="CX83" s="401">
        <f t="shared" si="80"/>
        <v>101843659.26363637</v>
      </c>
      <c r="CY83" s="401">
        <f t="shared" si="81"/>
        <v>80869626.763636366</v>
      </c>
      <c r="CZ83" s="401">
        <f t="shared" si="82"/>
        <v>18600014.155636366</v>
      </c>
      <c r="DA83" s="401">
        <f t="shared" si="83"/>
        <v>120443673.41927274</v>
      </c>
      <c r="DB83" s="401">
        <f t="shared" si="84"/>
        <v>100800</v>
      </c>
      <c r="DC83" s="401">
        <f t="shared" si="85"/>
        <v>120544473.41927274</v>
      </c>
      <c r="DD83" s="406">
        <v>0</v>
      </c>
      <c r="DE83" s="401">
        <f t="shared" si="86"/>
        <v>10184365.926363638</v>
      </c>
      <c r="DF83" s="401">
        <f t="shared" si="87"/>
        <v>5092182.9631818188</v>
      </c>
      <c r="DG83" s="401">
        <f t="shared" si="88"/>
        <v>105267924.52972728</v>
      </c>
      <c r="DH83" s="401">
        <f t="shared" si="89"/>
        <v>12129833.5</v>
      </c>
      <c r="DI83" s="401">
        <f t="shared" si="90"/>
        <v>93138091.02972728</v>
      </c>
      <c r="DJ83" s="401">
        <f t="shared" si="91"/>
        <v>0</v>
      </c>
      <c r="DL83" s="409">
        <f t="shared" si="92"/>
        <v>6638737.5</v>
      </c>
      <c r="DM83" s="409">
        <f t="shared" si="93"/>
        <v>0</v>
      </c>
    </row>
    <row r="84" spans="1:117" s="56" customFormat="1" ht="21" x14ac:dyDescent="0.2">
      <c r="A84" s="192">
        <f t="shared" si="55"/>
        <v>2655495</v>
      </c>
      <c r="B84" s="137">
        <f>'آبان 1400'!B85</f>
        <v>79</v>
      </c>
      <c r="C84" s="137">
        <f>'آبان 1400'!C85</f>
        <v>84</v>
      </c>
      <c r="D84" s="137">
        <f>'آبان 1400'!D85</f>
        <v>12914</v>
      </c>
      <c r="E84" s="137" t="str">
        <f>'آبان 1400'!E85</f>
        <v>محمد حامد</v>
      </c>
      <c r="F84" s="137" t="str">
        <f>'آبان 1400'!F85</f>
        <v>رزمخواه</v>
      </c>
      <c r="G84" s="137" t="str">
        <f>'آبان 1400'!G85</f>
        <v xml:space="preserve">اداری </v>
      </c>
      <c r="H84" s="137" t="str">
        <f>'آبان 1400'!H85</f>
        <v>اصفهان</v>
      </c>
      <c r="I84" s="137" t="str">
        <f>'آبان 1400'!I85</f>
        <v>131-813-3342418-1</v>
      </c>
      <c r="J84" s="137">
        <f>'آبان 1400'!J85</f>
        <v>1289218617</v>
      </c>
      <c r="K84" s="137">
        <f>'آبان 1400'!K85</f>
        <v>0</v>
      </c>
      <c r="L84" s="137" t="str">
        <f>'آبان 1400'!L85</f>
        <v>اصفهان</v>
      </c>
      <c r="M84" s="137" t="str">
        <f>'آبان 1400'!M85</f>
        <v>اداری-کارشناسی ارشد</v>
      </c>
      <c r="N84" s="121">
        <f>'آبان 1400'!N85</f>
        <v>0</v>
      </c>
      <c r="O84" s="120">
        <f>'آبان 1400'!O85</f>
        <v>0</v>
      </c>
      <c r="P84" s="122">
        <f>'آبان 1400'!P85</f>
        <v>0</v>
      </c>
      <c r="Q84" s="362">
        <f>'آبان 1400'!Q85</f>
        <v>30</v>
      </c>
      <c r="R84" s="362">
        <f>'آبان 1400'!R85</f>
        <v>69</v>
      </c>
      <c r="S84" s="362">
        <f>'آبان 1400'!S85</f>
        <v>0</v>
      </c>
      <c r="T84" s="362">
        <f>'آبان 1400'!T85</f>
        <v>0</v>
      </c>
      <c r="U84" s="138">
        <f>'آبان 1400'!U85</f>
        <v>1</v>
      </c>
      <c r="V84" s="121">
        <f>'آبان 1400'!W85</f>
        <v>0</v>
      </c>
      <c r="W84" s="122">
        <f>'آبان 1400'!X85</f>
        <v>0</v>
      </c>
      <c r="X84" s="370">
        <f>'آبان 1400'!Y85</f>
        <v>0</v>
      </c>
      <c r="Y84" s="370">
        <f>'آبان 1400'!Z85</f>
        <v>0</v>
      </c>
      <c r="Z84" s="139">
        <f>'آبان 1400'!AA85</f>
        <v>1642901</v>
      </c>
      <c r="AA84" s="139">
        <f>'آبان 1400'!AB85</f>
        <v>46667</v>
      </c>
      <c r="AB84" s="139">
        <f>'آبان 1400'!AC85</f>
        <v>1689568</v>
      </c>
      <c r="AC84" s="139">
        <f>'آبان 1400'!AD85</f>
        <v>4500000</v>
      </c>
      <c r="AD84" s="139">
        <f>'آبان 1400'!AE85</f>
        <v>6000000</v>
      </c>
      <c r="AE84" s="140">
        <f>'آبان 1400'!AF85</f>
        <v>322553.89090909087</v>
      </c>
      <c r="AF84" s="123">
        <f>'آبان 1400'!AG85</f>
        <v>49287030</v>
      </c>
      <c r="AG84" s="124">
        <f>'آبان 1400'!AH85</f>
        <v>1400010</v>
      </c>
      <c r="AH84" s="124">
        <f>'آبان 1400'!AI85</f>
        <v>22256218.472727269</v>
      </c>
      <c r="AI84" s="124">
        <f>'آبان 1400'!AJ85</f>
        <v>0</v>
      </c>
      <c r="AJ84" s="124">
        <f>'آبان 1400'!AK85</f>
        <v>4500000</v>
      </c>
      <c r="AK84" s="124">
        <f>'آبان 1400'!AL85</f>
        <v>6000000</v>
      </c>
      <c r="AL84" s="124">
        <f>'آبان 1400'!AM85</f>
        <v>0</v>
      </c>
      <c r="AM84" s="124">
        <f>'آبان 1400'!AN85</f>
        <v>0</v>
      </c>
      <c r="AN84" s="124">
        <f>'آبان 1400'!AO85</f>
        <v>1689568</v>
      </c>
      <c r="AO84" s="124">
        <f>'آبان 1400'!AP85</f>
        <v>4200000</v>
      </c>
      <c r="AP84" s="124">
        <f>'آبان 1400'!AQ85</f>
        <v>0</v>
      </c>
      <c r="AQ84" s="124">
        <f>'آبان 1400'!AR85</f>
        <v>0</v>
      </c>
      <c r="AR84" s="124">
        <f>'آبان 1400'!AS85</f>
        <v>0</v>
      </c>
      <c r="AS84" s="379">
        <f>'آبان 1400'!AT85</f>
        <v>0</v>
      </c>
      <c r="AT84" s="372">
        <f t="shared" si="56"/>
        <v>89332826.472727269</v>
      </c>
      <c r="AU84" s="174">
        <f>'آبان 1400'!AV85</f>
        <v>66808230.379636362</v>
      </c>
      <c r="AV84" s="142">
        <f>'آبان 1400'!AW85</f>
        <v>87643258.472727269</v>
      </c>
      <c r="AW84" s="143">
        <f t="shared" si="57"/>
        <v>6135028.0930909095</v>
      </c>
      <c r="AX84" s="76">
        <f t="shared" si="58"/>
        <v>2680823.0379636362</v>
      </c>
      <c r="AY84" s="143">
        <f>'آبان 1400'!AZ85</f>
        <v>0</v>
      </c>
      <c r="AZ84" s="143">
        <f>'آبان 1400'!BA85</f>
        <v>0</v>
      </c>
      <c r="BA84" s="143">
        <f>'آبان 1400'!BB85</f>
        <v>0</v>
      </c>
      <c r="BB84" s="143">
        <f>'آبان 1400'!BC85</f>
        <v>0</v>
      </c>
      <c r="BC84" s="143">
        <f>'آبان 1400'!BD85</f>
        <v>0</v>
      </c>
      <c r="BD84" s="143">
        <f>'آبان 1400'!BE85</f>
        <v>0</v>
      </c>
      <c r="BE84" s="143">
        <f>'آبان 1400'!BF85</f>
        <v>0</v>
      </c>
      <c r="BF84" s="144">
        <f t="shared" si="59"/>
        <v>8815851.1310545467</v>
      </c>
      <c r="BG84" s="141">
        <f t="shared" si="60"/>
        <v>80516975</v>
      </c>
      <c r="BH84" s="145">
        <f t="shared" si="61"/>
        <v>89332826.472727269</v>
      </c>
      <c r="BI84" s="410">
        <f t="shared" si="53"/>
        <v>6638737.5</v>
      </c>
      <c r="BJ84" s="146">
        <f t="shared" si="62"/>
        <v>4223920</v>
      </c>
      <c r="BK84" s="146">
        <f t="shared" si="63"/>
        <v>1267176</v>
      </c>
      <c r="BL84" s="147">
        <f t="shared" si="64"/>
        <v>1120000</v>
      </c>
      <c r="BM84" s="383">
        <v>0</v>
      </c>
      <c r="BN84" s="148">
        <f t="shared" si="65"/>
        <v>102582659.97272727</v>
      </c>
      <c r="BO84" s="149">
        <f t="shared" si="66"/>
        <v>87643258.472727269</v>
      </c>
      <c r="BP84" s="150">
        <f t="shared" si="67"/>
        <v>20157949.448727272</v>
      </c>
      <c r="BQ84" s="151">
        <f t="shared" si="68"/>
        <v>122740609.42145455</v>
      </c>
      <c r="BR84" s="152">
        <f t="shared" si="69"/>
        <v>100800</v>
      </c>
      <c r="BS84" s="148">
        <f t="shared" si="70"/>
        <v>122841409.42145455</v>
      </c>
      <c r="BT84" s="136">
        <v>0</v>
      </c>
      <c r="BU84" s="149">
        <f t="shared" si="71"/>
        <v>10258265.997272728</v>
      </c>
      <c r="BV84" s="153">
        <f t="shared" si="72"/>
        <v>5129132.998636364</v>
      </c>
      <c r="BW84" s="134">
        <f t="shared" si="73"/>
        <v>107454010.42554545</v>
      </c>
      <c r="BX84" s="148">
        <f t="shared" si="74"/>
        <v>12129833.5</v>
      </c>
      <c r="BY84" s="135">
        <f t="shared" si="75"/>
        <v>95324176.925545454</v>
      </c>
      <c r="CD84" s="400">
        <f>'آبان 1400'!AU85</f>
        <v>89332826.472727269</v>
      </c>
      <c r="CE84" s="401">
        <f>'آبان 1400'!AV85</f>
        <v>66808230.379636362</v>
      </c>
      <c r="CF84" s="401">
        <f>'آبان 1400'!AW85</f>
        <v>87643258.472727269</v>
      </c>
      <c r="CG84" s="401">
        <f>'آبان 1400'!AX85</f>
        <v>6135028.0930909095</v>
      </c>
      <c r="CH84" s="401">
        <f>'آبان 1400'!AY85</f>
        <v>2680823.0379636362</v>
      </c>
      <c r="CI84" s="401">
        <f>'آبان 1400'!AZ85</f>
        <v>0</v>
      </c>
      <c r="CJ84" s="401">
        <f>'آبان 1400'!BA85</f>
        <v>0</v>
      </c>
      <c r="CK84" s="401">
        <f>'آبان 1400'!BB85</f>
        <v>0</v>
      </c>
      <c r="CL84" s="401">
        <f>'آبان 1400'!BC85</f>
        <v>0</v>
      </c>
      <c r="CM84" s="401">
        <f>'آبان 1400'!BD85</f>
        <v>0</v>
      </c>
      <c r="CN84" s="401">
        <f>'آبان 1400'!BE85</f>
        <v>0</v>
      </c>
      <c r="CO84" s="401">
        <f>'آبان 1400'!BF85</f>
        <v>0</v>
      </c>
      <c r="CP84" s="401">
        <f>'آبان 1400'!BG85</f>
        <v>8815851.1310545467</v>
      </c>
      <c r="CQ84" s="401">
        <f>'آبان 1400'!BH85</f>
        <v>80516975</v>
      </c>
      <c r="CR84" s="401">
        <f t="shared" si="76"/>
        <v>89332826.472727269</v>
      </c>
      <c r="CS84" s="411">
        <f t="shared" si="54"/>
        <v>6638737.5</v>
      </c>
      <c r="CT84" s="400">
        <f t="shared" si="77"/>
        <v>4223920</v>
      </c>
      <c r="CU84" s="401">
        <f t="shared" si="78"/>
        <v>1267176</v>
      </c>
      <c r="CV84" s="401">
        <f t="shared" si="79"/>
        <v>1120000</v>
      </c>
      <c r="CW84" s="56">
        <v>0</v>
      </c>
      <c r="CX84" s="401">
        <f t="shared" si="80"/>
        <v>102582659.97272727</v>
      </c>
      <c r="CY84" s="401">
        <f t="shared" si="81"/>
        <v>87643258.472727269</v>
      </c>
      <c r="CZ84" s="401">
        <f t="shared" si="82"/>
        <v>20157949.448727272</v>
      </c>
      <c r="DA84" s="401">
        <f t="shared" si="83"/>
        <v>122740609.42145455</v>
      </c>
      <c r="DB84" s="401">
        <f t="shared" si="84"/>
        <v>100800</v>
      </c>
      <c r="DC84" s="401">
        <f t="shared" si="85"/>
        <v>122841409.42145455</v>
      </c>
      <c r="DD84" s="406">
        <v>0</v>
      </c>
      <c r="DE84" s="401">
        <f t="shared" si="86"/>
        <v>10258265.997272728</v>
      </c>
      <c r="DF84" s="401">
        <f t="shared" si="87"/>
        <v>5129132.998636364</v>
      </c>
      <c r="DG84" s="401">
        <f t="shared" si="88"/>
        <v>107454010.42554545</v>
      </c>
      <c r="DH84" s="401">
        <f t="shared" si="89"/>
        <v>12129833.5</v>
      </c>
      <c r="DI84" s="401">
        <f t="shared" si="90"/>
        <v>95324176.925545454</v>
      </c>
      <c r="DJ84" s="401">
        <f t="shared" si="91"/>
        <v>0</v>
      </c>
      <c r="DL84" s="409">
        <f t="shared" si="92"/>
        <v>6638737.5</v>
      </c>
      <c r="DM84" s="409">
        <f t="shared" si="93"/>
        <v>0</v>
      </c>
    </row>
    <row r="85" spans="1:117" s="56" customFormat="1" ht="21" x14ac:dyDescent="0.2">
      <c r="A85" s="192">
        <f t="shared" si="55"/>
        <v>2655495</v>
      </c>
      <c r="B85" s="137">
        <f>'آبان 1400'!B86</f>
        <v>80</v>
      </c>
      <c r="C85" s="137">
        <f>'آبان 1400'!C86</f>
        <v>85</v>
      </c>
      <c r="D85" s="137">
        <f>'آبان 1400'!D86</f>
        <v>12916</v>
      </c>
      <c r="E85" s="137" t="str">
        <f>'آبان 1400'!E86</f>
        <v>مهدی</v>
      </c>
      <c r="F85" s="137" t="str">
        <f>'آبان 1400'!F86</f>
        <v>دستمرد</v>
      </c>
      <c r="G85" s="137" t="str">
        <f>'آبان 1400'!G86</f>
        <v xml:space="preserve">اداری </v>
      </c>
      <c r="H85" s="137" t="str">
        <f>'آبان 1400'!H86</f>
        <v>اصفهان</v>
      </c>
      <c r="I85" s="137" t="str">
        <f>'آبان 1400'!I86</f>
        <v>131-813-3342015-1</v>
      </c>
      <c r="J85" s="137">
        <f>'آبان 1400'!J86</f>
        <v>4232110127</v>
      </c>
      <c r="K85" s="137">
        <f>'آبان 1400'!K86</f>
        <v>0</v>
      </c>
      <c r="L85" s="137" t="str">
        <f>'آبان 1400'!L86</f>
        <v>اصفهان</v>
      </c>
      <c r="M85" s="137" t="str">
        <f>'آبان 1400'!M86</f>
        <v>اداری-کارشناسی</v>
      </c>
      <c r="N85" s="121">
        <f>'آبان 1400'!N86</f>
        <v>0</v>
      </c>
      <c r="O85" s="120">
        <f>'آبان 1400'!O86</f>
        <v>0</v>
      </c>
      <c r="P85" s="122">
        <f>'آبان 1400'!P86</f>
        <v>0</v>
      </c>
      <c r="Q85" s="362">
        <f>'آبان 1400'!Q86</f>
        <v>30</v>
      </c>
      <c r="R85" s="362">
        <f>'آبان 1400'!R86</f>
        <v>29</v>
      </c>
      <c r="S85" s="362">
        <f>'آبان 1400'!S86</f>
        <v>0</v>
      </c>
      <c r="T85" s="362">
        <f>'آبان 1400'!T86</f>
        <v>0</v>
      </c>
      <c r="U85" s="138">
        <f>'آبان 1400'!U86</f>
        <v>0</v>
      </c>
      <c r="V85" s="121">
        <f>'آبان 1400'!W86</f>
        <v>0</v>
      </c>
      <c r="W85" s="122">
        <f>'آبان 1400'!X86</f>
        <v>0</v>
      </c>
      <c r="X85" s="370">
        <f>'آبان 1400'!Y86</f>
        <v>2</v>
      </c>
      <c r="Y85" s="370">
        <f>'آبان 1400'!Z86</f>
        <v>2</v>
      </c>
      <c r="Z85" s="139">
        <f>'آبان 1400'!AA86</f>
        <v>1477052</v>
      </c>
      <c r="AA85" s="139">
        <f>'آبان 1400'!AB86</f>
        <v>46667</v>
      </c>
      <c r="AB85" s="139">
        <f>'آبان 1400'!AC86</f>
        <v>1523719</v>
      </c>
      <c r="AC85" s="139">
        <f>'آبان 1400'!AD86</f>
        <v>4500000</v>
      </c>
      <c r="AD85" s="139">
        <f>'آبان 1400'!AE86</f>
        <v>6000000</v>
      </c>
      <c r="AE85" s="140">
        <f>'آبان 1400'!AF86</f>
        <v>290891.80909090908</v>
      </c>
      <c r="AF85" s="123">
        <f>'آبان 1400'!AG86</f>
        <v>44311560</v>
      </c>
      <c r="AG85" s="124">
        <f>'آبان 1400'!AH86</f>
        <v>1400010</v>
      </c>
      <c r="AH85" s="124">
        <f>'آبان 1400'!AI86</f>
        <v>8435862.4636363629</v>
      </c>
      <c r="AI85" s="124">
        <f>'آبان 1400'!AJ86</f>
        <v>5310990</v>
      </c>
      <c r="AJ85" s="124">
        <f>'آبان 1400'!AK86</f>
        <v>4500000</v>
      </c>
      <c r="AK85" s="124">
        <f>'آبان 1400'!AL86</f>
        <v>6000000</v>
      </c>
      <c r="AL85" s="124">
        <f>'آبان 1400'!AM86</f>
        <v>0</v>
      </c>
      <c r="AM85" s="124">
        <f>'آبان 1400'!AN86</f>
        <v>0</v>
      </c>
      <c r="AN85" s="124">
        <f>'آبان 1400'!AO86</f>
        <v>0</v>
      </c>
      <c r="AO85" s="124">
        <f>'آبان 1400'!AP86</f>
        <v>3600000</v>
      </c>
      <c r="AP85" s="124">
        <f>'آبان 1400'!AQ86</f>
        <v>0</v>
      </c>
      <c r="AQ85" s="124">
        <f>'آبان 1400'!AR86</f>
        <v>0</v>
      </c>
      <c r="AR85" s="124">
        <f>'آبان 1400'!AS86</f>
        <v>0</v>
      </c>
      <c r="AS85" s="379">
        <f>'آبان 1400'!AT86</f>
        <v>0</v>
      </c>
      <c r="AT85" s="372">
        <f t="shared" si="56"/>
        <v>73558422.463636369</v>
      </c>
      <c r="AU85" s="174">
        <f>'آبان 1400'!AV86</f>
        <v>49370112.191181824</v>
      </c>
      <c r="AV85" s="142">
        <f>'آبان 1400'!AW86</f>
        <v>68247432.463636369</v>
      </c>
      <c r="AW85" s="143">
        <f t="shared" si="57"/>
        <v>4777320.2724545458</v>
      </c>
      <c r="AX85" s="76">
        <f t="shared" si="58"/>
        <v>937011.21911818243</v>
      </c>
      <c r="AY85" s="143">
        <f>'آبان 1400'!AZ86</f>
        <v>0</v>
      </c>
      <c r="AZ85" s="143">
        <f>'آبان 1400'!BA86</f>
        <v>0</v>
      </c>
      <c r="BA85" s="143">
        <f>'آبان 1400'!BB86</f>
        <v>0</v>
      </c>
      <c r="BB85" s="143">
        <f>'آبان 1400'!BC86</f>
        <v>0</v>
      </c>
      <c r="BC85" s="143">
        <f>'آبان 1400'!BD86</f>
        <v>0</v>
      </c>
      <c r="BD85" s="143">
        <f>'آبان 1400'!BE86</f>
        <v>0</v>
      </c>
      <c r="BE85" s="143">
        <f>'آبان 1400'!BF86</f>
        <v>0</v>
      </c>
      <c r="BF85" s="144">
        <f t="shared" si="59"/>
        <v>5714331.4915727284</v>
      </c>
      <c r="BG85" s="141">
        <f t="shared" si="60"/>
        <v>67844090</v>
      </c>
      <c r="BH85" s="145">
        <f t="shared" si="61"/>
        <v>73558422.463636369</v>
      </c>
      <c r="BI85" s="410">
        <f t="shared" si="53"/>
        <v>6638737.5</v>
      </c>
      <c r="BJ85" s="146">
        <f t="shared" si="62"/>
        <v>3809297.5</v>
      </c>
      <c r="BK85" s="146">
        <f t="shared" si="63"/>
        <v>1142789.25</v>
      </c>
      <c r="BL85" s="147">
        <f t="shared" si="64"/>
        <v>1120000</v>
      </c>
      <c r="BM85" s="383">
        <v>0</v>
      </c>
      <c r="BN85" s="148">
        <f t="shared" si="65"/>
        <v>86269246.713636369</v>
      </c>
      <c r="BO85" s="149">
        <f t="shared" si="66"/>
        <v>68247432.463636369</v>
      </c>
      <c r="BP85" s="150">
        <f t="shared" si="67"/>
        <v>15696909.466636365</v>
      </c>
      <c r="BQ85" s="151">
        <f t="shared" si="68"/>
        <v>101966156.18027273</v>
      </c>
      <c r="BR85" s="152">
        <f t="shared" si="69"/>
        <v>100800</v>
      </c>
      <c r="BS85" s="148">
        <f t="shared" si="70"/>
        <v>102066956.18027273</v>
      </c>
      <c r="BT85" s="136">
        <v>0</v>
      </c>
      <c r="BU85" s="149">
        <f t="shared" si="71"/>
        <v>8626924.6713636369</v>
      </c>
      <c r="BV85" s="153">
        <f t="shared" si="72"/>
        <v>4313462.3356818184</v>
      </c>
      <c r="BW85" s="134">
        <f t="shared" si="73"/>
        <v>89126569.17322728</v>
      </c>
      <c r="BX85" s="148">
        <f t="shared" si="74"/>
        <v>11590824.25</v>
      </c>
      <c r="BY85" s="135">
        <f t="shared" si="75"/>
        <v>77535744.92322728</v>
      </c>
      <c r="CD85" s="400">
        <f>'آبان 1400'!AU86</f>
        <v>73558422.463636369</v>
      </c>
      <c r="CE85" s="401">
        <f>'آبان 1400'!AV86</f>
        <v>49370112.191181824</v>
      </c>
      <c r="CF85" s="401">
        <f>'آبان 1400'!AW86</f>
        <v>68247432.463636369</v>
      </c>
      <c r="CG85" s="401">
        <f>'آبان 1400'!AX86</f>
        <v>4777320.2724545458</v>
      </c>
      <c r="CH85" s="401">
        <f>'آبان 1400'!AY86</f>
        <v>937011.21911818243</v>
      </c>
      <c r="CI85" s="401">
        <f>'آبان 1400'!AZ86</f>
        <v>0</v>
      </c>
      <c r="CJ85" s="401">
        <f>'آبان 1400'!BA86</f>
        <v>0</v>
      </c>
      <c r="CK85" s="401">
        <f>'آبان 1400'!BB86</f>
        <v>0</v>
      </c>
      <c r="CL85" s="401">
        <f>'آبان 1400'!BC86</f>
        <v>0</v>
      </c>
      <c r="CM85" s="401">
        <f>'آبان 1400'!BD86</f>
        <v>0</v>
      </c>
      <c r="CN85" s="401">
        <f>'آبان 1400'!BE86</f>
        <v>0</v>
      </c>
      <c r="CO85" s="401">
        <f>'آبان 1400'!BF86</f>
        <v>0</v>
      </c>
      <c r="CP85" s="401">
        <f>'آبان 1400'!BG86</f>
        <v>5714331.4915727284</v>
      </c>
      <c r="CQ85" s="401">
        <f>'آبان 1400'!BH86</f>
        <v>67844090</v>
      </c>
      <c r="CR85" s="401">
        <f t="shared" si="76"/>
        <v>73558422.463636369</v>
      </c>
      <c r="CS85" s="411">
        <f t="shared" si="54"/>
        <v>6638737.5</v>
      </c>
      <c r="CT85" s="400">
        <f t="shared" si="77"/>
        <v>3809297.5</v>
      </c>
      <c r="CU85" s="401">
        <f t="shared" si="78"/>
        <v>1142789.25</v>
      </c>
      <c r="CV85" s="401">
        <f t="shared" si="79"/>
        <v>1120000</v>
      </c>
      <c r="CW85" s="56">
        <v>0</v>
      </c>
      <c r="CX85" s="401">
        <f t="shared" si="80"/>
        <v>86269246.713636369</v>
      </c>
      <c r="CY85" s="401">
        <f t="shared" si="81"/>
        <v>68247432.463636369</v>
      </c>
      <c r="CZ85" s="401">
        <f t="shared" si="82"/>
        <v>15696909.466636365</v>
      </c>
      <c r="DA85" s="401">
        <f t="shared" si="83"/>
        <v>101966156.18027273</v>
      </c>
      <c r="DB85" s="401">
        <f t="shared" si="84"/>
        <v>100800</v>
      </c>
      <c r="DC85" s="401">
        <f t="shared" si="85"/>
        <v>102066956.18027273</v>
      </c>
      <c r="DD85" s="406">
        <v>0</v>
      </c>
      <c r="DE85" s="401">
        <f t="shared" si="86"/>
        <v>8626924.6713636369</v>
      </c>
      <c r="DF85" s="401">
        <f t="shared" si="87"/>
        <v>4313462.3356818184</v>
      </c>
      <c r="DG85" s="401">
        <f t="shared" si="88"/>
        <v>89126569.17322728</v>
      </c>
      <c r="DH85" s="401">
        <f t="shared" si="89"/>
        <v>11590824.25</v>
      </c>
      <c r="DI85" s="401">
        <f t="shared" si="90"/>
        <v>77535744.92322728</v>
      </c>
      <c r="DJ85" s="401">
        <f t="shared" si="91"/>
        <v>0</v>
      </c>
      <c r="DL85" s="409">
        <f t="shared" si="92"/>
        <v>6638737.5</v>
      </c>
      <c r="DM85" s="409">
        <f t="shared" si="93"/>
        <v>0</v>
      </c>
    </row>
    <row r="86" spans="1:117" s="56" customFormat="1" ht="21" x14ac:dyDescent="0.2">
      <c r="A86" s="192">
        <f t="shared" si="55"/>
        <v>2655495</v>
      </c>
      <c r="B86" s="137">
        <f>'آبان 1400'!B87</f>
        <v>81</v>
      </c>
      <c r="C86" s="137">
        <f>'آبان 1400'!C87</f>
        <v>86</v>
      </c>
      <c r="D86" s="137">
        <f>'آبان 1400'!D87</f>
        <v>12918</v>
      </c>
      <c r="E86" s="137" t="str">
        <f>'آبان 1400'!E87</f>
        <v>سید محسن</v>
      </c>
      <c r="F86" s="137" t="str">
        <f>'آبان 1400'!F87</f>
        <v>میراحمدی بابا حیدری</v>
      </c>
      <c r="G86" s="137" t="str">
        <f>'آبان 1400'!G87</f>
        <v xml:space="preserve">اداری </v>
      </c>
      <c r="H86" s="137" t="str">
        <f>'آبان 1400'!H87</f>
        <v>اصفهان</v>
      </c>
      <c r="I86" s="137" t="str">
        <f>'آبان 1400'!I87</f>
        <v>221-12-4139963-1</v>
      </c>
      <c r="J86" s="137">
        <f>'آبان 1400'!J87</f>
        <v>4670152661</v>
      </c>
      <c r="K86" s="137">
        <f>'آبان 1400'!K87</f>
        <v>0</v>
      </c>
      <c r="L86" s="137" t="str">
        <f>'آبان 1400'!L87</f>
        <v>اصفهان</v>
      </c>
      <c r="M86" s="137" t="str">
        <f>'آبان 1400'!M87</f>
        <v>اداری-کارشناسی</v>
      </c>
      <c r="N86" s="121">
        <f>'آبان 1400'!N87</f>
        <v>0</v>
      </c>
      <c r="O86" s="120">
        <f>'آبان 1400'!O87</f>
        <v>0</v>
      </c>
      <c r="P86" s="122">
        <f>'آبان 1400'!P87</f>
        <v>0</v>
      </c>
      <c r="Q86" s="362">
        <f>'آبان 1400'!Q87</f>
        <v>30</v>
      </c>
      <c r="R86" s="362">
        <f>'آبان 1400'!R87</f>
        <v>48</v>
      </c>
      <c r="S86" s="362">
        <f>'آبان 1400'!S87</f>
        <v>0</v>
      </c>
      <c r="T86" s="362">
        <f>'آبان 1400'!T87</f>
        <v>0</v>
      </c>
      <c r="U86" s="138">
        <f>'آبان 1400'!U87</f>
        <v>5</v>
      </c>
      <c r="V86" s="121">
        <f>'آبان 1400'!W87</f>
        <v>0</v>
      </c>
      <c r="W86" s="122">
        <f>'آبان 1400'!X87</f>
        <v>0</v>
      </c>
      <c r="X86" s="370">
        <f>'آبان 1400'!Y87</f>
        <v>1</v>
      </c>
      <c r="Y86" s="370">
        <f>'آبان 1400'!Z87</f>
        <v>1</v>
      </c>
      <c r="Z86" s="139">
        <f>'آبان 1400'!AA87</f>
        <v>1477052</v>
      </c>
      <c r="AA86" s="139">
        <f>'آبان 1400'!AB87</f>
        <v>0</v>
      </c>
      <c r="AB86" s="139">
        <f>'آبان 1400'!AC87</f>
        <v>1477052</v>
      </c>
      <c r="AC86" s="139">
        <f>'آبان 1400'!AD87</f>
        <v>4500000</v>
      </c>
      <c r="AD86" s="139">
        <f>'آبان 1400'!AE87</f>
        <v>6000000</v>
      </c>
      <c r="AE86" s="140">
        <f>'آبان 1400'!AF87</f>
        <v>281982.65454545454</v>
      </c>
      <c r="AF86" s="123">
        <f>'آبان 1400'!AG87</f>
        <v>44311560</v>
      </c>
      <c r="AG86" s="124">
        <f>'آبان 1400'!AH87</f>
        <v>0</v>
      </c>
      <c r="AH86" s="124">
        <f>'آبان 1400'!AI87</f>
        <v>13535167.418181818</v>
      </c>
      <c r="AI86" s="124">
        <f>'آبان 1400'!AJ87</f>
        <v>2655495</v>
      </c>
      <c r="AJ86" s="124">
        <f>'آبان 1400'!AK87</f>
        <v>4500000</v>
      </c>
      <c r="AK86" s="124">
        <f>'آبان 1400'!AL87</f>
        <v>6000000</v>
      </c>
      <c r="AL86" s="124">
        <f>'آبان 1400'!AM87</f>
        <v>0</v>
      </c>
      <c r="AM86" s="124">
        <f>'آبان 1400'!AN87</f>
        <v>0</v>
      </c>
      <c r="AN86" s="124">
        <f>'آبان 1400'!AO87</f>
        <v>7385260</v>
      </c>
      <c r="AO86" s="124">
        <f>'آبان 1400'!AP87</f>
        <v>4200000</v>
      </c>
      <c r="AP86" s="124">
        <f>'آبان 1400'!AQ87</f>
        <v>0</v>
      </c>
      <c r="AQ86" s="124">
        <f>'آبان 1400'!AR87</f>
        <v>0</v>
      </c>
      <c r="AR86" s="124">
        <f>'آبان 1400'!AS87</f>
        <v>0</v>
      </c>
      <c r="AS86" s="379">
        <f>'آبان 1400'!AT87</f>
        <v>0</v>
      </c>
      <c r="AT86" s="372">
        <f t="shared" si="56"/>
        <v>82587482.418181822</v>
      </c>
      <c r="AU86" s="174">
        <f>'آبان 1400'!AV87</f>
        <v>52768456.498909093</v>
      </c>
      <c r="AV86" s="142">
        <f>'آبان 1400'!AW87</f>
        <v>72546727.418181822</v>
      </c>
      <c r="AW86" s="143">
        <f t="shared" si="57"/>
        <v>5078270.9192727283</v>
      </c>
      <c r="AX86" s="76">
        <f t="shared" si="58"/>
        <v>1276845.6498909094</v>
      </c>
      <c r="AY86" s="143">
        <f>'آبان 1400'!AZ87</f>
        <v>0</v>
      </c>
      <c r="AZ86" s="143">
        <f>'آبان 1400'!BA87</f>
        <v>0</v>
      </c>
      <c r="BA86" s="143">
        <f>'آبان 1400'!BB87</f>
        <v>0</v>
      </c>
      <c r="BB86" s="143">
        <f>'آبان 1400'!BC87</f>
        <v>0</v>
      </c>
      <c r="BC86" s="143">
        <f>'آبان 1400'!BD87</f>
        <v>0</v>
      </c>
      <c r="BD86" s="143">
        <f>'آبان 1400'!BE87</f>
        <v>0</v>
      </c>
      <c r="BE86" s="143">
        <f>'آبان 1400'!BF87</f>
        <v>0</v>
      </c>
      <c r="BF86" s="144">
        <f t="shared" si="59"/>
        <v>6355116.5691636372</v>
      </c>
      <c r="BG86" s="141">
        <f t="shared" si="60"/>
        <v>76232365</v>
      </c>
      <c r="BH86" s="145">
        <f t="shared" si="61"/>
        <v>82587482.418181822</v>
      </c>
      <c r="BI86" s="410">
        <f t="shared" si="53"/>
        <v>6638737.5</v>
      </c>
      <c r="BJ86" s="146">
        <f t="shared" si="62"/>
        <v>3692630</v>
      </c>
      <c r="BK86" s="146">
        <f t="shared" si="63"/>
        <v>1107789</v>
      </c>
      <c r="BL86" s="147">
        <f t="shared" si="64"/>
        <v>1120000</v>
      </c>
      <c r="BM86" s="383">
        <v>0</v>
      </c>
      <c r="BN86" s="148">
        <f t="shared" si="65"/>
        <v>95146638.918181822</v>
      </c>
      <c r="BO86" s="149">
        <f t="shared" si="66"/>
        <v>72546727.418181822</v>
      </c>
      <c r="BP86" s="150">
        <f t="shared" si="67"/>
        <v>16685747.30618182</v>
      </c>
      <c r="BQ86" s="151">
        <f t="shared" si="68"/>
        <v>111832386.22436364</v>
      </c>
      <c r="BR86" s="152">
        <f t="shared" si="69"/>
        <v>100800</v>
      </c>
      <c r="BS86" s="148">
        <f t="shared" si="70"/>
        <v>111933186.22436364</v>
      </c>
      <c r="BT86" s="136">
        <v>0</v>
      </c>
      <c r="BU86" s="149">
        <f t="shared" si="71"/>
        <v>9514663.8918181825</v>
      </c>
      <c r="BV86" s="153">
        <f t="shared" si="72"/>
        <v>4757331.9459090913</v>
      </c>
      <c r="BW86" s="134">
        <f t="shared" si="73"/>
        <v>97661190.386636361</v>
      </c>
      <c r="BX86" s="148">
        <f t="shared" si="74"/>
        <v>11439156.5</v>
      </c>
      <c r="BY86" s="135">
        <f t="shared" si="75"/>
        <v>86222033.886636361</v>
      </c>
      <c r="CD86" s="400">
        <f>'آبان 1400'!AU87</f>
        <v>82587482.418181822</v>
      </c>
      <c r="CE86" s="401">
        <f>'آبان 1400'!AV87</f>
        <v>52768456.498909093</v>
      </c>
      <c r="CF86" s="401">
        <f>'آبان 1400'!AW87</f>
        <v>72546727.418181822</v>
      </c>
      <c r="CG86" s="401">
        <f>'آبان 1400'!AX87</f>
        <v>5078270.9192727283</v>
      </c>
      <c r="CH86" s="401">
        <f>'آبان 1400'!AY87</f>
        <v>1276845.6498909094</v>
      </c>
      <c r="CI86" s="401">
        <f>'آبان 1400'!AZ87</f>
        <v>0</v>
      </c>
      <c r="CJ86" s="401">
        <f>'آبان 1400'!BA87</f>
        <v>0</v>
      </c>
      <c r="CK86" s="401">
        <f>'آبان 1400'!BB87</f>
        <v>0</v>
      </c>
      <c r="CL86" s="401">
        <f>'آبان 1400'!BC87</f>
        <v>0</v>
      </c>
      <c r="CM86" s="401">
        <f>'آبان 1400'!BD87</f>
        <v>0</v>
      </c>
      <c r="CN86" s="401">
        <f>'آبان 1400'!BE87</f>
        <v>0</v>
      </c>
      <c r="CO86" s="401">
        <f>'آبان 1400'!BF87</f>
        <v>0</v>
      </c>
      <c r="CP86" s="401">
        <f>'آبان 1400'!BG87</f>
        <v>6355116.5691636372</v>
      </c>
      <c r="CQ86" s="401">
        <f>'آبان 1400'!BH87</f>
        <v>76232365</v>
      </c>
      <c r="CR86" s="401">
        <f t="shared" si="76"/>
        <v>82587482.418181822</v>
      </c>
      <c r="CS86" s="411">
        <f t="shared" si="54"/>
        <v>6638737.5</v>
      </c>
      <c r="CT86" s="400">
        <f t="shared" si="77"/>
        <v>3692630</v>
      </c>
      <c r="CU86" s="401">
        <f t="shared" si="78"/>
        <v>1107789</v>
      </c>
      <c r="CV86" s="401">
        <f t="shared" si="79"/>
        <v>1120000</v>
      </c>
      <c r="CW86" s="56">
        <v>0</v>
      </c>
      <c r="CX86" s="401">
        <f t="shared" si="80"/>
        <v>95146638.918181822</v>
      </c>
      <c r="CY86" s="401">
        <f t="shared" si="81"/>
        <v>72546727.418181822</v>
      </c>
      <c r="CZ86" s="401">
        <f t="shared" si="82"/>
        <v>16685747.30618182</v>
      </c>
      <c r="DA86" s="401">
        <f t="shared" si="83"/>
        <v>111832386.22436364</v>
      </c>
      <c r="DB86" s="401">
        <f t="shared" si="84"/>
        <v>100800</v>
      </c>
      <c r="DC86" s="401">
        <f t="shared" si="85"/>
        <v>111933186.22436364</v>
      </c>
      <c r="DD86" s="406">
        <v>0</v>
      </c>
      <c r="DE86" s="401">
        <f t="shared" si="86"/>
        <v>9514663.8918181825</v>
      </c>
      <c r="DF86" s="401">
        <f t="shared" si="87"/>
        <v>4757331.9459090913</v>
      </c>
      <c r="DG86" s="401">
        <f t="shared" si="88"/>
        <v>97661190.386636361</v>
      </c>
      <c r="DH86" s="401">
        <f t="shared" si="89"/>
        <v>11439156.5</v>
      </c>
      <c r="DI86" s="401">
        <f t="shared" si="90"/>
        <v>86222033.886636361</v>
      </c>
      <c r="DJ86" s="401">
        <f t="shared" si="91"/>
        <v>0</v>
      </c>
      <c r="DL86" s="409">
        <f t="shared" si="92"/>
        <v>6638737.5</v>
      </c>
      <c r="DM86" s="409">
        <f t="shared" si="93"/>
        <v>0</v>
      </c>
    </row>
    <row r="87" spans="1:117" s="56" customFormat="1" ht="21" x14ac:dyDescent="0.2">
      <c r="A87" s="192">
        <f t="shared" si="55"/>
        <v>2655495</v>
      </c>
      <c r="B87" s="137">
        <f>'آبان 1400'!B88</f>
        <v>82</v>
      </c>
      <c r="C87" s="137">
        <f>'آبان 1400'!C88</f>
        <v>87</v>
      </c>
      <c r="D87" s="137">
        <f>'آبان 1400'!D88</f>
        <v>12913</v>
      </c>
      <c r="E87" s="137" t="str">
        <f>'آبان 1400'!E88</f>
        <v xml:space="preserve">امین </v>
      </c>
      <c r="F87" s="137" t="str">
        <f>'آبان 1400'!F88</f>
        <v>شیران</v>
      </c>
      <c r="G87" s="137" t="str">
        <f>'آبان 1400'!G88</f>
        <v xml:space="preserve">اداری </v>
      </c>
      <c r="H87" s="137" t="str">
        <f>'آبان 1400'!H88</f>
        <v xml:space="preserve">اصفهان </v>
      </c>
      <c r="I87" s="137" t="str">
        <f>'آبان 1400'!I88</f>
        <v>131-700-4166924-1</v>
      </c>
      <c r="J87" s="137">
        <f>'آبان 1400'!J88</f>
        <v>1271523361</v>
      </c>
      <c r="K87" s="137">
        <f>'آبان 1400'!K88</f>
        <v>0</v>
      </c>
      <c r="L87" s="137" t="str">
        <f>'آبان 1400'!L88</f>
        <v>اصفهان</v>
      </c>
      <c r="M87" s="137" t="str">
        <f>'آبان 1400'!M88</f>
        <v>اداری-کارشناسی</v>
      </c>
      <c r="N87" s="121">
        <f>'آبان 1400'!N88</f>
        <v>0</v>
      </c>
      <c r="O87" s="120">
        <f>'آبان 1400'!O88</f>
        <v>0</v>
      </c>
      <c r="P87" s="122">
        <f>'آبان 1400'!P88</f>
        <v>0</v>
      </c>
      <c r="Q87" s="362">
        <f>'آبان 1400'!Q88</f>
        <v>30</v>
      </c>
      <c r="R87" s="362">
        <f>'آبان 1400'!R88</f>
        <v>50</v>
      </c>
      <c r="S87" s="362">
        <f>'آبان 1400'!S88</f>
        <v>0</v>
      </c>
      <c r="T87" s="362">
        <f>'آبان 1400'!T88</f>
        <v>0</v>
      </c>
      <c r="U87" s="138">
        <f>'آبان 1400'!U88</f>
        <v>0</v>
      </c>
      <c r="V87" s="121">
        <f>'آبان 1400'!W88</f>
        <v>0</v>
      </c>
      <c r="W87" s="122">
        <f>'آبان 1400'!X88</f>
        <v>0</v>
      </c>
      <c r="X87" s="370">
        <f>'آبان 1400'!Y88</f>
        <v>0</v>
      </c>
      <c r="Y87" s="370">
        <f>'آبان 1400'!Z88</f>
        <v>0</v>
      </c>
      <c r="Z87" s="139">
        <f>'آبان 1400'!AA88</f>
        <v>1477052</v>
      </c>
      <c r="AA87" s="139">
        <f>'آبان 1400'!AB88</f>
        <v>0</v>
      </c>
      <c r="AB87" s="139">
        <f>'آبان 1400'!AC88</f>
        <v>1477052</v>
      </c>
      <c r="AC87" s="139">
        <f>'آبان 1400'!AD88</f>
        <v>4500000</v>
      </c>
      <c r="AD87" s="139">
        <f>'آبان 1400'!AE88</f>
        <v>6000000</v>
      </c>
      <c r="AE87" s="140">
        <f>'آبان 1400'!AF88</f>
        <v>281982.65454545454</v>
      </c>
      <c r="AF87" s="123">
        <f>'آبان 1400'!AG88</f>
        <v>44311560</v>
      </c>
      <c r="AG87" s="124">
        <f>'آبان 1400'!AH88</f>
        <v>0</v>
      </c>
      <c r="AH87" s="124">
        <f>'آبان 1400'!AI88</f>
        <v>14099132.727272727</v>
      </c>
      <c r="AI87" s="124">
        <f>'آبان 1400'!AJ88</f>
        <v>0</v>
      </c>
      <c r="AJ87" s="124">
        <f>'آبان 1400'!AK88</f>
        <v>4500000</v>
      </c>
      <c r="AK87" s="124">
        <f>'آبان 1400'!AL88</f>
        <v>6000000</v>
      </c>
      <c r="AL87" s="124">
        <f>'آبان 1400'!AM88</f>
        <v>0</v>
      </c>
      <c r="AM87" s="124">
        <f>'آبان 1400'!AN88</f>
        <v>0</v>
      </c>
      <c r="AN87" s="124">
        <f>'آبان 1400'!AO88</f>
        <v>0</v>
      </c>
      <c r="AO87" s="124">
        <f>'آبان 1400'!AP88</f>
        <v>4000000</v>
      </c>
      <c r="AP87" s="124">
        <f>'آبان 1400'!AQ88</f>
        <v>0</v>
      </c>
      <c r="AQ87" s="124">
        <f>'آبان 1400'!AR88</f>
        <v>0</v>
      </c>
      <c r="AR87" s="124">
        <f>'آبان 1400'!AS88</f>
        <v>0</v>
      </c>
      <c r="AS87" s="379">
        <f>'آبان 1400'!AT88</f>
        <v>0</v>
      </c>
      <c r="AT87" s="372">
        <f t="shared" si="56"/>
        <v>72910692.727272719</v>
      </c>
      <c r="AU87" s="174">
        <f>'آبان 1400'!AV88</f>
        <v>53306944.236363627</v>
      </c>
      <c r="AV87" s="142">
        <f>'آبان 1400'!AW88</f>
        <v>72910692.727272719</v>
      </c>
      <c r="AW87" s="143">
        <f t="shared" si="57"/>
        <v>5103748.4909090912</v>
      </c>
      <c r="AX87" s="76">
        <f t="shared" si="58"/>
        <v>1330694.4236363629</v>
      </c>
      <c r="AY87" s="143">
        <f>'آبان 1400'!AZ88</f>
        <v>0</v>
      </c>
      <c r="AZ87" s="143">
        <f>'آبان 1400'!BA88</f>
        <v>0</v>
      </c>
      <c r="BA87" s="143">
        <f>'آبان 1400'!BB88</f>
        <v>0</v>
      </c>
      <c r="BB87" s="143">
        <f>'آبان 1400'!BC88</f>
        <v>0</v>
      </c>
      <c r="BC87" s="143">
        <f>'آبان 1400'!BD88</f>
        <v>0</v>
      </c>
      <c r="BD87" s="143">
        <f>'آبان 1400'!BE88</f>
        <v>0</v>
      </c>
      <c r="BE87" s="143">
        <f>'آبان 1400'!BF88</f>
        <v>0</v>
      </c>
      <c r="BF87" s="144">
        <f t="shared" si="59"/>
        <v>6434442.9145454541</v>
      </c>
      <c r="BG87" s="141">
        <f t="shared" si="60"/>
        <v>66476249</v>
      </c>
      <c r="BH87" s="145">
        <f t="shared" si="61"/>
        <v>72910692.727272719</v>
      </c>
      <c r="BI87" s="410">
        <f t="shared" si="53"/>
        <v>6638737.5</v>
      </c>
      <c r="BJ87" s="146">
        <f t="shared" si="62"/>
        <v>3692630</v>
      </c>
      <c r="BK87" s="146">
        <f t="shared" si="63"/>
        <v>1107789</v>
      </c>
      <c r="BL87" s="147">
        <f t="shared" si="64"/>
        <v>1120000</v>
      </c>
      <c r="BM87" s="383">
        <v>0</v>
      </c>
      <c r="BN87" s="148">
        <f t="shared" si="65"/>
        <v>85469849.227272719</v>
      </c>
      <c r="BO87" s="149">
        <f t="shared" si="66"/>
        <v>72910692.727272719</v>
      </c>
      <c r="BP87" s="150">
        <f t="shared" si="67"/>
        <v>16769459.327272726</v>
      </c>
      <c r="BQ87" s="151">
        <f t="shared" si="68"/>
        <v>102239308.55454545</v>
      </c>
      <c r="BR87" s="152">
        <f t="shared" si="69"/>
        <v>100800</v>
      </c>
      <c r="BS87" s="148">
        <f t="shared" si="70"/>
        <v>102340108.55454545</v>
      </c>
      <c r="BT87" s="136">
        <v>0</v>
      </c>
      <c r="BU87" s="149">
        <f t="shared" si="71"/>
        <v>8546984.9227272719</v>
      </c>
      <c r="BV87" s="153">
        <f t="shared" si="72"/>
        <v>4273492.461363636</v>
      </c>
      <c r="BW87" s="134">
        <f t="shared" si="73"/>
        <v>89519631.170454532</v>
      </c>
      <c r="BX87" s="148">
        <f t="shared" si="74"/>
        <v>11439156.5</v>
      </c>
      <c r="BY87" s="135">
        <f t="shared" si="75"/>
        <v>78080474.670454532</v>
      </c>
      <c r="CD87" s="400">
        <f>'آبان 1400'!AU88</f>
        <v>72910692.727272719</v>
      </c>
      <c r="CE87" s="401">
        <f>'آبان 1400'!AV88</f>
        <v>53306944.236363627</v>
      </c>
      <c r="CF87" s="401">
        <f>'آبان 1400'!AW88</f>
        <v>72910692.727272719</v>
      </c>
      <c r="CG87" s="401">
        <f>'آبان 1400'!AX88</f>
        <v>5103748.4909090912</v>
      </c>
      <c r="CH87" s="401">
        <f>'آبان 1400'!AY88</f>
        <v>1330694.4236363629</v>
      </c>
      <c r="CI87" s="401">
        <f>'آبان 1400'!AZ88</f>
        <v>0</v>
      </c>
      <c r="CJ87" s="401">
        <f>'آبان 1400'!BA88</f>
        <v>0</v>
      </c>
      <c r="CK87" s="401">
        <f>'آبان 1400'!BB88</f>
        <v>0</v>
      </c>
      <c r="CL87" s="401">
        <f>'آبان 1400'!BC88</f>
        <v>0</v>
      </c>
      <c r="CM87" s="401">
        <f>'آبان 1400'!BD88</f>
        <v>0</v>
      </c>
      <c r="CN87" s="401">
        <f>'آبان 1400'!BE88</f>
        <v>0</v>
      </c>
      <c r="CO87" s="401">
        <f>'آبان 1400'!BF88</f>
        <v>0</v>
      </c>
      <c r="CP87" s="401">
        <f>'آبان 1400'!BG88</f>
        <v>6434442.9145454541</v>
      </c>
      <c r="CQ87" s="401">
        <f>'آبان 1400'!BH88</f>
        <v>66476249</v>
      </c>
      <c r="CR87" s="401">
        <f t="shared" si="76"/>
        <v>72910692.727272719</v>
      </c>
      <c r="CS87" s="411">
        <f t="shared" si="54"/>
        <v>6638737.5</v>
      </c>
      <c r="CT87" s="400">
        <f t="shared" si="77"/>
        <v>3692630</v>
      </c>
      <c r="CU87" s="401">
        <f t="shared" si="78"/>
        <v>1107789</v>
      </c>
      <c r="CV87" s="401">
        <f t="shared" si="79"/>
        <v>1120000</v>
      </c>
      <c r="CW87" s="56">
        <v>0</v>
      </c>
      <c r="CX87" s="401">
        <f t="shared" si="80"/>
        <v>85469849.227272719</v>
      </c>
      <c r="CY87" s="401">
        <f t="shared" si="81"/>
        <v>72910692.727272719</v>
      </c>
      <c r="CZ87" s="401">
        <f t="shared" si="82"/>
        <v>16769459.327272726</v>
      </c>
      <c r="DA87" s="401">
        <f t="shared" si="83"/>
        <v>102239308.55454545</v>
      </c>
      <c r="DB87" s="401">
        <f t="shared" si="84"/>
        <v>100800</v>
      </c>
      <c r="DC87" s="401">
        <f t="shared" si="85"/>
        <v>102340108.55454545</v>
      </c>
      <c r="DD87" s="406">
        <v>0</v>
      </c>
      <c r="DE87" s="401">
        <f t="shared" si="86"/>
        <v>8546984.9227272719</v>
      </c>
      <c r="DF87" s="401">
        <f t="shared" si="87"/>
        <v>4273492.461363636</v>
      </c>
      <c r="DG87" s="401">
        <f t="shared" si="88"/>
        <v>89519631.170454532</v>
      </c>
      <c r="DH87" s="401">
        <f t="shared" si="89"/>
        <v>11439156.5</v>
      </c>
      <c r="DI87" s="401">
        <f t="shared" si="90"/>
        <v>78080474.670454532</v>
      </c>
      <c r="DJ87" s="401">
        <f t="shared" si="91"/>
        <v>0</v>
      </c>
      <c r="DL87" s="409">
        <f t="shared" si="92"/>
        <v>6638737.5</v>
      </c>
      <c r="DM87" s="409">
        <f t="shared" si="93"/>
        <v>0</v>
      </c>
    </row>
    <row r="88" spans="1:117" s="56" customFormat="1" ht="21" x14ac:dyDescent="0.2">
      <c r="A88" s="192">
        <f t="shared" si="55"/>
        <v>2655495</v>
      </c>
      <c r="B88" s="137">
        <f>'آبان 1400'!B89</f>
        <v>83</v>
      </c>
      <c r="C88" s="137">
        <f>'آبان 1400'!C89</f>
        <v>88</v>
      </c>
      <c r="D88" s="137">
        <f>'آبان 1400'!D89</f>
        <v>13069</v>
      </c>
      <c r="E88" s="137" t="str">
        <f>'آبان 1400'!E89</f>
        <v>اميد</v>
      </c>
      <c r="F88" s="137" t="str">
        <f>'آبان 1400'!F89</f>
        <v>محرابيان</v>
      </c>
      <c r="G88" s="137" t="str">
        <f>'آبان 1400'!G89</f>
        <v xml:space="preserve">اداری </v>
      </c>
      <c r="H88" s="137" t="str">
        <f>'آبان 1400'!H89</f>
        <v>البرز</v>
      </c>
      <c r="I88" s="137" t="str">
        <f>'آبان 1400'!I89</f>
        <v>129-813-2201893-1</v>
      </c>
      <c r="J88" s="137" t="str">
        <f>'آبان 1400'!J89</f>
        <v>0310012058</v>
      </c>
      <c r="K88" s="137" t="str">
        <f>'آبان 1400'!K89</f>
        <v>0026163652</v>
      </c>
      <c r="L88" s="137" t="str">
        <f>'آبان 1400'!L89</f>
        <v>البرز</v>
      </c>
      <c r="M88" s="137" t="str">
        <f>'آبان 1400'!M89</f>
        <v>اداری-کارشناسی</v>
      </c>
      <c r="N88" s="121">
        <f>'آبان 1400'!N89</f>
        <v>0</v>
      </c>
      <c r="O88" s="120">
        <f>'آبان 1400'!O89</f>
        <v>0</v>
      </c>
      <c r="P88" s="122">
        <f>'آبان 1400'!P89</f>
        <v>0</v>
      </c>
      <c r="Q88" s="362">
        <f>'آبان 1400'!Q89</f>
        <v>30</v>
      </c>
      <c r="R88" s="362">
        <f>'آبان 1400'!R89</f>
        <v>67</v>
      </c>
      <c r="S88" s="362">
        <f>'آبان 1400'!S89</f>
        <v>0</v>
      </c>
      <c r="T88" s="362">
        <f>'آبان 1400'!T89</f>
        <v>0</v>
      </c>
      <c r="U88" s="138">
        <f>'آبان 1400'!U89</f>
        <v>0</v>
      </c>
      <c r="V88" s="121">
        <f>'آبان 1400'!W89</f>
        <v>0</v>
      </c>
      <c r="W88" s="122">
        <f>'آبان 1400'!X89</f>
        <v>0</v>
      </c>
      <c r="X88" s="370">
        <f>'آبان 1400'!Y89</f>
        <v>1</v>
      </c>
      <c r="Y88" s="370">
        <f>'آبان 1400'!Z89</f>
        <v>1</v>
      </c>
      <c r="Z88" s="139">
        <f>'آبان 1400'!AA89</f>
        <v>1477052</v>
      </c>
      <c r="AA88" s="139">
        <f>'آبان 1400'!AB89</f>
        <v>46667</v>
      </c>
      <c r="AB88" s="139">
        <f>'آبان 1400'!AC89</f>
        <v>1523719</v>
      </c>
      <c r="AC88" s="139">
        <f>'آبان 1400'!AD89</f>
        <v>4500000</v>
      </c>
      <c r="AD88" s="139">
        <f>'آبان 1400'!AE89</f>
        <v>6000000</v>
      </c>
      <c r="AE88" s="140">
        <f>'آبان 1400'!AF89</f>
        <v>290891.80909090908</v>
      </c>
      <c r="AF88" s="123">
        <f>'آبان 1400'!AG89</f>
        <v>44311560</v>
      </c>
      <c r="AG88" s="124">
        <f>'آبان 1400'!AH89</f>
        <v>1400010</v>
      </c>
      <c r="AH88" s="124">
        <f>'آبان 1400'!AI89</f>
        <v>19489751.209090907</v>
      </c>
      <c r="AI88" s="124">
        <f>'آبان 1400'!AJ89</f>
        <v>2655495</v>
      </c>
      <c r="AJ88" s="124">
        <f>'آبان 1400'!AK89</f>
        <v>4500000</v>
      </c>
      <c r="AK88" s="124">
        <f>'آبان 1400'!AL89</f>
        <v>6000000</v>
      </c>
      <c r="AL88" s="124">
        <f>'آبان 1400'!AM89</f>
        <v>0</v>
      </c>
      <c r="AM88" s="124">
        <f>'آبان 1400'!AN89</f>
        <v>0</v>
      </c>
      <c r="AN88" s="124">
        <f>'آبان 1400'!AO89</f>
        <v>0</v>
      </c>
      <c r="AO88" s="124">
        <f>'آبان 1400'!AP89</f>
        <v>4200000</v>
      </c>
      <c r="AP88" s="124">
        <f>'آبان 1400'!AQ89</f>
        <v>0</v>
      </c>
      <c r="AQ88" s="124">
        <f>'آبان 1400'!AR89</f>
        <v>0</v>
      </c>
      <c r="AR88" s="124">
        <f>'آبان 1400'!AS89</f>
        <v>0</v>
      </c>
      <c r="AS88" s="379">
        <f>'آبان 1400'!AT89</f>
        <v>0</v>
      </c>
      <c r="AT88" s="372">
        <f t="shared" si="56"/>
        <v>82556816.209090903</v>
      </c>
      <c r="AU88" s="174">
        <f>'آبان 1400'!AV89</f>
        <v>59608228.724454537</v>
      </c>
      <c r="AV88" s="142">
        <f>'آبان 1400'!AW89</f>
        <v>79901321.209090903</v>
      </c>
      <c r="AW88" s="143">
        <f t="shared" si="57"/>
        <v>5593092.4846363636</v>
      </c>
      <c r="AX88" s="76">
        <f t="shared" si="58"/>
        <v>1960822.8724454539</v>
      </c>
      <c r="AY88" s="143">
        <f>'آبان 1400'!AZ89</f>
        <v>0</v>
      </c>
      <c r="AZ88" s="143">
        <f>'آبان 1400'!BA89</f>
        <v>0</v>
      </c>
      <c r="BA88" s="143">
        <f>'آبان 1400'!BB89</f>
        <v>0</v>
      </c>
      <c r="BB88" s="143">
        <f>'آبان 1400'!BC89</f>
        <v>0</v>
      </c>
      <c r="BC88" s="143">
        <f>'آبان 1400'!BD89</f>
        <v>0</v>
      </c>
      <c r="BD88" s="143">
        <f>'آبان 1400'!BE89</f>
        <v>0</v>
      </c>
      <c r="BE88" s="143">
        <f>'آبان 1400'!BF89</f>
        <v>0</v>
      </c>
      <c r="BF88" s="144">
        <f t="shared" si="59"/>
        <v>7553915.3570818175</v>
      </c>
      <c r="BG88" s="141">
        <f t="shared" si="60"/>
        <v>75002900</v>
      </c>
      <c r="BH88" s="145">
        <f t="shared" si="61"/>
        <v>82556816.209090903</v>
      </c>
      <c r="BI88" s="410">
        <f t="shared" si="53"/>
        <v>6638737.5</v>
      </c>
      <c r="BJ88" s="146">
        <f t="shared" si="62"/>
        <v>3809297.5</v>
      </c>
      <c r="BK88" s="146">
        <f t="shared" si="63"/>
        <v>1142789.25</v>
      </c>
      <c r="BL88" s="147">
        <f t="shared" si="64"/>
        <v>1120000</v>
      </c>
      <c r="BM88" s="383">
        <v>0</v>
      </c>
      <c r="BN88" s="148">
        <f t="shared" si="65"/>
        <v>95267640.459090903</v>
      </c>
      <c r="BO88" s="149">
        <f t="shared" si="66"/>
        <v>79901321.209090903</v>
      </c>
      <c r="BP88" s="150">
        <f t="shared" si="67"/>
        <v>18377303.878090907</v>
      </c>
      <c r="BQ88" s="151">
        <f t="shared" si="68"/>
        <v>113644944.33718181</v>
      </c>
      <c r="BR88" s="152">
        <f t="shared" si="69"/>
        <v>100800</v>
      </c>
      <c r="BS88" s="148">
        <f t="shared" si="70"/>
        <v>113745744.33718181</v>
      </c>
      <c r="BT88" s="136">
        <v>0</v>
      </c>
      <c r="BU88" s="149">
        <f t="shared" si="71"/>
        <v>9526764.04590909</v>
      </c>
      <c r="BV88" s="153">
        <f t="shared" si="72"/>
        <v>4763382.022954545</v>
      </c>
      <c r="BW88" s="134">
        <f t="shared" si="73"/>
        <v>99455598.268318176</v>
      </c>
      <c r="BX88" s="148">
        <f t="shared" si="74"/>
        <v>11590824.25</v>
      </c>
      <c r="BY88" s="135">
        <f t="shared" si="75"/>
        <v>87864774.018318176</v>
      </c>
      <c r="CD88" s="400">
        <f>'آبان 1400'!AU89</f>
        <v>82556816.209090903</v>
      </c>
      <c r="CE88" s="401">
        <f>'آبان 1400'!AV89</f>
        <v>59608228.724454537</v>
      </c>
      <c r="CF88" s="401">
        <f>'آبان 1400'!AW89</f>
        <v>79901321.209090903</v>
      </c>
      <c r="CG88" s="401">
        <f>'آبان 1400'!AX89</f>
        <v>5593092.4846363636</v>
      </c>
      <c r="CH88" s="401">
        <f>'آبان 1400'!AY89</f>
        <v>1960822.8724454539</v>
      </c>
      <c r="CI88" s="401">
        <f>'آبان 1400'!AZ89</f>
        <v>0</v>
      </c>
      <c r="CJ88" s="401">
        <f>'آبان 1400'!BA89</f>
        <v>0</v>
      </c>
      <c r="CK88" s="401">
        <f>'آبان 1400'!BB89</f>
        <v>0</v>
      </c>
      <c r="CL88" s="401">
        <f>'آبان 1400'!BC89</f>
        <v>0</v>
      </c>
      <c r="CM88" s="401">
        <f>'آبان 1400'!BD89</f>
        <v>0</v>
      </c>
      <c r="CN88" s="401">
        <f>'آبان 1400'!BE89</f>
        <v>0</v>
      </c>
      <c r="CO88" s="401">
        <f>'آبان 1400'!BF89</f>
        <v>0</v>
      </c>
      <c r="CP88" s="401">
        <f>'آبان 1400'!BG89</f>
        <v>7553915.3570818175</v>
      </c>
      <c r="CQ88" s="401">
        <f>'آبان 1400'!BH89</f>
        <v>75002900</v>
      </c>
      <c r="CR88" s="401">
        <f t="shared" si="76"/>
        <v>82556816.209090903</v>
      </c>
      <c r="CS88" s="411">
        <f t="shared" si="54"/>
        <v>6638737.5</v>
      </c>
      <c r="CT88" s="400">
        <f t="shared" si="77"/>
        <v>3809297.5</v>
      </c>
      <c r="CU88" s="401">
        <f t="shared" si="78"/>
        <v>1142789.25</v>
      </c>
      <c r="CV88" s="401">
        <f t="shared" si="79"/>
        <v>1120000</v>
      </c>
      <c r="CW88" s="56">
        <v>0</v>
      </c>
      <c r="CX88" s="401">
        <f t="shared" si="80"/>
        <v>95267640.459090903</v>
      </c>
      <c r="CY88" s="401">
        <f t="shared" si="81"/>
        <v>79901321.209090903</v>
      </c>
      <c r="CZ88" s="401">
        <f t="shared" si="82"/>
        <v>18377303.878090907</v>
      </c>
      <c r="DA88" s="401">
        <f t="shared" si="83"/>
        <v>113644944.33718181</v>
      </c>
      <c r="DB88" s="401">
        <f t="shared" si="84"/>
        <v>100800</v>
      </c>
      <c r="DC88" s="401">
        <f t="shared" si="85"/>
        <v>113745744.33718181</v>
      </c>
      <c r="DD88" s="406">
        <v>0</v>
      </c>
      <c r="DE88" s="401">
        <f t="shared" si="86"/>
        <v>9526764.04590909</v>
      </c>
      <c r="DF88" s="401">
        <f t="shared" si="87"/>
        <v>4763382.022954545</v>
      </c>
      <c r="DG88" s="401">
        <f t="shared" si="88"/>
        <v>99455598.268318176</v>
      </c>
      <c r="DH88" s="401">
        <f t="shared" si="89"/>
        <v>11590824.25</v>
      </c>
      <c r="DI88" s="401">
        <f t="shared" si="90"/>
        <v>87864774.018318176</v>
      </c>
      <c r="DJ88" s="401">
        <f t="shared" si="91"/>
        <v>0</v>
      </c>
      <c r="DL88" s="409">
        <f t="shared" si="92"/>
        <v>6638737.5</v>
      </c>
      <c r="DM88" s="409">
        <f t="shared" si="93"/>
        <v>0</v>
      </c>
    </row>
    <row r="89" spans="1:117" s="56" customFormat="1" ht="21" x14ac:dyDescent="0.2">
      <c r="A89" s="192">
        <f t="shared" si="55"/>
        <v>2655495</v>
      </c>
      <c r="B89" s="137">
        <f>'آبان 1400'!B90</f>
        <v>84</v>
      </c>
      <c r="C89" s="137">
        <f>'آبان 1400'!C90</f>
        <v>89</v>
      </c>
      <c r="D89" s="137">
        <f>'آبان 1400'!D90</f>
        <v>13071</v>
      </c>
      <c r="E89" s="137" t="str">
        <f>'آبان 1400'!E90</f>
        <v>علي</v>
      </c>
      <c r="F89" s="137" t="str">
        <f>'آبان 1400'!F90</f>
        <v>اميدي</v>
      </c>
      <c r="G89" s="137" t="str">
        <f>'آبان 1400'!G90</f>
        <v xml:space="preserve">اداری </v>
      </c>
      <c r="H89" s="137" t="str">
        <f>'آبان 1400'!H90</f>
        <v>البرز</v>
      </c>
      <c r="I89" s="137" t="str">
        <f>'آبان 1400'!I90</f>
        <v>129-813-476109-1</v>
      </c>
      <c r="J89" s="137" t="str">
        <f>'آبان 1400'!J90</f>
        <v>3254000870</v>
      </c>
      <c r="K89" s="137" t="str">
        <f>'آبان 1400'!K90</f>
        <v>0026352484</v>
      </c>
      <c r="L89" s="137" t="str">
        <f>'آبان 1400'!L90</f>
        <v>البرز</v>
      </c>
      <c r="M89" s="137" t="str">
        <f>'آبان 1400'!M90</f>
        <v>اداری-کارشناسی</v>
      </c>
      <c r="N89" s="121">
        <f>'آبان 1400'!N90</f>
        <v>0</v>
      </c>
      <c r="O89" s="120">
        <f>'آبان 1400'!O90</f>
        <v>0</v>
      </c>
      <c r="P89" s="122">
        <f>'آبان 1400'!P90</f>
        <v>0</v>
      </c>
      <c r="Q89" s="362">
        <f>'آبان 1400'!Q90</f>
        <v>30</v>
      </c>
      <c r="R89" s="362">
        <f>'آبان 1400'!R90</f>
        <v>73</v>
      </c>
      <c r="S89" s="362">
        <f>'آبان 1400'!S90</f>
        <v>0</v>
      </c>
      <c r="T89" s="362">
        <f>'آبان 1400'!T90</f>
        <v>0</v>
      </c>
      <c r="U89" s="138">
        <f>'آبان 1400'!U90</f>
        <v>0</v>
      </c>
      <c r="V89" s="121">
        <f>'آبان 1400'!W90</f>
        <v>0</v>
      </c>
      <c r="W89" s="122">
        <f>'آبان 1400'!X90</f>
        <v>0</v>
      </c>
      <c r="X89" s="370">
        <f>'آبان 1400'!Y90</f>
        <v>2</v>
      </c>
      <c r="Y89" s="370">
        <f>'آبان 1400'!Z90</f>
        <v>2</v>
      </c>
      <c r="Z89" s="139">
        <f>'آبان 1400'!AA90</f>
        <v>1477052</v>
      </c>
      <c r="AA89" s="139">
        <f>'آبان 1400'!AB90</f>
        <v>46667</v>
      </c>
      <c r="AB89" s="139">
        <f>'آبان 1400'!AC90</f>
        <v>1523719</v>
      </c>
      <c r="AC89" s="139">
        <f>'آبان 1400'!AD90</f>
        <v>4500000</v>
      </c>
      <c r="AD89" s="139">
        <f>'آبان 1400'!AE90</f>
        <v>6000000</v>
      </c>
      <c r="AE89" s="140">
        <f>'آبان 1400'!AF90</f>
        <v>290891.80909090908</v>
      </c>
      <c r="AF89" s="123">
        <f>'آبان 1400'!AG90</f>
        <v>44311560</v>
      </c>
      <c r="AG89" s="124">
        <f>'آبان 1400'!AH90</f>
        <v>1400010</v>
      </c>
      <c r="AH89" s="124">
        <f>'آبان 1400'!AI90</f>
        <v>21235102.063636363</v>
      </c>
      <c r="AI89" s="124">
        <f>'آبان 1400'!AJ90</f>
        <v>5310990</v>
      </c>
      <c r="AJ89" s="124">
        <f>'آبان 1400'!AK90</f>
        <v>4500000</v>
      </c>
      <c r="AK89" s="124">
        <f>'آبان 1400'!AL90</f>
        <v>6000000</v>
      </c>
      <c r="AL89" s="124">
        <f>'آبان 1400'!AM90</f>
        <v>0</v>
      </c>
      <c r="AM89" s="124">
        <f>'آبان 1400'!AN90</f>
        <v>0</v>
      </c>
      <c r="AN89" s="124">
        <f>'آبان 1400'!AO90</f>
        <v>0</v>
      </c>
      <c r="AO89" s="124">
        <f>'آبان 1400'!AP90</f>
        <v>4400000</v>
      </c>
      <c r="AP89" s="124">
        <f>'آبان 1400'!AQ90</f>
        <v>0</v>
      </c>
      <c r="AQ89" s="124">
        <f>'آبان 1400'!AR90</f>
        <v>0</v>
      </c>
      <c r="AR89" s="124">
        <f>'آبان 1400'!AS90</f>
        <v>0</v>
      </c>
      <c r="AS89" s="379">
        <f>'آبان 1400'!AT90</f>
        <v>0</v>
      </c>
      <c r="AT89" s="372">
        <f t="shared" si="56"/>
        <v>87157662.063636363</v>
      </c>
      <c r="AU89" s="174">
        <f>'آبان 1400'!AV90</f>
        <v>61217405.019181818</v>
      </c>
      <c r="AV89" s="142">
        <f>'آبان 1400'!AW90</f>
        <v>81846672.063636363</v>
      </c>
      <c r="AW89" s="143">
        <f t="shared" si="57"/>
        <v>5729267.0444545457</v>
      </c>
      <c r="AX89" s="76">
        <f t="shared" si="58"/>
        <v>2121740.5019181818</v>
      </c>
      <c r="AY89" s="143">
        <f>'آبان 1400'!AZ90</f>
        <v>0</v>
      </c>
      <c r="AZ89" s="143">
        <f>'آبان 1400'!BA90</f>
        <v>0</v>
      </c>
      <c r="BA89" s="143">
        <f>'آبان 1400'!BB90</f>
        <v>0</v>
      </c>
      <c r="BB89" s="143">
        <f>'آبان 1400'!BC90</f>
        <v>0</v>
      </c>
      <c r="BC89" s="143">
        <f>'آبان 1400'!BD90</f>
        <v>0</v>
      </c>
      <c r="BD89" s="143">
        <f>'آبان 1400'!BE90</f>
        <v>0</v>
      </c>
      <c r="BE89" s="143">
        <f>'آبان 1400'!BF90</f>
        <v>0</v>
      </c>
      <c r="BF89" s="144">
        <f t="shared" si="59"/>
        <v>7851007.5463727275</v>
      </c>
      <c r="BG89" s="141">
        <f t="shared" si="60"/>
        <v>79306654</v>
      </c>
      <c r="BH89" s="145">
        <f t="shared" si="61"/>
        <v>87157662.063636363</v>
      </c>
      <c r="BI89" s="410">
        <f t="shared" si="53"/>
        <v>6638737.5</v>
      </c>
      <c r="BJ89" s="146">
        <f t="shared" si="62"/>
        <v>3809297.5</v>
      </c>
      <c r="BK89" s="146">
        <f t="shared" si="63"/>
        <v>1142789.25</v>
      </c>
      <c r="BL89" s="147">
        <f t="shared" si="64"/>
        <v>1120000</v>
      </c>
      <c r="BM89" s="383">
        <v>0</v>
      </c>
      <c r="BN89" s="148">
        <f t="shared" si="65"/>
        <v>99868486.313636363</v>
      </c>
      <c r="BO89" s="149">
        <f t="shared" si="66"/>
        <v>81846672.063636363</v>
      </c>
      <c r="BP89" s="150">
        <f t="shared" si="67"/>
        <v>18824734.574636362</v>
      </c>
      <c r="BQ89" s="151">
        <f t="shared" si="68"/>
        <v>118693220.88827273</v>
      </c>
      <c r="BR89" s="152">
        <f t="shared" si="69"/>
        <v>100800</v>
      </c>
      <c r="BS89" s="148">
        <f t="shared" si="70"/>
        <v>118794020.88827273</v>
      </c>
      <c r="BT89" s="136">
        <v>0</v>
      </c>
      <c r="BU89" s="149">
        <f t="shared" si="71"/>
        <v>9986848.6313636359</v>
      </c>
      <c r="BV89" s="153">
        <f t="shared" si="72"/>
        <v>4993424.3156818179</v>
      </c>
      <c r="BW89" s="134">
        <f t="shared" si="73"/>
        <v>103813747.94122729</v>
      </c>
      <c r="BX89" s="148">
        <f t="shared" si="74"/>
        <v>11590824.25</v>
      </c>
      <c r="BY89" s="135">
        <f t="shared" si="75"/>
        <v>92222923.691227287</v>
      </c>
      <c r="CD89" s="400">
        <f>'آبان 1400'!AU90</f>
        <v>87157662.063636363</v>
      </c>
      <c r="CE89" s="401">
        <f>'آبان 1400'!AV90</f>
        <v>61217405.019181818</v>
      </c>
      <c r="CF89" s="401">
        <f>'آبان 1400'!AW90</f>
        <v>81846672.063636363</v>
      </c>
      <c r="CG89" s="401">
        <f>'آبان 1400'!AX90</f>
        <v>5729267.0444545457</v>
      </c>
      <c r="CH89" s="401">
        <f>'آبان 1400'!AY90</f>
        <v>2121740.5019181818</v>
      </c>
      <c r="CI89" s="401">
        <f>'آبان 1400'!AZ90</f>
        <v>0</v>
      </c>
      <c r="CJ89" s="401">
        <f>'آبان 1400'!BA90</f>
        <v>0</v>
      </c>
      <c r="CK89" s="401">
        <f>'آبان 1400'!BB90</f>
        <v>0</v>
      </c>
      <c r="CL89" s="401">
        <f>'آبان 1400'!BC90</f>
        <v>0</v>
      </c>
      <c r="CM89" s="401">
        <f>'آبان 1400'!BD90</f>
        <v>0</v>
      </c>
      <c r="CN89" s="401">
        <f>'آبان 1400'!BE90</f>
        <v>0</v>
      </c>
      <c r="CO89" s="401">
        <f>'آبان 1400'!BF90</f>
        <v>0</v>
      </c>
      <c r="CP89" s="401">
        <f>'آبان 1400'!BG90</f>
        <v>7851007.5463727275</v>
      </c>
      <c r="CQ89" s="401">
        <f>'آبان 1400'!BH90</f>
        <v>79306654</v>
      </c>
      <c r="CR89" s="401">
        <f t="shared" si="76"/>
        <v>87157662.063636363</v>
      </c>
      <c r="CS89" s="411">
        <f t="shared" si="54"/>
        <v>6638737.5</v>
      </c>
      <c r="CT89" s="400">
        <f t="shared" si="77"/>
        <v>3809297.5</v>
      </c>
      <c r="CU89" s="401">
        <f t="shared" si="78"/>
        <v>1142789.25</v>
      </c>
      <c r="CV89" s="401">
        <f t="shared" si="79"/>
        <v>1120000</v>
      </c>
      <c r="CW89" s="56">
        <v>0</v>
      </c>
      <c r="CX89" s="401">
        <f t="shared" si="80"/>
        <v>99868486.313636363</v>
      </c>
      <c r="CY89" s="401">
        <f t="shared" si="81"/>
        <v>81846672.063636363</v>
      </c>
      <c r="CZ89" s="401">
        <f t="shared" si="82"/>
        <v>18824734.574636362</v>
      </c>
      <c r="DA89" s="401">
        <f t="shared" si="83"/>
        <v>118693220.88827273</v>
      </c>
      <c r="DB89" s="401">
        <f t="shared" si="84"/>
        <v>100800</v>
      </c>
      <c r="DC89" s="401">
        <f t="shared" si="85"/>
        <v>118794020.88827273</v>
      </c>
      <c r="DD89" s="406">
        <v>0</v>
      </c>
      <c r="DE89" s="401">
        <f t="shared" si="86"/>
        <v>9986848.6313636359</v>
      </c>
      <c r="DF89" s="401">
        <f t="shared" si="87"/>
        <v>4993424.3156818179</v>
      </c>
      <c r="DG89" s="401">
        <f t="shared" si="88"/>
        <v>103813747.94122729</v>
      </c>
      <c r="DH89" s="401">
        <f t="shared" si="89"/>
        <v>11590824.25</v>
      </c>
      <c r="DI89" s="401">
        <f t="shared" si="90"/>
        <v>92222923.691227287</v>
      </c>
      <c r="DJ89" s="401">
        <f t="shared" si="91"/>
        <v>0</v>
      </c>
      <c r="DL89" s="409">
        <f t="shared" si="92"/>
        <v>6638737.5</v>
      </c>
      <c r="DM89" s="409">
        <f t="shared" si="93"/>
        <v>0</v>
      </c>
    </row>
    <row r="90" spans="1:117" s="56" customFormat="1" ht="21" x14ac:dyDescent="0.2">
      <c r="A90" s="192">
        <f t="shared" si="55"/>
        <v>2655495</v>
      </c>
      <c r="B90" s="137">
        <f>'آبان 1400'!B91</f>
        <v>85</v>
      </c>
      <c r="C90" s="137">
        <f>'آبان 1400'!C91</f>
        <v>90</v>
      </c>
      <c r="D90" s="137">
        <f>'آبان 1400'!D91</f>
        <v>13068</v>
      </c>
      <c r="E90" s="137" t="str">
        <f>'آبان 1400'!E91</f>
        <v>مالک</v>
      </c>
      <c r="F90" s="137" t="str">
        <f>'آبان 1400'!F91</f>
        <v>چاقمی</v>
      </c>
      <c r="G90" s="137" t="str">
        <f>'آبان 1400'!G91</f>
        <v xml:space="preserve">اداری </v>
      </c>
      <c r="H90" s="137" t="str">
        <f>'آبان 1400'!H91</f>
        <v>البرز</v>
      </c>
      <c r="I90" s="137" t="str">
        <f>'آبان 1400'!I91</f>
        <v>254-813-3163059-1</v>
      </c>
      <c r="J90" s="137" t="str">
        <f>'آبان 1400'!J91</f>
        <v>0323272789</v>
      </c>
      <c r="K90" s="137" t="str">
        <f>'آبان 1400'!K91</f>
        <v>0012304050</v>
      </c>
      <c r="L90" s="137" t="str">
        <f>'آبان 1400'!L91</f>
        <v>البرز</v>
      </c>
      <c r="M90" s="137" t="str">
        <f>'آبان 1400'!M91</f>
        <v>اداری-کارشناسی</v>
      </c>
      <c r="N90" s="121">
        <f>'آبان 1400'!N91</f>
        <v>0</v>
      </c>
      <c r="O90" s="120">
        <f>'آبان 1400'!O91</f>
        <v>0</v>
      </c>
      <c r="P90" s="122">
        <f>'آبان 1400'!P91</f>
        <v>0</v>
      </c>
      <c r="Q90" s="362">
        <f>'آبان 1400'!Q91</f>
        <v>30</v>
      </c>
      <c r="R90" s="362">
        <f>'آبان 1400'!R91</f>
        <v>3</v>
      </c>
      <c r="S90" s="362">
        <f>'آبان 1400'!S91</f>
        <v>0</v>
      </c>
      <c r="T90" s="362">
        <f>'آبان 1400'!T91</f>
        <v>0</v>
      </c>
      <c r="U90" s="138">
        <f>'آبان 1400'!U91</f>
        <v>0</v>
      </c>
      <c r="V90" s="121">
        <f>'آبان 1400'!W91</f>
        <v>0</v>
      </c>
      <c r="W90" s="122">
        <f>'آبان 1400'!X91</f>
        <v>0</v>
      </c>
      <c r="X90" s="370">
        <f>'آبان 1400'!Y91</f>
        <v>0</v>
      </c>
      <c r="Y90" s="370">
        <f>'آبان 1400'!Z91</f>
        <v>0</v>
      </c>
      <c r="Z90" s="139">
        <f>'آبان 1400'!AA91</f>
        <v>1477052</v>
      </c>
      <c r="AA90" s="139">
        <f>'آبان 1400'!AB91</f>
        <v>46667</v>
      </c>
      <c r="AB90" s="139">
        <f>'آبان 1400'!AC91</f>
        <v>1523719</v>
      </c>
      <c r="AC90" s="139">
        <f>'آبان 1400'!AD91</f>
        <v>4500000</v>
      </c>
      <c r="AD90" s="139">
        <f>'آبان 1400'!AE91</f>
        <v>6000000</v>
      </c>
      <c r="AE90" s="140">
        <f>'آبان 1400'!AF91</f>
        <v>290891.80909090908</v>
      </c>
      <c r="AF90" s="123">
        <f>'آبان 1400'!AG91</f>
        <v>44311560</v>
      </c>
      <c r="AG90" s="124">
        <f>'آبان 1400'!AH91</f>
        <v>1400010</v>
      </c>
      <c r="AH90" s="124">
        <f>'آبان 1400'!AI91</f>
        <v>872675.42727272725</v>
      </c>
      <c r="AI90" s="124">
        <f>'آبان 1400'!AJ91</f>
        <v>0</v>
      </c>
      <c r="AJ90" s="124">
        <f>'آبان 1400'!AK91</f>
        <v>4500000</v>
      </c>
      <c r="AK90" s="124">
        <f>'آبان 1400'!AL91</f>
        <v>6000000</v>
      </c>
      <c r="AL90" s="124">
        <f>'آبان 1400'!AM91</f>
        <v>0</v>
      </c>
      <c r="AM90" s="124">
        <f>'آبان 1400'!AN91</f>
        <v>0</v>
      </c>
      <c r="AN90" s="124">
        <f>'آبان 1400'!AO91</f>
        <v>0</v>
      </c>
      <c r="AO90" s="124">
        <f>'آبان 1400'!AP91</f>
        <v>3200000</v>
      </c>
      <c r="AP90" s="124">
        <f>'آبان 1400'!AQ91</f>
        <v>0</v>
      </c>
      <c r="AQ90" s="124">
        <f>'آبان 1400'!AR91</f>
        <v>0</v>
      </c>
      <c r="AR90" s="124">
        <f>'آبان 1400'!AS91</f>
        <v>0</v>
      </c>
      <c r="AS90" s="379">
        <f>'آبان 1400'!AT91</f>
        <v>0</v>
      </c>
      <c r="AT90" s="372">
        <f t="shared" si="56"/>
        <v>60284245.42727273</v>
      </c>
      <c r="AU90" s="174">
        <f>'آبان 1400'!AV91</f>
        <v>42364348.247363642</v>
      </c>
      <c r="AV90" s="142">
        <f>'آبان 1400'!AW91</f>
        <v>60284245.42727273</v>
      </c>
      <c r="AW90" s="143">
        <f t="shared" si="57"/>
        <v>4219897.1799090914</v>
      </c>
      <c r="AX90" s="76">
        <f t="shared" si="58"/>
        <v>236434.82473636419</v>
      </c>
      <c r="AY90" s="143">
        <f>'آبان 1400'!AZ91</f>
        <v>0</v>
      </c>
      <c r="AZ90" s="143">
        <f>'آبان 1400'!BA91</f>
        <v>0</v>
      </c>
      <c r="BA90" s="143">
        <f>'آبان 1400'!BB91</f>
        <v>0</v>
      </c>
      <c r="BB90" s="143">
        <f>'آبان 1400'!BC91</f>
        <v>0</v>
      </c>
      <c r="BC90" s="143">
        <f>'آبان 1400'!BD91</f>
        <v>0</v>
      </c>
      <c r="BD90" s="143">
        <f>'آبان 1400'!BE91</f>
        <v>0</v>
      </c>
      <c r="BE90" s="143">
        <f>'آبان 1400'!BF91</f>
        <v>0</v>
      </c>
      <c r="BF90" s="144">
        <f t="shared" si="59"/>
        <v>4456332.0046454556</v>
      </c>
      <c r="BG90" s="141">
        <f t="shared" si="60"/>
        <v>55827913</v>
      </c>
      <c r="BH90" s="145">
        <f t="shared" si="61"/>
        <v>60284245.42727273</v>
      </c>
      <c r="BI90" s="410">
        <f t="shared" si="53"/>
        <v>6638737.5</v>
      </c>
      <c r="BJ90" s="146">
        <f t="shared" si="62"/>
        <v>3809297.5</v>
      </c>
      <c r="BK90" s="146">
        <f t="shared" si="63"/>
        <v>1142789.25</v>
      </c>
      <c r="BL90" s="147">
        <f t="shared" si="64"/>
        <v>1120000</v>
      </c>
      <c r="BM90" s="383">
        <v>0</v>
      </c>
      <c r="BN90" s="148">
        <f t="shared" si="65"/>
        <v>72995069.677272737</v>
      </c>
      <c r="BO90" s="149">
        <f t="shared" si="66"/>
        <v>60284245.42727273</v>
      </c>
      <c r="BP90" s="150">
        <f t="shared" si="67"/>
        <v>13865376.448272729</v>
      </c>
      <c r="BQ90" s="151">
        <f t="shared" si="68"/>
        <v>86860446.125545472</v>
      </c>
      <c r="BR90" s="152">
        <f t="shared" si="69"/>
        <v>100800</v>
      </c>
      <c r="BS90" s="148">
        <f t="shared" si="70"/>
        <v>86961246.125545472</v>
      </c>
      <c r="BT90" s="136">
        <v>0</v>
      </c>
      <c r="BU90" s="149">
        <f t="shared" si="71"/>
        <v>7299506.9677272737</v>
      </c>
      <c r="BV90" s="153">
        <f t="shared" si="72"/>
        <v>3649753.4838636369</v>
      </c>
      <c r="BW90" s="134">
        <f t="shared" si="73"/>
        <v>76011985.673954561</v>
      </c>
      <c r="BX90" s="148">
        <f t="shared" si="74"/>
        <v>11590824.25</v>
      </c>
      <c r="BY90" s="135">
        <f t="shared" si="75"/>
        <v>64421161.423954561</v>
      </c>
      <c r="CD90" s="400">
        <f>'آبان 1400'!AU91</f>
        <v>60284245.42727273</v>
      </c>
      <c r="CE90" s="401">
        <f>'آبان 1400'!AV91</f>
        <v>42364348.247363642</v>
      </c>
      <c r="CF90" s="401">
        <f>'آبان 1400'!AW91</f>
        <v>60284245.42727273</v>
      </c>
      <c r="CG90" s="401">
        <f>'آبان 1400'!AX91</f>
        <v>4219897.1799090914</v>
      </c>
      <c r="CH90" s="401">
        <f>'آبان 1400'!AY91</f>
        <v>236434.82473636419</v>
      </c>
      <c r="CI90" s="401">
        <f>'آبان 1400'!AZ91</f>
        <v>0</v>
      </c>
      <c r="CJ90" s="401">
        <f>'آبان 1400'!BA91</f>
        <v>0</v>
      </c>
      <c r="CK90" s="401">
        <f>'آبان 1400'!BB91</f>
        <v>0</v>
      </c>
      <c r="CL90" s="401">
        <f>'آبان 1400'!BC91</f>
        <v>0</v>
      </c>
      <c r="CM90" s="401">
        <f>'آبان 1400'!BD91</f>
        <v>0</v>
      </c>
      <c r="CN90" s="401">
        <f>'آبان 1400'!BE91</f>
        <v>0</v>
      </c>
      <c r="CO90" s="401">
        <f>'آبان 1400'!BF91</f>
        <v>0</v>
      </c>
      <c r="CP90" s="401">
        <f>'آبان 1400'!BG91</f>
        <v>4456332.0046454556</v>
      </c>
      <c r="CQ90" s="401">
        <f>'آبان 1400'!BH91</f>
        <v>55827913</v>
      </c>
      <c r="CR90" s="401">
        <f t="shared" si="76"/>
        <v>60284245.42727273</v>
      </c>
      <c r="CS90" s="411">
        <f t="shared" si="54"/>
        <v>6638737.5</v>
      </c>
      <c r="CT90" s="400">
        <f t="shared" si="77"/>
        <v>3809297.5</v>
      </c>
      <c r="CU90" s="401">
        <f t="shared" si="78"/>
        <v>1142789.25</v>
      </c>
      <c r="CV90" s="401">
        <f t="shared" si="79"/>
        <v>1120000</v>
      </c>
      <c r="CW90" s="56">
        <v>0</v>
      </c>
      <c r="CX90" s="401">
        <f t="shared" si="80"/>
        <v>72995069.677272737</v>
      </c>
      <c r="CY90" s="401">
        <f t="shared" si="81"/>
        <v>60284245.42727273</v>
      </c>
      <c r="CZ90" s="401">
        <f t="shared" si="82"/>
        <v>13865376.448272729</v>
      </c>
      <c r="DA90" s="401">
        <f t="shared" si="83"/>
        <v>86860446.125545472</v>
      </c>
      <c r="DB90" s="401">
        <f t="shared" si="84"/>
        <v>100800</v>
      </c>
      <c r="DC90" s="401">
        <f t="shared" si="85"/>
        <v>86961246.125545472</v>
      </c>
      <c r="DD90" s="406">
        <v>0</v>
      </c>
      <c r="DE90" s="401">
        <f t="shared" si="86"/>
        <v>7299506.9677272737</v>
      </c>
      <c r="DF90" s="401">
        <f t="shared" si="87"/>
        <v>3649753.4838636369</v>
      </c>
      <c r="DG90" s="401">
        <f t="shared" si="88"/>
        <v>76011985.673954561</v>
      </c>
      <c r="DH90" s="401">
        <f t="shared" si="89"/>
        <v>11590824.25</v>
      </c>
      <c r="DI90" s="401">
        <f t="shared" si="90"/>
        <v>64421161.423954561</v>
      </c>
      <c r="DJ90" s="401">
        <f t="shared" si="91"/>
        <v>0</v>
      </c>
      <c r="DL90" s="409">
        <f t="shared" si="92"/>
        <v>6638737.5</v>
      </c>
      <c r="DM90" s="409">
        <f t="shared" si="93"/>
        <v>0</v>
      </c>
    </row>
    <row r="91" spans="1:117" s="56" customFormat="1" ht="21" x14ac:dyDescent="0.2">
      <c r="A91" s="192">
        <f t="shared" si="55"/>
        <v>2655495</v>
      </c>
      <c r="B91" s="137">
        <f>'آبان 1400'!B92</f>
        <v>86</v>
      </c>
      <c r="C91" s="137">
        <f>'آبان 1400'!C92</f>
        <v>91</v>
      </c>
      <c r="D91" s="137">
        <f>'آبان 1400'!D92</f>
        <v>13070</v>
      </c>
      <c r="E91" s="137" t="str">
        <f>'آبان 1400'!E92</f>
        <v>سید محسن</v>
      </c>
      <c r="F91" s="137" t="str">
        <f>'آبان 1400'!F92</f>
        <v>حسینی</v>
      </c>
      <c r="G91" s="137" t="str">
        <f>'آبان 1400'!G92</f>
        <v xml:space="preserve">اداری </v>
      </c>
      <c r="H91" s="137" t="str">
        <f>'آبان 1400'!H92</f>
        <v>البرز</v>
      </c>
      <c r="I91" s="137" t="str">
        <f>'آبان 1400'!I92</f>
        <v>129-813-2245177-1</v>
      </c>
      <c r="J91" s="137" t="str">
        <f>'آبان 1400'!J92</f>
        <v>0323478840</v>
      </c>
      <c r="K91" s="137" t="str">
        <f>'آبان 1400'!K92</f>
        <v>0026273151</v>
      </c>
      <c r="L91" s="137" t="str">
        <f>'آبان 1400'!L92</f>
        <v>البرز</v>
      </c>
      <c r="M91" s="137" t="str">
        <f>'آبان 1400'!M92</f>
        <v>اداری-کارشناسی</v>
      </c>
      <c r="N91" s="121">
        <f>'آبان 1400'!N92</f>
        <v>0</v>
      </c>
      <c r="O91" s="120">
        <f>'آبان 1400'!O92</f>
        <v>0</v>
      </c>
      <c r="P91" s="122">
        <f>'آبان 1400'!P92</f>
        <v>0</v>
      </c>
      <c r="Q91" s="362">
        <f>'آبان 1400'!Q92</f>
        <v>30</v>
      </c>
      <c r="R91" s="362">
        <f>'آبان 1400'!R92</f>
        <v>93</v>
      </c>
      <c r="S91" s="362">
        <f>'آبان 1400'!S92</f>
        <v>0</v>
      </c>
      <c r="T91" s="362">
        <f>'آبان 1400'!T92</f>
        <v>0</v>
      </c>
      <c r="U91" s="138">
        <f>'آبان 1400'!U92</f>
        <v>0</v>
      </c>
      <c r="V91" s="121">
        <f>'آبان 1400'!W92</f>
        <v>0</v>
      </c>
      <c r="W91" s="122">
        <f>'آبان 1400'!X92</f>
        <v>0</v>
      </c>
      <c r="X91" s="370">
        <f>'آبان 1400'!Y92</f>
        <v>0</v>
      </c>
      <c r="Y91" s="370">
        <f>'آبان 1400'!Z92</f>
        <v>0</v>
      </c>
      <c r="Z91" s="139">
        <f>'آبان 1400'!AA92</f>
        <v>1477052</v>
      </c>
      <c r="AA91" s="139">
        <f>'آبان 1400'!AB92</f>
        <v>46667</v>
      </c>
      <c r="AB91" s="139">
        <f>'آبان 1400'!AC92</f>
        <v>1523719</v>
      </c>
      <c r="AC91" s="139">
        <f>'آبان 1400'!AD92</f>
        <v>4500000</v>
      </c>
      <c r="AD91" s="139">
        <f>'آبان 1400'!AE92</f>
        <v>6000000</v>
      </c>
      <c r="AE91" s="140">
        <f>'آبان 1400'!AF92</f>
        <v>290891.80909090908</v>
      </c>
      <c r="AF91" s="123">
        <f>'آبان 1400'!AG92</f>
        <v>44311560</v>
      </c>
      <c r="AG91" s="124">
        <f>'آبان 1400'!AH92</f>
        <v>1400010</v>
      </c>
      <c r="AH91" s="124">
        <f>'آبان 1400'!AI92</f>
        <v>27052938.245454546</v>
      </c>
      <c r="AI91" s="124">
        <f>'آبان 1400'!AJ92</f>
        <v>0</v>
      </c>
      <c r="AJ91" s="124">
        <f>'آبان 1400'!AK92</f>
        <v>4500000</v>
      </c>
      <c r="AK91" s="124">
        <f>'آبان 1400'!AL92</f>
        <v>6000000</v>
      </c>
      <c r="AL91" s="124">
        <f>'آبان 1400'!AM92</f>
        <v>0</v>
      </c>
      <c r="AM91" s="124">
        <f>'آبان 1400'!AN92</f>
        <v>0</v>
      </c>
      <c r="AN91" s="124">
        <f>'آبان 1400'!AO92</f>
        <v>0</v>
      </c>
      <c r="AO91" s="124">
        <f>'آبان 1400'!AP92</f>
        <v>4600000</v>
      </c>
      <c r="AP91" s="124">
        <f>'آبان 1400'!AQ92</f>
        <v>0</v>
      </c>
      <c r="AQ91" s="124">
        <f>'آبان 1400'!AR92</f>
        <v>0</v>
      </c>
      <c r="AR91" s="124">
        <f>'آبان 1400'!AS92</f>
        <v>0</v>
      </c>
      <c r="AS91" s="379">
        <f>'آبان 1400'!AT92</f>
        <v>0</v>
      </c>
      <c r="AT91" s="372">
        <f t="shared" si="56"/>
        <v>87864508.24545455</v>
      </c>
      <c r="AU91" s="174">
        <f>'آبان 1400'!AV92</f>
        <v>66613992.668272734</v>
      </c>
      <c r="AV91" s="142">
        <f>'آبان 1400'!AW92</f>
        <v>87864508.24545455</v>
      </c>
      <c r="AW91" s="143">
        <f t="shared" si="57"/>
        <v>6150515.5771818189</v>
      </c>
      <c r="AX91" s="76">
        <f t="shared" si="58"/>
        <v>2661399.2668272736</v>
      </c>
      <c r="AY91" s="143">
        <f>'آبان 1400'!AZ92</f>
        <v>0</v>
      </c>
      <c r="AZ91" s="143">
        <f>'آبان 1400'!BA92</f>
        <v>0</v>
      </c>
      <c r="BA91" s="143">
        <f>'آبان 1400'!BB92</f>
        <v>0</v>
      </c>
      <c r="BB91" s="143">
        <f>'آبان 1400'!BC92</f>
        <v>0</v>
      </c>
      <c r="BC91" s="143">
        <f>'آبان 1400'!BD92</f>
        <v>0</v>
      </c>
      <c r="BD91" s="143">
        <f>'آبان 1400'!BE92</f>
        <v>0</v>
      </c>
      <c r="BE91" s="143">
        <f>'آبان 1400'!BF92</f>
        <v>0</v>
      </c>
      <c r="BF91" s="144">
        <f t="shared" si="59"/>
        <v>8811914.8440090921</v>
      </c>
      <c r="BG91" s="141">
        <f t="shared" si="60"/>
        <v>79052593</v>
      </c>
      <c r="BH91" s="145">
        <f t="shared" si="61"/>
        <v>87864508.24545455</v>
      </c>
      <c r="BI91" s="410">
        <f t="shared" si="53"/>
        <v>6638737.5</v>
      </c>
      <c r="BJ91" s="146">
        <f t="shared" si="62"/>
        <v>3809297.5</v>
      </c>
      <c r="BK91" s="146">
        <f t="shared" si="63"/>
        <v>1142789.25</v>
      </c>
      <c r="BL91" s="147">
        <f t="shared" si="64"/>
        <v>1120000</v>
      </c>
      <c r="BM91" s="383">
        <v>0</v>
      </c>
      <c r="BN91" s="148">
        <f t="shared" si="65"/>
        <v>100575332.49545455</v>
      </c>
      <c r="BO91" s="149">
        <f t="shared" si="66"/>
        <v>87864508.24545455</v>
      </c>
      <c r="BP91" s="150">
        <f t="shared" si="67"/>
        <v>20208836.896454547</v>
      </c>
      <c r="BQ91" s="151">
        <f t="shared" si="68"/>
        <v>120784169.39190909</v>
      </c>
      <c r="BR91" s="152">
        <f t="shared" si="69"/>
        <v>100800</v>
      </c>
      <c r="BS91" s="148">
        <f t="shared" si="70"/>
        <v>120884969.39190909</v>
      </c>
      <c r="BT91" s="136">
        <v>0</v>
      </c>
      <c r="BU91" s="149">
        <f t="shared" si="71"/>
        <v>10057533.249545455</v>
      </c>
      <c r="BV91" s="153">
        <f t="shared" si="72"/>
        <v>5028766.6247727275</v>
      </c>
      <c r="BW91" s="134">
        <f t="shared" si="73"/>
        <v>105798669.51759091</v>
      </c>
      <c r="BX91" s="148">
        <f t="shared" si="74"/>
        <v>11590824.25</v>
      </c>
      <c r="BY91" s="135">
        <f t="shared" si="75"/>
        <v>94207845.26759091</v>
      </c>
      <c r="CD91" s="400">
        <f>'آبان 1400'!AU92</f>
        <v>87864508.24545455</v>
      </c>
      <c r="CE91" s="401">
        <f>'آبان 1400'!AV92</f>
        <v>66613992.668272734</v>
      </c>
      <c r="CF91" s="401">
        <f>'آبان 1400'!AW92</f>
        <v>87864508.24545455</v>
      </c>
      <c r="CG91" s="401">
        <f>'آبان 1400'!AX92</f>
        <v>6150515.5771818189</v>
      </c>
      <c r="CH91" s="401">
        <f>'آبان 1400'!AY92</f>
        <v>2661399.2668272736</v>
      </c>
      <c r="CI91" s="401">
        <f>'آبان 1400'!AZ92</f>
        <v>0</v>
      </c>
      <c r="CJ91" s="401">
        <f>'آبان 1400'!BA92</f>
        <v>0</v>
      </c>
      <c r="CK91" s="401">
        <f>'آبان 1400'!BB92</f>
        <v>0</v>
      </c>
      <c r="CL91" s="401">
        <f>'آبان 1400'!BC92</f>
        <v>0</v>
      </c>
      <c r="CM91" s="401">
        <f>'آبان 1400'!BD92</f>
        <v>0</v>
      </c>
      <c r="CN91" s="401">
        <f>'آبان 1400'!BE92</f>
        <v>0</v>
      </c>
      <c r="CO91" s="401">
        <f>'آبان 1400'!BF92</f>
        <v>0</v>
      </c>
      <c r="CP91" s="401">
        <f>'آبان 1400'!BG92</f>
        <v>8811914.8440090921</v>
      </c>
      <c r="CQ91" s="401">
        <f>'آبان 1400'!BH92</f>
        <v>79052593</v>
      </c>
      <c r="CR91" s="401">
        <f t="shared" si="76"/>
        <v>87864508.24545455</v>
      </c>
      <c r="CS91" s="411">
        <f t="shared" si="54"/>
        <v>6638737.5</v>
      </c>
      <c r="CT91" s="400">
        <f t="shared" si="77"/>
        <v>3809297.5</v>
      </c>
      <c r="CU91" s="401">
        <f t="shared" si="78"/>
        <v>1142789.25</v>
      </c>
      <c r="CV91" s="401">
        <f t="shared" si="79"/>
        <v>1120000</v>
      </c>
      <c r="CW91" s="56">
        <v>0</v>
      </c>
      <c r="CX91" s="401">
        <f t="shared" si="80"/>
        <v>100575332.49545455</v>
      </c>
      <c r="CY91" s="401">
        <f t="shared" si="81"/>
        <v>87864508.24545455</v>
      </c>
      <c r="CZ91" s="401">
        <f t="shared" si="82"/>
        <v>20208836.896454547</v>
      </c>
      <c r="DA91" s="401">
        <f t="shared" si="83"/>
        <v>120784169.39190909</v>
      </c>
      <c r="DB91" s="401">
        <f t="shared" si="84"/>
        <v>100800</v>
      </c>
      <c r="DC91" s="401">
        <f t="shared" si="85"/>
        <v>120884969.39190909</v>
      </c>
      <c r="DD91" s="406">
        <v>0</v>
      </c>
      <c r="DE91" s="401">
        <f t="shared" si="86"/>
        <v>10057533.249545455</v>
      </c>
      <c r="DF91" s="401">
        <f t="shared" si="87"/>
        <v>5028766.6247727275</v>
      </c>
      <c r="DG91" s="401">
        <f t="shared" si="88"/>
        <v>105798669.51759091</v>
      </c>
      <c r="DH91" s="401">
        <f t="shared" si="89"/>
        <v>11590824.25</v>
      </c>
      <c r="DI91" s="401">
        <f t="shared" si="90"/>
        <v>94207845.26759091</v>
      </c>
      <c r="DJ91" s="401">
        <f t="shared" si="91"/>
        <v>0</v>
      </c>
      <c r="DL91" s="409">
        <f t="shared" si="92"/>
        <v>6638737.5</v>
      </c>
      <c r="DM91" s="409">
        <f t="shared" si="93"/>
        <v>0</v>
      </c>
    </row>
    <row r="92" spans="1:117" s="56" customFormat="1" ht="21" x14ac:dyDescent="0.2">
      <c r="A92" s="192">
        <f t="shared" si="55"/>
        <v>2655495</v>
      </c>
      <c r="B92" s="137">
        <f>'آبان 1400'!B93</f>
        <v>87</v>
      </c>
      <c r="C92" s="137">
        <f>'آبان 1400'!C93</f>
        <v>92</v>
      </c>
      <c r="D92" s="137">
        <f>'آبان 1400'!D93</f>
        <v>13074</v>
      </c>
      <c r="E92" s="137" t="str">
        <f>'آبان 1400'!E93</f>
        <v>امیرارسلان</v>
      </c>
      <c r="F92" s="137" t="str">
        <f>'آبان 1400'!F93</f>
        <v>ابراهیمی طارمی</v>
      </c>
      <c r="G92" s="137" t="str">
        <f>'آبان 1400'!G93</f>
        <v xml:space="preserve">اداری </v>
      </c>
      <c r="H92" s="137" t="str">
        <f>'آبان 1400'!H93</f>
        <v>البرز</v>
      </c>
      <c r="I92" s="137" t="str">
        <f>'آبان 1400'!I93</f>
        <v>129-700-4198127-1</v>
      </c>
      <c r="J92" s="137" t="str">
        <f>'آبان 1400'!J93</f>
        <v>0017520525</v>
      </c>
      <c r="K92" s="137" t="str">
        <f>'آبان 1400'!K93</f>
        <v>0012870236</v>
      </c>
      <c r="L92" s="137" t="str">
        <f>'آبان 1400'!L93</f>
        <v>البرز</v>
      </c>
      <c r="M92" s="137" t="str">
        <f>'آبان 1400'!M93</f>
        <v>اداری-کارشناسی</v>
      </c>
      <c r="N92" s="121">
        <f>'آبان 1400'!N93</f>
        <v>0</v>
      </c>
      <c r="O92" s="120">
        <f>'آبان 1400'!O93</f>
        <v>0</v>
      </c>
      <c r="P92" s="122">
        <f>'آبان 1400'!P93</f>
        <v>0</v>
      </c>
      <c r="Q92" s="362">
        <f>'آبان 1400'!Q93</f>
        <v>30</v>
      </c>
      <c r="R92" s="362">
        <f>'آبان 1400'!R93</f>
        <v>150</v>
      </c>
      <c r="S92" s="362">
        <f>'آبان 1400'!S93</f>
        <v>0</v>
      </c>
      <c r="T92" s="362">
        <f>'آبان 1400'!T93</f>
        <v>0</v>
      </c>
      <c r="U92" s="138">
        <f>'آبان 1400'!U93</f>
        <v>0</v>
      </c>
      <c r="V92" s="121">
        <f>'آبان 1400'!W93</f>
        <v>0</v>
      </c>
      <c r="W92" s="122">
        <f>'آبان 1400'!X93</f>
        <v>0</v>
      </c>
      <c r="X92" s="370">
        <f>'آبان 1400'!Y93</f>
        <v>0</v>
      </c>
      <c r="Y92" s="370">
        <f>'آبان 1400'!Z93</f>
        <v>0</v>
      </c>
      <c r="Z92" s="139">
        <f>'آبان 1400'!AA93</f>
        <v>1477052</v>
      </c>
      <c r="AA92" s="139">
        <f>'آبان 1400'!AB93</f>
        <v>0</v>
      </c>
      <c r="AB92" s="139">
        <f>'آبان 1400'!AC93</f>
        <v>1477052</v>
      </c>
      <c r="AC92" s="139">
        <f>'آبان 1400'!AD93</f>
        <v>4500000</v>
      </c>
      <c r="AD92" s="139">
        <f>'آبان 1400'!AE93</f>
        <v>6000000</v>
      </c>
      <c r="AE92" s="140">
        <f>'آبان 1400'!AF93</f>
        <v>281982.65454545454</v>
      </c>
      <c r="AF92" s="123">
        <f>'آبان 1400'!AG93</f>
        <v>44311560</v>
      </c>
      <c r="AG92" s="124">
        <f>'آبان 1400'!AH93</f>
        <v>0</v>
      </c>
      <c r="AH92" s="124">
        <f>'آبان 1400'!AI93</f>
        <v>42297398.18181818</v>
      </c>
      <c r="AI92" s="124">
        <f>'آبان 1400'!AJ93</f>
        <v>0</v>
      </c>
      <c r="AJ92" s="124">
        <f>'آبان 1400'!AK93</f>
        <v>4500000</v>
      </c>
      <c r="AK92" s="124">
        <f>'آبان 1400'!AL93</f>
        <v>6000000</v>
      </c>
      <c r="AL92" s="124">
        <f>'آبان 1400'!AM93</f>
        <v>0</v>
      </c>
      <c r="AM92" s="124">
        <f>'آبان 1400'!AN93</f>
        <v>0</v>
      </c>
      <c r="AN92" s="124">
        <f>'آبان 1400'!AO93</f>
        <v>0</v>
      </c>
      <c r="AO92" s="124">
        <f>'آبان 1400'!AP93</f>
        <v>5000000</v>
      </c>
      <c r="AP92" s="124">
        <f>'آبان 1400'!AQ93</f>
        <v>0</v>
      </c>
      <c r="AQ92" s="124">
        <f>'آبان 1400'!AR93</f>
        <v>0</v>
      </c>
      <c r="AR92" s="124">
        <f>'آبان 1400'!AS93</f>
        <v>0</v>
      </c>
      <c r="AS92" s="379">
        <f>'آبان 1400'!AT93</f>
        <v>0</v>
      </c>
      <c r="AT92" s="372">
        <f t="shared" si="56"/>
        <v>102108958.18181819</v>
      </c>
      <c r="AU92" s="174">
        <f>'آبان 1400'!AV93</f>
        <v>79461331.109090909</v>
      </c>
      <c r="AV92" s="142">
        <f>'آبان 1400'!AW93</f>
        <v>102108958.18181819</v>
      </c>
      <c r="AW92" s="143">
        <f t="shared" si="57"/>
        <v>7147627.0727272741</v>
      </c>
      <c r="AX92" s="76">
        <f t="shared" si="58"/>
        <v>3946133.1109090913</v>
      </c>
      <c r="AY92" s="143">
        <f>'آبان 1400'!AZ93</f>
        <v>0</v>
      </c>
      <c r="AZ92" s="143">
        <f>'آبان 1400'!BA93</f>
        <v>0</v>
      </c>
      <c r="BA92" s="143">
        <f>'آبان 1400'!BB93</f>
        <v>0</v>
      </c>
      <c r="BB92" s="143">
        <f>'آبان 1400'!BC93</f>
        <v>0</v>
      </c>
      <c r="BC92" s="143">
        <f>'آبان 1400'!BD93</f>
        <v>0</v>
      </c>
      <c r="BD92" s="143">
        <f>'آبان 1400'!BE93</f>
        <v>0</v>
      </c>
      <c r="BE92" s="143">
        <f>'آبان 1400'!BF93</f>
        <v>0</v>
      </c>
      <c r="BF92" s="144">
        <f t="shared" si="59"/>
        <v>11093760.183636365</v>
      </c>
      <c r="BG92" s="141">
        <f t="shared" si="60"/>
        <v>91015197</v>
      </c>
      <c r="BH92" s="145">
        <f t="shared" si="61"/>
        <v>102108958.18181819</v>
      </c>
      <c r="BI92" s="410">
        <f t="shared" si="53"/>
        <v>6638737.5</v>
      </c>
      <c r="BJ92" s="146">
        <f t="shared" si="62"/>
        <v>3692630</v>
      </c>
      <c r="BK92" s="146">
        <f t="shared" si="63"/>
        <v>1107789</v>
      </c>
      <c r="BL92" s="147">
        <f t="shared" si="64"/>
        <v>1120000</v>
      </c>
      <c r="BM92" s="383">
        <v>0</v>
      </c>
      <c r="BN92" s="148">
        <f t="shared" si="65"/>
        <v>114668114.68181819</v>
      </c>
      <c r="BO92" s="149">
        <f t="shared" si="66"/>
        <v>102108958.18181819</v>
      </c>
      <c r="BP92" s="150">
        <f t="shared" si="67"/>
        <v>23485060.381818183</v>
      </c>
      <c r="BQ92" s="151">
        <f t="shared" si="68"/>
        <v>138153175.06363636</v>
      </c>
      <c r="BR92" s="152">
        <f t="shared" si="69"/>
        <v>100800</v>
      </c>
      <c r="BS92" s="148">
        <f t="shared" si="70"/>
        <v>138253975.06363636</v>
      </c>
      <c r="BT92" s="136">
        <v>0</v>
      </c>
      <c r="BU92" s="149">
        <f t="shared" si="71"/>
        <v>11466811.468181819</v>
      </c>
      <c r="BV92" s="153">
        <f t="shared" si="72"/>
        <v>5733405.7340909094</v>
      </c>
      <c r="BW92" s="134">
        <f t="shared" si="73"/>
        <v>121053757.86136363</v>
      </c>
      <c r="BX92" s="148">
        <f t="shared" si="74"/>
        <v>11439156.5</v>
      </c>
      <c r="BY92" s="135">
        <f t="shared" si="75"/>
        <v>109614601.36136363</v>
      </c>
      <c r="CD92" s="400">
        <f>'آبان 1400'!AU93</f>
        <v>102108958.18181819</v>
      </c>
      <c r="CE92" s="401">
        <f>'آبان 1400'!AV93</f>
        <v>79461331.109090909</v>
      </c>
      <c r="CF92" s="401">
        <f>'آبان 1400'!AW93</f>
        <v>102108958.18181819</v>
      </c>
      <c r="CG92" s="401">
        <f>'آبان 1400'!AX93</f>
        <v>7147627.0727272741</v>
      </c>
      <c r="CH92" s="401">
        <f>'آبان 1400'!AY93</f>
        <v>3946133.1109090913</v>
      </c>
      <c r="CI92" s="401">
        <f>'آبان 1400'!AZ93</f>
        <v>0</v>
      </c>
      <c r="CJ92" s="401">
        <f>'آبان 1400'!BA93</f>
        <v>0</v>
      </c>
      <c r="CK92" s="401">
        <f>'آبان 1400'!BB93</f>
        <v>0</v>
      </c>
      <c r="CL92" s="401">
        <f>'آبان 1400'!BC93</f>
        <v>0</v>
      </c>
      <c r="CM92" s="401">
        <f>'آبان 1400'!BD93</f>
        <v>0</v>
      </c>
      <c r="CN92" s="401">
        <f>'آبان 1400'!BE93</f>
        <v>0</v>
      </c>
      <c r="CO92" s="401">
        <f>'آبان 1400'!BF93</f>
        <v>0</v>
      </c>
      <c r="CP92" s="401">
        <f>'آبان 1400'!BG93</f>
        <v>11093760.183636365</v>
      </c>
      <c r="CQ92" s="401">
        <f>'آبان 1400'!BH93</f>
        <v>91015197</v>
      </c>
      <c r="CR92" s="401">
        <f t="shared" si="76"/>
        <v>102108958.18181819</v>
      </c>
      <c r="CS92" s="411">
        <f t="shared" si="54"/>
        <v>6638737.5</v>
      </c>
      <c r="CT92" s="400">
        <f t="shared" si="77"/>
        <v>3692630</v>
      </c>
      <c r="CU92" s="401">
        <f t="shared" si="78"/>
        <v>1107789</v>
      </c>
      <c r="CV92" s="401">
        <f t="shared" si="79"/>
        <v>1120000</v>
      </c>
      <c r="CW92" s="56">
        <v>0</v>
      </c>
      <c r="CX92" s="401">
        <f t="shared" si="80"/>
        <v>114668114.68181819</v>
      </c>
      <c r="CY92" s="401">
        <f t="shared" si="81"/>
        <v>102108958.18181819</v>
      </c>
      <c r="CZ92" s="401">
        <f t="shared" si="82"/>
        <v>23485060.381818183</v>
      </c>
      <c r="DA92" s="401">
        <f t="shared" si="83"/>
        <v>138153175.06363636</v>
      </c>
      <c r="DB92" s="401">
        <f t="shared" si="84"/>
        <v>100800</v>
      </c>
      <c r="DC92" s="401">
        <f t="shared" si="85"/>
        <v>138253975.06363636</v>
      </c>
      <c r="DD92" s="406">
        <v>0</v>
      </c>
      <c r="DE92" s="401">
        <f t="shared" si="86"/>
        <v>11466811.468181819</v>
      </c>
      <c r="DF92" s="401">
        <f t="shared" si="87"/>
        <v>5733405.7340909094</v>
      </c>
      <c r="DG92" s="401">
        <f t="shared" si="88"/>
        <v>121053757.86136363</v>
      </c>
      <c r="DH92" s="401">
        <f t="shared" si="89"/>
        <v>11439156.5</v>
      </c>
      <c r="DI92" s="401">
        <f t="shared" si="90"/>
        <v>109614601.36136363</v>
      </c>
      <c r="DJ92" s="401">
        <f t="shared" si="91"/>
        <v>0</v>
      </c>
      <c r="DL92" s="409">
        <f t="shared" si="92"/>
        <v>6638737.5</v>
      </c>
      <c r="DM92" s="409">
        <f t="shared" si="93"/>
        <v>0</v>
      </c>
    </row>
    <row r="93" spans="1:117" s="56" customFormat="1" ht="21" x14ac:dyDescent="0.2">
      <c r="A93" s="192">
        <f t="shared" si="55"/>
        <v>2655495</v>
      </c>
      <c r="B93" s="137">
        <f>'آبان 1400'!B94</f>
        <v>88</v>
      </c>
      <c r="C93" s="137">
        <f>'آبان 1400'!C94</f>
        <v>93</v>
      </c>
      <c r="D93" s="137">
        <f>'آبان 1400'!D94</f>
        <v>13065</v>
      </c>
      <c r="E93" s="137" t="str">
        <f>'آبان 1400'!E94</f>
        <v>حمید</v>
      </c>
      <c r="F93" s="137" t="str">
        <f>'آبان 1400'!F94</f>
        <v>افیری</v>
      </c>
      <c r="G93" s="137" t="str">
        <f>'آبان 1400'!G94</f>
        <v xml:space="preserve">اداری </v>
      </c>
      <c r="H93" s="137" t="str">
        <f>'آبان 1400'!H94</f>
        <v>البرز</v>
      </c>
      <c r="I93" s="137" t="str">
        <f>'آبان 1400'!I94</f>
        <v>214-12-3629061-1</v>
      </c>
      <c r="J93" s="137" t="str">
        <f>'آبان 1400'!J94</f>
        <v>2200496087</v>
      </c>
      <c r="K93" s="137" t="str">
        <f>'آبان 1400'!K94</f>
        <v>0036231046</v>
      </c>
      <c r="L93" s="137" t="str">
        <f>'آبان 1400'!L94</f>
        <v>البرز</v>
      </c>
      <c r="M93" s="137" t="str">
        <f>'آبان 1400'!M94</f>
        <v>اداری-کارشناسی</v>
      </c>
      <c r="N93" s="121">
        <f>'آبان 1400'!N94</f>
        <v>0</v>
      </c>
      <c r="O93" s="120">
        <f>'آبان 1400'!O94</f>
        <v>0</v>
      </c>
      <c r="P93" s="122">
        <f>'آبان 1400'!P94</f>
        <v>0</v>
      </c>
      <c r="Q93" s="362">
        <f>'آبان 1400'!Q94</f>
        <v>30</v>
      </c>
      <c r="R93" s="362">
        <f>'آبان 1400'!R94</f>
        <v>105</v>
      </c>
      <c r="S93" s="362">
        <f>'آبان 1400'!S94</f>
        <v>0</v>
      </c>
      <c r="T93" s="362">
        <f>'آبان 1400'!T94</f>
        <v>0</v>
      </c>
      <c r="U93" s="138">
        <f>'آبان 1400'!U94</f>
        <v>0</v>
      </c>
      <c r="V93" s="121">
        <f>'آبان 1400'!W94</f>
        <v>0</v>
      </c>
      <c r="W93" s="122">
        <f>'آبان 1400'!X94</f>
        <v>0</v>
      </c>
      <c r="X93" s="370">
        <f>'آبان 1400'!Y94</f>
        <v>0</v>
      </c>
      <c r="Y93" s="370">
        <f>'آبان 1400'!Z94</f>
        <v>0</v>
      </c>
      <c r="Z93" s="139">
        <f>'آبان 1400'!AA94</f>
        <v>1477052</v>
      </c>
      <c r="AA93" s="139">
        <f>'آبان 1400'!AB94</f>
        <v>46667</v>
      </c>
      <c r="AB93" s="139">
        <f>'آبان 1400'!AC94</f>
        <v>1523719</v>
      </c>
      <c r="AC93" s="139">
        <f>'آبان 1400'!AD94</f>
        <v>4500000</v>
      </c>
      <c r="AD93" s="139">
        <f>'آبان 1400'!AE94</f>
        <v>6000000</v>
      </c>
      <c r="AE93" s="140">
        <f>'آبان 1400'!AF94</f>
        <v>290891.80909090908</v>
      </c>
      <c r="AF93" s="123">
        <f>'آبان 1400'!AG94</f>
        <v>44311560</v>
      </c>
      <c r="AG93" s="124">
        <f>'آبان 1400'!AH94</f>
        <v>1400010</v>
      </c>
      <c r="AH93" s="124">
        <f>'آبان 1400'!AI94</f>
        <v>30543639.954545453</v>
      </c>
      <c r="AI93" s="124">
        <f>'آبان 1400'!AJ94</f>
        <v>0</v>
      </c>
      <c r="AJ93" s="124">
        <f>'آبان 1400'!AK94</f>
        <v>4500000</v>
      </c>
      <c r="AK93" s="124">
        <f>'آبان 1400'!AL94</f>
        <v>6000000</v>
      </c>
      <c r="AL93" s="124">
        <f>'آبان 1400'!AM94</f>
        <v>0</v>
      </c>
      <c r="AM93" s="124">
        <f>'آبان 1400'!AN94</f>
        <v>0</v>
      </c>
      <c r="AN93" s="124">
        <f>'آبان 1400'!AO94</f>
        <v>0</v>
      </c>
      <c r="AO93" s="124">
        <f>'آبان 1400'!AP94</f>
        <v>4000000</v>
      </c>
      <c r="AP93" s="124">
        <f>'آبان 1400'!AQ94</f>
        <v>0</v>
      </c>
      <c r="AQ93" s="124">
        <f>'آبان 1400'!AR94</f>
        <v>0</v>
      </c>
      <c r="AR93" s="124">
        <f>'آبان 1400'!AS94</f>
        <v>0</v>
      </c>
      <c r="AS93" s="379">
        <f>'آبان 1400'!AT94</f>
        <v>0</v>
      </c>
      <c r="AT93" s="372">
        <f t="shared" si="56"/>
        <v>90755209.954545453</v>
      </c>
      <c r="AU93" s="174">
        <f>'آبان 1400'!AV94</f>
        <v>69902345.257727265</v>
      </c>
      <c r="AV93" s="142">
        <f>'آبان 1400'!AW94</f>
        <v>90755209.954545453</v>
      </c>
      <c r="AW93" s="143">
        <f t="shared" si="57"/>
        <v>6352864.6968181822</v>
      </c>
      <c r="AX93" s="76">
        <f t="shared" si="58"/>
        <v>2990234.5257727266</v>
      </c>
      <c r="AY93" s="143">
        <f>'آبان 1400'!AZ94</f>
        <v>0</v>
      </c>
      <c r="AZ93" s="143">
        <f>'آبان 1400'!BA94</f>
        <v>0</v>
      </c>
      <c r="BA93" s="143">
        <f>'آبان 1400'!BB94</f>
        <v>0</v>
      </c>
      <c r="BB93" s="143">
        <f>'آبان 1400'!BC94</f>
        <v>0</v>
      </c>
      <c r="BC93" s="143">
        <f>'آبان 1400'!BD94</f>
        <v>0</v>
      </c>
      <c r="BD93" s="143">
        <f>'آبان 1400'!BE94</f>
        <v>0</v>
      </c>
      <c r="BE93" s="143">
        <f>'آبان 1400'!BF94</f>
        <v>0</v>
      </c>
      <c r="BF93" s="144">
        <f t="shared" si="59"/>
        <v>9343099.2225909084</v>
      </c>
      <c r="BG93" s="141">
        <f t="shared" si="60"/>
        <v>81412110</v>
      </c>
      <c r="BH93" s="145">
        <f t="shared" si="61"/>
        <v>90755209.954545453</v>
      </c>
      <c r="BI93" s="410">
        <f t="shared" si="53"/>
        <v>6638737.5</v>
      </c>
      <c r="BJ93" s="146">
        <f t="shared" si="62"/>
        <v>3809297.5</v>
      </c>
      <c r="BK93" s="146">
        <f t="shared" si="63"/>
        <v>1142789.25</v>
      </c>
      <c r="BL93" s="147">
        <f t="shared" si="64"/>
        <v>1120000</v>
      </c>
      <c r="BM93" s="383">
        <v>0</v>
      </c>
      <c r="BN93" s="148">
        <f t="shared" si="65"/>
        <v>103466034.20454545</v>
      </c>
      <c r="BO93" s="149">
        <f t="shared" si="66"/>
        <v>90755209.954545453</v>
      </c>
      <c r="BP93" s="150">
        <f t="shared" si="67"/>
        <v>20873698.289545454</v>
      </c>
      <c r="BQ93" s="151">
        <f t="shared" si="68"/>
        <v>124339732.49409091</v>
      </c>
      <c r="BR93" s="152">
        <f t="shared" si="69"/>
        <v>100800</v>
      </c>
      <c r="BS93" s="148">
        <f t="shared" si="70"/>
        <v>124440532.49409091</v>
      </c>
      <c r="BT93" s="136">
        <v>0</v>
      </c>
      <c r="BU93" s="149">
        <f t="shared" si="71"/>
        <v>10346603.420454547</v>
      </c>
      <c r="BV93" s="153">
        <f t="shared" si="72"/>
        <v>5173301.7102272734</v>
      </c>
      <c r="BW93" s="134">
        <f t="shared" si="73"/>
        <v>108920627.3634091</v>
      </c>
      <c r="BX93" s="148">
        <f t="shared" si="74"/>
        <v>11590824.25</v>
      </c>
      <c r="BY93" s="135">
        <f t="shared" si="75"/>
        <v>97329803.113409102</v>
      </c>
      <c r="CD93" s="400">
        <f>'آبان 1400'!AU94</f>
        <v>90755209.954545453</v>
      </c>
      <c r="CE93" s="401">
        <f>'آبان 1400'!AV94</f>
        <v>69902345.257727265</v>
      </c>
      <c r="CF93" s="401">
        <f>'آبان 1400'!AW94</f>
        <v>90755209.954545453</v>
      </c>
      <c r="CG93" s="401">
        <f>'آبان 1400'!AX94</f>
        <v>6352864.6968181822</v>
      </c>
      <c r="CH93" s="401">
        <f>'آبان 1400'!AY94</f>
        <v>2990234.5257727266</v>
      </c>
      <c r="CI93" s="401">
        <f>'آبان 1400'!AZ94</f>
        <v>0</v>
      </c>
      <c r="CJ93" s="401">
        <f>'آبان 1400'!BA94</f>
        <v>0</v>
      </c>
      <c r="CK93" s="401">
        <f>'آبان 1400'!BB94</f>
        <v>0</v>
      </c>
      <c r="CL93" s="401">
        <f>'آبان 1400'!BC94</f>
        <v>0</v>
      </c>
      <c r="CM93" s="401">
        <f>'آبان 1400'!BD94</f>
        <v>0</v>
      </c>
      <c r="CN93" s="401">
        <f>'آبان 1400'!BE94</f>
        <v>0</v>
      </c>
      <c r="CO93" s="401">
        <f>'آبان 1400'!BF94</f>
        <v>0</v>
      </c>
      <c r="CP93" s="401">
        <f>'آبان 1400'!BG94</f>
        <v>9343099.2225909084</v>
      </c>
      <c r="CQ93" s="401">
        <f>'آبان 1400'!BH94</f>
        <v>81412110</v>
      </c>
      <c r="CR93" s="401">
        <f t="shared" si="76"/>
        <v>90755209.954545453</v>
      </c>
      <c r="CS93" s="411">
        <f t="shared" si="54"/>
        <v>6638737.5</v>
      </c>
      <c r="CT93" s="400">
        <f t="shared" si="77"/>
        <v>3809297.5</v>
      </c>
      <c r="CU93" s="401">
        <f t="shared" si="78"/>
        <v>1142789.25</v>
      </c>
      <c r="CV93" s="401">
        <f t="shared" si="79"/>
        <v>1120000</v>
      </c>
      <c r="CW93" s="56">
        <v>0</v>
      </c>
      <c r="CX93" s="401">
        <f t="shared" si="80"/>
        <v>103466034.20454545</v>
      </c>
      <c r="CY93" s="401">
        <f t="shared" si="81"/>
        <v>90755209.954545453</v>
      </c>
      <c r="CZ93" s="401">
        <f t="shared" si="82"/>
        <v>20873698.289545454</v>
      </c>
      <c r="DA93" s="401">
        <f t="shared" si="83"/>
        <v>124339732.49409091</v>
      </c>
      <c r="DB93" s="401">
        <f t="shared" si="84"/>
        <v>100800</v>
      </c>
      <c r="DC93" s="401">
        <f t="shared" si="85"/>
        <v>124440532.49409091</v>
      </c>
      <c r="DD93" s="406">
        <v>0</v>
      </c>
      <c r="DE93" s="401">
        <f t="shared" si="86"/>
        <v>10346603.420454547</v>
      </c>
      <c r="DF93" s="401">
        <f t="shared" si="87"/>
        <v>5173301.7102272734</v>
      </c>
      <c r="DG93" s="401">
        <f t="shared" si="88"/>
        <v>108920627.3634091</v>
      </c>
      <c r="DH93" s="401">
        <f t="shared" si="89"/>
        <v>11590824.25</v>
      </c>
      <c r="DI93" s="401">
        <f t="shared" si="90"/>
        <v>97329803.113409102</v>
      </c>
      <c r="DJ93" s="401">
        <f t="shared" si="91"/>
        <v>0</v>
      </c>
      <c r="DL93" s="409">
        <f t="shared" si="92"/>
        <v>6638737.5</v>
      </c>
      <c r="DM93" s="409">
        <f t="shared" si="93"/>
        <v>0</v>
      </c>
    </row>
    <row r="94" spans="1:117" s="56" customFormat="1" ht="21" x14ac:dyDescent="0.2">
      <c r="A94" s="192">
        <f t="shared" si="55"/>
        <v>2655495</v>
      </c>
      <c r="B94" s="137">
        <f>'آبان 1400'!B95</f>
        <v>89</v>
      </c>
      <c r="C94" s="137">
        <f>'آبان 1400'!C95</f>
        <v>94</v>
      </c>
      <c r="D94" s="137">
        <f>'آبان 1400'!D95</f>
        <v>13075</v>
      </c>
      <c r="E94" s="137" t="str">
        <f>'آبان 1400'!E95</f>
        <v>سید محمدرضا</v>
      </c>
      <c r="F94" s="137" t="str">
        <f>'آبان 1400'!F95</f>
        <v>میرسعیدی</v>
      </c>
      <c r="G94" s="137" t="str">
        <f>'آبان 1400'!G95</f>
        <v xml:space="preserve">اداری </v>
      </c>
      <c r="H94" s="137" t="str">
        <f>'آبان 1400'!H95</f>
        <v>البرز</v>
      </c>
      <c r="I94" s="137" t="str">
        <f>'آبان 1400'!I95</f>
        <v>254-700-99003293-1</v>
      </c>
      <c r="J94" s="137" t="str">
        <f>'آبان 1400'!J95</f>
        <v>0310972884</v>
      </c>
      <c r="K94" s="137">
        <f>'آبان 1400'!K95</f>
        <v>0</v>
      </c>
      <c r="L94" s="137" t="str">
        <f>'آبان 1400'!L95</f>
        <v>البرز</v>
      </c>
      <c r="M94" s="137" t="str">
        <f>'آبان 1400'!M95</f>
        <v>اداری-کارشناسی ارشد</v>
      </c>
      <c r="N94" s="121">
        <f>'آبان 1400'!N95</f>
        <v>0</v>
      </c>
      <c r="O94" s="120">
        <f>'آبان 1400'!O95</f>
        <v>0</v>
      </c>
      <c r="P94" s="122">
        <f>'آبان 1400'!P95</f>
        <v>0</v>
      </c>
      <c r="Q94" s="362">
        <f>'آبان 1400'!Q95</f>
        <v>30</v>
      </c>
      <c r="R94" s="362">
        <f>'آبان 1400'!R95</f>
        <v>57</v>
      </c>
      <c r="S94" s="362">
        <f>'آبان 1400'!S95</f>
        <v>0</v>
      </c>
      <c r="T94" s="362">
        <f>'آبان 1400'!T95</f>
        <v>0</v>
      </c>
      <c r="U94" s="138">
        <f>'آبان 1400'!U95</f>
        <v>0</v>
      </c>
      <c r="V94" s="121">
        <f>'آبان 1400'!W95</f>
        <v>0</v>
      </c>
      <c r="W94" s="122">
        <f>'آبان 1400'!X95</f>
        <v>0</v>
      </c>
      <c r="X94" s="370">
        <f>'آبان 1400'!Y95</f>
        <v>0</v>
      </c>
      <c r="Y94" s="370">
        <f>'آبان 1400'!Z95</f>
        <v>0</v>
      </c>
      <c r="Z94" s="139">
        <f>'آبان 1400'!AA95</f>
        <v>1642901</v>
      </c>
      <c r="AA94" s="139">
        <f>'آبان 1400'!AB95</f>
        <v>46667</v>
      </c>
      <c r="AB94" s="139">
        <f>'آبان 1400'!AC95</f>
        <v>1689568</v>
      </c>
      <c r="AC94" s="139">
        <f>'آبان 1400'!AD95</f>
        <v>4500000</v>
      </c>
      <c r="AD94" s="139">
        <f>'آبان 1400'!AE95</f>
        <v>6000000</v>
      </c>
      <c r="AE94" s="140">
        <f>'آبان 1400'!AF95</f>
        <v>322553.89090909087</v>
      </c>
      <c r="AF94" s="123">
        <f>'آبان 1400'!AG95</f>
        <v>49287030</v>
      </c>
      <c r="AG94" s="124">
        <f>'آبان 1400'!AH95</f>
        <v>1400010</v>
      </c>
      <c r="AH94" s="124">
        <f>'آبان 1400'!AI95</f>
        <v>18385571.781818181</v>
      </c>
      <c r="AI94" s="124">
        <f>'آبان 1400'!AJ95</f>
        <v>0</v>
      </c>
      <c r="AJ94" s="124">
        <f>'آبان 1400'!AK95</f>
        <v>4500000</v>
      </c>
      <c r="AK94" s="124">
        <f>'آبان 1400'!AL95</f>
        <v>6000000</v>
      </c>
      <c r="AL94" s="124">
        <f>'آبان 1400'!AM95</f>
        <v>0</v>
      </c>
      <c r="AM94" s="124">
        <f>'آبان 1400'!AN95</f>
        <v>0</v>
      </c>
      <c r="AN94" s="124">
        <f>'آبان 1400'!AO95</f>
        <v>0</v>
      </c>
      <c r="AO94" s="124">
        <f>'آبان 1400'!AP95</f>
        <v>4000000</v>
      </c>
      <c r="AP94" s="124">
        <f>'آبان 1400'!AQ95</f>
        <v>0</v>
      </c>
      <c r="AQ94" s="124">
        <f>'آبان 1400'!AR95</f>
        <v>0</v>
      </c>
      <c r="AR94" s="124">
        <f>'آبان 1400'!AS95</f>
        <v>0</v>
      </c>
      <c r="AS94" s="379">
        <f>'آبان 1400'!AT95</f>
        <v>0</v>
      </c>
      <c r="AT94" s="372">
        <f t="shared" si="56"/>
        <v>83572611.781818181</v>
      </c>
      <c r="AU94" s="174">
        <f>'آبان 1400'!AV95</f>
        <v>63222528.957090907</v>
      </c>
      <c r="AV94" s="142">
        <f>'آبان 1400'!AW95</f>
        <v>83572611.781818181</v>
      </c>
      <c r="AW94" s="143">
        <f t="shared" si="57"/>
        <v>5850082.8247272735</v>
      </c>
      <c r="AX94" s="76">
        <f t="shared" si="58"/>
        <v>2322252.8957090909</v>
      </c>
      <c r="AY94" s="143">
        <f>'آبان 1400'!AZ95</f>
        <v>0</v>
      </c>
      <c r="AZ94" s="143">
        <f>'آبان 1400'!BA95</f>
        <v>0</v>
      </c>
      <c r="BA94" s="143">
        <f>'آبان 1400'!BB95</f>
        <v>0</v>
      </c>
      <c r="BB94" s="143">
        <f>'آبان 1400'!BC95</f>
        <v>0</v>
      </c>
      <c r="BC94" s="143">
        <f>'آبان 1400'!BD95</f>
        <v>0</v>
      </c>
      <c r="BD94" s="143">
        <f>'آبان 1400'!BE95</f>
        <v>0</v>
      </c>
      <c r="BE94" s="143">
        <f>'آبان 1400'!BF95</f>
        <v>0</v>
      </c>
      <c r="BF94" s="144">
        <f t="shared" si="59"/>
        <v>8172335.7204363644</v>
      </c>
      <c r="BG94" s="141">
        <f t="shared" si="60"/>
        <v>75400276</v>
      </c>
      <c r="BH94" s="145">
        <f t="shared" si="61"/>
        <v>83572611.781818181</v>
      </c>
      <c r="BI94" s="410">
        <f t="shared" si="53"/>
        <v>6638737.5</v>
      </c>
      <c r="BJ94" s="146">
        <f t="shared" si="62"/>
        <v>4223920</v>
      </c>
      <c r="BK94" s="146">
        <f t="shared" si="63"/>
        <v>1267176</v>
      </c>
      <c r="BL94" s="147">
        <f t="shared" si="64"/>
        <v>1120000</v>
      </c>
      <c r="BM94" s="383">
        <v>0</v>
      </c>
      <c r="BN94" s="148">
        <f t="shared" si="65"/>
        <v>96822445.281818181</v>
      </c>
      <c r="BO94" s="149">
        <f t="shared" si="66"/>
        <v>83572611.781818181</v>
      </c>
      <c r="BP94" s="150">
        <f t="shared" si="67"/>
        <v>19221700.709818184</v>
      </c>
      <c r="BQ94" s="151">
        <f t="shared" si="68"/>
        <v>116044145.99163637</v>
      </c>
      <c r="BR94" s="152">
        <f t="shared" si="69"/>
        <v>100800</v>
      </c>
      <c r="BS94" s="148">
        <f t="shared" si="70"/>
        <v>116144945.99163637</v>
      </c>
      <c r="BT94" s="136">
        <v>0</v>
      </c>
      <c r="BU94" s="149">
        <f t="shared" si="71"/>
        <v>9682244.5281818192</v>
      </c>
      <c r="BV94" s="153">
        <f t="shared" si="72"/>
        <v>4841122.2640909096</v>
      </c>
      <c r="BW94" s="134">
        <f t="shared" si="73"/>
        <v>101621579.19936363</v>
      </c>
      <c r="BX94" s="148">
        <f t="shared" si="74"/>
        <v>12129833.5</v>
      </c>
      <c r="BY94" s="135">
        <f t="shared" si="75"/>
        <v>89491745.699363634</v>
      </c>
      <c r="CD94" s="400">
        <f>'آبان 1400'!AU95</f>
        <v>83572611.781818181</v>
      </c>
      <c r="CE94" s="401">
        <f>'آبان 1400'!AV95</f>
        <v>63222528.957090907</v>
      </c>
      <c r="CF94" s="401">
        <f>'آبان 1400'!AW95</f>
        <v>83572611.781818181</v>
      </c>
      <c r="CG94" s="401">
        <f>'آبان 1400'!AX95</f>
        <v>5850082.8247272735</v>
      </c>
      <c r="CH94" s="401">
        <f>'آبان 1400'!AY95</f>
        <v>2322252.8957090909</v>
      </c>
      <c r="CI94" s="401">
        <f>'آبان 1400'!AZ95</f>
        <v>0</v>
      </c>
      <c r="CJ94" s="401">
        <f>'آبان 1400'!BA95</f>
        <v>0</v>
      </c>
      <c r="CK94" s="401">
        <f>'آبان 1400'!BB95</f>
        <v>0</v>
      </c>
      <c r="CL94" s="401">
        <f>'آبان 1400'!BC95</f>
        <v>0</v>
      </c>
      <c r="CM94" s="401">
        <f>'آبان 1400'!BD95</f>
        <v>0</v>
      </c>
      <c r="CN94" s="401">
        <f>'آبان 1400'!BE95</f>
        <v>0</v>
      </c>
      <c r="CO94" s="401">
        <f>'آبان 1400'!BF95</f>
        <v>0</v>
      </c>
      <c r="CP94" s="401">
        <f>'آبان 1400'!BG95</f>
        <v>8172335.7204363644</v>
      </c>
      <c r="CQ94" s="401">
        <f>'آبان 1400'!BH95</f>
        <v>75400276</v>
      </c>
      <c r="CR94" s="401">
        <f t="shared" si="76"/>
        <v>83572611.781818181</v>
      </c>
      <c r="CS94" s="411">
        <f t="shared" si="54"/>
        <v>6638737.5</v>
      </c>
      <c r="CT94" s="400">
        <f t="shared" si="77"/>
        <v>4223920</v>
      </c>
      <c r="CU94" s="401">
        <f t="shared" si="78"/>
        <v>1267176</v>
      </c>
      <c r="CV94" s="401">
        <f t="shared" si="79"/>
        <v>1120000</v>
      </c>
      <c r="CW94" s="56">
        <v>0</v>
      </c>
      <c r="CX94" s="401">
        <f t="shared" si="80"/>
        <v>96822445.281818181</v>
      </c>
      <c r="CY94" s="401">
        <f t="shared" si="81"/>
        <v>83572611.781818181</v>
      </c>
      <c r="CZ94" s="401">
        <f t="shared" si="82"/>
        <v>19221700.709818184</v>
      </c>
      <c r="DA94" s="401">
        <f t="shared" si="83"/>
        <v>116044145.99163637</v>
      </c>
      <c r="DB94" s="401">
        <f t="shared" si="84"/>
        <v>100800</v>
      </c>
      <c r="DC94" s="401">
        <f t="shared" si="85"/>
        <v>116144945.99163637</v>
      </c>
      <c r="DD94" s="406">
        <v>0</v>
      </c>
      <c r="DE94" s="401">
        <f t="shared" si="86"/>
        <v>9682244.5281818192</v>
      </c>
      <c r="DF94" s="401">
        <f t="shared" si="87"/>
        <v>4841122.2640909096</v>
      </c>
      <c r="DG94" s="401">
        <f t="shared" si="88"/>
        <v>101621579.19936363</v>
      </c>
      <c r="DH94" s="401">
        <f t="shared" si="89"/>
        <v>12129833.5</v>
      </c>
      <c r="DI94" s="401">
        <f t="shared" si="90"/>
        <v>89491745.699363634</v>
      </c>
      <c r="DJ94" s="401">
        <f t="shared" si="91"/>
        <v>0</v>
      </c>
      <c r="DL94" s="409">
        <f t="shared" si="92"/>
        <v>6638737.5</v>
      </c>
      <c r="DM94" s="409">
        <f t="shared" si="93"/>
        <v>0</v>
      </c>
    </row>
    <row r="95" spans="1:117" s="56" customFormat="1" ht="21" x14ac:dyDescent="0.2">
      <c r="A95" s="192">
        <f t="shared" si="55"/>
        <v>2655495</v>
      </c>
      <c r="B95" s="137">
        <f>'آبان 1400'!B96</f>
        <v>90</v>
      </c>
      <c r="C95" s="137">
        <f>'آبان 1400'!C96</f>
        <v>95</v>
      </c>
      <c r="D95" s="137">
        <f>'آبان 1400'!D96</f>
        <v>13183</v>
      </c>
      <c r="E95" s="137" t="str">
        <f>'آبان 1400'!E96</f>
        <v>مجتبی</v>
      </c>
      <c r="F95" s="137" t="str">
        <f>'آبان 1400'!F96</f>
        <v>شاهینی</v>
      </c>
      <c r="G95" s="137" t="str">
        <f>'آبان 1400'!G96</f>
        <v xml:space="preserve">اداری </v>
      </c>
      <c r="H95" s="137" t="str">
        <f>'آبان 1400'!H96</f>
        <v>ایلام</v>
      </c>
      <c r="I95" s="137" t="str">
        <f>'آبان 1400'!I96</f>
        <v>121-813-3182716-1</v>
      </c>
      <c r="J95" s="137">
        <f>'آبان 1400'!J96</f>
        <v>4539918230</v>
      </c>
      <c r="K95" s="137" t="str">
        <f>'آبان 1400'!K96</f>
        <v>0019271719</v>
      </c>
      <c r="L95" s="137" t="str">
        <f>'آبان 1400'!L96</f>
        <v>ایلام</v>
      </c>
      <c r="M95" s="137" t="str">
        <f>'آبان 1400'!M96</f>
        <v>اداری-کارشناسی ارشد</v>
      </c>
      <c r="N95" s="121">
        <f>'آبان 1400'!N96</f>
        <v>0</v>
      </c>
      <c r="O95" s="120">
        <f>'آبان 1400'!O96</f>
        <v>0</v>
      </c>
      <c r="P95" s="122">
        <f>'آبان 1400'!P96</f>
        <v>0</v>
      </c>
      <c r="Q95" s="362">
        <f>'آبان 1400'!Q96</f>
        <v>30</v>
      </c>
      <c r="R95" s="362">
        <f>'آبان 1400'!R96</f>
        <v>5</v>
      </c>
      <c r="S95" s="362">
        <f>'آبان 1400'!S96</f>
        <v>0</v>
      </c>
      <c r="T95" s="362">
        <f>'آبان 1400'!T96</f>
        <v>0</v>
      </c>
      <c r="U95" s="138">
        <f>'آبان 1400'!U96</f>
        <v>5</v>
      </c>
      <c r="V95" s="121">
        <f>'آبان 1400'!W96</f>
        <v>0</v>
      </c>
      <c r="W95" s="122">
        <f>'آبان 1400'!X96</f>
        <v>0</v>
      </c>
      <c r="X95" s="370">
        <f>'آبان 1400'!Y96</f>
        <v>0</v>
      </c>
      <c r="Y95" s="370">
        <f>'آبان 1400'!Z96</f>
        <v>0</v>
      </c>
      <c r="Z95" s="139">
        <f>'آبان 1400'!AA96</f>
        <v>1642901</v>
      </c>
      <c r="AA95" s="139">
        <f>'آبان 1400'!AB96</f>
        <v>46667</v>
      </c>
      <c r="AB95" s="139">
        <f>'آبان 1400'!AC96</f>
        <v>1689568</v>
      </c>
      <c r="AC95" s="139">
        <f>'آبان 1400'!AD96</f>
        <v>4500000</v>
      </c>
      <c r="AD95" s="139">
        <f>'آبان 1400'!AE96</f>
        <v>6000000</v>
      </c>
      <c r="AE95" s="140">
        <f>'آبان 1400'!AF96</f>
        <v>322553.89090909087</v>
      </c>
      <c r="AF95" s="123">
        <f>'آبان 1400'!AG96</f>
        <v>49287030</v>
      </c>
      <c r="AG95" s="124">
        <f>'آبان 1400'!AH96</f>
        <v>1400010</v>
      </c>
      <c r="AH95" s="124">
        <f>'آبان 1400'!AI96</f>
        <v>1612769.4545454544</v>
      </c>
      <c r="AI95" s="124">
        <f>'آبان 1400'!AJ96</f>
        <v>0</v>
      </c>
      <c r="AJ95" s="124">
        <f>'آبان 1400'!AK96</f>
        <v>4500000</v>
      </c>
      <c r="AK95" s="124">
        <f>'آبان 1400'!AL96</f>
        <v>6000000</v>
      </c>
      <c r="AL95" s="124">
        <f>'آبان 1400'!AM96</f>
        <v>0</v>
      </c>
      <c r="AM95" s="124">
        <f>'آبان 1400'!AN96</f>
        <v>0</v>
      </c>
      <c r="AN95" s="124">
        <f>'آبان 1400'!AO96</f>
        <v>8447840</v>
      </c>
      <c r="AO95" s="124">
        <f>'آبان 1400'!AP96</f>
        <v>3000000</v>
      </c>
      <c r="AP95" s="124">
        <f>'آبان 1400'!AQ96</f>
        <v>0</v>
      </c>
      <c r="AQ95" s="124">
        <f>'آبان 1400'!AR96</f>
        <v>0</v>
      </c>
      <c r="AR95" s="124">
        <f>'آبان 1400'!AS96</f>
        <v>0</v>
      </c>
      <c r="AS95" s="379">
        <f>'آبان 1400'!AT96</f>
        <v>0</v>
      </c>
      <c r="AT95" s="372">
        <f t="shared" si="56"/>
        <v>74247649.454545453</v>
      </c>
      <c r="AU95" s="174">
        <f>'آبان 1400'!AV96</f>
        <v>47693822.792727269</v>
      </c>
      <c r="AV95" s="142">
        <f>'آبان 1400'!AW96</f>
        <v>65799809.454545453</v>
      </c>
      <c r="AW95" s="143">
        <f t="shared" si="57"/>
        <v>4605986.6618181821</v>
      </c>
      <c r="AX95" s="76">
        <f t="shared" si="58"/>
        <v>769382.27927272697</v>
      </c>
      <c r="AY95" s="143">
        <f>'آبان 1400'!AZ96</f>
        <v>0</v>
      </c>
      <c r="AZ95" s="143">
        <f>'آبان 1400'!BA96</f>
        <v>0</v>
      </c>
      <c r="BA95" s="143">
        <f>'آبان 1400'!BB96</f>
        <v>0</v>
      </c>
      <c r="BB95" s="143">
        <f>'آبان 1400'!BC96</f>
        <v>0</v>
      </c>
      <c r="BC95" s="143">
        <f>'آبان 1400'!BD96</f>
        <v>0</v>
      </c>
      <c r="BD95" s="143">
        <f>'آبان 1400'!BE96</f>
        <v>0</v>
      </c>
      <c r="BE95" s="143">
        <f>'آبان 1400'!BF96</f>
        <v>0</v>
      </c>
      <c r="BF95" s="144">
        <f t="shared" si="59"/>
        <v>5375368.9410909088</v>
      </c>
      <c r="BG95" s="141">
        <f t="shared" si="60"/>
        <v>68872280</v>
      </c>
      <c r="BH95" s="145">
        <f t="shared" si="61"/>
        <v>74247649.454545453</v>
      </c>
      <c r="BI95" s="410">
        <f t="shared" si="53"/>
        <v>6638737.5</v>
      </c>
      <c r="BJ95" s="146">
        <f t="shared" si="62"/>
        <v>4223920</v>
      </c>
      <c r="BK95" s="146">
        <f t="shared" si="63"/>
        <v>1267176</v>
      </c>
      <c r="BL95" s="147">
        <f t="shared" si="64"/>
        <v>1120000</v>
      </c>
      <c r="BM95" s="383">
        <v>0</v>
      </c>
      <c r="BN95" s="148">
        <f t="shared" si="65"/>
        <v>87497482.954545453</v>
      </c>
      <c r="BO95" s="149">
        <f t="shared" si="66"/>
        <v>65799809.454545453</v>
      </c>
      <c r="BP95" s="150">
        <f t="shared" si="67"/>
        <v>15133956.174545456</v>
      </c>
      <c r="BQ95" s="151">
        <f t="shared" si="68"/>
        <v>102631439.12909091</v>
      </c>
      <c r="BR95" s="152">
        <f t="shared" si="69"/>
        <v>100800</v>
      </c>
      <c r="BS95" s="148">
        <f t="shared" si="70"/>
        <v>102732239.12909091</v>
      </c>
      <c r="BT95" s="136">
        <v>0</v>
      </c>
      <c r="BU95" s="149">
        <f t="shared" si="71"/>
        <v>8749748.2954545449</v>
      </c>
      <c r="BV95" s="153">
        <f t="shared" si="72"/>
        <v>4374874.1477272725</v>
      </c>
      <c r="BW95" s="134">
        <f t="shared" si="73"/>
        <v>89607616.685909092</v>
      </c>
      <c r="BX95" s="148">
        <f t="shared" si="74"/>
        <v>12129833.5</v>
      </c>
      <c r="BY95" s="135">
        <f t="shared" si="75"/>
        <v>77477783.185909092</v>
      </c>
      <c r="CD95" s="400">
        <f>'آبان 1400'!AU96</f>
        <v>74247649.454545453</v>
      </c>
      <c r="CE95" s="401">
        <f>'آبان 1400'!AV96</f>
        <v>47693822.792727269</v>
      </c>
      <c r="CF95" s="401">
        <f>'آبان 1400'!AW96</f>
        <v>65799809.454545453</v>
      </c>
      <c r="CG95" s="401">
        <f>'آبان 1400'!AX96</f>
        <v>4605986.6618181821</v>
      </c>
      <c r="CH95" s="401">
        <f>'آبان 1400'!AY96</f>
        <v>769382.27927272697</v>
      </c>
      <c r="CI95" s="401">
        <f>'آبان 1400'!AZ96</f>
        <v>0</v>
      </c>
      <c r="CJ95" s="401">
        <f>'آبان 1400'!BA96</f>
        <v>0</v>
      </c>
      <c r="CK95" s="401">
        <f>'آبان 1400'!BB96</f>
        <v>0</v>
      </c>
      <c r="CL95" s="401">
        <f>'آبان 1400'!BC96</f>
        <v>0</v>
      </c>
      <c r="CM95" s="401">
        <f>'آبان 1400'!BD96</f>
        <v>0</v>
      </c>
      <c r="CN95" s="401">
        <f>'آبان 1400'!BE96</f>
        <v>0</v>
      </c>
      <c r="CO95" s="401">
        <f>'آبان 1400'!BF96</f>
        <v>0</v>
      </c>
      <c r="CP95" s="401">
        <f>'آبان 1400'!BG96</f>
        <v>5375368.9410909088</v>
      </c>
      <c r="CQ95" s="401">
        <f>'آبان 1400'!BH96</f>
        <v>68872280</v>
      </c>
      <c r="CR95" s="401">
        <f t="shared" si="76"/>
        <v>74247649.454545453</v>
      </c>
      <c r="CS95" s="411">
        <f t="shared" si="54"/>
        <v>6638737.5</v>
      </c>
      <c r="CT95" s="400">
        <f t="shared" si="77"/>
        <v>4223920</v>
      </c>
      <c r="CU95" s="401">
        <f t="shared" si="78"/>
        <v>1267176</v>
      </c>
      <c r="CV95" s="401">
        <f t="shared" si="79"/>
        <v>1120000</v>
      </c>
      <c r="CW95" s="56">
        <v>0</v>
      </c>
      <c r="CX95" s="401">
        <f t="shared" si="80"/>
        <v>87497482.954545453</v>
      </c>
      <c r="CY95" s="401">
        <f t="shared" si="81"/>
        <v>65799809.454545453</v>
      </c>
      <c r="CZ95" s="401">
        <f t="shared" si="82"/>
        <v>15133956.174545456</v>
      </c>
      <c r="DA95" s="401">
        <f t="shared" si="83"/>
        <v>102631439.12909091</v>
      </c>
      <c r="DB95" s="401">
        <f t="shared" si="84"/>
        <v>100800</v>
      </c>
      <c r="DC95" s="401">
        <f t="shared" si="85"/>
        <v>102732239.12909091</v>
      </c>
      <c r="DD95" s="406">
        <v>0</v>
      </c>
      <c r="DE95" s="401">
        <f t="shared" si="86"/>
        <v>8749748.2954545449</v>
      </c>
      <c r="DF95" s="401">
        <f t="shared" si="87"/>
        <v>4374874.1477272725</v>
      </c>
      <c r="DG95" s="401">
        <f t="shared" si="88"/>
        <v>89607616.685909092</v>
      </c>
      <c r="DH95" s="401">
        <f t="shared" si="89"/>
        <v>12129833.5</v>
      </c>
      <c r="DI95" s="401">
        <f t="shared" si="90"/>
        <v>77477783.185909092</v>
      </c>
      <c r="DJ95" s="401">
        <f t="shared" si="91"/>
        <v>0</v>
      </c>
      <c r="DL95" s="409">
        <f t="shared" si="92"/>
        <v>6638737.5</v>
      </c>
      <c r="DM95" s="409">
        <f t="shared" si="93"/>
        <v>0</v>
      </c>
    </row>
    <row r="96" spans="1:117" s="56" customFormat="1" ht="21" x14ac:dyDescent="0.2">
      <c r="A96" s="192">
        <f t="shared" si="55"/>
        <v>2655495</v>
      </c>
      <c r="B96" s="137">
        <f>'آبان 1400'!B97</f>
        <v>91</v>
      </c>
      <c r="C96" s="137">
        <f>'آبان 1400'!C97</f>
        <v>96</v>
      </c>
      <c r="D96" s="137">
        <f>'آبان 1400'!D97</f>
        <v>13182</v>
      </c>
      <c r="E96" s="137" t="str">
        <f>'آبان 1400'!E97</f>
        <v>ایوب</v>
      </c>
      <c r="F96" s="137" t="str">
        <f>'آبان 1400'!F97</f>
        <v>فرج الهی</v>
      </c>
      <c r="G96" s="137" t="str">
        <f>'آبان 1400'!G97</f>
        <v xml:space="preserve">اداری </v>
      </c>
      <c r="H96" s="137" t="str">
        <f>'آبان 1400'!H97</f>
        <v>ایلام</v>
      </c>
      <c r="I96" s="137" t="str">
        <f>'آبان 1400'!I97</f>
        <v>273-12-3811115-1</v>
      </c>
      <c r="J96" s="137">
        <f>'آبان 1400'!J97</f>
        <v>6349609123</v>
      </c>
      <c r="K96" s="137" t="str">
        <f>'آبان 1400'!K97</f>
        <v>0067478629</v>
      </c>
      <c r="L96" s="137" t="str">
        <f>'آبان 1400'!L97</f>
        <v>ایلام</v>
      </c>
      <c r="M96" s="137" t="str">
        <f>'آبان 1400'!M97</f>
        <v>اداری-کارشناسی</v>
      </c>
      <c r="N96" s="121">
        <f>'آبان 1400'!N97</f>
        <v>0</v>
      </c>
      <c r="O96" s="120">
        <f>'آبان 1400'!O97</f>
        <v>0</v>
      </c>
      <c r="P96" s="122">
        <f>'آبان 1400'!P97</f>
        <v>0</v>
      </c>
      <c r="Q96" s="362">
        <f>'آبان 1400'!Q97</f>
        <v>30</v>
      </c>
      <c r="R96" s="362">
        <f>'آبان 1400'!R97</f>
        <v>69</v>
      </c>
      <c r="S96" s="362">
        <f>'آبان 1400'!S97</f>
        <v>0</v>
      </c>
      <c r="T96" s="362">
        <f>'آبان 1400'!T97</f>
        <v>0</v>
      </c>
      <c r="U96" s="138">
        <f>'آبان 1400'!U97</f>
        <v>10</v>
      </c>
      <c r="V96" s="121">
        <f>'آبان 1400'!W97</f>
        <v>0</v>
      </c>
      <c r="W96" s="122">
        <f>'آبان 1400'!X97</f>
        <v>0</v>
      </c>
      <c r="X96" s="370">
        <f>'آبان 1400'!Y97</f>
        <v>0</v>
      </c>
      <c r="Y96" s="370">
        <f>'آبان 1400'!Z97</f>
        <v>0</v>
      </c>
      <c r="Z96" s="139">
        <f>'آبان 1400'!AA97</f>
        <v>1477052</v>
      </c>
      <c r="AA96" s="139">
        <f>'آبان 1400'!AB97</f>
        <v>46667</v>
      </c>
      <c r="AB96" s="139">
        <f>'آبان 1400'!AC97</f>
        <v>1523719</v>
      </c>
      <c r="AC96" s="139">
        <f>'آبان 1400'!AD97</f>
        <v>4500000</v>
      </c>
      <c r="AD96" s="139">
        <f>'آبان 1400'!AE97</f>
        <v>6000000</v>
      </c>
      <c r="AE96" s="140">
        <f>'آبان 1400'!AF97</f>
        <v>290891.80909090908</v>
      </c>
      <c r="AF96" s="123">
        <f>'آبان 1400'!AG97</f>
        <v>44311560</v>
      </c>
      <c r="AG96" s="124">
        <f>'آبان 1400'!AH97</f>
        <v>1400010</v>
      </c>
      <c r="AH96" s="124">
        <f>'آبان 1400'!AI97</f>
        <v>20071534.827272728</v>
      </c>
      <c r="AI96" s="124">
        <f>'آبان 1400'!AJ97</f>
        <v>0</v>
      </c>
      <c r="AJ96" s="124">
        <f>'آبان 1400'!AK97</f>
        <v>4500000</v>
      </c>
      <c r="AK96" s="124">
        <f>'آبان 1400'!AL97</f>
        <v>6000000</v>
      </c>
      <c r="AL96" s="124">
        <f>'آبان 1400'!AM97</f>
        <v>0</v>
      </c>
      <c r="AM96" s="124">
        <f>'آبان 1400'!AN97</f>
        <v>0</v>
      </c>
      <c r="AN96" s="124">
        <f>'آبان 1400'!AO97</f>
        <v>15237190</v>
      </c>
      <c r="AO96" s="124">
        <f>'آبان 1400'!AP97</f>
        <v>2600000</v>
      </c>
      <c r="AP96" s="124">
        <f>'آبان 1400'!AQ97</f>
        <v>0</v>
      </c>
      <c r="AQ96" s="124">
        <f>'آبان 1400'!AR97</f>
        <v>0</v>
      </c>
      <c r="AR96" s="124">
        <f>'آبان 1400'!AS97</f>
        <v>0</v>
      </c>
      <c r="AS96" s="379">
        <f>'آبان 1400'!AT97</f>
        <v>0</v>
      </c>
      <c r="AT96" s="372">
        <f t="shared" si="56"/>
        <v>94120294.827272728</v>
      </c>
      <c r="AU96" s="174">
        <f>'آبان 1400'!AV97</f>
        <v>60261287.489363641</v>
      </c>
      <c r="AV96" s="142">
        <f>'آبان 1400'!AW97</f>
        <v>78883104.827272728</v>
      </c>
      <c r="AW96" s="143">
        <f t="shared" si="57"/>
        <v>5521817.3379090913</v>
      </c>
      <c r="AX96" s="76">
        <f t="shared" si="58"/>
        <v>2026128.7489363642</v>
      </c>
      <c r="AY96" s="143">
        <f>'آبان 1400'!AZ97</f>
        <v>0</v>
      </c>
      <c r="AZ96" s="143">
        <f>'آبان 1400'!BA97</f>
        <v>0</v>
      </c>
      <c r="BA96" s="143">
        <f>'آبان 1400'!BB97</f>
        <v>0</v>
      </c>
      <c r="BB96" s="143">
        <f>'آبان 1400'!BC97</f>
        <v>0</v>
      </c>
      <c r="BC96" s="143">
        <f>'آبان 1400'!BD97</f>
        <v>0</v>
      </c>
      <c r="BD96" s="143">
        <f>'آبان 1400'!BE97</f>
        <v>0</v>
      </c>
      <c r="BE96" s="143">
        <f>'آبان 1400'!BF97</f>
        <v>0</v>
      </c>
      <c r="BF96" s="144">
        <f t="shared" si="59"/>
        <v>7547946.0868454557</v>
      </c>
      <c r="BG96" s="141">
        <f t="shared" si="60"/>
        <v>86572348</v>
      </c>
      <c r="BH96" s="145">
        <f t="shared" si="61"/>
        <v>94120294.827272728</v>
      </c>
      <c r="BI96" s="410">
        <f t="shared" si="53"/>
        <v>6638737.5</v>
      </c>
      <c r="BJ96" s="146">
        <f t="shared" si="62"/>
        <v>3809297.5</v>
      </c>
      <c r="BK96" s="146">
        <f t="shared" si="63"/>
        <v>1142789.25</v>
      </c>
      <c r="BL96" s="147">
        <f t="shared" si="64"/>
        <v>1120000</v>
      </c>
      <c r="BM96" s="383">
        <v>0</v>
      </c>
      <c r="BN96" s="148">
        <f t="shared" si="65"/>
        <v>106831119.07727273</v>
      </c>
      <c r="BO96" s="149">
        <f t="shared" si="66"/>
        <v>78883104.827272728</v>
      </c>
      <c r="BP96" s="150">
        <f t="shared" si="67"/>
        <v>18143114.110272728</v>
      </c>
      <c r="BQ96" s="151">
        <f t="shared" si="68"/>
        <v>124974233.18754545</v>
      </c>
      <c r="BR96" s="152">
        <f t="shared" si="69"/>
        <v>100800</v>
      </c>
      <c r="BS96" s="148">
        <f t="shared" si="70"/>
        <v>125075033.18754545</v>
      </c>
      <c r="BT96" s="136">
        <v>0</v>
      </c>
      <c r="BU96" s="149">
        <f t="shared" si="71"/>
        <v>10683111.907727273</v>
      </c>
      <c r="BV96" s="153">
        <f t="shared" si="72"/>
        <v>5341555.9538636366</v>
      </c>
      <c r="BW96" s="134">
        <f t="shared" si="73"/>
        <v>109050365.32595454</v>
      </c>
      <c r="BX96" s="148">
        <f t="shared" si="74"/>
        <v>11590824.25</v>
      </c>
      <c r="BY96" s="135">
        <f t="shared" si="75"/>
        <v>97459541.075954542</v>
      </c>
      <c r="CD96" s="400">
        <f>'آبان 1400'!AU97</f>
        <v>94120294.827272728</v>
      </c>
      <c r="CE96" s="401">
        <f>'آبان 1400'!AV97</f>
        <v>60261287.489363641</v>
      </c>
      <c r="CF96" s="401">
        <f>'آبان 1400'!AW97</f>
        <v>78883104.827272728</v>
      </c>
      <c r="CG96" s="401">
        <f>'آبان 1400'!AX97</f>
        <v>5521817.3379090913</v>
      </c>
      <c r="CH96" s="401">
        <f>'آبان 1400'!AY97</f>
        <v>2026128.7489363642</v>
      </c>
      <c r="CI96" s="401">
        <f>'آبان 1400'!AZ97</f>
        <v>0</v>
      </c>
      <c r="CJ96" s="401">
        <f>'آبان 1400'!BA97</f>
        <v>0</v>
      </c>
      <c r="CK96" s="401">
        <f>'آبان 1400'!BB97</f>
        <v>0</v>
      </c>
      <c r="CL96" s="401">
        <f>'آبان 1400'!BC97</f>
        <v>0</v>
      </c>
      <c r="CM96" s="401">
        <f>'آبان 1400'!BD97</f>
        <v>0</v>
      </c>
      <c r="CN96" s="401">
        <f>'آبان 1400'!BE97</f>
        <v>0</v>
      </c>
      <c r="CO96" s="401">
        <f>'آبان 1400'!BF97</f>
        <v>0</v>
      </c>
      <c r="CP96" s="401">
        <f>'آبان 1400'!BG97</f>
        <v>7547946.0868454557</v>
      </c>
      <c r="CQ96" s="401">
        <f>'آبان 1400'!BH97</f>
        <v>86572348</v>
      </c>
      <c r="CR96" s="401">
        <f t="shared" si="76"/>
        <v>94120294.827272728</v>
      </c>
      <c r="CS96" s="411">
        <f t="shared" si="54"/>
        <v>6638737.5</v>
      </c>
      <c r="CT96" s="400">
        <f t="shared" si="77"/>
        <v>3809297.5</v>
      </c>
      <c r="CU96" s="401">
        <f t="shared" si="78"/>
        <v>1142789.25</v>
      </c>
      <c r="CV96" s="401">
        <f t="shared" si="79"/>
        <v>1120000</v>
      </c>
      <c r="CW96" s="56">
        <v>0</v>
      </c>
      <c r="CX96" s="401">
        <f t="shared" si="80"/>
        <v>106831119.07727273</v>
      </c>
      <c r="CY96" s="401">
        <f t="shared" si="81"/>
        <v>78883104.827272728</v>
      </c>
      <c r="CZ96" s="401">
        <f t="shared" si="82"/>
        <v>18143114.110272728</v>
      </c>
      <c r="DA96" s="401">
        <f t="shared" si="83"/>
        <v>124974233.18754545</v>
      </c>
      <c r="DB96" s="401">
        <f t="shared" si="84"/>
        <v>100800</v>
      </c>
      <c r="DC96" s="401">
        <f t="shared" si="85"/>
        <v>125075033.18754545</v>
      </c>
      <c r="DD96" s="406">
        <v>0</v>
      </c>
      <c r="DE96" s="401">
        <f t="shared" si="86"/>
        <v>10683111.907727273</v>
      </c>
      <c r="DF96" s="401">
        <f t="shared" si="87"/>
        <v>5341555.9538636366</v>
      </c>
      <c r="DG96" s="401">
        <f t="shared" si="88"/>
        <v>109050365.32595454</v>
      </c>
      <c r="DH96" s="401">
        <f t="shared" si="89"/>
        <v>11590824.25</v>
      </c>
      <c r="DI96" s="401">
        <f t="shared" si="90"/>
        <v>97459541.075954542</v>
      </c>
      <c r="DJ96" s="401">
        <f t="shared" si="91"/>
        <v>0</v>
      </c>
      <c r="DL96" s="409">
        <f t="shared" si="92"/>
        <v>6638737.5</v>
      </c>
      <c r="DM96" s="409">
        <f t="shared" si="93"/>
        <v>0</v>
      </c>
    </row>
    <row r="97" spans="1:117" s="56" customFormat="1" ht="21" x14ac:dyDescent="0.2">
      <c r="A97" s="192">
        <f t="shared" si="55"/>
        <v>2655495</v>
      </c>
      <c r="B97" s="137">
        <f>'آبان 1400'!B98</f>
        <v>92</v>
      </c>
      <c r="C97" s="137">
        <f>'آبان 1400'!C98</f>
        <v>97</v>
      </c>
      <c r="D97" s="137">
        <f>'آبان 1400'!D98</f>
        <v>13180</v>
      </c>
      <c r="E97" s="137" t="str">
        <f>'آبان 1400'!E98</f>
        <v>ناهید</v>
      </c>
      <c r="F97" s="137" t="str">
        <f>'آبان 1400'!F98</f>
        <v>روشنی</v>
      </c>
      <c r="G97" s="137" t="str">
        <f>'آبان 1400'!G98</f>
        <v xml:space="preserve">اداری </v>
      </c>
      <c r="H97" s="137" t="str">
        <f>'آبان 1400'!H98</f>
        <v>ایلام</v>
      </c>
      <c r="I97" s="137" t="str">
        <f>'آبان 1400'!I98</f>
        <v>273-12-3810768-1</v>
      </c>
      <c r="J97" s="137">
        <f>'آبان 1400'!J98</f>
        <v>4490136803</v>
      </c>
      <c r="K97" s="137" t="str">
        <f>'آبان 1400'!K98</f>
        <v>0067473423</v>
      </c>
      <c r="L97" s="137" t="str">
        <f>'آبان 1400'!L98</f>
        <v>ایلام</v>
      </c>
      <c r="M97" s="137" t="str">
        <f>'آبان 1400'!M98</f>
        <v>اداری-کارشناسی</v>
      </c>
      <c r="N97" s="121">
        <f>'آبان 1400'!N98</f>
        <v>0</v>
      </c>
      <c r="O97" s="120">
        <f>'آبان 1400'!O98</f>
        <v>0</v>
      </c>
      <c r="P97" s="122">
        <f>'آبان 1400'!P98</f>
        <v>0</v>
      </c>
      <c r="Q97" s="362">
        <f>'آبان 1400'!Q98</f>
        <v>30</v>
      </c>
      <c r="R97" s="362">
        <f>'آبان 1400'!R98</f>
        <v>18</v>
      </c>
      <c r="S97" s="362">
        <f>'آبان 1400'!S98</f>
        <v>0</v>
      </c>
      <c r="T97" s="362">
        <f>'آبان 1400'!T98</f>
        <v>0</v>
      </c>
      <c r="U97" s="138">
        <f>'آبان 1400'!U98</f>
        <v>0</v>
      </c>
      <c r="V97" s="121">
        <f>'آبان 1400'!W98</f>
        <v>0</v>
      </c>
      <c r="W97" s="122">
        <f>'آبان 1400'!X98</f>
        <v>0</v>
      </c>
      <c r="X97" s="370">
        <f>'آبان 1400'!Y98</f>
        <v>0</v>
      </c>
      <c r="Y97" s="370">
        <f>'آبان 1400'!Z98</f>
        <v>0</v>
      </c>
      <c r="Z97" s="139">
        <f>'آبان 1400'!AA98</f>
        <v>1477052</v>
      </c>
      <c r="AA97" s="139">
        <f>'آبان 1400'!AB98</f>
        <v>46667</v>
      </c>
      <c r="AB97" s="139">
        <f>'آبان 1400'!AC98</f>
        <v>1523719</v>
      </c>
      <c r="AC97" s="139">
        <f>'آبان 1400'!AD98</f>
        <v>4500000</v>
      </c>
      <c r="AD97" s="139">
        <f>'آبان 1400'!AE98</f>
        <v>6000000</v>
      </c>
      <c r="AE97" s="140">
        <f>'آبان 1400'!AF98</f>
        <v>290891.80909090908</v>
      </c>
      <c r="AF97" s="123">
        <f>'آبان 1400'!AG98</f>
        <v>44311560</v>
      </c>
      <c r="AG97" s="124">
        <f>'آبان 1400'!AH98</f>
        <v>1400010</v>
      </c>
      <c r="AH97" s="124">
        <f>'آبان 1400'!AI98</f>
        <v>5236052.5636363635</v>
      </c>
      <c r="AI97" s="124">
        <f>'آبان 1400'!AJ98</f>
        <v>0</v>
      </c>
      <c r="AJ97" s="124">
        <f>'آبان 1400'!AK98</f>
        <v>4500000</v>
      </c>
      <c r="AK97" s="124">
        <f>'آبان 1400'!AL98</f>
        <v>6000000</v>
      </c>
      <c r="AL97" s="124">
        <f>'آبان 1400'!AM98</f>
        <v>0</v>
      </c>
      <c r="AM97" s="124">
        <f>'آبان 1400'!AN98</f>
        <v>0</v>
      </c>
      <c r="AN97" s="124">
        <f>'آبان 1400'!AO98</f>
        <v>0</v>
      </c>
      <c r="AO97" s="124">
        <f>'آبان 1400'!AP98</f>
        <v>4200000</v>
      </c>
      <c r="AP97" s="124">
        <f>'آبان 1400'!AQ98</f>
        <v>0</v>
      </c>
      <c r="AQ97" s="124">
        <f>'آبان 1400'!AR98</f>
        <v>0</v>
      </c>
      <c r="AR97" s="124">
        <f>'آبان 1400'!AS98</f>
        <v>0</v>
      </c>
      <c r="AS97" s="379">
        <f>'آبان 1400'!AT98</f>
        <v>0</v>
      </c>
      <c r="AT97" s="372">
        <f t="shared" si="56"/>
        <v>65647622.563636363</v>
      </c>
      <c r="AU97" s="174">
        <f>'آبان 1400'!AV98</f>
        <v>46352288.984181821</v>
      </c>
      <c r="AV97" s="142">
        <f>'آبان 1400'!AW98</f>
        <v>65647622.563636363</v>
      </c>
      <c r="AW97" s="143">
        <f t="shared" si="57"/>
        <v>4595333.5794545459</v>
      </c>
      <c r="AX97" s="76">
        <f t="shared" si="58"/>
        <v>635228.89841818216</v>
      </c>
      <c r="AY97" s="143">
        <f>'آبان 1400'!AZ98</f>
        <v>0</v>
      </c>
      <c r="AZ97" s="143">
        <f>'آبان 1400'!BA98</f>
        <v>0</v>
      </c>
      <c r="BA97" s="143">
        <f>'آبان 1400'!BB98</f>
        <v>0</v>
      </c>
      <c r="BB97" s="143">
        <f>'آبان 1400'!BC98</f>
        <v>0</v>
      </c>
      <c r="BC97" s="143">
        <f>'آبان 1400'!BD98</f>
        <v>0</v>
      </c>
      <c r="BD97" s="143">
        <f>'آبان 1400'!BE98</f>
        <v>0</v>
      </c>
      <c r="BE97" s="143">
        <f>'آبان 1400'!BF98</f>
        <v>0</v>
      </c>
      <c r="BF97" s="144">
        <f t="shared" si="59"/>
        <v>5230562.4778727284</v>
      </c>
      <c r="BG97" s="141">
        <f t="shared" si="60"/>
        <v>60417060</v>
      </c>
      <c r="BH97" s="145">
        <f t="shared" si="61"/>
        <v>65647622.563636363</v>
      </c>
      <c r="BI97" s="410">
        <f t="shared" si="53"/>
        <v>6638737.5</v>
      </c>
      <c r="BJ97" s="146">
        <f t="shared" si="62"/>
        <v>3809297.5</v>
      </c>
      <c r="BK97" s="146">
        <f t="shared" si="63"/>
        <v>1142789.25</v>
      </c>
      <c r="BL97" s="147">
        <f t="shared" si="64"/>
        <v>1120000</v>
      </c>
      <c r="BM97" s="383">
        <v>0</v>
      </c>
      <c r="BN97" s="148">
        <f t="shared" si="65"/>
        <v>78358446.813636363</v>
      </c>
      <c r="BO97" s="149">
        <f t="shared" si="66"/>
        <v>65647622.563636363</v>
      </c>
      <c r="BP97" s="150">
        <f t="shared" si="67"/>
        <v>15098953.189636365</v>
      </c>
      <c r="BQ97" s="151">
        <f t="shared" si="68"/>
        <v>93457400.003272727</v>
      </c>
      <c r="BR97" s="152">
        <f t="shared" si="69"/>
        <v>100800</v>
      </c>
      <c r="BS97" s="148">
        <f t="shared" si="70"/>
        <v>93558200.003272727</v>
      </c>
      <c r="BT97" s="136">
        <v>0</v>
      </c>
      <c r="BU97" s="149">
        <f t="shared" si="71"/>
        <v>7835844.6813636366</v>
      </c>
      <c r="BV97" s="153">
        <f t="shared" si="72"/>
        <v>3917922.3406818183</v>
      </c>
      <c r="BW97" s="134">
        <f t="shared" si="73"/>
        <v>81804432.981227279</v>
      </c>
      <c r="BX97" s="148">
        <f t="shared" si="74"/>
        <v>11590824.25</v>
      </c>
      <c r="BY97" s="135">
        <f t="shared" si="75"/>
        <v>70213608.731227279</v>
      </c>
      <c r="CD97" s="400">
        <f>'آبان 1400'!AU98</f>
        <v>65647622.563636363</v>
      </c>
      <c r="CE97" s="401">
        <f>'آبان 1400'!AV98</f>
        <v>46352288.984181821</v>
      </c>
      <c r="CF97" s="401">
        <f>'آبان 1400'!AW98</f>
        <v>65647622.563636363</v>
      </c>
      <c r="CG97" s="401">
        <f>'آبان 1400'!AX98</f>
        <v>4595333.5794545459</v>
      </c>
      <c r="CH97" s="401">
        <f>'آبان 1400'!AY98</f>
        <v>635228.89841818216</v>
      </c>
      <c r="CI97" s="401">
        <f>'آبان 1400'!AZ98</f>
        <v>0</v>
      </c>
      <c r="CJ97" s="401">
        <f>'آبان 1400'!BA98</f>
        <v>0</v>
      </c>
      <c r="CK97" s="401">
        <f>'آبان 1400'!BB98</f>
        <v>0</v>
      </c>
      <c r="CL97" s="401">
        <f>'آبان 1400'!BC98</f>
        <v>0</v>
      </c>
      <c r="CM97" s="401">
        <f>'آبان 1400'!BD98</f>
        <v>0</v>
      </c>
      <c r="CN97" s="401">
        <f>'آبان 1400'!BE98</f>
        <v>0</v>
      </c>
      <c r="CO97" s="401">
        <f>'آبان 1400'!BF98</f>
        <v>0</v>
      </c>
      <c r="CP97" s="401">
        <f>'آبان 1400'!BG98</f>
        <v>5230562.4778727284</v>
      </c>
      <c r="CQ97" s="401">
        <f>'آبان 1400'!BH98</f>
        <v>60417060</v>
      </c>
      <c r="CR97" s="401">
        <f t="shared" si="76"/>
        <v>65647622.563636363</v>
      </c>
      <c r="CS97" s="411">
        <f t="shared" si="54"/>
        <v>6638737.5</v>
      </c>
      <c r="CT97" s="400">
        <f t="shared" si="77"/>
        <v>3809297.5</v>
      </c>
      <c r="CU97" s="401">
        <f t="shared" si="78"/>
        <v>1142789.25</v>
      </c>
      <c r="CV97" s="401">
        <f t="shared" si="79"/>
        <v>1120000</v>
      </c>
      <c r="CW97" s="56">
        <v>0</v>
      </c>
      <c r="CX97" s="401">
        <f t="shared" si="80"/>
        <v>78358446.813636363</v>
      </c>
      <c r="CY97" s="401">
        <f t="shared" si="81"/>
        <v>65647622.563636363</v>
      </c>
      <c r="CZ97" s="401">
        <f t="shared" si="82"/>
        <v>15098953.189636365</v>
      </c>
      <c r="DA97" s="401">
        <f t="shared" si="83"/>
        <v>93457400.003272727</v>
      </c>
      <c r="DB97" s="401">
        <f t="shared" si="84"/>
        <v>100800</v>
      </c>
      <c r="DC97" s="401">
        <f t="shared" si="85"/>
        <v>93558200.003272727</v>
      </c>
      <c r="DD97" s="406">
        <v>0</v>
      </c>
      <c r="DE97" s="401">
        <f t="shared" si="86"/>
        <v>7835844.6813636366</v>
      </c>
      <c r="DF97" s="401">
        <f t="shared" si="87"/>
        <v>3917922.3406818183</v>
      </c>
      <c r="DG97" s="401">
        <f t="shared" si="88"/>
        <v>81804432.981227279</v>
      </c>
      <c r="DH97" s="401">
        <f t="shared" si="89"/>
        <v>11590824.25</v>
      </c>
      <c r="DI97" s="401">
        <f t="shared" si="90"/>
        <v>70213608.731227279</v>
      </c>
      <c r="DJ97" s="401">
        <f t="shared" si="91"/>
        <v>0</v>
      </c>
      <c r="DL97" s="409">
        <f t="shared" si="92"/>
        <v>6638737.5</v>
      </c>
      <c r="DM97" s="409">
        <f t="shared" si="93"/>
        <v>0</v>
      </c>
    </row>
    <row r="98" spans="1:117" s="56" customFormat="1" ht="21" x14ac:dyDescent="0.2">
      <c r="A98" s="192">
        <f t="shared" si="55"/>
        <v>2655495</v>
      </c>
      <c r="B98" s="137">
        <f>'آبان 1400'!B99</f>
        <v>93</v>
      </c>
      <c r="C98" s="137">
        <f>'آبان 1400'!C99</f>
        <v>98</v>
      </c>
      <c r="D98" s="137">
        <f>'آبان 1400'!D99</f>
        <v>13179</v>
      </c>
      <c r="E98" s="137" t="str">
        <f>'آبان 1400'!E99</f>
        <v>شیوا</v>
      </c>
      <c r="F98" s="137" t="str">
        <f>'آبان 1400'!F99</f>
        <v>محمدی</v>
      </c>
      <c r="G98" s="137" t="str">
        <f>'آبان 1400'!G99</f>
        <v xml:space="preserve">اداری </v>
      </c>
      <c r="H98" s="137" t="str">
        <f>'آبان 1400'!H99</f>
        <v>ایلام</v>
      </c>
      <c r="I98" s="137" t="str">
        <f>'آبان 1400'!I99</f>
        <v>273-12-3896788-1</v>
      </c>
      <c r="J98" s="137">
        <f>'آبان 1400'!J99</f>
        <v>4539968033</v>
      </c>
      <c r="K98" s="137" t="str">
        <f>'آبان 1400'!K99</f>
        <v>0047176855</v>
      </c>
      <c r="L98" s="137" t="str">
        <f>'آبان 1400'!L99</f>
        <v>ایلام</v>
      </c>
      <c r="M98" s="137" t="str">
        <f>'آبان 1400'!M99</f>
        <v>اداری-کارشناسی</v>
      </c>
      <c r="N98" s="121">
        <f>'آبان 1400'!N99</f>
        <v>0</v>
      </c>
      <c r="O98" s="120">
        <f>'آبان 1400'!O99</f>
        <v>0</v>
      </c>
      <c r="P98" s="122">
        <f>'آبان 1400'!P99</f>
        <v>0</v>
      </c>
      <c r="Q98" s="362">
        <f>'آبان 1400'!Q99</f>
        <v>30</v>
      </c>
      <c r="R98" s="362">
        <f>'آبان 1400'!R99</f>
        <v>31</v>
      </c>
      <c r="S98" s="362">
        <f>'آبان 1400'!S99</f>
        <v>0</v>
      </c>
      <c r="T98" s="362">
        <f>'آبان 1400'!T99</f>
        <v>0</v>
      </c>
      <c r="U98" s="138">
        <f>'آبان 1400'!U99</f>
        <v>0</v>
      </c>
      <c r="V98" s="121">
        <f>'آبان 1400'!W99</f>
        <v>0</v>
      </c>
      <c r="W98" s="122">
        <f>'آبان 1400'!X99</f>
        <v>0</v>
      </c>
      <c r="X98" s="370">
        <f>'آبان 1400'!Y99</f>
        <v>0</v>
      </c>
      <c r="Y98" s="370">
        <f>'آبان 1400'!Z99</f>
        <v>0</v>
      </c>
      <c r="Z98" s="139">
        <f>'آبان 1400'!AA99</f>
        <v>1477052</v>
      </c>
      <c r="AA98" s="139">
        <f>'آبان 1400'!AB99</f>
        <v>46667</v>
      </c>
      <c r="AB98" s="139">
        <f>'آبان 1400'!AC99</f>
        <v>1523719</v>
      </c>
      <c r="AC98" s="139">
        <f>'آبان 1400'!AD99</f>
        <v>4500000</v>
      </c>
      <c r="AD98" s="139">
        <f>'آبان 1400'!AE99</f>
        <v>6000000</v>
      </c>
      <c r="AE98" s="140">
        <f>'آبان 1400'!AF99</f>
        <v>290891.80909090908</v>
      </c>
      <c r="AF98" s="123">
        <f>'آبان 1400'!AG99</f>
        <v>44311560</v>
      </c>
      <c r="AG98" s="124">
        <f>'آبان 1400'!AH99</f>
        <v>1400010</v>
      </c>
      <c r="AH98" s="124">
        <f>'آبان 1400'!AI99</f>
        <v>9017646.081818182</v>
      </c>
      <c r="AI98" s="124">
        <f>'آبان 1400'!AJ99</f>
        <v>0</v>
      </c>
      <c r="AJ98" s="124">
        <f>'آبان 1400'!AK99</f>
        <v>4500000</v>
      </c>
      <c r="AK98" s="124">
        <f>'آبان 1400'!AL99</f>
        <v>6000000</v>
      </c>
      <c r="AL98" s="124">
        <f>'آبان 1400'!AM99</f>
        <v>0</v>
      </c>
      <c r="AM98" s="124">
        <f>'آبان 1400'!AN99</f>
        <v>0</v>
      </c>
      <c r="AN98" s="124">
        <f>'آبان 1400'!AO99</f>
        <v>0</v>
      </c>
      <c r="AO98" s="124">
        <f>'آبان 1400'!AP99</f>
        <v>4200000</v>
      </c>
      <c r="AP98" s="124">
        <f>'آبان 1400'!AQ99</f>
        <v>0</v>
      </c>
      <c r="AQ98" s="124">
        <f>'آبان 1400'!AR99</f>
        <v>0</v>
      </c>
      <c r="AR98" s="124">
        <f>'آبان 1400'!AS99</f>
        <v>0</v>
      </c>
      <c r="AS98" s="379">
        <f>'آبان 1400'!AT99</f>
        <v>0</v>
      </c>
      <c r="AT98" s="372">
        <f t="shared" si="56"/>
        <v>69429216.081818178</v>
      </c>
      <c r="AU98" s="174">
        <f>'آبان 1400'!AV99</f>
        <v>49869170.956090905</v>
      </c>
      <c r="AV98" s="142">
        <f>'آبان 1400'!AW99</f>
        <v>69429216.081818178</v>
      </c>
      <c r="AW98" s="143">
        <f t="shared" si="57"/>
        <v>4860045.1257272726</v>
      </c>
      <c r="AX98" s="76">
        <f t="shared" si="58"/>
        <v>986917.09560909052</v>
      </c>
      <c r="AY98" s="143">
        <f>'آبان 1400'!AZ99</f>
        <v>0</v>
      </c>
      <c r="AZ98" s="143">
        <f>'آبان 1400'!BA99</f>
        <v>0</v>
      </c>
      <c r="BA98" s="143">
        <f>'آبان 1400'!BB99</f>
        <v>0</v>
      </c>
      <c r="BB98" s="143">
        <f>'آبان 1400'!BC99</f>
        <v>0</v>
      </c>
      <c r="BC98" s="143">
        <f>'آبان 1400'!BD99</f>
        <v>0</v>
      </c>
      <c r="BD98" s="143">
        <f>'آبان 1400'!BE99</f>
        <v>0</v>
      </c>
      <c r="BE98" s="143">
        <f>'آبان 1400'!BF99</f>
        <v>0</v>
      </c>
      <c r="BF98" s="144">
        <f t="shared" si="59"/>
        <v>5846962.2213363629</v>
      </c>
      <c r="BG98" s="141">
        <f t="shared" si="60"/>
        <v>63582253</v>
      </c>
      <c r="BH98" s="145">
        <f t="shared" si="61"/>
        <v>69429216.081818178</v>
      </c>
      <c r="BI98" s="410">
        <f t="shared" si="53"/>
        <v>6638737.5</v>
      </c>
      <c r="BJ98" s="146">
        <f t="shared" si="62"/>
        <v>3809297.5</v>
      </c>
      <c r="BK98" s="146">
        <f t="shared" si="63"/>
        <v>1142789.25</v>
      </c>
      <c r="BL98" s="147">
        <f t="shared" si="64"/>
        <v>1120000</v>
      </c>
      <c r="BM98" s="383">
        <v>0</v>
      </c>
      <c r="BN98" s="148">
        <f t="shared" si="65"/>
        <v>82140040.331818178</v>
      </c>
      <c r="BO98" s="149">
        <f t="shared" si="66"/>
        <v>69429216.081818178</v>
      </c>
      <c r="BP98" s="150">
        <f t="shared" si="67"/>
        <v>15968719.698818183</v>
      </c>
      <c r="BQ98" s="151">
        <f t="shared" si="68"/>
        <v>98108760.030636355</v>
      </c>
      <c r="BR98" s="152">
        <f t="shared" si="69"/>
        <v>100800</v>
      </c>
      <c r="BS98" s="148">
        <f t="shared" si="70"/>
        <v>98209560.030636355</v>
      </c>
      <c r="BT98" s="136">
        <v>0</v>
      </c>
      <c r="BU98" s="149">
        <f t="shared" si="71"/>
        <v>8214004.0331818182</v>
      </c>
      <c r="BV98" s="153">
        <f t="shared" si="72"/>
        <v>4107002.0165909091</v>
      </c>
      <c r="BW98" s="134">
        <f t="shared" si="73"/>
        <v>85888553.980863631</v>
      </c>
      <c r="BX98" s="148">
        <f t="shared" si="74"/>
        <v>11590824.25</v>
      </c>
      <c r="BY98" s="135">
        <f t="shared" si="75"/>
        <v>74297729.730863631</v>
      </c>
      <c r="CD98" s="400">
        <f>'آبان 1400'!AU99</f>
        <v>69429216.081818178</v>
      </c>
      <c r="CE98" s="401">
        <f>'آبان 1400'!AV99</f>
        <v>49869170.956090905</v>
      </c>
      <c r="CF98" s="401">
        <f>'آبان 1400'!AW99</f>
        <v>69429216.081818178</v>
      </c>
      <c r="CG98" s="401">
        <f>'آبان 1400'!AX99</f>
        <v>4860045.1257272726</v>
      </c>
      <c r="CH98" s="401">
        <f>'آبان 1400'!AY99</f>
        <v>986917.09560909052</v>
      </c>
      <c r="CI98" s="401">
        <f>'آبان 1400'!AZ99</f>
        <v>0</v>
      </c>
      <c r="CJ98" s="401">
        <f>'آبان 1400'!BA99</f>
        <v>0</v>
      </c>
      <c r="CK98" s="401">
        <f>'آبان 1400'!BB99</f>
        <v>0</v>
      </c>
      <c r="CL98" s="401">
        <f>'آبان 1400'!BC99</f>
        <v>0</v>
      </c>
      <c r="CM98" s="401">
        <f>'آبان 1400'!BD99</f>
        <v>0</v>
      </c>
      <c r="CN98" s="401">
        <f>'آبان 1400'!BE99</f>
        <v>0</v>
      </c>
      <c r="CO98" s="401">
        <f>'آبان 1400'!BF99</f>
        <v>0</v>
      </c>
      <c r="CP98" s="401">
        <f>'آبان 1400'!BG99</f>
        <v>5846962.2213363629</v>
      </c>
      <c r="CQ98" s="401">
        <f>'آبان 1400'!BH99</f>
        <v>63582253</v>
      </c>
      <c r="CR98" s="401">
        <f t="shared" si="76"/>
        <v>69429216.081818178</v>
      </c>
      <c r="CS98" s="411">
        <f t="shared" si="54"/>
        <v>6638737.5</v>
      </c>
      <c r="CT98" s="400">
        <f t="shared" si="77"/>
        <v>3809297.5</v>
      </c>
      <c r="CU98" s="401">
        <f t="shared" si="78"/>
        <v>1142789.25</v>
      </c>
      <c r="CV98" s="401">
        <f t="shared" si="79"/>
        <v>1120000</v>
      </c>
      <c r="CW98" s="56">
        <v>0</v>
      </c>
      <c r="CX98" s="401">
        <f t="shared" si="80"/>
        <v>82140040.331818178</v>
      </c>
      <c r="CY98" s="401">
        <f t="shared" si="81"/>
        <v>69429216.081818178</v>
      </c>
      <c r="CZ98" s="401">
        <f t="shared" si="82"/>
        <v>15968719.698818183</v>
      </c>
      <c r="DA98" s="401">
        <f t="shared" si="83"/>
        <v>98108760.030636355</v>
      </c>
      <c r="DB98" s="401">
        <f t="shared" si="84"/>
        <v>100800</v>
      </c>
      <c r="DC98" s="401">
        <f t="shared" si="85"/>
        <v>98209560.030636355</v>
      </c>
      <c r="DD98" s="406">
        <v>0</v>
      </c>
      <c r="DE98" s="401">
        <f t="shared" si="86"/>
        <v>8214004.0331818182</v>
      </c>
      <c r="DF98" s="401">
        <f t="shared" si="87"/>
        <v>4107002.0165909091</v>
      </c>
      <c r="DG98" s="401">
        <f t="shared" si="88"/>
        <v>85888553.980863631</v>
      </c>
      <c r="DH98" s="401">
        <f t="shared" si="89"/>
        <v>11590824.25</v>
      </c>
      <c r="DI98" s="401">
        <f t="shared" si="90"/>
        <v>74297729.730863631</v>
      </c>
      <c r="DJ98" s="401">
        <f t="shared" si="91"/>
        <v>0</v>
      </c>
      <c r="DL98" s="409">
        <f t="shared" si="92"/>
        <v>6638737.5</v>
      </c>
      <c r="DM98" s="409">
        <f t="shared" si="93"/>
        <v>0</v>
      </c>
    </row>
    <row r="99" spans="1:117" s="56" customFormat="1" ht="21" x14ac:dyDescent="0.2">
      <c r="A99" s="192">
        <f t="shared" si="55"/>
        <v>2655495</v>
      </c>
      <c r="B99" s="137">
        <f>'آبان 1400'!B100</f>
        <v>94</v>
      </c>
      <c r="C99" s="137">
        <f>'آبان 1400'!C100</f>
        <v>99</v>
      </c>
      <c r="D99" s="137">
        <f>'آبان 1400'!D100</f>
        <v>13181</v>
      </c>
      <c r="E99" s="137" t="str">
        <f>'آبان 1400'!E100</f>
        <v>حنا</v>
      </c>
      <c r="F99" s="137" t="str">
        <f>'آبان 1400'!F100</f>
        <v>نعمتی</v>
      </c>
      <c r="G99" s="137" t="str">
        <f>'آبان 1400'!G100</f>
        <v xml:space="preserve">اداری </v>
      </c>
      <c r="H99" s="137" t="str">
        <f>'آبان 1400'!H100</f>
        <v>ایلام</v>
      </c>
      <c r="I99" s="137" t="str">
        <f>'آبان 1400'!I100</f>
        <v>273-700-4212530-1</v>
      </c>
      <c r="J99" s="137">
        <f>'آبان 1400'!J100</f>
        <v>4501115475</v>
      </c>
      <c r="K99" s="137" t="str">
        <f>'آبان 1400'!K100</f>
        <v>0012870258</v>
      </c>
      <c r="L99" s="137" t="str">
        <f>'آبان 1400'!L100</f>
        <v>ایلام</v>
      </c>
      <c r="M99" s="137" t="str">
        <f>'آبان 1400'!M100</f>
        <v>اداری-کارشناسی ارشد</v>
      </c>
      <c r="N99" s="121">
        <f>'آبان 1400'!N100</f>
        <v>0</v>
      </c>
      <c r="O99" s="120">
        <f>'آبان 1400'!O100</f>
        <v>0</v>
      </c>
      <c r="P99" s="122">
        <f>'آبان 1400'!P100</f>
        <v>0</v>
      </c>
      <c r="Q99" s="362">
        <f>'آبان 1400'!Q100</f>
        <v>30</v>
      </c>
      <c r="R99" s="362">
        <f>'آبان 1400'!R100</f>
        <v>8</v>
      </c>
      <c r="S99" s="362">
        <f>'آبان 1400'!S100</f>
        <v>0</v>
      </c>
      <c r="T99" s="362">
        <f>'آبان 1400'!T100</f>
        <v>0</v>
      </c>
      <c r="U99" s="138">
        <f>'آبان 1400'!U100</f>
        <v>0</v>
      </c>
      <c r="V99" s="121">
        <f>'آبان 1400'!W100</f>
        <v>0</v>
      </c>
      <c r="W99" s="122">
        <f>'آبان 1400'!X100</f>
        <v>0</v>
      </c>
      <c r="X99" s="370">
        <f>'آبان 1400'!Y100</f>
        <v>0</v>
      </c>
      <c r="Y99" s="370">
        <f>'آبان 1400'!Z100</f>
        <v>0</v>
      </c>
      <c r="Z99" s="139">
        <f>'آبان 1400'!AA100</f>
        <v>1642901</v>
      </c>
      <c r="AA99" s="139">
        <f>'آبان 1400'!AB100</f>
        <v>0</v>
      </c>
      <c r="AB99" s="139">
        <f>'آبان 1400'!AC100</f>
        <v>1642901</v>
      </c>
      <c r="AC99" s="139">
        <f>'آبان 1400'!AD100</f>
        <v>4500000</v>
      </c>
      <c r="AD99" s="139">
        <f>'آبان 1400'!AE100</f>
        <v>6000000</v>
      </c>
      <c r="AE99" s="140">
        <f>'آبان 1400'!AF100</f>
        <v>313644.73636363639</v>
      </c>
      <c r="AF99" s="123">
        <f>'آبان 1400'!AG100</f>
        <v>49287030</v>
      </c>
      <c r="AG99" s="124">
        <f>'آبان 1400'!AH100</f>
        <v>0</v>
      </c>
      <c r="AH99" s="124">
        <f>'آبان 1400'!AI100</f>
        <v>2509157.8909090911</v>
      </c>
      <c r="AI99" s="124">
        <f>'آبان 1400'!AJ100</f>
        <v>0</v>
      </c>
      <c r="AJ99" s="124">
        <f>'آبان 1400'!AK100</f>
        <v>4500000</v>
      </c>
      <c r="AK99" s="124">
        <f>'آبان 1400'!AL100</f>
        <v>6000000</v>
      </c>
      <c r="AL99" s="124">
        <f>'آبان 1400'!AM100</f>
        <v>0</v>
      </c>
      <c r="AM99" s="124">
        <f>'آبان 1400'!AN100</f>
        <v>0</v>
      </c>
      <c r="AN99" s="124">
        <f>'آبان 1400'!AO100</f>
        <v>0</v>
      </c>
      <c r="AO99" s="124">
        <f>'آبان 1400'!AP100</f>
        <v>4000000</v>
      </c>
      <c r="AP99" s="124">
        <f>'آبان 1400'!AQ100</f>
        <v>0</v>
      </c>
      <c r="AQ99" s="124">
        <f>'آبان 1400'!AR100</f>
        <v>0</v>
      </c>
      <c r="AR99" s="124">
        <f>'آبان 1400'!AS100</f>
        <v>0</v>
      </c>
      <c r="AS99" s="379">
        <f>'آبان 1400'!AT100</f>
        <v>0</v>
      </c>
      <c r="AT99" s="372">
        <f t="shared" si="56"/>
        <v>66296187.890909091</v>
      </c>
      <c r="AU99" s="174">
        <f>'آبان 1400'!AV100</f>
        <v>47155454.738545455</v>
      </c>
      <c r="AV99" s="142">
        <f>'آبان 1400'!AW100</f>
        <v>66296187.890909091</v>
      </c>
      <c r="AW99" s="143">
        <f t="shared" si="57"/>
        <v>4640733.1523636365</v>
      </c>
      <c r="AX99" s="76">
        <f t="shared" si="58"/>
        <v>715545.4738545455</v>
      </c>
      <c r="AY99" s="143">
        <f>'آبان 1400'!AZ100</f>
        <v>0</v>
      </c>
      <c r="AZ99" s="143">
        <f>'آبان 1400'!BA100</f>
        <v>0</v>
      </c>
      <c r="BA99" s="143">
        <f>'آبان 1400'!BB100</f>
        <v>0</v>
      </c>
      <c r="BB99" s="143">
        <f>'آبان 1400'!BC100</f>
        <v>0</v>
      </c>
      <c r="BC99" s="143">
        <f>'آبان 1400'!BD100</f>
        <v>0</v>
      </c>
      <c r="BD99" s="143">
        <f>'آبان 1400'!BE100</f>
        <v>0</v>
      </c>
      <c r="BE99" s="143">
        <f>'آبان 1400'!BF100</f>
        <v>0</v>
      </c>
      <c r="BF99" s="144">
        <f t="shared" si="59"/>
        <v>5356278.626218182</v>
      </c>
      <c r="BG99" s="141">
        <f t="shared" si="60"/>
        <v>60939909</v>
      </c>
      <c r="BH99" s="145">
        <f t="shared" si="61"/>
        <v>66296187.890909091</v>
      </c>
      <c r="BI99" s="410">
        <f t="shared" si="53"/>
        <v>6638737.5</v>
      </c>
      <c r="BJ99" s="146">
        <f t="shared" si="62"/>
        <v>4107252.4999999995</v>
      </c>
      <c r="BK99" s="146">
        <f t="shared" si="63"/>
        <v>1232175.75</v>
      </c>
      <c r="BL99" s="147">
        <f t="shared" si="64"/>
        <v>1120000</v>
      </c>
      <c r="BM99" s="383">
        <v>0</v>
      </c>
      <c r="BN99" s="148">
        <f t="shared" si="65"/>
        <v>79394353.640909091</v>
      </c>
      <c r="BO99" s="149">
        <f t="shared" si="66"/>
        <v>66296187.890909091</v>
      </c>
      <c r="BP99" s="150">
        <f t="shared" si="67"/>
        <v>15248123.214909092</v>
      </c>
      <c r="BQ99" s="151">
        <f t="shared" si="68"/>
        <v>94642476.855818182</v>
      </c>
      <c r="BR99" s="152">
        <f t="shared" si="69"/>
        <v>100800</v>
      </c>
      <c r="BS99" s="148">
        <f t="shared" si="70"/>
        <v>94743276.855818182</v>
      </c>
      <c r="BT99" s="136">
        <v>0</v>
      </c>
      <c r="BU99" s="149">
        <f t="shared" si="71"/>
        <v>7939435.3640909093</v>
      </c>
      <c r="BV99" s="153">
        <f t="shared" si="72"/>
        <v>3969717.6820454546</v>
      </c>
      <c r="BW99" s="134">
        <f t="shared" si="73"/>
        <v>82834123.809681818</v>
      </c>
      <c r="BX99" s="148">
        <f t="shared" si="74"/>
        <v>11978165.75</v>
      </c>
      <c r="BY99" s="135">
        <f t="shared" si="75"/>
        <v>70855958.059681818</v>
      </c>
      <c r="CD99" s="400">
        <f>'آبان 1400'!AU100</f>
        <v>66296187.890909091</v>
      </c>
      <c r="CE99" s="401">
        <f>'آبان 1400'!AV100</f>
        <v>47155454.738545455</v>
      </c>
      <c r="CF99" s="401">
        <f>'آبان 1400'!AW100</f>
        <v>66296187.890909091</v>
      </c>
      <c r="CG99" s="401">
        <f>'آبان 1400'!AX100</f>
        <v>4640733.1523636365</v>
      </c>
      <c r="CH99" s="401">
        <f>'آبان 1400'!AY100</f>
        <v>715545.4738545455</v>
      </c>
      <c r="CI99" s="401">
        <f>'آبان 1400'!AZ100</f>
        <v>0</v>
      </c>
      <c r="CJ99" s="401">
        <f>'آبان 1400'!BA100</f>
        <v>0</v>
      </c>
      <c r="CK99" s="401">
        <f>'آبان 1400'!BB100</f>
        <v>0</v>
      </c>
      <c r="CL99" s="401">
        <f>'آبان 1400'!BC100</f>
        <v>0</v>
      </c>
      <c r="CM99" s="401">
        <f>'آبان 1400'!BD100</f>
        <v>0</v>
      </c>
      <c r="CN99" s="401">
        <f>'آبان 1400'!BE100</f>
        <v>0</v>
      </c>
      <c r="CO99" s="401">
        <f>'آبان 1400'!BF100</f>
        <v>0</v>
      </c>
      <c r="CP99" s="401">
        <f>'آبان 1400'!BG100</f>
        <v>5356278.626218182</v>
      </c>
      <c r="CQ99" s="401">
        <f>'آبان 1400'!BH100</f>
        <v>60939909</v>
      </c>
      <c r="CR99" s="401">
        <f t="shared" si="76"/>
        <v>66296187.890909091</v>
      </c>
      <c r="CS99" s="411">
        <f t="shared" si="54"/>
        <v>6638737.5</v>
      </c>
      <c r="CT99" s="400">
        <f t="shared" si="77"/>
        <v>4107252.4999999995</v>
      </c>
      <c r="CU99" s="401">
        <f t="shared" si="78"/>
        <v>1232175.75</v>
      </c>
      <c r="CV99" s="401">
        <f t="shared" si="79"/>
        <v>1120000</v>
      </c>
      <c r="CW99" s="56">
        <v>0</v>
      </c>
      <c r="CX99" s="401">
        <f t="shared" si="80"/>
        <v>79394353.640909091</v>
      </c>
      <c r="CY99" s="401">
        <f t="shared" si="81"/>
        <v>66296187.890909091</v>
      </c>
      <c r="CZ99" s="401">
        <f t="shared" si="82"/>
        <v>15248123.214909092</v>
      </c>
      <c r="DA99" s="401">
        <f t="shared" si="83"/>
        <v>94642476.855818182</v>
      </c>
      <c r="DB99" s="401">
        <f t="shared" si="84"/>
        <v>100800</v>
      </c>
      <c r="DC99" s="401">
        <f t="shared" si="85"/>
        <v>94743276.855818182</v>
      </c>
      <c r="DD99" s="406">
        <v>0</v>
      </c>
      <c r="DE99" s="401">
        <f t="shared" si="86"/>
        <v>7939435.3640909093</v>
      </c>
      <c r="DF99" s="401">
        <f t="shared" si="87"/>
        <v>3969717.6820454546</v>
      </c>
      <c r="DG99" s="401">
        <f t="shared" si="88"/>
        <v>82834123.809681818</v>
      </c>
      <c r="DH99" s="401">
        <f t="shared" si="89"/>
        <v>11978165.75</v>
      </c>
      <c r="DI99" s="401">
        <f t="shared" si="90"/>
        <v>70855958.059681818</v>
      </c>
      <c r="DJ99" s="401">
        <f t="shared" si="91"/>
        <v>0</v>
      </c>
      <c r="DL99" s="409">
        <f t="shared" si="92"/>
        <v>6638737.5</v>
      </c>
      <c r="DM99" s="409">
        <f t="shared" si="93"/>
        <v>0</v>
      </c>
    </row>
    <row r="100" spans="1:117" s="56" customFormat="1" ht="21" x14ac:dyDescent="0.2">
      <c r="A100" s="192">
        <f t="shared" si="55"/>
        <v>2655495</v>
      </c>
      <c r="B100" s="137">
        <f>'آبان 1400'!B101</f>
        <v>95</v>
      </c>
      <c r="C100" s="137">
        <f>'آبان 1400'!C101</f>
        <v>101</v>
      </c>
      <c r="D100" s="137">
        <f>'آبان 1400'!D101</f>
        <v>13194</v>
      </c>
      <c r="E100" s="137" t="str">
        <f>'آبان 1400'!E101</f>
        <v>محمد</v>
      </c>
      <c r="F100" s="137" t="str">
        <f>'آبان 1400'!F101</f>
        <v>خراطي</v>
      </c>
      <c r="G100" s="137" t="str">
        <f>'آبان 1400'!G101</f>
        <v xml:space="preserve">اداری </v>
      </c>
      <c r="H100" s="137" t="str">
        <f>'آبان 1400'!H101</f>
        <v>آذربایجان شرقی و اردبیل</v>
      </c>
      <c r="I100" s="137" t="str">
        <f>'آبان 1400'!I101</f>
        <v>130-813-3046469-1</v>
      </c>
      <c r="J100" s="137">
        <f>'آبان 1400'!J101</f>
        <v>1372900918</v>
      </c>
      <c r="K100" s="137" t="str">
        <f>'آبان 1400'!K101</f>
        <v>0020139338</v>
      </c>
      <c r="L100" s="137" t="str">
        <f>'آبان 1400'!L101</f>
        <v>آذربایجان شرقی و اردبیل</v>
      </c>
      <c r="M100" s="137" t="str">
        <f>'آبان 1400'!M101</f>
        <v>اداری-کارشناسی</v>
      </c>
      <c r="N100" s="121">
        <f>'آبان 1400'!N101</f>
        <v>0</v>
      </c>
      <c r="O100" s="120">
        <f>'آبان 1400'!O101</f>
        <v>0</v>
      </c>
      <c r="P100" s="122">
        <f>'آبان 1400'!P101</f>
        <v>0</v>
      </c>
      <c r="Q100" s="362">
        <f>'آبان 1400'!Q101</f>
        <v>30</v>
      </c>
      <c r="R100" s="362">
        <f>'آبان 1400'!R101</f>
        <v>8</v>
      </c>
      <c r="S100" s="362">
        <f>'آبان 1400'!S101</f>
        <v>0</v>
      </c>
      <c r="T100" s="362">
        <f>'آبان 1400'!T101</f>
        <v>0</v>
      </c>
      <c r="U100" s="138">
        <f>'آبان 1400'!U101</f>
        <v>0</v>
      </c>
      <c r="V100" s="121">
        <f>'آبان 1400'!W101</f>
        <v>0</v>
      </c>
      <c r="W100" s="122">
        <f>'آبان 1400'!X101</f>
        <v>0</v>
      </c>
      <c r="X100" s="370">
        <f>'آبان 1400'!Y101</f>
        <v>1</v>
      </c>
      <c r="Y100" s="370">
        <f>'آبان 1400'!Z101</f>
        <v>1</v>
      </c>
      <c r="Z100" s="139">
        <f>'آبان 1400'!AA101</f>
        <v>1477052</v>
      </c>
      <c r="AA100" s="139">
        <f>'آبان 1400'!AB101</f>
        <v>46667</v>
      </c>
      <c r="AB100" s="139">
        <f>'آبان 1400'!AC101</f>
        <v>1523719</v>
      </c>
      <c r="AC100" s="139">
        <f>'آبان 1400'!AD101</f>
        <v>4500000</v>
      </c>
      <c r="AD100" s="139">
        <f>'آبان 1400'!AE101</f>
        <v>6000000</v>
      </c>
      <c r="AE100" s="140">
        <f>'آبان 1400'!AF101</f>
        <v>290891.80909090908</v>
      </c>
      <c r="AF100" s="123">
        <f>'آبان 1400'!AG101</f>
        <v>44311560</v>
      </c>
      <c r="AG100" s="124">
        <f>'آبان 1400'!AH101</f>
        <v>1400010</v>
      </c>
      <c r="AH100" s="124">
        <f>'آبان 1400'!AI101</f>
        <v>2327134.4727272727</v>
      </c>
      <c r="AI100" s="124">
        <f>'آبان 1400'!AJ101</f>
        <v>2655495</v>
      </c>
      <c r="AJ100" s="124">
        <f>'آبان 1400'!AK101</f>
        <v>4500000</v>
      </c>
      <c r="AK100" s="124">
        <f>'آبان 1400'!AL101</f>
        <v>6000000</v>
      </c>
      <c r="AL100" s="124">
        <f>'آبان 1400'!AM101</f>
        <v>0</v>
      </c>
      <c r="AM100" s="124">
        <f>'آبان 1400'!AN101</f>
        <v>0</v>
      </c>
      <c r="AN100" s="124">
        <f>'آبان 1400'!AO101</f>
        <v>0</v>
      </c>
      <c r="AO100" s="124">
        <f>'آبان 1400'!AP101</f>
        <v>2000000</v>
      </c>
      <c r="AP100" s="124">
        <f>'آبان 1400'!AQ101</f>
        <v>0</v>
      </c>
      <c r="AQ100" s="124">
        <f>'آبان 1400'!AR101</f>
        <v>0</v>
      </c>
      <c r="AR100" s="124">
        <f>'آبان 1400'!AS101</f>
        <v>0</v>
      </c>
      <c r="AS100" s="379">
        <f>'آبان 1400'!AT101</f>
        <v>0</v>
      </c>
      <c r="AT100" s="372">
        <f t="shared" si="56"/>
        <v>63194199.472727269</v>
      </c>
      <c r="AU100" s="174">
        <f>'آبان 1400'!AV101</f>
        <v>43800995.159636363</v>
      </c>
      <c r="AV100" s="142">
        <f>'آبان 1400'!AW101</f>
        <v>60538704.472727269</v>
      </c>
      <c r="AW100" s="143">
        <f t="shared" si="57"/>
        <v>4237709.3130909093</v>
      </c>
      <c r="AX100" s="76">
        <f t="shared" si="58"/>
        <v>380099.51596363634</v>
      </c>
      <c r="AY100" s="143">
        <f>'آبان 1400'!AZ101</f>
        <v>0</v>
      </c>
      <c r="AZ100" s="143">
        <f>'آبان 1400'!BA101</f>
        <v>0</v>
      </c>
      <c r="BA100" s="143">
        <f>'آبان 1400'!BB101</f>
        <v>0</v>
      </c>
      <c r="BB100" s="143">
        <f>'آبان 1400'!BC101</f>
        <v>0</v>
      </c>
      <c r="BC100" s="143">
        <f>'آبان 1400'!BD101</f>
        <v>0</v>
      </c>
      <c r="BD100" s="143">
        <f>'آبان 1400'!BE101</f>
        <v>0</v>
      </c>
      <c r="BE100" s="143">
        <f>'آبان 1400'!BF101</f>
        <v>0</v>
      </c>
      <c r="BF100" s="144">
        <f t="shared" si="59"/>
        <v>4617808.8290545456</v>
      </c>
      <c r="BG100" s="141">
        <f t="shared" si="60"/>
        <v>58576390</v>
      </c>
      <c r="BH100" s="145">
        <f t="shared" si="61"/>
        <v>63194199.472727269</v>
      </c>
      <c r="BI100" s="410">
        <f t="shared" si="53"/>
        <v>6638737.5</v>
      </c>
      <c r="BJ100" s="146">
        <f t="shared" si="62"/>
        <v>3809297.5</v>
      </c>
      <c r="BK100" s="146">
        <f t="shared" si="63"/>
        <v>1142789.25</v>
      </c>
      <c r="BL100" s="147">
        <f t="shared" si="64"/>
        <v>1120000</v>
      </c>
      <c r="BM100" s="383">
        <v>0</v>
      </c>
      <c r="BN100" s="148">
        <f t="shared" si="65"/>
        <v>75905023.722727269</v>
      </c>
      <c r="BO100" s="149">
        <f t="shared" si="66"/>
        <v>60538704.472727269</v>
      </c>
      <c r="BP100" s="150">
        <f t="shared" si="67"/>
        <v>13923902.028727273</v>
      </c>
      <c r="BQ100" s="151">
        <f t="shared" si="68"/>
        <v>89828925.751454547</v>
      </c>
      <c r="BR100" s="152">
        <f t="shared" si="69"/>
        <v>100800</v>
      </c>
      <c r="BS100" s="148">
        <f t="shared" si="70"/>
        <v>89929725.751454547</v>
      </c>
      <c r="BT100" s="136">
        <v>0</v>
      </c>
      <c r="BU100" s="149">
        <f t="shared" si="71"/>
        <v>7590502.3722727271</v>
      </c>
      <c r="BV100" s="153">
        <f t="shared" si="72"/>
        <v>3795251.1861363635</v>
      </c>
      <c r="BW100" s="134">
        <f t="shared" si="73"/>
        <v>78543972.193045452</v>
      </c>
      <c r="BX100" s="148">
        <f t="shared" si="74"/>
        <v>11590824.25</v>
      </c>
      <c r="BY100" s="135">
        <f t="shared" si="75"/>
        <v>66953147.943045452</v>
      </c>
      <c r="CD100" s="400">
        <f>'آبان 1400'!AU101</f>
        <v>63194199.472727269</v>
      </c>
      <c r="CE100" s="401">
        <f>'آبان 1400'!AV101</f>
        <v>43800995.159636363</v>
      </c>
      <c r="CF100" s="401">
        <f>'آبان 1400'!AW101</f>
        <v>60538704.472727269</v>
      </c>
      <c r="CG100" s="401">
        <f>'آبان 1400'!AX101</f>
        <v>4237709.3130909093</v>
      </c>
      <c r="CH100" s="401">
        <f>'آبان 1400'!AY101</f>
        <v>380099.51596363634</v>
      </c>
      <c r="CI100" s="401">
        <f>'آبان 1400'!AZ101</f>
        <v>0</v>
      </c>
      <c r="CJ100" s="401">
        <f>'آبان 1400'!BA101</f>
        <v>0</v>
      </c>
      <c r="CK100" s="401">
        <f>'آبان 1400'!BB101</f>
        <v>0</v>
      </c>
      <c r="CL100" s="401">
        <f>'آبان 1400'!BC101</f>
        <v>0</v>
      </c>
      <c r="CM100" s="401">
        <f>'آبان 1400'!BD101</f>
        <v>0</v>
      </c>
      <c r="CN100" s="401">
        <f>'آبان 1400'!BE101</f>
        <v>0</v>
      </c>
      <c r="CO100" s="401">
        <f>'آبان 1400'!BF101</f>
        <v>0</v>
      </c>
      <c r="CP100" s="401">
        <f>'آبان 1400'!BG101</f>
        <v>4617808.8290545456</v>
      </c>
      <c r="CQ100" s="401">
        <f>'آبان 1400'!BH101</f>
        <v>58576390</v>
      </c>
      <c r="CR100" s="401">
        <f t="shared" si="76"/>
        <v>63194199.472727269</v>
      </c>
      <c r="CS100" s="411">
        <f t="shared" si="54"/>
        <v>6638737.5</v>
      </c>
      <c r="CT100" s="400">
        <f t="shared" si="77"/>
        <v>3809297.5</v>
      </c>
      <c r="CU100" s="401">
        <f t="shared" si="78"/>
        <v>1142789.25</v>
      </c>
      <c r="CV100" s="401">
        <f t="shared" si="79"/>
        <v>1120000</v>
      </c>
      <c r="CW100" s="56">
        <v>0</v>
      </c>
      <c r="CX100" s="401">
        <f t="shared" si="80"/>
        <v>75905023.722727269</v>
      </c>
      <c r="CY100" s="401">
        <f t="shared" si="81"/>
        <v>60538704.472727269</v>
      </c>
      <c r="CZ100" s="401">
        <f t="shared" si="82"/>
        <v>13923902.028727273</v>
      </c>
      <c r="DA100" s="401">
        <f t="shared" si="83"/>
        <v>89828925.751454547</v>
      </c>
      <c r="DB100" s="401">
        <f t="shared" si="84"/>
        <v>100800</v>
      </c>
      <c r="DC100" s="401">
        <f t="shared" si="85"/>
        <v>89929725.751454547</v>
      </c>
      <c r="DD100" s="406">
        <v>0</v>
      </c>
      <c r="DE100" s="401">
        <f t="shared" si="86"/>
        <v>7590502.3722727271</v>
      </c>
      <c r="DF100" s="401">
        <f t="shared" si="87"/>
        <v>3795251.1861363635</v>
      </c>
      <c r="DG100" s="401">
        <f t="shared" si="88"/>
        <v>78543972.193045452</v>
      </c>
      <c r="DH100" s="401">
        <f t="shared" si="89"/>
        <v>11590824.25</v>
      </c>
      <c r="DI100" s="401">
        <f t="shared" si="90"/>
        <v>66953147.943045452</v>
      </c>
      <c r="DJ100" s="401">
        <f t="shared" si="91"/>
        <v>0</v>
      </c>
      <c r="DL100" s="409">
        <f t="shared" si="92"/>
        <v>6638737.5</v>
      </c>
      <c r="DM100" s="409">
        <f t="shared" si="93"/>
        <v>0</v>
      </c>
    </row>
    <row r="101" spans="1:117" s="56" customFormat="1" ht="21" x14ac:dyDescent="0.2">
      <c r="A101" s="192">
        <f t="shared" si="55"/>
        <v>2655495</v>
      </c>
      <c r="B101" s="137">
        <f>'آبان 1400'!B102</f>
        <v>96</v>
      </c>
      <c r="C101" s="137">
        <f>'آبان 1400'!C102</f>
        <v>102</v>
      </c>
      <c r="D101" s="137">
        <f>'آبان 1400'!D102</f>
        <v>13195</v>
      </c>
      <c r="E101" s="137" t="str">
        <f>'آبان 1400'!E102</f>
        <v>مهدی</v>
      </c>
      <c r="F101" s="137" t="str">
        <f>'آبان 1400'!F102</f>
        <v>نعمتی</v>
      </c>
      <c r="G101" s="137" t="str">
        <f>'آبان 1400'!G102</f>
        <v xml:space="preserve">اداری </v>
      </c>
      <c r="H101" s="137" t="str">
        <f>'آبان 1400'!H102</f>
        <v>آذربایجان شرقی و اردبیل</v>
      </c>
      <c r="I101" s="137" t="str">
        <f>'آبان 1400'!I102</f>
        <v>130-813-4209647-1</v>
      </c>
      <c r="J101" s="137">
        <f>'آبان 1400'!J102</f>
        <v>1381902340</v>
      </c>
      <c r="K101" s="137" t="str">
        <f>'آبان 1400'!K102</f>
        <v>0041348122</v>
      </c>
      <c r="L101" s="137" t="str">
        <f>'آبان 1400'!L102</f>
        <v>آذربایجان شرقی و اردبیل</v>
      </c>
      <c r="M101" s="137" t="str">
        <f>'آبان 1400'!M102</f>
        <v>اداری-کارشناسی</v>
      </c>
      <c r="N101" s="121">
        <f>'آبان 1400'!N102</f>
        <v>0</v>
      </c>
      <c r="O101" s="120">
        <f>'آبان 1400'!O102</f>
        <v>0</v>
      </c>
      <c r="P101" s="122">
        <f>'آبان 1400'!P102</f>
        <v>0</v>
      </c>
      <c r="Q101" s="362">
        <f>'آبان 1400'!Q102</f>
        <v>30</v>
      </c>
      <c r="R101" s="362">
        <f>'آبان 1400'!R102</f>
        <v>12</v>
      </c>
      <c r="S101" s="362">
        <f>'آبان 1400'!S102</f>
        <v>0</v>
      </c>
      <c r="T101" s="362">
        <f>'آبان 1400'!T102</f>
        <v>0</v>
      </c>
      <c r="U101" s="138">
        <f>'آبان 1400'!U102</f>
        <v>3</v>
      </c>
      <c r="V101" s="121">
        <f>'آبان 1400'!W102</f>
        <v>0</v>
      </c>
      <c r="W101" s="122">
        <f>'آبان 1400'!X102</f>
        <v>0</v>
      </c>
      <c r="X101" s="370">
        <f>'آبان 1400'!Y102</f>
        <v>0</v>
      </c>
      <c r="Y101" s="370">
        <f>'آبان 1400'!Z102</f>
        <v>0</v>
      </c>
      <c r="Z101" s="139">
        <f>'آبان 1400'!AA102</f>
        <v>1477052</v>
      </c>
      <c r="AA101" s="139">
        <f>'آبان 1400'!AB102</f>
        <v>0</v>
      </c>
      <c r="AB101" s="139">
        <f>'آبان 1400'!AC102</f>
        <v>1477052</v>
      </c>
      <c r="AC101" s="139">
        <f>'آبان 1400'!AD102</f>
        <v>4500000</v>
      </c>
      <c r="AD101" s="139">
        <f>'آبان 1400'!AE102</f>
        <v>6000000</v>
      </c>
      <c r="AE101" s="140">
        <f>'آبان 1400'!AF102</f>
        <v>281982.65454545454</v>
      </c>
      <c r="AF101" s="123">
        <f>'آبان 1400'!AG102</f>
        <v>44311560</v>
      </c>
      <c r="AG101" s="124">
        <f>'آبان 1400'!AH102</f>
        <v>0</v>
      </c>
      <c r="AH101" s="124">
        <f>'آبان 1400'!AI102</f>
        <v>3383791.8545454545</v>
      </c>
      <c r="AI101" s="124">
        <f>'آبان 1400'!AJ102</f>
        <v>0</v>
      </c>
      <c r="AJ101" s="124">
        <f>'آبان 1400'!AK102</f>
        <v>4500000</v>
      </c>
      <c r="AK101" s="124">
        <f>'آبان 1400'!AL102</f>
        <v>6000000</v>
      </c>
      <c r="AL101" s="124">
        <f>'آبان 1400'!AM102</f>
        <v>0</v>
      </c>
      <c r="AM101" s="124">
        <f>'آبان 1400'!AN102</f>
        <v>0</v>
      </c>
      <c r="AN101" s="124">
        <f>'آبان 1400'!AO102</f>
        <v>4431156</v>
      </c>
      <c r="AO101" s="124">
        <f>'آبان 1400'!AP102</f>
        <v>3200000</v>
      </c>
      <c r="AP101" s="124">
        <f>'آبان 1400'!AQ102</f>
        <v>0</v>
      </c>
      <c r="AQ101" s="124">
        <f>'آبان 1400'!AR102</f>
        <v>0</v>
      </c>
      <c r="AR101" s="124">
        <f>'آبان 1400'!AS102</f>
        <v>0</v>
      </c>
      <c r="AS101" s="379">
        <f>'آبان 1400'!AT102</f>
        <v>0</v>
      </c>
      <c r="AT101" s="372">
        <f t="shared" si="56"/>
        <v>65826507.854545452</v>
      </c>
      <c r="AU101" s="174">
        <f>'آبان 1400'!AV102</f>
        <v>43397677.224727273</v>
      </c>
      <c r="AV101" s="142">
        <f>'آبان 1400'!AW102</f>
        <v>61395351.854545452</v>
      </c>
      <c r="AW101" s="143">
        <f t="shared" si="57"/>
        <v>4297674.6298181824</v>
      </c>
      <c r="AX101" s="76">
        <f t="shared" si="58"/>
        <v>339767.7224727273</v>
      </c>
      <c r="AY101" s="143">
        <f>'آبان 1400'!AZ102</f>
        <v>0</v>
      </c>
      <c r="AZ101" s="143">
        <f>'آبان 1400'!BA102</f>
        <v>0</v>
      </c>
      <c r="BA101" s="143">
        <f>'آبان 1400'!BB102</f>
        <v>0</v>
      </c>
      <c r="BB101" s="143">
        <f>'آبان 1400'!BC102</f>
        <v>0</v>
      </c>
      <c r="BC101" s="143">
        <f>'آبان 1400'!BD102</f>
        <v>0</v>
      </c>
      <c r="BD101" s="143">
        <f>'آبان 1400'!BE102</f>
        <v>0</v>
      </c>
      <c r="BE101" s="143">
        <f>'آبان 1400'!BF102</f>
        <v>0</v>
      </c>
      <c r="BF101" s="144">
        <f t="shared" si="59"/>
        <v>4637442.3522909097</v>
      </c>
      <c r="BG101" s="141">
        <f t="shared" si="60"/>
        <v>61189065</v>
      </c>
      <c r="BH101" s="145">
        <f t="shared" si="61"/>
        <v>65826507.854545452</v>
      </c>
      <c r="BI101" s="410">
        <f t="shared" si="53"/>
        <v>6638737.5</v>
      </c>
      <c r="BJ101" s="146">
        <f t="shared" si="62"/>
        <v>3692630</v>
      </c>
      <c r="BK101" s="146">
        <f t="shared" si="63"/>
        <v>1107789</v>
      </c>
      <c r="BL101" s="147">
        <f t="shared" si="64"/>
        <v>1120000</v>
      </c>
      <c r="BM101" s="383">
        <v>0</v>
      </c>
      <c r="BN101" s="148">
        <f t="shared" si="65"/>
        <v>78385664.354545444</v>
      </c>
      <c r="BO101" s="149">
        <f t="shared" si="66"/>
        <v>61395351.854545452</v>
      </c>
      <c r="BP101" s="150">
        <f t="shared" si="67"/>
        <v>14120930.926545454</v>
      </c>
      <c r="BQ101" s="151">
        <f t="shared" si="68"/>
        <v>92506595.2810909</v>
      </c>
      <c r="BR101" s="152">
        <f t="shared" si="69"/>
        <v>100800</v>
      </c>
      <c r="BS101" s="148">
        <f t="shared" si="70"/>
        <v>92607395.2810909</v>
      </c>
      <c r="BT101" s="136">
        <v>0</v>
      </c>
      <c r="BU101" s="149">
        <f t="shared" si="71"/>
        <v>7838566.4354545446</v>
      </c>
      <c r="BV101" s="153">
        <f t="shared" si="72"/>
        <v>3919283.2177272723</v>
      </c>
      <c r="BW101" s="134">
        <f t="shared" si="73"/>
        <v>80849545.627909079</v>
      </c>
      <c r="BX101" s="148">
        <f t="shared" si="74"/>
        <v>11439156.5</v>
      </c>
      <c r="BY101" s="135">
        <f t="shared" si="75"/>
        <v>69410389.127909079</v>
      </c>
      <c r="CD101" s="400">
        <f>'آبان 1400'!AU102</f>
        <v>65826507.854545452</v>
      </c>
      <c r="CE101" s="401">
        <f>'آبان 1400'!AV102</f>
        <v>43397677.224727273</v>
      </c>
      <c r="CF101" s="401">
        <f>'آبان 1400'!AW102</f>
        <v>61395351.854545452</v>
      </c>
      <c r="CG101" s="401">
        <f>'آبان 1400'!AX102</f>
        <v>4297674.6298181824</v>
      </c>
      <c r="CH101" s="401">
        <f>'آبان 1400'!AY102</f>
        <v>339767.7224727273</v>
      </c>
      <c r="CI101" s="401">
        <f>'آبان 1400'!AZ102</f>
        <v>0</v>
      </c>
      <c r="CJ101" s="401">
        <f>'آبان 1400'!BA102</f>
        <v>0</v>
      </c>
      <c r="CK101" s="401">
        <f>'آبان 1400'!BB102</f>
        <v>0</v>
      </c>
      <c r="CL101" s="401">
        <f>'آبان 1400'!BC102</f>
        <v>0</v>
      </c>
      <c r="CM101" s="401">
        <f>'آبان 1400'!BD102</f>
        <v>0</v>
      </c>
      <c r="CN101" s="401">
        <f>'آبان 1400'!BE102</f>
        <v>0</v>
      </c>
      <c r="CO101" s="401">
        <f>'آبان 1400'!BF102</f>
        <v>0</v>
      </c>
      <c r="CP101" s="401">
        <f>'آبان 1400'!BG102</f>
        <v>4637442.3522909097</v>
      </c>
      <c r="CQ101" s="401">
        <f>'آبان 1400'!BH102</f>
        <v>61189065</v>
      </c>
      <c r="CR101" s="401">
        <f t="shared" si="76"/>
        <v>65826507.854545452</v>
      </c>
      <c r="CS101" s="411">
        <f t="shared" si="54"/>
        <v>6638737.5</v>
      </c>
      <c r="CT101" s="400">
        <f t="shared" si="77"/>
        <v>3692630</v>
      </c>
      <c r="CU101" s="401">
        <f t="shared" si="78"/>
        <v>1107789</v>
      </c>
      <c r="CV101" s="401">
        <f t="shared" si="79"/>
        <v>1120000</v>
      </c>
      <c r="CW101" s="56">
        <v>0</v>
      </c>
      <c r="CX101" s="401">
        <f t="shared" si="80"/>
        <v>78385664.354545444</v>
      </c>
      <c r="CY101" s="401">
        <f t="shared" si="81"/>
        <v>61395351.854545452</v>
      </c>
      <c r="CZ101" s="401">
        <f t="shared" si="82"/>
        <v>14120930.926545454</v>
      </c>
      <c r="DA101" s="401">
        <f t="shared" si="83"/>
        <v>92506595.2810909</v>
      </c>
      <c r="DB101" s="401">
        <f t="shared" si="84"/>
        <v>100800</v>
      </c>
      <c r="DC101" s="401">
        <f t="shared" si="85"/>
        <v>92607395.2810909</v>
      </c>
      <c r="DD101" s="406">
        <v>0</v>
      </c>
      <c r="DE101" s="401">
        <f t="shared" si="86"/>
        <v>7838566.4354545446</v>
      </c>
      <c r="DF101" s="401">
        <f t="shared" si="87"/>
        <v>3919283.2177272723</v>
      </c>
      <c r="DG101" s="401">
        <f t="shared" si="88"/>
        <v>80849545.627909079</v>
      </c>
      <c r="DH101" s="401">
        <f t="shared" si="89"/>
        <v>11439156.5</v>
      </c>
      <c r="DI101" s="401">
        <f t="shared" si="90"/>
        <v>69410389.127909079</v>
      </c>
      <c r="DJ101" s="401">
        <f t="shared" si="91"/>
        <v>0</v>
      </c>
      <c r="DL101" s="409">
        <f t="shared" si="92"/>
        <v>6638737.5</v>
      </c>
      <c r="DM101" s="409">
        <f t="shared" si="93"/>
        <v>0</v>
      </c>
    </row>
    <row r="102" spans="1:117" s="56" customFormat="1" ht="21" x14ac:dyDescent="0.2">
      <c r="A102" s="192">
        <f t="shared" si="55"/>
        <v>2655495</v>
      </c>
      <c r="B102" s="137">
        <f>'آبان 1400'!B103</f>
        <v>97</v>
      </c>
      <c r="C102" s="137">
        <f>'آبان 1400'!C103</f>
        <v>103</v>
      </c>
      <c r="D102" s="137">
        <f>'آبان 1400'!D103</f>
        <v>13193</v>
      </c>
      <c r="E102" s="137" t="str">
        <f>'آبان 1400'!E103</f>
        <v>مهدی</v>
      </c>
      <c r="F102" s="137" t="str">
        <f>'آبان 1400'!F103</f>
        <v>اسکندری</v>
      </c>
      <c r="G102" s="137" t="str">
        <f>'آبان 1400'!G103</f>
        <v xml:space="preserve">اداری </v>
      </c>
      <c r="H102" s="137" t="str">
        <f>'آبان 1400'!H103</f>
        <v>آذربایجان شرقی و اردبیل</v>
      </c>
      <c r="I102" s="137" t="str">
        <f>'آبان 1400'!I103</f>
        <v>130-3-4264327-1</v>
      </c>
      <c r="J102" s="137">
        <f>'آبان 1400'!J103</f>
        <v>1361166452</v>
      </c>
      <c r="K102" s="137" t="str">
        <f>'آبان 1400'!K103</f>
        <v>5282440</v>
      </c>
      <c r="L102" s="137" t="str">
        <f>'آبان 1400'!L103</f>
        <v>آذربایجان شرقی و اردبیل</v>
      </c>
      <c r="M102" s="137" t="str">
        <f>'آبان 1400'!M103</f>
        <v>اداری-کارشناسی</v>
      </c>
      <c r="N102" s="121">
        <f>'آبان 1400'!N103</f>
        <v>0</v>
      </c>
      <c r="O102" s="120">
        <f>'آبان 1400'!O103</f>
        <v>0</v>
      </c>
      <c r="P102" s="122">
        <f>'آبان 1400'!P103</f>
        <v>0</v>
      </c>
      <c r="Q102" s="362">
        <f>'آبان 1400'!Q103</f>
        <v>30</v>
      </c>
      <c r="R102" s="362">
        <f>'آبان 1400'!R103</f>
        <v>120</v>
      </c>
      <c r="S102" s="362">
        <f>'آبان 1400'!S103</f>
        <v>0</v>
      </c>
      <c r="T102" s="362">
        <f>'آبان 1400'!T103</f>
        <v>0</v>
      </c>
      <c r="U102" s="138">
        <f>'آبان 1400'!U103</f>
        <v>2</v>
      </c>
      <c r="V102" s="121">
        <f>'آبان 1400'!W103</f>
        <v>0</v>
      </c>
      <c r="W102" s="122">
        <f>'آبان 1400'!X103</f>
        <v>0</v>
      </c>
      <c r="X102" s="370">
        <f>'آبان 1400'!Y103</f>
        <v>0</v>
      </c>
      <c r="Y102" s="370">
        <f>'آبان 1400'!Z103</f>
        <v>0</v>
      </c>
      <c r="Z102" s="139">
        <f>'آبان 1400'!AA103</f>
        <v>1477052</v>
      </c>
      <c r="AA102" s="139">
        <f>'آبان 1400'!AB103</f>
        <v>0</v>
      </c>
      <c r="AB102" s="139">
        <f>'آبان 1400'!AC103</f>
        <v>1477052</v>
      </c>
      <c r="AC102" s="139">
        <f>'آبان 1400'!AD103</f>
        <v>4500000</v>
      </c>
      <c r="AD102" s="139">
        <f>'آبان 1400'!AE103</f>
        <v>6000000</v>
      </c>
      <c r="AE102" s="140">
        <f>'آبان 1400'!AF103</f>
        <v>281982.65454545454</v>
      </c>
      <c r="AF102" s="123">
        <f>'آبان 1400'!AG103</f>
        <v>44311560</v>
      </c>
      <c r="AG102" s="124">
        <f>'آبان 1400'!AH103</f>
        <v>0</v>
      </c>
      <c r="AH102" s="124">
        <f>'آبان 1400'!AI103</f>
        <v>33837918.545454547</v>
      </c>
      <c r="AI102" s="124">
        <f>'آبان 1400'!AJ103</f>
        <v>0</v>
      </c>
      <c r="AJ102" s="124">
        <f>'آبان 1400'!AK103</f>
        <v>4500000</v>
      </c>
      <c r="AK102" s="124">
        <f>'آبان 1400'!AL103</f>
        <v>6000000</v>
      </c>
      <c r="AL102" s="124">
        <f>'آبان 1400'!AM103</f>
        <v>0</v>
      </c>
      <c r="AM102" s="124">
        <f>'آبان 1400'!AN103</f>
        <v>0</v>
      </c>
      <c r="AN102" s="124">
        <f>'آبان 1400'!AO103</f>
        <v>2954104</v>
      </c>
      <c r="AO102" s="124">
        <f>'آبان 1400'!AP103</f>
        <v>3200000</v>
      </c>
      <c r="AP102" s="124">
        <f>'آبان 1400'!AQ103</f>
        <v>0</v>
      </c>
      <c r="AQ102" s="124">
        <f>'آبان 1400'!AR103</f>
        <v>0</v>
      </c>
      <c r="AR102" s="124">
        <f>'آبان 1400'!AS103</f>
        <v>0</v>
      </c>
      <c r="AS102" s="379">
        <f>'آبان 1400'!AT103</f>
        <v>0</v>
      </c>
      <c r="AT102" s="372">
        <f t="shared" si="56"/>
        <v>94803582.545454547</v>
      </c>
      <c r="AU102" s="174">
        <f>'آبان 1400'!AV103</f>
        <v>71720015.047272727</v>
      </c>
      <c r="AV102" s="142">
        <f>'آبان 1400'!AW103</f>
        <v>91849478.545454547</v>
      </c>
      <c r="AW102" s="143">
        <f t="shared" si="57"/>
        <v>6429463.498181819</v>
      </c>
      <c r="AX102" s="76">
        <f t="shared" si="58"/>
        <v>3172001.5047272728</v>
      </c>
      <c r="AY102" s="143">
        <f>'آبان 1400'!AZ103</f>
        <v>0</v>
      </c>
      <c r="AZ102" s="143">
        <f>'آبان 1400'!BA103</f>
        <v>0</v>
      </c>
      <c r="BA102" s="143">
        <f>'آبان 1400'!BB103</f>
        <v>0</v>
      </c>
      <c r="BB102" s="143">
        <f>'آبان 1400'!BC103</f>
        <v>0</v>
      </c>
      <c r="BC102" s="143">
        <f>'آبان 1400'!BD103</f>
        <v>0</v>
      </c>
      <c r="BD102" s="143">
        <f>'آبان 1400'!BE103</f>
        <v>0</v>
      </c>
      <c r="BE102" s="143">
        <f>'آبان 1400'!BF103</f>
        <v>0</v>
      </c>
      <c r="BF102" s="144">
        <f t="shared" si="59"/>
        <v>9601465.0029090922</v>
      </c>
      <c r="BG102" s="141">
        <f t="shared" si="60"/>
        <v>85202117</v>
      </c>
      <c r="BH102" s="145">
        <f t="shared" si="61"/>
        <v>94803582.545454547</v>
      </c>
      <c r="BI102" s="410">
        <f t="shared" si="53"/>
        <v>6638737.5</v>
      </c>
      <c r="BJ102" s="146">
        <f t="shared" si="62"/>
        <v>3692630</v>
      </c>
      <c r="BK102" s="146">
        <f t="shared" si="63"/>
        <v>1107789</v>
      </c>
      <c r="BL102" s="147">
        <f t="shared" si="64"/>
        <v>1120000</v>
      </c>
      <c r="BM102" s="383">
        <v>0</v>
      </c>
      <c r="BN102" s="148">
        <f t="shared" si="65"/>
        <v>107362739.04545455</v>
      </c>
      <c r="BO102" s="149">
        <f t="shared" si="66"/>
        <v>91849478.545454547</v>
      </c>
      <c r="BP102" s="150">
        <f t="shared" si="67"/>
        <v>21125380.065454546</v>
      </c>
      <c r="BQ102" s="151">
        <f t="shared" si="68"/>
        <v>128488119.11090909</v>
      </c>
      <c r="BR102" s="152">
        <f t="shared" si="69"/>
        <v>100800</v>
      </c>
      <c r="BS102" s="148">
        <f t="shared" si="70"/>
        <v>128588919.11090909</v>
      </c>
      <c r="BT102" s="136">
        <v>0</v>
      </c>
      <c r="BU102" s="149">
        <f t="shared" si="71"/>
        <v>10736273.904545456</v>
      </c>
      <c r="BV102" s="153">
        <f t="shared" si="72"/>
        <v>5368136.9522727281</v>
      </c>
      <c r="BW102" s="134">
        <f t="shared" si="73"/>
        <v>112484508.25409091</v>
      </c>
      <c r="BX102" s="148">
        <f t="shared" si="74"/>
        <v>11439156.5</v>
      </c>
      <c r="BY102" s="135">
        <f t="shared" si="75"/>
        <v>101045351.75409091</v>
      </c>
      <c r="CD102" s="400">
        <f>'آبان 1400'!AU103</f>
        <v>94803582.545454547</v>
      </c>
      <c r="CE102" s="401">
        <f>'آبان 1400'!AV103</f>
        <v>71720015.047272727</v>
      </c>
      <c r="CF102" s="401">
        <f>'آبان 1400'!AW103</f>
        <v>91849478.545454547</v>
      </c>
      <c r="CG102" s="401">
        <f>'آبان 1400'!AX103</f>
        <v>6429463.498181819</v>
      </c>
      <c r="CH102" s="401">
        <f>'آبان 1400'!AY103</f>
        <v>3172001.5047272728</v>
      </c>
      <c r="CI102" s="401">
        <f>'آبان 1400'!AZ103</f>
        <v>0</v>
      </c>
      <c r="CJ102" s="401">
        <f>'آبان 1400'!BA103</f>
        <v>0</v>
      </c>
      <c r="CK102" s="401">
        <f>'آبان 1400'!BB103</f>
        <v>0</v>
      </c>
      <c r="CL102" s="401">
        <f>'آبان 1400'!BC103</f>
        <v>0</v>
      </c>
      <c r="CM102" s="401">
        <f>'آبان 1400'!BD103</f>
        <v>0</v>
      </c>
      <c r="CN102" s="401">
        <f>'آبان 1400'!BE103</f>
        <v>0</v>
      </c>
      <c r="CO102" s="401">
        <f>'آبان 1400'!BF103</f>
        <v>0</v>
      </c>
      <c r="CP102" s="401">
        <f>'آبان 1400'!BG103</f>
        <v>9601465.0029090922</v>
      </c>
      <c r="CQ102" s="401">
        <f>'آبان 1400'!BH103</f>
        <v>85202117</v>
      </c>
      <c r="CR102" s="401">
        <f t="shared" si="76"/>
        <v>94803582.545454547</v>
      </c>
      <c r="CS102" s="411">
        <f t="shared" si="54"/>
        <v>6638737.5</v>
      </c>
      <c r="CT102" s="400">
        <f t="shared" si="77"/>
        <v>3692630</v>
      </c>
      <c r="CU102" s="401">
        <f t="shared" si="78"/>
        <v>1107789</v>
      </c>
      <c r="CV102" s="401">
        <f t="shared" si="79"/>
        <v>1120000</v>
      </c>
      <c r="CW102" s="56">
        <v>0</v>
      </c>
      <c r="CX102" s="401">
        <f t="shared" si="80"/>
        <v>107362739.04545455</v>
      </c>
      <c r="CY102" s="401">
        <f t="shared" si="81"/>
        <v>91849478.545454547</v>
      </c>
      <c r="CZ102" s="401">
        <f t="shared" si="82"/>
        <v>21125380.065454546</v>
      </c>
      <c r="DA102" s="401">
        <f t="shared" si="83"/>
        <v>128488119.11090909</v>
      </c>
      <c r="DB102" s="401">
        <f t="shared" si="84"/>
        <v>100800</v>
      </c>
      <c r="DC102" s="401">
        <f t="shared" si="85"/>
        <v>128588919.11090909</v>
      </c>
      <c r="DD102" s="406">
        <v>0</v>
      </c>
      <c r="DE102" s="401">
        <f t="shared" si="86"/>
        <v>10736273.904545456</v>
      </c>
      <c r="DF102" s="401">
        <f t="shared" si="87"/>
        <v>5368136.9522727281</v>
      </c>
      <c r="DG102" s="401">
        <f t="shared" si="88"/>
        <v>112484508.25409091</v>
      </c>
      <c r="DH102" s="401">
        <f t="shared" si="89"/>
        <v>11439156.5</v>
      </c>
      <c r="DI102" s="401">
        <f t="shared" si="90"/>
        <v>101045351.75409091</v>
      </c>
      <c r="DJ102" s="401">
        <f t="shared" si="91"/>
        <v>0</v>
      </c>
      <c r="DL102" s="409">
        <f t="shared" si="92"/>
        <v>6638737.5</v>
      </c>
      <c r="DM102" s="409">
        <f t="shared" si="93"/>
        <v>0</v>
      </c>
    </row>
    <row r="103" spans="1:117" s="56" customFormat="1" ht="21" x14ac:dyDescent="0.2">
      <c r="A103" s="192">
        <f t="shared" si="55"/>
        <v>2655495</v>
      </c>
      <c r="B103" s="137">
        <f>'آبان 1400'!B104</f>
        <v>98</v>
      </c>
      <c r="C103" s="137">
        <f>'آبان 1400'!C104</f>
        <v>104</v>
      </c>
      <c r="D103" s="137">
        <f>'آبان 1400'!D104</f>
        <v>13202</v>
      </c>
      <c r="E103" s="137" t="str">
        <f>'آبان 1400'!E104</f>
        <v>نيما</v>
      </c>
      <c r="F103" s="137" t="str">
        <f>'آبان 1400'!F104</f>
        <v>اكبري راد</v>
      </c>
      <c r="G103" s="137" t="str">
        <f>'آبان 1400'!G104</f>
        <v xml:space="preserve">اداری </v>
      </c>
      <c r="H103" s="137" t="str">
        <f>'آبان 1400'!H104</f>
        <v>آذربایجان غربی</v>
      </c>
      <c r="I103" s="137" t="str">
        <f>'آبان 1400'!I104</f>
        <v>272-813-2280646-1</v>
      </c>
      <c r="J103" s="137" t="str">
        <f>'آبان 1400'!J104</f>
        <v>2753803633</v>
      </c>
      <c r="K103" s="137" t="str">
        <f>'آبان 1400'!K104</f>
        <v>0044257042</v>
      </c>
      <c r="L103" s="137" t="str">
        <f>'آبان 1400'!L104</f>
        <v>آذربایجان غربی</v>
      </c>
      <c r="M103" s="137" t="str">
        <f>'آبان 1400'!M104</f>
        <v>اداری-کارشناسی</v>
      </c>
      <c r="N103" s="121">
        <f>'آبان 1400'!N104</f>
        <v>0</v>
      </c>
      <c r="O103" s="120">
        <f>'آبان 1400'!O104</f>
        <v>0</v>
      </c>
      <c r="P103" s="122">
        <f>'آبان 1400'!P104</f>
        <v>0</v>
      </c>
      <c r="Q103" s="362">
        <f>'آبان 1400'!Q104</f>
        <v>30</v>
      </c>
      <c r="R103" s="362">
        <f>'آبان 1400'!R104</f>
        <v>60</v>
      </c>
      <c r="S103" s="362">
        <f>'آبان 1400'!S104</f>
        <v>0</v>
      </c>
      <c r="T103" s="362">
        <f>'آبان 1400'!T104</f>
        <v>0</v>
      </c>
      <c r="U103" s="138">
        <f>'آبان 1400'!U104</f>
        <v>0</v>
      </c>
      <c r="V103" s="121">
        <f>'آبان 1400'!W104</f>
        <v>0</v>
      </c>
      <c r="W103" s="122">
        <f>'آبان 1400'!X104</f>
        <v>0</v>
      </c>
      <c r="X103" s="370">
        <f>'آبان 1400'!Y104</f>
        <v>2</v>
      </c>
      <c r="Y103" s="370">
        <f>'آبان 1400'!Z104</f>
        <v>2</v>
      </c>
      <c r="Z103" s="139">
        <f>'آبان 1400'!AA104</f>
        <v>1477052</v>
      </c>
      <c r="AA103" s="139">
        <f>'آبان 1400'!AB104</f>
        <v>46667</v>
      </c>
      <c r="AB103" s="139">
        <f>'آبان 1400'!AC104</f>
        <v>1523719</v>
      </c>
      <c r="AC103" s="139">
        <f>'آبان 1400'!AD104</f>
        <v>4500000</v>
      </c>
      <c r="AD103" s="139">
        <f>'آبان 1400'!AE104</f>
        <v>6000000</v>
      </c>
      <c r="AE103" s="140">
        <f>'آبان 1400'!AF104</f>
        <v>290891.80909090908</v>
      </c>
      <c r="AF103" s="123">
        <f>'آبان 1400'!AG104</f>
        <v>44311560</v>
      </c>
      <c r="AG103" s="124">
        <f>'آبان 1400'!AH104</f>
        <v>1400010</v>
      </c>
      <c r="AH103" s="124">
        <f>'آبان 1400'!AI104</f>
        <v>17453508.545454547</v>
      </c>
      <c r="AI103" s="124">
        <f>'آبان 1400'!AJ104</f>
        <v>5310990</v>
      </c>
      <c r="AJ103" s="124">
        <f>'آبان 1400'!AK104</f>
        <v>4500000</v>
      </c>
      <c r="AK103" s="124">
        <f>'آبان 1400'!AL104</f>
        <v>6000000</v>
      </c>
      <c r="AL103" s="124">
        <f>'آبان 1400'!AM104</f>
        <v>0</v>
      </c>
      <c r="AM103" s="124">
        <f>'آبان 1400'!AN104</f>
        <v>0</v>
      </c>
      <c r="AN103" s="124">
        <f>'آبان 1400'!AO104</f>
        <v>0</v>
      </c>
      <c r="AO103" s="124">
        <f>'آبان 1400'!AP104</f>
        <v>4200000</v>
      </c>
      <c r="AP103" s="124">
        <f>'آبان 1400'!AQ104</f>
        <v>0</v>
      </c>
      <c r="AQ103" s="124">
        <f>'آبان 1400'!AR104</f>
        <v>0</v>
      </c>
      <c r="AR103" s="124">
        <f>'آبان 1400'!AS104</f>
        <v>0</v>
      </c>
      <c r="AS103" s="379">
        <f>'آبان 1400'!AT104</f>
        <v>0</v>
      </c>
      <c r="AT103" s="372">
        <f t="shared" si="56"/>
        <v>83176068.545454547</v>
      </c>
      <c r="AU103" s="174">
        <f>'آبان 1400'!AV104</f>
        <v>57714523.047272727</v>
      </c>
      <c r="AV103" s="142">
        <f>'آبان 1400'!AW104</f>
        <v>77865078.545454547</v>
      </c>
      <c r="AW103" s="143">
        <f t="shared" si="57"/>
        <v>5450555.498181819</v>
      </c>
      <c r="AX103" s="76">
        <f t="shared" si="58"/>
        <v>1771452.3047272728</v>
      </c>
      <c r="AY103" s="143">
        <f>'آبان 1400'!AZ104</f>
        <v>0</v>
      </c>
      <c r="AZ103" s="143">
        <f>'آبان 1400'!BA104</f>
        <v>0</v>
      </c>
      <c r="BA103" s="143">
        <f>'آبان 1400'!BB104</f>
        <v>0</v>
      </c>
      <c r="BB103" s="143">
        <f>'آبان 1400'!BC104</f>
        <v>0</v>
      </c>
      <c r="BC103" s="143">
        <f>'آبان 1400'!BD104</f>
        <v>0</v>
      </c>
      <c r="BD103" s="143">
        <f>'آبان 1400'!BE104</f>
        <v>0</v>
      </c>
      <c r="BE103" s="143">
        <f>'آبان 1400'!BF104</f>
        <v>0</v>
      </c>
      <c r="BF103" s="144">
        <f t="shared" si="59"/>
        <v>7222007.802909092</v>
      </c>
      <c r="BG103" s="141">
        <f t="shared" si="60"/>
        <v>75954060</v>
      </c>
      <c r="BH103" s="145">
        <f t="shared" si="61"/>
        <v>83176068.545454547</v>
      </c>
      <c r="BI103" s="410">
        <f t="shared" si="53"/>
        <v>6638737.5</v>
      </c>
      <c r="BJ103" s="146">
        <f t="shared" si="62"/>
        <v>3809297.5</v>
      </c>
      <c r="BK103" s="146">
        <f t="shared" si="63"/>
        <v>1142789.25</v>
      </c>
      <c r="BL103" s="147">
        <f t="shared" si="64"/>
        <v>1120000</v>
      </c>
      <c r="BM103" s="383">
        <v>0</v>
      </c>
      <c r="BN103" s="148">
        <f t="shared" si="65"/>
        <v>95886892.795454547</v>
      </c>
      <c r="BO103" s="149">
        <f t="shared" si="66"/>
        <v>77865078.545454547</v>
      </c>
      <c r="BP103" s="150">
        <f t="shared" si="67"/>
        <v>17908968.065454546</v>
      </c>
      <c r="BQ103" s="151">
        <f t="shared" si="68"/>
        <v>113795860.86090909</v>
      </c>
      <c r="BR103" s="152">
        <f t="shared" si="69"/>
        <v>100800</v>
      </c>
      <c r="BS103" s="148">
        <f t="shared" si="70"/>
        <v>113896660.86090909</v>
      </c>
      <c r="BT103" s="136">
        <v>0</v>
      </c>
      <c r="BU103" s="149">
        <f t="shared" si="71"/>
        <v>9588689.2795454543</v>
      </c>
      <c r="BV103" s="153">
        <f t="shared" si="72"/>
        <v>4794344.6397727272</v>
      </c>
      <c r="BW103" s="134">
        <f t="shared" si="73"/>
        <v>99513626.941590905</v>
      </c>
      <c r="BX103" s="148">
        <f t="shared" si="74"/>
        <v>11590824.25</v>
      </c>
      <c r="BY103" s="135">
        <f t="shared" si="75"/>
        <v>87922802.691590905</v>
      </c>
      <c r="CD103" s="400">
        <f>'آبان 1400'!AU104</f>
        <v>83176068.545454547</v>
      </c>
      <c r="CE103" s="401">
        <f>'آبان 1400'!AV104</f>
        <v>57714523.047272727</v>
      </c>
      <c r="CF103" s="401">
        <f>'آبان 1400'!AW104</f>
        <v>77865078.545454547</v>
      </c>
      <c r="CG103" s="401">
        <f>'آبان 1400'!AX104</f>
        <v>5450555.498181819</v>
      </c>
      <c r="CH103" s="401">
        <f>'آبان 1400'!AY104</f>
        <v>1771452.3047272728</v>
      </c>
      <c r="CI103" s="401">
        <f>'آبان 1400'!AZ104</f>
        <v>0</v>
      </c>
      <c r="CJ103" s="401">
        <f>'آبان 1400'!BA104</f>
        <v>0</v>
      </c>
      <c r="CK103" s="401">
        <f>'آبان 1400'!BB104</f>
        <v>0</v>
      </c>
      <c r="CL103" s="401">
        <f>'آبان 1400'!BC104</f>
        <v>0</v>
      </c>
      <c r="CM103" s="401">
        <f>'آبان 1400'!BD104</f>
        <v>0</v>
      </c>
      <c r="CN103" s="401">
        <f>'آبان 1400'!BE104</f>
        <v>0</v>
      </c>
      <c r="CO103" s="401">
        <f>'آبان 1400'!BF104</f>
        <v>0</v>
      </c>
      <c r="CP103" s="401">
        <f>'آبان 1400'!BG104</f>
        <v>7222007.802909092</v>
      </c>
      <c r="CQ103" s="401">
        <f>'آبان 1400'!BH104</f>
        <v>75954060</v>
      </c>
      <c r="CR103" s="401">
        <f t="shared" si="76"/>
        <v>83176068.545454547</v>
      </c>
      <c r="CS103" s="411">
        <f t="shared" si="54"/>
        <v>6638737.5</v>
      </c>
      <c r="CT103" s="400">
        <f t="shared" si="77"/>
        <v>3809297.5</v>
      </c>
      <c r="CU103" s="401">
        <f t="shared" si="78"/>
        <v>1142789.25</v>
      </c>
      <c r="CV103" s="401">
        <f t="shared" si="79"/>
        <v>1120000</v>
      </c>
      <c r="CW103" s="56">
        <v>0</v>
      </c>
      <c r="CX103" s="401">
        <f t="shared" si="80"/>
        <v>95886892.795454547</v>
      </c>
      <c r="CY103" s="401">
        <f t="shared" si="81"/>
        <v>77865078.545454547</v>
      </c>
      <c r="CZ103" s="401">
        <f t="shared" si="82"/>
        <v>17908968.065454546</v>
      </c>
      <c r="DA103" s="401">
        <f t="shared" si="83"/>
        <v>113795860.86090909</v>
      </c>
      <c r="DB103" s="401">
        <f t="shared" si="84"/>
        <v>100800</v>
      </c>
      <c r="DC103" s="401">
        <f t="shared" si="85"/>
        <v>113896660.86090909</v>
      </c>
      <c r="DD103" s="406">
        <v>0</v>
      </c>
      <c r="DE103" s="401">
        <f t="shared" si="86"/>
        <v>9588689.2795454543</v>
      </c>
      <c r="DF103" s="401">
        <f t="shared" si="87"/>
        <v>4794344.6397727272</v>
      </c>
      <c r="DG103" s="401">
        <f t="shared" si="88"/>
        <v>99513626.941590905</v>
      </c>
      <c r="DH103" s="401">
        <f t="shared" si="89"/>
        <v>11590824.25</v>
      </c>
      <c r="DI103" s="401">
        <f t="shared" si="90"/>
        <v>87922802.691590905</v>
      </c>
      <c r="DJ103" s="401">
        <f t="shared" si="91"/>
        <v>0</v>
      </c>
      <c r="DL103" s="409">
        <f t="shared" si="92"/>
        <v>6638737.5</v>
      </c>
      <c r="DM103" s="409">
        <f t="shared" si="93"/>
        <v>0</v>
      </c>
    </row>
    <row r="104" spans="1:117" s="56" customFormat="1" ht="21" x14ac:dyDescent="0.2">
      <c r="A104" s="192">
        <f t="shared" si="55"/>
        <v>2655495</v>
      </c>
      <c r="B104" s="137">
        <f>'آبان 1400'!B105</f>
        <v>99</v>
      </c>
      <c r="C104" s="137">
        <f>'آبان 1400'!C105</f>
        <v>105</v>
      </c>
      <c r="D104" s="137">
        <f>'آبان 1400'!D105</f>
        <v>13203</v>
      </c>
      <c r="E104" s="137" t="str">
        <f>'آبان 1400'!E105</f>
        <v>علي</v>
      </c>
      <c r="F104" s="137" t="str">
        <f>'آبان 1400'!F105</f>
        <v>اكبري راد</v>
      </c>
      <c r="G104" s="137" t="str">
        <f>'آبان 1400'!G105</f>
        <v xml:space="preserve">اداری </v>
      </c>
      <c r="H104" s="137" t="str">
        <f>'آبان 1400'!H105</f>
        <v>آذربایجان غربی</v>
      </c>
      <c r="I104" s="137" t="str">
        <f>'آبان 1400'!I105</f>
        <v>272-813-4482352-1</v>
      </c>
      <c r="J104" s="137" t="str">
        <f>'آبان 1400'!J105</f>
        <v>2753818231</v>
      </c>
      <c r="K104" s="137" t="str">
        <f>'آبان 1400'!K105</f>
        <v>0044257382</v>
      </c>
      <c r="L104" s="137" t="str">
        <f>'آبان 1400'!L105</f>
        <v>آذربایجان غربی</v>
      </c>
      <c r="M104" s="137" t="str">
        <f>'آبان 1400'!M105</f>
        <v>اداری-کارشناسی ارشد</v>
      </c>
      <c r="N104" s="121">
        <f>'آبان 1400'!N105</f>
        <v>0</v>
      </c>
      <c r="O104" s="120">
        <f>'آبان 1400'!O105</f>
        <v>0</v>
      </c>
      <c r="P104" s="122">
        <f>'آبان 1400'!P105</f>
        <v>0</v>
      </c>
      <c r="Q104" s="362">
        <f>'آبان 1400'!Q105</f>
        <v>30</v>
      </c>
      <c r="R104" s="362">
        <f>'آبان 1400'!R105</f>
        <v>25</v>
      </c>
      <c r="S104" s="362">
        <f>'آبان 1400'!S105</f>
        <v>0</v>
      </c>
      <c r="T104" s="362">
        <f>'آبان 1400'!T105</f>
        <v>0</v>
      </c>
      <c r="U104" s="138">
        <f>'آبان 1400'!U105</f>
        <v>2</v>
      </c>
      <c r="V104" s="121">
        <f>'آبان 1400'!W105</f>
        <v>0</v>
      </c>
      <c r="W104" s="122">
        <f>'آبان 1400'!X105</f>
        <v>0</v>
      </c>
      <c r="X104" s="370">
        <f>'آبان 1400'!Y105</f>
        <v>1</v>
      </c>
      <c r="Y104" s="370">
        <f>'آبان 1400'!Z105</f>
        <v>1</v>
      </c>
      <c r="Z104" s="139">
        <f>'آبان 1400'!AA105</f>
        <v>1642901</v>
      </c>
      <c r="AA104" s="139">
        <f>'آبان 1400'!AB105</f>
        <v>46667</v>
      </c>
      <c r="AB104" s="139">
        <f>'آبان 1400'!AC105</f>
        <v>1689568</v>
      </c>
      <c r="AC104" s="139">
        <f>'آبان 1400'!AD105</f>
        <v>4500000</v>
      </c>
      <c r="AD104" s="139">
        <f>'آبان 1400'!AE105</f>
        <v>6000000</v>
      </c>
      <c r="AE104" s="140">
        <f>'آبان 1400'!AF105</f>
        <v>322553.89090909087</v>
      </c>
      <c r="AF104" s="123">
        <f>'آبان 1400'!AG105</f>
        <v>49287030</v>
      </c>
      <c r="AG104" s="124">
        <f>'آبان 1400'!AH105</f>
        <v>1400010</v>
      </c>
      <c r="AH104" s="124">
        <f>'آبان 1400'!AI105</f>
        <v>8063847.2727272715</v>
      </c>
      <c r="AI104" s="124">
        <f>'آبان 1400'!AJ105</f>
        <v>2655495</v>
      </c>
      <c r="AJ104" s="124">
        <f>'آبان 1400'!AK105</f>
        <v>4500000</v>
      </c>
      <c r="AK104" s="124">
        <f>'آبان 1400'!AL105</f>
        <v>6000000</v>
      </c>
      <c r="AL104" s="124">
        <f>'آبان 1400'!AM105</f>
        <v>0</v>
      </c>
      <c r="AM104" s="124">
        <f>'آبان 1400'!AN105</f>
        <v>0</v>
      </c>
      <c r="AN104" s="124">
        <f>'آبان 1400'!AO105</f>
        <v>3379136</v>
      </c>
      <c r="AO104" s="124">
        <f>'آبان 1400'!AP105</f>
        <v>3800000</v>
      </c>
      <c r="AP104" s="124">
        <f>'آبان 1400'!AQ105</f>
        <v>0</v>
      </c>
      <c r="AQ104" s="124">
        <f>'آبان 1400'!AR105</f>
        <v>0</v>
      </c>
      <c r="AR104" s="124">
        <f>'آبان 1400'!AS105</f>
        <v>0</v>
      </c>
      <c r="AS104" s="379">
        <f>'آبان 1400'!AT105</f>
        <v>0</v>
      </c>
      <c r="AT104" s="372">
        <f t="shared" si="56"/>
        <v>79085518.272727281</v>
      </c>
      <c r="AU104" s="174">
        <f>'آبان 1400'!AV105</f>
        <v>53637325.163636371</v>
      </c>
      <c r="AV104" s="142">
        <f>'آبان 1400'!AW105</f>
        <v>73050887.272727266</v>
      </c>
      <c r="AW104" s="143">
        <f t="shared" si="57"/>
        <v>5113562.1090909094</v>
      </c>
      <c r="AX104" s="76">
        <f t="shared" si="58"/>
        <v>1363732.5163636373</v>
      </c>
      <c r="AY104" s="143">
        <f>'آبان 1400'!AZ105</f>
        <v>0</v>
      </c>
      <c r="AZ104" s="143">
        <f>'آبان 1400'!BA105</f>
        <v>0</v>
      </c>
      <c r="BA104" s="143">
        <f>'آبان 1400'!BB105</f>
        <v>0</v>
      </c>
      <c r="BB104" s="143">
        <f>'آبان 1400'!BC105</f>
        <v>0</v>
      </c>
      <c r="BC104" s="143">
        <f>'آبان 1400'!BD105</f>
        <v>0</v>
      </c>
      <c r="BD104" s="143">
        <f>'آبان 1400'!BE105</f>
        <v>0</v>
      </c>
      <c r="BE104" s="143">
        <f>'آبان 1400'!BF105</f>
        <v>0</v>
      </c>
      <c r="BF104" s="144">
        <f t="shared" si="59"/>
        <v>6477294.6254545469</v>
      </c>
      <c r="BG104" s="141">
        <f t="shared" si="60"/>
        <v>72608223</v>
      </c>
      <c r="BH104" s="145">
        <f t="shared" si="61"/>
        <v>79085518.272727281</v>
      </c>
      <c r="BI104" s="410">
        <f t="shared" si="53"/>
        <v>6638737.5</v>
      </c>
      <c r="BJ104" s="146">
        <f t="shared" si="62"/>
        <v>4223920</v>
      </c>
      <c r="BK104" s="146">
        <f t="shared" si="63"/>
        <v>1267176</v>
      </c>
      <c r="BL104" s="147">
        <f t="shared" si="64"/>
        <v>1120000</v>
      </c>
      <c r="BM104" s="383">
        <v>0</v>
      </c>
      <c r="BN104" s="148">
        <f t="shared" si="65"/>
        <v>92335351.772727281</v>
      </c>
      <c r="BO104" s="149">
        <f t="shared" si="66"/>
        <v>73050887.272727266</v>
      </c>
      <c r="BP104" s="150">
        <f t="shared" si="67"/>
        <v>16801704.07272727</v>
      </c>
      <c r="BQ104" s="151">
        <f t="shared" si="68"/>
        <v>109137055.84545454</v>
      </c>
      <c r="BR104" s="152">
        <f t="shared" si="69"/>
        <v>100800</v>
      </c>
      <c r="BS104" s="148">
        <f t="shared" si="70"/>
        <v>109237855.84545454</v>
      </c>
      <c r="BT104" s="136">
        <v>0</v>
      </c>
      <c r="BU104" s="149">
        <f t="shared" si="71"/>
        <v>9233535.1772727277</v>
      </c>
      <c r="BV104" s="153">
        <f t="shared" si="72"/>
        <v>4616767.5886363639</v>
      </c>
      <c r="BW104" s="134">
        <f t="shared" si="73"/>
        <v>95387553.079545453</v>
      </c>
      <c r="BX104" s="148">
        <f t="shared" si="74"/>
        <v>12129833.5</v>
      </c>
      <c r="BY104" s="135">
        <f t="shared" si="75"/>
        <v>83257719.579545453</v>
      </c>
      <c r="CD104" s="400">
        <f>'آبان 1400'!AU105</f>
        <v>79085518.272727281</v>
      </c>
      <c r="CE104" s="401">
        <f>'آبان 1400'!AV105</f>
        <v>53637325.163636371</v>
      </c>
      <c r="CF104" s="401">
        <f>'آبان 1400'!AW105</f>
        <v>73050887.272727266</v>
      </c>
      <c r="CG104" s="401">
        <f>'آبان 1400'!AX105</f>
        <v>5113562.1090909094</v>
      </c>
      <c r="CH104" s="401">
        <f>'آبان 1400'!AY105</f>
        <v>1363732.5163636373</v>
      </c>
      <c r="CI104" s="401">
        <f>'آبان 1400'!AZ105</f>
        <v>0</v>
      </c>
      <c r="CJ104" s="401">
        <f>'آبان 1400'!BA105</f>
        <v>0</v>
      </c>
      <c r="CK104" s="401">
        <f>'آبان 1400'!BB105</f>
        <v>0</v>
      </c>
      <c r="CL104" s="401">
        <f>'آبان 1400'!BC105</f>
        <v>0</v>
      </c>
      <c r="CM104" s="401">
        <f>'آبان 1400'!BD105</f>
        <v>0</v>
      </c>
      <c r="CN104" s="401">
        <f>'آبان 1400'!BE105</f>
        <v>0</v>
      </c>
      <c r="CO104" s="401">
        <f>'آبان 1400'!BF105</f>
        <v>0</v>
      </c>
      <c r="CP104" s="401">
        <f>'آبان 1400'!BG105</f>
        <v>6477294.6254545469</v>
      </c>
      <c r="CQ104" s="401">
        <f>'آبان 1400'!BH105</f>
        <v>72608223</v>
      </c>
      <c r="CR104" s="401">
        <f t="shared" si="76"/>
        <v>79085518.272727281</v>
      </c>
      <c r="CS104" s="411">
        <f t="shared" si="54"/>
        <v>6638737.5</v>
      </c>
      <c r="CT104" s="400">
        <f t="shared" si="77"/>
        <v>4223920</v>
      </c>
      <c r="CU104" s="401">
        <f t="shared" si="78"/>
        <v>1267176</v>
      </c>
      <c r="CV104" s="401">
        <f t="shared" si="79"/>
        <v>1120000</v>
      </c>
      <c r="CW104" s="56">
        <v>0</v>
      </c>
      <c r="CX104" s="401">
        <f t="shared" si="80"/>
        <v>92335351.772727281</v>
      </c>
      <c r="CY104" s="401">
        <f t="shared" si="81"/>
        <v>73050887.272727266</v>
      </c>
      <c r="CZ104" s="401">
        <f t="shared" si="82"/>
        <v>16801704.07272727</v>
      </c>
      <c r="DA104" s="401">
        <f t="shared" si="83"/>
        <v>109137055.84545454</v>
      </c>
      <c r="DB104" s="401">
        <f t="shared" si="84"/>
        <v>100800</v>
      </c>
      <c r="DC104" s="401">
        <f t="shared" si="85"/>
        <v>109237855.84545454</v>
      </c>
      <c r="DD104" s="406">
        <v>0</v>
      </c>
      <c r="DE104" s="401">
        <f t="shared" si="86"/>
        <v>9233535.1772727277</v>
      </c>
      <c r="DF104" s="401">
        <f t="shared" si="87"/>
        <v>4616767.5886363639</v>
      </c>
      <c r="DG104" s="401">
        <f t="shared" si="88"/>
        <v>95387553.079545453</v>
      </c>
      <c r="DH104" s="401">
        <f t="shared" si="89"/>
        <v>12129833.5</v>
      </c>
      <c r="DI104" s="401">
        <f t="shared" si="90"/>
        <v>83257719.579545453</v>
      </c>
      <c r="DJ104" s="401">
        <f t="shared" si="91"/>
        <v>0</v>
      </c>
      <c r="DL104" s="409">
        <f t="shared" si="92"/>
        <v>6638737.5</v>
      </c>
      <c r="DM104" s="409">
        <f t="shared" si="93"/>
        <v>0</v>
      </c>
    </row>
    <row r="105" spans="1:117" s="56" customFormat="1" ht="21" x14ac:dyDescent="0.2">
      <c r="A105" s="192">
        <f t="shared" si="55"/>
        <v>2655495</v>
      </c>
      <c r="B105" s="137">
        <f>'آبان 1400'!B106</f>
        <v>100</v>
      </c>
      <c r="C105" s="137">
        <f>'آبان 1400'!C106</f>
        <v>106</v>
      </c>
      <c r="D105" s="137">
        <f>'آبان 1400'!D106</f>
        <v>13204</v>
      </c>
      <c r="E105" s="137" t="str">
        <f>'آبان 1400'!E106</f>
        <v>سالار</v>
      </c>
      <c r="F105" s="137" t="str">
        <f>'آبان 1400'!F106</f>
        <v>حیدروند</v>
      </c>
      <c r="G105" s="137" t="str">
        <f>'آبان 1400'!G106</f>
        <v xml:space="preserve">اداری </v>
      </c>
      <c r="H105" s="137" t="str">
        <f>'آبان 1400'!H106</f>
        <v>آذربایجان غربی</v>
      </c>
      <c r="I105" s="137" t="str">
        <f>'آبان 1400'!I106</f>
        <v>272-813-4197874-1</v>
      </c>
      <c r="J105" s="137" t="str">
        <f>'آبان 1400'!J106</f>
        <v>2741066396</v>
      </c>
      <c r="K105" s="137" t="str">
        <f>'آبان 1400'!K106</f>
        <v>0056860267</v>
      </c>
      <c r="L105" s="137" t="str">
        <f>'آبان 1400'!L106</f>
        <v>آذربایجان غربی</v>
      </c>
      <c r="M105" s="137" t="str">
        <f>'آبان 1400'!M106</f>
        <v>اداری-کارشناسی</v>
      </c>
      <c r="N105" s="121">
        <f>'آبان 1400'!N106</f>
        <v>0</v>
      </c>
      <c r="O105" s="120">
        <f>'آبان 1400'!O106</f>
        <v>0</v>
      </c>
      <c r="P105" s="122">
        <f>'آبان 1400'!P106</f>
        <v>0</v>
      </c>
      <c r="Q105" s="362">
        <f>'آبان 1400'!Q106</f>
        <v>30</v>
      </c>
      <c r="R105" s="362">
        <f>'آبان 1400'!R106</f>
        <v>50</v>
      </c>
      <c r="S105" s="362">
        <f>'آبان 1400'!S106</f>
        <v>0</v>
      </c>
      <c r="T105" s="362">
        <f>'آبان 1400'!T106</f>
        <v>0</v>
      </c>
      <c r="U105" s="138">
        <f>'آبان 1400'!U106</f>
        <v>1</v>
      </c>
      <c r="V105" s="121">
        <f>'آبان 1400'!W106</f>
        <v>0</v>
      </c>
      <c r="W105" s="122">
        <f>'آبان 1400'!X106</f>
        <v>0</v>
      </c>
      <c r="X105" s="370">
        <f>'آبان 1400'!Y106</f>
        <v>0</v>
      </c>
      <c r="Y105" s="370">
        <f>'آبان 1400'!Z106</f>
        <v>0</v>
      </c>
      <c r="Z105" s="139">
        <f>'آبان 1400'!AA106</f>
        <v>1477052</v>
      </c>
      <c r="AA105" s="139">
        <f>'آبان 1400'!AB106</f>
        <v>0</v>
      </c>
      <c r="AB105" s="139">
        <f>'آبان 1400'!AC106</f>
        <v>1477052</v>
      </c>
      <c r="AC105" s="139">
        <f>'آبان 1400'!AD106</f>
        <v>4500000</v>
      </c>
      <c r="AD105" s="139">
        <f>'آبان 1400'!AE106</f>
        <v>6000000</v>
      </c>
      <c r="AE105" s="140">
        <f>'آبان 1400'!AF106</f>
        <v>281982.65454545454</v>
      </c>
      <c r="AF105" s="123">
        <f>'آبان 1400'!AG106</f>
        <v>44311560</v>
      </c>
      <c r="AG105" s="124">
        <f>'آبان 1400'!AH106</f>
        <v>0</v>
      </c>
      <c r="AH105" s="124">
        <f>'آبان 1400'!AI106</f>
        <v>14099132.727272727</v>
      </c>
      <c r="AI105" s="124">
        <f>'آبان 1400'!AJ106</f>
        <v>0</v>
      </c>
      <c r="AJ105" s="124">
        <f>'آبان 1400'!AK106</f>
        <v>4500000</v>
      </c>
      <c r="AK105" s="124">
        <f>'آبان 1400'!AL106</f>
        <v>6000000</v>
      </c>
      <c r="AL105" s="124">
        <f>'آبان 1400'!AM106</f>
        <v>0</v>
      </c>
      <c r="AM105" s="124">
        <f>'آبان 1400'!AN106</f>
        <v>0</v>
      </c>
      <c r="AN105" s="124">
        <f>'آبان 1400'!AO106</f>
        <v>1477052</v>
      </c>
      <c r="AO105" s="124">
        <f>'آبان 1400'!AP106</f>
        <v>3800000</v>
      </c>
      <c r="AP105" s="124">
        <f>'آبان 1400'!AQ106</f>
        <v>0</v>
      </c>
      <c r="AQ105" s="124">
        <f>'آبان 1400'!AR106</f>
        <v>0</v>
      </c>
      <c r="AR105" s="124">
        <f>'آبان 1400'!AS106</f>
        <v>0</v>
      </c>
      <c r="AS105" s="379">
        <f>'آبان 1400'!AT106</f>
        <v>0</v>
      </c>
      <c r="AT105" s="372">
        <f t="shared" si="56"/>
        <v>74187744.727272719</v>
      </c>
      <c r="AU105" s="174">
        <f>'آبان 1400'!AV106</f>
        <v>53320944.236363627</v>
      </c>
      <c r="AV105" s="142">
        <f>'آبان 1400'!AW106</f>
        <v>72710692.727272719</v>
      </c>
      <c r="AW105" s="143">
        <f t="shared" si="57"/>
        <v>5089748.4909090912</v>
      </c>
      <c r="AX105" s="76">
        <f t="shared" si="58"/>
        <v>1332094.4236363629</v>
      </c>
      <c r="AY105" s="143">
        <f>'آبان 1400'!AZ106</f>
        <v>0</v>
      </c>
      <c r="AZ105" s="143">
        <f>'آبان 1400'!BA106</f>
        <v>0</v>
      </c>
      <c r="BA105" s="143">
        <f>'آبان 1400'!BB106</f>
        <v>0</v>
      </c>
      <c r="BB105" s="143">
        <f>'آبان 1400'!BC106</f>
        <v>0</v>
      </c>
      <c r="BC105" s="143">
        <f>'آبان 1400'!BD106</f>
        <v>0</v>
      </c>
      <c r="BD105" s="143">
        <f>'آبان 1400'!BE106</f>
        <v>0</v>
      </c>
      <c r="BE105" s="143">
        <f>'آبان 1400'!BF106</f>
        <v>0</v>
      </c>
      <c r="BF105" s="144">
        <f t="shared" si="59"/>
        <v>6421842.9145454541</v>
      </c>
      <c r="BG105" s="141">
        <f t="shared" si="60"/>
        <v>67765901</v>
      </c>
      <c r="BH105" s="145">
        <f t="shared" si="61"/>
        <v>74187744.727272719</v>
      </c>
      <c r="BI105" s="410">
        <f t="shared" si="53"/>
        <v>6638737.5</v>
      </c>
      <c r="BJ105" s="146">
        <f t="shared" si="62"/>
        <v>3692630</v>
      </c>
      <c r="BK105" s="146">
        <f t="shared" si="63"/>
        <v>1107789</v>
      </c>
      <c r="BL105" s="147">
        <f t="shared" si="64"/>
        <v>1120000</v>
      </c>
      <c r="BM105" s="383">
        <v>0</v>
      </c>
      <c r="BN105" s="148">
        <f t="shared" si="65"/>
        <v>86746901.227272719</v>
      </c>
      <c r="BO105" s="149">
        <f t="shared" si="66"/>
        <v>72710692.727272719</v>
      </c>
      <c r="BP105" s="150">
        <f t="shared" si="67"/>
        <v>16723459.327272726</v>
      </c>
      <c r="BQ105" s="151">
        <f t="shared" si="68"/>
        <v>103470360.55454545</v>
      </c>
      <c r="BR105" s="152">
        <f t="shared" si="69"/>
        <v>100800</v>
      </c>
      <c r="BS105" s="148">
        <f t="shared" si="70"/>
        <v>103571160.55454545</v>
      </c>
      <c r="BT105" s="136">
        <v>0</v>
      </c>
      <c r="BU105" s="149">
        <f t="shared" si="71"/>
        <v>8674690.122727273</v>
      </c>
      <c r="BV105" s="153">
        <f t="shared" si="72"/>
        <v>4337345.0613636365</v>
      </c>
      <c r="BW105" s="134">
        <f t="shared" si="73"/>
        <v>90559125.370454535</v>
      </c>
      <c r="BX105" s="148">
        <f t="shared" si="74"/>
        <v>11439156.5</v>
      </c>
      <c r="BY105" s="135">
        <f t="shared" si="75"/>
        <v>79119968.870454535</v>
      </c>
      <c r="CD105" s="400">
        <f>'آبان 1400'!AU106</f>
        <v>74187744.727272719</v>
      </c>
      <c r="CE105" s="401">
        <f>'آبان 1400'!AV106</f>
        <v>53320944.236363627</v>
      </c>
      <c r="CF105" s="401">
        <f>'آبان 1400'!AW106</f>
        <v>72710692.727272719</v>
      </c>
      <c r="CG105" s="401">
        <f>'آبان 1400'!AX106</f>
        <v>5089748.4909090912</v>
      </c>
      <c r="CH105" s="401">
        <f>'آبان 1400'!AY106</f>
        <v>1332094.4236363629</v>
      </c>
      <c r="CI105" s="401">
        <f>'آبان 1400'!AZ106</f>
        <v>0</v>
      </c>
      <c r="CJ105" s="401">
        <f>'آبان 1400'!BA106</f>
        <v>0</v>
      </c>
      <c r="CK105" s="401">
        <f>'آبان 1400'!BB106</f>
        <v>0</v>
      </c>
      <c r="CL105" s="401">
        <f>'آبان 1400'!BC106</f>
        <v>0</v>
      </c>
      <c r="CM105" s="401">
        <f>'آبان 1400'!BD106</f>
        <v>0</v>
      </c>
      <c r="CN105" s="401">
        <f>'آبان 1400'!BE106</f>
        <v>0</v>
      </c>
      <c r="CO105" s="401">
        <f>'آبان 1400'!BF106</f>
        <v>0</v>
      </c>
      <c r="CP105" s="401">
        <f>'آبان 1400'!BG106</f>
        <v>6421842.9145454541</v>
      </c>
      <c r="CQ105" s="401">
        <f>'آبان 1400'!BH106</f>
        <v>67765901</v>
      </c>
      <c r="CR105" s="401">
        <f t="shared" si="76"/>
        <v>74187744.727272719</v>
      </c>
      <c r="CS105" s="411">
        <f t="shared" si="54"/>
        <v>6638737.5</v>
      </c>
      <c r="CT105" s="400">
        <f t="shared" si="77"/>
        <v>3692630</v>
      </c>
      <c r="CU105" s="401">
        <f t="shared" si="78"/>
        <v>1107789</v>
      </c>
      <c r="CV105" s="401">
        <f t="shared" si="79"/>
        <v>1120000</v>
      </c>
      <c r="CW105" s="56">
        <v>0</v>
      </c>
      <c r="CX105" s="401">
        <f t="shared" si="80"/>
        <v>86746901.227272719</v>
      </c>
      <c r="CY105" s="401">
        <f t="shared" si="81"/>
        <v>72710692.727272719</v>
      </c>
      <c r="CZ105" s="401">
        <f t="shared" si="82"/>
        <v>16723459.327272726</v>
      </c>
      <c r="DA105" s="401">
        <f t="shared" si="83"/>
        <v>103470360.55454545</v>
      </c>
      <c r="DB105" s="401">
        <f t="shared" si="84"/>
        <v>100800</v>
      </c>
      <c r="DC105" s="401">
        <f t="shared" si="85"/>
        <v>103571160.55454545</v>
      </c>
      <c r="DD105" s="406">
        <v>0</v>
      </c>
      <c r="DE105" s="401">
        <f t="shared" si="86"/>
        <v>8674690.122727273</v>
      </c>
      <c r="DF105" s="401">
        <f t="shared" si="87"/>
        <v>4337345.0613636365</v>
      </c>
      <c r="DG105" s="401">
        <f t="shared" si="88"/>
        <v>90559125.370454535</v>
      </c>
      <c r="DH105" s="401">
        <f t="shared" si="89"/>
        <v>11439156.5</v>
      </c>
      <c r="DI105" s="401">
        <f t="shared" si="90"/>
        <v>79119968.870454535</v>
      </c>
      <c r="DJ105" s="401">
        <f t="shared" si="91"/>
        <v>0</v>
      </c>
      <c r="DL105" s="409">
        <f t="shared" si="92"/>
        <v>6638737.5</v>
      </c>
      <c r="DM105" s="409">
        <f t="shared" si="93"/>
        <v>0</v>
      </c>
    </row>
    <row r="106" spans="1:117" s="56" customFormat="1" ht="21" x14ac:dyDescent="0.2">
      <c r="A106" s="192">
        <f t="shared" si="55"/>
        <v>2655495</v>
      </c>
      <c r="B106" s="137">
        <f>'آبان 1400'!B107</f>
        <v>101</v>
      </c>
      <c r="C106" s="137">
        <f>'آبان 1400'!C107</f>
        <v>107</v>
      </c>
      <c r="D106" s="137">
        <f>'آبان 1400'!D107</f>
        <v>13205</v>
      </c>
      <c r="E106" s="137" t="str">
        <f>'آبان 1400'!E107</f>
        <v>صارم</v>
      </c>
      <c r="F106" s="137" t="str">
        <f>'آبان 1400'!F107</f>
        <v>دیده بان</v>
      </c>
      <c r="G106" s="137" t="str">
        <f>'آبان 1400'!G107</f>
        <v xml:space="preserve">اداری </v>
      </c>
      <c r="H106" s="137" t="str">
        <f>'آبان 1400'!H107</f>
        <v>آذربایجان غربی</v>
      </c>
      <c r="I106" s="137" t="str">
        <f>'آبان 1400'!I107</f>
        <v>272-813-91460295-1</v>
      </c>
      <c r="J106" s="137" t="str">
        <f>'آبان 1400'!J107</f>
        <v>2860073361</v>
      </c>
      <c r="K106" s="137" t="str">
        <f>'آبان 1400'!K107</f>
        <v>0045062069</v>
      </c>
      <c r="L106" s="137" t="str">
        <f>'آبان 1400'!L107</f>
        <v>آذربایجان غربی</v>
      </c>
      <c r="M106" s="137" t="str">
        <f>'آبان 1400'!M107</f>
        <v>اداری-کارشناسی ارشد</v>
      </c>
      <c r="N106" s="121">
        <f>'آبان 1400'!N107</f>
        <v>0</v>
      </c>
      <c r="O106" s="120">
        <f>'آبان 1400'!O107</f>
        <v>0</v>
      </c>
      <c r="P106" s="122">
        <f>'آبان 1400'!P107</f>
        <v>0</v>
      </c>
      <c r="Q106" s="362">
        <f>'آبان 1400'!Q107</f>
        <v>30</v>
      </c>
      <c r="R106" s="362">
        <f>'آبان 1400'!R107</f>
        <v>21</v>
      </c>
      <c r="S106" s="362">
        <f>'آبان 1400'!S107</f>
        <v>0</v>
      </c>
      <c r="T106" s="362">
        <f>'آبان 1400'!T107</f>
        <v>0</v>
      </c>
      <c r="U106" s="138">
        <f>'آبان 1400'!U107</f>
        <v>0</v>
      </c>
      <c r="V106" s="121">
        <f>'آبان 1400'!W107</f>
        <v>0</v>
      </c>
      <c r="W106" s="122">
        <f>'آبان 1400'!X107</f>
        <v>0</v>
      </c>
      <c r="X106" s="370">
        <f>'آبان 1400'!Y107</f>
        <v>0</v>
      </c>
      <c r="Y106" s="370">
        <f>'آبان 1400'!Z107</f>
        <v>0</v>
      </c>
      <c r="Z106" s="139">
        <f>'آبان 1400'!AA107</f>
        <v>1642901</v>
      </c>
      <c r="AA106" s="139">
        <f>'آبان 1400'!AB107</f>
        <v>0</v>
      </c>
      <c r="AB106" s="139">
        <f>'آبان 1400'!AC107</f>
        <v>1642901</v>
      </c>
      <c r="AC106" s="139">
        <f>'آبان 1400'!AD107</f>
        <v>4500000</v>
      </c>
      <c r="AD106" s="139">
        <f>'آبان 1400'!AE107</f>
        <v>6000000</v>
      </c>
      <c r="AE106" s="140">
        <f>'آبان 1400'!AF107</f>
        <v>313644.73636363639</v>
      </c>
      <c r="AF106" s="123">
        <f>'آبان 1400'!AG107</f>
        <v>49287030</v>
      </c>
      <c r="AG106" s="124">
        <f>'آبان 1400'!AH107</f>
        <v>0</v>
      </c>
      <c r="AH106" s="124">
        <f>'آبان 1400'!AI107</f>
        <v>6586539.4636363639</v>
      </c>
      <c r="AI106" s="124">
        <f>'آبان 1400'!AJ107</f>
        <v>0</v>
      </c>
      <c r="AJ106" s="124">
        <f>'آبان 1400'!AK107</f>
        <v>4500000</v>
      </c>
      <c r="AK106" s="124">
        <f>'آبان 1400'!AL107</f>
        <v>6000000</v>
      </c>
      <c r="AL106" s="124">
        <f>'آبان 1400'!AM107</f>
        <v>0</v>
      </c>
      <c r="AM106" s="124">
        <f>'آبان 1400'!AN107</f>
        <v>0</v>
      </c>
      <c r="AN106" s="124">
        <f>'آبان 1400'!AO107</f>
        <v>0</v>
      </c>
      <c r="AO106" s="124">
        <f>'آبان 1400'!AP107</f>
        <v>3800000</v>
      </c>
      <c r="AP106" s="124">
        <f>'آبان 1400'!AQ107</f>
        <v>0</v>
      </c>
      <c r="AQ106" s="124">
        <f>'آبان 1400'!AR107</f>
        <v>0</v>
      </c>
      <c r="AR106" s="124">
        <f>'آبان 1400'!AS107</f>
        <v>0</v>
      </c>
      <c r="AS106" s="379">
        <f>'آبان 1400'!AT107</f>
        <v>0</v>
      </c>
      <c r="AT106" s="372">
        <f t="shared" si="56"/>
        <v>70173569.463636369</v>
      </c>
      <c r="AU106" s="174">
        <f>'آبان 1400'!AV107</f>
        <v>50961419.60118182</v>
      </c>
      <c r="AV106" s="142">
        <f>'آبان 1400'!AW107</f>
        <v>70173569.463636369</v>
      </c>
      <c r="AW106" s="143">
        <f t="shared" si="57"/>
        <v>4912149.8624545466</v>
      </c>
      <c r="AX106" s="76">
        <f t="shared" si="58"/>
        <v>1096141.960118182</v>
      </c>
      <c r="AY106" s="143">
        <f>'آبان 1400'!AZ107</f>
        <v>0</v>
      </c>
      <c r="AZ106" s="143">
        <f>'آبان 1400'!BA107</f>
        <v>0</v>
      </c>
      <c r="BA106" s="143">
        <f>'آبان 1400'!BB107</f>
        <v>0</v>
      </c>
      <c r="BB106" s="143">
        <f>'آبان 1400'!BC107</f>
        <v>0</v>
      </c>
      <c r="BC106" s="143">
        <f>'آبان 1400'!BD107</f>
        <v>0</v>
      </c>
      <c r="BD106" s="143">
        <f>'آبان 1400'!BE107</f>
        <v>0</v>
      </c>
      <c r="BE106" s="143">
        <f>'آبان 1400'!BF107</f>
        <v>0</v>
      </c>
      <c r="BF106" s="144">
        <f t="shared" si="59"/>
        <v>6008291.8225727286</v>
      </c>
      <c r="BG106" s="141">
        <f t="shared" si="60"/>
        <v>64165277</v>
      </c>
      <c r="BH106" s="145">
        <f t="shared" si="61"/>
        <v>70173569.463636369</v>
      </c>
      <c r="BI106" s="410">
        <f t="shared" si="53"/>
        <v>6638737.5</v>
      </c>
      <c r="BJ106" s="146">
        <f t="shared" si="62"/>
        <v>4107252.4999999995</v>
      </c>
      <c r="BK106" s="146">
        <f t="shared" si="63"/>
        <v>1232175.75</v>
      </c>
      <c r="BL106" s="147">
        <f t="shared" si="64"/>
        <v>1120000</v>
      </c>
      <c r="BM106" s="383">
        <v>0</v>
      </c>
      <c r="BN106" s="148">
        <f t="shared" si="65"/>
        <v>83271735.213636369</v>
      </c>
      <c r="BO106" s="149">
        <f t="shared" si="66"/>
        <v>70173569.463636369</v>
      </c>
      <c r="BP106" s="150">
        <f t="shared" si="67"/>
        <v>16139920.976636365</v>
      </c>
      <c r="BQ106" s="151">
        <f t="shared" si="68"/>
        <v>99411656.190272734</v>
      </c>
      <c r="BR106" s="152">
        <f t="shared" si="69"/>
        <v>100800</v>
      </c>
      <c r="BS106" s="148">
        <f t="shared" si="70"/>
        <v>99512456.190272734</v>
      </c>
      <c r="BT106" s="136">
        <v>0</v>
      </c>
      <c r="BU106" s="149">
        <f t="shared" si="71"/>
        <v>8327173.5213636374</v>
      </c>
      <c r="BV106" s="153">
        <f t="shared" si="72"/>
        <v>4163586.7606818187</v>
      </c>
      <c r="BW106" s="134">
        <f t="shared" si="73"/>
        <v>87021695.90822728</v>
      </c>
      <c r="BX106" s="148">
        <f t="shared" si="74"/>
        <v>11978165.75</v>
      </c>
      <c r="BY106" s="135">
        <f t="shared" si="75"/>
        <v>75043530.15822728</v>
      </c>
      <c r="CD106" s="400">
        <f>'آبان 1400'!AU107</f>
        <v>70173569.463636369</v>
      </c>
      <c r="CE106" s="401">
        <f>'آبان 1400'!AV107</f>
        <v>50961419.60118182</v>
      </c>
      <c r="CF106" s="401">
        <f>'آبان 1400'!AW107</f>
        <v>70173569.463636369</v>
      </c>
      <c r="CG106" s="401">
        <f>'آبان 1400'!AX107</f>
        <v>4912149.8624545466</v>
      </c>
      <c r="CH106" s="401">
        <f>'آبان 1400'!AY107</f>
        <v>1096141.960118182</v>
      </c>
      <c r="CI106" s="401">
        <f>'آبان 1400'!AZ107</f>
        <v>0</v>
      </c>
      <c r="CJ106" s="401">
        <f>'آبان 1400'!BA107</f>
        <v>0</v>
      </c>
      <c r="CK106" s="401">
        <f>'آبان 1400'!BB107</f>
        <v>0</v>
      </c>
      <c r="CL106" s="401">
        <f>'آبان 1400'!BC107</f>
        <v>0</v>
      </c>
      <c r="CM106" s="401">
        <f>'آبان 1400'!BD107</f>
        <v>0</v>
      </c>
      <c r="CN106" s="401">
        <f>'آبان 1400'!BE107</f>
        <v>0</v>
      </c>
      <c r="CO106" s="401">
        <f>'آبان 1400'!BF107</f>
        <v>0</v>
      </c>
      <c r="CP106" s="401">
        <f>'آبان 1400'!BG107</f>
        <v>6008291.8225727286</v>
      </c>
      <c r="CQ106" s="401">
        <f>'آبان 1400'!BH107</f>
        <v>64165277</v>
      </c>
      <c r="CR106" s="401">
        <f t="shared" si="76"/>
        <v>70173569.463636369</v>
      </c>
      <c r="CS106" s="411">
        <f t="shared" si="54"/>
        <v>6638737.5</v>
      </c>
      <c r="CT106" s="400">
        <f t="shared" si="77"/>
        <v>4107252.4999999995</v>
      </c>
      <c r="CU106" s="401">
        <f t="shared" si="78"/>
        <v>1232175.75</v>
      </c>
      <c r="CV106" s="401">
        <f t="shared" si="79"/>
        <v>1120000</v>
      </c>
      <c r="CW106" s="56">
        <v>0</v>
      </c>
      <c r="CX106" s="401">
        <f t="shared" si="80"/>
        <v>83271735.213636369</v>
      </c>
      <c r="CY106" s="401">
        <f t="shared" si="81"/>
        <v>70173569.463636369</v>
      </c>
      <c r="CZ106" s="401">
        <f t="shared" si="82"/>
        <v>16139920.976636365</v>
      </c>
      <c r="DA106" s="401">
        <f t="shared" si="83"/>
        <v>99411656.190272734</v>
      </c>
      <c r="DB106" s="401">
        <f t="shared" si="84"/>
        <v>100800</v>
      </c>
      <c r="DC106" s="401">
        <f t="shared" si="85"/>
        <v>99512456.190272734</v>
      </c>
      <c r="DD106" s="406">
        <v>0</v>
      </c>
      <c r="DE106" s="401">
        <f t="shared" si="86"/>
        <v>8327173.5213636374</v>
      </c>
      <c r="DF106" s="401">
        <f t="shared" si="87"/>
        <v>4163586.7606818187</v>
      </c>
      <c r="DG106" s="401">
        <f t="shared" si="88"/>
        <v>87021695.90822728</v>
      </c>
      <c r="DH106" s="401">
        <f t="shared" si="89"/>
        <v>11978165.75</v>
      </c>
      <c r="DI106" s="401">
        <f t="shared" si="90"/>
        <v>75043530.15822728</v>
      </c>
      <c r="DJ106" s="401">
        <f t="shared" si="91"/>
        <v>0</v>
      </c>
      <c r="DL106" s="409">
        <f t="shared" si="92"/>
        <v>6638737.5</v>
      </c>
      <c r="DM106" s="409">
        <f t="shared" si="93"/>
        <v>0</v>
      </c>
    </row>
    <row r="107" spans="1:117" s="56" customFormat="1" ht="21" x14ac:dyDescent="0.2">
      <c r="A107" s="192">
        <f t="shared" si="55"/>
        <v>2655495</v>
      </c>
      <c r="B107" s="137">
        <f>'آبان 1400'!B108</f>
        <v>102</v>
      </c>
      <c r="C107" s="137">
        <f>'آبان 1400'!C108</f>
        <v>108</v>
      </c>
      <c r="D107" s="137">
        <f>'آبان 1400'!D108</f>
        <v>12831</v>
      </c>
      <c r="E107" s="137" t="str">
        <f>'آبان 1400'!E108</f>
        <v>هادي</v>
      </c>
      <c r="F107" s="137" t="str">
        <f>'آبان 1400'!F108</f>
        <v>اكبري</v>
      </c>
      <c r="G107" s="137" t="str">
        <f>'آبان 1400'!G108</f>
        <v xml:space="preserve">اداری </v>
      </c>
      <c r="H107" s="137" t="str">
        <f>'آبان 1400'!H108</f>
        <v>خراسان جنوبی</v>
      </c>
      <c r="I107" s="137" t="str">
        <f>'آبان 1400'!I108</f>
        <v>180-813-3610442-1</v>
      </c>
      <c r="J107" s="137" t="str">
        <f>'آبان 1400'!J108</f>
        <v>0889077861</v>
      </c>
      <c r="K107" s="137" t="str">
        <f>'آبان 1400'!K108</f>
        <v>0028087504</v>
      </c>
      <c r="L107" s="137" t="str">
        <f>'آبان 1400'!L108</f>
        <v>خراسان جنوبی</v>
      </c>
      <c r="M107" s="137" t="str">
        <f>'آبان 1400'!M108</f>
        <v>اداری-کارشناسی ارشد</v>
      </c>
      <c r="N107" s="121">
        <f>'آبان 1400'!N108</f>
        <v>0</v>
      </c>
      <c r="O107" s="120">
        <f>'آبان 1400'!O108</f>
        <v>0</v>
      </c>
      <c r="P107" s="122">
        <f>'آبان 1400'!P108</f>
        <v>0</v>
      </c>
      <c r="Q107" s="362">
        <f>'آبان 1400'!Q108</f>
        <v>30</v>
      </c>
      <c r="R107" s="362">
        <f>'آبان 1400'!R108</f>
        <v>13</v>
      </c>
      <c r="S107" s="362">
        <f>'آبان 1400'!S108</f>
        <v>0</v>
      </c>
      <c r="T107" s="362">
        <f>'آبان 1400'!T108</f>
        <v>0</v>
      </c>
      <c r="U107" s="138">
        <f>'آبان 1400'!U108</f>
        <v>0</v>
      </c>
      <c r="V107" s="121">
        <f>'آبان 1400'!W108</f>
        <v>0</v>
      </c>
      <c r="W107" s="122">
        <f>'آبان 1400'!X108</f>
        <v>0</v>
      </c>
      <c r="X107" s="370">
        <f>'آبان 1400'!Y108</f>
        <v>2</v>
      </c>
      <c r="Y107" s="370">
        <f>'آبان 1400'!Z108</f>
        <v>2</v>
      </c>
      <c r="Z107" s="139">
        <f>'آبان 1400'!AA108</f>
        <v>1642901</v>
      </c>
      <c r="AA107" s="139">
        <f>'آبان 1400'!AB108</f>
        <v>46667</v>
      </c>
      <c r="AB107" s="139">
        <f>'آبان 1400'!AC108</f>
        <v>1689568</v>
      </c>
      <c r="AC107" s="139">
        <f>'آبان 1400'!AD108</f>
        <v>4500000</v>
      </c>
      <c r="AD107" s="139">
        <f>'آبان 1400'!AE108</f>
        <v>6000000</v>
      </c>
      <c r="AE107" s="140">
        <f>'آبان 1400'!AF108</f>
        <v>322553.89090909087</v>
      </c>
      <c r="AF107" s="123">
        <f>'آبان 1400'!AG108</f>
        <v>49287030</v>
      </c>
      <c r="AG107" s="124">
        <f>'آبان 1400'!AH108</f>
        <v>1400010</v>
      </c>
      <c r="AH107" s="124">
        <f>'آبان 1400'!AI108</f>
        <v>4193200.5818181811</v>
      </c>
      <c r="AI107" s="124">
        <f>'آبان 1400'!AJ108</f>
        <v>5310990</v>
      </c>
      <c r="AJ107" s="124">
        <f>'آبان 1400'!AK108</f>
        <v>4500000</v>
      </c>
      <c r="AK107" s="124">
        <f>'آبان 1400'!AL108</f>
        <v>6000000</v>
      </c>
      <c r="AL107" s="124">
        <f>'آبان 1400'!AM108</f>
        <v>0</v>
      </c>
      <c r="AM107" s="124">
        <f>'آبان 1400'!AN108</f>
        <v>0</v>
      </c>
      <c r="AN107" s="124">
        <f>'آبان 1400'!AO108</f>
        <v>0</v>
      </c>
      <c r="AO107" s="124">
        <f>'آبان 1400'!AP108</f>
        <v>4000000</v>
      </c>
      <c r="AP107" s="124">
        <f>'آبان 1400'!AQ108</f>
        <v>0</v>
      </c>
      <c r="AQ107" s="124">
        <f>'آبان 1400'!AR108</f>
        <v>0</v>
      </c>
      <c r="AR107" s="124">
        <f>'آبان 1400'!AS108</f>
        <v>0</v>
      </c>
      <c r="AS107" s="379">
        <f>'آبان 1400'!AT108</f>
        <v>0</v>
      </c>
      <c r="AT107" s="372">
        <f t="shared" si="56"/>
        <v>74691230.581818178</v>
      </c>
      <c r="AU107" s="174">
        <f>'آبان 1400'!AV108</f>
        <v>50023623.741090909</v>
      </c>
      <c r="AV107" s="142">
        <f>'آبان 1400'!AW108</f>
        <v>69380240.581818178</v>
      </c>
      <c r="AW107" s="143">
        <f t="shared" si="57"/>
        <v>4856616.8407272734</v>
      </c>
      <c r="AX107" s="76">
        <f t="shared" si="58"/>
        <v>1002362.3741090909</v>
      </c>
      <c r="AY107" s="143">
        <f>'آبان 1400'!AZ108</f>
        <v>0</v>
      </c>
      <c r="AZ107" s="143">
        <f>'آبان 1400'!BA108</f>
        <v>0</v>
      </c>
      <c r="BA107" s="143">
        <f>'آبان 1400'!BB108</f>
        <v>0</v>
      </c>
      <c r="BB107" s="143">
        <f>'آبان 1400'!BC108</f>
        <v>0</v>
      </c>
      <c r="BC107" s="143">
        <f>'آبان 1400'!BD108</f>
        <v>0</v>
      </c>
      <c r="BD107" s="143">
        <f>'آبان 1400'!BE108</f>
        <v>0</v>
      </c>
      <c r="BE107" s="143">
        <f>'آبان 1400'!BF108</f>
        <v>0</v>
      </c>
      <c r="BF107" s="144">
        <f t="shared" si="59"/>
        <v>5858979.2148363646</v>
      </c>
      <c r="BG107" s="141">
        <f t="shared" si="60"/>
        <v>68832251</v>
      </c>
      <c r="BH107" s="145">
        <f t="shared" si="61"/>
        <v>74691230.581818178</v>
      </c>
      <c r="BI107" s="410">
        <f t="shared" si="53"/>
        <v>6638737.5</v>
      </c>
      <c r="BJ107" s="146">
        <f t="shared" si="62"/>
        <v>4223920</v>
      </c>
      <c r="BK107" s="146">
        <f t="shared" si="63"/>
        <v>1267176</v>
      </c>
      <c r="BL107" s="147">
        <f t="shared" si="64"/>
        <v>1120000</v>
      </c>
      <c r="BM107" s="383">
        <v>0</v>
      </c>
      <c r="BN107" s="148">
        <f t="shared" si="65"/>
        <v>87941064.081818178</v>
      </c>
      <c r="BO107" s="149">
        <f t="shared" si="66"/>
        <v>69380240.581818178</v>
      </c>
      <c r="BP107" s="150">
        <f t="shared" si="67"/>
        <v>15957455.333818182</v>
      </c>
      <c r="BQ107" s="151">
        <f t="shared" si="68"/>
        <v>103898519.41563636</v>
      </c>
      <c r="BR107" s="152">
        <f t="shared" si="69"/>
        <v>100800</v>
      </c>
      <c r="BS107" s="148">
        <f t="shared" si="70"/>
        <v>103999319.41563636</v>
      </c>
      <c r="BT107" s="136">
        <v>0</v>
      </c>
      <c r="BU107" s="149">
        <f t="shared" si="71"/>
        <v>8794106.4081818182</v>
      </c>
      <c r="BV107" s="153">
        <f t="shared" si="72"/>
        <v>4397053.2040909091</v>
      </c>
      <c r="BW107" s="134">
        <f t="shared" si="73"/>
        <v>90808159.803363636</v>
      </c>
      <c r="BX107" s="148">
        <f t="shared" si="74"/>
        <v>12129833.5</v>
      </c>
      <c r="BY107" s="135">
        <f t="shared" si="75"/>
        <v>78678326.303363636</v>
      </c>
      <c r="CD107" s="400">
        <f>'آبان 1400'!AU108</f>
        <v>74691230.581818178</v>
      </c>
      <c r="CE107" s="401">
        <f>'آبان 1400'!AV108</f>
        <v>50023623.741090909</v>
      </c>
      <c r="CF107" s="401">
        <f>'آبان 1400'!AW108</f>
        <v>69380240.581818178</v>
      </c>
      <c r="CG107" s="401">
        <f>'آبان 1400'!AX108</f>
        <v>4856616.8407272734</v>
      </c>
      <c r="CH107" s="401">
        <f>'آبان 1400'!AY108</f>
        <v>1002362.3741090909</v>
      </c>
      <c r="CI107" s="401">
        <f>'آبان 1400'!AZ108</f>
        <v>0</v>
      </c>
      <c r="CJ107" s="401">
        <f>'آبان 1400'!BA108</f>
        <v>0</v>
      </c>
      <c r="CK107" s="401">
        <f>'آبان 1400'!BB108</f>
        <v>0</v>
      </c>
      <c r="CL107" s="401">
        <f>'آبان 1400'!BC108</f>
        <v>0</v>
      </c>
      <c r="CM107" s="401">
        <f>'آبان 1400'!BD108</f>
        <v>0</v>
      </c>
      <c r="CN107" s="401">
        <f>'آبان 1400'!BE108</f>
        <v>0</v>
      </c>
      <c r="CO107" s="401">
        <f>'آبان 1400'!BF108</f>
        <v>0</v>
      </c>
      <c r="CP107" s="401">
        <f>'آبان 1400'!BG108</f>
        <v>5858979.2148363646</v>
      </c>
      <c r="CQ107" s="401">
        <f>'آبان 1400'!BH108</f>
        <v>68832251</v>
      </c>
      <c r="CR107" s="401">
        <f t="shared" si="76"/>
        <v>74691230.581818178</v>
      </c>
      <c r="CS107" s="411">
        <f t="shared" si="54"/>
        <v>6638737.5</v>
      </c>
      <c r="CT107" s="400">
        <f t="shared" si="77"/>
        <v>4223920</v>
      </c>
      <c r="CU107" s="401">
        <f t="shared" si="78"/>
        <v>1267176</v>
      </c>
      <c r="CV107" s="401">
        <f t="shared" si="79"/>
        <v>1120000</v>
      </c>
      <c r="CW107" s="56">
        <v>0</v>
      </c>
      <c r="CX107" s="401">
        <f t="shared" si="80"/>
        <v>87941064.081818178</v>
      </c>
      <c r="CY107" s="401">
        <f t="shared" si="81"/>
        <v>69380240.581818178</v>
      </c>
      <c r="CZ107" s="401">
        <f t="shared" si="82"/>
        <v>15957455.333818182</v>
      </c>
      <c r="DA107" s="401">
        <f t="shared" si="83"/>
        <v>103898519.41563636</v>
      </c>
      <c r="DB107" s="401">
        <f t="shared" si="84"/>
        <v>100800</v>
      </c>
      <c r="DC107" s="401">
        <f t="shared" si="85"/>
        <v>103999319.41563636</v>
      </c>
      <c r="DD107" s="406">
        <v>0</v>
      </c>
      <c r="DE107" s="401">
        <f t="shared" si="86"/>
        <v>8794106.4081818182</v>
      </c>
      <c r="DF107" s="401">
        <f t="shared" si="87"/>
        <v>4397053.2040909091</v>
      </c>
      <c r="DG107" s="401">
        <f t="shared" si="88"/>
        <v>90808159.803363636</v>
      </c>
      <c r="DH107" s="401">
        <f t="shared" si="89"/>
        <v>12129833.5</v>
      </c>
      <c r="DI107" s="401">
        <f t="shared" si="90"/>
        <v>78678326.303363636</v>
      </c>
      <c r="DJ107" s="401">
        <f t="shared" si="91"/>
        <v>0</v>
      </c>
      <c r="DL107" s="409">
        <f t="shared" si="92"/>
        <v>6638737.5</v>
      </c>
      <c r="DM107" s="409">
        <f t="shared" si="93"/>
        <v>0</v>
      </c>
    </row>
    <row r="108" spans="1:117" s="56" customFormat="1" ht="21" x14ac:dyDescent="0.2">
      <c r="A108" s="192">
        <f t="shared" si="55"/>
        <v>2655495</v>
      </c>
      <c r="B108" s="137">
        <f>'آبان 1400'!B109</f>
        <v>103</v>
      </c>
      <c r="C108" s="137">
        <f>'آبان 1400'!C109</f>
        <v>109</v>
      </c>
      <c r="D108" s="137">
        <f>'آبان 1400'!D109</f>
        <v>12838</v>
      </c>
      <c r="E108" s="137" t="str">
        <f>'آبان 1400'!E109</f>
        <v>محمود</v>
      </c>
      <c r="F108" s="137" t="str">
        <f>'آبان 1400'!F109</f>
        <v>حسن خوئی</v>
      </c>
      <c r="G108" s="137" t="str">
        <f>'آبان 1400'!G109</f>
        <v xml:space="preserve">اداری </v>
      </c>
      <c r="H108" s="137" t="str">
        <f>'آبان 1400'!H109</f>
        <v>خراسان جنوبی</v>
      </c>
      <c r="I108" s="137" t="str">
        <f>'آبان 1400'!I109</f>
        <v>180-12-4730836-1</v>
      </c>
      <c r="J108" s="137" t="str">
        <f>'آبان 1400'!J109</f>
        <v>0653305400</v>
      </c>
      <c r="K108" s="137" t="str">
        <f>'آبان 1400'!K109</f>
        <v>0068983489</v>
      </c>
      <c r="L108" s="137" t="str">
        <f>'آبان 1400'!L109</f>
        <v>خراسان جنوبی</v>
      </c>
      <c r="M108" s="137" t="str">
        <f>'آبان 1400'!M109</f>
        <v>اداری-کارشناسی</v>
      </c>
      <c r="N108" s="121">
        <f>'آبان 1400'!N109</f>
        <v>0</v>
      </c>
      <c r="O108" s="120">
        <f>'آبان 1400'!O109</f>
        <v>0</v>
      </c>
      <c r="P108" s="122">
        <f>'آبان 1400'!P109</f>
        <v>0</v>
      </c>
      <c r="Q108" s="362">
        <f>'آبان 1400'!Q109</f>
        <v>30</v>
      </c>
      <c r="R108" s="362">
        <f>'آبان 1400'!R109</f>
        <v>13</v>
      </c>
      <c r="S108" s="362">
        <f>'آبان 1400'!S109</f>
        <v>0</v>
      </c>
      <c r="T108" s="362">
        <f>'آبان 1400'!T109</f>
        <v>0</v>
      </c>
      <c r="U108" s="138">
        <f>'آبان 1400'!U109</f>
        <v>0</v>
      </c>
      <c r="V108" s="121">
        <f>'آبان 1400'!W109</f>
        <v>0</v>
      </c>
      <c r="W108" s="122">
        <f>'آبان 1400'!X109</f>
        <v>0</v>
      </c>
      <c r="X108" s="370">
        <f>'آبان 1400'!Y109</f>
        <v>0</v>
      </c>
      <c r="Y108" s="370">
        <f>'آبان 1400'!Z109</f>
        <v>0</v>
      </c>
      <c r="Z108" s="139">
        <f>'آبان 1400'!AA109</f>
        <v>1477052</v>
      </c>
      <c r="AA108" s="139">
        <f>'آبان 1400'!AB109</f>
        <v>46667</v>
      </c>
      <c r="AB108" s="139">
        <f>'آبان 1400'!AC109</f>
        <v>1523719</v>
      </c>
      <c r="AC108" s="139">
        <f>'آبان 1400'!AD109</f>
        <v>4500000</v>
      </c>
      <c r="AD108" s="139">
        <f>'آبان 1400'!AE109</f>
        <v>6000000</v>
      </c>
      <c r="AE108" s="140">
        <f>'آبان 1400'!AF109</f>
        <v>290891.80909090908</v>
      </c>
      <c r="AF108" s="123">
        <f>'آبان 1400'!AG109</f>
        <v>44311560</v>
      </c>
      <c r="AG108" s="124">
        <f>'آبان 1400'!AH109</f>
        <v>1400010</v>
      </c>
      <c r="AH108" s="124">
        <f>'آبان 1400'!AI109</f>
        <v>3781593.5181818181</v>
      </c>
      <c r="AI108" s="124">
        <f>'آبان 1400'!AJ109</f>
        <v>0</v>
      </c>
      <c r="AJ108" s="124">
        <f>'آبان 1400'!AK109</f>
        <v>4500000</v>
      </c>
      <c r="AK108" s="124">
        <f>'آبان 1400'!AL109</f>
        <v>6000000</v>
      </c>
      <c r="AL108" s="124">
        <f>'آبان 1400'!AM109</f>
        <v>0</v>
      </c>
      <c r="AM108" s="124">
        <f>'آبان 1400'!AN109</f>
        <v>0</v>
      </c>
      <c r="AN108" s="124">
        <f>'آبان 1400'!AO109</f>
        <v>0</v>
      </c>
      <c r="AO108" s="124">
        <f>'آبان 1400'!AP109</f>
        <v>3600000</v>
      </c>
      <c r="AP108" s="124">
        <f>'آبان 1400'!AQ109</f>
        <v>0</v>
      </c>
      <c r="AQ108" s="124">
        <f>'آبان 1400'!AR109</f>
        <v>0</v>
      </c>
      <c r="AR108" s="124">
        <f>'آبان 1400'!AS109</f>
        <v>0</v>
      </c>
      <c r="AS108" s="379">
        <f>'آبان 1400'!AT109</f>
        <v>0</v>
      </c>
      <c r="AT108" s="372">
        <f t="shared" si="56"/>
        <v>63593163.518181816</v>
      </c>
      <c r="AU108" s="174">
        <f>'آبان 1400'!AV109</f>
        <v>45041642.071909085</v>
      </c>
      <c r="AV108" s="142">
        <f>'آبان 1400'!AW109</f>
        <v>63593163.518181816</v>
      </c>
      <c r="AW108" s="143">
        <f t="shared" si="57"/>
        <v>4451521.4462727271</v>
      </c>
      <c r="AX108" s="76">
        <f t="shared" si="58"/>
        <v>504164.20719090849</v>
      </c>
      <c r="AY108" s="143">
        <f>'آبان 1400'!AZ109</f>
        <v>0</v>
      </c>
      <c r="AZ108" s="143">
        <f>'آبان 1400'!BA109</f>
        <v>0</v>
      </c>
      <c r="BA108" s="143">
        <f>'آبان 1400'!BB109</f>
        <v>0</v>
      </c>
      <c r="BB108" s="143">
        <f>'آبان 1400'!BC109</f>
        <v>0</v>
      </c>
      <c r="BC108" s="143">
        <f>'آبان 1400'!BD109</f>
        <v>0</v>
      </c>
      <c r="BD108" s="143">
        <f>'آبان 1400'!BE109</f>
        <v>0</v>
      </c>
      <c r="BE108" s="143">
        <f>'آبان 1400'!BF109</f>
        <v>0</v>
      </c>
      <c r="BF108" s="144">
        <f t="shared" si="59"/>
        <v>4955685.6534636356</v>
      </c>
      <c r="BG108" s="141">
        <f t="shared" si="60"/>
        <v>58637477</v>
      </c>
      <c r="BH108" s="145">
        <f t="shared" si="61"/>
        <v>63593163.518181816</v>
      </c>
      <c r="BI108" s="410">
        <f t="shared" si="53"/>
        <v>6638737.5</v>
      </c>
      <c r="BJ108" s="146">
        <f t="shared" si="62"/>
        <v>3809297.5</v>
      </c>
      <c r="BK108" s="146">
        <f t="shared" si="63"/>
        <v>1142789.25</v>
      </c>
      <c r="BL108" s="147">
        <f t="shared" si="64"/>
        <v>1120000</v>
      </c>
      <c r="BM108" s="383">
        <v>0</v>
      </c>
      <c r="BN108" s="148">
        <f t="shared" si="65"/>
        <v>76303987.768181816</v>
      </c>
      <c r="BO108" s="149">
        <f t="shared" si="66"/>
        <v>63593163.518181816</v>
      </c>
      <c r="BP108" s="150">
        <f t="shared" si="67"/>
        <v>14626427.609181818</v>
      </c>
      <c r="BQ108" s="151">
        <f t="shared" si="68"/>
        <v>90930415.377363637</v>
      </c>
      <c r="BR108" s="152">
        <f t="shared" si="69"/>
        <v>100800</v>
      </c>
      <c r="BS108" s="148">
        <f t="shared" si="70"/>
        <v>91031215.377363637</v>
      </c>
      <c r="BT108" s="136">
        <v>0</v>
      </c>
      <c r="BU108" s="149">
        <f t="shared" si="71"/>
        <v>7630398.7768181823</v>
      </c>
      <c r="BV108" s="153">
        <f t="shared" si="72"/>
        <v>3815199.3884090912</v>
      </c>
      <c r="BW108" s="134">
        <f t="shared" si="73"/>
        <v>79585617.212136358</v>
      </c>
      <c r="BX108" s="148">
        <f t="shared" si="74"/>
        <v>11590824.25</v>
      </c>
      <c r="BY108" s="135">
        <f t="shared" si="75"/>
        <v>67994792.962136358</v>
      </c>
      <c r="CD108" s="400">
        <f>'آبان 1400'!AU109</f>
        <v>63593163.518181816</v>
      </c>
      <c r="CE108" s="401">
        <f>'آبان 1400'!AV109</f>
        <v>45041642.071909085</v>
      </c>
      <c r="CF108" s="401">
        <f>'آبان 1400'!AW109</f>
        <v>63593163.518181816</v>
      </c>
      <c r="CG108" s="401">
        <f>'آبان 1400'!AX109</f>
        <v>4451521.4462727271</v>
      </c>
      <c r="CH108" s="401">
        <f>'آبان 1400'!AY109</f>
        <v>504164.20719090849</v>
      </c>
      <c r="CI108" s="401">
        <f>'آبان 1400'!AZ109</f>
        <v>0</v>
      </c>
      <c r="CJ108" s="401">
        <f>'آبان 1400'!BA109</f>
        <v>0</v>
      </c>
      <c r="CK108" s="401">
        <f>'آبان 1400'!BB109</f>
        <v>0</v>
      </c>
      <c r="CL108" s="401">
        <f>'آبان 1400'!BC109</f>
        <v>0</v>
      </c>
      <c r="CM108" s="401">
        <f>'آبان 1400'!BD109</f>
        <v>0</v>
      </c>
      <c r="CN108" s="401">
        <f>'آبان 1400'!BE109</f>
        <v>0</v>
      </c>
      <c r="CO108" s="401">
        <f>'آبان 1400'!BF109</f>
        <v>0</v>
      </c>
      <c r="CP108" s="401">
        <f>'آبان 1400'!BG109</f>
        <v>4955685.6534636356</v>
      </c>
      <c r="CQ108" s="401">
        <f>'آبان 1400'!BH109</f>
        <v>58637477</v>
      </c>
      <c r="CR108" s="401">
        <f t="shared" si="76"/>
        <v>63593163.518181816</v>
      </c>
      <c r="CS108" s="411">
        <f t="shared" si="54"/>
        <v>6638737.5</v>
      </c>
      <c r="CT108" s="400">
        <f t="shared" si="77"/>
        <v>3809297.5</v>
      </c>
      <c r="CU108" s="401">
        <f t="shared" si="78"/>
        <v>1142789.25</v>
      </c>
      <c r="CV108" s="401">
        <f t="shared" si="79"/>
        <v>1120000</v>
      </c>
      <c r="CW108" s="56">
        <v>0</v>
      </c>
      <c r="CX108" s="401">
        <f t="shared" si="80"/>
        <v>76303987.768181816</v>
      </c>
      <c r="CY108" s="401">
        <f t="shared" si="81"/>
        <v>63593163.518181816</v>
      </c>
      <c r="CZ108" s="401">
        <f t="shared" si="82"/>
        <v>14626427.609181818</v>
      </c>
      <c r="DA108" s="401">
        <f t="shared" si="83"/>
        <v>90930415.377363637</v>
      </c>
      <c r="DB108" s="401">
        <f t="shared" si="84"/>
        <v>100800</v>
      </c>
      <c r="DC108" s="401">
        <f t="shared" si="85"/>
        <v>91031215.377363637</v>
      </c>
      <c r="DD108" s="406">
        <v>0</v>
      </c>
      <c r="DE108" s="401">
        <f t="shared" si="86"/>
        <v>7630398.7768181823</v>
      </c>
      <c r="DF108" s="401">
        <f t="shared" si="87"/>
        <v>3815199.3884090912</v>
      </c>
      <c r="DG108" s="401">
        <f t="shared" si="88"/>
        <v>79585617.212136358</v>
      </c>
      <c r="DH108" s="401">
        <f t="shared" si="89"/>
        <v>11590824.25</v>
      </c>
      <c r="DI108" s="401">
        <f t="shared" si="90"/>
        <v>67994792.962136358</v>
      </c>
      <c r="DJ108" s="401">
        <f t="shared" si="91"/>
        <v>0</v>
      </c>
      <c r="DL108" s="409">
        <f t="shared" si="92"/>
        <v>6638737.5</v>
      </c>
      <c r="DM108" s="409">
        <f t="shared" si="93"/>
        <v>0</v>
      </c>
    </row>
    <row r="109" spans="1:117" s="56" customFormat="1" ht="21" x14ac:dyDescent="0.2">
      <c r="A109" s="192">
        <f t="shared" si="55"/>
        <v>2655495</v>
      </c>
      <c r="B109" s="137">
        <f>'آبان 1400'!B110</f>
        <v>104</v>
      </c>
      <c r="C109" s="137">
        <f>'آبان 1400'!C110</f>
        <v>110</v>
      </c>
      <c r="D109" s="137">
        <f>'آبان 1400'!D110</f>
        <v>12835</v>
      </c>
      <c r="E109" s="137" t="str">
        <f>'آبان 1400'!E110</f>
        <v>جواد</v>
      </c>
      <c r="F109" s="137" t="str">
        <f>'آبان 1400'!F110</f>
        <v>سبزیان</v>
      </c>
      <c r="G109" s="137" t="str">
        <f>'آبان 1400'!G110</f>
        <v xml:space="preserve">اداری </v>
      </c>
      <c r="H109" s="137" t="str">
        <f>'آبان 1400'!H110</f>
        <v>خراسان جنوبی</v>
      </c>
      <c r="I109" s="137" t="str">
        <f>'آبان 1400'!I110</f>
        <v>180-12-6036867-1</v>
      </c>
      <c r="J109" s="137" t="str">
        <f>'آبان 1400'!J110</f>
        <v>0640312381</v>
      </c>
      <c r="K109" s="137" t="str">
        <f>'آبان 1400'!K110</f>
        <v>0068989059</v>
      </c>
      <c r="L109" s="137" t="str">
        <f>'آبان 1400'!L110</f>
        <v>خراسان جنوبی</v>
      </c>
      <c r="M109" s="137" t="str">
        <f>'آبان 1400'!M110</f>
        <v>اداری-کارشناسی</v>
      </c>
      <c r="N109" s="121">
        <f>'آبان 1400'!N110</f>
        <v>0</v>
      </c>
      <c r="O109" s="120">
        <f>'آبان 1400'!O110</f>
        <v>0</v>
      </c>
      <c r="P109" s="122">
        <f>'آبان 1400'!P110</f>
        <v>0</v>
      </c>
      <c r="Q109" s="362">
        <f>'آبان 1400'!Q110</f>
        <v>30</v>
      </c>
      <c r="R109" s="362">
        <f>'آبان 1400'!R110</f>
        <v>19</v>
      </c>
      <c r="S109" s="362">
        <f>'آبان 1400'!S110</f>
        <v>0</v>
      </c>
      <c r="T109" s="362">
        <f>'آبان 1400'!T110</f>
        <v>0</v>
      </c>
      <c r="U109" s="138">
        <f>'آبان 1400'!U110</f>
        <v>4</v>
      </c>
      <c r="V109" s="121">
        <f>'آبان 1400'!W110</f>
        <v>0</v>
      </c>
      <c r="W109" s="122">
        <f>'آبان 1400'!X110</f>
        <v>0</v>
      </c>
      <c r="X109" s="370">
        <f>'آبان 1400'!Y110</f>
        <v>1</v>
      </c>
      <c r="Y109" s="370">
        <f>'آبان 1400'!Z110</f>
        <v>1</v>
      </c>
      <c r="Z109" s="139">
        <f>'آبان 1400'!AA110</f>
        <v>1477052</v>
      </c>
      <c r="AA109" s="139">
        <f>'آبان 1400'!AB110</f>
        <v>46667</v>
      </c>
      <c r="AB109" s="139">
        <f>'آبان 1400'!AC110</f>
        <v>1523719</v>
      </c>
      <c r="AC109" s="139">
        <f>'آبان 1400'!AD110</f>
        <v>4500000</v>
      </c>
      <c r="AD109" s="139">
        <f>'آبان 1400'!AE110</f>
        <v>6000000</v>
      </c>
      <c r="AE109" s="140">
        <f>'آبان 1400'!AF110</f>
        <v>290891.80909090908</v>
      </c>
      <c r="AF109" s="123">
        <f>'آبان 1400'!AG110</f>
        <v>44311560</v>
      </c>
      <c r="AG109" s="124">
        <f>'آبان 1400'!AH110</f>
        <v>1400010</v>
      </c>
      <c r="AH109" s="124">
        <f>'آبان 1400'!AI110</f>
        <v>5526944.372727273</v>
      </c>
      <c r="AI109" s="124">
        <f>'آبان 1400'!AJ110</f>
        <v>2655495</v>
      </c>
      <c r="AJ109" s="124">
        <f>'آبان 1400'!AK110</f>
        <v>4500000</v>
      </c>
      <c r="AK109" s="124">
        <f>'آبان 1400'!AL110</f>
        <v>6000000</v>
      </c>
      <c r="AL109" s="124">
        <f>'آبان 1400'!AM110</f>
        <v>0</v>
      </c>
      <c r="AM109" s="124">
        <f>'آبان 1400'!AN110</f>
        <v>0</v>
      </c>
      <c r="AN109" s="124">
        <f>'آبان 1400'!AO110</f>
        <v>6094876</v>
      </c>
      <c r="AO109" s="124">
        <f>'آبان 1400'!AP110</f>
        <v>3600000</v>
      </c>
      <c r="AP109" s="124">
        <f>'آبان 1400'!AQ110</f>
        <v>0</v>
      </c>
      <c r="AQ109" s="124">
        <f>'آبان 1400'!AR110</f>
        <v>0</v>
      </c>
      <c r="AR109" s="124">
        <f>'آبان 1400'!AS110</f>
        <v>0</v>
      </c>
      <c r="AS109" s="379">
        <f>'آبان 1400'!AT110</f>
        <v>0</v>
      </c>
      <c r="AT109" s="372">
        <f t="shared" si="56"/>
        <v>74088885.372727275</v>
      </c>
      <c r="AU109" s="174">
        <f>'آبان 1400'!AV110</f>
        <v>46664818.366636366</v>
      </c>
      <c r="AV109" s="142">
        <f>'آبان 1400'!AW110</f>
        <v>65338514.372727275</v>
      </c>
      <c r="AW109" s="143">
        <f t="shared" si="57"/>
        <v>4573696.0060909092</v>
      </c>
      <c r="AX109" s="76">
        <f t="shared" si="58"/>
        <v>666481.83666363661</v>
      </c>
      <c r="AY109" s="143">
        <f>'آبان 1400'!AZ110</f>
        <v>0</v>
      </c>
      <c r="AZ109" s="143">
        <f>'آبان 1400'!BA110</f>
        <v>0</v>
      </c>
      <c r="BA109" s="143">
        <f>'آبان 1400'!BB110</f>
        <v>0</v>
      </c>
      <c r="BB109" s="143">
        <f>'آبان 1400'!BC110</f>
        <v>0</v>
      </c>
      <c r="BC109" s="143">
        <f>'آبان 1400'!BD110</f>
        <v>0</v>
      </c>
      <c r="BD109" s="143">
        <f>'آبان 1400'!BE110</f>
        <v>0</v>
      </c>
      <c r="BE109" s="143">
        <f>'آبان 1400'!BF110</f>
        <v>0</v>
      </c>
      <c r="BF109" s="144">
        <f t="shared" si="59"/>
        <v>5240177.8427545456</v>
      </c>
      <c r="BG109" s="141">
        <f t="shared" si="60"/>
        <v>68848707</v>
      </c>
      <c r="BH109" s="145">
        <f t="shared" si="61"/>
        <v>74088885.372727275</v>
      </c>
      <c r="BI109" s="410">
        <f t="shared" ref="BI109:BI122" si="94">(((885165*30)*3)/12)/30*Q109</f>
        <v>6638737.5</v>
      </c>
      <c r="BJ109" s="146">
        <f t="shared" si="62"/>
        <v>3809297.5</v>
      </c>
      <c r="BK109" s="146">
        <f t="shared" si="63"/>
        <v>1142789.25</v>
      </c>
      <c r="BL109" s="147">
        <f t="shared" si="64"/>
        <v>1120000</v>
      </c>
      <c r="BM109" s="383">
        <v>0</v>
      </c>
      <c r="BN109" s="148">
        <f t="shared" si="65"/>
        <v>86799709.622727275</v>
      </c>
      <c r="BO109" s="149">
        <f t="shared" si="66"/>
        <v>65338514.372727275</v>
      </c>
      <c r="BP109" s="150">
        <f t="shared" si="67"/>
        <v>15027858.305727273</v>
      </c>
      <c r="BQ109" s="151">
        <f t="shared" si="68"/>
        <v>101827567.92845455</v>
      </c>
      <c r="BR109" s="152">
        <f t="shared" si="69"/>
        <v>100800</v>
      </c>
      <c r="BS109" s="148">
        <f t="shared" si="70"/>
        <v>101928367.92845455</v>
      </c>
      <c r="BT109" s="136">
        <v>0</v>
      </c>
      <c r="BU109" s="149">
        <f t="shared" si="71"/>
        <v>8679970.9622727279</v>
      </c>
      <c r="BV109" s="153">
        <f t="shared" si="72"/>
        <v>4339985.4811363639</v>
      </c>
      <c r="BW109" s="134">
        <f t="shared" si="73"/>
        <v>88908411.485045463</v>
      </c>
      <c r="BX109" s="148">
        <f t="shared" si="74"/>
        <v>11590824.25</v>
      </c>
      <c r="BY109" s="135">
        <f t="shared" si="75"/>
        <v>77317587.235045463</v>
      </c>
      <c r="CD109" s="400">
        <f>'آبان 1400'!AU110</f>
        <v>74088885.372727275</v>
      </c>
      <c r="CE109" s="401">
        <f>'آبان 1400'!AV110</f>
        <v>46664818.366636366</v>
      </c>
      <c r="CF109" s="401">
        <f>'آبان 1400'!AW110</f>
        <v>65338514.372727275</v>
      </c>
      <c r="CG109" s="401">
        <f>'آبان 1400'!AX110</f>
        <v>4573696.0060909092</v>
      </c>
      <c r="CH109" s="401">
        <f>'آبان 1400'!AY110</f>
        <v>666481.83666363661</v>
      </c>
      <c r="CI109" s="401">
        <f>'آبان 1400'!AZ110</f>
        <v>0</v>
      </c>
      <c r="CJ109" s="401">
        <f>'آبان 1400'!BA110</f>
        <v>0</v>
      </c>
      <c r="CK109" s="401">
        <f>'آبان 1400'!BB110</f>
        <v>0</v>
      </c>
      <c r="CL109" s="401">
        <f>'آبان 1400'!BC110</f>
        <v>0</v>
      </c>
      <c r="CM109" s="401">
        <f>'آبان 1400'!BD110</f>
        <v>0</v>
      </c>
      <c r="CN109" s="401">
        <f>'آبان 1400'!BE110</f>
        <v>0</v>
      </c>
      <c r="CO109" s="401">
        <f>'آبان 1400'!BF110</f>
        <v>0</v>
      </c>
      <c r="CP109" s="401">
        <f>'آبان 1400'!BG110</f>
        <v>5240177.8427545456</v>
      </c>
      <c r="CQ109" s="401">
        <f>'آبان 1400'!BH110</f>
        <v>68848707</v>
      </c>
      <c r="CR109" s="401">
        <f t="shared" si="76"/>
        <v>74088885.372727275</v>
      </c>
      <c r="CS109" s="411">
        <f t="shared" ref="CS109:CS122" si="95">(885165*30/12*3)/30*Q109</f>
        <v>6638737.5</v>
      </c>
      <c r="CT109" s="400">
        <f t="shared" si="77"/>
        <v>3809297.5</v>
      </c>
      <c r="CU109" s="401">
        <f t="shared" si="78"/>
        <v>1142789.25</v>
      </c>
      <c r="CV109" s="401">
        <f t="shared" si="79"/>
        <v>1120000</v>
      </c>
      <c r="CW109" s="56">
        <v>0</v>
      </c>
      <c r="CX109" s="401">
        <f t="shared" si="80"/>
        <v>86799709.622727275</v>
      </c>
      <c r="CY109" s="401">
        <f t="shared" si="81"/>
        <v>65338514.372727275</v>
      </c>
      <c r="CZ109" s="401">
        <f t="shared" si="82"/>
        <v>15027858.305727273</v>
      </c>
      <c r="DA109" s="401">
        <f t="shared" si="83"/>
        <v>101827567.92845455</v>
      </c>
      <c r="DB109" s="401">
        <f t="shared" si="84"/>
        <v>100800</v>
      </c>
      <c r="DC109" s="401">
        <f t="shared" si="85"/>
        <v>101928367.92845455</v>
      </c>
      <c r="DD109" s="406">
        <v>0</v>
      </c>
      <c r="DE109" s="401">
        <f t="shared" si="86"/>
        <v>8679970.9622727279</v>
      </c>
      <c r="DF109" s="401">
        <f t="shared" si="87"/>
        <v>4339985.4811363639</v>
      </c>
      <c r="DG109" s="401">
        <f t="shared" si="88"/>
        <v>88908411.485045463</v>
      </c>
      <c r="DH109" s="401">
        <f t="shared" si="89"/>
        <v>11590824.25</v>
      </c>
      <c r="DI109" s="401">
        <f t="shared" si="90"/>
        <v>77317587.235045463</v>
      </c>
      <c r="DJ109" s="401">
        <f t="shared" si="91"/>
        <v>0</v>
      </c>
      <c r="DL109" s="409">
        <f t="shared" si="92"/>
        <v>6638737.5</v>
      </c>
      <c r="DM109" s="409">
        <f t="shared" si="93"/>
        <v>0</v>
      </c>
    </row>
    <row r="110" spans="1:117" s="56" customFormat="1" ht="21" x14ac:dyDescent="0.2">
      <c r="A110" s="192">
        <f t="shared" si="55"/>
        <v>2655495</v>
      </c>
      <c r="B110" s="137">
        <f>'آبان 1400'!B111</f>
        <v>105</v>
      </c>
      <c r="C110" s="137">
        <f>'آبان 1400'!C111</f>
        <v>111</v>
      </c>
      <c r="D110" s="137">
        <f>'آبان 1400'!D111</f>
        <v>12832</v>
      </c>
      <c r="E110" s="137" t="str">
        <f>'آبان 1400'!E111</f>
        <v>مرتضی</v>
      </c>
      <c r="F110" s="137" t="str">
        <f>'آبان 1400'!F111</f>
        <v>اسماعیلی</v>
      </c>
      <c r="G110" s="137" t="str">
        <f>'آبان 1400'!G111</f>
        <v xml:space="preserve">اداری </v>
      </c>
      <c r="H110" s="137" t="str">
        <f>'آبان 1400'!H111</f>
        <v>خراسان جنوبی</v>
      </c>
      <c r="I110" s="137" t="str">
        <f>'آبان 1400'!I111</f>
        <v>180-813-5616861-1</v>
      </c>
      <c r="J110" s="137">
        <f>'آبان 1400'!J111</f>
        <v>3621807381</v>
      </c>
      <c r="K110" s="137" t="str">
        <f>'آبان 1400'!K111</f>
        <v>0068994517</v>
      </c>
      <c r="L110" s="137" t="str">
        <f>'آبان 1400'!L111</f>
        <v>خراسان جنوبی</v>
      </c>
      <c r="M110" s="137" t="str">
        <f>'آبان 1400'!M111</f>
        <v>اداری-کارشناسی ارشد</v>
      </c>
      <c r="N110" s="121">
        <f>'آبان 1400'!N111</f>
        <v>0</v>
      </c>
      <c r="O110" s="120">
        <f>'آبان 1400'!O111</f>
        <v>0</v>
      </c>
      <c r="P110" s="122">
        <f>'آبان 1400'!P111</f>
        <v>0</v>
      </c>
      <c r="Q110" s="362">
        <f>'آبان 1400'!Q111</f>
        <v>30</v>
      </c>
      <c r="R110" s="362">
        <f>'آبان 1400'!R111</f>
        <v>38</v>
      </c>
      <c r="S110" s="362">
        <f>'آبان 1400'!S111</f>
        <v>0</v>
      </c>
      <c r="T110" s="362">
        <f>'آبان 1400'!T111</f>
        <v>0</v>
      </c>
      <c r="U110" s="138">
        <f>'آبان 1400'!U111</f>
        <v>0</v>
      </c>
      <c r="V110" s="121">
        <f>'آبان 1400'!W111</f>
        <v>0</v>
      </c>
      <c r="W110" s="122">
        <f>'آبان 1400'!X111</f>
        <v>0</v>
      </c>
      <c r="X110" s="370">
        <f>'آبان 1400'!Y111</f>
        <v>0</v>
      </c>
      <c r="Y110" s="370">
        <f>'آبان 1400'!Z111</f>
        <v>0</v>
      </c>
      <c r="Z110" s="139">
        <f>'آبان 1400'!AA111</f>
        <v>1642901</v>
      </c>
      <c r="AA110" s="139">
        <f>'آبان 1400'!AB111</f>
        <v>46667</v>
      </c>
      <c r="AB110" s="139">
        <f>'آبان 1400'!AC111</f>
        <v>1689568</v>
      </c>
      <c r="AC110" s="139">
        <f>'آبان 1400'!AD111</f>
        <v>4500000</v>
      </c>
      <c r="AD110" s="139">
        <f>'آبان 1400'!AE111</f>
        <v>6000000</v>
      </c>
      <c r="AE110" s="140">
        <f>'آبان 1400'!AF111</f>
        <v>322553.89090909087</v>
      </c>
      <c r="AF110" s="123">
        <f>'آبان 1400'!AG111</f>
        <v>49287030</v>
      </c>
      <c r="AG110" s="124">
        <f>'آبان 1400'!AH111</f>
        <v>1400010</v>
      </c>
      <c r="AH110" s="124">
        <f>'آبان 1400'!AI111</f>
        <v>12257047.854545454</v>
      </c>
      <c r="AI110" s="124">
        <f>'آبان 1400'!AJ111</f>
        <v>0</v>
      </c>
      <c r="AJ110" s="124">
        <f>'آبان 1400'!AK111</f>
        <v>4500000</v>
      </c>
      <c r="AK110" s="124">
        <f>'آبان 1400'!AL111</f>
        <v>6000000</v>
      </c>
      <c r="AL110" s="124">
        <f>'آبان 1400'!AM111</f>
        <v>0</v>
      </c>
      <c r="AM110" s="124">
        <f>'آبان 1400'!AN111</f>
        <v>0</v>
      </c>
      <c r="AN110" s="124">
        <f>'آبان 1400'!AO111</f>
        <v>0</v>
      </c>
      <c r="AO110" s="124">
        <f>'آبان 1400'!AP111</f>
        <v>4000000</v>
      </c>
      <c r="AP110" s="124">
        <f>'آبان 1400'!AQ111</f>
        <v>0</v>
      </c>
      <c r="AQ110" s="124">
        <f>'آبان 1400'!AR111</f>
        <v>0</v>
      </c>
      <c r="AR110" s="124">
        <f>'آبان 1400'!AS111</f>
        <v>0</v>
      </c>
      <c r="AS110" s="379">
        <f>'آبان 1400'!AT111</f>
        <v>0</v>
      </c>
      <c r="AT110" s="372">
        <f t="shared" si="56"/>
        <v>77444087.854545444</v>
      </c>
      <c r="AU110" s="174">
        <f>'آبان 1400'!AV111</f>
        <v>57523001.704727262</v>
      </c>
      <c r="AV110" s="142">
        <f>'آبان 1400'!AW111</f>
        <v>77444087.854545459</v>
      </c>
      <c r="AW110" s="143">
        <f t="shared" si="57"/>
        <v>5421086.1498181829</v>
      </c>
      <c r="AX110" s="76">
        <f t="shared" si="58"/>
        <v>1752300.1704727262</v>
      </c>
      <c r="AY110" s="143">
        <f>'آبان 1400'!AZ111</f>
        <v>0</v>
      </c>
      <c r="AZ110" s="143">
        <f>'آبان 1400'!BA111</f>
        <v>0</v>
      </c>
      <c r="BA110" s="143">
        <f>'آبان 1400'!BB111</f>
        <v>0</v>
      </c>
      <c r="BB110" s="143">
        <f>'آبان 1400'!BC111</f>
        <v>0</v>
      </c>
      <c r="BC110" s="143">
        <f>'آبان 1400'!BD111</f>
        <v>0</v>
      </c>
      <c r="BD110" s="143">
        <f>'آبان 1400'!BE111</f>
        <v>0</v>
      </c>
      <c r="BE110" s="143">
        <f>'آبان 1400'!BF111</f>
        <v>0</v>
      </c>
      <c r="BF110" s="144">
        <f t="shared" si="59"/>
        <v>7173386.3202909091</v>
      </c>
      <c r="BG110" s="141">
        <f t="shared" si="60"/>
        <v>70270701</v>
      </c>
      <c r="BH110" s="145">
        <f t="shared" si="61"/>
        <v>77444087.854545444</v>
      </c>
      <c r="BI110" s="410">
        <f t="shared" si="94"/>
        <v>6638737.5</v>
      </c>
      <c r="BJ110" s="146">
        <f t="shared" si="62"/>
        <v>4223920</v>
      </c>
      <c r="BK110" s="146">
        <f t="shared" si="63"/>
        <v>1267176</v>
      </c>
      <c r="BL110" s="147">
        <f t="shared" si="64"/>
        <v>1120000</v>
      </c>
      <c r="BM110" s="383">
        <v>0</v>
      </c>
      <c r="BN110" s="148">
        <f t="shared" si="65"/>
        <v>90693921.354545444</v>
      </c>
      <c r="BO110" s="149">
        <f t="shared" si="66"/>
        <v>77444087.854545459</v>
      </c>
      <c r="BP110" s="150">
        <f t="shared" si="67"/>
        <v>17812140.206545457</v>
      </c>
      <c r="BQ110" s="151">
        <f t="shared" si="68"/>
        <v>108506061.5610909</v>
      </c>
      <c r="BR110" s="152">
        <f t="shared" si="69"/>
        <v>100800</v>
      </c>
      <c r="BS110" s="148">
        <f t="shared" si="70"/>
        <v>108606861.5610909</v>
      </c>
      <c r="BT110" s="136">
        <v>0</v>
      </c>
      <c r="BU110" s="149">
        <f t="shared" si="71"/>
        <v>9069392.1354545448</v>
      </c>
      <c r="BV110" s="153">
        <f t="shared" si="72"/>
        <v>4534696.0677272724</v>
      </c>
      <c r="BW110" s="134">
        <f t="shared" si="73"/>
        <v>95002773.357909083</v>
      </c>
      <c r="BX110" s="148">
        <f t="shared" si="74"/>
        <v>12129833.5</v>
      </c>
      <c r="BY110" s="135">
        <f t="shared" si="75"/>
        <v>82872939.857909083</v>
      </c>
      <c r="CD110" s="400">
        <f>'آبان 1400'!AU111</f>
        <v>77444087.854545444</v>
      </c>
      <c r="CE110" s="401">
        <f>'آبان 1400'!AV111</f>
        <v>57523001.704727262</v>
      </c>
      <c r="CF110" s="401">
        <f>'آبان 1400'!AW111</f>
        <v>77444087.854545459</v>
      </c>
      <c r="CG110" s="401">
        <f>'آبان 1400'!AX111</f>
        <v>5421086.1498181829</v>
      </c>
      <c r="CH110" s="401">
        <f>'آبان 1400'!AY111</f>
        <v>1752300.1704727262</v>
      </c>
      <c r="CI110" s="401">
        <f>'آبان 1400'!AZ111</f>
        <v>0</v>
      </c>
      <c r="CJ110" s="401">
        <f>'آبان 1400'!BA111</f>
        <v>0</v>
      </c>
      <c r="CK110" s="401">
        <f>'آبان 1400'!BB111</f>
        <v>0</v>
      </c>
      <c r="CL110" s="401">
        <f>'آبان 1400'!BC111</f>
        <v>0</v>
      </c>
      <c r="CM110" s="401">
        <f>'آبان 1400'!BD111</f>
        <v>0</v>
      </c>
      <c r="CN110" s="401">
        <f>'آبان 1400'!BE111</f>
        <v>0</v>
      </c>
      <c r="CO110" s="401">
        <f>'آبان 1400'!BF111</f>
        <v>0</v>
      </c>
      <c r="CP110" s="401">
        <f>'آبان 1400'!BG111</f>
        <v>7173386.3202909091</v>
      </c>
      <c r="CQ110" s="401">
        <f>'آبان 1400'!BH111</f>
        <v>70270701</v>
      </c>
      <c r="CR110" s="401">
        <f t="shared" si="76"/>
        <v>77444087.854545444</v>
      </c>
      <c r="CS110" s="411">
        <f t="shared" si="95"/>
        <v>6638737.5</v>
      </c>
      <c r="CT110" s="400">
        <f t="shared" si="77"/>
        <v>4223920</v>
      </c>
      <c r="CU110" s="401">
        <f t="shared" si="78"/>
        <v>1267176</v>
      </c>
      <c r="CV110" s="401">
        <f t="shared" si="79"/>
        <v>1120000</v>
      </c>
      <c r="CW110" s="56">
        <v>0</v>
      </c>
      <c r="CX110" s="401">
        <f t="shared" si="80"/>
        <v>90693921.354545444</v>
      </c>
      <c r="CY110" s="401">
        <f t="shared" si="81"/>
        <v>77444087.854545459</v>
      </c>
      <c r="CZ110" s="401">
        <f t="shared" si="82"/>
        <v>17812140.206545457</v>
      </c>
      <c r="DA110" s="401">
        <f t="shared" si="83"/>
        <v>108506061.5610909</v>
      </c>
      <c r="DB110" s="401">
        <f t="shared" si="84"/>
        <v>100800</v>
      </c>
      <c r="DC110" s="401">
        <f t="shared" si="85"/>
        <v>108606861.5610909</v>
      </c>
      <c r="DD110" s="406">
        <v>0</v>
      </c>
      <c r="DE110" s="401">
        <f t="shared" si="86"/>
        <v>9069392.1354545448</v>
      </c>
      <c r="DF110" s="401">
        <f t="shared" si="87"/>
        <v>4534696.0677272724</v>
      </c>
      <c r="DG110" s="401">
        <f t="shared" si="88"/>
        <v>95002773.357909083</v>
      </c>
      <c r="DH110" s="401">
        <f t="shared" si="89"/>
        <v>12129833.5</v>
      </c>
      <c r="DI110" s="401">
        <f t="shared" si="90"/>
        <v>82872939.857909083</v>
      </c>
      <c r="DJ110" s="401">
        <f t="shared" si="91"/>
        <v>0</v>
      </c>
      <c r="DL110" s="409">
        <f t="shared" si="92"/>
        <v>6638737.5</v>
      </c>
      <c r="DM110" s="409">
        <f t="shared" si="93"/>
        <v>0</v>
      </c>
    </row>
    <row r="111" spans="1:117" s="56" customFormat="1" ht="21" x14ac:dyDescent="0.2">
      <c r="A111" s="192">
        <f t="shared" si="55"/>
        <v>2655495</v>
      </c>
      <c r="B111" s="137">
        <f>'آبان 1400'!B112</f>
        <v>106</v>
      </c>
      <c r="C111" s="137">
        <f>'آبان 1400'!C112</f>
        <v>112</v>
      </c>
      <c r="D111" s="137">
        <f>'آبان 1400'!D112</f>
        <v>13300</v>
      </c>
      <c r="E111" s="137" t="str">
        <f>'آبان 1400'!E112</f>
        <v>مرتضی</v>
      </c>
      <c r="F111" s="137" t="str">
        <f>'آبان 1400'!F112</f>
        <v>غلامی</v>
      </c>
      <c r="G111" s="137" t="str">
        <f>'آبان 1400'!G112</f>
        <v xml:space="preserve">اداری </v>
      </c>
      <c r="H111" s="137" t="str">
        <f>'آبان 1400'!H112</f>
        <v>خراسان جنوبی</v>
      </c>
      <c r="I111" s="137" t="str">
        <f>'آبان 1400'!I112</f>
        <v>180-813-1945350-1</v>
      </c>
      <c r="J111" s="137" t="str">
        <f>'آبان 1400'!J112</f>
        <v>0653320639</v>
      </c>
      <c r="K111" s="137" t="str">
        <f>'آبان 1400'!K112</f>
        <v>0068951678</v>
      </c>
      <c r="L111" s="137" t="str">
        <f>'آبان 1400'!L112</f>
        <v>خراسان جنوبی</v>
      </c>
      <c r="M111" s="137" t="str">
        <f>'آبان 1400'!M112</f>
        <v>اداری-کارشناسی</v>
      </c>
      <c r="N111" s="121">
        <f>'آبان 1400'!N112</f>
        <v>0</v>
      </c>
      <c r="O111" s="120">
        <f>'آبان 1400'!O112</f>
        <v>0</v>
      </c>
      <c r="P111" s="122">
        <f>'آبان 1400'!P112</f>
        <v>0</v>
      </c>
      <c r="Q111" s="362">
        <f>'آبان 1400'!Q112</f>
        <v>30</v>
      </c>
      <c r="R111" s="362">
        <f>'آبان 1400'!R112</f>
        <v>69</v>
      </c>
      <c r="S111" s="362">
        <f>'آبان 1400'!S112</f>
        <v>0</v>
      </c>
      <c r="T111" s="362">
        <f>'آبان 1400'!T112</f>
        <v>0</v>
      </c>
      <c r="U111" s="138">
        <f>'آبان 1400'!U112</f>
        <v>0</v>
      </c>
      <c r="V111" s="121">
        <f>'آبان 1400'!W112</f>
        <v>0</v>
      </c>
      <c r="W111" s="122">
        <f>'آبان 1400'!X112</f>
        <v>0</v>
      </c>
      <c r="X111" s="370">
        <f>'آبان 1400'!Y112</f>
        <v>3</v>
      </c>
      <c r="Y111" s="370">
        <f>'آبان 1400'!Z112</f>
        <v>3</v>
      </c>
      <c r="Z111" s="139">
        <f>'آبان 1400'!AA112</f>
        <v>1477052</v>
      </c>
      <c r="AA111" s="139">
        <f>'آبان 1400'!AB112</f>
        <v>46667</v>
      </c>
      <c r="AB111" s="139">
        <f>'آبان 1400'!AC112</f>
        <v>1523719</v>
      </c>
      <c r="AC111" s="139">
        <f>'آبان 1400'!AD112</f>
        <v>4500000</v>
      </c>
      <c r="AD111" s="139">
        <f>'آبان 1400'!AE112</f>
        <v>6000000</v>
      </c>
      <c r="AE111" s="140">
        <f>'آبان 1400'!AF112</f>
        <v>290891.80909090908</v>
      </c>
      <c r="AF111" s="123">
        <f>'آبان 1400'!AG112</f>
        <v>44311560</v>
      </c>
      <c r="AG111" s="124">
        <f>'آبان 1400'!AH112</f>
        <v>1400010</v>
      </c>
      <c r="AH111" s="124">
        <f>'آبان 1400'!AI112</f>
        <v>20071534.827272728</v>
      </c>
      <c r="AI111" s="124">
        <f>'آبان 1400'!AJ112</f>
        <v>7966485</v>
      </c>
      <c r="AJ111" s="124">
        <f>'آبان 1400'!AK112</f>
        <v>4500000</v>
      </c>
      <c r="AK111" s="124">
        <f>'آبان 1400'!AL112</f>
        <v>6000000</v>
      </c>
      <c r="AL111" s="124">
        <f>'آبان 1400'!AM112</f>
        <v>0</v>
      </c>
      <c r="AM111" s="124">
        <f>'آبان 1400'!AN112</f>
        <v>0</v>
      </c>
      <c r="AN111" s="124">
        <f>'آبان 1400'!AO112</f>
        <v>0</v>
      </c>
      <c r="AO111" s="124">
        <f>'آبان 1400'!AP112</f>
        <v>4000000</v>
      </c>
      <c r="AP111" s="124">
        <f>'آبان 1400'!AQ112</f>
        <v>0</v>
      </c>
      <c r="AQ111" s="124">
        <f>'آبان 1400'!AR112</f>
        <v>0</v>
      </c>
      <c r="AR111" s="124">
        <f>'آبان 1400'!AS112</f>
        <v>0</v>
      </c>
      <c r="AS111" s="379">
        <f>'آبان 1400'!AT112</f>
        <v>0</v>
      </c>
      <c r="AT111" s="372">
        <f t="shared" si="56"/>
        <v>88249589.827272728</v>
      </c>
      <c r="AU111" s="174">
        <f>'آبان 1400'!AV112</f>
        <v>60163287.489363641</v>
      </c>
      <c r="AV111" s="142">
        <f>'آبان 1400'!AW112</f>
        <v>80283104.827272728</v>
      </c>
      <c r="AW111" s="143">
        <f t="shared" si="57"/>
        <v>5619817.3379090913</v>
      </c>
      <c r="AX111" s="76">
        <f t="shared" si="58"/>
        <v>2016328.7489363642</v>
      </c>
      <c r="AY111" s="143">
        <f>'آبان 1400'!AZ112</f>
        <v>0</v>
      </c>
      <c r="AZ111" s="143">
        <f>'آبان 1400'!BA112</f>
        <v>0</v>
      </c>
      <c r="BA111" s="143">
        <f>'آبان 1400'!BB112</f>
        <v>0</v>
      </c>
      <c r="BB111" s="143">
        <f>'آبان 1400'!BC112</f>
        <v>0</v>
      </c>
      <c r="BC111" s="143">
        <f>'آبان 1400'!BD112</f>
        <v>0</v>
      </c>
      <c r="BD111" s="143">
        <f>'آبان 1400'!BE112</f>
        <v>0</v>
      </c>
      <c r="BE111" s="143">
        <f>'آبان 1400'!BF112</f>
        <v>0</v>
      </c>
      <c r="BF111" s="144">
        <f t="shared" si="59"/>
        <v>7636146.0868454557</v>
      </c>
      <c r="BG111" s="141">
        <f t="shared" si="60"/>
        <v>80613443</v>
      </c>
      <c r="BH111" s="145">
        <f t="shared" si="61"/>
        <v>88249589.827272728</v>
      </c>
      <c r="BI111" s="410">
        <f t="shared" si="94"/>
        <v>6638737.5</v>
      </c>
      <c r="BJ111" s="146">
        <f t="shared" si="62"/>
        <v>3809297.5</v>
      </c>
      <c r="BK111" s="146">
        <f t="shared" si="63"/>
        <v>1142789.25</v>
      </c>
      <c r="BL111" s="147">
        <f t="shared" si="64"/>
        <v>1120000</v>
      </c>
      <c r="BM111" s="383">
        <v>0</v>
      </c>
      <c r="BN111" s="148">
        <f t="shared" si="65"/>
        <v>100960414.07727273</v>
      </c>
      <c r="BO111" s="149">
        <f t="shared" si="66"/>
        <v>80283104.827272728</v>
      </c>
      <c r="BP111" s="150">
        <f t="shared" si="67"/>
        <v>18465114.110272728</v>
      </c>
      <c r="BQ111" s="151">
        <f t="shared" si="68"/>
        <v>119425528.18754545</v>
      </c>
      <c r="BR111" s="152">
        <f t="shared" si="69"/>
        <v>100800</v>
      </c>
      <c r="BS111" s="148">
        <f t="shared" si="70"/>
        <v>119526328.18754545</v>
      </c>
      <c r="BT111" s="136">
        <v>0</v>
      </c>
      <c r="BU111" s="149">
        <f t="shared" si="71"/>
        <v>10096041.407727273</v>
      </c>
      <c r="BV111" s="153">
        <f t="shared" si="72"/>
        <v>5048020.7038636366</v>
      </c>
      <c r="BW111" s="134">
        <f t="shared" si="73"/>
        <v>104382266.07595454</v>
      </c>
      <c r="BX111" s="148">
        <f t="shared" si="74"/>
        <v>11590824.25</v>
      </c>
      <c r="BY111" s="135">
        <f t="shared" si="75"/>
        <v>92791441.825954542</v>
      </c>
      <c r="CD111" s="400">
        <f>'آبان 1400'!AU112</f>
        <v>88249589.827272728</v>
      </c>
      <c r="CE111" s="401">
        <f>'آبان 1400'!AV112</f>
        <v>60163287.489363641</v>
      </c>
      <c r="CF111" s="401">
        <f>'آبان 1400'!AW112</f>
        <v>80283104.827272728</v>
      </c>
      <c r="CG111" s="401">
        <f>'آبان 1400'!AX112</f>
        <v>5619817.3379090913</v>
      </c>
      <c r="CH111" s="401">
        <f>'آبان 1400'!AY112</f>
        <v>2016328.7489363642</v>
      </c>
      <c r="CI111" s="401">
        <f>'آبان 1400'!AZ112</f>
        <v>0</v>
      </c>
      <c r="CJ111" s="401">
        <f>'آبان 1400'!BA112</f>
        <v>0</v>
      </c>
      <c r="CK111" s="401">
        <f>'آبان 1400'!BB112</f>
        <v>0</v>
      </c>
      <c r="CL111" s="401">
        <f>'آبان 1400'!BC112</f>
        <v>0</v>
      </c>
      <c r="CM111" s="401">
        <f>'آبان 1400'!BD112</f>
        <v>0</v>
      </c>
      <c r="CN111" s="401">
        <f>'آبان 1400'!BE112</f>
        <v>0</v>
      </c>
      <c r="CO111" s="401">
        <f>'آبان 1400'!BF112</f>
        <v>0</v>
      </c>
      <c r="CP111" s="401">
        <f>'آبان 1400'!BG112</f>
        <v>7636146.0868454557</v>
      </c>
      <c r="CQ111" s="401">
        <f>'آبان 1400'!BH112</f>
        <v>80613443</v>
      </c>
      <c r="CR111" s="401">
        <f t="shared" si="76"/>
        <v>88249589.827272728</v>
      </c>
      <c r="CS111" s="411">
        <f t="shared" si="95"/>
        <v>6638737.5</v>
      </c>
      <c r="CT111" s="400">
        <f t="shared" si="77"/>
        <v>3809297.5</v>
      </c>
      <c r="CU111" s="401">
        <f t="shared" si="78"/>
        <v>1142789.25</v>
      </c>
      <c r="CV111" s="401">
        <f t="shared" si="79"/>
        <v>1120000</v>
      </c>
      <c r="CW111" s="56">
        <v>0</v>
      </c>
      <c r="CX111" s="401">
        <f t="shared" si="80"/>
        <v>100960414.07727273</v>
      </c>
      <c r="CY111" s="401">
        <f t="shared" si="81"/>
        <v>80283104.827272728</v>
      </c>
      <c r="CZ111" s="401">
        <f t="shared" si="82"/>
        <v>18465114.110272728</v>
      </c>
      <c r="DA111" s="401">
        <f t="shared" si="83"/>
        <v>119425528.18754545</v>
      </c>
      <c r="DB111" s="401">
        <f t="shared" si="84"/>
        <v>100800</v>
      </c>
      <c r="DC111" s="401">
        <f t="shared" si="85"/>
        <v>119526328.18754545</v>
      </c>
      <c r="DD111" s="406">
        <v>0</v>
      </c>
      <c r="DE111" s="401">
        <f t="shared" si="86"/>
        <v>10096041.407727273</v>
      </c>
      <c r="DF111" s="401">
        <f t="shared" si="87"/>
        <v>5048020.7038636366</v>
      </c>
      <c r="DG111" s="401">
        <f t="shared" si="88"/>
        <v>104382266.07595454</v>
      </c>
      <c r="DH111" s="401">
        <f t="shared" si="89"/>
        <v>11590824.25</v>
      </c>
      <c r="DI111" s="401">
        <f t="shared" si="90"/>
        <v>92791441.825954542</v>
      </c>
      <c r="DJ111" s="401">
        <f t="shared" si="91"/>
        <v>0</v>
      </c>
      <c r="DL111" s="409">
        <f t="shared" si="92"/>
        <v>6638737.5</v>
      </c>
      <c r="DM111" s="409">
        <f t="shared" si="93"/>
        <v>0</v>
      </c>
    </row>
    <row r="112" spans="1:117" s="56" customFormat="1" ht="21" x14ac:dyDescent="0.2">
      <c r="A112" s="192">
        <f t="shared" si="55"/>
        <v>2655495</v>
      </c>
      <c r="B112" s="137">
        <f>'آبان 1400'!B113</f>
        <v>107</v>
      </c>
      <c r="C112" s="137">
        <f>'آبان 1400'!C113</f>
        <v>113</v>
      </c>
      <c r="D112" s="137">
        <f>'آبان 1400'!D113</f>
        <v>12834</v>
      </c>
      <c r="E112" s="137" t="str">
        <f>'آبان 1400'!E113</f>
        <v>حسین</v>
      </c>
      <c r="F112" s="137" t="str">
        <f>'آبان 1400'!F113</f>
        <v>تقوی</v>
      </c>
      <c r="G112" s="137" t="str">
        <f>'آبان 1400'!G113</f>
        <v xml:space="preserve">اداری </v>
      </c>
      <c r="H112" s="137" t="str">
        <f>'آبان 1400'!H113</f>
        <v>خراسان جنوبی</v>
      </c>
      <c r="I112" s="137" t="str">
        <f>'آبان 1400'!I113</f>
        <v>180-12-8791870-1</v>
      </c>
      <c r="J112" s="137" t="str">
        <f>'آبان 1400'!J113</f>
        <v>5220018590</v>
      </c>
      <c r="K112" s="137" t="str">
        <f>'آبان 1400'!K113</f>
        <v>0019186301</v>
      </c>
      <c r="L112" s="137" t="str">
        <f>'آبان 1400'!L113</f>
        <v>خراسان جنوبی</v>
      </c>
      <c r="M112" s="137" t="str">
        <f>'آبان 1400'!M113</f>
        <v>اداری-کارشناسی</v>
      </c>
      <c r="N112" s="121">
        <f>'آبان 1400'!N113</f>
        <v>0</v>
      </c>
      <c r="O112" s="120">
        <f>'آبان 1400'!O113</f>
        <v>0</v>
      </c>
      <c r="P112" s="122">
        <f>'آبان 1400'!P113</f>
        <v>0</v>
      </c>
      <c r="Q112" s="362">
        <f>'آبان 1400'!Q113</f>
        <v>30</v>
      </c>
      <c r="R112" s="362">
        <f>'آبان 1400'!R113</f>
        <v>22</v>
      </c>
      <c r="S112" s="362">
        <f>'آبان 1400'!S113</f>
        <v>0</v>
      </c>
      <c r="T112" s="362">
        <f>'آبان 1400'!T113</f>
        <v>0</v>
      </c>
      <c r="U112" s="138">
        <f>'آبان 1400'!U113</f>
        <v>0</v>
      </c>
      <c r="V112" s="121">
        <f>'آبان 1400'!W113</f>
        <v>0</v>
      </c>
      <c r="W112" s="122">
        <f>'آبان 1400'!X113</f>
        <v>0</v>
      </c>
      <c r="X112" s="370">
        <f>'آبان 1400'!Y113</f>
        <v>0</v>
      </c>
      <c r="Y112" s="370">
        <f>'آبان 1400'!Z113</f>
        <v>0</v>
      </c>
      <c r="Z112" s="139">
        <f>'آبان 1400'!AA113</f>
        <v>1477052</v>
      </c>
      <c r="AA112" s="139">
        <f>'آبان 1400'!AB113</f>
        <v>46667</v>
      </c>
      <c r="AB112" s="139">
        <f>'آبان 1400'!AC113</f>
        <v>1523719</v>
      </c>
      <c r="AC112" s="139">
        <f>'آبان 1400'!AD113</f>
        <v>4500000</v>
      </c>
      <c r="AD112" s="139">
        <f>'آبان 1400'!AE113</f>
        <v>6000000</v>
      </c>
      <c r="AE112" s="140">
        <f>'آبان 1400'!AF113</f>
        <v>290891.80909090908</v>
      </c>
      <c r="AF112" s="123">
        <f>'آبان 1400'!AG113</f>
        <v>44311560</v>
      </c>
      <c r="AG112" s="124">
        <f>'آبان 1400'!AH113</f>
        <v>1400010</v>
      </c>
      <c r="AH112" s="124">
        <f>'آبان 1400'!AI113</f>
        <v>6399619.7999999998</v>
      </c>
      <c r="AI112" s="124">
        <f>'آبان 1400'!AJ113</f>
        <v>0</v>
      </c>
      <c r="AJ112" s="124">
        <f>'آبان 1400'!AK113</f>
        <v>4500000</v>
      </c>
      <c r="AK112" s="124">
        <f>'آبان 1400'!AL113</f>
        <v>6000000</v>
      </c>
      <c r="AL112" s="124">
        <f>'آبان 1400'!AM113</f>
        <v>0</v>
      </c>
      <c r="AM112" s="124">
        <f>'آبان 1400'!AN113</f>
        <v>0</v>
      </c>
      <c r="AN112" s="124">
        <f>'آبان 1400'!AO113</f>
        <v>0</v>
      </c>
      <c r="AO112" s="124">
        <f>'آبان 1400'!AP113</f>
        <v>3200000</v>
      </c>
      <c r="AP112" s="124">
        <f>'آبان 1400'!AQ113</f>
        <v>0</v>
      </c>
      <c r="AQ112" s="124">
        <f>'آبان 1400'!AR113</f>
        <v>0</v>
      </c>
      <c r="AR112" s="124">
        <f>'آبان 1400'!AS113</f>
        <v>0</v>
      </c>
      <c r="AS112" s="379">
        <f>'آبان 1400'!AT113</f>
        <v>0</v>
      </c>
      <c r="AT112" s="372">
        <f t="shared" si="56"/>
        <v>65811189.799999997</v>
      </c>
      <c r="AU112" s="174">
        <f>'آبان 1400'!AV113</f>
        <v>47504406.513999999</v>
      </c>
      <c r="AV112" s="142">
        <f>'آبان 1400'!AW113</f>
        <v>65811189.799999997</v>
      </c>
      <c r="AW112" s="143">
        <f t="shared" si="57"/>
        <v>4606783.2860000003</v>
      </c>
      <c r="AX112" s="76">
        <f t="shared" si="58"/>
        <v>750440.65139999986</v>
      </c>
      <c r="AY112" s="143">
        <f>'آبان 1400'!AZ113</f>
        <v>0</v>
      </c>
      <c r="AZ112" s="143">
        <f>'آبان 1400'!BA113</f>
        <v>0</v>
      </c>
      <c r="BA112" s="143">
        <f>'آبان 1400'!BB113</f>
        <v>0</v>
      </c>
      <c r="BB112" s="143">
        <f>'آبان 1400'!BC113</f>
        <v>0</v>
      </c>
      <c r="BC112" s="143">
        <f>'آبان 1400'!BD113</f>
        <v>0</v>
      </c>
      <c r="BD112" s="143">
        <f>'آبان 1400'!BE113</f>
        <v>0</v>
      </c>
      <c r="BE112" s="143">
        <f>'آبان 1400'!BF113</f>
        <v>0</v>
      </c>
      <c r="BF112" s="144">
        <f t="shared" si="59"/>
        <v>5357223.9374000002</v>
      </c>
      <c r="BG112" s="141">
        <f t="shared" si="60"/>
        <v>60453965</v>
      </c>
      <c r="BH112" s="145">
        <f t="shared" si="61"/>
        <v>65811189.799999997</v>
      </c>
      <c r="BI112" s="410">
        <f t="shared" si="94"/>
        <v>6638737.5</v>
      </c>
      <c r="BJ112" s="146">
        <f t="shared" si="62"/>
        <v>3809297.5</v>
      </c>
      <c r="BK112" s="146">
        <f t="shared" si="63"/>
        <v>1142789.25</v>
      </c>
      <c r="BL112" s="147">
        <f t="shared" si="64"/>
        <v>1120000</v>
      </c>
      <c r="BM112" s="383">
        <v>0</v>
      </c>
      <c r="BN112" s="148">
        <f t="shared" si="65"/>
        <v>78522014.049999997</v>
      </c>
      <c r="BO112" s="149">
        <f t="shared" si="66"/>
        <v>65811189.799999997</v>
      </c>
      <c r="BP112" s="150">
        <f t="shared" si="67"/>
        <v>15136573.653999999</v>
      </c>
      <c r="BQ112" s="151">
        <f t="shared" si="68"/>
        <v>93658587.703999996</v>
      </c>
      <c r="BR112" s="152">
        <f t="shared" si="69"/>
        <v>100800</v>
      </c>
      <c r="BS112" s="148">
        <f t="shared" si="70"/>
        <v>93759387.703999996</v>
      </c>
      <c r="BT112" s="136">
        <v>0</v>
      </c>
      <c r="BU112" s="149">
        <f t="shared" si="71"/>
        <v>7852201.4050000003</v>
      </c>
      <c r="BV112" s="153">
        <f t="shared" si="72"/>
        <v>3926100.7025000001</v>
      </c>
      <c r="BW112" s="134">
        <f t="shared" si="73"/>
        <v>81981085.596499994</v>
      </c>
      <c r="BX112" s="148">
        <f t="shared" si="74"/>
        <v>11590824.25</v>
      </c>
      <c r="BY112" s="135">
        <f t="shared" si="75"/>
        <v>70390261.346499994</v>
      </c>
      <c r="CD112" s="400">
        <f>'آبان 1400'!AU113</f>
        <v>65811189.799999997</v>
      </c>
      <c r="CE112" s="401">
        <f>'آبان 1400'!AV113</f>
        <v>47504406.513999999</v>
      </c>
      <c r="CF112" s="401">
        <f>'آبان 1400'!AW113</f>
        <v>65811189.799999997</v>
      </c>
      <c r="CG112" s="401">
        <f>'آبان 1400'!AX113</f>
        <v>4606783.2860000003</v>
      </c>
      <c r="CH112" s="401">
        <f>'آبان 1400'!AY113</f>
        <v>750440.65139999986</v>
      </c>
      <c r="CI112" s="401">
        <f>'آبان 1400'!AZ113</f>
        <v>0</v>
      </c>
      <c r="CJ112" s="401">
        <f>'آبان 1400'!BA113</f>
        <v>0</v>
      </c>
      <c r="CK112" s="401">
        <f>'آبان 1400'!BB113</f>
        <v>0</v>
      </c>
      <c r="CL112" s="401">
        <f>'آبان 1400'!BC113</f>
        <v>0</v>
      </c>
      <c r="CM112" s="401">
        <f>'آبان 1400'!BD113</f>
        <v>0</v>
      </c>
      <c r="CN112" s="401">
        <f>'آبان 1400'!BE113</f>
        <v>0</v>
      </c>
      <c r="CO112" s="401">
        <f>'آبان 1400'!BF113</f>
        <v>0</v>
      </c>
      <c r="CP112" s="401">
        <f>'آبان 1400'!BG113</f>
        <v>5357223.9374000002</v>
      </c>
      <c r="CQ112" s="401">
        <f>'آبان 1400'!BH113</f>
        <v>60453965</v>
      </c>
      <c r="CR112" s="401">
        <f t="shared" si="76"/>
        <v>65811189.799999997</v>
      </c>
      <c r="CS112" s="411">
        <f t="shared" si="95"/>
        <v>6638737.5</v>
      </c>
      <c r="CT112" s="400">
        <f t="shared" si="77"/>
        <v>3809297.5</v>
      </c>
      <c r="CU112" s="401">
        <f t="shared" si="78"/>
        <v>1142789.25</v>
      </c>
      <c r="CV112" s="401">
        <f t="shared" si="79"/>
        <v>1120000</v>
      </c>
      <c r="CW112" s="56">
        <v>0</v>
      </c>
      <c r="CX112" s="401">
        <f t="shared" si="80"/>
        <v>78522014.049999997</v>
      </c>
      <c r="CY112" s="401">
        <f t="shared" si="81"/>
        <v>65811189.799999997</v>
      </c>
      <c r="CZ112" s="401">
        <f t="shared" si="82"/>
        <v>15136573.653999999</v>
      </c>
      <c r="DA112" s="401">
        <f t="shared" si="83"/>
        <v>93658587.703999996</v>
      </c>
      <c r="DB112" s="401">
        <f t="shared" si="84"/>
        <v>100800</v>
      </c>
      <c r="DC112" s="401">
        <f t="shared" si="85"/>
        <v>93759387.703999996</v>
      </c>
      <c r="DD112" s="406">
        <v>0</v>
      </c>
      <c r="DE112" s="401">
        <f t="shared" si="86"/>
        <v>7852201.4050000003</v>
      </c>
      <c r="DF112" s="401">
        <f t="shared" si="87"/>
        <v>3926100.7025000001</v>
      </c>
      <c r="DG112" s="401">
        <f t="shared" si="88"/>
        <v>81981085.596499994</v>
      </c>
      <c r="DH112" s="401">
        <f t="shared" si="89"/>
        <v>11590824.25</v>
      </c>
      <c r="DI112" s="401">
        <f t="shared" si="90"/>
        <v>70390261.346499994</v>
      </c>
      <c r="DJ112" s="401">
        <f t="shared" si="91"/>
        <v>0</v>
      </c>
      <c r="DL112" s="409">
        <f t="shared" si="92"/>
        <v>6638737.5</v>
      </c>
      <c r="DM112" s="409">
        <f t="shared" si="93"/>
        <v>0</v>
      </c>
    </row>
    <row r="113" spans="1:117" s="56" customFormat="1" ht="21" x14ac:dyDescent="0.2">
      <c r="A113" s="192">
        <f t="shared" si="55"/>
        <v>2655495</v>
      </c>
      <c r="B113" s="137">
        <f>'آبان 1400'!B114</f>
        <v>108</v>
      </c>
      <c r="C113" s="137">
        <f>'آبان 1400'!C114</f>
        <v>114</v>
      </c>
      <c r="D113" s="137">
        <f>'آبان 1400'!D114</f>
        <v>12837</v>
      </c>
      <c r="E113" s="137" t="str">
        <f>'آبان 1400'!E114</f>
        <v>مصطفی</v>
      </c>
      <c r="F113" s="137" t="str">
        <f>'آبان 1400'!F114</f>
        <v>مرادی</v>
      </c>
      <c r="G113" s="137" t="str">
        <f>'آبان 1400'!G114</f>
        <v xml:space="preserve">اداری </v>
      </c>
      <c r="H113" s="137" t="str">
        <f>'آبان 1400'!H114</f>
        <v>خراسان جنوبی</v>
      </c>
      <c r="I113" s="137" t="str">
        <f>'آبان 1400'!I114</f>
        <v>180-813-3619887-1</v>
      </c>
      <c r="J113" s="137" t="str">
        <f>'آبان 1400'!J114</f>
        <v>0653104243</v>
      </c>
      <c r="K113" s="137" t="str">
        <f>'آبان 1400'!K114</f>
        <v>0068975186</v>
      </c>
      <c r="L113" s="137" t="str">
        <f>'آبان 1400'!L114</f>
        <v>خراسان جنوبی</v>
      </c>
      <c r="M113" s="137" t="str">
        <f>'آبان 1400'!M114</f>
        <v>اداری-کارشناسی</v>
      </c>
      <c r="N113" s="121">
        <f>'آبان 1400'!N114</f>
        <v>0</v>
      </c>
      <c r="O113" s="120">
        <f>'آبان 1400'!O114</f>
        <v>0</v>
      </c>
      <c r="P113" s="122">
        <f>'آبان 1400'!P114</f>
        <v>0</v>
      </c>
      <c r="Q113" s="362">
        <f>'آبان 1400'!Q114</f>
        <v>30</v>
      </c>
      <c r="R113" s="362">
        <f>'آبان 1400'!R114</f>
        <v>31</v>
      </c>
      <c r="S113" s="362">
        <f>'آبان 1400'!S114</f>
        <v>0</v>
      </c>
      <c r="T113" s="362">
        <f>'آبان 1400'!T114</f>
        <v>0</v>
      </c>
      <c r="U113" s="138">
        <f>'آبان 1400'!U114</f>
        <v>1</v>
      </c>
      <c r="V113" s="121">
        <f>'آبان 1400'!W114</f>
        <v>0</v>
      </c>
      <c r="W113" s="122">
        <f>'آبان 1400'!X114</f>
        <v>0</v>
      </c>
      <c r="X113" s="370">
        <f>'آبان 1400'!Y114</f>
        <v>1</v>
      </c>
      <c r="Y113" s="370">
        <f>'آبان 1400'!Z114</f>
        <v>1</v>
      </c>
      <c r="Z113" s="139">
        <f>'آبان 1400'!AA114</f>
        <v>1477052</v>
      </c>
      <c r="AA113" s="139">
        <f>'آبان 1400'!AB114</f>
        <v>46667</v>
      </c>
      <c r="AB113" s="139">
        <f>'آبان 1400'!AC114</f>
        <v>1523719</v>
      </c>
      <c r="AC113" s="139">
        <f>'آبان 1400'!AD114</f>
        <v>4500000</v>
      </c>
      <c r="AD113" s="139">
        <f>'آبان 1400'!AE114</f>
        <v>6000000</v>
      </c>
      <c r="AE113" s="140">
        <f>'آبان 1400'!AF114</f>
        <v>290891.80909090908</v>
      </c>
      <c r="AF113" s="123">
        <f>'آبان 1400'!AG114</f>
        <v>44311560</v>
      </c>
      <c r="AG113" s="124">
        <f>'آبان 1400'!AH114</f>
        <v>1400010</v>
      </c>
      <c r="AH113" s="124">
        <f>'آبان 1400'!AI114</f>
        <v>9017646.081818182</v>
      </c>
      <c r="AI113" s="124">
        <f>'آبان 1400'!AJ114</f>
        <v>2655495</v>
      </c>
      <c r="AJ113" s="124">
        <f>'آبان 1400'!AK114</f>
        <v>4500000</v>
      </c>
      <c r="AK113" s="124">
        <f>'آبان 1400'!AL114</f>
        <v>6000000</v>
      </c>
      <c r="AL113" s="124">
        <f>'آبان 1400'!AM114</f>
        <v>0</v>
      </c>
      <c r="AM113" s="124">
        <f>'آبان 1400'!AN114</f>
        <v>0</v>
      </c>
      <c r="AN113" s="124">
        <f>'آبان 1400'!AO114</f>
        <v>1523719</v>
      </c>
      <c r="AO113" s="124">
        <f>'آبان 1400'!AP114</f>
        <v>4000000</v>
      </c>
      <c r="AP113" s="124">
        <f>'آبان 1400'!AQ114</f>
        <v>0</v>
      </c>
      <c r="AQ113" s="124">
        <f>'آبان 1400'!AR114</f>
        <v>0</v>
      </c>
      <c r="AR113" s="124">
        <f>'آبان 1400'!AS114</f>
        <v>0</v>
      </c>
      <c r="AS113" s="379">
        <f>'آبان 1400'!AT114</f>
        <v>0</v>
      </c>
      <c r="AT113" s="372">
        <f t="shared" si="56"/>
        <v>73408430.081818178</v>
      </c>
      <c r="AU113" s="174">
        <f>'آبان 1400'!AV114</f>
        <v>49883170.956090905</v>
      </c>
      <c r="AV113" s="142">
        <f>'آبان 1400'!AW114</f>
        <v>69229216.081818178</v>
      </c>
      <c r="AW113" s="143">
        <f t="shared" si="57"/>
        <v>4846045.1257272726</v>
      </c>
      <c r="AX113" s="76">
        <f t="shared" si="58"/>
        <v>988317.09560909052</v>
      </c>
      <c r="AY113" s="143">
        <f>'آبان 1400'!AZ114</f>
        <v>0</v>
      </c>
      <c r="AZ113" s="143">
        <f>'آبان 1400'!BA114</f>
        <v>0</v>
      </c>
      <c r="BA113" s="143">
        <f>'آبان 1400'!BB114</f>
        <v>0</v>
      </c>
      <c r="BB113" s="143">
        <f>'آبان 1400'!BC114</f>
        <v>0</v>
      </c>
      <c r="BC113" s="143">
        <f>'آبان 1400'!BD114</f>
        <v>0</v>
      </c>
      <c r="BD113" s="143">
        <f>'آبان 1400'!BE114</f>
        <v>0</v>
      </c>
      <c r="BE113" s="143">
        <f>'آبان 1400'!BF114</f>
        <v>0</v>
      </c>
      <c r="BF113" s="144">
        <f t="shared" si="59"/>
        <v>5834362.2213363629</v>
      </c>
      <c r="BG113" s="141">
        <f t="shared" si="60"/>
        <v>67574067</v>
      </c>
      <c r="BH113" s="145">
        <f t="shared" si="61"/>
        <v>73408430.081818178</v>
      </c>
      <c r="BI113" s="410">
        <f t="shared" si="94"/>
        <v>6638737.5</v>
      </c>
      <c r="BJ113" s="146">
        <f t="shared" si="62"/>
        <v>3809297.5</v>
      </c>
      <c r="BK113" s="146">
        <f t="shared" si="63"/>
        <v>1142789.25</v>
      </c>
      <c r="BL113" s="147">
        <f t="shared" si="64"/>
        <v>1120000</v>
      </c>
      <c r="BM113" s="383">
        <v>0</v>
      </c>
      <c r="BN113" s="148">
        <f t="shared" si="65"/>
        <v>86119254.331818178</v>
      </c>
      <c r="BO113" s="149">
        <f t="shared" si="66"/>
        <v>69229216.081818178</v>
      </c>
      <c r="BP113" s="150">
        <f t="shared" si="67"/>
        <v>15922719.698818183</v>
      </c>
      <c r="BQ113" s="151">
        <f t="shared" si="68"/>
        <v>102041974.03063636</v>
      </c>
      <c r="BR113" s="152">
        <f t="shared" si="69"/>
        <v>100800</v>
      </c>
      <c r="BS113" s="148">
        <f t="shared" si="70"/>
        <v>102142774.03063636</v>
      </c>
      <c r="BT113" s="136">
        <v>0</v>
      </c>
      <c r="BU113" s="149">
        <f t="shared" si="71"/>
        <v>8611925.4331818186</v>
      </c>
      <c r="BV113" s="153">
        <f t="shared" si="72"/>
        <v>4305962.7165909093</v>
      </c>
      <c r="BW113" s="134">
        <f t="shared" si="73"/>
        <v>89224885.880863622</v>
      </c>
      <c r="BX113" s="148">
        <f t="shared" si="74"/>
        <v>11590824.25</v>
      </c>
      <c r="BY113" s="135">
        <f t="shared" si="75"/>
        <v>77634061.630863622</v>
      </c>
      <c r="CD113" s="400">
        <f>'آبان 1400'!AU114</f>
        <v>73408430.081818178</v>
      </c>
      <c r="CE113" s="401">
        <f>'آبان 1400'!AV114</f>
        <v>49883170.956090905</v>
      </c>
      <c r="CF113" s="401">
        <f>'آبان 1400'!AW114</f>
        <v>69229216.081818178</v>
      </c>
      <c r="CG113" s="401">
        <f>'آبان 1400'!AX114</f>
        <v>4846045.1257272726</v>
      </c>
      <c r="CH113" s="401">
        <f>'آبان 1400'!AY114</f>
        <v>988317.09560909052</v>
      </c>
      <c r="CI113" s="401">
        <f>'آبان 1400'!AZ114</f>
        <v>0</v>
      </c>
      <c r="CJ113" s="401">
        <f>'آبان 1400'!BA114</f>
        <v>0</v>
      </c>
      <c r="CK113" s="401">
        <f>'آبان 1400'!BB114</f>
        <v>0</v>
      </c>
      <c r="CL113" s="401">
        <f>'آبان 1400'!BC114</f>
        <v>0</v>
      </c>
      <c r="CM113" s="401">
        <f>'آبان 1400'!BD114</f>
        <v>0</v>
      </c>
      <c r="CN113" s="401">
        <f>'آبان 1400'!BE114</f>
        <v>0</v>
      </c>
      <c r="CO113" s="401">
        <f>'آبان 1400'!BF114</f>
        <v>0</v>
      </c>
      <c r="CP113" s="401">
        <f>'آبان 1400'!BG114</f>
        <v>5834362.2213363629</v>
      </c>
      <c r="CQ113" s="401">
        <f>'آبان 1400'!BH114</f>
        <v>67574067</v>
      </c>
      <c r="CR113" s="401">
        <f t="shared" si="76"/>
        <v>73408430.081818178</v>
      </c>
      <c r="CS113" s="411">
        <f t="shared" si="95"/>
        <v>6638737.5</v>
      </c>
      <c r="CT113" s="400">
        <f t="shared" si="77"/>
        <v>3809297.5</v>
      </c>
      <c r="CU113" s="401">
        <f t="shared" si="78"/>
        <v>1142789.25</v>
      </c>
      <c r="CV113" s="401">
        <f t="shared" si="79"/>
        <v>1120000</v>
      </c>
      <c r="CW113" s="56">
        <v>0</v>
      </c>
      <c r="CX113" s="401">
        <f t="shared" si="80"/>
        <v>86119254.331818178</v>
      </c>
      <c r="CY113" s="401">
        <f t="shared" si="81"/>
        <v>69229216.081818178</v>
      </c>
      <c r="CZ113" s="401">
        <f t="shared" si="82"/>
        <v>15922719.698818183</v>
      </c>
      <c r="DA113" s="401">
        <f t="shared" si="83"/>
        <v>102041974.03063636</v>
      </c>
      <c r="DB113" s="401">
        <f t="shared" si="84"/>
        <v>100800</v>
      </c>
      <c r="DC113" s="401">
        <f t="shared" si="85"/>
        <v>102142774.03063636</v>
      </c>
      <c r="DD113" s="406">
        <v>0</v>
      </c>
      <c r="DE113" s="401">
        <f t="shared" si="86"/>
        <v>8611925.4331818186</v>
      </c>
      <c r="DF113" s="401">
        <f t="shared" si="87"/>
        <v>4305962.7165909093</v>
      </c>
      <c r="DG113" s="401">
        <f t="shared" si="88"/>
        <v>89224885.880863622</v>
      </c>
      <c r="DH113" s="401">
        <f t="shared" si="89"/>
        <v>11590824.25</v>
      </c>
      <c r="DI113" s="401">
        <f t="shared" si="90"/>
        <v>77634061.630863622</v>
      </c>
      <c r="DJ113" s="401">
        <f t="shared" si="91"/>
        <v>0</v>
      </c>
      <c r="DL113" s="409">
        <f t="shared" si="92"/>
        <v>6638737.5</v>
      </c>
      <c r="DM113" s="409">
        <f t="shared" si="93"/>
        <v>0</v>
      </c>
    </row>
    <row r="114" spans="1:117" s="56" customFormat="1" ht="21" x14ac:dyDescent="0.2">
      <c r="A114" s="192">
        <f t="shared" si="55"/>
        <v>2655495</v>
      </c>
      <c r="B114" s="137">
        <f>'آبان 1400'!B115</f>
        <v>109</v>
      </c>
      <c r="C114" s="137">
        <f>'آبان 1400'!C115</f>
        <v>115</v>
      </c>
      <c r="D114" s="137">
        <f>'آبان 1400'!D115</f>
        <v>12833</v>
      </c>
      <c r="E114" s="137" t="str">
        <f>'آبان 1400'!E115</f>
        <v>محمدصادق</v>
      </c>
      <c r="F114" s="137" t="str">
        <f>'آبان 1400'!F115</f>
        <v>پاسبان گل</v>
      </c>
      <c r="G114" s="137" t="str">
        <f>'آبان 1400'!G115</f>
        <v xml:space="preserve">اداری </v>
      </c>
      <c r="H114" s="137" t="str">
        <f>'آبان 1400'!H115</f>
        <v>خراسان جنوبی</v>
      </c>
      <c r="I114" s="137" t="str">
        <f>'آبان 1400'!I115</f>
        <v>180-813-7558961-1</v>
      </c>
      <c r="J114" s="137" t="str">
        <f>'آبان 1400'!J115</f>
        <v>0640480624</v>
      </c>
      <c r="K114" s="137" t="str">
        <f>'آبان 1400'!K115</f>
        <v>0068994733</v>
      </c>
      <c r="L114" s="137" t="str">
        <f>'آبان 1400'!L115</f>
        <v>خراسان جنوبی</v>
      </c>
      <c r="M114" s="137" t="str">
        <f>'آبان 1400'!M115</f>
        <v>اداری-کارشناسی</v>
      </c>
      <c r="N114" s="121">
        <f>'آبان 1400'!N115</f>
        <v>0</v>
      </c>
      <c r="O114" s="120">
        <f>'آبان 1400'!O115</f>
        <v>0</v>
      </c>
      <c r="P114" s="122">
        <f>'آبان 1400'!P115</f>
        <v>0</v>
      </c>
      <c r="Q114" s="362">
        <f>'آبان 1400'!Q115</f>
        <v>30</v>
      </c>
      <c r="R114" s="362">
        <f>'آبان 1400'!R115</f>
        <v>50</v>
      </c>
      <c r="S114" s="362">
        <f>'آبان 1400'!S115</f>
        <v>0</v>
      </c>
      <c r="T114" s="362">
        <f>'آبان 1400'!T115</f>
        <v>0</v>
      </c>
      <c r="U114" s="138">
        <f>'آبان 1400'!U115</f>
        <v>0</v>
      </c>
      <c r="V114" s="121">
        <f>'آبان 1400'!W115</f>
        <v>0</v>
      </c>
      <c r="W114" s="122">
        <f>'آبان 1400'!X115</f>
        <v>0</v>
      </c>
      <c r="X114" s="370">
        <f>'آبان 1400'!Y115</f>
        <v>0</v>
      </c>
      <c r="Y114" s="370">
        <f>'آبان 1400'!Z115</f>
        <v>0</v>
      </c>
      <c r="Z114" s="139">
        <f>'آبان 1400'!AA115</f>
        <v>1477052</v>
      </c>
      <c r="AA114" s="139">
        <f>'آبان 1400'!AB115</f>
        <v>46667</v>
      </c>
      <c r="AB114" s="139">
        <f>'آبان 1400'!AC115</f>
        <v>1523719</v>
      </c>
      <c r="AC114" s="139">
        <f>'آبان 1400'!AD115</f>
        <v>4500000</v>
      </c>
      <c r="AD114" s="139">
        <f>'آبان 1400'!AE115</f>
        <v>6000000</v>
      </c>
      <c r="AE114" s="140">
        <f>'آبان 1400'!AF115</f>
        <v>290891.80909090908</v>
      </c>
      <c r="AF114" s="123">
        <f>'آبان 1400'!AG115</f>
        <v>44311560</v>
      </c>
      <c r="AG114" s="124">
        <f>'آبان 1400'!AH115</f>
        <v>1400010</v>
      </c>
      <c r="AH114" s="124">
        <f>'آبان 1400'!AI115</f>
        <v>14544590.454545453</v>
      </c>
      <c r="AI114" s="124">
        <f>'آبان 1400'!AJ115</f>
        <v>0</v>
      </c>
      <c r="AJ114" s="124">
        <f>'آبان 1400'!AK115</f>
        <v>4500000</v>
      </c>
      <c r="AK114" s="124">
        <f>'آبان 1400'!AL115</f>
        <v>6000000</v>
      </c>
      <c r="AL114" s="124">
        <f>'آبان 1400'!AM115</f>
        <v>0</v>
      </c>
      <c r="AM114" s="124">
        <f>'آبان 1400'!AN115</f>
        <v>0</v>
      </c>
      <c r="AN114" s="124">
        <f>'آبان 1400'!AO115</f>
        <v>0</v>
      </c>
      <c r="AO114" s="124">
        <f>'آبان 1400'!AP115</f>
        <v>3800000</v>
      </c>
      <c r="AP114" s="124">
        <f>'آبان 1400'!AQ115</f>
        <v>0</v>
      </c>
      <c r="AQ114" s="124">
        <f>'آبان 1400'!AR115</f>
        <v>0</v>
      </c>
      <c r="AR114" s="124">
        <f>'آبان 1400'!AS115</f>
        <v>0</v>
      </c>
      <c r="AS114" s="379">
        <f>'آبان 1400'!AT115</f>
        <v>0</v>
      </c>
      <c r="AT114" s="372">
        <f t="shared" si="56"/>
        <v>74556160.454545453</v>
      </c>
      <c r="AU114" s="174">
        <f>'آبان 1400'!AV115</f>
        <v>55037229.222727269</v>
      </c>
      <c r="AV114" s="142">
        <f>'آبان 1400'!AW115</f>
        <v>74556160.454545453</v>
      </c>
      <c r="AW114" s="143">
        <f t="shared" si="57"/>
        <v>5218931.2318181824</v>
      </c>
      <c r="AX114" s="76">
        <f t="shared" si="58"/>
        <v>1503722.9222727269</v>
      </c>
      <c r="AY114" s="143">
        <f>'آبان 1400'!AZ115</f>
        <v>0</v>
      </c>
      <c r="AZ114" s="143">
        <f>'آبان 1400'!BA115</f>
        <v>0</v>
      </c>
      <c r="BA114" s="143">
        <f>'آبان 1400'!BB115</f>
        <v>0</v>
      </c>
      <c r="BB114" s="143">
        <f>'آبان 1400'!BC115</f>
        <v>0</v>
      </c>
      <c r="BC114" s="143">
        <f>'آبان 1400'!BD115</f>
        <v>0</v>
      </c>
      <c r="BD114" s="143">
        <f>'آبان 1400'!BE115</f>
        <v>0</v>
      </c>
      <c r="BE114" s="143">
        <f>'آبان 1400'!BF115</f>
        <v>0</v>
      </c>
      <c r="BF114" s="144">
        <f t="shared" si="59"/>
        <v>6722654.1540909093</v>
      </c>
      <c r="BG114" s="141">
        <f t="shared" si="60"/>
        <v>67833506</v>
      </c>
      <c r="BH114" s="145">
        <f t="shared" si="61"/>
        <v>74556160.454545453</v>
      </c>
      <c r="BI114" s="410">
        <f t="shared" si="94"/>
        <v>6638737.5</v>
      </c>
      <c r="BJ114" s="146">
        <f t="shared" si="62"/>
        <v>3809297.5</v>
      </c>
      <c r="BK114" s="146">
        <f t="shared" si="63"/>
        <v>1142789.25</v>
      </c>
      <c r="BL114" s="147">
        <f t="shared" si="64"/>
        <v>1120000</v>
      </c>
      <c r="BM114" s="383">
        <v>0</v>
      </c>
      <c r="BN114" s="148">
        <f t="shared" si="65"/>
        <v>87266984.704545453</v>
      </c>
      <c r="BO114" s="149">
        <f t="shared" si="66"/>
        <v>74556160.454545453</v>
      </c>
      <c r="BP114" s="150">
        <f t="shared" si="67"/>
        <v>17147916.904545456</v>
      </c>
      <c r="BQ114" s="151">
        <f t="shared" si="68"/>
        <v>104414901.60909091</v>
      </c>
      <c r="BR114" s="152">
        <f t="shared" si="69"/>
        <v>100800</v>
      </c>
      <c r="BS114" s="148">
        <f t="shared" si="70"/>
        <v>104515701.60909091</v>
      </c>
      <c r="BT114" s="136">
        <v>0</v>
      </c>
      <c r="BU114" s="149">
        <f t="shared" si="71"/>
        <v>8726698.4704545457</v>
      </c>
      <c r="BV114" s="153">
        <f t="shared" si="72"/>
        <v>4363349.2352272728</v>
      </c>
      <c r="BW114" s="134">
        <f t="shared" si="73"/>
        <v>91425653.903409094</v>
      </c>
      <c r="BX114" s="148">
        <f t="shared" si="74"/>
        <v>11590824.25</v>
      </c>
      <c r="BY114" s="135">
        <f t="shared" si="75"/>
        <v>79834829.653409094</v>
      </c>
      <c r="CD114" s="400">
        <f>'آبان 1400'!AU115</f>
        <v>74556160.454545453</v>
      </c>
      <c r="CE114" s="401">
        <f>'آبان 1400'!AV115</f>
        <v>55037229.222727269</v>
      </c>
      <c r="CF114" s="401">
        <f>'آبان 1400'!AW115</f>
        <v>74556160.454545453</v>
      </c>
      <c r="CG114" s="401">
        <f>'آبان 1400'!AX115</f>
        <v>5218931.2318181824</v>
      </c>
      <c r="CH114" s="401">
        <f>'آبان 1400'!AY115</f>
        <v>1503722.9222727269</v>
      </c>
      <c r="CI114" s="401">
        <f>'آبان 1400'!AZ115</f>
        <v>0</v>
      </c>
      <c r="CJ114" s="401">
        <f>'آبان 1400'!BA115</f>
        <v>0</v>
      </c>
      <c r="CK114" s="401">
        <f>'آبان 1400'!BB115</f>
        <v>0</v>
      </c>
      <c r="CL114" s="401">
        <f>'آبان 1400'!BC115</f>
        <v>0</v>
      </c>
      <c r="CM114" s="401">
        <f>'آبان 1400'!BD115</f>
        <v>0</v>
      </c>
      <c r="CN114" s="401">
        <f>'آبان 1400'!BE115</f>
        <v>0</v>
      </c>
      <c r="CO114" s="401">
        <f>'آبان 1400'!BF115</f>
        <v>0</v>
      </c>
      <c r="CP114" s="401">
        <f>'آبان 1400'!BG115</f>
        <v>6722654.1540909093</v>
      </c>
      <c r="CQ114" s="401">
        <f>'آبان 1400'!BH115</f>
        <v>67833506</v>
      </c>
      <c r="CR114" s="401">
        <f t="shared" si="76"/>
        <v>74556160.454545453</v>
      </c>
      <c r="CS114" s="411">
        <f t="shared" si="95"/>
        <v>6638737.5</v>
      </c>
      <c r="CT114" s="400">
        <f t="shared" si="77"/>
        <v>3809297.5</v>
      </c>
      <c r="CU114" s="401">
        <f t="shared" si="78"/>
        <v>1142789.25</v>
      </c>
      <c r="CV114" s="401">
        <f t="shared" si="79"/>
        <v>1120000</v>
      </c>
      <c r="CW114" s="56">
        <v>0</v>
      </c>
      <c r="CX114" s="401">
        <f t="shared" si="80"/>
        <v>87266984.704545453</v>
      </c>
      <c r="CY114" s="401">
        <f t="shared" si="81"/>
        <v>74556160.454545453</v>
      </c>
      <c r="CZ114" s="401">
        <f t="shared" si="82"/>
        <v>17147916.904545456</v>
      </c>
      <c r="DA114" s="401">
        <f t="shared" si="83"/>
        <v>104414901.60909091</v>
      </c>
      <c r="DB114" s="401">
        <f t="shared" si="84"/>
        <v>100800</v>
      </c>
      <c r="DC114" s="401">
        <f t="shared" si="85"/>
        <v>104515701.60909091</v>
      </c>
      <c r="DD114" s="406">
        <v>0</v>
      </c>
      <c r="DE114" s="401">
        <f t="shared" si="86"/>
        <v>8726698.4704545457</v>
      </c>
      <c r="DF114" s="401">
        <f t="shared" si="87"/>
        <v>4363349.2352272728</v>
      </c>
      <c r="DG114" s="401">
        <f t="shared" si="88"/>
        <v>91425653.903409094</v>
      </c>
      <c r="DH114" s="401">
        <f t="shared" si="89"/>
        <v>11590824.25</v>
      </c>
      <c r="DI114" s="401">
        <f t="shared" si="90"/>
        <v>79834829.653409094</v>
      </c>
      <c r="DJ114" s="401">
        <f t="shared" si="91"/>
        <v>0</v>
      </c>
      <c r="DL114" s="409">
        <f t="shared" si="92"/>
        <v>6638737.5</v>
      </c>
      <c r="DM114" s="409">
        <f t="shared" si="93"/>
        <v>0</v>
      </c>
    </row>
    <row r="115" spans="1:117" s="56" customFormat="1" ht="21" x14ac:dyDescent="0.2">
      <c r="A115" s="192">
        <f t="shared" si="55"/>
        <v>2655495</v>
      </c>
      <c r="B115" s="137">
        <f>'آبان 1400'!B116</f>
        <v>110</v>
      </c>
      <c r="C115" s="137">
        <f>'آبان 1400'!C116</f>
        <v>116</v>
      </c>
      <c r="D115" s="137">
        <f>'آبان 1400'!D116</f>
        <v>12836</v>
      </c>
      <c r="E115" s="137" t="str">
        <f>'آبان 1400'!E116</f>
        <v>خلیل</v>
      </c>
      <c r="F115" s="137" t="str">
        <f>'آبان 1400'!F116</f>
        <v xml:space="preserve">حسنی </v>
      </c>
      <c r="G115" s="137" t="str">
        <f>'آبان 1400'!G116</f>
        <v xml:space="preserve">اداری </v>
      </c>
      <c r="H115" s="137" t="str">
        <f>'آبان 1400'!H116</f>
        <v>خراسان جنوبی</v>
      </c>
      <c r="I115" s="137" t="str">
        <f>'آبان 1400'!I116</f>
        <v>180-12-52698589-1</v>
      </c>
      <c r="J115" s="137" t="str">
        <f>'آبان 1400'!J116</f>
        <v>0640272460</v>
      </c>
      <c r="K115" s="137">
        <f>'آبان 1400'!K116</f>
        <v>0</v>
      </c>
      <c r="L115" s="137" t="str">
        <f>'آبان 1400'!L116</f>
        <v>خراسان جنوبی</v>
      </c>
      <c r="M115" s="137" t="str">
        <f>'آبان 1400'!M116</f>
        <v>اداری-کارشناسی</v>
      </c>
      <c r="N115" s="121">
        <f>'آبان 1400'!N116</f>
        <v>0</v>
      </c>
      <c r="O115" s="120">
        <f>'آبان 1400'!O116</f>
        <v>0</v>
      </c>
      <c r="P115" s="122">
        <f>'آبان 1400'!P116</f>
        <v>0</v>
      </c>
      <c r="Q115" s="362">
        <f>'آبان 1400'!Q116</f>
        <v>30</v>
      </c>
      <c r="R115" s="362">
        <f>'آبان 1400'!R116</f>
        <v>19</v>
      </c>
      <c r="S115" s="362">
        <f>'آبان 1400'!S116</f>
        <v>0</v>
      </c>
      <c r="T115" s="362">
        <f>'آبان 1400'!T116</f>
        <v>0</v>
      </c>
      <c r="U115" s="138">
        <f>'آبان 1400'!U116</f>
        <v>0</v>
      </c>
      <c r="V115" s="121">
        <f>'آبان 1400'!W116</f>
        <v>0</v>
      </c>
      <c r="W115" s="122">
        <f>'آبان 1400'!X116</f>
        <v>0</v>
      </c>
      <c r="X115" s="370">
        <f>'آبان 1400'!Y116</f>
        <v>0</v>
      </c>
      <c r="Y115" s="370">
        <f>'آبان 1400'!Z116</f>
        <v>0</v>
      </c>
      <c r="Z115" s="139">
        <f>'آبان 1400'!AA116</f>
        <v>1477052</v>
      </c>
      <c r="AA115" s="139">
        <f>'آبان 1400'!AB116</f>
        <v>46667</v>
      </c>
      <c r="AB115" s="139">
        <f>'آبان 1400'!AC116</f>
        <v>1523719</v>
      </c>
      <c r="AC115" s="139">
        <f>'آبان 1400'!AD116</f>
        <v>4500000</v>
      </c>
      <c r="AD115" s="139">
        <f>'آبان 1400'!AE116</f>
        <v>6000000</v>
      </c>
      <c r="AE115" s="140">
        <f>'آبان 1400'!AF116</f>
        <v>290891.80909090908</v>
      </c>
      <c r="AF115" s="123">
        <f>'آبان 1400'!AG116</f>
        <v>44311560</v>
      </c>
      <c r="AG115" s="124">
        <f>'آبان 1400'!AH116</f>
        <v>1400010</v>
      </c>
      <c r="AH115" s="124">
        <f>'آبان 1400'!AI116</f>
        <v>5526944.372727273</v>
      </c>
      <c r="AI115" s="124">
        <f>'آبان 1400'!AJ116</f>
        <v>0</v>
      </c>
      <c r="AJ115" s="124">
        <f>'آبان 1400'!AK116</f>
        <v>4500000</v>
      </c>
      <c r="AK115" s="124">
        <f>'آبان 1400'!AL116</f>
        <v>6000000</v>
      </c>
      <c r="AL115" s="124">
        <f>'آبان 1400'!AM116</f>
        <v>0</v>
      </c>
      <c r="AM115" s="124">
        <f>'آبان 1400'!AN116</f>
        <v>0</v>
      </c>
      <c r="AN115" s="124">
        <f>'آبان 1400'!AO116</f>
        <v>0</v>
      </c>
      <c r="AO115" s="124">
        <f>'آبان 1400'!AP116</f>
        <v>3800000</v>
      </c>
      <c r="AP115" s="124">
        <f>'آبان 1400'!AQ116</f>
        <v>0</v>
      </c>
      <c r="AQ115" s="124">
        <f>'آبان 1400'!AR116</f>
        <v>0</v>
      </c>
      <c r="AR115" s="124">
        <f>'آبان 1400'!AS116</f>
        <v>0</v>
      </c>
      <c r="AS115" s="379">
        <f>'آبان 1400'!AT116</f>
        <v>0</v>
      </c>
      <c r="AT115" s="372">
        <f t="shared" si="56"/>
        <v>65538514.372727275</v>
      </c>
      <c r="AU115" s="174">
        <f>'آبان 1400'!AV116</f>
        <v>46650818.366636366</v>
      </c>
      <c r="AV115" s="142">
        <f>'آبان 1400'!AW116</f>
        <v>65538514.372727275</v>
      </c>
      <c r="AW115" s="143">
        <f t="shared" si="57"/>
        <v>4587696.0060909092</v>
      </c>
      <c r="AX115" s="76">
        <f t="shared" si="58"/>
        <v>665081.83666363661</v>
      </c>
      <c r="AY115" s="143">
        <f>'آبان 1400'!AZ116</f>
        <v>0</v>
      </c>
      <c r="AZ115" s="143">
        <f>'آبان 1400'!BA116</f>
        <v>0</v>
      </c>
      <c r="BA115" s="143">
        <f>'آبان 1400'!BB116</f>
        <v>0</v>
      </c>
      <c r="BB115" s="143">
        <f>'آبان 1400'!BC116</f>
        <v>0</v>
      </c>
      <c r="BC115" s="143">
        <f>'آبان 1400'!BD116</f>
        <v>0</v>
      </c>
      <c r="BD115" s="143">
        <f>'آبان 1400'!BE116</f>
        <v>0</v>
      </c>
      <c r="BE115" s="143">
        <f>'آبان 1400'!BF116</f>
        <v>0</v>
      </c>
      <c r="BF115" s="144">
        <f t="shared" si="59"/>
        <v>5252777.8427545456</v>
      </c>
      <c r="BG115" s="141">
        <f t="shared" si="60"/>
        <v>60285736</v>
      </c>
      <c r="BH115" s="145">
        <f t="shared" si="61"/>
        <v>65538514.372727275</v>
      </c>
      <c r="BI115" s="410">
        <f t="shared" si="94"/>
        <v>6638737.5</v>
      </c>
      <c r="BJ115" s="146">
        <f t="shared" si="62"/>
        <v>3809297.5</v>
      </c>
      <c r="BK115" s="146">
        <f t="shared" si="63"/>
        <v>1142789.25</v>
      </c>
      <c r="BL115" s="147">
        <f t="shared" si="64"/>
        <v>1120000</v>
      </c>
      <c r="BM115" s="383">
        <v>0</v>
      </c>
      <c r="BN115" s="148">
        <f t="shared" si="65"/>
        <v>78249338.622727275</v>
      </c>
      <c r="BO115" s="149">
        <f t="shared" si="66"/>
        <v>65538514.372727275</v>
      </c>
      <c r="BP115" s="150">
        <f t="shared" si="67"/>
        <v>15073858.305727273</v>
      </c>
      <c r="BQ115" s="151">
        <f t="shared" si="68"/>
        <v>93323196.928454548</v>
      </c>
      <c r="BR115" s="152">
        <f t="shared" si="69"/>
        <v>100800</v>
      </c>
      <c r="BS115" s="148">
        <f t="shared" si="70"/>
        <v>93423996.928454548</v>
      </c>
      <c r="BT115" s="136">
        <v>0</v>
      </c>
      <c r="BU115" s="149">
        <f t="shared" si="71"/>
        <v>7824933.8622727282</v>
      </c>
      <c r="BV115" s="153">
        <f t="shared" si="72"/>
        <v>3912466.9311363641</v>
      </c>
      <c r="BW115" s="134">
        <f t="shared" si="73"/>
        <v>81686596.135045454</v>
      </c>
      <c r="BX115" s="148">
        <f t="shared" si="74"/>
        <v>11590824.25</v>
      </c>
      <c r="BY115" s="135">
        <f t="shared" si="75"/>
        <v>70095771.885045454</v>
      </c>
      <c r="CD115" s="400">
        <f>'آبان 1400'!AU116</f>
        <v>65538514.372727275</v>
      </c>
      <c r="CE115" s="401">
        <f>'آبان 1400'!AV116</f>
        <v>46650818.366636366</v>
      </c>
      <c r="CF115" s="401">
        <f>'آبان 1400'!AW116</f>
        <v>65538514.372727275</v>
      </c>
      <c r="CG115" s="401">
        <f>'آبان 1400'!AX116</f>
        <v>4587696.0060909092</v>
      </c>
      <c r="CH115" s="401">
        <f>'آبان 1400'!AY116</f>
        <v>665081.83666363661</v>
      </c>
      <c r="CI115" s="401">
        <f>'آبان 1400'!AZ116</f>
        <v>0</v>
      </c>
      <c r="CJ115" s="401">
        <f>'آبان 1400'!BA116</f>
        <v>0</v>
      </c>
      <c r="CK115" s="401">
        <f>'آبان 1400'!BB116</f>
        <v>0</v>
      </c>
      <c r="CL115" s="401">
        <f>'آبان 1400'!BC116</f>
        <v>0</v>
      </c>
      <c r="CM115" s="401">
        <f>'آبان 1400'!BD116</f>
        <v>0</v>
      </c>
      <c r="CN115" s="401">
        <f>'آبان 1400'!BE116</f>
        <v>0</v>
      </c>
      <c r="CO115" s="401">
        <f>'آبان 1400'!BF116</f>
        <v>0</v>
      </c>
      <c r="CP115" s="401">
        <f>'آبان 1400'!BG116</f>
        <v>5252777.8427545456</v>
      </c>
      <c r="CQ115" s="401">
        <f>'آبان 1400'!BH116</f>
        <v>60285736</v>
      </c>
      <c r="CR115" s="401">
        <f t="shared" si="76"/>
        <v>65538514.372727275</v>
      </c>
      <c r="CS115" s="411">
        <f t="shared" si="95"/>
        <v>6638737.5</v>
      </c>
      <c r="CT115" s="400">
        <f t="shared" si="77"/>
        <v>3809297.5</v>
      </c>
      <c r="CU115" s="401">
        <f t="shared" si="78"/>
        <v>1142789.25</v>
      </c>
      <c r="CV115" s="401">
        <f t="shared" si="79"/>
        <v>1120000</v>
      </c>
      <c r="CW115" s="56">
        <v>0</v>
      </c>
      <c r="CX115" s="401">
        <f t="shared" si="80"/>
        <v>78249338.622727275</v>
      </c>
      <c r="CY115" s="401">
        <f t="shared" si="81"/>
        <v>65538514.372727275</v>
      </c>
      <c r="CZ115" s="401">
        <f t="shared" si="82"/>
        <v>15073858.305727273</v>
      </c>
      <c r="DA115" s="401">
        <f t="shared" si="83"/>
        <v>93323196.928454548</v>
      </c>
      <c r="DB115" s="401">
        <f t="shared" si="84"/>
        <v>100800</v>
      </c>
      <c r="DC115" s="401">
        <f t="shared" si="85"/>
        <v>93423996.928454548</v>
      </c>
      <c r="DD115" s="406">
        <v>0</v>
      </c>
      <c r="DE115" s="401">
        <f t="shared" si="86"/>
        <v>7824933.8622727282</v>
      </c>
      <c r="DF115" s="401">
        <f t="shared" si="87"/>
        <v>3912466.9311363641</v>
      </c>
      <c r="DG115" s="401">
        <f t="shared" si="88"/>
        <v>81686596.135045454</v>
      </c>
      <c r="DH115" s="401">
        <f t="shared" si="89"/>
        <v>11590824.25</v>
      </c>
      <c r="DI115" s="401">
        <f t="shared" si="90"/>
        <v>70095771.885045454</v>
      </c>
      <c r="DJ115" s="401">
        <f t="shared" si="91"/>
        <v>0</v>
      </c>
      <c r="DL115" s="409">
        <f t="shared" si="92"/>
        <v>6638737.5</v>
      </c>
      <c r="DM115" s="409">
        <f t="shared" si="93"/>
        <v>0</v>
      </c>
    </row>
    <row r="116" spans="1:117" s="56" customFormat="1" ht="21" x14ac:dyDescent="0.2">
      <c r="A116" s="192">
        <f t="shared" si="55"/>
        <v>2655495</v>
      </c>
      <c r="B116" s="137">
        <f>'آبان 1400'!B117</f>
        <v>111</v>
      </c>
      <c r="C116" s="137">
        <f>'آبان 1400'!C117</f>
        <v>117</v>
      </c>
      <c r="D116" s="137">
        <f>'آبان 1400'!D117</f>
        <v>12844</v>
      </c>
      <c r="E116" s="137" t="str">
        <f>'آبان 1400'!E117</f>
        <v>حسین</v>
      </c>
      <c r="F116" s="137" t="str">
        <f>'آبان 1400'!F117</f>
        <v>نظری فرد</v>
      </c>
      <c r="G116" s="137" t="str">
        <f>'آبان 1400'!G117</f>
        <v xml:space="preserve">اداری </v>
      </c>
      <c r="H116" s="137" t="str">
        <f>'آبان 1400'!H117</f>
        <v>خراسان جنوبی</v>
      </c>
      <c r="I116" s="137" t="str">
        <f>'آبان 1400'!I117</f>
        <v>180-813-7406405-1</v>
      </c>
      <c r="J116" s="137" t="str">
        <f>'آبان 1400'!J117</f>
        <v>0640312993</v>
      </c>
      <c r="K116" s="137" t="str">
        <f>'آبان 1400'!K117</f>
        <v>0068991937</v>
      </c>
      <c r="L116" s="137" t="str">
        <f>'آبان 1400'!L117</f>
        <v>خراسان جنوبی</v>
      </c>
      <c r="M116" s="137" t="str">
        <f>'آبان 1400'!M117</f>
        <v>اداری-کارشناسی</v>
      </c>
      <c r="N116" s="121">
        <f>'آبان 1400'!N117</f>
        <v>0</v>
      </c>
      <c r="O116" s="120">
        <f>'آبان 1400'!O117</f>
        <v>0</v>
      </c>
      <c r="P116" s="122">
        <f>'آبان 1400'!P117</f>
        <v>0</v>
      </c>
      <c r="Q116" s="362">
        <f>'آبان 1400'!Q117</f>
        <v>30</v>
      </c>
      <c r="R116" s="362">
        <f>'آبان 1400'!R117</f>
        <v>33</v>
      </c>
      <c r="S116" s="362">
        <f>'آبان 1400'!S117</f>
        <v>0</v>
      </c>
      <c r="T116" s="362">
        <f>'آبان 1400'!T117</f>
        <v>0</v>
      </c>
      <c r="U116" s="138">
        <f>'آبان 1400'!U117</f>
        <v>0</v>
      </c>
      <c r="V116" s="121">
        <f>'آبان 1400'!W117</f>
        <v>0</v>
      </c>
      <c r="W116" s="122">
        <f>'آبان 1400'!X117</f>
        <v>0</v>
      </c>
      <c r="X116" s="370">
        <f>'آبان 1400'!Y117</f>
        <v>1</v>
      </c>
      <c r="Y116" s="370">
        <f>'آبان 1400'!Z117</f>
        <v>1</v>
      </c>
      <c r="Z116" s="139">
        <f>'آبان 1400'!AA117</f>
        <v>1477052</v>
      </c>
      <c r="AA116" s="139">
        <f>'آبان 1400'!AB117</f>
        <v>46667</v>
      </c>
      <c r="AB116" s="139">
        <f>'آبان 1400'!AC117</f>
        <v>1523719</v>
      </c>
      <c r="AC116" s="139">
        <f>'آبان 1400'!AD117</f>
        <v>4500000</v>
      </c>
      <c r="AD116" s="139">
        <f>'آبان 1400'!AE117</f>
        <v>6000000</v>
      </c>
      <c r="AE116" s="140">
        <f>'آبان 1400'!AF117</f>
        <v>290891.80909090908</v>
      </c>
      <c r="AF116" s="123">
        <f>'آبان 1400'!AG117</f>
        <v>44311560</v>
      </c>
      <c r="AG116" s="124">
        <f>'آبان 1400'!AH117</f>
        <v>1400010</v>
      </c>
      <c r="AH116" s="124">
        <f>'آبان 1400'!AI117</f>
        <v>9599429.6999999993</v>
      </c>
      <c r="AI116" s="124">
        <f>'آبان 1400'!AJ117</f>
        <v>2655495</v>
      </c>
      <c r="AJ116" s="124">
        <f>'آبان 1400'!AK117</f>
        <v>4500000</v>
      </c>
      <c r="AK116" s="124">
        <f>'آبان 1400'!AL117</f>
        <v>6000000</v>
      </c>
      <c r="AL116" s="124">
        <f>'آبان 1400'!AM117</f>
        <v>0</v>
      </c>
      <c r="AM116" s="124">
        <f>'آبان 1400'!AN117</f>
        <v>0</v>
      </c>
      <c r="AN116" s="124">
        <f>'آبان 1400'!AO117</f>
        <v>0</v>
      </c>
      <c r="AO116" s="124">
        <f>'آبان 1400'!AP117</f>
        <v>3800000</v>
      </c>
      <c r="AP116" s="124">
        <f>'آبان 1400'!AQ117</f>
        <v>0</v>
      </c>
      <c r="AQ116" s="124">
        <f>'آبان 1400'!AR117</f>
        <v>0</v>
      </c>
      <c r="AR116" s="124">
        <f>'آبان 1400'!AS117</f>
        <v>0</v>
      </c>
      <c r="AS116" s="379">
        <f>'آبان 1400'!AT117</f>
        <v>0</v>
      </c>
      <c r="AT116" s="372">
        <f t="shared" si="56"/>
        <v>72266494.700000003</v>
      </c>
      <c r="AU116" s="174">
        <f>'آبان 1400'!AV117</f>
        <v>50438229.721000001</v>
      </c>
      <c r="AV116" s="142">
        <f>'آبان 1400'!AW117</f>
        <v>69610999.700000003</v>
      </c>
      <c r="AW116" s="143">
        <f t="shared" si="57"/>
        <v>4872769.9790000003</v>
      </c>
      <c r="AX116" s="76">
        <f t="shared" si="58"/>
        <v>1043822.9721000001</v>
      </c>
      <c r="AY116" s="143">
        <f>'آبان 1400'!AZ117</f>
        <v>0</v>
      </c>
      <c r="AZ116" s="143">
        <f>'آبان 1400'!BA117</f>
        <v>0</v>
      </c>
      <c r="BA116" s="143">
        <f>'آبان 1400'!BB117</f>
        <v>0</v>
      </c>
      <c r="BB116" s="143">
        <f>'آبان 1400'!BC117</f>
        <v>0</v>
      </c>
      <c r="BC116" s="143">
        <f>'آبان 1400'!BD117</f>
        <v>0</v>
      </c>
      <c r="BD116" s="143">
        <f>'آبان 1400'!BE117</f>
        <v>0</v>
      </c>
      <c r="BE116" s="143">
        <f>'آبان 1400'!BF117</f>
        <v>0</v>
      </c>
      <c r="BF116" s="144">
        <f t="shared" si="59"/>
        <v>5916592.9511000002</v>
      </c>
      <c r="BG116" s="141">
        <f t="shared" si="60"/>
        <v>66349901</v>
      </c>
      <c r="BH116" s="145">
        <f t="shared" si="61"/>
        <v>72266494.700000003</v>
      </c>
      <c r="BI116" s="410">
        <f t="shared" si="94"/>
        <v>6638737.5</v>
      </c>
      <c r="BJ116" s="146">
        <f t="shared" si="62"/>
        <v>3809297.5</v>
      </c>
      <c r="BK116" s="146">
        <f t="shared" si="63"/>
        <v>1142789.25</v>
      </c>
      <c r="BL116" s="147">
        <f t="shared" si="64"/>
        <v>1120000</v>
      </c>
      <c r="BM116" s="383">
        <v>0</v>
      </c>
      <c r="BN116" s="148">
        <f t="shared" si="65"/>
        <v>84977318.950000003</v>
      </c>
      <c r="BO116" s="149">
        <f t="shared" si="66"/>
        <v>69610999.700000003</v>
      </c>
      <c r="BP116" s="150">
        <f t="shared" si="67"/>
        <v>16010529.931000002</v>
      </c>
      <c r="BQ116" s="151">
        <f t="shared" si="68"/>
        <v>100987848.88100001</v>
      </c>
      <c r="BR116" s="152">
        <f t="shared" si="69"/>
        <v>100800</v>
      </c>
      <c r="BS116" s="148">
        <f t="shared" si="70"/>
        <v>101088648.88100001</v>
      </c>
      <c r="BT116" s="136">
        <v>0</v>
      </c>
      <c r="BU116" s="149">
        <f t="shared" si="71"/>
        <v>8497731.8950000014</v>
      </c>
      <c r="BV116" s="153">
        <f t="shared" si="72"/>
        <v>4248865.9475000007</v>
      </c>
      <c r="BW116" s="134">
        <f t="shared" si="73"/>
        <v>88342051.038500011</v>
      </c>
      <c r="BX116" s="148">
        <f t="shared" si="74"/>
        <v>11590824.25</v>
      </c>
      <c r="BY116" s="135">
        <f t="shared" si="75"/>
        <v>76751226.788500011</v>
      </c>
      <c r="CD116" s="400">
        <f>'آبان 1400'!AU117</f>
        <v>72266494.700000003</v>
      </c>
      <c r="CE116" s="401">
        <f>'آبان 1400'!AV117</f>
        <v>50438229.721000001</v>
      </c>
      <c r="CF116" s="401">
        <f>'آبان 1400'!AW117</f>
        <v>69610999.700000003</v>
      </c>
      <c r="CG116" s="401">
        <f>'آبان 1400'!AX117</f>
        <v>4872769.9790000003</v>
      </c>
      <c r="CH116" s="401">
        <f>'آبان 1400'!AY117</f>
        <v>1043822.9721000001</v>
      </c>
      <c r="CI116" s="401">
        <f>'آبان 1400'!AZ117</f>
        <v>0</v>
      </c>
      <c r="CJ116" s="401">
        <f>'آبان 1400'!BA117</f>
        <v>0</v>
      </c>
      <c r="CK116" s="401">
        <f>'آبان 1400'!BB117</f>
        <v>0</v>
      </c>
      <c r="CL116" s="401">
        <f>'آبان 1400'!BC117</f>
        <v>0</v>
      </c>
      <c r="CM116" s="401">
        <f>'آبان 1400'!BD117</f>
        <v>0</v>
      </c>
      <c r="CN116" s="401">
        <f>'آبان 1400'!BE117</f>
        <v>0</v>
      </c>
      <c r="CO116" s="401">
        <f>'آبان 1400'!BF117</f>
        <v>0</v>
      </c>
      <c r="CP116" s="401">
        <f>'آبان 1400'!BG117</f>
        <v>5916592.9511000002</v>
      </c>
      <c r="CQ116" s="401">
        <f>'آبان 1400'!BH117</f>
        <v>66349901</v>
      </c>
      <c r="CR116" s="401">
        <f t="shared" si="76"/>
        <v>72266494.700000003</v>
      </c>
      <c r="CS116" s="411">
        <f t="shared" si="95"/>
        <v>6638737.5</v>
      </c>
      <c r="CT116" s="400">
        <f t="shared" si="77"/>
        <v>3809297.5</v>
      </c>
      <c r="CU116" s="401">
        <f t="shared" si="78"/>
        <v>1142789.25</v>
      </c>
      <c r="CV116" s="401">
        <f t="shared" si="79"/>
        <v>1120000</v>
      </c>
      <c r="CW116" s="56">
        <v>0</v>
      </c>
      <c r="CX116" s="401">
        <f t="shared" si="80"/>
        <v>84977318.950000003</v>
      </c>
      <c r="CY116" s="401">
        <f t="shared" si="81"/>
        <v>69610999.700000003</v>
      </c>
      <c r="CZ116" s="401">
        <f t="shared" si="82"/>
        <v>16010529.931000002</v>
      </c>
      <c r="DA116" s="401">
        <f t="shared" si="83"/>
        <v>100987848.88100001</v>
      </c>
      <c r="DB116" s="401">
        <f t="shared" si="84"/>
        <v>100800</v>
      </c>
      <c r="DC116" s="401">
        <f t="shared" si="85"/>
        <v>101088648.88100001</v>
      </c>
      <c r="DD116" s="406">
        <v>0</v>
      </c>
      <c r="DE116" s="401">
        <f t="shared" si="86"/>
        <v>8497731.8950000014</v>
      </c>
      <c r="DF116" s="401">
        <f t="shared" si="87"/>
        <v>4248865.9475000007</v>
      </c>
      <c r="DG116" s="401">
        <f t="shared" si="88"/>
        <v>88342051.038500011</v>
      </c>
      <c r="DH116" s="401">
        <f t="shared" si="89"/>
        <v>11590824.25</v>
      </c>
      <c r="DI116" s="401">
        <f t="shared" si="90"/>
        <v>76751226.788500011</v>
      </c>
      <c r="DJ116" s="401">
        <f t="shared" si="91"/>
        <v>0</v>
      </c>
      <c r="DL116" s="409">
        <f t="shared" si="92"/>
        <v>6638737.5</v>
      </c>
      <c r="DM116" s="409">
        <f t="shared" si="93"/>
        <v>0</v>
      </c>
    </row>
    <row r="117" spans="1:117" s="56" customFormat="1" ht="21" x14ac:dyDescent="0.2">
      <c r="A117" s="192">
        <f t="shared" si="55"/>
        <v>2655495</v>
      </c>
      <c r="B117" s="137">
        <f>'آبان 1400'!B118</f>
        <v>112</v>
      </c>
      <c r="C117" s="137">
        <f>'آبان 1400'!C118</f>
        <v>118</v>
      </c>
      <c r="D117" s="137">
        <f>'آبان 1400'!D118</f>
        <v>12940</v>
      </c>
      <c r="E117" s="137" t="str">
        <f>'آبان 1400'!E118</f>
        <v>حميدرضا</v>
      </c>
      <c r="F117" s="137" t="str">
        <f>'آبان 1400'!F118</f>
        <v>حضرتي</v>
      </c>
      <c r="G117" s="137" t="str">
        <f>'آبان 1400'!G118</f>
        <v xml:space="preserve">اداری </v>
      </c>
      <c r="H117" s="137" t="str">
        <f>'آبان 1400'!H118</f>
        <v>خراسان رضوی</v>
      </c>
      <c r="I117" s="137" t="str">
        <f>'آبان 1400'!I118</f>
        <v>177-815-1463410-1</v>
      </c>
      <c r="J117" s="137" t="str">
        <f>'آبان 1400'!J118</f>
        <v>6439763342</v>
      </c>
      <c r="K117" s="137" t="str">
        <f>'آبان 1400'!K118</f>
        <v>0069752547</v>
      </c>
      <c r="L117" s="137" t="str">
        <f>'آبان 1400'!L118</f>
        <v>خراسان رضوی</v>
      </c>
      <c r="M117" s="137" t="str">
        <f>'آبان 1400'!M118</f>
        <v>اداری-کاردانی</v>
      </c>
      <c r="N117" s="121">
        <f>'آبان 1400'!N118</f>
        <v>0</v>
      </c>
      <c r="O117" s="120">
        <f>'آبان 1400'!O118</f>
        <v>0</v>
      </c>
      <c r="P117" s="122">
        <f>'آبان 1400'!P118</f>
        <v>0</v>
      </c>
      <c r="Q117" s="362">
        <f>'آبان 1400'!Q118</f>
        <v>30</v>
      </c>
      <c r="R117" s="362">
        <f>'آبان 1400'!R118</f>
        <v>60</v>
      </c>
      <c r="S117" s="362">
        <f>'آبان 1400'!S118</f>
        <v>0</v>
      </c>
      <c r="T117" s="362">
        <f>'آبان 1400'!T118</f>
        <v>0</v>
      </c>
      <c r="U117" s="138">
        <f>'آبان 1400'!U118</f>
        <v>0</v>
      </c>
      <c r="V117" s="121">
        <f>'آبان 1400'!W118</f>
        <v>0</v>
      </c>
      <c r="W117" s="122">
        <f>'آبان 1400'!X118</f>
        <v>0</v>
      </c>
      <c r="X117" s="370">
        <f>'آبان 1400'!Y118</f>
        <v>2</v>
      </c>
      <c r="Y117" s="370">
        <f>'آبان 1400'!Z118</f>
        <v>2</v>
      </c>
      <c r="Z117" s="139">
        <f>'آبان 1400'!AA118</f>
        <v>1311206</v>
      </c>
      <c r="AA117" s="139">
        <f>'آبان 1400'!AB118</f>
        <v>46667</v>
      </c>
      <c r="AB117" s="139">
        <f>'آبان 1400'!AC118</f>
        <v>1357873</v>
      </c>
      <c r="AC117" s="139">
        <f>'آبان 1400'!AD118</f>
        <v>4500000</v>
      </c>
      <c r="AD117" s="139">
        <f>'آبان 1400'!AE118</f>
        <v>6000000</v>
      </c>
      <c r="AE117" s="140">
        <f>'آبان 1400'!AF118</f>
        <v>259230.3</v>
      </c>
      <c r="AF117" s="123">
        <f>'آبان 1400'!AG118</f>
        <v>39336180</v>
      </c>
      <c r="AG117" s="124">
        <f>'آبان 1400'!AH118</f>
        <v>1400010</v>
      </c>
      <c r="AH117" s="124">
        <f>'آبان 1400'!AI118</f>
        <v>15553818</v>
      </c>
      <c r="AI117" s="124">
        <f>'آبان 1400'!AJ118</f>
        <v>5310990</v>
      </c>
      <c r="AJ117" s="124">
        <f>'آبان 1400'!AK118</f>
        <v>4500000</v>
      </c>
      <c r="AK117" s="124">
        <f>'آبان 1400'!AL118</f>
        <v>6000000</v>
      </c>
      <c r="AL117" s="124">
        <f>'آبان 1400'!AM118</f>
        <v>0</v>
      </c>
      <c r="AM117" s="124">
        <f>'آبان 1400'!AN118</f>
        <v>0</v>
      </c>
      <c r="AN117" s="124">
        <f>'آبان 1400'!AO118</f>
        <v>0</v>
      </c>
      <c r="AO117" s="124">
        <f>'آبان 1400'!AP118</f>
        <v>4400000</v>
      </c>
      <c r="AP117" s="124">
        <f>'آبان 1400'!AQ118</f>
        <v>0</v>
      </c>
      <c r="AQ117" s="124">
        <f>'آبان 1400'!AR118</f>
        <v>0</v>
      </c>
      <c r="AR117" s="124">
        <f>'آبان 1400'!AS118</f>
        <v>0</v>
      </c>
      <c r="AS117" s="379">
        <f>'آبان 1400'!AT118</f>
        <v>0</v>
      </c>
      <c r="AT117" s="372">
        <f t="shared" si="56"/>
        <v>76500998</v>
      </c>
      <c r="AU117" s="174">
        <f>'آبان 1400'!AV118</f>
        <v>51306707.439999998</v>
      </c>
      <c r="AV117" s="142">
        <f>'آبان 1400'!AW118</f>
        <v>71190008</v>
      </c>
      <c r="AW117" s="143">
        <f t="shared" si="57"/>
        <v>4983300.5600000005</v>
      </c>
      <c r="AX117" s="76">
        <f t="shared" si="58"/>
        <v>1130670.7439999997</v>
      </c>
      <c r="AY117" s="143">
        <f>'آبان 1400'!AZ118</f>
        <v>0</v>
      </c>
      <c r="AZ117" s="143">
        <f>'آبان 1400'!BA118</f>
        <v>0</v>
      </c>
      <c r="BA117" s="143">
        <f>'آبان 1400'!BB118</f>
        <v>0</v>
      </c>
      <c r="BB117" s="143">
        <f>'آبان 1400'!BC118</f>
        <v>0</v>
      </c>
      <c r="BC117" s="143">
        <f>'آبان 1400'!BD118</f>
        <v>0</v>
      </c>
      <c r="BD117" s="143">
        <f>'آبان 1400'!BE118</f>
        <v>0</v>
      </c>
      <c r="BE117" s="143">
        <f>'آبان 1400'!BF118</f>
        <v>0</v>
      </c>
      <c r="BF117" s="144">
        <f t="shared" si="59"/>
        <v>6113971.3040000005</v>
      </c>
      <c r="BG117" s="141">
        <f t="shared" si="60"/>
        <v>70387026</v>
      </c>
      <c r="BH117" s="145">
        <f t="shared" si="61"/>
        <v>76500998</v>
      </c>
      <c r="BI117" s="410">
        <f t="shared" si="94"/>
        <v>6638737.5</v>
      </c>
      <c r="BJ117" s="146">
        <f t="shared" si="62"/>
        <v>3394682.5</v>
      </c>
      <c r="BK117" s="146">
        <f t="shared" si="63"/>
        <v>1018404.7499999999</v>
      </c>
      <c r="BL117" s="147">
        <f t="shared" si="64"/>
        <v>1120000</v>
      </c>
      <c r="BM117" s="383">
        <v>0</v>
      </c>
      <c r="BN117" s="148">
        <f t="shared" si="65"/>
        <v>88672822.75</v>
      </c>
      <c r="BO117" s="149">
        <f t="shared" si="66"/>
        <v>71190008</v>
      </c>
      <c r="BP117" s="150">
        <f t="shared" si="67"/>
        <v>16373701.84</v>
      </c>
      <c r="BQ117" s="151">
        <f t="shared" si="68"/>
        <v>105046524.59</v>
      </c>
      <c r="BR117" s="152">
        <f t="shared" si="69"/>
        <v>100800</v>
      </c>
      <c r="BS117" s="148">
        <f t="shared" si="70"/>
        <v>105147324.59</v>
      </c>
      <c r="BT117" s="136">
        <v>0</v>
      </c>
      <c r="BU117" s="149">
        <f t="shared" si="71"/>
        <v>8867282.2750000004</v>
      </c>
      <c r="BV117" s="153">
        <f t="shared" si="72"/>
        <v>4433641.1375000002</v>
      </c>
      <c r="BW117" s="134">
        <f t="shared" si="73"/>
        <v>91846401.17750001</v>
      </c>
      <c r="BX117" s="148">
        <f t="shared" si="74"/>
        <v>11051824.75</v>
      </c>
      <c r="BY117" s="135">
        <f t="shared" si="75"/>
        <v>80794576.42750001</v>
      </c>
      <c r="CD117" s="400">
        <f>'آبان 1400'!AU118</f>
        <v>76500998</v>
      </c>
      <c r="CE117" s="401">
        <f>'آبان 1400'!AV118</f>
        <v>51306707.439999998</v>
      </c>
      <c r="CF117" s="401">
        <f>'آبان 1400'!AW118</f>
        <v>71190008</v>
      </c>
      <c r="CG117" s="401">
        <f>'آبان 1400'!AX118</f>
        <v>4983300.5600000005</v>
      </c>
      <c r="CH117" s="401">
        <f>'آبان 1400'!AY118</f>
        <v>1130670.7439999997</v>
      </c>
      <c r="CI117" s="401">
        <f>'آبان 1400'!AZ118</f>
        <v>0</v>
      </c>
      <c r="CJ117" s="401">
        <f>'آبان 1400'!BA118</f>
        <v>0</v>
      </c>
      <c r="CK117" s="401">
        <f>'آبان 1400'!BB118</f>
        <v>0</v>
      </c>
      <c r="CL117" s="401">
        <f>'آبان 1400'!BC118</f>
        <v>0</v>
      </c>
      <c r="CM117" s="401">
        <f>'آبان 1400'!BD118</f>
        <v>0</v>
      </c>
      <c r="CN117" s="401">
        <f>'آبان 1400'!BE118</f>
        <v>0</v>
      </c>
      <c r="CO117" s="401">
        <f>'آبان 1400'!BF118</f>
        <v>0</v>
      </c>
      <c r="CP117" s="401">
        <f>'آبان 1400'!BG118</f>
        <v>6113971.3040000005</v>
      </c>
      <c r="CQ117" s="401">
        <f>'آبان 1400'!BH118</f>
        <v>70387026</v>
      </c>
      <c r="CR117" s="401">
        <f t="shared" si="76"/>
        <v>76500998</v>
      </c>
      <c r="CS117" s="411">
        <f t="shared" si="95"/>
        <v>6638737.5</v>
      </c>
      <c r="CT117" s="400">
        <f t="shared" si="77"/>
        <v>3394682.5</v>
      </c>
      <c r="CU117" s="401">
        <f t="shared" si="78"/>
        <v>1018404.7499999999</v>
      </c>
      <c r="CV117" s="401">
        <f t="shared" si="79"/>
        <v>1120000</v>
      </c>
      <c r="CW117" s="56">
        <v>0</v>
      </c>
      <c r="CX117" s="401">
        <f t="shared" si="80"/>
        <v>88672822.75</v>
      </c>
      <c r="CY117" s="401">
        <f t="shared" si="81"/>
        <v>71190008</v>
      </c>
      <c r="CZ117" s="401">
        <f t="shared" si="82"/>
        <v>16373701.84</v>
      </c>
      <c r="DA117" s="401">
        <f t="shared" si="83"/>
        <v>105046524.59</v>
      </c>
      <c r="DB117" s="401">
        <f t="shared" si="84"/>
        <v>100800</v>
      </c>
      <c r="DC117" s="401">
        <f t="shared" si="85"/>
        <v>105147324.59</v>
      </c>
      <c r="DD117" s="406">
        <v>0</v>
      </c>
      <c r="DE117" s="401">
        <f t="shared" si="86"/>
        <v>8867282.2750000004</v>
      </c>
      <c r="DF117" s="401">
        <f t="shared" si="87"/>
        <v>4433641.1375000002</v>
      </c>
      <c r="DG117" s="401">
        <f t="shared" si="88"/>
        <v>91846401.17750001</v>
      </c>
      <c r="DH117" s="401">
        <f t="shared" si="89"/>
        <v>11051824.75</v>
      </c>
      <c r="DI117" s="401">
        <f t="shared" si="90"/>
        <v>80794576.42750001</v>
      </c>
      <c r="DJ117" s="401">
        <f t="shared" si="91"/>
        <v>0</v>
      </c>
      <c r="DL117" s="409">
        <f t="shared" si="92"/>
        <v>6638737.5</v>
      </c>
      <c r="DM117" s="409">
        <f t="shared" si="93"/>
        <v>0</v>
      </c>
    </row>
    <row r="118" spans="1:117" s="56" customFormat="1" ht="21" x14ac:dyDescent="0.2">
      <c r="A118" s="192">
        <f t="shared" si="55"/>
        <v>2655495</v>
      </c>
      <c r="B118" s="137">
        <f>'آبان 1400'!B119</f>
        <v>113</v>
      </c>
      <c r="C118" s="137">
        <f>'آبان 1400'!C119</f>
        <v>119</v>
      </c>
      <c r="D118" s="137">
        <f>'آبان 1400'!D119</f>
        <v>12943</v>
      </c>
      <c r="E118" s="137" t="str">
        <f>'آبان 1400'!E119</f>
        <v>قاسم</v>
      </c>
      <c r="F118" s="137" t="str">
        <f>'آبان 1400'!F119</f>
        <v>اصلي</v>
      </c>
      <c r="G118" s="137" t="str">
        <f>'آبان 1400'!G119</f>
        <v xml:space="preserve">اداری </v>
      </c>
      <c r="H118" s="137" t="str">
        <f>'آبان 1400'!H119</f>
        <v>خراسان رضوی</v>
      </c>
      <c r="I118" s="137" t="str">
        <f>'آبان 1400'!I119</f>
        <v>177-12-3887070-1</v>
      </c>
      <c r="J118" s="137" t="str">
        <f>'آبان 1400'!J119</f>
        <v>0941296008</v>
      </c>
      <c r="K118" s="137" t="str">
        <f>'آبان 1400'!K119</f>
        <v>0068179275</v>
      </c>
      <c r="L118" s="137" t="str">
        <f>'آبان 1400'!L119</f>
        <v>خراسان رضوی</v>
      </c>
      <c r="M118" s="137" t="str">
        <f>'آبان 1400'!M119</f>
        <v>اداری-کارشناسی</v>
      </c>
      <c r="N118" s="121">
        <f>'آبان 1400'!N119</f>
        <v>0</v>
      </c>
      <c r="O118" s="120">
        <f>'آبان 1400'!O119</f>
        <v>0</v>
      </c>
      <c r="P118" s="122">
        <f>'آبان 1400'!P119</f>
        <v>0</v>
      </c>
      <c r="Q118" s="362">
        <f>'آبان 1400'!Q119</f>
        <v>30</v>
      </c>
      <c r="R118" s="362">
        <f>'آبان 1400'!R119</f>
        <v>60</v>
      </c>
      <c r="S118" s="362">
        <f>'آبان 1400'!S119</f>
        <v>0</v>
      </c>
      <c r="T118" s="362">
        <f>'آبان 1400'!T119</f>
        <v>0</v>
      </c>
      <c r="U118" s="138">
        <f>'آبان 1400'!U119</f>
        <v>0</v>
      </c>
      <c r="V118" s="121">
        <f>'آبان 1400'!W119</f>
        <v>0</v>
      </c>
      <c r="W118" s="122">
        <f>'آبان 1400'!X119</f>
        <v>0</v>
      </c>
      <c r="X118" s="370">
        <f>'آبان 1400'!Y119</f>
        <v>0</v>
      </c>
      <c r="Y118" s="370">
        <f>'آبان 1400'!Z119</f>
        <v>0</v>
      </c>
      <c r="Z118" s="139">
        <f>'آبان 1400'!AA119</f>
        <v>1477052</v>
      </c>
      <c r="AA118" s="139">
        <f>'آبان 1400'!AB119</f>
        <v>46667</v>
      </c>
      <c r="AB118" s="139">
        <f>'آبان 1400'!AC119</f>
        <v>1523719</v>
      </c>
      <c r="AC118" s="139">
        <f>'آبان 1400'!AD119</f>
        <v>4500000</v>
      </c>
      <c r="AD118" s="139">
        <f>'آبان 1400'!AE119</f>
        <v>6000000</v>
      </c>
      <c r="AE118" s="140">
        <f>'آبان 1400'!AF119</f>
        <v>290891.80909090908</v>
      </c>
      <c r="AF118" s="123">
        <f>'آبان 1400'!AG119</f>
        <v>44311560</v>
      </c>
      <c r="AG118" s="124">
        <f>'آبان 1400'!AH119</f>
        <v>1400010</v>
      </c>
      <c r="AH118" s="124">
        <f>'آبان 1400'!AI119</f>
        <v>17453508.545454547</v>
      </c>
      <c r="AI118" s="124">
        <f>'آبان 1400'!AJ119</f>
        <v>0</v>
      </c>
      <c r="AJ118" s="124">
        <f>'آبان 1400'!AK119</f>
        <v>4500000</v>
      </c>
      <c r="AK118" s="124">
        <f>'آبان 1400'!AL119</f>
        <v>6000000</v>
      </c>
      <c r="AL118" s="124">
        <f>'آبان 1400'!AM119</f>
        <v>0</v>
      </c>
      <c r="AM118" s="124">
        <f>'آبان 1400'!AN119</f>
        <v>0</v>
      </c>
      <c r="AN118" s="124">
        <f>'آبان 1400'!AO119</f>
        <v>0</v>
      </c>
      <c r="AO118" s="124">
        <f>'آبان 1400'!AP119</f>
        <v>4400000</v>
      </c>
      <c r="AP118" s="124">
        <f>'آبان 1400'!AQ119</f>
        <v>0</v>
      </c>
      <c r="AQ118" s="124">
        <f>'آبان 1400'!AR119</f>
        <v>0</v>
      </c>
      <c r="AR118" s="124">
        <f>'آبان 1400'!AS119</f>
        <v>0</v>
      </c>
      <c r="AS118" s="379">
        <f>'آبان 1400'!AT119</f>
        <v>0</v>
      </c>
      <c r="AT118" s="372">
        <f t="shared" si="56"/>
        <v>78065078.545454547</v>
      </c>
      <c r="AU118" s="174">
        <f>'آبان 1400'!AV119</f>
        <v>57700523.047272727</v>
      </c>
      <c r="AV118" s="142">
        <f>'آبان 1400'!AW119</f>
        <v>78065078.545454547</v>
      </c>
      <c r="AW118" s="143">
        <f t="shared" si="57"/>
        <v>5464555.498181819</v>
      </c>
      <c r="AX118" s="76">
        <f t="shared" si="58"/>
        <v>1770052.3047272728</v>
      </c>
      <c r="AY118" s="143">
        <f>'آبان 1400'!AZ119</f>
        <v>0</v>
      </c>
      <c r="AZ118" s="143">
        <f>'آبان 1400'!BA119</f>
        <v>0</v>
      </c>
      <c r="BA118" s="143">
        <f>'آبان 1400'!BB119</f>
        <v>0</v>
      </c>
      <c r="BB118" s="143">
        <f>'آبان 1400'!BC119</f>
        <v>0</v>
      </c>
      <c r="BC118" s="143">
        <f>'آبان 1400'!BD119</f>
        <v>0</v>
      </c>
      <c r="BD118" s="143">
        <f>'آبان 1400'!BE119</f>
        <v>0</v>
      </c>
      <c r="BE118" s="143">
        <f>'آبان 1400'!BF119</f>
        <v>0</v>
      </c>
      <c r="BF118" s="144">
        <f t="shared" si="59"/>
        <v>7234607.802909092</v>
      </c>
      <c r="BG118" s="141">
        <f t="shared" si="60"/>
        <v>70830470</v>
      </c>
      <c r="BH118" s="145">
        <f t="shared" si="61"/>
        <v>78065078.545454547</v>
      </c>
      <c r="BI118" s="410">
        <f t="shared" si="94"/>
        <v>6638737.5</v>
      </c>
      <c r="BJ118" s="146">
        <f t="shared" si="62"/>
        <v>3809297.5</v>
      </c>
      <c r="BK118" s="146">
        <f t="shared" si="63"/>
        <v>1142789.25</v>
      </c>
      <c r="BL118" s="147">
        <f t="shared" si="64"/>
        <v>1120000</v>
      </c>
      <c r="BM118" s="383">
        <v>0</v>
      </c>
      <c r="BN118" s="148">
        <f t="shared" si="65"/>
        <v>90775902.795454547</v>
      </c>
      <c r="BO118" s="149">
        <f t="shared" si="66"/>
        <v>78065078.545454547</v>
      </c>
      <c r="BP118" s="150">
        <f t="shared" si="67"/>
        <v>17954968.065454546</v>
      </c>
      <c r="BQ118" s="151">
        <f t="shared" si="68"/>
        <v>108730870.86090909</v>
      </c>
      <c r="BR118" s="152">
        <f t="shared" si="69"/>
        <v>100800</v>
      </c>
      <c r="BS118" s="148">
        <f t="shared" si="70"/>
        <v>108831670.86090909</v>
      </c>
      <c r="BT118" s="136">
        <v>0</v>
      </c>
      <c r="BU118" s="149">
        <f t="shared" si="71"/>
        <v>9077590.2795454543</v>
      </c>
      <c r="BV118" s="153">
        <f t="shared" si="72"/>
        <v>4538795.1397727272</v>
      </c>
      <c r="BW118" s="134">
        <f t="shared" si="73"/>
        <v>95215285.441590905</v>
      </c>
      <c r="BX118" s="148">
        <f t="shared" si="74"/>
        <v>11590824.25</v>
      </c>
      <c r="BY118" s="135">
        <f t="shared" si="75"/>
        <v>83624461.191590905</v>
      </c>
      <c r="CD118" s="400">
        <f>'آبان 1400'!AU119</f>
        <v>78065078.545454547</v>
      </c>
      <c r="CE118" s="401">
        <f>'آبان 1400'!AV119</f>
        <v>57700523.047272727</v>
      </c>
      <c r="CF118" s="401">
        <f>'آبان 1400'!AW119</f>
        <v>78065078.545454547</v>
      </c>
      <c r="CG118" s="401">
        <f>'آبان 1400'!AX119</f>
        <v>5464555.498181819</v>
      </c>
      <c r="CH118" s="401">
        <f>'آبان 1400'!AY119</f>
        <v>1770052.3047272728</v>
      </c>
      <c r="CI118" s="401">
        <f>'آبان 1400'!AZ119</f>
        <v>0</v>
      </c>
      <c r="CJ118" s="401">
        <f>'آبان 1400'!BA119</f>
        <v>0</v>
      </c>
      <c r="CK118" s="401">
        <f>'آبان 1400'!BB119</f>
        <v>0</v>
      </c>
      <c r="CL118" s="401">
        <f>'آبان 1400'!BC119</f>
        <v>0</v>
      </c>
      <c r="CM118" s="401">
        <f>'آبان 1400'!BD119</f>
        <v>0</v>
      </c>
      <c r="CN118" s="401">
        <f>'آبان 1400'!BE119</f>
        <v>0</v>
      </c>
      <c r="CO118" s="401">
        <f>'آبان 1400'!BF119</f>
        <v>0</v>
      </c>
      <c r="CP118" s="401">
        <f>'آبان 1400'!BG119</f>
        <v>7234607.802909092</v>
      </c>
      <c r="CQ118" s="401">
        <f>'آبان 1400'!BH119</f>
        <v>70830470</v>
      </c>
      <c r="CR118" s="401">
        <f t="shared" si="76"/>
        <v>78065078.545454547</v>
      </c>
      <c r="CS118" s="411">
        <f t="shared" si="95"/>
        <v>6638737.5</v>
      </c>
      <c r="CT118" s="400">
        <f t="shared" si="77"/>
        <v>3809297.5</v>
      </c>
      <c r="CU118" s="401">
        <f t="shared" si="78"/>
        <v>1142789.25</v>
      </c>
      <c r="CV118" s="401">
        <f t="shared" si="79"/>
        <v>1120000</v>
      </c>
      <c r="CW118" s="56">
        <v>0</v>
      </c>
      <c r="CX118" s="401">
        <f t="shared" si="80"/>
        <v>90775902.795454547</v>
      </c>
      <c r="CY118" s="401">
        <f t="shared" si="81"/>
        <v>78065078.545454547</v>
      </c>
      <c r="CZ118" s="401">
        <f t="shared" si="82"/>
        <v>17954968.065454546</v>
      </c>
      <c r="DA118" s="401">
        <f t="shared" si="83"/>
        <v>108730870.86090909</v>
      </c>
      <c r="DB118" s="401">
        <f t="shared" si="84"/>
        <v>100800</v>
      </c>
      <c r="DC118" s="401">
        <f t="shared" si="85"/>
        <v>108831670.86090909</v>
      </c>
      <c r="DD118" s="406">
        <v>0</v>
      </c>
      <c r="DE118" s="401">
        <f t="shared" si="86"/>
        <v>9077590.2795454543</v>
      </c>
      <c r="DF118" s="401">
        <f t="shared" si="87"/>
        <v>4538795.1397727272</v>
      </c>
      <c r="DG118" s="401">
        <f t="shared" si="88"/>
        <v>95215285.441590905</v>
      </c>
      <c r="DH118" s="401">
        <f t="shared" si="89"/>
        <v>11590824.25</v>
      </c>
      <c r="DI118" s="401">
        <f t="shared" si="90"/>
        <v>83624461.191590905</v>
      </c>
      <c r="DJ118" s="401">
        <f t="shared" si="91"/>
        <v>0</v>
      </c>
      <c r="DL118" s="409">
        <f t="shared" si="92"/>
        <v>6638737.5</v>
      </c>
      <c r="DM118" s="409">
        <f t="shared" si="93"/>
        <v>0</v>
      </c>
    </row>
    <row r="119" spans="1:117" s="56" customFormat="1" ht="21" x14ac:dyDescent="0.2">
      <c r="A119" s="192">
        <f t="shared" si="55"/>
        <v>2655495</v>
      </c>
      <c r="B119" s="137">
        <f>'آبان 1400'!B120</f>
        <v>114</v>
      </c>
      <c r="C119" s="137">
        <f>'آبان 1400'!C120</f>
        <v>120</v>
      </c>
      <c r="D119" s="137">
        <f>'آبان 1400'!D120</f>
        <v>12935</v>
      </c>
      <c r="E119" s="137" t="str">
        <f>'آبان 1400'!E120</f>
        <v>مهدي</v>
      </c>
      <c r="F119" s="137" t="str">
        <f>'آبان 1400'!F120</f>
        <v>شيوخي سيوكي</v>
      </c>
      <c r="G119" s="137" t="str">
        <f>'آبان 1400'!G120</f>
        <v xml:space="preserve">اداری </v>
      </c>
      <c r="H119" s="137" t="str">
        <f>'آبان 1400'!H120</f>
        <v>خراسان رضوی</v>
      </c>
      <c r="I119" s="137" t="str">
        <f>'آبان 1400'!I120</f>
        <v>317-800-1636780-1</v>
      </c>
      <c r="J119" s="137" t="str">
        <f>'آبان 1400'!J120</f>
        <v>0452734061</v>
      </c>
      <c r="K119" s="137" t="str">
        <f>'آبان 1400'!K120</f>
        <v>0014106017</v>
      </c>
      <c r="L119" s="137" t="str">
        <f>'آبان 1400'!L120</f>
        <v>خراسان رضوی</v>
      </c>
      <c r="M119" s="137" t="str">
        <f>'آبان 1400'!M120</f>
        <v>اداری-کارشناسی</v>
      </c>
      <c r="N119" s="121">
        <f>'آبان 1400'!N120</f>
        <v>0</v>
      </c>
      <c r="O119" s="120">
        <f>'آبان 1400'!O120</f>
        <v>0</v>
      </c>
      <c r="P119" s="122">
        <f>'آبان 1400'!P120</f>
        <v>0</v>
      </c>
      <c r="Q119" s="362">
        <f>'آبان 1400'!Q120</f>
        <v>30</v>
      </c>
      <c r="R119" s="362">
        <f>'آبان 1400'!R120</f>
        <v>30</v>
      </c>
      <c r="S119" s="362">
        <f>'آبان 1400'!S120</f>
        <v>0</v>
      </c>
      <c r="T119" s="362">
        <f>'آبان 1400'!T120</f>
        <v>0</v>
      </c>
      <c r="U119" s="138">
        <f>'آبان 1400'!U120</f>
        <v>0</v>
      </c>
      <c r="V119" s="121">
        <f>'آبان 1400'!W120</f>
        <v>0</v>
      </c>
      <c r="W119" s="122">
        <f>'آبان 1400'!X120</f>
        <v>0</v>
      </c>
      <c r="X119" s="370">
        <f>'آبان 1400'!Y120</f>
        <v>2</v>
      </c>
      <c r="Y119" s="370">
        <f>'آبان 1400'!Z120</f>
        <v>2</v>
      </c>
      <c r="Z119" s="139">
        <f>'آبان 1400'!AA120</f>
        <v>1477052</v>
      </c>
      <c r="AA119" s="139">
        <f>'آبان 1400'!AB120</f>
        <v>46667</v>
      </c>
      <c r="AB119" s="139">
        <f>'آبان 1400'!AC120</f>
        <v>1523719</v>
      </c>
      <c r="AC119" s="139">
        <f>'آبان 1400'!AD120</f>
        <v>4500000</v>
      </c>
      <c r="AD119" s="139">
        <f>'آبان 1400'!AE120</f>
        <v>6000000</v>
      </c>
      <c r="AE119" s="140">
        <f>'آبان 1400'!AF120</f>
        <v>290891.80909090908</v>
      </c>
      <c r="AF119" s="123">
        <f>'آبان 1400'!AG120</f>
        <v>44311560</v>
      </c>
      <c r="AG119" s="124">
        <f>'آبان 1400'!AH120</f>
        <v>1400010</v>
      </c>
      <c r="AH119" s="124">
        <f>'آبان 1400'!AI120</f>
        <v>8726754.2727272734</v>
      </c>
      <c r="AI119" s="124">
        <f>'آبان 1400'!AJ120</f>
        <v>5310990</v>
      </c>
      <c r="AJ119" s="124">
        <f>'آبان 1400'!AK120</f>
        <v>4500000</v>
      </c>
      <c r="AK119" s="124">
        <f>'آبان 1400'!AL120</f>
        <v>6000000</v>
      </c>
      <c r="AL119" s="124">
        <f>'آبان 1400'!AM120</f>
        <v>0</v>
      </c>
      <c r="AM119" s="124">
        <f>'آبان 1400'!AN120</f>
        <v>0</v>
      </c>
      <c r="AN119" s="124">
        <f>'آبان 1400'!AO120</f>
        <v>0</v>
      </c>
      <c r="AO119" s="124">
        <f>'آبان 1400'!AP120</f>
        <v>4000000</v>
      </c>
      <c r="AP119" s="124">
        <f>'آبان 1400'!AQ120</f>
        <v>0</v>
      </c>
      <c r="AQ119" s="124">
        <f>'آبان 1400'!AR120</f>
        <v>0</v>
      </c>
      <c r="AR119" s="124">
        <f>'آبان 1400'!AS120</f>
        <v>0</v>
      </c>
      <c r="AS119" s="379">
        <f>'آبان 1400'!AT120</f>
        <v>0</v>
      </c>
      <c r="AT119" s="372">
        <f t="shared" si="56"/>
        <v>74249314.272727281</v>
      </c>
      <c r="AU119" s="174">
        <f>'آبان 1400'!AV120</f>
        <v>49612641.573636368</v>
      </c>
      <c r="AV119" s="142">
        <f>'آبان 1400'!AW120</f>
        <v>68938324.272727281</v>
      </c>
      <c r="AW119" s="143">
        <f t="shared" si="57"/>
        <v>4825682.6990909101</v>
      </c>
      <c r="AX119" s="76">
        <f t="shared" si="58"/>
        <v>961264.15736363688</v>
      </c>
      <c r="AY119" s="143">
        <f>'آبان 1400'!AZ120</f>
        <v>0</v>
      </c>
      <c r="AZ119" s="143">
        <f>'آبان 1400'!BA120</f>
        <v>0</v>
      </c>
      <c r="BA119" s="143">
        <f>'آبان 1400'!BB120</f>
        <v>0</v>
      </c>
      <c r="BB119" s="143">
        <f>'آبان 1400'!BC120</f>
        <v>0</v>
      </c>
      <c r="BC119" s="143">
        <f>'آبان 1400'!BD120</f>
        <v>0</v>
      </c>
      <c r="BD119" s="143">
        <f>'آبان 1400'!BE120</f>
        <v>0</v>
      </c>
      <c r="BE119" s="143">
        <f>'آبان 1400'!BF120</f>
        <v>0</v>
      </c>
      <c r="BF119" s="144">
        <f t="shared" si="59"/>
        <v>5786946.8564545475</v>
      </c>
      <c r="BG119" s="141">
        <f t="shared" si="60"/>
        <v>68462367</v>
      </c>
      <c r="BH119" s="145">
        <f t="shared" si="61"/>
        <v>74249314.272727281</v>
      </c>
      <c r="BI119" s="410">
        <f t="shared" si="94"/>
        <v>6638737.5</v>
      </c>
      <c r="BJ119" s="146">
        <f t="shared" si="62"/>
        <v>3809297.5</v>
      </c>
      <c r="BK119" s="146">
        <f t="shared" si="63"/>
        <v>1142789.25</v>
      </c>
      <c r="BL119" s="147">
        <f t="shared" si="64"/>
        <v>1120000</v>
      </c>
      <c r="BM119" s="383">
        <v>0</v>
      </c>
      <c r="BN119" s="148">
        <f t="shared" si="65"/>
        <v>86960138.522727281</v>
      </c>
      <c r="BO119" s="149">
        <f t="shared" si="66"/>
        <v>68938324.272727281</v>
      </c>
      <c r="BP119" s="150">
        <f t="shared" si="67"/>
        <v>15855814.582727276</v>
      </c>
      <c r="BQ119" s="151">
        <f t="shared" si="68"/>
        <v>102815953.10545456</v>
      </c>
      <c r="BR119" s="152">
        <f t="shared" si="69"/>
        <v>100800</v>
      </c>
      <c r="BS119" s="148">
        <f t="shared" si="70"/>
        <v>102916753.10545456</v>
      </c>
      <c r="BT119" s="136">
        <v>0</v>
      </c>
      <c r="BU119" s="149">
        <f t="shared" si="71"/>
        <v>8696013.8522727285</v>
      </c>
      <c r="BV119" s="153">
        <f t="shared" si="72"/>
        <v>4348006.9261363642</v>
      </c>
      <c r="BW119" s="134">
        <f t="shared" si="73"/>
        <v>89872732.32704547</v>
      </c>
      <c r="BX119" s="148">
        <f t="shared" si="74"/>
        <v>11590824.25</v>
      </c>
      <c r="BY119" s="135">
        <f t="shared" si="75"/>
        <v>78281908.07704547</v>
      </c>
      <c r="CD119" s="400">
        <f>'آبان 1400'!AU120</f>
        <v>74249314.272727281</v>
      </c>
      <c r="CE119" s="401">
        <f>'آبان 1400'!AV120</f>
        <v>49612641.573636368</v>
      </c>
      <c r="CF119" s="401">
        <f>'آبان 1400'!AW120</f>
        <v>68938324.272727281</v>
      </c>
      <c r="CG119" s="401">
        <f>'آبان 1400'!AX120</f>
        <v>4825682.6990909101</v>
      </c>
      <c r="CH119" s="401">
        <f>'آبان 1400'!AY120</f>
        <v>961264.15736363688</v>
      </c>
      <c r="CI119" s="401">
        <f>'آبان 1400'!AZ120</f>
        <v>0</v>
      </c>
      <c r="CJ119" s="401">
        <f>'آبان 1400'!BA120</f>
        <v>0</v>
      </c>
      <c r="CK119" s="401">
        <f>'آبان 1400'!BB120</f>
        <v>0</v>
      </c>
      <c r="CL119" s="401">
        <f>'آبان 1400'!BC120</f>
        <v>0</v>
      </c>
      <c r="CM119" s="401">
        <f>'آبان 1400'!BD120</f>
        <v>0</v>
      </c>
      <c r="CN119" s="401">
        <f>'آبان 1400'!BE120</f>
        <v>0</v>
      </c>
      <c r="CO119" s="401">
        <f>'آبان 1400'!BF120</f>
        <v>0</v>
      </c>
      <c r="CP119" s="401">
        <f>'آبان 1400'!BG120</f>
        <v>5786946.8564545475</v>
      </c>
      <c r="CQ119" s="401">
        <f>'آبان 1400'!BH120</f>
        <v>68462367</v>
      </c>
      <c r="CR119" s="401">
        <f t="shared" si="76"/>
        <v>74249314.272727281</v>
      </c>
      <c r="CS119" s="411">
        <f t="shared" si="95"/>
        <v>6638737.5</v>
      </c>
      <c r="CT119" s="400">
        <f t="shared" si="77"/>
        <v>3809297.5</v>
      </c>
      <c r="CU119" s="401">
        <f t="shared" si="78"/>
        <v>1142789.25</v>
      </c>
      <c r="CV119" s="401">
        <f t="shared" si="79"/>
        <v>1120000</v>
      </c>
      <c r="CW119" s="56">
        <v>0</v>
      </c>
      <c r="CX119" s="401">
        <f t="shared" si="80"/>
        <v>86960138.522727281</v>
      </c>
      <c r="CY119" s="401">
        <f t="shared" si="81"/>
        <v>68938324.272727281</v>
      </c>
      <c r="CZ119" s="401">
        <f t="shared" si="82"/>
        <v>15855814.582727276</v>
      </c>
      <c r="DA119" s="401">
        <f t="shared" si="83"/>
        <v>102815953.10545456</v>
      </c>
      <c r="DB119" s="401">
        <f t="shared" si="84"/>
        <v>100800</v>
      </c>
      <c r="DC119" s="401">
        <f t="shared" si="85"/>
        <v>102916753.10545456</v>
      </c>
      <c r="DD119" s="406">
        <v>0</v>
      </c>
      <c r="DE119" s="401">
        <f t="shared" si="86"/>
        <v>8696013.8522727285</v>
      </c>
      <c r="DF119" s="401">
        <f t="shared" si="87"/>
        <v>4348006.9261363642</v>
      </c>
      <c r="DG119" s="401">
        <f t="shared" si="88"/>
        <v>89872732.32704547</v>
      </c>
      <c r="DH119" s="401">
        <f t="shared" si="89"/>
        <v>11590824.25</v>
      </c>
      <c r="DI119" s="401">
        <f t="shared" si="90"/>
        <v>78281908.07704547</v>
      </c>
      <c r="DJ119" s="401">
        <f t="shared" si="91"/>
        <v>0</v>
      </c>
      <c r="DL119" s="409">
        <f t="shared" si="92"/>
        <v>6638737.5</v>
      </c>
      <c r="DM119" s="409">
        <f t="shared" si="93"/>
        <v>0</v>
      </c>
    </row>
    <row r="120" spans="1:117" s="56" customFormat="1" ht="21" x14ac:dyDescent="0.2">
      <c r="A120" s="192">
        <f t="shared" si="55"/>
        <v>2655495</v>
      </c>
      <c r="B120" s="137">
        <f>'آبان 1400'!B121</f>
        <v>115</v>
      </c>
      <c r="C120" s="137">
        <f>'آبان 1400'!C121</f>
        <v>121</v>
      </c>
      <c r="D120" s="137">
        <f>'آبان 1400'!D121</f>
        <v>12939</v>
      </c>
      <c r="E120" s="137" t="str">
        <f>'آبان 1400'!E121</f>
        <v>حمیدرضا</v>
      </c>
      <c r="F120" s="137" t="str">
        <f>'آبان 1400'!F121</f>
        <v>مظهری</v>
      </c>
      <c r="G120" s="137" t="str">
        <f>'آبان 1400'!G121</f>
        <v xml:space="preserve">اداری </v>
      </c>
      <c r="H120" s="137" t="str">
        <f>'آبان 1400'!H121</f>
        <v>خراسان رضوی</v>
      </c>
      <c r="I120" s="137" t="str">
        <f>'آبان 1400'!I121</f>
        <v>177-700-4206501-1</v>
      </c>
      <c r="J120" s="137" t="str">
        <f>'آبان 1400'!J121</f>
        <v>0670521019</v>
      </c>
      <c r="K120" s="137" t="str">
        <f>'آبان 1400'!K121</f>
        <v>0068894251</v>
      </c>
      <c r="L120" s="137" t="str">
        <f>'آبان 1400'!L121</f>
        <v>خراسان رضوی</v>
      </c>
      <c r="M120" s="137" t="str">
        <f>'آبان 1400'!M121</f>
        <v>اداری-کارشناسی ارشد</v>
      </c>
      <c r="N120" s="121">
        <f>'آبان 1400'!N121</f>
        <v>0</v>
      </c>
      <c r="O120" s="120">
        <f>'آبان 1400'!O121</f>
        <v>0</v>
      </c>
      <c r="P120" s="122">
        <f>'آبان 1400'!P121</f>
        <v>0</v>
      </c>
      <c r="Q120" s="362">
        <f>'آبان 1400'!Q121</f>
        <v>30</v>
      </c>
      <c r="R120" s="362">
        <f>'آبان 1400'!R121</f>
        <v>50</v>
      </c>
      <c r="S120" s="362">
        <f>'آبان 1400'!S121</f>
        <v>0</v>
      </c>
      <c r="T120" s="362">
        <f>'آبان 1400'!T121</f>
        <v>0</v>
      </c>
      <c r="U120" s="138">
        <f>'آبان 1400'!U121</f>
        <v>0</v>
      </c>
      <c r="V120" s="121">
        <f>'آبان 1400'!W121</f>
        <v>0</v>
      </c>
      <c r="W120" s="122">
        <f>'آبان 1400'!X121</f>
        <v>0</v>
      </c>
      <c r="X120" s="370">
        <f>'آبان 1400'!Y121</f>
        <v>2</v>
      </c>
      <c r="Y120" s="370">
        <f>'آبان 1400'!Z121</f>
        <v>2</v>
      </c>
      <c r="Z120" s="139">
        <f>'آبان 1400'!AA121</f>
        <v>1642901</v>
      </c>
      <c r="AA120" s="139">
        <f>'آبان 1400'!AB121</f>
        <v>0</v>
      </c>
      <c r="AB120" s="139">
        <f>'آبان 1400'!AC121</f>
        <v>1642901</v>
      </c>
      <c r="AC120" s="139">
        <f>'آبان 1400'!AD121</f>
        <v>4500000</v>
      </c>
      <c r="AD120" s="139">
        <f>'آبان 1400'!AE121</f>
        <v>6000000</v>
      </c>
      <c r="AE120" s="140">
        <f>'آبان 1400'!AF121</f>
        <v>313644.73636363639</v>
      </c>
      <c r="AF120" s="123">
        <f>'آبان 1400'!AG121</f>
        <v>49287030</v>
      </c>
      <c r="AG120" s="124">
        <f>'آبان 1400'!AH121</f>
        <v>0</v>
      </c>
      <c r="AH120" s="124">
        <f>'آبان 1400'!AI121</f>
        <v>15682236.81818182</v>
      </c>
      <c r="AI120" s="124">
        <f>'آبان 1400'!AJ121</f>
        <v>5310990</v>
      </c>
      <c r="AJ120" s="124">
        <f>'آبان 1400'!AK121</f>
        <v>4500000</v>
      </c>
      <c r="AK120" s="124">
        <f>'آبان 1400'!AL121</f>
        <v>6000000</v>
      </c>
      <c r="AL120" s="124">
        <f>'آبان 1400'!AM121</f>
        <v>0</v>
      </c>
      <c r="AM120" s="124">
        <f>'آبان 1400'!AN121</f>
        <v>0</v>
      </c>
      <c r="AN120" s="124">
        <f>'آبان 1400'!AO121</f>
        <v>0</v>
      </c>
      <c r="AO120" s="124">
        <f>'آبان 1400'!AP121</f>
        <v>3200000</v>
      </c>
      <c r="AP120" s="124">
        <f>'آبان 1400'!AQ121</f>
        <v>0</v>
      </c>
      <c r="AQ120" s="124">
        <f>'آبان 1400'!AR121</f>
        <v>0</v>
      </c>
      <c r="AR120" s="124">
        <f>'آبان 1400'!AS121</f>
        <v>0</v>
      </c>
      <c r="AS120" s="379">
        <f>'آبان 1400'!AT121</f>
        <v>0</v>
      </c>
      <c r="AT120" s="372">
        <f t="shared" si="56"/>
        <v>83980256.818181813</v>
      </c>
      <c r="AU120" s="174">
        <f>'آبان 1400'!AV121</f>
        <v>59462418.140909083</v>
      </c>
      <c r="AV120" s="142">
        <f>'آبان 1400'!AW121</f>
        <v>78669266.818181813</v>
      </c>
      <c r="AW120" s="143">
        <f t="shared" si="57"/>
        <v>5506848.6772727277</v>
      </c>
      <c r="AX120" s="76">
        <f t="shared" si="58"/>
        <v>1946241.8140909085</v>
      </c>
      <c r="AY120" s="143">
        <f>'آبان 1400'!AZ121</f>
        <v>0</v>
      </c>
      <c r="AZ120" s="143">
        <f>'آبان 1400'!BA121</f>
        <v>0</v>
      </c>
      <c r="BA120" s="143">
        <f>'آبان 1400'!BB121</f>
        <v>0</v>
      </c>
      <c r="BB120" s="143">
        <f>'آبان 1400'!BC121</f>
        <v>0</v>
      </c>
      <c r="BC120" s="143">
        <f>'آبان 1400'!BD121</f>
        <v>0</v>
      </c>
      <c r="BD120" s="143">
        <f>'آبان 1400'!BE121</f>
        <v>0</v>
      </c>
      <c r="BE120" s="143">
        <f>'آبان 1400'!BF121</f>
        <v>0</v>
      </c>
      <c r="BF120" s="144">
        <f t="shared" si="59"/>
        <v>7453090.4913636362</v>
      </c>
      <c r="BG120" s="141">
        <f t="shared" si="60"/>
        <v>76527166</v>
      </c>
      <c r="BH120" s="145">
        <f t="shared" si="61"/>
        <v>83980256.818181813</v>
      </c>
      <c r="BI120" s="410">
        <f t="shared" si="94"/>
        <v>6638737.5</v>
      </c>
      <c r="BJ120" s="146">
        <f t="shared" si="62"/>
        <v>4107252.4999999995</v>
      </c>
      <c r="BK120" s="146">
        <f t="shared" si="63"/>
        <v>1232175.75</v>
      </c>
      <c r="BL120" s="147">
        <f t="shared" si="64"/>
        <v>1120000</v>
      </c>
      <c r="BM120" s="383">
        <v>0</v>
      </c>
      <c r="BN120" s="148">
        <f t="shared" si="65"/>
        <v>97078422.568181813</v>
      </c>
      <c r="BO120" s="149">
        <f t="shared" si="66"/>
        <v>78669266.818181813</v>
      </c>
      <c r="BP120" s="150">
        <f t="shared" si="67"/>
        <v>18093931.368181817</v>
      </c>
      <c r="BQ120" s="151">
        <f t="shared" si="68"/>
        <v>115172353.93636364</v>
      </c>
      <c r="BR120" s="152">
        <f t="shared" si="69"/>
        <v>100800</v>
      </c>
      <c r="BS120" s="148">
        <f t="shared" si="70"/>
        <v>115273153.93636364</v>
      </c>
      <c r="BT120" s="136">
        <v>0</v>
      </c>
      <c r="BU120" s="149">
        <f t="shared" si="71"/>
        <v>9707842.2568181809</v>
      </c>
      <c r="BV120" s="153">
        <f t="shared" si="72"/>
        <v>4853921.1284090905</v>
      </c>
      <c r="BW120" s="134">
        <f t="shared" si="73"/>
        <v>100711390.55113637</v>
      </c>
      <c r="BX120" s="148">
        <f t="shared" si="74"/>
        <v>11978165.75</v>
      </c>
      <c r="BY120" s="135">
        <f t="shared" si="75"/>
        <v>88733224.801136374</v>
      </c>
      <c r="CD120" s="400">
        <f>'آبان 1400'!AU121</f>
        <v>83980256.818181813</v>
      </c>
      <c r="CE120" s="401">
        <f>'آبان 1400'!AV121</f>
        <v>59462418.140909083</v>
      </c>
      <c r="CF120" s="401">
        <f>'آبان 1400'!AW121</f>
        <v>78669266.818181813</v>
      </c>
      <c r="CG120" s="401">
        <f>'آبان 1400'!AX121</f>
        <v>5506848.6772727277</v>
      </c>
      <c r="CH120" s="401">
        <f>'آبان 1400'!AY121</f>
        <v>1946241.8140909085</v>
      </c>
      <c r="CI120" s="401">
        <f>'آبان 1400'!AZ121</f>
        <v>0</v>
      </c>
      <c r="CJ120" s="401">
        <f>'آبان 1400'!BA121</f>
        <v>0</v>
      </c>
      <c r="CK120" s="401">
        <f>'آبان 1400'!BB121</f>
        <v>0</v>
      </c>
      <c r="CL120" s="401">
        <f>'آبان 1400'!BC121</f>
        <v>0</v>
      </c>
      <c r="CM120" s="401">
        <f>'آبان 1400'!BD121</f>
        <v>0</v>
      </c>
      <c r="CN120" s="401">
        <f>'آبان 1400'!BE121</f>
        <v>0</v>
      </c>
      <c r="CO120" s="401">
        <f>'آبان 1400'!BF121</f>
        <v>0</v>
      </c>
      <c r="CP120" s="401">
        <f>'آبان 1400'!BG121</f>
        <v>7453090.4913636362</v>
      </c>
      <c r="CQ120" s="401">
        <f>'آبان 1400'!BH121</f>
        <v>76527166</v>
      </c>
      <c r="CR120" s="401">
        <f t="shared" si="76"/>
        <v>83980256.818181813</v>
      </c>
      <c r="CS120" s="411">
        <f t="shared" si="95"/>
        <v>6638737.5</v>
      </c>
      <c r="CT120" s="400">
        <f t="shared" si="77"/>
        <v>4107252.4999999995</v>
      </c>
      <c r="CU120" s="401">
        <f t="shared" si="78"/>
        <v>1232175.75</v>
      </c>
      <c r="CV120" s="401">
        <f t="shared" si="79"/>
        <v>1120000</v>
      </c>
      <c r="CW120" s="56">
        <v>0</v>
      </c>
      <c r="CX120" s="401">
        <f t="shared" si="80"/>
        <v>97078422.568181813</v>
      </c>
      <c r="CY120" s="401">
        <f t="shared" si="81"/>
        <v>78669266.818181813</v>
      </c>
      <c r="CZ120" s="401">
        <f t="shared" si="82"/>
        <v>18093931.368181817</v>
      </c>
      <c r="DA120" s="401">
        <f t="shared" si="83"/>
        <v>115172353.93636364</v>
      </c>
      <c r="DB120" s="401">
        <f t="shared" si="84"/>
        <v>100800</v>
      </c>
      <c r="DC120" s="401">
        <f t="shared" si="85"/>
        <v>115273153.93636364</v>
      </c>
      <c r="DD120" s="406">
        <v>0</v>
      </c>
      <c r="DE120" s="401">
        <f t="shared" si="86"/>
        <v>9707842.2568181809</v>
      </c>
      <c r="DF120" s="401">
        <f t="shared" si="87"/>
        <v>4853921.1284090905</v>
      </c>
      <c r="DG120" s="401">
        <f t="shared" si="88"/>
        <v>100711390.55113637</v>
      </c>
      <c r="DH120" s="401">
        <f t="shared" si="89"/>
        <v>11978165.75</v>
      </c>
      <c r="DI120" s="401">
        <f t="shared" si="90"/>
        <v>88733224.801136374</v>
      </c>
      <c r="DJ120" s="401">
        <f t="shared" si="91"/>
        <v>0</v>
      </c>
      <c r="DL120" s="409">
        <f t="shared" si="92"/>
        <v>6638737.5</v>
      </c>
      <c r="DM120" s="409">
        <f t="shared" si="93"/>
        <v>0</v>
      </c>
    </row>
    <row r="121" spans="1:117" s="56" customFormat="1" ht="21" x14ac:dyDescent="0.2">
      <c r="A121" s="192">
        <f t="shared" si="55"/>
        <v>2655495</v>
      </c>
      <c r="B121" s="137">
        <f>'آبان 1400'!B122</f>
        <v>116</v>
      </c>
      <c r="C121" s="137">
        <f>'آبان 1400'!C122</f>
        <v>122</v>
      </c>
      <c r="D121" s="137">
        <f>'آبان 1400'!D122</f>
        <v>12926</v>
      </c>
      <c r="E121" s="137" t="str">
        <f>'آبان 1400'!E122</f>
        <v>محمدحسین</v>
      </c>
      <c r="F121" s="137" t="str">
        <f>'آبان 1400'!F122</f>
        <v>محمدزاده</v>
      </c>
      <c r="G121" s="137" t="str">
        <f>'آبان 1400'!G122</f>
        <v xml:space="preserve">اداری </v>
      </c>
      <c r="H121" s="137" t="str">
        <f>'آبان 1400'!H122</f>
        <v>خراسان رضوی</v>
      </c>
      <c r="I121" s="137" t="str">
        <f>'آبان 1400'!I122</f>
        <v>185-12-4217272-1</v>
      </c>
      <c r="J121" s="137" t="str">
        <f>'آبان 1400'!J122</f>
        <v>0670596655</v>
      </c>
      <c r="K121" s="137" t="str">
        <f>'آبان 1400'!K122</f>
        <v>0062576647</v>
      </c>
      <c r="L121" s="137" t="str">
        <f>'آبان 1400'!L122</f>
        <v>خراسان رضوی</v>
      </c>
      <c r="M121" s="137" t="str">
        <f>'آبان 1400'!M122</f>
        <v>اداری-کارشناسی</v>
      </c>
      <c r="N121" s="121">
        <f>'آبان 1400'!N122</f>
        <v>0</v>
      </c>
      <c r="O121" s="120">
        <f>'آبان 1400'!O122</f>
        <v>0</v>
      </c>
      <c r="P121" s="122">
        <f>'آبان 1400'!P122</f>
        <v>0</v>
      </c>
      <c r="Q121" s="362">
        <f>'آبان 1400'!Q122</f>
        <v>30</v>
      </c>
      <c r="R121" s="362">
        <f>'آبان 1400'!R122</f>
        <v>50</v>
      </c>
      <c r="S121" s="362">
        <f>'آبان 1400'!S122</f>
        <v>0</v>
      </c>
      <c r="T121" s="362">
        <f>'آبان 1400'!T122</f>
        <v>0</v>
      </c>
      <c r="U121" s="138">
        <f>'آبان 1400'!U122</f>
        <v>0</v>
      </c>
      <c r="V121" s="121">
        <f>'آبان 1400'!W122</f>
        <v>0</v>
      </c>
      <c r="W121" s="122">
        <f>'آبان 1400'!X122</f>
        <v>0</v>
      </c>
      <c r="X121" s="370">
        <f>'آبان 1400'!Y122</f>
        <v>0</v>
      </c>
      <c r="Y121" s="370">
        <f>'آبان 1400'!Z122</f>
        <v>0</v>
      </c>
      <c r="Z121" s="139">
        <f>'آبان 1400'!AA122</f>
        <v>1477052</v>
      </c>
      <c r="AA121" s="139">
        <f>'آبان 1400'!AB122</f>
        <v>0</v>
      </c>
      <c r="AB121" s="139">
        <f>'آبان 1400'!AC122</f>
        <v>1477052</v>
      </c>
      <c r="AC121" s="139">
        <f>'آبان 1400'!AD122</f>
        <v>4500000</v>
      </c>
      <c r="AD121" s="139">
        <f>'آبان 1400'!AE122</f>
        <v>6000000</v>
      </c>
      <c r="AE121" s="140">
        <f>'آبان 1400'!AF122</f>
        <v>281982.65454545454</v>
      </c>
      <c r="AF121" s="123">
        <f>'آبان 1400'!AG122</f>
        <v>44311560</v>
      </c>
      <c r="AG121" s="124">
        <f>'آبان 1400'!AH122</f>
        <v>0</v>
      </c>
      <c r="AH121" s="124">
        <f>'آبان 1400'!AI122</f>
        <v>14099132.727272727</v>
      </c>
      <c r="AI121" s="124">
        <f>'آبان 1400'!AJ122</f>
        <v>0</v>
      </c>
      <c r="AJ121" s="124">
        <f>'آبان 1400'!AK122</f>
        <v>4500000</v>
      </c>
      <c r="AK121" s="124">
        <f>'آبان 1400'!AL122</f>
        <v>6000000</v>
      </c>
      <c r="AL121" s="124">
        <f>'آبان 1400'!AM122</f>
        <v>0</v>
      </c>
      <c r="AM121" s="124">
        <f>'آبان 1400'!AN122</f>
        <v>0</v>
      </c>
      <c r="AN121" s="124">
        <f>'آبان 1400'!AO122</f>
        <v>0</v>
      </c>
      <c r="AO121" s="124">
        <f>'آبان 1400'!AP122</f>
        <v>4000000</v>
      </c>
      <c r="AP121" s="124">
        <f>'آبان 1400'!AQ122</f>
        <v>0</v>
      </c>
      <c r="AQ121" s="124">
        <f>'آبان 1400'!AR122</f>
        <v>0</v>
      </c>
      <c r="AR121" s="124">
        <f>'آبان 1400'!AS122</f>
        <v>0</v>
      </c>
      <c r="AS121" s="379">
        <f>'آبان 1400'!AT122</f>
        <v>0</v>
      </c>
      <c r="AT121" s="372">
        <f t="shared" si="56"/>
        <v>72910692.727272719</v>
      </c>
      <c r="AU121" s="174">
        <f>'آبان 1400'!AV122</f>
        <v>53306944.236363627</v>
      </c>
      <c r="AV121" s="142">
        <f>'آبان 1400'!AW122</f>
        <v>72910692.727272719</v>
      </c>
      <c r="AW121" s="143">
        <f t="shared" si="57"/>
        <v>5103748.4909090912</v>
      </c>
      <c r="AX121" s="76">
        <f t="shared" si="58"/>
        <v>1330694.4236363629</v>
      </c>
      <c r="AY121" s="143">
        <f>'آبان 1400'!AZ122</f>
        <v>0</v>
      </c>
      <c r="AZ121" s="143">
        <f>'آبان 1400'!BA122</f>
        <v>0</v>
      </c>
      <c r="BA121" s="143">
        <f>'آبان 1400'!BB122</f>
        <v>0</v>
      </c>
      <c r="BB121" s="143">
        <f>'آبان 1400'!BC122</f>
        <v>0</v>
      </c>
      <c r="BC121" s="143">
        <f>'آبان 1400'!BD122</f>
        <v>0</v>
      </c>
      <c r="BD121" s="143">
        <f>'آبان 1400'!BE122</f>
        <v>0</v>
      </c>
      <c r="BE121" s="143">
        <f>'آبان 1400'!BF122</f>
        <v>0</v>
      </c>
      <c r="BF121" s="144">
        <f t="shared" si="59"/>
        <v>6434442.9145454541</v>
      </c>
      <c r="BG121" s="141">
        <f t="shared" si="60"/>
        <v>66476249</v>
      </c>
      <c r="BH121" s="145">
        <f t="shared" si="61"/>
        <v>72910692.727272719</v>
      </c>
      <c r="BI121" s="410">
        <f t="shared" si="94"/>
        <v>6638737.5</v>
      </c>
      <c r="BJ121" s="146">
        <f t="shared" si="62"/>
        <v>3692630</v>
      </c>
      <c r="BK121" s="146">
        <f t="shared" si="63"/>
        <v>1107789</v>
      </c>
      <c r="BL121" s="147">
        <f t="shared" si="64"/>
        <v>1120000</v>
      </c>
      <c r="BM121" s="383">
        <v>0</v>
      </c>
      <c r="BN121" s="148">
        <f t="shared" si="65"/>
        <v>85469849.227272719</v>
      </c>
      <c r="BO121" s="149">
        <f t="shared" si="66"/>
        <v>72910692.727272719</v>
      </c>
      <c r="BP121" s="150">
        <f t="shared" si="67"/>
        <v>16769459.327272726</v>
      </c>
      <c r="BQ121" s="151">
        <f t="shared" si="68"/>
        <v>102239308.55454545</v>
      </c>
      <c r="BR121" s="152">
        <f t="shared" si="69"/>
        <v>100800</v>
      </c>
      <c r="BS121" s="148">
        <f t="shared" si="70"/>
        <v>102340108.55454545</v>
      </c>
      <c r="BT121" s="136">
        <v>0</v>
      </c>
      <c r="BU121" s="149">
        <f t="shared" si="71"/>
        <v>8546984.9227272719</v>
      </c>
      <c r="BV121" s="153">
        <f t="shared" si="72"/>
        <v>4273492.461363636</v>
      </c>
      <c r="BW121" s="134">
        <f t="shared" si="73"/>
        <v>89519631.170454532</v>
      </c>
      <c r="BX121" s="148">
        <f t="shared" si="74"/>
        <v>11439156.5</v>
      </c>
      <c r="BY121" s="135">
        <f t="shared" si="75"/>
        <v>78080474.670454532</v>
      </c>
      <c r="CD121" s="400">
        <f>'آبان 1400'!AU122</f>
        <v>72910692.727272719</v>
      </c>
      <c r="CE121" s="401">
        <f>'آبان 1400'!AV122</f>
        <v>53306944.236363627</v>
      </c>
      <c r="CF121" s="401">
        <f>'آبان 1400'!AW122</f>
        <v>72910692.727272719</v>
      </c>
      <c r="CG121" s="401">
        <f>'آبان 1400'!AX122</f>
        <v>5103748.4909090912</v>
      </c>
      <c r="CH121" s="401">
        <f>'آبان 1400'!AY122</f>
        <v>1330694.4236363629</v>
      </c>
      <c r="CI121" s="401">
        <f>'آبان 1400'!AZ122</f>
        <v>0</v>
      </c>
      <c r="CJ121" s="401">
        <f>'آبان 1400'!BA122</f>
        <v>0</v>
      </c>
      <c r="CK121" s="401">
        <f>'آبان 1400'!BB122</f>
        <v>0</v>
      </c>
      <c r="CL121" s="401">
        <f>'آبان 1400'!BC122</f>
        <v>0</v>
      </c>
      <c r="CM121" s="401">
        <f>'آبان 1400'!BD122</f>
        <v>0</v>
      </c>
      <c r="CN121" s="401">
        <f>'آبان 1400'!BE122</f>
        <v>0</v>
      </c>
      <c r="CO121" s="401">
        <f>'آبان 1400'!BF122</f>
        <v>0</v>
      </c>
      <c r="CP121" s="401">
        <f>'آبان 1400'!BG122</f>
        <v>6434442.9145454541</v>
      </c>
      <c r="CQ121" s="401">
        <f>'آبان 1400'!BH122</f>
        <v>66476249</v>
      </c>
      <c r="CR121" s="401">
        <f t="shared" si="76"/>
        <v>72910692.727272719</v>
      </c>
      <c r="CS121" s="411">
        <f t="shared" si="95"/>
        <v>6638737.5</v>
      </c>
      <c r="CT121" s="400">
        <f t="shared" si="77"/>
        <v>3692630</v>
      </c>
      <c r="CU121" s="401">
        <f t="shared" si="78"/>
        <v>1107789</v>
      </c>
      <c r="CV121" s="401">
        <f t="shared" si="79"/>
        <v>1120000</v>
      </c>
      <c r="CW121" s="56">
        <v>0</v>
      </c>
      <c r="CX121" s="401">
        <f t="shared" si="80"/>
        <v>85469849.227272719</v>
      </c>
      <c r="CY121" s="401">
        <f t="shared" si="81"/>
        <v>72910692.727272719</v>
      </c>
      <c r="CZ121" s="401">
        <f t="shared" si="82"/>
        <v>16769459.327272726</v>
      </c>
      <c r="DA121" s="401">
        <f t="shared" si="83"/>
        <v>102239308.55454545</v>
      </c>
      <c r="DB121" s="401">
        <f t="shared" si="84"/>
        <v>100800</v>
      </c>
      <c r="DC121" s="401">
        <f t="shared" si="85"/>
        <v>102340108.55454545</v>
      </c>
      <c r="DD121" s="406">
        <v>0</v>
      </c>
      <c r="DE121" s="401">
        <f t="shared" si="86"/>
        <v>8546984.9227272719</v>
      </c>
      <c r="DF121" s="401">
        <f t="shared" si="87"/>
        <v>4273492.461363636</v>
      </c>
      <c r="DG121" s="401">
        <f t="shared" si="88"/>
        <v>89519631.170454532</v>
      </c>
      <c r="DH121" s="401">
        <f t="shared" si="89"/>
        <v>11439156.5</v>
      </c>
      <c r="DI121" s="401">
        <f t="shared" si="90"/>
        <v>78080474.670454532</v>
      </c>
      <c r="DJ121" s="401">
        <f t="shared" si="91"/>
        <v>0</v>
      </c>
      <c r="DL121" s="409">
        <f t="shared" si="92"/>
        <v>6638737.5</v>
      </c>
      <c r="DM121" s="409">
        <f t="shared" si="93"/>
        <v>0</v>
      </c>
    </row>
    <row r="122" spans="1:117" s="56" customFormat="1" ht="21" x14ac:dyDescent="0.2">
      <c r="A122" s="192">
        <f t="shared" si="55"/>
        <v>2655495</v>
      </c>
      <c r="B122" s="137">
        <f>'آبان 1400'!B123</f>
        <v>117</v>
      </c>
      <c r="C122" s="137">
        <f>'آبان 1400'!C123</f>
        <v>123</v>
      </c>
      <c r="D122" s="137">
        <f>'آبان 1400'!D123</f>
        <v>12949</v>
      </c>
      <c r="E122" s="137" t="str">
        <f>'آبان 1400'!E123</f>
        <v>صادق</v>
      </c>
      <c r="F122" s="137" t="str">
        <f>'آبان 1400'!F123</f>
        <v>درچمن</v>
      </c>
      <c r="G122" s="137" t="str">
        <f>'آبان 1400'!G123</f>
        <v xml:space="preserve">اداری </v>
      </c>
      <c r="H122" s="137" t="str">
        <f>'آبان 1400'!H123</f>
        <v>خراسان رضوی</v>
      </c>
      <c r="I122" s="137" t="str">
        <f>'آبان 1400'!I123</f>
        <v>177-700-4157118-1</v>
      </c>
      <c r="J122" s="137" t="str">
        <f>'آبان 1400'!J123</f>
        <v>0670308943</v>
      </c>
      <c r="K122" s="137" t="str">
        <f>'آبان 1400'!K123</f>
        <v>0012870352</v>
      </c>
      <c r="L122" s="137" t="str">
        <f>'آبان 1400'!L123</f>
        <v>خراسان رضوی</v>
      </c>
      <c r="M122" s="137" t="str">
        <f>'آبان 1400'!M123</f>
        <v>اداری-کارشناسی</v>
      </c>
      <c r="N122" s="121">
        <f>'آبان 1400'!N123</f>
        <v>0</v>
      </c>
      <c r="O122" s="120">
        <f>'آبان 1400'!O123</f>
        <v>0</v>
      </c>
      <c r="P122" s="122">
        <f>'آبان 1400'!P123</f>
        <v>0</v>
      </c>
      <c r="Q122" s="362">
        <f>'آبان 1400'!Q123</f>
        <v>30</v>
      </c>
      <c r="R122" s="362">
        <f>'آبان 1400'!R123</f>
        <v>100</v>
      </c>
      <c r="S122" s="362">
        <f>'آبان 1400'!S123</f>
        <v>0</v>
      </c>
      <c r="T122" s="362">
        <f>'آبان 1400'!T123</f>
        <v>0</v>
      </c>
      <c r="U122" s="138">
        <f>'آبان 1400'!U123</f>
        <v>0</v>
      </c>
      <c r="V122" s="121">
        <f>'آبان 1400'!W123</f>
        <v>0</v>
      </c>
      <c r="W122" s="122">
        <f>'آبان 1400'!X123</f>
        <v>0</v>
      </c>
      <c r="X122" s="370">
        <f>'آبان 1400'!Y123</f>
        <v>0</v>
      </c>
      <c r="Y122" s="370">
        <f>'آبان 1400'!Z123</f>
        <v>0</v>
      </c>
      <c r="Z122" s="139">
        <f>'آبان 1400'!AA123</f>
        <v>1477052</v>
      </c>
      <c r="AA122" s="139">
        <f>'آبان 1400'!AB123</f>
        <v>0</v>
      </c>
      <c r="AB122" s="139">
        <f>'آبان 1400'!AC123</f>
        <v>1477052</v>
      </c>
      <c r="AC122" s="139">
        <f>'آبان 1400'!AD123</f>
        <v>4500000</v>
      </c>
      <c r="AD122" s="139">
        <f>'آبان 1400'!AE123</f>
        <v>6000000</v>
      </c>
      <c r="AE122" s="140">
        <f>'آبان 1400'!AF123</f>
        <v>281982.65454545454</v>
      </c>
      <c r="AF122" s="123">
        <f>'آبان 1400'!AG123</f>
        <v>44311560</v>
      </c>
      <c r="AG122" s="124">
        <f>'آبان 1400'!AH123</f>
        <v>0</v>
      </c>
      <c r="AH122" s="124">
        <f>'آبان 1400'!AI123</f>
        <v>28198265.454545453</v>
      </c>
      <c r="AI122" s="124">
        <f>'آبان 1400'!AJ123</f>
        <v>0</v>
      </c>
      <c r="AJ122" s="124">
        <f>'آبان 1400'!AK123</f>
        <v>4500000</v>
      </c>
      <c r="AK122" s="124">
        <f>'آبان 1400'!AL123</f>
        <v>6000000</v>
      </c>
      <c r="AL122" s="124">
        <f>'آبان 1400'!AM123</f>
        <v>0</v>
      </c>
      <c r="AM122" s="124">
        <f>'آبان 1400'!AN123</f>
        <v>0</v>
      </c>
      <c r="AN122" s="124">
        <f>'آبان 1400'!AO123</f>
        <v>0</v>
      </c>
      <c r="AO122" s="124">
        <f>'آبان 1400'!AP123</f>
        <v>3400000</v>
      </c>
      <c r="AP122" s="124">
        <f>'آبان 1400'!AQ123</f>
        <v>0</v>
      </c>
      <c r="AQ122" s="124">
        <f>'آبان 1400'!AR123</f>
        <v>0</v>
      </c>
      <c r="AR122" s="124">
        <f>'آبان 1400'!AS123</f>
        <v>0</v>
      </c>
      <c r="AS122" s="379">
        <f>'آبان 1400'!AT123</f>
        <v>0</v>
      </c>
      <c r="AT122" s="372">
        <f t="shared" si="56"/>
        <v>86409825.454545453</v>
      </c>
      <c r="AU122" s="174">
        <f>'آبان 1400'!AV123</f>
        <v>66461137.672727272</v>
      </c>
      <c r="AV122" s="142">
        <f>'آبان 1400'!AW123</f>
        <v>86409825.454545453</v>
      </c>
      <c r="AW122" s="143">
        <f t="shared" si="57"/>
        <v>6048687.7818181822</v>
      </c>
      <c r="AX122" s="76">
        <f t="shared" si="58"/>
        <v>2646113.7672727276</v>
      </c>
      <c r="AY122" s="143">
        <f>'آبان 1400'!AZ123</f>
        <v>0</v>
      </c>
      <c r="AZ122" s="143">
        <f>'آبان 1400'!BA123</f>
        <v>0</v>
      </c>
      <c r="BA122" s="143">
        <f>'آبان 1400'!BB123</f>
        <v>0</v>
      </c>
      <c r="BB122" s="143">
        <f>'آبان 1400'!BC123</f>
        <v>0</v>
      </c>
      <c r="BC122" s="143">
        <f>'آبان 1400'!BD123</f>
        <v>0</v>
      </c>
      <c r="BD122" s="143">
        <f>'آبان 1400'!BE123</f>
        <v>0</v>
      </c>
      <c r="BE122" s="143">
        <f>'آبان 1400'!BF123</f>
        <v>0</v>
      </c>
      <c r="BF122" s="144">
        <f t="shared" si="59"/>
        <v>8694801.5490909107</v>
      </c>
      <c r="BG122" s="141">
        <f t="shared" si="60"/>
        <v>77715023</v>
      </c>
      <c r="BH122" s="145">
        <f t="shared" si="61"/>
        <v>86409825.454545453</v>
      </c>
      <c r="BI122" s="410">
        <f t="shared" si="94"/>
        <v>6638737.5</v>
      </c>
      <c r="BJ122" s="146">
        <f t="shared" si="62"/>
        <v>3692630</v>
      </c>
      <c r="BK122" s="146">
        <f t="shared" si="63"/>
        <v>1107789</v>
      </c>
      <c r="BL122" s="147">
        <f t="shared" si="64"/>
        <v>1120000</v>
      </c>
      <c r="BM122" s="383">
        <v>0</v>
      </c>
      <c r="BN122" s="148">
        <f t="shared" si="65"/>
        <v>98968981.954545453</v>
      </c>
      <c r="BO122" s="149">
        <f t="shared" si="66"/>
        <v>86409825.454545453</v>
      </c>
      <c r="BP122" s="150">
        <f t="shared" si="67"/>
        <v>19874259.854545455</v>
      </c>
      <c r="BQ122" s="151">
        <f t="shared" si="68"/>
        <v>118843241.80909091</v>
      </c>
      <c r="BR122" s="152">
        <f t="shared" si="69"/>
        <v>100800</v>
      </c>
      <c r="BS122" s="148">
        <f t="shared" si="70"/>
        <v>118944041.80909091</v>
      </c>
      <c r="BT122" s="136">
        <v>0</v>
      </c>
      <c r="BU122" s="149">
        <f t="shared" si="71"/>
        <v>9896898.1954545453</v>
      </c>
      <c r="BV122" s="153">
        <f t="shared" si="72"/>
        <v>4948449.0977272727</v>
      </c>
      <c r="BW122" s="134">
        <f t="shared" si="73"/>
        <v>104098694.51590909</v>
      </c>
      <c r="BX122" s="148">
        <f t="shared" si="74"/>
        <v>11439156.5</v>
      </c>
      <c r="BY122" s="135">
        <f t="shared" si="75"/>
        <v>92659538.015909091</v>
      </c>
      <c r="CD122" s="400">
        <f>'آبان 1400'!AU123</f>
        <v>86409825.454545453</v>
      </c>
      <c r="CE122" s="401">
        <f>'آبان 1400'!AV123</f>
        <v>66461137.672727272</v>
      </c>
      <c r="CF122" s="401">
        <f>'آبان 1400'!AW123</f>
        <v>86409825.454545453</v>
      </c>
      <c r="CG122" s="401">
        <f>'آبان 1400'!AX123</f>
        <v>6048687.7818181822</v>
      </c>
      <c r="CH122" s="401">
        <f>'آبان 1400'!AY123</f>
        <v>2646113.7672727276</v>
      </c>
      <c r="CI122" s="401">
        <f>'آبان 1400'!AZ123</f>
        <v>0</v>
      </c>
      <c r="CJ122" s="401">
        <f>'آبان 1400'!BA123</f>
        <v>0</v>
      </c>
      <c r="CK122" s="401">
        <f>'آبان 1400'!BB123</f>
        <v>0</v>
      </c>
      <c r="CL122" s="401">
        <f>'آبان 1400'!BC123</f>
        <v>0</v>
      </c>
      <c r="CM122" s="401">
        <f>'آبان 1400'!BD123</f>
        <v>0</v>
      </c>
      <c r="CN122" s="401">
        <f>'آبان 1400'!BE123</f>
        <v>0</v>
      </c>
      <c r="CO122" s="401">
        <f>'آبان 1400'!BF123</f>
        <v>0</v>
      </c>
      <c r="CP122" s="401">
        <f>'آبان 1400'!BG123</f>
        <v>8694801.5490909107</v>
      </c>
      <c r="CQ122" s="401">
        <f>'آبان 1400'!BH123</f>
        <v>77715023</v>
      </c>
      <c r="CR122" s="401">
        <f t="shared" si="76"/>
        <v>86409825.454545453</v>
      </c>
      <c r="CS122" s="411">
        <f t="shared" si="95"/>
        <v>6638737.5</v>
      </c>
      <c r="CT122" s="400">
        <f t="shared" si="77"/>
        <v>3692630</v>
      </c>
      <c r="CU122" s="401">
        <f t="shared" si="78"/>
        <v>1107789</v>
      </c>
      <c r="CV122" s="401">
        <f t="shared" si="79"/>
        <v>1120000</v>
      </c>
      <c r="CW122" s="56">
        <v>0</v>
      </c>
      <c r="CX122" s="401">
        <f t="shared" si="80"/>
        <v>98968981.954545453</v>
      </c>
      <c r="CY122" s="401">
        <f t="shared" si="81"/>
        <v>86409825.454545453</v>
      </c>
      <c r="CZ122" s="401">
        <f t="shared" si="82"/>
        <v>19874259.854545455</v>
      </c>
      <c r="DA122" s="401">
        <f t="shared" si="83"/>
        <v>118843241.80909091</v>
      </c>
      <c r="DB122" s="401">
        <f t="shared" si="84"/>
        <v>100800</v>
      </c>
      <c r="DC122" s="401">
        <f t="shared" si="85"/>
        <v>118944041.80909091</v>
      </c>
      <c r="DD122" s="406">
        <v>0</v>
      </c>
      <c r="DE122" s="401">
        <f t="shared" si="86"/>
        <v>9896898.1954545453</v>
      </c>
      <c r="DF122" s="401">
        <f t="shared" si="87"/>
        <v>4948449.0977272727</v>
      </c>
      <c r="DG122" s="401">
        <f t="shared" si="88"/>
        <v>104098694.51590909</v>
      </c>
      <c r="DH122" s="401">
        <f t="shared" si="89"/>
        <v>11439156.5</v>
      </c>
      <c r="DI122" s="401">
        <f t="shared" si="90"/>
        <v>92659538.015909091</v>
      </c>
      <c r="DJ122" s="401">
        <f t="shared" si="91"/>
        <v>0</v>
      </c>
      <c r="DL122" s="409">
        <f t="shared" si="92"/>
        <v>6638737.5</v>
      </c>
      <c r="DM122" s="409">
        <f t="shared" si="93"/>
        <v>0</v>
      </c>
    </row>
    <row r="123" spans="1:117" s="56" customFormat="1" ht="21" x14ac:dyDescent="0.2">
      <c r="A123" s="192">
        <f t="shared" si="55"/>
        <v>2655495</v>
      </c>
      <c r="B123" s="137">
        <f>'آبان 1400'!B124</f>
        <v>118</v>
      </c>
      <c r="C123" s="137">
        <f>'آبان 1400'!C124</f>
        <v>124</v>
      </c>
      <c r="D123" s="137">
        <f>'آبان 1400'!D124</f>
        <v>12925</v>
      </c>
      <c r="E123" s="137" t="str">
        <f>'آبان 1400'!E124</f>
        <v>امیر</v>
      </c>
      <c r="F123" s="137" t="str">
        <f>'آبان 1400'!F124</f>
        <v>امیری</v>
      </c>
      <c r="G123" s="137" t="str">
        <f>'آبان 1400'!G124</f>
        <v xml:space="preserve">اداری </v>
      </c>
      <c r="H123" s="137" t="str">
        <f>'آبان 1400'!H124</f>
        <v>خراسان رضوی</v>
      </c>
      <c r="I123" s="137" t="str">
        <f>'آبان 1400'!I124</f>
        <v>177-12-4159240-1</v>
      </c>
      <c r="J123" s="137" t="str">
        <f>'آبان 1400'!J124</f>
        <v>0720156637</v>
      </c>
      <c r="K123" s="137" t="str">
        <f>'آبان 1400'!K124</f>
        <v>0067115825</v>
      </c>
      <c r="L123" s="137" t="str">
        <f>'آبان 1400'!L124</f>
        <v>خراسان رضوی</v>
      </c>
      <c r="M123" s="137" t="str">
        <f>'آبان 1400'!M124</f>
        <v>اداری- دیپلم</v>
      </c>
      <c r="N123" s="121">
        <f>'آبان 1400'!N124</f>
        <v>0</v>
      </c>
      <c r="O123" s="120">
        <f>'آبان 1400'!O124</f>
        <v>0</v>
      </c>
      <c r="P123" s="122">
        <f>'آبان 1400'!P124</f>
        <v>0</v>
      </c>
      <c r="Q123" s="362">
        <f>'آبان 1400'!Q124</f>
        <v>30</v>
      </c>
      <c r="R123" s="362">
        <f>'آبان 1400'!R124</f>
        <v>110</v>
      </c>
      <c r="S123" s="362">
        <f>'آبان 1400'!S124</f>
        <v>0</v>
      </c>
      <c r="T123" s="362">
        <f>'آبان 1400'!T124</f>
        <v>0</v>
      </c>
      <c r="U123" s="138">
        <f>'آبان 1400'!U124</f>
        <v>0</v>
      </c>
      <c r="V123" s="121">
        <f>'آبان 1400'!W124</f>
        <v>0</v>
      </c>
      <c r="W123" s="122">
        <f>'آبان 1400'!X124</f>
        <v>0</v>
      </c>
      <c r="X123" s="370">
        <f>'آبان 1400'!Y124</f>
        <v>0</v>
      </c>
      <c r="Y123" s="370">
        <f>'آبان 1400'!Z124</f>
        <v>0</v>
      </c>
      <c r="Z123" s="139">
        <f>'آبان 1400'!AA124</f>
        <v>1145360</v>
      </c>
      <c r="AA123" s="139">
        <f>'آبان 1400'!AB124</f>
        <v>0</v>
      </c>
      <c r="AB123" s="139">
        <f>'آبان 1400'!AC124</f>
        <v>1145360</v>
      </c>
      <c r="AC123" s="139">
        <f>'آبان 1400'!AD124</f>
        <v>4500000</v>
      </c>
      <c r="AD123" s="139">
        <f>'آبان 1400'!AE124</f>
        <v>6000000</v>
      </c>
      <c r="AE123" s="140">
        <f>'آبان 1400'!AF124</f>
        <v>218659.63636363638</v>
      </c>
      <c r="AF123" s="123">
        <f>'آبان 1400'!AG124</f>
        <v>34360800</v>
      </c>
      <c r="AG123" s="124">
        <f>'آبان 1400'!AH124</f>
        <v>0</v>
      </c>
      <c r="AH123" s="124">
        <f>'آبان 1400'!AI124</f>
        <v>24052560.000000004</v>
      </c>
      <c r="AI123" s="124">
        <f>'آبان 1400'!AJ124</f>
        <v>0</v>
      </c>
      <c r="AJ123" s="124">
        <f>'آبان 1400'!AK124</f>
        <v>4500000</v>
      </c>
      <c r="AK123" s="124">
        <f>'آبان 1400'!AL124</f>
        <v>6000000</v>
      </c>
      <c r="AL123" s="124">
        <f>'آبان 1400'!AM124</f>
        <v>0</v>
      </c>
      <c r="AM123" s="124">
        <f>'آبان 1400'!AN124</f>
        <v>0</v>
      </c>
      <c r="AN123" s="124">
        <f>'آبان 1400'!AO124</f>
        <v>0</v>
      </c>
      <c r="AO123" s="124">
        <f>'آبان 1400'!AP124</f>
        <v>4400000</v>
      </c>
      <c r="AP123" s="124">
        <f>'آبان 1400'!AQ124</f>
        <v>0</v>
      </c>
      <c r="AQ123" s="124">
        <f>'آبان 1400'!AR124</f>
        <v>0</v>
      </c>
      <c r="AR123" s="124">
        <f>'آبان 1400'!AS124</f>
        <v>0</v>
      </c>
      <c r="AS123" s="379">
        <f>'آبان 1400'!AT124</f>
        <v>0</v>
      </c>
      <c r="AT123" s="372">
        <f t="shared" si="56"/>
        <v>73313360</v>
      </c>
      <c r="AU123" s="174">
        <f>'آبان 1400'!AV124</f>
        <v>53281424.799999997</v>
      </c>
      <c r="AV123" s="142">
        <f>'آبان 1400'!AW124</f>
        <v>73313360</v>
      </c>
      <c r="AW123" s="143">
        <f t="shared" si="57"/>
        <v>5131935.2</v>
      </c>
      <c r="AX123" s="76">
        <f t="shared" si="58"/>
        <v>1328142.4799999997</v>
      </c>
      <c r="AY123" s="143">
        <f>'آبان 1400'!AZ124</f>
        <v>0</v>
      </c>
      <c r="AZ123" s="143">
        <f>'آبان 1400'!BA124</f>
        <v>0</v>
      </c>
      <c r="BA123" s="143">
        <f>'آبان 1400'!BB124</f>
        <v>0</v>
      </c>
      <c r="BB123" s="143">
        <f>'آبان 1400'!BC124</f>
        <v>0</v>
      </c>
      <c r="BC123" s="143">
        <f>'آبان 1400'!BD124</f>
        <v>0</v>
      </c>
      <c r="BD123" s="143">
        <f>'آبان 1400'!BE124</f>
        <v>0</v>
      </c>
      <c r="BE123" s="143">
        <f>'آبان 1400'!BF124</f>
        <v>0</v>
      </c>
      <c r="BF123" s="144">
        <f t="shared" si="59"/>
        <v>6460077.6799999997</v>
      </c>
      <c r="BG123" s="141">
        <f t="shared" si="60"/>
        <v>66853282</v>
      </c>
      <c r="BH123" s="145">
        <f t="shared" si="61"/>
        <v>73313360</v>
      </c>
      <c r="BI123" s="128">
        <f t="shared" ref="BI123:BI128" si="96">(((AB123*30)*2)/12)/30*Q123</f>
        <v>5726800</v>
      </c>
      <c r="BJ123" s="146">
        <f t="shared" si="62"/>
        <v>2863400</v>
      </c>
      <c r="BK123" s="146">
        <f t="shared" si="63"/>
        <v>859020</v>
      </c>
      <c r="BL123" s="147">
        <f t="shared" si="64"/>
        <v>1120000</v>
      </c>
      <c r="BM123" s="383">
        <v>0</v>
      </c>
      <c r="BN123" s="148">
        <f t="shared" si="65"/>
        <v>83882580</v>
      </c>
      <c r="BO123" s="149">
        <f t="shared" si="66"/>
        <v>73313360</v>
      </c>
      <c r="BP123" s="150">
        <f t="shared" si="67"/>
        <v>16862072.800000001</v>
      </c>
      <c r="BQ123" s="151">
        <f t="shared" si="68"/>
        <v>100744652.8</v>
      </c>
      <c r="BR123" s="152">
        <f t="shared" si="69"/>
        <v>100800</v>
      </c>
      <c r="BS123" s="148">
        <f t="shared" si="70"/>
        <v>100845452.8</v>
      </c>
      <c r="BT123" s="136">
        <v>0</v>
      </c>
      <c r="BU123" s="149">
        <f t="shared" si="71"/>
        <v>8388258</v>
      </c>
      <c r="BV123" s="153">
        <f t="shared" si="72"/>
        <v>4194129</v>
      </c>
      <c r="BW123" s="134">
        <f t="shared" si="73"/>
        <v>88263065.799999997</v>
      </c>
      <c r="BX123" s="148">
        <f t="shared" si="74"/>
        <v>9449220</v>
      </c>
      <c r="BY123" s="135">
        <f t="shared" si="75"/>
        <v>78813845.799999997</v>
      </c>
      <c r="CD123" s="400">
        <f>'آبان 1400'!AU124</f>
        <v>73313360</v>
      </c>
      <c r="CE123" s="401">
        <f>'آبان 1400'!AV124</f>
        <v>53281424.799999997</v>
      </c>
      <c r="CF123" s="401">
        <f>'آبان 1400'!AW124</f>
        <v>73313360</v>
      </c>
      <c r="CG123" s="401">
        <f>'آبان 1400'!AX124</f>
        <v>5131935.2</v>
      </c>
      <c r="CH123" s="401">
        <f>'آبان 1400'!AY124</f>
        <v>1328142.4799999997</v>
      </c>
      <c r="CI123" s="401">
        <f>'آبان 1400'!AZ124</f>
        <v>0</v>
      </c>
      <c r="CJ123" s="401">
        <f>'آبان 1400'!BA124</f>
        <v>0</v>
      </c>
      <c r="CK123" s="401">
        <f>'آبان 1400'!BB124</f>
        <v>0</v>
      </c>
      <c r="CL123" s="401">
        <f>'آبان 1400'!BC124</f>
        <v>0</v>
      </c>
      <c r="CM123" s="401">
        <f>'آبان 1400'!BD124</f>
        <v>0</v>
      </c>
      <c r="CN123" s="401">
        <f>'آبان 1400'!BE124</f>
        <v>0</v>
      </c>
      <c r="CO123" s="401">
        <f>'آبان 1400'!BF124</f>
        <v>0</v>
      </c>
      <c r="CP123" s="401">
        <f>'آبان 1400'!BG124</f>
        <v>6460077.6799999997</v>
      </c>
      <c r="CQ123" s="401">
        <f>'آبان 1400'!BH124</f>
        <v>66853282</v>
      </c>
      <c r="CR123" s="401">
        <f t="shared" si="76"/>
        <v>73313360</v>
      </c>
      <c r="CS123" s="56">
        <f t="shared" ref="CS123:CS128" si="97">(AB123*30/12*2)/30*Q123</f>
        <v>5726800</v>
      </c>
      <c r="CT123" s="400">
        <f t="shared" si="77"/>
        <v>2863400</v>
      </c>
      <c r="CU123" s="401">
        <f t="shared" si="78"/>
        <v>859020</v>
      </c>
      <c r="CV123" s="401">
        <f t="shared" si="79"/>
        <v>1120000</v>
      </c>
      <c r="CW123" s="56">
        <v>0</v>
      </c>
      <c r="CX123" s="401">
        <f t="shared" si="80"/>
        <v>83882580</v>
      </c>
      <c r="CY123" s="401">
        <f t="shared" si="81"/>
        <v>73313360</v>
      </c>
      <c r="CZ123" s="401">
        <f t="shared" si="82"/>
        <v>16862072.800000001</v>
      </c>
      <c r="DA123" s="401">
        <f t="shared" si="83"/>
        <v>100744652.8</v>
      </c>
      <c r="DB123" s="401">
        <f t="shared" si="84"/>
        <v>100800</v>
      </c>
      <c r="DC123" s="401">
        <f t="shared" si="85"/>
        <v>100845452.8</v>
      </c>
      <c r="DD123" s="406">
        <v>0</v>
      </c>
      <c r="DE123" s="401">
        <f t="shared" si="86"/>
        <v>8388258</v>
      </c>
      <c r="DF123" s="401">
        <f t="shared" si="87"/>
        <v>4194129</v>
      </c>
      <c r="DG123" s="401">
        <f t="shared" si="88"/>
        <v>88263065.799999997</v>
      </c>
      <c r="DH123" s="401">
        <f t="shared" si="89"/>
        <v>9449220</v>
      </c>
      <c r="DI123" s="401">
        <f t="shared" si="90"/>
        <v>78813845.799999997</v>
      </c>
      <c r="DJ123" s="401">
        <f t="shared" si="91"/>
        <v>0</v>
      </c>
      <c r="DL123" s="408">
        <f t="shared" si="92"/>
        <v>6638737.5</v>
      </c>
      <c r="DM123" s="408">
        <f t="shared" si="93"/>
        <v>-911937.5</v>
      </c>
    </row>
    <row r="124" spans="1:117" s="56" customFormat="1" ht="21" x14ac:dyDescent="0.2">
      <c r="A124" s="192">
        <f t="shared" si="55"/>
        <v>2655495</v>
      </c>
      <c r="B124" s="137">
        <f>'آبان 1400'!B125</f>
        <v>119</v>
      </c>
      <c r="C124" s="137">
        <f>'آبان 1400'!C125</f>
        <v>125</v>
      </c>
      <c r="D124" s="137">
        <f>'آبان 1400'!D125</f>
        <v>12930</v>
      </c>
      <c r="E124" s="137" t="str">
        <f>'آبان 1400'!E125</f>
        <v>ماهان</v>
      </c>
      <c r="F124" s="137" t="str">
        <f>'آبان 1400'!F125</f>
        <v>صفایی ثانی</v>
      </c>
      <c r="G124" s="137" t="str">
        <f>'آبان 1400'!G125</f>
        <v xml:space="preserve">اداری </v>
      </c>
      <c r="H124" s="137" t="str">
        <f>'آبان 1400'!H125</f>
        <v>خراسان رضوی</v>
      </c>
      <c r="I124" s="137" t="str">
        <f>'آبان 1400'!I125</f>
        <v>136-813-4223071-1</v>
      </c>
      <c r="J124" s="137" t="str">
        <f>'آبان 1400'!J125</f>
        <v>0452851793</v>
      </c>
      <c r="K124" s="137" t="str">
        <f>'آبان 1400'!K125</f>
        <v>0069607877</v>
      </c>
      <c r="L124" s="137" t="str">
        <f>'آبان 1400'!L125</f>
        <v>خراسان رضوی</v>
      </c>
      <c r="M124" s="137" t="str">
        <f>'آبان 1400'!M125</f>
        <v>اداری-کارشناسی ارشد</v>
      </c>
      <c r="N124" s="121">
        <f>'آبان 1400'!N125</f>
        <v>0</v>
      </c>
      <c r="O124" s="120">
        <f>'آبان 1400'!O125</f>
        <v>0</v>
      </c>
      <c r="P124" s="122">
        <f>'آبان 1400'!P125</f>
        <v>0</v>
      </c>
      <c r="Q124" s="362">
        <f>'آبان 1400'!Q125</f>
        <v>30</v>
      </c>
      <c r="R124" s="362">
        <f>'آبان 1400'!R125</f>
        <v>120</v>
      </c>
      <c r="S124" s="362">
        <f>'آبان 1400'!S125</f>
        <v>0</v>
      </c>
      <c r="T124" s="362">
        <f>'آبان 1400'!T125</f>
        <v>0</v>
      </c>
      <c r="U124" s="138">
        <f>'آبان 1400'!U125</f>
        <v>0</v>
      </c>
      <c r="V124" s="121">
        <f>'آبان 1400'!W125</f>
        <v>0</v>
      </c>
      <c r="W124" s="122">
        <f>'آبان 1400'!X125</f>
        <v>0</v>
      </c>
      <c r="X124" s="370">
        <f>'آبان 1400'!Y125</f>
        <v>4</v>
      </c>
      <c r="Y124" s="370">
        <f>'آبان 1400'!Z125</f>
        <v>4</v>
      </c>
      <c r="Z124" s="139">
        <f>'آبان 1400'!AA125</f>
        <v>1642901</v>
      </c>
      <c r="AA124" s="139">
        <f>'آبان 1400'!AB125</f>
        <v>0</v>
      </c>
      <c r="AB124" s="139">
        <f>'آبان 1400'!AC125</f>
        <v>1642901</v>
      </c>
      <c r="AC124" s="139">
        <f>'آبان 1400'!AD125</f>
        <v>4500000</v>
      </c>
      <c r="AD124" s="139">
        <f>'آبان 1400'!AE125</f>
        <v>6000000</v>
      </c>
      <c r="AE124" s="140">
        <f>'آبان 1400'!AF125</f>
        <v>313644.73636363639</v>
      </c>
      <c r="AF124" s="123">
        <f>'آبان 1400'!AG125</f>
        <v>49287030</v>
      </c>
      <c r="AG124" s="124">
        <f>'آبان 1400'!AH125</f>
        <v>0</v>
      </c>
      <c r="AH124" s="124">
        <f>'آبان 1400'!AI125</f>
        <v>37637368.363636367</v>
      </c>
      <c r="AI124" s="124">
        <f>'آبان 1400'!AJ125</f>
        <v>10621980</v>
      </c>
      <c r="AJ124" s="124">
        <f>'آبان 1400'!AK125</f>
        <v>4500000</v>
      </c>
      <c r="AK124" s="124">
        <f>'آبان 1400'!AL125</f>
        <v>6000000</v>
      </c>
      <c r="AL124" s="124">
        <f>'آبان 1400'!AM125</f>
        <v>0</v>
      </c>
      <c r="AM124" s="124">
        <f>'آبان 1400'!AN125</f>
        <v>0</v>
      </c>
      <c r="AN124" s="124">
        <f>'آبان 1400'!AO125</f>
        <v>0</v>
      </c>
      <c r="AO124" s="124">
        <f>'آبان 1400'!AP125</f>
        <v>4600000</v>
      </c>
      <c r="AP124" s="124">
        <f>'آبان 1400'!AQ125</f>
        <v>0</v>
      </c>
      <c r="AQ124" s="124">
        <f>'آبان 1400'!AR125</f>
        <v>0</v>
      </c>
      <c r="AR124" s="124">
        <f>'آبان 1400'!AS125</f>
        <v>0</v>
      </c>
      <c r="AS124" s="379">
        <f>'آبان 1400'!AT125</f>
        <v>0</v>
      </c>
      <c r="AT124" s="372">
        <f t="shared" si="56"/>
        <v>112646378.36363637</v>
      </c>
      <c r="AU124" s="174">
        <f>'آبان 1400'!AV125</f>
        <v>79782690.478181824</v>
      </c>
      <c r="AV124" s="142">
        <f>'آبان 1400'!AW125</f>
        <v>102024398.36363637</v>
      </c>
      <c r="AW124" s="143">
        <f t="shared" si="57"/>
        <v>7141707.8854545467</v>
      </c>
      <c r="AX124" s="76">
        <f t="shared" si="58"/>
        <v>3978269.0478181825</v>
      </c>
      <c r="AY124" s="143">
        <f>'آبان 1400'!AZ125</f>
        <v>0</v>
      </c>
      <c r="AZ124" s="143">
        <f>'آبان 1400'!BA125</f>
        <v>0</v>
      </c>
      <c r="BA124" s="143">
        <f>'آبان 1400'!BB125</f>
        <v>0</v>
      </c>
      <c r="BB124" s="143">
        <f>'آبان 1400'!BC125</f>
        <v>0</v>
      </c>
      <c r="BC124" s="143">
        <f>'آبان 1400'!BD125</f>
        <v>0</v>
      </c>
      <c r="BD124" s="143">
        <f>'آبان 1400'!BE125</f>
        <v>0</v>
      </c>
      <c r="BE124" s="143">
        <f>'آبان 1400'!BF125</f>
        <v>0</v>
      </c>
      <c r="BF124" s="144">
        <f t="shared" si="59"/>
        <v>11119976.933272729</v>
      </c>
      <c r="BG124" s="141">
        <f t="shared" si="60"/>
        <v>101526401</v>
      </c>
      <c r="BH124" s="145">
        <f t="shared" si="61"/>
        <v>112646378.36363637</v>
      </c>
      <c r="BI124" s="410">
        <f t="shared" ref="BI124:BI125" si="98">(((885165*30)*3)/12)/30*Q124</f>
        <v>6638737.5</v>
      </c>
      <c r="BJ124" s="146">
        <f t="shared" si="62"/>
        <v>4107252.4999999995</v>
      </c>
      <c r="BK124" s="146">
        <f t="shared" si="63"/>
        <v>1232175.75</v>
      </c>
      <c r="BL124" s="147">
        <f t="shared" si="64"/>
        <v>1120000</v>
      </c>
      <c r="BM124" s="383">
        <v>0</v>
      </c>
      <c r="BN124" s="148">
        <f t="shared" si="65"/>
        <v>125744544.11363637</v>
      </c>
      <c r="BO124" s="149">
        <f t="shared" si="66"/>
        <v>102024398.36363637</v>
      </c>
      <c r="BP124" s="150">
        <f t="shared" si="67"/>
        <v>23465611.623636369</v>
      </c>
      <c r="BQ124" s="151">
        <f t="shared" si="68"/>
        <v>149210155.73727274</v>
      </c>
      <c r="BR124" s="152">
        <f t="shared" si="69"/>
        <v>100800</v>
      </c>
      <c r="BS124" s="148">
        <f t="shared" si="70"/>
        <v>149310955.73727274</v>
      </c>
      <c r="BT124" s="136">
        <v>0</v>
      </c>
      <c r="BU124" s="149">
        <f t="shared" si="71"/>
        <v>12574454.411363639</v>
      </c>
      <c r="BV124" s="153">
        <f t="shared" si="72"/>
        <v>6287227.2056818195</v>
      </c>
      <c r="BW124" s="134">
        <f t="shared" si="73"/>
        <v>130449274.12022728</v>
      </c>
      <c r="BX124" s="148">
        <f t="shared" si="74"/>
        <v>11978165.75</v>
      </c>
      <c r="BY124" s="135">
        <f t="shared" si="75"/>
        <v>118471108.37022728</v>
      </c>
      <c r="CD124" s="400">
        <f>'آبان 1400'!AU125</f>
        <v>112646378.36363637</v>
      </c>
      <c r="CE124" s="401">
        <f>'آبان 1400'!AV125</f>
        <v>79782690.478181824</v>
      </c>
      <c r="CF124" s="401">
        <f>'آبان 1400'!AW125</f>
        <v>102024398.36363637</v>
      </c>
      <c r="CG124" s="401">
        <f>'آبان 1400'!AX125</f>
        <v>7141707.8854545467</v>
      </c>
      <c r="CH124" s="401">
        <f>'آبان 1400'!AY125</f>
        <v>3978269.0478181825</v>
      </c>
      <c r="CI124" s="401">
        <f>'آبان 1400'!AZ125</f>
        <v>0</v>
      </c>
      <c r="CJ124" s="401">
        <f>'آبان 1400'!BA125</f>
        <v>0</v>
      </c>
      <c r="CK124" s="401">
        <f>'آبان 1400'!BB125</f>
        <v>0</v>
      </c>
      <c r="CL124" s="401">
        <f>'آبان 1400'!BC125</f>
        <v>0</v>
      </c>
      <c r="CM124" s="401">
        <f>'آبان 1400'!BD125</f>
        <v>0</v>
      </c>
      <c r="CN124" s="401">
        <f>'آبان 1400'!BE125</f>
        <v>0</v>
      </c>
      <c r="CO124" s="401">
        <f>'آبان 1400'!BF125</f>
        <v>0</v>
      </c>
      <c r="CP124" s="401">
        <f>'آبان 1400'!BG125</f>
        <v>11119976.933272729</v>
      </c>
      <c r="CQ124" s="401">
        <f>'آبان 1400'!BH125</f>
        <v>101526401</v>
      </c>
      <c r="CR124" s="401">
        <f t="shared" si="76"/>
        <v>112646378.36363637</v>
      </c>
      <c r="CS124" s="411">
        <f t="shared" ref="CS124:CS125" si="99">(885165*30/12*3)/30*Q124</f>
        <v>6638737.5</v>
      </c>
      <c r="CT124" s="400">
        <f t="shared" si="77"/>
        <v>4107252.4999999995</v>
      </c>
      <c r="CU124" s="401">
        <f t="shared" si="78"/>
        <v>1232175.75</v>
      </c>
      <c r="CV124" s="401">
        <f t="shared" si="79"/>
        <v>1120000</v>
      </c>
      <c r="CW124" s="56">
        <v>0</v>
      </c>
      <c r="CX124" s="401">
        <f t="shared" si="80"/>
        <v>125744544.11363637</v>
      </c>
      <c r="CY124" s="401">
        <f t="shared" si="81"/>
        <v>102024398.36363637</v>
      </c>
      <c r="CZ124" s="401">
        <f t="shared" si="82"/>
        <v>23465611.623636369</v>
      </c>
      <c r="DA124" s="401">
        <f t="shared" si="83"/>
        <v>149210155.73727274</v>
      </c>
      <c r="DB124" s="401">
        <f t="shared" si="84"/>
        <v>100800</v>
      </c>
      <c r="DC124" s="401">
        <f t="shared" si="85"/>
        <v>149310955.73727274</v>
      </c>
      <c r="DD124" s="406">
        <v>0</v>
      </c>
      <c r="DE124" s="401">
        <f t="shared" si="86"/>
        <v>12574454.411363639</v>
      </c>
      <c r="DF124" s="401">
        <f t="shared" si="87"/>
        <v>6287227.2056818195</v>
      </c>
      <c r="DG124" s="401">
        <f t="shared" si="88"/>
        <v>130449274.12022728</v>
      </c>
      <c r="DH124" s="401">
        <f t="shared" si="89"/>
        <v>11978165.75</v>
      </c>
      <c r="DI124" s="401">
        <f t="shared" si="90"/>
        <v>118471108.37022728</v>
      </c>
      <c r="DJ124" s="401">
        <f t="shared" si="91"/>
        <v>0</v>
      </c>
      <c r="DL124" s="409">
        <f t="shared" si="92"/>
        <v>6638737.5</v>
      </c>
      <c r="DM124" s="409">
        <f t="shared" si="93"/>
        <v>0</v>
      </c>
    </row>
    <row r="125" spans="1:117" s="56" customFormat="1" ht="21" x14ac:dyDescent="0.2">
      <c r="A125" s="192">
        <f t="shared" si="55"/>
        <v>2655495</v>
      </c>
      <c r="B125" s="137">
        <f>'آبان 1400'!B126</f>
        <v>120</v>
      </c>
      <c r="C125" s="137">
        <f>'آبان 1400'!C126</f>
        <v>126</v>
      </c>
      <c r="D125" s="137">
        <f>'آبان 1400'!D126</f>
        <v>12938</v>
      </c>
      <c r="E125" s="137" t="str">
        <f>'آبان 1400'!E126</f>
        <v>سامان</v>
      </c>
      <c r="F125" s="137" t="str">
        <f>'آبان 1400'!F126</f>
        <v>افخمی موحدی</v>
      </c>
      <c r="G125" s="137" t="str">
        <f>'آبان 1400'!G126</f>
        <v xml:space="preserve">اداری </v>
      </c>
      <c r="H125" s="137" t="str">
        <f>'آبان 1400'!H126</f>
        <v>خراسان رضوی</v>
      </c>
      <c r="I125" s="137" t="str">
        <f>'آبان 1400'!I126</f>
        <v>177-700-4244744-1</v>
      </c>
      <c r="J125" s="137" t="str">
        <f>'آبان 1400'!J126</f>
        <v>0938976281</v>
      </c>
      <c r="K125" s="137" t="str">
        <f>'آبان 1400'!K126</f>
        <v>0068220343</v>
      </c>
      <c r="L125" s="137" t="str">
        <f>'آبان 1400'!L126</f>
        <v>خراسان رضوی</v>
      </c>
      <c r="M125" s="137" t="str">
        <f>'آبان 1400'!M126</f>
        <v>اداری-کارشناسی ارشد</v>
      </c>
      <c r="N125" s="121">
        <f>'آبان 1400'!N126</f>
        <v>0</v>
      </c>
      <c r="O125" s="120">
        <f>'آبان 1400'!O126</f>
        <v>0</v>
      </c>
      <c r="P125" s="122">
        <f>'آبان 1400'!P126</f>
        <v>0</v>
      </c>
      <c r="Q125" s="362">
        <f>'آبان 1400'!Q126</f>
        <v>30</v>
      </c>
      <c r="R125" s="362">
        <f>'آبان 1400'!R126</f>
        <v>55</v>
      </c>
      <c r="S125" s="362">
        <f>'آبان 1400'!S126</f>
        <v>0</v>
      </c>
      <c r="T125" s="362">
        <f>'آبان 1400'!T126</f>
        <v>0</v>
      </c>
      <c r="U125" s="138">
        <f>'آبان 1400'!U126</f>
        <v>0</v>
      </c>
      <c r="V125" s="121">
        <f>'آبان 1400'!W126</f>
        <v>0</v>
      </c>
      <c r="W125" s="122">
        <f>'آبان 1400'!X126</f>
        <v>0</v>
      </c>
      <c r="X125" s="370">
        <f>'آبان 1400'!Y126</f>
        <v>0</v>
      </c>
      <c r="Y125" s="370">
        <f>'آبان 1400'!Z126</f>
        <v>0</v>
      </c>
      <c r="Z125" s="139">
        <f>'آبان 1400'!AA126</f>
        <v>1642901</v>
      </c>
      <c r="AA125" s="139">
        <f>'آبان 1400'!AB126</f>
        <v>0</v>
      </c>
      <c r="AB125" s="139">
        <f>'آبان 1400'!AC126</f>
        <v>1642901</v>
      </c>
      <c r="AC125" s="139">
        <f>'آبان 1400'!AD126</f>
        <v>4500000</v>
      </c>
      <c r="AD125" s="139">
        <f>'آبان 1400'!AE126</f>
        <v>6000000</v>
      </c>
      <c r="AE125" s="140">
        <f>'آبان 1400'!AF126</f>
        <v>313644.73636363639</v>
      </c>
      <c r="AF125" s="123">
        <f>'آبان 1400'!AG126</f>
        <v>49287030</v>
      </c>
      <c r="AG125" s="124">
        <f>'آبان 1400'!AH126</f>
        <v>0</v>
      </c>
      <c r="AH125" s="124">
        <f>'آبان 1400'!AI126</f>
        <v>17250460.5</v>
      </c>
      <c r="AI125" s="124">
        <f>'آبان 1400'!AJ126</f>
        <v>0</v>
      </c>
      <c r="AJ125" s="124">
        <f>'آبان 1400'!AK126</f>
        <v>4500000</v>
      </c>
      <c r="AK125" s="124">
        <f>'آبان 1400'!AL126</f>
        <v>6000000</v>
      </c>
      <c r="AL125" s="124">
        <f>'آبان 1400'!AM126</f>
        <v>0</v>
      </c>
      <c r="AM125" s="124">
        <f>'آبان 1400'!AN126</f>
        <v>0</v>
      </c>
      <c r="AN125" s="124">
        <f>'آبان 1400'!AO126</f>
        <v>0</v>
      </c>
      <c r="AO125" s="124">
        <f>'آبان 1400'!AP126</f>
        <v>3800000</v>
      </c>
      <c r="AP125" s="124">
        <f>'آبان 1400'!AQ126</f>
        <v>0</v>
      </c>
      <c r="AQ125" s="124">
        <f>'آبان 1400'!AR126</f>
        <v>0</v>
      </c>
      <c r="AR125" s="124">
        <f>'آبان 1400'!AS126</f>
        <v>0</v>
      </c>
      <c r="AS125" s="379">
        <f>'آبان 1400'!AT126</f>
        <v>0</v>
      </c>
      <c r="AT125" s="372">
        <f t="shared" si="56"/>
        <v>80837490.5</v>
      </c>
      <c r="AU125" s="174">
        <f>'آبان 1400'!AV126</f>
        <v>60878866.164999999</v>
      </c>
      <c r="AV125" s="142">
        <f>'آبان 1400'!AW126</f>
        <v>80837490.5</v>
      </c>
      <c r="AW125" s="143">
        <f t="shared" si="57"/>
        <v>5658624.3350000009</v>
      </c>
      <c r="AX125" s="76">
        <f t="shared" si="58"/>
        <v>2087886.6165</v>
      </c>
      <c r="AY125" s="143">
        <f>'آبان 1400'!AZ126</f>
        <v>0</v>
      </c>
      <c r="AZ125" s="143">
        <f>'آبان 1400'!BA126</f>
        <v>0</v>
      </c>
      <c r="BA125" s="143">
        <f>'آبان 1400'!BB126</f>
        <v>0</v>
      </c>
      <c r="BB125" s="143">
        <f>'آبان 1400'!BC126</f>
        <v>0</v>
      </c>
      <c r="BC125" s="143">
        <f>'آبان 1400'!BD126</f>
        <v>0</v>
      </c>
      <c r="BD125" s="143">
        <f>'آبان 1400'!BE126</f>
        <v>0</v>
      </c>
      <c r="BE125" s="143">
        <f>'آبان 1400'!BF126</f>
        <v>0</v>
      </c>
      <c r="BF125" s="144">
        <f t="shared" si="59"/>
        <v>7746510.9515000004</v>
      </c>
      <c r="BG125" s="141">
        <f t="shared" si="60"/>
        <v>73090979</v>
      </c>
      <c r="BH125" s="145">
        <f t="shared" si="61"/>
        <v>80837490.5</v>
      </c>
      <c r="BI125" s="410">
        <f t="shared" si="98"/>
        <v>6638737.5</v>
      </c>
      <c r="BJ125" s="146">
        <f t="shared" si="62"/>
        <v>4107252.4999999995</v>
      </c>
      <c r="BK125" s="146">
        <f t="shared" si="63"/>
        <v>1232175.75</v>
      </c>
      <c r="BL125" s="147">
        <f t="shared" si="64"/>
        <v>1120000</v>
      </c>
      <c r="BM125" s="383">
        <v>0</v>
      </c>
      <c r="BN125" s="148">
        <f t="shared" si="65"/>
        <v>93935656.25</v>
      </c>
      <c r="BO125" s="149">
        <f t="shared" si="66"/>
        <v>80837490.5</v>
      </c>
      <c r="BP125" s="150">
        <f t="shared" si="67"/>
        <v>18592622.815000001</v>
      </c>
      <c r="BQ125" s="151">
        <f t="shared" si="68"/>
        <v>112528279.065</v>
      </c>
      <c r="BR125" s="152">
        <f t="shared" si="69"/>
        <v>100800</v>
      </c>
      <c r="BS125" s="148">
        <f t="shared" si="70"/>
        <v>112629079.065</v>
      </c>
      <c r="BT125" s="136">
        <v>0</v>
      </c>
      <c r="BU125" s="149">
        <f t="shared" si="71"/>
        <v>9393565.625</v>
      </c>
      <c r="BV125" s="153">
        <f t="shared" si="72"/>
        <v>4696782.8125</v>
      </c>
      <c r="BW125" s="134">
        <f t="shared" si="73"/>
        <v>98538730.627499998</v>
      </c>
      <c r="BX125" s="148">
        <f t="shared" si="74"/>
        <v>11978165.75</v>
      </c>
      <c r="BY125" s="135">
        <f t="shared" si="75"/>
        <v>86560564.877499998</v>
      </c>
      <c r="CD125" s="400">
        <f>'آبان 1400'!AU126</f>
        <v>80837490.5</v>
      </c>
      <c r="CE125" s="401">
        <f>'آبان 1400'!AV126</f>
        <v>60878866.164999999</v>
      </c>
      <c r="CF125" s="401">
        <f>'آبان 1400'!AW126</f>
        <v>80837490.5</v>
      </c>
      <c r="CG125" s="401">
        <f>'آبان 1400'!AX126</f>
        <v>5658624.3350000009</v>
      </c>
      <c r="CH125" s="401">
        <f>'آبان 1400'!AY126</f>
        <v>2087886.6165</v>
      </c>
      <c r="CI125" s="401">
        <f>'آبان 1400'!AZ126</f>
        <v>0</v>
      </c>
      <c r="CJ125" s="401">
        <f>'آبان 1400'!BA126</f>
        <v>0</v>
      </c>
      <c r="CK125" s="401">
        <f>'آبان 1400'!BB126</f>
        <v>0</v>
      </c>
      <c r="CL125" s="401">
        <f>'آبان 1400'!BC126</f>
        <v>0</v>
      </c>
      <c r="CM125" s="401">
        <f>'آبان 1400'!BD126</f>
        <v>0</v>
      </c>
      <c r="CN125" s="401">
        <f>'آبان 1400'!BE126</f>
        <v>0</v>
      </c>
      <c r="CO125" s="401">
        <f>'آبان 1400'!BF126</f>
        <v>0</v>
      </c>
      <c r="CP125" s="401">
        <f>'آبان 1400'!BG126</f>
        <v>7746510.9515000004</v>
      </c>
      <c r="CQ125" s="401">
        <f>'آبان 1400'!BH126</f>
        <v>73090979</v>
      </c>
      <c r="CR125" s="401">
        <f t="shared" si="76"/>
        <v>80837490.5</v>
      </c>
      <c r="CS125" s="411">
        <f t="shared" si="99"/>
        <v>6638737.5</v>
      </c>
      <c r="CT125" s="400">
        <f t="shared" si="77"/>
        <v>4107252.4999999995</v>
      </c>
      <c r="CU125" s="401">
        <f t="shared" si="78"/>
        <v>1232175.75</v>
      </c>
      <c r="CV125" s="401">
        <f t="shared" si="79"/>
        <v>1120000</v>
      </c>
      <c r="CW125" s="56">
        <v>0</v>
      </c>
      <c r="CX125" s="401">
        <f t="shared" si="80"/>
        <v>93935656.25</v>
      </c>
      <c r="CY125" s="401">
        <f t="shared" si="81"/>
        <v>80837490.5</v>
      </c>
      <c r="CZ125" s="401">
        <f t="shared" si="82"/>
        <v>18592622.815000001</v>
      </c>
      <c r="DA125" s="401">
        <f t="shared" si="83"/>
        <v>112528279.065</v>
      </c>
      <c r="DB125" s="401">
        <f t="shared" si="84"/>
        <v>100800</v>
      </c>
      <c r="DC125" s="401">
        <f t="shared" si="85"/>
        <v>112629079.065</v>
      </c>
      <c r="DD125" s="406">
        <v>0</v>
      </c>
      <c r="DE125" s="401">
        <f t="shared" si="86"/>
        <v>9393565.625</v>
      </c>
      <c r="DF125" s="401">
        <f t="shared" si="87"/>
        <v>4696782.8125</v>
      </c>
      <c r="DG125" s="401">
        <f t="shared" si="88"/>
        <v>98538730.627499998</v>
      </c>
      <c r="DH125" s="401">
        <f t="shared" si="89"/>
        <v>11978165.75</v>
      </c>
      <c r="DI125" s="401">
        <f t="shared" si="90"/>
        <v>86560564.877499998</v>
      </c>
      <c r="DJ125" s="401">
        <f t="shared" si="91"/>
        <v>0</v>
      </c>
      <c r="DL125" s="409">
        <f t="shared" si="92"/>
        <v>6638737.5</v>
      </c>
      <c r="DM125" s="409">
        <f t="shared" si="93"/>
        <v>0</v>
      </c>
    </row>
    <row r="126" spans="1:117" s="56" customFormat="1" ht="21" x14ac:dyDescent="0.2">
      <c r="A126" s="192">
        <f t="shared" si="55"/>
        <v>2655495</v>
      </c>
      <c r="B126" s="137">
        <f>'آبان 1400'!B127</f>
        <v>121</v>
      </c>
      <c r="C126" s="137">
        <f>'آبان 1400'!C127</f>
        <v>127</v>
      </c>
      <c r="D126" s="137">
        <f>'آبان 1400'!D127</f>
        <v>12922</v>
      </c>
      <c r="E126" s="137" t="str">
        <f>'آبان 1400'!E127</f>
        <v>محمدجواد</v>
      </c>
      <c r="F126" s="137" t="str">
        <f>'آبان 1400'!F127</f>
        <v>عظیمی</v>
      </c>
      <c r="G126" s="137" t="str">
        <f>'آبان 1400'!G127</f>
        <v xml:space="preserve">اداری </v>
      </c>
      <c r="H126" s="137" t="str">
        <f>'آبان 1400'!H127</f>
        <v>خراسان رضوی</v>
      </c>
      <c r="I126" s="137" t="str">
        <f>'آبان 1400'!I127</f>
        <v>177-12-4242010-1</v>
      </c>
      <c r="J126" s="137" t="str">
        <f>'آبان 1400'!J127</f>
        <v>0840128207</v>
      </c>
      <c r="K126" s="137" t="str">
        <f>'آبان 1400'!K127</f>
        <v>0068429750</v>
      </c>
      <c r="L126" s="137" t="str">
        <f>'آبان 1400'!L127</f>
        <v>خراسان رضوی</v>
      </c>
      <c r="M126" s="137" t="str">
        <f>'آبان 1400'!M127</f>
        <v>اداری-کاردانی</v>
      </c>
      <c r="N126" s="121">
        <f>'آبان 1400'!N127</f>
        <v>0</v>
      </c>
      <c r="O126" s="120">
        <f>'آبان 1400'!O127</f>
        <v>0</v>
      </c>
      <c r="P126" s="122">
        <f>'آبان 1400'!P127</f>
        <v>0</v>
      </c>
      <c r="Q126" s="362">
        <f>'آبان 1400'!Q127</f>
        <v>30</v>
      </c>
      <c r="R126" s="362">
        <f>'آبان 1400'!R127</f>
        <v>35</v>
      </c>
      <c r="S126" s="362">
        <f>'آبان 1400'!S127</f>
        <v>0</v>
      </c>
      <c r="T126" s="362">
        <f>'آبان 1400'!T127</f>
        <v>0</v>
      </c>
      <c r="U126" s="138">
        <f>'آبان 1400'!U127</f>
        <v>0</v>
      </c>
      <c r="V126" s="121">
        <f>'آبان 1400'!W127</f>
        <v>0</v>
      </c>
      <c r="W126" s="122">
        <f>'آبان 1400'!X127</f>
        <v>0</v>
      </c>
      <c r="X126" s="370">
        <f>'آبان 1400'!Y127</f>
        <v>0</v>
      </c>
      <c r="Y126" s="370">
        <f>'آبان 1400'!Z127</f>
        <v>0</v>
      </c>
      <c r="Z126" s="139">
        <f>'آبان 1400'!AA127</f>
        <v>1311206</v>
      </c>
      <c r="AA126" s="139">
        <f>'آبان 1400'!AB127</f>
        <v>0</v>
      </c>
      <c r="AB126" s="139">
        <f>'آبان 1400'!AC127</f>
        <v>1311206</v>
      </c>
      <c r="AC126" s="139">
        <f>'آبان 1400'!AD127</f>
        <v>4500000</v>
      </c>
      <c r="AD126" s="139">
        <f>'آبان 1400'!AE127</f>
        <v>6000000</v>
      </c>
      <c r="AE126" s="140">
        <f>'آبان 1400'!AF127</f>
        <v>250321.14545454542</v>
      </c>
      <c r="AF126" s="123">
        <f>'آبان 1400'!AG127</f>
        <v>39336180</v>
      </c>
      <c r="AG126" s="124">
        <f>'آبان 1400'!AH127</f>
        <v>0</v>
      </c>
      <c r="AH126" s="124">
        <f>'آبان 1400'!AI127</f>
        <v>8761240.0909090899</v>
      </c>
      <c r="AI126" s="124">
        <f>'آبان 1400'!AJ127</f>
        <v>0</v>
      </c>
      <c r="AJ126" s="124">
        <f>'آبان 1400'!AK127</f>
        <v>4500000</v>
      </c>
      <c r="AK126" s="124">
        <f>'آبان 1400'!AL127</f>
        <v>6000000</v>
      </c>
      <c r="AL126" s="124">
        <f>'آبان 1400'!AM127</f>
        <v>0</v>
      </c>
      <c r="AM126" s="124">
        <f>'آبان 1400'!AN127</f>
        <v>0</v>
      </c>
      <c r="AN126" s="124">
        <f>'آبان 1400'!AO127</f>
        <v>0</v>
      </c>
      <c r="AO126" s="124">
        <f>'آبان 1400'!AP127</f>
        <v>3800000</v>
      </c>
      <c r="AP126" s="124">
        <f>'آبان 1400'!AQ127</f>
        <v>0</v>
      </c>
      <c r="AQ126" s="124">
        <f>'آبان 1400'!AR127</f>
        <v>0</v>
      </c>
      <c r="AR126" s="124">
        <f>'آبان 1400'!AS127</f>
        <v>0</v>
      </c>
      <c r="AS126" s="379">
        <f>'آبان 1400'!AT127</f>
        <v>0</v>
      </c>
      <c r="AT126" s="372">
        <f t="shared" si="56"/>
        <v>62397420.090909094</v>
      </c>
      <c r="AU126" s="174">
        <f>'آبان 1400'!AV127</f>
        <v>43729600.684545457</v>
      </c>
      <c r="AV126" s="142">
        <f>'آبان 1400'!AW127</f>
        <v>62397420.090909094</v>
      </c>
      <c r="AW126" s="143">
        <f t="shared" si="57"/>
        <v>4367819.4063636372</v>
      </c>
      <c r="AX126" s="76">
        <f t="shared" si="58"/>
        <v>372960.06845454575</v>
      </c>
      <c r="AY126" s="143">
        <f>'آبان 1400'!AZ127</f>
        <v>0</v>
      </c>
      <c r="AZ126" s="143">
        <f>'آبان 1400'!BA127</f>
        <v>0</v>
      </c>
      <c r="BA126" s="143">
        <f>'آبان 1400'!BB127</f>
        <v>0</v>
      </c>
      <c r="BB126" s="143">
        <f>'آبان 1400'!BC127</f>
        <v>0</v>
      </c>
      <c r="BC126" s="143">
        <f>'آبان 1400'!BD127</f>
        <v>0</v>
      </c>
      <c r="BD126" s="143">
        <f>'آبان 1400'!BE127</f>
        <v>0</v>
      </c>
      <c r="BE126" s="143">
        <f>'آبان 1400'!BF127</f>
        <v>0</v>
      </c>
      <c r="BF126" s="144">
        <f t="shared" si="59"/>
        <v>4740779.4748181831</v>
      </c>
      <c r="BG126" s="141">
        <f t="shared" si="60"/>
        <v>57656640</v>
      </c>
      <c r="BH126" s="145">
        <f t="shared" si="61"/>
        <v>62397420.090909094</v>
      </c>
      <c r="BI126" s="128">
        <f t="shared" si="96"/>
        <v>6556030</v>
      </c>
      <c r="BJ126" s="146">
        <f t="shared" si="62"/>
        <v>3278015</v>
      </c>
      <c r="BK126" s="146">
        <f t="shared" si="63"/>
        <v>983404.5</v>
      </c>
      <c r="BL126" s="147">
        <f t="shared" si="64"/>
        <v>1120000</v>
      </c>
      <c r="BM126" s="383">
        <v>0</v>
      </c>
      <c r="BN126" s="148">
        <f t="shared" si="65"/>
        <v>74334869.590909094</v>
      </c>
      <c r="BO126" s="149">
        <f t="shared" si="66"/>
        <v>62397420.090909094</v>
      </c>
      <c r="BP126" s="150">
        <f t="shared" si="67"/>
        <v>14351406.620909093</v>
      </c>
      <c r="BQ126" s="151">
        <f t="shared" si="68"/>
        <v>88686276.211818188</v>
      </c>
      <c r="BR126" s="152">
        <f t="shared" si="69"/>
        <v>100800</v>
      </c>
      <c r="BS126" s="148">
        <f t="shared" si="70"/>
        <v>88787076.211818188</v>
      </c>
      <c r="BT126" s="136">
        <v>0</v>
      </c>
      <c r="BU126" s="149">
        <f t="shared" si="71"/>
        <v>7433486.9590909099</v>
      </c>
      <c r="BV126" s="153">
        <f t="shared" si="72"/>
        <v>3716743.479545455</v>
      </c>
      <c r="BW126" s="134">
        <f t="shared" si="73"/>
        <v>77636845.773181826</v>
      </c>
      <c r="BX126" s="148">
        <f t="shared" si="74"/>
        <v>10817449.5</v>
      </c>
      <c r="BY126" s="135">
        <f t="shared" si="75"/>
        <v>66819396.273181826</v>
      </c>
      <c r="CD126" s="400">
        <f>'آبان 1400'!AU127</f>
        <v>62397420.090909094</v>
      </c>
      <c r="CE126" s="401">
        <f>'آبان 1400'!AV127</f>
        <v>43729600.684545457</v>
      </c>
      <c r="CF126" s="401">
        <f>'آبان 1400'!AW127</f>
        <v>62397420.090909094</v>
      </c>
      <c r="CG126" s="401">
        <f>'آبان 1400'!AX127</f>
        <v>4367819.4063636372</v>
      </c>
      <c r="CH126" s="401">
        <f>'آبان 1400'!AY127</f>
        <v>372960.06845454575</v>
      </c>
      <c r="CI126" s="401">
        <f>'آبان 1400'!AZ127</f>
        <v>0</v>
      </c>
      <c r="CJ126" s="401">
        <f>'آبان 1400'!BA127</f>
        <v>0</v>
      </c>
      <c r="CK126" s="401">
        <f>'آبان 1400'!BB127</f>
        <v>0</v>
      </c>
      <c r="CL126" s="401">
        <f>'آبان 1400'!BC127</f>
        <v>0</v>
      </c>
      <c r="CM126" s="401">
        <f>'آبان 1400'!BD127</f>
        <v>0</v>
      </c>
      <c r="CN126" s="401">
        <f>'آبان 1400'!BE127</f>
        <v>0</v>
      </c>
      <c r="CO126" s="401">
        <f>'آبان 1400'!BF127</f>
        <v>0</v>
      </c>
      <c r="CP126" s="401">
        <f>'آبان 1400'!BG127</f>
        <v>4740779.4748181831</v>
      </c>
      <c r="CQ126" s="401">
        <f>'آبان 1400'!BH127</f>
        <v>57656640</v>
      </c>
      <c r="CR126" s="401">
        <f t="shared" si="76"/>
        <v>62397420.090909094</v>
      </c>
      <c r="CS126" s="56">
        <f t="shared" si="97"/>
        <v>6556030</v>
      </c>
      <c r="CT126" s="400">
        <f t="shared" si="77"/>
        <v>3278015</v>
      </c>
      <c r="CU126" s="401">
        <f t="shared" si="78"/>
        <v>983404.5</v>
      </c>
      <c r="CV126" s="401">
        <f t="shared" si="79"/>
        <v>1120000</v>
      </c>
      <c r="CW126" s="56">
        <v>0</v>
      </c>
      <c r="CX126" s="401">
        <f t="shared" si="80"/>
        <v>74334869.590909094</v>
      </c>
      <c r="CY126" s="401">
        <f t="shared" si="81"/>
        <v>62397420.090909094</v>
      </c>
      <c r="CZ126" s="401">
        <f t="shared" si="82"/>
        <v>14351406.620909093</v>
      </c>
      <c r="DA126" s="401">
        <f t="shared" si="83"/>
        <v>88686276.211818188</v>
      </c>
      <c r="DB126" s="401">
        <f t="shared" si="84"/>
        <v>100800</v>
      </c>
      <c r="DC126" s="401">
        <f t="shared" si="85"/>
        <v>88787076.211818188</v>
      </c>
      <c r="DD126" s="406">
        <v>0</v>
      </c>
      <c r="DE126" s="401">
        <f t="shared" si="86"/>
        <v>7433486.9590909099</v>
      </c>
      <c r="DF126" s="401">
        <f t="shared" si="87"/>
        <v>3716743.479545455</v>
      </c>
      <c r="DG126" s="401">
        <f t="shared" si="88"/>
        <v>77636845.773181826</v>
      </c>
      <c r="DH126" s="401">
        <f t="shared" si="89"/>
        <v>10817449.5</v>
      </c>
      <c r="DI126" s="401">
        <f t="shared" si="90"/>
        <v>66819396.273181826</v>
      </c>
      <c r="DJ126" s="401">
        <f t="shared" si="91"/>
        <v>0</v>
      </c>
      <c r="DL126" s="408">
        <f t="shared" si="92"/>
        <v>6638737.5</v>
      </c>
      <c r="DM126" s="408">
        <f t="shared" si="93"/>
        <v>-82707.5</v>
      </c>
    </row>
    <row r="127" spans="1:117" s="56" customFormat="1" ht="21" x14ac:dyDescent="0.2">
      <c r="A127" s="192">
        <f t="shared" si="55"/>
        <v>2655495</v>
      </c>
      <c r="B127" s="137">
        <f>'آبان 1400'!B128</f>
        <v>122</v>
      </c>
      <c r="C127" s="137">
        <f>'آبان 1400'!C128</f>
        <v>128</v>
      </c>
      <c r="D127" s="137">
        <f>'آبان 1400'!D128</f>
        <v>12928</v>
      </c>
      <c r="E127" s="137" t="str">
        <f>'آبان 1400'!E128</f>
        <v>محمد</v>
      </c>
      <c r="F127" s="137" t="str">
        <f>'آبان 1400'!F128</f>
        <v>رحمانی</v>
      </c>
      <c r="G127" s="137" t="str">
        <f>'آبان 1400'!G128</f>
        <v xml:space="preserve">اداری </v>
      </c>
      <c r="H127" s="137" t="str">
        <f>'آبان 1400'!H128</f>
        <v>خراسان رضوی</v>
      </c>
      <c r="I127" s="137" t="str">
        <f>'آبان 1400'!I128</f>
        <v>185-700-4173012-1</v>
      </c>
      <c r="J127" s="137" t="str">
        <f>'آبان 1400'!J128</f>
        <v>0680319913</v>
      </c>
      <c r="K127" s="137" t="str">
        <f>'آبان 1400'!K128</f>
        <v>0067563061</v>
      </c>
      <c r="L127" s="137" t="str">
        <f>'آبان 1400'!L128</f>
        <v>خراسان رضوی</v>
      </c>
      <c r="M127" s="137" t="str">
        <f>'آبان 1400'!M128</f>
        <v>اداری-کاردانی</v>
      </c>
      <c r="N127" s="121">
        <f>'آبان 1400'!N128</f>
        <v>0</v>
      </c>
      <c r="O127" s="120">
        <f>'آبان 1400'!O128</f>
        <v>0</v>
      </c>
      <c r="P127" s="122">
        <f>'آبان 1400'!P128</f>
        <v>0</v>
      </c>
      <c r="Q127" s="362">
        <f>'آبان 1400'!Q128</f>
        <v>30</v>
      </c>
      <c r="R127" s="362">
        <f>'آبان 1400'!R128</f>
        <v>130</v>
      </c>
      <c r="S127" s="362">
        <f>'آبان 1400'!S128</f>
        <v>0</v>
      </c>
      <c r="T127" s="362">
        <f>'آبان 1400'!T128</f>
        <v>0</v>
      </c>
      <c r="U127" s="138">
        <f>'آبان 1400'!U128</f>
        <v>0</v>
      </c>
      <c r="V127" s="121">
        <f>'آبان 1400'!W128</f>
        <v>0</v>
      </c>
      <c r="W127" s="122">
        <f>'آبان 1400'!X128</f>
        <v>0</v>
      </c>
      <c r="X127" s="370">
        <f>'آبان 1400'!Y128</f>
        <v>1</v>
      </c>
      <c r="Y127" s="370">
        <f>'آبان 1400'!Z128</f>
        <v>1</v>
      </c>
      <c r="Z127" s="139">
        <f>'آبان 1400'!AA128</f>
        <v>1311206</v>
      </c>
      <c r="AA127" s="139">
        <f>'آبان 1400'!AB128</f>
        <v>0</v>
      </c>
      <c r="AB127" s="139">
        <f>'آبان 1400'!AC128</f>
        <v>1311206</v>
      </c>
      <c r="AC127" s="139">
        <f>'آبان 1400'!AD128</f>
        <v>4500000</v>
      </c>
      <c r="AD127" s="139">
        <f>'آبان 1400'!AE128</f>
        <v>6000000</v>
      </c>
      <c r="AE127" s="140">
        <f>'آبان 1400'!AF128</f>
        <v>250321.14545454542</v>
      </c>
      <c r="AF127" s="123">
        <f>'آبان 1400'!AG128</f>
        <v>39336180</v>
      </c>
      <c r="AG127" s="124">
        <f>'آبان 1400'!AH128</f>
        <v>0</v>
      </c>
      <c r="AH127" s="124">
        <f>'آبان 1400'!AI128</f>
        <v>32541748.909090903</v>
      </c>
      <c r="AI127" s="124">
        <f>'آبان 1400'!AJ128</f>
        <v>2655495</v>
      </c>
      <c r="AJ127" s="124">
        <f>'آبان 1400'!AK128</f>
        <v>4500000</v>
      </c>
      <c r="AK127" s="124">
        <f>'آبان 1400'!AL128</f>
        <v>6000000</v>
      </c>
      <c r="AL127" s="124">
        <f>'آبان 1400'!AM128</f>
        <v>0</v>
      </c>
      <c r="AM127" s="124">
        <f>'آبان 1400'!AN128</f>
        <v>0</v>
      </c>
      <c r="AN127" s="124">
        <f>'آبان 1400'!AO128</f>
        <v>0</v>
      </c>
      <c r="AO127" s="124">
        <f>'آبان 1400'!AP128</f>
        <v>5200000</v>
      </c>
      <c r="AP127" s="124">
        <f>'آبان 1400'!AQ128</f>
        <v>0</v>
      </c>
      <c r="AQ127" s="124">
        <f>'آبان 1400'!AR128</f>
        <v>0</v>
      </c>
      <c r="AR127" s="124">
        <f>'آبان 1400'!AS128</f>
        <v>0</v>
      </c>
      <c r="AS127" s="379">
        <f>'آبان 1400'!AT128</f>
        <v>0</v>
      </c>
      <c r="AT127" s="372">
        <f t="shared" si="56"/>
        <v>90233423.909090906</v>
      </c>
      <c r="AU127" s="174">
        <f>'آبان 1400'!AV128</f>
        <v>65747473.885454543</v>
      </c>
      <c r="AV127" s="142">
        <f>'آبان 1400'!AW128</f>
        <v>87577928.909090906</v>
      </c>
      <c r="AW127" s="143">
        <f t="shared" si="57"/>
        <v>6130455.0236363644</v>
      </c>
      <c r="AX127" s="76">
        <f t="shared" si="58"/>
        <v>2574747.3885454545</v>
      </c>
      <c r="AY127" s="143">
        <f>'آبان 1400'!AZ128</f>
        <v>0</v>
      </c>
      <c r="AZ127" s="143">
        <f>'آبان 1400'!BA128</f>
        <v>0</v>
      </c>
      <c r="BA127" s="143">
        <f>'آبان 1400'!BB128</f>
        <v>0</v>
      </c>
      <c r="BB127" s="143">
        <f>'آبان 1400'!BC128</f>
        <v>0</v>
      </c>
      <c r="BC127" s="143">
        <f>'آبان 1400'!BD128</f>
        <v>0</v>
      </c>
      <c r="BD127" s="143">
        <f>'آبان 1400'!BE128</f>
        <v>0</v>
      </c>
      <c r="BE127" s="143">
        <f>'آبان 1400'!BF128</f>
        <v>0</v>
      </c>
      <c r="BF127" s="144">
        <f t="shared" si="59"/>
        <v>8705202.4121818189</v>
      </c>
      <c r="BG127" s="141">
        <f t="shared" si="60"/>
        <v>81528221</v>
      </c>
      <c r="BH127" s="145">
        <f t="shared" si="61"/>
        <v>90233423.909090906</v>
      </c>
      <c r="BI127" s="128">
        <f t="shared" si="96"/>
        <v>6556030</v>
      </c>
      <c r="BJ127" s="146">
        <f t="shared" si="62"/>
        <v>3278015</v>
      </c>
      <c r="BK127" s="146">
        <f t="shared" si="63"/>
        <v>983404.5</v>
      </c>
      <c r="BL127" s="147">
        <f t="shared" si="64"/>
        <v>1120000</v>
      </c>
      <c r="BM127" s="383">
        <v>0</v>
      </c>
      <c r="BN127" s="148">
        <f t="shared" si="65"/>
        <v>102170873.40909091</v>
      </c>
      <c r="BO127" s="149">
        <f t="shared" si="66"/>
        <v>87577928.909090906</v>
      </c>
      <c r="BP127" s="150">
        <f t="shared" si="67"/>
        <v>20142923.649090908</v>
      </c>
      <c r="BQ127" s="151">
        <f t="shared" si="68"/>
        <v>122313797.05818182</v>
      </c>
      <c r="BR127" s="152">
        <f t="shared" si="69"/>
        <v>100800</v>
      </c>
      <c r="BS127" s="148">
        <f t="shared" si="70"/>
        <v>122414597.05818182</v>
      </c>
      <c r="BT127" s="136">
        <v>0</v>
      </c>
      <c r="BU127" s="149">
        <f t="shared" si="71"/>
        <v>10217087.340909092</v>
      </c>
      <c r="BV127" s="153">
        <f t="shared" si="72"/>
        <v>5108543.6704545459</v>
      </c>
      <c r="BW127" s="134">
        <f t="shared" si="73"/>
        <v>107088966.04681818</v>
      </c>
      <c r="BX127" s="148">
        <f t="shared" si="74"/>
        <v>10817449.5</v>
      </c>
      <c r="BY127" s="135">
        <f t="shared" si="75"/>
        <v>96271516.546818182</v>
      </c>
      <c r="CD127" s="400">
        <f>'آبان 1400'!AU128</f>
        <v>90233423.909090906</v>
      </c>
      <c r="CE127" s="401">
        <f>'آبان 1400'!AV128</f>
        <v>65747473.885454543</v>
      </c>
      <c r="CF127" s="401">
        <f>'آبان 1400'!AW128</f>
        <v>87577928.909090906</v>
      </c>
      <c r="CG127" s="401">
        <f>'آبان 1400'!AX128</f>
        <v>6130455.0236363644</v>
      </c>
      <c r="CH127" s="401">
        <f>'آبان 1400'!AY128</f>
        <v>2574747.3885454545</v>
      </c>
      <c r="CI127" s="401">
        <f>'آبان 1400'!AZ128</f>
        <v>0</v>
      </c>
      <c r="CJ127" s="401">
        <f>'آبان 1400'!BA128</f>
        <v>0</v>
      </c>
      <c r="CK127" s="401">
        <f>'آبان 1400'!BB128</f>
        <v>0</v>
      </c>
      <c r="CL127" s="401">
        <f>'آبان 1400'!BC128</f>
        <v>0</v>
      </c>
      <c r="CM127" s="401">
        <f>'آبان 1400'!BD128</f>
        <v>0</v>
      </c>
      <c r="CN127" s="401">
        <f>'آبان 1400'!BE128</f>
        <v>0</v>
      </c>
      <c r="CO127" s="401">
        <f>'آبان 1400'!BF128</f>
        <v>0</v>
      </c>
      <c r="CP127" s="401">
        <f>'آبان 1400'!BG128</f>
        <v>8705202.4121818189</v>
      </c>
      <c r="CQ127" s="401">
        <f>'آبان 1400'!BH128</f>
        <v>81528221</v>
      </c>
      <c r="CR127" s="401">
        <f t="shared" si="76"/>
        <v>90233423.909090906</v>
      </c>
      <c r="CS127" s="56">
        <f t="shared" si="97"/>
        <v>6556030</v>
      </c>
      <c r="CT127" s="400">
        <f t="shared" si="77"/>
        <v>3278015</v>
      </c>
      <c r="CU127" s="401">
        <f t="shared" si="78"/>
        <v>983404.5</v>
      </c>
      <c r="CV127" s="401">
        <f t="shared" si="79"/>
        <v>1120000</v>
      </c>
      <c r="CW127" s="56">
        <v>0</v>
      </c>
      <c r="CX127" s="401">
        <f t="shared" si="80"/>
        <v>102170873.40909091</v>
      </c>
      <c r="CY127" s="401">
        <f t="shared" si="81"/>
        <v>87577928.909090906</v>
      </c>
      <c r="CZ127" s="401">
        <f t="shared" si="82"/>
        <v>20142923.649090908</v>
      </c>
      <c r="DA127" s="401">
        <f t="shared" si="83"/>
        <v>122313797.05818182</v>
      </c>
      <c r="DB127" s="401">
        <f t="shared" si="84"/>
        <v>100800</v>
      </c>
      <c r="DC127" s="401">
        <f t="shared" si="85"/>
        <v>122414597.05818182</v>
      </c>
      <c r="DD127" s="406">
        <v>0</v>
      </c>
      <c r="DE127" s="401">
        <f t="shared" si="86"/>
        <v>10217087.340909092</v>
      </c>
      <c r="DF127" s="401">
        <f t="shared" si="87"/>
        <v>5108543.6704545459</v>
      </c>
      <c r="DG127" s="401">
        <f t="shared" si="88"/>
        <v>107088966.04681818</v>
      </c>
      <c r="DH127" s="401">
        <f t="shared" si="89"/>
        <v>10817449.5</v>
      </c>
      <c r="DI127" s="401">
        <f t="shared" si="90"/>
        <v>96271516.546818182</v>
      </c>
      <c r="DJ127" s="401">
        <f t="shared" si="91"/>
        <v>0</v>
      </c>
      <c r="DL127" s="408">
        <f t="shared" si="92"/>
        <v>6638737.5</v>
      </c>
      <c r="DM127" s="408">
        <f t="shared" si="93"/>
        <v>-82707.5</v>
      </c>
    </row>
    <row r="128" spans="1:117" s="56" customFormat="1" ht="21" x14ac:dyDescent="0.2">
      <c r="A128" s="192">
        <f t="shared" si="55"/>
        <v>2655495</v>
      </c>
      <c r="B128" s="137">
        <f>'آبان 1400'!B129</f>
        <v>123</v>
      </c>
      <c r="C128" s="137">
        <f>'آبان 1400'!C129</f>
        <v>129</v>
      </c>
      <c r="D128" s="137">
        <f>'آبان 1400'!D129</f>
        <v>12944</v>
      </c>
      <c r="E128" s="137" t="str">
        <f>'آبان 1400'!E129</f>
        <v>محسن</v>
      </c>
      <c r="F128" s="137" t="str">
        <f>'آبان 1400'!F129</f>
        <v>منفرد</v>
      </c>
      <c r="G128" s="137" t="str">
        <f>'آبان 1400'!G129</f>
        <v xml:space="preserve">اداری </v>
      </c>
      <c r="H128" s="137" t="str">
        <f>'آبان 1400'!H129</f>
        <v>خراسان رضوی</v>
      </c>
      <c r="I128" s="137" t="str">
        <f>'آبان 1400'!I129</f>
        <v>266-700-4301339-1</v>
      </c>
      <c r="J128" s="137" t="str">
        <f>'آبان 1400'!J129</f>
        <v>0939734796</v>
      </c>
      <c r="K128" s="137">
        <f>'آبان 1400'!K129</f>
        <v>0</v>
      </c>
      <c r="L128" s="137" t="str">
        <f>'آبان 1400'!L129</f>
        <v>خراسان رضوی</v>
      </c>
      <c r="M128" s="137" t="str">
        <f>'آبان 1400'!M129</f>
        <v>اداری- دیپلم</v>
      </c>
      <c r="N128" s="121">
        <f>'آبان 1400'!N129</f>
        <v>0</v>
      </c>
      <c r="O128" s="120">
        <f>'آبان 1400'!O129</f>
        <v>0</v>
      </c>
      <c r="P128" s="122">
        <f>'آبان 1400'!P129</f>
        <v>0</v>
      </c>
      <c r="Q128" s="362">
        <f>'آبان 1400'!Q129</f>
        <v>30</v>
      </c>
      <c r="R128" s="362">
        <f>'آبان 1400'!R129</f>
        <v>100</v>
      </c>
      <c r="S128" s="362">
        <f>'آبان 1400'!S129</f>
        <v>0</v>
      </c>
      <c r="T128" s="362">
        <f>'آبان 1400'!T129</f>
        <v>0</v>
      </c>
      <c r="U128" s="138">
        <f>'آبان 1400'!U129</f>
        <v>0</v>
      </c>
      <c r="V128" s="121">
        <f>'آبان 1400'!W129</f>
        <v>0</v>
      </c>
      <c r="W128" s="122">
        <f>'آبان 1400'!X129</f>
        <v>0</v>
      </c>
      <c r="X128" s="370">
        <f>'آبان 1400'!Y129</f>
        <v>2</v>
      </c>
      <c r="Y128" s="370">
        <f>'آبان 1400'!Z129</f>
        <v>2</v>
      </c>
      <c r="Z128" s="139">
        <f>'آبان 1400'!AA129</f>
        <v>1145360</v>
      </c>
      <c r="AA128" s="139">
        <f>'آبان 1400'!AB129</f>
        <v>46667</v>
      </c>
      <c r="AB128" s="139">
        <f>'آبان 1400'!AC129</f>
        <v>1192027</v>
      </c>
      <c r="AC128" s="139">
        <f>'آبان 1400'!AD129</f>
        <v>4500000</v>
      </c>
      <c r="AD128" s="139">
        <f>'آبان 1400'!AE129</f>
        <v>6000000</v>
      </c>
      <c r="AE128" s="140">
        <f>'آبان 1400'!AF129</f>
        <v>227568.79090909089</v>
      </c>
      <c r="AF128" s="123">
        <f>'آبان 1400'!AG129</f>
        <v>34360800</v>
      </c>
      <c r="AG128" s="124">
        <f>'آبان 1400'!AH129</f>
        <v>1400010</v>
      </c>
      <c r="AH128" s="124">
        <f>'آبان 1400'!AI129</f>
        <v>22756879.09090909</v>
      </c>
      <c r="AI128" s="124">
        <f>'آبان 1400'!AJ129</f>
        <v>5310990</v>
      </c>
      <c r="AJ128" s="124">
        <f>'آبان 1400'!AK129</f>
        <v>4500000</v>
      </c>
      <c r="AK128" s="124">
        <f>'آبان 1400'!AL129</f>
        <v>6000000</v>
      </c>
      <c r="AL128" s="124">
        <f>'آبان 1400'!AM129</f>
        <v>0</v>
      </c>
      <c r="AM128" s="124">
        <f>'آبان 1400'!AN129</f>
        <v>0</v>
      </c>
      <c r="AN128" s="124">
        <f>'آبان 1400'!AO129</f>
        <v>0</v>
      </c>
      <c r="AO128" s="124">
        <f>'آبان 1400'!AP129</f>
        <v>4000000</v>
      </c>
      <c r="AP128" s="124">
        <f>'آبان 1400'!AQ129</f>
        <v>0</v>
      </c>
      <c r="AQ128" s="124">
        <f>'آبان 1400'!AR129</f>
        <v>0</v>
      </c>
      <c r="AR128" s="124">
        <f>'آبان 1400'!AS129</f>
        <v>0</v>
      </c>
      <c r="AS128" s="379">
        <f>'آبان 1400'!AT129</f>
        <v>0</v>
      </c>
      <c r="AT128" s="372">
        <f t="shared" si="56"/>
        <v>78328679.090909094</v>
      </c>
      <c r="AU128" s="174">
        <f>'آبان 1400'!AV129</f>
        <v>53406450.854545459</v>
      </c>
      <c r="AV128" s="142">
        <f>'آبان 1400'!AW129</f>
        <v>73017689.090909094</v>
      </c>
      <c r="AW128" s="143">
        <f t="shared" si="57"/>
        <v>5111238.2363636373</v>
      </c>
      <c r="AX128" s="76">
        <f t="shared" si="58"/>
        <v>1340645.0854545459</v>
      </c>
      <c r="AY128" s="143">
        <f>'آبان 1400'!AZ129</f>
        <v>0</v>
      </c>
      <c r="AZ128" s="143">
        <f>'آبان 1400'!BA129</f>
        <v>0</v>
      </c>
      <c r="BA128" s="143">
        <f>'آبان 1400'!BB129</f>
        <v>0</v>
      </c>
      <c r="BB128" s="143">
        <f>'آبان 1400'!BC129</f>
        <v>0</v>
      </c>
      <c r="BC128" s="143">
        <f>'آبان 1400'!BD129</f>
        <v>0</v>
      </c>
      <c r="BD128" s="143">
        <f>'آبان 1400'!BE129</f>
        <v>0</v>
      </c>
      <c r="BE128" s="143">
        <f>'آبان 1400'!BF129</f>
        <v>20000000</v>
      </c>
      <c r="BF128" s="144">
        <f t="shared" si="59"/>
        <v>26451883.321818184</v>
      </c>
      <c r="BG128" s="141">
        <f t="shared" si="60"/>
        <v>51876795</v>
      </c>
      <c r="BH128" s="145">
        <f t="shared" si="61"/>
        <v>78328679.090909094</v>
      </c>
      <c r="BI128" s="128">
        <f t="shared" si="96"/>
        <v>5960135</v>
      </c>
      <c r="BJ128" s="146">
        <f t="shared" si="62"/>
        <v>2980067.5</v>
      </c>
      <c r="BK128" s="146">
        <f t="shared" si="63"/>
        <v>894020.25</v>
      </c>
      <c r="BL128" s="147">
        <f t="shared" si="64"/>
        <v>1120000</v>
      </c>
      <c r="BM128" s="383">
        <v>0</v>
      </c>
      <c r="BN128" s="148">
        <f t="shared" si="65"/>
        <v>89282901.840909094</v>
      </c>
      <c r="BO128" s="149">
        <f t="shared" si="66"/>
        <v>73017689.090909094</v>
      </c>
      <c r="BP128" s="150">
        <f t="shared" si="67"/>
        <v>16794068.490909092</v>
      </c>
      <c r="BQ128" s="151">
        <f t="shared" si="68"/>
        <v>106076970.33181819</v>
      </c>
      <c r="BR128" s="152">
        <f t="shared" si="69"/>
        <v>100800</v>
      </c>
      <c r="BS128" s="148">
        <f t="shared" si="70"/>
        <v>106177770.33181819</v>
      </c>
      <c r="BT128" s="136">
        <v>0</v>
      </c>
      <c r="BU128" s="149">
        <f t="shared" si="71"/>
        <v>8928290.1840909105</v>
      </c>
      <c r="BV128" s="153">
        <f t="shared" si="72"/>
        <v>4464145.0920454552</v>
      </c>
      <c r="BW128" s="134">
        <f t="shared" si="73"/>
        <v>92785335.055681825</v>
      </c>
      <c r="BX128" s="148">
        <f t="shared" si="74"/>
        <v>9834222.75</v>
      </c>
      <c r="BY128" s="135">
        <f t="shared" si="75"/>
        <v>82951112.305681825</v>
      </c>
      <c r="CD128" s="400">
        <f>'آبان 1400'!AU129</f>
        <v>78328679.090909094</v>
      </c>
      <c r="CE128" s="401">
        <f>'آبان 1400'!AV129</f>
        <v>53406450.854545459</v>
      </c>
      <c r="CF128" s="401">
        <f>'آبان 1400'!AW129</f>
        <v>73017689.090909094</v>
      </c>
      <c r="CG128" s="401">
        <f>'آبان 1400'!AX129</f>
        <v>5111238.2363636373</v>
      </c>
      <c r="CH128" s="401">
        <f>'آبان 1400'!AY129</f>
        <v>1340645.0854545459</v>
      </c>
      <c r="CI128" s="401">
        <f>'آبان 1400'!AZ129</f>
        <v>0</v>
      </c>
      <c r="CJ128" s="401">
        <f>'آبان 1400'!BA129</f>
        <v>0</v>
      </c>
      <c r="CK128" s="401">
        <f>'آبان 1400'!BB129</f>
        <v>0</v>
      </c>
      <c r="CL128" s="401">
        <f>'آبان 1400'!BC129</f>
        <v>0</v>
      </c>
      <c r="CM128" s="401">
        <f>'آبان 1400'!BD129</f>
        <v>0</v>
      </c>
      <c r="CN128" s="401">
        <f>'آبان 1400'!BE129</f>
        <v>0</v>
      </c>
      <c r="CO128" s="401">
        <f>'آبان 1400'!BF129</f>
        <v>20000000</v>
      </c>
      <c r="CP128" s="401">
        <f>'آبان 1400'!BG129</f>
        <v>26451883.321818184</v>
      </c>
      <c r="CQ128" s="401">
        <f>'آبان 1400'!BH129</f>
        <v>51876795</v>
      </c>
      <c r="CR128" s="401">
        <f t="shared" si="76"/>
        <v>78328679.090909094</v>
      </c>
      <c r="CS128" s="56">
        <f t="shared" si="97"/>
        <v>5960135</v>
      </c>
      <c r="CT128" s="400">
        <f t="shared" si="77"/>
        <v>2980067.5</v>
      </c>
      <c r="CU128" s="401">
        <f t="shared" si="78"/>
        <v>894020.25</v>
      </c>
      <c r="CV128" s="401">
        <f t="shared" si="79"/>
        <v>1120000</v>
      </c>
      <c r="CW128" s="56">
        <v>0</v>
      </c>
      <c r="CX128" s="401">
        <f t="shared" si="80"/>
        <v>89282901.840909094</v>
      </c>
      <c r="CY128" s="401">
        <f t="shared" si="81"/>
        <v>73017689.090909094</v>
      </c>
      <c r="CZ128" s="401">
        <f t="shared" si="82"/>
        <v>16794068.490909092</v>
      </c>
      <c r="DA128" s="401">
        <f t="shared" si="83"/>
        <v>106076970.33181819</v>
      </c>
      <c r="DB128" s="401">
        <f t="shared" si="84"/>
        <v>100800</v>
      </c>
      <c r="DC128" s="401">
        <f t="shared" si="85"/>
        <v>106177770.33181819</v>
      </c>
      <c r="DD128" s="406">
        <v>0</v>
      </c>
      <c r="DE128" s="401">
        <f t="shared" si="86"/>
        <v>8928290.1840909105</v>
      </c>
      <c r="DF128" s="401">
        <f t="shared" si="87"/>
        <v>4464145.0920454552</v>
      </c>
      <c r="DG128" s="401">
        <f t="shared" si="88"/>
        <v>92785335.055681825</v>
      </c>
      <c r="DH128" s="401">
        <f t="shared" si="89"/>
        <v>9834222.75</v>
      </c>
      <c r="DI128" s="401">
        <f t="shared" si="90"/>
        <v>82951112.305681825</v>
      </c>
      <c r="DJ128" s="401">
        <f t="shared" si="91"/>
        <v>0</v>
      </c>
      <c r="DL128" s="408">
        <f t="shared" si="92"/>
        <v>6638737.5</v>
      </c>
      <c r="DM128" s="408">
        <f t="shared" si="93"/>
        <v>-678602.5</v>
      </c>
    </row>
    <row r="129" spans="1:117" s="56" customFormat="1" ht="21" x14ac:dyDescent="0.2">
      <c r="A129" s="192">
        <f t="shared" si="55"/>
        <v>2655495</v>
      </c>
      <c r="B129" s="137">
        <f>'آبان 1400'!B130</f>
        <v>124</v>
      </c>
      <c r="C129" s="137">
        <f>'آبان 1400'!C130</f>
        <v>130</v>
      </c>
      <c r="D129" s="137">
        <f>'آبان 1400'!D130</f>
        <v>12941</v>
      </c>
      <c r="E129" s="137" t="str">
        <f>'آبان 1400'!E130</f>
        <v>امیر</v>
      </c>
      <c r="F129" s="137" t="str">
        <f>'آبان 1400'!F130</f>
        <v>فیروزی</v>
      </c>
      <c r="G129" s="137" t="str">
        <f>'آبان 1400'!G130</f>
        <v xml:space="preserve">اداری </v>
      </c>
      <c r="H129" s="137" t="str">
        <f>'آبان 1400'!H130</f>
        <v>خراسان رضوی</v>
      </c>
      <c r="I129" s="137" t="str">
        <f>'آبان 1400'!I130</f>
        <v>177-12-3840462-1</v>
      </c>
      <c r="J129" s="137" t="str">
        <f>'آبان 1400'!J130</f>
        <v>0920753957</v>
      </c>
      <c r="K129" s="137" t="str">
        <f>'آبان 1400'!K130</f>
        <v>0068423567</v>
      </c>
      <c r="L129" s="137" t="str">
        <f>'آبان 1400'!L130</f>
        <v>خراسان رضوی</v>
      </c>
      <c r="M129" s="137" t="str">
        <f>'آبان 1400'!M130</f>
        <v>اداری-کارشناسی</v>
      </c>
      <c r="N129" s="121">
        <f>'آبان 1400'!N130</f>
        <v>0</v>
      </c>
      <c r="O129" s="120">
        <f>'آبان 1400'!O130</f>
        <v>0</v>
      </c>
      <c r="P129" s="122">
        <f>'آبان 1400'!P130</f>
        <v>0</v>
      </c>
      <c r="Q129" s="362">
        <f>'آبان 1400'!Q130</f>
        <v>30</v>
      </c>
      <c r="R129" s="362">
        <f>'آبان 1400'!R130</f>
        <v>70</v>
      </c>
      <c r="S129" s="362">
        <f>'آبان 1400'!S130</f>
        <v>0</v>
      </c>
      <c r="T129" s="362">
        <f>'آبان 1400'!T130</f>
        <v>0</v>
      </c>
      <c r="U129" s="138">
        <f>'آبان 1400'!U130</f>
        <v>0</v>
      </c>
      <c r="V129" s="121">
        <f>'آبان 1400'!W130</f>
        <v>0</v>
      </c>
      <c r="W129" s="122">
        <f>'آبان 1400'!X130</f>
        <v>0</v>
      </c>
      <c r="X129" s="370">
        <f>'آبان 1400'!Y130</f>
        <v>0</v>
      </c>
      <c r="Y129" s="370">
        <f>'آبان 1400'!Z130</f>
        <v>0</v>
      </c>
      <c r="Z129" s="139">
        <f>'آبان 1400'!AA130</f>
        <v>1477052</v>
      </c>
      <c r="AA129" s="139">
        <f>'آبان 1400'!AB130</f>
        <v>46667</v>
      </c>
      <c r="AB129" s="139">
        <f>'آبان 1400'!AC130</f>
        <v>1523719</v>
      </c>
      <c r="AC129" s="139">
        <f>'آبان 1400'!AD130</f>
        <v>4500000</v>
      </c>
      <c r="AD129" s="139">
        <f>'آبان 1400'!AE130</f>
        <v>6000000</v>
      </c>
      <c r="AE129" s="140">
        <f>'آبان 1400'!AF130</f>
        <v>290891.80909090908</v>
      </c>
      <c r="AF129" s="123">
        <f>'آبان 1400'!AG130</f>
        <v>44311560</v>
      </c>
      <c r="AG129" s="124">
        <f>'آبان 1400'!AH130</f>
        <v>1400010</v>
      </c>
      <c r="AH129" s="124">
        <f>'آبان 1400'!AI130</f>
        <v>20362426.636363637</v>
      </c>
      <c r="AI129" s="124">
        <f>'آبان 1400'!AJ130</f>
        <v>0</v>
      </c>
      <c r="AJ129" s="124">
        <f>'آبان 1400'!AK130</f>
        <v>4500000</v>
      </c>
      <c r="AK129" s="124">
        <f>'آبان 1400'!AL130</f>
        <v>6000000</v>
      </c>
      <c r="AL129" s="124">
        <f>'آبان 1400'!AM130</f>
        <v>0</v>
      </c>
      <c r="AM129" s="124">
        <f>'آبان 1400'!AN130</f>
        <v>0</v>
      </c>
      <c r="AN129" s="124">
        <f>'آبان 1400'!AO130</f>
        <v>0</v>
      </c>
      <c r="AO129" s="124">
        <f>'آبان 1400'!AP130</f>
        <v>4000000</v>
      </c>
      <c r="AP129" s="124">
        <f>'آبان 1400'!AQ130</f>
        <v>0</v>
      </c>
      <c r="AQ129" s="124">
        <f>'آبان 1400'!AR130</f>
        <v>0</v>
      </c>
      <c r="AR129" s="124">
        <f>'آبان 1400'!AS130</f>
        <v>0</v>
      </c>
      <c r="AS129" s="379">
        <f>'آبان 1400'!AT130</f>
        <v>0</v>
      </c>
      <c r="AT129" s="372">
        <f t="shared" si="56"/>
        <v>80573996.63636364</v>
      </c>
      <c r="AU129" s="174">
        <f>'آبان 1400'!AV130</f>
        <v>60433816.871818185</v>
      </c>
      <c r="AV129" s="142">
        <f>'آبان 1400'!AW130</f>
        <v>80573996.63636364</v>
      </c>
      <c r="AW129" s="143">
        <f t="shared" si="57"/>
        <v>5640179.7645454556</v>
      </c>
      <c r="AX129" s="76">
        <f t="shared" si="58"/>
        <v>2043381.6871818185</v>
      </c>
      <c r="AY129" s="143">
        <f>'آبان 1400'!AZ130</f>
        <v>0</v>
      </c>
      <c r="AZ129" s="143">
        <f>'آبان 1400'!BA130</f>
        <v>0</v>
      </c>
      <c r="BA129" s="143">
        <f>'آبان 1400'!BB130</f>
        <v>0</v>
      </c>
      <c r="BB129" s="143">
        <f>'آبان 1400'!BC130</f>
        <v>0</v>
      </c>
      <c r="BC129" s="143">
        <f>'آبان 1400'!BD130</f>
        <v>0</v>
      </c>
      <c r="BD129" s="143">
        <f>'آبان 1400'!BE130</f>
        <v>0</v>
      </c>
      <c r="BE129" s="143">
        <f>'آبان 1400'!BF130</f>
        <v>0</v>
      </c>
      <c r="BF129" s="144">
        <f t="shared" si="59"/>
        <v>7683561.4517272739</v>
      </c>
      <c r="BG129" s="141">
        <f t="shared" si="60"/>
        <v>72890435</v>
      </c>
      <c r="BH129" s="145">
        <f t="shared" si="61"/>
        <v>80573996.63636364</v>
      </c>
      <c r="BI129" s="410">
        <f t="shared" ref="BI129:BI143" si="100">(((885165*30)*3)/12)/30*Q129</f>
        <v>6638737.5</v>
      </c>
      <c r="BJ129" s="146">
        <f t="shared" si="62"/>
        <v>3809297.5</v>
      </c>
      <c r="BK129" s="146">
        <f t="shared" si="63"/>
        <v>1142789.25</v>
      </c>
      <c r="BL129" s="147">
        <f t="shared" si="64"/>
        <v>1120000</v>
      </c>
      <c r="BM129" s="383">
        <v>0</v>
      </c>
      <c r="BN129" s="148">
        <f t="shared" si="65"/>
        <v>93284820.88636364</v>
      </c>
      <c r="BO129" s="149">
        <f t="shared" si="66"/>
        <v>80573996.63636364</v>
      </c>
      <c r="BP129" s="150">
        <f t="shared" si="67"/>
        <v>18532019.226363637</v>
      </c>
      <c r="BQ129" s="151">
        <f t="shared" si="68"/>
        <v>111816840.11272728</v>
      </c>
      <c r="BR129" s="152">
        <f t="shared" si="69"/>
        <v>100800</v>
      </c>
      <c r="BS129" s="148">
        <f t="shared" si="70"/>
        <v>111917640.11272728</v>
      </c>
      <c r="BT129" s="136">
        <v>0</v>
      </c>
      <c r="BU129" s="149">
        <f t="shared" si="71"/>
        <v>9328482.0886363648</v>
      </c>
      <c r="BV129" s="153">
        <f t="shared" si="72"/>
        <v>4664241.0443181824</v>
      </c>
      <c r="BW129" s="134">
        <f t="shared" si="73"/>
        <v>97924916.979772732</v>
      </c>
      <c r="BX129" s="148">
        <f t="shared" si="74"/>
        <v>11590824.25</v>
      </c>
      <c r="BY129" s="135">
        <f t="shared" si="75"/>
        <v>86334092.729772732</v>
      </c>
      <c r="CD129" s="400">
        <f>'آبان 1400'!AU130</f>
        <v>80573996.63636364</v>
      </c>
      <c r="CE129" s="401">
        <f>'آبان 1400'!AV130</f>
        <v>60433816.871818185</v>
      </c>
      <c r="CF129" s="401">
        <f>'آبان 1400'!AW130</f>
        <v>80573996.63636364</v>
      </c>
      <c r="CG129" s="401">
        <f>'آبان 1400'!AX130</f>
        <v>5640179.7645454556</v>
      </c>
      <c r="CH129" s="401">
        <f>'آبان 1400'!AY130</f>
        <v>2043381.6871818185</v>
      </c>
      <c r="CI129" s="401">
        <f>'آبان 1400'!AZ130</f>
        <v>0</v>
      </c>
      <c r="CJ129" s="401">
        <f>'آبان 1400'!BA130</f>
        <v>0</v>
      </c>
      <c r="CK129" s="401">
        <f>'آبان 1400'!BB130</f>
        <v>0</v>
      </c>
      <c r="CL129" s="401">
        <f>'آبان 1400'!BC130</f>
        <v>0</v>
      </c>
      <c r="CM129" s="401">
        <f>'آبان 1400'!BD130</f>
        <v>0</v>
      </c>
      <c r="CN129" s="401">
        <f>'آبان 1400'!BE130</f>
        <v>0</v>
      </c>
      <c r="CO129" s="401">
        <f>'آبان 1400'!BF130</f>
        <v>0</v>
      </c>
      <c r="CP129" s="401">
        <f>'آبان 1400'!BG130</f>
        <v>7683561.4517272739</v>
      </c>
      <c r="CQ129" s="401">
        <f>'آبان 1400'!BH130</f>
        <v>72890435</v>
      </c>
      <c r="CR129" s="401">
        <f t="shared" si="76"/>
        <v>80573996.63636364</v>
      </c>
      <c r="CS129" s="411">
        <f t="shared" ref="CS129:CS143" si="101">(885165*30/12*3)/30*Q129</f>
        <v>6638737.5</v>
      </c>
      <c r="CT129" s="400">
        <f t="shared" si="77"/>
        <v>3809297.5</v>
      </c>
      <c r="CU129" s="401">
        <f t="shared" si="78"/>
        <v>1142789.25</v>
      </c>
      <c r="CV129" s="401">
        <f t="shared" si="79"/>
        <v>1120000</v>
      </c>
      <c r="CW129" s="56">
        <v>0</v>
      </c>
      <c r="CX129" s="401">
        <f t="shared" si="80"/>
        <v>93284820.88636364</v>
      </c>
      <c r="CY129" s="401">
        <f t="shared" si="81"/>
        <v>80573996.63636364</v>
      </c>
      <c r="CZ129" s="401">
        <f t="shared" si="82"/>
        <v>18532019.226363637</v>
      </c>
      <c r="DA129" s="401">
        <f t="shared" si="83"/>
        <v>111816840.11272728</v>
      </c>
      <c r="DB129" s="401">
        <f t="shared" si="84"/>
        <v>100800</v>
      </c>
      <c r="DC129" s="401">
        <f t="shared" si="85"/>
        <v>111917640.11272728</v>
      </c>
      <c r="DD129" s="406">
        <v>0</v>
      </c>
      <c r="DE129" s="401">
        <f t="shared" si="86"/>
        <v>9328482.0886363648</v>
      </c>
      <c r="DF129" s="401">
        <f t="shared" si="87"/>
        <v>4664241.0443181824</v>
      </c>
      <c r="DG129" s="401">
        <f t="shared" si="88"/>
        <v>97924916.979772732</v>
      </c>
      <c r="DH129" s="401">
        <f t="shared" si="89"/>
        <v>11590824.25</v>
      </c>
      <c r="DI129" s="401">
        <f t="shared" si="90"/>
        <v>86334092.729772732</v>
      </c>
      <c r="DJ129" s="401">
        <f t="shared" si="91"/>
        <v>0</v>
      </c>
      <c r="DL129" s="409">
        <f t="shared" si="92"/>
        <v>6638737.5</v>
      </c>
      <c r="DM129" s="409">
        <f t="shared" si="93"/>
        <v>0</v>
      </c>
    </row>
    <row r="130" spans="1:117" s="56" customFormat="1" ht="21" x14ac:dyDescent="0.2">
      <c r="A130" s="192">
        <f t="shared" si="55"/>
        <v>2655495</v>
      </c>
      <c r="B130" s="137">
        <f>'آبان 1400'!B131</f>
        <v>125</v>
      </c>
      <c r="C130" s="137">
        <f>'آبان 1400'!C131</f>
        <v>133</v>
      </c>
      <c r="D130" s="137">
        <f>'آبان 1400'!D131</f>
        <v>12961</v>
      </c>
      <c r="E130" s="137" t="str">
        <f>'آبان 1400'!E131</f>
        <v>عباس</v>
      </c>
      <c r="F130" s="137" t="str">
        <f>'آبان 1400'!F131</f>
        <v>رضاپور</v>
      </c>
      <c r="G130" s="137" t="str">
        <f>'آبان 1400'!G131</f>
        <v xml:space="preserve">اداری </v>
      </c>
      <c r="H130" s="137" t="str">
        <f>'آبان 1400'!H131</f>
        <v>خراسان شمالی</v>
      </c>
      <c r="I130" s="137" t="str">
        <f>'آبان 1400'!I131</f>
        <v>136-813-2186655-1</v>
      </c>
      <c r="J130" s="137" t="str">
        <f>'آبان 1400'!J131</f>
        <v>0829377123</v>
      </c>
      <c r="K130" s="137" t="str">
        <f>'آبان 1400'!K131</f>
        <v>0067084063</v>
      </c>
      <c r="L130" s="137" t="str">
        <f>'آبان 1400'!L131</f>
        <v>خراسان شمالی</v>
      </c>
      <c r="M130" s="137" t="str">
        <f>'آبان 1400'!M131</f>
        <v>اداری-کارشناسی</v>
      </c>
      <c r="N130" s="121">
        <f>'آبان 1400'!N131</f>
        <v>0</v>
      </c>
      <c r="O130" s="120">
        <f>'آبان 1400'!O131</f>
        <v>0</v>
      </c>
      <c r="P130" s="122">
        <f>'آبان 1400'!P131</f>
        <v>0</v>
      </c>
      <c r="Q130" s="362">
        <f>'آبان 1400'!Q131</f>
        <v>30</v>
      </c>
      <c r="R130" s="362">
        <f>'آبان 1400'!R131</f>
        <v>32</v>
      </c>
      <c r="S130" s="362">
        <f>'آبان 1400'!S131</f>
        <v>0</v>
      </c>
      <c r="T130" s="362">
        <f>'آبان 1400'!T131</f>
        <v>0</v>
      </c>
      <c r="U130" s="138">
        <f>'آبان 1400'!U131</f>
        <v>4</v>
      </c>
      <c r="V130" s="121">
        <f>'آبان 1400'!W131</f>
        <v>0</v>
      </c>
      <c r="W130" s="122">
        <f>'آبان 1400'!X131</f>
        <v>0</v>
      </c>
      <c r="X130" s="370">
        <f>'آبان 1400'!Y131</f>
        <v>1</v>
      </c>
      <c r="Y130" s="370">
        <f>'آبان 1400'!Z131</f>
        <v>1</v>
      </c>
      <c r="Z130" s="139">
        <f>'آبان 1400'!AA131</f>
        <v>1477052</v>
      </c>
      <c r="AA130" s="139">
        <f>'آبان 1400'!AB131</f>
        <v>46667</v>
      </c>
      <c r="AB130" s="139">
        <f>'آبان 1400'!AC131</f>
        <v>1523719</v>
      </c>
      <c r="AC130" s="139">
        <f>'آبان 1400'!AD131</f>
        <v>4500000</v>
      </c>
      <c r="AD130" s="139">
        <f>'آبان 1400'!AE131</f>
        <v>6000000</v>
      </c>
      <c r="AE130" s="140">
        <f>'آبان 1400'!AF131</f>
        <v>290891.80909090908</v>
      </c>
      <c r="AF130" s="123">
        <f>'آبان 1400'!AG131</f>
        <v>44311560</v>
      </c>
      <c r="AG130" s="124">
        <f>'آبان 1400'!AH131</f>
        <v>1400010</v>
      </c>
      <c r="AH130" s="124">
        <f>'آبان 1400'!AI131</f>
        <v>9308537.8909090906</v>
      </c>
      <c r="AI130" s="124">
        <f>'آبان 1400'!AJ131</f>
        <v>2655495</v>
      </c>
      <c r="AJ130" s="124">
        <f>'آبان 1400'!AK131</f>
        <v>4500000</v>
      </c>
      <c r="AK130" s="124">
        <f>'آبان 1400'!AL131</f>
        <v>6000000</v>
      </c>
      <c r="AL130" s="124">
        <f>'آبان 1400'!AM131</f>
        <v>0</v>
      </c>
      <c r="AM130" s="124">
        <f>'آبان 1400'!AN131</f>
        <v>0</v>
      </c>
      <c r="AN130" s="124">
        <f>'آبان 1400'!AO131</f>
        <v>6094876</v>
      </c>
      <c r="AO130" s="124">
        <f>'آبان 1400'!AP131</f>
        <v>3000000</v>
      </c>
      <c r="AP130" s="124">
        <f>'آبان 1400'!AQ131</f>
        <v>0</v>
      </c>
      <c r="AQ130" s="124">
        <f>'آبان 1400'!AR131</f>
        <v>0</v>
      </c>
      <c r="AR130" s="124">
        <f>'آبان 1400'!AS131</f>
        <v>0</v>
      </c>
      <c r="AS130" s="379">
        <f>'آبان 1400'!AT131</f>
        <v>0</v>
      </c>
      <c r="AT130" s="372">
        <f t="shared" si="56"/>
        <v>77270478.890909091</v>
      </c>
      <c r="AU130" s="174">
        <f>'آبان 1400'!AV131</f>
        <v>50223700.338545457</v>
      </c>
      <c r="AV130" s="142">
        <f>'آبان 1400'!AW131</f>
        <v>68520107.890909091</v>
      </c>
      <c r="AW130" s="143">
        <f t="shared" si="57"/>
        <v>4796407.5523636369</v>
      </c>
      <c r="AX130" s="76">
        <f t="shared" si="58"/>
        <v>1022370.0338545457</v>
      </c>
      <c r="AY130" s="143">
        <f>'آبان 1400'!AZ131</f>
        <v>0</v>
      </c>
      <c r="AZ130" s="143">
        <f>'آبان 1400'!BA131</f>
        <v>0</v>
      </c>
      <c r="BA130" s="143">
        <f>'آبان 1400'!BB131</f>
        <v>0</v>
      </c>
      <c r="BB130" s="143">
        <f>'آبان 1400'!BC131</f>
        <v>0</v>
      </c>
      <c r="BC130" s="143">
        <f>'آبان 1400'!BD131</f>
        <v>0</v>
      </c>
      <c r="BD130" s="143">
        <f>'آبان 1400'!BE131</f>
        <v>0</v>
      </c>
      <c r="BE130" s="143">
        <f>'آبان 1400'!BF131</f>
        <v>0</v>
      </c>
      <c r="BF130" s="144">
        <f t="shared" si="59"/>
        <v>5818777.5862181829</v>
      </c>
      <c r="BG130" s="141">
        <f t="shared" si="60"/>
        <v>71451701</v>
      </c>
      <c r="BH130" s="145">
        <f t="shared" si="61"/>
        <v>77270478.890909091</v>
      </c>
      <c r="BI130" s="410">
        <f t="shared" si="100"/>
        <v>6638737.5</v>
      </c>
      <c r="BJ130" s="146">
        <f t="shared" si="62"/>
        <v>3809297.5</v>
      </c>
      <c r="BK130" s="146">
        <f t="shared" si="63"/>
        <v>1142789.25</v>
      </c>
      <c r="BL130" s="147">
        <f t="shared" si="64"/>
        <v>1120000</v>
      </c>
      <c r="BM130" s="383">
        <v>0</v>
      </c>
      <c r="BN130" s="148">
        <f t="shared" si="65"/>
        <v>89981303.140909091</v>
      </c>
      <c r="BO130" s="149">
        <f t="shared" si="66"/>
        <v>68520107.890909091</v>
      </c>
      <c r="BP130" s="150">
        <f t="shared" si="67"/>
        <v>15759624.814909091</v>
      </c>
      <c r="BQ130" s="151">
        <f t="shared" si="68"/>
        <v>105740927.95581818</v>
      </c>
      <c r="BR130" s="152">
        <f t="shared" si="69"/>
        <v>100800</v>
      </c>
      <c r="BS130" s="148">
        <f t="shared" si="70"/>
        <v>105841727.95581818</v>
      </c>
      <c r="BT130" s="136">
        <v>0</v>
      </c>
      <c r="BU130" s="149">
        <f t="shared" si="71"/>
        <v>8998130.3140909094</v>
      </c>
      <c r="BV130" s="153">
        <f t="shared" si="72"/>
        <v>4499065.1570454547</v>
      </c>
      <c r="BW130" s="134">
        <f t="shared" si="73"/>
        <v>92344532.484681815</v>
      </c>
      <c r="BX130" s="148">
        <f t="shared" si="74"/>
        <v>11590824.25</v>
      </c>
      <c r="BY130" s="135">
        <f t="shared" si="75"/>
        <v>80753708.234681815</v>
      </c>
      <c r="CD130" s="400">
        <f>'آبان 1400'!AU131</f>
        <v>77270478.890909091</v>
      </c>
      <c r="CE130" s="401">
        <f>'آبان 1400'!AV131</f>
        <v>50223700.338545457</v>
      </c>
      <c r="CF130" s="401">
        <f>'آبان 1400'!AW131</f>
        <v>68520107.890909091</v>
      </c>
      <c r="CG130" s="401">
        <f>'آبان 1400'!AX131</f>
        <v>4796407.5523636369</v>
      </c>
      <c r="CH130" s="401">
        <f>'آبان 1400'!AY131</f>
        <v>1022370.0338545457</v>
      </c>
      <c r="CI130" s="401">
        <f>'آبان 1400'!AZ131</f>
        <v>0</v>
      </c>
      <c r="CJ130" s="401">
        <f>'آبان 1400'!BA131</f>
        <v>0</v>
      </c>
      <c r="CK130" s="401">
        <f>'آبان 1400'!BB131</f>
        <v>0</v>
      </c>
      <c r="CL130" s="401">
        <f>'آبان 1400'!BC131</f>
        <v>0</v>
      </c>
      <c r="CM130" s="401">
        <f>'آبان 1400'!BD131</f>
        <v>0</v>
      </c>
      <c r="CN130" s="401">
        <f>'آبان 1400'!BE131</f>
        <v>0</v>
      </c>
      <c r="CO130" s="401">
        <f>'آبان 1400'!BF131</f>
        <v>0</v>
      </c>
      <c r="CP130" s="401">
        <f>'آبان 1400'!BG131</f>
        <v>5818777.5862181829</v>
      </c>
      <c r="CQ130" s="401">
        <f>'آبان 1400'!BH131</f>
        <v>71451701</v>
      </c>
      <c r="CR130" s="401">
        <f t="shared" si="76"/>
        <v>77270478.890909091</v>
      </c>
      <c r="CS130" s="411">
        <f t="shared" si="101"/>
        <v>6638737.5</v>
      </c>
      <c r="CT130" s="400">
        <f t="shared" si="77"/>
        <v>3809297.5</v>
      </c>
      <c r="CU130" s="401">
        <f t="shared" si="78"/>
        <v>1142789.25</v>
      </c>
      <c r="CV130" s="401">
        <f t="shared" si="79"/>
        <v>1120000</v>
      </c>
      <c r="CW130" s="56">
        <v>0</v>
      </c>
      <c r="CX130" s="401">
        <f t="shared" si="80"/>
        <v>89981303.140909091</v>
      </c>
      <c r="CY130" s="401">
        <f t="shared" si="81"/>
        <v>68520107.890909091</v>
      </c>
      <c r="CZ130" s="401">
        <f t="shared" si="82"/>
        <v>15759624.814909091</v>
      </c>
      <c r="DA130" s="401">
        <f t="shared" si="83"/>
        <v>105740927.95581818</v>
      </c>
      <c r="DB130" s="401">
        <f t="shared" si="84"/>
        <v>100800</v>
      </c>
      <c r="DC130" s="401">
        <f t="shared" si="85"/>
        <v>105841727.95581818</v>
      </c>
      <c r="DD130" s="406">
        <v>0</v>
      </c>
      <c r="DE130" s="401">
        <f t="shared" si="86"/>
        <v>8998130.3140909094</v>
      </c>
      <c r="DF130" s="401">
        <f t="shared" si="87"/>
        <v>4499065.1570454547</v>
      </c>
      <c r="DG130" s="401">
        <f t="shared" si="88"/>
        <v>92344532.484681815</v>
      </c>
      <c r="DH130" s="401">
        <f t="shared" si="89"/>
        <v>11590824.25</v>
      </c>
      <c r="DI130" s="401">
        <f t="shared" si="90"/>
        <v>80753708.234681815</v>
      </c>
      <c r="DJ130" s="401">
        <f t="shared" si="91"/>
        <v>0</v>
      </c>
      <c r="DL130" s="409">
        <f t="shared" si="92"/>
        <v>6638737.5</v>
      </c>
      <c r="DM130" s="409">
        <f t="shared" si="93"/>
        <v>0</v>
      </c>
    </row>
    <row r="131" spans="1:117" s="56" customFormat="1" ht="21" x14ac:dyDescent="0.2">
      <c r="A131" s="192">
        <f t="shared" si="55"/>
        <v>2655495</v>
      </c>
      <c r="B131" s="137">
        <f>'آبان 1400'!B132</f>
        <v>126</v>
      </c>
      <c r="C131" s="137">
        <f>'آبان 1400'!C132</f>
        <v>134</v>
      </c>
      <c r="D131" s="137">
        <f>'آبان 1400'!D132</f>
        <v>12959</v>
      </c>
      <c r="E131" s="137" t="str">
        <f>'آبان 1400'!E132</f>
        <v>حسن</v>
      </c>
      <c r="F131" s="137" t="str">
        <f>'آبان 1400'!F132</f>
        <v>وحداني</v>
      </c>
      <c r="G131" s="137" t="str">
        <f>'آبان 1400'!G132</f>
        <v xml:space="preserve">اداری </v>
      </c>
      <c r="H131" s="137" t="str">
        <f>'آبان 1400'!H132</f>
        <v>خراسان شمالی</v>
      </c>
      <c r="I131" s="137" t="str">
        <f>'آبان 1400'!I132</f>
        <v>231-3-2875571-1</v>
      </c>
      <c r="J131" s="137" t="str">
        <f>'آبان 1400'!J132</f>
        <v>0680391959</v>
      </c>
      <c r="K131" s="137" t="str">
        <f>'آبان 1400'!K132</f>
        <v>0067535021</v>
      </c>
      <c r="L131" s="137" t="str">
        <f>'آبان 1400'!L132</f>
        <v>خراسان شمالی</v>
      </c>
      <c r="M131" s="137" t="str">
        <f>'آبان 1400'!M132</f>
        <v>اداری-کارشناسی</v>
      </c>
      <c r="N131" s="121">
        <f>'آبان 1400'!N132</f>
        <v>0</v>
      </c>
      <c r="O131" s="120">
        <f>'آبان 1400'!O132</f>
        <v>0</v>
      </c>
      <c r="P131" s="122">
        <f>'آبان 1400'!P132</f>
        <v>0</v>
      </c>
      <c r="Q131" s="362">
        <f>'آبان 1400'!Q132</f>
        <v>30</v>
      </c>
      <c r="R131" s="362">
        <f>'آبان 1400'!R132</f>
        <v>47</v>
      </c>
      <c r="S131" s="362">
        <f>'آبان 1400'!S132</f>
        <v>0</v>
      </c>
      <c r="T131" s="362">
        <f>'آبان 1400'!T132</f>
        <v>0</v>
      </c>
      <c r="U131" s="138">
        <f>'آبان 1400'!U132</f>
        <v>6</v>
      </c>
      <c r="V131" s="121">
        <f>'آبان 1400'!W132</f>
        <v>0</v>
      </c>
      <c r="W131" s="122">
        <f>'آبان 1400'!X132</f>
        <v>0</v>
      </c>
      <c r="X131" s="370">
        <f>'آبان 1400'!Y132</f>
        <v>2</v>
      </c>
      <c r="Y131" s="370">
        <f>'آبان 1400'!Z132</f>
        <v>2</v>
      </c>
      <c r="Z131" s="139">
        <f>'آبان 1400'!AA132</f>
        <v>1477052</v>
      </c>
      <c r="AA131" s="139">
        <f>'آبان 1400'!AB132</f>
        <v>46667</v>
      </c>
      <c r="AB131" s="139">
        <f>'آبان 1400'!AC132</f>
        <v>1523719</v>
      </c>
      <c r="AC131" s="139">
        <f>'آبان 1400'!AD132</f>
        <v>4500000</v>
      </c>
      <c r="AD131" s="139">
        <f>'آبان 1400'!AE132</f>
        <v>6000000</v>
      </c>
      <c r="AE131" s="140">
        <f>'آبان 1400'!AF132</f>
        <v>290891.80909090908</v>
      </c>
      <c r="AF131" s="123">
        <f>'آبان 1400'!AG132</f>
        <v>44311560</v>
      </c>
      <c r="AG131" s="124">
        <f>'آبان 1400'!AH132</f>
        <v>1400010</v>
      </c>
      <c r="AH131" s="124">
        <f>'آبان 1400'!AI132</f>
        <v>13671915.027272727</v>
      </c>
      <c r="AI131" s="124">
        <f>'آبان 1400'!AJ132</f>
        <v>5310990</v>
      </c>
      <c r="AJ131" s="124">
        <f>'آبان 1400'!AK132</f>
        <v>4500000</v>
      </c>
      <c r="AK131" s="124">
        <f>'آبان 1400'!AL132</f>
        <v>6000000</v>
      </c>
      <c r="AL131" s="124">
        <f>'آبان 1400'!AM132</f>
        <v>0</v>
      </c>
      <c r="AM131" s="124">
        <f>'آبان 1400'!AN132</f>
        <v>0</v>
      </c>
      <c r="AN131" s="124">
        <f>'آبان 1400'!AO132</f>
        <v>9142314</v>
      </c>
      <c r="AO131" s="124">
        <f>'آبان 1400'!AP132</f>
        <v>2800000</v>
      </c>
      <c r="AP131" s="124">
        <f>'آبان 1400'!AQ132</f>
        <v>0</v>
      </c>
      <c r="AQ131" s="124">
        <f>'آبان 1400'!AR132</f>
        <v>0</v>
      </c>
      <c r="AR131" s="124">
        <f>'آبان 1400'!AS132</f>
        <v>0</v>
      </c>
      <c r="AS131" s="379">
        <f>'آبان 1400'!AT132</f>
        <v>0</v>
      </c>
      <c r="AT131" s="372">
        <f t="shared" si="56"/>
        <v>87136789.027272731</v>
      </c>
      <c r="AU131" s="174">
        <f>'آبان 1400'!AV132</f>
        <v>54295641.075363636</v>
      </c>
      <c r="AV131" s="142">
        <f>'آبان 1400'!AW132</f>
        <v>72683485.027272731</v>
      </c>
      <c r="AW131" s="143">
        <f t="shared" si="57"/>
        <v>5087843.9519090913</v>
      </c>
      <c r="AX131" s="76">
        <f t="shared" si="58"/>
        <v>1429564.1075363636</v>
      </c>
      <c r="AY131" s="143">
        <f>'آبان 1400'!AZ132</f>
        <v>0</v>
      </c>
      <c r="AZ131" s="143">
        <f>'آبان 1400'!BA132</f>
        <v>0</v>
      </c>
      <c r="BA131" s="143">
        <f>'آبان 1400'!BB132</f>
        <v>0</v>
      </c>
      <c r="BB131" s="143">
        <f>'آبان 1400'!BC132</f>
        <v>0</v>
      </c>
      <c r="BC131" s="143">
        <f>'آبان 1400'!BD132</f>
        <v>0</v>
      </c>
      <c r="BD131" s="143">
        <f>'آبان 1400'!BE132</f>
        <v>0</v>
      </c>
      <c r="BE131" s="143">
        <f>'آبان 1400'!BF132</f>
        <v>0</v>
      </c>
      <c r="BF131" s="144">
        <f t="shared" si="59"/>
        <v>6517408.0594454547</v>
      </c>
      <c r="BG131" s="141">
        <f t="shared" si="60"/>
        <v>80619380</v>
      </c>
      <c r="BH131" s="145">
        <f t="shared" si="61"/>
        <v>87136789.027272731</v>
      </c>
      <c r="BI131" s="410">
        <f t="shared" si="100"/>
        <v>6638737.5</v>
      </c>
      <c r="BJ131" s="146">
        <f t="shared" si="62"/>
        <v>3809297.5</v>
      </c>
      <c r="BK131" s="146">
        <f t="shared" si="63"/>
        <v>1142789.25</v>
      </c>
      <c r="BL131" s="147">
        <f t="shared" si="64"/>
        <v>1120000</v>
      </c>
      <c r="BM131" s="383">
        <v>0</v>
      </c>
      <c r="BN131" s="148">
        <f t="shared" si="65"/>
        <v>99847613.277272731</v>
      </c>
      <c r="BO131" s="149">
        <f t="shared" si="66"/>
        <v>72683485.027272731</v>
      </c>
      <c r="BP131" s="150">
        <f t="shared" si="67"/>
        <v>16717201.556272728</v>
      </c>
      <c r="BQ131" s="151">
        <f t="shared" si="68"/>
        <v>116564814.83354546</v>
      </c>
      <c r="BR131" s="152">
        <f t="shared" si="69"/>
        <v>100800</v>
      </c>
      <c r="BS131" s="148">
        <f t="shared" si="70"/>
        <v>116665614.83354546</v>
      </c>
      <c r="BT131" s="136">
        <v>0</v>
      </c>
      <c r="BU131" s="149">
        <f t="shared" si="71"/>
        <v>9984761.3277272731</v>
      </c>
      <c r="BV131" s="153">
        <f t="shared" si="72"/>
        <v>4992380.6638636366</v>
      </c>
      <c r="BW131" s="134">
        <f t="shared" si="73"/>
        <v>101688472.84195456</v>
      </c>
      <c r="BX131" s="148">
        <f t="shared" si="74"/>
        <v>11590824.25</v>
      </c>
      <c r="BY131" s="135">
        <f t="shared" si="75"/>
        <v>90097648.591954559</v>
      </c>
      <c r="CD131" s="400">
        <f>'آبان 1400'!AU132</f>
        <v>87136789.027272731</v>
      </c>
      <c r="CE131" s="401">
        <f>'آبان 1400'!AV132</f>
        <v>54295641.075363636</v>
      </c>
      <c r="CF131" s="401">
        <f>'آبان 1400'!AW132</f>
        <v>72683485.027272731</v>
      </c>
      <c r="CG131" s="401">
        <f>'آبان 1400'!AX132</f>
        <v>5087843.9519090913</v>
      </c>
      <c r="CH131" s="401">
        <f>'آبان 1400'!AY132</f>
        <v>1429564.1075363636</v>
      </c>
      <c r="CI131" s="401">
        <f>'آبان 1400'!AZ132</f>
        <v>0</v>
      </c>
      <c r="CJ131" s="401">
        <f>'آبان 1400'!BA132</f>
        <v>0</v>
      </c>
      <c r="CK131" s="401">
        <f>'آبان 1400'!BB132</f>
        <v>0</v>
      </c>
      <c r="CL131" s="401">
        <f>'آبان 1400'!BC132</f>
        <v>0</v>
      </c>
      <c r="CM131" s="401">
        <f>'آبان 1400'!BD132</f>
        <v>0</v>
      </c>
      <c r="CN131" s="401">
        <f>'آبان 1400'!BE132</f>
        <v>0</v>
      </c>
      <c r="CO131" s="401">
        <f>'آبان 1400'!BF132</f>
        <v>0</v>
      </c>
      <c r="CP131" s="401">
        <f>'آبان 1400'!BG132</f>
        <v>6517408.0594454547</v>
      </c>
      <c r="CQ131" s="401">
        <f>'آبان 1400'!BH132</f>
        <v>80619380</v>
      </c>
      <c r="CR131" s="401">
        <f t="shared" si="76"/>
        <v>87136789.027272731</v>
      </c>
      <c r="CS131" s="411">
        <f t="shared" si="101"/>
        <v>6638737.5</v>
      </c>
      <c r="CT131" s="400">
        <f t="shared" si="77"/>
        <v>3809297.5</v>
      </c>
      <c r="CU131" s="401">
        <f t="shared" si="78"/>
        <v>1142789.25</v>
      </c>
      <c r="CV131" s="401">
        <f t="shared" si="79"/>
        <v>1120000</v>
      </c>
      <c r="CW131" s="56">
        <v>0</v>
      </c>
      <c r="CX131" s="401">
        <f t="shared" si="80"/>
        <v>99847613.277272731</v>
      </c>
      <c r="CY131" s="401">
        <f t="shared" si="81"/>
        <v>72683485.027272731</v>
      </c>
      <c r="CZ131" s="401">
        <f t="shared" si="82"/>
        <v>16717201.556272728</v>
      </c>
      <c r="DA131" s="401">
        <f t="shared" si="83"/>
        <v>116564814.83354546</v>
      </c>
      <c r="DB131" s="401">
        <f t="shared" si="84"/>
        <v>100800</v>
      </c>
      <c r="DC131" s="401">
        <f t="shared" si="85"/>
        <v>116665614.83354546</v>
      </c>
      <c r="DD131" s="406">
        <v>0</v>
      </c>
      <c r="DE131" s="401">
        <f t="shared" si="86"/>
        <v>9984761.3277272731</v>
      </c>
      <c r="DF131" s="401">
        <f t="shared" si="87"/>
        <v>4992380.6638636366</v>
      </c>
      <c r="DG131" s="401">
        <f t="shared" si="88"/>
        <v>101688472.84195456</v>
      </c>
      <c r="DH131" s="401">
        <f t="shared" si="89"/>
        <v>11590824.25</v>
      </c>
      <c r="DI131" s="401">
        <f t="shared" si="90"/>
        <v>90097648.591954559</v>
      </c>
      <c r="DJ131" s="401">
        <f t="shared" si="91"/>
        <v>0</v>
      </c>
      <c r="DL131" s="409">
        <f t="shared" si="92"/>
        <v>6638737.5</v>
      </c>
      <c r="DM131" s="409">
        <f t="shared" si="93"/>
        <v>0</v>
      </c>
    </row>
    <row r="132" spans="1:117" s="56" customFormat="1" ht="21" x14ac:dyDescent="0.2">
      <c r="A132" s="192">
        <f t="shared" si="55"/>
        <v>2655495</v>
      </c>
      <c r="B132" s="137">
        <f>'آبان 1400'!B133</f>
        <v>127</v>
      </c>
      <c r="C132" s="137">
        <f>'آبان 1400'!C133</f>
        <v>135</v>
      </c>
      <c r="D132" s="137">
        <f>'آبان 1400'!D133</f>
        <v>12956</v>
      </c>
      <c r="E132" s="137" t="str">
        <f>'آبان 1400'!E133</f>
        <v>احمد</v>
      </c>
      <c r="F132" s="137" t="str">
        <f>'آبان 1400'!F133</f>
        <v>غلامیان</v>
      </c>
      <c r="G132" s="137" t="str">
        <f>'آبان 1400'!G133</f>
        <v xml:space="preserve">اداری </v>
      </c>
      <c r="H132" s="137" t="str">
        <f>'آبان 1400'!H133</f>
        <v>خراسان شمالی</v>
      </c>
      <c r="I132" s="137" t="str">
        <f>'آبان 1400'!I133</f>
        <v xml:space="preserve">231-3-240393-1 </v>
      </c>
      <c r="J132" s="137" t="str">
        <f>'آبان 1400'!J133</f>
        <v>5249497063</v>
      </c>
      <c r="K132" s="137" t="str">
        <f>'آبان 1400'!K133</f>
        <v>0068857132</v>
      </c>
      <c r="L132" s="137" t="str">
        <f>'آبان 1400'!L133</f>
        <v>خراسان شمالی</v>
      </c>
      <c r="M132" s="137" t="str">
        <f>'آبان 1400'!M133</f>
        <v>اداری-کارشناسی ارشد</v>
      </c>
      <c r="N132" s="121">
        <f>'آبان 1400'!N133</f>
        <v>0</v>
      </c>
      <c r="O132" s="120">
        <f>'آبان 1400'!O133</f>
        <v>0</v>
      </c>
      <c r="P132" s="122">
        <f>'آبان 1400'!P133</f>
        <v>0</v>
      </c>
      <c r="Q132" s="362">
        <f>'آبان 1400'!Q133</f>
        <v>30</v>
      </c>
      <c r="R132" s="362">
        <f>'آبان 1400'!R133</f>
        <v>14</v>
      </c>
      <c r="S132" s="362">
        <f>'آبان 1400'!S133</f>
        <v>0</v>
      </c>
      <c r="T132" s="362">
        <f>'آبان 1400'!T133</f>
        <v>0</v>
      </c>
      <c r="U132" s="138">
        <f>'آبان 1400'!U133</f>
        <v>4</v>
      </c>
      <c r="V132" s="121">
        <f>'آبان 1400'!W133</f>
        <v>0</v>
      </c>
      <c r="W132" s="122">
        <f>'آبان 1400'!X133</f>
        <v>0</v>
      </c>
      <c r="X132" s="370">
        <f>'آبان 1400'!Y133</f>
        <v>3</v>
      </c>
      <c r="Y132" s="370">
        <f>'آبان 1400'!Z133</f>
        <v>3</v>
      </c>
      <c r="Z132" s="139">
        <f>'آبان 1400'!AA133</f>
        <v>1642901</v>
      </c>
      <c r="AA132" s="139">
        <f>'آبان 1400'!AB133</f>
        <v>0</v>
      </c>
      <c r="AB132" s="139">
        <f>'آبان 1400'!AC133</f>
        <v>1642901</v>
      </c>
      <c r="AC132" s="139">
        <f>'آبان 1400'!AD133</f>
        <v>4500000</v>
      </c>
      <c r="AD132" s="139">
        <f>'آبان 1400'!AE133</f>
        <v>6000000</v>
      </c>
      <c r="AE132" s="140">
        <f>'آبان 1400'!AF133</f>
        <v>313644.73636363639</v>
      </c>
      <c r="AF132" s="123">
        <f>'آبان 1400'!AG133</f>
        <v>49287030</v>
      </c>
      <c r="AG132" s="124">
        <f>'آبان 1400'!AH133</f>
        <v>0</v>
      </c>
      <c r="AH132" s="124">
        <f>'آبان 1400'!AI133</f>
        <v>4391026.3090909095</v>
      </c>
      <c r="AI132" s="124">
        <f>'آبان 1400'!AJ133</f>
        <v>7966485</v>
      </c>
      <c r="AJ132" s="124">
        <f>'آبان 1400'!AK133</f>
        <v>4500000</v>
      </c>
      <c r="AK132" s="124">
        <f>'آبان 1400'!AL133</f>
        <v>6000000</v>
      </c>
      <c r="AL132" s="124">
        <f>'آبان 1400'!AM133</f>
        <v>0</v>
      </c>
      <c r="AM132" s="124">
        <f>'آبان 1400'!AN133</f>
        <v>0</v>
      </c>
      <c r="AN132" s="124">
        <f>'آبان 1400'!AO133</f>
        <v>6571604</v>
      </c>
      <c r="AO132" s="124">
        <f>'آبان 1400'!AP133</f>
        <v>3200000</v>
      </c>
      <c r="AP132" s="124">
        <f>'آبان 1400'!AQ133</f>
        <v>0</v>
      </c>
      <c r="AQ132" s="124">
        <f>'آبان 1400'!AR133</f>
        <v>0</v>
      </c>
      <c r="AR132" s="124">
        <f>'آبان 1400'!AS133</f>
        <v>0</v>
      </c>
      <c r="AS132" s="379">
        <f>'آبان 1400'!AT133</f>
        <v>0</v>
      </c>
      <c r="AT132" s="372">
        <f t="shared" si="56"/>
        <v>81916145.309090912</v>
      </c>
      <c r="AU132" s="174">
        <f>'آبان 1400'!AV133</f>
        <v>48961592.367454544</v>
      </c>
      <c r="AV132" s="142">
        <f>'آبان 1400'!AW133</f>
        <v>67378056.309090912</v>
      </c>
      <c r="AW132" s="143">
        <f t="shared" si="57"/>
        <v>4716463.941636364</v>
      </c>
      <c r="AX132" s="76">
        <f t="shared" si="58"/>
        <v>896159.23674545437</v>
      </c>
      <c r="AY132" s="143">
        <f>'آبان 1400'!AZ133</f>
        <v>0</v>
      </c>
      <c r="AZ132" s="143">
        <f>'آبان 1400'!BA133</f>
        <v>0</v>
      </c>
      <c r="BA132" s="143">
        <f>'آبان 1400'!BB133</f>
        <v>0</v>
      </c>
      <c r="BB132" s="143">
        <f>'آبان 1400'!BC133</f>
        <v>0</v>
      </c>
      <c r="BC132" s="143">
        <f>'آبان 1400'!BD133</f>
        <v>0</v>
      </c>
      <c r="BD132" s="143">
        <f>'آبان 1400'!BE133</f>
        <v>0</v>
      </c>
      <c r="BE132" s="143">
        <f>'آبان 1400'!BF133</f>
        <v>0</v>
      </c>
      <c r="BF132" s="144">
        <f t="shared" si="59"/>
        <v>5612623.1783818183</v>
      </c>
      <c r="BG132" s="141">
        <f t="shared" si="60"/>
        <v>76303522</v>
      </c>
      <c r="BH132" s="145">
        <f t="shared" si="61"/>
        <v>81916145.309090912</v>
      </c>
      <c r="BI132" s="410">
        <f t="shared" si="100"/>
        <v>6638737.5</v>
      </c>
      <c r="BJ132" s="146">
        <f t="shared" si="62"/>
        <v>4107252.4999999995</v>
      </c>
      <c r="BK132" s="146">
        <f t="shared" si="63"/>
        <v>1232175.75</v>
      </c>
      <c r="BL132" s="147">
        <f t="shared" si="64"/>
        <v>1120000</v>
      </c>
      <c r="BM132" s="383">
        <v>0</v>
      </c>
      <c r="BN132" s="148">
        <f t="shared" si="65"/>
        <v>95014311.059090912</v>
      </c>
      <c r="BO132" s="149">
        <f t="shared" si="66"/>
        <v>67378056.309090912</v>
      </c>
      <c r="BP132" s="150">
        <f t="shared" si="67"/>
        <v>15496952.951090911</v>
      </c>
      <c r="BQ132" s="151">
        <f t="shared" si="68"/>
        <v>110511264.01018183</v>
      </c>
      <c r="BR132" s="152">
        <f t="shared" si="69"/>
        <v>100800</v>
      </c>
      <c r="BS132" s="148">
        <f t="shared" si="70"/>
        <v>110612064.01018183</v>
      </c>
      <c r="BT132" s="136">
        <v>0</v>
      </c>
      <c r="BU132" s="149">
        <f t="shared" si="71"/>
        <v>9501431.1059090924</v>
      </c>
      <c r="BV132" s="153">
        <f t="shared" si="72"/>
        <v>4750715.5529545462</v>
      </c>
      <c r="BW132" s="134">
        <f t="shared" si="73"/>
        <v>96359917.351318195</v>
      </c>
      <c r="BX132" s="148">
        <f t="shared" si="74"/>
        <v>11978165.75</v>
      </c>
      <c r="BY132" s="135">
        <f t="shared" si="75"/>
        <v>84381751.601318195</v>
      </c>
      <c r="CD132" s="400">
        <f>'آبان 1400'!AU133</f>
        <v>81916145.309090912</v>
      </c>
      <c r="CE132" s="401">
        <f>'آبان 1400'!AV133</f>
        <v>48961592.367454544</v>
      </c>
      <c r="CF132" s="401">
        <f>'آبان 1400'!AW133</f>
        <v>67378056.309090912</v>
      </c>
      <c r="CG132" s="401">
        <f>'آبان 1400'!AX133</f>
        <v>4716463.941636364</v>
      </c>
      <c r="CH132" s="401">
        <f>'آبان 1400'!AY133</f>
        <v>896159.23674545437</v>
      </c>
      <c r="CI132" s="401">
        <f>'آبان 1400'!AZ133</f>
        <v>0</v>
      </c>
      <c r="CJ132" s="401">
        <f>'آبان 1400'!BA133</f>
        <v>0</v>
      </c>
      <c r="CK132" s="401">
        <f>'آبان 1400'!BB133</f>
        <v>0</v>
      </c>
      <c r="CL132" s="401">
        <f>'آبان 1400'!BC133</f>
        <v>0</v>
      </c>
      <c r="CM132" s="401">
        <f>'آبان 1400'!BD133</f>
        <v>0</v>
      </c>
      <c r="CN132" s="401">
        <f>'آبان 1400'!BE133</f>
        <v>0</v>
      </c>
      <c r="CO132" s="401">
        <f>'آبان 1400'!BF133</f>
        <v>0</v>
      </c>
      <c r="CP132" s="401">
        <f>'آبان 1400'!BG133</f>
        <v>5612623.1783818183</v>
      </c>
      <c r="CQ132" s="401">
        <f>'آبان 1400'!BH133</f>
        <v>76303522</v>
      </c>
      <c r="CR132" s="401">
        <f t="shared" si="76"/>
        <v>81916145.309090912</v>
      </c>
      <c r="CS132" s="411">
        <f t="shared" si="101"/>
        <v>6638737.5</v>
      </c>
      <c r="CT132" s="400">
        <f t="shared" si="77"/>
        <v>4107252.4999999995</v>
      </c>
      <c r="CU132" s="401">
        <f t="shared" si="78"/>
        <v>1232175.75</v>
      </c>
      <c r="CV132" s="401">
        <f t="shared" si="79"/>
        <v>1120000</v>
      </c>
      <c r="CW132" s="56">
        <v>0</v>
      </c>
      <c r="CX132" s="401">
        <f t="shared" si="80"/>
        <v>95014311.059090912</v>
      </c>
      <c r="CY132" s="401">
        <f t="shared" si="81"/>
        <v>67378056.309090912</v>
      </c>
      <c r="CZ132" s="401">
        <f t="shared" si="82"/>
        <v>15496952.951090911</v>
      </c>
      <c r="DA132" s="401">
        <f t="shared" si="83"/>
        <v>110511264.01018183</v>
      </c>
      <c r="DB132" s="401">
        <f t="shared" si="84"/>
        <v>100800</v>
      </c>
      <c r="DC132" s="401">
        <f t="shared" si="85"/>
        <v>110612064.01018183</v>
      </c>
      <c r="DD132" s="406">
        <v>0</v>
      </c>
      <c r="DE132" s="401">
        <f t="shared" si="86"/>
        <v>9501431.1059090924</v>
      </c>
      <c r="DF132" s="401">
        <f t="shared" si="87"/>
        <v>4750715.5529545462</v>
      </c>
      <c r="DG132" s="401">
        <f t="shared" si="88"/>
        <v>96359917.351318195</v>
      </c>
      <c r="DH132" s="401">
        <f t="shared" si="89"/>
        <v>11978165.75</v>
      </c>
      <c r="DI132" s="401">
        <f t="shared" si="90"/>
        <v>84381751.601318195</v>
      </c>
      <c r="DJ132" s="401">
        <f t="shared" si="91"/>
        <v>0</v>
      </c>
      <c r="DL132" s="409">
        <f t="shared" si="92"/>
        <v>6638737.5</v>
      </c>
      <c r="DM132" s="409">
        <f t="shared" si="93"/>
        <v>0</v>
      </c>
    </row>
    <row r="133" spans="1:117" s="56" customFormat="1" ht="21" x14ac:dyDescent="0.2">
      <c r="A133" s="192">
        <f t="shared" si="55"/>
        <v>2655495</v>
      </c>
      <c r="B133" s="137">
        <f>'آبان 1400'!B134</f>
        <v>128</v>
      </c>
      <c r="C133" s="137">
        <f>'آبان 1400'!C134</f>
        <v>136</v>
      </c>
      <c r="D133" s="137">
        <f>'آبان 1400'!D134</f>
        <v>12962</v>
      </c>
      <c r="E133" s="137" t="str">
        <f>'آبان 1400'!E134</f>
        <v>حامد</v>
      </c>
      <c r="F133" s="137" t="str">
        <f>'آبان 1400'!F134</f>
        <v>منتظری</v>
      </c>
      <c r="G133" s="137" t="str">
        <f>'آبان 1400'!G134</f>
        <v xml:space="preserve">اداری </v>
      </c>
      <c r="H133" s="137" t="str">
        <f>'آبان 1400'!H134</f>
        <v>خراسان شمالی</v>
      </c>
      <c r="I133" s="137" t="str">
        <f>'آبان 1400'!I134</f>
        <v>231-12-2491979-1</v>
      </c>
      <c r="J133" s="137" t="str">
        <f>'آبان 1400'!J134</f>
        <v>2020108348</v>
      </c>
      <c r="K133" s="137" t="str">
        <f>'آبان 1400'!K134</f>
        <v>0062580442</v>
      </c>
      <c r="L133" s="137" t="str">
        <f>'آبان 1400'!L134</f>
        <v>خراسان شمالی</v>
      </c>
      <c r="M133" s="137" t="str">
        <f>'آبان 1400'!M134</f>
        <v>اداری-کارشناسی</v>
      </c>
      <c r="N133" s="121">
        <f>'آبان 1400'!N134</f>
        <v>0</v>
      </c>
      <c r="O133" s="120">
        <f>'آبان 1400'!O134</f>
        <v>0</v>
      </c>
      <c r="P133" s="122">
        <f>'آبان 1400'!P134</f>
        <v>0</v>
      </c>
      <c r="Q133" s="362">
        <f>'آبان 1400'!Q134</f>
        <v>30</v>
      </c>
      <c r="R133" s="362">
        <f>'آبان 1400'!R134</f>
        <v>5</v>
      </c>
      <c r="S133" s="362">
        <f>'آبان 1400'!S134</f>
        <v>0</v>
      </c>
      <c r="T133" s="362">
        <f>'آبان 1400'!T134</f>
        <v>0</v>
      </c>
      <c r="U133" s="138">
        <f>'آبان 1400'!U134</f>
        <v>0</v>
      </c>
      <c r="V133" s="121">
        <f>'آبان 1400'!W134</f>
        <v>0</v>
      </c>
      <c r="W133" s="122">
        <f>'آبان 1400'!X134</f>
        <v>0</v>
      </c>
      <c r="X133" s="370">
        <f>'آبان 1400'!Y134</f>
        <v>0</v>
      </c>
      <c r="Y133" s="370">
        <f>'آبان 1400'!Z134</f>
        <v>0</v>
      </c>
      <c r="Z133" s="139">
        <f>'آبان 1400'!AA134</f>
        <v>1477052</v>
      </c>
      <c r="AA133" s="139">
        <f>'آبان 1400'!AB134</f>
        <v>0</v>
      </c>
      <c r="AB133" s="139">
        <f>'آبان 1400'!AC134</f>
        <v>1477052</v>
      </c>
      <c r="AC133" s="139">
        <f>'آبان 1400'!AD134</f>
        <v>4500000</v>
      </c>
      <c r="AD133" s="139">
        <f>'آبان 1400'!AE134</f>
        <v>6000000</v>
      </c>
      <c r="AE133" s="140">
        <f>'آبان 1400'!AF134</f>
        <v>281982.65454545454</v>
      </c>
      <c r="AF133" s="123">
        <f>'آبان 1400'!AG134</f>
        <v>44311560</v>
      </c>
      <c r="AG133" s="124">
        <f>'آبان 1400'!AH134</f>
        <v>0</v>
      </c>
      <c r="AH133" s="124">
        <f>'آبان 1400'!AI134</f>
        <v>1409913.2727272727</v>
      </c>
      <c r="AI133" s="124">
        <f>'آبان 1400'!AJ134</f>
        <v>0</v>
      </c>
      <c r="AJ133" s="124">
        <f>'آبان 1400'!AK134</f>
        <v>4500000</v>
      </c>
      <c r="AK133" s="124">
        <f>'آبان 1400'!AL134</f>
        <v>6000000</v>
      </c>
      <c r="AL133" s="124">
        <f>'آبان 1400'!AM134</f>
        <v>0</v>
      </c>
      <c r="AM133" s="124">
        <f>'آبان 1400'!AN134</f>
        <v>0</v>
      </c>
      <c r="AN133" s="124">
        <f>'آبان 1400'!AO134</f>
        <v>0</v>
      </c>
      <c r="AO133" s="124">
        <f>'آبان 1400'!AP134</f>
        <v>4000000</v>
      </c>
      <c r="AP133" s="124">
        <f>'آبان 1400'!AQ134</f>
        <v>0</v>
      </c>
      <c r="AQ133" s="124">
        <f>'آبان 1400'!AR134</f>
        <v>0</v>
      </c>
      <c r="AR133" s="124">
        <f>'آبان 1400'!AS134</f>
        <v>0</v>
      </c>
      <c r="AS133" s="379">
        <f>'آبان 1400'!AT134</f>
        <v>0</v>
      </c>
      <c r="AT133" s="372">
        <f t="shared" si="56"/>
        <v>60221473.272727273</v>
      </c>
      <c r="AU133" s="174">
        <f>'آبان 1400'!AV134</f>
        <v>41505970.143636361</v>
      </c>
      <c r="AV133" s="142">
        <f>'آبان 1400'!AW134</f>
        <v>60221473.272727273</v>
      </c>
      <c r="AW133" s="143">
        <f t="shared" si="57"/>
        <v>4215503.1290909098</v>
      </c>
      <c r="AX133" s="76">
        <f t="shared" si="58"/>
        <v>150597.01436363609</v>
      </c>
      <c r="AY133" s="143">
        <f>'آبان 1400'!AZ134</f>
        <v>0</v>
      </c>
      <c r="AZ133" s="143">
        <f>'آبان 1400'!BA134</f>
        <v>0</v>
      </c>
      <c r="BA133" s="143">
        <f>'آبان 1400'!BB134</f>
        <v>0</v>
      </c>
      <c r="BB133" s="143">
        <f>'آبان 1400'!BC134</f>
        <v>0</v>
      </c>
      <c r="BC133" s="143">
        <f>'آبان 1400'!BD134</f>
        <v>0</v>
      </c>
      <c r="BD133" s="143">
        <f>'آبان 1400'!BE134</f>
        <v>0</v>
      </c>
      <c r="BE133" s="143">
        <f>'آبان 1400'!BF134</f>
        <v>0</v>
      </c>
      <c r="BF133" s="144">
        <f t="shared" si="59"/>
        <v>4366100.1434545461</v>
      </c>
      <c r="BG133" s="141">
        <f t="shared" si="60"/>
        <v>55855373</v>
      </c>
      <c r="BH133" s="145">
        <f t="shared" si="61"/>
        <v>60221473.272727273</v>
      </c>
      <c r="BI133" s="410">
        <f t="shared" si="100"/>
        <v>6638737.5</v>
      </c>
      <c r="BJ133" s="146">
        <f t="shared" si="62"/>
        <v>3692630</v>
      </c>
      <c r="BK133" s="146">
        <f t="shared" si="63"/>
        <v>1107789</v>
      </c>
      <c r="BL133" s="147">
        <f t="shared" si="64"/>
        <v>1120000</v>
      </c>
      <c r="BM133" s="383">
        <v>0</v>
      </c>
      <c r="BN133" s="148">
        <f t="shared" si="65"/>
        <v>72780629.772727281</v>
      </c>
      <c r="BO133" s="149">
        <f t="shared" si="66"/>
        <v>60221473.272727273</v>
      </c>
      <c r="BP133" s="150">
        <f t="shared" si="67"/>
        <v>13850938.852727273</v>
      </c>
      <c r="BQ133" s="151">
        <f t="shared" si="68"/>
        <v>86631568.62545456</v>
      </c>
      <c r="BR133" s="152">
        <f t="shared" si="69"/>
        <v>100800</v>
      </c>
      <c r="BS133" s="148">
        <f t="shared" si="70"/>
        <v>86732368.62545456</v>
      </c>
      <c r="BT133" s="136">
        <v>0</v>
      </c>
      <c r="BU133" s="149">
        <f t="shared" si="71"/>
        <v>7278062.9772727285</v>
      </c>
      <c r="BV133" s="153">
        <f t="shared" si="72"/>
        <v>3639031.4886363642</v>
      </c>
      <c r="BW133" s="134">
        <f t="shared" si="73"/>
        <v>75815274.159545466</v>
      </c>
      <c r="BX133" s="148">
        <f t="shared" si="74"/>
        <v>11439156.5</v>
      </c>
      <c r="BY133" s="135">
        <f t="shared" si="75"/>
        <v>64376117.659545466</v>
      </c>
      <c r="CD133" s="400">
        <f>'آبان 1400'!AU134</f>
        <v>60221473.272727273</v>
      </c>
      <c r="CE133" s="401">
        <f>'آبان 1400'!AV134</f>
        <v>41505970.143636361</v>
      </c>
      <c r="CF133" s="401">
        <f>'آبان 1400'!AW134</f>
        <v>60221473.272727273</v>
      </c>
      <c r="CG133" s="401">
        <f>'آبان 1400'!AX134</f>
        <v>4215503.1290909098</v>
      </c>
      <c r="CH133" s="401">
        <f>'آبان 1400'!AY134</f>
        <v>150597.01436363609</v>
      </c>
      <c r="CI133" s="401">
        <f>'آبان 1400'!AZ134</f>
        <v>0</v>
      </c>
      <c r="CJ133" s="401">
        <f>'آبان 1400'!BA134</f>
        <v>0</v>
      </c>
      <c r="CK133" s="401">
        <f>'آبان 1400'!BB134</f>
        <v>0</v>
      </c>
      <c r="CL133" s="401">
        <f>'آبان 1400'!BC134</f>
        <v>0</v>
      </c>
      <c r="CM133" s="401">
        <f>'آبان 1400'!BD134</f>
        <v>0</v>
      </c>
      <c r="CN133" s="401">
        <f>'آبان 1400'!BE134</f>
        <v>0</v>
      </c>
      <c r="CO133" s="401">
        <f>'آبان 1400'!BF134</f>
        <v>0</v>
      </c>
      <c r="CP133" s="401">
        <f>'آبان 1400'!BG134</f>
        <v>4366100.1434545461</v>
      </c>
      <c r="CQ133" s="401">
        <f>'آبان 1400'!BH134</f>
        <v>55855373</v>
      </c>
      <c r="CR133" s="401">
        <f t="shared" si="76"/>
        <v>60221473.272727273</v>
      </c>
      <c r="CS133" s="411">
        <f t="shared" si="101"/>
        <v>6638737.5</v>
      </c>
      <c r="CT133" s="400">
        <f t="shared" si="77"/>
        <v>3692630</v>
      </c>
      <c r="CU133" s="401">
        <f t="shared" si="78"/>
        <v>1107789</v>
      </c>
      <c r="CV133" s="401">
        <f t="shared" si="79"/>
        <v>1120000</v>
      </c>
      <c r="CW133" s="56">
        <v>0</v>
      </c>
      <c r="CX133" s="401">
        <f t="shared" si="80"/>
        <v>72780629.772727281</v>
      </c>
      <c r="CY133" s="401">
        <f t="shared" si="81"/>
        <v>60221473.272727273</v>
      </c>
      <c r="CZ133" s="401">
        <f t="shared" si="82"/>
        <v>13850938.852727273</v>
      </c>
      <c r="DA133" s="401">
        <f t="shared" si="83"/>
        <v>86631568.62545456</v>
      </c>
      <c r="DB133" s="401">
        <f t="shared" si="84"/>
        <v>100800</v>
      </c>
      <c r="DC133" s="401">
        <f t="shared" si="85"/>
        <v>86732368.62545456</v>
      </c>
      <c r="DD133" s="406">
        <v>0</v>
      </c>
      <c r="DE133" s="401">
        <f t="shared" si="86"/>
        <v>7278062.9772727285</v>
      </c>
      <c r="DF133" s="401">
        <f t="shared" si="87"/>
        <v>3639031.4886363642</v>
      </c>
      <c r="DG133" s="401">
        <f t="shared" si="88"/>
        <v>75815274.159545466</v>
      </c>
      <c r="DH133" s="401">
        <f t="shared" si="89"/>
        <v>11439156.5</v>
      </c>
      <c r="DI133" s="401">
        <f t="shared" si="90"/>
        <v>64376117.659545466</v>
      </c>
      <c r="DJ133" s="401">
        <f t="shared" si="91"/>
        <v>0</v>
      </c>
      <c r="DL133" s="409">
        <f t="shared" si="92"/>
        <v>6638737.5</v>
      </c>
      <c r="DM133" s="409">
        <f t="shared" si="93"/>
        <v>0</v>
      </c>
    </row>
    <row r="134" spans="1:117" s="56" customFormat="1" ht="21" x14ac:dyDescent="0.2">
      <c r="A134" s="192">
        <f t="shared" si="55"/>
        <v>2655495</v>
      </c>
      <c r="B134" s="137">
        <f>'آبان 1400'!B135</f>
        <v>129</v>
      </c>
      <c r="C134" s="137">
        <f>'آبان 1400'!C135</f>
        <v>138</v>
      </c>
      <c r="D134" s="137">
        <f>'آبان 1400'!D135</f>
        <v>13529</v>
      </c>
      <c r="E134" s="137" t="str">
        <f>'آبان 1400'!E135</f>
        <v>حجت اله</v>
      </c>
      <c r="F134" s="137" t="str">
        <f>'آبان 1400'!F135</f>
        <v>شیخی</v>
      </c>
      <c r="G134" s="137" t="str">
        <f>'آبان 1400'!G135</f>
        <v xml:space="preserve">اداری </v>
      </c>
      <c r="H134" s="137" t="str">
        <f>'آبان 1400'!H135</f>
        <v>خوزستان</v>
      </c>
      <c r="I134" s="137" t="str">
        <f>'آبان 1400'!I135</f>
        <v>160-700-3541853-1</v>
      </c>
      <c r="J134" s="137">
        <f>'آبان 1400'!J135</f>
        <v>1830014749</v>
      </c>
      <c r="K134" s="137" t="str">
        <f>'آبان 1400'!K135</f>
        <v>0057436002</v>
      </c>
      <c r="L134" s="137" t="str">
        <f>'آبان 1400'!L135</f>
        <v>خوزستان</v>
      </c>
      <c r="M134" s="137" t="str">
        <f>'آبان 1400'!M135</f>
        <v>اداری-کارشناسی</v>
      </c>
      <c r="N134" s="121">
        <f>'آبان 1400'!N135</f>
        <v>0</v>
      </c>
      <c r="O134" s="120">
        <f>'آبان 1400'!O135</f>
        <v>0</v>
      </c>
      <c r="P134" s="122">
        <f>'آبان 1400'!P135</f>
        <v>0</v>
      </c>
      <c r="Q134" s="362">
        <f>'آبان 1400'!Q135</f>
        <v>30</v>
      </c>
      <c r="R134" s="362">
        <f>'آبان 1400'!R135</f>
        <v>54</v>
      </c>
      <c r="S134" s="362">
        <f>'آبان 1400'!S135</f>
        <v>0</v>
      </c>
      <c r="T134" s="362">
        <f>'آبان 1400'!T135</f>
        <v>0</v>
      </c>
      <c r="U134" s="138">
        <f>'آبان 1400'!U135</f>
        <v>0</v>
      </c>
      <c r="V134" s="121">
        <f>'آبان 1400'!W135</f>
        <v>0</v>
      </c>
      <c r="W134" s="122">
        <f>'آبان 1400'!X135</f>
        <v>0</v>
      </c>
      <c r="X134" s="370">
        <f>'آبان 1400'!Y135</f>
        <v>3</v>
      </c>
      <c r="Y134" s="370">
        <f>'آبان 1400'!Z135</f>
        <v>3</v>
      </c>
      <c r="Z134" s="139">
        <f>'آبان 1400'!AA135</f>
        <v>1477052</v>
      </c>
      <c r="AA134" s="139">
        <f>'آبان 1400'!AB135</f>
        <v>46667</v>
      </c>
      <c r="AB134" s="139">
        <f>'آبان 1400'!AC135</f>
        <v>1523719</v>
      </c>
      <c r="AC134" s="139">
        <f>'آبان 1400'!AD135</f>
        <v>4500000</v>
      </c>
      <c r="AD134" s="139">
        <f>'آبان 1400'!AE135</f>
        <v>6000000</v>
      </c>
      <c r="AE134" s="140">
        <f>'آبان 1400'!AF135</f>
        <v>290891.80909090908</v>
      </c>
      <c r="AF134" s="123">
        <f>'آبان 1400'!AG135</f>
        <v>44311560</v>
      </c>
      <c r="AG134" s="124">
        <f>'آبان 1400'!AH135</f>
        <v>1400010</v>
      </c>
      <c r="AH134" s="124">
        <f>'آبان 1400'!AI135</f>
        <v>15708157.690909091</v>
      </c>
      <c r="AI134" s="124">
        <f>'آبان 1400'!AJ135</f>
        <v>7966485</v>
      </c>
      <c r="AJ134" s="124">
        <f>'آبان 1400'!AK135</f>
        <v>4500000</v>
      </c>
      <c r="AK134" s="124">
        <f>'آبان 1400'!AL135</f>
        <v>6000000</v>
      </c>
      <c r="AL134" s="124">
        <f>'آبان 1400'!AM135</f>
        <v>0</v>
      </c>
      <c r="AM134" s="124">
        <f>'آبان 1400'!AN135</f>
        <v>0</v>
      </c>
      <c r="AN134" s="124">
        <f>'آبان 1400'!AO135</f>
        <v>0</v>
      </c>
      <c r="AO134" s="124">
        <f>'آبان 1400'!AP135</f>
        <v>4400000</v>
      </c>
      <c r="AP134" s="124">
        <f>'آبان 1400'!AQ135</f>
        <v>0</v>
      </c>
      <c r="AQ134" s="124">
        <f>'آبان 1400'!AR135</f>
        <v>0</v>
      </c>
      <c r="AR134" s="124">
        <f>'آبان 1400'!AS135</f>
        <v>0</v>
      </c>
      <c r="AS134" s="379">
        <f>'آبان 1400'!AT135</f>
        <v>0</v>
      </c>
      <c r="AT134" s="372">
        <f t="shared" si="56"/>
        <v>84286212.690909088</v>
      </c>
      <c r="AU134" s="174">
        <f>'آبان 1400'!AV135</f>
        <v>56077346.752545446</v>
      </c>
      <c r="AV134" s="142">
        <f>'آبان 1400'!AW135</f>
        <v>76319727.690909088</v>
      </c>
      <c r="AW134" s="143">
        <f t="shared" si="57"/>
        <v>5342380.9383636368</v>
      </c>
      <c r="AX134" s="76">
        <f t="shared" si="58"/>
        <v>1607734.6752545447</v>
      </c>
      <c r="AY134" s="143">
        <f>'آبان 1400'!AZ135</f>
        <v>0</v>
      </c>
      <c r="AZ134" s="143">
        <f>'آبان 1400'!BA135</f>
        <v>0</v>
      </c>
      <c r="BA134" s="143">
        <f>'آبان 1400'!BB135</f>
        <v>0</v>
      </c>
      <c r="BB134" s="143">
        <f>'آبان 1400'!BC135</f>
        <v>0</v>
      </c>
      <c r="BC134" s="143">
        <f>'آبان 1400'!BD135</f>
        <v>0</v>
      </c>
      <c r="BD134" s="143">
        <f>'آبان 1400'!BE135</f>
        <v>0</v>
      </c>
      <c r="BE134" s="143">
        <f>'آبان 1400'!BF135</f>
        <v>0</v>
      </c>
      <c r="BF134" s="144">
        <f t="shared" si="59"/>
        <v>6950115.613618182</v>
      </c>
      <c r="BG134" s="141">
        <f t="shared" si="60"/>
        <v>77336097</v>
      </c>
      <c r="BH134" s="145">
        <f t="shared" si="61"/>
        <v>84286212.690909088</v>
      </c>
      <c r="BI134" s="410">
        <f t="shared" si="100"/>
        <v>6638737.5</v>
      </c>
      <c r="BJ134" s="146">
        <f t="shared" si="62"/>
        <v>3809297.5</v>
      </c>
      <c r="BK134" s="146">
        <f t="shared" si="63"/>
        <v>1142789.25</v>
      </c>
      <c r="BL134" s="147">
        <f t="shared" si="64"/>
        <v>1120000</v>
      </c>
      <c r="BM134" s="383">
        <v>0</v>
      </c>
      <c r="BN134" s="148">
        <f t="shared" si="65"/>
        <v>96997036.940909088</v>
      </c>
      <c r="BO134" s="149">
        <f t="shared" si="66"/>
        <v>76319727.690909088</v>
      </c>
      <c r="BP134" s="150">
        <f t="shared" si="67"/>
        <v>17553537.368909091</v>
      </c>
      <c r="BQ134" s="151">
        <f t="shared" si="68"/>
        <v>114550574.30981818</v>
      </c>
      <c r="BR134" s="152">
        <f t="shared" si="69"/>
        <v>100800</v>
      </c>
      <c r="BS134" s="148">
        <f t="shared" si="70"/>
        <v>114651374.30981818</v>
      </c>
      <c r="BT134" s="136">
        <v>0</v>
      </c>
      <c r="BU134" s="149">
        <f t="shared" si="71"/>
        <v>9699703.6940909084</v>
      </c>
      <c r="BV134" s="153">
        <f t="shared" si="72"/>
        <v>4849851.8470454542</v>
      </c>
      <c r="BW134" s="134">
        <f t="shared" si="73"/>
        <v>100101818.76868182</v>
      </c>
      <c r="BX134" s="148">
        <f t="shared" si="74"/>
        <v>11590824.25</v>
      </c>
      <c r="BY134" s="135">
        <f t="shared" si="75"/>
        <v>88510994.518681824</v>
      </c>
      <c r="CD134" s="400">
        <f>'آبان 1400'!AU135</f>
        <v>84286212.690909088</v>
      </c>
      <c r="CE134" s="401">
        <f>'آبان 1400'!AV135</f>
        <v>56077346.752545446</v>
      </c>
      <c r="CF134" s="401">
        <f>'آبان 1400'!AW135</f>
        <v>76319727.690909088</v>
      </c>
      <c r="CG134" s="401">
        <f>'آبان 1400'!AX135</f>
        <v>5342380.9383636368</v>
      </c>
      <c r="CH134" s="401">
        <f>'آبان 1400'!AY135</f>
        <v>1607734.6752545447</v>
      </c>
      <c r="CI134" s="401">
        <f>'آبان 1400'!AZ135</f>
        <v>0</v>
      </c>
      <c r="CJ134" s="401">
        <f>'آبان 1400'!BA135</f>
        <v>0</v>
      </c>
      <c r="CK134" s="401">
        <f>'آبان 1400'!BB135</f>
        <v>0</v>
      </c>
      <c r="CL134" s="401">
        <f>'آبان 1400'!BC135</f>
        <v>0</v>
      </c>
      <c r="CM134" s="401">
        <f>'آبان 1400'!BD135</f>
        <v>0</v>
      </c>
      <c r="CN134" s="401">
        <f>'آبان 1400'!BE135</f>
        <v>0</v>
      </c>
      <c r="CO134" s="401">
        <f>'آبان 1400'!BF135</f>
        <v>0</v>
      </c>
      <c r="CP134" s="401">
        <f>'آبان 1400'!BG135</f>
        <v>6950115.613618182</v>
      </c>
      <c r="CQ134" s="401">
        <f>'آبان 1400'!BH135</f>
        <v>77336097</v>
      </c>
      <c r="CR134" s="401">
        <f t="shared" si="76"/>
        <v>84286212.690909088</v>
      </c>
      <c r="CS134" s="411">
        <f t="shared" si="101"/>
        <v>6638737.5</v>
      </c>
      <c r="CT134" s="400">
        <f t="shared" si="77"/>
        <v>3809297.5</v>
      </c>
      <c r="CU134" s="401">
        <f t="shared" si="78"/>
        <v>1142789.25</v>
      </c>
      <c r="CV134" s="401">
        <f t="shared" si="79"/>
        <v>1120000</v>
      </c>
      <c r="CW134" s="56">
        <v>0</v>
      </c>
      <c r="CX134" s="401">
        <f t="shared" si="80"/>
        <v>96997036.940909088</v>
      </c>
      <c r="CY134" s="401">
        <f t="shared" si="81"/>
        <v>76319727.690909088</v>
      </c>
      <c r="CZ134" s="401">
        <f t="shared" si="82"/>
        <v>17553537.368909091</v>
      </c>
      <c r="DA134" s="401">
        <f t="shared" si="83"/>
        <v>114550574.30981818</v>
      </c>
      <c r="DB134" s="401">
        <f t="shared" si="84"/>
        <v>100800</v>
      </c>
      <c r="DC134" s="401">
        <f t="shared" si="85"/>
        <v>114651374.30981818</v>
      </c>
      <c r="DD134" s="406">
        <v>0</v>
      </c>
      <c r="DE134" s="401">
        <f t="shared" si="86"/>
        <v>9699703.6940909084</v>
      </c>
      <c r="DF134" s="401">
        <f t="shared" si="87"/>
        <v>4849851.8470454542</v>
      </c>
      <c r="DG134" s="401">
        <f t="shared" si="88"/>
        <v>100101818.76868182</v>
      </c>
      <c r="DH134" s="401">
        <f t="shared" si="89"/>
        <v>11590824.25</v>
      </c>
      <c r="DI134" s="401">
        <f t="shared" si="90"/>
        <v>88510994.518681824</v>
      </c>
      <c r="DJ134" s="401">
        <f t="shared" si="91"/>
        <v>0</v>
      </c>
      <c r="DL134" s="409">
        <f t="shared" si="92"/>
        <v>6638737.5</v>
      </c>
      <c r="DM134" s="409">
        <f t="shared" si="93"/>
        <v>0</v>
      </c>
    </row>
    <row r="135" spans="1:117" s="56" customFormat="1" ht="21" x14ac:dyDescent="0.2">
      <c r="A135" s="192">
        <f t="shared" ref="A135:A198" si="102">885165*3</f>
        <v>2655495</v>
      </c>
      <c r="B135" s="137">
        <f>'آبان 1400'!B136</f>
        <v>130</v>
      </c>
      <c r="C135" s="137">
        <f>'آبان 1400'!C136</f>
        <v>139</v>
      </c>
      <c r="D135" s="137">
        <f>'آبان 1400'!D136</f>
        <v>13539</v>
      </c>
      <c r="E135" s="137" t="str">
        <f>'آبان 1400'!E136</f>
        <v>علی</v>
      </c>
      <c r="F135" s="137" t="str">
        <f>'آبان 1400'!F136</f>
        <v>کتانی</v>
      </c>
      <c r="G135" s="137" t="str">
        <f>'آبان 1400'!G136</f>
        <v xml:space="preserve">اداری </v>
      </c>
      <c r="H135" s="137" t="str">
        <f>'آبان 1400'!H136</f>
        <v>خوزستان</v>
      </c>
      <c r="I135" s="137" t="str">
        <f>'آبان 1400'!I136</f>
        <v>160-12-4140768-1</v>
      </c>
      <c r="J135" s="137">
        <f>'آبان 1400'!J136</f>
        <v>1757165177</v>
      </c>
      <c r="K135" s="137" t="str">
        <f>'آبان 1400'!K136</f>
        <v>0055981389</v>
      </c>
      <c r="L135" s="137" t="str">
        <f>'آبان 1400'!L136</f>
        <v>خوزستان</v>
      </c>
      <c r="M135" s="137" t="str">
        <f>'آبان 1400'!M136</f>
        <v>اداری-کارشناسی ارشد</v>
      </c>
      <c r="N135" s="121">
        <f>'آبان 1400'!N136</f>
        <v>0</v>
      </c>
      <c r="O135" s="120">
        <f>'آبان 1400'!O136</f>
        <v>0</v>
      </c>
      <c r="P135" s="122">
        <f>'آبان 1400'!P136</f>
        <v>0</v>
      </c>
      <c r="Q135" s="362">
        <f>'آبان 1400'!Q136</f>
        <v>30</v>
      </c>
      <c r="R135" s="362">
        <f>'آبان 1400'!R136</f>
        <v>15</v>
      </c>
      <c r="S135" s="362">
        <f>'آبان 1400'!S136</f>
        <v>0</v>
      </c>
      <c r="T135" s="362">
        <f>'آبان 1400'!T136</f>
        <v>0</v>
      </c>
      <c r="U135" s="138">
        <f>'آبان 1400'!U136</f>
        <v>0</v>
      </c>
      <c r="V135" s="121">
        <f>'آبان 1400'!W136</f>
        <v>0</v>
      </c>
      <c r="W135" s="122">
        <f>'آبان 1400'!X136</f>
        <v>0</v>
      </c>
      <c r="X135" s="370">
        <f>'آبان 1400'!Y136</f>
        <v>0</v>
      </c>
      <c r="Y135" s="370">
        <f>'آبان 1400'!Z136</f>
        <v>0</v>
      </c>
      <c r="Z135" s="139">
        <f>'آبان 1400'!AA136</f>
        <v>1642901</v>
      </c>
      <c r="AA135" s="139">
        <f>'آبان 1400'!AB136</f>
        <v>0</v>
      </c>
      <c r="AB135" s="139">
        <f>'آبان 1400'!AC136</f>
        <v>1642901</v>
      </c>
      <c r="AC135" s="139">
        <f>'آبان 1400'!AD136</f>
        <v>4500000</v>
      </c>
      <c r="AD135" s="139">
        <f>'آبان 1400'!AE136</f>
        <v>6000000</v>
      </c>
      <c r="AE135" s="140">
        <f>'آبان 1400'!AF136</f>
        <v>313644.73636363639</v>
      </c>
      <c r="AF135" s="123">
        <f>'آبان 1400'!AG136</f>
        <v>49287030</v>
      </c>
      <c r="AG135" s="124">
        <f>'آبان 1400'!AH136</f>
        <v>0</v>
      </c>
      <c r="AH135" s="124">
        <f>'آبان 1400'!AI136</f>
        <v>4704671.0454545459</v>
      </c>
      <c r="AI135" s="124">
        <f>'آبان 1400'!AJ136</f>
        <v>0</v>
      </c>
      <c r="AJ135" s="124">
        <f>'آبان 1400'!AK136</f>
        <v>4500000</v>
      </c>
      <c r="AK135" s="124">
        <f>'آبان 1400'!AL136</f>
        <v>6000000</v>
      </c>
      <c r="AL135" s="124">
        <f>'آبان 1400'!AM136</f>
        <v>0</v>
      </c>
      <c r="AM135" s="124">
        <f>'آبان 1400'!AN136</f>
        <v>0</v>
      </c>
      <c r="AN135" s="124">
        <f>'آبان 1400'!AO136</f>
        <v>0</v>
      </c>
      <c r="AO135" s="124">
        <f>'آبان 1400'!AP136</f>
        <v>1600000</v>
      </c>
      <c r="AP135" s="124">
        <f>'آبان 1400'!AQ136</f>
        <v>0</v>
      </c>
      <c r="AQ135" s="124">
        <f>'آبان 1400'!AR136</f>
        <v>0</v>
      </c>
      <c r="AR135" s="124">
        <f>'آبان 1400'!AS136</f>
        <v>0</v>
      </c>
      <c r="AS135" s="379">
        <f>'آبان 1400'!AT136</f>
        <v>0</v>
      </c>
      <c r="AT135" s="372">
        <f t="shared" ref="AT135:AT198" si="103">SUM(AF135:AS135)</f>
        <v>66091701.045454547</v>
      </c>
      <c r="AU135" s="174">
        <f>'آبان 1400'!AV136</f>
        <v>49365281.972272724</v>
      </c>
      <c r="AV135" s="142">
        <f>'آبان 1400'!AW136</f>
        <v>66091701.045454547</v>
      </c>
      <c r="AW135" s="143">
        <f t="shared" ref="AW135:AW198" si="104">AV135*7%</f>
        <v>4626419.0731818192</v>
      </c>
      <c r="AX135" s="76">
        <f t="shared" ref="AX135:AX198" si="105">IF(AU135&lt;=40000000,0,IF(AND(AU135&gt;40000000,AU135&lt;=80000000),(AU135-40000000)*10%,IF(AND(AU135&gt;80000000,AU135&lt;=120000000),4000000+(AU135-80000000)*15%,IF(AND(AU135&gt;120000000,AU135&lt;=180000000),10000000+(AU135-120000000)*20%,IF(AND(AU135&gt;180000000,AU135&lt;=240000000),22000000+(AU135-180000000)*25%,IF(AND(AU135&gt;240000000,AU135&lt;=320000000),37000000+(AU135-240000000)*30%,61000000+(AU135-320000000)*35%))))))</f>
        <v>936528.19722727244</v>
      </c>
      <c r="AY135" s="143">
        <f>'آبان 1400'!AZ136</f>
        <v>0</v>
      </c>
      <c r="AZ135" s="143">
        <f>'آبان 1400'!BA136</f>
        <v>0</v>
      </c>
      <c r="BA135" s="143">
        <f>'آبان 1400'!BB136</f>
        <v>0</v>
      </c>
      <c r="BB135" s="143">
        <f>'آبان 1400'!BC136</f>
        <v>0</v>
      </c>
      <c r="BC135" s="143">
        <f>'آبان 1400'!BD136</f>
        <v>0</v>
      </c>
      <c r="BD135" s="143">
        <f>'آبان 1400'!BE136</f>
        <v>0</v>
      </c>
      <c r="BE135" s="143">
        <f>'آبان 1400'!BF136</f>
        <v>0</v>
      </c>
      <c r="BF135" s="144">
        <f t="shared" ref="BF135:BF198" si="106">SUM(AW135:BE135)</f>
        <v>5562947.2704090914</v>
      </c>
      <c r="BG135" s="141">
        <f t="shared" ref="BG135:BG198" si="107">INT(AT135-BF135)</f>
        <v>60528753</v>
      </c>
      <c r="BH135" s="145">
        <f t="shared" ref="BH135:BH198" si="108">SUM(AF135:AS135)</f>
        <v>66091701.045454547</v>
      </c>
      <c r="BI135" s="410">
        <f t="shared" si="100"/>
        <v>6638737.5</v>
      </c>
      <c r="BJ135" s="146">
        <f t="shared" ref="BJ135:BJ198" si="109">(((AB135*30))/12)/30*Q135</f>
        <v>4107252.4999999995</v>
      </c>
      <c r="BK135" s="146">
        <f t="shared" ref="BK135:BK198" si="110">((AB135*9)/12)/30*Q135</f>
        <v>1232175.75</v>
      </c>
      <c r="BL135" s="147">
        <f t="shared" ref="BL135:BL198" si="111">1120000/30*Q135</f>
        <v>1120000</v>
      </c>
      <c r="BM135" s="383">
        <v>0</v>
      </c>
      <c r="BN135" s="148">
        <f t="shared" ref="BN135:BN198" si="112">SUM(BH135:BM135)</f>
        <v>79189866.795454547</v>
      </c>
      <c r="BO135" s="149">
        <f t="shared" ref="BO135:BO198" si="113">AV135</f>
        <v>66091701.045454547</v>
      </c>
      <c r="BP135" s="150">
        <f t="shared" ref="BP135:BP198" si="114">BO135*23%</f>
        <v>15201091.240454547</v>
      </c>
      <c r="BQ135" s="151">
        <f t="shared" ref="BQ135:BQ198" si="115">BN135+BP135</f>
        <v>94390958.035909086</v>
      </c>
      <c r="BR135" s="152">
        <f t="shared" ref="BR135:BR198" si="116">BL135*9%</f>
        <v>100800</v>
      </c>
      <c r="BS135" s="148">
        <f t="shared" ref="BS135:BS198" si="117">BQ135+BR135</f>
        <v>94491758.035909086</v>
      </c>
      <c r="BT135" s="136">
        <v>0</v>
      </c>
      <c r="BU135" s="149">
        <f t="shared" ref="BU135:BU198" si="118">BN135*10%</f>
        <v>7918986.6795454547</v>
      </c>
      <c r="BV135" s="153">
        <f t="shared" ref="BV135:BV198" si="119">BN135*5%</f>
        <v>3959493.3397727273</v>
      </c>
      <c r="BW135" s="134">
        <f t="shared" ref="BW135:BW198" si="120">BS135-(BU135+BV135)</f>
        <v>82613278.016590908</v>
      </c>
      <c r="BX135" s="148">
        <f t="shared" ref="BX135:BX198" si="121">BI135+BJ135+BK135</f>
        <v>11978165.75</v>
      </c>
      <c r="BY135" s="135">
        <f t="shared" ref="BY135:BY198" si="122">BW135-BX135</f>
        <v>70635112.266590908</v>
      </c>
      <c r="CD135" s="400">
        <f>'آبان 1400'!AU136</f>
        <v>66091701.045454547</v>
      </c>
      <c r="CE135" s="401">
        <f>'آبان 1400'!AV136</f>
        <v>49365281.972272724</v>
      </c>
      <c r="CF135" s="401">
        <f>'آبان 1400'!AW136</f>
        <v>66091701.045454547</v>
      </c>
      <c r="CG135" s="401">
        <f>'آبان 1400'!AX136</f>
        <v>4626419.0731818192</v>
      </c>
      <c r="CH135" s="401">
        <f>'آبان 1400'!AY136</f>
        <v>936528.19722727244</v>
      </c>
      <c r="CI135" s="401">
        <f>'آبان 1400'!AZ136</f>
        <v>0</v>
      </c>
      <c r="CJ135" s="401">
        <f>'آبان 1400'!BA136</f>
        <v>0</v>
      </c>
      <c r="CK135" s="401">
        <f>'آبان 1400'!BB136</f>
        <v>0</v>
      </c>
      <c r="CL135" s="401">
        <f>'آبان 1400'!BC136</f>
        <v>0</v>
      </c>
      <c r="CM135" s="401">
        <f>'آبان 1400'!BD136</f>
        <v>0</v>
      </c>
      <c r="CN135" s="401">
        <f>'آبان 1400'!BE136</f>
        <v>0</v>
      </c>
      <c r="CO135" s="401">
        <f>'آبان 1400'!BF136</f>
        <v>0</v>
      </c>
      <c r="CP135" s="401">
        <f>'آبان 1400'!BG136</f>
        <v>5562947.2704090914</v>
      </c>
      <c r="CQ135" s="401">
        <f>'آبان 1400'!BH136</f>
        <v>60528753</v>
      </c>
      <c r="CR135" s="401">
        <f t="shared" ref="CR135:CR198" si="123">CD135</f>
        <v>66091701.045454547</v>
      </c>
      <c r="CS135" s="411">
        <f t="shared" si="101"/>
        <v>6638737.5</v>
      </c>
      <c r="CT135" s="400">
        <f t="shared" ref="CT135:CT198" si="124">(AB135*30/12)/30*Q135</f>
        <v>4107252.4999999995</v>
      </c>
      <c r="CU135" s="401">
        <f t="shared" ref="CU135:CU198" si="125">((AB135*9)/12)/30*Q135</f>
        <v>1232175.75</v>
      </c>
      <c r="CV135" s="401">
        <f t="shared" ref="CV135:CV198" si="126">1120000/30*Q135</f>
        <v>1120000</v>
      </c>
      <c r="CW135" s="56">
        <v>0</v>
      </c>
      <c r="CX135" s="401">
        <f t="shared" ref="CX135:CX198" si="127">SUM(CR135:CW135)</f>
        <v>79189866.795454547</v>
      </c>
      <c r="CY135" s="401">
        <f t="shared" ref="CY135:CY198" si="128">BO135</f>
        <v>66091701.045454547</v>
      </c>
      <c r="CZ135" s="401">
        <f t="shared" ref="CZ135:CZ198" si="129">CY135*23%</f>
        <v>15201091.240454547</v>
      </c>
      <c r="DA135" s="401">
        <f t="shared" ref="DA135:DA198" si="130">CX135+CZ135</f>
        <v>94390958.035909086</v>
      </c>
      <c r="DB135" s="401">
        <f t="shared" ref="DB135:DB198" si="131">CV135*9%</f>
        <v>100800</v>
      </c>
      <c r="DC135" s="401">
        <f t="shared" ref="DC135:DC198" si="132">DA135+DB135</f>
        <v>94491758.035909086</v>
      </c>
      <c r="DD135" s="406">
        <v>0</v>
      </c>
      <c r="DE135" s="401">
        <f t="shared" ref="DE135:DE198" si="133">CX135*10%</f>
        <v>7918986.6795454547</v>
      </c>
      <c r="DF135" s="401">
        <f t="shared" ref="DF135:DF198" si="134">CX135*5%</f>
        <v>3959493.3397727273</v>
      </c>
      <c r="DG135" s="401">
        <f t="shared" ref="DG135:DG198" si="135">DC135-(DE135+DF135)</f>
        <v>82613278.016590908</v>
      </c>
      <c r="DH135" s="401">
        <f t="shared" ref="DH135:DH198" si="136">CS135+CT135+CU135</f>
        <v>11978165.75</v>
      </c>
      <c r="DI135" s="401">
        <f t="shared" ref="DI135:DI198" si="137">DG135-DH135</f>
        <v>70635112.266590908</v>
      </c>
      <c r="DJ135" s="401">
        <f t="shared" ref="DJ135:DJ198" si="138">DI135-BY135</f>
        <v>0</v>
      </c>
      <c r="DL135" s="409">
        <f t="shared" ref="DL135:DL198" si="139">(885165*30/12)*3</f>
        <v>6638737.5</v>
      </c>
      <c r="DM135" s="409">
        <f t="shared" ref="DM135:DM198" si="140">BI135-DL135</f>
        <v>0</v>
      </c>
    </row>
    <row r="136" spans="1:117" s="56" customFormat="1" ht="21" x14ac:dyDescent="0.2">
      <c r="A136" s="192">
        <f t="shared" si="102"/>
        <v>2655495</v>
      </c>
      <c r="B136" s="137">
        <f>'آبان 1400'!B137</f>
        <v>131</v>
      </c>
      <c r="C136" s="137">
        <f>'آبان 1400'!C137</f>
        <v>140</v>
      </c>
      <c r="D136" s="137">
        <f>'آبان 1400'!D137</f>
        <v>13525</v>
      </c>
      <c r="E136" s="137" t="str">
        <f>'آبان 1400'!E137</f>
        <v>مصطفی</v>
      </c>
      <c r="F136" s="137" t="str">
        <f>'آبان 1400'!F137</f>
        <v>جوزانی</v>
      </c>
      <c r="G136" s="137" t="str">
        <f>'آبان 1400'!G137</f>
        <v xml:space="preserve">اداری </v>
      </c>
      <c r="H136" s="137" t="str">
        <f>'آبان 1400'!H137</f>
        <v>خوزستان</v>
      </c>
      <c r="I136" s="137" t="str">
        <f>'آبان 1400'!I137</f>
        <v>345-700-4140856-1</v>
      </c>
      <c r="J136" s="137">
        <f>'آبان 1400'!J137</f>
        <v>4269874503</v>
      </c>
      <c r="K136" s="137" t="str">
        <f>'آبان 1400'!K137</f>
        <v>0029370154</v>
      </c>
      <c r="L136" s="137" t="str">
        <f>'آبان 1400'!L137</f>
        <v>خوزستان</v>
      </c>
      <c r="M136" s="137" t="str">
        <f>'آبان 1400'!M137</f>
        <v>اداری-کارشناسی ارشد</v>
      </c>
      <c r="N136" s="121">
        <f>'آبان 1400'!N137</f>
        <v>0</v>
      </c>
      <c r="O136" s="120">
        <f>'آبان 1400'!O137</f>
        <v>0</v>
      </c>
      <c r="P136" s="122">
        <f>'آبان 1400'!P137</f>
        <v>0</v>
      </c>
      <c r="Q136" s="362">
        <f>'آبان 1400'!Q137</f>
        <v>30</v>
      </c>
      <c r="R136" s="362">
        <f>'آبان 1400'!R137</f>
        <v>54</v>
      </c>
      <c r="S136" s="362">
        <f>'آبان 1400'!S137</f>
        <v>0</v>
      </c>
      <c r="T136" s="362">
        <f>'آبان 1400'!T137</f>
        <v>0</v>
      </c>
      <c r="U136" s="138">
        <f>'آبان 1400'!U137</f>
        <v>4</v>
      </c>
      <c r="V136" s="121">
        <f>'آبان 1400'!W137</f>
        <v>0</v>
      </c>
      <c r="W136" s="122">
        <f>'آبان 1400'!X137</f>
        <v>0</v>
      </c>
      <c r="X136" s="370">
        <f>'آبان 1400'!Y137</f>
        <v>1</v>
      </c>
      <c r="Y136" s="370">
        <f>'آبان 1400'!Z137</f>
        <v>1</v>
      </c>
      <c r="Z136" s="139">
        <f>'آبان 1400'!AA137</f>
        <v>1642901</v>
      </c>
      <c r="AA136" s="139">
        <f>'آبان 1400'!AB137</f>
        <v>0</v>
      </c>
      <c r="AB136" s="139">
        <f>'آبان 1400'!AC137</f>
        <v>1642901</v>
      </c>
      <c r="AC136" s="139">
        <f>'آبان 1400'!AD137</f>
        <v>4500000</v>
      </c>
      <c r="AD136" s="139">
        <f>'آبان 1400'!AE137</f>
        <v>6000000</v>
      </c>
      <c r="AE136" s="140">
        <f>'آبان 1400'!AF137</f>
        <v>313644.73636363639</v>
      </c>
      <c r="AF136" s="123">
        <f>'آبان 1400'!AG137</f>
        <v>49287030</v>
      </c>
      <c r="AG136" s="124">
        <f>'آبان 1400'!AH137</f>
        <v>0</v>
      </c>
      <c r="AH136" s="124">
        <f>'آبان 1400'!AI137</f>
        <v>16936815.763636366</v>
      </c>
      <c r="AI136" s="124">
        <f>'آبان 1400'!AJ137</f>
        <v>2655495</v>
      </c>
      <c r="AJ136" s="124">
        <f>'آبان 1400'!AK137</f>
        <v>4500000</v>
      </c>
      <c r="AK136" s="124">
        <f>'آبان 1400'!AL137</f>
        <v>6000000</v>
      </c>
      <c r="AL136" s="124">
        <f>'آبان 1400'!AM137</f>
        <v>0</v>
      </c>
      <c r="AM136" s="124">
        <f>'آبان 1400'!AN137</f>
        <v>0</v>
      </c>
      <c r="AN136" s="124">
        <f>'آبان 1400'!AO137</f>
        <v>6571604</v>
      </c>
      <c r="AO136" s="124">
        <f>'آبان 1400'!AP137</f>
        <v>4400000</v>
      </c>
      <c r="AP136" s="124">
        <f>'آبان 1400'!AQ137</f>
        <v>0</v>
      </c>
      <c r="AQ136" s="124">
        <f>'آبان 1400'!AR137</f>
        <v>0</v>
      </c>
      <c r="AR136" s="124">
        <f>'آبان 1400'!AS137</f>
        <v>0</v>
      </c>
      <c r="AS136" s="379">
        <f>'آبان 1400'!AT137</f>
        <v>0</v>
      </c>
      <c r="AT136" s="372">
        <f t="shared" si="103"/>
        <v>90350944.763636366</v>
      </c>
      <c r="AU136" s="174">
        <f>'آبان 1400'!AV137</f>
        <v>60545176.560181819</v>
      </c>
      <c r="AV136" s="142">
        <f>'آبان 1400'!AW137</f>
        <v>81123845.763636366</v>
      </c>
      <c r="AW136" s="143">
        <f t="shared" si="104"/>
        <v>5678669.2034545457</v>
      </c>
      <c r="AX136" s="76">
        <f t="shared" si="105"/>
        <v>2054517.6560181819</v>
      </c>
      <c r="AY136" s="143">
        <f>'آبان 1400'!AZ137</f>
        <v>0</v>
      </c>
      <c r="AZ136" s="143">
        <f>'آبان 1400'!BA137</f>
        <v>0</v>
      </c>
      <c r="BA136" s="143">
        <f>'آبان 1400'!BB137</f>
        <v>0</v>
      </c>
      <c r="BB136" s="143">
        <f>'آبان 1400'!BC137</f>
        <v>0</v>
      </c>
      <c r="BC136" s="143">
        <f>'آبان 1400'!BD137</f>
        <v>0</v>
      </c>
      <c r="BD136" s="143">
        <f>'آبان 1400'!BE137</f>
        <v>0</v>
      </c>
      <c r="BE136" s="143">
        <f>'آبان 1400'!BF137</f>
        <v>0</v>
      </c>
      <c r="BF136" s="144">
        <f t="shared" si="106"/>
        <v>7733186.8594727274</v>
      </c>
      <c r="BG136" s="141">
        <f t="shared" si="107"/>
        <v>82617757</v>
      </c>
      <c r="BH136" s="145">
        <f t="shared" si="108"/>
        <v>90350944.763636366</v>
      </c>
      <c r="BI136" s="410">
        <f t="shared" si="100"/>
        <v>6638737.5</v>
      </c>
      <c r="BJ136" s="146">
        <f t="shared" si="109"/>
        <v>4107252.4999999995</v>
      </c>
      <c r="BK136" s="146">
        <f t="shared" si="110"/>
        <v>1232175.75</v>
      </c>
      <c r="BL136" s="147">
        <f t="shared" si="111"/>
        <v>1120000</v>
      </c>
      <c r="BM136" s="383">
        <v>0</v>
      </c>
      <c r="BN136" s="148">
        <f t="shared" si="112"/>
        <v>103449110.51363637</v>
      </c>
      <c r="BO136" s="149">
        <f t="shared" si="113"/>
        <v>81123845.763636366</v>
      </c>
      <c r="BP136" s="150">
        <f t="shared" si="114"/>
        <v>18658484.525636364</v>
      </c>
      <c r="BQ136" s="151">
        <f t="shared" si="115"/>
        <v>122107595.03927273</v>
      </c>
      <c r="BR136" s="152">
        <f t="shared" si="116"/>
        <v>100800</v>
      </c>
      <c r="BS136" s="148">
        <f t="shared" si="117"/>
        <v>122208395.03927273</v>
      </c>
      <c r="BT136" s="136">
        <v>0</v>
      </c>
      <c r="BU136" s="149">
        <f t="shared" si="118"/>
        <v>10344911.051363638</v>
      </c>
      <c r="BV136" s="153">
        <f t="shared" si="119"/>
        <v>5172455.5256818188</v>
      </c>
      <c r="BW136" s="134">
        <f t="shared" si="120"/>
        <v>106691028.46222727</v>
      </c>
      <c r="BX136" s="148">
        <f t="shared" si="121"/>
        <v>11978165.75</v>
      </c>
      <c r="BY136" s="135">
        <f t="shared" si="122"/>
        <v>94712862.71222727</v>
      </c>
      <c r="CD136" s="400">
        <f>'آبان 1400'!AU137</f>
        <v>90350944.763636366</v>
      </c>
      <c r="CE136" s="401">
        <f>'آبان 1400'!AV137</f>
        <v>60545176.560181819</v>
      </c>
      <c r="CF136" s="401">
        <f>'آبان 1400'!AW137</f>
        <v>81123845.763636366</v>
      </c>
      <c r="CG136" s="401">
        <f>'آبان 1400'!AX137</f>
        <v>5678669.2034545457</v>
      </c>
      <c r="CH136" s="401">
        <f>'آبان 1400'!AY137</f>
        <v>2054517.6560181819</v>
      </c>
      <c r="CI136" s="401">
        <f>'آبان 1400'!AZ137</f>
        <v>0</v>
      </c>
      <c r="CJ136" s="401">
        <f>'آبان 1400'!BA137</f>
        <v>0</v>
      </c>
      <c r="CK136" s="401">
        <f>'آبان 1400'!BB137</f>
        <v>0</v>
      </c>
      <c r="CL136" s="401">
        <f>'آبان 1400'!BC137</f>
        <v>0</v>
      </c>
      <c r="CM136" s="401">
        <f>'آبان 1400'!BD137</f>
        <v>0</v>
      </c>
      <c r="CN136" s="401">
        <f>'آبان 1400'!BE137</f>
        <v>0</v>
      </c>
      <c r="CO136" s="401">
        <f>'آبان 1400'!BF137</f>
        <v>0</v>
      </c>
      <c r="CP136" s="401">
        <f>'آبان 1400'!BG137</f>
        <v>7733186.8594727274</v>
      </c>
      <c r="CQ136" s="401">
        <f>'آبان 1400'!BH137</f>
        <v>82617757</v>
      </c>
      <c r="CR136" s="401">
        <f t="shared" si="123"/>
        <v>90350944.763636366</v>
      </c>
      <c r="CS136" s="411">
        <f t="shared" si="101"/>
        <v>6638737.5</v>
      </c>
      <c r="CT136" s="400">
        <f t="shared" si="124"/>
        <v>4107252.4999999995</v>
      </c>
      <c r="CU136" s="401">
        <f t="shared" si="125"/>
        <v>1232175.75</v>
      </c>
      <c r="CV136" s="401">
        <f t="shared" si="126"/>
        <v>1120000</v>
      </c>
      <c r="CW136" s="56">
        <v>0</v>
      </c>
      <c r="CX136" s="401">
        <f t="shared" si="127"/>
        <v>103449110.51363637</v>
      </c>
      <c r="CY136" s="401">
        <f t="shared" si="128"/>
        <v>81123845.763636366</v>
      </c>
      <c r="CZ136" s="401">
        <f t="shared" si="129"/>
        <v>18658484.525636364</v>
      </c>
      <c r="DA136" s="401">
        <f t="shared" si="130"/>
        <v>122107595.03927273</v>
      </c>
      <c r="DB136" s="401">
        <f t="shared" si="131"/>
        <v>100800</v>
      </c>
      <c r="DC136" s="401">
        <f t="shared" si="132"/>
        <v>122208395.03927273</v>
      </c>
      <c r="DD136" s="406">
        <v>0</v>
      </c>
      <c r="DE136" s="401">
        <f t="shared" si="133"/>
        <v>10344911.051363638</v>
      </c>
      <c r="DF136" s="401">
        <f t="shared" si="134"/>
        <v>5172455.5256818188</v>
      </c>
      <c r="DG136" s="401">
        <f t="shared" si="135"/>
        <v>106691028.46222727</v>
      </c>
      <c r="DH136" s="401">
        <f t="shared" si="136"/>
        <v>11978165.75</v>
      </c>
      <c r="DI136" s="401">
        <f t="shared" si="137"/>
        <v>94712862.71222727</v>
      </c>
      <c r="DJ136" s="401">
        <f t="shared" si="138"/>
        <v>0</v>
      </c>
      <c r="DL136" s="409">
        <f t="shared" si="139"/>
        <v>6638737.5</v>
      </c>
      <c r="DM136" s="409">
        <f t="shared" si="140"/>
        <v>0</v>
      </c>
    </row>
    <row r="137" spans="1:117" s="56" customFormat="1" ht="21" x14ac:dyDescent="0.2">
      <c r="A137" s="192">
        <f t="shared" si="102"/>
        <v>2655495</v>
      </c>
      <c r="B137" s="137">
        <f>'آبان 1400'!B138</f>
        <v>132</v>
      </c>
      <c r="C137" s="137">
        <f>'آبان 1400'!C138</f>
        <v>141</v>
      </c>
      <c r="D137" s="137">
        <f>'آبان 1400'!D138</f>
        <v>13544</v>
      </c>
      <c r="E137" s="137" t="str">
        <f>'آبان 1400'!E138</f>
        <v>سید عبدالهادی</v>
      </c>
      <c r="F137" s="137" t="str">
        <f>'آبان 1400'!F138</f>
        <v>موسوی انور</v>
      </c>
      <c r="G137" s="137" t="str">
        <f>'آبان 1400'!G138</f>
        <v xml:space="preserve">اداری </v>
      </c>
      <c r="H137" s="137" t="str">
        <f>'آبان 1400'!H138</f>
        <v>خوزستان</v>
      </c>
      <c r="I137" s="137" t="str">
        <f>'آبان 1400'!I138</f>
        <v>376-700-4179811-1</v>
      </c>
      <c r="J137" s="137">
        <f>'آبان 1400'!J138</f>
        <v>1740627679</v>
      </c>
      <c r="K137" s="137" t="str">
        <f>'آبان 1400'!K138</f>
        <v>0012869303</v>
      </c>
      <c r="L137" s="137" t="str">
        <f>'آبان 1400'!L138</f>
        <v>خوزستان</v>
      </c>
      <c r="M137" s="137" t="str">
        <f>'آبان 1400'!M138</f>
        <v>اداری-کارشناسی</v>
      </c>
      <c r="N137" s="121">
        <f>'آبان 1400'!N138</f>
        <v>0</v>
      </c>
      <c r="O137" s="120">
        <f>'آبان 1400'!O138</f>
        <v>0</v>
      </c>
      <c r="P137" s="122">
        <f>'آبان 1400'!P138</f>
        <v>0</v>
      </c>
      <c r="Q137" s="362">
        <f>'آبان 1400'!Q138</f>
        <v>30</v>
      </c>
      <c r="R137" s="362">
        <f>'آبان 1400'!R138</f>
        <v>120</v>
      </c>
      <c r="S137" s="362">
        <f>'آبان 1400'!S138</f>
        <v>0</v>
      </c>
      <c r="T137" s="362">
        <f>'آبان 1400'!T138</f>
        <v>0</v>
      </c>
      <c r="U137" s="138">
        <f>'آبان 1400'!U138</f>
        <v>0</v>
      </c>
      <c r="V137" s="121">
        <f>'آبان 1400'!W138</f>
        <v>0</v>
      </c>
      <c r="W137" s="122">
        <f>'آبان 1400'!X138</f>
        <v>0</v>
      </c>
      <c r="X137" s="370">
        <f>'آبان 1400'!Y138</f>
        <v>0</v>
      </c>
      <c r="Y137" s="370">
        <f>'آبان 1400'!Z138</f>
        <v>0</v>
      </c>
      <c r="Z137" s="139">
        <f>'آبان 1400'!AA138</f>
        <v>1477052</v>
      </c>
      <c r="AA137" s="139">
        <f>'آبان 1400'!AB138</f>
        <v>0</v>
      </c>
      <c r="AB137" s="139">
        <f>'آبان 1400'!AC138</f>
        <v>1477052</v>
      </c>
      <c r="AC137" s="139">
        <f>'آبان 1400'!AD138</f>
        <v>4500000</v>
      </c>
      <c r="AD137" s="139">
        <f>'آبان 1400'!AE138</f>
        <v>6000000</v>
      </c>
      <c r="AE137" s="140">
        <f>'آبان 1400'!AF138</f>
        <v>281982.65454545454</v>
      </c>
      <c r="AF137" s="123">
        <f>'آبان 1400'!AG138</f>
        <v>44311560</v>
      </c>
      <c r="AG137" s="124">
        <f>'آبان 1400'!AH138</f>
        <v>0</v>
      </c>
      <c r="AH137" s="124">
        <f>'آبان 1400'!AI138</f>
        <v>33837918.545454547</v>
      </c>
      <c r="AI137" s="124">
        <f>'آبان 1400'!AJ138</f>
        <v>0</v>
      </c>
      <c r="AJ137" s="124">
        <f>'آبان 1400'!AK138</f>
        <v>4500000</v>
      </c>
      <c r="AK137" s="124">
        <f>'آبان 1400'!AL138</f>
        <v>6000000</v>
      </c>
      <c r="AL137" s="124">
        <f>'آبان 1400'!AM138</f>
        <v>0</v>
      </c>
      <c r="AM137" s="124">
        <f>'آبان 1400'!AN138</f>
        <v>0</v>
      </c>
      <c r="AN137" s="124">
        <f>'آبان 1400'!AO138</f>
        <v>0</v>
      </c>
      <c r="AO137" s="124">
        <f>'آبان 1400'!AP138</f>
        <v>5400000</v>
      </c>
      <c r="AP137" s="124">
        <f>'آبان 1400'!AQ138</f>
        <v>0</v>
      </c>
      <c r="AQ137" s="124">
        <f>'آبان 1400'!AR138</f>
        <v>0</v>
      </c>
      <c r="AR137" s="124">
        <f>'آبان 1400'!AS138</f>
        <v>0</v>
      </c>
      <c r="AS137" s="379">
        <f>'آبان 1400'!AT138</f>
        <v>0</v>
      </c>
      <c r="AT137" s="372">
        <f t="shared" si="103"/>
        <v>94049478.545454547</v>
      </c>
      <c r="AU137" s="174">
        <f>'آبان 1400'!AV138</f>
        <v>71566015.047272727</v>
      </c>
      <c r="AV137" s="142">
        <f>'آبان 1400'!AW138</f>
        <v>94049478.545454547</v>
      </c>
      <c r="AW137" s="143">
        <f t="shared" si="104"/>
        <v>6583463.498181819</v>
      </c>
      <c r="AX137" s="76">
        <f t="shared" si="105"/>
        <v>3156601.5047272728</v>
      </c>
      <c r="AY137" s="143">
        <f>'آبان 1400'!AZ138</f>
        <v>0</v>
      </c>
      <c r="AZ137" s="143">
        <f>'آبان 1400'!BA138</f>
        <v>0</v>
      </c>
      <c r="BA137" s="143">
        <f>'آبان 1400'!BB138</f>
        <v>0</v>
      </c>
      <c r="BB137" s="143">
        <f>'آبان 1400'!BC138</f>
        <v>0</v>
      </c>
      <c r="BC137" s="143">
        <f>'آبان 1400'!BD138</f>
        <v>0</v>
      </c>
      <c r="BD137" s="143">
        <f>'آبان 1400'!BE138</f>
        <v>0</v>
      </c>
      <c r="BE137" s="143">
        <f>'آبان 1400'!BF138</f>
        <v>0</v>
      </c>
      <c r="BF137" s="144">
        <f t="shared" si="106"/>
        <v>9740065.0029090922</v>
      </c>
      <c r="BG137" s="141">
        <f t="shared" si="107"/>
        <v>84309413</v>
      </c>
      <c r="BH137" s="145">
        <f t="shared" si="108"/>
        <v>94049478.545454547</v>
      </c>
      <c r="BI137" s="410">
        <f t="shared" si="100"/>
        <v>6638737.5</v>
      </c>
      <c r="BJ137" s="146">
        <f t="shared" si="109"/>
        <v>3692630</v>
      </c>
      <c r="BK137" s="146">
        <f t="shared" si="110"/>
        <v>1107789</v>
      </c>
      <c r="BL137" s="147">
        <f t="shared" si="111"/>
        <v>1120000</v>
      </c>
      <c r="BM137" s="383">
        <v>0</v>
      </c>
      <c r="BN137" s="148">
        <f t="shared" si="112"/>
        <v>106608635.04545455</v>
      </c>
      <c r="BO137" s="149">
        <f t="shared" si="113"/>
        <v>94049478.545454547</v>
      </c>
      <c r="BP137" s="150">
        <f t="shared" si="114"/>
        <v>21631380.065454546</v>
      </c>
      <c r="BQ137" s="151">
        <f t="shared" si="115"/>
        <v>128240015.11090909</v>
      </c>
      <c r="BR137" s="152">
        <f t="shared" si="116"/>
        <v>100800</v>
      </c>
      <c r="BS137" s="148">
        <f t="shared" si="117"/>
        <v>128340815.11090909</v>
      </c>
      <c r="BT137" s="136">
        <v>0</v>
      </c>
      <c r="BU137" s="149">
        <f t="shared" si="118"/>
        <v>10660863.504545456</v>
      </c>
      <c r="BV137" s="153">
        <f t="shared" si="119"/>
        <v>5330431.7522727279</v>
      </c>
      <c r="BW137" s="134">
        <f t="shared" si="120"/>
        <v>112349519.8540909</v>
      </c>
      <c r="BX137" s="148">
        <f t="shared" si="121"/>
        <v>11439156.5</v>
      </c>
      <c r="BY137" s="135">
        <f t="shared" si="122"/>
        <v>100910363.3540909</v>
      </c>
      <c r="CD137" s="400">
        <f>'آبان 1400'!AU138</f>
        <v>94049478.545454547</v>
      </c>
      <c r="CE137" s="401">
        <f>'آبان 1400'!AV138</f>
        <v>71566015.047272727</v>
      </c>
      <c r="CF137" s="401">
        <f>'آبان 1400'!AW138</f>
        <v>94049478.545454547</v>
      </c>
      <c r="CG137" s="401">
        <f>'آبان 1400'!AX138</f>
        <v>6583463.498181819</v>
      </c>
      <c r="CH137" s="401">
        <f>'آبان 1400'!AY138</f>
        <v>3156601.5047272728</v>
      </c>
      <c r="CI137" s="401">
        <f>'آبان 1400'!AZ138</f>
        <v>0</v>
      </c>
      <c r="CJ137" s="401">
        <f>'آبان 1400'!BA138</f>
        <v>0</v>
      </c>
      <c r="CK137" s="401">
        <f>'آبان 1400'!BB138</f>
        <v>0</v>
      </c>
      <c r="CL137" s="401">
        <f>'آبان 1400'!BC138</f>
        <v>0</v>
      </c>
      <c r="CM137" s="401">
        <f>'آبان 1400'!BD138</f>
        <v>0</v>
      </c>
      <c r="CN137" s="401">
        <f>'آبان 1400'!BE138</f>
        <v>0</v>
      </c>
      <c r="CO137" s="401">
        <f>'آبان 1400'!BF138</f>
        <v>0</v>
      </c>
      <c r="CP137" s="401">
        <f>'آبان 1400'!BG138</f>
        <v>9740065.0029090922</v>
      </c>
      <c r="CQ137" s="401">
        <f>'آبان 1400'!BH138</f>
        <v>84309413</v>
      </c>
      <c r="CR137" s="401">
        <f t="shared" si="123"/>
        <v>94049478.545454547</v>
      </c>
      <c r="CS137" s="411">
        <f t="shared" si="101"/>
        <v>6638737.5</v>
      </c>
      <c r="CT137" s="400">
        <f t="shared" si="124"/>
        <v>3692630</v>
      </c>
      <c r="CU137" s="401">
        <f t="shared" si="125"/>
        <v>1107789</v>
      </c>
      <c r="CV137" s="401">
        <f t="shared" si="126"/>
        <v>1120000</v>
      </c>
      <c r="CW137" s="56">
        <v>0</v>
      </c>
      <c r="CX137" s="401">
        <f t="shared" si="127"/>
        <v>106608635.04545455</v>
      </c>
      <c r="CY137" s="401">
        <f t="shared" si="128"/>
        <v>94049478.545454547</v>
      </c>
      <c r="CZ137" s="401">
        <f t="shared" si="129"/>
        <v>21631380.065454546</v>
      </c>
      <c r="DA137" s="401">
        <f t="shared" si="130"/>
        <v>128240015.11090909</v>
      </c>
      <c r="DB137" s="401">
        <f t="shared" si="131"/>
        <v>100800</v>
      </c>
      <c r="DC137" s="401">
        <f t="shared" si="132"/>
        <v>128340815.11090909</v>
      </c>
      <c r="DD137" s="406">
        <v>0</v>
      </c>
      <c r="DE137" s="401">
        <f t="shared" si="133"/>
        <v>10660863.504545456</v>
      </c>
      <c r="DF137" s="401">
        <f t="shared" si="134"/>
        <v>5330431.7522727279</v>
      </c>
      <c r="DG137" s="401">
        <f t="shared" si="135"/>
        <v>112349519.8540909</v>
      </c>
      <c r="DH137" s="401">
        <f t="shared" si="136"/>
        <v>11439156.5</v>
      </c>
      <c r="DI137" s="401">
        <f t="shared" si="137"/>
        <v>100910363.3540909</v>
      </c>
      <c r="DJ137" s="401">
        <f t="shared" si="138"/>
        <v>0</v>
      </c>
      <c r="DL137" s="409">
        <f t="shared" si="139"/>
        <v>6638737.5</v>
      </c>
      <c r="DM137" s="409">
        <f t="shared" si="140"/>
        <v>0</v>
      </c>
    </row>
    <row r="138" spans="1:117" s="56" customFormat="1" ht="21" x14ac:dyDescent="0.2">
      <c r="A138" s="192">
        <f t="shared" si="102"/>
        <v>2655495</v>
      </c>
      <c r="B138" s="137">
        <f>'آبان 1400'!B139</f>
        <v>133</v>
      </c>
      <c r="C138" s="137">
        <f>'آبان 1400'!C139</f>
        <v>142</v>
      </c>
      <c r="D138" s="137">
        <f>'آبان 1400'!D139</f>
        <v>13548</v>
      </c>
      <c r="E138" s="137" t="str">
        <f>'آبان 1400'!E139</f>
        <v>سید سجاد</v>
      </c>
      <c r="F138" s="137" t="str">
        <f>'آبان 1400'!F139</f>
        <v xml:space="preserve">هاشمی </v>
      </c>
      <c r="G138" s="137" t="str">
        <f>'آبان 1400'!G139</f>
        <v xml:space="preserve">اداری </v>
      </c>
      <c r="H138" s="137" t="str">
        <f>'آبان 1400'!H139</f>
        <v>خوزستان</v>
      </c>
      <c r="I138" s="137" t="str">
        <f>'آبان 1400'!I139</f>
        <v>447-876-4191287-1</v>
      </c>
      <c r="J138" s="137">
        <f>'آبان 1400'!J139</f>
        <v>5509969891</v>
      </c>
      <c r="K138" s="137" t="str">
        <f>'آبان 1400'!K139</f>
        <v>0057615015</v>
      </c>
      <c r="L138" s="137" t="str">
        <f>'آبان 1400'!L139</f>
        <v>خوزستان</v>
      </c>
      <c r="M138" s="137" t="str">
        <f>'آبان 1400'!M139</f>
        <v>اداری-کارشناسی</v>
      </c>
      <c r="N138" s="121">
        <f>'آبان 1400'!N139</f>
        <v>0</v>
      </c>
      <c r="O138" s="120">
        <f>'آبان 1400'!O139</f>
        <v>0</v>
      </c>
      <c r="P138" s="122">
        <f>'آبان 1400'!P139</f>
        <v>0</v>
      </c>
      <c r="Q138" s="362">
        <f>'آبان 1400'!Q139</f>
        <v>30</v>
      </c>
      <c r="R138" s="362">
        <f>'آبان 1400'!R139</f>
        <v>50</v>
      </c>
      <c r="S138" s="362">
        <f>'آبان 1400'!S139</f>
        <v>0</v>
      </c>
      <c r="T138" s="362">
        <f>'آبان 1400'!T139</f>
        <v>0</v>
      </c>
      <c r="U138" s="138">
        <f>'آبان 1400'!U139</f>
        <v>0</v>
      </c>
      <c r="V138" s="121">
        <f>'آبان 1400'!W139</f>
        <v>0</v>
      </c>
      <c r="W138" s="122">
        <f>'آبان 1400'!X139</f>
        <v>0</v>
      </c>
      <c r="X138" s="370">
        <f>'آبان 1400'!Y139</f>
        <v>0</v>
      </c>
      <c r="Y138" s="370">
        <f>'آبان 1400'!Z139</f>
        <v>0</v>
      </c>
      <c r="Z138" s="139">
        <f>'آبان 1400'!AA139</f>
        <v>1477052</v>
      </c>
      <c r="AA138" s="139">
        <f>'آبان 1400'!AB139</f>
        <v>0</v>
      </c>
      <c r="AB138" s="139">
        <f>'آبان 1400'!AC139</f>
        <v>1477052</v>
      </c>
      <c r="AC138" s="139">
        <f>'آبان 1400'!AD139</f>
        <v>4500000</v>
      </c>
      <c r="AD138" s="139">
        <f>'آبان 1400'!AE139</f>
        <v>6000000</v>
      </c>
      <c r="AE138" s="140">
        <f>'آبان 1400'!AF139</f>
        <v>281982.65454545454</v>
      </c>
      <c r="AF138" s="123">
        <f>'آبان 1400'!AG139</f>
        <v>44311560</v>
      </c>
      <c r="AG138" s="124">
        <f>'آبان 1400'!AH139</f>
        <v>0</v>
      </c>
      <c r="AH138" s="124">
        <f>'آبان 1400'!AI139</f>
        <v>14099132.727272727</v>
      </c>
      <c r="AI138" s="124">
        <f>'آبان 1400'!AJ139</f>
        <v>0</v>
      </c>
      <c r="AJ138" s="124">
        <f>'آبان 1400'!AK139</f>
        <v>4500000</v>
      </c>
      <c r="AK138" s="124">
        <f>'آبان 1400'!AL139</f>
        <v>6000000</v>
      </c>
      <c r="AL138" s="124">
        <f>'آبان 1400'!AM139</f>
        <v>0</v>
      </c>
      <c r="AM138" s="124">
        <f>'آبان 1400'!AN139</f>
        <v>0</v>
      </c>
      <c r="AN138" s="124">
        <f>'آبان 1400'!AO139</f>
        <v>0</v>
      </c>
      <c r="AO138" s="124">
        <f>'آبان 1400'!AP139</f>
        <v>4400000</v>
      </c>
      <c r="AP138" s="124">
        <f>'آبان 1400'!AQ139</f>
        <v>0</v>
      </c>
      <c r="AQ138" s="124">
        <f>'آبان 1400'!AR139</f>
        <v>0</v>
      </c>
      <c r="AR138" s="124">
        <f>'آبان 1400'!AS139</f>
        <v>0</v>
      </c>
      <c r="AS138" s="379">
        <f>'آبان 1400'!AT139</f>
        <v>0</v>
      </c>
      <c r="AT138" s="372">
        <f t="shared" si="103"/>
        <v>73310692.727272719</v>
      </c>
      <c r="AU138" s="174">
        <f>'آبان 1400'!AV139</f>
        <v>53278944.236363627</v>
      </c>
      <c r="AV138" s="142">
        <f>'آبان 1400'!AW139</f>
        <v>73310692.727272719</v>
      </c>
      <c r="AW138" s="143">
        <f t="shared" si="104"/>
        <v>5131748.4909090912</v>
      </c>
      <c r="AX138" s="76">
        <f t="shared" si="105"/>
        <v>1327894.4236363629</v>
      </c>
      <c r="AY138" s="143">
        <f>'آبان 1400'!AZ139</f>
        <v>0</v>
      </c>
      <c r="AZ138" s="143">
        <f>'آبان 1400'!BA139</f>
        <v>0</v>
      </c>
      <c r="BA138" s="143">
        <f>'آبان 1400'!BB139</f>
        <v>0</v>
      </c>
      <c r="BB138" s="143">
        <f>'آبان 1400'!BC139</f>
        <v>0</v>
      </c>
      <c r="BC138" s="143">
        <f>'آبان 1400'!BD139</f>
        <v>0</v>
      </c>
      <c r="BD138" s="143">
        <f>'آبان 1400'!BE139</f>
        <v>0</v>
      </c>
      <c r="BE138" s="143">
        <f>'آبان 1400'!BF139</f>
        <v>0</v>
      </c>
      <c r="BF138" s="144">
        <f t="shared" si="106"/>
        <v>6459642.9145454541</v>
      </c>
      <c r="BG138" s="141">
        <f t="shared" si="107"/>
        <v>66851049</v>
      </c>
      <c r="BH138" s="145">
        <f t="shared" si="108"/>
        <v>73310692.727272719</v>
      </c>
      <c r="BI138" s="410">
        <f t="shared" si="100"/>
        <v>6638737.5</v>
      </c>
      <c r="BJ138" s="146">
        <f t="shared" si="109"/>
        <v>3692630</v>
      </c>
      <c r="BK138" s="146">
        <f t="shared" si="110"/>
        <v>1107789</v>
      </c>
      <c r="BL138" s="147">
        <f t="shared" si="111"/>
        <v>1120000</v>
      </c>
      <c r="BM138" s="383">
        <v>0</v>
      </c>
      <c r="BN138" s="148">
        <f t="shared" si="112"/>
        <v>85869849.227272719</v>
      </c>
      <c r="BO138" s="149">
        <f t="shared" si="113"/>
        <v>73310692.727272719</v>
      </c>
      <c r="BP138" s="150">
        <f t="shared" si="114"/>
        <v>16861459.327272724</v>
      </c>
      <c r="BQ138" s="151">
        <f t="shared" si="115"/>
        <v>102731308.55454545</v>
      </c>
      <c r="BR138" s="152">
        <f t="shared" si="116"/>
        <v>100800</v>
      </c>
      <c r="BS138" s="148">
        <f t="shared" si="117"/>
        <v>102832108.55454545</v>
      </c>
      <c r="BT138" s="136">
        <v>0</v>
      </c>
      <c r="BU138" s="149">
        <f t="shared" si="118"/>
        <v>8586984.9227272719</v>
      </c>
      <c r="BV138" s="153">
        <f t="shared" si="119"/>
        <v>4293492.461363636</v>
      </c>
      <c r="BW138" s="134">
        <f t="shared" si="120"/>
        <v>89951631.170454532</v>
      </c>
      <c r="BX138" s="148">
        <f t="shared" si="121"/>
        <v>11439156.5</v>
      </c>
      <c r="BY138" s="135">
        <f t="shared" si="122"/>
        <v>78512474.670454532</v>
      </c>
      <c r="CD138" s="400">
        <f>'آبان 1400'!AU139</f>
        <v>73310692.727272719</v>
      </c>
      <c r="CE138" s="401">
        <f>'آبان 1400'!AV139</f>
        <v>53278944.236363627</v>
      </c>
      <c r="CF138" s="401">
        <f>'آبان 1400'!AW139</f>
        <v>73310692.727272719</v>
      </c>
      <c r="CG138" s="401">
        <f>'آبان 1400'!AX139</f>
        <v>5131748.4909090912</v>
      </c>
      <c r="CH138" s="401">
        <f>'آبان 1400'!AY139</f>
        <v>1327894.4236363629</v>
      </c>
      <c r="CI138" s="401">
        <f>'آبان 1400'!AZ139</f>
        <v>0</v>
      </c>
      <c r="CJ138" s="401">
        <f>'آبان 1400'!BA139</f>
        <v>0</v>
      </c>
      <c r="CK138" s="401">
        <f>'آبان 1400'!BB139</f>
        <v>0</v>
      </c>
      <c r="CL138" s="401">
        <f>'آبان 1400'!BC139</f>
        <v>0</v>
      </c>
      <c r="CM138" s="401">
        <f>'آبان 1400'!BD139</f>
        <v>0</v>
      </c>
      <c r="CN138" s="401">
        <f>'آبان 1400'!BE139</f>
        <v>0</v>
      </c>
      <c r="CO138" s="401">
        <f>'آبان 1400'!BF139</f>
        <v>0</v>
      </c>
      <c r="CP138" s="401">
        <f>'آبان 1400'!BG139</f>
        <v>6459642.9145454541</v>
      </c>
      <c r="CQ138" s="401">
        <f>'آبان 1400'!BH139</f>
        <v>66851049</v>
      </c>
      <c r="CR138" s="401">
        <f t="shared" si="123"/>
        <v>73310692.727272719</v>
      </c>
      <c r="CS138" s="411">
        <f t="shared" si="101"/>
        <v>6638737.5</v>
      </c>
      <c r="CT138" s="400">
        <f t="shared" si="124"/>
        <v>3692630</v>
      </c>
      <c r="CU138" s="401">
        <f t="shared" si="125"/>
        <v>1107789</v>
      </c>
      <c r="CV138" s="401">
        <f t="shared" si="126"/>
        <v>1120000</v>
      </c>
      <c r="CW138" s="56">
        <v>0</v>
      </c>
      <c r="CX138" s="401">
        <f t="shared" si="127"/>
        <v>85869849.227272719</v>
      </c>
      <c r="CY138" s="401">
        <f t="shared" si="128"/>
        <v>73310692.727272719</v>
      </c>
      <c r="CZ138" s="401">
        <f t="shared" si="129"/>
        <v>16861459.327272724</v>
      </c>
      <c r="DA138" s="401">
        <f t="shared" si="130"/>
        <v>102731308.55454545</v>
      </c>
      <c r="DB138" s="401">
        <f t="shared" si="131"/>
        <v>100800</v>
      </c>
      <c r="DC138" s="401">
        <f t="shared" si="132"/>
        <v>102832108.55454545</v>
      </c>
      <c r="DD138" s="406">
        <v>0</v>
      </c>
      <c r="DE138" s="401">
        <f t="shared" si="133"/>
        <v>8586984.9227272719</v>
      </c>
      <c r="DF138" s="401">
        <f t="shared" si="134"/>
        <v>4293492.461363636</v>
      </c>
      <c r="DG138" s="401">
        <f t="shared" si="135"/>
        <v>89951631.170454532</v>
      </c>
      <c r="DH138" s="401">
        <f t="shared" si="136"/>
        <v>11439156.5</v>
      </c>
      <c r="DI138" s="401">
        <f t="shared" si="137"/>
        <v>78512474.670454532</v>
      </c>
      <c r="DJ138" s="401">
        <f t="shared" si="138"/>
        <v>0</v>
      </c>
      <c r="DL138" s="409">
        <f t="shared" si="139"/>
        <v>6638737.5</v>
      </c>
      <c r="DM138" s="409">
        <f t="shared" si="140"/>
        <v>0</v>
      </c>
    </row>
    <row r="139" spans="1:117" s="56" customFormat="1" ht="21" x14ac:dyDescent="0.2">
      <c r="A139" s="192">
        <f t="shared" si="102"/>
        <v>2655495</v>
      </c>
      <c r="B139" s="137">
        <f>'آبان 1400'!B140</f>
        <v>134</v>
      </c>
      <c r="C139" s="137">
        <f>'آبان 1400'!C140</f>
        <v>143</v>
      </c>
      <c r="D139" s="137">
        <f>'آبان 1400'!D140</f>
        <v>13535</v>
      </c>
      <c r="E139" s="137" t="str">
        <f>'آبان 1400'!E140</f>
        <v>نادر</v>
      </c>
      <c r="F139" s="137" t="str">
        <f>'آبان 1400'!F140</f>
        <v>عسگرتبار</v>
      </c>
      <c r="G139" s="137" t="str">
        <f>'آبان 1400'!G140</f>
        <v xml:space="preserve">اداری </v>
      </c>
      <c r="H139" s="137" t="str">
        <f>'آبان 1400'!H140</f>
        <v>خوزستان</v>
      </c>
      <c r="I139" s="137" t="str">
        <f>'آبان 1400'!I140</f>
        <v>281-12-4291996-1</v>
      </c>
      <c r="J139" s="137">
        <f>'آبان 1400'!J140</f>
        <v>4810111954</v>
      </c>
      <c r="K139" s="137" t="str">
        <f>'آبان 1400'!K140</f>
        <v>ندارد</v>
      </c>
      <c r="L139" s="137" t="str">
        <f>'آبان 1400'!L140</f>
        <v>خوزستان</v>
      </c>
      <c r="M139" s="137" t="str">
        <f>'آبان 1400'!M140</f>
        <v>اداری-کارشناسی</v>
      </c>
      <c r="N139" s="121">
        <f>'آبان 1400'!N140</f>
        <v>0</v>
      </c>
      <c r="O139" s="120">
        <f>'آبان 1400'!O140</f>
        <v>0</v>
      </c>
      <c r="P139" s="122">
        <f>'آبان 1400'!P140</f>
        <v>0</v>
      </c>
      <c r="Q139" s="362">
        <f>'آبان 1400'!Q140</f>
        <v>30</v>
      </c>
      <c r="R139" s="362">
        <f>'آبان 1400'!R140</f>
        <v>87</v>
      </c>
      <c r="S139" s="362">
        <f>'آبان 1400'!S140</f>
        <v>0</v>
      </c>
      <c r="T139" s="362">
        <f>'آبان 1400'!T140</f>
        <v>0</v>
      </c>
      <c r="U139" s="138">
        <f>'آبان 1400'!U140</f>
        <v>0</v>
      </c>
      <c r="V139" s="121">
        <f>'آبان 1400'!W140</f>
        <v>0</v>
      </c>
      <c r="W139" s="122">
        <f>'آبان 1400'!X140</f>
        <v>0</v>
      </c>
      <c r="X139" s="370">
        <f>'آبان 1400'!Y140</f>
        <v>0</v>
      </c>
      <c r="Y139" s="370">
        <f>'آبان 1400'!Z140</f>
        <v>0</v>
      </c>
      <c r="Z139" s="139">
        <f>'آبان 1400'!AA140</f>
        <v>1477052</v>
      </c>
      <c r="AA139" s="139">
        <f>'آبان 1400'!AB140</f>
        <v>46667</v>
      </c>
      <c r="AB139" s="139">
        <f>'آبان 1400'!AC140</f>
        <v>1523719</v>
      </c>
      <c r="AC139" s="139">
        <f>'آبان 1400'!AD140</f>
        <v>4500000</v>
      </c>
      <c r="AD139" s="139">
        <f>'آبان 1400'!AE140</f>
        <v>6000000</v>
      </c>
      <c r="AE139" s="140">
        <f>'آبان 1400'!AF140</f>
        <v>290891.80909090908</v>
      </c>
      <c r="AF139" s="123">
        <f>'آبان 1400'!AG140</f>
        <v>44311560</v>
      </c>
      <c r="AG139" s="124">
        <f>'آبان 1400'!AH140</f>
        <v>1400010</v>
      </c>
      <c r="AH139" s="124">
        <f>'آبان 1400'!AI140</f>
        <v>25307587.390909091</v>
      </c>
      <c r="AI139" s="124">
        <f>'آبان 1400'!AJ140</f>
        <v>0</v>
      </c>
      <c r="AJ139" s="124">
        <f>'آبان 1400'!AK140</f>
        <v>4500000</v>
      </c>
      <c r="AK139" s="124">
        <f>'آبان 1400'!AL140</f>
        <v>6000000</v>
      </c>
      <c r="AL139" s="124">
        <f>'آبان 1400'!AM140</f>
        <v>0</v>
      </c>
      <c r="AM139" s="124">
        <f>'آبان 1400'!AN140</f>
        <v>0</v>
      </c>
      <c r="AN139" s="124">
        <f>'آبان 1400'!AO140</f>
        <v>0</v>
      </c>
      <c r="AO139" s="124">
        <f>'آبان 1400'!AP140</f>
        <v>4000000</v>
      </c>
      <c r="AP139" s="124">
        <f>'آبان 1400'!AQ140</f>
        <v>0</v>
      </c>
      <c r="AQ139" s="124">
        <f>'آبان 1400'!AR140</f>
        <v>0</v>
      </c>
      <c r="AR139" s="124">
        <f>'آبان 1400'!AS140</f>
        <v>0</v>
      </c>
      <c r="AS139" s="379">
        <f>'آبان 1400'!AT140</f>
        <v>0</v>
      </c>
      <c r="AT139" s="372">
        <f t="shared" si="103"/>
        <v>85519157.390909091</v>
      </c>
      <c r="AU139" s="174">
        <f>'آبان 1400'!AV140</f>
        <v>65032816.373545453</v>
      </c>
      <c r="AV139" s="142">
        <f>'آبان 1400'!AW140</f>
        <v>85519157.390909091</v>
      </c>
      <c r="AW139" s="143">
        <f t="shared" si="104"/>
        <v>5986341.0173636368</v>
      </c>
      <c r="AX139" s="76">
        <f t="shared" si="105"/>
        <v>2503281.6373545453</v>
      </c>
      <c r="AY139" s="143">
        <f>'آبان 1400'!AZ140</f>
        <v>0</v>
      </c>
      <c r="AZ139" s="143">
        <f>'آبان 1400'!BA140</f>
        <v>0</v>
      </c>
      <c r="BA139" s="143">
        <f>'آبان 1400'!BB140</f>
        <v>0</v>
      </c>
      <c r="BB139" s="143">
        <f>'آبان 1400'!BC140</f>
        <v>0</v>
      </c>
      <c r="BC139" s="143">
        <f>'آبان 1400'!BD140</f>
        <v>0</v>
      </c>
      <c r="BD139" s="143">
        <f>'آبان 1400'!BE140</f>
        <v>0</v>
      </c>
      <c r="BE139" s="143">
        <f>'آبان 1400'!BF140</f>
        <v>0</v>
      </c>
      <c r="BF139" s="144">
        <f t="shared" si="106"/>
        <v>8489622.654718183</v>
      </c>
      <c r="BG139" s="141">
        <f t="shared" si="107"/>
        <v>77029534</v>
      </c>
      <c r="BH139" s="145">
        <f t="shared" si="108"/>
        <v>85519157.390909091</v>
      </c>
      <c r="BI139" s="410">
        <f t="shared" si="100"/>
        <v>6638737.5</v>
      </c>
      <c r="BJ139" s="146">
        <f t="shared" si="109"/>
        <v>3809297.5</v>
      </c>
      <c r="BK139" s="146">
        <f t="shared" si="110"/>
        <v>1142789.25</v>
      </c>
      <c r="BL139" s="147">
        <f t="shared" si="111"/>
        <v>1120000</v>
      </c>
      <c r="BM139" s="383">
        <v>0</v>
      </c>
      <c r="BN139" s="148">
        <f t="shared" si="112"/>
        <v>98229981.640909091</v>
      </c>
      <c r="BO139" s="149">
        <f t="shared" si="113"/>
        <v>85519157.390909091</v>
      </c>
      <c r="BP139" s="150">
        <f t="shared" si="114"/>
        <v>19669406.199909091</v>
      </c>
      <c r="BQ139" s="151">
        <f t="shared" si="115"/>
        <v>117899387.84081818</v>
      </c>
      <c r="BR139" s="152">
        <f t="shared" si="116"/>
        <v>100800</v>
      </c>
      <c r="BS139" s="148">
        <f t="shared" si="117"/>
        <v>118000187.84081818</v>
      </c>
      <c r="BT139" s="136">
        <v>0</v>
      </c>
      <c r="BU139" s="149">
        <f t="shared" si="118"/>
        <v>9822998.1640909091</v>
      </c>
      <c r="BV139" s="153">
        <f t="shared" si="119"/>
        <v>4911499.0820454545</v>
      </c>
      <c r="BW139" s="134">
        <f t="shared" si="120"/>
        <v>103265690.59468181</v>
      </c>
      <c r="BX139" s="148">
        <f t="shared" si="121"/>
        <v>11590824.25</v>
      </c>
      <c r="BY139" s="135">
        <f t="shared" si="122"/>
        <v>91674866.344681814</v>
      </c>
      <c r="CD139" s="400">
        <f>'آبان 1400'!AU140</f>
        <v>85519157.390909091</v>
      </c>
      <c r="CE139" s="401">
        <f>'آبان 1400'!AV140</f>
        <v>65032816.373545453</v>
      </c>
      <c r="CF139" s="401">
        <f>'آبان 1400'!AW140</f>
        <v>85519157.390909091</v>
      </c>
      <c r="CG139" s="401">
        <f>'آبان 1400'!AX140</f>
        <v>5986341.0173636368</v>
      </c>
      <c r="CH139" s="401">
        <f>'آبان 1400'!AY140</f>
        <v>2503281.6373545453</v>
      </c>
      <c r="CI139" s="401">
        <f>'آبان 1400'!AZ140</f>
        <v>0</v>
      </c>
      <c r="CJ139" s="401">
        <f>'آبان 1400'!BA140</f>
        <v>0</v>
      </c>
      <c r="CK139" s="401">
        <f>'آبان 1400'!BB140</f>
        <v>0</v>
      </c>
      <c r="CL139" s="401">
        <f>'آبان 1400'!BC140</f>
        <v>0</v>
      </c>
      <c r="CM139" s="401">
        <f>'آبان 1400'!BD140</f>
        <v>0</v>
      </c>
      <c r="CN139" s="401">
        <f>'آبان 1400'!BE140</f>
        <v>0</v>
      </c>
      <c r="CO139" s="401">
        <f>'آبان 1400'!BF140</f>
        <v>0</v>
      </c>
      <c r="CP139" s="401">
        <f>'آبان 1400'!BG140</f>
        <v>8489622.654718183</v>
      </c>
      <c r="CQ139" s="401">
        <f>'آبان 1400'!BH140</f>
        <v>77029534</v>
      </c>
      <c r="CR139" s="401">
        <f t="shared" si="123"/>
        <v>85519157.390909091</v>
      </c>
      <c r="CS139" s="411">
        <f t="shared" si="101"/>
        <v>6638737.5</v>
      </c>
      <c r="CT139" s="400">
        <f t="shared" si="124"/>
        <v>3809297.5</v>
      </c>
      <c r="CU139" s="401">
        <f t="shared" si="125"/>
        <v>1142789.25</v>
      </c>
      <c r="CV139" s="401">
        <f t="shared" si="126"/>
        <v>1120000</v>
      </c>
      <c r="CW139" s="56">
        <v>0</v>
      </c>
      <c r="CX139" s="401">
        <f t="shared" si="127"/>
        <v>98229981.640909091</v>
      </c>
      <c r="CY139" s="401">
        <f t="shared" si="128"/>
        <v>85519157.390909091</v>
      </c>
      <c r="CZ139" s="401">
        <f t="shared" si="129"/>
        <v>19669406.199909091</v>
      </c>
      <c r="DA139" s="401">
        <f t="shared" si="130"/>
        <v>117899387.84081818</v>
      </c>
      <c r="DB139" s="401">
        <f t="shared" si="131"/>
        <v>100800</v>
      </c>
      <c r="DC139" s="401">
        <f t="shared" si="132"/>
        <v>118000187.84081818</v>
      </c>
      <c r="DD139" s="406">
        <v>0</v>
      </c>
      <c r="DE139" s="401">
        <f t="shared" si="133"/>
        <v>9822998.1640909091</v>
      </c>
      <c r="DF139" s="401">
        <f t="shared" si="134"/>
        <v>4911499.0820454545</v>
      </c>
      <c r="DG139" s="401">
        <f t="shared" si="135"/>
        <v>103265690.59468181</v>
      </c>
      <c r="DH139" s="401">
        <f t="shared" si="136"/>
        <v>11590824.25</v>
      </c>
      <c r="DI139" s="401">
        <f t="shared" si="137"/>
        <v>91674866.344681814</v>
      </c>
      <c r="DJ139" s="401">
        <f t="shared" si="138"/>
        <v>0</v>
      </c>
      <c r="DL139" s="409">
        <f t="shared" si="139"/>
        <v>6638737.5</v>
      </c>
      <c r="DM139" s="409">
        <f t="shared" si="140"/>
        <v>0</v>
      </c>
    </row>
    <row r="140" spans="1:117" s="56" customFormat="1" ht="21" x14ac:dyDescent="0.2">
      <c r="A140" s="192">
        <f t="shared" si="102"/>
        <v>2655495</v>
      </c>
      <c r="B140" s="137">
        <f>'آبان 1400'!B141</f>
        <v>135</v>
      </c>
      <c r="C140" s="137">
        <f>'آبان 1400'!C141</f>
        <v>144</v>
      </c>
      <c r="D140" s="137">
        <f>'آبان 1400'!D141</f>
        <v>13542</v>
      </c>
      <c r="E140" s="137" t="str">
        <f>'آبان 1400'!E141</f>
        <v>محسن</v>
      </c>
      <c r="F140" s="137" t="str">
        <f>'آبان 1400'!F141</f>
        <v>مرادپور</v>
      </c>
      <c r="G140" s="137" t="str">
        <f>'آبان 1400'!G141</f>
        <v xml:space="preserve">اداری </v>
      </c>
      <c r="H140" s="137" t="str">
        <f>'آبان 1400'!H141</f>
        <v>خوزستان</v>
      </c>
      <c r="I140" s="137" t="str">
        <f>'آبان 1400'!I141</f>
        <v>160-876-4257588-1</v>
      </c>
      <c r="J140" s="137">
        <f>'آبان 1400'!J141</f>
        <v>1740449118</v>
      </c>
      <c r="K140" s="137" t="str">
        <f>'آبان 1400'!K141</f>
        <v>0050387985</v>
      </c>
      <c r="L140" s="137" t="str">
        <f>'آبان 1400'!L141</f>
        <v>خوزستان</v>
      </c>
      <c r="M140" s="137" t="str">
        <f>'آبان 1400'!M141</f>
        <v>اداری-کارشناسی</v>
      </c>
      <c r="N140" s="121">
        <f>'آبان 1400'!N141</f>
        <v>0</v>
      </c>
      <c r="O140" s="120">
        <f>'آبان 1400'!O141</f>
        <v>0</v>
      </c>
      <c r="P140" s="122">
        <f>'آبان 1400'!P141</f>
        <v>0</v>
      </c>
      <c r="Q140" s="362">
        <f>'آبان 1400'!Q141</f>
        <v>30</v>
      </c>
      <c r="R140" s="362">
        <f>'آبان 1400'!R141</f>
        <v>61</v>
      </c>
      <c r="S140" s="362">
        <f>'آبان 1400'!S141</f>
        <v>0</v>
      </c>
      <c r="T140" s="362">
        <f>'آبان 1400'!T141</f>
        <v>0</v>
      </c>
      <c r="U140" s="138">
        <f>'آبان 1400'!U141</f>
        <v>0</v>
      </c>
      <c r="V140" s="121">
        <f>'آبان 1400'!W141</f>
        <v>0</v>
      </c>
      <c r="W140" s="122">
        <f>'آبان 1400'!X141</f>
        <v>0</v>
      </c>
      <c r="X140" s="370">
        <f>'آبان 1400'!Y141</f>
        <v>0</v>
      </c>
      <c r="Y140" s="370">
        <f>'آبان 1400'!Z141</f>
        <v>0</v>
      </c>
      <c r="Z140" s="139">
        <f>'آبان 1400'!AA141</f>
        <v>1477052</v>
      </c>
      <c r="AA140" s="139">
        <f>'آبان 1400'!AB141</f>
        <v>46667</v>
      </c>
      <c r="AB140" s="139">
        <f>'آبان 1400'!AC141</f>
        <v>1523719</v>
      </c>
      <c r="AC140" s="139">
        <f>'آبان 1400'!AD141</f>
        <v>4500000</v>
      </c>
      <c r="AD140" s="139">
        <f>'آبان 1400'!AE141</f>
        <v>6000000</v>
      </c>
      <c r="AE140" s="140">
        <f>'آبان 1400'!AF141</f>
        <v>290891.80909090908</v>
      </c>
      <c r="AF140" s="123">
        <f>'آبان 1400'!AG141</f>
        <v>44311560</v>
      </c>
      <c r="AG140" s="124">
        <f>'آبان 1400'!AH141</f>
        <v>1400010</v>
      </c>
      <c r="AH140" s="124">
        <f>'آبان 1400'!AI141</f>
        <v>17744400.354545455</v>
      </c>
      <c r="AI140" s="124">
        <f>'آبان 1400'!AJ141</f>
        <v>0</v>
      </c>
      <c r="AJ140" s="124">
        <f>'آبان 1400'!AK141</f>
        <v>4500000</v>
      </c>
      <c r="AK140" s="124">
        <f>'آبان 1400'!AL141</f>
        <v>6000000</v>
      </c>
      <c r="AL140" s="124">
        <f>'آبان 1400'!AM141</f>
        <v>0</v>
      </c>
      <c r="AM140" s="124">
        <f>'آبان 1400'!AN141</f>
        <v>0</v>
      </c>
      <c r="AN140" s="124">
        <f>'آبان 1400'!AO141</f>
        <v>0</v>
      </c>
      <c r="AO140" s="124">
        <f>'آبان 1400'!AP141</f>
        <v>4400000</v>
      </c>
      <c r="AP140" s="124">
        <f>'آبان 1400'!AQ141</f>
        <v>0</v>
      </c>
      <c r="AQ140" s="124">
        <f>'آبان 1400'!AR141</f>
        <v>0</v>
      </c>
      <c r="AR140" s="124">
        <f>'آبان 1400'!AS141</f>
        <v>0</v>
      </c>
      <c r="AS140" s="379">
        <f>'آبان 1400'!AT141</f>
        <v>0</v>
      </c>
      <c r="AT140" s="372">
        <f t="shared" si="103"/>
        <v>78355970.354545459</v>
      </c>
      <c r="AU140" s="174">
        <f>'آبان 1400'!AV141</f>
        <v>57971052.429727279</v>
      </c>
      <c r="AV140" s="142">
        <f>'آبان 1400'!AW141</f>
        <v>78355970.354545459</v>
      </c>
      <c r="AW140" s="143">
        <f t="shared" si="104"/>
        <v>5484917.9248181824</v>
      </c>
      <c r="AX140" s="76">
        <f t="shared" si="105"/>
        <v>1797105.2429727279</v>
      </c>
      <c r="AY140" s="143">
        <f>'آبان 1400'!AZ141</f>
        <v>0</v>
      </c>
      <c r="AZ140" s="143">
        <f>'آبان 1400'!BA141</f>
        <v>0</v>
      </c>
      <c r="BA140" s="143">
        <f>'آبان 1400'!BB141</f>
        <v>0</v>
      </c>
      <c r="BB140" s="143">
        <f>'آبان 1400'!BC141</f>
        <v>0</v>
      </c>
      <c r="BC140" s="143">
        <f>'آبان 1400'!BD141</f>
        <v>0</v>
      </c>
      <c r="BD140" s="143">
        <f>'آبان 1400'!BE141</f>
        <v>0</v>
      </c>
      <c r="BE140" s="143">
        <f>'آبان 1400'!BF141</f>
        <v>0</v>
      </c>
      <c r="BF140" s="144">
        <f t="shared" si="106"/>
        <v>7282023.1677909102</v>
      </c>
      <c r="BG140" s="141">
        <f t="shared" si="107"/>
        <v>71073947</v>
      </c>
      <c r="BH140" s="145">
        <f t="shared" si="108"/>
        <v>78355970.354545459</v>
      </c>
      <c r="BI140" s="410">
        <f t="shared" si="100"/>
        <v>6638737.5</v>
      </c>
      <c r="BJ140" s="146">
        <f t="shared" si="109"/>
        <v>3809297.5</v>
      </c>
      <c r="BK140" s="146">
        <f t="shared" si="110"/>
        <v>1142789.25</v>
      </c>
      <c r="BL140" s="147">
        <f t="shared" si="111"/>
        <v>1120000</v>
      </c>
      <c r="BM140" s="383">
        <v>0</v>
      </c>
      <c r="BN140" s="148">
        <f t="shared" si="112"/>
        <v>91066794.604545459</v>
      </c>
      <c r="BO140" s="149">
        <f t="shared" si="113"/>
        <v>78355970.354545459</v>
      </c>
      <c r="BP140" s="150">
        <f t="shared" si="114"/>
        <v>18021873.181545455</v>
      </c>
      <c r="BQ140" s="151">
        <f t="shared" si="115"/>
        <v>109088667.78609091</v>
      </c>
      <c r="BR140" s="152">
        <f t="shared" si="116"/>
        <v>100800</v>
      </c>
      <c r="BS140" s="148">
        <f t="shared" si="117"/>
        <v>109189467.78609091</v>
      </c>
      <c r="BT140" s="136">
        <v>0</v>
      </c>
      <c r="BU140" s="149">
        <f t="shared" si="118"/>
        <v>9106679.4604545459</v>
      </c>
      <c r="BV140" s="153">
        <f t="shared" si="119"/>
        <v>4553339.730227273</v>
      </c>
      <c r="BW140" s="134">
        <f t="shared" si="120"/>
        <v>95529448.595409095</v>
      </c>
      <c r="BX140" s="148">
        <f t="shared" si="121"/>
        <v>11590824.25</v>
      </c>
      <c r="BY140" s="135">
        <f t="shared" si="122"/>
        <v>83938624.345409095</v>
      </c>
      <c r="CD140" s="400">
        <f>'آبان 1400'!AU141</f>
        <v>78355970.354545459</v>
      </c>
      <c r="CE140" s="401">
        <f>'آبان 1400'!AV141</f>
        <v>57971052.429727279</v>
      </c>
      <c r="CF140" s="401">
        <f>'آبان 1400'!AW141</f>
        <v>78355970.354545459</v>
      </c>
      <c r="CG140" s="401">
        <f>'آبان 1400'!AX141</f>
        <v>5484917.9248181824</v>
      </c>
      <c r="CH140" s="401">
        <f>'آبان 1400'!AY141</f>
        <v>1797105.2429727279</v>
      </c>
      <c r="CI140" s="401">
        <f>'آبان 1400'!AZ141</f>
        <v>0</v>
      </c>
      <c r="CJ140" s="401">
        <f>'آبان 1400'!BA141</f>
        <v>0</v>
      </c>
      <c r="CK140" s="401">
        <f>'آبان 1400'!BB141</f>
        <v>0</v>
      </c>
      <c r="CL140" s="401">
        <f>'آبان 1400'!BC141</f>
        <v>0</v>
      </c>
      <c r="CM140" s="401">
        <f>'آبان 1400'!BD141</f>
        <v>0</v>
      </c>
      <c r="CN140" s="401">
        <f>'آبان 1400'!BE141</f>
        <v>0</v>
      </c>
      <c r="CO140" s="401">
        <f>'آبان 1400'!BF141</f>
        <v>0</v>
      </c>
      <c r="CP140" s="401">
        <f>'آبان 1400'!BG141</f>
        <v>7282023.1677909102</v>
      </c>
      <c r="CQ140" s="401">
        <f>'آبان 1400'!BH141</f>
        <v>71073947</v>
      </c>
      <c r="CR140" s="401">
        <f t="shared" si="123"/>
        <v>78355970.354545459</v>
      </c>
      <c r="CS140" s="411">
        <f t="shared" si="101"/>
        <v>6638737.5</v>
      </c>
      <c r="CT140" s="400">
        <f t="shared" si="124"/>
        <v>3809297.5</v>
      </c>
      <c r="CU140" s="401">
        <f t="shared" si="125"/>
        <v>1142789.25</v>
      </c>
      <c r="CV140" s="401">
        <f t="shared" si="126"/>
        <v>1120000</v>
      </c>
      <c r="CW140" s="56">
        <v>0</v>
      </c>
      <c r="CX140" s="401">
        <f t="shared" si="127"/>
        <v>91066794.604545459</v>
      </c>
      <c r="CY140" s="401">
        <f t="shared" si="128"/>
        <v>78355970.354545459</v>
      </c>
      <c r="CZ140" s="401">
        <f t="shared" si="129"/>
        <v>18021873.181545455</v>
      </c>
      <c r="DA140" s="401">
        <f t="shared" si="130"/>
        <v>109088667.78609091</v>
      </c>
      <c r="DB140" s="401">
        <f t="shared" si="131"/>
        <v>100800</v>
      </c>
      <c r="DC140" s="401">
        <f t="shared" si="132"/>
        <v>109189467.78609091</v>
      </c>
      <c r="DD140" s="406">
        <v>0</v>
      </c>
      <c r="DE140" s="401">
        <f t="shared" si="133"/>
        <v>9106679.4604545459</v>
      </c>
      <c r="DF140" s="401">
        <f t="shared" si="134"/>
        <v>4553339.730227273</v>
      </c>
      <c r="DG140" s="401">
        <f t="shared" si="135"/>
        <v>95529448.595409095</v>
      </c>
      <c r="DH140" s="401">
        <f t="shared" si="136"/>
        <v>11590824.25</v>
      </c>
      <c r="DI140" s="401">
        <f t="shared" si="137"/>
        <v>83938624.345409095</v>
      </c>
      <c r="DJ140" s="401">
        <f t="shared" si="138"/>
        <v>0</v>
      </c>
      <c r="DL140" s="409">
        <f t="shared" si="139"/>
        <v>6638737.5</v>
      </c>
      <c r="DM140" s="409">
        <f t="shared" si="140"/>
        <v>0</v>
      </c>
    </row>
    <row r="141" spans="1:117" s="56" customFormat="1" ht="21" x14ac:dyDescent="0.2">
      <c r="A141" s="192">
        <f t="shared" si="102"/>
        <v>2655495</v>
      </c>
      <c r="B141" s="137">
        <f>'آبان 1400'!B142</f>
        <v>136</v>
      </c>
      <c r="C141" s="137">
        <f>'آبان 1400'!C142</f>
        <v>145</v>
      </c>
      <c r="D141" s="137">
        <f>'آبان 1400'!D142</f>
        <v>12857</v>
      </c>
      <c r="E141" s="137" t="str">
        <f>'آبان 1400'!E142</f>
        <v>حمید</v>
      </c>
      <c r="F141" s="137" t="str">
        <f>'آبان 1400'!F142</f>
        <v>هادی</v>
      </c>
      <c r="G141" s="137" t="str">
        <f>'آبان 1400'!G142</f>
        <v xml:space="preserve">اداری </v>
      </c>
      <c r="H141" s="137" t="str">
        <f>'آبان 1400'!H142</f>
        <v>زنجان</v>
      </c>
      <c r="I141" s="137" t="str">
        <f>'آبان 1400'!I142</f>
        <v>189-813-2215350-1</v>
      </c>
      <c r="J141" s="137">
        <f>'آبان 1400'!J142</f>
        <v>4284447726</v>
      </c>
      <c r="K141" s="137" t="str">
        <f>'آبان 1400'!K142</f>
        <v>0033232760</v>
      </c>
      <c r="L141" s="137" t="str">
        <f>'آبان 1400'!L142</f>
        <v>زنجان</v>
      </c>
      <c r="M141" s="137" t="str">
        <f>'آبان 1400'!M142</f>
        <v>اداری-کارشناسی ارشد</v>
      </c>
      <c r="N141" s="121">
        <f>'آبان 1400'!N142</f>
        <v>0</v>
      </c>
      <c r="O141" s="120">
        <f>'آبان 1400'!O142</f>
        <v>0</v>
      </c>
      <c r="P141" s="122">
        <f>'آبان 1400'!P142</f>
        <v>0</v>
      </c>
      <c r="Q141" s="362">
        <f>'آبان 1400'!Q142</f>
        <v>30</v>
      </c>
      <c r="R141" s="362">
        <f>'آبان 1400'!R142</f>
        <v>27</v>
      </c>
      <c r="S141" s="362">
        <f>'آبان 1400'!S142</f>
        <v>0</v>
      </c>
      <c r="T141" s="362">
        <f>'آبان 1400'!T142</f>
        <v>0</v>
      </c>
      <c r="U141" s="138">
        <f>'آبان 1400'!U142</f>
        <v>0</v>
      </c>
      <c r="V141" s="121">
        <f>'آبان 1400'!W142</f>
        <v>0</v>
      </c>
      <c r="W141" s="122">
        <f>'آبان 1400'!X142</f>
        <v>0</v>
      </c>
      <c r="X141" s="370">
        <f>'آبان 1400'!Y142</f>
        <v>1</v>
      </c>
      <c r="Y141" s="370">
        <f>'آبان 1400'!Z142</f>
        <v>1</v>
      </c>
      <c r="Z141" s="139">
        <f>'آبان 1400'!AA142</f>
        <v>1642901</v>
      </c>
      <c r="AA141" s="139">
        <f>'آبان 1400'!AB142</f>
        <v>46667</v>
      </c>
      <c r="AB141" s="139">
        <f>'آبان 1400'!AC142</f>
        <v>1689568</v>
      </c>
      <c r="AC141" s="139">
        <f>'آبان 1400'!AD142</f>
        <v>4500000</v>
      </c>
      <c r="AD141" s="139">
        <f>'آبان 1400'!AE142</f>
        <v>6000000</v>
      </c>
      <c r="AE141" s="140">
        <f>'آبان 1400'!AF142</f>
        <v>322553.89090909087</v>
      </c>
      <c r="AF141" s="123">
        <f>'آبان 1400'!AG142</f>
        <v>49287030</v>
      </c>
      <c r="AG141" s="124">
        <f>'آبان 1400'!AH142</f>
        <v>1400010</v>
      </c>
      <c r="AH141" s="124">
        <f>'آبان 1400'!AI142</f>
        <v>8708955.0545454528</v>
      </c>
      <c r="AI141" s="124">
        <f>'آبان 1400'!AJ142</f>
        <v>2655495</v>
      </c>
      <c r="AJ141" s="124">
        <f>'آبان 1400'!AK142</f>
        <v>4500000</v>
      </c>
      <c r="AK141" s="124">
        <f>'آبان 1400'!AL142</f>
        <v>6000000</v>
      </c>
      <c r="AL141" s="124">
        <f>'آبان 1400'!AM142</f>
        <v>0</v>
      </c>
      <c r="AM141" s="124">
        <f>'آبان 1400'!AN142</f>
        <v>0</v>
      </c>
      <c r="AN141" s="124">
        <f>'آبان 1400'!AO142</f>
        <v>0</v>
      </c>
      <c r="AO141" s="124">
        <f>'آبان 1400'!AP142</f>
        <v>3800000</v>
      </c>
      <c r="AP141" s="124">
        <f>'آبان 1400'!AQ142</f>
        <v>0</v>
      </c>
      <c r="AQ141" s="124">
        <f>'آبان 1400'!AR142</f>
        <v>0</v>
      </c>
      <c r="AR141" s="124">
        <f>'آبان 1400'!AS142</f>
        <v>0</v>
      </c>
      <c r="AS141" s="379">
        <f>'آبان 1400'!AT142</f>
        <v>0</v>
      </c>
      <c r="AT141" s="372">
        <f t="shared" si="103"/>
        <v>76351490.054545462</v>
      </c>
      <c r="AU141" s="174">
        <f>'آبان 1400'!AV142</f>
        <v>54237275.400727279</v>
      </c>
      <c r="AV141" s="142">
        <f>'آبان 1400'!AW142</f>
        <v>73695995.054545447</v>
      </c>
      <c r="AW141" s="143">
        <f t="shared" si="104"/>
        <v>5158719.6538181817</v>
      </c>
      <c r="AX141" s="76">
        <f t="shared" si="105"/>
        <v>1423727.5400727279</v>
      </c>
      <c r="AY141" s="143">
        <f>'آبان 1400'!AZ142</f>
        <v>0</v>
      </c>
      <c r="AZ141" s="143">
        <f>'آبان 1400'!BA142</f>
        <v>0</v>
      </c>
      <c r="BA141" s="143">
        <f>'آبان 1400'!BB142</f>
        <v>0</v>
      </c>
      <c r="BB141" s="143">
        <f>'آبان 1400'!BC142</f>
        <v>0</v>
      </c>
      <c r="BC141" s="143">
        <f>'آبان 1400'!BD142</f>
        <v>0</v>
      </c>
      <c r="BD141" s="143">
        <f>'آبان 1400'!BE142</f>
        <v>0</v>
      </c>
      <c r="BE141" s="143">
        <f>'آبان 1400'!BF142</f>
        <v>0</v>
      </c>
      <c r="BF141" s="144">
        <f t="shared" si="106"/>
        <v>6582447.1938909097</v>
      </c>
      <c r="BG141" s="141">
        <f t="shared" si="107"/>
        <v>69769042</v>
      </c>
      <c r="BH141" s="145">
        <f t="shared" si="108"/>
        <v>76351490.054545462</v>
      </c>
      <c r="BI141" s="410">
        <f t="shared" si="100"/>
        <v>6638737.5</v>
      </c>
      <c r="BJ141" s="146">
        <f t="shared" si="109"/>
        <v>4223920</v>
      </c>
      <c r="BK141" s="146">
        <f t="shared" si="110"/>
        <v>1267176</v>
      </c>
      <c r="BL141" s="147">
        <f t="shared" si="111"/>
        <v>1120000</v>
      </c>
      <c r="BM141" s="383">
        <v>0</v>
      </c>
      <c r="BN141" s="148">
        <f t="shared" si="112"/>
        <v>89601323.554545462</v>
      </c>
      <c r="BO141" s="149">
        <f t="shared" si="113"/>
        <v>73695995.054545447</v>
      </c>
      <c r="BP141" s="150">
        <f t="shared" si="114"/>
        <v>16950078.862545453</v>
      </c>
      <c r="BQ141" s="151">
        <f t="shared" si="115"/>
        <v>106551402.41709092</v>
      </c>
      <c r="BR141" s="152">
        <f t="shared" si="116"/>
        <v>100800</v>
      </c>
      <c r="BS141" s="148">
        <f t="shared" si="117"/>
        <v>106652202.41709092</v>
      </c>
      <c r="BT141" s="136">
        <v>0</v>
      </c>
      <c r="BU141" s="149">
        <f t="shared" si="118"/>
        <v>8960132.3554545473</v>
      </c>
      <c r="BV141" s="153">
        <f t="shared" si="119"/>
        <v>4480066.1777272737</v>
      </c>
      <c r="BW141" s="134">
        <f t="shared" si="120"/>
        <v>93212003.883909106</v>
      </c>
      <c r="BX141" s="148">
        <f t="shared" si="121"/>
        <v>12129833.5</v>
      </c>
      <c r="BY141" s="135">
        <f t="shared" si="122"/>
        <v>81082170.383909106</v>
      </c>
      <c r="CD141" s="400">
        <f>'آبان 1400'!AU142</f>
        <v>76351490.054545462</v>
      </c>
      <c r="CE141" s="401">
        <f>'آبان 1400'!AV142</f>
        <v>54237275.400727279</v>
      </c>
      <c r="CF141" s="401">
        <f>'آبان 1400'!AW142</f>
        <v>73695995.054545447</v>
      </c>
      <c r="CG141" s="401">
        <f>'آبان 1400'!AX142</f>
        <v>5158719.6538181817</v>
      </c>
      <c r="CH141" s="401">
        <f>'آبان 1400'!AY142</f>
        <v>1423727.5400727279</v>
      </c>
      <c r="CI141" s="401">
        <f>'آبان 1400'!AZ142</f>
        <v>0</v>
      </c>
      <c r="CJ141" s="401">
        <f>'آبان 1400'!BA142</f>
        <v>0</v>
      </c>
      <c r="CK141" s="401">
        <f>'آبان 1400'!BB142</f>
        <v>0</v>
      </c>
      <c r="CL141" s="401">
        <f>'آبان 1400'!BC142</f>
        <v>0</v>
      </c>
      <c r="CM141" s="401">
        <f>'آبان 1400'!BD142</f>
        <v>0</v>
      </c>
      <c r="CN141" s="401">
        <f>'آبان 1400'!BE142</f>
        <v>0</v>
      </c>
      <c r="CO141" s="401">
        <f>'آبان 1400'!BF142</f>
        <v>0</v>
      </c>
      <c r="CP141" s="401">
        <f>'آبان 1400'!BG142</f>
        <v>6582447.1938909097</v>
      </c>
      <c r="CQ141" s="401">
        <f>'آبان 1400'!BH142</f>
        <v>69769042</v>
      </c>
      <c r="CR141" s="401">
        <f t="shared" si="123"/>
        <v>76351490.054545462</v>
      </c>
      <c r="CS141" s="411">
        <f t="shared" si="101"/>
        <v>6638737.5</v>
      </c>
      <c r="CT141" s="400">
        <f t="shared" si="124"/>
        <v>4223920</v>
      </c>
      <c r="CU141" s="401">
        <f t="shared" si="125"/>
        <v>1267176</v>
      </c>
      <c r="CV141" s="401">
        <f t="shared" si="126"/>
        <v>1120000</v>
      </c>
      <c r="CW141" s="56">
        <v>0</v>
      </c>
      <c r="CX141" s="401">
        <f t="shared" si="127"/>
        <v>89601323.554545462</v>
      </c>
      <c r="CY141" s="401">
        <f t="shared" si="128"/>
        <v>73695995.054545447</v>
      </c>
      <c r="CZ141" s="401">
        <f t="shared" si="129"/>
        <v>16950078.862545453</v>
      </c>
      <c r="DA141" s="401">
        <f t="shared" si="130"/>
        <v>106551402.41709092</v>
      </c>
      <c r="DB141" s="401">
        <f t="shared" si="131"/>
        <v>100800</v>
      </c>
      <c r="DC141" s="401">
        <f t="shared" si="132"/>
        <v>106652202.41709092</v>
      </c>
      <c r="DD141" s="406">
        <v>0</v>
      </c>
      <c r="DE141" s="401">
        <f t="shared" si="133"/>
        <v>8960132.3554545473</v>
      </c>
      <c r="DF141" s="401">
        <f t="shared" si="134"/>
        <v>4480066.1777272737</v>
      </c>
      <c r="DG141" s="401">
        <f t="shared" si="135"/>
        <v>93212003.883909106</v>
      </c>
      <c r="DH141" s="401">
        <f t="shared" si="136"/>
        <v>12129833.5</v>
      </c>
      <c r="DI141" s="401">
        <f t="shared" si="137"/>
        <v>81082170.383909106</v>
      </c>
      <c r="DJ141" s="401">
        <f t="shared" si="138"/>
        <v>0</v>
      </c>
      <c r="DL141" s="409">
        <f t="shared" si="139"/>
        <v>6638737.5</v>
      </c>
      <c r="DM141" s="409">
        <f t="shared" si="140"/>
        <v>0</v>
      </c>
    </row>
    <row r="142" spans="1:117" s="56" customFormat="1" ht="21" x14ac:dyDescent="0.2">
      <c r="A142" s="192">
        <f t="shared" si="102"/>
        <v>2655495</v>
      </c>
      <c r="B142" s="137">
        <f>'آبان 1400'!B143</f>
        <v>137</v>
      </c>
      <c r="C142" s="137">
        <f>'آبان 1400'!C143</f>
        <v>146</v>
      </c>
      <c r="D142" s="137">
        <f>'آبان 1400'!D143</f>
        <v>12858</v>
      </c>
      <c r="E142" s="137" t="str">
        <f>'آبان 1400'!E143</f>
        <v xml:space="preserve">محسن </v>
      </c>
      <c r="F142" s="137" t="str">
        <f>'آبان 1400'!F143</f>
        <v>مرادی</v>
      </c>
      <c r="G142" s="137" t="str">
        <f>'آبان 1400'!G143</f>
        <v xml:space="preserve">اداری </v>
      </c>
      <c r="H142" s="137" t="str">
        <f>'آبان 1400'!H143</f>
        <v>زنجان</v>
      </c>
      <c r="I142" s="137" t="str">
        <f>'آبان 1400'!I143</f>
        <v>189-813-2631912-1</v>
      </c>
      <c r="J142" s="137">
        <f>'آبان 1400'!J143</f>
        <v>4285546841</v>
      </c>
      <c r="K142" s="137" t="str">
        <f>'آبان 1400'!K143</f>
        <v>0033202610</v>
      </c>
      <c r="L142" s="137" t="str">
        <f>'آبان 1400'!L143</f>
        <v>زنجان</v>
      </c>
      <c r="M142" s="137" t="str">
        <f>'آبان 1400'!M143</f>
        <v>اداری-کارشناسی ارشد</v>
      </c>
      <c r="N142" s="121">
        <f>'آبان 1400'!N143</f>
        <v>0</v>
      </c>
      <c r="O142" s="120">
        <f>'آبان 1400'!O143</f>
        <v>0</v>
      </c>
      <c r="P142" s="122">
        <f>'آبان 1400'!P143</f>
        <v>0</v>
      </c>
      <c r="Q142" s="362">
        <f>'آبان 1400'!Q143</f>
        <v>30</v>
      </c>
      <c r="R142" s="362">
        <f>'آبان 1400'!R143</f>
        <v>22</v>
      </c>
      <c r="S142" s="362">
        <f>'آبان 1400'!S143</f>
        <v>0</v>
      </c>
      <c r="T142" s="362">
        <f>'آبان 1400'!T143</f>
        <v>0</v>
      </c>
      <c r="U142" s="138">
        <f>'آبان 1400'!U143</f>
        <v>2</v>
      </c>
      <c r="V142" s="121">
        <f>'آبان 1400'!W143</f>
        <v>0</v>
      </c>
      <c r="W142" s="122">
        <f>'آبان 1400'!X143</f>
        <v>0</v>
      </c>
      <c r="X142" s="370">
        <f>'آبان 1400'!Y143</f>
        <v>0</v>
      </c>
      <c r="Y142" s="370">
        <f>'آبان 1400'!Z143</f>
        <v>0</v>
      </c>
      <c r="Z142" s="139">
        <f>'آبان 1400'!AA143</f>
        <v>1642901</v>
      </c>
      <c r="AA142" s="139">
        <f>'آبان 1400'!AB143</f>
        <v>46667</v>
      </c>
      <c r="AB142" s="139">
        <f>'آبان 1400'!AC143</f>
        <v>1689568</v>
      </c>
      <c r="AC142" s="139">
        <f>'آبان 1400'!AD143</f>
        <v>4500000</v>
      </c>
      <c r="AD142" s="139">
        <f>'آبان 1400'!AE143</f>
        <v>6000000</v>
      </c>
      <c r="AE142" s="140">
        <f>'آبان 1400'!AF143</f>
        <v>322553.89090909087</v>
      </c>
      <c r="AF142" s="123">
        <f>'آبان 1400'!AG143</f>
        <v>49287030</v>
      </c>
      <c r="AG142" s="124">
        <f>'آبان 1400'!AH143</f>
        <v>1400010</v>
      </c>
      <c r="AH142" s="124">
        <f>'آبان 1400'!AI143</f>
        <v>7096185.5999999996</v>
      </c>
      <c r="AI142" s="124">
        <f>'آبان 1400'!AJ143</f>
        <v>0</v>
      </c>
      <c r="AJ142" s="124">
        <f>'آبان 1400'!AK143</f>
        <v>4500000</v>
      </c>
      <c r="AK142" s="124">
        <f>'آبان 1400'!AL143</f>
        <v>6000000</v>
      </c>
      <c r="AL142" s="124">
        <f>'آبان 1400'!AM143</f>
        <v>0</v>
      </c>
      <c r="AM142" s="124">
        <f>'آبان 1400'!AN143</f>
        <v>0</v>
      </c>
      <c r="AN142" s="124">
        <f>'آبان 1400'!AO143</f>
        <v>3379136</v>
      </c>
      <c r="AO142" s="124">
        <f>'آبان 1400'!AP143</f>
        <v>3600000</v>
      </c>
      <c r="AP142" s="124">
        <f>'آبان 1400'!AQ143</f>
        <v>0</v>
      </c>
      <c r="AQ142" s="124">
        <f>'آبان 1400'!AR143</f>
        <v>0</v>
      </c>
      <c r="AR142" s="124">
        <f>'آبان 1400'!AS143</f>
        <v>0</v>
      </c>
      <c r="AS142" s="379">
        <f>'آبان 1400'!AT143</f>
        <v>0</v>
      </c>
      <c r="AT142" s="372">
        <f t="shared" si="103"/>
        <v>75262361.599999994</v>
      </c>
      <c r="AU142" s="174">
        <f>'آبان 1400'!AV143</f>
        <v>52751399.807999998</v>
      </c>
      <c r="AV142" s="142">
        <f>'آبان 1400'!AW143</f>
        <v>71883225.599999994</v>
      </c>
      <c r="AW142" s="143">
        <f t="shared" si="104"/>
        <v>5031825.7920000004</v>
      </c>
      <c r="AX142" s="76">
        <f t="shared" si="105"/>
        <v>1275139.9808</v>
      </c>
      <c r="AY142" s="143">
        <f>'آبان 1400'!AZ143</f>
        <v>0</v>
      </c>
      <c r="AZ142" s="143">
        <f>'آبان 1400'!BA143</f>
        <v>0</v>
      </c>
      <c r="BA142" s="143">
        <f>'آبان 1400'!BB143</f>
        <v>0</v>
      </c>
      <c r="BB142" s="143">
        <f>'آبان 1400'!BC143</f>
        <v>0</v>
      </c>
      <c r="BC142" s="143">
        <f>'آبان 1400'!BD143</f>
        <v>0</v>
      </c>
      <c r="BD142" s="143">
        <f>'آبان 1400'!BE143</f>
        <v>0</v>
      </c>
      <c r="BE142" s="143">
        <f>'آبان 1400'!BF143</f>
        <v>0</v>
      </c>
      <c r="BF142" s="144">
        <f t="shared" si="106"/>
        <v>6306965.7728000004</v>
      </c>
      <c r="BG142" s="141">
        <f t="shared" si="107"/>
        <v>68955395</v>
      </c>
      <c r="BH142" s="145">
        <f t="shared" si="108"/>
        <v>75262361.599999994</v>
      </c>
      <c r="BI142" s="410">
        <f t="shared" si="100"/>
        <v>6638737.5</v>
      </c>
      <c r="BJ142" s="146">
        <f t="shared" si="109"/>
        <v>4223920</v>
      </c>
      <c r="BK142" s="146">
        <f t="shared" si="110"/>
        <v>1267176</v>
      </c>
      <c r="BL142" s="147">
        <f t="shared" si="111"/>
        <v>1120000</v>
      </c>
      <c r="BM142" s="383">
        <v>0</v>
      </c>
      <c r="BN142" s="148">
        <f t="shared" si="112"/>
        <v>88512195.099999994</v>
      </c>
      <c r="BO142" s="149">
        <f t="shared" si="113"/>
        <v>71883225.599999994</v>
      </c>
      <c r="BP142" s="150">
        <f t="shared" si="114"/>
        <v>16533141.888</v>
      </c>
      <c r="BQ142" s="151">
        <f t="shared" si="115"/>
        <v>105045336.98799999</v>
      </c>
      <c r="BR142" s="152">
        <f t="shared" si="116"/>
        <v>100800</v>
      </c>
      <c r="BS142" s="148">
        <f t="shared" si="117"/>
        <v>105146136.98799999</v>
      </c>
      <c r="BT142" s="136">
        <v>0</v>
      </c>
      <c r="BU142" s="149">
        <f t="shared" si="118"/>
        <v>8851219.5099999998</v>
      </c>
      <c r="BV142" s="153">
        <f t="shared" si="119"/>
        <v>4425609.7549999999</v>
      </c>
      <c r="BW142" s="134">
        <f t="shared" si="120"/>
        <v>91869307.72299999</v>
      </c>
      <c r="BX142" s="148">
        <f t="shared" si="121"/>
        <v>12129833.5</v>
      </c>
      <c r="BY142" s="135">
        <f t="shared" si="122"/>
        <v>79739474.22299999</v>
      </c>
      <c r="CD142" s="400">
        <f>'آبان 1400'!AU143</f>
        <v>75262361.599999994</v>
      </c>
      <c r="CE142" s="401">
        <f>'آبان 1400'!AV143</f>
        <v>52751399.807999998</v>
      </c>
      <c r="CF142" s="401">
        <f>'آبان 1400'!AW143</f>
        <v>71883225.599999994</v>
      </c>
      <c r="CG142" s="401">
        <f>'آبان 1400'!AX143</f>
        <v>5031825.7920000004</v>
      </c>
      <c r="CH142" s="401">
        <f>'آبان 1400'!AY143</f>
        <v>1275139.9808</v>
      </c>
      <c r="CI142" s="401">
        <f>'آبان 1400'!AZ143</f>
        <v>0</v>
      </c>
      <c r="CJ142" s="401">
        <f>'آبان 1400'!BA143</f>
        <v>0</v>
      </c>
      <c r="CK142" s="401">
        <f>'آبان 1400'!BB143</f>
        <v>0</v>
      </c>
      <c r="CL142" s="401">
        <f>'آبان 1400'!BC143</f>
        <v>0</v>
      </c>
      <c r="CM142" s="401">
        <f>'آبان 1400'!BD143</f>
        <v>0</v>
      </c>
      <c r="CN142" s="401">
        <f>'آبان 1400'!BE143</f>
        <v>0</v>
      </c>
      <c r="CO142" s="401">
        <f>'آبان 1400'!BF143</f>
        <v>0</v>
      </c>
      <c r="CP142" s="401">
        <f>'آبان 1400'!BG143</f>
        <v>6306965.7728000004</v>
      </c>
      <c r="CQ142" s="401">
        <f>'آبان 1400'!BH143</f>
        <v>68955395</v>
      </c>
      <c r="CR142" s="401">
        <f t="shared" si="123"/>
        <v>75262361.599999994</v>
      </c>
      <c r="CS142" s="411">
        <f t="shared" si="101"/>
        <v>6638737.5</v>
      </c>
      <c r="CT142" s="400">
        <f t="shared" si="124"/>
        <v>4223920</v>
      </c>
      <c r="CU142" s="401">
        <f t="shared" si="125"/>
        <v>1267176</v>
      </c>
      <c r="CV142" s="401">
        <f t="shared" si="126"/>
        <v>1120000</v>
      </c>
      <c r="CW142" s="56">
        <v>0</v>
      </c>
      <c r="CX142" s="401">
        <f t="shared" si="127"/>
        <v>88512195.099999994</v>
      </c>
      <c r="CY142" s="401">
        <f t="shared" si="128"/>
        <v>71883225.599999994</v>
      </c>
      <c r="CZ142" s="401">
        <f t="shared" si="129"/>
        <v>16533141.888</v>
      </c>
      <c r="DA142" s="401">
        <f t="shared" si="130"/>
        <v>105045336.98799999</v>
      </c>
      <c r="DB142" s="401">
        <f t="shared" si="131"/>
        <v>100800</v>
      </c>
      <c r="DC142" s="401">
        <f t="shared" si="132"/>
        <v>105146136.98799999</v>
      </c>
      <c r="DD142" s="406">
        <v>0</v>
      </c>
      <c r="DE142" s="401">
        <f t="shared" si="133"/>
        <v>8851219.5099999998</v>
      </c>
      <c r="DF142" s="401">
        <f t="shared" si="134"/>
        <v>4425609.7549999999</v>
      </c>
      <c r="DG142" s="401">
        <f t="shared" si="135"/>
        <v>91869307.72299999</v>
      </c>
      <c r="DH142" s="401">
        <f t="shared" si="136"/>
        <v>12129833.5</v>
      </c>
      <c r="DI142" s="401">
        <f t="shared" si="137"/>
        <v>79739474.22299999</v>
      </c>
      <c r="DJ142" s="401">
        <f t="shared" si="138"/>
        <v>0</v>
      </c>
      <c r="DL142" s="409">
        <f t="shared" si="139"/>
        <v>6638737.5</v>
      </c>
      <c r="DM142" s="409">
        <f t="shared" si="140"/>
        <v>0</v>
      </c>
    </row>
    <row r="143" spans="1:117" s="56" customFormat="1" ht="21" x14ac:dyDescent="0.2">
      <c r="A143" s="192">
        <f t="shared" si="102"/>
        <v>2655495</v>
      </c>
      <c r="B143" s="137">
        <f>'آبان 1400'!B144</f>
        <v>138</v>
      </c>
      <c r="C143" s="137">
        <f>'آبان 1400'!C144</f>
        <v>147</v>
      </c>
      <c r="D143" s="137">
        <f>'آبان 1400'!D144</f>
        <v>12968</v>
      </c>
      <c r="E143" s="137" t="str">
        <f>'آبان 1400'!E144</f>
        <v>مصطفی</v>
      </c>
      <c r="F143" s="137" t="str">
        <f>'آبان 1400'!F144</f>
        <v>الیاسی</v>
      </c>
      <c r="G143" s="137" t="str">
        <f>'آبان 1400'!G144</f>
        <v xml:space="preserve">اداری </v>
      </c>
      <c r="H143" s="137" t="str">
        <f>'آبان 1400'!H144</f>
        <v>سازمان</v>
      </c>
      <c r="I143" s="137" t="str">
        <f>'آبان 1400'!I144</f>
        <v>124-813-3591363-1</v>
      </c>
      <c r="J143" s="137" t="str">
        <f>'آبان 1400'!J144</f>
        <v>0452726352</v>
      </c>
      <c r="K143" s="137" t="str">
        <f>'آبان 1400'!K144</f>
        <v>0011226697</v>
      </c>
      <c r="L143" s="137" t="str">
        <f>'آبان 1400'!L144</f>
        <v>سازمان</v>
      </c>
      <c r="M143" s="137" t="str">
        <f>'آبان 1400'!M144</f>
        <v>اداری-کارشناسی</v>
      </c>
      <c r="N143" s="121">
        <f>'آبان 1400'!N144</f>
        <v>0</v>
      </c>
      <c r="O143" s="120">
        <f>'آبان 1400'!O144</f>
        <v>0</v>
      </c>
      <c r="P143" s="122">
        <f>'آبان 1400'!P144</f>
        <v>0</v>
      </c>
      <c r="Q143" s="362">
        <f>'آبان 1400'!Q144</f>
        <v>30</v>
      </c>
      <c r="R143" s="362">
        <f>'آبان 1400'!R144</f>
        <v>93</v>
      </c>
      <c r="S143" s="362">
        <f>'آبان 1400'!S144</f>
        <v>0</v>
      </c>
      <c r="T143" s="362">
        <f>'آبان 1400'!T144</f>
        <v>0</v>
      </c>
      <c r="U143" s="138">
        <f>'آبان 1400'!U144</f>
        <v>0</v>
      </c>
      <c r="V143" s="121">
        <f>'آبان 1400'!W144</f>
        <v>0</v>
      </c>
      <c r="W143" s="122">
        <f>'آبان 1400'!X144</f>
        <v>0</v>
      </c>
      <c r="X143" s="370">
        <f>'آبان 1400'!Y144</f>
        <v>0</v>
      </c>
      <c r="Y143" s="370">
        <f>'آبان 1400'!Z144</f>
        <v>0</v>
      </c>
      <c r="Z143" s="139">
        <f>'آبان 1400'!AA144</f>
        <v>1477052</v>
      </c>
      <c r="AA143" s="139">
        <f>'آبان 1400'!AB144</f>
        <v>46667</v>
      </c>
      <c r="AB143" s="139">
        <f>'آبان 1400'!AC144</f>
        <v>1523719</v>
      </c>
      <c r="AC143" s="139">
        <f>'آبان 1400'!AD144</f>
        <v>4500000</v>
      </c>
      <c r="AD143" s="139">
        <f>'آبان 1400'!AE144</f>
        <v>6000000</v>
      </c>
      <c r="AE143" s="140">
        <f>'آبان 1400'!AF144</f>
        <v>290891.80909090908</v>
      </c>
      <c r="AF143" s="123">
        <f>'آبان 1400'!AG144</f>
        <v>44311560</v>
      </c>
      <c r="AG143" s="124">
        <f>'آبان 1400'!AH144</f>
        <v>1400010</v>
      </c>
      <c r="AH143" s="124">
        <f>'آبان 1400'!AI144</f>
        <v>27052938.245454546</v>
      </c>
      <c r="AI143" s="124">
        <f>'آبان 1400'!AJ144</f>
        <v>0</v>
      </c>
      <c r="AJ143" s="124">
        <f>'آبان 1400'!AK144</f>
        <v>4500000</v>
      </c>
      <c r="AK143" s="124">
        <f>'آبان 1400'!AL144</f>
        <v>6000000</v>
      </c>
      <c r="AL143" s="124">
        <f>'آبان 1400'!AM144</f>
        <v>0</v>
      </c>
      <c r="AM143" s="124">
        <f>'آبان 1400'!AN144</f>
        <v>0</v>
      </c>
      <c r="AN143" s="124">
        <f>'آبان 1400'!AO144</f>
        <v>0</v>
      </c>
      <c r="AO143" s="124">
        <f>'آبان 1400'!AP144</f>
        <v>4000000</v>
      </c>
      <c r="AP143" s="124">
        <f>'آبان 1400'!AQ144</f>
        <v>0</v>
      </c>
      <c r="AQ143" s="124">
        <f>'آبان 1400'!AR144</f>
        <v>0</v>
      </c>
      <c r="AR143" s="124">
        <f>'آبان 1400'!AS144</f>
        <v>0</v>
      </c>
      <c r="AS143" s="379">
        <f>'آبان 1400'!AT144</f>
        <v>0</v>
      </c>
      <c r="AT143" s="372">
        <f t="shared" si="103"/>
        <v>87264508.24545455</v>
      </c>
      <c r="AU143" s="174">
        <f>'آبان 1400'!AV144</f>
        <v>66655992.668272734</v>
      </c>
      <c r="AV143" s="142">
        <f>'آبان 1400'!AW144</f>
        <v>87264508.24545455</v>
      </c>
      <c r="AW143" s="143">
        <f t="shared" si="104"/>
        <v>6108515.5771818189</v>
      </c>
      <c r="AX143" s="76">
        <f t="shared" si="105"/>
        <v>2665599.2668272736</v>
      </c>
      <c r="AY143" s="143">
        <f>'آبان 1400'!AZ144</f>
        <v>0</v>
      </c>
      <c r="AZ143" s="143">
        <f>'آبان 1400'!BA144</f>
        <v>0</v>
      </c>
      <c r="BA143" s="143">
        <f>'آبان 1400'!BB144</f>
        <v>0</v>
      </c>
      <c r="BB143" s="143">
        <f>'آبان 1400'!BC144</f>
        <v>0</v>
      </c>
      <c r="BC143" s="143">
        <f>'آبان 1400'!BD144</f>
        <v>0</v>
      </c>
      <c r="BD143" s="143">
        <f>'آبان 1400'!BE144</f>
        <v>0</v>
      </c>
      <c r="BE143" s="143">
        <f>'آبان 1400'!BF144</f>
        <v>0</v>
      </c>
      <c r="BF143" s="144">
        <f t="shared" si="106"/>
        <v>8774114.8440090921</v>
      </c>
      <c r="BG143" s="141">
        <f t="shared" si="107"/>
        <v>78490393</v>
      </c>
      <c r="BH143" s="145">
        <f t="shared" si="108"/>
        <v>87264508.24545455</v>
      </c>
      <c r="BI143" s="410">
        <f t="shared" si="100"/>
        <v>6638737.5</v>
      </c>
      <c r="BJ143" s="146">
        <f t="shared" si="109"/>
        <v>3809297.5</v>
      </c>
      <c r="BK143" s="146">
        <f t="shared" si="110"/>
        <v>1142789.25</v>
      </c>
      <c r="BL143" s="147">
        <f t="shared" si="111"/>
        <v>1120000</v>
      </c>
      <c r="BM143" s="383">
        <v>0</v>
      </c>
      <c r="BN143" s="148">
        <f t="shared" si="112"/>
        <v>99975332.49545455</v>
      </c>
      <c r="BO143" s="149">
        <f t="shared" si="113"/>
        <v>87264508.24545455</v>
      </c>
      <c r="BP143" s="150">
        <f t="shared" si="114"/>
        <v>20070836.896454547</v>
      </c>
      <c r="BQ143" s="151">
        <f t="shared" si="115"/>
        <v>120046169.39190909</v>
      </c>
      <c r="BR143" s="152">
        <f t="shared" si="116"/>
        <v>100800</v>
      </c>
      <c r="BS143" s="148">
        <f t="shared" si="117"/>
        <v>120146969.39190909</v>
      </c>
      <c r="BT143" s="136">
        <v>0</v>
      </c>
      <c r="BU143" s="149">
        <f t="shared" si="118"/>
        <v>9997533.249545455</v>
      </c>
      <c r="BV143" s="153">
        <f t="shared" si="119"/>
        <v>4998766.6247727275</v>
      </c>
      <c r="BW143" s="134">
        <f t="shared" si="120"/>
        <v>105150669.51759091</v>
      </c>
      <c r="BX143" s="148">
        <f t="shared" si="121"/>
        <v>11590824.25</v>
      </c>
      <c r="BY143" s="135">
        <f t="shared" si="122"/>
        <v>93559845.26759091</v>
      </c>
      <c r="CD143" s="400">
        <f>'آبان 1400'!AU144</f>
        <v>87264508.24545455</v>
      </c>
      <c r="CE143" s="401">
        <f>'آبان 1400'!AV144</f>
        <v>66655992.668272734</v>
      </c>
      <c r="CF143" s="401">
        <f>'آبان 1400'!AW144</f>
        <v>87264508.24545455</v>
      </c>
      <c r="CG143" s="401">
        <f>'آبان 1400'!AX144</f>
        <v>6108515.5771818189</v>
      </c>
      <c r="CH143" s="401">
        <f>'آبان 1400'!AY144</f>
        <v>2665599.2668272736</v>
      </c>
      <c r="CI143" s="401">
        <f>'آبان 1400'!AZ144</f>
        <v>0</v>
      </c>
      <c r="CJ143" s="401">
        <f>'آبان 1400'!BA144</f>
        <v>0</v>
      </c>
      <c r="CK143" s="401">
        <f>'آبان 1400'!BB144</f>
        <v>0</v>
      </c>
      <c r="CL143" s="401">
        <f>'آبان 1400'!BC144</f>
        <v>0</v>
      </c>
      <c r="CM143" s="401">
        <f>'آبان 1400'!BD144</f>
        <v>0</v>
      </c>
      <c r="CN143" s="401">
        <f>'آبان 1400'!BE144</f>
        <v>0</v>
      </c>
      <c r="CO143" s="401">
        <f>'آبان 1400'!BF144</f>
        <v>0</v>
      </c>
      <c r="CP143" s="401">
        <f>'آبان 1400'!BG144</f>
        <v>8774114.8440090921</v>
      </c>
      <c r="CQ143" s="401">
        <f>'آبان 1400'!BH144</f>
        <v>78490393</v>
      </c>
      <c r="CR143" s="401">
        <f t="shared" si="123"/>
        <v>87264508.24545455</v>
      </c>
      <c r="CS143" s="411">
        <f t="shared" si="101"/>
        <v>6638737.5</v>
      </c>
      <c r="CT143" s="400">
        <f t="shared" si="124"/>
        <v>3809297.5</v>
      </c>
      <c r="CU143" s="401">
        <f t="shared" si="125"/>
        <v>1142789.25</v>
      </c>
      <c r="CV143" s="401">
        <f t="shared" si="126"/>
        <v>1120000</v>
      </c>
      <c r="CW143" s="56">
        <v>0</v>
      </c>
      <c r="CX143" s="401">
        <f t="shared" si="127"/>
        <v>99975332.49545455</v>
      </c>
      <c r="CY143" s="401">
        <f t="shared" si="128"/>
        <v>87264508.24545455</v>
      </c>
      <c r="CZ143" s="401">
        <f t="shared" si="129"/>
        <v>20070836.896454547</v>
      </c>
      <c r="DA143" s="401">
        <f t="shared" si="130"/>
        <v>120046169.39190909</v>
      </c>
      <c r="DB143" s="401">
        <f t="shared" si="131"/>
        <v>100800</v>
      </c>
      <c r="DC143" s="401">
        <f t="shared" si="132"/>
        <v>120146969.39190909</v>
      </c>
      <c r="DD143" s="406">
        <v>0</v>
      </c>
      <c r="DE143" s="401">
        <f t="shared" si="133"/>
        <v>9997533.249545455</v>
      </c>
      <c r="DF143" s="401">
        <f t="shared" si="134"/>
        <v>4998766.6247727275</v>
      </c>
      <c r="DG143" s="401">
        <f t="shared" si="135"/>
        <v>105150669.51759091</v>
      </c>
      <c r="DH143" s="401">
        <f t="shared" si="136"/>
        <v>11590824.25</v>
      </c>
      <c r="DI143" s="401">
        <f t="shared" si="137"/>
        <v>93559845.26759091</v>
      </c>
      <c r="DJ143" s="401">
        <f t="shared" si="138"/>
        <v>0</v>
      </c>
      <c r="DL143" s="409">
        <f t="shared" si="139"/>
        <v>6638737.5</v>
      </c>
      <c r="DM143" s="409">
        <f t="shared" si="140"/>
        <v>0</v>
      </c>
    </row>
    <row r="144" spans="1:117" s="56" customFormat="1" ht="21" x14ac:dyDescent="0.2">
      <c r="A144" s="192">
        <f t="shared" si="102"/>
        <v>2655495</v>
      </c>
      <c r="B144" s="137">
        <f>'آبان 1400'!B145</f>
        <v>139</v>
      </c>
      <c r="C144" s="137">
        <f>'آبان 1400'!C145</f>
        <v>148</v>
      </c>
      <c r="D144" s="137">
        <f>'آبان 1400'!D145</f>
        <v>12969</v>
      </c>
      <c r="E144" s="137" t="str">
        <f>'آبان 1400'!E145</f>
        <v>علیرضا</v>
      </c>
      <c r="F144" s="137" t="str">
        <f>'آبان 1400'!F145</f>
        <v>شكری فیروزآباد</v>
      </c>
      <c r="G144" s="137" t="str">
        <f>'آبان 1400'!G145</f>
        <v xml:space="preserve">اداری </v>
      </c>
      <c r="H144" s="137" t="str">
        <f>'آبان 1400'!H145</f>
        <v>سازمان</v>
      </c>
      <c r="I144" s="137" t="str">
        <f>'آبان 1400'!I145</f>
        <v>124-800-1879731-1</v>
      </c>
      <c r="J144" s="137" t="str">
        <f>'آبان 1400'!J145</f>
        <v>0083992944</v>
      </c>
      <c r="K144" s="137" t="str">
        <f>'آبان 1400'!K145</f>
        <v>0012736111</v>
      </c>
      <c r="L144" s="137" t="str">
        <f>'آبان 1400'!L145</f>
        <v>سازمان</v>
      </c>
      <c r="M144" s="137" t="str">
        <f>'آبان 1400'!M145</f>
        <v>اداری- دیپلم</v>
      </c>
      <c r="N144" s="121">
        <f>'آبان 1400'!N145</f>
        <v>0</v>
      </c>
      <c r="O144" s="120">
        <f>'آبان 1400'!O145</f>
        <v>0</v>
      </c>
      <c r="P144" s="122">
        <f>'آبان 1400'!P145</f>
        <v>0</v>
      </c>
      <c r="Q144" s="362">
        <f>'آبان 1400'!Q145</f>
        <v>30</v>
      </c>
      <c r="R144" s="362">
        <f>'آبان 1400'!R145</f>
        <v>140</v>
      </c>
      <c r="S144" s="362">
        <f>'آبان 1400'!S145</f>
        <v>0</v>
      </c>
      <c r="T144" s="362">
        <f>'آبان 1400'!T145</f>
        <v>0</v>
      </c>
      <c r="U144" s="138">
        <f>'آبان 1400'!U145</f>
        <v>0</v>
      </c>
      <c r="V144" s="121">
        <f>'آبان 1400'!W145</f>
        <v>0</v>
      </c>
      <c r="W144" s="122">
        <f>'آبان 1400'!X145</f>
        <v>0</v>
      </c>
      <c r="X144" s="370">
        <f>'آبان 1400'!Y145</f>
        <v>0</v>
      </c>
      <c r="Y144" s="370">
        <f>'آبان 1400'!Z145</f>
        <v>0</v>
      </c>
      <c r="Z144" s="139">
        <f>'آبان 1400'!AA145</f>
        <v>1145360</v>
      </c>
      <c r="AA144" s="139">
        <f>'آبان 1400'!AB145</f>
        <v>46667</v>
      </c>
      <c r="AB144" s="139">
        <f>'آبان 1400'!AC145</f>
        <v>1192027</v>
      </c>
      <c r="AC144" s="139">
        <f>'آبان 1400'!AD145</f>
        <v>4500000</v>
      </c>
      <c r="AD144" s="139">
        <f>'آبان 1400'!AE145</f>
        <v>6000000</v>
      </c>
      <c r="AE144" s="140">
        <f>'آبان 1400'!AF145</f>
        <v>227568.79090909089</v>
      </c>
      <c r="AF144" s="123">
        <f>'آبان 1400'!AG145</f>
        <v>34360800</v>
      </c>
      <c r="AG144" s="124">
        <f>'آبان 1400'!AH145</f>
        <v>1400010</v>
      </c>
      <c r="AH144" s="124">
        <f>'آبان 1400'!AI145</f>
        <v>31859630.727272727</v>
      </c>
      <c r="AI144" s="124">
        <f>'آبان 1400'!AJ145</f>
        <v>0</v>
      </c>
      <c r="AJ144" s="124">
        <f>'آبان 1400'!AK145</f>
        <v>4500000</v>
      </c>
      <c r="AK144" s="124">
        <f>'آبان 1400'!AL145</f>
        <v>6000000</v>
      </c>
      <c r="AL144" s="124">
        <f>'آبان 1400'!AM145</f>
        <v>0</v>
      </c>
      <c r="AM144" s="124">
        <f>'آبان 1400'!AN145</f>
        <v>0</v>
      </c>
      <c r="AN144" s="124">
        <f>'آبان 1400'!AO145</f>
        <v>0</v>
      </c>
      <c r="AO144" s="124">
        <f>'آبان 1400'!AP145</f>
        <v>4000000</v>
      </c>
      <c r="AP144" s="124">
        <f>'آبان 1400'!AQ145</f>
        <v>0</v>
      </c>
      <c r="AQ144" s="124">
        <f>'آبان 1400'!AR145</f>
        <v>0</v>
      </c>
      <c r="AR144" s="124">
        <f>'آبان 1400'!AS145</f>
        <v>0</v>
      </c>
      <c r="AS144" s="379">
        <f>'آبان 1400'!AT145</f>
        <v>0</v>
      </c>
      <c r="AT144" s="372">
        <f t="shared" si="103"/>
        <v>82120440.727272719</v>
      </c>
      <c r="AU144" s="174">
        <f>'آبان 1400'!AV145</f>
        <v>61872009.876363628</v>
      </c>
      <c r="AV144" s="142">
        <f>'آبان 1400'!AW145</f>
        <v>82120440.727272719</v>
      </c>
      <c r="AW144" s="143">
        <f t="shared" si="104"/>
        <v>5748430.8509090906</v>
      </c>
      <c r="AX144" s="76">
        <f t="shared" si="105"/>
        <v>2187200.9876363627</v>
      </c>
      <c r="AY144" s="143">
        <f>'آبان 1400'!AZ145</f>
        <v>0</v>
      </c>
      <c r="AZ144" s="143">
        <f>'آبان 1400'!BA145</f>
        <v>0</v>
      </c>
      <c r="BA144" s="143">
        <f>'آبان 1400'!BB145</f>
        <v>0</v>
      </c>
      <c r="BB144" s="143">
        <f>'آبان 1400'!BC145</f>
        <v>0</v>
      </c>
      <c r="BC144" s="143">
        <f>'آبان 1400'!BD145</f>
        <v>0</v>
      </c>
      <c r="BD144" s="143">
        <f>'آبان 1400'!BE145</f>
        <v>0</v>
      </c>
      <c r="BE144" s="143">
        <f>'آبان 1400'!BF145</f>
        <v>0</v>
      </c>
      <c r="BF144" s="144">
        <f t="shared" si="106"/>
        <v>7935631.8385454528</v>
      </c>
      <c r="BG144" s="141">
        <f t="shared" si="107"/>
        <v>74184808</v>
      </c>
      <c r="BH144" s="145">
        <f t="shared" si="108"/>
        <v>82120440.727272719</v>
      </c>
      <c r="BI144" s="128">
        <f t="shared" ref="BI144:BI188" si="141">(((AB144*30)*2)/12)/30*Q144</f>
        <v>5960135</v>
      </c>
      <c r="BJ144" s="146">
        <f t="shared" si="109"/>
        <v>2980067.5</v>
      </c>
      <c r="BK144" s="146">
        <f t="shared" si="110"/>
        <v>894020.25</v>
      </c>
      <c r="BL144" s="147">
        <f t="shared" si="111"/>
        <v>1120000</v>
      </c>
      <c r="BM144" s="383">
        <v>0</v>
      </c>
      <c r="BN144" s="148">
        <f t="shared" si="112"/>
        <v>93074663.477272719</v>
      </c>
      <c r="BO144" s="149">
        <f t="shared" si="113"/>
        <v>82120440.727272719</v>
      </c>
      <c r="BP144" s="150">
        <f t="shared" si="114"/>
        <v>18887701.367272727</v>
      </c>
      <c r="BQ144" s="151">
        <f t="shared" si="115"/>
        <v>111962364.84454545</v>
      </c>
      <c r="BR144" s="152">
        <f t="shared" si="116"/>
        <v>100800</v>
      </c>
      <c r="BS144" s="148">
        <f t="shared" si="117"/>
        <v>112063164.84454545</v>
      </c>
      <c r="BT144" s="136">
        <v>0</v>
      </c>
      <c r="BU144" s="149">
        <f t="shared" si="118"/>
        <v>9307466.3477272727</v>
      </c>
      <c r="BV144" s="153">
        <f t="shared" si="119"/>
        <v>4653733.1738636363</v>
      </c>
      <c r="BW144" s="134">
        <f t="shared" si="120"/>
        <v>98101965.32295455</v>
      </c>
      <c r="BX144" s="148">
        <f t="shared" si="121"/>
        <v>9834222.75</v>
      </c>
      <c r="BY144" s="135">
        <f t="shared" si="122"/>
        <v>88267742.57295455</v>
      </c>
      <c r="CD144" s="400">
        <f>'آبان 1400'!AU145</f>
        <v>82120440.727272719</v>
      </c>
      <c r="CE144" s="401">
        <f>'آبان 1400'!AV145</f>
        <v>61872009.876363628</v>
      </c>
      <c r="CF144" s="401">
        <f>'آبان 1400'!AW145</f>
        <v>82120440.727272719</v>
      </c>
      <c r="CG144" s="401">
        <f>'آبان 1400'!AX145</f>
        <v>5748430.8509090906</v>
      </c>
      <c r="CH144" s="401">
        <f>'آبان 1400'!AY145</f>
        <v>2187200.9876363627</v>
      </c>
      <c r="CI144" s="401">
        <f>'آبان 1400'!AZ145</f>
        <v>0</v>
      </c>
      <c r="CJ144" s="401">
        <f>'آبان 1400'!BA145</f>
        <v>0</v>
      </c>
      <c r="CK144" s="401">
        <f>'آبان 1400'!BB145</f>
        <v>0</v>
      </c>
      <c r="CL144" s="401">
        <f>'آبان 1400'!BC145</f>
        <v>0</v>
      </c>
      <c r="CM144" s="401">
        <f>'آبان 1400'!BD145</f>
        <v>0</v>
      </c>
      <c r="CN144" s="401">
        <f>'آبان 1400'!BE145</f>
        <v>0</v>
      </c>
      <c r="CO144" s="401">
        <f>'آبان 1400'!BF145</f>
        <v>0</v>
      </c>
      <c r="CP144" s="401">
        <f>'آبان 1400'!BG145</f>
        <v>7935631.8385454528</v>
      </c>
      <c r="CQ144" s="401">
        <f>'آبان 1400'!BH145</f>
        <v>74184808</v>
      </c>
      <c r="CR144" s="401">
        <f t="shared" si="123"/>
        <v>82120440.727272719</v>
      </c>
      <c r="CS144" s="56">
        <f t="shared" ref="CS144:CS188" si="142">(AB144*30/12*2)/30*Q144</f>
        <v>5960135</v>
      </c>
      <c r="CT144" s="400">
        <f t="shared" si="124"/>
        <v>2980067.5</v>
      </c>
      <c r="CU144" s="401">
        <f t="shared" si="125"/>
        <v>894020.25</v>
      </c>
      <c r="CV144" s="401">
        <f t="shared" si="126"/>
        <v>1120000</v>
      </c>
      <c r="CW144" s="56">
        <v>0</v>
      </c>
      <c r="CX144" s="401">
        <f t="shared" si="127"/>
        <v>93074663.477272719</v>
      </c>
      <c r="CY144" s="401">
        <f t="shared" si="128"/>
        <v>82120440.727272719</v>
      </c>
      <c r="CZ144" s="401">
        <f t="shared" si="129"/>
        <v>18887701.367272727</v>
      </c>
      <c r="DA144" s="401">
        <f t="shared" si="130"/>
        <v>111962364.84454545</v>
      </c>
      <c r="DB144" s="401">
        <f t="shared" si="131"/>
        <v>100800</v>
      </c>
      <c r="DC144" s="401">
        <f t="shared" si="132"/>
        <v>112063164.84454545</v>
      </c>
      <c r="DD144" s="406">
        <v>0</v>
      </c>
      <c r="DE144" s="401">
        <f t="shared" si="133"/>
        <v>9307466.3477272727</v>
      </c>
      <c r="DF144" s="401">
        <f t="shared" si="134"/>
        <v>4653733.1738636363</v>
      </c>
      <c r="DG144" s="401">
        <f t="shared" si="135"/>
        <v>98101965.32295455</v>
      </c>
      <c r="DH144" s="401">
        <f t="shared" si="136"/>
        <v>9834222.75</v>
      </c>
      <c r="DI144" s="401">
        <f t="shared" si="137"/>
        <v>88267742.57295455</v>
      </c>
      <c r="DJ144" s="401">
        <f t="shared" si="138"/>
        <v>0</v>
      </c>
      <c r="DL144" s="408">
        <f t="shared" si="139"/>
        <v>6638737.5</v>
      </c>
      <c r="DM144" s="408">
        <f t="shared" si="140"/>
        <v>-678602.5</v>
      </c>
    </row>
    <row r="145" spans="1:117" s="56" customFormat="1" ht="21" x14ac:dyDescent="0.2">
      <c r="A145" s="192">
        <f t="shared" si="102"/>
        <v>2655495</v>
      </c>
      <c r="B145" s="137">
        <f>'آبان 1400'!B146</f>
        <v>140</v>
      </c>
      <c r="C145" s="137">
        <f>'آبان 1400'!C146</f>
        <v>149</v>
      </c>
      <c r="D145" s="137">
        <f>'آبان 1400'!D146</f>
        <v>12970</v>
      </c>
      <c r="E145" s="137" t="str">
        <f>'آبان 1400'!E146</f>
        <v>سالار</v>
      </c>
      <c r="F145" s="137" t="str">
        <f>'آبان 1400'!F146</f>
        <v>علیمردانی</v>
      </c>
      <c r="G145" s="137" t="str">
        <f>'آبان 1400'!G146</f>
        <v xml:space="preserve">اداری </v>
      </c>
      <c r="H145" s="137" t="str">
        <f>'آبان 1400'!H146</f>
        <v>سازمان</v>
      </c>
      <c r="I145" s="137" t="str">
        <f>'آبان 1400'!I146</f>
        <v>124-813-3055960-1</v>
      </c>
      <c r="J145" s="137" t="str">
        <f>'آبان 1400'!J146</f>
        <v>0079913547</v>
      </c>
      <c r="K145" s="137" t="str">
        <f>'آبان 1400'!K146</f>
        <v>0012812423</v>
      </c>
      <c r="L145" s="137" t="str">
        <f>'آبان 1400'!L146</f>
        <v>سازمان</v>
      </c>
      <c r="M145" s="137" t="str">
        <f>'آبان 1400'!M146</f>
        <v>اداری-کارشناسی ارشد</v>
      </c>
      <c r="N145" s="121">
        <f>'آبان 1400'!N146</f>
        <v>0</v>
      </c>
      <c r="O145" s="120">
        <f>'آبان 1400'!O146</f>
        <v>0</v>
      </c>
      <c r="P145" s="122">
        <f>'آبان 1400'!P146</f>
        <v>0</v>
      </c>
      <c r="Q145" s="362">
        <f>'آبان 1400'!Q146</f>
        <v>30</v>
      </c>
      <c r="R145" s="362">
        <f>'آبان 1400'!R146</f>
        <v>33</v>
      </c>
      <c r="S145" s="362">
        <f>'آبان 1400'!S146</f>
        <v>0</v>
      </c>
      <c r="T145" s="362">
        <f>'آبان 1400'!T146</f>
        <v>0</v>
      </c>
      <c r="U145" s="138">
        <f>'آبان 1400'!U146</f>
        <v>0</v>
      </c>
      <c r="V145" s="121">
        <f>'آبان 1400'!W146</f>
        <v>0</v>
      </c>
      <c r="W145" s="122">
        <f>'آبان 1400'!X146</f>
        <v>0</v>
      </c>
      <c r="X145" s="370">
        <f>'آبان 1400'!Y146</f>
        <v>0</v>
      </c>
      <c r="Y145" s="370">
        <f>'آبان 1400'!Z146</f>
        <v>0</v>
      </c>
      <c r="Z145" s="139">
        <f>'آبان 1400'!AA146</f>
        <v>1642901</v>
      </c>
      <c r="AA145" s="139">
        <f>'آبان 1400'!AB146</f>
        <v>46667</v>
      </c>
      <c r="AB145" s="139">
        <f>'آبان 1400'!AC146</f>
        <v>1689568</v>
      </c>
      <c r="AC145" s="139">
        <f>'آبان 1400'!AD146</f>
        <v>4500000</v>
      </c>
      <c r="AD145" s="139">
        <f>'آبان 1400'!AE146</f>
        <v>6000000</v>
      </c>
      <c r="AE145" s="140">
        <f>'آبان 1400'!AF146</f>
        <v>322553.89090909087</v>
      </c>
      <c r="AF145" s="123">
        <f>'آبان 1400'!AG146</f>
        <v>49287030</v>
      </c>
      <c r="AG145" s="124">
        <f>'آبان 1400'!AH146</f>
        <v>1400010</v>
      </c>
      <c r="AH145" s="124">
        <f>'آبان 1400'!AI146</f>
        <v>10644278.399999999</v>
      </c>
      <c r="AI145" s="124">
        <f>'آبان 1400'!AJ146</f>
        <v>0</v>
      </c>
      <c r="AJ145" s="124">
        <f>'آبان 1400'!AK146</f>
        <v>4500000</v>
      </c>
      <c r="AK145" s="124">
        <f>'آبان 1400'!AL146</f>
        <v>6000000</v>
      </c>
      <c r="AL145" s="124">
        <f>'آبان 1400'!AM146</f>
        <v>0</v>
      </c>
      <c r="AM145" s="124">
        <f>'آبان 1400'!AN146</f>
        <v>0</v>
      </c>
      <c r="AN145" s="124">
        <f>'آبان 1400'!AO146</f>
        <v>0</v>
      </c>
      <c r="AO145" s="124">
        <f>'آبان 1400'!AP146</f>
        <v>3800000</v>
      </c>
      <c r="AP145" s="124">
        <f>'آبان 1400'!AQ146</f>
        <v>0</v>
      </c>
      <c r="AQ145" s="124">
        <f>'آبان 1400'!AR146</f>
        <v>0</v>
      </c>
      <c r="AR145" s="124">
        <f>'آبان 1400'!AS146</f>
        <v>0</v>
      </c>
      <c r="AS145" s="379">
        <f>'آبان 1400'!AT146</f>
        <v>0</v>
      </c>
      <c r="AT145" s="372">
        <f t="shared" si="103"/>
        <v>75631318.400000006</v>
      </c>
      <c r="AU145" s="174">
        <f>'آبان 1400'!AV146</f>
        <v>56037126.112000003</v>
      </c>
      <c r="AV145" s="142">
        <f>'آبان 1400'!AW146</f>
        <v>75631318.400000006</v>
      </c>
      <c r="AW145" s="143">
        <f t="shared" si="104"/>
        <v>5294192.2880000006</v>
      </c>
      <c r="AX145" s="76">
        <f t="shared" si="105"/>
        <v>1603712.6112000004</v>
      </c>
      <c r="AY145" s="143">
        <f>'آبان 1400'!AZ146</f>
        <v>0</v>
      </c>
      <c r="AZ145" s="143">
        <f>'آبان 1400'!BA146</f>
        <v>0</v>
      </c>
      <c r="BA145" s="143">
        <f>'آبان 1400'!BB146</f>
        <v>0</v>
      </c>
      <c r="BB145" s="143">
        <f>'آبان 1400'!BC146</f>
        <v>0</v>
      </c>
      <c r="BC145" s="143">
        <f>'آبان 1400'!BD146</f>
        <v>0</v>
      </c>
      <c r="BD145" s="143">
        <f>'آبان 1400'!BE146</f>
        <v>0</v>
      </c>
      <c r="BE145" s="143">
        <f>'آبان 1400'!BF146</f>
        <v>0</v>
      </c>
      <c r="BF145" s="144">
        <f t="shared" si="106"/>
        <v>6897904.8992000008</v>
      </c>
      <c r="BG145" s="141">
        <f t="shared" si="107"/>
        <v>68733413</v>
      </c>
      <c r="BH145" s="145">
        <f t="shared" si="108"/>
        <v>75631318.400000006</v>
      </c>
      <c r="BI145" s="410">
        <f t="shared" ref="BI145:BI149" si="143">(((885165*30)*3)/12)/30*Q145</f>
        <v>6638737.5</v>
      </c>
      <c r="BJ145" s="146">
        <f t="shared" si="109"/>
        <v>4223920</v>
      </c>
      <c r="BK145" s="146">
        <f t="shared" si="110"/>
        <v>1267176</v>
      </c>
      <c r="BL145" s="147">
        <f t="shared" si="111"/>
        <v>1120000</v>
      </c>
      <c r="BM145" s="383">
        <v>0</v>
      </c>
      <c r="BN145" s="148">
        <f t="shared" si="112"/>
        <v>88881151.900000006</v>
      </c>
      <c r="BO145" s="149">
        <f t="shared" si="113"/>
        <v>75631318.400000006</v>
      </c>
      <c r="BP145" s="150">
        <f t="shared" si="114"/>
        <v>17395203.232000001</v>
      </c>
      <c r="BQ145" s="151">
        <f t="shared" si="115"/>
        <v>106276355.132</v>
      </c>
      <c r="BR145" s="152">
        <f t="shared" si="116"/>
        <v>100800</v>
      </c>
      <c r="BS145" s="148">
        <f t="shared" si="117"/>
        <v>106377155.132</v>
      </c>
      <c r="BT145" s="136">
        <v>0</v>
      </c>
      <c r="BU145" s="149">
        <f t="shared" si="118"/>
        <v>8888115.1900000013</v>
      </c>
      <c r="BV145" s="153">
        <f t="shared" si="119"/>
        <v>4444057.5950000007</v>
      </c>
      <c r="BW145" s="134">
        <f t="shared" si="120"/>
        <v>93044982.347000003</v>
      </c>
      <c r="BX145" s="148">
        <f t="shared" si="121"/>
        <v>12129833.5</v>
      </c>
      <c r="BY145" s="135">
        <f t="shared" si="122"/>
        <v>80915148.847000003</v>
      </c>
      <c r="CD145" s="400">
        <f>'آبان 1400'!AU146</f>
        <v>75631318.400000006</v>
      </c>
      <c r="CE145" s="401">
        <f>'آبان 1400'!AV146</f>
        <v>56037126.112000003</v>
      </c>
      <c r="CF145" s="401">
        <f>'آبان 1400'!AW146</f>
        <v>75631318.400000006</v>
      </c>
      <c r="CG145" s="401">
        <f>'آبان 1400'!AX146</f>
        <v>5294192.2880000006</v>
      </c>
      <c r="CH145" s="401">
        <f>'آبان 1400'!AY146</f>
        <v>1603712.6112000004</v>
      </c>
      <c r="CI145" s="401">
        <f>'آبان 1400'!AZ146</f>
        <v>0</v>
      </c>
      <c r="CJ145" s="401">
        <f>'آبان 1400'!BA146</f>
        <v>0</v>
      </c>
      <c r="CK145" s="401">
        <f>'آبان 1400'!BB146</f>
        <v>0</v>
      </c>
      <c r="CL145" s="401">
        <f>'آبان 1400'!BC146</f>
        <v>0</v>
      </c>
      <c r="CM145" s="401">
        <f>'آبان 1400'!BD146</f>
        <v>0</v>
      </c>
      <c r="CN145" s="401">
        <f>'آبان 1400'!BE146</f>
        <v>0</v>
      </c>
      <c r="CO145" s="401">
        <f>'آبان 1400'!BF146</f>
        <v>0</v>
      </c>
      <c r="CP145" s="401">
        <f>'آبان 1400'!BG146</f>
        <v>6897904.8992000008</v>
      </c>
      <c r="CQ145" s="401">
        <f>'آبان 1400'!BH146</f>
        <v>68733413</v>
      </c>
      <c r="CR145" s="401">
        <f t="shared" si="123"/>
        <v>75631318.400000006</v>
      </c>
      <c r="CS145" s="411">
        <f t="shared" ref="CS145:CS149" si="144">(885165*30/12*3)/30*Q145</f>
        <v>6638737.5</v>
      </c>
      <c r="CT145" s="400">
        <f t="shared" si="124"/>
        <v>4223920</v>
      </c>
      <c r="CU145" s="401">
        <f t="shared" si="125"/>
        <v>1267176</v>
      </c>
      <c r="CV145" s="401">
        <f t="shared" si="126"/>
        <v>1120000</v>
      </c>
      <c r="CW145" s="56">
        <v>0</v>
      </c>
      <c r="CX145" s="401">
        <f t="shared" si="127"/>
        <v>88881151.900000006</v>
      </c>
      <c r="CY145" s="401">
        <f t="shared" si="128"/>
        <v>75631318.400000006</v>
      </c>
      <c r="CZ145" s="401">
        <f t="shared" si="129"/>
        <v>17395203.232000001</v>
      </c>
      <c r="DA145" s="401">
        <f t="shared" si="130"/>
        <v>106276355.132</v>
      </c>
      <c r="DB145" s="401">
        <f t="shared" si="131"/>
        <v>100800</v>
      </c>
      <c r="DC145" s="401">
        <f t="shared" si="132"/>
        <v>106377155.132</v>
      </c>
      <c r="DD145" s="406">
        <v>0</v>
      </c>
      <c r="DE145" s="401">
        <f t="shared" si="133"/>
        <v>8888115.1900000013</v>
      </c>
      <c r="DF145" s="401">
        <f t="shared" si="134"/>
        <v>4444057.5950000007</v>
      </c>
      <c r="DG145" s="401">
        <f t="shared" si="135"/>
        <v>93044982.347000003</v>
      </c>
      <c r="DH145" s="401">
        <f t="shared" si="136"/>
        <v>12129833.5</v>
      </c>
      <c r="DI145" s="401">
        <f t="shared" si="137"/>
        <v>80915148.847000003</v>
      </c>
      <c r="DJ145" s="401">
        <f t="shared" si="138"/>
        <v>0</v>
      </c>
      <c r="DL145" s="409">
        <f t="shared" si="139"/>
        <v>6638737.5</v>
      </c>
      <c r="DM145" s="409">
        <f t="shared" si="140"/>
        <v>0</v>
      </c>
    </row>
    <row r="146" spans="1:117" s="56" customFormat="1" ht="21" x14ac:dyDescent="0.2">
      <c r="A146" s="192">
        <f t="shared" si="102"/>
        <v>2655495</v>
      </c>
      <c r="B146" s="137">
        <f>'آبان 1400'!B147</f>
        <v>141</v>
      </c>
      <c r="C146" s="137">
        <f>'آبان 1400'!C147</f>
        <v>150</v>
      </c>
      <c r="D146" s="137">
        <f>'آبان 1400'!D147</f>
        <v>12971</v>
      </c>
      <c r="E146" s="137" t="str">
        <f>'آبان 1400'!E147</f>
        <v>نازی</v>
      </c>
      <c r="F146" s="137" t="str">
        <f>'آبان 1400'!F147</f>
        <v>ترک زبان</v>
      </c>
      <c r="G146" s="137" t="str">
        <f>'آبان 1400'!G147</f>
        <v xml:space="preserve">اداری </v>
      </c>
      <c r="H146" s="137" t="str">
        <f>'آبان 1400'!H147</f>
        <v>سازمان</v>
      </c>
      <c r="I146" s="137" t="str">
        <f>'آبان 1400'!I147</f>
        <v>124-813-3240957-1</v>
      </c>
      <c r="J146" s="137" t="str">
        <f>'آبان 1400'!J147</f>
        <v>0323642421</v>
      </c>
      <c r="K146" s="137" t="str">
        <f>'آبان 1400'!K147</f>
        <v>0026426034</v>
      </c>
      <c r="L146" s="137" t="str">
        <f>'آبان 1400'!L147</f>
        <v>سازمان</v>
      </c>
      <c r="M146" s="137" t="str">
        <f>'آبان 1400'!M147</f>
        <v>اداری-کارشناسی</v>
      </c>
      <c r="N146" s="121">
        <f>'آبان 1400'!N147</f>
        <v>0</v>
      </c>
      <c r="O146" s="120">
        <f>'آبان 1400'!O147</f>
        <v>0</v>
      </c>
      <c r="P146" s="122">
        <f>'آبان 1400'!P147</f>
        <v>0</v>
      </c>
      <c r="Q146" s="362">
        <f>'آبان 1400'!Q147</f>
        <v>30</v>
      </c>
      <c r="R146" s="362">
        <f>'آبان 1400'!R147</f>
        <v>21</v>
      </c>
      <c r="S146" s="362">
        <f>'آبان 1400'!S147</f>
        <v>0</v>
      </c>
      <c r="T146" s="362">
        <f>'آبان 1400'!T147</f>
        <v>0</v>
      </c>
      <c r="U146" s="138">
        <f>'آبان 1400'!U147</f>
        <v>2</v>
      </c>
      <c r="V146" s="121">
        <f>'آبان 1400'!W147</f>
        <v>0</v>
      </c>
      <c r="W146" s="122">
        <f>'آبان 1400'!X147</f>
        <v>0</v>
      </c>
      <c r="X146" s="370">
        <f>'آبان 1400'!Y147</f>
        <v>0</v>
      </c>
      <c r="Y146" s="370">
        <f>'آبان 1400'!Z147</f>
        <v>0</v>
      </c>
      <c r="Z146" s="139">
        <f>'آبان 1400'!AA147</f>
        <v>1477052</v>
      </c>
      <c r="AA146" s="139">
        <f>'آبان 1400'!AB147</f>
        <v>46667</v>
      </c>
      <c r="AB146" s="139">
        <f>'آبان 1400'!AC147</f>
        <v>1523719</v>
      </c>
      <c r="AC146" s="139">
        <f>'آبان 1400'!AD147</f>
        <v>4500000</v>
      </c>
      <c r="AD146" s="139">
        <f>'آبان 1400'!AE147</f>
        <v>6000000</v>
      </c>
      <c r="AE146" s="140">
        <f>'آبان 1400'!AF147</f>
        <v>290891.80909090908</v>
      </c>
      <c r="AF146" s="123">
        <f>'آبان 1400'!AG147</f>
        <v>44311560</v>
      </c>
      <c r="AG146" s="124">
        <f>'آبان 1400'!AH147</f>
        <v>1400010</v>
      </c>
      <c r="AH146" s="124">
        <f>'آبان 1400'!AI147</f>
        <v>6108727.9909090903</v>
      </c>
      <c r="AI146" s="124">
        <f>'آبان 1400'!AJ147</f>
        <v>0</v>
      </c>
      <c r="AJ146" s="124">
        <f>'آبان 1400'!AK147</f>
        <v>4500000</v>
      </c>
      <c r="AK146" s="124">
        <f>'آبان 1400'!AL147</f>
        <v>6000000</v>
      </c>
      <c r="AL146" s="124">
        <f>'آبان 1400'!AM147</f>
        <v>0</v>
      </c>
      <c r="AM146" s="124">
        <f>'آبان 1400'!AN147</f>
        <v>0</v>
      </c>
      <c r="AN146" s="124">
        <f>'آبان 1400'!AO147</f>
        <v>3047438</v>
      </c>
      <c r="AO146" s="124">
        <f>'آبان 1400'!AP147</f>
        <v>3800000</v>
      </c>
      <c r="AP146" s="124">
        <f>'آبان 1400'!AQ147</f>
        <v>0</v>
      </c>
      <c r="AQ146" s="124">
        <f>'آبان 1400'!AR147</f>
        <v>0</v>
      </c>
      <c r="AR146" s="124">
        <f>'آبان 1400'!AS147</f>
        <v>0</v>
      </c>
      <c r="AS146" s="379">
        <f>'آبان 1400'!AT147</f>
        <v>0</v>
      </c>
      <c r="AT146" s="372">
        <f t="shared" si="103"/>
        <v>69167735.9909091</v>
      </c>
      <c r="AU146" s="174">
        <f>'آبان 1400'!AV147</f>
        <v>47191877.131545462</v>
      </c>
      <c r="AV146" s="142">
        <f>'آبان 1400'!AW147</f>
        <v>66120297.990909092</v>
      </c>
      <c r="AW146" s="143">
        <f t="shared" si="104"/>
        <v>4628420.8593636369</v>
      </c>
      <c r="AX146" s="76">
        <f t="shared" si="105"/>
        <v>719187.71315454622</v>
      </c>
      <c r="AY146" s="143">
        <f>'آبان 1400'!AZ147</f>
        <v>0</v>
      </c>
      <c r="AZ146" s="143">
        <f>'آبان 1400'!BA147</f>
        <v>0</v>
      </c>
      <c r="BA146" s="143">
        <f>'آبان 1400'!BB147</f>
        <v>0</v>
      </c>
      <c r="BB146" s="143">
        <f>'آبان 1400'!BC147</f>
        <v>0</v>
      </c>
      <c r="BC146" s="143">
        <f>'آبان 1400'!BD147</f>
        <v>0</v>
      </c>
      <c r="BD146" s="143">
        <f>'آبان 1400'!BE147</f>
        <v>0</v>
      </c>
      <c r="BE146" s="143">
        <f>'آبان 1400'!BF147</f>
        <v>0</v>
      </c>
      <c r="BF146" s="144">
        <f t="shared" si="106"/>
        <v>5347608.5725181829</v>
      </c>
      <c r="BG146" s="141">
        <f t="shared" si="107"/>
        <v>63820127</v>
      </c>
      <c r="BH146" s="145">
        <f t="shared" si="108"/>
        <v>69167735.9909091</v>
      </c>
      <c r="BI146" s="410">
        <f t="shared" si="143"/>
        <v>6638737.5</v>
      </c>
      <c r="BJ146" s="146">
        <f t="shared" si="109"/>
        <v>3809297.5</v>
      </c>
      <c r="BK146" s="146">
        <f t="shared" si="110"/>
        <v>1142789.25</v>
      </c>
      <c r="BL146" s="147">
        <f t="shared" si="111"/>
        <v>1120000</v>
      </c>
      <c r="BM146" s="383">
        <v>0</v>
      </c>
      <c r="BN146" s="148">
        <f t="shared" si="112"/>
        <v>81878560.2409091</v>
      </c>
      <c r="BO146" s="149">
        <f t="shared" si="113"/>
        <v>66120297.990909092</v>
      </c>
      <c r="BP146" s="150">
        <f t="shared" si="114"/>
        <v>15207668.537909092</v>
      </c>
      <c r="BQ146" s="151">
        <f t="shared" si="115"/>
        <v>97086228.77881819</v>
      </c>
      <c r="BR146" s="152">
        <f t="shared" si="116"/>
        <v>100800</v>
      </c>
      <c r="BS146" s="148">
        <f t="shared" si="117"/>
        <v>97187028.77881819</v>
      </c>
      <c r="BT146" s="136">
        <v>0</v>
      </c>
      <c r="BU146" s="149">
        <f t="shared" si="118"/>
        <v>8187856.0240909103</v>
      </c>
      <c r="BV146" s="153">
        <f t="shared" si="119"/>
        <v>4093928.0120454552</v>
      </c>
      <c r="BW146" s="134">
        <f t="shared" si="120"/>
        <v>84905244.742681831</v>
      </c>
      <c r="BX146" s="148">
        <f t="shared" si="121"/>
        <v>11590824.25</v>
      </c>
      <c r="BY146" s="135">
        <f t="shared" si="122"/>
        <v>73314420.492681831</v>
      </c>
      <c r="CD146" s="400">
        <f>'آبان 1400'!AU147</f>
        <v>69167735.9909091</v>
      </c>
      <c r="CE146" s="401">
        <f>'آبان 1400'!AV147</f>
        <v>47191877.131545462</v>
      </c>
      <c r="CF146" s="401">
        <f>'آبان 1400'!AW147</f>
        <v>66120297.990909092</v>
      </c>
      <c r="CG146" s="401">
        <f>'آبان 1400'!AX147</f>
        <v>4628420.8593636369</v>
      </c>
      <c r="CH146" s="401">
        <f>'آبان 1400'!AY147</f>
        <v>719187.71315454622</v>
      </c>
      <c r="CI146" s="401">
        <f>'آبان 1400'!AZ147</f>
        <v>0</v>
      </c>
      <c r="CJ146" s="401">
        <f>'آبان 1400'!BA147</f>
        <v>0</v>
      </c>
      <c r="CK146" s="401">
        <f>'آبان 1400'!BB147</f>
        <v>0</v>
      </c>
      <c r="CL146" s="401">
        <f>'آبان 1400'!BC147</f>
        <v>0</v>
      </c>
      <c r="CM146" s="401">
        <f>'آبان 1400'!BD147</f>
        <v>0</v>
      </c>
      <c r="CN146" s="401">
        <f>'آبان 1400'!BE147</f>
        <v>0</v>
      </c>
      <c r="CO146" s="401">
        <f>'آبان 1400'!BF147</f>
        <v>0</v>
      </c>
      <c r="CP146" s="401">
        <f>'آبان 1400'!BG147</f>
        <v>5347608.5725181829</v>
      </c>
      <c r="CQ146" s="401">
        <f>'آبان 1400'!BH147</f>
        <v>63820127</v>
      </c>
      <c r="CR146" s="401">
        <f t="shared" si="123"/>
        <v>69167735.9909091</v>
      </c>
      <c r="CS146" s="411">
        <f t="shared" si="144"/>
        <v>6638737.5</v>
      </c>
      <c r="CT146" s="400">
        <f t="shared" si="124"/>
        <v>3809297.5</v>
      </c>
      <c r="CU146" s="401">
        <f t="shared" si="125"/>
        <v>1142789.25</v>
      </c>
      <c r="CV146" s="401">
        <f t="shared" si="126"/>
        <v>1120000</v>
      </c>
      <c r="CW146" s="56">
        <v>0</v>
      </c>
      <c r="CX146" s="401">
        <f t="shared" si="127"/>
        <v>81878560.2409091</v>
      </c>
      <c r="CY146" s="401">
        <f t="shared" si="128"/>
        <v>66120297.990909092</v>
      </c>
      <c r="CZ146" s="401">
        <f t="shared" si="129"/>
        <v>15207668.537909092</v>
      </c>
      <c r="DA146" s="401">
        <f t="shared" si="130"/>
        <v>97086228.77881819</v>
      </c>
      <c r="DB146" s="401">
        <f t="shared" si="131"/>
        <v>100800</v>
      </c>
      <c r="DC146" s="401">
        <f t="shared" si="132"/>
        <v>97187028.77881819</v>
      </c>
      <c r="DD146" s="406">
        <v>0</v>
      </c>
      <c r="DE146" s="401">
        <f t="shared" si="133"/>
        <v>8187856.0240909103</v>
      </c>
      <c r="DF146" s="401">
        <f t="shared" si="134"/>
        <v>4093928.0120454552</v>
      </c>
      <c r="DG146" s="401">
        <f t="shared" si="135"/>
        <v>84905244.742681831</v>
      </c>
      <c r="DH146" s="401">
        <f t="shared" si="136"/>
        <v>11590824.25</v>
      </c>
      <c r="DI146" s="401">
        <f t="shared" si="137"/>
        <v>73314420.492681831</v>
      </c>
      <c r="DJ146" s="401">
        <f t="shared" si="138"/>
        <v>0</v>
      </c>
      <c r="DL146" s="409">
        <f t="shared" si="139"/>
        <v>6638737.5</v>
      </c>
      <c r="DM146" s="409">
        <f t="shared" si="140"/>
        <v>0</v>
      </c>
    </row>
    <row r="147" spans="1:117" s="56" customFormat="1" ht="21" x14ac:dyDescent="0.2">
      <c r="A147" s="192">
        <f t="shared" si="102"/>
        <v>2655495</v>
      </c>
      <c r="B147" s="137">
        <f>'آبان 1400'!B148</f>
        <v>142</v>
      </c>
      <c r="C147" s="137">
        <f>'آبان 1400'!C148</f>
        <v>151</v>
      </c>
      <c r="D147" s="137">
        <f>'آبان 1400'!D148</f>
        <v>12972</v>
      </c>
      <c r="E147" s="137" t="str">
        <f>'آبان 1400'!E148</f>
        <v>آرمین</v>
      </c>
      <c r="F147" s="137" t="str">
        <f>'آبان 1400'!F148</f>
        <v>عاشوری</v>
      </c>
      <c r="G147" s="137" t="str">
        <f>'آبان 1400'!G148</f>
        <v xml:space="preserve">اداری </v>
      </c>
      <c r="H147" s="137" t="str">
        <f>'آبان 1400'!H148</f>
        <v>سازمان</v>
      </c>
      <c r="I147" s="137" t="str">
        <f>'آبان 1400'!I148</f>
        <v>124-813-3796402-1</v>
      </c>
      <c r="J147" s="137" t="str">
        <f>'آبان 1400'!J148</f>
        <v>0012001996</v>
      </c>
      <c r="K147" s="137" t="str">
        <f>'آبان 1400'!K148</f>
        <v>0014639658</v>
      </c>
      <c r="L147" s="137" t="str">
        <f>'آبان 1400'!L148</f>
        <v>سازمان</v>
      </c>
      <c r="M147" s="137" t="str">
        <f>'آبان 1400'!M148</f>
        <v xml:space="preserve">اداری-کارشناسی </v>
      </c>
      <c r="N147" s="121">
        <f>'آبان 1400'!N148</f>
        <v>0</v>
      </c>
      <c r="O147" s="120">
        <f>'آبان 1400'!O148</f>
        <v>0</v>
      </c>
      <c r="P147" s="122">
        <f>'آبان 1400'!P148</f>
        <v>0</v>
      </c>
      <c r="Q147" s="362">
        <f>'آبان 1400'!Q148</f>
        <v>30</v>
      </c>
      <c r="R147" s="362">
        <f>'آبان 1400'!R148</f>
        <v>36</v>
      </c>
      <c r="S147" s="362">
        <f>'آبان 1400'!S148</f>
        <v>0</v>
      </c>
      <c r="T147" s="362">
        <f>'آبان 1400'!T148</f>
        <v>0</v>
      </c>
      <c r="U147" s="138">
        <f>'آبان 1400'!U148</f>
        <v>0</v>
      </c>
      <c r="V147" s="121">
        <f>'آبان 1400'!W148</f>
        <v>0</v>
      </c>
      <c r="W147" s="122">
        <f>'آبان 1400'!X148</f>
        <v>0</v>
      </c>
      <c r="X147" s="370">
        <f>'آبان 1400'!Y148</f>
        <v>0</v>
      </c>
      <c r="Y147" s="370">
        <f>'آبان 1400'!Z148</f>
        <v>0</v>
      </c>
      <c r="Z147" s="139">
        <f>'آبان 1400'!AA148</f>
        <v>1477052</v>
      </c>
      <c r="AA147" s="139">
        <f>'آبان 1400'!AB148</f>
        <v>46667</v>
      </c>
      <c r="AB147" s="139">
        <f>'آبان 1400'!AC148</f>
        <v>1523719</v>
      </c>
      <c r="AC147" s="139">
        <f>'آبان 1400'!AD148</f>
        <v>4500000</v>
      </c>
      <c r="AD147" s="139">
        <f>'آبان 1400'!AE148</f>
        <v>6000000</v>
      </c>
      <c r="AE147" s="140">
        <f>'آبان 1400'!AF148</f>
        <v>290891.80909090908</v>
      </c>
      <c r="AF147" s="123">
        <f>'آبان 1400'!AG148</f>
        <v>44311560</v>
      </c>
      <c r="AG147" s="124">
        <f>'آبان 1400'!AH148</f>
        <v>1400010</v>
      </c>
      <c r="AH147" s="124">
        <f>'آبان 1400'!AI148</f>
        <v>10472105.127272727</v>
      </c>
      <c r="AI147" s="124">
        <f>'آبان 1400'!AJ148</f>
        <v>0</v>
      </c>
      <c r="AJ147" s="124">
        <f>'آبان 1400'!AK148</f>
        <v>4500000</v>
      </c>
      <c r="AK147" s="124">
        <f>'آبان 1400'!AL148</f>
        <v>6000000</v>
      </c>
      <c r="AL147" s="124">
        <f>'آبان 1400'!AM148</f>
        <v>0</v>
      </c>
      <c r="AM147" s="124">
        <f>'آبان 1400'!AN148</f>
        <v>0</v>
      </c>
      <c r="AN147" s="124">
        <f>'آبان 1400'!AO148</f>
        <v>0</v>
      </c>
      <c r="AO147" s="124">
        <f>'آبان 1400'!AP148</f>
        <v>3800000</v>
      </c>
      <c r="AP147" s="124">
        <f>'آبان 1400'!AQ148</f>
        <v>0</v>
      </c>
      <c r="AQ147" s="124">
        <f>'آبان 1400'!AR148</f>
        <v>0</v>
      </c>
      <c r="AR147" s="124">
        <f>'آبان 1400'!AS148</f>
        <v>0</v>
      </c>
      <c r="AS147" s="379">
        <f>'آبان 1400'!AT148</f>
        <v>0</v>
      </c>
      <c r="AT147" s="372">
        <f t="shared" si="103"/>
        <v>70483675.127272725</v>
      </c>
      <c r="AU147" s="174">
        <f>'آبان 1400'!AV148</f>
        <v>51249817.868363634</v>
      </c>
      <c r="AV147" s="142">
        <f>'آبان 1400'!AW148</f>
        <v>70483675.127272725</v>
      </c>
      <c r="AW147" s="143">
        <f t="shared" si="104"/>
        <v>4933857.2589090914</v>
      </c>
      <c r="AX147" s="76">
        <f t="shared" si="105"/>
        <v>1124981.7868363634</v>
      </c>
      <c r="AY147" s="143">
        <f>'آبان 1400'!AZ148</f>
        <v>0</v>
      </c>
      <c r="AZ147" s="143">
        <f>'آبان 1400'!BA148</f>
        <v>0</v>
      </c>
      <c r="BA147" s="143">
        <f>'آبان 1400'!BB148</f>
        <v>0</v>
      </c>
      <c r="BB147" s="143">
        <f>'آبان 1400'!BC148</f>
        <v>0</v>
      </c>
      <c r="BC147" s="143">
        <f>'آبان 1400'!BD148</f>
        <v>0</v>
      </c>
      <c r="BD147" s="143">
        <f>'آبان 1400'!BE148</f>
        <v>0</v>
      </c>
      <c r="BE147" s="143">
        <f>'آبان 1400'!BF148</f>
        <v>0</v>
      </c>
      <c r="BF147" s="144">
        <f t="shared" si="106"/>
        <v>6058839.0457454547</v>
      </c>
      <c r="BG147" s="141">
        <f t="shared" si="107"/>
        <v>64424836</v>
      </c>
      <c r="BH147" s="145">
        <f t="shared" si="108"/>
        <v>70483675.127272725</v>
      </c>
      <c r="BI147" s="410">
        <f t="shared" si="143"/>
        <v>6638737.5</v>
      </c>
      <c r="BJ147" s="146">
        <f t="shared" si="109"/>
        <v>3809297.5</v>
      </c>
      <c r="BK147" s="146">
        <f t="shared" si="110"/>
        <v>1142789.25</v>
      </c>
      <c r="BL147" s="147">
        <f t="shared" si="111"/>
        <v>1120000</v>
      </c>
      <c r="BM147" s="383">
        <v>0</v>
      </c>
      <c r="BN147" s="148">
        <f t="shared" si="112"/>
        <v>83194499.377272725</v>
      </c>
      <c r="BO147" s="149">
        <f t="shared" si="113"/>
        <v>70483675.127272725</v>
      </c>
      <c r="BP147" s="150">
        <f t="shared" si="114"/>
        <v>16211245.279272728</v>
      </c>
      <c r="BQ147" s="151">
        <f t="shared" si="115"/>
        <v>99405744.65654546</v>
      </c>
      <c r="BR147" s="152">
        <f t="shared" si="116"/>
        <v>100800</v>
      </c>
      <c r="BS147" s="148">
        <f t="shared" si="117"/>
        <v>99506544.65654546</v>
      </c>
      <c r="BT147" s="136">
        <v>0</v>
      </c>
      <c r="BU147" s="149">
        <f t="shared" si="118"/>
        <v>8319449.9377272725</v>
      </c>
      <c r="BV147" s="153">
        <f t="shared" si="119"/>
        <v>4159724.9688636363</v>
      </c>
      <c r="BW147" s="134">
        <f t="shared" si="120"/>
        <v>87027369.749954551</v>
      </c>
      <c r="BX147" s="148">
        <f t="shared" si="121"/>
        <v>11590824.25</v>
      </c>
      <c r="BY147" s="135">
        <f t="shared" si="122"/>
        <v>75436545.499954551</v>
      </c>
      <c r="CD147" s="400">
        <f>'آبان 1400'!AU148</f>
        <v>70483675.127272725</v>
      </c>
      <c r="CE147" s="401">
        <f>'آبان 1400'!AV148</f>
        <v>51249817.868363634</v>
      </c>
      <c r="CF147" s="401">
        <f>'آبان 1400'!AW148</f>
        <v>70483675.127272725</v>
      </c>
      <c r="CG147" s="401">
        <f>'آبان 1400'!AX148</f>
        <v>4933857.2589090914</v>
      </c>
      <c r="CH147" s="401">
        <f>'آبان 1400'!AY148</f>
        <v>1124981.7868363634</v>
      </c>
      <c r="CI147" s="401">
        <f>'آبان 1400'!AZ148</f>
        <v>0</v>
      </c>
      <c r="CJ147" s="401">
        <f>'آبان 1400'!BA148</f>
        <v>0</v>
      </c>
      <c r="CK147" s="401">
        <f>'آبان 1400'!BB148</f>
        <v>0</v>
      </c>
      <c r="CL147" s="401">
        <f>'آبان 1400'!BC148</f>
        <v>0</v>
      </c>
      <c r="CM147" s="401">
        <f>'آبان 1400'!BD148</f>
        <v>0</v>
      </c>
      <c r="CN147" s="401">
        <f>'آبان 1400'!BE148</f>
        <v>0</v>
      </c>
      <c r="CO147" s="401">
        <f>'آبان 1400'!BF148</f>
        <v>0</v>
      </c>
      <c r="CP147" s="401">
        <f>'آبان 1400'!BG148</f>
        <v>6058839.0457454547</v>
      </c>
      <c r="CQ147" s="401">
        <f>'آبان 1400'!BH148</f>
        <v>64424836</v>
      </c>
      <c r="CR147" s="401">
        <f t="shared" si="123"/>
        <v>70483675.127272725</v>
      </c>
      <c r="CS147" s="411">
        <f t="shared" si="144"/>
        <v>6638737.5</v>
      </c>
      <c r="CT147" s="400">
        <f t="shared" si="124"/>
        <v>3809297.5</v>
      </c>
      <c r="CU147" s="401">
        <f t="shared" si="125"/>
        <v>1142789.25</v>
      </c>
      <c r="CV147" s="401">
        <f t="shared" si="126"/>
        <v>1120000</v>
      </c>
      <c r="CW147" s="56">
        <v>0</v>
      </c>
      <c r="CX147" s="401">
        <f t="shared" si="127"/>
        <v>83194499.377272725</v>
      </c>
      <c r="CY147" s="401">
        <f t="shared" si="128"/>
        <v>70483675.127272725</v>
      </c>
      <c r="CZ147" s="401">
        <f t="shared" si="129"/>
        <v>16211245.279272728</v>
      </c>
      <c r="DA147" s="401">
        <f t="shared" si="130"/>
        <v>99405744.65654546</v>
      </c>
      <c r="DB147" s="401">
        <f t="shared" si="131"/>
        <v>100800</v>
      </c>
      <c r="DC147" s="401">
        <f t="shared" si="132"/>
        <v>99506544.65654546</v>
      </c>
      <c r="DD147" s="406">
        <v>0</v>
      </c>
      <c r="DE147" s="401">
        <f t="shared" si="133"/>
        <v>8319449.9377272725</v>
      </c>
      <c r="DF147" s="401">
        <f t="shared" si="134"/>
        <v>4159724.9688636363</v>
      </c>
      <c r="DG147" s="401">
        <f t="shared" si="135"/>
        <v>87027369.749954551</v>
      </c>
      <c r="DH147" s="401">
        <f t="shared" si="136"/>
        <v>11590824.25</v>
      </c>
      <c r="DI147" s="401">
        <f t="shared" si="137"/>
        <v>75436545.499954551</v>
      </c>
      <c r="DJ147" s="401">
        <f t="shared" si="138"/>
        <v>0</v>
      </c>
      <c r="DL147" s="409">
        <f t="shared" si="139"/>
        <v>6638737.5</v>
      </c>
      <c r="DM147" s="409">
        <f t="shared" si="140"/>
        <v>0</v>
      </c>
    </row>
    <row r="148" spans="1:117" s="56" customFormat="1" ht="21" x14ac:dyDescent="0.2">
      <c r="A148" s="192">
        <f t="shared" si="102"/>
        <v>2655495</v>
      </c>
      <c r="B148" s="137">
        <f>'آبان 1400'!B149</f>
        <v>143</v>
      </c>
      <c r="C148" s="137">
        <f>'آبان 1400'!C149</f>
        <v>152</v>
      </c>
      <c r="D148" s="137">
        <f>'آبان 1400'!D149</f>
        <v>12973</v>
      </c>
      <c r="E148" s="137" t="str">
        <f>'آبان 1400'!E149</f>
        <v xml:space="preserve">مسعود </v>
      </c>
      <c r="F148" s="137" t="str">
        <f>'آبان 1400'!F149</f>
        <v>نوروزی</v>
      </c>
      <c r="G148" s="137" t="str">
        <f>'آبان 1400'!G149</f>
        <v xml:space="preserve">اداری </v>
      </c>
      <c r="H148" s="137" t="str">
        <f>'آبان 1400'!H149</f>
        <v>سازمان</v>
      </c>
      <c r="I148" s="137" t="str">
        <f>'آبان 1400'!I149</f>
        <v>124-700-4027807-1</v>
      </c>
      <c r="J148" s="137" t="str">
        <f>'آبان 1400'!J149</f>
        <v>0559806949</v>
      </c>
      <c r="K148" s="137" t="str">
        <f>'آبان 1400'!K149</f>
        <v>0012310512</v>
      </c>
      <c r="L148" s="137" t="str">
        <f>'آبان 1400'!L149</f>
        <v>سازمان</v>
      </c>
      <c r="M148" s="137" t="str">
        <f>'آبان 1400'!M149</f>
        <v>اداری-کارشناسی</v>
      </c>
      <c r="N148" s="121">
        <f>'آبان 1400'!N149</f>
        <v>0</v>
      </c>
      <c r="O148" s="120">
        <f>'آبان 1400'!O149</f>
        <v>0</v>
      </c>
      <c r="P148" s="122">
        <f>'آبان 1400'!P149</f>
        <v>0</v>
      </c>
      <c r="Q148" s="362">
        <f>'آبان 1400'!Q149</f>
        <v>30</v>
      </c>
      <c r="R148" s="362">
        <f>'آبان 1400'!R149</f>
        <v>175</v>
      </c>
      <c r="S148" s="362">
        <f>'آبان 1400'!S149</f>
        <v>0</v>
      </c>
      <c r="T148" s="362">
        <f>'آبان 1400'!T149</f>
        <v>0</v>
      </c>
      <c r="U148" s="138">
        <f>'آبان 1400'!U149</f>
        <v>5</v>
      </c>
      <c r="V148" s="121">
        <f>'آبان 1400'!W149</f>
        <v>0</v>
      </c>
      <c r="W148" s="122">
        <f>'آبان 1400'!X149</f>
        <v>0</v>
      </c>
      <c r="X148" s="370">
        <f>'آبان 1400'!Y149</f>
        <v>1</v>
      </c>
      <c r="Y148" s="370">
        <f>'آبان 1400'!Z149</f>
        <v>1</v>
      </c>
      <c r="Z148" s="139">
        <f>'آبان 1400'!AA149</f>
        <v>1477052</v>
      </c>
      <c r="AA148" s="139">
        <f>'آبان 1400'!AB149</f>
        <v>46667</v>
      </c>
      <c r="AB148" s="139">
        <f>'آبان 1400'!AC149</f>
        <v>1523719</v>
      </c>
      <c r="AC148" s="139">
        <f>'آبان 1400'!AD149</f>
        <v>4500000</v>
      </c>
      <c r="AD148" s="139">
        <f>'آبان 1400'!AE149</f>
        <v>6000000</v>
      </c>
      <c r="AE148" s="140">
        <f>'آبان 1400'!AF149</f>
        <v>290891.80909090908</v>
      </c>
      <c r="AF148" s="123">
        <f>'آبان 1400'!AG149</f>
        <v>44311560</v>
      </c>
      <c r="AG148" s="124">
        <f>'آبان 1400'!AH149</f>
        <v>1400010</v>
      </c>
      <c r="AH148" s="124">
        <f>'آبان 1400'!AI149</f>
        <v>50906066.590909086</v>
      </c>
      <c r="AI148" s="124">
        <f>'آبان 1400'!AJ149</f>
        <v>2655495</v>
      </c>
      <c r="AJ148" s="124">
        <f>'آبان 1400'!AK149</f>
        <v>4500000</v>
      </c>
      <c r="AK148" s="124">
        <f>'آبان 1400'!AL149</f>
        <v>6000000</v>
      </c>
      <c r="AL148" s="124">
        <f>'آبان 1400'!AM149</f>
        <v>0</v>
      </c>
      <c r="AM148" s="124">
        <f>'آبان 1400'!AN149</f>
        <v>0</v>
      </c>
      <c r="AN148" s="124">
        <f>'آبان 1400'!AO149</f>
        <v>7618595</v>
      </c>
      <c r="AO148" s="124">
        <f>'آبان 1400'!AP149</f>
        <v>4400000</v>
      </c>
      <c r="AP148" s="124">
        <f>'آبان 1400'!AQ149</f>
        <v>0</v>
      </c>
      <c r="AQ148" s="124">
        <f>'آبان 1400'!AR149</f>
        <v>0</v>
      </c>
      <c r="AR148" s="124">
        <f>'آبان 1400'!AS149</f>
        <v>0</v>
      </c>
      <c r="AS148" s="379">
        <f>'آبان 1400'!AT149</f>
        <v>0</v>
      </c>
      <c r="AT148" s="372">
        <f t="shared" si="103"/>
        <v>121791726.59090909</v>
      </c>
      <c r="AU148" s="174">
        <f>'آبان 1400'!AV149</f>
        <v>88811402.029545456</v>
      </c>
      <c r="AV148" s="142">
        <f>'آبان 1400'!AW149</f>
        <v>111517636.59090909</v>
      </c>
      <c r="AW148" s="143">
        <f t="shared" si="104"/>
        <v>7806234.5613636374</v>
      </c>
      <c r="AX148" s="76">
        <f t="shared" si="105"/>
        <v>5321710.3044318184</v>
      </c>
      <c r="AY148" s="143">
        <f>'آبان 1400'!AZ149</f>
        <v>0</v>
      </c>
      <c r="AZ148" s="143">
        <f>'آبان 1400'!BA149</f>
        <v>0</v>
      </c>
      <c r="BA148" s="143">
        <f>'آبان 1400'!BB149</f>
        <v>0</v>
      </c>
      <c r="BB148" s="143">
        <f>'آبان 1400'!BC149</f>
        <v>0</v>
      </c>
      <c r="BC148" s="143">
        <f>'آبان 1400'!BD149</f>
        <v>0</v>
      </c>
      <c r="BD148" s="143">
        <f>'آبان 1400'!BE149</f>
        <v>0</v>
      </c>
      <c r="BE148" s="143">
        <f>'آبان 1400'!BF149</f>
        <v>0</v>
      </c>
      <c r="BF148" s="144">
        <f t="shared" si="106"/>
        <v>13127944.865795456</v>
      </c>
      <c r="BG148" s="141">
        <f t="shared" si="107"/>
        <v>108663781</v>
      </c>
      <c r="BH148" s="145">
        <f t="shared" si="108"/>
        <v>121791726.59090909</v>
      </c>
      <c r="BI148" s="410">
        <f t="shared" si="143"/>
        <v>6638737.5</v>
      </c>
      <c r="BJ148" s="146">
        <f t="shared" si="109"/>
        <v>3809297.5</v>
      </c>
      <c r="BK148" s="146">
        <f t="shared" si="110"/>
        <v>1142789.25</v>
      </c>
      <c r="BL148" s="147">
        <f t="shared" si="111"/>
        <v>1120000</v>
      </c>
      <c r="BM148" s="383">
        <v>0</v>
      </c>
      <c r="BN148" s="148">
        <f t="shared" si="112"/>
        <v>134502550.84090909</v>
      </c>
      <c r="BO148" s="149">
        <f t="shared" si="113"/>
        <v>111517636.59090909</v>
      </c>
      <c r="BP148" s="150">
        <f t="shared" si="114"/>
        <v>25649056.415909093</v>
      </c>
      <c r="BQ148" s="151">
        <f t="shared" si="115"/>
        <v>160151607.25681818</v>
      </c>
      <c r="BR148" s="152">
        <f t="shared" si="116"/>
        <v>100800</v>
      </c>
      <c r="BS148" s="148">
        <f t="shared" si="117"/>
        <v>160252407.25681818</v>
      </c>
      <c r="BT148" s="136">
        <v>0</v>
      </c>
      <c r="BU148" s="149">
        <f t="shared" si="118"/>
        <v>13450255.084090911</v>
      </c>
      <c r="BV148" s="153">
        <f t="shared" si="119"/>
        <v>6725127.5420454554</v>
      </c>
      <c r="BW148" s="134">
        <f t="shared" si="120"/>
        <v>140077024.63068181</v>
      </c>
      <c r="BX148" s="148">
        <f t="shared" si="121"/>
        <v>11590824.25</v>
      </c>
      <c r="BY148" s="135">
        <f t="shared" si="122"/>
        <v>128486200.38068181</v>
      </c>
      <c r="CD148" s="400">
        <f>'آبان 1400'!AU149</f>
        <v>121791726.59090909</v>
      </c>
      <c r="CE148" s="401">
        <f>'آبان 1400'!AV149</f>
        <v>88811402.029545456</v>
      </c>
      <c r="CF148" s="401">
        <f>'آبان 1400'!AW149</f>
        <v>111517636.59090909</v>
      </c>
      <c r="CG148" s="401">
        <f>'آبان 1400'!AX149</f>
        <v>7806234.5613636374</v>
      </c>
      <c r="CH148" s="401">
        <f>'آبان 1400'!AY149</f>
        <v>5321710.3044318184</v>
      </c>
      <c r="CI148" s="401">
        <f>'آبان 1400'!AZ149</f>
        <v>0</v>
      </c>
      <c r="CJ148" s="401">
        <f>'آبان 1400'!BA149</f>
        <v>0</v>
      </c>
      <c r="CK148" s="401">
        <f>'آبان 1400'!BB149</f>
        <v>0</v>
      </c>
      <c r="CL148" s="401">
        <f>'آبان 1400'!BC149</f>
        <v>0</v>
      </c>
      <c r="CM148" s="401">
        <f>'آبان 1400'!BD149</f>
        <v>0</v>
      </c>
      <c r="CN148" s="401">
        <f>'آبان 1400'!BE149</f>
        <v>0</v>
      </c>
      <c r="CO148" s="401">
        <f>'آبان 1400'!BF149</f>
        <v>0</v>
      </c>
      <c r="CP148" s="401">
        <f>'آبان 1400'!BG149</f>
        <v>13127944.865795456</v>
      </c>
      <c r="CQ148" s="401">
        <f>'آبان 1400'!BH149</f>
        <v>108663781</v>
      </c>
      <c r="CR148" s="401">
        <f t="shared" si="123"/>
        <v>121791726.59090909</v>
      </c>
      <c r="CS148" s="411">
        <f t="shared" si="144"/>
        <v>6638737.5</v>
      </c>
      <c r="CT148" s="400">
        <f t="shared" si="124"/>
        <v>3809297.5</v>
      </c>
      <c r="CU148" s="401">
        <f t="shared" si="125"/>
        <v>1142789.25</v>
      </c>
      <c r="CV148" s="401">
        <f t="shared" si="126"/>
        <v>1120000</v>
      </c>
      <c r="CW148" s="56">
        <v>0</v>
      </c>
      <c r="CX148" s="401">
        <f t="shared" si="127"/>
        <v>134502550.84090909</v>
      </c>
      <c r="CY148" s="401">
        <f t="shared" si="128"/>
        <v>111517636.59090909</v>
      </c>
      <c r="CZ148" s="401">
        <f t="shared" si="129"/>
        <v>25649056.415909093</v>
      </c>
      <c r="DA148" s="401">
        <f t="shared" si="130"/>
        <v>160151607.25681818</v>
      </c>
      <c r="DB148" s="401">
        <f t="shared" si="131"/>
        <v>100800</v>
      </c>
      <c r="DC148" s="401">
        <f t="shared" si="132"/>
        <v>160252407.25681818</v>
      </c>
      <c r="DD148" s="406">
        <v>0</v>
      </c>
      <c r="DE148" s="401">
        <f t="shared" si="133"/>
        <v>13450255.084090911</v>
      </c>
      <c r="DF148" s="401">
        <f t="shared" si="134"/>
        <v>6725127.5420454554</v>
      </c>
      <c r="DG148" s="401">
        <f t="shared" si="135"/>
        <v>140077024.63068181</v>
      </c>
      <c r="DH148" s="401">
        <f t="shared" si="136"/>
        <v>11590824.25</v>
      </c>
      <c r="DI148" s="401">
        <f t="shared" si="137"/>
        <v>128486200.38068181</v>
      </c>
      <c r="DJ148" s="401">
        <f t="shared" si="138"/>
        <v>0</v>
      </c>
      <c r="DL148" s="409">
        <f t="shared" si="139"/>
        <v>6638737.5</v>
      </c>
      <c r="DM148" s="409">
        <f t="shared" si="140"/>
        <v>0</v>
      </c>
    </row>
    <row r="149" spans="1:117" s="56" customFormat="1" ht="21" x14ac:dyDescent="0.2">
      <c r="A149" s="192">
        <f t="shared" si="102"/>
        <v>2655495</v>
      </c>
      <c r="B149" s="137">
        <f>'آبان 1400'!B150</f>
        <v>144</v>
      </c>
      <c r="C149" s="137">
        <f>'آبان 1400'!C150</f>
        <v>153</v>
      </c>
      <c r="D149" s="137">
        <f>'آبان 1400'!D150</f>
        <v>12974</v>
      </c>
      <c r="E149" s="137" t="str">
        <f>'آبان 1400'!E150</f>
        <v>مجتبی</v>
      </c>
      <c r="F149" s="137" t="str">
        <f>'آبان 1400'!F150</f>
        <v>حسن زاده هجراندوست</v>
      </c>
      <c r="G149" s="137" t="str">
        <f>'آبان 1400'!G150</f>
        <v xml:space="preserve">اداری </v>
      </c>
      <c r="H149" s="137" t="str">
        <f>'آبان 1400'!H150</f>
        <v>سازمان</v>
      </c>
      <c r="I149" s="137" t="str">
        <f>'آبان 1400'!I150</f>
        <v>124-700-4049978-1</v>
      </c>
      <c r="J149" s="137" t="str">
        <f>'آبان 1400'!J150</f>
        <v>0014604280</v>
      </c>
      <c r="K149" s="137" t="str">
        <f>'آبان 1400'!K150</f>
        <v>0053162912</v>
      </c>
      <c r="L149" s="137" t="str">
        <f>'آبان 1400'!L150</f>
        <v>سازمان</v>
      </c>
      <c r="M149" s="137" t="str">
        <f>'آبان 1400'!M150</f>
        <v>اداری-کارشناسی</v>
      </c>
      <c r="N149" s="121">
        <f>'آبان 1400'!N150</f>
        <v>0</v>
      </c>
      <c r="O149" s="120">
        <f>'آبان 1400'!O150</f>
        <v>0</v>
      </c>
      <c r="P149" s="122">
        <f>'آبان 1400'!P150</f>
        <v>0</v>
      </c>
      <c r="Q149" s="362">
        <f>'آبان 1400'!Q150</f>
        <v>30</v>
      </c>
      <c r="R149" s="362">
        <f>'آبان 1400'!R150</f>
        <v>150</v>
      </c>
      <c r="S149" s="362">
        <f>'آبان 1400'!S150</f>
        <v>0</v>
      </c>
      <c r="T149" s="362">
        <f>'آبان 1400'!T150</f>
        <v>0</v>
      </c>
      <c r="U149" s="138">
        <f>'آبان 1400'!U150</f>
        <v>0</v>
      </c>
      <c r="V149" s="121">
        <f>'آبان 1400'!W150</f>
        <v>0</v>
      </c>
      <c r="W149" s="122">
        <f>'آبان 1400'!X150</f>
        <v>0</v>
      </c>
      <c r="X149" s="370">
        <f>'آبان 1400'!Y150</f>
        <v>0</v>
      </c>
      <c r="Y149" s="370">
        <f>'آبان 1400'!Z150</f>
        <v>0</v>
      </c>
      <c r="Z149" s="139">
        <f>'آبان 1400'!AA150</f>
        <v>1477052</v>
      </c>
      <c r="AA149" s="139">
        <f>'آبان 1400'!AB150</f>
        <v>46667</v>
      </c>
      <c r="AB149" s="139">
        <f>'آبان 1400'!AC150</f>
        <v>1523719</v>
      </c>
      <c r="AC149" s="139">
        <f>'آبان 1400'!AD150</f>
        <v>4500000</v>
      </c>
      <c r="AD149" s="139">
        <f>'آبان 1400'!AE150</f>
        <v>6000000</v>
      </c>
      <c r="AE149" s="140">
        <f>'آبان 1400'!AF150</f>
        <v>290891.80909090908</v>
      </c>
      <c r="AF149" s="123">
        <f>'آبان 1400'!AG150</f>
        <v>44311560</v>
      </c>
      <c r="AG149" s="124">
        <f>'آبان 1400'!AH150</f>
        <v>1400010</v>
      </c>
      <c r="AH149" s="124">
        <f>'آبان 1400'!AI150</f>
        <v>43633771.36363636</v>
      </c>
      <c r="AI149" s="124">
        <f>'آبان 1400'!AJ150</f>
        <v>0</v>
      </c>
      <c r="AJ149" s="124">
        <f>'آبان 1400'!AK150</f>
        <v>4500000</v>
      </c>
      <c r="AK149" s="124">
        <f>'آبان 1400'!AL150</f>
        <v>6000000</v>
      </c>
      <c r="AL149" s="124">
        <f>'آبان 1400'!AM150</f>
        <v>0</v>
      </c>
      <c r="AM149" s="124">
        <f>'آبان 1400'!AN150</f>
        <v>0</v>
      </c>
      <c r="AN149" s="124">
        <f>'آبان 1400'!AO150</f>
        <v>0</v>
      </c>
      <c r="AO149" s="124">
        <f>'آبان 1400'!AP150</f>
        <v>3800000</v>
      </c>
      <c r="AP149" s="124">
        <f>'آبان 1400'!AQ150</f>
        <v>0</v>
      </c>
      <c r="AQ149" s="124">
        <f>'آبان 1400'!AR150</f>
        <v>0</v>
      </c>
      <c r="AR149" s="124">
        <f>'آبان 1400'!AS150</f>
        <v>0</v>
      </c>
      <c r="AS149" s="379">
        <f>'آبان 1400'!AT150</f>
        <v>0</v>
      </c>
      <c r="AT149" s="372">
        <f t="shared" si="103"/>
        <v>103645341.36363636</v>
      </c>
      <c r="AU149" s="174">
        <f>'آبان 1400'!AV150</f>
        <v>82090167.468181819</v>
      </c>
      <c r="AV149" s="142">
        <f>'آبان 1400'!AW150</f>
        <v>103645341.36363636</v>
      </c>
      <c r="AW149" s="143">
        <f t="shared" si="104"/>
        <v>7255173.8954545455</v>
      </c>
      <c r="AX149" s="76">
        <f t="shared" si="105"/>
        <v>4313525.1202272726</v>
      </c>
      <c r="AY149" s="143">
        <f>'آبان 1400'!AZ150</f>
        <v>0</v>
      </c>
      <c r="AZ149" s="143">
        <f>'آبان 1400'!BA150</f>
        <v>0</v>
      </c>
      <c r="BA149" s="143">
        <f>'آبان 1400'!BB150</f>
        <v>0</v>
      </c>
      <c r="BB149" s="143">
        <f>'آبان 1400'!BC150</f>
        <v>0</v>
      </c>
      <c r="BC149" s="143">
        <f>'آبان 1400'!BD150</f>
        <v>0</v>
      </c>
      <c r="BD149" s="143">
        <f>'آبان 1400'!BE150</f>
        <v>0</v>
      </c>
      <c r="BE149" s="143">
        <f>'آبان 1400'!BF150</f>
        <v>0</v>
      </c>
      <c r="BF149" s="144">
        <f t="shared" si="106"/>
        <v>11568699.015681818</v>
      </c>
      <c r="BG149" s="141">
        <f t="shared" si="107"/>
        <v>92076642</v>
      </c>
      <c r="BH149" s="145">
        <f t="shared" si="108"/>
        <v>103645341.36363636</v>
      </c>
      <c r="BI149" s="410">
        <f t="shared" si="143"/>
        <v>6638737.5</v>
      </c>
      <c r="BJ149" s="146">
        <f t="shared" si="109"/>
        <v>3809297.5</v>
      </c>
      <c r="BK149" s="146">
        <f t="shared" si="110"/>
        <v>1142789.25</v>
      </c>
      <c r="BL149" s="147">
        <f t="shared" si="111"/>
        <v>1120000</v>
      </c>
      <c r="BM149" s="383">
        <v>0</v>
      </c>
      <c r="BN149" s="148">
        <f t="shared" si="112"/>
        <v>116356165.61363636</v>
      </c>
      <c r="BO149" s="149">
        <f t="shared" si="113"/>
        <v>103645341.36363636</v>
      </c>
      <c r="BP149" s="150">
        <f t="shared" si="114"/>
        <v>23838428.513636366</v>
      </c>
      <c r="BQ149" s="151">
        <f t="shared" si="115"/>
        <v>140194594.12727273</v>
      </c>
      <c r="BR149" s="152">
        <f t="shared" si="116"/>
        <v>100800</v>
      </c>
      <c r="BS149" s="148">
        <f t="shared" si="117"/>
        <v>140295394.12727273</v>
      </c>
      <c r="BT149" s="136">
        <v>0</v>
      </c>
      <c r="BU149" s="149">
        <f t="shared" si="118"/>
        <v>11635616.561363637</v>
      </c>
      <c r="BV149" s="153">
        <f t="shared" si="119"/>
        <v>5817808.2806818187</v>
      </c>
      <c r="BW149" s="134">
        <f t="shared" si="120"/>
        <v>122841969.28522727</v>
      </c>
      <c r="BX149" s="148">
        <f t="shared" si="121"/>
        <v>11590824.25</v>
      </c>
      <c r="BY149" s="135">
        <f t="shared" si="122"/>
        <v>111251145.03522727</v>
      </c>
      <c r="CD149" s="400">
        <f>'آبان 1400'!AU150</f>
        <v>103645341.36363636</v>
      </c>
      <c r="CE149" s="401">
        <f>'آبان 1400'!AV150</f>
        <v>82090167.468181819</v>
      </c>
      <c r="CF149" s="401">
        <f>'آبان 1400'!AW150</f>
        <v>103645341.36363636</v>
      </c>
      <c r="CG149" s="401">
        <f>'آبان 1400'!AX150</f>
        <v>7255173.8954545455</v>
      </c>
      <c r="CH149" s="401">
        <f>'آبان 1400'!AY150</f>
        <v>4313525.1202272726</v>
      </c>
      <c r="CI149" s="401">
        <f>'آبان 1400'!AZ150</f>
        <v>0</v>
      </c>
      <c r="CJ149" s="401">
        <f>'آبان 1400'!BA150</f>
        <v>0</v>
      </c>
      <c r="CK149" s="401">
        <f>'آبان 1400'!BB150</f>
        <v>0</v>
      </c>
      <c r="CL149" s="401">
        <f>'آبان 1400'!BC150</f>
        <v>0</v>
      </c>
      <c r="CM149" s="401">
        <f>'آبان 1400'!BD150</f>
        <v>0</v>
      </c>
      <c r="CN149" s="401">
        <f>'آبان 1400'!BE150</f>
        <v>0</v>
      </c>
      <c r="CO149" s="401">
        <f>'آبان 1400'!BF150</f>
        <v>0</v>
      </c>
      <c r="CP149" s="401">
        <f>'آبان 1400'!BG150</f>
        <v>11568699.015681818</v>
      </c>
      <c r="CQ149" s="401">
        <f>'آبان 1400'!BH150</f>
        <v>92076642</v>
      </c>
      <c r="CR149" s="401">
        <f t="shared" si="123"/>
        <v>103645341.36363636</v>
      </c>
      <c r="CS149" s="411">
        <f t="shared" si="144"/>
        <v>6638737.5</v>
      </c>
      <c r="CT149" s="400">
        <f t="shared" si="124"/>
        <v>3809297.5</v>
      </c>
      <c r="CU149" s="401">
        <f t="shared" si="125"/>
        <v>1142789.25</v>
      </c>
      <c r="CV149" s="401">
        <f t="shared" si="126"/>
        <v>1120000</v>
      </c>
      <c r="CW149" s="56">
        <v>0</v>
      </c>
      <c r="CX149" s="401">
        <f t="shared" si="127"/>
        <v>116356165.61363636</v>
      </c>
      <c r="CY149" s="401">
        <f t="shared" si="128"/>
        <v>103645341.36363636</v>
      </c>
      <c r="CZ149" s="401">
        <f t="shared" si="129"/>
        <v>23838428.513636366</v>
      </c>
      <c r="DA149" s="401">
        <f t="shared" si="130"/>
        <v>140194594.12727273</v>
      </c>
      <c r="DB149" s="401">
        <f t="shared" si="131"/>
        <v>100800</v>
      </c>
      <c r="DC149" s="401">
        <f t="shared" si="132"/>
        <v>140295394.12727273</v>
      </c>
      <c r="DD149" s="406">
        <v>0</v>
      </c>
      <c r="DE149" s="401">
        <f t="shared" si="133"/>
        <v>11635616.561363637</v>
      </c>
      <c r="DF149" s="401">
        <f t="shared" si="134"/>
        <v>5817808.2806818187</v>
      </c>
      <c r="DG149" s="401">
        <f t="shared" si="135"/>
        <v>122841969.28522727</v>
      </c>
      <c r="DH149" s="401">
        <f t="shared" si="136"/>
        <v>11590824.25</v>
      </c>
      <c r="DI149" s="401">
        <f t="shared" si="137"/>
        <v>111251145.03522727</v>
      </c>
      <c r="DJ149" s="401">
        <f t="shared" si="138"/>
        <v>0</v>
      </c>
      <c r="DL149" s="409">
        <f t="shared" si="139"/>
        <v>6638737.5</v>
      </c>
      <c r="DM149" s="409">
        <f t="shared" si="140"/>
        <v>0</v>
      </c>
    </row>
    <row r="150" spans="1:117" s="56" customFormat="1" ht="21" x14ac:dyDescent="0.2">
      <c r="A150" s="192">
        <f t="shared" si="102"/>
        <v>2655495</v>
      </c>
      <c r="B150" s="137">
        <f>'آبان 1400'!B151</f>
        <v>145</v>
      </c>
      <c r="C150" s="137">
        <f>'آبان 1400'!C151</f>
        <v>154</v>
      </c>
      <c r="D150" s="137">
        <f>'آبان 1400'!D151</f>
        <v>12975</v>
      </c>
      <c r="E150" s="137" t="str">
        <f>'آبان 1400'!E151</f>
        <v>محمود</v>
      </c>
      <c r="F150" s="137" t="str">
        <f>'آبان 1400'!F151</f>
        <v>جوادی</v>
      </c>
      <c r="G150" s="137" t="str">
        <f>'آبان 1400'!G151</f>
        <v xml:space="preserve">اداری </v>
      </c>
      <c r="H150" s="137" t="str">
        <f>'آبان 1400'!H151</f>
        <v>سازمان</v>
      </c>
      <c r="I150" s="137" t="str">
        <f>'آبان 1400'!I151</f>
        <v>121-813-2549497-1</v>
      </c>
      <c r="J150" s="137" t="str">
        <f>'آبان 1400'!J151</f>
        <v>0066444731</v>
      </c>
      <c r="K150" s="137" t="str">
        <f>'آبان 1400'!K151</f>
        <v>0010722912</v>
      </c>
      <c r="L150" s="137" t="str">
        <f>'آبان 1400'!L151</f>
        <v>سازمان</v>
      </c>
      <c r="M150" s="137" t="str">
        <f>'آبان 1400'!M151</f>
        <v>اداری- دیپلم</v>
      </c>
      <c r="N150" s="121">
        <f>'آبان 1400'!N151</f>
        <v>0</v>
      </c>
      <c r="O150" s="120">
        <f>'آبان 1400'!O151</f>
        <v>0</v>
      </c>
      <c r="P150" s="122">
        <f>'آبان 1400'!P151</f>
        <v>0</v>
      </c>
      <c r="Q150" s="362">
        <f>'آبان 1400'!Q151</f>
        <v>30</v>
      </c>
      <c r="R150" s="362">
        <f>'آبان 1400'!R151</f>
        <v>150</v>
      </c>
      <c r="S150" s="362">
        <f>'آبان 1400'!S151</f>
        <v>0</v>
      </c>
      <c r="T150" s="362">
        <f>'آبان 1400'!T151</f>
        <v>0</v>
      </c>
      <c r="U150" s="138">
        <f>'آبان 1400'!U151</f>
        <v>0</v>
      </c>
      <c r="V150" s="121">
        <f>'آبان 1400'!W151</f>
        <v>0</v>
      </c>
      <c r="W150" s="122">
        <f>'آبان 1400'!X151</f>
        <v>0</v>
      </c>
      <c r="X150" s="370">
        <f>'آبان 1400'!Y151</f>
        <v>1</v>
      </c>
      <c r="Y150" s="370">
        <f>'آبان 1400'!Z151</f>
        <v>1</v>
      </c>
      <c r="Z150" s="139">
        <f>'آبان 1400'!AA151</f>
        <v>1145360</v>
      </c>
      <c r="AA150" s="139">
        <f>'آبان 1400'!AB151</f>
        <v>46667</v>
      </c>
      <c r="AB150" s="139">
        <f>'آبان 1400'!AC151</f>
        <v>1192027</v>
      </c>
      <c r="AC150" s="139">
        <f>'آبان 1400'!AD151</f>
        <v>4500000</v>
      </c>
      <c r="AD150" s="139">
        <f>'آبان 1400'!AE151</f>
        <v>6000000</v>
      </c>
      <c r="AE150" s="140">
        <f>'آبان 1400'!AF151</f>
        <v>227568.79090909089</v>
      </c>
      <c r="AF150" s="123">
        <f>'آبان 1400'!AG151</f>
        <v>34360800</v>
      </c>
      <c r="AG150" s="124">
        <f>'آبان 1400'!AH151</f>
        <v>1400010</v>
      </c>
      <c r="AH150" s="124">
        <f>'آبان 1400'!AI151</f>
        <v>34135318.636363633</v>
      </c>
      <c r="AI150" s="124">
        <f>'آبان 1400'!AJ151</f>
        <v>2655495</v>
      </c>
      <c r="AJ150" s="124">
        <f>'آبان 1400'!AK151</f>
        <v>4500000</v>
      </c>
      <c r="AK150" s="124">
        <f>'آبان 1400'!AL151</f>
        <v>6000000</v>
      </c>
      <c r="AL150" s="124">
        <f>'آبان 1400'!AM151</f>
        <v>0</v>
      </c>
      <c r="AM150" s="124">
        <f>'آبان 1400'!AN151</f>
        <v>0</v>
      </c>
      <c r="AN150" s="124">
        <f>'آبان 1400'!AO151</f>
        <v>0</v>
      </c>
      <c r="AO150" s="124">
        <f>'آبان 1400'!AP151</f>
        <v>4200000</v>
      </c>
      <c r="AP150" s="124">
        <f>'آبان 1400'!AQ151</f>
        <v>0</v>
      </c>
      <c r="AQ150" s="124">
        <f>'آبان 1400'!AR151</f>
        <v>0</v>
      </c>
      <c r="AR150" s="124">
        <f>'آبان 1400'!AS151</f>
        <v>0</v>
      </c>
      <c r="AS150" s="379">
        <f>'آبان 1400'!AT151</f>
        <v>0</v>
      </c>
      <c r="AT150" s="372">
        <f t="shared" si="103"/>
        <v>87251623.636363626</v>
      </c>
      <c r="AU150" s="174">
        <f>'آبان 1400'!AV151</f>
        <v>63974399.631818175</v>
      </c>
      <c r="AV150" s="142">
        <f>'آبان 1400'!AW151</f>
        <v>84596128.636363626</v>
      </c>
      <c r="AW150" s="143">
        <f t="shared" si="104"/>
        <v>5921729.0045454539</v>
      </c>
      <c r="AX150" s="76">
        <f t="shared" si="105"/>
        <v>2397439.9631818174</v>
      </c>
      <c r="AY150" s="143">
        <f>'آبان 1400'!AZ151</f>
        <v>0</v>
      </c>
      <c r="AZ150" s="143">
        <f>'آبان 1400'!BA151</f>
        <v>0</v>
      </c>
      <c r="BA150" s="143">
        <f>'آبان 1400'!BB151</f>
        <v>0</v>
      </c>
      <c r="BB150" s="143">
        <f>'آبان 1400'!BC151</f>
        <v>0</v>
      </c>
      <c r="BC150" s="143">
        <f>'آبان 1400'!BD151</f>
        <v>0</v>
      </c>
      <c r="BD150" s="143">
        <f>'آبان 1400'!BE151</f>
        <v>0</v>
      </c>
      <c r="BE150" s="143">
        <f>'آبان 1400'!BF151</f>
        <v>0</v>
      </c>
      <c r="BF150" s="144">
        <f t="shared" si="106"/>
        <v>8319168.9677272718</v>
      </c>
      <c r="BG150" s="141">
        <f t="shared" si="107"/>
        <v>78932454</v>
      </c>
      <c r="BH150" s="145">
        <f t="shared" si="108"/>
        <v>87251623.636363626</v>
      </c>
      <c r="BI150" s="128">
        <f t="shared" si="141"/>
        <v>5960135</v>
      </c>
      <c r="BJ150" s="146">
        <f t="shared" si="109"/>
        <v>2980067.5</v>
      </c>
      <c r="BK150" s="146">
        <f t="shared" si="110"/>
        <v>894020.25</v>
      </c>
      <c r="BL150" s="147">
        <f t="shared" si="111"/>
        <v>1120000</v>
      </c>
      <c r="BM150" s="383">
        <v>0</v>
      </c>
      <c r="BN150" s="148">
        <f t="shared" si="112"/>
        <v>98205846.386363626</v>
      </c>
      <c r="BO150" s="149">
        <f t="shared" si="113"/>
        <v>84596128.636363626</v>
      </c>
      <c r="BP150" s="150">
        <f t="shared" si="114"/>
        <v>19457109.586363636</v>
      </c>
      <c r="BQ150" s="151">
        <f t="shared" si="115"/>
        <v>117662955.97272727</v>
      </c>
      <c r="BR150" s="152">
        <f t="shared" si="116"/>
        <v>100800</v>
      </c>
      <c r="BS150" s="148">
        <f t="shared" si="117"/>
        <v>117763755.97272727</v>
      </c>
      <c r="BT150" s="136">
        <v>0</v>
      </c>
      <c r="BU150" s="149">
        <f t="shared" si="118"/>
        <v>9820584.6386363637</v>
      </c>
      <c r="BV150" s="153">
        <f t="shared" si="119"/>
        <v>4910292.3193181818</v>
      </c>
      <c r="BW150" s="134">
        <f t="shared" si="120"/>
        <v>103032879.01477273</v>
      </c>
      <c r="BX150" s="148">
        <f t="shared" si="121"/>
        <v>9834222.75</v>
      </c>
      <c r="BY150" s="135">
        <f t="shared" si="122"/>
        <v>93198656.264772728</v>
      </c>
      <c r="CD150" s="400">
        <f>'آبان 1400'!AU151</f>
        <v>87251623.636363626</v>
      </c>
      <c r="CE150" s="401">
        <f>'آبان 1400'!AV151</f>
        <v>63974399.631818175</v>
      </c>
      <c r="CF150" s="401">
        <f>'آبان 1400'!AW151</f>
        <v>84596128.636363626</v>
      </c>
      <c r="CG150" s="401">
        <f>'آبان 1400'!AX151</f>
        <v>5921729.0045454539</v>
      </c>
      <c r="CH150" s="401">
        <f>'آبان 1400'!AY151</f>
        <v>2397439.9631818174</v>
      </c>
      <c r="CI150" s="401">
        <f>'آبان 1400'!AZ151</f>
        <v>0</v>
      </c>
      <c r="CJ150" s="401">
        <f>'آبان 1400'!BA151</f>
        <v>0</v>
      </c>
      <c r="CK150" s="401">
        <f>'آبان 1400'!BB151</f>
        <v>0</v>
      </c>
      <c r="CL150" s="401">
        <f>'آبان 1400'!BC151</f>
        <v>0</v>
      </c>
      <c r="CM150" s="401">
        <f>'آبان 1400'!BD151</f>
        <v>0</v>
      </c>
      <c r="CN150" s="401">
        <f>'آبان 1400'!BE151</f>
        <v>0</v>
      </c>
      <c r="CO150" s="401">
        <f>'آبان 1400'!BF151</f>
        <v>0</v>
      </c>
      <c r="CP150" s="401">
        <f>'آبان 1400'!BG151</f>
        <v>8319168.9677272718</v>
      </c>
      <c r="CQ150" s="401">
        <f>'آبان 1400'!BH151</f>
        <v>78932454</v>
      </c>
      <c r="CR150" s="401">
        <f t="shared" si="123"/>
        <v>87251623.636363626</v>
      </c>
      <c r="CS150" s="56">
        <f t="shared" si="142"/>
        <v>5960135</v>
      </c>
      <c r="CT150" s="400">
        <f t="shared" si="124"/>
        <v>2980067.5</v>
      </c>
      <c r="CU150" s="401">
        <f t="shared" si="125"/>
        <v>894020.25</v>
      </c>
      <c r="CV150" s="401">
        <f t="shared" si="126"/>
        <v>1120000</v>
      </c>
      <c r="CW150" s="56">
        <v>0</v>
      </c>
      <c r="CX150" s="401">
        <f t="shared" si="127"/>
        <v>98205846.386363626</v>
      </c>
      <c r="CY150" s="401">
        <f t="shared" si="128"/>
        <v>84596128.636363626</v>
      </c>
      <c r="CZ150" s="401">
        <f t="shared" si="129"/>
        <v>19457109.586363636</v>
      </c>
      <c r="DA150" s="401">
        <f t="shared" si="130"/>
        <v>117662955.97272727</v>
      </c>
      <c r="DB150" s="401">
        <f t="shared" si="131"/>
        <v>100800</v>
      </c>
      <c r="DC150" s="401">
        <f t="shared" si="132"/>
        <v>117763755.97272727</v>
      </c>
      <c r="DD150" s="406">
        <v>0</v>
      </c>
      <c r="DE150" s="401">
        <f t="shared" si="133"/>
        <v>9820584.6386363637</v>
      </c>
      <c r="DF150" s="401">
        <f t="shared" si="134"/>
        <v>4910292.3193181818</v>
      </c>
      <c r="DG150" s="401">
        <f t="shared" si="135"/>
        <v>103032879.01477273</v>
      </c>
      <c r="DH150" s="401">
        <f t="shared" si="136"/>
        <v>9834222.75</v>
      </c>
      <c r="DI150" s="401">
        <f t="shared" si="137"/>
        <v>93198656.264772728</v>
      </c>
      <c r="DJ150" s="401">
        <f t="shared" si="138"/>
        <v>0</v>
      </c>
      <c r="DL150" s="408">
        <f t="shared" si="139"/>
        <v>6638737.5</v>
      </c>
      <c r="DM150" s="408">
        <f t="shared" si="140"/>
        <v>-678602.5</v>
      </c>
    </row>
    <row r="151" spans="1:117" s="56" customFormat="1" ht="21" x14ac:dyDescent="0.2">
      <c r="A151" s="192">
        <f t="shared" si="102"/>
        <v>2655495</v>
      </c>
      <c r="B151" s="137">
        <f>'آبان 1400'!B152</f>
        <v>146</v>
      </c>
      <c r="C151" s="137">
        <f>'آبان 1400'!C152</f>
        <v>155</v>
      </c>
      <c r="D151" s="137">
        <f>'آبان 1400'!D152</f>
        <v>12976</v>
      </c>
      <c r="E151" s="137" t="str">
        <f>'آبان 1400'!E152</f>
        <v>مجید</v>
      </c>
      <c r="F151" s="137" t="str">
        <f>'آبان 1400'!F152</f>
        <v>گشتاسب</v>
      </c>
      <c r="G151" s="137" t="str">
        <f>'آبان 1400'!G152</f>
        <v xml:space="preserve">اداری </v>
      </c>
      <c r="H151" s="137" t="str">
        <f>'آبان 1400'!H152</f>
        <v>سازمان</v>
      </c>
      <c r="I151" s="137" t="str">
        <f>'آبان 1400'!I152</f>
        <v>124-700-4073518-1</v>
      </c>
      <c r="J151" s="137" t="str">
        <f>'آبان 1400'!J152</f>
        <v>0018329039</v>
      </c>
      <c r="K151" s="137" t="str">
        <f>'آبان 1400'!K152</f>
        <v>0012864939</v>
      </c>
      <c r="L151" s="137" t="str">
        <f>'آبان 1400'!L152</f>
        <v>سازمان</v>
      </c>
      <c r="M151" s="137" t="str">
        <f>'آبان 1400'!M152</f>
        <v>اداری-کارشناسی</v>
      </c>
      <c r="N151" s="121">
        <f>'آبان 1400'!N152</f>
        <v>0</v>
      </c>
      <c r="O151" s="120">
        <f>'آبان 1400'!O152</f>
        <v>0</v>
      </c>
      <c r="P151" s="122">
        <f>'آبان 1400'!P152</f>
        <v>0</v>
      </c>
      <c r="Q151" s="362">
        <f>'آبان 1400'!Q152</f>
        <v>30</v>
      </c>
      <c r="R151" s="362">
        <f>'آبان 1400'!R152</f>
        <v>37</v>
      </c>
      <c r="S151" s="362">
        <f>'آبان 1400'!S152</f>
        <v>0</v>
      </c>
      <c r="T151" s="362">
        <f>'آبان 1400'!T152</f>
        <v>0</v>
      </c>
      <c r="U151" s="138">
        <f>'آبان 1400'!U152</f>
        <v>0</v>
      </c>
      <c r="V151" s="121">
        <f>'آبان 1400'!W152</f>
        <v>0</v>
      </c>
      <c r="W151" s="122">
        <f>'آبان 1400'!X152</f>
        <v>0</v>
      </c>
      <c r="X151" s="370">
        <f>'آبان 1400'!Y152</f>
        <v>0</v>
      </c>
      <c r="Y151" s="370">
        <f>'آبان 1400'!Z152</f>
        <v>0</v>
      </c>
      <c r="Z151" s="139">
        <f>'آبان 1400'!AA152</f>
        <v>1477052</v>
      </c>
      <c r="AA151" s="139">
        <f>'آبان 1400'!AB152</f>
        <v>46667</v>
      </c>
      <c r="AB151" s="139">
        <f>'آبان 1400'!AC152</f>
        <v>1523719</v>
      </c>
      <c r="AC151" s="139">
        <f>'آبان 1400'!AD152</f>
        <v>4500000</v>
      </c>
      <c r="AD151" s="139">
        <f>'آبان 1400'!AE152</f>
        <v>6000000</v>
      </c>
      <c r="AE151" s="140">
        <f>'آبان 1400'!AF152</f>
        <v>290891.80909090908</v>
      </c>
      <c r="AF151" s="123">
        <f>'آبان 1400'!AG152</f>
        <v>44311560</v>
      </c>
      <c r="AG151" s="124">
        <f>'آبان 1400'!AH152</f>
        <v>1400010</v>
      </c>
      <c r="AH151" s="124">
        <f>'آبان 1400'!AI152</f>
        <v>10762996.936363636</v>
      </c>
      <c r="AI151" s="124">
        <f>'آبان 1400'!AJ152</f>
        <v>0</v>
      </c>
      <c r="AJ151" s="124">
        <f>'آبان 1400'!AK152</f>
        <v>4500000</v>
      </c>
      <c r="AK151" s="124">
        <f>'آبان 1400'!AL152</f>
        <v>6000000</v>
      </c>
      <c r="AL151" s="124">
        <f>'آبان 1400'!AM152</f>
        <v>0</v>
      </c>
      <c r="AM151" s="124">
        <f>'آبان 1400'!AN152</f>
        <v>0</v>
      </c>
      <c r="AN151" s="124">
        <f>'آبان 1400'!AO152</f>
        <v>0</v>
      </c>
      <c r="AO151" s="124">
        <f>'آبان 1400'!AP152</f>
        <v>4000000</v>
      </c>
      <c r="AP151" s="124">
        <f>'آبان 1400'!AQ152</f>
        <v>0</v>
      </c>
      <c r="AQ151" s="124">
        <f>'آبان 1400'!AR152</f>
        <v>0</v>
      </c>
      <c r="AR151" s="124">
        <f>'آبان 1400'!AS152</f>
        <v>0</v>
      </c>
      <c r="AS151" s="379">
        <f>'آبان 1400'!AT152</f>
        <v>0</v>
      </c>
      <c r="AT151" s="372">
        <f t="shared" si="103"/>
        <v>70974566.936363637</v>
      </c>
      <c r="AU151" s="174">
        <f>'آبان 1400'!AV152</f>
        <v>51506347.250818178</v>
      </c>
      <c r="AV151" s="142">
        <f>'آبان 1400'!AW152</f>
        <v>70974566.936363637</v>
      </c>
      <c r="AW151" s="143">
        <f t="shared" si="104"/>
        <v>4968219.6855454547</v>
      </c>
      <c r="AX151" s="76">
        <f t="shared" si="105"/>
        <v>1150634.7250818179</v>
      </c>
      <c r="AY151" s="143">
        <f>'آبان 1400'!AZ152</f>
        <v>0</v>
      </c>
      <c r="AZ151" s="143">
        <f>'آبان 1400'!BA152</f>
        <v>0</v>
      </c>
      <c r="BA151" s="143">
        <f>'آبان 1400'!BB152</f>
        <v>0</v>
      </c>
      <c r="BB151" s="143">
        <f>'آبان 1400'!BC152</f>
        <v>0</v>
      </c>
      <c r="BC151" s="143">
        <f>'آبان 1400'!BD152</f>
        <v>0</v>
      </c>
      <c r="BD151" s="143">
        <f>'آبان 1400'!BE152</f>
        <v>0</v>
      </c>
      <c r="BE151" s="143">
        <f>'آبان 1400'!BF152</f>
        <v>0</v>
      </c>
      <c r="BF151" s="144">
        <f t="shared" si="106"/>
        <v>6118854.4106272729</v>
      </c>
      <c r="BG151" s="141">
        <f t="shared" si="107"/>
        <v>64855712</v>
      </c>
      <c r="BH151" s="145">
        <f t="shared" si="108"/>
        <v>70974566.936363637</v>
      </c>
      <c r="BI151" s="410">
        <f t="shared" ref="BI151:BI154" si="145">(((885165*30)*3)/12)/30*Q151</f>
        <v>6638737.5</v>
      </c>
      <c r="BJ151" s="146">
        <f t="shared" si="109"/>
        <v>3809297.5</v>
      </c>
      <c r="BK151" s="146">
        <f t="shared" si="110"/>
        <v>1142789.25</v>
      </c>
      <c r="BL151" s="147">
        <f t="shared" si="111"/>
        <v>1120000</v>
      </c>
      <c r="BM151" s="383">
        <v>0</v>
      </c>
      <c r="BN151" s="148">
        <f t="shared" si="112"/>
        <v>83685391.186363637</v>
      </c>
      <c r="BO151" s="149">
        <f t="shared" si="113"/>
        <v>70974566.936363637</v>
      </c>
      <c r="BP151" s="150">
        <f t="shared" si="114"/>
        <v>16324150.395363638</v>
      </c>
      <c r="BQ151" s="151">
        <f t="shared" si="115"/>
        <v>100009541.58172728</v>
      </c>
      <c r="BR151" s="152">
        <f t="shared" si="116"/>
        <v>100800</v>
      </c>
      <c r="BS151" s="148">
        <f t="shared" si="117"/>
        <v>100110341.58172728</v>
      </c>
      <c r="BT151" s="136">
        <v>0</v>
      </c>
      <c r="BU151" s="149">
        <f t="shared" si="118"/>
        <v>8368539.1186363641</v>
      </c>
      <c r="BV151" s="153">
        <f t="shared" si="119"/>
        <v>4184269.5593181821</v>
      </c>
      <c r="BW151" s="134">
        <f t="shared" si="120"/>
        <v>87557532.903772742</v>
      </c>
      <c r="BX151" s="148">
        <f t="shared" si="121"/>
        <v>11590824.25</v>
      </c>
      <c r="BY151" s="135">
        <f t="shared" si="122"/>
        <v>75966708.653772742</v>
      </c>
      <c r="CD151" s="400">
        <f>'آبان 1400'!AU152</f>
        <v>70974566.936363637</v>
      </c>
      <c r="CE151" s="401">
        <f>'آبان 1400'!AV152</f>
        <v>51506347.250818178</v>
      </c>
      <c r="CF151" s="401">
        <f>'آبان 1400'!AW152</f>
        <v>70974566.936363637</v>
      </c>
      <c r="CG151" s="401">
        <f>'آبان 1400'!AX152</f>
        <v>4968219.6855454547</v>
      </c>
      <c r="CH151" s="401">
        <f>'آبان 1400'!AY152</f>
        <v>1150634.7250818179</v>
      </c>
      <c r="CI151" s="401">
        <f>'آبان 1400'!AZ152</f>
        <v>0</v>
      </c>
      <c r="CJ151" s="401">
        <f>'آبان 1400'!BA152</f>
        <v>0</v>
      </c>
      <c r="CK151" s="401">
        <f>'آبان 1400'!BB152</f>
        <v>0</v>
      </c>
      <c r="CL151" s="401">
        <f>'آبان 1400'!BC152</f>
        <v>0</v>
      </c>
      <c r="CM151" s="401">
        <f>'آبان 1400'!BD152</f>
        <v>0</v>
      </c>
      <c r="CN151" s="401">
        <f>'آبان 1400'!BE152</f>
        <v>0</v>
      </c>
      <c r="CO151" s="401">
        <f>'آبان 1400'!BF152</f>
        <v>0</v>
      </c>
      <c r="CP151" s="401">
        <f>'آبان 1400'!BG152</f>
        <v>6118854.4106272729</v>
      </c>
      <c r="CQ151" s="401">
        <f>'آبان 1400'!BH152</f>
        <v>64855712</v>
      </c>
      <c r="CR151" s="401">
        <f t="shared" si="123"/>
        <v>70974566.936363637</v>
      </c>
      <c r="CS151" s="411">
        <f t="shared" ref="CS151:CS154" si="146">(885165*30/12*3)/30*Q151</f>
        <v>6638737.5</v>
      </c>
      <c r="CT151" s="400">
        <f t="shared" si="124"/>
        <v>3809297.5</v>
      </c>
      <c r="CU151" s="401">
        <f t="shared" si="125"/>
        <v>1142789.25</v>
      </c>
      <c r="CV151" s="401">
        <f t="shared" si="126"/>
        <v>1120000</v>
      </c>
      <c r="CW151" s="56">
        <v>0</v>
      </c>
      <c r="CX151" s="401">
        <f t="shared" si="127"/>
        <v>83685391.186363637</v>
      </c>
      <c r="CY151" s="401">
        <f t="shared" si="128"/>
        <v>70974566.936363637</v>
      </c>
      <c r="CZ151" s="401">
        <f t="shared" si="129"/>
        <v>16324150.395363638</v>
      </c>
      <c r="DA151" s="401">
        <f t="shared" si="130"/>
        <v>100009541.58172728</v>
      </c>
      <c r="DB151" s="401">
        <f t="shared" si="131"/>
        <v>100800</v>
      </c>
      <c r="DC151" s="401">
        <f t="shared" si="132"/>
        <v>100110341.58172728</v>
      </c>
      <c r="DD151" s="406">
        <v>0</v>
      </c>
      <c r="DE151" s="401">
        <f t="shared" si="133"/>
        <v>8368539.1186363641</v>
      </c>
      <c r="DF151" s="401">
        <f t="shared" si="134"/>
        <v>4184269.5593181821</v>
      </c>
      <c r="DG151" s="401">
        <f t="shared" si="135"/>
        <v>87557532.903772742</v>
      </c>
      <c r="DH151" s="401">
        <f t="shared" si="136"/>
        <v>11590824.25</v>
      </c>
      <c r="DI151" s="401">
        <f t="shared" si="137"/>
        <v>75966708.653772742</v>
      </c>
      <c r="DJ151" s="401">
        <f t="shared" si="138"/>
        <v>0</v>
      </c>
      <c r="DL151" s="409">
        <f t="shared" si="139"/>
        <v>6638737.5</v>
      </c>
      <c r="DM151" s="409">
        <f t="shared" si="140"/>
        <v>0</v>
      </c>
    </row>
    <row r="152" spans="1:117" s="56" customFormat="1" ht="21" x14ac:dyDescent="0.2">
      <c r="A152" s="192">
        <f t="shared" si="102"/>
        <v>2655495</v>
      </c>
      <c r="B152" s="137">
        <f>'آبان 1400'!B153</f>
        <v>147</v>
      </c>
      <c r="C152" s="137">
        <f>'آبان 1400'!C153</f>
        <v>156</v>
      </c>
      <c r="D152" s="137">
        <f>'آبان 1400'!D153</f>
        <v>12977</v>
      </c>
      <c r="E152" s="137" t="str">
        <f>'آبان 1400'!E153</f>
        <v>رضا</v>
      </c>
      <c r="F152" s="137" t="str">
        <f>'آبان 1400'!F153</f>
        <v>کراری</v>
      </c>
      <c r="G152" s="137" t="str">
        <f>'آبان 1400'!G153</f>
        <v xml:space="preserve">اداری </v>
      </c>
      <c r="H152" s="137" t="str">
        <f>'آبان 1400'!H153</f>
        <v>سازمان</v>
      </c>
      <c r="I152" s="137" t="str">
        <f>'آبان 1400'!I153</f>
        <v>410-813-3498428-1</v>
      </c>
      <c r="J152" s="137" t="str">
        <f>'آبان 1400'!J153</f>
        <v>0015959503</v>
      </c>
      <c r="K152" s="137" t="str">
        <f>'آبان 1400'!K153</f>
        <v>0019188343</v>
      </c>
      <c r="L152" s="137" t="str">
        <f>'آبان 1400'!L153</f>
        <v>سازمان</v>
      </c>
      <c r="M152" s="137" t="str">
        <f>'آبان 1400'!M153</f>
        <v>اداری-کارشناسی</v>
      </c>
      <c r="N152" s="121">
        <f>'آبان 1400'!N153</f>
        <v>0</v>
      </c>
      <c r="O152" s="120">
        <f>'آبان 1400'!O153</f>
        <v>0</v>
      </c>
      <c r="P152" s="122">
        <f>'آبان 1400'!P153</f>
        <v>0</v>
      </c>
      <c r="Q152" s="362">
        <f>'آبان 1400'!Q153</f>
        <v>30</v>
      </c>
      <c r="R152" s="362">
        <f>'آبان 1400'!R153</f>
        <v>105</v>
      </c>
      <c r="S152" s="362">
        <f>'آبان 1400'!S153</f>
        <v>0</v>
      </c>
      <c r="T152" s="362">
        <f>'آبان 1400'!T153</f>
        <v>0</v>
      </c>
      <c r="U152" s="138">
        <f>'آبان 1400'!U153</f>
        <v>0</v>
      </c>
      <c r="V152" s="121">
        <f>'آبان 1400'!W153</f>
        <v>0</v>
      </c>
      <c r="W152" s="122">
        <f>'آبان 1400'!X153</f>
        <v>0</v>
      </c>
      <c r="X152" s="370">
        <f>'آبان 1400'!Y153</f>
        <v>0</v>
      </c>
      <c r="Y152" s="370">
        <f>'آبان 1400'!Z153</f>
        <v>0</v>
      </c>
      <c r="Z152" s="139">
        <f>'آبان 1400'!AA153</f>
        <v>1477052</v>
      </c>
      <c r="AA152" s="139">
        <f>'آبان 1400'!AB153</f>
        <v>46667</v>
      </c>
      <c r="AB152" s="139">
        <f>'آبان 1400'!AC153</f>
        <v>1523719</v>
      </c>
      <c r="AC152" s="139">
        <f>'آبان 1400'!AD153</f>
        <v>4500000</v>
      </c>
      <c r="AD152" s="139">
        <f>'آبان 1400'!AE153</f>
        <v>6000000</v>
      </c>
      <c r="AE152" s="140">
        <f>'آبان 1400'!AF153</f>
        <v>290891.80909090908</v>
      </c>
      <c r="AF152" s="123">
        <f>'آبان 1400'!AG153</f>
        <v>44311560</v>
      </c>
      <c r="AG152" s="124">
        <f>'آبان 1400'!AH153</f>
        <v>1400010</v>
      </c>
      <c r="AH152" s="124">
        <f>'آبان 1400'!AI153</f>
        <v>30543639.954545453</v>
      </c>
      <c r="AI152" s="124">
        <f>'آبان 1400'!AJ153</f>
        <v>0</v>
      </c>
      <c r="AJ152" s="124">
        <f>'آبان 1400'!AK153</f>
        <v>4500000</v>
      </c>
      <c r="AK152" s="124">
        <f>'آبان 1400'!AL153</f>
        <v>6000000</v>
      </c>
      <c r="AL152" s="124">
        <f>'آبان 1400'!AM153</f>
        <v>0</v>
      </c>
      <c r="AM152" s="124">
        <f>'آبان 1400'!AN153</f>
        <v>0</v>
      </c>
      <c r="AN152" s="124">
        <f>'آبان 1400'!AO153</f>
        <v>0</v>
      </c>
      <c r="AO152" s="124">
        <f>'آبان 1400'!AP153</f>
        <v>4000000</v>
      </c>
      <c r="AP152" s="124">
        <f>'آبان 1400'!AQ153</f>
        <v>0</v>
      </c>
      <c r="AQ152" s="124">
        <f>'آبان 1400'!AR153</f>
        <v>0</v>
      </c>
      <c r="AR152" s="124">
        <f>'آبان 1400'!AS153</f>
        <v>0</v>
      </c>
      <c r="AS152" s="379">
        <f>'آبان 1400'!AT153</f>
        <v>0</v>
      </c>
      <c r="AT152" s="372">
        <f t="shared" si="103"/>
        <v>90755209.954545453</v>
      </c>
      <c r="AU152" s="174">
        <f>'آبان 1400'!AV153</f>
        <v>69902345.257727265</v>
      </c>
      <c r="AV152" s="142">
        <f>'آبان 1400'!AW153</f>
        <v>90755209.954545453</v>
      </c>
      <c r="AW152" s="143">
        <f t="shared" si="104"/>
        <v>6352864.6968181822</v>
      </c>
      <c r="AX152" s="76">
        <f t="shared" si="105"/>
        <v>2990234.5257727266</v>
      </c>
      <c r="AY152" s="143">
        <f>'آبان 1400'!AZ153</f>
        <v>0</v>
      </c>
      <c r="AZ152" s="143">
        <f>'آبان 1400'!BA153</f>
        <v>0</v>
      </c>
      <c r="BA152" s="143">
        <f>'آبان 1400'!BB153</f>
        <v>0</v>
      </c>
      <c r="BB152" s="143">
        <f>'آبان 1400'!BC153</f>
        <v>0</v>
      </c>
      <c r="BC152" s="143">
        <f>'آبان 1400'!BD153</f>
        <v>0</v>
      </c>
      <c r="BD152" s="143">
        <f>'آبان 1400'!BE153</f>
        <v>0</v>
      </c>
      <c r="BE152" s="143">
        <f>'آبان 1400'!BF153</f>
        <v>0</v>
      </c>
      <c r="BF152" s="144">
        <f t="shared" si="106"/>
        <v>9343099.2225909084</v>
      </c>
      <c r="BG152" s="141">
        <f t="shared" si="107"/>
        <v>81412110</v>
      </c>
      <c r="BH152" s="145">
        <f t="shared" si="108"/>
        <v>90755209.954545453</v>
      </c>
      <c r="BI152" s="410">
        <f t="shared" si="145"/>
        <v>6638737.5</v>
      </c>
      <c r="BJ152" s="146">
        <f t="shared" si="109"/>
        <v>3809297.5</v>
      </c>
      <c r="BK152" s="146">
        <f t="shared" si="110"/>
        <v>1142789.25</v>
      </c>
      <c r="BL152" s="147">
        <f t="shared" si="111"/>
        <v>1120000</v>
      </c>
      <c r="BM152" s="383">
        <v>0</v>
      </c>
      <c r="BN152" s="148">
        <f t="shared" si="112"/>
        <v>103466034.20454545</v>
      </c>
      <c r="BO152" s="149">
        <f t="shared" si="113"/>
        <v>90755209.954545453</v>
      </c>
      <c r="BP152" s="150">
        <f t="shared" si="114"/>
        <v>20873698.289545454</v>
      </c>
      <c r="BQ152" s="151">
        <f t="shared" si="115"/>
        <v>124339732.49409091</v>
      </c>
      <c r="BR152" s="152">
        <f t="shared" si="116"/>
        <v>100800</v>
      </c>
      <c r="BS152" s="148">
        <f t="shared" si="117"/>
        <v>124440532.49409091</v>
      </c>
      <c r="BT152" s="136">
        <v>0</v>
      </c>
      <c r="BU152" s="149">
        <f t="shared" si="118"/>
        <v>10346603.420454547</v>
      </c>
      <c r="BV152" s="153">
        <f t="shared" si="119"/>
        <v>5173301.7102272734</v>
      </c>
      <c r="BW152" s="134">
        <f t="shared" si="120"/>
        <v>108920627.3634091</v>
      </c>
      <c r="BX152" s="148">
        <f t="shared" si="121"/>
        <v>11590824.25</v>
      </c>
      <c r="BY152" s="135">
        <f t="shared" si="122"/>
        <v>97329803.113409102</v>
      </c>
      <c r="CD152" s="400">
        <f>'آبان 1400'!AU153</f>
        <v>90755209.954545453</v>
      </c>
      <c r="CE152" s="401">
        <f>'آبان 1400'!AV153</f>
        <v>69902345.257727265</v>
      </c>
      <c r="CF152" s="401">
        <f>'آبان 1400'!AW153</f>
        <v>90755209.954545453</v>
      </c>
      <c r="CG152" s="401">
        <f>'آبان 1400'!AX153</f>
        <v>6352864.6968181822</v>
      </c>
      <c r="CH152" s="401">
        <f>'آبان 1400'!AY153</f>
        <v>2990234.5257727266</v>
      </c>
      <c r="CI152" s="401">
        <f>'آبان 1400'!AZ153</f>
        <v>0</v>
      </c>
      <c r="CJ152" s="401">
        <f>'آبان 1400'!BA153</f>
        <v>0</v>
      </c>
      <c r="CK152" s="401">
        <f>'آبان 1400'!BB153</f>
        <v>0</v>
      </c>
      <c r="CL152" s="401">
        <f>'آبان 1400'!BC153</f>
        <v>0</v>
      </c>
      <c r="CM152" s="401">
        <f>'آبان 1400'!BD153</f>
        <v>0</v>
      </c>
      <c r="CN152" s="401">
        <f>'آبان 1400'!BE153</f>
        <v>0</v>
      </c>
      <c r="CO152" s="401">
        <f>'آبان 1400'!BF153</f>
        <v>0</v>
      </c>
      <c r="CP152" s="401">
        <f>'آبان 1400'!BG153</f>
        <v>9343099.2225909084</v>
      </c>
      <c r="CQ152" s="401">
        <f>'آبان 1400'!BH153</f>
        <v>81412110</v>
      </c>
      <c r="CR152" s="401">
        <f t="shared" si="123"/>
        <v>90755209.954545453</v>
      </c>
      <c r="CS152" s="411">
        <f t="shared" si="146"/>
        <v>6638737.5</v>
      </c>
      <c r="CT152" s="400">
        <f t="shared" si="124"/>
        <v>3809297.5</v>
      </c>
      <c r="CU152" s="401">
        <f t="shared" si="125"/>
        <v>1142789.25</v>
      </c>
      <c r="CV152" s="401">
        <f t="shared" si="126"/>
        <v>1120000</v>
      </c>
      <c r="CW152" s="56">
        <v>0</v>
      </c>
      <c r="CX152" s="401">
        <f t="shared" si="127"/>
        <v>103466034.20454545</v>
      </c>
      <c r="CY152" s="401">
        <f t="shared" si="128"/>
        <v>90755209.954545453</v>
      </c>
      <c r="CZ152" s="401">
        <f t="shared" si="129"/>
        <v>20873698.289545454</v>
      </c>
      <c r="DA152" s="401">
        <f t="shared" si="130"/>
        <v>124339732.49409091</v>
      </c>
      <c r="DB152" s="401">
        <f t="shared" si="131"/>
        <v>100800</v>
      </c>
      <c r="DC152" s="401">
        <f t="shared" si="132"/>
        <v>124440532.49409091</v>
      </c>
      <c r="DD152" s="406">
        <v>0</v>
      </c>
      <c r="DE152" s="401">
        <f t="shared" si="133"/>
        <v>10346603.420454547</v>
      </c>
      <c r="DF152" s="401">
        <f t="shared" si="134"/>
        <v>5173301.7102272734</v>
      </c>
      <c r="DG152" s="401">
        <f t="shared" si="135"/>
        <v>108920627.3634091</v>
      </c>
      <c r="DH152" s="401">
        <f t="shared" si="136"/>
        <v>11590824.25</v>
      </c>
      <c r="DI152" s="401">
        <f t="shared" si="137"/>
        <v>97329803.113409102</v>
      </c>
      <c r="DJ152" s="401">
        <f t="shared" si="138"/>
        <v>0</v>
      </c>
      <c r="DL152" s="409">
        <f t="shared" si="139"/>
        <v>6638737.5</v>
      </c>
      <c r="DM152" s="409">
        <f t="shared" si="140"/>
        <v>0</v>
      </c>
    </row>
    <row r="153" spans="1:117" s="56" customFormat="1" ht="21" x14ac:dyDescent="0.2">
      <c r="A153" s="192">
        <f t="shared" si="102"/>
        <v>2655495</v>
      </c>
      <c r="B153" s="137">
        <f>'آبان 1400'!B154</f>
        <v>148</v>
      </c>
      <c r="C153" s="137">
        <f>'آبان 1400'!C154</f>
        <v>157</v>
      </c>
      <c r="D153" s="137">
        <f>'آبان 1400'!D154</f>
        <v>12978</v>
      </c>
      <c r="E153" s="137" t="str">
        <f>'آبان 1400'!E154</f>
        <v>مرتضی</v>
      </c>
      <c r="F153" s="137" t="str">
        <f>'آبان 1400'!F154</f>
        <v>گشتاسب</v>
      </c>
      <c r="G153" s="137" t="str">
        <f>'آبان 1400'!G154</f>
        <v xml:space="preserve">اداری </v>
      </c>
      <c r="H153" s="137" t="str">
        <f>'آبان 1400'!H154</f>
        <v>سازمان</v>
      </c>
      <c r="I153" s="137" t="str">
        <f>'آبان 1400'!I154</f>
        <v>124-700-4168354-1</v>
      </c>
      <c r="J153" s="137" t="str">
        <f>'آبان 1400'!J154</f>
        <v>0016675614</v>
      </c>
      <c r="K153" s="137" t="str">
        <f>'آبان 1400'!K154</f>
        <v>0029125333</v>
      </c>
      <c r="L153" s="137" t="str">
        <f>'آبان 1400'!L154</f>
        <v>سازمان</v>
      </c>
      <c r="M153" s="137" t="str">
        <f>'آبان 1400'!M154</f>
        <v>اداری-کارشناسی ارشد</v>
      </c>
      <c r="N153" s="121">
        <f>'آبان 1400'!N154</f>
        <v>0</v>
      </c>
      <c r="O153" s="120">
        <f>'آبان 1400'!O154</f>
        <v>0</v>
      </c>
      <c r="P153" s="122">
        <f>'آبان 1400'!P154</f>
        <v>0</v>
      </c>
      <c r="Q153" s="362">
        <f>'آبان 1400'!Q154</f>
        <v>30</v>
      </c>
      <c r="R153" s="362">
        <f>'آبان 1400'!R154</f>
        <v>23</v>
      </c>
      <c r="S153" s="362">
        <f>'آبان 1400'!S154</f>
        <v>0</v>
      </c>
      <c r="T153" s="362">
        <f>'آبان 1400'!T154</f>
        <v>0</v>
      </c>
      <c r="U153" s="138">
        <f>'آبان 1400'!U154</f>
        <v>0</v>
      </c>
      <c r="V153" s="121">
        <f>'آبان 1400'!W154</f>
        <v>0</v>
      </c>
      <c r="W153" s="122">
        <f>'آبان 1400'!X154</f>
        <v>0</v>
      </c>
      <c r="X153" s="370">
        <f>'آبان 1400'!Y154</f>
        <v>2</v>
      </c>
      <c r="Y153" s="370">
        <f>'آبان 1400'!Z154</f>
        <v>0</v>
      </c>
      <c r="Z153" s="139">
        <f>'آبان 1400'!AA154</f>
        <v>1642901</v>
      </c>
      <c r="AA153" s="139">
        <f>'آبان 1400'!AB154</f>
        <v>0</v>
      </c>
      <c r="AB153" s="139">
        <f>'آبان 1400'!AC154</f>
        <v>1642901</v>
      </c>
      <c r="AC153" s="139">
        <f>'آبان 1400'!AD154</f>
        <v>4500000</v>
      </c>
      <c r="AD153" s="139">
        <f>'آبان 1400'!AE154</f>
        <v>6000000</v>
      </c>
      <c r="AE153" s="140">
        <f>'آبان 1400'!AF154</f>
        <v>313644.73636363639</v>
      </c>
      <c r="AF153" s="123">
        <f>'آبان 1400'!AG154</f>
        <v>49287030</v>
      </c>
      <c r="AG153" s="124">
        <f>'آبان 1400'!AH154</f>
        <v>0</v>
      </c>
      <c r="AH153" s="124">
        <f>'آبان 1400'!AI154</f>
        <v>7213828.9363636365</v>
      </c>
      <c r="AI153" s="124">
        <f>'آبان 1400'!AJ154</f>
        <v>0</v>
      </c>
      <c r="AJ153" s="124">
        <f>'آبان 1400'!AK154</f>
        <v>4500000</v>
      </c>
      <c r="AK153" s="124">
        <f>'آبان 1400'!AL154</f>
        <v>6000000</v>
      </c>
      <c r="AL153" s="124">
        <f>'آبان 1400'!AM154</f>
        <v>0</v>
      </c>
      <c r="AM153" s="124">
        <f>'آبان 1400'!AN154</f>
        <v>0</v>
      </c>
      <c r="AN153" s="124">
        <f>'آبان 1400'!AO154</f>
        <v>0</v>
      </c>
      <c r="AO153" s="124">
        <f>'آبان 1400'!AP154</f>
        <v>3800000</v>
      </c>
      <c r="AP153" s="124">
        <f>'آبان 1400'!AQ154</f>
        <v>0</v>
      </c>
      <c r="AQ153" s="124">
        <f>'آبان 1400'!AR154</f>
        <v>0</v>
      </c>
      <c r="AR153" s="124">
        <f>'آبان 1400'!AS154</f>
        <v>0</v>
      </c>
      <c r="AS153" s="379">
        <f>'آبان 1400'!AT154</f>
        <v>0</v>
      </c>
      <c r="AT153" s="372">
        <f t="shared" si="103"/>
        <v>70800858.936363637</v>
      </c>
      <c r="AU153" s="174">
        <f>'آبان 1400'!AV154</f>
        <v>51544798.81081818</v>
      </c>
      <c r="AV153" s="142">
        <f>'آبان 1400'!AW154</f>
        <v>70800858.936363637</v>
      </c>
      <c r="AW153" s="143">
        <f t="shared" si="104"/>
        <v>4956060.1255454551</v>
      </c>
      <c r="AX153" s="76">
        <f t="shared" si="105"/>
        <v>1154479.8810818181</v>
      </c>
      <c r="AY153" s="143">
        <f>'آبان 1400'!AZ154</f>
        <v>0</v>
      </c>
      <c r="AZ153" s="143">
        <f>'آبان 1400'!BA154</f>
        <v>0</v>
      </c>
      <c r="BA153" s="143">
        <f>'آبان 1400'!BB154</f>
        <v>0</v>
      </c>
      <c r="BB153" s="143">
        <f>'آبان 1400'!BC154</f>
        <v>0</v>
      </c>
      <c r="BC153" s="143">
        <f>'آبان 1400'!BD154</f>
        <v>0</v>
      </c>
      <c r="BD153" s="143">
        <f>'آبان 1400'!BE154</f>
        <v>0</v>
      </c>
      <c r="BE153" s="143">
        <f>'آبان 1400'!BF154</f>
        <v>0</v>
      </c>
      <c r="BF153" s="144">
        <f t="shared" si="106"/>
        <v>6110540.0066272728</v>
      </c>
      <c r="BG153" s="141">
        <f t="shared" si="107"/>
        <v>64690318</v>
      </c>
      <c r="BH153" s="145">
        <f t="shared" si="108"/>
        <v>70800858.936363637</v>
      </c>
      <c r="BI153" s="410">
        <f t="shared" si="145"/>
        <v>6638737.5</v>
      </c>
      <c r="BJ153" s="146">
        <f t="shared" si="109"/>
        <v>4107252.4999999995</v>
      </c>
      <c r="BK153" s="146">
        <f t="shared" si="110"/>
        <v>1232175.75</v>
      </c>
      <c r="BL153" s="147">
        <f t="shared" si="111"/>
        <v>1120000</v>
      </c>
      <c r="BM153" s="383">
        <v>0</v>
      </c>
      <c r="BN153" s="148">
        <f t="shared" si="112"/>
        <v>83899024.686363637</v>
      </c>
      <c r="BO153" s="149">
        <f t="shared" si="113"/>
        <v>70800858.936363637</v>
      </c>
      <c r="BP153" s="150">
        <f t="shared" si="114"/>
        <v>16284197.555363636</v>
      </c>
      <c r="BQ153" s="151">
        <f t="shared" si="115"/>
        <v>100183222.24172728</v>
      </c>
      <c r="BR153" s="152">
        <f t="shared" si="116"/>
        <v>100800</v>
      </c>
      <c r="BS153" s="148">
        <f t="shared" si="117"/>
        <v>100284022.24172728</v>
      </c>
      <c r="BT153" s="136">
        <v>0</v>
      </c>
      <c r="BU153" s="149">
        <f t="shared" si="118"/>
        <v>8389902.4686363637</v>
      </c>
      <c r="BV153" s="153">
        <f t="shared" si="119"/>
        <v>4194951.2343181819</v>
      </c>
      <c r="BW153" s="134">
        <f t="shared" si="120"/>
        <v>87699168.538772732</v>
      </c>
      <c r="BX153" s="148">
        <f t="shared" si="121"/>
        <v>11978165.75</v>
      </c>
      <c r="BY153" s="135">
        <f t="shared" si="122"/>
        <v>75721002.788772732</v>
      </c>
      <c r="CD153" s="400">
        <f>'آبان 1400'!AU154</f>
        <v>70800858.936363637</v>
      </c>
      <c r="CE153" s="401">
        <f>'آبان 1400'!AV154</f>
        <v>51544798.81081818</v>
      </c>
      <c r="CF153" s="401">
        <f>'آبان 1400'!AW154</f>
        <v>70800858.936363637</v>
      </c>
      <c r="CG153" s="401">
        <f>'آبان 1400'!AX154</f>
        <v>4956060.1255454551</v>
      </c>
      <c r="CH153" s="401">
        <f>'آبان 1400'!AY154</f>
        <v>1154479.8810818181</v>
      </c>
      <c r="CI153" s="401">
        <f>'آبان 1400'!AZ154</f>
        <v>0</v>
      </c>
      <c r="CJ153" s="401">
        <f>'آبان 1400'!BA154</f>
        <v>0</v>
      </c>
      <c r="CK153" s="401">
        <f>'آبان 1400'!BB154</f>
        <v>0</v>
      </c>
      <c r="CL153" s="401">
        <f>'آبان 1400'!BC154</f>
        <v>0</v>
      </c>
      <c r="CM153" s="401">
        <f>'آبان 1400'!BD154</f>
        <v>0</v>
      </c>
      <c r="CN153" s="401">
        <f>'آبان 1400'!BE154</f>
        <v>0</v>
      </c>
      <c r="CO153" s="401">
        <f>'آبان 1400'!BF154</f>
        <v>0</v>
      </c>
      <c r="CP153" s="401">
        <f>'آبان 1400'!BG154</f>
        <v>6110540.0066272728</v>
      </c>
      <c r="CQ153" s="401">
        <f>'آبان 1400'!BH154</f>
        <v>64690318</v>
      </c>
      <c r="CR153" s="401">
        <f t="shared" si="123"/>
        <v>70800858.936363637</v>
      </c>
      <c r="CS153" s="411">
        <f t="shared" si="146"/>
        <v>6638737.5</v>
      </c>
      <c r="CT153" s="400">
        <f t="shared" si="124"/>
        <v>4107252.4999999995</v>
      </c>
      <c r="CU153" s="401">
        <f t="shared" si="125"/>
        <v>1232175.75</v>
      </c>
      <c r="CV153" s="401">
        <f t="shared" si="126"/>
        <v>1120000</v>
      </c>
      <c r="CW153" s="56">
        <v>0</v>
      </c>
      <c r="CX153" s="401">
        <f t="shared" si="127"/>
        <v>83899024.686363637</v>
      </c>
      <c r="CY153" s="401">
        <f t="shared" si="128"/>
        <v>70800858.936363637</v>
      </c>
      <c r="CZ153" s="401">
        <f t="shared" si="129"/>
        <v>16284197.555363636</v>
      </c>
      <c r="DA153" s="401">
        <f t="shared" si="130"/>
        <v>100183222.24172728</v>
      </c>
      <c r="DB153" s="401">
        <f t="shared" si="131"/>
        <v>100800</v>
      </c>
      <c r="DC153" s="401">
        <f t="shared" si="132"/>
        <v>100284022.24172728</v>
      </c>
      <c r="DD153" s="406">
        <v>0</v>
      </c>
      <c r="DE153" s="401">
        <f t="shared" si="133"/>
        <v>8389902.4686363637</v>
      </c>
      <c r="DF153" s="401">
        <f t="shared" si="134"/>
        <v>4194951.2343181819</v>
      </c>
      <c r="DG153" s="401">
        <f t="shared" si="135"/>
        <v>87699168.538772732</v>
      </c>
      <c r="DH153" s="401">
        <f t="shared" si="136"/>
        <v>11978165.75</v>
      </c>
      <c r="DI153" s="401">
        <f t="shared" si="137"/>
        <v>75721002.788772732</v>
      </c>
      <c r="DJ153" s="401">
        <f t="shared" si="138"/>
        <v>0</v>
      </c>
      <c r="DL153" s="409">
        <f t="shared" si="139"/>
        <v>6638737.5</v>
      </c>
      <c r="DM153" s="409">
        <f t="shared" si="140"/>
        <v>0</v>
      </c>
    </row>
    <row r="154" spans="1:117" s="56" customFormat="1" ht="21" x14ac:dyDescent="0.2">
      <c r="A154" s="192">
        <f t="shared" si="102"/>
        <v>2655495</v>
      </c>
      <c r="B154" s="137">
        <f>'آبان 1400'!B155</f>
        <v>149</v>
      </c>
      <c r="C154" s="137">
        <f>'آبان 1400'!C155</f>
        <v>158</v>
      </c>
      <c r="D154" s="137">
        <f>'آبان 1400'!D155</f>
        <v>12979</v>
      </c>
      <c r="E154" s="137" t="str">
        <f>'آبان 1400'!E155</f>
        <v>جواد</v>
      </c>
      <c r="F154" s="137" t="str">
        <f>'آبان 1400'!F155</f>
        <v>اسلامی</v>
      </c>
      <c r="G154" s="137" t="str">
        <f>'آبان 1400'!G155</f>
        <v xml:space="preserve">اداری </v>
      </c>
      <c r="H154" s="137" t="str">
        <f>'آبان 1400'!H155</f>
        <v>سازمان</v>
      </c>
      <c r="I154" s="137" t="str">
        <f>'آبان 1400'!I155</f>
        <v>124-700-4156190-1</v>
      </c>
      <c r="J154" s="137" t="str">
        <f>'آبان 1400'!J155</f>
        <v>2162603497</v>
      </c>
      <c r="K154" s="137" t="str">
        <f>'آبان 1400'!K155</f>
        <v>0035212171</v>
      </c>
      <c r="L154" s="137" t="str">
        <f>'آبان 1400'!L155</f>
        <v>سازمان</v>
      </c>
      <c r="M154" s="137" t="str">
        <f>'آبان 1400'!M155</f>
        <v>اداری-کارشناسی ارشد</v>
      </c>
      <c r="N154" s="121">
        <f>'آبان 1400'!N155</f>
        <v>0</v>
      </c>
      <c r="O154" s="120">
        <f>'آبان 1400'!O155</f>
        <v>0</v>
      </c>
      <c r="P154" s="122">
        <f>'آبان 1400'!P155</f>
        <v>0</v>
      </c>
      <c r="Q154" s="362">
        <f>'آبان 1400'!Q155</f>
        <v>30</v>
      </c>
      <c r="R154" s="362">
        <f>'آبان 1400'!R155</f>
        <v>40</v>
      </c>
      <c r="S154" s="362">
        <f>'آبان 1400'!S155</f>
        <v>0</v>
      </c>
      <c r="T154" s="362">
        <f>'آبان 1400'!T155</f>
        <v>0</v>
      </c>
      <c r="U154" s="138">
        <f>'آبان 1400'!U155</f>
        <v>0</v>
      </c>
      <c r="V154" s="121">
        <f>'آبان 1400'!W155</f>
        <v>0</v>
      </c>
      <c r="W154" s="122">
        <f>'آبان 1400'!X155</f>
        <v>0</v>
      </c>
      <c r="X154" s="370">
        <f>'آبان 1400'!Y155</f>
        <v>0</v>
      </c>
      <c r="Y154" s="370">
        <f>'آبان 1400'!Z155</f>
        <v>0</v>
      </c>
      <c r="Z154" s="139">
        <f>'آبان 1400'!AA155</f>
        <v>1642901</v>
      </c>
      <c r="AA154" s="139">
        <f>'آبان 1400'!AB155</f>
        <v>0</v>
      </c>
      <c r="AB154" s="139">
        <f>'آبان 1400'!AC155</f>
        <v>1642901</v>
      </c>
      <c r="AC154" s="139">
        <f>'آبان 1400'!AD155</f>
        <v>4500000</v>
      </c>
      <c r="AD154" s="139">
        <f>'آبان 1400'!AE155</f>
        <v>6000000</v>
      </c>
      <c r="AE154" s="140">
        <f>'آبان 1400'!AF155</f>
        <v>313644.73636363639</v>
      </c>
      <c r="AF154" s="123">
        <f>'آبان 1400'!AG155</f>
        <v>49287030</v>
      </c>
      <c r="AG154" s="124">
        <f>'آبان 1400'!AH155</f>
        <v>0</v>
      </c>
      <c r="AH154" s="124">
        <f>'آبان 1400'!AI155</f>
        <v>12545789.454545455</v>
      </c>
      <c r="AI154" s="124">
        <f>'آبان 1400'!AJ155</f>
        <v>0</v>
      </c>
      <c r="AJ154" s="124">
        <f>'آبان 1400'!AK155</f>
        <v>4500000</v>
      </c>
      <c r="AK154" s="124">
        <f>'آبان 1400'!AL155</f>
        <v>6000000</v>
      </c>
      <c r="AL154" s="124">
        <f>'آبان 1400'!AM155</f>
        <v>0</v>
      </c>
      <c r="AM154" s="124">
        <f>'آبان 1400'!AN155</f>
        <v>0</v>
      </c>
      <c r="AN154" s="124">
        <f>'آبان 1400'!AO155</f>
        <v>0</v>
      </c>
      <c r="AO154" s="124">
        <f>'آبان 1400'!AP155</f>
        <v>4200000</v>
      </c>
      <c r="AP154" s="124">
        <f>'آبان 1400'!AQ155</f>
        <v>0</v>
      </c>
      <c r="AQ154" s="124">
        <f>'آبان 1400'!AR155</f>
        <v>0</v>
      </c>
      <c r="AR154" s="124">
        <f>'آبان 1400'!AS155</f>
        <v>0</v>
      </c>
      <c r="AS154" s="379">
        <f>'آبان 1400'!AT155</f>
        <v>0</v>
      </c>
      <c r="AT154" s="372">
        <f t="shared" si="103"/>
        <v>76532819.454545453</v>
      </c>
      <c r="AU154" s="174">
        <f>'آبان 1400'!AV155</f>
        <v>56475522.092727274</v>
      </c>
      <c r="AV154" s="142">
        <f>'آبان 1400'!AW155</f>
        <v>76532819.454545453</v>
      </c>
      <c r="AW154" s="143">
        <f t="shared" si="104"/>
        <v>5357297.3618181823</v>
      </c>
      <c r="AX154" s="76">
        <f t="shared" si="105"/>
        <v>1647552.2092727274</v>
      </c>
      <c r="AY154" s="143">
        <f>'آبان 1400'!AZ155</f>
        <v>0</v>
      </c>
      <c r="AZ154" s="143">
        <f>'آبان 1400'!BA155</f>
        <v>0</v>
      </c>
      <c r="BA154" s="143">
        <f>'آبان 1400'!BB155</f>
        <v>0</v>
      </c>
      <c r="BB154" s="143">
        <f>'آبان 1400'!BC155</f>
        <v>0</v>
      </c>
      <c r="BC154" s="143">
        <f>'آبان 1400'!BD155</f>
        <v>0</v>
      </c>
      <c r="BD154" s="143">
        <f>'آبان 1400'!BE155</f>
        <v>0</v>
      </c>
      <c r="BE154" s="143">
        <f>'آبان 1400'!BF155</f>
        <v>0</v>
      </c>
      <c r="BF154" s="144">
        <f t="shared" si="106"/>
        <v>7004849.5710909097</v>
      </c>
      <c r="BG154" s="141">
        <f t="shared" si="107"/>
        <v>69527969</v>
      </c>
      <c r="BH154" s="145">
        <f t="shared" si="108"/>
        <v>76532819.454545453</v>
      </c>
      <c r="BI154" s="410">
        <f t="shared" si="145"/>
        <v>6638737.5</v>
      </c>
      <c r="BJ154" s="146">
        <f t="shared" si="109"/>
        <v>4107252.4999999995</v>
      </c>
      <c r="BK154" s="146">
        <f t="shared" si="110"/>
        <v>1232175.75</v>
      </c>
      <c r="BL154" s="147">
        <f t="shared" si="111"/>
        <v>1120000</v>
      </c>
      <c r="BM154" s="383">
        <v>0</v>
      </c>
      <c r="BN154" s="148">
        <f t="shared" si="112"/>
        <v>89630985.204545453</v>
      </c>
      <c r="BO154" s="149">
        <f t="shared" si="113"/>
        <v>76532819.454545453</v>
      </c>
      <c r="BP154" s="150">
        <f t="shared" si="114"/>
        <v>17602548.474545456</v>
      </c>
      <c r="BQ154" s="151">
        <f t="shared" si="115"/>
        <v>107233533.67909092</v>
      </c>
      <c r="BR154" s="152">
        <f t="shared" si="116"/>
        <v>100800</v>
      </c>
      <c r="BS154" s="148">
        <f t="shared" si="117"/>
        <v>107334333.67909092</v>
      </c>
      <c r="BT154" s="136">
        <v>0</v>
      </c>
      <c r="BU154" s="149">
        <f t="shared" si="118"/>
        <v>8963098.5204545464</v>
      </c>
      <c r="BV154" s="153">
        <f t="shared" si="119"/>
        <v>4481549.2602272732</v>
      </c>
      <c r="BW154" s="134">
        <f t="shared" si="120"/>
        <v>93889685.898409098</v>
      </c>
      <c r="BX154" s="148">
        <f t="shared" si="121"/>
        <v>11978165.75</v>
      </c>
      <c r="BY154" s="135">
        <f t="shared" si="122"/>
        <v>81911520.148409098</v>
      </c>
      <c r="CD154" s="400">
        <f>'آبان 1400'!AU155</f>
        <v>76532819.454545453</v>
      </c>
      <c r="CE154" s="401">
        <f>'آبان 1400'!AV155</f>
        <v>56475522.092727274</v>
      </c>
      <c r="CF154" s="401">
        <f>'آبان 1400'!AW155</f>
        <v>76532819.454545453</v>
      </c>
      <c r="CG154" s="401">
        <f>'آبان 1400'!AX155</f>
        <v>5357297.3618181823</v>
      </c>
      <c r="CH154" s="401">
        <f>'آبان 1400'!AY155</f>
        <v>1647552.2092727274</v>
      </c>
      <c r="CI154" s="401">
        <f>'آبان 1400'!AZ155</f>
        <v>0</v>
      </c>
      <c r="CJ154" s="401">
        <f>'آبان 1400'!BA155</f>
        <v>0</v>
      </c>
      <c r="CK154" s="401">
        <f>'آبان 1400'!BB155</f>
        <v>0</v>
      </c>
      <c r="CL154" s="401">
        <f>'آبان 1400'!BC155</f>
        <v>0</v>
      </c>
      <c r="CM154" s="401">
        <f>'آبان 1400'!BD155</f>
        <v>0</v>
      </c>
      <c r="CN154" s="401">
        <f>'آبان 1400'!BE155</f>
        <v>0</v>
      </c>
      <c r="CO154" s="401">
        <f>'آبان 1400'!BF155</f>
        <v>0</v>
      </c>
      <c r="CP154" s="401">
        <f>'آبان 1400'!BG155</f>
        <v>7004849.5710909097</v>
      </c>
      <c r="CQ154" s="401">
        <f>'آبان 1400'!BH155</f>
        <v>69527969</v>
      </c>
      <c r="CR154" s="401">
        <f t="shared" si="123"/>
        <v>76532819.454545453</v>
      </c>
      <c r="CS154" s="411">
        <f t="shared" si="146"/>
        <v>6638737.5</v>
      </c>
      <c r="CT154" s="400">
        <f t="shared" si="124"/>
        <v>4107252.4999999995</v>
      </c>
      <c r="CU154" s="401">
        <f t="shared" si="125"/>
        <v>1232175.75</v>
      </c>
      <c r="CV154" s="401">
        <f t="shared" si="126"/>
        <v>1120000</v>
      </c>
      <c r="CW154" s="56">
        <v>0</v>
      </c>
      <c r="CX154" s="401">
        <f t="shared" si="127"/>
        <v>89630985.204545453</v>
      </c>
      <c r="CY154" s="401">
        <f t="shared" si="128"/>
        <v>76532819.454545453</v>
      </c>
      <c r="CZ154" s="401">
        <f t="shared" si="129"/>
        <v>17602548.474545456</v>
      </c>
      <c r="DA154" s="401">
        <f t="shared" si="130"/>
        <v>107233533.67909092</v>
      </c>
      <c r="DB154" s="401">
        <f t="shared" si="131"/>
        <v>100800</v>
      </c>
      <c r="DC154" s="401">
        <f t="shared" si="132"/>
        <v>107334333.67909092</v>
      </c>
      <c r="DD154" s="406">
        <v>0</v>
      </c>
      <c r="DE154" s="401">
        <f t="shared" si="133"/>
        <v>8963098.5204545464</v>
      </c>
      <c r="DF154" s="401">
        <f t="shared" si="134"/>
        <v>4481549.2602272732</v>
      </c>
      <c r="DG154" s="401">
        <f t="shared" si="135"/>
        <v>93889685.898409098</v>
      </c>
      <c r="DH154" s="401">
        <f t="shared" si="136"/>
        <v>11978165.75</v>
      </c>
      <c r="DI154" s="401">
        <f t="shared" si="137"/>
        <v>81911520.148409098</v>
      </c>
      <c r="DJ154" s="401">
        <f t="shared" si="138"/>
        <v>0</v>
      </c>
      <c r="DL154" s="409">
        <f t="shared" si="139"/>
        <v>6638737.5</v>
      </c>
      <c r="DM154" s="409">
        <f t="shared" si="140"/>
        <v>0</v>
      </c>
    </row>
    <row r="155" spans="1:117" s="56" customFormat="1" ht="21" x14ac:dyDescent="0.2">
      <c r="A155" s="192">
        <f t="shared" si="102"/>
        <v>2655495</v>
      </c>
      <c r="B155" s="137">
        <f>'آبان 1400'!B156</f>
        <v>150</v>
      </c>
      <c r="C155" s="137">
        <f>'آبان 1400'!C156</f>
        <v>159</v>
      </c>
      <c r="D155" s="137">
        <f>'آبان 1400'!D156</f>
        <v>12980</v>
      </c>
      <c r="E155" s="137" t="str">
        <f>'آبان 1400'!E156</f>
        <v>مهدی</v>
      </c>
      <c r="F155" s="137" t="str">
        <f>'آبان 1400'!F156</f>
        <v>فتاح منش</v>
      </c>
      <c r="G155" s="137" t="str">
        <f>'آبان 1400'!G156</f>
        <v xml:space="preserve">اداری </v>
      </c>
      <c r="H155" s="137" t="str">
        <f>'آبان 1400'!H156</f>
        <v>سازمان</v>
      </c>
      <c r="I155" s="137" t="str">
        <f>'آبان 1400'!I156</f>
        <v>444-813-2723825-1</v>
      </c>
      <c r="J155" s="137" t="str">
        <f>'آبان 1400'!J156</f>
        <v>0011765429</v>
      </c>
      <c r="K155" s="137" t="str">
        <f>'آبان 1400'!K156</f>
        <v>0020268163</v>
      </c>
      <c r="L155" s="137" t="str">
        <f>'آبان 1400'!L156</f>
        <v>سازمان</v>
      </c>
      <c r="M155" s="137" t="str">
        <f>'آبان 1400'!M156</f>
        <v>اداری- دیپلم</v>
      </c>
      <c r="N155" s="121">
        <f>'آبان 1400'!N156</f>
        <v>0</v>
      </c>
      <c r="O155" s="120">
        <f>'آبان 1400'!O156</f>
        <v>0</v>
      </c>
      <c r="P155" s="122">
        <f>'آبان 1400'!P156</f>
        <v>0</v>
      </c>
      <c r="Q155" s="362">
        <f>'آبان 1400'!Q156</f>
        <v>30</v>
      </c>
      <c r="R155" s="362">
        <f>'آبان 1400'!R156</f>
        <v>78</v>
      </c>
      <c r="S155" s="362">
        <f>'آبان 1400'!S156</f>
        <v>0</v>
      </c>
      <c r="T155" s="362">
        <f>'آبان 1400'!T156</f>
        <v>0</v>
      </c>
      <c r="U155" s="138">
        <f>'آبان 1400'!U156</f>
        <v>0</v>
      </c>
      <c r="V155" s="121">
        <f>'آبان 1400'!W156</f>
        <v>0</v>
      </c>
      <c r="W155" s="122">
        <f>'آبان 1400'!X156</f>
        <v>0</v>
      </c>
      <c r="X155" s="370">
        <f>'آبان 1400'!Y156</f>
        <v>0</v>
      </c>
      <c r="Y155" s="370">
        <f>'آبان 1400'!Z156</f>
        <v>0</v>
      </c>
      <c r="Z155" s="139">
        <f>'آبان 1400'!AA156</f>
        <v>1145360</v>
      </c>
      <c r="AA155" s="139">
        <f>'آبان 1400'!AB156</f>
        <v>0</v>
      </c>
      <c r="AB155" s="139">
        <f>'آبان 1400'!AC156</f>
        <v>1145360</v>
      </c>
      <c r="AC155" s="139">
        <f>'آبان 1400'!AD156</f>
        <v>4500000</v>
      </c>
      <c r="AD155" s="139">
        <f>'آبان 1400'!AE156</f>
        <v>6000000</v>
      </c>
      <c r="AE155" s="140">
        <f>'آبان 1400'!AF156</f>
        <v>218659.63636363638</v>
      </c>
      <c r="AF155" s="123">
        <f>'آبان 1400'!AG156</f>
        <v>34360800</v>
      </c>
      <c r="AG155" s="124">
        <f>'آبان 1400'!AH156</f>
        <v>0</v>
      </c>
      <c r="AH155" s="124">
        <f>'آبان 1400'!AI156</f>
        <v>17055451.636363637</v>
      </c>
      <c r="AI155" s="124">
        <f>'آبان 1400'!AJ156</f>
        <v>0</v>
      </c>
      <c r="AJ155" s="124">
        <f>'آبان 1400'!AK156</f>
        <v>4500000</v>
      </c>
      <c r="AK155" s="124">
        <f>'آبان 1400'!AL156</f>
        <v>6000000</v>
      </c>
      <c r="AL155" s="124">
        <f>'آبان 1400'!AM156</f>
        <v>0</v>
      </c>
      <c r="AM155" s="124">
        <f>'آبان 1400'!AN156</f>
        <v>0</v>
      </c>
      <c r="AN155" s="124">
        <f>'آبان 1400'!AO156</f>
        <v>0</v>
      </c>
      <c r="AO155" s="124">
        <f>'آبان 1400'!AP156</f>
        <v>3800000</v>
      </c>
      <c r="AP155" s="124">
        <f>'آبان 1400'!AQ156</f>
        <v>0</v>
      </c>
      <c r="AQ155" s="124">
        <f>'آبان 1400'!AR156</f>
        <v>0</v>
      </c>
      <c r="AR155" s="124">
        <f>'آبان 1400'!AS156</f>
        <v>0</v>
      </c>
      <c r="AS155" s="379">
        <f>'آبان 1400'!AT156</f>
        <v>0</v>
      </c>
      <c r="AT155" s="372">
        <f t="shared" si="103"/>
        <v>65716251.63636364</v>
      </c>
      <c r="AU155" s="174">
        <f>'آبان 1400'!AV156</f>
        <v>46816114.021818183</v>
      </c>
      <c r="AV155" s="142">
        <f>'آبان 1400'!AW156</f>
        <v>65716251.63636364</v>
      </c>
      <c r="AW155" s="143">
        <f t="shared" si="104"/>
        <v>4600137.6145454552</v>
      </c>
      <c r="AX155" s="76">
        <f t="shared" si="105"/>
        <v>681611.40218181838</v>
      </c>
      <c r="AY155" s="143">
        <f>'آبان 1400'!AZ156</f>
        <v>0</v>
      </c>
      <c r="AZ155" s="143">
        <f>'آبان 1400'!BA156</f>
        <v>0</v>
      </c>
      <c r="BA155" s="143">
        <f>'آبان 1400'!BB156</f>
        <v>0</v>
      </c>
      <c r="BB155" s="143">
        <f>'آبان 1400'!BC156</f>
        <v>0</v>
      </c>
      <c r="BC155" s="143">
        <f>'آبان 1400'!BD156</f>
        <v>0</v>
      </c>
      <c r="BD155" s="143">
        <f>'آبان 1400'!BE156</f>
        <v>0</v>
      </c>
      <c r="BE155" s="143">
        <f>'آبان 1400'!BF156</f>
        <v>0</v>
      </c>
      <c r="BF155" s="144">
        <f t="shared" si="106"/>
        <v>5281749.0167272734</v>
      </c>
      <c r="BG155" s="141">
        <f t="shared" si="107"/>
        <v>60434502</v>
      </c>
      <c r="BH155" s="145">
        <f t="shared" si="108"/>
        <v>65716251.63636364</v>
      </c>
      <c r="BI155" s="128">
        <f t="shared" si="141"/>
        <v>5726800</v>
      </c>
      <c r="BJ155" s="146">
        <f t="shared" si="109"/>
        <v>2863400</v>
      </c>
      <c r="BK155" s="146">
        <f t="shared" si="110"/>
        <v>859020</v>
      </c>
      <c r="BL155" s="147">
        <f t="shared" si="111"/>
        <v>1120000</v>
      </c>
      <c r="BM155" s="383">
        <v>0</v>
      </c>
      <c r="BN155" s="148">
        <f t="shared" si="112"/>
        <v>76285471.63636364</v>
      </c>
      <c r="BO155" s="149">
        <f t="shared" si="113"/>
        <v>65716251.63636364</v>
      </c>
      <c r="BP155" s="150">
        <f t="shared" si="114"/>
        <v>15114737.876363639</v>
      </c>
      <c r="BQ155" s="151">
        <f t="shared" si="115"/>
        <v>91400209.512727275</v>
      </c>
      <c r="BR155" s="152">
        <f t="shared" si="116"/>
        <v>100800</v>
      </c>
      <c r="BS155" s="148">
        <f t="shared" si="117"/>
        <v>91501009.512727275</v>
      </c>
      <c r="BT155" s="136">
        <v>0</v>
      </c>
      <c r="BU155" s="149">
        <f t="shared" si="118"/>
        <v>7628547.163636364</v>
      </c>
      <c r="BV155" s="153">
        <f t="shared" si="119"/>
        <v>3814273.581818182</v>
      </c>
      <c r="BW155" s="134">
        <f t="shared" si="120"/>
        <v>80058188.767272726</v>
      </c>
      <c r="BX155" s="148">
        <f t="shared" si="121"/>
        <v>9449220</v>
      </c>
      <c r="BY155" s="135">
        <f t="shared" si="122"/>
        <v>70608968.767272726</v>
      </c>
      <c r="CD155" s="400">
        <f>'آبان 1400'!AU156</f>
        <v>65716251.63636364</v>
      </c>
      <c r="CE155" s="401">
        <f>'آبان 1400'!AV156</f>
        <v>46816114.021818183</v>
      </c>
      <c r="CF155" s="401">
        <f>'آبان 1400'!AW156</f>
        <v>65716251.63636364</v>
      </c>
      <c r="CG155" s="401">
        <f>'آبان 1400'!AX156</f>
        <v>4600137.6145454552</v>
      </c>
      <c r="CH155" s="401">
        <f>'آبان 1400'!AY156</f>
        <v>681611.40218181838</v>
      </c>
      <c r="CI155" s="401">
        <f>'آبان 1400'!AZ156</f>
        <v>0</v>
      </c>
      <c r="CJ155" s="401">
        <f>'آبان 1400'!BA156</f>
        <v>0</v>
      </c>
      <c r="CK155" s="401">
        <f>'آبان 1400'!BB156</f>
        <v>0</v>
      </c>
      <c r="CL155" s="401">
        <f>'آبان 1400'!BC156</f>
        <v>0</v>
      </c>
      <c r="CM155" s="401">
        <f>'آبان 1400'!BD156</f>
        <v>0</v>
      </c>
      <c r="CN155" s="401">
        <f>'آبان 1400'!BE156</f>
        <v>0</v>
      </c>
      <c r="CO155" s="401">
        <f>'آبان 1400'!BF156</f>
        <v>0</v>
      </c>
      <c r="CP155" s="401">
        <f>'آبان 1400'!BG156</f>
        <v>5281749.0167272734</v>
      </c>
      <c r="CQ155" s="401">
        <f>'آبان 1400'!BH156</f>
        <v>60434502</v>
      </c>
      <c r="CR155" s="401">
        <f t="shared" si="123"/>
        <v>65716251.63636364</v>
      </c>
      <c r="CS155" s="56">
        <f t="shared" si="142"/>
        <v>5726800</v>
      </c>
      <c r="CT155" s="400">
        <f t="shared" si="124"/>
        <v>2863400</v>
      </c>
      <c r="CU155" s="401">
        <f t="shared" si="125"/>
        <v>859020</v>
      </c>
      <c r="CV155" s="401">
        <f t="shared" si="126"/>
        <v>1120000</v>
      </c>
      <c r="CW155" s="56">
        <v>0</v>
      </c>
      <c r="CX155" s="401">
        <f t="shared" si="127"/>
        <v>76285471.63636364</v>
      </c>
      <c r="CY155" s="401">
        <f t="shared" si="128"/>
        <v>65716251.63636364</v>
      </c>
      <c r="CZ155" s="401">
        <f t="shared" si="129"/>
        <v>15114737.876363639</v>
      </c>
      <c r="DA155" s="401">
        <f t="shared" si="130"/>
        <v>91400209.512727275</v>
      </c>
      <c r="DB155" s="401">
        <f t="shared" si="131"/>
        <v>100800</v>
      </c>
      <c r="DC155" s="401">
        <f t="shared" si="132"/>
        <v>91501009.512727275</v>
      </c>
      <c r="DD155" s="406">
        <v>0</v>
      </c>
      <c r="DE155" s="401">
        <f t="shared" si="133"/>
        <v>7628547.163636364</v>
      </c>
      <c r="DF155" s="401">
        <f t="shared" si="134"/>
        <v>3814273.581818182</v>
      </c>
      <c r="DG155" s="401">
        <f t="shared" si="135"/>
        <v>80058188.767272726</v>
      </c>
      <c r="DH155" s="401">
        <f t="shared" si="136"/>
        <v>9449220</v>
      </c>
      <c r="DI155" s="401">
        <f t="shared" si="137"/>
        <v>70608968.767272726</v>
      </c>
      <c r="DJ155" s="401">
        <f t="shared" si="138"/>
        <v>0</v>
      </c>
      <c r="DL155" s="408">
        <f t="shared" si="139"/>
        <v>6638737.5</v>
      </c>
      <c r="DM155" s="408">
        <f t="shared" si="140"/>
        <v>-911937.5</v>
      </c>
    </row>
    <row r="156" spans="1:117" s="56" customFormat="1" ht="21" x14ac:dyDescent="0.2">
      <c r="A156" s="192">
        <f t="shared" si="102"/>
        <v>2655495</v>
      </c>
      <c r="B156" s="137">
        <f>'آبان 1400'!B157</f>
        <v>151</v>
      </c>
      <c r="C156" s="137">
        <f>'آبان 1400'!C157</f>
        <v>160</v>
      </c>
      <c r="D156" s="137">
        <f>'آبان 1400'!D157</f>
        <v>12981</v>
      </c>
      <c r="E156" s="137" t="str">
        <f>'آبان 1400'!E157</f>
        <v>سهیل</v>
      </c>
      <c r="F156" s="137" t="str">
        <f>'آبان 1400'!F157</f>
        <v>حمیدی</v>
      </c>
      <c r="G156" s="137" t="str">
        <f>'آبان 1400'!G157</f>
        <v xml:space="preserve">اداری </v>
      </c>
      <c r="H156" s="137" t="str">
        <f>'آبان 1400'!H157</f>
        <v>سازمان</v>
      </c>
      <c r="I156" s="137" t="str">
        <f>'آبان 1400'!I157</f>
        <v>122-813-3067438-1</v>
      </c>
      <c r="J156" s="137" t="str">
        <f>'آبان 1400'!J157</f>
        <v>0068844484</v>
      </c>
      <c r="K156" s="137" t="str">
        <f>'آبان 1400'!K157</f>
        <v>0021159361</v>
      </c>
      <c r="L156" s="137" t="str">
        <f>'آبان 1400'!L157</f>
        <v>سازمان</v>
      </c>
      <c r="M156" s="137" t="str">
        <f>'آبان 1400'!M157</f>
        <v>اداری-کارشناسی ارشد</v>
      </c>
      <c r="N156" s="121">
        <f>'آبان 1400'!N157</f>
        <v>0</v>
      </c>
      <c r="O156" s="120">
        <f>'آبان 1400'!O157</f>
        <v>0</v>
      </c>
      <c r="P156" s="122">
        <f>'آبان 1400'!P157</f>
        <v>0</v>
      </c>
      <c r="Q156" s="362">
        <f>'آبان 1400'!Q157</f>
        <v>30</v>
      </c>
      <c r="R156" s="362">
        <f>'آبان 1400'!R157</f>
        <v>0</v>
      </c>
      <c r="S156" s="362">
        <f>'آبان 1400'!S157</f>
        <v>0</v>
      </c>
      <c r="T156" s="362">
        <f>'آبان 1400'!T157</f>
        <v>0</v>
      </c>
      <c r="U156" s="138">
        <f>'آبان 1400'!U157</f>
        <v>0</v>
      </c>
      <c r="V156" s="121">
        <f>'آبان 1400'!W157</f>
        <v>0</v>
      </c>
      <c r="W156" s="122">
        <f>'آبان 1400'!X157</f>
        <v>0</v>
      </c>
      <c r="X156" s="370">
        <f>'آبان 1400'!Y157</f>
        <v>0</v>
      </c>
      <c r="Y156" s="370">
        <f>'آبان 1400'!Z157</f>
        <v>1</v>
      </c>
      <c r="Z156" s="139">
        <f>'آبان 1400'!AA157</f>
        <v>1642901</v>
      </c>
      <c r="AA156" s="139">
        <f>'آبان 1400'!AB157</f>
        <v>0</v>
      </c>
      <c r="AB156" s="139">
        <f>'آبان 1400'!AC157</f>
        <v>1642901</v>
      </c>
      <c r="AC156" s="139">
        <f>'آبان 1400'!AD157</f>
        <v>4500000</v>
      </c>
      <c r="AD156" s="139">
        <f>'آبان 1400'!AE157</f>
        <v>6000000</v>
      </c>
      <c r="AE156" s="140">
        <f>'آبان 1400'!AF157</f>
        <v>313644.73636363639</v>
      </c>
      <c r="AF156" s="123">
        <f>'آبان 1400'!AG157</f>
        <v>49287030</v>
      </c>
      <c r="AG156" s="124">
        <f>'آبان 1400'!AH157</f>
        <v>0</v>
      </c>
      <c r="AH156" s="124">
        <f>'آبان 1400'!AI157</f>
        <v>0</v>
      </c>
      <c r="AI156" s="124">
        <f>'آبان 1400'!AJ157</f>
        <v>2655495</v>
      </c>
      <c r="AJ156" s="124">
        <f>'آبان 1400'!AK157</f>
        <v>4500000</v>
      </c>
      <c r="AK156" s="124">
        <f>'آبان 1400'!AL157</f>
        <v>6000000</v>
      </c>
      <c r="AL156" s="124">
        <f>'آبان 1400'!AM157</f>
        <v>0</v>
      </c>
      <c r="AM156" s="124">
        <f>'آبان 1400'!AN157</f>
        <v>0</v>
      </c>
      <c r="AN156" s="124">
        <f>'آبان 1400'!AO157</f>
        <v>0</v>
      </c>
      <c r="AO156" s="124">
        <f>'آبان 1400'!AP157</f>
        <v>4200000</v>
      </c>
      <c r="AP156" s="124">
        <f>'آبان 1400'!AQ157</f>
        <v>0</v>
      </c>
      <c r="AQ156" s="124">
        <f>'آبان 1400'!AR157</f>
        <v>0</v>
      </c>
      <c r="AR156" s="124">
        <f>'آبان 1400'!AS157</f>
        <v>0</v>
      </c>
      <c r="AS156" s="379">
        <f>'آبان 1400'!AT157</f>
        <v>0</v>
      </c>
      <c r="AT156" s="372">
        <f t="shared" si="103"/>
        <v>66642525</v>
      </c>
      <c r="AU156" s="174">
        <f>'آبان 1400'!AV157</f>
        <v>44807937.899999999</v>
      </c>
      <c r="AV156" s="142">
        <f>'آبان 1400'!AW157</f>
        <v>63987030</v>
      </c>
      <c r="AW156" s="143">
        <f t="shared" si="104"/>
        <v>4479092.1000000006</v>
      </c>
      <c r="AX156" s="76">
        <f t="shared" si="105"/>
        <v>480793.78999999986</v>
      </c>
      <c r="AY156" s="143">
        <f>'آبان 1400'!AZ157</f>
        <v>0</v>
      </c>
      <c r="AZ156" s="143">
        <f>'آبان 1400'!BA157</f>
        <v>0</v>
      </c>
      <c r="BA156" s="143">
        <f>'آبان 1400'!BB157</f>
        <v>0</v>
      </c>
      <c r="BB156" s="143">
        <f>'آبان 1400'!BC157</f>
        <v>0</v>
      </c>
      <c r="BC156" s="143">
        <f>'آبان 1400'!BD157</f>
        <v>0</v>
      </c>
      <c r="BD156" s="143">
        <f>'آبان 1400'!BE157</f>
        <v>0</v>
      </c>
      <c r="BE156" s="143">
        <f>'آبان 1400'!BF157</f>
        <v>0</v>
      </c>
      <c r="BF156" s="144">
        <f t="shared" si="106"/>
        <v>4959885.8900000006</v>
      </c>
      <c r="BG156" s="141">
        <f t="shared" si="107"/>
        <v>61682639</v>
      </c>
      <c r="BH156" s="145">
        <f t="shared" si="108"/>
        <v>66642525</v>
      </c>
      <c r="BI156" s="410">
        <f t="shared" ref="BI156:BI160" si="147">(((885165*30)*3)/12)/30*Q156</f>
        <v>6638737.5</v>
      </c>
      <c r="BJ156" s="146">
        <f t="shared" si="109"/>
        <v>4107252.4999999995</v>
      </c>
      <c r="BK156" s="146">
        <f t="shared" si="110"/>
        <v>1232175.75</v>
      </c>
      <c r="BL156" s="147">
        <f t="shared" si="111"/>
        <v>1120000</v>
      </c>
      <c r="BM156" s="383">
        <v>0</v>
      </c>
      <c r="BN156" s="148">
        <f t="shared" si="112"/>
        <v>79740690.75</v>
      </c>
      <c r="BO156" s="149">
        <f t="shared" si="113"/>
        <v>63987030</v>
      </c>
      <c r="BP156" s="150">
        <f t="shared" si="114"/>
        <v>14717016.9</v>
      </c>
      <c r="BQ156" s="151">
        <f t="shared" si="115"/>
        <v>94457707.650000006</v>
      </c>
      <c r="BR156" s="152">
        <f t="shared" si="116"/>
        <v>100800</v>
      </c>
      <c r="BS156" s="148">
        <f t="shared" si="117"/>
        <v>94558507.650000006</v>
      </c>
      <c r="BT156" s="136">
        <v>0</v>
      </c>
      <c r="BU156" s="149">
        <f t="shared" si="118"/>
        <v>7974069.0750000002</v>
      </c>
      <c r="BV156" s="153">
        <f t="shared" si="119"/>
        <v>3987034.5375000001</v>
      </c>
      <c r="BW156" s="134">
        <f t="shared" si="120"/>
        <v>82597404.037500009</v>
      </c>
      <c r="BX156" s="148">
        <f t="shared" si="121"/>
        <v>11978165.75</v>
      </c>
      <c r="BY156" s="135">
        <f t="shared" si="122"/>
        <v>70619238.287500009</v>
      </c>
      <c r="CD156" s="400">
        <f>'آبان 1400'!AU157</f>
        <v>66642525</v>
      </c>
      <c r="CE156" s="401">
        <f>'آبان 1400'!AV157</f>
        <v>44807937.899999999</v>
      </c>
      <c r="CF156" s="401">
        <f>'آبان 1400'!AW157</f>
        <v>63987030</v>
      </c>
      <c r="CG156" s="401">
        <f>'آبان 1400'!AX157</f>
        <v>4479092.1000000006</v>
      </c>
      <c r="CH156" s="401">
        <f>'آبان 1400'!AY157</f>
        <v>480793.78999999986</v>
      </c>
      <c r="CI156" s="401">
        <f>'آبان 1400'!AZ157</f>
        <v>0</v>
      </c>
      <c r="CJ156" s="401">
        <f>'آبان 1400'!BA157</f>
        <v>0</v>
      </c>
      <c r="CK156" s="401">
        <f>'آبان 1400'!BB157</f>
        <v>0</v>
      </c>
      <c r="CL156" s="401">
        <f>'آبان 1400'!BC157</f>
        <v>0</v>
      </c>
      <c r="CM156" s="401">
        <f>'آبان 1400'!BD157</f>
        <v>0</v>
      </c>
      <c r="CN156" s="401">
        <f>'آبان 1400'!BE157</f>
        <v>0</v>
      </c>
      <c r="CO156" s="401">
        <f>'آبان 1400'!BF157</f>
        <v>0</v>
      </c>
      <c r="CP156" s="401">
        <f>'آبان 1400'!BG157</f>
        <v>4959885.8900000006</v>
      </c>
      <c r="CQ156" s="401">
        <f>'آبان 1400'!BH157</f>
        <v>61682639</v>
      </c>
      <c r="CR156" s="401">
        <f t="shared" si="123"/>
        <v>66642525</v>
      </c>
      <c r="CS156" s="411">
        <f t="shared" ref="CS156:CS160" si="148">(885165*30/12*3)/30*Q156</f>
        <v>6638737.5</v>
      </c>
      <c r="CT156" s="400">
        <f t="shared" si="124"/>
        <v>4107252.4999999995</v>
      </c>
      <c r="CU156" s="401">
        <f t="shared" si="125"/>
        <v>1232175.75</v>
      </c>
      <c r="CV156" s="401">
        <f t="shared" si="126"/>
        <v>1120000</v>
      </c>
      <c r="CW156" s="56">
        <v>0</v>
      </c>
      <c r="CX156" s="401">
        <f t="shared" si="127"/>
        <v>79740690.75</v>
      </c>
      <c r="CY156" s="401">
        <f t="shared" si="128"/>
        <v>63987030</v>
      </c>
      <c r="CZ156" s="401">
        <f t="shared" si="129"/>
        <v>14717016.9</v>
      </c>
      <c r="DA156" s="401">
        <f t="shared" si="130"/>
        <v>94457707.650000006</v>
      </c>
      <c r="DB156" s="401">
        <f t="shared" si="131"/>
        <v>100800</v>
      </c>
      <c r="DC156" s="401">
        <f t="shared" si="132"/>
        <v>94558507.650000006</v>
      </c>
      <c r="DD156" s="406">
        <v>0</v>
      </c>
      <c r="DE156" s="401">
        <f t="shared" si="133"/>
        <v>7974069.0750000002</v>
      </c>
      <c r="DF156" s="401">
        <f t="shared" si="134"/>
        <v>3987034.5375000001</v>
      </c>
      <c r="DG156" s="401">
        <f t="shared" si="135"/>
        <v>82597404.037500009</v>
      </c>
      <c r="DH156" s="401">
        <f t="shared" si="136"/>
        <v>11978165.75</v>
      </c>
      <c r="DI156" s="401">
        <f t="shared" si="137"/>
        <v>70619238.287500009</v>
      </c>
      <c r="DJ156" s="401">
        <f t="shared" si="138"/>
        <v>0</v>
      </c>
      <c r="DL156" s="409">
        <f t="shared" si="139"/>
        <v>6638737.5</v>
      </c>
      <c r="DM156" s="409">
        <f t="shared" si="140"/>
        <v>0</v>
      </c>
    </row>
    <row r="157" spans="1:117" s="56" customFormat="1" ht="21" x14ac:dyDescent="0.2">
      <c r="A157" s="192">
        <f t="shared" si="102"/>
        <v>2655495</v>
      </c>
      <c r="B157" s="137">
        <f>'آبان 1400'!B158</f>
        <v>152</v>
      </c>
      <c r="C157" s="137">
        <f>'آبان 1400'!C158</f>
        <v>161</v>
      </c>
      <c r="D157" s="137">
        <f>'آبان 1400'!D158</f>
        <v>12982</v>
      </c>
      <c r="E157" s="137" t="str">
        <f>'آبان 1400'!E158</f>
        <v>رویا</v>
      </c>
      <c r="F157" s="137" t="str">
        <f>'آبان 1400'!F158</f>
        <v>بهدادمنش</v>
      </c>
      <c r="G157" s="137" t="str">
        <f>'آبان 1400'!G158</f>
        <v xml:space="preserve">اداری </v>
      </c>
      <c r="H157" s="137" t="str">
        <f>'آبان 1400'!H158</f>
        <v>سازمان</v>
      </c>
      <c r="I157" s="137" t="str">
        <f>'آبان 1400'!I158</f>
        <v xml:space="preserve">444-700-3488824-1 </v>
      </c>
      <c r="J157" s="137" t="str">
        <f>'آبان 1400'!J158</f>
        <v>3258916144</v>
      </c>
      <c r="K157" s="137" t="str">
        <f>'آبان 1400'!K158</f>
        <v>0047671503</v>
      </c>
      <c r="L157" s="137" t="str">
        <f>'آبان 1400'!L158</f>
        <v>سازمان</v>
      </c>
      <c r="M157" s="137" t="str">
        <f>'آبان 1400'!M158</f>
        <v>اداری-کارشناسی</v>
      </c>
      <c r="N157" s="121">
        <f>'آبان 1400'!N158</f>
        <v>0</v>
      </c>
      <c r="O157" s="120">
        <f>'آبان 1400'!O158</f>
        <v>0</v>
      </c>
      <c r="P157" s="122">
        <f>'آبان 1400'!P158</f>
        <v>0</v>
      </c>
      <c r="Q157" s="362">
        <f>'آبان 1400'!Q158</f>
        <v>30</v>
      </c>
      <c r="R157" s="362">
        <f>'آبان 1400'!R158</f>
        <v>72</v>
      </c>
      <c r="S157" s="362">
        <f>'آبان 1400'!S158</f>
        <v>0</v>
      </c>
      <c r="T157" s="362">
        <f>'آبان 1400'!T158</f>
        <v>0</v>
      </c>
      <c r="U157" s="138">
        <f>'آبان 1400'!U158</f>
        <v>0</v>
      </c>
      <c r="V157" s="121">
        <f>'آبان 1400'!W158</f>
        <v>0</v>
      </c>
      <c r="W157" s="122">
        <f>'آبان 1400'!X158</f>
        <v>0</v>
      </c>
      <c r="X157" s="370">
        <f>'آبان 1400'!Y158</f>
        <v>0</v>
      </c>
      <c r="Y157" s="370">
        <f>'آبان 1400'!Z158</f>
        <v>0</v>
      </c>
      <c r="Z157" s="139">
        <f>'آبان 1400'!AA158</f>
        <v>1477052</v>
      </c>
      <c r="AA157" s="139">
        <f>'آبان 1400'!AB158</f>
        <v>0</v>
      </c>
      <c r="AB157" s="139">
        <f>'آبان 1400'!AC158</f>
        <v>1477052</v>
      </c>
      <c r="AC157" s="139">
        <f>'آبان 1400'!AD158</f>
        <v>4500000</v>
      </c>
      <c r="AD157" s="139">
        <f>'آبان 1400'!AE158</f>
        <v>6000000</v>
      </c>
      <c r="AE157" s="140">
        <f>'آبان 1400'!AF158</f>
        <v>281982.65454545454</v>
      </c>
      <c r="AF157" s="123">
        <f>'آبان 1400'!AG158</f>
        <v>44311560</v>
      </c>
      <c r="AG157" s="124">
        <f>'آبان 1400'!AH158</f>
        <v>0</v>
      </c>
      <c r="AH157" s="124">
        <f>'آبان 1400'!AI158</f>
        <v>20302751.127272725</v>
      </c>
      <c r="AI157" s="124">
        <f>'آبان 1400'!AJ158</f>
        <v>0</v>
      </c>
      <c r="AJ157" s="124">
        <f>'آبان 1400'!AK158</f>
        <v>4500000</v>
      </c>
      <c r="AK157" s="124">
        <f>'آبان 1400'!AL158</f>
        <v>6000000</v>
      </c>
      <c r="AL157" s="124">
        <f>'آبان 1400'!AM158</f>
        <v>0</v>
      </c>
      <c r="AM157" s="124">
        <f>'آبان 1400'!AN158</f>
        <v>0</v>
      </c>
      <c r="AN157" s="124">
        <f>'آبان 1400'!AO158</f>
        <v>0</v>
      </c>
      <c r="AO157" s="124">
        <f>'آبان 1400'!AP158</f>
        <v>4200000</v>
      </c>
      <c r="AP157" s="124">
        <f>'آبان 1400'!AQ158</f>
        <v>0</v>
      </c>
      <c r="AQ157" s="124">
        <f>'آبان 1400'!AR158</f>
        <v>0</v>
      </c>
      <c r="AR157" s="124">
        <f>'آبان 1400'!AS158</f>
        <v>0</v>
      </c>
      <c r="AS157" s="379">
        <f>'آبان 1400'!AT158</f>
        <v>0</v>
      </c>
      <c r="AT157" s="372">
        <f t="shared" si="103"/>
        <v>79314311.127272725</v>
      </c>
      <c r="AU157" s="174">
        <f>'آبان 1400'!AV158</f>
        <v>59062309.348363638</v>
      </c>
      <c r="AV157" s="142">
        <f>'آبان 1400'!AW158</f>
        <v>79314311.127272725</v>
      </c>
      <c r="AW157" s="143">
        <f t="shared" si="104"/>
        <v>5552001.7789090909</v>
      </c>
      <c r="AX157" s="76">
        <f t="shared" si="105"/>
        <v>1906230.9348363639</v>
      </c>
      <c r="AY157" s="143">
        <f>'آبان 1400'!AZ158</f>
        <v>0</v>
      </c>
      <c r="AZ157" s="143">
        <f>'آبان 1400'!BA158</f>
        <v>0</v>
      </c>
      <c r="BA157" s="143">
        <f>'آبان 1400'!BB158</f>
        <v>0</v>
      </c>
      <c r="BB157" s="143">
        <f>'آبان 1400'!BC158</f>
        <v>0</v>
      </c>
      <c r="BC157" s="143">
        <f>'آبان 1400'!BD158</f>
        <v>0</v>
      </c>
      <c r="BD157" s="143">
        <f>'آبان 1400'!BE158</f>
        <v>0</v>
      </c>
      <c r="BE157" s="143">
        <f>'آبان 1400'!BF158</f>
        <v>0</v>
      </c>
      <c r="BF157" s="144">
        <f t="shared" si="106"/>
        <v>7458232.7137454543</v>
      </c>
      <c r="BG157" s="141">
        <f t="shared" si="107"/>
        <v>71856078</v>
      </c>
      <c r="BH157" s="145">
        <f t="shared" si="108"/>
        <v>79314311.127272725</v>
      </c>
      <c r="BI157" s="410">
        <f t="shared" si="147"/>
        <v>6638737.5</v>
      </c>
      <c r="BJ157" s="146">
        <f t="shared" si="109"/>
        <v>3692630</v>
      </c>
      <c r="BK157" s="146">
        <f t="shared" si="110"/>
        <v>1107789</v>
      </c>
      <c r="BL157" s="147">
        <f t="shared" si="111"/>
        <v>1120000</v>
      </c>
      <c r="BM157" s="383">
        <v>0</v>
      </c>
      <c r="BN157" s="148">
        <f t="shared" si="112"/>
        <v>91873467.627272725</v>
      </c>
      <c r="BO157" s="149">
        <f t="shared" si="113"/>
        <v>79314311.127272725</v>
      </c>
      <c r="BP157" s="150">
        <f t="shared" si="114"/>
        <v>18242291.559272729</v>
      </c>
      <c r="BQ157" s="151">
        <f t="shared" si="115"/>
        <v>110115759.18654546</v>
      </c>
      <c r="BR157" s="152">
        <f t="shared" si="116"/>
        <v>100800</v>
      </c>
      <c r="BS157" s="148">
        <f t="shared" si="117"/>
        <v>110216559.18654546</v>
      </c>
      <c r="BT157" s="136">
        <v>0</v>
      </c>
      <c r="BU157" s="149">
        <f t="shared" si="118"/>
        <v>9187346.7627272736</v>
      </c>
      <c r="BV157" s="153">
        <f t="shared" si="119"/>
        <v>4593673.3813636368</v>
      </c>
      <c r="BW157" s="134">
        <f t="shared" si="120"/>
        <v>96435539.042454556</v>
      </c>
      <c r="BX157" s="148">
        <f t="shared" si="121"/>
        <v>11439156.5</v>
      </c>
      <c r="BY157" s="135">
        <f t="shared" si="122"/>
        <v>84996382.542454556</v>
      </c>
      <c r="CD157" s="400">
        <f>'آبان 1400'!AU158</f>
        <v>79314311.127272725</v>
      </c>
      <c r="CE157" s="401">
        <f>'آبان 1400'!AV158</f>
        <v>59062309.348363638</v>
      </c>
      <c r="CF157" s="401">
        <f>'آبان 1400'!AW158</f>
        <v>79314311.127272725</v>
      </c>
      <c r="CG157" s="401">
        <f>'آبان 1400'!AX158</f>
        <v>5552001.7789090909</v>
      </c>
      <c r="CH157" s="401">
        <f>'آبان 1400'!AY158</f>
        <v>1906230.9348363639</v>
      </c>
      <c r="CI157" s="401">
        <f>'آبان 1400'!AZ158</f>
        <v>0</v>
      </c>
      <c r="CJ157" s="401">
        <f>'آبان 1400'!BA158</f>
        <v>0</v>
      </c>
      <c r="CK157" s="401">
        <f>'آبان 1400'!BB158</f>
        <v>0</v>
      </c>
      <c r="CL157" s="401">
        <f>'آبان 1400'!BC158</f>
        <v>0</v>
      </c>
      <c r="CM157" s="401">
        <f>'آبان 1400'!BD158</f>
        <v>0</v>
      </c>
      <c r="CN157" s="401">
        <f>'آبان 1400'!BE158</f>
        <v>0</v>
      </c>
      <c r="CO157" s="401">
        <f>'آبان 1400'!BF158</f>
        <v>0</v>
      </c>
      <c r="CP157" s="401">
        <f>'آبان 1400'!BG158</f>
        <v>7458232.7137454543</v>
      </c>
      <c r="CQ157" s="401">
        <f>'آبان 1400'!BH158</f>
        <v>71856078</v>
      </c>
      <c r="CR157" s="401">
        <f t="shared" si="123"/>
        <v>79314311.127272725</v>
      </c>
      <c r="CS157" s="411">
        <f t="shared" si="148"/>
        <v>6638737.5</v>
      </c>
      <c r="CT157" s="400">
        <f t="shared" si="124"/>
        <v>3692630</v>
      </c>
      <c r="CU157" s="401">
        <f t="shared" si="125"/>
        <v>1107789</v>
      </c>
      <c r="CV157" s="401">
        <f t="shared" si="126"/>
        <v>1120000</v>
      </c>
      <c r="CW157" s="56">
        <v>0</v>
      </c>
      <c r="CX157" s="401">
        <f t="shared" si="127"/>
        <v>91873467.627272725</v>
      </c>
      <c r="CY157" s="401">
        <f t="shared" si="128"/>
        <v>79314311.127272725</v>
      </c>
      <c r="CZ157" s="401">
        <f t="shared" si="129"/>
        <v>18242291.559272729</v>
      </c>
      <c r="DA157" s="401">
        <f t="shared" si="130"/>
        <v>110115759.18654546</v>
      </c>
      <c r="DB157" s="401">
        <f t="shared" si="131"/>
        <v>100800</v>
      </c>
      <c r="DC157" s="401">
        <f t="shared" si="132"/>
        <v>110216559.18654546</v>
      </c>
      <c r="DD157" s="406">
        <v>0</v>
      </c>
      <c r="DE157" s="401">
        <f t="shared" si="133"/>
        <v>9187346.7627272736</v>
      </c>
      <c r="DF157" s="401">
        <f t="shared" si="134"/>
        <v>4593673.3813636368</v>
      </c>
      <c r="DG157" s="401">
        <f t="shared" si="135"/>
        <v>96435539.042454556</v>
      </c>
      <c r="DH157" s="401">
        <f t="shared" si="136"/>
        <v>11439156.5</v>
      </c>
      <c r="DI157" s="401">
        <f t="shared" si="137"/>
        <v>84996382.542454556</v>
      </c>
      <c r="DJ157" s="401">
        <f t="shared" si="138"/>
        <v>0</v>
      </c>
      <c r="DL157" s="409">
        <f t="shared" si="139"/>
        <v>6638737.5</v>
      </c>
      <c r="DM157" s="409">
        <f t="shared" si="140"/>
        <v>0</v>
      </c>
    </row>
    <row r="158" spans="1:117" s="56" customFormat="1" ht="21" x14ac:dyDescent="0.2">
      <c r="A158" s="192">
        <f t="shared" si="102"/>
        <v>2655495</v>
      </c>
      <c r="B158" s="137">
        <f>'آبان 1400'!B159</f>
        <v>153</v>
      </c>
      <c r="C158" s="137">
        <f>'آبان 1400'!C159</f>
        <v>162</v>
      </c>
      <c r="D158" s="137">
        <f>'آبان 1400'!D159</f>
        <v>12983</v>
      </c>
      <c r="E158" s="137" t="str">
        <f>'آبان 1400'!E159</f>
        <v xml:space="preserve">محسن </v>
      </c>
      <c r="F158" s="137" t="str">
        <f>'آبان 1400'!F159</f>
        <v>خاکپور</v>
      </c>
      <c r="G158" s="137" t="str">
        <f>'آبان 1400'!G159</f>
        <v xml:space="preserve">اداری </v>
      </c>
      <c r="H158" s="137" t="str">
        <f>'آبان 1400'!H159</f>
        <v>سازمان</v>
      </c>
      <c r="I158" s="137" t="str">
        <f>'آبان 1400'!I159</f>
        <v>124-700-3619170-1</v>
      </c>
      <c r="J158" s="137" t="str">
        <f>'آبان 1400'!J159</f>
        <v>1728169844</v>
      </c>
      <c r="K158" s="137" t="str">
        <f>'آبان 1400'!K159</f>
        <v>0010717377</v>
      </c>
      <c r="L158" s="137" t="str">
        <f>'آبان 1400'!L159</f>
        <v>سازمان</v>
      </c>
      <c r="M158" s="137" t="str">
        <f>'آبان 1400'!M159</f>
        <v>اداری-کارشناسی</v>
      </c>
      <c r="N158" s="121">
        <f>'آبان 1400'!N159</f>
        <v>0</v>
      </c>
      <c r="O158" s="120">
        <f>'آبان 1400'!O159</f>
        <v>0</v>
      </c>
      <c r="P158" s="122">
        <f>'آبان 1400'!P159</f>
        <v>0</v>
      </c>
      <c r="Q158" s="362">
        <f>'آبان 1400'!Q159</f>
        <v>30</v>
      </c>
      <c r="R158" s="362">
        <f>'آبان 1400'!R159</f>
        <v>90</v>
      </c>
      <c r="S158" s="362">
        <f>'آبان 1400'!S159</f>
        <v>0</v>
      </c>
      <c r="T158" s="362">
        <f>'آبان 1400'!T159</f>
        <v>0</v>
      </c>
      <c r="U158" s="138">
        <f>'آبان 1400'!U159</f>
        <v>0</v>
      </c>
      <c r="V158" s="121">
        <f>'آبان 1400'!W159</f>
        <v>0</v>
      </c>
      <c r="W158" s="122">
        <f>'آبان 1400'!X159</f>
        <v>0</v>
      </c>
      <c r="X158" s="370">
        <f>'آبان 1400'!Y159</f>
        <v>1</v>
      </c>
      <c r="Y158" s="370">
        <f>'آبان 1400'!Z159</f>
        <v>1</v>
      </c>
      <c r="Z158" s="139">
        <f>'آبان 1400'!AA159</f>
        <v>1477052</v>
      </c>
      <c r="AA158" s="139">
        <f>'آبان 1400'!AB159</f>
        <v>46667</v>
      </c>
      <c r="AB158" s="139">
        <f>'آبان 1400'!AC159</f>
        <v>1523719</v>
      </c>
      <c r="AC158" s="139">
        <f>'آبان 1400'!AD159</f>
        <v>4500000</v>
      </c>
      <c r="AD158" s="139">
        <f>'آبان 1400'!AE159</f>
        <v>6000000</v>
      </c>
      <c r="AE158" s="140">
        <f>'آبان 1400'!AF159</f>
        <v>290891.80909090908</v>
      </c>
      <c r="AF158" s="123">
        <f>'آبان 1400'!AG159</f>
        <v>44311560</v>
      </c>
      <c r="AG158" s="124">
        <f>'آبان 1400'!AH159</f>
        <v>1400010</v>
      </c>
      <c r="AH158" s="124">
        <f>'آبان 1400'!AI159</f>
        <v>26180262.818181816</v>
      </c>
      <c r="AI158" s="124">
        <f>'آبان 1400'!AJ159</f>
        <v>2655495</v>
      </c>
      <c r="AJ158" s="124">
        <f>'آبان 1400'!AK159</f>
        <v>4500000</v>
      </c>
      <c r="AK158" s="124">
        <f>'آبان 1400'!AL159</f>
        <v>6000000</v>
      </c>
      <c r="AL158" s="124">
        <f>'آبان 1400'!AM159</f>
        <v>0</v>
      </c>
      <c r="AM158" s="124">
        <f>'آبان 1400'!AN159</f>
        <v>0</v>
      </c>
      <c r="AN158" s="124">
        <f>'آبان 1400'!AO159</f>
        <v>0</v>
      </c>
      <c r="AO158" s="124">
        <f>'آبان 1400'!AP159</f>
        <v>4000000</v>
      </c>
      <c r="AP158" s="124">
        <f>'آبان 1400'!AQ159</f>
        <v>0</v>
      </c>
      <c r="AQ158" s="124">
        <f>'آبان 1400'!AR159</f>
        <v>0</v>
      </c>
      <c r="AR158" s="124">
        <f>'آبان 1400'!AS159</f>
        <v>0</v>
      </c>
      <c r="AS158" s="379">
        <f>'آبان 1400'!AT159</f>
        <v>0</v>
      </c>
      <c r="AT158" s="372">
        <f t="shared" si="103"/>
        <v>89047327.818181813</v>
      </c>
      <c r="AU158" s="174">
        <f>'آبان 1400'!AV159</f>
        <v>65844404.520909086</v>
      </c>
      <c r="AV158" s="142">
        <f>'آبان 1400'!AW159</f>
        <v>86391832.818181813</v>
      </c>
      <c r="AW158" s="143">
        <f t="shared" si="104"/>
        <v>6047428.2972727278</v>
      </c>
      <c r="AX158" s="76">
        <f t="shared" si="105"/>
        <v>2584440.4520909088</v>
      </c>
      <c r="AY158" s="143">
        <f>'آبان 1400'!AZ159</f>
        <v>0</v>
      </c>
      <c r="AZ158" s="143">
        <f>'آبان 1400'!BA159</f>
        <v>0</v>
      </c>
      <c r="BA158" s="143">
        <f>'آبان 1400'!BB159</f>
        <v>0</v>
      </c>
      <c r="BB158" s="143">
        <f>'آبان 1400'!BC159</f>
        <v>0</v>
      </c>
      <c r="BC158" s="143">
        <f>'آبان 1400'!BD159</f>
        <v>0</v>
      </c>
      <c r="BD158" s="143">
        <f>'آبان 1400'!BE159</f>
        <v>0</v>
      </c>
      <c r="BE158" s="143">
        <f>'آبان 1400'!BF159</f>
        <v>0</v>
      </c>
      <c r="BF158" s="144">
        <f t="shared" si="106"/>
        <v>8631868.7493636366</v>
      </c>
      <c r="BG158" s="141">
        <f t="shared" si="107"/>
        <v>80415459</v>
      </c>
      <c r="BH158" s="145">
        <f t="shared" si="108"/>
        <v>89047327.818181813</v>
      </c>
      <c r="BI158" s="410">
        <f t="shared" si="147"/>
        <v>6638737.5</v>
      </c>
      <c r="BJ158" s="146">
        <f t="shared" si="109"/>
        <v>3809297.5</v>
      </c>
      <c r="BK158" s="146">
        <f t="shared" si="110"/>
        <v>1142789.25</v>
      </c>
      <c r="BL158" s="147">
        <f t="shared" si="111"/>
        <v>1120000</v>
      </c>
      <c r="BM158" s="383">
        <v>0</v>
      </c>
      <c r="BN158" s="148">
        <f t="shared" si="112"/>
        <v>101758152.06818181</v>
      </c>
      <c r="BO158" s="149">
        <f t="shared" si="113"/>
        <v>86391832.818181813</v>
      </c>
      <c r="BP158" s="150">
        <f t="shared" si="114"/>
        <v>19870121.548181817</v>
      </c>
      <c r="BQ158" s="151">
        <f t="shared" si="115"/>
        <v>121628273.61636363</v>
      </c>
      <c r="BR158" s="152">
        <f t="shared" si="116"/>
        <v>100800</v>
      </c>
      <c r="BS158" s="148">
        <f t="shared" si="117"/>
        <v>121729073.61636363</v>
      </c>
      <c r="BT158" s="136">
        <v>0</v>
      </c>
      <c r="BU158" s="149">
        <f t="shared" si="118"/>
        <v>10175815.206818182</v>
      </c>
      <c r="BV158" s="153">
        <f t="shared" si="119"/>
        <v>5087907.603409091</v>
      </c>
      <c r="BW158" s="134">
        <f t="shared" si="120"/>
        <v>106465350.80613635</v>
      </c>
      <c r="BX158" s="148">
        <f t="shared" si="121"/>
        <v>11590824.25</v>
      </c>
      <c r="BY158" s="135">
        <f t="shared" si="122"/>
        <v>94874526.556136355</v>
      </c>
      <c r="CD158" s="400">
        <f>'آبان 1400'!AU159</f>
        <v>89047327.818181813</v>
      </c>
      <c r="CE158" s="401">
        <f>'آبان 1400'!AV159</f>
        <v>65844404.520909086</v>
      </c>
      <c r="CF158" s="401">
        <f>'آبان 1400'!AW159</f>
        <v>86391832.818181813</v>
      </c>
      <c r="CG158" s="401">
        <f>'آبان 1400'!AX159</f>
        <v>6047428.2972727278</v>
      </c>
      <c r="CH158" s="401">
        <f>'آبان 1400'!AY159</f>
        <v>2584440.4520909088</v>
      </c>
      <c r="CI158" s="401">
        <f>'آبان 1400'!AZ159</f>
        <v>0</v>
      </c>
      <c r="CJ158" s="401">
        <f>'آبان 1400'!BA159</f>
        <v>0</v>
      </c>
      <c r="CK158" s="401">
        <f>'آبان 1400'!BB159</f>
        <v>0</v>
      </c>
      <c r="CL158" s="401">
        <f>'آبان 1400'!BC159</f>
        <v>0</v>
      </c>
      <c r="CM158" s="401">
        <f>'آبان 1400'!BD159</f>
        <v>0</v>
      </c>
      <c r="CN158" s="401">
        <f>'آبان 1400'!BE159</f>
        <v>0</v>
      </c>
      <c r="CO158" s="401">
        <f>'آبان 1400'!BF159</f>
        <v>0</v>
      </c>
      <c r="CP158" s="401">
        <f>'آبان 1400'!BG159</f>
        <v>8631868.7493636366</v>
      </c>
      <c r="CQ158" s="401">
        <f>'آبان 1400'!BH159</f>
        <v>80415459</v>
      </c>
      <c r="CR158" s="401">
        <f t="shared" si="123"/>
        <v>89047327.818181813</v>
      </c>
      <c r="CS158" s="411">
        <f t="shared" si="148"/>
        <v>6638737.5</v>
      </c>
      <c r="CT158" s="400">
        <f t="shared" si="124"/>
        <v>3809297.5</v>
      </c>
      <c r="CU158" s="401">
        <f t="shared" si="125"/>
        <v>1142789.25</v>
      </c>
      <c r="CV158" s="401">
        <f t="shared" si="126"/>
        <v>1120000</v>
      </c>
      <c r="CW158" s="56">
        <v>0</v>
      </c>
      <c r="CX158" s="401">
        <f t="shared" si="127"/>
        <v>101758152.06818181</v>
      </c>
      <c r="CY158" s="401">
        <f t="shared" si="128"/>
        <v>86391832.818181813</v>
      </c>
      <c r="CZ158" s="401">
        <f t="shared" si="129"/>
        <v>19870121.548181817</v>
      </c>
      <c r="DA158" s="401">
        <f t="shared" si="130"/>
        <v>121628273.61636363</v>
      </c>
      <c r="DB158" s="401">
        <f t="shared" si="131"/>
        <v>100800</v>
      </c>
      <c r="DC158" s="401">
        <f t="shared" si="132"/>
        <v>121729073.61636363</v>
      </c>
      <c r="DD158" s="406">
        <v>0</v>
      </c>
      <c r="DE158" s="401">
        <f t="shared" si="133"/>
        <v>10175815.206818182</v>
      </c>
      <c r="DF158" s="401">
        <f t="shared" si="134"/>
        <v>5087907.603409091</v>
      </c>
      <c r="DG158" s="401">
        <f t="shared" si="135"/>
        <v>106465350.80613635</v>
      </c>
      <c r="DH158" s="401">
        <f t="shared" si="136"/>
        <v>11590824.25</v>
      </c>
      <c r="DI158" s="401">
        <f t="shared" si="137"/>
        <v>94874526.556136355</v>
      </c>
      <c r="DJ158" s="401">
        <f t="shared" si="138"/>
        <v>0</v>
      </c>
      <c r="DL158" s="409">
        <f t="shared" si="139"/>
        <v>6638737.5</v>
      </c>
      <c r="DM158" s="409">
        <f t="shared" si="140"/>
        <v>0</v>
      </c>
    </row>
    <row r="159" spans="1:117" s="56" customFormat="1" ht="21" x14ac:dyDescent="0.2">
      <c r="A159" s="192">
        <f t="shared" si="102"/>
        <v>2655495</v>
      </c>
      <c r="B159" s="137">
        <f>'آبان 1400'!B160</f>
        <v>154</v>
      </c>
      <c r="C159" s="137">
        <f>'آبان 1400'!C160</f>
        <v>163</v>
      </c>
      <c r="D159" s="137">
        <f>'آبان 1400'!D160</f>
        <v>12984</v>
      </c>
      <c r="E159" s="137" t="str">
        <f>'آبان 1400'!E160</f>
        <v>محمد</v>
      </c>
      <c r="F159" s="137" t="str">
        <f>'آبان 1400'!F160</f>
        <v>اشراقی</v>
      </c>
      <c r="G159" s="137" t="str">
        <f>'آبان 1400'!G160</f>
        <v xml:space="preserve">اداری </v>
      </c>
      <c r="H159" s="137" t="str">
        <f>'آبان 1400'!H160</f>
        <v>سازمان</v>
      </c>
      <c r="I159" s="137" t="str">
        <f>'آبان 1400'!I160</f>
        <v>124-700-4076141-1</v>
      </c>
      <c r="J159" s="137" t="str">
        <f>'آبان 1400'!J160</f>
        <v>0015422437</v>
      </c>
      <c r="K159" s="137" t="str">
        <f>'آبان 1400'!K160</f>
        <v>0012865400</v>
      </c>
      <c r="L159" s="137" t="str">
        <f>'آبان 1400'!L160</f>
        <v>سازمان</v>
      </c>
      <c r="M159" s="137" t="str">
        <f>'آبان 1400'!M160</f>
        <v>اداری-کاردانی</v>
      </c>
      <c r="N159" s="121">
        <f>'آبان 1400'!N160</f>
        <v>0</v>
      </c>
      <c r="O159" s="120">
        <f>'آبان 1400'!O160</f>
        <v>0</v>
      </c>
      <c r="P159" s="122">
        <f>'آبان 1400'!P160</f>
        <v>0</v>
      </c>
      <c r="Q159" s="362">
        <f>'آبان 1400'!Q160</f>
        <v>30</v>
      </c>
      <c r="R159" s="362">
        <f>'آبان 1400'!R160</f>
        <v>67</v>
      </c>
      <c r="S159" s="362">
        <f>'آبان 1400'!S160</f>
        <v>0</v>
      </c>
      <c r="T159" s="362">
        <f>'آبان 1400'!T160</f>
        <v>0</v>
      </c>
      <c r="U159" s="138">
        <f>'آبان 1400'!U160</f>
        <v>0</v>
      </c>
      <c r="V159" s="121">
        <f>'آبان 1400'!W160</f>
        <v>0</v>
      </c>
      <c r="W159" s="122">
        <f>'آبان 1400'!X160</f>
        <v>0</v>
      </c>
      <c r="X159" s="370">
        <f>'آبان 1400'!Y160</f>
        <v>0</v>
      </c>
      <c r="Y159" s="370">
        <f>'آبان 1400'!Z160</f>
        <v>0</v>
      </c>
      <c r="Z159" s="139">
        <f>'آبان 1400'!AA160</f>
        <v>1311206</v>
      </c>
      <c r="AA159" s="139">
        <f>'آبان 1400'!AB160</f>
        <v>46667</v>
      </c>
      <c r="AB159" s="139">
        <f>'آبان 1400'!AC160</f>
        <v>1357873</v>
      </c>
      <c r="AC159" s="139">
        <f>'آبان 1400'!AD160</f>
        <v>4500000</v>
      </c>
      <c r="AD159" s="139">
        <f>'آبان 1400'!AE160</f>
        <v>6000000</v>
      </c>
      <c r="AE159" s="140">
        <f>'آبان 1400'!AF160</f>
        <v>259230.3</v>
      </c>
      <c r="AF159" s="123">
        <f>'آبان 1400'!AG160</f>
        <v>39336180</v>
      </c>
      <c r="AG159" s="124">
        <f>'آبان 1400'!AH160</f>
        <v>1400010</v>
      </c>
      <c r="AH159" s="124">
        <f>'آبان 1400'!AI160</f>
        <v>17368430.099999998</v>
      </c>
      <c r="AI159" s="124">
        <f>'آبان 1400'!AJ160</f>
        <v>0</v>
      </c>
      <c r="AJ159" s="124">
        <f>'آبان 1400'!AK160</f>
        <v>4500000</v>
      </c>
      <c r="AK159" s="124">
        <f>'آبان 1400'!AL160</f>
        <v>6000000</v>
      </c>
      <c r="AL159" s="124">
        <f>'آبان 1400'!AM160</f>
        <v>0</v>
      </c>
      <c r="AM159" s="124">
        <f>'آبان 1400'!AN160</f>
        <v>0</v>
      </c>
      <c r="AN159" s="124">
        <f>'آبان 1400'!AO160</f>
        <v>0</v>
      </c>
      <c r="AO159" s="124">
        <f>'آبان 1400'!AP160</f>
        <v>3800000</v>
      </c>
      <c r="AP159" s="124">
        <f>'آبان 1400'!AQ160</f>
        <v>0</v>
      </c>
      <c r="AQ159" s="124">
        <f>'آبان 1400'!AR160</f>
        <v>0</v>
      </c>
      <c r="AR159" s="124">
        <f>'آبان 1400'!AS160</f>
        <v>0</v>
      </c>
      <c r="AS159" s="379">
        <f>'آبان 1400'!AT160</f>
        <v>0</v>
      </c>
      <c r="AT159" s="372">
        <f t="shared" si="103"/>
        <v>72404620.099999994</v>
      </c>
      <c r="AU159" s="174">
        <f>'آبان 1400'!AV160</f>
        <v>53036296.692999996</v>
      </c>
      <c r="AV159" s="142">
        <f>'آبان 1400'!AW160</f>
        <v>72404620.099999994</v>
      </c>
      <c r="AW159" s="143">
        <f t="shared" si="104"/>
        <v>5068323.4069999997</v>
      </c>
      <c r="AX159" s="76">
        <f t="shared" si="105"/>
        <v>1303629.6692999997</v>
      </c>
      <c r="AY159" s="143">
        <f>'آبان 1400'!AZ160</f>
        <v>0</v>
      </c>
      <c r="AZ159" s="143">
        <f>'آبان 1400'!BA160</f>
        <v>0</v>
      </c>
      <c r="BA159" s="143">
        <f>'آبان 1400'!BB160</f>
        <v>0</v>
      </c>
      <c r="BB159" s="143">
        <f>'آبان 1400'!BC160</f>
        <v>0</v>
      </c>
      <c r="BC159" s="143">
        <f>'آبان 1400'!BD160</f>
        <v>0</v>
      </c>
      <c r="BD159" s="143">
        <f>'آبان 1400'!BE160</f>
        <v>0</v>
      </c>
      <c r="BE159" s="143">
        <f>'آبان 1400'!BF160</f>
        <v>0</v>
      </c>
      <c r="BF159" s="144">
        <f t="shared" si="106"/>
        <v>6371953.0762999989</v>
      </c>
      <c r="BG159" s="141">
        <f t="shared" si="107"/>
        <v>66032667</v>
      </c>
      <c r="BH159" s="145">
        <f t="shared" si="108"/>
        <v>72404620.099999994</v>
      </c>
      <c r="BI159" s="410">
        <f t="shared" si="147"/>
        <v>6638737.5</v>
      </c>
      <c r="BJ159" s="146">
        <f t="shared" si="109"/>
        <v>3394682.5</v>
      </c>
      <c r="BK159" s="146">
        <f t="shared" si="110"/>
        <v>1018404.7499999999</v>
      </c>
      <c r="BL159" s="147">
        <f t="shared" si="111"/>
        <v>1120000</v>
      </c>
      <c r="BM159" s="383">
        <v>0</v>
      </c>
      <c r="BN159" s="148">
        <f t="shared" si="112"/>
        <v>84576444.849999994</v>
      </c>
      <c r="BO159" s="149">
        <f t="shared" si="113"/>
        <v>72404620.099999994</v>
      </c>
      <c r="BP159" s="150">
        <f t="shared" si="114"/>
        <v>16653062.623</v>
      </c>
      <c r="BQ159" s="151">
        <f t="shared" si="115"/>
        <v>101229507.47299999</v>
      </c>
      <c r="BR159" s="152">
        <f t="shared" si="116"/>
        <v>100800</v>
      </c>
      <c r="BS159" s="148">
        <f t="shared" si="117"/>
        <v>101330307.47299999</v>
      </c>
      <c r="BT159" s="136">
        <v>0</v>
      </c>
      <c r="BU159" s="149">
        <f t="shared" si="118"/>
        <v>8457644.4849999994</v>
      </c>
      <c r="BV159" s="153">
        <f t="shared" si="119"/>
        <v>4228822.2424999997</v>
      </c>
      <c r="BW159" s="134">
        <f t="shared" si="120"/>
        <v>88643840.745499998</v>
      </c>
      <c r="BX159" s="148">
        <f t="shared" si="121"/>
        <v>11051824.75</v>
      </c>
      <c r="BY159" s="135">
        <f t="shared" si="122"/>
        <v>77592015.995499998</v>
      </c>
      <c r="CD159" s="400">
        <f>'آبان 1400'!AU160</f>
        <v>72404620.099999994</v>
      </c>
      <c r="CE159" s="401">
        <f>'آبان 1400'!AV160</f>
        <v>53036296.692999996</v>
      </c>
      <c r="CF159" s="401">
        <f>'آبان 1400'!AW160</f>
        <v>72404620.099999994</v>
      </c>
      <c r="CG159" s="401">
        <f>'آبان 1400'!AX160</f>
        <v>5068323.4069999997</v>
      </c>
      <c r="CH159" s="401">
        <f>'آبان 1400'!AY160</f>
        <v>1303629.6692999997</v>
      </c>
      <c r="CI159" s="401">
        <f>'آبان 1400'!AZ160</f>
        <v>0</v>
      </c>
      <c r="CJ159" s="401">
        <f>'آبان 1400'!BA160</f>
        <v>0</v>
      </c>
      <c r="CK159" s="401">
        <f>'آبان 1400'!BB160</f>
        <v>0</v>
      </c>
      <c r="CL159" s="401">
        <f>'آبان 1400'!BC160</f>
        <v>0</v>
      </c>
      <c r="CM159" s="401">
        <f>'آبان 1400'!BD160</f>
        <v>0</v>
      </c>
      <c r="CN159" s="401">
        <f>'آبان 1400'!BE160</f>
        <v>0</v>
      </c>
      <c r="CO159" s="401">
        <f>'آبان 1400'!BF160</f>
        <v>0</v>
      </c>
      <c r="CP159" s="401">
        <f>'آبان 1400'!BG160</f>
        <v>6371953.0762999989</v>
      </c>
      <c r="CQ159" s="401">
        <f>'آبان 1400'!BH160</f>
        <v>66032667</v>
      </c>
      <c r="CR159" s="401">
        <f t="shared" si="123"/>
        <v>72404620.099999994</v>
      </c>
      <c r="CS159" s="411">
        <f t="shared" si="148"/>
        <v>6638737.5</v>
      </c>
      <c r="CT159" s="400">
        <f t="shared" si="124"/>
        <v>3394682.5</v>
      </c>
      <c r="CU159" s="401">
        <f t="shared" si="125"/>
        <v>1018404.7499999999</v>
      </c>
      <c r="CV159" s="401">
        <f t="shared" si="126"/>
        <v>1120000</v>
      </c>
      <c r="CW159" s="56">
        <v>0</v>
      </c>
      <c r="CX159" s="401">
        <f t="shared" si="127"/>
        <v>84576444.849999994</v>
      </c>
      <c r="CY159" s="401">
        <f t="shared" si="128"/>
        <v>72404620.099999994</v>
      </c>
      <c r="CZ159" s="401">
        <f t="shared" si="129"/>
        <v>16653062.623</v>
      </c>
      <c r="DA159" s="401">
        <f t="shared" si="130"/>
        <v>101229507.47299999</v>
      </c>
      <c r="DB159" s="401">
        <f t="shared" si="131"/>
        <v>100800</v>
      </c>
      <c r="DC159" s="401">
        <f t="shared" si="132"/>
        <v>101330307.47299999</v>
      </c>
      <c r="DD159" s="406">
        <v>0</v>
      </c>
      <c r="DE159" s="401">
        <f t="shared" si="133"/>
        <v>8457644.4849999994</v>
      </c>
      <c r="DF159" s="401">
        <f t="shared" si="134"/>
        <v>4228822.2424999997</v>
      </c>
      <c r="DG159" s="401">
        <f t="shared" si="135"/>
        <v>88643840.745499998</v>
      </c>
      <c r="DH159" s="401">
        <f t="shared" si="136"/>
        <v>11051824.75</v>
      </c>
      <c r="DI159" s="401">
        <f t="shared" si="137"/>
        <v>77592015.995499998</v>
      </c>
      <c r="DJ159" s="401">
        <f t="shared" si="138"/>
        <v>0</v>
      </c>
      <c r="DL159" s="409">
        <f t="shared" si="139"/>
        <v>6638737.5</v>
      </c>
      <c r="DM159" s="409">
        <f t="shared" si="140"/>
        <v>0</v>
      </c>
    </row>
    <row r="160" spans="1:117" s="56" customFormat="1" ht="21" x14ac:dyDescent="0.2">
      <c r="A160" s="192">
        <f t="shared" si="102"/>
        <v>2655495</v>
      </c>
      <c r="B160" s="137">
        <f>'آبان 1400'!B161</f>
        <v>155</v>
      </c>
      <c r="C160" s="137">
        <f>'آبان 1400'!C161</f>
        <v>164</v>
      </c>
      <c r="D160" s="137">
        <f>'آبان 1400'!D161</f>
        <v>12985</v>
      </c>
      <c r="E160" s="137" t="str">
        <f>'آبان 1400'!E161</f>
        <v>هادی</v>
      </c>
      <c r="F160" s="137" t="str">
        <f>'آبان 1400'!F161</f>
        <v>پیر بداغی</v>
      </c>
      <c r="G160" s="137" t="str">
        <f>'آبان 1400'!G161</f>
        <v xml:space="preserve">اداری </v>
      </c>
      <c r="H160" s="137" t="str">
        <f>'آبان 1400'!H161</f>
        <v>سازمان</v>
      </c>
      <c r="I160" s="137" t="str">
        <f>'آبان 1400'!I161</f>
        <v>124-813-4213637-1</v>
      </c>
      <c r="J160" s="137" t="str">
        <f>'آبان 1400'!J161</f>
        <v>2741092826</v>
      </c>
      <c r="K160" s="137" t="str">
        <f>'آبان 1400'!K161</f>
        <v>0046482242</v>
      </c>
      <c r="L160" s="137" t="str">
        <f>'آبان 1400'!L161</f>
        <v>سازمان</v>
      </c>
      <c r="M160" s="137" t="str">
        <f>'آبان 1400'!M161</f>
        <v>اداری-کارشناسی</v>
      </c>
      <c r="N160" s="121">
        <f>'آبان 1400'!N161</f>
        <v>0</v>
      </c>
      <c r="O160" s="120">
        <f>'آبان 1400'!O161</f>
        <v>0</v>
      </c>
      <c r="P160" s="122">
        <f>'آبان 1400'!P161</f>
        <v>0</v>
      </c>
      <c r="Q160" s="362">
        <f>'آبان 1400'!Q161</f>
        <v>30</v>
      </c>
      <c r="R160" s="362">
        <f>'آبان 1400'!R161</f>
        <v>65</v>
      </c>
      <c r="S160" s="362">
        <f>'آبان 1400'!S161</f>
        <v>0</v>
      </c>
      <c r="T160" s="362">
        <f>'آبان 1400'!T161</f>
        <v>0</v>
      </c>
      <c r="U160" s="138">
        <f>'آبان 1400'!U161</f>
        <v>0</v>
      </c>
      <c r="V160" s="121">
        <f>'آبان 1400'!W161</f>
        <v>0</v>
      </c>
      <c r="W160" s="122">
        <f>'آبان 1400'!X161</f>
        <v>0</v>
      </c>
      <c r="X160" s="370">
        <f>'آبان 1400'!Y161</f>
        <v>0</v>
      </c>
      <c r="Y160" s="370">
        <f>'آبان 1400'!Z161</f>
        <v>0</v>
      </c>
      <c r="Z160" s="139">
        <f>'آبان 1400'!AA161</f>
        <v>1477052</v>
      </c>
      <c r="AA160" s="139">
        <f>'آبان 1400'!AB161</f>
        <v>0</v>
      </c>
      <c r="AB160" s="139">
        <f>'آبان 1400'!AC161</f>
        <v>1477052</v>
      </c>
      <c r="AC160" s="139">
        <f>'آبان 1400'!AD161</f>
        <v>4500000</v>
      </c>
      <c r="AD160" s="139">
        <f>'آبان 1400'!AE161</f>
        <v>6000000</v>
      </c>
      <c r="AE160" s="140">
        <f>'آبان 1400'!AF161</f>
        <v>281982.65454545454</v>
      </c>
      <c r="AF160" s="123">
        <f>'آبان 1400'!AG161</f>
        <v>44311560</v>
      </c>
      <c r="AG160" s="124">
        <f>'آبان 1400'!AH161</f>
        <v>0</v>
      </c>
      <c r="AH160" s="124">
        <f>'آبان 1400'!AI161</f>
        <v>18328872.545454547</v>
      </c>
      <c r="AI160" s="124">
        <f>'آبان 1400'!AJ161</f>
        <v>0</v>
      </c>
      <c r="AJ160" s="124">
        <f>'آبان 1400'!AK161</f>
        <v>4500000</v>
      </c>
      <c r="AK160" s="124">
        <f>'آبان 1400'!AL161</f>
        <v>6000000</v>
      </c>
      <c r="AL160" s="124">
        <f>'آبان 1400'!AM161</f>
        <v>0</v>
      </c>
      <c r="AM160" s="124">
        <f>'آبان 1400'!AN161</f>
        <v>0</v>
      </c>
      <c r="AN160" s="124">
        <f>'آبان 1400'!AO161</f>
        <v>0</v>
      </c>
      <c r="AO160" s="124">
        <f>'آبان 1400'!AP161</f>
        <v>4200000</v>
      </c>
      <c r="AP160" s="124">
        <f>'آبان 1400'!AQ161</f>
        <v>0</v>
      </c>
      <c r="AQ160" s="124">
        <f>'آبان 1400'!AR161</f>
        <v>0</v>
      </c>
      <c r="AR160" s="124">
        <f>'آبان 1400'!AS161</f>
        <v>0</v>
      </c>
      <c r="AS160" s="379">
        <f>'آبان 1400'!AT161</f>
        <v>0</v>
      </c>
      <c r="AT160" s="372">
        <f t="shared" si="103"/>
        <v>77340432.545454547</v>
      </c>
      <c r="AU160" s="174">
        <f>'آبان 1400'!AV161</f>
        <v>57226602.267272726</v>
      </c>
      <c r="AV160" s="142">
        <f>'آبان 1400'!AW161</f>
        <v>77340432.545454547</v>
      </c>
      <c r="AW160" s="143">
        <f t="shared" si="104"/>
        <v>5413830.2781818192</v>
      </c>
      <c r="AX160" s="76">
        <f t="shared" si="105"/>
        <v>1722660.2267272726</v>
      </c>
      <c r="AY160" s="143">
        <f>'آبان 1400'!AZ161</f>
        <v>0</v>
      </c>
      <c r="AZ160" s="143">
        <f>'آبان 1400'!BA161</f>
        <v>0</v>
      </c>
      <c r="BA160" s="143">
        <f>'آبان 1400'!BB161</f>
        <v>0</v>
      </c>
      <c r="BB160" s="143">
        <f>'آبان 1400'!BC161</f>
        <v>0</v>
      </c>
      <c r="BC160" s="143">
        <f>'آبان 1400'!BD161</f>
        <v>0</v>
      </c>
      <c r="BD160" s="143">
        <f>'آبان 1400'!BE161</f>
        <v>0</v>
      </c>
      <c r="BE160" s="143">
        <f>'آبان 1400'!BF161</f>
        <v>0</v>
      </c>
      <c r="BF160" s="144">
        <f t="shared" si="106"/>
        <v>7136490.5049090916</v>
      </c>
      <c r="BG160" s="141">
        <f t="shared" si="107"/>
        <v>70203942</v>
      </c>
      <c r="BH160" s="145">
        <f t="shared" si="108"/>
        <v>77340432.545454547</v>
      </c>
      <c r="BI160" s="410">
        <f t="shared" si="147"/>
        <v>6638737.5</v>
      </c>
      <c r="BJ160" s="146">
        <f t="shared" si="109"/>
        <v>3692630</v>
      </c>
      <c r="BK160" s="146">
        <f t="shared" si="110"/>
        <v>1107789</v>
      </c>
      <c r="BL160" s="147">
        <f t="shared" si="111"/>
        <v>1120000</v>
      </c>
      <c r="BM160" s="383">
        <v>0</v>
      </c>
      <c r="BN160" s="148">
        <f t="shared" si="112"/>
        <v>89899589.045454547</v>
      </c>
      <c r="BO160" s="149">
        <f t="shared" si="113"/>
        <v>77340432.545454547</v>
      </c>
      <c r="BP160" s="150">
        <f t="shared" si="114"/>
        <v>17788299.485454548</v>
      </c>
      <c r="BQ160" s="151">
        <f t="shared" si="115"/>
        <v>107687888.53090909</v>
      </c>
      <c r="BR160" s="152">
        <f t="shared" si="116"/>
        <v>100800</v>
      </c>
      <c r="BS160" s="148">
        <f t="shared" si="117"/>
        <v>107788688.53090909</v>
      </c>
      <c r="BT160" s="136">
        <v>0</v>
      </c>
      <c r="BU160" s="149">
        <f t="shared" si="118"/>
        <v>8989958.9045454543</v>
      </c>
      <c r="BV160" s="153">
        <f t="shared" si="119"/>
        <v>4494979.4522727272</v>
      </c>
      <c r="BW160" s="134">
        <f t="shared" si="120"/>
        <v>94303750.174090907</v>
      </c>
      <c r="BX160" s="148">
        <f t="shared" si="121"/>
        <v>11439156.5</v>
      </c>
      <c r="BY160" s="135">
        <f t="shared" si="122"/>
        <v>82864593.674090907</v>
      </c>
      <c r="CD160" s="400">
        <f>'آبان 1400'!AU161</f>
        <v>77340432.545454547</v>
      </c>
      <c r="CE160" s="401">
        <f>'آبان 1400'!AV161</f>
        <v>57226602.267272726</v>
      </c>
      <c r="CF160" s="401">
        <f>'آبان 1400'!AW161</f>
        <v>77340432.545454547</v>
      </c>
      <c r="CG160" s="401">
        <f>'آبان 1400'!AX161</f>
        <v>5413830.2781818192</v>
      </c>
      <c r="CH160" s="401">
        <f>'آبان 1400'!AY161</f>
        <v>1722660.2267272726</v>
      </c>
      <c r="CI160" s="401">
        <f>'آبان 1400'!AZ161</f>
        <v>0</v>
      </c>
      <c r="CJ160" s="401">
        <f>'آبان 1400'!BA161</f>
        <v>0</v>
      </c>
      <c r="CK160" s="401">
        <f>'آبان 1400'!BB161</f>
        <v>0</v>
      </c>
      <c r="CL160" s="401">
        <f>'آبان 1400'!BC161</f>
        <v>0</v>
      </c>
      <c r="CM160" s="401">
        <f>'آبان 1400'!BD161</f>
        <v>0</v>
      </c>
      <c r="CN160" s="401">
        <f>'آبان 1400'!BE161</f>
        <v>0</v>
      </c>
      <c r="CO160" s="401">
        <f>'آبان 1400'!BF161</f>
        <v>0</v>
      </c>
      <c r="CP160" s="401">
        <f>'آبان 1400'!BG161</f>
        <v>7136490.5049090916</v>
      </c>
      <c r="CQ160" s="401">
        <f>'آبان 1400'!BH161</f>
        <v>70203942</v>
      </c>
      <c r="CR160" s="401">
        <f t="shared" si="123"/>
        <v>77340432.545454547</v>
      </c>
      <c r="CS160" s="411">
        <f t="shared" si="148"/>
        <v>6638737.5</v>
      </c>
      <c r="CT160" s="400">
        <f t="shared" si="124"/>
        <v>3692630</v>
      </c>
      <c r="CU160" s="401">
        <f t="shared" si="125"/>
        <v>1107789</v>
      </c>
      <c r="CV160" s="401">
        <f t="shared" si="126"/>
        <v>1120000</v>
      </c>
      <c r="CW160" s="56">
        <v>0</v>
      </c>
      <c r="CX160" s="401">
        <f t="shared" si="127"/>
        <v>89899589.045454547</v>
      </c>
      <c r="CY160" s="401">
        <f t="shared" si="128"/>
        <v>77340432.545454547</v>
      </c>
      <c r="CZ160" s="401">
        <f t="shared" si="129"/>
        <v>17788299.485454548</v>
      </c>
      <c r="DA160" s="401">
        <f t="shared" si="130"/>
        <v>107687888.53090909</v>
      </c>
      <c r="DB160" s="401">
        <f t="shared" si="131"/>
        <v>100800</v>
      </c>
      <c r="DC160" s="401">
        <f t="shared" si="132"/>
        <v>107788688.53090909</v>
      </c>
      <c r="DD160" s="406">
        <v>0</v>
      </c>
      <c r="DE160" s="401">
        <f t="shared" si="133"/>
        <v>8989958.9045454543</v>
      </c>
      <c r="DF160" s="401">
        <f t="shared" si="134"/>
        <v>4494979.4522727272</v>
      </c>
      <c r="DG160" s="401">
        <f t="shared" si="135"/>
        <v>94303750.174090907</v>
      </c>
      <c r="DH160" s="401">
        <f t="shared" si="136"/>
        <v>11439156.5</v>
      </c>
      <c r="DI160" s="401">
        <f t="shared" si="137"/>
        <v>82864593.674090907</v>
      </c>
      <c r="DJ160" s="401">
        <f t="shared" si="138"/>
        <v>0</v>
      </c>
      <c r="DL160" s="409">
        <f t="shared" si="139"/>
        <v>6638737.5</v>
      </c>
      <c r="DM160" s="409">
        <f t="shared" si="140"/>
        <v>0</v>
      </c>
    </row>
    <row r="161" spans="1:117" s="56" customFormat="1" ht="21" x14ac:dyDescent="0.2">
      <c r="A161" s="192">
        <f t="shared" si="102"/>
        <v>2655495</v>
      </c>
      <c r="B161" s="137">
        <f>'آبان 1400'!B162</f>
        <v>156</v>
      </c>
      <c r="C161" s="137">
        <f>'آبان 1400'!C162</f>
        <v>165</v>
      </c>
      <c r="D161" s="137">
        <f>'آبان 1400'!D162</f>
        <v>12986</v>
      </c>
      <c r="E161" s="137" t="str">
        <f>'آبان 1400'!E162</f>
        <v>محمود</v>
      </c>
      <c r="F161" s="137" t="str">
        <f>'آبان 1400'!F162</f>
        <v>قطبی</v>
      </c>
      <c r="G161" s="137" t="str">
        <f>'آبان 1400'!G162</f>
        <v xml:space="preserve">اداری </v>
      </c>
      <c r="H161" s="137" t="str">
        <f>'آبان 1400'!H162</f>
        <v>سازمان</v>
      </c>
      <c r="I161" s="137" t="str">
        <f>'آبان 1400'!I162</f>
        <v>384-813-3110549-1</v>
      </c>
      <c r="J161" s="137" t="str">
        <f>'آبان 1400'!J162</f>
        <v>0071017011</v>
      </c>
      <c r="K161" s="137" t="str">
        <f>'آبان 1400'!K162</f>
        <v>0012683129</v>
      </c>
      <c r="L161" s="137" t="str">
        <f>'آبان 1400'!L162</f>
        <v>سازمان</v>
      </c>
      <c r="M161" s="137" t="str">
        <f>'آبان 1400'!M162</f>
        <v>اداری- دیپلم</v>
      </c>
      <c r="N161" s="121">
        <f>'آبان 1400'!N162</f>
        <v>0</v>
      </c>
      <c r="O161" s="120">
        <f>'آبان 1400'!O162</f>
        <v>0</v>
      </c>
      <c r="P161" s="122">
        <f>'آبان 1400'!P162</f>
        <v>0</v>
      </c>
      <c r="Q161" s="362">
        <f>'آبان 1400'!Q162</f>
        <v>30</v>
      </c>
      <c r="R161" s="362">
        <f>'آبان 1400'!R162</f>
        <v>109</v>
      </c>
      <c r="S161" s="362">
        <f>'آبان 1400'!S162</f>
        <v>0</v>
      </c>
      <c r="T161" s="362">
        <f>'آبان 1400'!T162</f>
        <v>0</v>
      </c>
      <c r="U161" s="138">
        <f>'آبان 1400'!U162</f>
        <v>0</v>
      </c>
      <c r="V161" s="121">
        <f>'آبان 1400'!W162</f>
        <v>0</v>
      </c>
      <c r="W161" s="122">
        <f>'آبان 1400'!X162</f>
        <v>0</v>
      </c>
      <c r="X161" s="370">
        <f>'آبان 1400'!Y162</f>
        <v>1</v>
      </c>
      <c r="Y161" s="370">
        <f>'آبان 1400'!Z162</f>
        <v>1</v>
      </c>
      <c r="Z161" s="139">
        <f>'آبان 1400'!AA162</f>
        <v>1145360</v>
      </c>
      <c r="AA161" s="139">
        <f>'آبان 1400'!AB162</f>
        <v>46667</v>
      </c>
      <c r="AB161" s="139">
        <f>'آبان 1400'!AC162</f>
        <v>1192027</v>
      </c>
      <c r="AC161" s="139">
        <f>'آبان 1400'!AD162</f>
        <v>4500000</v>
      </c>
      <c r="AD161" s="139">
        <f>'آبان 1400'!AE162</f>
        <v>6000000</v>
      </c>
      <c r="AE161" s="140">
        <f>'آبان 1400'!AF162</f>
        <v>227568.79090909089</v>
      </c>
      <c r="AF161" s="123">
        <f>'آبان 1400'!AG162</f>
        <v>34360800</v>
      </c>
      <c r="AG161" s="124">
        <f>'آبان 1400'!AH162</f>
        <v>1400010</v>
      </c>
      <c r="AH161" s="124">
        <f>'آبان 1400'!AI162</f>
        <v>24804998.209090907</v>
      </c>
      <c r="AI161" s="124">
        <f>'آبان 1400'!AJ162</f>
        <v>2655495</v>
      </c>
      <c r="AJ161" s="124">
        <f>'آبان 1400'!AK162</f>
        <v>4500000</v>
      </c>
      <c r="AK161" s="124">
        <f>'آبان 1400'!AL162</f>
        <v>6000000</v>
      </c>
      <c r="AL161" s="124">
        <f>'آبان 1400'!AM162</f>
        <v>0</v>
      </c>
      <c r="AM161" s="124">
        <f>'آبان 1400'!AN162</f>
        <v>0</v>
      </c>
      <c r="AN161" s="124">
        <f>'آبان 1400'!AO162</f>
        <v>0</v>
      </c>
      <c r="AO161" s="124">
        <f>'آبان 1400'!AP162</f>
        <v>4200000</v>
      </c>
      <c r="AP161" s="124">
        <f>'آبان 1400'!AQ162</f>
        <v>0</v>
      </c>
      <c r="AQ161" s="124">
        <f>'آبان 1400'!AR162</f>
        <v>0</v>
      </c>
      <c r="AR161" s="124">
        <f>'آبان 1400'!AS162</f>
        <v>0</v>
      </c>
      <c r="AS161" s="379">
        <f>'آبان 1400'!AT162</f>
        <v>0</v>
      </c>
      <c r="AT161" s="372">
        <f t="shared" si="103"/>
        <v>77921303.209090903</v>
      </c>
      <c r="AU161" s="174">
        <f>'آبان 1400'!AV162</f>
        <v>55297201.634454541</v>
      </c>
      <c r="AV161" s="142">
        <f>'آبان 1400'!AW162</f>
        <v>75265808.209090903</v>
      </c>
      <c r="AW161" s="143">
        <f t="shared" si="104"/>
        <v>5268606.5746363634</v>
      </c>
      <c r="AX161" s="76">
        <f t="shared" si="105"/>
        <v>1529720.1634454541</v>
      </c>
      <c r="AY161" s="143">
        <f>'آبان 1400'!AZ162</f>
        <v>0</v>
      </c>
      <c r="AZ161" s="143">
        <f>'آبان 1400'!BA162</f>
        <v>0</v>
      </c>
      <c r="BA161" s="143">
        <f>'آبان 1400'!BB162</f>
        <v>0</v>
      </c>
      <c r="BB161" s="143">
        <f>'آبان 1400'!BC162</f>
        <v>0</v>
      </c>
      <c r="BC161" s="143">
        <f>'آبان 1400'!BD162</f>
        <v>0</v>
      </c>
      <c r="BD161" s="143">
        <f>'آبان 1400'!BE162</f>
        <v>0</v>
      </c>
      <c r="BE161" s="143">
        <f>'آبان 1400'!BF162</f>
        <v>0</v>
      </c>
      <c r="BF161" s="144">
        <f t="shared" si="106"/>
        <v>6798326.7380818175</v>
      </c>
      <c r="BG161" s="141">
        <f t="shared" si="107"/>
        <v>71122976</v>
      </c>
      <c r="BH161" s="145">
        <f t="shared" si="108"/>
        <v>77921303.209090903</v>
      </c>
      <c r="BI161" s="128">
        <f t="shared" si="141"/>
        <v>5960135</v>
      </c>
      <c r="BJ161" s="146">
        <f t="shared" si="109"/>
        <v>2980067.5</v>
      </c>
      <c r="BK161" s="146">
        <f t="shared" si="110"/>
        <v>894020.25</v>
      </c>
      <c r="BL161" s="147">
        <f t="shared" si="111"/>
        <v>1120000</v>
      </c>
      <c r="BM161" s="383">
        <v>0</v>
      </c>
      <c r="BN161" s="148">
        <f t="shared" si="112"/>
        <v>88875525.959090903</v>
      </c>
      <c r="BO161" s="149">
        <f t="shared" si="113"/>
        <v>75265808.209090903</v>
      </c>
      <c r="BP161" s="150">
        <f t="shared" si="114"/>
        <v>17311135.888090909</v>
      </c>
      <c r="BQ161" s="151">
        <f t="shared" si="115"/>
        <v>106186661.84718181</v>
      </c>
      <c r="BR161" s="152">
        <f t="shared" si="116"/>
        <v>100800</v>
      </c>
      <c r="BS161" s="148">
        <f t="shared" si="117"/>
        <v>106287461.84718181</v>
      </c>
      <c r="BT161" s="136">
        <v>0</v>
      </c>
      <c r="BU161" s="149">
        <f t="shared" si="118"/>
        <v>8887552.5959090907</v>
      </c>
      <c r="BV161" s="153">
        <f t="shared" si="119"/>
        <v>4443776.2979545454</v>
      </c>
      <c r="BW161" s="134">
        <f t="shared" si="120"/>
        <v>92956132.953318179</v>
      </c>
      <c r="BX161" s="148">
        <f t="shared" si="121"/>
        <v>9834222.75</v>
      </c>
      <c r="BY161" s="135">
        <f t="shared" si="122"/>
        <v>83121910.203318179</v>
      </c>
      <c r="CD161" s="400">
        <f>'آبان 1400'!AU162</f>
        <v>77921303.209090903</v>
      </c>
      <c r="CE161" s="401">
        <f>'آبان 1400'!AV162</f>
        <v>55297201.634454541</v>
      </c>
      <c r="CF161" s="401">
        <f>'آبان 1400'!AW162</f>
        <v>75265808.209090903</v>
      </c>
      <c r="CG161" s="401">
        <f>'آبان 1400'!AX162</f>
        <v>5268606.5746363634</v>
      </c>
      <c r="CH161" s="401">
        <f>'آبان 1400'!AY162</f>
        <v>1529720.1634454541</v>
      </c>
      <c r="CI161" s="401">
        <f>'آبان 1400'!AZ162</f>
        <v>0</v>
      </c>
      <c r="CJ161" s="401">
        <f>'آبان 1400'!BA162</f>
        <v>0</v>
      </c>
      <c r="CK161" s="401">
        <f>'آبان 1400'!BB162</f>
        <v>0</v>
      </c>
      <c r="CL161" s="401">
        <f>'آبان 1400'!BC162</f>
        <v>0</v>
      </c>
      <c r="CM161" s="401">
        <f>'آبان 1400'!BD162</f>
        <v>0</v>
      </c>
      <c r="CN161" s="401">
        <f>'آبان 1400'!BE162</f>
        <v>0</v>
      </c>
      <c r="CO161" s="401">
        <f>'آبان 1400'!BF162</f>
        <v>0</v>
      </c>
      <c r="CP161" s="401">
        <f>'آبان 1400'!BG162</f>
        <v>6798326.7380818175</v>
      </c>
      <c r="CQ161" s="401">
        <f>'آبان 1400'!BH162</f>
        <v>71122976</v>
      </c>
      <c r="CR161" s="401">
        <f t="shared" si="123"/>
        <v>77921303.209090903</v>
      </c>
      <c r="CS161" s="56">
        <f t="shared" si="142"/>
        <v>5960135</v>
      </c>
      <c r="CT161" s="400">
        <f t="shared" si="124"/>
        <v>2980067.5</v>
      </c>
      <c r="CU161" s="401">
        <f t="shared" si="125"/>
        <v>894020.25</v>
      </c>
      <c r="CV161" s="401">
        <f t="shared" si="126"/>
        <v>1120000</v>
      </c>
      <c r="CW161" s="56">
        <v>0</v>
      </c>
      <c r="CX161" s="401">
        <f t="shared" si="127"/>
        <v>88875525.959090903</v>
      </c>
      <c r="CY161" s="401">
        <f t="shared" si="128"/>
        <v>75265808.209090903</v>
      </c>
      <c r="CZ161" s="401">
        <f t="shared" si="129"/>
        <v>17311135.888090909</v>
      </c>
      <c r="DA161" s="401">
        <f t="shared" si="130"/>
        <v>106186661.84718181</v>
      </c>
      <c r="DB161" s="401">
        <f t="shared" si="131"/>
        <v>100800</v>
      </c>
      <c r="DC161" s="401">
        <f t="shared" si="132"/>
        <v>106287461.84718181</v>
      </c>
      <c r="DD161" s="406">
        <v>0</v>
      </c>
      <c r="DE161" s="401">
        <f t="shared" si="133"/>
        <v>8887552.5959090907</v>
      </c>
      <c r="DF161" s="401">
        <f t="shared" si="134"/>
        <v>4443776.2979545454</v>
      </c>
      <c r="DG161" s="401">
        <f t="shared" si="135"/>
        <v>92956132.953318179</v>
      </c>
      <c r="DH161" s="401">
        <f t="shared" si="136"/>
        <v>9834222.75</v>
      </c>
      <c r="DI161" s="401">
        <f t="shared" si="137"/>
        <v>83121910.203318179</v>
      </c>
      <c r="DJ161" s="401">
        <f t="shared" si="138"/>
        <v>0</v>
      </c>
      <c r="DL161" s="408">
        <f t="shared" si="139"/>
        <v>6638737.5</v>
      </c>
      <c r="DM161" s="408">
        <f t="shared" si="140"/>
        <v>-678602.5</v>
      </c>
    </row>
    <row r="162" spans="1:117" s="56" customFormat="1" ht="21" x14ac:dyDescent="0.2">
      <c r="A162" s="192">
        <f t="shared" si="102"/>
        <v>2655495</v>
      </c>
      <c r="B162" s="137">
        <f>'آبان 1400'!B163</f>
        <v>157</v>
      </c>
      <c r="C162" s="137">
        <f>'آبان 1400'!C163</f>
        <v>166</v>
      </c>
      <c r="D162" s="137">
        <f>'آبان 1400'!D163</f>
        <v>12987</v>
      </c>
      <c r="E162" s="137" t="str">
        <f>'آبان 1400'!E163</f>
        <v xml:space="preserve">محمدرضا </v>
      </c>
      <c r="F162" s="137" t="str">
        <f>'آبان 1400'!F163</f>
        <v>نظری</v>
      </c>
      <c r="G162" s="137" t="str">
        <f>'آبان 1400'!G163</f>
        <v xml:space="preserve">اداری </v>
      </c>
      <c r="H162" s="137" t="str">
        <f>'آبان 1400'!H163</f>
        <v>سازمان</v>
      </c>
      <c r="I162" s="137" t="str">
        <f>'آبان 1400'!I163</f>
        <v>124-700-4233673-1</v>
      </c>
      <c r="J162" s="137" t="str">
        <f>'آبان 1400'!J163</f>
        <v>0520650247</v>
      </c>
      <c r="K162" s="137" t="str">
        <f>'آبان 1400'!K163</f>
        <v>0039317908</v>
      </c>
      <c r="L162" s="137" t="str">
        <f>'آبان 1400'!L163</f>
        <v>سازمان</v>
      </c>
      <c r="M162" s="137" t="str">
        <f>'آبان 1400'!M163</f>
        <v>اداری-کاردانی</v>
      </c>
      <c r="N162" s="121">
        <f>'آبان 1400'!N163</f>
        <v>0</v>
      </c>
      <c r="O162" s="120">
        <f>'آبان 1400'!O163</f>
        <v>0</v>
      </c>
      <c r="P162" s="122">
        <f>'آبان 1400'!P163</f>
        <v>0</v>
      </c>
      <c r="Q162" s="362">
        <f>'آبان 1400'!Q163</f>
        <v>30</v>
      </c>
      <c r="R162" s="362">
        <f>'آبان 1400'!R163</f>
        <v>45</v>
      </c>
      <c r="S162" s="362">
        <f>'آبان 1400'!S163</f>
        <v>0</v>
      </c>
      <c r="T162" s="362">
        <f>'آبان 1400'!T163</f>
        <v>0</v>
      </c>
      <c r="U162" s="138">
        <f>'آبان 1400'!U163</f>
        <v>0</v>
      </c>
      <c r="V162" s="121">
        <f>'آبان 1400'!W163</f>
        <v>0</v>
      </c>
      <c r="W162" s="122">
        <f>'آبان 1400'!X163</f>
        <v>0</v>
      </c>
      <c r="X162" s="370">
        <f>'آبان 1400'!Y163</f>
        <v>0</v>
      </c>
      <c r="Y162" s="370">
        <f>'آبان 1400'!Z163</f>
        <v>0</v>
      </c>
      <c r="Z162" s="139">
        <f>'آبان 1400'!AA163</f>
        <v>1311206</v>
      </c>
      <c r="AA162" s="139">
        <f>'آبان 1400'!AB163</f>
        <v>0</v>
      </c>
      <c r="AB162" s="139">
        <f>'آبان 1400'!AC163</f>
        <v>1311206</v>
      </c>
      <c r="AC162" s="139">
        <f>'آبان 1400'!AD163</f>
        <v>4500000</v>
      </c>
      <c r="AD162" s="139">
        <f>'آبان 1400'!AE163</f>
        <v>6000000</v>
      </c>
      <c r="AE162" s="140">
        <f>'آبان 1400'!AF163</f>
        <v>250321.14545454542</v>
      </c>
      <c r="AF162" s="123">
        <f>'آبان 1400'!AG163</f>
        <v>39336180</v>
      </c>
      <c r="AG162" s="124">
        <f>'آبان 1400'!AH163</f>
        <v>0</v>
      </c>
      <c r="AH162" s="124">
        <f>'آبان 1400'!AI163</f>
        <v>11264451.545454543</v>
      </c>
      <c r="AI162" s="124">
        <f>'آبان 1400'!AJ163</f>
        <v>0</v>
      </c>
      <c r="AJ162" s="124">
        <f>'آبان 1400'!AK163</f>
        <v>4500000</v>
      </c>
      <c r="AK162" s="124">
        <f>'آبان 1400'!AL163</f>
        <v>6000000</v>
      </c>
      <c r="AL162" s="124">
        <f>'آبان 1400'!AM163</f>
        <v>0</v>
      </c>
      <c r="AM162" s="124">
        <f>'آبان 1400'!AN163</f>
        <v>0</v>
      </c>
      <c r="AN162" s="124">
        <f>'آبان 1400'!AO163</f>
        <v>0</v>
      </c>
      <c r="AO162" s="124">
        <f>'آبان 1400'!AP163</f>
        <v>4200000</v>
      </c>
      <c r="AP162" s="124">
        <f>'آبان 1400'!AQ163</f>
        <v>0</v>
      </c>
      <c r="AQ162" s="124">
        <f>'آبان 1400'!AR163</f>
        <v>0</v>
      </c>
      <c r="AR162" s="124">
        <f>'آبان 1400'!AS163</f>
        <v>0</v>
      </c>
      <c r="AS162" s="379">
        <f>'آبان 1400'!AT163</f>
        <v>0</v>
      </c>
      <c r="AT162" s="372">
        <f t="shared" si="103"/>
        <v>65300631.545454547</v>
      </c>
      <c r="AU162" s="174">
        <f>'آبان 1400'!AV163</f>
        <v>46029587.337272726</v>
      </c>
      <c r="AV162" s="142">
        <f>'آبان 1400'!AW163</f>
        <v>65300631.545454547</v>
      </c>
      <c r="AW162" s="143">
        <f t="shared" si="104"/>
        <v>4571044.2081818189</v>
      </c>
      <c r="AX162" s="76">
        <f t="shared" si="105"/>
        <v>602958.7337272726</v>
      </c>
      <c r="AY162" s="143">
        <f>'آبان 1400'!AZ163</f>
        <v>0</v>
      </c>
      <c r="AZ162" s="143">
        <f>'آبان 1400'!BA163</f>
        <v>0</v>
      </c>
      <c r="BA162" s="143">
        <f>'آبان 1400'!BB163</f>
        <v>0</v>
      </c>
      <c r="BB162" s="143">
        <f>'آبان 1400'!BC163</f>
        <v>0</v>
      </c>
      <c r="BC162" s="143">
        <f>'آبان 1400'!BD163</f>
        <v>0</v>
      </c>
      <c r="BD162" s="143">
        <f>'آبان 1400'!BE163</f>
        <v>0</v>
      </c>
      <c r="BE162" s="143">
        <f>'آبان 1400'!BF163</f>
        <v>0</v>
      </c>
      <c r="BF162" s="144">
        <f t="shared" si="106"/>
        <v>5174002.9419090915</v>
      </c>
      <c r="BG162" s="141">
        <f t="shared" si="107"/>
        <v>60126628</v>
      </c>
      <c r="BH162" s="145">
        <f t="shared" si="108"/>
        <v>65300631.545454547</v>
      </c>
      <c r="BI162" s="128">
        <f t="shared" si="141"/>
        <v>6556030</v>
      </c>
      <c r="BJ162" s="146">
        <f t="shared" si="109"/>
        <v>3278015</v>
      </c>
      <c r="BK162" s="146">
        <f t="shared" si="110"/>
        <v>983404.5</v>
      </c>
      <c r="BL162" s="147">
        <f t="shared" si="111"/>
        <v>1120000</v>
      </c>
      <c r="BM162" s="383">
        <v>0</v>
      </c>
      <c r="BN162" s="148">
        <f t="shared" si="112"/>
        <v>77238081.045454547</v>
      </c>
      <c r="BO162" s="149">
        <f t="shared" si="113"/>
        <v>65300631.545454547</v>
      </c>
      <c r="BP162" s="150">
        <f t="shared" si="114"/>
        <v>15019145.255454546</v>
      </c>
      <c r="BQ162" s="151">
        <f t="shared" si="115"/>
        <v>92257226.300909087</v>
      </c>
      <c r="BR162" s="152">
        <f t="shared" si="116"/>
        <v>100800</v>
      </c>
      <c r="BS162" s="148">
        <f t="shared" si="117"/>
        <v>92358026.300909087</v>
      </c>
      <c r="BT162" s="136">
        <v>0</v>
      </c>
      <c r="BU162" s="149">
        <f t="shared" si="118"/>
        <v>7723808.1045454554</v>
      </c>
      <c r="BV162" s="153">
        <f t="shared" si="119"/>
        <v>3861904.0522727277</v>
      </c>
      <c r="BW162" s="134">
        <f t="shared" si="120"/>
        <v>80772314.144090906</v>
      </c>
      <c r="BX162" s="148">
        <f t="shared" si="121"/>
        <v>10817449.5</v>
      </c>
      <c r="BY162" s="135">
        <f t="shared" si="122"/>
        <v>69954864.644090906</v>
      </c>
      <c r="CD162" s="400">
        <f>'آبان 1400'!AU163</f>
        <v>65300631.545454547</v>
      </c>
      <c r="CE162" s="401">
        <f>'آبان 1400'!AV163</f>
        <v>46029587.337272726</v>
      </c>
      <c r="CF162" s="401">
        <f>'آبان 1400'!AW163</f>
        <v>65300631.545454547</v>
      </c>
      <c r="CG162" s="401">
        <f>'آبان 1400'!AX163</f>
        <v>4571044.2081818189</v>
      </c>
      <c r="CH162" s="401">
        <f>'آبان 1400'!AY163</f>
        <v>602958.7337272726</v>
      </c>
      <c r="CI162" s="401">
        <f>'آبان 1400'!AZ163</f>
        <v>0</v>
      </c>
      <c r="CJ162" s="401">
        <f>'آبان 1400'!BA163</f>
        <v>0</v>
      </c>
      <c r="CK162" s="401">
        <f>'آبان 1400'!BB163</f>
        <v>0</v>
      </c>
      <c r="CL162" s="401">
        <f>'آبان 1400'!BC163</f>
        <v>0</v>
      </c>
      <c r="CM162" s="401">
        <f>'آبان 1400'!BD163</f>
        <v>0</v>
      </c>
      <c r="CN162" s="401">
        <f>'آبان 1400'!BE163</f>
        <v>0</v>
      </c>
      <c r="CO162" s="401">
        <f>'آبان 1400'!BF163</f>
        <v>0</v>
      </c>
      <c r="CP162" s="401">
        <f>'آبان 1400'!BG163</f>
        <v>5174002.9419090915</v>
      </c>
      <c r="CQ162" s="401">
        <f>'آبان 1400'!BH163</f>
        <v>60126628</v>
      </c>
      <c r="CR162" s="401">
        <f t="shared" si="123"/>
        <v>65300631.545454547</v>
      </c>
      <c r="CS162" s="56">
        <f t="shared" si="142"/>
        <v>6556030</v>
      </c>
      <c r="CT162" s="400">
        <f t="shared" si="124"/>
        <v>3278015</v>
      </c>
      <c r="CU162" s="401">
        <f t="shared" si="125"/>
        <v>983404.5</v>
      </c>
      <c r="CV162" s="401">
        <f t="shared" si="126"/>
        <v>1120000</v>
      </c>
      <c r="CW162" s="56">
        <v>0</v>
      </c>
      <c r="CX162" s="401">
        <f t="shared" si="127"/>
        <v>77238081.045454547</v>
      </c>
      <c r="CY162" s="401">
        <f t="shared" si="128"/>
        <v>65300631.545454547</v>
      </c>
      <c r="CZ162" s="401">
        <f t="shared" si="129"/>
        <v>15019145.255454546</v>
      </c>
      <c r="DA162" s="401">
        <f t="shared" si="130"/>
        <v>92257226.300909087</v>
      </c>
      <c r="DB162" s="401">
        <f t="shared" si="131"/>
        <v>100800</v>
      </c>
      <c r="DC162" s="401">
        <f t="shared" si="132"/>
        <v>92358026.300909087</v>
      </c>
      <c r="DD162" s="406">
        <v>0</v>
      </c>
      <c r="DE162" s="401">
        <f t="shared" si="133"/>
        <v>7723808.1045454554</v>
      </c>
      <c r="DF162" s="401">
        <f t="shared" si="134"/>
        <v>3861904.0522727277</v>
      </c>
      <c r="DG162" s="401">
        <f t="shared" si="135"/>
        <v>80772314.144090906</v>
      </c>
      <c r="DH162" s="401">
        <f t="shared" si="136"/>
        <v>10817449.5</v>
      </c>
      <c r="DI162" s="401">
        <f t="shared" si="137"/>
        <v>69954864.644090906</v>
      </c>
      <c r="DJ162" s="401">
        <f t="shared" si="138"/>
        <v>0</v>
      </c>
      <c r="DL162" s="408">
        <f t="shared" si="139"/>
        <v>6638737.5</v>
      </c>
      <c r="DM162" s="408">
        <f t="shared" si="140"/>
        <v>-82707.5</v>
      </c>
    </row>
    <row r="163" spans="1:117" s="56" customFormat="1" ht="21" x14ac:dyDescent="0.2">
      <c r="A163" s="192">
        <f t="shared" si="102"/>
        <v>2655495</v>
      </c>
      <c r="B163" s="137">
        <f>'آبان 1400'!B164</f>
        <v>158</v>
      </c>
      <c r="C163" s="137">
        <f>'آبان 1400'!C164</f>
        <v>167</v>
      </c>
      <c r="D163" s="137">
        <f>'آبان 1400'!D164</f>
        <v>12988</v>
      </c>
      <c r="E163" s="137" t="str">
        <f>'آبان 1400'!E164</f>
        <v>مهران</v>
      </c>
      <c r="F163" s="137" t="str">
        <f>'آبان 1400'!F164</f>
        <v>مروی مقدم شهری</v>
      </c>
      <c r="G163" s="137" t="str">
        <f>'آبان 1400'!G164</f>
        <v xml:space="preserve">اداری </v>
      </c>
      <c r="H163" s="137" t="str">
        <f>'آبان 1400'!H164</f>
        <v>سازمان</v>
      </c>
      <c r="I163" s="137" t="str">
        <f>'آبان 1400'!I164</f>
        <v>124-813-3429433-1</v>
      </c>
      <c r="J163" s="137" t="str">
        <f>'آبان 1400'!J164</f>
        <v>0910072086</v>
      </c>
      <c r="K163" s="137" t="str">
        <f>'آبان 1400'!K164</f>
        <v>0069933500</v>
      </c>
      <c r="L163" s="137" t="str">
        <f>'آبان 1400'!L164</f>
        <v>سازمان</v>
      </c>
      <c r="M163" s="137" t="str">
        <f>'آبان 1400'!M164</f>
        <v>اداری-کارشناسی</v>
      </c>
      <c r="N163" s="121">
        <f>'آبان 1400'!N164</f>
        <v>0</v>
      </c>
      <c r="O163" s="120">
        <f>'آبان 1400'!O164</f>
        <v>0</v>
      </c>
      <c r="P163" s="122">
        <f>'آبان 1400'!P164</f>
        <v>0</v>
      </c>
      <c r="Q163" s="362">
        <f>'آبان 1400'!Q164</f>
        <v>30</v>
      </c>
      <c r="R163" s="362">
        <f>'آبان 1400'!R164</f>
        <v>68</v>
      </c>
      <c r="S163" s="362">
        <f>'آبان 1400'!S164</f>
        <v>0</v>
      </c>
      <c r="T163" s="362">
        <f>'آبان 1400'!T164</f>
        <v>0</v>
      </c>
      <c r="U163" s="138">
        <f>'آبان 1400'!U164</f>
        <v>0</v>
      </c>
      <c r="V163" s="121">
        <f>'آبان 1400'!W164</f>
        <v>0</v>
      </c>
      <c r="W163" s="122">
        <f>'آبان 1400'!X164</f>
        <v>0</v>
      </c>
      <c r="X163" s="370">
        <f>'آبان 1400'!Y164</f>
        <v>0</v>
      </c>
      <c r="Y163" s="370">
        <f>'آبان 1400'!Z164</f>
        <v>0</v>
      </c>
      <c r="Z163" s="139">
        <f>'آبان 1400'!AA164</f>
        <v>1477052</v>
      </c>
      <c r="AA163" s="139">
        <f>'آبان 1400'!AB164</f>
        <v>46667</v>
      </c>
      <c r="AB163" s="139">
        <f>'آبان 1400'!AC164</f>
        <v>1523719</v>
      </c>
      <c r="AC163" s="139">
        <f>'آبان 1400'!AD164</f>
        <v>4500000</v>
      </c>
      <c r="AD163" s="139">
        <f>'آبان 1400'!AE164</f>
        <v>6000000</v>
      </c>
      <c r="AE163" s="140">
        <f>'آبان 1400'!AF164</f>
        <v>290891.80909090908</v>
      </c>
      <c r="AF163" s="123">
        <f>'آبان 1400'!AG164</f>
        <v>44311560</v>
      </c>
      <c r="AG163" s="124">
        <f>'آبان 1400'!AH164</f>
        <v>1400010</v>
      </c>
      <c r="AH163" s="124">
        <f>'آبان 1400'!AI164</f>
        <v>19780643.018181816</v>
      </c>
      <c r="AI163" s="124">
        <f>'آبان 1400'!AJ164</f>
        <v>0</v>
      </c>
      <c r="AJ163" s="124">
        <f>'آبان 1400'!AK164</f>
        <v>4500000</v>
      </c>
      <c r="AK163" s="124">
        <f>'آبان 1400'!AL164</f>
        <v>6000000</v>
      </c>
      <c r="AL163" s="124">
        <f>'آبان 1400'!AM164</f>
        <v>0</v>
      </c>
      <c r="AM163" s="124">
        <f>'آبان 1400'!AN164</f>
        <v>0</v>
      </c>
      <c r="AN163" s="124">
        <f>'آبان 1400'!AO164</f>
        <v>0</v>
      </c>
      <c r="AO163" s="124">
        <f>'آبان 1400'!AP164</f>
        <v>4200000</v>
      </c>
      <c r="AP163" s="124">
        <f>'آبان 1400'!AQ164</f>
        <v>0</v>
      </c>
      <c r="AQ163" s="124">
        <f>'آبان 1400'!AR164</f>
        <v>0</v>
      </c>
      <c r="AR163" s="124">
        <f>'آبان 1400'!AS164</f>
        <v>0</v>
      </c>
      <c r="AS163" s="379">
        <f>'آبان 1400'!AT164</f>
        <v>0</v>
      </c>
      <c r="AT163" s="372">
        <f t="shared" si="103"/>
        <v>80192213.018181816</v>
      </c>
      <c r="AU163" s="174">
        <f>'آبان 1400'!AV164</f>
        <v>59878758.106909089</v>
      </c>
      <c r="AV163" s="142">
        <f>'آبان 1400'!AW164</f>
        <v>80192213.018181816</v>
      </c>
      <c r="AW163" s="143">
        <f t="shared" si="104"/>
        <v>5613454.9112727279</v>
      </c>
      <c r="AX163" s="76">
        <f t="shared" si="105"/>
        <v>1987875.8106909089</v>
      </c>
      <c r="AY163" s="143">
        <f>'آبان 1400'!AZ164</f>
        <v>0</v>
      </c>
      <c r="AZ163" s="143">
        <f>'آبان 1400'!BA164</f>
        <v>0</v>
      </c>
      <c r="BA163" s="143">
        <f>'آبان 1400'!BB164</f>
        <v>0</v>
      </c>
      <c r="BB163" s="143">
        <f>'آبان 1400'!BC164</f>
        <v>0</v>
      </c>
      <c r="BC163" s="143">
        <f>'آبان 1400'!BD164</f>
        <v>0</v>
      </c>
      <c r="BD163" s="143">
        <f>'آبان 1400'!BE164</f>
        <v>0</v>
      </c>
      <c r="BE163" s="143">
        <f>'آبان 1400'!BF164</f>
        <v>0</v>
      </c>
      <c r="BF163" s="144">
        <f t="shared" si="106"/>
        <v>7601330.7219636366</v>
      </c>
      <c r="BG163" s="141">
        <f t="shared" si="107"/>
        <v>72590882</v>
      </c>
      <c r="BH163" s="145">
        <f t="shared" si="108"/>
        <v>80192213.018181816</v>
      </c>
      <c r="BI163" s="410">
        <f t="shared" ref="BI163:BI169" si="149">(((885165*30)*3)/12)/30*Q163</f>
        <v>6638737.5</v>
      </c>
      <c r="BJ163" s="146">
        <f t="shared" si="109"/>
        <v>3809297.5</v>
      </c>
      <c r="BK163" s="146">
        <f t="shared" si="110"/>
        <v>1142789.25</v>
      </c>
      <c r="BL163" s="147">
        <f t="shared" si="111"/>
        <v>1120000</v>
      </c>
      <c r="BM163" s="383">
        <v>0</v>
      </c>
      <c r="BN163" s="148">
        <f t="shared" si="112"/>
        <v>92903037.268181816</v>
      </c>
      <c r="BO163" s="149">
        <f t="shared" si="113"/>
        <v>80192213.018181816</v>
      </c>
      <c r="BP163" s="150">
        <f t="shared" si="114"/>
        <v>18444208.994181819</v>
      </c>
      <c r="BQ163" s="151">
        <f t="shared" si="115"/>
        <v>111347246.26236364</v>
      </c>
      <c r="BR163" s="152">
        <f t="shared" si="116"/>
        <v>100800</v>
      </c>
      <c r="BS163" s="148">
        <f t="shared" si="117"/>
        <v>111448046.26236364</v>
      </c>
      <c r="BT163" s="136">
        <v>0</v>
      </c>
      <c r="BU163" s="149">
        <f t="shared" si="118"/>
        <v>9290303.7268181816</v>
      </c>
      <c r="BV163" s="153">
        <f t="shared" si="119"/>
        <v>4645151.8634090908</v>
      </c>
      <c r="BW163" s="134">
        <f t="shared" si="120"/>
        <v>97512590.672136366</v>
      </c>
      <c r="BX163" s="148">
        <f t="shared" si="121"/>
        <v>11590824.25</v>
      </c>
      <c r="BY163" s="135">
        <f t="shared" si="122"/>
        <v>85921766.422136366</v>
      </c>
      <c r="CD163" s="400">
        <f>'آبان 1400'!AU164</f>
        <v>80192213.018181816</v>
      </c>
      <c r="CE163" s="401">
        <f>'آبان 1400'!AV164</f>
        <v>59878758.106909089</v>
      </c>
      <c r="CF163" s="401">
        <f>'آبان 1400'!AW164</f>
        <v>80192213.018181816</v>
      </c>
      <c r="CG163" s="401">
        <f>'آبان 1400'!AX164</f>
        <v>5613454.9112727279</v>
      </c>
      <c r="CH163" s="401">
        <f>'آبان 1400'!AY164</f>
        <v>1987875.8106909089</v>
      </c>
      <c r="CI163" s="401">
        <f>'آبان 1400'!AZ164</f>
        <v>0</v>
      </c>
      <c r="CJ163" s="401">
        <f>'آبان 1400'!BA164</f>
        <v>0</v>
      </c>
      <c r="CK163" s="401">
        <f>'آبان 1400'!BB164</f>
        <v>0</v>
      </c>
      <c r="CL163" s="401">
        <f>'آبان 1400'!BC164</f>
        <v>0</v>
      </c>
      <c r="CM163" s="401">
        <f>'آبان 1400'!BD164</f>
        <v>0</v>
      </c>
      <c r="CN163" s="401">
        <f>'آبان 1400'!BE164</f>
        <v>0</v>
      </c>
      <c r="CO163" s="401">
        <f>'آبان 1400'!BF164</f>
        <v>0</v>
      </c>
      <c r="CP163" s="401">
        <f>'آبان 1400'!BG164</f>
        <v>7601330.7219636366</v>
      </c>
      <c r="CQ163" s="401">
        <f>'آبان 1400'!BH164</f>
        <v>72590882</v>
      </c>
      <c r="CR163" s="401">
        <f t="shared" si="123"/>
        <v>80192213.018181816</v>
      </c>
      <c r="CS163" s="411">
        <f t="shared" ref="CS163:CS169" si="150">(885165*30/12*3)/30*Q163</f>
        <v>6638737.5</v>
      </c>
      <c r="CT163" s="400">
        <f t="shared" si="124"/>
        <v>3809297.5</v>
      </c>
      <c r="CU163" s="401">
        <f t="shared" si="125"/>
        <v>1142789.25</v>
      </c>
      <c r="CV163" s="401">
        <f t="shared" si="126"/>
        <v>1120000</v>
      </c>
      <c r="CW163" s="56">
        <v>0</v>
      </c>
      <c r="CX163" s="401">
        <f t="shared" si="127"/>
        <v>92903037.268181816</v>
      </c>
      <c r="CY163" s="401">
        <f t="shared" si="128"/>
        <v>80192213.018181816</v>
      </c>
      <c r="CZ163" s="401">
        <f t="shared" si="129"/>
        <v>18444208.994181819</v>
      </c>
      <c r="DA163" s="401">
        <f t="shared" si="130"/>
        <v>111347246.26236364</v>
      </c>
      <c r="DB163" s="401">
        <f t="shared" si="131"/>
        <v>100800</v>
      </c>
      <c r="DC163" s="401">
        <f t="shared" si="132"/>
        <v>111448046.26236364</v>
      </c>
      <c r="DD163" s="406">
        <v>0</v>
      </c>
      <c r="DE163" s="401">
        <f t="shared" si="133"/>
        <v>9290303.7268181816</v>
      </c>
      <c r="DF163" s="401">
        <f t="shared" si="134"/>
        <v>4645151.8634090908</v>
      </c>
      <c r="DG163" s="401">
        <f t="shared" si="135"/>
        <v>97512590.672136366</v>
      </c>
      <c r="DH163" s="401">
        <f t="shared" si="136"/>
        <v>11590824.25</v>
      </c>
      <c r="DI163" s="401">
        <f t="shared" si="137"/>
        <v>85921766.422136366</v>
      </c>
      <c r="DJ163" s="401">
        <f t="shared" si="138"/>
        <v>0</v>
      </c>
      <c r="DL163" s="409">
        <f t="shared" si="139"/>
        <v>6638737.5</v>
      </c>
      <c r="DM163" s="409">
        <f t="shared" si="140"/>
        <v>0</v>
      </c>
    </row>
    <row r="164" spans="1:117" s="56" customFormat="1" ht="21" x14ac:dyDescent="0.2">
      <c r="A164" s="192">
        <f t="shared" si="102"/>
        <v>2655495</v>
      </c>
      <c r="B164" s="137">
        <f>'آبان 1400'!B165</f>
        <v>159</v>
      </c>
      <c r="C164" s="137">
        <f>'آبان 1400'!C165</f>
        <v>168</v>
      </c>
      <c r="D164" s="137">
        <f>'آبان 1400'!D165</f>
        <v>12989</v>
      </c>
      <c r="E164" s="137" t="str">
        <f>'آبان 1400'!E165</f>
        <v>صابر</v>
      </c>
      <c r="F164" s="137" t="str">
        <f>'آبان 1400'!F165</f>
        <v>آهنی فریمانی</v>
      </c>
      <c r="G164" s="137" t="str">
        <f>'آبان 1400'!G165</f>
        <v xml:space="preserve">اداری </v>
      </c>
      <c r="H164" s="137" t="str">
        <f>'آبان 1400'!H165</f>
        <v>سازمان</v>
      </c>
      <c r="I164" s="137" t="str">
        <f>'آبان 1400'!I165</f>
        <v>124-700-4191233-1</v>
      </c>
      <c r="J164" s="137" t="str">
        <f>'آبان 1400'!J165</f>
        <v>0840143974</v>
      </c>
      <c r="K164" s="137" t="str">
        <f>'آبان 1400'!K165</f>
        <v>0012867449</v>
      </c>
      <c r="L164" s="137" t="str">
        <f>'آبان 1400'!L165</f>
        <v>سازمان</v>
      </c>
      <c r="M164" s="137" t="str">
        <f>'آبان 1400'!M165</f>
        <v>اداری-کارشناسی</v>
      </c>
      <c r="N164" s="121">
        <f>'آبان 1400'!N165</f>
        <v>0</v>
      </c>
      <c r="O164" s="120">
        <f>'آبان 1400'!O165</f>
        <v>0</v>
      </c>
      <c r="P164" s="122">
        <f>'آبان 1400'!P165</f>
        <v>0</v>
      </c>
      <c r="Q164" s="362">
        <f>'آبان 1400'!Q165</f>
        <v>30</v>
      </c>
      <c r="R164" s="362">
        <f>'آبان 1400'!R165</f>
        <v>100</v>
      </c>
      <c r="S164" s="362">
        <f>'آبان 1400'!S165</f>
        <v>0</v>
      </c>
      <c r="T164" s="362">
        <f>'آبان 1400'!T165</f>
        <v>0</v>
      </c>
      <c r="U164" s="138">
        <f>'آبان 1400'!U165</f>
        <v>0</v>
      </c>
      <c r="V164" s="121">
        <f>'آبان 1400'!W165</f>
        <v>0</v>
      </c>
      <c r="W164" s="122">
        <f>'آبان 1400'!X165</f>
        <v>0</v>
      </c>
      <c r="X164" s="370">
        <f>'آبان 1400'!Y165</f>
        <v>0</v>
      </c>
      <c r="Y164" s="370">
        <f>'آبان 1400'!Z165</f>
        <v>0</v>
      </c>
      <c r="Z164" s="139">
        <f>'آبان 1400'!AA165</f>
        <v>1477052</v>
      </c>
      <c r="AA164" s="139">
        <f>'آبان 1400'!AB165</f>
        <v>0</v>
      </c>
      <c r="AB164" s="139">
        <f>'آبان 1400'!AC165</f>
        <v>1477052</v>
      </c>
      <c r="AC164" s="139">
        <f>'آبان 1400'!AD165</f>
        <v>4500000</v>
      </c>
      <c r="AD164" s="139">
        <f>'آبان 1400'!AE165</f>
        <v>6000000</v>
      </c>
      <c r="AE164" s="140">
        <f>'آبان 1400'!AF165</f>
        <v>281982.65454545454</v>
      </c>
      <c r="AF164" s="123">
        <f>'آبان 1400'!AG165</f>
        <v>44311560</v>
      </c>
      <c r="AG164" s="124">
        <f>'آبان 1400'!AH165</f>
        <v>0</v>
      </c>
      <c r="AH164" s="124">
        <f>'آبان 1400'!AI165</f>
        <v>28198265.454545453</v>
      </c>
      <c r="AI164" s="124">
        <f>'آبان 1400'!AJ165</f>
        <v>0</v>
      </c>
      <c r="AJ164" s="124">
        <f>'آبان 1400'!AK165</f>
        <v>4500000</v>
      </c>
      <c r="AK164" s="124">
        <f>'آبان 1400'!AL165</f>
        <v>6000000</v>
      </c>
      <c r="AL164" s="124">
        <f>'آبان 1400'!AM165</f>
        <v>0</v>
      </c>
      <c r="AM164" s="124">
        <f>'آبان 1400'!AN165</f>
        <v>0</v>
      </c>
      <c r="AN164" s="124">
        <f>'آبان 1400'!AO165</f>
        <v>0</v>
      </c>
      <c r="AO164" s="124">
        <f>'آبان 1400'!AP165</f>
        <v>4200000</v>
      </c>
      <c r="AP164" s="124">
        <f>'آبان 1400'!AQ165</f>
        <v>0</v>
      </c>
      <c r="AQ164" s="124">
        <f>'آبان 1400'!AR165</f>
        <v>0</v>
      </c>
      <c r="AR164" s="124">
        <f>'آبان 1400'!AS165</f>
        <v>0</v>
      </c>
      <c r="AS164" s="379">
        <f>'آبان 1400'!AT165</f>
        <v>0</v>
      </c>
      <c r="AT164" s="372">
        <f t="shared" si="103"/>
        <v>87209825.454545453</v>
      </c>
      <c r="AU164" s="174">
        <f>'آبان 1400'!AV165</f>
        <v>66405137.672727272</v>
      </c>
      <c r="AV164" s="142">
        <f>'آبان 1400'!AW165</f>
        <v>87209825.454545453</v>
      </c>
      <c r="AW164" s="143">
        <f t="shared" si="104"/>
        <v>6104687.7818181822</v>
      </c>
      <c r="AX164" s="76">
        <f t="shared" si="105"/>
        <v>2640513.7672727276</v>
      </c>
      <c r="AY164" s="143">
        <f>'آبان 1400'!AZ165</f>
        <v>0</v>
      </c>
      <c r="AZ164" s="143">
        <f>'آبان 1400'!BA165</f>
        <v>0</v>
      </c>
      <c r="BA164" s="143">
        <f>'آبان 1400'!BB165</f>
        <v>0</v>
      </c>
      <c r="BB164" s="143">
        <f>'آبان 1400'!BC165</f>
        <v>0</v>
      </c>
      <c r="BC164" s="143">
        <f>'آبان 1400'!BD165</f>
        <v>0</v>
      </c>
      <c r="BD164" s="143">
        <f>'آبان 1400'!BE165</f>
        <v>0</v>
      </c>
      <c r="BE164" s="143">
        <f>'آبان 1400'!BF165</f>
        <v>0</v>
      </c>
      <c r="BF164" s="144">
        <f t="shared" si="106"/>
        <v>8745201.5490909107</v>
      </c>
      <c r="BG164" s="141">
        <f t="shared" si="107"/>
        <v>78464623</v>
      </c>
      <c r="BH164" s="145">
        <f t="shared" si="108"/>
        <v>87209825.454545453</v>
      </c>
      <c r="BI164" s="410">
        <f t="shared" si="149"/>
        <v>6638737.5</v>
      </c>
      <c r="BJ164" s="146">
        <f t="shared" si="109"/>
        <v>3692630</v>
      </c>
      <c r="BK164" s="146">
        <f t="shared" si="110"/>
        <v>1107789</v>
      </c>
      <c r="BL164" s="147">
        <f t="shared" si="111"/>
        <v>1120000</v>
      </c>
      <c r="BM164" s="383">
        <v>0</v>
      </c>
      <c r="BN164" s="148">
        <f t="shared" si="112"/>
        <v>99768981.954545453</v>
      </c>
      <c r="BO164" s="149">
        <f t="shared" si="113"/>
        <v>87209825.454545453</v>
      </c>
      <c r="BP164" s="150">
        <f t="shared" si="114"/>
        <v>20058259.854545455</v>
      </c>
      <c r="BQ164" s="151">
        <f t="shared" si="115"/>
        <v>119827241.80909091</v>
      </c>
      <c r="BR164" s="152">
        <f t="shared" si="116"/>
        <v>100800</v>
      </c>
      <c r="BS164" s="148">
        <f t="shared" si="117"/>
        <v>119928041.80909091</v>
      </c>
      <c r="BT164" s="136">
        <v>0</v>
      </c>
      <c r="BU164" s="149">
        <f t="shared" si="118"/>
        <v>9976898.1954545453</v>
      </c>
      <c r="BV164" s="153">
        <f t="shared" si="119"/>
        <v>4988449.0977272727</v>
      </c>
      <c r="BW164" s="134">
        <f t="shared" si="120"/>
        <v>104962694.51590909</v>
      </c>
      <c r="BX164" s="148">
        <f t="shared" si="121"/>
        <v>11439156.5</v>
      </c>
      <c r="BY164" s="135">
        <f t="shared" si="122"/>
        <v>93523538.015909091</v>
      </c>
      <c r="CD164" s="400">
        <f>'آبان 1400'!AU165</f>
        <v>87209825.454545453</v>
      </c>
      <c r="CE164" s="401">
        <f>'آبان 1400'!AV165</f>
        <v>66405137.672727272</v>
      </c>
      <c r="CF164" s="401">
        <f>'آبان 1400'!AW165</f>
        <v>87209825.454545453</v>
      </c>
      <c r="CG164" s="401">
        <f>'آبان 1400'!AX165</f>
        <v>6104687.7818181822</v>
      </c>
      <c r="CH164" s="401">
        <f>'آبان 1400'!AY165</f>
        <v>2640513.7672727276</v>
      </c>
      <c r="CI164" s="401">
        <f>'آبان 1400'!AZ165</f>
        <v>0</v>
      </c>
      <c r="CJ164" s="401">
        <f>'آبان 1400'!BA165</f>
        <v>0</v>
      </c>
      <c r="CK164" s="401">
        <f>'آبان 1400'!BB165</f>
        <v>0</v>
      </c>
      <c r="CL164" s="401">
        <f>'آبان 1400'!BC165</f>
        <v>0</v>
      </c>
      <c r="CM164" s="401">
        <f>'آبان 1400'!BD165</f>
        <v>0</v>
      </c>
      <c r="CN164" s="401">
        <f>'آبان 1400'!BE165</f>
        <v>0</v>
      </c>
      <c r="CO164" s="401">
        <f>'آبان 1400'!BF165</f>
        <v>0</v>
      </c>
      <c r="CP164" s="401">
        <f>'آبان 1400'!BG165</f>
        <v>8745201.5490909107</v>
      </c>
      <c r="CQ164" s="401">
        <f>'آبان 1400'!BH165</f>
        <v>78464623</v>
      </c>
      <c r="CR164" s="401">
        <f t="shared" si="123"/>
        <v>87209825.454545453</v>
      </c>
      <c r="CS164" s="411">
        <f t="shared" si="150"/>
        <v>6638737.5</v>
      </c>
      <c r="CT164" s="400">
        <f t="shared" si="124"/>
        <v>3692630</v>
      </c>
      <c r="CU164" s="401">
        <f t="shared" si="125"/>
        <v>1107789</v>
      </c>
      <c r="CV164" s="401">
        <f t="shared" si="126"/>
        <v>1120000</v>
      </c>
      <c r="CW164" s="56">
        <v>0</v>
      </c>
      <c r="CX164" s="401">
        <f t="shared" si="127"/>
        <v>99768981.954545453</v>
      </c>
      <c r="CY164" s="401">
        <f t="shared" si="128"/>
        <v>87209825.454545453</v>
      </c>
      <c r="CZ164" s="401">
        <f t="shared" si="129"/>
        <v>20058259.854545455</v>
      </c>
      <c r="DA164" s="401">
        <f t="shared" si="130"/>
        <v>119827241.80909091</v>
      </c>
      <c r="DB164" s="401">
        <f t="shared" si="131"/>
        <v>100800</v>
      </c>
      <c r="DC164" s="401">
        <f t="shared" si="132"/>
        <v>119928041.80909091</v>
      </c>
      <c r="DD164" s="406">
        <v>0</v>
      </c>
      <c r="DE164" s="401">
        <f t="shared" si="133"/>
        <v>9976898.1954545453</v>
      </c>
      <c r="DF164" s="401">
        <f t="shared" si="134"/>
        <v>4988449.0977272727</v>
      </c>
      <c r="DG164" s="401">
        <f t="shared" si="135"/>
        <v>104962694.51590909</v>
      </c>
      <c r="DH164" s="401">
        <f t="shared" si="136"/>
        <v>11439156.5</v>
      </c>
      <c r="DI164" s="401">
        <f t="shared" si="137"/>
        <v>93523538.015909091</v>
      </c>
      <c r="DJ164" s="401">
        <f t="shared" si="138"/>
        <v>0</v>
      </c>
      <c r="DL164" s="409">
        <f t="shared" si="139"/>
        <v>6638737.5</v>
      </c>
      <c r="DM164" s="409">
        <f t="shared" si="140"/>
        <v>0</v>
      </c>
    </row>
    <row r="165" spans="1:117" s="56" customFormat="1" ht="21" x14ac:dyDescent="0.2">
      <c r="A165" s="192">
        <f t="shared" si="102"/>
        <v>2655495</v>
      </c>
      <c r="B165" s="137">
        <f>'آبان 1400'!B166</f>
        <v>160</v>
      </c>
      <c r="C165" s="137">
        <f>'آبان 1400'!C166</f>
        <v>169</v>
      </c>
      <c r="D165" s="137">
        <f>'آبان 1400'!D166</f>
        <v>12990</v>
      </c>
      <c r="E165" s="137" t="str">
        <f>'آبان 1400'!E166</f>
        <v>سید علی</v>
      </c>
      <c r="F165" s="137" t="str">
        <f>'آبان 1400'!F166</f>
        <v>موسوی</v>
      </c>
      <c r="G165" s="137" t="str">
        <f>'آبان 1400'!G166</f>
        <v xml:space="preserve">اداری </v>
      </c>
      <c r="H165" s="137" t="str">
        <f>'آبان 1400'!H166</f>
        <v>سازمان</v>
      </c>
      <c r="I165" s="137" t="str">
        <f>'آبان 1400'!I166</f>
        <v>124-700-4301171-1</v>
      </c>
      <c r="J165" s="137" t="str">
        <f>'آبان 1400'!J166</f>
        <v>5409965175</v>
      </c>
      <c r="K165" s="137" t="str">
        <f>'آبان 1400'!K166</f>
        <v>0075258624</v>
      </c>
      <c r="L165" s="137" t="str">
        <f>'آبان 1400'!L166</f>
        <v>سازمان</v>
      </c>
      <c r="M165" s="137" t="str">
        <f>'آبان 1400'!M166</f>
        <v>اداری-کارشناسی ارشد</v>
      </c>
      <c r="N165" s="121">
        <f>'آبان 1400'!N166</f>
        <v>0</v>
      </c>
      <c r="O165" s="120">
        <f>'آبان 1400'!O166</f>
        <v>0</v>
      </c>
      <c r="P165" s="122">
        <f>'آبان 1400'!P166</f>
        <v>0</v>
      </c>
      <c r="Q165" s="362">
        <f>'آبان 1400'!Q166</f>
        <v>30</v>
      </c>
      <c r="R165" s="362">
        <f>'آبان 1400'!R166</f>
        <v>28</v>
      </c>
      <c r="S165" s="362">
        <f>'آبان 1400'!S166</f>
        <v>0</v>
      </c>
      <c r="T165" s="362">
        <f>'آبان 1400'!T166</f>
        <v>0</v>
      </c>
      <c r="U165" s="138">
        <f>'آبان 1400'!U166</f>
        <v>0</v>
      </c>
      <c r="V165" s="121">
        <f>'آبان 1400'!W166</f>
        <v>0</v>
      </c>
      <c r="W165" s="122">
        <f>'آبان 1400'!X166</f>
        <v>0</v>
      </c>
      <c r="X165" s="370">
        <f>'آبان 1400'!Y166</f>
        <v>0</v>
      </c>
      <c r="Y165" s="370">
        <f>'آبان 1400'!Z166</f>
        <v>0</v>
      </c>
      <c r="Z165" s="139">
        <f>'آبان 1400'!AA166</f>
        <v>1642901</v>
      </c>
      <c r="AA165" s="139">
        <f>'آبان 1400'!AB166</f>
        <v>46667</v>
      </c>
      <c r="AB165" s="139">
        <f>'آبان 1400'!AC166</f>
        <v>1689568</v>
      </c>
      <c r="AC165" s="139">
        <f>'آبان 1400'!AD166</f>
        <v>4500000</v>
      </c>
      <c r="AD165" s="139">
        <f>'آبان 1400'!AE166</f>
        <v>6000000</v>
      </c>
      <c r="AE165" s="140">
        <f>'آبان 1400'!AF166</f>
        <v>322553.89090909087</v>
      </c>
      <c r="AF165" s="123">
        <f>'آبان 1400'!AG166</f>
        <v>49287030</v>
      </c>
      <c r="AG165" s="124">
        <f>'آبان 1400'!AH166</f>
        <v>1400010</v>
      </c>
      <c r="AH165" s="124">
        <f>'آبان 1400'!AI166</f>
        <v>9031508.9454545453</v>
      </c>
      <c r="AI165" s="124">
        <f>'آبان 1400'!AJ166</f>
        <v>0</v>
      </c>
      <c r="AJ165" s="124">
        <f>'آبان 1400'!AK166</f>
        <v>4500000</v>
      </c>
      <c r="AK165" s="124">
        <f>'آبان 1400'!AL166</f>
        <v>6000000</v>
      </c>
      <c r="AL165" s="124">
        <f>'آبان 1400'!AM166</f>
        <v>0</v>
      </c>
      <c r="AM165" s="124">
        <f>'آبان 1400'!AN166</f>
        <v>0</v>
      </c>
      <c r="AN165" s="124">
        <f>'آبان 1400'!AO166</f>
        <v>0</v>
      </c>
      <c r="AO165" s="124">
        <f>'آبان 1400'!AP166</f>
        <v>4200000</v>
      </c>
      <c r="AP165" s="124">
        <f>'آبان 1400'!AQ166</f>
        <v>0</v>
      </c>
      <c r="AQ165" s="124">
        <f>'آبان 1400'!AR166</f>
        <v>0</v>
      </c>
      <c r="AR165" s="124">
        <f>'آبان 1400'!AS166</f>
        <v>0</v>
      </c>
      <c r="AS165" s="379">
        <f>'آبان 1400'!AT166</f>
        <v>0</v>
      </c>
      <c r="AT165" s="372">
        <f t="shared" si="103"/>
        <v>74418548.945454538</v>
      </c>
      <c r="AU165" s="174">
        <f>'آبان 1400'!AV166</f>
        <v>54509250.519272715</v>
      </c>
      <c r="AV165" s="142">
        <f>'آبان 1400'!AW166</f>
        <v>74418548.945454538</v>
      </c>
      <c r="AW165" s="143">
        <f t="shared" si="104"/>
        <v>5209298.4261818184</v>
      </c>
      <c r="AX165" s="76">
        <f t="shared" si="105"/>
        <v>1450925.0519272715</v>
      </c>
      <c r="AY165" s="143">
        <f>'آبان 1400'!AZ166</f>
        <v>0</v>
      </c>
      <c r="AZ165" s="143">
        <f>'آبان 1400'!BA166</f>
        <v>0</v>
      </c>
      <c r="BA165" s="143">
        <f>'آبان 1400'!BB166</f>
        <v>0</v>
      </c>
      <c r="BB165" s="143">
        <f>'آبان 1400'!BC166</f>
        <v>0</v>
      </c>
      <c r="BC165" s="143">
        <f>'آبان 1400'!BD166</f>
        <v>0</v>
      </c>
      <c r="BD165" s="143">
        <f>'آبان 1400'!BE166</f>
        <v>0</v>
      </c>
      <c r="BE165" s="143">
        <f>'آبان 1400'!BF166</f>
        <v>0</v>
      </c>
      <c r="BF165" s="144">
        <f t="shared" si="106"/>
        <v>6660223.4781090897</v>
      </c>
      <c r="BG165" s="141">
        <f t="shared" si="107"/>
        <v>67758325</v>
      </c>
      <c r="BH165" s="145">
        <f t="shared" si="108"/>
        <v>74418548.945454538</v>
      </c>
      <c r="BI165" s="410">
        <f t="shared" si="149"/>
        <v>6638737.5</v>
      </c>
      <c r="BJ165" s="146">
        <f t="shared" si="109"/>
        <v>4223920</v>
      </c>
      <c r="BK165" s="146">
        <f t="shared" si="110"/>
        <v>1267176</v>
      </c>
      <c r="BL165" s="147">
        <f t="shared" si="111"/>
        <v>1120000</v>
      </c>
      <c r="BM165" s="383">
        <v>0</v>
      </c>
      <c r="BN165" s="148">
        <f t="shared" si="112"/>
        <v>87668382.445454538</v>
      </c>
      <c r="BO165" s="149">
        <f t="shared" si="113"/>
        <v>74418548.945454538</v>
      </c>
      <c r="BP165" s="150">
        <f t="shared" si="114"/>
        <v>17116266.257454544</v>
      </c>
      <c r="BQ165" s="151">
        <f t="shared" si="115"/>
        <v>104784648.70290908</v>
      </c>
      <c r="BR165" s="152">
        <f t="shared" si="116"/>
        <v>100800</v>
      </c>
      <c r="BS165" s="148">
        <f t="shared" si="117"/>
        <v>104885448.70290908</v>
      </c>
      <c r="BT165" s="136">
        <v>0</v>
      </c>
      <c r="BU165" s="149">
        <f t="shared" si="118"/>
        <v>8766838.2445454542</v>
      </c>
      <c r="BV165" s="153">
        <f t="shared" si="119"/>
        <v>4383419.1222727271</v>
      </c>
      <c r="BW165" s="134">
        <f t="shared" si="120"/>
        <v>91735191.336090893</v>
      </c>
      <c r="BX165" s="148">
        <f t="shared" si="121"/>
        <v>12129833.5</v>
      </c>
      <c r="BY165" s="135">
        <f t="shared" si="122"/>
        <v>79605357.836090893</v>
      </c>
      <c r="CD165" s="400">
        <f>'آبان 1400'!AU166</f>
        <v>74418548.945454538</v>
      </c>
      <c r="CE165" s="401">
        <f>'آبان 1400'!AV166</f>
        <v>54509250.519272715</v>
      </c>
      <c r="CF165" s="401">
        <f>'آبان 1400'!AW166</f>
        <v>74418548.945454538</v>
      </c>
      <c r="CG165" s="401">
        <f>'آبان 1400'!AX166</f>
        <v>5209298.4261818184</v>
      </c>
      <c r="CH165" s="401">
        <f>'آبان 1400'!AY166</f>
        <v>1450925.0519272715</v>
      </c>
      <c r="CI165" s="401">
        <f>'آبان 1400'!AZ166</f>
        <v>0</v>
      </c>
      <c r="CJ165" s="401">
        <f>'آبان 1400'!BA166</f>
        <v>0</v>
      </c>
      <c r="CK165" s="401">
        <f>'آبان 1400'!BB166</f>
        <v>0</v>
      </c>
      <c r="CL165" s="401">
        <f>'آبان 1400'!BC166</f>
        <v>0</v>
      </c>
      <c r="CM165" s="401">
        <f>'آبان 1400'!BD166</f>
        <v>0</v>
      </c>
      <c r="CN165" s="401">
        <f>'آبان 1400'!BE166</f>
        <v>0</v>
      </c>
      <c r="CO165" s="401">
        <f>'آبان 1400'!BF166</f>
        <v>0</v>
      </c>
      <c r="CP165" s="401">
        <f>'آبان 1400'!BG166</f>
        <v>6660223.4781090897</v>
      </c>
      <c r="CQ165" s="401">
        <f>'آبان 1400'!BH166</f>
        <v>67758325</v>
      </c>
      <c r="CR165" s="401">
        <f t="shared" si="123"/>
        <v>74418548.945454538</v>
      </c>
      <c r="CS165" s="411">
        <f t="shared" si="150"/>
        <v>6638737.5</v>
      </c>
      <c r="CT165" s="400">
        <f t="shared" si="124"/>
        <v>4223920</v>
      </c>
      <c r="CU165" s="401">
        <f t="shared" si="125"/>
        <v>1267176</v>
      </c>
      <c r="CV165" s="401">
        <f t="shared" si="126"/>
        <v>1120000</v>
      </c>
      <c r="CW165" s="56">
        <v>0</v>
      </c>
      <c r="CX165" s="401">
        <f t="shared" si="127"/>
        <v>87668382.445454538</v>
      </c>
      <c r="CY165" s="401">
        <f t="shared" si="128"/>
        <v>74418548.945454538</v>
      </c>
      <c r="CZ165" s="401">
        <f t="shared" si="129"/>
        <v>17116266.257454544</v>
      </c>
      <c r="DA165" s="401">
        <f t="shared" si="130"/>
        <v>104784648.70290908</v>
      </c>
      <c r="DB165" s="401">
        <f t="shared" si="131"/>
        <v>100800</v>
      </c>
      <c r="DC165" s="401">
        <f t="shared" si="132"/>
        <v>104885448.70290908</v>
      </c>
      <c r="DD165" s="406">
        <v>0</v>
      </c>
      <c r="DE165" s="401">
        <f t="shared" si="133"/>
        <v>8766838.2445454542</v>
      </c>
      <c r="DF165" s="401">
        <f t="shared" si="134"/>
        <v>4383419.1222727271</v>
      </c>
      <c r="DG165" s="401">
        <f t="shared" si="135"/>
        <v>91735191.336090893</v>
      </c>
      <c r="DH165" s="401">
        <f t="shared" si="136"/>
        <v>12129833.5</v>
      </c>
      <c r="DI165" s="401">
        <f t="shared" si="137"/>
        <v>79605357.836090893</v>
      </c>
      <c r="DJ165" s="401">
        <f t="shared" si="138"/>
        <v>0</v>
      </c>
      <c r="DL165" s="409">
        <f t="shared" si="139"/>
        <v>6638737.5</v>
      </c>
      <c r="DM165" s="409">
        <f t="shared" si="140"/>
        <v>0</v>
      </c>
    </row>
    <row r="166" spans="1:117" s="56" customFormat="1" ht="21" x14ac:dyDescent="0.2">
      <c r="A166" s="192">
        <f t="shared" si="102"/>
        <v>2655495</v>
      </c>
      <c r="B166" s="137">
        <f>'آبان 1400'!B167</f>
        <v>161</v>
      </c>
      <c r="C166" s="137">
        <f>'آبان 1400'!C167</f>
        <v>170</v>
      </c>
      <c r="D166" s="137">
        <f>'آبان 1400'!D167</f>
        <v>12991</v>
      </c>
      <c r="E166" s="137" t="str">
        <f>'آبان 1400'!E167</f>
        <v>وحید</v>
      </c>
      <c r="F166" s="137" t="str">
        <f>'آبان 1400'!F167</f>
        <v>شمسی نصاری</v>
      </c>
      <c r="G166" s="137" t="str">
        <f>'آبان 1400'!G167</f>
        <v xml:space="preserve">اداری </v>
      </c>
      <c r="H166" s="137" t="str">
        <f>'آبان 1400'!H167</f>
        <v>سازمان</v>
      </c>
      <c r="I166" s="137" t="str">
        <f>'آبان 1400'!I167</f>
        <v>273-700-4211044-1</v>
      </c>
      <c r="J166" s="137" t="str">
        <f>'آبان 1400'!J167</f>
        <v>4490028156</v>
      </c>
      <c r="K166" s="137" t="str">
        <f>'آبان 1400'!K167</f>
        <v>0049641717</v>
      </c>
      <c r="L166" s="137" t="str">
        <f>'آبان 1400'!L167</f>
        <v>سازمان</v>
      </c>
      <c r="M166" s="137" t="str">
        <f>'آبان 1400'!M167</f>
        <v>اداری-کارشناسی</v>
      </c>
      <c r="N166" s="121">
        <f>'آبان 1400'!N167</f>
        <v>0</v>
      </c>
      <c r="O166" s="120">
        <f>'آبان 1400'!O167</f>
        <v>0</v>
      </c>
      <c r="P166" s="122">
        <f>'آبان 1400'!P167</f>
        <v>0</v>
      </c>
      <c r="Q166" s="362">
        <f>'آبان 1400'!Q167</f>
        <v>30</v>
      </c>
      <c r="R166" s="362">
        <f>'آبان 1400'!R167</f>
        <v>5</v>
      </c>
      <c r="S166" s="362">
        <f>'آبان 1400'!S167</f>
        <v>0</v>
      </c>
      <c r="T166" s="362">
        <f>'آبان 1400'!T167</f>
        <v>0</v>
      </c>
      <c r="U166" s="138">
        <f>'آبان 1400'!U167</f>
        <v>0</v>
      </c>
      <c r="V166" s="121">
        <f>'آبان 1400'!W167</f>
        <v>0</v>
      </c>
      <c r="W166" s="122">
        <f>'آبان 1400'!X167</f>
        <v>0</v>
      </c>
      <c r="X166" s="370">
        <f>'آبان 1400'!Y167</f>
        <v>0</v>
      </c>
      <c r="Y166" s="370">
        <f>'آبان 1400'!Z167</f>
        <v>0</v>
      </c>
      <c r="Z166" s="139">
        <f>'آبان 1400'!AA167</f>
        <v>1477052</v>
      </c>
      <c r="AA166" s="139">
        <f>'آبان 1400'!AB167</f>
        <v>46667</v>
      </c>
      <c r="AB166" s="139">
        <f>'آبان 1400'!AC167</f>
        <v>1523719</v>
      </c>
      <c r="AC166" s="139">
        <f>'آبان 1400'!AD167</f>
        <v>4500000</v>
      </c>
      <c r="AD166" s="139">
        <f>'آبان 1400'!AE167</f>
        <v>6000000</v>
      </c>
      <c r="AE166" s="140">
        <f>'آبان 1400'!AF167</f>
        <v>290891.80909090908</v>
      </c>
      <c r="AF166" s="123">
        <f>'آبان 1400'!AG167</f>
        <v>44311560</v>
      </c>
      <c r="AG166" s="124">
        <f>'آبان 1400'!AH167</f>
        <v>1400010</v>
      </c>
      <c r="AH166" s="124">
        <f>'آبان 1400'!AI167</f>
        <v>1454459.0454545454</v>
      </c>
      <c r="AI166" s="124">
        <f>'آبان 1400'!AJ167</f>
        <v>0</v>
      </c>
      <c r="AJ166" s="124">
        <f>'آبان 1400'!AK167</f>
        <v>4500000</v>
      </c>
      <c r="AK166" s="124">
        <f>'آبان 1400'!AL167</f>
        <v>6000000</v>
      </c>
      <c r="AL166" s="124">
        <f>'آبان 1400'!AM167</f>
        <v>0</v>
      </c>
      <c r="AM166" s="124">
        <f>'آبان 1400'!AN167</f>
        <v>0</v>
      </c>
      <c r="AN166" s="124">
        <f>'آبان 1400'!AO167</f>
        <v>0</v>
      </c>
      <c r="AO166" s="124">
        <f>'آبان 1400'!AP167</f>
        <v>3400000</v>
      </c>
      <c r="AP166" s="124">
        <f>'آبان 1400'!AQ167</f>
        <v>0</v>
      </c>
      <c r="AQ166" s="124">
        <f>'آبان 1400'!AR167</f>
        <v>0</v>
      </c>
      <c r="AR166" s="124">
        <f>'آبان 1400'!AS167</f>
        <v>0</v>
      </c>
      <c r="AS166" s="379">
        <f>'آبان 1400'!AT167</f>
        <v>0</v>
      </c>
      <c r="AT166" s="372">
        <f t="shared" si="103"/>
        <v>61066029.045454547</v>
      </c>
      <c r="AU166" s="174">
        <f>'آبان 1400'!AV167</f>
        <v>42891407.01227273</v>
      </c>
      <c r="AV166" s="142">
        <f>'آبان 1400'!AW167</f>
        <v>61066029.045454547</v>
      </c>
      <c r="AW166" s="143">
        <f t="shared" si="104"/>
        <v>4274622.0331818191</v>
      </c>
      <c r="AX166" s="76">
        <f t="shared" si="105"/>
        <v>289140.70122727304</v>
      </c>
      <c r="AY166" s="143">
        <f>'آبان 1400'!AZ167</f>
        <v>0</v>
      </c>
      <c r="AZ166" s="143">
        <f>'آبان 1400'!BA167</f>
        <v>0</v>
      </c>
      <c r="BA166" s="143">
        <f>'آبان 1400'!BB167</f>
        <v>0</v>
      </c>
      <c r="BB166" s="143">
        <f>'آبان 1400'!BC167</f>
        <v>0</v>
      </c>
      <c r="BC166" s="143">
        <f>'آبان 1400'!BD167</f>
        <v>0</v>
      </c>
      <c r="BD166" s="143">
        <f>'آبان 1400'!BE167</f>
        <v>0</v>
      </c>
      <c r="BE166" s="143">
        <f>'آبان 1400'!BF167</f>
        <v>0</v>
      </c>
      <c r="BF166" s="144">
        <f t="shared" si="106"/>
        <v>4563762.734409092</v>
      </c>
      <c r="BG166" s="141">
        <f t="shared" si="107"/>
        <v>56502266</v>
      </c>
      <c r="BH166" s="145">
        <f t="shared" si="108"/>
        <v>61066029.045454547</v>
      </c>
      <c r="BI166" s="410">
        <f t="shared" si="149"/>
        <v>6638737.5</v>
      </c>
      <c r="BJ166" s="146">
        <f t="shared" si="109"/>
        <v>3809297.5</v>
      </c>
      <c r="BK166" s="146">
        <f t="shared" si="110"/>
        <v>1142789.25</v>
      </c>
      <c r="BL166" s="147">
        <f t="shared" si="111"/>
        <v>1120000</v>
      </c>
      <c r="BM166" s="383">
        <v>0</v>
      </c>
      <c r="BN166" s="148">
        <f t="shared" si="112"/>
        <v>73776853.295454547</v>
      </c>
      <c r="BO166" s="149">
        <f t="shared" si="113"/>
        <v>61066029.045454547</v>
      </c>
      <c r="BP166" s="150">
        <f t="shared" si="114"/>
        <v>14045186.680454547</v>
      </c>
      <c r="BQ166" s="151">
        <f t="shared" si="115"/>
        <v>87822039.975909099</v>
      </c>
      <c r="BR166" s="152">
        <f t="shared" si="116"/>
        <v>100800</v>
      </c>
      <c r="BS166" s="148">
        <f t="shared" si="117"/>
        <v>87922839.975909099</v>
      </c>
      <c r="BT166" s="136">
        <v>0</v>
      </c>
      <c r="BU166" s="149">
        <f t="shared" si="118"/>
        <v>7377685.3295454551</v>
      </c>
      <c r="BV166" s="153">
        <f t="shared" si="119"/>
        <v>3688842.6647727275</v>
      </c>
      <c r="BW166" s="134">
        <f t="shared" si="120"/>
        <v>76856311.981590912</v>
      </c>
      <c r="BX166" s="148">
        <f t="shared" si="121"/>
        <v>11590824.25</v>
      </c>
      <c r="BY166" s="135">
        <f t="shared" si="122"/>
        <v>65265487.731590912</v>
      </c>
      <c r="CD166" s="400">
        <f>'آبان 1400'!AU167</f>
        <v>61066029.045454547</v>
      </c>
      <c r="CE166" s="401">
        <f>'آبان 1400'!AV167</f>
        <v>42891407.01227273</v>
      </c>
      <c r="CF166" s="401">
        <f>'آبان 1400'!AW167</f>
        <v>61066029.045454547</v>
      </c>
      <c r="CG166" s="401">
        <f>'آبان 1400'!AX167</f>
        <v>4274622.0331818191</v>
      </c>
      <c r="CH166" s="401">
        <f>'آبان 1400'!AY167</f>
        <v>289140.70122727304</v>
      </c>
      <c r="CI166" s="401">
        <f>'آبان 1400'!AZ167</f>
        <v>0</v>
      </c>
      <c r="CJ166" s="401">
        <f>'آبان 1400'!BA167</f>
        <v>0</v>
      </c>
      <c r="CK166" s="401">
        <f>'آبان 1400'!BB167</f>
        <v>0</v>
      </c>
      <c r="CL166" s="401">
        <f>'آبان 1400'!BC167</f>
        <v>0</v>
      </c>
      <c r="CM166" s="401">
        <f>'آبان 1400'!BD167</f>
        <v>0</v>
      </c>
      <c r="CN166" s="401">
        <f>'آبان 1400'!BE167</f>
        <v>0</v>
      </c>
      <c r="CO166" s="401">
        <f>'آبان 1400'!BF167</f>
        <v>0</v>
      </c>
      <c r="CP166" s="401">
        <f>'آبان 1400'!BG167</f>
        <v>4563762.734409092</v>
      </c>
      <c r="CQ166" s="401">
        <f>'آبان 1400'!BH167</f>
        <v>56502266</v>
      </c>
      <c r="CR166" s="401">
        <f t="shared" si="123"/>
        <v>61066029.045454547</v>
      </c>
      <c r="CS166" s="411">
        <f t="shared" si="150"/>
        <v>6638737.5</v>
      </c>
      <c r="CT166" s="400">
        <f t="shared" si="124"/>
        <v>3809297.5</v>
      </c>
      <c r="CU166" s="401">
        <f t="shared" si="125"/>
        <v>1142789.25</v>
      </c>
      <c r="CV166" s="401">
        <f t="shared" si="126"/>
        <v>1120000</v>
      </c>
      <c r="CW166" s="56">
        <v>0</v>
      </c>
      <c r="CX166" s="401">
        <f t="shared" si="127"/>
        <v>73776853.295454547</v>
      </c>
      <c r="CY166" s="401">
        <f t="shared" si="128"/>
        <v>61066029.045454547</v>
      </c>
      <c r="CZ166" s="401">
        <f t="shared" si="129"/>
        <v>14045186.680454547</v>
      </c>
      <c r="DA166" s="401">
        <f t="shared" si="130"/>
        <v>87822039.975909099</v>
      </c>
      <c r="DB166" s="401">
        <f t="shared" si="131"/>
        <v>100800</v>
      </c>
      <c r="DC166" s="401">
        <f t="shared" si="132"/>
        <v>87922839.975909099</v>
      </c>
      <c r="DD166" s="406">
        <v>0</v>
      </c>
      <c r="DE166" s="401">
        <f t="shared" si="133"/>
        <v>7377685.3295454551</v>
      </c>
      <c r="DF166" s="401">
        <f t="shared" si="134"/>
        <v>3688842.6647727275</v>
      </c>
      <c r="DG166" s="401">
        <f t="shared" si="135"/>
        <v>76856311.981590912</v>
      </c>
      <c r="DH166" s="401">
        <f t="shared" si="136"/>
        <v>11590824.25</v>
      </c>
      <c r="DI166" s="401">
        <f t="shared" si="137"/>
        <v>65265487.731590912</v>
      </c>
      <c r="DJ166" s="401">
        <f t="shared" si="138"/>
        <v>0</v>
      </c>
      <c r="DL166" s="409">
        <f t="shared" si="139"/>
        <v>6638737.5</v>
      </c>
      <c r="DM166" s="409">
        <f t="shared" si="140"/>
        <v>0</v>
      </c>
    </row>
    <row r="167" spans="1:117" s="56" customFormat="1" ht="21" x14ac:dyDescent="0.2">
      <c r="A167" s="192">
        <f t="shared" si="102"/>
        <v>2655495</v>
      </c>
      <c r="B167" s="137">
        <f>'آبان 1400'!B168</f>
        <v>162</v>
      </c>
      <c r="C167" s="137">
        <f>'آبان 1400'!C168</f>
        <v>171</v>
      </c>
      <c r="D167" s="137">
        <f>'آبان 1400'!D168</f>
        <v>12992</v>
      </c>
      <c r="E167" s="137" t="str">
        <f>'آبان 1400'!E168</f>
        <v>مصطفی</v>
      </c>
      <c r="F167" s="137" t="str">
        <f>'آبان 1400'!F168</f>
        <v>مقدسی</v>
      </c>
      <c r="G167" s="137" t="str">
        <f>'آبان 1400'!G168</f>
        <v xml:space="preserve">اداری </v>
      </c>
      <c r="H167" s="137" t="str">
        <f>'آبان 1400'!H168</f>
        <v>سازمان</v>
      </c>
      <c r="I167" s="137" t="str">
        <f>'آبان 1400'!I168</f>
        <v>366-700-3990085-1</v>
      </c>
      <c r="J167" s="137" t="str">
        <f>'آبان 1400'!J168</f>
        <v>0534888429</v>
      </c>
      <c r="K167" s="137" t="str">
        <f>'آبان 1400'!K168</f>
        <v>0029010577</v>
      </c>
      <c r="L167" s="137" t="str">
        <f>'آبان 1400'!L168</f>
        <v>سازمان</v>
      </c>
      <c r="M167" s="137" t="str">
        <f>'آبان 1400'!M168</f>
        <v>اداری-کارشناسی ارشد</v>
      </c>
      <c r="N167" s="121">
        <f>'آبان 1400'!N168</f>
        <v>0</v>
      </c>
      <c r="O167" s="120">
        <f>'آبان 1400'!O168</f>
        <v>0</v>
      </c>
      <c r="P167" s="122">
        <f>'آبان 1400'!P168</f>
        <v>0</v>
      </c>
      <c r="Q167" s="362">
        <f>'آبان 1400'!Q168</f>
        <v>30</v>
      </c>
      <c r="R167" s="362">
        <f>'آبان 1400'!R168</f>
        <v>175</v>
      </c>
      <c r="S167" s="362">
        <f>'آبان 1400'!S168</f>
        <v>0</v>
      </c>
      <c r="T167" s="362">
        <f>'آبان 1400'!T168</f>
        <v>0</v>
      </c>
      <c r="U167" s="138">
        <f>'آبان 1400'!U168</f>
        <v>0</v>
      </c>
      <c r="V167" s="121">
        <f>'آبان 1400'!W168</f>
        <v>0</v>
      </c>
      <c r="W167" s="122">
        <f>'آبان 1400'!X168</f>
        <v>0</v>
      </c>
      <c r="X167" s="370">
        <f>'آبان 1400'!Y168</f>
        <v>0</v>
      </c>
      <c r="Y167" s="370">
        <f>'آبان 1400'!Z168</f>
        <v>0</v>
      </c>
      <c r="Z167" s="139">
        <f>'آبان 1400'!AA168</f>
        <v>1642901</v>
      </c>
      <c r="AA167" s="139">
        <f>'آبان 1400'!AB168</f>
        <v>46667</v>
      </c>
      <c r="AB167" s="139">
        <f>'آبان 1400'!AC168</f>
        <v>1689568</v>
      </c>
      <c r="AC167" s="139">
        <f>'آبان 1400'!AD168</f>
        <v>4500000</v>
      </c>
      <c r="AD167" s="139">
        <f>'آبان 1400'!AE168</f>
        <v>6000000</v>
      </c>
      <c r="AE167" s="140">
        <f>'آبان 1400'!AF168</f>
        <v>322553.89090909087</v>
      </c>
      <c r="AF167" s="123">
        <f>'آبان 1400'!AG168</f>
        <v>49287030</v>
      </c>
      <c r="AG167" s="124">
        <f>'آبان 1400'!AH168</f>
        <v>1400010</v>
      </c>
      <c r="AH167" s="124">
        <f>'آبان 1400'!AI168</f>
        <v>56446930.909090899</v>
      </c>
      <c r="AI167" s="124">
        <f>'آبان 1400'!AJ168</f>
        <v>0</v>
      </c>
      <c r="AJ167" s="124">
        <f>'آبان 1400'!AK168</f>
        <v>4500000</v>
      </c>
      <c r="AK167" s="124">
        <f>'آبان 1400'!AL168</f>
        <v>6000000</v>
      </c>
      <c r="AL167" s="124">
        <f>'آبان 1400'!AM168</f>
        <v>0</v>
      </c>
      <c r="AM167" s="124">
        <f>'آبان 1400'!AN168</f>
        <v>0</v>
      </c>
      <c r="AN167" s="124">
        <f>'آبان 1400'!AO168</f>
        <v>0</v>
      </c>
      <c r="AO167" s="124">
        <f>'آبان 1400'!AP168</f>
        <v>4400000</v>
      </c>
      <c r="AP167" s="124">
        <f>'آبان 1400'!AQ168</f>
        <v>0</v>
      </c>
      <c r="AQ167" s="124">
        <f>'آبان 1400'!AR168</f>
        <v>0</v>
      </c>
      <c r="AR167" s="124">
        <f>'آبان 1400'!AS168</f>
        <v>0</v>
      </c>
      <c r="AS167" s="379">
        <f>'آبان 1400'!AT168</f>
        <v>0</v>
      </c>
      <c r="AT167" s="372">
        <f t="shared" si="103"/>
        <v>122033970.90909091</v>
      </c>
      <c r="AU167" s="174">
        <f>'آبان 1400'!AV168</f>
        <v>98591592.945454538</v>
      </c>
      <c r="AV167" s="142">
        <f>'آبان 1400'!AW168</f>
        <v>122033970.90909091</v>
      </c>
      <c r="AW167" s="143">
        <f t="shared" si="104"/>
        <v>8542377.9636363648</v>
      </c>
      <c r="AX167" s="76">
        <f t="shared" si="105"/>
        <v>6788738.9418181805</v>
      </c>
      <c r="AY167" s="143">
        <f>'آبان 1400'!AZ168</f>
        <v>0</v>
      </c>
      <c r="AZ167" s="143">
        <f>'آبان 1400'!BA168</f>
        <v>0</v>
      </c>
      <c r="BA167" s="143">
        <f>'آبان 1400'!BB168</f>
        <v>0</v>
      </c>
      <c r="BB167" s="143">
        <f>'آبان 1400'!BC168</f>
        <v>0</v>
      </c>
      <c r="BC167" s="143">
        <f>'آبان 1400'!BD168</f>
        <v>0</v>
      </c>
      <c r="BD167" s="143">
        <f>'آبان 1400'!BE168</f>
        <v>0</v>
      </c>
      <c r="BE167" s="143">
        <f>'آبان 1400'!BF168</f>
        <v>0</v>
      </c>
      <c r="BF167" s="144">
        <f t="shared" si="106"/>
        <v>15331116.905454546</v>
      </c>
      <c r="BG167" s="141">
        <f t="shared" si="107"/>
        <v>106702854</v>
      </c>
      <c r="BH167" s="145">
        <f t="shared" si="108"/>
        <v>122033970.90909091</v>
      </c>
      <c r="BI167" s="410">
        <f t="shared" si="149"/>
        <v>6638737.5</v>
      </c>
      <c r="BJ167" s="146">
        <f t="shared" si="109"/>
        <v>4223920</v>
      </c>
      <c r="BK167" s="146">
        <f t="shared" si="110"/>
        <v>1267176</v>
      </c>
      <c r="BL167" s="147">
        <f t="shared" si="111"/>
        <v>1120000</v>
      </c>
      <c r="BM167" s="383">
        <v>0</v>
      </c>
      <c r="BN167" s="148">
        <f t="shared" si="112"/>
        <v>135283804.40909091</v>
      </c>
      <c r="BO167" s="149">
        <f t="shared" si="113"/>
        <v>122033970.90909091</v>
      </c>
      <c r="BP167" s="150">
        <f t="shared" si="114"/>
        <v>28067813.309090909</v>
      </c>
      <c r="BQ167" s="151">
        <f t="shared" si="115"/>
        <v>163351617.71818182</v>
      </c>
      <c r="BR167" s="152">
        <f t="shared" si="116"/>
        <v>100800</v>
      </c>
      <c r="BS167" s="148">
        <f t="shared" si="117"/>
        <v>163452417.71818182</v>
      </c>
      <c r="BT167" s="136">
        <v>0</v>
      </c>
      <c r="BU167" s="149">
        <f t="shared" si="118"/>
        <v>13528380.440909091</v>
      </c>
      <c r="BV167" s="153">
        <f t="shared" si="119"/>
        <v>6764190.2204545457</v>
      </c>
      <c r="BW167" s="134">
        <f t="shared" si="120"/>
        <v>143159847.05681819</v>
      </c>
      <c r="BX167" s="148">
        <f t="shared" si="121"/>
        <v>12129833.5</v>
      </c>
      <c r="BY167" s="135">
        <f t="shared" si="122"/>
        <v>131030013.55681819</v>
      </c>
      <c r="CD167" s="400">
        <f>'آبان 1400'!AU168</f>
        <v>122033970.90909091</v>
      </c>
      <c r="CE167" s="401">
        <f>'آبان 1400'!AV168</f>
        <v>98591592.945454538</v>
      </c>
      <c r="CF167" s="401">
        <f>'آبان 1400'!AW168</f>
        <v>122033970.90909091</v>
      </c>
      <c r="CG167" s="401">
        <f>'آبان 1400'!AX168</f>
        <v>8542377.9636363648</v>
      </c>
      <c r="CH167" s="401">
        <f>'آبان 1400'!AY168</f>
        <v>6788738.9418181805</v>
      </c>
      <c r="CI167" s="401">
        <f>'آبان 1400'!AZ168</f>
        <v>0</v>
      </c>
      <c r="CJ167" s="401">
        <f>'آبان 1400'!BA168</f>
        <v>0</v>
      </c>
      <c r="CK167" s="401">
        <f>'آبان 1400'!BB168</f>
        <v>0</v>
      </c>
      <c r="CL167" s="401">
        <f>'آبان 1400'!BC168</f>
        <v>0</v>
      </c>
      <c r="CM167" s="401">
        <f>'آبان 1400'!BD168</f>
        <v>0</v>
      </c>
      <c r="CN167" s="401">
        <f>'آبان 1400'!BE168</f>
        <v>0</v>
      </c>
      <c r="CO167" s="401">
        <f>'آبان 1400'!BF168</f>
        <v>0</v>
      </c>
      <c r="CP167" s="401">
        <f>'آبان 1400'!BG168</f>
        <v>15331116.905454546</v>
      </c>
      <c r="CQ167" s="401">
        <f>'آبان 1400'!BH168</f>
        <v>106702854</v>
      </c>
      <c r="CR167" s="401">
        <f t="shared" si="123"/>
        <v>122033970.90909091</v>
      </c>
      <c r="CS167" s="411">
        <f t="shared" si="150"/>
        <v>6638737.5</v>
      </c>
      <c r="CT167" s="400">
        <f t="shared" si="124"/>
        <v>4223920</v>
      </c>
      <c r="CU167" s="401">
        <f t="shared" si="125"/>
        <v>1267176</v>
      </c>
      <c r="CV167" s="401">
        <f t="shared" si="126"/>
        <v>1120000</v>
      </c>
      <c r="CW167" s="56">
        <v>0</v>
      </c>
      <c r="CX167" s="401">
        <f t="shared" si="127"/>
        <v>135283804.40909091</v>
      </c>
      <c r="CY167" s="401">
        <f t="shared" si="128"/>
        <v>122033970.90909091</v>
      </c>
      <c r="CZ167" s="401">
        <f t="shared" si="129"/>
        <v>28067813.309090909</v>
      </c>
      <c r="DA167" s="401">
        <f t="shared" si="130"/>
        <v>163351617.71818182</v>
      </c>
      <c r="DB167" s="401">
        <f t="shared" si="131"/>
        <v>100800</v>
      </c>
      <c r="DC167" s="401">
        <f t="shared" si="132"/>
        <v>163452417.71818182</v>
      </c>
      <c r="DD167" s="406">
        <v>0</v>
      </c>
      <c r="DE167" s="401">
        <f t="shared" si="133"/>
        <v>13528380.440909091</v>
      </c>
      <c r="DF167" s="401">
        <f t="shared" si="134"/>
        <v>6764190.2204545457</v>
      </c>
      <c r="DG167" s="401">
        <f t="shared" si="135"/>
        <v>143159847.05681819</v>
      </c>
      <c r="DH167" s="401">
        <f t="shared" si="136"/>
        <v>12129833.5</v>
      </c>
      <c r="DI167" s="401">
        <f t="shared" si="137"/>
        <v>131030013.55681819</v>
      </c>
      <c r="DJ167" s="401">
        <f t="shared" si="138"/>
        <v>0</v>
      </c>
      <c r="DL167" s="409">
        <f t="shared" si="139"/>
        <v>6638737.5</v>
      </c>
      <c r="DM167" s="409">
        <f t="shared" si="140"/>
        <v>0</v>
      </c>
    </row>
    <row r="168" spans="1:117" s="56" customFormat="1" ht="21" x14ac:dyDescent="0.2">
      <c r="A168" s="192">
        <f t="shared" si="102"/>
        <v>2655495</v>
      </c>
      <c r="B168" s="137">
        <f>'آبان 1400'!B169</f>
        <v>163</v>
      </c>
      <c r="C168" s="137">
        <f>'آبان 1400'!C169</f>
        <v>172</v>
      </c>
      <c r="D168" s="137">
        <f>'آبان 1400'!D169</f>
        <v>12998</v>
      </c>
      <c r="E168" s="137" t="str">
        <f>'آبان 1400'!E169</f>
        <v>علی</v>
      </c>
      <c r="F168" s="137" t="str">
        <f>'آبان 1400'!F169</f>
        <v>گودرزی</v>
      </c>
      <c r="G168" s="137" t="str">
        <f>'آبان 1400'!G169</f>
        <v xml:space="preserve">اداری </v>
      </c>
      <c r="H168" s="137" t="str">
        <f>'آبان 1400'!H169</f>
        <v>سازمان</v>
      </c>
      <c r="I168" s="137" t="str">
        <f>'آبان 1400'!I169</f>
        <v>121-813-4347306-1</v>
      </c>
      <c r="J168" s="137" t="str">
        <f>'آبان 1400'!J169</f>
        <v>4120471527</v>
      </c>
      <c r="K168" s="137" t="str">
        <f>'آبان 1400'!K169</f>
        <v>0016328268</v>
      </c>
      <c r="L168" s="137" t="str">
        <f>'آبان 1400'!L169</f>
        <v>سازمان</v>
      </c>
      <c r="M168" s="137" t="str">
        <f>'آبان 1400'!M169</f>
        <v>اداری-کارشناسی</v>
      </c>
      <c r="N168" s="121">
        <f>'آبان 1400'!N169</f>
        <v>0</v>
      </c>
      <c r="O168" s="120">
        <f>'آبان 1400'!O169</f>
        <v>0</v>
      </c>
      <c r="P168" s="122">
        <f>'آبان 1400'!P169</f>
        <v>0</v>
      </c>
      <c r="Q168" s="362">
        <f>'آبان 1400'!Q169</f>
        <v>30</v>
      </c>
      <c r="R168" s="362">
        <f>'آبان 1400'!R169</f>
        <v>120</v>
      </c>
      <c r="S168" s="362">
        <f>'آبان 1400'!S169</f>
        <v>0</v>
      </c>
      <c r="T168" s="362">
        <f>'آبان 1400'!T169</f>
        <v>0</v>
      </c>
      <c r="U168" s="138">
        <f>'آبان 1400'!U169</f>
        <v>0</v>
      </c>
      <c r="V168" s="121">
        <f>'آبان 1400'!W169</f>
        <v>0</v>
      </c>
      <c r="W168" s="122">
        <f>'آبان 1400'!X169</f>
        <v>0</v>
      </c>
      <c r="X168" s="370">
        <f>'آبان 1400'!Y169</f>
        <v>0</v>
      </c>
      <c r="Y168" s="370">
        <f>'آبان 1400'!Z169</f>
        <v>0</v>
      </c>
      <c r="Z168" s="139">
        <f>'آبان 1400'!AA169</f>
        <v>1477052</v>
      </c>
      <c r="AA168" s="139">
        <f>'آبان 1400'!AB169</f>
        <v>46667</v>
      </c>
      <c r="AB168" s="139">
        <f>'آبان 1400'!AC169</f>
        <v>1523719</v>
      </c>
      <c r="AC168" s="139">
        <f>'آبان 1400'!AD169</f>
        <v>4500000</v>
      </c>
      <c r="AD168" s="139">
        <f>'آبان 1400'!AE169</f>
        <v>6000000</v>
      </c>
      <c r="AE168" s="140">
        <f>'آبان 1400'!AF169</f>
        <v>290891.80909090908</v>
      </c>
      <c r="AF168" s="123">
        <f>'آبان 1400'!AG169</f>
        <v>44311560</v>
      </c>
      <c r="AG168" s="124">
        <f>'آبان 1400'!AH169</f>
        <v>1400010</v>
      </c>
      <c r="AH168" s="124">
        <f>'آبان 1400'!AI169</f>
        <v>34907017.090909094</v>
      </c>
      <c r="AI168" s="124">
        <f>'آبان 1400'!AJ169</f>
        <v>0</v>
      </c>
      <c r="AJ168" s="124">
        <f>'آبان 1400'!AK169</f>
        <v>4500000</v>
      </c>
      <c r="AK168" s="124">
        <f>'آبان 1400'!AL169</f>
        <v>6000000</v>
      </c>
      <c r="AL168" s="124">
        <f>'آبان 1400'!AM169</f>
        <v>0</v>
      </c>
      <c r="AM168" s="124">
        <f>'آبان 1400'!AN169</f>
        <v>0</v>
      </c>
      <c r="AN168" s="124">
        <f>'آبان 1400'!AO169</f>
        <v>0</v>
      </c>
      <c r="AO168" s="124">
        <f>'آبان 1400'!AP169</f>
        <v>4200000</v>
      </c>
      <c r="AP168" s="124">
        <f>'آبان 1400'!AQ169</f>
        <v>0</v>
      </c>
      <c r="AQ168" s="124">
        <f>'آبان 1400'!AR169</f>
        <v>0</v>
      </c>
      <c r="AR168" s="124">
        <f>'آبان 1400'!AS169</f>
        <v>0</v>
      </c>
      <c r="AS168" s="379">
        <f>'آبان 1400'!AT169</f>
        <v>0</v>
      </c>
      <c r="AT168" s="372">
        <f t="shared" si="103"/>
        <v>95318587.090909094</v>
      </c>
      <c r="AU168" s="174">
        <f>'آبان 1400'!AV169</f>
        <v>73946285.99454546</v>
      </c>
      <c r="AV168" s="142">
        <f>'آبان 1400'!AW169</f>
        <v>95318587.090909094</v>
      </c>
      <c r="AW168" s="143">
        <f t="shared" si="104"/>
        <v>6672301.0963636376</v>
      </c>
      <c r="AX168" s="76">
        <f t="shared" si="105"/>
        <v>3394628.5994545463</v>
      </c>
      <c r="AY168" s="143">
        <f>'آبان 1400'!AZ169</f>
        <v>0</v>
      </c>
      <c r="AZ168" s="143">
        <f>'آبان 1400'!BA169</f>
        <v>0</v>
      </c>
      <c r="BA168" s="143">
        <f>'آبان 1400'!BB169</f>
        <v>0</v>
      </c>
      <c r="BB168" s="143">
        <f>'آبان 1400'!BC169</f>
        <v>0</v>
      </c>
      <c r="BC168" s="143">
        <f>'آبان 1400'!BD169</f>
        <v>0</v>
      </c>
      <c r="BD168" s="143">
        <f>'آبان 1400'!BE169</f>
        <v>0</v>
      </c>
      <c r="BE168" s="143">
        <f>'آبان 1400'!BF169</f>
        <v>0</v>
      </c>
      <c r="BF168" s="144">
        <f t="shared" si="106"/>
        <v>10066929.695818184</v>
      </c>
      <c r="BG168" s="141">
        <f t="shared" si="107"/>
        <v>85251657</v>
      </c>
      <c r="BH168" s="145">
        <f t="shared" si="108"/>
        <v>95318587.090909094</v>
      </c>
      <c r="BI168" s="410">
        <f t="shared" si="149"/>
        <v>6638737.5</v>
      </c>
      <c r="BJ168" s="146">
        <f t="shared" si="109"/>
        <v>3809297.5</v>
      </c>
      <c r="BK168" s="146">
        <f t="shared" si="110"/>
        <v>1142789.25</v>
      </c>
      <c r="BL168" s="147">
        <f t="shared" si="111"/>
        <v>1120000</v>
      </c>
      <c r="BM168" s="383">
        <v>0</v>
      </c>
      <c r="BN168" s="148">
        <f t="shared" si="112"/>
        <v>108029411.34090909</v>
      </c>
      <c r="BO168" s="149">
        <f t="shared" si="113"/>
        <v>95318587.090909094</v>
      </c>
      <c r="BP168" s="150">
        <f t="shared" si="114"/>
        <v>21923275.030909091</v>
      </c>
      <c r="BQ168" s="151">
        <f t="shared" si="115"/>
        <v>129952686.37181818</v>
      </c>
      <c r="BR168" s="152">
        <f t="shared" si="116"/>
        <v>100800</v>
      </c>
      <c r="BS168" s="148">
        <f t="shared" si="117"/>
        <v>130053486.37181818</v>
      </c>
      <c r="BT168" s="136">
        <v>0</v>
      </c>
      <c r="BU168" s="149">
        <f t="shared" si="118"/>
        <v>10802941.13409091</v>
      </c>
      <c r="BV168" s="153">
        <f t="shared" si="119"/>
        <v>5401470.5670454549</v>
      </c>
      <c r="BW168" s="134">
        <f t="shared" si="120"/>
        <v>113849074.67068182</v>
      </c>
      <c r="BX168" s="148">
        <f t="shared" si="121"/>
        <v>11590824.25</v>
      </c>
      <c r="BY168" s="135">
        <f t="shared" si="122"/>
        <v>102258250.42068182</v>
      </c>
      <c r="CD168" s="400">
        <f>'آبان 1400'!AU169</f>
        <v>95318587.090909094</v>
      </c>
      <c r="CE168" s="401">
        <f>'آبان 1400'!AV169</f>
        <v>73946285.99454546</v>
      </c>
      <c r="CF168" s="401">
        <f>'آبان 1400'!AW169</f>
        <v>95318587.090909094</v>
      </c>
      <c r="CG168" s="401">
        <f>'آبان 1400'!AX169</f>
        <v>6672301.0963636376</v>
      </c>
      <c r="CH168" s="401">
        <f>'آبان 1400'!AY169</f>
        <v>3394628.5994545463</v>
      </c>
      <c r="CI168" s="401">
        <f>'آبان 1400'!AZ169</f>
        <v>0</v>
      </c>
      <c r="CJ168" s="401">
        <f>'آبان 1400'!BA169</f>
        <v>0</v>
      </c>
      <c r="CK168" s="401">
        <f>'آبان 1400'!BB169</f>
        <v>0</v>
      </c>
      <c r="CL168" s="401">
        <f>'آبان 1400'!BC169</f>
        <v>0</v>
      </c>
      <c r="CM168" s="401">
        <f>'آبان 1400'!BD169</f>
        <v>0</v>
      </c>
      <c r="CN168" s="401">
        <f>'آبان 1400'!BE169</f>
        <v>0</v>
      </c>
      <c r="CO168" s="401">
        <f>'آبان 1400'!BF169</f>
        <v>0</v>
      </c>
      <c r="CP168" s="401">
        <f>'آبان 1400'!BG169</f>
        <v>10066929.695818184</v>
      </c>
      <c r="CQ168" s="401">
        <f>'آبان 1400'!BH169</f>
        <v>85251657</v>
      </c>
      <c r="CR168" s="401">
        <f t="shared" si="123"/>
        <v>95318587.090909094</v>
      </c>
      <c r="CS168" s="411">
        <f t="shared" si="150"/>
        <v>6638737.5</v>
      </c>
      <c r="CT168" s="400">
        <f t="shared" si="124"/>
        <v>3809297.5</v>
      </c>
      <c r="CU168" s="401">
        <f t="shared" si="125"/>
        <v>1142789.25</v>
      </c>
      <c r="CV168" s="401">
        <f t="shared" si="126"/>
        <v>1120000</v>
      </c>
      <c r="CW168" s="56">
        <v>0</v>
      </c>
      <c r="CX168" s="401">
        <f t="shared" si="127"/>
        <v>108029411.34090909</v>
      </c>
      <c r="CY168" s="401">
        <f t="shared" si="128"/>
        <v>95318587.090909094</v>
      </c>
      <c r="CZ168" s="401">
        <f t="shared" si="129"/>
        <v>21923275.030909091</v>
      </c>
      <c r="DA168" s="401">
        <f t="shared" si="130"/>
        <v>129952686.37181818</v>
      </c>
      <c r="DB168" s="401">
        <f t="shared" si="131"/>
        <v>100800</v>
      </c>
      <c r="DC168" s="401">
        <f t="shared" si="132"/>
        <v>130053486.37181818</v>
      </c>
      <c r="DD168" s="406">
        <v>0</v>
      </c>
      <c r="DE168" s="401">
        <f t="shared" si="133"/>
        <v>10802941.13409091</v>
      </c>
      <c r="DF168" s="401">
        <f t="shared" si="134"/>
        <v>5401470.5670454549</v>
      </c>
      <c r="DG168" s="401">
        <f t="shared" si="135"/>
        <v>113849074.67068182</v>
      </c>
      <c r="DH168" s="401">
        <f t="shared" si="136"/>
        <v>11590824.25</v>
      </c>
      <c r="DI168" s="401">
        <f t="shared" si="137"/>
        <v>102258250.42068182</v>
      </c>
      <c r="DJ168" s="401">
        <f t="shared" si="138"/>
        <v>0</v>
      </c>
      <c r="DL168" s="409">
        <f t="shared" si="139"/>
        <v>6638737.5</v>
      </c>
      <c r="DM168" s="409">
        <f t="shared" si="140"/>
        <v>0</v>
      </c>
    </row>
    <row r="169" spans="1:117" s="56" customFormat="1" ht="21" x14ac:dyDescent="0.2">
      <c r="A169" s="192">
        <f t="shared" si="102"/>
        <v>2655495</v>
      </c>
      <c r="B169" s="137">
        <f>'آبان 1400'!B170</f>
        <v>164</v>
      </c>
      <c r="C169" s="137">
        <f>'آبان 1400'!C170</f>
        <v>173</v>
      </c>
      <c r="D169" s="137">
        <f>'آبان 1400'!D170</f>
        <v>12997</v>
      </c>
      <c r="E169" s="137" t="str">
        <f>'آبان 1400'!E170</f>
        <v xml:space="preserve"> سعید</v>
      </c>
      <c r="F169" s="137" t="str">
        <f>'آبان 1400'!F170</f>
        <v>بختیاری جامی</v>
      </c>
      <c r="G169" s="137" t="str">
        <f>'آبان 1400'!G170</f>
        <v xml:space="preserve">اداری </v>
      </c>
      <c r="H169" s="137" t="str">
        <f>'آبان 1400'!H170</f>
        <v>سازمان</v>
      </c>
      <c r="I169" s="137" t="str">
        <f>'آبان 1400'!I170</f>
        <v>124-813-4274335-1</v>
      </c>
      <c r="J169" s="137" t="str">
        <f>'آبان 1400'!J170</f>
        <v>0945005016</v>
      </c>
      <c r="K169" s="137" t="str">
        <f>'آبان 1400'!K170</f>
        <v>0066391563</v>
      </c>
      <c r="L169" s="137">
        <f>'آبان 1400'!L170</f>
        <v>0</v>
      </c>
      <c r="M169" s="137" t="str">
        <f>'آبان 1400'!M170</f>
        <v>اداری-کارشناسی</v>
      </c>
      <c r="N169" s="121">
        <f>'آبان 1400'!N170</f>
        <v>0</v>
      </c>
      <c r="O169" s="120">
        <f>'آبان 1400'!O170</f>
        <v>0</v>
      </c>
      <c r="P169" s="122">
        <f>'آبان 1400'!P170</f>
        <v>0</v>
      </c>
      <c r="Q169" s="362">
        <f>'آبان 1400'!Q170</f>
        <v>30</v>
      </c>
      <c r="R169" s="362">
        <f>'آبان 1400'!R170</f>
        <v>62</v>
      </c>
      <c r="S169" s="362">
        <f>'آبان 1400'!S170</f>
        <v>0</v>
      </c>
      <c r="T169" s="362">
        <f>'آبان 1400'!T170</f>
        <v>0</v>
      </c>
      <c r="U169" s="138">
        <f>'آبان 1400'!U170</f>
        <v>0</v>
      </c>
      <c r="V169" s="121">
        <f>'آبان 1400'!W170</f>
        <v>0</v>
      </c>
      <c r="W169" s="122">
        <f>'آبان 1400'!X170</f>
        <v>0</v>
      </c>
      <c r="X169" s="370">
        <f>'آبان 1400'!Y170</f>
        <v>0</v>
      </c>
      <c r="Y169" s="370">
        <f>'آبان 1400'!Z170</f>
        <v>0</v>
      </c>
      <c r="Z169" s="139">
        <f>'آبان 1400'!AA170</f>
        <v>1477052</v>
      </c>
      <c r="AA169" s="139">
        <f>'آبان 1400'!AB170</f>
        <v>0</v>
      </c>
      <c r="AB169" s="139">
        <f>'آبان 1400'!AC170</f>
        <v>1477052</v>
      </c>
      <c r="AC169" s="139">
        <f>'آبان 1400'!AD170</f>
        <v>4500000</v>
      </c>
      <c r="AD169" s="139">
        <f>'آبان 1400'!AE170</f>
        <v>6000000</v>
      </c>
      <c r="AE169" s="140">
        <f>'آبان 1400'!AF170</f>
        <v>281982.65454545454</v>
      </c>
      <c r="AF169" s="123">
        <f>'آبان 1400'!AG170</f>
        <v>44311560</v>
      </c>
      <c r="AG169" s="124">
        <f>'آبان 1400'!AH170</f>
        <v>0</v>
      </c>
      <c r="AH169" s="124">
        <f>'آبان 1400'!AI170</f>
        <v>17482924.581818182</v>
      </c>
      <c r="AI169" s="124">
        <f>'آبان 1400'!AJ170</f>
        <v>0</v>
      </c>
      <c r="AJ169" s="124">
        <f>'آبان 1400'!AK170</f>
        <v>4500000</v>
      </c>
      <c r="AK169" s="124">
        <f>'آبان 1400'!AL170</f>
        <v>6000000</v>
      </c>
      <c r="AL169" s="124">
        <f>'آبان 1400'!AM170</f>
        <v>0</v>
      </c>
      <c r="AM169" s="124">
        <f>'آبان 1400'!AN170</f>
        <v>0</v>
      </c>
      <c r="AN169" s="124">
        <f>'آبان 1400'!AO170</f>
        <v>0</v>
      </c>
      <c r="AO169" s="124">
        <f>'آبان 1400'!AP170</f>
        <v>4200000</v>
      </c>
      <c r="AP169" s="124">
        <f>'آبان 1400'!AQ170</f>
        <v>0</v>
      </c>
      <c r="AQ169" s="124">
        <f>'آبان 1400'!AR170</f>
        <v>0</v>
      </c>
      <c r="AR169" s="124">
        <f>'آبان 1400'!AS170</f>
        <v>0</v>
      </c>
      <c r="AS169" s="379">
        <f>'آبان 1400'!AT170</f>
        <v>0</v>
      </c>
      <c r="AT169" s="372">
        <f t="shared" si="103"/>
        <v>76494484.581818178</v>
      </c>
      <c r="AU169" s="174">
        <f>'آبان 1400'!AV170</f>
        <v>56439870.661090903</v>
      </c>
      <c r="AV169" s="142">
        <f>'آبان 1400'!AW170</f>
        <v>76494484.581818178</v>
      </c>
      <c r="AW169" s="143">
        <f t="shared" si="104"/>
        <v>5354613.9207272734</v>
      </c>
      <c r="AX169" s="76">
        <f t="shared" si="105"/>
        <v>1643987.0661090903</v>
      </c>
      <c r="AY169" s="143">
        <f>'آبان 1400'!AZ170</f>
        <v>0</v>
      </c>
      <c r="AZ169" s="143">
        <f>'آبان 1400'!BA170</f>
        <v>0</v>
      </c>
      <c r="BA169" s="143">
        <f>'آبان 1400'!BB170</f>
        <v>0</v>
      </c>
      <c r="BB169" s="143">
        <f>'آبان 1400'!BC170</f>
        <v>0</v>
      </c>
      <c r="BC169" s="143">
        <f>'آبان 1400'!BD170</f>
        <v>0</v>
      </c>
      <c r="BD169" s="143">
        <f>'آبان 1400'!BE170</f>
        <v>0</v>
      </c>
      <c r="BE169" s="143">
        <f>'آبان 1400'!BF170</f>
        <v>0</v>
      </c>
      <c r="BF169" s="144">
        <f t="shared" si="106"/>
        <v>6998600.9868363636</v>
      </c>
      <c r="BG169" s="141">
        <f t="shared" si="107"/>
        <v>69495883</v>
      </c>
      <c r="BH169" s="145">
        <f t="shared" si="108"/>
        <v>76494484.581818178</v>
      </c>
      <c r="BI169" s="410">
        <f t="shared" si="149"/>
        <v>6638737.5</v>
      </c>
      <c r="BJ169" s="146">
        <f t="shared" si="109"/>
        <v>3692630</v>
      </c>
      <c r="BK169" s="146">
        <f t="shared" si="110"/>
        <v>1107789</v>
      </c>
      <c r="BL169" s="147">
        <f t="shared" si="111"/>
        <v>1120000</v>
      </c>
      <c r="BM169" s="383">
        <v>0</v>
      </c>
      <c r="BN169" s="148">
        <f t="shared" si="112"/>
        <v>89053641.081818178</v>
      </c>
      <c r="BO169" s="149">
        <f t="shared" si="113"/>
        <v>76494484.581818178</v>
      </c>
      <c r="BP169" s="150">
        <f t="shared" si="114"/>
        <v>17593731.453818183</v>
      </c>
      <c r="BQ169" s="151">
        <f t="shared" si="115"/>
        <v>106647372.53563637</v>
      </c>
      <c r="BR169" s="152">
        <f t="shared" si="116"/>
        <v>100800</v>
      </c>
      <c r="BS169" s="148">
        <f t="shared" si="117"/>
        <v>106748172.53563637</v>
      </c>
      <c r="BT169" s="136">
        <v>0</v>
      </c>
      <c r="BU169" s="149">
        <f t="shared" si="118"/>
        <v>8905364.1081818175</v>
      </c>
      <c r="BV169" s="153">
        <f t="shared" si="119"/>
        <v>4452682.0540909087</v>
      </c>
      <c r="BW169" s="134">
        <f t="shared" si="120"/>
        <v>93390126.373363644</v>
      </c>
      <c r="BX169" s="148">
        <f t="shared" si="121"/>
        <v>11439156.5</v>
      </c>
      <c r="BY169" s="135">
        <f t="shared" si="122"/>
        <v>81950969.873363644</v>
      </c>
      <c r="CD169" s="400">
        <f>'آبان 1400'!AU170</f>
        <v>76494484.581818178</v>
      </c>
      <c r="CE169" s="401">
        <f>'آبان 1400'!AV170</f>
        <v>56439870.661090903</v>
      </c>
      <c r="CF169" s="401">
        <f>'آبان 1400'!AW170</f>
        <v>76494484.581818178</v>
      </c>
      <c r="CG169" s="401">
        <f>'آبان 1400'!AX170</f>
        <v>5354613.9207272734</v>
      </c>
      <c r="CH169" s="401">
        <f>'آبان 1400'!AY170</f>
        <v>1643987.0661090903</v>
      </c>
      <c r="CI169" s="401">
        <f>'آبان 1400'!AZ170</f>
        <v>0</v>
      </c>
      <c r="CJ169" s="401">
        <f>'آبان 1400'!BA170</f>
        <v>0</v>
      </c>
      <c r="CK169" s="401">
        <f>'آبان 1400'!BB170</f>
        <v>0</v>
      </c>
      <c r="CL169" s="401">
        <f>'آبان 1400'!BC170</f>
        <v>0</v>
      </c>
      <c r="CM169" s="401">
        <f>'آبان 1400'!BD170</f>
        <v>0</v>
      </c>
      <c r="CN169" s="401">
        <f>'آبان 1400'!BE170</f>
        <v>0</v>
      </c>
      <c r="CO169" s="401">
        <f>'آبان 1400'!BF170</f>
        <v>0</v>
      </c>
      <c r="CP169" s="401">
        <f>'آبان 1400'!BG170</f>
        <v>6998600.9868363636</v>
      </c>
      <c r="CQ169" s="401">
        <f>'آبان 1400'!BH170</f>
        <v>69495883</v>
      </c>
      <c r="CR169" s="401">
        <f t="shared" si="123"/>
        <v>76494484.581818178</v>
      </c>
      <c r="CS169" s="411">
        <f t="shared" si="150"/>
        <v>6638737.5</v>
      </c>
      <c r="CT169" s="400">
        <f t="shared" si="124"/>
        <v>3692630</v>
      </c>
      <c r="CU169" s="401">
        <f t="shared" si="125"/>
        <v>1107789</v>
      </c>
      <c r="CV169" s="401">
        <f t="shared" si="126"/>
        <v>1120000</v>
      </c>
      <c r="CW169" s="56">
        <v>0</v>
      </c>
      <c r="CX169" s="401">
        <f t="shared" si="127"/>
        <v>89053641.081818178</v>
      </c>
      <c r="CY169" s="401">
        <f t="shared" si="128"/>
        <v>76494484.581818178</v>
      </c>
      <c r="CZ169" s="401">
        <f t="shared" si="129"/>
        <v>17593731.453818183</v>
      </c>
      <c r="DA169" s="401">
        <f t="shared" si="130"/>
        <v>106647372.53563637</v>
      </c>
      <c r="DB169" s="401">
        <f t="shared" si="131"/>
        <v>100800</v>
      </c>
      <c r="DC169" s="401">
        <f t="shared" si="132"/>
        <v>106748172.53563637</v>
      </c>
      <c r="DD169" s="406">
        <v>0</v>
      </c>
      <c r="DE169" s="401">
        <f t="shared" si="133"/>
        <v>8905364.1081818175</v>
      </c>
      <c r="DF169" s="401">
        <f t="shared" si="134"/>
        <v>4452682.0540909087</v>
      </c>
      <c r="DG169" s="401">
        <f t="shared" si="135"/>
        <v>93390126.373363644</v>
      </c>
      <c r="DH169" s="401">
        <f t="shared" si="136"/>
        <v>11439156.5</v>
      </c>
      <c r="DI169" s="401">
        <f t="shared" si="137"/>
        <v>81950969.873363644</v>
      </c>
      <c r="DJ169" s="401">
        <f t="shared" si="138"/>
        <v>0</v>
      </c>
      <c r="DL169" s="409">
        <f t="shared" si="139"/>
        <v>6638737.5</v>
      </c>
      <c r="DM169" s="409">
        <f t="shared" si="140"/>
        <v>0</v>
      </c>
    </row>
    <row r="170" spans="1:117" s="56" customFormat="1" ht="21" x14ac:dyDescent="0.2">
      <c r="A170" s="192">
        <f t="shared" si="102"/>
        <v>2655495</v>
      </c>
      <c r="B170" s="137">
        <f>'آبان 1400'!B171</f>
        <v>165</v>
      </c>
      <c r="C170" s="137">
        <f>'آبان 1400'!C171</f>
        <v>174</v>
      </c>
      <c r="D170" s="137">
        <f>'آبان 1400'!D171</f>
        <v>12867</v>
      </c>
      <c r="E170" s="137" t="str">
        <f>'آبان 1400'!E171</f>
        <v>سید عدالت</v>
      </c>
      <c r="F170" s="137" t="str">
        <f>'آبان 1400'!F171</f>
        <v>ارشدی اصل</v>
      </c>
      <c r="G170" s="137" t="str">
        <f>'آبان 1400'!G171</f>
        <v xml:space="preserve">اداری </v>
      </c>
      <c r="H170" s="137" t="str">
        <f>'آبان 1400'!H171</f>
        <v>فارس</v>
      </c>
      <c r="I170" s="137" t="str">
        <f>'آبان 1400'!I171</f>
        <v>404-800-85587-1</v>
      </c>
      <c r="J170" s="137" t="str">
        <f>'آبان 1400'!J171</f>
        <v>4269035277</v>
      </c>
      <c r="K170" s="137" t="str">
        <f>'آبان 1400'!K171</f>
        <v>0064081730</v>
      </c>
      <c r="L170" s="137" t="str">
        <f>'آبان 1400'!L171</f>
        <v>فارس</v>
      </c>
      <c r="M170" s="137" t="str">
        <f>'آبان 1400'!M171</f>
        <v>اداری- دیپلم</v>
      </c>
      <c r="N170" s="121">
        <f>'آبان 1400'!N171</f>
        <v>0</v>
      </c>
      <c r="O170" s="120">
        <f>'آبان 1400'!O171</f>
        <v>0</v>
      </c>
      <c r="P170" s="122">
        <f>'آبان 1400'!P171</f>
        <v>0</v>
      </c>
      <c r="Q170" s="362">
        <f>'آبان 1400'!Q171</f>
        <v>30</v>
      </c>
      <c r="R170" s="362">
        <f>'آبان 1400'!R171</f>
        <v>72</v>
      </c>
      <c r="S170" s="362">
        <f>'آبان 1400'!S171</f>
        <v>0</v>
      </c>
      <c r="T170" s="362">
        <f>'آبان 1400'!T171</f>
        <v>0</v>
      </c>
      <c r="U170" s="138">
        <f>'آبان 1400'!U171</f>
        <v>0</v>
      </c>
      <c r="V170" s="121">
        <f>'آبان 1400'!W171</f>
        <v>0</v>
      </c>
      <c r="W170" s="122">
        <f>'آبان 1400'!X171</f>
        <v>0</v>
      </c>
      <c r="X170" s="370">
        <f>'آبان 1400'!Y171</f>
        <v>2</v>
      </c>
      <c r="Y170" s="370">
        <f>'آبان 1400'!Z171</f>
        <v>2</v>
      </c>
      <c r="Z170" s="139">
        <f>'آبان 1400'!AA171</f>
        <v>1145360</v>
      </c>
      <c r="AA170" s="139">
        <f>'آبان 1400'!AB171</f>
        <v>46667</v>
      </c>
      <c r="AB170" s="139">
        <f>'آبان 1400'!AC171</f>
        <v>1192027</v>
      </c>
      <c r="AC170" s="139">
        <f>'آبان 1400'!AD171</f>
        <v>4500000</v>
      </c>
      <c r="AD170" s="139">
        <f>'آبان 1400'!AE171</f>
        <v>6000000</v>
      </c>
      <c r="AE170" s="140">
        <f>'آبان 1400'!AF171</f>
        <v>227568.79090909089</v>
      </c>
      <c r="AF170" s="123">
        <f>'آبان 1400'!AG171</f>
        <v>34360800</v>
      </c>
      <c r="AG170" s="124">
        <f>'آبان 1400'!AH171</f>
        <v>1400010</v>
      </c>
      <c r="AH170" s="124">
        <f>'آبان 1400'!AI171</f>
        <v>16384952.945454545</v>
      </c>
      <c r="AI170" s="124">
        <f>'آبان 1400'!AJ171</f>
        <v>5310990</v>
      </c>
      <c r="AJ170" s="124">
        <f>'آبان 1400'!AK171</f>
        <v>4500000</v>
      </c>
      <c r="AK170" s="124">
        <f>'آبان 1400'!AL171</f>
        <v>6000000</v>
      </c>
      <c r="AL170" s="124">
        <f>'آبان 1400'!AM171</f>
        <v>0</v>
      </c>
      <c r="AM170" s="124">
        <f>'آبان 1400'!AN171</f>
        <v>0</v>
      </c>
      <c r="AN170" s="124">
        <f>'آبان 1400'!AO171</f>
        <v>0</v>
      </c>
      <c r="AO170" s="124">
        <f>'آبان 1400'!AP171</f>
        <v>3800000</v>
      </c>
      <c r="AP170" s="124">
        <f>'آبان 1400'!AQ171</f>
        <v>0</v>
      </c>
      <c r="AQ170" s="124">
        <f>'آبان 1400'!AR171</f>
        <v>0</v>
      </c>
      <c r="AR170" s="124">
        <f>'آبان 1400'!AS171</f>
        <v>0</v>
      </c>
      <c r="AS170" s="379">
        <f>'آبان 1400'!AT171</f>
        <v>0</v>
      </c>
      <c r="AT170" s="372">
        <f t="shared" si="103"/>
        <v>71756752.945454538</v>
      </c>
      <c r="AU170" s="174">
        <f>'آبان 1400'!AV171</f>
        <v>47494559.539272718</v>
      </c>
      <c r="AV170" s="142">
        <f>'آبان 1400'!AW171</f>
        <v>66445762.945454545</v>
      </c>
      <c r="AW170" s="143">
        <f t="shared" si="104"/>
        <v>4651203.4061818188</v>
      </c>
      <c r="AX170" s="76">
        <f t="shared" si="105"/>
        <v>749455.95392727188</v>
      </c>
      <c r="AY170" s="143">
        <f>'آبان 1400'!AZ171</f>
        <v>0</v>
      </c>
      <c r="AZ170" s="143">
        <f>'آبان 1400'!BA171</f>
        <v>0</v>
      </c>
      <c r="BA170" s="143">
        <f>'آبان 1400'!BB171</f>
        <v>0</v>
      </c>
      <c r="BB170" s="143">
        <f>'آبان 1400'!BC171</f>
        <v>0</v>
      </c>
      <c r="BC170" s="143">
        <f>'آبان 1400'!BD171</f>
        <v>0</v>
      </c>
      <c r="BD170" s="143">
        <f>'آبان 1400'!BE171</f>
        <v>0</v>
      </c>
      <c r="BE170" s="143">
        <f>'آبان 1400'!BF171</f>
        <v>0</v>
      </c>
      <c r="BF170" s="144">
        <f t="shared" si="106"/>
        <v>5400659.3601090908</v>
      </c>
      <c r="BG170" s="141">
        <f t="shared" si="107"/>
        <v>66356093</v>
      </c>
      <c r="BH170" s="145">
        <f t="shared" si="108"/>
        <v>71756752.945454538</v>
      </c>
      <c r="BI170" s="128">
        <f t="shared" si="141"/>
        <v>5960135</v>
      </c>
      <c r="BJ170" s="146">
        <f t="shared" si="109"/>
        <v>2980067.5</v>
      </c>
      <c r="BK170" s="146">
        <f t="shared" si="110"/>
        <v>894020.25</v>
      </c>
      <c r="BL170" s="147">
        <f t="shared" si="111"/>
        <v>1120000</v>
      </c>
      <c r="BM170" s="383">
        <v>0</v>
      </c>
      <c r="BN170" s="148">
        <f t="shared" si="112"/>
        <v>82710975.695454538</v>
      </c>
      <c r="BO170" s="149">
        <f t="shared" si="113"/>
        <v>66445762.945454545</v>
      </c>
      <c r="BP170" s="150">
        <f t="shared" si="114"/>
        <v>15282525.477454547</v>
      </c>
      <c r="BQ170" s="151">
        <f t="shared" si="115"/>
        <v>97993501.172909081</v>
      </c>
      <c r="BR170" s="152">
        <f t="shared" si="116"/>
        <v>100800</v>
      </c>
      <c r="BS170" s="148">
        <f t="shared" si="117"/>
        <v>98094301.172909081</v>
      </c>
      <c r="BT170" s="136">
        <v>0</v>
      </c>
      <c r="BU170" s="149">
        <f t="shared" si="118"/>
        <v>8271097.5695454543</v>
      </c>
      <c r="BV170" s="153">
        <f t="shared" si="119"/>
        <v>4135548.7847727272</v>
      </c>
      <c r="BW170" s="134">
        <f t="shared" si="120"/>
        <v>85687654.818590894</v>
      </c>
      <c r="BX170" s="148">
        <f t="shared" si="121"/>
        <v>9834222.75</v>
      </c>
      <c r="BY170" s="135">
        <f t="shared" si="122"/>
        <v>75853432.068590894</v>
      </c>
      <c r="CD170" s="400">
        <f>'آبان 1400'!AU171</f>
        <v>71756752.945454538</v>
      </c>
      <c r="CE170" s="401">
        <f>'آبان 1400'!AV171</f>
        <v>47494559.539272718</v>
      </c>
      <c r="CF170" s="401">
        <f>'آبان 1400'!AW171</f>
        <v>66445762.945454545</v>
      </c>
      <c r="CG170" s="401">
        <f>'آبان 1400'!AX171</f>
        <v>4651203.4061818188</v>
      </c>
      <c r="CH170" s="401">
        <f>'آبان 1400'!AY171</f>
        <v>749455.95392727188</v>
      </c>
      <c r="CI170" s="401">
        <f>'آبان 1400'!AZ171</f>
        <v>0</v>
      </c>
      <c r="CJ170" s="401">
        <f>'آبان 1400'!BA171</f>
        <v>0</v>
      </c>
      <c r="CK170" s="401">
        <f>'آبان 1400'!BB171</f>
        <v>0</v>
      </c>
      <c r="CL170" s="401">
        <f>'آبان 1400'!BC171</f>
        <v>0</v>
      </c>
      <c r="CM170" s="401">
        <f>'آبان 1400'!BD171</f>
        <v>0</v>
      </c>
      <c r="CN170" s="401">
        <f>'آبان 1400'!BE171</f>
        <v>0</v>
      </c>
      <c r="CO170" s="401">
        <f>'آبان 1400'!BF171</f>
        <v>0</v>
      </c>
      <c r="CP170" s="401">
        <f>'آبان 1400'!BG171</f>
        <v>5400659.3601090908</v>
      </c>
      <c r="CQ170" s="401">
        <f>'آبان 1400'!BH171</f>
        <v>66356093</v>
      </c>
      <c r="CR170" s="401">
        <f t="shared" si="123"/>
        <v>71756752.945454538</v>
      </c>
      <c r="CS170" s="56">
        <f t="shared" si="142"/>
        <v>5960135</v>
      </c>
      <c r="CT170" s="400">
        <f t="shared" si="124"/>
        <v>2980067.5</v>
      </c>
      <c r="CU170" s="401">
        <f t="shared" si="125"/>
        <v>894020.25</v>
      </c>
      <c r="CV170" s="401">
        <f t="shared" si="126"/>
        <v>1120000</v>
      </c>
      <c r="CW170" s="56">
        <v>0</v>
      </c>
      <c r="CX170" s="401">
        <f t="shared" si="127"/>
        <v>82710975.695454538</v>
      </c>
      <c r="CY170" s="401">
        <f t="shared" si="128"/>
        <v>66445762.945454545</v>
      </c>
      <c r="CZ170" s="401">
        <f t="shared" si="129"/>
        <v>15282525.477454547</v>
      </c>
      <c r="DA170" s="401">
        <f t="shared" si="130"/>
        <v>97993501.172909081</v>
      </c>
      <c r="DB170" s="401">
        <f t="shared" si="131"/>
        <v>100800</v>
      </c>
      <c r="DC170" s="401">
        <f t="shared" si="132"/>
        <v>98094301.172909081</v>
      </c>
      <c r="DD170" s="406">
        <v>0</v>
      </c>
      <c r="DE170" s="401">
        <f t="shared" si="133"/>
        <v>8271097.5695454543</v>
      </c>
      <c r="DF170" s="401">
        <f t="shared" si="134"/>
        <v>4135548.7847727272</v>
      </c>
      <c r="DG170" s="401">
        <f t="shared" si="135"/>
        <v>85687654.818590894</v>
      </c>
      <c r="DH170" s="401">
        <f t="shared" si="136"/>
        <v>9834222.75</v>
      </c>
      <c r="DI170" s="401">
        <f t="shared" si="137"/>
        <v>75853432.068590894</v>
      </c>
      <c r="DJ170" s="401">
        <f t="shared" si="138"/>
        <v>0</v>
      </c>
      <c r="DL170" s="408">
        <f t="shared" si="139"/>
        <v>6638737.5</v>
      </c>
      <c r="DM170" s="408">
        <f t="shared" si="140"/>
        <v>-678602.5</v>
      </c>
    </row>
    <row r="171" spans="1:117" s="56" customFormat="1" ht="21" x14ac:dyDescent="0.2">
      <c r="A171" s="192">
        <f t="shared" si="102"/>
        <v>2655495</v>
      </c>
      <c r="B171" s="137">
        <f>'آبان 1400'!B172</f>
        <v>166</v>
      </c>
      <c r="C171" s="137">
        <f>'آبان 1400'!C172</f>
        <v>175</v>
      </c>
      <c r="D171" s="137">
        <f>'آبان 1400'!D172</f>
        <v>12873</v>
      </c>
      <c r="E171" s="137" t="str">
        <f>'آبان 1400'!E172</f>
        <v>غلامعلی</v>
      </c>
      <c r="F171" s="137" t="str">
        <f>'آبان 1400'!F172</f>
        <v>جوانمردی</v>
      </c>
      <c r="G171" s="137" t="str">
        <f>'آبان 1400'!G172</f>
        <v xml:space="preserve">اداری </v>
      </c>
      <c r="H171" s="137" t="str">
        <f>'آبان 1400'!H172</f>
        <v>فارس</v>
      </c>
      <c r="I171" s="137" t="str">
        <f>'آبان 1400'!I172</f>
        <v>404-800-487551-1</v>
      </c>
      <c r="J171" s="137" t="str">
        <f>'آبان 1400'!J172</f>
        <v>2297933819</v>
      </c>
      <c r="K171" s="137" t="str">
        <f>'آبان 1400'!K172</f>
        <v>0012708126</v>
      </c>
      <c r="L171" s="137" t="str">
        <f>'آبان 1400'!L172</f>
        <v>فارس</v>
      </c>
      <c r="M171" s="137" t="str">
        <f>'آبان 1400'!M172</f>
        <v>اداری- دیپلم</v>
      </c>
      <c r="N171" s="121">
        <f>'آبان 1400'!N172</f>
        <v>0</v>
      </c>
      <c r="O171" s="120">
        <f>'آبان 1400'!O172</f>
        <v>0</v>
      </c>
      <c r="P171" s="122">
        <f>'آبان 1400'!P172</f>
        <v>0</v>
      </c>
      <c r="Q171" s="362">
        <f>'آبان 1400'!Q172</f>
        <v>30</v>
      </c>
      <c r="R171" s="362">
        <f>'آبان 1400'!R172</f>
        <v>61</v>
      </c>
      <c r="S171" s="362">
        <f>'آبان 1400'!S172</f>
        <v>0</v>
      </c>
      <c r="T171" s="362">
        <f>'آبان 1400'!T172</f>
        <v>0</v>
      </c>
      <c r="U171" s="138">
        <f>'آبان 1400'!U172</f>
        <v>0</v>
      </c>
      <c r="V171" s="121">
        <f>'آبان 1400'!W172</f>
        <v>0</v>
      </c>
      <c r="W171" s="122">
        <f>'آبان 1400'!X172</f>
        <v>0</v>
      </c>
      <c r="X171" s="370">
        <f>'آبان 1400'!Y172</f>
        <v>2</v>
      </c>
      <c r="Y171" s="370">
        <f>'آبان 1400'!Z172</f>
        <v>1</v>
      </c>
      <c r="Z171" s="139">
        <f>'آبان 1400'!AA172</f>
        <v>1145360</v>
      </c>
      <c r="AA171" s="139">
        <f>'آبان 1400'!AB172</f>
        <v>46667</v>
      </c>
      <c r="AB171" s="139">
        <f>'آبان 1400'!AC172</f>
        <v>1192027</v>
      </c>
      <c r="AC171" s="139">
        <f>'آبان 1400'!AD172</f>
        <v>4500000</v>
      </c>
      <c r="AD171" s="139">
        <f>'آبان 1400'!AE172</f>
        <v>6000000</v>
      </c>
      <c r="AE171" s="140">
        <f>'آبان 1400'!AF172</f>
        <v>227568.79090909089</v>
      </c>
      <c r="AF171" s="123">
        <f>'آبان 1400'!AG172</f>
        <v>34360800</v>
      </c>
      <c r="AG171" s="124">
        <f>'آبان 1400'!AH172</f>
        <v>1400010</v>
      </c>
      <c r="AH171" s="124">
        <f>'آبان 1400'!AI172</f>
        <v>13881696.245454544</v>
      </c>
      <c r="AI171" s="124">
        <f>'آبان 1400'!AJ172</f>
        <v>2655495</v>
      </c>
      <c r="AJ171" s="124">
        <f>'آبان 1400'!AK172</f>
        <v>4500000</v>
      </c>
      <c r="AK171" s="124">
        <f>'آبان 1400'!AL172</f>
        <v>6000000</v>
      </c>
      <c r="AL171" s="124">
        <f>'آبان 1400'!AM172</f>
        <v>0</v>
      </c>
      <c r="AM171" s="124">
        <f>'آبان 1400'!AN172</f>
        <v>0</v>
      </c>
      <c r="AN171" s="124">
        <f>'آبان 1400'!AO172</f>
        <v>0</v>
      </c>
      <c r="AO171" s="124">
        <f>'آبان 1400'!AP172</f>
        <v>4000000</v>
      </c>
      <c r="AP171" s="124">
        <f>'آبان 1400'!AQ172</f>
        <v>0</v>
      </c>
      <c r="AQ171" s="124">
        <f>'آبان 1400'!AR172</f>
        <v>0</v>
      </c>
      <c r="AR171" s="124">
        <f>'آبان 1400'!AS172</f>
        <v>0</v>
      </c>
      <c r="AS171" s="379">
        <f>'آبان 1400'!AT172</f>
        <v>0</v>
      </c>
      <c r="AT171" s="372">
        <f t="shared" si="103"/>
        <v>66798001.245454542</v>
      </c>
      <c r="AU171" s="174">
        <f>'آبان 1400'!AV172</f>
        <v>45152530.808272719</v>
      </c>
      <c r="AV171" s="142">
        <f>'آبان 1400'!AW172</f>
        <v>64142506.245454542</v>
      </c>
      <c r="AW171" s="143">
        <f t="shared" si="104"/>
        <v>4489975.4371818183</v>
      </c>
      <c r="AX171" s="76">
        <f t="shared" si="105"/>
        <v>515253.08082727197</v>
      </c>
      <c r="AY171" s="143">
        <f>'آبان 1400'!AZ172</f>
        <v>0</v>
      </c>
      <c r="AZ171" s="143">
        <f>'آبان 1400'!BA172</f>
        <v>0</v>
      </c>
      <c r="BA171" s="143">
        <f>'آبان 1400'!BB172</f>
        <v>0</v>
      </c>
      <c r="BB171" s="143">
        <f>'آبان 1400'!BC172</f>
        <v>0</v>
      </c>
      <c r="BC171" s="143">
        <f>'آبان 1400'!BD172</f>
        <v>0</v>
      </c>
      <c r="BD171" s="143">
        <f>'آبان 1400'!BE172</f>
        <v>0</v>
      </c>
      <c r="BE171" s="143">
        <f>'آبان 1400'!BF172</f>
        <v>0</v>
      </c>
      <c r="BF171" s="144">
        <f t="shared" si="106"/>
        <v>5005228.5180090899</v>
      </c>
      <c r="BG171" s="141">
        <f t="shared" si="107"/>
        <v>61792772</v>
      </c>
      <c r="BH171" s="145">
        <f t="shared" si="108"/>
        <v>66798001.245454542</v>
      </c>
      <c r="BI171" s="128">
        <f t="shared" si="141"/>
        <v>5960135</v>
      </c>
      <c r="BJ171" s="146">
        <f t="shared" si="109"/>
        <v>2980067.5</v>
      </c>
      <c r="BK171" s="146">
        <f t="shared" si="110"/>
        <v>894020.25</v>
      </c>
      <c r="BL171" s="147">
        <f t="shared" si="111"/>
        <v>1120000</v>
      </c>
      <c r="BM171" s="383">
        <v>0</v>
      </c>
      <c r="BN171" s="148">
        <f t="shared" si="112"/>
        <v>77752223.99545455</v>
      </c>
      <c r="BO171" s="149">
        <f t="shared" si="113"/>
        <v>64142506.245454542</v>
      </c>
      <c r="BP171" s="150">
        <f t="shared" si="114"/>
        <v>14752776.436454546</v>
      </c>
      <c r="BQ171" s="151">
        <f t="shared" si="115"/>
        <v>92505000.431909099</v>
      </c>
      <c r="BR171" s="152">
        <f t="shared" si="116"/>
        <v>100800</v>
      </c>
      <c r="BS171" s="148">
        <f t="shared" si="117"/>
        <v>92605800.431909099</v>
      </c>
      <c r="BT171" s="136">
        <v>0</v>
      </c>
      <c r="BU171" s="149">
        <f t="shared" si="118"/>
        <v>7775222.3995454554</v>
      </c>
      <c r="BV171" s="153">
        <f t="shared" si="119"/>
        <v>3887611.1997727277</v>
      </c>
      <c r="BW171" s="134">
        <f t="shared" si="120"/>
        <v>80942966.832590908</v>
      </c>
      <c r="BX171" s="148">
        <f t="shared" si="121"/>
        <v>9834222.75</v>
      </c>
      <c r="BY171" s="135">
        <f t="shared" si="122"/>
        <v>71108744.082590908</v>
      </c>
      <c r="CD171" s="400">
        <f>'آبان 1400'!AU172</f>
        <v>66798001.245454542</v>
      </c>
      <c r="CE171" s="401">
        <f>'آبان 1400'!AV172</f>
        <v>45152530.808272719</v>
      </c>
      <c r="CF171" s="401">
        <f>'آبان 1400'!AW172</f>
        <v>64142506.245454542</v>
      </c>
      <c r="CG171" s="401">
        <f>'آبان 1400'!AX172</f>
        <v>4489975.4371818183</v>
      </c>
      <c r="CH171" s="401">
        <f>'آبان 1400'!AY172</f>
        <v>515253.08082727197</v>
      </c>
      <c r="CI171" s="401">
        <f>'آبان 1400'!AZ172</f>
        <v>0</v>
      </c>
      <c r="CJ171" s="401">
        <f>'آبان 1400'!BA172</f>
        <v>0</v>
      </c>
      <c r="CK171" s="401">
        <f>'آبان 1400'!BB172</f>
        <v>0</v>
      </c>
      <c r="CL171" s="401">
        <f>'آبان 1400'!BC172</f>
        <v>0</v>
      </c>
      <c r="CM171" s="401">
        <f>'آبان 1400'!BD172</f>
        <v>0</v>
      </c>
      <c r="CN171" s="401">
        <f>'آبان 1400'!BE172</f>
        <v>0</v>
      </c>
      <c r="CO171" s="401">
        <f>'آبان 1400'!BF172</f>
        <v>0</v>
      </c>
      <c r="CP171" s="401">
        <f>'آبان 1400'!BG172</f>
        <v>5005228.5180090899</v>
      </c>
      <c r="CQ171" s="401">
        <f>'آبان 1400'!BH172</f>
        <v>61792772</v>
      </c>
      <c r="CR171" s="401">
        <f t="shared" si="123"/>
        <v>66798001.245454542</v>
      </c>
      <c r="CS171" s="56">
        <f t="shared" si="142"/>
        <v>5960135</v>
      </c>
      <c r="CT171" s="400">
        <f t="shared" si="124"/>
        <v>2980067.5</v>
      </c>
      <c r="CU171" s="401">
        <f t="shared" si="125"/>
        <v>894020.25</v>
      </c>
      <c r="CV171" s="401">
        <f t="shared" si="126"/>
        <v>1120000</v>
      </c>
      <c r="CW171" s="56">
        <v>0</v>
      </c>
      <c r="CX171" s="401">
        <f t="shared" si="127"/>
        <v>77752223.99545455</v>
      </c>
      <c r="CY171" s="401">
        <f t="shared" si="128"/>
        <v>64142506.245454542</v>
      </c>
      <c r="CZ171" s="401">
        <f t="shared" si="129"/>
        <v>14752776.436454546</v>
      </c>
      <c r="DA171" s="401">
        <f t="shared" si="130"/>
        <v>92505000.431909099</v>
      </c>
      <c r="DB171" s="401">
        <f t="shared" si="131"/>
        <v>100800</v>
      </c>
      <c r="DC171" s="401">
        <f t="shared" si="132"/>
        <v>92605800.431909099</v>
      </c>
      <c r="DD171" s="406">
        <v>0</v>
      </c>
      <c r="DE171" s="401">
        <f t="shared" si="133"/>
        <v>7775222.3995454554</v>
      </c>
      <c r="DF171" s="401">
        <f t="shared" si="134"/>
        <v>3887611.1997727277</v>
      </c>
      <c r="DG171" s="401">
        <f t="shared" si="135"/>
        <v>80942966.832590908</v>
      </c>
      <c r="DH171" s="401">
        <f t="shared" si="136"/>
        <v>9834222.75</v>
      </c>
      <c r="DI171" s="401">
        <f t="shared" si="137"/>
        <v>71108744.082590908</v>
      </c>
      <c r="DJ171" s="401">
        <f t="shared" si="138"/>
        <v>0</v>
      </c>
      <c r="DL171" s="408">
        <f t="shared" si="139"/>
        <v>6638737.5</v>
      </c>
      <c r="DM171" s="408">
        <f t="shared" si="140"/>
        <v>-678602.5</v>
      </c>
    </row>
    <row r="172" spans="1:117" s="56" customFormat="1" ht="21" x14ac:dyDescent="0.2">
      <c r="A172" s="192">
        <f t="shared" si="102"/>
        <v>2655495</v>
      </c>
      <c r="B172" s="137">
        <f>'آبان 1400'!B173</f>
        <v>167</v>
      </c>
      <c r="C172" s="137">
        <f>'آبان 1400'!C173</f>
        <v>176</v>
      </c>
      <c r="D172" s="137">
        <f>'آبان 1400'!D173</f>
        <v>13368</v>
      </c>
      <c r="E172" s="137" t="str">
        <f>'آبان 1400'!E173</f>
        <v>غلامعباس</v>
      </c>
      <c r="F172" s="137" t="str">
        <f>'آبان 1400'!F173</f>
        <v>علي</v>
      </c>
      <c r="G172" s="137" t="str">
        <f>'آبان 1400'!G173</f>
        <v xml:space="preserve">اداری </v>
      </c>
      <c r="H172" s="137" t="str">
        <f>'آبان 1400'!H173</f>
        <v>قزوین</v>
      </c>
      <c r="I172" s="137" t="str">
        <f>'آبان 1400'!I173</f>
        <v>324-800-570117-1</v>
      </c>
      <c r="J172" s="137" t="str">
        <f>'آبان 1400'!J173</f>
        <v>4391485591</v>
      </c>
      <c r="K172" s="137" t="str">
        <f>'آبان 1400'!K173</f>
        <v>0027311425</v>
      </c>
      <c r="L172" s="137" t="str">
        <f>'آبان 1400'!L173</f>
        <v>قزوین</v>
      </c>
      <c r="M172" s="137" t="str">
        <f>'آبان 1400'!M173</f>
        <v>اداری-کاردانی</v>
      </c>
      <c r="N172" s="121">
        <f>'آبان 1400'!N173</f>
        <v>0</v>
      </c>
      <c r="O172" s="120">
        <f>'آبان 1400'!O173</f>
        <v>0</v>
      </c>
      <c r="P172" s="122">
        <f>'آبان 1400'!P173</f>
        <v>0</v>
      </c>
      <c r="Q172" s="362">
        <f>'آبان 1400'!Q173</f>
        <v>30</v>
      </c>
      <c r="R172" s="362">
        <f>'آبان 1400'!R173</f>
        <v>11</v>
      </c>
      <c r="S172" s="362">
        <f>'آبان 1400'!S173</f>
        <v>0</v>
      </c>
      <c r="T172" s="362">
        <f>'آبان 1400'!T173</f>
        <v>0</v>
      </c>
      <c r="U172" s="138">
        <f>'آبان 1400'!U173</f>
        <v>0</v>
      </c>
      <c r="V172" s="121">
        <f>'آبان 1400'!W173</f>
        <v>0</v>
      </c>
      <c r="W172" s="122">
        <f>'آبان 1400'!X173</f>
        <v>0</v>
      </c>
      <c r="X172" s="370">
        <f>'آبان 1400'!Y173</f>
        <v>2</v>
      </c>
      <c r="Y172" s="370">
        <f>'آبان 1400'!Z173</f>
        <v>1</v>
      </c>
      <c r="Z172" s="139">
        <f>'آبان 1400'!AA173</f>
        <v>1311206</v>
      </c>
      <c r="AA172" s="139">
        <f>'آبان 1400'!AB173</f>
        <v>46667</v>
      </c>
      <c r="AB172" s="139">
        <f>'آبان 1400'!AC173</f>
        <v>1357873</v>
      </c>
      <c r="AC172" s="139">
        <f>'آبان 1400'!AD173</f>
        <v>4500000</v>
      </c>
      <c r="AD172" s="139">
        <f>'آبان 1400'!AE173</f>
        <v>6000000</v>
      </c>
      <c r="AE172" s="140">
        <f>'آبان 1400'!AF173</f>
        <v>259230.3</v>
      </c>
      <c r="AF172" s="123">
        <f>'آبان 1400'!AG173</f>
        <v>39336180</v>
      </c>
      <c r="AG172" s="124">
        <f>'آبان 1400'!AH173</f>
        <v>1400010</v>
      </c>
      <c r="AH172" s="124">
        <f>'آبان 1400'!AI173</f>
        <v>2851533.3</v>
      </c>
      <c r="AI172" s="124">
        <f>'آبان 1400'!AJ173</f>
        <v>2655495</v>
      </c>
      <c r="AJ172" s="124">
        <f>'آبان 1400'!AK173</f>
        <v>4500000</v>
      </c>
      <c r="AK172" s="124">
        <f>'آبان 1400'!AL173</f>
        <v>6000000</v>
      </c>
      <c r="AL172" s="124">
        <f>'آبان 1400'!AM173</f>
        <v>0</v>
      </c>
      <c r="AM172" s="124">
        <f>'آبان 1400'!AN173</f>
        <v>0</v>
      </c>
      <c r="AN172" s="124">
        <f>'آبان 1400'!AO173</f>
        <v>0</v>
      </c>
      <c r="AO172" s="124">
        <f>'آبان 1400'!AP173</f>
        <v>4200000</v>
      </c>
      <c r="AP172" s="124">
        <f>'آبان 1400'!AQ173</f>
        <v>0</v>
      </c>
      <c r="AQ172" s="124">
        <f>'آبان 1400'!AR173</f>
        <v>0</v>
      </c>
      <c r="AR172" s="124">
        <f>'آبان 1400'!AS173</f>
        <v>0</v>
      </c>
      <c r="AS172" s="379">
        <f>'آبان 1400'!AT173</f>
        <v>0</v>
      </c>
      <c r="AT172" s="372">
        <f t="shared" si="103"/>
        <v>60943218.299999997</v>
      </c>
      <c r="AU172" s="174">
        <f>'آبان 1400'!AV173</f>
        <v>39507582.669</v>
      </c>
      <c r="AV172" s="142">
        <f>'آبان 1400'!AW173</f>
        <v>58287723.299999997</v>
      </c>
      <c r="AW172" s="143">
        <f t="shared" si="104"/>
        <v>4080140.6310000001</v>
      </c>
      <c r="AX172" s="76">
        <f t="shared" si="105"/>
        <v>0</v>
      </c>
      <c r="AY172" s="143">
        <f>'آبان 1400'!AZ173</f>
        <v>0</v>
      </c>
      <c r="AZ172" s="143">
        <f>'آبان 1400'!BA173</f>
        <v>0</v>
      </c>
      <c r="BA172" s="143">
        <f>'آبان 1400'!BB173</f>
        <v>0</v>
      </c>
      <c r="BB172" s="143">
        <f>'آبان 1400'!BC173</f>
        <v>0</v>
      </c>
      <c r="BC172" s="143">
        <f>'آبان 1400'!BD173</f>
        <v>0</v>
      </c>
      <c r="BD172" s="143">
        <f>'آبان 1400'!BE173</f>
        <v>0</v>
      </c>
      <c r="BE172" s="143">
        <f>'آبان 1400'!BF173</f>
        <v>0</v>
      </c>
      <c r="BF172" s="144">
        <f t="shared" si="106"/>
        <v>4080140.6310000001</v>
      </c>
      <c r="BG172" s="141">
        <f t="shared" si="107"/>
        <v>56863077</v>
      </c>
      <c r="BH172" s="145">
        <f t="shared" si="108"/>
        <v>60943218.299999997</v>
      </c>
      <c r="BI172" s="410">
        <f>(((885165*30)*3)/12)/30*Q172</f>
        <v>6638737.5</v>
      </c>
      <c r="BJ172" s="146">
        <f t="shared" si="109"/>
        <v>3394682.5</v>
      </c>
      <c r="BK172" s="146">
        <f t="shared" si="110"/>
        <v>1018404.7499999999</v>
      </c>
      <c r="BL172" s="147">
        <f t="shared" si="111"/>
        <v>1120000</v>
      </c>
      <c r="BM172" s="383">
        <v>0</v>
      </c>
      <c r="BN172" s="148">
        <f t="shared" si="112"/>
        <v>73115043.049999997</v>
      </c>
      <c r="BO172" s="149">
        <f t="shared" si="113"/>
        <v>58287723.299999997</v>
      </c>
      <c r="BP172" s="150">
        <f t="shared" si="114"/>
        <v>13406176.358999999</v>
      </c>
      <c r="BQ172" s="151">
        <f t="shared" si="115"/>
        <v>86521219.408999994</v>
      </c>
      <c r="BR172" s="152">
        <f t="shared" si="116"/>
        <v>100800</v>
      </c>
      <c r="BS172" s="148">
        <f t="shared" si="117"/>
        <v>86622019.408999994</v>
      </c>
      <c r="BT172" s="136">
        <v>0</v>
      </c>
      <c r="BU172" s="149">
        <f t="shared" si="118"/>
        <v>7311504.3049999997</v>
      </c>
      <c r="BV172" s="153">
        <f t="shared" si="119"/>
        <v>3655752.1524999999</v>
      </c>
      <c r="BW172" s="134">
        <f t="shared" si="120"/>
        <v>75654762.951499999</v>
      </c>
      <c r="BX172" s="148">
        <f t="shared" si="121"/>
        <v>11051824.75</v>
      </c>
      <c r="BY172" s="135">
        <f t="shared" si="122"/>
        <v>64602938.201499999</v>
      </c>
      <c r="CD172" s="400">
        <f>'آبان 1400'!AU173</f>
        <v>60943218.299999997</v>
      </c>
      <c r="CE172" s="401">
        <f>'آبان 1400'!AV173</f>
        <v>39507582.669</v>
      </c>
      <c r="CF172" s="401">
        <f>'آبان 1400'!AW173</f>
        <v>58287723.299999997</v>
      </c>
      <c r="CG172" s="401">
        <f>'آبان 1400'!AX173</f>
        <v>4080140.6310000001</v>
      </c>
      <c r="CH172" s="401">
        <f>'آبان 1400'!AY173</f>
        <v>0</v>
      </c>
      <c r="CI172" s="401">
        <f>'آبان 1400'!AZ173</f>
        <v>0</v>
      </c>
      <c r="CJ172" s="401">
        <f>'آبان 1400'!BA173</f>
        <v>0</v>
      </c>
      <c r="CK172" s="401">
        <f>'آبان 1400'!BB173</f>
        <v>0</v>
      </c>
      <c r="CL172" s="401">
        <f>'آبان 1400'!BC173</f>
        <v>0</v>
      </c>
      <c r="CM172" s="401">
        <f>'آبان 1400'!BD173</f>
        <v>0</v>
      </c>
      <c r="CN172" s="401">
        <f>'آبان 1400'!BE173</f>
        <v>0</v>
      </c>
      <c r="CO172" s="401">
        <f>'آبان 1400'!BF173</f>
        <v>0</v>
      </c>
      <c r="CP172" s="401">
        <f>'آبان 1400'!BG173</f>
        <v>4080140.6310000001</v>
      </c>
      <c r="CQ172" s="401">
        <f>'آبان 1400'!BH173</f>
        <v>56863077</v>
      </c>
      <c r="CR172" s="401">
        <f t="shared" si="123"/>
        <v>60943218.299999997</v>
      </c>
      <c r="CS172" s="411">
        <f>(885165*30/12*3)/30*Q172</f>
        <v>6638737.5</v>
      </c>
      <c r="CT172" s="400">
        <f t="shared" si="124"/>
        <v>3394682.5</v>
      </c>
      <c r="CU172" s="401">
        <f t="shared" si="125"/>
        <v>1018404.7499999999</v>
      </c>
      <c r="CV172" s="401">
        <f t="shared" si="126"/>
        <v>1120000</v>
      </c>
      <c r="CW172" s="56">
        <v>0</v>
      </c>
      <c r="CX172" s="401">
        <f t="shared" si="127"/>
        <v>73115043.049999997</v>
      </c>
      <c r="CY172" s="401">
        <f t="shared" si="128"/>
        <v>58287723.299999997</v>
      </c>
      <c r="CZ172" s="401">
        <f t="shared" si="129"/>
        <v>13406176.358999999</v>
      </c>
      <c r="DA172" s="401">
        <f t="shared" si="130"/>
        <v>86521219.408999994</v>
      </c>
      <c r="DB172" s="401">
        <f t="shared" si="131"/>
        <v>100800</v>
      </c>
      <c r="DC172" s="401">
        <f t="shared" si="132"/>
        <v>86622019.408999994</v>
      </c>
      <c r="DD172" s="406">
        <v>0</v>
      </c>
      <c r="DE172" s="401">
        <f t="shared" si="133"/>
        <v>7311504.3049999997</v>
      </c>
      <c r="DF172" s="401">
        <f t="shared" si="134"/>
        <v>3655752.1524999999</v>
      </c>
      <c r="DG172" s="401">
        <f t="shared" si="135"/>
        <v>75654762.951499999</v>
      </c>
      <c r="DH172" s="401">
        <f t="shared" si="136"/>
        <v>11051824.75</v>
      </c>
      <c r="DI172" s="401">
        <f t="shared" si="137"/>
        <v>64602938.201499999</v>
      </c>
      <c r="DJ172" s="401">
        <f t="shared" si="138"/>
        <v>0</v>
      </c>
      <c r="DL172" s="409">
        <f t="shared" si="139"/>
        <v>6638737.5</v>
      </c>
      <c r="DM172" s="409">
        <f t="shared" si="140"/>
        <v>0</v>
      </c>
    </row>
    <row r="173" spans="1:117" s="56" customFormat="1" ht="21" x14ac:dyDescent="0.2">
      <c r="A173" s="192">
        <f t="shared" si="102"/>
        <v>2655495</v>
      </c>
      <c r="B173" s="137">
        <f>'آبان 1400'!B174</f>
        <v>168</v>
      </c>
      <c r="C173" s="137">
        <f>'آبان 1400'!C174</f>
        <v>177</v>
      </c>
      <c r="D173" s="137">
        <f>'آبان 1400'!D174</f>
        <v>13374</v>
      </c>
      <c r="E173" s="137" t="str">
        <f>'آبان 1400'!E174</f>
        <v xml:space="preserve">حمید </v>
      </c>
      <c r="F173" s="137" t="str">
        <f>'آبان 1400'!F174</f>
        <v>میرزایی</v>
      </c>
      <c r="G173" s="137" t="str">
        <f>'آبان 1400'!G174</f>
        <v xml:space="preserve">اداری </v>
      </c>
      <c r="H173" s="137" t="str">
        <f>'آبان 1400'!H174</f>
        <v>قزوین</v>
      </c>
      <c r="I173" s="137" t="str">
        <f>'آبان 1400'!I174</f>
        <v>124-813-3086628-1</v>
      </c>
      <c r="J173" s="137" t="str">
        <f>'آبان 1400'!J174</f>
        <v>4284483757</v>
      </c>
      <c r="K173" s="137" t="str">
        <f>'آبان 1400'!K174</f>
        <v>0033219235</v>
      </c>
      <c r="L173" s="137" t="str">
        <f>'آبان 1400'!L174</f>
        <v>قزوین</v>
      </c>
      <c r="M173" s="137" t="str">
        <f>'آبان 1400'!M174</f>
        <v>اداری- دیپلم</v>
      </c>
      <c r="N173" s="121">
        <f>'آبان 1400'!N174</f>
        <v>0</v>
      </c>
      <c r="O173" s="120">
        <f>'آبان 1400'!O174</f>
        <v>0</v>
      </c>
      <c r="P173" s="122">
        <f>'آبان 1400'!P174</f>
        <v>0</v>
      </c>
      <c r="Q173" s="362">
        <f>'آبان 1400'!Q174</f>
        <v>23</v>
      </c>
      <c r="R173" s="362">
        <f>'آبان 1400'!R174</f>
        <v>19</v>
      </c>
      <c r="S173" s="362">
        <f>'آبان 1400'!S174</f>
        <v>0</v>
      </c>
      <c r="T173" s="362">
        <f>'آبان 1400'!T174</f>
        <v>0</v>
      </c>
      <c r="U173" s="138">
        <f>'آبان 1400'!U174</f>
        <v>1</v>
      </c>
      <c r="V173" s="121">
        <f>'آبان 1400'!W174</f>
        <v>0</v>
      </c>
      <c r="W173" s="122">
        <f>'آبان 1400'!X174</f>
        <v>0</v>
      </c>
      <c r="X173" s="370">
        <f>'آبان 1400'!Y174</f>
        <v>0</v>
      </c>
      <c r="Y173" s="370">
        <f>'آبان 1400'!Z174</f>
        <v>0</v>
      </c>
      <c r="Z173" s="139">
        <f>'آبان 1400'!AA174</f>
        <v>1145360</v>
      </c>
      <c r="AA173" s="139">
        <f>'آبان 1400'!AB174</f>
        <v>46667</v>
      </c>
      <c r="AB173" s="139">
        <f>'آبان 1400'!AC174</f>
        <v>1192027</v>
      </c>
      <c r="AC173" s="139">
        <f>'آبان 1400'!AD174</f>
        <v>4500000</v>
      </c>
      <c r="AD173" s="139">
        <f>'آبان 1400'!AE174</f>
        <v>6000000</v>
      </c>
      <c r="AE173" s="140">
        <f>'آبان 1400'!AF174</f>
        <v>227568.79090909089</v>
      </c>
      <c r="AF173" s="123">
        <f>'آبان 1400'!AG174</f>
        <v>26343280</v>
      </c>
      <c r="AG173" s="124">
        <f>'آبان 1400'!AH174</f>
        <v>1073341</v>
      </c>
      <c r="AH173" s="124">
        <f>'آبان 1400'!AI174</f>
        <v>4323807.0272727273</v>
      </c>
      <c r="AI173" s="124">
        <f>'آبان 1400'!AJ174</f>
        <v>0</v>
      </c>
      <c r="AJ173" s="124">
        <f>'آبان 1400'!AK174</f>
        <v>3450000.0000000005</v>
      </c>
      <c r="AK173" s="124">
        <f>'آبان 1400'!AL174</f>
        <v>4600000</v>
      </c>
      <c r="AL173" s="124">
        <f>'آبان 1400'!AM174</f>
        <v>0</v>
      </c>
      <c r="AM173" s="124">
        <f>'آبان 1400'!AN174</f>
        <v>0</v>
      </c>
      <c r="AN173" s="124">
        <f>'آبان 1400'!AO174</f>
        <v>1192027</v>
      </c>
      <c r="AO173" s="124">
        <f>'آبان 1400'!AP174</f>
        <v>1400000</v>
      </c>
      <c r="AP173" s="124">
        <f>'آبان 1400'!AQ174</f>
        <v>0</v>
      </c>
      <c r="AQ173" s="124">
        <f>'آبان 1400'!AR174</f>
        <v>0</v>
      </c>
      <c r="AR173" s="124">
        <f>'آبان 1400'!AS174</f>
        <v>0</v>
      </c>
      <c r="AS173" s="379">
        <f>'آبان 1400'!AT174</f>
        <v>0</v>
      </c>
      <c r="AT173" s="372">
        <f t="shared" si="103"/>
        <v>42382455.027272731</v>
      </c>
      <c r="AU173" s="174">
        <f>'آبان 1400'!AV174</f>
        <v>28857098.065363638</v>
      </c>
      <c r="AV173" s="142">
        <f>'آبان 1400'!AW174</f>
        <v>41190428.027272731</v>
      </c>
      <c r="AW173" s="143">
        <f t="shared" si="104"/>
        <v>2883329.9619090916</v>
      </c>
      <c r="AX173" s="76">
        <f t="shared" si="105"/>
        <v>0</v>
      </c>
      <c r="AY173" s="143">
        <f>'آبان 1400'!AZ174</f>
        <v>0</v>
      </c>
      <c r="AZ173" s="143">
        <f>'آبان 1400'!BA174</f>
        <v>0</v>
      </c>
      <c r="BA173" s="143">
        <f>'آبان 1400'!BB174</f>
        <v>0</v>
      </c>
      <c r="BB173" s="143">
        <f>'آبان 1400'!BC174</f>
        <v>0</v>
      </c>
      <c r="BC173" s="143">
        <f>'آبان 1400'!BD174</f>
        <v>0</v>
      </c>
      <c r="BD173" s="143">
        <f>'آبان 1400'!BE174</f>
        <v>0</v>
      </c>
      <c r="BE173" s="143">
        <f>'آبان 1400'!BF174</f>
        <v>0</v>
      </c>
      <c r="BF173" s="144">
        <f t="shared" si="106"/>
        <v>2883329.9619090916</v>
      </c>
      <c r="BG173" s="141">
        <f t="shared" si="107"/>
        <v>39499125</v>
      </c>
      <c r="BH173" s="145">
        <f t="shared" si="108"/>
        <v>42382455.027272731</v>
      </c>
      <c r="BI173" s="128">
        <f t="shared" si="141"/>
        <v>4569436.833333333</v>
      </c>
      <c r="BJ173" s="146">
        <f t="shared" si="109"/>
        <v>2284718.4166666665</v>
      </c>
      <c r="BK173" s="146">
        <f t="shared" si="110"/>
        <v>685415.52500000002</v>
      </c>
      <c r="BL173" s="147">
        <f t="shared" si="111"/>
        <v>858666.66666666674</v>
      </c>
      <c r="BM173" s="383">
        <v>0</v>
      </c>
      <c r="BN173" s="148">
        <f t="shared" si="112"/>
        <v>50780692.468939394</v>
      </c>
      <c r="BO173" s="149">
        <f t="shared" si="113"/>
        <v>41190428.027272731</v>
      </c>
      <c r="BP173" s="150">
        <f t="shared" si="114"/>
        <v>9473798.446272729</v>
      </c>
      <c r="BQ173" s="151">
        <f t="shared" si="115"/>
        <v>60254490.915212125</v>
      </c>
      <c r="BR173" s="152">
        <f t="shared" si="116"/>
        <v>77280</v>
      </c>
      <c r="BS173" s="148">
        <f t="shared" si="117"/>
        <v>60331770.915212125</v>
      </c>
      <c r="BT173" s="136">
        <v>0</v>
      </c>
      <c r="BU173" s="149">
        <f t="shared" si="118"/>
        <v>5078069.2468939396</v>
      </c>
      <c r="BV173" s="153">
        <f t="shared" si="119"/>
        <v>2539034.6234469698</v>
      </c>
      <c r="BW173" s="134">
        <f t="shared" si="120"/>
        <v>52714667.044871211</v>
      </c>
      <c r="BX173" s="148">
        <f t="shared" si="121"/>
        <v>7539570.7750000004</v>
      </c>
      <c r="BY173" s="135">
        <f t="shared" si="122"/>
        <v>45175096.269871213</v>
      </c>
      <c r="CD173" s="400">
        <f>'آبان 1400'!AU174</f>
        <v>42382455.027272731</v>
      </c>
      <c r="CE173" s="401">
        <f>'آبان 1400'!AV174</f>
        <v>28857098.065363638</v>
      </c>
      <c r="CF173" s="401">
        <f>'آبان 1400'!AW174</f>
        <v>41190428.027272731</v>
      </c>
      <c r="CG173" s="401">
        <f>'آبان 1400'!AX174</f>
        <v>2883329.9619090916</v>
      </c>
      <c r="CH173" s="401">
        <f>'آبان 1400'!AY174</f>
        <v>0</v>
      </c>
      <c r="CI173" s="401">
        <f>'آبان 1400'!AZ174</f>
        <v>0</v>
      </c>
      <c r="CJ173" s="401">
        <f>'آبان 1400'!BA174</f>
        <v>0</v>
      </c>
      <c r="CK173" s="401">
        <f>'آبان 1400'!BB174</f>
        <v>0</v>
      </c>
      <c r="CL173" s="401">
        <f>'آبان 1400'!BC174</f>
        <v>0</v>
      </c>
      <c r="CM173" s="401">
        <f>'آبان 1400'!BD174</f>
        <v>0</v>
      </c>
      <c r="CN173" s="401">
        <f>'آبان 1400'!BE174</f>
        <v>0</v>
      </c>
      <c r="CO173" s="401">
        <f>'آبان 1400'!BF174</f>
        <v>0</v>
      </c>
      <c r="CP173" s="401">
        <f>'آبان 1400'!BG174</f>
        <v>2883329.9619090916</v>
      </c>
      <c r="CQ173" s="401">
        <f>'آبان 1400'!BH174</f>
        <v>39499125</v>
      </c>
      <c r="CR173" s="401">
        <f t="shared" si="123"/>
        <v>42382455.027272731</v>
      </c>
      <c r="CS173" s="56">
        <f t="shared" si="142"/>
        <v>4569436.833333333</v>
      </c>
      <c r="CT173" s="400">
        <f t="shared" si="124"/>
        <v>2284718.4166666665</v>
      </c>
      <c r="CU173" s="401">
        <f t="shared" si="125"/>
        <v>685415.52500000002</v>
      </c>
      <c r="CV173" s="401">
        <f t="shared" si="126"/>
        <v>858666.66666666674</v>
      </c>
      <c r="CW173" s="56">
        <v>0</v>
      </c>
      <c r="CX173" s="401">
        <f t="shared" si="127"/>
        <v>50780692.468939394</v>
      </c>
      <c r="CY173" s="401">
        <f t="shared" si="128"/>
        <v>41190428.027272731</v>
      </c>
      <c r="CZ173" s="401">
        <f t="shared" si="129"/>
        <v>9473798.446272729</v>
      </c>
      <c r="DA173" s="401">
        <f t="shared" si="130"/>
        <v>60254490.915212125</v>
      </c>
      <c r="DB173" s="401">
        <f t="shared" si="131"/>
        <v>77280</v>
      </c>
      <c r="DC173" s="401">
        <f t="shared" si="132"/>
        <v>60331770.915212125</v>
      </c>
      <c r="DD173" s="406">
        <v>0</v>
      </c>
      <c r="DE173" s="401">
        <f t="shared" si="133"/>
        <v>5078069.2468939396</v>
      </c>
      <c r="DF173" s="401">
        <f t="shared" si="134"/>
        <v>2539034.6234469698</v>
      </c>
      <c r="DG173" s="401">
        <f t="shared" si="135"/>
        <v>52714667.044871211</v>
      </c>
      <c r="DH173" s="401">
        <f t="shared" si="136"/>
        <v>7539570.7750000004</v>
      </c>
      <c r="DI173" s="401">
        <f t="shared" si="137"/>
        <v>45175096.269871213</v>
      </c>
      <c r="DJ173" s="401">
        <f t="shared" si="138"/>
        <v>0</v>
      </c>
      <c r="DL173" s="408">
        <f t="shared" si="139"/>
        <v>6638737.5</v>
      </c>
      <c r="DM173" s="408">
        <f t="shared" si="140"/>
        <v>-2069300.666666667</v>
      </c>
    </row>
    <row r="174" spans="1:117" s="56" customFormat="1" ht="21" x14ac:dyDescent="0.2">
      <c r="A174" s="192">
        <f t="shared" si="102"/>
        <v>2655495</v>
      </c>
      <c r="B174" s="137">
        <f>'آبان 1400'!B175</f>
        <v>169</v>
      </c>
      <c r="C174" s="137">
        <f>'آبان 1400'!C175</f>
        <v>178</v>
      </c>
      <c r="D174" s="137">
        <f>'آبان 1400'!D175</f>
        <v>13372</v>
      </c>
      <c r="E174" s="137" t="str">
        <f>'آبان 1400'!E175</f>
        <v xml:space="preserve">مسعود </v>
      </c>
      <c r="F174" s="137" t="str">
        <f>'آبان 1400'!F175</f>
        <v>محبی</v>
      </c>
      <c r="G174" s="137" t="str">
        <f>'آبان 1400'!G175</f>
        <v xml:space="preserve">اداری </v>
      </c>
      <c r="H174" s="137" t="str">
        <f>'آبان 1400'!H175</f>
        <v>قزوین</v>
      </c>
      <c r="I174" s="137" t="str">
        <f>'آبان 1400'!I175</f>
        <v>293-813-4117073-1</v>
      </c>
      <c r="J174" s="137" t="str">
        <f>'آبان 1400'!J175</f>
        <v>4310738672</v>
      </c>
      <c r="K174" s="137" t="str">
        <f>'آبان 1400'!K175</f>
        <v>0046755774</v>
      </c>
      <c r="L174" s="137" t="str">
        <f>'آبان 1400'!L175</f>
        <v>قزوین</v>
      </c>
      <c r="M174" s="137" t="str">
        <f>'آبان 1400'!M175</f>
        <v>اداری-کارشناسی</v>
      </c>
      <c r="N174" s="121">
        <f>'آبان 1400'!N175</f>
        <v>0</v>
      </c>
      <c r="O174" s="120">
        <f>'آبان 1400'!O175</f>
        <v>0</v>
      </c>
      <c r="P174" s="122">
        <f>'آبان 1400'!P175</f>
        <v>0</v>
      </c>
      <c r="Q174" s="362">
        <f>'آبان 1400'!Q175</f>
        <v>30</v>
      </c>
      <c r="R174" s="362">
        <f>'آبان 1400'!R175</f>
        <v>16</v>
      </c>
      <c r="S174" s="362">
        <f>'آبان 1400'!S175</f>
        <v>0</v>
      </c>
      <c r="T174" s="362">
        <f>'آبان 1400'!T175</f>
        <v>0</v>
      </c>
      <c r="U174" s="138">
        <f>'آبان 1400'!U175</f>
        <v>2</v>
      </c>
      <c r="V174" s="121">
        <f>'آبان 1400'!W175</f>
        <v>0</v>
      </c>
      <c r="W174" s="122">
        <f>'آبان 1400'!X175</f>
        <v>0</v>
      </c>
      <c r="X174" s="370">
        <f>'آبان 1400'!Y175</f>
        <v>0</v>
      </c>
      <c r="Y174" s="370">
        <f>'آبان 1400'!Z175</f>
        <v>0</v>
      </c>
      <c r="Z174" s="139">
        <f>'آبان 1400'!AA175</f>
        <v>1477052</v>
      </c>
      <c r="AA174" s="139">
        <f>'آبان 1400'!AB175</f>
        <v>0</v>
      </c>
      <c r="AB174" s="139">
        <f>'آبان 1400'!AC175</f>
        <v>1477052</v>
      </c>
      <c r="AC174" s="139">
        <f>'آبان 1400'!AD175</f>
        <v>4500000</v>
      </c>
      <c r="AD174" s="139">
        <f>'آبان 1400'!AE175</f>
        <v>6000000</v>
      </c>
      <c r="AE174" s="140">
        <f>'آبان 1400'!AF175</f>
        <v>281982.65454545454</v>
      </c>
      <c r="AF174" s="123">
        <f>'آبان 1400'!AG175</f>
        <v>44311560</v>
      </c>
      <c r="AG174" s="124">
        <f>'آبان 1400'!AH175</f>
        <v>0</v>
      </c>
      <c r="AH174" s="124">
        <f>'آبان 1400'!AI175</f>
        <v>4511722.4727272727</v>
      </c>
      <c r="AI174" s="124">
        <f>'آبان 1400'!AJ175</f>
        <v>0</v>
      </c>
      <c r="AJ174" s="124">
        <f>'آبان 1400'!AK175</f>
        <v>4500000</v>
      </c>
      <c r="AK174" s="124">
        <f>'آبان 1400'!AL175</f>
        <v>6000000</v>
      </c>
      <c r="AL174" s="124">
        <f>'آبان 1400'!AM175</f>
        <v>0</v>
      </c>
      <c r="AM174" s="124">
        <f>'آبان 1400'!AN175</f>
        <v>0</v>
      </c>
      <c r="AN174" s="124">
        <f>'آبان 1400'!AO175</f>
        <v>2954104</v>
      </c>
      <c r="AO174" s="124">
        <f>'آبان 1400'!AP175</f>
        <v>4200000</v>
      </c>
      <c r="AP174" s="124">
        <f>'آبان 1400'!AQ175</f>
        <v>0</v>
      </c>
      <c r="AQ174" s="124">
        <f>'آبان 1400'!AR175</f>
        <v>0</v>
      </c>
      <c r="AR174" s="124">
        <f>'آبان 1400'!AS175</f>
        <v>0</v>
      </c>
      <c r="AS174" s="379">
        <f>'آبان 1400'!AT175</f>
        <v>0</v>
      </c>
      <c r="AT174" s="372">
        <f t="shared" si="103"/>
        <v>66477386.472727269</v>
      </c>
      <c r="AU174" s="174">
        <f>'آبان 1400'!AV175</f>
        <v>44376652.699636355</v>
      </c>
      <c r="AV174" s="142">
        <f>'آبان 1400'!AW175</f>
        <v>63523282.472727269</v>
      </c>
      <c r="AW174" s="143">
        <f t="shared" si="104"/>
        <v>4446629.7730909092</v>
      </c>
      <c r="AX174" s="76">
        <f t="shared" si="105"/>
        <v>437665.26996363554</v>
      </c>
      <c r="AY174" s="143">
        <f>'آبان 1400'!AZ175</f>
        <v>0</v>
      </c>
      <c r="AZ174" s="143">
        <f>'آبان 1400'!BA175</f>
        <v>0</v>
      </c>
      <c r="BA174" s="143">
        <f>'آبان 1400'!BB175</f>
        <v>0</v>
      </c>
      <c r="BB174" s="143">
        <f>'آبان 1400'!BC175</f>
        <v>0</v>
      </c>
      <c r="BC174" s="143">
        <f>'آبان 1400'!BD175</f>
        <v>0</v>
      </c>
      <c r="BD174" s="143">
        <f>'آبان 1400'!BE175</f>
        <v>0</v>
      </c>
      <c r="BE174" s="143">
        <f>'آبان 1400'!BF175</f>
        <v>0</v>
      </c>
      <c r="BF174" s="144">
        <f t="shared" si="106"/>
        <v>4884295.0430545444</v>
      </c>
      <c r="BG174" s="141">
        <f t="shared" si="107"/>
        <v>61593091</v>
      </c>
      <c r="BH174" s="145">
        <f t="shared" si="108"/>
        <v>66477386.472727269</v>
      </c>
      <c r="BI174" s="410">
        <f t="shared" ref="BI174:BI187" si="151">(((885165*30)*3)/12)/30*Q174</f>
        <v>6638737.5</v>
      </c>
      <c r="BJ174" s="146">
        <f t="shared" si="109"/>
        <v>3692630</v>
      </c>
      <c r="BK174" s="146">
        <f t="shared" si="110"/>
        <v>1107789</v>
      </c>
      <c r="BL174" s="147">
        <f t="shared" si="111"/>
        <v>1120000</v>
      </c>
      <c r="BM174" s="383">
        <v>0</v>
      </c>
      <c r="BN174" s="148">
        <f t="shared" si="112"/>
        <v>79036542.972727269</v>
      </c>
      <c r="BO174" s="149">
        <f t="shared" si="113"/>
        <v>63523282.472727269</v>
      </c>
      <c r="BP174" s="150">
        <f t="shared" si="114"/>
        <v>14610354.968727272</v>
      </c>
      <c r="BQ174" s="151">
        <f t="shared" si="115"/>
        <v>93646897.941454545</v>
      </c>
      <c r="BR174" s="152">
        <f t="shared" si="116"/>
        <v>100800</v>
      </c>
      <c r="BS174" s="148">
        <f t="shared" si="117"/>
        <v>93747697.941454545</v>
      </c>
      <c r="BT174" s="136">
        <v>0</v>
      </c>
      <c r="BU174" s="149">
        <f t="shared" si="118"/>
        <v>7903654.2972727269</v>
      </c>
      <c r="BV174" s="153">
        <f t="shared" si="119"/>
        <v>3951827.1486363634</v>
      </c>
      <c r="BW174" s="134">
        <f t="shared" si="120"/>
        <v>81892216.495545447</v>
      </c>
      <c r="BX174" s="148">
        <f t="shared" si="121"/>
        <v>11439156.5</v>
      </c>
      <c r="BY174" s="135">
        <f t="shared" si="122"/>
        <v>70453059.995545447</v>
      </c>
      <c r="CD174" s="400">
        <f>'آبان 1400'!AU175</f>
        <v>66477386.472727269</v>
      </c>
      <c r="CE174" s="401">
        <f>'آبان 1400'!AV175</f>
        <v>44376652.699636355</v>
      </c>
      <c r="CF174" s="401">
        <f>'آبان 1400'!AW175</f>
        <v>63523282.472727269</v>
      </c>
      <c r="CG174" s="401">
        <f>'آبان 1400'!AX175</f>
        <v>4446629.7730909092</v>
      </c>
      <c r="CH174" s="401">
        <f>'آبان 1400'!AY175</f>
        <v>437665.26996363554</v>
      </c>
      <c r="CI174" s="401">
        <f>'آبان 1400'!AZ175</f>
        <v>0</v>
      </c>
      <c r="CJ174" s="401">
        <f>'آبان 1400'!BA175</f>
        <v>0</v>
      </c>
      <c r="CK174" s="401">
        <f>'آبان 1400'!BB175</f>
        <v>0</v>
      </c>
      <c r="CL174" s="401">
        <f>'آبان 1400'!BC175</f>
        <v>0</v>
      </c>
      <c r="CM174" s="401">
        <f>'آبان 1400'!BD175</f>
        <v>0</v>
      </c>
      <c r="CN174" s="401">
        <f>'آبان 1400'!BE175</f>
        <v>0</v>
      </c>
      <c r="CO174" s="401">
        <f>'آبان 1400'!BF175</f>
        <v>0</v>
      </c>
      <c r="CP174" s="401">
        <f>'آبان 1400'!BG175</f>
        <v>4884295.0430545444</v>
      </c>
      <c r="CQ174" s="401">
        <f>'آبان 1400'!BH175</f>
        <v>61593091</v>
      </c>
      <c r="CR174" s="401">
        <f t="shared" si="123"/>
        <v>66477386.472727269</v>
      </c>
      <c r="CS174" s="411">
        <f t="shared" ref="CS174:CS187" si="152">(885165*30/12*3)/30*Q174</f>
        <v>6638737.5</v>
      </c>
      <c r="CT174" s="400">
        <f t="shared" si="124"/>
        <v>3692630</v>
      </c>
      <c r="CU174" s="401">
        <f t="shared" si="125"/>
        <v>1107789</v>
      </c>
      <c r="CV174" s="401">
        <f t="shared" si="126"/>
        <v>1120000</v>
      </c>
      <c r="CW174" s="56">
        <v>0</v>
      </c>
      <c r="CX174" s="401">
        <f t="shared" si="127"/>
        <v>79036542.972727269</v>
      </c>
      <c r="CY174" s="401">
        <f t="shared" si="128"/>
        <v>63523282.472727269</v>
      </c>
      <c r="CZ174" s="401">
        <f t="shared" si="129"/>
        <v>14610354.968727272</v>
      </c>
      <c r="DA174" s="401">
        <f t="shared" si="130"/>
        <v>93646897.941454545</v>
      </c>
      <c r="DB174" s="401">
        <f t="shared" si="131"/>
        <v>100800</v>
      </c>
      <c r="DC174" s="401">
        <f t="shared" si="132"/>
        <v>93747697.941454545</v>
      </c>
      <c r="DD174" s="406">
        <v>0</v>
      </c>
      <c r="DE174" s="401">
        <f t="shared" si="133"/>
        <v>7903654.2972727269</v>
      </c>
      <c r="DF174" s="401">
        <f t="shared" si="134"/>
        <v>3951827.1486363634</v>
      </c>
      <c r="DG174" s="401">
        <f t="shared" si="135"/>
        <v>81892216.495545447</v>
      </c>
      <c r="DH174" s="401">
        <f t="shared" si="136"/>
        <v>11439156.5</v>
      </c>
      <c r="DI174" s="401">
        <f t="shared" si="137"/>
        <v>70453059.995545447</v>
      </c>
      <c r="DJ174" s="401">
        <f t="shared" si="138"/>
        <v>0</v>
      </c>
      <c r="DL174" s="409">
        <f t="shared" si="139"/>
        <v>6638737.5</v>
      </c>
      <c r="DM174" s="409">
        <f t="shared" si="140"/>
        <v>0</v>
      </c>
    </row>
    <row r="175" spans="1:117" s="56" customFormat="1" ht="21" x14ac:dyDescent="0.2">
      <c r="A175" s="192">
        <f t="shared" si="102"/>
        <v>2655495</v>
      </c>
      <c r="B175" s="137">
        <f>'آبان 1400'!B176</f>
        <v>170</v>
      </c>
      <c r="C175" s="137">
        <f>'آبان 1400'!C176</f>
        <v>179</v>
      </c>
      <c r="D175" s="137">
        <f>'آبان 1400'!D176</f>
        <v>13373</v>
      </c>
      <c r="E175" s="137" t="str">
        <f>'آبان 1400'!E176</f>
        <v>حسین</v>
      </c>
      <c r="F175" s="137" t="str">
        <f>'آبان 1400'!F176</f>
        <v>مهدوی زادگان</v>
      </c>
      <c r="G175" s="137" t="str">
        <f>'آبان 1400'!G176</f>
        <v xml:space="preserve">اداری </v>
      </c>
      <c r="H175" s="137" t="str">
        <f>'آبان 1400'!H176</f>
        <v>قزوین</v>
      </c>
      <c r="I175" s="137" t="str">
        <f>'آبان 1400'!I176</f>
        <v>293-12-4196604-1</v>
      </c>
      <c r="J175" s="137" t="str">
        <f>'آبان 1400'!J176</f>
        <v>4310474349</v>
      </c>
      <c r="K175" s="137" t="str">
        <f>'آبان 1400'!K176</f>
        <v>0027183212</v>
      </c>
      <c r="L175" s="137" t="str">
        <f>'آبان 1400'!L176</f>
        <v>قزوین</v>
      </c>
      <c r="M175" s="137" t="str">
        <f>'آبان 1400'!M176</f>
        <v>اداری-کارشناسی</v>
      </c>
      <c r="N175" s="121">
        <f>'آبان 1400'!N176</f>
        <v>0</v>
      </c>
      <c r="O175" s="120">
        <f>'آبان 1400'!O176</f>
        <v>0</v>
      </c>
      <c r="P175" s="122">
        <f>'آبان 1400'!P176</f>
        <v>0</v>
      </c>
      <c r="Q175" s="362">
        <f>'آبان 1400'!Q176</f>
        <v>30</v>
      </c>
      <c r="R175" s="362">
        <f>'آبان 1400'!R176</f>
        <v>13</v>
      </c>
      <c r="S175" s="362">
        <f>'آبان 1400'!S176</f>
        <v>0</v>
      </c>
      <c r="T175" s="362">
        <f>'آبان 1400'!T176</f>
        <v>0</v>
      </c>
      <c r="U175" s="138">
        <f>'آبان 1400'!U176</f>
        <v>0</v>
      </c>
      <c r="V175" s="121">
        <f>'آبان 1400'!W176</f>
        <v>0</v>
      </c>
      <c r="W175" s="122">
        <f>'آبان 1400'!X176</f>
        <v>0</v>
      </c>
      <c r="X175" s="370">
        <f>'آبان 1400'!Y176</f>
        <v>0</v>
      </c>
      <c r="Y175" s="370">
        <f>'آبان 1400'!Z176</f>
        <v>0</v>
      </c>
      <c r="Z175" s="139">
        <f>'آبان 1400'!AA176</f>
        <v>1477052</v>
      </c>
      <c r="AA175" s="139">
        <f>'آبان 1400'!AB176</f>
        <v>0</v>
      </c>
      <c r="AB175" s="139">
        <f>'آبان 1400'!AC176</f>
        <v>1477052</v>
      </c>
      <c r="AC175" s="139">
        <f>'آبان 1400'!AD176</f>
        <v>4500000</v>
      </c>
      <c r="AD175" s="139">
        <f>'آبان 1400'!AE176</f>
        <v>6000000</v>
      </c>
      <c r="AE175" s="140">
        <f>'آبان 1400'!AF176</f>
        <v>281982.65454545454</v>
      </c>
      <c r="AF175" s="123">
        <f>'آبان 1400'!AG176</f>
        <v>44311560</v>
      </c>
      <c r="AG175" s="124">
        <f>'آبان 1400'!AH176</f>
        <v>0</v>
      </c>
      <c r="AH175" s="124">
        <f>'آبان 1400'!AI176</f>
        <v>3665774.5090909088</v>
      </c>
      <c r="AI175" s="124">
        <f>'آبان 1400'!AJ176</f>
        <v>0</v>
      </c>
      <c r="AJ175" s="124">
        <f>'آبان 1400'!AK176</f>
        <v>4500000</v>
      </c>
      <c r="AK175" s="124">
        <f>'آبان 1400'!AL176</f>
        <v>6000000</v>
      </c>
      <c r="AL175" s="124">
        <f>'آبان 1400'!AM176</f>
        <v>0</v>
      </c>
      <c r="AM175" s="124">
        <f>'آبان 1400'!AN176</f>
        <v>0</v>
      </c>
      <c r="AN175" s="124">
        <f>'آبان 1400'!AO176</f>
        <v>0</v>
      </c>
      <c r="AO175" s="124">
        <f>'آبان 1400'!AP176</f>
        <v>4000000</v>
      </c>
      <c r="AP175" s="124">
        <f>'آبان 1400'!AQ176</f>
        <v>0</v>
      </c>
      <c r="AQ175" s="124">
        <f>'آبان 1400'!AR176</f>
        <v>0</v>
      </c>
      <c r="AR175" s="124">
        <f>'آبان 1400'!AS176</f>
        <v>0</v>
      </c>
      <c r="AS175" s="379">
        <f>'آبان 1400'!AT176</f>
        <v>0</v>
      </c>
      <c r="AT175" s="372">
        <f t="shared" si="103"/>
        <v>62477334.509090908</v>
      </c>
      <c r="AU175" s="174">
        <f>'آبان 1400'!AV176</f>
        <v>43603921.09345454</v>
      </c>
      <c r="AV175" s="142">
        <f>'آبان 1400'!AW176</f>
        <v>62477334.509090908</v>
      </c>
      <c r="AW175" s="143">
        <f t="shared" si="104"/>
        <v>4373413.4156363644</v>
      </c>
      <c r="AX175" s="76">
        <f t="shared" si="105"/>
        <v>360392.10934545402</v>
      </c>
      <c r="AY175" s="143">
        <f>'آبان 1400'!AZ176</f>
        <v>0</v>
      </c>
      <c r="AZ175" s="143">
        <f>'آبان 1400'!BA176</f>
        <v>0</v>
      </c>
      <c r="BA175" s="143">
        <f>'آبان 1400'!BB176</f>
        <v>0</v>
      </c>
      <c r="BB175" s="143">
        <f>'آبان 1400'!BC176</f>
        <v>0</v>
      </c>
      <c r="BC175" s="143">
        <f>'آبان 1400'!BD176</f>
        <v>0</v>
      </c>
      <c r="BD175" s="143">
        <f>'آبان 1400'!BE176</f>
        <v>0</v>
      </c>
      <c r="BE175" s="143">
        <f>'آبان 1400'!BF176</f>
        <v>0</v>
      </c>
      <c r="BF175" s="144">
        <f t="shared" si="106"/>
        <v>4733805.5249818182</v>
      </c>
      <c r="BG175" s="141">
        <f t="shared" si="107"/>
        <v>57743528</v>
      </c>
      <c r="BH175" s="145">
        <f t="shared" si="108"/>
        <v>62477334.509090908</v>
      </c>
      <c r="BI175" s="410">
        <f t="shared" si="151"/>
        <v>6638737.5</v>
      </c>
      <c r="BJ175" s="146">
        <f t="shared" si="109"/>
        <v>3692630</v>
      </c>
      <c r="BK175" s="146">
        <f t="shared" si="110"/>
        <v>1107789</v>
      </c>
      <c r="BL175" s="147">
        <f t="shared" si="111"/>
        <v>1120000</v>
      </c>
      <c r="BM175" s="383">
        <v>0</v>
      </c>
      <c r="BN175" s="148">
        <f t="shared" si="112"/>
        <v>75036491.0090909</v>
      </c>
      <c r="BO175" s="149">
        <f t="shared" si="113"/>
        <v>62477334.509090908</v>
      </c>
      <c r="BP175" s="150">
        <f t="shared" si="114"/>
        <v>14369786.937090909</v>
      </c>
      <c r="BQ175" s="151">
        <f t="shared" si="115"/>
        <v>89406277.946181804</v>
      </c>
      <c r="BR175" s="152">
        <f t="shared" si="116"/>
        <v>100800</v>
      </c>
      <c r="BS175" s="148">
        <f t="shared" si="117"/>
        <v>89507077.946181804</v>
      </c>
      <c r="BT175" s="136">
        <v>0</v>
      </c>
      <c r="BU175" s="149">
        <f t="shared" si="118"/>
        <v>7503649.1009090906</v>
      </c>
      <c r="BV175" s="153">
        <f t="shared" si="119"/>
        <v>3751824.5504545453</v>
      </c>
      <c r="BW175" s="134">
        <f t="shared" si="120"/>
        <v>78251604.294818163</v>
      </c>
      <c r="BX175" s="148">
        <f t="shared" si="121"/>
        <v>11439156.5</v>
      </c>
      <c r="BY175" s="135">
        <f t="shared" si="122"/>
        <v>66812447.794818163</v>
      </c>
      <c r="CD175" s="400">
        <f>'آبان 1400'!AU176</f>
        <v>62477334.509090908</v>
      </c>
      <c r="CE175" s="401">
        <f>'آبان 1400'!AV176</f>
        <v>43603921.09345454</v>
      </c>
      <c r="CF175" s="401">
        <f>'آبان 1400'!AW176</f>
        <v>62477334.509090908</v>
      </c>
      <c r="CG175" s="401">
        <f>'آبان 1400'!AX176</f>
        <v>4373413.4156363644</v>
      </c>
      <c r="CH175" s="401">
        <f>'آبان 1400'!AY176</f>
        <v>360392.10934545402</v>
      </c>
      <c r="CI175" s="401">
        <f>'آبان 1400'!AZ176</f>
        <v>0</v>
      </c>
      <c r="CJ175" s="401">
        <f>'آبان 1400'!BA176</f>
        <v>0</v>
      </c>
      <c r="CK175" s="401">
        <f>'آبان 1400'!BB176</f>
        <v>0</v>
      </c>
      <c r="CL175" s="401">
        <f>'آبان 1400'!BC176</f>
        <v>0</v>
      </c>
      <c r="CM175" s="401">
        <f>'آبان 1400'!BD176</f>
        <v>0</v>
      </c>
      <c r="CN175" s="401">
        <f>'آبان 1400'!BE176</f>
        <v>0</v>
      </c>
      <c r="CO175" s="401">
        <f>'آبان 1400'!BF176</f>
        <v>0</v>
      </c>
      <c r="CP175" s="401">
        <f>'آبان 1400'!BG176</f>
        <v>4733805.5249818182</v>
      </c>
      <c r="CQ175" s="401">
        <f>'آبان 1400'!BH176</f>
        <v>57743528</v>
      </c>
      <c r="CR175" s="401">
        <f t="shared" si="123"/>
        <v>62477334.509090908</v>
      </c>
      <c r="CS175" s="411">
        <f t="shared" si="152"/>
        <v>6638737.5</v>
      </c>
      <c r="CT175" s="400">
        <f t="shared" si="124"/>
        <v>3692630</v>
      </c>
      <c r="CU175" s="401">
        <f t="shared" si="125"/>
        <v>1107789</v>
      </c>
      <c r="CV175" s="401">
        <f t="shared" si="126"/>
        <v>1120000</v>
      </c>
      <c r="CW175" s="56">
        <v>0</v>
      </c>
      <c r="CX175" s="401">
        <f t="shared" si="127"/>
        <v>75036491.0090909</v>
      </c>
      <c r="CY175" s="401">
        <f t="shared" si="128"/>
        <v>62477334.509090908</v>
      </c>
      <c r="CZ175" s="401">
        <f t="shared" si="129"/>
        <v>14369786.937090909</v>
      </c>
      <c r="DA175" s="401">
        <f t="shared" si="130"/>
        <v>89406277.946181804</v>
      </c>
      <c r="DB175" s="401">
        <f t="shared" si="131"/>
        <v>100800</v>
      </c>
      <c r="DC175" s="401">
        <f t="shared" si="132"/>
        <v>89507077.946181804</v>
      </c>
      <c r="DD175" s="406">
        <v>0</v>
      </c>
      <c r="DE175" s="401">
        <f t="shared" si="133"/>
        <v>7503649.1009090906</v>
      </c>
      <c r="DF175" s="401">
        <f t="shared" si="134"/>
        <v>3751824.5504545453</v>
      </c>
      <c r="DG175" s="401">
        <f t="shared" si="135"/>
        <v>78251604.294818163</v>
      </c>
      <c r="DH175" s="401">
        <f t="shared" si="136"/>
        <v>11439156.5</v>
      </c>
      <c r="DI175" s="401">
        <f t="shared" si="137"/>
        <v>66812447.794818163</v>
      </c>
      <c r="DJ175" s="401">
        <f t="shared" si="138"/>
        <v>0</v>
      </c>
      <c r="DL175" s="409">
        <f t="shared" si="139"/>
        <v>6638737.5</v>
      </c>
      <c r="DM175" s="409">
        <f t="shared" si="140"/>
        <v>0</v>
      </c>
    </row>
    <row r="176" spans="1:117" s="56" customFormat="1" ht="21" x14ac:dyDescent="0.2">
      <c r="A176" s="192">
        <f t="shared" si="102"/>
        <v>2655495</v>
      </c>
      <c r="B176" s="137">
        <f>'آبان 1400'!B177</f>
        <v>171</v>
      </c>
      <c r="C176" s="137">
        <f>'آبان 1400'!C177</f>
        <v>180</v>
      </c>
      <c r="D176" s="137">
        <f>'آبان 1400'!D177</f>
        <v>13366</v>
      </c>
      <c r="E176" s="137" t="str">
        <f>'آبان 1400'!E177</f>
        <v>مهدی</v>
      </c>
      <c r="F176" s="137" t="str">
        <f>'آبان 1400'!F177</f>
        <v>شوقی</v>
      </c>
      <c r="G176" s="137" t="str">
        <f>'آبان 1400'!G177</f>
        <v xml:space="preserve">اداری </v>
      </c>
      <c r="H176" s="137" t="str">
        <f>'آبان 1400'!H177</f>
        <v>قزوین</v>
      </c>
      <c r="I176" s="137" t="str">
        <f>'آبان 1400'!I177</f>
        <v>129-813-4723886-1</v>
      </c>
      <c r="J176" s="137" t="str">
        <f>'آبان 1400'!J177</f>
        <v>1378420101</v>
      </c>
      <c r="K176" s="137" t="str">
        <f>'آبان 1400'!K177</f>
        <v>0025024359</v>
      </c>
      <c r="L176" s="137" t="str">
        <f>'آبان 1400'!L177</f>
        <v>قزوین</v>
      </c>
      <c r="M176" s="137" t="str">
        <f>'آبان 1400'!M177</f>
        <v>اداری-کارشناسی</v>
      </c>
      <c r="N176" s="121">
        <f>'آبان 1400'!N177</f>
        <v>0</v>
      </c>
      <c r="O176" s="120">
        <f>'آبان 1400'!O177</f>
        <v>0</v>
      </c>
      <c r="P176" s="122">
        <f>'آبان 1400'!P177</f>
        <v>0</v>
      </c>
      <c r="Q176" s="362">
        <f>'آبان 1400'!Q177</f>
        <v>30</v>
      </c>
      <c r="R176" s="362">
        <f>'آبان 1400'!R177</f>
        <v>47</v>
      </c>
      <c r="S176" s="362">
        <f>'آبان 1400'!S177</f>
        <v>0</v>
      </c>
      <c r="T176" s="362">
        <f>'آبان 1400'!T177</f>
        <v>0</v>
      </c>
      <c r="U176" s="138">
        <f>'آبان 1400'!U177</f>
        <v>1</v>
      </c>
      <c r="V176" s="121">
        <f>'آبان 1400'!W177</f>
        <v>0</v>
      </c>
      <c r="W176" s="122">
        <f>'آبان 1400'!X177</f>
        <v>0</v>
      </c>
      <c r="X176" s="370">
        <f>'آبان 1400'!Y177</f>
        <v>1</v>
      </c>
      <c r="Y176" s="370">
        <f>'آبان 1400'!Z177</f>
        <v>1</v>
      </c>
      <c r="Z176" s="139">
        <f>'آبان 1400'!AA177</f>
        <v>1477052</v>
      </c>
      <c r="AA176" s="139">
        <f>'آبان 1400'!AB177</f>
        <v>46667</v>
      </c>
      <c r="AB176" s="139">
        <f>'آبان 1400'!AC177</f>
        <v>1523719</v>
      </c>
      <c r="AC176" s="139">
        <f>'آبان 1400'!AD177</f>
        <v>4500000</v>
      </c>
      <c r="AD176" s="139">
        <f>'آبان 1400'!AE177</f>
        <v>6000000</v>
      </c>
      <c r="AE176" s="140">
        <f>'آبان 1400'!AF177</f>
        <v>290891.80909090908</v>
      </c>
      <c r="AF176" s="123">
        <f>'آبان 1400'!AG177</f>
        <v>44311560</v>
      </c>
      <c r="AG176" s="124">
        <f>'آبان 1400'!AH177</f>
        <v>1400010</v>
      </c>
      <c r="AH176" s="124">
        <f>'آبان 1400'!AI177</f>
        <v>13671915.027272727</v>
      </c>
      <c r="AI176" s="124">
        <f>'آبان 1400'!AJ177</f>
        <v>2655495</v>
      </c>
      <c r="AJ176" s="124">
        <f>'آبان 1400'!AK177</f>
        <v>4500000</v>
      </c>
      <c r="AK176" s="124">
        <f>'آبان 1400'!AL177</f>
        <v>6000000</v>
      </c>
      <c r="AL176" s="124">
        <f>'آبان 1400'!AM177</f>
        <v>0</v>
      </c>
      <c r="AM176" s="124">
        <f>'آبان 1400'!AN177</f>
        <v>0</v>
      </c>
      <c r="AN176" s="124">
        <f>'آبان 1400'!AO177</f>
        <v>1523719</v>
      </c>
      <c r="AO176" s="124">
        <f>'آبان 1400'!AP177</f>
        <v>4200000</v>
      </c>
      <c r="AP176" s="124">
        <f>'آبان 1400'!AQ177</f>
        <v>0</v>
      </c>
      <c r="AQ176" s="124">
        <f>'آبان 1400'!AR177</f>
        <v>0</v>
      </c>
      <c r="AR176" s="124">
        <f>'آبان 1400'!AS177</f>
        <v>0</v>
      </c>
      <c r="AS176" s="379">
        <f>'آبان 1400'!AT177</f>
        <v>0</v>
      </c>
      <c r="AT176" s="372">
        <f t="shared" si="103"/>
        <v>78262699.027272731</v>
      </c>
      <c r="AU176" s="174">
        <f>'آبان 1400'!AV177</f>
        <v>54197641.075363636</v>
      </c>
      <c r="AV176" s="142">
        <f>'آبان 1400'!AW177</f>
        <v>74083485.027272731</v>
      </c>
      <c r="AW176" s="143">
        <f t="shared" si="104"/>
        <v>5185843.9519090913</v>
      </c>
      <c r="AX176" s="76">
        <f t="shared" si="105"/>
        <v>1419764.1075363636</v>
      </c>
      <c r="AY176" s="143">
        <f>'آبان 1400'!AZ177</f>
        <v>0</v>
      </c>
      <c r="AZ176" s="143">
        <f>'آبان 1400'!BA177</f>
        <v>0</v>
      </c>
      <c r="BA176" s="143">
        <f>'آبان 1400'!BB177</f>
        <v>0</v>
      </c>
      <c r="BB176" s="143">
        <f>'آبان 1400'!BC177</f>
        <v>0</v>
      </c>
      <c r="BC176" s="143">
        <f>'آبان 1400'!BD177</f>
        <v>0</v>
      </c>
      <c r="BD176" s="143">
        <f>'آبان 1400'!BE177</f>
        <v>0</v>
      </c>
      <c r="BE176" s="143">
        <f>'آبان 1400'!BF177</f>
        <v>0</v>
      </c>
      <c r="BF176" s="144">
        <f t="shared" si="106"/>
        <v>6605608.0594454547</v>
      </c>
      <c r="BG176" s="141">
        <f t="shared" si="107"/>
        <v>71657090</v>
      </c>
      <c r="BH176" s="145">
        <f t="shared" si="108"/>
        <v>78262699.027272731</v>
      </c>
      <c r="BI176" s="410">
        <f t="shared" si="151"/>
        <v>6638737.5</v>
      </c>
      <c r="BJ176" s="146">
        <f t="shared" si="109"/>
        <v>3809297.5</v>
      </c>
      <c r="BK176" s="146">
        <f t="shared" si="110"/>
        <v>1142789.25</v>
      </c>
      <c r="BL176" s="147">
        <f t="shared" si="111"/>
        <v>1120000</v>
      </c>
      <c r="BM176" s="383">
        <v>0</v>
      </c>
      <c r="BN176" s="148">
        <f t="shared" si="112"/>
        <v>90973523.277272731</v>
      </c>
      <c r="BO176" s="149">
        <f t="shared" si="113"/>
        <v>74083485.027272731</v>
      </c>
      <c r="BP176" s="150">
        <f t="shared" si="114"/>
        <v>17039201.55627273</v>
      </c>
      <c r="BQ176" s="151">
        <f t="shared" si="115"/>
        <v>108012724.83354546</v>
      </c>
      <c r="BR176" s="152">
        <f t="shared" si="116"/>
        <v>100800</v>
      </c>
      <c r="BS176" s="148">
        <f t="shared" si="117"/>
        <v>108113524.83354546</v>
      </c>
      <c r="BT176" s="136">
        <v>0</v>
      </c>
      <c r="BU176" s="149">
        <f t="shared" si="118"/>
        <v>9097352.3277272731</v>
      </c>
      <c r="BV176" s="153">
        <f t="shared" si="119"/>
        <v>4548676.1638636366</v>
      </c>
      <c r="BW176" s="134">
        <f t="shared" si="120"/>
        <v>94467496.341954559</v>
      </c>
      <c r="BX176" s="148">
        <f t="shared" si="121"/>
        <v>11590824.25</v>
      </c>
      <c r="BY176" s="135">
        <f t="shared" si="122"/>
        <v>82876672.091954559</v>
      </c>
      <c r="CD176" s="400">
        <f>'آبان 1400'!AU177</f>
        <v>78262699.027272731</v>
      </c>
      <c r="CE176" s="401">
        <f>'آبان 1400'!AV177</f>
        <v>54197641.075363636</v>
      </c>
      <c r="CF176" s="401">
        <f>'آبان 1400'!AW177</f>
        <v>74083485.027272731</v>
      </c>
      <c r="CG176" s="401">
        <f>'آبان 1400'!AX177</f>
        <v>5185843.9519090913</v>
      </c>
      <c r="CH176" s="401">
        <f>'آبان 1400'!AY177</f>
        <v>1419764.1075363636</v>
      </c>
      <c r="CI176" s="401">
        <f>'آبان 1400'!AZ177</f>
        <v>0</v>
      </c>
      <c r="CJ176" s="401">
        <f>'آبان 1400'!BA177</f>
        <v>0</v>
      </c>
      <c r="CK176" s="401">
        <f>'آبان 1400'!BB177</f>
        <v>0</v>
      </c>
      <c r="CL176" s="401">
        <f>'آبان 1400'!BC177</f>
        <v>0</v>
      </c>
      <c r="CM176" s="401">
        <f>'آبان 1400'!BD177</f>
        <v>0</v>
      </c>
      <c r="CN176" s="401">
        <f>'آبان 1400'!BE177</f>
        <v>0</v>
      </c>
      <c r="CO176" s="401">
        <f>'آبان 1400'!BF177</f>
        <v>0</v>
      </c>
      <c r="CP176" s="401">
        <f>'آبان 1400'!BG177</f>
        <v>6605608.0594454547</v>
      </c>
      <c r="CQ176" s="401">
        <f>'آبان 1400'!BH177</f>
        <v>71657090</v>
      </c>
      <c r="CR176" s="401">
        <f t="shared" si="123"/>
        <v>78262699.027272731</v>
      </c>
      <c r="CS176" s="411">
        <f t="shared" si="152"/>
        <v>6638737.5</v>
      </c>
      <c r="CT176" s="400">
        <f t="shared" si="124"/>
        <v>3809297.5</v>
      </c>
      <c r="CU176" s="401">
        <f t="shared" si="125"/>
        <v>1142789.25</v>
      </c>
      <c r="CV176" s="401">
        <f t="shared" si="126"/>
        <v>1120000</v>
      </c>
      <c r="CW176" s="56">
        <v>0</v>
      </c>
      <c r="CX176" s="401">
        <f t="shared" si="127"/>
        <v>90973523.277272731</v>
      </c>
      <c r="CY176" s="401">
        <f t="shared" si="128"/>
        <v>74083485.027272731</v>
      </c>
      <c r="CZ176" s="401">
        <f t="shared" si="129"/>
        <v>17039201.55627273</v>
      </c>
      <c r="DA176" s="401">
        <f t="shared" si="130"/>
        <v>108012724.83354546</v>
      </c>
      <c r="DB176" s="401">
        <f t="shared" si="131"/>
        <v>100800</v>
      </c>
      <c r="DC176" s="401">
        <f t="shared" si="132"/>
        <v>108113524.83354546</v>
      </c>
      <c r="DD176" s="406">
        <v>0</v>
      </c>
      <c r="DE176" s="401">
        <f t="shared" si="133"/>
        <v>9097352.3277272731</v>
      </c>
      <c r="DF176" s="401">
        <f t="shared" si="134"/>
        <v>4548676.1638636366</v>
      </c>
      <c r="DG176" s="401">
        <f t="shared" si="135"/>
        <v>94467496.341954559</v>
      </c>
      <c r="DH176" s="401">
        <f t="shared" si="136"/>
        <v>11590824.25</v>
      </c>
      <c r="DI176" s="401">
        <f t="shared" si="137"/>
        <v>82876672.091954559</v>
      </c>
      <c r="DJ176" s="401">
        <f t="shared" si="138"/>
        <v>0</v>
      </c>
      <c r="DL176" s="409">
        <f t="shared" si="139"/>
        <v>6638737.5</v>
      </c>
      <c r="DM176" s="409">
        <f t="shared" si="140"/>
        <v>0</v>
      </c>
    </row>
    <row r="177" spans="1:117" s="56" customFormat="1" ht="21" x14ac:dyDescent="0.2">
      <c r="A177" s="192">
        <f t="shared" si="102"/>
        <v>2655495</v>
      </c>
      <c r="B177" s="137">
        <f>'آبان 1400'!B178</f>
        <v>172</v>
      </c>
      <c r="C177" s="137">
        <f>'آبان 1400'!C178</f>
        <v>181</v>
      </c>
      <c r="D177" s="137">
        <f>'آبان 1400'!D178</f>
        <v>13367</v>
      </c>
      <c r="E177" s="137" t="str">
        <f>'آبان 1400'!E178</f>
        <v>محمد</v>
      </c>
      <c r="F177" s="137" t="str">
        <f>'آبان 1400'!F178</f>
        <v>عرفانی</v>
      </c>
      <c r="G177" s="137" t="str">
        <f>'آبان 1400'!G178</f>
        <v xml:space="preserve">اداری </v>
      </c>
      <c r="H177" s="137" t="str">
        <f>'آبان 1400'!H178</f>
        <v>قزوین</v>
      </c>
      <c r="I177" s="137" t="str">
        <f>'آبان 1400'!I178</f>
        <v>293-12-4232018-1</v>
      </c>
      <c r="J177" s="137" t="str">
        <f>'آبان 1400'!J178</f>
        <v>4310869130</v>
      </c>
      <c r="K177" s="137" t="str">
        <f>'آبان 1400'!K178</f>
        <v>0027173820</v>
      </c>
      <c r="L177" s="137" t="str">
        <f>'آبان 1400'!L178</f>
        <v>قزوین</v>
      </c>
      <c r="M177" s="137" t="str">
        <f>'آبان 1400'!M178</f>
        <v>اداری-کارشناسی</v>
      </c>
      <c r="N177" s="121">
        <f>'آبان 1400'!N178</f>
        <v>0</v>
      </c>
      <c r="O177" s="120">
        <f>'آبان 1400'!O178</f>
        <v>0</v>
      </c>
      <c r="P177" s="122">
        <f>'آبان 1400'!P178</f>
        <v>0</v>
      </c>
      <c r="Q177" s="362">
        <f>'آبان 1400'!Q178</f>
        <v>30</v>
      </c>
      <c r="R177" s="362">
        <f>'آبان 1400'!R178</f>
        <v>50</v>
      </c>
      <c r="S177" s="362">
        <f>'آبان 1400'!S178</f>
        <v>0</v>
      </c>
      <c r="T177" s="362">
        <f>'آبان 1400'!T178</f>
        <v>0</v>
      </c>
      <c r="U177" s="138">
        <f>'آبان 1400'!U178</f>
        <v>2</v>
      </c>
      <c r="V177" s="121">
        <f>'آبان 1400'!W178</f>
        <v>0</v>
      </c>
      <c r="W177" s="122">
        <f>'آبان 1400'!X178</f>
        <v>0</v>
      </c>
      <c r="X177" s="370">
        <f>'آبان 1400'!Y178</f>
        <v>0</v>
      </c>
      <c r="Y177" s="370">
        <f>'آبان 1400'!Z178</f>
        <v>0</v>
      </c>
      <c r="Z177" s="139">
        <f>'آبان 1400'!AA178</f>
        <v>1477052</v>
      </c>
      <c r="AA177" s="139">
        <f>'آبان 1400'!AB178</f>
        <v>0</v>
      </c>
      <c r="AB177" s="139">
        <f>'آبان 1400'!AC178</f>
        <v>1477052</v>
      </c>
      <c r="AC177" s="139">
        <f>'آبان 1400'!AD178</f>
        <v>4500000</v>
      </c>
      <c r="AD177" s="139">
        <f>'آبان 1400'!AE178</f>
        <v>6000000</v>
      </c>
      <c r="AE177" s="140">
        <f>'آبان 1400'!AF178</f>
        <v>281982.65454545454</v>
      </c>
      <c r="AF177" s="123">
        <f>'آبان 1400'!AG178</f>
        <v>44311560</v>
      </c>
      <c r="AG177" s="124">
        <f>'آبان 1400'!AH178</f>
        <v>0</v>
      </c>
      <c r="AH177" s="124">
        <f>'آبان 1400'!AI178</f>
        <v>14099132.727272727</v>
      </c>
      <c r="AI177" s="124">
        <f>'آبان 1400'!AJ178</f>
        <v>0</v>
      </c>
      <c r="AJ177" s="124">
        <f>'آبان 1400'!AK178</f>
        <v>4500000</v>
      </c>
      <c r="AK177" s="124">
        <f>'آبان 1400'!AL178</f>
        <v>6000000</v>
      </c>
      <c r="AL177" s="124">
        <f>'آبان 1400'!AM178</f>
        <v>0</v>
      </c>
      <c r="AM177" s="124">
        <f>'آبان 1400'!AN178</f>
        <v>0</v>
      </c>
      <c r="AN177" s="124">
        <f>'آبان 1400'!AO178</f>
        <v>2954104</v>
      </c>
      <c r="AO177" s="124">
        <f>'آبان 1400'!AP178</f>
        <v>4000000</v>
      </c>
      <c r="AP177" s="124">
        <f>'آبان 1400'!AQ178</f>
        <v>0</v>
      </c>
      <c r="AQ177" s="124">
        <f>'آبان 1400'!AR178</f>
        <v>0</v>
      </c>
      <c r="AR177" s="124">
        <f>'آبان 1400'!AS178</f>
        <v>0</v>
      </c>
      <c r="AS177" s="379">
        <f>'آبان 1400'!AT178</f>
        <v>0</v>
      </c>
      <c r="AT177" s="372">
        <f t="shared" si="103"/>
        <v>75864796.727272719</v>
      </c>
      <c r="AU177" s="174">
        <f>'آبان 1400'!AV178</f>
        <v>53306944.236363627</v>
      </c>
      <c r="AV177" s="142">
        <f>'آبان 1400'!AW178</f>
        <v>72910692.727272719</v>
      </c>
      <c r="AW177" s="143">
        <f t="shared" si="104"/>
        <v>5103748.4909090912</v>
      </c>
      <c r="AX177" s="76">
        <f t="shared" si="105"/>
        <v>1330694.4236363629</v>
      </c>
      <c r="AY177" s="143">
        <f>'آبان 1400'!AZ178</f>
        <v>0</v>
      </c>
      <c r="AZ177" s="143">
        <f>'آبان 1400'!BA178</f>
        <v>0</v>
      </c>
      <c r="BA177" s="143">
        <f>'آبان 1400'!BB178</f>
        <v>0</v>
      </c>
      <c r="BB177" s="143">
        <f>'آبان 1400'!BC178</f>
        <v>0</v>
      </c>
      <c r="BC177" s="143">
        <f>'آبان 1400'!BD178</f>
        <v>0</v>
      </c>
      <c r="BD177" s="143">
        <f>'آبان 1400'!BE178</f>
        <v>0</v>
      </c>
      <c r="BE177" s="143">
        <f>'آبان 1400'!BF178</f>
        <v>0</v>
      </c>
      <c r="BF177" s="144">
        <f t="shared" si="106"/>
        <v>6434442.9145454541</v>
      </c>
      <c r="BG177" s="141">
        <f t="shared" si="107"/>
        <v>69430353</v>
      </c>
      <c r="BH177" s="145">
        <f t="shared" si="108"/>
        <v>75864796.727272719</v>
      </c>
      <c r="BI177" s="410">
        <f t="shared" si="151"/>
        <v>6638737.5</v>
      </c>
      <c r="BJ177" s="146">
        <f t="shared" si="109"/>
        <v>3692630</v>
      </c>
      <c r="BK177" s="146">
        <f t="shared" si="110"/>
        <v>1107789</v>
      </c>
      <c r="BL177" s="147">
        <f t="shared" si="111"/>
        <v>1120000</v>
      </c>
      <c r="BM177" s="383">
        <v>0</v>
      </c>
      <c r="BN177" s="148">
        <f t="shared" si="112"/>
        <v>88423953.227272719</v>
      </c>
      <c r="BO177" s="149">
        <f t="shared" si="113"/>
        <v>72910692.727272719</v>
      </c>
      <c r="BP177" s="150">
        <f t="shared" si="114"/>
        <v>16769459.327272726</v>
      </c>
      <c r="BQ177" s="151">
        <f t="shared" si="115"/>
        <v>105193412.55454545</v>
      </c>
      <c r="BR177" s="152">
        <f t="shared" si="116"/>
        <v>100800</v>
      </c>
      <c r="BS177" s="148">
        <f t="shared" si="117"/>
        <v>105294212.55454545</v>
      </c>
      <c r="BT177" s="136">
        <v>0</v>
      </c>
      <c r="BU177" s="149">
        <f t="shared" si="118"/>
        <v>8842395.3227272723</v>
      </c>
      <c r="BV177" s="153">
        <f t="shared" si="119"/>
        <v>4421197.6613636361</v>
      </c>
      <c r="BW177" s="134">
        <f t="shared" si="120"/>
        <v>92030619.570454538</v>
      </c>
      <c r="BX177" s="148">
        <f t="shared" si="121"/>
        <v>11439156.5</v>
      </c>
      <c r="BY177" s="135">
        <f t="shared" si="122"/>
        <v>80591463.070454538</v>
      </c>
      <c r="CD177" s="400">
        <f>'آبان 1400'!AU178</f>
        <v>75864796.727272719</v>
      </c>
      <c r="CE177" s="401">
        <f>'آبان 1400'!AV178</f>
        <v>53306944.236363627</v>
      </c>
      <c r="CF177" s="401">
        <f>'آبان 1400'!AW178</f>
        <v>72910692.727272719</v>
      </c>
      <c r="CG177" s="401">
        <f>'آبان 1400'!AX178</f>
        <v>5103748.4909090912</v>
      </c>
      <c r="CH177" s="401">
        <f>'آبان 1400'!AY178</f>
        <v>1330694.4236363629</v>
      </c>
      <c r="CI177" s="401">
        <f>'آبان 1400'!AZ178</f>
        <v>0</v>
      </c>
      <c r="CJ177" s="401">
        <f>'آبان 1400'!BA178</f>
        <v>0</v>
      </c>
      <c r="CK177" s="401">
        <f>'آبان 1400'!BB178</f>
        <v>0</v>
      </c>
      <c r="CL177" s="401">
        <f>'آبان 1400'!BC178</f>
        <v>0</v>
      </c>
      <c r="CM177" s="401">
        <f>'آبان 1400'!BD178</f>
        <v>0</v>
      </c>
      <c r="CN177" s="401">
        <f>'آبان 1400'!BE178</f>
        <v>0</v>
      </c>
      <c r="CO177" s="401">
        <f>'آبان 1400'!BF178</f>
        <v>0</v>
      </c>
      <c r="CP177" s="401">
        <f>'آبان 1400'!BG178</f>
        <v>6434442.9145454541</v>
      </c>
      <c r="CQ177" s="401">
        <f>'آبان 1400'!BH178</f>
        <v>69430353</v>
      </c>
      <c r="CR177" s="401">
        <f t="shared" si="123"/>
        <v>75864796.727272719</v>
      </c>
      <c r="CS177" s="411">
        <f t="shared" si="152"/>
        <v>6638737.5</v>
      </c>
      <c r="CT177" s="400">
        <f t="shared" si="124"/>
        <v>3692630</v>
      </c>
      <c r="CU177" s="401">
        <f t="shared" si="125"/>
        <v>1107789</v>
      </c>
      <c r="CV177" s="401">
        <f t="shared" si="126"/>
        <v>1120000</v>
      </c>
      <c r="CW177" s="56">
        <v>0</v>
      </c>
      <c r="CX177" s="401">
        <f t="shared" si="127"/>
        <v>88423953.227272719</v>
      </c>
      <c r="CY177" s="401">
        <f t="shared" si="128"/>
        <v>72910692.727272719</v>
      </c>
      <c r="CZ177" s="401">
        <f t="shared" si="129"/>
        <v>16769459.327272726</v>
      </c>
      <c r="DA177" s="401">
        <f t="shared" si="130"/>
        <v>105193412.55454545</v>
      </c>
      <c r="DB177" s="401">
        <f t="shared" si="131"/>
        <v>100800</v>
      </c>
      <c r="DC177" s="401">
        <f t="shared" si="132"/>
        <v>105294212.55454545</v>
      </c>
      <c r="DD177" s="406">
        <v>0</v>
      </c>
      <c r="DE177" s="401">
        <f t="shared" si="133"/>
        <v>8842395.3227272723</v>
      </c>
      <c r="DF177" s="401">
        <f t="shared" si="134"/>
        <v>4421197.6613636361</v>
      </c>
      <c r="DG177" s="401">
        <f t="shared" si="135"/>
        <v>92030619.570454538</v>
      </c>
      <c r="DH177" s="401">
        <f t="shared" si="136"/>
        <v>11439156.5</v>
      </c>
      <c r="DI177" s="401">
        <f t="shared" si="137"/>
        <v>80591463.070454538</v>
      </c>
      <c r="DJ177" s="401">
        <f t="shared" si="138"/>
        <v>0</v>
      </c>
      <c r="DL177" s="409">
        <f t="shared" si="139"/>
        <v>6638737.5</v>
      </c>
      <c r="DM177" s="409">
        <f t="shared" si="140"/>
        <v>0</v>
      </c>
    </row>
    <row r="178" spans="1:117" s="56" customFormat="1" ht="21" x14ac:dyDescent="0.2">
      <c r="A178" s="192">
        <f t="shared" si="102"/>
        <v>2655495</v>
      </c>
      <c r="B178" s="137">
        <f>'آبان 1400'!B179</f>
        <v>173</v>
      </c>
      <c r="C178" s="137">
        <f>'آبان 1400'!C179</f>
        <v>182</v>
      </c>
      <c r="D178" s="137">
        <f>'آبان 1400'!D179</f>
        <v>13371</v>
      </c>
      <c r="E178" s="137" t="str">
        <f>'آبان 1400'!E179</f>
        <v>مهدی</v>
      </c>
      <c r="F178" s="137" t="str">
        <f>'آبان 1400'!F179</f>
        <v>قربان قلی</v>
      </c>
      <c r="G178" s="137" t="str">
        <f>'آبان 1400'!G179</f>
        <v xml:space="preserve">اداری </v>
      </c>
      <c r="H178" s="137" t="str">
        <f>'آبان 1400'!H179</f>
        <v>قزوین</v>
      </c>
      <c r="I178" s="137" t="str">
        <f>'آبان 1400'!I179</f>
        <v>163-813-7867840-1</v>
      </c>
      <c r="J178" s="137" t="str">
        <f>'آبان 1400'!J179</f>
        <v>4324729956</v>
      </c>
      <c r="K178" s="137" t="str">
        <f>'آبان 1400'!K179</f>
        <v>0027146635</v>
      </c>
      <c r="L178" s="137" t="str">
        <f>'آبان 1400'!L179</f>
        <v>قزوین</v>
      </c>
      <c r="M178" s="137" t="str">
        <f>'آبان 1400'!M179</f>
        <v>اداری-کارشناسی</v>
      </c>
      <c r="N178" s="121">
        <f>'آبان 1400'!N179</f>
        <v>0</v>
      </c>
      <c r="O178" s="120">
        <f>'آبان 1400'!O179</f>
        <v>0</v>
      </c>
      <c r="P178" s="122">
        <f>'آبان 1400'!P179</f>
        <v>0</v>
      </c>
      <c r="Q178" s="362">
        <f>'آبان 1400'!Q179</f>
        <v>30</v>
      </c>
      <c r="R178" s="362">
        <f>'آبان 1400'!R179</f>
        <v>32</v>
      </c>
      <c r="S178" s="362">
        <f>'آبان 1400'!S179</f>
        <v>0</v>
      </c>
      <c r="T178" s="362">
        <f>'آبان 1400'!T179</f>
        <v>0</v>
      </c>
      <c r="U178" s="138">
        <f>'آبان 1400'!U179</f>
        <v>0</v>
      </c>
      <c r="V178" s="121">
        <f>'آبان 1400'!W179</f>
        <v>0</v>
      </c>
      <c r="W178" s="122">
        <f>'آبان 1400'!X179</f>
        <v>0</v>
      </c>
      <c r="X178" s="370">
        <f>'آبان 1400'!Y179</f>
        <v>0</v>
      </c>
      <c r="Y178" s="370">
        <f>'آبان 1400'!Z179</f>
        <v>0</v>
      </c>
      <c r="Z178" s="139">
        <f>'آبان 1400'!AA179</f>
        <v>1477052</v>
      </c>
      <c r="AA178" s="139">
        <f>'آبان 1400'!AB179</f>
        <v>46667</v>
      </c>
      <c r="AB178" s="139">
        <f>'آبان 1400'!AC179</f>
        <v>1523719</v>
      </c>
      <c r="AC178" s="139">
        <f>'آبان 1400'!AD179</f>
        <v>4500000</v>
      </c>
      <c r="AD178" s="139">
        <f>'آبان 1400'!AE179</f>
        <v>6000000</v>
      </c>
      <c r="AE178" s="140">
        <f>'آبان 1400'!AF179</f>
        <v>290891.80909090908</v>
      </c>
      <c r="AF178" s="123">
        <f>'آبان 1400'!AG179</f>
        <v>44311560</v>
      </c>
      <c r="AG178" s="124">
        <f>'آبان 1400'!AH179</f>
        <v>1400010</v>
      </c>
      <c r="AH178" s="124">
        <f>'آبان 1400'!AI179</f>
        <v>9308537.8909090906</v>
      </c>
      <c r="AI178" s="124">
        <f>'آبان 1400'!AJ179</f>
        <v>0</v>
      </c>
      <c r="AJ178" s="124">
        <f>'آبان 1400'!AK179</f>
        <v>4500000</v>
      </c>
      <c r="AK178" s="124">
        <f>'آبان 1400'!AL179</f>
        <v>6000000</v>
      </c>
      <c r="AL178" s="124">
        <f>'آبان 1400'!AM179</f>
        <v>0</v>
      </c>
      <c r="AM178" s="124">
        <f>'آبان 1400'!AN179</f>
        <v>0</v>
      </c>
      <c r="AN178" s="124">
        <f>'آبان 1400'!AO179</f>
        <v>0</v>
      </c>
      <c r="AO178" s="124">
        <f>'آبان 1400'!AP179</f>
        <v>4000000</v>
      </c>
      <c r="AP178" s="124">
        <f>'آبان 1400'!AQ179</f>
        <v>0</v>
      </c>
      <c r="AQ178" s="124">
        <f>'آبان 1400'!AR179</f>
        <v>0</v>
      </c>
      <c r="AR178" s="124">
        <f>'آبان 1400'!AS179</f>
        <v>0</v>
      </c>
      <c r="AS178" s="379">
        <f>'آبان 1400'!AT179</f>
        <v>0</v>
      </c>
      <c r="AT178" s="372">
        <f t="shared" si="103"/>
        <v>69520107.890909091</v>
      </c>
      <c r="AU178" s="174">
        <f>'آبان 1400'!AV179</f>
        <v>50153700.338545457</v>
      </c>
      <c r="AV178" s="142">
        <f>'آبان 1400'!AW179</f>
        <v>69520107.890909091</v>
      </c>
      <c r="AW178" s="143">
        <f t="shared" si="104"/>
        <v>4866407.5523636369</v>
      </c>
      <c r="AX178" s="76">
        <f t="shared" si="105"/>
        <v>1015370.0338545457</v>
      </c>
      <c r="AY178" s="143">
        <f>'آبان 1400'!AZ179</f>
        <v>0</v>
      </c>
      <c r="AZ178" s="143">
        <f>'آبان 1400'!BA179</f>
        <v>0</v>
      </c>
      <c r="BA178" s="143">
        <f>'آبان 1400'!BB179</f>
        <v>0</v>
      </c>
      <c r="BB178" s="143">
        <f>'آبان 1400'!BC179</f>
        <v>0</v>
      </c>
      <c r="BC178" s="143">
        <f>'آبان 1400'!BD179</f>
        <v>0</v>
      </c>
      <c r="BD178" s="143">
        <f>'آبان 1400'!BE179</f>
        <v>0</v>
      </c>
      <c r="BE178" s="143">
        <f>'آبان 1400'!BF179</f>
        <v>0</v>
      </c>
      <c r="BF178" s="144">
        <f t="shared" si="106"/>
        <v>5881777.5862181829</v>
      </c>
      <c r="BG178" s="141">
        <f t="shared" si="107"/>
        <v>63638330</v>
      </c>
      <c r="BH178" s="145">
        <f t="shared" si="108"/>
        <v>69520107.890909091</v>
      </c>
      <c r="BI178" s="410">
        <f t="shared" si="151"/>
        <v>6638737.5</v>
      </c>
      <c r="BJ178" s="146">
        <f t="shared" si="109"/>
        <v>3809297.5</v>
      </c>
      <c r="BK178" s="146">
        <f t="shared" si="110"/>
        <v>1142789.25</v>
      </c>
      <c r="BL178" s="147">
        <f t="shared" si="111"/>
        <v>1120000</v>
      </c>
      <c r="BM178" s="383">
        <v>0</v>
      </c>
      <c r="BN178" s="148">
        <f t="shared" si="112"/>
        <v>82230932.140909091</v>
      </c>
      <c r="BO178" s="149">
        <f t="shared" si="113"/>
        <v>69520107.890909091</v>
      </c>
      <c r="BP178" s="150">
        <f t="shared" si="114"/>
        <v>15989624.814909091</v>
      </c>
      <c r="BQ178" s="151">
        <f t="shared" si="115"/>
        <v>98220556.955818176</v>
      </c>
      <c r="BR178" s="152">
        <f t="shared" si="116"/>
        <v>100800</v>
      </c>
      <c r="BS178" s="148">
        <f t="shared" si="117"/>
        <v>98321356.955818176</v>
      </c>
      <c r="BT178" s="136">
        <v>0</v>
      </c>
      <c r="BU178" s="149">
        <f t="shared" si="118"/>
        <v>8223093.2140909098</v>
      </c>
      <c r="BV178" s="153">
        <f t="shared" si="119"/>
        <v>4111546.6070454549</v>
      </c>
      <c r="BW178" s="134">
        <f t="shared" si="120"/>
        <v>85986717.134681806</v>
      </c>
      <c r="BX178" s="148">
        <f t="shared" si="121"/>
        <v>11590824.25</v>
      </c>
      <c r="BY178" s="135">
        <f t="shared" si="122"/>
        <v>74395892.884681806</v>
      </c>
      <c r="CD178" s="400">
        <f>'آبان 1400'!AU179</f>
        <v>69520107.890909091</v>
      </c>
      <c r="CE178" s="401">
        <f>'آبان 1400'!AV179</f>
        <v>50153700.338545457</v>
      </c>
      <c r="CF178" s="401">
        <f>'آبان 1400'!AW179</f>
        <v>69520107.890909091</v>
      </c>
      <c r="CG178" s="401">
        <f>'آبان 1400'!AX179</f>
        <v>4866407.5523636369</v>
      </c>
      <c r="CH178" s="401">
        <f>'آبان 1400'!AY179</f>
        <v>1015370.0338545457</v>
      </c>
      <c r="CI178" s="401">
        <f>'آبان 1400'!AZ179</f>
        <v>0</v>
      </c>
      <c r="CJ178" s="401">
        <f>'آبان 1400'!BA179</f>
        <v>0</v>
      </c>
      <c r="CK178" s="401">
        <f>'آبان 1400'!BB179</f>
        <v>0</v>
      </c>
      <c r="CL178" s="401">
        <f>'آبان 1400'!BC179</f>
        <v>0</v>
      </c>
      <c r="CM178" s="401">
        <f>'آبان 1400'!BD179</f>
        <v>0</v>
      </c>
      <c r="CN178" s="401">
        <f>'آبان 1400'!BE179</f>
        <v>0</v>
      </c>
      <c r="CO178" s="401">
        <f>'آبان 1400'!BF179</f>
        <v>0</v>
      </c>
      <c r="CP178" s="401">
        <f>'آبان 1400'!BG179</f>
        <v>5881777.5862181829</v>
      </c>
      <c r="CQ178" s="401">
        <f>'آبان 1400'!BH179</f>
        <v>63638330</v>
      </c>
      <c r="CR178" s="401">
        <f t="shared" si="123"/>
        <v>69520107.890909091</v>
      </c>
      <c r="CS178" s="411">
        <f t="shared" si="152"/>
        <v>6638737.5</v>
      </c>
      <c r="CT178" s="400">
        <f t="shared" si="124"/>
        <v>3809297.5</v>
      </c>
      <c r="CU178" s="401">
        <f t="shared" si="125"/>
        <v>1142789.25</v>
      </c>
      <c r="CV178" s="401">
        <f t="shared" si="126"/>
        <v>1120000</v>
      </c>
      <c r="CW178" s="56">
        <v>0</v>
      </c>
      <c r="CX178" s="401">
        <f t="shared" si="127"/>
        <v>82230932.140909091</v>
      </c>
      <c r="CY178" s="401">
        <f t="shared" si="128"/>
        <v>69520107.890909091</v>
      </c>
      <c r="CZ178" s="401">
        <f t="shared" si="129"/>
        <v>15989624.814909091</v>
      </c>
      <c r="DA178" s="401">
        <f t="shared" si="130"/>
        <v>98220556.955818176</v>
      </c>
      <c r="DB178" s="401">
        <f t="shared" si="131"/>
        <v>100800</v>
      </c>
      <c r="DC178" s="401">
        <f t="shared" si="132"/>
        <v>98321356.955818176</v>
      </c>
      <c r="DD178" s="406">
        <v>0</v>
      </c>
      <c r="DE178" s="401">
        <f t="shared" si="133"/>
        <v>8223093.2140909098</v>
      </c>
      <c r="DF178" s="401">
        <f t="shared" si="134"/>
        <v>4111546.6070454549</v>
      </c>
      <c r="DG178" s="401">
        <f t="shared" si="135"/>
        <v>85986717.134681806</v>
      </c>
      <c r="DH178" s="401">
        <f t="shared" si="136"/>
        <v>11590824.25</v>
      </c>
      <c r="DI178" s="401">
        <f t="shared" si="137"/>
        <v>74395892.884681806</v>
      </c>
      <c r="DJ178" s="401">
        <f t="shared" si="138"/>
        <v>0</v>
      </c>
      <c r="DL178" s="409">
        <f t="shared" si="139"/>
        <v>6638737.5</v>
      </c>
      <c r="DM178" s="409">
        <f t="shared" si="140"/>
        <v>0</v>
      </c>
    </row>
    <row r="179" spans="1:117" s="56" customFormat="1" ht="21" x14ac:dyDescent="0.2">
      <c r="A179" s="192">
        <f t="shared" si="102"/>
        <v>2655495</v>
      </c>
      <c r="B179" s="137">
        <f>'آبان 1400'!B180</f>
        <v>174</v>
      </c>
      <c r="C179" s="137">
        <f>'آبان 1400'!C180</f>
        <v>183</v>
      </c>
      <c r="D179" s="137">
        <f>'آبان 1400'!D180</f>
        <v>13364</v>
      </c>
      <c r="E179" s="137" t="str">
        <f>'آبان 1400'!E180</f>
        <v>رامین</v>
      </c>
      <c r="F179" s="137" t="str">
        <f>'آبان 1400'!F180</f>
        <v>جلیله وند</v>
      </c>
      <c r="G179" s="137" t="str">
        <f>'آبان 1400'!G180</f>
        <v xml:space="preserve">اداری </v>
      </c>
      <c r="H179" s="137" t="str">
        <f>'آبان 1400'!H180</f>
        <v>قزوین</v>
      </c>
      <c r="I179" s="137" t="str">
        <f>'آبان 1400'!I180</f>
        <v>293-12-4233969-1</v>
      </c>
      <c r="J179" s="137" t="str">
        <f>'آبان 1400'!J180</f>
        <v>4310311512</v>
      </c>
      <c r="K179" s="137" t="str">
        <f>'آبان 1400'!K180</f>
        <v>0027274023</v>
      </c>
      <c r="L179" s="137" t="str">
        <f>'آبان 1400'!L180</f>
        <v>قزوین</v>
      </c>
      <c r="M179" s="137" t="str">
        <f>'آبان 1400'!M180</f>
        <v>اداری-کارشناسی</v>
      </c>
      <c r="N179" s="121">
        <f>'آبان 1400'!N180</f>
        <v>0</v>
      </c>
      <c r="O179" s="120">
        <f>'آبان 1400'!O180</f>
        <v>0</v>
      </c>
      <c r="P179" s="122">
        <f>'آبان 1400'!P180</f>
        <v>0</v>
      </c>
      <c r="Q179" s="362">
        <f>'آبان 1400'!Q180</f>
        <v>30</v>
      </c>
      <c r="R179" s="362">
        <f>'آبان 1400'!R180</f>
        <v>56</v>
      </c>
      <c r="S179" s="362">
        <f>'آبان 1400'!S180</f>
        <v>0</v>
      </c>
      <c r="T179" s="362">
        <f>'آبان 1400'!T180</f>
        <v>0</v>
      </c>
      <c r="U179" s="138">
        <f>'آبان 1400'!U180</f>
        <v>2</v>
      </c>
      <c r="V179" s="121">
        <f>'آبان 1400'!W180</f>
        <v>0</v>
      </c>
      <c r="W179" s="122">
        <f>'آبان 1400'!X180</f>
        <v>0</v>
      </c>
      <c r="X179" s="370">
        <f>'آبان 1400'!Y180</f>
        <v>0</v>
      </c>
      <c r="Y179" s="370">
        <f>'آبان 1400'!Z180</f>
        <v>0</v>
      </c>
      <c r="Z179" s="139">
        <f>'آبان 1400'!AA180</f>
        <v>1477052</v>
      </c>
      <c r="AA179" s="139">
        <f>'آبان 1400'!AB180</f>
        <v>46667</v>
      </c>
      <c r="AB179" s="139">
        <f>'آبان 1400'!AC180</f>
        <v>1523719</v>
      </c>
      <c r="AC179" s="139">
        <f>'آبان 1400'!AD180</f>
        <v>4500000</v>
      </c>
      <c r="AD179" s="139">
        <f>'آبان 1400'!AE180</f>
        <v>6000000</v>
      </c>
      <c r="AE179" s="140">
        <f>'آبان 1400'!AF180</f>
        <v>290891.80909090908</v>
      </c>
      <c r="AF179" s="123">
        <f>'آبان 1400'!AG180</f>
        <v>44311560</v>
      </c>
      <c r="AG179" s="124">
        <f>'آبان 1400'!AH180</f>
        <v>1400010</v>
      </c>
      <c r="AH179" s="124">
        <f>'آبان 1400'!AI180</f>
        <v>16289941.309090909</v>
      </c>
      <c r="AI179" s="124">
        <f>'آبان 1400'!AJ180</f>
        <v>0</v>
      </c>
      <c r="AJ179" s="124">
        <f>'آبان 1400'!AK180</f>
        <v>4500000</v>
      </c>
      <c r="AK179" s="124">
        <f>'آبان 1400'!AL180</f>
        <v>6000000</v>
      </c>
      <c r="AL179" s="124">
        <f>'آبان 1400'!AM180</f>
        <v>0</v>
      </c>
      <c r="AM179" s="124">
        <f>'آبان 1400'!AN180</f>
        <v>0</v>
      </c>
      <c r="AN179" s="124">
        <f>'آبان 1400'!AO180</f>
        <v>3047438</v>
      </c>
      <c r="AO179" s="124">
        <f>'آبان 1400'!AP180</f>
        <v>4400000</v>
      </c>
      <c r="AP179" s="124">
        <f>'آبان 1400'!AQ180</f>
        <v>0</v>
      </c>
      <c r="AQ179" s="124">
        <f>'آبان 1400'!AR180</f>
        <v>0</v>
      </c>
      <c r="AR179" s="124">
        <f>'آبان 1400'!AS180</f>
        <v>0</v>
      </c>
      <c r="AS179" s="379">
        <f>'آبان 1400'!AT180</f>
        <v>0</v>
      </c>
      <c r="AT179" s="372">
        <f t="shared" si="103"/>
        <v>79948949.309090912</v>
      </c>
      <c r="AU179" s="174">
        <f>'آبان 1400'!AV180</f>
        <v>56618405.51745455</v>
      </c>
      <c r="AV179" s="142">
        <f>'آبان 1400'!AW180</f>
        <v>76901511.309090912</v>
      </c>
      <c r="AW179" s="143">
        <f t="shared" si="104"/>
        <v>5383105.7916363645</v>
      </c>
      <c r="AX179" s="76">
        <f t="shared" si="105"/>
        <v>1661840.551745455</v>
      </c>
      <c r="AY179" s="143">
        <f>'آبان 1400'!AZ180</f>
        <v>0</v>
      </c>
      <c r="AZ179" s="143">
        <f>'آبان 1400'!BA180</f>
        <v>0</v>
      </c>
      <c r="BA179" s="143">
        <f>'آبان 1400'!BB180</f>
        <v>0</v>
      </c>
      <c r="BB179" s="143">
        <f>'آبان 1400'!BC180</f>
        <v>0</v>
      </c>
      <c r="BC179" s="143">
        <f>'آبان 1400'!BD180</f>
        <v>0</v>
      </c>
      <c r="BD179" s="143">
        <f>'آبان 1400'!BE180</f>
        <v>0</v>
      </c>
      <c r="BE179" s="143">
        <f>'آبان 1400'!BF180</f>
        <v>0</v>
      </c>
      <c r="BF179" s="144">
        <f t="shared" si="106"/>
        <v>7044946.3433818193</v>
      </c>
      <c r="BG179" s="141">
        <f t="shared" si="107"/>
        <v>72904002</v>
      </c>
      <c r="BH179" s="145">
        <f t="shared" si="108"/>
        <v>79948949.309090912</v>
      </c>
      <c r="BI179" s="410">
        <f t="shared" si="151"/>
        <v>6638737.5</v>
      </c>
      <c r="BJ179" s="146">
        <f t="shared" si="109"/>
        <v>3809297.5</v>
      </c>
      <c r="BK179" s="146">
        <f t="shared" si="110"/>
        <v>1142789.25</v>
      </c>
      <c r="BL179" s="147">
        <f t="shared" si="111"/>
        <v>1120000</v>
      </c>
      <c r="BM179" s="383">
        <v>0</v>
      </c>
      <c r="BN179" s="148">
        <f t="shared" si="112"/>
        <v>92659773.559090912</v>
      </c>
      <c r="BO179" s="149">
        <f t="shared" si="113"/>
        <v>76901511.309090912</v>
      </c>
      <c r="BP179" s="150">
        <f t="shared" si="114"/>
        <v>17687347.601090912</v>
      </c>
      <c r="BQ179" s="151">
        <f t="shared" si="115"/>
        <v>110347121.16018182</v>
      </c>
      <c r="BR179" s="152">
        <f t="shared" si="116"/>
        <v>100800</v>
      </c>
      <c r="BS179" s="148">
        <f t="shared" si="117"/>
        <v>110447921.16018182</v>
      </c>
      <c r="BT179" s="136">
        <v>0</v>
      </c>
      <c r="BU179" s="149">
        <f t="shared" si="118"/>
        <v>9265977.3559090924</v>
      </c>
      <c r="BV179" s="153">
        <f t="shared" si="119"/>
        <v>4632988.6779545462</v>
      </c>
      <c r="BW179" s="134">
        <f t="shared" si="120"/>
        <v>96548955.126318187</v>
      </c>
      <c r="BX179" s="148">
        <f t="shared" si="121"/>
        <v>11590824.25</v>
      </c>
      <c r="BY179" s="135">
        <f t="shared" si="122"/>
        <v>84958130.876318187</v>
      </c>
      <c r="CD179" s="400">
        <f>'آبان 1400'!AU180</f>
        <v>79948949.309090912</v>
      </c>
      <c r="CE179" s="401">
        <f>'آبان 1400'!AV180</f>
        <v>56618405.51745455</v>
      </c>
      <c r="CF179" s="401">
        <f>'آبان 1400'!AW180</f>
        <v>76901511.309090912</v>
      </c>
      <c r="CG179" s="401">
        <f>'آبان 1400'!AX180</f>
        <v>5383105.7916363645</v>
      </c>
      <c r="CH179" s="401">
        <f>'آبان 1400'!AY180</f>
        <v>1661840.551745455</v>
      </c>
      <c r="CI179" s="401">
        <f>'آبان 1400'!AZ180</f>
        <v>0</v>
      </c>
      <c r="CJ179" s="401">
        <f>'آبان 1400'!BA180</f>
        <v>0</v>
      </c>
      <c r="CK179" s="401">
        <f>'آبان 1400'!BB180</f>
        <v>0</v>
      </c>
      <c r="CL179" s="401">
        <f>'آبان 1400'!BC180</f>
        <v>0</v>
      </c>
      <c r="CM179" s="401">
        <f>'آبان 1400'!BD180</f>
        <v>0</v>
      </c>
      <c r="CN179" s="401">
        <f>'آبان 1400'!BE180</f>
        <v>0</v>
      </c>
      <c r="CO179" s="401">
        <f>'آبان 1400'!BF180</f>
        <v>0</v>
      </c>
      <c r="CP179" s="401">
        <f>'آبان 1400'!BG180</f>
        <v>7044946.3433818193</v>
      </c>
      <c r="CQ179" s="401">
        <f>'آبان 1400'!BH180</f>
        <v>72904002</v>
      </c>
      <c r="CR179" s="401">
        <f t="shared" si="123"/>
        <v>79948949.309090912</v>
      </c>
      <c r="CS179" s="411">
        <f t="shared" si="152"/>
        <v>6638737.5</v>
      </c>
      <c r="CT179" s="400">
        <f t="shared" si="124"/>
        <v>3809297.5</v>
      </c>
      <c r="CU179" s="401">
        <f t="shared" si="125"/>
        <v>1142789.25</v>
      </c>
      <c r="CV179" s="401">
        <f t="shared" si="126"/>
        <v>1120000</v>
      </c>
      <c r="CW179" s="56">
        <v>0</v>
      </c>
      <c r="CX179" s="401">
        <f t="shared" si="127"/>
        <v>92659773.559090912</v>
      </c>
      <c r="CY179" s="401">
        <f t="shared" si="128"/>
        <v>76901511.309090912</v>
      </c>
      <c r="CZ179" s="401">
        <f t="shared" si="129"/>
        <v>17687347.601090912</v>
      </c>
      <c r="DA179" s="401">
        <f t="shared" si="130"/>
        <v>110347121.16018182</v>
      </c>
      <c r="DB179" s="401">
        <f t="shared" si="131"/>
        <v>100800</v>
      </c>
      <c r="DC179" s="401">
        <f t="shared" si="132"/>
        <v>110447921.16018182</v>
      </c>
      <c r="DD179" s="406">
        <v>0</v>
      </c>
      <c r="DE179" s="401">
        <f t="shared" si="133"/>
        <v>9265977.3559090924</v>
      </c>
      <c r="DF179" s="401">
        <f t="shared" si="134"/>
        <v>4632988.6779545462</v>
      </c>
      <c r="DG179" s="401">
        <f t="shared" si="135"/>
        <v>96548955.126318187</v>
      </c>
      <c r="DH179" s="401">
        <f t="shared" si="136"/>
        <v>11590824.25</v>
      </c>
      <c r="DI179" s="401">
        <f t="shared" si="137"/>
        <v>84958130.876318187</v>
      </c>
      <c r="DJ179" s="401">
        <f t="shared" si="138"/>
        <v>0</v>
      </c>
      <c r="DL179" s="409">
        <f t="shared" si="139"/>
        <v>6638737.5</v>
      </c>
      <c r="DM179" s="409">
        <f t="shared" si="140"/>
        <v>0</v>
      </c>
    </row>
    <row r="180" spans="1:117" s="56" customFormat="1" ht="21" x14ac:dyDescent="0.2">
      <c r="A180" s="192">
        <f t="shared" si="102"/>
        <v>2655495</v>
      </c>
      <c r="B180" s="137">
        <f>'آبان 1400'!B181</f>
        <v>175</v>
      </c>
      <c r="C180" s="137">
        <f>'آبان 1400'!C181</f>
        <v>184</v>
      </c>
      <c r="D180" s="137">
        <f>'آبان 1400'!D181</f>
        <v>13387</v>
      </c>
      <c r="E180" s="137" t="str">
        <f>'آبان 1400'!E181</f>
        <v>ايمان</v>
      </c>
      <c r="F180" s="137" t="str">
        <f>'آبان 1400'!F181</f>
        <v>سراقي</v>
      </c>
      <c r="G180" s="137" t="str">
        <f>'آبان 1400'!G181</f>
        <v xml:space="preserve">اداری </v>
      </c>
      <c r="H180" s="137" t="str">
        <f>'آبان 1400'!H181</f>
        <v>کرمانشاه</v>
      </c>
      <c r="I180" s="137" t="str">
        <f>'آبان 1400'!I181</f>
        <v>210-813-2134949-1</v>
      </c>
      <c r="J180" s="137">
        <f>'آبان 1400'!J181</f>
        <v>3962601783</v>
      </c>
      <c r="K180" s="137" t="str">
        <f>'آبان 1400'!K181</f>
        <v>0047155248</v>
      </c>
      <c r="L180" s="137" t="str">
        <f>'آبان 1400'!L181</f>
        <v>کرمانشاه</v>
      </c>
      <c r="M180" s="137" t="str">
        <f>'آبان 1400'!M181</f>
        <v>اداری-کارشناسی</v>
      </c>
      <c r="N180" s="121">
        <f>'آبان 1400'!N181</f>
        <v>0</v>
      </c>
      <c r="O180" s="120">
        <f>'آبان 1400'!O181</f>
        <v>0</v>
      </c>
      <c r="P180" s="122">
        <f>'آبان 1400'!P181</f>
        <v>0</v>
      </c>
      <c r="Q180" s="362">
        <f>'آبان 1400'!Q181</f>
        <v>30</v>
      </c>
      <c r="R180" s="362">
        <f>'آبان 1400'!R181</f>
        <v>141</v>
      </c>
      <c r="S180" s="362">
        <f>'آبان 1400'!S181</f>
        <v>0</v>
      </c>
      <c r="T180" s="362">
        <f>'آبان 1400'!T181</f>
        <v>0</v>
      </c>
      <c r="U180" s="138">
        <f>'آبان 1400'!U181</f>
        <v>0</v>
      </c>
      <c r="V180" s="121">
        <f>'آبان 1400'!W181</f>
        <v>0</v>
      </c>
      <c r="W180" s="122">
        <f>'آبان 1400'!X181</f>
        <v>0</v>
      </c>
      <c r="X180" s="370">
        <f>'آبان 1400'!Y181</f>
        <v>0</v>
      </c>
      <c r="Y180" s="370">
        <f>'آبان 1400'!Z181</f>
        <v>0</v>
      </c>
      <c r="Z180" s="139">
        <f>'آبان 1400'!AA181</f>
        <v>1477052</v>
      </c>
      <c r="AA180" s="139">
        <f>'آبان 1400'!AB181</f>
        <v>46667</v>
      </c>
      <c r="AB180" s="139">
        <f>'آبان 1400'!AC181</f>
        <v>1523719</v>
      </c>
      <c r="AC180" s="139">
        <f>'آبان 1400'!AD181</f>
        <v>4500000</v>
      </c>
      <c r="AD180" s="139">
        <f>'آبان 1400'!AE181</f>
        <v>6000000</v>
      </c>
      <c r="AE180" s="140">
        <f>'آبان 1400'!AF181</f>
        <v>290891.80909090908</v>
      </c>
      <c r="AF180" s="123">
        <f>'آبان 1400'!AG181</f>
        <v>44311560</v>
      </c>
      <c r="AG180" s="124">
        <f>'آبان 1400'!AH181</f>
        <v>1400010</v>
      </c>
      <c r="AH180" s="124">
        <f>'آبان 1400'!AI181</f>
        <v>41015745.081818178</v>
      </c>
      <c r="AI180" s="124">
        <f>'آبان 1400'!AJ181</f>
        <v>0</v>
      </c>
      <c r="AJ180" s="124">
        <f>'آبان 1400'!AK181</f>
        <v>4500000</v>
      </c>
      <c r="AK180" s="124">
        <f>'آبان 1400'!AL181</f>
        <v>6000000</v>
      </c>
      <c r="AL180" s="124">
        <f>'آبان 1400'!AM181</f>
        <v>0</v>
      </c>
      <c r="AM180" s="124">
        <f>'آبان 1400'!AN181</f>
        <v>0</v>
      </c>
      <c r="AN180" s="124">
        <f>'آبان 1400'!AO181</f>
        <v>0</v>
      </c>
      <c r="AO180" s="124">
        <f>'آبان 1400'!AP181</f>
        <v>5000000</v>
      </c>
      <c r="AP180" s="124">
        <f>'آبان 1400'!AQ181</f>
        <v>0</v>
      </c>
      <c r="AQ180" s="124">
        <f>'آبان 1400'!AR181</f>
        <v>0</v>
      </c>
      <c r="AR180" s="124">
        <f>'آبان 1400'!AS181</f>
        <v>0</v>
      </c>
      <c r="AS180" s="379">
        <f>'آبان 1400'!AT181</f>
        <v>0</v>
      </c>
      <c r="AT180" s="372">
        <f t="shared" si="103"/>
        <v>102227315.08181818</v>
      </c>
      <c r="AU180" s="174">
        <f>'آبان 1400'!AV181</f>
        <v>79571403.026090905</v>
      </c>
      <c r="AV180" s="142">
        <f>'آبان 1400'!AW181</f>
        <v>102227315.08181818</v>
      </c>
      <c r="AW180" s="143">
        <f t="shared" si="104"/>
        <v>7155912.0557272732</v>
      </c>
      <c r="AX180" s="76">
        <f t="shared" si="105"/>
        <v>3957140.3026090907</v>
      </c>
      <c r="AY180" s="143">
        <f>'آبان 1400'!AZ181</f>
        <v>0</v>
      </c>
      <c r="AZ180" s="143">
        <f>'آبان 1400'!BA181</f>
        <v>0</v>
      </c>
      <c r="BA180" s="143">
        <f>'آبان 1400'!BB181</f>
        <v>0</v>
      </c>
      <c r="BB180" s="143">
        <f>'آبان 1400'!BC181</f>
        <v>0</v>
      </c>
      <c r="BC180" s="143">
        <f>'آبان 1400'!BD181</f>
        <v>0</v>
      </c>
      <c r="BD180" s="143">
        <f>'آبان 1400'!BE181</f>
        <v>0</v>
      </c>
      <c r="BE180" s="143">
        <f>'آبان 1400'!BF181</f>
        <v>0</v>
      </c>
      <c r="BF180" s="144">
        <f t="shared" si="106"/>
        <v>11113052.358336363</v>
      </c>
      <c r="BG180" s="141">
        <f t="shared" si="107"/>
        <v>91114262</v>
      </c>
      <c r="BH180" s="145">
        <f t="shared" si="108"/>
        <v>102227315.08181818</v>
      </c>
      <c r="BI180" s="410">
        <f t="shared" si="151"/>
        <v>6638737.5</v>
      </c>
      <c r="BJ180" s="146">
        <f t="shared" si="109"/>
        <v>3809297.5</v>
      </c>
      <c r="BK180" s="146">
        <f t="shared" si="110"/>
        <v>1142789.25</v>
      </c>
      <c r="BL180" s="147">
        <f t="shared" si="111"/>
        <v>1120000</v>
      </c>
      <c r="BM180" s="383">
        <v>0</v>
      </c>
      <c r="BN180" s="148">
        <f t="shared" si="112"/>
        <v>114938139.33181818</v>
      </c>
      <c r="BO180" s="149">
        <f t="shared" si="113"/>
        <v>102227315.08181818</v>
      </c>
      <c r="BP180" s="150">
        <f t="shared" si="114"/>
        <v>23512282.46881818</v>
      </c>
      <c r="BQ180" s="151">
        <f t="shared" si="115"/>
        <v>138450421.80063635</v>
      </c>
      <c r="BR180" s="152">
        <f t="shared" si="116"/>
        <v>100800</v>
      </c>
      <c r="BS180" s="148">
        <f t="shared" si="117"/>
        <v>138551221.80063635</v>
      </c>
      <c r="BT180" s="136">
        <v>0</v>
      </c>
      <c r="BU180" s="149">
        <f t="shared" si="118"/>
        <v>11493813.933181819</v>
      </c>
      <c r="BV180" s="153">
        <f t="shared" si="119"/>
        <v>5746906.9665909093</v>
      </c>
      <c r="BW180" s="134">
        <f t="shared" si="120"/>
        <v>121310500.90086362</v>
      </c>
      <c r="BX180" s="148">
        <f t="shared" si="121"/>
        <v>11590824.25</v>
      </c>
      <c r="BY180" s="135">
        <f t="shared" si="122"/>
        <v>109719676.65086362</v>
      </c>
      <c r="CD180" s="400">
        <f>'آبان 1400'!AU181</f>
        <v>102227315.08181818</v>
      </c>
      <c r="CE180" s="401">
        <f>'آبان 1400'!AV181</f>
        <v>79571403.026090905</v>
      </c>
      <c r="CF180" s="401">
        <f>'آبان 1400'!AW181</f>
        <v>102227315.08181818</v>
      </c>
      <c r="CG180" s="401">
        <f>'آبان 1400'!AX181</f>
        <v>7155912.0557272732</v>
      </c>
      <c r="CH180" s="401">
        <f>'آبان 1400'!AY181</f>
        <v>3957140.3026090907</v>
      </c>
      <c r="CI180" s="401">
        <f>'آبان 1400'!AZ181</f>
        <v>0</v>
      </c>
      <c r="CJ180" s="401">
        <f>'آبان 1400'!BA181</f>
        <v>0</v>
      </c>
      <c r="CK180" s="401">
        <f>'آبان 1400'!BB181</f>
        <v>0</v>
      </c>
      <c r="CL180" s="401">
        <f>'آبان 1400'!BC181</f>
        <v>0</v>
      </c>
      <c r="CM180" s="401">
        <f>'آبان 1400'!BD181</f>
        <v>0</v>
      </c>
      <c r="CN180" s="401">
        <f>'آبان 1400'!BE181</f>
        <v>0</v>
      </c>
      <c r="CO180" s="401">
        <f>'آبان 1400'!BF181</f>
        <v>0</v>
      </c>
      <c r="CP180" s="401">
        <f>'آبان 1400'!BG181</f>
        <v>11113052.358336363</v>
      </c>
      <c r="CQ180" s="401">
        <f>'آبان 1400'!BH181</f>
        <v>91114262</v>
      </c>
      <c r="CR180" s="401">
        <f t="shared" si="123"/>
        <v>102227315.08181818</v>
      </c>
      <c r="CS180" s="411">
        <f t="shared" si="152"/>
        <v>6638737.5</v>
      </c>
      <c r="CT180" s="400">
        <f t="shared" si="124"/>
        <v>3809297.5</v>
      </c>
      <c r="CU180" s="401">
        <f t="shared" si="125"/>
        <v>1142789.25</v>
      </c>
      <c r="CV180" s="401">
        <f t="shared" si="126"/>
        <v>1120000</v>
      </c>
      <c r="CW180" s="56">
        <v>0</v>
      </c>
      <c r="CX180" s="401">
        <f t="shared" si="127"/>
        <v>114938139.33181818</v>
      </c>
      <c r="CY180" s="401">
        <f t="shared" si="128"/>
        <v>102227315.08181818</v>
      </c>
      <c r="CZ180" s="401">
        <f t="shared" si="129"/>
        <v>23512282.46881818</v>
      </c>
      <c r="DA180" s="401">
        <f t="shared" si="130"/>
        <v>138450421.80063635</v>
      </c>
      <c r="DB180" s="401">
        <f t="shared" si="131"/>
        <v>100800</v>
      </c>
      <c r="DC180" s="401">
        <f t="shared" si="132"/>
        <v>138551221.80063635</v>
      </c>
      <c r="DD180" s="406">
        <v>0</v>
      </c>
      <c r="DE180" s="401">
        <f t="shared" si="133"/>
        <v>11493813.933181819</v>
      </c>
      <c r="DF180" s="401">
        <f t="shared" si="134"/>
        <v>5746906.9665909093</v>
      </c>
      <c r="DG180" s="401">
        <f t="shared" si="135"/>
        <v>121310500.90086362</v>
      </c>
      <c r="DH180" s="401">
        <f t="shared" si="136"/>
        <v>11590824.25</v>
      </c>
      <c r="DI180" s="401">
        <f t="shared" si="137"/>
        <v>109719676.65086362</v>
      </c>
      <c r="DJ180" s="401">
        <f t="shared" si="138"/>
        <v>0</v>
      </c>
      <c r="DL180" s="409">
        <f t="shared" si="139"/>
        <v>6638737.5</v>
      </c>
      <c r="DM180" s="409">
        <f t="shared" si="140"/>
        <v>0</v>
      </c>
    </row>
    <row r="181" spans="1:117" s="56" customFormat="1" ht="21" x14ac:dyDescent="0.2">
      <c r="A181" s="192">
        <f t="shared" si="102"/>
        <v>2655495</v>
      </c>
      <c r="B181" s="137">
        <f>'آبان 1400'!B182</f>
        <v>176</v>
      </c>
      <c r="C181" s="137">
        <f>'آبان 1400'!C182</f>
        <v>185</v>
      </c>
      <c r="D181" s="137">
        <f>'آبان 1400'!D182</f>
        <v>13388</v>
      </c>
      <c r="E181" s="137" t="str">
        <f>'آبان 1400'!E182</f>
        <v>حشمت</v>
      </c>
      <c r="F181" s="137" t="str">
        <f>'آبان 1400'!F182</f>
        <v>عليزاده</v>
      </c>
      <c r="G181" s="137" t="str">
        <f>'آبان 1400'!G182</f>
        <v xml:space="preserve">اداری </v>
      </c>
      <c r="H181" s="137" t="str">
        <f>'آبان 1400'!H182</f>
        <v>کرمانشاه</v>
      </c>
      <c r="I181" s="137" t="str">
        <f>'آبان 1400'!I182</f>
        <v>333-813-2160425-1</v>
      </c>
      <c r="J181" s="137">
        <f>'آبان 1400'!J182</f>
        <v>3341561846</v>
      </c>
      <c r="K181" s="137" t="str">
        <f>'آبان 1400'!K182</f>
        <v>0047156203</v>
      </c>
      <c r="L181" s="137" t="str">
        <f>'آبان 1400'!L182</f>
        <v>کرمانشاه</v>
      </c>
      <c r="M181" s="137" t="str">
        <f>'آبان 1400'!M182</f>
        <v>اداری-کارشناسی</v>
      </c>
      <c r="N181" s="121">
        <f>'آبان 1400'!N182</f>
        <v>0</v>
      </c>
      <c r="O181" s="120">
        <f>'آبان 1400'!O182</f>
        <v>0</v>
      </c>
      <c r="P181" s="122">
        <f>'آبان 1400'!P182</f>
        <v>0</v>
      </c>
      <c r="Q181" s="362">
        <f>'آبان 1400'!Q182</f>
        <v>30</v>
      </c>
      <c r="R181" s="362">
        <f>'آبان 1400'!R182</f>
        <v>90</v>
      </c>
      <c r="S181" s="362">
        <f>'آبان 1400'!S182</f>
        <v>0</v>
      </c>
      <c r="T181" s="362">
        <f>'آبان 1400'!T182</f>
        <v>0</v>
      </c>
      <c r="U181" s="138">
        <f>'آبان 1400'!U182</f>
        <v>0</v>
      </c>
      <c r="V181" s="121">
        <f>'آبان 1400'!W182</f>
        <v>0</v>
      </c>
      <c r="W181" s="122">
        <f>'آبان 1400'!X182</f>
        <v>0</v>
      </c>
      <c r="X181" s="370">
        <f>'آبان 1400'!Y182</f>
        <v>1</v>
      </c>
      <c r="Y181" s="370">
        <f>'آبان 1400'!Z182</f>
        <v>1</v>
      </c>
      <c r="Z181" s="139">
        <f>'آبان 1400'!AA182</f>
        <v>1477052</v>
      </c>
      <c r="AA181" s="139">
        <f>'آبان 1400'!AB182</f>
        <v>46667</v>
      </c>
      <c r="AB181" s="139">
        <f>'آبان 1400'!AC182</f>
        <v>1523719</v>
      </c>
      <c r="AC181" s="139">
        <f>'آبان 1400'!AD182</f>
        <v>4500000</v>
      </c>
      <c r="AD181" s="139">
        <f>'آبان 1400'!AE182</f>
        <v>6000000</v>
      </c>
      <c r="AE181" s="140">
        <f>'آبان 1400'!AF182</f>
        <v>290891.80909090908</v>
      </c>
      <c r="AF181" s="123">
        <f>'آبان 1400'!AG182</f>
        <v>44311560</v>
      </c>
      <c r="AG181" s="124">
        <f>'آبان 1400'!AH182</f>
        <v>1400010</v>
      </c>
      <c r="AH181" s="124">
        <f>'آبان 1400'!AI182</f>
        <v>26180262.818181816</v>
      </c>
      <c r="AI181" s="124">
        <f>'آبان 1400'!AJ182</f>
        <v>2655495</v>
      </c>
      <c r="AJ181" s="124">
        <f>'آبان 1400'!AK182</f>
        <v>4500000</v>
      </c>
      <c r="AK181" s="124">
        <f>'آبان 1400'!AL182</f>
        <v>6000000</v>
      </c>
      <c r="AL181" s="124">
        <f>'آبان 1400'!AM182</f>
        <v>0</v>
      </c>
      <c r="AM181" s="124">
        <f>'آبان 1400'!AN182</f>
        <v>0</v>
      </c>
      <c r="AN181" s="124">
        <f>'آبان 1400'!AO182</f>
        <v>0</v>
      </c>
      <c r="AO181" s="124">
        <f>'آبان 1400'!AP182</f>
        <v>4400000</v>
      </c>
      <c r="AP181" s="124">
        <f>'آبان 1400'!AQ182</f>
        <v>0</v>
      </c>
      <c r="AQ181" s="124">
        <f>'آبان 1400'!AR182</f>
        <v>0</v>
      </c>
      <c r="AR181" s="124">
        <f>'آبان 1400'!AS182</f>
        <v>0</v>
      </c>
      <c r="AS181" s="379">
        <f>'آبان 1400'!AT182</f>
        <v>0</v>
      </c>
      <c r="AT181" s="372">
        <f t="shared" si="103"/>
        <v>89447327.818181813</v>
      </c>
      <c r="AU181" s="174">
        <f>'آبان 1400'!AV182</f>
        <v>65816404.520909086</v>
      </c>
      <c r="AV181" s="142">
        <f>'آبان 1400'!AW182</f>
        <v>86791832.818181813</v>
      </c>
      <c r="AW181" s="143">
        <f t="shared" si="104"/>
        <v>6075428.2972727278</v>
      </c>
      <c r="AX181" s="76">
        <f t="shared" si="105"/>
        <v>2581640.4520909088</v>
      </c>
      <c r="AY181" s="143">
        <f>'آبان 1400'!AZ182</f>
        <v>0</v>
      </c>
      <c r="AZ181" s="143">
        <f>'آبان 1400'!BA182</f>
        <v>0</v>
      </c>
      <c r="BA181" s="143">
        <f>'آبان 1400'!BB182</f>
        <v>0</v>
      </c>
      <c r="BB181" s="143">
        <f>'آبان 1400'!BC182</f>
        <v>0</v>
      </c>
      <c r="BC181" s="143">
        <f>'آبان 1400'!BD182</f>
        <v>0</v>
      </c>
      <c r="BD181" s="143">
        <f>'آبان 1400'!BE182</f>
        <v>0</v>
      </c>
      <c r="BE181" s="143">
        <f>'آبان 1400'!BF182</f>
        <v>0</v>
      </c>
      <c r="BF181" s="144">
        <f t="shared" si="106"/>
        <v>8657068.7493636366</v>
      </c>
      <c r="BG181" s="141">
        <f t="shared" si="107"/>
        <v>80790259</v>
      </c>
      <c r="BH181" s="145">
        <f t="shared" si="108"/>
        <v>89447327.818181813</v>
      </c>
      <c r="BI181" s="410">
        <f t="shared" si="151"/>
        <v>6638737.5</v>
      </c>
      <c r="BJ181" s="146">
        <f t="shared" si="109"/>
        <v>3809297.5</v>
      </c>
      <c r="BK181" s="146">
        <f t="shared" si="110"/>
        <v>1142789.25</v>
      </c>
      <c r="BL181" s="147">
        <f t="shared" si="111"/>
        <v>1120000</v>
      </c>
      <c r="BM181" s="383">
        <v>0</v>
      </c>
      <c r="BN181" s="148">
        <f t="shared" si="112"/>
        <v>102158152.06818181</v>
      </c>
      <c r="BO181" s="149">
        <f t="shared" si="113"/>
        <v>86791832.818181813</v>
      </c>
      <c r="BP181" s="150">
        <f t="shared" si="114"/>
        <v>19962121.548181817</v>
      </c>
      <c r="BQ181" s="151">
        <f t="shared" si="115"/>
        <v>122120273.61636363</v>
      </c>
      <c r="BR181" s="152">
        <f t="shared" si="116"/>
        <v>100800</v>
      </c>
      <c r="BS181" s="148">
        <f t="shared" si="117"/>
        <v>122221073.61636363</v>
      </c>
      <c r="BT181" s="136">
        <v>0</v>
      </c>
      <c r="BU181" s="149">
        <f t="shared" si="118"/>
        <v>10215815.206818182</v>
      </c>
      <c r="BV181" s="153">
        <f t="shared" si="119"/>
        <v>5107907.603409091</v>
      </c>
      <c r="BW181" s="134">
        <f t="shared" si="120"/>
        <v>106897350.80613635</v>
      </c>
      <c r="BX181" s="148">
        <f t="shared" si="121"/>
        <v>11590824.25</v>
      </c>
      <c r="BY181" s="135">
        <f t="shared" si="122"/>
        <v>95306526.556136355</v>
      </c>
      <c r="CD181" s="400">
        <f>'آبان 1400'!AU182</f>
        <v>89447327.818181813</v>
      </c>
      <c r="CE181" s="401">
        <f>'آبان 1400'!AV182</f>
        <v>65816404.520909086</v>
      </c>
      <c r="CF181" s="401">
        <f>'آبان 1400'!AW182</f>
        <v>86791832.818181813</v>
      </c>
      <c r="CG181" s="401">
        <f>'آبان 1400'!AX182</f>
        <v>6075428.2972727278</v>
      </c>
      <c r="CH181" s="401">
        <f>'آبان 1400'!AY182</f>
        <v>2581640.4520909088</v>
      </c>
      <c r="CI181" s="401">
        <f>'آبان 1400'!AZ182</f>
        <v>0</v>
      </c>
      <c r="CJ181" s="401">
        <f>'آبان 1400'!BA182</f>
        <v>0</v>
      </c>
      <c r="CK181" s="401">
        <f>'آبان 1400'!BB182</f>
        <v>0</v>
      </c>
      <c r="CL181" s="401">
        <f>'آبان 1400'!BC182</f>
        <v>0</v>
      </c>
      <c r="CM181" s="401">
        <f>'آبان 1400'!BD182</f>
        <v>0</v>
      </c>
      <c r="CN181" s="401">
        <f>'آبان 1400'!BE182</f>
        <v>0</v>
      </c>
      <c r="CO181" s="401">
        <f>'آبان 1400'!BF182</f>
        <v>0</v>
      </c>
      <c r="CP181" s="401">
        <f>'آبان 1400'!BG182</f>
        <v>8657068.7493636366</v>
      </c>
      <c r="CQ181" s="401">
        <f>'آبان 1400'!BH182</f>
        <v>80790259</v>
      </c>
      <c r="CR181" s="401">
        <f t="shared" si="123"/>
        <v>89447327.818181813</v>
      </c>
      <c r="CS181" s="411">
        <f t="shared" si="152"/>
        <v>6638737.5</v>
      </c>
      <c r="CT181" s="400">
        <f t="shared" si="124"/>
        <v>3809297.5</v>
      </c>
      <c r="CU181" s="401">
        <f t="shared" si="125"/>
        <v>1142789.25</v>
      </c>
      <c r="CV181" s="401">
        <f t="shared" si="126"/>
        <v>1120000</v>
      </c>
      <c r="CW181" s="56">
        <v>0</v>
      </c>
      <c r="CX181" s="401">
        <f t="shared" si="127"/>
        <v>102158152.06818181</v>
      </c>
      <c r="CY181" s="401">
        <f t="shared" si="128"/>
        <v>86791832.818181813</v>
      </c>
      <c r="CZ181" s="401">
        <f t="shared" si="129"/>
        <v>19962121.548181817</v>
      </c>
      <c r="DA181" s="401">
        <f t="shared" si="130"/>
        <v>122120273.61636363</v>
      </c>
      <c r="DB181" s="401">
        <f t="shared" si="131"/>
        <v>100800</v>
      </c>
      <c r="DC181" s="401">
        <f t="shared" si="132"/>
        <v>122221073.61636363</v>
      </c>
      <c r="DD181" s="406">
        <v>0</v>
      </c>
      <c r="DE181" s="401">
        <f t="shared" si="133"/>
        <v>10215815.206818182</v>
      </c>
      <c r="DF181" s="401">
        <f t="shared" si="134"/>
        <v>5107907.603409091</v>
      </c>
      <c r="DG181" s="401">
        <f t="shared" si="135"/>
        <v>106897350.80613635</v>
      </c>
      <c r="DH181" s="401">
        <f t="shared" si="136"/>
        <v>11590824.25</v>
      </c>
      <c r="DI181" s="401">
        <f t="shared" si="137"/>
        <v>95306526.556136355</v>
      </c>
      <c r="DJ181" s="401">
        <f t="shared" si="138"/>
        <v>0</v>
      </c>
      <c r="DL181" s="409">
        <f t="shared" si="139"/>
        <v>6638737.5</v>
      </c>
      <c r="DM181" s="409">
        <f t="shared" si="140"/>
        <v>0</v>
      </c>
    </row>
    <row r="182" spans="1:117" s="56" customFormat="1" ht="21" x14ac:dyDescent="0.2">
      <c r="A182" s="192">
        <f t="shared" si="102"/>
        <v>2655495</v>
      </c>
      <c r="B182" s="137">
        <f>'آبان 1400'!B183</f>
        <v>177</v>
      </c>
      <c r="C182" s="137">
        <f>'آبان 1400'!C183</f>
        <v>186</v>
      </c>
      <c r="D182" s="137">
        <f>'آبان 1400'!D183</f>
        <v>13389</v>
      </c>
      <c r="E182" s="137" t="str">
        <f>'آبان 1400'!E183</f>
        <v>سميرا</v>
      </c>
      <c r="F182" s="137" t="str">
        <f>'آبان 1400'!F183</f>
        <v>دوباش</v>
      </c>
      <c r="G182" s="137" t="str">
        <f>'آبان 1400'!G183</f>
        <v xml:space="preserve">اداری </v>
      </c>
      <c r="H182" s="137" t="str">
        <f>'آبان 1400'!H183</f>
        <v>کرمانشاه</v>
      </c>
      <c r="I182" s="137" t="str">
        <f>'آبان 1400'!I183</f>
        <v>121-800-1639298-1</v>
      </c>
      <c r="J182" s="137">
        <f>'آبان 1400'!J183</f>
        <v>3255343313</v>
      </c>
      <c r="K182" s="137" t="str">
        <f>'آبان 1400'!K183</f>
        <v>0097056966</v>
      </c>
      <c r="L182" s="137" t="str">
        <f>'آبان 1400'!L183</f>
        <v>کرمانشاه</v>
      </c>
      <c r="M182" s="137" t="str">
        <f>'آبان 1400'!M183</f>
        <v>اداری-کارشناسی</v>
      </c>
      <c r="N182" s="121">
        <f>'آبان 1400'!N183</f>
        <v>0</v>
      </c>
      <c r="O182" s="120">
        <f>'آبان 1400'!O183</f>
        <v>0</v>
      </c>
      <c r="P182" s="122">
        <f>'آبان 1400'!P183</f>
        <v>0</v>
      </c>
      <c r="Q182" s="362">
        <f>'آبان 1400'!Q183</f>
        <v>30</v>
      </c>
      <c r="R182" s="362" t="str">
        <f>'آبان 1400'!R183</f>
        <v>0</v>
      </c>
      <c r="S182" s="362">
        <f>'آبان 1400'!S183</f>
        <v>0</v>
      </c>
      <c r="T182" s="362">
        <f>'آبان 1400'!T183</f>
        <v>0</v>
      </c>
      <c r="U182" s="138">
        <f>'آبان 1400'!U183</f>
        <v>0</v>
      </c>
      <c r="V182" s="121">
        <f>'آبان 1400'!W183</f>
        <v>0</v>
      </c>
      <c r="W182" s="122">
        <f>'آبان 1400'!X183</f>
        <v>0</v>
      </c>
      <c r="X182" s="370">
        <f>'آبان 1400'!Y183</f>
        <v>1</v>
      </c>
      <c r="Y182" s="370">
        <f>'آبان 1400'!Z183</f>
        <v>1</v>
      </c>
      <c r="Z182" s="139">
        <f>'آبان 1400'!AA183</f>
        <v>1477052</v>
      </c>
      <c r="AA182" s="139">
        <f>'آبان 1400'!AB183</f>
        <v>46667</v>
      </c>
      <c r="AB182" s="139">
        <f>'آبان 1400'!AC183</f>
        <v>1523719</v>
      </c>
      <c r="AC182" s="139">
        <f>'آبان 1400'!AD183</f>
        <v>4500000</v>
      </c>
      <c r="AD182" s="139">
        <f>'آبان 1400'!AE183</f>
        <v>6000000</v>
      </c>
      <c r="AE182" s="140">
        <f>'آبان 1400'!AF183</f>
        <v>290891.80909090908</v>
      </c>
      <c r="AF182" s="123">
        <f>'آبان 1400'!AG183</f>
        <v>44311560</v>
      </c>
      <c r="AG182" s="124">
        <f>'آبان 1400'!AH183</f>
        <v>1400010</v>
      </c>
      <c r="AH182" s="124">
        <f>'آبان 1400'!AI183</f>
        <v>0</v>
      </c>
      <c r="AI182" s="124">
        <f>'آبان 1400'!AJ183</f>
        <v>2655495</v>
      </c>
      <c r="AJ182" s="124">
        <f>'آبان 1400'!AK183</f>
        <v>4500000</v>
      </c>
      <c r="AK182" s="124">
        <f>'آبان 1400'!AL183</f>
        <v>6000000</v>
      </c>
      <c r="AL182" s="124">
        <f>'آبان 1400'!AM183</f>
        <v>0</v>
      </c>
      <c r="AM182" s="124">
        <f>'آبان 1400'!AN183</f>
        <v>0</v>
      </c>
      <c r="AN182" s="124">
        <f>'آبان 1400'!AO183</f>
        <v>0</v>
      </c>
      <c r="AO182" s="124">
        <f>'آبان 1400'!AP183</f>
        <v>4000000</v>
      </c>
      <c r="AP182" s="124">
        <f>'آبان 1400'!AQ183</f>
        <v>0</v>
      </c>
      <c r="AQ182" s="124">
        <f>'آبان 1400'!AR183</f>
        <v>0</v>
      </c>
      <c r="AR182" s="124">
        <f>'آبان 1400'!AS183</f>
        <v>0</v>
      </c>
      <c r="AS182" s="379">
        <f>'آبان 1400'!AT183</f>
        <v>0</v>
      </c>
      <c r="AT182" s="372">
        <f t="shared" si="103"/>
        <v>62867065</v>
      </c>
      <c r="AU182" s="174">
        <f>'آبان 1400'!AV183</f>
        <v>41496760.100000001</v>
      </c>
      <c r="AV182" s="142">
        <f>'آبان 1400'!AW183</f>
        <v>60211570</v>
      </c>
      <c r="AW182" s="143">
        <f t="shared" si="104"/>
        <v>4214809.9000000004</v>
      </c>
      <c r="AX182" s="76">
        <f t="shared" si="105"/>
        <v>149676.01000000015</v>
      </c>
      <c r="AY182" s="143">
        <f>'آبان 1400'!AZ183</f>
        <v>0</v>
      </c>
      <c r="AZ182" s="143">
        <f>'آبان 1400'!BA183</f>
        <v>0</v>
      </c>
      <c r="BA182" s="143">
        <f>'آبان 1400'!BB183</f>
        <v>0</v>
      </c>
      <c r="BB182" s="143">
        <f>'آبان 1400'!BC183</f>
        <v>0</v>
      </c>
      <c r="BC182" s="143">
        <f>'آبان 1400'!BD183</f>
        <v>0</v>
      </c>
      <c r="BD182" s="143">
        <f>'آبان 1400'!BE183</f>
        <v>0</v>
      </c>
      <c r="BE182" s="143">
        <f>'آبان 1400'!BF183</f>
        <v>0</v>
      </c>
      <c r="BF182" s="144">
        <f t="shared" si="106"/>
        <v>4364485.91</v>
      </c>
      <c r="BG182" s="141">
        <f t="shared" si="107"/>
        <v>58502579</v>
      </c>
      <c r="BH182" s="145">
        <f t="shared" si="108"/>
        <v>62867065</v>
      </c>
      <c r="BI182" s="410">
        <f t="shared" si="151"/>
        <v>6638737.5</v>
      </c>
      <c r="BJ182" s="146">
        <f t="shared" si="109"/>
        <v>3809297.5</v>
      </c>
      <c r="BK182" s="146">
        <f t="shared" si="110"/>
        <v>1142789.25</v>
      </c>
      <c r="BL182" s="147">
        <f t="shared" si="111"/>
        <v>1120000</v>
      </c>
      <c r="BM182" s="383">
        <v>0</v>
      </c>
      <c r="BN182" s="148">
        <f t="shared" si="112"/>
        <v>75577889.25</v>
      </c>
      <c r="BO182" s="149">
        <f t="shared" si="113"/>
        <v>60211570</v>
      </c>
      <c r="BP182" s="150">
        <f t="shared" si="114"/>
        <v>13848661.100000001</v>
      </c>
      <c r="BQ182" s="151">
        <f t="shared" si="115"/>
        <v>89426550.349999994</v>
      </c>
      <c r="BR182" s="152">
        <f t="shared" si="116"/>
        <v>100800</v>
      </c>
      <c r="BS182" s="148">
        <f t="shared" si="117"/>
        <v>89527350.349999994</v>
      </c>
      <c r="BT182" s="136">
        <v>0</v>
      </c>
      <c r="BU182" s="149">
        <f t="shared" si="118"/>
        <v>7557788.9250000007</v>
      </c>
      <c r="BV182" s="153">
        <f t="shared" si="119"/>
        <v>3778894.4625000004</v>
      </c>
      <c r="BW182" s="134">
        <f t="shared" si="120"/>
        <v>78190666.962499991</v>
      </c>
      <c r="BX182" s="148">
        <f t="shared" si="121"/>
        <v>11590824.25</v>
      </c>
      <c r="BY182" s="135">
        <f t="shared" si="122"/>
        <v>66599842.712499991</v>
      </c>
      <c r="CD182" s="400">
        <f>'آبان 1400'!AU183</f>
        <v>62867065</v>
      </c>
      <c r="CE182" s="401">
        <f>'آبان 1400'!AV183</f>
        <v>41496760.100000001</v>
      </c>
      <c r="CF182" s="401">
        <f>'آبان 1400'!AW183</f>
        <v>60211570</v>
      </c>
      <c r="CG182" s="401">
        <f>'آبان 1400'!AX183</f>
        <v>4214809.9000000004</v>
      </c>
      <c r="CH182" s="401">
        <f>'آبان 1400'!AY183</f>
        <v>149676.01000000015</v>
      </c>
      <c r="CI182" s="401">
        <f>'آبان 1400'!AZ183</f>
        <v>0</v>
      </c>
      <c r="CJ182" s="401">
        <f>'آبان 1400'!BA183</f>
        <v>0</v>
      </c>
      <c r="CK182" s="401">
        <f>'آبان 1400'!BB183</f>
        <v>0</v>
      </c>
      <c r="CL182" s="401">
        <f>'آبان 1400'!BC183</f>
        <v>0</v>
      </c>
      <c r="CM182" s="401">
        <f>'آبان 1400'!BD183</f>
        <v>0</v>
      </c>
      <c r="CN182" s="401">
        <f>'آبان 1400'!BE183</f>
        <v>0</v>
      </c>
      <c r="CO182" s="401">
        <f>'آبان 1400'!BF183</f>
        <v>0</v>
      </c>
      <c r="CP182" s="401">
        <f>'آبان 1400'!BG183</f>
        <v>4364485.91</v>
      </c>
      <c r="CQ182" s="401">
        <f>'آبان 1400'!BH183</f>
        <v>58502579</v>
      </c>
      <c r="CR182" s="401">
        <f t="shared" si="123"/>
        <v>62867065</v>
      </c>
      <c r="CS182" s="411">
        <f t="shared" si="152"/>
        <v>6638737.5</v>
      </c>
      <c r="CT182" s="400">
        <f t="shared" si="124"/>
        <v>3809297.5</v>
      </c>
      <c r="CU182" s="401">
        <f t="shared" si="125"/>
        <v>1142789.25</v>
      </c>
      <c r="CV182" s="401">
        <f t="shared" si="126"/>
        <v>1120000</v>
      </c>
      <c r="CW182" s="56">
        <v>0</v>
      </c>
      <c r="CX182" s="401">
        <f t="shared" si="127"/>
        <v>75577889.25</v>
      </c>
      <c r="CY182" s="401">
        <f t="shared" si="128"/>
        <v>60211570</v>
      </c>
      <c r="CZ182" s="401">
        <f t="shared" si="129"/>
        <v>13848661.100000001</v>
      </c>
      <c r="DA182" s="401">
        <f t="shared" si="130"/>
        <v>89426550.349999994</v>
      </c>
      <c r="DB182" s="401">
        <f t="shared" si="131"/>
        <v>100800</v>
      </c>
      <c r="DC182" s="401">
        <f t="shared" si="132"/>
        <v>89527350.349999994</v>
      </c>
      <c r="DD182" s="406">
        <v>0</v>
      </c>
      <c r="DE182" s="401">
        <f t="shared" si="133"/>
        <v>7557788.9250000007</v>
      </c>
      <c r="DF182" s="401">
        <f t="shared" si="134"/>
        <v>3778894.4625000004</v>
      </c>
      <c r="DG182" s="401">
        <f t="shared" si="135"/>
        <v>78190666.962499991</v>
      </c>
      <c r="DH182" s="401">
        <f t="shared" si="136"/>
        <v>11590824.25</v>
      </c>
      <c r="DI182" s="401">
        <f t="shared" si="137"/>
        <v>66599842.712499991</v>
      </c>
      <c r="DJ182" s="401">
        <f t="shared" si="138"/>
        <v>0</v>
      </c>
      <c r="DL182" s="409">
        <f t="shared" si="139"/>
        <v>6638737.5</v>
      </c>
      <c r="DM182" s="409">
        <f t="shared" si="140"/>
        <v>0</v>
      </c>
    </row>
    <row r="183" spans="1:117" s="56" customFormat="1" ht="21" x14ac:dyDescent="0.2">
      <c r="A183" s="192">
        <f t="shared" si="102"/>
        <v>2655495</v>
      </c>
      <c r="B183" s="137">
        <f>'آبان 1400'!B184</f>
        <v>178</v>
      </c>
      <c r="C183" s="137">
        <f>'آبان 1400'!C184</f>
        <v>187</v>
      </c>
      <c r="D183" s="137">
        <f>'آبان 1400'!D184</f>
        <v>13391</v>
      </c>
      <c r="E183" s="137" t="str">
        <f>'آبان 1400'!E184</f>
        <v>هوشنگ</v>
      </c>
      <c r="F183" s="137" t="str">
        <f>'آبان 1400'!F184</f>
        <v>حميديان زاده</v>
      </c>
      <c r="G183" s="137" t="str">
        <f>'آبان 1400'!G184</f>
        <v xml:space="preserve">اداری </v>
      </c>
      <c r="H183" s="137" t="str">
        <f>'آبان 1400'!H184</f>
        <v>کرمانشاه</v>
      </c>
      <c r="I183" s="137" t="str">
        <f>'آبان 1400'!I184</f>
        <v>210-813-2160420-1</v>
      </c>
      <c r="J183" s="137">
        <f>'آبان 1400'!J184</f>
        <v>3341384601</v>
      </c>
      <c r="K183" s="137" t="str">
        <f>'آبان 1400'!K184</f>
        <v>0047156202</v>
      </c>
      <c r="L183" s="137" t="str">
        <f>'آبان 1400'!L184</f>
        <v>کرمانشاه</v>
      </c>
      <c r="M183" s="137" t="str">
        <f>'آبان 1400'!M184</f>
        <v>اداری-کارشناسی</v>
      </c>
      <c r="N183" s="121">
        <f>'آبان 1400'!N184</f>
        <v>0</v>
      </c>
      <c r="O183" s="120">
        <f>'آبان 1400'!O184</f>
        <v>0</v>
      </c>
      <c r="P183" s="122">
        <f>'آبان 1400'!P184</f>
        <v>0</v>
      </c>
      <c r="Q183" s="362">
        <f>'آبان 1400'!Q184</f>
        <v>30</v>
      </c>
      <c r="R183" s="362">
        <f>'آبان 1400'!R184</f>
        <v>77</v>
      </c>
      <c r="S183" s="362">
        <f>'آبان 1400'!S184</f>
        <v>0</v>
      </c>
      <c r="T183" s="362">
        <f>'آبان 1400'!T184</f>
        <v>0</v>
      </c>
      <c r="U183" s="138">
        <f>'آبان 1400'!U184</f>
        <v>1</v>
      </c>
      <c r="V183" s="121">
        <f>'آبان 1400'!W184</f>
        <v>0</v>
      </c>
      <c r="W183" s="122">
        <f>'آبان 1400'!X184</f>
        <v>0</v>
      </c>
      <c r="X183" s="370">
        <f>'آبان 1400'!Y184</f>
        <v>0</v>
      </c>
      <c r="Y183" s="370">
        <f>'آبان 1400'!Z184</f>
        <v>0</v>
      </c>
      <c r="Z183" s="139">
        <f>'آبان 1400'!AA184</f>
        <v>1477052</v>
      </c>
      <c r="AA183" s="139">
        <f>'آبان 1400'!AB184</f>
        <v>46667</v>
      </c>
      <c r="AB183" s="139">
        <f>'آبان 1400'!AC184</f>
        <v>1523719</v>
      </c>
      <c r="AC183" s="139">
        <f>'آبان 1400'!AD184</f>
        <v>4500000</v>
      </c>
      <c r="AD183" s="139">
        <f>'آبان 1400'!AE184</f>
        <v>6000000</v>
      </c>
      <c r="AE183" s="140">
        <f>'آبان 1400'!AF184</f>
        <v>290891.80909090908</v>
      </c>
      <c r="AF183" s="123">
        <f>'آبان 1400'!AG184</f>
        <v>44311560</v>
      </c>
      <c r="AG183" s="124">
        <f>'آبان 1400'!AH184</f>
        <v>1400010</v>
      </c>
      <c r="AH183" s="124">
        <f>'آبان 1400'!AI184</f>
        <v>22398669.300000001</v>
      </c>
      <c r="AI183" s="124">
        <f>'آبان 1400'!AJ184</f>
        <v>0</v>
      </c>
      <c r="AJ183" s="124">
        <f>'آبان 1400'!AK184</f>
        <v>4500000</v>
      </c>
      <c r="AK183" s="124">
        <f>'آبان 1400'!AL184</f>
        <v>6000000</v>
      </c>
      <c r="AL183" s="124">
        <f>'آبان 1400'!AM184</f>
        <v>0</v>
      </c>
      <c r="AM183" s="124">
        <f>'آبان 1400'!AN184</f>
        <v>0</v>
      </c>
      <c r="AN183" s="124">
        <f>'آبان 1400'!AO184</f>
        <v>1523719</v>
      </c>
      <c r="AO183" s="124">
        <f>'آبان 1400'!AP184</f>
        <v>4400000</v>
      </c>
      <c r="AP183" s="124">
        <f>'آبان 1400'!AQ184</f>
        <v>0</v>
      </c>
      <c r="AQ183" s="124">
        <f>'آبان 1400'!AR184</f>
        <v>0</v>
      </c>
      <c r="AR183" s="124">
        <f>'آبان 1400'!AS184</f>
        <v>0</v>
      </c>
      <c r="AS183" s="379">
        <f>'آبان 1400'!AT184</f>
        <v>0</v>
      </c>
      <c r="AT183" s="372">
        <f t="shared" si="103"/>
        <v>84533958.299999997</v>
      </c>
      <c r="AU183" s="174">
        <f>'آبان 1400'!AV184</f>
        <v>62299522.548999995</v>
      </c>
      <c r="AV183" s="142">
        <f>'آبان 1400'!AW184</f>
        <v>83010239.299999997</v>
      </c>
      <c r="AW183" s="143">
        <f t="shared" si="104"/>
        <v>5810716.7510000002</v>
      </c>
      <c r="AX183" s="76">
        <f t="shared" si="105"/>
        <v>2229952.2548999996</v>
      </c>
      <c r="AY183" s="143">
        <f>'آبان 1400'!AZ184</f>
        <v>0</v>
      </c>
      <c r="AZ183" s="143">
        <f>'آبان 1400'!BA184</f>
        <v>0</v>
      </c>
      <c r="BA183" s="143">
        <f>'آبان 1400'!BB184</f>
        <v>0</v>
      </c>
      <c r="BB183" s="143">
        <f>'آبان 1400'!BC184</f>
        <v>0</v>
      </c>
      <c r="BC183" s="143">
        <f>'آبان 1400'!BD184</f>
        <v>0</v>
      </c>
      <c r="BD183" s="143">
        <f>'آبان 1400'!BE184</f>
        <v>0</v>
      </c>
      <c r="BE183" s="143">
        <f>'آبان 1400'!BF184</f>
        <v>0</v>
      </c>
      <c r="BF183" s="144">
        <f t="shared" si="106"/>
        <v>8040669.0058999993</v>
      </c>
      <c r="BG183" s="141">
        <f t="shared" si="107"/>
        <v>76493289</v>
      </c>
      <c r="BH183" s="145">
        <f t="shared" si="108"/>
        <v>84533958.299999997</v>
      </c>
      <c r="BI183" s="410">
        <f t="shared" si="151"/>
        <v>6638737.5</v>
      </c>
      <c r="BJ183" s="146">
        <f t="shared" si="109"/>
        <v>3809297.5</v>
      </c>
      <c r="BK183" s="146">
        <f t="shared" si="110"/>
        <v>1142789.25</v>
      </c>
      <c r="BL183" s="147">
        <f t="shared" si="111"/>
        <v>1120000</v>
      </c>
      <c r="BM183" s="383">
        <v>0</v>
      </c>
      <c r="BN183" s="148">
        <f t="shared" si="112"/>
        <v>97244782.549999997</v>
      </c>
      <c r="BO183" s="149">
        <f t="shared" si="113"/>
        <v>83010239.299999997</v>
      </c>
      <c r="BP183" s="150">
        <f t="shared" si="114"/>
        <v>19092355.039000001</v>
      </c>
      <c r="BQ183" s="151">
        <f t="shared" si="115"/>
        <v>116337137.589</v>
      </c>
      <c r="BR183" s="152">
        <f t="shared" si="116"/>
        <v>100800</v>
      </c>
      <c r="BS183" s="148">
        <f t="shared" si="117"/>
        <v>116437937.589</v>
      </c>
      <c r="BT183" s="136">
        <v>0</v>
      </c>
      <c r="BU183" s="149">
        <f t="shared" si="118"/>
        <v>9724478.2550000008</v>
      </c>
      <c r="BV183" s="153">
        <f t="shared" si="119"/>
        <v>4862239.1275000004</v>
      </c>
      <c r="BW183" s="134">
        <f t="shared" si="120"/>
        <v>101851220.20649999</v>
      </c>
      <c r="BX183" s="148">
        <f t="shared" si="121"/>
        <v>11590824.25</v>
      </c>
      <c r="BY183" s="135">
        <f t="shared" si="122"/>
        <v>90260395.956499994</v>
      </c>
      <c r="CD183" s="400">
        <f>'آبان 1400'!AU184</f>
        <v>84533958.299999997</v>
      </c>
      <c r="CE183" s="401">
        <f>'آبان 1400'!AV184</f>
        <v>62299522.548999995</v>
      </c>
      <c r="CF183" s="401">
        <f>'آبان 1400'!AW184</f>
        <v>83010239.299999997</v>
      </c>
      <c r="CG183" s="401">
        <f>'آبان 1400'!AX184</f>
        <v>5810716.7510000002</v>
      </c>
      <c r="CH183" s="401">
        <f>'آبان 1400'!AY184</f>
        <v>2229952.2548999996</v>
      </c>
      <c r="CI183" s="401">
        <f>'آبان 1400'!AZ184</f>
        <v>0</v>
      </c>
      <c r="CJ183" s="401">
        <f>'آبان 1400'!BA184</f>
        <v>0</v>
      </c>
      <c r="CK183" s="401">
        <f>'آبان 1400'!BB184</f>
        <v>0</v>
      </c>
      <c r="CL183" s="401">
        <f>'آبان 1400'!BC184</f>
        <v>0</v>
      </c>
      <c r="CM183" s="401">
        <f>'آبان 1400'!BD184</f>
        <v>0</v>
      </c>
      <c r="CN183" s="401">
        <f>'آبان 1400'!BE184</f>
        <v>0</v>
      </c>
      <c r="CO183" s="401">
        <f>'آبان 1400'!BF184</f>
        <v>0</v>
      </c>
      <c r="CP183" s="401">
        <f>'آبان 1400'!BG184</f>
        <v>8040669.0058999993</v>
      </c>
      <c r="CQ183" s="401">
        <f>'آبان 1400'!BH184</f>
        <v>76493289</v>
      </c>
      <c r="CR183" s="401">
        <f t="shared" si="123"/>
        <v>84533958.299999997</v>
      </c>
      <c r="CS183" s="411">
        <f t="shared" si="152"/>
        <v>6638737.5</v>
      </c>
      <c r="CT183" s="400">
        <f t="shared" si="124"/>
        <v>3809297.5</v>
      </c>
      <c r="CU183" s="401">
        <f t="shared" si="125"/>
        <v>1142789.25</v>
      </c>
      <c r="CV183" s="401">
        <f t="shared" si="126"/>
        <v>1120000</v>
      </c>
      <c r="CW183" s="56">
        <v>0</v>
      </c>
      <c r="CX183" s="401">
        <f t="shared" si="127"/>
        <v>97244782.549999997</v>
      </c>
      <c r="CY183" s="401">
        <f t="shared" si="128"/>
        <v>83010239.299999997</v>
      </c>
      <c r="CZ183" s="401">
        <f t="shared" si="129"/>
        <v>19092355.039000001</v>
      </c>
      <c r="DA183" s="401">
        <f t="shared" si="130"/>
        <v>116337137.589</v>
      </c>
      <c r="DB183" s="401">
        <f t="shared" si="131"/>
        <v>100800</v>
      </c>
      <c r="DC183" s="401">
        <f t="shared" si="132"/>
        <v>116437937.589</v>
      </c>
      <c r="DD183" s="406">
        <v>0</v>
      </c>
      <c r="DE183" s="401">
        <f t="shared" si="133"/>
        <v>9724478.2550000008</v>
      </c>
      <c r="DF183" s="401">
        <f t="shared" si="134"/>
        <v>4862239.1275000004</v>
      </c>
      <c r="DG183" s="401">
        <f t="shared" si="135"/>
        <v>101851220.20649999</v>
      </c>
      <c r="DH183" s="401">
        <f t="shared" si="136"/>
        <v>11590824.25</v>
      </c>
      <c r="DI183" s="401">
        <f t="shared" si="137"/>
        <v>90260395.956499994</v>
      </c>
      <c r="DJ183" s="401">
        <f t="shared" si="138"/>
        <v>0</v>
      </c>
      <c r="DL183" s="409">
        <f t="shared" si="139"/>
        <v>6638737.5</v>
      </c>
      <c r="DM183" s="409">
        <f t="shared" si="140"/>
        <v>0</v>
      </c>
    </row>
    <row r="184" spans="1:117" s="56" customFormat="1" ht="21" x14ac:dyDescent="0.2">
      <c r="A184" s="192">
        <f t="shared" si="102"/>
        <v>2655495</v>
      </c>
      <c r="B184" s="137">
        <f>'آبان 1400'!B185</f>
        <v>179</v>
      </c>
      <c r="C184" s="137">
        <f>'آبان 1400'!C185</f>
        <v>188</v>
      </c>
      <c r="D184" s="137">
        <f>'آبان 1400'!D185</f>
        <v>13390</v>
      </c>
      <c r="E184" s="137" t="str">
        <f>'آبان 1400'!E185</f>
        <v>مسعود</v>
      </c>
      <c r="F184" s="137" t="str">
        <f>'آبان 1400'!F185</f>
        <v>ملكيان</v>
      </c>
      <c r="G184" s="137" t="str">
        <f>'آبان 1400'!G185</f>
        <v xml:space="preserve">اداری </v>
      </c>
      <c r="H184" s="137" t="str">
        <f>'آبان 1400'!H185</f>
        <v>کرمانشاه</v>
      </c>
      <c r="I184" s="137" t="str">
        <f>'آبان 1400'!I185</f>
        <v>210-813-4229613-1</v>
      </c>
      <c r="J184" s="137">
        <f>'آبان 1400'!J185</f>
        <v>3241174794</v>
      </c>
      <c r="K184" s="137" t="str">
        <f>'آبان 1400'!K185</f>
        <v>0067390583</v>
      </c>
      <c r="L184" s="137" t="str">
        <f>'آبان 1400'!L185</f>
        <v>کرمانشاه</v>
      </c>
      <c r="M184" s="137" t="str">
        <f>'آبان 1400'!M185</f>
        <v>اداری-کارشناسی</v>
      </c>
      <c r="N184" s="121">
        <f>'آبان 1400'!N185</f>
        <v>0</v>
      </c>
      <c r="O184" s="120">
        <f>'آبان 1400'!O185</f>
        <v>0</v>
      </c>
      <c r="P184" s="122">
        <f>'آبان 1400'!P185</f>
        <v>0</v>
      </c>
      <c r="Q184" s="362">
        <f>'آبان 1400'!Q185</f>
        <v>30</v>
      </c>
      <c r="R184" s="362">
        <f>'آبان 1400'!R185</f>
        <v>43</v>
      </c>
      <c r="S184" s="362">
        <f>'آبان 1400'!S185</f>
        <v>0</v>
      </c>
      <c r="T184" s="362">
        <f>'آبان 1400'!T185</f>
        <v>0</v>
      </c>
      <c r="U184" s="138">
        <f>'آبان 1400'!U185</f>
        <v>4</v>
      </c>
      <c r="V184" s="121">
        <f>'آبان 1400'!W185</f>
        <v>0</v>
      </c>
      <c r="W184" s="122">
        <f>'آبان 1400'!X185</f>
        <v>0</v>
      </c>
      <c r="X184" s="370">
        <f>'آبان 1400'!Y185</f>
        <v>0</v>
      </c>
      <c r="Y184" s="370">
        <f>'آبان 1400'!Z185</f>
        <v>0</v>
      </c>
      <c r="Z184" s="139">
        <f>'آبان 1400'!AA185</f>
        <v>1477052</v>
      </c>
      <c r="AA184" s="139">
        <f>'آبان 1400'!AB185</f>
        <v>46667</v>
      </c>
      <c r="AB184" s="139">
        <f>'آبان 1400'!AC185</f>
        <v>1523719</v>
      </c>
      <c r="AC184" s="139">
        <f>'آبان 1400'!AD185</f>
        <v>4500000</v>
      </c>
      <c r="AD184" s="139">
        <f>'آبان 1400'!AE185</f>
        <v>6000000</v>
      </c>
      <c r="AE184" s="140">
        <f>'آبان 1400'!AF185</f>
        <v>290891.80909090908</v>
      </c>
      <c r="AF184" s="123">
        <f>'آبان 1400'!AG185</f>
        <v>44311560</v>
      </c>
      <c r="AG184" s="124">
        <f>'آبان 1400'!AH185</f>
        <v>1400010</v>
      </c>
      <c r="AH184" s="124">
        <f>'آبان 1400'!AI185</f>
        <v>12508347.790909091</v>
      </c>
      <c r="AI184" s="124">
        <f>'آبان 1400'!AJ185</f>
        <v>0</v>
      </c>
      <c r="AJ184" s="124">
        <f>'آبان 1400'!AK185</f>
        <v>4500000</v>
      </c>
      <c r="AK184" s="124">
        <f>'آبان 1400'!AL185</f>
        <v>6000000</v>
      </c>
      <c r="AL184" s="124">
        <f>'آبان 1400'!AM185</f>
        <v>0</v>
      </c>
      <c r="AM184" s="124">
        <f>'آبان 1400'!AN185</f>
        <v>0</v>
      </c>
      <c r="AN184" s="124">
        <f>'آبان 1400'!AO185</f>
        <v>6094876</v>
      </c>
      <c r="AO184" s="124">
        <f>'آبان 1400'!AP185</f>
        <v>2800000</v>
      </c>
      <c r="AP184" s="124">
        <f>'آبان 1400'!AQ185</f>
        <v>0</v>
      </c>
      <c r="AQ184" s="124">
        <f>'آبان 1400'!AR185</f>
        <v>0</v>
      </c>
      <c r="AR184" s="124">
        <f>'آبان 1400'!AS185</f>
        <v>0</v>
      </c>
      <c r="AS184" s="379">
        <f>'آبان 1400'!AT185</f>
        <v>0</v>
      </c>
      <c r="AT184" s="372">
        <f t="shared" si="103"/>
        <v>77614793.790909082</v>
      </c>
      <c r="AU184" s="174">
        <f>'آبان 1400'!AV185</f>
        <v>53213523.545545444</v>
      </c>
      <c r="AV184" s="142">
        <f>'آبان 1400'!AW185</f>
        <v>71519917.790909097</v>
      </c>
      <c r="AW184" s="143">
        <f t="shared" si="104"/>
        <v>5006394.2453636369</v>
      </c>
      <c r="AX184" s="76">
        <f t="shared" si="105"/>
        <v>1321352.3545545444</v>
      </c>
      <c r="AY184" s="143">
        <f>'آبان 1400'!AZ185</f>
        <v>0</v>
      </c>
      <c r="AZ184" s="143">
        <f>'آبان 1400'!BA185</f>
        <v>0</v>
      </c>
      <c r="BA184" s="143">
        <f>'آبان 1400'!BB185</f>
        <v>0</v>
      </c>
      <c r="BB184" s="143">
        <f>'آبان 1400'!BC185</f>
        <v>0</v>
      </c>
      <c r="BC184" s="143">
        <f>'آبان 1400'!BD185</f>
        <v>0</v>
      </c>
      <c r="BD184" s="143">
        <f>'آبان 1400'!BE185</f>
        <v>0</v>
      </c>
      <c r="BE184" s="143">
        <f>'آبان 1400'!BF185</f>
        <v>0</v>
      </c>
      <c r="BF184" s="144">
        <f t="shared" si="106"/>
        <v>6327746.5999181811</v>
      </c>
      <c r="BG184" s="141">
        <f t="shared" si="107"/>
        <v>71287047</v>
      </c>
      <c r="BH184" s="145">
        <f t="shared" si="108"/>
        <v>77614793.790909082</v>
      </c>
      <c r="BI184" s="410">
        <f t="shared" si="151"/>
        <v>6638737.5</v>
      </c>
      <c r="BJ184" s="146">
        <f t="shared" si="109"/>
        <v>3809297.5</v>
      </c>
      <c r="BK184" s="146">
        <f t="shared" si="110"/>
        <v>1142789.25</v>
      </c>
      <c r="BL184" s="147">
        <f t="shared" si="111"/>
        <v>1120000</v>
      </c>
      <c r="BM184" s="383">
        <v>0</v>
      </c>
      <c r="BN184" s="148">
        <f t="shared" si="112"/>
        <v>90325618.040909082</v>
      </c>
      <c r="BO184" s="149">
        <f t="shared" si="113"/>
        <v>71519917.790909097</v>
      </c>
      <c r="BP184" s="150">
        <f t="shared" si="114"/>
        <v>16449581.091909094</v>
      </c>
      <c r="BQ184" s="151">
        <f t="shared" si="115"/>
        <v>106775199.13281818</v>
      </c>
      <c r="BR184" s="152">
        <f t="shared" si="116"/>
        <v>100800</v>
      </c>
      <c r="BS184" s="148">
        <f t="shared" si="117"/>
        <v>106875999.13281818</v>
      </c>
      <c r="BT184" s="136">
        <v>0</v>
      </c>
      <c r="BU184" s="149">
        <f t="shared" si="118"/>
        <v>9032561.8040909078</v>
      </c>
      <c r="BV184" s="153">
        <f t="shared" si="119"/>
        <v>4516280.9020454539</v>
      </c>
      <c r="BW184" s="134">
        <f t="shared" si="120"/>
        <v>93327156.426681817</v>
      </c>
      <c r="BX184" s="148">
        <f t="shared" si="121"/>
        <v>11590824.25</v>
      </c>
      <c r="BY184" s="135">
        <f t="shared" si="122"/>
        <v>81736332.176681817</v>
      </c>
      <c r="CD184" s="400">
        <f>'آبان 1400'!AU185</f>
        <v>77614793.790909082</v>
      </c>
      <c r="CE184" s="401">
        <f>'آبان 1400'!AV185</f>
        <v>53213523.545545444</v>
      </c>
      <c r="CF184" s="401">
        <f>'آبان 1400'!AW185</f>
        <v>71519917.790909097</v>
      </c>
      <c r="CG184" s="401">
        <f>'آبان 1400'!AX185</f>
        <v>5006394.2453636369</v>
      </c>
      <c r="CH184" s="401">
        <f>'آبان 1400'!AY185</f>
        <v>1321352.3545545444</v>
      </c>
      <c r="CI184" s="401">
        <f>'آبان 1400'!AZ185</f>
        <v>0</v>
      </c>
      <c r="CJ184" s="401">
        <f>'آبان 1400'!BA185</f>
        <v>0</v>
      </c>
      <c r="CK184" s="401">
        <f>'آبان 1400'!BB185</f>
        <v>0</v>
      </c>
      <c r="CL184" s="401">
        <f>'آبان 1400'!BC185</f>
        <v>0</v>
      </c>
      <c r="CM184" s="401">
        <f>'آبان 1400'!BD185</f>
        <v>0</v>
      </c>
      <c r="CN184" s="401">
        <f>'آبان 1400'!BE185</f>
        <v>0</v>
      </c>
      <c r="CO184" s="401">
        <f>'آبان 1400'!BF185</f>
        <v>0</v>
      </c>
      <c r="CP184" s="401">
        <f>'آبان 1400'!BG185</f>
        <v>6327746.5999181811</v>
      </c>
      <c r="CQ184" s="401">
        <f>'آبان 1400'!BH185</f>
        <v>71287047</v>
      </c>
      <c r="CR184" s="401">
        <f t="shared" si="123"/>
        <v>77614793.790909082</v>
      </c>
      <c r="CS184" s="411">
        <f t="shared" si="152"/>
        <v>6638737.5</v>
      </c>
      <c r="CT184" s="400">
        <f t="shared" si="124"/>
        <v>3809297.5</v>
      </c>
      <c r="CU184" s="401">
        <f t="shared" si="125"/>
        <v>1142789.25</v>
      </c>
      <c r="CV184" s="401">
        <f t="shared" si="126"/>
        <v>1120000</v>
      </c>
      <c r="CW184" s="56">
        <v>0</v>
      </c>
      <c r="CX184" s="401">
        <f t="shared" si="127"/>
        <v>90325618.040909082</v>
      </c>
      <c r="CY184" s="401">
        <f t="shared" si="128"/>
        <v>71519917.790909097</v>
      </c>
      <c r="CZ184" s="401">
        <f t="shared" si="129"/>
        <v>16449581.091909094</v>
      </c>
      <c r="DA184" s="401">
        <f t="shared" si="130"/>
        <v>106775199.13281818</v>
      </c>
      <c r="DB184" s="401">
        <f t="shared" si="131"/>
        <v>100800</v>
      </c>
      <c r="DC184" s="401">
        <f t="shared" si="132"/>
        <v>106875999.13281818</v>
      </c>
      <c r="DD184" s="406">
        <v>0</v>
      </c>
      <c r="DE184" s="401">
        <f t="shared" si="133"/>
        <v>9032561.8040909078</v>
      </c>
      <c r="DF184" s="401">
        <f t="shared" si="134"/>
        <v>4516280.9020454539</v>
      </c>
      <c r="DG184" s="401">
        <f t="shared" si="135"/>
        <v>93327156.426681817</v>
      </c>
      <c r="DH184" s="401">
        <f t="shared" si="136"/>
        <v>11590824.25</v>
      </c>
      <c r="DI184" s="401">
        <f t="shared" si="137"/>
        <v>81736332.176681817</v>
      </c>
      <c r="DJ184" s="401">
        <f t="shared" si="138"/>
        <v>0</v>
      </c>
      <c r="DL184" s="409">
        <f t="shared" si="139"/>
        <v>6638737.5</v>
      </c>
      <c r="DM184" s="409">
        <f t="shared" si="140"/>
        <v>0</v>
      </c>
    </row>
    <row r="185" spans="1:117" s="56" customFormat="1" ht="21" x14ac:dyDescent="0.2">
      <c r="A185" s="192">
        <f t="shared" si="102"/>
        <v>2655495</v>
      </c>
      <c r="B185" s="137">
        <f>'آبان 1400'!B186</f>
        <v>180</v>
      </c>
      <c r="C185" s="137">
        <f>'آبان 1400'!C186</f>
        <v>189</v>
      </c>
      <c r="D185" s="137">
        <f>'آبان 1400'!D186</f>
        <v>13392</v>
      </c>
      <c r="E185" s="137" t="str">
        <f>'آبان 1400'!E186</f>
        <v>علیرضا</v>
      </c>
      <c r="F185" s="137" t="str">
        <f>'آبان 1400'!F186</f>
        <v>محمدی</v>
      </c>
      <c r="G185" s="137" t="str">
        <f>'آبان 1400'!G186</f>
        <v xml:space="preserve">اداری </v>
      </c>
      <c r="H185" s="137" t="str">
        <f>'آبان 1400'!H186</f>
        <v>کرمانشاه</v>
      </c>
      <c r="I185" s="137" t="str">
        <f>'آبان 1400'!I186</f>
        <v>210-700-4329835-1</v>
      </c>
      <c r="J185" s="137">
        <f>'آبان 1400'!J186</f>
        <v>3255870305</v>
      </c>
      <c r="K185" s="137" t="str">
        <f>'آبان 1400'!K186</f>
        <v>0049533723</v>
      </c>
      <c r="L185" s="137" t="str">
        <f>'آبان 1400'!L186</f>
        <v>کرمانشاه</v>
      </c>
      <c r="M185" s="137" t="str">
        <f>'آبان 1400'!M186</f>
        <v>اداری-کارشناسی</v>
      </c>
      <c r="N185" s="121">
        <f>'آبان 1400'!N186</f>
        <v>0</v>
      </c>
      <c r="O185" s="120">
        <f>'آبان 1400'!O186</f>
        <v>0</v>
      </c>
      <c r="P185" s="122">
        <f>'آبان 1400'!P186</f>
        <v>0</v>
      </c>
      <c r="Q185" s="362">
        <f>'آبان 1400'!Q186</f>
        <v>30</v>
      </c>
      <c r="R185" s="362">
        <f>'آبان 1400'!R186</f>
        <v>28</v>
      </c>
      <c r="S185" s="362">
        <f>'آبان 1400'!S186</f>
        <v>0</v>
      </c>
      <c r="T185" s="362">
        <f>'آبان 1400'!T186</f>
        <v>0</v>
      </c>
      <c r="U185" s="138">
        <f>'آبان 1400'!U186</f>
        <v>0</v>
      </c>
      <c r="V185" s="121">
        <f>'آبان 1400'!W186</f>
        <v>0</v>
      </c>
      <c r="W185" s="122">
        <f>'آبان 1400'!X186</f>
        <v>0</v>
      </c>
      <c r="X185" s="370">
        <f>'آبان 1400'!Y186</f>
        <v>1</v>
      </c>
      <c r="Y185" s="370">
        <f>'آبان 1400'!Z186</f>
        <v>1</v>
      </c>
      <c r="Z185" s="139">
        <f>'آبان 1400'!AA186</f>
        <v>1477052</v>
      </c>
      <c r="AA185" s="139">
        <f>'آبان 1400'!AB186</f>
        <v>46667</v>
      </c>
      <c r="AB185" s="139">
        <f>'آبان 1400'!AC186</f>
        <v>1523719</v>
      </c>
      <c r="AC185" s="139">
        <f>'آبان 1400'!AD186</f>
        <v>4500000</v>
      </c>
      <c r="AD185" s="139">
        <f>'آبان 1400'!AE186</f>
        <v>6000000</v>
      </c>
      <c r="AE185" s="140">
        <f>'آبان 1400'!AF186</f>
        <v>290891.80909090908</v>
      </c>
      <c r="AF185" s="123">
        <f>'آبان 1400'!AG186</f>
        <v>44311560</v>
      </c>
      <c r="AG185" s="124">
        <f>'آبان 1400'!AH186</f>
        <v>1400010</v>
      </c>
      <c r="AH185" s="124">
        <f>'آبان 1400'!AI186</f>
        <v>8144970.6545454543</v>
      </c>
      <c r="AI185" s="124">
        <f>'آبان 1400'!AJ186</f>
        <v>2655495</v>
      </c>
      <c r="AJ185" s="124">
        <f>'آبان 1400'!AK186</f>
        <v>4500000</v>
      </c>
      <c r="AK185" s="124">
        <f>'آبان 1400'!AL186</f>
        <v>6000000</v>
      </c>
      <c r="AL185" s="124">
        <f>'آبان 1400'!AM186</f>
        <v>0</v>
      </c>
      <c r="AM185" s="124">
        <f>'آبان 1400'!AN186</f>
        <v>0</v>
      </c>
      <c r="AN185" s="124">
        <f>'آبان 1400'!AO186</f>
        <v>0</v>
      </c>
      <c r="AO185" s="124">
        <f>'آبان 1400'!AP186</f>
        <v>4600000</v>
      </c>
      <c r="AP185" s="124">
        <f>'آبان 1400'!AQ186</f>
        <v>0</v>
      </c>
      <c r="AQ185" s="124">
        <f>'آبان 1400'!AR186</f>
        <v>0</v>
      </c>
      <c r="AR185" s="124">
        <f>'آبان 1400'!AS186</f>
        <v>0</v>
      </c>
      <c r="AS185" s="379">
        <f>'آبان 1400'!AT186</f>
        <v>0</v>
      </c>
      <c r="AT185" s="372">
        <f t="shared" si="103"/>
        <v>71612035.654545456</v>
      </c>
      <c r="AU185" s="174">
        <f>'آبان 1400'!AV186</f>
        <v>49029582.808727272</v>
      </c>
      <c r="AV185" s="142">
        <f>'آبان 1400'!AW186</f>
        <v>68956540.654545456</v>
      </c>
      <c r="AW185" s="143">
        <f t="shared" si="104"/>
        <v>4826957.8458181825</v>
      </c>
      <c r="AX185" s="76">
        <f t="shared" si="105"/>
        <v>902958.28087272728</v>
      </c>
      <c r="AY185" s="143">
        <f>'آبان 1400'!AZ186</f>
        <v>0</v>
      </c>
      <c r="AZ185" s="143">
        <f>'آبان 1400'!BA186</f>
        <v>0</v>
      </c>
      <c r="BA185" s="143">
        <f>'آبان 1400'!BB186</f>
        <v>0</v>
      </c>
      <c r="BB185" s="143">
        <f>'آبان 1400'!BC186</f>
        <v>0</v>
      </c>
      <c r="BC185" s="143">
        <f>'آبان 1400'!BD186</f>
        <v>0</v>
      </c>
      <c r="BD185" s="143">
        <f>'آبان 1400'!BE186</f>
        <v>0</v>
      </c>
      <c r="BE185" s="143">
        <f>'آبان 1400'!BF186</f>
        <v>0</v>
      </c>
      <c r="BF185" s="144">
        <f t="shared" si="106"/>
        <v>5729916.1266909093</v>
      </c>
      <c r="BG185" s="141">
        <f t="shared" si="107"/>
        <v>65882119</v>
      </c>
      <c r="BH185" s="145">
        <f t="shared" si="108"/>
        <v>71612035.654545456</v>
      </c>
      <c r="BI185" s="410">
        <f t="shared" si="151"/>
        <v>6638737.5</v>
      </c>
      <c r="BJ185" s="146">
        <f t="shared" si="109"/>
        <v>3809297.5</v>
      </c>
      <c r="BK185" s="146">
        <f t="shared" si="110"/>
        <v>1142789.25</v>
      </c>
      <c r="BL185" s="147">
        <f t="shared" si="111"/>
        <v>1120000</v>
      </c>
      <c r="BM185" s="383">
        <v>0</v>
      </c>
      <c r="BN185" s="148">
        <f t="shared" si="112"/>
        <v>84322859.904545456</v>
      </c>
      <c r="BO185" s="149">
        <f t="shared" si="113"/>
        <v>68956540.654545456</v>
      </c>
      <c r="BP185" s="150">
        <f t="shared" si="114"/>
        <v>15860004.350545455</v>
      </c>
      <c r="BQ185" s="151">
        <f t="shared" si="115"/>
        <v>100182864.25509091</v>
      </c>
      <c r="BR185" s="152">
        <f t="shared" si="116"/>
        <v>100800</v>
      </c>
      <c r="BS185" s="148">
        <f t="shared" si="117"/>
        <v>100283664.25509091</v>
      </c>
      <c r="BT185" s="136">
        <v>0</v>
      </c>
      <c r="BU185" s="149">
        <f t="shared" si="118"/>
        <v>8432285.9904545452</v>
      </c>
      <c r="BV185" s="153">
        <f t="shared" si="119"/>
        <v>4216142.9952272726</v>
      </c>
      <c r="BW185" s="134">
        <f t="shared" si="120"/>
        <v>87635235.26940909</v>
      </c>
      <c r="BX185" s="148">
        <f t="shared" si="121"/>
        <v>11590824.25</v>
      </c>
      <c r="BY185" s="135">
        <f t="shared" si="122"/>
        <v>76044411.01940909</v>
      </c>
      <c r="CD185" s="400">
        <f>'آبان 1400'!AU186</f>
        <v>71612035.654545456</v>
      </c>
      <c r="CE185" s="401">
        <f>'آبان 1400'!AV186</f>
        <v>49029582.808727272</v>
      </c>
      <c r="CF185" s="401">
        <f>'آبان 1400'!AW186</f>
        <v>68956540.654545456</v>
      </c>
      <c r="CG185" s="401">
        <f>'آبان 1400'!AX186</f>
        <v>4826957.8458181825</v>
      </c>
      <c r="CH185" s="401">
        <f>'آبان 1400'!AY186</f>
        <v>902958.28087272728</v>
      </c>
      <c r="CI185" s="401">
        <f>'آبان 1400'!AZ186</f>
        <v>0</v>
      </c>
      <c r="CJ185" s="401">
        <f>'آبان 1400'!BA186</f>
        <v>0</v>
      </c>
      <c r="CK185" s="401">
        <f>'آبان 1400'!BB186</f>
        <v>0</v>
      </c>
      <c r="CL185" s="401">
        <f>'آبان 1400'!BC186</f>
        <v>0</v>
      </c>
      <c r="CM185" s="401">
        <f>'آبان 1400'!BD186</f>
        <v>0</v>
      </c>
      <c r="CN185" s="401">
        <f>'آبان 1400'!BE186</f>
        <v>0</v>
      </c>
      <c r="CO185" s="401">
        <f>'آبان 1400'!BF186</f>
        <v>0</v>
      </c>
      <c r="CP185" s="401">
        <f>'آبان 1400'!BG186</f>
        <v>5729916.1266909093</v>
      </c>
      <c r="CQ185" s="401">
        <f>'آبان 1400'!BH186</f>
        <v>65882119</v>
      </c>
      <c r="CR185" s="401">
        <f t="shared" si="123"/>
        <v>71612035.654545456</v>
      </c>
      <c r="CS185" s="411">
        <f t="shared" si="152"/>
        <v>6638737.5</v>
      </c>
      <c r="CT185" s="400">
        <f t="shared" si="124"/>
        <v>3809297.5</v>
      </c>
      <c r="CU185" s="401">
        <f t="shared" si="125"/>
        <v>1142789.25</v>
      </c>
      <c r="CV185" s="401">
        <f t="shared" si="126"/>
        <v>1120000</v>
      </c>
      <c r="CW185" s="56">
        <v>0</v>
      </c>
      <c r="CX185" s="401">
        <f t="shared" si="127"/>
        <v>84322859.904545456</v>
      </c>
      <c r="CY185" s="401">
        <f t="shared" si="128"/>
        <v>68956540.654545456</v>
      </c>
      <c r="CZ185" s="401">
        <f t="shared" si="129"/>
        <v>15860004.350545455</v>
      </c>
      <c r="DA185" s="401">
        <f t="shared" si="130"/>
        <v>100182864.25509091</v>
      </c>
      <c r="DB185" s="401">
        <f t="shared" si="131"/>
        <v>100800</v>
      </c>
      <c r="DC185" s="401">
        <f t="shared" si="132"/>
        <v>100283664.25509091</v>
      </c>
      <c r="DD185" s="406">
        <v>0</v>
      </c>
      <c r="DE185" s="401">
        <f t="shared" si="133"/>
        <v>8432285.9904545452</v>
      </c>
      <c r="DF185" s="401">
        <f t="shared" si="134"/>
        <v>4216142.9952272726</v>
      </c>
      <c r="DG185" s="401">
        <f t="shared" si="135"/>
        <v>87635235.26940909</v>
      </c>
      <c r="DH185" s="401">
        <f t="shared" si="136"/>
        <v>11590824.25</v>
      </c>
      <c r="DI185" s="401">
        <f t="shared" si="137"/>
        <v>76044411.01940909</v>
      </c>
      <c r="DJ185" s="401">
        <f t="shared" si="138"/>
        <v>0</v>
      </c>
      <c r="DL185" s="409">
        <f t="shared" si="139"/>
        <v>6638737.5</v>
      </c>
      <c r="DM185" s="409">
        <f t="shared" si="140"/>
        <v>0</v>
      </c>
    </row>
    <row r="186" spans="1:117" s="56" customFormat="1" ht="21" x14ac:dyDescent="0.2">
      <c r="A186" s="192">
        <f t="shared" si="102"/>
        <v>2655495</v>
      </c>
      <c r="B186" s="137">
        <f>'آبان 1400'!B187</f>
        <v>181</v>
      </c>
      <c r="C186" s="137">
        <f>'آبان 1400'!C187</f>
        <v>190</v>
      </c>
      <c r="D186" s="137">
        <f>'آبان 1400'!D187</f>
        <v>13408</v>
      </c>
      <c r="E186" s="137" t="str">
        <f>'آبان 1400'!E187</f>
        <v>ایوب</v>
      </c>
      <c r="F186" s="137" t="str">
        <f>'آبان 1400'!F187</f>
        <v>رحمانی سید شکری</v>
      </c>
      <c r="G186" s="137" t="str">
        <f>'آبان 1400'!G187</f>
        <v xml:space="preserve">اداری </v>
      </c>
      <c r="H186" s="137" t="str">
        <f>'آبان 1400'!H187</f>
        <v>کرمانشاه</v>
      </c>
      <c r="I186" s="137" t="str">
        <f>'آبان 1400'!I187</f>
        <v>210-700-4353946-1</v>
      </c>
      <c r="J186" s="137">
        <f>'آبان 1400'!J187</f>
        <v>3258374414</v>
      </c>
      <c r="K186" s="137" t="str">
        <f>'آبان 1400'!K187</f>
        <v>0047728578</v>
      </c>
      <c r="L186" s="137">
        <f>'آبان 1400'!L187</f>
        <v>0</v>
      </c>
      <c r="M186" s="137" t="str">
        <f>'آبان 1400'!M187</f>
        <v>اداری-کارشناسی</v>
      </c>
      <c r="N186" s="121">
        <f>'آبان 1400'!N187</f>
        <v>0</v>
      </c>
      <c r="O186" s="120">
        <f>'آبان 1400'!O187</f>
        <v>0</v>
      </c>
      <c r="P186" s="122">
        <f>'آبان 1400'!P187</f>
        <v>0</v>
      </c>
      <c r="Q186" s="362">
        <f>'آبان 1400'!Q187</f>
        <v>30</v>
      </c>
      <c r="R186" s="362">
        <f>'آبان 1400'!R187</f>
        <v>80</v>
      </c>
      <c r="S186" s="362">
        <f>'آبان 1400'!S187</f>
        <v>0</v>
      </c>
      <c r="T186" s="362">
        <f>'آبان 1400'!T187</f>
        <v>0</v>
      </c>
      <c r="U186" s="138">
        <f>'آبان 1400'!U187</f>
        <v>0</v>
      </c>
      <c r="V186" s="121">
        <f>'آبان 1400'!W187</f>
        <v>0</v>
      </c>
      <c r="W186" s="122">
        <f>'آبان 1400'!X187</f>
        <v>0</v>
      </c>
      <c r="X186" s="370">
        <f>'آبان 1400'!Y187</f>
        <v>0</v>
      </c>
      <c r="Y186" s="370">
        <f>'آبان 1400'!Z187</f>
        <v>2</v>
      </c>
      <c r="Z186" s="139">
        <f>'آبان 1400'!AA187</f>
        <v>1477052</v>
      </c>
      <c r="AA186" s="139">
        <f>'آبان 1400'!AB187</f>
        <v>0</v>
      </c>
      <c r="AB186" s="139">
        <f>'آبان 1400'!AC187</f>
        <v>1477052</v>
      </c>
      <c r="AC186" s="139">
        <f>'آبان 1400'!AD187</f>
        <v>4500000</v>
      </c>
      <c r="AD186" s="139">
        <f>'آبان 1400'!AE187</f>
        <v>6000000</v>
      </c>
      <c r="AE186" s="140">
        <f>'آبان 1400'!AF187</f>
        <v>281982.65454545454</v>
      </c>
      <c r="AF186" s="123">
        <f>'آبان 1400'!AG187</f>
        <v>44311560</v>
      </c>
      <c r="AG186" s="124">
        <f>'آبان 1400'!AH187</f>
        <v>0</v>
      </c>
      <c r="AH186" s="124">
        <f>'آبان 1400'!AI187</f>
        <v>22558612.363636363</v>
      </c>
      <c r="AI186" s="124">
        <f>'آبان 1400'!AJ187</f>
        <v>5310990</v>
      </c>
      <c r="AJ186" s="124">
        <f>'آبان 1400'!AK187</f>
        <v>4500000</v>
      </c>
      <c r="AK186" s="124">
        <f>'آبان 1400'!AL187</f>
        <v>6000000</v>
      </c>
      <c r="AL186" s="124">
        <f>'آبان 1400'!AM187</f>
        <v>0</v>
      </c>
      <c r="AM186" s="124">
        <f>'آبان 1400'!AN187</f>
        <v>0</v>
      </c>
      <c r="AN186" s="124">
        <f>'آبان 1400'!AO187</f>
        <v>0</v>
      </c>
      <c r="AO186" s="124">
        <f>'آبان 1400'!AP187</f>
        <v>4800000</v>
      </c>
      <c r="AP186" s="124">
        <f>'آبان 1400'!AQ187</f>
        <v>0</v>
      </c>
      <c r="AQ186" s="124">
        <f>'آبان 1400'!AR187</f>
        <v>0</v>
      </c>
      <c r="AR186" s="124">
        <f>'آبان 1400'!AS187</f>
        <v>0</v>
      </c>
      <c r="AS186" s="379">
        <f>'آبان 1400'!AT187</f>
        <v>0</v>
      </c>
      <c r="AT186" s="372">
        <f t="shared" si="103"/>
        <v>87481162.36363636</v>
      </c>
      <c r="AU186" s="174">
        <f>'آبان 1400'!AV187</f>
        <v>61118260.298181817</v>
      </c>
      <c r="AV186" s="142">
        <f>'آبان 1400'!AW187</f>
        <v>82170172.36363636</v>
      </c>
      <c r="AW186" s="143">
        <f t="shared" si="104"/>
        <v>5751912.0654545454</v>
      </c>
      <c r="AX186" s="76">
        <f t="shared" si="105"/>
        <v>2111826.0298181819</v>
      </c>
      <c r="AY186" s="143">
        <f>'آبان 1400'!AZ187</f>
        <v>0</v>
      </c>
      <c r="AZ186" s="143">
        <f>'آبان 1400'!BA187</f>
        <v>0</v>
      </c>
      <c r="BA186" s="143">
        <f>'آبان 1400'!BB187</f>
        <v>0</v>
      </c>
      <c r="BB186" s="143">
        <f>'آبان 1400'!BC187</f>
        <v>0</v>
      </c>
      <c r="BC186" s="143">
        <f>'آبان 1400'!BD187</f>
        <v>0</v>
      </c>
      <c r="BD186" s="143">
        <f>'آبان 1400'!BE187</f>
        <v>0</v>
      </c>
      <c r="BE186" s="143">
        <f>'آبان 1400'!BF187</f>
        <v>0</v>
      </c>
      <c r="BF186" s="144">
        <f t="shared" si="106"/>
        <v>7863738.0952727273</v>
      </c>
      <c r="BG186" s="141">
        <f t="shared" si="107"/>
        <v>79617424</v>
      </c>
      <c r="BH186" s="145">
        <f t="shared" si="108"/>
        <v>87481162.36363636</v>
      </c>
      <c r="BI186" s="410">
        <f t="shared" si="151"/>
        <v>6638737.5</v>
      </c>
      <c r="BJ186" s="146">
        <f t="shared" si="109"/>
        <v>3692630</v>
      </c>
      <c r="BK186" s="146">
        <f t="shared" si="110"/>
        <v>1107789</v>
      </c>
      <c r="BL186" s="147">
        <f t="shared" si="111"/>
        <v>1120000</v>
      </c>
      <c r="BM186" s="383">
        <v>0</v>
      </c>
      <c r="BN186" s="148">
        <f t="shared" si="112"/>
        <v>100040318.86363636</v>
      </c>
      <c r="BO186" s="149">
        <f t="shared" si="113"/>
        <v>82170172.36363636</v>
      </c>
      <c r="BP186" s="150">
        <f t="shared" si="114"/>
        <v>18899139.643636364</v>
      </c>
      <c r="BQ186" s="151">
        <f t="shared" si="115"/>
        <v>118939458.50727272</v>
      </c>
      <c r="BR186" s="152">
        <f t="shared" si="116"/>
        <v>100800</v>
      </c>
      <c r="BS186" s="148">
        <f t="shared" si="117"/>
        <v>119040258.50727272</v>
      </c>
      <c r="BT186" s="136">
        <v>0</v>
      </c>
      <c r="BU186" s="149">
        <f t="shared" si="118"/>
        <v>10004031.886363637</v>
      </c>
      <c r="BV186" s="153">
        <f t="shared" si="119"/>
        <v>5002015.9431818184</v>
      </c>
      <c r="BW186" s="134">
        <f t="shared" si="120"/>
        <v>104034210.67772727</v>
      </c>
      <c r="BX186" s="148">
        <f t="shared" si="121"/>
        <v>11439156.5</v>
      </c>
      <c r="BY186" s="135">
        <f t="shared" si="122"/>
        <v>92595054.177727267</v>
      </c>
      <c r="CD186" s="400">
        <f>'آبان 1400'!AU187</f>
        <v>87481162.36363636</v>
      </c>
      <c r="CE186" s="401">
        <f>'آبان 1400'!AV187</f>
        <v>61118260.298181817</v>
      </c>
      <c r="CF186" s="401">
        <f>'آبان 1400'!AW187</f>
        <v>82170172.36363636</v>
      </c>
      <c r="CG186" s="401">
        <f>'آبان 1400'!AX187</f>
        <v>5751912.0654545454</v>
      </c>
      <c r="CH186" s="401">
        <f>'آبان 1400'!AY187</f>
        <v>2111826.0298181819</v>
      </c>
      <c r="CI186" s="401">
        <f>'آبان 1400'!AZ187</f>
        <v>0</v>
      </c>
      <c r="CJ186" s="401">
        <f>'آبان 1400'!BA187</f>
        <v>0</v>
      </c>
      <c r="CK186" s="401">
        <f>'آبان 1400'!BB187</f>
        <v>0</v>
      </c>
      <c r="CL186" s="401">
        <f>'آبان 1400'!BC187</f>
        <v>0</v>
      </c>
      <c r="CM186" s="401">
        <f>'آبان 1400'!BD187</f>
        <v>0</v>
      </c>
      <c r="CN186" s="401">
        <f>'آبان 1400'!BE187</f>
        <v>0</v>
      </c>
      <c r="CO186" s="401">
        <f>'آبان 1400'!BF187</f>
        <v>0</v>
      </c>
      <c r="CP186" s="401">
        <f>'آبان 1400'!BG187</f>
        <v>7863738.0952727273</v>
      </c>
      <c r="CQ186" s="401">
        <f>'آبان 1400'!BH187</f>
        <v>79617424</v>
      </c>
      <c r="CR186" s="401">
        <f t="shared" si="123"/>
        <v>87481162.36363636</v>
      </c>
      <c r="CS186" s="411">
        <f t="shared" si="152"/>
        <v>6638737.5</v>
      </c>
      <c r="CT186" s="400">
        <f t="shared" si="124"/>
        <v>3692630</v>
      </c>
      <c r="CU186" s="401">
        <f t="shared" si="125"/>
        <v>1107789</v>
      </c>
      <c r="CV186" s="401">
        <f t="shared" si="126"/>
        <v>1120000</v>
      </c>
      <c r="CW186" s="56">
        <v>0</v>
      </c>
      <c r="CX186" s="401">
        <f t="shared" si="127"/>
        <v>100040318.86363636</v>
      </c>
      <c r="CY186" s="401">
        <f t="shared" si="128"/>
        <v>82170172.36363636</v>
      </c>
      <c r="CZ186" s="401">
        <f t="shared" si="129"/>
        <v>18899139.643636364</v>
      </c>
      <c r="DA186" s="401">
        <f t="shared" si="130"/>
        <v>118939458.50727272</v>
      </c>
      <c r="DB186" s="401">
        <f t="shared" si="131"/>
        <v>100800</v>
      </c>
      <c r="DC186" s="401">
        <f t="shared" si="132"/>
        <v>119040258.50727272</v>
      </c>
      <c r="DD186" s="406">
        <v>0</v>
      </c>
      <c r="DE186" s="401">
        <f t="shared" si="133"/>
        <v>10004031.886363637</v>
      </c>
      <c r="DF186" s="401">
        <f t="shared" si="134"/>
        <v>5002015.9431818184</v>
      </c>
      <c r="DG186" s="401">
        <f t="shared" si="135"/>
        <v>104034210.67772727</v>
      </c>
      <c r="DH186" s="401">
        <f t="shared" si="136"/>
        <v>11439156.5</v>
      </c>
      <c r="DI186" s="401">
        <f t="shared" si="137"/>
        <v>92595054.177727267</v>
      </c>
      <c r="DJ186" s="401">
        <f t="shared" si="138"/>
        <v>0</v>
      </c>
      <c r="DL186" s="409">
        <f t="shared" si="139"/>
        <v>6638737.5</v>
      </c>
      <c r="DM186" s="409">
        <f t="shared" si="140"/>
        <v>0</v>
      </c>
    </row>
    <row r="187" spans="1:117" s="56" customFormat="1" ht="21" x14ac:dyDescent="0.2">
      <c r="A187" s="192">
        <f t="shared" si="102"/>
        <v>2655495</v>
      </c>
      <c r="B187" s="137">
        <f>'آبان 1400'!B188</f>
        <v>182</v>
      </c>
      <c r="C187" s="137">
        <f>'آبان 1400'!C188</f>
        <v>191</v>
      </c>
      <c r="D187" s="137">
        <f>'آبان 1400'!D188</f>
        <v>13409</v>
      </c>
      <c r="E187" s="137" t="str">
        <f>'آبان 1400'!E188</f>
        <v xml:space="preserve">محمدرضا </v>
      </c>
      <c r="F187" s="137" t="str">
        <f>'آبان 1400'!F188</f>
        <v>سلیمانی</v>
      </c>
      <c r="G187" s="137" t="str">
        <f>'آبان 1400'!G188</f>
        <v xml:space="preserve">اداری </v>
      </c>
      <c r="H187" s="137" t="str">
        <f>'آبان 1400'!H188</f>
        <v>کرمانشاه</v>
      </c>
      <c r="I187" s="137" t="str">
        <f>'آبان 1400'!I188</f>
        <v>210-700-1128651-1</v>
      </c>
      <c r="J187" s="137">
        <f>'آبان 1400'!J188</f>
        <v>3256781853</v>
      </c>
      <c r="K187" s="137" t="str">
        <f>'آبان 1400'!K188</f>
        <v>0047198532</v>
      </c>
      <c r="L187" s="137">
        <f>'آبان 1400'!L188</f>
        <v>0</v>
      </c>
      <c r="M187" s="137" t="str">
        <f>'آبان 1400'!M188</f>
        <v>اداری-کارشناسی ارشد</v>
      </c>
      <c r="N187" s="121">
        <f>'آبان 1400'!N188</f>
        <v>0</v>
      </c>
      <c r="O187" s="120">
        <f>'آبان 1400'!O188</f>
        <v>0</v>
      </c>
      <c r="P187" s="122">
        <f>'آبان 1400'!P188</f>
        <v>0</v>
      </c>
      <c r="Q187" s="362">
        <f>'آبان 1400'!Q188</f>
        <v>30</v>
      </c>
      <c r="R187" s="362">
        <f>'آبان 1400'!R188</f>
        <v>14</v>
      </c>
      <c r="S187" s="362">
        <f>'آبان 1400'!S188</f>
        <v>0</v>
      </c>
      <c r="T187" s="362">
        <f>'آبان 1400'!T188</f>
        <v>0</v>
      </c>
      <c r="U187" s="138">
        <f>'آبان 1400'!U188</f>
        <v>2</v>
      </c>
      <c r="V187" s="121">
        <f>'آبان 1400'!W188</f>
        <v>0</v>
      </c>
      <c r="W187" s="122">
        <f>'آبان 1400'!X188</f>
        <v>0</v>
      </c>
      <c r="X187" s="370">
        <f>'آبان 1400'!Y188</f>
        <v>0</v>
      </c>
      <c r="Y187" s="370">
        <f>'آبان 1400'!Z188</f>
        <v>2</v>
      </c>
      <c r="Z187" s="139">
        <f>'آبان 1400'!AA188</f>
        <v>1642901</v>
      </c>
      <c r="AA187" s="139">
        <f>'آبان 1400'!AB188</f>
        <v>0</v>
      </c>
      <c r="AB187" s="139">
        <f>'آبان 1400'!AC188</f>
        <v>1642901</v>
      </c>
      <c r="AC187" s="139">
        <f>'آبان 1400'!AD188</f>
        <v>4500000</v>
      </c>
      <c r="AD187" s="139">
        <f>'آبان 1400'!AE188</f>
        <v>6000000</v>
      </c>
      <c r="AE187" s="140">
        <f>'آبان 1400'!AF188</f>
        <v>313644.73636363639</v>
      </c>
      <c r="AF187" s="123">
        <f>'آبان 1400'!AG188</f>
        <v>49287030</v>
      </c>
      <c r="AG187" s="124">
        <f>'آبان 1400'!AH188</f>
        <v>0</v>
      </c>
      <c r="AH187" s="124">
        <f>'آبان 1400'!AI188</f>
        <v>4391026.3090909095</v>
      </c>
      <c r="AI187" s="124">
        <f>'آبان 1400'!AJ188</f>
        <v>5310990</v>
      </c>
      <c r="AJ187" s="124">
        <f>'آبان 1400'!AK188</f>
        <v>4500000</v>
      </c>
      <c r="AK187" s="124">
        <f>'آبان 1400'!AL188</f>
        <v>6000000</v>
      </c>
      <c r="AL187" s="124">
        <f>'آبان 1400'!AM188</f>
        <v>0</v>
      </c>
      <c r="AM187" s="124">
        <f>'آبان 1400'!AN188</f>
        <v>0</v>
      </c>
      <c r="AN187" s="124">
        <f>'آبان 1400'!AO188</f>
        <v>3285802</v>
      </c>
      <c r="AO187" s="124">
        <f>'آبان 1400'!AP188</f>
        <v>2800000</v>
      </c>
      <c r="AP187" s="124">
        <f>'آبان 1400'!AQ188</f>
        <v>0</v>
      </c>
      <c r="AQ187" s="124">
        <f>'آبان 1400'!AR188</f>
        <v>0</v>
      </c>
      <c r="AR187" s="124">
        <f>'آبان 1400'!AS188</f>
        <v>0</v>
      </c>
      <c r="AS187" s="379">
        <f>'آبان 1400'!AT188</f>
        <v>0</v>
      </c>
      <c r="AT187" s="372">
        <f t="shared" si="103"/>
        <v>75574848.309090912</v>
      </c>
      <c r="AU187" s="174">
        <f>'آبان 1400'!AV188</f>
        <v>48989592.367454544</v>
      </c>
      <c r="AV187" s="142">
        <f>'آبان 1400'!AW188</f>
        <v>66978056.309090912</v>
      </c>
      <c r="AW187" s="143">
        <f t="shared" si="104"/>
        <v>4688463.941636364</v>
      </c>
      <c r="AX187" s="76">
        <f t="shared" si="105"/>
        <v>898959.23674545437</v>
      </c>
      <c r="AY187" s="143">
        <f>'آبان 1400'!AZ188</f>
        <v>0</v>
      </c>
      <c r="AZ187" s="143">
        <f>'آبان 1400'!BA188</f>
        <v>0</v>
      </c>
      <c r="BA187" s="143">
        <f>'آبان 1400'!BB188</f>
        <v>0</v>
      </c>
      <c r="BB187" s="143">
        <f>'آبان 1400'!BC188</f>
        <v>0</v>
      </c>
      <c r="BC187" s="143">
        <f>'آبان 1400'!BD188</f>
        <v>0</v>
      </c>
      <c r="BD187" s="143">
        <f>'آبان 1400'!BE188</f>
        <v>0</v>
      </c>
      <c r="BE187" s="143">
        <f>'آبان 1400'!BF188</f>
        <v>0</v>
      </c>
      <c r="BF187" s="144">
        <f t="shared" si="106"/>
        <v>5587423.1783818183</v>
      </c>
      <c r="BG187" s="141">
        <f t="shared" si="107"/>
        <v>69987425</v>
      </c>
      <c r="BH187" s="145">
        <f t="shared" si="108"/>
        <v>75574848.309090912</v>
      </c>
      <c r="BI187" s="410">
        <f t="shared" si="151"/>
        <v>6638737.5</v>
      </c>
      <c r="BJ187" s="146">
        <f t="shared" si="109"/>
        <v>4107252.4999999995</v>
      </c>
      <c r="BK187" s="146">
        <f t="shared" si="110"/>
        <v>1232175.75</v>
      </c>
      <c r="BL187" s="147">
        <f t="shared" si="111"/>
        <v>1120000</v>
      </c>
      <c r="BM187" s="383">
        <v>0</v>
      </c>
      <c r="BN187" s="148">
        <f t="shared" si="112"/>
        <v>88673014.059090912</v>
      </c>
      <c r="BO187" s="149">
        <f t="shared" si="113"/>
        <v>66978056.309090912</v>
      </c>
      <c r="BP187" s="150">
        <f t="shared" si="114"/>
        <v>15404952.951090911</v>
      </c>
      <c r="BQ187" s="151">
        <f t="shared" si="115"/>
        <v>104077967.01018183</v>
      </c>
      <c r="BR187" s="152">
        <f t="shared" si="116"/>
        <v>100800</v>
      </c>
      <c r="BS187" s="148">
        <f t="shared" si="117"/>
        <v>104178767.01018183</v>
      </c>
      <c r="BT187" s="136">
        <v>0</v>
      </c>
      <c r="BU187" s="149">
        <f t="shared" si="118"/>
        <v>8867301.4059090912</v>
      </c>
      <c r="BV187" s="153">
        <f t="shared" si="119"/>
        <v>4433650.7029545456</v>
      </c>
      <c r="BW187" s="134">
        <f t="shared" si="120"/>
        <v>90877814.901318192</v>
      </c>
      <c r="BX187" s="148">
        <f t="shared" si="121"/>
        <v>11978165.75</v>
      </c>
      <c r="BY187" s="135">
        <f t="shared" si="122"/>
        <v>78899649.151318192</v>
      </c>
      <c r="CD187" s="400">
        <f>'آبان 1400'!AU188</f>
        <v>75574848.309090912</v>
      </c>
      <c r="CE187" s="401">
        <f>'آبان 1400'!AV188</f>
        <v>48989592.367454544</v>
      </c>
      <c r="CF187" s="401">
        <f>'آبان 1400'!AW188</f>
        <v>66978056.309090912</v>
      </c>
      <c r="CG187" s="401">
        <f>'آبان 1400'!AX188</f>
        <v>4688463.941636364</v>
      </c>
      <c r="CH187" s="401">
        <f>'آبان 1400'!AY188</f>
        <v>898959.23674545437</v>
      </c>
      <c r="CI187" s="401">
        <f>'آبان 1400'!AZ188</f>
        <v>0</v>
      </c>
      <c r="CJ187" s="401">
        <f>'آبان 1400'!BA188</f>
        <v>0</v>
      </c>
      <c r="CK187" s="401">
        <f>'آبان 1400'!BB188</f>
        <v>0</v>
      </c>
      <c r="CL187" s="401">
        <f>'آبان 1400'!BC188</f>
        <v>0</v>
      </c>
      <c r="CM187" s="401">
        <f>'آبان 1400'!BD188</f>
        <v>0</v>
      </c>
      <c r="CN187" s="401">
        <f>'آبان 1400'!BE188</f>
        <v>0</v>
      </c>
      <c r="CO187" s="401">
        <f>'آبان 1400'!BF188</f>
        <v>0</v>
      </c>
      <c r="CP187" s="401">
        <f>'آبان 1400'!BG188</f>
        <v>5587423.1783818183</v>
      </c>
      <c r="CQ187" s="401">
        <f>'آبان 1400'!BH188</f>
        <v>69987425</v>
      </c>
      <c r="CR187" s="401">
        <f t="shared" si="123"/>
        <v>75574848.309090912</v>
      </c>
      <c r="CS187" s="411">
        <f t="shared" si="152"/>
        <v>6638737.5</v>
      </c>
      <c r="CT187" s="400">
        <f t="shared" si="124"/>
        <v>4107252.4999999995</v>
      </c>
      <c r="CU187" s="401">
        <f t="shared" si="125"/>
        <v>1232175.75</v>
      </c>
      <c r="CV187" s="401">
        <f t="shared" si="126"/>
        <v>1120000</v>
      </c>
      <c r="CW187" s="56">
        <v>0</v>
      </c>
      <c r="CX187" s="401">
        <f t="shared" si="127"/>
        <v>88673014.059090912</v>
      </c>
      <c r="CY187" s="401">
        <f t="shared" si="128"/>
        <v>66978056.309090912</v>
      </c>
      <c r="CZ187" s="401">
        <f t="shared" si="129"/>
        <v>15404952.951090911</v>
      </c>
      <c r="DA187" s="401">
        <f t="shared" si="130"/>
        <v>104077967.01018183</v>
      </c>
      <c r="DB187" s="401">
        <f t="shared" si="131"/>
        <v>100800</v>
      </c>
      <c r="DC187" s="401">
        <f t="shared" si="132"/>
        <v>104178767.01018183</v>
      </c>
      <c r="DD187" s="406">
        <v>0</v>
      </c>
      <c r="DE187" s="401">
        <f t="shared" si="133"/>
        <v>8867301.4059090912</v>
      </c>
      <c r="DF187" s="401">
        <f t="shared" si="134"/>
        <v>4433650.7029545456</v>
      </c>
      <c r="DG187" s="401">
        <f t="shared" si="135"/>
        <v>90877814.901318192</v>
      </c>
      <c r="DH187" s="401">
        <f t="shared" si="136"/>
        <v>11978165.75</v>
      </c>
      <c r="DI187" s="401">
        <f t="shared" si="137"/>
        <v>78899649.151318192</v>
      </c>
      <c r="DJ187" s="401">
        <f t="shared" si="138"/>
        <v>0</v>
      </c>
      <c r="DL187" s="409">
        <f t="shared" si="139"/>
        <v>6638737.5</v>
      </c>
      <c r="DM187" s="409">
        <f t="shared" si="140"/>
        <v>0</v>
      </c>
    </row>
    <row r="188" spans="1:117" s="56" customFormat="1" ht="21" x14ac:dyDescent="0.2">
      <c r="A188" s="192">
        <f t="shared" si="102"/>
        <v>2655495</v>
      </c>
      <c r="B188" s="137">
        <f>'آبان 1400'!B189</f>
        <v>183</v>
      </c>
      <c r="C188" s="137">
        <f>'آبان 1400'!C189</f>
        <v>298</v>
      </c>
      <c r="D188" s="137">
        <f>'آبان 1400'!D189</f>
        <v>13448</v>
      </c>
      <c r="E188" s="137" t="str">
        <f>'آبان 1400'!E189</f>
        <v>عبدالله</v>
      </c>
      <c r="F188" s="137" t="str">
        <f>'آبان 1400'!F189</f>
        <v>جمال لیوانی</v>
      </c>
      <c r="G188" s="137" t="str">
        <f>'آبان 1400'!G189</f>
        <v>نگهبان</v>
      </c>
      <c r="H188" s="137" t="str">
        <f>'آبان 1400'!H189</f>
        <v>گلستان</v>
      </c>
      <c r="I188" s="137" t="str">
        <f>'آبان 1400'!I189</f>
        <v>337-800-1864589-1</v>
      </c>
      <c r="J188" s="137">
        <f>'آبان 1400'!J189</f>
        <v>2249969523</v>
      </c>
      <c r="K188" s="137" t="str">
        <f>'آبان 1400'!K189</f>
        <v>0037355492</v>
      </c>
      <c r="L188" s="137" t="str">
        <f>'آبان 1400'!L189</f>
        <v>گلستان</v>
      </c>
      <c r="M188" s="137" t="str">
        <f>'آبان 1400'!M189</f>
        <v>نگهبان</v>
      </c>
      <c r="N188" s="121" t="str">
        <f>'آبان 1400'!N189</f>
        <v>*</v>
      </c>
      <c r="O188" s="120">
        <f>'آبان 1400'!O189</f>
        <v>0</v>
      </c>
      <c r="P188" s="122">
        <f>'آبان 1400'!P189</f>
        <v>0</v>
      </c>
      <c r="Q188" s="362">
        <f>'آبان 1400'!Q189</f>
        <v>30</v>
      </c>
      <c r="R188" s="362">
        <f>'آبان 1400'!R189</f>
        <v>120</v>
      </c>
      <c r="S188" s="362">
        <f>'آبان 1400'!S189</f>
        <v>110</v>
      </c>
      <c r="T188" s="362">
        <f>'آبان 1400'!T189</f>
        <v>29.33</v>
      </c>
      <c r="U188" s="138">
        <f>'آبان 1400'!U189</f>
        <v>0</v>
      </c>
      <c r="V188" s="121">
        <f>'آبان 1400'!W189</f>
        <v>0</v>
      </c>
      <c r="W188" s="122">
        <f>'آبان 1400'!X189</f>
        <v>0</v>
      </c>
      <c r="X188" s="370">
        <f>'آبان 1400'!Y189</f>
        <v>2</v>
      </c>
      <c r="Y188" s="370">
        <f>'آبان 1400'!Z189</f>
        <v>2</v>
      </c>
      <c r="Z188" s="139">
        <f>'آبان 1400'!AA189</f>
        <v>885165</v>
      </c>
      <c r="AA188" s="139">
        <f>'آبان 1400'!AB189</f>
        <v>46667</v>
      </c>
      <c r="AB188" s="139">
        <f>'آبان 1400'!AC189</f>
        <v>931832</v>
      </c>
      <c r="AC188" s="139">
        <f>'آبان 1400'!AD189</f>
        <v>4500000</v>
      </c>
      <c r="AD188" s="139">
        <f>'آبان 1400'!AE189</f>
        <v>6000000</v>
      </c>
      <c r="AE188" s="140">
        <f>'آبان 1400'!AF189</f>
        <v>177895.19999999998</v>
      </c>
      <c r="AF188" s="123">
        <f>'آبان 1400'!AG189</f>
        <v>26554950</v>
      </c>
      <c r="AG188" s="124">
        <f>'آبان 1400'!AH189</f>
        <v>1400010</v>
      </c>
      <c r="AH188" s="124">
        <f>'آبان 1400'!AI189</f>
        <v>21347423.999999996</v>
      </c>
      <c r="AI188" s="124">
        <f>'آبان 1400'!AJ189</f>
        <v>5310990</v>
      </c>
      <c r="AJ188" s="124">
        <f>'آبان 1400'!AK189</f>
        <v>4500000</v>
      </c>
      <c r="AK188" s="124">
        <f>'آبان 1400'!AL189</f>
        <v>6000000</v>
      </c>
      <c r="AL188" s="124">
        <f>'آبان 1400'!AM189</f>
        <v>4892117.9999999991</v>
      </c>
      <c r="AM188" s="124">
        <f>'آبان 1400'!AN189</f>
        <v>5217666.2159999991</v>
      </c>
      <c r="AN188" s="124">
        <f>'آبان 1400'!AO189</f>
        <v>0</v>
      </c>
      <c r="AO188" s="124">
        <f>'آبان 1400'!AP189</f>
        <v>3000000</v>
      </c>
      <c r="AP188" s="124">
        <f>'آبان 1400'!AQ189</f>
        <v>0</v>
      </c>
      <c r="AQ188" s="124">
        <f>'آبان 1400'!AR189</f>
        <v>0</v>
      </c>
      <c r="AR188" s="124">
        <f>'آبان 1400'!AS189</f>
        <v>0</v>
      </c>
      <c r="AS188" s="379">
        <f>'آبان 1400'!AT189</f>
        <v>0</v>
      </c>
      <c r="AT188" s="372">
        <f t="shared" si="103"/>
        <v>78223158.216000006</v>
      </c>
      <c r="AU188" s="174">
        <f>'آبان 1400'!AV189</f>
        <v>54308316.440880008</v>
      </c>
      <c r="AV188" s="142">
        <f>'آبان 1400'!AW189</f>
        <v>72912168.215999991</v>
      </c>
      <c r="AW188" s="143">
        <f t="shared" si="104"/>
        <v>5103851.7751199994</v>
      </c>
      <c r="AX188" s="76">
        <f t="shared" si="105"/>
        <v>1430831.644088001</v>
      </c>
      <c r="AY188" s="143">
        <f>'آبان 1400'!AZ189</f>
        <v>0</v>
      </c>
      <c r="AZ188" s="143">
        <f>'آبان 1400'!BA189</f>
        <v>0</v>
      </c>
      <c r="BA188" s="143">
        <f>'آبان 1400'!BB189</f>
        <v>0</v>
      </c>
      <c r="BB188" s="143">
        <f>'آبان 1400'!BC189</f>
        <v>0</v>
      </c>
      <c r="BC188" s="143">
        <f>'آبان 1400'!BD189</f>
        <v>0</v>
      </c>
      <c r="BD188" s="143">
        <f>'آبان 1400'!BE189</f>
        <v>0</v>
      </c>
      <c r="BE188" s="143">
        <f>'آبان 1400'!BF189</f>
        <v>0</v>
      </c>
      <c r="BF188" s="144">
        <f t="shared" si="106"/>
        <v>6534683.4192080004</v>
      </c>
      <c r="BG188" s="141">
        <f t="shared" si="107"/>
        <v>71688474</v>
      </c>
      <c r="BH188" s="145">
        <f t="shared" si="108"/>
        <v>78223158.216000006</v>
      </c>
      <c r="BI188" s="128">
        <f t="shared" si="141"/>
        <v>4659160</v>
      </c>
      <c r="BJ188" s="146">
        <f t="shared" si="109"/>
        <v>2329580</v>
      </c>
      <c r="BK188" s="146">
        <f t="shared" si="110"/>
        <v>698874</v>
      </c>
      <c r="BL188" s="147">
        <f t="shared" si="111"/>
        <v>1120000</v>
      </c>
      <c r="BM188" s="383">
        <v>0</v>
      </c>
      <c r="BN188" s="148">
        <f t="shared" si="112"/>
        <v>87030772.216000006</v>
      </c>
      <c r="BO188" s="149">
        <f t="shared" si="113"/>
        <v>72912168.215999991</v>
      </c>
      <c r="BP188" s="150">
        <f t="shared" si="114"/>
        <v>16769798.689679999</v>
      </c>
      <c r="BQ188" s="151">
        <f t="shared" si="115"/>
        <v>103800570.90568</v>
      </c>
      <c r="BR188" s="152">
        <f t="shared" si="116"/>
        <v>100800</v>
      </c>
      <c r="BS188" s="148">
        <f t="shared" si="117"/>
        <v>103901370.90568</v>
      </c>
      <c r="BT188" s="136">
        <v>0</v>
      </c>
      <c r="BU188" s="149">
        <f t="shared" si="118"/>
        <v>8703077.2216000017</v>
      </c>
      <c r="BV188" s="153">
        <f t="shared" si="119"/>
        <v>4351538.6108000008</v>
      </c>
      <c r="BW188" s="134">
        <f t="shared" si="120"/>
        <v>90846755.073280007</v>
      </c>
      <c r="BX188" s="148">
        <f t="shared" si="121"/>
        <v>7687614</v>
      </c>
      <c r="BY188" s="135">
        <f t="shared" si="122"/>
        <v>83159141.073280007</v>
      </c>
      <c r="CD188" s="400">
        <f>'آبان 1400'!AU189</f>
        <v>78223158.216000006</v>
      </c>
      <c r="CE188" s="401">
        <f>'آبان 1400'!AV189</f>
        <v>54308316.440880008</v>
      </c>
      <c r="CF188" s="401">
        <f>'آبان 1400'!AW189</f>
        <v>72912168.215999991</v>
      </c>
      <c r="CG188" s="401">
        <f>'آبان 1400'!AX189</f>
        <v>5103851.7751199994</v>
      </c>
      <c r="CH188" s="401">
        <f>'آبان 1400'!AY189</f>
        <v>1430831.644088001</v>
      </c>
      <c r="CI188" s="401">
        <f>'آبان 1400'!AZ189</f>
        <v>0</v>
      </c>
      <c r="CJ188" s="401">
        <f>'آبان 1400'!BA189</f>
        <v>0</v>
      </c>
      <c r="CK188" s="401">
        <f>'آبان 1400'!BB189</f>
        <v>0</v>
      </c>
      <c r="CL188" s="401">
        <f>'آبان 1400'!BC189</f>
        <v>0</v>
      </c>
      <c r="CM188" s="401">
        <f>'آبان 1400'!BD189</f>
        <v>0</v>
      </c>
      <c r="CN188" s="401">
        <f>'آبان 1400'!BE189</f>
        <v>0</v>
      </c>
      <c r="CO188" s="401">
        <f>'آبان 1400'!BF189</f>
        <v>0</v>
      </c>
      <c r="CP188" s="401">
        <f>'آبان 1400'!BG189</f>
        <v>6534683.4192080004</v>
      </c>
      <c r="CQ188" s="401">
        <f>'آبان 1400'!BH189</f>
        <v>71688474</v>
      </c>
      <c r="CR188" s="401">
        <f t="shared" si="123"/>
        <v>78223158.216000006</v>
      </c>
      <c r="CS188" s="56">
        <f t="shared" si="142"/>
        <v>4659160</v>
      </c>
      <c r="CT188" s="400">
        <f t="shared" si="124"/>
        <v>2329580</v>
      </c>
      <c r="CU188" s="401">
        <f t="shared" si="125"/>
        <v>698874</v>
      </c>
      <c r="CV188" s="401">
        <f t="shared" si="126"/>
        <v>1120000</v>
      </c>
      <c r="CW188" s="56">
        <v>0</v>
      </c>
      <c r="CX188" s="401">
        <f t="shared" si="127"/>
        <v>87030772.216000006</v>
      </c>
      <c r="CY188" s="401">
        <f t="shared" si="128"/>
        <v>72912168.215999991</v>
      </c>
      <c r="CZ188" s="401">
        <f t="shared" si="129"/>
        <v>16769798.689679999</v>
      </c>
      <c r="DA188" s="401">
        <f t="shared" si="130"/>
        <v>103800570.90568</v>
      </c>
      <c r="DB188" s="401">
        <f t="shared" si="131"/>
        <v>100800</v>
      </c>
      <c r="DC188" s="401">
        <f t="shared" si="132"/>
        <v>103901370.90568</v>
      </c>
      <c r="DD188" s="406">
        <v>0</v>
      </c>
      <c r="DE188" s="401">
        <f t="shared" si="133"/>
        <v>8703077.2216000017</v>
      </c>
      <c r="DF188" s="401">
        <f t="shared" si="134"/>
        <v>4351538.6108000008</v>
      </c>
      <c r="DG188" s="401">
        <f t="shared" si="135"/>
        <v>90846755.073280007</v>
      </c>
      <c r="DH188" s="401">
        <f t="shared" si="136"/>
        <v>7687614</v>
      </c>
      <c r="DI188" s="401">
        <f t="shared" si="137"/>
        <v>83159141.073280007</v>
      </c>
      <c r="DJ188" s="401">
        <f t="shared" si="138"/>
        <v>0</v>
      </c>
      <c r="DL188" s="408">
        <f t="shared" si="139"/>
        <v>6638737.5</v>
      </c>
      <c r="DM188" s="408">
        <f t="shared" si="140"/>
        <v>-1979577.5</v>
      </c>
    </row>
    <row r="189" spans="1:117" s="56" customFormat="1" ht="21" x14ac:dyDescent="0.2">
      <c r="A189" s="192">
        <f t="shared" si="102"/>
        <v>2655495</v>
      </c>
      <c r="B189" s="137">
        <f>'آبان 1400'!B190</f>
        <v>184</v>
      </c>
      <c r="C189" s="137">
        <f>'آبان 1400'!C190</f>
        <v>193</v>
      </c>
      <c r="D189" s="137">
        <f>'آبان 1400'!D190</f>
        <v>13421</v>
      </c>
      <c r="E189" s="137" t="str">
        <f>'آبان 1400'!E190</f>
        <v xml:space="preserve">نرگس </v>
      </c>
      <c r="F189" s="137" t="str">
        <f>'آبان 1400'!F190</f>
        <v>اسلامی</v>
      </c>
      <c r="G189" s="137" t="str">
        <f>'آبان 1400'!G190</f>
        <v xml:space="preserve">اداری </v>
      </c>
      <c r="H189" s="137" t="str">
        <f>'آبان 1400'!H190</f>
        <v>گلستان</v>
      </c>
      <c r="I189" s="137" t="str">
        <f>'آبان 1400'!I190</f>
        <v>141-12-3896950-1</v>
      </c>
      <c r="J189" s="137" t="str">
        <f>'آبان 1400'!J190</f>
        <v>0079825524</v>
      </c>
      <c r="K189" s="137" t="str">
        <f>'آبان 1400'!K190</f>
        <v>0017507361</v>
      </c>
      <c r="L189" s="137" t="str">
        <f>'آبان 1400'!L190</f>
        <v>گلستان</v>
      </c>
      <c r="M189" s="137" t="str">
        <f>'آبان 1400'!M190</f>
        <v>اداری-کارشناسی ارشد</v>
      </c>
      <c r="N189" s="121">
        <f>'آبان 1400'!N190</f>
        <v>0</v>
      </c>
      <c r="O189" s="120">
        <f>'آبان 1400'!O190</f>
        <v>0</v>
      </c>
      <c r="P189" s="122">
        <f>'آبان 1400'!P190</f>
        <v>0</v>
      </c>
      <c r="Q189" s="362">
        <f>'آبان 1400'!Q190</f>
        <v>30</v>
      </c>
      <c r="R189" s="362">
        <f>'آبان 1400'!R190</f>
        <v>70</v>
      </c>
      <c r="S189" s="362">
        <f>'آبان 1400'!S190</f>
        <v>0</v>
      </c>
      <c r="T189" s="362">
        <f>'آبان 1400'!T190</f>
        <v>0</v>
      </c>
      <c r="U189" s="138">
        <f>'آبان 1400'!U190</f>
        <v>0</v>
      </c>
      <c r="V189" s="121">
        <f>'آبان 1400'!W190</f>
        <v>0</v>
      </c>
      <c r="W189" s="122">
        <f>'آبان 1400'!X190</f>
        <v>0</v>
      </c>
      <c r="X189" s="370">
        <f>'آبان 1400'!Y190</f>
        <v>0</v>
      </c>
      <c r="Y189" s="370">
        <f>'آبان 1400'!Z190</f>
        <v>0</v>
      </c>
      <c r="Z189" s="139">
        <f>'آبان 1400'!AA190</f>
        <v>1642901</v>
      </c>
      <c r="AA189" s="139">
        <f>'آبان 1400'!AB190</f>
        <v>46667</v>
      </c>
      <c r="AB189" s="139">
        <f>'آبان 1400'!AC190</f>
        <v>1689568</v>
      </c>
      <c r="AC189" s="139">
        <f>'آبان 1400'!AD190</f>
        <v>4500000</v>
      </c>
      <c r="AD189" s="139">
        <f>'آبان 1400'!AE190</f>
        <v>6000000</v>
      </c>
      <c r="AE189" s="140">
        <f>'آبان 1400'!AF190</f>
        <v>322553.89090909087</v>
      </c>
      <c r="AF189" s="123">
        <f>'آبان 1400'!AG190</f>
        <v>49287030</v>
      </c>
      <c r="AG189" s="124">
        <f>'آبان 1400'!AH190</f>
        <v>1400010</v>
      </c>
      <c r="AH189" s="124">
        <f>'آبان 1400'!AI190</f>
        <v>22578772.36363636</v>
      </c>
      <c r="AI189" s="124">
        <f>'آبان 1400'!AJ190</f>
        <v>0</v>
      </c>
      <c r="AJ189" s="124">
        <f>'آبان 1400'!AK190</f>
        <v>4500000</v>
      </c>
      <c r="AK189" s="124">
        <f>'آبان 1400'!AL190</f>
        <v>6000000</v>
      </c>
      <c r="AL189" s="124">
        <f>'آبان 1400'!AM190</f>
        <v>0</v>
      </c>
      <c r="AM189" s="124">
        <f>'آبان 1400'!AN190</f>
        <v>0</v>
      </c>
      <c r="AN189" s="124">
        <f>'آبان 1400'!AO190</f>
        <v>0</v>
      </c>
      <c r="AO189" s="124">
        <f>'آبان 1400'!AP190</f>
        <v>3600000</v>
      </c>
      <c r="AP189" s="124">
        <f>'آبان 1400'!AQ190</f>
        <v>0</v>
      </c>
      <c r="AQ189" s="124">
        <f>'آبان 1400'!AR190</f>
        <v>0</v>
      </c>
      <c r="AR189" s="124">
        <f>'آبان 1400'!AS190</f>
        <v>0</v>
      </c>
      <c r="AS189" s="379">
        <f>'آبان 1400'!AT190</f>
        <v>0</v>
      </c>
      <c r="AT189" s="372">
        <f t="shared" si="103"/>
        <v>87365812.36363636</v>
      </c>
      <c r="AU189" s="174">
        <f>'آبان 1400'!AV190</f>
        <v>67150205.49818182</v>
      </c>
      <c r="AV189" s="142">
        <f>'آبان 1400'!AW190</f>
        <v>87365812.36363636</v>
      </c>
      <c r="AW189" s="143">
        <f t="shared" si="104"/>
        <v>6115606.8654545462</v>
      </c>
      <c r="AX189" s="76">
        <f t="shared" si="105"/>
        <v>2715020.5498181824</v>
      </c>
      <c r="AY189" s="143">
        <f>'آبان 1400'!AZ190</f>
        <v>0</v>
      </c>
      <c r="AZ189" s="143">
        <f>'آبان 1400'!BA190</f>
        <v>0</v>
      </c>
      <c r="BA189" s="143">
        <f>'آبان 1400'!BB190</f>
        <v>0</v>
      </c>
      <c r="BB189" s="143">
        <f>'آبان 1400'!BC190</f>
        <v>0</v>
      </c>
      <c r="BC189" s="143">
        <f>'آبان 1400'!BD190</f>
        <v>0</v>
      </c>
      <c r="BD189" s="143">
        <f>'آبان 1400'!BE190</f>
        <v>0</v>
      </c>
      <c r="BE189" s="143">
        <f>'آبان 1400'!BF190</f>
        <v>0</v>
      </c>
      <c r="BF189" s="144">
        <f t="shared" si="106"/>
        <v>8830627.4152727276</v>
      </c>
      <c r="BG189" s="141">
        <f t="shared" si="107"/>
        <v>78535184</v>
      </c>
      <c r="BH189" s="145">
        <f t="shared" si="108"/>
        <v>87365812.36363636</v>
      </c>
      <c r="BI189" s="410">
        <f t="shared" ref="BI189:BI211" si="153">(((885165*30)*3)/12)/30*Q189</f>
        <v>6638737.5</v>
      </c>
      <c r="BJ189" s="146">
        <f t="shared" si="109"/>
        <v>4223920</v>
      </c>
      <c r="BK189" s="146">
        <f t="shared" si="110"/>
        <v>1267176</v>
      </c>
      <c r="BL189" s="147">
        <f t="shared" si="111"/>
        <v>1120000</v>
      </c>
      <c r="BM189" s="383">
        <v>0</v>
      </c>
      <c r="BN189" s="148">
        <f t="shared" si="112"/>
        <v>100615645.86363636</v>
      </c>
      <c r="BO189" s="149">
        <f t="shared" si="113"/>
        <v>87365812.36363636</v>
      </c>
      <c r="BP189" s="150">
        <f t="shared" si="114"/>
        <v>20094136.843636364</v>
      </c>
      <c r="BQ189" s="151">
        <f t="shared" si="115"/>
        <v>120709782.70727272</v>
      </c>
      <c r="BR189" s="152">
        <f t="shared" si="116"/>
        <v>100800</v>
      </c>
      <c r="BS189" s="148">
        <f t="shared" si="117"/>
        <v>120810582.70727272</v>
      </c>
      <c r="BT189" s="136">
        <v>0</v>
      </c>
      <c r="BU189" s="149">
        <f t="shared" si="118"/>
        <v>10061564.586363636</v>
      </c>
      <c r="BV189" s="153">
        <f t="shared" si="119"/>
        <v>5030782.293181818</v>
      </c>
      <c r="BW189" s="134">
        <f t="shared" si="120"/>
        <v>105718235.82772727</v>
      </c>
      <c r="BX189" s="148">
        <f t="shared" si="121"/>
        <v>12129833.5</v>
      </c>
      <c r="BY189" s="135">
        <f t="shared" si="122"/>
        <v>93588402.327727273</v>
      </c>
      <c r="CD189" s="400">
        <f>'آبان 1400'!AU190</f>
        <v>87365812.36363636</v>
      </c>
      <c r="CE189" s="401">
        <f>'آبان 1400'!AV190</f>
        <v>67150205.49818182</v>
      </c>
      <c r="CF189" s="401">
        <f>'آبان 1400'!AW190</f>
        <v>87365812.36363636</v>
      </c>
      <c r="CG189" s="401">
        <f>'آبان 1400'!AX190</f>
        <v>6115606.8654545462</v>
      </c>
      <c r="CH189" s="401">
        <f>'آبان 1400'!AY190</f>
        <v>2715020.5498181824</v>
      </c>
      <c r="CI189" s="401">
        <f>'آبان 1400'!AZ190</f>
        <v>0</v>
      </c>
      <c r="CJ189" s="401">
        <f>'آبان 1400'!BA190</f>
        <v>0</v>
      </c>
      <c r="CK189" s="401">
        <f>'آبان 1400'!BB190</f>
        <v>0</v>
      </c>
      <c r="CL189" s="401">
        <f>'آبان 1400'!BC190</f>
        <v>0</v>
      </c>
      <c r="CM189" s="401">
        <f>'آبان 1400'!BD190</f>
        <v>0</v>
      </c>
      <c r="CN189" s="401">
        <f>'آبان 1400'!BE190</f>
        <v>0</v>
      </c>
      <c r="CO189" s="401">
        <f>'آبان 1400'!BF190</f>
        <v>0</v>
      </c>
      <c r="CP189" s="401">
        <f>'آبان 1400'!BG190</f>
        <v>8830627.4152727276</v>
      </c>
      <c r="CQ189" s="401">
        <f>'آبان 1400'!BH190</f>
        <v>78535184</v>
      </c>
      <c r="CR189" s="401">
        <f t="shared" si="123"/>
        <v>87365812.36363636</v>
      </c>
      <c r="CS189" s="411">
        <f t="shared" ref="CS189:CS211" si="154">(885165*30/12*3)/30*Q189</f>
        <v>6638737.5</v>
      </c>
      <c r="CT189" s="400">
        <f t="shared" si="124"/>
        <v>4223920</v>
      </c>
      <c r="CU189" s="401">
        <f t="shared" si="125"/>
        <v>1267176</v>
      </c>
      <c r="CV189" s="401">
        <f t="shared" si="126"/>
        <v>1120000</v>
      </c>
      <c r="CW189" s="56">
        <v>0</v>
      </c>
      <c r="CX189" s="401">
        <f t="shared" si="127"/>
        <v>100615645.86363636</v>
      </c>
      <c r="CY189" s="401">
        <f t="shared" si="128"/>
        <v>87365812.36363636</v>
      </c>
      <c r="CZ189" s="401">
        <f t="shared" si="129"/>
        <v>20094136.843636364</v>
      </c>
      <c r="DA189" s="401">
        <f t="shared" si="130"/>
        <v>120709782.70727272</v>
      </c>
      <c r="DB189" s="401">
        <f t="shared" si="131"/>
        <v>100800</v>
      </c>
      <c r="DC189" s="401">
        <f t="shared" si="132"/>
        <v>120810582.70727272</v>
      </c>
      <c r="DD189" s="406">
        <v>0</v>
      </c>
      <c r="DE189" s="401">
        <f t="shared" si="133"/>
        <v>10061564.586363636</v>
      </c>
      <c r="DF189" s="401">
        <f t="shared" si="134"/>
        <v>5030782.293181818</v>
      </c>
      <c r="DG189" s="401">
        <f t="shared" si="135"/>
        <v>105718235.82772727</v>
      </c>
      <c r="DH189" s="401">
        <f t="shared" si="136"/>
        <v>12129833.5</v>
      </c>
      <c r="DI189" s="401">
        <f t="shared" si="137"/>
        <v>93588402.327727273</v>
      </c>
      <c r="DJ189" s="401">
        <f t="shared" si="138"/>
        <v>0</v>
      </c>
      <c r="DL189" s="409">
        <f t="shared" si="139"/>
        <v>6638737.5</v>
      </c>
      <c r="DM189" s="409">
        <f t="shared" si="140"/>
        <v>0</v>
      </c>
    </row>
    <row r="190" spans="1:117" s="56" customFormat="1" ht="21" x14ac:dyDescent="0.2">
      <c r="A190" s="192">
        <f t="shared" si="102"/>
        <v>2655495</v>
      </c>
      <c r="B190" s="137">
        <f>'آبان 1400'!B191</f>
        <v>185</v>
      </c>
      <c r="C190" s="137">
        <f>'آبان 1400'!C191</f>
        <v>194</v>
      </c>
      <c r="D190" s="137">
        <f>'آبان 1400'!D191</f>
        <v>13449</v>
      </c>
      <c r="E190" s="137" t="str">
        <f>'آبان 1400'!E191</f>
        <v>محمد</v>
      </c>
      <c r="F190" s="137" t="str">
        <f>'آبان 1400'!F191</f>
        <v>آیدانی</v>
      </c>
      <c r="G190" s="137" t="str">
        <f>'آبان 1400'!G191</f>
        <v xml:space="preserve">اداری </v>
      </c>
      <c r="H190" s="137" t="str">
        <f>'آبان 1400'!H191</f>
        <v>گلستان</v>
      </c>
      <c r="I190" s="137" t="str">
        <f>'آبان 1400'!I191</f>
        <v>141-813-3223699-1</v>
      </c>
      <c r="J190" s="137">
        <f>'آبان 1400'!J191</f>
        <v>2110109521</v>
      </c>
      <c r="K190" s="137" t="str">
        <f>'آبان 1400'!K191</f>
        <v>0012858957</v>
      </c>
      <c r="L190" s="137" t="str">
        <f>'آبان 1400'!L191</f>
        <v>گلستان</v>
      </c>
      <c r="M190" s="137" t="str">
        <f>'آبان 1400'!M191</f>
        <v>اداری-کارشناسی</v>
      </c>
      <c r="N190" s="121">
        <f>'آبان 1400'!N191</f>
        <v>0</v>
      </c>
      <c r="O190" s="120">
        <f>'آبان 1400'!O191</f>
        <v>0</v>
      </c>
      <c r="P190" s="122">
        <f>'آبان 1400'!P191</f>
        <v>0</v>
      </c>
      <c r="Q190" s="362">
        <f>'آبان 1400'!Q191</f>
        <v>30</v>
      </c>
      <c r="R190" s="362">
        <f>'آبان 1400'!R191</f>
        <v>34</v>
      </c>
      <c r="S190" s="362">
        <f>'آبان 1400'!S191</f>
        <v>0</v>
      </c>
      <c r="T190" s="362">
        <f>'آبان 1400'!T191</f>
        <v>0</v>
      </c>
      <c r="U190" s="138">
        <f>'آبان 1400'!U191</f>
        <v>0</v>
      </c>
      <c r="V190" s="121">
        <f>'آبان 1400'!W191</f>
        <v>0</v>
      </c>
      <c r="W190" s="122">
        <f>'آبان 1400'!X191</f>
        <v>0</v>
      </c>
      <c r="X190" s="370">
        <f>'آبان 1400'!Y191</f>
        <v>1</v>
      </c>
      <c r="Y190" s="370">
        <f>'آبان 1400'!Z191</f>
        <v>1</v>
      </c>
      <c r="Z190" s="139">
        <f>'آبان 1400'!AA191</f>
        <v>1477052</v>
      </c>
      <c r="AA190" s="139">
        <f>'آبان 1400'!AB191</f>
        <v>46667</v>
      </c>
      <c r="AB190" s="139">
        <f>'آبان 1400'!AC191</f>
        <v>1523719</v>
      </c>
      <c r="AC190" s="139">
        <f>'آبان 1400'!AD191</f>
        <v>4500000</v>
      </c>
      <c r="AD190" s="139">
        <f>'آبان 1400'!AE191</f>
        <v>6000000</v>
      </c>
      <c r="AE190" s="140">
        <f>'آبان 1400'!AF191</f>
        <v>290891.80909090908</v>
      </c>
      <c r="AF190" s="123">
        <f>'آبان 1400'!AG191</f>
        <v>44311560</v>
      </c>
      <c r="AG190" s="124">
        <f>'آبان 1400'!AH191</f>
        <v>1400010</v>
      </c>
      <c r="AH190" s="124">
        <f>'آبان 1400'!AI191</f>
        <v>9890321.5090909079</v>
      </c>
      <c r="AI190" s="124">
        <f>'آبان 1400'!AJ191</f>
        <v>2655495</v>
      </c>
      <c r="AJ190" s="124">
        <f>'آبان 1400'!AK191</f>
        <v>4500000</v>
      </c>
      <c r="AK190" s="124">
        <f>'آبان 1400'!AL191</f>
        <v>6000000</v>
      </c>
      <c r="AL190" s="124">
        <f>'آبان 1400'!AM191</f>
        <v>0</v>
      </c>
      <c r="AM190" s="124">
        <f>'آبان 1400'!AN191</f>
        <v>0</v>
      </c>
      <c r="AN190" s="124">
        <f>'آبان 1400'!AO191</f>
        <v>0</v>
      </c>
      <c r="AO190" s="124">
        <f>'آبان 1400'!AP191</f>
        <v>3800000</v>
      </c>
      <c r="AP190" s="124">
        <f>'آبان 1400'!AQ191</f>
        <v>0</v>
      </c>
      <c r="AQ190" s="124">
        <f>'آبان 1400'!AR191</f>
        <v>0</v>
      </c>
      <c r="AR190" s="124">
        <f>'آبان 1400'!AS191</f>
        <v>0</v>
      </c>
      <c r="AS190" s="379">
        <f>'آبان 1400'!AT191</f>
        <v>0</v>
      </c>
      <c r="AT190" s="372">
        <f t="shared" si="103"/>
        <v>72557386.5090909</v>
      </c>
      <c r="AU190" s="174">
        <f>'آبان 1400'!AV191</f>
        <v>50708759.103454538</v>
      </c>
      <c r="AV190" s="142">
        <f>'آبان 1400'!AW191</f>
        <v>69901891.5090909</v>
      </c>
      <c r="AW190" s="143">
        <f t="shared" si="104"/>
        <v>4893132.4056363637</v>
      </c>
      <c r="AX190" s="76">
        <f t="shared" si="105"/>
        <v>1070875.9103454538</v>
      </c>
      <c r="AY190" s="143">
        <f>'آبان 1400'!AZ191</f>
        <v>0</v>
      </c>
      <c r="AZ190" s="143">
        <f>'آبان 1400'!BA191</f>
        <v>0</v>
      </c>
      <c r="BA190" s="143">
        <f>'آبان 1400'!BB191</f>
        <v>0</v>
      </c>
      <c r="BB190" s="143">
        <f>'آبان 1400'!BC191</f>
        <v>0</v>
      </c>
      <c r="BC190" s="143">
        <f>'آبان 1400'!BD191</f>
        <v>0</v>
      </c>
      <c r="BD190" s="143">
        <f>'آبان 1400'!BE191</f>
        <v>0</v>
      </c>
      <c r="BE190" s="143">
        <f>'آبان 1400'!BF191</f>
        <v>0</v>
      </c>
      <c r="BF190" s="144">
        <f t="shared" si="106"/>
        <v>5964008.3159818174</v>
      </c>
      <c r="BG190" s="141">
        <f t="shared" si="107"/>
        <v>66593378</v>
      </c>
      <c r="BH190" s="145">
        <f t="shared" si="108"/>
        <v>72557386.5090909</v>
      </c>
      <c r="BI190" s="410">
        <f t="shared" si="153"/>
        <v>6638737.5</v>
      </c>
      <c r="BJ190" s="146">
        <f t="shared" si="109"/>
        <v>3809297.5</v>
      </c>
      <c r="BK190" s="146">
        <f t="shared" si="110"/>
        <v>1142789.25</v>
      </c>
      <c r="BL190" s="147">
        <f t="shared" si="111"/>
        <v>1120000</v>
      </c>
      <c r="BM190" s="383">
        <v>0</v>
      </c>
      <c r="BN190" s="148">
        <f t="shared" si="112"/>
        <v>85268210.7590909</v>
      </c>
      <c r="BO190" s="149">
        <f t="shared" si="113"/>
        <v>69901891.5090909</v>
      </c>
      <c r="BP190" s="150">
        <f t="shared" si="114"/>
        <v>16077435.047090909</v>
      </c>
      <c r="BQ190" s="151">
        <f t="shared" si="115"/>
        <v>101345645.8061818</v>
      </c>
      <c r="BR190" s="152">
        <f t="shared" si="116"/>
        <v>100800</v>
      </c>
      <c r="BS190" s="148">
        <f t="shared" si="117"/>
        <v>101446445.8061818</v>
      </c>
      <c r="BT190" s="136">
        <v>0</v>
      </c>
      <c r="BU190" s="149">
        <f t="shared" si="118"/>
        <v>8526821.0759090912</v>
      </c>
      <c r="BV190" s="153">
        <f t="shared" si="119"/>
        <v>4263410.5379545456</v>
      </c>
      <c r="BW190" s="134">
        <f t="shared" si="120"/>
        <v>88656214.192318171</v>
      </c>
      <c r="BX190" s="148">
        <f t="shared" si="121"/>
        <v>11590824.25</v>
      </c>
      <c r="BY190" s="135">
        <f t="shared" si="122"/>
        <v>77065389.942318171</v>
      </c>
      <c r="CD190" s="400">
        <f>'آبان 1400'!AU191</f>
        <v>72557386.5090909</v>
      </c>
      <c r="CE190" s="401">
        <f>'آبان 1400'!AV191</f>
        <v>50708759.103454538</v>
      </c>
      <c r="CF190" s="401">
        <f>'آبان 1400'!AW191</f>
        <v>69901891.5090909</v>
      </c>
      <c r="CG190" s="401">
        <f>'آبان 1400'!AX191</f>
        <v>4893132.4056363637</v>
      </c>
      <c r="CH190" s="401">
        <f>'آبان 1400'!AY191</f>
        <v>1070875.9103454538</v>
      </c>
      <c r="CI190" s="401">
        <f>'آبان 1400'!AZ191</f>
        <v>0</v>
      </c>
      <c r="CJ190" s="401">
        <f>'آبان 1400'!BA191</f>
        <v>0</v>
      </c>
      <c r="CK190" s="401">
        <f>'آبان 1400'!BB191</f>
        <v>0</v>
      </c>
      <c r="CL190" s="401">
        <f>'آبان 1400'!BC191</f>
        <v>0</v>
      </c>
      <c r="CM190" s="401">
        <f>'آبان 1400'!BD191</f>
        <v>0</v>
      </c>
      <c r="CN190" s="401">
        <f>'آبان 1400'!BE191</f>
        <v>0</v>
      </c>
      <c r="CO190" s="401">
        <f>'آبان 1400'!BF191</f>
        <v>0</v>
      </c>
      <c r="CP190" s="401">
        <f>'آبان 1400'!BG191</f>
        <v>5964008.3159818174</v>
      </c>
      <c r="CQ190" s="401">
        <f>'آبان 1400'!BH191</f>
        <v>66593378</v>
      </c>
      <c r="CR190" s="401">
        <f t="shared" si="123"/>
        <v>72557386.5090909</v>
      </c>
      <c r="CS190" s="411">
        <f t="shared" si="154"/>
        <v>6638737.5</v>
      </c>
      <c r="CT190" s="400">
        <f t="shared" si="124"/>
        <v>3809297.5</v>
      </c>
      <c r="CU190" s="401">
        <f t="shared" si="125"/>
        <v>1142789.25</v>
      </c>
      <c r="CV190" s="401">
        <f t="shared" si="126"/>
        <v>1120000</v>
      </c>
      <c r="CW190" s="56">
        <v>0</v>
      </c>
      <c r="CX190" s="401">
        <f t="shared" si="127"/>
        <v>85268210.7590909</v>
      </c>
      <c r="CY190" s="401">
        <f t="shared" si="128"/>
        <v>69901891.5090909</v>
      </c>
      <c r="CZ190" s="401">
        <f t="shared" si="129"/>
        <v>16077435.047090909</v>
      </c>
      <c r="DA190" s="401">
        <f t="shared" si="130"/>
        <v>101345645.8061818</v>
      </c>
      <c r="DB190" s="401">
        <f t="shared" si="131"/>
        <v>100800</v>
      </c>
      <c r="DC190" s="401">
        <f t="shared" si="132"/>
        <v>101446445.8061818</v>
      </c>
      <c r="DD190" s="406">
        <v>0</v>
      </c>
      <c r="DE190" s="401">
        <f t="shared" si="133"/>
        <v>8526821.0759090912</v>
      </c>
      <c r="DF190" s="401">
        <f t="shared" si="134"/>
        <v>4263410.5379545456</v>
      </c>
      <c r="DG190" s="401">
        <f t="shared" si="135"/>
        <v>88656214.192318171</v>
      </c>
      <c r="DH190" s="401">
        <f t="shared" si="136"/>
        <v>11590824.25</v>
      </c>
      <c r="DI190" s="401">
        <f t="shared" si="137"/>
        <v>77065389.942318171</v>
      </c>
      <c r="DJ190" s="401">
        <f t="shared" si="138"/>
        <v>0</v>
      </c>
      <c r="DL190" s="409">
        <f t="shared" si="139"/>
        <v>6638737.5</v>
      </c>
      <c r="DM190" s="409">
        <f t="shared" si="140"/>
        <v>0</v>
      </c>
    </row>
    <row r="191" spans="1:117" s="56" customFormat="1" ht="21" x14ac:dyDescent="0.2">
      <c r="A191" s="192">
        <f t="shared" si="102"/>
        <v>2655495</v>
      </c>
      <c r="B191" s="137">
        <f>'آبان 1400'!B192</f>
        <v>186</v>
      </c>
      <c r="C191" s="137">
        <f>'آبان 1400'!C192</f>
        <v>195</v>
      </c>
      <c r="D191" s="137">
        <f>'آبان 1400'!D192</f>
        <v>13418</v>
      </c>
      <c r="E191" s="137" t="str">
        <f>'آبان 1400'!E192</f>
        <v>جواد</v>
      </c>
      <c r="F191" s="137" t="str">
        <f>'آبان 1400'!F192</f>
        <v>سلمانی</v>
      </c>
      <c r="G191" s="137" t="str">
        <f>'آبان 1400'!G192</f>
        <v xml:space="preserve">اداری </v>
      </c>
      <c r="H191" s="137" t="str">
        <f>'آبان 1400'!H192</f>
        <v>گلستان</v>
      </c>
      <c r="I191" s="137" t="str">
        <f>'آبان 1400'!I192</f>
        <v>141-700-3691808-1</v>
      </c>
      <c r="J191" s="137">
        <f>'آبان 1400'!J192</f>
        <v>880139927</v>
      </c>
      <c r="K191" s="137" t="str">
        <f>'آبان 1400'!K192</f>
        <v>0037659570</v>
      </c>
      <c r="L191" s="137" t="str">
        <f>'آبان 1400'!L192</f>
        <v>گلستان</v>
      </c>
      <c r="M191" s="137" t="str">
        <f>'آبان 1400'!M192</f>
        <v>اداری-کارشناسی</v>
      </c>
      <c r="N191" s="121">
        <f>'آبان 1400'!N192</f>
        <v>0</v>
      </c>
      <c r="O191" s="120">
        <f>'آبان 1400'!O192</f>
        <v>0</v>
      </c>
      <c r="P191" s="122">
        <f>'آبان 1400'!P192</f>
        <v>0</v>
      </c>
      <c r="Q191" s="362">
        <f>'آبان 1400'!Q192</f>
        <v>30</v>
      </c>
      <c r="R191" s="362">
        <f>'آبان 1400'!R192</f>
        <v>83</v>
      </c>
      <c r="S191" s="362">
        <f>'آبان 1400'!S192</f>
        <v>0</v>
      </c>
      <c r="T191" s="362">
        <f>'آبان 1400'!T192</f>
        <v>0</v>
      </c>
      <c r="U191" s="138">
        <f>'آبان 1400'!U192</f>
        <v>0</v>
      </c>
      <c r="V191" s="121">
        <f>'آبان 1400'!W192</f>
        <v>0</v>
      </c>
      <c r="W191" s="122">
        <f>'آبان 1400'!X192</f>
        <v>0</v>
      </c>
      <c r="X191" s="370">
        <f>'آبان 1400'!Y192</f>
        <v>0</v>
      </c>
      <c r="Y191" s="370">
        <f>'آبان 1400'!Z192</f>
        <v>0</v>
      </c>
      <c r="Z191" s="139">
        <f>'آبان 1400'!AA192</f>
        <v>1477052</v>
      </c>
      <c r="AA191" s="139">
        <f>'آبان 1400'!AB192</f>
        <v>46667</v>
      </c>
      <c r="AB191" s="139">
        <f>'آبان 1400'!AC192</f>
        <v>1523719</v>
      </c>
      <c r="AC191" s="139">
        <f>'آبان 1400'!AD192</f>
        <v>4500000</v>
      </c>
      <c r="AD191" s="139">
        <f>'آبان 1400'!AE192</f>
        <v>6000000</v>
      </c>
      <c r="AE191" s="140">
        <f>'آبان 1400'!AF192</f>
        <v>290891.80909090908</v>
      </c>
      <c r="AF191" s="123">
        <f>'آبان 1400'!AG192</f>
        <v>44311560</v>
      </c>
      <c r="AG191" s="124">
        <f>'آبان 1400'!AH192</f>
        <v>1400010</v>
      </c>
      <c r="AH191" s="124">
        <f>'آبان 1400'!AI192</f>
        <v>24144020.154545452</v>
      </c>
      <c r="AI191" s="124">
        <f>'آبان 1400'!AJ192</f>
        <v>0</v>
      </c>
      <c r="AJ191" s="124">
        <f>'آبان 1400'!AK192</f>
        <v>4500000</v>
      </c>
      <c r="AK191" s="124">
        <f>'آبان 1400'!AL192</f>
        <v>6000000</v>
      </c>
      <c r="AL191" s="124">
        <f>'آبان 1400'!AM192</f>
        <v>0</v>
      </c>
      <c r="AM191" s="124">
        <f>'آبان 1400'!AN192</f>
        <v>0</v>
      </c>
      <c r="AN191" s="124">
        <f>'آبان 1400'!AO192</f>
        <v>0</v>
      </c>
      <c r="AO191" s="124">
        <f>'آبان 1400'!AP192</f>
        <v>4400000</v>
      </c>
      <c r="AP191" s="124">
        <f>'آبان 1400'!AQ192</f>
        <v>0</v>
      </c>
      <c r="AQ191" s="124">
        <f>'آبان 1400'!AR192</f>
        <v>0</v>
      </c>
      <c r="AR191" s="124">
        <f>'آبان 1400'!AS192</f>
        <v>0</v>
      </c>
      <c r="AS191" s="379">
        <f>'آبان 1400'!AT192</f>
        <v>0</v>
      </c>
      <c r="AT191" s="372">
        <f t="shared" si="103"/>
        <v>84755590.154545456</v>
      </c>
      <c r="AU191" s="174">
        <f>'آبان 1400'!AV192</f>
        <v>63922698.843727276</v>
      </c>
      <c r="AV191" s="142">
        <f>'آبان 1400'!AW192</f>
        <v>84755590.154545456</v>
      </c>
      <c r="AW191" s="143">
        <f t="shared" si="104"/>
        <v>5932891.3108181823</v>
      </c>
      <c r="AX191" s="76">
        <f t="shared" si="105"/>
        <v>2392269.8843727275</v>
      </c>
      <c r="AY191" s="143">
        <f>'آبان 1400'!AZ192</f>
        <v>0</v>
      </c>
      <c r="AZ191" s="143">
        <f>'آبان 1400'!BA192</f>
        <v>0</v>
      </c>
      <c r="BA191" s="143">
        <f>'آبان 1400'!BB192</f>
        <v>0</v>
      </c>
      <c r="BB191" s="143">
        <f>'آبان 1400'!BC192</f>
        <v>0</v>
      </c>
      <c r="BC191" s="143">
        <f>'آبان 1400'!BD192</f>
        <v>0</v>
      </c>
      <c r="BD191" s="143">
        <f>'آبان 1400'!BE192</f>
        <v>0</v>
      </c>
      <c r="BE191" s="143">
        <f>'آبان 1400'!BF192</f>
        <v>0</v>
      </c>
      <c r="BF191" s="144">
        <f t="shared" si="106"/>
        <v>8325161.1951909102</v>
      </c>
      <c r="BG191" s="141">
        <f t="shared" si="107"/>
        <v>76430428</v>
      </c>
      <c r="BH191" s="145">
        <f t="shared" si="108"/>
        <v>84755590.154545456</v>
      </c>
      <c r="BI191" s="410">
        <f t="shared" si="153"/>
        <v>6638737.5</v>
      </c>
      <c r="BJ191" s="146">
        <f t="shared" si="109"/>
        <v>3809297.5</v>
      </c>
      <c r="BK191" s="146">
        <f t="shared" si="110"/>
        <v>1142789.25</v>
      </c>
      <c r="BL191" s="147">
        <f t="shared" si="111"/>
        <v>1120000</v>
      </c>
      <c r="BM191" s="383">
        <v>0</v>
      </c>
      <c r="BN191" s="148">
        <f t="shared" si="112"/>
        <v>97466414.404545456</v>
      </c>
      <c r="BO191" s="149">
        <f t="shared" si="113"/>
        <v>84755590.154545456</v>
      </c>
      <c r="BP191" s="150">
        <f t="shared" si="114"/>
        <v>19493785.735545456</v>
      </c>
      <c r="BQ191" s="151">
        <f t="shared" si="115"/>
        <v>116960200.14009091</v>
      </c>
      <c r="BR191" s="152">
        <f t="shared" si="116"/>
        <v>100800</v>
      </c>
      <c r="BS191" s="148">
        <f t="shared" si="117"/>
        <v>117061000.14009091</v>
      </c>
      <c r="BT191" s="136">
        <v>0</v>
      </c>
      <c r="BU191" s="149">
        <f t="shared" si="118"/>
        <v>9746641.4404545464</v>
      </c>
      <c r="BV191" s="153">
        <f t="shared" si="119"/>
        <v>4873320.7202272732</v>
      </c>
      <c r="BW191" s="134">
        <f t="shared" si="120"/>
        <v>102441037.9794091</v>
      </c>
      <c r="BX191" s="148">
        <f t="shared" si="121"/>
        <v>11590824.25</v>
      </c>
      <c r="BY191" s="135">
        <f t="shared" si="122"/>
        <v>90850213.729409099</v>
      </c>
      <c r="CD191" s="400">
        <f>'آبان 1400'!AU192</f>
        <v>84755590.154545456</v>
      </c>
      <c r="CE191" s="401">
        <f>'آبان 1400'!AV192</f>
        <v>63922698.843727276</v>
      </c>
      <c r="CF191" s="401">
        <f>'آبان 1400'!AW192</f>
        <v>84755590.154545456</v>
      </c>
      <c r="CG191" s="401">
        <f>'آبان 1400'!AX192</f>
        <v>5932891.3108181823</v>
      </c>
      <c r="CH191" s="401">
        <f>'آبان 1400'!AY192</f>
        <v>2392269.8843727275</v>
      </c>
      <c r="CI191" s="401">
        <f>'آبان 1400'!AZ192</f>
        <v>0</v>
      </c>
      <c r="CJ191" s="401">
        <f>'آبان 1400'!BA192</f>
        <v>0</v>
      </c>
      <c r="CK191" s="401">
        <f>'آبان 1400'!BB192</f>
        <v>0</v>
      </c>
      <c r="CL191" s="401">
        <f>'آبان 1400'!BC192</f>
        <v>0</v>
      </c>
      <c r="CM191" s="401">
        <f>'آبان 1400'!BD192</f>
        <v>0</v>
      </c>
      <c r="CN191" s="401">
        <f>'آبان 1400'!BE192</f>
        <v>0</v>
      </c>
      <c r="CO191" s="401">
        <f>'آبان 1400'!BF192</f>
        <v>0</v>
      </c>
      <c r="CP191" s="401">
        <f>'آبان 1400'!BG192</f>
        <v>8325161.1951909102</v>
      </c>
      <c r="CQ191" s="401">
        <f>'آبان 1400'!BH192</f>
        <v>76430428</v>
      </c>
      <c r="CR191" s="401">
        <f t="shared" si="123"/>
        <v>84755590.154545456</v>
      </c>
      <c r="CS191" s="411">
        <f t="shared" si="154"/>
        <v>6638737.5</v>
      </c>
      <c r="CT191" s="400">
        <f t="shared" si="124"/>
        <v>3809297.5</v>
      </c>
      <c r="CU191" s="401">
        <f t="shared" si="125"/>
        <v>1142789.25</v>
      </c>
      <c r="CV191" s="401">
        <f t="shared" si="126"/>
        <v>1120000</v>
      </c>
      <c r="CW191" s="56">
        <v>0</v>
      </c>
      <c r="CX191" s="401">
        <f t="shared" si="127"/>
        <v>97466414.404545456</v>
      </c>
      <c r="CY191" s="401">
        <f t="shared" si="128"/>
        <v>84755590.154545456</v>
      </c>
      <c r="CZ191" s="401">
        <f t="shared" si="129"/>
        <v>19493785.735545456</v>
      </c>
      <c r="DA191" s="401">
        <f t="shared" si="130"/>
        <v>116960200.14009091</v>
      </c>
      <c r="DB191" s="401">
        <f t="shared" si="131"/>
        <v>100800</v>
      </c>
      <c r="DC191" s="401">
        <f t="shared" si="132"/>
        <v>117061000.14009091</v>
      </c>
      <c r="DD191" s="406">
        <v>0</v>
      </c>
      <c r="DE191" s="401">
        <f t="shared" si="133"/>
        <v>9746641.4404545464</v>
      </c>
      <c r="DF191" s="401">
        <f t="shared" si="134"/>
        <v>4873320.7202272732</v>
      </c>
      <c r="DG191" s="401">
        <f t="shared" si="135"/>
        <v>102441037.9794091</v>
      </c>
      <c r="DH191" s="401">
        <f t="shared" si="136"/>
        <v>11590824.25</v>
      </c>
      <c r="DI191" s="401">
        <f t="shared" si="137"/>
        <v>90850213.729409099</v>
      </c>
      <c r="DJ191" s="401">
        <f t="shared" si="138"/>
        <v>0</v>
      </c>
      <c r="DL191" s="409">
        <f t="shared" si="139"/>
        <v>6638737.5</v>
      </c>
      <c r="DM191" s="409">
        <f t="shared" si="140"/>
        <v>0</v>
      </c>
    </row>
    <row r="192" spans="1:117" s="56" customFormat="1" ht="21" x14ac:dyDescent="0.2">
      <c r="A192" s="192">
        <f t="shared" si="102"/>
        <v>2655495</v>
      </c>
      <c r="B192" s="137">
        <f>'آبان 1400'!B193</f>
        <v>187</v>
      </c>
      <c r="C192" s="137">
        <f>'آبان 1400'!C193</f>
        <v>196</v>
      </c>
      <c r="D192" s="137">
        <f>'آبان 1400'!D193</f>
        <v>13427</v>
      </c>
      <c r="E192" s="137" t="str">
        <f>'آبان 1400'!E193</f>
        <v>گلناز</v>
      </c>
      <c r="F192" s="137" t="str">
        <f>'آبان 1400'!F193</f>
        <v>غلامیان</v>
      </c>
      <c r="G192" s="137" t="str">
        <f>'آبان 1400'!G193</f>
        <v xml:space="preserve">اداری </v>
      </c>
      <c r="H192" s="137" t="str">
        <f>'آبان 1400'!H193</f>
        <v>گلستان</v>
      </c>
      <c r="I192" s="137" t="str">
        <f>'آبان 1400'!I193</f>
        <v>141-813-3852844-1</v>
      </c>
      <c r="J192" s="137">
        <f>'آبان 1400'!J193</f>
        <v>2110356261</v>
      </c>
      <c r="K192" s="137" t="str">
        <f>'آبان 1400'!K193</f>
        <v>0012865230</v>
      </c>
      <c r="L192" s="137" t="str">
        <f>'آبان 1400'!L193</f>
        <v>گلستان</v>
      </c>
      <c r="M192" s="137" t="str">
        <f>'آبان 1400'!M193</f>
        <v>اداری-کارشناسی</v>
      </c>
      <c r="N192" s="121">
        <f>'آبان 1400'!N193</f>
        <v>0</v>
      </c>
      <c r="O192" s="120">
        <f>'آبان 1400'!O193</f>
        <v>0</v>
      </c>
      <c r="P192" s="122">
        <f>'آبان 1400'!P193</f>
        <v>0</v>
      </c>
      <c r="Q192" s="362">
        <f>'آبان 1400'!Q193</f>
        <v>30</v>
      </c>
      <c r="R192" s="362">
        <f>'آبان 1400'!R193</f>
        <v>37</v>
      </c>
      <c r="S192" s="362">
        <f>'آبان 1400'!S193</f>
        <v>0</v>
      </c>
      <c r="T192" s="362">
        <f>'آبان 1400'!T193</f>
        <v>0</v>
      </c>
      <c r="U192" s="138">
        <f>'آبان 1400'!U193</f>
        <v>0</v>
      </c>
      <c r="V192" s="121">
        <f>'آبان 1400'!W193</f>
        <v>0</v>
      </c>
      <c r="W192" s="122">
        <f>'آبان 1400'!X193</f>
        <v>0</v>
      </c>
      <c r="X192" s="370">
        <f>'آبان 1400'!Y193</f>
        <v>2</v>
      </c>
      <c r="Y192" s="370">
        <f>'آبان 1400'!Z193</f>
        <v>2</v>
      </c>
      <c r="Z192" s="139">
        <f>'آبان 1400'!AA193</f>
        <v>1477052</v>
      </c>
      <c r="AA192" s="139">
        <f>'آبان 1400'!AB193</f>
        <v>46667</v>
      </c>
      <c r="AB192" s="139">
        <f>'آبان 1400'!AC193</f>
        <v>1523719</v>
      </c>
      <c r="AC192" s="139">
        <f>'آبان 1400'!AD193</f>
        <v>4500000</v>
      </c>
      <c r="AD192" s="139">
        <f>'آبان 1400'!AE193</f>
        <v>6000000</v>
      </c>
      <c r="AE192" s="140">
        <f>'آبان 1400'!AF193</f>
        <v>290891.80909090908</v>
      </c>
      <c r="AF192" s="123">
        <f>'آبان 1400'!AG193</f>
        <v>44311560</v>
      </c>
      <c r="AG192" s="124">
        <f>'آبان 1400'!AH193</f>
        <v>1400010</v>
      </c>
      <c r="AH192" s="124">
        <f>'آبان 1400'!AI193</f>
        <v>10762996.936363636</v>
      </c>
      <c r="AI192" s="124">
        <f>'آبان 1400'!AJ193</f>
        <v>5310990</v>
      </c>
      <c r="AJ192" s="124">
        <f>'آبان 1400'!AK193</f>
        <v>4500000</v>
      </c>
      <c r="AK192" s="124">
        <f>'آبان 1400'!AL193</f>
        <v>6000000</v>
      </c>
      <c r="AL192" s="124">
        <f>'آبان 1400'!AM193</f>
        <v>0</v>
      </c>
      <c r="AM192" s="124">
        <f>'آبان 1400'!AN193</f>
        <v>0</v>
      </c>
      <c r="AN192" s="124">
        <f>'آبان 1400'!AO193</f>
        <v>0</v>
      </c>
      <c r="AO192" s="124">
        <f>'آبان 1400'!AP193</f>
        <v>3800000</v>
      </c>
      <c r="AP192" s="124">
        <f>'آبان 1400'!AQ193</f>
        <v>0</v>
      </c>
      <c r="AQ192" s="124">
        <f>'آبان 1400'!AR193</f>
        <v>0</v>
      </c>
      <c r="AR192" s="124">
        <f>'آبان 1400'!AS193</f>
        <v>0</v>
      </c>
      <c r="AS192" s="379">
        <f>'آبان 1400'!AT193</f>
        <v>0</v>
      </c>
      <c r="AT192" s="372">
        <f t="shared" si="103"/>
        <v>76085556.936363637</v>
      </c>
      <c r="AU192" s="174">
        <f>'آبان 1400'!AV193</f>
        <v>51520347.250818178</v>
      </c>
      <c r="AV192" s="142">
        <f>'آبان 1400'!AW193</f>
        <v>70774566.936363637</v>
      </c>
      <c r="AW192" s="143">
        <f t="shared" si="104"/>
        <v>4954219.6855454547</v>
      </c>
      <c r="AX192" s="76">
        <f t="shared" si="105"/>
        <v>1152034.7250818179</v>
      </c>
      <c r="AY192" s="143">
        <f>'آبان 1400'!AZ193</f>
        <v>0</v>
      </c>
      <c r="AZ192" s="143">
        <f>'آبان 1400'!BA193</f>
        <v>0</v>
      </c>
      <c r="BA192" s="143">
        <f>'آبان 1400'!BB193</f>
        <v>0</v>
      </c>
      <c r="BB192" s="143">
        <f>'آبان 1400'!BC193</f>
        <v>0</v>
      </c>
      <c r="BC192" s="143">
        <f>'آبان 1400'!BD193</f>
        <v>0</v>
      </c>
      <c r="BD192" s="143">
        <f>'آبان 1400'!BE193</f>
        <v>0</v>
      </c>
      <c r="BE192" s="143">
        <f>'آبان 1400'!BF193</f>
        <v>0</v>
      </c>
      <c r="BF192" s="144">
        <f t="shared" si="106"/>
        <v>6106254.4106272729</v>
      </c>
      <c r="BG192" s="141">
        <f t="shared" si="107"/>
        <v>69979302</v>
      </c>
      <c r="BH192" s="145">
        <f t="shared" si="108"/>
        <v>76085556.936363637</v>
      </c>
      <c r="BI192" s="410">
        <f t="shared" si="153"/>
        <v>6638737.5</v>
      </c>
      <c r="BJ192" s="146">
        <f t="shared" si="109"/>
        <v>3809297.5</v>
      </c>
      <c r="BK192" s="146">
        <f t="shared" si="110"/>
        <v>1142789.25</v>
      </c>
      <c r="BL192" s="147">
        <f t="shared" si="111"/>
        <v>1120000</v>
      </c>
      <c r="BM192" s="383">
        <v>0</v>
      </c>
      <c r="BN192" s="148">
        <f t="shared" si="112"/>
        <v>88796381.186363637</v>
      </c>
      <c r="BO192" s="149">
        <f t="shared" si="113"/>
        <v>70774566.936363637</v>
      </c>
      <c r="BP192" s="150">
        <f t="shared" si="114"/>
        <v>16278150.395363638</v>
      </c>
      <c r="BQ192" s="151">
        <f t="shared" si="115"/>
        <v>105074531.58172728</v>
      </c>
      <c r="BR192" s="152">
        <f t="shared" si="116"/>
        <v>100800</v>
      </c>
      <c r="BS192" s="148">
        <f t="shared" si="117"/>
        <v>105175331.58172728</v>
      </c>
      <c r="BT192" s="136">
        <v>0</v>
      </c>
      <c r="BU192" s="149">
        <f t="shared" si="118"/>
        <v>8879638.1186363641</v>
      </c>
      <c r="BV192" s="153">
        <f t="shared" si="119"/>
        <v>4439819.0593181821</v>
      </c>
      <c r="BW192" s="134">
        <f t="shared" si="120"/>
        <v>91855874.403772742</v>
      </c>
      <c r="BX192" s="148">
        <f t="shared" si="121"/>
        <v>11590824.25</v>
      </c>
      <c r="BY192" s="135">
        <f t="shared" si="122"/>
        <v>80265050.153772742</v>
      </c>
      <c r="CD192" s="400">
        <f>'آبان 1400'!AU193</f>
        <v>76085556.936363637</v>
      </c>
      <c r="CE192" s="401">
        <f>'آبان 1400'!AV193</f>
        <v>51520347.250818178</v>
      </c>
      <c r="CF192" s="401">
        <f>'آبان 1400'!AW193</f>
        <v>70774566.936363637</v>
      </c>
      <c r="CG192" s="401">
        <f>'آبان 1400'!AX193</f>
        <v>4954219.6855454547</v>
      </c>
      <c r="CH192" s="401">
        <f>'آبان 1400'!AY193</f>
        <v>1152034.7250818179</v>
      </c>
      <c r="CI192" s="401">
        <f>'آبان 1400'!AZ193</f>
        <v>0</v>
      </c>
      <c r="CJ192" s="401">
        <f>'آبان 1400'!BA193</f>
        <v>0</v>
      </c>
      <c r="CK192" s="401">
        <f>'آبان 1400'!BB193</f>
        <v>0</v>
      </c>
      <c r="CL192" s="401">
        <f>'آبان 1400'!BC193</f>
        <v>0</v>
      </c>
      <c r="CM192" s="401">
        <f>'آبان 1400'!BD193</f>
        <v>0</v>
      </c>
      <c r="CN192" s="401">
        <f>'آبان 1400'!BE193</f>
        <v>0</v>
      </c>
      <c r="CO192" s="401">
        <f>'آبان 1400'!BF193</f>
        <v>0</v>
      </c>
      <c r="CP192" s="401">
        <f>'آبان 1400'!BG193</f>
        <v>6106254.4106272729</v>
      </c>
      <c r="CQ192" s="401">
        <f>'آبان 1400'!BH193</f>
        <v>69979302</v>
      </c>
      <c r="CR192" s="401">
        <f t="shared" si="123"/>
        <v>76085556.936363637</v>
      </c>
      <c r="CS192" s="411">
        <f t="shared" si="154"/>
        <v>6638737.5</v>
      </c>
      <c r="CT192" s="400">
        <f t="shared" si="124"/>
        <v>3809297.5</v>
      </c>
      <c r="CU192" s="401">
        <f t="shared" si="125"/>
        <v>1142789.25</v>
      </c>
      <c r="CV192" s="401">
        <f t="shared" si="126"/>
        <v>1120000</v>
      </c>
      <c r="CW192" s="56">
        <v>0</v>
      </c>
      <c r="CX192" s="401">
        <f t="shared" si="127"/>
        <v>88796381.186363637</v>
      </c>
      <c r="CY192" s="401">
        <f t="shared" si="128"/>
        <v>70774566.936363637</v>
      </c>
      <c r="CZ192" s="401">
        <f t="shared" si="129"/>
        <v>16278150.395363638</v>
      </c>
      <c r="DA192" s="401">
        <f t="shared" si="130"/>
        <v>105074531.58172728</v>
      </c>
      <c r="DB192" s="401">
        <f t="shared" si="131"/>
        <v>100800</v>
      </c>
      <c r="DC192" s="401">
        <f t="shared" si="132"/>
        <v>105175331.58172728</v>
      </c>
      <c r="DD192" s="406">
        <v>0</v>
      </c>
      <c r="DE192" s="401">
        <f t="shared" si="133"/>
        <v>8879638.1186363641</v>
      </c>
      <c r="DF192" s="401">
        <f t="shared" si="134"/>
        <v>4439819.0593181821</v>
      </c>
      <c r="DG192" s="401">
        <f t="shared" si="135"/>
        <v>91855874.403772742</v>
      </c>
      <c r="DH192" s="401">
        <f t="shared" si="136"/>
        <v>11590824.25</v>
      </c>
      <c r="DI192" s="401">
        <f t="shared" si="137"/>
        <v>80265050.153772742</v>
      </c>
      <c r="DJ192" s="401">
        <f t="shared" si="138"/>
        <v>0</v>
      </c>
      <c r="DL192" s="409">
        <f t="shared" si="139"/>
        <v>6638737.5</v>
      </c>
      <c r="DM192" s="409">
        <f t="shared" si="140"/>
        <v>0</v>
      </c>
    </row>
    <row r="193" spans="1:117" s="56" customFormat="1" ht="21" x14ac:dyDescent="0.2">
      <c r="A193" s="192">
        <f t="shared" si="102"/>
        <v>2655495</v>
      </c>
      <c r="B193" s="137">
        <f>'آبان 1400'!B194</f>
        <v>188</v>
      </c>
      <c r="C193" s="137">
        <f>'آبان 1400'!C194</f>
        <v>197</v>
      </c>
      <c r="D193" s="137">
        <f>'آبان 1400'!D194</f>
        <v>13422</v>
      </c>
      <c r="E193" s="137" t="str">
        <f>'آبان 1400'!E194</f>
        <v>سکینه</v>
      </c>
      <c r="F193" s="137" t="str">
        <f>'آبان 1400'!F194</f>
        <v>ریاحی</v>
      </c>
      <c r="G193" s="137" t="str">
        <f>'آبان 1400'!G194</f>
        <v xml:space="preserve">اداری </v>
      </c>
      <c r="H193" s="137" t="str">
        <f>'آبان 1400'!H194</f>
        <v>گلستان</v>
      </c>
      <c r="I193" s="137" t="str">
        <f>'آبان 1400'!I194</f>
        <v>141-813-2145227-1</v>
      </c>
      <c r="J193" s="137">
        <f>'آبان 1400'!J194</f>
        <v>2110339233</v>
      </c>
      <c r="K193" s="137" t="str">
        <f>'آبان 1400'!K194</f>
        <v>0012865353</v>
      </c>
      <c r="L193" s="137" t="str">
        <f>'آبان 1400'!L194</f>
        <v>گلستان</v>
      </c>
      <c r="M193" s="137" t="str">
        <f>'آبان 1400'!M194</f>
        <v>اداری-کارشناسی</v>
      </c>
      <c r="N193" s="121">
        <f>'آبان 1400'!N194</f>
        <v>0</v>
      </c>
      <c r="O193" s="120">
        <f>'آبان 1400'!O194</f>
        <v>0</v>
      </c>
      <c r="P193" s="122">
        <f>'آبان 1400'!P194</f>
        <v>0</v>
      </c>
      <c r="Q193" s="362">
        <f>'آبان 1400'!Q194</f>
        <v>30</v>
      </c>
      <c r="R193" s="362">
        <f>'آبان 1400'!R194</f>
        <v>29</v>
      </c>
      <c r="S193" s="362">
        <f>'آبان 1400'!S194</f>
        <v>0</v>
      </c>
      <c r="T193" s="362">
        <f>'آبان 1400'!T194</f>
        <v>0</v>
      </c>
      <c r="U193" s="138">
        <f>'آبان 1400'!U194</f>
        <v>0</v>
      </c>
      <c r="V193" s="121">
        <f>'آبان 1400'!W194</f>
        <v>0</v>
      </c>
      <c r="W193" s="122">
        <f>'آبان 1400'!X194</f>
        <v>0</v>
      </c>
      <c r="X193" s="370">
        <f>'آبان 1400'!Y194</f>
        <v>1</v>
      </c>
      <c r="Y193" s="370">
        <f>'آبان 1400'!Z194</f>
        <v>1</v>
      </c>
      <c r="Z193" s="139">
        <f>'آبان 1400'!AA194</f>
        <v>1477052</v>
      </c>
      <c r="AA193" s="139">
        <f>'آبان 1400'!AB194</f>
        <v>46667</v>
      </c>
      <c r="AB193" s="139">
        <f>'آبان 1400'!AC194</f>
        <v>1523719</v>
      </c>
      <c r="AC193" s="139">
        <f>'آبان 1400'!AD194</f>
        <v>4500000</v>
      </c>
      <c r="AD193" s="139">
        <f>'آبان 1400'!AE194</f>
        <v>6000000</v>
      </c>
      <c r="AE193" s="140">
        <f>'آبان 1400'!AF194</f>
        <v>290891.80909090908</v>
      </c>
      <c r="AF193" s="123">
        <f>'آبان 1400'!AG194</f>
        <v>44311560</v>
      </c>
      <c r="AG193" s="124">
        <f>'آبان 1400'!AH194</f>
        <v>1400010</v>
      </c>
      <c r="AH193" s="124">
        <f>'آبان 1400'!AI194</f>
        <v>8435862.4636363629</v>
      </c>
      <c r="AI193" s="124">
        <f>'آبان 1400'!AJ194</f>
        <v>2655495</v>
      </c>
      <c r="AJ193" s="124">
        <f>'آبان 1400'!AK194</f>
        <v>4500000</v>
      </c>
      <c r="AK193" s="124">
        <f>'آبان 1400'!AL194</f>
        <v>6000000</v>
      </c>
      <c r="AL193" s="124">
        <f>'آبان 1400'!AM194</f>
        <v>0</v>
      </c>
      <c r="AM193" s="124">
        <f>'آبان 1400'!AN194</f>
        <v>0</v>
      </c>
      <c r="AN193" s="124">
        <f>'آبان 1400'!AO194</f>
        <v>0</v>
      </c>
      <c r="AO193" s="124">
        <f>'آبان 1400'!AP194</f>
        <v>3200000</v>
      </c>
      <c r="AP193" s="124">
        <f>'آبان 1400'!AQ194</f>
        <v>0</v>
      </c>
      <c r="AQ193" s="124">
        <f>'آبان 1400'!AR194</f>
        <v>0</v>
      </c>
      <c r="AR193" s="124">
        <f>'آبان 1400'!AS194</f>
        <v>0</v>
      </c>
      <c r="AS193" s="379">
        <f>'آبان 1400'!AT194</f>
        <v>0</v>
      </c>
      <c r="AT193" s="372">
        <f t="shared" si="103"/>
        <v>70502927.463636369</v>
      </c>
      <c r="AU193" s="174">
        <f>'آبان 1400'!AV194</f>
        <v>49398112.191181824</v>
      </c>
      <c r="AV193" s="142">
        <f>'آبان 1400'!AW194</f>
        <v>67847432.463636369</v>
      </c>
      <c r="AW193" s="143">
        <f t="shared" si="104"/>
        <v>4749320.2724545458</v>
      </c>
      <c r="AX193" s="76">
        <f t="shared" si="105"/>
        <v>939811.21911818243</v>
      </c>
      <c r="AY193" s="143">
        <f>'آبان 1400'!AZ194</f>
        <v>0</v>
      </c>
      <c r="AZ193" s="143">
        <f>'آبان 1400'!BA194</f>
        <v>0</v>
      </c>
      <c r="BA193" s="143">
        <f>'آبان 1400'!BB194</f>
        <v>0</v>
      </c>
      <c r="BB193" s="143">
        <f>'آبان 1400'!BC194</f>
        <v>0</v>
      </c>
      <c r="BC193" s="143">
        <f>'آبان 1400'!BD194</f>
        <v>0</v>
      </c>
      <c r="BD193" s="143">
        <f>'آبان 1400'!BE194</f>
        <v>0</v>
      </c>
      <c r="BE193" s="143">
        <f>'آبان 1400'!BF194</f>
        <v>0</v>
      </c>
      <c r="BF193" s="144">
        <f t="shared" si="106"/>
        <v>5689131.4915727284</v>
      </c>
      <c r="BG193" s="141">
        <f t="shared" si="107"/>
        <v>64813795</v>
      </c>
      <c r="BH193" s="145">
        <f t="shared" si="108"/>
        <v>70502927.463636369</v>
      </c>
      <c r="BI193" s="410">
        <f t="shared" si="153"/>
        <v>6638737.5</v>
      </c>
      <c r="BJ193" s="146">
        <f t="shared" si="109"/>
        <v>3809297.5</v>
      </c>
      <c r="BK193" s="146">
        <f t="shared" si="110"/>
        <v>1142789.25</v>
      </c>
      <c r="BL193" s="147">
        <f t="shared" si="111"/>
        <v>1120000</v>
      </c>
      <c r="BM193" s="383">
        <v>0</v>
      </c>
      <c r="BN193" s="148">
        <f t="shared" si="112"/>
        <v>83213751.713636369</v>
      </c>
      <c r="BO193" s="149">
        <f t="shared" si="113"/>
        <v>67847432.463636369</v>
      </c>
      <c r="BP193" s="150">
        <f t="shared" si="114"/>
        <v>15604909.466636365</v>
      </c>
      <c r="BQ193" s="151">
        <f t="shared" si="115"/>
        <v>98818661.180272728</v>
      </c>
      <c r="BR193" s="152">
        <f t="shared" si="116"/>
        <v>100800</v>
      </c>
      <c r="BS193" s="148">
        <f t="shared" si="117"/>
        <v>98919461.180272728</v>
      </c>
      <c r="BT193" s="136">
        <v>0</v>
      </c>
      <c r="BU193" s="149">
        <f t="shared" si="118"/>
        <v>8321375.1713636369</v>
      </c>
      <c r="BV193" s="153">
        <f t="shared" si="119"/>
        <v>4160687.5856818184</v>
      </c>
      <c r="BW193" s="134">
        <f t="shared" si="120"/>
        <v>86437398.42322728</v>
      </c>
      <c r="BX193" s="148">
        <f t="shared" si="121"/>
        <v>11590824.25</v>
      </c>
      <c r="BY193" s="135">
        <f t="shared" si="122"/>
        <v>74846574.17322728</v>
      </c>
      <c r="CD193" s="400">
        <f>'آبان 1400'!AU194</f>
        <v>70502927.463636369</v>
      </c>
      <c r="CE193" s="401">
        <f>'آبان 1400'!AV194</f>
        <v>49398112.191181824</v>
      </c>
      <c r="CF193" s="401">
        <f>'آبان 1400'!AW194</f>
        <v>67847432.463636369</v>
      </c>
      <c r="CG193" s="401">
        <f>'آبان 1400'!AX194</f>
        <v>4749320.2724545458</v>
      </c>
      <c r="CH193" s="401">
        <f>'آبان 1400'!AY194</f>
        <v>939811.21911818243</v>
      </c>
      <c r="CI193" s="401">
        <f>'آبان 1400'!AZ194</f>
        <v>0</v>
      </c>
      <c r="CJ193" s="401">
        <f>'آبان 1400'!BA194</f>
        <v>0</v>
      </c>
      <c r="CK193" s="401">
        <f>'آبان 1400'!BB194</f>
        <v>0</v>
      </c>
      <c r="CL193" s="401">
        <f>'آبان 1400'!BC194</f>
        <v>0</v>
      </c>
      <c r="CM193" s="401">
        <f>'آبان 1400'!BD194</f>
        <v>0</v>
      </c>
      <c r="CN193" s="401">
        <f>'آبان 1400'!BE194</f>
        <v>0</v>
      </c>
      <c r="CO193" s="401">
        <f>'آبان 1400'!BF194</f>
        <v>0</v>
      </c>
      <c r="CP193" s="401">
        <f>'آبان 1400'!BG194</f>
        <v>5689131.4915727284</v>
      </c>
      <c r="CQ193" s="401">
        <f>'آبان 1400'!BH194</f>
        <v>64813795</v>
      </c>
      <c r="CR193" s="401">
        <f t="shared" si="123"/>
        <v>70502927.463636369</v>
      </c>
      <c r="CS193" s="411">
        <f t="shared" si="154"/>
        <v>6638737.5</v>
      </c>
      <c r="CT193" s="400">
        <f t="shared" si="124"/>
        <v>3809297.5</v>
      </c>
      <c r="CU193" s="401">
        <f t="shared" si="125"/>
        <v>1142789.25</v>
      </c>
      <c r="CV193" s="401">
        <f t="shared" si="126"/>
        <v>1120000</v>
      </c>
      <c r="CW193" s="56">
        <v>0</v>
      </c>
      <c r="CX193" s="401">
        <f t="shared" si="127"/>
        <v>83213751.713636369</v>
      </c>
      <c r="CY193" s="401">
        <f t="shared" si="128"/>
        <v>67847432.463636369</v>
      </c>
      <c r="CZ193" s="401">
        <f t="shared" si="129"/>
        <v>15604909.466636365</v>
      </c>
      <c r="DA193" s="401">
        <f t="shared" si="130"/>
        <v>98818661.180272728</v>
      </c>
      <c r="DB193" s="401">
        <f t="shared" si="131"/>
        <v>100800</v>
      </c>
      <c r="DC193" s="401">
        <f t="shared" si="132"/>
        <v>98919461.180272728</v>
      </c>
      <c r="DD193" s="406">
        <v>0</v>
      </c>
      <c r="DE193" s="401">
        <f t="shared" si="133"/>
        <v>8321375.1713636369</v>
      </c>
      <c r="DF193" s="401">
        <f t="shared" si="134"/>
        <v>4160687.5856818184</v>
      </c>
      <c r="DG193" s="401">
        <f t="shared" si="135"/>
        <v>86437398.42322728</v>
      </c>
      <c r="DH193" s="401">
        <f t="shared" si="136"/>
        <v>11590824.25</v>
      </c>
      <c r="DI193" s="401">
        <f t="shared" si="137"/>
        <v>74846574.17322728</v>
      </c>
      <c r="DJ193" s="401">
        <f t="shared" si="138"/>
        <v>0</v>
      </c>
      <c r="DL193" s="409">
        <f t="shared" si="139"/>
        <v>6638737.5</v>
      </c>
      <c r="DM193" s="409">
        <f t="shared" si="140"/>
        <v>0</v>
      </c>
    </row>
    <row r="194" spans="1:117" s="56" customFormat="1" ht="21" x14ac:dyDescent="0.2">
      <c r="A194" s="192">
        <f t="shared" si="102"/>
        <v>2655495</v>
      </c>
      <c r="B194" s="137">
        <f>'آبان 1400'!B195</f>
        <v>189</v>
      </c>
      <c r="C194" s="137">
        <f>'آبان 1400'!C195</f>
        <v>198</v>
      </c>
      <c r="D194" s="137">
        <f>'آبان 1400'!D195</f>
        <v>13431</v>
      </c>
      <c r="E194" s="137" t="str">
        <f>'آبان 1400'!E195</f>
        <v>سیده فریده</v>
      </c>
      <c r="F194" s="137" t="str">
        <f>'آبان 1400'!F195</f>
        <v>میرداداشی</v>
      </c>
      <c r="G194" s="137" t="str">
        <f>'آبان 1400'!G195</f>
        <v xml:space="preserve">اداری </v>
      </c>
      <c r="H194" s="137" t="str">
        <f>'آبان 1400'!H195</f>
        <v>گلستان</v>
      </c>
      <c r="I194" s="137" t="str">
        <f>'آبان 1400'!I195</f>
        <v>395-813-2542420-1</v>
      </c>
      <c r="J194" s="137">
        <f>'آبان 1400'!J195</f>
        <v>2064837329</v>
      </c>
      <c r="K194" s="137" t="str">
        <f>'آبان 1400'!K195</f>
        <v>0036410290</v>
      </c>
      <c r="L194" s="137" t="str">
        <f>'آبان 1400'!L195</f>
        <v>گلستان</v>
      </c>
      <c r="M194" s="137" t="str">
        <f>'آبان 1400'!M195</f>
        <v>اداری-کارشناسی</v>
      </c>
      <c r="N194" s="121">
        <f>'آبان 1400'!N195</f>
        <v>0</v>
      </c>
      <c r="O194" s="120">
        <f>'آبان 1400'!O195</f>
        <v>0</v>
      </c>
      <c r="P194" s="122">
        <f>'آبان 1400'!P195</f>
        <v>0</v>
      </c>
      <c r="Q194" s="362">
        <f>'آبان 1400'!Q195</f>
        <v>30</v>
      </c>
      <c r="R194" s="362">
        <f>'آبان 1400'!R195</f>
        <v>18</v>
      </c>
      <c r="S194" s="362">
        <f>'آبان 1400'!S195</f>
        <v>0</v>
      </c>
      <c r="T194" s="362">
        <f>'آبان 1400'!T195</f>
        <v>0</v>
      </c>
      <c r="U194" s="138">
        <f>'آبان 1400'!U195</f>
        <v>0</v>
      </c>
      <c r="V194" s="121">
        <f>'آبان 1400'!W195</f>
        <v>0</v>
      </c>
      <c r="W194" s="122">
        <f>'آبان 1400'!X195</f>
        <v>0</v>
      </c>
      <c r="X194" s="370">
        <f>'آبان 1400'!Y195</f>
        <v>2</v>
      </c>
      <c r="Y194" s="370">
        <f>'آبان 1400'!Z195</f>
        <v>2</v>
      </c>
      <c r="Z194" s="139">
        <f>'آبان 1400'!AA195</f>
        <v>1477052</v>
      </c>
      <c r="AA194" s="139">
        <f>'آبان 1400'!AB195</f>
        <v>46667</v>
      </c>
      <c r="AB194" s="139">
        <f>'آبان 1400'!AC195</f>
        <v>1523719</v>
      </c>
      <c r="AC194" s="139">
        <f>'آبان 1400'!AD195</f>
        <v>4500000</v>
      </c>
      <c r="AD194" s="139">
        <f>'آبان 1400'!AE195</f>
        <v>6000000</v>
      </c>
      <c r="AE194" s="140">
        <f>'آبان 1400'!AF195</f>
        <v>290891.80909090908</v>
      </c>
      <c r="AF194" s="123">
        <f>'آبان 1400'!AG195</f>
        <v>44311560</v>
      </c>
      <c r="AG194" s="124">
        <f>'آبان 1400'!AH195</f>
        <v>1400010</v>
      </c>
      <c r="AH194" s="124">
        <f>'آبان 1400'!AI195</f>
        <v>5236052.5636363635</v>
      </c>
      <c r="AI194" s="124">
        <f>'آبان 1400'!AJ195</f>
        <v>5310990</v>
      </c>
      <c r="AJ194" s="124">
        <f>'آبان 1400'!AK195</f>
        <v>4500000</v>
      </c>
      <c r="AK194" s="124">
        <f>'آبان 1400'!AL195</f>
        <v>6000000</v>
      </c>
      <c r="AL194" s="124">
        <f>'آبان 1400'!AM195</f>
        <v>0</v>
      </c>
      <c r="AM194" s="124">
        <f>'آبان 1400'!AN195</f>
        <v>0</v>
      </c>
      <c r="AN194" s="124">
        <f>'آبان 1400'!AO195</f>
        <v>0</v>
      </c>
      <c r="AO194" s="124">
        <f>'آبان 1400'!AP195</f>
        <v>3000000</v>
      </c>
      <c r="AP194" s="124">
        <f>'آبان 1400'!AQ195</f>
        <v>0</v>
      </c>
      <c r="AQ194" s="124">
        <f>'آبان 1400'!AR195</f>
        <v>0</v>
      </c>
      <c r="AR194" s="124">
        <f>'آبان 1400'!AS195</f>
        <v>0</v>
      </c>
      <c r="AS194" s="379">
        <f>'آبان 1400'!AT195</f>
        <v>0</v>
      </c>
      <c r="AT194" s="372">
        <f t="shared" si="103"/>
        <v>69758612.563636363</v>
      </c>
      <c r="AU194" s="174">
        <f>'آبان 1400'!AV195</f>
        <v>46436288.984181821</v>
      </c>
      <c r="AV194" s="142">
        <f>'آبان 1400'!AW195</f>
        <v>64447622.563636363</v>
      </c>
      <c r="AW194" s="143">
        <f t="shared" si="104"/>
        <v>4511333.5794545459</v>
      </c>
      <c r="AX194" s="76">
        <f t="shared" si="105"/>
        <v>643628.89841818216</v>
      </c>
      <c r="AY194" s="143">
        <f>'آبان 1400'!AZ195</f>
        <v>0</v>
      </c>
      <c r="AZ194" s="143">
        <f>'آبان 1400'!BA195</f>
        <v>0</v>
      </c>
      <c r="BA194" s="143">
        <f>'آبان 1400'!BB195</f>
        <v>0</v>
      </c>
      <c r="BB194" s="143">
        <f>'آبان 1400'!BC195</f>
        <v>0</v>
      </c>
      <c r="BC194" s="143">
        <f>'آبان 1400'!BD195</f>
        <v>0</v>
      </c>
      <c r="BD194" s="143">
        <f>'آبان 1400'!BE195</f>
        <v>0</v>
      </c>
      <c r="BE194" s="143">
        <f>'آبان 1400'!BF195</f>
        <v>0</v>
      </c>
      <c r="BF194" s="144">
        <f t="shared" si="106"/>
        <v>5154962.4778727284</v>
      </c>
      <c r="BG194" s="141">
        <f t="shared" si="107"/>
        <v>64603650</v>
      </c>
      <c r="BH194" s="145">
        <f t="shared" si="108"/>
        <v>69758612.563636363</v>
      </c>
      <c r="BI194" s="410">
        <f t="shared" si="153"/>
        <v>6638737.5</v>
      </c>
      <c r="BJ194" s="146">
        <f t="shared" si="109"/>
        <v>3809297.5</v>
      </c>
      <c r="BK194" s="146">
        <f t="shared" si="110"/>
        <v>1142789.25</v>
      </c>
      <c r="BL194" s="147">
        <f t="shared" si="111"/>
        <v>1120000</v>
      </c>
      <c r="BM194" s="383">
        <v>0</v>
      </c>
      <c r="BN194" s="148">
        <f t="shared" si="112"/>
        <v>82469436.813636363</v>
      </c>
      <c r="BO194" s="149">
        <f t="shared" si="113"/>
        <v>64447622.563636363</v>
      </c>
      <c r="BP194" s="150">
        <f t="shared" si="114"/>
        <v>14822953.189636365</v>
      </c>
      <c r="BQ194" s="151">
        <f t="shared" si="115"/>
        <v>97292390.003272727</v>
      </c>
      <c r="BR194" s="152">
        <f t="shared" si="116"/>
        <v>100800</v>
      </c>
      <c r="BS194" s="148">
        <f t="shared" si="117"/>
        <v>97393190.003272727</v>
      </c>
      <c r="BT194" s="136">
        <v>0</v>
      </c>
      <c r="BU194" s="149">
        <f t="shared" si="118"/>
        <v>8246943.6813636366</v>
      </c>
      <c r="BV194" s="153">
        <f t="shared" si="119"/>
        <v>4123471.8406818183</v>
      </c>
      <c r="BW194" s="134">
        <f t="shared" si="120"/>
        <v>85022774.481227279</v>
      </c>
      <c r="BX194" s="148">
        <f t="shared" si="121"/>
        <v>11590824.25</v>
      </c>
      <c r="BY194" s="135">
        <f t="shared" si="122"/>
        <v>73431950.231227279</v>
      </c>
      <c r="CD194" s="400">
        <f>'آبان 1400'!AU195</f>
        <v>69758612.563636363</v>
      </c>
      <c r="CE194" s="401">
        <f>'آبان 1400'!AV195</f>
        <v>46436288.984181821</v>
      </c>
      <c r="CF194" s="401">
        <f>'آبان 1400'!AW195</f>
        <v>64447622.563636363</v>
      </c>
      <c r="CG194" s="401">
        <f>'آبان 1400'!AX195</f>
        <v>4511333.5794545459</v>
      </c>
      <c r="CH194" s="401">
        <f>'آبان 1400'!AY195</f>
        <v>643628.89841818216</v>
      </c>
      <c r="CI194" s="401">
        <f>'آبان 1400'!AZ195</f>
        <v>0</v>
      </c>
      <c r="CJ194" s="401">
        <f>'آبان 1400'!BA195</f>
        <v>0</v>
      </c>
      <c r="CK194" s="401">
        <f>'آبان 1400'!BB195</f>
        <v>0</v>
      </c>
      <c r="CL194" s="401">
        <f>'آبان 1400'!BC195</f>
        <v>0</v>
      </c>
      <c r="CM194" s="401">
        <f>'آبان 1400'!BD195</f>
        <v>0</v>
      </c>
      <c r="CN194" s="401">
        <f>'آبان 1400'!BE195</f>
        <v>0</v>
      </c>
      <c r="CO194" s="401">
        <f>'آبان 1400'!BF195</f>
        <v>0</v>
      </c>
      <c r="CP194" s="401">
        <f>'آبان 1400'!BG195</f>
        <v>5154962.4778727284</v>
      </c>
      <c r="CQ194" s="401">
        <f>'آبان 1400'!BH195</f>
        <v>64603650</v>
      </c>
      <c r="CR194" s="401">
        <f t="shared" si="123"/>
        <v>69758612.563636363</v>
      </c>
      <c r="CS194" s="411">
        <f t="shared" si="154"/>
        <v>6638737.5</v>
      </c>
      <c r="CT194" s="400">
        <f t="shared" si="124"/>
        <v>3809297.5</v>
      </c>
      <c r="CU194" s="401">
        <f t="shared" si="125"/>
        <v>1142789.25</v>
      </c>
      <c r="CV194" s="401">
        <f t="shared" si="126"/>
        <v>1120000</v>
      </c>
      <c r="CW194" s="56">
        <v>0</v>
      </c>
      <c r="CX194" s="401">
        <f t="shared" si="127"/>
        <v>82469436.813636363</v>
      </c>
      <c r="CY194" s="401">
        <f t="shared" si="128"/>
        <v>64447622.563636363</v>
      </c>
      <c r="CZ194" s="401">
        <f t="shared" si="129"/>
        <v>14822953.189636365</v>
      </c>
      <c r="DA194" s="401">
        <f t="shared" si="130"/>
        <v>97292390.003272727</v>
      </c>
      <c r="DB194" s="401">
        <f t="shared" si="131"/>
        <v>100800</v>
      </c>
      <c r="DC194" s="401">
        <f t="shared" si="132"/>
        <v>97393190.003272727</v>
      </c>
      <c r="DD194" s="406">
        <v>0</v>
      </c>
      <c r="DE194" s="401">
        <f t="shared" si="133"/>
        <v>8246943.6813636366</v>
      </c>
      <c r="DF194" s="401">
        <f t="shared" si="134"/>
        <v>4123471.8406818183</v>
      </c>
      <c r="DG194" s="401">
        <f t="shared" si="135"/>
        <v>85022774.481227279</v>
      </c>
      <c r="DH194" s="401">
        <f t="shared" si="136"/>
        <v>11590824.25</v>
      </c>
      <c r="DI194" s="401">
        <f t="shared" si="137"/>
        <v>73431950.231227279</v>
      </c>
      <c r="DJ194" s="401">
        <f t="shared" si="138"/>
        <v>0</v>
      </c>
      <c r="DL194" s="409">
        <f t="shared" si="139"/>
        <v>6638737.5</v>
      </c>
      <c r="DM194" s="409">
        <f t="shared" si="140"/>
        <v>0</v>
      </c>
    </row>
    <row r="195" spans="1:117" s="56" customFormat="1" ht="21" x14ac:dyDescent="0.2">
      <c r="A195" s="192">
        <f t="shared" si="102"/>
        <v>2655495</v>
      </c>
      <c r="B195" s="137">
        <f>'آبان 1400'!B196</f>
        <v>190</v>
      </c>
      <c r="C195" s="137">
        <f>'آبان 1400'!C196</f>
        <v>199</v>
      </c>
      <c r="D195" s="137">
        <f>'آبان 1400'!D196</f>
        <v>13415</v>
      </c>
      <c r="E195" s="137" t="str">
        <f>'آبان 1400'!E196</f>
        <v>علی</v>
      </c>
      <c r="F195" s="137" t="str">
        <f>'آبان 1400'!F196</f>
        <v>تدین</v>
      </c>
      <c r="G195" s="137" t="str">
        <f>'آبان 1400'!G196</f>
        <v xml:space="preserve">اداری </v>
      </c>
      <c r="H195" s="137" t="str">
        <f>'آبان 1400'!H196</f>
        <v>گلستان</v>
      </c>
      <c r="I195" s="137" t="str">
        <f>'آبان 1400'!I196</f>
        <v>141-813-3217217-1</v>
      </c>
      <c r="J195" s="137" t="str">
        <f>'آبان 1400'!J196</f>
        <v>2122605677</v>
      </c>
      <c r="K195" s="137" t="str">
        <f>'آبان 1400'!K196</f>
        <v>0037636606</v>
      </c>
      <c r="L195" s="137" t="str">
        <f>'آبان 1400'!L196</f>
        <v>گلستان</v>
      </c>
      <c r="M195" s="137" t="str">
        <f>'آبان 1400'!M196</f>
        <v>اداری-کارشناسی ارشد</v>
      </c>
      <c r="N195" s="121">
        <f>'آبان 1400'!N196</f>
        <v>0</v>
      </c>
      <c r="O195" s="120">
        <f>'آبان 1400'!O196</f>
        <v>0</v>
      </c>
      <c r="P195" s="122">
        <f>'آبان 1400'!P196</f>
        <v>0</v>
      </c>
      <c r="Q195" s="362">
        <f>'آبان 1400'!Q196</f>
        <v>30</v>
      </c>
      <c r="R195" s="362">
        <f>'آبان 1400'!R196</f>
        <v>78</v>
      </c>
      <c r="S195" s="362">
        <f>'آبان 1400'!S196</f>
        <v>0</v>
      </c>
      <c r="T195" s="362">
        <f>'آبان 1400'!T196</f>
        <v>0</v>
      </c>
      <c r="U195" s="138">
        <f>'آبان 1400'!U196</f>
        <v>0</v>
      </c>
      <c r="V195" s="121">
        <f>'آبان 1400'!W196</f>
        <v>0</v>
      </c>
      <c r="W195" s="122">
        <f>'آبان 1400'!X196</f>
        <v>0</v>
      </c>
      <c r="X195" s="370">
        <f>'آبان 1400'!Y196</f>
        <v>0</v>
      </c>
      <c r="Y195" s="370">
        <f>'آبان 1400'!Z196</f>
        <v>0</v>
      </c>
      <c r="Z195" s="139">
        <f>'آبان 1400'!AA196</f>
        <v>1642901</v>
      </c>
      <c r="AA195" s="139">
        <f>'آبان 1400'!AB196</f>
        <v>46667</v>
      </c>
      <c r="AB195" s="139">
        <f>'آبان 1400'!AC196</f>
        <v>1689568</v>
      </c>
      <c r="AC195" s="139">
        <f>'آبان 1400'!AD196</f>
        <v>4500000</v>
      </c>
      <c r="AD195" s="139">
        <f>'آبان 1400'!AE196</f>
        <v>6000000</v>
      </c>
      <c r="AE195" s="140">
        <f>'آبان 1400'!AF196</f>
        <v>322553.89090909087</v>
      </c>
      <c r="AF195" s="123">
        <f>'آبان 1400'!AG196</f>
        <v>49287030</v>
      </c>
      <c r="AG195" s="124">
        <f>'آبان 1400'!AH196</f>
        <v>1400010</v>
      </c>
      <c r="AH195" s="124">
        <f>'آبان 1400'!AI196</f>
        <v>25159203.490909088</v>
      </c>
      <c r="AI195" s="124">
        <f>'آبان 1400'!AJ196</f>
        <v>0</v>
      </c>
      <c r="AJ195" s="124">
        <f>'آبان 1400'!AK196</f>
        <v>4500000</v>
      </c>
      <c r="AK195" s="124">
        <f>'آبان 1400'!AL196</f>
        <v>6000000</v>
      </c>
      <c r="AL195" s="124">
        <f>'آبان 1400'!AM196</f>
        <v>0</v>
      </c>
      <c r="AM195" s="124">
        <f>'آبان 1400'!AN196</f>
        <v>0</v>
      </c>
      <c r="AN195" s="124">
        <f>'آبان 1400'!AO196</f>
        <v>0</v>
      </c>
      <c r="AO195" s="124">
        <f>'آبان 1400'!AP196</f>
        <v>4800000</v>
      </c>
      <c r="AP195" s="124">
        <f>'آبان 1400'!AQ196</f>
        <v>0</v>
      </c>
      <c r="AQ195" s="124">
        <f>'آبان 1400'!AR196</f>
        <v>0</v>
      </c>
      <c r="AR195" s="124">
        <f>'آبان 1400'!AS196</f>
        <v>0</v>
      </c>
      <c r="AS195" s="379">
        <f>'آبان 1400'!AT196</f>
        <v>0</v>
      </c>
      <c r="AT195" s="372">
        <f t="shared" si="103"/>
        <v>91146243.490909085</v>
      </c>
      <c r="AU195" s="174">
        <f>'آبان 1400'!AV196</f>
        <v>69466006.446545452</v>
      </c>
      <c r="AV195" s="142">
        <f>'آبان 1400'!AW196</f>
        <v>91146243.490909085</v>
      </c>
      <c r="AW195" s="143">
        <f t="shared" si="104"/>
        <v>6380237.0443636365</v>
      </c>
      <c r="AX195" s="76">
        <f t="shared" si="105"/>
        <v>2946600.6446545455</v>
      </c>
      <c r="AY195" s="143">
        <f>'آبان 1400'!AZ196</f>
        <v>0</v>
      </c>
      <c r="AZ195" s="143">
        <f>'آبان 1400'!BA196</f>
        <v>0</v>
      </c>
      <c r="BA195" s="143">
        <f>'آبان 1400'!BB196</f>
        <v>0</v>
      </c>
      <c r="BB195" s="143">
        <f>'آبان 1400'!BC196</f>
        <v>0</v>
      </c>
      <c r="BC195" s="143">
        <f>'آبان 1400'!BD196</f>
        <v>0</v>
      </c>
      <c r="BD195" s="143">
        <f>'آبان 1400'!BE196</f>
        <v>0</v>
      </c>
      <c r="BE195" s="143">
        <f>'آبان 1400'!BF196</f>
        <v>0</v>
      </c>
      <c r="BF195" s="144">
        <f t="shared" si="106"/>
        <v>9326837.6890181825</v>
      </c>
      <c r="BG195" s="141">
        <f t="shared" si="107"/>
        <v>81819405</v>
      </c>
      <c r="BH195" s="145">
        <f t="shared" si="108"/>
        <v>91146243.490909085</v>
      </c>
      <c r="BI195" s="410">
        <f t="shared" si="153"/>
        <v>6638737.5</v>
      </c>
      <c r="BJ195" s="146">
        <f t="shared" si="109"/>
        <v>4223920</v>
      </c>
      <c r="BK195" s="146">
        <f t="shared" si="110"/>
        <v>1267176</v>
      </c>
      <c r="BL195" s="147">
        <f t="shared" si="111"/>
        <v>1120000</v>
      </c>
      <c r="BM195" s="383">
        <v>0</v>
      </c>
      <c r="BN195" s="148">
        <f t="shared" si="112"/>
        <v>104396076.99090908</v>
      </c>
      <c r="BO195" s="149">
        <f t="shared" si="113"/>
        <v>91146243.490909085</v>
      </c>
      <c r="BP195" s="150">
        <f t="shared" si="114"/>
        <v>20963636.00290909</v>
      </c>
      <c r="BQ195" s="151">
        <f t="shared" si="115"/>
        <v>125359712.99381818</v>
      </c>
      <c r="BR195" s="152">
        <f t="shared" si="116"/>
        <v>100800</v>
      </c>
      <c r="BS195" s="148">
        <f t="shared" si="117"/>
        <v>125460512.99381818</v>
      </c>
      <c r="BT195" s="136">
        <v>0</v>
      </c>
      <c r="BU195" s="149">
        <f t="shared" si="118"/>
        <v>10439607.699090909</v>
      </c>
      <c r="BV195" s="153">
        <f t="shared" si="119"/>
        <v>5219803.8495454546</v>
      </c>
      <c r="BW195" s="134">
        <f t="shared" si="120"/>
        <v>109801101.44518182</v>
      </c>
      <c r="BX195" s="148">
        <f t="shared" si="121"/>
        <v>12129833.5</v>
      </c>
      <c r="BY195" s="135">
        <f t="shared" si="122"/>
        <v>97671267.945181817</v>
      </c>
      <c r="CD195" s="400">
        <f>'آبان 1400'!AU196</f>
        <v>91146243.490909085</v>
      </c>
      <c r="CE195" s="401">
        <f>'آبان 1400'!AV196</f>
        <v>69466006.446545452</v>
      </c>
      <c r="CF195" s="401">
        <f>'آبان 1400'!AW196</f>
        <v>91146243.490909085</v>
      </c>
      <c r="CG195" s="401">
        <f>'آبان 1400'!AX196</f>
        <v>6380237.0443636365</v>
      </c>
      <c r="CH195" s="401">
        <f>'آبان 1400'!AY196</f>
        <v>2946600.6446545455</v>
      </c>
      <c r="CI195" s="401">
        <f>'آبان 1400'!AZ196</f>
        <v>0</v>
      </c>
      <c r="CJ195" s="401">
        <f>'آبان 1400'!BA196</f>
        <v>0</v>
      </c>
      <c r="CK195" s="401">
        <f>'آبان 1400'!BB196</f>
        <v>0</v>
      </c>
      <c r="CL195" s="401">
        <f>'آبان 1400'!BC196</f>
        <v>0</v>
      </c>
      <c r="CM195" s="401">
        <f>'آبان 1400'!BD196</f>
        <v>0</v>
      </c>
      <c r="CN195" s="401">
        <f>'آبان 1400'!BE196</f>
        <v>0</v>
      </c>
      <c r="CO195" s="401">
        <f>'آبان 1400'!BF196</f>
        <v>0</v>
      </c>
      <c r="CP195" s="401">
        <f>'آبان 1400'!BG196</f>
        <v>9326837.6890181825</v>
      </c>
      <c r="CQ195" s="401">
        <f>'آبان 1400'!BH196</f>
        <v>81819405</v>
      </c>
      <c r="CR195" s="401">
        <f t="shared" si="123"/>
        <v>91146243.490909085</v>
      </c>
      <c r="CS195" s="411">
        <f t="shared" si="154"/>
        <v>6638737.5</v>
      </c>
      <c r="CT195" s="400">
        <f t="shared" si="124"/>
        <v>4223920</v>
      </c>
      <c r="CU195" s="401">
        <f t="shared" si="125"/>
        <v>1267176</v>
      </c>
      <c r="CV195" s="401">
        <f t="shared" si="126"/>
        <v>1120000</v>
      </c>
      <c r="CW195" s="56">
        <v>0</v>
      </c>
      <c r="CX195" s="401">
        <f t="shared" si="127"/>
        <v>104396076.99090908</v>
      </c>
      <c r="CY195" s="401">
        <f t="shared" si="128"/>
        <v>91146243.490909085</v>
      </c>
      <c r="CZ195" s="401">
        <f t="shared" si="129"/>
        <v>20963636.00290909</v>
      </c>
      <c r="DA195" s="401">
        <f t="shared" si="130"/>
        <v>125359712.99381818</v>
      </c>
      <c r="DB195" s="401">
        <f t="shared" si="131"/>
        <v>100800</v>
      </c>
      <c r="DC195" s="401">
        <f t="shared" si="132"/>
        <v>125460512.99381818</v>
      </c>
      <c r="DD195" s="406">
        <v>0</v>
      </c>
      <c r="DE195" s="401">
        <f t="shared" si="133"/>
        <v>10439607.699090909</v>
      </c>
      <c r="DF195" s="401">
        <f t="shared" si="134"/>
        <v>5219803.8495454546</v>
      </c>
      <c r="DG195" s="401">
        <f t="shared" si="135"/>
        <v>109801101.44518182</v>
      </c>
      <c r="DH195" s="401">
        <f t="shared" si="136"/>
        <v>12129833.5</v>
      </c>
      <c r="DI195" s="401">
        <f t="shared" si="137"/>
        <v>97671267.945181817</v>
      </c>
      <c r="DJ195" s="401">
        <f t="shared" si="138"/>
        <v>0</v>
      </c>
      <c r="DL195" s="409">
        <f t="shared" si="139"/>
        <v>6638737.5</v>
      </c>
      <c r="DM195" s="409">
        <f t="shared" si="140"/>
        <v>0</v>
      </c>
    </row>
    <row r="196" spans="1:117" s="56" customFormat="1" ht="21" x14ac:dyDescent="0.2">
      <c r="A196" s="192">
        <f t="shared" si="102"/>
        <v>2655495</v>
      </c>
      <c r="B196" s="137">
        <f>'آبان 1400'!B197</f>
        <v>191</v>
      </c>
      <c r="C196" s="137">
        <f>'آبان 1400'!C197</f>
        <v>200</v>
      </c>
      <c r="D196" s="137">
        <f>'آبان 1400'!D197</f>
        <v>13419</v>
      </c>
      <c r="E196" s="137" t="str">
        <f>'آبان 1400'!E197</f>
        <v>مهناز</v>
      </c>
      <c r="F196" s="137" t="str">
        <f>'آبان 1400'!F197</f>
        <v>ثلاثی</v>
      </c>
      <c r="G196" s="137" t="str">
        <f>'آبان 1400'!G197</f>
        <v xml:space="preserve">اداری </v>
      </c>
      <c r="H196" s="137" t="str">
        <f>'آبان 1400'!H197</f>
        <v>گلستان</v>
      </c>
      <c r="I196" s="137" t="str">
        <f>'آبان 1400'!I197</f>
        <v>141-813-3852824-1</v>
      </c>
      <c r="J196" s="137">
        <f>'آبان 1400'!J197</f>
        <v>2181349134</v>
      </c>
      <c r="K196" s="137" t="str">
        <f>'آبان 1400'!K197</f>
        <v>0037636417</v>
      </c>
      <c r="L196" s="137" t="str">
        <f>'آبان 1400'!L197</f>
        <v>گلستان</v>
      </c>
      <c r="M196" s="137" t="str">
        <f>'آبان 1400'!M197</f>
        <v>اداری-کارشناسی</v>
      </c>
      <c r="N196" s="121">
        <f>'آبان 1400'!N197</f>
        <v>0</v>
      </c>
      <c r="O196" s="120">
        <f>'آبان 1400'!O197</f>
        <v>0</v>
      </c>
      <c r="P196" s="122">
        <f>'آبان 1400'!P197</f>
        <v>0</v>
      </c>
      <c r="Q196" s="362">
        <f>'آبان 1400'!Q197</f>
        <v>30</v>
      </c>
      <c r="R196" s="362">
        <f>'آبان 1400'!R197</f>
        <v>34</v>
      </c>
      <c r="S196" s="362">
        <f>'آبان 1400'!S197</f>
        <v>0</v>
      </c>
      <c r="T196" s="362">
        <f>'آبان 1400'!T197</f>
        <v>0</v>
      </c>
      <c r="U196" s="138">
        <f>'آبان 1400'!U197</f>
        <v>0</v>
      </c>
      <c r="V196" s="121">
        <f>'آبان 1400'!W197</f>
        <v>0</v>
      </c>
      <c r="W196" s="122">
        <f>'آبان 1400'!X197</f>
        <v>0</v>
      </c>
      <c r="X196" s="370">
        <f>'آبان 1400'!Y197</f>
        <v>0</v>
      </c>
      <c r="Y196" s="370">
        <f>'آبان 1400'!Z197</f>
        <v>0</v>
      </c>
      <c r="Z196" s="139">
        <f>'آبان 1400'!AA197</f>
        <v>1477052</v>
      </c>
      <c r="AA196" s="139">
        <f>'آبان 1400'!AB197</f>
        <v>46667</v>
      </c>
      <c r="AB196" s="139">
        <f>'آبان 1400'!AC197</f>
        <v>1523719</v>
      </c>
      <c r="AC196" s="139">
        <f>'آبان 1400'!AD197</f>
        <v>4500000</v>
      </c>
      <c r="AD196" s="139">
        <f>'آبان 1400'!AE197</f>
        <v>6000000</v>
      </c>
      <c r="AE196" s="140">
        <f>'آبان 1400'!AF197</f>
        <v>290891.80909090908</v>
      </c>
      <c r="AF196" s="123">
        <f>'آبان 1400'!AG197</f>
        <v>44311560</v>
      </c>
      <c r="AG196" s="124">
        <f>'آبان 1400'!AH197</f>
        <v>1400010</v>
      </c>
      <c r="AH196" s="124">
        <f>'آبان 1400'!AI197</f>
        <v>9890321.5090909079</v>
      </c>
      <c r="AI196" s="124">
        <f>'آبان 1400'!AJ197</f>
        <v>0</v>
      </c>
      <c r="AJ196" s="124">
        <f>'آبان 1400'!AK197</f>
        <v>4500000</v>
      </c>
      <c r="AK196" s="124">
        <f>'آبان 1400'!AL197</f>
        <v>6000000</v>
      </c>
      <c r="AL196" s="124">
        <f>'آبان 1400'!AM197</f>
        <v>0</v>
      </c>
      <c r="AM196" s="124">
        <f>'آبان 1400'!AN197</f>
        <v>0</v>
      </c>
      <c r="AN196" s="124">
        <f>'آبان 1400'!AO197</f>
        <v>0</v>
      </c>
      <c r="AO196" s="124">
        <f>'آبان 1400'!AP197</f>
        <v>4600000</v>
      </c>
      <c r="AP196" s="124">
        <f>'آبان 1400'!AQ197</f>
        <v>0</v>
      </c>
      <c r="AQ196" s="124">
        <f>'آبان 1400'!AR197</f>
        <v>0</v>
      </c>
      <c r="AR196" s="124">
        <f>'آبان 1400'!AS197</f>
        <v>0</v>
      </c>
      <c r="AS196" s="379">
        <f>'آبان 1400'!AT197</f>
        <v>0</v>
      </c>
      <c r="AT196" s="372">
        <f t="shared" si="103"/>
        <v>70701891.5090909</v>
      </c>
      <c r="AU196" s="174">
        <f>'آبان 1400'!AV197</f>
        <v>50652759.103454538</v>
      </c>
      <c r="AV196" s="142">
        <f>'آبان 1400'!AW197</f>
        <v>70701891.5090909</v>
      </c>
      <c r="AW196" s="143">
        <f t="shared" si="104"/>
        <v>4949132.4056363637</v>
      </c>
      <c r="AX196" s="76">
        <f t="shared" si="105"/>
        <v>1065275.9103454538</v>
      </c>
      <c r="AY196" s="143">
        <f>'آبان 1400'!AZ197</f>
        <v>0</v>
      </c>
      <c r="AZ196" s="143">
        <f>'آبان 1400'!BA197</f>
        <v>0</v>
      </c>
      <c r="BA196" s="143">
        <f>'آبان 1400'!BB197</f>
        <v>0</v>
      </c>
      <c r="BB196" s="143">
        <f>'آبان 1400'!BC197</f>
        <v>0</v>
      </c>
      <c r="BC196" s="143">
        <f>'آبان 1400'!BD197</f>
        <v>0</v>
      </c>
      <c r="BD196" s="143">
        <f>'آبان 1400'!BE197</f>
        <v>0</v>
      </c>
      <c r="BE196" s="143">
        <f>'آبان 1400'!BF197</f>
        <v>0</v>
      </c>
      <c r="BF196" s="144">
        <f t="shared" si="106"/>
        <v>6014408.3159818174</v>
      </c>
      <c r="BG196" s="141">
        <f t="shared" si="107"/>
        <v>64687483</v>
      </c>
      <c r="BH196" s="145">
        <f t="shared" si="108"/>
        <v>70701891.5090909</v>
      </c>
      <c r="BI196" s="410">
        <f t="shared" si="153"/>
        <v>6638737.5</v>
      </c>
      <c r="BJ196" s="146">
        <f t="shared" si="109"/>
        <v>3809297.5</v>
      </c>
      <c r="BK196" s="146">
        <f t="shared" si="110"/>
        <v>1142789.25</v>
      </c>
      <c r="BL196" s="147">
        <f t="shared" si="111"/>
        <v>1120000</v>
      </c>
      <c r="BM196" s="383">
        <v>0</v>
      </c>
      <c r="BN196" s="148">
        <f t="shared" si="112"/>
        <v>83412715.7590909</v>
      </c>
      <c r="BO196" s="149">
        <f t="shared" si="113"/>
        <v>70701891.5090909</v>
      </c>
      <c r="BP196" s="150">
        <f t="shared" si="114"/>
        <v>16261435.047090909</v>
      </c>
      <c r="BQ196" s="151">
        <f t="shared" si="115"/>
        <v>99674150.806181803</v>
      </c>
      <c r="BR196" s="152">
        <f t="shared" si="116"/>
        <v>100800</v>
      </c>
      <c r="BS196" s="148">
        <f t="shared" si="117"/>
        <v>99774950.806181803</v>
      </c>
      <c r="BT196" s="136">
        <v>0</v>
      </c>
      <c r="BU196" s="149">
        <f t="shared" si="118"/>
        <v>8341271.5759090902</v>
      </c>
      <c r="BV196" s="153">
        <f t="shared" si="119"/>
        <v>4170635.7879545451</v>
      </c>
      <c r="BW196" s="134">
        <f t="shared" si="120"/>
        <v>87263043.442318171</v>
      </c>
      <c r="BX196" s="148">
        <f t="shared" si="121"/>
        <v>11590824.25</v>
      </c>
      <c r="BY196" s="135">
        <f t="shared" si="122"/>
        <v>75672219.192318171</v>
      </c>
      <c r="CD196" s="400">
        <f>'آبان 1400'!AU197</f>
        <v>70701891.5090909</v>
      </c>
      <c r="CE196" s="401">
        <f>'آبان 1400'!AV197</f>
        <v>50652759.103454538</v>
      </c>
      <c r="CF196" s="401">
        <f>'آبان 1400'!AW197</f>
        <v>70701891.5090909</v>
      </c>
      <c r="CG196" s="401">
        <f>'آبان 1400'!AX197</f>
        <v>4949132.4056363637</v>
      </c>
      <c r="CH196" s="401">
        <f>'آبان 1400'!AY197</f>
        <v>1065275.9103454538</v>
      </c>
      <c r="CI196" s="401">
        <f>'آبان 1400'!AZ197</f>
        <v>0</v>
      </c>
      <c r="CJ196" s="401">
        <f>'آبان 1400'!BA197</f>
        <v>0</v>
      </c>
      <c r="CK196" s="401">
        <f>'آبان 1400'!BB197</f>
        <v>0</v>
      </c>
      <c r="CL196" s="401">
        <f>'آبان 1400'!BC197</f>
        <v>0</v>
      </c>
      <c r="CM196" s="401">
        <f>'آبان 1400'!BD197</f>
        <v>0</v>
      </c>
      <c r="CN196" s="401">
        <f>'آبان 1400'!BE197</f>
        <v>0</v>
      </c>
      <c r="CO196" s="401">
        <f>'آبان 1400'!BF197</f>
        <v>0</v>
      </c>
      <c r="CP196" s="401">
        <f>'آبان 1400'!BG197</f>
        <v>6014408.3159818174</v>
      </c>
      <c r="CQ196" s="401">
        <f>'آبان 1400'!BH197</f>
        <v>64687483</v>
      </c>
      <c r="CR196" s="401">
        <f t="shared" si="123"/>
        <v>70701891.5090909</v>
      </c>
      <c r="CS196" s="411">
        <f t="shared" si="154"/>
        <v>6638737.5</v>
      </c>
      <c r="CT196" s="400">
        <f t="shared" si="124"/>
        <v>3809297.5</v>
      </c>
      <c r="CU196" s="401">
        <f t="shared" si="125"/>
        <v>1142789.25</v>
      </c>
      <c r="CV196" s="401">
        <f t="shared" si="126"/>
        <v>1120000</v>
      </c>
      <c r="CW196" s="56">
        <v>0</v>
      </c>
      <c r="CX196" s="401">
        <f t="shared" si="127"/>
        <v>83412715.7590909</v>
      </c>
      <c r="CY196" s="401">
        <f t="shared" si="128"/>
        <v>70701891.5090909</v>
      </c>
      <c r="CZ196" s="401">
        <f t="shared" si="129"/>
        <v>16261435.047090909</v>
      </c>
      <c r="DA196" s="401">
        <f t="shared" si="130"/>
        <v>99674150.806181803</v>
      </c>
      <c r="DB196" s="401">
        <f t="shared" si="131"/>
        <v>100800</v>
      </c>
      <c r="DC196" s="401">
        <f t="shared" si="132"/>
        <v>99774950.806181803</v>
      </c>
      <c r="DD196" s="406">
        <v>0</v>
      </c>
      <c r="DE196" s="401">
        <f t="shared" si="133"/>
        <v>8341271.5759090902</v>
      </c>
      <c r="DF196" s="401">
        <f t="shared" si="134"/>
        <v>4170635.7879545451</v>
      </c>
      <c r="DG196" s="401">
        <f t="shared" si="135"/>
        <v>87263043.442318171</v>
      </c>
      <c r="DH196" s="401">
        <f t="shared" si="136"/>
        <v>11590824.25</v>
      </c>
      <c r="DI196" s="401">
        <f t="shared" si="137"/>
        <v>75672219.192318171</v>
      </c>
      <c r="DJ196" s="401">
        <f t="shared" si="138"/>
        <v>0</v>
      </c>
      <c r="DL196" s="409">
        <f t="shared" si="139"/>
        <v>6638737.5</v>
      </c>
      <c r="DM196" s="409">
        <f t="shared" si="140"/>
        <v>0</v>
      </c>
    </row>
    <row r="197" spans="1:117" s="56" customFormat="1" ht="21" x14ac:dyDescent="0.2">
      <c r="A197" s="192">
        <f t="shared" si="102"/>
        <v>2655495</v>
      </c>
      <c r="B197" s="137">
        <f>'آبان 1400'!B198</f>
        <v>192</v>
      </c>
      <c r="C197" s="137">
        <f>'آبان 1400'!C198</f>
        <v>201</v>
      </c>
      <c r="D197" s="137">
        <f>'آبان 1400'!D198</f>
        <v>13425</v>
      </c>
      <c r="E197" s="137" t="str">
        <f>'آبان 1400'!E198</f>
        <v>فاطمه</v>
      </c>
      <c r="F197" s="137" t="str">
        <f>'آبان 1400'!F198</f>
        <v>قادری</v>
      </c>
      <c r="G197" s="137" t="str">
        <f>'آبان 1400'!G198</f>
        <v xml:space="preserve">اداری </v>
      </c>
      <c r="H197" s="137" t="str">
        <f>'آبان 1400'!H198</f>
        <v>گلستان</v>
      </c>
      <c r="I197" s="137" t="str">
        <f>'آبان 1400'!I198</f>
        <v>141-700-1182158-2</v>
      </c>
      <c r="J197" s="137">
        <f>'آبان 1400'!J198</f>
        <v>2122605774</v>
      </c>
      <c r="K197" s="137" t="str">
        <f>'آبان 1400'!K198</f>
        <v>0037634613</v>
      </c>
      <c r="L197" s="137" t="str">
        <f>'آبان 1400'!L198</f>
        <v>گلستان</v>
      </c>
      <c r="M197" s="137" t="str">
        <f>'آبان 1400'!M198</f>
        <v>اداری-کارشناسی ارشد</v>
      </c>
      <c r="N197" s="121">
        <f>'آبان 1400'!N198</f>
        <v>0</v>
      </c>
      <c r="O197" s="120">
        <f>'آبان 1400'!O198</f>
        <v>0</v>
      </c>
      <c r="P197" s="122">
        <f>'آبان 1400'!P198</f>
        <v>0</v>
      </c>
      <c r="Q197" s="362">
        <f>'آبان 1400'!Q198</f>
        <v>30</v>
      </c>
      <c r="R197" s="362">
        <f>'آبان 1400'!R198</f>
        <v>28</v>
      </c>
      <c r="S197" s="362">
        <f>'آبان 1400'!S198</f>
        <v>0</v>
      </c>
      <c r="T197" s="362">
        <f>'آبان 1400'!T198</f>
        <v>0</v>
      </c>
      <c r="U197" s="138">
        <f>'آبان 1400'!U198</f>
        <v>0</v>
      </c>
      <c r="V197" s="121">
        <f>'آبان 1400'!W198</f>
        <v>0</v>
      </c>
      <c r="W197" s="122">
        <f>'آبان 1400'!X198</f>
        <v>0</v>
      </c>
      <c r="X197" s="370">
        <f>'آبان 1400'!Y198</f>
        <v>0</v>
      </c>
      <c r="Y197" s="370">
        <f>'آبان 1400'!Z198</f>
        <v>0</v>
      </c>
      <c r="Z197" s="139">
        <f>'آبان 1400'!AA198</f>
        <v>1642901</v>
      </c>
      <c r="AA197" s="139">
        <f>'آبان 1400'!AB198</f>
        <v>46667</v>
      </c>
      <c r="AB197" s="139">
        <f>'آبان 1400'!AC198</f>
        <v>1689568</v>
      </c>
      <c r="AC197" s="139">
        <f>'آبان 1400'!AD198</f>
        <v>4500000</v>
      </c>
      <c r="AD197" s="139">
        <f>'آبان 1400'!AE198</f>
        <v>6000000</v>
      </c>
      <c r="AE197" s="140">
        <f>'آبان 1400'!AF198</f>
        <v>322553.89090909087</v>
      </c>
      <c r="AF197" s="123">
        <f>'آبان 1400'!AG198</f>
        <v>49287030</v>
      </c>
      <c r="AG197" s="124">
        <f>'آبان 1400'!AH198</f>
        <v>1400010</v>
      </c>
      <c r="AH197" s="124">
        <f>'آبان 1400'!AI198</f>
        <v>9031508.9454545453</v>
      </c>
      <c r="AI197" s="124">
        <f>'آبان 1400'!AJ198</f>
        <v>0</v>
      </c>
      <c r="AJ197" s="124">
        <f>'آبان 1400'!AK198</f>
        <v>4500000</v>
      </c>
      <c r="AK197" s="124">
        <f>'آبان 1400'!AL198</f>
        <v>6000000</v>
      </c>
      <c r="AL197" s="124">
        <f>'آبان 1400'!AM198</f>
        <v>0</v>
      </c>
      <c r="AM197" s="124">
        <f>'آبان 1400'!AN198</f>
        <v>0</v>
      </c>
      <c r="AN197" s="124">
        <f>'آبان 1400'!AO198</f>
        <v>0</v>
      </c>
      <c r="AO197" s="124">
        <f>'آبان 1400'!AP198</f>
        <v>4600000</v>
      </c>
      <c r="AP197" s="124">
        <f>'آبان 1400'!AQ198</f>
        <v>0</v>
      </c>
      <c r="AQ197" s="124">
        <f>'آبان 1400'!AR198</f>
        <v>0</v>
      </c>
      <c r="AR197" s="124">
        <f>'آبان 1400'!AS198</f>
        <v>0</v>
      </c>
      <c r="AS197" s="379">
        <f>'آبان 1400'!AT198</f>
        <v>0</v>
      </c>
      <c r="AT197" s="372">
        <f t="shared" si="103"/>
        <v>74818548.945454538</v>
      </c>
      <c r="AU197" s="174">
        <f>'آبان 1400'!AV198</f>
        <v>54481250.519272715</v>
      </c>
      <c r="AV197" s="142">
        <f>'آبان 1400'!AW198</f>
        <v>74818548.945454538</v>
      </c>
      <c r="AW197" s="143">
        <f t="shared" si="104"/>
        <v>5237298.4261818184</v>
      </c>
      <c r="AX197" s="76">
        <f t="shared" si="105"/>
        <v>1448125.0519272715</v>
      </c>
      <c r="AY197" s="143">
        <f>'آبان 1400'!AZ198</f>
        <v>0</v>
      </c>
      <c r="AZ197" s="143">
        <f>'آبان 1400'!BA198</f>
        <v>0</v>
      </c>
      <c r="BA197" s="143">
        <f>'آبان 1400'!BB198</f>
        <v>0</v>
      </c>
      <c r="BB197" s="143">
        <f>'آبان 1400'!BC198</f>
        <v>0</v>
      </c>
      <c r="BC197" s="143">
        <f>'آبان 1400'!BD198</f>
        <v>0</v>
      </c>
      <c r="BD197" s="143">
        <f>'آبان 1400'!BE198</f>
        <v>0</v>
      </c>
      <c r="BE197" s="143">
        <f>'آبان 1400'!BF198</f>
        <v>0</v>
      </c>
      <c r="BF197" s="144">
        <f t="shared" si="106"/>
        <v>6685423.4781090897</v>
      </c>
      <c r="BG197" s="141">
        <f t="shared" si="107"/>
        <v>68133125</v>
      </c>
      <c r="BH197" s="145">
        <f t="shared" si="108"/>
        <v>74818548.945454538</v>
      </c>
      <c r="BI197" s="410">
        <f t="shared" si="153"/>
        <v>6638737.5</v>
      </c>
      <c r="BJ197" s="146">
        <f t="shared" si="109"/>
        <v>4223920</v>
      </c>
      <c r="BK197" s="146">
        <f t="shared" si="110"/>
        <v>1267176</v>
      </c>
      <c r="BL197" s="147">
        <f t="shared" si="111"/>
        <v>1120000</v>
      </c>
      <c r="BM197" s="383">
        <v>0</v>
      </c>
      <c r="BN197" s="148">
        <f t="shared" si="112"/>
        <v>88068382.445454538</v>
      </c>
      <c r="BO197" s="149">
        <f t="shared" si="113"/>
        <v>74818548.945454538</v>
      </c>
      <c r="BP197" s="150">
        <f t="shared" si="114"/>
        <v>17208266.257454544</v>
      </c>
      <c r="BQ197" s="151">
        <f t="shared" si="115"/>
        <v>105276648.70290908</v>
      </c>
      <c r="BR197" s="152">
        <f t="shared" si="116"/>
        <v>100800</v>
      </c>
      <c r="BS197" s="148">
        <f t="shared" si="117"/>
        <v>105377448.70290908</v>
      </c>
      <c r="BT197" s="136">
        <v>0</v>
      </c>
      <c r="BU197" s="149">
        <f t="shared" si="118"/>
        <v>8806838.2445454542</v>
      </c>
      <c r="BV197" s="153">
        <f t="shared" si="119"/>
        <v>4403419.1222727271</v>
      </c>
      <c r="BW197" s="134">
        <f t="shared" si="120"/>
        <v>92167191.336090893</v>
      </c>
      <c r="BX197" s="148">
        <f t="shared" si="121"/>
        <v>12129833.5</v>
      </c>
      <c r="BY197" s="135">
        <f t="shared" si="122"/>
        <v>80037357.836090893</v>
      </c>
      <c r="CD197" s="400">
        <f>'آبان 1400'!AU198</f>
        <v>74818548.945454538</v>
      </c>
      <c r="CE197" s="401">
        <f>'آبان 1400'!AV198</f>
        <v>54481250.519272715</v>
      </c>
      <c r="CF197" s="401">
        <f>'آبان 1400'!AW198</f>
        <v>74818548.945454538</v>
      </c>
      <c r="CG197" s="401">
        <f>'آبان 1400'!AX198</f>
        <v>5237298.4261818184</v>
      </c>
      <c r="CH197" s="401">
        <f>'آبان 1400'!AY198</f>
        <v>1448125.0519272715</v>
      </c>
      <c r="CI197" s="401">
        <f>'آبان 1400'!AZ198</f>
        <v>0</v>
      </c>
      <c r="CJ197" s="401">
        <f>'آبان 1400'!BA198</f>
        <v>0</v>
      </c>
      <c r="CK197" s="401">
        <f>'آبان 1400'!BB198</f>
        <v>0</v>
      </c>
      <c r="CL197" s="401">
        <f>'آبان 1400'!BC198</f>
        <v>0</v>
      </c>
      <c r="CM197" s="401">
        <f>'آبان 1400'!BD198</f>
        <v>0</v>
      </c>
      <c r="CN197" s="401">
        <f>'آبان 1400'!BE198</f>
        <v>0</v>
      </c>
      <c r="CO197" s="401">
        <f>'آبان 1400'!BF198</f>
        <v>0</v>
      </c>
      <c r="CP197" s="401">
        <f>'آبان 1400'!BG198</f>
        <v>6685423.4781090897</v>
      </c>
      <c r="CQ197" s="401">
        <f>'آبان 1400'!BH198</f>
        <v>68133125</v>
      </c>
      <c r="CR197" s="401">
        <f t="shared" si="123"/>
        <v>74818548.945454538</v>
      </c>
      <c r="CS197" s="411">
        <f t="shared" si="154"/>
        <v>6638737.5</v>
      </c>
      <c r="CT197" s="400">
        <f t="shared" si="124"/>
        <v>4223920</v>
      </c>
      <c r="CU197" s="401">
        <f t="shared" si="125"/>
        <v>1267176</v>
      </c>
      <c r="CV197" s="401">
        <f t="shared" si="126"/>
        <v>1120000</v>
      </c>
      <c r="CW197" s="56">
        <v>0</v>
      </c>
      <c r="CX197" s="401">
        <f t="shared" si="127"/>
        <v>88068382.445454538</v>
      </c>
      <c r="CY197" s="401">
        <f t="shared" si="128"/>
        <v>74818548.945454538</v>
      </c>
      <c r="CZ197" s="401">
        <f t="shared" si="129"/>
        <v>17208266.257454544</v>
      </c>
      <c r="DA197" s="401">
        <f t="shared" si="130"/>
        <v>105276648.70290908</v>
      </c>
      <c r="DB197" s="401">
        <f t="shared" si="131"/>
        <v>100800</v>
      </c>
      <c r="DC197" s="401">
        <f t="shared" si="132"/>
        <v>105377448.70290908</v>
      </c>
      <c r="DD197" s="406">
        <v>0</v>
      </c>
      <c r="DE197" s="401">
        <f t="shared" si="133"/>
        <v>8806838.2445454542</v>
      </c>
      <c r="DF197" s="401">
        <f t="shared" si="134"/>
        <v>4403419.1222727271</v>
      </c>
      <c r="DG197" s="401">
        <f t="shared" si="135"/>
        <v>92167191.336090893</v>
      </c>
      <c r="DH197" s="401">
        <f t="shared" si="136"/>
        <v>12129833.5</v>
      </c>
      <c r="DI197" s="401">
        <f t="shared" si="137"/>
        <v>80037357.836090893</v>
      </c>
      <c r="DJ197" s="401">
        <f t="shared" si="138"/>
        <v>0</v>
      </c>
      <c r="DL197" s="409">
        <f t="shared" si="139"/>
        <v>6638737.5</v>
      </c>
      <c r="DM197" s="409">
        <f t="shared" si="140"/>
        <v>0</v>
      </c>
    </row>
    <row r="198" spans="1:117" s="56" customFormat="1" ht="21" x14ac:dyDescent="0.2">
      <c r="A198" s="192">
        <f t="shared" si="102"/>
        <v>2655495</v>
      </c>
      <c r="B198" s="137">
        <f>'آبان 1400'!B199</f>
        <v>193</v>
      </c>
      <c r="C198" s="137">
        <f>'آبان 1400'!C199</f>
        <v>202</v>
      </c>
      <c r="D198" s="137">
        <f>'آبان 1400'!D199</f>
        <v>13413</v>
      </c>
      <c r="E198" s="137" t="str">
        <f>'آبان 1400'!E199</f>
        <v>فاطمه</v>
      </c>
      <c r="F198" s="137" t="str">
        <f>'آبان 1400'!F199</f>
        <v>عادلی زاده</v>
      </c>
      <c r="G198" s="137" t="str">
        <f>'آبان 1400'!G199</f>
        <v xml:space="preserve">اداری </v>
      </c>
      <c r="H198" s="137" t="str">
        <f>'آبان 1400'!H199</f>
        <v>گلستان</v>
      </c>
      <c r="I198" s="137" t="str">
        <f>'آبان 1400'!I199</f>
        <v>141-813-3852850-1</v>
      </c>
      <c r="J198" s="137">
        <f>'آبان 1400'!J199</f>
        <v>2110518820</v>
      </c>
      <c r="K198" s="137" t="str">
        <f>'آبان 1400'!K199</f>
        <v>0016688790</v>
      </c>
      <c r="L198" s="137" t="str">
        <f>'آبان 1400'!L199</f>
        <v>گلستان</v>
      </c>
      <c r="M198" s="137" t="str">
        <f>'آبان 1400'!M199</f>
        <v>اداری-کاردانی</v>
      </c>
      <c r="N198" s="121">
        <f>'آبان 1400'!N199</f>
        <v>0</v>
      </c>
      <c r="O198" s="120">
        <f>'آبان 1400'!O199</f>
        <v>0</v>
      </c>
      <c r="P198" s="122">
        <f>'آبان 1400'!P199</f>
        <v>0</v>
      </c>
      <c r="Q198" s="362">
        <f>'آبان 1400'!Q199</f>
        <v>30</v>
      </c>
      <c r="R198" s="362">
        <f>'آبان 1400'!R199</f>
        <v>24</v>
      </c>
      <c r="S198" s="362">
        <f>'آبان 1400'!S199</f>
        <v>0</v>
      </c>
      <c r="T198" s="362">
        <f>'آبان 1400'!T199</f>
        <v>0</v>
      </c>
      <c r="U198" s="138">
        <f>'آبان 1400'!U199</f>
        <v>0</v>
      </c>
      <c r="V198" s="121">
        <f>'آبان 1400'!W199</f>
        <v>0</v>
      </c>
      <c r="W198" s="122">
        <f>'آبان 1400'!X199</f>
        <v>0</v>
      </c>
      <c r="X198" s="370">
        <f>'آبان 1400'!Y199</f>
        <v>0</v>
      </c>
      <c r="Y198" s="370">
        <f>'آبان 1400'!Z199</f>
        <v>0</v>
      </c>
      <c r="Z198" s="139">
        <f>'آبان 1400'!AA199</f>
        <v>1311206</v>
      </c>
      <c r="AA198" s="139">
        <f>'آبان 1400'!AB199</f>
        <v>46667</v>
      </c>
      <c r="AB198" s="139">
        <f>'آبان 1400'!AC199</f>
        <v>1357873</v>
      </c>
      <c r="AC198" s="139">
        <f>'آبان 1400'!AD199</f>
        <v>4500000</v>
      </c>
      <c r="AD198" s="139">
        <f>'آبان 1400'!AE199</f>
        <v>6000000</v>
      </c>
      <c r="AE198" s="140">
        <f>'آبان 1400'!AF199</f>
        <v>259230.3</v>
      </c>
      <c r="AF198" s="123">
        <f>'آبان 1400'!AG199</f>
        <v>39336180</v>
      </c>
      <c r="AG198" s="124">
        <f>'آبان 1400'!AH199</f>
        <v>1400010</v>
      </c>
      <c r="AH198" s="124">
        <f>'آبان 1400'!AI199</f>
        <v>6221527.1999999993</v>
      </c>
      <c r="AI198" s="124">
        <f>'آبان 1400'!AJ199</f>
        <v>0</v>
      </c>
      <c r="AJ198" s="124">
        <f>'آبان 1400'!AK199</f>
        <v>4500000</v>
      </c>
      <c r="AK198" s="124">
        <f>'آبان 1400'!AL199</f>
        <v>6000000</v>
      </c>
      <c r="AL198" s="124">
        <f>'آبان 1400'!AM199</f>
        <v>0</v>
      </c>
      <c r="AM198" s="124">
        <f>'آبان 1400'!AN199</f>
        <v>0</v>
      </c>
      <c r="AN198" s="124">
        <f>'آبان 1400'!AO199</f>
        <v>0</v>
      </c>
      <c r="AO198" s="124">
        <f>'آبان 1400'!AP199</f>
        <v>4000000</v>
      </c>
      <c r="AP198" s="124">
        <f>'آبان 1400'!AQ199</f>
        <v>0</v>
      </c>
      <c r="AQ198" s="124">
        <f>'آبان 1400'!AR199</f>
        <v>0</v>
      </c>
      <c r="AR198" s="124">
        <f>'آبان 1400'!AS199</f>
        <v>0</v>
      </c>
      <c r="AS198" s="379">
        <f>'آبان 1400'!AT199</f>
        <v>0</v>
      </c>
      <c r="AT198" s="372">
        <f t="shared" si="103"/>
        <v>61457717.200000003</v>
      </c>
      <c r="AU198" s="174">
        <f>'آبان 1400'!AV199</f>
        <v>42655676.996000007</v>
      </c>
      <c r="AV198" s="142">
        <f>'آبان 1400'!AW199</f>
        <v>61457717.200000003</v>
      </c>
      <c r="AW198" s="143">
        <f t="shared" si="104"/>
        <v>4302040.2040000008</v>
      </c>
      <c r="AX198" s="76">
        <f t="shared" si="105"/>
        <v>265567.69960000069</v>
      </c>
      <c r="AY198" s="143">
        <f>'آبان 1400'!AZ199</f>
        <v>0</v>
      </c>
      <c r="AZ198" s="143">
        <f>'آبان 1400'!BA199</f>
        <v>0</v>
      </c>
      <c r="BA198" s="143">
        <f>'آبان 1400'!BB199</f>
        <v>0</v>
      </c>
      <c r="BB198" s="143">
        <f>'آبان 1400'!BC199</f>
        <v>0</v>
      </c>
      <c r="BC198" s="143">
        <f>'آبان 1400'!BD199</f>
        <v>0</v>
      </c>
      <c r="BD198" s="143">
        <f>'آبان 1400'!BE199</f>
        <v>0</v>
      </c>
      <c r="BE198" s="143">
        <f>'آبان 1400'!BF199</f>
        <v>0</v>
      </c>
      <c r="BF198" s="144">
        <f t="shared" si="106"/>
        <v>4567607.9036000017</v>
      </c>
      <c r="BG198" s="141">
        <f t="shared" si="107"/>
        <v>56890109</v>
      </c>
      <c r="BH198" s="145">
        <f t="shared" si="108"/>
        <v>61457717.200000003</v>
      </c>
      <c r="BI198" s="410">
        <f t="shared" si="153"/>
        <v>6638737.5</v>
      </c>
      <c r="BJ198" s="146">
        <f t="shared" si="109"/>
        <v>3394682.5</v>
      </c>
      <c r="BK198" s="146">
        <f t="shared" si="110"/>
        <v>1018404.7499999999</v>
      </c>
      <c r="BL198" s="147">
        <f t="shared" si="111"/>
        <v>1120000</v>
      </c>
      <c r="BM198" s="383">
        <v>0</v>
      </c>
      <c r="BN198" s="148">
        <f t="shared" si="112"/>
        <v>73629541.950000003</v>
      </c>
      <c r="BO198" s="149">
        <f t="shared" si="113"/>
        <v>61457717.200000003</v>
      </c>
      <c r="BP198" s="150">
        <f t="shared" si="114"/>
        <v>14135274.956000002</v>
      </c>
      <c r="BQ198" s="151">
        <f t="shared" si="115"/>
        <v>87764816.906000003</v>
      </c>
      <c r="BR198" s="152">
        <f t="shared" si="116"/>
        <v>100800</v>
      </c>
      <c r="BS198" s="148">
        <f t="shared" si="117"/>
        <v>87865616.906000003</v>
      </c>
      <c r="BT198" s="136">
        <v>0</v>
      </c>
      <c r="BU198" s="149">
        <f t="shared" si="118"/>
        <v>7362954.1950000003</v>
      </c>
      <c r="BV198" s="153">
        <f t="shared" si="119"/>
        <v>3681477.0975000001</v>
      </c>
      <c r="BW198" s="134">
        <f t="shared" si="120"/>
        <v>76821185.613499999</v>
      </c>
      <c r="BX198" s="148">
        <f t="shared" si="121"/>
        <v>11051824.75</v>
      </c>
      <c r="BY198" s="135">
        <f t="shared" si="122"/>
        <v>65769360.863499999</v>
      </c>
      <c r="CD198" s="400">
        <f>'آبان 1400'!AU199</f>
        <v>61457717.200000003</v>
      </c>
      <c r="CE198" s="401">
        <f>'آبان 1400'!AV199</f>
        <v>42655676.996000007</v>
      </c>
      <c r="CF198" s="401">
        <f>'آبان 1400'!AW199</f>
        <v>61457717.200000003</v>
      </c>
      <c r="CG198" s="401">
        <f>'آبان 1400'!AX199</f>
        <v>4302040.2040000008</v>
      </c>
      <c r="CH198" s="401">
        <f>'آبان 1400'!AY199</f>
        <v>265567.69960000069</v>
      </c>
      <c r="CI198" s="401">
        <f>'آبان 1400'!AZ199</f>
        <v>0</v>
      </c>
      <c r="CJ198" s="401">
        <f>'آبان 1400'!BA199</f>
        <v>0</v>
      </c>
      <c r="CK198" s="401">
        <f>'آبان 1400'!BB199</f>
        <v>0</v>
      </c>
      <c r="CL198" s="401">
        <f>'آبان 1400'!BC199</f>
        <v>0</v>
      </c>
      <c r="CM198" s="401">
        <f>'آبان 1400'!BD199</f>
        <v>0</v>
      </c>
      <c r="CN198" s="401">
        <f>'آبان 1400'!BE199</f>
        <v>0</v>
      </c>
      <c r="CO198" s="401">
        <f>'آبان 1400'!BF199</f>
        <v>0</v>
      </c>
      <c r="CP198" s="401">
        <f>'آبان 1400'!BG199</f>
        <v>4567607.9036000017</v>
      </c>
      <c r="CQ198" s="401">
        <f>'آبان 1400'!BH199</f>
        <v>56890109</v>
      </c>
      <c r="CR198" s="401">
        <f t="shared" si="123"/>
        <v>61457717.200000003</v>
      </c>
      <c r="CS198" s="411">
        <f t="shared" si="154"/>
        <v>6638737.5</v>
      </c>
      <c r="CT198" s="400">
        <f t="shared" si="124"/>
        <v>3394682.5</v>
      </c>
      <c r="CU198" s="401">
        <f t="shared" si="125"/>
        <v>1018404.7499999999</v>
      </c>
      <c r="CV198" s="401">
        <f t="shared" si="126"/>
        <v>1120000</v>
      </c>
      <c r="CW198" s="56">
        <v>0</v>
      </c>
      <c r="CX198" s="401">
        <f t="shared" si="127"/>
        <v>73629541.950000003</v>
      </c>
      <c r="CY198" s="401">
        <f t="shared" si="128"/>
        <v>61457717.200000003</v>
      </c>
      <c r="CZ198" s="401">
        <f t="shared" si="129"/>
        <v>14135274.956000002</v>
      </c>
      <c r="DA198" s="401">
        <f t="shared" si="130"/>
        <v>87764816.906000003</v>
      </c>
      <c r="DB198" s="401">
        <f t="shared" si="131"/>
        <v>100800</v>
      </c>
      <c r="DC198" s="401">
        <f t="shared" si="132"/>
        <v>87865616.906000003</v>
      </c>
      <c r="DD198" s="406">
        <v>0</v>
      </c>
      <c r="DE198" s="401">
        <f t="shared" si="133"/>
        <v>7362954.1950000003</v>
      </c>
      <c r="DF198" s="401">
        <f t="shared" si="134"/>
        <v>3681477.0975000001</v>
      </c>
      <c r="DG198" s="401">
        <f t="shared" si="135"/>
        <v>76821185.613499999</v>
      </c>
      <c r="DH198" s="401">
        <f t="shared" si="136"/>
        <v>11051824.75</v>
      </c>
      <c r="DI198" s="401">
        <f t="shared" si="137"/>
        <v>65769360.863499999</v>
      </c>
      <c r="DJ198" s="401">
        <f t="shared" si="138"/>
        <v>0</v>
      </c>
      <c r="DL198" s="409">
        <f t="shared" si="139"/>
        <v>6638737.5</v>
      </c>
      <c r="DM198" s="409">
        <f t="shared" si="140"/>
        <v>0</v>
      </c>
    </row>
    <row r="199" spans="1:117" s="56" customFormat="1" ht="21" x14ac:dyDescent="0.2">
      <c r="A199" s="192">
        <f t="shared" ref="A199:A262" si="155">885165*3</f>
        <v>2655495</v>
      </c>
      <c r="B199" s="137">
        <f>'آبان 1400'!B200</f>
        <v>194</v>
      </c>
      <c r="C199" s="137">
        <f>'آبان 1400'!C200</f>
        <v>203</v>
      </c>
      <c r="D199" s="137">
        <f>'آبان 1400'!D200</f>
        <v>13410</v>
      </c>
      <c r="E199" s="137" t="str">
        <f>'آبان 1400'!E200</f>
        <v xml:space="preserve">محمد </v>
      </c>
      <c r="F199" s="137" t="str">
        <f>'آبان 1400'!F200</f>
        <v>چوگان</v>
      </c>
      <c r="G199" s="137" t="str">
        <f>'آبان 1400'!G200</f>
        <v xml:space="preserve">اداری </v>
      </c>
      <c r="H199" s="137" t="str">
        <f>'آبان 1400'!H200</f>
        <v>گلستان</v>
      </c>
      <c r="I199" s="137" t="str">
        <f>'آبان 1400'!I200</f>
        <v>141-12-3223025-1</v>
      </c>
      <c r="J199" s="137">
        <f>'آبان 1400'!J200</f>
        <v>2239626240</v>
      </c>
      <c r="K199" s="137" t="str">
        <f>'آبان 1400'!K200</f>
        <v>0037434284</v>
      </c>
      <c r="L199" s="137" t="str">
        <f>'آبان 1400'!L200</f>
        <v>گلستان</v>
      </c>
      <c r="M199" s="137" t="str">
        <f>'آبان 1400'!M200</f>
        <v>اداری-کاردانی</v>
      </c>
      <c r="N199" s="121">
        <f>'آبان 1400'!N200</f>
        <v>0</v>
      </c>
      <c r="O199" s="120">
        <f>'آبان 1400'!O200</f>
        <v>0</v>
      </c>
      <c r="P199" s="122">
        <f>'آبان 1400'!P200</f>
        <v>0</v>
      </c>
      <c r="Q199" s="362">
        <f>'آبان 1400'!Q200</f>
        <v>30</v>
      </c>
      <c r="R199" s="362">
        <f>'آبان 1400'!R200</f>
        <v>60</v>
      </c>
      <c r="S199" s="362">
        <f>'آبان 1400'!S200</f>
        <v>0</v>
      </c>
      <c r="T199" s="362">
        <f>'آبان 1400'!T200</f>
        <v>0</v>
      </c>
      <c r="U199" s="138">
        <f>'آبان 1400'!U200</f>
        <v>0</v>
      </c>
      <c r="V199" s="121">
        <f>'آبان 1400'!W200</f>
        <v>0</v>
      </c>
      <c r="W199" s="122">
        <f>'آبان 1400'!X200</f>
        <v>0</v>
      </c>
      <c r="X199" s="370">
        <f>'آبان 1400'!Y200</f>
        <v>3</v>
      </c>
      <c r="Y199" s="370">
        <f>'آبان 1400'!Z200</f>
        <v>4</v>
      </c>
      <c r="Z199" s="139">
        <f>'آبان 1400'!AA200</f>
        <v>1311206</v>
      </c>
      <c r="AA199" s="139">
        <f>'آبان 1400'!AB200</f>
        <v>46667</v>
      </c>
      <c r="AB199" s="139">
        <f>'آبان 1400'!AC200</f>
        <v>1357873</v>
      </c>
      <c r="AC199" s="139">
        <f>'آبان 1400'!AD200</f>
        <v>4500000</v>
      </c>
      <c r="AD199" s="139">
        <f>'آبان 1400'!AE200</f>
        <v>6000000</v>
      </c>
      <c r="AE199" s="140">
        <f>'آبان 1400'!AF200</f>
        <v>259230.3</v>
      </c>
      <c r="AF199" s="123">
        <f>'آبان 1400'!AG200</f>
        <v>39336180</v>
      </c>
      <c r="AG199" s="124">
        <f>'آبان 1400'!AH200</f>
        <v>1400010</v>
      </c>
      <c r="AH199" s="124">
        <f>'آبان 1400'!AI200</f>
        <v>15553818</v>
      </c>
      <c r="AI199" s="124">
        <f>'آبان 1400'!AJ200</f>
        <v>10621980</v>
      </c>
      <c r="AJ199" s="124">
        <f>'آبان 1400'!AK200</f>
        <v>4500000</v>
      </c>
      <c r="AK199" s="124">
        <f>'آبان 1400'!AL200</f>
        <v>6000000</v>
      </c>
      <c r="AL199" s="124">
        <f>'آبان 1400'!AM200</f>
        <v>0</v>
      </c>
      <c r="AM199" s="124">
        <f>'آبان 1400'!AN200</f>
        <v>0</v>
      </c>
      <c r="AN199" s="124">
        <f>'آبان 1400'!AO200</f>
        <v>0</v>
      </c>
      <c r="AO199" s="124">
        <f>'آبان 1400'!AP200</f>
        <v>4800000</v>
      </c>
      <c r="AP199" s="124">
        <f>'آبان 1400'!AQ200</f>
        <v>0</v>
      </c>
      <c r="AQ199" s="124">
        <f>'آبان 1400'!AR200</f>
        <v>0</v>
      </c>
      <c r="AR199" s="124">
        <f>'آبان 1400'!AS200</f>
        <v>0</v>
      </c>
      <c r="AS199" s="379">
        <f>'آبان 1400'!AT200</f>
        <v>0</v>
      </c>
      <c r="AT199" s="372">
        <f t="shared" ref="AT199:AT262" si="156">SUM(AF199:AS199)</f>
        <v>82211988</v>
      </c>
      <c r="AU199" s="174">
        <f>'آبان 1400'!AV200</f>
        <v>51278707.439999998</v>
      </c>
      <c r="AV199" s="142">
        <f>'آبان 1400'!AW200</f>
        <v>71590008</v>
      </c>
      <c r="AW199" s="143">
        <f t="shared" ref="AW199:AW262" si="157">AV199*7%</f>
        <v>5011300.5600000005</v>
      </c>
      <c r="AX199" s="76">
        <f t="shared" ref="AX199:AX262" si="158">IF(AU199&lt;=40000000,0,IF(AND(AU199&gt;40000000,AU199&lt;=80000000),(AU199-40000000)*10%,IF(AND(AU199&gt;80000000,AU199&lt;=120000000),4000000+(AU199-80000000)*15%,IF(AND(AU199&gt;120000000,AU199&lt;=180000000),10000000+(AU199-120000000)*20%,IF(AND(AU199&gt;180000000,AU199&lt;=240000000),22000000+(AU199-180000000)*25%,IF(AND(AU199&gt;240000000,AU199&lt;=320000000),37000000+(AU199-240000000)*30%,61000000+(AU199-320000000)*35%))))))</f>
        <v>1127870.7439999997</v>
      </c>
      <c r="AY199" s="143">
        <f>'آبان 1400'!AZ200</f>
        <v>0</v>
      </c>
      <c r="AZ199" s="143">
        <f>'آبان 1400'!BA200</f>
        <v>0</v>
      </c>
      <c r="BA199" s="143">
        <f>'آبان 1400'!BB200</f>
        <v>0</v>
      </c>
      <c r="BB199" s="143">
        <f>'آبان 1400'!BC200</f>
        <v>0</v>
      </c>
      <c r="BC199" s="143">
        <f>'آبان 1400'!BD200</f>
        <v>0</v>
      </c>
      <c r="BD199" s="143">
        <f>'آبان 1400'!BE200</f>
        <v>0</v>
      </c>
      <c r="BE199" s="143">
        <f>'آبان 1400'!BF200</f>
        <v>0</v>
      </c>
      <c r="BF199" s="144">
        <f t="shared" ref="BF199:BF262" si="159">SUM(AW199:BE199)</f>
        <v>6139171.3040000005</v>
      </c>
      <c r="BG199" s="141">
        <f t="shared" ref="BG199:BG262" si="160">INT(AT199-BF199)</f>
        <v>76072816</v>
      </c>
      <c r="BH199" s="145">
        <f t="shared" ref="BH199:BH262" si="161">SUM(AF199:AS199)</f>
        <v>82211988</v>
      </c>
      <c r="BI199" s="410">
        <f t="shared" si="153"/>
        <v>6638737.5</v>
      </c>
      <c r="BJ199" s="146">
        <f t="shared" ref="BJ199:BJ262" si="162">(((AB199*30))/12)/30*Q199</f>
        <v>3394682.5</v>
      </c>
      <c r="BK199" s="146">
        <f t="shared" ref="BK199:BK262" si="163">((AB199*9)/12)/30*Q199</f>
        <v>1018404.7499999999</v>
      </c>
      <c r="BL199" s="147">
        <f t="shared" ref="BL199:BL262" si="164">1120000/30*Q199</f>
        <v>1120000</v>
      </c>
      <c r="BM199" s="383">
        <v>0</v>
      </c>
      <c r="BN199" s="148">
        <f t="shared" ref="BN199:BN262" si="165">SUM(BH199:BM199)</f>
        <v>94383812.75</v>
      </c>
      <c r="BO199" s="149">
        <f t="shared" ref="BO199:BO262" si="166">AV199</f>
        <v>71590008</v>
      </c>
      <c r="BP199" s="150">
        <f t="shared" ref="BP199:BP262" si="167">BO199*23%</f>
        <v>16465701.84</v>
      </c>
      <c r="BQ199" s="151">
        <f t="shared" ref="BQ199:BQ262" si="168">BN199+BP199</f>
        <v>110849514.59</v>
      </c>
      <c r="BR199" s="152">
        <f t="shared" ref="BR199:BR262" si="169">BL199*9%</f>
        <v>100800</v>
      </c>
      <c r="BS199" s="148">
        <f t="shared" ref="BS199:BS262" si="170">BQ199+BR199</f>
        <v>110950314.59</v>
      </c>
      <c r="BT199" s="136">
        <v>0</v>
      </c>
      <c r="BU199" s="149">
        <f t="shared" ref="BU199:BU262" si="171">BN199*10%</f>
        <v>9438381.2750000004</v>
      </c>
      <c r="BV199" s="153">
        <f t="shared" ref="BV199:BV262" si="172">BN199*5%</f>
        <v>4719190.6375000002</v>
      </c>
      <c r="BW199" s="134">
        <f t="shared" ref="BW199:BW262" si="173">BS199-(BU199+BV199)</f>
        <v>96792742.67750001</v>
      </c>
      <c r="BX199" s="148">
        <f t="shared" ref="BX199:BX262" si="174">BI199+BJ199+BK199</f>
        <v>11051824.75</v>
      </c>
      <c r="BY199" s="135">
        <f t="shared" ref="BY199:BY262" si="175">BW199-BX199</f>
        <v>85740917.92750001</v>
      </c>
      <c r="CD199" s="400">
        <f>'آبان 1400'!AU200</f>
        <v>82211988</v>
      </c>
      <c r="CE199" s="401">
        <f>'آبان 1400'!AV200</f>
        <v>51278707.439999998</v>
      </c>
      <c r="CF199" s="401">
        <f>'آبان 1400'!AW200</f>
        <v>71590008</v>
      </c>
      <c r="CG199" s="401">
        <f>'آبان 1400'!AX200</f>
        <v>5011300.5600000005</v>
      </c>
      <c r="CH199" s="401">
        <f>'آبان 1400'!AY200</f>
        <v>1127870.7439999997</v>
      </c>
      <c r="CI199" s="401">
        <f>'آبان 1400'!AZ200</f>
        <v>0</v>
      </c>
      <c r="CJ199" s="401">
        <f>'آبان 1400'!BA200</f>
        <v>0</v>
      </c>
      <c r="CK199" s="401">
        <f>'آبان 1400'!BB200</f>
        <v>0</v>
      </c>
      <c r="CL199" s="401">
        <f>'آبان 1400'!BC200</f>
        <v>0</v>
      </c>
      <c r="CM199" s="401">
        <f>'آبان 1400'!BD200</f>
        <v>0</v>
      </c>
      <c r="CN199" s="401">
        <f>'آبان 1400'!BE200</f>
        <v>0</v>
      </c>
      <c r="CO199" s="401">
        <f>'آبان 1400'!BF200</f>
        <v>0</v>
      </c>
      <c r="CP199" s="401">
        <f>'آبان 1400'!BG200</f>
        <v>6139171.3040000005</v>
      </c>
      <c r="CQ199" s="401">
        <f>'آبان 1400'!BH200</f>
        <v>76072816</v>
      </c>
      <c r="CR199" s="401">
        <f t="shared" ref="CR199:CR262" si="176">CD199</f>
        <v>82211988</v>
      </c>
      <c r="CS199" s="411">
        <f t="shared" si="154"/>
        <v>6638737.5</v>
      </c>
      <c r="CT199" s="400">
        <f t="shared" ref="CT199:CT262" si="177">(AB199*30/12)/30*Q199</f>
        <v>3394682.5</v>
      </c>
      <c r="CU199" s="401">
        <f t="shared" ref="CU199:CU262" si="178">((AB199*9)/12)/30*Q199</f>
        <v>1018404.7499999999</v>
      </c>
      <c r="CV199" s="401">
        <f t="shared" ref="CV199:CV262" si="179">1120000/30*Q199</f>
        <v>1120000</v>
      </c>
      <c r="CW199" s="56">
        <v>0</v>
      </c>
      <c r="CX199" s="401">
        <f t="shared" ref="CX199:CX262" si="180">SUM(CR199:CW199)</f>
        <v>94383812.75</v>
      </c>
      <c r="CY199" s="401">
        <f t="shared" ref="CY199:CY262" si="181">BO199</f>
        <v>71590008</v>
      </c>
      <c r="CZ199" s="401">
        <f t="shared" ref="CZ199:CZ262" si="182">CY199*23%</f>
        <v>16465701.84</v>
      </c>
      <c r="DA199" s="401">
        <f t="shared" ref="DA199:DA262" si="183">CX199+CZ199</f>
        <v>110849514.59</v>
      </c>
      <c r="DB199" s="401">
        <f t="shared" ref="DB199:DB262" si="184">CV199*9%</f>
        <v>100800</v>
      </c>
      <c r="DC199" s="401">
        <f t="shared" ref="DC199:DC262" si="185">DA199+DB199</f>
        <v>110950314.59</v>
      </c>
      <c r="DD199" s="406">
        <v>0</v>
      </c>
      <c r="DE199" s="401">
        <f t="shared" ref="DE199:DE262" si="186">CX199*10%</f>
        <v>9438381.2750000004</v>
      </c>
      <c r="DF199" s="401">
        <f t="shared" ref="DF199:DF262" si="187">CX199*5%</f>
        <v>4719190.6375000002</v>
      </c>
      <c r="DG199" s="401">
        <f t="shared" ref="DG199:DG262" si="188">DC199-(DE199+DF199)</f>
        <v>96792742.67750001</v>
      </c>
      <c r="DH199" s="401">
        <f t="shared" ref="DH199:DH262" si="189">CS199+CT199+CU199</f>
        <v>11051824.75</v>
      </c>
      <c r="DI199" s="401">
        <f t="shared" ref="DI199:DI262" si="190">DG199-DH199</f>
        <v>85740917.92750001</v>
      </c>
      <c r="DJ199" s="401">
        <f t="shared" ref="DJ199:DJ262" si="191">DI199-BY199</f>
        <v>0</v>
      </c>
      <c r="DL199" s="409">
        <f t="shared" ref="DL199:DL262" si="192">(885165*30/12)*3</f>
        <v>6638737.5</v>
      </c>
      <c r="DM199" s="409">
        <f t="shared" ref="DM199:DM262" si="193">BI199-DL199</f>
        <v>0</v>
      </c>
    </row>
    <row r="200" spans="1:117" s="56" customFormat="1" ht="21" x14ac:dyDescent="0.2">
      <c r="A200" s="192">
        <f t="shared" si="155"/>
        <v>2655495</v>
      </c>
      <c r="B200" s="137">
        <f>'آبان 1400'!B201</f>
        <v>195</v>
      </c>
      <c r="C200" s="137">
        <f>'آبان 1400'!C201</f>
        <v>204</v>
      </c>
      <c r="D200" s="137">
        <f>'آبان 1400'!D201</f>
        <v>13414</v>
      </c>
      <c r="E200" s="137" t="str">
        <f>'آبان 1400'!E201</f>
        <v>سیدفرشاد</v>
      </c>
      <c r="F200" s="137" t="str">
        <f>'آبان 1400'!F201</f>
        <v>هاشمی رودبارکی</v>
      </c>
      <c r="G200" s="137" t="str">
        <f>'آبان 1400'!G201</f>
        <v xml:space="preserve">اداری </v>
      </c>
      <c r="H200" s="137" t="str">
        <f>'آبان 1400'!H201</f>
        <v>گلستان</v>
      </c>
      <c r="I200" s="137" t="str">
        <f>'آبان 1400'!I201</f>
        <v>141-813-3299882-1</v>
      </c>
      <c r="J200" s="137" t="str">
        <f>'آبان 1400'!J201</f>
        <v>0010784519</v>
      </c>
      <c r="K200" s="137" t="str">
        <f>'آبان 1400'!K201</f>
        <v>0039063444</v>
      </c>
      <c r="L200" s="137" t="str">
        <f>'آبان 1400'!L201</f>
        <v>گلستان</v>
      </c>
      <c r="M200" s="137" t="str">
        <f>'آبان 1400'!M201</f>
        <v>اداری-کاردانی</v>
      </c>
      <c r="N200" s="121">
        <f>'آبان 1400'!N201</f>
        <v>0</v>
      </c>
      <c r="O200" s="120">
        <f>'آبان 1400'!O201</f>
        <v>0</v>
      </c>
      <c r="P200" s="122">
        <f>'آبان 1400'!P201</f>
        <v>0</v>
      </c>
      <c r="Q200" s="362">
        <f>'آبان 1400'!Q201</f>
        <v>30</v>
      </c>
      <c r="R200" s="362">
        <f>'آبان 1400'!R201</f>
        <v>80</v>
      </c>
      <c r="S200" s="362">
        <f>'آبان 1400'!S201</f>
        <v>0</v>
      </c>
      <c r="T200" s="362">
        <f>'آبان 1400'!T201</f>
        <v>0</v>
      </c>
      <c r="U200" s="138">
        <f>'آبان 1400'!U201</f>
        <v>0</v>
      </c>
      <c r="V200" s="121">
        <f>'آبان 1400'!W201</f>
        <v>0</v>
      </c>
      <c r="W200" s="122">
        <f>'آبان 1400'!X201</f>
        <v>0</v>
      </c>
      <c r="X200" s="370">
        <f>'آبان 1400'!Y201</f>
        <v>1</v>
      </c>
      <c r="Y200" s="370">
        <f>'آبان 1400'!Z201</f>
        <v>1</v>
      </c>
      <c r="Z200" s="139">
        <f>'آبان 1400'!AA201</f>
        <v>1311206</v>
      </c>
      <c r="AA200" s="139">
        <f>'آبان 1400'!AB201</f>
        <v>46667</v>
      </c>
      <c r="AB200" s="139">
        <f>'آبان 1400'!AC201</f>
        <v>1357873</v>
      </c>
      <c r="AC200" s="139">
        <f>'آبان 1400'!AD201</f>
        <v>4500000</v>
      </c>
      <c r="AD200" s="139">
        <f>'آبان 1400'!AE201</f>
        <v>6000000</v>
      </c>
      <c r="AE200" s="140">
        <f>'آبان 1400'!AF201</f>
        <v>259230.3</v>
      </c>
      <c r="AF200" s="123">
        <f>'آبان 1400'!AG201</f>
        <v>39336180</v>
      </c>
      <c r="AG200" s="124">
        <f>'آبان 1400'!AH201</f>
        <v>1400010</v>
      </c>
      <c r="AH200" s="124">
        <f>'آبان 1400'!AI201</f>
        <v>20738424</v>
      </c>
      <c r="AI200" s="124">
        <f>'آبان 1400'!AJ201</f>
        <v>2655495</v>
      </c>
      <c r="AJ200" s="124">
        <f>'آبان 1400'!AK201</f>
        <v>4500000</v>
      </c>
      <c r="AK200" s="124">
        <f>'آبان 1400'!AL201</f>
        <v>6000000</v>
      </c>
      <c r="AL200" s="124">
        <f>'آبان 1400'!AM201</f>
        <v>0</v>
      </c>
      <c r="AM200" s="124">
        <f>'آبان 1400'!AN201</f>
        <v>0</v>
      </c>
      <c r="AN200" s="124">
        <f>'آبان 1400'!AO201</f>
        <v>0</v>
      </c>
      <c r="AO200" s="124">
        <f>'آبان 1400'!AP201</f>
        <v>4200000</v>
      </c>
      <c r="AP200" s="124">
        <f>'آبان 1400'!AQ201</f>
        <v>0</v>
      </c>
      <c r="AQ200" s="124">
        <f>'آبان 1400'!AR201</f>
        <v>0</v>
      </c>
      <c r="AR200" s="124">
        <f>'آبان 1400'!AS201</f>
        <v>0</v>
      </c>
      <c r="AS200" s="379">
        <f>'آبان 1400'!AT201</f>
        <v>0</v>
      </c>
      <c r="AT200" s="372">
        <f t="shared" si="156"/>
        <v>78830109</v>
      </c>
      <c r="AU200" s="174">
        <f>'آبان 1400'!AV201</f>
        <v>56142391.019999996</v>
      </c>
      <c r="AV200" s="142">
        <f>'آبان 1400'!AW201</f>
        <v>76174614</v>
      </c>
      <c r="AW200" s="143">
        <f t="shared" si="157"/>
        <v>5332222.9800000004</v>
      </c>
      <c r="AX200" s="76">
        <f t="shared" si="158"/>
        <v>1614239.1019999997</v>
      </c>
      <c r="AY200" s="143">
        <f>'آبان 1400'!AZ201</f>
        <v>0</v>
      </c>
      <c r="AZ200" s="143">
        <f>'آبان 1400'!BA201</f>
        <v>0</v>
      </c>
      <c r="BA200" s="143">
        <f>'آبان 1400'!BB201</f>
        <v>0</v>
      </c>
      <c r="BB200" s="143">
        <f>'آبان 1400'!BC201</f>
        <v>0</v>
      </c>
      <c r="BC200" s="143">
        <f>'آبان 1400'!BD201</f>
        <v>0</v>
      </c>
      <c r="BD200" s="143">
        <f>'آبان 1400'!BE201</f>
        <v>0</v>
      </c>
      <c r="BE200" s="143">
        <f>'آبان 1400'!BF201</f>
        <v>0</v>
      </c>
      <c r="BF200" s="144">
        <f t="shared" si="159"/>
        <v>6946462.0820000004</v>
      </c>
      <c r="BG200" s="141">
        <f t="shared" si="160"/>
        <v>71883646</v>
      </c>
      <c r="BH200" s="145">
        <f t="shared" si="161"/>
        <v>78830109</v>
      </c>
      <c r="BI200" s="410">
        <f t="shared" si="153"/>
        <v>6638737.5</v>
      </c>
      <c r="BJ200" s="146">
        <f t="shared" si="162"/>
        <v>3394682.5</v>
      </c>
      <c r="BK200" s="146">
        <f t="shared" si="163"/>
        <v>1018404.7499999999</v>
      </c>
      <c r="BL200" s="147">
        <f t="shared" si="164"/>
        <v>1120000</v>
      </c>
      <c r="BM200" s="383">
        <v>0</v>
      </c>
      <c r="BN200" s="148">
        <f t="shared" si="165"/>
        <v>91001933.75</v>
      </c>
      <c r="BO200" s="149">
        <f t="shared" si="166"/>
        <v>76174614</v>
      </c>
      <c r="BP200" s="150">
        <f t="shared" si="167"/>
        <v>17520161.220000003</v>
      </c>
      <c r="BQ200" s="151">
        <f t="shared" si="168"/>
        <v>108522094.97</v>
      </c>
      <c r="BR200" s="152">
        <f t="shared" si="169"/>
        <v>100800</v>
      </c>
      <c r="BS200" s="148">
        <f t="shared" si="170"/>
        <v>108622894.97</v>
      </c>
      <c r="BT200" s="136">
        <v>0</v>
      </c>
      <c r="BU200" s="149">
        <f t="shared" si="171"/>
        <v>9100193.375</v>
      </c>
      <c r="BV200" s="153">
        <f t="shared" si="172"/>
        <v>4550096.6875</v>
      </c>
      <c r="BW200" s="134">
        <f t="shared" si="173"/>
        <v>94972604.907499999</v>
      </c>
      <c r="BX200" s="148">
        <f t="shared" si="174"/>
        <v>11051824.75</v>
      </c>
      <c r="BY200" s="135">
        <f t="shared" si="175"/>
        <v>83920780.157499999</v>
      </c>
      <c r="CD200" s="400">
        <f>'آبان 1400'!AU201</f>
        <v>78830109</v>
      </c>
      <c r="CE200" s="401">
        <f>'آبان 1400'!AV201</f>
        <v>56142391.019999996</v>
      </c>
      <c r="CF200" s="401">
        <f>'آبان 1400'!AW201</f>
        <v>76174614</v>
      </c>
      <c r="CG200" s="401">
        <f>'آبان 1400'!AX201</f>
        <v>5332222.9800000004</v>
      </c>
      <c r="CH200" s="401">
        <f>'آبان 1400'!AY201</f>
        <v>1614239.1019999997</v>
      </c>
      <c r="CI200" s="401">
        <f>'آبان 1400'!AZ201</f>
        <v>0</v>
      </c>
      <c r="CJ200" s="401">
        <f>'آبان 1400'!BA201</f>
        <v>0</v>
      </c>
      <c r="CK200" s="401">
        <f>'آبان 1400'!BB201</f>
        <v>0</v>
      </c>
      <c r="CL200" s="401">
        <f>'آبان 1400'!BC201</f>
        <v>0</v>
      </c>
      <c r="CM200" s="401">
        <f>'آبان 1400'!BD201</f>
        <v>0</v>
      </c>
      <c r="CN200" s="401">
        <f>'آبان 1400'!BE201</f>
        <v>0</v>
      </c>
      <c r="CO200" s="401">
        <f>'آبان 1400'!BF201</f>
        <v>0</v>
      </c>
      <c r="CP200" s="401">
        <f>'آبان 1400'!BG201</f>
        <v>6946462.0820000004</v>
      </c>
      <c r="CQ200" s="401">
        <f>'آبان 1400'!BH201</f>
        <v>71883646</v>
      </c>
      <c r="CR200" s="401">
        <f t="shared" si="176"/>
        <v>78830109</v>
      </c>
      <c r="CS200" s="411">
        <f t="shared" si="154"/>
        <v>6638737.5</v>
      </c>
      <c r="CT200" s="400">
        <f t="shared" si="177"/>
        <v>3394682.5</v>
      </c>
      <c r="CU200" s="401">
        <f t="shared" si="178"/>
        <v>1018404.7499999999</v>
      </c>
      <c r="CV200" s="401">
        <f t="shared" si="179"/>
        <v>1120000</v>
      </c>
      <c r="CW200" s="56">
        <v>0</v>
      </c>
      <c r="CX200" s="401">
        <f t="shared" si="180"/>
        <v>91001933.75</v>
      </c>
      <c r="CY200" s="401">
        <f t="shared" si="181"/>
        <v>76174614</v>
      </c>
      <c r="CZ200" s="401">
        <f t="shared" si="182"/>
        <v>17520161.220000003</v>
      </c>
      <c r="DA200" s="401">
        <f t="shared" si="183"/>
        <v>108522094.97</v>
      </c>
      <c r="DB200" s="401">
        <f t="shared" si="184"/>
        <v>100800</v>
      </c>
      <c r="DC200" s="401">
        <f t="shared" si="185"/>
        <v>108622894.97</v>
      </c>
      <c r="DD200" s="406">
        <v>0</v>
      </c>
      <c r="DE200" s="401">
        <f t="shared" si="186"/>
        <v>9100193.375</v>
      </c>
      <c r="DF200" s="401">
        <f t="shared" si="187"/>
        <v>4550096.6875</v>
      </c>
      <c r="DG200" s="401">
        <f t="shared" si="188"/>
        <v>94972604.907499999</v>
      </c>
      <c r="DH200" s="401">
        <f t="shared" si="189"/>
        <v>11051824.75</v>
      </c>
      <c r="DI200" s="401">
        <f t="shared" si="190"/>
        <v>83920780.157499999</v>
      </c>
      <c r="DJ200" s="401">
        <f t="shared" si="191"/>
        <v>0</v>
      </c>
      <c r="DL200" s="409">
        <f t="shared" si="192"/>
        <v>6638737.5</v>
      </c>
      <c r="DM200" s="409">
        <f t="shared" si="193"/>
        <v>0</v>
      </c>
    </row>
    <row r="201" spans="1:117" s="56" customFormat="1" ht="21" x14ac:dyDescent="0.2">
      <c r="A201" s="192">
        <f t="shared" si="155"/>
        <v>2655495</v>
      </c>
      <c r="B201" s="137">
        <f>'آبان 1400'!B202</f>
        <v>196</v>
      </c>
      <c r="C201" s="137">
        <f>'آبان 1400'!C202</f>
        <v>205</v>
      </c>
      <c r="D201" s="137">
        <f>'آبان 1400'!D202</f>
        <v>13411</v>
      </c>
      <c r="E201" s="137" t="str">
        <f>'آبان 1400'!E202</f>
        <v>سکینه</v>
      </c>
      <c r="F201" s="137" t="str">
        <f>'آبان 1400'!F202</f>
        <v>مشکانی</v>
      </c>
      <c r="G201" s="137" t="str">
        <f>'آبان 1400'!G202</f>
        <v xml:space="preserve">اداری </v>
      </c>
      <c r="H201" s="137" t="str">
        <f>'آبان 1400'!H202</f>
        <v>گلستان</v>
      </c>
      <c r="I201" s="137" t="str">
        <f>'آبان 1400'!I202</f>
        <v>141-700-3691942-1</v>
      </c>
      <c r="J201" s="137">
        <f>'آبان 1400'!J202</f>
        <v>2122916273</v>
      </c>
      <c r="K201" s="137" t="str">
        <f>'آبان 1400'!K202</f>
        <v>0012865221</v>
      </c>
      <c r="L201" s="137" t="str">
        <f>'آبان 1400'!L202</f>
        <v>گلستان</v>
      </c>
      <c r="M201" s="137" t="str">
        <f>'آبان 1400'!M202</f>
        <v>اداری-کارشناسی ارشد</v>
      </c>
      <c r="N201" s="121">
        <f>'آبان 1400'!N202</f>
        <v>0</v>
      </c>
      <c r="O201" s="120">
        <f>'آبان 1400'!O202</f>
        <v>0</v>
      </c>
      <c r="P201" s="122">
        <f>'آبان 1400'!P202</f>
        <v>0</v>
      </c>
      <c r="Q201" s="362">
        <f>'آبان 1400'!Q202</f>
        <v>30</v>
      </c>
      <c r="R201" s="362">
        <f>'آبان 1400'!R202</f>
        <v>40</v>
      </c>
      <c r="S201" s="362">
        <f>'آبان 1400'!S202</f>
        <v>0</v>
      </c>
      <c r="T201" s="362">
        <f>'آبان 1400'!T202</f>
        <v>0</v>
      </c>
      <c r="U201" s="138">
        <f>'آبان 1400'!U202</f>
        <v>0</v>
      </c>
      <c r="V201" s="121">
        <f>'آبان 1400'!W202</f>
        <v>0</v>
      </c>
      <c r="W201" s="122">
        <f>'آبان 1400'!X202</f>
        <v>0</v>
      </c>
      <c r="X201" s="370">
        <f>'آبان 1400'!Y202</f>
        <v>0</v>
      </c>
      <c r="Y201" s="370">
        <f>'آبان 1400'!Z202</f>
        <v>0</v>
      </c>
      <c r="Z201" s="139">
        <f>'آبان 1400'!AA202</f>
        <v>1642901</v>
      </c>
      <c r="AA201" s="139">
        <f>'آبان 1400'!AB202</f>
        <v>46667</v>
      </c>
      <c r="AB201" s="139">
        <f>'آبان 1400'!AC202</f>
        <v>1689568</v>
      </c>
      <c r="AC201" s="139">
        <f>'آبان 1400'!AD202</f>
        <v>4500000</v>
      </c>
      <c r="AD201" s="139">
        <f>'آبان 1400'!AE202</f>
        <v>6000000</v>
      </c>
      <c r="AE201" s="140">
        <f>'آبان 1400'!AF202</f>
        <v>322553.89090909087</v>
      </c>
      <c r="AF201" s="123">
        <f>'آبان 1400'!AG202</f>
        <v>49287030</v>
      </c>
      <c r="AG201" s="124">
        <f>'آبان 1400'!AH202</f>
        <v>1400010</v>
      </c>
      <c r="AH201" s="124">
        <f>'آبان 1400'!AI202</f>
        <v>12902155.636363635</v>
      </c>
      <c r="AI201" s="124">
        <f>'آبان 1400'!AJ202</f>
        <v>0</v>
      </c>
      <c r="AJ201" s="124">
        <f>'آبان 1400'!AK202</f>
        <v>4500000</v>
      </c>
      <c r="AK201" s="124">
        <f>'آبان 1400'!AL202</f>
        <v>6000000</v>
      </c>
      <c r="AL201" s="124">
        <f>'آبان 1400'!AM202</f>
        <v>0</v>
      </c>
      <c r="AM201" s="124">
        <f>'آبان 1400'!AN202</f>
        <v>0</v>
      </c>
      <c r="AN201" s="124">
        <f>'آبان 1400'!AO202</f>
        <v>0</v>
      </c>
      <c r="AO201" s="124">
        <f>'آبان 1400'!AP202</f>
        <v>4800000</v>
      </c>
      <c r="AP201" s="124">
        <f>'آبان 1400'!AQ202</f>
        <v>0</v>
      </c>
      <c r="AQ201" s="124">
        <f>'آبان 1400'!AR202</f>
        <v>0</v>
      </c>
      <c r="AR201" s="124">
        <f>'آبان 1400'!AS202</f>
        <v>0</v>
      </c>
      <c r="AS201" s="379">
        <f>'آبان 1400'!AT202</f>
        <v>0</v>
      </c>
      <c r="AT201" s="372">
        <f t="shared" si="156"/>
        <v>78889195.636363626</v>
      </c>
      <c r="AU201" s="174">
        <f>'آبان 1400'!AV202</f>
        <v>58066951.94181817</v>
      </c>
      <c r="AV201" s="142">
        <f>'آبان 1400'!AW202</f>
        <v>78889195.63636364</v>
      </c>
      <c r="AW201" s="143">
        <f t="shared" si="157"/>
        <v>5522243.6945454553</v>
      </c>
      <c r="AX201" s="76">
        <f t="shared" si="158"/>
        <v>1806695.1941818171</v>
      </c>
      <c r="AY201" s="143">
        <f>'آبان 1400'!AZ202</f>
        <v>0</v>
      </c>
      <c r="AZ201" s="143">
        <f>'آبان 1400'!BA202</f>
        <v>0</v>
      </c>
      <c r="BA201" s="143">
        <f>'آبان 1400'!BB202</f>
        <v>0</v>
      </c>
      <c r="BB201" s="143">
        <f>'آبان 1400'!BC202</f>
        <v>0</v>
      </c>
      <c r="BC201" s="143">
        <f>'آبان 1400'!BD202</f>
        <v>0</v>
      </c>
      <c r="BD201" s="143">
        <f>'آبان 1400'!BE202</f>
        <v>0</v>
      </c>
      <c r="BE201" s="143">
        <f>'آبان 1400'!BF202</f>
        <v>0</v>
      </c>
      <c r="BF201" s="144">
        <f t="shared" si="159"/>
        <v>7328938.8887272719</v>
      </c>
      <c r="BG201" s="141">
        <f t="shared" si="160"/>
        <v>71560256</v>
      </c>
      <c r="BH201" s="145">
        <f t="shared" si="161"/>
        <v>78889195.636363626</v>
      </c>
      <c r="BI201" s="410">
        <f t="shared" si="153"/>
        <v>6638737.5</v>
      </c>
      <c r="BJ201" s="146">
        <f t="shared" si="162"/>
        <v>4223920</v>
      </c>
      <c r="BK201" s="146">
        <f t="shared" si="163"/>
        <v>1267176</v>
      </c>
      <c r="BL201" s="147">
        <f t="shared" si="164"/>
        <v>1120000</v>
      </c>
      <c r="BM201" s="383">
        <v>0</v>
      </c>
      <c r="BN201" s="148">
        <f t="shared" si="165"/>
        <v>92139029.136363626</v>
      </c>
      <c r="BO201" s="149">
        <f t="shared" si="166"/>
        <v>78889195.63636364</v>
      </c>
      <c r="BP201" s="150">
        <f t="shared" si="167"/>
        <v>18144514.99636364</v>
      </c>
      <c r="BQ201" s="151">
        <f t="shared" si="168"/>
        <v>110283544.13272727</v>
      </c>
      <c r="BR201" s="152">
        <f t="shared" si="169"/>
        <v>100800</v>
      </c>
      <c r="BS201" s="148">
        <f t="shared" si="170"/>
        <v>110384344.13272727</v>
      </c>
      <c r="BT201" s="136">
        <v>0</v>
      </c>
      <c r="BU201" s="149">
        <f t="shared" si="171"/>
        <v>9213902.9136363622</v>
      </c>
      <c r="BV201" s="153">
        <f t="shared" si="172"/>
        <v>4606951.4568181811</v>
      </c>
      <c r="BW201" s="134">
        <f t="shared" si="173"/>
        <v>96563489.762272716</v>
      </c>
      <c r="BX201" s="148">
        <f t="shared" si="174"/>
        <v>12129833.5</v>
      </c>
      <c r="BY201" s="135">
        <f t="shared" si="175"/>
        <v>84433656.262272716</v>
      </c>
      <c r="CD201" s="400">
        <f>'آبان 1400'!AU202</f>
        <v>78889195.636363626</v>
      </c>
      <c r="CE201" s="401">
        <f>'آبان 1400'!AV202</f>
        <v>58066951.94181817</v>
      </c>
      <c r="CF201" s="401">
        <f>'آبان 1400'!AW202</f>
        <v>78889195.63636364</v>
      </c>
      <c r="CG201" s="401">
        <f>'آبان 1400'!AX202</f>
        <v>5522243.6945454553</v>
      </c>
      <c r="CH201" s="401">
        <f>'آبان 1400'!AY202</f>
        <v>1806695.1941818171</v>
      </c>
      <c r="CI201" s="401">
        <f>'آبان 1400'!AZ202</f>
        <v>0</v>
      </c>
      <c r="CJ201" s="401">
        <f>'آبان 1400'!BA202</f>
        <v>0</v>
      </c>
      <c r="CK201" s="401">
        <f>'آبان 1400'!BB202</f>
        <v>0</v>
      </c>
      <c r="CL201" s="401">
        <f>'آبان 1400'!BC202</f>
        <v>0</v>
      </c>
      <c r="CM201" s="401">
        <f>'آبان 1400'!BD202</f>
        <v>0</v>
      </c>
      <c r="CN201" s="401">
        <f>'آبان 1400'!BE202</f>
        <v>0</v>
      </c>
      <c r="CO201" s="401">
        <f>'آبان 1400'!BF202</f>
        <v>0</v>
      </c>
      <c r="CP201" s="401">
        <f>'آبان 1400'!BG202</f>
        <v>7328938.8887272719</v>
      </c>
      <c r="CQ201" s="401">
        <f>'آبان 1400'!BH202</f>
        <v>71560256</v>
      </c>
      <c r="CR201" s="401">
        <f t="shared" si="176"/>
        <v>78889195.636363626</v>
      </c>
      <c r="CS201" s="411">
        <f t="shared" si="154"/>
        <v>6638737.5</v>
      </c>
      <c r="CT201" s="400">
        <f t="shared" si="177"/>
        <v>4223920</v>
      </c>
      <c r="CU201" s="401">
        <f t="shared" si="178"/>
        <v>1267176</v>
      </c>
      <c r="CV201" s="401">
        <f t="shared" si="179"/>
        <v>1120000</v>
      </c>
      <c r="CW201" s="56">
        <v>0</v>
      </c>
      <c r="CX201" s="401">
        <f t="shared" si="180"/>
        <v>92139029.136363626</v>
      </c>
      <c r="CY201" s="401">
        <f t="shared" si="181"/>
        <v>78889195.63636364</v>
      </c>
      <c r="CZ201" s="401">
        <f t="shared" si="182"/>
        <v>18144514.99636364</v>
      </c>
      <c r="DA201" s="401">
        <f t="shared" si="183"/>
        <v>110283544.13272727</v>
      </c>
      <c r="DB201" s="401">
        <f t="shared" si="184"/>
        <v>100800</v>
      </c>
      <c r="DC201" s="401">
        <f t="shared" si="185"/>
        <v>110384344.13272727</v>
      </c>
      <c r="DD201" s="406">
        <v>0</v>
      </c>
      <c r="DE201" s="401">
        <f t="shared" si="186"/>
        <v>9213902.9136363622</v>
      </c>
      <c r="DF201" s="401">
        <f t="shared" si="187"/>
        <v>4606951.4568181811</v>
      </c>
      <c r="DG201" s="401">
        <f t="shared" si="188"/>
        <v>96563489.762272716</v>
      </c>
      <c r="DH201" s="401">
        <f t="shared" si="189"/>
        <v>12129833.5</v>
      </c>
      <c r="DI201" s="401">
        <f t="shared" si="190"/>
        <v>84433656.262272716</v>
      </c>
      <c r="DJ201" s="401">
        <f t="shared" si="191"/>
        <v>0</v>
      </c>
      <c r="DL201" s="409">
        <f t="shared" si="192"/>
        <v>6638737.5</v>
      </c>
      <c r="DM201" s="409">
        <f t="shared" si="193"/>
        <v>0</v>
      </c>
    </row>
    <row r="202" spans="1:117" s="56" customFormat="1" ht="21" x14ac:dyDescent="0.2">
      <c r="A202" s="192">
        <f t="shared" si="155"/>
        <v>2655495</v>
      </c>
      <c r="B202" s="137">
        <f>'آبان 1400'!B203</f>
        <v>197</v>
      </c>
      <c r="C202" s="137">
        <f>'آبان 1400'!C203</f>
        <v>206</v>
      </c>
      <c r="D202" s="137">
        <f>'آبان 1400'!D203</f>
        <v>13435</v>
      </c>
      <c r="E202" s="137" t="str">
        <f>'آبان 1400'!E203</f>
        <v>مصطفی</v>
      </c>
      <c r="F202" s="137" t="str">
        <f>'آبان 1400'!F203</f>
        <v>رحیمی</v>
      </c>
      <c r="G202" s="137" t="str">
        <f>'آبان 1400'!G203</f>
        <v xml:space="preserve">اداری </v>
      </c>
      <c r="H202" s="137" t="str">
        <f>'آبان 1400'!H203</f>
        <v>گلستان</v>
      </c>
      <c r="I202" s="137" t="str">
        <f>'آبان 1400'!I203</f>
        <v>141-700-3684478-1</v>
      </c>
      <c r="J202" s="137">
        <f>'آبان 1400'!J203</f>
        <v>2260037119</v>
      </c>
      <c r="K202" s="137" t="str">
        <f>'آبان 1400'!K203</f>
        <v>0037651419</v>
      </c>
      <c r="L202" s="137" t="str">
        <f>'آبان 1400'!L203</f>
        <v>گلستان</v>
      </c>
      <c r="M202" s="137" t="str">
        <f>'آبان 1400'!M203</f>
        <v>اداری-کارشناسی</v>
      </c>
      <c r="N202" s="121">
        <f>'آبان 1400'!N203</f>
        <v>0</v>
      </c>
      <c r="O202" s="120">
        <f>'آبان 1400'!O203</f>
        <v>0</v>
      </c>
      <c r="P202" s="122">
        <f>'آبان 1400'!P203</f>
        <v>0</v>
      </c>
      <c r="Q202" s="362">
        <f>'آبان 1400'!Q203</f>
        <v>30</v>
      </c>
      <c r="R202" s="362">
        <f>'آبان 1400'!R203</f>
        <v>33</v>
      </c>
      <c r="S202" s="362">
        <f>'آبان 1400'!S203</f>
        <v>0</v>
      </c>
      <c r="T202" s="362">
        <f>'آبان 1400'!T203</f>
        <v>0</v>
      </c>
      <c r="U202" s="138">
        <f>'آبان 1400'!U203</f>
        <v>0</v>
      </c>
      <c r="V202" s="121">
        <f>'آبان 1400'!W203</f>
        <v>0</v>
      </c>
      <c r="W202" s="122">
        <f>'آبان 1400'!X203</f>
        <v>0</v>
      </c>
      <c r="X202" s="370">
        <f>'آبان 1400'!Y203</f>
        <v>0</v>
      </c>
      <c r="Y202" s="370">
        <f>'آبان 1400'!Z203</f>
        <v>0</v>
      </c>
      <c r="Z202" s="139">
        <f>'آبان 1400'!AA203</f>
        <v>1477052</v>
      </c>
      <c r="AA202" s="139">
        <f>'آبان 1400'!AB203</f>
        <v>46667</v>
      </c>
      <c r="AB202" s="139">
        <f>'آبان 1400'!AC203</f>
        <v>1523719</v>
      </c>
      <c r="AC202" s="139">
        <f>'آبان 1400'!AD203</f>
        <v>4500000</v>
      </c>
      <c r="AD202" s="139">
        <f>'آبان 1400'!AE203</f>
        <v>6000000</v>
      </c>
      <c r="AE202" s="140">
        <f>'آبان 1400'!AF203</f>
        <v>290891.80909090908</v>
      </c>
      <c r="AF202" s="123">
        <f>'آبان 1400'!AG203</f>
        <v>44311560</v>
      </c>
      <c r="AG202" s="124">
        <f>'آبان 1400'!AH203</f>
        <v>1400010</v>
      </c>
      <c r="AH202" s="124">
        <f>'آبان 1400'!AI203</f>
        <v>9599429.6999999993</v>
      </c>
      <c r="AI202" s="124">
        <f>'آبان 1400'!AJ203</f>
        <v>0</v>
      </c>
      <c r="AJ202" s="124">
        <f>'آبان 1400'!AK203</f>
        <v>4500000</v>
      </c>
      <c r="AK202" s="124">
        <f>'آبان 1400'!AL203</f>
        <v>6000000</v>
      </c>
      <c r="AL202" s="124">
        <f>'آبان 1400'!AM203</f>
        <v>0</v>
      </c>
      <c r="AM202" s="124">
        <f>'آبان 1400'!AN203</f>
        <v>0</v>
      </c>
      <c r="AN202" s="124">
        <f>'آبان 1400'!AO203</f>
        <v>0</v>
      </c>
      <c r="AO202" s="124">
        <f>'آبان 1400'!AP203</f>
        <v>4600000</v>
      </c>
      <c r="AP202" s="124">
        <f>'آبان 1400'!AQ203</f>
        <v>0</v>
      </c>
      <c r="AQ202" s="124">
        <f>'آبان 1400'!AR203</f>
        <v>0</v>
      </c>
      <c r="AR202" s="124">
        <f>'آبان 1400'!AS203</f>
        <v>0</v>
      </c>
      <c r="AS202" s="379">
        <f>'آبان 1400'!AT203</f>
        <v>0</v>
      </c>
      <c r="AT202" s="372">
        <f t="shared" si="156"/>
        <v>70410999.700000003</v>
      </c>
      <c r="AU202" s="174">
        <f>'آبان 1400'!AV203</f>
        <v>50382229.721000001</v>
      </c>
      <c r="AV202" s="142">
        <f>'آبان 1400'!AW203</f>
        <v>70410999.700000003</v>
      </c>
      <c r="AW202" s="143">
        <f t="shared" si="157"/>
        <v>4928769.9790000003</v>
      </c>
      <c r="AX202" s="76">
        <f t="shared" si="158"/>
        <v>1038222.9721000001</v>
      </c>
      <c r="AY202" s="143">
        <f>'آبان 1400'!AZ203</f>
        <v>0</v>
      </c>
      <c r="AZ202" s="143">
        <f>'آبان 1400'!BA203</f>
        <v>0</v>
      </c>
      <c r="BA202" s="143">
        <f>'آبان 1400'!BB203</f>
        <v>0</v>
      </c>
      <c r="BB202" s="143">
        <f>'آبان 1400'!BC203</f>
        <v>0</v>
      </c>
      <c r="BC202" s="143">
        <f>'آبان 1400'!BD203</f>
        <v>0</v>
      </c>
      <c r="BD202" s="143">
        <f>'آبان 1400'!BE203</f>
        <v>0</v>
      </c>
      <c r="BE202" s="143">
        <f>'آبان 1400'!BF203</f>
        <v>0</v>
      </c>
      <c r="BF202" s="144">
        <f t="shared" si="159"/>
        <v>5966992.9511000002</v>
      </c>
      <c r="BG202" s="141">
        <f t="shared" si="160"/>
        <v>64444006</v>
      </c>
      <c r="BH202" s="145">
        <f t="shared" si="161"/>
        <v>70410999.700000003</v>
      </c>
      <c r="BI202" s="410">
        <f t="shared" si="153"/>
        <v>6638737.5</v>
      </c>
      <c r="BJ202" s="146">
        <f t="shared" si="162"/>
        <v>3809297.5</v>
      </c>
      <c r="BK202" s="146">
        <f t="shared" si="163"/>
        <v>1142789.25</v>
      </c>
      <c r="BL202" s="147">
        <f t="shared" si="164"/>
        <v>1120000</v>
      </c>
      <c r="BM202" s="383">
        <v>0</v>
      </c>
      <c r="BN202" s="148">
        <f t="shared" si="165"/>
        <v>83121823.950000003</v>
      </c>
      <c r="BO202" s="149">
        <f t="shared" si="166"/>
        <v>70410999.700000003</v>
      </c>
      <c r="BP202" s="150">
        <f t="shared" si="167"/>
        <v>16194529.931000002</v>
      </c>
      <c r="BQ202" s="151">
        <f t="shared" si="168"/>
        <v>99316353.881000012</v>
      </c>
      <c r="BR202" s="152">
        <f t="shared" si="169"/>
        <v>100800</v>
      </c>
      <c r="BS202" s="148">
        <f t="shared" si="170"/>
        <v>99417153.881000012</v>
      </c>
      <c r="BT202" s="136">
        <v>0</v>
      </c>
      <c r="BU202" s="149">
        <f t="shared" si="171"/>
        <v>8312182.3950000005</v>
      </c>
      <c r="BV202" s="153">
        <f t="shared" si="172"/>
        <v>4156091.1975000002</v>
      </c>
      <c r="BW202" s="134">
        <f t="shared" si="173"/>
        <v>86948880.288500011</v>
      </c>
      <c r="BX202" s="148">
        <f t="shared" si="174"/>
        <v>11590824.25</v>
      </c>
      <c r="BY202" s="135">
        <f t="shared" si="175"/>
        <v>75358056.038500011</v>
      </c>
      <c r="CD202" s="400">
        <f>'آبان 1400'!AU203</f>
        <v>70410999.700000003</v>
      </c>
      <c r="CE202" s="401">
        <f>'آبان 1400'!AV203</f>
        <v>50382229.721000001</v>
      </c>
      <c r="CF202" s="401">
        <f>'آبان 1400'!AW203</f>
        <v>70410999.700000003</v>
      </c>
      <c r="CG202" s="401">
        <f>'آبان 1400'!AX203</f>
        <v>4928769.9790000003</v>
      </c>
      <c r="CH202" s="401">
        <f>'آبان 1400'!AY203</f>
        <v>1038222.9721000001</v>
      </c>
      <c r="CI202" s="401">
        <f>'آبان 1400'!AZ203</f>
        <v>0</v>
      </c>
      <c r="CJ202" s="401">
        <f>'آبان 1400'!BA203</f>
        <v>0</v>
      </c>
      <c r="CK202" s="401">
        <f>'آبان 1400'!BB203</f>
        <v>0</v>
      </c>
      <c r="CL202" s="401">
        <f>'آبان 1400'!BC203</f>
        <v>0</v>
      </c>
      <c r="CM202" s="401">
        <f>'آبان 1400'!BD203</f>
        <v>0</v>
      </c>
      <c r="CN202" s="401">
        <f>'آبان 1400'!BE203</f>
        <v>0</v>
      </c>
      <c r="CO202" s="401">
        <f>'آبان 1400'!BF203</f>
        <v>0</v>
      </c>
      <c r="CP202" s="401">
        <f>'آبان 1400'!BG203</f>
        <v>5966992.9511000002</v>
      </c>
      <c r="CQ202" s="401">
        <f>'آبان 1400'!BH203</f>
        <v>64444006</v>
      </c>
      <c r="CR202" s="401">
        <f t="shared" si="176"/>
        <v>70410999.700000003</v>
      </c>
      <c r="CS202" s="411">
        <f t="shared" si="154"/>
        <v>6638737.5</v>
      </c>
      <c r="CT202" s="400">
        <f t="shared" si="177"/>
        <v>3809297.5</v>
      </c>
      <c r="CU202" s="401">
        <f t="shared" si="178"/>
        <v>1142789.25</v>
      </c>
      <c r="CV202" s="401">
        <f t="shared" si="179"/>
        <v>1120000</v>
      </c>
      <c r="CW202" s="56">
        <v>0</v>
      </c>
      <c r="CX202" s="401">
        <f t="shared" si="180"/>
        <v>83121823.950000003</v>
      </c>
      <c r="CY202" s="401">
        <f t="shared" si="181"/>
        <v>70410999.700000003</v>
      </c>
      <c r="CZ202" s="401">
        <f t="shared" si="182"/>
        <v>16194529.931000002</v>
      </c>
      <c r="DA202" s="401">
        <f t="shared" si="183"/>
        <v>99316353.881000012</v>
      </c>
      <c r="DB202" s="401">
        <f t="shared" si="184"/>
        <v>100800</v>
      </c>
      <c r="DC202" s="401">
        <f t="shared" si="185"/>
        <v>99417153.881000012</v>
      </c>
      <c r="DD202" s="406">
        <v>0</v>
      </c>
      <c r="DE202" s="401">
        <f t="shared" si="186"/>
        <v>8312182.3950000005</v>
      </c>
      <c r="DF202" s="401">
        <f t="shared" si="187"/>
        <v>4156091.1975000002</v>
      </c>
      <c r="DG202" s="401">
        <f t="shared" si="188"/>
        <v>86948880.288500011</v>
      </c>
      <c r="DH202" s="401">
        <f t="shared" si="189"/>
        <v>11590824.25</v>
      </c>
      <c r="DI202" s="401">
        <f t="shared" si="190"/>
        <v>75358056.038500011</v>
      </c>
      <c r="DJ202" s="401">
        <f t="shared" si="191"/>
        <v>0</v>
      </c>
      <c r="DL202" s="409">
        <f t="shared" si="192"/>
        <v>6638737.5</v>
      </c>
      <c r="DM202" s="409">
        <f t="shared" si="193"/>
        <v>0</v>
      </c>
    </row>
    <row r="203" spans="1:117" s="56" customFormat="1" ht="21" x14ac:dyDescent="0.2">
      <c r="A203" s="192">
        <f t="shared" si="155"/>
        <v>2655495</v>
      </c>
      <c r="B203" s="137">
        <f>'آبان 1400'!B204</f>
        <v>198</v>
      </c>
      <c r="C203" s="137">
        <f>'آبان 1400'!C204</f>
        <v>207</v>
      </c>
      <c r="D203" s="137">
        <f>'آبان 1400'!D204</f>
        <v>13426</v>
      </c>
      <c r="E203" s="137" t="str">
        <f>'آبان 1400'!E204</f>
        <v>شهربانو</v>
      </c>
      <c r="F203" s="137" t="str">
        <f>'آبان 1400'!F204</f>
        <v>طبری</v>
      </c>
      <c r="G203" s="137" t="str">
        <f>'آبان 1400'!G204</f>
        <v xml:space="preserve">اداری </v>
      </c>
      <c r="H203" s="137" t="str">
        <f>'آبان 1400'!H204</f>
        <v>گلستان</v>
      </c>
      <c r="I203" s="137" t="str">
        <f>'آبان 1400'!I204</f>
        <v>141-700-3424306-1</v>
      </c>
      <c r="J203" s="137">
        <f>'آبان 1400'!J204</f>
        <v>2122182792</v>
      </c>
      <c r="K203" s="137" t="str">
        <f>'آبان 1400'!K204</f>
        <v>0037638086</v>
      </c>
      <c r="L203" s="137" t="str">
        <f>'آبان 1400'!L204</f>
        <v>گلستان</v>
      </c>
      <c r="M203" s="137" t="str">
        <f>'آبان 1400'!M204</f>
        <v>اداری-کارشناسی ارشد</v>
      </c>
      <c r="N203" s="121">
        <f>'آبان 1400'!N204</f>
        <v>0</v>
      </c>
      <c r="O203" s="120">
        <f>'آبان 1400'!O204</f>
        <v>0</v>
      </c>
      <c r="P203" s="122">
        <f>'آبان 1400'!P204</f>
        <v>0</v>
      </c>
      <c r="Q203" s="362">
        <f>'آبان 1400'!Q204</f>
        <v>30</v>
      </c>
      <c r="R203" s="362">
        <f>'آبان 1400'!R204</f>
        <v>34</v>
      </c>
      <c r="S203" s="362">
        <f>'آبان 1400'!S204</f>
        <v>0</v>
      </c>
      <c r="T203" s="362">
        <f>'آبان 1400'!T204</f>
        <v>0</v>
      </c>
      <c r="U203" s="138">
        <f>'آبان 1400'!U204</f>
        <v>0</v>
      </c>
      <c r="V203" s="121">
        <f>'آبان 1400'!W204</f>
        <v>0</v>
      </c>
      <c r="W203" s="122">
        <f>'آبان 1400'!X204</f>
        <v>0</v>
      </c>
      <c r="X203" s="370">
        <f>'آبان 1400'!Y204</f>
        <v>2</v>
      </c>
      <c r="Y203" s="370">
        <f>'آبان 1400'!Z204</f>
        <v>1</v>
      </c>
      <c r="Z203" s="139">
        <f>'آبان 1400'!AA204</f>
        <v>1642901</v>
      </c>
      <c r="AA203" s="139">
        <f>'آبان 1400'!AB204</f>
        <v>46667</v>
      </c>
      <c r="AB203" s="139">
        <f>'آبان 1400'!AC204</f>
        <v>1689568</v>
      </c>
      <c r="AC203" s="139">
        <f>'آبان 1400'!AD204</f>
        <v>4500000</v>
      </c>
      <c r="AD203" s="139">
        <f>'آبان 1400'!AE204</f>
        <v>6000000</v>
      </c>
      <c r="AE203" s="140">
        <f>'آبان 1400'!AF204</f>
        <v>322553.89090909087</v>
      </c>
      <c r="AF203" s="123">
        <f>'آبان 1400'!AG204</f>
        <v>49287030</v>
      </c>
      <c r="AG203" s="124">
        <f>'آبان 1400'!AH204</f>
        <v>1400010</v>
      </c>
      <c r="AH203" s="124">
        <f>'آبان 1400'!AI204</f>
        <v>10966832.290909089</v>
      </c>
      <c r="AI203" s="124">
        <f>'آبان 1400'!AJ204</f>
        <v>2655495</v>
      </c>
      <c r="AJ203" s="124">
        <f>'آبان 1400'!AK204</f>
        <v>4500000</v>
      </c>
      <c r="AK203" s="124">
        <f>'آبان 1400'!AL204</f>
        <v>6000000</v>
      </c>
      <c r="AL203" s="124">
        <f>'آبان 1400'!AM204</f>
        <v>0</v>
      </c>
      <c r="AM203" s="124">
        <f>'آبان 1400'!AN204</f>
        <v>0</v>
      </c>
      <c r="AN203" s="124">
        <f>'آبان 1400'!AO204</f>
        <v>0</v>
      </c>
      <c r="AO203" s="124">
        <f>'آبان 1400'!AP204</f>
        <v>4200000</v>
      </c>
      <c r="AP203" s="124">
        <f>'آبان 1400'!AQ204</f>
        <v>0</v>
      </c>
      <c r="AQ203" s="124">
        <f>'آبان 1400'!AR204</f>
        <v>0</v>
      </c>
      <c r="AR203" s="124">
        <f>'آبان 1400'!AS204</f>
        <v>0</v>
      </c>
      <c r="AS203" s="379">
        <f>'آبان 1400'!AT204</f>
        <v>0</v>
      </c>
      <c r="AT203" s="372">
        <f t="shared" si="156"/>
        <v>79009367.290909082</v>
      </c>
      <c r="AU203" s="174">
        <f>'آبان 1400'!AV204</f>
        <v>56309101.230545446</v>
      </c>
      <c r="AV203" s="142">
        <f>'آبان 1400'!AW204</f>
        <v>76353872.290909082</v>
      </c>
      <c r="AW203" s="143">
        <f t="shared" si="157"/>
        <v>5344771.0603636364</v>
      </c>
      <c r="AX203" s="76">
        <f t="shared" si="158"/>
        <v>1630910.1230545447</v>
      </c>
      <c r="AY203" s="143">
        <f>'آبان 1400'!AZ204</f>
        <v>0</v>
      </c>
      <c r="AZ203" s="143">
        <f>'آبان 1400'!BA204</f>
        <v>0</v>
      </c>
      <c r="BA203" s="143">
        <f>'آبان 1400'!BB204</f>
        <v>0</v>
      </c>
      <c r="BB203" s="143">
        <f>'آبان 1400'!BC204</f>
        <v>0</v>
      </c>
      <c r="BC203" s="143">
        <f>'آبان 1400'!BD204</f>
        <v>0</v>
      </c>
      <c r="BD203" s="143">
        <f>'آبان 1400'!BE204</f>
        <v>0</v>
      </c>
      <c r="BE203" s="143">
        <f>'آبان 1400'!BF204</f>
        <v>0</v>
      </c>
      <c r="BF203" s="144">
        <f t="shared" si="159"/>
        <v>6975681.1834181808</v>
      </c>
      <c r="BG203" s="141">
        <f t="shared" si="160"/>
        <v>72033686</v>
      </c>
      <c r="BH203" s="145">
        <f t="shared" si="161"/>
        <v>79009367.290909082</v>
      </c>
      <c r="BI203" s="410">
        <f t="shared" si="153"/>
        <v>6638737.5</v>
      </c>
      <c r="BJ203" s="146">
        <f t="shared" si="162"/>
        <v>4223920</v>
      </c>
      <c r="BK203" s="146">
        <f t="shared" si="163"/>
        <v>1267176</v>
      </c>
      <c r="BL203" s="147">
        <f t="shared" si="164"/>
        <v>1120000</v>
      </c>
      <c r="BM203" s="383">
        <v>0</v>
      </c>
      <c r="BN203" s="148">
        <f t="shared" si="165"/>
        <v>92259200.790909082</v>
      </c>
      <c r="BO203" s="149">
        <f t="shared" si="166"/>
        <v>76353872.290909082</v>
      </c>
      <c r="BP203" s="150">
        <f t="shared" si="167"/>
        <v>17561390.626909088</v>
      </c>
      <c r="BQ203" s="151">
        <f t="shared" si="168"/>
        <v>109820591.41781817</v>
      </c>
      <c r="BR203" s="152">
        <f t="shared" si="169"/>
        <v>100800</v>
      </c>
      <c r="BS203" s="148">
        <f t="shared" si="170"/>
        <v>109921391.41781817</v>
      </c>
      <c r="BT203" s="136">
        <v>0</v>
      </c>
      <c r="BU203" s="149">
        <f t="shared" si="171"/>
        <v>9225920.0790909082</v>
      </c>
      <c r="BV203" s="153">
        <f t="shared" si="172"/>
        <v>4612960.0395454541</v>
      </c>
      <c r="BW203" s="134">
        <f t="shared" si="173"/>
        <v>96082511.299181819</v>
      </c>
      <c r="BX203" s="148">
        <f t="shared" si="174"/>
        <v>12129833.5</v>
      </c>
      <c r="BY203" s="135">
        <f t="shared" si="175"/>
        <v>83952677.799181819</v>
      </c>
      <c r="CD203" s="400">
        <f>'آبان 1400'!AU204</f>
        <v>79009367.290909082</v>
      </c>
      <c r="CE203" s="401">
        <f>'آبان 1400'!AV204</f>
        <v>56309101.230545446</v>
      </c>
      <c r="CF203" s="401">
        <f>'آبان 1400'!AW204</f>
        <v>76353872.290909082</v>
      </c>
      <c r="CG203" s="401">
        <f>'آبان 1400'!AX204</f>
        <v>5344771.0603636364</v>
      </c>
      <c r="CH203" s="401">
        <f>'آبان 1400'!AY204</f>
        <v>1630910.1230545447</v>
      </c>
      <c r="CI203" s="401">
        <f>'آبان 1400'!AZ204</f>
        <v>0</v>
      </c>
      <c r="CJ203" s="401">
        <f>'آبان 1400'!BA204</f>
        <v>0</v>
      </c>
      <c r="CK203" s="401">
        <f>'آبان 1400'!BB204</f>
        <v>0</v>
      </c>
      <c r="CL203" s="401">
        <f>'آبان 1400'!BC204</f>
        <v>0</v>
      </c>
      <c r="CM203" s="401">
        <f>'آبان 1400'!BD204</f>
        <v>0</v>
      </c>
      <c r="CN203" s="401">
        <f>'آبان 1400'!BE204</f>
        <v>0</v>
      </c>
      <c r="CO203" s="401">
        <f>'آبان 1400'!BF204</f>
        <v>0</v>
      </c>
      <c r="CP203" s="401">
        <f>'آبان 1400'!BG204</f>
        <v>6975681.1834181808</v>
      </c>
      <c r="CQ203" s="401">
        <f>'آبان 1400'!BH204</f>
        <v>72033686</v>
      </c>
      <c r="CR203" s="401">
        <f t="shared" si="176"/>
        <v>79009367.290909082</v>
      </c>
      <c r="CS203" s="411">
        <f t="shared" si="154"/>
        <v>6638737.5</v>
      </c>
      <c r="CT203" s="400">
        <f t="shared" si="177"/>
        <v>4223920</v>
      </c>
      <c r="CU203" s="401">
        <f t="shared" si="178"/>
        <v>1267176</v>
      </c>
      <c r="CV203" s="401">
        <f t="shared" si="179"/>
        <v>1120000</v>
      </c>
      <c r="CW203" s="56">
        <v>0</v>
      </c>
      <c r="CX203" s="401">
        <f t="shared" si="180"/>
        <v>92259200.790909082</v>
      </c>
      <c r="CY203" s="401">
        <f t="shared" si="181"/>
        <v>76353872.290909082</v>
      </c>
      <c r="CZ203" s="401">
        <f t="shared" si="182"/>
        <v>17561390.626909088</v>
      </c>
      <c r="DA203" s="401">
        <f t="shared" si="183"/>
        <v>109820591.41781817</v>
      </c>
      <c r="DB203" s="401">
        <f t="shared" si="184"/>
        <v>100800</v>
      </c>
      <c r="DC203" s="401">
        <f t="shared" si="185"/>
        <v>109921391.41781817</v>
      </c>
      <c r="DD203" s="406">
        <v>0</v>
      </c>
      <c r="DE203" s="401">
        <f t="shared" si="186"/>
        <v>9225920.0790909082</v>
      </c>
      <c r="DF203" s="401">
        <f t="shared" si="187"/>
        <v>4612960.0395454541</v>
      </c>
      <c r="DG203" s="401">
        <f t="shared" si="188"/>
        <v>96082511.299181819</v>
      </c>
      <c r="DH203" s="401">
        <f t="shared" si="189"/>
        <v>12129833.5</v>
      </c>
      <c r="DI203" s="401">
        <f t="shared" si="190"/>
        <v>83952677.799181819</v>
      </c>
      <c r="DJ203" s="401">
        <f t="shared" si="191"/>
        <v>0</v>
      </c>
      <c r="DL203" s="409">
        <f t="shared" si="192"/>
        <v>6638737.5</v>
      </c>
      <c r="DM203" s="409">
        <f t="shared" si="193"/>
        <v>0</v>
      </c>
    </row>
    <row r="204" spans="1:117" s="56" customFormat="1" ht="21" x14ac:dyDescent="0.2">
      <c r="A204" s="192">
        <f t="shared" si="155"/>
        <v>2655495</v>
      </c>
      <c r="B204" s="137">
        <f>'آبان 1400'!B205</f>
        <v>199</v>
      </c>
      <c r="C204" s="137">
        <f>'آبان 1400'!C205</f>
        <v>208</v>
      </c>
      <c r="D204" s="137">
        <f>'آبان 1400'!D205</f>
        <v>13446</v>
      </c>
      <c r="E204" s="137" t="str">
        <f>'آبان 1400'!E205</f>
        <v>حسام</v>
      </c>
      <c r="F204" s="137" t="str">
        <f>'آبان 1400'!F205</f>
        <v>نوروزی</v>
      </c>
      <c r="G204" s="137" t="str">
        <f>'آبان 1400'!G205</f>
        <v xml:space="preserve">اداری </v>
      </c>
      <c r="H204" s="137" t="str">
        <f>'آبان 1400'!H205</f>
        <v>گلستان</v>
      </c>
      <c r="I204" s="137" t="str">
        <f>'آبان 1400'!I205</f>
        <v>269-700-3857673-1</v>
      </c>
      <c r="J204" s="137">
        <f>'آبان 1400'!J205</f>
        <v>4889792066</v>
      </c>
      <c r="K204" s="137" t="str">
        <f>'آبان 1400'!K205</f>
        <v>0038267434</v>
      </c>
      <c r="L204" s="137" t="str">
        <f>'آبان 1400'!L205</f>
        <v>گلستان</v>
      </c>
      <c r="M204" s="137" t="str">
        <f>'آبان 1400'!M205</f>
        <v>اداری-کارشناسی</v>
      </c>
      <c r="N204" s="121">
        <f>'آبان 1400'!N205</f>
        <v>0</v>
      </c>
      <c r="O204" s="120">
        <f>'آبان 1400'!O205</f>
        <v>0</v>
      </c>
      <c r="P204" s="122">
        <f>'آبان 1400'!P205</f>
        <v>0</v>
      </c>
      <c r="Q204" s="362">
        <f>'آبان 1400'!Q205</f>
        <v>30</v>
      </c>
      <c r="R204" s="362">
        <f>'آبان 1400'!R205</f>
        <v>80</v>
      </c>
      <c r="S204" s="362">
        <f>'آبان 1400'!S205</f>
        <v>0</v>
      </c>
      <c r="T204" s="362">
        <f>'آبان 1400'!T205</f>
        <v>0</v>
      </c>
      <c r="U204" s="138">
        <f>'آبان 1400'!U205</f>
        <v>0</v>
      </c>
      <c r="V204" s="121">
        <f>'آبان 1400'!W205</f>
        <v>0</v>
      </c>
      <c r="W204" s="122">
        <f>'آبان 1400'!X205</f>
        <v>0</v>
      </c>
      <c r="X204" s="370">
        <f>'آبان 1400'!Y205</f>
        <v>2</v>
      </c>
      <c r="Y204" s="370">
        <f>'آبان 1400'!Z205</f>
        <v>2</v>
      </c>
      <c r="Z204" s="139">
        <f>'آبان 1400'!AA205</f>
        <v>1477052</v>
      </c>
      <c r="AA204" s="139">
        <f>'آبان 1400'!AB205</f>
        <v>46667</v>
      </c>
      <c r="AB204" s="139">
        <f>'آبان 1400'!AC205</f>
        <v>1523719</v>
      </c>
      <c r="AC204" s="139">
        <f>'آبان 1400'!AD205</f>
        <v>4500000</v>
      </c>
      <c r="AD204" s="139">
        <f>'آبان 1400'!AE205</f>
        <v>6000000</v>
      </c>
      <c r="AE204" s="140">
        <f>'آبان 1400'!AF205</f>
        <v>290891.80909090908</v>
      </c>
      <c r="AF204" s="123">
        <f>'آبان 1400'!AG205</f>
        <v>44311560</v>
      </c>
      <c r="AG204" s="124">
        <f>'آبان 1400'!AH205</f>
        <v>1400010</v>
      </c>
      <c r="AH204" s="124">
        <f>'آبان 1400'!AI205</f>
        <v>23271344.727272727</v>
      </c>
      <c r="AI204" s="124">
        <f>'آبان 1400'!AJ205</f>
        <v>5310990</v>
      </c>
      <c r="AJ204" s="124">
        <f>'آبان 1400'!AK205</f>
        <v>4500000</v>
      </c>
      <c r="AK204" s="124">
        <f>'آبان 1400'!AL205</f>
        <v>6000000</v>
      </c>
      <c r="AL204" s="124">
        <f>'آبان 1400'!AM205</f>
        <v>0</v>
      </c>
      <c r="AM204" s="124">
        <f>'آبان 1400'!AN205</f>
        <v>0</v>
      </c>
      <c r="AN204" s="124">
        <f>'آبان 1400'!AO205</f>
        <v>0</v>
      </c>
      <c r="AO204" s="124">
        <f>'آبان 1400'!AP205</f>
        <v>4400000</v>
      </c>
      <c r="AP204" s="124">
        <f>'آبان 1400'!AQ205</f>
        <v>0</v>
      </c>
      <c r="AQ204" s="124">
        <f>'آبان 1400'!AR205</f>
        <v>0</v>
      </c>
      <c r="AR204" s="124">
        <f>'آبان 1400'!AS205</f>
        <v>0</v>
      </c>
      <c r="AS204" s="379">
        <f>'آبان 1400'!AT205</f>
        <v>0</v>
      </c>
      <c r="AT204" s="372">
        <f t="shared" si="156"/>
        <v>89193904.727272719</v>
      </c>
      <c r="AU204" s="174">
        <f>'آبان 1400'!AV205</f>
        <v>63111110.696363628</v>
      </c>
      <c r="AV204" s="142">
        <f>'آبان 1400'!AW205</f>
        <v>83882914.727272719</v>
      </c>
      <c r="AW204" s="143">
        <f t="shared" si="157"/>
        <v>5871804.0309090912</v>
      </c>
      <c r="AX204" s="76">
        <f t="shared" si="158"/>
        <v>2311111.0696363631</v>
      </c>
      <c r="AY204" s="143">
        <f>'آبان 1400'!AZ205</f>
        <v>0</v>
      </c>
      <c r="AZ204" s="143">
        <f>'آبان 1400'!BA205</f>
        <v>0</v>
      </c>
      <c r="BA204" s="143">
        <f>'آبان 1400'!BB205</f>
        <v>0</v>
      </c>
      <c r="BB204" s="143">
        <f>'آبان 1400'!BC205</f>
        <v>0</v>
      </c>
      <c r="BC204" s="143">
        <f>'آبان 1400'!BD205</f>
        <v>0</v>
      </c>
      <c r="BD204" s="143">
        <f>'آبان 1400'!BE205</f>
        <v>0</v>
      </c>
      <c r="BE204" s="143">
        <f>'آبان 1400'!BF205</f>
        <v>0</v>
      </c>
      <c r="BF204" s="144">
        <f t="shared" si="159"/>
        <v>8182915.1005454548</v>
      </c>
      <c r="BG204" s="141">
        <f t="shared" si="160"/>
        <v>81010989</v>
      </c>
      <c r="BH204" s="145">
        <f t="shared" si="161"/>
        <v>89193904.727272719</v>
      </c>
      <c r="BI204" s="410">
        <f t="shared" si="153"/>
        <v>6638737.5</v>
      </c>
      <c r="BJ204" s="146">
        <f t="shared" si="162"/>
        <v>3809297.5</v>
      </c>
      <c r="BK204" s="146">
        <f t="shared" si="163"/>
        <v>1142789.25</v>
      </c>
      <c r="BL204" s="147">
        <f t="shared" si="164"/>
        <v>1120000</v>
      </c>
      <c r="BM204" s="383">
        <v>0</v>
      </c>
      <c r="BN204" s="148">
        <f t="shared" si="165"/>
        <v>101904728.97727272</v>
      </c>
      <c r="BO204" s="149">
        <f t="shared" si="166"/>
        <v>83882914.727272719</v>
      </c>
      <c r="BP204" s="150">
        <f t="shared" si="167"/>
        <v>19293070.387272727</v>
      </c>
      <c r="BQ204" s="151">
        <f t="shared" si="168"/>
        <v>121197799.36454545</v>
      </c>
      <c r="BR204" s="152">
        <f t="shared" si="169"/>
        <v>100800</v>
      </c>
      <c r="BS204" s="148">
        <f t="shared" si="170"/>
        <v>121298599.36454545</v>
      </c>
      <c r="BT204" s="136">
        <v>0</v>
      </c>
      <c r="BU204" s="149">
        <f t="shared" si="171"/>
        <v>10190472.897727273</v>
      </c>
      <c r="BV204" s="153">
        <f t="shared" si="172"/>
        <v>5095236.4488636367</v>
      </c>
      <c r="BW204" s="134">
        <f t="shared" si="173"/>
        <v>106012890.01795454</v>
      </c>
      <c r="BX204" s="148">
        <f t="shared" si="174"/>
        <v>11590824.25</v>
      </c>
      <c r="BY204" s="135">
        <f t="shared" si="175"/>
        <v>94422065.767954543</v>
      </c>
      <c r="CD204" s="400">
        <f>'آبان 1400'!AU205</f>
        <v>89193904.727272719</v>
      </c>
      <c r="CE204" s="401">
        <f>'آبان 1400'!AV205</f>
        <v>63111110.696363628</v>
      </c>
      <c r="CF204" s="401">
        <f>'آبان 1400'!AW205</f>
        <v>83882914.727272719</v>
      </c>
      <c r="CG204" s="401">
        <f>'آبان 1400'!AX205</f>
        <v>5871804.0309090912</v>
      </c>
      <c r="CH204" s="401">
        <f>'آبان 1400'!AY205</f>
        <v>2311111.0696363631</v>
      </c>
      <c r="CI204" s="401">
        <f>'آبان 1400'!AZ205</f>
        <v>0</v>
      </c>
      <c r="CJ204" s="401">
        <f>'آبان 1400'!BA205</f>
        <v>0</v>
      </c>
      <c r="CK204" s="401">
        <f>'آبان 1400'!BB205</f>
        <v>0</v>
      </c>
      <c r="CL204" s="401">
        <f>'آبان 1400'!BC205</f>
        <v>0</v>
      </c>
      <c r="CM204" s="401">
        <f>'آبان 1400'!BD205</f>
        <v>0</v>
      </c>
      <c r="CN204" s="401">
        <f>'آبان 1400'!BE205</f>
        <v>0</v>
      </c>
      <c r="CO204" s="401">
        <f>'آبان 1400'!BF205</f>
        <v>0</v>
      </c>
      <c r="CP204" s="401">
        <f>'آبان 1400'!BG205</f>
        <v>8182915.1005454548</v>
      </c>
      <c r="CQ204" s="401">
        <f>'آبان 1400'!BH205</f>
        <v>81010989</v>
      </c>
      <c r="CR204" s="401">
        <f t="shared" si="176"/>
        <v>89193904.727272719</v>
      </c>
      <c r="CS204" s="411">
        <f t="shared" si="154"/>
        <v>6638737.5</v>
      </c>
      <c r="CT204" s="400">
        <f t="shared" si="177"/>
        <v>3809297.5</v>
      </c>
      <c r="CU204" s="401">
        <f t="shared" si="178"/>
        <v>1142789.25</v>
      </c>
      <c r="CV204" s="401">
        <f t="shared" si="179"/>
        <v>1120000</v>
      </c>
      <c r="CW204" s="56">
        <v>0</v>
      </c>
      <c r="CX204" s="401">
        <f t="shared" si="180"/>
        <v>101904728.97727272</v>
      </c>
      <c r="CY204" s="401">
        <f t="shared" si="181"/>
        <v>83882914.727272719</v>
      </c>
      <c r="CZ204" s="401">
        <f t="shared" si="182"/>
        <v>19293070.387272727</v>
      </c>
      <c r="DA204" s="401">
        <f t="shared" si="183"/>
        <v>121197799.36454545</v>
      </c>
      <c r="DB204" s="401">
        <f t="shared" si="184"/>
        <v>100800</v>
      </c>
      <c r="DC204" s="401">
        <f t="shared" si="185"/>
        <v>121298599.36454545</v>
      </c>
      <c r="DD204" s="406">
        <v>0</v>
      </c>
      <c r="DE204" s="401">
        <f t="shared" si="186"/>
        <v>10190472.897727273</v>
      </c>
      <c r="DF204" s="401">
        <f t="shared" si="187"/>
        <v>5095236.4488636367</v>
      </c>
      <c r="DG204" s="401">
        <f t="shared" si="188"/>
        <v>106012890.01795454</v>
      </c>
      <c r="DH204" s="401">
        <f t="shared" si="189"/>
        <v>11590824.25</v>
      </c>
      <c r="DI204" s="401">
        <f t="shared" si="190"/>
        <v>94422065.767954543</v>
      </c>
      <c r="DJ204" s="401">
        <f t="shared" si="191"/>
        <v>0</v>
      </c>
      <c r="DL204" s="409">
        <f t="shared" si="192"/>
        <v>6638737.5</v>
      </c>
      <c r="DM204" s="409">
        <f t="shared" si="193"/>
        <v>0</v>
      </c>
    </row>
    <row r="205" spans="1:117" s="56" customFormat="1" ht="21" x14ac:dyDescent="0.2">
      <c r="A205" s="192">
        <f t="shared" si="155"/>
        <v>2655495</v>
      </c>
      <c r="B205" s="137">
        <f>'آبان 1400'!B206</f>
        <v>200</v>
      </c>
      <c r="C205" s="137">
        <f>'آبان 1400'!C206</f>
        <v>209</v>
      </c>
      <c r="D205" s="137">
        <f>'آبان 1400'!D206</f>
        <v>13445</v>
      </c>
      <c r="E205" s="137" t="str">
        <f>'آبان 1400'!E206</f>
        <v>حمیدرضا</v>
      </c>
      <c r="F205" s="137" t="str">
        <f>'آبان 1400'!F206</f>
        <v>عسکری</v>
      </c>
      <c r="G205" s="137" t="str">
        <f>'آبان 1400'!G206</f>
        <v xml:space="preserve">اداری </v>
      </c>
      <c r="H205" s="137" t="str">
        <f>'آبان 1400'!H206</f>
        <v>گلستان</v>
      </c>
      <c r="I205" s="137" t="str">
        <f>'آبان 1400'!I206</f>
        <v>269-12-3705963-1</v>
      </c>
      <c r="J205" s="137">
        <f>'آبان 1400'!J206</f>
        <v>4880176419</v>
      </c>
      <c r="K205" s="137" t="str">
        <f>'آبان 1400'!K206</f>
        <v>0012865409</v>
      </c>
      <c r="L205" s="137" t="str">
        <f>'آبان 1400'!L206</f>
        <v>گلستان</v>
      </c>
      <c r="M205" s="137" t="str">
        <f>'آبان 1400'!M206</f>
        <v>اداری-کارشناسی</v>
      </c>
      <c r="N205" s="121">
        <f>'آبان 1400'!N206</f>
        <v>0</v>
      </c>
      <c r="O205" s="120">
        <f>'آبان 1400'!O206</f>
        <v>0</v>
      </c>
      <c r="P205" s="122">
        <f>'آبان 1400'!P206</f>
        <v>0</v>
      </c>
      <c r="Q205" s="362">
        <f>'آبان 1400'!Q206</f>
        <v>30</v>
      </c>
      <c r="R205" s="362">
        <f>'آبان 1400'!R206</f>
        <v>51</v>
      </c>
      <c r="S205" s="362">
        <f>'آبان 1400'!S206</f>
        <v>0</v>
      </c>
      <c r="T205" s="362">
        <f>'آبان 1400'!T206</f>
        <v>0</v>
      </c>
      <c r="U205" s="138">
        <f>'آبان 1400'!U206</f>
        <v>0</v>
      </c>
      <c r="V205" s="121">
        <f>'آبان 1400'!W206</f>
        <v>0</v>
      </c>
      <c r="W205" s="122">
        <f>'آبان 1400'!X206</f>
        <v>0</v>
      </c>
      <c r="X205" s="370">
        <f>'آبان 1400'!Y206</f>
        <v>0</v>
      </c>
      <c r="Y205" s="370">
        <f>'آبان 1400'!Z206</f>
        <v>0</v>
      </c>
      <c r="Z205" s="139">
        <f>'آبان 1400'!AA206</f>
        <v>1477052</v>
      </c>
      <c r="AA205" s="139">
        <f>'آبان 1400'!AB206</f>
        <v>46667</v>
      </c>
      <c r="AB205" s="139">
        <f>'آبان 1400'!AC206</f>
        <v>1523719</v>
      </c>
      <c r="AC205" s="139">
        <f>'آبان 1400'!AD206</f>
        <v>4500000</v>
      </c>
      <c r="AD205" s="139">
        <f>'آبان 1400'!AE206</f>
        <v>6000000</v>
      </c>
      <c r="AE205" s="140">
        <f>'آبان 1400'!AF206</f>
        <v>290891.80909090908</v>
      </c>
      <c r="AF205" s="123">
        <f>'آبان 1400'!AG206</f>
        <v>44311560</v>
      </c>
      <c r="AG205" s="124">
        <f>'آبان 1400'!AH206</f>
        <v>1400010</v>
      </c>
      <c r="AH205" s="124">
        <f>'آبان 1400'!AI206</f>
        <v>14835482.263636364</v>
      </c>
      <c r="AI205" s="124">
        <f>'آبان 1400'!AJ206</f>
        <v>0</v>
      </c>
      <c r="AJ205" s="124">
        <f>'آبان 1400'!AK206</f>
        <v>4500000</v>
      </c>
      <c r="AK205" s="124">
        <f>'آبان 1400'!AL206</f>
        <v>6000000</v>
      </c>
      <c r="AL205" s="124">
        <f>'آبان 1400'!AM206</f>
        <v>0</v>
      </c>
      <c r="AM205" s="124">
        <f>'آبان 1400'!AN206</f>
        <v>0</v>
      </c>
      <c r="AN205" s="124">
        <f>'آبان 1400'!AO206</f>
        <v>0</v>
      </c>
      <c r="AO205" s="124">
        <f>'آبان 1400'!AP206</f>
        <v>4000000</v>
      </c>
      <c r="AP205" s="124">
        <f>'آبان 1400'!AQ206</f>
        <v>0</v>
      </c>
      <c r="AQ205" s="124">
        <f>'آبان 1400'!AR206</f>
        <v>0</v>
      </c>
      <c r="AR205" s="124">
        <f>'آبان 1400'!AS206</f>
        <v>0</v>
      </c>
      <c r="AS205" s="379">
        <f>'آبان 1400'!AT206</f>
        <v>0</v>
      </c>
      <c r="AT205" s="372">
        <f t="shared" si="156"/>
        <v>75047052.263636366</v>
      </c>
      <c r="AU205" s="174">
        <f>'آبان 1400'!AV206</f>
        <v>55293758.605181821</v>
      </c>
      <c r="AV205" s="142">
        <f>'آبان 1400'!AW206</f>
        <v>75047052.263636366</v>
      </c>
      <c r="AW205" s="143">
        <f t="shared" si="157"/>
        <v>5253293.6584545458</v>
      </c>
      <c r="AX205" s="76">
        <f t="shared" si="158"/>
        <v>1529375.8605181822</v>
      </c>
      <c r="AY205" s="143">
        <f>'آبان 1400'!AZ206</f>
        <v>0</v>
      </c>
      <c r="AZ205" s="143">
        <f>'آبان 1400'!BA206</f>
        <v>0</v>
      </c>
      <c r="BA205" s="143">
        <f>'آبان 1400'!BB206</f>
        <v>0</v>
      </c>
      <c r="BB205" s="143">
        <f>'آبان 1400'!BC206</f>
        <v>0</v>
      </c>
      <c r="BC205" s="143">
        <f>'آبان 1400'!BD206</f>
        <v>0</v>
      </c>
      <c r="BD205" s="143">
        <f>'آبان 1400'!BE206</f>
        <v>0</v>
      </c>
      <c r="BE205" s="143">
        <f>'آبان 1400'!BF206</f>
        <v>0</v>
      </c>
      <c r="BF205" s="144">
        <f t="shared" si="159"/>
        <v>6782669.5189727284</v>
      </c>
      <c r="BG205" s="141">
        <f t="shared" si="160"/>
        <v>68264382</v>
      </c>
      <c r="BH205" s="145">
        <f t="shared" si="161"/>
        <v>75047052.263636366</v>
      </c>
      <c r="BI205" s="410">
        <f t="shared" si="153"/>
        <v>6638737.5</v>
      </c>
      <c r="BJ205" s="146">
        <f t="shared" si="162"/>
        <v>3809297.5</v>
      </c>
      <c r="BK205" s="146">
        <f t="shared" si="163"/>
        <v>1142789.25</v>
      </c>
      <c r="BL205" s="147">
        <f t="shared" si="164"/>
        <v>1120000</v>
      </c>
      <c r="BM205" s="383">
        <v>0</v>
      </c>
      <c r="BN205" s="148">
        <f t="shared" si="165"/>
        <v>87757876.513636366</v>
      </c>
      <c r="BO205" s="149">
        <f t="shared" si="166"/>
        <v>75047052.263636366</v>
      </c>
      <c r="BP205" s="150">
        <f t="shared" si="167"/>
        <v>17260822.020636365</v>
      </c>
      <c r="BQ205" s="151">
        <f t="shared" si="168"/>
        <v>105018698.53427273</v>
      </c>
      <c r="BR205" s="152">
        <f t="shared" si="169"/>
        <v>100800</v>
      </c>
      <c r="BS205" s="148">
        <f t="shared" si="170"/>
        <v>105119498.53427273</v>
      </c>
      <c r="BT205" s="136">
        <v>0</v>
      </c>
      <c r="BU205" s="149">
        <f t="shared" si="171"/>
        <v>8775787.6513636373</v>
      </c>
      <c r="BV205" s="153">
        <f t="shared" si="172"/>
        <v>4387893.8256818186</v>
      </c>
      <c r="BW205" s="134">
        <f t="shared" si="173"/>
        <v>91955817.057227269</v>
      </c>
      <c r="BX205" s="148">
        <f t="shared" si="174"/>
        <v>11590824.25</v>
      </c>
      <c r="BY205" s="135">
        <f t="shared" si="175"/>
        <v>80364992.807227269</v>
      </c>
      <c r="CD205" s="400">
        <f>'آبان 1400'!AU206</f>
        <v>75047052.263636366</v>
      </c>
      <c r="CE205" s="401">
        <f>'آبان 1400'!AV206</f>
        <v>55293758.605181821</v>
      </c>
      <c r="CF205" s="401">
        <f>'آبان 1400'!AW206</f>
        <v>75047052.263636366</v>
      </c>
      <c r="CG205" s="401">
        <f>'آبان 1400'!AX206</f>
        <v>5253293.6584545458</v>
      </c>
      <c r="CH205" s="401">
        <f>'آبان 1400'!AY206</f>
        <v>1529375.8605181822</v>
      </c>
      <c r="CI205" s="401">
        <f>'آبان 1400'!AZ206</f>
        <v>0</v>
      </c>
      <c r="CJ205" s="401">
        <f>'آبان 1400'!BA206</f>
        <v>0</v>
      </c>
      <c r="CK205" s="401">
        <f>'آبان 1400'!BB206</f>
        <v>0</v>
      </c>
      <c r="CL205" s="401">
        <f>'آبان 1400'!BC206</f>
        <v>0</v>
      </c>
      <c r="CM205" s="401">
        <f>'آبان 1400'!BD206</f>
        <v>0</v>
      </c>
      <c r="CN205" s="401">
        <f>'آبان 1400'!BE206</f>
        <v>0</v>
      </c>
      <c r="CO205" s="401">
        <f>'آبان 1400'!BF206</f>
        <v>0</v>
      </c>
      <c r="CP205" s="401">
        <f>'آبان 1400'!BG206</f>
        <v>6782669.5189727284</v>
      </c>
      <c r="CQ205" s="401">
        <f>'آبان 1400'!BH206</f>
        <v>68264382</v>
      </c>
      <c r="CR205" s="401">
        <f t="shared" si="176"/>
        <v>75047052.263636366</v>
      </c>
      <c r="CS205" s="411">
        <f t="shared" si="154"/>
        <v>6638737.5</v>
      </c>
      <c r="CT205" s="400">
        <f t="shared" si="177"/>
        <v>3809297.5</v>
      </c>
      <c r="CU205" s="401">
        <f t="shared" si="178"/>
        <v>1142789.25</v>
      </c>
      <c r="CV205" s="401">
        <f t="shared" si="179"/>
        <v>1120000</v>
      </c>
      <c r="CW205" s="56">
        <v>0</v>
      </c>
      <c r="CX205" s="401">
        <f t="shared" si="180"/>
        <v>87757876.513636366</v>
      </c>
      <c r="CY205" s="401">
        <f t="shared" si="181"/>
        <v>75047052.263636366</v>
      </c>
      <c r="CZ205" s="401">
        <f t="shared" si="182"/>
        <v>17260822.020636365</v>
      </c>
      <c r="DA205" s="401">
        <f t="shared" si="183"/>
        <v>105018698.53427273</v>
      </c>
      <c r="DB205" s="401">
        <f t="shared" si="184"/>
        <v>100800</v>
      </c>
      <c r="DC205" s="401">
        <f t="shared" si="185"/>
        <v>105119498.53427273</v>
      </c>
      <c r="DD205" s="406">
        <v>0</v>
      </c>
      <c r="DE205" s="401">
        <f t="shared" si="186"/>
        <v>8775787.6513636373</v>
      </c>
      <c r="DF205" s="401">
        <f t="shared" si="187"/>
        <v>4387893.8256818186</v>
      </c>
      <c r="DG205" s="401">
        <f t="shared" si="188"/>
        <v>91955817.057227269</v>
      </c>
      <c r="DH205" s="401">
        <f t="shared" si="189"/>
        <v>11590824.25</v>
      </c>
      <c r="DI205" s="401">
        <f t="shared" si="190"/>
        <v>80364992.807227269</v>
      </c>
      <c r="DJ205" s="401">
        <f t="shared" si="191"/>
        <v>0</v>
      </c>
      <c r="DL205" s="409">
        <f t="shared" si="192"/>
        <v>6638737.5</v>
      </c>
      <c r="DM205" s="409">
        <f t="shared" si="193"/>
        <v>0</v>
      </c>
    </row>
    <row r="206" spans="1:117" s="56" customFormat="1" ht="21" x14ac:dyDescent="0.2">
      <c r="A206" s="192">
        <f t="shared" si="155"/>
        <v>2655495</v>
      </c>
      <c r="B206" s="137">
        <f>'آبان 1400'!B207</f>
        <v>201</v>
      </c>
      <c r="C206" s="137">
        <f>'آبان 1400'!C207</f>
        <v>210</v>
      </c>
      <c r="D206" s="137">
        <f>'آبان 1400'!D207</f>
        <v>13442</v>
      </c>
      <c r="E206" s="137" t="str">
        <f>'آبان 1400'!E207</f>
        <v>مصطفی</v>
      </c>
      <c r="F206" s="137" t="str">
        <f>'آبان 1400'!F207</f>
        <v>تیموری</v>
      </c>
      <c r="G206" s="137" t="str">
        <f>'آبان 1400'!G207</f>
        <v xml:space="preserve">اداری </v>
      </c>
      <c r="H206" s="137" t="str">
        <f>'آبان 1400'!H207</f>
        <v>گلستان</v>
      </c>
      <c r="I206" s="137" t="str">
        <f>'آبان 1400'!I207</f>
        <v>269-12-3698351-1</v>
      </c>
      <c r="J206" s="137">
        <f>'آبان 1400'!J207</f>
        <v>4880118346</v>
      </c>
      <c r="K206" s="137" t="str">
        <f>'آبان 1400'!K207</f>
        <v>0038263290</v>
      </c>
      <c r="L206" s="137" t="str">
        <f>'آبان 1400'!L207</f>
        <v>گلستان</v>
      </c>
      <c r="M206" s="137" t="str">
        <f>'آبان 1400'!M207</f>
        <v>اداری-کارشناسی</v>
      </c>
      <c r="N206" s="121">
        <f>'آبان 1400'!N207</f>
        <v>0</v>
      </c>
      <c r="O206" s="120">
        <f>'آبان 1400'!O207</f>
        <v>0</v>
      </c>
      <c r="P206" s="122">
        <f>'آبان 1400'!P207</f>
        <v>0</v>
      </c>
      <c r="Q206" s="362">
        <f>'آبان 1400'!Q207</f>
        <v>30</v>
      </c>
      <c r="R206" s="362">
        <f>'آبان 1400'!R207</f>
        <v>69</v>
      </c>
      <c r="S206" s="362">
        <f>'آبان 1400'!S207</f>
        <v>0</v>
      </c>
      <c r="T206" s="362">
        <f>'آبان 1400'!T207</f>
        <v>0</v>
      </c>
      <c r="U206" s="138">
        <f>'آبان 1400'!U207</f>
        <v>0</v>
      </c>
      <c r="V206" s="121">
        <f>'آبان 1400'!W207</f>
        <v>0</v>
      </c>
      <c r="W206" s="122">
        <f>'آبان 1400'!X207</f>
        <v>0</v>
      </c>
      <c r="X206" s="370">
        <f>'آبان 1400'!Y207</f>
        <v>1</v>
      </c>
      <c r="Y206" s="370">
        <f>'آبان 1400'!Z207</f>
        <v>1</v>
      </c>
      <c r="Z206" s="139">
        <f>'آبان 1400'!AA207</f>
        <v>1477052</v>
      </c>
      <c r="AA206" s="139">
        <f>'آبان 1400'!AB207</f>
        <v>46667</v>
      </c>
      <c r="AB206" s="139">
        <f>'آبان 1400'!AC207</f>
        <v>1523719</v>
      </c>
      <c r="AC206" s="139">
        <f>'آبان 1400'!AD207</f>
        <v>4500000</v>
      </c>
      <c r="AD206" s="139">
        <f>'آبان 1400'!AE207</f>
        <v>6000000</v>
      </c>
      <c r="AE206" s="140">
        <f>'آبان 1400'!AF207</f>
        <v>290891.80909090908</v>
      </c>
      <c r="AF206" s="123">
        <f>'آبان 1400'!AG207</f>
        <v>44311560</v>
      </c>
      <c r="AG206" s="124">
        <f>'آبان 1400'!AH207</f>
        <v>1400010</v>
      </c>
      <c r="AH206" s="124">
        <f>'آبان 1400'!AI207</f>
        <v>20071534.827272728</v>
      </c>
      <c r="AI206" s="124">
        <f>'آبان 1400'!AJ207</f>
        <v>2655495</v>
      </c>
      <c r="AJ206" s="124">
        <f>'آبان 1400'!AK207</f>
        <v>4500000</v>
      </c>
      <c r="AK206" s="124">
        <f>'آبان 1400'!AL207</f>
        <v>6000000</v>
      </c>
      <c r="AL206" s="124">
        <f>'آبان 1400'!AM207</f>
        <v>0</v>
      </c>
      <c r="AM206" s="124">
        <f>'آبان 1400'!AN207</f>
        <v>0</v>
      </c>
      <c r="AN206" s="124">
        <f>'آبان 1400'!AO207</f>
        <v>0</v>
      </c>
      <c r="AO206" s="124">
        <f>'آبان 1400'!AP207</f>
        <v>4600000</v>
      </c>
      <c r="AP206" s="124">
        <f>'آبان 1400'!AQ207</f>
        <v>0</v>
      </c>
      <c r="AQ206" s="124">
        <f>'آبان 1400'!AR207</f>
        <v>0</v>
      </c>
      <c r="AR206" s="124">
        <f>'آبان 1400'!AS207</f>
        <v>0</v>
      </c>
      <c r="AS206" s="379">
        <f>'آبان 1400'!AT207</f>
        <v>0</v>
      </c>
      <c r="AT206" s="372">
        <f t="shared" si="156"/>
        <v>83538599.827272728</v>
      </c>
      <c r="AU206" s="174">
        <f>'آبان 1400'!AV207</f>
        <v>60121287.489363641</v>
      </c>
      <c r="AV206" s="142">
        <f>'آبان 1400'!AW207</f>
        <v>80883104.827272728</v>
      </c>
      <c r="AW206" s="143">
        <f t="shared" si="157"/>
        <v>5661817.3379090913</v>
      </c>
      <c r="AX206" s="76">
        <f t="shared" si="158"/>
        <v>2012128.7489363642</v>
      </c>
      <c r="AY206" s="143">
        <f>'آبان 1400'!AZ207</f>
        <v>0</v>
      </c>
      <c r="AZ206" s="143">
        <f>'آبان 1400'!BA207</f>
        <v>0</v>
      </c>
      <c r="BA206" s="143">
        <f>'آبان 1400'!BB207</f>
        <v>0</v>
      </c>
      <c r="BB206" s="143">
        <f>'آبان 1400'!BC207</f>
        <v>0</v>
      </c>
      <c r="BC206" s="143">
        <f>'آبان 1400'!BD207</f>
        <v>0</v>
      </c>
      <c r="BD206" s="143">
        <f>'آبان 1400'!BE207</f>
        <v>0</v>
      </c>
      <c r="BE206" s="143">
        <f>'آبان 1400'!BF207</f>
        <v>0</v>
      </c>
      <c r="BF206" s="144">
        <f t="shared" si="159"/>
        <v>7673946.0868454557</v>
      </c>
      <c r="BG206" s="141">
        <f t="shared" si="160"/>
        <v>75864653</v>
      </c>
      <c r="BH206" s="145">
        <f t="shared" si="161"/>
        <v>83538599.827272728</v>
      </c>
      <c r="BI206" s="410">
        <f t="shared" si="153"/>
        <v>6638737.5</v>
      </c>
      <c r="BJ206" s="146">
        <f t="shared" si="162"/>
        <v>3809297.5</v>
      </c>
      <c r="BK206" s="146">
        <f t="shared" si="163"/>
        <v>1142789.25</v>
      </c>
      <c r="BL206" s="147">
        <f t="shared" si="164"/>
        <v>1120000</v>
      </c>
      <c r="BM206" s="383">
        <v>0</v>
      </c>
      <c r="BN206" s="148">
        <f t="shared" si="165"/>
        <v>96249424.077272728</v>
      </c>
      <c r="BO206" s="149">
        <f t="shared" si="166"/>
        <v>80883104.827272728</v>
      </c>
      <c r="BP206" s="150">
        <f t="shared" si="167"/>
        <v>18603114.110272728</v>
      </c>
      <c r="BQ206" s="151">
        <f t="shared" si="168"/>
        <v>114852538.18754545</v>
      </c>
      <c r="BR206" s="152">
        <f t="shared" si="169"/>
        <v>100800</v>
      </c>
      <c r="BS206" s="148">
        <f t="shared" si="170"/>
        <v>114953338.18754545</v>
      </c>
      <c r="BT206" s="136">
        <v>0</v>
      </c>
      <c r="BU206" s="149">
        <f t="shared" si="171"/>
        <v>9624942.4077272732</v>
      </c>
      <c r="BV206" s="153">
        <f t="shared" si="172"/>
        <v>4812471.2038636366</v>
      </c>
      <c r="BW206" s="134">
        <f t="shared" si="173"/>
        <v>100515924.57595454</v>
      </c>
      <c r="BX206" s="148">
        <f t="shared" si="174"/>
        <v>11590824.25</v>
      </c>
      <c r="BY206" s="135">
        <f t="shared" si="175"/>
        <v>88925100.325954542</v>
      </c>
      <c r="CD206" s="400">
        <f>'آبان 1400'!AU207</f>
        <v>83538599.827272728</v>
      </c>
      <c r="CE206" s="401">
        <f>'آبان 1400'!AV207</f>
        <v>60121287.489363641</v>
      </c>
      <c r="CF206" s="401">
        <f>'آبان 1400'!AW207</f>
        <v>80883104.827272728</v>
      </c>
      <c r="CG206" s="401">
        <f>'آبان 1400'!AX207</f>
        <v>5661817.3379090913</v>
      </c>
      <c r="CH206" s="401">
        <f>'آبان 1400'!AY207</f>
        <v>2012128.7489363642</v>
      </c>
      <c r="CI206" s="401">
        <f>'آبان 1400'!AZ207</f>
        <v>0</v>
      </c>
      <c r="CJ206" s="401">
        <f>'آبان 1400'!BA207</f>
        <v>0</v>
      </c>
      <c r="CK206" s="401">
        <f>'آبان 1400'!BB207</f>
        <v>0</v>
      </c>
      <c r="CL206" s="401">
        <f>'آبان 1400'!BC207</f>
        <v>0</v>
      </c>
      <c r="CM206" s="401">
        <f>'آبان 1400'!BD207</f>
        <v>0</v>
      </c>
      <c r="CN206" s="401">
        <f>'آبان 1400'!BE207</f>
        <v>0</v>
      </c>
      <c r="CO206" s="401">
        <f>'آبان 1400'!BF207</f>
        <v>0</v>
      </c>
      <c r="CP206" s="401">
        <f>'آبان 1400'!BG207</f>
        <v>7673946.0868454557</v>
      </c>
      <c r="CQ206" s="401">
        <f>'آبان 1400'!BH207</f>
        <v>75864653</v>
      </c>
      <c r="CR206" s="401">
        <f t="shared" si="176"/>
        <v>83538599.827272728</v>
      </c>
      <c r="CS206" s="411">
        <f t="shared" si="154"/>
        <v>6638737.5</v>
      </c>
      <c r="CT206" s="400">
        <f t="shared" si="177"/>
        <v>3809297.5</v>
      </c>
      <c r="CU206" s="401">
        <f t="shared" si="178"/>
        <v>1142789.25</v>
      </c>
      <c r="CV206" s="401">
        <f t="shared" si="179"/>
        <v>1120000</v>
      </c>
      <c r="CW206" s="56">
        <v>0</v>
      </c>
      <c r="CX206" s="401">
        <f t="shared" si="180"/>
        <v>96249424.077272728</v>
      </c>
      <c r="CY206" s="401">
        <f t="shared" si="181"/>
        <v>80883104.827272728</v>
      </c>
      <c r="CZ206" s="401">
        <f t="shared" si="182"/>
        <v>18603114.110272728</v>
      </c>
      <c r="DA206" s="401">
        <f t="shared" si="183"/>
        <v>114852538.18754545</v>
      </c>
      <c r="DB206" s="401">
        <f t="shared" si="184"/>
        <v>100800</v>
      </c>
      <c r="DC206" s="401">
        <f t="shared" si="185"/>
        <v>114953338.18754545</v>
      </c>
      <c r="DD206" s="406">
        <v>0</v>
      </c>
      <c r="DE206" s="401">
        <f t="shared" si="186"/>
        <v>9624942.4077272732</v>
      </c>
      <c r="DF206" s="401">
        <f t="shared" si="187"/>
        <v>4812471.2038636366</v>
      </c>
      <c r="DG206" s="401">
        <f t="shared" si="188"/>
        <v>100515924.57595454</v>
      </c>
      <c r="DH206" s="401">
        <f t="shared" si="189"/>
        <v>11590824.25</v>
      </c>
      <c r="DI206" s="401">
        <f t="shared" si="190"/>
        <v>88925100.325954542</v>
      </c>
      <c r="DJ206" s="401">
        <f t="shared" si="191"/>
        <v>0</v>
      </c>
      <c r="DL206" s="409">
        <f t="shared" si="192"/>
        <v>6638737.5</v>
      </c>
      <c r="DM206" s="409">
        <f t="shared" si="193"/>
        <v>0</v>
      </c>
    </row>
    <row r="207" spans="1:117" s="56" customFormat="1" ht="21" x14ac:dyDescent="0.2">
      <c r="A207" s="192">
        <f t="shared" si="155"/>
        <v>2655495</v>
      </c>
      <c r="B207" s="137">
        <f>'آبان 1400'!B208</f>
        <v>202</v>
      </c>
      <c r="C207" s="137">
        <f>'آبان 1400'!C208</f>
        <v>211</v>
      </c>
      <c r="D207" s="137">
        <f>'آبان 1400'!D208</f>
        <v>13412</v>
      </c>
      <c r="E207" s="137" t="str">
        <f>'آبان 1400'!E208</f>
        <v xml:space="preserve">مسعود </v>
      </c>
      <c r="F207" s="137" t="str">
        <f>'آبان 1400'!F208</f>
        <v>وکیلی</v>
      </c>
      <c r="G207" s="137" t="str">
        <f>'آبان 1400'!G208</f>
        <v xml:space="preserve">اداری </v>
      </c>
      <c r="H207" s="137" t="str">
        <f>'آبان 1400'!H208</f>
        <v>گلستان</v>
      </c>
      <c r="I207" s="137" t="str">
        <f>'آبان 1400'!I208</f>
        <v>395-12-3653323-1</v>
      </c>
      <c r="J207" s="137">
        <f>'آبان 1400'!J208</f>
        <v>2170104925</v>
      </c>
      <c r="K207" s="137" t="str">
        <f>'آبان 1400'!K208</f>
        <v>0039041485</v>
      </c>
      <c r="L207" s="137" t="str">
        <f>'آبان 1400'!L208</f>
        <v>گلستان</v>
      </c>
      <c r="M207" s="137" t="str">
        <f>'آبان 1400'!M208</f>
        <v>اداری-کارشناسی</v>
      </c>
      <c r="N207" s="121">
        <f>'آبان 1400'!N208</f>
        <v>0</v>
      </c>
      <c r="O207" s="120">
        <f>'آبان 1400'!O208</f>
        <v>0</v>
      </c>
      <c r="P207" s="122">
        <f>'آبان 1400'!P208</f>
        <v>0</v>
      </c>
      <c r="Q207" s="362">
        <f>'آبان 1400'!Q208</f>
        <v>30</v>
      </c>
      <c r="R207" s="362">
        <f>'آبان 1400'!R208</f>
        <v>100</v>
      </c>
      <c r="S207" s="362">
        <f>'آبان 1400'!S208</f>
        <v>0</v>
      </c>
      <c r="T207" s="362">
        <f>'آبان 1400'!T208</f>
        <v>0</v>
      </c>
      <c r="U207" s="138">
        <f>'آبان 1400'!U208</f>
        <v>0</v>
      </c>
      <c r="V207" s="121">
        <f>'آبان 1400'!W208</f>
        <v>0</v>
      </c>
      <c r="W207" s="122">
        <f>'آبان 1400'!X208</f>
        <v>0</v>
      </c>
      <c r="X207" s="370">
        <f>'آبان 1400'!Y208</f>
        <v>1</v>
      </c>
      <c r="Y207" s="370">
        <f>'آبان 1400'!Z208</f>
        <v>1</v>
      </c>
      <c r="Z207" s="139">
        <f>'آبان 1400'!AA208</f>
        <v>1477052</v>
      </c>
      <c r="AA207" s="139">
        <f>'آبان 1400'!AB208</f>
        <v>0</v>
      </c>
      <c r="AB207" s="139">
        <f>'آبان 1400'!AC208</f>
        <v>1477052</v>
      </c>
      <c r="AC207" s="139">
        <f>'آبان 1400'!AD208</f>
        <v>4500000</v>
      </c>
      <c r="AD207" s="139">
        <f>'آبان 1400'!AE208</f>
        <v>6000000</v>
      </c>
      <c r="AE207" s="140">
        <f>'آبان 1400'!AF208</f>
        <v>281982.65454545454</v>
      </c>
      <c r="AF207" s="123">
        <f>'آبان 1400'!AG208</f>
        <v>44311560</v>
      </c>
      <c r="AG207" s="124">
        <f>'آبان 1400'!AH208</f>
        <v>0</v>
      </c>
      <c r="AH207" s="124">
        <f>'آبان 1400'!AI208</f>
        <v>28198265.454545453</v>
      </c>
      <c r="AI207" s="124">
        <f>'آبان 1400'!AJ208</f>
        <v>2655495</v>
      </c>
      <c r="AJ207" s="124">
        <f>'آبان 1400'!AK208</f>
        <v>4500000</v>
      </c>
      <c r="AK207" s="124">
        <f>'آبان 1400'!AL208</f>
        <v>6000000</v>
      </c>
      <c r="AL207" s="124">
        <f>'آبان 1400'!AM208</f>
        <v>0</v>
      </c>
      <c r="AM207" s="124">
        <f>'آبان 1400'!AN208</f>
        <v>0</v>
      </c>
      <c r="AN207" s="124">
        <f>'آبان 1400'!AO208</f>
        <v>0</v>
      </c>
      <c r="AO207" s="124">
        <f>'آبان 1400'!AP208</f>
        <v>3200000</v>
      </c>
      <c r="AP207" s="124">
        <f>'آبان 1400'!AQ208</f>
        <v>0</v>
      </c>
      <c r="AQ207" s="124">
        <f>'آبان 1400'!AR208</f>
        <v>0</v>
      </c>
      <c r="AR207" s="124">
        <f>'آبان 1400'!AS208</f>
        <v>0</v>
      </c>
      <c r="AS207" s="379">
        <f>'آبان 1400'!AT208</f>
        <v>0</v>
      </c>
      <c r="AT207" s="372">
        <f t="shared" si="156"/>
        <v>88865320.454545453</v>
      </c>
      <c r="AU207" s="174">
        <f>'آبان 1400'!AV208</f>
        <v>66475137.672727272</v>
      </c>
      <c r="AV207" s="142">
        <f>'آبان 1400'!AW208</f>
        <v>86209825.454545453</v>
      </c>
      <c r="AW207" s="143">
        <f t="shared" si="157"/>
        <v>6034687.7818181822</v>
      </c>
      <c r="AX207" s="76">
        <f t="shared" si="158"/>
        <v>2647513.7672727276</v>
      </c>
      <c r="AY207" s="143">
        <f>'آبان 1400'!AZ208</f>
        <v>0</v>
      </c>
      <c r="AZ207" s="143">
        <f>'آبان 1400'!BA208</f>
        <v>0</v>
      </c>
      <c r="BA207" s="143">
        <f>'آبان 1400'!BB208</f>
        <v>0</v>
      </c>
      <c r="BB207" s="143">
        <f>'آبان 1400'!BC208</f>
        <v>0</v>
      </c>
      <c r="BC207" s="143">
        <f>'آبان 1400'!BD208</f>
        <v>0</v>
      </c>
      <c r="BD207" s="143">
        <f>'آبان 1400'!BE208</f>
        <v>0</v>
      </c>
      <c r="BE207" s="143">
        <f>'آبان 1400'!BF208</f>
        <v>0</v>
      </c>
      <c r="BF207" s="144">
        <f t="shared" si="159"/>
        <v>8682201.5490909107</v>
      </c>
      <c r="BG207" s="141">
        <f t="shared" si="160"/>
        <v>80183118</v>
      </c>
      <c r="BH207" s="145">
        <f t="shared" si="161"/>
        <v>88865320.454545453</v>
      </c>
      <c r="BI207" s="410">
        <f t="shared" si="153"/>
        <v>6638737.5</v>
      </c>
      <c r="BJ207" s="146">
        <f t="shared" si="162"/>
        <v>3692630</v>
      </c>
      <c r="BK207" s="146">
        <f t="shared" si="163"/>
        <v>1107789</v>
      </c>
      <c r="BL207" s="147">
        <f t="shared" si="164"/>
        <v>1120000</v>
      </c>
      <c r="BM207" s="383">
        <v>0</v>
      </c>
      <c r="BN207" s="148">
        <f t="shared" si="165"/>
        <v>101424476.95454545</v>
      </c>
      <c r="BO207" s="149">
        <f t="shared" si="166"/>
        <v>86209825.454545453</v>
      </c>
      <c r="BP207" s="150">
        <f t="shared" si="167"/>
        <v>19828259.854545455</v>
      </c>
      <c r="BQ207" s="151">
        <f t="shared" si="168"/>
        <v>121252736.80909091</v>
      </c>
      <c r="BR207" s="152">
        <f t="shared" si="169"/>
        <v>100800</v>
      </c>
      <c r="BS207" s="148">
        <f t="shared" si="170"/>
        <v>121353536.80909091</v>
      </c>
      <c r="BT207" s="136">
        <v>0</v>
      </c>
      <c r="BU207" s="149">
        <f t="shared" si="171"/>
        <v>10142447.695454545</v>
      </c>
      <c r="BV207" s="153">
        <f t="shared" si="172"/>
        <v>5071223.8477272727</v>
      </c>
      <c r="BW207" s="134">
        <f t="shared" si="173"/>
        <v>106139865.26590909</v>
      </c>
      <c r="BX207" s="148">
        <f t="shared" si="174"/>
        <v>11439156.5</v>
      </c>
      <c r="BY207" s="135">
        <f t="shared" si="175"/>
        <v>94700708.765909091</v>
      </c>
      <c r="CD207" s="400">
        <f>'آبان 1400'!AU208</f>
        <v>88865320.454545453</v>
      </c>
      <c r="CE207" s="401">
        <f>'آبان 1400'!AV208</f>
        <v>66475137.672727272</v>
      </c>
      <c r="CF207" s="401">
        <f>'آبان 1400'!AW208</f>
        <v>86209825.454545453</v>
      </c>
      <c r="CG207" s="401">
        <f>'آبان 1400'!AX208</f>
        <v>6034687.7818181822</v>
      </c>
      <c r="CH207" s="401">
        <f>'آبان 1400'!AY208</f>
        <v>2647513.7672727276</v>
      </c>
      <c r="CI207" s="401">
        <f>'آبان 1400'!AZ208</f>
        <v>0</v>
      </c>
      <c r="CJ207" s="401">
        <f>'آبان 1400'!BA208</f>
        <v>0</v>
      </c>
      <c r="CK207" s="401">
        <f>'آبان 1400'!BB208</f>
        <v>0</v>
      </c>
      <c r="CL207" s="401">
        <f>'آبان 1400'!BC208</f>
        <v>0</v>
      </c>
      <c r="CM207" s="401">
        <f>'آبان 1400'!BD208</f>
        <v>0</v>
      </c>
      <c r="CN207" s="401">
        <f>'آبان 1400'!BE208</f>
        <v>0</v>
      </c>
      <c r="CO207" s="401">
        <f>'آبان 1400'!BF208</f>
        <v>0</v>
      </c>
      <c r="CP207" s="401">
        <f>'آبان 1400'!BG208</f>
        <v>8682201.5490909107</v>
      </c>
      <c r="CQ207" s="401">
        <f>'آبان 1400'!BH208</f>
        <v>80183118</v>
      </c>
      <c r="CR207" s="401">
        <f t="shared" si="176"/>
        <v>88865320.454545453</v>
      </c>
      <c r="CS207" s="411">
        <f t="shared" si="154"/>
        <v>6638737.5</v>
      </c>
      <c r="CT207" s="400">
        <f t="shared" si="177"/>
        <v>3692630</v>
      </c>
      <c r="CU207" s="401">
        <f t="shared" si="178"/>
        <v>1107789</v>
      </c>
      <c r="CV207" s="401">
        <f t="shared" si="179"/>
        <v>1120000</v>
      </c>
      <c r="CW207" s="56">
        <v>0</v>
      </c>
      <c r="CX207" s="401">
        <f t="shared" si="180"/>
        <v>101424476.95454545</v>
      </c>
      <c r="CY207" s="401">
        <f t="shared" si="181"/>
        <v>86209825.454545453</v>
      </c>
      <c r="CZ207" s="401">
        <f t="shared" si="182"/>
        <v>19828259.854545455</v>
      </c>
      <c r="DA207" s="401">
        <f t="shared" si="183"/>
        <v>121252736.80909091</v>
      </c>
      <c r="DB207" s="401">
        <f t="shared" si="184"/>
        <v>100800</v>
      </c>
      <c r="DC207" s="401">
        <f t="shared" si="185"/>
        <v>121353536.80909091</v>
      </c>
      <c r="DD207" s="406">
        <v>0</v>
      </c>
      <c r="DE207" s="401">
        <f t="shared" si="186"/>
        <v>10142447.695454545</v>
      </c>
      <c r="DF207" s="401">
        <f t="shared" si="187"/>
        <v>5071223.8477272727</v>
      </c>
      <c r="DG207" s="401">
        <f t="shared" si="188"/>
        <v>106139865.26590909</v>
      </c>
      <c r="DH207" s="401">
        <f t="shared" si="189"/>
        <v>11439156.5</v>
      </c>
      <c r="DI207" s="401">
        <f t="shared" si="190"/>
        <v>94700708.765909091</v>
      </c>
      <c r="DJ207" s="401">
        <f t="shared" si="191"/>
        <v>0</v>
      </c>
      <c r="DL207" s="409">
        <f t="shared" si="192"/>
        <v>6638737.5</v>
      </c>
      <c r="DM207" s="409">
        <f t="shared" si="193"/>
        <v>0</v>
      </c>
    </row>
    <row r="208" spans="1:117" s="56" customFormat="1" ht="21" x14ac:dyDescent="0.2">
      <c r="A208" s="192">
        <f t="shared" si="155"/>
        <v>2655495</v>
      </c>
      <c r="B208" s="137">
        <f>'آبان 1400'!B209</f>
        <v>203</v>
      </c>
      <c r="C208" s="137">
        <f>'آبان 1400'!C209</f>
        <v>213</v>
      </c>
      <c r="D208" s="137">
        <f>'آبان 1400'!D209</f>
        <v>12894</v>
      </c>
      <c r="E208" s="137" t="str">
        <f>'آبان 1400'!E209</f>
        <v>نریمان</v>
      </c>
      <c r="F208" s="137" t="str">
        <f>'آبان 1400'!F209</f>
        <v>خوشدل</v>
      </c>
      <c r="G208" s="137" t="str">
        <f>'آبان 1400'!G209</f>
        <v xml:space="preserve">اداری </v>
      </c>
      <c r="H208" s="137" t="str">
        <f>'آبان 1400'!H209</f>
        <v>گیلان</v>
      </c>
      <c r="I208" s="137" t="str">
        <f>'آبان 1400'!I209</f>
        <v>124-813-2937740-1</v>
      </c>
      <c r="J208" s="137" t="str">
        <f>'آبان 1400'!J209</f>
        <v>5709937029</v>
      </c>
      <c r="K208" s="137" t="str">
        <f>'آبان 1400'!K209</f>
        <v>0031111484</v>
      </c>
      <c r="L208" s="137" t="str">
        <f>'آبان 1400'!L209</f>
        <v>گیلان</v>
      </c>
      <c r="M208" s="137" t="str">
        <f>'آبان 1400'!M209</f>
        <v>اداری-کاردانی</v>
      </c>
      <c r="N208" s="121">
        <f>'آبان 1400'!N209</f>
        <v>0</v>
      </c>
      <c r="O208" s="120">
        <f>'آبان 1400'!O209</f>
        <v>0</v>
      </c>
      <c r="P208" s="122">
        <f>'آبان 1400'!P209</f>
        <v>0</v>
      </c>
      <c r="Q208" s="362">
        <f>'آبان 1400'!Q209</f>
        <v>30</v>
      </c>
      <c r="R208" s="362" t="str">
        <f>'آبان 1400'!R209</f>
        <v>120</v>
      </c>
      <c r="S208" s="362">
        <f>'آبان 1400'!S209</f>
        <v>0</v>
      </c>
      <c r="T208" s="362">
        <f>'آبان 1400'!T209</f>
        <v>0</v>
      </c>
      <c r="U208" s="138">
        <f>'آبان 1400'!U209</f>
        <v>0</v>
      </c>
      <c r="V208" s="121">
        <f>'آبان 1400'!W209</f>
        <v>0</v>
      </c>
      <c r="W208" s="122">
        <f>'آبان 1400'!X209</f>
        <v>0</v>
      </c>
      <c r="X208" s="370">
        <f>'آبان 1400'!Y209</f>
        <v>1</v>
      </c>
      <c r="Y208" s="370">
        <f>'آبان 1400'!Z209</f>
        <v>1</v>
      </c>
      <c r="Z208" s="139">
        <f>'آبان 1400'!AA209</f>
        <v>1311206</v>
      </c>
      <c r="AA208" s="139">
        <f>'آبان 1400'!AB209</f>
        <v>46667</v>
      </c>
      <c r="AB208" s="139">
        <f>'آبان 1400'!AC209</f>
        <v>1357873</v>
      </c>
      <c r="AC208" s="139">
        <f>'آبان 1400'!AD209</f>
        <v>4500000</v>
      </c>
      <c r="AD208" s="139">
        <f>'آبان 1400'!AE209</f>
        <v>6000000</v>
      </c>
      <c r="AE208" s="140">
        <f>'آبان 1400'!AF209</f>
        <v>259230.3</v>
      </c>
      <c r="AF208" s="123">
        <f>'آبان 1400'!AG209</f>
        <v>39336180</v>
      </c>
      <c r="AG208" s="124">
        <f>'آبان 1400'!AH209</f>
        <v>1400010</v>
      </c>
      <c r="AH208" s="124">
        <f>'آبان 1400'!AI209</f>
        <v>31107636</v>
      </c>
      <c r="AI208" s="124">
        <f>'آبان 1400'!AJ209</f>
        <v>2655495</v>
      </c>
      <c r="AJ208" s="124">
        <f>'آبان 1400'!AK209</f>
        <v>4500000</v>
      </c>
      <c r="AK208" s="124">
        <f>'آبان 1400'!AL209</f>
        <v>6000000</v>
      </c>
      <c r="AL208" s="124">
        <f>'آبان 1400'!AM209</f>
        <v>0</v>
      </c>
      <c r="AM208" s="124">
        <f>'آبان 1400'!AN209</f>
        <v>0</v>
      </c>
      <c r="AN208" s="124">
        <f>'آبان 1400'!AO209</f>
        <v>0</v>
      </c>
      <c r="AO208" s="124">
        <f>'آبان 1400'!AP209</f>
        <v>5000000</v>
      </c>
      <c r="AP208" s="124">
        <f>'آبان 1400'!AQ209</f>
        <v>0</v>
      </c>
      <c r="AQ208" s="124">
        <f>'آبان 1400'!AR209</f>
        <v>0</v>
      </c>
      <c r="AR208" s="124">
        <f>'آبان 1400'!AS209</f>
        <v>0</v>
      </c>
      <c r="AS208" s="379">
        <f>'آبان 1400'!AT209</f>
        <v>0</v>
      </c>
      <c r="AT208" s="372">
        <f t="shared" si="156"/>
        <v>89999321</v>
      </c>
      <c r="AU208" s="174">
        <f>'آبان 1400'!AV209</f>
        <v>65729758.18</v>
      </c>
      <c r="AV208" s="142">
        <f>'آبان 1400'!AW209</f>
        <v>87343826</v>
      </c>
      <c r="AW208" s="143">
        <f t="shared" si="157"/>
        <v>6114067.8200000003</v>
      </c>
      <c r="AX208" s="76">
        <f t="shared" si="158"/>
        <v>2572975.818</v>
      </c>
      <c r="AY208" s="143">
        <f>'آبان 1400'!AZ209</f>
        <v>0</v>
      </c>
      <c r="AZ208" s="143">
        <f>'آبان 1400'!BA209</f>
        <v>0</v>
      </c>
      <c r="BA208" s="143">
        <f>'آبان 1400'!BB209</f>
        <v>0</v>
      </c>
      <c r="BB208" s="143">
        <f>'آبان 1400'!BC209</f>
        <v>0</v>
      </c>
      <c r="BC208" s="143">
        <f>'آبان 1400'!BD209</f>
        <v>0</v>
      </c>
      <c r="BD208" s="143">
        <f>'آبان 1400'!BE209</f>
        <v>0</v>
      </c>
      <c r="BE208" s="143">
        <f>'آبان 1400'!BF209</f>
        <v>0</v>
      </c>
      <c r="BF208" s="144">
        <f t="shared" si="159"/>
        <v>8687043.6380000003</v>
      </c>
      <c r="BG208" s="141">
        <f t="shared" si="160"/>
        <v>81312277</v>
      </c>
      <c r="BH208" s="145">
        <f t="shared" si="161"/>
        <v>89999321</v>
      </c>
      <c r="BI208" s="410">
        <f t="shared" si="153"/>
        <v>6638737.5</v>
      </c>
      <c r="BJ208" s="146">
        <f t="shared" si="162"/>
        <v>3394682.5</v>
      </c>
      <c r="BK208" s="146">
        <f t="shared" si="163"/>
        <v>1018404.7499999999</v>
      </c>
      <c r="BL208" s="147">
        <f t="shared" si="164"/>
        <v>1120000</v>
      </c>
      <c r="BM208" s="383">
        <v>0</v>
      </c>
      <c r="BN208" s="148">
        <f t="shared" si="165"/>
        <v>102171145.75</v>
      </c>
      <c r="BO208" s="149">
        <f t="shared" si="166"/>
        <v>87343826</v>
      </c>
      <c r="BP208" s="150">
        <f t="shared" si="167"/>
        <v>20089079.98</v>
      </c>
      <c r="BQ208" s="151">
        <f t="shared" si="168"/>
        <v>122260225.73</v>
      </c>
      <c r="BR208" s="152">
        <f t="shared" si="169"/>
        <v>100800</v>
      </c>
      <c r="BS208" s="148">
        <f t="shared" si="170"/>
        <v>122361025.73</v>
      </c>
      <c r="BT208" s="136">
        <v>0</v>
      </c>
      <c r="BU208" s="149">
        <f t="shared" si="171"/>
        <v>10217114.575000001</v>
      </c>
      <c r="BV208" s="153">
        <f t="shared" si="172"/>
        <v>5108557.2875000006</v>
      </c>
      <c r="BW208" s="134">
        <f t="shared" si="173"/>
        <v>107035353.86750001</v>
      </c>
      <c r="BX208" s="148">
        <f t="shared" si="174"/>
        <v>11051824.75</v>
      </c>
      <c r="BY208" s="135">
        <f t="shared" si="175"/>
        <v>95983529.117500007</v>
      </c>
      <c r="CD208" s="400">
        <f>'آبان 1400'!AU209</f>
        <v>89999321</v>
      </c>
      <c r="CE208" s="401">
        <f>'آبان 1400'!AV209</f>
        <v>65729758.18</v>
      </c>
      <c r="CF208" s="401">
        <f>'آبان 1400'!AW209</f>
        <v>87343826</v>
      </c>
      <c r="CG208" s="401">
        <f>'آبان 1400'!AX209</f>
        <v>6114067.8200000003</v>
      </c>
      <c r="CH208" s="401">
        <f>'آبان 1400'!AY209</f>
        <v>2572975.818</v>
      </c>
      <c r="CI208" s="401">
        <f>'آبان 1400'!AZ209</f>
        <v>0</v>
      </c>
      <c r="CJ208" s="401">
        <f>'آبان 1400'!BA209</f>
        <v>0</v>
      </c>
      <c r="CK208" s="401">
        <f>'آبان 1400'!BB209</f>
        <v>0</v>
      </c>
      <c r="CL208" s="401">
        <f>'آبان 1400'!BC209</f>
        <v>0</v>
      </c>
      <c r="CM208" s="401">
        <f>'آبان 1400'!BD209</f>
        <v>0</v>
      </c>
      <c r="CN208" s="401">
        <f>'آبان 1400'!BE209</f>
        <v>0</v>
      </c>
      <c r="CO208" s="401">
        <f>'آبان 1400'!BF209</f>
        <v>0</v>
      </c>
      <c r="CP208" s="401">
        <f>'آبان 1400'!BG209</f>
        <v>8687043.6380000003</v>
      </c>
      <c r="CQ208" s="401">
        <f>'آبان 1400'!BH209</f>
        <v>81312277</v>
      </c>
      <c r="CR208" s="401">
        <f t="shared" si="176"/>
        <v>89999321</v>
      </c>
      <c r="CS208" s="411">
        <f t="shared" si="154"/>
        <v>6638737.5</v>
      </c>
      <c r="CT208" s="400">
        <f t="shared" si="177"/>
        <v>3394682.5</v>
      </c>
      <c r="CU208" s="401">
        <f t="shared" si="178"/>
        <v>1018404.7499999999</v>
      </c>
      <c r="CV208" s="401">
        <f t="shared" si="179"/>
        <v>1120000</v>
      </c>
      <c r="CW208" s="56">
        <v>0</v>
      </c>
      <c r="CX208" s="401">
        <f t="shared" si="180"/>
        <v>102171145.75</v>
      </c>
      <c r="CY208" s="401">
        <f t="shared" si="181"/>
        <v>87343826</v>
      </c>
      <c r="CZ208" s="401">
        <f t="shared" si="182"/>
        <v>20089079.98</v>
      </c>
      <c r="DA208" s="401">
        <f t="shared" si="183"/>
        <v>122260225.73</v>
      </c>
      <c r="DB208" s="401">
        <f t="shared" si="184"/>
        <v>100800</v>
      </c>
      <c r="DC208" s="401">
        <f t="shared" si="185"/>
        <v>122361025.73</v>
      </c>
      <c r="DD208" s="406">
        <v>0</v>
      </c>
      <c r="DE208" s="401">
        <f t="shared" si="186"/>
        <v>10217114.575000001</v>
      </c>
      <c r="DF208" s="401">
        <f t="shared" si="187"/>
        <v>5108557.2875000006</v>
      </c>
      <c r="DG208" s="401">
        <f t="shared" si="188"/>
        <v>107035353.86750001</v>
      </c>
      <c r="DH208" s="401">
        <f t="shared" si="189"/>
        <v>11051824.75</v>
      </c>
      <c r="DI208" s="401">
        <f t="shared" si="190"/>
        <v>95983529.117500007</v>
      </c>
      <c r="DJ208" s="401">
        <f t="shared" si="191"/>
        <v>0</v>
      </c>
      <c r="DL208" s="409">
        <f t="shared" si="192"/>
        <v>6638737.5</v>
      </c>
      <c r="DM208" s="409">
        <f t="shared" si="193"/>
        <v>0</v>
      </c>
    </row>
    <row r="209" spans="1:117" s="56" customFormat="1" ht="21" x14ac:dyDescent="0.2">
      <c r="A209" s="192">
        <f t="shared" si="155"/>
        <v>2655495</v>
      </c>
      <c r="B209" s="137">
        <f>'آبان 1400'!B210</f>
        <v>204</v>
      </c>
      <c r="C209" s="137">
        <f>'آبان 1400'!C210</f>
        <v>214</v>
      </c>
      <c r="D209" s="137">
        <f>'آبان 1400'!D210</f>
        <v>12893</v>
      </c>
      <c r="E209" s="137" t="str">
        <f>'آبان 1400'!E210</f>
        <v>حسین</v>
      </c>
      <c r="F209" s="137" t="str">
        <f>'آبان 1400'!F210</f>
        <v>باقرپور نودهی</v>
      </c>
      <c r="G209" s="137" t="str">
        <f>'آبان 1400'!G210</f>
        <v xml:space="preserve">اداری </v>
      </c>
      <c r="H209" s="137" t="str">
        <f>'آبان 1400'!H210</f>
        <v>گیلان</v>
      </c>
      <c r="I209" s="137" t="str">
        <f>'آبان 1400'!I210</f>
        <v>371-813-2901822-1</v>
      </c>
      <c r="J209" s="137">
        <f>'آبان 1400'!J210</f>
        <v>2722525542</v>
      </c>
      <c r="K209" s="137" t="str">
        <f>'آبان 1400'!K210</f>
        <v>0012802115</v>
      </c>
      <c r="L209" s="137" t="str">
        <f>'آبان 1400'!L210</f>
        <v>گیلان</v>
      </c>
      <c r="M209" s="137" t="str">
        <f>'آبان 1400'!M210</f>
        <v>اداری-کارشناسی ارشد</v>
      </c>
      <c r="N209" s="121">
        <f>'آبان 1400'!N210</f>
        <v>0</v>
      </c>
      <c r="O209" s="120">
        <f>'آبان 1400'!O210</f>
        <v>0</v>
      </c>
      <c r="P209" s="122">
        <f>'آبان 1400'!P210</f>
        <v>0</v>
      </c>
      <c r="Q209" s="362">
        <f>'آبان 1400'!Q210</f>
        <v>30</v>
      </c>
      <c r="R209" s="362" t="str">
        <f>'آبان 1400'!R210</f>
        <v>120</v>
      </c>
      <c r="S209" s="362">
        <f>'آبان 1400'!S210</f>
        <v>0</v>
      </c>
      <c r="T209" s="362">
        <f>'آبان 1400'!T210</f>
        <v>0</v>
      </c>
      <c r="U209" s="138">
        <f>'آبان 1400'!U210</f>
        <v>0</v>
      </c>
      <c r="V209" s="121">
        <f>'آبان 1400'!W210</f>
        <v>0</v>
      </c>
      <c r="W209" s="122">
        <f>'آبان 1400'!X210</f>
        <v>0</v>
      </c>
      <c r="X209" s="370">
        <f>'آبان 1400'!Y210</f>
        <v>1</v>
      </c>
      <c r="Y209" s="370">
        <f>'آبان 1400'!Z210</f>
        <v>1</v>
      </c>
      <c r="Z209" s="139">
        <f>'آبان 1400'!AA210</f>
        <v>1642901</v>
      </c>
      <c r="AA209" s="139">
        <f>'آبان 1400'!AB210</f>
        <v>46667</v>
      </c>
      <c r="AB209" s="139">
        <f>'آبان 1400'!AC210</f>
        <v>1689568</v>
      </c>
      <c r="AC209" s="139">
        <f>'آبان 1400'!AD210</f>
        <v>4500000</v>
      </c>
      <c r="AD209" s="139">
        <f>'آبان 1400'!AE210</f>
        <v>6000000</v>
      </c>
      <c r="AE209" s="140">
        <f>'آبان 1400'!AF210</f>
        <v>322553.89090909087</v>
      </c>
      <c r="AF209" s="123">
        <f>'آبان 1400'!AG210</f>
        <v>49287030</v>
      </c>
      <c r="AG209" s="124">
        <f>'آبان 1400'!AH210</f>
        <v>1400010</v>
      </c>
      <c r="AH209" s="124">
        <f>'آبان 1400'!AI210</f>
        <v>38706466.909090906</v>
      </c>
      <c r="AI209" s="124">
        <f>'آبان 1400'!AJ210</f>
        <v>2655495</v>
      </c>
      <c r="AJ209" s="124">
        <f>'آبان 1400'!AK210</f>
        <v>4500000</v>
      </c>
      <c r="AK209" s="124">
        <f>'آبان 1400'!AL210</f>
        <v>6000000</v>
      </c>
      <c r="AL209" s="124">
        <f>'آبان 1400'!AM210</f>
        <v>0</v>
      </c>
      <c r="AM209" s="124">
        <f>'آبان 1400'!AN210</f>
        <v>0</v>
      </c>
      <c r="AN209" s="124">
        <f>'آبان 1400'!AO210</f>
        <v>0</v>
      </c>
      <c r="AO209" s="124">
        <f>'آبان 1400'!AP210</f>
        <v>4200000</v>
      </c>
      <c r="AP209" s="124">
        <f>'آبان 1400'!AQ210</f>
        <v>0</v>
      </c>
      <c r="AQ209" s="124">
        <f>'آبان 1400'!AR210</f>
        <v>0</v>
      </c>
      <c r="AR209" s="124">
        <f>'آبان 1400'!AS210</f>
        <v>0</v>
      </c>
      <c r="AS209" s="379">
        <f>'آبان 1400'!AT210</f>
        <v>0</v>
      </c>
      <c r="AT209" s="372">
        <f t="shared" si="156"/>
        <v>106749001.90909091</v>
      </c>
      <c r="AU209" s="174">
        <f>'آبان 1400'!AV210</f>
        <v>82106961.425454542</v>
      </c>
      <c r="AV209" s="142">
        <f>'آبان 1400'!AW210</f>
        <v>104093506.90909091</v>
      </c>
      <c r="AW209" s="143">
        <f t="shared" si="157"/>
        <v>7286545.4836363643</v>
      </c>
      <c r="AX209" s="76">
        <f t="shared" si="158"/>
        <v>4316044.2138181813</v>
      </c>
      <c r="AY209" s="143">
        <f>'آبان 1400'!AZ210</f>
        <v>0</v>
      </c>
      <c r="AZ209" s="143">
        <f>'آبان 1400'!BA210</f>
        <v>0</v>
      </c>
      <c r="BA209" s="143">
        <f>'آبان 1400'!BB210</f>
        <v>0</v>
      </c>
      <c r="BB209" s="143">
        <f>'آبان 1400'!BC210</f>
        <v>0</v>
      </c>
      <c r="BC209" s="143">
        <f>'آبان 1400'!BD210</f>
        <v>0</v>
      </c>
      <c r="BD209" s="143">
        <f>'آبان 1400'!BE210</f>
        <v>0</v>
      </c>
      <c r="BE209" s="143">
        <f>'آبان 1400'!BF210</f>
        <v>0</v>
      </c>
      <c r="BF209" s="144">
        <f t="shared" si="159"/>
        <v>11602589.697454546</v>
      </c>
      <c r="BG209" s="141">
        <f t="shared" si="160"/>
        <v>95146412</v>
      </c>
      <c r="BH209" s="145">
        <f t="shared" si="161"/>
        <v>106749001.90909091</v>
      </c>
      <c r="BI209" s="410">
        <f t="shared" si="153"/>
        <v>6638737.5</v>
      </c>
      <c r="BJ209" s="146">
        <f t="shared" si="162"/>
        <v>4223920</v>
      </c>
      <c r="BK209" s="146">
        <f t="shared" si="163"/>
        <v>1267176</v>
      </c>
      <c r="BL209" s="147">
        <f t="shared" si="164"/>
        <v>1120000</v>
      </c>
      <c r="BM209" s="383">
        <v>0</v>
      </c>
      <c r="BN209" s="148">
        <f t="shared" si="165"/>
        <v>119998835.40909091</v>
      </c>
      <c r="BO209" s="149">
        <f t="shared" si="166"/>
        <v>104093506.90909091</v>
      </c>
      <c r="BP209" s="150">
        <f t="shared" si="167"/>
        <v>23941506.58909091</v>
      </c>
      <c r="BQ209" s="151">
        <f t="shared" si="168"/>
        <v>143940341.99818182</v>
      </c>
      <c r="BR209" s="152">
        <f t="shared" si="169"/>
        <v>100800</v>
      </c>
      <c r="BS209" s="148">
        <f t="shared" si="170"/>
        <v>144041141.99818182</v>
      </c>
      <c r="BT209" s="136">
        <v>0</v>
      </c>
      <c r="BU209" s="149">
        <f t="shared" si="171"/>
        <v>11999883.540909091</v>
      </c>
      <c r="BV209" s="153">
        <f t="shared" si="172"/>
        <v>5999941.7704545455</v>
      </c>
      <c r="BW209" s="134">
        <f t="shared" si="173"/>
        <v>126041316.68681818</v>
      </c>
      <c r="BX209" s="148">
        <f t="shared" si="174"/>
        <v>12129833.5</v>
      </c>
      <c r="BY209" s="135">
        <f t="shared" si="175"/>
        <v>113911483.18681818</v>
      </c>
      <c r="CD209" s="400">
        <f>'آبان 1400'!AU210</f>
        <v>106749001.90909091</v>
      </c>
      <c r="CE209" s="401">
        <f>'آبان 1400'!AV210</f>
        <v>82106961.425454542</v>
      </c>
      <c r="CF209" s="401">
        <f>'آبان 1400'!AW210</f>
        <v>104093506.90909091</v>
      </c>
      <c r="CG209" s="401">
        <f>'آبان 1400'!AX210</f>
        <v>7286545.4836363643</v>
      </c>
      <c r="CH209" s="401">
        <f>'آبان 1400'!AY210</f>
        <v>4316044.2138181813</v>
      </c>
      <c r="CI209" s="401">
        <f>'آبان 1400'!AZ210</f>
        <v>0</v>
      </c>
      <c r="CJ209" s="401">
        <f>'آبان 1400'!BA210</f>
        <v>0</v>
      </c>
      <c r="CK209" s="401">
        <f>'آبان 1400'!BB210</f>
        <v>0</v>
      </c>
      <c r="CL209" s="401">
        <f>'آبان 1400'!BC210</f>
        <v>0</v>
      </c>
      <c r="CM209" s="401">
        <f>'آبان 1400'!BD210</f>
        <v>0</v>
      </c>
      <c r="CN209" s="401">
        <f>'آبان 1400'!BE210</f>
        <v>0</v>
      </c>
      <c r="CO209" s="401">
        <f>'آبان 1400'!BF210</f>
        <v>0</v>
      </c>
      <c r="CP209" s="401">
        <f>'آبان 1400'!BG210</f>
        <v>11602589.697454546</v>
      </c>
      <c r="CQ209" s="401">
        <f>'آبان 1400'!BH210</f>
        <v>95146412</v>
      </c>
      <c r="CR209" s="401">
        <f t="shared" si="176"/>
        <v>106749001.90909091</v>
      </c>
      <c r="CS209" s="411">
        <f t="shared" si="154"/>
        <v>6638737.5</v>
      </c>
      <c r="CT209" s="400">
        <f t="shared" si="177"/>
        <v>4223920</v>
      </c>
      <c r="CU209" s="401">
        <f t="shared" si="178"/>
        <v>1267176</v>
      </c>
      <c r="CV209" s="401">
        <f t="shared" si="179"/>
        <v>1120000</v>
      </c>
      <c r="CW209" s="56">
        <v>0</v>
      </c>
      <c r="CX209" s="401">
        <f t="shared" si="180"/>
        <v>119998835.40909091</v>
      </c>
      <c r="CY209" s="401">
        <f t="shared" si="181"/>
        <v>104093506.90909091</v>
      </c>
      <c r="CZ209" s="401">
        <f t="shared" si="182"/>
        <v>23941506.58909091</v>
      </c>
      <c r="DA209" s="401">
        <f t="shared" si="183"/>
        <v>143940341.99818182</v>
      </c>
      <c r="DB209" s="401">
        <f t="shared" si="184"/>
        <v>100800</v>
      </c>
      <c r="DC209" s="401">
        <f t="shared" si="185"/>
        <v>144041141.99818182</v>
      </c>
      <c r="DD209" s="406">
        <v>0</v>
      </c>
      <c r="DE209" s="401">
        <f t="shared" si="186"/>
        <v>11999883.540909091</v>
      </c>
      <c r="DF209" s="401">
        <f t="shared" si="187"/>
        <v>5999941.7704545455</v>
      </c>
      <c r="DG209" s="401">
        <f t="shared" si="188"/>
        <v>126041316.68681818</v>
      </c>
      <c r="DH209" s="401">
        <f t="shared" si="189"/>
        <v>12129833.5</v>
      </c>
      <c r="DI209" s="401">
        <f t="shared" si="190"/>
        <v>113911483.18681818</v>
      </c>
      <c r="DJ209" s="401">
        <f t="shared" si="191"/>
        <v>0</v>
      </c>
      <c r="DL209" s="409">
        <f t="shared" si="192"/>
        <v>6638737.5</v>
      </c>
      <c r="DM209" s="409">
        <f t="shared" si="193"/>
        <v>0</v>
      </c>
    </row>
    <row r="210" spans="1:117" s="56" customFormat="1" ht="21" x14ac:dyDescent="0.2">
      <c r="A210" s="192">
        <f t="shared" si="155"/>
        <v>2655495</v>
      </c>
      <c r="B210" s="137">
        <f>'آبان 1400'!B211</f>
        <v>205</v>
      </c>
      <c r="C210" s="137">
        <f>'آبان 1400'!C211</f>
        <v>215</v>
      </c>
      <c r="D210" s="137">
        <f>'آبان 1400'!D211</f>
        <v>12896</v>
      </c>
      <c r="E210" s="137" t="str">
        <f>'آبان 1400'!E211</f>
        <v>مهدی</v>
      </c>
      <c r="F210" s="137" t="str">
        <f>'آبان 1400'!F211</f>
        <v>حاجتی چكووري</v>
      </c>
      <c r="G210" s="137" t="str">
        <f>'آبان 1400'!G211</f>
        <v xml:space="preserve">اداری </v>
      </c>
      <c r="H210" s="137" t="str">
        <f>'آبان 1400'!H211</f>
        <v>گیلان</v>
      </c>
      <c r="I210" s="137" t="str">
        <f>'آبان 1400'!I211</f>
        <v>138-800-1250070-1</v>
      </c>
      <c r="J210" s="137">
        <f>'آبان 1400'!J211</f>
        <v>2679614402</v>
      </c>
      <c r="K210" s="137" t="str">
        <f>'آبان 1400'!K211</f>
        <v>0030215278</v>
      </c>
      <c r="L210" s="137" t="str">
        <f>'آبان 1400'!L211</f>
        <v>گیلان</v>
      </c>
      <c r="M210" s="137" t="str">
        <f>'آبان 1400'!M211</f>
        <v>اداری-کارشناسی</v>
      </c>
      <c r="N210" s="121">
        <f>'آبان 1400'!N211</f>
        <v>0</v>
      </c>
      <c r="O210" s="120">
        <f>'آبان 1400'!O211</f>
        <v>0</v>
      </c>
      <c r="P210" s="122">
        <f>'آبان 1400'!P211</f>
        <v>0</v>
      </c>
      <c r="Q210" s="362">
        <f>'آبان 1400'!Q211</f>
        <v>30</v>
      </c>
      <c r="R210" s="362" t="str">
        <f>'آبان 1400'!R211</f>
        <v>120</v>
      </c>
      <c r="S210" s="362">
        <f>'آبان 1400'!S211</f>
        <v>0</v>
      </c>
      <c r="T210" s="362">
        <f>'آبان 1400'!T211</f>
        <v>0</v>
      </c>
      <c r="U210" s="138">
        <f>'آبان 1400'!U211</f>
        <v>4</v>
      </c>
      <c r="V210" s="121">
        <f>'آبان 1400'!W211</f>
        <v>0</v>
      </c>
      <c r="W210" s="122">
        <f>'آبان 1400'!X211</f>
        <v>0</v>
      </c>
      <c r="X210" s="370">
        <f>'آبان 1400'!Y211</f>
        <v>2</v>
      </c>
      <c r="Y210" s="370">
        <f>'آبان 1400'!Z211</f>
        <v>2</v>
      </c>
      <c r="Z210" s="139">
        <f>'آبان 1400'!AA211</f>
        <v>1477052</v>
      </c>
      <c r="AA210" s="139">
        <f>'آبان 1400'!AB211</f>
        <v>46667</v>
      </c>
      <c r="AB210" s="139">
        <f>'آبان 1400'!AC211</f>
        <v>1523719</v>
      </c>
      <c r="AC210" s="139">
        <f>'آبان 1400'!AD211</f>
        <v>4500000</v>
      </c>
      <c r="AD210" s="139">
        <f>'آبان 1400'!AE211</f>
        <v>6000000</v>
      </c>
      <c r="AE210" s="140">
        <f>'آبان 1400'!AF211</f>
        <v>290891.80909090908</v>
      </c>
      <c r="AF210" s="123">
        <f>'آبان 1400'!AG211</f>
        <v>44311560</v>
      </c>
      <c r="AG210" s="124">
        <f>'آبان 1400'!AH211</f>
        <v>1400010</v>
      </c>
      <c r="AH210" s="124">
        <f>'آبان 1400'!AI211</f>
        <v>34907017.090909094</v>
      </c>
      <c r="AI210" s="124">
        <f>'آبان 1400'!AJ211</f>
        <v>5310990</v>
      </c>
      <c r="AJ210" s="124">
        <f>'آبان 1400'!AK211</f>
        <v>4500000</v>
      </c>
      <c r="AK210" s="124">
        <f>'آبان 1400'!AL211</f>
        <v>6000000</v>
      </c>
      <c r="AL210" s="124">
        <f>'آبان 1400'!AM211</f>
        <v>0</v>
      </c>
      <c r="AM210" s="124">
        <f>'آبان 1400'!AN211</f>
        <v>0</v>
      </c>
      <c r="AN210" s="124">
        <f>'آبان 1400'!AO211</f>
        <v>6094876</v>
      </c>
      <c r="AO210" s="124">
        <f>'آبان 1400'!AP211</f>
        <v>4000000</v>
      </c>
      <c r="AP210" s="124">
        <f>'آبان 1400'!AQ211</f>
        <v>0</v>
      </c>
      <c r="AQ210" s="124">
        <f>'آبان 1400'!AR211</f>
        <v>0</v>
      </c>
      <c r="AR210" s="124">
        <f>'آبان 1400'!AS211</f>
        <v>0</v>
      </c>
      <c r="AS210" s="379">
        <f>'آبان 1400'!AT211</f>
        <v>0</v>
      </c>
      <c r="AT210" s="372">
        <f t="shared" si="156"/>
        <v>106524453.09090909</v>
      </c>
      <c r="AU210" s="174">
        <f>'آبان 1400'!AV211</f>
        <v>73960285.99454546</v>
      </c>
      <c r="AV210" s="142">
        <f>'آبان 1400'!AW211</f>
        <v>95118587.090909094</v>
      </c>
      <c r="AW210" s="143">
        <f t="shared" si="157"/>
        <v>6658301.0963636376</v>
      </c>
      <c r="AX210" s="76">
        <f t="shared" si="158"/>
        <v>3396028.5994545463</v>
      </c>
      <c r="AY210" s="143">
        <f>'آبان 1400'!AZ211</f>
        <v>0</v>
      </c>
      <c r="AZ210" s="143">
        <f>'آبان 1400'!BA211</f>
        <v>0</v>
      </c>
      <c r="BA210" s="143">
        <f>'آبان 1400'!BB211</f>
        <v>0</v>
      </c>
      <c r="BB210" s="143">
        <f>'آبان 1400'!BC211</f>
        <v>0</v>
      </c>
      <c r="BC210" s="143">
        <f>'آبان 1400'!BD211</f>
        <v>0</v>
      </c>
      <c r="BD210" s="143">
        <f>'آبان 1400'!BE211</f>
        <v>0</v>
      </c>
      <c r="BE210" s="143">
        <f>'آبان 1400'!BF211</f>
        <v>0</v>
      </c>
      <c r="BF210" s="144">
        <f t="shared" si="159"/>
        <v>10054329.695818184</v>
      </c>
      <c r="BG210" s="141">
        <f t="shared" si="160"/>
        <v>96470123</v>
      </c>
      <c r="BH210" s="145">
        <f t="shared" si="161"/>
        <v>106524453.09090909</v>
      </c>
      <c r="BI210" s="410">
        <f t="shared" si="153"/>
        <v>6638737.5</v>
      </c>
      <c r="BJ210" s="146">
        <f t="shared" si="162"/>
        <v>3809297.5</v>
      </c>
      <c r="BK210" s="146">
        <f t="shared" si="163"/>
        <v>1142789.25</v>
      </c>
      <c r="BL210" s="147">
        <f t="shared" si="164"/>
        <v>1120000</v>
      </c>
      <c r="BM210" s="383">
        <v>0</v>
      </c>
      <c r="BN210" s="148">
        <f t="shared" si="165"/>
        <v>119235277.34090909</v>
      </c>
      <c r="BO210" s="149">
        <f t="shared" si="166"/>
        <v>95118587.090909094</v>
      </c>
      <c r="BP210" s="150">
        <f t="shared" si="167"/>
        <v>21877275.030909091</v>
      </c>
      <c r="BQ210" s="151">
        <f t="shared" si="168"/>
        <v>141112552.37181818</v>
      </c>
      <c r="BR210" s="152">
        <f t="shared" si="169"/>
        <v>100800</v>
      </c>
      <c r="BS210" s="148">
        <f t="shared" si="170"/>
        <v>141213352.37181818</v>
      </c>
      <c r="BT210" s="136">
        <v>0</v>
      </c>
      <c r="BU210" s="149">
        <f t="shared" si="171"/>
        <v>11923527.734090909</v>
      </c>
      <c r="BV210" s="153">
        <f t="shared" si="172"/>
        <v>5961763.8670454547</v>
      </c>
      <c r="BW210" s="134">
        <f t="shared" si="173"/>
        <v>123328060.77068183</v>
      </c>
      <c r="BX210" s="148">
        <f t="shared" si="174"/>
        <v>11590824.25</v>
      </c>
      <c r="BY210" s="135">
        <f t="shared" si="175"/>
        <v>111737236.52068183</v>
      </c>
      <c r="CD210" s="400">
        <f>'آبان 1400'!AU211</f>
        <v>106524453.09090909</v>
      </c>
      <c r="CE210" s="401">
        <f>'آبان 1400'!AV211</f>
        <v>73960285.99454546</v>
      </c>
      <c r="CF210" s="401">
        <f>'آبان 1400'!AW211</f>
        <v>95118587.090909094</v>
      </c>
      <c r="CG210" s="401">
        <f>'آبان 1400'!AX211</f>
        <v>6658301.0963636376</v>
      </c>
      <c r="CH210" s="401">
        <f>'آبان 1400'!AY211</f>
        <v>3396028.5994545463</v>
      </c>
      <c r="CI210" s="401">
        <f>'آبان 1400'!AZ211</f>
        <v>0</v>
      </c>
      <c r="CJ210" s="401">
        <f>'آبان 1400'!BA211</f>
        <v>0</v>
      </c>
      <c r="CK210" s="401">
        <f>'آبان 1400'!BB211</f>
        <v>0</v>
      </c>
      <c r="CL210" s="401">
        <f>'آبان 1400'!BC211</f>
        <v>0</v>
      </c>
      <c r="CM210" s="401">
        <f>'آبان 1400'!BD211</f>
        <v>0</v>
      </c>
      <c r="CN210" s="401">
        <f>'آبان 1400'!BE211</f>
        <v>0</v>
      </c>
      <c r="CO210" s="401">
        <f>'آبان 1400'!BF211</f>
        <v>0</v>
      </c>
      <c r="CP210" s="401">
        <f>'آبان 1400'!BG211</f>
        <v>10054329.695818184</v>
      </c>
      <c r="CQ210" s="401">
        <f>'آبان 1400'!BH211</f>
        <v>96470123</v>
      </c>
      <c r="CR210" s="401">
        <f t="shared" si="176"/>
        <v>106524453.09090909</v>
      </c>
      <c r="CS210" s="411">
        <f t="shared" si="154"/>
        <v>6638737.5</v>
      </c>
      <c r="CT210" s="400">
        <f t="shared" si="177"/>
        <v>3809297.5</v>
      </c>
      <c r="CU210" s="401">
        <f t="shared" si="178"/>
        <v>1142789.25</v>
      </c>
      <c r="CV210" s="401">
        <f t="shared" si="179"/>
        <v>1120000</v>
      </c>
      <c r="CW210" s="56">
        <v>0</v>
      </c>
      <c r="CX210" s="401">
        <f t="shared" si="180"/>
        <v>119235277.34090909</v>
      </c>
      <c r="CY210" s="401">
        <f t="shared" si="181"/>
        <v>95118587.090909094</v>
      </c>
      <c r="CZ210" s="401">
        <f t="shared" si="182"/>
        <v>21877275.030909091</v>
      </c>
      <c r="DA210" s="401">
        <f t="shared" si="183"/>
        <v>141112552.37181818</v>
      </c>
      <c r="DB210" s="401">
        <f t="shared" si="184"/>
        <v>100800</v>
      </c>
      <c r="DC210" s="401">
        <f t="shared" si="185"/>
        <v>141213352.37181818</v>
      </c>
      <c r="DD210" s="406">
        <v>0</v>
      </c>
      <c r="DE210" s="401">
        <f t="shared" si="186"/>
        <v>11923527.734090909</v>
      </c>
      <c r="DF210" s="401">
        <f t="shared" si="187"/>
        <v>5961763.8670454547</v>
      </c>
      <c r="DG210" s="401">
        <f t="shared" si="188"/>
        <v>123328060.77068183</v>
      </c>
      <c r="DH210" s="401">
        <f t="shared" si="189"/>
        <v>11590824.25</v>
      </c>
      <c r="DI210" s="401">
        <f t="shared" si="190"/>
        <v>111737236.52068183</v>
      </c>
      <c r="DJ210" s="401">
        <f t="shared" si="191"/>
        <v>0</v>
      </c>
      <c r="DL210" s="409">
        <f t="shared" si="192"/>
        <v>6638737.5</v>
      </c>
      <c r="DM210" s="409">
        <f t="shared" si="193"/>
        <v>0</v>
      </c>
    </row>
    <row r="211" spans="1:117" s="56" customFormat="1" ht="21" x14ac:dyDescent="0.2">
      <c r="A211" s="192">
        <f t="shared" si="155"/>
        <v>2655495</v>
      </c>
      <c r="B211" s="137">
        <f>'آبان 1400'!B212</f>
        <v>206</v>
      </c>
      <c r="C211" s="137">
        <f>'آبان 1400'!C212</f>
        <v>216</v>
      </c>
      <c r="D211" s="137">
        <f>'آبان 1400'!D212</f>
        <v>12891</v>
      </c>
      <c r="E211" s="137" t="str">
        <f>'آبان 1400'!E212</f>
        <v>مهران</v>
      </c>
      <c r="F211" s="137" t="str">
        <f>'آبان 1400'!F212</f>
        <v>بهادری فر</v>
      </c>
      <c r="G211" s="137" t="str">
        <f>'آبان 1400'!G212</f>
        <v xml:space="preserve">اداری </v>
      </c>
      <c r="H211" s="137" t="str">
        <f>'آبان 1400'!H212</f>
        <v>گیلان</v>
      </c>
      <c r="I211" s="137" t="str">
        <f>'آبان 1400'!I212</f>
        <v>237-12-3968475-1</v>
      </c>
      <c r="J211" s="137" t="str">
        <f>'آبان 1400'!J212</f>
        <v>0013733346</v>
      </c>
      <c r="K211" s="137" t="str">
        <f>'آبان 1400'!K212</f>
        <v>0078490175</v>
      </c>
      <c r="L211" s="137" t="str">
        <f>'آبان 1400'!L212</f>
        <v>گیلان</v>
      </c>
      <c r="M211" s="137" t="str">
        <f>'آبان 1400'!M212</f>
        <v>اداری-کارشناسی ارشد</v>
      </c>
      <c r="N211" s="121">
        <f>'آبان 1400'!N212</f>
        <v>0</v>
      </c>
      <c r="O211" s="120">
        <f>'آبان 1400'!O212</f>
        <v>0</v>
      </c>
      <c r="P211" s="122">
        <f>'آبان 1400'!P212</f>
        <v>0</v>
      </c>
      <c r="Q211" s="362">
        <f>'آبان 1400'!Q212</f>
        <v>30</v>
      </c>
      <c r="R211" s="362" t="str">
        <f>'آبان 1400'!R212</f>
        <v>60</v>
      </c>
      <c r="S211" s="362">
        <f>'آبان 1400'!S212</f>
        <v>0</v>
      </c>
      <c r="T211" s="362">
        <f>'آبان 1400'!T212</f>
        <v>0</v>
      </c>
      <c r="U211" s="138">
        <f>'آبان 1400'!U212</f>
        <v>0</v>
      </c>
      <c r="V211" s="121">
        <f>'آبان 1400'!W212</f>
        <v>0</v>
      </c>
      <c r="W211" s="122">
        <f>'آبان 1400'!X212</f>
        <v>0</v>
      </c>
      <c r="X211" s="370">
        <f>'آبان 1400'!Y212</f>
        <v>1</v>
      </c>
      <c r="Y211" s="370">
        <f>'آبان 1400'!Z212</f>
        <v>1</v>
      </c>
      <c r="Z211" s="139">
        <f>'آبان 1400'!AA212</f>
        <v>1642901</v>
      </c>
      <c r="AA211" s="139">
        <f>'آبان 1400'!AB212</f>
        <v>0</v>
      </c>
      <c r="AB211" s="139">
        <f>'آبان 1400'!AC212</f>
        <v>1642901</v>
      </c>
      <c r="AC211" s="139">
        <f>'آبان 1400'!AD212</f>
        <v>4500000</v>
      </c>
      <c r="AD211" s="139">
        <f>'آبان 1400'!AE212</f>
        <v>6000000</v>
      </c>
      <c r="AE211" s="140">
        <f>'آبان 1400'!AF212</f>
        <v>313644.73636363639</v>
      </c>
      <c r="AF211" s="123">
        <f>'آبان 1400'!AG212</f>
        <v>49287030</v>
      </c>
      <c r="AG211" s="124">
        <f>'آبان 1400'!AH212</f>
        <v>0</v>
      </c>
      <c r="AH211" s="124">
        <f>'آبان 1400'!AI212</f>
        <v>18818684.181818184</v>
      </c>
      <c r="AI211" s="124">
        <f>'آبان 1400'!AJ212</f>
        <v>2655495</v>
      </c>
      <c r="AJ211" s="124">
        <f>'آبان 1400'!AK212</f>
        <v>4500000</v>
      </c>
      <c r="AK211" s="124">
        <f>'آبان 1400'!AL212</f>
        <v>6000000</v>
      </c>
      <c r="AL211" s="124">
        <f>'آبان 1400'!AM212</f>
        <v>0</v>
      </c>
      <c r="AM211" s="124">
        <f>'آبان 1400'!AN212</f>
        <v>0</v>
      </c>
      <c r="AN211" s="124">
        <f>'آبان 1400'!AO212</f>
        <v>0</v>
      </c>
      <c r="AO211" s="124">
        <f>'آبان 1400'!AP212</f>
        <v>4200000</v>
      </c>
      <c r="AP211" s="124">
        <f>'آبان 1400'!AQ212</f>
        <v>0</v>
      </c>
      <c r="AQ211" s="124">
        <f>'آبان 1400'!AR212</f>
        <v>0</v>
      </c>
      <c r="AR211" s="124">
        <f>'آبان 1400'!AS212</f>
        <v>0</v>
      </c>
      <c r="AS211" s="379">
        <f>'آبان 1400'!AT212</f>
        <v>0</v>
      </c>
      <c r="AT211" s="372">
        <f t="shared" si="156"/>
        <v>85461209.181818187</v>
      </c>
      <c r="AU211" s="174">
        <f>'آبان 1400'!AV212</f>
        <v>62309314.189090915</v>
      </c>
      <c r="AV211" s="142">
        <f>'آبان 1400'!AW212</f>
        <v>82805714.181818187</v>
      </c>
      <c r="AW211" s="143">
        <f t="shared" si="157"/>
        <v>5796399.9927272741</v>
      </c>
      <c r="AX211" s="76">
        <f t="shared" si="158"/>
        <v>2230931.4189090915</v>
      </c>
      <c r="AY211" s="143">
        <f>'آبان 1400'!AZ212</f>
        <v>0</v>
      </c>
      <c r="AZ211" s="143">
        <f>'آبان 1400'!BA212</f>
        <v>0</v>
      </c>
      <c r="BA211" s="143">
        <f>'آبان 1400'!BB212</f>
        <v>0</v>
      </c>
      <c r="BB211" s="143">
        <f>'آبان 1400'!BC212</f>
        <v>0</v>
      </c>
      <c r="BC211" s="143">
        <f>'آبان 1400'!BD212</f>
        <v>0</v>
      </c>
      <c r="BD211" s="143">
        <f>'آبان 1400'!BE212</f>
        <v>0</v>
      </c>
      <c r="BE211" s="143">
        <f>'آبان 1400'!BF212</f>
        <v>0</v>
      </c>
      <c r="BF211" s="144">
        <f t="shared" si="159"/>
        <v>8027331.4116363656</v>
      </c>
      <c r="BG211" s="141">
        <f t="shared" si="160"/>
        <v>77433877</v>
      </c>
      <c r="BH211" s="145">
        <f t="shared" si="161"/>
        <v>85461209.181818187</v>
      </c>
      <c r="BI211" s="410">
        <f t="shared" si="153"/>
        <v>6638737.5</v>
      </c>
      <c r="BJ211" s="146">
        <f t="shared" si="162"/>
        <v>4107252.4999999995</v>
      </c>
      <c r="BK211" s="146">
        <f t="shared" si="163"/>
        <v>1232175.75</v>
      </c>
      <c r="BL211" s="147">
        <f t="shared" si="164"/>
        <v>1120000</v>
      </c>
      <c r="BM211" s="383">
        <v>0</v>
      </c>
      <c r="BN211" s="148">
        <f t="shared" si="165"/>
        <v>98559374.931818187</v>
      </c>
      <c r="BO211" s="149">
        <f t="shared" si="166"/>
        <v>82805714.181818187</v>
      </c>
      <c r="BP211" s="150">
        <f t="shared" si="167"/>
        <v>19045314.261818185</v>
      </c>
      <c r="BQ211" s="151">
        <f t="shared" si="168"/>
        <v>117604689.19363637</v>
      </c>
      <c r="BR211" s="152">
        <f t="shared" si="169"/>
        <v>100800</v>
      </c>
      <c r="BS211" s="148">
        <f t="shared" si="170"/>
        <v>117705489.19363637</v>
      </c>
      <c r="BT211" s="136">
        <v>0</v>
      </c>
      <c r="BU211" s="149">
        <f t="shared" si="171"/>
        <v>9855937.4931818191</v>
      </c>
      <c r="BV211" s="153">
        <f t="shared" si="172"/>
        <v>4927968.7465909095</v>
      </c>
      <c r="BW211" s="134">
        <f t="shared" si="173"/>
        <v>102921582.95386365</v>
      </c>
      <c r="BX211" s="148">
        <f t="shared" si="174"/>
        <v>11978165.75</v>
      </c>
      <c r="BY211" s="135">
        <f t="shared" si="175"/>
        <v>90943417.203863651</v>
      </c>
      <c r="CD211" s="400">
        <f>'آبان 1400'!AU212</f>
        <v>85461209.181818187</v>
      </c>
      <c r="CE211" s="401">
        <f>'آبان 1400'!AV212</f>
        <v>62309314.189090915</v>
      </c>
      <c r="CF211" s="401">
        <f>'آبان 1400'!AW212</f>
        <v>82805714.181818187</v>
      </c>
      <c r="CG211" s="401">
        <f>'آبان 1400'!AX212</f>
        <v>5796399.9927272741</v>
      </c>
      <c r="CH211" s="401">
        <f>'آبان 1400'!AY212</f>
        <v>2230931.4189090915</v>
      </c>
      <c r="CI211" s="401">
        <f>'آبان 1400'!AZ212</f>
        <v>0</v>
      </c>
      <c r="CJ211" s="401">
        <f>'آبان 1400'!BA212</f>
        <v>0</v>
      </c>
      <c r="CK211" s="401">
        <f>'آبان 1400'!BB212</f>
        <v>0</v>
      </c>
      <c r="CL211" s="401">
        <f>'آبان 1400'!BC212</f>
        <v>0</v>
      </c>
      <c r="CM211" s="401">
        <f>'آبان 1400'!BD212</f>
        <v>0</v>
      </c>
      <c r="CN211" s="401">
        <f>'آبان 1400'!BE212</f>
        <v>0</v>
      </c>
      <c r="CO211" s="401">
        <f>'آبان 1400'!BF212</f>
        <v>0</v>
      </c>
      <c r="CP211" s="401">
        <f>'آبان 1400'!BG212</f>
        <v>8027331.4116363656</v>
      </c>
      <c r="CQ211" s="401">
        <f>'آبان 1400'!BH212</f>
        <v>77433877</v>
      </c>
      <c r="CR211" s="401">
        <f t="shared" si="176"/>
        <v>85461209.181818187</v>
      </c>
      <c r="CS211" s="411">
        <f t="shared" si="154"/>
        <v>6638737.5</v>
      </c>
      <c r="CT211" s="400">
        <f t="shared" si="177"/>
        <v>4107252.4999999995</v>
      </c>
      <c r="CU211" s="401">
        <f t="shared" si="178"/>
        <v>1232175.75</v>
      </c>
      <c r="CV211" s="401">
        <f t="shared" si="179"/>
        <v>1120000</v>
      </c>
      <c r="CW211" s="56">
        <v>0</v>
      </c>
      <c r="CX211" s="401">
        <f t="shared" si="180"/>
        <v>98559374.931818187</v>
      </c>
      <c r="CY211" s="401">
        <f t="shared" si="181"/>
        <v>82805714.181818187</v>
      </c>
      <c r="CZ211" s="401">
        <f t="shared" si="182"/>
        <v>19045314.261818185</v>
      </c>
      <c r="DA211" s="401">
        <f t="shared" si="183"/>
        <v>117604689.19363637</v>
      </c>
      <c r="DB211" s="401">
        <f t="shared" si="184"/>
        <v>100800</v>
      </c>
      <c r="DC211" s="401">
        <f t="shared" si="185"/>
        <v>117705489.19363637</v>
      </c>
      <c r="DD211" s="406">
        <v>0</v>
      </c>
      <c r="DE211" s="401">
        <f t="shared" si="186"/>
        <v>9855937.4931818191</v>
      </c>
      <c r="DF211" s="401">
        <f t="shared" si="187"/>
        <v>4927968.7465909095</v>
      </c>
      <c r="DG211" s="401">
        <f t="shared" si="188"/>
        <v>102921582.95386365</v>
      </c>
      <c r="DH211" s="401">
        <f t="shared" si="189"/>
        <v>11978165.75</v>
      </c>
      <c r="DI211" s="401">
        <f t="shared" si="190"/>
        <v>90943417.203863651</v>
      </c>
      <c r="DJ211" s="401">
        <f t="shared" si="191"/>
        <v>0</v>
      </c>
      <c r="DL211" s="409">
        <f t="shared" si="192"/>
        <v>6638737.5</v>
      </c>
      <c r="DM211" s="409">
        <f t="shared" si="193"/>
        <v>0</v>
      </c>
    </row>
    <row r="212" spans="1:117" s="56" customFormat="1" ht="21" x14ac:dyDescent="0.2">
      <c r="A212" s="192">
        <f t="shared" si="155"/>
        <v>2655495</v>
      </c>
      <c r="B212" s="137">
        <f>'آبان 1400'!B213</f>
        <v>207</v>
      </c>
      <c r="C212" s="137">
        <f>'آبان 1400'!C213</f>
        <v>217</v>
      </c>
      <c r="D212" s="137">
        <f>'آبان 1400'!D213</f>
        <v>12892</v>
      </c>
      <c r="E212" s="137" t="str">
        <f>'آبان 1400'!E213</f>
        <v xml:space="preserve">مسعود </v>
      </c>
      <c r="F212" s="137" t="str">
        <f>'آبان 1400'!F213</f>
        <v>فلاح دادرس</v>
      </c>
      <c r="G212" s="137" t="str">
        <f>'آبان 1400'!G213</f>
        <v xml:space="preserve">اداری </v>
      </c>
      <c r="H212" s="137" t="str">
        <f>'آبان 1400'!H213</f>
        <v>گیلان</v>
      </c>
      <c r="I212" s="137" t="str">
        <f>'آبان 1400'!I213</f>
        <v>138-800-24605-1</v>
      </c>
      <c r="J212" s="137">
        <f>'آبان 1400'!J213</f>
        <v>2720484784</v>
      </c>
      <c r="K212" s="137" t="str">
        <f>'آبان 1400'!K213</f>
        <v>0031516768</v>
      </c>
      <c r="L212" s="137" t="str">
        <f>'آبان 1400'!L213</f>
        <v>گیلان</v>
      </c>
      <c r="M212" s="137" t="str">
        <f>'آبان 1400'!M213</f>
        <v>اداری- دیپلم</v>
      </c>
      <c r="N212" s="121">
        <f>'آبان 1400'!N213</f>
        <v>0</v>
      </c>
      <c r="O212" s="120">
        <f>'آبان 1400'!O213</f>
        <v>0</v>
      </c>
      <c r="P212" s="122">
        <f>'آبان 1400'!P213</f>
        <v>0</v>
      </c>
      <c r="Q212" s="362">
        <f>'آبان 1400'!Q213</f>
        <v>30</v>
      </c>
      <c r="R212" s="362">
        <f>'آبان 1400'!R213</f>
        <v>100</v>
      </c>
      <c r="S212" s="362">
        <f>'آبان 1400'!S213</f>
        <v>0</v>
      </c>
      <c r="T212" s="362">
        <f>'آبان 1400'!T213</f>
        <v>0</v>
      </c>
      <c r="U212" s="138">
        <f>'آبان 1400'!U213</f>
        <v>0</v>
      </c>
      <c r="V212" s="121">
        <f>'آبان 1400'!W213</f>
        <v>0</v>
      </c>
      <c r="W212" s="122">
        <f>'آبان 1400'!X213</f>
        <v>0</v>
      </c>
      <c r="X212" s="370">
        <f>'آبان 1400'!Y213</f>
        <v>3</v>
      </c>
      <c r="Y212" s="370">
        <f>'آبان 1400'!Z213</f>
        <v>1</v>
      </c>
      <c r="Z212" s="139">
        <f>'آبان 1400'!AA213</f>
        <v>1145360</v>
      </c>
      <c r="AA212" s="139">
        <f>'آبان 1400'!AB213</f>
        <v>46667</v>
      </c>
      <c r="AB212" s="139">
        <f>'آبان 1400'!AC213</f>
        <v>1192027</v>
      </c>
      <c r="AC212" s="139">
        <f>'آبان 1400'!AD213</f>
        <v>4500000</v>
      </c>
      <c r="AD212" s="139">
        <f>'آبان 1400'!AE213</f>
        <v>6000000</v>
      </c>
      <c r="AE212" s="140">
        <f>'آبان 1400'!AF213</f>
        <v>227568.79090909089</v>
      </c>
      <c r="AF212" s="123">
        <f>'آبان 1400'!AG213</f>
        <v>34360800</v>
      </c>
      <c r="AG212" s="124">
        <f>'آبان 1400'!AH213</f>
        <v>1400010</v>
      </c>
      <c r="AH212" s="124">
        <f>'آبان 1400'!AI213</f>
        <v>22756879.09090909</v>
      </c>
      <c r="AI212" s="124">
        <f>'آبان 1400'!AJ213</f>
        <v>2655495</v>
      </c>
      <c r="AJ212" s="124">
        <f>'آبان 1400'!AK213</f>
        <v>4500000</v>
      </c>
      <c r="AK212" s="124">
        <f>'آبان 1400'!AL213</f>
        <v>6000000</v>
      </c>
      <c r="AL212" s="124">
        <f>'آبان 1400'!AM213</f>
        <v>0</v>
      </c>
      <c r="AM212" s="124">
        <f>'آبان 1400'!AN213</f>
        <v>0</v>
      </c>
      <c r="AN212" s="124">
        <f>'آبان 1400'!AO213</f>
        <v>0</v>
      </c>
      <c r="AO212" s="124">
        <f>'آبان 1400'!AP213</f>
        <v>4200000</v>
      </c>
      <c r="AP212" s="124">
        <f>'آبان 1400'!AQ213</f>
        <v>0</v>
      </c>
      <c r="AQ212" s="124">
        <f>'آبان 1400'!AR213</f>
        <v>0</v>
      </c>
      <c r="AR212" s="124">
        <f>'آبان 1400'!AS213</f>
        <v>0</v>
      </c>
      <c r="AS212" s="379">
        <f>'آبان 1400'!AT213</f>
        <v>0</v>
      </c>
      <c r="AT212" s="372">
        <f t="shared" si="156"/>
        <v>75873184.090909094</v>
      </c>
      <c r="AU212" s="174">
        <f>'آبان 1400'!AV213</f>
        <v>53392450.854545459</v>
      </c>
      <c r="AV212" s="142">
        <f>'آبان 1400'!AW213</f>
        <v>73217689.090909094</v>
      </c>
      <c r="AW212" s="143">
        <f t="shared" si="157"/>
        <v>5125238.2363636373</v>
      </c>
      <c r="AX212" s="76">
        <f t="shared" si="158"/>
        <v>1339245.0854545459</v>
      </c>
      <c r="AY212" s="143">
        <f>'آبان 1400'!AZ213</f>
        <v>0</v>
      </c>
      <c r="AZ212" s="143">
        <f>'آبان 1400'!BA213</f>
        <v>0</v>
      </c>
      <c r="BA212" s="143">
        <f>'آبان 1400'!BB213</f>
        <v>0</v>
      </c>
      <c r="BB212" s="143">
        <f>'آبان 1400'!BC213</f>
        <v>0</v>
      </c>
      <c r="BC212" s="143">
        <f>'آبان 1400'!BD213</f>
        <v>0</v>
      </c>
      <c r="BD212" s="143">
        <f>'آبان 1400'!BE213</f>
        <v>0</v>
      </c>
      <c r="BE212" s="143">
        <f>'آبان 1400'!BF213</f>
        <v>0</v>
      </c>
      <c r="BF212" s="144">
        <f t="shared" si="159"/>
        <v>6464483.3218181832</v>
      </c>
      <c r="BG212" s="141">
        <f t="shared" si="160"/>
        <v>69408700</v>
      </c>
      <c r="BH212" s="145">
        <f t="shared" si="161"/>
        <v>75873184.090909094</v>
      </c>
      <c r="BI212" s="128">
        <f t="shared" ref="BI212:BI261" si="194">(((AB212*30)*2)/12)/30*Q212</f>
        <v>5960135</v>
      </c>
      <c r="BJ212" s="146">
        <f t="shared" si="162"/>
        <v>2980067.5</v>
      </c>
      <c r="BK212" s="146">
        <f t="shared" si="163"/>
        <v>894020.25</v>
      </c>
      <c r="BL212" s="147">
        <f t="shared" si="164"/>
        <v>1120000</v>
      </c>
      <c r="BM212" s="383">
        <v>0</v>
      </c>
      <c r="BN212" s="148">
        <f t="shared" si="165"/>
        <v>86827406.840909094</v>
      </c>
      <c r="BO212" s="149">
        <f t="shared" si="166"/>
        <v>73217689.090909094</v>
      </c>
      <c r="BP212" s="150">
        <f t="shared" si="167"/>
        <v>16840068.490909092</v>
      </c>
      <c r="BQ212" s="151">
        <f t="shared" si="168"/>
        <v>103667475.33181819</v>
      </c>
      <c r="BR212" s="152">
        <f t="shared" si="169"/>
        <v>100800</v>
      </c>
      <c r="BS212" s="148">
        <f t="shared" si="170"/>
        <v>103768275.33181819</v>
      </c>
      <c r="BT212" s="136">
        <v>0</v>
      </c>
      <c r="BU212" s="149">
        <f t="shared" si="171"/>
        <v>8682740.6840909105</v>
      </c>
      <c r="BV212" s="153">
        <f t="shared" si="172"/>
        <v>4341370.3420454552</v>
      </c>
      <c r="BW212" s="134">
        <f t="shared" si="173"/>
        <v>90744164.305681825</v>
      </c>
      <c r="BX212" s="148">
        <f t="shared" si="174"/>
        <v>9834222.75</v>
      </c>
      <c r="BY212" s="135">
        <f t="shared" si="175"/>
        <v>80909941.555681825</v>
      </c>
      <c r="CD212" s="400">
        <f>'آبان 1400'!AU213</f>
        <v>75873184.090909094</v>
      </c>
      <c r="CE212" s="401">
        <f>'آبان 1400'!AV213</f>
        <v>53392450.854545459</v>
      </c>
      <c r="CF212" s="401">
        <f>'آبان 1400'!AW213</f>
        <v>73217689.090909094</v>
      </c>
      <c r="CG212" s="401">
        <f>'آبان 1400'!AX213</f>
        <v>5125238.2363636373</v>
      </c>
      <c r="CH212" s="401">
        <f>'آبان 1400'!AY213</f>
        <v>1339245.0854545459</v>
      </c>
      <c r="CI212" s="401">
        <f>'آبان 1400'!AZ213</f>
        <v>0</v>
      </c>
      <c r="CJ212" s="401">
        <f>'آبان 1400'!BA213</f>
        <v>0</v>
      </c>
      <c r="CK212" s="401">
        <f>'آبان 1400'!BB213</f>
        <v>0</v>
      </c>
      <c r="CL212" s="401">
        <f>'آبان 1400'!BC213</f>
        <v>0</v>
      </c>
      <c r="CM212" s="401">
        <f>'آبان 1400'!BD213</f>
        <v>0</v>
      </c>
      <c r="CN212" s="401">
        <f>'آبان 1400'!BE213</f>
        <v>0</v>
      </c>
      <c r="CO212" s="401">
        <f>'آبان 1400'!BF213</f>
        <v>0</v>
      </c>
      <c r="CP212" s="401">
        <f>'آبان 1400'!BG213</f>
        <v>6464483.3218181832</v>
      </c>
      <c r="CQ212" s="401">
        <f>'آبان 1400'!BH213</f>
        <v>69408700</v>
      </c>
      <c r="CR212" s="401">
        <f t="shared" si="176"/>
        <v>75873184.090909094</v>
      </c>
      <c r="CS212" s="56">
        <f t="shared" ref="CS212:CS262" si="195">(AB212*30/12*2)/30*Q212</f>
        <v>5960135</v>
      </c>
      <c r="CT212" s="400">
        <f t="shared" si="177"/>
        <v>2980067.5</v>
      </c>
      <c r="CU212" s="401">
        <f t="shared" si="178"/>
        <v>894020.25</v>
      </c>
      <c r="CV212" s="401">
        <f t="shared" si="179"/>
        <v>1120000</v>
      </c>
      <c r="CW212" s="56">
        <v>0</v>
      </c>
      <c r="CX212" s="401">
        <f t="shared" si="180"/>
        <v>86827406.840909094</v>
      </c>
      <c r="CY212" s="401">
        <f t="shared" si="181"/>
        <v>73217689.090909094</v>
      </c>
      <c r="CZ212" s="401">
        <f t="shared" si="182"/>
        <v>16840068.490909092</v>
      </c>
      <c r="DA212" s="401">
        <f t="shared" si="183"/>
        <v>103667475.33181819</v>
      </c>
      <c r="DB212" s="401">
        <f t="shared" si="184"/>
        <v>100800</v>
      </c>
      <c r="DC212" s="401">
        <f t="shared" si="185"/>
        <v>103768275.33181819</v>
      </c>
      <c r="DD212" s="406">
        <v>0</v>
      </c>
      <c r="DE212" s="401">
        <f t="shared" si="186"/>
        <v>8682740.6840909105</v>
      </c>
      <c r="DF212" s="401">
        <f t="shared" si="187"/>
        <v>4341370.3420454552</v>
      </c>
      <c r="DG212" s="401">
        <f t="shared" si="188"/>
        <v>90744164.305681825</v>
      </c>
      <c r="DH212" s="401">
        <f t="shared" si="189"/>
        <v>9834222.75</v>
      </c>
      <c r="DI212" s="401">
        <f t="shared" si="190"/>
        <v>80909941.555681825</v>
      </c>
      <c r="DJ212" s="401">
        <f t="shared" si="191"/>
        <v>0</v>
      </c>
      <c r="DL212" s="408">
        <f t="shared" si="192"/>
        <v>6638737.5</v>
      </c>
      <c r="DM212" s="408">
        <f t="shared" si="193"/>
        <v>-678602.5</v>
      </c>
    </row>
    <row r="213" spans="1:117" s="56" customFormat="1" ht="21" x14ac:dyDescent="0.2">
      <c r="A213" s="192">
        <f t="shared" si="155"/>
        <v>2655495</v>
      </c>
      <c r="B213" s="137">
        <f>'آبان 1400'!B214</f>
        <v>208</v>
      </c>
      <c r="C213" s="137">
        <f>'آبان 1400'!C214</f>
        <v>218</v>
      </c>
      <c r="D213" s="137">
        <f>'آبان 1400'!D214</f>
        <v>12897</v>
      </c>
      <c r="E213" s="137" t="str">
        <f>'آبان 1400'!E214</f>
        <v>گوهر</v>
      </c>
      <c r="F213" s="137" t="str">
        <f>'آبان 1400'!F214</f>
        <v>شفیعی</v>
      </c>
      <c r="G213" s="137" t="str">
        <f>'آبان 1400'!G214</f>
        <v xml:space="preserve">اداری </v>
      </c>
      <c r="H213" s="137" t="str">
        <f>'آبان 1400'!H214</f>
        <v>گیلان</v>
      </c>
      <c r="I213" s="137" t="str">
        <f>'آبان 1400'!I214</f>
        <v>408-813-573037-1</v>
      </c>
      <c r="J213" s="137">
        <f>'آبان 1400'!J214</f>
        <v>6309356399</v>
      </c>
      <c r="K213" s="137" t="str">
        <f>'آبان 1400'!K214</f>
        <v>0070065851</v>
      </c>
      <c r="L213" s="137" t="str">
        <f>'آبان 1400'!L214</f>
        <v>گیلان</v>
      </c>
      <c r="M213" s="137" t="str">
        <f>'آبان 1400'!M214</f>
        <v>اداری-کارشناسی</v>
      </c>
      <c r="N213" s="121">
        <f>'آبان 1400'!N214</f>
        <v>0</v>
      </c>
      <c r="O213" s="120">
        <f>'آبان 1400'!O214</f>
        <v>0</v>
      </c>
      <c r="P213" s="122">
        <f>'آبان 1400'!P214</f>
        <v>0</v>
      </c>
      <c r="Q213" s="362">
        <f>'آبان 1400'!Q214</f>
        <v>30</v>
      </c>
      <c r="R213" s="362">
        <f>'آبان 1400'!R214</f>
        <v>35</v>
      </c>
      <c r="S213" s="362">
        <f>'آبان 1400'!S214</f>
        <v>0</v>
      </c>
      <c r="T213" s="362">
        <f>'آبان 1400'!T214</f>
        <v>0</v>
      </c>
      <c r="U213" s="138">
        <f>'آبان 1400'!U214</f>
        <v>0</v>
      </c>
      <c r="V213" s="121">
        <f>'آبان 1400'!W214</f>
        <v>0</v>
      </c>
      <c r="W213" s="122">
        <f>'آبان 1400'!X214</f>
        <v>0</v>
      </c>
      <c r="X213" s="370">
        <f>'آبان 1400'!Y214</f>
        <v>1</v>
      </c>
      <c r="Y213" s="370">
        <f>'آبان 1400'!Z214</f>
        <v>1</v>
      </c>
      <c r="Z213" s="139">
        <f>'آبان 1400'!AA214</f>
        <v>1477052</v>
      </c>
      <c r="AA213" s="139">
        <f>'آبان 1400'!AB214</f>
        <v>0</v>
      </c>
      <c r="AB213" s="139">
        <f>'آبان 1400'!AC214</f>
        <v>1477052</v>
      </c>
      <c r="AC213" s="139">
        <f>'آبان 1400'!AD214</f>
        <v>4500000</v>
      </c>
      <c r="AD213" s="139">
        <f>'آبان 1400'!AE214</f>
        <v>6000000</v>
      </c>
      <c r="AE213" s="140">
        <f>'آبان 1400'!AF214</f>
        <v>281982.65454545454</v>
      </c>
      <c r="AF213" s="123">
        <f>'آبان 1400'!AG214</f>
        <v>44311560</v>
      </c>
      <c r="AG213" s="124">
        <f>'آبان 1400'!AH214</f>
        <v>0</v>
      </c>
      <c r="AH213" s="124">
        <f>'آبان 1400'!AI214</f>
        <v>9869392.9090909082</v>
      </c>
      <c r="AI213" s="124">
        <f>'آبان 1400'!AJ214</f>
        <v>2655495</v>
      </c>
      <c r="AJ213" s="124">
        <f>'آبان 1400'!AK214</f>
        <v>4500000</v>
      </c>
      <c r="AK213" s="124">
        <f>'آبان 1400'!AL214</f>
        <v>6000000</v>
      </c>
      <c r="AL213" s="124">
        <f>'آبان 1400'!AM214</f>
        <v>0</v>
      </c>
      <c r="AM213" s="124">
        <f>'آبان 1400'!AN214</f>
        <v>0</v>
      </c>
      <c r="AN213" s="124">
        <f>'آبان 1400'!AO214</f>
        <v>0</v>
      </c>
      <c r="AO213" s="124">
        <f>'آبان 1400'!AP214</f>
        <v>3400000</v>
      </c>
      <c r="AP213" s="124">
        <f>'آبان 1400'!AQ214</f>
        <v>0</v>
      </c>
      <c r="AQ213" s="124">
        <f>'آبان 1400'!AR214</f>
        <v>0</v>
      </c>
      <c r="AR213" s="124">
        <f>'آبان 1400'!AS214</f>
        <v>0</v>
      </c>
      <c r="AS213" s="379">
        <f>'آبان 1400'!AT214</f>
        <v>0</v>
      </c>
      <c r="AT213" s="372">
        <f t="shared" si="156"/>
        <v>70736447.909090906</v>
      </c>
      <c r="AU213" s="174">
        <f>'آبان 1400'!AV214</f>
        <v>49415286.205454543</v>
      </c>
      <c r="AV213" s="142">
        <f>'آبان 1400'!AW214</f>
        <v>68080952.909090906</v>
      </c>
      <c r="AW213" s="143">
        <f t="shared" si="157"/>
        <v>4765666.7036363641</v>
      </c>
      <c r="AX213" s="76">
        <f t="shared" si="158"/>
        <v>941528.62054545432</v>
      </c>
      <c r="AY213" s="143">
        <f>'آبان 1400'!AZ214</f>
        <v>0</v>
      </c>
      <c r="AZ213" s="143">
        <f>'آبان 1400'!BA214</f>
        <v>0</v>
      </c>
      <c r="BA213" s="143">
        <f>'آبان 1400'!BB214</f>
        <v>0</v>
      </c>
      <c r="BB213" s="143">
        <f>'آبان 1400'!BC214</f>
        <v>0</v>
      </c>
      <c r="BC213" s="143">
        <f>'آبان 1400'!BD214</f>
        <v>0</v>
      </c>
      <c r="BD213" s="143">
        <f>'آبان 1400'!BE214</f>
        <v>0</v>
      </c>
      <c r="BE213" s="143">
        <f>'آبان 1400'!BF214</f>
        <v>0</v>
      </c>
      <c r="BF213" s="144">
        <f t="shared" si="159"/>
        <v>5707195.3241818184</v>
      </c>
      <c r="BG213" s="141">
        <f t="shared" si="160"/>
        <v>65029252</v>
      </c>
      <c r="BH213" s="145">
        <f t="shared" si="161"/>
        <v>70736447.909090906</v>
      </c>
      <c r="BI213" s="410">
        <f t="shared" ref="BI213:BI232" si="196">(((885165*30)*3)/12)/30*Q213</f>
        <v>6638737.5</v>
      </c>
      <c r="BJ213" s="146">
        <f t="shared" si="162"/>
        <v>3692630</v>
      </c>
      <c r="BK213" s="146">
        <f t="shared" si="163"/>
        <v>1107789</v>
      </c>
      <c r="BL213" s="147">
        <f t="shared" si="164"/>
        <v>1120000</v>
      </c>
      <c r="BM213" s="383">
        <v>0</v>
      </c>
      <c r="BN213" s="148">
        <f t="shared" si="165"/>
        <v>83295604.409090906</v>
      </c>
      <c r="BO213" s="149">
        <f t="shared" si="166"/>
        <v>68080952.909090906</v>
      </c>
      <c r="BP213" s="150">
        <f t="shared" si="167"/>
        <v>15658619.16909091</v>
      </c>
      <c r="BQ213" s="151">
        <f t="shared" si="168"/>
        <v>98954223.578181818</v>
      </c>
      <c r="BR213" s="152">
        <f t="shared" si="169"/>
        <v>100800</v>
      </c>
      <c r="BS213" s="148">
        <f t="shared" si="170"/>
        <v>99055023.578181818</v>
      </c>
      <c r="BT213" s="136">
        <v>0</v>
      </c>
      <c r="BU213" s="149">
        <f t="shared" si="171"/>
        <v>8329560.4409090914</v>
      </c>
      <c r="BV213" s="153">
        <f t="shared" si="172"/>
        <v>4164780.2204545457</v>
      </c>
      <c r="BW213" s="134">
        <f t="shared" si="173"/>
        <v>86560682.916818187</v>
      </c>
      <c r="BX213" s="148">
        <f t="shared" si="174"/>
        <v>11439156.5</v>
      </c>
      <c r="BY213" s="135">
        <f t="shared" si="175"/>
        <v>75121526.416818187</v>
      </c>
      <c r="CD213" s="400">
        <f>'آبان 1400'!AU214</f>
        <v>70736447.909090906</v>
      </c>
      <c r="CE213" s="401">
        <f>'آبان 1400'!AV214</f>
        <v>49415286.205454543</v>
      </c>
      <c r="CF213" s="401">
        <f>'آبان 1400'!AW214</f>
        <v>68080952.909090906</v>
      </c>
      <c r="CG213" s="401">
        <f>'آبان 1400'!AX214</f>
        <v>4765666.7036363641</v>
      </c>
      <c r="CH213" s="401">
        <f>'آبان 1400'!AY214</f>
        <v>941528.62054545432</v>
      </c>
      <c r="CI213" s="401">
        <f>'آبان 1400'!AZ214</f>
        <v>0</v>
      </c>
      <c r="CJ213" s="401">
        <f>'آبان 1400'!BA214</f>
        <v>0</v>
      </c>
      <c r="CK213" s="401">
        <f>'آبان 1400'!BB214</f>
        <v>0</v>
      </c>
      <c r="CL213" s="401">
        <f>'آبان 1400'!BC214</f>
        <v>0</v>
      </c>
      <c r="CM213" s="401">
        <f>'آبان 1400'!BD214</f>
        <v>0</v>
      </c>
      <c r="CN213" s="401">
        <f>'آبان 1400'!BE214</f>
        <v>0</v>
      </c>
      <c r="CO213" s="401">
        <f>'آبان 1400'!BF214</f>
        <v>0</v>
      </c>
      <c r="CP213" s="401">
        <f>'آبان 1400'!BG214</f>
        <v>5707195.3241818184</v>
      </c>
      <c r="CQ213" s="401">
        <f>'آبان 1400'!BH214</f>
        <v>65029252</v>
      </c>
      <c r="CR213" s="401">
        <f t="shared" si="176"/>
        <v>70736447.909090906</v>
      </c>
      <c r="CS213" s="411">
        <f t="shared" ref="CS213:CS232" si="197">(885165*30/12*3)/30*Q213</f>
        <v>6638737.5</v>
      </c>
      <c r="CT213" s="400">
        <f t="shared" si="177"/>
        <v>3692630</v>
      </c>
      <c r="CU213" s="401">
        <f t="shared" si="178"/>
        <v>1107789</v>
      </c>
      <c r="CV213" s="401">
        <f t="shared" si="179"/>
        <v>1120000</v>
      </c>
      <c r="CW213" s="56">
        <v>0</v>
      </c>
      <c r="CX213" s="401">
        <f t="shared" si="180"/>
        <v>83295604.409090906</v>
      </c>
      <c r="CY213" s="401">
        <f t="shared" si="181"/>
        <v>68080952.909090906</v>
      </c>
      <c r="CZ213" s="401">
        <f t="shared" si="182"/>
        <v>15658619.16909091</v>
      </c>
      <c r="DA213" s="401">
        <f t="shared" si="183"/>
        <v>98954223.578181818</v>
      </c>
      <c r="DB213" s="401">
        <f t="shared" si="184"/>
        <v>100800</v>
      </c>
      <c r="DC213" s="401">
        <f t="shared" si="185"/>
        <v>99055023.578181818</v>
      </c>
      <c r="DD213" s="406">
        <v>0</v>
      </c>
      <c r="DE213" s="401">
        <f t="shared" si="186"/>
        <v>8329560.4409090914</v>
      </c>
      <c r="DF213" s="401">
        <f t="shared" si="187"/>
        <v>4164780.2204545457</v>
      </c>
      <c r="DG213" s="401">
        <f t="shared" si="188"/>
        <v>86560682.916818187</v>
      </c>
      <c r="DH213" s="401">
        <f t="shared" si="189"/>
        <v>11439156.5</v>
      </c>
      <c r="DI213" s="401">
        <f t="shared" si="190"/>
        <v>75121526.416818187</v>
      </c>
      <c r="DJ213" s="401">
        <f t="shared" si="191"/>
        <v>0</v>
      </c>
      <c r="DL213" s="409">
        <f t="shared" si="192"/>
        <v>6638737.5</v>
      </c>
      <c r="DM213" s="409">
        <f t="shared" si="193"/>
        <v>0</v>
      </c>
    </row>
    <row r="214" spans="1:117" s="56" customFormat="1" ht="21" x14ac:dyDescent="0.2">
      <c r="A214" s="192">
        <f t="shared" si="155"/>
        <v>2655495</v>
      </c>
      <c r="B214" s="137">
        <f>'آبان 1400'!B215</f>
        <v>209</v>
      </c>
      <c r="C214" s="137">
        <f>'آبان 1400'!C215</f>
        <v>219</v>
      </c>
      <c r="D214" s="137">
        <f>'آبان 1400'!D215</f>
        <v>12898</v>
      </c>
      <c r="E214" s="137" t="str">
        <f>'آبان 1400'!E215</f>
        <v xml:space="preserve">زهرا </v>
      </c>
      <c r="F214" s="137" t="str">
        <f>'آبان 1400'!F215</f>
        <v>پیرقدیمی</v>
      </c>
      <c r="G214" s="137" t="str">
        <f>'آبان 1400'!G215</f>
        <v xml:space="preserve">اداری </v>
      </c>
      <c r="H214" s="137" t="str">
        <f>'آبان 1400'!H215</f>
        <v>گیلان</v>
      </c>
      <c r="I214" s="137" t="str">
        <f>'آبان 1400'!I215</f>
        <v>381-700-4306064-1</v>
      </c>
      <c r="J214" s="137">
        <f>'آبان 1400'!J215</f>
        <v>2660203989</v>
      </c>
      <c r="K214" s="137">
        <f>'آبان 1400'!K215</f>
        <v>0</v>
      </c>
      <c r="L214" s="137" t="str">
        <f>'آبان 1400'!L215</f>
        <v>گیلان</v>
      </c>
      <c r="M214" s="137" t="str">
        <f>'آبان 1400'!M215</f>
        <v>اداری-کارشناسی ارشد</v>
      </c>
      <c r="N214" s="121">
        <f>'آبان 1400'!N215</f>
        <v>0</v>
      </c>
      <c r="O214" s="120">
        <f>'آبان 1400'!O215</f>
        <v>0</v>
      </c>
      <c r="P214" s="122">
        <f>'آبان 1400'!P215</f>
        <v>0</v>
      </c>
      <c r="Q214" s="362">
        <f>'آبان 1400'!Q215</f>
        <v>30</v>
      </c>
      <c r="R214" s="362">
        <f>'آبان 1400'!R215</f>
        <v>50</v>
      </c>
      <c r="S214" s="362">
        <f>'آبان 1400'!S215</f>
        <v>0</v>
      </c>
      <c r="T214" s="362">
        <f>'آبان 1400'!T215</f>
        <v>0</v>
      </c>
      <c r="U214" s="138">
        <f>'آبان 1400'!U215</f>
        <v>0</v>
      </c>
      <c r="V214" s="121">
        <f>'آبان 1400'!W215</f>
        <v>0</v>
      </c>
      <c r="W214" s="122">
        <f>'آبان 1400'!X215</f>
        <v>0</v>
      </c>
      <c r="X214" s="370">
        <f>'آبان 1400'!Y215</f>
        <v>0</v>
      </c>
      <c r="Y214" s="370">
        <f>'آبان 1400'!Z215</f>
        <v>0</v>
      </c>
      <c r="Z214" s="139">
        <f>'آبان 1400'!AA215</f>
        <v>1642901</v>
      </c>
      <c r="AA214" s="139">
        <f>'آبان 1400'!AB215</f>
        <v>46667</v>
      </c>
      <c r="AB214" s="139">
        <f>'آبان 1400'!AC215</f>
        <v>1689568</v>
      </c>
      <c r="AC214" s="139">
        <f>'آبان 1400'!AD215</f>
        <v>4500000</v>
      </c>
      <c r="AD214" s="139">
        <f>'آبان 1400'!AE215</f>
        <v>6000000</v>
      </c>
      <c r="AE214" s="140">
        <f>'آبان 1400'!AF215</f>
        <v>322553.89090909087</v>
      </c>
      <c r="AF214" s="123">
        <f>'آبان 1400'!AG215</f>
        <v>49287030</v>
      </c>
      <c r="AG214" s="124">
        <f>'آبان 1400'!AH215</f>
        <v>1400010</v>
      </c>
      <c r="AH214" s="124">
        <f>'آبان 1400'!AI215</f>
        <v>16127694.545454543</v>
      </c>
      <c r="AI214" s="124">
        <f>'آبان 1400'!AJ215</f>
        <v>0</v>
      </c>
      <c r="AJ214" s="124">
        <f>'آبان 1400'!AK215</f>
        <v>4500000</v>
      </c>
      <c r="AK214" s="124">
        <f>'آبان 1400'!AL215</f>
        <v>6000000</v>
      </c>
      <c r="AL214" s="124">
        <f>'آبان 1400'!AM215</f>
        <v>0</v>
      </c>
      <c r="AM214" s="124">
        <f>'آبان 1400'!AN215</f>
        <v>0</v>
      </c>
      <c r="AN214" s="124">
        <f>'آبان 1400'!AO215</f>
        <v>0</v>
      </c>
      <c r="AO214" s="124">
        <f>'آبان 1400'!AP215</f>
        <v>4200000</v>
      </c>
      <c r="AP214" s="124">
        <f>'آبان 1400'!AQ215</f>
        <v>0</v>
      </c>
      <c r="AQ214" s="124">
        <f>'آبان 1400'!AR215</f>
        <v>0</v>
      </c>
      <c r="AR214" s="124">
        <f>'آبان 1400'!AS215</f>
        <v>0</v>
      </c>
      <c r="AS214" s="379">
        <f>'آبان 1400'!AT215</f>
        <v>0</v>
      </c>
      <c r="AT214" s="372">
        <f t="shared" si="156"/>
        <v>81514734.545454547</v>
      </c>
      <c r="AU214" s="174">
        <f>'آبان 1400'!AV215</f>
        <v>61108703.127272725</v>
      </c>
      <c r="AV214" s="142">
        <f>'آبان 1400'!AW215</f>
        <v>81514734.545454547</v>
      </c>
      <c r="AW214" s="143">
        <f t="shared" si="157"/>
        <v>5706031.4181818189</v>
      </c>
      <c r="AX214" s="76">
        <f t="shared" si="158"/>
        <v>2110870.3127272725</v>
      </c>
      <c r="AY214" s="143">
        <f>'آبان 1400'!AZ215</f>
        <v>0</v>
      </c>
      <c r="AZ214" s="143">
        <f>'آبان 1400'!BA215</f>
        <v>0</v>
      </c>
      <c r="BA214" s="143">
        <f>'آبان 1400'!BB215</f>
        <v>0</v>
      </c>
      <c r="BB214" s="143">
        <f>'آبان 1400'!BC215</f>
        <v>0</v>
      </c>
      <c r="BC214" s="143">
        <f>'آبان 1400'!BD215</f>
        <v>0</v>
      </c>
      <c r="BD214" s="143">
        <f>'آبان 1400'!BE215</f>
        <v>0</v>
      </c>
      <c r="BE214" s="143">
        <f>'آبان 1400'!BF215</f>
        <v>0</v>
      </c>
      <c r="BF214" s="144">
        <f t="shared" si="159"/>
        <v>7816901.7309090914</v>
      </c>
      <c r="BG214" s="141">
        <f t="shared" si="160"/>
        <v>73697832</v>
      </c>
      <c r="BH214" s="145">
        <f t="shared" si="161"/>
        <v>81514734.545454547</v>
      </c>
      <c r="BI214" s="410">
        <f t="shared" si="196"/>
        <v>6638737.5</v>
      </c>
      <c r="BJ214" s="146">
        <f t="shared" si="162"/>
        <v>4223920</v>
      </c>
      <c r="BK214" s="146">
        <f t="shared" si="163"/>
        <v>1267176</v>
      </c>
      <c r="BL214" s="147">
        <f t="shared" si="164"/>
        <v>1120000</v>
      </c>
      <c r="BM214" s="383">
        <v>0</v>
      </c>
      <c r="BN214" s="148">
        <f t="shared" si="165"/>
        <v>94764568.045454547</v>
      </c>
      <c r="BO214" s="149">
        <f t="shared" si="166"/>
        <v>81514734.545454547</v>
      </c>
      <c r="BP214" s="150">
        <f t="shared" si="167"/>
        <v>18748388.945454545</v>
      </c>
      <c r="BQ214" s="151">
        <f t="shared" si="168"/>
        <v>113512956.9909091</v>
      </c>
      <c r="BR214" s="152">
        <f t="shared" si="169"/>
        <v>100800</v>
      </c>
      <c r="BS214" s="148">
        <f t="shared" si="170"/>
        <v>113613756.9909091</v>
      </c>
      <c r="BT214" s="136">
        <v>0</v>
      </c>
      <c r="BU214" s="149">
        <f t="shared" si="171"/>
        <v>9476456.8045454547</v>
      </c>
      <c r="BV214" s="153">
        <f t="shared" si="172"/>
        <v>4738228.4022727273</v>
      </c>
      <c r="BW214" s="134">
        <f t="shared" si="173"/>
        <v>99399071.784090921</v>
      </c>
      <c r="BX214" s="148">
        <f t="shared" si="174"/>
        <v>12129833.5</v>
      </c>
      <c r="BY214" s="135">
        <f t="shared" si="175"/>
        <v>87269238.284090921</v>
      </c>
      <c r="CD214" s="400">
        <f>'آبان 1400'!AU215</f>
        <v>81514734.545454547</v>
      </c>
      <c r="CE214" s="401">
        <f>'آبان 1400'!AV215</f>
        <v>61108703.127272725</v>
      </c>
      <c r="CF214" s="401">
        <f>'آبان 1400'!AW215</f>
        <v>81514734.545454547</v>
      </c>
      <c r="CG214" s="401">
        <f>'آبان 1400'!AX215</f>
        <v>5706031.4181818189</v>
      </c>
      <c r="CH214" s="401">
        <f>'آبان 1400'!AY215</f>
        <v>2110870.3127272725</v>
      </c>
      <c r="CI214" s="401">
        <f>'آبان 1400'!AZ215</f>
        <v>0</v>
      </c>
      <c r="CJ214" s="401">
        <f>'آبان 1400'!BA215</f>
        <v>0</v>
      </c>
      <c r="CK214" s="401">
        <f>'آبان 1400'!BB215</f>
        <v>0</v>
      </c>
      <c r="CL214" s="401">
        <f>'آبان 1400'!BC215</f>
        <v>0</v>
      </c>
      <c r="CM214" s="401">
        <f>'آبان 1400'!BD215</f>
        <v>0</v>
      </c>
      <c r="CN214" s="401">
        <f>'آبان 1400'!BE215</f>
        <v>0</v>
      </c>
      <c r="CO214" s="401">
        <f>'آبان 1400'!BF215</f>
        <v>0</v>
      </c>
      <c r="CP214" s="401">
        <f>'آبان 1400'!BG215</f>
        <v>7816901.7309090914</v>
      </c>
      <c r="CQ214" s="401">
        <f>'آبان 1400'!BH215</f>
        <v>73697832</v>
      </c>
      <c r="CR214" s="401">
        <f t="shared" si="176"/>
        <v>81514734.545454547</v>
      </c>
      <c r="CS214" s="411">
        <f t="shared" si="197"/>
        <v>6638737.5</v>
      </c>
      <c r="CT214" s="400">
        <f t="shared" si="177"/>
        <v>4223920</v>
      </c>
      <c r="CU214" s="401">
        <f t="shared" si="178"/>
        <v>1267176</v>
      </c>
      <c r="CV214" s="401">
        <f t="shared" si="179"/>
        <v>1120000</v>
      </c>
      <c r="CW214" s="56">
        <v>0</v>
      </c>
      <c r="CX214" s="401">
        <f t="shared" si="180"/>
        <v>94764568.045454547</v>
      </c>
      <c r="CY214" s="401">
        <f t="shared" si="181"/>
        <v>81514734.545454547</v>
      </c>
      <c r="CZ214" s="401">
        <f t="shared" si="182"/>
        <v>18748388.945454545</v>
      </c>
      <c r="DA214" s="401">
        <f t="shared" si="183"/>
        <v>113512956.9909091</v>
      </c>
      <c r="DB214" s="401">
        <f t="shared" si="184"/>
        <v>100800</v>
      </c>
      <c r="DC214" s="401">
        <f t="shared" si="185"/>
        <v>113613756.9909091</v>
      </c>
      <c r="DD214" s="406">
        <v>0</v>
      </c>
      <c r="DE214" s="401">
        <f t="shared" si="186"/>
        <v>9476456.8045454547</v>
      </c>
      <c r="DF214" s="401">
        <f t="shared" si="187"/>
        <v>4738228.4022727273</v>
      </c>
      <c r="DG214" s="401">
        <f t="shared" si="188"/>
        <v>99399071.784090921</v>
      </c>
      <c r="DH214" s="401">
        <f t="shared" si="189"/>
        <v>12129833.5</v>
      </c>
      <c r="DI214" s="401">
        <f t="shared" si="190"/>
        <v>87269238.284090921</v>
      </c>
      <c r="DJ214" s="401">
        <f t="shared" si="191"/>
        <v>0</v>
      </c>
      <c r="DL214" s="409">
        <f t="shared" si="192"/>
        <v>6638737.5</v>
      </c>
      <c r="DM214" s="409">
        <f t="shared" si="193"/>
        <v>0</v>
      </c>
    </row>
    <row r="215" spans="1:117" s="56" customFormat="1" ht="21" x14ac:dyDescent="0.2">
      <c r="A215" s="192">
        <f t="shared" si="155"/>
        <v>2655495</v>
      </c>
      <c r="B215" s="137">
        <f>'آبان 1400'!B216</f>
        <v>210</v>
      </c>
      <c r="C215" s="137">
        <f>'آبان 1400'!C216</f>
        <v>220</v>
      </c>
      <c r="D215" s="137">
        <f>'آبان 1400'!D216</f>
        <v>12895</v>
      </c>
      <c r="E215" s="137" t="str">
        <f>'آبان 1400'!E216</f>
        <v>علی اصغر</v>
      </c>
      <c r="F215" s="137" t="str">
        <f>'آبان 1400'!F216</f>
        <v>کریمی</v>
      </c>
      <c r="G215" s="137" t="str">
        <f>'آبان 1400'!G216</f>
        <v xml:space="preserve">اداری </v>
      </c>
      <c r="H215" s="137" t="str">
        <f>'آبان 1400'!H216</f>
        <v>گیلان</v>
      </c>
      <c r="I215" s="137" t="str">
        <f>'آبان 1400'!I216</f>
        <v>121-800-1271741-1</v>
      </c>
      <c r="J215" s="137">
        <f>'آبان 1400'!J216</f>
        <v>2709765101</v>
      </c>
      <c r="K215" s="137" t="str">
        <f>'آبان 1400'!K216</f>
        <v>0020093978</v>
      </c>
      <c r="L215" s="137" t="str">
        <f>'آبان 1400'!L216</f>
        <v>گیلان</v>
      </c>
      <c r="M215" s="137" t="str">
        <f>'آبان 1400'!M216</f>
        <v>اداری-کارشناسی</v>
      </c>
      <c r="N215" s="121">
        <f>'آبان 1400'!N216</f>
        <v>0</v>
      </c>
      <c r="O215" s="120">
        <f>'آبان 1400'!O216</f>
        <v>0</v>
      </c>
      <c r="P215" s="122">
        <f>'آبان 1400'!P216</f>
        <v>0</v>
      </c>
      <c r="Q215" s="362">
        <f>'آبان 1400'!Q216</f>
        <v>30</v>
      </c>
      <c r="R215" s="362">
        <f>'آبان 1400'!R216</f>
        <v>80</v>
      </c>
      <c r="S215" s="362">
        <f>'آبان 1400'!S216</f>
        <v>0</v>
      </c>
      <c r="T215" s="362">
        <f>'آبان 1400'!T216</f>
        <v>0</v>
      </c>
      <c r="U215" s="138">
        <f>'آبان 1400'!U216</f>
        <v>0</v>
      </c>
      <c r="V215" s="121">
        <f>'آبان 1400'!W216</f>
        <v>0</v>
      </c>
      <c r="W215" s="122">
        <f>'آبان 1400'!X216</f>
        <v>0</v>
      </c>
      <c r="X215" s="370">
        <f>'آبان 1400'!Y216</f>
        <v>1</v>
      </c>
      <c r="Y215" s="370">
        <f>'آبان 1400'!Z216</f>
        <v>1</v>
      </c>
      <c r="Z215" s="139">
        <f>'آبان 1400'!AA216</f>
        <v>1477052</v>
      </c>
      <c r="AA215" s="139">
        <f>'آبان 1400'!AB216</f>
        <v>46667</v>
      </c>
      <c r="AB215" s="139">
        <f>'آبان 1400'!AC216</f>
        <v>1523719</v>
      </c>
      <c r="AC215" s="139">
        <f>'آبان 1400'!AD216</f>
        <v>4500000</v>
      </c>
      <c r="AD215" s="139">
        <f>'آبان 1400'!AE216</f>
        <v>6000000</v>
      </c>
      <c r="AE215" s="140">
        <f>'آبان 1400'!AF216</f>
        <v>290891.80909090908</v>
      </c>
      <c r="AF215" s="123">
        <f>'آبان 1400'!AG216</f>
        <v>44311560</v>
      </c>
      <c r="AG215" s="124">
        <f>'آبان 1400'!AH216</f>
        <v>1400010</v>
      </c>
      <c r="AH215" s="124">
        <f>'آبان 1400'!AI216</f>
        <v>23271344.727272727</v>
      </c>
      <c r="AI215" s="124">
        <f>'آبان 1400'!AJ216</f>
        <v>2655495</v>
      </c>
      <c r="AJ215" s="124">
        <f>'آبان 1400'!AK216</f>
        <v>4500000</v>
      </c>
      <c r="AK215" s="124">
        <f>'آبان 1400'!AL216</f>
        <v>6000000</v>
      </c>
      <c r="AL215" s="124">
        <f>'آبان 1400'!AM216</f>
        <v>0</v>
      </c>
      <c r="AM215" s="124">
        <f>'آبان 1400'!AN216</f>
        <v>0</v>
      </c>
      <c r="AN215" s="124">
        <f>'آبان 1400'!AO216</f>
        <v>0</v>
      </c>
      <c r="AO215" s="124">
        <f>'آبان 1400'!AP216</f>
        <v>4200000</v>
      </c>
      <c r="AP215" s="124">
        <f>'آبان 1400'!AQ216</f>
        <v>0</v>
      </c>
      <c r="AQ215" s="124">
        <f>'آبان 1400'!AR216</f>
        <v>0</v>
      </c>
      <c r="AR215" s="124">
        <f>'آبان 1400'!AS216</f>
        <v>0</v>
      </c>
      <c r="AS215" s="379">
        <f>'آبان 1400'!AT216</f>
        <v>0</v>
      </c>
      <c r="AT215" s="372">
        <f t="shared" si="156"/>
        <v>86338409.727272719</v>
      </c>
      <c r="AU215" s="174">
        <f>'آبان 1400'!AV216</f>
        <v>63125110.696363628</v>
      </c>
      <c r="AV215" s="142">
        <f>'آبان 1400'!AW216</f>
        <v>83682914.727272719</v>
      </c>
      <c r="AW215" s="143">
        <f t="shared" si="157"/>
        <v>5857804.0309090912</v>
      </c>
      <c r="AX215" s="76">
        <f t="shared" si="158"/>
        <v>2312511.0696363631</v>
      </c>
      <c r="AY215" s="143">
        <f>'آبان 1400'!AZ216</f>
        <v>0</v>
      </c>
      <c r="AZ215" s="143">
        <f>'آبان 1400'!BA216</f>
        <v>0</v>
      </c>
      <c r="BA215" s="143">
        <f>'آبان 1400'!BB216</f>
        <v>0</v>
      </c>
      <c r="BB215" s="143">
        <f>'آبان 1400'!BC216</f>
        <v>0</v>
      </c>
      <c r="BC215" s="143">
        <f>'آبان 1400'!BD216</f>
        <v>0</v>
      </c>
      <c r="BD215" s="143">
        <f>'آبان 1400'!BE216</f>
        <v>0</v>
      </c>
      <c r="BE215" s="143">
        <f>'آبان 1400'!BF216</f>
        <v>0</v>
      </c>
      <c r="BF215" s="144">
        <f t="shared" si="159"/>
        <v>8170315.1005454548</v>
      </c>
      <c r="BG215" s="141">
        <f t="shared" si="160"/>
        <v>78168094</v>
      </c>
      <c r="BH215" s="145">
        <f t="shared" si="161"/>
        <v>86338409.727272719</v>
      </c>
      <c r="BI215" s="410">
        <f t="shared" si="196"/>
        <v>6638737.5</v>
      </c>
      <c r="BJ215" s="146">
        <f t="shared" si="162"/>
        <v>3809297.5</v>
      </c>
      <c r="BK215" s="146">
        <f t="shared" si="163"/>
        <v>1142789.25</v>
      </c>
      <c r="BL215" s="147">
        <f t="shared" si="164"/>
        <v>1120000</v>
      </c>
      <c r="BM215" s="383">
        <v>0</v>
      </c>
      <c r="BN215" s="148">
        <f t="shared" si="165"/>
        <v>99049233.977272719</v>
      </c>
      <c r="BO215" s="149">
        <f t="shared" si="166"/>
        <v>83682914.727272719</v>
      </c>
      <c r="BP215" s="150">
        <f t="shared" si="167"/>
        <v>19247070.387272727</v>
      </c>
      <c r="BQ215" s="151">
        <f t="shared" si="168"/>
        <v>118296304.36454545</v>
      </c>
      <c r="BR215" s="152">
        <f t="shared" si="169"/>
        <v>100800</v>
      </c>
      <c r="BS215" s="148">
        <f t="shared" si="170"/>
        <v>118397104.36454545</v>
      </c>
      <c r="BT215" s="136">
        <v>0</v>
      </c>
      <c r="BU215" s="149">
        <f t="shared" si="171"/>
        <v>9904923.3977272715</v>
      </c>
      <c r="BV215" s="153">
        <f t="shared" si="172"/>
        <v>4952461.6988636358</v>
      </c>
      <c r="BW215" s="134">
        <f t="shared" si="173"/>
        <v>103539719.26795454</v>
      </c>
      <c r="BX215" s="148">
        <f t="shared" si="174"/>
        <v>11590824.25</v>
      </c>
      <c r="BY215" s="135">
        <f t="shared" si="175"/>
        <v>91948895.017954543</v>
      </c>
      <c r="CD215" s="400">
        <f>'آبان 1400'!AU216</f>
        <v>86338409.727272719</v>
      </c>
      <c r="CE215" s="401">
        <f>'آبان 1400'!AV216</f>
        <v>63125110.696363628</v>
      </c>
      <c r="CF215" s="401">
        <f>'آبان 1400'!AW216</f>
        <v>83682914.727272719</v>
      </c>
      <c r="CG215" s="401">
        <f>'آبان 1400'!AX216</f>
        <v>5857804.0309090912</v>
      </c>
      <c r="CH215" s="401">
        <f>'آبان 1400'!AY216</f>
        <v>2312511.0696363631</v>
      </c>
      <c r="CI215" s="401">
        <f>'آبان 1400'!AZ216</f>
        <v>0</v>
      </c>
      <c r="CJ215" s="401">
        <f>'آبان 1400'!BA216</f>
        <v>0</v>
      </c>
      <c r="CK215" s="401">
        <f>'آبان 1400'!BB216</f>
        <v>0</v>
      </c>
      <c r="CL215" s="401">
        <f>'آبان 1400'!BC216</f>
        <v>0</v>
      </c>
      <c r="CM215" s="401">
        <f>'آبان 1400'!BD216</f>
        <v>0</v>
      </c>
      <c r="CN215" s="401">
        <f>'آبان 1400'!BE216</f>
        <v>0</v>
      </c>
      <c r="CO215" s="401">
        <f>'آبان 1400'!BF216</f>
        <v>0</v>
      </c>
      <c r="CP215" s="401">
        <f>'آبان 1400'!BG216</f>
        <v>8170315.1005454548</v>
      </c>
      <c r="CQ215" s="401">
        <f>'آبان 1400'!BH216</f>
        <v>78168094</v>
      </c>
      <c r="CR215" s="401">
        <f t="shared" si="176"/>
        <v>86338409.727272719</v>
      </c>
      <c r="CS215" s="411">
        <f t="shared" si="197"/>
        <v>6638737.5</v>
      </c>
      <c r="CT215" s="400">
        <f t="shared" si="177"/>
        <v>3809297.5</v>
      </c>
      <c r="CU215" s="401">
        <f t="shared" si="178"/>
        <v>1142789.25</v>
      </c>
      <c r="CV215" s="401">
        <f t="shared" si="179"/>
        <v>1120000</v>
      </c>
      <c r="CW215" s="56">
        <v>0</v>
      </c>
      <c r="CX215" s="401">
        <f t="shared" si="180"/>
        <v>99049233.977272719</v>
      </c>
      <c r="CY215" s="401">
        <f t="shared" si="181"/>
        <v>83682914.727272719</v>
      </c>
      <c r="CZ215" s="401">
        <f t="shared" si="182"/>
        <v>19247070.387272727</v>
      </c>
      <c r="DA215" s="401">
        <f t="shared" si="183"/>
        <v>118296304.36454545</v>
      </c>
      <c r="DB215" s="401">
        <f t="shared" si="184"/>
        <v>100800</v>
      </c>
      <c r="DC215" s="401">
        <f t="shared" si="185"/>
        <v>118397104.36454545</v>
      </c>
      <c r="DD215" s="406">
        <v>0</v>
      </c>
      <c r="DE215" s="401">
        <f t="shared" si="186"/>
        <v>9904923.3977272715</v>
      </c>
      <c r="DF215" s="401">
        <f t="shared" si="187"/>
        <v>4952461.6988636358</v>
      </c>
      <c r="DG215" s="401">
        <f t="shared" si="188"/>
        <v>103539719.26795454</v>
      </c>
      <c r="DH215" s="401">
        <f t="shared" si="189"/>
        <v>11590824.25</v>
      </c>
      <c r="DI215" s="401">
        <f t="shared" si="190"/>
        <v>91948895.017954543</v>
      </c>
      <c r="DJ215" s="401">
        <f t="shared" si="191"/>
        <v>0</v>
      </c>
      <c r="DL215" s="409">
        <f t="shared" si="192"/>
        <v>6638737.5</v>
      </c>
      <c r="DM215" s="409">
        <f t="shared" si="193"/>
        <v>0</v>
      </c>
    </row>
    <row r="216" spans="1:117" s="56" customFormat="1" ht="21" x14ac:dyDescent="0.2">
      <c r="A216" s="192">
        <f t="shared" si="155"/>
        <v>2655495</v>
      </c>
      <c r="B216" s="137">
        <f>'آبان 1400'!B217</f>
        <v>211</v>
      </c>
      <c r="C216" s="137">
        <f>'آبان 1400'!C217</f>
        <v>221</v>
      </c>
      <c r="D216" s="137">
        <f>'آبان 1400'!D217</f>
        <v>12890</v>
      </c>
      <c r="E216" s="137" t="str">
        <f>'آبان 1400'!E217</f>
        <v>اکبر</v>
      </c>
      <c r="F216" s="137" t="str">
        <f>'آبان 1400'!F217</f>
        <v xml:space="preserve"> نویدی تملی</v>
      </c>
      <c r="G216" s="137" t="str">
        <f>'آبان 1400'!G217</f>
        <v xml:space="preserve">اداری </v>
      </c>
      <c r="H216" s="137" t="str">
        <f>'آبان 1400'!H217</f>
        <v>گیلان</v>
      </c>
      <c r="I216" s="137" t="str">
        <f>'آبان 1400'!I217</f>
        <v>381-700-3501048-1</v>
      </c>
      <c r="J216" s="137">
        <f>'آبان 1400'!J217</f>
        <v>2649658479</v>
      </c>
      <c r="K216" s="137" t="str">
        <f>'آبان 1400'!K217</f>
        <v>0031110882</v>
      </c>
      <c r="L216" s="137" t="str">
        <f>'آبان 1400'!L217</f>
        <v>گیلان</v>
      </c>
      <c r="M216" s="137" t="str">
        <f>'آبان 1400'!M217</f>
        <v>اداری-کاردانی</v>
      </c>
      <c r="N216" s="121">
        <f>'آبان 1400'!N217</f>
        <v>0</v>
      </c>
      <c r="O216" s="120">
        <f>'آبان 1400'!O217</f>
        <v>0</v>
      </c>
      <c r="P216" s="122">
        <f>'آبان 1400'!P217</f>
        <v>0</v>
      </c>
      <c r="Q216" s="362">
        <f>'آبان 1400'!Q217</f>
        <v>30</v>
      </c>
      <c r="R216" s="362" t="str">
        <f>'آبان 1400'!R217</f>
        <v>120</v>
      </c>
      <c r="S216" s="362">
        <f>'آبان 1400'!S217</f>
        <v>0</v>
      </c>
      <c r="T216" s="362">
        <f>'آبان 1400'!T217</f>
        <v>0</v>
      </c>
      <c r="U216" s="138">
        <f>'آبان 1400'!U217</f>
        <v>2</v>
      </c>
      <c r="V216" s="121">
        <f>'آبان 1400'!W217</f>
        <v>0</v>
      </c>
      <c r="W216" s="122">
        <f>'آبان 1400'!X217</f>
        <v>0</v>
      </c>
      <c r="X216" s="370">
        <f>'آبان 1400'!Y217</f>
        <v>1</v>
      </c>
      <c r="Y216" s="370">
        <f>'آبان 1400'!Z217</f>
        <v>1</v>
      </c>
      <c r="Z216" s="139">
        <f>'آبان 1400'!AA217</f>
        <v>1311206</v>
      </c>
      <c r="AA216" s="139">
        <f>'آبان 1400'!AB217</f>
        <v>46667</v>
      </c>
      <c r="AB216" s="139">
        <f>'آبان 1400'!AC217</f>
        <v>1357873</v>
      </c>
      <c r="AC216" s="139">
        <f>'آبان 1400'!AD217</f>
        <v>4500000</v>
      </c>
      <c r="AD216" s="139">
        <f>'آبان 1400'!AE217</f>
        <v>6000000</v>
      </c>
      <c r="AE216" s="140">
        <f>'آبان 1400'!AF217</f>
        <v>259230.3</v>
      </c>
      <c r="AF216" s="123">
        <f>'آبان 1400'!AG217</f>
        <v>39336180</v>
      </c>
      <c r="AG216" s="124">
        <f>'آبان 1400'!AH217</f>
        <v>1400010</v>
      </c>
      <c r="AH216" s="124">
        <f>'آبان 1400'!AI217</f>
        <v>31107636</v>
      </c>
      <c r="AI216" s="124">
        <f>'آبان 1400'!AJ217</f>
        <v>2655495</v>
      </c>
      <c r="AJ216" s="124">
        <f>'آبان 1400'!AK217</f>
        <v>4500000</v>
      </c>
      <c r="AK216" s="124">
        <f>'آبان 1400'!AL217</f>
        <v>6000000</v>
      </c>
      <c r="AL216" s="124">
        <f>'آبان 1400'!AM217</f>
        <v>0</v>
      </c>
      <c r="AM216" s="124">
        <f>'آبان 1400'!AN217</f>
        <v>0</v>
      </c>
      <c r="AN216" s="124">
        <f>'آبان 1400'!AO217</f>
        <v>2715746</v>
      </c>
      <c r="AO216" s="124">
        <f>'آبان 1400'!AP217</f>
        <v>4600000</v>
      </c>
      <c r="AP216" s="124">
        <f>'آبان 1400'!AQ217</f>
        <v>0</v>
      </c>
      <c r="AQ216" s="124">
        <f>'آبان 1400'!AR217</f>
        <v>0</v>
      </c>
      <c r="AR216" s="124">
        <f>'آبان 1400'!AS217</f>
        <v>0</v>
      </c>
      <c r="AS216" s="379">
        <f>'آبان 1400'!AT217</f>
        <v>0</v>
      </c>
      <c r="AT216" s="372">
        <f t="shared" si="156"/>
        <v>92315067</v>
      </c>
      <c r="AU216" s="174">
        <f>'آبان 1400'!AV217</f>
        <v>65757758.18</v>
      </c>
      <c r="AV216" s="142">
        <f>'آبان 1400'!AW217</f>
        <v>86943826</v>
      </c>
      <c r="AW216" s="143">
        <f t="shared" si="157"/>
        <v>6086067.8200000003</v>
      </c>
      <c r="AX216" s="76">
        <f t="shared" si="158"/>
        <v>2575775.818</v>
      </c>
      <c r="AY216" s="143">
        <f>'آبان 1400'!AZ217</f>
        <v>0</v>
      </c>
      <c r="AZ216" s="143">
        <f>'آبان 1400'!BA217</f>
        <v>0</v>
      </c>
      <c r="BA216" s="143">
        <f>'آبان 1400'!BB217</f>
        <v>0</v>
      </c>
      <c r="BB216" s="143">
        <f>'آبان 1400'!BC217</f>
        <v>0</v>
      </c>
      <c r="BC216" s="143">
        <f>'آبان 1400'!BD217</f>
        <v>0</v>
      </c>
      <c r="BD216" s="143">
        <f>'آبان 1400'!BE217</f>
        <v>0</v>
      </c>
      <c r="BE216" s="143">
        <f>'آبان 1400'!BF217</f>
        <v>0</v>
      </c>
      <c r="BF216" s="144">
        <f t="shared" si="159"/>
        <v>8661843.6380000003</v>
      </c>
      <c r="BG216" s="141">
        <f t="shared" si="160"/>
        <v>83653223</v>
      </c>
      <c r="BH216" s="145">
        <f t="shared" si="161"/>
        <v>92315067</v>
      </c>
      <c r="BI216" s="410">
        <f t="shared" si="196"/>
        <v>6638737.5</v>
      </c>
      <c r="BJ216" s="146">
        <f t="shared" si="162"/>
        <v>3394682.5</v>
      </c>
      <c r="BK216" s="146">
        <f t="shared" si="163"/>
        <v>1018404.7499999999</v>
      </c>
      <c r="BL216" s="147">
        <f t="shared" si="164"/>
        <v>1120000</v>
      </c>
      <c r="BM216" s="383">
        <v>0</v>
      </c>
      <c r="BN216" s="148">
        <f t="shared" si="165"/>
        <v>104486891.75</v>
      </c>
      <c r="BO216" s="149">
        <f t="shared" si="166"/>
        <v>86943826</v>
      </c>
      <c r="BP216" s="150">
        <f t="shared" si="167"/>
        <v>19997079.98</v>
      </c>
      <c r="BQ216" s="151">
        <f t="shared" si="168"/>
        <v>124483971.73</v>
      </c>
      <c r="BR216" s="152">
        <f t="shared" si="169"/>
        <v>100800</v>
      </c>
      <c r="BS216" s="148">
        <f t="shared" si="170"/>
        <v>124584771.73</v>
      </c>
      <c r="BT216" s="136">
        <v>0</v>
      </c>
      <c r="BU216" s="149">
        <f t="shared" si="171"/>
        <v>10448689.175000001</v>
      </c>
      <c r="BV216" s="153">
        <f t="shared" si="172"/>
        <v>5224344.5875000004</v>
      </c>
      <c r="BW216" s="134">
        <f t="shared" si="173"/>
        <v>108911737.9675</v>
      </c>
      <c r="BX216" s="148">
        <f t="shared" si="174"/>
        <v>11051824.75</v>
      </c>
      <c r="BY216" s="135">
        <f t="shared" si="175"/>
        <v>97859913.217500001</v>
      </c>
      <c r="CD216" s="400">
        <f>'آبان 1400'!AU217</f>
        <v>92315067</v>
      </c>
      <c r="CE216" s="401">
        <f>'آبان 1400'!AV217</f>
        <v>65757758.18</v>
      </c>
      <c r="CF216" s="401">
        <f>'آبان 1400'!AW217</f>
        <v>86943826</v>
      </c>
      <c r="CG216" s="401">
        <f>'آبان 1400'!AX217</f>
        <v>6086067.8200000003</v>
      </c>
      <c r="CH216" s="401">
        <f>'آبان 1400'!AY217</f>
        <v>2575775.818</v>
      </c>
      <c r="CI216" s="401">
        <f>'آبان 1400'!AZ217</f>
        <v>0</v>
      </c>
      <c r="CJ216" s="401">
        <f>'آبان 1400'!BA217</f>
        <v>0</v>
      </c>
      <c r="CK216" s="401">
        <f>'آبان 1400'!BB217</f>
        <v>0</v>
      </c>
      <c r="CL216" s="401">
        <f>'آبان 1400'!BC217</f>
        <v>0</v>
      </c>
      <c r="CM216" s="401">
        <f>'آبان 1400'!BD217</f>
        <v>0</v>
      </c>
      <c r="CN216" s="401">
        <f>'آبان 1400'!BE217</f>
        <v>0</v>
      </c>
      <c r="CO216" s="401">
        <f>'آبان 1400'!BF217</f>
        <v>0</v>
      </c>
      <c r="CP216" s="401">
        <f>'آبان 1400'!BG217</f>
        <v>8661843.6380000003</v>
      </c>
      <c r="CQ216" s="401">
        <f>'آبان 1400'!BH217</f>
        <v>83653223</v>
      </c>
      <c r="CR216" s="401">
        <f t="shared" si="176"/>
        <v>92315067</v>
      </c>
      <c r="CS216" s="411">
        <f t="shared" si="197"/>
        <v>6638737.5</v>
      </c>
      <c r="CT216" s="400">
        <f t="shared" si="177"/>
        <v>3394682.5</v>
      </c>
      <c r="CU216" s="401">
        <f t="shared" si="178"/>
        <v>1018404.7499999999</v>
      </c>
      <c r="CV216" s="401">
        <f t="shared" si="179"/>
        <v>1120000</v>
      </c>
      <c r="CW216" s="56">
        <v>0</v>
      </c>
      <c r="CX216" s="401">
        <f t="shared" si="180"/>
        <v>104486891.75</v>
      </c>
      <c r="CY216" s="401">
        <f t="shared" si="181"/>
        <v>86943826</v>
      </c>
      <c r="CZ216" s="401">
        <f t="shared" si="182"/>
        <v>19997079.98</v>
      </c>
      <c r="DA216" s="401">
        <f t="shared" si="183"/>
        <v>124483971.73</v>
      </c>
      <c r="DB216" s="401">
        <f t="shared" si="184"/>
        <v>100800</v>
      </c>
      <c r="DC216" s="401">
        <f t="shared" si="185"/>
        <v>124584771.73</v>
      </c>
      <c r="DD216" s="406">
        <v>0</v>
      </c>
      <c r="DE216" s="401">
        <f t="shared" si="186"/>
        <v>10448689.175000001</v>
      </c>
      <c r="DF216" s="401">
        <f t="shared" si="187"/>
        <v>5224344.5875000004</v>
      </c>
      <c r="DG216" s="401">
        <f t="shared" si="188"/>
        <v>108911737.9675</v>
      </c>
      <c r="DH216" s="401">
        <f t="shared" si="189"/>
        <v>11051824.75</v>
      </c>
      <c r="DI216" s="401">
        <f t="shared" si="190"/>
        <v>97859913.217500001</v>
      </c>
      <c r="DJ216" s="401">
        <f t="shared" si="191"/>
        <v>0</v>
      </c>
      <c r="DL216" s="409">
        <f t="shared" si="192"/>
        <v>6638737.5</v>
      </c>
      <c r="DM216" s="409">
        <f t="shared" si="193"/>
        <v>0</v>
      </c>
    </row>
    <row r="217" spans="1:117" s="56" customFormat="1" ht="21" x14ac:dyDescent="0.2">
      <c r="A217" s="192">
        <f t="shared" si="155"/>
        <v>2655495</v>
      </c>
      <c r="B217" s="137">
        <f>'آبان 1400'!B218</f>
        <v>212</v>
      </c>
      <c r="C217" s="137">
        <f>'آبان 1400'!C218</f>
        <v>223</v>
      </c>
      <c r="D217" s="137">
        <f>'آبان 1400'!D218</f>
        <v>12994</v>
      </c>
      <c r="E217" s="137" t="str">
        <f>'آبان 1400'!E218</f>
        <v>علی</v>
      </c>
      <c r="F217" s="137" t="str">
        <f>'آبان 1400'!F218</f>
        <v>خوشدل واجاری</v>
      </c>
      <c r="G217" s="137" t="str">
        <f>'آبان 1400'!G218</f>
        <v xml:space="preserve">اداری </v>
      </c>
      <c r="H217" s="137" t="str">
        <f>'آبان 1400'!H218</f>
        <v>گیلان</v>
      </c>
      <c r="I217" s="137" t="str">
        <f>'آبان 1400'!I218</f>
        <v>435-700-4361236-1</v>
      </c>
      <c r="J217" s="137" t="str">
        <f>'آبان 1400'!J218</f>
        <v>2691658929</v>
      </c>
      <c r="K217" s="137" t="str">
        <f>'آبان 1400'!K218</f>
        <v>0018631116</v>
      </c>
      <c r="L217" s="137">
        <f>'آبان 1400'!L218</f>
        <v>0</v>
      </c>
      <c r="M217" s="137" t="str">
        <f>'آبان 1400'!M218</f>
        <v>اداری-کارشناسی ارشد</v>
      </c>
      <c r="N217" s="121">
        <f>'آبان 1400'!N218</f>
        <v>0</v>
      </c>
      <c r="O217" s="120">
        <f>'آبان 1400'!O218</f>
        <v>0</v>
      </c>
      <c r="P217" s="122">
        <f>'آبان 1400'!P218</f>
        <v>0</v>
      </c>
      <c r="Q217" s="362">
        <f>'آبان 1400'!Q218</f>
        <v>30</v>
      </c>
      <c r="R217" s="362">
        <f>'آبان 1400'!R218</f>
        <v>150</v>
      </c>
      <c r="S217" s="362">
        <f>'آبان 1400'!S218</f>
        <v>0</v>
      </c>
      <c r="T217" s="362">
        <f>'آبان 1400'!T218</f>
        <v>0</v>
      </c>
      <c r="U217" s="138">
        <f>'آبان 1400'!U218</f>
        <v>6</v>
      </c>
      <c r="V217" s="121">
        <f>'آبان 1400'!W218</f>
        <v>0</v>
      </c>
      <c r="W217" s="122">
        <f>'آبان 1400'!X218</f>
        <v>0</v>
      </c>
      <c r="X217" s="370">
        <f>'آبان 1400'!Y218</f>
        <v>0</v>
      </c>
      <c r="Y217" s="370">
        <f>'آبان 1400'!Z218</f>
        <v>0</v>
      </c>
      <c r="Z217" s="139">
        <f>'آبان 1400'!AA218</f>
        <v>1642901</v>
      </c>
      <c r="AA217" s="139">
        <f>'آبان 1400'!AB218</f>
        <v>0</v>
      </c>
      <c r="AB217" s="139">
        <f>'آبان 1400'!AC218</f>
        <v>1642901</v>
      </c>
      <c r="AC217" s="139">
        <f>'آبان 1400'!AD218</f>
        <v>4500000</v>
      </c>
      <c r="AD217" s="139">
        <f>'آبان 1400'!AE218</f>
        <v>6000000</v>
      </c>
      <c r="AE217" s="140">
        <f>'آبان 1400'!AF218</f>
        <v>313644.73636363639</v>
      </c>
      <c r="AF217" s="123">
        <f>'آبان 1400'!AG218</f>
        <v>49287030</v>
      </c>
      <c r="AG217" s="124">
        <f>'آبان 1400'!AH218</f>
        <v>0</v>
      </c>
      <c r="AH217" s="124">
        <f>'آبان 1400'!AI218</f>
        <v>47046710.454545461</v>
      </c>
      <c r="AI217" s="124">
        <f>'آبان 1400'!AJ218</f>
        <v>0</v>
      </c>
      <c r="AJ217" s="124">
        <f>'آبان 1400'!AK218</f>
        <v>4500000</v>
      </c>
      <c r="AK217" s="124">
        <f>'آبان 1400'!AL218</f>
        <v>6000000</v>
      </c>
      <c r="AL217" s="124">
        <f>'آبان 1400'!AM218</f>
        <v>0</v>
      </c>
      <c r="AM217" s="124">
        <f>'آبان 1400'!AN218</f>
        <v>0</v>
      </c>
      <c r="AN217" s="124">
        <f>'آبان 1400'!AO218</f>
        <v>9857406</v>
      </c>
      <c r="AO217" s="124">
        <f>'آبان 1400'!AP218</f>
        <v>4400000</v>
      </c>
      <c r="AP217" s="124">
        <f>'آبان 1400'!AQ218</f>
        <v>0</v>
      </c>
      <c r="AQ217" s="124">
        <f>'آبان 1400'!AR218</f>
        <v>0</v>
      </c>
      <c r="AR217" s="124">
        <f>'آبان 1400'!AS218</f>
        <v>0</v>
      </c>
      <c r="AS217" s="379">
        <f>'آبان 1400'!AT218</f>
        <v>0</v>
      </c>
      <c r="AT217" s="372">
        <f t="shared" si="156"/>
        <v>121091146.45454547</v>
      </c>
      <c r="AU217" s="174">
        <f>'آبان 1400'!AV218</f>
        <v>88547378.622727275</v>
      </c>
      <c r="AV217" s="142">
        <f>'آبان 1400'!AW218</f>
        <v>111233740.45454547</v>
      </c>
      <c r="AW217" s="143">
        <f t="shared" si="157"/>
        <v>7786361.8318181839</v>
      </c>
      <c r="AX217" s="76">
        <f t="shared" si="158"/>
        <v>5282106.7934090914</v>
      </c>
      <c r="AY217" s="143">
        <f>'آبان 1400'!AZ218</f>
        <v>0</v>
      </c>
      <c r="AZ217" s="143">
        <f>'آبان 1400'!BA218</f>
        <v>0</v>
      </c>
      <c r="BA217" s="143">
        <f>'آبان 1400'!BB218</f>
        <v>0</v>
      </c>
      <c r="BB217" s="143">
        <f>'آبان 1400'!BC218</f>
        <v>0</v>
      </c>
      <c r="BC217" s="143">
        <f>'آبان 1400'!BD218</f>
        <v>0</v>
      </c>
      <c r="BD217" s="143">
        <f>'آبان 1400'!BE218</f>
        <v>0</v>
      </c>
      <c r="BE217" s="143">
        <f>'آبان 1400'!BF218</f>
        <v>0</v>
      </c>
      <c r="BF217" s="144">
        <f t="shared" si="159"/>
        <v>13068468.625227276</v>
      </c>
      <c r="BG217" s="141">
        <f t="shared" si="160"/>
        <v>108022677</v>
      </c>
      <c r="BH217" s="145">
        <f t="shared" si="161"/>
        <v>121091146.45454547</v>
      </c>
      <c r="BI217" s="410">
        <f t="shared" si="196"/>
        <v>6638737.5</v>
      </c>
      <c r="BJ217" s="146">
        <f t="shared" si="162"/>
        <v>4107252.4999999995</v>
      </c>
      <c r="BK217" s="146">
        <f t="shared" si="163"/>
        <v>1232175.75</v>
      </c>
      <c r="BL217" s="147">
        <f t="shared" si="164"/>
        <v>1120000</v>
      </c>
      <c r="BM217" s="383">
        <v>0</v>
      </c>
      <c r="BN217" s="148">
        <f t="shared" si="165"/>
        <v>134189312.20454547</v>
      </c>
      <c r="BO217" s="149">
        <f t="shared" si="166"/>
        <v>111233740.45454547</v>
      </c>
      <c r="BP217" s="150">
        <f t="shared" si="167"/>
        <v>25583760.304545458</v>
      </c>
      <c r="BQ217" s="151">
        <f t="shared" si="168"/>
        <v>159773072.50909093</v>
      </c>
      <c r="BR217" s="152">
        <f t="shared" si="169"/>
        <v>100800</v>
      </c>
      <c r="BS217" s="148">
        <f t="shared" si="170"/>
        <v>159873872.50909093</v>
      </c>
      <c r="BT217" s="136">
        <v>0</v>
      </c>
      <c r="BU217" s="149">
        <f t="shared" si="171"/>
        <v>13418931.220454548</v>
      </c>
      <c r="BV217" s="153">
        <f t="shared" si="172"/>
        <v>6709465.6102272738</v>
      </c>
      <c r="BW217" s="134">
        <f t="shared" si="173"/>
        <v>139745475.6784091</v>
      </c>
      <c r="BX217" s="148">
        <f t="shared" si="174"/>
        <v>11978165.75</v>
      </c>
      <c r="BY217" s="135">
        <f t="shared" si="175"/>
        <v>127767309.9284091</v>
      </c>
      <c r="CD217" s="400">
        <f>'آبان 1400'!AU218</f>
        <v>121091146.45454547</v>
      </c>
      <c r="CE217" s="401">
        <f>'آبان 1400'!AV218</f>
        <v>88547378.622727275</v>
      </c>
      <c r="CF217" s="401">
        <f>'آبان 1400'!AW218</f>
        <v>111233740.45454547</v>
      </c>
      <c r="CG217" s="401">
        <f>'آبان 1400'!AX218</f>
        <v>7786361.8318181839</v>
      </c>
      <c r="CH217" s="401">
        <f>'آبان 1400'!AY218</f>
        <v>5282106.7934090914</v>
      </c>
      <c r="CI217" s="401">
        <f>'آبان 1400'!AZ218</f>
        <v>0</v>
      </c>
      <c r="CJ217" s="401">
        <f>'آبان 1400'!BA218</f>
        <v>0</v>
      </c>
      <c r="CK217" s="401">
        <f>'آبان 1400'!BB218</f>
        <v>0</v>
      </c>
      <c r="CL217" s="401">
        <f>'آبان 1400'!BC218</f>
        <v>0</v>
      </c>
      <c r="CM217" s="401">
        <f>'آبان 1400'!BD218</f>
        <v>0</v>
      </c>
      <c r="CN217" s="401">
        <f>'آبان 1400'!BE218</f>
        <v>0</v>
      </c>
      <c r="CO217" s="401">
        <f>'آبان 1400'!BF218</f>
        <v>0</v>
      </c>
      <c r="CP217" s="401">
        <f>'آبان 1400'!BG218</f>
        <v>13068468.625227276</v>
      </c>
      <c r="CQ217" s="401">
        <f>'آبان 1400'!BH218</f>
        <v>108022677</v>
      </c>
      <c r="CR217" s="401">
        <f t="shared" si="176"/>
        <v>121091146.45454547</v>
      </c>
      <c r="CS217" s="411">
        <f t="shared" si="197"/>
        <v>6638737.5</v>
      </c>
      <c r="CT217" s="400">
        <f t="shared" si="177"/>
        <v>4107252.4999999995</v>
      </c>
      <c r="CU217" s="401">
        <f t="shared" si="178"/>
        <v>1232175.75</v>
      </c>
      <c r="CV217" s="401">
        <f t="shared" si="179"/>
        <v>1120000</v>
      </c>
      <c r="CW217" s="56">
        <v>0</v>
      </c>
      <c r="CX217" s="401">
        <f t="shared" si="180"/>
        <v>134189312.20454547</v>
      </c>
      <c r="CY217" s="401">
        <f t="shared" si="181"/>
        <v>111233740.45454547</v>
      </c>
      <c r="CZ217" s="401">
        <f t="shared" si="182"/>
        <v>25583760.304545458</v>
      </c>
      <c r="DA217" s="401">
        <f t="shared" si="183"/>
        <v>159773072.50909093</v>
      </c>
      <c r="DB217" s="401">
        <f t="shared" si="184"/>
        <v>100800</v>
      </c>
      <c r="DC217" s="401">
        <f t="shared" si="185"/>
        <v>159873872.50909093</v>
      </c>
      <c r="DD217" s="406">
        <v>0</v>
      </c>
      <c r="DE217" s="401">
        <f t="shared" si="186"/>
        <v>13418931.220454548</v>
      </c>
      <c r="DF217" s="401">
        <f t="shared" si="187"/>
        <v>6709465.6102272738</v>
      </c>
      <c r="DG217" s="401">
        <f t="shared" si="188"/>
        <v>139745475.6784091</v>
      </c>
      <c r="DH217" s="401">
        <f t="shared" si="189"/>
        <v>11978165.75</v>
      </c>
      <c r="DI217" s="401">
        <f t="shared" si="190"/>
        <v>127767309.9284091</v>
      </c>
      <c r="DJ217" s="401">
        <f t="shared" si="191"/>
        <v>0</v>
      </c>
      <c r="DL217" s="409">
        <f t="shared" si="192"/>
        <v>6638737.5</v>
      </c>
      <c r="DM217" s="409">
        <f t="shared" si="193"/>
        <v>0</v>
      </c>
    </row>
    <row r="218" spans="1:117" s="56" customFormat="1" ht="21" x14ac:dyDescent="0.2">
      <c r="A218" s="192">
        <f t="shared" si="155"/>
        <v>2655495</v>
      </c>
      <c r="B218" s="137">
        <f>'آبان 1400'!B219</f>
        <v>213</v>
      </c>
      <c r="C218" s="137">
        <f>'آبان 1400'!C219</f>
        <v>231</v>
      </c>
      <c r="D218" s="137">
        <f>'آبان 1400'!D219</f>
        <v>13122</v>
      </c>
      <c r="E218" s="137" t="str">
        <f>'آبان 1400'!E219</f>
        <v xml:space="preserve">روح اله </v>
      </c>
      <c r="F218" s="137" t="str">
        <f>'آبان 1400'!F219</f>
        <v>نیک پور</v>
      </c>
      <c r="G218" s="137" t="str">
        <f>'آبان 1400'!G219</f>
        <v xml:space="preserve">اداری </v>
      </c>
      <c r="H218" s="137" t="str">
        <f>'آبان 1400'!H219</f>
        <v>مازندران</v>
      </c>
      <c r="I218" s="137" t="str">
        <f>'آبان 1400'!I219</f>
        <v>214-800-1211990-1</v>
      </c>
      <c r="J218" s="137">
        <f>'آبان 1400'!J219</f>
        <v>4988641694</v>
      </c>
      <c r="K218" s="137">
        <f>'آبان 1400'!K219</f>
        <v>35606495</v>
      </c>
      <c r="L218" s="137" t="str">
        <f>'آبان 1400'!L219</f>
        <v>مازندران</v>
      </c>
      <c r="M218" s="137" t="str">
        <f>'آبان 1400'!M219</f>
        <v>اداری-کارشناسی</v>
      </c>
      <c r="N218" s="121">
        <f>'آبان 1400'!N219</f>
        <v>0</v>
      </c>
      <c r="O218" s="120">
        <f>'آبان 1400'!O219</f>
        <v>0</v>
      </c>
      <c r="P218" s="122">
        <f>'آبان 1400'!P219</f>
        <v>0</v>
      </c>
      <c r="Q218" s="362">
        <f>'آبان 1400'!Q219</f>
        <v>30</v>
      </c>
      <c r="R218" s="362">
        <f>'آبان 1400'!R219</f>
        <v>70</v>
      </c>
      <c r="S218" s="362">
        <f>'آبان 1400'!S219</f>
        <v>0</v>
      </c>
      <c r="T218" s="362">
        <f>'آبان 1400'!T219</f>
        <v>0</v>
      </c>
      <c r="U218" s="138">
        <f>'آبان 1400'!U219</f>
        <v>3</v>
      </c>
      <c r="V218" s="121">
        <f>'آبان 1400'!W219</f>
        <v>0</v>
      </c>
      <c r="W218" s="122">
        <f>'آبان 1400'!X219</f>
        <v>0</v>
      </c>
      <c r="X218" s="370">
        <f>'آبان 1400'!Y219</f>
        <v>2</v>
      </c>
      <c r="Y218" s="370">
        <f>'آبان 1400'!Z219</f>
        <v>2</v>
      </c>
      <c r="Z218" s="139">
        <f>'آبان 1400'!AA219</f>
        <v>1477052</v>
      </c>
      <c r="AA218" s="139">
        <f>'آبان 1400'!AB219</f>
        <v>46667</v>
      </c>
      <c r="AB218" s="139">
        <f>'آبان 1400'!AC219</f>
        <v>1523719</v>
      </c>
      <c r="AC218" s="139">
        <f>'آبان 1400'!AD219</f>
        <v>4500000</v>
      </c>
      <c r="AD218" s="139">
        <f>'آبان 1400'!AE219</f>
        <v>6000000</v>
      </c>
      <c r="AE218" s="140">
        <f>'آبان 1400'!AF219</f>
        <v>290891.80909090908</v>
      </c>
      <c r="AF218" s="123">
        <f>'آبان 1400'!AG219</f>
        <v>44311560</v>
      </c>
      <c r="AG218" s="124">
        <f>'آبان 1400'!AH219</f>
        <v>1400010</v>
      </c>
      <c r="AH218" s="124">
        <f>'آبان 1400'!AI219</f>
        <v>20362426.636363637</v>
      </c>
      <c r="AI218" s="124">
        <f>'آبان 1400'!AJ219</f>
        <v>5310990</v>
      </c>
      <c r="AJ218" s="124">
        <f>'آبان 1400'!AK219</f>
        <v>4500000</v>
      </c>
      <c r="AK218" s="124">
        <f>'آبان 1400'!AL219</f>
        <v>6000000</v>
      </c>
      <c r="AL218" s="124">
        <f>'آبان 1400'!AM219</f>
        <v>0</v>
      </c>
      <c r="AM218" s="124">
        <f>'آبان 1400'!AN219</f>
        <v>0</v>
      </c>
      <c r="AN218" s="124">
        <f>'آبان 1400'!AO219</f>
        <v>4571157</v>
      </c>
      <c r="AO218" s="124">
        <f>'آبان 1400'!AP219</f>
        <v>3800000</v>
      </c>
      <c r="AP218" s="124">
        <f>'آبان 1400'!AQ219</f>
        <v>0</v>
      </c>
      <c r="AQ218" s="124">
        <f>'آبان 1400'!AR219</f>
        <v>0</v>
      </c>
      <c r="AR218" s="124">
        <f>'آبان 1400'!AS219</f>
        <v>0</v>
      </c>
      <c r="AS218" s="379">
        <f>'آبان 1400'!AT219</f>
        <v>0</v>
      </c>
      <c r="AT218" s="372">
        <f t="shared" si="156"/>
        <v>90256143.63636364</v>
      </c>
      <c r="AU218" s="174">
        <f>'آبان 1400'!AV219</f>
        <v>60447816.871818185</v>
      </c>
      <c r="AV218" s="142">
        <f>'آبان 1400'!AW219</f>
        <v>80373996.63636364</v>
      </c>
      <c r="AW218" s="143">
        <f t="shared" si="157"/>
        <v>5626179.7645454556</v>
      </c>
      <c r="AX218" s="76">
        <f t="shared" si="158"/>
        <v>2044781.6871818185</v>
      </c>
      <c r="AY218" s="143">
        <f>'آبان 1400'!AZ219</f>
        <v>0</v>
      </c>
      <c r="AZ218" s="143">
        <f>'آبان 1400'!BA219</f>
        <v>0</v>
      </c>
      <c r="BA218" s="143">
        <f>'آبان 1400'!BB219</f>
        <v>0</v>
      </c>
      <c r="BB218" s="143">
        <f>'آبان 1400'!BC219</f>
        <v>0</v>
      </c>
      <c r="BC218" s="143">
        <f>'آبان 1400'!BD219</f>
        <v>0</v>
      </c>
      <c r="BD218" s="143">
        <f>'آبان 1400'!BE219</f>
        <v>0</v>
      </c>
      <c r="BE218" s="143">
        <f>'آبان 1400'!BF219</f>
        <v>0</v>
      </c>
      <c r="BF218" s="144">
        <f t="shared" si="159"/>
        <v>7670961.4517272739</v>
      </c>
      <c r="BG218" s="141">
        <f t="shared" si="160"/>
        <v>82585182</v>
      </c>
      <c r="BH218" s="145">
        <f t="shared" si="161"/>
        <v>90256143.63636364</v>
      </c>
      <c r="BI218" s="410">
        <f t="shared" si="196"/>
        <v>6638737.5</v>
      </c>
      <c r="BJ218" s="146">
        <f t="shared" si="162"/>
        <v>3809297.5</v>
      </c>
      <c r="BK218" s="146">
        <f t="shared" si="163"/>
        <v>1142789.25</v>
      </c>
      <c r="BL218" s="147">
        <f t="shared" si="164"/>
        <v>1120000</v>
      </c>
      <c r="BM218" s="383">
        <v>0</v>
      </c>
      <c r="BN218" s="148">
        <f t="shared" si="165"/>
        <v>102966967.88636364</v>
      </c>
      <c r="BO218" s="149">
        <f t="shared" si="166"/>
        <v>80373996.63636364</v>
      </c>
      <c r="BP218" s="150">
        <f t="shared" si="167"/>
        <v>18486019.226363637</v>
      </c>
      <c r="BQ218" s="151">
        <f t="shared" si="168"/>
        <v>121452987.11272728</v>
      </c>
      <c r="BR218" s="152">
        <f t="shared" si="169"/>
        <v>100800</v>
      </c>
      <c r="BS218" s="148">
        <f t="shared" si="170"/>
        <v>121553787.11272728</v>
      </c>
      <c r="BT218" s="136">
        <v>0</v>
      </c>
      <c r="BU218" s="149">
        <f t="shared" si="171"/>
        <v>10296696.788636364</v>
      </c>
      <c r="BV218" s="153">
        <f t="shared" si="172"/>
        <v>5148348.394318182</v>
      </c>
      <c r="BW218" s="134">
        <f t="shared" si="173"/>
        <v>106108741.92977273</v>
      </c>
      <c r="BX218" s="148">
        <f t="shared" si="174"/>
        <v>11590824.25</v>
      </c>
      <c r="BY218" s="135">
        <f t="shared" si="175"/>
        <v>94517917.679772735</v>
      </c>
      <c r="CD218" s="400">
        <f>'آبان 1400'!AU219</f>
        <v>90256143.63636364</v>
      </c>
      <c r="CE218" s="401">
        <f>'آبان 1400'!AV219</f>
        <v>60447816.871818185</v>
      </c>
      <c r="CF218" s="401">
        <f>'آبان 1400'!AW219</f>
        <v>80373996.63636364</v>
      </c>
      <c r="CG218" s="401">
        <f>'آبان 1400'!AX219</f>
        <v>5626179.7645454556</v>
      </c>
      <c r="CH218" s="401">
        <f>'آبان 1400'!AY219</f>
        <v>2044781.6871818185</v>
      </c>
      <c r="CI218" s="401">
        <f>'آبان 1400'!AZ219</f>
        <v>0</v>
      </c>
      <c r="CJ218" s="401">
        <f>'آبان 1400'!BA219</f>
        <v>0</v>
      </c>
      <c r="CK218" s="401">
        <f>'آبان 1400'!BB219</f>
        <v>0</v>
      </c>
      <c r="CL218" s="401">
        <f>'آبان 1400'!BC219</f>
        <v>0</v>
      </c>
      <c r="CM218" s="401">
        <f>'آبان 1400'!BD219</f>
        <v>0</v>
      </c>
      <c r="CN218" s="401">
        <f>'آبان 1400'!BE219</f>
        <v>0</v>
      </c>
      <c r="CO218" s="401">
        <f>'آبان 1400'!BF219</f>
        <v>0</v>
      </c>
      <c r="CP218" s="401">
        <f>'آبان 1400'!BG219</f>
        <v>7670961.4517272739</v>
      </c>
      <c r="CQ218" s="401">
        <f>'آبان 1400'!BH219</f>
        <v>82585182</v>
      </c>
      <c r="CR218" s="401">
        <f t="shared" si="176"/>
        <v>90256143.63636364</v>
      </c>
      <c r="CS218" s="411">
        <f t="shared" si="197"/>
        <v>6638737.5</v>
      </c>
      <c r="CT218" s="400">
        <f t="shared" si="177"/>
        <v>3809297.5</v>
      </c>
      <c r="CU218" s="401">
        <f t="shared" si="178"/>
        <v>1142789.25</v>
      </c>
      <c r="CV218" s="401">
        <f t="shared" si="179"/>
        <v>1120000</v>
      </c>
      <c r="CW218" s="56">
        <v>0</v>
      </c>
      <c r="CX218" s="401">
        <f t="shared" si="180"/>
        <v>102966967.88636364</v>
      </c>
      <c r="CY218" s="401">
        <f t="shared" si="181"/>
        <v>80373996.63636364</v>
      </c>
      <c r="CZ218" s="401">
        <f t="shared" si="182"/>
        <v>18486019.226363637</v>
      </c>
      <c r="DA218" s="401">
        <f t="shared" si="183"/>
        <v>121452987.11272728</v>
      </c>
      <c r="DB218" s="401">
        <f t="shared" si="184"/>
        <v>100800</v>
      </c>
      <c r="DC218" s="401">
        <f t="shared" si="185"/>
        <v>121553787.11272728</v>
      </c>
      <c r="DD218" s="406">
        <v>0</v>
      </c>
      <c r="DE218" s="401">
        <f t="shared" si="186"/>
        <v>10296696.788636364</v>
      </c>
      <c r="DF218" s="401">
        <f t="shared" si="187"/>
        <v>5148348.394318182</v>
      </c>
      <c r="DG218" s="401">
        <f t="shared" si="188"/>
        <v>106108741.92977273</v>
      </c>
      <c r="DH218" s="401">
        <f t="shared" si="189"/>
        <v>11590824.25</v>
      </c>
      <c r="DI218" s="401">
        <f t="shared" si="190"/>
        <v>94517917.679772735</v>
      </c>
      <c r="DJ218" s="401">
        <f t="shared" si="191"/>
        <v>0</v>
      </c>
      <c r="DL218" s="409">
        <f t="shared" si="192"/>
        <v>6638737.5</v>
      </c>
      <c r="DM218" s="409">
        <f t="shared" si="193"/>
        <v>0</v>
      </c>
    </row>
    <row r="219" spans="1:117" s="56" customFormat="1" ht="21" x14ac:dyDescent="0.2">
      <c r="A219" s="192">
        <f t="shared" si="155"/>
        <v>2655495</v>
      </c>
      <c r="B219" s="137">
        <f>'آبان 1400'!B220</f>
        <v>214</v>
      </c>
      <c r="C219" s="137">
        <f>'آبان 1400'!C220</f>
        <v>232</v>
      </c>
      <c r="D219" s="137">
        <f>'آبان 1400'!D220</f>
        <v>13118</v>
      </c>
      <c r="E219" s="137" t="str">
        <f>'آبان 1400'!E220</f>
        <v>امین</v>
      </c>
      <c r="F219" s="137" t="str">
        <f>'آبان 1400'!F220</f>
        <v>بهشتی پور</v>
      </c>
      <c r="G219" s="137" t="str">
        <f>'آبان 1400'!G220</f>
        <v xml:space="preserve">اداری </v>
      </c>
      <c r="H219" s="137" t="str">
        <f>'آبان 1400'!H220</f>
        <v>مازندران</v>
      </c>
      <c r="I219" s="137" t="str">
        <f>'آبان 1400'!I220</f>
        <v>214-12-2183798-1</v>
      </c>
      <c r="J219" s="137">
        <f>'آبان 1400'!J220</f>
        <v>4839978727</v>
      </c>
      <c r="K219" s="137" t="str">
        <f>'آبان 1400'!K220</f>
        <v>0036055841</v>
      </c>
      <c r="L219" s="137" t="str">
        <f>'آبان 1400'!L220</f>
        <v>مازندران</v>
      </c>
      <c r="M219" s="137" t="str">
        <f>'آبان 1400'!M220</f>
        <v>اداری-کارشناسی</v>
      </c>
      <c r="N219" s="121">
        <f>'آبان 1400'!N220</f>
        <v>0</v>
      </c>
      <c r="O219" s="120">
        <f>'آبان 1400'!O220</f>
        <v>0</v>
      </c>
      <c r="P219" s="122">
        <f>'آبان 1400'!P220</f>
        <v>0</v>
      </c>
      <c r="Q219" s="362">
        <f>'آبان 1400'!Q220</f>
        <v>30</v>
      </c>
      <c r="R219" s="362">
        <f>'آبان 1400'!R220</f>
        <v>80</v>
      </c>
      <c r="S219" s="362">
        <f>'آبان 1400'!S220</f>
        <v>0</v>
      </c>
      <c r="T219" s="362">
        <f>'آبان 1400'!T220</f>
        <v>0</v>
      </c>
      <c r="U219" s="138">
        <f>'آبان 1400'!U220</f>
        <v>3</v>
      </c>
      <c r="V219" s="121">
        <f>'آبان 1400'!W220</f>
        <v>0</v>
      </c>
      <c r="W219" s="122">
        <f>'آبان 1400'!X220</f>
        <v>0</v>
      </c>
      <c r="X219" s="370">
        <f>'آبان 1400'!Y220</f>
        <v>0</v>
      </c>
      <c r="Y219" s="370">
        <f>'آبان 1400'!Z220</f>
        <v>0</v>
      </c>
      <c r="Z219" s="139">
        <f>'آبان 1400'!AA220</f>
        <v>1477052</v>
      </c>
      <c r="AA219" s="139">
        <f>'آبان 1400'!AB220</f>
        <v>46667</v>
      </c>
      <c r="AB219" s="139">
        <f>'آبان 1400'!AC220</f>
        <v>1523719</v>
      </c>
      <c r="AC219" s="139">
        <f>'آبان 1400'!AD220</f>
        <v>4500000</v>
      </c>
      <c r="AD219" s="139">
        <f>'آبان 1400'!AE220</f>
        <v>6000000</v>
      </c>
      <c r="AE219" s="140">
        <f>'آبان 1400'!AF220</f>
        <v>290891.80909090908</v>
      </c>
      <c r="AF219" s="123">
        <f>'آبان 1400'!AG220</f>
        <v>44311560</v>
      </c>
      <c r="AG219" s="124">
        <f>'آبان 1400'!AH220</f>
        <v>1400010</v>
      </c>
      <c r="AH219" s="124">
        <f>'آبان 1400'!AI220</f>
        <v>23271344.727272727</v>
      </c>
      <c r="AI219" s="124">
        <f>'آبان 1400'!AJ220</f>
        <v>0</v>
      </c>
      <c r="AJ219" s="124">
        <f>'آبان 1400'!AK220</f>
        <v>4500000</v>
      </c>
      <c r="AK219" s="124">
        <f>'آبان 1400'!AL220</f>
        <v>6000000</v>
      </c>
      <c r="AL219" s="124">
        <f>'آبان 1400'!AM220</f>
        <v>0</v>
      </c>
      <c r="AM219" s="124">
        <f>'آبان 1400'!AN220</f>
        <v>0</v>
      </c>
      <c r="AN219" s="124">
        <f>'آبان 1400'!AO220</f>
        <v>4571157</v>
      </c>
      <c r="AO219" s="124">
        <f>'آبان 1400'!AP220</f>
        <v>4000000</v>
      </c>
      <c r="AP219" s="124">
        <f>'آبان 1400'!AQ220</f>
        <v>0</v>
      </c>
      <c r="AQ219" s="124">
        <f>'آبان 1400'!AR220</f>
        <v>0</v>
      </c>
      <c r="AR219" s="124">
        <f>'آبان 1400'!AS220</f>
        <v>0</v>
      </c>
      <c r="AS219" s="379">
        <f>'آبان 1400'!AT220</f>
        <v>0</v>
      </c>
      <c r="AT219" s="372">
        <f t="shared" si="156"/>
        <v>88054071.727272719</v>
      </c>
      <c r="AU219" s="174">
        <f>'آبان 1400'!AV220</f>
        <v>63139110.696363628</v>
      </c>
      <c r="AV219" s="142">
        <f>'آبان 1400'!AW220</f>
        <v>83482914.727272719</v>
      </c>
      <c r="AW219" s="143">
        <f t="shared" si="157"/>
        <v>5843804.0309090912</v>
      </c>
      <c r="AX219" s="76">
        <f t="shared" si="158"/>
        <v>2313911.0696363631</v>
      </c>
      <c r="AY219" s="143">
        <f>'آبان 1400'!AZ220</f>
        <v>0</v>
      </c>
      <c r="AZ219" s="143">
        <f>'آبان 1400'!BA220</f>
        <v>0</v>
      </c>
      <c r="BA219" s="143">
        <f>'آبان 1400'!BB220</f>
        <v>0</v>
      </c>
      <c r="BB219" s="143">
        <f>'آبان 1400'!BC220</f>
        <v>0</v>
      </c>
      <c r="BC219" s="143">
        <f>'آبان 1400'!BD220</f>
        <v>0</v>
      </c>
      <c r="BD219" s="143">
        <f>'آبان 1400'!BE220</f>
        <v>0</v>
      </c>
      <c r="BE219" s="143">
        <f>'آبان 1400'!BF220</f>
        <v>0</v>
      </c>
      <c r="BF219" s="144">
        <f t="shared" si="159"/>
        <v>8157715.1005454548</v>
      </c>
      <c r="BG219" s="141">
        <f t="shared" si="160"/>
        <v>79896356</v>
      </c>
      <c r="BH219" s="145">
        <f t="shared" si="161"/>
        <v>88054071.727272719</v>
      </c>
      <c r="BI219" s="410">
        <f t="shared" si="196"/>
        <v>6638737.5</v>
      </c>
      <c r="BJ219" s="146">
        <f t="shared" si="162"/>
        <v>3809297.5</v>
      </c>
      <c r="BK219" s="146">
        <f t="shared" si="163"/>
        <v>1142789.25</v>
      </c>
      <c r="BL219" s="147">
        <f t="shared" si="164"/>
        <v>1120000</v>
      </c>
      <c r="BM219" s="383">
        <v>0</v>
      </c>
      <c r="BN219" s="148">
        <f t="shared" si="165"/>
        <v>100764895.97727272</v>
      </c>
      <c r="BO219" s="149">
        <f t="shared" si="166"/>
        <v>83482914.727272719</v>
      </c>
      <c r="BP219" s="150">
        <f t="shared" si="167"/>
        <v>19201070.387272727</v>
      </c>
      <c r="BQ219" s="151">
        <f t="shared" si="168"/>
        <v>119965966.36454545</v>
      </c>
      <c r="BR219" s="152">
        <f t="shared" si="169"/>
        <v>100800</v>
      </c>
      <c r="BS219" s="148">
        <f t="shared" si="170"/>
        <v>120066766.36454545</v>
      </c>
      <c r="BT219" s="136">
        <v>0</v>
      </c>
      <c r="BU219" s="149">
        <f t="shared" si="171"/>
        <v>10076489.597727273</v>
      </c>
      <c r="BV219" s="153">
        <f t="shared" si="172"/>
        <v>5038244.7988636363</v>
      </c>
      <c r="BW219" s="134">
        <f t="shared" si="173"/>
        <v>104952031.96795455</v>
      </c>
      <c r="BX219" s="148">
        <f t="shared" si="174"/>
        <v>11590824.25</v>
      </c>
      <c r="BY219" s="135">
        <f t="shared" si="175"/>
        <v>93361207.717954546</v>
      </c>
      <c r="CD219" s="400">
        <f>'آبان 1400'!AU220</f>
        <v>88054071.727272719</v>
      </c>
      <c r="CE219" s="401">
        <f>'آبان 1400'!AV220</f>
        <v>63139110.696363628</v>
      </c>
      <c r="CF219" s="401">
        <f>'آبان 1400'!AW220</f>
        <v>83482914.727272719</v>
      </c>
      <c r="CG219" s="401">
        <f>'آبان 1400'!AX220</f>
        <v>5843804.0309090912</v>
      </c>
      <c r="CH219" s="401">
        <f>'آبان 1400'!AY220</f>
        <v>2313911.0696363631</v>
      </c>
      <c r="CI219" s="401">
        <f>'آبان 1400'!AZ220</f>
        <v>0</v>
      </c>
      <c r="CJ219" s="401">
        <f>'آبان 1400'!BA220</f>
        <v>0</v>
      </c>
      <c r="CK219" s="401">
        <f>'آبان 1400'!BB220</f>
        <v>0</v>
      </c>
      <c r="CL219" s="401">
        <f>'آبان 1400'!BC220</f>
        <v>0</v>
      </c>
      <c r="CM219" s="401">
        <f>'آبان 1400'!BD220</f>
        <v>0</v>
      </c>
      <c r="CN219" s="401">
        <f>'آبان 1400'!BE220</f>
        <v>0</v>
      </c>
      <c r="CO219" s="401">
        <f>'آبان 1400'!BF220</f>
        <v>0</v>
      </c>
      <c r="CP219" s="401">
        <f>'آبان 1400'!BG220</f>
        <v>8157715.1005454548</v>
      </c>
      <c r="CQ219" s="401">
        <f>'آبان 1400'!BH220</f>
        <v>79896356</v>
      </c>
      <c r="CR219" s="401">
        <f t="shared" si="176"/>
        <v>88054071.727272719</v>
      </c>
      <c r="CS219" s="411">
        <f t="shared" si="197"/>
        <v>6638737.5</v>
      </c>
      <c r="CT219" s="400">
        <f t="shared" si="177"/>
        <v>3809297.5</v>
      </c>
      <c r="CU219" s="401">
        <f t="shared" si="178"/>
        <v>1142789.25</v>
      </c>
      <c r="CV219" s="401">
        <f t="shared" si="179"/>
        <v>1120000</v>
      </c>
      <c r="CW219" s="56">
        <v>0</v>
      </c>
      <c r="CX219" s="401">
        <f t="shared" si="180"/>
        <v>100764895.97727272</v>
      </c>
      <c r="CY219" s="401">
        <f t="shared" si="181"/>
        <v>83482914.727272719</v>
      </c>
      <c r="CZ219" s="401">
        <f t="shared" si="182"/>
        <v>19201070.387272727</v>
      </c>
      <c r="DA219" s="401">
        <f t="shared" si="183"/>
        <v>119965966.36454545</v>
      </c>
      <c r="DB219" s="401">
        <f t="shared" si="184"/>
        <v>100800</v>
      </c>
      <c r="DC219" s="401">
        <f t="shared" si="185"/>
        <v>120066766.36454545</v>
      </c>
      <c r="DD219" s="406">
        <v>0</v>
      </c>
      <c r="DE219" s="401">
        <f t="shared" si="186"/>
        <v>10076489.597727273</v>
      </c>
      <c r="DF219" s="401">
        <f t="shared" si="187"/>
        <v>5038244.7988636363</v>
      </c>
      <c r="DG219" s="401">
        <f t="shared" si="188"/>
        <v>104952031.96795455</v>
      </c>
      <c r="DH219" s="401">
        <f t="shared" si="189"/>
        <v>11590824.25</v>
      </c>
      <c r="DI219" s="401">
        <f t="shared" si="190"/>
        <v>93361207.717954546</v>
      </c>
      <c r="DJ219" s="401">
        <f t="shared" si="191"/>
        <v>0</v>
      </c>
      <c r="DL219" s="409">
        <f t="shared" si="192"/>
        <v>6638737.5</v>
      </c>
      <c r="DM219" s="409">
        <f t="shared" si="193"/>
        <v>0</v>
      </c>
    </row>
    <row r="220" spans="1:117" s="56" customFormat="1" ht="21" x14ac:dyDescent="0.2">
      <c r="A220" s="192">
        <f t="shared" si="155"/>
        <v>2655495</v>
      </c>
      <c r="B220" s="137">
        <f>'آبان 1400'!B221</f>
        <v>215</v>
      </c>
      <c r="C220" s="137">
        <f>'آبان 1400'!C221</f>
        <v>233</v>
      </c>
      <c r="D220" s="137">
        <f>'آبان 1400'!D221</f>
        <v>13123</v>
      </c>
      <c r="E220" s="137" t="str">
        <f>'آبان 1400'!E221</f>
        <v>علی اکبر</v>
      </c>
      <c r="F220" s="137" t="str">
        <f>'آبان 1400'!F221</f>
        <v>برارخانی</v>
      </c>
      <c r="G220" s="137" t="str">
        <f>'آبان 1400'!G221</f>
        <v xml:space="preserve">اداری </v>
      </c>
      <c r="H220" s="137" t="str">
        <f>'آبان 1400'!H221</f>
        <v>مازندران</v>
      </c>
      <c r="I220" s="137" t="str">
        <f>'آبان 1400'!I221</f>
        <v>211-813-2374418-1</v>
      </c>
      <c r="J220" s="137">
        <f>'آبان 1400'!J221</f>
        <v>2050056753</v>
      </c>
      <c r="K220" s="137" t="str">
        <f>'آبان 1400'!K221</f>
        <v>0039165065</v>
      </c>
      <c r="L220" s="137" t="str">
        <f>'آبان 1400'!L221</f>
        <v>مازندران</v>
      </c>
      <c r="M220" s="137" t="str">
        <f>'آبان 1400'!M221</f>
        <v>اداری-کارشناسی</v>
      </c>
      <c r="N220" s="121">
        <f>'آبان 1400'!N221</f>
        <v>0</v>
      </c>
      <c r="O220" s="120">
        <f>'آبان 1400'!O221</f>
        <v>0</v>
      </c>
      <c r="P220" s="122">
        <f>'آبان 1400'!P221</f>
        <v>0</v>
      </c>
      <c r="Q220" s="362">
        <f>'آبان 1400'!Q221</f>
        <v>30</v>
      </c>
      <c r="R220" s="362">
        <f>'آبان 1400'!R221</f>
        <v>70</v>
      </c>
      <c r="S220" s="362">
        <f>'آبان 1400'!S221</f>
        <v>0</v>
      </c>
      <c r="T220" s="362">
        <f>'آبان 1400'!T221</f>
        <v>0</v>
      </c>
      <c r="U220" s="138">
        <f>'آبان 1400'!U221</f>
        <v>0</v>
      </c>
      <c r="V220" s="121">
        <f>'آبان 1400'!W221</f>
        <v>0</v>
      </c>
      <c r="W220" s="122">
        <f>'آبان 1400'!X221</f>
        <v>0</v>
      </c>
      <c r="X220" s="370">
        <f>'آبان 1400'!Y221</f>
        <v>1</v>
      </c>
      <c r="Y220" s="370">
        <f>'آبان 1400'!Z221</f>
        <v>1</v>
      </c>
      <c r="Z220" s="139">
        <f>'آبان 1400'!AA221</f>
        <v>1477052</v>
      </c>
      <c r="AA220" s="139">
        <f>'آبان 1400'!AB221</f>
        <v>46667</v>
      </c>
      <c r="AB220" s="139">
        <f>'آبان 1400'!AC221</f>
        <v>1523719</v>
      </c>
      <c r="AC220" s="139">
        <f>'آبان 1400'!AD221</f>
        <v>4500000</v>
      </c>
      <c r="AD220" s="139">
        <f>'آبان 1400'!AE221</f>
        <v>6000000</v>
      </c>
      <c r="AE220" s="140">
        <f>'آبان 1400'!AF221</f>
        <v>290891.80909090908</v>
      </c>
      <c r="AF220" s="123">
        <f>'آبان 1400'!AG221</f>
        <v>44311560</v>
      </c>
      <c r="AG220" s="124">
        <f>'آبان 1400'!AH221</f>
        <v>1400010</v>
      </c>
      <c r="AH220" s="124">
        <f>'آبان 1400'!AI221</f>
        <v>20362426.636363637</v>
      </c>
      <c r="AI220" s="124">
        <f>'آبان 1400'!AJ221</f>
        <v>2655495</v>
      </c>
      <c r="AJ220" s="124">
        <f>'آبان 1400'!AK221</f>
        <v>4500000</v>
      </c>
      <c r="AK220" s="124">
        <f>'آبان 1400'!AL221</f>
        <v>6000000</v>
      </c>
      <c r="AL220" s="124">
        <f>'آبان 1400'!AM221</f>
        <v>0</v>
      </c>
      <c r="AM220" s="124">
        <f>'آبان 1400'!AN221</f>
        <v>0</v>
      </c>
      <c r="AN220" s="124">
        <f>'آبان 1400'!AO221</f>
        <v>0</v>
      </c>
      <c r="AO220" s="124">
        <f>'آبان 1400'!AP221</f>
        <v>4000000</v>
      </c>
      <c r="AP220" s="124">
        <f>'آبان 1400'!AQ221</f>
        <v>0</v>
      </c>
      <c r="AQ220" s="124">
        <f>'آبان 1400'!AR221</f>
        <v>0</v>
      </c>
      <c r="AR220" s="124">
        <f>'آبان 1400'!AS221</f>
        <v>0</v>
      </c>
      <c r="AS220" s="379">
        <f>'آبان 1400'!AT221</f>
        <v>0</v>
      </c>
      <c r="AT220" s="372">
        <f t="shared" si="156"/>
        <v>83229491.63636364</v>
      </c>
      <c r="AU220" s="174">
        <f>'آبان 1400'!AV221</f>
        <v>60433816.871818185</v>
      </c>
      <c r="AV220" s="142">
        <f>'آبان 1400'!AW221</f>
        <v>80573996.63636364</v>
      </c>
      <c r="AW220" s="143">
        <f t="shared" si="157"/>
        <v>5640179.7645454556</v>
      </c>
      <c r="AX220" s="76">
        <f t="shared" si="158"/>
        <v>2043381.6871818185</v>
      </c>
      <c r="AY220" s="143">
        <f>'آبان 1400'!AZ221</f>
        <v>0</v>
      </c>
      <c r="AZ220" s="143">
        <f>'آبان 1400'!BA221</f>
        <v>0</v>
      </c>
      <c r="BA220" s="143">
        <f>'آبان 1400'!BB221</f>
        <v>0</v>
      </c>
      <c r="BB220" s="143">
        <f>'آبان 1400'!BC221</f>
        <v>0</v>
      </c>
      <c r="BC220" s="143">
        <f>'آبان 1400'!BD221</f>
        <v>0</v>
      </c>
      <c r="BD220" s="143">
        <f>'آبان 1400'!BE221</f>
        <v>0</v>
      </c>
      <c r="BE220" s="143">
        <f>'آبان 1400'!BF221</f>
        <v>0</v>
      </c>
      <c r="BF220" s="144">
        <f t="shared" si="159"/>
        <v>7683561.4517272739</v>
      </c>
      <c r="BG220" s="141">
        <f t="shared" si="160"/>
        <v>75545930</v>
      </c>
      <c r="BH220" s="145">
        <f t="shared" si="161"/>
        <v>83229491.63636364</v>
      </c>
      <c r="BI220" s="410">
        <f t="shared" si="196"/>
        <v>6638737.5</v>
      </c>
      <c r="BJ220" s="146">
        <f t="shared" si="162"/>
        <v>3809297.5</v>
      </c>
      <c r="BK220" s="146">
        <f t="shared" si="163"/>
        <v>1142789.25</v>
      </c>
      <c r="BL220" s="147">
        <f t="shared" si="164"/>
        <v>1120000</v>
      </c>
      <c r="BM220" s="383">
        <v>0</v>
      </c>
      <c r="BN220" s="148">
        <f t="shared" si="165"/>
        <v>95940315.88636364</v>
      </c>
      <c r="BO220" s="149">
        <f t="shared" si="166"/>
        <v>80573996.63636364</v>
      </c>
      <c r="BP220" s="150">
        <f t="shared" si="167"/>
        <v>18532019.226363637</v>
      </c>
      <c r="BQ220" s="151">
        <f t="shared" si="168"/>
        <v>114472335.11272728</v>
      </c>
      <c r="BR220" s="152">
        <f t="shared" si="169"/>
        <v>100800</v>
      </c>
      <c r="BS220" s="148">
        <f t="shared" si="170"/>
        <v>114573135.11272728</v>
      </c>
      <c r="BT220" s="136">
        <v>0</v>
      </c>
      <c r="BU220" s="149">
        <f t="shared" si="171"/>
        <v>9594031.5886363648</v>
      </c>
      <c r="BV220" s="153">
        <f t="shared" si="172"/>
        <v>4797015.7943181824</v>
      </c>
      <c r="BW220" s="134">
        <f t="shared" si="173"/>
        <v>100182087.72977273</v>
      </c>
      <c r="BX220" s="148">
        <f t="shared" si="174"/>
        <v>11590824.25</v>
      </c>
      <c r="BY220" s="135">
        <f t="shared" si="175"/>
        <v>88591263.479772732</v>
      </c>
      <c r="CD220" s="400">
        <f>'آبان 1400'!AU221</f>
        <v>83229491.63636364</v>
      </c>
      <c r="CE220" s="401">
        <f>'آبان 1400'!AV221</f>
        <v>60433816.871818185</v>
      </c>
      <c r="CF220" s="401">
        <f>'آبان 1400'!AW221</f>
        <v>80573996.63636364</v>
      </c>
      <c r="CG220" s="401">
        <f>'آبان 1400'!AX221</f>
        <v>5640179.7645454556</v>
      </c>
      <c r="CH220" s="401">
        <f>'آبان 1400'!AY221</f>
        <v>2043381.6871818185</v>
      </c>
      <c r="CI220" s="401">
        <f>'آبان 1400'!AZ221</f>
        <v>0</v>
      </c>
      <c r="CJ220" s="401">
        <f>'آبان 1400'!BA221</f>
        <v>0</v>
      </c>
      <c r="CK220" s="401">
        <f>'آبان 1400'!BB221</f>
        <v>0</v>
      </c>
      <c r="CL220" s="401">
        <f>'آبان 1400'!BC221</f>
        <v>0</v>
      </c>
      <c r="CM220" s="401">
        <f>'آبان 1400'!BD221</f>
        <v>0</v>
      </c>
      <c r="CN220" s="401">
        <f>'آبان 1400'!BE221</f>
        <v>0</v>
      </c>
      <c r="CO220" s="401">
        <f>'آبان 1400'!BF221</f>
        <v>0</v>
      </c>
      <c r="CP220" s="401">
        <f>'آبان 1400'!BG221</f>
        <v>7683561.4517272739</v>
      </c>
      <c r="CQ220" s="401">
        <f>'آبان 1400'!BH221</f>
        <v>75545930</v>
      </c>
      <c r="CR220" s="401">
        <f t="shared" si="176"/>
        <v>83229491.63636364</v>
      </c>
      <c r="CS220" s="411">
        <f t="shared" si="197"/>
        <v>6638737.5</v>
      </c>
      <c r="CT220" s="400">
        <f t="shared" si="177"/>
        <v>3809297.5</v>
      </c>
      <c r="CU220" s="401">
        <f t="shared" si="178"/>
        <v>1142789.25</v>
      </c>
      <c r="CV220" s="401">
        <f t="shared" si="179"/>
        <v>1120000</v>
      </c>
      <c r="CW220" s="56">
        <v>0</v>
      </c>
      <c r="CX220" s="401">
        <f t="shared" si="180"/>
        <v>95940315.88636364</v>
      </c>
      <c r="CY220" s="401">
        <f t="shared" si="181"/>
        <v>80573996.63636364</v>
      </c>
      <c r="CZ220" s="401">
        <f t="shared" si="182"/>
        <v>18532019.226363637</v>
      </c>
      <c r="DA220" s="401">
        <f t="shared" si="183"/>
        <v>114472335.11272728</v>
      </c>
      <c r="DB220" s="401">
        <f t="shared" si="184"/>
        <v>100800</v>
      </c>
      <c r="DC220" s="401">
        <f t="shared" si="185"/>
        <v>114573135.11272728</v>
      </c>
      <c r="DD220" s="406">
        <v>0</v>
      </c>
      <c r="DE220" s="401">
        <f t="shared" si="186"/>
        <v>9594031.5886363648</v>
      </c>
      <c r="DF220" s="401">
        <f t="shared" si="187"/>
        <v>4797015.7943181824</v>
      </c>
      <c r="DG220" s="401">
        <f t="shared" si="188"/>
        <v>100182087.72977273</v>
      </c>
      <c r="DH220" s="401">
        <f t="shared" si="189"/>
        <v>11590824.25</v>
      </c>
      <c r="DI220" s="401">
        <f t="shared" si="190"/>
        <v>88591263.479772732</v>
      </c>
      <c r="DJ220" s="401">
        <f t="shared" si="191"/>
        <v>0</v>
      </c>
      <c r="DL220" s="409">
        <f t="shared" si="192"/>
        <v>6638737.5</v>
      </c>
      <c r="DM220" s="409">
        <f t="shared" si="193"/>
        <v>0</v>
      </c>
    </row>
    <row r="221" spans="1:117" s="56" customFormat="1" ht="21" x14ac:dyDescent="0.2">
      <c r="A221" s="192">
        <f t="shared" si="155"/>
        <v>2655495</v>
      </c>
      <c r="B221" s="137">
        <f>'آبان 1400'!B222</f>
        <v>216</v>
      </c>
      <c r="C221" s="137">
        <f>'آبان 1400'!C222</f>
        <v>234</v>
      </c>
      <c r="D221" s="137">
        <f>'آبان 1400'!D222</f>
        <v>13124</v>
      </c>
      <c r="E221" s="137" t="str">
        <f>'آبان 1400'!E222</f>
        <v>مرتضی</v>
      </c>
      <c r="F221" s="137" t="str">
        <f>'آبان 1400'!F222</f>
        <v>قجری کناری</v>
      </c>
      <c r="G221" s="137" t="str">
        <f>'آبان 1400'!G222</f>
        <v xml:space="preserve">اداری </v>
      </c>
      <c r="H221" s="137" t="str">
        <f>'آبان 1400'!H222</f>
        <v>مازندران</v>
      </c>
      <c r="I221" s="137" t="str">
        <f>'آبان 1400'!I222</f>
        <v>211-813-2875987-1</v>
      </c>
      <c r="J221" s="137">
        <f>'آبان 1400'!J222</f>
        <v>4989899172</v>
      </c>
      <c r="K221" s="137" t="str">
        <f>'آبان 1400'!K222</f>
        <v>0039165067</v>
      </c>
      <c r="L221" s="137" t="str">
        <f>'آبان 1400'!L222</f>
        <v>مازندران</v>
      </c>
      <c r="M221" s="137" t="str">
        <f>'آبان 1400'!M222</f>
        <v>اداری-کارشناسی</v>
      </c>
      <c r="N221" s="121">
        <f>'آبان 1400'!N222</f>
        <v>0</v>
      </c>
      <c r="O221" s="120">
        <f>'آبان 1400'!O222</f>
        <v>0</v>
      </c>
      <c r="P221" s="122">
        <f>'آبان 1400'!P222</f>
        <v>0</v>
      </c>
      <c r="Q221" s="362">
        <f>'آبان 1400'!Q222</f>
        <v>30</v>
      </c>
      <c r="R221" s="362">
        <f>'آبان 1400'!R222</f>
        <v>60</v>
      </c>
      <c r="S221" s="362">
        <f>'آبان 1400'!S222</f>
        <v>0</v>
      </c>
      <c r="T221" s="362">
        <f>'آبان 1400'!T222</f>
        <v>0</v>
      </c>
      <c r="U221" s="138">
        <f>'آبان 1400'!U222</f>
        <v>0</v>
      </c>
      <c r="V221" s="121">
        <f>'آبان 1400'!W222</f>
        <v>0</v>
      </c>
      <c r="W221" s="122">
        <f>'آبان 1400'!X222</f>
        <v>0</v>
      </c>
      <c r="X221" s="370">
        <f>'آبان 1400'!Y222</f>
        <v>0</v>
      </c>
      <c r="Y221" s="370">
        <f>'آبان 1400'!Z222</f>
        <v>0</v>
      </c>
      <c r="Z221" s="139">
        <f>'آبان 1400'!AA222</f>
        <v>1477052</v>
      </c>
      <c r="AA221" s="139">
        <f>'آبان 1400'!AB222</f>
        <v>46667</v>
      </c>
      <c r="AB221" s="139">
        <f>'آبان 1400'!AC222</f>
        <v>1523719</v>
      </c>
      <c r="AC221" s="139">
        <f>'آبان 1400'!AD222</f>
        <v>4500000</v>
      </c>
      <c r="AD221" s="139">
        <f>'آبان 1400'!AE222</f>
        <v>6000000</v>
      </c>
      <c r="AE221" s="140">
        <f>'آبان 1400'!AF222</f>
        <v>290891.80909090908</v>
      </c>
      <c r="AF221" s="123">
        <f>'آبان 1400'!AG222</f>
        <v>44311560</v>
      </c>
      <c r="AG221" s="124">
        <f>'آبان 1400'!AH222</f>
        <v>1400010</v>
      </c>
      <c r="AH221" s="124">
        <f>'آبان 1400'!AI222</f>
        <v>17453508.545454547</v>
      </c>
      <c r="AI221" s="124">
        <f>'آبان 1400'!AJ222</f>
        <v>0</v>
      </c>
      <c r="AJ221" s="124">
        <f>'آبان 1400'!AK222</f>
        <v>4500000</v>
      </c>
      <c r="AK221" s="124">
        <f>'آبان 1400'!AL222</f>
        <v>6000000</v>
      </c>
      <c r="AL221" s="124">
        <f>'آبان 1400'!AM222</f>
        <v>0</v>
      </c>
      <c r="AM221" s="124">
        <f>'آبان 1400'!AN222</f>
        <v>0</v>
      </c>
      <c r="AN221" s="124">
        <f>'آبان 1400'!AO222</f>
        <v>0</v>
      </c>
      <c r="AO221" s="124">
        <f>'آبان 1400'!AP222</f>
        <v>4000000</v>
      </c>
      <c r="AP221" s="124">
        <f>'آبان 1400'!AQ222</f>
        <v>0</v>
      </c>
      <c r="AQ221" s="124">
        <f>'آبان 1400'!AR222</f>
        <v>0</v>
      </c>
      <c r="AR221" s="124">
        <f>'آبان 1400'!AS222</f>
        <v>0</v>
      </c>
      <c r="AS221" s="379">
        <f>'آبان 1400'!AT222</f>
        <v>0</v>
      </c>
      <c r="AT221" s="372">
        <f t="shared" si="156"/>
        <v>77665078.545454547</v>
      </c>
      <c r="AU221" s="174">
        <f>'آبان 1400'!AV222</f>
        <v>57728523.047272727</v>
      </c>
      <c r="AV221" s="142">
        <f>'آبان 1400'!AW222</f>
        <v>77665078.545454547</v>
      </c>
      <c r="AW221" s="143">
        <f t="shared" si="157"/>
        <v>5436555.498181819</v>
      </c>
      <c r="AX221" s="76">
        <f t="shared" si="158"/>
        <v>1772852.3047272728</v>
      </c>
      <c r="AY221" s="143">
        <f>'آبان 1400'!AZ222</f>
        <v>0</v>
      </c>
      <c r="AZ221" s="143">
        <f>'آبان 1400'!BA222</f>
        <v>0</v>
      </c>
      <c r="BA221" s="143">
        <f>'آبان 1400'!BB222</f>
        <v>0</v>
      </c>
      <c r="BB221" s="143">
        <f>'آبان 1400'!BC222</f>
        <v>0</v>
      </c>
      <c r="BC221" s="143">
        <f>'آبان 1400'!BD222</f>
        <v>0</v>
      </c>
      <c r="BD221" s="143">
        <f>'آبان 1400'!BE222</f>
        <v>0</v>
      </c>
      <c r="BE221" s="143">
        <f>'آبان 1400'!BF222</f>
        <v>0</v>
      </c>
      <c r="BF221" s="144">
        <f t="shared" si="159"/>
        <v>7209407.802909092</v>
      </c>
      <c r="BG221" s="141">
        <f t="shared" si="160"/>
        <v>70455670</v>
      </c>
      <c r="BH221" s="145">
        <f t="shared" si="161"/>
        <v>77665078.545454547</v>
      </c>
      <c r="BI221" s="410">
        <f t="shared" si="196"/>
        <v>6638737.5</v>
      </c>
      <c r="BJ221" s="146">
        <f t="shared" si="162"/>
        <v>3809297.5</v>
      </c>
      <c r="BK221" s="146">
        <f t="shared" si="163"/>
        <v>1142789.25</v>
      </c>
      <c r="BL221" s="147">
        <f t="shared" si="164"/>
        <v>1120000</v>
      </c>
      <c r="BM221" s="383">
        <v>0</v>
      </c>
      <c r="BN221" s="148">
        <f t="shared" si="165"/>
        <v>90375902.795454547</v>
      </c>
      <c r="BO221" s="149">
        <f t="shared" si="166"/>
        <v>77665078.545454547</v>
      </c>
      <c r="BP221" s="150">
        <f t="shared" si="167"/>
        <v>17862968.065454546</v>
      </c>
      <c r="BQ221" s="151">
        <f t="shared" si="168"/>
        <v>108238870.86090909</v>
      </c>
      <c r="BR221" s="152">
        <f t="shared" si="169"/>
        <v>100800</v>
      </c>
      <c r="BS221" s="148">
        <f t="shared" si="170"/>
        <v>108339670.86090909</v>
      </c>
      <c r="BT221" s="136">
        <v>0</v>
      </c>
      <c r="BU221" s="149">
        <f t="shared" si="171"/>
        <v>9037590.2795454543</v>
      </c>
      <c r="BV221" s="153">
        <f t="shared" si="172"/>
        <v>4518795.1397727272</v>
      </c>
      <c r="BW221" s="134">
        <f t="shared" si="173"/>
        <v>94783285.441590905</v>
      </c>
      <c r="BX221" s="148">
        <f t="shared" si="174"/>
        <v>11590824.25</v>
      </c>
      <c r="BY221" s="135">
        <f t="shared" si="175"/>
        <v>83192461.191590905</v>
      </c>
      <c r="CD221" s="400">
        <f>'آبان 1400'!AU222</f>
        <v>77665078.545454547</v>
      </c>
      <c r="CE221" s="401">
        <f>'آبان 1400'!AV222</f>
        <v>57728523.047272727</v>
      </c>
      <c r="CF221" s="401">
        <f>'آبان 1400'!AW222</f>
        <v>77665078.545454547</v>
      </c>
      <c r="CG221" s="401">
        <f>'آبان 1400'!AX222</f>
        <v>5436555.498181819</v>
      </c>
      <c r="CH221" s="401">
        <f>'آبان 1400'!AY222</f>
        <v>1772852.3047272728</v>
      </c>
      <c r="CI221" s="401">
        <f>'آبان 1400'!AZ222</f>
        <v>0</v>
      </c>
      <c r="CJ221" s="401">
        <f>'آبان 1400'!BA222</f>
        <v>0</v>
      </c>
      <c r="CK221" s="401">
        <f>'آبان 1400'!BB222</f>
        <v>0</v>
      </c>
      <c r="CL221" s="401">
        <f>'آبان 1400'!BC222</f>
        <v>0</v>
      </c>
      <c r="CM221" s="401">
        <f>'آبان 1400'!BD222</f>
        <v>0</v>
      </c>
      <c r="CN221" s="401">
        <f>'آبان 1400'!BE222</f>
        <v>0</v>
      </c>
      <c r="CO221" s="401">
        <f>'آبان 1400'!BF222</f>
        <v>0</v>
      </c>
      <c r="CP221" s="401">
        <f>'آبان 1400'!BG222</f>
        <v>7209407.802909092</v>
      </c>
      <c r="CQ221" s="401">
        <f>'آبان 1400'!BH222</f>
        <v>70455670</v>
      </c>
      <c r="CR221" s="401">
        <f t="shared" si="176"/>
        <v>77665078.545454547</v>
      </c>
      <c r="CS221" s="411">
        <f t="shared" si="197"/>
        <v>6638737.5</v>
      </c>
      <c r="CT221" s="400">
        <f t="shared" si="177"/>
        <v>3809297.5</v>
      </c>
      <c r="CU221" s="401">
        <f t="shared" si="178"/>
        <v>1142789.25</v>
      </c>
      <c r="CV221" s="401">
        <f t="shared" si="179"/>
        <v>1120000</v>
      </c>
      <c r="CW221" s="56">
        <v>0</v>
      </c>
      <c r="CX221" s="401">
        <f t="shared" si="180"/>
        <v>90375902.795454547</v>
      </c>
      <c r="CY221" s="401">
        <f t="shared" si="181"/>
        <v>77665078.545454547</v>
      </c>
      <c r="CZ221" s="401">
        <f t="shared" si="182"/>
        <v>17862968.065454546</v>
      </c>
      <c r="DA221" s="401">
        <f t="shared" si="183"/>
        <v>108238870.86090909</v>
      </c>
      <c r="DB221" s="401">
        <f t="shared" si="184"/>
        <v>100800</v>
      </c>
      <c r="DC221" s="401">
        <f t="shared" si="185"/>
        <v>108339670.86090909</v>
      </c>
      <c r="DD221" s="406">
        <v>0</v>
      </c>
      <c r="DE221" s="401">
        <f t="shared" si="186"/>
        <v>9037590.2795454543</v>
      </c>
      <c r="DF221" s="401">
        <f t="shared" si="187"/>
        <v>4518795.1397727272</v>
      </c>
      <c r="DG221" s="401">
        <f t="shared" si="188"/>
        <v>94783285.441590905</v>
      </c>
      <c r="DH221" s="401">
        <f t="shared" si="189"/>
        <v>11590824.25</v>
      </c>
      <c r="DI221" s="401">
        <f t="shared" si="190"/>
        <v>83192461.191590905</v>
      </c>
      <c r="DJ221" s="401">
        <f t="shared" si="191"/>
        <v>0</v>
      </c>
      <c r="DL221" s="409">
        <f t="shared" si="192"/>
        <v>6638737.5</v>
      </c>
      <c r="DM221" s="409">
        <f t="shared" si="193"/>
        <v>0</v>
      </c>
    </row>
    <row r="222" spans="1:117" s="56" customFormat="1" ht="21" x14ac:dyDescent="0.2">
      <c r="A222" s="192">
        <f t="shared" si="155"/>
        <v>2655495</v>
      </c>
      <c r="B222" s="137">
        <f>'آبان 1400'!B223</f>
        <v>217</v>
      </c>
      <c r="C222" s="137">
        <f>'آبان 1400'!C223</f>
        <v>235</v>
      </c>
      <c r="D222" s="137">
        <f>'آبان 1400'!D223</f>
        <v>13125</v>
      </c>
      <c r="E222" s="137" t="str">
        <f>'آبان 1400'!E223</f>
        <v>سعید</v>
      </c>
      <c r="F222" s="137" t="str">
        <f>'آبان 1400'!F223</f>
        <v>حمیدیان وسطی کلایی</v>
      </c>
      <c r="G222" s="137" t="str">
        <f>'آبان 1400'!G223</f>
        <v xml:space="preserve">اداری </v>
      </c>
      <c r="H222" s="137" t="str">
        <f>'آبان 1400'!H223</f>
        <v>مازندران</v>
      </c>
      <c r="I222" s="137" t="str">
        <f>'آبان 1400'!I223</f>
        <v>211-813-2875990-1</v>
      </c>
      <c r="J222" s="137">
        <f>'آبان 1400'!J223</f>
        <v>2162142325</v>
      </c>
      <c r="K222" s="137" t="str">
        <f>'آبان 1400'!K223</f>
        <v>0039165068</v>
      </c>
      <c r="L222" s="137" t="str">
        <f>'آبان 1400'!L223</f>
        <v>مازندران</v>
      </c>
      <c r="M222" s="137" t="str">
        <f>'آبان 1400'!M223</f>
        <v>اداری-کارشناسی ارشد</v>
      </c>
      <c r="N222" s="121">
        <f>'آبان 1400'!N223</f>
        <v>0</v>
      </c>
      <c r="O222" s="120">
        <f>'آبان 1400'!O223</f>
        <v>0</v>
      </c>
      <c r="P222" s="122">
        <f>'آبان 1400'!P223</f>
        <v>0</v>
      </c>
      <c r="Q222" s="362">
        <f>'آبان 1400'!Q223</f>
        <v>30</v>
      </c>
      <c r="R222" s="362">
        <f>'آبان 1400'!R223</f>
        <v>50</v>
      </c>
      <c r="S222" s="362">
        <f>'آبان 1400'!S223</f>
        <v>0</v>
      </c>
      <c r="T222" s="362">
        <f>'آبان 1400'!T223</f>
        <v>0</v>
      </c>
      <c r="U222" s="138">
        <f>'آبان 1400'!U223</f>
        <v>0</v>
      </c>
      <c r="V222" s="121">
        <f>'آبان 1400'!W223</f>
        <v>0</v>
      </c>
      <c r="W222" s="122">
        <f>'آبان 1400'!X223</f>
        <v>0</v>
      </c>
      <c r="X222" s="370">
        <f>'آبان 1400'!Y223</f>
        <v>0</v>
      </c>
      <c r="Y222" s="370">
        <f>'آبان 1400'!Z223</f>
        <v>0</v>
      </c>
      <c r="Z222" s="139">
        <f>'آبان 1400'!AA223</f>
        <v>1642901</v>
      </c>
      <c r="AA222" s="139">
        <f>'آبان 1400'!AB223</f>
        <v>46667</v>
      </c>
      <c r="AB222" s="139">
        <f>'آبان 1400'!AC223</f>
        <v>1689568</v>
      </c>
      <c r="AC222" s="139">
        <f>'آبان 1400'!AD223</f>
        <v>4500000</v>
      </c>
      <c r="AD222" s="139">
        <f>'آبان 1400'!AE223</f>
        <v>6000000</v>
      </c>
      <c r="AE222" s="140">
        <f>'آبان 1400'!AF223</f>
        <v>322553.89090909087</v>
      </c>
      <c r="AF222" s="123">
        <f>'آبان 1400'!AG223</f>
        <v>49287030</v>
      </c>
      <c r="AG222" s="124">
        <f>'آبان 1400'!AH223</f>
        <v>1400010</v>
      </c>
      <c r="AH222" s="124">
        <f>'آبان 1400'!AI223</f>
        <v>16127694.545454543</v>
      </c>
      <c r="AI222" s="124">
        <f>'آبان 1400'!AJ223</f>
        <v>0</v>
      </c>
      <c r="AJ222" s="124">
        <f>'آبان 1400'!AK223</f>
        <v>4500000</v>
      </c>
      <c r="AK222" s="124">
        <f>'آبان 1400'!AL223</f>
        <v>6000000</v>
      </c>
      <c r="AL222" s="124">
        <f>'آبان 1400'!AM223</f>
        <v>0</v>
      </c>
      <c r="AM222" s="124">
        <f>'آبان 1400'!AN223</f>
        <v>0</v>
      </c>
      <c r="AN222" s="124">
        <f>'آبان 1400'!AO223</f>
        <v>0</v>
      </c>
      <c r="AO222" s="124">
        <f>'آبان 1400'!AP223</f>
        <v>4000000</v>
      </c>
      <c r="AP222" s="124">
        <f>'آبان 1400'!AQ223</f>
        <v>0</v>
      </c>
      <c r="AQ222" s="124">
        <f>'آبان 1400'!AR223</f>
        <v>0</v>
      </c>
      <c r="AR222" s="124">
        <f>'آبان 1400'!AS223</f>
        <v>0</v>
      </c>
      <c r="AS222" s="379">
        <f>'آبان 1400'!AT223</f>
        <v>0</v>
      </c>
      <c r="AT222" s="372">
        <f t="shared" si="156"/>
        <v>81314734.545454547</v>
      </c>
      <c r="AU222" s="174">
        <f>'آبان 1400'!AV223</f>
        <v>61122703.127272725</v>
      </c>
      <c r="AV222" s="142">
        <f>'آبان 1400'!AW223</f>
        <v>81314734.545454547</v>
      </c>
      <c r="AW222" s="143">
        <f t="shared" si="157"/>
        <v>5692031.4181818189</v>
      </c>
      <c r="AX222" s="76">
        <f t="shared" si="158"/>
        <v>2112270.3127272725</v>
      </c>
      <c r="AY222" s="143">
        <f>'آبان 1400'!AZ223</f>
        <v>0</v>
      </c>
      <c r="AZ222" s="143">
        <f>'آبان 1400'!BA223</f>
        <v>0</v>
      </c>
      <c r="BA222" s="143">
        <f>'آبان 1400'!BB223</f>
        <v>0</v>
      </c>
      <c r="BB222" s="143">
        <f>'آبان 1400'!BC223</f>
        <v>0</v>
      </c>
      <c r="BC222" s="143">
        <f>'آبان 1400'!BD223</f>
        <v>0</v>
      </c>
      <c r="BD222" s="143">
        <f>'آبان 1400'!BE223</f>
        <v>0</v>
      </c>
      <c r="BE222" s="143">
        <f>'آبان 1400'!BF223</f>
        <v>0</v>
      </c>
      <c r="BF222" s="144">
        <f t="shared" si="159"/>
        <v>7804301.7309090914</v>
      </c>
      <c r="BG222" s="141">
        <f t="shared" si="160"/>
        <v>73510432</v>
      </c>
      <c r="BH222" s="145">
        <f t="shared" si="161"/>
        <v>81314734.545454547</v>
      </c>
      <c r="BI222" s="410">
        <f t="shared" si="196"/>
        <v>6638737.5</v>
      </c>
      <c r="BJ222" s="146">
        <f t="shared" si="162"/>
        <v>4223920</v>
      </c>
      <c r="BK222" s="146">
        <f t="shared" si="163"/>
        <v>1267176</v>
      </c>
      <c r="BL222" s="147">
        <f t="shared" si="164"/>
        <v>1120000</v>
      </c>
      <c r="BM222" s="383">
        <v>0</v>
      </c>
      <c r="BN222" s="148">
        <f t="shared" si="165"/>
        <v>94564568.045454547</v>
      </c>
      <c r="BO222" s="149">
        <f t="shared" si="166"/>
        <v>81314734.545454547</v>
      </c>
      <c r="BP222" s="150">
        <f t="shared" si="167"/>
        <v>18702388.945454545</v>
      </c>
      <c r="BQ222" s="151">
        <f t="shared" si="168"/>
        <v>113266956.9909091</v>
      </c>
      <c r="BR222" s="152">
        <f t="shared" si="169"/>
        <v>100800</v>
      </c>
      <c r="BS222" s="148">
        <f t="shared" si="170"/>
        <v>113367756.9909091</v>
      </c>
      <c r="BT222" s="136">
        <v>0</v>
      </c>
      <c r="BU222" s="149">
        <f t="shared" si="171"/>
        <v>9456456.8045454547</v>
      </c>
      <c r="BV222" s="153">
        <f t="shared" si="172"/>
        <v>4728228.4022727273</v>
      </c>
      <c r="BW222" s="134">
        <f t="shared" si="173"/>
        <v>99183071.784090921</v>
      </c>
      <c r="BX222" s="148">
        <f t="shared" si="174"/>
        <v>12129833.5</v>
      </c>
      <c r="BY222" s="135">
        <f t="shared" si="175"/>
        <v>87053238.284090921</v>
      </c>
      <c r="CD222" s="400">
        <f>'آبان 1400'!AU223</f>
        <v>81314734.545454547</v>
      </c>
      <c r="CE222" s="401">
        <f>'آبان 1400'!AV223</f>
        <v>61122703.127272725</v>
      </c>
      <c r="CF222" s="401">
        <f>'آبان 1400'!AW223</f>
        <v>81314734.545454547</v>
      </c>
      <c r="CG222" s="401">
        <f>'آبان 1400'!AX223</f>
        <v>5692031.4181818189</v>
      </c>
      <c r="CH222" s="401">
        <f>'آبان 1400'!AY223</f>
        <v>2112270.3127272725</v>
      </c>
      <c r="CI222" s="401">
        <f>'آبان 1400'!AZ223</f>
        <v>0</v>
      </c>
      <c r="CJ222" s="401">
        <f>'آبان 1400'!BA223</f>
        <v>0</v>
      </c>
      <c r="CK222" s="401">
        <f>'آبان 1400'!BB223</f>
        <v>0</v>
      </c>
      <c r="CL222" s="401">
        <f>'آبان 1400'!BC223</f>
        <v>0</v>
      </c>
      <c r="CM222" s="401">
        <f>'آبان 1400'!BD223</f>
        <v>0</v>
      </c>
      <c r="CN222" s="401">
        <f>'آبان 1400'!BE223</f>
        <v>0</v>
      </c>
      <c r="CO222" s="401">
        <f>'آبان 1400'!BF223</f>
        <v>0</v>
      </c>
      <c r="CP222" s="401">
        <f>'آبان 1400'!BG223</f>
        <v>7804301.7309090914</v>
      </c>
      <c r="CQ222" s="401">
        <f>'آبان 1400'!BH223</f>
        <v>73510432</v>
      </c>
      <c r="CR222" s="401">
        <f t="shared" si="176"/>
        <v>81314734.545454547</v>
      </c>
      <c r="CS222" s="411">
        <f t="shared" si="197"/>
        <v>6638737.5</v>
      </c>
      <c r="CT222" s="400">
        <f t="shared" si="177"/>
        <v>4223920</v>
      </c>
      <c r="CU222" s="401">
        <f t="shared" si="178"/>
        <v>1267176</v>
      </c>
      <c r="CV222" s="401">
        <f t="shared" si="179"/>
        <v>1120000</v>
      </c>
      <c r="CW222" s="56">
        <v>0</v>
      </c>
      <c r="CX222" s="401">
        <f t="shared" si="180"/>
        <v>94564568.045454547</v>
      </c>
      <c r="CY222" s="401">
        <f t="shared" si="181"/>
        <v>81314734.545454547</v>
      </c>
      <c r="CZ222" s="401">
        <f t="shared" si="182"/>
        <v>18702388.945454545</v>
      </c>
      <c r="DA222" s="401">
        <f t="shared" si="183"/>
        <v>113266956.9909091</v>
      </c>
      <c r="DB222" s="401">
        <f t="shared" si="184"/>
        <v>100800</v>
      </c>
      <c r="DC222" s="401">
        <f t="shared" si="185"/>
        <v>113367756.9909091</v>
      </c>
      <c r="DD222" s="406">
        <v>0</v>
      </c>
      <c r="DE222" s="401">
        <f t="shared" si="186"/>
        <v>9456456.8045454547</v>
      </c>
      <c r="DF222" s="401">
        <f t="shared" si="187"/>
        <v>4728228.4022727273</v>
      </c>
      <c r="DG222" s="401">
        <f t="shared" si="188"/>
        <v>99183071.784090921</v>
      </c>
      <c r="DH222" s="401">
        <f t="shared" si="189"/>
        <v>12129833.5</v>
      </c>
      <c r="DI222" s="401">
        <f t="shared" si="190"/>
        <v>87053238.284090921</v>
      </c>
      <c r="DJ222" s="401">
        <f t="shared" si="191"/>
        <v>0</v>
      </c>
      <c r="DL222" s="409">
        <f t="shared" si="192"/>
        <v>6638737.5</v>
      </c>
      <c r="DM222" s="409">
        <f t="shared" si="193"/>
        <v>0</v>
      </c>
    </row>
    <row r="223" spans="1:117" s="56" customFormat="1" ht="21" x14ac:dyDescent="0.2">
      <c r="A223" s="192">
        <f t="shared" si="155"/>
        <v>2655495</v>
      </c>
      <c r="B223" s="137">
        <f>'آبان 1400'!B224</f>
        <v>218</v>
      </c>
      <c r="C223" s="137">
        <f>'آبان 1400'!C224</f>
        <v>236</v>
      </c>
      <c r="D223" s="137">
        <f>'آبان 1400'!D224</f>
        <v>13131</v>
      </c>
      <c r="E223" s="137" t="str">
        <f>'آبان 1400'!E224</f>
        <v>مهدی</v>
      </c>
      <c r="F223" s="137" t="str">
        <f>'آبان 1400'!F224</f>
        <v>احمدیان کوچکسرانی</v>
      </c>
      <c r="G223" s="137" t="str">
        <f>'آبان 1400'!G224</f>
        <v xml:space="preserve">اداری </v>
      </c>
      <c r="H223" s="137" t="str">
        <f>'آبان 1400'!H224</f>
        <v>مازندران</v>
      </c>
      <c r="I223" s="137" t="str">
        <f>'آبان 1400'!I224</f>
        <v>211-813-2880180-1</v>
      </c>
      <c r="J223" s="137">
        <f>'آبان 1400'!J224</f>
        <v>2162571501</v>
      </c>
      <c r="K223" s="137" t="str">
        <f>'آبان 1400'!K224</f>
        <v>0039165072</v>
      </c>
      <c r="L223" s="137" t="str">
        <f>'آبان 1400'!L224</f>
        <v>مازندران</v>
      </c>
      <c r="M223" s="137" t="str">
        <f>'آبان 1400'!M224</f>
        <v>اداری-کارشناسی</v>
      </c>
      <c r="N223" s="121">
        <f>'آبان 1400'!N224</f>
        <v>0</v>
      </c>
      <c r="O223" s="120">
        <f>'آبان 1400'!O224</f>
        <v>0</v>
      </c>
      <c r="P223" s="122">
        <f>'آبان 1400'!P224</f>
        <v>0</v>
      </c>
      <c r="Q223" s="362">
        <f>'آبان 1400'!Q224</f>
        <v>30</v>
      </c>
      <c r="R223" s="362">
        <f>'آبان 1400'!R224</f>
        <v>50</v>
      </c>
      <c r="S223" s="362">
        <f>'آبان 1400'!S224</f>
        <v>0</v>
      </c>
      <c r="T223" s="362">
        <f>'آبان 1400'!T224</f>
        <v>0</v>
      </c>
      <c r="U223" s="138">
        <f>'آبان 1400'!U224</f>
        <v>0</v>
      </c>
      <c r="V223" s="121">
        <f>'آبان 1400'!W224</f>
        <v>0</v>
      </c>
      <c r="W223" s="122">
        <f>'آبان 1400'!X224</f>
        <v>0</v>
      </c>
      <c r="X223" s="370">
        <f>'آبان 1400'!Y224</f>
        <v>0</v>
      </c>
      <c r="Y223" s="370">
        <f>'آبان 1400'!Z224</f>
        <v>0</v>
      </c>
      <c r="Z223" s="139">
        <f>'آبان 1400'!AA224</f>
        <v>1477052</v>
      </c>
      <c r="AA223" s="139">
        <f>'آبان 1400'!AB224</f>
        <v>46667</v>
      </c>
      <c r="AB223" s="139">
        <f>'آبان 1400'!AC224</f>
        <v>1523719</v>
      </c>
      <c r="AC223" s="139">
        <f>'آبان 1400'!AD224</f>
        <v>4500000</v>
      </c>
      <c r="AD223" s="139">
        <f>'آبان 1400'!AE224</f>
        <v>6000000</v>
      </c>
      <c r="AE223" s="140">
        <f>'آبان 1400'!AF224</f>
        <v>290891.80909090908</v>
      </c>
      <c r="AF223" s="123">
        <f>'آبان 1400'!AG224</f>
        <v>44311560</v>
      </c>
      <c r="AG223" s="124">
        <f>'آبان 1400'!AH224</f>
        <v>1400010</v>
      </c>
      <c r="AH223" s="124">
        <f>'آبان 1400'!AI224</f>
        <v>14544590.454545453</v>
      </c>
      <c r="AI223" s="124">
        <f>'آبان 1400'!AJ224</f>
        <v>0</v>
      </c>
      <c r="AJ223" s="124">
        <f>'آبان 1400'!AK224</f>
        <v>4500000</v>
      </c>
      <c r="AK223" s="124">
        <f>'آبان 1400'!AL224</f>
        <v>6000000</v>
      </c>
      <c r="AL223" s="124">
        <f>'آبان 1400'!AM224</f>
        <v>0</v>
      </c>
      <c r="AM223" s="124">
        <f>'آبان 1400'!AN224</f>
        <v>0</v>
      </c>
      <c r="AN223" s="124">
        <f>'آبان 1400'!AO224</f>
        <v>0</v>
      </c>
      <c r="AO223" s="124">
        <f>'آبان 1400'!AP224</f>
        <v>4000000</v>
      </c>
      <c r="AP223" s="124">
        <f>'آبان 1400'!AQ224</f>
        <v>0</v>
      </c>
      <c r="AQ223" s="124">
        <f>'آبان 1400'!AR224</f>
        <v>0</v>
      </c>
      <c r="AR223" s="124">
        <f>'آبان 1400'!AS224</f>
        <v>0</v>
      </c>
      <c r="AS223" s="379">
        <f>'آبان 1400'!AT224</f>
        <v>0</v>
      </c>
      <c r="AT223" s="372">
        <f t="shared" si="156"/>
        <v>74756160.454545453</v>
      </c>
      <c r="AU223" s="174">
        <f>'آبان 1400'!AV224</f>
        <v>55023229.222727269</v>
      </c>
      <c r="AV223" s="142">
        <f>'آبان 1400'!AW224</f>
        <v>74756160.454545453</v>
      </c>
      <c r="AW223" s="143">
        <f t="shared" si="157"/>
        <v>5232931.2318181824</v>
      </c>
      <c r="AX223" s="76">
        <f t="shared" si="158"/>
        <v>1502322.9222727269</v>
      </c>
      <c r="AY223" s="143">
        <f>'آبان 1400'!AZ224</f>
        <v>0</v>
      </c>
      <c r="AZ223" s="143">
        <f>'آبان 1400'!BA224</f>
        <v>0</v>
      </c>
      <c r="BA223" s="143">
        <f>'آبان 1400'!BB224</f>
        <v>0</v>
      </c>
      <c r="BB223" s="143">
        <f>'آبان 1400'!BC224</f>
        <v>0</v>
      </c>
      <c r="BC223" s="143">
        <f>'آبان 1400'!BD224</f>
        <v>0</v>
      </c>
      <c r="BD223" s="143">
        <f>'آبان 1400'!BE224</f>
        <v>0</v>
      </c>
      <c r="BE223" s="143">
        <f>'آبان 1400'!BF224</f>
        <v>0</v>
      </c>
      <c r="BF223" s="144">
        <f t="shared" si="159"/>
        <v>6735254.1540909093</v>
      </c>
      <c r="BG223" s="141">
        <f t="shared" si="160"/>
        <v>68020906</v>
      </c>
      <c r="BH223" s="145">
        <f t="shared" si="161"/>
        <v>74756160.454545453</v>
      </c>
      <c r="BI223" s="410">
        <f t="shared" si="196"/>
        <v>6638737.5</v>
      </c>
      <c r="BJ223" s="146">
        <f t="shared" si="162"/>
        <v>3809297.5</v>
      </c>
      <c r="BK223" s="146">
        <f t="shared" si="163"/>
        <v>1142789.25</v>
      </c>
      <c r="BL223" s="147">
        <f t="shared" si="164"/>
        <v>1120000</v>
      </c>
      <c r="BM223" s="383">
        <v>0</v>
      </c>
      <c r="BN223" s="148">
        <f t="shared" si="165"/>
        <v>87466984.704545453</v>
      </c>
      <c r="BO223" s="149">
        <f t="shared" si="166"/>
        <v>74756160.454545453</v>
      </c>
      <c r="BP223" s="150">
        <f t="shared" si="167"/>
        <v>17193916.904545456</v>
      </c>
      <c r="BQ223" s="151">
        <f t="shared" si="168"/>
        <v>104660901.60909091</v>
      </c>
      <c r="BR223" s="152">
        <f t="shared" si="169"/>
        <v>100800</v>
      </c>
      <c r="BS223" s="148">
        <f t="shared" si="170"/>
        <v>104761701.60909091</v>
      </c>
      <c r="BT223" s="136">
        <v>0</v>
      </c>
      <c r="BU223" s="149">
        <f t="shared" si="171"/>
        <v>8746698.4704545457</v>
      </c>
      <c r="BV223" s="153">
        <f t="shared" si="172"/>
        <v>4373349.2352272728</v>
      </c>
      <c r="BW223" s="134">
        <f t="shared" si="173"/>
        <v>91641653.903409094</v>
      </c>
      <c r="BX223" s="148">
        <f t="shared" si="174"/>
        <v>11590824.25</v>
      </c>
      <c r="BY223" s="135">
        <f t="shared" si="175"/>
        <v>80050829.653409094</v>
      </c>
      <c r="CD223" s="400">
        <f>'آبان 1400'!AU224</f>
        <v>74756160.454545453</v>
      </c>
      <c r="CE223" s="401">
        <f>'آبان 1400'!AV224</f>
        <v>55023229.222727269</v>
      </c>
      <c r="CF223" s="401">
        <f>'آبان 1400'!AW224</f>
        <v>74756160.454545453</v>
      </c>
      <c r="CG223" s="401">
        <f>'آبان 1400'!AX224</f>
        <v>5232931.2318181824</v>
      </c>
      <c r="CH223" s="401">
        <f>'آبان 1400'!AY224</f>
        <v>1502322.9222727269</v>
      </c>
      <c r="CI223" s="401">
        <f>'آبان 1400'!AZ224</f>
        <v>0</v>
      </c>
      <c r="CJ223" s="401">
        <f>'آبان 1400'!BA224</f>
        <v>0</v>
      </c>
      <c r="CK223" s="401">
        <f>'آبان 1400'!BB224</f>
        <v>0</v>
      </c>
      <c r="CL223" s="401">
        <f>'آبان 1400'!BC224</f>
        <v>0</v>
      </c>
      <c r="CM223" s="401">
        <f>'آبان 1400'!BD224</f>
        <v>0</v>
      </c>
      <c r="CN223" s="401">
        <f>'آبان 1400'!BE224</f>
        <v>0</v>
      </c>
      <c r="CO223" s="401">
        <f>'آبان 1400'!BF224</f>
        <v>0</v>
      </c>
      <c r="CP223" s="401">
        <f>'آبان 1400'!BG224</f>
        <v>6735254.1540909093</v>
      </c>
      <c r="CQ223" s="401">
        <f>'آبان 1400'!BH224</f>
        <v>68020906</v>
      </c>
      <c r="CR223" s="401">
        <f t="shared" si="176"/>
        <v>74756160.454545453</v>
      </c>
      <c r="CS223" s="411">
        <f t="shared" si="197"/>
        <v>6638737.5</v>
      </c>
      <c r="CT223" s="400">
        <f t="shared" si="177"/>
        <v>3809297.5</v>
      </c>
      <c r="CU223" s="401">
        <f t="shared" si="178"/>
        <v>1142789.25</v>
      </c>
      <c r="CV223" s="401">
        <f t="shared" si="179"/>
        <v>1120000</v>
      </c>
      <c r="CW223" s="56">
        <v>0</v>
      </c>
      <c r="CX223" s="401">
        <f t="shared" si="180"/>
        <v>87466984.704545453</v>
      </c>
      <c r="CY223" s="401">
        <f t="shared" si="181"/>
        <v>74756160.454545453</v>
      </c>
      <c r="CZ223" s="401">
        <f t="shared" si="182"/>
        <v>17193916.904545456</v>
      </c>
      <c r="DA223" s="401">
        <f t="shared" si="183"/>
        <v>104660901.60909091</v>
      </c>
      <c r="DB223" s="401">
        <f t="shared" si="184"/>
        <v>100800</v>
      </c>
      <c r="DC223" s="401">
        <f t="shared" si="185"/>
        <v>104761701.60909091</v>
      </c>
      <c r="DD223" s="406">
        <v>0</v>
      </c>
      <c r="DE223" s="401">
        <f t="shared" si="186"/>
        <v>8746698.4704545457</v>
      </c>
      <c r="DF223" s="401">
        <f t="shared" si="187"/>
        <v>4373349.2352272728</v>
      </c>
      <c r="DG223" s="401">
        <f t="shared" si="188"/>
        <v>91641653.903409094</v>
      </c>
      <c r="DH223" s="401">
        <f t="shared" si="189"/>
        <v>11590824.25</v>
      </c>
      <c r="DI223" s="401">
        <f t="shared" si="190"/>
        <v>80050829.653409094</v>
      </c>
      <c r="DJ223" s="401">
        <f t="shared" si="191"/>
        <v>0</v>
      </c>
      <c r="DL223" s="409">
        <f t="shared" si="192"/>
        <v>6638737.5</v>
      </c>
      <c r="DM223" s="409">
        <f t="shared" si="193"/>
        <v>0</v>
      </c>
    </row>
    <row r="224" spans="1:117" s="56" customFormat="1" ht="21" x14ac:dyDescent="0.2">
      <c r="A224" s="192">
        <f t="shared" si="155"/>
        <v>2655495</v>
      </c>
      <c r="B224" s="137">
        <f>'آبان 1400'!B225</f>
        <v>219</v>
      </c>
      <c r="C224" s="137">
        <f>'آبان 1400'!C225</f>
        <v>237</v>
      </c>
      <c r="D224" s="137">
        <f>'آبان 1400'!D225</f>
        <v>13121</v>
      </c>
      <c r="E224" s="137" t="str">
        <f>'آبان 1400'!E225</f>
        <v>احسان</v>
      </c>
      <c r="F224" s="137" t="str">
        <f>'آبان 1400'!F225</f>
        <v>نصراله زاده</v>
      </c>
      <c r="G224" s="137" t="str">
        <f>'آبان 1400'!G225</f>
        <v xml:space="preserve">اداری </v>
      </c>
      <c r="H224" s="137" t="str">
        <f>'آبان 1400'!H225</f>
        <v>مازندران</v>
      </c>
      <c r="I224" s="137" t="str">
        <f>'آبان 1400'!I225</f>
        <v>214-813-3096757-1</v>
      </c>
      <c r="J224" s="137">
        <f>'آبان 1400'!J225</f>
        <v>2190028884</v>
      </c>
      <c r="K224" s="137" t="str">
        <f>'آبان 1400'!K225</f>
        <v>0036125375</v>
      </c>
      <c r="L224" s="137" t="str">
        <f>'آبان 1400'!L225</f>
        <v>مازندران</v>
      </c>
      <c r="M224" s="137" t="str">
        <f>'آبان 1400'!M225</f>
        <v>اداری-کارشناسی</v>
      </c>
      <c r="N224" s="121">
        <f>'آبان 1400'!N225</f>
        <v>0</v>
      </c>
      <c r="O224" s="120">
        <f>'آبان 1400'!O225</f>
        <v>0</v>
      </c>
      <c r="P224" s="122">
        <f>'آبان 1400'!P225</f>
        <v>0</v>
      </c>
      <c r="Q224" s="362">
        <f>'آبان 1400'!Q225</f>
        <v>30</v>
      </c>
      <c r="R224" s="362">
        <f>'آبان 1400'!R225</f>
        <v>30</v>
      </c>
      <c r="S224" s="362">
        <f>'آبان 1400'!S225</f>
        <v>0</v>
      </c>
      <c r="T224" s="362">
        <f>'آبان 1400'!T225</f>
        <v>0</v>
      </c>
      <c r="U224" s="138">
        <f>'آبان 1400'!U225</f>
        <v>0</v>
      </c>
      <c r="V224" s="121">
        <f>'آبان 1400'!W225</f>
        <v>0</v>
      </c>
      <c r="W224" s="122">
        <f>'آبان 1400'!X225</f>
        <v>0</v>
      </c>
      <c r="X224" s="370">
        <f>'آبان 1400'!Y225</f>
        <v>0</v>
      </c>
      <c r="Y224" s="370">
        <f>'آبان 1400'!Z225</f>
        <v>0</v>
      </c>
      <c r="Z224" s="139">
        <f>'آبان 1400'!AA225</f>
        <v>1477052</v>
      </c>
      <c r="AA224" s="139">
        <f>'آبان 1400'!AB225</f>
        <v>46667</v>
      </c>
      <c r="AB224" s="139">
        <f>'آبان 1400'!AC225</f>
        <v>1523719</v>
      </c>
      <c r="AC224" s="139">
        <f>'آبان 1400'!AD225</f>
        <v>4500000</v>
      </c>
      <c r="AD224" s="139">
        <f>'آبان 1400'!AE225</f>
        <v>6000000</v>
      </c>
      <c r="AE224" s="140">
        <f>'آبان 1400'!AF225</f>
        <v>290891.80909090908</v>
      </c>
      <c r="AF224" s="123">
        <f>'آبان 1400'!AG225</f>
        <v>44311560</v>
      </c>
      <c r="AG224" s="124">
        <f>'آبان 1400'!AH225</f>
        <v>1400010</v>
      </c>
      <c r="AH224" s="124">
        <f>'آبان 1400'!AI225</f>
        <v>8726754.2727272734</v>
      </c>
      <c r="AI224" s="124">
        <f>'آبان 1400'!AJ225</f>
        <v>0</v>
      </c>
      <c r="AJ224" s="124">
        <f>'آبان 1400'!AK225</f>
        <v>4500000</v>
      </c>
      <c r="AK224" s="124">
        <f>'آبان 1400'!AL225</f>
        <v>6000000</v>
      </c>
      <c r="AL224" s="124">
        <f>'آبان 1400'!AM225</f>
        <v>0</v>
      </c>
      <c r="AM224" s="124">
        <f>'آبان 1400'!AN225</f>
        <v>0</v>
      </c>
      <c r="AN224" s="124">
        <f>'آبان 1400'!AO225</f>
        <v>0</v>
      </c>
      <c r="AO224" s="124">
        <f>'آبان 1400'!AP225</f>
        <v>3800000</v>
      </c>
      <c r="AP224" s="124">
        <f>'آبان 1400'!AQ225</f>
        <v>0</v>
      </c>
      <c r="AQ224" s="124">
        <f>'آبان 1400'!AR225</f>
        <v>0</v>
      </c>
      <c r="AR224" s="124">
        <f>'آبان 1400'!AS225</f>
        <v>0</v>
      </c>
      <c r="AS224" s="379">
        <f>'آبان 1400'!AT225</f>
        <v>0</v>
      </c>
      <c r="AT224" s="372">
        <f t="shared" si="156"/>
        <v>68738324.272727281</v>
      </c>
      <c r="AU224" s="174">
        <f>'آبان 1400'!AV225</f>
        <v>49626641.573636368</v>
      </c>
      <c r="AV224" s="142">
        <f>'آبان 1400'!AW225</f>
        <v>68738324.272727281</v>
      </c>
      <c r="AW224" s="143">
        <f t="shared" si="157"/>
        <v>4811682.6990909101</v>
      </c>
      <c r="AX224" s="76">
        <f t="shared" si="158"/>
        <v>962664.15736363688</v>
      </c>
      <c r="AY224" s="143">
        <f>'آبان 1400'!AZ225</f>
        <v>0</v>
      </c>
      <c r="AZ224" s="143">
        <f>'آبان 1400'!BA225</f>
        <v>0</v>
      </c>
      <c r="BA224" s="143">
        <f>'آبان 1400'!BB225</f>
        <v>0</v>
      </c>
      <c r="BB224" s="143">
        <f>'آبان 1400'!BC225</f>
        <v>0</v>
      </c>
      <c r="BC224" s="143">
        <f>'آبان 1400'!BD225</f>
        <v>0</v>
      </c>
      <c r="BD224" s="143">
        <f>'آبان 1400'!BE225</f>
        <v>0</v>
      </c>
      <c r="BE224" s="143">
        <f>'آبان 1400'!BF225</f>
        <v>0</v>
      </c>
      <c r="BF224" s="144">
        <f t="shared" si="159"/>
        <v>5774346.8564545475</v>
      </c>
      <c r="BG224" s="141">
        <f t="shared" si="160"/>
        <v>62963977</v>
      </c>
      <c r="BH224" s="145">
        <f t="shared" si="161"/>
        <v>68738324.272727281</v>
      </c>
      <c r="BI224" s="410">
        <f t="shared" si="196"/>
        <v>6638737.5</v>
      </c>
      <c r="BJ224" s="146">
        <f t="shared" si="162"/>
        <v>3809297.5</v>
      </c>
      <c r="BK224" s="146">
        <f t="shared" si="163"/>
        <v>1142789.25</v>
      </c>
      <c r="BL224" s="147">
        <f t="shared" si="164"/>
        <v>1120000</v>
      </c>
      <c r="BM224" s="383">
        <v>0</v>
      </c>
      <c r="BN224" s="148">
        <f t="shared" si="165"/>
        <v>81449148.522727281</v>
      </c>
      <c r="BO224" s="149">
        <f t="shared" si="166"/>
        <v>68738324.272727281</v>
      </c>
      <c r="BP224" s="150">
        <f t="shared" si="167"/>
        <v>15809814.582727276</v>
      </c>
      <c r="BQ224" s="151">
        <f t="shared" si="168"/>
        <v>97258963.105454564</v>
      </c>
      <c r="BR224" s="152">
        <f t="shared" si="169"/>
        <v>100800</v>
      </c>
      <c r="BS224" s="148">
        <f t="shared" si="170"/>
        <v>97359763.105454564</v>
      </c>
      <c r="BT224" s="136">
        <v>0</v>
      </c>
      <c r="BU224" s="149">
        <f t="shared" si="171"/>
        <v>8144914.8522727285</v>
      </c>
      <c r="BV224" s="153">
        <f t="shared" si="172"/>
        <v>4072457.4261363642</v>
      </c>
      <c r="BW224" s="134">
        <f t="shared" si="173"/>
        <v>85142390.82704547</v>
      </c>
      <c r="BX224" s="148">
        <f t="shared" si="174"/>
        <v>11590824.25</v>
      </c>
      <c r="BY224" s="135">
        <f t="shared" si="175"/>
        <v>73551566.57704547</v>
      </c>
      <c r="CD224" s="400">
        <f>'آبان 1400'!AU225</f>
        <v>68738324.272727281</v>
      </c>
      <c r="CE224" s="401">
        <f>'آبان 1400'!AV225</f>
        <v>49626641.573636368</v>
      </c>
      <c r="CF224" s="401">
        <f>'آبان 1400'!AW225</f>
        <v>68738324.272727281</v>
      </c>
      <c r="CG224" s="401">
        <f>'آبان 1400'!AX225</f>
        <v>4811682.6990909101</v>
      </c>
      <c r="CH224" s="401">
        <f>'آبان 1400'!AY225</f>
        <v>962664.15736363688</v>
      </c>
      <c r="CI224" s="401">
        <f>'آبان 1400'!AZ225</f>
        <v>0</v>
      </c>
      <c r="CJ224" s="401">
        <f>'آبان 1400'!BA225</f>
        <v>0</v>
      </c>
      <c r="CK224" s="401">
        <f>'آبان 1400'!BB225</f>
        <v>0</v>
      </c>
      <c r="CL224" s="401">
        <f>'آبان 1400'!BC225</f>
        <v>0</v>
      </c>
      <c r="CM224" s="401">
        <f>'آبان 1400'!BD225</f>
        <v>0</v>
      </c>
      <c r="CN224" s="401">
        <f>'آبان 1400'!BE225</f>
        <v>0</v>
      </c>
      <c r="CO224" s="401">
        <f>'آبان 1400'!BF225</f>
        <v>0</v>
      </c>
      <c r="CP224" s="401">
        <f>'آبان 1400'!BG225</f>
        <v>5774346.8564545475</v>
      </c>
      <c r="CQ224" s="401">
        <f>'آبان 1400'!BH225</f>
        <v>62963977</v>
      </c>
      <c r="CR224" s="401">
        <f t="shared" si="176"/>
        <v>68738324.272727281</v>
      </c>
      <c r="CS224" s="411">
        <f t="shared" si="197"/>
        <v>6638737.5</v>
      </c>
      <c r="CT224" s="400">
        <f t="shared" si="177"/>
        <v>3809297.5</v>
      </c>
      <c r="CU224" s="401">
        <f t="shared" si="178"/>
        <v>1142789.25</v>
      </c>
      <c r="CV224" s="401">
        <f t="shared" si="179"/>
        <v>1120000</v>
      </c>
      <c r="CW224" s="56">
        <v>0</v>
      </c>
      <c r="CX224" s="401">
        <f t="shared" si="180"/>
        <v>81449148.522727281</v>
      </c>
      <c r="CY224" s="401">
        <f t="shared" si="181"/>
        <v>68738324.272727281</v>
      </c>
      <c r="CZ224" s="401">
        <f t="shared" si="182"/>
        <v>15809814.582727276</v>
      </c>
      <c r="DA224" s="401">
        <f t="shared" si="183"/>
        <v>97258963.105454564</v>
      </c>
      <c r="DB224" s="401">
        <f t="shared" si="184"/>
        <v>100800</v>
      </c>
      <c r="DC224" s="401">
        <f t="shared" si="185"/>
        <v>97359763.105454564</v>
      </c>
      <c r="DD224" s="406">
        <v>0</v>
      </c>
      <c r="DE224" s="401">
        <f t="shared" si="186"/>
        <v>8144914.8522727285</v>
      </c>
      <c r="DF224" s="401">
        <f t="shared" si="187"/>
        <v>4072457.4261363642</v>
      </c>
      <c r="DG224" s="401">
        <f t="shared" si="188"/>
        <v>85142390.82704547</v>
      </c>
      <c r="DH224" s="401">
        <f t="shared" si="189"/>
        <v>11590824.25</v>
      </c>
      <c r="DI224" s="401">
        <f t="shared" si="190"/>
        <v>73551566.57704547</v>
      </c>
      <c r="DJ224" s="401">
        <f t="shared" si="191"/>
        <v>0</v>
      </c>
      <c r="DL224" s="409">
        <f t="shared" si="192"/>
        <v>6638737.5</v>
      </c>
      <c r="DM224" s="409">
        <f t="shared" si="193"/>
        <v>0</v>
      </c>
    </row>
    <row r="225" spans="1:117" s="56" customFormat="1" ht="21" x14ac:dyDescent="0.2">
      <c r="A225" s="192">
        <f t="shared" si="155"/>
        <v>2655495</v>
      </c>
      <c r="B225" s="137">
        <f>'آبان 1400'!B226</f>
        <v>220</v>
      </c>
      <c r="C225" s="137">
        <f>'آبان 1400'!C226</f>
        <v>238</v>
      </c>
      <c r="D225" s="137">
        <f>'آبان 1400'!D226</f>
        <v>13120</v>
      </c>
      <c r="E225" s="137" t="str">
        <f>'آبان 1400'!E226</f>
        <v>نور علی</v>
      </c>
      <c r="F225" s="137" t="str">
        <f>'آبان 1400'!F226</f>
        <v>عزیز زاده ارائی</v>
      </c>
      <c r="G225" s="137" t="str">
        <f>'آبان 1400'!G226</f>
        <v xml:space="preserve">اداری </v>
      </c>
      <c r="H225" s="137" t="str">
        <f>'آبان 1400'!H226</f>
        <v>مازندران</v>
      </c>
      <c r="I225" s="137" t="str">
        <f>'آبان 1400'!I226</f>
        <v>214-813-584063-1</v>
      </c>
      <c r="J225" s="137">
        <f>'آبان 1400'!J226</f>
        <v>5829658275</v>
      </c>
      <c r="K225" s="137" t="str">
        <f>'آبان 1400'!K226</f>
        <v>0035700602</v>
      </c>
      <c r="L225" s="137" t="str">
        <f>'آبان 1400'!L226</f>
        <v>مازندران</v>
      </c>
      <c r="M225" s="137" t="str">
        <f>'آبان 1400'!M226</f>
        <v>اداری-کارشناسی</v>
      </c>
      <c r="N225" s="121">
        <f>'آبان 1400'!N226</f>
        <v>0</v>
      </c>
      <c r="O225" s="120">
        <f>'آبان 1400'!O226</f>
        <v>0</v>
      </c>
      <c r="P225" s="122">
        <f>'آبان 1400'!P226</f>
        <v>0</v>
      </c>
      <c r="Q225" s="362">
        <f>'آبان 1400'!Q226</f>
        <v>30</v>
      </c>
      <c r="R225" s="362">
        <f>'آبان 1400'!R226</f>
        <v>15</v>
      </c>
      <c r="S225" s="362">
        <f>'آبان 1400'!S226</f>
        <v>0</v>
      </c>
      <c r="T225" s="362">
        <f>'آبان 1400'!T226</f>
        <v>0</v>
      </c>
      <c r="U225" s="138">
        <f>'آبان 1400'!U226</f>
        <v>1</v>
      </c>
      <c r="V225" s="121">
        <f>'آبان 1400'!W226</f>
        <v>0</v>
      </c>
      <c r="W225" s="122">
        <f>'آبان 1400'!X226</f>
        <v>0</v>
      </c>
      <c r="X225" s="370">
        <f>'آبان 1400'!Y226</f>
        <v>1</v>
      </c>
      <c r="Y225" s="370">
        <f>'آبان 1400'!Z226</f>
        <v>1</v>
      </c>
      <c r="Z225" s="139">
        <f>'آبان 1400'!AA226</f>
        <v>1477052</v>
      </c>
      <c r="AA225" s="139">
        <f>'آبان 1400'!AB226</f>
        <v>46667</v>
      </c>
      <c r="AB225" s="139">
        <f>'آبان 1400'!AC226</f>
        <v>1523719</v>
      </c>
      <c r="AC225" s="139">
        <f>'آبان 1400'!AD226</f>
        <v>4500000</v>
      </c>
      <c r="AD225" s="139">
        <f>'آبان 1400'!AE226</f>
        <v>6000000</v>
      </c>
      <c r="AE225" s="140">
        <f>'آبان 1400'!AF226</f>
        <v>290891.80909090908</v>
      </c>
      <c r="AF225" s="123">
        <f>'آبان 1400'!AG226</f>
        <v>44311560</v>
      </c>
      <c r="AG225" s="124">
        <f>'آبان 1400'!AH226</f>
        <v>1400010</v>
      </c>
      <c r="AH225" s="124">
        <f>'آبان 1400'!AI226</f>
        <v>4363377.1363636367</v>
      </c>
      <c r="AI225" s="124">
        <f>'آبان 1400'!AJ226</f>
        <v>2655495</v>
      </c>
      <c r="AJ225" s="124">
        <f>'آبان 1400'!AK226</f>
        <v>4500000</v>
      </c>
      <c r="AK225" s="124">
        <f>'آبان 1400'!AL226</f>
        <v>6000000</v>
      </c>
      <c r="AL225" s="124">
        <f>'آبان 1400'!AM226</f>
        <v>0</v>
      </c>
      <c r="AM225" s="124">
        <f>'آبان 1400'!AN226</f>
        <v>0</v>
      </c>
      <c r="AN225" s="124">
        <f>'آبان 1400'!AO226</f>
        <v>1523719</v>
      </c>
      <c r="AO225" s="124">
        <f>'آبان 1400'!AP226</f>
        <v>3600000</v>
      </c>
      <c r="AP225" s="124">
        <f>'آبان 1400'!AQ226</f>
        <v>0</v>
      </c>
      <c r="AQ225" s="124">
        <f>'آبان 1400'!AR226</f>
        <v>0</v>
      </c>
      <c r="AR225" s="124">
        <f>'آبان 1400'!AS226</f>
        <v>0</v>
      </c>
      <c r="AS225" s="379">
        <f>'آبان 1400'!AT226</f>
        <v>0</v>
      </c>
      <c r="AT225" s="372">
        <f t="shared" si="156"/>
        <v>68354161.13636364</v>
      </c>
      <c r="AU225" s="174">
        <f>'آبان 1400'!AV226</f>
        <v>45582700.836818188</v>
      </c>
      <c r="AV225" s="142">
        <f>'آبان 1400'!AW226</f>
        <v>64174947.13636364</v>
      </c>
      <c r="AW225" s="143">
        <f t="shared" si="157"/>
        <v>4492246.2995454548</v>
      </c>
      <c r="AX225" s="76">
        <f t="shared" si="158"/>
        <v>558270.08368181891</v>
      </c>
      <c r="AY225" s="143">
        <f>'آبان 1400'!AZ226</f>
        <v>0</v>
      </c>
      <c r="AZ225" s="143">
        <f>'آبان 1400'!BA226</f>
        <v>0</v>
      </c>
      <c r="BA225" s="143">
        <f>'آبان 1400'!BB226</f>
        <v>0</v>
      </c>
      <c r="BB225" s="143">
        <f>'آبان 1400'!BC226</f>
        <v>0</v>
      </c>
      <c r="BC225" s="143">
        <f>'آبان 1400'!BD226</f>
        <v>0</v>
      </c>
      <c r="BD225" s="143">
        <f>'آبان 1400'!BE226</f>
        <v>0</v>
      </c>
      <c r="BE225" s="143">
        <f>'آبان 1400'!BF226</f>
        <v>0</v>
      </c>
      <c r="BF225" s="144">
        <f t="shared" si="159"/>
        <v>5050516.3832272738</v>
      </c>
      <c r="BG225" s="141">
        <f t="shared" si="160"/>
        <v>63303644</v>
      </c>
      <c r="BH225" s="145">
        <f t="shared" si="161"/>
        <v>68354161.13636364</v>
      </c>
      <c r="BI225" s="410">
        <f t="shared" si="196"/>
        <v>6638737.5</v>
      </c>
      <c r="BJ225" s="146">
        <f t="shared" si="162"/>
        <v>3809297.5</v>
      </c>
      <c r="BK225" s="146">
        <f t="shared" si="163"/>
        <v>1142789.25</v>
      </c>
      <c r="BL225" s="147">
        <f t="shared" si="164"/>
        <v>1120000</v>
      </c>
      <c r="BM225" s="383">
        <v>0</v>
      </c>
      <c r="BN225" s="148">
        <f t="shared" si="165"/>
        <v>81064985.38636364</v>
      </c>
      <c r="BO225" s="149">
        <f t="shared" si="166"/>
        <v>64174947.13636364</v>
      </c>
      <c r="BP225" s="150">
        <f t="shared" si="167"/>
        <v>14760237.841363639</v>
      </c>
      <c r="BQ225" s="151">
        <f t="shared" si="168"/>
        <v>95825223.227727279</v>
      </c>
      <c r="BR225" s="152">
        <f t="shared" si="169"/>
        <v>100800</v>
      </c>
      <c r="BS225" s="148">
        <f t="shared" si="170"/>
        <v>95926023.227727279</v>
      </c>
      <c r="BT225" s="136">
        <v>0</v>
      </c>
      <c r="BU225" s="149">
        <f t="shared" si="171"/>
        <v>8106498.538636364</v>
      </c>
      <c r="BV225" s="153">
        <f t="shared" si="172"/>
        <v>4053249.269318182</v>
      </c>
      <c r="BW225" s="134">
        <f t="shared" si="173"/>
        <v>83766275.419772729</v>
      </c>
      <c r="BX225" s="148">
        <f t="shared" si="174"/>
        <v>11590824.25</v>
      </c>
      <c r="BY225" s="135">
        <f t="shared" si="175"/>
        <v>72175451.169772729</v>
      </c>
      <c r="CD225" s="400">
        <f>'آبان 1400'!AU226</f>
        <v>68354161.13636364</v>
      </c>
      <c r="CE225" s="401">
        <f>'آبان 1400'!AV226</f>
        <v>45582700.836818188</v>
      </c>
      <c r="CF225" s="401">
        <f>'آبان 1400'!AW226</f>
        <v>64174947.13636364</v>
      </c>
      <c r="CG225" s="401">
        <f>'آبان 1400'!AX226</f>
        <v>4492246.2995454548</v>
      </c>
      <c r="CH225" s="401">
        <f>'آبان 1400'!AY226</f>
        <v>558270.08368181891</v>
      </c>
      <c r="CI225" s="401">
        <f>'آبان 1400'!AZ226</f>
        <v>0</v>
      </c>
      <c r="CJ225" s="401">
        <f>'آبان 1400'!BA226</f>
        <v>0</v>
      </c>
      <c r="CK225" s="401">
        <f>'آبان 1400'!BB226</f>
        <v>0</v>
      </c>
      <c r="CL225" s="401">
        <f>'آبان 1400'!BC226</f>
        <v>0</v>
      </c>
      <c r="CM225" s="401">
        <f>'آبان 1400'!BD226</f>
        <v>0</v>
      </c>
      <c r="CN225" s="401">
        <f>'آبان 1400'!BE226</f>
        <v>0</v>
      </c>
      <c r="CO225" s="401">
        <f>'آبان 1400'!BF226</f>
        <v>0</v>
      </c>
      <c r="CP225" s="401">
        <f>'آبان 1400'!BG226</f>
        <v>5050516.3832272738</v>
      </c>
      <c r="CQ225" s="401">
        <f>'آبان 1400'!BH226</f>
        <v>63303644</v>
      </c>
      <c r="CR225" s="401">
        <f t="shared" si="176"/>
        <v>68354161.13636364</v>
      </c>
      <c r="CS225" s="411">
        <f t="shared" si="197"/>
        <v>6638737.5</v>
      </c>
      <c r="CT225" s="400">
        <f t="shared" si="177"/>
        <v>3809297.5</v>
      </c>
      <c r="CU225" s="401">
        <f t="shared" si="178"/>
        <v>1142789.25</v>
      </c>
      <c r="CV225" s="401">
        <f t="shared" si="179"/>
        <v>1120000</v>
      </c>
      <c r="CW225" s="56">
        <v>0</v>
      </c>
      <c r="CX225" s="401">
        <f t="shared" si="180"/>
        <v>81064985.38636364</v>
      </c>
      <c r="CY225" s="401">
        <f t="shared" si="181"/>
        <v>64174947.13636364</v>
      </c>
      <c r="CZ225" s="401">
        <f t="shared" si="182"/>
        <v>14760237.841363639</v>
      </c>
      <c r="DA225" s="401">
        <f t="shared" si="183"/>
        <v>95825223.227727279</v>
      </c>
      <c r="DB225" s="401">
        <f t="shared" si="184"/>
        <v>100800</v>
      </c>
      <c r="DC225" s="401">
        <f t="shared" si="185"/>
        <v>95926023.227727279</v>
      </c>
      <c r="DD225" s="406">
        <v>0</v>
      </c>
      <c r="DE225" s="401">
        <f t="shared" si="186"/>
        <v>8106498.538636364</v>
      </c>
      <c r="DF225" s="401">
        <f t="shared" si="187"/>
        <v>4053249.269318182</v>
      </c>
      <c r="DG225" s="401">
        <f t="shared" si="188"/>
        <v>83766275.419772729</v>
      </c>
      <c r="DH225" s="401">
        <f t="shared" si="189"/>
        <v>11590824.25</v>
      </c>
      <c r="DI225" s="401">
        <f t="shared" si="190"/>
        <v>72175451.169772729</v>
      </c>
      <c r="DJ225" s="401">
        <f t="shared" si="191"/>
        <v>0</v>
      </c>
      <c r="DL225" s="409">
        <f t="shared" si="192"/>
        <v>6638737.5</v>
      </c>
      <c r="DM225" s="409">
        <f t="shared" si="193"/>
        <v>0</v>
      </c>
    </row>
    <row r="226" spans="1:117" s="56" customFormat="1" ht="21" x14ac:dyDescent="0.2">
      <c r="A226" s="192">
        <f t="shared" si="155"/>
        <v>2655495</v>
      </c>
      <c r="B226" s="137">
        <f>'آبان 1400'!B227</f>
        <v>221</v>
      </c>
      <c r="C226" s="137">
        <f>'آبان 1400'!C227</f>
        <v>239</v>
      </c>
      <c r="D226" s="137">
        <f>'آبان 1400'!D227</f>
        <v>13126</v>
      </c>
      <c r="E226" s="137" t="str">
        <f>'آبان 1400'!E227</f>
        <v>فرشاد</v>
      </c>
      <c r="F226" s="137" t="str">
        <f>'آبان 1400'!F227</f>
        <v>ضیایی</v>
      </c>
      <c r="G226" s="137" t="str">
        <f>'آبان 1400'!G227</f>
        <v xml:space="preserve">اداری </v>
      </c>
      <c r="H226" s="137" t="str">
        <f>'آبان 1400'!H227</f>
        <v>مازندران</v>
      </c>
      <c r="I226" s="137" t="str">
        <f>'آبان 1400'!I227</f>
        <v>124-700-4157637-1</v>
      </c>
      <c r="J226" s="137">
        <f>'آبان 1400'!J227</f>
        <v>2150073811</v>
      </c>
      <c r="K226" s="137" t="str">
        <f>'آبان 1400'!K227</f>
        <v>0035096913</v>
      </c>
      <c r="L226" s="137" t="str">
        <f>'آبان 1400'!L227</f>
        <v>مازندران</v>
      </c>
      <c r="M226" s="137" t="str">
        <f>'آبان 1400'!M227</f>
        <v>اداری-کارشناسی</v>
      </c>
      <c r="N226" s="121">
        <f>'آبان 1400'!N227</f>
        <v>0</v>
      </c>
      <c r="O226" s="120">
        <f>'آبان 1400'!O227</f>
        <v>0</v>
      </c>
      <c r="P226" s="122">
        <f>'آبان 1400'!P227</f>
        <v>0</v>
      </c>
      <c r="Q226" s="362">
        <f>'آبان 1400'!Q227</f>
        <v>30</v>
      </c>
      <c r="R226" s="362">
        <f>'آبان 1400'!R227</f>
        <v>10</v>
      </c>
      <c r="S226" s="362">
        <f>'آبان 1400'!S227</f>
        <v>0</v>
      </c>
      <c r="T226" s="362">
        <f>'آبان 1400'!T227</f>
        <v>0</v>
      </c>
      <c r="U226" s="138">
        <f>'آبان 1400'!U227</f>
        <v>0</v>
      </c>
      <c r="V226" s="121">
        <f>'آبان 1400'!W227</f>
        <v>0</v>
      </c>
      <c r="W226" s="122">
        <f>'آبان 1400'!X227</f>
        <v>0</v>
      </c>
      <c r="X226" s="370">
        <f>'آبان 1400'!Y227</f>
        <v>0</v>
      </c>
      <c r="Y226" s="370">
        <f>'آبان 1400'!Z227</f>
        <v>0</v>
      </c>
      <c r="Z226" s="139">
        <f>'آبان 1400'!AA227</f>
        <v>1477052</v>
      </c>
      <c r="AA226" s="139">
        <f>'آبان 1400'!AB227</f>
        <v>0</v>
      </c>
      <c r="AB226" s="139">
        <f>'آبان 1400'!AC227</f>
        <v>1477052</v>
      </c>
      <c r="AC226" s="139">
        <f>'آبان 1400'!AD227</f>
        <v>4500000</v>
      </c>
      <c r="AD226" s="139">
        <f>'آبان 1400'!AE227</f>
        <v>6000000</v>
      </c>
      <c r="AE226" s="140">
        <f>'آبان 1400'!AF227</f>
        <v>281982.65454545454</v>
      </c>
      <c r="AF226" s="123">
        <f>'آبان 1400'!AG227</f>
        <v>44311560</v>
      </c>
      <c r="AG226" s="124">
        <f>'آبان 1400'!AH227</f>
        <v>0</v>
      </c>
      <c r="AH226" s="124">
        <f>'آبان 1400'!AI227</f>
        <v>2819826.5454545454</v>
      </c>
      <c r="AI226" s="124">
        <f>'آبان 1400'!AJ227</f>
        <v>0</v>
      </c>
      <c r="AJ226" s="124">
        <f>'آبان 1400'!AK227</f>
        <v>4500000</v>
      </c>
      <c r="AK226" s="124">
        <f>'آبان 1400'!AL227</f>
        <v>6000000</v>
      </c>
      <c r="AL226" s="124">
        <f>'آبان 1400'!AM227</f>
        <v>0</v>
      </c>
      <c r="AM226" s="124">
        <f>'آبان 1400'!AN227</f>
        <v>0</v>
      </c>
      <c r="AN226" s="124">
        <f>'آبان 1400'!AO227</f>
        <v>0</v>
      </c>
      <c r="AO226" s="124">
        <f>'آبان 1400'!AP227</f>
        <v>4000000</v>
      </c>
      <c r="AP226" s="124">
        <f>'آبان 1400'!AQ227</f>
        <v>0</v>
      </c>
      <c r="AQ226" s="124">
        <f>'آبان 1400'!AR227</f>
        <v>0</v>
      </c>
      <c r="AR226" s="124">
        <f>'آبان 1400'!AS227</f>
        <v>0</v>
      </c>
      <c r="AS226" s="379">
        <f>'آبان 1400'!AT227</f>
        <v>0</v>
      </c>
      <c r="AT226" s="372">
        <f t="shared" si="156"/>
        <v>61631386.545454547</v>
      </c>
      <c r="AU226" s="174">
        <f>'آبان 1400'!AV227</f>
        <v>42817189.487272725</v>
      </c>
      <c r="AV226" s="142">
        <f>'آبان 1400'!AW227</f>
        <v>61631386.545454547</v>
      </c>
      <c r="AW226" s="143">
        <f t="shared" si="157"/>
        <v>4314197.0581818186</v>
      </c>
      <c r="AX226" s="76">
        <f t="shared" si="158"/>
        <v>281718.94872727245</v>
      </c>
      <c r="AY226" s="143">
        <f>'آبان 1400'!AZ227</f>
        <v>0</v>
      </c>
      <c r="AZ226" s="143">
        <f>'آبان 1400'!BA227</f>
        <v>0</v>
      </c>
      <c r="BA226" s="143">
        <f>'آبان 1400'!BB227</f>
        <v>0</v>
      </c>
      <c r="BB226" s="143">
        <f>'آبان 1400'!BC227</f>
        <v>0</v>
      </c>
      <c r="BC226" s="143">
        <f>'آبان 1400'!BD227</f>
        <v>0</v>
      </c>
      <c r="BD226" s="143">
        <f>'آبان 1400'!BE227</f>
        <v>0</v>
      </c>
      <c r="BE226" s="143">
        <f>'آبان 1400'!BF227</f>
        <v>0</v>
      </c>
      <c r="BF226" s="144">
        <f t="shared" si="159"/>
        <v>4595916.006909091</v>
      </c>
      <c r="BG226" s="141">
        <f t="shared" si="160"/>
        <v>57035470</v>
      </c>
      <c r="BH226" s="145">
        <f t="shared" si="161"/>
        <v>61631386.545454547</v>
      </c>
      <c r="BI226" s="410">
        <f t="shared" si="196"/>
        <v>6638737.5</v>
      </c>
      <c r="BJ226" s="146">
        <f t="shared" si="162"/>
        <v>3692630</v>
      </c>
      <c r="BK226" s="146">
        <f t="shared" si="163"/>
        <v>1107789</v>
      </c>
      <c r="BL226" s="147">
        <f t="shared" si="164"/>
        <v>1120000</v>
      </c>
      <c r="BM226" s="383">
        <v>0</v>
      </c>
      <c r="BN226" s="148">
        <f t="shared" si="165"/>
        <v>74190543.045454547</v>
      </c>
      <c r="BO226" s="149">
        <f t="shared" si="166"/>
        <v>61631386.545454547</v>
      </c>
      <c r="BP226" s="150">
        <f t="shared" si="167"/>
        <v>14175218.905454546</v>
      </c>
      <c r="BQ226" s="151">
        <f t="shared" si="168"/>
        <v>88365761.950909093</v>
      </c>
      <c r="BR226" s="152">
        <f t="shared" si="169"/>
        <v>100800</v>
      </c>
      <c r="BS226" s="148">
        <f t="shared" si="170"/>
        <v>88466561.950909093</v>
      </c>
      <c r="BT226" s="136">
        <v>0</v>
      </c>
      <c r="BU226" s="149">
        <f t="shared" si="171"/>
        <v>7419054.3045454547</v>
      </c>
      <c r="BV226" s="153">
        <f t="shared" si="172"/>
        <v>3709527.1522727273</v>
      </c>
      <c r="BW226" s="134">
        <f t="shared" si="173"/>
        <v>77337980.494090915</v>
      </c>
      <c r="BX226" s="148">
        <f t="shared" si="174"/>
        <v>11439156.5</v>
      </c>
      <c r="BY226" s="135">
        <f t="shared" si="175"/>
        <v>65898823.994090915</v>
      </c>
      <c r="CD226" s="400">
        <f>'آبان 1400'!AU227</f>
        <v>61631386.545454547</v>
      </c>
      <c r="CE226" s="401">
        <f>'آبان 1400'!AV227</f>
        <v>42817189.487272725</v>
      </c>
      <c r="CF226" s="401">
        <f>'آبان 1400'!AW227</f>
        <v>61631386.545454547</v>
      </c>
      <c r="CG226" s="401">
        <f>'آبان 1400'!AX227</f>
        <v>4314197.0581818186</v>
      </c>
      <c r="CH226" s="401">
        <f>'آبان 1400'!AY227</f>
        <v>281718.94872727245</v>
      </c>
      <c r="CI226" s="401">
        <f>'آبان 1400'!AZ227</f>
        <v>0</v>
      </c>
      <c r="CJ226" s="401">
        <f>'آبان 1400'!BA227</f>
        <v>0</v>
      </c>
      <c r="CK226" s="401">
        <f>'آبان 1400'!BB227</f>
        <v>0</v>
      </c>
      <c r="CL226" s="401">
        <f>'آبان 1400'!BC227</f>
        <v>0</v>
      </c>
      <c r="CM226" s="401">
        <f>'آبان 1400'!BD227</f>
        <v>0</v>
      </c>
      <c r="CN226" s="401">
        <f>'آبان 1400'!BE227</f>
        <v>0</v>
      </c>
      <c r="CO226" s="401">
        <f>'آبان 1400'!BF227</f>
        <v>0</v>
      </c>
      <c r="CP226" s="401">
        <f>'آبان 1400'!BG227</f>
        <v>4595916.006909091</v>
      </c>
      <c r="CQ226" s="401">
        <f>'آبان 1400'!BH227</f>
        <v>57035470</v>
      </c>
      <c r="CR226" s="401">
        <f t="shared" si="176"/>
        <v>61631386.545454547</v>
      </c>
      <c r="CS226" s="411">
        <f t="shared" si="197"/>
        <v>6638737.5</v>
      </c>
      <c r="CT226" s="400">
        <f t="shared" si="177"/>
        <v>3692630</v>
      </c>
      <c r="CU226" s="401">
        <f t="shared" si="178"/>
        <v>1107789</v>
      </c>
      <c r="CV226" s="401">
        <f t="shared" si="179"/>
        <v>1120000</v>
      </c>
      <c r="CW226" s="56">
        <v>0</v>
      </c>
      <c r="CX226" s="401">
        <f t="shared" si="180"/>
        <v>74190543.045454547</v>
      </c>
      <c r="CY226" s="401">
        <f t="shared" si="181"/>
        <v>61631386.545454547</v>
      </c>
      <c r="CZ226" s="401">
        <f t="shared" si="182"/>
        <v>14175218.905454546</v>
      </c>
      <c r="DA226" s="401">
        <f t="shared" si="183"/>
        <v>88365761.950909093</v>
      </c>
      <c r="DB226" s="401">
        <f t="shared" si="184"/>
        <v>100800</v>
      </c>
      <c r="DC226" s="401">
        <f t="shared" si="185"/>
        <v>88466561.950909093</v>
      </c>
      <c r="DD226" s="406">
        <v>0</v>
      </c>
      <c r="DE226" s="401">
        <f t="shared" si="186"/>
        <v>7419054.3045454547</v>
      </c>
      <c r="DF226" s="401">
        <f t="shared" si="187"/>
        <v>3709527.1522727273</v>
      </c>
      <c r="DG226" s="401">
        <f t="shared" si="188"/>
        <v>77337980.494090915</v>
      </c>
      <c r="DH226" s="401">
        <f t="shared" si="189"/>
        <v>11439156.5</v>
      </c>
      <c r="DI226" s="401">
        <f t="shared" si="190"/>
        <v>65898823.994090915</v>
      </c>
      <c r="DJ226" s="401">
        <f t="shared" si="191"/>
        <v>0</v>
      </c>
      <c r="DL226" s="409">
        <f t="shared" si="192"/>
        <v>6638737.5</v>
      </c>
      <c r="DM226" s="409">
        <f t="shared" si="193"/>
        <v>0</v>
      </c>
    </row>
    <row r="227" spans="1:117" s="56" customFormat="1" ht="21" x14ac:dyDescent="0.2">
      <c r="A227" s="192">
        <f t="shared" si="155"/>
        <v>2655495</v>
      </c>
      <c r="B227" s="137">
        <f>'آبان 1400'!B228</f>
        <v>222</v>
      </c>
      <c r="C227" s="137">
        <f>'آبان 1400'!C228</f>
        <v>240</v>
      </c>
      <c r="D227" s="137">
        <f>'آبان 1400'!D228</f>
        <v>13127</v>
      </c>
      <c r="E227" s="137" t="str">
        <f>'آبان 1400'!E228</f>
        <v xml:space="preserve">محمد حسین </v>
      </c>
      <c r="F227" s="137" t="str">
        <f>'آبان 1400'!F228</f>
        <v>قربی</v>
      </c>
      <c r="G227" s="137" t="str">
        <f>'آبان 1400'!G228</f>
        <v xml:space="preserve">اداری </v>
      </c>
      <c r="H227" s="137" t="str">
        <f>'آبان 1400'!H228</f>
        <v>مازندران</v>
      </c>
      <c r="I227" s="137" t="str">
        <f>'آبان 1400'!I228</f>
        <v>214-700-4222538-1</v>
      </c>
      <c r="J227" s="137">
        <f>'آبان 1400'!J228</f>
        <v>2270037863</v>
      </c>
      <c r="K227" s="137" t="str">
        <f>'آبان 1400'!K228</f>
        <v>12868671</v>
      </c>
      <c r="L227" s="137" t="str">
        <f>'آبان 1400'!L228</f>
        <v>مازندران</v>
      </c>
      <c r="M227" s="137" t="str">
        <f>'آبان 1400'!M228</f>
        <v>اداری-کارشناسی ارشد</v>
      </c>
      <c r="N227" s="121">
        <f>'آبان 1400'!N228</f>
        <v>0</v>
      </c>
      <c r="O227" s="120">
        <f>'آبان 1400'!O228</f>
        <v>0</v>
      </c>
      <c r="P227" s="122">
        <f>'آبان 1400'!P228</f>
        <v>0</v>
      </c>
      <c r="Q227" s="362">
        <f>'آبان 1400'!Q228</f>
        <v>30</v>
      </c>
      <c r="R227" s="362">
        <f>'آبان 1400'!R228</f>
        <v>50</v>
      </c>
      <c r="S227" s="362">
        <f>'آبان 1400'!S228</f>
        <v>0</v>
      </c>
      <c r="T227" s="362">
        <f>'آبان 1400'!T228</f>
        <v>0</v>
      </c>
      <c r="U227" s="138">
        <f>'آبان 1400'!U228</f>
        <v>0</v>
      </c>
      <c r="V227" s="121">
        <f>'آبان 1400'!W228</f>
        <v>0</v>
      </c>
      <c r="W227" s="122">
        <f>'آبان 1400'!X228</f>
        <v>0</v>
      </c>
      <c r="X227" s="370">
        <f>'آبان 1400'!Y228</f>
        <v>0</v>
      </c>
      <c r="Y227" s="370">
        <f>'آبان 1400'!Z228</f>
        <v>0</v>
      </c>
      <c r="Z227" s="139">
        <f>'آبان 1400'!AA228</f>
        <v>1642901</v>
      </c>
      <c r="AA227" s="139">
        <f>'آبان 1400'!AB228</f>
        <v>0</v>
      </c>
      <c r="AB227" s="139">
        <f>'آبان 1400'!AC228</f>
        <v>1642901</v>
      </c>
      <c r="AC227" s="139">
        <f>'آبان 1400'!AD228</f>
        <v>4500000</v>
      </c>
      <c r="AD227" s="139">
        <f>'آبان 1400'!AE228</f>
        <v>6000000</v>
      </c>
      <c r="AE227" s="140">
        <f>'آبان 1400'!AF228</f>
        <v>313644.73636363639</v>
      </c>
      <c r="AF227" s="123">
        <f>'آبان 1400'!AG228</f>
        <v>49287030</v>
      </c>
      <c r="AG227" s="124">
        <f>'آبان 1400'!AH228</f>
        <v>0</v>
      </c>
      <c r="AH227" s="124">
        <f>'آبان 1400'!AI228</f>
        <v>15682236.81818182</v>
      </c>
      <c r="AI227" s="124">
        <f>'آبان 1400'!AJ228</f>
        <v>0</v>
      </c>
      <c r="AJ227" s="124">
        <f>'آبان 1400'!AK228</f>
        <v>4500000</v>
      </c>
      <c r="AK227" s="124">
        <f>'آبان 1400'!AL228</f>
        <v>6000000</v>
      </c>
      <c r="AL227" s="124">
        <f>'آبان 1400'!AM228</f>
        <v>0</v>
      </c>
      <c r="AM227" s="124">
        <f>'آبان 1400'!AN228</f>
        <v>0</v>
      </c>
      <c r="AN227" s="124">
        <f>'آبان 1400'!AO228</f>
        <v>0</v>
      </c>
      <c r="AO227" s="124">
        <f>'آبان 1400'!AP228</f>
        <v>3600000</v>
      </c>
      <c r="AP227" s="124">
        <f>'آبان 1400'!AQ228</f>
        <v>0</v>
      </c>
      <c r="AQ227" s="124">
        <f>'آبان 1400'!AR228</f>
        <v>0</v>
      </c>
      <c r="AR227" s="124">
        <f>'آبان 1400'!AS228</f>
        <v>0</v>
      </c>
      <c r="AS227" s="379">
        <f>'آبان 1400'!AT228</f>
        <v>0</v>
      </c>
      <c r="AT227" s="372">
        <f t="shared" si="156"/>
        <v>79069266.818181813</v>
      </c>
      <c r="AU227" s="174">
        <f>'آبان 1400'!AV228</f>
        <v>59434418.140909083</v>
      </c>
      <c r="AV227" s="142">
        <f>'آبان 1400'!AW228</f>
        <v>79069266.818181813</v>
      </c>
      <c r="AW227" s="143">
        <f t="shared" si="157"/>
        <v>5534848.6772727277</v>
      </c>
      <c r="AX227" s="76">
        <f t="shared" si="158"/>
        <v>1943441.8140909085</v>
      </c>
      <c r="AY227" s="143">
        <f>'آبان 1400'!AZ228</f>
        <v>0</v>
      </c>
      <c r="AZ227" s="143">
        <f>'آبان 1400'!BA228</f>
        <v>0</v>
      </c>
      <c r="BA227" s="143">
        <f>'آبان 1400'!BB228</f>
        <v>0</v>
      </c>
      <c r="BB227" s="143">
        <f>'آبان 1400'!BC228</f>
        <v>0</v>
      </c>
      <c r="BC227" s="143">
        <f>'آبان 1400'!BD228</f>
        <v>0</v>
      </c>
      <c r="BD227" s="143">
        <f>'آبان 1400'!BE228</f>
        <v>0</v>
      </c>
      <c r="BE227" s="143">
        <f>'آبان 1400'!BF228</f>
        <v>0</v>
      </c>
      <c r="BF227" s="144">
        <f t="shared" si="159"/>
        <v>7478290.4913636362</v>
      </c>
      <c r="BG227" s="141">
        <f t="shared" si="160"/>
        <v>71590976</v>
      </c>
      <c r="BH227" s="145">
        <f t="shared" si="161"/>
        <v>79069266.818181813</v>
      </c>
      <c r="BI227" s="410">
        <f t="shared" si="196"/>
        <v>6638737.5</v>
      </c>
      <c r="BJ227" s="146">
        <f t="shared" si="162"/>
        <v>4107252.4999999995</v>
      </c>
      <c r="BK227" s="146">
        <f t="shared" si="163"/>
        <v>1232175.75</v>
      </c>
      <c r="BL227" s="147">
        <f t="shared" si="164"/>
        <v>1120000</v>
      </c>
      <c r="BM227" s="383">
        <v>0</v>
      </c>
      <c r="BN227" s="148">
        <f t="shared" si="165"/>
        <v>92167432.568181813</v>
      </c>
      <c r="BO227" s="149">
        <f t="shared" si="166"/>
        <v>79069266.818181813</v>
      </c>
      <c r="BP227" s="150">
        <f t="shared" si="167"/>
        <v>18185931.368181817</v>
      </c>
      <c r="BQ227" s="151">
        <f t="shared" si="168"/>
        <v>110353363.93636364</v>
      </c>
      <c r="BR227" s="152">
        <f t="shared" si="169"/>
        <v>100800</v>
      </c>
      <c r="BS227" s="148">
        <f t="shared" si="170"/>
        <v>110454163.93636364</v>
      </c>
      <c r="BT227" s="136">
        <v>0</v>
      </c>
      <c r="BU227" s="149">
        <f t="shared" si="171"/>
        <v>9216743.2568181809</v>
      </c>
      <c r="BV227" s="153">
        <f t="shared" si="172"/>
        <v>4608371.6284090905</v>
      </c>
      <c r="BW227" s="134">
        <f t="shared" si="173"/>
        <v>96629049.051136374</v>
      </c>
      <c r="BX227" s="148">
        <f t="shared" si="174"/>
        <v>11978165.75</v>
      </c>
      <c r="BY227" s="135">
        <f t="shared" si="175"/>
        <v>84650883.301136374</v>
      </c>
      <c r="CD227" s="400">
        <f>'آبان 1400'!AU228</f>
        <v>79069266.818181813</v>
      </c>
      <c r="CE227" s="401">
        <f>'آبان 1400'!AV228</f>
        <v>59434418.140909083</v>
      </c>
      <c r="CF227" s="401">
        <f>'آبان 1400'!AW228</f>
        <v>79069266.818181813</v>
      </c>
      <c r="CG227" s="401">
        <f>'آبان 1400'!AX228</f>
        <v>5534848.6772727277</v>
      </c>
      <c r="CH227" s="401">
        <f>'آبان 1400'!AY228</f>
        <v>1943441.8140909085</v>
      </c>
      <c r="CI227" s="401">
        <f>'آبان 1400'!AZ228</f>
        <v>0</v>
      </c>
      <c r="CJ227" s="401">
        <f>'آبان 1400'!BA228</f>
        <v>0</v>
      </c>
      <c r="CK227" s="401">
        <f>'آبان 1400'!BB228</f>
        <v>0</v>
      </c>
      <c r="CL227" s="401">
        <f>'آبان 1400'!BC228</f>
        <v>0</v>
      </c>
      <c r="CM227" s="401">
        <f>'آبان 1400'!BD228</f>
        <v>0</v>
      </c>
      <c r="CN227" s="401">
        <f>'آبان 1400'!BE228</f>
        <v>0</v>
      </c>
      <c r="CO227" s="401">
        <f>'آبان 1400'!BF228</f>
        <v>0</v>
      </c>
      <c r="CP227" s="401">
        <f>'آبان 1400'!BG228</f>
        <v>7478290.4913636362</v>
      </c>
      <c r="CQ227" s="401">
        <f>'آبان 1400'!BH228</f>
        <v>71590976</v>
      </c>
      <c r="CR227" s="401">
        <f t="shared" si="176"/>
        <v>79069266.818181813</v>
      </c>
      <c r="CS227" s="411">
        <f t="shared" si="197"/>
        <v>6638737.5</v>
      </c>
      <c r="CT227" s="400">
        <f t="shared" si="177"/>
        <v>4107252.4999999995</v>
      </c>
      <c r="CU227" s="401">
        <f t="shared" si="178"/>
        <v>1232175.75</v>
      </c>
      <c r="CV227" s="401">
        <f t="shared" si="179"/>
        <v>1120000</v>
      </c>
      <c r="CW227" s="56">
        <v>0</v>
      </c>
      <c r="CX227" s="401">
        <f t="shared" si="180"/>
        <v>92167432.568181813</v>
      </c>
      <c r="CY227" s="401">
        <f t="shared" si="181"/>
        <v>79069266.818181813</v>
      </c>
      <c r="CZ227" s="401">
        <f t="shared" si="182"/>
        <v>18185931.368181817</v>
      </c>
      <c r="DA227" s="401">
        <f t="shared" si="183"/>
        <v>110353363.93636364</v>
      </c>
      <c r="DB227" s="401">
        <f t="shared" si="184"/>
        <v>100800</v>
      </c>
      <c r="DC227" s="401">
        <f t="shared" si="185"/>
        <v>110454163.93636364</v>
      </c>
      <c r="DD227" s="406">
        <v>0</v>
      </c>
      <c r="DE227" s="401">
        <f t="shared" si="186"/>
        <v>9216743.2568181809</v>
      </c>
      <c r="DF227" s="401">
        <f t="shared" si="187"/>
        <v>4608371.6284090905</v>
      </c>
      <c r="DG227" s="401">
        <f t="shared" si="188"/>
        <v>96629049.051136374</v>
      </c>
      <c r="DH227" s="401">
        <f t="shared" si="189"/>
        <v>11978165.75</v>
      </c>
      <c r="DI227" s="401">
        <f t="shared" si="190"/>
        <v>84650883.301136374</v>
      </c>
      <c r="DJ227" s="401">
        <f t="shared" si="191"/>
        <v>0</v>
      </c>
      <c r="DL227" s="409">
        <f t="shared" si="192"/>
        <v>6638737.5</v>
      </c>
      <c r="DM227" s="409">
        <f t="shared" si="193"/>
        <v>0</v>
      </c>
    </row>
    <row r="228" spans="1:117" s="56" customFormat="1" ht="21" x14ac:dyDescent="0.2">
      <c r="A228" s="192">
        <f t="shared" si="155"/>
        <v>2655495</v>
      </c>
      <c r="B228" s="137">
        <f>'آبان 1400'!B229</f>
        <v>223</v>
      </c>
      <c r="C228" s="137">
        <f>'آبان 1400'!C229</f>
        <v>241</v>
      </c>
      <c r="D228" s="137">
        <f>'آبان 1400'!D229</f>
        <v>13130</v>
      </c>
      <c r="E228" s="137" t="str">
        <f>'آبان 1400'!E229</f>
        <v>امید</v>
      </c>
      <c r="F228" s="137" t="str">
        <f>'آبان 1400'!F229</f>
        <v>امانی</v>
      </c>
      <c r="G228" s="137" t="str">
        <f>'آبان 1400'!G229</f>
        <v xml:space="preserve">اداری </v>
      </c>
      <c r="H228" s="137" t="str">
        <f>'آبان 1400'!H229</f>
        <v>مازندران</v>
      </c>
      <c r="I228" s="137" t="str">
        <f>'آبان 1400'!I229</f>
        <v>186-700-4057120-1</v>
      </c>
      <c r="J228" s="137">
        <f>'آبان 1400'!J229</f>
        <v>2150154072</v>
      </c>
      <c r="K228" s="137" t="str">
        <f>'آبان 1400'!K229</f>
        <v>0035212409</v>
      </c>
      <c r="L228" s="137" t="str">
        <f>'آبان 1400'!L229</f>
        <v>مازندران</v>
      </c>
      <c r="M228" s="137" t="str">
        <f>'آبان 1400'!M229</f>
        <v>اداری-کارشناسی ارشد</v>
      </c>
      <c r="N228" s="121">
        <f>'آبان 1400'!N229</f>
        <v>0</v>
      </c>
      <c r="O228" s="120">
        <f>'آبان 1400'!O229</f>
        <v>0</v>
      </c>
      <c r="P228" s="122">
        <f>'آبان 1400'!P229</f>
        <v>0</v>
      </c>
      <c r="Q228" s="362">
        <f>'آبان 1400'!Q229</f>
        <v>30</v>
      </c>
      <c r="R228" s="362">
        <f>'آبان 1400'!R229</f>
        <v>15</v>
      </c>
      <c r="S228" s="362">
        <f>'آبان 1400'!S229</f>
        <v>0</v>
      </c>
      <c r="T228" s="362">
        <f>'آبان 1400'!T229</f>
        <v>0</v>
      </c>
      <c r="U228" s="138">
        <f>'آبان 1400'!U229</f>
        <v>0</v>
      </c>
      <c r="V228" s="121">
        <f>'آبان 1400'!W229</f>
        <v>0</v>
      </c>
      <c r="W228" s="122">
        <f>'آبان 1400'!X229</f>
        <v>0</v>
      </c>
      <c r="X228" s="370">
        <f>'آبان 1400'!Y229</f>
        <v>1</v>
      </c>
      <c r="Y228" s="370">
        <f>'آبان 1400'!Z229</f>
        <v>1</v>
      </c>
      <c r="Z228" s="139">
        <f>'آبان 1400'!AA229</f>
        <v>1642901</v>
      </c>
      <c r="AA228" s="139">
        <f>'آبان 1400'!AB229</f>
        <v>0</v>
      </c>
      <c r="AB228" s="139">
        <f>'آبان 1400'!AC229</f>
        <v>1642901</v>
      </c>
      <c r="AC228" s="139">
        <f>'آبان 1400'!AD229</f>
        <v>4500000</v>
      </c>
      <c r="AD228" s="139">
        <f>'آبان 1400'!AE229</f>
        <v>6000000</v>
      </c>
      <c r="AE228" s="140">
        <f>'آبان 1400'!AF229</f>
        <v>313644.73636363639</v>
      </c>
      <c r="AF228" s="123">
        <f>'آبان 1400'!AG229</f>
        <v>49287030</v>
      </c>
      <c r="AG228" s="124">
        <f>'آبان 1400'!AH229</f>
        <v>0</v>
      </c>
      <c r="AH228" s="124">
        <f>'آبان 1400'!AI229</f>
        <v>4704671.0454545459</v>
      </c>
      <c r="AI228" s="124">
        <f>'آبان 1400'!AJ229</f>
        <v>2655495</v>
      </c>
      <c r="AJ228" s="124">
        <f>'آبان 1400'!AK229</f>
        <v>4500000</v>
      </c>
      <c r="AK228" s="124">
        <f>'آبان 1400'!AL229</f>
        <v>6000000</v>
      </c>
      <c r="AL228" s="124">
        <f>'آبان 1400'!AM229</f>
        <v>0</v>
      </c>
      <c r="AM228" s="124">
        <f>'آبان 1400'!AN229</f>
        <v>0</v>
      </c>
      <c r="AN228" s="124">
        <f>'آبان 1400'!AO229</f>
        <v>0</v>
      </c>
      <c r="AO228" s="124">
        <f>'آبان 1400'!AP229</f>
        <v>4000000</v>
      </c>
      <c r="AP228" s="124">
        <f>'آبان 1400'!AQ229</f>
        <v>0</v>
      </c>
      <c r="AQ228" s="124">
        <f>'آبان 1400'!AR229</f>
        <v>0</v>
      </c>
      <c r="AR228" s="124">
        <f>'آبان 1400'!AS229</f>
        <v>0</v>
      </c>
      <c r="AS228" s="379">
        <f>'آبان 1400'!AT229</f>
        <v>0</v>
      </c>
      <c r="AT228" s="372">
        <f t="shared" si="156"/>
        <v>71147196.045454547</v>
      </c>
      <c r="AU228" s="174">
        <f>'آبان 1400'!AV229</f>
        <v>49197281.972272724</v>
      </c>
      <c r="AV228" s="142">
        <f>'آبان 1400'!AW229</f>
        <v>68491701.045454547</v>
      </c>
      <c r="AW228" s="143">
        <f t="shared" si="157"/>
        <v>4794419.0731818192</v>
      </c>
      <c r="AX228" s="76">
        <f t="shared" si="158"/>
        <v>919728.19722727244</v>
      </c>
      <c r="AY228" s="143">
        <f>'آبان 1400'!AZ229</f>
        <v>0</v>
      </c>
      <c r="AZ228" s="143">
        <f>'آبان 1400'!BA229</f>
        <v>0</v>
      </c>
      <c r="BA228" s="143">
        <f>'آبان 1400'!BB229</f>
        <v>0</v>
      </c>
      <c r="BB228" s="143">
        <f>'آبان 1400'!BC229</f>
        <v>0</v>
      </c>
      <c r="BC228" s="143">
        <f>'آبان 1400'!BD229</f>
        <v>0</v>
      </c>
      <c r="BD228" s="143">
        <f>'آبان 1400'!BE229</f>
        <v>0</v>
      </c>
      <c r="BE228" s="143">
        <f>'آبان 1400'!BF229</f>
        <v>0</v>
      </c>
      <c r="BF228" s="144">
        <f t="shared" si="159"/>
        <v>5714147.2704090914</v>
      </c>
      <c r="BG228" s="141">
        <f t="shared" si="160"/>
        <v>65433048</v>
      </c>
      <c r="BH228" s="145">
        <f t="shared" si="161"/>
        <v>71147196.045454547</v>
      </c>
      <c r="BI228" s="410">
        <f t="shared" si="196"/>
        <v>6638737.5</v>
      </c>
      <c r="BJ228" s="146">
        <f t="shared" si="162"/>
        <v>4107252.4999999995</v>
      </c>
      <c r="BK228" s="146">
        <f t="shared" si="163"/>
        <v>1232175.75</v>
      </c>
      <c r="BL228" s="147">
        <f t="shared" si="164"/>
        <v>1120000</v>
      </c>
      <c r="BM228" s="383">
        <v>0</v>
      </c>
      <c r="BN228" s="148">
        <f t="shared" si="165"/>
        <v>84245361.795454547</v>
      </c>
      <c r="BO228" s="149">
        <f t="shared" si="166"/>
        <v>68491701.045454547</v>
      </c>
      <c r="BP228" s="150">
        <f t="shared" si="167"/>
        <v>15753091.240454547</v>
      </c>
      <c r="BQ228" s="151">
        <f t="shared" si="168"/>
        <v>99998453.035909086</v>
      </c>
      <c r="BR228" s="152">
        <f t="shared" si="169"/>
        <v>100800</v>
      </c>
      <c r="BS228" s="148">
        <f t="shared" si="170"/>
        <v>100099253.03590909</v>
      </c>
      <c r="BT228" s="136">
        <v>0</v>
      </c>
      <c r="BU228" s="149">
        <f t="shared" si="171"/>
        <v>8424536.1795454547</v>
      </c>
      <c r="BV228" s="153">
        <f t="shared" si="172"/>
        <v>4212268.0897727273</v>
      </c>
      <c r="BW228" s="134">
        <f t="shared" si="173"/>
        <v>87462448.766590908</v>
      </c>
      <c r="BX228" s="148">
        <f t="shared" si="174"/>
        <v>11978165.75</v>
      </c>
      <c r="BY228" s="135">
        <f t="shared" si="175"/>
        <v>75484283.016590908</v>
      </c>
      <c r="CD228" s="400">
        <f>'آبان 1400'!AU229</f>
        <v>71147196.045454547</v>
      </c>
      <c r="CE228" s="401">
        <f>'آبان 1400'!AV229</f>
        <v>49197281.972272724</v>
      </c>
      <c r="CF228" s="401">
        <f>'آبان 1400'!AW229</f>
        <v>68491701.045454547</v>
      </c>
      <c r="CG228" s="401">
        <f>'آبان 1400'!AX229</f>
        <v>4794419.0731818192</v>
      </c>
      <c r="CH228" s="401">
        <f>'آبان 1400'!AY229</f>
        <v>919728.19722727244</v>
      </c>
      <c r="CI228" s="401">
        <f>'آبان 1400'!AZ229</f>
        <v>0</v>
      </c>
      <c r="CJ228" s="401">
        <f>'آبان 1400'!BA229</f>
        <v>0</v>
      </c>
      <c r="CK228" s="401">
        <f>'آبان 1400'!BB229</f>
        <v>0</v>
      </c>
      <c r="CL228" s="401">
        <f>'آبان 1400'!BC229</f>
        <v>0</v>
      </c>
      <c r="CM228" s="401">
        <f>'آبان 1400'!BD229</f>
        <v>0</v>
      </c>
      <c r="CN228" s="401">
        <f>'آبان 1400'!BE229</f>
        <v>0</v>
      </c>
      <c r="CO228" s="401">
        <f>'آبان 1400'!BF229</f>
        <v>0</v>
      </c>
      <c r="CP228" s="401">
        <f>'آبان 1400'!BG229</f>
        <v>5714147.2704090914</v>
      </c>
      <c r="CQ228" s="401">
        <f>'آبان 1400'!BH229</f>
        <v>65433048</v>
      </c>
      <c r="CR228" s="401">
        <f t="shared" si="176"/>
        <v>71147196.045454547</v>
      </c>
      <c r="CS228" s="411">
        <f t="shared" si="197"/>
        <v>6638737.5</v>
      </c>
      <c r="CT228" s="400">
        <f t="shared" si="177"/>
        <v>4107252.4999999995</v>
      </c>
      <c r="CU228" s="401">
        <f t="shared" si="178"/>
        <v>1232175.75</v>
      </c>
      <c r="CV228" s="401">
        <f t="shared" si="179"/>
        <v>1120000</v>
      </c>
      <c r="CW228" s="56">
        <v>0</v>
      </c>
      <c r="CX228" s="401">
        <f t="shared" si="180"/>
        <v>84245361.795454547</v>
      </c>
      <c r="CY228" s="401">
        <f t="shared" si="181"/>
        <v>68491701.045454547</v>
      </c>
      <c r="CZ228" s="401">
        <f t="shared" si="182"/>
        <v>15753091.240454547</v>
      </c>
      <c r="DA228" s="401">
        <f t="shared" si="183"/>
        <v>99998453.035909086</v>
      </c>
      <c r="DB228" s="401">
        <f t="shared" si="184"/>
        <v>100800</v>
      </c>
      <c r="DC228" s="401">
        <f t="shared" si="185"/>
        <v>100099253.03590909</v>
      </c>
      <c r="DD228" s="406">
        <v>0</v>
      </c>
      <c r="DE228" s="401">
        <f t="shared" si="186"/>
        <v>8424536.1795454547</v>
      </c>
      <c r="DF228" s="401">
        <f t="shared" si="187"/>
        <v>4212268.0897727273</v>
      </c>
      <c r="DG228" s="401">
        <f t="shared" si="188"/>
        <v>87462448.766590908</v>
      </c>
      <c r="DH228" s="401">
        <f t="shared" si="189"/>
        <v>11978165.75</v>
      </c>
      <c r="DI228" s="401">
        <f t="shared" si="190"/>
        <v>75484283.016590908</v>
      </c>
      <c r="DJ228" s="401">
        <f t="shared" si="191"/>
        <v>0</v>
      </c>
      <c r="DL228" s="409">
        <f t="shared" si="192"/>
        <v>6638737.5</v>
      </c>
      <c r="DM228" s="409">
        <f t="shared" si="193"/>
        <v>0</v>
      </c>
    </row>
    <row r="229" spans="1:117" s="56" customFormat="1" ht="21" x14ac:dyDescent="0.2">
      <c r="A229" s="192">
        <f t="shared" si="155"/>
        <v>2655495</v>
      </c>
      <c r="B229" s="137">
        <f>'آبان 1400'!B230</f>
        <v>224</v>
      </c>
      <c r="C229" s="137">
        <f>'آبان 1400'!C230</f>
        <v>242</v>
      </c>
      <c r="D229" s="137">
        <f>'آبان 1400'!D230</f>
        <v>13119</v>
      </c>
      <c r="E229" s="137" t="str">
        <f>'آبان 1400'!E230</f>
        <v>پیمان</v>
      </c>
      <c r="F229" s="137" t="str">
        <f>'آبان 1400'!F230</f>
        <v xml:space="preserve">ابراهیمی </v>
      </c>
      <c r="G229" s="137" t="str">
        <f>'آبان 1400'!G230</f>
        <v xml:space="preserve">اداری </v>
      </c>
      <c r="H229" s="137" t="str">
        <f>'آبان 1400'!H230</f>
        <v>مازندران</v>
      </c>
      <c r="I229" s="137" t="str">
        <f>'آبان 1400'!I230</f>
        <v>137-813-4236909-1</v>
      </c>
      <c r="J229" s="137" t="str">
        <f>'آبان 1400'!J230</f>
        <v>0311568610</v>
      </c>
      <c r="K229" s="137" t="str">
        <f>'آبان 1400'!K230</f>
        <v>0012869591</v>
      </c>
      <c r="L229" s="137" t="str">
        <f>'آبان 1400'!L230</f>
        <v>مازندران</v>
      </c>
      <c r="M229" s="137" t="str">
        <f>'آبان 1400'!M230</f>
        <v>اداری-کارشناسی</v>
      </c>
      <c r="N229" s="121">
        <f>'آبان 1400'!N230</f>
        <v>0</v>
      </c>
      <c r="O229" s="120">
        <f>'آبان 1400'!O230</f>
        <v>0</v>
      </c>
      <c r="P229" s="122">
        <f>'آبان 1400'!P230</f>
        <v>0</v>
      </c>
      <c r="Q229" s="362">
        <f>'آبان 1400'!Q230</f>
        <v>30</v>
      </c>
      <c r="R229" s="362">
        <f>'آبان 1400'!R230</f>
        <v>80</v>
      </c>
      <c r="S229" s="362">
        <f>'آبان 1400'!S230</f>
        <v>0</v>
      </c>
      <c r="T229" s="362">
        <f>'آبان 1400'!T230</f>
        <v>0</v>
      </c>
      <c r="U229" s="138">
        <f>'آبان 1400'!U230</f>
        <v>3</v>
      </c>
      <c r="V229" s="121">
        <f>'آبان 1400'!W230</f>
        <v>0</v>
      </c>
      <c r="W229" s="122">
        <f>'آبان 1400'!X230</f>
        <v>0</v>
      </c>
      <c r="X229" s="370">
        <f>'آبان 1400'!Y230</f>
        <v>0</v>
      </c>
      <c r="Y229" s="370">
        <f>'آبان 1400'!Z230</f>
        <v>0</v>
      </c>
      <c r="Z229" s="139">
        <f>'آبان 1400'!AA230</f>
        <v>1477052</v>
      </c>
      <c r="AA229" s="139">
        <f>'آبان 1400'!AB230</f>
        <v>0</v>
      </c>
      <c r="AB229" s="139">
        <f>'آبان 1400'!AC230</f>
        <v>1477052</v>
      </c>
      <c r="AC229" s="139">
        <f>'آبان 1400'!AD230</f>
        <v>4500000</v>
      </c>
      <c r="AD229" s="139">
        <f>'آبان 1400'!AE230</f>
        <v>6000000</v>
      </c>
      <c r="AE229" s="140">
        <f>'آبان 1400'!AF230</f>
        <v>281982.65454545454</v>
      </c>
      <c r="AF229" s="123">
        <f>'آبان 1400'!AG230</f>
        <v>44311560</v>
      </c>
      <c r="AG229" s="124">
        <f>'آبان 1400'!AH230</f>
        <v>0</v>
      </c>
      <c r="AH229" s="124">
        <f>'آبان 1400'!AI230</f>
        <v>22558612.363636363</v>
      </c>
      <c r="AI229" s="124">
        <f>'آبان 1400'!AJ230</f>
        <v>0</v>
      </c>
      <c r="AJ229" s="124">
        <f>'آبان 1400'!AK230</f>
        <v>4500000</v>
      </c>
      <c r="AK229" s="124">
        <f>'آبان 1400'!AL230</f>
        <v>6000000</v>
      </c>
      <c r="AL229" s="124">
        <f>'آبان 1400'!AM230</f>
        <v>0</v>
      </c>
      <c r="AM229" s="124">
        <f>'آبان 1400'!AN230</f>
        <v>0</v>
      </c>
      <c r="AN229" s="124">
        <f>'آبان 1400'!AO230</f>
        <v>4431156</v>
      </c>
      <c r="AO229" s="124">
        <f>'آبان 1400'!AP230</f>
        <v>4000000</v>
      </c>
      <c r="AP229" s="124">
        <f>'آبان 1400'!AQ230</f>
        <v>0</v>
      </c>
      <c r="AQ229" s="124">
        <f>'آبان 1400'!AR230</f>
        <v>0</v>
      </c>
      <c r="AR229" s="124">
        <f>'آبان 1400'!AS230</f>
        <v>0</v>
      </c>
      <c r="AS229" s="379">
        <f>'آبان 1400'!AT230</f>
        <v>0</v>
      </c>
      <c r="AT229" s="372">
        <f t="shared" si="156"/>
        <v>85801328.36363636</v>
      </c>
      <c r="AU229" s="174">
        <f>'آبان 1400'!AV230</f>
        <v>61174260.298181817</v>
      </c>
      <c r="AV229" s="142">
        <f>'آبان 1400'!AW230</f>
        <v>81370172.36363636</v>
      </c>
      <c r="AW229" s="143">
        <f t="shared" si="157"/>
        <v>5695912.0654545454</v>
      </c>
      <c r="AX229" s="76">
        <f t="shared" si="158"/>
        <v>2117426.0298181819</v>
      </c>
      <c r="AY229" s="143">
        <f>'آبان 1400'!AZ230</f>
        <v>0</v>
      </c>
      <c r="AZ229" s="143">
        <f>'آبان 1400'!BA230</f>
        <v>0</v>
      </c>
      <c r="BA229" s="143">
        <f>'آبان 1400'!BB230</f>
        <v>0</v>
      </c>
      <c r="BB229" s="143">
        <f>'آبان 1400'!BC230</f>
        <v>0</v>
      </c>
      <c r="BC229" s="143">
        <f>'آبان 1400'!BD230</f>
        <v>0</v>
      </c>
      <c r="BD229" s="143">
        <f>'آبان 1400'!BE230</f>
        <v>0</v>
      </c>
      <c r="BE229" s="143">
        <f>'آبان 1400'!BF230</f>
        <v>0</v>
      </c>
      <c r="BF229" s="144">
        <f t="shared" si="159"/>
        <v>7813338.0952727273</v>
      </c>
      <c r="BG229" s="141">
        <f t="shared" si="160"/>
        <v>77987990</v>
      </c>
      <c r="BH229" s="145">
        <f t="shared" si="161"/>
        <v>85801328.36363636</v>
      </c>
      <c r="BI229" s="410">
        <f t="shared" si="196"/>
        <v>6638737.5</v>
      </c>
      <c r="BJ229" s="146">
        <f t="shared" si="162"/>
        <v>3692630</v>
      </c>
      <c r="BK229" s="146">
        <f t="shared" si="163"/>
        <v>1107789</v>
      </c>
      <c r="BL229" s="147">
        <f t="shared" si="164"/>
        <v>1120000</v>
      </c>
      <c r="BM229" s="383">
        <v>0</v>
      </c>
      <c r="BN229" s="148">
        <f t="shared" si="165"/>
        <v>98360484.86363636</v>
      </c>
      <c r="BO229" s="149">
        <f t="shared" si="166"/>
        <v>81370172.36363636</v>
      </c>
      <c r="BP229" s="150">
        <f t="shared" si="167"/>
        <v>18715139.643636364</v>
      </c>
      <c r="BQ229" s="151">
        <f t="shared" si="168"/>
        <v>117075624.50727272</v>
      </c>
      <c r="BR229" s="152">
        <f t="shared" si="169"/>
        <v>100800</v>
      </c>
      <c r="BS229" s="148">
        <f t="shared" si="170"/>
        <v>117176424.50727272</v>
      </c>
      <c r="BT229" s="136">
        <v>0</v>
      </c>
      <c r="BU229" s="149">
        <f t="shared" si="171"/>
        <v>9836048.4863636363</v>
      </c>
      <c r="BV229" s="153">
        <f t="shared" si="172"/>
        <v>4918024.2431818182</v>
      </c>
      <c r="BW229" s="134">
        <f t="shared" si="173"/>
        <v>102422351.77772726</v>
      </c>
      <c r="BX229" s="148">
        <f t="shared" si="174"/>
        <v>11439156.5</v>
      </c>
      <c r="BY229" s="135">
        <f t="shared" si="175"/>
        <v>90983195.277727261</v>
      </c>
      <c r="CD229" s="400">
        <f>'آبان 1400'!AU230</f>
        <v>85801328.36363636</v>
      </c>
      <c r="CE229" s="401">
        <f>'آبان 1400'!AV230</f>
        <v>61174260.298181817</v>
      </c>
      <c r="CF229" s="401">
        <f>'آبان 1400'!AW230</f>
        <v>81370172.36363636</v>
      </c>
      <c r="CG229" s="401">
        <f>'آبان 1400'!AX230</f>
        <v>5695912.0654545454</v>
      </c>
      <c r="CH229" s="401">
        <f>'آبان 1400'!AY230</f>
        <v>2117426.0298181819</v>
      </c>
      <c r="CI229" s="401">
        <f>'آبان 1400'!AZ230</f>
        <v>0</v>
      </c>
      <c r="CJ229" s="401">
        <f>'آبان 1400'!BA230</f>
        <v>0</v>
      </c>
      <c r="CK229" s="401">
        <f>'آبان 1400'!BB230</f>
        <v>0</v>
      </c>
      <c r="CL229" s="401">
        <f>'آبان 1400'!BC230</f>
        <v>0</v>
      </c>
      <c r="CM229" s="401">
        <f>'آبان 1400'!BD230</f>
        <v>0</v>
      </c>
      <c r="CN229" s="401">
        <f>'آبان 1400'!BE230</f>
        <v>0</v>
      </c>
      <c r="CO229" s="401">
        <f>'آبان 1400'!BF230</f>
        <v>0</v>
      </c>
      <c r="CP229" s="401">
        <f>'آبان 1400'!BG230</f>
        <v>7813338.0952727273</v>
      </c>
      <c r="CQ229" s="401">
        <f>'آبان 1400'!BH230</f>
        <v>77987990</v>
      </c>
      <c r="CR229" s="401">
        <f t="shared" si="176"/>
        <v>85801328.36363636</v>
      </c>
      <c r="CS229" s="411">
        <f t="shared" si="197"/>
        <v>6638737.5</v>
      </c>
      <c r="CT229" s="400">
        <f t="shared" si="177"/>
        <v>3692630</v>
      </c>
      <c r="CU229" s="401">
        <f t="shared" si="178"/>
        <v>1107789</v>
      </c>
      <c r="CV229" s="401">
        <f t="shared" si="179"/>
        <v>1120000</v>
      </c>
      <c r="CW229" s="56">
        <v>0</v>
      </c>
      <c r="CX229" s="401">
        <f t="shared" si="180"/>
        <v>98360484.86363636</v>
      </c>
      <c r="CY229" s="401">
        <f t="shared" si="181"/>
        <v>81370172.36363636</v>
      </c>
      <c r="CZ229" s="401">
        <f t="shared" si="182"/>
        <v>18715139.643636364</v>
      </c>
      <c r="DA229" s="401">
        <f t="shared" si="183"/>
        <v>117075624.50727272</v>
      </c>
      <c r="DB229" s="401">
        <f t="shared" si="184"/>
        <v>100800</v>
      </c>
      <c r="DC229" s="401">
        <f t="shared" si="185"/>
        <v>117176424.50727272</v>
      </c>
      <c r="DD229" s="406">
        <v>0</v>
      </c>
      <c r="DE229" s="401">
        <f t="shared" si="186"/>
        <v>9836048.4863636363</v>
      </c>
      <c r="DF229" s="401">
        <f t="shared" si="187"/>
        <v>4918024.2431818182</v>
      </c>
      <c r="DG229" s="401">
        <f t="shared" si="188"/>
        <v>102422351.77772726</v>
      </c>
      <c r="DH229" s="401">
        <f t="shared" si="189"/>
        <v>11439156.5</v>
      </c>
      <c r="DI229" s="401">
        <f t="shared" si="190"/>
        <v>90983195.277727261</v>
      </c>
      <c r="DJ229" s="401">
        <f t="shared" si="191"/>
        <v>0</v>
      </c>
      <c r="DL229" s="409">
        <f t="shared" si="192"/>
        <v>6638737.5</v>
      </c>
      <c r="DM229" s="409">
        <f t="shared" si="193"/>
        <v>0</v>
      </c>
    </row>
    <row r="230" spans="1:117" s="56" customFormat="1" ht="21" x14ac:dyDescent="0.2">
      <c r="A230" s="192">
        <f t="shared" si="155"/>
        <v>2655495</v>
      </c>
      <c r="B230" s="137">
        <f>'آبان 1400'!B231</f>
        <v>225</v>
      </c>
      <c r="C230" s="137">
        <f>'آبان 1400'!C231</f>
        <v>243</v>
      </c>
      <c r="D230" s="137">
        <f>'آبان 1400'!D231</f>
        <v>13132</v>
      </c>
      <c r="E230" s="137" t="str">
        <f>'آبان 1400'!E231</f>
        <v>حسن</v>
      </c>
      <c r="F230" s="137" t="str">
        <f>'آبان 1400'!F231</f>
        <v>علی</v>
      </c>
      <c r="G230" s="137" t="str">
        <f>'آبان 1400'!G231</f>
        <v xml:space="preserve">اداری </v>
      </c>
      <c r="H230" s="137" t="str">
        <f>'آبان 1400'!H231</f>
        <v>مازندران</v>
      </c>
      <c r="I230" s="137" t="str">
        <f>'آبان 1400'!I231</f>
        <v>171-12-3500202-1</v>
      </c>
      <c r="J230" s="137">
        <f>'آبان 1400'!J231</f>
        <v>2219872998</v>
      </c>
      <c r="K230" s="137" t="str">
        <f>'آبان 1400'!K231</f>
        <v>0036201930</v>
      </c>
      <c r="L230" s="137" t="str">
        <f>'آبان 1400'!L231</f>
        <v>مازندران</v>
      </c>
      <c r="M230" s="137" t="str">
        <f>'آبان 1400'!M231</f>
        <v>اداری-کارشناسی</v>
      </c>
      <c r="N230" s="121">
        <f>'آبان 1400'!N231</f>
        <v>0</v>
      </c>
      <c r="O230" s="120">
        <f>'آبان 1400'!O231</f>
        <v>0</v>
      </c>
      <c r="P230" s="122">
        <f>'آبان 1400'!P231</f>
        <v>0</v>
      </c>
      <c r="Q230" s="362">
        <f>'آبان 1400'!Q231</f>
        <v>30</v>
      </c>
      <c r="R230" s="362">
        <f>'آبان 1400'!R231</f>
        <v>70</v>
      </c>
      <c r="S230" s="362">
        <f>'آبان 1400'!S231</f>
        <v>0</v>
      </c>
      <c r="T230" s="362">
        <f>'آبان 1400'!T231</f>
        <v>0</v>
      </c>
      <c r="U230" s="138">
        <f>'آبان 1400'!U231</f>
        <v>2</v>
      </c>
      <c r="V230" s="121">
        <f>'آبان 1400'!W231</f>
        <v>0</v>
      </c>
      <c r="W230" s="122">
        <f>'آبان 1400'!X231</f>
        <v>0</v>
      </c>
      <c r="X230" s="370">
        <f>'آبان 1400'!Y231</f>
        <v>0</v>
      </c>
      <c r="Y230" s="370">
        <f>'آبان 1400'!Z231</f>
        <v>0</v>
      </c>
      <c r="Z230" s="139">
        <f>'آبان 1400'!AA231</f>
        <v>1477052</v>
      </c>
      <c r="AA230" s="139">
        <f>'آبان 1400'!AB231</f>
        <v>46667</v>
      </c>
      <c r="AB230" s="139">
        <f>'آبان 1400'!AC231</f>
        <v>1523719</v>
      </c>
      <c r="AC230" s="139">
        <f>'آبان 1400'!AD231</f>
        <v>4500000</v>
      </c>
      <c r="AD230" s="139">
        <f>'آبان 1400'!AE231</f>
        <v>6000000</v>
      </c>
      <c r="AE230" s="140">
        <f>'آبان 1400'!AF231</f>
        <v>290891.80909090908</v>
      </c>
      <c r="AF230" s="123">
        <f>'آبان 1400'!AG231</f>
        <v>44311560</v>
      </c>
      <c r="AG230" s="124">
        <f>'آبان 1400'!AH231</f>
        <v>1400010</v>
      </c>
      <c r="AH230" s="124">
        <f>'آبان 1400'!AI231</f>
        <v>20362426.636363637</v>
      </c>
      <c r="AI230" s="124">
        <f>'آبان 1400'!AJ231</f>
        <v>0</v>
      </c>
      <c r="AJ230" s="124">
        <f>'آبان 1400'!AK231</f>
        <v>4500000</v>
      </c>
      <c r="AK230" s="124">
        <f>'آبان 1400'!AL231</f>
        <v>6000000</v>
      </c>
      <c r="AL230" s="124">
        <f>'آبان 1400'!AM231</f>
        <v>0</v>
      </c>
      <c r="AM230" s="124">
        <f>'آبان 1400'!AN231</f>
        <v>0</v>
      </c>
      <c r="AN230" s="124">
        <f>'آبان 1400'!AO231</f>
        <v>3047438</v>
      </c>
      <c r="AO230" s="124">
        <f>'آبان 1400'!AP231</f>
        <v>4000000</v>
      </c>
      <c r="AP230" s="124">
        <f>'آبان 1400'!AQ231</f>
        <v>0</v>
      </c>
      <c r="AQ230" s="124">
        <f>'آبان 1400'!AR231</f>
        <v>0</v>
      </c>
      <c r="AR230" s="124">
        <f>'آبان 1400'!AS231</f>
        <v>0</v>
      </c>
      <c r="AS230" s="379">
        <f>'آبان 1400'!AT231</f>
        <v>0</v>
      </c>
      <c r="AT230" s="372">
        <f t="shared" si="156"/>
        <v>83621434.63636364</v>
      </c>
      <c r="AU230" s="174">
        <f>'آبان 1400'!AV231</f>
        <v>60433816.871818185</v>
      </c>
      <c r="AV230" s="142">
        <f>'آبان 1400'!AW231</f>
        <v>80573996.63636364</v>
      </c>
      <c r="AW230" s="143">
        <f t="shared" si="157"/>
        <v>5640179.7645454556</v>
      </c>
      <c r="AX230" s="76">
        <f t="shared" si="158"/>
        <v>2043381.6871818185</v>
      </c>
      <c r="AY230" s="143">
        <f>'آبان 1400'!AZ231</f>
        <v>0</v>
      </c>
      <c r="AZ230" s="143">
        <f>'آبان 1400'!BA231</f>
        <v>0</v>
      </c>
      <c r="BA230" s="143">
        <f>'آبان 1400'!BB231</f>
        <v>0</v>
      </c>
      <c r="BB230" s="143">
        <f>'آبان 1400'!BC231</f>
        <v>0</v>
      </c>
      <c r="BC230" s="143">
        <f>'آبان 1400'!BD231</f>
        <v>0</v>
      </c>
      <c r="BD230" s="143">
        <f>'آبان 1400'!BE231</f>
        <v>0</v>
      </c>
      <c r="BE230" s="143">
        <f>'آبان 1400'!BF231</f>
        <v>0</v>
      </c>
      <c r="BF230" s="144">
        <f t="shared" si="159"/>
        <v>7683561.4517272739</v>
      </c>
      <c r="BG230" s="141">
        <f t="shared" si="160"/>
        <v>75937873</v>
      </c>
      <c r="BH230" s="145">
        <f t="shared" si="161"/>
        <v>83621434.63636364</v>
      </c>
      <c r="BI230" s="410">
        <f t="shared" si="196"/>
        <v>6638737.5</v>
      </c>
      <c r="BJ230" s="146">
        <f t="shared" si="162"/>
        <v>3809297.5</v>
      </c>
      <c r="BK230" s="146">
        <f t="shared" si="163"/>
        <v>1142789.25</v>
      </c>
      <c r="BL230" s="147">
        <f t="shared" si="164"/>
        <v>1120000</v>
      </c>
      <c r="BM230" s="383">
        <v>0</v>
      </c>
      <c r="BN230" s="148">
        <f t="shared" si="165"/>
        <v>96332258.88636364</v>
      </c>
      <c r="BO230" s="149">
        <f t="shared" si="166"/>
        <v>80573996.63636364</v>
      </c>
      <c r="BP230" s="150">
        <f t="shared" si="167"/>
        <v>18532019.226363637</v>
      </c>
      <c r="BQ230" s="151">
        <f t="shared" si="168"/>
        <v>114864278.11272728</v>
      </c>
      <c r="BR230" s="152">
        <f t="shared" si="169"/>
        <v>100800</v>
      </c>
      <c r="BS230" s="148">
        <f t="shared" si="170"/>
        <v>114965078.11272728</v>
      </c>
      <c r="BT230" s="136">
        <v>0</v>
      </c>
      <c r="BU230" s="149">
        <f t="shared" si="171"/>
        <v>9633225.8886363637</v>
      </c>
      <c r="BV230" s="153">
        <f t="shared" si="172"/>
        <v>4816612.9443181818</v>
      </c>
      <c r="BW230" s="134">
        <f t="shared" si="173"/>
        <v>100515239.27977274</v>
      </c>
      <c r="BX230" s="148">
        <f t="shared" si="174"/>
        <v>11590824.25</v>
      </c>
      <c r="BY230" s="135">
        <f t="shared" si="175"/>
        <v>88924415.029772744</v>
      </c>
      <c r="CD230" s="400">
        <f>'آبان 1400'!AU231</f>
        <v>83621434.63636364</v>
      </c>
      <c r="CE230" s="401">
        <f>'آبان 1400'!AV231</f>
        <v>60433816.871818185</v>
      </c>
      <c r="CF230" s="401">
        <f>'آبان 1400'!AW231</f>
        <v>80573996.63636364</v>
      </c>
      <c r="CG230" s="401">
        <f>'آبان 1400'!AX231</f>
        <v>5640179.7645454556</v>
      </c>
      <c r="CH230" s="401">
        <f>'آبان 1400'!AY231</f>
        <v>2043381.6871818185</v>
      </c>
      <c r="CI230" s="401">
        <f>'آبان 1400'!AZ231</f>
        <v>0</v>
      </c>
      <c r="CJ230" s="401">
        <f>'آبان 1400'!BA231</f>
        <v>0</v>
      </c>
      <c r="CK230" s="401">
        <f>'آبان 1400'!BB231</f>
        <v>0</v>
      </c>
      <c r="CL230" s="401">
        <f>'آبان 1400'!BC231</f>
        <v>0</v>
      </c>
      <c r="CM230" s="401">
        <f>'آبان 1400'!BD231</f>
        <v>0</v>
      </c>
      <c r="CN230" s="401">
        <f>'آبان 1400'!BE231</f>
        <v>0</v>
      </c>
      <c r="CO230" s="401">
        <f>'آبان 1400'!BF231</f>
        <v>0</v>
      </c>
      <c r="CP230" s="401">
        <f>'آبان 1400'!BG231</f>
        <v>7683561.4517272739</v>
      </c>
      <c r="CQ230" s="401">
        <f>'آبان 1400'!BH231</f>
        <v>75937873</v>
      </c>
      <c r="CR230" s="401">
        <f t="shared" si="176"/>
        <v>83621434.63636364</v>
      </c>
      <c r="CS230" s="411">
        <f t="shared" si="197"/>
        <v>6638737.5</v>
      </c>
      <c r="CT230" s="400">
        <f t="shared" si="177"/>
        <v>3809297.5</v>
      </c>
      <c r="CU230" s="401">
        <f t="shared" si="178"/>
        <v>1142789.25</v>
      </c>
      <c r="CV230" s="401">
        <f t="shared" si="179"/>
        <v>1120000</v>
      </c>
      <c r="CW230" s="56">
        <v>0</v>
      </c>
      <c r="CX230" s="401">
        <f t="shared" si="180"/>
        <v>96332258.88636364</v>
      </c>
      <c r="CY230" s="401">
        <f t="shared" si="181"/>
        <v>80573996.63636364</v>
      </c>
      <c r="CZ230" s="401">
        <f t="shared" si="182"/>
        <v>18532019.226363637</v>
      </c>
      <c r="DA230" s="401">
        <f t="shared" si="183"/>
        <v>114864278.11272728</v>
      </c>
      <c r="DB230" s="401">
        <f t="shared" si="184"/>
        <v>100800</v>
      </c>
      <c r="DC230" s="401">
        <f t="shared" si="185"/>
        <v>114965078.11272728</v>
      </c>
      <c r="DD230" s="406">
        <v>0</v>
      </c>
      <c r="DE230" s="401">
        <f t="shared" si="186"/>
        <v>9633225.8886363637</v>
      </c>
      <c r="DF230" s="401">
        <f t="shared" si="187"/>
        <v>4816612.9443181818</v>
      </c>
      <c r="DG230" s="401">
        <f t="shared" si="188"/>
        <v>100515239.27977274</v>
      </c>
      <c r="DH230" s="401">
        <f t="shared" si="189"/>
        <v>11590824.25</v>
      </c>
      <c r="DI230" s="401">
        <f t="shared" si="190"/>
        <v>88924415.029772744</v>
      </c>
      <c r="DJ230" s="401">
        <f t="shared" si="191"/>
        <v>0</v>
      </c>
      <c r="DL230" s="409">
        <f t="shared" si="192"/>
        <v>6638737.5</v>
      </c>
      <c r="DM230" s="409">
        <f t="shared" si="193"/>
        <v>0</v>
      </c>
    </row>
    <row r="231" spans="1:117" s="56" customFormat="1" ht="21" x14ac:dyDescent="0.2">
      <c r="A231" s="192">
        <f t="shared" si="155"/>
        <v>2655495</v>
      </c>
      <c r="B231" s="137">
        <f>'آبان 1400'!B232</f>
        <v>226</v>
      </c>
      <c r="C231" s="137">
        <f>'آبان 1400'!C232</f>
        <v>244</v>
      </c>
      <c r="D231" s="137">
        <f>'آبان 1400'!D232</f>
        <v>13133</v>
      </c>
      <c r="E231" s="137" t="str">
        <f>'آبان 1400'!E232</f>
        <v>میلاد</v>
      </c>
      <c r="F231" s="137" t="str">
        <f>'آبان 1400'!F232</f>
        <v>علی تبار اندروری</v>
      </c>
      <c r="G231" s="137" t="str">
        <f>'آبان 1400'!G232</f>
        <v xml:space="preserve">اداری </v>
      </c>
      <c r="H231" s="137" t="str">
        <f>'آبان 1400'!H232</f>
        <v>مازندران</v>
      </c>
      <c r="I231" s="137" t="str">
        <f>'آبان 1400'!I232</f>
        <v>187-12-4153334-1</v>
      </c>
      <c r="J231" s="137">
        <f>'آبان 1400'!J232</f>
        <v>2130333710</v>
      </c>
      <c r="K231" s="137" t="str">
        <f>'آبان 1400'!K232</f>
        <v>0039214679</v>
      </c>
      <c r="L231" s="137" t="str">
        <f>'آبان 1400'!L232</f>
        <v>مازندران</v>
      </c>
      <c r="M231" s="137" t="str">
        <f>'آبان 1400'!M232</f>
        <v>اداری-کارشناسی</v>
      </c>
      <c r="N231" s="121">
        <f>'آبان 1400'!N232</f>
        <v>0</v>
      </c>
      <c r="O231" s="120">
        <f>'آبان 1400'!O232</f>
        <v>0</v>
      </c>
      <c r="P231" s="122">
        <f>'آبان 1400'!P232</f>
        <v>0</v>
      </c>
      <c r="Q231" s="362">
        <f>'آبان 1400'!Q232</f>
        <v>30</v>
      </c>
      <c r="R231" s="362">
        <f>'آبان 1400'!R232</f>
        <v>20</v>
      </c>
      <c r="S231" s="362">
        <f>'آبان 1400'!S232</f>
        <v>0</v>
      </c>
      <c r="T231" s="362">
        <f>'آبان 1400'!T232</f>
        <v>0</v>
      </c>
      <c r="U231" s="138">
        <f>'آبان 1400'!U232</f>
        <v>0</v>
      </c>
      <c r="V231" s="121">
        <f>'آبان 1400'!W232</f>
        <v>0</v>
      </c>
      <c r="W231" s="122">
        <f>'آبان 1400'!X232</f>
        <v>0</v>
      </c>
      <c r="X231" s="370">
        <f>'آبان 1400'!Y232</f>
        <v>1</v>
      </c>
      <c r="Y231" s="370">
        <f>'آبان 1400'!Z232</f>
        <v>1</v>
      </c>
      <c r="Z231" s="139">
        <f>'آبان 1400'!AA232</f>
        <v>1477052</v>
      </c>
      <c r="AA231" s="139">
        <f>'آبان 1400'!AB232</f>
        <v>0</v>
      </c>
      <c r="AB231" s="139">
        <f>'آبان 1400'!AC232</f>
        <v>1477052</v>
      </c>
      <c r="AC231" s="139">
        <f>'آبان 1400'!AD232</f>
        <v>4500000</v>
      </c>
      <c r="AD231" s="139">
        <f>'آبان 1400'!AE232</f>
        <v>6000000</v>
      </c>
      <c r="AE231" s="140">
        <f>'آبان 1400'!AF232</f>
        <v>281982.65454545454</v>
      </c>
      <c r="AF231" s="123">
        <f>'آبان 1400'!AG232</f>
        <v>44311560</v>
      </c>
      <c r="AG231" s="124">
        <f>'آبان 1400'!AH232</f>
        <v>0</v>
      </c>
      <c r="AH231" s="124">
        <f>'آبان 1400'!AI232</f>
        <v>5639653.0909090908</v>
      </c>
      <c r="AI231" s="124">
        <f>'آبان 1400'!AJ232</f>
        <v>2655495</v>
      </c>
      <c r="AJ231" s="124">
        <f>'آبان 1400'!AK232</f>
        <v>4500000</v>
      </c>
      <c r="AK231" s="124">
        <f>'آبان 1400'!AL232</f>
        <v>6000000</v>
      </c>
      <c r="AL231" s="124">
        <f>'آبان 1400'!AM232</f>
        <v>0</v>
      </c>
      <c r="AM231" s="124">
        <f>'آبان 1400'!AN232</f>
        <v>0</v>
      </c>
      <c r="AN231" s="124">
        <f>'آبان 1400'!AO232</f>
        <v>0</v>
      </c>
      <c r="AO231" s="124">
        <f>'آبان 1400'!AP232</f>
        <v>4000000</v>
      </c>
      <c r="AP231" s="124">
        <f>'آبان 1400'!AQ232</f>
        <v>0</v>
      </c>
      <c r="AQ231" s="124">
        <f>'آبان 1400'!AR232</f>
        <v>0</v>
      </c>
      <c r="AR231" s="124">
        <f>'آبان 1400'!AS232</f>
        <v>0</v>
      </c>
      <c r="AS231" s="379">
        <f>'آبان 1400'!AT232</f>
        <v>0</v>
      </c>
      <c r="AT231" s="372">
        <f t="shared" si="156"/>
        <v>67106708.090909094</v>
      </c>
      <c r="AU231" s="174">
        <f>'آبان 1400'!AV232</f>
        <v>45439628.174545452</v>
      </c>
      <c r="AV231" s="142">
        <f>'آبان 1400'!AW232</f>
        <v>64451213.090909094</v>
      </c>
      <c r="AW231" s="143">
        <f t="shared" si="157"/>
        <v>4511584.916363637</v>
      </c>
      <c r="AX231" s="76">
        <f t="shared" si="158"/>
        <v>543962.81745454518</v>
      </c>
      <c r="AY231" s="143">
        <f>'آبان 1400'!AZ232</f>
        <v>0</v>
      </c>
      <c r="AZ231" s="143">
        <f>'آبان 1400'!BA232</f>
        <v>0</v>
      </c>
      <c r="BA231" s="143">
        <f>'آبان 1400'!BB232</f>
        <v>0</v>
      </c>
      <c r="BB231" s="143">
        <f>'آبان 1400'!BC232</f>
        <v>0</v>
      </c>
      <c r="BC231" s="143">
        <f>'آبان 1400'!BD232</f>
        <v>0</v>
      </c>
      <c r="BD231" s="143">
        <f>'آبان 1400'!BE232</f>
        <v>0</v>
      </c>
      <c r="BE231" s="143">
        <f>'آبان 1400'!BF232</f>
        <v>0</v>
      </c>
      <c r="BF231" s="144">
        <f t="shared" si="159"/>
        <v>5055547.7338181818</v>
      </c>
      <c r="BG231" s="141">
        <f t="shared" si="160"/>
        <v>62051160</v>
      </c>
      <c r="BH231" s="145">
        <f t="shared" si="161"/>
        <v>67106708.090909094</v>
      </c>
      <c r="BI231" s="410">
        <f t="shared" si="196"/>
        <v>6638737.5</v>
      </c>
      <c r="BJ231" s="146">
        <f t="shared" si="162"/>
        <v>3692630</v>
      </c>
      <c r="BK231" s="146">
        <f t="shared" si="163"/>
        <v>1107789</v>
      </c>
      <c r="BL231" s="147">
        <f t="shared" si="164"/>
        <v>1120000</v>
      </c>
      <c r="BM231" s="383">
        <v>0</v>
      </c>
      <c r="BN231" s="148">
        <f t="shared" si="165"/>
        <v>79665864.590909094</v>
      </c>
      <c r="BO231" s="149">
        <f t="shared" si="166"/>
        <v>64451213.090909094</v>
      </c>
      <c r="BP231" s="150">
        <f t="shared" si="167"/>
        <v>14823779.010909092</v>
      </c>
      <c r="BQ231" s="151">
        <f t="shared" si="168"/>
        <v>94489643.601818189</v>
      </c>
      <c r="BR231" s="152">
        <f t="shared" si="169"/>
        <v>100800</v>
      </c>
      <c r="BS231" s="148">
        <f t="shared" si="170"/>
        <v>94590443.601818189</v>
      </c>
      <c r="BT231" s="136">
        <v>0</v>
      </c>
      <c r="BU231" s="149">
        <f t="shared" si="171"/>
        <v>7966586.4590909099</v>
      </c>
      <c r="BV231" s="153">
        <f t="shared" si="172"/>
        <v>3983293.229545455</v>
      </c>
      <c r="BW231" s="134">
        <f t="shared" si="173"/>
        <v>82640563.913181826</v>
      </c>
      <c r="BX231" s="148">
        <f t="shared" si="174"/>
        <v>11439156.5</v>
      </c>
      <c r="BY231" s="135">
        <f t="shared" si="175"/>
        <v>71201407.413181826</v>
      </c>
      <c r="CD231" s="400">
        <f>'آبان 1400'!AU232</f>
        <v>67106708.090909094</v>
      </c>
      <c r="CE231" s="401">
        <f>'آبان 1400'!AV232</f>
        <v>45439628.174545452</v>
      </c>
      <c r="CF231" s="401">
        <f>'آبان 1400'!AW232</f>
        <v>64451213.090909094</v>
      </c>
      <c r="CG231" s="401">
        <f>'آبان 1400'!AX232</f>
        <v>4511584.916363637</v>
      </c>
      <c r="CH231" s="401">
        <f>'آبان 1400'!AY232</f>
        <v>543962.81745454518</v>
      </c>
      <c r="CI231" s="401">
        <f>'آبان 1400'!AZ232</f>
        <v>0</v>
      </c>
      <c r="CJ231" s="401">
        <f>'آبان 1400'!BA232</f>
        <v>0</v>
      </c>
      <c r="CK231" s="401">
        <f>'آبان 1400'!BB232</f>
        <v>0</v>
      </c>
      <c r="CL231" s="401">
        <f>'آبان 1400'!BC232</f>
        <v>0</v>
      </c>
      <c r="CM231" s="401">
        <f>'آبان 1400'!BD232</f>
        <v>0</v>
      </c>
      <c r="CN231" s="401">
        <f>'آبان 1400'!BE232</f>
        <v>0</v>
      </c>
      <c r="CO231" s="401">
        <f>'آبان 1400'!BF232</f>
        <v>0</v>
      </c>
      <c r="CP231" s="401">
        <f>'آبان 1400'!BG232</f>
        <v>5055547.7338181818</v>
      </c>
      <c r="CQ231" s="401">
        <f>'آبان 1400'!BH232</f>
        <v>62051160</v>
      </c>
      <c r="CR231" s="401">
        <f t="shared" si="176"/>
        <v>67106708.090909094</v>
      </c>
      <c r="CS231" s="411">
        <f t="shared" si="197"/>
        <v>6638737.5</v>
      </c>
      <c r="CT231" s="400">
        <f t="shared" si="177"/>
        <v>3692630</v>
      </c>
      <c r="CU231" s="401">
        <f t="shared" si="178"/>
        <v>1107789</v>
      </c>
      <c r="CV231" s="401">
        <f t="shared" si="179"/>
        <v>1120000</v>
      </c>
      <c r="CW231" s="56">
        <v>0</v>
      </c>
      <c r="CX231" s="401">
        <f t="shared" si="180"/>
        <v>79665864.590909094</v>
      </c>
      <c r="CY231" s="401">
        <f t="shared" si="181"/>
        <v>64451213.090909094</v>
      </c>
      <c r="CZ231" s="401">
        <f t="shared" si="182"/>
        <v>14823779.010909092</v>
      </c>
      <c r="DA231" s="401">
        <f t="shared" si="183"/>
        <v>94489643.601818189</v>
      </c>
      <c r="DB231" s="401">
        <f t="shared" si="184"/>
        <v>100800</v>
      </c>
      <c r="DC231" s="401">
        <f t="shared" si="185"/>
        <v>94590443.601818189</v>
      </c>
      <c r="DD231" s="406">
        <v>0</v>
      </c>
      <c r="DE231" s="401">
        <f t="shared" si="186"/>
        <v>7966586.4590909099</v>
      </c>
      <c r="DF231" s="401">
        <f t="shared" si="187"/>
        <v>3983293.229545455</v>
      </c>
      <c r="DG231" s="401">
        <f t="shared" si="188"/>
        <v>82640563.913181826</v>
      </c>
      <c r="DH231" s="401">
        <f t="shared" si="189"/>
        <v>11439156.5</v>
      </c>
      <c r="DI231" s="401">
        <f t="shared" si="190"/>
        <v>71201407.413181826</v>
      </c>
      <c r="DJ231" s="401">
        <f t="shared" si="191"/>
        <v>0</v>
      </c>
      <c r="DL231" s="409">
        <f t="shared" si="192"/>
        <v>6638737.5</v>
      </c>
      <c r="DM231" s="409">
        <f t="shared" si="193"/>
        <v>0</v>
      </c>
    </row>
    <row r="232" spans="1:117" s="56" customFormat="1" ht="21" x14ac:dyDescent="0.2">
      <c r="A232" s="192">
        <f t="shared" si="155"/>
        <v>2655495</v>
      </c>
      <c r="B232" s="137">
        <f>'آبان 1400'!B233</f>
        <v>227</v>
      </c>
      <c r="C232" s="137">
        <f>'آبان 1400'!C233</f>
        <v>245</v>
      </c>
      <c r="D232" s="137">
        <f>'آبان 1400'!D233</f>
        <v>13128</v>
      </c>
      <c r="E232" s="137" t="str">
        <f>'آبان 1400'!E233</f>
        <v>قاسم</v>
      </c>
      <c r="F232" s="137" t="str">
        <f>'آبان 1400'!F233</f>
        <v>طالبی</v>
      </c>
      <c r="G232" s="137" t="str">
        <f>'آبان 1400'!G233</f>
        <v xml:space="preserve">اداری </v>
      </c>
      <c r="H232" s="137" t="str">
        <f>'آبان 1400'!H233</f>
        <v>مازندران</v>
      </c>
      <c r="I232" s="137" t="str">
        <f>'آبان 1400'!I233</f>
        <v>186-12-4171688-1</v>
      </c>
      <c r="J232" s="137">
        <f>'آبان 1400'!J233</f>
        <v>2162686163</v>
      </c>
      <c r="K232" s="137" t="str">
        <f>'آبان 1400'!K233</f>
        <v>0035067334</v>
      </c>
      <c r="L232" s="137" t="str">
        <f>'آبان 1400'!L233</f>
        <v>مازندران</v>
      </c>
      <c r="M232" s="137" t="str">
        <f>'آبان 1400'!M233</f>
        <v>اداری-کارشناسی</v>
      </c>
      <c r="N232" s="121">
        <f>'آبان 1400'!N233</f>
        <v>0</v>
      </c>
      <c r="O232" s="120">
        <f>'آبان 1400'!O233</f>
        <v>0</v>
      </c>
      <c r="P232" s="122">
        <f>'آبان 1400'!P233</f>
        <v>0</v>
      </c>
      <c r="Q232" s="362">
        <f>'آبان 1400'!Q233</f>
        <v>30</v>
      </c>
      <c r="R232" s="362">
        <f>'آبان 1400'!R233</f>
        <v>40</v>
      </c>
      <c r="S232" s="362">
        <f>'آبان 1400'!S233</f>
        <v>0</v>
      </c>
      <c r="T232" s="362">
        <f>'آبان 1400'!T233</f>
        <v>0</v>
      </c>
      <c r="U232" s="138">
        <f>'آبان 1400'!U233</f>
        <v>0</v>
      </c>
      <c r="V232" s="121">
        <f>'آبان 1400'!W233</f>
        <v>0</v>
      </c>
      <c r="W232" s="122">
        <f>'آبان 1400'!X233</f>
        <v>0</v>
      </c>
      <c r="X232" s="370">
        <f>'آبان 1400'!Y233</f>
        <v>0</v>
      </c>
      <c r="Y232" s="370">
        <f>'آبان 1400'!Z233</f>
        <v>0</v>
      </c>
      <c r="Z232" s="139">
        <f>'آبان 1400'!AA233</f>
        <v>1477052</v>
      </c>
      <c r="AA232" s="139">
        <f>'آبان 1400'!AB233</f>
        <v>0</v>
      </c>
      <c r="AB232" s="139">
        <f>'آبان 1400'!AC233</f>
        <v>1477052</v>
      </c>
      <c r="AC232" s="139">
        <f>'آبان 1400'!AD233</f>
        <v>4500000</v>
      </c>
      <c r="AD232" s="139">
        <f>'آبان 1400'!AE233</f>
        <v>6000000</v>
      </c>
      <c r="AE232" s="140">
        <f>'آبان 1400'!AF233</f>
        <v>281982.65454545454</v>
      </c>
      <c r="AF232" s="123">
        <f>'آبان 1400'!AG233</f>
        <v>44311560</v>
      </c>
      <c r="AG232" s="124">
        <f>'آبان 1400'!AH233</f>
        <v>0</v>
      </c>
      <c r="AH232" s="124">
        <f>'آبان 1400'!AI233</f>
        <v>11279306.181818182</v>
      </c>
      <c r="AI232" s="124">
        <f>'آبان 1400'!AJ233</f>
        <v>0</v>
      </c>
      <c r="AJ232" s="124">
        <f>'آبان 1400'!AK233</f>
        <v>4500000</v>
      </c>
      <c r="AK232" s="124">
        <f>'آبان 1400'!AL233</f>
        <v>6000000</v>
      </c>
      <c r="AL232" s="124">
        <f>'آبان 1400'!AM233</f>
        <v>0</v>
      </c>
      <c r="AM232" s="124">
        <f>'آبان 1400'!AN233</f>
        <v>0</v>
      </c>
      <c r="AN232" s="124">
        <f>'آبان 1400'!AO233</f>
        <v>0</v>
      </c>
      <c r="AO232" s="124">
        <f>'آبان 1400'!AP233</f>
        <v>4000000</v>
      </c>
      <c r="AP232" s="124">
        <f>'آبان 1400'!AQ233</f>
        <v>0</v>
      </c>
      <c r="AQ232" s="124">
        <f>'آبان 1400'!AR233</f>
        <v>0</v>
      </c>
      <c r="AR232" s="124">
        <f>'آبان 1400'!AS233</f>
        <v>0</v>
      </c>
      <c r="AS232" s="379">
        <f>'آبان 1400'!AT233</f>
        <v>0</v>
      </c>
      <c r="AT232" s="372">
        <f t="shared" si="156"/>
        <v>70090866.181818187</v>
      </c>
      <c r="AU232" s="174">
        <f>'آبان 1400'!AV233</f>
        <v>50684505.549090914</v>
      </c>
      <c r="AV232" s="142">
        <f>'آبان 1400'!AW233</f>
        <v>70090866.181818187</v>
      </c>
      <c r="AW232" s="143">
        <f t="shared" si="157"/>
        <v>4906360.6327272737</v>
      </c>
      <c r="AX232" s="76">
        <f t="shared" si="158"/>
        <v>1068450.5549090914</v>
      </c>
      <c r="AY232" s="143">
        <f>'آبان 1400'!AZ233</f>
        <v>0</v>
      </c>
      <c r="AZ232" s="143">
        <f>'آبان 1400'!BA233</f>
        <v>0</v>
      </c>
      <c r="BA232" s="143">
        <f>'آبان 1400'!BB233</f>
        <v>0</v>
      </c>
      <c r="BB232" s="143">
        <f>'آبان 1400'!BC233</f>
        <v>0</v>
      </c>
      <c r="BC232" s="143">
        <f>'آبان 1400'!BD233</f>
        <v>0</v>
      </c>
      <c r="BD232" s="143">
        <f>'آبان 1400'!BE233</f>
        <v>0</v>
      </c>
      <c r="BE232" s="143">
        <f>'آبان 1400'!BF233</f>
        <v>0</v>
      </c>
      <c r="BF232" s="144">
        <f t="shared" si="159"/>
        <v>5974811.1876363652</v>
      </c>
      <c r="BG232" s="141">
        <f t="shared" si="160"/>
        <v>64116054</v>
      </c>
      <c r="BH232" s="145">
        <f t="shared" si="161"/>
        <v>70090866.181818187</v>
      </c>
      <c r="BI232" s="410">
        <f t="shared" si="196"/>
        <v>6638737.5</v>
      </c>
      <c r="BJ232" s="146">
        <f t="shared" si="162"/>
        <v>3692630</v>
      </c>
      <c r="BK232" s="146">
        <f t="shared" si="163"/>
        <v>1107789</v>
      </c>
      <c r="BL232" s="147">
        <f t="shared" si="164"/>
        <v>1120000</v>
      </c>
      <c r="BM232" s="383">
        <v>0</v>
      </c>
      <c r="BN232" s="148">
        <f t="shared" si="165"/>
        <v>82650022.681818187</v>
      </c>
      <c r="BO232" s="149">
        <f t="shared" si="166"/>
        <v>70090866.181818187</v>
      </c>
      <c r="BP232" s="150">
        <f t="shared" si="167"/>
        <v>16120899.221818184</v>
      </c>
      <c r="BQ232" s="151">
        <f t="shared" si="168"/>
        <v>98770921.903636366</v>
      </c>
      <c r="BR232" s="152">
        <f t="shared" si="169"/>
        <v>100800</v>
      </c>
      <c r="BS232" s="148">
        <f t="shared" si="170"/>
        <v>98871721.903636366</v>
      </c>
      <c r="BT232" s="136">
        <v>0</v>
      </c>
      <c r="BU232" s="149">
        <f t="shared" si="171"/>
        <v>8265002.2681818195</v>
      </c>
      <c r="BV232" s="153">
        <f t="shared" si="172"/>
        <v>4132501.1340909097</v>
      </c>
      <c r="BW232" s="134">
        <f t="shared" si="173"/>
        <v>86474218.501363635</v>
      </c>
      <c r="BX232" s="148">
        <f t="shared" si="174"/>
        <v>11439156.5</v>
      </c>
      <c r="BY232" s="135">
        <f t="shared" si="175"/>
        <v>75035062.001363635</v>
      </c>
      <c r="CD232" s="400">
        <f>'آبان 1400'!AU233</f>
        <v>70090866.181818187</v>
      </c>
      <c r="CE232" s="401">
        <f>'آبان 1400'!AV233</f>
        <v>50684505.549090914</v>
      </c>
      <c r="CF232" s="401">
        <f>'آبان 1400'!AW233</f>
        <v>70090866.181818187</v>
      </c>
      <c r="CG232" s="401">
        <f>'آبان 1400'!AX233</f>
        <v>4906360.6327272737</v>
      </c>
      <c r="CH232" s="401">
        <f>'آبان 1400'!AY233</f>
        <v>1068450.5549090914</v>
      </c>
      <c r="CI232" s="401">
        <f>'آبان 1400'!AZ233</f>
        <v>0</v>
      </c>
      <c r="CJ232" s="401">
        <f>'آبان 1400'!BA233</f>
        <v>0</v>
      </c>
      <c r="CK232" s="401">
        <f>'آبان 1400'!BB233</f>
        <v>0</v>
      </c>
      <c r="CL232" s="401">
        <f>'آبان 1400'!BC233</f>
        <v>0</v>
      </c>
      <c r="CM232" s="401">
        <f>'آبان 1400'!BD233</f>
        <v>0</v>
      </c>
      <c r="CN232" s="401">
        <f>'آبان 1400'!BE233</f>
        <v>0</v>
      </c>
      <c r="CO232" s="401">
        <f>'آبان 1400'!BF233</f>
        <v>0</v>
      </c>
      <c r="CP232" s="401">
        <f>'آبان 1400'!BG233</f>
        <v>5974811.1876363652</v>
      </c>
      <c r="CQ232" s="401">
        <f>'آبان 1400'!BH233</f>
        <v>64116054</v>
      </c>
      <c r="CR232" s="401">
        <f t="shared" si="176"/>
        <v>70090866.181818187</v>
      </c>
      <c r="CS232" s="411">
        <f t="shared" si="197"/>
        <v>6638737.5</v>
      </c>
      <c r="CT232" s="400">
        <f t="shared" si="177"/>
        <v>3692630</v>
      </c>
      <c r="CU232" s="401">
        <f t="shared" si="178"/>
        <v>1107789</v>
      </c>
      <c r="CV232" s="401">
        <f t="shared" si="179"/>
        <v>1120000</v>
      </c>
      <c r="CW232" s="56">
        <v>0</v>
      </c>
      <c r="CX232" s="401">
        <f t="shared" si="180"/>
        <v>82650022.681818187</v>
      </c>
      <c r="CY232" s="401">
        <f t="shared" si="181"/>
        <v>70090866.181818187</v>
      </c>
      <c r="CZ232" s="401">
        <f t="shared" si="182"/>
        <v>16120899.221818184</v>
      </c>
      <c r="DA232" s="401">
        <f t="shared" si="183"/>
        <v>98770921.903636366</v>
      </c>
      <c r="DB232" s="401">
        <f t="shared" si="184"/>
        <v>100800</v>
      </c>
      <c r="DC232" s="401">
        <f t="shared" si="185"/>
        <v>98871721.903636366</v>
      </c>
      <c r="DD232" s="406">
        <v>0</v>
      </c>
      <c r="DE232" s="401">
        <f t="shared" si="186"/>
        <v>8265002.2681818195</v>
      </c>
      <c r="DF232" s="401">
        <f t="shared" si="187"/>
        <v>4132501.1340909097</v>
      </c>
      <c r="DG232" s="401">
        <f t="shared" si="188"/>
        <v>86474218.501363635</v>
      </c>
      <c r="DH232" s="401">
        <f t="shared" si="189"/>
        <v>11439156.5</v>
      </c>
      <c r="DI232" s="401">
        <f t="shared" si="190"/>
        <v>75035062.001363635</v>
      </c>
      <c r="DJ232" s="401">
        <f t="shared" si="191"/>
        <v>0</v>
      </c>
      <c r="DL232" s="409">
        <f t="shared" si="192"/>
        <v>6638737.5</v>
      </c>
      <c r="DM232" s="409">
        <f t="shared" si="193"/>
        <v>0</v>
      </c>
    </row>
    <row r="233" spans="1:117" s="56" customFormat="1" ht="21" x14ac:dyDescent="0.2">
      <c r="A233" s="192">
        <f t="shared" si="155"/>
        <v>2655495</v>
      </c>
      <c r="B233" s="137">
        <f>'آبان 1400'!B234</f>
        <v>228</v>
      </c>
      <c r="C233" s="137">
        <f>'آبان 1400'!C234</f>
        <v>246</v>
      </c>
      <c r="D233" s="137">
        <f>'آبان 1400'!D234</f>
        <v>13129</v>
      </c>
      <c r="E233" s="137" t="str">
        <f>'آبان 1400'!E234</f>
        <v xml:space="preserve">محمدرضا </v>
      </c>
      <c r="F233" s="137" t="str">
        <f>'آبان 1400'!F234</f>
        <v>تیری خطیر</v>
      </c>
      <c r="G233" s="137" t="str">
        <f>'آبان 1400'!G234</f>
        <v xml:space="preserve">اداری </v>
      </c>
      <c r="H233" s="137" t="str">
        <f>'آبان 1400'!H234</f>
        <v>مازندران</v>
      </c>
      <c r="I233" s="137" t="str">
        <f>'آبان 1400'!I234</f>
        <v>162-813-2872942-1</v>
      </c>
      <c r="J233" s="137">
        <f>'آبان 1400'!J234</f>
        <v>2150239892</v>
      </c>
      <c r="K233" s="137" t="str">
        <f>'آبان 1400'!K234</f>
        <v>فاقد کد بیمه</v>
      </c>
      <c r="L233" s="137" t="str">
        <f>'آبان 1400'!L234</f>
        <v>مازندران</v>
      </c>
      <c r="M233" s="137" t="str">
        <f>'آبان 1400'!M234</f>
        <v>اداری-کاردانی</v>
      </c>
      <c r="N233" s="121">
        <f>'آبان 1400'!N234</f>
        <v>0</v>
      </c>
      <c r="O233" s="120">
        <f>'آبان 1400'!O234</f>
        <v>0</v>
      </c>
      <c r="P233" s="122">
        <f>'آبان 1400'!P234</f>
        <v>0</v>
      </c>
      <c r="Q233" s="362">
        <f>'آبان 1400'!Q234</f>
        <v>30</v>
      </c>
      <c r="R233" s="362">
        <f>'آبان 1400'!R234</f>
        <v>60</v>
      </c>
      <c r="S233" s="362">
        <f>'آبان 1400'!S234</f>
        <v>0</v>
      </c>
      <c r="T233" s="362">
        <f>'آبان 1400'!T234</f>
        <v>0</v>
      </c>
      <c r="U233" s="138">
        <f>'آبان 1400'!U234</f>
        <v>0</v>
      </c>
      <c r="V233" s="121">
        <f>'آبان 1400'!W234</f>
        <v>0</v>
      </c>
      <c r="W233" s="122">
        <f>'آبان 1400'!X234</f>
        <v>0</v>
      </c>
      <c r="X233" s="370">
        <f>'آبان 1400'!Y234</f>
        <v>1</v>
      </c>
      <c r="Y233" s="370">
        <f>'آبان 1400'!Z234</f>
        <v>1</v>
      </c>
      <c r="Z233" s="139">
        <f>'آبان 1400'!AA234</f>
        <v>1311206</v>
      </c>
      <c r="AA233" s="139">
        <f>'آبان 1400'!AB234</f>
        <v>0</v>
      </c>
      <c r="AB233" s="139">
        <f>'آبان 1400'!AC234</f>
        <v>1311206</v>
      </c>
      <c r="AC233" s="139">
        <f>'آبان 1400'!AD234</f>
        <v>4500000</v>
      </c>
      <c r="AD233" s="139">
        <f>'آبان 1400'!AE234</f>
        <v>6000000</v>
      </c>
      <c r="AE233" s="140">
        <f>'آبان 1400'!AF234</f>
        <v>250321.14545454542</v>
      </c>
      <c r="AF233" s="123">
        <f>'آبان 1400'!AG234</f>
        <v>39336180</v>
      </c>
      <c r="AG233" s="124">
        <f>'آبان 1400'!AH234</f>
        <v>0</v>
      </c>
      <c r="AH233" s="124">
        <f>'آبان 1400'!AI234</f>
        <v>15019268.727272725</v>
      </c>
      <c r="AI233" s="124">
        <f>'آبان 1400'!AJ234</f>
        <v>2655495</v>
      </c>
      <c r="AJ233" s="124">
        <f>'آبان 1400'!AK234</f>
        <v>4500000</v>
      </c>
      <c r="AK233" s="124">
        <f>'آبان 1400'!AL234</f>
        <v>6000000</v>
      </c>
      <c r="AL233" s="124">
        <f>'آبان 1400'!AM234</f>
        <v>0</v>
      </c>
      <c r="AM233" s="124">
        <f>'آبان 1400'!AN234</f>
        <v>0</v>
      </c>
      <c r="AN233" s="124">
        <f>'آبان 1400'!AO234</f>
        <v>0</v>
      </c>
      <c r="AO233" s="124">
        <f>'آبان 1400'!AP234</f>
        <v>4000000</v>
      </c>
      <c r="AP233" s="124">
        <f>'آبان 1400'!AQ234</f>
        <v>0</v>
      </c>
      <c r="AQ233" s="124">
        <f>'آبان 1400'!AR234</f>
        <v>0</v>
      </c>
      <c r="AR233" s="124">
        <f>'آبان 1400'!AS234</f>
        <v>0</v>
      </c>
      <c r="AS233" s="379">
        <f>'آبان 1400'!AT234</f>
        <v>0</v>
      </c>
      <c r="AT233" s="372">
        <f t="shared" si="156"/>
        <v>71510943.727272719</v>
      </c>
      <c r="AU233" s="174">
        <f>'آبان 1400'!AV234</f>
        <v>49535567.316363633</v>
      </c>
      <c r="AV233" s="142">
        <f>'آبان 1400'!AW234</f>
        <v>68855448.727272719</v>
      </c>
      <c r="AW233" s="143">
        <f t="shared" si="157"/>
        <v>4819881.4109090911</v>
      </c>
      <c r="AX233" s="76">
        <f t="shared" si="158"/>
        <v>953556.73163636331</v>
      </c>
      <c r="AY233" s="143">
        <f>'آبان 1400'!AZ234</f>
        <v>0</v>
      </c>
      <c r="AZ233" s="143">
        <f>'آبان 1400'!BA234</f>
        <v>0</v>
      </c>
      <c r="BA233" s="143">
        <f>'آبان 1400'!BB234</f>
        <v>0</v>
      </c>
      <c r="BB233" s="143">
        <f>'آبان 1400'!BC234</f>
        <v>0</v>
      </c>
      <c r="BC233" s="143">
        <f>'آبان 1400'!BD234</f>
        <v>0</v>
      </c>
      <c r="BD233" s="143">
        <f>'آبان 1400'!BE234</f>
        <v>0</v>
      </c>
      <c r="BE233" s="143">
        <f>'آبان 1400'!BF234</f>
        <v>0</v>
      </c>
      <c r="BF233" s="144">
        <f t="shared" si="159"/>
        <v>5773438.1425454542</v>
      </c>
      <c r="BG233" s="141">
        <f t="shared" si="160"/>
        <v>65737505</v>
      </c>
      <c r="BH233" s="145">
        <f t="shared" si="161"/>
        <v>71510943.727272719</v>
      </c>
      <c r="BI233" s="128">
        <f t="shared" si="194"/>
        <v>6556030</v>
      </c>
      <c r="BJ233" s="146">
        <f t="shared" si="162"/>
        <v>3278015</v>
      </c>
      <c r="BK233" s="146">
        <f t="shared" si="163"/>
        <v>983404.5</v>
      </c>
      <c r="BL233" s="147">
        <f t="shared" si="164"/>
        <v>1120000</v>
      </c>
      <c r="BM233" s="383">
        <v>0</v>
      </c>
      <c r="BN233" s="148">
        <f t="shared" si="165"/>
        <v>83448393.227272719</v>
      </c>
      <c r="BO233" s="149">
        <f t="shared" si="166"/>
        <v>68855448.727272719</v>
      </c>
      <c r="BP233" s="150">
        <f t="shared" si="167"/>
        <v>15836753.207272725</v>
      </c>
      <c r="BQ233" s="151">
        <f t="shared" si="168"/>
        <v>99285146.434545442</v>
      </c>
      <c r="BR233" s="152">
        <f t="shared" si="169"/>
        <v>100800</v>
      </c>
      <c r="BS233" s="148">
        <f t="shared" si="170"/>
        <v>99385946.434545442</v>
      </c>
      <c r="BT233" s="136">
        <v>0</v>
      </c>
      <c r="BU233" s="149">
        <f t="shared" si="171"/>
        <v>8344839.3227272723</v>
      </c>
      <c r="BV233" s="153">
        <f t="shared" si="172"/>
        <v>4172419.6613636361</v>
      </c>
      <c r="BW233" s="134">
        <f t="shared" si="173"/>
        <v>86868687.450454533</v>
      </c>
      <c r="BX233" s="148">
        <f t="shared" si="174"/>
        <v>10817449.5</v>
      </c>
      <c r="BY233" s="135">
        <f t="shared" si="175"/>
        <v>76051237.950454533</v>
      </c>
      <c r="CD233" s="400">
        <f>'آبان 1400'!AU234</f>
        <v>71510943.727272719</v>
      </c>
      <c r="CE233" s="401">
        <f>'آبان 1400'!AV234</f>
        <v>49535567.316363633</v>
      </c>
      <c r="CF233" s="401">
        <f>'آبان 1400'!AW234</f>
        <v>68855448.727272719</v>
      </c>
      <c r="CG233" s="401">
        <f>'آبان 1400'!AX234</f>
        <v>4819881.4109090911</v>
      </c>
      <c r="CH233" s="401">
        <f>'آبان 1400'!AY234</f>
        <v>953556.73163636331</v>
      </c>
      <c r="CI233" s="401">
        <f>'آبان 1400'!AZ234</f>
        <v>0</v>
      </c>
      <c r="CJ233" s="401">
        <f>'آبان 1400'!BA234</f>
        <v>0</v>
      </c>
      <c r="CK233" s="401">
        <f>'آبان 1400'!BB234</f>
        <v>0</v>
      </c>
      <c r="CL233" s="401">
        <f>'آبان 1400'!BC234</f>
        <v>0</v>
      </c>
      <c r="CM233" s="401">
        <f>'آبان 1400'!BD234</f>
        <v>0</v>
      </c>
      <c r="CN233" s="401">
        <f>'آبان 1400'!BE234</f>
        <v>0</v>
      </c>
      <c r="CO233" s="401">
        <f>'آبان 1400'!BF234</f>
        <v>0</v>
      </c>
      <c r="CP233" s="401">
        <f>'آبان 1400'!BG234</f>
        <v>5773438.1425454542</v>
      </c>
      <c r="CQ233" s="401">
        <f>'آبان 1400'!BH234</f>
        <v>65737505</v>
      </c>
      <c r="CR233" s="401">
        <f t="shared" si="176"/>
        <v>71510943.727272719</v>
      </c>
      <c r="CS233" s="56">
        <f t="shared" si="195"/>
        <v>6556030</v>
      </c>
      <c r="CT233" s="400">
        <f t="shared" si="177"/>
        <v>3278015</v>
      </c>
      <c r="CU233" s="401">
        <f t="shared" si="178"/>
        <v>983404.5</v>
      </c>
      <c r="CV233" s="401">
        <f t="shared" si="179"/>
        <v>1120000</v>
      </c>
      <c r="CW233" s="56">
        <v>0</v>
      </c>
      <c r="CX233" s="401">
        <f t="shared" si="180"/>
        <v>83448393.227272719</v>
      </c>
      <c r="CY233" s="401">
        <f t="shared" si="181"/>
        <v>68855448.727272719</v>
      </c>
      <c r="CZ233" s="401">
        <f t="shared" si="182"/>
        <v>15836753.207272725</v>
      </c>
      <c r="DA233" s="401">
        <f t="shared" si="183"/>
        <v>99285146.434545442</v>
      </c>
      <c r="DB233" s="401">
        <f t="shared" si="184"/>
        <v>100800</v>
      </c>
      <c r="DC233" s="401">
        <f t="shared" si="185"/>
        <v>99385946.434545442</v>
      </c>
      <c r="DD233" s="406">
        <v>0</v>
      </c>
      <c r="DE233" s="401">
        <f t="shared" si="186"/>
        <v>8344839.3227272723</v>
      </c>
      <c r="DF233" s="401">
        <f t="shared" si="187"/>
        <v>4172419.6613636361</v>
      </c>
      <c r="DG233" s="401">
        <f t="shared" si="188"/>
        <v>86868687.450454533</v>
      </c>
      <c r="DH233" s="401">
        <f t="shared" si="189"/>
        <v>10817449.5</v>
      </c>
      <c r="DI233" s="401">
        <f t="shared" si="190"/>
        <v>76051237.950454533</v>
      </c>
      <c r="DJ233" s="401">
        <f t="shared" si="191"/>
        <v>0</v>
      </c>
      <c r="DL233" s="408">
        <f t="shared" si="192"/>
        <v>6638737.5</v>
      </c>
      <c r="DM233" s="408">
        <f t="shared" si="193"/>
        <v>-82707.5</v>
      </c>
    </row>
    <row r="234" spans="1:117" s="56" customFormat="1" ht="21" x14ac:dyDescent="0.2">
      <c r="A234" s="192">
        <f t="shared" si="155"/>
        <v>2655495</v>
      </c>
      <c r="B234" s="137">
        <f>'آبان 1400'!B235</f>
        <v>229</v>
      </c>
      <c r="C234" s="137">
        <f>'آبان 1400'!C235</f>
        <v>247</v>
      </c>
      <c r="D234" s="137">
        <f>'آبان 1400'!D235</f>
        <v>13009</v>
      </c>
      <c r="E234" s="137" t="str">
        <f>'آبان 1400'!E235</f>
        <v>احمد</v>
      </c>
      <c r="F234" s="137" t="str">
        <f>'آبان 1400'!F235</f>
        <v>رحیمی</v>
      </c>
      <c r="G234" s="137" t="str">
        <f>'آبان 1400'!G235</f>
        <v xml:space="preserve">اداری </v>
      </c>
      <c r="H234" s="137" t="str">
        <f>'آبان 1400'!H235</f>
        <v>مرکزی</v>
      </c>
      <c r="I234" s="137" t="str">
        <f>'آبان 1400'!I235</f>
        <v>128-700-4256671-1</v>
      </c>
      <c r="J234" s="137" t="str">
        <f>'آبان 1400'!J235</f>
        <v>0610041916</v>
      </c>
      <c r="K234" s="137" t="str">
        <f>'آبان 1400'!K235</f>
        <v>0081421207</v>
      </c>
      <c r="L234" s="137" t="str">
        <f>'آبان 1400'!L235</f>
        <v>مرکزی</v>
      </c>
      <c r="M234" s="137" t="str">
        <f>'آبان 1400'!M235</f>
        <v>اداری-کارشناسی</v>
      </c>
      <c r="N234" s="121">
        <f>'آبان 1400'!N235</f>
        <v>0</v>
      </c>
      <c r="O234" s="120">
        <f>'آبان 1400'!O235</f>
        <v>0</v>
      </c>
      <c r="P234" s="122">
        <f>'آبان 1400'!P235</f>
        <v>0</v>
      </c>
      <c r="Q234" s="362">
        <f>'آبان 1400'!Q235</f>
        <v>30</v>
      </c>
      <c r="R234" s="362">
        <f>'آبان 1400'!R235</f>
        <v>71</v>
      </c>
      <c r="S234" s="362">
        <f>'آبان 1400'!S235</f>
        <v>0</v>
      </c>
      <c r="T234" s="362">
        <f>'آبان 1400'!T235</f>
        <v>0</v>
      </c>
      <c r="U234" s="138">
        <f>'آبان 1400'!U235</f>
        <v>1</v>
      </c>
      <c r="V234" s="121">
        <f>'آبان 1400'!W235</f>
        <v>0</v>
      </c>
      <c r="W234" s="122">
        <f>'آبان 1400'!X235</f>
        <v>0</v>
      </c>
      <c r="X234" s="370">
        <f>'آبان 1400'!Y235</f>
        <v>0</v>
      </c>
      <c r="Y234" s="370">
        <f>'آبان 1400'!Z235</f>
        <v>1</v>
      </c>
      <c r="Z234" s="139">
        <f>'آبان 1400'!AA235</f>
        <v>1477052</v>
      </c>
      <c r="AA234" s="139">
        <f>'آبان 1400'!AB235</f>
        <v>0</v>
      </c>
      <c r="AB234" s="139">
        <f>'آبان 1400'!AC235</f>
        <v>1477052</v>
      </c>
      <c r="AC234" s="139">
        <f>'آبان 1400'!AD235</f>
        <v>4500000</v>
      </c>
      <c r="AD234" s="139">
        <f>'آبان 1400'!AE235</f>
        <v>6000000</v>
      </c>
      <c r="AE234" s="140">
        <f>'آبان 1400'!AF235</f>
        <v>281982.65454545454</v>
      </c>
      <c r="AF234" s="123">
        <f>'آبان 1400'!AG235</f>
        <v>44311560</v>
      </c>
      <c r="AG234" s="124">
        <f>'آبان 1400'!AH235</f>
        <v>0</v>
      </c>
      <c r="AH234" s="124">
        <f>'آبان 1400'!AI235</f>
        <v>20020768.472727273</v>
      </c>
      <c r="AI234" s="124">
        <f>'آبان 1400'!AJ235</f>
        <v>2655495</v>
      </c>
      <c r="AJ234" s="124">
        <f>'آبان 1400'!AK235</f>
        <v>4500000</v>
      </c>
      <c r="AK234" s="124">
        <f>'آبان 1400'!AL235</f>
        <v>6000000</v>
      </c>
      <c r="AL234" s="124">
        <f>'آبان 1400'!AM235</f>
        <v>0</v>
      </c>
      <c r="AM234" s="124">
        <f>'آبان 1400'!AN235</f>
        <v>0</v>
      </c>
      <c r="AN234" s="124">
        <f>'آبان 1400'!AO235</f>
        <v>1477052</v>
      </c>
      <c r="AO234" s="124">
        <f>'آبان 1400'!AP235</f>
        <v>5000000</v>
      </c>
      <c r="AP234" s="124">
        <f>'آبان 1400'!AQ235</f>
        <v>0</v>
      </c>
      <c r="AQ234" s="124">
        <f>'آبان 1400'!AR235</f>
        <v>0</v>
      </c>
      <c r="AR234" s="124">
        <f>'آبان 1400'!AS235</f>
        <v>0</v>
      </c>
      <c r="AS234" s="379">
        <f>'آبان 1400'!AT235</f>
        <v>0</v>
      </c>
      <c r="AT234" s="372">
        <f t="shared" si="156"/>
        <v>83964875.472727269</v>
      </c>
      <c r="AU234" s="174">
        <f>'آبان 1400'!AV235</f>
        <v>58744065.479636356</v>
      </c>
      <c r="AV234" s="142">
        <f>'آبان 1400'!AW235</f>
        <v>79832328.472727269</v>
      </c>
      <c r="AW234" s="143">
        <f t="shared" si="157"/>
        <v>5588262.993090909</v>
      </c>
      <c r="AX234" s="76">
        <f t="shared" si="158"/>
        <v>1874406.5479636358</v>
      </c>
      <c r="AY234" s="143">
        <f>'آبان 1400'!AZ235</f>
        <v>0</v>
      </c>
      <c r="AZ234" s="143">
        <f>'آبان 1400'!BA235</f>
        <v>0</v>
      </c>
      <c r="BA234" s="143">
        <f>'آبان 1400'!BB235</f>
        <v>0</v>
      </c>
      <c r="BB234" s="143">
        <f>'آبان 1400'!BC235</f>
        <v>0</v>
      </c>
      <c r="BC234" s="143">
        <f>'آبان 1400'!BD235</f>
        <v>0</v>
      </c>
      <c r="BD234" s="143">
        <f>'آبان 1400'!BE235</f>
        <v>0</v>
      </c>
      <c r="BE234" s="143">
        <f>'آبان 1400'!BF235</f>
        <v>0</v>
      </c>
      <c r="BF234" s="144">
        <f t="shared" si="159"/>
        <v>7462669.541054545</v>
      </c>
      <c r="BG234" s="141">
        <f t="shared" si="160"/>
        <v>76502205</v>
      </c>
      <c r="BH234" s="145">
        <f t="shared" si="161"/>
        <v>83964875.472727269</v>
      </c>
      <c r="BI234" s="410">
        <f t="shared" ref="BI234:BI242" si="198">(((885165*30)*3)/12)/30*Q234</f>
        <v>6638737.5</v>
      </c>
      <c r="BJ234" s="146">
        <f t="shared" si="162"/>
        <v>3692630</v>
      </c>
      <c r="BK234" s="146">
        <f t="shared" si="163"/>
        <v>1107789</v>
      </c>
      <c r="BL234" s="147">
        <f t="shared" si="164"/>
        <v>1120000</v>
      </c>
      <c r="BM234" s="383">
        <v>0</v>
      </c>
      <c r="BN234" s="148">
        <f t="shared" si="165"/>
        <v>96524031.972727269</v>
      </c>
      <c r="BO234" s="149">
        <f t="shared" si="166"/>
        <v>79832328.472727269</v>
      </c>
      <c r="BP234" s="150">
        <f t="shared" si="167"/>
        <v>18361435.548727274</v>
      </c>
      <c r="BQ234" s="151">
        <f t="shared" si="168"/>
        <v>114885467.52145454</v>
      </c>
      <c r="BR234" s="152">
        <f t="shared" si="169"/>
        <v>100800</v>
      </c>
      <c r="BS234" s="148">
        <f t="shared" si="170"/>
        <v>114986267.52145454</v>
      </c>
      <c r="BT234" s="136">
        <v>0</v>
      </c>
      <c r="BU234" s="149">
        <f t="shared" si="171"/>
        <v>9652403.1972727273</v>
      </c>
      <c r="BV234" s="153">
        <f t="shared" si="172"/>
        <v>4826201.5986363636</v>
      </c>
      <c r="BW234" s="134">
        <f t="shared" si="173"/>
        <v>100507662.72554545</v>
      </c>
      <c r="BX234" s="148">
        <f t="shared" si="174"/>
        <v>11439156.5</v>
      </c>
      <c r="BY234" s="135">
        <f t="shared" si="175"/>
        <v>89068506.225545451</v>
      </c>
      <c r="CD234" s="400">
        <f>'آبان 1400'!AU235</f>
        <v>83964875.472727269</v>
      </c>
      <c r="CE234" s="401">
        <f>'آبان 1400'!AV235</f>
        <v>58744065.479636356</v>
      </c>
      <c r="CF234" s="401">
        <f>'آبان 1400'!AW235</f>
        <v>79832328.472727269</v>
      </c>
      <c r="CG234" s="401">
        <f>'آبان 1400'!AX235</f>
        <v>5588262.993090909</v>
      </c>
      <c r="CH234" s="401">
        <f>'آبان 1400'!AY235</f>
        <v>1874406.5479636358</v>
      </c>
      <c r="CI234" s="401">
        <f>'آبان 1400'!AZ235</f>
        <v>0</v>
      </c>
      <c r="CJ234" s="401">
        <f>'آبان 1400'!BA235</f>
        <v>0</v>
      </c>
      <c r="CK234" s="401">
        <f>'آبان 1400'!BB235</f>
        <v>0</v>
      </c>
      <c r="CL234" s="401">
        <f>'آبان 1400'!BC235</f>
        <v>0</v>
      </c>
      <c r="CM234" s="401">
        <f>'آبان 1400'!BD235</f>
        <v>0</v>
      </c>
      <c r="CN234" s="401">
        <f>'آبان 1400'!BE235</f>
        <v>0</v>
      </c>
      <c r="CO234" s="401">
        <f>'آبان 1400'!BF235</f>
        <v>0</v>
      </c>
      <c r="CP234" s="401">
        <f>'آبان 1400'!BG235</f>
        <v>7462669.541054545</v>
      </c>
      <c r="CQ234" s="401">
        <f>'آبان 1400'!BH235</f>
        <v>76502205</v>
      </c>
      <c r="CR234" s="401">
        <f t="shared" si="176"/>
        <v>83964875.472727269</v>
      </c>
      <c r="CS234" s="411">
        <f t="shared" ref="CS234:CS242" si="199">(885165*30/12*3)/30*Q234</f>
        <v>6638737.5</v>
      </c>
      <c r="CT234" s="400">
        <f t="shared" si="177"/>
        <v>3692630</v>
      </c>
      <c r="CU234" s="401">
        <f t="shared" si="178"/>
        <v>1107789</v>
      </c>
      <c r="CV234" s="401">
        <f t="shared" si="179"/>
        <v>1120000</v>
      </c>
      <c r="CW234" s="56">
        <v>0</v>
      </c>
      <c r="CX234" s="401">
        <f t="shared" si="180"/>
        <v>96524031.972727269</v>
      </c>
      <c r="CY234" s="401">
        <f t="shared" si="181"/>
        <v>79832328.472727269</v>
      </c>
      <c r="CZ234" s="401">
        <f t="shared" si="182"/>
        <v>18361435.548727274</v>
      </c>
      <c r="DA234" s="401">
        <f t="shared" si="183"/>
        <v>114885467.52145454</v>
      </c>
      <c r="DB234" s="401">
        <f t="shared" si="184"/>
        <v>100800</v>
      </c>
      <c r="DC234" s="401">
        <f t="shared" si="185"/>
        <v>114986267.52145454</v>
      </c>
      <c r="DD234" s="406">
        <v>0</v>
      </c>
      <c r="DE234" s="401">
        <f t="shared" si="186"/>
        <v>9652403.1972727273</v>
      </c>
      <c r="DF234" s="401">
        <f t="shared" si="187"/>
        <v>4826201.5986363636</v>
      </c>
      <c r="DG234" s="401">
        <f t="shared" si="188"/>
        <v>100507662.72554545</v>
      </c>
      <c r="DH234" s="401">
        <f t="shared" si="189"/>
        <v>11439156.5</v>
      </c>
      <c r="DI234" s="401">
        <f t="shared" si="190"/>
        <v>89068506.225545451</v>
      </c>
      <c r="DJ234" s="401">
        <f t="shared" si="191"/>
        <v>0</v>
      </c>
      <c r="DL234" s="409">
        <f t="shared" si="192"/>
        <v>6638737.5</v>
      </c>
      <c r="DM234" s="409">
        <f t="shared" si="193"/>
        <v>0</v>
      </c>
    </row>
    <row r="235" spans="1:117" s="56" customFormat="1" ht="21" x14ac:dyDescent="0.2">
      <c r="A235" s="192">
        <f t="shared" si="155"/>
        <v>2655495</v>
      </c>
      <c r="B235" s="137">
        <f>'آبان 1400'!B236</f>
        <v>230</v>
      </c>
      <c r="C235" s="137">
        <f>'آبان 1400'!C236</f>
        <v>248</v>
      </c>
      <c r="D235" s="137">
        <f>'آبان 1400'!D236</f>
        <v>13015</v>
      </c>
      <c r="E235" s="137" t="str">
        <f>'آبان 1400'!E236</f>
        <v>پیمان</v>
      </c>
      <c r="F235" s="137" t="str">
        <f>'آبان 1400'!F236</f>
        <v xml:space="preserve"> ضیایی</v>
      </c>
      <c r="G235" s="137" t="str">
        <f>'آبان 1400'!G236</f>
        <v xml:space="preserve">اداری </v>
      </c>
      <c r="H235" s="137" t="str">
        <f>'آبان 1400'!H236</f>
        <v>مرکزی</v>
      </c>
      <c r="I235" s="137" t="str">
        <f>'آبان 1400'!I236</f>
        <v>156-12-4310932-1</v>
      </c>
      <c r="J235" s="137">
        <f>'آبان 1400'!J236</f>
        <v>3790296937</v>
      </c>
      <c r="K235" s="137" t="str">
        <f>'آبان 1400'!K236</f>
        <v>0012399966</v>
      </c>
      <c r="L235" s="137" t="str">
        <f>'آبان 1400'!L236</f>
        <v>مرکزی</v>
      </c>
      <c r="M235" s="137" t="str">
        <f>'آبان 1400'!M236</f>
        <v>اداری-کارشناسی</v>
      </c>
      <c r="N235" s="121">
        <f>'آبان 1400'!N236</f>
        <v>0</v>
      </c>
      <c r="O235" s="120">
        <f>'آبان 1400'!O236</f>
        <v>0</v>
      </c>
      <c r="P235" s="122">
        <f>'آبان 1400'!P236</f>
        <v>0</v>
      </c>
      <c r="Q235" s="362">
        <f>'آبان 1400'!Q236</f>
        <v>30</v>
      </c>
      <c r="R235" s="362">
        <f>'آبان 1400'!R236</f>
        <v>38</v>
      </c>
      <c r="S235" s="362">
        <f>'آبان 1400'!S236</f>
        <v>0</v>
      </c>
      <c r="T235" s="362">
        <f>'آبان 1400'!T236</f>
        <v>0</v>
      </c>
      <c r="U235" s="138">
        <f>'آبان 1400'!U236</f>
        <v>0</v>
      </c>
      <c r="V235" s="121">
        <f>'آبان 1400'!W236</f>
        <v>0</v>
      </c>
      <c r="W235" s="122">
        <f>'آبان 1400'!X236</f>
        <v>0</v>
      </c>
      <c r="X235" s="370">
        <f>'آبان 1400'!Y236</f>
        <v>0</v>
      </c>
      <c r="Y235" s="370">
        <f>'آبان 1400'!Z236</f>
        <v>1</v>
      </c>
      <c r="Z235" s="139">
        <f>'آبان 1400'!AA236</f>
        <v>1477052</v>
      </c>
      <c r="AA235" s="139">
        <f>'آبان 1400'!AB236</f>
        <v>46667</v>
      </c>
      <c r="AB235" s="139">
        <f>'آبان 1400'!AC236</f>
        <v>1523719</v>
      </c>
      <c r="AC235" s="139">
        <f>'آبان 1400'!AD236</f>
        <v>4500000</v>
      </c>
      <c r="AD235" s="139">
        <f>'آبان 1400'!AE236</f>
        <v>6000000</v>
      </c>
      <c r="AE235" s="140">
        <f>'آبان 1400'!AF236</f>
        <v>290891.80909090908</v>
      </c>
      <c r="AF235" s="123">
        <f>'آبان 1400'!AG236</f>
        <v>44311560</v>
      </c>
      <c r="AG235" s="124">
        <f>'آبان 1400'!AH236</f>
        <v>1400010</v>
      </c>
      <c r="AH235" s="124">
        <f>'آبان 1400'!AI236</f>
        <v>11053888.745454546</v>
      </c>
      <c r="AI235" s="124">
        <f>'آبان 1400'!AJ236</f>
        <v>2655495</v>
      </c>
      <c r="AJ235" s="124">
        <f>'آبان 1400'!AK236</f>
        <v>4500000</v>
      </c>
      <c r="AK235" s="124">
        <f>'آبان 1400'!AL236</f>
        <v>6000000</v>
      </c>
      <c r="AL235" s="124">
        <f>'آبان 1400'!AM236</f>
        <v>0</v>
      </c>
      <c r="AM235" s="124">
        <f>'آبان 1400'!AN236</f>
        <v>0</v>
      </c>
      <c r="AN235" s="124">
        <f>'آبان 1400'!AO236</f>
        <v>0</v>
      </c>
      <c r="AO235" s="124">
        <f>'آبان 1400'!AP236</f>
        <v>5000000</v>
      </c>
      <c r="AP235" s="124">
        <f>'آبان 1400'!AQ236</f>
        <v>0</v>
      </c>
      <c r="AQ235" s="124">
        <f>'آبان 1400'!AR236</f>
        <v>0</v>
      </c>
      <c r="AR235" s="124">
        <f>'آبان 1400'!AS236</f>
        <v>0</v>
      </c>
      <c r="AS235" s="379">
        <f>'آبان 1400'!AT236</f>
        <v>0</v>
      </c>
      <c r="AT235" s="372">
        <f t="shared" si="156"/>
        <v>74920953.74545455</v>
      </c>
      <c r="AU235" s="174">
        <f>'آبان 1400'!AV236</f>
        <v>51706876.63327273</v>
      </c>
      <c r="AV235" s="142">
        <f>'آبان 1400'!AW236</f>
        <v>72265458.74545455</v>
      </c>
      <c r="AW235" s="143">
        <f t="shared" si="157"/>
        <v>5058582.112181819</v>
      </c>
      <c r="AX235" s="76">
        <f t="shared" si="158"/>
        <v>1170687.663327273</v>
      </c>
      <c r="AY235" s="143">
        <f>'آبان 1400'!AZ236</f>
        <v>0</v>
      </c>
      <c r="AZ235" s="143">
        <f>'آبان 1400'!BA236</f>
        <v>0</v>
      </c>
      <c r="BA235" s="143">
        <f>'آبان 1400'!BB236</f>
        <v>0</v>
      </c>
      <c r="BB235" s="143">
        <f>'آبان 1400'!BC236</f>
        <v>0</v>
      </c>
      <c r="BC235" s="143">
        <f>'آبان 1400'!BD236</f>
        <v>0</v>
      </c>
      <c r="BD235" s="143">
        <f>'آبان 1400'!BE236</f>
        <v>0</v>
      </c>
      <c r="BE235" s="143">
        <f>'آبان 1400'!BF236</f>
        <v>0</v>
      </c>
      <c r="BF235" s="144">
        <f t="shared" si="159"/>
        <v>6229269.775509092</v>
      </c>
      <c r="BG235" s="141">
        <f t="shared" si="160"/>
        <v>68691683</v>
      </c>
      <c r="BH235" s="145">
        <f t="shared" si="161"/>
        <v>74920953.74545455</v>
      </c>
      <c r="BI235" s="410">
        <f t="shared" si="198"/>
        <v>6638737.5</v>
      </c>
      <c r="BJ235" s="146">
        <f t="shared" si="162"/>
        <v>3809297.5</v>
      </c>
      <c r="BK235" s="146">
        <f t="shared" si="163"/>
        <v>1142789.25</v>
      </c>
      <c r="BL235" s="147">
        <f t="shared" si="164"/>
        <v>1120000</v>
      </c>
      <c r="BM235" s="383">
        <v>0</v>
      </c>
      <c r="BN235" s="148">
        <f t="shared" si="165"/>
        <v>87631777.99545455</v>
      </c>
      <c r="BO235" s="149">
        <f t="shared" si="166"/>
        <v>72265458.74545455</v>
      </c>
      <c r="BP235" s="150">
        <f t="shared" si="167"/>
        <v>16621055.511454547</v>
      </c>
      <c r="BQ235" s="151">
        <f t="shared" si="168"/>
        <v>104252833.5069091</v>
      </c>
      <c r="BR235" s="152">
        <f t="shared" si="169"/>
        <v>100800</v>
      </c>
      <c r="BS235" s="148">
        <f t="shared" si="170"/>
        <v>104353633.5069091</v>
      </c>
      <c r="BT235" s="136">
        <v>0</v>
      </c>
      <c r="BU235" s="149">
        <f t="shared" si="171"/>
        <v>8763177.7995454557</v>
      </c>
      <c r="BV235" s="153">
        <f t="shared" si="172"/>
        <v>4381588.8997727279</v>
      </c>
      <c r="BW235" s="134">
        <f t="shared" si="173"/>
        <v>91208866.807590917</v>
      </c>
      <c r="BX235" s="148">
        <f t="shared" si="174"/>
        <v>11590824.25</v>
      </c>
      <c r="BY235" s="135">
        <f t="shared" si="175"/>
        <v>79618042.557590917</v>
      </c>
      <c r="CD235" s="400">
        <f>'آبان 1400'!AU236</f>
        <v>74920953.74545455</v>
      </c>
      <c r="CE235" s="401">
        <f>'آبان 1400'!AV236</f>
        <v>51706876.63327273</v>
      </c>
      <c r="CF235" s="401">
        <f>'آبان 1400'!AW236</f>
        <v>72265458.74545455</v>
      </c>
      <c r="CG235" s="401">
        <f>'آبان 1400'!AX236</f>
        <v>5058582.112181819</v>
      </c>
      <c r="CH235" s="401">
        <f>'آبان 1400'!AY236</f>
        <v>1170687.663327273</v>
      </c>
      <c r="CI235" s="401">
        <f>'آبان 1400'!AZ236</f>
        <v>0</v>
      </c>
      <c r="CJ235" s="401">
        <f>'آبان 1400'!BA236</f>
        <v>0</v>
      </c>
      <c r="CK235" s="401">
        <f>'آبان 1400'!BB236</f>
        <v>0</v>
      </c>
      <c r="CL235" s="401">
        <f>'آبان 1400'!BC236</f>
        <v>0</v>
      </c>
      <c r="CM235" s="401">
        <f>'آبان 1400'!BD236</f>
        <v>0</v>
      </c>
      <c r="CN235" s="401">
        <f>'آبان 1400'!BE236</f>
        <v>0</v>
      </c>
      <c r="CO235" s="401">
        <f>'آبان 1400'!BF236</f>
        <v>0</v>
      </c>
      <c r="CP235" s="401">
        <f>'آبان 1400'!BG236</f>
        <v>6229269.775509092</v>
      </c>
      <c r="CQ235" s="401">
        <f>'آبان 1400'!BH236</f>
        <v>68691683</v>
      </c>
      <c r="CR235" s="401">
        <f t="shared" si="176"/>
        <v>74920953.74545455</v>
      </c>
      <c r="CS235" s="411">
        <f t="shared" si="199"/>
        <v>6638737.5</v>
      </c>
      <c r="CT235" s="400">
        <f t="shared" si="177"/>
        <v>3809297.5</v>
      </c>
      <c r="CU235" s="401">
        <f t="shared" si="178"/>
        <v>1142789.25</v>
      </c>
      <c r="CV235" s="401">
        <f t="shared" si="179"/>
        <v>1120000</v>
      </c>
      <c r="CW235" s="56">
        <v>0</v>
      </c>
      <c r="CX235" s="401">
        <f t="shared" si="180"/>
        <v>87631777.99545455</v>
      </c>
      <c r="CY235" s="401">
        <f t="shared" si="181"/>
        <v>72265458.74545455</v>
      </c>
      <c r="CZ235" s="401">
        <f t="shared" si="182"/>
        <v>16621055.511454547</v>
      </c>
      <c r="DA235" s="401">
        <f t="shared" si="183"/>
        <v>104252833.5069091</v>
      </c>
      <c r="DB235" s="401">
        <f t="shared" si="184"/>
        <v>100800</v>
      </c>
      <c r="DC235" s="401">
        <f t="shared" si="185"/>
        <v>104353633.5069091</v>
      </c>
      <c r="DD235" s="406">
        <v>0</v>
      </c>
      <c r="DE235" s="401">
        <f t="shared" si="186"/>
        <v>8763177.7995454557</v>
      </c>
      <c r="DF235" s="401">
        <f t="shared" si="187"/>
        <v>4381588.8997727279</v>
      </c>
      <c r="DG235" s="401">
        <f t="shared" si="188"/>
        <v>91208866.807590917</v>
      </c>
      <c r="DH235" s="401">
        <f t="shared" si="189"/>
        <v>11590824.25</v>
      </c>
      <c r="DI235" s="401">
        <f t="shared" si="190"/>
        <v>79618042.557590917</v>
      </c>
      <c r="DJ235" s="401">
        <f t="shared" si="191"/>
        <v>0</v>
      </c>
      <c r="DL235" s="409">
        <f t="shared" si="192"/>
        <v>6638737.5</v>
      </c>
      <c r="DM235" s="409">
        <f t="shared" si="193"/>
        <v>0</v>
      </c>
    </row>
    <row r="236" spans="1:117" s="56" customFormat="1" ht="21" x14ac:dyDescent="0.2">
      <c r="A236" s="192">
        <f t="shared" si="155"/>
        <v>2655495</v>
      </c>
      <c r="B236" s="137">
        <f>'آبان 1400'!B237</f>
        <v>231</v>
      </c>
      <c r="C236" s="137">
        <f>'آبان 1400'!C237</f>
        <v>249</v>
      </c>
      <c r="D236" s="137">
        <f>'آبان 1400'!D237</f>
        <v>13008</v>
      </c>
      <c r="E236" s="137" t="str">
        <f>'آبان 1400'!E237</f>
        <v>سید ابراهیم</v>
      </c>
      <c r="F236" s="137" t="str">
        <f>'آبان 1400'!F237</f>
        <v>حسینی</v>
      </c>
      <c r="G236" s="137" t="str">
        <f>'آبان 1400'!G237</f>
        <v xml:space="preserve">اداری </v>
      </c>
      <c r="H236" s="137" t="str">
        <f>'آبان 1400'!H237</f>
        <v>مرکزی</v>
      </c>
      <c r="I236" s="137" t="str">
        <f>'آبان 1400'!I237</f>
        <v>128-800-331977-1</v>
      </c>
      <c r="J236" s="137" t="str">
        <f>'آبان 1400'!J237</f>
        <v>0530809745</v>
      </c>
      <c r="K236" s="137" t="str">
        <f>'آبان 1400'!K237</f>
        <v>050354602</v>
      </c>
      <c r="L236" s="137" t="str">
        <f>'آبان 1400'!L237</f>
        <v>مرکزی</v>
      </c>
      <c r="M236" s="137" t="str">
        <f>'آبان 1400'!M237</f>
        <v>اداری-کارشناسی ارشد</v>
      </c>
      <c r="N236" s="121">
        <f>'آبان 1400'!N237</f>
        <v>0</v>
      </c>
      <c r="O236" s="120">
        <f>'آبان 1400'!O237</f>
        <v>0</v>
      </c>
      <c r="P236" s="122">
        <f>'آبان 1400'!P237</f>
        <v>0</v>
      </c>
      <c r="Q236" s="362">
        <f>'آبان 1400'!Q237</f>
        <v>30</v>
      </c>
      <c r="R236" s="362">
        <f>'آبان 1400'!R237</f>
        <v>111</v>
      </c>
      <c r="S236" s="362">
        <f>'آبان 1400'!S237</f>
        <v>0</v>
      </c>
      <c r="T236" s="362">
        <f>'آبان 1400'!T237</f>
        <v>0</v>
      </c>
      <c r="U236" s="138">
        <f>'آبان 1400'!U237</f>
        <v>0</v>
      </c>
      <c r="V236" s="121">
        <f>'آبان 1400'!W237</f>
        <v>0</v>
      </c>
      <c r="W236" s="122">
        <f>'آبان 1400'!X237</f>
        <v>0</v>
      </c>
      <c r="X236" s="370">
        <f>'آبان 1400'!Y237</f>
        <v>2</v>
      </c>
      <c r="Y236" s="370">
        <f>'آبان 1400'!Z237</f>
        <v>2</v>
      </c>
      <c r="Z236" s="139">
        <f>'آبان 1400'!AA237</f>
        <v>1642901</v>
      </c>
      <c r="AA236" s="139">
        <f>'آبان 1400'!AB237</f>
        <v>46667</v>
      </c>
      <c r="AB236" s="139">
        <f>'آبان 1400'!AC237</f>
        <v>1689568</v>
      </c>
      <c r="AC236" s="139">
        <f>'آبان 1400'!AD237</f>
        <v>4500000</v>
      </c>
      <c r="AD236" s="139">
        <f>'آبان 1400'!AE237</f>
        <v>6000000</v>
      </c>
      <c r="AE236" s="140">
        <f>'آبان 1400'!AF237</f>
        <v>322553.89090909087</v>
      </c>
      <c r="AF236" s="123">
        <f>'آبان 1400'!AG237</f>
        <v>49287030</v>
      </c>
      <c r="AG236" s="124">
        <f>'آبان 1400'!AH237</f>
        <v>1400010</v>
      </c>
      <c r="AH236" s="124">
        <f>'آبان 1400'!AI237</f>
        <v>35803481.890909083</v>
      </c>
      <c r="AI236" s="124">
        <f>'آبان 1400'!AJ237</f>
        <v>5310990</v>
      </c>
      <c r="AJ236" s="124">
        <f>'آبان 1400'!AK237</f>
        <v>4500000</v>
      </c>
      <c r="AK236" s="124">
        <f>'آبان 1400'!AL237</f>
        <v>6000000</v>
      </c>
      <c r="AL236" s="124">
        <f>'آبان 1400'!AM237</f>
        <v>0</v>
      </c>
      <c r="AM236" s="124">
        <f>'آبان 1400'!AN237</f>
        <v>0</v>
      </c>
      <c r="AN236" s="124">
        <f>'آبان 1400'!AO237</f>
        <v>0</v>
      </c>
      <c r="AO236" s="124">
        <f>'آبان 1400'!AP237</f>
        <v>5000000</v>
      </c>
      <c r="AP236" s="124">
        <f>'آبان 1400'!AQ237</f>
        <v>0</v>
      </c>
      <c r="AQ236" s="124">
        <f>'آبان 1400'!AR237</f>
        <v>0</v>
      </c>
      <c r="AR236" s="124">
        <f>'آبان 1400'!AS237</f>
        <v>0</v>
      </c>
      <c r="AS236" s="379">
        <f>'آبان 1400'!AT237</f>
        <v>0</v>
      </c>
      <c r="AT236" s="372">
        <f t="shared" si="156"/>
        <v>107301511.89090908</v>
      </c>
      <c r="AU236" s="174">
        <f>'آبان 1400'!AV237</f>
        <v>79351185.358545437</v>
      </c>
      <c r="AV236" s="142">
        <f>'آبان 1400'!AW237</f>
        <v>101990521.89090908</v>
      </c>
      <c r="AW236" s="143">
        <f t="shared" si="157"/>
        <v>7139336.5323636364</v>
      </c>
      <c r="AX236" s="76">
        <f t="shared" si="158"/>
        <v>3935118.535854544</v>
      </c>
      <c r="AY236" s="143">
        <f>'آبان 1400'!AZ237</f>
        <v>0</v>
      </c>
      <c r="AZ236" s="143">
        <f>'آبان 1400'!BA237</f>
        <v>0</v>
      </c>
      <c r="BA236" s="143">
        <f>'آبان 1400'!BB237</f>
        <v>0</v>
      </c>
      <c r="BB236" s="143">
        <f>'آبان 1400'!BC237</f>
        <v>0</v>
      </c>
      <c r="BC236" s="143">
        <f>'آبان 1400'!BD237</f>
        <v>0</v>
      </c>
      <c r="BD236" s="143">
        <f>'آبان 1400'!BE237</f>
        <v>0</v>
      </c>
      <c r="BE236" s="143">
        <f>'آبان 1400'!BF237</f>
        <v>0</v>
      </c>
      <c r="BF236" s="144">
        <f t="shared" si="159"/>
        <v>11074455.068218181</v>
      </c>
      <c r="BG236" s="141">
        <f t="shared" si="160"/>
        <v>96227056</v>
      </c>
      <c r="BH236" s="145">
        <f t="shared" si="161"/>
        <v>107301511.89090908</v>
      </c>
      <c r="BI236" s="410">
        <f t="shared" si="198"/>
        <v>6638737.5</v>
      </c>
      <c r="BJ236" s="146">
        <f t="shared" si="162"/>
        <v>4223920</v>
      </c>
      <c r="BK236" s="146">
        <f t="shared" si="163"/>
        <v>1267176</v>
      </c>
      <c r="BL236" s="147">
        <f t="shared" si="164"/>
        <v>1120000</v>
      </c>
      <c r="BM236" s="383">
        <v>0</v>
      </c>
      <c r="BN236" s="148">
        <f t="shared" si="165"/>
        <v>120551345.39090908</v>
      </c>
      <c r="BO236" s="149">
        <f t="shared" si="166"/>
        <v>101990521.89090908</v>
      </c>
      <c r="BP236" s="150">
        <f t="shared" si="167"/>
        <v>23457820.034909088</v>
      </c>
      <c r="BQ236" s="151">
        <f t="shared" si="168"/>
        <v>144009165.42581818</v>
      </c>
      <c r="BR236" s="152">
        <f t="shared" si="169"/>
        <v>100800</v>
      </c>
      <c r="BS236" s="148">
        <f t="shared" si="170"/>
        <v>144109965.42581818</v>
      </c>
      <c r="BT236" s="136">
        <v>0</v>
      </c>
      <c r="BU236" s="149">
        <f t="shared" si="171"/>
        <v>12055134.539090909</v>
      </c>
      <c r="BV236" s="153">
        <f t="shared" si="172"/>
        <v>6027567.2695454545</v>
      </c>
      <c r="BW236" s="134">
        <f t="shared" si="173"/>
        <v>126027263.61718181</v>
      </c>
      <c r="BX236" s="148">
        <f t="shared" si="174"/>
        <v>12129833.5</v>
      </c>
      <c r="BY236" s="135">
        <f t="shared" si="175"/>
        <v>113897430.11718181</v>
      </c>
      <c r="CD236" s="400">
        <f>'آبان 1400'!AU237</f>
        <v>107301511.89090908</v>
      </c>
      <c r="CE236" s="401">
        <f>'آبان 1400'!AV237</f>
        <v>79351185.358545437</v>
      </c>
      <c r="CF236" s="401">
        <f>'آبان 1400'!AW237</f>
        <v>101990521.89090908</v>
      </c>
      <c r="CG236" s="401">
        <f>'آبان 1400'!AX237</f>
        <v>7139336.5323636364</v>
      </c>
      <c r="CH236" s="401">
        <f>'آبان 1400'!AY237</f>
        <v>3935118.535854544</v>
      </c>
      <c r="CI236" s="401">
        <f>'آبان 1400'!AZ237</f>
        <v>0</v>
      </c>
      <c r="CJ236" s="401">
        <f>'آبان 1400'!BA237</f>
        <v>0</v>
      </c>
      <c r="CK236" s="401">
        <f>'آبان 1400'!BB237</f>
        <v>0</v>
      </c>
      <c r="CL236" s="401">
        <f>'آبان 1400'!BC237</f>
        <v>0</v>
      </c>
      <c r="CM236" s="401">
        <f>'آبان 1400'!BD237</f>
        <v>0</v>
      </c>
      <c r="CN236" s="401">
        <f>'آبان 1400'!BE237</f>
        <v>0</v>
      </c>
      <c r="CO236" s="401">
        <f>'آبان 1400'!BF237</f>
        <v>0</v>
      </c>
      <c r="CP236" s="401">
        <f>'آبان 1400'!BG237</f>
        <v>11074455.068218181</v>
      </c>
      <c r="CQ236" s="401">
        <f>'آبان 1400'!BH237</f>
        <v>96227056</v>
      </c>
      <c r="CR236" s="401">
        <f t="shared" si="176"/>
        <v>107301511.89090908</v>
      </c>
      <c r="CS236" s="411">
        <f t="shared" si="199"/>
        <v>6638737.5</v>
      </c>
      <c r="CT236" s="400">
        <f t="shared" si="177"/>
        <v>4223920</v>
      </c>
      <c r="CU236" s="401">
        <f t="shared" si="178"/>
        <v>1267176</v>
      </c>
      <c r="CV236" s="401">
        <f t="shared" si="179"/>
        <v>1120000</v>
      </c>
      <c r="CW236" s="56">
        <v>0</v>
      </c>
      <c r="CX236" s="401">
        <f t="shared" si="180"/>
        <v>120551345.39090908</v>
      </c>
      <c r="CY236" s="401">
        <f t="shared" si="181"/>
        <v>101990521.89090908</v>
      </c>
      <c r="CZ236" s="401">
        <f t="shared" si="182"/>
        <v>23457820.034909088</v>
      </c>
      <c r="DA236" s="401">
        <f t="shared" si="183"/>
        <v>144009165.42581818</v>
      </c>
      <c r="DB236" s="401">
        <f t="shared" si="184"/>
        <v>100800</v>
      </c>
      <c r="DC236" s="401">
        <f t="shared" si="185"/>
        <v>144109965.42581818</v>
      </c>
      <c r="DD236" s="406">
        <v>0</v>
      </c>
      <c r="DE236" s="401">
        <f t="shared" si="186"/>
        <v>12055134.539090909</v>
      </c>
      <c r="DF236" s="401">
        <f t="shared" si="187"/>
        <v>6027567.2695454545</v>
      </c>
      <c r="DG236" s="401">
        <f t="shared" si="188"/>
        <v>126027263.61718181</v>
      </c>
      <c r="DH236" s="401">
        <f t="shared" si="189"/>
        <v>12129833.5</v>
      </c>
      <c r="DI236" s="401">
        <f t="shared" si="190"/>
        <v>113897430.11718181</v>
      </c>
      <c r="DJ236" s="401">
        <f t="shared" si="191"/>
        <v>0</v>
      </c>
      <c r="DL236" s="409">
        <f t="shared" si="192"/>
        <v>6638737.5</v>
      </c>
      <c r="DM236" s="409">
        <f t="shared" si="193"/>
        <v>0</v>
      </c>
    </row>
    <row r="237" spans="1:117" s="56" customFormat="1" ht="21" x14ac:dyDescent="0.2">
      <c r="A237" s="192">
        <f t="shared" si="155"/>
        <v>2655495</v>
      </c>
      <c r="B237" s="137">
        <f>'آبان 1400'!B238</f>
        <v>232</v>
      </c>
      <c r="C237" s="137">
        <f>'آبان 1400'!C238</f>
        <v>250</v>
      </c>
      <c r="D237" s="137">
        <f>'آبان 1400'!D238</f>
        <v>13016</v>
      </c>
      <c r="E237" s="137" t="str">
        <f>'آبان 1400'!E238</f>
        <v>مسعود</v>
      </c>
      <c r="F237" s="137" t="str">
        <f>'آبان 1400'!F238</f>
        <v>جلیلوند</v>
      </c>
      <c r="G237" s="137" t="str">
        <f>'آبان 1400'!G238</f>
        <v xml:space="preserve">اداری </v>
      </c>
      <c r="H237" s="137" t="str">
        <f>'آبان 1400'!H238</f>
        <v>مرکزی</v>
      </c>
      <c r="I237" s="137" t="str">
        <f>'آبان 1400'!I238</f>
        <v>434-813-4344853-1</v>
      </c>
      <c r="J237" s="137">
        <f>'آبان 1400'!J238</f>
        <v>3978755998</v>
      </c>
      <c r="K237" s="137" t="str">
        <f>'آبان 1400'!K238</f>
        <v>0049408656</v>
      </c>
      <c r="L237" s="137" t="str">
        <f>'آبان 1400'!L238</f>
        <v>مرکزی</v>
      </c>
      <c r="M237" s="137" t="str">
        <f>'آبان 1400'!M238</f>
        <v>اداری-کارشناسی ارشد</v>
      </c>
      <c r="N237" s="121">
        <f>'آبان 1400'!N238</f>
        <v>0</v>
      </c>
      <c r="O237" s="120">
        <f>'آبان 1400'!O238</f>
        <v>0</v>
      </c>
      <c r="P237" s="122">
        <f>'آبان 1400'!P238</f>
        <v>0</v>
      </c>
      <c r="Q237" s="362">
        <f>'آبان 1400'!Q238</f>
        <v>30</v>
      </c>
      <c r="R237" s="362">
        <f>'آبان 1400'!R238</f>
        <v>30</v>
      </c>
      <c r="S237" s="362">
        <f>'آبان 1400'!S238</f>
        <v>0</v>
      </c>
      <c r="T237" s="362">
        <f>'آبان 1400'!T238</f>
        <v>0</v>
      </c>
      <c r="U237" s="138">
        <f>'آبان 1400'!U238</f>
        <v>1</v>
      </c>
      <c r="V237" s="121">
        <f>'آبان 1400'!W238</f>
        <v>0</v>
      </c>
      <c r="W237" s="122">
        <f>'آبان 1400'!X238</f>
        <v>0</v>
      </c>
      <c r="X237" s="370">
        <f>'آبان 1400'!Y238</f>
        <v>1</v>
      </c>
      <c r="Y237" s="370">
        <f>'آبان 1400'!Z238</f>
        <v>1</v>
      </c>
      <c r="Z237" s="139">
        <f>'آبان 1400'!AA238</f>
        <v>1642901</v>
      </c>
      <c r="AA237" s="139">
        <f>'آبان 1400'!AB238</f>
        <v>46667</v>
      </c>
      <c r="AB237" s="139">
        <f>'آبان 1400'!AC238</f>
        <v>1689568</v>
      </c>
      <c r="AC237" s="139">
        <f>'آبان 1400'!AD238</f>
        <v>4500000</v>
      </c>
      <c r="AD237" s="139">
        <f>'آبان 1400'!AE238</f>
        <v>6000000</v>
      </c>
      <c r="AE237" s="140">
        <f>'آبان 1400'!AF238</f>
        <v>322553.89090909087</v>
      </c>
      <c r="AF237" s="123">
        <f>'آبان 1400'!AG238</f>
        <v>49287030</v>
      </c>
      <c r="AG237" s="124">
        <f>'آبان 1400'!AH238</f>
        <v>1400010</v>
      </c>
      <c r="AH237" s="124">
        <f>'آبان 1400'!AI238</f>
        <v>9676616.7272727266</v>
      </c>
      <c r="AI237" s="124">
        <f>'آبان 1400'!AJ238</f>
        <v>2655495</v>
      </c>
      <c r="AJ237" s="124">
        <f>'آبان 1400'!AK238</f>
        <v>4500000</v>
      </c>
      <c r="AK237" s="124">
        <f>'آبان 1400'!AL238</f>
        <v>6000000</v>
      </c>
      <c r="AL237" s="124">
        <f>'آبان 1400'!AM238</f>
        <v>0</v>
      </c>
      <c r="AM237" s="124">
        <f>'آبان 1400'!AN238</f>
        <v>0</v>
      </c>
      <c r="AN237" s="124">
        <f>'آبان 1400'!AO238</f>
        <v>1689568</v>
      </c>
      <c r="AO237" s="124">
        <f>'آبان 1400'!AP238</f>
        <v>5000000</v>
      </c>
      <c r="AP237" s="124">
        <f>'آبان 1400'!AQ238</f>
        <v>0</v>
      </c>
      <c r="AQ237" s="124">
        <f>'آبان 1400'!AR238</f>
        <v>0</v>
      </c>
      <c r="AR237" s="124">
        <f>'آبان 1400'!AS238</f>
        <v>0</v>
      </c>
      <c r="AS237" s="379">
        <f>'آبان 1400'!AT238</f>
        <v>0</v>
      </c>
      <c r="AT237" s="372">
        <f t="shared" si="156"/>
        <v>80208719.727272719</v>
      </c>
      <c r="AU237" s="174">
        <f>'آبان 1400'!AV238</f>
        <v>55053200.75636363</v>
      </c>
      <c r="AV237" s="142">
        <f>'آبان 1400'!AW238</f>
        <v>75863656.727272719</v>
      </c>
      <c r="AW237" s="143">
        <f t="shared" si="157"/>
        <v>5310455.9709090907</v>
      </c>
      <c r="AX237" s="76">
        <f t="shared" si="158"/>
        <v>1505320.0756363631</v>
      </c>
      <c r="AY237" s="143">
        <f>'آبان 1400'!AZ238</f>
        <v>0</v>
      </c>
      <c r="AZ237" s="143">
        <f>'آبان 1400'!BA238</f>
        <v>0</v>
      </c>
      <c r="BA237" s="143">
        <f>'آبان 1400'!BB238</f>
        <v>0</v>
      </c>
      <c r="BB237" s="143">
        <f>'آبان 1400'!BC238</f>
        <v>0</v>
      </c>
      <c r="BC237" s="143">
        <f>'آبان 1400'!BD238</f>
        <v>0</v>
      </c>
      <c r="BD237" s="143">
        <f>'آبان 1400'!BE238</f>
        <v>0</v>
      </c>
      <c r="BE237" s="143">
        <f>'آبان 1400'!BF238</f>
        <v>0</v>
      </c>
      <c r="BF237" s="144">
        <f t="shared" si="159"/>
        <v>6815776.0465454534</v>
      </c>
      <c r="BG237" s="141">
        <f t="shared" si="160"/>
        <v>73392943</v>
      </c>
      <c r="BH237" s="145">
        <f t="shared" si="161"/>
        <v>80208719.727272719</v>
      </c>
      <c r="BI237" s="410">
        <f t="shared" si="198"/>
        <v>6638737.5</v>
      </c>
      <c r="BJ237" s="146">
        <f t="shared" si="162"/>
        <v>4223920</v>
      </c>
      <c r="BK237" s="146">
        <f t="shared" si="163"/>
        <v>1267176</v>
      </c>
      <c r="BL237" s="147">
        <f t="shared" si="164"/>
        <v>1120000</v>
      </c>
      <c r="BM237" s="383">
        <v>0</v>
      </c>
      <c r="BN237" s="148">
        <f t="shared" si="165"/>
        <v>93458553.227272719</v>
      </c>
      <c r="BO237" s="149">
        <f t="shared" si="166"/>
        <v>75863656.727272719</v>
      </c>
      <c r="BP237" s="150">
        <f t="shared" si="167"/>
        <v>17448641.047272727</v>
      </c>
      <c r="BQ237" s="151">
        <f t="shared" si="168"/>
        <v>110907194.27454545</v>
      </c>
      <c r="BR237" s="152">
        <f t="shared" si="169"/>
        <v>100800</v>
      </c>
      <c r="BS237" s="148">
        <f t="shared" si="170"/>
        <v>111007994.27454545</v>
      </c>
      <c r="BT237" s="136">
        <v>0</v>
      </c>
      <c r="BU237" s="149">
        <f t="shared" si="171"/>
        <v>9345855.3227272723</v>
      </c>
      <c r="BV237" s="153">
        <f t="shared" si="172"/>
        <v>4672927.6613636361</v>
      </c>
      <c r="BW237" s="134">
        <f t="shared" si="173"/>
        <v>96989211.290454537</v>
      </c>
      <c r="BX237" s="148">
        <f t="shared" si="174"/>
        <v>12129833.5</v>
      </c>
      <c r="BY237" s="135">
        <f t="shared" si="175"/>
        <v>84859377.790454537</v>
      </c>
      <c r="CD237" s="400">
        <f>'آبان 1400'!AU238</f>
        <v>80208719.727272719</v>
      </c>
      <c r="CE237" s="401">
        <f>'آبان 1400'!AV238</f>
        <v>55053200.75636363</v>
      </c>
      <c r="CF237" s="401">
        <f>'آبان 1400'!AW238</f>
        <v>75863656.727272719</v>
      </c>
      <c r="CG237" s="401">
        <f>'آبان 1400'!AX238</f>
        <v>5310455.9709090907</v>
      </c>
      <c r="CH237" s="401">
        <f>'آبان 1400'!AY238</f>
        <v>1505320.0756363631</v>
      </c>
      <c r="CI237" s="401">
        <f>'آبان 1400'!AZ238</f>
        <v>0</v>
      </c>
      <c r="CJ237" s="401">
        <f>'آبان 1400'!BA238</f>
        <v>0</v>
      </c>
      <c r="CK237" s="401">
        <f>'آبان 1400'!BB238</f>
        <v>0</v>
      </c>
      <c r="CL237" s="401">
        <f>'آبان 1400'!BC238</f>
        <v>0</v>
      </c>
      <c r="CM237" s="401">
        <f>'آبان 1400'!BD238</f>
        <v>0</v>
      </c>
      <c r="CN237" s="401">
        <f>'آبان 1400'!BE238</f>
        <v>0</v>
      </c>
      <c r="CO237" s="401">
        <f>'آبان 1400'!BF238</f>
        <v>0</v>
      </c>
      <c r="CP237" s="401">
        <f>'آبان 1400'!BG238</f>
        <v>6815776.0465454534</v>
      </c>
      <c r="CQ237" s="401">
        <f>'آبان 1400'!BH238</f>
        <v>73392943</v>
      </c>
      <c r="CR237" s="401">
        <f t="shared" si="176"/>
        <v>80208719.727272719</v>
      </c>
      <c r="CS237" s="411">
        <f t="shared" si="199"/>
        <v>6638737.5</v>
      </c>
      <c r="CT237" s="400">
        <f t="shared" si="177"/>
        <v>4223920</v>
      </c>
      <c r="CU237" s="401">
        <f t="shared" si="178"/>
        <v>1267176</v>
      </c>
      <c r="CV237" s="401">
        <f t="shared" si="179"/>
        <v>1120000</v>
      </c>
      <c r="CW237" s="56">
        <v>0</v>
      </c>
      <c r="CX237" s="401">
        <f t="shared" si="180"/>
        <v>93458553.227272719</v>
      </c>
      <c r="CY237" s="401">
        <f t="shared" si="181"/>
        <v>75863656.727272719</v>
      </c>
      <c r="CZ237" s="401">
        <f t="shared" si="182"/>
        <v>17448641.047272727</v>
      </c>
      <c r="DA237" s="401">
        <f t="shared" si="183"/>
        <v>110907194.27454545</v>
      </c>
      <c r="DB237" s="401">
        <f t="shared" si="184"/>
        <v>100800</v>
      </c>
      <c r="DC237" s="401">
        <f t="shared" si="185"/>
        <v>111007994.27454545</v>
      </c>
      <c r="DD237" s="406">
        <v>0</v>
      </c>
      <c r="DE237" s="401">
        <f t="shared" si="186"/>
        <v>9345855.3227272723</v>
      </c>
      <c r="DF237" s="401">
        <f t="shared" si="187"/>
        <v>4672927.6613636361</v>
      </c>
      <c r="DG237" s="401">
        <f t="shared" si="188"/>
        <v>96989211.290454537</v>
      </c>
      <c r="DH237" s="401">
        <f t="shared" si="189"/>
        <v>12129833.5</v>
      </c>
      <c r="DI237" s="401">
        <f t="shared" si="190"/>
        <v>84859377.790454537</v>
      </c>
      <c r="DJ237" s="401">
        <f t="shared" si="191"/>
        <v>0</v>
      </c>
      <c r="DL237" s="409">
        <f t="shared" si="192"/>
        <v>6638737.5</v>
      </c>
      <c r="DM237" s="409">
        <f t="shared" si="193"/>
        <v>0</v>
      </c>
    </row>
    <row r="238" spans="1:117" s="56" customFormat="1" ht="21" x14ac:dyDescent="0.2">
      <c r="A238" s="192">
        <f t="shared" si="155"/>
        <v>2655495</v>
      </c>
      <c r="B238" s="137">
        <f>'آبان 1400'!B239</f>
        <v>233</v>
      </c>
      <c r="C238" s="137">
        <f>'آبان 1400'!C239</f>
        <v>252</v>
      </c>
      <c r="D238" s="137">
        <f>'آبان 1400'!D239</f>
        <v>13554</v>
      </c>
      <c r="E238" s="137" t="str">
        <f>'آبان 1400'!E239</f>
        <v>رضا</v>
      </c>
      <c r="F238" s="137" t="str">
        <f>'آبان 1400'!F239</f>
        <v>صادقی</v>
      </c>
      <c r="G238" s="137" t="str">
        <f>'آبان 1400'!G239</f>
        <v xml:space="preserve">اداری </v>
      </c>
      <c r="H238" s="137" t="str">
        <f>'آبان 1400'!H239</f>
        <v>هرمزگان</v>
      </c>
      <c r="I238" s="137" t="str">
        <f>'آبان 1400'!I239</f>
        <v>389-813-4050683-1</v>
      </c>
      <c r="J238" s="137" t="str">
        <f>'آبان 1400'!J239</f>
        <v>3380407097</v>
      </c>
      <c r="K238" s="137">
        <f>'آبان 1400'!K239</f>
        <v>0</v>
      </c>
      <c r="L238" s="137" t="str">
        <f>'آبان 1400'!L239</f>
        <v>هرمزگان</v>
      </c>
      <c r="M238" s="137" t="str">
        <f>'آبان 1400'!M239</f>
        <v>اداری-کارشناسی ارشد</v>
      </c>
      <c r="N238" s="121">
        <f>'آبان 1400'!N239</f>
        <v>0</v>
      </c>
      <c r="O238" s="120">
        <f>'آبان 1400'!O239</f>
        <v>0</v>
      </c>
      <c r="P238" s="122">
        <f>'آبان 1400'!P239</f>
        <v>0</v>
      </c>
      <c r="Q238" s="362">
        <f>'آبان 1400'!Q239</f>
        <v>30</v>
      </c>
      <c r="R238" s="362">
        <f>'آبان 1400'!R239</f>
        <v>58</v>
      </c>
      <c r="S238" s="362">
        <f>'آبان 1400'!S239</f>
        <v>0</v>
      </c>
      <c r="T238" s="362">
        <f>'آبان 1400'!T239</f>
        <v>0</v>
      </c>
      <c r="U238" s="138">
        <f>'آبان 1400'!U239</f>
        <v>0</v>
      </c>
      <c r="V238" s="121">
        <f>'آبان 1400'!W239</f>
        <v>0</v>
      </c>
      <c r="W238" s="122">
        <f>'آبان 1400'!X239</f>
        <v>0</v>
      </c>
      <c r="X238" s="370">
        <f>'آبان 1400'!Y239</f>
        <v>0</v>
      </c>
      <c r="Y238" s="370">
        <f>'آبان 1400'!Z239</f>
        <v>0</v>
      </c>
      <c r="Z238" s="139">
        <f>'آبان 1400'!AA239</f>
        <v>1642901</v>
      </c>
      <c r="AA238" s="139">
        <f>'آبان 1400'!AB239</f>
        <v>46667</v>
      </c>
      <c r="AB238" s="139">
        <f>'آبان 1400'!AC239</f>
        <v>1689568</v>
      </c>
      <c r="AC238" s="139">
        <f>'آبان 1400'!AD239</f>
        <v>4500000</v>
      </c>
      <c r="AD238" s="139">
        <f>'آبان 1400'!AE239</f>
        <v>6000000</v>
      </c>
      <c r="AE238" s="140">
        <f>'آبان 1400'!AF239</f>
        <v>322553.89090909087</v>
      </c>
      <c r="AF238" s="123">
        <f>'آبان 1400'!AG239</f>
        <v>49287030</v>
      </c>
      <c r="AG238" s="124">
        <f>'آبان 1400'!AH239</f>
        <v>1400010</v>
      </c>
      <c r="AH238" s="124">
        <f>'آبان 1400'!AI239</f>
        <v>18708125.672727272</v>
      </c>
      <c r="AI238" s="124">
        <f>'آبان 1400'!AJ239</f>
        <v>0</v>
      </c>
      <c r="AJ238" s="124">
        <f>'آبان 1400'!AK239</f>
        <v>4500000</v>
      </c>
      <c r="AK238" s="124">
        <f>'آبان 1400'!AL239</f>
        <v>6000000</v>
      </c>
      <c r="AL238" s="124">
        <f>'آبان 1400'!AM239</f>
        <v>0</v>
      </c>
      <c r="AM238" s="124">
        <f>'آبان 1400'!AN239</f>
        <v>0</v>
      </c>
      <c r="AN238" s="124">
        <f>'آبان 1400'!AO239</f>
        <v>0</v>
      </c>
      <c r="AO238" s="124">
        <f>'آبان 1400'!AP239</f>
        <v>3800000</v>
      </c>
      <c r="AP238" s="124">
        <f>'آبان 1400'!AQ239</f>
        <v>0</v>
      </c>
      <c r="AQ238" s="124">
        <f>'آبان 1400'!AR239</f>
        <v>0</v>
      </c>
      <c r="AR238" s="124">
        <f>'آبان 1400'!AS239</f>
        <v>0</v>
      </c>
      <c r="AS238" s="379">
        <f>'آبان 1400'!AT239</f>
        <v>0</v>
      </c>
      <c r="AT238" s="372">
        <f t="shared" si="156"/>
        <v>83695165.672727272</v>
      </c>
      <c r="AU238" s="174">
        <f>'آبان 1400'!AV239</f>
        <v>63536504.075636365</v>
      </c>
      <c r="AV238" s="142">
        <f>'آبان 1400'!AW239</f>
        <v>83695165.672727272</v>
      </c>
      <c r="AW238" s="143">
        <f t="shared" si="157"/>
        <v>5858661.5970909093</v>
      </c>
      <c r="AX238" s="76">
        <f t="shared" si="158"/>
        <v>2353650.4075636365</v>
      </c>
      <c r="AY238" s="143">
        <f>'آبان 1400'!AZ239</f>
        <v>0</v>
      </c>
      <c r="AZ238" s="143">
        <f>'آبان 1400'!BA239</f>
        <v>0</v>
      </c>
      <c r="BA238" s="143">
        <f>'آبان 1400'!BB239</f>
        <v>0</v>
      </c>
      <c r="BB238" s="143">
        <f>'آبان 1400'!BC239</f>
        <v>0</v>
      </c>
      <c r="BC238" s="143">
        <f>'آبان 1400'!BD239</f>
        <v>0</v>
      </c>
      <c r="BD238" s="143">
        <f>'آبان 1400'!BE239</f>
        <v>0</v>
      </c>
      <c r="BE238" s="143">
        <f>'آبان 1400'!BF239</f>
        <v>0</v>
      </c>
      <c r="BF238" s="144">
        <f t="shared" si="159"/>
        <v>8212312.0046545453</v>
      </c>
      <c r="BG238" s="141">
        <f t="shared" si="160"/>
        <v>75482853</v>
      </c>
      <c r="BH238" s="145">
        <f t="shared" si="161"/>
        <v>83695165.672727272</v>
      </c>
      <c r="BI238" s="410">
        <f t="shared" si="198"/>
        <v>6638737.5</v>
      </c>
      <c r="BJ238" s="146">
        <f t="shared" si="162"/>
        <v>4223920</v>
      </c>
      <c r="BK238" s="146">
        <f t="shared" si="163"/>
        <v>1267176</v>
      </c>
      <c r="BL238" s="147">
        <f t="shared" si="164"/>
        <v>1120000</v>
      </c>
      <c r="BM238" s="383">
        <v>0</v>
      </c>
      <c r="BN238" s="148">
        <f t="shared" si="165"/>
        <v>96944999.172727272</v>
      </c>
      <c r="BO238" s="149">
        <f t="shared" si="166"/>
        <v>83695165.672727272</v>
      </c>
      <c r="BP238" s="150">
        <f t="shared" si="167"/>
        <v>19249888.104727272</v>
      </c>
      <c r="BQ238" s="151">
        <f t="shared" si="168"/>
        <v>116194887.27745454</v>
      </c>
      <c r="BR238" s="152">
        <f t="shared" si="169"/>
        <v>100800</v>
      </c>
      <c r="BS238" s="148">
        <f t="shared" si="170"/>
        <v>116295687.27745454</v>
      </c>
      <c r="BT238" s="136">
        <v>0</v>
      </c>
      <c r="BU238" s="149">
        <f t="shared" si="171"/>
        <v>9694499.9172727279</v>
      </c>
      <c r="BV238" s="153">
        <f t="shared" si="172"/>
        <v>4847249.958636364</v>
      </c>
      <c r="BW238" s="134">
        <f t="shared" si="173"/>
        <v>101753937.40154545</v>
      </c>
      <c r="BX238" s="148">
        <f t="shared" si="174"/>
        <v>12129833.5</v>
      </c>
      <c r="BY238" s="135">
        <f t="shared" si="175"/>
        <v>89624103.90154545</v>
      </c>
      <c r="CD238" s="400">
        <f>'آبان 1400'!AU239</f>
        <v>83695165.672727272</v>
      </c>
      <c r="CE238" s="401">
        <f>'آبان 1400'!AV239</f>
        <v>63536504.075636365</v>
      </c>
      <c r="CF238" s="401">
        <f>'آبان 1400'!AW239</f>
        <v>83695165.672727272</v>
      </c>
      <c r="CG238" s="401">
        <f>'آبان 1400'!AX239</f>
        <v>5858661.5970909093</v>
      </c>
      <c r="CH238" s="401">
        <f>'آبان 1400'!AY239</f>
        <v>2353650.4075636365</v>
      </c>
      <c r="CI238" s="401">
        <f>'آبان 1400'!AZ239</f>
        <v>0</v>
      </c>
      <c r="CJ238" s="401">
        <f>'آبان 1400'!BA239</f>
        <v>0</v>
      </c>
      <c r="CK238" s="401">
        <f>'آبان 1400'!BB239</f>
        <v>0</v>
      </c>
      <c r="CL238" s="401">
        <f>'آبان 1400'!BC239</f>
        <v>0</v>
      </c>
      <c r="CM238" s="401">
        <f>'آبان 1400'!BD239</f>
        <v>0</v>
      </c>
      <c r="CN238" s="401">
        <f>'آبان 1400'!BE239</f>
        <v>0</v>
      </c>
      <c r="CO238" s="401">
        <f>'آبان 1400'!BF239</f>
        <v>0</v>
      </c>
      <c r="CP238" s="401">
        <f>'آبان 1400'!BG239</f>
        <v>8212312.0046545453</v>
      </c>
      <c r="CQ238" s="401">
        <f>'آبان 1400'!BH239</f>
        <v>75482853</v>
      </c>
      <c r="CR238" s="401">
        <f t="shared" si="176"/>
        <v>83695165.672727272</v>
      </c>
      <c r="CS238" s="411">
        <f t="shared" si="199"/>
        <v>6638737.5</v>
      </c>
      <c r="CT238" s="400">
        <f t="shared" si="177"/>
        <v>4223920</v>
      </c>
      <c r="CU238" s="401">
        <f t="shared" si="178"/>
        <v>1267176</v>
      </c>
      <c r="CV238" s="401">
        <f t="shared" si="179"/>
        <v>1120000</v>
      </c>
      <c r="CW238" s="56">
        <v>0</v>
      </c>
      <c r="CX238" s="401">
        <f t="shared" si="180"/>
        <v>96944999.172727272</v>
      </c>
      <c r="CY238" s="401">
        <f t="shared" si="181"/>
        <v>83695165.672727272</v>
      </c>
      <c r="CZ238" s="401">
        <f t="shared" si="182"/>
        <v>19249888.104727272</v>
      </c>
      <c r="DA238" s="401">
        <f t="shared" si="183"/>
        <v>116194887.27745454</v>
      </c>
      <c r="DB238" s="401">
        <f t="shared" si="184"/>
        <v>100800</v>
      </c>
      <c r="DC238" s="401">
        <f t="shared" si="185"/>
        <v>116295687.27745454</v>
      </c>
      <c r="DD238" s="406">
        <v>0</v>
      </c>
      <c r="DE238" s="401">
        <f t="shared" si="186"/>
        <v>9694499.9172727279</v>
      </c>
      <c r="DF238" s="401">
        <f t="shared" si="187"/>
        <v>4847249.958636364</v>
      </c>
      <c r="DG238" s="401">
        <f t="shared" si="188"/>
        <v>101753937.40154545</v>
      </c>
      <c r="DH238" s="401">
        <f t="shared" si="189"/>
        <v>12129833.5</v>
      </c>
      <c r="DI238" s="401">
        <f t="shared" si="190"/>
        <v>89624103.90154545</v>
      </c>
      <c r="DJ238" s="401">
        <f t="shared" si="191"/>
        <v>0</v>
      </c>
      <c r="DL238" s="409">
        <f t="shared" si="192"/>
        <v>6638737.5</v>
      </c>
      <c r="DM238" s="409">
        <f t="shared" si="193"/>
        <v>0</v>
      </c>
    </row>
    <row r="239" spans="1:117" s="56" customFormat="1" ht="21" x14ac:dyDescent="0.2">
      <c r="A239" s="192">
        <f t="shared" si="155"/>
        <v>2655495</v>
      </c>
      <c r="B239" s="137">
        <f>'آبان 1400'!B240</f>
        <v>234</v>
      </c>
      <c r="C239" s="137">
        <f>'آبان 1400'!C240</f>
        <v>253</v>
      </c>
      <c r="D239" s="137">
        <f>'آبان 1400'!D240</f>
        <v>13555</v>
      </c>
      <c r="E239" s="137" t="str">
        <f>'آبان 1400'!E240</f>
        <v>فریده</v>
      </c>
      <c r="F239" s="137" t="str">
        <f>'آبان 1400'!F240</f>
        <v>امیری توسلی</v>
      </c>
      <c r="G239" s="137" t="str">
        <f>'آبان 1400'!G240</f>
        <v xml:space="preserve">اداری </v>
      </c>
      <c r="H239" s="137" t="str">
        <f>'آبان 1400'!H240</f>
        <v>هرمزگان</v>
      </c>
      <c r="I239" s="137" t="str">
        <f>'آبان 1400'!I240</f>
        <v>389-813-9396895-1</v>
      </c>
      <c r="J239" s="137" t="str">
        <f>'آبان 1400'!J240</f>
        <v>3380398373</v>
      </c>
      <c r="K239" s="137" t="str">
        <f>'آبان 1400'!K240</f>
        <v>0085448469</v>
      </c>
      <c r="L239" s="137" t="str">
        <f>'آبان 1400'!L240</f>
        <v>هرمزگان</v>
      </c>
      <c r="M239" s="137" t="str">
        <f>'آبان 1400'!M240</f>
        <v>اداری-کارشناسی ارشد</v>
      </c>
      <c r="N239" s="121">
        <f>'آبان 1400'!N240</f>
        <v>0</v>
      </c>
      <c r="O239" s="120">
        <f>'آبان 1400'!O240</f>
        <v>0</v>
      </c>
      <c r="P239" s="122">
        <f>'آبان 1400'!P240</f>
        <v>0</v>
      </c>
      <c r="Q239" s="362">
        <f>'آبان 1400'!Q240</f>
        <v>30</v>
      </c>
      <c r="R239" s="362">
        <f>'آبان 1400'!R240</f>
        <v>70</v>
      </c>
      <c r="S239" s="362">
        <f>'آبان 1400'!S240</f>
        <v>0</v>
      </c>
      <c r="T239" s="362">
        <f>'آبان 1400'!T240</f>
        <v>0</v>
      </c>
      <c r="U239" s="138">
        <f>'آبان 1400'!U240</f>
        <v>0</v>
      </c>
      <c r="V239" s="121">
        <f>'آبان 1400'!W240</f>
        <v>0</v>
      </c>
      <c r="W239" s="122">
        <f>'آبان 1400'!X240</f>
        <v>0</v>
      </c>
      <c r="X239" s="370">
        <f>'آبان 1400'!Y240</f>
        <v>2</v>
      </c>
      <c r="Y239" s="370">
        <f>'آبان 1400'!Z240</f>
        <v>2</v>
      </c>
      <c r="Z239" s="139">
        <f>'آبان 1400'!AA240</f>
        <v>1642901</v>
      </c>
      <c r="AA239" s="139">
        <f>'آبان 1400'!AB240</f>
        <v>46667</v>
      </c>
      <c r="AB239" s="139">
        <f>'آبان 1400'!AC240</f>
        <v>1689568</v>
      </c>
      <c r="AC239" s="139">
        <f>'آبان 1400'!AD240</f>
        <v>4500000</v>
      </c>
      <c r="AD239" s="139">
        <f>'آبان 1400'!AE240</f>
        <v>6000000</v>
      </c>
      <c r="AE239" s="140">
        <f>'آبان 1400'!AF240</f>
        <v>322553.89090909087</v>
      </c>
      <c r="AF239" s="123">
        <f>'آبان 1400'!AG240</f>
        <v>49287030</v>
      </c>
      <c r="AG239" s="124">
        <f>'آبان 1400'!AH240</f>
        <v>1400010</v>
      </c>
      <c r="AH239" s="124">
        <f>'آبان 1400'!AI240</f>
        <v>22578772.36363636</v>
      </c>
      <c r="AI239" s="124">
        <f>'آبان 1400'!AJ240</f>
        <v>5310990</v>
      </c>
      <c r="AJ239" s="124">
        <f>'آبان 1400'!AK240</f>
        <v>4500000</v>
      </c>
      <c r="AK239" s="124">
        <f>'آبان 1400'!AL240</f>
        <v>6000000</v>
      </c>
      <c r="AL239" s="124">
        <f>'آبان 1400'!AM240</f>
        <v>0</v>
      </c>
      <c r="AM239" s="124">
        <f>'آبان 1400'!AN240</f>
        <v>0</v>
      </c>
      <c r="AN239" s="124">
        <f>'آبان 1400'!AO240</f>
        <v>0</v>
      </c>
      <c r="AO239" s="124">
        <f>'آبان 1400'!AP240</f>
        <v>3600000</v>
      </c>
      <c r="AP239" s="124">
        <f>'آبان 1400'!AQ240</f>
        <v>0</v>
      </c>
      <c r="AQ239" s="124">
        <f>'آبان 1400'!AR240</f>
        <v>0</v>
      </c>
      <c r="AR239" s="124">
        <f>'آبان 1400'!AS240</f>
        <v>0</v>
      </c>
      <c r="AS239" s="379">
        <f>'آبان 1400'!AT240</f>
        <v>0</v>
      </c>
      <c r="AT239" s="372">
        <f t="shared" si="156"/>
        <v>92676802.36363636</v>
      </c>
      <c r="AU239" s="174">
        <f>'آبان 1400'!AV240</f>
        <v>67150205.49818182</v>
      </c>
      <c r="AV239" s="142">
        <f>'آبان 1400'!AW240</f>
        <v>87365812.36363636</v>
      </c>
      <c r="AW239" s="143">
        <f t="shared" si="157"/>
        <v>6115606.8654545462</v>
      </c>
      <c r="AX239" s="76">
        <f t="shared" si="158"/>
        <v>2715020.5498181824</v>
      </c>
      <c r="AY239" s="143">
        <f>'آبان 1400'!AZ240</f>
        <v>0</v>
      </c>
      <c r="AZ239" s="143">
        <f>'آبان 1400'!BA240</f>
        <v>0</v>
      </c>
      <c r="BA239" s="143">
        <f>'آبان 1400'!BB240</f>
        <v>0</v>
      </c>
      <c r="BB239" s="143">
        <f>'آبان 1400'!BC240</f>
        <v>0</v>
      </c>
      <c r="BC239" s="143">
        <f>'آبان 1400'!BD240</f>
        <v>0</v>
      </c>
      <c r="BD239" s="143">
        <f>'آبان 1400'!BE240</f>
        <v>0</v>
      </c>
      <c r="BE239" s="143">
        <f>'آبان 1400'!BF240</f>
        <v>0</v>
      </c>
      <c r="BF239" s="144">
        <f t="shared" si="159"/>
        <v>8830627.4152727276</v>
      </c>
      <c r="BG239" s="141">
        <f t="shared" si="160"/>
        <v>83846174</v>
      </c>
      <c r="BH239" s="145">
        <f t="shared" si="161"/>
        <v>92676802.36363636</v>
      </c>
      <c r="BI239" s="410">
        <f t="shared" si="198"/>
        <v>6638737.5</v>
      </c>
      <c r="BJ239" s="146">
        <f t="shared" si="162"/>
        <v>4223920</v>
      </c>
      <c r="BK239" s="146">
        <f t="shared" si="163"/>
        <v>1267176</v>
      </c>
      <c r="BL239" s="147">
        <f t="shared" si="164"/>
        <v>1120000</v>
      </c>
      <c r="BM239" s="383">
        <v>0</v>
      </c>
      <c r="BN239" s="148">
        <f t="shared" si="165"/>
        <v>105926635.86363636</v>
      </c>
      <c r="BO239" s="149">
        <f t="shared" si="166"/>
        <v>87365812.36363636</v>
      </c>
      <c r="BP239" s="150">
        <f t="shared" si="167"/>
        <v>20094136.843636364</v>
      </c>
      <c r="BQ239" s="151">
        <f t="shared" si="168"/>
        <v>126020772.70727272</v>
      </c>
      <c r="BR239" s="152">
        <f t="shared" si="169"/>
        <v>100800</v>
      </c>
      <c r="BS239" s="148">
        <f t="shared" si="170"/>
        <v>126121572.70727272</v>
      </c>
      <c r="BT239" s="136">
        <v>0</v>
      </c>
      <c r="BU239" s="149">
        <f t="shared" si="171"/>
        <v>10592663.586363636</v>
      </c>
      <c r="BV239" s="153">
        <f t="shared" si="172"/>
        <v>5296331.793181818</v>
      </c>
      <c r="BW239" s="134">
        <f t="shared" si="173"/>
        <v>110232577.32772727</v>
      </c>
      <c r="BX239" s="148">
        <f t="shared" si="174"/>
        <v>12129833.5</v>
      </c>
      <c r="BY239" s="135">
        <f t="shared" si="175"/>
        <v>98102743.827727273</v>
      </c>
      <c r="CD239" s="400">
        <f>'آبان 1400'!AU240</f>
        <v>92676802.36363636</v>
      </c>
      <c r="CE239" s="401">
        <f>'آبان 1400'!AV240</f>
        <v>67150205.49818182</v>
      </c>
      <c r="CF239" s="401">
        <f>'آبان 1400'!AW240</f>
        <v>87365812.36363636</v>
      </c>
      <c r="CG239" s="401">
        <f>'آبان 1400'!AX240</f>
        <v>6115606.8654545462</v>
      </c>
      <c r="CH239" s="401">
        <f>'آبان 1400'!AY240</f>
        <v>2715020.5498181824</v>
      </c>
      <c r="CI239" s="401">
        <f>'آبان 1400'!AZ240</f>
        <v>0</v>
      </c>
      <c r="CJ239" s="401">
        <f>'آبان 1400'!BA240</f>
        <v>0</v>
      </c>
      <c r="CK239" s="401">
        <f>'آبان 1400'!BB240</f>
        <v>0</v>
      </c>
      <c r="CL239" s="401">
        <f>'آبان 1400'!BC240</f>
        <v>0</v>
      </c>
      <c r="CM239" s="401">
        <f>'آبان 1400'!BD240</f>
        <v>0</v>
      </c>
      <c r="CN239" s="401">
        <f>'آبان 1400'!BE240</f>
        <v>0</v>
      </c>
      <c r="CO239" s="401">
        <f>'آبان 1400'!BF240</f>
        <v>0</v>
      </c>
      <c r="CP239" s="401">
        <f>'آبان 1400'!BG240</f>
        <v>8830627.4152727276</v>
      </c>
      <c r="CQ239" s="401">
        <f>'آبان 1400'!BH240</f>
        <v>83846174</v>
      </c>
      <c r="CR239" s="401">
        <f t="shared" si="176"/>
        <v>92676802.36363636</v>
      </c>
      <c r="CS239" s="411">
        <f t="shared" si="199"/>
        <v>6638737.5</v>
      </c>
      <c r="CT239" s="400">
        <f t="shared" si="177"/>
        <v>4223920</v>
      </c>
      <c r="CU239" s="401">
        <f t="shared" si="178"/>
        <v>1267176</v>
      </c>
      <c r="CV239" s="401">
        <f t="shared" si="179"/>
        <v>1120000</v>
      </c>
      <c r="CW239" s="56">
        <v>0</v>
      </c>
      <c r="CX239" s="401">
        <f t="shared" si="180"/>
        <v>105926635.86363636</v>
      </c>
      <c r="CY239" s="401">
        <f t="shared" si="181"/>
        <v>87365812.36363636</v>
      </c>
      <c r="CZ239" s="401">
        <f t="shared" si="182"/>
        <v>20094136.843636364</v>
      </c>
      <c r="DA239" s="401">
        <f t="shared" si="183"/>
        <v>126020772.70727272</v>
      </c>
      <c r="DB239" s="401">
        <f t="shared" si="184"/>
        <v>100800</v>
      </c>
      <c r="DC239" s="401">
        <f t="shared" si="185"/>
        <v>126121572.70727272</v>
      </c>
      <c r="DD239" s="406">
        <v>0</v>
      </c>
      <c r="DE239" s="401">
        <f t="shared" si="186"/>
        <v>10592663.586363636</v>
      </c>
      <c r="DF239" s="401">
        <f t="shared" si="187"/>
        <v>5296331.793181818</v>
      </c>
      <c r="DG239" s="401">
        <f t="shared" si="188"/>
        <v>110232577.32772727</v>
      </c>
      <c r="DH239" s="401">
        <f t="shared" si="189"/>
        <v>12129833.5</v>
      </c>
      <c r="DI239" s="401">
        <f t="shared" si="190"/>
        <v>98102743.827727273</v>
      </c>
      <c r="DJ239" s="401">
        <f t="shared" si="191"/>
        <v>0</v>
      </c>
      <c r="DL239" s="409">
        <f t="shared" si="192"/>
        <v>6638737.5</v>
      </c>
      <c r="DM239" s="409">
        <f t="shared" si="193"/>
        <v>0</v>
      </c>
    </row>
    <row r="240" spans="1:117" s="56" customFormat="1" ht="21" x14ac:dyDescent="0.2">
      <c r="A240" s="192">
        <f t="shared" si="155"/>
        <v>2655495</v>
      </c>
      <c r="B240" s="137">
        <f>'آبان 1400'!B241</f>
        <v>235</v>
      </c>
      <c r="C240" s="137">
        <f>'آبان 1400'!C241</f>
        <v>254</v>
      </c>
      <c r="D240" s="137">
        <f>'آبان 1400'!D241</f>
        <v>13556</v>
      </c>
      <c r="E240" s="137" t="str">
        <f>'آبان 1400'!E241</f>
        <v>صفیه</v>
      </c>
      <c r="F240" s="137" t="str">
        <f>'آبان 1400'!F241</f>
        <v>ختن</v>
      </c>
      <c r="G240" s="137" t="str">
        <f>'آبان 1400'!G241</f>
        <v xml:space="preserve">اداری </v>
      </c>
      <c r="H240" s="137" t="str">
        <f>'آبان 1400'!H241</f>
        <v>هرمزگان</v>
      </c>
      <c r="I240" s="137" t="str">
        <f>'آبان 1400'!I241</f>
        <v>389-3-4067283-1</v>
      </c>
      <c r="J240" s="137" t="str">
        <f>'آبان 1400'!J241</f>
        <v>2511706725</v>
      </c>
      <c r="K240" s="137" t="str">
        <f>'آبان 1400'!K241</f>
        <v>0085461285</v>
      </c>
      <c r="L240" s="137" t="str">
        <f>'آبان 1400'!L241</f>
        <v>هرمزگان</v>
      </c>
      <c r="M240" s="137" t="str">
        <f>'آبان 1400'!M241</f>
        <v>اداری-کارشناسی</v>
      </c>
      <c r="N240" s="121">
        <f>'آبان 1400'!N241</f>
        <v>0</v>
      </c>
      <c r="O240" s="120">
        <f>'آبان 1400'!O241</f>
        <v>0</v>
      </c>
      <c r="P240" s="122">
        <f>'آبان 1400'!P241</f>
        <v>0</v>
      </c>
      <c r="Q240" s="362">
        <f>'آبان 1400'!Q241</f>
        <v>30</v>
      </c>
      <c r="R240" s="362">
        <f>'آبان 1400'!R241</f>
        <v>62</v>
      </c>
      <c r="S240" s="362">
        <f>'آبان 1400'!S241</f>
        <v>0</v>
      </c>
      <c r="T240" s="362">
        <f>'آبان 1400'!T241</f>
        <v>0</v>
      </c>
      <c r="U240" s="138">
        <f>'آبان 1400'!U241</f>
        <v>0</v>
      </c>
      <c r="V240" s="121">
        <f>'آبان 1400'!W241</f>
        <v>0</v>
      </c>
      <c r="W240" s="122">
        <f>'آبان 1400'!X241</f>
        <v>0</v>
      </c>
      <c r="X240" s="370">
        <f>'آبان 1400'!Y241</f>
        <v>0</v>
      </c>
      <c r="Y240" s="370">
        <f>'آبان 1400'!Z241</f>
        <v>0</v>
      </c>
      <c r="Z240" s="139">
        <f>'آبان 1400'!AA241</f>
        <v>1477052</v>
      </c>
      <c r="AA240" s="139">
        <f>'آبان 1400'!AB241</f>
        <v>0</v>
      </c>
      <c r="AB240" s="139">
        <f>'آبان 1400'!AC241</f>
        <v>1477052</v>
      </c>
      <c r="AC240" s="139">
        <f>'آبان 1400'!AD241</f>
        <v>4500000</v>
      </c>
      <c r="AD240" s="139">
        <f>'آبان 1400'!AE241</f>
        <v>6000000</v>
      </c>
      <c r="AE240" s="140">
        <f>'آبان 1400'!AF241</f>
        <v>281982.65454545454</v>
      </c>
      <c r="AF240" s="123">
        <f>'آبان 1400'!AG241</f>
        <v>44311560</v>
      </c>
      <c r="AG240" s="124">
        <f>'آبان 1400'!AH241</f>
        <v>0</v>
      </c>
      <c r="AH240" s="124">
        <f>'آبان 1400'!AI241</f>
        <v>17482924.581818182</v>
      </c>
      <c r="AI240" s="124">
        <f>'آبان 1400'!AJ241</f>
        <v>0</v>
      </c>
      <c r="AJ240" s="124">
        <f>'آبان 1400'!AK241</f>
        <v>4500000</v>
      </c>
      <c r="AK240" s="124">
        <f>'آبان 1400'!AL241</f>
        <v>6000000</v>
      </c>
      <c r="AL240" s="124">
        <f>'آبان 1400'!AM241</f>
        <v>0</v>
      </c>
      <c r="AM240" s="124">
        <f>'آبان 1400'!AN241</f>
        <v>0</v>
      </c>
      <c r="AN240" s="124">
        <f>'آبان 1400'!AO241</f>
        <v>0</v>
      </c>
      <c r="AO240" s="124">
        <f>'آبان 1400'!AP241</f>
        <v>3800000</v>
      </c>
      <c r="AP240" s="124">
        <f>'آبان 1400'!AQ241</f>
        <v>0</v>
      </c>
      <c r="AQ240" s="124">
        <f>'آبان 1400'!AR241</f>
        <v>0</v>
      </c>
      <c r="AR240" s="124">
        <f>'آبان 1400'!AS241</f>
        <v>0</v>
      </c>
      <c r="AS240" s="379">
        <f>'آبان 1400'!AT241</f>
        <v>0</v>
      </c>
      <c r="AT240" s="372">
        <f t="shared" si="156"/>
        <v>76094484.581818178</v>
      </c>
      <c r="AU240" s="174">
        <f>'آبان 1400'!AV241</f>
        <v>56467870.661090903</v>
      </c>
      <c r="AV240" s="142">
        <f>'آبان 1400'!AW241</f>
        <v>76094484.581818178</v>
      </c>
      <c r="AW240" s="143">
        <f t="shared" si="157"/>
        <v>5326613.9207272734</v>
      </c>
      <c r="AX240" s="76">
        <f t="shared" si="158"/>
        <v>1646787.0661090903</v>
      </c>
      <c r="AY240" s="143">
        <f>'آبان 1400'!AZ241</f>
        <v>0</v>
      </c>
      <c r="AZ240" s="143">
        <f>'آبان 1400'!BA241</f>
        <v>0</v>
      </c>
      <c r="BA240" s="143">
        <f>'آبان 1400'!BB241</f>
        <v>0</v>
      </c>
      <c r="BB240" s="143">
        <f>'آبان 1400'!BC241</f>
        <v>0</v>
      </c>
      <c r="BC240" s="143">
        <f>'آبان 1400'!BD241</f>
        <v>0</v>
      </c>
      <c r="BD240" s="143">
        <f>'آبان 1400'!BE241</f>
        <v>0</v>
      </c>
      <c r="BE240" s="143">
        <f>'آبان 1400'!BF241</f>
        <v>0</v>
      </c>
      <c r="BF240" s="144">
        <f t="shared" si="159"/>
        <v>6973400.9868363636</v>
      </c>
      <c r="BG240" s="141">
        <f t="shared" si="160"/>
        <v>69121083</v>
      </c>
      <c r="BH240" s="145">
        <f t="shared" si="161"/>
        <v>76094484.581818178</v>
      </c>
      <c r="BI240" s="410">
        <f t="shared" si="198"/>
        <v>6638737.5</v>
      </c>
      <c r="BJ240" s="146">
        <f t="shared" si="162"/>
        <v>3692630</v>
      </c>
      <c r="BK240" s="146">
        <f t="shared" si="163"/>
        <v>1107789</v>
      </c>
      <c r="BL240" s="147">
        <f t="shared" si="164"/>
        <v>1120000</v>
      </c>
      <c r="BM240" s="383">
        <v>0</v>
      </c>
      <c r="BN240" s="148">
        <f t="shared" si="165"/>
        <v>88653641.081818178</v>
      </c>
      <c r="BO240" s="149">
        <f t="shared" si="166"/>
        <v>76094484.581818178</v>
      </c>
      <c r="BP240" s="150">
        <f t="shared" si="167"/>
        <v>17501731.453818183</v>
      </c>
      <c r="BQ240" s="151">
        <f t="shared" si="168"/>
        <v>106155372.53563637</v>
      </c>
      <c r="BR240" s="152">
        <f t="shared" si="169"/>
        <v>100800</v>
      </c>
      <c r="BS240" s="148">
        <f t="shared" si="170"/>
        <v>106256172.53563637</v>
      </c>
      <c r="BT240" s="136">
        <v>0</v>
      </c>
      <c r="BU240" s="149">
        <f t="shared" si="171"/>
        <v>8865364.1081818175</v>
      </c>
      <c r="BV240" s="153">
        <f t="shared" si="172"/>
        <v>4432682.0540909087</v>
      </c>
      <c r="BW240" s="134">
        <f t="shared" si="173"/>
        <v>92958126.373363644</v>
      </c>
      <c r="BX240" s="148">
        <f t="shared" si="174"/>
        <v>11439156.5</v>
      </c>
      <c r="BY240" s="135">
        <f t="shared" si="175"/>
        <v>81518969.873363644</v>
      </c>
      <c r="CD240" s="400">
        <f>'آبان 1400'!AU241</f>
        <v>76094484.581818178</v>
      </c>
      <c r="CE240" s="401">
        <f>'آبان 1400'!AV241</f>
        <v>56467870.661090903</v>
      </c>
      <c r="CF240" s="401">
        <f>'آبان 1400'!AW241</f>
        <v>76094484.581818178</v>
      </c>
      <c r="CG240" s="401">
        <f>'آبان 1400'!AX241</f>
        <v>5326613.9207272734</v>
      </c>
      <c r="CH240" s="401">
        <f>'آبان 1400'!AY241</f>
        <v>1646787.0661090903</v>
      </c>
      <c r="CI240" s="401">
        <f>'آبان 1400'!AZ241</f>
        <v>0</v>
      </c>
      <c r="CJ240" s="401">
        <f>'آبان 1400'!BA241</f>
        <v>0</v>
      </c>
      <c r="CK240" s="401">
        <f>'آبان 1400'!BB241</f>
        <v>0</v>
      </c>
      <c r="CL240" s="401">
        <f>'آبان 1400'!BC241</f>
        <v>0</v>
      </c>
      <c r="CM240" s="401">
        <f>'آبان 1400'!BD241</f>
        <v>0</v>
      </c>
      <c r="CN240" s="401">
        <f>'آبان 1400'!BE241</f>
        <v>0</v>
      </c>
      <c r="CO240" s="401">
        <f>'آبان 1400'!BF241</f>
        <v>0</v>
      </c>
      <c r="CP240" s="401">
        <f>'آبان 1400'!BG241</f>
        <v>6973400.9868363636</v>
      </c>
      <c r="CQ240" s="401">
        <f>'آبان 1400'!BH241</f>
        <v>69121083</v>
      </c>
      <c r="CR240" s="401">
        <f t="shared" si="176"/>
        <v>76094484.581818178</v>
      </c>
      <c r="CS240" s="411">
        <f t="shared" si="199"/>
        <v>6638737.5</v>
      </c>
      <c r="CT240" s="400">
        <f t="shared" si="177"/>
        <v>3692630</v>
      </c>
      <c r="CU240" s="401">
        <f t="shared" si="178"/>
        <v>1107789</v>
      </c>
      <c r="CV240" s="401">
        <f t="shared" si="179"/>
        <v>1120000</v>
      </c>
      <c r="CW240" s="56">
        <v>0</v>
      </c>
      <c r="CX240" s="401">
        <f t="shared" si="180"/>
        <v>88653641.081818178</v>
      </c>
      <c r="CY240" s="401">
        <f t="shared" si="181"/>
        <v>76094484.581818178</v>
      </c>
      <c r="CZ240" s="401">
        <f t="shared" si="182"/>
        <v>17501731.453818183</v>
      </c>
      <c r="DA240" s="401">
        <f t="shared" si="183"/>
        <v>106155372.53563637</v>
      </c>
      <c r="DB240" s="401">
        <f t="shared" si="184"/>
        <v>100800</v>
      </c>
      <c r="DC240" s="401">
        <f t="shared" si="185"/>
        <v>106256172.53563637</v>
      </c>
      <c r="DD240" s="406">
        <v>0</v>
      </c>
      <c r="DE240" s="401">
        <f t="shared" si="186"/>
        <v>8865364.1081818175</v>
      </c>
      <c r="DF240" s="401">
        <f t="shared" si="187"/>
        <v>4432682.0540909087</v>
      </c>
      <c r="DG240" s="401">
        <f t="shared" si="188"/>
        <v>92958126.373363644</v>
      </c>
      <c r="DH240" s="401">
        <f t="shared" si="189"/>
        <v>11439156.5</v>
      </c>
      <c r="DI240" s="401">
        <f t="shared" si="190"/>
        <v>81518969.873363644</v>
      </c>
      <c r="DJ240" s="401">
        <f t="shared" si="191"/>
        <v>0</v>
      </c>
      <c r="DL240" s="409">
        <f t="shared" si="192"/>
        <v>6638737.5</v>
      </c>
      <c r="DM240" s="409">
        <f t="shared" si="193"/>
        <v>0</v>
      </c>
    </row>
    <row r="241" spans="1:117" s="56" customFormat="1" ht="21" x14ac:dyDescent="0.2">
      <c r="A241" s="192">
        <f t="shared" si="155"/>
        <v>2655495</v>
      </c>
      <c r="B241" s="137">
        <f>'آبان 1400'!B242</f>
        <v>236</v>
      </c>
      <c r="C241" s="137">
        <f>'آبان 1400'!C242</f>
        <v>255</v>
      </c>
      <c r="D241" s="137">
        <f>'آبان 1400'!D242</f>
        <v>13553</v>
      </c>
      <c r="E241" s="137" t="str">
        <f>'آبان 1400'!E242</f>
        <v>صالح</v>
      </c>
      <c r="F241" s="137" t="str">
        <f>'آبان 1400'!F242</f>
        <v>صالحی</v>
      </c>
      <c r="G241" s="137" t="str">
        <f>'آبان 1400'!G242</f>
        <v xml:space="preserve">اداری </v>
      </c>
      <c r="H241" s="137" t="str">
        <f>'آبان 1400'!H242</f>
        <v>هرمزگان</v>
      </c>
      <c r="I241" s="137" t="str">
        <f>'آبان 1400'!I242</f>
        <v>389-12-3757702-1</v>
      </c>
      <c r="J241" s="137" t="str">
        <f>'آبان 1400'!J242</f>
        <v>4699762573</v>
      </c>
      <c r="K241" s="137" t="str">
        <f>'آبان 1400'!K242</f>
        <v>0085159201</v>
      </c>
      <c r="L241" s="137">
        <f>'آبان 1400'!L242</f>
        <v>0</v>
      </c>
      <c r="M241" s="137" t="str">
        <f>'آبان 1400'!M242</f>
        <v>اداری-کارشناسی</v>
      </c>
      <c r="N241" s="121">
        <f>'آبان 1400'!N242</f>
        <v>0</v>
      </c>
      <c r="O241" s="120">
        <f>'آبان 1400'!O242</f>
        <v>0</v>
      </c>
      <c r="P241" s="122">
        <f>'آبان 1400'!P242</f>
        <v>0</v>
      </c>
      <c r="Q241" s="362">
        <f>'آبان 1400'!Q242</f>
        <v>30</v>
      </c>
      <c r="R241" s="362">
        <f>'آبان 1400'!R242</f>
        <v>45</v>
      </c>
      <c r="S241" s="362">
        <f>'آبان 1400'!S242</f>
        <v>0</v>
      </c>
      <c r="T241" s="362">
        <f>'آبان 1400'!T242</f>
        <v>0</v>
      </c>
      <c r="U241" s="138">
        <f>'آبان 1400'!U242</f>
        <v>0</v>
      </c>
      <c r="V241" s="121">
        <f>'آبان 1400'!W242</f>
        <v>0</v>
      </c>
      <c r="W241" s="122">
        <f>'آبان 1400'!X242</f>
        <v>0</v>
      </c>
      <c r="X241" s="370">
        <f>'آبان 1400'!Y242</f>
        <v>0</v>
      </c>
      <c r="Y241" s="370">
        <f>'آبان 1400'!Z242</f>
        <v>1</v>
      </c>
      <c r="Z241" s="139">
        <f>'آبان 1400'!AA242</f>
        <v>1477052</v>
      </c>
      <c r="AA241" s="139">
        <f>'آبان 1400'!AB242</f>
        <v>0</v>
      </c>
      <c r="AB241" s="139">
        <f>'آبان 1400'!AC242</f>
        <v>1477052</v>
      </c>
      <c r="AC241" s="139">
        <f>'آبان 1400'!AD242</f>
        <v>4500000</v>
      </c>
      <c r="AD241" s="139">
        <f>'آبان 1400'!AE242</f>
        <v>6000000</v>
      </c>
      <c r="AE241" s="140">
        <f>'آبان 1400'!AF242</f>
        <v>281982.65454545454</v>
      </c>
      <c r="AF241" s="123">
        <f>'آبان 1400'!AG242</f>
        <v>44311560</v>
      </c>
      <c r="AG241" s="124">
        <f>'آبان 1400'!AH242</f>
        <v>0</v>
      </c>
      <c r="AH241" s="124">
        <f>'آبان 1400'!AI242</f>
        <v>12689219.454545455</v>
      </c>
      <c r="AI241" s="124">
        <f>'آبان 1400'!AJ242</f>
        <v>2655495</v>
      </c>
      <c r="AJ241" s="124">
        <f>'آبان 1400'!AK242</f>
        <v>4500000</v>
      </c>
      <c r="AK241" s="124">
        <f>'آبان 1400'!AL242</f>
        <v>6000000</v>
      </c>
      <c r="AL241" s="124">
        <f>'آبان 1400'!AM242</f>
        <v>0</v>
      </c>
      <c r="AM241" s="124">
        <f>'آبان 1400'!AN242</f>
        <v>0</v>
      </c>
      <c r="AN241" s="124">
        <f>'آبان 1400'!AO242</f>
        <v>0</v>
      </c>
      <c r="AO241" s="124">
        <f>'آبان 1400'!AP242</f>
        <v>3400000</v>
      </c>
      <c r="AP241" s="124">
        <f>'آبان 1400'!AQ242</f>
        <v>0</v>
      </c>
      <c r="AQ241" s="124">
        <f>'آبان 1400'!AR242</f>
        <v>0</v>
      </c>
      <c r="AR241" s="124">
        <f>'آبان 1400'!AS242</f>
        <v>0</v>
      </c>
      <c r="AS241" s="379">
        <f>'آبان 1400'!AT242</f>
        <v>0</v>
      </c>
      <c r="AT241" s="372">
        <f t="shared" si="156"/>
        <v>73556274.454545453</v>
      </c>
      <c r="AU241" s="174">
        <f>'آبان 1400'!AV242</f>
        <v>52037724.892727271</v>
      </c>
      <c r="AV241" s="142">
        <f>'آبان 1400'!AW242</f>
        <v>70900779.454545453</v>
      </c>
      <c r="AW241" s="143">
        <f t="shared" si="157"/>
        <v>4963054.5618181825</v>
      </c>
      <c r="AX241" s="76">
        <f t="shared" si="158"/>
        <v>1203772.4892727272</v>
      </c>
      <c r="AY241" s="143">
        <f>'آبان 1400'!AZ242</f>
        <v>0</v>
      </c>
      <c r="AZ241" s="143">
        <f>'آبان 1400'!BA242</f>
        <v>0</v>
      </c>
      <c r="BA241" s="143">
        <f>'آبان 1400'!BB242</f>
        <v>0</v>
      </c>
      <c r="BB241" s="143">
        <f>'آبان 1400'!BC242</f>
        <v>0</v>
      </c>
      <c r="BC241" s="143">
        <f>'آبان 1400'!BD242</f>
        <v>0</v>
      </c>
      <c r="BD241" s="143">
        <f>'آبان 1400'!BE242</f>
        <v>0</v>
      </c>
      <c r="BE241" s="143">
        <f>'آبان 1400'!BF242</f>
        <v>0</v>
      </c>
      <c r="BF241" s="144">
        <f t="shared" si="159"/>
        <v>6166827.0510909092</v>
      </c>
      <c r="BG241" s="141">
        <f t="shared" si="160"/>
        <v>67389447</v>
      </c>
      <c r="BH241" s="145">
        <f t="shared" si="161"/>
        <v>73556274.454545453</v>
      </c>
      <c r="BI241" s="410">
        <f t="shared" si="198"/>
        <v>6638737.5</v>
      </c>
      <c r="BJ241" s="146">
        <f t="shared" si="162"/>
        <v>3692630</v>
      </c>
      <c r="BK241" s="146">
        <f t="shared" si="163"/>
        <v>1107789</v>
      </c>
      <c r="BL241" s="147">
        <f t="shared" si="164"/>
        <v>1120000</v>
      </c>
      <c r="BM241" s="383">
        <v>0</v>
      </c>
      <c r="BN241" s="148">
        <f t="shared" si="165"/>
        <v>86115430.954545453</v>
      </c>
      <c r="BO241" s="149">
        <f t="shared" si="166"/>
        <v>70900779.454545453</v>
      </c>
      <c r="BP241" s="150">
        <f t="shared" si="167"/>
        <v>16307179.274545455</v>
      </c>
      <c r="BQ241" s="151">
        <f t="shared" si="168"/>
        <v>102422610.22909091</v>
      </c>
      <c r="BR241" s="152">
        <f t="shared" si="169"/>
        <v>100800</v>
      </c>
      <c r="BS241" s="148">
        <f t="shared" si="170"/>
        <v>102523410.22909091</v>
      </c>
      <c r="BT241" s="136">
        <v>0</v>
      </c>
      <c r="BU241" s="149">
        <f t="shared" si="171"/>
        <v>8611543.0954545457</v>
      </c>
      <c r="BV241" s="153">
        <f t="shared" si="172"/>
        <v>4305771.5477272728</v>
      </c>
      <c r="BW241" s="134">
        <f t="shared" si="173"/>
        <v>89606095.585909098</v>
      </c>
      <c r="BX241" s="148">
        <f t="shared" si="174"/>
        <v>11439156.5</v>
      </c>
      <c r="BY241" s="135">
        <f t="shared" si="175"/>
        <v>78166939.085909098</v>
      </c>
      <c r="CD241" s="400">
        <f>'آبان 1400'!AU242</f>
        <v>73556274.454545453</v>
      </c>
      <c r="CE241" s="401">
        <f>'آبان 1400'!AV242</f>
        <v>52037724.892727271</v>
      </c>
      <c r="CF241" s="401">
        <f>'آبان 1400'!AW242</f>
        <v>70900779.454545453</v>
      </c>
      <c r="CG241" s="401">
        <f>'آبان 1400'!AX242</f>
        <v>4963054.5618181825</v>
      </c>
      <c r="CH241" s="401">
        <f>'آبان 1400'!AY242</f>
        <v>1203772.4892727272</v>
      </c>
      <c r="CI241" s="401">
        <f>'آبان 1400'!AZ242</f>
        <v>0</v>
      </c>
      <c r="CJ241" s="401">
        <f>'آبان 1400'!BA242</f>
        <v>0</v>
      </c>
      <c r="CK241" s="401">
        <f>'آبان 1400'!BB242</f>
        <v>0</v>
      </c>
      <c r="CL241" s="401">
        <f>'آبان 1400'!BC242</f>
        <v>0</v>
      </c>
      <c r="CM241" s="401">
        <f>'آبان 1400'!BD242</f>
        <v>0</v>
      </c>
      <c r="CN241" s="401">
        <f>'آبان 1400'!BE242</f>
        <v>0</v>
      </c>
      <c r="CO241" s="401">
        <f>'آبان 1400'!BF242</f>
        <v>0</v>
      </c>
      <c r="CP241" s="401">
        <f>'آبان 1400'!BG242</f>
        <v>6166827.0510909092</v>
      </c>
      <c r="CQ241" s="401">
        <f>'آبان 1400'!BH242</f>
        <v>67389447</v>
      </c>
      <c r="CR241" s="401">
        <f t="shared" si="176"/>
        <v>73556274.454545453</v>
      </c>
      <c r="CS241" s="411">
        <f t="shared" si="199"/>
        <v>6638737.5</v>
      </c>
      <c r="CT241" s="400">
        <f t="shared" si="177"/>
        <v>3692630</v>
      </c>
      <c r="CU241" s="401">
        <f t="shared" si="178"/>
        <v>1107789</v>
      </c>
      <c r="CV241" s="401">
        <f t="shared" si="179"/>
        <v>1120000</v>
      </c>
      <c r="CW241" s="56">
        <v>0</v>
      </c>
      <c r="CX241" s="401">
        <f t="shared" si="180"/>
        <v>86115430.954545453</v>
      </c>
      <c r="CY241" s="401">
        <f t="shared" si="181"/>
        <v>70900779.454545453</v>
      </c>
      <c r="CZ241" s="401">
        <f t="shared" si="182"/>
        <v>16307179.274545455</v>
      </c>
      <c r="DA241" s="401">
        <f t="shared" si="183"/>
        <v>102422610.22909091</v>
      </c>
      <c r="DB241" s="401">
        <f t="shared" si="184"/>
        <v>100800</v>
      </c>
      <c r="DC241" s="401">
        <f t="shared" si="185"/>
        <v>102523410.22909091</v>
      </c>
      <c r="DD241" s="406">
        <v>0</v>
      </c>
      <c r="DE241" s="401">
        <f t="shared" si="186"/>
        <v>8611543.0954545457</v>
      </c>
      <c r="DF241" s="401">
        <f t="shared" si="187"/>
        <v>4305771.5477272728</v>
      </c>
      <c r="DG241" s="401">
        <f t="shared" si="188"/>
        <v>89606095.585909098</v>
      </c>
      <c r="DH241" s="401">
        <f t="shared" si="189"/>
        <v>11439156.5</v>
      </c>
      <c r="DI241" s="401">
        <f t="shared" si="190"/>
        <v>78166939.085909098</v>
      </c>
      <c r="DJ241" s="401">
        <f t="shared" si="191"/>
        <v>0</v>
      </c>
      <c r="DL241" s="409">
        <f t="shared" si="192"/>
        <v>6638737.5</v>
      </c>
      <c r="DM241" s="409">
        <f t="shared" si="193"/>
        <v>0</v>
      </c>
    </row>
    <row r="242" spans="1:117" s="56" customFormat="1" ht="21" x14ac:dyDescent="0.2">
      <c r="A242" s="192">
        <f t="shared" si="155"/>
        <v>2655495</v>
      </c>
      <c r="B242" s="137">
        <f>'آبان 1400'!B243</f>
        <v>237</v>
      </c>
      <c r="C242" s="137">
        <f>'آبان 1400'!C243</f>
        <v>257</v>
      </c>
      <c r="D242" s="137">
        <f>'آبان 1400'!D243</f>
        <v>13021</v>
      </c>
      <c r="E242" s="137" t="str">
        <f>'آبان 1400'!E243</f>
        <v>محمود</v>
      </c>
      <c r="F242" s="137" t="str">
        <f>'آبان 1400'!F243</f>
        <v>چاوشیان</v>
      </c>
      <c r="G242" s="137" t="str">
        <f>'آبان 1400'!G243</f>
        <v xml:space="preserve">اداری </v>
      </c>
      <c r="H242" s="137" t="str">
        <f>'آبان 1400'!H243</f>
        <v>یزد</v>
      </c>
      <c r="I242" s="137" t="str">
        <f>'آبان 1400'!I243</f>
        <v>144-813-3534346-1</v>
      </c>
      <c r="J242" s="137">
        <f>'آبان 1400'!J243</f>
        <v>4433518719</v>
      </c>
      <c r="K242" s="137" t="str">
        <f>'آبان 1400'!K243</f>
        <v>0080763396</v>
      </c>
      <c r="L242" s="137" t="str">
        <f>'آبان 1400'!L243</f>
        <v>یزد</v>
      </c>
      <c r="M242" s="137" t="str">
        <f>'آبان 1400'!M243</f>
        <v>اداری-کارشناسی ارشد</v>
      </c>
      <c r="N242" s="121">
        <f>'آبان 1400'!N243</f>
        <v>0</v>
      </c>
      <c r="O242" s="120">
        <f>'آبان 1400'!O243</f>
        <v>0</v>
      </c>
      <c r="P242" s="122">
        <f>'آبان 1400'!P243</f>
        <v>0</v>
      </c>
      <c r="Q242" s="362">
        <f>'آبان 1400'!Q243</f>
        <v>30</v>
      </c>
      <c r="R242" s="362">
        <f>'آبان 1400'!R243</f>
        <v>42</v>
      </c>
      <c r="S242" s="362">
        <f>'آبان 1400'!S243</f>
        <v>0</v>
      </c>
      <c r="T242" s="362">
        <f>'آبان 1400'!T243</f>
        <v>0</v>
      </c>
      <c r="U242" s="138">
        <f>'آبان 1400'!U243</f>
        <v>0</v>
      </c>
      <c r="V242" s="121">
        <f>'آبان 1400'!W243</f>
        <v>0</v>
      </c>
      <c r="W242" s="122">
        <f>'آبان 1400'!X243</f>
        <v>0</v>
      </c>
      <c r="X242" s="370">
        <f>'آبان 1400'!Y243</f>
        <v>1</v>
      </c>
      <c r="Y242" s="370">
        <f>'آبان 1400'!Z243</f>
        <v>1</v>
      </c>
      <c r="Z242" s="139">
        <f>'آبان 1400'!AA243</f>
        <v>1642901</v>
      </c>
      <c r="AA242" s="139">
        <f>'آبان 1400'!AB243</f>
        <v>46667</v>
      </c>
      <c r="AB242" s="139">
        <f>'آبان 1400'!AC243</f>
        <v>1689568</v>
      </c>
      <c r="AC242" s="139">
        <f>'آبان 1400'!AD243</f>
        <v>4500000</v>
      </c>
      <c r="AD242" s="139">
        <f>'آبان 1400'!AE243</f>
        <v>6000000</v>
      </c>
      <c r="AE242" s="140">
        <f>'آبان 1400'!AF243</f>
        <v>322553.89090909087</v>
      </c>
      <c r="AF242" s="123">
        <f>'آبان 1400'!AG243</f>
        <v>49287030</v>
      </c>
      <c r="AG242" s="124">
        <f>'آبان 1400'!AH243</f>
        <v>1400010</v>
      </c>
      <c r="AH242" s="124">
        <f>'آبان 1400'!AI243</f>
        <v>13547263.418181816</v>
      </c>
      <c r="AI242" s="124">
        <f>'آبان 1400'!AJ243</f>
        <v>2655495</v>
      </c>
      <c r="AJ242" s="124">
        <f>'آبان 1400'!AK243</f>
        <v>4500000</v>
      </c>
      <c r="AK242" s="124">
        <f>'آبان 1400'!AL243</f>
        <v>6000000</v>
      </c>
      <c r="AL242" s="124">
        <f>'آبان 1400'!AM243</f>
        <v>0</v>
      </c>
      <c r="AM242" s="124">
        <f>'آبان 1400'!AN243</f>
        <v>0</v>
      </c>
      <c r="AN242" s="124">
        <f>'آبان 1400'!AO243</f>
        <v>0</v>
      </c>
      <c r="AO242" s="124">
        <f>'آبان 1400'!AP243</f>
        <v>4400000</v>
      </c>
      <c r="AP242" s="124">
        <f>'آبان 1400'!AQ243</f>
        <v>0</v>
      </c>
      <c r="AQ242" s="124">
        <f>'آبان 1400'!AR243</f>
        <v>0</v>
      </c>
      <c r="AR242" s="124">
        <f>'آبان 1400'!AS243</f>
        <v>0</v>
      </c>
      <c r="AS242" s="379">
        <f>'آبان 1400'!AT243</f>
        <v>0</v>
      </c>
      <c r="AT242" s="372">
        <f t="shared" si="156"/>
        <v>81789798.418181807</v>
      </c>
      <c r="AU242" s="174">
        <f>'آبان 1400'!AV243</f>
        <v>58694902.178909078</v>
      </c>
      <c r="AV242" s="142">
        <f>'آبان 1400'!AW243</f>
        <v>79134303.418181822</v>
      </c>
      <c r="AW242" s="143">
        <f t="shared" si="157"/>
        <v>5539401.2392727276</v>
      </c>
      <c r="AX242" s="76">
        <f t="shared" si="158"/>
        <v>1869490.217890908</v>
      </c>
      <c r="AY242" s="143">
        <f>'آبان 1400'!AZ243</f>
        <v>0</v>
      </c>
      <c r="AZ242" s="143">
        <f>'آبان 1400'!BA243</f>
        <v>0</v>
      </c>
      <c r="BA242" s="143">
        <f>'آبان 1400'!BB243</f>
        <v>0</v>
      </c>
      <c r="BB242" s="143">
        <f>'آبان 1400'!BC243</f>
        <v>0</v>
      </c>
      <c r="BC242" s="143">
        <f>'آبان 1400'!BD243</f>
        <v>0</v>
      </c>
      <c r="BD242" s="143">
        <f>'آبان 1400'!BE243</f>
        <v>0</v>
      </c>
      <c r="BE242" s="143">
        <f>'آبان 1400'!BF243</f>
        <v>0</v>
      </c>
      <c r="BF242" s="144">
        <f t="shared" si="159"/>
        <v>7408891.4571636356</v>
      </c>
      <c r="BG242" s="141">
        <f t="shared" si="160"/>
        <v>74380906</v>
      </c>
      <c r="BH242" s="145">
        <f t="shared" si="161"/>
        <v>81789798.418181807</v>
      </c>
      <c r="BI242" s="410">
        <f t="shared" si="198"/>
        <v>6638737.5</v>
      </c>
      <c r="BJ242" s="146">
        <f t="shared" si="162"/>
        <v>4223920</v>
      </c>
      <c r="BK242" s="146">
        <f t="shared" si="163"/>
        <v>1267176</v>
      </c>
      <c r="BL242" s="147">
        <f t="shared" si="164"/>
        <v>1120000</v>
      </c>
      <c r="BM242" s="383">
        <v>0</v>
      </c>
      <c r="BN242" s="148">
        <f t="shared" si="165"/>
        <v>95039631.918181807</v>
      </c>
      <c r="BO242" s="149">
        <f t="shared" si="166"/>
        <v>79134303.418181822</v>
      </c>
      <c r="BP242" s="150">
        <f t="shared" si="167"/>
        <v>18200889.786181819</v>
      </c>
      <c r="BQ242" s="151">
        <f t="shared" si="168"/>
        <v>113240521.70436363</v>
      </c>
      <c r="BR242" s="152">
        <f t="shared" si="169"/>
        <v>100800</v>
      </c>
      <c r="BS242" s="148">
        <f t="shared" si="170"/>
        <v>113341321.70436363</v>
      </c>
      <c r="BT242" s="136">
        <v>0</v>
      </c>
      <c r="BU242" s="149">
        <f t="shared" si="171"/>
        <v>9503963.1918181814</v>
      </c>
      <c r="BV242" s="153">
        <f t="shared" si="172"/>
        <v>4751981.5959090907</v>
      </c>
      <c r="BW242" s="134">
        <f t="shared" si="173"/>
        <v>99085376.916636363</v>
      </c>
      <c r="BX242" s="148">
        <f t="shared" si="174"/>
        <v>12129833.5</v>
      </c>
      <c r="BY242" s="135">
        <f t="shared" si="175"/>
        <v>86955543.416636363</v>
      </c>
      <c r="CD242" s="400">
        <f>'آبان 1400'!AU243</f>
        <v>81789798.418181807</v>
      </c>
      <c r="CE242" s="401">
        <f>'آبان 1400'!AV243</f>
        <v>58694902.178909078</v>
      </c>
      <c r="CF242" s="401">
        <f>'آبان 1400'!AW243</f>
        <v>79134303.418181822</v>
      </c>
      <c r="CG242" s="401">
        <f>'آبان 1400'!AX243</f>
        <v>5539401.2392727276</v>
      </c>
      <c r="CH242" s="401">
        <f>'آبان 1400'!AY243</f>
        <v>1869490.217890908</v>
      </c>
      <c r="CI242" s="401">
        <f>'آبان 1400'!AZ243</f>
        <v>0</v>
      </c>
      <c r="CJ242" s="401">
        <f>'آبان 1400'!BA243</f>
        <v>0</v>
      </c>
      <c r="CK242" s="401">
        <f>'آبان 1400'!BB243</f>
        <v>0</v>
      </c>
      <c r="CL242" s="401">
        <f>'آبان 1400'!BC243</f>
        <v>0</v>
      </c>
      <c r="CM242" s="401">
        <f>'آبان 1400'!BD243</f>
        <v>0</v>
      </c>
      <c r="CN242" s="401">
        <f>'آبان 1400'!BE243</f>
        <v>0</v>
      </c>
      <c r="CO242" s="401">
        <f>'آبان 1400'!BF243</f>
        <v>0</v>
      </c>
      <c r="CP242" s="401">
        <f>'آبان 1400'!BG243</f>
        <v>7408891.4571636356</v>
      </c>
      <c r="CQ242" s="401">
        <f>'آبان 1400'!BH243</f>
        <v>74380906</v>
      </c>
      <c r="CR242" s="401">
        <f t="shared" si="176"/>
        <v>81789798.418181807</v>
      </c>
      <c r="CS242" s="411">
        <f t="shared" si="199"/>
        <v>6638737.5</v>
      </c>
      <c r="CT242" s="400">
        <f t="shared" si="177"/>
        <v>4223920</v>
      </c>
      <c r="CU242" s="401">
        <f t="shared" si="178"/>
        <v>1267176</v>
      </c>
      <c r="CV242" s="401">
        <f t="shared" si="179"/>
        <v>1120000</v>
      </c>
      <c r="CW242" s="56">
        <v>0</v>
      </c>
      <c r="CX242" s="401">
        <f t="shared" si="180"/>
        <v>95039631.918181807</v>
      </c>
      <c r="CY242" s="401">
        <f t="shared" si="181"/>
        <v>79134303.418181822</v>
      </c>
      <c r="CZ242" s="401">
        <f t="shared" si="182"/>
        <v>18200889.786181819</v>
      </c>
      <c r="DA242" s="401">
        <f t="shared" si="183"/>
        <v>113240521.70436363</v>
      </c>
      <c r="DB242" s="401">
        <f t="shared" si="184"/>
        <v>100800</v>
      </c>
      <c r="DC242" s="401">
        <f t="shared" si="185"/>
        <v>113341321.70436363</v>
      </c>
      <c r="DD242" s="406">
        <v>0</v>
      </c>
      <c r="DE242" s="401">
        <f t="shared" si="186"/>
        <v>9503963.1918181814</v>
      </c>
      <c r="DF242" s="401">
        <f t="shared" si="187"/>
        <v>4751981.5959090907</v>
      </c>
      <c r="DG242" s="401">
        <f t="shared" si="188"/>
        <v>99085376.916636363</v>
      </c>
      <c r="DH242" s="401">
        <f t="shared" si="189"/>
        <v>12129833.5</v>
      </c>
      <c r="DI242" s="401">
        <f t="shared" si="190"/>
        <v>86955543.416636363</v>
      </c>
      <c r="DJ242" s="401">
        <f t="shared" si="191"/>
        <v>0</v>
      </c>
      <c r="DL242" s="409">
        <f t="shared" si="192"/>
        <v>6638737.5</v>
      </c>
      <c r="DM242" s="409">
        <f t="shared" si="193"/>
        <v>0</v>
      </c>
    </row>
    <row r="243" spans="1:117" s="56" customFormat="1" ht="21" x14ac:dyDescent="0.2">
      <c r="A243" s="192">
        <f t="shared" si="155"/>
        <v>2655495</v>
      </c>
      <c r="B243" s="137">
        <f>'آبان 1400'!B244</f>
        <v>238</v>
      </c>
      <c r="C243" s="137">
        <f>'آبان 1400'!C244</f>
        <v>1</v>
      </c>
      <c r="D243" s="137">
        <f>'آبان 1400'!D244</f>
        <v>13346</v>
      </c>
      <c r="E243" s="137" t="str">
        <f>'آبان 1400'!E244</f>
        <v>سیروس</v>
      </c>
      <c r="F243" s="137" t="str">
        <f>'آبان 1400'!F244</f>
        <v>شیخ احمدی</v>
      </c>
      <c r="G243" s="137" t="str">
        <f>'آبان 1400'!G244</f>
        <v>نگهبان</v>
      </c>
      <c r="H243" s="137" t="str">
        <f>'آبان 1400'!H244</f>
        <v>تهران</v>
      </c>
      <c r="I243" s="137" t="str">
        <f>'آبان 1400'!I244</f>
        <v>121-813-5540182-1</v>
      </c>
      <c r="J243" s="137" t="str">
        <f>'آبان 1400'!J244</f>
        <v>3800234289</v>
      </c>
      <c r="K243" s="137" t="str">
        <f>'آبان 1400'!K244</f>
        <v>0012814595</v>
      </c>
      <c r="L243" s="137" t="str">
        <f>'آبان 1400'!L244</f>
        <v>تهران</v>
      </c>
      <c r="M243" s="137" t="str">
        <f>'آبان 1400'!M244</f>
        <v>نگهبان</v>
      </c>
      <c r="N243" s="121" t="str">
        <f>'آبان 1400'!N244</f>
        <v>*</v>
      </c>
      <c r="O243" s="120">
        <f>'آبان 1400'!O244</f>
        <v>0</v>
      </c>
      <c r="P243" s="122">
        <f>'آبان 1400'!P244</f>
        <v>0</v>
      </c>
      <c r="Q243" s="362">
        <f>'آبان 1400'!Q244</f>
        <v>30</v>
      </c>
      <c r="R243" s="362">
        <f>'آبان 1400'!R244</f>
        <v>120</v>
      </c>
      <c r="S243" s="362">
        <f>'آبان 1400'!S244</f>
        <v>110</v>
      </c>
      <c r="T243" s="362">
        <f>'آبان 1400'!T244</f>
        <v>29.33</v>
      </c>
      <c r="U243" s="138">
        <f>'آبان 1400'!U244</f>
        <v>0</v>
      </c>
      <c r="V243" s="121">
        <f>'آبان 1400'!W244</f>
        <v>0</v>
      </c>
      <c r="W243" s="122">
        <f>'آبان 1400'!X244</f>
        <v>0</v>
      </c>
      <c r="X243" s="370">
        <f>'آبان 1400'!Y244</f>
        <v>1</v>
      </c>
      <c r="Y243" s="370">
        <f>'آبان 1400'!Z244</f>
        <v>1</v>
      </c>
      <c r="Z243" s="139">
        <f>'آبان 1400'!AA244</f>
        <v>885165</v>
      </c>
      <c r="AA243" s="139">
        <f>'آبان 1400'!AB244</f>
        <v>46667</v>
      </c>
      <c r="AB243" s="139">
        <f>'آبان 1400'!AC244</f>
        <v>931832</v>
      </c>
      <c r="AC243" s="139">
        <f>'آبان 1400'!AD244</f>
        <v>4500000</v>
      </c>
      <c r="AD243" s="139">
        <f>'آبان 1400'!AE244</f>
        <v>6000000</v>
      </c>
      <c r="AE243" s="140">
        <f>'آبان 1400'!AF244</f>
        <v>177895.19999999998</v>
      </c>
      <c r="AF243" s="123">
        <f>'آبان 1400'!AG244</f>
        <v>26554950</v>
      </c>
      <c r="AG243" s="124">
        <f>'آبان 1400'!AH244</f>
        <v>1400010</v>
      </c>
      <c r="AH243" s="124">
        <f>'آبان 1400'!AI244</f>
        <v>21347423.999999996</v>
      </c>
      <c r="AI243" s="124">
        <f>'آبان 1400'!AJ244</f>
        <v>2655495</v>
      </c>
      <c r="AJ243" s="124">
        <f>'آبان 1400'!AK244</f>
        <v>4500000</v>
      </c>
      <c r="AK243" s="124">
        <f>'آبان 1400'!AL244</f>
        <v>6000000</v>
      </c>
      <c r="AL243" s="124">
        <f>'آبان 1400'!AM244</f>
        <v>4892117.9999999991</v>
      </c>
      <c r="AM243" s="124">
        <f>'آبان 1400'!AN244</f>
        <v>5217666.2159999991</v>
      </c>
      <c r="AN243" s="124">
        <f>'آبان 1400'!AO244</f>
        <v>0</v>
      </c>
      <c r="AO243" s="124">
        <f>'آبان 1400'!AP244</f>
        <v>3000000</v>
      </c>
      <c r="AP243" s="124">
        <f>'آبان 1400'!AQ244</f>
        <v>0</v>
      </c>
      <c r="AQ243" s="124">
        <f>'آبان 1400'!AR244</f>
        <v>0</v>
      </c>
      <c r="AR243" s="124">
        <f>'آبان 1400'!AS244</f>
        <v>0</v>
      </c>
      <c r="AS243" s="379">
        <f>'آبان 1400'!AT244</f>
        <v>0</v>
      </c>
      <c r="AT243" s="372">
        <f t="shared" si="156"/>
        <v>75567663.216000006</v>
      </c>
      <c r="AU243" s="174">
        <f>'آبان 1400'!AV244</f>
        <v>54308316.440880008</v>
      </c>
      <c r="AV243" s="142">
        <f>'آبان 1400'!AW244</f>
        <v>72912168.215999991</v>
      </c>
      <c r="AW243" s="143">
        <f t="shared" si="157"/>
        <v>5103851.7751199994</v>
      </c>
      <c r="AX243" s="76">
        <f t="shared" si="158"/>
        <v>1430831.644088001</v>
      </c>
      <c r="AY243" s="143">
        <f>'آبان 1400'!AZ244</f>
        <v>0</v>
      </c>
      <c r="AZ243" s="143">
        <f>'آبان 1400'!BA244</f>
        <v>0</v>
      </c>
      <c r="BA243" s="143">
        <f>'آبان 1400'!BB244</f>
        <v>0</v>
      </c>
      <c r="BB243" s="143">
        <f>'آبان 1400'!BC244</f>
        <v>0</v>
      </c>
      <c r="BC243" s="143">
        <f>'آبان 1400'!BD244</f>
        <v>0</v>
      </c>
      <c r="BD243" s="143">
        <f>'آبان 1400'!BE244</f>
        <v>0</v>
      </c>
      <c r="BE243" s="143">
        <f>'آبان 1400'!BF244</f>
        <v>0</v>
      </c>
      <c r="BF243" s="144">
        <f t="shared" si="159"/>
        <v>6534683.4192080004</v>
      </c>
      <c r="BG243" s="141">
        <f t="shared" si="160"/>
        <v>69032979</v>
      </c>
      <c r="BH243" s="145">
        <f t="shared" si="161"/>
        <v>75567663.216000006</v>
      </c>
      <c r="BI243" s="128">
        <f t="shared" si="194"/>
        <v>4659160</v>
      </c>
      <c r="BJ243" s="146">
        <f t="shared" si="162"/>
        <v>2329580</v>
      </c>
      <c r="BK243" s="146">
        <f t="shared" si="163"/>
        <v>698874</v>
      </c>
      <c r="BL243" s="147">
        <f t="shared" si="164"/>
        <v>1120000</v>
      </c>
      <c r="BM243" s="383">
        <v>0</v>
      </c>
      <c r="BN243" s="148">
        <f t="shared" si="165"/>
        <v>84375277.216000006</v>
      </c>
      <c r="BO243" s="149">
        <f t="shared" si="166"/>
        <v>72912168.215999991</v>
      </c>
      <c r="BP243" s="150">
        <f t="shared" si="167"/>
        <v>16769798.689679999</v>
      </c>
      <c r="BQ243" s="151">
        <f t="shared" si="168"/>
        <v>101145075.90568</v>
      </c>
      <c r="BR243" s="152">
        <f t="shared" si="169"/>
        <v>100800</v>
      </c>
      <c r="BS243" s="148">
        <f t="shared" si="170"/>
        <v>101245875.90568</v>
      </c>
      <c r="BT243" s="136">
        <v>0</v>
      </c>
      <c r="BU243" s="149">
        <f t="shared" si="171"/>
        <v>8437527.7216000017</v>
      </c>
      <c r="BV243" s="153">
        <f t="shared" si="172"/>
        <v>4218763.8608000008</v>
      </c>
      <c r="BW243" s="134">
        <f t="shared" si="173"/>
        <v>88589584.323280007</v>
      </c>
      <c r="BX243" s="148">
        <f t="shared" si="174"/>
        <v>7687614</v>
      </c>
      <c r="BY243" s="135">
        <f t="shared" si="175"/>
        <v>80901970.323280007</v>
      </c>
      <c r="CD243" s="400">
        <f>'آبان 1400'!AU244</f>
        <v>75567663.216000006</v>
      </c>
      <c r="CE243" s="401">
        <f>'آبان 1400'!AV244</f>
        <v>54308316.440880008</v>
      </c>
      <c r="CF243" s="401">
        <f>'آبان 1400'!AW244</f>
        <v>72912168.215999991</v>
      </c>
      <c r="CG243" s="401">
        <f>'آبان 1400'!AX244</f>
        <v>5103851.7751199994</v>
      </c>
      <c r="CH243" s="401">
        <f>'آبان 1400'!AY244</f>
        <v>1430831.644088001</v>
      </c>
      <c r="CI243" s="401">
        <f>'آبان 1400'!AZ244</f>
        <v>0</v>
      </c>
      <c r="CJ243" s="401">
        <f>'آبان 1400'!BA244</f>
        <v>0</v>
      </c>
      <c r="CK243" s="401">
        <f>'آبان 1400'!BB244</f>
        <v>0</v>
      </c>
      <c r="CL243" s="401">
        <f>'آبان 1400'!BC244</f>
        <v>0</v>
      </c>
      <c r="CM243" s="401">
        <f>'آبان 1400'!BD244</f>
        <v>0</v>
      </c>
      <c r="CN243" s="401">
        <f>'آبان 1400'!BE244</f>
        <v>0</v>
      </c>
      <c r="CO243" s="401">
        <f>'آبان 1400'!BF244</f>
        <v>0</v>
      </c>
      <c r="CP243" s="401">
        <f>'آبان 1400'!BG244</f>
        <v>6534683.4192080004</v>
      </c>
      <c r="CQ243" s="401">
        <f>'آبان 1400'!BH244</f>
        <v>69032979</v>
      </c>
      <c r="CR243" s="401">
        <f t="shared" si="176"/>
        <v>75567663.216000006</v>
      </c>
      <c r="CS243" s="56">
        <f t="shared" si="195"/>
        <v>4659160</v>
      </c>
      <c r="CT243" s="400">
        <f t="shared" si="177"/>
        <v>2329580</v>
      </c>
      <c r="CU243" s="401">
        <f t="shared" si="178"/>
        <v>698874</v>
      </c>
      <c r="CV243" s="401">
        <f t="shared" si="179"/>
        <v>1120000</v>
      </c>
      <c r="CW243" s="56">
        <v>0</v>
      </c>
      <c r="CX243" s="401">
        <f t="shared" si="180"/>
        <v>84375277.216000006</v>
      </c>
      <c r="CY243" s="401">
        <f t="shared" si="181"/>
        <v>72912168.215999991</v>
      </c>
      <c r="CZ243" s="401">
        <f t="shared" si="182"/>
        <v>16769798.689679999</v>
      </c>
      <c r="DA243" s="401">
        <f t="shared" si="183"/>
        <v>101145075.90568</v>
      </c>
      <c r="DB243" s="401">
        <f t="shared" si="184"/>
        <v>100800</v>
      </c>
      <c r="DC243" s="401">
        <f t="shared" si="185"/>
        <v>101245875.90568</v>
      </c>
      <c r="DD243" s="406">
        <v>0</v>
      </c>
      <c r="DE243" s="401">
        <f t="shared" si="186"/>
        <v>8437527.7216000017</v>
      </c>
      <c r="DF243" s="401">
        <f t="shared" si="187"/>
        <v>4218763.8608000008</v>
      </c>
      <c r="DG243" s="401">
        <f t="shared" si="188"/>
        <v>88589584.323280007</v>
      </c>
      <c r="DH243" s="401">
        <f t="shared" si="189"/>
        <v>7687614</v>
      </c>
      <c r="DI243" s="401">
        <f t="shared" si="190"/>
        <v>80901970.323280007</v>
      </c>
      <c r="DJ243" s="401">
        <f t="shared" si="191"/>
        <v>0</v>
      </c>
      <c r="DL243" s="408">
        <f t="shared" si="192"/>
        <v>6638737.5</v>
      </c>
      <c r="DM243" s="408">
        <f t="shared" si="193"/>
        <v>-1979577.5</v>
      </c>
    </row>
    <row r="244" spans="1:117" s="56" customFormat="1" ht="21" x14ac:dyDescent="0.2">
      <c r="A244" s="192">
        <f t="shared" si="155"/>
        <v>2655495</v>
      </c>
      <c r="B244" s="137">
        <f>'آبان 1400'!B245</f>
        <v>239</v>
      </c>
      <c r="C244" s="137">
        <f>'آبان 1400'!C245</f>
        <v>2</v>
      </c>
      <c r="D244" s="137">
        <f>'آبان 1400'!D245</f>
        <v>13227</v>
      </c>
      <c r="E244" s="137" t="str">
        <f>'آبان 1400'!E245</f>
        <v>فریبرز</v>
      </c>
      <c r="F244" s="137" t="str">
        <f>'آبان 1400'!F245</f>
        <v>احمد پور</v>
      </c>
      <c r="G244" s="137" t="str">
        <f>'آبان 1400'!G245</f>
        <v>نگهبان</v>
      </c>
      <c r="H244" s="137" t="str">
        <f>'آبان 1400'!H245</f>
        <v>تهران</v>
      </c>
      <c r="I244" s="137" t="str">
        <f>'آبان 1400'!I245</f>
        <v>121-813-2885751-1</v>
      </c>
      <c r="J244" s="137" t="str">
        <f>'آبان 1400'!J245</f>
        <v>5709701726</v>
      </c>
      <c r="K244" s="137" t="str">
        <f>'آبان 1400'!K245</f>
        <v>0020715783</v>
      </c>
      <c r="L244" s="137" t="str">
        <f>'آبان 1400'!L245</f>
        <v>تهران</v>
      </c>
      <c r="M244" s="137" t="str">
        <f>'آبان 1400'!M245</f>
        <v>نگهبان</v>
      </c>
      <c r="N244" s="121" t="str">
        <f>'آبان 1400'!N245</f>
        <v>*</v>
      </c>
      <c r="O244" s="120">
        <f>'آبان 1400'!O245</f>
        <v>0</v>
      </c>
      <c r="P244" s="122">
        <f>'آبان 1400'!P245</f>
        <v>0</v>
      </c>
      <c r="Q244" s="362">
        <f>'آبان 1400'!Q245</f>
        <v>30</v>
      </c>
      <c r="R244" s="362">
        <f>'آبان 1400'!R245</f>
        <v>120</v>
      </c>
      <c r="S244" s="362">
        <f>'آبان 1400'!S245</f>
        <v>110</v>
      </c>
      <c r="T244" s="362">
        <f>'آبان 1400'!T245</f>
        <v>29.33</v>
      </c>
      <c r="U244" s="138">
        <f>'آبان 1400'!U245</f>
        <v>0</v>
      </c>
      <c r="V244" s="121">
        <f>'آبان 1400'!W245</f>
        <v>0</v>
      </c>
      <c r="W244" s="122">
        <f>'آبان 1400'!X245</f>
        <v>0</v>
      </c>
      <c r="X244" s="370">
        <f>'آبان 1400'!Y245</f>
        <v>1</v>
      </c>
      <c r="Y244" s="370">
        <f>'آبان 1400'!Z245</f>
        <v>1</v>
      </c>
      <c r="Z244" s="139">
        <f>'آبان 1400'!AA245</f>
        <v>885165</v>
      </c>
      <c r="AA244" s="139">
        <f>'آبان 1400'!AB245</f>
        <v>46667</v>
      </c>
      <c r="AB244" s="139">
        <f>'آبان 1400'!AC245</f>
        <v>931832</v>
      </c>
      <c r="AC244" s="139">
        <f>'آبان 1400'!AD245</f>
        <v>4500000</v>
      </c>
      <c r="AD244" s="139">
        <f>'آبان 1400'!AE245</f>
        <v>6000000</v>
      </c>
      <c r="AE244" s="140">
        <f>'آبان 1400'!AF245</f>
        <v>177895.19999999998</v>
      </c>
      <c r="AF244" s="123">
        <f>'آبان 1400'!AG245</f>
        <v>26554950</v>
      </c>
      <c r="AG244" s="124">
        <f>'آبان 1400'!AH245</f>
        <v>1400010</v>
      </c>
      <c r="AH244" s="124">
        <f>'آبان 1400'!AI245</f>
        <v>21347423.999999996</v>
      </c>
      <c r="AI244" s="124">
        <f>'آبان 1400'!AJ245</f>
        <v>2655495</v>
      </c>
      <c r="AJ244" s="124">
        <f>'آبان 1400'!AK245</f>
        <v>4500000</v>
      </c>
      <c r="AK244" s="124">
        <f>'آبان 1400'!AL245</f>
        <v>6000000</v>
      </c>
      <c r="AL244" s="124">
        <f>'آبان 1400'!AM245</f>
        <v>4892117.9999999991</v>
      </c>
      <c r="AM244" s="124">
        <f>'آبان 1400'!AN245</f>
        <v>5217666.2159999991</v>
      </c>
      <c r="AN244" s="124">
        <f>'آبان 1400'!AO245</f>
        <v>0</v>
      </c>
      <c r="AO244" s="124">
        <f>'آبان 1400'!AP245</f>
        <v>2600000</v>
      </c>
      <c r="AP244" s="124">
        <f>'آبان 1400'!AQ245</f>
        <v>0</v>
      </c>
      <c r="AQ244" s="124">
        <f>'آبان 1400'!AR245</f>
        <v>0</v>
      </c>
      <c r="AR244" s="124">
        <f>'آبان 1400'!AS245</f>
        <v>0</v>
      </c>
      <c r="AS244" s="379">
        <f>'آبان 1400'!AT245</f>
        <v>0</v>
      </c>
      <c r="AT244" s="372">
        <f t="shared" si="156"/>
        <v>75167663.216000006</v>
      </c>
      <c r="AU244" s="174">
        <f>'آبان 1400'!AV245</f>
        <v>54336316.440880008</v>
      </c>
      <c r="AV244" s="142">
        <f>'آبان 1400'!AW245</f>
        <v>72512168.215999991</v>
      </c>
      <c r="AW244" s="143">
        <f t="shared" si="157"/>
        <v>5075851.7751199994</v>
      </c>
      <c r="AX244" s="76">
        <f t="shared" si="158"/>
        <v>1433631.644088001</v>
      </c>
      <c r="AY244" s="143">
        <f>'آبان 1400'!AZ245</f>
        <v>0</v>
      </c>
      <c r="AZ244" s="143">
        <f>'آبان 1400'!BA245</f>
        <v>0</v>
      </c>
      <c r="BA244" s="143">
        <f>'آبان 1400'!BB245</f>
        <v>0</v>
      </c>
      <c r="BB244" s="143">
        <f>'آبان 1400'!BC245</f>
        <v>0</v>
      </c>
      <c r="BC244" s="143">
        <f>'آبان 1400'!BD245</f>
        <v>0</v>
      </c>
      <c r="BD244" s="143">
        <f>'آبان 1400'!BE245</f>
        <v>0</v>
      </c>
      <c r="BE244" s="143">
        <f>'آبان 1400'!BF245</f>
        <v>0</v>
      </c>
      <c r="BF244" s="144">
        <f t="shared" si="159"/>
        <v>6509483.4192080004</v>
      </c>
      <c r="BG244" s="141">
        <f t="shared" si="160"/>
        <v>68658179</v>
      </c>
      <c r="BH244" s="145">
        <f t="shared" si="161"/>
        <v>75167663.216000006</v>
      </c>
      <c r="BI244" s="128">
        <f t="shared" si="194"/>
        <v>4659160</v>
      </c>
      <c r="BJ244" s="146">
        <f t="shared" si="162"/>
        <v>2329580</v>
      </c>
      <c r="BK244" s="146">
        <f t="shared" si="163"/>
        <v>698874</v>
      </c>
      <c r="BL244" s="147">
        <f t="shared" si="164"/>
        <v>1120000</v>
      </c>
      <c r="BM244" s="383">
        <v>0</v>
      </c>
      <c r="BN244" s="148">
        <f t="shared" si="165"/>
        <v>83975277.216000006</v>
      </c>
      <c r="BO244" s="149">
        <f t="shared" si="166"/>
        <v>72512168.215999991</v>
      </c>
      <c r="BP244" s="150">
        <f t="shared" si="167"/>
        <v>16677798.689679999</v>
      </c>
      <c r="BQ244" s="151">
        <f t="shared" si="168"/>
        <v>100653075.90568</v>
      </c>
      <c r="BR244" s="152">
        <f t="shared" si="169"/>
        <v>100800</v>
      </c>
      <c r="BS244" s="148">
        <f t="shared" si="170"/>
        <v>100753875.90568</v>
      </c>
      <c r="BT244" s="136">
        <v>0</v>
      </c>
      <c r="BU244" s="149">
        <f t="shared" si="171"/>
        <v>8397527.7216000017</v>
      </c>
      <c r="BV244" s="153">
        <f t="shared" si="172"/>
        <v>4198763.8608000008</v>
      </c>
      <c r="BW244" s="134">
        <f t="shared" si="173"/>
        <v>88157584.323280007</v>
      </c>
      <c r="BX244" s="148">
        <f t="shared" si="174"/>
        <v>7687614</v>
      </c>
      <c r="BY244" s="135">
        <f t="shared" si="175"/>
        <v>80469970.323280007</v>
      </c>
      <c r="CD244" s="400">
        <f>'آبان 1400'!AU245</f>
        <v>75167663.216000006</v>
      </c>
      <c r="CE244" s="401">
        <f>'آبان 1400'!AV245</f>
        <v>54336316.440880008</v>
      </c>
      <c r="CF244" s="401">
        <f>'آبان 1400'!AW245</f>
        <v>72512168.215999991</v>
      </c>
      <c r="CG244" s="401">
        <f>'آبان 1400'!AX245</f>
        <v>5075851.7751199994</v>
      </c>
      <c r="CH244" s="401">
        <f>'آبان 1400'!AY245</f>
        <v>1433631.644088001</v>
      </c>
      <c r="CI244" s="401">
        <f>'آبان 1400'!AZ245</f>
        <v>0</v>
      </c>
      <c r="CJ244" s="401">
        <f>'آبان 1400'!BA245</f>
        <v>0</v>
      </c>
      <c r="CK244" s="401">
        <f>'آبان 1400'!BB245</f>
        <v>0</v>
      </c>
      <c r="CL244" s="401">
        <f>'آبان 1400'!BC245</f>
        <v>0</v>
      </c>
      <c r="CM244" s="401">
        <f>'آبان 1400'!BD245</f>
        <v>0</v>
      </c>
      <c r="CN244" s="401">
        <f>'آبان 1400'!BE245</f>
        <v>0</v>
      </c>
      <c r="CO244" s="401">
        <f>'آبان 1400'!BF245</f>
        <v>0</v>
      </c>
      <c r="CP244" s="401">
        <f>'آبان 1400'!BG245</f>
        <v>6509483.4192080004</v>
      </c>
      <c r="CQ244" s="401">
        <f>'آبان 1400'!BH245</f>
        <v>68658179</v>
      </c>
      <c r="CR244" s="401">
        <f t="shared" si="176"/>
        <v>75167663.216000006</v>
      </c>
      <c r="CS244" s="56">
        <f t="shared" si="195"/>
        <v>4659160</v>
      </c>
      <c r="CT244" s="400">
        <f t="shared" si="177"/>
        <v>2329580</v>
      </c>
      <c r="CU244" s="401">
        <f t="shared" si="178"/>
        <v>698874</v>
      </c>
      <c r="CV244" s="401">
        <f t="shared" si="179"/>
        <v>1120000</v>
      </c>
      <c r="CW244" s="56">
        <v>0</v>
      </c>
      <c r="CX244" s="401">
        <f t="shared" si="180"/>
        <v>83975277.216000006</v>
      </c>
      <c r="CY244" s="401">
        <f t="shared" si="181"/>
        <v>72512168.215999991</v>
      </c>
      <c r="CZ244" s="401">
        <f t="shared" si="182"/>
        <v>16677798.689679999</v>
      </c>
      <c r="DA244" s="401">
        <f t="shared" si="183"/>
        <v>100653075.90568</v>
      </c>
      <c r="DB244" s="401">
        <f t="shared" si="184"/>
        <v>100800</v>
      </c>
      <c r="DC244" s="401">
        <f t="shared" si="185"/>
        <v>100753875.90568</v>
      </c>
      <c r="DD244" s="406">
        <v>0</v>
      </c>
      <c r="DE244" s="401">
        <f t="shared" si="186"/>
        <v>8397527.7216000017</v>
      </c>
      <c r="DF244" s="401">
        <f t="shared" si="187"/>
        <v>4198763.8608000008</v>
      </c>
      <c r="DG244" s="401">
        <f t="shared" si="188"/>
        <v>88157584.323280007</v>
      </c>
      <c r="DH244" s="401">
        <f t="shared" si="189"/>
        <v>7687614</v>
      </c>
      <c r="DI244" s="401">
        <f t="shared" si="190"/>
        <v>80469970.323280007</v>
      </c>
      <c r="DJ244" s="401">
        <f t="shared" si="191"/>
        <v>0</v>
      </c>
      <c r="DL244" s="408">
        <f t="shared" si="192"/>
        <v>6638737.5</v>
      </c>
      <c r="DM244" s="408">
        <f t="shared" si="193"/>
        <v>-1979577.5</v>
      </c>
    </row>
    <row r="245" spans="1:117" s="56" customFormat="1" ht="21" x14ac:dyDescent="0.2">
      <c r="A245" s="192">
        <f t="shared" si="155"/>
        <v>2655495</v>
      </c>
      <c r="B245" s="137">
        <f>'آبان 1400'!B246</f>
        <v>240</v>
      </c>
      <c r="C245" s="137">
        <f>'آبان 1400'!C246</f>
        <v>3</v>
      </c>
      <c r="D245" s="137">
        <f>'آبان 1400'!D246</f>
        <v>13254</v>
      </c>
      <c r="E245" s="137" t="str">
        <f>'آبان 1400'!E246</f>
        <v>نوید</v>
      </c>
      <c r="F245" s="137" t="str">
        <f>'آبان 1400'!F246</f>
        <v>بخشی شوره دلی</v>
      </c>
      <c r="G245" s="137" t="str">
        <f>'آبان 1400'!G246</f>
        <v>نگهبان</v>
      </c>
      <c r="H245" s="137" t="str">
        <f>'آبان 1400'!H246</f>
        <v>تهران</v>
      </c>
      <c r="I245" s="137" t="str">
        <f>'آبان 1400'!I246</f>
        <v>121-813-5177260-1</v>
      </c>
      <c r="J245" s="137" t="str">
        <f>'آبان 1400'!J246</f>
        <v>0014975718</v>
      </c>
      <c r="K245" s="137" t="str">
        <f>'آبان 1400'!K246</f>
        <v>0012801061</v>
      </c>
      <c r="L245" s="137" t="str">
        <f>'آبان 1400'!L246</f>
        <v>تهران</v>
      </c>
      <c r="M245" s="137" t="str">
        <f>'آبان 1400'!M246</f>
        <v>نگهبان</v>
      </c>
      <c r="N245" s="121">
        <f>'آبان 1400'!N246</f>
        <v>0</v>
      </c>
      <c r="O245" s="120">
        <f>'آبان 1400'!O246</f>
        <v>0</v>
      </c>
      <c r="P245" s="122" t="str">
        <f>'آبان 1400'!P246</f>
        <v>*</v>
      </c>
      <c r="Q245" s="362">
        <f>'آبان 1400'!Q246</f>
        <v>30</v>
      </c>
      <c r="R245" s="362">
        <f>'آبان 1400'!R246</f>
        <v>120</v>
      </c>
      <c r="S245" s="362">
        <f>'آبان 1400'!S246</f>
        <v>220</v>
      </c>
      <c r="T245" s="362">
        <f>'آبان 1400'!T246</f>
        <v>29.33</v>
      </c>
      <c r="U245" s="138">
        <f>'آبان 1400'!U246</f>
        <v>0</v>
      </c>
      <c r="V245" s="121">
        <f>'آبان 1400'!W246</f>
        <v>0</v>
      </c>
      <c r="W245" s="122">
        <f>'آبان 1400'!X246</f>
        <v>0</v>
      </c>
      <c r="X245" s="370">
        <f>'آبان 1400'!Y246</f>
        <v>1</v>
      </c>
      <c r="Y245" s="370">
        <f>'آبان 1400'!Z246</f>
        <v>1</v>
      </c>
      <c r="Z245" s="139">
        <f>'آبان 1400'!AA246</f>
        <v>885165</v>
      </c>
      <c r="AA245" s="139">
        <f>'آبان 1400'!AB246</f>
        <v>46667</v>
      </c>
      <c r="AB245" s="139">
        <f>'آبان 1400'!AC246</f>
        <v>931832</v>
      </c>
      <c r="AC245" s="139">
        <f>'آبان 1400'!AD246</f>
        <v>4500000</v>
      </c>
      <c r="AD245" s="139">
        <f>'آبان 1400'!AE246</f>
        <v>6000000</v>
      </c>
      <c r="AE245" s="140">
        <f>'آبان 1400'!AF246</f>
        <v>177895.19999999998</v>
      </c>
      <c r="AF245" s="123">
        <f>'آبان 1400'!AG246</f>
        <v>26554950</v>
      </c>
      <c r="AG245" s="124">
        <f>'آبان 1400'!AH246</f>
        <v>1400010</v>
      </c>
      <c r="AH245" s="124">
        <f>'آبان 1400'!AI246</f>
        <v>21347423.999999996</v>
      </c>
      <c r="AI245" s="124">
        <f>'آبان 1400'!AJ246</f>
        <v>2655495</v>
      </c>
      <c r="AJ245" s="124">
        <f>'آبان 1400'!AK246</f>
        <v>4500000</v>
      </c>
      <c r="AK245" s="124">
        <f>'آبان 1400'!AL246</f>
        <v>6000000</v>
      </c>
      <c r="AL245" s="124">
        <f>'آبان 1400'!AM246</f>
        <v>9784235.9999999981</v>
      </c>
      <c r="AM245" s="124">
        <f>'آبان 1400'!AN246</f>
        <v>5217666.2159999991</v>
      </c>
      <c r="AN245" s="124">
        <f>'آبان 1400'!AO246</f>
        <v>0</v>
      </c>
      <c r="AO245" s="124">
        <f>'آبان 1400'!AP246</f>
        <v>4800000</v>
      </c>
      <c r="AP245" s="124">
        <f>'آبان 1400'!AQ246</f>
        <v>0</v>
      </c>
      <c r="AQ245" s="124">
        <f>'آبان 1400'!AR246</f>
        <v>0</v>
      </c>
      <c r="AR245" s="124">
        <f>'آبان 1400'!AS246</f>
        <v>0</v>
      </c>
      <c r="AS245" s="379">
        <f>'آبان 1400'!AT246</f>
        <v>0</v>
      </c>
      <c r="AT245" s="372">
        <f t="shared" si="156"/>
        <v>82259781.216000006</v>
      </c>
      <c r="AU245" s="174">
        <f>'آبان 1400'!AV246</f>
        <v>58731986.18088001</v>
      </c>
      <c r="AV245" s="142">
        <f>'آبان 1400'!AW246</f>
        <v>79604286.215999991</v>
      </c>
      <c r="AW245" s="143">
        <f t="shared" si="157"/>
        <v>5572300.0351200001</v>
      </c>
      <c r="AX245" s="76">
        <f t="shared" si="158"/>
        <v>1873198.6180880012</v>
      </c>
      <c r="AY245" s="143">
        <f>'آبان 1400'!AZ246</f>
        <v>0</v>
      </c>
      <c r="AZ245" s="143">
        <f>'آبان 1400'!BA246</f>
        <v>0</v>
      </c>
      <c r="BA245" s="143">
        <f>'آبان 1400'!BB246</f>
        <v>0</v>
      </c>
      <c r="BB245" s="143">
        <f>'آبان 1400'!BC246</f>
        <v>0</v>
      </c>
      <c r="BC245" s="143">
        <f>'آبان 1400'!BD246</f>
        <v>0</v>
      </c>
      <c r="BD245" s="143">
        <f>'آبان 1400'!BE246</f>
        <v>0</v>
      </c>
      <c r="BE245" s="143">
        <f>'آبان 1400'!BF246</f>
        <v>0</v>
      </c>
      <c r="BF245" s="144">
        <f t="shared" si="159"/>
        <v>7445498.6532080015</v>
      </c>
      <c r="BG245" s="141">
        <f t="shared" si="160"/>
        <v>74814282</v>
      </c>
      <c r="BH245" s="145">
        <f t="shared" si="161"/>
        <v>82259781.216000006</v>
      </c>
      <c r="BI245" s="128">
        <f t="shared" si="194"/>
        <v>4659160</v>
      </c>
      <c r="BJ245" s="146">
        <f t="shared" si="162"/>
        <v>2329580</v>
      </c>
      <c r="BK245" s="146">
        <f t="shared" si="163"/>
        <v>698874</v>
      </c>
      <c r="BL245" s="147">
        <f t="shared" si="164"/>
        <v>1120000</v>
      </c>
      <c r="BM245" s="383">
        <v>0</v>
      </c>
      <c r="BN245" s="148">
        <f t="shared" si="165"/>
        <v>91067395.216000006</v>
      </c>
      <c r="BO245" s="149">
        <f t="shared" si="166"/>
        <v>79604286.215999991</v>
      </c>
      <c r="BP245" s="150">
        <f t="shared" si="167"/>
        <v>18308985.82968</v>
      </c>
      <c r="BQ245" s="151">
        <f t="shared" si="168"/>
        <v>109376381.04568</v>
      </c>
      <c r="BR245" s="152">
        <f t="shared" si="169"/>
        <v>100800</v>
      </c>
      <c r="BS245" s="148">
        <f t="shared" si="170"/>
        <v>109477181.04568</v>
      </c>
      <c r="BT245" s="136">
        <v>0</v>
      </c>
      <c r="BU245" s="149">
        <f t="shared" si="171"/>
        <v>9106739.5216000006</v>
      </c>
      <c r="BV245" s="153">
        <f t="shared" si="172"/>
        <v>4553369.7608000003</v>
      </c>
      <c r="BW245" s="134">
        <f t="shared" si="173"/>
        <v>95817071.763280004</v>
      </c>
      <c r="BX245" s="148">
        <f t="shared" si="174"/>
        <v>7687614</v>
      </c>
      <c r="BY245" s="135">
        <f t="shared" si="175"/>
        <v>88129457.763280004</v>
      </c>
      <c r="CD245" s="400">
        <f>'آبان 1400'!AU246</f>
        <v>82259781.216000006</v>
      </c>
      <c r="CE245" s="401">
        <f>'آبان 1400'!AV246</f>
        <v>58731986.18088001</v>
      </c>
      <c r="CF245" s="401">
        <f>'آبان 1400'!AW246</f>
        <v>79604286.215999991</v>
      </c>
      <c r="CG245" s="401">
        <f>'آبان 1400'!AX246</f>
        <v>5572300.0351200001</v>
      </c>
      <c r="CH245" s="401">
        <f>'آبان 1400'!AY246</f>
        <v>1873198.6180880012</v>
      </c>
      <c r="CI245" s="401">
        <f>'آبان 1400'!AZ246</f>
        <v>0</v>
      </c>
      <c r="CJ245" s="401">
        <f>'آبان 1400'!BA246</f>
        <v>0</v>
      </c>
      <c r="CK245" s="401">
        <f>'آبان 1400'!BB246</f>
        <v>0</v>
      </c>
      <c r="CL245" s="401">
        <f>'آبان 1400'!BC246</f>
        <v>0</v>
      </c>
      <c r="CM245" s="401">
        <f>'آبان 1400'!BD246</f>
        <v>0</v>
      </c>
      <c r="CN245" s="401">
        <f>'آبان 1400'!BE246</f>
        <v>0</v>
      </c>
      <c r="CO245" s="401">
        <f>'آبان 1400'!BF246</f>
        <v>0</v>
      </c>
      <c r="CP245" s="401">
        <f>'آبان 1400'!BG246</f>
        <v>7445498.6532080015</v>
      </c>
      <c r="CQ245" s="401">
        <f>'آبان 1400'!BH246</f>
        <v>74814282</v>
      </c>
      <c r="CR245" s="401">
        <f t="shared" si="176"/>
        <v>82259781.216000006</v>
      </c>
      <c r="CS245" s="56">
        <f t="shared" si="195"/>
        <v>4659160</v>
      </c>
      <c r="CT245" s="400">
        <f t="shared" si="177"/>
        <v>2329580</v>
      </c>
      <c r="CU245" s="401">
        <f t="shared" si="178"/>
        <v>698874</v>
      </c>
      <c r="CV245" s="401">
        <f t="shared" si="179"/>
        <v>1120000</v>
      </c>
      <c r="CW245" s="56">
        <v>0</v>
      </c>
      <c r="CX245" s="401">
        <f t="shared" si="180"/>
        <v>91067395.216000006</v>
      </c>
      <c r="CY245" s="401">
        <f t="shared" si="181"/>
        <v>79604286.215999991</v>
      </c>
      <c r="CZ245" s="401">
        <f t="shared" si="182"/>
        <v>18308985.82968</v>
      </c>
      <c r="DA245" s="401">
        <f t="shared" si="183"/>
        <v>109376381.04568</v>
      </c>
      <c r="DB245" s="401">
        <f t="shared" si="184"/>
        <v>100800</v>
      </c>
      <c r="DC245" s="401">
        <f t="shared" si="185"/>
        <v>109477181.04568</v>
      </c>
      <c r="DD245" s="406">
        <v>0</v>
      </c>
      <c r="DE245" s="401">
        <f t="shared" si="186"/>
        <v>9106739.5216000006</v>
      </c>
      <c r="DF245" s="401">
        <f t="shared" si="187"/>
        <v>4553369.7608000003</v>
      </c>
      <c r="DG245" s="401">
        <f t="shared" si="188"/>
        <v>95817071.763280004</v>
      </c>
      <c r="DH245" s="401">
        <f t="shared" si="189"/>
        <v>7687614</v>
      </c>
      <c r="DI245" s="401">
        <f t="shared" si="190"/>
        <v>88129457.763280004</v>
      </c>
      <c r="DJ245" s="401">
        <f t="shared" si="191"/>
        <v>0</v>
      </c>
      <c r="DL245" s="408">
        <f t="shared" si="192"/>
        <v>6638737.5</v>
      </c>
      <c r="DM245" s="408">
        <f t="shared" si="193"/>
        <v>-1979577.5</v>
      </c>
    </row>
    <row r="246" spans="1:117" s="56" customFormat="1" ht="21" x14ac:dyDescent="0.2">
      <c r="A246" s="192">
        <f t="shared" si="155"/>
        <v>2655495</v>
      </c>
      <c r="B246" s="137">
        <f>'آبان 1400'!B247</f>
        <v>241</v>
      </c>
      <c r="C246" s="137">
        <f>'آبان 1400'!C247</f>
        <v>4</v>
      </c>
      <c r="D246" s="137">
        <f>'آبان 1400'!D247</f>
        <v>13256</v>
      </c>
      <c r="E246" s="137" t="str">
        <f>'آبان 1400'!E247</f>
        <v>امیر</v>
      </c>
      <c r="F246" s="137" t="str">
        <f>'آبان 1400'!F247</f>
        <v>اعلا</v>
      </c>
      <c r="G246" s="137" t="str">
        <f>'آبان 1400'!G247</f>
        <v>نگهبان</v>
      </c>
      <c r="H246" s="137" t="str">
        <f>'آبان 1400'!H247</f>
        <v>تهران</v>
      </c>
      <c r="I246" s="137" t="str">
        <f>'آبان 1400'!I247</f>
        <v>121-813-2899203-1</v>
      </c>
      <c r="J246" s="137" t="str">
        <f>'آبان 1400'!J247</f>
        <v>0440093147</v>
      </c>
      <c r="K246" s="137" t="str">
        <f>'آبان 1400'!K247</f>
        <v>0013648233</v>
      </c>
      <c r="L246" s="137" t="str">
        <f>'آبان 1400'!L247</f>
        <v>تهران</v>
      </c>
      <c r="M246" s="137" t="str">
        <f>'آبان 1400'!M247</f>
        <v>نگهبان</v>
      </c>
      <c r="N246" s="121" t="str">
        <f>'آبان 1400'!N247</f>
        <v>*</v>
      </c>
      <c r="O246" s="120">
        <f>'آبان 1400'!O247</f>
        <v>0</v>
      </c>
      <c r="P246" s="122">
        <f>'آبان 1400'!P247</f>
        <v>0</v>
      </c>
      <c r="Q246" s="362">
        <f>'آبان 1400'!Q247</f>
        <v>30</v>
      </c>
      <c r="R246" s="362">
        <f>'آبان 1400'!R247</f>
        <v>120</v>
      </c>
      <c r="S246" s="362">
        <f>'آبان 1400'!S247</f>
        <v>110</v>
      </c>
      <c r="T246" s="362">
        <f>'آبان 1400'!T247</f>
        <v>29.33</v>
      </c>
      <c r="U246" s="138">
        <f>'آبان 1400'!U247</f>
        <v>0</v>
      </c>
      <c r="V246" s="121">
        <f>'آبان 1400'!W247</f>
        <v>0</v>
      </c>
      <c r="W246" s="122">
        <f>'آبان 1400'!X247</f>
        <v>0</v>
      </c>
      <c r="X246" s="370">
        <f>'آبان 1400'!Y247</f>
        <v>0</v>
      </c>
      <c r="Y246" s="370">
        <f>'آبان 1400'!Z247</f>
        <v>0</v>
      </c>
      <c r="Z246" s="139">
        <f>'آبان 1400'!AA247</f>
        <v>885165</v>
      </c>
      <c r="AA246" s="139">
        <f>'آبان 1400'!AB247</f>
        <v>46667</v>
      </c>
      <c r="AB246" s="139">
        <f>'آبان 1400'!AC247</f>
        <v>931832</v>
      </c>
      <c r="AC246" s="139">
        <f>'آبان 1400'!AD247</f>
        <v>4500000</v>
      </c>
      <c r="AD246" s="139">
        <f>'آبان 1400'!AE247</f>
        <v>6000000</v>
      </c>
      <c r="AE246" s="140">
        <f>'آبان 1400'!AF247</f>
        <v>177895.19999999998</v>
      </c>
      <c r="AF246" s="123">
        <f>'آبان 1400'!AG247</f>
        <v>26554950</v>
      </c>
      <c r="AG246" s="124">
        <f>'آبان 1400'!AH247</f>
        <v>1400010</v>
      </c>
      <c r="AH246" s="124">
        <f>'آبان 1400'!AI247</f>
        <v>21347423.999999996</v>
      </c>
      <c r="AI246" s="124">
        <f>'آبان 1400'!AJ247</f>
        <v>0</v>
      </c>
      <c r="AJ246" s="124">
        <f>'آبان 1400'!AK247</f>
        <v>4500000</v>
      </c>
      <c r="AK246" s="124">
        <f>'آبان 1400'!AL247</f>
        <v>6000000</v>
      </c>
      <c r="AL246" s="124">
        <f>'آبان 1400'!AM247</f>
        <v>4892117.9999999991</v>
      </c>
      <c r="AM246" s="124">
        <f>'آبان 1400'!AN247</f>
        <v>5217666.2159999991</v>
      </c>
      <c r="AN246" s="124">
        <f>'آبان 1400'!AO247</f>
        <v>0</v>
      </c>
      <c r="AO246" s="124">
        <f>'آبان 1400'!AP247</f>
        <v>3000000</v>
      </c>
      <c r="AP246" s="124">
        <f>'آبان 1400'!AQ247</f>
        <v>0</v>
      </c>
      <c r="AQ246" s="124">
        <f>'آبان 1400'!AR247</f>
        <v>0</v>
      </c>
      <c r="AR246" s="124">
        <f>'آبان 1400'!AS247</f>
        <v>0</v>
      </c>
      <c r="AS246" s="379">
        <f>'آبان 1400'!AT247</f>
        <v>0</v>
      </c>
      <c r="AT246" s="372">
        <f t="shared" si="156"/>
        <v>72912168.216000006</v>
      </c>
      <c r="AU246" s="174">
        <f>'آبان 1400'!AV247</f>
        <v>54308316.440880008</v>
      </c>
      <c r="AV246" s="142">
        <f>'آبان 1400'!AW247</f>
        <v>72912168.215999991</v>
      </c>
      <c r="AW246" s="143">
        <f t="shared" si="157"/>
        <v>5103851.7751199994</v>
      </c>
      <c r="AX246" s="76">
        <f t="shared" si="158"/>
        <v>1430831.644088001</v>
      </c>
      <c r="AY246" s="143">
        <f>'آبان 1400'!AZ247</f>
        <v>0</v>
      </c>
      <c r="AZ246" s="143">
        <f>'آبان 1400'!BA247</f>
        <v>0</v>
      </c>
      <c r="BA246" s="143">
        <f>'آبان 1400'!BB247</f>
        <v>0</v>
      </c>
      <c r="BB246" s="143">
        <f>'آبان 1400'!BC247</f>
        <v>0</v>
      </c>
      <c r="BC246" s="143">
        <f>'آبان 1400'!BD247</f>
        <v>0</v>
      </c>
      <c r="BD246" s="143">
        <f>'آبان 1400'!BE247</f>
        <v>0</v>
      </c>
      <c r="BE246" s="143">
        <f>'آبان 1400'!BF247</f>
        <v>0</v>
      </c>
      <c r="BF246" s="144">
        <f t="shared" si="159"/>
        <v>6534683.4192080004</v>
      </c>
      <c r="BG246" s="141">
        <f t="shared" si="160"/>
        <v>66377484</v>
      </c>
      <c r="BH246" s="145">
        <f t="shared" si="161"/>
        <v>72912168.216000006</v>
      </c>
      <c r="BI246" s="128">
        <f t="shared" si="194"/>
        <v>4659160</v>
      </c>
      <c r="BJ246" s="146">
        <f t="shared" si="162"/>
        <v>2329580</v>
      </c>
      <c r="BK246" s="146">
        <f t="shared" si="163"/>
        <v>698874</v>
      </c>
      <c r="BL246" s="147">
        <f t="shared" si="164"/>
        <v>1120000</v>
      </c>
      <c r="BM246" s="383">
        <v>0</v>
      </c>
      <c r="BN246" s="148">
        <f t="shared" si="165"/>
        <v>81719782.216000006</v>
      </c>
      <c r="BO246" s="149">
        <f t="shared" si="166"/>
        <v>72912168.215999991</v>
      </c>
      <c r="BP246" s="150">
        <f t="shared" si="167"/>
        <v>16769798.689679999</v>
      </c>
      <c r="BQ246" s="151">
        <f t="shared" si="168"/>
        <v>98489580.905680001</v>
      </c>
      <c r="BR246" s="152">
        <f t="shared" si="169"/>
        <v>100800</v>
      </c>
      <c r="BS246" s="148">
        <f t="shared" si="170"/>
        <v>98590380.905680001</v>
      </c>
      <c r="BT246" s="136">
        <v>0</v>
      </c>
      <c r="BU246" s="149">
        <f t="shared" si="171"/>
        <v>8171978.2216000007</v>
      </c>
      <c r="BV246" s="153">
        <f t="shared" si="172"/>
        <v>4085989.1108000004</v>
      </c>
      <c r="BW246" s="134">
        <f t="shared" si="173"/>
        <v>86332413.573280007</v>
      </c>
      <c r="BX246" s="148">
        <f t="shared" si="174"/>
        <v>7687614</v>
      </c>
      <c r="BY246" s="135">
        <f t="shared" si="175"/>
        <v>78644799.573280007</v>
      </c>
      <c r="CD246" s="400">
        <f>'آبان 1400'!AU247</f>
        <v>72912168.216000006</v>
      </c>
      <c r="CE246" s="401">
        <f>'آبان 1400'!AV247</f>
        <v>54308316.440880008</v>
      </c>
      <c r="CF246" s="401">
        <f>'آبان 1400'!AW247</f>
        <v>72912168.215999991</v>
      </c>
      <c r="CG246" s="401">
        <f>'آبان 1400'!AX247</f>
        <v>5103851.7751199994</v>
      </c>
      <c r="CH246" s="401">
        <f>'آبان 1400'!AY247</f>
        <v>1430831.644088001</v>
      </c>
      <c r="CI246" s="401">
        <f>'آبان 1400'!AZ247</f>
        <v>0</v>
      </c>
      <c r="CJ246" s="401">
        <f>'آبان 1400'!BA247</f>
        <v>0</v>
      </c>
      <c r="CK246" s="401">
        <f>'آبان 1400'!BB247</f>
        <v>0</v>
      </c>
      <c r="CL246" s="401">
        <f>'آبان 1400'!BC247</f>
        <v>0</v>
      </c>
      <c r="CM246" s="401">
        <f>'آبان 1400'!BD247</f>
        <v>0</v>
      </c>
      <c r="CN246" s="401">
        <f>'آبان 1400'!BE247</f>
        <v>0</v>
      </c>
      <c r="CO246" s="401">
        <f>'آبان 1400'!BF247</f>
        <v>0</v>
      </c>
      <c r="CP246" s="401">
        <f>'آبان 1400'!BG247</f>
        <v>6534683.4192080004</v>
      </c>
      <c r="CQ246" s="401">
        <f>'آبان 1400'!BH247</f>
        <v>66377484</v>
      </c>
      <c r="CR246" s="401">
        <f t="shared" si="176"/>
        <v>72912168.216000006</v>
      </c>
      <c r="CS246" s="56">
        <f t="shared" si="195"/>
        <v>4659160</v>
      </c>
      <c r="CT246" s="400">
        <f t="shared" si="177"/>
        <v>2329580</v>
      </c>
      <c r="CU246" s="401">
        <f t="shared" si="178"/>
        <v>698874</v>
      </c>
      <c r="CV246" s="401">
        <f t="shared" si="179"/>
        <v>1120000</v>
      </c>
      <c r="CW246" s="56">
        <v>0</v>
      </c>
      <c r="CX246" s="401">
        <f t="shared" si="180"/>
        <v>81719782.216000006</v>
      </c>
      <c r="CY246" s="401">
        <f t="shared" si="181"/>
        <v>72912168.215999991</v>
      </c>
      <c r="CZ246" s="401">
        <f t="shared" si="182"/>
        <v>16769798.689679999</v>
      </c>
      <c r="DA246" s="401">
        <f t="shared" si="183"/>
        <v>98489580.905680001</v>
      </c>
      <c r="DB246" s="401">
        <f t="shared" si="184"/>
        <v>100800</v>
      </c>
      <c r="DC246" s="401">
        <f t="shared" si="185"/>
        <v>98590380.905680001</v>
      </c>
      <c r="DD246" s="406">
        <v>0</v>
      </c>
      <c r="DE246" s="401">
        <f t="shared" si="186"/>
        <v>8171978.2216000007</v>
      </c>
      <c r="DF246" s="401">
        <f t="shared" si="187"/>
        <v>4085989.1108000004</v>
      </c>
      <c r="DG246" s="401">
        <f t="shared" si="188"/>
        <v>86332413.573280007</v>
      </c>
      <c r="DH246" s="401">
        <f t="shared" si="189"/>
        <v>7687614</v>
      </c>
      <c r="DI246" s="401">
        <f t="shared" si="190"/>
        <v>78644799.573280007</v>
      </c>
      <c r="DJ246" s="401">
        <f t="shared" si="191"/>
        <v>0</v>
      </c>
      <c r="DL246" s="408">
        <f t="shared" si="192"/>
        <v>6638737.5</v>
      </c>
      <c r="DM246" s="408">
        <f t="shared" si="193"/>
        <v>-1979577.5</v>
      </c>
    </row>
    <row r="247" spans="1:117" s="56" customFormat="1" ht="21" x14ac:dyDescent="0.2">
      <c r="A247" s="192">
        <f t="shared" si="155"/>
        <v>2655495</v>
      </c>
      <c r="B247" s="137">
        <f>'آبان 1400'!B248</f>
        <v>242</v>
      </c>
      <c r="C247" s="137">
        <f>'آبان 1400'!C248</f>
        <v>5</v>
      </c>
      <c r="D247" s="137">
        <f>'آبان 1400'!D248</f>
        <v>13335</v>
      </c>
      <c r="E247" s="137" t="str">
        <f>'آبان 1400'!E248</f>
        <v>رضا</v>
      </c>
      <c r="F247" s="137" t="str">
        <f>'آبان 1400'!F248</f>
        <v>تاجمیری</v>
      </c>
      <c r="G247" s="137" t="str">
        <f>'آبان 1400'!G248</f>
        <v>نگهبان</v>
      </c>
      <c r="H247" s="137" t="str">
        <f>'آبان 1400'!H248</f>
        <v>تهران</v>
      </c>
      <c r="I247" s="137" t="str">
        <f>'آبان 1400'!I248</f>
        <v>255-813-2964861-1</v>
      </c>
      <c r="J247" s="137" t="str">
        <f>'آبان 1400'!J248</f>
        <v>0073715573</v>
      </c>
      <c r="K247" s="137" t="str">
        <f>'آبان 1400'!K248</f>
        <v>0023120239</v>
      </c>
      <c r="L247" s="137" t="str">
        <f>'آبان 1400'!L248</f>
        <v>تهران</v>
      </c>
      <c r="M247" s="137" t="str">
        <f>'آبان 1400'!M248</f>
        <v>نگهبان</v>
      </c>
      <c r="N247" s="121" t="str">
        <f>'آبان 1400'!N248</f>
        <v>*</v>
      </c>
      <c r="O247" s="120">
        <f>'آبان 1400'!O248</f>
        <v>0</v>
      </c>
      <c r="P247" s="122">
        <f>'آبان 1400'!P248</f>
        <v>0</v>
      </c>
      <c r="Q247" s="362">
        <f>'آبان 1400'!Q248</f>
        <v>30</v>
      </c>
      <c r="R247" s="362">
        <f>'آبان 1400'!R248</f>
        <v>120</v>
      </c>
      <c r="S247" s="362">
        <f>'آبان 1400'!S248</f>
        <v>110</v>
      </c>
      <c r="T247" s="362">
        <f>'آبان 1400'!T248</f>
        <v>29.33</v>
      </c>
      <c r="U247" s="138">
        <f>'آبان 1400'!U248</f>
        <v>0</v>
      </c>
      <c r="V247" s="121">
        <f>'آبان 1400'!W248</f>
        <v>0</v>
      </c>
      <c r="W247" s="122">
        <f>'آبان 1400'!X248</f>
        <v>0</v>
      </c>
      <c r="X247" s="370">
        <f>'آبان 1400'!Y248</f>
        <v>2</v>
      </c>
      <c r="Y247" s="370">
        <f>'آبان 1400'!Z248</f>
        <v>1</v>
      </c>
      <c r="Z247" s="139">
        <f>'آبان 1400'!AA248</f>
        <v>885165</v>
      </c>
      <c r="AA247" s="139">
        <f>'آبان 1400'!AB248</f>
        <v>46667</v>
      </c>
      <c r="AB247" s="139">
        <f>'آبان 1400'!AC248</f>
        <v>931832</v>
      </c>
      <c r="AC247" s="139">
        <f>'آبان 1400'!AD248</f>
        <v>4500000</v>
      </c>
      <c r="AD247" s="139">
        <f>'آبان 1400'!AE248</f>
        <v>6000000</v>
      </c>
      <c r="AE247" s="140">
        <f>'آبان 1400'!AF248</f>
        <v>177895.19999999998</v>
      </c>
      <c r="AF247" s="123">
        <f>'آبان 1400'!AG248</f>
        <v>26554950</v>
      </c>
      <c r="AG247" s="124">
        <f>'آبان 1400'!AH248</f>
        <v>1400010</v>
      </c>
      <c r="AH247" s="124">
        <f>'آبان 1400'!AI248</f>
        <v>21347423.999999996</v>
      </c>
      <c r="AI247" s="124">
        <f>'آبان 1400'!AJ248</f>
        <v>2655495</v>
      </c>
      <c r="AJ247" s="124">
        <f>'آبان 1400'!AK248</f>
        <v>4500000</v>
      </c>
      <c r="AK247" s="124">
        <f>'آبان 1400'!AL248</f>
        <v>6000000</v>
      </c>
      <c r="AL247" s="124">
        <f>'آبان 1400'!AM248</f>
        <v>4892117.9999999991</v>
      </c>
      <c r="AM247" s="124">
        <f>'آبان 1400'!AN248</f>
        <v>5217666.2159999991</v>
      </c>
      <c r="AN247" s="124">
        <f>'آبان 1400'!AO248</f>
        <v>0</v>
      </c>
      <c r="AO247" s="124">
        <f>'آبان 1400'!AP248</f>
        <v>3000000</v>
      </c>
      <c r="AP247" s="124">
        <f>'آبان 1400'!AQ248</f>
        <v>0</v>
      </c>
      <c r="AQ247" s="124">
        <f>'آبان 1400'!AR248</f>
        <v>0</v>
      </c>
      <c r="AR247" s="124">
        <f>'آبان 1400'!AS248</f>
        <v>0</v>
      </c>
      <c r="AS247" s="379">
        <f>'آبان 1400'!AT248</f>
        <v>0</v>
      </c>
      <c r="AT247" s="372">
        <f t="shared" si="156"/>
        <v>75567663.216000006</v>
      </c>
      <c r="AU247" s="174">
        <f>'آبان 1400'!AV248</f>
        <v>54308316.440880008</v>
      </c>
      <c r="AV247" s="142">
        <f>'آبان 1400'!AW248</f>
        <v>72912168.215999991</v>
      </c>
      <c r="AW247" s="143">
        <f t="shared" si="157"/>
        <v>5103851.7751199994</v>
      </c>
      <c r="AX247" s="76">
        <f t="shared" si="158"/>
        <v>1430831.644088001</v>
      </c>
      <c r="AY247" s="143">
        <f>'آبان 1400'!AZ248</f>
        <v>0</v>
      </c>
      <c r="AZ247" s="143">
        <f>'آبان 1400'!BA248</f>
        <v>0</v>
      </c>
      <c r="BA247" s="143">
        <f>'آبان 1400'!BB248</f>
        <v>0</v>
      </c>
      <c r="BB247" s="143">
        <f>'آبان 1400'!BC248</f>
        <v>0</v>
      </c>
      <c r="BC247" s="143">
        <f>'آبان 1400'!BD248</f>
        <v>0</v>
      </c>
      <c r="BD247" s="143">
        <f>'آبان 1400'!BE248</f>
        <v>0</v>
      </c>
      <c r="BE247" s="143">
        <f>'آبان 1400'!BF248</f>
        <v>0</v>
      </c>
      <c r="BF247" s="144">
        <f t="shared" si="159"/>
        <v>6534683.4192080004</v>
      </c>
      <c r="BG247" s="141">
        <f t="shared" si="160"/>
        <v>69032979</v>
      </c>
      <c r="BH247" s="145">
        <f t="shared" si="161"/>
        <v>75567663.216000006</v>
      </c>
      <c r="BI247" s="128">
        <f t="shared" si="194"/>
        <v>4659160</v>
      </c>
      <c r="BJ247" s="146">
        <f t="shared" si="162"/>
        <v>2329580</v>
      </c>
      <c r="BK247" s="146">
        <f t="shared" si="163"/>
        <v>698874</v>
      </c>
      <c r="BL247" s="147">
        <f t="shared" si="164"/>
        <v>1120000</v>
      </c>
      <c r="BM247" s="383">
        <v>0</v>
      </c>
      <c r="BN247" s="148">
        <f t="shared" si="165"/>
        <v>84375277.216000006</v>
      </c>
      <c r="BO247" s="149">
        <f t="shared" si="166"/>
        <v>72912168.215999991</v>
      </c>
      <c r="BP247" s="150">
        <f t="shared" si="167"/>
        <v>16769798.689679999</v>
      </c>
      <c r="BQ247" s="151">
        <f t="shared" si="168"/>
        <v>101145075.90568</v>
      </c>
      <c r="BR247" s="152">
        <f t="shared" si="169"/>
        <v>100800</v>
      </c>
      <c r="BS247" s="148">
        <f t="shared" si="170"/>
        <v>101245875.90568</v>
      </c>
      <c r="BT247" s="136">
        <v>0</v>
      </c>
      <c r="BU247" s="149">
        <f t="shared" si="171"/>
        <v>8437527.7216000017</v>
      </c>
      <c r="BV247" s="153">
        <f t="shared" si="172"/>
        <v>4218763.8608000008</v>
      </c>
      <c r="BW247" s="134">
        <f t="shared" si="173"/>
        <v>88589584.323280007</v>
      </c>
      <c r="BX247" s="148">
        <f t="shared" si="174"/>
        <v>7687614</v>
      </c>
      <c r="BY247" s="135">
        <f t="shared" si="175"/>
        <v>80901970.323280007</v>
      </c>
      <c r="CD247" s="400">
        <f>'آبان 1400'!AU248</f>
        <v>75567663.216000006</v>
      </c>
      <c r="CE247" s="401">
        <f>'آبان 1400'!AV248</f>
        <v>54308316.440880008</v>
      </c>
      <c r="CF247" s="401">
        <f>'آبان 1400'!AW248</f>
        <v>72912168.215999991</v>
      </c>
      <c r="CG247" s="401">
        <f>'آبان 1400'!AX248</f>
        <v>5103851.7751199994</v>
      </c>
      <c r="CH247" s="401">
        <f>'آبان 1400'!AY248</f>
        <v>1430831.644088001</v>
      </c>
      <c r="CI247" s="401">
        <f>'آبان 1400'!AZ248</f>
        <v>0</v>
      </c>
      <c r="CJ247" s="401">
        <f>'آبان 1400'!BA248</f>
        <v>0</v>
      </c>
      <c r="CK247" s="401">
        <f>'آبان 1400'!BB248</f>
        <v>0</v>
      </c>
      <c r="CL247" s="401">
        <f>'آبان 1400'!BC248</f>
        <v>0</v>
      </c>
      <c r="CM247" s="401">
        <f>'آبان 1400'!BD248</f>
        <v>0</v>
      </c>
      <c r="CN247" s="401">
        <f>'آبان 1400'!BE248</f>
        <v>0</v>
      </c>
      <c r="CO247" s="401">
        <f>'آبان 1400'!BF248</f>
        <v>0</v>
      </c>
      <c r="CP247" s="401">
        <f>'آبان 1400'!BG248</f>
        <v>6534683.4192080004</v>
      </c>
      <c r="CQ247" s="401">
        <f>'آبان 1400'!BH248</f>
        <v>69032979</v>
      </c>
      <c r="CR247" s="401">
        <f t="shared" si="176"/>
        <v>75567663.216000006</v>
      </c>
      <c r="CS247" s="56">
        <f t="shared" si="195"/>
        <v>4659160</v>
      </c>
      <c r="CT247" s="400">
        <f t="shared" si="177"/>
        <v>2329580</v>
      </c>
      <c r="CU247" s="401">
        <f t="shared" si="178"/>
        <v>698874</v>
      </c>
      <c r="CV247" s="401">
        <f t="shared" si="179"/>
        <v>1120000</v>
      </c>
      <c r="CW247" s="56">
        <v>0</v>
      </c>
      <c r="CX247" s="401">
        <f t="shared" si="180"/>
        <v>84375277.216000006</v>
      </c>
      <c r="CY247" s="401">
        <f t="shared" si="181"/>
        <v>72912168.215999991</v>
      </c>
      <c r="CZ247" s="401">
        <f t="shared" si="182"/>
        <v>16769798.689679999</v>
      </c>
      <c r="DA247" s="401">
        <f t="shared" si="183"/>
        <v>101145075.90568</v>
      </c>
      <c r="DB247" s="401">
        <f t="shared" si="184"/>
        <v>100800</v>
      </c>
      <c r="DC247" s="401">
        <f t="shared" si="185"/>
        <v>101245875.90568</v>
      </c>
      <c r="DD247" s="406">
        <v>0</v>
      </c>
      <c r="DE247" s="401">
        <f t="shared" si="186"/>
        <v>8437527.7216000017</v>
      </c>
      <c r="DF247" s="401">
        <f t="shared" si="187"/>
        <v>4218763.8608000008</v>
      </c>
      <c r="DG247" s="401">
        <f t="shared" si="188"/>
        <v>88589584.323280007</v>
      </c>
      <c r="DH247" s="401">
        <f t="shared" si="189"/>
        <v>7687614</v>
      </c>
      <c r="DI247" s="401">
        <f t="shared" si="190"/>
        <v>80901970.323280007</v>
      </c>
      <c r="DJ247" s="401">
        <f t="shared" si="191"/>
        <v>0</v>
      </c>
      <c r="DL247" s="408">
        <f t="shared" si="192"/>
        <v>6638737.5</v>
      </c>
      <c r="DM247" s="408">
        <f t="shared" si="193"/>
        <v>-1979577.5</v>
      </c>
    </row>
    <row r="248" spans="1:117" s="56" customFormat="1" ht="21" x14ac:dyDescent="0.2">
      <c r="A248" s="192">
        <f t="shared" si="155"/>
        <v>2655495</v>
      </c>
      <c r="B248" s="137">
        <f>'آبان 1400'!B249</f>
        <v>243</v>
      </c>
      <c r="C248" s="137">
        <f>'آبان 1400'!C249</f>
        <v>6</v>
      </c>
      <c r="D248" s="137">
        <f>'آبان 1400'!D249</f>
        <v>13347</v>
      </c>
      <c r="E248" s="137" t="str">
        <f>'آبان 1400'!E249</f>
        <v>حافظ</v>
      </c>
      <c r="F248" s="137" t="str">
        <f>'آبان 1400'!F249</f>
        <v>جعفرزاده</v>
      </c>
      <c r="G248" s="137" t="str">
        <f>'آبان 1400'!G249</f>
        <v>نگهبان</v>
      </c>
      <c r="H248" s="137" t="str">
        <f>'آبان 1400'!H249</f>
        <v>تهران</v>
      </c>
      <c r="I248" s="137" t="str">
        <f>'آبان 1400'!I249</f>
        <v>121-813-2895855-1</v>
      </c>
      <c r="J248" s="137" t="str">
        <f>'آبان 1400'!J249</f>
        <v>0080440584</v>
      </c>
      <c r="K248" s="137" t="str">
        <f>'آبان 1400'!K249</f>
        <v>0017180675</v>
      </c>
      <c r="L248" s="137" t="str">
        <f>'آبان 1400'!L249</f>
        <v>تهران</v>
      </c>
      <c r="M248" s="137" t="str">
        <f>'آبان 1400'!M249</f>
        <v>نگهبان</v>
      </c>
      <c r="N248" s="121" t="str">
        <f>'آبان 1400'!N249</f>
        <v>*</v>
      </c>
      <c r="O248" s="120">
        <f>'آبان 1400'!O249</f>
        <v>0</v>
      </c>
      <c r="P248" s="122">
        <f>'آبان 1400'!P249</f>
        <v>0</v>
      </c>
      <c r="Q248" s="362">
        <f>'آبان 1400'!Q249</f>
        <v>30</v>
      </c>
      <c r="R248" s="362">
        <f>'آبان 1400'!R249</f>
        <v>120</v>
      </c>
      <c r="S248" s="362">
        <f>'آبان 1400'!S249</f>
        <v>110</v>
      </c>
      <c r="T248" s="362">
        <f>'آبان 1400'!T249</f>
        <v>29.33</v>
      </c>
      <c r="U248" s="138">
        <f>'آبان 1400'!U249</f>
        <v>0</v>
      </c>
      <c r="V248" s="121">
        <f>'آبان 1400'!W249</f>
        <v>0</v>
      </c>
      <c r="W248" s="122">
        <f>'آبان 1400'!X249</f>
        <v>0</v>
      </c>
      <c r="X248" s="370">
        <f>'آبان 1400'!Y249</f>
        <v>2</v>
      </c>
      <c r="Y248" s="370">
        <f>'آبان 1400'!Z249</f>
        <v>2</v>
      </c>
      <c r="Z248" s="139">
        <f>'آبان 1400'!AA249</f>
        <v>885165</v>
      </c>
      <c r="AA248" s="139">
        <f>'آبان 1400'!AB249</f>
        <v>46667</v>
      </c>
      <c r="AB248" s="139">
        <f>'آبان 1400'!AC249</f>
        <v>931832</v>
      </c>
      <c r="AC248" s="139">
        <f>'آبان 1400'!AD249</f>
        <v>4500000</v>
      </c>
      <c r="AD248" s="139">
        <f>'آبان 1400'!AE249</f>
        <v>6000000</v>
      </c>
      <c r="AE248" s="140">
        <f>'آبان 1400'!AF249</f>
        <v>177895.19999999998</v>
      </c>
      <c r="AF248" s="123">
        <f>'آبان 1400'!AG249</f>
        <v>26554950</v>
      </c>
      <c r="AG248" s="124">
        <f>'آبان 1400'!AH249</f>
        <v>1400010</v>
      </c>
      <c r="AH248" s="124">
        <f>'آبان 1400'!AI249</f>
        <v>21347423.999999996</v>
      </c>
      <c r="AI248" s="124">
        <f>'آبان 1400'!AJ249</f>
        <v>5310990</v>
      </c>
      <c r="AJ248" s="124">
        <f>'آبان 1400'!AK249</f>
        <v>4500000</v>
      </c>
      <c r="AK248" s="124">
        <f>'آبان 1400'!AL249</f>
        <v>6000000</v>
      </c>
      <c r="AL248" s="124">
        <f>'آبان 1400'!AM249</f>
        <v>4892117.9999999991</v>
      </c>
      <c r="AM248" s="124">
        <f>'آبان 1400'!AN249</f>
        <v>5217666.2159999991</v>
      </c>
      <c r="AN248" s="124">
        <f>'آبان 1400'!AO249</f>
        <v>0</v>
      </c>
      <c r="AO248" s="124">
        <f>'آبان 1400'!AP249</f>
        <v>3000000</v>
      </c>
      <c r="AP248" s="124">
        <f>'آبان 1400'!AQ249</f>
        <v>0</v>
      </c>
      <c r="AQ248" s="124">
        <f>'آبان 1400'!AR249</f>
        <v>0</v>
      </c>
      <c r="AR248" s="124">
        <f>'آبان 1400'!AS249</f>
        <v>0</v>
      </c>
      <c r="AS248" s="379">
        <f>'آبان 1400'!AT249</f>
        <v>0</v>
      </c>
      <c r="AT248" s="372">
        <f t="shared" si="156"/>
        <v>78223158.216000006</v>
      </c>
      <c r="AU248" s="174">
        <f>'آبان 1400'!AV249</f>
        <v>54308316.440880008</v>
      </c>
      <c r="AV248" s="142">
        <f>'آبان 1400'!AW249</f>
        <v>72912168.215999991</v>
      </c>
      <c r="AW248" s="143">
        <f t="shared" si="157"/>
        <v>5103851.7751199994</v>
      </c>
      <c r="AX248" s="76">
        <f t="shared" si="158"/>
        <v>1430831.644088001</v>
      </c>
      <c r="AY248" s="143">
        <f>'آبان 1400'!AZ249</f>
        <v>0</v>
      </c>
      <c r="AZ248" s="143">
        <f>'آبان 1400'!BA249</f>
        <v>0</v>
      </c>
      <c r="BA248" s="143">
        <f>'آبان 1400'!BB249</f>
        <v>0</v>
      </c>
      <c r="BB248" s="143">
        <f>'آبان 1400'!BC249</f>
        <v>0</v>
      </c>
      <c r="BC248" s="143">
        <f>'آبان 1400'!BD249</f>
        <v>0</v>
      </c>
      <c r="BD248" s="143">
        <f>'آبان 1400'!BE249</f>
        <v>0</v>
      </c>
      <c r="BE248" s="143">
        <f>'آبان 1400'!BF249</f>
        <v>0</v>
      </c>
      <c r="BF248" s="144">
        <f t="shared" si="159"/>
        <v>6534683.4192080004</v>
      </c>
      <c r="BG248" s="141">
        <f t="shared" si="160"/>
        <v>71688474</v>
      </c>
      <c r="BH248" s="145">
        <f t="shared" si="161"/>
        <v>78223158.216000006</v>
      </c>
      <c r="BI248" s="128">
        <f t="shared" si="194"/>
        <v>4659160</v>
      </c>
      <c r="BJ248" s="146">
        <f t="shared" si="162"/>
        <v>2329580</v>
      </c>
      <c r="BK248" s="146">
        <f t="shared" si="163"/>
        <v>698874</v>
      </c>
      <c r="BL248" s="147">
        <f t="shared" si="164"/>
        <v>1120000</v>
      </c>
      <c r="BM248" s="383">
        <v>0</v>
      </c>
      <c r="BN248" s="148">
        <f t="shared" si="165"/>
        <v>87030772.216000006</v>
      </c>
      <c r="BO248" s="149">
        <f t="shared" si="166"/>
        <v>72912168.215999991</v>
      </c>
      <c r="BP248" s="150">
        <f t="shared" si="167"/>
        <v>16769798.689679999</v>
      </c>
      <c r="BQ248" s="151">
        <f t="shared" si="168"/>
        <v>103800570.90568</v>
      </c>
      <c r="BR248" s="152">
        <f t="shared" si="169"/>
        <v>100800</v>
      </c>
      <c r="BS248" s="148">
        <f t="shared" si="170"/>
        <v>103901370.90568</v>
      </c>
      <c r="BT248" s="136">
        <v>0</v>
      </c>
      <c r="BU248" s="149">
        <f t="shared" si="171"/>
        <v>8703077.2216000017</v>
      </c>
      <c r="BV248" s="153">
        <f t="shared" si="172"/>
        <v>4351538.6108000008</v>
      </c>
      <c r="BW248" s="134">
        <f t="shared" si="173"/>
        <v>90846755.073280007</v>
      </c>
      <c r="BX248" s="148">
        <f t="shared" si="174"/>
        <v>7687614</v>
      </c>
      <c r="BY248" s="135">
        <f t="shared" si="175"/>
        <v>83159141.073280007</v>
      </c>
      <c r="CD248" s="400">
        <f>'آبان 1400'!AU249</f>
        <v>78223158.216000006</v>
      </c>
      <c r="CE248" s="401">
        <f>'آبان 1400'!AV249</f>
        <v>54308316.440880008</v>
      </c>
      <c r="CF248" s="401">
        <f>'آبان 1400'!AW249</f>
        <v>72912168.215999991</v>
      </c>
      <c r="CG248" s="401">
        <f>'آبان 1400'!AX249</f>
        <v>5103851.7751199994</v>
      </c>
      <c r="CH248" s="401">
        <f>'آبان 1400'!AY249</f>
        <v>1430831.644088001</v>
      </c>
      <c r="CI248" s="401">
        <f>'آبان 1400'!AZ249</f>
        <v>0</v>
      </c>
      <c r="CJ248" s="401">
        <f>'آبان 1400'!BA249</f>
        <v>0</v>
      </c>
      <c r="CK248" s="401">
        <f>'آبان 1400'!BB249</f>
        <v>0</v>
      </c>
      <c r="CL248" s="401">
        <f>'آبان 1400'!BC249</f>
        <v>0</v>
      </c>
      <c r="CM248" s="401">
        <f>'آبان 1400'!BD249</f>
        <v>0</v>
      </c>
      <c r="CN248" s="401">
        <f>'آبان 1400'!BE249</f>
        <v>0</v>
      </c>
      <c r="CO248" s="401">
        <f>'آبان 1400'!BF249</f>
        <v>0</v>
      </c>
      <c r="CP248" s="401">
        <f>'آبان 1400'!BG249</f>
        <v>6534683.4192080004</v>
      </c>
      <c r="CQ248" s="401">
        <f>'آبان 1400'!BH249</f>
        <v>71688474</v>
      </c>
      <c r="CR248" s="401">
        <f t="shared" si="176"/>
        <v>78223158.216000006</v>
      </c>
      <c r="CS248" s="56">
        <f t="shared" si="195"/>
        <v>4659160</v>
      </c>
      <c r="CT248" s="400">
        <f t="shared" si="177"/>
        <v>2329580</v>
      </c>
      <c r="CU248" s="401">
        <f t="shared" si="178"/>
        <v>698874</v>
      </c>
      <c r="CV248" s="401">
        <f t="shared" si="179"/>
        <v>1120000</v>
      </c>
      <c r="CW248" s="56">
        <v>0</v>
      </c>
      <c r="CX248" s="401">
        <f t="shared" si="180"/>
        <v>87030772.216000006</v>
      </c>
      <c r="CY248" s="401">
        <f t="shared" si="181"/>
        <v>72912168.215999991</v>
      </c>
      <c r="CZ248" s="401">
        <f t="shared" si="182"/>
        <v>16769798.689679999</v>
      </c>
      <c r="DA248" s="401">
        <f t="shared" si="183"/>
        <v>103800570.90568</v>
      </c>
      <c r="DB248" s="401">
        <f t="shared" si="184"/>
        <v>100800</v>
      </c>
      <c r="DC248" s="401">
        <f t="shared" si="185"/>
        <v>103901370.90568</v>
      </c>
      <c r="DD248" s="406">
        <v>0</v>
      </c>
      <c r="DE248" s="401">
        <f t="shared" si="186"/>
        <v>8703077.2216000017</v>
      </c>
      <c r="DF248" s="401">
        <f t="shared" si="187"/>
        <v>4351538.6108000008</v>
      </c>
      <c r="DG248" s="401">
        <f t="shared" si="188"/>
        <v>90846755.073280007</v>
      </c>
      <c r="DH248" s="401">
        <f t="shared" si="189"/>
        <v>7687614</v>
      </c>
      <c r="DI248" s="401">
        <f t="shared" si="190"/>
        <v>83159141.073280007</v>
      </c>
      <c r="DJ248" s="401">
        <f t="shared" si="191"/>
        <v>0</v>
      </c>
      <c r="DL248" s="408">
        <f t="shared" si="192"/>
        <v>6638737.5</v>
      </c>
      <c r="DM248" s="408">
        <f t="shared" si="193"/>
        <v>-1979577.5</v>
      </c>
    </row>
    <row r="249" spans="1:117" s="56" customFormat="1" ht="21" x14ac:dyDescent="0.2">
      <c r="A249" s="192">
        <f t="shared" si="155"/>
        <v>2655495</v>
      </c>
      <c r="B249" s="137">
        <f>'آبان 1400'!B250</f>
        <v>244</v>
      </c>
      <c r="C249" s="137">
        <f>'آبان 1400'!C250</f>
        <v>7</v>
      </c>
      <c r="D249" s="137">
        <f>'آبان 1400'!D250</f>
        <v>13354</v>
      </c>
      <c r="E249" s="137" t="str">
        <f>'آبان 1400'!E250</f>
        <v>مجید</v>
      </c>
      <c r="F249" s="137" t="str">
        <f>'آبان 1400'!F250</f>
        <v>ابراهیم نژاد</v>
      </c>
      <c r="G249" s="137" t="str">
        <f>'آبان 1400'!G250</f>
        <v>نگهبان</v>
      </c>
      <c r="H249" s="137" t="str">
        <f>'آبان 1400'!H250</f>
        <v>تهران</v>
      </c>
      <c r="I249" s="137" t="str">
        <f>'آبان 1400'!I250</f>
        <v>448-813-2887252-1</v>
      </c>
      <c r="J249" s="137" t="str">
        <f>'آبان 1400'!J250</f>
        <v>0071455205</v>
      </c>
      <c r="K249" s="137" t="str">
        <f>'آبان 1400'!K250</f>
        <v>0023113292</v>
      </c>
      <c r="L249" s="137" t="str">
        <f>'آبان 1400'!L250</f>
        <v>تهران</v>
      </c>
      <c r="M249" s="137" t="str">
        <f>'آبان 1400'!M250</f>
        <v>نگهبان</v>
      </c>
      <c r="N249" s="121">
        <f>'آبان 1400'!N250</f>
        <v>0</v>
      </c>
      <c r="O249" s="120">
        <f>'آبان 1400'!O250</f>
        <v>0</v>
      </c>
      <c r="P249" s="122" t="str">
        <f>'آبان 1400'!P250</f>
        <v>*</v>
      </c>
      <c r="Q249" s="362">
        <f>'آبان 1400'!Q250</f>
        <v>30</v>
      </c>
      <c r="R249" s="362">
        <f>'آبان 1400'!R250</f>
        <v>120</v>
      </c>
      <c r="S249" s="362">
        <f>'آبان 1400'!S250</f>
        <v>220</v>
      </c>
      <c r="T249" s="362">
        <f>'آبان 1400'!T250</f>
        <v>29.33</v>
      </c>
      <c r="U249" s="138">
        <f>'آبان 1400'!U250</f>
        <v>0</v>
      </c>
      <c r="V249" s="121">
        <f>'آبان 1400'!W250</f>
        <v>0</v>
      </c>
      <c r="W249" s="122">
        <f>'آبان 1400'!X250</f>
        <v>0</v>
      </c>
      <c r="X249" s="370">
        <f>'آبان 1400'!Y250</f>
        <v>2</v>
      </c>
      <c r="Y249" s="370">
        <f>'آبان 1400'!Z250</f>
        <v>2</v>
      </c>
      <c r="Z249" s="139">
        <f>'آبان 1400'!AA250</f>
        <v>885165</v>
      </c>
      <c r="AA249" s="139">
        <f>'آبان 1400'!AB250</f>
        <v>46667</v>
      </c>
      <c r="AB249" s="139">
        <f>'آبان 1400'!AC250</f>
        <v>931832</v>
      </c>
      <c r="AC249" s="139">
        <f>'آبان 1400'!AD250</f>
        <v>4500000</v>
      </c>
      <c r="AD249" s="139">
        <f>'آبان 1400'!AE250</f>
        <v>6000000</v>
      </c>
      <c r="AE249" s="140">
        <f>'آبان 1400'!AF250</f>
        <v>177895.19999999998</v>
      </c>
      <c r="AF249" s="123">
        <f>'آبان 1400'!AG250</f>
        <v>26554950</v>
      </c>
      <c r="AG249" s="124">
        <f>'آبان 1400'!AH250</f>
        <v>1400010</v>
      </c>
      <c r="AH249" s="124">
        <f>'آبان 1400'!AI250</f>
        <v>21347423.999999996</v>
      </c>
      <c r="AI249" s="124">
        <f>'آبان 1400'!AJ250</f>
        <v>5310990</v>
      </c>
      <c r="AJ249" s="124">
        <f>'آبان 1400'!AK250</f>
        <v>4500000</v>
      </c>
      <c r="AK249" s="124">
        <f>'آبان 1400'!AL250</f>
        <v>6000000</v>
      </c>
      <c r="AL249" s="124">
        <f>'آبان 1400'!AM250</f>
        <v>9784235.9999999981</v>
      </c>
      <c r="AM249" s="124">
        <f>'آبان 1400'!AN250</f>
        <v>5217666.2159999991</v>
      </c>
      <c r="AN249" s="124">
        <f>'آبان 1400'!AO250</f>
        <v>0</v>
      </c>
      <c r="AO249" s="124">
        <f>'آبان 1400'!AP250</f>
        <v>2600000</v>
      </c>
      <c r="AP249" s="124">
        <f>'آبان 1400'!AQ250</f>
        <v>0</v>
      </c>
      <c r="AQ249" s="124">
        <f>'آبان 1400'!AR250</f>
        <v>0</v>
      </c>
      <c r="AR249" s="124">
        <f>'آبان 1400'!AS250</f>
        <v>0</v>
      </c>
      <c r="AS249" s="379">
        <f>'آبان 1400'!AT250</f>
        <v>0</v>
      </c>
      <c r="AT249" s="372">
        <f t="shared" si="156"/>
        <v>82715276.216000006</v>
      </c>
      <c r="AU249" s="174">
        <f>'آبان 1400'!AV250</f>
        <v>58885986.18088001</v>
      </c>
      <c r="AV249" s="142">
        <f>'آبان 1400'!AW250</f>
        <v>77404286.215999991</v>
      </c>
      <c r="AW249" s="143">
        <f t="shared" si="157"/>
        <v>5418300.0351200001</v>
      </c>
      <c r="AX249" s="76">
        <f t="shared" si="158"/>
        <v>1888598.6180880012</v>
      </c>
      <c r="AY249" s="143">
        <f>'آبان 1400'!AZ250</f>
        <v>0</v>
      </c>
      <c r="AZ249" s="143">
        <f>'آبان 1400'!BA250</f>
        <v>0</v>
      </c>
      <c r="BA249" s="143">
        <f>'آبان 1400'!BB250</f>
        <v>0</v>
      </c>
      <c r="BB249" s="143">
        <f>'آبان 1400'!BC250</f>
        <v>0</v>
      </c>
      <c r="BC249" s="143">
        <f>'آبان 1400'!BD250</f>
        <v>0</v>
      </c>
      <c r="BD249" s="143">
        <f>'آبان 1400'!BE250</f>
        <v>0</v>
      </c>
      <c r="BE249" s="143">
        <f>'آبان 1400'!BF250</f>
        <v>0</v>
      </c>
      <c r="BF249" s="144">
        <f t="shared" si="159"/>
        <v>7306898.6532080015</v>
      </c>
      <c r="BG249" s="141">
        <f t="shared" si="160"/>
        <v>75408377</v>
      </c>
      <c r="BH249" s="145">
        <f t="shared" si="161"/>
        <v>82715276.216000006</v>
      </c>
      <c r="BI249" s="128">
        <f t="shared" si="194"/>
        <v>4659160</v>
      </c>
      <c r="BJ249" s="146">
        <f t="shared" si="162"/>
        <v>2329580</v>
      </c>
      <c r="BK249" s="146">
        <f t="shared" si="163"/>
        <v>698874</v>
      </c>
      <c r="BL249" s="147">
        <f t="shared" si="164"/>
        <v>1120000</v>
      </c>
      <c r="BM249" s="383">
        <v>0</v>
      </c>
      <c r="BN249" s="148">
        <f t="shared" si="165"/>
        <v>91522890.216000006</v>
      </c>
      <c r="BO249" s="149">
        <f t="shared" si="166"/>
        <v>77404286.215999991</v>
      </c>
      <c r="BP249" s="150">
        <f t="shared" si="167"/>
        <v>17802985.82968</v>
      </c>
      <c r="BQ249" s="151">
        <f t="shared" si="168"/>
        <v>109325876.04568</v>
      </c>
      <c r="BR249" s="152">
        <f t="shared" si="169"/>
        <v>100800</v>
      </c>
      <c r="BS249" s="148">
        <f t="shared" si="170"/>
        <v>109426676.04568</v>
      </c>
      <c r="BT249" s="136">
        <v>0</v>
      </c>
      <c r="BU249" s="149">
        <f t="shared" si="171"/>
        <v>9152289.0216000006</v>
      </c>
      <c r="BV249" s="153">
        <f t="shared" si="172"/>
        <v>4576144.5108000003</v>
      </c>
      <c r="BW249" s="134">
        <f t="shared" si="173"/>
        <v>95698242.513280004</v>
      </c>
      <c r="BX249" s="148">
        <f t="shared" si="174"/>
        <v>7687614</v>
      </c>
      <c r="BY249" s="135">
        <f t="shared" si="175"/>
        <v>88010628.513280004</v>
      </c>
      <c r="CD249" s="400">
        <f>'آبان 1400'!AU250</f>
        <v>82715276.216000006</v>
      </c>
      <c r="CE249" s="401">
        <f>'آبان 1400'!AV250</f>
        <v>58885986.18088001</v>
      </c>
      <c r="CF249" s="401">
        <f>'آبان 1400'!AW250</f>
        <v>77404286.215999991</v>
      </c>
      <c r="CG249" s="401">
        <f>'آبان 1400'!AX250</f>
        <v>5418300.0351200001</v>
      </c>
      <c r="CH249" s="401">
        <f>'آبان 1400'!AY250</f>
        <v>1888598.6180880012</v>
      </c>
      <c r="CI249" s="401">
        <f>'آبان 1400'!AZ250</f>
        <v>0</v>
      </c>
      <c r="CJ249" s="401">
        <f>'آبان 1400'!BA250</f>
        <v>0</v>
      </c>
      <c r="CK249" s="401">
        <f>'آبان 1400'!BB250</f>
        <v>0</v>
      </c>
      <c r="CL249" s="401">
        <f>'آبان 1400'!BC250</f>
        <v>0</v>
      </c>
      <c r="CM249" s="401">
        <f>'آبان 1400'!BD250</f>
        <v>0</v>
      </c>
      <c r="CN249" s="401">
        <f>'آبان 1400'!BE250</f>
        <v>0</v>
      </c>
      <c r="CO249" s="401">
        <f>'آبان 1400'!BF250</f>
        <v>0</v>
      </c>
      <c r="CP249" s="401">
        <f>'آبان 1400'!BG250</f>
        <v>7306898.6532080015</v>
      </c>
      <c r="CQ249" s="401">
        <f>'آبان 1400'!BH250</f>
        <v>75408377</v>
      </c>
      <c r="CR249" s="401">
        <f t="shared" si="176"/>
        <v>82715276.216000006</v>
      </c>
      <c r="CS249" s="56">
        <f t="shared" si="195"/>
        <v>4659160</v>
      </c>
      <c r="CT249" s="400">
        <f t="shared" si="177"/>
        <v>2329580</v>
      </c>
      <c r="CU249" s="401">
        <f t="shared" si="178"/>
        <v>698874</v>
      </c>
      <c r="CV249" s="401">
        <f t="shared" si="179"/>
        <v>1120000</v>
      </c>
      <c r="CW249" s="56">
        <v>0</v>
      </c>
      <c r="CX249" s="401">
        <f t="shared" si="180"/>
        <v>91522890.216000006</v>
      </c>
      <c r="CY249" s="401">
        <f t="shared" si="181"/>
        <v>77404286.215999991</v>
      </c>
      <c r="CZ249" s="401">
        <f t="shared" si="182"/>
        <v>17802985.82968</v>
      </c>
      <c r="DA249" s="401">
        <f t="shared" si="183"/>
        <v>109325876.04568</v>
      </c>
      <c r="DB249" s="401">
        <f t="shared" si="184"/>
        <v>100800</v>
      </c>
      <c r="DC249" s="401">
        <f t="shared" si="185"/>
        <v>109426676.04568</v>
      </c>
      <c r="DD249" s="406">
        <v>0</v>
      </c>
      <c r="DE249" s="401">
        <f t="shared" si="186"/>
        <v>9152289.0216000006</v>
      </c>
      <c r="DF249" s="401">
        <f t="shared" si="187"/>
        <v>4576144.5108000003</v>
      </c>
      <c r="DG249" s="401">
        <f t="shared" si="188"/>
        <v>95698242.513280004</v>
      </c>
      <c r="DH249" s="401">
        <f t="shared" si="189"/>
        <v>7687614</v>
      </c>
      <c r="DI249" s="401">
        <f t="shared" si="190"/>
        <v>88010628.513280004</v>
      </c>
      <c r="DJ249" s="401">
        <f t="shared" si="191"/>
        <v>0</v>
      </c>
      <c r="DL249" s="408">
        <f t="shared" si="192"/>
        <v>6638737.5</v>
      </c>
      <c r="DM249" s="408">
        <f t="shared" si="193"/>
        <v>-1979577.5</v>
      </c>
    </row>
    <row r="250" spans="1:117" s="56" customFormat="1" ht="21" x14ac:dyDescent="0.2">
      <c r="A250" s="192">
        <f t="shared" si="155"/>
        <v>2655495</v>
      </c>
      <c r="B250" s="137">
        <f>'آبان 1400'!B251</f>
        <v>245</v>
      </c>
      <c r="C250" s="137">
        <f>'آبان 1400'!C251</f>
        <v>8</v>
      </c>
      <c r="D250" s="137">
        <f>'آبان 1400'!D251</f>
        <v>13302</v>
      </c>
      <c r="E250" s="137" t="str">
        <f>'آبان 1400'!E251</f>
        <v>مجید</v>
      </c>
      <c r="F250" s="137" t="str">
        <f>'آبان 1400'!F251</f>
        <v>حسین زاده لیف شاگرد</v>
      </c>
      <c r="G250" s="137" t="str">
        <f>'آبان 1400'!G251</f>
        <v>نگهبان</v>
      </c>
      <c r="H250" s="137" t="str">
        <f>'آبان 1400'!H251</f>
        <v>تهران</v>
      </c>
      <c r="I250" s="137" t="str">
        <f>'آبان 1400'!I251</f>
        <v>121-813-6200630-1</v>
      </c>
      <c r="J250" s="137" t="str">
        <f>'آبان 1400'!J251</f>
        <v>0075861461</v>
      </c>
      <c r="K250" s="137" t="str">
        <f>'آبان 1400'!K251</f>
        <v>0012801258</v>
      </c>
      <c r="L250" s="137" t="str">
        <f>'آبان 1400'!L251</f>
        <v>تهران</v>
      </c>
      <c r="M250" s="137" t="str">
        <f>'آبان 1400'!M251</f>
        <v>نگهبان</v>
      </c>
      <c r="N250" s="121" t="str">
        <f>'آبان 1400'!N251</f>
        <v>*</v>
      </c>
      <c r="O250" s="120">
        <f>'آبان 1400'!O251</f>
        <v>0</v>
      </c>
      <c r="P250" s="122">
        <f>'آبان 1400'!P251</f>
        <v>0</v>
      </c>
      <c r="Q250" s="362">
        <f>'آبان 1400'!Q251</f>
        <v>30</v>
      </c>
      <c r="R250" s="362">
        <f>'آبان 1400'!R251</f>
        <v>120</v>
      </c>
      <c r="S250" s="362">
        <f>'آبان 1400'!S251</f>
        <v>110</v>
      </c>
      <c r="T250" s="362">
        <f>'آبان 1400'!T251</f>
        <v>29.33</v>
      </c>
      <c r="U250" s="138">
        <f>'آبان 1400'!U251</f>
        <v>0</v>
      </c>
      <c r="V250" s="121">
        <f>'آبان 1400'!W251</f>
        <v>0</v>
      </c>
      <c r="W250" s="122">
        <f>'آبان 1400'!X251</f>
        <v>0</v>
      </c>
      <c r="X250" s="370">
        <f>'آبان 1400'!Y251</f>
        <v>1</v>
      </c>
      <c r="Y250" s="370">
        <f>'آبان 1400'!Z251</f>
        <v>1</v>
      </c>
      <c r="Z250" s="139">
        <f>'آبان 1400'!AA251</f>
        <v>885165</v>
      </c>
      <c r="AA250" s="139">
        <f>'آبان 1400'!AB251</f>
        <v>46667</v>
      </c>
      <c r="AB250" s="139">
        <f>'آبان 1400'!AC251</f>
        <v>931832</v>
      </c>
      <c r="AC250" s="139">
        <f>'آبان 1400'!AD251</f>
        <v>4500000</v>
      </c>
      <c r="AD250" s="139">
        <f>'آبان 1400'!AE251</f>
        <v>6000000</v>
      </c>
      <c r="AE250" s="140">
        <f>'آبان 1400'!AF251</f>
        <v>177895.19999999998</v>
      </c>
      <c r="AF250" s="123">
        <f>'آبان 1400'!AG251</f>
        <v>26554950</v>
      </c>
      <c r="AG250" s="124">
        <f>'آبان 1400'!AH251</f>
        <v>1400010</v>
      </c>
      <c r="AH250" s="124">
        <f>'آبان 1400'!AI251</f>
        <v>21347423.999999996</v>
      </c>
      <c r="AI250" s="124">
        <f>'آبان 1400'!AJ251</f>
        <v>2655495</v>
      </c>
      <c r="AJ250" s="124">
        <f>'آبان 1400'!AK251</f>
        <v>4500000</v>
      </c>
      <c r="AK250" s="124">
        <f>'آبان 1400'!AL251</f>
        <v>6000000</v>
      </c>
      <c r="AL250" s="124">
        <f>'آبان 1400'!AM251</f>
        <v>4892117.9999999991</v>
      </c>
      <c r="AM250" s="124">
        <f>'آبان 1400'!AN251</f>
        <v>5217666.2159999991</v>
      </c>
      <c r="AN250" s="124">
        <f>'آبان 1400'!AO251</f>
        <v>0</v>
      </c>
      <c r="AO250" s="124">
        <f>'آبان 1400'!AP251</f>
        <v>2400000</v>
      </c>
      <c r="AP250" s="124">
        <f>'آبان 1400'!AQ251</f>
        <v>0</v>
      </c>
      <c r="AQ250" s="124">
        <f>'آبان 1400'!AR251</f>
        <v>0</v>
      </c>
      <c r="AR250" s="124">
        <f>'آبان 1400'!AS251</f>
        <v>0</v>
      </c>
      <c r="AS250" s="379">
        <f>'آبان 1400'!AT251</f>
        <v>0</v>
      </c>
      <c r="AT250" s="372">
        <f t="shared" si="156"/>
        <v>74967663.216000006</v>
      </c>
      <c r="AU250" s="174">
        <f>'آبان 1400'!AV251</f>
        <v>54350316.440880008</v>
      </c>
      <c r="AV250" s="142">
        <f>'آبان 1400'!AW251</f>
        <v>72312168.215999991</v>
      </c>
      <c r="AW250" s="143">
        <f t="shared" si="157"/>
        <v>5061851.7751199994</v>
      </c>
      <c r="AX250" s="76">
        <f t="shared" si="158"/>
        <v>1435031.644088001</v>
      </c>
      <c r="AY250" s="143">
        <f>'آبان 1400'!AZ251</f>
        <v>0</v>
      </c>
      <c r="AZ250" s="143">
        <f>'آبان 1400'!BA251</f>
        <v>0</v>
      </c>
      <c r="BA250" s="143">
        <f>'آبان 1400'!BB251</f>
        <v>0</v>
      </c>
      <c r="BB250" s="143">
        <f>'آبان 1400'!BC251</f>
        <v>0</v>
      </c>
      <c r="BC250" s="143">
        <f>'آبان 1400'!BD251</f>
        <v>0</v>
      </c>
      <c r="BD250" s="143">
        <f>'آبان 1400'!BE251</f>
        <v>0</v>
      </c>
      <c r="BE250" s="143">
        <f>'آبان 1400'!BF251</f>
        <v>0</v>
      </c>
      <c r="BF250" s="144">
        <f t="shared" si="159"/>
        <v>6496883.4192080004</v>
      </c>
      <c r="BG250" s="141">
        <f t="shared" si="160"/>
        <v>68470779</v>
      </c>
      <c r="BH250" s="145">
        <f t="shared" si="161"/>
        <v>74967663.216000006</v>
      </c>
      <c r="BI250" s="128">
        <f t="shared" si="194"/>
        <v>4659160</v>
      </c>
      <c r="BJ250" s="146">
        <f t="shared" si="162"/>
        <v>2329580</v>
      </c>
      <c r="BK250" s="146">
        <f t="shared" si="163"/>
        <v>698874</v>
      </c>
      <c r="BL250" s="147">
        <f t="shared" si="164"/>
        <v>1120000</v>
      </c>
      <c r="BM250" s="383">
        <v>0</v>
      </c>
      <c r="BN250" s="148">
        <f t="shared" si="165"/>
        <v>83775277.216000006</v>
      </c>
      <c r="BO250" s="149">
        <f t="shared" si="166"/>
        <v>72312168.215999991</v>
      </c>
      <c r="BP250" s="150">
        <f t="shared" si="167"/>
        <v>16631798.689679999</v>
      </c>
      <c r="BQ250" s="151">
        <f t="shared" si="168"/>
        <v>100407075.90568</v>
      </c>
      <c r="BR250" s="152">
        <f t="shared" si="169"/>
        <v>100800</v>
      </c>
      <c r="BS250" s="148">
        <f t="shared" si="170"/>
        <v>100507875.90568</v>
      </c>
      <c r="BT250" s="136">
        <v>0</v>
      </c>
      <c r="BU250" s="149">
        <f t="shared" si="171"/>
        <v>8377527.7216000007</v>
      </c>
      <c r="BV250" s="153">
        <f t="shared" si="172"/>
        <v>4188763.8608000004</v>
      </c>
      <c r="BW250" s="134">
        <f t="shared" si="173"/>
        <v>87941584.323280007</v>
      </c>
      <c r="BX250" s="148">
        <f t="shared" si="174"/>
        <v>7687614</v>
      </c>
      <c r="BY250" s="135">
        <f t="shared" si="175"/>
        <v>80253970.323280007</v>
      </c>
      <c r="CD250" s="400">
        <f>'آبان 1400'!AU251</f>
        <v>74967663.216000006</v>
      </c>
      <c r="CE250" s="401">
        <f>'آبان 1400'!AV251</f>
        <v>54350316.440880008</v>
      </c>
      <c r="CF250" s="401">
        <f>'آبان 1400'!AW251</f>
        <v>72312168.215999991</v>
      </c>
      <c r="CG250" s="401">
        <f>'آبان 1400'!AX251</f>
        <v>5061851.7751199994</v>
      </c>
      <c r="CH250" s="401">
        <f>'آبان 1400'!AY251</f>
        <v>1435031.644088001</v>
      </c>
      <c r="CI250" s="401">
        <f>'آبان 1400'!AZ251</f>
        <v>0</v>
      </c>
      <c r="CJ250" s="401">
        <f>'آبان 1400'!BA251</f>
        <v>0</v>
      </c>
      <c r="CK250" s="401">
        <f>'آبان 1400'!BB251</f>
        <v>0</v>
      </c>
      <c r="CL250" s="401">
        <f>'آبان 1400'!BC251</f>
        <v>0</v>
      </c>
      <c r="CM250" s="401">
        <f>'آبان 1400'!BD251</f>
        <v>0</v>
      </c>
      <c r="CN250" s="401">
        <f>'آبان 1400'!BE251</f>
        <v>0</v>
      </c>
      <c r="CO250" s="401">
        <f>'آبان 1400'!BF251</f>
        <v>0</v>
      </c>
      <c r="CP250" s="401">
        <f>'آبان 1400'!BG251</f>
        <v>6496883.4192080004</v>
      </c>
      <c r="CQ250" s="401">
        <f>'آبان 1400'!BH251</f>
        <v>68470779</v>
      </c>
      <c r="CR250" s="401">
        <f t="shared" si="176"/>
        <v>74967663.216000006</v>
      </c>
      <c r="CS250" s="56">
        <f t="shared" si="195"/>
        <v>4659160</v>
      </c>
      <c r="CT250" s="400">
        <f t="shared" si="177"/>
        <v>2329580</v>
      </c>
      <c r="CU250" s="401">
        <f t="shared" si="178"/>
        <v>698874</v>
      </c>
      <c r="CV250" s="401">
        <f t="shared" si="179"/>
        <v>1120000</v>
      </c>
      <c r="CW250" s="56">
        <v>0</v>
      </c>
      <c r="CX250" s="401">
        <f t="shared" si="180"/>
        <v>83775277.216000006</v>
      </c>
      <c r="CY250" s="401">
        <f t="shared" si="181"/>
        <v>72312168.215999991</v>
      </c>
      <c r="CZ250" s="401">
        <f t="shared" si="182"/>
        <v>16631798.689679999</v>
      </c>
      <c r="DA250" s="401">
        <f t="shared" si="183"/>
        <v>100407075.90568</v>
      </c>
      <c r="DB250" s="401">
        <f t="shared" si="184"/>
        <v>100800</v>
      </c>
      <c r="DC250" s="401">
        <f t="shared" si="185"/>
        <v>100507875.90568</v>
      </c>
      <c r="DD250" s="406">
        <v>0</v>
      </c>
      <c r="DE250" s="401">
        <f t="shared" si="186"/>
        <v>8377527.7216000007</v>
      </c>
      <c r="DF250" s="401">
        <f t="shared" si="187"/>
        <v>4188763.8608000004</v>
      </c>
      <c r="DG250" s="401">
        <f t="shared" si="188"/>
        <v>87941584.323280007</v>
      </c>
      <c r="DH250" s="401">
        <f t="shared" si="189"/>
        <v>7687614</v>
      </c>
      <c r="DI250" s="401">
        <f t="shared" si="190"/>
        <v>80253970.323280007</v>
      </c>
      <c r="DJ250" s="401">
        <f t="shared" si="191"/>
        <v>0</v>
      </c>
      <c r="DL250" s="408">
        <f t="shared" si="192"/>
        <v>6638737.5</v>
      </c>
      <c r="DM250" s="408">
        <f t="shared" si="193"/>
        <v>-1979577.5</v>
      </c>
    </row>
    <row r="251" spans="1:117" s="56" customFormat="1" ht="21" x14ac:dyDescent="0.2">
      <c r="A251" s="192">
        <f t="shared" si="155"/>
        <v>2655495</v>
      </c>
      <c r="B251" s="137">
        <f>'آبان 1400'!B252</f>
        <v>246</v>
      </c>
      <c r="C251" s="137">
        <f>'آبان 1400'!C252</f>
        <v>9</v>
      </c>
      <c r="D251" s="137">
        <f>'آبان 1400'!D252</f>
        <v>13234</v>
      </c>
      <c r="E251" s="137" t="str">
        <f>'آبان 1400'!E252</f>
        <v>عباسعلی</v>
      </c>
      <c r="F251" s="137" t="str">
        <f>'آبان 1400'!F252</f>
        <v>اقبالی</v>
      </c>
      <c r="G251" s="137" t="str">
        <f>'آبان 1400'!G252</f>
        <v>نگهبان</v>
      </c>
      <c r="H251" s="137" t="str">
        <f>'آبان 1400'!H252</f>
        <v>تهران</v>
      </c>
      <c r="I251" s="137" t="str">
        <f>'آبان 1400'!I252</f>
        <v>121-800-570709-1</v>
      </c>
      <c r="J251" s="137" t="str">
        <f>'آبان 1400'!J252</f>
        <v>6049931496</v>
      </c>
      <c r="K251" s="137" t="str">
        <f>'آبان 1400'!K252</f>
        <v>0043715067</v>
      </c>
      <c r="L251" s="137" t="str">
        <f>'آبان 1400'!L252</f>
        <v>تهران</v>
      </c>
      <c r="M251" s="137" t="str">
        <f>'آبان 1400'!M252</f>
        <v>نگهبان</v>
      </c>
      <c r="N251" s="121" t="str">
        <f>'آبان 1400'!N252</f>
        <v>*</v>
      </c>
      <c r="O251" s="120">
        <f>'آبان 1400'!O252</f>
        <v>0</v>
      </c>
      <c r="P251" s="122">
        <f>'آبان 1400'!P252</f>
        <v>0</v>
      </c>
      <c r="Q251" s="362">
        <f>'آبان 1400'!Q252</f>
        <v>30</v>
      </c>
      <c r="R251" s="362">
        <f>'آبان 1400'!R252</f>
        <v>120</v>
      </c>
      <c r="S251" s="362">
        <f>'آبان 1400'!S252</f>
        <v>110</v>
      </c>
      <c r="T251" s="362">
        <f>'آبان 1400'!T252</f>
        <v>29.33</v>
      </c>
      <c r="U251" s="138">
        <f>'آبان 1400'!U252</f>
        <v>0</v>
      </c>
      <c r="V251" s="121">
        <f>'آبان 1400'!W252</f>
        <v>0</v>
      </c>
      <c r="W251" s="122">
        <f>'آبان 1400'!X252</f>
        <v>0</v>
      </c>
      <c r="X251" s="370">
        <f>'آبان 1400'!Y252</f>
        <v>1</v>
      </c>
      <c r="Y251" s="370">
        <f>'آبان 1400'!Z252</f>
        <v>0</v>
      </c>
      <c r="Z251" s="139">
        <f>'آبان 1400'!AA252</f>
        <v>885165</v>
      </c>
      <c r="AA251" s="139">
        <f>'آبان 1400'!AB252</f>
        <v>46667</v>
      </c>
      <c r="AB251" s="139">
        <f>'آبان 1400'!AC252</f>
        <v>931832</v>
      </c>
      <c r="AC251" s="139">
        <f>'آبان 1400'!AD252</f>
        <v>4500000</v>
      </c>
      <c r="AD251" s="139">
        <f>'آبان 1400'!AE252</f>
        <v>6000000</v>
      </c>
      <c r="AE251" s="140">
        <f>'آبان 1400'!AF252</f>
        <v>177895.19999999998</v>
      </c>
      <c r="AF251" s="123">
        <f>'آبان 1400'!AG252</f>
        <v>26554950</v>
      </c>
      <c r="AG251" s="124">
        <f>'آبان 1400'!AH252</f>
        <v>1400010</v>
      </c>
      <c r="AH251" s="124">
        <f>'آبان 1400'!AI252</f>
        <v>21347423.999999996</v>
      </c>
      <c r="AI251" s="124">
        <f>'آبان 1400'!AJ252</f>
        <v>0</v>
      </c>
      <c r="AJ251" s="124">
        <f>'آبان 1400'!AK252</f>
        <v>4500000</v>
      </c>
      <c r="AK251" s="124">
        <f>'آبان 1400'!AL252</f>
        <v>6000000</v>
      </c>
      <c r="AL251" s="124">
        <f>'آبان 1400'!AM252</f>
        <v>4892117.9999999991</v>
      </c>
      <c r="AM251" s="124">
        <f>'آبان 1400'!AN252</f>
        <v>5217666.2159999991</v>
      </c>
      <c r="AN251" s="124">
        <f>'آبان 1400'!AO252</f>
        <v>0</v>
      </c>
      <c r="AO251" s="124">
        <f>'آبان 1400'!AP252</f>
        <v>3000000</v>
      </c>
      <c r="AP251" s="124">
        <f>'آبان 1400'!AQ252</f>
        <v>0</v>
      </c>
      <c r="AQ251" s="124">
        <f>'آبان 1400'!AR252</f>
        <v>0</v>
      </c>
      <c r="AR251" s="124">
        <f>'آبان 1400'!AS252</f>
        <v>0</v>
      </c>
      <c r="AS251" s="379">
        <f>'آبان 1400'!AT252</f>
        <v>0</v>
      </c>
      <c r="AT251" s="372">
        <f t="shared" si="156"/>
        <v>72912168.216000006</v>
      </c>
      <c r="AU251" s="174">
        <f>'آبان 1400'!AV252</f>
        <v>54308316.440880008</v>
      </c>
      <c r="AV251" s="142">
        <f>'آبان 1400'!AW252</f>
        <v>72912168.215999991</v>
      </c>
      <c r="AW251" s="143">
        <f t="shared" si="157"/>
        <v>5103851.7751199994</v>
      </c>
      <c r="AX251" s="76">
        <f t="shared" si="158"/>
        <v>1430831.644088001</v>
      </c>
      <c r="AY251" s="143">
        <f>'آبان 1400'!AZ252</f>
        <v>0</v>
      </c>
      <c r="AZ251" s="143">
        <f>'آبان 1400'!BA252</f>
        <v>0</v>
      </c>
      <c r="BA251" s="143">
        <f>'آبان 1400'!BB252</f>
        <v>0</v>
      </c>
      <c r="BB251" s="143">
        <f>'آبان 1400'!BC252</f>
        <v>0</v>
      </c>
      <c r="BC251" s="143">
        <f>'آبان 1400'!BD252</f>
        <v>0</v>
      </c>
      <c r="BD251" s="143">
        <f>'آبان 1400'!BE252</f>
        <v>0</v>
      </c>
      <c r="BE251" s="143">
        <f>'آبان 1400'!BF252</f>
        <v>0</v>
      </c>
      <c r="BF251" s="144">
        <f t="shared" si="159"/>
        <v>6534683.4192080004</v>
      </c>
      <c r="BG251" s="141">
        <f t="shared" si="160"/>
        <v>66377484</v>
      </c>
      <c r="BH251" s="145">
        <f t="shared" si="161"/>
        <v>72912168.216000006</v>
      </c>
      <c r="BI251" s="128">
        <f t="shared" si="194"/>
        <v>4659160</v>
      </c>
      <c r="BJ251" s="146">
        <f t="shared" si="162"/>
        <v>2329580</v>
      </c>
      <c r="BK251" s="146">
        <f t="shared" si="163"/>
        <v>698874</v>
      </c>
      <c r="BL251" s="147">
        <f t="shared" si="164"/>
        <v>1120000</v>
      </c>
      <c r="BM251" s="383">
        <v>0</v>
      </c>
      <c r="BN251" s="148">
        <f t="shared" si="165"/>
        <v>81719782.216000006</v>
      </c>
      <c r="BO251" s="149">
        <f t="shared" si="166"/>
        <v>72912168.215999991</v>
      </c>
      <c r="BP251" s="150">
        <f t="shared" si="167"/>
        <v>16769798.689679999</v>
      </c>
      <c r="BQ251" s="151">
        <f t="shared" si="168"/>
        <v>98489580.905680001</v>
      </c>
      <c r="BR251" s="152">
        <f t="shared" si="169"/>
        <v>100800</v>
      </c>
      <c r="BS251" s="148">
        <f t="shared" si="170"/>
        <v>98590380.905680001</v>
      </c>
      <c r="BT251" s="136">
        <v>0</v>
      </c>
      <c r="BU251" s="149">
        <f t="shared" si="171"/>
        <v>8171978.2216000007</v>
      </c>
      <c r="BV251" s="153">
        <f t="shared" si="172"/>
        <v>4085989.1108000004</v>
      </c>
      <c r="BW251" s="134">
        <f t="shared" si="173"/>
        <v>86332413.573280007</v>
      </c>
      <c r="BX251" s="148">
        <f t="shared" si="174"/>
        <v>7687614</v>
      </c>
      <c r="BY251" s="135">
        <f t="shared" si="175"/>
        <v>78644799.573280007</v>
      </c>
      <c r="CD251" s="400">
        <f>'آبان 1400'!AU252</f>
        <v>72912168.216000006</v>
      </c>
      <c r="CE251" s="401">
        <f>'آبان 1400'!AV252</f>
        <v>54308316.440880008</v>
      </c>
      <c r="CF251" s="401">
        <f>'آبان 1400'!AW252</f>
        <v>72912168.215999991</v>
      </c>
      <c r="CG251" s="401">
        <f>'آبان 1400'!AX252</f>
        <v>5103851.7751199994</v>
      </c>
      <c r="CH251" s="401">
        <f>'آبان 1400'!AY252</f>
        <v>1430831.644088001</v>
      </c>
      <c r="CI251" s="401">
        <f>'آبان 1400'!AZ252</f>
        <v>0</v>
      </c>
      <c r="CJ251" s="401">
        <f>'آبان 1400'!BA252</f>
        <v>0</v>
      </c>
      <c r="CK251" s="401">
        <f>'آبان 1400'!BB252</f>
        <v>0</v>
      </c>
      <c r="CL251" s="401">
        <f>'آبان 1400'!BC252</f>
        <v>0</v>
      </c>
      <c r="CM251" s="401">
        <f>'آبان 1400'!BD252</f>
        <v>0</v>
      </c>
      <c r="CN251" s="401">
        <f>'آبان 1400'!BE252</f>
        <v>0</v>
      </c>
      <c r="CO251" s="401">
        <f>'آبان 1400'!BF252</f>
        <v>0</v>
      </c>
      <c r="CP251" s="401">
        <f>'آبان 1400'!BG252</f>
        <v>6534683.4192080004</v>
      </c>
      <c r="CQ251" s="401">
        <f>'آبان 1400'!BH252</f>
        <v>66377484</v>
      </c>
      <c r="CR251" s="401">
        <f t="shared" si="176"/>
        <v>72912168.216000006</v>
      </c>
      <c r="CS251" s="56">
        <f t="shared" si="195"/>
        <v>4659160</v>
      </c>
      <c r="CT251" s="400">
        <f t="shared" si="177"/>
        <v>2329580</v>
      </c>
      <c r="CU251" s="401">
        <f t="shared" si="178"/>
        <v>698874</v>
      </c>
      <c r="CV251" s="401">
        <f t="shared" si="179"/>
        <v>1120000</v>
      </c>
      <c r="CW251" s="56">
        <v>0</v>
      </c>
      <c r="CX251" s="401">
        <f t="shared" si="180"/>
        <v>81719782.216000006</v>
      </c>
      <c r="CY251" s="401">
        <f t="shared" si="181"/>
        <v>72912168.215999991</v>
      </c>
      <c r="CZ251" s="401">
        <f t="shared" si="182"/>
        <v>16769798.689679999</v>
      </c>
      <c r="DA251" s="401">
        <f t="shared" si="183"/>
        <v>98489580.905680001</v>
      </c>
      <c r="DB251" s="401">
        <f t="shared" si="184"/>
        <v>100800</v>
      </c>
      <c r="DC251" s="401">
        <f t="shared" si="185"/>
        <v>98590380.905680001</v>
      </c>
      <c r="DD251" s="406">
        <v>0</v>
      </c>
      <c r="DE251" s="401">
        <f t="shared" si="186"/>
        <v>8171978.2216000007</v>
      </c>
      <c r="DF251" s="401">
        <f t="shared" si="187"/>
        <v>4085989.1108000004</v>
      </c>
      <c r="DG251" s="401">
        <f t="shared" si="188"/>
        <v>86332413.573280007</v>
      </c>
      <c r="DH251" s="401">
        <f t="shared" si="189"/>
        <v>7687614</v>
      </c>
      <c r="DI251" s="401">
        <f t="shared" si="190"/>
        <v>78644799.573280007</v>
      </c>
      <c r="DJ251" s="401">
        <f t="shared" si="191"/>
        <v>0</v>
      </c>
      <c r="DL251" s="408">
        <f t="shared" si="192"/>
        <v>6638737.5</v>
      </c>
      <c r="DM251" s="408">
        <f t="shared" si="193"/>
        <v>-1979577.5</v>
      </c>
    </row>
    <row r="252" spans="1:117" s="56" customFormat="1" ht="21" x14ac:dyDescent="0.2">
      <c r="A252" s="192">
        <f t="shared" si="155"/>
        <v>2655495</v>
      </c>
      <c r="B252" s="137">
        <f>'آبان 1400'!B253</f>
        <v>247</v>
      </c>
      <c r="C252" s="137">
        <f>'آبان 1400'!C253</f>
        <v>10</v>
      </c>
      <c r="D252" s="137">
        <f>'آبان 1400'!D253</f>
        <v>13356</v>
      </c>
      <c r="E252" s="137" t="str">
        <f>'آبان 1400'!E253</f>
        <v>مختار</v>
      </c>
      <c r="F252" s="137" t="str">
        <f>'آبان 1400'!F253</f>
        <v>احدی منش</v>
      </c>
      <c r="G252" s="137" t="str">
        <f>'آبان 1400'!G253</f>
        <v>نگهبان</v>
      </c>
      <c r="H252" s="137" t="str">
        <f>'آبان 1400'!H253</f>
        <v>تهران</v>
      </c>
      <c r="I252" s="137" t="str">
        <f>'آبان 1400'!I253</f>
        <v>268-813-3044293-1</v>
      </c>
      <c r="J252" s="137" t="str">
        <f>'آبان 1400'!J253</f>
        <v>1671259769</v>
      </c>
      <c r="K252" s="137" t="str">
        <f>'آبان 1400'!K253</f>
        <v>0012554229</v>
      </c>
      <c r="L252" s="137" t="str">
        <f>'آبان 1400'!L253</f>
        <v>تهران</v>
      </c>
      <c r="M252" s="137" t="str">
        <f>'آبان 1400'!M253</f>
        <v>نگهبان</v>
      </c>
      <c r="N252" s="121" t="str">
        <f>'آبان 1400'!N253</f>
        <v>*</v>
      </c>
      <c r="O252" s="120">
        <f>'آبان 1400'!O253</f>
        <v>0</v>
      </c>
      <c r="P252" s="122">
        <f>'آبان 1400'!P253</f>
        <v>0</v>
      </c>
      <c r="Q252" s="362">
        <f>'آبان 1400'!Q253</f>
        <v>30</v>
      </c>
      <c r="R252" s="362">
        <f>'آبان 1400'!R253</f>
        <v>120</v>
      </c>
      <c r="S252" s="362">
        <f>'آبان 1400'!S253</f>
        <v>110</v>
      </c>
      <c r="T252" s="362">
        <f>'آبان 1400'!T253</f>
        <v>29.33</v>
      </c>
      <c r="U252" s="138">
        <f>'آبان 1400'!U253</f>
        <v>0</v>
      </c>
      <c r="V252" s="121">
        <f>'آبان 1400'!W253</f>
        <v>0</v>
      </c>
      <c r="W252" s="122">
        <f>'آبان 1400'!X253</f>
        <v>0</v>
      </c>
      <c r="X252" s="370">
        <f>'آبان 1400'!Y253</f>
        <v>2</v>
      </c>
      <c r="Y252" s="370">
        <f>'آبان 1400'!Z253</f>
        <v>0</v>
      </c>
      <c r="Z252" s="139">
        <f>'آبان 1400'!AA253</f>
        <v>885165</v>
      </c>
      <c r="AA252" s="139">
        <f>'آبان 1400'!AB253</f>
        <v>46667</v>
      </c>
      <c r="AB252" s="139">
        <f>'آبان 1400'!AC253</f>
        <v>931832</v>
      </c>
      <c r="AC252" s="139">
        <f>'آبان 1400'!AD253</f>
        <v>4500000</v>
      </c>
      <c r="AD252" s="139">
        <f>'آبان 1400'!AE253</f>
        <v>6000000</v>
      </c>
      <c r="AE252" s="140">
        <f>'آبان 1400'!AF253</f>
        <v>177895.19999999998</v>
      </c>
      <c r="AF252" s="123">
        <f>'آبان 1400'!AG253</f>
        <v>26554950</v>
      </c>
      <c r="AG252" s="124">
        <f>'آبان 1400'!AH253</f>
        <v>1400010</v>
      </c>
      <c r="AH252" s="124">
        <f>'آبان 1400'!AI253</f>
        <v>21347423.999999996</v>
      </c>
      <c r="AI252" s="124">
        <f>'آبان 1400'!AJ253</f>
        <v>0</v>
      </c>
      <c r="AJ252" s="124">
        <f>'آبان 1400'!AK253</f>
        <v>4500000</v>
      </c>
      <c r="AK252" s="124">
        <f>'آبان 1400'!AL253</f>
        <v>6000000</v>
      </c>
      <c r="AL252" s="124">
        <f>'آبان 1400'!AM253</f>
        <v>4892117.9999999991</v>
      </c>
      <c r="AM252" s="124">
        <f>'آبان 1400'!AN253</f>
        <v>5217666.2159999991</v>
      </c>
      <c r="AN252" s="124">
        <f>'آبان 1400'!AO253</f>
        <v>0</v>
      </c>
      <c r="AO252" s="124">
        <f>'آبان 1400'!AP253</f>
        <v>3000000</v>
      </c>
      <c r="AP252" s="124">
        <f>'آبان 1400'!AQ253</f>
        <v>0</v>
      </c>
      <c r="AQ252" s="124">
        <f>'آبان 1400'!AR253</f>
        <v>0</v>
      </c>
      <c r="AR252" s="124">
        <f>'آبان 1400'!AS253</f>
        <v>0</v>
      </c>
      <c r="AS252" s="379">
        <f>'آبان 1400'!AT253</f>
        <v>0</v>
      </c>
      <c r="AT252" s="372">
        <f t="shared" si="156"/>
        <v>72912168.216000006</v>
      </c>
      <c r="AU252" s="174">
        <f>'آبان 1400'!AV253</f>
        <v>54308316.440880008</v>
      </c>
      <c r="AV252" s="142">
        <f>'آبان 1400'!AW253</f>
        <v>72912168.215999991</v>
      </c>
      <c r="AW252" s="143">
        <f t="shared" si="157"/>
        <v>5103851.7751199994</v>
      </c>
      <c r="AX252" s="76">
        <f t="shared" si="158"/>
        <v>1430831.644088001</v>
      </c>
      <c r="AY252" s="143">
        <f>'آبان 1400'!AZ253</f>
        <v>0</v>
      </c>
      <c r="AZ252" s="143">
        <f>'آبان 1400'!BA253</f>
        <v>0</v>
      </c>
      <c r="BA252" s="143">
        <f>'آبان 1400'!BB253</f>
        <v>0</v>
      </c>
      <c r="BB252" s="143">
        <f>'آبان 1400'!BC253</f>
        <v>0</v>
      </c>
      <c r="BC252" s="143">
        <f>'آبان 1400'!BD253</f>
        <v>0</v>
      </c>
      <c r="BD252" s="143">
        <f>'آبان 1400'!BE253</f>
        <v>0</v>
      </c>
      <c r="BE252" s="143">
        <f>'آبان 1400'!BF253</f>
        <v>0</v>
      </c>
      <c r="BF252" s="144">
        <f t="shared" si="159"/>
        <v>6534683.4192080004</v>
      </c>
      <c r="BG252" s="141">
        <f t="shared" si="160"/>
        <v>66377484</v>
      </c>
      <c r="BH252" s="145">
        <f t="shared" si="161"/>
        <v>72912168.216000006</v>
      </c>
      <c r="BI252" s="128">
        <f t="shared" si="194"/>
        <v>4659160</v>
      </c>
      <c r="BJ252" s="146">
        <f t="shared" si="162"/>
        <v>2329580</v>
      </c>
      <c r="BK252" s="146">
        <f t="shared" si="163"/>
        <v>698874</v>
      </c>
      <c r="BL252" s="147">
        <f t="shared" si="164"/>
        <v>1120000</v>
      </c>
      <c r="BM252" s="383">
        <v>0</v>
      </c>
      <c r="BN252" s="148">
        <f t="shared" si="165"/>
        <v>81719782.216000006</v>
      </c>
      <c r="BO252" s="149">
        <f t="shared" si="166"/>
        <v>72912168.215999991</v>
      </c>
      <c r="BP252" s="150">
        <f t="shared" si="167"/>
        <v>16769798.689679999</v>
      </c>
      <c r="BQ252" s="151">
        <f t="shared" si="168"/>
        <v>98489580.905680001</v>
      </c>
      <c r="BR252" s="152">
        <f t="shared" si="169"/>
        <v>100800</v>
      </c>
      <c r="BS252" s="148">
        <f t="shared" si="170"/>
        <v>98590380.905680001</v>
      </c>
      <c r="BT252" s="136">
        <v>0</v>
      </c>
      <c r="BU252" s="149">
        <f t="shared" si="171"/>
        <v>8171978.2216000007</v>
      </c>
      <c r="BV252" s="153">
        <f t="shared" si="172"/>
        <v>4085989.1108000004</v>
      </c>
      <c r="BW252" s="134">
        <f t="shared" si="173"/>
        <v>86332413.573280007</v>
      </c>
      <c r="BX252" s="148">
        <f t="shared" si="174"/>
        <v>7687614</v>
      </c>
      <c r="BY252" s="135">
        <f t="shared" si="175"/>
        <v>78644799.573280007</v>
      </c>
      <c r="CD252" s="400">
        <f>'آبان 1400'!AU253</f>
        <v>72912168.216000006</v>
      </c>
      <c r="CE252" s="401">
        <f>'آبان 1400'!AV253</f>
        <v>54308316.440880008</v>
      </c>
      <c r="CF252" s="401">
        <f>'آبان 1400'!AW253</f>
        <v>72912168.215999991</v>
      </c>
      <c r="CG252" s="401">
        <f>'آبان 1400'!AX253</f>
        <v>5103851.7751199994</v>
      </c>
      <c r="CH252" s="401">
        <f>'آبان 1400'!AY253</f>
        <v>1430831.644088001</v>
      </c>
      <c r="CI252" s="401">
        <f>'آبان 1400'!AZ253</f>
        <v>0</v>
      </c>
      <c r="CJ252" s="401">
        <f>'آبان 1400'!BA253</f>
        <v>0</v>
      </c>
      <c r="CK252" s="401">
        <f>'آبان 1400'!BB253</f>
        <v>0</v>
      </c>
      <c r="CL252" s="401">
        <f>'آبان 1400'!BC253</f>
        <v>0</v>
      </c>
      <c r="CM252" s="401">
        <f>'آبان 1400'!BD253</f>
        <v>0</v>
      </c>
      <c r="CN252" s="401">
        <f>'آبان 1400'!BE253</f>
        <v>0</v>
      </c>
      <c r="CO252" s="401">
        <f>'آبان 1400'!BF253</f>
        <v>0</v>
      </c>
      <c r="CP252" s="401">
        <f>'آبان 1400'!BG253</f>
        <v>6534683.4192080004</v>
      </c>
      <c r="CQ252" s="401">
        <f>'آبان 1400'!BH253</f>
        <v>66377484</v>
      </c>
      <c r="CR252" s="401">
        <f t="shared" si="176"/>
        <v>72912168.216000006</v>
      </c>
      <c r="CS252" s="56">
        <f t="shared" si="195"/>
        <v>4659160</v>
      </c>
      <c r="CT252" s="400">
        <f t="shared" si="177"/>
        <v>2329580</v>
      </c>
      <c r="CU252" s="401">
        <f t="shared" si="178"/>
        <v>698874</v>
      </c>
      <c r="CV252" s="401">
        <f t="shared" si="179"/>
        <v>1120000</v>
      </c>
      <c r="CW252" s="56">
        <v>0</v>
      </c>
      <c r="CX252" s="401">
        <f t="shared" si="180"/>
        <v>81719782.216000006</v>
      </c>
      <c r="CY252" s="401">
        <f t="shared" si="181"/>
        <v>72912168.215999991</v>
      </c>
      <c r="CZ252" s="401">
        <f t="shared" si="182"/>
        <v>16769798.689679999</v>
      </c>
      <c r="DA252" s="401">
        <f t="shared" si="183"/>
        <v>98489580.905680001</v>
      </c>
      <c r="DB252" s="401">
        <f t="shared" si="184"/>
        <v>100800</v>
      </c>
      <c r="DC252" s="401">
        <f t="shared" si="185"/>
        <v>98590380.905680001</v>
      </c>
      <c r="DD252" s="406">
        <v>0</v>
      </c>
      <c r="DE252" s="401">
        <f t="shared" si="186"/>
        <v>8171978.2216000007</v>
      </c>
      <c r="DF252" s="401">
        <f t="shared" si="187"/>
        <v>4085989.1108000004</v>
      </c>
      <c r="DG252" s="401">
        <f t="shared" si="188"/>
        <v>86332413.573280007</v>
      </c>
      <c r="DH252" s="401">
        <f t="shared" si="189"/>
        <v>7687614</v>
      </c>
      <c r="DI252" s="401">
        <f t="shared" si="190"/>
        <v>78644799.573280007</v>
      </c>
      <c r="DJ252" s="401">
        <f t="shared" si="191"/>
        <v>0</v>
      </c>
      <c r="DL252" s="408">
        <f t="shared" si="192"/>
        <v>6638737.5</v>
      </c>
      <c r="DM252" s="408">
        <f t="shared" si="193"/>
        <v>-1979577.5</v>
      </c>
    </row>
    <row r="253" spans="1:117" s="56" customFormat="1" ht="21" x14ac:dyDescent="0.2">
      <c r="A253" s="192">
        <f t="shared" si="155"/>
        <v>2655495</v>
      </c>
      <c r="B253" s="137">
        <f>'آبان 1400'!B254</f>
        <v>248</v>
      </c>
      <c r="C253" s="137">
        <f>'آبان 1400'!C254</f>
        <v>11</v>
      </c>
      <c r="D253" s="137">
        <f>'آبان 1400'!D254</f>
        <v>13261</v>
      </c>
      <c r="E253" s="137" t="str">
        <f>'آبان 1400'!E254</f>
        <v>نعمت</v>
      </c>
      <c r="F253" s="137" t="str">
        <f>'آبان 1400'!F254</f>
        <v>حیدری</v>
      </c>
      <c r="G253" s="137" t="str">
        <f>'آبان 1400'!G254</f>
        <v>نگهبان</v>
      </c>
      <c r="H253" s="137" t="str">
        <f>'آبان 1400'!H254</f>
        <v>تهران</v>
      </c>
      <c r="I253" s="137" t="str">
        <f>'آبان 1400'!I254</f>
        <v>302-813-6882638-1</v>
      </c>
      <c r="J253" s="137" t="str">
        <f>'آبان 1400'!J254</f>
        <v>1638337251</v>
      </c>
      <c r="K253" s="137" t="str">
        <f>'آبان 1400'!K254</f>
        <v>0019140535</v>
      </c>
      <c r="L253" s="137" t="str">
        <f>'آبان 1400'!L254</f>
        <v>تهران</v>
      </c>
      <c r="M253" s="137" t="str">
        <f>'آبان 1400'!M254</f>
        <v>نگهبان</v>
      </c>
      <c r="N253" s="121">
        <f>'آبان 1400'!N254</f>
        <v>0</v>
      </c>
      <c r="O253" s="120">
        <f>'آبان 1400'!O254</f>
        <v>0</v>
      </c>
      <c r="P253" s="122" t="str">
        <f>'آبان 1400'!P254</f>
        <v>*</v>
      </c>
      <c r="Q253" s="362">
        <f>'آبان 1400'!Q254</f>
        <v>30</v>
      </c>
      <c r="R253" s="362">
        <f>'آبان 1400'!R254</f>
        <v>120</v>
      </c>
      <c r="S253" s="362">
        <f>'آبان 1400'!S254</f>
        <v>220</v>
      </c>
      <c r="T253" s="362">
        <f>'آبان 1400'!T254</f>
        <v>29.33</v>
      </c>
      <c r="U253" s="138">
        <f>'آبان 1400'!U254</f>
        <v>0</v>
      </c>
      <c r="V253" s="121">
        <f>'آبان 1400'!W254</f>
        <v>0</v>
      </c>
      <c r="W253" s="122">
        <f>'آبان 1400'!X254</f>
        <v>0</v>
      </c>
      <c r="X253" s="370">
        <f>'آبان 1400'!Y254</f>
        <v>2</v>
      </c>
      <c r="Y253" s="370">
        <f>'آبان 1400'!Z254</f>
        <v>2</v>
      </c>
      <c r="Z253" s="139">
        <f>'آبان 1400'!AA254</f>
        <v>885165</v>
      </c>
      <c r="AA253" s="139">
        <f>'آبان 1400'!AB254</f>
        <v>46667</v>
      </c>
      <c r="AB253" s="139">
        <f>'آبان 1400'!AC254</f>
        <v>931832</v>
      </c>
      <c r="AC253" s="139">
        <f>'آبان 1400'!AD254</f>
        <v>4500000</v>
      </c>
      <c r="AD253" s="139">
        <f>'آبان 1400'!AE254</f>
        <v>6000000</v>
      </c>
      <c r="AE253" s="140">
        <f>'آبان 1400'!AF254</f>
        <v>177895.19999999998</v>
      </c>
      <c r="AF253" s="123">
        <f>'آبان 1400'!AG254</f>
        <v>26554950</v>
      </c>
      <c r="AG253" s="124">
        <f>'آبان 1400'!AH254</f>
        <v>1400010</v>
      </c>
      <c r="AH253" s="124">
        <f>'آبان 1400'!AI254</f>
        <v>21347423.999999996</v>
      </c>
      <c r="AI253" s="124">
        <f>'آبان 1400'!AJ254</f>
        <v>5310990</v>
      </c>
      <c r="AJ253" s="124">
        <f>'آبان 1400'!AK254</f>
        <v>4500000</v>
      </c>
      <c r="AK253" s="124">
        <f>'آبان 1400'!AL254</f>
        <v>6000000</v>
      </c>
      <c r="AL253" s="124">
        <f>'آبان 1400'!AM254</f>
        <v>9784235.9999999981</v>
      </c>
      <c r="AM253" s="124">
        <f>'آبان 1400'!AN254</f>
        <v>5217666.2159999991</v>
      </c>
      <c r="AN253" s="124">
        <f>'آبان 1400'!AO254</f>
        <v>0</v>
      </c>
      <c r="AO253" s="124">
        <f>'آبان 1400'!AP254</f>
        <v>2800000</v>
      </c>
      <c r="AP253" s="124">
        <f>'آبان 1400'!AQ254</f>
        <v>0</v>
      </c>
      <c r="AQ253" s="124">
        <f>'آبان 1400'!AR254</f>
        <v>0</v>
      </c>
      <c r="AR253" s="124">
        <f>'آبان 1400'!AS254</f>
        <v>0</v>
      </c>
      <c r="AS253" s="379">
        <f>'آبان 1400'!AT254</f>
        <v>0</v>
      </c>
      <c r="AT253" s="372">
        <f t="shared" si="156"/>
        <v>82915276.216000006</v>
      </c>
      <c r="AU253" s="174">
        <f>'آبان 1400'!AV254</f>
        <v>58871986.18088001</v>
      </c>
      <c r="AV253" s="142">
        <f>'آبان 1400'!AW254</f>
        <v>77604286.215999991</v>
      </c>
      <c r="AW253" s="143">
        <f t="shared" si="157"/>
        <v>5432300.0351200001</v>
      </c>
      <c r="AX253" s="76">
        <f t="shared" si="158"/>
        <v>1887198.6180880012</v>
      </c>
      <c r="AY253" s="143">
        <f>'آبان 1400'!AZ254</f>
        <v>0</v>
      </c>
      <c r="AZ253" s="143">
        <f>'آبان 1400'!BA254</f>
        <v>0</v>
      </c>
      <c r="BA253" s="143">
        <f>'آبان 1400'!BB254</f>
        <v>0</v>
      </c>
      <c r="BB253" s="143">
        <f>'آبان 1400'!BC254</f>
        <v>0</v>
      </c>
      <c r="BC253" s="143">
        <f>'آبان 1400'!BD254</f>
        <v>0</v>
      </c>
      <c r="BD253" s="143">
        <f>'آبان 1400'!BE254</f>
        <v>0</v>
      </c>
      <c r="BE253" s="143">
        <f>'آبان 1400'!BF254</f>
        <v>0</v>
      </c>
      <c r="BF253" s="144">
        <f t="shared" si="159"/>
        <v>7319498.6532080015</v>
      </c>
      <c r="BG253" s="141">
        <f t="shared" si="160"/>
        <v>75595777</v>
      </c>
      <c r="BH253" s="145">
        <f t="shared" si="161"/>
        <v>82915276.216000006</v>
      </c>
      <c r="BI253" s="128">
        <f t="shared" si="194"/>
        <v>4659160</v>
      </c>
      <c r="BJ253" s="146">
        <f t="shared" si="162"/>
        <v>2329580</v>
      </c>
      <c r="BK253" s="146">
        <f t="shared" si="163"/>
        <v>698874</v>
      </c>
      <c r="BL253" s="147">
        <f t="shared" si="164"/>
        <v>1120000</v>
      </c>
      <c r="BM253" s="383">
        <v>0</v>
      </c>
      <c r="BN253" s="148">
        <f t="shared" si="165"/>
        <v>91722890.216000006</v>
      </c>
      <c r="BO253" s="149">
        <f t="shared" si="166"/>
        <v>77604286.215999991</v>
      </c>
      <c r="BP253" s="150">
        <f t="shared" si="167"/>
        <v>17848985.82968</v>
      </c>
      <c r="BQ253" s="151">
        <f t="shared" si="168"/>
        <v>109571876.04568</v>
      </c>
      <c r="BR253" s="152">
        <f t="shared" si="169"/>
        <v>100800</v>
      </c>
      <c r="BS253" s="148">
        <f t="shared" si="170"/>
        <v>109672676.04568</v>
      </c>
      <c r="BT253" s="136">
        <v>0</v>
      </c>
      <c r="BU253" s="149">
        <f t="shared" si="171"/>
        <v>9172289.0216000006</v>
      </c>
      <c r="BV253" s="153">
        <f t="shared" si="172"/>
        <v>4586144.5108000003</v>
      </c>
      <c r="BW253" s="134">
        <f t="shared" si="173"/>
        <v>95914242.513280004</v>
      </c>
      <c r="BX253" s="148">
        <f t="shared" si="174"/>
        <v>7687614</v>
      </c>
      <c r="BY253" s="135">
        <f t="shared" si="175"/>
        <v>88226628.513280004</v>
      </c>
      <c r="CD253" s="400">
        <f>'آبان 1400'!AU254</f>
        <v>82915276.216000006</v>
      </c>
      <c r="CE253" s="401">
        <f>'آبان 1400'!AV254</f>
        <v>58871986.18088001</v>
      </c>
      <c r="CF253" s="401">
        <f>'آبان 1400'!AW254</f>
        <v>77604286.215999991</v>
      </c>
      <c r="CG253" s="401">
        <f>'آبان 1400'!AX254</f>
        <v>5432300.0351200001</v>
      </c>
      <c r="CH253" s="401">
        <f>'آبان 1400'!AY254</f>
        <v>1887198.6180880012</v>
      </c>
      <c r="CI253" s="401">
        <f>'آبان 1400'!AZ254</f>
        <v>0</v>
      </c>
      <c r="CJ253" s="401">
        <f>'آبان 1400'!BA254</f>
        <v>0</v>
      </c>
      <c r="CK253" s="401">
        <f>'آبان 1400'!BB254</f>
        <v>0</v>
      </c>
      <c r="CL253" s="401">
        <f>'آبان 1400'!BC254</f>
        <v>0</v>
      </c>
      <c r="CM253" s="401">
        <f>'آبان 1400'!BD254</f>
        <v>0</v>
      </c>
      <c r="CN253" s="401">
        <f>'آبان 1400'!BE254</f>
        <v>0</v>
      </c>
      <c r="CO253" s="401">
        <f>'آبان 1400'!BF254</f>
        <v>0</v>
      </c>
      <c r="CP253" s="401">
        <f>'آبان 1400'!BG254</f>
        <v>7319498.6532080015</v>
      </c>
      <c r="CQ253" s="401">
        <f>'آبان 1400'!BH254</f>
        <v>75595777</v>
      </c>
      <c r="CR253" s="401">
        <f t="shared" si="176"/>
        <v>82915276.216000006</v>
      </c>
      <c r="CS253" s="56">
        <f t="shared" si="195"/>
        <v>4659160</v>
      </c>
      <c r="CT253" s="400">
        <f t="shared" si="177"/>
        <v>2329580</v>
      </c>
      <c r="CU253" s="401">
        <f t="shared" si="178"/>
        <v>698874</v>
      </c>
      <c r="CV253" s="401">
        <f t="shared" si="179"/>
        <v>1120000</v>
      </c>
      <c r="CW253" s="56">
        <v>0</v>
      </c>
      <c r="CX253" s="401">
        <f t="shared" si="180"/>
        <v>91722890.216000006</v>
      </c>
      <c r="CY253" s="401">
        <f t="shared" si="181"/>
        <v>77604286.215999991</v>
      </c>
      <c r="CZ253" s="401">
        <f t="shared" si="182"/>
        <v>17848985.82968</v>
      </c>
      <c r="DA253" s="401">
        <f t="shared" si="183"/>
        <v>109571876.04568</v>
      </c>
      <c r="DB253" s="401">
        <f t="shared" si="184"/>
        <v>100800</v>
      </c>
      <c r="DC253" s="401">
        <f t="shared" si="185"/>
        <v>109672676.04568</v>
      </c>
      <c r="DD253" s="406">
        <v>0</v>
      </c>
      <c r="DE253" s="401">
        <f t="shared" si="186"/>
        <v>9172289.0216000006</v>
      </c>
      <c r="DF253" s="401">
        <f t="shared" si="187"/>
        <v>4586144.5108000003</v>
      </c>
      <c r="DG253" s="401">
        <f t="shared" si="188"/>
        <v>95914242.513280004</v>
      </c>
      <c r="DH253" s="401">
        <f t="shared" si="189"/>
        <v>7687614</v>
      </c>
      <c r="DI253" s="401">
        <f t="shared" si="190"/>
        <v>88226628.513280004</v>
      </c>
      <c r="DJ253" s="401">
        <f t="shared" si="191"/>
        <v>0</v>
      </c>
      <c r="DL253" s="408">
        <f t="shared" si="192"/>
        <v>6638737.5</v>
      </c>
      <c r="DM253" s="408">
        <f t="shared" si="193"/>
        <v>-1979577.5</v>
      </c>
    </row>
    <row r="254" spans="1:117" s="56" customFormat="1" ht="21" x14ac:dyDescent="0.2">
      <c r="A254" s="192">
        <f t="shared" si="155"/>
        <v>2655495</v>
      </c>
      <c r="B254" s="137">
        <f>'آبان 1400'!B255</f>
        <v>249</v>
      </c>
      <c r="C254" s="137">
        <f>'آبان 1400'!C255</f>
        <v>12</v>
      </c>
      <c r="D254" s="137">
        <f>'آبان 1400'!D255</f>
        <v>13280</v>
      </c>
      <c r="E254" s="137" t="str">
        <f>'آبان 1400'!E255</f>
        <v>اكبر</v>
      </c>
      <c r="F254" s="137" t="str">
        <f>'آبان 1400'!F255</f>
        <v>خابوری مزرعه نوی</v>
      </c>
      <c r="G254" s="137" t="str">
        <f>'آبان 1400'!G255</f>
        <v>نگهبان</v>
      </c>
      <c r="H254" s="137" t="str">
        <f>'آبان 1400'!H255</f>
        <v>تهران</v>
      </c>
      <c r="I254" s="137" t="str">
        <f>'آبان 1400'!I255</f>
        <v>121-813-2883860-1</v>
      </c>
      <c r="J254" s="137" t="str">
        <f>'آبان 1400'!J255</f>
        <v>0384529054</v>
      </c>
      <c r="K254" s="137" t="str">
        <f>'آبان 1400'!K255</f>
        <v>0012801093</v>
      </c>
      <c r="L254" s="137" t="str">
        <f>'آبان 1400'!L255</f>
        <v>تهران</v>
      </c>
      <c r="M254" s="137" t="str">
        <f>'آبان 1400'!M255</f>
        <v>نگهبان</v>
      </c>
      <c r="N254" s="121" t="str">
        <f>'آبان 1400'!N255</f>
        <v>*</v>
      </c>
      <c r="O254" s="120">
        <f>'آبان 1400'!O255</f>
        <v>0</v>
      </c>
      <c r="P254" s="122">
        <f>'آبان 1400'!P255</f>
        <v>0</v>
      </c>
      <c r="Q254" s="362">
        <f>'آبان 1400'!Q255</f>
        <v>30</v>
      </c>
      <c r="R254" s="362">
        <f>'آبان 1400'!R255</f>
        <v>120</v>
      </c>
      <c r="S254" s="362">
        <f>'آبان 1400'!S255</f>
        <v>110</v>
      </c>
      <c r="T254" s="362">
        <f>'آبان 1400'!T255</f>
        <v>29.33</v>
      </c>
      <c r="U254" s="138">
        <f>'آبان 1400'!U255</f>
        <v>0</v>
      </c>
      <c r="V254" s="121">
        <f>'آبان 1400'!W255</f>
        <v>0</v>
      </c>
      <c r="W254" s="122">
        <f>'آبان 1400'!X255</f>
        <v>0</v>
      </c>
      <c r="X254" s="370">
        <f>'آبان 1400'!Y255</f>
        <v>1</v>
      </c>
      <c r="Y254" s="370">
        <f>'آبان 1400'!Z255</f>
        <v>0</v>
      </c>
      <c r="Z254" s="139">
        <f>'آبان 1400'!AA255</f>
        <v>885165</v>
      </c>
      <c r="AA254" s="139">
        <f>'آبان 1400'!AB255</f>
        <v>46667</v>
      </c>
      <c r="AB254" s="139">
        <f>'آبان 1400'!AC255</f>
        <v>931832</v>
      </c>
      <c r="AC254" s="139">
        <f>'آبان 1400'!AD255</f>
        <v>4500000</v>
      </c>
      <c r="AD254" s="139">
        <f>'آبان 1400'!AE255</f>
        <v>6000000</v>
      </c>
      <c r="AE254" s="140">
        <f>'آبان 1400'!AF255</f>
        <v>177895.19999999998</v>
      </c>
      <c r="AF254" s="123">
        <f>'آبان 1400'!AG255</f>
        <v>26554950</v>
      </c>
      <c r="AG254" s="124">
        <f>'آبان 1400'!AH255</f>
        <v>1400010</v>
      </c>
      <c r="AH254" s="124">
        <f>'آبان 1400'!AI255</f>
        <v>21347423.999999996</v>
      </c>
      <c r="AI254" s="124">
        <f>'آبان 1400'!AJ255</f>
        <v>0</v>
      </c>
      <c r="AJ254" s="124">
        <f>'آبان 1400'!AK255</f>
        <v>4500000</v>
      </c>
      <c r="AK254" s="124">
        <f>'آبان 1400'!AL255</f>
        <v>6000000</v>
      </c>
      <c r="AL254" s="124">
        <f>'آبان 1400'!AM255</f>
        <v>4892117.9999999991</v>
      </c>
      <c r="AM254" s="124">
        <f>'آبان 1400'!AN255</f>
        <v>5217666.2159999991</v>
      </c>
      <c r="AN254" s="124">
        <f>'آبان 1400'!AO255</f>
        <v>0</v>
      </c>
      <c r="AO254" s="124">
        <f>'آبان 1400'!AP255</f>
        <v>2800000</v>
      </c>
      <c r="AP254" s="124">
        <f>'آبان 1400'!AQ255</f>
        <v>0</v>
      </c>
      <c r="AQ254" s="124">
        <f>'آبان 1400'!AR255</f>
        <v>0</v>
      </c>
      <c r="AR254" s="124">
        <f>'آبان 1400'!AS255</f>
        <v>0</v>
      </c>
      <c r="AS254" s="379">
        <f>'آبان 1400'!AT255</f>
        <v>0</v>
      </c>
      <c r="AT254" s="372">
        <f t="shared" si="156"/>
        <v>72712168.216000006</v>
      </c>
      <c r="AU254" s="174">
        <f>'آبان 1400'!AV255</f>
        <v>54322316.440880008</v>
      </c>
      <c r="AV254" s="142">
        <f>'آبان 1400'!AW255</f>
        <v>72712168.215999991</v>
      </c>
      <c r="AW254" s="143">
        <f t="shared" si="157"/>
        <v>5089851.7751199994</v>
      </c>
      <c r="AX254" s="76">
        <f t="shared" si="158"/>
        <v>1432231.644088001</v>
      </c>
      <c r="AY254" s="143">
        <f>'آبان 1400'!AZ255</f>
        <v>0</v>
      </c>
      <c r="AZ254" s="143">
        <f>'آبان 1400'!BA255</f>
        <v>0</v>
      </c>
      <c r="BA254" s="143">
        <f>'آبان 1400'!BB255</f>
        <v>0</v>
      </c>
      <c r="BB254" s="143">
        <f>'آبان 1400'!BC255</f>
        <v>0</v>
      </c>
      <c r="BC254" s="143">
        <f>'آبان 1400'!BD255</f>
        <v>0</v>
      </c>
      <c r="BD254" s="143">
        <f>'آبان 1400'!BE255</f>
        <v>0</v>
      </c>
      <c r="BE254" s="143">
        <f>'آبان 1400'!BF255</f>
        <v>0</v>
      </c>
      <c r="BF254" s="144">
        <f t="shared" si="159"/>
        <v>6522083.4192080004</v>
      </c>
      <c r="BG254" s="141">
        <f t="shared" si="160"/>
        <v>66190084</v>
      </c>
      <c r="BH254" s="145">
        <f t="shared" si="161"/>
        <v>72712168.216000006</v>
      </c>
      <c r="BI254" s="128">
        <f t="shared" si="194"/>
        <v>4659160</v>
      </c>
      <c r="BJ254" s="146">
        <f t="shared" si="162"/>
        <v>2329580</v>
      </c>
      <c r="BK254" s="146">
        <f t="shared" si="163"/>
        <v>698874</v>
      </c>
      <c r="BL254" s="147">
        <f t="shared" si="164"/>
        <v>1120000</v>
      </c>
      <c r="BM254" s="383">
        <v>0</v>
      </c>
      <c r="BN254" s="148">
        <f t="shared" si="165"/>
        <v>81519782.216000006</v>
      </c>
      <c r="BO254" s="149">
        <f t="shared" si="166"/>
        <v>72712168.215999991</v>
      </c>
      <c r="BP254" s="150">
        <f t="shared" si="167"/>
        <v>16723798.689679999</v>
      </c>
      <c r="BQ254" s="151">
        <f t="shared" si="168"/>
        <v>98243580.905680001</v>
      </c>
      <c r="BR254" s="152">
        <f t="shared" si="169"/>
        <v>100800</v>
      </c>
      <c r="BS254" s="148">
        <f t="shared" si="170"/>
        <v>98344380.905680001</v>
      </c>
      <c r="BT254" s="136">
        <v>0</v>
      </c>
      <c r="BU254" s="149">
        <f t="shared" si="171"/>
        <v>8151978.2216000007</v>
      </c>
      <c r="BV254" s="153">
        <f t="shared" si="172"/>
        <v>4075989.1108000004</v>
      </c>
      <c r="BW254" s="134">
        <f t="shared" si="173"/>
        <v>86116413.573280007</v>
      </c>
      <c r="BX254" s="148">
        <f t="shared" si="174"/>
        <v>7687614</v>
      </c>
      <c r="BY254" s="135">
        <f t="shared" si="175"/>
        <v>78428799.573280007</v>
      </c>
      <c r="CD254" s="400">
        <f>'آبان 1400'!AU255</f>
        <v>72712168.216000006</v>
      </c>
      <c r="CE254" s="401">
        <f>'آبان 1400'!AV255</f>
        <v>54322316.440880008</v>
      </c>
      <c r="CF254" s="401">
        <f>'آبان 1400'!AW255</f>
        <v>72712168.215999991</v>
      </c>
      <c r="CG254" s="401">
        <f>'آبان 1400'!AX255</f>
        <v>5089851.7751199994</v>
      </c>
      <c r="CH254" s="401">
        <f>'آبان 1400'!AY255</f>
        <v>1432231.644088001</v>
      </c>
      <c r="CI254" s="401">
        <f>'آبان 1400'!AZ255</f>
        <v>0</v>
      </c>
      <c r="CJ254" s="401">
        <f>'آبان 1400'!BA255</f>
        <v>0</v>
      </c>
      <c r="CK254" s="401">
        <f>'آبان 1400'!BB255</f>
        <v>0</v>
      </c>
      <c r="CL254" s="401">
        <f>'آبان 1400'!BC255</f>
        <v>0</v>
      </c>
      <c r="CM254" s="401">
        <f>'آبان 1400'!BD255</f>
        <v>0</v>
      </c>
      <c r="CN254" s="401">
        <f>'آبان 1400'!BE255</f>
        <v>0</v>
      </c>
      <c r="CO254" s="401">
        <f>'آبان 1400'!BF255</f>
        <v>0</v>
      </c>
      <c r="CP254" s="401">
        <f>'آبان 1400'!BG255</f>
        <v>6522083.4192080004</v>
      </c>
      <c r="CQ254" s="401">
        <f>'آبان 1400'!BH255</f>
        <v>66190084</v>
      </c>
      <c r="CR254" s="401">
        <f t="shared" si="176"/>
        <v>72712168.216000006</v>
      </c>
      <c r="CS254" s="56">
        <f t="shared" si="195"/>
        <v>4659160</v>
      </c>
      <c r="CT254" s="400">
        <f t="shared" si="177"/>
        <v>2329580</v>
      </c>
      <c r="CU254" s="401">
        <f t="shared" si="178"/>
        <v>698874</v>
      </c>
      <c r="CV254" s="401">
        <f t="shared" si="179"/>
        <v>1120000</v>
      </c>
      <c r="CW254" s="56">
        <v>0</v>
      </c>
      <c r="CX254" s="401">
        <f t="shared" si="180"/>
        <v>81519782.216000006</v>
      </c>
      <c r="CY254" s="401">
        <f t="shared" si="181"/>
        <v>72712168.215999991</v>
      </c>
      <c r="CZ254" s="401">
        <f t="shared" si="182"/>
        <v>16723798.689679999</v>
      </c>
      <c r="DA254" s="401">
        <f t="shared" si="183"/>
        <v>98243580.905680001</v>
      </c>
      <c r="DB254" s="401">
        <f t="shared" si="184"/>
        <v>100800</v>
      </c>
      <c r="DC254" s="401">
        <f t="shared" si="185"/>
        <v>98344380.905680001</v>
      </c>
      <c r="DD254" s="406">
        <v>0</v>
      </c>
      <c r="DE254" s="401">
        <f t="shared" si="186"/>
        <v>8151978.2216000007</v>
      </c>
      <c r="DF254" s="401">
        <f t="shared" si="187"/>
        <v>4075989.1108000004</v>
      </c>
      <c r="DG254" s="401">
        <f t="shared" si="188"/>
        <v>86116413.573280007</v>
      </c>
      <c r="DH254" s="401">
        <f t="shared" si="189"/>
        <v>7687614</v>
      </c>
      <c r="DI254" s="401">
        <f t="shared" si="190"/>
        <v>78428799.573280007</v>
      </c>
      <c r="DJ254" s="401">
        <f t="shared" si="191"/>
        <v>0</v>
      </c>
      <c r="DL254" s="408">
        <f t="shared" si="192"/>
        <v>6638737.5</v>
      </c>
      <c r="DM254" s="408">
        <f t="shared" si="193"/>
        <v>-1979577.5</v>
      </c>
    </row>
    <row r="255" spans="1:117" s="56" customFormat="1" ht="21" x14ac:dyDescent="0.2">
      <c r="A255" s="192">
        <f t="shared" si="155"/>
        <v>2655495</v>
      </c>
      <c r="B255" s="137">
        <f>'آبان 1400'!B256</f>
        <v>250</v>
      </c>
      <c r="C255" s="137">
        <f>'آبان 1400'!C256</f>
        <v>13</v>
      </c>
      <c r="D255" s="137">
        <f>'آبان 1400'!D256</f>
        <v>13226</v>
      </c>
      <c r="E255" s="137" t="str">
        <f>'آبان 1400'!E256</f>
        <v>بهمن</v>
      </c>
      <c r="F255" s="137" t="str">
        <f>'آبان 1400'!F256</f>
        <v>احمد زاده</v>
      </c>
      <c r="G255" s="137" t="str">
        <f>'آبان 1400'!G256</f>
        <v>نگهبان</v>
      </c>
      <c r="H255" s="137" t="str">
        <f>'آبان 1400'!H256</f>
        <v>تهران</v>
      </c>
      <c r="I255" s="137" t="str">
        <f>'آبان 1400'!I256</f>
        <v>441-813-5258050-1</v>
      </c>
      <c r="J255" s="137" t="str">
        <f>'آبان 1400'!J256</f>
        <v>0058547762</v>
      </c>
      <c r="K255" s="137" t="str">
        <f>'آبان 1400'!K256</f>
        <v>0017136458</v>
      </c>
      <c r="L255" s="137" t="str">
        <f>'آبان 1400'!L256</f>
        <v>تهران</v>
      </c>
      <c r="M255" s="137" t="str">
        <f>'آبان 1400'!M256</f>
        <v>نگهبان</v>
      </c>
      <c r="N255" s="121" t="str">
        <f>'آبان 1400'!N256</f>
        <v>*</v>
      </c>
      <c r="O255" s="120">
        <f>'آبان 1400'!O256</f>
        <v>0</v>
      </c>
      <c r="P255" s="122">
        <f>'آبان 1400'!P256</f>
        <v>0</v>
      </c>
      <c r="Q255" s="362">
        <f>'آبان 1400'!Q256</f>
        <v>30</v>
      </c>
      <c r="R255" s="362">
        <f>'آبان 1400'!R256</f>
        <v>120</v>
      </c>
      <c r="S255" s="362">
        <f>'آبان 1400'!S256</f>
        <v>110</v>
      </c>
      <c r="T255" s="362">
        <f>'آبان 1400'!T256</f>
        <v>29.33</v>
      </c>
      <c r="U255" s="138">
        <f>'آبان 1400'!U256</f>
        <v>0</v>
      </c>
      <c r="V255" s="121">
        <f>'آبان 1400'!W256</f>
        <v>0</v>
      </c>
      <c r="W255" s="122">
        <f>'آبان 1400'!X256</f>
        <v>0</v>
      </c>
      <c r="X255" s="370">
        <f>'آبان 1400'!Y256</f>
        <v>2</v>
      </c>
      <c r="Y255" s="370">
        <f>'آبان 1400'!Z256</f>
        <v>2</v>
      </c>
      <c r="Z255" s="139">
        <f>'آبان 1400'!AA256</f>
        <v>885165</v>
      </c>
      <c r="AA255" s="139">
        <f>'آبان 1400'!AB256</f>
        <v>46667</v>
      </c>
      <c r="AB255" s="139">
        <f>'آبان 1400'!AC256</f>
        <v>931832</v>
      </c>
      <c r="AC255" s="139">
        <f>'آبان 1400'!AD256</f>
        <v>4500000</v>
      </c>
      <c r="AD255" s="139">
        <f>'آبان 1400'!AE256</f>
        <v>6000000</v>
      </c>
      <c r="AE255" s="140">
        <f>'آبان 1400'!AF256</f>
        <v>177895.19999999998</v>
      </c>
      <c r="AF255" s="123">
        <f>'آبان 1400'!AG256</f>
        <v>26554950</v>
      </c>
      <c r="AG255" s="124">
        <f>'آبان 1400'!AH256</f>
        <v>1400010</v>
      </c>
      <c r="AH255" s="124">
        <f>'آبان 1400'!AI256</f>
        <v>21347423.999999996</v>
      </c>
      <c r="AI255" s="124">
        <f>'آبان 1400'!AJ256</f>
        <v>5310990</v>
      </c>
      <c r="AJ255" s="124">
        <f>'آبان 1400'!AK256</f>
        <v>4500000</v>
      </c>
      <c r="AK255" s="124">
        <f>'آبان 1400'!AL256</f>
        <v>6000000</v>
      </c>
      <c r="AL255" s="124">
        <f>'آبان 1400'!AM256</f>
        <v>4892117.9999999991</v>
      </c>
      <c r="AM255" s="124">
        <f>'آبان 1400'!AN256</f>
        <v>5217666.2159999991</v>
      </c>
      <c r="AN255" s="124">
        <f>'آبان 1400'!AO256</f>
        <v>0</v>
      </c>
      <c r="AO255" s="124">
        <f>'آبان 1400'!AP256</f>
        <v>3000000</v>
      </c>
      <c r="AP255" s="124">
        <f>'آبان 1400'!AQ256</f>
        <v>0</v>
      </c>
      <c r="AQ255" s="124">
        <f>'آبان 1400'!AR256</f>
        <v>0</v>
      </c>
      <c r="AR255" s="124">
        <f>'آبان 1400'!AS256</f>
        <v>0</v>
      </c>
      <c r="AS255" s="379">
        <f>'آبان 1400'!AT256</f>
        <v>0</v>
      </c>
      <c r="AT255" s="372">
        <f t="shared" si="156"/>
        <v>78223158.216000006</v>
      </c>
      <c r="AU255" s="174">
        <f>'آبان 1400'!AV256</f>
        <v>54308316.440880008</v>
      </c>
      <c r="AV255" s="142">
        <f>'آبان 1400'!AW256</f>
        <v>72912168.215999991</v>
      </c>
      <c r="AW255" s="143">
        <f t="shared" si="157"/>
        <v>5103851.7751199994</v>
      </c>
      <c r="AX255" s="76">
        <f t="shared" si="158"/>
        <v>1430831.644088001</v>
      </c>
      <c r="AY255" s="143">
        <f>'آبان 1400'!AZ256</f>
        <v>0</v>
      </c>
      <c r="AZ255" s="143">
        <f>'آبان 1400'!BA256</f>
        <v>0</v>
      </c>
      <c r="BA255" s="143">
        <f>'آبان 1400'!BB256</f>
        <v>0</v>
      </c>
      <c r="BB255" s="143">
        <f>'آبان 1400'!BC256</f>
        <v>0</v>
      </c>
      <c r="BC255" s="143">
        <f>'آبان 1400'!BD256</f>
        <v>0</v>
      </c>
      <c r="BD255" s="143">
        <f>'آبان 1400'!BE256</f>
        <v>0</v>
      </c>
      <c r="BE255" s="143">
        <f>'آبان 1400'!BF256</f>
        <v>0</v>
      </c>
      <c r="BF255" s="144">
        <f t="shared" si="159"/>
        <v>6534683.4192080004</v>
      </c>
      <c r="BG255" s="141">
        <f t="shared" si="160"/>
        <v>71688474</v>
      </c>
      <c r="BH255" s="145">
        <f t="shared" si="161"/>
        <v>78223158.216000006</v>
      </c>
      <c r="BI255" s="128">
        <f t="shared" si="194"/>
        <v>4659160</v>
      </c>
      <c r="BJ255" s="146">
        <f t="shared" si="162"/>
        <v>2329580</v>
      </c>
      <c r="BK255" s="146">
        <f t="shared" si="163"/>
        <v>698874</v>
      </c>
      <c r="BL255" s="147">
        <f t="shared" si="164"/>
        <v>1120000</v>
      </c>
      <c r="BM255" s="383">
        <v>0</v>
      </c>
      <c r="BN255" s="148">
        <f t="shared" si="165"/>
        <v>87030772.216000006</v>
      </c>
      <c r="BO255" s="149">
        <f t="shared" si="166"/>
        <v>72912168.215999991</v>
      </c>
      <c r="BP255" s="150">
        <f t="shared" si="167"/>
        <v>16769798.689679999</v>
      </c>
      <c r="BQ255" s="151">
        <f t="shared" si="168"/>
        <v>103800570.90568</v>
      </c>
      <c r="BR255" s="152">
        <f t="shared" si="169"/>
        <v>100800</v>
      </c>
      <c r="BS255" s="148">
        <f t="shared" si="170"/>
        <v>103901370.90568</v>
      </c>
      <c r="BT255" s="136">
        <v>0</v>
      </c>
      <c r="BU255" s="149">
        <f t="shared" si="171"/>
        <v>8703077.2216000017</v>
      </c>
      <c r="BV255" s="153">
        <f t="shared" si="172"/>
        <v>4351538.6108000008</v>
      </c>
      <c r="BW255" s="134">
        <f t="shared" si="173"/>
        <v>90846755.073280007</v>
      </c>
      <c r="BX255" s="148">
        <f t="shared" si="174"/>
        <v>7687614</v>
      </c>
      <c r="BY255" s="135">
        <f t="shared" si="175"/>
        <v>83159141.073280007</v>
      </c>
      <c r="CD255" s="400">
        <f>'آبان 1400'!AU256</f>
        <v>78223158.216000006</v>
      </c>
      <c r="CE255" s="401">
        <f>'آبان 1400'!AV256</f>
        <v>54308316.440880008</v>
      </c>
      <c r="CF255" s="401">
        <f>'آبان 1400'!AW256</f>
        <v>72912168.215999991</v>
      </c>
      <c r="CG255" s="401">
        <f>'آبان 1400'!AX256</f>
        <v>5103851.7751199994</v>
      </c>
      <c r="CH255" s="401">
        <f>'آبان 1400'!AY256</f>
        <v>1430831.644088001</v>
      </c>
      <c r="CI255" s="401">
        <f>'آبان 1400'!AZ256</f>
        <v>0</v>
      </c>
      <c r="CJ255" s="401">
        <f>'آبان 1400'!BA256</f>
        <v>0</v>
      </c>
      <c r="CK255" s="401">
        <f>'آبان 1400'!BB256</f>
        <v>0</v>
      </c>
      <c r="CL255" s="401">
        <f>'آبان 1400'!BC256</f>
        <v>0</v>
      </c>
      <c r="CM255" s="401">
        <f>'آبان 1400'!BD256</f>
        <v>0</v>
      </c>
      <c r="CN255" s="401">
        <f>'آبان 1400'!BE256</f>
        <v>0</v>
      </c>
      <c r="CO255" s="401">
        <f>'آبان 1400'!BF256</f>
        <v>0</v>
      </c>
      <c r="CP255" s="401">
        <f>'آبان 1400'!BG256</f>
        <v>6534683.4192080004</v>
      </c>
      <c r="CQ255" s="401">
        <f>'آبان 1400'!BH256</f>
        <v>71688474</v>
      </c>
      <c r="CR255" s="401">
        <f t="shared" si="176"/>
        <v>78223158.216000006</v>
      </c>
      <c r="CS255" s="56">
        <f t="shared" si="195"/>
        <v>4659160</v>
      </c>
      <c r="CT255" s="400">
        <f t="shared" si="177"/>
        <v>2329580</v>
      </c>
      <c r="CU255" s="401">
        <f t="shared" si="178"/>
        <v>698874</v>
      </c>
      <c r="CV255" s="401">
        <f t="shared" si="179"/>
        <v>1120000</v>
      </c>
      <c r="CW255" s="56">
        <v>0</v>
      </c>
      <c r="CX255" s="401">
        <f t="shared" si="180"/>
        <v>87030772.216000006</v>
      </c>
      <c r="CY255" s="401">
        <f t="shared" si="181"/>
        <v>72912168.215999991</v>
      </c>
      <c r="CZ255" s="401">
        <f t="shared" si="182"/>
        <v>16769798.689679999</v>
      </c>
      <c r="DA255" s="401">
        <f t="shared" si="183"/>
        <v>103800570.90568</v>
      </c>
      <c r="DB255" s="401">
        <f t="shared" si="184"/>
        <v>100800</v>
      </c>
      <c r="DC255" s="401">
        <f t="shared" si="185"/>
        <v>103901370.90568</v>
      </c>
      <c r="DD255" s="406">
        <v>0</v>
      </c>
      <c r="DE255" s="401">
        <f t="shared" si="186"/>
        <v>8703077.2216000017</v>
      </c>
      <c r="DF255" s="401">
        <f t="shared" si="187"/>
        <v>4351538.6108000008</v>
      </c>
      <c r="DG255" s="401">
        <f t="shared" si="188"/>
        <v>90846755.073280007</v>
      </c>
      <c r="DH255" s="401">
        <f t="shared" si="189"/>
        <v>7687614</v>
      </c>
      <c r="DI255" s="401">
        <f t="shared" si="190"/>
        <v>83159141.073280007</v>
      </c>
      <c r="DJ255" s="401">
        <f t="shared" si="191"/>
        <v>0</v>
      </c>
      <c r="DL255" s="408">
        <f t="shared" si="192"/>
        <v>6638737.5</v>
      </c>
      <c r="DM255" s="408">
        <f t="shared" si="193"/>
        <v>-1979577.5</v>
      </c>
    </row>
    <row r="256" spans="1:117" s="56" customFormat="1" ht="21" x14ac:dyDescent="0.2">
      <c r="A256" s="192">
        <f t="shared" si="155"/>
        <v>2655495</v>
      </c>
      <c r="B256" s="137">
        <f>'آبان 1400'!B257</f>
        <v>251</v>
      </c>
      <c r="C256" s="137">
        <f>'آبان 1400'!C257</f>
        <v>14</v>
      </c>
      <c r="D256" s="137">
        <f>'آبان 1400'!D257</f>
        <v>13221</v>
      </c>
      <c r="E256" s="137" t="str">
        <f>'آبان 1400'!E257</f>
        <v>مهران</v>
      </c>
      <c r="F256" s="137" t="str">
        <f>'آبان 1400'!F257</f>
        <v>رحمتی</v>
      </c>
      <c r="G256" s="137" t="str">
        <f>'آبان 1400'!G257</f>
        <v>نگهبان</v>
      </c>
      <c r="H256" s="137" t="str">
        <f>'آبان 1400'!H257</f>
        <v>تهران</v>
      </c>
      <c r="I256" s="137" t="str">
        <f>'آبان 1400'!I257</f>
        <v>390-813-3152672-1</v>
      </c>
      <c r="J256" s="137" t="str">
        <f>'آبان 1400'!J257</f>
        <v>0012573221</v>
      </c>
      <c r="K256" s="137" t="str">
        <f>'آبان 1400'!K257</f>
        <v>0016158594</v>
      </c>
      <c r="L256" s="137" t="str">
        <f>'آبان 1400'!L257</f>
        <v>تهران</v>
      </c>
      <c r="M256" s="137" t="str">
        <f>'آبان 1400'!M257</f>
        <v>نگهبان</v>
      </c>
      <c r="N256" s="121">
        <f>'آبان 1400'!N257</f>
        <v>0</v>
      </c>
      <c r="O256" s="120">
        <f>'آبان 1400'!O257</f>
        <v>0</v>
      </c>
      <c r="P256" s="122" t="str">
        <f>'آبان 1400'!P257</f>
        <v>*</v>
      </c>
      <c r="Q256" s="362">
        <f>'آبان 1400'!Q257</f>
        <v>30</v>
      </c>
      <c r="R256" s="362">
        <f>'آبان 1400'!R257</f>
        <v>120</v>
      </c>
      <c r="S256" s="362">
        <f>'آبان 1400'!S257</f>
        <v>220</v>
      </c>
      <c r="T256" s="362">
        <f>'آبان 1400'!T257</f>
        <v>29.33</v>
      </c>
      <c r="U256" s="138">
        <f>'آبان 1400'!U257</f>
        <v>0</v>
      </c>
      <c r="V256" s="121">
        <f>'آبان 1400'!W257</f>
        <v>0</v>
      </c>
      <c r="W256" s="122">
        <f>'آبان 1400'!X257</f>
        <v>0</v>
      </c>
      <c r="X256" s="370">
        <f>'آبان 1400'!Y257</f>
        <v>2</v>
      </c>
      <c r="Y256" s="370">
        <f>'آبان 1400'!Z257</f>
        <v>2</v>
      </c>
      <c r="Z256" s="139">
        <f>'آبان 1400'!AA257</f>
        <v>885165</v>
      </c>
      <c r="AA256" s="139">
        <f>'آبان 1400'!AB257</f>
        <v>46667</v>
      </c>
      <c r="AB256" s="139">
        <f>'آبان 1400'!AC257</f>
        <v>931832</v>
      </c>
      <c r="AC256" s="139">
        <f>'آبان 1400'!AD257</f>
        <v>4500000</v>
      </c>
      <c r="AD256" s="139">
        <f>'آبان 1400'!AE257</f>
        <v>6000000</v>
      </c>
      <c r="AE256" s="140">
        <f>'آبان 1400'!AF257</f>
        <v>177895.19999999998</v>
      </c>
      <c r="AF256" s="123">
        <f>'آبان 1400'!AG257</f>
        <v>26554950</v>
      </c>
      <c r="AG256" s="124">
        <f>'آبان 1400'!AH257</f>
        <v>1400010</v>
      </c>
      <c r="AH256" s="124">
        <f>'آبان 1400'!AI257</f>
        <v>21347423.999999996</v>
      </c>
      <c r="AI256" s="124">
        <f>'آبان 1400'!AJ257</f>
        <v>5310990</v>
      </c>
      <c r="AJ256" s="124">
        <f>'آبان 1400'!AK257</f>
        <v>4500000</v>
      </c>
      <c r="AK256" s="124">
        <f>'آبان 1400'!AL257</f>
        <v>6000000</v>
      </c>
      <c r="AL256" s="124">
        <f>'آبان 1400'!AM257</f>
        <v>9784235.9999999981</v>
      </c>
      <c r="AM256" s="124">
        <f>'آبان 1400'!AN257</f>
        <v>5217666.2159999991</v>
      </c>
      <c r="AN256" s="124">
        <f>'آبان 1400'!AO257</f>
        <v>0</v>
      </c>
      <c r="AO256" s="124">
        <f>'آبان 1400'!AP257</f>
        <v>5000000</v>
      </c>
      <c r="AP256" s="124">
        <f>'آبان 1400'!AQ257</f>
        <v>0</v>
      </c>
      <c r="AQ256" s="124">
        <f>'آبان 1400'!AR257</f>
        <v>0</v>
      </c>
      <c r="AR256" s="124">
        <f>'آبان 1400'!AS257</f>
        <v>0</v>
      </c>
      <c r="AS256" s="379">
        <f>'آبان 1400'!AT257</f>
        <v>0</v>
      </c>
      <c r="AT256" s="372">
        <f t="shared" si="156"/>
        <v>85115276.216000006</v>
      </c>
      <c r="AU256" s="174">
        <f>'آبان 1400'!AV257</f>
        <v>58717986.18088001</v>
      </c>
      <c r="AV256" s="142">
        <f>'آبان 1400'!AW257</f>
        <v>79804286.215999991</v>
      </c>
      <c r="AW256" s="143">
        <f t="shared" si="157"/>
        <v>5586300.0351200001</v>
      </c>
      <c r="AX256" s="76">
        <f t="shared" si="158"/>
        <v>1871798.6180880012</v>
      </c>
      <c r="AY256" s="143">
        <f>'آبان 1400'!AZ257</f>
        <v>0</v>
      </c>
      <c r="AZ256" s="143">
        <f>'آبان 1400'!BA257</f>
        <v>0</v>
      </c>
      <c r="BA256" s="143">
        <f>'آبان 1400'!BB257</f>
        <v>0</v>
      </c>
      <c r="BB256" s="143">
        <f>'آبان 1400'!BC257</f>
        <v>0</v>
      </c>
      <c r="BC256" s="143">
        <f>'آبان 1400'!BD257</f>
        <v>0</v>
      </c>
      <c r="BD256" s="143">
        <f>'آبان 1400'!BE257</f>
        <v>0</v>
      </c>
      <c r="BE256" s="143">
        <f>'آبان 1400'!BF257</f>
        <v>0</v>
      </c>
      <c r="BF256" s="144">
        <f t="shared" si="159"/>
        <v>7458098.6532080015</v>
      </c>
      <c r="BG256" s="141">
        <f t="shared" si="160"/>
        <v>77657177</v>
      </c>
      <c r="BH256" s="145">
        <f t="shared" si="161"/>
        <v>85115276.216000006</v>
      </c>
      <c r="BI256" s="128">
        <f t="shared" si="194"/>
        <v>4659160</v>
      </c>
      <c r="BJ256" s="146">
        <f t="shared" si="162"/>
        <v>2329580</v>
      </c>
      <c r="BK256" s="146">
        <f t="shared" si="163"/>
        <v>698874</v>
      </c>
      <c r="BL256" s="147">
        <f t="shared" si="164"/>
        <v>1120000</v>
      </c>
      <c r="BM256" s="383">
        <v>0</v>
      </c>
      <c r="BN256" s="148">
        <f t="shared" si="165"/>
        <v>93922890.216000006</v>
      </c>
      <c r="BO256" s="149">
        <f t="shared" si="166"/>
        <v>79804286.215999991</v>
      </c>
      <c r="BP256" s="150">
        <f t="shared" si="167"/>
        <v>18354985.82968</v>
      </c>
      <c r="BQ256" s="151">
        <f t="shared" si="168"/>
        <v>112277876.04568</v>
      </c>
      <c r="BR256" s="152">
        <f t="shared" si="169"/>
        <v>100800</v>
      </c>
      <c r="BS256" s="148">
        <f t="shared" si="170"/>
        <v>112378676.04568</v>
      </c>
      <c r="BT256" s="136">
        <v>0</v>
      </c>
      <c r="BU256" s="149">
        <f t="shared" si="171"/>
        <v>9392289.0216000006</v>
      </c>
      <c r="BV256" s="153">
        <f t="shared" si="172"/>
        <v>4696144.5108000003</v>
      </c>
      <c r="BW256" s="134">
        <f t="shared" si="173"/>
        <v>98290242.513280004</v>
      </c>
      <c r="BX256" s="148">
        <f t="shared" si="174"/>
        <v>7687614</v>
      </c>
      <c r="BY256" s="135">
        <f t="shared" si="175"/>
        <v>90602628.513280004</v>
      </c>
      <c r="CD256" s="400">
        <f>'آبان 1400'!AU257</f>
        <v>85115276.216000006</v>
      </c>
      <c r="CE256" s="401">
        <f>'آبان 1400'!AV257</f>
        <v>58717986.18088001</v>
      </c>
      <c r="CF256" s="401">
        <f>'آبان 1400'!AW257</f>
        <v>79804286.215999991</v>
      </c>
      <c r="CG256" s="401">
        <f>'آبان 1400'!AX257</f>
        <v>5586300.0351200001</v>
      </c>
      <c r="CH256" s="401">
        <f>'آبان 1400'!AY257</f>
        <v>1871798.6180880012</v>
      </c>
      <c r="CI256" s="401">
        <f>'آبان 1400'!AZ257</f>
        <v>0</v>
      </c>
      <c r="CJ256" s="401">
        <f>'آبان 1400'!BA257</f>
        <v>0</v>
      </c>
      <c r="CK256" s="401">
        <f>'آبان 1400'!BB257</f>
        <v>0</v>
      </c>
      <c r="CL256" s="401">
        <f>'آبان 1400'!BC257</f>
        <v>0</v>
      </c>
      <c r="CM256" s="401">
        <f>'آبان 1400'!BD257</f>
        <v>0</v>
      </c>
      <c r="CN256" s="401">
        <f>'آبان 1400'!BE257</f>
        <v>0</v>
      </c>
      <c r="CO256" s="401">
        <f>'آبان 1400'!BF257</f>
        <v>0</v>
      </c>
      <c r="CP256" s="401">
        <f>'آبان 1400'!BG257</f>
        <v>7458098.6532080015</v>
      </c>
      <c r="CQ256" s="401">
        <f>'آبان 1400'!BH257</f>
        <v>77657177</v>
      </c>
      <c r="CR256" s="401">
        <f t="shared" si="176"/>
        <v>85115276.216000006</v>
      </c>
      <c r="CS256" s="56">
        <f t="shared" si="195"/>
        <v>4659160</v>
      </c>
      <c r="CT256" s="400">
        <f t="shared" si="177"/>
        <v>2329580</v>
      </c>
      <c r="CU256" s="401">
        <f t="shared" si="178"/>
        <v>698874</v>
      </c>
      <c r="CV256" s="401">
        <f t="shared" si="179"/>
        <v>1120000</v>
      </c>
      <c r="CW256" s="56">
        <v>0</v>
      </c>
      <c r="CX256" s="401">
        <f t="shared" si="180"/>
        <v>93922890.216000006</v>
      </c>
      <c r="CY256" s="401">
        <f t="shared" si="181"/>
        <v>79804286.215999991</v>
      </c>
      <c r="CZ256" s="401">
        <f t="shared" si="182"/>
        <v>18354985.82968</v>
      </c>
      <c r="DA256" s="401">
        <f t="shared" si="183"/>
        <v>112277876.04568</v>
      </c>
      <c r="DB256" s="401">
        <f t="shared" si="184"/>
        <v>100800</v>
      </c>
      <c r="DC256" s="401">
        <f t="shared" si="185"/>
        <v>112378676.04568</v>
      </c>
      <c r="DD256" s="406">
        <v>0</v>
      </c>
      <c r="DE256" s="401">
        <f t="shared" si="186"/>
        <v>9392289.0216000006</v>
      </c>
      <c r="DF256" s="401">
        <f t="shared" si="187"/>
        <v>4696144.5108000003</v>
      </c>
      <c r="DG256" s="401">
        <f t="shared" si="188"/>
        <v>98290242.513280004</v>
      </c>
      <c r="DH256" s="401">
        <f t="shared" si="189"/>
        <v>7687614</v>
      </c>
      <c r="DI256" s="401">
        <f t="shared" si="190"/>
        <v>90602628.513280004</v>
      </c>
      <c r="DJ256" s="401">
        <f t="shared" si="191"/>
        <v>0</v>
      </c>
      <c r="DL256" s="408">
        <f t="shared" si="192"/>
        <v>6638737.5</v>
      </c>
      <c r="DM256" s="408">
        <f t="shared" si="193"/>
        <v>-1979577.5</v>
      </c>
    </row>
    <row r="257" spans="1:117" s="56" customFormat="1" ht="21" x14ac:dyDescent="0.2">
      <c r="A257" s="192">
        <f t="shared" si="155"/>
        <v>2655495</v>
      </c>
      <c r="B257" s="137">
        <f>'آبان 1400'!B258</f>
        <v>252</v>
      </c>
      <c r="C257" s="137">
        <f>'آبان 1400'!C258</f>
        <v>15</v>
      </c>
      <c r="D257" s="137">
        <f>'آبان 1400'!D258</f>
        <v>13245</v>
      </c>
      <c r="E257" s="137" t="str">
        <f>'آبان 1400'!E258</f>
        <v>علیجان</v>
      </c>
      <c r="F257" s="137" t="str">
        <f>'آبان 1400'!F258</f>
        <v>احدزاده</v>
      </c>
      <c r="G257" s="137" t="str">
        <f>'آبان 1400'!G258</f>
        <v>نگهبان</v>
      </c>
      <c r="H257" s="137" t="str">
        <f>'آبان 1400'!H258</f>
        <v>تهران</v>
      </c>
      <c r="I257" s="137" t="str">
        <f>'آبان 1400'!I258</f>
        <v>438-813-16000583-1</v>
      </c>
      <c r="J257" s="137" t="str">
        <f>'آبان 1400'!J258</f>
        <v>0652355031</v>
      </c>
      <c r="K257" s="137" t="str">
        <f>'آبان 1400'!K258</f>
        <v>0068986989</v>
      </c>
      <c r="L257" s="137" t="str">
        <f>'آبان 1400'!L258</f>
        <v>تهران</v>
      </c>
      <c r="M257" s="137" t="str">
        <f>'آبان 1400'!M258</f>
        <v>نگهبان</v>
      </c>
      <c r="N257" s="121">
        <f>'آبان 1400'!N258</f>
        <v>0</v>
      </c>
      <c r="O257" s="120">
        <f>'آبان 1400'!O258</f>
        <v>0</v>
      </c>
      <c r="P257" s="122" t="str">
        <f>'آبان 1400'!P258</f>
        <v>*</v>
      </c>
      <c r="Q257" s="362">
        <f>'آبان 1400'!Q258</f>
        <v>30</v>
      </c>
      <c r="R257" s="362">
        <f>'آبان 1400'!R258</f>
        <v>120</v>
      </c>
      <c r="S257" s="362">
        <f>'آبان 1400'!S258</f>
        <v>220</v>
      </c>
      <c r="T257" s="362">
        <f>'آبان 1400'!T258</f>
        <v>29.33</v>
      </c>
      <c r="U257" s="138">
        <f>'آبان 1400'!U258</f>
        <v>0</v>
      </c>
      <c r="V257" s="121">
        <f>'آبان 1400'!W258</f>
        <v>0</v>
      </c>
      <c r="W257" s="122">
        <f>'آبان 1400'!X258</f>
        <v>0</v>
      </c>
      <c r="X257" s="370">
        <f>'آبان 1400'!Y258</f>
        <v>0</v>
      </c>
      <c r="Y257" s="370">
        <f>'آبان 1400'!Z258</f>
        <v>0</v>
      </c>
      <c r="Z257" s="139">
        <f>'آبان 1400'!AA258</f>
        <v>885165</v>
      </c>
      <c r="AA257" s="139">
        <f>'آبان 1400'!AB258</f>
        <v>46667</v>
      </c>
      <c r="AB257" s="139">
        <f>'آبان 1400'!AC258</f>
        <v>931832</v>
      </c>
      <c r="AC257" s="139">
        <f>'آبان 1400'!AD258</f>
        <v>4500000</v>
      </c>
      <c r="AD257" s="139">
        <f>'آبان 1400'!AE258</f>
        <v>6000000</v>
      </c>
      <c r="AE257" s="140">
        <f>'آبان 1400'!AF258</f>
        <v>177895.19999999998</v>
      </c>
      <c r="AF257" s="123">
        <f>'آبان 1400'!AG258</f>
        <v>26554950</v>
      </c>
      <c r="AG257" s="124">
        <f>'آبان 1400'!AH258</f>
        <v>1400010</v>
      </c>
      <c r="AH257" s="124">
        <f>'آبان 1400'!AI258</f>
        <v>21347423.999999996</v>
      </c>
      <c r="AI257" s="124">
        <f>'آبان 1400'!AJ258</f>
        <v>0</v>
      </c>
      <c r="AJ257" s="124">
        <f>'آبان 1400'!AK258</f>
        <v>4500000</v>
      </c>
      <c r="AK257" s="124">
        <f>'آبان 1400'!AL258</f>
        <v>6000000</v>
      </c>
      <c r="AL257" s="124">
        <f>'آبان 1400'!AM258</f>
        <v>9784235.9999999981</v>
      </c>
      <c r="AM257" s="124">
        <f>'آبان 1400'!AN258</f>
        <v>5217666.2159999991</v>
      </c>
      <c r="AN257" s="124">
        <f>'آبان 1400'!AO258</f>
        <v>0</v>
      </c>
      <c r="AO257" s="124">
        <f>'آبان 1400'!AP258</f>
        <v>6000000</v>
      </c>
      <c r="AP257" s="124">
        <f>'آبان 1400'!AQ258</f>
        <v>0</v>
      </c>
      <c r="AQ257" s="124">
        <f>'آبان 1400'!AR258</f>
        <v>0</v>
      </c>
      <c r="AR257" s="124">
        <f>'آبان 1400'!AS258</f>
        <v>0</v>
      </c>
      <c r="AS257" s="379">
        <f>'آبان 1400'!AT258</f>
        <v>0</v>
      </c>
      <c r="AT257" s="372">
        <f t="shared" si="156"/>
        <v>80804286.216000006</v>
      </c>
      <c r="AU257" s="174">
        <f>'آبان 1400'!AV258</f>
        <v>58647986.18088001</v>
      </c>
      <c r="AV257" s="142">
        <f>'آبان 1400'!AW258</f>
        <v>80804286.215999991</v>
      </c>
      <c r="AW257" s="143">
        <f t="shared" si="157"/>
        <v>5656300.0351200001</v>
      </c>
      <c r="AX257" s="76">
        <f t="shared" si="158"/>
        <v>1864798.6180880012</v>
      </c>
      <c r="AY257" s="143">
        <f>'آبان 1400'!AZ258</f>
        <v>0</v>
      </c>
      <c r="AZ257" s="143">
        <f>'آبان 1400'!BA258</f>
        <v>0</v>
      </c>
      <c r="BA257" s="143">
        <f>'آبان 1400'!BB258</f>
        <v>0</v>
      </c>
      <c r="BB257" s="143">
        <f>'آبان 1400'!BC258</f>
        <v>0</v>
      </c>
      <c r="BC257" s="143">
        <f>'آبان 1400'!BD258</f>
        <v>0</v>
      </c>
      <c r="BD257" s="143">
        <f>'آبان 1400'!BE258</f>
        <v>0</v>
      </c>
      <c r="BE257" s="143">
        <f>'آبان 1400'!BF258</f>
        <v>0</v>
      </c>
      <c r="BF257" s="144">
        <f t="shared" si="159"/>
        <v>7521098.6532080015</v>
      </c>
      <c r="BG257" s="141">
        <f t="shared" si="160"/>
        <v>73283187</v>
      </c>
      <c r="BH257" s="145">
        <f t="shared" si="161"/>
        <v>80804286.216000006</v>
      </c>
      <c r="BI257" s="128">
        <f t="shared" si="194"/>
        <v>4659160</v>
      </c>
      <c r="BJ257" s="146">
        <f t="shared" si="162"/>
        <v>2329580</v>
      </c>
      <c r="BK257" s="146">
        <f t="shared" si="163"/>
        <v>698874</v>
      </c>
      <c r="BL257" s="147">
        <f t="shared" si="164"/>
        <v>1120000</v>
      </c>
      <c r="BM257" s="383">
        <v>0</v>
      </c>
      <c r="BN257" s="148">
        <f t="shared" si="165"/>
        <v>89611900.216000006</v>
      </c>
      <c r="BO257" s="149">
        <f t="shared" si="166"/>
        <v>80804286.215999991</v>
      </c>
      <c r="BP257" s="150">
        <f t="shared" si="167"/>
        <v>18584985.82968</v>
      </c>
      <c r="BQ257" s="151">
        <f t="shared" si="168"/>
        <v>108196886.04568</v>
      </c>
      <c r="BR257" s="152">
        <f t="shared" si="169"/>
        <v>100800</v>
      </c>
      <c r="BS257" s="148">
        <f t="shared" si="170"/>
        <v>108297686.04568</v>
      </c>
      <c r="BT257" s="136">
        <v>0</v>
      </c>
      <c r="BU257" s="149">
        <f t="shared" si="171"/>
        <v>8961190.0216000006</v>
      </c>
      <c r="BV257" s="153">
        <f t="shared" si="172"/>
        <v>4480595.0108000003</v>
      </c>
      <c r="BW257" s="134">
        <f t="shared" si="173"/>
        <v>94855901.013280004</v>
      </c>
      <c r="BX257" s="148">
        <f t="shared" si="174"/>
        <v>7687614</v>
      </c>
      <c r="BY257" s="135">
        <f t="shared" si="175"/>
        <v>87168287.013280004</v>
      </c>
      <c r="CD257" s="400">
        <f>'آبان 1400'!AU258</f>
        <v>80804286.216000006</v>
      </c>
      <c r="CE257" s="401">
        <f>'آبان 1400'!AV258</f>
        <v>58647986.18088001</v>
      </c>
      <c r="CF257" s="401">
        <f>'آبان 1400'!AW258</f>
        <v>80804286.215999991</v>
      </c>
      <c r="CG257" s="401">
        <f>'آبان 1400'!AX258</f>
        <v>5656300.0351200001</v>
      </c>
      <c r="CH257" s="401">
        <f>'آبان 1400'!AY258</f>
        <v>1864798.6180880012</v>
      </c>
      <c r="CI257" s="401">
        <f>'آبان 1400'!AZ258</f>
        <v>0</v>
      </c>
      <c r="CJ257" s="401">
        <f>'آبان 1400'!BA258</f>
        <v>0</v>
      </c>
      <c r="CK257" s="401">
        <f>'آبان 1400'!BB258</f>
        <v>0</v>
      </c>
      <c r="CL257" s="401">
        <f>'آبان 1400'!BC258</f>
        <v>0</v>
      </c>
      <c r="CM257" s="401">
        <f>'آبان 1400'!BD258</f>
        <v>0</v>
      </c>
      <c r="CN257" s="401">
        <f>'آبان 1400'!BE258</f>
        <v>0</v>
      </c>
      <c r="CO257" s="401">
        <f>'آبان 1400'!BF258</f>
        <v>0</v>
      </c>
      <c r="CP257" s="401">
        <f>'آبان 1400'!BG258</f>
        <v>7521098.6532080015</v>
      </c>
      <c r="CQ257" s="401">
        <f>'آبان 1400'!BH258</f>
        <v>73283187</v>
      </c>
      <c r="CR257" s="401">
        <f t="shared" si="176"/>
        <v>80804286.216000006</v>
      </c>
      <c r="CS257" s="56">
        <f t="shared" si="195"/>
        <v>4659160</v>
      </c>
      <c r="CT257" s="400">
        <f t="shared" si="177"/>
        <v>2329580</v>
      </c>
      <c r="CU257" s="401">
        <f t="shared" si="178"/>
        <v>698874</v>
      </c>
      <c r="CV257" s="401">
        <f t="shared" si="179"/>
        <v>1120000</v>
      </c>
      <c r="CW257" s="56">
        <v>0</v>
      </c>
      <c r="CX257" s="401">
        <f t="shared" si="180"/>
        <v>89611900.216000006</v>
      </c>
      <c r="CY257" s="401">
        <f t="shared" si="181"/>
        <v>80804286.215999991</v>
      </c>
      <c r="CZ257" s="401">
        <f t="shared" si="182"/>
        <v>18584985.82968</v>
      </c>
      <c r="DA257" s="401">
        <f t="shared" si="183"/>
        <v>108196886.04568</v>
      </c>
      <c r="DB257" s="401">
        <f t="shared" si="184"/>
        <v>100800</v>
      </c>
      <c r="DC257" s="401">
        <f t="shared" si="185"/>
        <v>108297686.04568</v>
      </c>
      <c r="DD257" s="406">
        <v>0</v>
      </c>
      <c r="DE257" s="401">
        <f t="shared" si="186"/>
        <v>8961190.0216000006</v>
      </c>
      <c r="DF257" s="401">
        <f t="shared" si="187"/>
        <v>4480595.0108000003</v>
      </c>
      <c r="DG257" s="401">
        <f t="shared" si="188"/>
        <v>94855901.013280004</v>
      </c>
      <c r="DH257" s="401">
        <f t="shared" si="189"/>
        <v>7687614</v>
      </c>
      <c r="DI257" s="401">
        <f t="shared" si="190"/>
        <v>87168287.013280004</v>
      </c>
      <c r="DJ257" s="401">
        <f t="shared" si="191"/>
        <v>0</v>
      </c>
      <c r="DL257" s="408">
        <f t="shared" si="192"/>
        <v>6638737.5</v>
      </c>
      <c r="DM257" s="408">
        <f t="shared" si="193"/>
        <v>-1979577.5</v>
      </c>
    </row>
    <row r="258" spans="1:117" s="56" customFormat="1" ht="21" x14ac:dyDescent="0.2">
      <c r="A258" s="192">
        <f t="shared" si="155"/>
        <v>2655495</v>
      </c>
      <c r="B258" s="137">
        <f>'آبان 1400'!B259</f>
        <v>253</v>
      </c>
      <c r="C258" s="137">
        <f>'آبان 1400'!C259</f>
        <v>16</v>
      </c>
      <c r="D258" s="137">
        <f>'آبان 1400'!D259</f>
        <v>13326</v>
      </c>
      <c r="E258" s="137" t="str">
        <f>'آبان 1400'!E259</f>
        <v>وحید</v>
      </c>
      <c r="F258" s="137" t="str">
        <f>'آبان 1400'!F259</f>
        <v>دلاوری</v>
      </c>
      <c r="G258" s="137" t="str">
        <f>'آبان 1400'!G259</f>
        <v>نگهبان</v>
      </c>
      <c r="H258" s="137" t="str">
        <f>'آبان 1400'!H259</f>
        <v>تهران</v>
      </c>
      <c r="I258" s="137" t="str">
        <f>'آبان 1400'!I259</f>
        <v>119-813-2900236-1</v>
      </c>
      <c r="J258" s="137" t="str">
        <f>'آبان 1400'!J259</f>
        <v>0569981344</v>
      </c>
      <c r="K258" s="137" t="str">
        <f>'آبان 1400'!K259</f>
        <v>0010484695</v>
      </c>
      <c r="L258" s="137" t="str">
        <f>'آبان 1400'!L259</f>
        <v>تهران</v>
      </c>
      <c r="M258" s="137" t="str">
        <f>'آبان 1400'!M259</f>
        <v>نگهبان</v>
      </c>
      <c r="N258" s="121" t="str">
        <f>'آبان 1400'!N259</f>
        <v>*</v>
      </c>
      <c r="O258" s="120">
        <f>'آبان 1400'!O259</f>
        <v>0</v>
      </c>
      <c r="P258" s="122">
        <f>'آبان 1400'!P259</f>
        <v>0</v>
      </c>
      <c r="Q258" s="362">
        <f>'آبان 1400'!Q259</f>
        <v>30</v>
      </c>
      <c r="R258" s="362">
        <f>'آبان 1400'!R259</f>
        <v>120</v>
      </c>
      <c r="S258" s="362">
        <f>'آبان 1400'!S259</f>
        <v>110</v>
      </c>
      <c r="T258" s="362">
        <f>'آبان 1400'!T259</f>
        <v>29.33</v>
      </c>
      <c r="U258" s="138">
        <f>'آبان 1400'!U259</f>
        <v>0</v>
      </c>
      <c r="V258" s="121">
        <f>'آبان 1400'!W259</f>
        <v>0</v>
      </c>
      <c r="W258" s="122">
        <f>'آبان 1400'!X259</f>
        <v>0</v>
      </c>
      <c r="X258" s="370">
        <f>'آبان 1400'!Y259</f>
        <v>0</v>
      </c>
      <c r="Y258" s="370">
        <f>'آبان 1400'!Z259</f>
        <v>0</v>
      </c>
      <c r="Z258" s="139">
        <f>'آبان 1400'!AA259</f>
        <v>885165</v>
      </c>
      <c r="AA258" s="139">
        <f>'آبان 1400'!AB259</f>
        <v>46667</v>
      </c>
      <c r="AB258" s="139">
        <f>'آبان 1400'!AC259</f>
        <v>931832</v>
      </c>
      <c r="AC258" s="139">
        <f>'آبان 1400'!AD259</f>
        <v>4500000</v>
      </c>
      <c r="AD258" s="139">
        <f>'آبان 1400'!AE259</f>
        <v>6000000</v>
      </c>
      <c r="AE258" s="140">
        <f>'آبان 1400'!AF259</f>
        <v>177895.19999999998</v>
      </c>
      <c r="AF258" s="123">
        <f>'آبان 1400'!AG259</f>
        <v>26554950</v>
      </c>
      <c r="AG258" s="124">
        <f>'آبان 1400'!AH259</f>
        <v>1400010</v>
      </c>
      <c r="AH258" s="124">
        <f>'آبان 1400'!AI259</f>
        <v>21347423.999999996</v>
      </c>
      <c r="AI258" s="124">
        <f>'آبان 1400'!AJ259</f>
        <v>0</v>
      </c>
      <c r="AJ258" s="124">
        <f>'آبان 1400'!AK259</f>
        <v>4500000</v>
      </c>
      <c r="AK258" s="124">
        <f>'آبان 1400'!AL259</f>
        <v>6000000</v>
      </c>
      <c r="AL258" s="124">
        <f>'آبان 1400'!AM259</f>
        <v>4892117.9999999991</v>
      </c>
      <c r="AM258" s="124">
        <f>'آبان 1400'!AN259</f>
        <v>5217666.2159999991</v>
      </c>
      <c r="AN258" s="124">
        <f>'آبان 1400'!AO259</f>
        <v>0</v>
      </c>
      <c r="AO258" s="124">
        <f>'آبان 1400'!AP259</f>
        <v>3000000</v>
      </c>
      <c r="AP258" s="124">
        <f>'آبان 1400'!AQ259</f>
        <v>0</v>
      </c>
      <c r="AQ258" s="124">
        <f>'آبان 1400'!AR259</f>
        <v>0</v>
      </c>
      <c r="AR258" s="124">
        <f>'آبان 1400'!AS259</f>
        <v>0</v>
      </c>
      <c r="AS258" s="379">
        <f>'آبان 1400'!AT259</f>
        <v>0</v>
      </c>
      <c r="AT258" s="372">
        <f t="shared" si="156"/>
        <v>72912168.216000006</v>
      </c>
      <c r="AU258" s="174">
        <f>'آبان 1400'!AV259</f>
        <v>54308316.440880008</v>
      </c>
      <c r="AV258" s="142">
        <f>'آبان 1400'!AW259</f>
        <v>72912168.215999991</v>
      </c>
      <c r="AW258" s="143">
        <f t="shared" si="157"/>
        <v>5103851.7751199994</v>
      </c>
      <c r="AX258" s="76">
        <f t="shared" si="158"/>
        <v>1430831.644088001</v>
      </c>
      <c r="AY258" s="143">
        <f>'آبان 1400'!AZ259</f>
        <v>0</v>
      </c>
      <c r="AZ258" s="143">
        <f>'آبان 1400'!BA259</f>
        <v>0</v>
      </c>
      <c r="BA258" s="143">
        <f>'آبان 1400'!BB259</f>
        <v>0</v>
      </c>
      <c r="BB258" s="143">
        <f>'آبان 1400'!BC259</f>
        <v>0</v>
      </c>
      <c r="BC258" s="143">
        <f>'آبان 1400'!BD259</f>
        <v>0</v>
      </c>
      <c r="BD258" s="143">
        <f>'آبان 1400'!BE259</f>
        <v>0</v>
      </c>
      <c r="BE258" s="143">
        <f>'آبان 1400'!BF259</f>
        <v>0</v>
      </c>
      <c r="BF258" s="144">
        <f t="shared" si="159"/>
        <v>6534683.4192080004</v>
      </c>
      <c r="BG258" s="141">
        <f t="shared" si="160"/>
        <v>66377484</v>
      </c>
      <c r="BH258" s="145">
        <f t="shared" si="161"/>
        <v>72912168.216000006</v>
      </c>
      <c r="BI258" s="128">
        <f t="shared" si="194"/>
        <v>4659160</v>
      </c>
      <c r="BJ258" s="146">
        <f t="shared" si="162"/>
        <v>2329580</v>
      </c>
      <c r="BK258" s="146">
        <f t="shared" si="163"/>
        <v>698874</v>
      </c>
      <c r="BL258" s="147">
        <f t="shared" si="164"/>
        <v>1120000</v>
      </c>
      <c r="BM258" s="383">
        <v>0</v>
      </c>
      <c r="BN258" s="148">
        <f t="shared" si="165"/>
        <v>81719782.216000006</v>
      </c>
      <c r="BO258" s="149">
        <f t="shared" si="166"/>
        <v>72912168.215999991</v>
      </c>
      <c r="BP258" s="150">
        <f t="shared" si="167"/>
        <v>16769798.689679999</v>
      </c>
      <c r="BQ258" s="151">
        <f t="shared" si="168"/>
        <v>98489580.905680001</v>
      </c>
      <c r="BR258" s="152">
        <f t="shared" si="169"/>
        <v>100800</v>
      </c>
      <c r="BS258" s="148">
        <f t="shared" si="170"/>
        <v>98590380.905680001</v>
      </c>
      <c r="BT258" s="136">
        <v>0</v>
      </c>
      <c r="BU258" s="149">
        <f t="shared" si="171"/>
        <v>8171978.2216000007</v>
      </c>
      <c r="BV258" s="153">
        <f t="shared" si="172"/>
        <v>4085989.1108000004</v>
      </c>
      <c r="BW258" s="134">
        <f t="shared" si="173"/>
        <v>86332413.573280007</v>
      </c>
      <c r="BX258" s="148">
        <f t="shared" si="174"/>
        <v>7687614</v>
      </c>
      <c r="BY258" s="135">
        <f t="shared" si="175"/>
        <v>78644799.573280007</v>
      </c>
      <c r="CD258" s="400">
        <f>'آبان 1400'!AU259</f>
        <v>72912168.216000006</v>
      </c>
      <c r="CE258" s="401">
        <f>'آبان 1400'!AV259</f>
        <v>54308316.440880008</v>
      </c>
      <c r="CF258" s="401">
        <f>'آبان 1400'!AW259</f>
        <v>72912168.215999991</v>
      </c>
      <c r="CG258" s="401">
        <f>'آبان 1400'!AX259</f>
        <v>5103851.7751199994</v>
      </c>
      <c r="CH258" s="401">
        <f>'آبان 1400'!AY259</f>
        <v>1430831.644088001</v>
      </c>
      <c r="CI258" s="401">
        <f>'آبان 1400'!AZ259</f>
        <v>0</v>
      </c>
      <c r="CJ258" s="401">
        <f>'آبان 1400'!BA259</f>
        <v>0</v>
      </c>
      <c r="CK258" s="401">
        <f>'آبان 1400'!BB259</f>
        <v>0</v>
      </c>
      <c r="CL258" s="401">
        <f>'آبان 1400'!BC259</f>
        <v>0</v>
      </c>
      <c r="CM258" s="401">
        <f>'آبان 1400'!BD259</f>
        <v>0</v>
      </c>
      <c r="CN258" s="401">
        <f>'آبان 1400'!BE259</f>
        <v>0</v>
      </c>
      <c r="CO258" s="401">
        <f>'آبان 1400'!BF259</f>
        <v>0</v>
      </c>
      <c r="CP258" s="401">
        <f>'آبان 1400'!BG259</f>
        <v>6534683.4192080004</v>
      </c>
      <c r="CQ258" s="401">
        <f>'آبان 1400'!BH259</f>
        <v>66377484</v>
      </c>
      <c r="CR258" s="401">
        <f t="shared" si="176"/>
        <v>72912168.216000006</v>
      </c>
      <c r="CS258" s="56">
        <f t="shared" si="195"/>
        <v>4659160</v>
      </c>
      <c r="CT258" s="400">
        <f t="shared" si="177"/>
        <v>2329580</v>
      </c>
      <c r="CU258" s="401">
        <f t="shared" si="178"/>
        <v>698874</v>
      </c>
      <c r="CV258" s="401">
        <f t="shared" si="179"/>
        <v>1120000</v>
      </c>
      <c r="CW258" s="56">
        <v>0</v>
      </c>
      <c r="CX258" s="401">
        <f t="shared" si="180"/>
        <v>81719782.216000006</v>
      </c>
      <c r="CY258" s="401">
        <f t="shared" si="181"/>
        <v>72912168.215999991</v>
      </c>
      <c r="CZ258" s="401">
        <f t="shared" si="182"/>
        <v>16769798.689679999</v>
      </c>
      <c r="DA258" s="401">
        <f t="shared" si="183"/>
        <v>98489580.905680001</v>
      </c>
      <c r="DB258" s="401">
        <f t="shared" si="184"/>
        <v>100800</v>
      </c>
      <c r="DC258" s="401">
        <f t="shared" si="185"/>
        <v>98590380.905680001</v>
      </c>
      <c r="DD258" s="406">
        <v>0</v>
      </c>
      <c r="DE258" s="401">
        <f t="shared" si="186"/>
        <v>8171978.2216000007</v>
      </c>
      <c r="DF258" s="401">
        <f t="shared" si="187"/>
        <v>4085989.1108000004</v>
      </c>
      <c r="DG258" s="401">
        <f t="shared" si="188"/>
        <v>86332413.573280007</v>
      </c>
      <c r="DH258" s="401">
        <f t="shared" si="189"/>
        <v>7687614</v>
      </c>
      <c r="DI258" s="401">
        <f t="shared" si="190"/>
        <v>78644799.573280007</v>
      </c>
      <c r="DJ258" s="401">
        <f t="shared" si="191"/>
        <v>0</v>
      </c>
      <c r="DL258" s="408">
        <f t="shared" si="192"/>
        <v>6638737.5</v>
      </c>
      <c r="DM258" s="408">
        <f t="shared" si="193"/>
        <v>-1979577.5</v>
      </c>
    </row>
    <row r="259" spans="1:117" s="56" customFormat="1" ht="21" x14ac:dyDescent="0.2">
      <c r="A259" s="192">
        <f t="shared" si="155"/>
        <v>2655495</v>
      </c>
      <c r="B259" s="137">
        <f>'آبان 1400'!B260</f>
        <v>254</v>
      </c>
      <c r="C259" s="137">
        <f>'آبان 1400'!C260</f>
        <v>17</v>
      </c>
      <c r="D259" s="137">
        <f>'آبان 1400'!D260</f>
        <v>13273</v>
      </c>
      <c r="E259" s="137" t="str">
        <f>'آبان 1400'!E260</f>
        <v>شیخ حسین</v>
      </c>
      <c r="F259" s="137" t="str">
        <f>'آبان 1400'!F260</f>
        <v>رضایی خان جمالی</v>
      </c>
      <c r="G259" s="137" t="str">
        <f>'آبان 1400'!G260</f>
        <v>نگهبان</v>
      </c>
      <c r="H259" s="137" t="str">
        <f>'آبان 1400'!H260</f>
        <v>تهران</v>
      </c>
      <c r="I259" s="137" t="str">
        <f>'آبان 1400'!I260</f>
        <v>121-800-1279902-1</v>
      </c>
      <c r="J259" s="137" t="str">
        <f>'آبان 1400'!J260</f>
        <v>4170558278</v>
      </c>
      <c r="K259" s="137" t="str">
        <f>'آبان 1400'!K260</f>
        <v>0025855316</v>
      </c>
      <c r="L259" s="137" t="str">
        <f>'آبان 1400'!L260</f>
        <v>تهران</v>
      </c>
      <c r="M259" s="137" t="str">
        <f>'آبان 1400'!M260</f>
        <v>نگهبان</v>
      </c>
      <c r="N259" s="121" t="str">
        <f>'آبان 1400'!N260</f>
        <v>*</v>
      </c>
      <c r="O259" s="120">
        <f>'آبان 1400'!O260</f>
        <v>0</v>
      </c>
      <c r="P259" s="122">
        <f>'آبان 1400'!P260</f>
        <v>0</v>
      </c>
      <c r="Q259" s="362">
        <f>'آبان 1400'!Q260</f>
        <v>30</v>
      </c>
      <c r="R259" s="362">
        <f>'آبان 1400'!R260</f>
        <v>120</v>
      </c>
      <c r="S259" s="362">
        <f>'آبان 1400'!S260</f>
        <v>110</v>
      </c>
      <c r="T259" s="362">
        <f>'آبان 1400'!T260</f>
        <v>29.33</v>
      </c>
      <c r="U259" s="138">
        <f>'آبان 1400'!U260</f>
        <v>0</v>
      </c>
      <c r="V259" s="121">
        <f>'آبان 1400'!W260</f>
        <v>0</v>
      </c>
      <c r="W259" s="122">
        <f>'آبان 1400'!X260</f>
        <v>0</v>
      </c>
      <c r="X259" s="370">
        <f>'آبان 1400'!Y260</f>
        <v>2</v>
      </c>
      <c r="Y259" s="370">
        <f>'آبان 1400'!Z260</f>
        <v>0</v>
      </c>
      <c r="Z259" s="139">
        <f>'آبان 1400'!AA260</f>
        <v>885165</v>
      </c>
      <c r="AA259" s="139">
        <f>'آبان 1400'!AB260</f>
        <v>46667</v>
      </c>
      <c r="AB259" s="139">
        <f>'آبان 1400'!AC260</f>
        <v>931832</v>
      </c>
      <c r="AC259" s="139">
        <f>'آبان 1400'!AD260</f>
        <v>4500000</v>
      </c>
      <c r="AD259" s="139">
        <f>'آبان 1400'!AE260</f>
        <v>6000000</v>
      </c>
      <c r="AE259" s="140">
        <f>'آبان 1400'!AF260</f>
        <v>177895.19999999998</v>
      </c>
      <c r="AF259" s="123">
        <f>'آبان 1400'!AG260</f>
        <v>26554950</v>
      </c>
      <c r="AG259" s="124">
        <f>'آبان 1400'!AH260</f>
        <v>1400010</v>
      </c>
      <c r="AH259" s="124">
        <f>'آبان 1400'!AI260</f>
        <v>21347423.999999996</v>
      </c>
      <c r="AI259" s="124">
        <f>'آبان 1400'!AJ260</f>
        <v>0</v>
      </c>
      <c r="AJ259" s="124">
        <f>'آبان 1400'!AK260</f>
        <v>4500000</v>
      </c>
      <c r="AK259" s="124">
        <f>'آبان 1400'!AL260</f>
        <v>6000000</v>
      </c>
      <c r="AL259" s="124">
        <f>'آبان 1400'!AM260</f>
        <v>4892117.9999999991</v>
      </c>
      <c r="AM259" s="124">
        <f>'آبان 1400'!AN260</f>
        <v>5217666.2159999991</v>
      </c>
      <c r="AN259" s="124">
        <f>'آبان 1400'!AO260</f>
        <v>0</v>
      </c>
      <c r="AO259" s="124">
        <f>'آبان 1400'!AP260</f>
        <v>3000000</v>
      </c>
      <c r="AP259" s="124">
        <f>'آبان 1400'!AQ260</f>
        <v>0</v>
      </c>
      <c r="AQ259" s="124">
        <f>'آبان 1400'!AR260</f>
        <v>0</v>
      </c>
      <c r="AR259" s="124">
        <f>'آبان 1400'!AS260</f>
        <v>0</v>
      </c>
      <c r="AS259" s="379">
        <f>'آبان 1400'!AT260</f>
        <v>0</v>
      </c>
      <c r="AT259" s="372">
        <f t="shared" si="156"/>
        <v>72912168.216000006</v>
      </c>
      <c r="AU259" s="174">
        <f>'آبان 1400'!AV260</f>
        <v>54308316.440880008</v>
      </c>
      <c r="AV259" s="142">
        <f>'آبان 1400'!AW260</f>
        <v>72912168.215999991</v>
      </c>
      <c r="AW259" s="143">
        <f t="shared" si="157"/>
        <v>5103851.7751199994</v>
      </c>
      <c r="AX259" s="76">
        <f t="shared" si="158"/>
        <v>1430831.644088001</v>
      </c>
      <c r="AY259" s="143">
        <f>'آبان 1400'!AZ260</f>
        <v>0</v>
      </c>
      <c r="AZ259" s="143">
        <f>'آبان 1400'!BA260</f>
        <v>0</v>
      </c>
      <c r="BA259" s="143">
        <f>'آبان 1400'!BB260</f>
        <v>0</v>
      </c>
      <c r="BB259" s="143">
        <f>'آبان 1400'!BC260</f>
        <v>0</v>
      </c>
      <c r="BC259" s="143">
        <f>'آبان 1400'!BD260</f>
        <v>0</v>
      </c>
      <c r="BD259" s="143">
        <f>'آبان 1400'!BE260</f>
        <v>0</v>
      </c>
      <c r="BE259" s="143">
        <f>'آبان 1400'!BF260</f>
        <v>0</v>
      </c>
      <c r="BF259" s="144">
        <f t="shared" si="159"/>
        <v>6534683.4192080004</v>
      </c>
      <c r="BG259" s="141">
        <f t="shared" si="160"/>
        <v>66377484</v>
      </c>
      <c r="BH259" s="145">
        <f t="shared" si="161"/>
        <v>72912168.216000006</v>
      </c>
      <c r="BI259" s="128">
        <f t="shared" si="194"/>
        <v>4659160</v>
      </c>
      <c r="BJ259" s="146">
        <f t="shared" si="162"/>
        <v>2329580</v>
      </c>
      <c r="BK259" s="146">
        <f t="shared" si="163"/>
        <v>698874</v>
      </c>
      <c r="BL259" s="147">
        <f t="shared" si="164"/>
        <v>1120000</v>
      </c>
      <c r="BM259" s="383">
        <v>0</v>
      </c>
      <c r="BN259" s="148">
        <f t="shared" si="165"/>
        <v>81719782.216000006</v>
      </c>
      <c r="BO259" s="149">
        <f t="shared" si="166"/>
        <v>72912168.215999991</v>
      </c>
      <c r="BP259" s="150">
        <f t="shared" si="167"/>
        <v>16769798.689679999</v>
      </c>
      <c r="BQ259" s="151">
        <f t="shared" si="168"/>
        <v>98489580.905680001</v>
      </c>
      <c r="BR259" s="152">
        <f t="shared" si="169"/>
        <v>100800</v>
      </c>
      <c r="BS259" s="148">
        <f t="shared" si="170"/>
        <v>98590380.905680001</v>
      </c>
      <c r="BT259" s="136">
        <v>0</v>
      </c>
      <c r="BU259" s="149">
        <f t="shared" si="171"/>
        <v>8171978.2216000007</v>
      </c>
      <c r="BV259" s="153">
        <f t="shared" si="172"/>
        <v>4085989.1108000004</v>
      </c>
      <c r="BW259" s="134">
        <f t="shared" si="173"/>
        <v>86332413.573280007</v>
      </c>
      <c r="BX259" s="148">
        <f t="shared" si="174"/>
        <v>7687614</v>
      </c>
      <c r="BY259" s="135">
        <f t="shared" si="175"/>
        <v>78644799.573280007</v>
      </c>
      <c r="CD259" s="400">
        <f>'آبان 1400'!AU260</f>
        <v>72912168.216000006</v>
      </c>
      <c r="CE259" s="401">
        <f>'آبان 1400'!AV260</f>
        <v>54308316.440880008</v>
      </c>
      <c r="CF259" s="401">
        <f>'آبان 1400'!AW260</f>
        <v>72912168.215999991</v>
      </c>
      <c r="CG259" s="401">
        <f>'آبان 1400'!AX260</f>
        <v>5103851.7751199994</v>
      </c>
      <c r="CH259" s="401">
        <f>'آبان 1400'!AY260</f>
        <v>1430831.644088001</v>
      </c>
      <c r="CI259" s="401">
        <f>'آبان 1400'!AZ260</f>
        <v>0</v>
      </c>
      <c r="CJ259" s="401">
        <f>'آبان 1400'!BA260</f>
        <v>0</v>
      </c>
      <c r="CK259" s="401">
        <f>'آبان 1400'!BB260</f>
        <v>0</v>
      </c>
      <c r="CL259" s="401">
        <f>'آبان 1400'!BC260</f>
        <v>0</v>
      </c>
      <c r="CM259" s="401">
        <f>'آبان 1400'!BD260</f>
        <v>0</v>
      </c>
      <c r="CN259" s="401">
        <f>'آبان 1400'!BE260</f>
        <v>0</v>
      </c>
      <c r="CO259" s="401">
        <f>'آبان 1400'!BF260</f>
        <v>0</v>
      </c>
      <c r="CP259" s="401">
        <f>'آبان 1400'!BG260</f>
        <v>6534683.4192080004</v>
      </c>
      <c r="CQ259" s="401">
        <f>'آبان 1400'!BH260</f>
        <v>66377484</v>
      </c>
      <c r="CR259" s="401">
        <f t="shared" si="176"/>
        <v>72912168.216000006</v>
      </c>
      <c r="CS259" s="56">
        <f t="shared" si="195"/>
        <v>4659160</v>
      </c>
      <c r="CT259" s="400">
        <f t="shared" si="177"/>
        <v>2329580</v>
      </c>
      <c r="CU259" s="401">
        <f t="shared" si="178"/>
        <v>698874</v>
      </c>
      <c r="CV259" s="401">
        <f t="shared" si="179"/>
        <v>1120000</v>
      </c>
      <c r="CW259" s="56">
        <v>0</v>
      </c>
      <c r="CX259" s="401">
        <f t="shared" si="180"/>
        <v>81719782.216000006</v>
      </c>
      <c r="CY259" s="401">
        <f t="shared" si="181"/>
        <v>72912168.215999991</v>
      </c>
      <c r="CZ259" s="401">
        <f t="shared" si="182"/>
        <v>16769798.689679999</v>
      </c>
      <c r="DA259" s="401">
        <f t="shared" si="183"/>
        <v>98489580.905680001</v>
      </c>
      <c r="DB259" s="401">
        <f t="shared" si="184"/>
        <v>100800</v>
      </c>
      <c r="DC259" s="401">
        <f t="shared" si="185"/>
        <v>98590380.905680001</v>
      </c>
      <c r="DD259" s="406">
        <v>0</v>
      </c>
      <c r="DE259" s="401">
        <f t="shared" si="186"/>
        <v>8171978.2216000007</v>
      </c>
      <c r="DF259" s="401">
        <f t="shared" si="187"/>
        <v>4085989.1108000004</v>
      </c>
      <c r="DG259" s="401">
        <f t="shared" si="188"/>
        <v>86332413.573280007</v>
      </c>
      <c r="DH259" s="401">
        <f t="shared" si="189"/>
        <v>7687614</v>
      </c>
      <c r="DI259" s="401">
        <f t="shared" si="190"/>
        <v>78644799.573280007</v>
      </c>
      <c r="DJ259" s="401">
        <f t="shared" si="191"/>
        <v>0</v>
      </c>
      <c r="DL259" s="408">
        <f t="shared" si="192"/>
        <v>6638737.5</v>
      </c>
      <c r="DM259" s="408">
        <f t="shared" si="193"/>
        <v>-1979577.5</v>
      </c>
    </row>
    <row r="260" spans="1:117" s="56" customFormat="1" ht="21" x14ac:dyDescent="0.2">
      <c r="A260" s="192">
        <f t="shared" si="155"/>
        <v>2655495</v>
      </c>
      <c r="B260" s="137">
        <f>'آبان 1400'!B261</f>
        <v>255</v>
      </c>
      <c r="C260" s="137">
        <f>'آبان 1400'!C261</f>
        <v>18</v>
      </c>
      <c r="D260" s="137">
        <f>'آبان 1400'!D261</f>
        <v>13351</v>
      </c>
      <c r="E260" s="137" t="str">
        <f>'آبان 1400'!E261</f>
        <v>نعمت اله</v>
      </c>
      <c r="F260" s="137" t="str">
        <f>'آبان 1400'!F261</f>
        <v>روان بخش</v>
      </c>
      <c r="G260" s="137" t="str">
        <f>'آبان 1400'!G261</f>
        <v>نگهبان</v>
      </c>
      <c r="H260" s="137" t="str">
        <f>'آبان 1400'!H261</f>
        <v>تهران</v>
      </c>
      <c r="I260" s="137" t="str">
        <f>'آبان 1400'!I261</f>
        <v>121-800-421106-1</v>
      </c>
      <c r="J260" s="137" t="str">
        <f>'آبان 1400'!J261</f>
        <v>1950462234</v>
      </c>
      <c r="K260" s="137" t="str">
        <f>'آبان 1400'!K261</f>
        <v>0057767928</v>
      </c>
      <c r="L260" s="137" t="str">
        <f>'آبان 1400'!L261</f>
        <v>تهران</v>
      </c>
      <c r="M260" s="137" t="str">
        <f>'آبان 1400'!M261</f>
        <v>نگهبان</v>
      </c>
      <c r="N260" s="121" t="str">
        <f>'آبان 1400'!N261</f>
        <v>*</v>
      </c>
      <c r="O260" s="120">
        <f>'آبان 1400'!O261</f>
        <v>0</v>
      </c>
      <c r="P260" s="122">
        <f>'آبان 1400'!P261</f>
        <v>0</v>
      </c>
      <c r="Q260" s="362">
        <f>'آبان 1400'!Q261</f>
        <v>30</v>
      </c>
      <c r="R260" s="362">
        <f>'آبان 1400'!R261</f>
        <v>120</v>
      </c>
      <c r="S260" s="362">
        <f>'آبان 1400'!S261</f>
        <v>110</v>
      </c>
      <c r="T260" s="362">
        <f>'آبان 1400'!T261</f>
        <v>29.33</v>
      </c>
      <c r="U260" s="138">
        <f>'آبان 1400'!U261</f>
        <v>0</v>
      </c>
      <c r="V260" s="121">
        <f>'آبان 1400'!W261</f>
        <v>0</v>
      </c>
      <c r="W260" s="122">
        <f>'آبان 1400'!X261</f>
        <v>0</v>
      </c>
      <c r="X260" s="370">
        <f>'آبان 1400'!Y261</f>
        <v>2</v>
      </c>
      <c r="Y260" s="370">
        <f>'آبان 1400'!Z261</f>
        <v>0</v>
      </c>
      <c r="Z260" s="139">
        <f>'آبان 1400'!AA261</f>
        <v>885165</v>
      </c>
      <c r="AA260" s="139">
        <f>'آبان 1400'!AB261</f>
        <v>46667</v>
      </c>
      <c r="AB260" s="139">
        <f>'آبان 1400'!AC261</f>
        <v>931832</v>
      </c>
      <c r="AC260" s="139">
        <f>'آبان 1400'!AD261</f>
        <v>4500000</v>
      </c>
      <c r="AD260" s="139">
        <f>'آبان 1400'!AE261</f>
        <v>6000000</v>
      </c>
      <c r="AE260" s="140">
        <f>'آبان 1400'!AF261</f>
        <v>177895.19999999998</v>
      </c>
      <c r="AF260" s="123">
        <f>'آبان 1400'!AG261</f>
        <v>26554950</v>
      </c>
      <c r="AG260" s="124">
        <f>'آبان 1400'!AH261</f>
        <v>1400010</v>
      </c>
      <c r="AH260" s="124">
        <f>'آبان 1400'!AI261</f>
        <v>21347423.999999996</v>
      </c>
      <c r="AI260" s="124">
        <f>'آبان 1400'!AJ261</f>
        <v>0</v>
      </c>
      <c r="AJ260" s="124">
        <f>'آبان 1400'!AK261</f>
        <v>4500000</v>
      </c>
      <c r="AK260" s="124">
        <f>'آبان 1400'!AL261</f>
        <v>6000000</v>
      </c>
      <c r="AL260" s="124">
        <f>'آبان 1400'!AM261</f>
        <v>4892117.9999999991</v>
      </c>
      <c r="AM260" s="124">
        <f>'آبان 1400'!AN261</f>
        <v>5217666.2159999991</v>
      </c>
      <c r="AN260" s="124">
        <f>'آبان 1400'!AO261</f>
        <v>0</v>
      </c>
      <c r="AO260" s="124">
        <f>'آبان 1400'!AP261</f>
        <v>2800000</v>
      </c>
      <c r="AP260" s="124">
        <f>'آبان 1400'!AQ261</f>
        <v>0</v>
      </c>
      <c r="AQ260" s="124">
        <f>'آبان 1400'!AR261</f>
        <v>0</v>
      </c>
      <c r="AR260" s="124">
        <f>'آبان 1400'!AS261</f>
        <v>0</v>
      </c>
      <c r="AS260" s="379">
        <f>'آبان 1400'!AT261</f>
        <v>0</v>
      </c>
      <c r="AT260" s="372">
        <f t="shared" si="156"/>
        <v>72712168.216000006</v>
      </c>
      <c r="AU260" s="174">
        <f>'آبان 1400'!AV261</f>
        <v>54322316.440880008</v>
      </c>
      <c r="AV260" s="142">
        <f>'آبان 1400'!AW261</f>
        <v>72712168.215999991</v>
      </c>
      <c r="AW260" s="143">
        <f t="shared" si="157"/>
        <v>5089851.7751199994</v>
      </c>
      <c r="AX260" s="76">
        <f t="shared" si="158"/>
        <v>1432231.644088001</v>
      </c>
      <c r="AY260" s="143">
        <f>'آبان 1400'!AZ261</f>
        <v>0</v>
      </c>
      <c r="AZ260" s="143">
        <f>'آبان 1400'!BA261</f>
        <v>0</v>
      </c>
      <c r="BA260" s="143">
        <f>'آبان 1400'!BB261</f>
        <v>0</v>
      </c>
      <c r="BB260" s="143">
        <f>'آبان 1400'!BC261</f>
        <v>0</v>
      </c>
      <c r="BC260" s="143">
        <f>'آبان 1400'!BD261</f>
        <v>0</v>
      </c>
      <c r="BD260" s="143">
        <f>'آبان 1400'!BE261</f>
        <v>0</v>
      </c>
      <c r="BE260" s="143">
        <f>'آبان 1400'!BF261</f>
        <v>0</v>
      </c>
      <c r="BF260" s="144">
        <f t="shared" si="159"/>
        <v>6522083.4192080004</v>
      </c>
      <c r="BG260" s="141">
        <f t="shared" si="160"/>
        <v>66190084</v>
      </c>
      <c r="BH260" s="145">
        <f t="shared" si="161"/>
        <v>72712168.216000006</v>
      </c>
      <c r="BI260" s="128">
        <f t="shared" si="194"/>
        <v>4659160</v>
      </c>
      <c r="BJ260" s="146">
        <f t="shared" si="162"/>
        <v>2329580</v>
      </c>
      <c r="BK260" s="146">
        <f t="shared" si="163"/>
        <v>698874</v>
      </c>
      <c r="BL260" s="147">
        <f t="shared" si="164"/>
        <v>1120000</v>
      </c>
      <c r="BM260" s="383">
        <v>0</v>
      </c>
      <c r="BN260" s="148">
        <f t="shared" si="165"/>
        <v>81519782.216000006</v>
      </c>
      <c r="BO260" s="149">
        <f t="shared" si="166"/>
        <v>72712168.215999991</v>
      </c>
      <c r="BP260" s="150">
        <f t="shared" si="167"/>
        <v>16723798.689679999</v>
      </c>
      <c r="BQ260" s="151">
        <f t="shared" si="168"/>
        <v>98243580.905680001</v>
      </c>
      <c r="BR260" s="152">
        <f t="shared" si="169"/>
        <v>100800</v>
      </c>
      <c r="BS260" s="148">
        <f t="shared" si="170"/>
        <v>98344380.905680001</v>
      </c>
      <c r="BT260" s="136">
        <v>0</v>
      </c>
      <c r="BU260" s="149">
        <f t="shared" si="171"/>
        <v>8151978.2216000007</v>
      </c>
      <c r="BV260" s="153">
        <f t="shared" si="172"/>
        <v>4075989.1108000004</v>
      </c>
      <c r="BW260" s="134">
        <f t="shared" si="173"/>
        <v>86116413.573280007</v>
      </c>
      <c r="BX260" s="148">
        <f t="shared" si="174"/>
        <v>7687614</v>
      </c>
      <c r="BY260" s="135">
        <f t="shared" si="175"/>
        <v>78428799.573280007</v>
      </c>
      <c r="CD260" s="400">
        <f>'آبان 1400'!AU261</f>
        <v>72712168.216000006</v>
      </c>
      <c r="CE260" s="401">
        <f>'آبان 1400'!AV261</f>
        <v>54322316.440880008</v>
      </c>
      <c r="CF260" s="401">
        <f>'آبان 1400'!AW261</f>
        <v>72712168.215999991</v>
      </c>
      <c r="CG260" s="401">
        <f>'آبان 1400'!AX261</f>
        <v>5089851.7751199994</v>
      </c>
      <c r="CH260" s="401">
        <f>'آبان 1400'!AY261</f>
        <v>1432231.644088001</v>
      </c>
      <c r="CI260" s="401">
        <f>'آبان 1400'!AZ261</f>
        <v>0</v>
      </c>
      <c r="CJ260" s="401">
        <f>'آبان 1400'!BA261</f>
        <v>0</v>
      </c>
      <c r="CK260" s="401">
        <f>'آبان 1400'!BB261</f>
        <v>0</v>
      </c>
      <c r="CL260" s="401">
        <f>'آبان 1400'!BC261</f>
        <v>0</v>
      </c>
      <c r="CM260" s="401">
        <f>'آبان 1400'!BD261</f>
        <v>0</v>
      </c>
      <c r="CN260" s="401">
        <f>'آبان 1400'!BE261</f>
        <v>0</v>
      </c>
      <c r="CO260" s="401">
        <f>'آبان 1400'!BF261</f>
        <v>0</v>
      </c>
      <c r="CP260" s="401">
        <f>'آبان 1400'!BG261</f>
        <v>6522083.4192080004</v>
      </c>
      <c r="CQ260" s="401">
        <f>'آبان 1400'!BH261</f>
        <v>66190084</v>
      </c>
      <c r="CR260" s="401">
        <f t="shared" si="176"/>
        <v>72712168.216000006</v>
      </c>
      <c r="CS260" s="56">
        <f t="shared" si="195"/>
        <v>4659160</v>
      </c>
      <c r="CT260" s="400">
        <f t="shared" si="177"/>
        <v>2329580</v>
      </c>
      <c r="CU260" s="401">
        <f t="shared" si="178"/>
        <v>698874</v>
      </c>
      <c r="CV260" s="401">
        <f t="shared" si="179"/>
        <v>1120000</v>
      </c>
      <c r="CW260" s="56">
        <v>0</v>
      </c>
      <c r="CX260" s="401">
        <f t="shared" si="180"/>
        <v>81519782.216000006</v>
      </c>
      <c r="CY260" s="401">
        <f t="shared" si="181"/>
        <v>72712168.215999991</v>
      </c>
      <c r="CZ260" s="401">
        <f t="shared" si="182"/>
        <v>16723798.689679999</v>
      </c>
      <c r="DA260" s="401">
        <f t="shared" si="183"/>
        <v>98243580.905680001</v>
      </c>
      <c r="DB260" s="401">
        <f t="shared" si="184"/>
        <v>100800</v>
      </c>
      <c r="DC260" s="401">
        <f t="shared" si="185"/>
        <v>98344380.905680001</v>
      </c>
      <c r="DD260" s="406">
        <v>0</v>
      </c>
      <c r="DE260" s="401">
        <f t="shared" si="186"/>
        <v>8151978.2216000007</v>
      </c>
      <c r="DF260" s="401">
        <f t="shared" si="187"/>
        <v>4075989.1108000004</v>
      </c>
      <c r="DG260" s="401">
        <f t="shared" si="188"/>
        <v>86116413.573280007</v>
      </c>
      <c r="DH260" s="401">
        <f t="shared" si="189"/>
        <v>7687614</v>
      </c>
      <c r="DI260" s="401">
        <f t="shared" si="190"/>
        <v>78428799.573280007</v>
      </c>
      <c r="DJ260" s="401">
        <f t="shared" si="191"/>
        <v>0</v>
      </c>
      <c r="DL260" s="408">
        <f t="shared" si="192"/>
        <v>6638737.5</v>
      </c>
      <c r="DM260" s="408">
        <f t="shared" si="193"/>
        <v>-1979577.5</v>
      </c>
    </row>
    <row r="261" spans="1:117" s="56" customFormat="1" ht="21" x14ac:dyDescent="0.2">
      <c r="A261" s="192">
        <f t="shared" si="155"/>
        <v>2655495</v>
      </c>
      <c r="B261" s="137">
        <f>'آبان 1400'!B262</f>
        <v>256</v>
      </c>
      <c r="C261" s="137">
        <f>'آبان 1400'!C262</f>
        <v>19</v>
      </c>
      <c r="D261" s="137">
        <f>'آبان 1400'!D262</f>
        <v>13310</v>
      </c>
      <c r="E261" s="137" t="str">
        <f>'آبان 1400'!E262</f>
        <v>مجتبی</v>
      </c>
      <c r="F261" s="137" t="str">
        <f>'آبان 1400'!F262</f>
        <v>صادقی</v>
      </c>
      <c r="G261" s="137" t="str">
        <f>'آبان 1400'!G262</f>
        <v>نگهبان</v>
      </c>
      <c r="H261" s="137" t="str">
        <f>'آبان 1400'!H262</f>
        <v>تهران</v>
      </c>
      <c r="I261" s="137" t="str">
        <f>'آبان 1400'!I262</f>
        <v>426-813-7606641-1</v>
      </c>
      <c r="J261" s="137" t="str">
        <f>'آبان 1400'!J262</f>
        <v>0013138154</v>
      </c>
      <c r="K261" s="137" t="str">
        <f>'آبان 1400'!K262</f>
        <v>0012816435</v>
      </c>
      <c r="L261" s="137" t="str">
        <f>'آبان 1400'!L262</f>
        <v>تهران</v>
      </c>
      <c r="M261" s="137" t="str">
        <f>'آبان 1400'!M262</f>
        <v>نگهبان</v>
      </c>
      <c r="N261" s="121" t="str">
        <f>'آبان 1400'!N262</f>
        <v>*</v>
      </c>
      <c r="O261" s="120">
        <f>'آبان 1400'!O262</f>
        <v>0</v>
      </c>
      <c r="P261" s="122">
        <f>'آبان 1400'!P262</f>
        <v>0</v>
      </c>
      <c r="Q261" s="362">
        <f>'آبان 1400'!Q262</f>
        <v>30</v>
      </c>
      <c r="R261" s="362">
        <f>'آبان 1400'!R262</f>
        <v>120</v>
      </c>
      <c r="S261" s="362">
        <f>'آبان 1400'!S262</f>
        <v>110</v>
      </c>
      <c r="T261" s="362">
        <f>'آبان 1400'!T262</f>
        <v>29.33</v>
      </c>
      <c r="U261" s="138">
        <f>'آبان 1400'!U262</f>
        <v>0</v>
      </c>
      <c r="V261" s="121">
        <f>'آبان 1400'!W262</f>
        <v>0</v>
      </c>
      <c r="W261" s="122">
        <f>'آبان 1400'!X262</f>
        <v>0</v>
      </c>
      <c r="X261" s="370">
        <f>'آبان 1400'!Y262</f>
        <v>0</v>
      </c>
      <c r="Y261" s="370">
        <f>'آبان 1400'!Z262</f>
        <v>0</v>
      </c>
      <c r="Z261" s="139">
        <f>'آبان 1400'!AA262</f>
        <v>885165</v>
      </c>
      <c r="AA261" s="139">
        <f>'آبان 1400'!AB262</f>
        <v>46667</v>
      </c>
      <c r="AB261" s="139">
        <f>'آبان 1400'!AC262</f>
        <v>931832</v>
      </c>
      <c r="AC261" s="139">
        <f>'آبان 1400'!AD262</f>
        <v>4500000</v>
      </c>
      <c r="AD261" s="139">
        <f>'آبان 1400'!AE262</f>
        <v>6000000</v>
      </c>
      <c r="AE261" s="140">
        <f>'آبان 1400'!AF262</f>
        <v>177895.19999999998</v>
      </c>
      <c r="AF261" s="123">
        <f>'آبان 1400'!AG262</f>
        <v>26554950</v>
      </c>
      <c r="AG261" s="124">
        <f>'آبان 1400'!AH262</f>
        <v>1400010</v>
      </c>
      <c r="AH261" s="124">
        <f>'آبان 1400'!AI262</f>
        <v>21347423.999999996</v>
      </c>
      <c r="AI261" s="124">
        <f>'آبان 1400'!AJ262</f>
        <v>0</v>
      </c>
      <c r="AJ261" s="124">
        <f>'آبان 1400'!AK262</f>
        <v>4500000</v>
      </c>
      <c r="AK261" s="124">
        <f>'آبان 1400'!AL262</f>
        <v>6000000</v>
      </c>
      <c r="AL261" s="124">
        <f>'آبان 1400'!AM262</f>
        <v>4892117.9999999991</v>
      </c>
      <c r="AM261" s="124">
        <f>'آبان 1400'!AN262</f>
        <v>5217666.2159999991</v>
      </c>
      <c r="AN261" s="124">
        <f>'آبان 1400'!AO262</f>
        <v>0</v>
      </c>
      <c r="AO261" s="124">
        <f>'آبان 1400'!AP262</f>
        <v>2600000</v>
      </c>
      <c r="AP261" s="124">
        <f>'آبان 1400'!AQ262</f>
        <v>0</v>
      </c>
      <c r="AQ261" s="124">
        <f>'آبان 1400'!AR262</f>
        <v>0</v>
      </c>
      <c r="AR261" s="124">
        <f>'آبان 1400'!AS262</f>
        <v>0</v>
      </c>
      <c r="AS261" s="379">
        <f>'آبان 1400'!AT262</f>
        <v>0</v>
      </c>
      <c r="AT261" s="372">
        <f t="shared" si="156"/>
        <v>72512168.216000006</v>
      </c>
      <c r="AU261" s="174">
        <f>'آبان 1400'!AV262</f>
        <v>54336316.440880008</v>
      </c>
      <c r="AV261" s="142">
        <f>'آبان 1400'!AW262</f>
        <v>72512168.215999991</v>
      </c>
      <c r="AW261" s="143">
        <f t="shared" si="157"/>
        <v>5075851.7751199994</v>
      </c>
      <c r="AX261" s="76">
        <f t="shared" si="158"/>
        <v>1433631.644088001</v>
      </c>
      <c r="AY261" s="143">
        <f>'آبان 1400'!AZ262</f>
        <v>0</v>
      </c>
      <c r="AZ261" s="143">
        <f>'آبان 1400'!BA262</f>
        <v>0</v>
      </c>
      <c r="BA261" s="143">
        <f>'آبان 1400'!BB262</f>
        <v>0</v>
      </c>
      <c r="BB261" s="143">
        <f>'آبان 1400'!BC262</f>
        <v>0</v>
      </c>
      <c r="BC261" s="143">
        <f>'آبان 1400'!BD262</f>
        <v>0</v>
      </c>
      <c r="BD261" s="143">
        <f>'آبان 1400'!BE262</f>
        <v>0</v>
      </c>
      <c r="BE261" s="143">
        <f>'آبان 1400'!BF262</f>
        <v>0</v>
      </c>
      <c r="BF261" s="144">
        <f t="shared" si="159"/>
        <v>6509483.4192080004</v>
      </c>
      <c r="BG261" s="141">
        <f t="shared" si="160"/>
        <v>66002684</v>
      </c>
      <c r="BH261" s="145">
        <f t="shared" si="161"/>
        <v>72512168.216000006</v>
      </c>
      <c r="BI261" s="128">
        <f t="shared" si="194"/>
        <v>4659160</v>
      </c>
      <c r="BJ261" s="146">
        <f t="shared" si="162"/>
        <v>2329580</v>
      </c>
      <c r="BK261" s="146">
        <f t="shared" si="163"/>
        <v>698874</v>
      </c>
      <c r="BL261" s="147">
        <f t="shared" si="164"/>
        <v>1120000</v>
      </c>
      <c r="BM261" s="383">
        <v>0</v>
      </c>
      <c r="BN261" s="148">
        <f t="shared" si="165"/>
        <v>81319782.216000006</v>
      </c>
      <c r="BO261" s="149">
        <f t="shared" si="166"/>
        <v>72512168.215999991</v>
      </c>
      <c r="BP261" s="150">
        <f t="shared" si="167"/>
        <v>16677798.689679999</v>
      </c>
      <c r="BQ261" s="151">
        <f t="shared" si="168"/>
        <v>97997580.905680001</v>
      </c>
      <c r="BR261" s="152">
        <f t="shared" si="169"/>
        <v>100800</v>
      </c>
      <c r="BS261" s="148">
        <f t="shared" si="170"/>
        <v>98098380.905680001</v>
      </c>
      <c r="BT261" s="136">
        <v>0</v>
      </c>
      <c r="BU261" s="149">
        <f t="shared" si="171"/>
        <v>8131978.2216000007</v>
      </c>
      <c r="BV261" s="153">
        <f t="shared" si="172"/>
        <v>4065989.1108000004</v>
      </c>
      <c r="BW261" s="134">
        <f t="shared" si="173"/>
        <v>85900413.573280007</v>
      </c>
      <c r="BX261" s="148">
        <f t="shared" si="174"/>
        <v>7687614</v>
      </c>
      <c r="BY261" s="135">
        <f t="shared" si="175"/>
        <v>78212799.573280007</v>
      </c>
      <c r="CD261" s="400">
        <f>'آبان 1400'!AU262</f>
        <v>72512168.216000006</v>
      </c>
      <c r="CE261" s="401">
        <f>'آبان 1400'!AV262</f>
        <v>54336316.440880008</v>
      </c>
      <c r="CF261" s="401">
        <f>'آبان 1400'!AW262</f>
        <v>72512168.215999991</v>
      </c>
      <c r="CG261" s="401">
        <f>'آبان 1400'!AX262</f>
        <v>5075851.7751199994</v>
      </c>
      <c r="CH261" s="401">
        <f>'آبان 1400'!AY262</f>
        <v>1433631.644088001</v>
      </c>
      <c r="CI261" s="401">
        <f>'آبان 1400'!AZ262</f>
        <v>0</v>
      </c>
      <c r="CJ261" s="401">
        <f>'آبان 1400'!BA262</f>
        <v>0</v>
      </c>
      <c r="CK261" s="401">
        <f>'آبان 1400'!BB262</f>
        <v>0</v>
      </c>
      <c r="CL261" s="401">
        <f>'آبان 1400'!BC262</f>
        <v>0</v>
      </c>
      <c r="CM261" s="401">
        <f>'آبان 1400'!BD262</f>
        <v>0</v>
      </c>
      <c r="CN261" s="401">
        <f>'آبان 1400'!BE262</f>
        <v>0</v>
      </c>
      <c r="CO261" s="401">
        <f>'آبان 1400'!BF262</f>
        <v>0</v>
      </c>
      <c r="CP261" s="401">
        <f>'آبان 1400'!BG262</f>
        <v>6509483.4192080004</v>
      </c>
      <c r="CQ261" s="401">
        <f>'آبان 1400'!BH262</f>
        <v>66002684</v>
      </c>
      <c r="CR261" s="401">
        <f t="shared" si="176"/>
        <v>72512168.216000006</v>
      </c>
      <c r="CS261" s="56">
        <f t="shared" si="195"/>
        <v>4659160</v>
      </c>
      <c r="CT261" s="400">
        <f t="shared" si="177"/>
        <v>2329580</v>
      </c>
      <c r="CU261" s="401">
        <f t="shared" si="178"/>
        <v>698874</v>
      </c>
      <c r="CV261" s="401">
        <f t="shared" si="179"/>
        <v>1120000</v>
      </c>
      <c r="CW261" s="56">
        <v>0</v>
      </c>
      <c r="CX261" s="401">
        <f t="shared" si="180"/>
        <v>81319782.216000006</v>
      </c>
      <c r="CY261" s="401">
        <f t="shared" si="181"/>
        <v>72512168.215999991</v>
      </c>
      <c r="CZ261" s="401">
        <f t="shared" si="182"/>
        <v>16677798.689679999</v>
      </c>
      <c r="DA261" s="401">
        <f t="shared" si="183"/>
        <v>97997580.905680001</v>
      </c>
      <c r="DB261" s="401">
        <f t="shared" si="184"/>
        <v>100800</v>
      </c>
      <c r="DC261" s="401">
        <f t="shared" si="185"/>
        <v>98098380.905680001</v>
      </c>
      <c r="DD261" s="406">
        <v>0</v>
      </c>
      <c r="DE261" s="401">
        <f t="shared" si="186"/>
        <v>8131978.2216000007</v>
      </c>
      <c r="DF261" s="401">
        <f t="shared" si="187"/>
        <v>4065989.1108000004</v>
      </c>
      <c r="DG261" s="401">
        <f t="shared" si="188"/>
        <v>85900413.573280007</v>
      </c>
      <c r="DH261" s="401">
        <f t="shared" si="189"/>
        <v>7687614</v>
      </c>
      <c r="DI261" s="401">
        <f t="shared" si="190"/>
        <v>78212799.573280007</v>
      </c>
      <c r="DJ261" s="401">
        <f t="shared" si="191"/>
        <v>0</v>
      </c>
      <c r="DL261" s="408">
        <f t="shared" si="192"/>
        <v>6638737.5</v>
      </c>
      <c r="DM261" s="408">
        <f t="shared" si="193"/>
        <v>-1979577.5</v>
      </c>
    </row>
    <row r="262" spans="1:117" s="56" customFormat="1" ht="21" x14ac:dyDescent="0.2">
      <c r="A262" s="192">
        <f t="shared" si="155"/>
        <v>2655495</v>
      </c>
      <c r="B262" s="137">
        <f>'آبان 1400'!B263</f>
        <v>257</v>
      </c>
      <c r="C262" s="137">
        <f>'آبان 1400'!C263</f>
        <v>20</v>
      </c>
      <c r="D262" s="137">
        <f>'آبان 1400'!D263</f>
        <v>13329</v>
      </c>
      <c r="E262" s="137" t="str">
        <f>'آبان 1400'!E263</f>
        <v>جعفر</v>
      </c>
      <c r="F262" s="137" t="str">
        <f>'آبان 1400'!F263</f>
        <v>صفایی</v>
      </c>
      <c r="G262" s="137" t="str">
        <f>'آبان 1400'!G263</f>
        <v>نگهبان</v>
      </c>
      <c r="H262" s="137" t="str">
        <f>'آبان 1400'!H263</f>
        <v>تهران</v>
      </c>
      <c r="I262" s="137" t="str">
        <f>'آبان 1400'!I263</f>
        <v>268-813-3111521-1</v>
      </c>
      <c r="J262" s="137" t="str">
        <f>'آبان 1400'!J263</f>
        <v>6029568515</v>
      </c>
      <c r="K262" s="137" t="str">
        <f>'آبان 1400'!K263</f>
        <v>0022132569</v>
      </c>
      <c r="L262" s="137" t="str">
        <f>'آبان 1400'!L263</f>
        <v>تهران</v>
      </c>
      <c r="M262" s="137" t="str">
        <f>'آبان 1400'!M263</f>
        <v>نگهبان</v>
      </c>
      <c r="N262" s="121" t="str">
        <f>'آبان 1400'!N263</f>
        <v>*</v>
      </c>
      <c r="O262" s="120">
        <f>'آبان 1400'!O263</f>
        <v>0</v>
      </c>
      <c r="P262" s="122">
        <f>'آبان 1400'!P263</f>
        <v>0</v>
      </c>
      <c r="Q262" s="362">
        <f>'آبان 1400'!Q263</f>
        <v>30</v>
      </c>
      <c r="R262" s="362">
        <f>'آبان 1400'!R263</f>
        <v>120</v>
      </c>
      <c r="S262" s="362">
        <f>'آبان 1400'!S263</f>
        <v>110</v>
      </c>
      <c r="T262" s="362">
        <f>'آبان 1400'!T263</f>
        <v>29.33</v>
      </c>
      <c r="U262" s="138">
        <f>'آبان 1400'!U263</f>
        <v>0</v>
      </c>
      <c r="V262" s="121">
        <f>'آبان 1400'!W263</f>
        <v>0</v>
      </c>
      <c r="W262" s="122">
        <f>'آبان 1400'!X263</f>
        <v>0</v>
      </c>
      <c r="X262" s="370">
        <f>'آبان 1400'!Y263</f>
        <v>1</v>
      </c>
      <c r="Y262" s="370">
        <f>'آبان 1400'!Z263</f>
        <v>0</v>
      </c>
      <c r="Z262" s="139">
        <f>'آبان 1400'!AA263</f>
        <v>885165</v>
      </c>
      <c r="AA262" s="139">
        <f>'آبان 1400'!AB263</f>
        <v>46667</v>
      </c>
      <c r="AB262" s="139">
        <f>'آبان 1400'!AC263</f>
        <v>931832</v>
      </c>
      <c r="AC262" s="139">
        <f>'آبان 1400'!AD263</f>
        <v>4500000</v>
      </c>
      <c r="AD262" s="139">
        <f>'آبان 1400'!AE263</f>
        <v>6000000</v>
      </c>
      <c r="AE262" s="140">
        <f>'آبان 1400'!AF263</f>
        <v>177895.19999999998</v>
      </c>
      <c r="AF262" s="123">
        <f>'آبان 1400'!AG263</f>
        <v>26554950</v>
      </c>
      <c r="AG262" s="124">
        <f>'آبان 1400'!AH263</f>
        <v>1400010</v>
      </c>
      <c r="AH262" s="124">
        <f>'آبان 1400'!AI263</f>
        <v>21347423.999999996</v>
      </c>
      <c r="AI262" s="124">
        <f>'آبان 1400'!AJ263</f>
        <v>0</v>
      </c>
      <c r="AJ262" s="124">
        <f>'آبان 1400'!AK263</f>
        <v>4500000</v>
      </c>
      <c r="AK262" s="124">
        <f>'آبان 1400'!AL263</f>
        <v>6000000</v>
      </c>
      <c r="AL262" s="124">
        <f>'آبان 1400'!AM263</f>
        <v>4892117.9999999991</v>
      </c>
      <c r="AM262" s="124">
        <f>'آبان 1400'!AN263</f>
        <v>5217666.2159999991</v>
      </c>
      <c r="AN262" s="124">
        <f>'آبان 1400'!AO263</f>
        <v>0</v>
      </c>
      <c r="AO262" s="124">
        <f>'آبان 1400'!AP263</f>
        <v>2400000</v>
      </c>
      <c r="AP262" s="124">
        <f>'آبان 1400'!AQ263</f>
        <v>0</v>
      </c>
      <c r="AQ262" s="124">
        <f>'آبان 1400'!AR263</f>
        <v>0</v>
      </c>
      <c r="AR262" s="124">
        <f>'آبان 1400'!AS263</f>
        <v>0</v>
      </c>
      <c r="AS262" s="379">
        <f>'آبان 1400'!AT263</f>
        <v>0</v>
      </c>
      <c r="AT262" s="372">
        <f t="shared" si="156"/>
        <v>72312168.216000006</v>
      </c>
      <c r="AU262" s="174">
        <f>'آبان 1400'!AV263</f>
        <v>54350316.440880008</v>
      </c>
      <c r="AV262" s="142">
        <f>'آبان 1400'!AW263</f>
        <v>72312168.215999991</v>
      </c>
      <c r="AW262" s="143">
        <f t="shared" si="157"/>
        <v>5061851.7751199994</v>
      </c>
      <c r="AX262" s="76">
        <f t="shared" si="158"/>
        <v>1435031.644088001</v>
      </c>
      <c r="AY262" s="143">
        <f>'آبان 1400'!AZ263</f>
        <v>0</v>
      </c>
      <c r="AZ262" s="143">
        <f>'آبان 1400'!BA263</f>
        <v>0</v>
      </c>
      <c r="BA262" s="143">
        <f>'آبان 1400'!BB263</f>
        <v>0</v>
      </c>
      <c r="BB262" s="143">
        <f>'آبان 1400'!BC263</f>
        <v>0</v>
      </c>
      <c r="BC262" s="143">
        <f>'آبان 1400'!BD263</f>
        <v>0</v>
      </c>
      <c r="BD262" s="143">
        <f>'آبان 1400'!BE263</f>
        <v>0</v>
      </c>
      <c r="BE262" s="143">
        <f>'آبان 1400'!BF263</f>
        <v>0</v>
      </c>
      <c r="BF262" s="144">
        <f t="shared" si="159"/>
        <v>6496883.4192080004</v>
      </c>
      <c r="BG262" s="141">
        <f t="shared" si="160"/>
        <v>65815284</v>
      </c>
      <c r="BH262" s="145">
        <f t="shared" si="161"/>
        <v>72312168.216000006</v>
      </c>
      <c r="BI262" s="128">
        <f t="shared" ref="BI262:BI325" si="200">(((AB262*30)*2)/12)/30*Q262</f>
        <v>4659160</v>
      </c>
      <c r="BJ262" s="146">
        <f t="shared" si="162"/>
        <v>2329580</v>
      </c>
      <c r="BK262" s="146">
        <f t="shared" si="163"/>
        <v>698874</v>
      </c>
      <c r="BL262" s="147">
        <f t="shared" si="164"/>
        <v>1120000</v>
      </c>
      <c r="BM262" s="383">
        <v>0</v>
      </c>
      <c r="BN262" s="148">
        <f t="shared" si="165"/>
        <v>81119782.216000006</v>
      </c>
      <c r="BO262" s="149">
        <f t="shared" si="166"/>
        <v>72312168.215999991</v>
      </c>
      <c r="BP262" s="150">
        <f t="shared" si="167"/>
        <v>16631798.689679999</v>
      </c>
      <c r="BQ262" s="151">
        <f t="shared" si="168"/>
        <v>97751580.905680001</v>
      </c>
      <c r="BR262" s="152">
        <f t="shared" si="169"/>
        <v>100800</v>
      </c>
      <c r="BS262" s="148">
        <f t="shared" si="170"/>
        <v>97852380.905680001</v>
      </c>
      <c r="BT262" s="136">
        <v>0</v>
      </c>
      <c r="BU262" s="149">
        <f t="shared" si="171"/>
        <v>8111978.2216000007</v>
      </c>
      <c r="BV262" s="153">
        <f t="shared" si="172"/>
        <v>4055989.1108000004</v>
      </c>
      <c r="BW262" s="134">
        <f t="shared" si="173"/>
        <v>85684413.573280007</v>
      </c>
      <c r="BX262" s="148">
        <f t="shared" si="174"/>
        <v>7687614</v>
      </c>
      <c r="BY262" s="135">
        <f t="shared" si="175"/>
        <v>77996799.573280007</v>
      </c>
      <c r="CD262" s="400">
        <f>'آبان 1400'!AU263</f>
        <v>72312168.216000006</v>
      </c>
      <c r="CE262" s="401">
        <f>'آبان 1400'!AV263</f>
        <v>54350316.440880008</v>
      </c>
      <c r="CF262" s="401">
        <f>'آبان 1400'!AW263</f>
        <v>72312168.215999991</v>
      </c>
      <c r="CG262" s="401">
        <f>'آبان 1400'!AX263</f>
        <v>5061851.7751199994</v>
      </c>
      <c r="CH262" s="401">
        <f>'آبان 1400'!AY263</f>
        <v>1435031.644088001</v>
      </c>
      <c r="CI262" s="401">
        <f>'آبان 1400'!AZ263</f>
        <v>0</v>
      </c>
      <c r="CJ262" s="401">
        <f>'آبان 1400'!BA263</f>
        <v>0</v>
      </c>
      <c r="CK262" s="401">
        <f>'آبان 1400'!BB263</f>
        <v>0</v>
      </c>
      <c r="CL262" s="401">
        <f>'آبان 1400'!BC263</f>
        <v>0</v>
      </c>
      <c r="CM262" s="401">
        <f>'آبان 1400'!BD263</f>
        <v>0</v>
      </c>
      <c r="CN262" s="401">
        <f>'آبان 1400'!BE263</f>
        <v>0</v>
      </c>
      <c r="CO262" s="401">
        <f>'آبان 1400'!BF263</f>
        <v>0</v>
      </c>
      <c r="CP262" s="401">
        <f>'آبان 1400'!BG263</f>
        <v>6496883.4192080004</v>
      </c>
      <c r="CQ262" s="401">
        <f>'آبان 1400'!BH263</f>
        <v>65815284</v>
      </c>
      <c r="CR262" s="401">
        <f t="shared" si="176"/>
        <v>72312168.216000006</v>
      </c>
      <c r="CS262" s="56">
        <f t="shared" si="195"/>
        <v>4659160</v>
      </c>
      <c r="CT262" s="400">
        <f t="shared" si="177"/>
        <v>2329580</v>
      </c>
      <c r="CU262" s="401">
        <f t="shared" si="178"/>
        <v>698874</v>
      </c>
      <c r="CV262" s="401">
        <f t="shared" si="179"/>
        <v>1120000</v>
      </c>
      <c r="CW262" s="56">
        <v>0</v>
      </c>
      <c r="CX262" s="401">
        <f t="shared" si="180"/>
        <v>81119782.216000006</v>
      </c>
      <c r="CY262" s="401">
        <f t="shared" si="181"/>
        <v>72312168.215999991</v>
      </c>
      <c r="CZ262" s="401">
        <f t="shared" si="182"/>
        <v>16631798.689679999</v>
      </c>
      <c r="DA262" s="401">
        <f t="shared" si="183"/>
        <v>97751580.905680001</v>
      </c>
      <c r="DB262" s="401">
        <f t="shared" si="184"/>
        <v>100800</v>
      </c>
      <c r="DC262" s="401">
        <f t="shared" si="185"/>
        <v>97852380.905680001</v>
      </c>
      <c r="DD262" s="406">
        <v>0</v>
      </c>
      <c r="DE262" s="401">
        <f t="shared" si="186"/>
        <v>8111978.2216000007</v>
      </c>
      <c r="DF262" s="401">
        <f t="shared" si="187"/>
        <v>4055989.1108000004</v>
      </c>
      <c r="DG262" s="401">
        <f t="shared" si="188"/>
        <v>85684413.573280007</v>
      </c>
      <c r="DH262" s="401">
        <f t="shared" si="189"/>
        <v>7687614</v>
      </c>
      <c r="DI262" s="401">
        <f t="shared" si="190"/>
        <v>77996799.573280007</v>
      </c>
      <c r="DJ262" s="401">
        <f t="shared" si="191"/>
        <v>0</v>
      </c>
      <c r="DL262" s="408">
        <f t="shared" si="192"/>
        <v>6638737.5</v>
      </c>
      <c r="DM262" s="408">
        <f t="shared" si="193"/>
        <v>-1979577.5</v>
      </c>
    </row>
    <row r="263" spans="1:117" s="56" customFormat="1" ht="21" x14ac:dyDescent="0.2">
      <c r="A263" s="192">
        <f t="shared" ref="A263:A326" si="201">885165*3</f>
        <v>2655495</v>
      </c>
      <c r="B263" s="137">
        <f>'آبان 1400'!B264</f>
        <v>258</v>
      </c>
      <c r="C263" s="137">
        <f>'آبان 1400'!C264</f>
        <v>21</v>
      </c>
      <c r="D263" s="137">
        <f>'آبان 1400'!D264</f>
        <v>13317</v>
      </c>
      <c r="E263" s="137" t="str">
        <f>'آبان 1400'!E264</f>
        <v>نادر</v>
      </c>
      <c r="F263" s="137" t="str">
        <f>'آبان 1400'!F264</f>
        <v>زالی بیگی</v>
      </c>
      <c r="G263" s="137" t="str">
        <f>'آبان 1400'!G264</f>
        <v>نگهبان</v>
      </c>
      <c r="H263" s="137" t="str">
        <f>'آبان 1400'!H264</f>
        <v>تهران</v>
      </c>
      <c r="I263" s="137" t="str">
        <f>'آبان 1400'!I264</f>
        <v>302-813-4143960-1</v>
      </c>
      <c r="J263" s="137">
        <f>'آبان 1400'!J264</f>
        <v>1653140739</v>
      </c>
      <c r="K263" s="137" t="str">
        <f>'آبان 1400'!K264</f>
        <v>0020793092</v>
      </c>
      <c r="L263" s="137" t="str">
        <f>'آبان 1400'!L264</f>
        <v>تهران</v>
      </c>
      <c r="M263" s="137" t="str">
        <f>'آبان 1400'!M264</f>
        <v>نگهبان</v>
      </c>
      <c r="N263" s="121" t="str">
        <f>'آبان 1400'!N264</f>
        <v>*</v>
      </c>
      <c r="O263" s="120">
        <f>'آبان 1400'!O264</f>
        <v>0</v>
      </c>
      <c r="P263" s="122">
        <f>'آبان 1400'!P264</f>
        <v>0</v>
      </c>
      <c r="Q263" s="362">
        <f>'آبان 1400'!Q264</f>
        <v>30</v>
      </c>
      <c r="R263" s="362">
        <f>'آبان 1400'!R264</f>
        <v>120</v>
      </c>
      <c r="S263" s="362">
        <f>'آبان 1400'!S264</f>
        <v>110</v>
      </c>
      <c r="T263" s="362">
        <f>'آبان 1400'!T264</f>
        <v>29.33</v>
      </c>
      <c r="U263" s="138">
        <f>'آبان 1400'!U264</f>
        <v>0</v>
      </c>
      <c r="V263" s="121">
        <f>'آبان 1400'!W264</f>
        <v>0</v>
      </c>
      <c r="W263" s="122">
        <f>'آبان 1400'!X264</f>
        <v>0</v>
      </c>
      <c r="X263" s="370">
        <f>'آبان 1400'!Y264</f>
        <v>1</v>
      </c>
      <c r="Y263" s="370">
        <f>'آبان 1400'!Z264</f>
        <v>1</v>
      </c>
      <c r="Z263" s="139">
        <f>'آبان 1400'!AA264</f>
        <v>885165</v>
      </c>
      <c r="AA263" s="139">
        <f>'آبان 1400'!AB264</f>
        <v>46667</v>
      </c>
      <c r="AB263" s="139">
        <f>'آبان 1400'!AC264</f>
        <v>931832</v>
      </c>
      <c r="AC263" s="139">
        <f>'آبان 1400'!AD264</f>
        <v>4500000</v>
      </c>
      <c r="AD263" s="139">
        <f>'آبان 1400'!AE264</f>
        <v>6000000</v>
      </c>
      <c r="AE263" s="140">
        <f>'آبان 1400'!AF264</f>
        <v>177895.19999999998</v>
      </c>
      <c r="AF263" s="123">
        <f>'آبان 1400'!AG264</f>
        <v>26554950</v>
      </c>
      <c r="AG263" s="124">
        <f>'آبان 1400'!AH264</f>
        <v>1400010</v>
      </c>
      <c r="AH263" s="124">
        <f>'آبان 1400'!AI264</f>
        <v>21347423.999999996</v>
      </c>
      <c r="AI263" s="124">
        <f>'آبان 1400'!AJ264</f>
        <v>2655495</v>
      </c>
      <c r="AJ263" s="124">
        <f>'آبان 1400'!AK264</f>
        <v>4500000</v>
      </c>
      <c r="AK263" s="124">
        <f>'آبان 1400'!AL264</f>
        <v>6000000</v>
      </c>
      <c r="AL263" s="124">
        <f>'آبان 1400'!AM264</f>
        <v>4892117.9999999991</v>
      </c>
      <c r="AM263" s="124">
        <f>'آبان 1400'!AN264</f>
        <v>5217666.2159999991</v>
      </c>
      <c r="AN263" s="124">
        <f>'آبان 1400'!AO264</f>
        <v>0</v>
      </c>
      <c r="AO263" s="124">
        <f>'آبان 1400'!AP264</f>
        <v>3000000</v>
      </c>
      <c r="AP263" s="124">
        <f>'آبان 1400'!AQ264</f>
        <v>0</v>
      </c>
      <c r="AQ263" s="124">
        <f>'آبان 1400'!AR264</f>
        <v>0</v>
      </c>
      <c r="AR263" s="124">
        <f>'آبان 1400'!AS264</f>
        <v>0</v>
      </c>
      <c r="AS263" s="379">
        <f>'آبان 1400'!AT264</f>
        <v>0</v>
      </c>
      <c r="AT263" s="372">
        <f t="shared" ref="AT263:AT326" si="202">SUM(AF263:AS263)</f>
        <v>75567663.216000006</v>
      </c>
      <c r="AU263" s="174">
        <f>'آبان 1400'!AV264</f>
        <v>54308316.440880008</v>
      </c>
      <c r="AV263" s="142">
        <f>'آبان 1400'!AW264</f>
        <v>72912168.215999991</v>
      </c>
      <c r="AW263" s="143">
        <f t="shared" ref="AW263:AW326" si="203">AV263*7%</f>
        <v>5103851.7751199994</v>
      </c>
      <c r="AX263" s="76">
        <f t="shared" ref="AX263:AX326" si="204">IF(AU263&lt;=40000000,0,IF(AND(AU263&gt;40000000,AU263&lt;=80000000),(AU263-40000000)*10%,IF(AND(AU263&gt;80000000,AU263&lt;=120000000),4000000+(AU263-80000000)*15%,IF(AND(AU263&gt;120000000,AU263&lt;=180000000),10000000+(AU263-120000000)*20%,IF(AND(AU263&gt;180000000,AU263&lt;=240000000),22000000+(AU263-180000000)*25%,IF(AND(AU263&gt;240000000,AU263&lt;=320000000),37000000+(AU263-240000000)*30%,61000000+(AU263-320000000)*35%))))))</f>
        <v>1430831.644088001</v>
      </c>
      <c r="AY263" s="143">
        <f>'آبان 1400'!AZ264</f>
        <v>0</v>
      </c>
      <c r="AZ263" s="143">
        <f>'آبان 1400'!BA264</f>
        <v>0</v>
      </c>
      <c r="BA263" s="143">
        <f>'آبان 1400'!BB264</f>
        <v>0</v>
      </c>
      <c r="BB263" s="143">
        <f>'آبان 1400'!BC264</f>
        <v>0</v>
      </c>
      <c r="BC263" s="143">
        <f>'آبان 1400'!BD264</f>
        <v>0</v>
      </c>
      <c r="BD263" s="143">
        <f>'آبان 1400'!BE264</f>
        <v>0</v>
      </c>
      <c r="BE263" s="143">
        <f>'آبان 1400'!BF264</f>
        <v>0</v>
      </c>
      <c r="BF263" s="144">
        <f t="shared" ref="BF263:BF326" si="205">SUM(AW263:BE263)</f>
        <v>6534683.4192080004</v>
      </c>
      <c r="BG263" s="141">
        <f t="shared" ref="BG263:BG326" si="206">INT(AT263-BF263)</f>
        <v>69032979</v>
      </c>
      <c r="BH263" s="145">
        <f t="shared" ref="BH263:BH326" si="207">SUM(AF263:AS263)</f>
        <v>75567663.216000006</v>
      </c>
      <c r="BI263" s="128">
        <f t="shared" si="200"/>
        <v>4659160</v>
      </c>
      <c r="BJ263" s="146">
        <f t="shared" ref="BJ263:BJ326" si="208">(((AB263*30))/12)/30*Q263</f>
        <v>2329580</v>
      </c>
      <c r="BK263" s="146">
        <f t="shared" ref="BK263:BK326" si="209">((AB263*9)/12)/30*Q263</f>
        <v>698874</v>
      </c>
      <c r="BL263" s="147">
        <f t="shared" ref="BL263:BL326" si="210">1120000/30*Q263</f>
        <v>1120000</v>
      </c>
      <c r="BM263" s="383">
        <v>0</v>
      </c>
      <c r="BN263" s="148">
        <f t="shared" ref="BN263:BN326" si="211">SUM(BH263:BM263)</f>
        <v>84375277.216000006</v>
      </c>
      <c r="BO263" s="149">
        <f t="shared" ref="BO263:BO326" si="212">AV263</f>
        <v>72912168.215999991</v>
      </c>
      <c r="BP263" s="150">
        <f t="shared" ref="BP263:BP326" si="213">BO263*23%</f>
        <v>16769798.689679999</v>
      </c>
      <c r="BQ263" s="151">
        <f t="shared" ref="BQ263:BQ326" si="214">BN263+BP263</f>
        <v>101145075.90568</v>
      </c>
      <c r="BR263" s="152">
        <f t="shared" ref="BR263:BR326" si="215">BL263*9%</f>
        <v>100800</v>
      </c>
      <c r="BS263" s="148">
        <f t="shared" ref="BS263:BS326" si="216">BQ263+BR263</f>
        <v>101245875.90568</v>
      </c>
      <c r="BT263" s="136">
        <v>0</v>
      </c>
      <c r="BU263" s="149">
        <f t="shared" ref="BU263:BU326" si="217">BN263*10%</f>
        <v>8437527.7216000017</v>
      </c>
      <c r="BV263" s="153">
        <f t="shared" ref="BV263:BV326" si="218">BN263*5%</f>
        <v>4218763.8608000008</v>
      </c>
      <c r="BW263" s="134">
        <f t="shared" ref="BW263:BW326" si="219">BS263-(BU263+BV263)</f>
        <v>88589584.323280007</v>
      </c>
      <c r="BX263" s="148">
        <f t="shared" ref="BX263:BX326" si="220">BI263+BJ263+BK263</f>
        <v>7687614</v>
      </c>
      <c r="BY263" s="135">
        <f t="shared" ref="BY263:BY326" si="221">BW263-BX263</f>
        <v>80901970.323280007</v>
      </c>
      <c r="CD263" s="400">
        <f>'آبان 1400'!AU264</f>
        <v>75567663.216000006</v>
      </c>
      <c r="CE263" s="401">
        <f>'آبان 1400'!AV264</f>
        <v>54308316.440880008</v>
      </c>
      <c r="CF263" s="401">
        <f>'آبان 1400'!AW264</f>
        <v>72912168.215999991</v>
      </c>
      <c r="CG263" s="401">
        <f>'آبان 1400'!AX264</f>
        <v>5103851.7751199994</v>
      </c>
      <c r="CH263" s="401">
        <f>'آبان 1400'!AY264</f>
        <v>1430831.644088001</v>
      </c>
      <c r="CI263" s="401">
        <f>'آبان 1400'!AZ264</f>
        <v>0</v>
      </c>
      <c r="CJ263" s="401">
        <f>'آبان 1400'!BA264</f>
        <v>0</v>
      </c>
      <c r="CK263" s="401">
        <f>'آبان 1400'!BB264</f>
        <v>0</v>
      </c>
      <c r="CL263" s="401">
        <f>'آبان 1400'!BC264</f>
        <v>0</v>
      </c>
      <c r="CM263" s="401">
        <f>'آبان 1400'!BD264</f>
        <v>0</v>
      </c>
      <c r="CN263" s="401">
        <f>'آبان 1400'!BE264</f>
        <v>0</v>
      </c>
      <c r="CO263" s="401">
        <f>'آبان 1400'!BF264</f>
        <v>0</v>
      </c>
      <c r="CP263" s="401">
        <f>'آبان 1400'!BG264</f>
        <v>6534683.4192080004</v>
      </c>
      <c r="CQ263" s="401">
        <f>'آبان 1400'!BH264</f>
        <v>69032979</v>
      </c>
      <c r="CR263" s="401">
        <f t="shared" ref="CR263:CR326" si="222">CD263</f>
        <v>75567663.216000006</v>
      </c>
      <c r="CS263" s="56">
        <f t="shared" ref="CS263:CS326" si="223">(AB263*30/12*2)/30*Q263</f>
        <v>4659160</v>
      </c>
      <c r="CT263" s="400">
        <f t="shared" ref="CT263:CT326" si="224">(AB263*30/12)/30*Q263</f>
        <v>2329580</v>
      </c>
      <c r="CU263" s="401">
        <f t="shared" ref="CU263:CU326" si="225">((AB263*9)/12)/30*Q263</f>
        <v>698874</v>
      </c>
      <c r="CV263" s="401">
        <f t="shared" ref="CV263:CV326" si="226">1120000/30*Q263</f>
        <v>1120000</v>
      </c>
      <c r="CW263" s="56">
        <v>0</v>
      </c>
      <c r="CX263" s="401">
        <f t="shared" ref="CX263:CX326" si="227">SUM(CR263:CW263)</f>
        <v>84375277.216000006</v>
      </c>
      <c r="CY263" s="401">
        <f t="shared" ref="CY263:CY326" si="228">BO263</f>
        <v>72912168.215999991</v>
      </c>
      <c r="CZ263" s="401">
        <f t="shared" ref="CZ263:CZ326" si="229">CY263*23%</f>
        <v>16769798.689679999</v>
      </c>
      <c r="DA263" s="401">
        <f t="shared" ref="DA263:DA326" si="230">CX263+CZ263</f>
        <v>101145075.90568</v>
      </c>
      <c r="DB263" s="401">
        <f t="shared" ref="DB263:DB326" si="231">CV263*9%</f>
        <v>100800</v>
      </c>
      <c r="DC263" s="401">
        <f t="shared" ref="DC263:DC326" si="232">DA263+DB263</f>
        <v>101245875.90568</v>
      </c>
      <c r="DD263" s="406">
        <v>0</v>
      </c>
      <c r="DE263" s="401">
        <f t="shared" ref="DE263:DE326" si="233">CX263*10%</f>
        <v>8437527.7216000017</v>
      </c>
      <c r="DF263" s="401">
        <f t="shared" ref="DF263:DF326" si="234">CX263*5%</f>
        <v>4218763.8608000008</v>
      </c>
      <c r="DG263" s="401">
        <f t="shared" ref="DG263:DG326" si="235">DC263-(DE263+DF263)</f>
        <v>88589584.323280007</v>
      </c>
      <c r="DH263" s="401">
        <f t="shared" ref="DH263:DH326" si="236">CS263+CT263+CU263</f>
        <v>7687614</v>
      </c>
      <c r="DI263" s="401">
        <f t="shared" ref="DI263:DI326" si="237">DG263-DH263</f>
        <v>80901970.323280007</v>
      </c>
      <c r="DJ263" s="401">
        <f t="shared" ref="DJ263:DJ326" si="238">DI263-BY263</f>
        <v>0</v>
      </c>
      <c r="DL263" s="408">
        <f t="shared" ref="DL263:DL326" si="239">(885165*30/12)*3</f>
        <v>6638737.5</v>
      </c>
      <c r="DM263" s="408">
        <f t="shared" ref="DM263:DM326" si="240">BI263-DL263</f>
        <v>-1979577.5</v>
      </c>
    </row>
    <row r="264" spans="1:117" s="56" customFormat="1" ht="21" x14ac:dyDescent="0.2">
      <c r="A264" s="192">
        <f t="shared" si="201"/>
        <v>2655495</v>
      </c>
      <c r="B264" s="137">
        <f>'آبان 1400'!B265</f>
        <v>259</v>
      </c>
      <c r="C264" s="137">
        <f>'آبان 1400'!C265</f>
        <v>22</v>
      </c>
      <c r="D264" s="137">
        <f>'آبان 1400'!D265</f>
        <v>13219</v>
      </c>
      <c r="E264" s="137" t="str">
        <f>'آبان 1400'!E265</f>
        <v>ملک علی</v>
      </c>
      <c r="F264" s="137" t="str">
        <f>'آبان 1400'!F265</f>
        <v>صادقی</v>
      </c>
      <c r="G264" s="137" t="str">
        <f>'آبان 1400'!G265</f>
        <v>نگهبان</v>
      </c>
      <c r="H264" s="137" t="str">
        <f>'آبان 1400'!H265</f>
        <v>تهران</v>
      </c>
      <c r="I264" s="137" t="str">
        <f>'آبان 1400'!I265</f>
        <v>121-813-2968597-1</v>
      </c>
      <c r="J264" s="137">
        <f>'آبان 1400'!J265</f>
        <v>1671683501</v>
      </c>
      <c r="K264" s="137" t="str">
        <f>'آبان 1400'!K265</f>
        <v>0023550411</v>
      </c>
      <c r="L264" s="137" t="str">
        <f>'آبان 1400'!L265</f>
        <v>تهران</v>
      </c>
      <c r="M264" s="137" t="str">
        <f>'آبان 1400'!M265</f>
        <v>نگهبان</v>
      </c>
      <c r="N264" s="121" t="str">
        <f>'آبان 1400'!N265</f>
        <v>*</v>
      </c>
      <c r="O264" s="120">
        <f>'آبان 1400'!O265</f>
        <v>0</v>
      </c>
      <c r="P264" s="122">
        <f>'آبان 1400'!P265</f>
        <v>0</v>
      </c>
      <c r="Q264" s="362">
        <f>'آبان 1400'!Q265</f>
        <v>30</v>
      </c>
      <c r="R264" s="362">
        <f>'آبان 1400'!R265</f>
        <v>120</v>
      </c>
      <c r="S264" s="362">
        <f>'آبان 1400'!S265</f>
        <v>110</v>
      </c>
      <c r="T264" s="362">
        <f>'آبان 1400'!T265</f>
        <v>29.33</v>
      </c>
      <c r="U264" s="138">
        <f>'آبان 1400'!U265</f>
        <v>0</v>
      </c>
      <c r="V264" s="121">
        <f>'آبان 1400'!W265</f>
        <v>0</v>
      </c>
      <c r="W264" s="122">
        <f>'آبان 1400'!X265</f>
        <v>0</v>
      </c>
      <c r="X264" s="370">
        <f>'آبان 1400'!Y265</f>
        <v>2</v>
      </c>
      <c r="Y264" s="370">
        <f>'آبان 1400'!Z265</f>
        <v>1</v>
      </c>
      <c r="Z264" s="139">
        <f>'آبان 1400'!AA265</f>
        <v>885165</v>
      </c>
      <c r="AA264" s="139">
        <f>'آبان 1400'!AB265</f>
        <v>46667</v>
      </c>
      <c r="AB264" s="139">
        <f>'آبان 1400'!AC265</f>
        <v>931832</v>
      </c>
      <c r="AC264" s="139">
        <f>'آبان 1400'!AD265</f>
        <v>4500000</v>
      </c>
      <c r="AD264" s="139">
        <f>'آبان 1400'!AE265</f>
        <v>6000000</v>
      </c>
      <c r="AE264" s="140">
        <f>'آبان 1400'!AF265</f>
        <v>177895.19999999998</v>
      </c>
      <c r="AF264" s="123">
        <f>'آبان 1400'!AG265</f>
        <v>26554950</v>
      </c>
      <c r="AG264" s="124">
        <f>'آبان 1400'!AH265</f>
        <v>1400010</v>
      </c>
      <c r="AH264" s="124">
        <f>'آبان 1400'!AI265</f>
        <v>21347423.999999996</v>
      </c>
      <c r="AI264" s="124">
        <f>'آبان 1400'!AJ265</f>
        <v>2655495</v>
      </c>
      <c r="AJ264" s="124">
        <f>'آبان 1400'!AK265</f>
        <v>4500000</v>
      </c>
      <c r="AK264" s="124">
        <f>'آبان 1400'!AL265</f>
        <v>6000000</v>
      </c>
      <c r="AL264" s="124">
        <f>'آبان 1400'!AM265</f>
        <v>4892117.9999999991</v>
      </c>
      <c r="AM264" s="124">
        <f>'آبان 1400'!AN265</f>
        <v>5217666.2159999991</v>
      </c>
      <c r="AN264" s="124">
        <f>'آبان 1400'!AO265</f>
        <v>0</v>
      </c>
      <c r="AO264" s="124">
        <f>'آبان 1400'!AP265</f>
        <v>3000000</v>
      </c>
      <c r="AP264" s="124">
        <f>'آبان 1400'!AQ265</f>
        <v>0</v>
      </c>
      <c r="AQ264" s="124">
        <f>'آبان 1400'!AR265</f>
        <v>0</v>
      </c>
      <c r="AR264" s="124">
        <f>'آبان 1400'!AS265</f>
        <v>0</v>
      </c>
      <c r="AS264" s="379">
        <f>'آبان 1400'!AT265</f>
        <v>0</v>
      </c>
      <c r="AT264" s="372">
        <f t="shared" si="202"/>
        <v>75567663.216000006</v>
      </c>
      <c r="AU264" s="174">
        <f>'آبان 1400'!AV265</f>
        <v>54308316.440880008</v>
      </c>
      <c r="AV264" s="142">
        <f>'آبان 1400'!AW265</f>
        <v>72912168.215999991</v>
      </c>
      <c r="AW264" s="143">
        <f t="shared" si="203"/>
        <v>5103851.7751199994</v>
      </c>
      <c r="AX264" s="76">
        <f t="shared" si="204"/>
        <v>1430831.644088001</v>
      </c>
      <c r="AY264" s="143">
        <f>'آبان 1400'!AZ265</f>
        <v>0</v>
      </c>
      <c r="AZ264" s="143">
        <f>'آبان 1400'!BA265</f>
        <v>0</v>
      </c>
      <c r="BA264" s="143">
        <f>'آبان 1400'!BB265</f>
        <v>0</v>
      </c>
      <c r="BB264" s="143">
        <f>'آبان 1400'!BC265</f>
        <v>0</v>
      </c>
      <c r="BC264" s="143">
        <f>'آبان 1400'!BD265</f>
        <v>0</v>
      </c>
      <c r="BD264" s="143">
        <f>'آبان 1400'!BE265</f>
        <v>0</v>
      </c>
      <c r="BE264" s="143">
        <f>'آبان 1400'!BF265</f>
        <v>0</v>
      </c>
      <c r="BF264" s="144">
        <f t="shared" si="205"/>
        <v>6534683.4192080004</v>
      </c>
      <c r="BG264" s="141">
        <f t="shared" si="206"/>
        <v>69032979</v>
      </c>
      <c r="BH264" s="145">
        <f t="shared" si="207"/>
        <v>75567663.216000006</v>
      </c>
      <c r="BI264" s="128">
        <f t="shared" si="200"/>
        <v>4659160</v>
      </c>
      <c r="BJ264" s="146">
        <f t="shared" si="208"/>
        <v>2329580</v>
      </c>
      <c r="BK264" s="146">
        <f t="shared" si="209"/>
        <v>698874</v>
      </c>
      <c r="BL264" s="147">
        <f t="shared" si="210"/>
        <v>1120000</v>
      </c>
      <c r="BM264" s="383">
        <v>0</v>
      </c>
      <c r="BN264" s="148">
        <f t="shared" si="211"/>
        <v>84375277.216000006</v>
      </c>
      <c r="BO264" s="149">
        <f t="shared" si="212"/>
        <v>72912168.215999991</v>
      </c>
      <c r="BP264" s="150">
        <f t="shared" si="213"/>
        <v>16769798.689679999</v>
      </c>
      <c r="BQ264" s="151">
        <f t="shared" si="214"/>
        <v>101145075.90568</v>
      </c>
      <c r="BR264" s="152">
        <f t="shared" si="215"/>
        <v>100800</v>
      </c>
      <c r="BS264" s="148">
        <f t="shared" si="216"/>
        <v>101245875.90568</v>
      </c>
      <c r="BT264" s="136">
        <v>0</v>
      </c>
      <c r="BU264" s="149">
        <f t="shared" si="217"/>
        <v>8437527.7216000017</v>
      </c>
      <c r="BV264" s="153">
        <f t="shared" si="218"/>
        <v>4218763.8608000008</v>
      </c>
      <c r="BW264" s="134">
        <f t="shared" si="219"/>
        <v>88589584.323280007</v>
      </c>
      <c r="BX264" s="148">
        <f t="shared" si="220"/>
        <v>7687614</v>
      </c>
      <c r="BY264" s="135">
        <f t="shared" si="221"/>
        <v>80901970.323280007</v>
      </c>
      <c r="CD264" s="400">
        <f>'آبان 1400'!AU265</f>
        <v>75567663.216000006</v>
      </c>
      <c r="CE264" s="401">
        <f>'آبان 1400'!AV265</f>
        <v>54308316.440880008</v>
      </c>
      <c r="CF264" s="401">
        <f>'آبان 1400'!AW265</f>
        <v>72912168.215999991</v>
      </c>
      <c r="CG264" s="401">
        <f>'آبان 1400'!AX265</f>
        <v>5103851.7751199994</v>
      </c>
      <c r="CH264" s="401">
        <f>'آبان 1400'!AY265</f>
        <v>1430831.644088001</v>
      </c>
      <c r="CI264" s="401">
        <f>'آبان 1400'!AZ265</f>
        <v>0</v>
      </c>
      <c r="CJ264" s="401">
        <f>'آبان 1400'!BA265</f>
        <v>0</v>
      </c>
      <c r="CK264" s="401">
        <f>'آبان 1400'!BB265</f>
        <v>0</v>
      </c>
      <c r="CL264" s="401">
        <f>'آبان 1400'!BC265</f>
        <v>0</v>
      </c>
      <c r="CM264" s="401">
        <f>'آبان 1400'!BD265</f>
        <v>0</v>
      </c>
      <c r="CN264" s="401">
        <f>'آبان 1400'!BE265</f>
        <v>0</v>
      </c>
      <c r="CO264" s="401">
        <f>'آبان 1400'!BF265</f>
        <v>0</v>
      </c>
      <c r="CP264" s="401">
        <f>'آبان 1400'!BG265</f>
        <v>6534683.4192080004</v>
      </c>
      <c r="CQ264" s="401">
        <f>'آبان 1400'!BH265</f>
        <v>69032979</v>
      </c>
      <c r="CR264" s="401">
        <f t="shared" si="222"/>
        <v>75567663.216000006</v>
      </c>
      <c r="CS264" s="56">
        <f t="shared" si="223"/>
        <v>4659160</v>
      </c>
      <c r="CT264" s="400">
        <f t="shared" si="224"/>
        <v>2329580</v>
      </c>
      <c r="CU264" s="401">
        <f t="shared" si="225"/>
        <v>698874</v>
      </c>
      <c r="CV264" s="401">
        <f t="shared" si="226"/>
        <v>1120000</v>
      </c>
      <c r="CW264" s="56">
        <v>0</v>
      </c>
      <c r="CX264" s="401">
        <f t="shared" si="227"/>
        <v>84375277.216000006</v>
      </c>
      <c r="CY264" s="401">
        <f t="shared" si="228"/>
        <v>72912168.215999991</v>
      </c>
      <c r="CZ264" s="401">
        <f t="shared" si="229"/>
        <v>16769798.689679999</v>
      </c>
      <c r="DA264" s="401">
        <f t="shared" si="230"/>
        <v>101145075.90568</v>
      </c>
      <c r="DB264" s="401">
        <f t="shared" si="231"/>
        <v>100800</v>
      </c>
      <c r="DC264" s="401">
        <f t="shared" si="232"/>
        <v>101245875.90568</v>
      </c>
      <c r="DD264" s="406">
        <v>0</v>
      </c>
      <c r="DE264" s="401">
        <f t="shared" si="233"/>
        <v>8437527.7216000017</v>
      </c>
      <c r="DF264" s="401">
        <f t="shared" si="234"/>
        <v>4218763.8608000008</v>
      </c>
      <c r="DG264" s="401">
        <f t="shared" si="235"/>
        <v>88589584.323280007</v>
      </c>
      <c r="DH264" s="401">
        <f t="shared" si="236"/>
        <v>7687614</v>
      </c>
      <c r="DI264" s="401">
        <f t="shared" si="237"/>
        <v>80901970.323280007</v>
      </c>
      <c r="DJ264" s="401">
        <f t="shared" si="238"/>
        <v>0</v>
      </c>
      <c r="DL264" s="408">
        <f t="shared" si="239"/>
        <v>6638737.5</v>
      </c>
      <c r="DM264" s="408">
        <f t="shared" si="240"/>
        <v>-1979577.5</v>
      </c>
    </row>
    <row r="265" spans="1:117" s="56" customFormat="1" ht="21" x14ac:dyDescent="0.2">
      <c r="A265" s="192">
        <f t="shared" si="201"/>
        <v>2655495</v>
      </c>
      <c r="B265" s="137">
        <f>'آبان 1400'!B266</f>
        <v>260</v>
      </c>
      <c r="C265" s="137">
        <f>'آبان 1400'!C266</f>
        <v>23</v>
      </c>
      <c r="D265" s="137">
        <f>'آبان 1400'!D266</f>
        <v>13334</v>
      </c>
      <c r="E265" s="137" t="str">
        <f>'آبان 1400'!E266</f>
        <v>سید محمد جعفر</v>
      </c>
      <c r="F265" s="137" t="str">
        <f>'آبان 1400'!F266</f>
        <v>زمانی</v>
      </c>
      <c r="G265" s="137" t="str">
        <f>'آبان 1400'!G266</f>
        <v>نگهبان</v>
      </c>
      <c r="H265" s="137" t="str">
        <f>'آبان 1400'!H266</f>
        <v>تهران</v>
      </c>
      <c r="I265" s="137" t="str">
        <f>'آبان 1400'!I266</f>
        <v>121-800-156022-1</v>
      </c>
      <c r="J265" s="137" t="str">
        <f>'آبان 1400'!J266</f>
        <v>3782072707</v>
      </c>
      <c r="K265" s="137" t="str">
        <f>'آبان 1400'!K266</f>
        <v>0010584742</v>
      </c>
      <c r="L265" s="137" t="str">
        <f>'آبان 1400'!L266</f>
        <v>تهران</v>
      </c>
      <c r="M265" s="137" t="str">
        <f>'آبان 1400'!M266</f>
        <v>نگهبان</v>
      </c>
      <c r="N265" s="121" t="str">
        <f>'آبان 1400'!N266</f>
        <v>*</v>
      </c>
      <c r="O265" s="120">
        <f>'آبان 1400'!O266</f>
        <v>0</v>
      </c>
      <c r="P265" s="122">
        <f>'آبان 1400'!P266</f>
        <v>0</v>
      </c>
      <c r="Q265" s="362">
        <f>'آبان 1400'!Q266</f>
        <v>30</v>
      </c>
      <c r="R265" s="362">
        <f>'آبان 1400'!R266</f>
        <v>120</v>
      </c>
      <c r="S265" s="362">
        <f>'آبان 1400'!S266</f>
        <v>110</v>
      </c>
      <c r="T265" s="362">
        <f>'آبان 1400'!T266</f>
        <v>29.33</v>
      </c>
      <c r="U265" s="138">
        <f>'آبان 1400'!U266</f>
        <v>0</v>
      </c>
      <c r="V265" s="121">
        <f>'آبان 1400'!W266</f>
        <v>0</v>
      </c>
      <c r="W265" s="122">
        <f>'آبان 1400'!X266</f>
        <v>0</v>
      </c>
      <c r="X265" s="370">
        <f>'آبان 1400'!Y266</f>
        <v>1</v>
      </c>
      <c r="Y265" s="370">
        <f>'آبان 1400'!Z266</f>
        <v>0</v>
      </c>
      <c r="Z265" s="139">
        <f>'آبان 1400'!AA266</f>
        <v>885165</v>
      </c>
      <c r="AA265" s="139">
        <f>'آبان 1400'!AB266</f>
        <v>46667</v>
      </c>
      <c r="AB265" s="139">
        <f>'آبان 1400'!AC266</f>
        <v>931832</v>
      </c>
      <c r="AC265" s="139">
        <f>'آبان 1400'!AD266</f>
        <v>4500000</v>
      </c>
      <c r="AD265" s="139">
        <f>'آبان 1400'!AE266</f>
        <v>6000000</v>
      </c>
      <c r="AE265" s="140">
        <f>'آبان 1400'!AF266</f>
        <v>177895.19999999998</v>
      </c>
      <c r="AF265" s="123">
        <f>'آبان 1400'!AG266</f>
        <v>26554950</v>
      </c>
      <c r="AG265" s="124">
        <f>'آبان 1400'!AH266</f>
        <v>1400010</v>
      </c>
      <c r="AH265" s="124">
        <f>'آبان 1400'!AI266</f>
        <v>21347423.999999996</v>
      </c>
      <c r="AI265" s="124">
        <f>'آبان 1400'!AJ266</f>
        <v>0</v>
      </c>
      <c r="AJ265" s="124">
        <f>'آبان 1400'!AK266</f>
        <v>4500000</v>
      </c>
      <c r="AK265" s="124">
        <f>'آبان 1400'!AL266</f>
        <v>6000000</v>
      </c>
      <c r="AL265" s="124">
        <f>'آبان 1400'!AM266</f>
        <v>4892117.9999999991</v>
      </c>
      <c r="AM265" s="124">
        <f>'آبان 1400'!AN266</f>
        <v>5217666.2159999991</v>
      </c>
      <c r="AN265" s="124">
        <f>'آبان 1400'!AO266</f>
        <v>0</v>
      </c>
      <c r="AO265" s="124">
        <f>'آبان 1400'!AP266</f>
        <v>3000000</v>
      </c>
      <c r="AP265" s="124">
        <f>'آبان 1400'!AQ266</f>
        <v>0</v>
      </c>
      <c r="AQ265" s="124">
        <f>'آبان 1400'!AR266</f>
        <v>0</v>
      </c>
      <c r="AR265" s="124">
        <f>'آبان 1400'!AS266</f>
        <v>0</v>
      </c>
      <c r="AS265" s="379">
        <f>'آبان 1400'!AT266</f>
        <v>0</v>
      </c>
      <c r="AT265" s="372">
        <f t="shared" si="202"/>
        <v>72912168.216000006</v>
      </c>
      <c r="AU265" s="174">
        <f>'آبان 1400'!AV266</f>
        <v>54308316.440880008</v>
      </c>
      <c r="AV265" s="142">
        <f>'آبان 1400'!AW266</f>
        <v>72912168.215999991</v>
      </c>
      <c r="AW265" s="143">
        <f t="shared" si="203"/>
        <v>5103851.7751199994</v>
      </c>
      <c r="AX265" s="76">
        <f t="shared" si="204"/>
        <v>1430831.644088001</v>
      </c>
      <c r="AY265" s="143">
        <f>'آبان 1400'!AZ266</f>
        <v>0</v>
      </c>
      <c r="AZ265" s="143">
        <f>'آبان 1400'!BA266</f>
        <v>0</v>
      </c>
      <c r="BA265" s="143">
        <f>'آبان 1400'!BB266</f>
        <v>0</v>
      </c>
      <c r="BB265" s="143">
        <f>'آبان 1400'!BC266</f>
        <v>0</v>
      </c>
      <c r="BC265" s="143">
        <f>'آبان 1400'!BD266</f>
        <v>0</v>
      </c>
      <c r="BD265" s="143">
        <f>'آبان 1400'!BE266</f>
        <v>0</v>
      </c>
      <c r="BE265" s="143">
        <f>'آبان 1400'!BF266</f>
        <v>0</v>
      </c>
      <c r="BF265" s="144">
        <f t="shared" si="205"/>
        <v>6534683.4192080004</v>
      </c>
      <c r="BG265" s="141">
        <f t="shared" si="206"/>
        <v>66377484</v>
      </c>
      <c r="BH265" s="145">
        <f t="shared" si="207"/>
        <v>72912168.216000006</v>
      </c>
      <c r="BI265" s="128">
        <f t="shared" si="200"/>
        <v>4659160</v>
      </c>
      <c r="BJ265" s="146">
        <f t="shared" si="208"/>
        <v>2329580</v>
      </c>
      <c r="BK265" s="146">
        <f t="shared" si="209"/>
        <v>698874</v>
      </c>
      <c r="BL265" s="147">
        <f t="shared" si="210"/>
        <v>1120000</v>
      </c>
      <c r="BM265" s="383">
        <v>0</v>
      </c>
      <c r="BN265" s="148">
        <f t="shared" si="211"/>
        <v>81719782.216000006</v>
      </c>
      <c r="BO265" s="149">
        <f t="shared" si="212"/>
        <v>72912168.215999991</v>
      </c>
      <c r="BP265" s="150">
        <f t="shared" si="213"/>
        <v>16769798.689679999</v>
      </c>
      <c r="BQ265" s="151">
        <f t="shared" si="214"/>
        <v>98489580.905680001</v>
      </c>
      <c r="BR265" s="152">
        <f t="shared" si="215"/>
        <v>100800</v>
      </c>
      <c r="BS265" s="148">
        <f t="shared" si="216"/>
        <v>98590380.905680001</v>
      </c>
      <c r="BT265" s="136">
        <v>0</v>
      </c>
      <c r="BU265" s="149">
        <f t="shared" si="217"/>
        <v>8171978.2216000007</v>
      </c>
      <c r="BV265" s="153">
        <f t="shared" si="218"/>
        <v>4085989.1108000004</v>
      </c>
      <c r="BW265" s="134">
        <f t="shared" si="219"/>
        <v>86332413.573280007</v>
      </c>
      <c r="BX265" s="148">
        <f t="shared" si="220"/>
        <v>7687614</v>
      </c>
      <c r="BY265" s="135">
        <f t="shared" si="221"/>
        <v>78644799.573280007</v>
      </c>
      <c r="CD265" s="400">
        <f>'آبان 1400'!AU266</f>
        <v>72912168.216000006</v>
      </c>
      <c r="CE265" s="401">
        <f>'آبان 1400'!AV266</f>
        <v>54308316.440880008</v>
      </c>
      <c r="CF265" s="401">
        <f>'آبان 1400'!AW266</f>
        <v>72912168.215999991</v>
      </c>
      <c r="CG265" s="401">
        <f>'آبان 1400'!AX266</f>
        <v>5103851.7751199994</v>
      </c>
      <c r="CH265" s="401">
        <f>'آبان 1400'!AY266</f>
        <v>1430831.644088001</v>
      </c>
      <c r="CI265" s="401">
        <f>'آبان 1400'!AZ266</f>
        <v>0</v>
      </c>
      <c r="CJ265" s="401">
        <f>'آبان 1400'!BA266</f>
        <v>0</v>
      </c>
      <c r="CK265" s="401">
        <f>'آبان 1400'!BB266</f>
        <v>0</v>
      </c>
      <c r="CL265" s="401">
        <f>'آبان 1400'!BC266</f>
        <v>0</v>
      </c>
      <c r="CM265" s="401">
        <f>'آبان 1400'!BD266</f>
        <v>0</v>
      </c>
      <c r="CN265" s="401">
        <f>'آبان 1400'!BE266</f>
        <v>0</v>
      </c>
      <c r="CO265" s="401">
        <f>'آبان 1400'!BF266</f>
        <v>0</v>
      </c>
      <c r="CP265" s="401">
        <f>'آبان 1400'!BG266</f>
        <v>6534683.4192080004</v>
      </c>
      <c r="CQ265" s="401">
        <f>'آبان 1400'!BH266</f>
        <v>66377484</v>
      </c>
      <c r="CR265" s="401">
        <f t="shared" si="222"/>
        <v>72912168.216000006</v>
      </c>
      <c r="CS265" s="56">
        <f t="shared" si="223"/>
        <v>4659160</v>
      </c>
      <c r="CT265" s="400">
        <f t="shared" si="224"/>
        <v>2329580</v>
      </c>
      <c r="CU265" s="401">
        <f t="shared" si="225"/>
        <v>698874</v>
      </c>
      <c r="CV265" s="401">
        <f t="shared" si="226"/>
        <v>1120000</v>
      </c>
      <c r="CW265" s="56">
        <v>0</v>
      </c>
      <c r="CX265" s="401">
        <f t="shared" si="227"/>
        <v>81719782.216000006</v>
      </c>
      <c r="CY265" s="401">
        <f t="shared" si="228"/>
        <v>72912168.215999991</v>
      </c>
      <c r="CZ265" s="401">
        <f t="shared" si="229"/>
        <v>16769798.689679999</v>
      </c>
      <c r="DA265" s="401">
        <f t="shared" si="230"/>
        <v>98489580.905680001</v>
      </c>
      <c r="DB265" s="401">
        <f t="shared" si="231"/>
        <v>100800</v>
      </c>
      <c r="DC265" s="401">
        <f t="shared" si="232"/>
        <v>98590380.905680001</v>
      </c>
      <c r="DD265" s="406">
        <v>0</v>
      </c>
      <c r="DE265" s="401">
        <f t="shared" si="233"/>
        <v>8171978.2216000007</v>
      </c>
      <c r="DF265" s="401">
        <f t="shared" si="234"/>
        <v>4085989.1108000004</v>
      </c>
      <c r="DG265" s="401">
        <f t="shared" si="235"/>
        <v>86332413.573280007</v>
      </c>
      <c r="DH265" s="401">
        <f t="shared" si="236"/>
        <v>7687614</v>
      </c>
      <c r="DI265" s="401">
        <f t="shared" si="237"/>
        <v>78644799.573280007</v>
      </c>
      <c r="DJ265" s="401">
        <f t="shared" si="238"/>
        <v>0</v>
      </c>
      <c r="DL265" s="408">
        <f t="shared" si="239"/>
        <v>6638737.5</v>
      </c>
      <c r="DM265" s="408">
        <f t="shared" si="240"/>
        <v>-1979577.5</v>
      </c>
    </row>
    <row r="266" spans="1:117" s="56" customFormat="1" ht="21" x14ac:dyDescent="0.2">
      <c r="A266" s="192">
        <f t="shared" si="201"/>
        <v>2655495</v>
      </c>
      <c r="B266" s="137">
        <f>'آبان 1400'!B267</f>
        <v>261</v>
      </c>
      <c r="C266" s="137">
        <f>'آبان 1400'!C267</f>
        <v>24</v>
      </c>
      <c r="D266" s="137">
        <f>'آبان 1400'!D267</f>
        <v>13309</v>
      </c>
      <c r="E266" s="137" t="str">
        <f>'آبان 1400'!E267</f>
        <v>احمد</v>
      </c>
      <c r="F266" s="137" t="str">
        <f>'آبان 1400'!F267</f>
        <v>سلامت</v>
      </c>
      <c r="G266" s="137" t="str">
        <f>'آبان 1400'!G267</f>
        <v>نگهبان</v>
      </c>
      <c r="H266" s="137" t="str">
        <f>'آبان 1400'!H267</f>
        <v>تهران</v>
      </c>
      <c r="I266" s="137" t="str">
        <f>'آبان 1400'!I267</f>
        <v>121-813-3155510-1</v>
      </c>
      <c r="J266" s="137" t="str">
        <f>'آبان 1400'!J267</f>
        <v>0058633758</v>
      </c>
      <c r="K266" s="137" t="str">
        <f>'آبان 1400'!K267</f>
        <v>0097058130</v>
      </c>
      <c r="L266" s="137" t="str">
        <f>'آبان 1400'!L267</f>
        <v>تهران</v>
      </c>
      <c r="M266" s="137" t="str">
        <f>'آبان 1400'!M267</f>
        <v>نگهبان</v>
      </c>
      <c r="N266" s="121" t="str">
        <f>'آبان 1400'!N267</f>
        <v>*</v>
      </c>
      <c r="O266" s="120">
        <f>'آبان 1400'!O267</f>
        <v>0</v>
      </c>
      <c r="P266" s="122">
        <f>'آبان 1400'!P267</f>
        <v>0</v>
      </c>
      <c r="Q266" s="362">
        <f>'آبان 1400'!Q267</f>
        <v>30</v>
      </c>
      <c r="R266" s="362">
        <f>'آبان 1400'!R267</f>
        <v>120</v>
      </c>
      <c r="S266" s="362">
        <f>'آبان 1400'!S267</f>
        <v>110</v>
      </c>
      <c r="T266" s="362">
        <f>'آبان 1400'!T267</f>
        <v>29.33</v>
      </c>
      <c r="U266" s="138">
        <f>'آبان 1400'!U267</f>
        <v>0</v>
      </c>
      <c r="V266" s="121">
        <f>'آبان 1400'!W267</f>
        <v>0</v>
      </c>
      <c r="W266" s="122">
        <f>'آبان 1400'!X267</f>
        <v>0</v>
      </c>
      <c r="X266" s="370">
        <f>'آبان 1400'!Y267</f>
        <v>0</v>
      </c>
      <c r="Y266" s="370">
        <f>'آبان 1400'!Z267</f>
        <v>0</v>
      </c>
      <c r="Z266" s="139">
        <f>'آبان 1400'!AA267</f>
        <v>885165</v>
      </c>
      <c r="AA266" s="139">
        <f>'آبان 1400'!AB267</f>
        <v>46667</v>
      </c>
      <c r="AB266" s="139">
        <f>'آبان 1400'!AC267</f>
        <v>931832</v>
      </c>
      <c r="AC266" s="139">
        <f>'آبان 1400'!AD267</f>
        <v>4500000</v>
      </c>
      <c r="AD266" s="139">
        <f>'آبان 1400'!AE267</f>
        <v>6000000</v>
      </c>
      <c r="AE266" s="140">
        <f>'آبان 1400'!AF267</f>
        <v>177895.19999999998</v>
      </c>
      <c r="AF266" s="123">
        <f>'آبان 1400'!AG267</f>
        <v>26554950</v>
      </c>
      <c r="AG266" s="124">
        <f>'آبان 1400'!AH267</f>
        <v>1400010</v>
      </c>
      <c r="AH266" s="124">
        <f>'آبان 1400'!AI267</f>
        <v>21347423.999999996</v>
      </c>
      <c r="AI266" s="124">
        <f>'آبان 1400'!AJ267</f>
        <v>0</v>
      </c>
      <c r="AJ266" s="124">
        <f>'آبان 1400'!AK267</f>
        <v>4500000</v>
      </c>
      <c r="AK266" s="124">
        <f>'آبان 1400'!AL267</f>
        <v>6000000</v>
      </c>
      <c r="AL266" s="124">
        <f>'آبان 1400'!AM267</f>
        <v>4892117.9999999991</v>
      </c>
      <c r="AM266" s="124">
        <f>'آبان 1400'!AN267</f>
        <v>5217666.2159999991</v>
      </c>
      <c r="AN266" s="124">
        <f>'آبان 1400'!AO267</f>
        <v>0</v>
      </c>
      <c r="AO266" s="124">
        <f>'آبان 1400'!AP267</f>
        <v>3000000</v>
      </c>
      <c r="AP266" s="124">
        <f>'آبان 1400'!AQ267</f>
        <v>0</v>
      </c>
      <c r="AQ266" s="124">
        <f>'آبان 1400'!AR267</f>
        <v>0</v>
      </c>
      <c r="AR266" s="124">
        <f>'آبان 1400'!AS267</f>
        <v>0</v>
      </c>
      <c r="AS266" s="379">
        <f>'آبان 1400'!AT267</f>
        <v>0</v>
      </c>
      <c r="AT266" s="372">
        <f t="shared" si="202"/>
        <v>72912168.216000006</v>
      </c>
      <c r="AU266" s="174">
        <f>'آبان 1400'!AV267</f>
        <v>54308316.440880008</v>
      </c>
      <c r="AV266" s="142">
        <f>'آبان 1400'!AW267</f>
        <v>72912168.215999991</v>
      </c>
      <c r="AW266" s="143">
        <f t="shared" si="203"/>
        <v>5103851.7751199994</v>
      </c>
      <c r="AX266" s="76">
        <f t="shared" si="204"/>
        <v>1430831.644088001</v>
      </c>
      <c r="AY266" s="143">
        <f>'آبان 1400'!AZ267</f>
        <v>0</v>
      </c>
      <c r="AZ266" s="143">
        <f>'آبان 1400'!BA267</f>
        <v>0</v>
      </c>
      <c r="BA266" s="143">
        <f>'آبان 1400'!BB267</f>
        <v>0</v>
      </c>
      <c r="BB266" s="143">
        <f>'آبان 1400'!BC267</f>
        <v>0</v>
      </c>
      <c r="BC266" s="143">
        <f>'آبان 1400'!BD267</f>
        <v>0</v>
      </c>
      <c r="BD266" s="143">
        <f>'آبان 1400'!BE267</f>
        <v>0</v>
      </c>
      <c r="BE266" s="143">
        <f>'آبان 1400'!BF267</f>
        <v>0</v>
      </c>
      <c r="BF266" s="144">
        <f t="shared" si="205"/>
        <v>6534683.4192080004</v>
      </c>
      <c r="BG266" s="141">
        <f t="shared" si="206"/>
        <v>66377484</v>
      </c>
      <c r="BH266" s="145">
        <f t="shared" si="207"/>
        <v>72912168.216000006</v>
      </c>
      <c r="BI266" s="128">
        <f t="shared" si="200"/>
        <v>4659160</v>
      </c>
      <c r="BJ266" s="146">
        <f t="shared" si="208"/>
        <v>2329580</v>
      </c>
      <c r="BK266" s="146">
        <f t="shared" si="209"/>
        <v>698874</v>
      </c>
      <c r="BL266" s="147">
        <f t="shared" si="210"/>
        <v>1120000</v>
      </c>
      <c r="BM266" s="383">
        <v>0</v>
      </c>
      <c r="BN266" s="148">
        <f t="shared" si="211"/>
        <v>81719782.216000006</v>
      </c>
      <c r="BO266" s="149">
        <f t="shared" si="212"/>
        <v>72912168.215999991</v>
      </c>
      <c r="BP266" s="150">
        <f t="shared" si="213"/>
        <v>16769798.689679999</v>
      </c>
      <c r="BQ266" s="151">
        <f t="shared" si="214"/>
        <v>98489580.905680001</v>
      </c>
      <c r="BR266" s="152">
        <f t="shared" si="215"/>
        <v>100800</v>
      </c>
      <c r="BS266" s="148">
        <f t="shared" si="216"/>
        <v>98590380.905680001</v>
      </c>
      <c r="BT266" s="136">
        <v>0</v>
      </c>
      <c r="BU266" s="149">
        <f t="shared" si="217"/>
        <v>8171978.2216000007</v>
      </c>
      <c r="BV266" s="153">
        <f t="shared" si="218"/>
        <v>4085989.1108000004</v>
      </c>
      <c r="BW266" s="134">
        <f t="shared" si="219"/>
        <v>86332413.573280007</v>
      </c>
      <c r="BX266" s="148">
        <f t="shared" si="220"/>
        <v>7687614</v>
      </c>
      <c r="BY266" s="135">
        <f t="shared" si="221"/>
        <v>78644799.573280007</v>
      </c>
      <c r="CD266" s="400">
        <f>'آبان 1400'!AU267</f>
        <v>72912168.216000006</v>
      </c>
      <c r="CE266" s="401">
        <f>'آبان 1400'!AV267</f>
        <v>54308316.440880008</v>
      </c>
      <c r="CF266" s="401">
        <f>'آبان 1400'!AW267</f>
        <v>72912168.215999991</v>
      </c>
      <c r="CG266" s="401">
        <f>'آبان 1400'!AX267</f>
        <v>5103851.7751199994</v>
      </c>
      <c r="CH266" s="401">
        <f>'آبان 1400'!AY267</f>
        <v>1430831.644088001</v>
      </c>
      <c r="CI266" s="401">
        <f>'آبان 1400'!AZ267</f>
        <v>0</v>
      </c>
      <c r="CJ266" s="401">
        <f>'آبان 1400'!BA267</f>
        <v>0</v>
      </c>
      <c r="CK266" s="401">
        <f>'آبان 1400'!BB267</f>
        <v>0</v>
      </c>
      <c r="CL266" s="401">
        <f>'آبان 1400'!BC267</f>
        <v>0</v>
      </c>
      <c r="CM266" s="401">
        <f>'آبان 1400'!BD267</f>
        <v>0</v>
      </c>
      <c r="CN266" s="401">
        <f>'آبان 1400'!BE267</f>
        <v>0</v>
      </c>
      <c r="CO266" s="401">
        <f>'آبان 1400'!BF267</f>
        <v>0</v>
      </c>
      <c r="CP266" s="401">
        <f>'آبان 1400'!BG267</f>
        <v>6534683.4192080004</v>
      </c>
      <c r="CQ266" s="401">
        <f>'آبان 1400'!BH267</f>
        <v>66377484</v>
      </c>
      <c r="CR266" s="401">
        <f t="shared" si="222"/>
        <v>72912168.216000006</v>
      </c>
      <c r="CS266" s="56">
        <f t="shared" si="223"/>
        <v>4659160</v>
      </c>
      <c r="CT266" s="400">
        <f t="shared" si="224"/>
        <v>2329580</v>
      </c>
      <c r="CU266" s="401">
        <f t="shared" si="225"/>
        <v>698874</v>
      </c>
      <c r="CV266" s="401">
        <f t="shared" si="226"/>
        <v>1120000</v>
      </c>
      <c r="CW266" s="56">
        <v>0</v>
      </c>
      <c r="CX266" s="401">
        <f t="shared" si="227"/>
        <v>81719782.216000006</v>
      </c>
      <c r="CY266" s="401">
        <f t="shared" si="228"/>
        <v>72912168.215999991</v>
      </c>
      <c r="CZ266" s="401">
        <f t="shared" si="229"/>
        <v>16769798.689679999</v>
      </c>
      <c r="DA266" s="401">
        <f t="shared" si="230"/>
        <v>98489580.905680001</v>
      </c>
      <c r="DB266" s="401">
        <f t="shared" si="231"/>
        <v>100800</v>
      </c>
      <c r="DC266" s="401">
        <f t="shared" si="232"/>
        <v>98590380.905680001</v>
      </c>
      <c r="DD266" s="406">
        <v>0</v>
      </c>
      <c r="DE266" s="401">
        <f t="shared" si="233"/>
        <v>8171978.2216000007</v>
      </c>
      <c r="DF266" s="401">
        <f t="shared" si="234"/>
        <v>4085989.1108000004</v>
      </c>
      <c r="DG266" s="401">
        <f t="shared" si="235"/>
        <v>86332413.573280007</v>
      </c>
      <c r="DH266" s="401">
        <f t="shared" si="236"/>
        <v>7687614</v>
      </c>
      <c r="DI266" s="401">
        <f t="shared" si="237"/>
        <v>78644799.573280007</v>
      </c>
      <c r="DJ266" s="401">
        <f t="shared" si="238"/>
        <v>0</v>
      </c>
      <c r="DL266" s="408">
        <f t="shared" si="239"/>
        <v>6638737.5</v>
      </c>
      <c r="DM266" s="408">
        <f t="shared" si="240"/>
        <v>-1979577.5</v>
      </c>
    </row>
    <row r="267" spans="1:117" s="56" customFormat="1" ht="21" x14ac:dyDescent="0.2">
      <c r="A267" s="192">
        <f t="shared" si="201"/>
        <v>2655495</v>
      </c>
      <c r="B267" s="137">
        <f>'آبان 1400'!B268</f>
        <v>262</v>
      </c>
      <c r="C267" s="137">
        <f>'آبان 1400'!C268</f>
        <v>25</v>
      </c>
      <c r="D267" s="137">
        <f>'آبان 1400'!D268</f>
        <v>13312</v>
      </c>
      <c r="E267" s="137" t="str">
        <f>'آبان 1400'!E268</f>
        <v>سعید</v>
      </c>
      <c r="F267" s="137" t="str">
        <f>'آبان 1400'!F268</f>
        <v>شهروس وند</v>
      </c>
      <c r="G267" s="137" t="str">
        <f>'آبان 1400'!G268</f>
        <v>نگهبان</v>
      </c>
      <c r="H267" s="137" t="str">
        <f>'آبان 1400'!H268</f>
        <v>تهران</v>
      </c>
      <c r="I267" s="137" t="str">
        <f>'آبان 1400'!I268</f>
        <v>121-813-3035618-1</v>
      </c>
      <c r="J267" s="137" t="str">
        <f>'آبان 1400'!J268</f>
        <v>4172880681</v>
      </c>
      <c r="K267" s="137" t="str">
        <f>'آبان 1400'!K268</f>
        <v>002215437</v>
      </c>
      <c r="L267" s="137" t="str">
        <f>'آبان 1400'!L268</f>
        <v>تهران</v>
      </c>
      <c r="M267" s="137" t="str">
        <f>'آبان 1400'!M268</f>
        <v>نگهبان</v>
      </c>
      <c r="N267" s="121" t="str">
        <f>'آبان 1400'!N268</f>
        <v>*</v>
      </c>
      <c r="O267" s="120">
        <f>'آبان 1400'!O268</f>
        <v>0</v>
      </c>
      <c r="P267" s="122">
        <f>'آبان 1400'!P268</f>
        <v>0</v>
      </c>
      <c r="Q267" s="362">
        <f>'آبان 1400'!Q268</f>
        <v>30</v>
      </c>
      <c r="R267" s="362">
        <f>'آبان 1400'!R268</f>
        <v>120</v>
      </c>
      <c r="S267" s="362">
        <f>'آبان 1400'!S268</f>
        <v>110</v>
      </c>
      <c r="T267" s="362">
        <f>'آبان 1400'!T268</f>
        <v>29.33</v>
      </c>
      <c r="U267" s="138">
        <f>'آبان 1400'!U268</f>
        <v>0</v>
      </c>
      <c r="V267" s="121">
        <f>'آبان 1400'!W268</f>
        <v>0</v>
      </c>
      <c r="W267" s="122">
        <f>'آبان 1400'!X268</f>
        <v>0</v>
      </c>
      <c r="X267" s="370">
        <f>'آبان 1400'!Y268</f>
        <v>0</v>
      </c>
      <c r="Y267" s="370">
        <f>'آبان 1400'!Z268</f>
        <v>0</v>
      </c>
      <c r="Z267" s="139">
        <f>'آبان 1400'!AA268</f>
        <v>885165</v>
      </c>
      <c r="AA267" s="139">
        <f>'آبان 1400'!AB268</f>
        <v>46667</v>
      </c>
      <c r="AB267" s="139">
        <f>'آبان 1400'!AC268</f>
        <v>931832</v>
      </c>
      <c r="AC267" s="139">
        <f>'آبان 1400'!AD268</f>
        <v>4500000</v>
      </c>
      <c r="AD267" s="139">
        <f>'آبان 1400'!AE268</f>
        <v>6000000</v>
      </c>
      <c r="AE267" s="140">
        <f>'آبان 1400'!AF268</f>
        <v>177895.19999999998</v>
      </c>
      <c r="AF267" s="123">
        <f>'آبان 1400'!AG268</f>
        <v>26554950</v>
      </c>
      <c r="AG267" s="124">
        <f>'آبان 1400'!AH268</f>
        <v>1400010</v>
      </c>
      <c r="AH267" s="124">
        <f>'آبان 1400'!AI268</f>
        <v>21347423.999999996</v>
      </c>
      <c r="AI267" s="124">
        <f>'آبان 1400'!AJ268</f>
        <v>0</v>
      </c>
      <c r="AJ267" s="124">
        <f>'آبان 1400'!AK268</f>
        <v>4500000</v>
      </c>
      <c r="AK267" s="124">
        <f>'آبان 1400'!AL268</f>
        <v>6000000</v>
      </c>
      <c r="AL267" s="124">
        <f>'آبان 1400'!AM268</f>
        <v>4892117.9999999991</v>
      </c>
      <c r="AM267" s="124">
        <f>'آبان 1400'!AN268</f>
        <v>5217666.2159999991</v>
      </c>
      <c r="AN267" s="124">
        <f>'آبان 1400'!AO268</f>
        <v>0</v>
      </c>
      <c r="AO267" s="124">
        <f>'آبان 1400'!AP268</f>
        <v>3000000</v>
      </c>
      <c r="AP267" s="124">
        <f>'آبان 1400'!AQ268</f>
        <v>0</v>
      </c>
      <c r="AQ267" s="124">
        <f>'آبان 1400'!AR268</f>
        <v>0</v>
      </c>
      <c r="AR267" s="124">
        <f>'آبان 1400'!AS268</f>
        <v>0</v>
      </c>
      <c r="AS267" s="379">
        <f>'آبان 1400'!AT268</f>
        <v>0</v>
      </c>
      <c r="AT267" s="372">
        <f t="shared" si="202"/>
        <v>72912168.216000006</v>
      </c>
      <c r="AU267" s="174">
        <f>'آبان 1400'!AV268</f>
        <v>54308316.440880008</v>
      </c>
      <c r="AV267" s="142">
        <f>'آبان 1400'!AW268</f>
        <v>72912168.215999991</v>
      </c>
      <c r="AW267" s="143">
        <f t="shared" si="203"/>
        <v>5103851.7751199994</v>
      </c>
      <c r="AX267" s="76">
        <f t="shared" si="204"/>
        <v>1430831.644088001</v>
      </c>
      <c r="AY267" s="143">
        <f>'آبان 1400'!AZ268</f>
        <v>0</v>
      </c>
      <c r="AZ267" s="143">
        <f>'آبان 1400'!BA268</f>
        <v>0</v>
      </c>
      <c r="BA267" s="143">
        <f>'آبان 1400'!BB268</f>
        <v>0</v>
      </c>
      <c r="BB267" s="143">
        <f>'آبان 1400'!BC268</f>
        <v>0</v>
      </c>
      <c r="BC267" s="143">
        <f>'آبان 1400'!BD268</f>
        <v>0</v>
      </c>
      <c r="BD267" s="143">
        <f>'آبان 1400'!BE268</f>
        <v>0</v>
      </c>
      <c r="BE267" s="143">
        <f>'آبان 1400'!BF268</f>
        <v>0</v>
      </c>
      <c r="BF267" s="144">
        <f t="shared" si="205"/>
        <v>6534683.4192080004</v>
      </c>
      <c r="BG267" s="141">
        <f t="shared" si="206"/>
        <v>66377484</v>
      </c>
      <c r="BH267" s="145">
        <f t="shared" si="207"/>
        <v>72912168.216000006</v>
      </c>
      <c r="BI267" s="128">
        <f t="shared" si="200"/>
        <v>4659160</v>
      </c>
      <c r="BJ267" s="146">
        <f t="shared" si="208"/>
        <v>2329580</v>
      </c>
      <c r="BK267" s="146">
        <f t="shared" si="209"/>
        <v>698874</v>
      </c>
      <c r="BL267" s="147">
        <f t="shared" si="210"/>
        <v>1120000</v>
      </c>
      <c r="BM267" s="383">
        <v>0</v>
      </c>
      <c r="BN267" s="148">
        <f t="shared" si="211"/>
        <v>81719782.216000006</v>
      </c>
      <c r="BO267" s="149">
        <f t="shared" si="212"/>
        <v>72912168.215999991</v>
      </c>
      <c r="BP267" s="150">
        <f t="shared" si="213"/>
        <v>16769798.689679999</v>
      </c>
      <c r="BQ267" s="151">
        <f t="shared" si="214"/>
        <v>98489580.905680001</v>
      </c>
      <c r="BR267" s="152">
        <f t="shared" si="215"/>
        <v>100800</v>
      </c>
      <c r="BS267" s="148">
        <f t="shared" si="216"/>
        <v>98590380.905680001</v>
      </c>
      <c r="BT267" s="136">
        <v>0</v>
      </c>
      <c r="BU267" s="149">
        <f t="shared" si="217"/>
        <v>8171978.2216000007</v>
      </c>
      <c r="BV267" s="153">
        <f t="shared" si="218"/>
        <v>4085989.1108000004</v>
      </c>
      <c r="BW267" s="134">
        <f t="shared" si="219"/>
        <v>86332413.573280007</v>
      </c>
      <c r="BX267" s="148">
        <f t="shared" si="220"/>
        <v>7687614</v>
      </c>
      <c r="BY267" s="135">
        <f t="shared" si="221"/>
        <v>78644799.573280007</v>
      </c>
      <c r="CD267" s="400">
        <f>'آبان 1400'!AU268</f>
        <v>72912168.216000006</v>
      </c>
      <c r="CE267" s="401">
        <f>'آبان 1400'!AV268</f>
        <v>54308316.440880008</v>
      </c>
      <c r="CF267" s="401">
        <f>'آبان 1400'!AW268</f>
        <v>72912168.215999991</v>
      </c>
      <c r="CG267" s="401">
        <f>'آبان 1400'!AX268</f>
        <v>5103851.7751199994</v>
      </c>
      <c r="CH267" s="401">
        <f>'آبان 1400'!AY268</f>
        <v>1430831.644088001</v>
      </c>
      <c r="CI267" s="401">
        <f>'آبان 1400'!AZ268</f>
        <v>0</v>
      </c>
      <c r="CJ267" s="401">
        <f>'آبان 1400'!BA268</f>
        <v>0</v>
      </c>
      <c r="CK267" s="401">
        <f>'آبان 1400'!BB268</f>
        <v>0</v>
      </c>
      <c r="CL267" s="401">
        <f>'آبان 1400'!BC268</f>
        <v>0</v>
      </c>
      <c r="CM267" s="401">
        <f>'آبان 1400'!BD268</f>
        <v>0</v>
      </c>
      <c r="CN267" s="401">
        <f>'آبان 1400'!BE268</f>
        <v>0</v>
      </c>
      <c r="CO267" s="401">
        <f>'آبان 1400'!BF268</f>
        <v>0</v>
      </c>
      <c r="CP267" s="401">
        <f>'آبان 1400'!BG268</f>
        <v>6534683.4192080004</v>
      </c>
      <c r="CQ267" s="401">
        <f>'آبان 1400'!BH268</f>
        <v>66377484</v>
      </c>
      <c r="CR267" s="401">
        <f t="shared" si="222"/>
        <v>72912168.216000006</v>
      </c>
      <c r="CS267" s="56">
        <f t="shared" si="223"/>
        <v>4659160</v>
      </c>
      <c r="CT267" s="400">
        <f t="shared" si="224"/>
        <v>2329580</v>
      </c>
      <c r="CU267" s="401">
        <f t="shared" si="225"/>
        <v>698874</v>
      </c>
      <c r="CV267" s="401">
        <f t="shared" si="226"/>
        <v>1120000</v>
      </c>
      <c r="CW267" s="56">
        <v>0</v>
      </c>
      <c r="CX267" s="401">
        <f t="shared" si="227"/>
        <v>81719782.216000006</v>
      </c>
      <c r="CY267" s="401">
        <f t="shared" si="228"/>
        <v>72912168.215999991</v>
      </c>
      <c r="CZ267" s="401">
        <f t="shared" si="229"/>
        <v>16769798.689679999</v>
      </c>
      <c r="DA267" s="401">
        <f t="shared" si="230"/>
        <v>98489580.905680001</v>
      </c>
      <c r="DB267" s="401">
        <f t="shared" si="231"/>
        <v>100800</v>
      </c>
      <c r="DC267" s="401">
        <f t="shared" si="232"/>
        <v>98590380.905680001</v>
      </c>
      <c r="DD267" s="406">
        <v>0</v>
      </c>
      <c r="DE267" s="401">
        <f t="shared" si="233"/>
        <v>8171978.2216000007</v>
      </c>
      <c r="DF267" s="401">
        <f t="shared" si="234"/>
        <v>4085989.1108000004</v>
      </c>
      <c r="DG267" s="401">
        <f t="shared" si="235"/>
        <v>86332413.573280007</v>
      </c>
      <c r="DH267" s="401">
        <f t="shared" si="236"/>
        <v>7687614</v>
      </c>
      <c r="DI267" s="401">
        <f t="shared" si="237"/>
        <v>78644799.573280007</v>
      </c>
      <c r="DJ267" s="401">
        <f t="shared" si="238"/>
        <v>0</v>
      </c>
      <c r="DL267" s="408">
        <f t="shared" si="239"/>
        <v>6638737.5</v>
      </c>
      <c r="DM267" s="408">
        <f t="shared" si="240"/>
        <v>-1979577.5</v>
      </c>
    </row>
    <row r="268" spans="1:117" s="56" customFormat="1" ht="21" x14ac:dyDescent="0.2">
      <c r="A268" s="192">
        <f t="shared" si="201"/>
        <v>2655495</v>
      </c>
      <c r="B268" s="137">
        <f>'آبان 1400'!B269</f>
        <v>263</v>
      </c>
      <c r="C268" s="137">
        <f>'آبان 1400'!C269</f>
        <v>26</v>
      </c>
      <c r="D268" s="137">
        <f>'آبان 1400'!D269</f>
        <v>13332</v>
      </c>
      <c r="E268" s="137" t="str">
        <f>'آبان 1400'!E269</f>
        <v>سلطانعلی</v>
      </c>
      <c r="F268" s="137" t="str">
        <f>'آبان 1400'!F269</f>
        <v>عبدالهی مقدم لاهرودی</v>
      </c>
      <c r="G268" s="137" t="str">
        <f>'آبان 1400'!G269</f>
        <v>نگهبان</v>
      </c>
      <c r="H268" s="137" t="str">
        <f>'آبان 1400'!H269</f>
        <v>تهران</v>
      </c>
      <c r="I268" s="137" t="str">
        <f>'آبان 1400'!I269</f>
        <v>121-800-1279877-1</v>
      </c>
      <c r="J268" s="137" t="str">
        <f>'آبان 1400'!J269</f>
        <v>1671235827</v>
      </c>
      <c r="K268" s="137" t="str">
        <f>'آبان 1400'!K269</f>
        <v>0010142190</v>
      </c>
      <c r="L268" s="137">
        <f>'آبان 1400'!L269</f>
        <v>0</v>
      </c>
      <c r="M268" s="137" t="str">
        <f>'آبان 1400'!M269</f>
        <v>نگهبان</v>
      </c>
      <c r="N268" s="121">
        <f>'آبان 1400'!N269</f>
        <v>0</v>
      </c>
      <c r="O268" s="120">
        <f>'آبان 1400'!O269</f>
        <v>0</v>
      </c>
      <c r="P268" s="122" t="str">
        <f>'آبان 1400'!P269</f>
        <v>*</v>
      </c>
      <c r="Q268" s="362">
        <f>'آبان 1400'!Q269</f>
        <v>30</v>
      </c>
      <c r="R268" s="362">
        <f>'آبان 1400'!R269</f>
        <v>120</v>
      </c>
      <c r="S268" s="362">
        <f>'آبان 1400'!S269</f>
        <v>220</v>
      </c>
      <c r="T268" s="362">
        <f>'آبان 1400'!T269</f>
        <v>29.33</v>
      </c>
      <c r="U268" s="138">
        <f>'آبان 1400'!U269</f>
        <v>0</v>
      </c>
      <c r="V268" s="121">
        <f>'آبان 1400'!W269</f>
        <v>0</v>
      </c>
      <c r="W268" s="122">
        <f>'آبان 1400'!X269</f>
        <v>0</v>
      </c>
      <c r="X268" s="370">
        <f>'آبان 1400'!Y269</f>
        <v>0</v>
      </c>
      <c r="Y268" s="370">
        <f>'آبان 1400'!Z269</f>
        <v>0</v>
      </c>
      <c r="Z268" s="139">
        <f>'آبان 1400'!AA269</f>
        <v>885165</v>
      </c>
      <c r="AA268" s="139">
        <f>'آبان 1400'!AB269</f>
        <v>0</v>
      </c>
      <c r="AB268" s="139">
        <f>'آبان 1400'!AC269</f>
        <v>885165</v>
      </c>
      <c r="AC268" s="139">
        <f>'آبان 1400'!AD269</f>
        <v>4500000</v>
      </c>
      <c r="AD268" s="139">
        <f>'آبان 1400'!AE269</f>
        <v>6000000</v>
      </c>
      <c r="AE268" s="140">
        <f>'آبان 1400'!AF269</f>
        <v>168986.04545454544</v>
      </c>
      <c r="AF268" s="123">
        <f>'آبان 1400'!AG269</f>
        <v>26554950</v>
      </c>
      <c r="AG268" s="124">
        <f>'آبان 1400'!AH269</f>
        <v>0</v>
      </c>
      <c r="AH268" s="124">
        <f>'آبان 1400'!AI269</f>
        <v>20278325.454545453</v>
      </c>
      <c r="AI268" s="124">
        <f>'آبان 1400'!AJ269</f>
        <v>0</v>
      </c>
      <c r="AJ268" s="124">
        <f>'آبان 1400'!AK269</f>
        <v>4500000</v>
      </c>
      <c r="AK268" s="124">
        <f>'آبان 1400'!AL269</f>
        <v>6000000</v>
      </c>
      <c r="AL268" s="124">
        <f>'آبان 1400'!AM269</f>
        <v>9294232.5</v>
      </c>
      <c r="AM268" s="124">
        <f>'آبان 1400'!AN269</f>
        <v>4956360.7131818179</v>
      </c>
      <c r="AN268" s="124">
        <f>'آبان 1400'!AO269</f>
        <v>0</v>
      </c>
      <c r="AO268" s="124">
        <f>'آبان 1400'!AP269</f>
        <v>6000000</v>
      </c>
      <c r="AP268" s="124">
        <f>'آبان 1400'!AQ269</f>
        <v>0</v>
      </c>
      <c r="AQ268" s="124">
        <f>'آبان 1400'!AR269</f>
        <v>0</v>
      </c>
      <c r="AR268" s="124">
        <f>'آبان 1400'!AS269</f>
        <v>0</v>
      </c>
      <c r="AS268" s="379">
        <f>'آبان 1400'!AT269</f>
        <v>0</v>
      </c>
      <c r="AT268" s="372">
        <f t="shared" si="202"/>
        <v>77583868.667727277</v>
      </c>
      <c r="AU268" s="174">
        <f>'آبان 1400'!AV269</f>
        <v>55652997.860986367</v>
      </c>
      <c r="AV268" s="142">
        <f>'آبان 1400'!AW269</f>
        <v>77583868.667727262</v>
      </c>
      <c r="AW268" s="143">
        <f t="shared" si="203"/>
        <v>5430870.8067409089</v>
      </c>
      <c r="AX268" s="76">
        <f t="shared" si="204"/>
        <v>1565299.7860986367</v>
      </c>
      <c r="AY268" s="143">
        <f>'آبان 1400'!AZ269</f>
        <v>0</v>
      </c>
      <c r="AZ268" s="143">
        <f>'آبان 1400'!BA269</f>
        <v>0</v>
      </c>
      <c r="BA268" s="143">
        <f>'آبان 1400'!BB269</f>
        <v>0</v>
      </c>
      <c r="BB268" s="143">
        <f>'آبان 1400'!BC269</f>
        <v>0</v>
      </c>
      <c r="BC268" s="143">
        <f>'آبان 1400'!BD269</f>
        <v>0</v>
      </c>
      <c r="BD268" s="143">
        <f>'آبان 1400'!BE269</f>
        <v>0</v>
      </c>
      <c r="BE268" s="143">
        <f>'آبان 1400'!BF269</f>
        <v>0</v>
      </c>
      <c r="BF268" s="144">
        <f t="shared" si="205"/>
        <v>6996170.5928395456</v>
      </c>
      <c r="BG268" s="141">
        <f t="shared" si="206"/>
        <v>70587698</v>
      </c>
      <c r="BH268" s="145">
        <f t="shared" si="207"/>
        <v>77583868.667727277</v>
      </c>
      <c r="BI268" s="128">
        <f t="shared" si="200"/>
        <v>4425825</v>
      </c>
      <c r="BJ268" s="146">
        <f t="shared" si="208"/>
        <v>2212912.5</v>
      </c>
      <c r="BK268" s="146">
        <f t="shared" si="209"/>
        <v>663873.75</v>
      </c>
      <c r="BL268" s="147">
        <f t="shared" si="210"/>
        <v>1120000</v>
      </c>
      <c r="BM268" s="383">
        <v>0</v>
      </c>
      <c r="BN268" s="148">
        <f t="shared" si="211"/>
        <v>86006479.917727277</v>
      </c>
      <c r="BO268" s="149">
        <f t="shared" si="212"/>
        <v>77583868.667727262</v>
      </c>
      <c r="BP268" s="150">
        <f t="shared" si="213"/>
        <v>17844289.793577272</v>
      </c>
      <c r="BQ268" s="151">
        <f t="shared" si="214"/>
        <v>103850769.71130455</v>
      </c>
      <c r="BR268" s="152">
        <f t="shared" si="215"/>
        <v>100800</v>
      </c>
      <c r="BS268" s="148">
        <f t="shared" si="216"/>
        <v>103951569.71130455</v>
      </c>
      <c r="BT268" s="136">
        <v>0</v>
      </c>
      <c r="BU268" s="149">
        <f t="shared" si="217"/>
        <v>8600647.991772728</v>
      </c>
      <c r="BV268" s="153">
        <f t="shared" si="218"/>
        <v>4300323.995886364</v>
      </c>
      <c r="BW268" s="134">
        <f t="shared" si="219"/>
        <v>91050597.723645449</v>
      </c>
      <c r="BX268" s="148">
        <f t="shared" si="220"/>
        <v>7302611.25</v>
      </c>
      <c r="BY268" s="135">
        <f t="shared" si="221"/>
        <v>83747986.473645449</v>
      </c>
      <c r="CD268" s="400">
        <f>'آبان 1400'!AU269</f>
        <v>77583868.667727277</v>
      </c>
      <c r="CE268" s="401">
        <f>'آبان 1400'!AV269</f>
        <v>55652997.860986367</v>
      </c>
      <c r="CF268" s="401">
        <f>'آبان 1400'!AW269</f>
        <v>77583868.667727262</v>
      </c>
      <c r="CG268" s="401">
        <f>'آبان 1400'!AX269</f>
        <v>5430870.8067409089</v>
      </c>
      <c r="CH268" s="401">
        <f>'آبان 1400'!AY269</f>
        <v>1565299.7860986367</v>
      </c>
      <c r="CI268" s="401">
        <f>'آبان 1400'!AZ269</f>
        <v>0</v>
      </c>
      <c r="CJ268" s="401">
        <f>'آبان 1400'!BA269</f>
        <v>0</v>
      </c>
      <c r="CK268" s="401">
        <f>'آبان 1400'!BB269</f>
        <v>0</v>
      </c>
      <c r="CL268" s="401">
        <f>'آبان 1400'!BC269</f>
        <v>0</v>
      </c>
      <c r="CM268" s="401">
        <f>'آبان 1400'!BD269</f>
        <v>0</v>
      </c>
      <c r="CN268" s="401">
        <f>'آبان 1400'!BE269</f>
        <v>0</v>
      </c>
      <c r="CO268" s="401">
        <f>'آبان 1400'!BF269</f>
        <v>0</v>
      </c>
      <c r="CP268" s="401">
        <f>'آبان 1400'!BG269</f>
        <v>6996170.5928395456</v>
      </c>
      <c r="CQ268" s="401">
        <f>'آبان 1400'!BH269</f>
        <v>70587698</v>
      </c>
      <c r="CR268" s="401">
        <f t="shared" si="222"/>
        <v>77583868.667727277</v>
      </c>
      <c r="CS268" s="56">
        <f t="shared" si="223"/>
        <v>4425825</v>
      </c>
      <c r="CT268" s="400">
        <f t="shared" si="224"/>
        <v>2212912.5</v>
      </c>
      <c r="CU268" s="401">
        <f t="shared" si="225"/>
        <v>663873.75</v>
      </c>
      <c r="CV268" s="401">
        <f t="shared" si="226"/>
        <v>1120000</v>
      </c>
      <c r="CW268" s="56">
        <v>0</v>
      </c>
      <c r="CX268" s="401">
        <f t="shared" si="227"/>
        <v>86006479.917727277</v>
      </c>
      <c r="CY268" s="401">
        <f t="shared" si="228"/>
        <v>77583868.667727262</v>
      </c>
      <c r="CZ268" s="401">
        <f t="shared" si="229"/>
        <v>17844289.793577272</v>
      </c>
      <c r="DA268" s="401">
        <f t="shared" si="230"/>
        <v>103850769.71130455</v>
      </c>
      <c r="DB268" s="401">
        <f t="shared" si="231"/>
        <v>100800</v>
      </c>
      <c r="DC268" s="401">
        <f t="shared" si="232"/>
        <v>103951569.71130455</v>
      </c>
      <c r="DD268" s="406">
        <v>0</v>
      </c>
      <c r="DE268" s="401">
        <f t="shared" si="233"/>
        <v>8600647.991772728</v>
      </c>
      <c r="DF268" s="401">
        <f t="shared" si="234"/>
        <v>4300323.995886364</v>
      </c>
      <c r="DG268" s="401">
        <f t="shared" si="235"/>
        <v>91050597.723645449</v>
      </c>
      <c r="DH268" s="401">
        <f t="shared" si="236"/>
        <v>7302611.25</v>
      </c>
      <c r="DI268" s="401">
        <f t="shared" si="237"/>
        <v>83747986.473645449</v>
      </c>
      <c r="DJ268" s="401">
        <f t="shared" si="238"/>
        <v>0</v>
      </c>
      <c r="DL268" s="408">
        <f t="shared" si="239"/>
        <v>6638737.5</v>
      </c>
      <c r="DM268" s="408">
        <f t="shared" si="240"/>
        <v>-2212912.5</v>
      </c>
    </row>
    <row r="269" spans="1:117" s="56" customFormat="1" ht="21" x14ac:dyDescent="0.2">
      <c r="A269" s="192">
        <f t="shared" si="201"/>
        <v>2655495</v>
      </c>
      <c r="B269" s="137">
        <f>'آبان 1400'!B270</f>
        <v>264</v>
      </c>
      <c r="C269" s="137">
        <f>'آبان 1400'!C270</f>
        <v>27</v>
      </c>
      <c r="D269" s="137">
        <f>'آبان 1400'!D270</f>
        <v>13222</v>
      </c>
      <c r="E269" s="137" t="str">
        <f>'آبان 1400'!E270</f>
        <v>سیاوش</v>
      </c>
      <c r="F269" s="137" t="str">
        <f>'آبان 1400'!F270</f>
        <v>عاصی عثماوندانی</v>
      </c>
      <c r="G269" s="137" t="str">
        <f>'آبان 1400'!G270</f>
        <v>نگهبان</v>
      </c>
      <c r="H269" s="137" t="str">
        <f>'آبان 1400'!H270</f>
        <v>تهران</v>
      </c>
      <c r="I269" s="137" t="str">
        <f>'آبان 1400'!I270</f>
        <v>154-813-3098698-1</v>
      </c>
      <c r="J269" s="137">
        <f>'آبان 1400'!J270</f>
        <v>5699226036</v>
      </c>
      <c r="K269" s="137" t="str">
        <f>'آبان 1400'!K270</f>
        <v>0019120551</v>
      </c>
      <c r="L269" s="137" t="str">
        <f>'آبان 1400'!L270</f>
        <v>تهران</v>
      </c>
      <c r="M269" s="137" t="str">
        <f>'آبان 1400'!M270</f>
        <v>نگهبان</v>
      </c>
      <c r="N269" s="121" t="str">
        <f>'آبان 1400'!N270</f>
        <v>*</v>
      </c>
      <c r="O269" s="120">
        <f>'آبان 1400'!O270</f>
        <v>0</v>
      </c>
      <c r="P269" s="122">
        <f>'آبان 1400'!P270</f>
        <v>0</v>
      </c>
      <c r="Q269" s="362">
        <f>'آبان 1400'!Q270</f>
        <v>30</v>
      </c>
      <c r="R269" s="362">
        <f>'آبان 1400'!R270</f>
        <v>120</v>
      </c>
      <c r="S269" s="362">
        <f>'آبان 1400'!S270</f>
        <v>110</v>
      </c>
      <c r="T269" s="362">
        <f>'آبان 1400'!T270</f>
        <v>29.33</v>
      </c>
      <c r="U269" s="138">
        <f>'آبان 1400'!U270</f>
        <v>0</v>
      </c>
      <c r="V269" s="121">
        <f>'آبان 1400'!W270</f>
        <v>0</v>
      </c>
      <c r="W269" s="122">
        <f>'آبان 1400'!X270</f>
        <v>0</v>
      </c>
      <c r="X269" s="370">
        <f>'آبان 1400'!Y270</f>
        <v>1</v>
      </c>
      <c r="Y269" s="370">
        <f>'آبان 1400'!Z270</f>
        <v>1</v>
      </c>
      <c r="Z269" s="139">
        <f>'آبان 1400'!AA270</f>
        <v>885165</v>
      </c>
      <c r="AA269" s="139">
        <f>'آبان 1400'!AB270</f>
        <v>46667</v>
      </c>
      <c r="AB269" s="139">
        <f>'آبان 1400'!AC270</f>
        <v>931832</v>
      </c>
      <c r="AC269" s="139">
        <f>'آبان 1400'!AD270</f>
        <v>4500000</v>
      </c>
      <c r="AD269" s="139">
        <f>'آبان 1400'!AE270</f>
        <v>6000000</v>
      </c>
      <c r="AE269" s="140">
        <f>'آبان 1400'!AF270</f>
        <v>177895.19999999998</v>
      </c>
      <c r="AF269" s="123">
        <f>'آبان 1400'!AG270</f>
        <v>26554950</v>
      </c>
      <c r="AG269" s="124">
        <f>'آبان 1400'!AH270</f>
        <v>1400010</v>
      </c>
      <c r="AH269" s="124">
        <f>'آبان 1400'!AI270</f>
        <v>21347423.999999996</v>
      </c>
      <c r="AI269" s="124">
        <f>'آبان 1400'!AJ270</f>
        <v>2655495</v>
      </c>
      <c r="AJ269" s="124">
        <f>'آبان 1400'!AK270</f>
        <v>4500000</v>
      </c>
      <c r="AK269" s="124">
        <f>'آبان 1400'!AL270</f>
        <v>6000000</v>
      </c>
      <c r="AL269" s="124">
        <f>'آبان 1400'!AM270</f>
        <v>4892117.9999999991</v>
      </c>
      <c r="AM269" s="124">
        <f>'آبان 1400'!AN270</f>
        <v>5217666.2159999991</v>
      </c>
      <c r="AN269" s="124">
        <f>'آبان 1400'!AO270</f>
        <v>0</v>
      </c>
      <c r="AO269" s="124">
        <f>'آبان 1400'!AP270</f>
        <v>2600000</v>
      </c>
      <c r="AP269" s="124">
        <f>'آبان 1400'!AQ270</f>
        <v>0</v>
      </c>
      <c r="AQ269" s="124">
        <f>'آبان 1400'!AR270</f>
        <v>0</v>
      </c>
      <c r="AR269" s="124">
        <f>'آبان 1400'!AS270</f>
        <v>0</v>
      </c>
      <c r="AS269" s="379">
        <f>'آبان 1400'!AT270</f>
        <v>0</v>
      </c>
      <c r="AT269" s="372">
        <f t="shared" si="202"/>
        <v>75167663.216000006</v>
      </c>
      <c r="AU269" s="174">
        <f>'آبان 1400'!AV270</f>
        <v>54336316.440880008</v>
      </c>
      <c r="AV269" s="142">
        <f>'آبان 1400'!AW270</f>
        <v>72512168.215999991</v>
      </c>
      <c r="AW269" s="143">
        <f t="shared" si="203"/>
        <v>5075851.7751199994</v>
      </c>
      <c r="AX269" s="76">
        <f t="shared" si="204"/>
        <v>1433631.644088001</v>
      </c>
      <c r="AY269" s="143">
        <f>'آبان 1400'!AZ270</f>
        <v>0</v>
      </c>
      <c r="AZ269" s="143">
        <f>'آبان 1400'!BA270</f>
        <v>0</v>
      </c>
      <c r="BA269" s="143">
        <f>'آبان 1400'!BB270</f>
        <v>0</v>
      </c>
      <c r="BB269" s="143">
        <f>'آبان 1400'!BC270</f>
        <v>0</v>
      </c>
      <c r="BC269" s="143">
        <f>'آبان 1400'!BD270</f>
        <v>0</v>
      </c>
      <c r="BD269" s="143">
        <f>'آبان 1400'!BE270</f>
        <v>0</v>
      </c>
      <c r="BE269" s="143">
        <f>'آبان 1400'!BF270</f>
        <v>0</v>
      </c>
      <c r="BF269" s="144">
        <f t="shared" si="205"/>
        <v>6509483.4192080004</v>
      </c>
      <c r="BG269" s="141">
        <f t="shared" si="206"/>
        <v>68658179</v>
      </c>
      <c r="BH269" s="145">
        <f t="shared" si="207"/>
        <v>75167663.216000006</v>
      </c>
      <c r="BI269" s="128">
        <f t="shared" si="200"/>
        <v>4659160</v>
      </c>
      <c r="BJ269" s="146">
        <f t="shared" si="208"/>
        <v>2329580</v>
      </c>
      <c r="BK269" s="146">
        <f t="shared" si="209"/>
        <v>698874</v>
      </c>
      <c r="BL269" s="147">
        <f t="shared" si="210"/>
        <v>1120000</v>
      </c>
      <c r="BM269" s="383">
        <v>0</v>
      </c>
      <c r="BN269" s="148">
        <f t="shared" si="211"/>
        <v>83975277.216000006</v>
      </c>
      <c r="BO269" s="149">
        <f t="shared" si="212"/>
        <v>72512168.215999991</v>
      </c>
      <c r="BP269" s="150">
        <f t="shared" si="213"/>
        <v>16677798.689679999</v>
      </c>
      <c r="BQ269" s="151">
        <f t="shared" si="214"/>
        <v>100653075.90568</v>
      </c>
      <c r="BR269" s="152">
        <f t="shared" si="215"/>
        <v>100800</v>
      </c>
      <c r="BS269" s="148">
        <f t="shared" si="216"/>
        <v>100753875.90568</v>
      </c>
      <c r="BT269" s="136">
        <v>0</v>
      </c>
      <c r="BU269" s="149">
        <f t="shared" si="217"/>
        <v>8397527.7216000017</v>
      </c>
      <c r="BV269" s="153">
        <f t="shared" si="218"/>
        <v>4198763.8608000008</v>
      </c>
      <c r="BW269" s="134">
        <f t="shared" si="219"/>
        <v>88157584.323280007</v>
      </c>
      <c r="BX269" s="148">
        <f t="shared" si="220"/>
        <v>7687614</v>
      </c>
      <c r="BY269" s="135">
        <f t="shared" si="221"/>
        <v>80469970.323280007</v>
      </c>
      <c r="CD269" s="400">
        <f>'آبان 1400'!AU270</f>
        <v>75167663.216000006</v>
      </c>
      <c r="CE269" s="401">
        <f>'آبان 1400'!AV270</f>
        <v>54336316.440880008</v>
      </c>
      <c r="CF269" s="401">
        <f>'آبان 1400'!AW270</f>
        <v>72512168.215999991</v>
      </c>
      <c r="CG269" s="401">
        <f>'آبان 1400'!AX270</f>
        <v>5075851.7751199994</v>
      </c>
      <c r="CH269" s="401">
        <f>'آبان 1400'!AY270</f>
        <v>1433631.644088001</v>
      </c>
      <c r="CI269" s="401">
        <f>'آبان 1400'!AZ270</f>
        <v>0</v>
      </c>
      <c r="CJ269" s="401">
        <f>'آبان 1400'!BA270</f>
        <v>0</v>
      </c>
      <c r="CK269" s="401">
        <f>'آبان 1400'!BB270</f>
        <v>0</v>
      </c>
      <c r="CL269" s="401">
        <f>'آبان 1400'!BC270</f>
        <v>0</v>
      </c>
      <c r="CM269" s="401">
        <f>'آبان 1400'!BD270</f>
        <v>0</v>
      </c>
      <c r="CN269" s="401">
        <f>'آبان 1400'!BE270</f>
        <v>0</v>
      </c>
      <c r="CO269" s="401">
        <f>'آبان 1400'!BF270</f>
        <v>0</v>
      </c>
      <c r="CP269" s="401">
        <f>'آبان 1400'!BG270</f>
        <v>6509483.4192080004</v>
      </c>
      <c r="CQ269" s="401">
        <f>'آبان 1400'!BH270</f>
        <v>68658179</v>
      </c>
      <c r="CR269" s="401">
        <f t="shared" si="222"/>
        <v>75167663.216000006</v>
      </c>
      <c r="CS269" s="56">
        <f t="shared" si="223"/>
        <v>4659160</v>
      </c>
      <c r="CT269" s="400">
        <f t="shared" si="224"/>
        <v>2329580</v>
      </c>
      <c r="CU269" s="401">
        <f t="shared" si="225"/>
        <v>698874</v>
      </c>
      <c r="CV269" s="401">
        <f t="shared" si="226"/>
        <v>1120000</v>
      </c>
      <c r="CW269" s="56">
        <v>0</v>
      </c>
      <c r="CX269" s="401">
        <f t="shared" si="227"/>
        <v>83975277.216000006</v>
      </c>
      <c r="CY269" s="401">
        <f t="shared" si="228"/>
        <v>72512168.215999991</v>
      </c>
      <c r="CZ269" s="401">
        <f t="shared" si="229"/>
        <v>16677798.689679999</v>
      </c>
      <c r="DA269" s="401">
        <f t="shared" si="230"/>
        <v>100653075.90568</v>
      </c>
      <c r="DB269" s="401">
        <f t="shared" si="231"/>
        <v>100800</v>
      </c>
      <c r="DC269" s="401">
        <f t="shared" si="232"/>
        <v>100753875.90568</v>
      </c>
      <c r="DD269" s="406">
        <v>0</v>
      </c>
      <c r="DE269" s="401">
        <f t="shared" si="233"/>
        <v>8397527.7216000017</v>
      </c>
      <c r="DF269" s="401">
        <f t="shared" si="234"/>
        <v>4198763.8608000008</v>
      </c>
      <c r="DG269" s="401">
        <f t="shared" si="235"/>
        <v>88157584.323280007</v>
      </c>
      <c r="DH269" s="401">
        <f t="shared" si="236"/>
        <v>7687614</v>
      </c>
      <c r="DI269" s="401">
        <f t="shared" si="237"/>
        <v>80469970.323280007</v>
      </c>
      <c r="DJ269" s="401">
        <f t="shared" si="238"/>
        <v>0</v>
      </c>
      <c r="DL269" s="408">
        <f t="shared" si="239"/>
        <v>6638737.5</v>
      </c>
      <c r="DM269" s="408">
        <f t="shared" si="240"/>
        <v>-1979577.5</v>
      </c>
    </row>
    <row r="270" spans="1:117" s="56" customFormat="1" ht="21" x14ac:dyDescent="0.2">
      <c r="A270" s="192">
        <f t="shared" si="201"/>
        <v>2655495</v>
      </c>
      <c r="B270" s="137">
        <f>'آبان 1400'!B271</f>
        <v>265</v>
      </c>
      <c r="C270" s="137">
        <f>'آبان 1400'!C271</f>
        <v>28</v>
      </c>
      <c r="D270" s="137">
        <f>'آبان 1400'!D271</f>
        <v>13246</v>
      </c>
      <c r="E270" s="137" t="str">
        <f>'آبان 1400'!E271</f>
        <v>اصغر</v>
      </c>
      <c r="F270" s="137" t="str">
        <f>'آبان 1400'!F271</f>
        <v>علیجانی</v>
      </c>
      <c r="G270" s="137" t="str">
        <f>'آبان 1400'!G271</f>
        <v>نگهبان</v>
      </c>
      <c r="H270" s="137" t="str">
        <f>'آبان 1400'!H271</f>
        <v>تهران</v>
      </c>
      <c r="I270" s="137" t="str">
        <f>'آبان 1400'!I271</f>
        <v>121-800-1271539-1</v>
      </c>
      <c r="J270" s="137" t="str">
        <f>'آبان 1400'!J271</f>
        <v>0051795981</v>
      </c>
      <c r="K270" s="137" t="str">
        <f>'آبان 1400'!K271</f>
        <v>0024551266</v>
      </c>
      <c r="L270" s="137" t="str">
        <f>'آبان 1400'!L271</f>
        <v>تهران</v>
      </c>
      <c r="M270" s="137" t="str">
        <f>'آبان 1400'!M271</f>
        <v>نگهبان</v>
      </c>
      <c r="N270" s="121" t="str">
        <f>'آبان 1400'!N271</f>
        <v>*</v>
      </c>
      <c r="O270" s="120">
        <f>'آبان 1400'!O271</f>
        <v>0</v>
      </c>
      <c r="P270" s="122">
        <f>'آبان 1400'!P271</f>
        <v>0</v>
      </c>
      <c r="Q270" s="362">
        <f>'آبان 1400'!Q271</f>
        <v>30</v>
      </c>
      <c r="R270" s="362">
        <f>'آبان 1400'!R271</f>
        <v>120</v>
      </c>
      <c r="S270" s="362">
        <f>'آبان 1400'!S271</f>
        <v>110</v>
      </c>
      <c r="T270" s="362">
        <f>'آبان 1400'!T271</f>
        <v>29.33</v>
      </c>
      <c r="U270" s="138">
        <f>'آبان 1400'!U271</f>
        <v>0</v>
      </c>
      <c r="V270" s="121">
        <f>'آبان 1400'!W271</f>
        <v>0</v>
      </c>
      <c r="W270" s="122">
        <f>'آبان 1400'!X271</f>
        <v>0</v>
      </c>
      <c r="X270" s="370">
        <f>'آبان 1400'!Y271</f>
        <v>1</v>
      </c>
      <c r="Y270" s="370">
        <f>'آبان 1400'!Z271</f>
        <v>0</v>
      </c>
      <c r="Z270" s="139">
        <f>'آبان 1400'!AA271</f>
        <v>885165</v>
      </c>
      <c r="AA270" s="139">
        <f>'آبان 1400'!AB271</f>
        <v>46667</v>
      </c>
      <c r="AB270" s="139">
        <f>'آبان 1400'!AC271</f>
        <v>931832</v>
      </c>
      <c r="AC270" s="139">
        <f>'آبان 1400'!AD271</f>
        <v>4500000</v>
      </c>
      <c r="AD270" s="139">
        <f>'آبان 1400'!AE271</f>
        <v>6000000</v>
      </c>
      <c r="AE270" s="140">
        <f>'آبان 1400'!AF271</f>
        <v>177895.19999999998</v>
      </c>
      <c r="AF270" s="123">
        <f>'آبان 1400'!AG271</f>
        <v>26554950</v>
      </c>
      <c r="AG270" s="124">
        <f>'آبان 1400'!AH271</f>
        <v>1400010</v>
      </c>
      <c r="AH270" s="124">
        <f>'آبان 1400'!AI271</f>
        <v>21347423.999999996</v>
      </c>
      <c r="AI270" s="124">
        <f>'آبان 1400'!AJ271</f>
        <v>0</v>
      </c>
      <c r="AJ270" s="124">
        <f>'آبان 1400'!AK271</f>
        <v>4500000</v>
      </c>
      <c r="AK270" s="124">
        <f>'آبان 1400'!AL271</f>
        <v>6000000</v>
      </c>
      <c r="AL270" s="124">
        <f>'آبان 1400'!AM271</f>
        <v>4892117.9999999991</v>
      </c>
      <c r="AM270" s="124">
        <f>'آبان 1400'!AN271</f>
        <v>5217666.2159999991</v>
      </c>
      <c r="AN270" s="124">
        <f>'آبان 1400'!AO271</f>
        <v>0</v>
      </c>
      <c r="AO270" s="124">
        <f>'آبان 1400'!AP271</f>
        <v>3000000</v>
      </c>
      <c r="AP270" s="124">
        <f>'آبان 1400'!AQ271</f>
        <v>0</v>
      </c>
      <c r="AQ270" s="124">
        <f>'آبان 1400'!AR271</f>
        <v>0</v>
      </c>
      <c r="AR270" s="124">
        <f>'آبان 1400'!AS271</f>
        <v>0</v>
      </c>
      <c r="AS270" s="379">
        <f>'آبان 1400'!AT271</f>
        <v>0</v>
      </c>
      <c r="AT270" s="372">
        <f t="shared" si="202"/>
        <v>72912168.216000006</v>
      </c>
      <c r="AU270" s="174">
        <f>'آبان 1400'!AV271</f>
        <v>54308316.440880008</v>
      </c>
      <c r="AV270" s="142">
        <f>'آبان 1400'!AW271</f>
        <v>72912168.215999991</v>
      </c>
      <c r="AW270" s="143">
        <f t="shared" si="203"/>
        <v>5103851.7751199994</v>
      </c>
      <c r="AX270" s="76">
        <f t="shared" si="204"/>
        <v>1430831.644088001</v>
      </c>
      <c r="AY270" s="143">
        <f>'آبان 1400'!AZ271</f>
        <v>0</v>
      </c>
      <c r="AZ270" s="143">
        <f>'آبان 1400'!BA271</f>
        <v>0</v>
      </c>
      <c r="BA270" s="143">
        <f>'آبان 1400'!BB271</f>
        <v>0</v>
      </c>
      <c r="BB270" s="143">
        <f>'آبان 1400'!BC271</f>
        <v>0</v>
      </c>
      <c r="BC270" s="143">
        <f>'آبان 1400'!BD271</f>
        <v>0</v>
      </c>
      <c r="BD270" s="143">
        <f>'آبان 1400'!BE271</f>
        <v>0</v>
      </c>
      <c r="BE270" s="143">
        <f>'آبان 1400'!BF271</f>
        <v>0</v>
      </c>
      <c r="BF270" s="144">
        <f t="shared" si="205"/>
        <v>6534683.4192080004</v>
      </c>
      <c r="BG270" s="141">
        <f t="shared" si="206"/>
        <v>66377484</v>
      </c>
      <c r="BH270" s="145">
        <f t="shared" si="207"/>
        <v>72912168.216000006</v>
      </c>
      <c r="BI270" s="128">
        <f t="shared" si="200"/>
        <v>4659160</v>
      </c>
      <c r="BJ270" s="146">
        <f t="shared" si="208"/>
        <v>2329580</v>
      </c>
      <c r="BK270" s="146">
        <f t="shared" si="209"/>
        <v>698874</v>
      </c>
      <c r="BL270" s="147">
        <f t="shared" si="210"/>
        <v>1120000</v>
      </c>
      <c r="BM270" s="383">
        <v>0</v>
      </c>
      <c r="BN270" s="148">
        <f t="shared" si="211"/>
        <v>81719782.216000006</v>
      </c>
      <c r="BO270" s="149">
        <f t="shared" si="212"/>
        <v>72912168.215999991</v>
      </c>
      <c r="BP270" s="150">
        <f t="shared" si="213"/>
        <v>16769798.689679999</v>
      </c>
      <c r="BQ270" s="151">
        <f t="shared" si="214"/>
        <v>98489580.905680001</v>
      </c>
      <c r="BR270" s="152">
        <f t="shared" si="215"/>
        <v>100800</v>
      </c>
      <c r="BS270" s="148">
        <f t="shared" si="216"/>
        <v>98590380.905680001</v>
      </c>
      <c r="BT270" s="136">
        <v>0</v>
      </c>
      <c r="BU270" s="149">
        <f t="shared" si="217"/>
        <v>8171978.2216000007</v>
      </c>
      <c r="BV270" s="153">
        <f t="shared" si="218"/>
        <v>4085989.1108000004</v>
      </c>
      <c r="BW270" s="134">
        <f t="shared" si="219"/>
        <v>86332413.573280007</v>
      </c>
      <c r="BX270" s="148">
        <f t="shared" si="220"/>
        <v>7687614</v>
      </c>
      <c r="BY270" s="135">
        <f t="shared" si="221"/>
        <v>78644799.573280007</v>
      </c>
      <c r="CD270" s="400">
        <f>'آبان 1400'!AU271</f>
        <v>72912168.216000006</v>
      </c>
      <c r="CE270" s="401">
        <f>'آبان 1400'!AV271</f>
        <v>54308316.440880008</v>
      </c>
      <c r="CF270" s="401">
        <f>'آبان 1400'!AW271</f>
        <v>72912168.215999991</v>
      </c>
      <c r="CG270" s="401">
        <f>'آبان 1400'!AX271</f>
        <v>5103851.7751199994</v>
      </c>
      <c r="CH270" s="401">
        <f>'آبان 1400'!AY271</f>
        <v>1430831.644088001</v>
      </c>
      <c r="CI270" s="401">
        <f>'آبان 1400'!AZ271</f>
        <v>0</v>
      </c>
      <c r="CJ270" s="401">
        <f>'آبان 1400'!BA271</f>
        <v>0</v>
      </c>
      <c r="CK270" s="401">
        <f>'آبان 1400'!BB271</f>
        <v>0</v>
      </c>
      <c r="CL270" s="401">
        <f>'آبان 1400'!BC271</f>
        <v>0</v>
      </c>
      <c r="CM270" s="401">
        <f>'آبان 1400'!BD271</f>
        <v>0</v>
      </c>
      <c r="CN270" s="401">
        <f>'آبان 1400'!BE271</f>
        <v>0</v>
      </c>
      <c r="CO270" s="401">
        <f>'آبان 1400'!BF271</f>
        <v>0</v>
      </c>
      <c r="CP270" s="401">
        <f>'آبان 1400'!BG271</f>
        <v>6534683.4192080004</v>
      </c>
      <c r="CQ270" s="401">
        <f>'آبان 1400'!BH271</f>
        <v>66377484</v>
      </c>
      <c r="CR270" s="401">
        <f t="shared" si="222"/>
        <v>72912168.216000006</v>
      </c>
      <c r="CS270" s="56">
        <f t="shared" si="223"/>
        <v>4659160</v>
      </c>
      <c r="CT270" s="400">
        <f t="shared" si="224"/>
        <v>2329580</v>
      </c>
      <c r="CU270" s="401">
        <f t="shared" si="225"/>
        <v>698874</v>
      </c>
      <c r="CV270" s="401">
        <f t="shared" si="226"/>
        <v>1120000</v>
      </c>
      <c r="CW270" s="56">
        <v>0</v>
      </c>
      <c r="CX270" s="401">
        <f t="shared" si="227"/>
        <v>81719782.216000006</v>
      </c>
      <c r="CY270" s="401">
        <f t="shared" si="228"/>
        <v>72912168.215999991</v>
      </c>
      <c r="CZ270" s="401">
        <f t="shared" si="229"/>
        <v>16769798.689679999</v>
      </c>
      <c r="DA270" s="401">
        <f t="shared" si="230"/>
        <v>98489580.905680001</v>
      </c>
      <c r="DB270" s="401">
        <f t="shared" si="231"/>
        <v>100800</v>
      </c>
      <c r="DC270" s="401">
        <f t="shared" si="232"/>
        <v>98590380.905680001</v>
      </c>
      <c r="DD270" s="406">
        <v>0</v>
      </c>
      <c r="DE270" s="401">
        <f t="shared" si="233"/>
        <v>8171978.2216000007</v>
      </c>
      <c r="DF270" s="401">
        <f t="shared" si="234"/>
        <v>4085989.1108000004</v>
      </c>
      <c r="DG270" s="401">
        <f t="shared" si="235"/>
        <v>86332413.573280007</v>
      </c>
      <c r="DH270" s="401">
        <f t="shared" si="236"/>
        <v>7687614</v>
      </c>
      <c r="DI270" s="401">
        <f t="shared" si="237"/>
        <v>78644799.573280007</v>
      </c>
      <c r="DJ270" s="401">
        <f t="shared" si="238"/>
        <v>0</v>
      </c>
      <c r="DL270" s="408">
        <f t="shared" si="239"/>
        <v>6638737.5</v>
      </c>
      <c r="DM270" s="408">
        <f t="shared" si="240"/>
        <v>-1979577.5</v>
      </c>
    </row>
    <row r="271" spans="1:117" s="56" customFormat="1" ht="21" x14ac:dyDescent="0.2">
      <c r="A271" s="192">
        <f t="shared" si="201"/>
        <v>2655495</v>
      </c>
      <c r="B271" s="137">
        <f>'آبان 1400'!B272</f>
        <v>266</v>
      </c>
      <c r="C271" s="137">
        <f>'آبان 1400'!C272</f>
        <v>29</v>
      </c>
      <c r="D271" s="137">
        <f>'آبان 1400'!D272</f>
        <v>13223</v>
      </c>
      <c r="E271" s="137" t="str">
        <f>'آبان 1400'!E272</f>
        <v>رضا</v>
      </c>
      <c r="F271" s="137" t="str">
        <f>'آبان 1400'!F272</f>
        <v>شهروس وند</v>
      </c>
      <c r="G271" s="137" t="str">
        <f>'آبان 1400'!G272</f>
        <v>نگهبان</v>
      </c>
      <c r="H271" s="137" t="str">
        <f>'آبان 1400'!H272</f>
        <v>تهران</v>
      </c>
      <c r="I271" s="137" t="str">
        <f>'آبان 1400'!I272</f>
        <v>121-813-2885468-1</v>
      </c>
      <c r="J271" s="137">
        <f>'آبان 1400'!J272</f>
        <v>4172322174</v>
      </c>
      <c r="K271" s="137" t="str">
        <f>'آبان 1400'!K272</f>
        <v>0058854677</v>
      </c>
      <c r="L271" s="137" t="str">
        <f>'آبان 1400'!L272</f>
        <v>تهران</v>
      </c>
      <c r="M271" s="137" t="str">
        <f>'آبان 1400'!M272</f>
        <v>نگهبان</v>
      </c>
      <c r="N271" s="121" t="str">
        <f>'آبان 1400'!N272</f>
        <v>*</v>
      </c>
      <c r="O271" s="120">
        <f>'آبان 1400'!O272</f>
        <v>0</v>
      </c>
      <c r="P271" s="122">
        <f>'آبان 1400'!P272</f>
        <v>0</v>
      </c>
      <c r="Q271" s="362">
        <f>'آبان 1400'!Q272</f>
        <v>30</v>
      </c>
      <c r="R271" s="362">
        <f>'آبان 1400'!R272</f>
        <v>120</v>
      </c>
      <c r="S271" s="362">
        <f>'آبان 1400'!S272</f>
        <v>110</v>
      </c>
      <c r="T271" s="362">
        <f>'آبان 1400'!T272</f>
        <v>29.33</v>
      </c>
      <c r="U271" s="138">
        <f>'آبان 1400'!U272</f>
        <v>0</v>
      </c>
      <c r="V271" s="121">
        <f>'آبان 1400'!W272</f>
        <v>0</v>
      </c>
      <c r="W271" s="122">
        <f>'آبان 1400'!X272</f>
        <v>0</v>
      </c>
      <c r="X271" s="370">
        <f>'آبان 1400'!Y272</f>
        <v>2</v>
      </c>
      <c r="Y271" s="370">
        <f>'آبان 1400'!Z272</f>
        <v>0</v>
      </c>
      <c r="Z271" s="139">
        <f>'آبان 1400'!AA272</f>
        <v>885165</v>
      </c>
      <c r="AA271" s="139">
        <f>'آبان 1400'!AB272</f>
        <v>46667</v>
      </c>
      <c r="AB271" s="139">
        <f>'آبان 1400'!AC272</f>
        <v>931832</v>
      </c>
      <c r="AC271" s="139">
        <f>'آبان 1400'!AD272</f>
        <v>4500000</v>
      </c>
      <c r="AD271" s="139">
        <f>'آبان 1400'!AE272</f>
        <v>6000000</v>
      </c>
      <c r="AE271" s="140">
        <f>'آبان 1400'!AF272</f>
        <v>177895.19999999998</v>
      </c>
      <c r="AF271" s="123">
        <f>'آبان 1400'!AG272</f>
        <v>26554950</v>
      </c>
      <c r="AG271" s="124">
        <f>'آبان 1400'!AH272</f>
        <v>1400010</v>
      </c>
      <c r="AH271" s="124">
        <f>'آبان 1400'!AI272</f>
        <v>21347423.999999996</v>
      </c>
      <c r="AI271" s="124">
        <f>'آبان 1400'!AJ272</f>
        <v>0</v>
      </c>
      <c r="AJ271" s="124">
        <f>'آبان 1400'!AK272</f>
        <v>4500000</v>
      </c>
      <c r="AK271" s="124">
        <f>'آبان 1400'!AL272</f>
        <v>6000000</v>
      </c>
      <c r="AL271" s="124">
        <f>'آبان 1400'!AM272</f>
        <v>4892117.9999999991</v>
      </c>
      <c r="AM271" s="124">
        <f>'آبان 1400'!AN272</f>
        <v>5217666.2159999991</v>
      </c>
      <c r="AN271" s="124">
        <f>'آبان 1400'!AO272</f>
        <v>0</v>
      </c>
      <c r="AO271" s="124">
        <f>'آبان 1400'!AP272</f>
        <v>3000000</v>
      </c>
      <c r="AP271" s="124">
        <f>'آبان 1400'!AQ272</f>
        <v>0</v>
      </c>
      <c r="AQ271" s="124">
        <f>'آبان 1400'!AR272</f>
        <v>0</v>
      </c>
      <c r="AR271" s="124">
        <f>'آبان 1400'!AS272</f>
        <v>0</v>
      </c>
      <c r="AS271" s="379">
        <f>'آبان 1400'!AT272</f>
        <v>0</v>
      </c>
      <c r="AT271" s="372">
        <f t="shared" si="202"/>
        <v>72912168.216000006</v>
      </c>
      <c r="AU271" s="174">
        <f>'آبان 1400'!AV272</f>
        <v>54308316.440880008</v>
      </c>
      <c r="AV271" s="142">
        <f>'آبان 1400'!AW272</f>
        <v>72912168.215999991</v>
      </c>
      <c r="AW271" s="143">
        <f t="shared" si="203"/>
        <v>5103851.7751199994</v>
      </c>
      <c r="AX271" s="76">
        <f t="shared" si="204"/>
        <v>1430831.644088001</v>
      </c>
      <c r="AY271" s="143">
        <f>'آبان 1400'!AZ272</f>
        <v>0</v>
      </c>
      <c r="AZ271" s="143">
        <f>'آبان 1400'!BA272</f>
        <v>0</v>
      </c>
      <c r="BA271" s="143">
        <f>'آبان 1400'!BB272</f>
        <v>0</v>
      </c>
      <c r="BB271" s="143">
        <f>'آبان 1400'!BC272</f>
        <v>0</v>
      </c>
      <c r="BC271" s="143">
        <f>'آبان 1400'!BD272</f>
        <v>0</v>
      </c>
      <c r="BD271" s="143">
        <f>'آبان 1400'!BE272</f>
        <v>0</v>
      </c>
      <c r="BE271" s="143">
        <f>'آبان 1400'!BF272</f>
        <v>0</v>
      </c>
      <c r="BF271" s="144">
        <f t="shared" si="205"/>
        <v>6534683.4192080004</v>
      </c>
      <c r="BG271" s="141">
        <f t="shared" si="206"/>
        <v>66377484</v>
      </c>
      <c r="BH271" s="145">
        <f t="shared" si="207"/>
        <v>72912168.216000006</v>
      </c>
      <c r="BI271" s="128">
        <f t="shared" si="200"/>
        <v>4659160</v>
      </c>
      <c r="BJ271" s="146">
        <f t="shared" si="208"/>
        <v>2329580</v>
      </c>
      <c r="BK271" s="146">
        <f t="shared" si="209"/>
        <v>698874</v>
      </c>
      <c r="BL271" s="147">
        <f t="shared" si="210"/>
        <v>1120000</v>
      </c>
      <c r="BM271" s="383">
        <v>0</v>
      </c>
      <c r="BN271" s="148">
        <f t="shared" si="211"/>
        <v>81719782.216000006</v>
      </c>
      <c r="BO271" s="149">
        <f t="shared" si="212"/>
        <v>72912168.215999991</v>
      </c>
      <c r="BP271" s="150">
        <f t="shared" si="213"/>
        <v>16769798.689679999</v>
      </c>
      <c r="BQ271" s="151">
        <f t="shared" si="214"/>
        <v>98489580.905680001</v>
      </c>
      <c r="BR271" s="152">
        <f t="shared" si="215"/>
        <v>100800</v>
      </c>
      <c r="BS271" s="148">
        <f t="shared" si="216"/>
        <v>98590380.905680001</v>
      </c>
      <c r="BT271" s="136">
        <v>0</v>
      </c>
      <c r="BU271" s="149">
        <f t="shared" si="217"/>
        <v>8171978.2216000007</v>
      </c>
      <c r="BV271" s="153">
        <f t="shared" si="218"/>
        <v>4085989.1108000004</v>
      </c>
      <c r="BW271" s="134">
        <f t="shared" si="219"/>
        <v>86332413.573280007</v>
      </c>
      <c r="BX271" s="148">
        <f t="shared" si="220"/>
        <v>7687614</v>
      </c>
      <c r="BY271" s="135">
        <f t="shared" si="221"/>
        <v>78644799.573280007</v>
      </c>
      <c r="CD271" s="400">
        <f>'آبان 1400'!AU272</f>
        <v>72912168.216000006</v>
      </c>
      <c r="CE271" s="401">
        <f>'آبان 1400'!AV272</f>
        <v>54308316.440880008</v>
      </c>
      <c r="CF271" s="401">
        <f>'آبان 1400'!AW272</f>
        <v>72912168.215999991</v>
      </c>
      <c r="CG271" s="401">
        <f>'آبان 1400'!AX272</f>
        <v>5103851.7751199994</v>
      </c>
      <c r="CH271" s="401">
        <f>'آبان 1400'!AY272</f>
        <v>1430831.644088001</v>
      </c>
      <c r="CI271" s="401">
        <f>'آبان 1400'!AZ272</f>
        <v>0</v>
      </c>
      <c r="CJ271" s="401">
        <f>'آبان 1400'!BA272</f>
        <v>0</v>
      </c>
      <c r="CK271" s="401">
        <f>'آبان 1400'!BB272</f>
        <v>0</v>
      </c>
      <c r="CL271" s="401">
        <f>'آبان 1400'!BC272</f>
        <v>0</v>
      </c>
      <c r="CM271" s="401">
        <f>'آبان 1400'!BD272</f>
        <v>0</v>
      </c>
      <c r="CN271" s="401">
        <f>'آبان 1400'!BE272</f>
        <v>0</v>
      </c>
      <c r="CO271" s="401">
        <f>'آبان 1400'!BF272</f>
        <v>0</v>
      </c>
      <c r="CP271" s="401">
        <f>'آبان 1400'!BG272</f>
        <v>6534683.4192080004</v>
      </c>
      <c r="CQ271" s="401">
        <f>'آبان 1400'!BH272</f>
        <v>66377484</v>
      </c>
      <c r="CR271" s="401">
        <f t="shared" si="222"/>
        <v>72912168.216000006</v>
      </c>
      <c r="CS271" s="56">
        <f t="shared" si="223"/>
        <v>4659160</v>
      </c>
      <c r="CT271" s="400">
        <f t="shared" si="224"/>
        <v>2329580</v>
      </c>
      <c r="CU271" s="401">
        <f t="shared" si="225"/>
        <v>698874</v>
      </c>
      <c r="CV271" s="401">
        <f t="shared" si="226"/>
        <v>1120000</v>
      </c>
      <c r="CW271" s="56">
        <v>0</v>
      </c>
      <c r="CX271" s="401">
        <f t="shared" si="227"/>
        <v>81719782.216000006</v>
      </c>
      <c r="CY271" s="401">
        <f t="shared" si="228"/>
        <v>72912168.215999991</v>
      </c>
      <c r="CZ271" s="401">
        <f t="shared" si="229"/>
        <v>16769798.689679999</v>
      </c>
      <c r="DA271" s="401">
        <f t="shared" si="230"/>
        <v>98489580.905680001</v>
      </c>
      <c r="DB271" s="401">
        <f t="shared" si="231"/>
        <v>100800</v>
      </c>
      <c r="DC271" s="401">
        <f t="shared" si="232"/>
        <v>98590380.905680001</v>
      </c>
      <c r="DD271" s="406">
        <v>0</v>
      </c>
      <c r="DE271" s="401">
        <f t="shared" si="233"/>
        <v>8171978.2216000007</v>
      </c>
      <c r="DF271" s="401">
        <f t="shared" si="234"/>
        <v>4085989.1108000004</v>
      </c>
      <c r="DG271" s="401">
        <f t="shared" si="235"/>
        <v>86332413.573280007</v>
      </c>
      <c r="DH271" s="401">
        <f t="shared" si="236"/>
        <v>7687614</v>
      </c>
      <c r="DI271" s="401">
        <f t="shared" si="237"/>
        <v>78644799.573280007</v>
      </c>
      <c r="DJ271" s="401">
        <f t="shared" si="238"/>
        <v>0</v>
      </c>
      <c r="DL271" s="408">
        <f t="shared" si="239"/>
        <v>6638737.5</v>
      </c>
      <c r="DM271" s="408">
        <f t="shared" si="240"/>
        <v>-1979577.5</v>
      </c>
    </row>
    <row r="272" spans="1:117" s="56" customFormat="1" ht="21" x14ac:dyDescent="0.2">
      <c r="A272" s="192">
        <f t="shared" si="201"/>
        <v>2655495</v>
      </c>
      <c r="B272" s="137">
        <f>'آبان 1400'!B273</f>
        <v>267</v>
      </c>
      <c r="C272" s="137">
        <f>'آبان 1400'!C273</f>
        <v>30</v>
      </c>
      <c r="D272" s="137">
        <f>'آبان 1400'!D273</f>
        <v>13233</v>
      </c>
      <c r="E272" s="137" t="str">
        <f>'آبان 1400'!E273</f>
        <v>قادر</v>
      </c>
      <c r="F272" s="137" t="str">
        <f>'آبان 1400'!F273</f>
        <v>عبدالهی مقدم لاهرودی</v>
      </c>
      <c r="G272" s="137" t="str">
        <f>'آبان 1400'!G273</f>
        <v>نگهبان</v>
      </c>
      <c r="H272" s="137" t="str">
        <f>'آبان 1400'!H273</f>
        <v>تهران</v>
      </c>
      <c r="I272" s="137" t="str">
        <f>'آبان 1400'!I273</f>
        <v>230-813-5716098-1</v>
      </c>
      <c r="J272" s="137" t="str">
        <f>'آبان 1400'!J273</f>
        <v>1671257642</v>
      </c>
      <c r="K272" s="137" t="str">
        <f>'آبان 1400'!K273</f>
        <v>0043182940</v>
      </c>
      <c r="L272" s="137" t="str">
        <f>'آبان 1400'!L273</f>
        <v>تهران</v>
      </c>
      <c r="M272" s="137" t="str">
        <f>'آبان 1400'!M273</f>
        <v>نگهبان</v>
      </c>
      <c r="N272" s="121" t="str">
        <f>'آبان 1400'!N273</f>
        <v>*</v>
      </c>
      <c r="O272" s="120">
        <f>'آبان 1400'!O273</f>
        <v>0</v>
      </c>
      <c r="P272" s="122">
        <f>'آبان 1400'!P273</f>
        <v>0</v>
      </c>
      <c r="Q272" s="362">
        <f>'آبان 1400'!Q273</f>
        <v>30</v>
      </c>
      <c r="R272" s="362">
        <f>'آبان 1400'!R273</f>
        <v>120</v>
      </c>
      <c r="S272" s="362">
        <f>'آبان 1400'!S273</f>
        <v>110</v>
      </c>
      <c r="T272" s="362">
        <f>'آبان 1400'!T273</f>
        <v>29.33</v>
      </c>
      <c r="U272" s="138">
        <f>'آبان 1400'!U273</f>
        <v>0</v>
      </c>
      <c r="V272" s="121">
        <f>'آبان 1400'!W273</f>
        <v>0</v>
      </c>
      <c r="W272" s="122">
        <f>'آبان 1400'!X273</f>
        <v>0</v>
      </c>
      <c r="X272" s="370">
        <f>'آبان 1400'!Y273</f>
        <v>2</v>
      </c>
      <c r="Y272" s="370">
        <f>'آبان 1400'!Z273</f>
        <v>2</v>
      </c>
      <c r="Z272" s="139">
        <f>'آبان 1400'!AA273</f>
        <v>885165</v>
      </c>
      <c r="AA272" s="139">
        <f>'آبان 1400'!AB273</f>
        <v>46667</v>
      </c>
      <c r="AB272" s="139">
        <f>'آبان 1400'!AC273</f>
        <v>931832</v>
      </c>
      <c r="AC272" s="139">
        <f>'آبان 1400'!AD273</f>
        <v>4500000</v>
      </c>
      <c r="AD272" s="139">
        <f>'آبان 1400'!AE273</f>
        <v>6000000</v>
      </c>
      <c r="AE272" s="140">
        <f>'آبان 1400'!AF273</f>
        <v>177895.19999999998</v>
      </c>
      <c r="AF272" s="123">
        <f>'آبان 1400'!AG273</f>
        <v>26554950</v>
      </c>
      <c r="AG272" s="124">
        <f>'آبان 1400'!AH273</f>
        <v>1400010</v>
      </c>
      <c r="AH272" s="124">
        <f>'آبان 1400'!AI273</f>
        <v>21347423.999999996</v>
      </c>
      <c r="AI272" s="124">
        <f>'آبان 1400'!AJ273</f>
        <v>5310990</v>
      </c>
      <c r="AJ272" s="124">
        <f>'آبان 1400'!AK273</f>
        <v>4500000</v>
      </c>
      <c r="AK272" s="124">
        <f>'آبان 1400'!AL273</f>
        <v>6000000</v>
      </c>
      <c r="AL272" s="124">
        <f>'آبان 1400'!AM273</f>
        <v>4892117.9999999991</v>
      </c>
      <c r="AM272" s="124">
        <f>'آبان 1400'!AN273</f>
        <v>5217666.2159999991</v>
      </c>
      <c r="AN272" s="124">
        <f>'آبان 1400'!AO273</f>
        <v>0</v>
      </c>
      <c r="AO272" s="124">
        <f>'آبان 1400'!AP273</f>
        <v>3000000</v>
      </c>
      <c r="AP272" s="124">
        <f>'آبان 1400'!AQ273</f>
        <v>0</v>
      </c>
      <c r="AQ272" s="124">
        <f>'آبان 1400'!AR273</f>
        <v>0</v>
      </c>
      <c r="AR272" s="124">
        <f>'آبان 1400'!AS273</f>
        <v>0</v>
      </c>
      <c r="AS272" s="379">
        <f>'آبان 1400'!AT273</f>
        <v>0</v>
      </c>
      <c r="AT272" s="372">
        <f t="shared" si="202"/>
        <v>78223158.216000006</v>
      </c>
      <c r="AU272" s="174">
        <f>'آبان 1400'!AV273</f>
        <v>54308316.440880008</v>
      </c>
      <c r="AV272" s="142">
        <f>'آبان 1400'!AW273</f>
        <v>72912168.215999991</v>
      </c>
      <c r="AW272" s="143">
        <f t="shared" si="203"/>
        <v>5103851.7751199994</v>
      </c>
      <c r="AX272" s="76">
        <f t="shared" si="204"/>
        <v>1430831.644088001</v>
      </c>
      <c r="AY272" s="143">
        <f>'آبان 1400'!AZ273</f>
        <v>0</v>
      </c>
      <c r="AZ272" s="143">
        <f>'آبان 1400'!BA273</f>
        <v>0</v>
      </c>
      <c r="BA272" s="143">
        <f>'آبان 1400'!BB273</f>
        <v>0</v>
      </c>
      <c r="BB272" s="143">
        <f>'آبان 1400'!BC273</f>
        <v>0</v>
      </c>
      <c r="BC272" s="143">
        <f>'آبان 1400'!BD273</f>
        <v>0</v>
      </c>
      <c r="BD272" s="143">
        <f>'آبان 1400'!BE273</f>
        <v>0</v>
      </c>
      <c r="BE272" s="143">
        <f>'آبان 1400'!BF273</f>
        <v>0</v>
      </c>
      <c r="BF272" s="144">
        <f t="shared" si="205"/>
        <v>6534683.4192080004</v>
      </c>
      <c r="BG272" s="141">
        <f t="shared" si="206"/>
        <v>71688474</v>
      </c>
      <c r="BH272" s="145">
        <f t="shared" si="207"/>
        <v>78223158.216000006</v>
      </c>
      <c r="BI272" s="128">
        <f t="shared" si="200"/>
        <v>4659160</v>
      </c>
      <c r="BJ272" s="146">
        <f t="shared" si="208"/>
        <v>2329580</v>
      </c>
      <c r="BK272" s="146">
        <f t="shared" si="209"/>
        <v>698874</v>
      </c>
      <c r="BL272" s="147">
        <f t="shared" si="210"/>
        <v>1120000</v>
      </c>
      <c r="BM272" s="383">
        <v>0</v>
      </c>
      <c r="BN272" s="148">
        <f t="shared" si="211"/>
        <v>87030772.216000006</v>
      </c>
      <c r="BO272" s="149">
        <f t="shared" si="212"/>
        <v>72912168.215999991</v>
      </c>
      <c r="BP272" s="150">
        <f t="shared" si="213"/>
        <v>16769798.689679999</v>
      </c>
      <c r="BQ272" s="151">
        <f t="shared" si="214"/>
        <v>103800570.90568</v>
      </c>
      <c r="BR272" s="152">
        <f t="shared" si="215"/>
        <v>100800</v>
      </c>
      <c r="BS272" s="148">
        <f t="shared" si="216"/>
        <v>103901370.90568</v>
      </c>
      <c r="BT272" s="136">
        <v>0</v>
      </c>
      <c r="BU272" s="149">
        <f t="shared" si="217"/>
        <v>8703077.2216000017</v>
      </c>
      <c r="BV272" s="153">
        <f t="shared" si="218"/>
        <v>4351538.6108000008</v>
      </c>
      <c r="BW272" s="134">
        <f t="shared" si="219"/>
        <v>90846755.073280007</v>
      </c>
      <c r="BX272" s="148">
        <f t="shared" si="220"/>
        <v>7687614</v>
      </c>
      <c r="BY272" s="135">
        <f t="shared" si="221"/>
        <v>83159141.073280007</v>
      </c>
      <c r="CD272" s="400">
        <f>'آبان 1400'!AU273</f>
        <v>78223158.216000006</v>
      </c>
      <c r="CE272" s="401">
        <f>'آبان 1400'!AV273</f>
        <v>54308316.440880008</v>
      </c>
      <c r="CF272" s="401">
        <f>'آبان 1400'!AW273</f>
        <v>72912168.215999991</v>
      </c>
      <c r="CG272" s="401">
        <f>'آبان 1400'!AX273</f>
        <v>5103851.7751199994</v>
      </c>
      <c r="CH272" s="401">
        <f>'آبان 1400'!AY273</f>
        <v>1430831.644088001</v>
      </c>
      <c r="CI272" s="401">
        <f>'آبان 1400'!AZ273</f>
        <v>0</v>
      </c>
      <c r="CJ272" s="401">
        <f>'آبان 1400'!BA273</f>
        <v>0</v>
      </c>
      <c r="CK272" s="401">
        <f>'آبان 1400'!BB273</f>
        <v>0</v>
      </c>
      <c r="CL272" s="401">
        <f>'آبان 1400'!BC273</f>
        <v>0</v>
      </c>
      <c r="CM272" s="401">
        <f>'آبان 1400'!BD273</f>
        <v>0</v>
      </c>
      <c r="CN272" s="401">
        <f>'آبان 1400'!BE273</f>
        <v>0</v>
      </c>
      <c r="CO272" s="401">
        <f>'آبان 1400'!BF273</f>
        <v>0</v>
      </c>
      <c r="CP272" s="401">
        <f>'آبان 1400'!BG273</f>
        <v>6534683.4192080004</v>
      </c>
      <c r="CQ272" s="401">
        <f>'آبان 1400'!BH273</f>
        <v>71688474</v>
      </c>
      <c r="CR272" s="401">
        <f t="shared" si="222"/>
        <v>78223158.216000006</v>
      </c>
      <c r="CS272" s="56">
        <f t="shared" si="223"/>
        <v>4659160</v>
      </c>
      <c r="CT272" s="400">
        <f t="shared" si="224"/>
        <v>2329580</v>
      </c>
      <c r="CU272" s="401">
        <f t="shared" si="225"/>
        <v>698874</v>
      </c>
      <c r="CV272" s="401">
        <f t="shared" si="226"/>
        <v>1120000</v>
      </c>
      <c r="CW272" s="56">
        <v>0</v>
      </c>
      <c r="CX272" s="401">
        <f t="shared" si="227"/>
        <v>87030772.216000006</v>
      </c>
      <c r="CY272" s="401">
        <f t="shared" si="228"/>
        <v>72912168.215999991</v>
      </c>
      <c r="CZ272" s="401">
        <f t="shared" si="229"/>
        <v>16769798.689679999</v>
      </c>
      <c r="DA272" s="401">
        <f t="shared" si="230"/>
        <v>103800570.90568</v>
      </c>
      <c r="DB272" s="401">
        <f t="shared" si="231"/>
        <v>100800</v>
      </c>
      <c r="DC272" s="401">
        <f t="shared" si="232"/>
        <v>103901370.90568</v>
      </c>
      <c r="DD272" s="406">
        <v>0</v>
      </c>
      <c r="DE272" s="401">
        <f t="shared" si="233"/>
        <v>8703077.2216000017</v>
      </c>
      <c r="DF272" s="401">
        <f t="shared" si="234"/>
        <v>4351538.6108000008</v>
      </c>
      <c r="DG272" s="401">
        <f t="shared" si="235"/>
        <v>90846755.073280007</v>
      </c>
      <c r="DH272" s="401">
        <f t="shared" si="236"/>
        <v>7687614</v>
      </c>
      <c r="DI272" s="401">
        <f t="shared" si="237"/>
        <v>83159141.073280007</v>
      </c>
      <c r="DJ272" s="401">
        <f t="shared" si="238"/>
        <v>0</v>
      </c>
      <c r="DL272" s="408">
        <f t="shared" si="239"/>
        <v>6638737.5</v>
      </c>
      <c r="DM272" s="408">
        <f t="shared" si="240"/>
        <v>-1979577.5</v>
      </c>
    </row>
    <row r="273" spans="1:117" s="56" customFormat="1" ht="21" x14ac:dyDescent="0.2">
      <c r="A273" s="192">
        <f t="shared" si="201"/>
        <v>2655495</v>
      </c>
      <c r="B273" s="137">
        <f>'آبان 1400'!B274</f>
        <v>268</v>
      </c>
      <c r="C273" s="137">
        <f>'آبان 1400'!C274</f>
        <v>31</v>
      </c>
      <c r="D273" s="137">
        <f>'آبان 1400'!D274</f>
        <v>13324</v>
      </c>
      <c r="E273" s="137" t="str">
        <f>'آبان 1400'!E274</f>
        <v>هادی</v>
      </c>
      <c r="F273" s="137" t="str">
        <f>'آبان 1400'!F274</f>
        <v>قیداری</v>
      </c>
      <c r="G273" s="137" t="str">
        <f>'آبان 1400'!G274</f>
        <v>نگهبان</v>
      </c>
      <c r="H273" s="137" t="str">
        <f>'آبان 1400'!H274</f>
        <v>تهران</v>
      </c>
      <c r="I273" s="137" t="str">
        <f>'آبان 1400'!I274</f>
        <v>121-800-1228307-1</v>
      </c>
      <c r="J273" s="137" t="str">
        <f>'آبان 1400'!J274</f>
        <v>0322371821</v>
      </c>
      <c r="K273" s="137" t="str">
        <f>'آبان 1400'!K274</f>
        <v>0097035160</v>
      </c>
      <c r="L273" s="137" t="str">
        <f>'آبان 1400'!L274</f>
        <v>تهران</v>
      </c>
      <c r="M273" s="137" t="str">
        <f>'آبان 1400'!M274</f>
        <v>نگهبان</v>
      </c>
      <c r="N273" s="121" t="str">
        <f>'آبان 1400'!N274</f>
        <v>*</v>
      </c>
      <c r="O273" s="120">
        <f>'آبان 1400'!O274</f>
        <v>0</v>
      </c>
      <c r="P273" s="122">
        <f>'آبان 1400'!P274</f>
        <v>0</v>
      </c>
      <c r="Q273" s="362">
        <f>'آبان 1400'!Q274</f>
        <v>30</v>
      </c>
      <c r="R273" s="362">
        <f>'آبان 1400'!R274</f>
        <v>120</v>
      </c>
      <c r="S273" s="362">
        <f>'آبان 1400'!S274</f>
        <v>110</v>
      </c>
      <c r="T273" s="362">
        <f>'آبان 1400'!T274</f>
        <v>29.33</v>
      </c>
      <c r="U273" s="138">
        <f>'آبان 1400'!U274</f>
        <v>0</v>
      </c>
      <c r="V273" s="121">
        <f>'آبان 1400'!W274</f>
        <v>0</v>
      </c>
      <c r="W273" s="122">
        <f>'آبان 1400'!X274</f>
        <v>0</v>
      </c>
      <c r="X273" s="370">
        <f>'آبان 1400'!Y274</f>
        <v>1</v>
      </c>
      <c r="Y273" s="370">
        <f>'آبان 1400'!Z274</f>
        <v>1</v>
      </c>
      <c r="Z273" s="139">
        <f>'آبان 1400'!AA274</f>
        <v>885165</v>
      </c>
      <c r="AA273" s="139">
        <f>'آبان 1400'!AB274</f>
        <v>46667</v>
      </c>
      <c r="AB273" s="139">
        <f>'آبان 1400'!AC274</f>
        <v>931832</v>
      </c>
      <c r="AC273" s="139">
        <f>'آبان 1400'!AD274</f>
        <v>4500000</v>
      </c>
      <c r="AD273" s="139">
        <f>'آبان 1400'!AE274</f>
        <v>6000000</v>
      </c>
      <c r="AE273" s="140">
        <f>'آبان 1400'!AF274</f>
        <v>177895.19999999998</v>
      </c>
      <c r="AF273" s="123">
        <f>'آبان 1400'!AG274</f>
        <v>26554950</v>
      </c>
      <c r="AG273" s="124">
        <f>'آبان 1400'!AH274</f>
        <v>1400010</v>
      </c>
      <c r="AH273" s="124">
        <f>'آبان 1400'!AI274</f>
        <v>21347423.999999996</v>
      </c>
      <c r="AI273" s="124">
        <f>'آبان 1400'!AJ274</f>
        <v>2655495</v>
      </c>
      <c r="AJ273" s="124">
        <f>'آبان 1400'!AK274</f>
        <v>4500000</v>
      </c>
      <c r="AK273" s="124">
        <f>'آبان 1400'!AL274</f>
        <v>6000000</v>
      </c>
      <c r="AL273" s="124">
        <f>'آبان 1400'!AM274</f>
        <v>4892117.9999999991</v>
      </c>
      <c r="AM273" s="124">
        <f>'آبان 1400'!AN274</f>
        <v>5217666.2159999991</v>
      </c>
      <c r="AN273" s="124">
        <f>'آبان 1400'!AO274</f>
        <v>0</v>
      </c>
      <c r="AO273" s="124">
        <f>'آبان 1400'!AP274</f>
        <v>3000000</v>
      </c>
      <c r="AP273" s="124">
        <f>'آبان 1400'!AQ274</f>
        <v>0</v>
      </c>
      <c r="AQ273" s="124">
        <f>'آبان 1400'!AR274</f>
        <v>0</v>
      </c>
      <c r="AR273" s="124">
        <f>'آبان 1400'!AS274</f>
        <v>0</v>
      </c>
      <c r="AS273" s="379">
        <f>'آبان 1400'!AT274</f>
        <v>0</v>
      </c>
      <c r="AT273" s="372">
        <f t="shared" si="202"/>
        <v>75567663.216000006</v>
      </c>
      <c r="AU273" s="174">
        <f>'آبان 1400'!AV274</f>
        <v>54308316.440880008</v>
      </c>
      <c r="AV273" s="142">
        <f>'آبان 1400'!AW274</f>
        <v>72912168.215999991</v>
      </c>
      <c r="AW273" s="143">
        <f t="shared" si="203"/>
        <v>5103851.7751199994</v>
      </c>
      <c r="AX273" s="76">
        <f t="shared" si="204"/>
        <v>1430831.644088001</v>
      </c>
      <c r="AY273" s="143">
        <f>'آبان 1400'!AZ274</f>
        <v>0</v>
      </c>
      <c r="AZ273" s="143">
        <f>'آبان 1400'!BA274</f>
        <v>0</v>
      </c>
      <c r="BA273" s="143">
        <f>'آبان 1400'!BB274</f>
        <v>0</v>
      </c>
      <c r="BB273" s="143">
        <f>'آبان 1400'!BC274</f>
        <v>0</v>
      </c>
      <c r="BC273" s="143">
        <f>'آبان 1400'!BD274</f>
        <v>0</v>
      </c>
      <c r="BD273" s="143">
        <f>'آبان 1400'!BE274</f>
        <v>0</v>
      </c>
      <c r="BE273" s="143">
        <f>'آبان 1400'!BF274</f>
        <v>0</v>
      </c>
      <c r="BF273" s="144">
        <f t="shared" si="205"/>
        <v>6534683.4192080004</v>
      </c>
      <c r="BG273" s="141">
        <f t="shared" si="206"/>
        <v>69032979</v>
      </c>
      <c r="BH273" s="145">
        <f t="shared" si="207"/>
        <v>75567663.216000006</v>
      </c>
      <c r="BI273" s="128">
        <f t="shared" si="200"/>
        <v>4659160</v>
      </c>
      <c r="BJ273" s="146">
        <f t="shared" si="208"/>
        <v>2329580</v>
      </c>
      <c r="BK273" s="146">
        <f t="shared" si="209"/>
        <v>698874</v>
      </c>
      <c r="BL273" s="147">
        <f t="shared" si="210"/>
        <v>1120000</v>
      </c>
      <c r="BM273" s="383">
        <v>0</v>
      </c>
      <c r="BN273" s="148">
        <f t="shared" si="211"/>
        <v>84375277.216000006</v>
      </c>
      <c r="BO273" s="149">
        <f t="shared" si="212"/>
        <v>72912168.215999991</v>
      </c>
      <c r="BP273" s="150">
        <f t="shared" si="213"/>
        <v>16769798.689679999</v>
      </c>
      <c r="BQ273" s="151">
        <f t="shared" si="214"/>
        <v>101145075.90568</v>
      </c>
      <c r="BR273" s="152">
        <f t="shared" si="215"/>
        <v>100800</v>
      </c>
      <c r="BS273" s="148">
        <f t="shared" si="216"/>
        <v>101245875.90568</v>
      </c>
      <c r="BT273" s="136">
        <v>0</v>
      </c>
      <c r="BU273" s="149">
        <f t="shared" si="217"/>
        <v>8437527.7216000017</v>
      </c>
      <c r="BV273" s="153">
        <f t="shared" si="218"/>
        <v>4218763.8608000008</v>
      </c>
      <c r="BW273" s="134">
        <f t="shared" si="219"/>
        <v>88589584.323280007</v>
      </c>
      <c r="BX273" s="148">
        <f t="shared" si="220"/>
        <v>7687614</v>
      </c>
      <c r="BY273" s="135">
        <f t="shared" si="221"/>
        <v>80901970.323280007</v>
      </c>
      <c r="CD273" s="400">
        <f>'آبان 1400'!AU274</f>
        <v>75567663.216000006</v>
      </c>
      <c r="CE273" s="401">
        <f>'آبان 1400'!AV274</f>
        <v>54308316.440880008</v>
      </c>
      <c r="CF273" s="401">
        <f>'آبان 1400'!AW274</f>
        <v>72912168.215999991</v>
      </c>
      <c r="CG273" s="401">
        <f>'آبان 1400'!AX274</f>
        <v>5103851.7751199994</v>
      </c>
      <c r="CH273" s="401">
        <f>'آبان 1400'!AY274</f>
        <v>1430831.644088001</v>
      </c>
      <c r="CI273" s="401">
        <f>'آبان 1400'!AZ274</f>
        <v>0</v>
      </c>
      <c r="CJ273" s="401">
        <f>'آبان 1400'!BA274</f>
        <v>0</v>
      </c>
      <c r="CK273" s="401">
        <f>'آبان 1400'!BB274</f>
        <v>0</v>
      </c>
      <c r="CL273" s="401">
        <f>'آبان 1400'!BC274</f>
        <v>0</v>
      </c>
      <c r="CM273" s="401">
        <f>'آبان 1400'!BD274</f>
        <v>0</v>
      </c>
      <c r="CN273" s="401">
        <f>'آبان 1400'!BE274</f>
        <v>0</v>
      </c>
      <c r="CO273" s="401">
        <f>'آبان 1400'!BF274</f>
        <v>0</v>
      </c>
      <c r="CP273" s="401">
        <f>'آبان 1400'!BG274</f>
        <v>6534683.4192080004</v>
      </c>
      <c r="CQ273" s="401">
        <f>'آبان 1400'!BH274</f>
        <v>69032979</v>
      </c>
      <c r="CR273" s="401">
        <f t="shared" si="222"/>
        <v>75567663.216000006</v>
      </c>
      <c r="CS273" s="56">
        <f t="shared" si="223"/>
        <v>4659160</v>
      </c>
      <c r="CT273" s="400">
        <f t="shared" si="224"/>
        <v>2329580</v>
      </c>
      <c r="CU273" s="401">
        <f t="shared" si="225"/>
        <v>698874</v>
      </c>
      <c r="CV273" s="401">
        <f t="shared" si="226"/>
        <v>1120000</v>
      </c>
      <c r="CW273" s="56">
        <v>0</v>
      </c>
      <c r="CX273" s="401">
        <f t="shared" si="227"/>
        <v>84375277.216000006</v>
      </c>
      <c r="CY273" s="401">
        <f t="shared" si="228"/>
        <v>72912168.215999991</v>
      </c>
      <c r="CZ273" s="401">
        <f t="shared" si="229"/>
        <v>16769798.689679999</v>
      </c>
      <c r="DA273" s="401">
        <f t="shared" si="230"/>
        <v>101145075.90568</v>
      </c>
      <c r="DB273" s="401">
        <f t="shared" si="231"/>
        <v>100800</v>
      </c>
      <c r="DC273" s="401">
        <f t="shared" si="232"/>
        <v>101245875.90568</v>
      </c>
      <c r="DD273" s="406">
        <v>0</v>
      </c>
      <c r="DE273" s="401">
        <f t="shared" si="233"/>
        <v>8437527.7216000017</v>
      </c>
      <c r="DF273" s="401">
        <f t="shared" si="234"/>
        <v>4218763.8608000008</v>
      </c>
      <c r="DG273" s="401">
        <f t="shared" si="235"/>
        <v>88589584.323280007</v>
      </c>
      <c r="DH273" s="401">
        <f t="shared" si="236"/>
        <v>7687614</v>
      </c>
      <c r="DI273" s="401">
        <f t="shared" si="237"/>
        <v>80901970.323280007</v>
      </c>
      <c r="DJ273" s="401">
        <f t="shared" si="238"/>
        <v>0</v>
      </c>
      <c r="DL273" s="408">
        <f t="shared" si="239"/>
        <v>6638737.5</v>
      </c>
      <c r="DM273" s="408">
        <f t="shared" si="240"/>
        <v>-1979577.5</v>
      </c>
    </row>
    <row r="274" spans="1:117" s="56" customFormat="1" ht="21" x14ac:dyDescent="0.2">
      <c r="A274" s="192">
        <f t="shared" si="201"/>
        <v>2655495</v>
      </c>
      <c r="B274" s="137">
        <f>'آبان 1400'!B275</f>
        <v>269</v>
      </c>
      <c r="C274" s="137">
        <f>'آبان 1400'!C275</f>
        <v>32</v>
      </c>
      <c r="D274" s="137">
        <f>'آبان 1400'!D275</f>
        <v>13325</v>
      </c>
      <c r="E274" s="137" t="str">
        <f>'آبان 1400'!E275</f>
        <v>یاور</v>
      </c>
      <c r="F274" s="137" t="str">
        <f>'آبان 1400'!F275</f>
        <v>قاسمی اصل</v>
      </c>
      <c r="G274" s="137" t="str">
        <f>'آبان 1400'!G275</f>
        <v>نگهبان</v>
      </c>
      <c r="H274" s="137" t="str">
        <f>'آبان 1400'!H275</f>
        <v>تهران</v>
      </c>
      <c r="I274" s="137" t="str">
        <f>'آبان 1400'!I275</f>
        <v>121-813-3031038-1</v>
      </c>
      <c r="J274" s="137" t="str">
        <f>'آبان 1400'!J275</f>
        <v>1672251699</v>
      </c>
      <c r="K274" s="137" t="str">
        <f>'آبان 1400'!K275</f>
        <v>0012810865</v>
      </c>
      <c r="L274" s="137" t="str">
        <f>'آبان 1400'!L275</f>
        <v>تهران</v>
      </c>
      <c r="M274" s="137" t="str">
        <f>'آبان 1400'!M275</f>
        <v>نگهبان</v>
      </c>
      <c r="N274" s="121" t="str">
        <f>'آبان 1400'!N275</f>
        <v>*</v>
      </c>
      <c r="O274" s="120">
        <f>'آبان 1400'!O275</f>
        <v>0</v>
      </c>
      <c r="P274" s="122">
        <f>'آبان 1400'!P275</f>
        <v>0</v>
      </c>
      <c r="Q274" s="362">
        <f>'آبان 1400'!Q275</f>
        <v>30</v>
      </c>
      <c r="R274" s="362">
        <f>'آبان 1400'!R275</f>
        <v>120</v>
      </c>
      <c r="S274" s="362">
        <f>'آبان 1400'!S275</f>
        <v>110</v>
      </c>
      <c r="T274" s="362">
        <f>'آبان 1400'!T275</f>
        <v>29.33</v>
      </c>
      <c r="U274" s="138">
        <f>'آبان 1400'!U275</f>
        <v>0</v>
      </c>
      <c r="V274" s="121">
        <f>'آبان 1400'!W275</f>
        <v>0</v>
      </c>
      <c r="W274" s="122">
        <f>'آبان 1400'!X275</f>
        <v>0</v>
      </c>
      <c r="X274" s="370">
        <f>'آبان 1400'!Y275</f>
        <v>1</v>
      </c>
      <c r="Y274" s="370">
        <f>'آبان 1400'!Z275</f>
        <v>2</v>
      </c>
      <c r="Z274" s="139">
        <f>'آبان 1400'!AA275</f>
        <v>885165</v>
      </c>
      <c r="AA274" s="139">
        <f>'آبان 1400'!AB275</f>
        <v>46667</v>
      </c>
      <c r="AB274" s="139">
        <f>'آبان 1400'!AC275</f>
        <v>931832</v>
      </c>
      <c r="AC274" s="139">
        <f>'آبان 1400'!AD275</f>
        <v>4500000</v>
      </c>
      <c r="AD274" s="139">
        <f>'آبان 1400'!AE275</f>
        <v>6000000</v>
      </c>
      <c r="AE274" s="140">
        <f>'آبان 1400'!AF275</f>
        <v>177895.19999999998</v>
      </c>
      <c r="AF274" s="123">
        <f>'آبان 1400'!AG275</f>
        <v>26554950</v>
      </c>
      <c r="AG274" s="124">
        <f>'آبان 1400'!AH275</f>
        <v>1400010</v>
      </c>
      <c r="AH274" s="124">
        <f>'آبان 1400'!AI275</f>
        <v>21347423.999999996</v>
      </c>
      <c r="AI274" s="124">
        <f>'آبان 1400'!AJ275</f>
        <v>5310990</v>
      </c>
      <c r="AJ274" s="124">
        <f>'آبان 1400'!AK275</f>
        <v>4500000</v>
      </c>
      <c r="AK274" s="124">
        <f>'آبان 1400'!AL275</f>
        <v>6000000</v>
      </c>
      <c r="AL274" s="124">
        <f>'آبان 1400'!AM275</f>
        <v>4892117.9999999991</v>
      </c>
      <c r="AM274" s="124">
        <f>'آبان 1400'!AN275</f>
        <v>5217666.2159999991</v>
      </c>
      <c r="AN274" s="124">
        <f>'آبان 1400'!AO275</f>
        <v>0</v>
      </c>
      <c r="AO274" s="124">
        <f>'آبان 1400'!AP275</f>
        <v>3000000</v>
      </c>
      <c r="AP274" s="124">
        <f>'آبان 1400'!AQ275</f>
        <v>0</v>
      </c>
      <c r="AQ274" s="124">
        <f>'آبان 1400'!AR275</f>
        <v>0</v>
      </c>
      <c r="AR274" s="124">
        <f>'آبان 1400'!AS275</f>
        <v>0</v>
      </c>
      <c r="AS274" s="379">
        <f>'آبان 1400'!AT275</f>
        <v>0</v>
      </c>
      <c r="AT274" s="372">
        <f t="shared" si="202"/>
        <v>78223158.216000006</v>
      </c>
      <c r="AU274" s="174">
        <f>'آبان 1400'!AV275</f>
        <v>54308316.440880008</v>
      </c>
      <c r="AV274" s="142">
        <f>'آبان 1400'!AW275</f>
        <v>72912168.215999991</v>
      </c>
      <c r="AW274" s="143">
        <f t="shared" si="203"/>
        <v>5103851.7751199994</v>
      </c>
      <c r="AX274" s="76">
        <f t="shared" si="204"/>
        <v>1430831.644088001</v>
      </c>
      <c r="AY274" s="143">
        <f>'آبان 1400'!AZ275</f>
        <v>0</v>
      </c>
      <c r="AZ274" s="143">
        <f>'آبان 1400'!BA275</f>
        <v>0</v>
      </c>
      <c r="BA274" s="143">
        <f>'آبان 1400'!BB275</f>
        <v>0</v>
      </c>
      <c r="BB274" s="143">
        <f>'آبان 1400'!BC275</f>
        <v>0</v>
      </c>
      <c r="BC274" s="143">
        <f>'آبان 1400'!BD275</f>
        <v>0</v>
      </c>
      <c r="BD274" s="143">
        <f>'آبان 1400'!BE275</f>
        <v>0</v>
      </c>
      <c r="BE274" s="143">
        <f>'آبان 1400'!BF275</f>
        <v>0</v>
      </c>
      <c r="BF274" s="144">
        <f t="shared" si="205"/>
        <v>6534683.4192080004</v>
      </c>
      <c r="BG274" s="141">
        <f t="shared" si="206"/>
        <v>71688474</v>
      </c>
      <c r="BH274" s="145">
        <f t="shared" si="207"/>
        <v>78223158.216000006</v>
      </c>
      <c r="BI274" s="128">
        <f t="shared" si="200"/>
        <v>4659160</v>
      </c>
      <c r="BJ274" s="146">
        <f t="shared" si="208"/>
        <v>2329580</v>
      </c>
      <c r="BK274" s="146">
        <f t="shared" si="209"/>
        <v>698874</v>
      </c>
      <c r="BL274" s="147">
        <f t="shared" si="210"/>
        <v>1120000</v>
      </c>
      <c r="BM274" s="383">
        <v>0</v>
      </c>
      <c r="BN274" s="148">
        <f t="shared" si="211"/>
        <v>87030772.216000006</v>
      </c>
      <c r="BO274" s="149">
        <f t="shared" si="212"/>
        <v>72912168.215999991</v>
      </c>
      <c r="BP274" s="150">
        <f t="shared" si="213"/>
        <v>16769798.689679999</v>
      </c>
      <c r="BQ274" s="151">
        <f t="shared" si="214"/>
        <v>103800570.90568</v>
      </c>
      <c r="BR274" s="152">
        <f t="shared" si="215"/>
        <v>100800</v>
      </c>
      <c r="BS274" s="148">
        <f t="shared" si="216"/>
        <v>103901370.90568</v>
      </c>
      <c r="BT274" s="136">
        <v>0</v>
      </c>
      <c r="BU274" s="149">
        <f t="shared" si="217"/>
        <v>8703077.2216000017</v>
      </c>
      <c r="BV274" s="153">
        <f t="shared" si="218"/>
        <v>4351538.6108000008</v>
      </c>
      <c r="BW274" s="134">
        <f t="shared" si="219"/>
        <v>90846755.073280007</v>
      </c>
      <c r="BX274" s="148">
        <f t="shared" si="220"/>
        <v>7687614</v>
      </c>
      <c r="BY274" s="135">
        <f t="shared" si="221"/>
        <v>83159141.073280007</v>
      </c>
      <c r="CD274" s="400">
        <f>'آبان 1400'!AU275</f>
        <v>78223158.216000006</v>
      </c>
      <c r="CE274" s="401">
        <f>'آبان 1400'!AV275</f>
        <v>54308316.440880008</v>
      </c>
      <c r="CF274" s="401">
        <f>'آبان 1400'!AW275</f>
        <v>72912168.215999991</v>
      </c>
      <c r="CG274" s="401">
        <f>'آبان 1400'!AX275</f>
        <v>5103851.7751199994</v>
      </c>
      <c r="CH274" s="401">
        <f>'آبان 1400'!AY275</f>
        <v>1430831.644088001</v>
      </c>
      <c r="CI274" s="401">
        <f>'آبان 1400'!AZ275</f>
        <v>0</v>
      </c>
      <c r="CJ274" s="401">
        <f>'آبان 1400'!BA275</f>
        <v>0</v>
      </c>
      <c r="CK274" s="401">
        <f>'آبان 1400'!BB275</f>
        <v>0</v>
      </c>
      <c r="CL274" s="401">
        <f>'آبان 1400'!BC275</f>
        <v>0</v>
      </c>
      <c r="CM274" s="401">
        <f>'آبان 1400'!BD275</f>
        <v>0</v>
      </c>
      <c r="CN274" s="401">
        <f>'آبان 1400'!BE275</f>
        <v>0</v>
      </c>
      <c r="CO274" s="401">
        <f>'آبان 1400'!BF275</f>
        <v>0</v>
      </c>
      <c r="CP274" s="401">
        <f>'آبان 1400'!BG275</f>
        <v>6534683.4192080004</v>
      </c>
      <c r="CQ274" s="401">
        <f>'آبان 1400'!BH275</f>
        <v>71688474</v>
      </c>
      <c r="CR274" s="401">
        <f t="shared" si="222"/>
        <v>78223158.216000006</v>
      </c>
      <c r="CS274" s="56">
        <f t="shared" si="223"/>
        <v>4659160</v>
      </c>
      <c r="CT274" s="400">
        <f t="shared" si="224"/>
        <v>2329580</v>
      </c>
      <c r="CU274" s="401">
        <f t="shared" si="225"/>
        <v>698874</v>
      </c>
      <c r="CV274" s="401">
        <f t="shared" si="226"/>
        <v>1120000</v>
      </c>
      <c r="CW274" s="56">
        <v>0</v>
      </c>
      <c r="CX274" s="401">
        <f t="shared" si="227"/>
        <v>87030772.216000006</v>
      </c>
      <c r="CY274" s="401">
        <f t="shared" si="228"/>
        <v>72912168.215999991</v>
      </c>
      <c r="CZ274" s="401">
        <f t="shared" si="229"/>
        <v>16769798.689679999</v>
      </c>
      <c r="DA274" s="401">
        <f t="shared" si="230"/>
        <v>103800570.90568</v>
      </c>
      <c r="DB274" s="401">
        <f t="shared" si="231"/>
        <v>100800</v>
      </c>
      <c r="DC274" s="401">
        <f t="shared" si="232"/>
        <v>103901370.90568</v>
      </c>
      <c r="DD274" s="406">
        <v>0</v>
      </c>
      <c r="DE274" s="401">
        <f t="shared" si="233"/>
        <v>8703077.2216000017</v>
      </c>
      <c r="DF274" s="401">
        <f t="shared" si="234"/>
        <v>4351538.6108000008</v>
      </c>
      <c r="DG274" s="401">
        <f t="shared" si="235"/>
        <v>90846755.073280007</v>
      </c>
      <c r="DH274" s="401">
        <f t="shared" si="236"/>
        <v>7687614</v>
      </c>
      <c r="DI274" s="401">
        <f t="shared" si="237"/>
        <v>83159141.073280007</v>
      </c>
      <c r="DJ274" s="401">
        <f t="shared" si="238"/>
        <v>0</v>
      </c>
      <c r="DL274" s="408">
        <f t="shared" si="239"/>
        <v>6638737.5</v>
      </c>
      <c r="DM274" s="408">
        <f t="shared" si="240"/>
        <v>-1979577.5</v>
      </c>
    </row>
    <row r="275" spans="1:117" s="56" customFormat="1" ht="21" x14ac:dyDescent="0.2">
      <c r="A275" s="192">
        <f t="shared" si="201"/>
        <v>2655495</v>
      </c>
      <c r="B275" s="137">
        <f>'آبان 1400'!B276</f>
        <v>270</v>
      </c>
      <c r="C275" s="137">
        <f>'آبان 1400'!C276</f>
        <v>33</v>
      </c>
      <c r="D275" s="137">
        <f>'آبان 1400'!D276</f>
        <v>13275</v>
      </c>
      <c r="E275" s="137" t="str">
        <f>'آبان 1400'!E276</f>
        <v>محمد رضا</v>
      </c>
      <c r="F275" s="137" t="str">
        <f>'آبان 1400'!F276</f>
        <v>قدرتی پور</v>
      </c>
      <c r="G275" s="137" t="str">
        <f>'آبان 1400'!G276</f>
        <v>نگهبان</v>
      </c>
      <c r="H275" s="137" t="str">
        <f>'آبان 1400'!H276</f>
        <v>تهران</v>
      </c>
      <c r="I275" s="137" t="str">
        <f>'آبان 1400'!I276</f>
        <v>121-813-7346799-1</v>
      </c>
      <c r="J275" s="137" t="str">
        <f>'آبان 1400'!J276</f>
        <v>0013281471</v>
      </c>
      <c r="K275" s="137" t="str">
        <f>'آبان 1400'!K276</f>
        <v>0016143663</v>
      </c>
      <c r="L275" s="137" t="str">
        <f>'آبان 1400'!L276</f>
        <v>تهران</v>
      </c>
      <c r="M275" s="137" t="str">
        <f>'آبان 1400'!M276</f>
        <v>نگهبان</v>
      </c>
      <c r="N275" s="121">
        <f>'آبان 1400'!N276</f>
        <v>0</v>
      </c>
      <c r="O275" s="120">
        <f>'آبان 1400'!O276</f>
        <v>0</v>
      </c>
      <c r="P275" s="122" t="str">
        <f>'آبان 1400'!P276</f>
        <v>*</v>
      </c>
      <c r="Q275" s="362">
        <f>'آبان 1400'!Q276</f>
        <v>30</v>
      </c>
      <c r="R275" s="362">
        <f>'آبان 1400'!R276</f>
        <v>120</v>
      </c>
      <c r="S275" s="362">
        <f>'آبان 1400'!S276</f>
        <v>220</v>
      </c>
      <c r="T275" s="362">
        <f>'آبان 1400'!T276</f>
        <v>29.33</v>
      </c>
      <c r="U275" s="138">
        <f>'آبان 1400'!U276</f>
        <v>0</v>
      </c>
      <c r="V275" s="121">
        <f>'آبان 1400'!W276</f>
        <v>0</v>
      </c>
      <c r="W275" s="122">
        <f>'آبان 1400'!X276</f>
        <v>0</v>
      </c>
      <c r="X275" s="370">
        <f>'آبان 1400'!Y276</f>
        <v>2</v>
      </c>
      <c r="Y275" s="370">
        <f>'آبان 1400'!Z276</f>
        <v>2</v>
      </c>
      <c r="Z275" s="139">
        <f>'آبان 1400'!AA276</f>
        <v>885165</v>
      </c>
      <c r="AA275" s="139">
        <f>'آبان 1400'!AB276</f>
        <v>46667</v>
      </c>
      <c r="AB275" s="139">
        <f>'آبان 1400'!AC276</f>
        <v>931832</v>
      </c>
      <c r="AC275" s="139">
        <f>'آبان 1400'!AD276</f>
        <v>4500000</v>
      </c>
      <c r="AD275" s="139">
        <f>'آبان 1400'!AE276</f>
        <v>6000000</v>
      </c>
      <c r="AE275" s="140">
        <f>'آبان 1400'!AF276</f>
        <v>177895.19999999998</v>
      </c>
      <c r="AF275" s="123">
        <f>'آبان 1400'!AG276</f>
        <v>26554950</v>
      </c>
      <c r="AG275" s="124">
        <f>'آبان 1400'!AH276</f>
        <v>1400010</v>
      </c>
      <c r="AH275" s="124">
        <f>'آبان 1400'!AI276</f>
        <v>21347423.999999996</v>
      </c>
      <c r="AI275" s="124">
        <f>'آبان 1400'!AJ276</f>
        <v>5310990</v>
      </c>
      <c r="AJ275" s="124">
        <f>'آبان 1400'!AK276</f>
        <v>4500000</v>
      </c>
      <c r="AK275" s="124">
        <f>'آبان 1400'!AL276</f>
        <v>6000000</v>
      </c>
      <c r="AL275" s="124">
        <f>'آبان 1400'!AM276</f>
        <v>9784235.9999999981</v>
      </c>
      <c r="AM275" s="124">
        <f>'آبان 1400'!AN276</f>
        <v>5217666.2159999991</v>
      </c>
      <c r="AN275" s="124">
        <f>'آبان 1400'!AO276</f>
        <v>0</v>
      </c>
      <c r="AO275" s="124">
        <f>'آبان 1400'!AP276</f>
        <v>3000000</v>
      </c>
      <c r="AP275" s="124">
        <f>'آبان 1400'!AQ276</f>
        <v>0</v>
      </c>
      <c r="AQ275" s="124">
        <f>'آبان 1400'!AR276</f>
        <v>0</v>
      </c>
      <c r="AR275" s="124">
        <f>'آبان 1400'!AS276</f>
        <v>0</v>
      </c>
      <c r="AS275" s="379">
        <f>'آبان 1400'!AT276</f>
        <v>0</v>
      </c>
      <c r="AT275" s="372">
        <f t="shared" si="202"/>
        <v>83115276.216000006</v>
      </c>
      <c r="AU275" s="174">
        <f>'آبان 1400'!AV276</f>
        <v>58857986.18088001</v>
      </c>
      <c r="AV275" s="142">
        <f>'آبان 1400'!AW276</f>
        <v>77804286.215999991</v>
      </c>
      <c r="AW275" s="143">
        <f t="shared" si="203"/>
        <v>5446300.0351200001</v>
      </c>
      <c r="AX275" s="76">
        <f t="shared" si="204"/>
        <v>1885798.6180880012</v>
      </c>
      <c r="AY275" s="143">
        <f>'آبان 1400'!AZ276</f>
        <v>0</v>
      </c>
      <c r="AZ275" s="143">
        <f>'آبان 1400'!BA276</f>
        <v>0</v>
      </c>
      <c r="BA275" s="143">
        <f>'آبان 1400'!BB276</f>
        <v>0</v>
      </c>
      <c r="BB275" s="143">
        <f>'آبان 1400'!BC276</f>
        <v>0</v>
      </c>
      <c r="BC275" s="143">
        <f>'آبان 1400'!BD276</f>
        <v>0</v>
      </c>
      <c r="BD275" s="143">
        <f>'آبان 1400'!BE276</f>
        <v>0</v>
      </c>
      <c r="BE275" s="143">
        <f>'آبان 1400'!BF276</f>
        <v>0</v>
      </c>
      <c r="BF275" s="144">
        <f t="shared" si="205"/>
        <v>7332098.6532080015</v>
      </c>
      <c r="BG275" s="141">
        <f t="shared" si="206"/>
        <v>75783177</v>
      </c>
      <c r="BH275" s="145">
        <f t="shared" si="207"/>
        <v>83115276.216000006</v>
      </c>
      <c r="BI275" s="128">
        <f t="shared" si="200"/>
        <v>4659160</v>
      </c>
      <c r="BJ275" s="146">
        <f t="shared" si="208"/>
        <v>2329580</v>
      </c>
      <c r="BK275" s="146">
        <f t="shared" si="209"/>
        <v>698874</v>
      </c>
      <c r="BL275" s="147">
        <f t="shared" si="210"/>
        <v>1120000</v>
      </c>
      <c r="BM275" s="383">
        <v>0</v>
      </c>
      <c r="BN275" s="148">
        <f t="shared" si="211"/>
        <v>91922890.216000006</v>
      </c>
      <c r="BO275" s="149">
        <f t="shared" si="212"/>
        <v>77804286.215999991</v>
      </c>
      <c r="BP275" s="150">
        <f t="shared" si="213"/>
        <v>17894985.82968</v>
      </c>
      <c r="BQ275" s="151">
        <f t="shared" si="214"/>
        <v>109817876.04568</v>
      </c>
      <c r="BR275" s="152">
        <f t="shared" si="215"/>
        <v>100800</v>
      </c>
      <c r="BS275" s="148">
        <f t="shared" si="216"/>
        <v>109918676.04568</v>
      </c>
      <c r="BT275" s="136">
        <v>0</v>
      </c>
      <c r="BU275" s="149">
        <f t="shared" si="217"/>
        <v>9192289.0216000006</v>
      </c>
      <c r="BV275" s="153">
        <f t="shared" si="218"/>
        <v>4596144.5108000003</v>
      </c>
      <c r="BW275" s="134">
        <f t="shared" si="219"/>
        <v>96130242.513280004</v>
      </c>
      <c r="BX275" s="148">
        <f t="shared" si="220"/>
        <v>7687614</v>
      </c>
      <c r="BY275" s="135">
        <f t="shared" si="221"/>
        <v>88442628.513280004</v>
      </c>
      <c r="CD275" s="400">
        <f>'آبان 1400'!AU276</f>
        <v>83115276.216000006</v>
      </c>
      <c r="CE275" s="401">
        <f>'آبان 1400'!AV276</f>
        <v>58857986.18088001</v>
      </c>
      <c r="CF275" s="401">
        <f>'آبان 1400'!AW276</f>
        <v>77804286.215999991</v>
      </c>
      <c r="CG275" s="401">
        <f>'آبان 1400'!AX276</f>
        <v>5446300.0351200001</v>
      </c>
      <c r="CH275" s="401">
        <f>'آبان 1400'!AY276</f>
        <v>1885798.6180880012</v>
      </c>
      <c r="CI275" s="401">
        <f>'آبان 1400'!AZ276</f>
        <v>0</v>
      </c>
      <c r="CJ275" s="401">
        <f>'آبان 1400'!BA276</f>
        <v>0</v>
      </c>
      <c r="CK275" s="401">
        <f>'آبان 1400'!BB276</f>
        <v>0</v>
      </c>
      <c r="CL275" s="401">
        <f>'آبان 1400'!BC276</f>
        <v>0</v>
      </c>
      <c r="CM275" s="401">
        <f>'آبان 1400'!BD276</f>
        <v>0</v>
      </c>
      <c r="CN275" s="401">
        <f>'آبان 1400'!BE276</f>
        <v>0</v>
      </c>
      <c r="CO275" s="401">
        <f>'آبان 1400'!BF276</f>
        <v>0</v>
      </c>
      <c r="CP275" s="401">
        <f>'آبان 1400'!BG276</f>
        <v>7332098.6532080015</v>
      </c>
      <c r="CQ275" s="401">
        <f>'آبان 1400'!BH276</f>
        <v>75783177</v>
      </c>
      <c r="CR275" s="401">
        <f t="shared" si="222"/>
        <v>83115276.216000006</v>
      </c>
      <c r="CS275" s="56">
        <f t="shared" si="223"/>
        <v>4659160</v>
      </c>
      <c r="CT275" s="400">
        <f t="shared" si="224"/>
        <v>2329580</v>
      </c>
      <c r="CU275" s="401">
        <f t="shared" si="225"/>
        <v>698874</v>
      </c>
      <c r="CV275" s="401">
        <f t="shared" si="226"/>
        <v>1120000</v>
      </c>
      <c r="CW275" s="56">
        <v>0</v>
      </c>
      <c r="CX275" s="401">
        <f t="shared" si="227"/>
        <v>91922890.216000006</v>
      </c>
      <c r="CY275" s="401">
        <f t="shared" si="228"/>
        <v>77804286.215999991</v>
      </c>
      <c r="CZ275" s="401">
        <f t="shared" si="229"/>
        <v>17894985.82968</v>
      </c>
      <c r="DA275" s="401">
        <f t="shared" si="230"/>
        <v>109817876.04568</v>
      </c>
      <c r="DB275" s="401">
        <f t="shared" si="231"/>
        <v>100800</v>
      </c>
      <c r="DC275" s="401">
        <f t="shared" si="232"/>
        <v>109918676.04568</v>
      </c>
      <c r="DD275" s="406">
        <v>0</v>
      </c>
      <c r="DE275" s="401">
        <f t="shared" si="233"/>
        <v>9192289.0216000006</v>
      </c>
      <c r="DF275" s="401">
        <f t="shared" si="234"/>
        <v>4596144.5108000003</v>
      </c>
      <c r="DG275" s="401">
        <f t="shared" si="235"/>
        <v>96130242.513280004</v>
      </c>
      <c r="DH275" s="401">
        <f t="shared" si="236"/>
        <v>7687614</v>
      </c>
      <c r="DI275" s="401">
        <f t="shared" si="237"/>
        <v>88442628.513280004</v>
      </c>
      <c r="DJ275" s="401">
        <f t="shared" si="238"/>
        <v>0</v>
      </c>
      <c r="DL275" s="408">
        <f t="shared" si="239"/>
        <v>6638737.5</v>
      </c>
      <c r="DM275" s="408">
        <f t="shared" si="240"/>
        <v>-1979577.5</v>
      </c>
    </row>
    <row r="276" spans="1:117" s="56" customFormat="1" ht="21" x14ac:dyDescent="0.2">
      <c r="A276" s="192">
        <f t="shared" si="201"/>
        <v>2655495</v>
      </c>
      <c r="B276" s="137">
        <f>'آبان 1400'!B277</f>
        <v>271</v>
      </c>
      <c r="C276" s="137">
        <f>'آبان 1400'!C277</f>
        <v>34</v>
      </c>
      <c r="D276" s="137">
        <f>'آبان 1400'!D277</f>
        <v>13290</v>
      </c>
      <c r="E276" s="137" t="str">
        <f>'آبان 1400'!E277</f>
        <v>مرتضی</v>
      </c>
      <c r="F276" s="137" t="str">
        <f>'آبان 1400'!F277</f>
        <v>قلیچی كشتان</v>
      </c>
      <c r="G276" s="137" t="str">
        <f>'آبان 1400'!G277</f>
        <v>نگهبان</v>
      </c>
      <c r="H276" s="137" t="str">
        <f>'آبان 1400'!H277</f>
        <v>تهران</v>
      </c>
      <c r="I276" s="137" t="str">
        <f>'آبان 1400'!I277</f>
        <v>116-813-3106999-1</v>
      </c>
      <c r="J276" s="137" t="str">
        <f>'آبان 1400'!J277</f>
        <v>0639441521</v>
      </c>
      <c r="K276" s="137" t="str">
        <f>'آبان 1400'!K277</f>
        <v>0021206033</v>
      </c>
      <c r="L276" s="137" t="str">
        <f>'آبان 1400'!L277</f>
        <v>تهران</v>
      </c>
      <c r="M276" s="137" t="str">
        <f>'آبان 1400'!M277</f>
        <v>نگهبان</v>
      </c>
      <c r="N276" s="121" t="str">
        <f>'آبان 1400'!N277</f>
        <v>*</v>
      </c>
      <c r="O276" s="120">
        <f>'آبان 1400'!O277</f>
        <v>0</v>
      </c>
      <c r="P276" s="122">
        <f>'آبان 1400'!P277</f>
        <v>0</v>
      </c>
      <c r="Q276" s="362">
        <f>'آبان 1400'!Q277</f>
        <v>30</v>
      </c>
      <c r="R276" s="362">
        <f>'آبان 1400'!R277</f>
        <v>120</v>
      </c>
      <c r="S276" s="362">
        <f>'آبان 1400'!S277</f>
        <v>110</v>
      </c>
      <c r="T276" s="362">
        <f>'آبان 1400'!T277</f>
        <v>29.33</v>
      </c>
      <c r="U276" s="138">
        <f>'آبان 1400'!U277</f>
        <v>0</v>
      </c>
      <c r="V276" s="121">
        <f>'آبان 1400'!W277</f>
        <v>0</v>
      </c>
      <c r="W276" s="122">
        <f>'آبان 1400'!X277</f>
        <v>0</v>
      </c>
      <c r="X276" s="370">
        <f>'آبان 1400'!Y277</f>
        <v>1</v>
      </c>
      <c r="Y276" s="370">
        <f>'آبان 1400'!Z277</f>
        <v>1</v>
      </c>
      <c r="Z276" s="139">
        <f>'آبان 1400'!AA277</f>
        <v>885165</v>
      </c>
      <c r="AA276" s="139">
        <f>'آبان 1400'!AB277</f>
        <v>46667</v>
      </c>
      <c r="AB276" s="139">
        <f>'آبان 1400'!AC277</f>
        <v>931832</v>
      </c>
      <c r="AC276" s="139">
        <f>'آبان 1400'!AD277</f>
        <v>4500000</v>
      </c>
      <c r="AD276" s="139">
        <f>'آبان 1400'!AE277</f>
        <v>6000000</v>
      </c>
      <c r="AE276" s="140">
        <f>'آبان 1400'!AF277</f>
        <v>177895.19999999998</v>
      </c>
      <c r="AF276" s="123">
        <f>'آبان 1400'!AG277</f>
        <v>26554950</v>
      </c>
      <c r="AG276" s="124">
        <f>'آبان 1400'!AH277</f>
        <v>1400010</v>
      </c>
      <c r="AH276" s="124">
        <f>'آبان 1400'!AI277</f>
        <v>21347423.999999996</v>
      </c>
      <c r="AI276" s="124">
        <f>'آبان 1400'!AJ277</f>
        <v>2655495</v>
      </c>
      <c r="AJ276" s="124">
        <f>'آبان 1400'!AK277</f>
        <v>4500000</v>
      </c>
      <c r="AK276" s="124">
        <f>'آبان 1400'!AL277</f>
        <v>6000000</v>
      </c>
      <c r="AL276" s="124">
        <f>'آبان 1400'!AM277</f>
        <v>4892117.9999999991</v>
      </c>
      <c r="AM276" s="124">
        <f>'آبان 1400'!AN277</f>
        <v>5217666.2159999991</v>
      </c>
      <c r="AN276" s="124">
        <f>'آبان 1400'!AO277</f>
        <v>0</v>
      </c>
      <c r="AO276" s="124">
        <f>'آبان 1400'!AP277</f>
        <v>3000000</v>
      </c>
      <c r="AP276" s="124">
        <f>'آبان 1400'!AQ277</f>
        <v>0</v>
      </c>
      <c r="AQ276" s="124">
        <f>'آبان 1400'!AR277</f>
        <v>0</v>
      </c>
      <c r="AR276" s="124">
        <f>'آبان 1400'!AS277</f>
        <v>0</v>
      </c>
      <c r="AS276" s="379">
        <f>'آبان 1400'!AT277</f>
        <v>0</v>
      </c>
      <c r="AT276" s="372">
        <f t="shared" si="202"/>
        <v>75567663.216000006</v>
      </c>
      <c r="AU276" s="174">
        <f>'آبان 1400'!AV277</f>
        <v>54308316.440880008</v>
      </c>
      <c r="AV276" s="142">
        <f>'آبان 1400'!AW277</f>
        <v>72912168.215999991</v>
      </c>
      <c r="AW276" s="143">
        <f t="shared" si="203"/>
        <v>5103851.7751199994</v>
      </c>
      <c r="AX276" s="76">
        <f t="shared" si="204"/>
        <v>1430831.644088001</v>
      </c>
      <c r="AY276" s="143">
        <f>'آبان 1400'!AZ277</f>
        <v>0</v>
      </c>
      <c r="AZ276" s="143">
        <f>'آبان 1400'!BA277</f>
        <v>0</v>
      </c>
      <c r="BA276" s="143">
        <f>'آبان 1400'!BB277</f>
        <v>0</v>
      </c>
      <c r="BB276" s="143">
        <f>'آبان 1400'!BC277</f>
        <v>0</v>
      </c>
      <c r="BC276" s="143">
        <f>'آبان 1400'!BD277</f>
        <v>0</v>
      </c>
      <c r="BD276" s="143">
        <f>'آبان 1400'!BE277</f>
        <v>0</v>
      </c>
      <c r="BE276" s="143">
        <f>'آبان 1400'!BF277</f>
        <v>0</v>
      </c>
      <c r="BF276" s="144">
        <f t="shared" si="205"/>
        <v>6534683.4192080004</v>
      </c>
      <c r="BG276" s="141">
        <f t="shared" si="206"/>
        <v>69032979</v>
      </c>
      <c r="BH276" s="145">
        <f t="shared" si="207"/>
        <v>75567663.216000006</v>
      </c>
      <c r="BI276" s="128">
        <f t="shared" si="200"/>
        <v>4659160</v>
      </c>
      <c r="BJ276" s="146">
        <f t="shared" si="208"/>
        <v>2329580</v>
      </c>
      <c r="BK276" s="146">
        <f t="shared" si="209"/>
        <v>698874</v>
      </c>
      <c r="BL276" s="147">
        <f t="shared" si="210"/>
        <v>1120000</v>
      </c>
      <c r="BM276" s="383">
        <v>0</v>
      </c>
      <c r="BN276" s="148">
        <f t="shared" si="211"/>
        <v>84375277.216000006</v>
      </c>
      <c r="BO276" s="149">
        <f t="shared" si="212"/>
        <v>72912168.215999991</v>
      </c>
      <c r="BP276" s="150">
        <f t="shared" si="213"/>
        <v>16769798.689679999</v>
      </c>
      <c r="BQ276" s="151">
        <f t="shared" si="214"/>
        <v>101145075.90568</v>
      </c>
      <c r="BR276" s="152">
        <f t="shared" si="215"/>
        <v>100800</v>
      </c>
      <c r="BS276" s="148">
        <f t="shared" si="216"/>
        <v>101245875.90568</v>
      </c>
      <c r="BT276" s="136">
        <v>0</v>
      </c>
      <c r="BU276" s="149">
        <f t="shared" si="217"/>
        <v>8437527.7216000017</v>
      </c>
      <c r="BV276" s="153">
        <f t="shared" si="218"/>
        <v>4218763.8608000008</v>
      </c>
      <c r="BW276" s="134">
        <f t="shared" si="219"/>
        <v>88589584.323280007</v>
      </c>
      <c r="BX276" s="148">
        <f t="shared" si="220"/>
        <v>7687614</v>
      </c>
      <c r="BY276" s="135">
        <f t="shared" si="221"/>
        <v>80901970.323280007</v>
      </c>
      <c r="CD276" s="400">
        <f>'آبان 1400'!AU277</f>
        <v>75567663.216000006</v>
      </c>
      <c r="CE276" s="401">
        <f>'آبان 1400'!AV277</f>
        <v>54308316.440880008</v>
      </c>
      <c r="CF276" s="401">
        <f>'آبان 1400'!AW277</f>
        <v>72912168.215999991</v>
      </c>
      <c r="CG276" s="401">
        <f>'آبان 1400'!AX277</f>
        <v>5103851.7751199994</v>
      </c>
      <c r="CH276" s="401">
        <f>'آبان 1400'!AY277</f>
        <v>1430831.644088001</v>
      </c>
      <c r="CI276" s="401">
        <f>'آبان 1400'!AZ277</f>
        <v>0</v>
      </c>
      <c r="CJ276" s="401">
        <f>'آبان 1400'!BA277</f>
        <v>0</v>
      </c>
      <c r="CK276" s="401">
        <f>'آبان 1400'!BB277</f>
        <v>0</v>
      </c>
      <c r="CL276" s="401">
        <f>'آبان 1400'!BC277</f>
        <v>0</v>
      </c>
      <c r="CM276" s="401">
        <f>'آبان 1400'!BD277</f>
        <v>0</v>
      </c>
      <c r="CN276" s="401">
        <f>'آبان 1400'!BE277</f>
        <v>0</v>
      </c>
      <c r="CO276" s="401">
        <f>'آبان 1400'!BF277</f>
        <v>0</v>
      </c>
      <c r="CP276" s="401">
        <f>'آبان 1400'!BG277</f>
        <v>6534683.4192080004</v>
      </c>
      <c r="CQ276" s="401">
        <f>'آبان 1400'!BH277</f>
        <v>69032979</v>
      </c>
      <c r="CR276" s="401">
        <f t="shared" si="222"/>
        <v>75567663.216000006</v>
      </c>
      <c r="CS276" s="56">
        <f t="shared" si="223"/>
        <v>4659160</v>
      </c>
      <c r="CT276" s="400">
        <f t="shared" si="224"/>
        <v>2329580</v>
      </c>
      <c r="CU276" s="401">
        <f t="shared" si="225"/>
        <v>698874</v>
      </c>
      <c r="CV276" s="401">
        <f t="shared" si="226"/>
        <v>1120000</v>
      </c>
      <c r="CW276" s="56">
        <v>0</v>
      </c>
      <c r="CX276" s="401">
        <f t="shared" si="227"/>
        <v>84375277.216000006</v>
      </c>
      <c r="CY276" s="401">
        <f t="shared" si="228"/>
        <v>72912168.215999991</v>
      </c>
      <c r="CZ276" s="401">
        <f t="shared" si="229"/>
        <v>16769798.689679999</v>
      </c>
      <c r="DA276" s="401">
        <f t="shared" si="230"/>
        <v>101145075.90568</v>
      </c>
      <c r="DB276" s="401">
        <f t="shared" si="231"/>
        <v>100800</v>
      </c>
      <c r="DC276" s="401">
        <f t="shared" si="232"/>
        <v>101245875.90568</v>
      </c>
      <c r="DD276" s="406">
        <v>0</v>
      </c>
      <c r="DE276" s="401">
        <f t="shared" si="233"/>
        <v>8437527.7216000017</v>
      </c>
      <c r="DF276" s="401">
        <f t="shared" si="234"/>
        <v>4218763.8608000008</v>
      </c>
      <c r="DG276" s="401">
        <f t="shared" si="235"/>
        <v>88589584.323280007</v>
      </c>
      <c r="DH276" s="401">
        <f t="shared" si="236"/>
        <v>7687614</v>
      </c>
      <c r="DI276" s="401">
        <f t="shared" si="237"/>
        <v>80901970.323280007</v>
      </c>
      <c r="DJ276" s="401">
        <f t="shared" si="238"/>
        <v>0</v>
      </c>
      <c r="DL276" s="408">
        <f t="shared" si="239"/>
        <v>6638737.5</v>
      </c>
      <c r="DM276" s="408">
        <f t="shared" si="240"/>
        <v>-1979577.5</v>
      </c>
    </row>
    <row r="277" spans="1:117" s="56" customFormat="1" ht="21" x14ac:dyDescent="0.2">
      <c r="A277" s="192">
        <f t="shared" si="201"/>
        <v>2655495</v>
      </c>
      <c r="B277" s="137">
        <f>'آبان 1400'!B278</f>
        <v>272</v>
      </c>
      <c r="C277" s="137">
        <f>'آبان 1400'!C278</f>
        <v>35</v>
      </c>
      <c r="D277" s="137">
        <f>'آبان 1400'!D278</f>
        <v>13239</v>
      </c>
      <c r="E277" s="137" t="str">
        <f>'آبان 1400'!E278</f>
        <v>افراسیاب</v>
      </c>
      <c r="F277" s="137" t="str">
        <f>'آبان 1400'!F278</f>
        <v>كریمی</v>
      </c>
      <c r="G277" s="137" t="str">
        <f>'آبان 1400'!G278</f>
        <v>نگهبان</v>
      </c>
      <c r="H277" s="137" t="str">
        <f>'آبان 1400'!H278</f>
        <v>تهران</v>
      </c>
      <c r="I277" s="137" t="str">
        <f>'آبان 1400'!I278</f>
        <v>121-800-18891-1</v>
      </c>
      <c r="J277" s="137" t="str">
        <f>'آبان 1400'!J278</f>
        <v>1672246385</v>
      </c>
      <c r="K277" s="137" t="str">
        <f>'آبان 1400'!K278</f>
        <v>0012082987</v>
      </c>
      <c r="L277" s="137" t="str">
        <f>'آبان 1400'!L278</f>
        <v>تهران</v>
      </c>
      <c r="M277" s="137" t="str">
        <f>'آبان 1400'!M278</f>
        <v>نگهبان</v>
      </c>
      <c r="N277" s="121" t="str">
        <f>'آبان 1400'!N278</f>
        <v>*</v>
      </c>
      <c r="O277" s="120">
        <f>'آبان 1400'!O278</f>
        <v>0</v>
      </c>
      <c r="P277" s="122">
        <f>'آبان 1400'!P278</f>
        <v>0</v>
      </c>
      <c r="Q277" s="362">
        <f>'آبان 1400'!Q278</f>
        <v>30</v>
      </c>
      <c r="R277" s="362">
        <f>'آبان 1400'!R278</f>
        <v>120</v>
      </c>
      <c r="S277" s="362">
        <f>'آبان 1400'!S278</f>
        <v>110</v>
      </c>
      <c r="T277" s="362">
        <f>'آبان 1400'!T278</f>
        <v>29.33</v>
      </c>
      <c r="U277" s="138">
        <f>'آبان 1400'!U278</f>
        <v>0</v>
      </c>
      <c r="V277" s="121">
        <f>'آبان 1400'!W278</f>
        <v>0</v>
      </c>
      <c r="W277" s="122">
        <f>'آبان 1400'!X278</f>
        <v>0</v>
      </c>
      <c r="X277" s="370">
        <f>'آبان 1400'!Y278</f>
        <v>2</v>
      </c>
      <c r="Y277" s="370">
        <f>'آبان 1400'!Z278</f>
        <v>1</v>
      </c>
      <c r="Z277" s="139">
        <f>'آبان 1400'!AA278</f>
        <v>885165</v>
      </c>
      <c r="AA277" s="139">
        <f>'آبان 1400'!AB278</f>
        <v>46667</v>
      </c>
      <c r="AB277" s="139">
        <f>'آبان 1400'!AC278</f>
        <v>931832</v>
      </c>
      <c r="AC277" s="139">
        <f>'آبان 1400'!AD278</f>
        <v>4500000</v>
      </c>
      <c r="AD277" s="139">
        <f>'آبان 1400'!AE278</f>
        <v>6000000</v>
      </c>
      <c r="AE277" s="140">
        <f>'آبان 1400'!AF278</f>
        <v>177895.19999999998</v>
      </c>
      <c r="AF277" s="123">
        <f>'آبان 1400'!AG278</f>
        <v>26554950</v>
      </c>
      <c r="AG277" s="124">
        <f>'آبان 1400'!AH278</f>
        <v>1400010</v>
      </c>
      <c r="AH277" s="124">
        <f>'آبان 1400'!AI278</f>
        <v>21347423.999999996</v>
      </c>
      <c r="AI277" s="124">
        <f>'آبان 1400'!AJ278</f>
        <v>2655495</v>
      </c>
      <c r="AJ277" s="124">
        <f>'آبان 1400'!AK278</f>
        <v>4500000</v>
      </c>
      <c r="AK277" s="124">
        <f>'آبان 1400'!AL278</f>
        <v>6000000</v>
      </c>
      <c r="AL277" s="124">
        <f>'آبان 1400'!AM278</f>
        <v>4892117.9999999991</v>
      </c>
      <c r="AM277" s="124">
        <f>'آبان 1400'!AN278</f>
        <v>5217666.2159999991</v>
      </c>
      <c r="AN277" s="124">
        <f>'آبان 1400'!AO278</f>
        <v>0</v>
      </c>
      <c r="AO277" s="124">
        <f>'آبان 1400'!AP278</f>
        <v>3000000</v>
      </c>
      <c r="AP277" s="124">
        <f>'آبان 1400'!AQ278</f>
        <v>0</v>
      </c>
      <c r="AQ277" s="124">
        <f>'آبان 1400'!AR278</f>
        <v>0</v>
      </c>
      <c r="AR277" s="124">
        <f>'آبان 1400'!AS278</f>
        <v>0</v>
      </c>
      <c r="AS277" s="379">
        <f>'آبان 1400'!AT278</f>
        <v>0</v>
      </c>
      <c r="AT277" s="372">
        <f t="shared" si="202"/>
        <v>75567663.216000006</v>
      </c>
      <c r="AU277" s="174">
        <f>'آبان 1400'!AV278</f>
        <v>54308316.440880008</v>
      </c>
      <c r="AV277" s="142">
        <f>'آبان 1400'!AW278</f>
        <v>72912168.215999991</v>
      </c>
      <c r="AW277" s="143">
        <f t="shared" si="203"/>
        <v>5103851.7751199994</v>
      </c>
      <c r="AX277" s="76">
        <f t="shared" si="204"/>
        <v>1430831.644088001</v>
      </c>
      <c r="AY277" s="143">
        <f>'آبان 1400'!AZ278</f>
        <v>0</v>
      </c>
      <c r="AZ277" s="143">
        <f>'آبان 1400'!BA278</f>
        <v>0</v>
      </c>
      <c r="BA277" s="143">
        <f>'آبان 1400'!BB278</f>
        <v>0</v>
      </c>
      <c r="BB277" s="143">
        <f>'آبان 1400'!BC278</f>
        <v>0</v>
      </c>
      <c r="BC277" s="143">
        <f>'آبان 1400'!BD278</f>
        <v>0</v>
      </c>
      <c r="BD277" s="143">
        <f>'آبان 1400'!BE278</f>
        <v>0</v>
      </c>
      <c r="BE277" s="143">
        <f>'آبان 1400'!BF278</f>
        <v>0</v>
      </c>
      <c r="BF277" s="144">
        <f t="shared" si="205"/>
        <v>6534683.4192080004</v>
      </c>
      <c r="BG277" s="141">
        <f t="shared" si="206"/>
        <v>69032979</v>
      </c>
      <c r="BH277" s="145">
        <f t="shared" si="207"/>
        <v>75567663.216000006</v>
      </c>
      <c r="BI277" s="128">
        <f t="shared" si="200"/>
        <v>4659160</v>
      </c>
      <c r="BJ277" s="146">
        <f t="shared" si="208"/>
        <v>2329580</v>
      </c>
      <c r="BK277" s="146">
        <f t="shared" si="209"/>
        <v>698874</v>
      </c>
      <c r="BL277" s="147">
        <f t="shared" si="210"/>
        <v>1120000</v>
      </c>
      <c r="BM277" s="383">
        <v>0</v>
      </c>
      <c r="BN277" s="148">
        <f t="shared" si="211"/>
        <v>84375277.216000006</v>
      </c>
      <c r="BO277" s="149">
        <f t="shared" si="212"/>
        <v>72912168.215999991</v>
      </c>
      <c r="BP277" s="150">
        <f t="shared" si="213"/>
        <v>16769798.689679999</v>
      </c>
      <c r="BQ277" s="151">
        <f t="shared" si="214"/>
        <v>101145075.90568</v>
      </c>
      <c r="BR277" s="152">
        <f t="shared" si="215"/>
        <v>100800</v>
      </c>
      <c r="BS277" s="148">
        <f t="shared" si="216"/>
        <v>101245875.90568</v>
      </c>
      <c r="BT277" s="136">
        <v>0</v>
      </c>
      <c r="BU277" s="149">
        <f t="shared" si="217"/>
        <v>8437527.7216000017</v>
      </c>
      <c r="BV277" s="153">
        <f t="shared" si="218"/>
        <v>4218763.8608000008</v>
      </c>
      <c r="BW277" s="134">
        <f t="shared" si="219"/>
        <v>88589584.323280007</v>
      </c>
      <c r="BX277" s="148">
        <f t="shared" si="220"/>
        <v>7687614</v>
      </c>
      <c r="BY277" s="135">
        <f t="shared" si="221"/>
        <v>80901970.323280007</v>
      </c>
      <c r="CD277" s="400">
        <f>'آبان 1400'!AU278</f>
        <v>75567663.216000006</v>
      </c>
      <c r="CE277" s="401">
        <f>'آبان 1400'!AV278</f>
        <v>54308316.440880008</v>
      </c>
      <c r="CF277" s="401">
        <f>'آبان 1400'!AW278</f>
        <v>72912168.215999991</v>
      </c>
      <c r="CG277" s="401">
        <f>'آبان 1400'!AX278</f>
        <v>5103851.7751199994</v>
      </c>
      <c r="CH277" s="401">
        <f>'آبان 1400'!AY278</f>
        <v>1430831.644088001</v>
      </c>
      <c r="CI277" s="401">
        <f>'آبان 1400'!AZ278</f>
        <v>0</v>
      </c>
      <c r="CJ277" s="401">
        <f>'آبان 1400'!BA278</f>
        <v>0</v>
      </c>
      <c r="CK277" s="401">
        <f>'آبان 1400'!BB278</f>
        <v>0</v>
      </c>
      <c r="CL277" s="401">
        <f>'آبان 1400'!BC278</f>
        <v>0</v>
      </c>
      <c r="CM277" s="401">
        <f>'آبان 1400'!BD278</f>
        <v>0</v>
      </c>
      <c r="CN277" s="401">
        <f>'آبان 1400'!BE278</f>
        <v>0</v>
      </c>
      <c r="CO277" s="401">
        <f>'آبان 1400'!BF278</f>
        <v>0</v>
      </c>
      <c r="CP277" s="401">
        <f>'آبان 1400'!BG278</f>
        <v>6534683.4192080004</v>
      </c>
      <c r="CQ277" s="401">
        <f>'آبان 1400'!BH278</f>
        <v>69032979</v>
      </c>
      <c r="CR277" s="401">
        <f t="shared" si="222"/>
        <v>75567663.216000006</v>
      </c>
      <c r="CS277" s="56">
        <f t="shared" si="223"/>
        <v>4659160</v>
      </c>
      <c r="CT277" s="400">
        <f t="shared" si="224"/>
        <v>2329580</v>
      </c>
      <c r="CU277" s="401">
        <f t="shared" si="225"/>
        <v>698874</v>
      </c>
      <c r="CV277" s="401">
        <f t="shared" si="226"/>
        <v>1120000</v>
      </c>
      <c r="CW277" s="56">
        <v>0</v>
      </c>
      <c r="CX277" s="401">
        <f t="shared" si="227"/>
        <v>84375277.216000006</v>
      </c>
      <c r="CY277" s="401">
        <f t="shared" si="228"/>
        <v>72912168.215999991</v>
      </c>
      <c r="CZ277" s="401">
        <f t="shared" si="229"/>
        <v>16769798.689679999</v>
      </c>
      <c r="DA277" s="401">
        <f t="shared" si="230"/>
        <v>101145075.90568</v>
      </c>
      <c r="DB277" s="401">
        <f t="shared" si="231"/>
        <v>100800</v>
      </c>
      <c r="DC277" s="401">
        <f t="shared" si="232"/>
        <v>101245875.90568</v>
      </c>
      <c r="DD277" s="406">
        <v>0</v>
      </c>
      <c r="DE277" s="401">
        <f t="shared" si="233"/>
        <v>8437527.7216000017</v>
      </c>
      <c r="DF277" s="401">
        <f t="shared" si="234"/>
        <v>4218763.8608000008</v>
      </c>
      <c r="DG277" s="401">
        <f t="shared" si="235"/>
        <v>88589584.323280007</v>
      </c>
      <c r="DH277" s="401">
        <f t="shared" si="236"/>
        <v>7687614</v>
      </c>
      <c r="DI277" s="401">
        <f t="shared" si="237"/>
        <v>80901970.323280007</v>
      </c>
      <c r="DJ277" s="401">
        <f t="shared" si="238"/>
        <v>0</v>
      </c>
      <c r="DL277" s="408">
        <f t="shared" si="239"/>
        <v>6638737.5</v>
      </c>
      <c r="DM277" s="408">
        <f t="shared" si="240"/>
        <v>-1979577.5</v>
      </c>
    </row>
    <row r="278" spans="1:117" s="56" customFormat="1" ht="21" x14ac:dyDescent="0.2">
      <c r="A278" s="192">
        <f t="shared" si="201"/>
        <v>2655495</v>
      </c>
      <c r="B278" s="137">
        <f>'آبان 1400'!B279</f>
        <v>273</v>
      </c>
      <c r="C278" s="137">
        <f>'آبان 1400'!C279</f>
        <v>36</v>
      </c>
      <c r="D278" s="137">
        <f>'آبان 1400'!D279</f>
        <v>13513</v>
      </c>
      <c r="E278" s="137" t="str">
        <f>'آبان 1400'!E279</f>
        <v>محمد حسین</v>
      </c>
      <c r="F278" s="137" t="str">
        <f>'آبان 1400'!F279</f>
        <v>گونه مقدم</v>
      </c>
      <c r="G278" s="137" t="str">
        <f>'آبان 1400'!G279</f>
        <v>نگهبان</v>
      </c>
      <c r="H278" s="137" t="str">
        <f>'آبان 1400'!H279</f>
        <v>تهران</v>
      </c>
      <c r="I278" s="137" t="str">
        <f>'آبان 1400'!I279</f>
        <v>445-813-9718113-1</v>
      </c>
      <c r="J278" s="137" t="str">
        <f>'آبان 1400'!J279</f>
        <v>4911745312</v>
      </c>
      <c r="K278" s="137" t="str">
        <f>'آبان 1400'!K279</f>
        <v>0025976527</v>
      </c>
      <c r="L278" s="137" t="str">
        <f>'آبان 1400'!L279</f>
        <v>تهران</v>
      </c>
      <c r="M278" s="137" t="str">
        <f>'آبان 1400'!M279</f>
        <v>نگهبان</v>
      </c>
      <c r="N278" s="121" t="str">
        <f>'آبان 1400'!N279</f>
        <v>*</v>
      </c>
      <c r="O278" s="120">
        <f>'آبان 1400'!O279</f>
        <v>0</v>
      </c>
      <c r="P278" s="122">
        <f>'آبان 1400'!P279</f>
        <v>0</v>
      </c>
      <c r="Q278" s="362">
        <f>'آبان 1400'!Q279</f>
        <v>30</v>
      </c>
      <c r="R278" s="362">
        <f>'آبان 1400'!R279</f>
        <v>120</v>
      </c>
      <c r="S278" s="362">
        <f>'آبان 1400'!S279</f>
        <v>110</v>
      </c>
      <c r="T278" s="362">
        <f>'آبان 1400'!T279</f>
        <v>29.33</v>
      </c>
      <c r="U278" s="138">
        <f>'آبان 1400'!U279</f>
        <v>0</v>
      </c>
      <c r="V278" s="121">
        <f>'آبان 1400'!W279</f>
        <v>0</v>
      </c>
      <c r="W278" s="122">
        <f>'آبان 1400'!X279</f>
        <v>0</v>
      </c>
      <c r="X278" s="370">
        <f>'آبان 1400'!Y279</f>
        <v>0</v>
      </c>
      <c r="Y278" s="370">
        <f>'آبان 1400'!Z279</f>
        <v>0</v>
      </c>
      <c r="Z278" s="139">
        <f>'آبان 1400'!AA279</f>
        <v>885165</v>
      </c>
      <c r="AA278" s="139">
        <f>'آبان 1400'!AB279</f>
        <v>46667</v>
      </c>
      <c r="AB278" s="139">
        <f>'آبان 1400'!AC279</f>
        <v>931832</v>
      </c>
      <c r="AC278" s="139">
        <f>'آبان 1400'!AD279</f>
        <v>4500000</v>
      </c>
      <c r="AD278" s="139">
        <f>'آبان 1400'!AE279</f>
        <v>6000000</v>
      </c>
      <c r="AE278" s="140">
        <f>'آبان 1400'!AF279</f>
        <v>177895.19999999998</v>
      </c>
      <c r="AF278" s="123">
        <f>'آبان 1400'!AG279</f>
        <v>26554950</v>
      </c>
      <c r="AG278" s="124">
        <f>'آبان 1400'!AH279</f>
        <v>1400010</v>
      </c>
      <c r="AH278" s="124">
        <f>'آبان 1400'!AI279</f>
        <v>21347423.999999996</v>
      </c>
      <c r="AI278" s="124">
        <f>'آبان 1400'!AJ279</f>
        <v>0</v>
      </c>
      <c r="AJ278" s="124">
        <f>'آبان 1400'!AK279</f>
        <v>4500000</v>
      </c>
      <c r="AK278" s="124">
        <f>'آبان 1400'!AL279</f>
        <v>6000000</v>
      </c>
      <c r="AL278" s="124">
        <f>'آبان 1400'!AM279</f>
        <v>4892117.9999999991</v>
      </c>
      <c r="AM278" s="124">
        <f>'آبان 1400'!AN279</f>
        <v>5217666.2159999991</v>
      </c>
      <c r="AN278" s="124">
        <f>'آبان 1400'!AO279</f>
        <v>0</v>
      </c>
      <c r="AO278" s="124">
        <f>'آبان 1400'!AP279</f>
        <v>2400000</v>
      </c>
      <c r="AP278" s="124">
        <f>'آبان 1400'!AQ279</f>
        <v>0</v>
      </c>
      <c r="AQ278" s="124">
        <f>'آبان 1400'!AR279</f>
        <v>0</v>
      </c>
      <c r="AR278" s="124">
        <f>'آبان 1400'!AS279</f>
        <v>0</v>
      </c>
      <c r="AS278" s="379">
        <f>'آبان 1400'!AT279</f>
        <v>0</v>
      </c>
      <c r="AT278" s="372">
        <f t="shared" si="202"/>
        <v>72312168.216000006</v>
      </c>
      <c r="AU278" s="174">
        <f>'آبان 1400'!AV279</f>
        <v>54350316.440880008</v>
      </c>
      <c r="AV278" s="142">
        <f>'آبان 1400'!AW279</f>
        <v>72312168.215999991</v>
      </c>
      <c r="AW278" s="143">
        <f t="shared" si="203"/>
        <v>5061851.7751199994</v>
      </c>
      <c r="AX278" s="76">
        <f t="shared" si="204"/>
        <v>1435031.644088001</v>
      </c>
      <c r="AY278" s="143">
        <f>'آبان 1400'!AZ279</f>
        <v>0</v>
      </c>
      <c r="AZ278" s="143">
        <f>'آبان 1400'!BA279</f>
        <v>0</v>
      </c>
      <c r="BA278" s="143">
        <f>'آبان 1400'!BB279</f>
        <v>0</v>
      </c>
      <c r="BB278" s="143">
        <f>'آبان 1400'!BC279</f>
        <v>0</v>
      </c>
      <c r="BC278" s="143">
        <f>'آبان 1400'!BD279</f>
        <v>0</v>
      </c>
      <c r="BD278" s="143">
        <f>'آبان 1400'!BE279</f>
        <v>0</v>
      </c>
      <c r="BE278" s="143">
        <f>'آبان 1400'!BF279</f>
        <v>0</v>
      </c>
      <c r="BF278" s="144">
        <f t="shared" si="205"/>
        <v>6496883.4192080004</v>
      </c>
      <c r="BG278" s="141">
        <f t="shared" si="206"/>
        <v>65815284</v>
      </c>
      <c r="BH278" s="145">
        <f t="shared" si="207"/>
        <v>72312168.216000006</v>
      </c>
      <c r="BI278" s="128">
        <f t="shared" si="200"/>
        <v>4659160</v>
      </c>
      <c r="BJ278" s="146">
        <f t="shared" si="208"/>
        <v>2329580</v>
      </c>
      <c r="BK278" s="146">
        <f t="shared" si="209"/>
        <v>698874</v>
      </c>
      <c r="BL278" s="147">
        <f t="shared" si="210"/>
        <v>1120000</v>
      </c>
      <c r="BM278" s="383">
        <v>0</v>
      </c>
      <c r="BN278" s="148">
        <f t="shared" si="211"/>
        <v>81119782.216000006</v>
      </c>
      <c r="BO278" s="149">
        <f t="shared" si="212"/>
        <v>72312168.215999991</v>
      </c>
      <c r="BP278" s="150">
        <f t="shared" si="213"/>
        <v>16631798.689679999</v>
      </c>
      <c r="BQ278" s="151">
        <f t="shared" si="214"/>
        <v>97751580.905680001</v>
      </c>
      <c r="BR278" s="152">
        <f t="shared" si="215"/>
        <v>100800</v>
      </c>
      <c r="BS278" s="148">
        <f t="shared" si="216"/>
        <v>97852380.905680001</v>
      </c>
      <c r="BT278" s="136">
        <v>0</v>
      </c>
      <c r="BU278" s="149">
        <f t="shared" si="217"/>
        <v>8111978.2216000007</v>
      </c>
      <c r="BV278" s="153">
        <f t="shared" si="218"/>
        <v>4055989.1108000004</v>
      </c>
      <c r="BW278" s="134">
        <f t="shared" si="219"/>
        <v>85684413.573280007</v>
      </c>
      <c r="BX278" s="148">
        <f t="shared" si="220"/>
        <v>7687614</v>
      </c>
      <c r="BY278" s="135">
        <f t="shared" si="221"/>
        <v>77996799.573280007</v>
      </c>
      <c r="CD278" s="400">
        <f>'آبان 1400'!AU279</f>
        <v>72312168.216000006</v>
      </c>
      <c r="CE278" s="401">
        <f>'آبان 1400'!AV279</f>
        <v>54350316.440880008</v>
      </c>
      <c r="CF278" s="401">
        <f>'آبان 1400'!AW279</f>
        <v>72312168.215999991</v>
      </c>
      <c r="CG278" s="401">
        <f>'آبان 1400'!AX279</f>
        <v>5061851.7751199994</v>
      </c>
      <c r="CH278" s="401">
        <f>'آبان 1400'!AY279</f>
        <v>1435031.644088001</v>
      </c>
      <c r="CI278" s="401">
        <f>'آبان 1400'!AZ279</f>
        <v>0</v>
      </c>
      <c r="CJ278" s="401">
        <f>'آبان 1400'!BA279</f>
        <v>0</v>
      </c>
      <c r="CK278" s="401">
        <f>'آبان 1400'!BB279</f>
        <v>0</v>
      </c>
      <c r="CL278" s="401">
        <f>'آبان 1400'!BC279</f>
        <v>0</v>
      </c>
      <c r="CM278" s="401">
        <f>'آبان 1400'!BD279</f>
        <v>0</v>
      </c>
      <c r="CN278" s="401">
        <f>'آبان 1400'!BE279</f>
        <v>0</v>
      </c>
      <c r="CO278" s="401">
        <f>'آبان 1400'!BF279</f>
        <v>0</v>
      </c>
      <c r="CP278" s="401">
        <f>'آبان 1400'!BG279</f>
        <v>6496883.4192080004</v>
      </c>
      <c r="CQ278" s="401">
        <f>'آبان 1400'!BH279</f>
        <v>65815284</v>
      </c>
      <c r="CR278" s="401">
        <f t="shared" si="222"/>
        <v>72312168.216000006</v>
      </c>
      <c r="CS278" s="56">
        <f t="shared" si="223"/>
        <v>4659160</v>
      </c>
      <c r="CT278" s="400">
        <f t="shared" si="224"/>
        <v>2329580</v>
      </c>
      <c r="CU278" s="401">
        <f t="shared" si="225"/>
        <v>698874</v>
      </c>
      <c r="CV278" s="401">
        <f t="shared" si="226"/>
        <v>1120000</v>
      </c>
      <c r="CW278" s="56">
        <v>0</v>
      </c>
      <c r="CX278" s="401">
        <f t="shared" si="227"/>
        <v>81119782.216000006</v>
      </c>
      <c r="CY278" s="401">
        <f t="shared" si="228"/>
        <v>72312168.215999991</v>
      </c>
      <c r="CZ278" s="401">
        <f t="shared" si="229"/>
        <v>16631798.689679999</v>
      </c>
      <c r="DA278" s="401">
        <f t="shared" si="230"/>
        <v>97751580.905680001</v>
      </c>
      <c r="DB278" s="401">
        <f t="shared" si="231"/>
        <v>100800</v>
      </c>
      <c r="DC278" s="401">
        <f t="shared" si="232"/>
        <v>97852380.905680001</v>
      </c>
      <c r="DD278" s="406">
        <v>0</v>
      </c>
      <c r="DE278" s="401">
        <f t="shared" si="233"/>
        <v>8111978.2216000007</v>
      </c>
      <c r="DF278" s="401">
        <f t="shared" si="234"/>
        <v>4055989.1108000004</v>
      </c>
      <c r="DG278" s="401">
        <f t="shared" si="235"/>
        <v>85684413.573280007</v>
      </c>
      <c r="DH278" s="401">
        <f t="shared" si="236"/>
        <v>7687614</v>
      </c>
      <c r="DI278" s="401">
        <f t="shared" si="237"/>
        <v>77996799.573280007</v>
      </c>
      <c r="DJ278" s="401">
        <f t="shared" si="238"/>
        <v>0</v>
      </c>
      <c r="DL278" s="408">
        <f t="shared" si="239"/>
        <v>6638737.5</v>
      </c>
      <c r="DM278" s="408">
        <f t="shared" si="240"/>
        <v>-1979577.5</v>
      </c>
    </row>
    <row r="279" spans="1:117" s="56" customFormat="1" ht="21" x14ac:dyDescent="0.2">
      <c r="A279" s="192">
        <f t="shared" si="201"/>
        <v>2655495</v>
      </c>
      <c r="B279" s="137">
        <f>'آبان 1400'!B280</f>
        <v>274</v>
      </c>
      <c r="C279" s="137">
        <f>'آبان 1400'!C280</f>
        <v>37</v>
      </c>
      <c r="D279" s="137">
        <f>'آبان 1400'!D280</f>
        <v>13327</v>
      </c>
      <c r="E279" s="137" t="str">
        <f>'آبان 1400'!E280</f>
        <v>نادر</v>
      </c>
      <c r="F279" s="137" t="str">
        <f>'آبان 1400'!F280</f>
        <v>مفاخری</v>
      </c>
      <c r="G279" s="137" t="str">
        <f>'آبان 1400'!G280</f>
        <v>نگهبان</v>
      </c>
      <c r="H279" s="137" t="str">
        <f>'آبان 1400'!H280</f>
        <v>تهران</v>
      </c>
      <c r="I279" s="137" t="str">
        <f>'آبان 1400'!I280</f>
        <v>121-813-2895376-1</v>
      </c>
      <c r="J279" s="137" t="str">
        <f>'آبان 1400'!J280</f>
        <v>5589260965</v>
      </c>
      <c r="K279" s="137" t="str">
        <f>'آبان 1400'!K280</f>
        <v>0010631155</v>
      </c>
      <c r="L279" s="137" t="str">
        <f>'آبان 1400'!L280</f>
        <v>تهران</v>
      </c>
      <c r="M279" s="137" t="str">
        <f>'آبان 1400'!M280</f>
        <v>نگهبان</v>
      </c>
      <c r="N279" s="121">
        <f>'آبان 1400'!N280</f>
        <v>0</v>
      </c>
      <c r="O279" s="120">
        <f>'آبان 1400'!O280</f>
        <v>0</v>
      </c>
      <c r="P279" s="122" t="str">
        <f>'آبان 1400'!P280</f>
        <v>*</v>
      </c>
      <c r="Q279" s="362">
        <f>'آبان 1400'!Q280</f>
        <v>30</v>
      </c>
      <c r="R279" s="362">
        <f>'آبان 1400'!R280</f>
        <v>120</v>
      </c>
      <c r="S279" s="362">
        <f>'آبان 1400'!S280</f>
        <v>220</v>
      </c>
      <c r="T279" s="362">
        <f>'آبان 1400'!T280</f>
        <v>29.33</v>
      </c>
      <c r="U279" s="138">
        <f>'آبان 1400'!U280</f>
        <v>0</v>
      </c>
      <c r="V279" s="121">
        <f>'آبان 1400'!W280</f>
        <v>0</v>
      </c>
      <c r="W279" s="122">
        <f>'آبان 1400'!X280</f>
        <v>0</v>
      </c>
      <c r="X279" s="370">
        <f>'آبان 1400'!Y280</f>
        <v>0</v>
      </c>
      <c r="Y279" s="370">
        <f>'آبان 1400'!Z280</f>
        <v>0</v>
      </c>
      <c r="Z279" s="139">
        <f>'آبان 1400'!AA280</f>
        <v>885165</v>
      </c>
      <c r="AA279" s="139">
        <f>'آبان 1400'!AB280</f>
        <v>46667</v>
      </c>
      <c r="AB279" s="139">
        <f>'آبان 1400'!AC280</f>
        <v>931832</v>
      </c>
      <c r="AC279" s="139">
        <f>'آبان 1400'!AD280</f>
        <v>4500000</v>
      </c>
      <c r="AD279" s="139">
        <f>'آبان 1400'!AE280</f>
        <v>6000000</v>
      </c>
      <c r="AE279" s="140">
        <f>'آبان 1400'!AF280</f>
        <v>177895.19999999998</v>
      </c>
      <c r="AF279" s="123">
        <f>'آبان 1400'!AG280</f>
        <v>26554950</v>
      </c>
      <c r="AG279" s="124">
        <f>'آبان 1400'!AH280</f>
        <v>1400010</v>
      </c>
      <c r="AH279" s="124">
        <f>'آبان 1400'!AI280</f>
        <v>21347423.999999996</v>
      </c>
      <c r="AI279" s="124">
        <f>'آبان 1400'!AJ280</f>
        <v>0</v>
      </c>
      <c r="AJ279" s="124">
        <f>'آبان 1400'!AK280</f>
        <v>4500000</v>
      </c>
      <c r="AK279" s="124">
        <f>'آبان 1400'!AL280</f>
        <v>6000000</v>
      </c>
      <c r="AL279" s="124">
        <f>'آبان 1400'!AM280</f>
        <v>9784235.9999999981</v>
      </c>
      <c r="AM279" s="124">
        <f>'آبان 1400'!AN280</f>
        <v>5217666.2159999991</v>
      </c>
      <c r="AN279" s="124">
        <f>'آبان 1400'!AO280</f>
        <v>0</v>
      </c>
      <c r="AO279" s="124">
        <f>'آبان 1400'!AP280</f>
        <v>5000000</v>
      </c>
      <c r="AP279" s="124">
        <f>'آبان 1400'!AQ280</f>
        <v>0</v>
      </c>
      <c r="AQ279" s="124">
        <f>'آبان 1400'!AR280</f>
        <v>0</v>
      </c>
      <c r="AR279" s="124">
        <f>'آبان 1400'!AS280</f>
        <v>0</v>
      </c>
      <c r="AS279" s="379">
        <f>'آبان 1400'!AT280</f>
        <v>0</v>
      </c>
      <c r="AT279" s="372">
        <f t="shared" si="202"/>
        <v>79804286.216000006</v>
      </c>
      <c r="AU279" s="174">
        <f>'آبان 1400'!AV280</f>
        <v>58717986.18088001</v>
      </c>
      <c r="AV279" s="142">
        <f>'آبان 1400'!AW280</f>
        <v>79804286.215999991</v>
      </c>
      <c r="AW279" s="143">
        <f t="shared" si="203"/>
        <v>5586300.0351200001</v>
      </c>
      <c r="AX279" s="76">
        <f t="shared" si="204"/>
        <v>1871798.6180880012</v>
      </c>
      <c r="AY279" s="143">
        <f>'آبان 1400'!AZ280</f>
        <v>0</v>
      </c>
      <c r="AZ279" s="143">
        <f>'آبان 1400'!BA280</f>
        <v>0</v>
      </c>
      <c r="BA279" s="143">
        <f>'آبان 1400'!BB280</f>
        <v>0</v>
      </c>
      <c r="BB279" s="143">
        <f>'آبان 1400'!BC280</f>
        <v>0</v>
      </c>
      <c r="BC279" s="143">
        <f>'آبان 1400'!BD280</f>
        <v>0</v>
      </c>
      <c r="BD279" s="143">
        <f>'آبان 1400'!BE280</f>
        <v>0</v>
      </c>
      <c r="BE279" s="143">
        <f>'آبان 1400'!BF280</f>
        <v>0</v>
      </c>
      <c r="BF279" s="144">
        <f t="shared" si="205"/>
        <v>7458098.6532080015</v>
      </c>
      <c r="BG279" s="141">
        <f t="shared" si="206"/>
        <v>72346187</v>
      </c>
      <c r="BH279" s="145">
        <f t="shared" si="207"/>
        <v>79804286.216000006</v>
      </c>
      <c r="BI279" s="128">
        <f t="shared" si="200"/>
        <v>4659160</v>
      </c>
      <c r="BJ279" s="146">
        <f t="shared" si="208"/>
        <v>2329580</v>
      </c>
      <c r="BK279" s="146">
        <f t="shared" si="209"/>
        <v>698874</v>
      </c>
      <c r="BL279" s="147">
        <f t="shared" si="210"/>
        <v>1120000</v>
      </c>
      <c r="BM279" s="383">
        <v>0</v>
      </c>
      <c r="BN279" s="148">
        <f t="shared" si="211"/>
        <v>88611900.216000006</v>
      </c>
      <c r="BO279" s="149">
        <f t="shared" si="212"/>
        <v>79804286.215999991</v>
      </c>
      <c r="BP279" s="150">
        <f t="shared" si="213"/>
        <v>18354985.82968</v>
      </c>
      <c r="BQ279" s="151">
        <f t="shared" si="214"/>
        <v>106966886.04568</v>
      </c>
      <c r="BR279" s="152">
        <f t="shared" si="215"/>
        <v>100800</v>
      </c>
      <c r="BS279" s="148">
        <f t="shared" si="216"/>
        <v>107067686.04568</v>
      </c>
      <c r="BT279" s="136">
        <v>0</v>
      </c>
      <c r="BU279" s="149">
        <f t="shared" si="217"/>
        <v>8861190.0216000006</v>
      </c>
      <c r="BV279" s="153">
        <f t="shared" si="218"/>
        <v>4430595.0108000003</v>
      </c>
      <c r="BW279" s="134">
        <f t="shared" si="219"/>
        <v>93775901.013280004</v>
      </c>
      <c r="BX279" s="148">
        <f t="shared" si="220"/>
        <v>7687614</v>
      </c>
      <c r="BY279" s="135">
        <f t="shared" si="221"/>
        <v>86088287.013280004</v>
      </c>
      <c r="CD279" s="400">
        <f>'آبان 1400'!AU280</f>
        <v>79804286.216000006</v>
      </c>
      <c r="CE279" s="401">
        <f>'آبان 1400'!AV280</f>
        <v>58717986.18088001</v>
      </c>
      <c r="CF279" s="401">
        <f>'آبان 1400'!AW280</f>
        <v>79804286.215999991</v>
      </c>
      <c r="CG279" s="401">
        <f>'آبان 1400'!AX280</f>
        <v>5586300.0351200001</v>
      </c>
      <c r="CH279" s="401">
        <f>'آبان 1400'!AY280</f>
        <v>1871798.6180880012</v>
      </c>
      <c r="CI279" s="401">
        <f>'آبان 1400'!AZ280</f>
        <v>0</v>
      </c>
      <c r="CJ279" s="401">
        <f>'آبان 1400'!BA280</f>
        <v>0</v>
      </c>
      <c r="CK279" s="401">
        <f>'آبان 1400'!BB280</f>
        <v>0</v>
      </c>
      <c r="CL279" s="401">
        <f>'آبان 1400'!BC280</f>
        <v>0</v>
      </c>
      <c r="CM279" s="401">
        <f>'آبان 1400'!BD280</f>
        <v>0</v>
      </c>
      <c r="CN279" s="401">
        <f>'آبان 1400'!BE280</f>
        <v>0</v>
      </c>
      <c r="CO279" s="401">
        <f>'آبان 1400'!BF280</f>
        <v>0</v>
      </c>
      <c r="CP279" s="401">
        <f>'آبان 1400'!BG280</f>
        <v>7458098.6532080015</v>
      </c>
      <c r="CQ279" s="401">
        <f>'آبان 1400'!BH280</f>
        <v>72346187</v>
      </c>
      <c r="CR279" s="401">
        <f t="shared" si="222"/>
        <v>79804286.216000006</v>
      </c>
      <c r="CS279" s="56">
        <f t="shared" si="223"/>
        <v>4659160</v>
      </c>
      <c r="CT279" s="400">
        <f t="shared" si="224"/>
        <v>2329580</v>
      </c>
      <c r="CU279" s="401">
        <f t="shared" si="225"/>
        <v>698874</v>
      </c>
      <c r="CV279" s="401">
        <f t="shared" si="226"/>
        <v>1120000</v>
      </c>
      <c r="CW279" s="56">
        <v>0</v>
      </c>
      <c r="CX279" s="401">
        <f t="shared" si="227"/>
        <v>88611900.216000006</v>
      </c>
      <c r="CY279" s="401">
        <f t="shared" si="228"/>
        <v>79804286.215999991</v>
      </c>
      <c r="CZ279" s="401">
        <f t="shared" si="229"/>
        <v>18354985.82968</v>
      </c>
      <c r="DA279" s="401">
        <f t="shared" si="230"/>
        <v>106966886.04568</v>
      </c>
      <c r="DB279" s="401">
        <f t="shared" si="231"/>
        <v>100800</v>
      </c>
      <c r="DC279" s="401">
        <f t="shared" si="232"/>
        <v>107067686.04568</v>
      </c>
      <c r="DD279" s="406">
        <v>0</v>
      </c>
      <c r="DE279" s="401">
        <f t="shared" si="233"/>
        <v>8861190.0216000006</v>
      </c>
      <c r="DF279" s="401">
        <f t="shared" si="234"/>
        <v>4430595.0108000003</v>
      </c>
      <c r="DG279" s="401">
        <f t="shared" si="235"/>
        <v>93775901.013280004</v>
      </c>
      <c r="DH279" s="401">
        <f t="shared" si="236"/>
        <v>7687614</v>
      </c>
      <c r="DI279" s="401">
        <f t="shared" si="237"/>
        <v>86088287.013280004</v>
      </c>
      <c r="DJ279" s="401">
        <f t="shared" si="238"/>
        <v>0</v>
      </c>
      <c r="DL279" s="408">
        <f t="shared" si="239"/>
        <v>6638737.5</v>
      </c>
      <c r="DM279" s="408">
        <f t="shared" si="240"/>
        <v>-1979577.5</v>
      </c>
    </row>
    <row r="280" spans="1:117" s="56" customFormat="1" ht="21" x14ac:dyDescent="0.2">
      <c r="A280" s="192">
        <f t="shared" si="201"/>
        <v>2655495</v>
      </c>
      <c r="B280" s="137">
        <f>'آبان 1400'!B281</f>
        <v>275</v>
      </c>
      <c r="C280" s="137">
        <f>'آبان 1400'!C281</f>
        <v>38</v>
      </c>
      <c r="D280" s="137">
        <f>'آبان 1400'!D281</f>
        <v>13288</v>
      </c>
      <c r="E280" s="137" t="str">
        <f>'آبان 1400'!E281</f>
        <v>حمید رضا</v>
      </c>
      <c r="F280" s="137" t="str">
        <f>'آبان 1400'!F281</f>
        <v>گل محمدی</v>
      </c>
      <c r="G280" s="137" t="str">
        <f>'آبان 1400'!G281</f>
        <v>نگهبان</v>
      </c>
      <c r="H280" s="137" t="str">
        <f>'آبان 1400'!H281</f>
        <v>تهران</v>
      </c>
      <c r="I280" s="137" t="str">
        <f>'آبان 1400'!I281</f>
        <v>399-813-2895291-1</v>
      </c>
      <c r="J280" s="137" t="str">
        <f>'آبان 1400'!J281</f>
        <v>2140537610</v>
      </c>
      <c r="K280" s="137" t="str">
        <f>'آبان 1400'!K281</f>
        <v>0011176774</v>
      </c>
      <c r="L280" s="137" t="str">
        <f>'آبان 1400'!L281</f>
        <v>تهران</v>
      </c>
      <c r="M280" s="137" t="str">
        <f>'آبان 1400'!M281</f>
        <v>نگهبان</v>
      </c>
      <c r="N280" s="121">
        <f>'آبان 1400'!N281</f>
        <v>0</v>
      </c>
      <c r="O280" s="120">
        <f>'آبان 1400'!O281</f>
        <v>0</v>
      </c>
      <c r="P280" s="122" t="str">
        <f>'آبان 1400'!P281</f>
        <v>*</v>
      </c>
      <c r="Q280" s="362">
        <f>'آبان 1400'!Q281</f>
        <v>30</v>
      </c>
      <c r="R280" s="362">
        <f>'آبان 1400'!R281</f>
        <v>120</v>
      </c>
      <c r="S280" s="362">
        <f>'آبان 1400'!S281</f>
        <v>220</v>
      </c>
      <c r="T280" s="362">
        <f>'آبان 1400'!T281</f>
        <v>29.33</v>
      </c>
      <c r="U280" s="138">
        <f>'آبان 1400'!U281</f>
        <v>0</v>
      </c>
      <c r="V280" s="121">
        <f>'آبان 1400'!W281</f>
        <v>0</v>
      </c>
      <c r="W280" s="122">
        <f>'آبان 1400'!X281</f>
        <v>0</v>
      </c>
      <c r="X280" s="370">
        <f>'آبان 1400'!Y281</f>
        <v>1</v>
      </c>
      <c r="Y280" s="370">
        <f>'آبان 1400'!Z281</f>
        <v>0</v>
      </c>
      <c r="Z280" s="139">
        <f>'آبان 1400'!AA281</f>
        <v>885165</v>
      </c>
      <c r="AA280" s="139">
        <f>'آبان 1400'!AB281</f>
        <v>46667</v>
      </c>
      <c r="AB280" s="139">
        <f>'آبان 1400'!AC281</f>
        <v>931832</v>
      </c>
      <c r="AC280" s="139">
        <f>'آبان 1400'!AD281</f>
        <v>4500000</v>
      </c>
      <c r="AD280" s="139">
        <f>'آبان 1400'!AE281</f>
        <v>6000000</v>
      </c>
      <c r="AE280" s="140">
        <f>'آبان 1400'!AF281</f>
        <v>177895.19999999998</v>
      </c>
      <c r="AF280" s="123">
        <f>'آبان 1400'!AG281</f>
        <v>26554950</v>
      </c>
      <c r="AG280" s="124">
        <f>'آبان 1400'!AH281</f>
        <v>1400010</v>
      </c>
      <c r="AH280" s="124">
        <f>'آبان 1400'!AI281</f>
        <v>21347423.999999996</v>
      </c>
      <c r="AI280" s="124">
        <f>'آبان 1400'!AJ281</f>
        <v>0</v>
      </c>
      <c r="AJ280" s="124">
        <f>'آبان 1400'!AK281</f>
        <v>4500000</v>
      </c>
      <c r="AK280" s="124">
        <f>'آبان 1400'!AL281</f>
        <v>6000000</v>
      </c>
      <c r="AL280" s="124">
        <f>'آبان 1400'!AM281</f>
        <v>9784235.9999999981</v>
      </c>
      <c r="AM280" s="124">
        <f>'آبان 1400'!AN281</f>
        <v>5217666.2159999991</v>
      </c>
      <c r="AN280" s="124">
        <f>'آبان 1400'!AO281</f>
        <v>0</v>
      </c>
      <c r="AO280" s="124">
        <f>'آبان 1400'!AP281</f>
        <v>5000000</v>
      </c>
      <c r="AP280" s="124">
        <f>'آبان 1400'!AQ281</f>
        <v>0</v>
      </c>
      <c r="AQ280" s="124">
        <f>'آبان 1400'!AR281</f>
        <v>0</v>
      </c>
      <c r="AR280" s="124">
        <f>'آبان 1400'!AS281</f>
        <v>0</v>
      </c>
      <c r="AS280" s="379">
        <f>'آبان 1400'!AT281</f>
        <v>0</v>
      </c>
      <c r="AT280" s="372">
        <f t="shared" si="202"/>
        <v>79804286.216000006</v>
      </c>
      <c r="AU280" s="174">
        <f>'آبان 1400'!AV281</f>
        <v>58717986.18088001</v>
      </c>
      <c r="AV280" s="142">
        <f>'آبان 1400'!AW281</f>
        <v>79804286.215999991</v>
      </c>
      <c r="AW280" s="143">
        <f t="shared" si="203"/>
        <v>5586300.0351200001</v>
      </c>
      <c r="AX280" s="76">
        <f t="shared" si="204"/>
        <v>1871798.6180880012</v>
      </c>
      <c r="AY280" s="143">
        <f>'آبان 1400'!AZ281</f>
        <v>0</v>
      </c>
      <c r="AZ280" s="143">
        <f>'آبان 1400'!BA281</f>
        <v>0</v>
      </c>
      <c r="BA280" s="143">
        <f>'آبان 1400'!BB281</f>
        <v>0</v>
      </c>
      <c r="BB280" s="143">
        <f>'آبان 1400'!BC281</f>
        <v>0</v>
      </c>
      <c r="BC280" s="143">
        <f>'آبان 1400'!BD281</f>
        <v>0</v>
      </c>
      <c r="BD280" s="143">
        <f>'آبان 1400'!BE281</f>
        <v>0</v>
      </c>
      <c r="BE280" s="143">
        <f>'آبان 1400'!BF281</f>
        <v>0</v>
      </c>
      <c r="BF280" s="144">
        <f t="shared" si="205"/>
        <v>7458098.6532080015</v>
      </c>
      <c r="BG280" s="141">
        <f t="shared" si="206"/>
        <v>72346187</v>
      </c>
      <c r="BH280" s="145">
        <f t="shared" si="207"/>
        <v>79804286.216000006</v>
      </c>
      <c r="BI280" s="128">
        <f t="shared" si="200"/>
        <v>4659160</v>
      </c>
      <c r="BJ280" s="146">
        <f t="shared" si="208"/>
        <v>2329580</v>
      </c>
      <c r="BK280" s="146">
        <f t="shared" si="209"/>
        <v>698874</v>
      </c>
      <c r="BL280" s="147">
        <f t="shared" si="210"/>
        <v>1120000</v>
      </c>
      <c r="BM280" s="383">
        <v>0</v>
      </c>
      <c r="BN280" s="148">
        <f t="shared" si="211"/>
        <v>88611900.216000006</v>
      </c>
      <c r="BO280" s="149">
        <f t="shared" si="212"/>
        <v>79804286.215999991</v>
      </c>
      <c r="BP280" s="150">
        <f t="shared" si="213"/>
        <v>18354985.82968</v>
      </c>
      <c r="BQ280" s="151">
        <f t="shared" si="214"/>
        <v>106966886.04568</v>
      </c>
      <c r="BR280" s="152">
        <f t="shared" si="215"/>
        <v>100800</v>
      </c>
      <c r="BS280" s="148">
        <f t="shared" si="216"/>
        <v>107067686.04568</v>
      </c>
      <c r="BT280" s="136">
        <v>0</v>
      </c>
      <c r="BU280" s="149">
        <f t="shared" si="217"/>
        <v>8861190.0216000006</v>
      </c>
      <c r="BV280" s="153">
        <f t="shared" si="218"/>
        <v>4430595.0108000003</v>
      </c>
      <c r="BW280" s="134">
        <f t="shared" si="219"/>
        <v>93775901.013280004</v>
      </c>
      <c r="BX280" s="148">
        <f t="shared" si="220"/>
        <v>7687614</v>
      </c>
      <c r="BY280" s="135">
        <f t="shared" si="221"/>
        <v>86088287.013280004</v>
      </c>
      <c r="CD280" s="400">
        <f>'آبان 1400'!AU281</f>
        <v>79804286.216000006</v>
      </c>
      <c r="CE280" s="401">
        <f>'آبان 1400'!AV281</f>
        <v>58717986.18088001</v>
      </c>
      <c r="CF280" s="401">
        <f>'آبان 1400'!AW281</f>
        <v>79804286.215999991</v>
      </c>
      <c r="CG280" s="401">
        <f>'آبان 1400'!AX281</f>
        <v>5586300.0351200001</v>
      </c>
      <c r="CH280" s="401">
        <f>'آبان 1400'!AY281</f>
        <v>1871798.6180880012</v>
      </c>
      <c r="CI280" s="401">
        <f>'آبان 1400'!AZ281</f>
        <v>0</v>
      </c>
      <c r="CJ280" s="401">
        <f>'آبان 1400'!BA281</f>
        <v>0</v>
      </c>
      <c r="CK280" s="401">
        <f>'آبان 1400'!BB281</f>
        <v>0</v>
      </c>
      <c r="CL280" s="401">
        <f>'آبان 1400'!BC281</f>
        <v>0</v>
      </c>
      <c r="CM280" s="401">
        <f>'آبان 1400'!BD281</f>
        <v>0</v>
      </c>
      <c r="CN280" s="401">
        <f>'آبان 1400'!BE281</f>
        <v>0</v>
      </c>
      <c r="CO280" s="401">
        <f>'آبان 1400'!BF281</f>
        <v>0</v>
      </c>
      <c r="CP280" s="401">
        <f>'آبان 1400'!BG281</f>
        <v>7458098.6532080015</v>
      </c>
      <c r="CQ280" s="401">
        <f>'آبان 1400'!BH281</f>
        <v>72346187</v>
      </c>
      <c r="CR280" s="401">
        <f t="shared" si="222"/>
        <v>79804286.216000006</v>
      </c>
      <c r="CS280" s="56">
        <f t="shared" si="223"/>
        <v>4659160</v>
      </c>
      <c r="CT280" s="400">
        <f t="shared" si="224"/>
        <v>2329580</v>
      </c>
      <c r="CU280" s="401">
        <f t="shared" si="225"/>
        <v>698874</v>
      </c>
      <c r="CV280" s="401">
        <f t="shared" si="226"/>
        <v>1120000</v>
      </c>
      <c r="CW280" s="56">
        <v>0</v>
      </c>
      <c r="CX280" s="401">
        <f t="shared" si="227"/>
        <v>88611900.216000006</v>
      </c>
      <c r="CY280" s="401">
        <f t="shared" si="228"/>
        <v>79804286.215999991</v>
      </c>
      <c r="CZ280" s="401">
        <f t="shared" si="229"/>
        <v>18354985.82968</v>
      </c>
      <c r="DA280" s="401">
        <f t="shared" si="230"/>
        <v>106966886.04568</v>
      </c>
      <c r="DB280" s="401">
        <f t="shared" si="231"/>
        <v>100800</v>
      </c>
      <c r="DC280" s="401">
        <f t="shared" si="232"/>
        <v>107067686.04568</v>
      </c>
      <c r="DD280" s="406">
        <v>0</v>
      </c>
      <c r="DE280" s="401">
        <f t="shared" si="233"/>
        <v>8861190.0216000006</v>
      </c>
      <c r="DF280" s="401">
        <f t="shared" si="234"/>
        <v>4430595.0108000003</v>
      </c>
      <c r="DG280" s="401">
        <f t="shared" si="235"/>
        <v>93775901.013280004</v>
      </c>
      <c r="DH280" s="401">
        <f t="shared" si="236"/>
        <v>7687614</v>
      </c>
      <c r="DI280" s="401">
        <f t="shared" si="237"/>
        <v>86088287.013280004</v>
      </c>
      <c r="DJ280" s="401">
        <f t="shared" si="238"/>
        <v>0</v>
      </c>
      <c r="DL280" s="408">
        <f t="shared" si="239"/>
        <v>6638737.5</v>
      </c>
      <c r="DM280" s="408">
        <f t="shared" si="240"/>
        <v>-1979577.5</v>
      </c>
    </row>
    <row r="281" spans="1:117" s="56" customFormat="1" ht="21" x14ac:dyDescent="0.2">
      <c r="A281" s="192">
        <f t="shared" si="201"/>
        <v>2655495</v>
      </c>
      <c r="B281" s="137">
        <f>'آبان 1400'!B282</f>
        <v>276</v>
      </c>
      <c r="C281" s="137">
        <f>'آبان 1400'!C282</f>
        <v>39</v>
      </c>
      <c r="D281" s="137">
        <f>'آبان 1400'!D282</f>
        <v>13322</v>
      </c>
      <c r="E281" s="137" t="str">
        <f>'آبان 1400'!E282</f>
        <v>سید محسن</v>
      </c>
      <c r="F281" s="137" t="str">
        <f>'آبان 1400'!F282</f>
        <v>مرتضوی كهنگی</v>
      </c>
      <c r="G281" s="137" t="str">
        <f>'آبان 1400'!G282</f>
        <v>نگهبان</v>
      </c>
      <c r="H281" s="137" t="str">
        <f>'آبان 1400'!H282</f>
        <v>تهران</v>
      </c>
      <c r="I281" s="137" t="str">
        <f>'آبان 1400'!I282</f>
        <v>124-813-1979368-1</v>
      </c>
      <c r="J281" s="137" t="str">
        <f>'آبان 1400'!J282</f>
        <v>0493133852</v>
      </c>
      <c r="K281" s="137">
        <f>'آبان 1400'!K282</f>
        <v>0</v>
      </c>
      <c r="L281" s="137" t="str">
        <f>'آبان 1400'!L282</f>
        <v>تهران</v>
      </c>
      <c r="M281" s="137" t="str">
        <f>'آبان 1400'!M282</f>
        <v>نگهبان</v>
      </c>
      <c r="N281" s="121">
        <f>'آبان 1400'!N282</f>
        <v>0</v>
      </c>
      <c r="O281" s="120" t="str">
        <f>'آبان 1400'!O282</f>
        <v>*</v>
      </c>
      <c r="P281" s="122">
        <f>'آبان 1400'!P282</f>
        <v>0</v>
      </c>
      <c r="Q281" s="362">
        <f>'آبان 1400'!Q282</f>
        <v>30</v>
      </c>
      <c r="R281" s="362">
        <f>'آبان 1400'!R282</f>
        <v>90</v>
      </c>
      <c r="S281" s="362">
        <f>'آبان 1400'!S282</f>
        <v>0</v>
      </c>
      <c r="T281" s="362">
        <f>'آبان 1400'!T282</f>
        <v>0</v>
      </c>
      <c r="U281" s="138">
        <f>'آبان 1400'!U282</f>
        <v>0</v>
      </c>
      <c r="V281" s="121">
        <f>'آبان 1400'!W282</f>
        <v>0</v>
      </c>
      <c r="W281" s="122">
        <f>'آبان 1400'!X282</f>
        <v>0</v>
      </c>
      <c r="X281" s="370">
        <f>'آبان 1400'!Y282</f>
        <v>1</v>
      </c>
      <c r="Y281" s="370">
        <f>'آبان 1400'!Z282</f>
        <v>1</v>
      </c>
      <c r="Z281" s="139">
        <f>'آبان 1400'!AA282</f>
        <v>885165</v>
      </c>
      <c r="AA281" s="139">
        <f>'آبان 1400'!AB282</f>
        <v>46667</v>
      </c>
      <c r="AB281" s="139">
        <f>'آبان 1400'!AC282</f>
        <v>931832</v>
      </c>
      <c r="AC281" s="139">
        <f>'آبان 1400'!AD282</f>
        <v>4500000</v>
      </c>
      <c r="AD281" s="139">
        <f>'آبان 1400'!AE282</f>
        <v>6000000</v>
      </c>
      <c r="AE281" s="140">
        <f>'آبان 1400'!AF282</f>
        <v>177895.19999999998</v>
      </c>
      <c r="AF281" s="123">
        <f>'آبان 1400'!AG282</f>
        <v>26554950</v>
      </c>
      <c r="AG281" s="124">
        <f>'آبان 1400'!AH282</f>
        <v>1400010</v>
      </c>
      <c r="AH281" s="124">
        <f>'آبان 1400'!AI282</f>
        <v>16010567.999999998</v>
      </c>
      <c r="AI281" s="124">
        <f>'آبان 1400'!AJ282</f>
        <v>2655495</v>
      </c>
      <c r="AJ281" s="124">
        <f>'آبان 1400'!AK282</f>
        <v>4500000</v>
      </c>
      <c r="AK281" s="124">
        <f>'آبان 1400'!AL282</f>
        <v>6000000</v>
      </c>
      <c r="AL281" s="124">
        <f>'آبان 1400'!AM282</f>
        <v>0</v>
      </c>
      <c r="AM281" s="124">
        <f>'آبان 1400'!AN282</f>
        <v>0</v>
      </c>
      <c r="AN281" s="124">
        <f>'آبان 1400'!AO282</f>
        <v>0</v>
      </c>
      <c r="AO281" s="124">
        <f>'آبان 1400'!AP282</f>
        <v>5000000</v>
      </c>
      <c r="AP281" s="124">
        <f>'آبان 1400'!AQ282</f>
        <v>0</v>
      </c>
      <c r="AQ281" s="124">
        <f>'آبان 1400'!AR282</f>
        <v>0</v>
      </c>
      <c r="AR281" s="124">
        <f>'آبان 1400'!AS282</f>
        <v>0</v>
      </c>
      <c r="AS281" s="379">
        <f>'آبان 1400'!AT282</f>
        <v>3812587</v>
      </c>
      <c r="AT281" s="372">
        <f t="shared" si="202"/>
        <v>65933610</v>
      </c>
      <c r="AU281" s="174">
        <f>'آبان 1400'!AV282</f>
        <v>43965528</v>
      </c>
      <c r="AV281" s="403">
        <f>'آبان 1400'!AW282</f>
        <v>0</v>
      </c>
      <c r="AW281" s="404">
        <f t="shared" si="203"/>
        <v>0</v>
      </c>
      <c r="AX281" s="76">
        <f t="shared" si="204"/>
        <v>396552.80000000005</v>
      </c>
      <c r="AY281" s="143">
        <f>'آبان 1400'!AZ282</f>
        <v>0</v>
      </c>
      <c r="AZ281" s="143">
        <f>'آبان 1400'!BA282</f>
        <v>0</v>
      </c>
      <c r="BA281" s="143">
        <f>'آبان 1400'!BB282</f>
        <v>0</v>
      </c>
      <c r="BB281" s="143">
        <f>'آبان 1400'!BC282</f>
        <v>0</v>
      </c>
      <c r="BC281" s="143">
        <f>'آبان 1400'!BD282</f>
        <v>0</v>
      </c>
      <c r="BD281" s="143">
        <f>'آبان 1400'!BE282</f>
        <v>0</v>
      </c>
      <c r="BE281" s="143">
        <f>'آبان 1400'!BF282</f>
        <v>0</v>
      </c>
      <c r="BF281" s="144">
        <f t="shared" si="205"/>
        <v>396552.80000000005</v>
      </c>
      <c r="BG281" s="141">
        <f t="shared" si="206"/>
        <v>65537057</v>
      </c>
      <c r="BH281" s="145">
        <f t="shared" si="207"/>
        <v>65933610</v>
      </c>
      <c r="BI281" s="128">
        <f t="shared" si="200"/>
        <v>4659160</v>
      </c>
      <c r="BJ281" s="146">
        <f t="shared" si="208"/>
        <v>2329580</v>
      </c>
      <c r="BK281" s="146">
        <f t="shared" si="209"/>
        <v>698874</v>
      </c>
      <c r="BL281" s="147">
        <f t="shared" si="210"/>
        <v>1120000</v>
      </c>
      <c r="BM281" s="383">
        <v>0</v>
      </c>
      <c r="BN281" s="148">
        <f t="shared" si="211"/>
        <v>74741224</v>
      </c>
      <c r="BO281" s="149">
        <f t="shared" si="212"/>
        <v>0</v>
      </c>
      <c r="BP281" s="150">
        <f t="shared" si="213"/>
        <v>0</v>
      </c>
      <c r="BQ281" s="151">
        <f t="shared" si="214"/>
        <v>74741224</v>
      </c>
      <c r="BR281" s="152">
        <f t="shared" si="215"/>
        <v>100800</v>
      </c>
      <c r="BS281" s="148">
        <f t="shared" si="216"/>
        <v>74842024</v>
      </c>
      <c r="BT281" s="136">
        <v>0</v>
      </c>
      <c r="BU281" s="149">
        <f t="shared" si="217"/>
        <v>7474122.4000000004</v>
      </c>
      <c r="BV281" s="153">
        <f t="shared" si="218"/>
        <v>3737061.2</v>
      </c>
      <c r="BW281" s="134">
        <f t="shared" si="219"/>
        <v>63630840.399999999</v>
      </c>
      <c r="BX281" s="148">
        <f t="shared" si="220"/>
        <v>7687614</v>
      </c>
      <c r="BY281" s="135">
        <f t="shared" si="221"/>
        <v>55943226.399999999</v>
      </c>
      <c r="CD281" s="400">
        <f>'آبان 1400'!AU282</f>
        <v>65933610</v>
      </c>
      <c r="CE281" s="401">
        <f>'آبان 1400'!AV282</f>
        <v>43965528</v>
      </c>
      <c r="CF281" s="401">
        <f>'آبان 1400'!AW282</f>
        <v>0</v>
      </c>
      <c r="CG281" s="401">
        <f>'آبان 1400'!AX282</f>
        <v>0</v>
      </c>
      <c r="CH281" s="401">
        <f>'آبان 1400'!AY282</f>
        <v>396552.80000000005</v>
      </c>
      <c r="CI281" s="401">
        <f>'آبان 1400'!AZ282</f>
        <v>0</v>
      </c>
      <c r="CJ281" s="401">
        <f>'آبان 1400'!BA282</f>
        <v>0</v>
      </c>
      <c r="CK281" s="401">
        <f>'آبان 1400'!BB282</f>
        <v>0</v>
      </c>
      <c r="CL281" s="401">
        <f>'آبان 1400'!BC282</f>
        <v>0</v>
      </c>
      <c r="CM281" s="401">
        <f>'آبان 1400'!BD282</f>
        <v>0</v>
      </c>
      <c r="CN281" s="401">
        <f>'آبان 1400'!BE282</f>
        <v>0</v>
      </c>
      <c r="CO281" s="401">
        <f>'آبان 1400'!BF282</f>
        <v>0</v>
      </c>
      <c r="CP281" s="401">
        <f>'آبان 1400'!BG282</f>
        <v>396552.80000000005</v>
      </c>
      <c r="CQ281" s="401">
        <f>'آبان 1400'!BH282</f>
        <v>65537057</v>
      </c>
      <c r="CR281" s="401">
        <f t="shared" si="222"/>
        <v>65933610</v>
      </c>
      <c r="CS281" s="56">
        <f t="shared" si="223"/>
        <v>4659160</v>
      </c>
      <c r="CT281" s="400">
        <f t="shared" si="224"/>
        <v>2329580</v>
      </c>
      <c r="CU281" s="401">
        <f t="shared" si="225"/>
        <v>698874</v>
      </c>
      <c r="CV281" s="401">
        <f t="shared" si="226"/>
        <v>1120000</v>
      </c>
      <c r="CW281" s="56">
        <v>0</v>
      </c>
      <c r="CX281" s="401">
        <f t="shared" si="227"/>
        <v>74741224</v>
      </c>
      <c r="CY281" s="401">
        <f t="shared" si="228"/>
        <v>0</v>
      </c>
      <c r="CZ281" s="401">
        <f t="shared" si="229"/>
        <v>0</v>
      </c>
      <c r="DA281" s="401">
        <f t="shared" si="230"/>
        <v>74741224</v>
      </c>
      <c r="DB281" s="401">
        <f t="shared" si="231"/>
        <v>100800</v>
      </c>
      <c r="DC281" s="401">
        <f t="shared" si="232"/>
        <v>74842024</v>
      </c>
      <c r="DD281" s="406">
        <v>0</v>
      </c>
      <c r="DE281" s="401">
        <f t="shared" si="233"/>
        <v>7474122.4000000004</v>
      </c>
      <c r="DF281" s="401">
        <f t="shared" si="234"/>
        <v>3737061.2</v>
      </c>
      <c r="DG281" s="401">
        <f t="shared" si="235"/>
        <v>63630840.399999999</v>
      </c>
      <c r="DH281" s="401">
        <f t="shared" si="236"/>
        <v>7687614</v>
      </c>
      <c r="DI281" s="401">
        <f t="shared" si="237"/>
        <v>55943226.399999999</v>
      </c>
      <c r="DJ281" s="401">
        <f t="shared" si="238"/>
        <v>0</v>
      </c>
      <c r="DL281" s="408">
        <f t="shared" si="239"/>
        <v>6638737.5</v>
      </c>
      <c r="DM281" s="408">
        <f t="shared" si="240"/>
        <v>-1979577.5</v>
      </c>
    </row>
    <row r="282" spans="1:117" s="56" customFormat="1" ht="21" x14ac:dyDescent="0.2">
      <c r="A282" s="192">
        <f t="shared" si="201"/>
        <v>2655495</v>
      </c>
      <c r="B282" s="137">
        <f>'آبان 1400'!B283</f>
        <v>277</v>
      </c>
      <c r="C282" s="137">
        <f>'آبان 1400'!C283</f>
        <v>40</v>
      </c>
      <c r="D282" s="137">
        <f>'آبان 1400'!D283</f>
        <v>13298</v>
      </c>
      <c r="E282" s="137" t="str">
        <f>'آبان 1400'!E283</f>
        <v>مرتضی</v>
      </c>
      <c r="F282" s="137" t="str">
        <f>'آبان 1400'!F283</f>
        <v>محمدپور</v>
      </c>
      <c r="G282" s="137" t="str">
        <f>'آبان 1400'!G283</f>
        <v>نگهبان</v>
      </c>
      <c r="H282" s="137" t="str">
        <f>'آبان 1400'!H283</f>
        <v>تهران</v>
      </c>
      <c r="I282" s="137" t="str">
        <f>'آبان 1400'!I283</f>
        <v>129-813-7865174-1</v>
      </c>
      <c r="J282" s="137" t="str">
        <f>'آبان 1400'!J283</f>
        <v>5940010318</v>
      </c>
      <c r="K282" s="137" t="str">
        <f>'آبان 1400'!K283</f>
        <v>0028821935</v>
      </c>
      <c r="L282" s="137" t="str">
        <f>'آبان 1400'!L283</f>
        <v>تهران</v>
      </c>
      <c r="M282" s="137" t="str">
        <f>'آبان 1400'!M283</f>
        <v>نگهبان</v>
      </c>
      <c r="N282" s="121" t="str">
        <f>'آبان 1400'!N283</f>
        <v>*</v>
      </c>
      <c r="O282" s="120">
        <f>'آبان 1400'!O283</f>
        <v>0</v>
      </c>
      <c r="P282" s="122">
        <f>'آبان 1400'!P283</f>
        <v>0</v>
      </c>
      <c r="Q282" s="362">
        <f>'آبان 1400'!Q283</f>
        <v>30</v>
      </c>
      <c r="R282" s="362">
        <f>'آبان 1400'!R283</f>
        <v>120</v>
      </c>
      <c r="S282" s="362">
        <f>'آبان 1400'!S283</f>
        <v>110</v>
      </c>
      <c r="T282" s="362">
        <f>'آبان 1400'!T283</f>
        <v>29.33</v>
      </c>
      <c r="U282" s="138">
        <f>'آبان 1400'!U283</f>
        <v>0</v>
      </c>
      <c r="V282" s="121">
        <f>'آبان 1400'!W283</f>
        <v>0</v>
      </c>
      <c r="W282" s="122">
        <f>'آبان 1400'!X283</f>
        <v>0</v>
      </c>
      <c r="X282" s="370">
        <f>'آبان 1400'!Y283</f>
        <v>0</v>
      </c>
      <c r="Y282" s="370">
        <f>'آبان 1400'!Z283</f>
        <v>0</v>
      </c>
      <c r="Z282" s="139">
        <f>'آبان 1400'!AA283</f>
        <v>885165</v>
      </c>
      <c r="AA282" s="139">
        <f>'آبان 1400'!AB283</f>
        <v>46667</v>
      </c>
      <c r="AB282" s="139">
        <f>'آبان 1400'!AC283</f>
        <v>931832</v>
      </c>
      <c r="AC282" s="139">
        <f>'آبان 1400'!AD283</f>
        <v>4500000</v>
      </c>
      <c r="AD282" s="139">
        <f>'آبان 1400'!AE283</f>
        <v>6000000</v>
      </c>
      <c r="AE282" s="140">
        <f>'آبان 1400'!AF283</f>
        <v>177895.19999999998</v>
      </c>
      <c r="AF282" s="123">
        <f>'آبان 1400'!AG283</f>
        <v>26554950</v>
      </c>
      <c r="AG282" s="124">
        <f>'آبان 1400'!AH283</f>
        <v>1400010</v>
      </c>
      <c r="AH282" s="124">
        <f>'آبان 1400'!AI283</f>
        <v>21347423.999999996</v>
      </c>
      <c r="AI282" s="124">
        <f>'آبان 1400'!AJ283</f>
        <v>0</v>
      </c>
      <c r="AJ282" s="124">
        <f>'آبان 1400'!AK283</f>
        <v>4500000</v>
      </c>
      <c r="AK282" s="124">
        <f>'آبان 1400'!AL283</f>
        <v>6000000</v>
      </c>
      <c r="AL282" s="124">
        <f>'آبان 1400'!AM283</f>
        <v>4892117.9999999991</v>
      </c>
      <c r="AM282" s="124">
        <f>'آبان 1400'!AN283</f>
        <v>5217666.2159999991</v>
      </c>
      <c r="AN282" s="124">
        <f>'آبان 1400'!AO283</f>
        <v>0</v>
      </c>
      <c r="AO282" s="124">
        <f>'آبان 1400'!AP283</f>
        <v>3000000</v>
      </c>
      <c r="AP282" s="124">
        <f>'آبان 1400'!AQ283</f>
        <v>0</v>
      </c>
      <c r="AQ282" s="124">
        <f>'آبان 1400'!AR283</f>
        <v>0</v>
      </c>
      <c r="AR282" s="124">
        <f>'آبان 1400'!AS283</f>
        <v>0</v>
      </c>
      <c r="AS282" s="379">
        <f>'آبان 1400'!AT283</f>
        <v>0</v>
      </c>
      <c r="AT282" s="372">
        <f t="shared" si="202"/>
        <v>72912168.216000006</v>
      </c>
      <c r="AU282" s="174">
        <f>'آبان 1400'!AV283</f>
        <v>54308316.440880008</v>
      </c>
      <c r="AV282" s="142">
        <f>'آبان 1400'!AW283</f>
        <v>72912168.215999991</v>
      </c>
      <c r="AW282" s="143">
        <f t="shared" si="203"/>
        <v>5103851.7751199994</v>
      </c>
      <c r="AX282" s="76">
        <f t="shared" si="204"/>
        <v>1430831.644088001</v>
      </c>
      <c r="AY282" s="143">
        <f>'آبان 1400'!AZ283</f>
        <v>0</v>
      </c>
      <c r="AZ282" s="143">
        <f>'آبان 1400'!BA283</f>
        <v>0</v>
      </c>
      <c r="BA282" s="143">
        <f>'آبان 1400'!BB283</f>
        <v>0</v>
      </c>
      <c r="BB282" s="143">
        <f>'آبان 1400'!BC283</f>
        <v>0</v>
      </c>
      <c r="BC282" s="143">
        <f>'آبان 1400'!BD283</f>
        <v>0</v>
      </c>
      <c r="BD282" s="143">
        <f>'آبان 1400'!BE283</f>
        <v>0</v>
      </c>
      <c r="BE282" s="143">
        <f>'آبان 1400'!BF283</f>
        <v>0</v>
      </c>
      <c r="BF282" s="144">
        <f t="shared" si="205"/>
        <v>6534683.4192080004</v>
      </c>
      <c r="BG282" s="141">
        <f t="shared" si="206"/>
        <v>66377484</v>
      </c>
      <c r="BH282" s="145">
        <f t="shared" si="207"/>
        <v>72912168.216000006</v>
      </c>
      <c r="BI282" s="128">
        <f t="shared" si="200"/>
        <v>4659160</v>
      </c>
      <c r="BJ282" s="146">
        <f t="shared" si="208"/>
        <v>2329580</v>
      </c>
      <c r="BK282" s="146">
        <f t="shared" si="209"/>
        <v>698874</v>
      </c>
      <c r="BL282" s="147">
        <f t="shared" si="210"/>
        <v>1120000</v>
      </c>
      <c r="BM282" s="383">
        <v>0</v>
      </c>
      <c r="BN282" s="148">
        <f t="shared" si="211"/>
        <v>81719782.216000006</v>
      </c>
      <c r="BO282" s="149">
        <f t="shared" si="212"/>
        <v>72912168.215999991</v>
      </c>
      <c r="BP282" s="150">
        <f t="shared" si="213"/>
        <v>16769798.689679999</v>
      </c>
      <c r="BQ282" s="151">
        <f t="shared" si="214"/>
        <v>98489580.905680001</v>
      </c>
      <c r="BR282" s="152">
        <f t="shared" si="215"/>
        <v>100800</v>
      </c>
      <c r="BS282" s="148">
        <f t="shared" si="216"/>
        <v>98590380.905680001</v>
      </c>
      <c r="BT282" s="136">
        <v>0</v>
      </c>
      <c r="BU282" s="149">
        <f t="shared" si="217"/>
        <v>8171978.2216000007</v>
      </c>
      <c r="BV282" s="153">
        <f t="shared" si="218"/>
        <v>4085989.1108000004</v>
      </c>
      <c r="BW282" s="134">
        <f t="shared" si="219"/>
        <v>86332413.573280007</v>
      </c>
      <c r="BX282" s="148">
        <f t="shared" si="220"/>
        <v>7687614</v>
      </c>
      <c r="BY282" s="135">
        <f t="shared" si="221"/>
        <v>78644799.573280007</v>
      </c>
      <c r="CD282" s="400">
        <f>'آبان 1400'!AU283</f>
        <v>72912168.216000006</v>
      </c>
      <c r="CE282" s="401">
        <f>'آبان 1400'!AV283</f>
        <v>54308316.440880008</v>
      </c>
      <c r="CF282" s="401">
        <f>'آبان 1400'!AW283</f>
        <v>72912168.215999991</v>
      </c>
      <c r="CG282" s="401">
        <f>'آبان 1400'!AX283</f>
        <v>5103851.7751199994</v>
      </c>
      <c r="CH282" s="401">
        <f>'آبان 1400'!AY283</f>
        <v>1430831.644088001</v>
      </c>
      <c r="CI282" s="401">
        <f>'آبان 1400'!AZ283</f>
        <v>0</v>
      </c>
      <c r="CJ282" s="401">
        <f>'آبان 1400'!BA283</f>
        <v>0</v>
      </c>
      <c r="CK282" s="401">
        <f>'آبان 1400'!BB283</f>
        <v>0</v>
      </c>
      <c r="CL282" s="401">
        <f>'آبان 1400'!BC283</f>
        <v>0</v>
      </c>
      <c r="CM282" s="401">
        <f>'آبان 1400'!BD283</f>
        <v>0</v>
      </c>
      <c r="CN282" s="401">
        <f>'آبان 1400'!BE283</f>
        <v>0</v>
      </c>
      <c r="CO282" s="401">
        <f>'آبان 1400'!BF283</f>
        <v>0</v>
      </c>
      <c r="CP282" s="401">
        <f>'آبان 1400'!BG283</f>
        <v>6534683.4192080004</v>
      </c>
      <c r="CQ282" s="401">
        <f>'آبان 1400'!BH283</f>
        <v>66377484</v>
      </c>
      <c r="CR282" s="401">
        <f t="shared" si="222"/>
        <v>72912168.216000006</v>
      </c>
      <c r="CS282" s="56">
        <f t="shared" si="223"/>
        <v>4659160</v>
      </c>
      <c r="CT282" s="400">
        <f t="shared" si="224"/>
        <v>2329580</v>
      </c>
      <c r="CU282" s="401">
        <f t="shared" si="225"/>
        <v>698874</v>
      </c>
      <c r="CV282" s="401">
        <f t="shared" si="226"/>
        <v>1120000</v>
      </c>
      <c r="CW282" s="56">
        <v>0</v>
      </c>
      <c r="CX282" s="401">
        <f t="shared" si="227"/>
        <v>81719782.216000006</v>
      </c>
      <c r="CY282" s="401">
        <f t="shared" si="228"/>
        <v>72912168.215999991</v>
      </c>
      <c r="CZ282" s="401">
        <f t="shared" si="229"/>
        <v>16769798.689679999</v>
      </c>
      <c r="DA282" s="401">
        <f t="shared" si="230"/>
        <v>98489580.905680001</v>
      </c>
      <c r="DB282" s="401">
        <f t="shared" si="231"/>
        <v>100800</v>
      </c>
      <c r="DC282" s="401">
        <f t="shared" si="232"/>
        <v>98590380.905680001</v>
      </c>
      <c r="DD282" s="406">
        <v>0</v>
      </c>
      <c r="DE282" s="401">
        <f t="shared" si="233"/>
        <v>8171978.2216000007</v>
      </c>
      <c r="DF282" s="401">
        <f t="shared" si="234"/>
        <v>4085989.1108000004</v>
      </c>
      <c r="DG282" s="401">
        <f t="shared" si="235"/>
        <v>86332413.573280007</v>
      </c>
      <c r="DH282" s="401">
        <f t="shared" si="236"/>
        <v>7687614</v>
      </c>
      <c r="DI282" s="401">
        <f t="shared" si="237"/>
        <v>78644799.573280007</v>
      </c>
      <c r="DJ282" s="401">
        <f t="shared" si="238"/>
        <v>0</v>
      </c>
      <c r="DL282" s="408">
        <f t="shared" si="239"/>
        <v>6638737.5</v>
      </c>
      <c r="DM282" s="408">
        <f t="shared" si="240"/>
        <v>-1979577.5</v>
      </c>
    </row>
    <row r="283" spans="1:117" s="56" customFormat="1" ht="21" x14ac:dyDescent="0.2">
      <c r="A283" s="192">
        <f t="shared" si="201"/>
        <v>2655495</v>
      </c>
      <c r="B283" s="137">
        <f>'آبان 1400'!B284</f>
        <v>278</v>
      </c>
      <c r="C283" s="137">
        <f>'آبان 1400'!C284</f>
        <v>41</v>
      </c>
      <c r="D283" s="137">
        <f>'آبان 1400'!D284</f>
        <v>13231</v>
      </c>
      <c r="E283" s="137" t="str">
        <f>'آبان 1400'!E284</f>
        <v>علی</v>
      </c>
      <c r="F283" s="137" t="str">
        <f>'آبان 1400'!F284</f>
        <v>مولائی شمس آباد</v>
      </c>
      <c r="G283" s="137" t="str">
        <f>'آبان 1400'!G284</f>
        <v>نگهبان</v>
      </c>
      <c r="H283" s="137" t="str">
        <f>'آبان 1400'!H284</f>
        <v>تهران</v>
      </c>
      <c r="I283" s="137" t="str">
        <f>'آبان 1400'!I284</f>
        <v>121-12-154954-1</v>
      </c>
      <c r="J283" s="137" t="str">
        <f>'آبان 1400'!J284</f>
        <v>1532102267</v>
      </c>
      <c r="K283" s="137" t="str">
        <f>'آبان 1400'!K284</f>
        <v>0012099581</v>
      </c>
      <c r="L283" s="137" t="str">
        <f>'آبان 1400'!L284</f>
        <v>تهران</v>
      </c>
      <c r="M283" s="137" t="str">
        <f>'آبان 1400'!M284</f>
        <v>نگهبان</v>
      </c>
      <c r="N283" s="121" t="str">
        <f>'آبان 1400'!N284</f>
        <v>*</v>
      </c>
      <c r="O283" s="120">
        <f>'آبان 1400'!O284</f>
        <v>0</v>
      </c>
      <c r="P283" s="122">
        <f>'آبان 1400'!P284</f>
        <v>0</v>
      </c>
      <c r="Q283" s="362">
        <f>'آبان 1400'!Q284</f>
        <v>30</v>
      </c>
      <c r="R283" s="362">
        <f>'آبان 1400'!R284</f>
        <v>120</v>
      </c>
      <c r="S283" s="362">
        <f>'آبان 1400'!S284</f>
        <v>110</v>
      </c>
      <c r="T283" s="362">
        <f>'آبان 1400'!T284</f>
        <v>29.33</v>
      </c>
      <c r="U283" s="138">
        <f>'آبان 1400'!U284</f>
        <v>0</v>
      </c>
      <c r="V283" s="121">
        <f>'آبان 1400'!W284</f>
        <v>0</v>
      </c>
      <c r="W283" s="122">
        <f>'آبان 1400'!X284</f>
        <v>0</v>
      </c>
      <c r="X283" s="370">
        <f>'آبان 1400'!Y284</f>
        <v>2</v>
      </c>
      <c r="Y283" s="370">
        <f>'آبان 1400'!Z284</f>
        <v>2</v>
      </c>
      <c r="Z283" s="139">
        <f>'آبان 1400'!AA284</f>
        <v>885165</v>
      </c>
      <c r="AA283" s="139">
        <f>'آبان 1400'!AB284</f>
        <v>46667</v>
      </c>
      <c r="AB283" s="139">
        <f>'آبان 1400'!AC284</f>
        <v>931832</v>
      </c>
      <c r="AC283" s="139">
        <f>'آبان 1400'!AD284</f>
        <v>4500000</v>
      </c>
      <c r="AD283" s="139">
        <f>'آبان 1400'!AE284</f>
        <v>6000000</v>
      </c>
      <c r="AE283" s="140">
        <f>'آبان 1400'!AF284</f>
        <v>177895.19999999998</v>
      </c>
      <c r="AF283" s="123">
        <f>'آبان 1400'!AG284</f>
        <v>26554950</v>
      </c>
      <c r="AG283" s="124">
        <f>'آبان 1400'!AH284</f>
        <v>1400010</v>
      </c>
      <c r="AH283" s="124">
        <f>'آبان 1400'!AI284</f>
        <v>21347423.999999996</v>
      </c>
      <c r="AI283" s="124">
        <f>'آبان 1400'!AJ284</f>
        <v>5310990</v>
      </c>
      <c r="AJ283" s="124">
        <f>'آبان 1400'!AK284</f>
        <v>4500000</v>
      </c>
      <c r="AK283" s="124">
        <f>'آبان 1400'!AL284</f>
        <v>6000000</v>
      </c>
      <c r="AL283" s="124">
        <f>'آبان 1400'!AM284</f>
        <v>4892117.9999999991</v>
      </c>
      <c r="AM283" s="124">
        <f>'آبان 1400'!AN284</f>
        <v>5217666.2159999991</v>
      </c>
      <c r="AN283" s="124">
        <f>'آبان 1400'!AO284</f>
        <v>0</v>
      </c>
      <c r="AO283" s="124">
        <f>'آبان 1400'!AP284</f>
        <v>3000000</v>
      </c>
      <c r="AP283" s="124">
        <f>'آبان 1400'!AQ284</f>
        <v>0</v>
      </c>
      <c r="AQ283" s="124">
        <f>'آبان 1400'!AR284</f>
        <v>0</v>
      </c>
      <c r="AR283" s="124">
        <f>'آبان 1400'!AS284</f>
        <v>0</v>
      </c>
      <c r="AS283" s="379">
        <f>'آبان 1400'!AT284</f>
        <v>0</v>
      </c>
      <c r="AT283" s="372">
        <f t="shared" si="202"/>
        <v>78223158.216000006</v>
      </c>
      <c r="AU283" s="174">
        <f>'آبان 1400'!AV284</f>
        <v>54308316.440880008</v>
      </c>
      <c r="AV283" s="142">
        <f>'آبان 1400'!AW284</f>
        <v>72912168.215999991</v>
      </c>
      <c r="AW283" s="143">
        <f t="shared" si="203"/>
        <v>5103851.7751199994</v>
      </c>
      <c r="AX283" s="76">
        <f t="shared" si="204"/>
        <v>1430831.644088001</v>
      </c>
      <c r="AY283" s="143">
        <f>'آبان 1400'!AZ284</f>
        <v>0</v>
      </c>
      <c r="AZ283" s="143">
        <f>'آبان 1400'!BA284</f>
        <v>0</v>
      </c>
      <c r="BA283" s="143">
        <f>'آبان 1400'!BB284</f>
        <v>0</v>
      </c>
      <c r="BB283" s="143">
        <f>'آبان 1400'!BC284</f>
        <v>0</v>
      </c>
      <c r="BC283" s="143">
        <f>'آبان 1400'!BD284</f>
        <v>0</v>
      </c>
      <c r="BD283" s="143">
        <f>'آبان 1400'!BE284</f>
        <v>0</v>
      </c>
      <c r="BE283" s="143">
        <f>'آبان 1400'!BF284</f>
        <v>0</v>
      </c>
      <c r="BF283" s="144">
        <f t="shared" si="205"/>
        <v>6534683.4192080004</v>
      </c>
      <c r="BG283" s="141">
        <f t="shared" si="206"/>
        <v>71688474</v>
      </c>
      <c r="BH283" s="145">
        <f t="shared" si="207"/>
        <v>78223158.216000006</v>
      </c>
      <c r="BI283" s="128">
        <f t="shared" si="200"/>
        <v>4659160</v>
      </c>
      <c r="BJ283" s="146">
        <f t="shared" si="208"/>
        <v>2329580</v>
      </c>
      <c r="BK283" s="146">
        <f t="shared" si="209"/>
        <v>698874</v>
      </c>
      <c r="BL283" s="147">
        <f t="shared" si="210"/>
        <v>1120000</v>
      </c>
      <c r="BM283" s="383">
        <v>0</v>
      </c>
      <c r="BN283" s="148">
        <f t="shared" si="211"/>
        <v>87030772.216000006</v>
      </c>
      <c r="BO283" s="149">
        <f t="shared" si="212"/>
        <v>72912168.215999991</v>
      </c>
      <c r="BP283" s="150">
        <f t="shared" si="213"/>
        <v>16769798.689679999</v>
      </c>
      <c r="BQ283" s="151">
        <f t="shared" si="214"/>
        <v>103800570.90568</v>
      </c>
      <c r="BR283" s="152">
        <f t="shared" si="215"/>
        <v>100800</v>
      </c>
      <c r="BS283" s="148">
        <f t="shared" si="216"/>
        <v>103901370.90568</v>
      </c>
      <c r="BT283" s="136">
        <v>0</v>
      </c>
      <c r="BU283" s="149">
        <f t="shared" si="217"/>
        <v>8703077.2216000017</v>
      </c>
      <c r="BV283" s="153">
        <f t="shared" si="218"/>
        <v>4351538.6108000008</v>
      </c>
      <c r="BW283" s="134">
        <f t="shared" si="219"/>
        <v>90846755.073280007</v>
      </c>
      <c r="BX283" s="148">
        <f t="shared" si="220"/>
        <v>7687614</v>
      </c>
      <c r="BY283" s="135">
        <f t="shared" si="221"/>
        <v>83159141.073280007</v>
      </c>
      <c r="CD283" s="400">
        <f>'آبان 1400'!AU284</f>
        <v>78223158.216000006</v>
      </c>
      <c r="CE283" s="401">
        <f>'آبان 1400'!AV284</f>
        <v>54308316.440880008</v>
      </c>
      <c r="CF283" s="401">
        <f>'آبان 1400'!AW284</f>
        <v>72912168.215999991</v>
      </c>
      <c r="CG283" s="401">
        <f>'آبان 1400'!AX284</f>
        <v>5103851.7751199994</v>
      </c>
      <c r="CH283" s="401">
        <f>'آبان 1400'!AY284</f>
        <v>1430831.644088001</v>
      </c>
      <c r="CI283" s="401">
        <f>'آبان 1400'!AZ284</f>
        <v>0</v>
      </c>
      <c r="CJ283" s="401">
        <f>'آبان 1400'!BA284</f>
        <v>0</v>
      </c>
      <c r="CK283" s="401">
        <f>'آبان 1400'!BB284</f>
        <v>0</v>
      </c>
      <c r="CL283" s="401">
        <f>'آبان 1400'!BC284</f>
        <v>0</v>
      </c>
      <c r="CM283" s="401">
        <f>'آبان 1400'!BD284</f>
        <v>0</v>
      </c>
      <c r="CN283" s="401">
        <f>'آبان 1400'!BE284</f>
        <v>0</v>
      </c>
      <c r="CO283" s="401">
        <f>'آبان 1400'!BF284</f>
        <v>0</v>
      </c>
      <c r="CP283" s="401">
        <f>'آبان 1400'!BG284</f>
        <v>6534683.4192080004</v>
      </c>
      <c r="CQ283" s="401">
        <f>'آبان 1400'!BH284</f>
        <v>71688474</v>
      </c>
      <c r="CR283" s="401">
        <f t="shared" si="222"/>
        <v>78223158.216000006</v>
      </c>
      <c r="CS283" s="56">
        <f t="shared" si="223"/>
        <v>4659160</v>
      </c>
      <c r="CT283" s="400">
        <f t="shared" si="224"/>
        <v>2329580</v>
      </c>
      <c r="CU283" s="401">
        <f t="shared" si="225"/>
        <v>698874</v>
      </c>
      <c r="CV283" s="401">
        <f t="shared" si="226"/>
        <v>1120000</v>
      </c>
      <c r="CW283" s="56">
        <v>0</v>
      </c>
      <c r="CX283" s="401">
        <f t="shared" si="227"/>
        <v>87030772.216000006</v>
      </c>
      <c r="CY283" s="401">
        <f t="shared" si="228"/>
        <v>72912168.215999991</v>
      </c>
      <c r="CZ283" s="401">
        <f t="shared" si="229"/>
        <v>16769798.689679999</v>
      </c>
      <c r="DA283" s="401">
        <f t="shared" si="230"/>
        <v>103800570.90568</v>
      </c>
      <c r="DB283" s="401">
        <f t="shared" si="231"/>
        <v>100800</v>
      </c>
      <c r="DC283" s="401">
        <f t="shared" si="232"/>
        <v>103901370.90568</v>
      </c>
      <c r="DD283" s="406">
        <v>0</v>
      </c>
      <c r="DE283" s="401">
        <f t="shared" si="233"/>
        <v>8703077.2216000017</v>
      </c>
      <c r="DF283" s="401">
        <f t="shared" si="234"/>
        <v>4351538.6108000008</v>
      </c>
      <c r="DG283" s="401">
        <f t="shared" si="235"/>
        <v>90846755.073280007</v>
      </c>
      <c r="DH283" s="401">
        <f t="shared" si="236"/>
        <v>7687614</v>
      </c>
      <c r="DI283" s="401">
        <f t="shared" si="237"/>
        <v>83159141.073280007</v>
      </c>
      <c r="DJ283" s="401">
        <f t="shared" si="238"/>
        <v>0</v>
      </c>
      <c r="DL283" s="408">
        <f t="shared" si="239"/>
        <v>6638737.5</v>
      </c>
      <c r="DM283" s="408">
        <f t="shared" si="240"/>
        <v>-1979577.5</v>
      </c>
    </row>
    <row r="284" spans="1:117" s="56" customFormat="1" ht="21" x14ac:dyDescent="0.2">
      <c r="A284" s="192">
        <f t="shared" si="201"/>
        <v>2655495</v>
      </c>
      <c r="B284" s="137">
        <f>'آبان 1400'!B285</f>
        <v>279</v>
      </c>
      <c r="C284" s="137">
        <f>'آبان 1400'!C285</f>
        <v>42</v>
      </c>
      <c r="D284" s="137">
        <f>'آبان 1400'!D285</f>
        <v>13282</v>
      </c>
      <c r="E284" s="137" t="str">
        <f>'آبان 1400'!E285</f>
        <v>اسد</v>
      </c>
      <c r="F284" s="137" t="str">
        <f>'آبان 1400'!F285</f>
        <v>میرویردی زاده لاهرودی</v>
      </c>
      <c r="G284" s="137" t="str">
        <f>'آبان 1400'!G285</f>
        <v>نگهبان</v>
      </c>
      <c r="H284" s="137" t="str">
        <f>'آبان 1400'!H285</f>
        <v>تهران</v>
      </c>
      <c r="I284" s="137" t="str">
        <f>'آبان 1400'!I285</f>
        <v>374-813-3082294-1</v>
      </c>
      <c r="J284" s="137" t="str">
        <f>'آبان 1400'!J285</f>
        <v>1671243676</v>
      </c>
      <c r="K284" s="137" t="str">
        <f>'آبان 1400'!K285</f>
        <v>0023565298</v>
      </c>
      <c r="L284" s="137" t="str">
        <f>'آبان 1400'!L285</f>
        <v>تهران</v>
      </c>
      <c r="M284" s="137" t="str">
        <f>'آبان 1400'!M285</f>
        <v>نگهبان</v>
      </c>
      <c r="N284" s="121">
        <f>'آبان 1400'!N285</f>
        <v>0</v>
      </c>
      <c r="O284" s="120">
        <f>'آبان 1400'!O285</f>
        <v>0</v>
      </c>
      <c r="P284" s="122" t="str">
        <f>'آبان 1400'!P285</f>
        <v>*</v>
      </c>
      <c r="Q284" s="362">
        <f>'آبان 1400'!Q285</f>
        <v>30</v>
      </c>
      <c r="R284" s="362">
        <f>'آبان 1400'!R285</f>
        <v>120</v>
      </c>
      <c r="S284" s="362">
        <f>'آبان 1400'!S285</f>
        <v>220</v>
      </c>
      <c r="T284" s="362">
        <f>'آبان 1400'!T285</f>
        <v>29.33</v>
      </c>
      <c r="U284" s="138">
        <f>'آبان 1400'!U285</f>
        <v>0</v>
      </c>
      <c r="V284" s="121">
        <f>'آبان 1400'!W285</f>
        <v>0</v>
      </c>
      <c r="W284" s="122">
        <f>'آبان 1400'!X285</f>
        <v>0</v>
      </c>
      <c r="X284" s="370">
        <f>'آبان 1400'!Y285</f>
        <v>0</v>
      </c>
      <c r="Y284" s="370">
        <f>'آبان 1400'!Z285</f>
        <v>0</v>
      </c>
      <c r="Z284" s="139">
        <f>'آبان 1400'!AA285</f>
        <v>885165</v>
      </c>
      <c r="AA284" s="139">
        <f>'آبان 1400'!AB285</f>
        <v>46667</v>
      </c>
      <c r="AB284" s="139">
        <f>'آبان 1400'!AC285</f>
        <v>931832</v>
      </c>
      <c r="AC284" s="139">
        <f>'آبان 1400'!AD285</f>
        <v>4500000</v>
      </c>
      <c r="AD284" s="139">
        <f>'آبان 1400'!AE285</f>
        <v>6000000</v>
      </c>
      <c r="AE284" s="140">
        <f>'آبان 1400'!AF285</f>
        <v>177895.19999999998</v>
      </c>
      <c r="AF284" s="123">
        <f>'آبان 1400'!AG285</f>
        <v>26554950</v>
      </c>
      <c r="AG284" s="124">
        <f>'آبان 1400'!AH285</f>
        <v>1400010</v>
      </c>
      <c r="AH284" s="124">
        <f>'آبان 1400'!AI285</f>
        <v>21347423.999999996</v>
      </c>
      <c r="AI284" s="124">
        <f>'آبان 1400'!AJ285</f>
        <v>0</v>
      </c>
      <c r="AJ284" s="124">
        <f>'آبان 1400'!AK285</f>
        <v>4500000</v>
      </c>
      <c r="AK284" s="124">
        <f>'آبان 1400'!AL285</f>
        <v>6000000</v>
      </c>
      <c r="AL284" s="124">
        <f>'آبان 1400'!AM285</f>
        <v>9784235.9999999981</v>
      </c>
      <c r="AM284" s="124">
        <f>'آبان 1400'!AN285</f>
        <v>5217666.2159999991</v>
      </c>
      <c r="AN284" s="124">
        <f>'آبان 1400'!AO285</f>
        <v>0</v>
      </c>
      <c r="AO284" s="124">
        <f>'آبان 1400'!AP285</f>
        <v>3000000</v>
      </c>
      <c r="AP284" s="124">
        <f>'آبان 1400'!AQ285</f>
        <v>0</v>
      </c>
      <c r="AQ284" s="124">
        <f>'آبان 1400'!AR285</f>
        <v>0</v>
      </c>
      <c r="AR284" s="124">
        <f>'آبان 1400'!AS285</f>
        <v>0</v>
      </c>
      <c r="AS284" s="379">
        <f>'آبان 1400'!AT285</f>
        <v>0</v>
      </c>
      <c r="AT284" s="372">
        <f t="shared" si="202"/>
        <v>77804286.216000006</v>
      </c>
      <c r="AU284" s="174">
        <f>'آبان 1400'!AV285</f>
        <v>58857986.18088001</v>
      </c>
      <c r="AV284" s="142">
        <f>'آبان 1400'!AW285</f>
        <v>77804286.215999991</v>
      </c>
      <c r="AW284" s="143">
        <f t="shared" si="203"/>
        <v>5446300.0351200001</v>
      </c>
      <c r="AX284" s="76">
        <f t="shared" si="204"/>
        <v>1885798.6180880012</v>
      </c>
      <c r="AY284" s="143">
        <f>'آبان 1400'!AZ285</f>
        <v>0</v>
      </c>
      <c r="AZ284" s="143">
        <f>'آبان 1400'!BA285</f>
        <v>0</v>
      </c>
      <c r="BA284" s="143">
        <f>'آبان 1400'!BB285</f>
        <v>0</v>
      </c>
      <c r="BB284" s="143">
        <f>'آبان 1400'!BC285</f>
        <v>0</v>
      </c>
      <c r="BC284" s="143">
        <f>'آبان 1400'!BD285</f>
        <v>0</v>
      </c>
      <c r="BD284" s="143">
        <f>'آبان 1400'!BE285</f>
        <v>0</v>
      </c>
      <c r="BE284" s="143">
        <f>'آبان 1400'!BF285</f>
        <v>0</v>
      </c>
      <c r="BF284" s="144">
        <f t="shared" si="205"/>
        <v>7332098.6532080015</v>
      </c>
      <c r="BG284" s="141">
        <f t="shared" si="206"/>
        <v>70472187</v>
      </c>
      <c r="BH284" s="145">
        <f t="shared" si="207"/>
        <v>77804286.216000006</v>
      </c>
      <c r="BI284" s="128">
        <f t="shared" si="200"/>
        <v>4659160</v>
      </c>
      <c r="BJ284" s="146">
        <f t="shared" si="208"/>
        <v>2329580</v>
      </c>
      <c r="BK284" s="146">
        <f t="shared" si="209"/>
        <v>698874</v>
      </c>
      <c r="BL284" s="147">
        <f t="shared" si="210"/>
        <v>1120000</v>
      </c>
      <c r="BM284" s="383">
        <v>0</v>
      </c>
      <c r="BN284" s="148">
        <f t="shared" si="211"/>
        <v>86611900.216000006</v>
      </c>
      <c r="BO284" s="149">
        <f t="shared" si="212"/>
        <v>77804286.215999991</v>
      </c>
      <c r="BP284" s="150">
        <f t="shared" si="213"/>
        <v>17894985.82968</v>
      </c>
      <c r="BQ284" s="151">
        <f t="shared" si="214"/>
        <v>104506886.04568</v>
      </c>
      <c r="BR284" s="152">
        <f t="shared" si="215"/>
        <v>100800</v>
      </c>
      <c r="BS284" s="148">
        <f t="shared" si="216"/>
        <v>104607686.04568</v>
      </c>
      <c r="BT284" s="136">
        <v>0</v>
      </c>
      <c r="BU284" s="149">
        <f t="shared" si="217"/>
        <v>8661190.0216000006</v>
      </c>
      <c r="BV284" s="153">
        <f t="shared" si="218"/>
        <v>4330595.0108000003</v>
      </c>
      <c r="BW284" s="134">
        <f t="shared" si="219"/>
        <v>91615901.013280004</v>
      </c>
      <c r="BX284" s="148">
        <f t="shared" si="220"/>
        <v>7687614</v>
      </c>
      <c r="BY284" s="135">
        <f t="shared" si="221"/>
        <v>83928287.013280004</v>
      </c>
      <c r="CD284" s="400">
        <f>'آبان 1400'!AU285</f>
        <v>77804286.216000006</v>
      </c>
      <c r="CE284" s="401">
        <f>'آبان 1400'!AV285</f>
        <v>58857986.18088001</v>
      </c>
      <c r="CF284" s="401">
        <f>'آبان 1400'!AW285</f>
        <v>77804286.215999991</v>
      </c>
      <c r="CG284" s="401">
        <f>'آبان 1400'!AX285</f>
        <v>5446300.0351200001</v>
      </c>
      <c r="CH284" s="401">
        <f>'آبان 1400'!AY285</f>
        <v>1885798.6180880012</v>
      </c>
      <c r="CI284" s="401">
        <f>'آبان 1400'!AZ285</f>
        <v>0</v>
      </c>
      <c r="CJ284" s="401">
        <f>'آبان 1400'!BA285</f>
        <v>0</v>
      </c>
      <c r="CK284" s="401">
        <f>'آبان 1400'!BB285</f>
        <v>0</v>
      </c>
      <c r="CL284" s="401">
        <f>'آبان 1400'!BC285</f>
        <v>0</v>
      </c>
      <c r="CM284" s="401">
        <f>'آبان 1400'!BD285</f>
        <v>0</v>
      </c>
      <c r="CN284" s="401">
        <f>'آبان 1400'!BE285</f>
        <v>0</v>
      </c>
      <c r="CO284" s="401">
        <f>'آبان 1400'!BF285</f>
        <v>0</v>
      </c>
      <c r="CP284" s="401">
        <f>'آبان 1400'!BG285</f>
        <v>7332098.6532080015</v>
      </c>
      <c r="CQ284" s="401">
        <f>'آبان 1400'!BH285</f>
        <v>70472187</v>
      </c>
      <c r="CR284" s="401">
        <f t="shared" si="222"/>
        <v>77804286.216000006</v>
      </c>
      <c r="CS284" s="56">
        <f t="shared" si="223"/>
        <v>4659160</v>
      </c>
      <c r="CT284" s="400">
        <f t="shared" si="224"/>
        <v>2329580</v>
      </c>
      <c r="CU284" s="401">
        <f t="shared" si="225"/>
        <v>698874</v>
      </c>
      <c r="CV284" s="401">
        <f t="shared" si="226"/>
        <v>1120000</v>
      </c>
      <c r="CW284" s="56">
        <v>0</v>
      </c>
      <c r="CX284" s="401">
        <f t="shared" si="227"/>
        <v>86611900.216000006</v>
      </c>
      <c r="CY284" s="401">
        <f t="shared" si="228"/>
        <v>77804286.215999991</v>
      </c>
      <c r="CZ284" s="401">
        <f t="shared" si="229"/>
        <v>17894985.82968</v>
      </c>
      <c r="DA284" s="401">
        <f t="shared" si="230"/>
        <v>104506886.04568</v>
      </c>
      <c r="DB284" s="401">
        <f t="shared" si="231"/>
        <v>100800</v>
      </c>
      <c r="DC284" s="401">
        <f t="shared" si="232"/>
        <v>104607686.04568</v>
      </c>
      <c r="DD284" s="406">
        <v>0</v>
      </c>
      <c r="DE284" s="401">
        <f t="shared" si="233"/>
        <v>8661190.0216000006</v>
      </c>
      <c r="DF284" s="401">
        <f t="shared" si="234"/>
        <v>4330595.0108000003</v>
      </c>
      <c r="DG284" s="401">
        <f t="shared" si="235"/>
        <v>91615901.013280004</v>
      </c>
      <c r="DH284" s="401">
        <f t="shared" si="236"/>
        <v>7687614</v>
      </c>
      <c r="DI284" s="401">
        <f t="shared" si="237"/>
        <v>83928287.013280004</v>
      </c>
      <c r="DJ284" s="401">
        <f t="shared" si="238"/>
        <v>0</v>
      </c>
      <c r="DL284" s="408">
        <f t="shared" si="239"/>
        <v>6638737.5</v>
      </c>
      <c r="DM284" s="408">
        <f t="shared" si="240"/>
        <v>-1979577.5</v>
      </c>
    </row>
    <row r="285" spans="1:117" s="56" customFormat="1" ht="21" x14ac:dyDescent="0.2">
      <c r="A285" s="192">
        <f t="shared" si="201"/>
        <v>2655495</v>
      </c>
      <c r="B285" s="137">
        <f>'آبان 1400'!B286</f>
        <v>280</v>
      </c>
      <c r="C285" s="137">
        <f>'آبان 1400'!C286</f>
        <v>43</v>
      </c>
      <c r="D285" s="137">
        <f>'آبان 1400'!D286</f>
        <v>13264</v>
      </c>
      <c r="E285" s="137" t="str">
        <f>'آبان 1400'!E286</f>
        <v>نادر</v>
      </c>
      <c r="F285" s="137" t="str">
        <f>'آبان 1400'!F286</f>
        <v>محمدی اصل</v>
      </c>
      <c r="G285" s="137" t="str">
        <f>'آبان 1400'!G286</f>
        <v>نگهبان</v>
      </c>
      <c r="H285" s="137" t="str">
        <f>'آبان 1400'!H286</f>
        <v>تهران</v>
      </c>
      <c r="I285" s="137" t="str">
        <f>'آبان 1400'!I286</f>
        <v>121-813-3110887-1</v>
      </c>
      <c r="J285" s="137" t="str">
        <f>'آبان 1400'!J286</f>
        <v>1671248430</v>
      </c>
      <c r="K285" s="137" t="str">
        <f>'آبان 1400'!K286</f>
        <v>00784900175</v>
      </c>
      <c r="L285" s="137" t="str">
        <f>'آبان 1400'!L286</f>
        <v>تهران</v>
      </c>
      <c r="M285" s="137" t="str">
        <f>'آبان 1400'!M286</f>
        <v>نگهبان</v>
      </c>
      <c r="N285" s="121">
        <f>'آبان 1400'!N286</f>
        <v>0</v>
      </c>
      <c r="O285" s="120">
        <f>'آبان 1400'!O286</f>
        <v>0</v>
      </c>
      <c r="P285" s="122" t="str">
        <f>'آبان 1400'!P286</f>
        <v>*</v>
      </c>
      <c r="Q285" s="362">
        <f>'آبان 1400'!Q286</f>
        <v>30</v>
      </c>
      <c r="R285" s="362">
        <f>'آبان 1400'!R286</f>
        <v>120</v>
      </c>
      <c r="S285" s="362">
        <f>'آبان 1400'!S286</f>
        <v>220</v>
      </c>
      <c r="T285" s="362">
        <f>'آبان 1400'!T286</f>
        <v>29.33</v>
      </c>
      <c r="U285" s="138">
        <f>'آبان 1400'!U286</f>
        <v>0</v>
      </c>
      <c r="V285" s="121">
        <f>'آبان 1400'!W286</f>
        <v>0</v>
      </c>
      <c r="W285" s="122">
        <f>'آبان 1400'!X286</f>
        <v>0</v>
      </c>
      <c r="X285" s="370">
        <f>'آبان 1400'!Y286</f>
        <v>1</v>
      </c>
      <c r="Y285" s="370">
        <f>'آبان 1400'!Z286</f>
        <v>1</v>
      </c>
      <c r="Z285" s="139">
        <f>'آبان 1400'!AA286</f>
        <v>885165</v>
      </c>
      <c r="AA285" s="139">
        <f>'آبان 1400'!AB286</f>
        <v>46667</v>
      </c>
      <c r="AB285" s="139">
        <f>'آبان 1400'!AC286</f>
        <v>931832</v>
      </c>
      <c r="AC285" s="139">
        <f>'آبان 1400'!AD286</f>
        <v>4500000</v>
      </c>
      <c r="AD285" s="139">
        <f>'آبان 1400'!AE286</f>
        <v>6000000</v>
      </c>
      <c r="AE285" s="140">
        <f>'آبان 1400'!AF286</f>
        <v>177895.19999999998</v>
      </c>
      <c r="AF285" s="123">
        <f>'آبان 1400'!AG286</f>
        <v>26554950</v>
      </c>
      <c r="AG285" s="124">
        <f>'آبان 1400'!AH286</f>
        <v>1400010</v>
      </c>
      <c r="AH285" s="124">
        <f>'آبان 1400'!AI286</f>
        <v>21347423.999999996</v>
      </c>
      <c r="AI285" s="124">
        <f>'آبان 1400'!AJ286</f>
        <v>2655495</v>
      </c>
      <c r="AJ285" s="124">
        <f>'آبان 1400'!AK286</f>
        <v>4500000</v>
      </c>
      <c r="AK285" s="124">
        <f>'آبان 1400'!AL286</f>
        <v>6000000</v>
      </c>
      <c r="AL285" s="124">
        <f>'آبان 1400'!AM286</f>
        <v>9784235.9999999981</v>
      </c>
      <c r="AM285" s="124">
        <f>'آبان 1400'!AN286</f>
        <v>5217666.2159999991</v>
      </c>
      <c r="AN285" s="124">
        <f>'آبان 1400'!AO286</f>
        <v>0</v>
      </c>
      <c r="AO285" s="124">
        <f>'آبان 1400'!AP286</f>
        <v>5000000</v>
      </c>
      <c r="AP285" s="124">
        <f>'آبان 1400'!AQ286</f>
        <v>0</v>
      </c>
      <c r="AQ285" s="124">
        <f>'آبان 1400'!AR286</f>
        <v>0</v>
      </c>
      <c r="AR285" s="124">
        <f>'آبان 1400'!AS286</f>
        <v>0</v>
      </c>
      <c r="AS285" s="379">
        <f>'آبان 1400'!AT286</f>
        <v>0</v>
      </c>
      <c r="AT285" s="372">
        <f t="shared" si="202"/>
        <v>82459781.216000006</v>
      </c>
      <c r="AU285" s="174">
        <f>'آبان 1400'!AV286</f>
        <v>58717986.18088001</v>
      </c>
      <c r="AV285" s="142">
        <f>'آبان 1400'!AW286</f>
        <v>79804286.215999991</v>
      </c>
      <c r="AW285" s="143">
        <f t="shared" si="203"/>
        <v>5586300.0351200001</v>
      </c>
      <c r="AX285" s="76">
        <f t="shared" si="204"/>
        <v>1871798.6180880012</v>
      </c>
      <c r="AY285" s="143">
        <f>'آبان 1400'!AZ286</f>
        <v>0</v>
      </c>
      <c r="AZ285" s="143">
        <f>'آبان 1400'!BA286</f>
        <v>0</v>
      </c>
      <c r="BA285" s="143">
        <f>'آبان 1400'!BB286</f>
        <v>0</v>
      </c>
      <c r="BB285" s="143">
        <f>'آبان 1400'!BC286</f>
        <v>0</v>
      </c>
      <c r="BC285" s="143">
        <f>'آبان 1400'!BD286</f>
        <v>0</v>
      </c>
      <c r="BD285" s="143">
        <f>'آبان 1400'!BE286</f>
        <v>0</v>
      </c>
      <c r="BE285" s="143">
        <f>'آبان 1400'!BF286</f>
        <v>0</v>
      </c>
      <c r="BF285" s="144">
        <f t="shared" si="205"/>
        <v>7458098.6532080015</v>
      </c>
      <c r="BG285" s="141">
        <f t="shared" si="206"/>
        <v>75001682</v>
      </c>
      <c r="BH285" s="145">
        <f t="shared" si="207"/>
        <v>82459781.216000006</v>
      </c>
      <c r="BI285" s="128">
        <f t="shared" si="200"/>
        <v>4659160</v>
      </c>
      <c r="BJ285" s="146">
        <f t="shared" si="208"/>
        <v>2329580</v>
      </c>
      <c r="BK285" s="146">
        <f t="shared" si="209"/>
        <v>698874</v>
      </c>
      <c r="BL285" s="147">
        <f t="shared" si="210"/>
        <v>1120000</v>
      </c>
      <c r="BM285" s="383">
        <v>0</v>
      </c>
      <c r="BN285" s="148">
        <f t="shared" si="211"/>
        <v>91267395.216000006</v>
      </c>
      <c r="BO285" s="149">
        <f t="shared" si="212"/>
        <v>79804286.215999991</v>
      </c>
      <c r="BP285" s="150">
        <f t="shared" si="213"/>
        <v>18354985.82968</v>
      </c>
      <c r="BQ285" s="151">
        <f t="shared" si="214"/>
        <v>109622381.04568</v>
      </c>
      <c r="BR285" s="152">
        <f t="shared" si="215"/>
        <v>100800</v>
      </c>
      <c r="BS285" s="148">
        <f t="shared" si="216"/>
        <v>109723181.04568</v>
      </c>
      <c r="BT285" s="136">
        <v>0</v>
      </c>
      <c r="BU285" s="149">
        <f t="shared" si="217"/>
        <v>9126739.5216000006</v>
      </c>
      <c r="BV285" s="153">
        <f t="shared" si="218"/>
        <v>4563369.7608000003</v>
      </c>
      <c r="BW285" s="134">
        <f t="shared" si="219"/>
        <v>96033071.763280004</v>
      </c>
      <c r="BX285" s="148">
        <f t="shared" si="220"/>
        <v>7687614</v>
      </c>
      <c r="BY285" s="135">
        <f t="shared" si="221"/>
        <v>88345457.763280004</v>
      </c>
      <c r="CD285" s="400">
        <f>'آبان 1400'!AU286</f>
        <v>82459781.216000006</v>
      </c>
      <c r="CE285" s="401">
        <f>'آبان 1400'!AV286</f>
        <v>58717986.18088001</v>
      </c>
      <c r="CF285" s="401">
        <f>'آبان 1400'!AW286</f>
        <v>79804286.215999991</v>
      </c>
      <c r="CG285" s="401">
        <f>'آبان 1400'!AX286</f>
        <v>5586300.0351200001</v>
      </c>
      <c r="CH285" s="401">
        <f>'آبان 1400'!AY286</f>
        <v>1871798.6180880012</v>
      </c>
      <c r="CI285" s="401">
        <f>'آبان 1400'!AZ286</f>
        <v>0</v>
      </c>
      <c r="CJ285" s="401">
        <f>'آبان 1400'!BA286</f>
        <v>0</v>
      </c>
      <c r="CK285" s="401">
        <f>'آبان 1400'!BB286</f>
        <v>0</v>
      </c>
      <c r="CL285" s="401">
        <f>'آبان 1400'!BC286</f>
        <v>0</v>
      </c>
      <c r="CM285" s="401">
        <f>'آبان 1400'!BD286</f>
        <v>0</v>
      </c>
      <c r="CN285" s="401">
        <f>'آبان 1400'!BE286</f>
        <v>0</v>
      </c>
      <c r="CO285" s="401">
        <f>'آبان 1400'!BF286</f>
        <v>0</v>
      </c>
      <c r="CP285" s="401">
        <f>'آبان 1400'!BG286</f>
        <v>7458098.6532080015</v>
      </c>
      <c r="CQ285" s="401">
        <f>'آبان 1400'!BH286</f>
        <v>75001682</v>
      </c>
      <c r="CR285" s="401">
        <f t="shared" si="222"/>
        <v>82459781.216000006</v>
      </c>
      <c r="CS285" s="56">
        <f t="shared" si="223"/>
        <v>4659160</v>
      </c>
      <c r="CT285" s="400">
        <f t="shared" si="224"/>
        <v>2329580</v>
      </c>
      <c r="CU285" s="401">
        <f t="shared" si="225"/>
        <v>698874</v>
      </c>
      <c r="CV285" s="401">
        <f t="shared" si="226"/>
        <v>1120000</v>
      </c>
      <c r="CW285" s="56">
        <v>0</v>
      </c>
      <c r="CX285" s="401">
        <f t="shared" si="227"/>
        <v>91267395.216000006</v>
      </c>
      <c r="CY285" s="401">
        <f t="shared" si="228"/>
        <v>79804286.215999991</v>
      </c>
      <c r="CZ285" s="401">
        <f t="shared" si="229"/>
        <v>18354985.82968</v>
      </c>
      <c r="DA285" s="401">
        <f t="shared" si="230"/>
        <v>109622381.04568</v>
      </c>
      <c r="DB285" s="401">
        <f t="shared" si="231"/>
        <v>100800</v>
      </c>
      <c r="DC285" s="401">
        <f t="shared" si="232"/>
        <v>109723181.04568</v>
      </c>
      <c r="DD285" s="406">
        <v>0</v>
      </c>
      <c r="DE285" s="401">
        <f t="shared" si="233"/>
        <v>9126739.5216000006</v>
      </c>
      <c r="DF285" s="401">
        <f t="shared" si="234"/>
        <v>4563369.7608000003</v>
      </c>
      <c r="DG285" s="401">
        <f t="shared" si="235"/>
        <v>96033071.763280004</v>
      </c>
      <c r="DH285" s="401">
        <f t="shared" si="236"/>
        <v>7687614</v>
      </c>
      <c r="DI285" s="401">
        <f t="shared" si="237"/>
        <v>88345457.763280004</v>
      </c>
      <c r="DJ285" s="401">
        <f t="shared" si="238"/>
        <v>0</v>
      </c>
      <c r="DL285" s="408">
        <f t="shared" si="239"/>
        <v>6638737.5</v>
      </c>
      <c r="DM285" s="408">
        <f t="shared" si="240"/>
        <v>-1979577.5</v>
      </c>
    </row>
    <row r="286" spans="1:117" s="56" customFormat="1" ht="21" x14ac:dyDescent="0.2">
      <c r="A286" s="192">
        <f t="shared" si="201"/>
        <v>2655495</v>
      </c>
      <c r="B286" s="137">
        <f>'آبان 1400'!B287</f>
        <v>281</v>
      </c>
      <c r="C286" s="137">
        <f>'آبان 1400'!C287</f>
        <v>44</v>
      </c>
      <c r="D286" s="137">
        <f>'آبان 1400'!D287</f>
        <v>13323</v>
      </c>
      <c r="E286" s="137" t="str">
        <f>'آبان 1400'!E287</f>
        <v>مرتضی</v>
      </c>
      <c r="F286" s="137" t="str">
        <f>'آبان 1400'!F287</f>
        <v>هاشمی</v>
      </c>
      <c r="G286" s="137" t="str">
        <f>'آبان 1400'!G287</f>
        <v>نگهبان</v>
      </c>
      <c r="H286" s="137" t="str">
        <f>'آبان 1400'!H287</f>
        <v>تهران</v>
      </c>
      <c r="I286" s="137" t="str">
        <f>'آبان 1400'!I287</f>
        <v>445-813-2891371-1</v>
      </c>
      <c r="J286" s="137" t="str">
        <f>'آبان 1400'!J287</f>
        <v>0078338417</v>
      </c>
      <c r="K286" s="137" t="str">
        <f>'آبان 1400'!K287</f>
        <v>0015117212</v>
      </c>
      <c r="L286" s="137" t="str">
        <f>'آبان 1400'!L287</f>
        <v>تهران</v>
      </c>
      <c r="M286" s="137" t="str">
        <f>'آبان 1400'!M287</f>
        <v>نگهبان</v>
      </c>
      <c r="N286" s="121" t="str">
        <f>'آبان 1400'!N287</f>
        <v>*</v>
      </c>
      <c r="O286" s="120">
        <f>'آبان 1400'!O287</f>
        <v>0</v>
      </c>
      <c r="P286" s="122">
        <f>'آبان 1400'!P287</f>
        <v>0</v>
      </c>
      <c r="Q286" s="362">
        <f>'آبان 1400'!Q287</f>
        <v>30</v>
      </c>
      <c r="R286" s="362">
        <f>'آبان 1400'!R287</f>
        <v>120</v>
      </c>
      <c r="S286" s="362">
        <f>'آبان 1400'!S287</f>
        <v>110</v>
      </c>
      <c r="T286" s="362">
        <f>'آبان 1400'!T287</f>
        <v>29.33</v>
      </c>
      <c r="U286" s="138">
        <f>'آبان 1400'!U287</f>
        <v>0</v>
      </c>
      <c r="V286" s="121">
        <f>'آبان 1400'!W287</f>
        <v>0</v>
      </c>
      <c r="W286" s="122">
        <f>'آبان 1400'!X287</f>
        <v>0</v>
      </c>
      <c r="X286" s="370">
        <f>'آبان 1400'!Y287</f>
        <v>0</v>
      </c>
      <c r="Y286" s="370">
        <f>'آبان 1400'!Z287</f>
        <v>0</v>
      </c>
      <c r="Z286" s="139">
        <f>'آبان 1400'!AA287</f>
        <v>885165</v>
      </c>
      <c r="AA286" s="139">
        <f>'آبان 1400'!AB287</f>
        <v>46667</v>
      </c>
      <c r="AB286" s="139">
        <f>'آبان 1400'!AC287</f>
        <v>931832</v>
      </c>
      <c r="AC286" s="139">
        <f>'آبان 1400'!AD287</f>
        <v>4500000</v>
      </c>
      <c r="AD286" s="139">
        <f>'آبان 1400'!AE287</f>
        <v>6000000</v>
      </c>
      <c r="AE286" s="140">
        <f>'آبان 1400'!AF287</f>
        <v>177895.19999999998</v>
      </c>
      <c r="AF286" s="123">
        <f>'آبان 1400'!AG287</f>
        <v>26554950</v>
      </c>
      <c r="AG286" s="124">
        <f>'آبان 1400'!AH287</f>
        <v>1400010</v>
      </c>
      <c r="AH286" s="124">
        <f>'آبان 1400'!AI287</f>
        <v>21347423.999999996</v>
      </c>
      <c r="AI286" s="124">
        <f>'آبان 1400'!AJ287</f>
        <v>0</v>
      </c>
      <c r="AJ286" s="124">
        <f>'آبان 1400'!AK287</f>
        <v>4500000</v>
      </c>
      <c r="AK286" s="124">
        <f>'آبان 1400'!AL287</f>
        <v>6000000</v>
      </c>
      <c r="AL286" s="124">
        <f>'آبان 1400'!AM287</f>
        <v>4892117.9999999991</v>
      </c>
      <c r="AM286" s="124">
        <f>'آبان 1400'!AN287</f>
        <v>5217666.2159999991</v>
      </c>
      <c r="AN286" s="124">
        <f>'آبان 1400'!AO287</f>
        <v>0</v>
      </c>
      <c r="AO286" s="124">
        <f>'آبان 1400'!AP287</f>
        <v>3000000</v>
      </c>
      <c r="AP286" s="124">
        <f>'آبان 1400'!AQ287</f>
        <v>0</v>
      </c>
      <c r="AQ286" s="124">
        <f>'آبان 1400'!AR287</f>
        <v>0</v>
      </c>
      <c r="AR286" s="124">
        <f>'آبان 1400'!AS287</f>
        <v>0</v>
      </c>
      <c r="AS286" s="379">
        <f>'آبان 1400'!AT287</f>
        <v>0</v>
      </c>
      <c r="AT286" s="372">
        <f t="shared" si="202"/>
        <v>72912168.216000006</v>
      </c>
      <c r="AU286" s="174">
        <f>'آبان 1400'!AV287</f>
        <v>54308316.440880008</v>
      </c>
      <c r="AV286" s="142">
        <f>'آبان 1400'!AW287</f>
        <v>72912168.215999991</v>
      </c>
      <c r="AW286" s="143">
        <f t="shared" si="203"/>
        <v>5103851.7751199994</v>
      </c>
      <c r="AX286" s="76">
        <f t="shared" si="204"/>
        <v>1430831.644088001</v>
      </c>
      <c r="AY286" s="143">
        <f>'آبان 1400'!AZ287</f>
        <v>0</v>
      </c>
      <c r="AZ286" s="143">
        <f>'آبان 1400'!BA287</f>
        <v>0</v>
      </c>
      <c r="BA286" s="143">
        <f>'آبان 1400'!BB287</f>
        <v>0</v>
      </c>
      <c r="BB286" s="143">
        <f>'آبان 1400'!BC287</f>
        <v>0</v>
      </c>
      <c r="BC286" s="143">
        <f>'آبان 1400'!BD287</f>
        <v>0</v>
      </c>
      <c r="BD286" s="143">
        <f>'آبان 1400'!BE287</f>
        <v>0</v>
      </c>
      <c r="BE286" s="143">
        <f>'آبان 1400'!BF287</f>
        <v>0</v>
      </c>
      <c r="BF286" s="144">
        <f t="shared" si="205"/>
        <v>6534683.4192080004</v>
      </c>
      <c r="BG286" s="141">
        <f t="shared" si="206"/>
        <v>66377484</v>
      </c>
      <c r="BH286" s="145">
        <f t="shared" si="207"/>
        <v>72912168.216000006</v>
      </c>
      <c r="BI286" s="128">
        <f t="shared" si="200"/>
        <v>4659160</v>
      </c>
      <c r="BJ286" s="146">
        <f t="shared" si="208"/>
        <v>2329580</v>
      </c>
      <c r="BK286" s="146">
        <f t="shared" si="209"/>
        <v>698874</v>
      </c>
      <c r="BL286" s="147">
        <f t="shared" si="210"/>
        <v>1120000</v>
      </c>
      <c r="BM286" s="383">
        <v>0</v>
      </c>
      <c r="BN286" s="148">
        <f t="shared" si="211"/>
        <v>81719782.216000006</v>
      </c>
      <c r="BO286" s="149">
        <f t="shared" si="212"/>
        <v>72912168.215999991</v>
      </c>
      <c r="BP286" s="150">
        <f t="shared" si="213"/>
        <v>16769798.689679999</v>
      </c>
      <c r="BQ286" s="151">
        <f t="shared" si="214"/>
        <v>98489580.905680001</v>
      </c>
      <c r="BR286" s="152">
        <f t="shared" si="215"/>
        <v>100800</v>
      </c>
      <c r="BS286" s="148">
        <f t="shared" si="216"/>
        <v>98590380.905680001</v>
      </c>
      <c r="BT286" s="136">
        <v>0</v>
      </c>
      <c r="BU286" s="149">
        <f t="shared" si="217"/>
        <v>8171978.2216000007</v>
      </c>
      <c r="BV286" s="153">
        <f t="shared" si="218"/>
        <v>4085989.1108000004</v>
      </c>
      <c r="BW286" s="134">
        <f t="shared" si="219"/>
        <v>86332413.573280007</v>
      </c>
      <c r="BX286" s="148">
        <f t="shared" si="220"/>
        <v>7687614</v>
      </c>
      <c r="BY286" s="135">
        <f t="shared" si="221"/>
        <v>78644799.573280007</v>
      </c>
      <c r="CD286" s="400">
        <f>'آبان 1400'!AU287</f>
        <v>72912168.216000006</v>
      </c>
      <c r="CE286" s="401">
        <f>'آبان 1400'!AV287</f>
        <v>54308316.440880008</v>
      </c>
      <c r="CF286" s="401">
        <f>'آبان 1400'!AW287</f>
        <v>72912168.215999991</v>
      </c>
      <c r="CG286" s="401">
        <f>'آبان 1400'!AX287</f>
        <v>5103851.7751199994</v>
      </c>
      <c r="CH286" s="401">
        <f>'آبان 1400'!AY287</f>
        <v>1430831.644088001</v>
      </c>
      <c r="CI286" s="401">
        <f>'آبان 1400'!AZ287</f>
        <v>0</v>
      </c>
      <c r="CJ286" s="401">
        <f>'آبان 1400'!BA287</f>
        <v>0</v>
      </c>
      <c r="CK286" s="401">
        <f>'آبان 1400'!BB287</f>
        <v>0</v>
      </c>
      <c r="CL286" s="401">
        <f>'آبان 1400'!BC287</f>
        <v>0</v>
      </c>
      <c r="CM286" s="401">
        <f>'آبان 1400'!BD287</f>
        <v>0</v>
      </c>
      <c r="CN286" s="401">
        <f>'آبان 1400'!BE287</f>
        <v>0</v>
      </c>
      <c r="CO286" s="401">
        <f>'آبان 1400'!BF287</f>
        <v>0</v>
      </c>
      <c r="CP286" s="401">
        <f>'آبان 1400'!BG287</f>
        <v>6534683.4192080004</v>
      </c>
      <c r="CQ286" s="401">
        <f>'آبان 1400'!BH287</f>
        <v>66377484</v>
      </c>
      <c r="CR286" s="401">
        <f t="shared" si="222"/>
        <v>72912168.216000006</v>
      </c>
      <c r="CS286" s="56">
        <f t="shared" si="223"/>
        <v>4659160</v>
      </c>
      <c r="CT286" s="400">
        <f t="shared" si="224"/>
        <v>2329580</v>
      </c>
      <c r="CU286" s="401">
        <f t="shared" si="225"/>
        <v>698874</v>
      </c>
      <c r="CV286" s="401">
        <f t="shared" si="226"/>
        <v>1120000</v>
      </c>
      <c r="CW286" s="56">
        <v>0</v>
      </c>
      <c r="CX286" s="401">
        <f t="shared" si="227"/>
        <v>81719782.216000006</v>
      </c>
      <c r="CY286" s="401">
        <f t="shared" si="228"/>
        <v>72912168.215999991</v>
      </c>
      <c r="CZ286" s="401">
        <f t="shared" si="229"/>
        <v>16769798.689679999</v>
      </c>
      <c r="DA286" s="401">
        <f t="shared" si="230"/>
        <v>98489580.905680001</v>
      </c>
      <c r="DB286" s="401">
        <f t="shared" si="231"/>
        <v>100800</v>
      </c>
      <c r="DC286" s="401">
        <f t="shared" si="232"/>
        <v>98590380.905680001</v>
      </c>
      <c r="DD286" s="406">
        <v>0</v>
      </c>
      <c r="DE286" s="401">
        <f t="shared" si="233"/>
        <v>8171978.2216000007</v>
      </c>
      <c r="DF286" s="401">
        <f t="shared" si="234"/>
        <v>4085989.1108000004</v>
      </c>
      <c r="DG286" s="401">
        <f t="shared" si="235"/>
        <v>86332413.573280007</v>
      </c>
      <c r="DH286" s="401">
        <f t="shared" si="236"/>
        <v>7687614</v>
      </c>
      <c r="DI286" s="401">
        <f t="shared" si="237"/>
        <v>78644799.573280007</v>
      </c>
      <c r="DJ286" s="401">
        <f t="shared" si="238"/>
        <v>0</v>
      </c>
      <c r="DL286" s="408">
        <f t="shared" si="239"/>
        <v>6638737.5</v>
      </c>
      <c r="DM286" s="408">
        <f t="shared" si="240"/>
        <v>-1979577.5</v>
      </c>
    </row>
    <row r="287" spans="1:117" s="56" customFormat="1" ht="21" x14ac:dyDescent="0.2">
      <c r="A287" s="192">
        <f t="shared" si="201"/>
        <v>2655495</v>
      </c>
      <c r="B287" s="137">
        <f>'آبان 1400'!B288</f>
        <v>282</v>
      </c>
      <c r="C287" s="137">
        <f>'آبان 1400'!C288</f>
        <v>45</v>
      </c>
      <c r="D287" s="137">
        <f>'آبان 1400'!D288</f>
        <v>13304</v>
      </c>
      <c r="E287" s="137" t="str">
        <f>'آبان 1400'!E288</f>
        <v>حسن</v>
      </c>
      <c r="F287" s="137" t="str">
        <f>'آبان 1400'!F288</f>
        <v>وظیفه شناس رازلیقی</v>
      </c>
      <c r="G287" s="137" t="str">
        <f>'آبان 1400'!G288</f>
        <v>نگهبان</v>
      </c>
      <c r="H287" s="137" t="str">
        <f>'آبان 1400'!H288</f>
        <v>تهران</v>
      </c>
      <c r="I287" s="137" t="str">
        <f>'آبان 1400'!I288</f>
        <v>374-813-3010358-1</v>
      </c>
      <c r="J287" s="137" t="str">
        <f>'آبان 1400'!J288</f>
        <v>0054006211</v>
      </c>
      <c r="K287" s="137" t="str">
        <f>'آبان 1400'!K288</f>
        <v>0013088497</v>
      </c>
      <c r="L287" s="137" t="str">
        <f>'آبان 1400'!L288</f>
        <v>تهران</v>
      </c>
      <c r="M287" s="137" t="str">
        <f>'آبان 1400'!M288</f>
        <v>نگهبان</v>
      </c>
      <c r="N287" s="121" t="str">
        <f>'آبان 1400'!N288</f>
        <v>*</v>
      </c>
      <c r="O287" s="120">
        <f>'آبان 1400'!O288</f>
        <v>0</v>
      </c>
      <c r="P287" s="122">
        <f>'آبان 1400'!P288</f>
        <v>0</v>
      </c>
      <c r="Q287" s="362">
        <f>'آبان 1400'!Q288</f>
        <v>30</v>
      </c>
      <c r="R287" s="362">
        <f>'آبان 1400'!R288</f>
        <v>120</v>
      </c>
      <c r="S287" s="362">
        <f>'آبان 1400'!S288</f>
        <v>110</v>
      </c>
      <c r="T287" s="362">
        <f>'آبان 1400'!T288</f>
        <v>29.33</v>
      </c>
      <c r="U287" s="138">
        <f>'آبان 1400'!U288</f>
        <v>0</v>
      </c>
      <c r="V287" s="121">
        <f>'آبان 1400'!W288</f>
        <v>0</v>
      </c>
      <c r="W287" s="122">
        <f>'آبان 1400'!X288</f>
        <v>0</v>
      </c>
      <c r="X287" s="370">
        <f>'آبان 1400'!Y288</f>
        <v>1</v>
      </c>
      <c r="Y287" s="370">
        <f>'آبان 1400'!Z288</f>
        <v>0</v>
      </c>
      <c r="Z287" s="139">
        <f>'آبان 1400'!AA288</f>
        <v>885165</v>
      </c>
      <c r="AA287" s="139">
        <f>'آبان 1400'!AB288</f>
        <v>46667</v>
      </c>
      <c r="AB287" s="139">
        <f>'آبان 1400'!AC288</f>
        <v>931832</v>
      </c>
      <c r="AC287" s="139">
        <f>'آبان 1400'!AD288</f>
        <v>4500000</v>
      </c>
      <c r="AD287" s="139">
        <f>'آبان 1400'!AE288</f>
        <v>6000000</v>
      </c>
      <c r="AE287" s="140">
        <f>'آبان 1400'!AF288</f>
        <v>177895.19999999998</v>
      </c>
      <c r="AF287" s="123">
        <f>'آبان 1400'!AG288</f>
        <v>26554950</v>
      </c>
      <c r="AG287" s="124">
        <f>'آبان 1400'!AH288</f>
        <v>1400010</v>
      </c>
      <c r="AH287" s="124">
        <f>'آبان 1400'!AI288</f>
        <v>21347423.999999996</v>
      </c>
      <c r="AI287" s="124">
        <f>'آبان 1400'!AJ288</f>
        <v>0</v>
      </c>
      <c r="AJ287" s="124">
        <f>'آبان 1400'!AK288</f>
        <v>4500000</v>
      </c>
      <c r="AK287" s="124">
        <f>'آبان 1400'!AL288</f>
        <v>6000000</v>
      </c>
      <c r="AL287" s="124">
        <f>'آبان 1400'!AM288</f>
        <v>4892117.9999999991</v>
      </c>
      <c r="AM287" s="124">
        <f>'آبان 1400'!AN288</f>
        <v>5217666.2159999991</v>
      </c>
      <c r="AN287" s="124">
        <f>'آبان 1400'!AO288</f>
        <v>0</v>
      </c>
      <c r="AO287" s="124">
        <f>'آبان 1400'!AP288</f>
        <v>3000000</v>
      </c>
      <c r="AP287" s="124">
        <f>'آبان 1400'!AQ288</f>
        <v>0</v>
      </c>
      <c r="AQ287" s="124">
        <f>'آبان 1400'!AR288</f>
        <v>0</v>
      </c>
      <c r="AR287" s="124">
        <f>'آبان 1400'!AS288</f>
        <v>0</v>
      </c>
      <c r="AS287" s="379">
        <f>'آبان 1400'!AT288</f>
        <v>0</v>
      </c>
      <c r="AT287" s="372">
        <f t="shared" si="202"/>
        <v>72912168.216000006</v>
      </c>
      <c r="AU287" s="174">
        <f>'آبان 1400'!AV288</f>
        <v>54308316.440880008</v>
      </c>
      <c r="AV287" s="142">
        <f>'آبان 1400'!AW288</f>
        <v>72912168.215999991</v>
      </c>
      <c r="AW287" s="143">
        <f t="shared" si="203"/>
        <v>5103851.7751199994</v>
      </c>
      <c r="AX287" s="76">
        <f t="shared" si="204"/>
        <v>1430831.644088001</v>
      </c>
      <c r="AY287" s="143">
        <f>'آبان 1400'!AZ288</f>
        <v>0</v>
      </c>
      <c r="AZ287" s="143">
        <f>'آبان 1400'!BA288</f>
        <v>0</v>
      </c>
      <c r="BA287" s="143">
        <f>'آبان 1400'!BB288</f>
        <v>0</v>
      </c>
      <c r="BB287" s="143">
        <f>'آبان 1400'!BC288</f>
        <v>0</v>
      </c>
      <c r="BC287" s="143">
        <f>'آبان 1400'!BD288</f>
        <v>0</v>
      </c>
      <c r="BD287" s="143">
        <f>'آبان 1400'!BE288</f>
        <v>0</v>
      </c>
      <c r="BE287" s="143">
        <f>'آبان 1400'!BF288</f>
        <v>0</v>
      </c>
      <c r="BF287" s="144">
        <f t="shared" si="205"/>
        <v>6534683.4192080004</v>
      </c>
      <c r="BG287" s="141">
        <f t="shared" si="206"/>
        <v>66377484</v>
      </c>
      <c r="BH287" s="145">
        <f t="shared" si="207"/>
        <v>72912168.216000006</v>
      </c>
      <c r="BI287" s="128">
        <f t="shared" si="200"/>
        <v>4659160</v>
      </c>
      <c r="BJ287" s="146">
        <f t="shared" si="208"/>
        <v>2329580</v>
      </c>
      <c r="BK287" s="146">
        <f t="shared" si="209"/>
        <v>698874</v>
      </c>
      <c r="BL287" s="147">
        <f t="shared" si="210"/>
        <v>1120000</v>
      </c>
      <c r="BM287" s="383">
        <v>0</v>
      </c>
      <c r="BN287" s="148">
        <f t="shared" si="211"/>
        <v>81719782.216000006</v>
      </c>
      <c r="BO287" s="149">
        <f t="shared" si="212"/>
        <v>72912168.215999991</v>
      </c>
      <c r="BP287" s="150">
        <f t="shared" si="213"/>
        <v>16769798.689679999</v>
      </c>
      <c r="BQ287" s="151">
        <f t="shared" si="214"/>
        <v>98489580.905680001</v>
      </c>
      <c r="BR287" s="152">
        <f t="shared" si="215"/>
        <v>100800</v>
      </c>
      <c r="BS287" s="148">
        <f t="shared" si="216"/>
        <v>98590380.905680001</v>
      </c>
      <c r="BT287" s="136">
        <v>0</v>
      </c>
      <c r="BU287" s="149">
        <f t="shared" si="217"/>
        <v>8171978.2216000007</v>
      </c>
      <c r="BV287" s="153">
        <f t="shared" si="218"/>
        <v>4085989.1108000004</v>
      </c>
      <c r="BW287" s="134">
        <f t="shared" si="219"/>
        <v>86332413.573280007</v>
      </c>
      <c r="BX287" s="148">
        <f t="shared" si="220"/>
        <v>7687614</v>
      </c>
      <c r="BY287" s="135">
        <f t="shared" si="221"/>
        <v>78644799.573280007</v>
      </c>
      <c r="CD287" s="400">
        <f>'آبان 1400'!AU288</f>
        <v>72912168.216000006</v>
      </c>
      <c r="CE287" s="401">
        <f>'آبان 1400'!AV288</f>
        <v>54308316.440880008</v>
      </c>
      <c r="CF287" s="401">
        <f>'آبان 1400'!AW288</f>
        <v>72912168.215999991</v>
      </c>
      <c r="CG287" s="401">
        <f>'آبان 1400'!AX288</f>
        <v>5103851.7751199994</v>
      </c>
      <c r="CH287" s="401">
        <f>'آبان 1400'!AY288</f>
        <v>1430831.644088001</v>
      </c>
      <c r="CI287" s="401">
        <f>'آبان 1400'!AZ288</f>
        <v>0</v>
      </c>
      <c r="CJ287" s="401">
        <f>'آبان 1400'!BA288</f>
        <v>0</v>
      </c>
      <c r="CK287" s="401">
        <f>'آبان 1400'!BB288</f>
        <v>0</v>
      </c>
      <c r="CL287" s="401">
        <f>'آبان 1400'!BC288</f>
        <v>0</v>
      </c>
      <c r="CM287" s="401">
        <f>'آبان 1400'!BD288</f>
        <v>0</v>
      </c>
      <c r="CN287" s="401">
        <f>'آبان 1400'!BE288</f>
        <v>0</v>
      </c>
      <c r="CO287" s="401">
        <f>'آبان 1400'!BF288</f>
        <v>0</v>
      </c>
      <c r="CP287" s="401">
        <f>'آبان 1400'!BG288</f>
        <v>6534683.4192080004</v>
      </c>
      <c r="CQ287" s="401">
        <f>'آبان 1400'!BH288</f>
        <v>66377484</v>
      </c>
      <c r="CR287" s="401">
        <f t="shared" si="222"/>
        <v>72912168.216000006</v>
      </c>
      <c r="CS287" s="56">
        <f t="shared" si="223"/>
        <v>4659160</v>
      </c>
      <c r="CT287" s="400">
        <f t="shared" si="224"/>
        <v>2329580</v>
      </c>
      <c r="CU287" s="401">
        <f t="shared" si="225"/>
        <v>698874</v>
      </c>
      <c r="CV287" s="401">
        <f t="shared" si="226"/>
        <v>1120000</v>
      </c>
      <c r="CW287" s="56">
        <v>0</v>
      </c>
      <c r="CX287" s="401">
        <f t="shared" si="227"/>
        <v>81719782.216000006</v>
      </c>
      <c r="CY287" s="401">
        <f t="shared" si="228"/>
        <v>72912168.215999991</v>
      </c>
      <c r="CZ287" s="401">
        <f t="shared" si="229"/>
        <v>16769798.689679999</v>
      </c>
      <c r="DA287" s="401">
        <f t="shared" si="230"/>
        <v>98489580.905680001</v>
      </c>
      <c r="DB287" s="401">
        <f t="shared" si="231"/>
        <v>100800</v>
      </c>
      <c r="DC287" s="401">
        <f t="shared" si="232"/>
        <v>98590380.905680001</v>
      </c>
      <c r="DD287" s="406">
        <v>0</v>
      </c>
      <c r="DE287" s="401">
        <f t="shared" si="233"/>
        <v>8171978.2216000007</v>
      </c>
      <c r="DF287" s="401">
        <f t="shared" si="234"/>
        <v>4085989.1108000004</v>
      </c>
      <c r="DG287" s="401">
        <f t="shared" si="235"/>
        <v>86332413.573280007</v>
      </c>
      <c r="DH287" s="401">
        <f t="shared" si="236"/>
        <v>7687614</v>
      </c>
      <c r="DI287" s="401">
        <f t="shared" si="237"/>
        <v>78644799.573280007</v>
      </c>
      <c r="DJ287" s="401">
        <f t="shared" si="238"/>
        <v>0</v>
      </c>
      <c r="DL287" s="408">
        <f t="shared" si="239"/>
        <v>6638737.5</v>
      </c>
      <c r="DM287" s="408">
        <f t="shared" si="240"/>
        <v>-1979577.5</v>
      </c>
    </row>
    <row r="288" spans="1:117" s="56" customFormat="1" ht="21" x14ac:dyDescent="0.2">
      <c r="A288" s="192">
        <f t="shared" si="201"/>
        <v>2655495</v>
      </c>
      <c r="B288" s="137">
        <f>'آبان 1400'!B289</f>
        <v>283</v>
      </c>
      <c r="C288" s="137">
        <f>'آبان 1400'!C289</f>
        <v>46</v>
      </c>
      <c r="D288" s="137">
        <f>'آبان 1400'!D289</f>
        <v>13255</v>
      </c>
      <c r="E288" s="137" t="str">
        <f>'آبان 1400'!E289</f>
        <v>بهلول</v>
      </c>
      <c r="F288" s="137" t="str">
        <f>'آبان 1400'!F289</f>
        <v>وفایی</v>
      </c>
      <c r="G288" s="137" t="str">
        <f>'آبان 1400'!G289</f>
        <v>نگهبان</v>
      </c>
      <c r="H288" s="137" t="str">
        <f>'آبان 1400'!H289</f>
        <v>تهران</v>
      </c>
      <c r="I288" s="137" t="str">
        <f>'آبان 1400'!I289</f>
        <v>178-12-1908540-1</v>
      </c>
      <c r="J288" s="137" t="str">
        <f>'آبان 1400'!J289</f>
        <v>0600366316</v>
      </c>
      <c r="K288" s="137" t="str">
        <f>'آبان 1400'!K289</f>
        <v>0022437543</v>
      </c>
      <c r="L288" s="137" t="str">
        <f>'آبان 1400'!L289</f>
        <v>تهران</v>
      </c>
      <c r="M288" s="137" t="str">
        <f>'آبان 1400'!M289</f>
        <v>نگهبان</v>
      </c>
      <c r="N288" s="121" t="str">
        <f>'آبان 1400'!N289</f>
        <v>*</v>
      </c>
      <c r="O288" s="120">
        <f>'آبان 1400'!O289</f>
        <v>0</v>
      </c>
      <c r="P288" s="122">
        <f>'آبان 1400'!P289</f>
        <v>0</v>
      </c>
      <c r="Q288" s="362">
        <f>'آبان 1400'!Q289</f>
        <v>30</v>
      </c>
      <c r="R288" s="362">
        <f>'آبان 1400'!R289</f>
        <v>120</v>
      </c>
      <c r="S288" s="362">
        <f>'آبان 1400'!S289</f>
        <v>110</v>
      </c>
      <c r="T288" s="362">
        <f>'آبان 1400'!T289</f>
        <v>29.33</v>
      </c>
      <c r="U288" s="138">
        <f>'آبان 1400'!U289</f>
        <v>0</v>
      </c>
      <c r="V288" s="121">
        <f>'آبان 1400'!W289</f>
        <v>0</v>
      </c>
      <c r="W288" s="122">
        <f>'آبان 1400'!X289</f>
        <v>0</v>
      </c>
      <c r="X288" s="370">
        <f>'آبان 1400'!Y289</f>
        <v>1</v>
      </c>
      <c r="Y288" s="370">
        <f>'آبان 1400'!Z289</f>
        <v>0</v>
      </c>
      <c r="Z288" s="139">
        <f>'آبان 1400'!AA289</f>
        <v>885165</v>
      </c>
      <c r="AA288" s="139">
        <f>'آبان 1400'!AB289</f>
        <v>46667</v>
      </c>
      <c r="AB288" s="139">
        <f>'آبان 1400'!AC289</f>
        <v>931832</v>
      </c>
      <c r="AC288" s="139">
        <f>'آبان 1400'!AD289</f>
        <v>4500000</v>
      </c>
      <c r="AD288" s="139">
        <f>'آبان 1400'!AE289</f>
        <v>6000000</v>
      </c>
      <c r="AE288" s="140">
        <f>'آبان 1400'!AF289</f>
        <v>177895.19999999998</v>
      </c>
      <c r="AF288" s="123">
        <f>'آبان 1400'!AG289</f>
        <v>26554950</v>
      </c>
      <c r="AG288" s="124">
        <f>'آبان 1400'!AH289</f>
        <v>1400010</v>
      </c>
      <c r="AH288" s="124">
        <f>'آبان 1400'!AI289</f>
        <v>21347423.999999996</v>
      </c>
      <c r="AI288" s="124">
        <f>'آبان 1400'!AJ289</f>
        <v>0</v>
      </c>
      <c r="AJ288" s="124">
        <f>'آبان 1400'!AK289</f>
        <v>4500000</v>
      </c>
      <c r="AK288" s="124">
        <f>'آبان 1400'!AL289</f>
        <v>6000000</v>
      </c>
      <c r="AL288" s="124">
        <f>'آبان 1400'!AM289</f>
        <v>4892117.9999999991</v>
      </c>
      <c r="AM288" s="124">
        <f>'آبان 1400'!AN289</f>
        <v>5217666.2159999991</v>
      </c>
      <c r="AN288" s="124">
        <f>'آبان 1400'!AO289</f>
        <v>0</v>
      </c>
      <c r="AO288" s="124">
        <f>'آبان 1400'!AP289</f>
        <v>2400000</v>
      </c>
      <c r="AP288" s="124">
        <f>'آبان 1400'!AQ289</f>
        <v>0</v>
      </c>
      <c r="AQ288" s="124">
        <f>'آبان 1400'!AR289</f>
        <v>0</v>
      </c>
      <c r="AR288" s="124">
        <f>'آبان 1400'!AS289</f>
        <v>0</v>
      </c>
      <c r="AS288" s="379">
        <f>'آبان 1400'!AT289</f>
        <v>0</v>
      </c>
      <c r="AT288" s="372">
        <f t="shared" si="202"/>
        <v>72312168.216000006</v>
      </c>
      <c r="AU288" s="174">
        <f>'آبان 1400'!AV289</f>
        <v>54350316.440880008</v>
      </c>
      <c r="AV288" s="142">
        <f>'آبان 1400'!AW289</f>
        <v>72312168.215999991</v>
      </c>
      <c r="AW288" s="143">
        <f t="shared" si="203"/>
        <v>5061851.7751199994</v>
      </c>
      <c r="AX288" s="76">
        <f t="shared" si="204"/>
        <v>1435031.644088001</v>
      </c>
      <c r="AY288" s="143">
        <f>'آبان 1400'!AZ289</f>
        <v>0</v>
      </c>
      <c r="AZ288" s="143">
        <f>'آبان 1400'!BA289</f>
        <v>0</v>
      </c>
      <c r="BA288" s="143">
        <f>'آبان 1400'!BB289</f>
        <v>0</v>
      </c>
      <c r="BB288" s="143">
        <f>'آبان 1400'!BC289</f>
        <v>0</v>
      </c>
      <c r="BC288" s="143">
        <f>'آبان 1400'!BD289</f>
        <v>0</v>
      </c>
      <c r="BD288" s="143">
        <f>'آبان 1400'!BE289</f>
        <v>0</v>
      </c>
      <c r="BE288" s="143">
        <f>'آبان 1400'!BF289</f>
        <v>0</v>
      </c>
      <c r="BF288" s="144">
        <f t="shared" si="205"/>
        <v>6496883.4192080004</v>
      </c>
      <c r="BG288" s="141">
        <f t="shared" si="206"/>
        <v>65815284</v>
      </c>
      <c r="BH288" s="145">
        <f t="shared" si="207"/>
        <v>72312168.216000006</v>
      </c>
      <c r="BI288" s="128">
        <f t="shared" si="200"/>
        <v>4659160</v>
      </c>
      <c r="BJ288" s="146">
        <f t="shared" si="208"/>
        <v>2329580</v>
      </c>
      <c r="BK288" s="146">
        <f t="shared" si="209"/>
        <v>698874</v>
      </c>
      <c r="BL288" s="147">
        <f t="shared" si="210"/>
        <v>1120000</v>
      </c>
      <c r="BM288" s="383">
        <v>0</v>
      </c>
      <c r="BN288" s="148">
        <f t="shared" si="211"/>
        <v>81119782.216000006</v>
      </c>
      <c r="BO288" s="149">
        <f t="shared" si="212"/>
        <v>72312168.215999991</v>
      </c>
      <c r="BP288" s="150">
        <f t="shared" si="213"/>
        <v>16631798.689679999</v>
      </c>
      <c r="BQ288" s="151">
        <f t="shared" si="214"/>
        <v>97751580.905680001</v>
      </c>
      <c r="BR288" s="152">
        <f t="shared" si="215"/>
        <v>100800</v>
      </c>
      <c r="BS288" s="148">
        <f t="shared" si="216"/>
        <v>97852380.905680001</v>
      </c>
      <c r="BT288" s="136">
        <v>0</v>
      </c>
      <c r="BU288" s="149">
        <f t="shared" si="217"/>
        <v>8111978.2216000007</v>
      </c>
      <c r="BV288" s="153">
        <f t="shared" si="218"/>
        <v>4055989.1108000004</v>
      </c>
      <c r="BW288" s="134">
        <f t="shared" si="219"/>
        <v>85684413.573280007</v>
      </c>
      <c r="BX288" s="148">
        <f t="shared" si="220"/>
        <v>7687614</v>
      </c>
      <c r="BY288" s="135">
        <f t="shared" si="221"/>
        <v>77996799.573280007</v>
      </c>
      <c r="CD288" s="400">
        <f>'آبان 1400'!AU289</f>
        <v>72312168.216000006</v>
      </c>
      <c r="CE288" s="401">
        <f>'آبان 1400'!AV289</f>
        <v>54350316.440880008</v>
      </c>
      <c r="CF288" s="401">
        <f>'آبان 1400'!AW289</f>
        <v>72312168.215999991</v>
      </c>
      <c r="CG288" s="401">
        <f>'آبان 1400'!AX289</f>
        <v>5061851.7751199994</v>
      </c>
      <c r="CH288" s="401">
        <f>'آبان 1400'!AY289</f>
        <v>1435031.644088001</v>
      </c>
      <c r="CI288" s="401">
        <f>'آبان 1400'!AZ289</f>
        <v>0</v>
      </c>
      <c r="CJ288" s="401">
        <f>'آبان 1400'!BA289</f>
        <v>0</v>
      </c>
      <c r="CK288" s="401">
        <f>'آبان 1400'!BB289</f>
        <v>0</v>
      </c>
      <c r="CL288" s="401">
        <f>'آبان 1400'!BC289</f>
        <v>0</v>
      </c>
      <c r="CM288" s="401">
        <f>'آبان 1400'!BD289</f>
        <v>0</v>
      </c>
      <c r="CN288" s="401">
        <f>'آبان 1400'!BE289</f>
        <v>0</v>
      </c>
      <c r="CO288" s="401">
        <f>'آبان 1400'!BF289</f>
        <v>0</v>
      </c>
      <c r="CP288" s="401">
        <f>'آبان 1400'!BG289</f>
        <v>6496883.4192080004</v>
      </c>
      <c r="CQ288" s="401">
        <f>'آبان 1400'!BH289</f>
        <v>65815284</v>
      </c>
      <c r="CR288" s="401">
        <f t="shared" si="222"/>
        <v>72312168.216000006</v>
      </c>
      <c r="CS288" s="56">
        <f t="shared" si="223"/>
        <v>4659160</v>
      </c>
      <c r="CT288" s="400">
        <f t="shared" si="224"/>
        <v>2329580</v>
      </c>
      <c r="CU288" s="401">
        <f t="shared" si="225"/>
        <v>698874</v>
      </c>
      <c r="CV288" s="401">
        <f t="shared" si="226"/>
        <v>1120000</v>
      </c>
      <c r="CW288" s="56">
        <v>0</v>
      </c>
      <c r="CX288" s="401">
        <f t="shared" si="227"/>
        <v>81119782.216000006</v>
      </c>
      <c r="CY288" s="401">
        <f t="shared" si="228"/>
        <v>72312168.215999991</v>
      </c>
      <c r="CZ288" s="401">
        <f t="shared" si="229"/>
        <v>16631798.689679999</v>
      </c>
      <c r="DA288" s="401">
        <f t="shared" si="230"/>
        <v>97751580.905680001</v>
      </c>
      <c r="DB288" s="401">
        <f t="shared" si="231"/>
        <v>100800</v>
      </c>
      <c r="DC288" s="401">
        <f t="shared" si="232"/>
        <v>97852380.905680001</v>
      </c>
      <c r="DD288" s="406">
        <v>0</v>
      </c>
      <c r="DE288" s="401">
        <f t="shared" si="233"/>
        <v>8111978.2216000007</v>
      </c>
      <c r="DF288" s="401">
        <f t="shared" si="234"/>
        <v>4055989.1108000004</v>
      </c>
      <c r="DG288" s="401">
        <f t="shared" si="235"/>
        <v>85684413.573280007</v>
      </c>
      <c r="DH288" s="401">
        <f t="shared" si="236"/>
        <v>7687614</v>
      </c>
      <c r="DI288" s="401">
        <f t="shared" si="237"/>
        <v>77996799.573280007</v>
      </c>
      <c r="DJ288" s="401">
        <f t="shared" si="238"/>
        <v>0</v>
      </c>
      <c r="DL288" s="408">
        <f t="shared" si="239"/>
        <v>6638737.5</v>
      </c>
      <c r="DM288" s="408">
        <f t="shared" si="240"/>
        <v>-1979577.5</v>
      </c>
    </row>
    <row r="289" spans="1:117" s="56" customFormat="1" ht="21" x14ac:dyDescent="0.2">
      <c r="A289" s="192">
        <f t="shared" si="201"/>
        <v>2655495</v>
      </c>
      <c r="B289" s="137">
        <f>'آبان 1400'!B290</f>
        <v>284</v>
      </c>
      <c r="C289" s="137">
        <f>'آبان 1400'!C290</f>
        <v>47</v>
      </c>
      <c r="D289" s="137">
        <f>'آبان 1400'!D290</f>
        <v>13305</v>
      </c>
      <c r="E289" s="137" t="str">
        <f>'آبان 1400'!E290</f>
        <v>واحد</v>
      </c>
      <c r="F289" s="137" t="str">
        <f>'آبان 1400'!F290</f>
        <v>یوسفی</v>
      </c>
      <c r="G289" s="137" t="str">
        <f>'آبان 1400'!G290</f>
        <v>نگهبان</v>
      </c>
      <c r="H289" s="137" t="str">
        <f>'آبان 1400'!H290</f>
        <v>تهران</v>
      </c>
      <c r="I289" s="137" t="str">
        <f>'آبان 1400'!I290</f>
        <v>374-813-2916044-1</v>
      </c>
      <c r="J289" s="137">
        <f>'آبان 1400'!J290</f>
        <v>3932891287</v>
      </c>
      <c r="K289" s="137" t="str">
        <f>'آبان 1400'!K290</f>
        <v>0025736719</v>
      </c>
      <c r="L289" s="137" t="str">
        <f>'آبان 1400'!L290</f>
        <v>تهران</v>
      </c>
      <c r="M289" s="137" t="str">
        <f>'آبان 1400'!M290</f>
        <v>نگهبان</v>
      </c>
      <c r="N289" s="121" t="str">
        <f>'آبان 1400'!N290</f>
        <v>*</v>
      </c>
      <c r="O289" s="120">
        <f>'آبان 1400'!O290</f>
        <v>0</v>
      </c>
      <c r="P289" s="122">
        <f>'آبان 1400'!P290</f>
        <v>0</v>
      </c>
      <c r="Q289" s="362">
        <f>'آبان 1400'!Q290</f>
        <v>30</v>
      </c>
      <c r="R289" s="362">
        <f>'آبان 1400'!R290</f>
        <v>120</v>
      </c>
      <c r="S289" s="362">
        <f>'آبان 1400'!S290</f>
        <v>110</v>
      </c>
      <c r="T289" s="362">
        <f>'آبان 1400'!T290</f>
        <v>29.33</v>
      </c>
      <c r="U289" s="138">
        <f>'آبان 1400'!U290</f>
        <v>0</v>
      </c>
      <c r="V289" s="121">
        <f>'آبان 1400'!W290</f>
        <v>0</v>
      </c>
      <c r="W289" s="122">
        <f>'آبان 1400'!X290</f>
        <v>0</v>
      </c>
      <c r="X289" s="370">
        <f>'آبان 1400'!Y290</f>
        <v>0</v>
      </c>
      <c r="Y289" s="370">
        <f>'آبان 1400'!Z290</f>
        <v>0</v>
      </c>
      <c r="Z289" s="139">
        <f>'آبان 1400'!AA290</f>
        <v>885165</v>
      </c>
      <c r="AA289" s="139">
        <f>'آبان 1400'!AB290</f>
        <v>46667</v>
      </c>
      <c r="AB289" s="139">
        <f>'آبان 1400'!AC290</f>
        <v>931832</v>
      </c>
      <c r="AC289" s="139">
        <f>'آبان 1400'!AD290</f>
        <v>4500000</v>
      </c>
      <c r="AD289" s="139">
        <f>'آبان 1400'!AE290</f>
        <v>6000000</v>
      </c>
      <c r="AE289" s="140">
        <f>'آبان 1400'!AF290</f>
        <v>177895.19999999998</v>
      </c>
      <c r="AF289" s="123">
        <f>'آبان 1400'!AG290</f>
        <v>26554950</v>
      </c>
      <c r="AG289" s="124">
        <f>'آبان 1400'!AH290</f>
        <v>1400010</v>
      </c>
      <c r="AH289" s="124">
        <f>'آبان 1400'!AI290</f>
        <v>21347423.999999996</v>
      </c>
      <c r="AI289" s="124">
        <f>'آبان 1400'!AJ290</f>
        <v>0</v>
      </c>
      <c r="AJ289" s="124">
        <f>'آبان 1400'!AK290</f>
        <v>4500000</v>
      </c>
      <c r="AK289" s="124">
        <f>'آبان 1400'!AL290</f>
        <v>6000000</v>
      </c>
      <c r="AL289" s="124">
        <f>'آبان 1400'!AM290</f>
        <v>4892117.9999999991</v>
      </c>
      <c r="AM289" s="124">
        <f>'آبان 1400'!AN290</f>
        <v>5217666.2159999991</v>
      </c>
      <c r="AN289" s="124">
        <f>'آبان 1400'!AO290</f>
        <v>0</v>
      </c>
      <c r="AO289" s="124">
        <f>'آبان 1400'!AP290</f>
        <v>3000000</v>
      </c>
      <c r="AP289" s="124">
        <f>'آبان 1400'!AQ290</f>
        <v>0</v>
      </c>
      <c r="AQ289" s="124">
        <f>'آبان 1400'!AR290</f>
        <v>0</v>
      </c>
      <c r="AR289" s="124">
        <f>'آبان 1400'!AS290</f>
        <v>0</v>
      </c>
      <c r="AS289" s="379">
        <f>'آبان 1400'!AT290</f>
        <v>0</v>
      </c>
      <c r="AT289" s="372">
        <f t="shared" si="202"/>
        <v>72912168.216000006</v>
      </c>
      <c r="AU289" s="174">
        <f>'آبان 1400'!AV290</f>
        <v>54308316.440880008</v>
      </c>
      <c r="AV289" s="142">
        <f>'آبان 1400'!AW290</f>
        <v>72912168.215999991</v>
      </c>
      <c r="AW289" s="143">
        <f t="shared" si="203"/>
        <v>5103851.7751199994</v>
      </c>
      <c r="AX289" s="76">
        <f t="shared" si="204"/>
        <v>1430831.644088001</v>
      </c>
      <c r="AY289" s="143">
        <f>'آبان 1400'!AZ290</f>
        <v>0</v>
      </c>
      <c r="AZ289" s="143">
        <f>'آبان 1400'!BA290</f>
        <v>0</v>
      </c>
      <c r="BA289" s="143">
        <f>'آبان 1400'!BB290</f>
        <v>0</v>
      </c>
      <c r="BB289" s="143">
        <f>'آبان 1400'!BC290</f>
        <v>0</v>
      </c>
      <c r="BC289" s="143">
        <f>'آبان 1400'!BD290</f>
        <v>0</v>
      </c>
      <c r="BD289" s="143">
        <f>'آبان 1400'!BE290</f>
        <v>0</v>
      </c>
      <c r="BE289" s="143">
        <f>'آبان 1400'!BF290</f>
        <v>0</v>
      </c>
      <c r="BF289" s="144">
        <f t="shared" si="205"/>
        <v>6534683.4192080004</v>
      </c>
      <c r="BG289" s="141">
        <f t="shared" si="206"/>
        <v>66377484</v>
      </c>
      <c r="BH289" s="145">
        <f t="shared" si="207"/>
        <v>72912168.216000006</v>
      </c>
      <c r="BI289" s="128">
        <f t="shared" si="200"/>
        <v>4659160</v>
      </c>
      <c r="BJ289" s="146">
        <f t="shared" si="208"/>
        <v>2329580</v>
      </c>
      <c r="BK289" s="146">
        <f t="shared" si="209"/>
        <v>698874</v>
      </c>
      <c r="BL289" s="147">
        <f t="shared" si="210"/>
        <v>1120000</v>
      </c>
      <c r="BM289" s="383">
        <v>0</v>
      </c>
      <c r="BN289" s="148">
        <f t="shared" si="211"/>
        <v>81719782.216000006</v>
      </c>
      <c r="BO289" s="149">
        <f t="shared" si="212"/>
        <v>72912168.215999991</v>
      </c>
      <c r="BP289" s="150">
        <f t="shared" si="213"/>
        <v>16769798.689679999</v>
      </c>
      <c r="BQ289" s="151">
        <f t="shared" si="214"/>
        <v>98489580.905680001</v>
      </c>
      <c r="BR289" s="152">
        <f t="shared" si="215"/>
        <v>100800</v>
      </c>
      <c r="BS289" s="148">
        <f t="shared" si="216"/>
        <v>98590380.905680001</v>
      </c>
      <c r="BT289" s="136">
        <v>0</v>
      </c>
      <c r="BU289" s="149">
        <f t="shared" si="217"/>
        <v>8171978.2216000007</v>
      </c>
      <c r="BV289" s="153">
        <f t="shared" si="218"/>
        <v>4085989.1108000004</v>
      </c>
      <c r="BW289" s="134">
        <f t="shared" si="219"/>
        <v>86332413.573280007</v>
      </c>
      <c r="BX289" s="148">
        <f t="shared" si="220"/>
        <v>7687614</v>
      </c>
      <c r="BY289" s="135">
        <f t="shared" si="221"/>
        <v>78644799.573280007</v>
      </c>
      <c r="CD289" s="400">
        <f>'آبان 1400'!AU290</f>
        <v>72912168.216000006</v>
      </c>
      <c r="CE289" s="401">
        <f>'آبان 1400'!AV290</f>
        <v>54308316.440880008</v>
      </c>
      <c r="CF289" s="401">
        <f>'آبان 1400'!AW290</f>
        <v>72912168.215999991</v>
      </c>
      <c r="CG289" s="401">
        <f>'آبان 1400'!AX290</f>
        <v>5103851.7751199994</v>
      </c>
      <c r="CH289" s="401">
        <f>'آبان 1400'!AY290</f>
        <v>1430831.644088001</v>
      </c>
      <c r="CI289" s="401">
        <f>'آبان 1400'!AZ290</f>
        <v>0</v>
      </c>
      <c r="CJ289" s="401">
        <f>'آبان 1400'!BA290</f>
        <v>0</v>
      </c>
      <c r="CK289" s="401">
        <f>'آبان 1400'!BB290</f>
        <v>0</v>
      </c>
      <c r="CL289" s="401">
        <f>'آبان 1400'!BC290</f>
        <v>0</v>
      </c>
      <c r="CM289" s="401">
        <f>'آبان 1400'!BD290</f>
        <v>0</v>
      </c>
      <c r="CN289" s="401">
        <f>'آبان 1400'!BE290</f>
        <v>0</v>
      </c>
      <c r="CO289" s="401">
        <f>'آبان 1400'!BF290</f>
        <v>0</v>
      </c>
      <c r="CP289" s="401">
        <f>'آبان 1400'!BG290</f>
        <v>6534683.4192080004</v>
      </c>
      <c r="CQ289" s="401">
        <f>'آبان 1400'!BH290</f>
        <v>66377484</v>
      </c>
      <c r="CR289" s="401">
        <f t="shared" si="222"/>
        <v>72912168.216000006</v>
      </c>
      <c r="CS289" s="56">
        <f t="shared" si="223"/>
        <v>4659160</v>
      </c>
      <c r="CT289" s="400">
        <f t="shared" si="224"/>
        <v>2329580</v>
      </c>
      <c r="CU289" s="401">
        <f t="shared" si="225"/>
        <v>698874</v>
      </c>
      <c r="CV289" s="401">
        <f t="shared" si="226"/>
        <v>1120000</v>
      </c>
      <c r="CW289" s="56">
        <v>0</v>
      </c>
      <c r="CX289" s="401">
        <f t="shared" si="227"/>
        <v>81719782.216000006</v>
      </c>
      <c r="CY289" s="401">
        <f t="shared" si="228"/>
        <v>72912168.215999991</v>
      </c>
      <c r="CZ289" s="401">
        <f t="shared" si="229"/>
        <v>16769798.689679999</v>
      </c>
      <c r="DA289" s="401">
        <f t="shared" si="230"/>
        <v>98489580.905680001</v>
      </c>
      <c r="DB289" s="401">
        <f t="shared" si="231"/>
        <v>100800</v>
      </c>
      <c r="DC289" s="401">
        <f t="shared" si="232"/>
        <v>98590380.905680001</v>
      </c>
      <c r="DD289" s="406">
        <v>0</v>
      </c>
      <c r="DE289" s="401">
        <f t="shared" si="233"/>
        <v>8171978.2216000007</v>
      </c>
      <c r="DF289" s="401">
        <f t="shared" si="234"/>
        <v>4085989.1108000004</v>
      </c>
      <c r="DG289" s="401">
        <f t="shared" si="235"/>
        <v>86332413.573280007</v>
      </c>
      <c r="DH289" s="401">
        <f t="shared" si="236"/>
        <v>7687614</v>
      </c>
      <c r="DI289" s="401">
        <f t="shared" si="237"/>
        <v>78644799.573280007</v>
      </c>
      <c r="DJ289" s="401">
        <f t="shared" si="238"/>
        <v>0</v>
      </c>
      <c r="DL289" s="408">
        <f t="shared" si="239"/>
        <v>6638737.5</v>
      </c>
      <c r="DM289" s="408">
        <f t="shared" si="240"/>
        <v>-1979577.5</v>
      </c>
    </row>
    <row r="290" spans="1:117" s="56" customFormat="1" ht="21" x14ac:dyDescent="0.2">
      <c r="A290" s="192">
        <f t="shared" si="201"/>
        <v>2655495</v>
      </c>
      <c r="B290" s="137">
        <f>'آبان 1400'!B291</f>
        <v>285</v>
      </c>
      <c r="C290" s="137">
        <f>'آبان 1400'!C291</f>
        <v>48</v>
      </c>
      <c r="D290" s="137">
        <f>'آبان 1400'!D291</f>
        <v>13360</v>
      </c>
      <c r="E290" s="137" t="str">
        <f>'آبان 1400'!E291</f>
        <v>سیدهادی</v>
      </c>
      <c r="F290" s="137" t="str">
        <f>'آبان 1400'!F291</f>
        <v>سیدراستگو</v>
      </c>
      <c r="G290" s="137" t="str">
        <f>'آبان 1400'!G291</f>
        <v>نگهبان</v>
      </c>
      <c r="H290" s="137" t="str">
        <f>'آبان 1400'!H291</f>
        <v>تهران</v>
      </c>
      <c r="I290" s="137" t="str">
        <f>'آبان 1400'!I291</f>
        <v>121-813-3175907-1</v>
      </c>
      <c r="J290" s="137" t="str">
        <f>'آبان 1400'!J291</f>
        <v>0074705113</v>
      </c>
      <c r="K290" s="137" t="str">
        <f>'آبان 1400'!K291</f>
        <v>0012331788</v>
      </c>
      <c r="L290" s="137" t="str">
        <f>'آبان 1400'!L291</f>
        <v>تهران</v>
      </c>
      <c r="M290" s="137" t="str">
        <f>'آبان 1400'!M291</f>
        <v>نگهبان</v>
      </c>
      <c r="N290" s="121" t="str">
        <f>'آبان 1400'!N291</f>
        <v>*</v>
      </c>
      <c r="O290" s="120">
        <f>'آبان 1400'!O291</f>
        <v>0</v>
      </c>
      <c r="P290" s="122">
        <f>'آبان 1400'!P291</f>
        <v>0</v>
      </c>
      <c r="Q290" s="362">
        <f>'آبان 1400'!Q291</f>
        <v>30</v>
      </c>
      <c r="R290" s="362">
        <f>'آبان 1400'!R291</f>
        <v>120</v>
      </c>
      <c r="S290" s="362">
        <f>'آبان 1400'!S291</f>
        <v>110</v>
      </c>
      <c r="T290" s="362">
        <f>'آبان 1400'!T291</f>
        <v>29.33</v>
      </c>
      <c r="U290" s="138">
        <f>'آبان 1400'!U291</f>
        <v>0</v>
      </c>
      <c r="V290" s="121">
        <f>'آبان 1400'!W291</f>
        <v>0</v>
      </c>
      <c r="W290" s="122">
        <f>'آبان 1400'!X291</f>
        <v>0</v>
      </c>
      <c r="X290" s="370">
        <f>'آبان 1400'!Y291</f>
        <v>3</v>
      </c>
      <c r="Y290" s="370">
        <f>'آبان 1400'!Z291</f>
        <v>3</v>
      </c>
      <c r="Z290" s="139">
        <f>'آبان 1400'!AA291</f>
        <v>885165</v>
      </c>
      <c r="AA290" s="139">
        <f>'آبان 1400'!AB291</f>
        <v>46667</v>
      </c>
      <c r="AB290" s="139">
        <f>'آبان 1400'!AC291</f>
        <v>931832</v>
      </c>
      <c r="AC290" s="139">
        <f>'آبان 1400'!AD291</f>
        <v>4500000</v>
      </c>
      <c r="AD290" s="139">
        <f>'آبان 1400'!AE291</f>
        <v>6000000</v>
      </c>
      <c r="AE290" s="140">
        <f>'آبان 1400'!AF291</f>
        <v>177895.19999999998</v>
      </c>
      <c r="AF290" s="123">
        <f>'آبان 1400'!AG291</f>
        <v>26554950</v>
      </c>
      <c r="AG290" s="124">
        <f>'آبان 1400'!AH291</f>
        <v>1400010</v>
      </c>
      <c r="AH290" s="124">
        <f>'آبان 1400'!AI291</f>
        <v>21347423.999999996</v>
      </c>
      <c r="AI290" s="124">
        <f>'آبان 1400'!AJ291</f>
        <v>7966485</v>
      </c>
      <c r="AJ290" s="124">
        <f>'آبان 1400'!AK291</f>
        <v>4500000</v>
      </c>
      <c r="AK290" s="124">
        <f>'آبان 1400'!AL291</f>
        <v>6000000</v>
      </c>
      <c r="AL290" s="124">
        <f>'آبان 1400'!AM291</f>
        <v>4892117.9999999991</v>
      </c>
      <c r="AM290" s="124">
        <f>'آبان 1400'!AN291</f>
        <v>5217666.2159999991</v>
      </c>
      <c r="AN290" s="124">
        <f>'آبان 1400'!AO291</f>
        <v>0</v>
      </c>
      <c r="AO290" s="124">
        <f>'آبان 1400'!AP291</f>
        <v>2600000</v>
      </c>
      <c r="AP290" s="124">
        <f>'آبان 1400'!AQ291</f>
        <v>0</v>
      </c>
      <c r="AQ290" s="124">
        <f>'آبان 1400'!AR291</f>
        <v>0</v>
      </c>
      <c r="AR290" s="124">
        <f>'آبان 1400'!AS291</f>
        <v>0</v>
      </c>
      <c r="AS290" s="379">
        <f>'آبان 1400'!AT291</f>
        <v>0</v>
      </c>
      <c r="AT290" s="372">
        <f t="shared" si="202"/>
        <v>80478653.216000006</v>
      </c>
      <c r="AU290" s="174">
        <f>'آبان 1400'!AV291</f>
        <v>54336316.440880008</v>
      </c>
      <c r="AV290" s="142">
        <f>'آبان 1400'!AW291</f>
        <v>72512168.215999991</v>
      </c>
      <c r="AW290" s="143">
        <f t="shared" si="203"/>
        <v>5075851.7751199994</v>
      </c>
      <c r="AX290" s="76">
        <f t="shared" si="204"/>
        <v>1433631.644088001</v>
      </c>
      <c r="AY290" s="143">
        <f>'آبان 1400'!AZ291</f>
        <v>0</v>
      </c>
      <c r="AZ290" s="143">
        <f>'آبان 1400'!BA291</f>
        <v>0</v>
      </c>
      <c r="BA290" s="143">
        <f>'آبان 1400'!BB291</f>
        <v>0</v>
      </c>
      <c r="BB290" s="143">
        <f>'آبان 1400'!BC291</f>
        <v>0</v>
      </c>
      <c r="BC290" s="143">
        <f>'آبان 1400'!BD291</f>
        <v>0</v>
      </c>
      <c r="BD290" s="143">
        <f>'آبان 1400'!BE291</f>
        <v>0</v>
      </c>
      <c r="BE290" s="143">
        <f>'آبان 1400'!BF291</f>
        <v>0</v>
      </c>
      <c r="BF290" s="144">
        <f t="shared" si="205"/>
        <v>6509483.4192080004</v>
      </c>
      <c r="BG290" s="141">
        <f t="shared" si="206"/>
        <v>73969169</v>
      </c>
      <c r="BH290" s="145">
        <f t="shared" si="207"/>
        <v>80478653.216000006</v>
      </c>
      <c r="BI290" s="128">
        <f t="shared" si="200"/>
        <v>4659160</v>
      </c>
      <c r="BJ290" s="146">
        <f t="shared" si="208"/>
        <v>2329580</v>
      </c>
      <c r="BK290" s="146">
        <f t="shared" si="209"/>
        <v>698874</v>
      </c>
      <c r="BL290" s="147">
        <f t="shared" si="210"/>
        <v>1120000</v>
      </c>
      <c r="BM290" s="383">
        <v>0</v>
      </c>
      <c r="BN290" s="148">
        <f t="shared" si="211"/>
        <v>89286267.216000006</v>
      </c>
      <c r="BO290" s="149">
        <f t="shared" si="212"/>
        <v>72512168.215999991</v>
      </c>
      <c r="BP290" s="150">
        <f t="shared" si="213"/>
        <v>16677798.689679999</v>
      </c>
      <c r="BQ290" s="151">
        <f t="shared" si="214"/>
        <v>105964065.90568</v>
      </c>
      <c r="BR290" s="152">
        <f t="shared" si="215"/>
        <v>100800</v>
      </c>
      <c r="BS290" s="148">
        <f t="shared" si="216"/>
        <v>106064865.90568</v>
      </c>
      <c r="BT290" s="136">
        <v>0</v>
      </c>
      <c r="BU290" s="149">
        <f t="shared" si="217"/>
        <v>8928626.7216000017</v>
      </c>
      <c r="BV290" s="153">
        <f t="shared" si="218"/>
        <v>4464313.3608000008</v>
      </c>
      <c r="BW290" s="134">
        <f t="shared" si="219"/>
        <v>92671925.823280007</v>
      </c>
      <c r="BX290" s="148">
        <f t="shared" si="220"/>
        <v>7687614</v>
      </c>
      <c r="BY290" s="135">
        <f t="shared" si="221"/>
        <v>84984311.823280007</v>
      </c>
      <c r="CD290" s="400">
        <f>'آبان 1400'!AU291</f>
        <v>80478653.216000006</v>
      </c>
      <c r="CE290" s="401">
        <f>'آبان 1400'!AV291</f>
        <v>54336316.440880008</v>
      </c>
      <c r="CF290" s="401">
        <f>'آبان 1400'!AW291</f>
        <v>72512168.215999991</v>
      </c>
      <c r="CG290" s="401">
        <f>'آبان 1400'!AX291</f>
        <v>5075851.7751199994</v>
      </c>
      <c r="CH290" s="401">
        <f>'آبان 1400'!AY291</f>
        <v>1433631.644088001</v>
      </c>
      <c r="CI290" s="401">
        <f>'آبان 1400'!AZ291</f>
        <v>0</v>
      </c>
      <c r="CJ290" s="401">
        <f>'آبان 1400'!BA291</f>
        <v>0</v>
      </c>
      <c r="CK290" s="401">
        <f>'آبان 1400'!BB291</f>
        <v>0</v>
      </c>
      <c r="CL290" s="401">
        <f>'آبان 1400'!BC291</f>
        <v>0</v>
      </c>
      <c r="CM290" s="401">
        <f>'آبان 1400'!BD291</f>
        <v>0</v>
      </c>
      <c r="CN290" s="401">
        <f>'آبان 1400'!BE291</f>
        <v>0</v>
      </c>
      <c r="CO290" s="401">
        <f>'آبان 1400'!BF291</f>
        <v>0</v>
      </c>
      <c r="CP290" s="401">
        <f>'آبان 1400'!BG291</f>
        <v>6509483.4192080004</v>
      </c>
      <c r="CQ290" s="401">
        <f>'آبان 1400'!BH291</f>
        <v>73969169</v>
      </c>
      <c r="CR290" s="401">
        <f t="shared" si="222"/>
        <v>80478653.216000006</v>
      </c>
      <c r="CS290" s="56">
        <f t="shared" si="223"/>
        <v>4659160</v>
      </c>
      <c r="CT290" s="400">
        <f t="shared" si="224"/>
        <v>2329580</v>
      </c>
      <c r="CU290" s="401">
        <f t="shared" si="225"/>
        <v>698874</v>
      </c>
      <c r="CV290" s="401">
        <f t="shared" si="226"/>
        <v>1120000</v>
      </c>
      <c r="CW290" s="56">
        <v>0</v>
      </c>
      <c r="CX290" s="401">
        <f t="shared" si="227"/>
        <v>89286267.216000006</v>
      </c>
      <c r="CY290" s="401">
        <f t="shared" si="228"/>
        <v>72512168.215999991</v>
      </c>
      <c r="CZ290" s="401">
        <f t="shared" si="229"/>
        <v>16677798.689679999</v>
      </c>
      <c r="DA290" s="401">
        <f t="shared" si="230"/>
        <v>105964065.90568</v>
      </c>
      <c r="DB290" s="401">
        <f t="shared" si="231"/>
        <v>100800</v>
      </c>
      <c r="DC290" s="401">
        <f t="shared" si="232"/>
        <v>106064865.90568</v>
      </c>
      <c r="DD290" s="406">
        <v>0</v>
      </c>
      <c r="DE290" s="401">
        <f t="shared" si="233"/>
        <v>8928626.7216000017</v>
      </c>
      <c r="DF290" s="401">
        <f t="shared" si="234"/>
        <v>4464313.3608000008</v>
      </c>
      <c r="DG290" s="401">
        <f t="shared" si="235"/>
        <v>92671925.823280007</v>
      </c>
      <c r="DH290" s="401">
        <f t="shared" si="236"/>
        <v>7687614</v>
      </c>
      <c r="DI290" s="401">
        <f t="shared" si="237"/>
        <v>84984311.823280007</v>
      </c>
      <c r="DJ290" s="401">
        <f t="shared" si="238"/>
        <v>0</v>
      </c>
      <c r="DL290" s="408">
        <f t="shared" si="239"/>
        <v>6638737.5</v>
      </c>
      <c r="DM290" s="408">
        <f t="shared" si="240"/>
        <v>-1979577.5</v>
      </c>
    </row>
    <row r="291" spans="1:117" s="56" customFormat="1" ht="21" x14ac:dyDescent="0.2">
      <c r="A291" s="192">
        <f t="shared" si="201"/>
        <v>2655495</v>
      </c>
      <c r="B291" s="137">
        <f>'آبان 1400'!B292</f>
        <v>286</v>
      </c>
      <c r="C291" s="137">
        <f>'آبان 1400'!C292</f>
        <v>49</v>
      </c>
      <c r="D291" s="137">
        <f>'آبان 1400'!D292</f>
        <v>13270</v>
      </c>
      <c r="E291" s="137" t="str">
        <f>'آبان 1400'!E292</f>
        <v>امیر عباس</v>
      </c>
      <c r="F291" s="137" t="str">
        <f>'آبان 1400'!F292</f>
        <v>احمدی</v>
      </c>
      <c r="G291" s="137" t="str">
        <f>'آبان 1400'!G292</f>
        <v>نگهبان</v>
      </c>
      <c r="H291" s="137" t="str">
        <f>'آبان 1400'!H292</f>
        <v>تهران</v>
      </c>
      <c r="I291" s="137" t="str">
        <f>'آبان 1400'!I292</f>
        <v>121-800-1280045-1</v>
      </c>
      <c r="J291" s="137" t="str">
        <f>'آبان 1400'!J292</f>
        <v>0066258790</v>
      </c>
      <c r="K291" s="137" t="str">
        <f>'آبان 1400'!K292</f>
        <v>0020130695</v>
      </c>
      <c r="L291" s="137" t="str">
        <f>'آبان 1400'!L292</f>
        <v>تهران</v>
      </c>
      <c r="M291" s="137" t="str">
        <f>'آبان 1400'!M292</f>
        <v>نگهبان</v>
      </c>
      <c r="N291" s="121">
        <f>'آبان 1400'!N292</f>
        <v>0</v>
      </c>
      <c r="O291" s="120">
        <f>'آبان 1400'!O292</f>
        <v>0</v>
      </c>
      <c r="P291" s="122" t="str">
        <f>'آبان 1400'!P292</f>
        <v>*</v>
      </c>
      <c r="Q291" s="362">
        <f>'آبان 1400'!Q292</f>
        <v>30</v>
      </c>
      <c r="R291" s="362">
        <f>'آبان 1400'!R292</f>
        <v>120</v>
      </c>
      <c r="S291" s="362">
        <f>'آبان 1400'!S292</f>
        <v>220</v>
      </c>
      <c r="T291" s="362">
        <f>'آبان 1400'!T292</f>
        <v>29.33</v>
      </c>
      <c r="U291" s="138">
        <f>'آبان 1400'!U292</f>
        <v>0</v>
      </c>
      <c r="V291" s="121">
        <f>'آبان 1400'!W292</f>
        <v>0</v>
      </c>
      <c r="W291" s="122">
        <f>'آبان 1400'!X292</f>
        <v>0</v>
      </c>
      <c r="X291" s="370">
        <f>'آبان 1400'!Y292</f>
        <v>2</v>
      </c>
      <c r="Y291" s="370">
        <f>'آبان 1400'!Z292</f>
        <v>2</v>
      </c>
      <c r="Z291" s="139">
        <f>'آبان 1400'!AA292</f>
        <v>885165</v>
      </c>
      <c r="AA291" s="139">
        <f>'آبان 1400'!AB292</f>
        <v>46667</v>
      </c>
      <c r="AB291" s="139">
        <f>'آبان 1400'!AC292</f>
        <v>931832</v>
      </c>
      <c r="AC291" s="139">
        <f>'آبان 1400'!AD292</f>
        <v>4500000</v>
      </c>
      <c r="AD291" s="139">
        <f>'آبان 1400'!AE292</f>
        <v>6000000</v>
      </c>
      <c r="AE291" s="140">
        <f>'آبان 1400'!AF292</f>
        <v>177895.19999999998</v>
      </c>
      <c r="AF291" s="123">
        <f>'آبان 1400'!AG292</f>
        <v>26554950</v>
      </c>
      <c r="AG291" s="124">
        <f>'آبان 1400'!AH292</f>
        <v>1400010</v>
      </c>
      <c r="AH291" s="124">
        <f>'آبان 1400'!AI292</f>
        <v>21347423.999999996</v>
      </c>
      <c r="AI291" s="124">
        <f>'آبان 1400'!AJ292</f>
        <v>5310990</v>
      </c>
      <c r="AJ291" s="124">
        <f>'آبان 1400'!AK292</f>
        <v>4500000</v>
      </c>
      <c r="AK291" s="124">
        <f>'آبان 1400'!AL292</f>
        <v>6000000</v>
      </c>
      <c r="AL291" s="124">
        <f>'آبان 1400'!AM292</f>
        <v>9784235.9999999981</v>
      </c>
      <c r="AM291" s="124">
        <f>'آبان 1400'!AN292</f>
        <v>5217666.2159999991</v>
      </c>
      <c r="AN291" s="124">
        <f>'آبان 1400'!AO292</f>
        <v>0</v>
      </c>
      <c r="AO291" s="124">
        <f>'آبان 1400'!AP292</f>
        <v>4800000</v>
      </c>
      <c r="AP291" s="124">
        <f>'آبان 1400'!AQ292</f>
        <v>0</v>
      </c>
      <c r="AQ291" s="124">
        <f>'آبان 1400'!AR292</f>
        <v>0</v>
      </c>
      <c r="AR291" s="124">
        <f>'آبان 1400'!AS292</f>
        <v>0</v>
      </c>
      <c r="AS291" s="379">
        <f>'آبان 1400'!AT292</f>
        <v>0</v>
      </c>
      <c r="AT291" s="372">
        <f t="shared" si="202"/>
        <v>84915276.216000006</v>
      </c>
      <c r="AU291" s="174">
        <f>'آبان 1400'!AV292</f>
        <v>58731986.18088001</v>
      </c>
      <c r="AV291" s="142">
        <f>'آبان 1400'!AW292</f>
        <v>79604286.215999991</v>
      </c>
      <c r="AW291" s="143">
        <f t="shared" si="203"/>
        <v>5572300.0351200001</v>
      </c>
      <c r="AX291" s="76">
        <f t="shared" si="204"/>
        <v>1873198.6180880012</v>
      </c>
      <c r="AY291" s="143">
        <f>'آبان 1400'!AZ292</f>
        <v>0</v>
      </c>
      <c r="AZ291" s="143">
        <f>'آبان 1400'!BA292</f>
        <v>0</v>
      </c>
      <c r="BA291" s="143">
        <f>'آبان 1400'!BB292</f>
        <v>0</v>
      </c>
      <c r="BB291" s="143">
        <f>'آبان 1400'!BC292</f>
        <v>0</v>
      </c>
      <c r="BC291" s="143">
        <f>'آبان 1400'!BD292</f>
        <v>0</v>
      </c>
      <c r="BD291" s="143">
        <f>'آبان 1400'!BE292</f>
        <v>0</v>
      </c>
      <c r="BE291" s="143">
        <f>'آبان 1400'!BF292</f>
        <v>0</v>
      </c>
      <c r="BF291" s="144">
        <f t="shared" si="205"/>
        <v>7445498.6532080015</v>
      </c>
      <c r="BG291" s="141">
        <f t="shared" si="206"/>
        <v>77469777</v>
      </c>
      <c r="BH291" s="145">
        <f t="shared" si="207"/>
        <v>84915276.216000006</v>
      </c>
      <c r="BI291" s="128">
        <f t="shared" si="200"/>
        <v>4659160</v>
      </c>
      <c r="BJ291" s="146">
        <f t="shared" si="208"/>
        <v>2329580</v>
      </c>
      <c r="BK291" s="146">
        <f t="shared" si="209"/>
        <v>698874</v>
      </c>
      <c r="BL291" s="147">
        <f t="shared" si="210"/>
        <v>1120000</v>
      </c>
      <c r="BM291" s="383">
        <v>0</v>
      </c>
      <c r="BN291" s="148">
        <f t="shared" si="211"/>
        <v>93722890.216000006</v>
      </c>
      <c r="BO291" s="149">
        <f t="shared" si="212"/>
        <v>79604286.215999991</v>
      </c>
      <c r="BP291" s="150">
        <f t="shared" si="213"/>
        <v>18308985.82968</v>
      </c>
      <c r="BQ291" s="151">
        <f t="shared" si="214"/>
        <v>112031876.04568</v>
      </c>
      <c r="BR291" s="152">
        <f t="shared" si="215"/>
        <v>100800</v>
      </c>
      <c r="BS291" s="148">
        <f t="shared" si="216"/>
        <v>112132676.04568</v>
      </c>
      <c r="BT291" s="136">
        <v>0</v>
      </c>
      <c r="BU291" s="149">
        <f t="shared" si="217"/>
        <v>9372289.0216000006</v>
      </c>
      <c r="BV291" s="153">
        <f t="shared" si="218"/>
        <v>4686144.5108000003</v>
      </c>
      <c r="BW291" s="134">
        <f t="shared" si="219"/>
        <v>98074242.513280004</v>
      </c>
      <c r="BX291" s="148">
        <f t="shared" si="220"/>
        <v>7687614</v>
      </c>
      <c r="BY291" s="135">
        <f t="shared" si="221"/>
        <v>90386628.513280004</v>
      </c>
      <c r="CD291" s="400">
        <f>'آبان 1400'!AU292</f>
        <v>84915276.216000006</v>
      </c>
      <c r="CE291" s="401">
        <f>'آبان 1400'!AV292</f>
        <v>58731986.18088001</v>
      </c>
      <c r="CF291" s="401">
        <f>'آبان 1400'!AW292</f>
        <v>79604286.215999991</v>
      </c>
      <c r="CG291" s="401">
        <f>'آبان 1400'!AX292</f>
        <v>5572300.0351200001</v>
      </c>
      <c r="CH291" s="401">
        <f>'آبان 1400'!AY292</f>
        <v>1873198.6180880012</v>
      </c>
      <c r="CI291" s="401">
        <f>'آبان 1400'!AZ292</f>
        <v>0</v>
      </c>
      <c r="CJ291" s="401">
        <f>'آبان 1400'!BA292</f>
        <v>0</v>
      </c>
      <c r="CK291" s="401">
        <f>'آبان 1400'!BB292</f>
        <v>0</v>
      </c>
      <c r="CL291" s="401">
        <f>'آبان 1400'!BC292</f>
        <v>0</v>
      </c>
      <c r="CM291" s="401">
        <f>'آبان 1400'!BD292</f>
        <v>0</v>
      </c>
      <c r="CN291" s="401">
        <f>'آبان 1400'!BE292</f>
        <v>0</v>
      </c>
      <c r="CO291" s="401">
        <f>'آبان 1400'!BF292</f>
        <v>0</v>
      </c>
      <c r="CP291" s="401">
        <f>'آبان 1400'!BG292</f>
        <v>7445498.6532080015</v>
      </c>
      <c r="CQ291" s="401">
        <f>'آبان 1400'!BH292</f>
        <v>77469777</v>
      </c>
      <c r="CR291" s="401">
        <f t="shared" si="222"/>
        <v>84915276.216000006</v>
      </c>
      <c r="CS291" s="56">
        <f t="shared" si="223"/>
        <v>4659160</v>
      </c>
      <c r="CT291" s="400">
        <f t="shared" si="224"/>
        <v>2329580</v>
      </c>
      <c r="CU291" s="401">
        <f t="shared" si="225"/>
        <v>698874</v>
      </c>
      <c r="CV291" s="401">
        <f t="shared" si="226"/>
        <v>1120000</v>
      </c>
      <c r="CW291" s="56">
        <v>0</v>
      </c>
      <c r="CX291" s="401">
        <f t="shared" si="227"/>
        <v>93722890.216000006</v>
      </c>
      <c r="CY291" s="401">
        <f t="shared" si="228"/>
        <v>79604286.215999991</v>
      </c>
      <c r="CZ291" s="401">
        <f t="shared" si="229"/>
        <v>18308985.82968</v>
      </c>
      <c r="DA291" s="401">
        <f t="shared" si="230"/>
        <v>112031876.04568</v>
      </c>
      <c r="DB291" s="401">
        <f t="shared" si="231"/>
        <v>100800</v>
      </c>
      <c r="DC291" s="401">
        <f t="shared" si="232"/>
        <v>112132676.04568</v>
      </c>
      <c r="DD291" s="406">
        <v>0</v>
      </c>
      <c r="DE291" s="401">
        <f t="shared" si="233"/>
        <v>9372289.0216000006</v>
      </c>
      <c r="DF291" s="401">
        <f t="shared" si="234"/>
        <v>4686144.5108000003</v>
      </c>
      <c r="DG291" s="401">
        <f t="shared" si="235"/>
        <v>98074242.513280004</v>
      </c>
      <c r="DH291" s="401">
        <f t="shared" si="236"/>
        <v>7687614</v>
      </c>
      <c r="DI291" s="401">
        <f t="shared" si="237"/>
        <v>90386628.513280004</v>
      </c>
      <c r="DJ291" s="401">
        <f t="shared" si="238"/>
        <v>0</v>
      </c>
      <c r="DL291" s="408">
        <f t="shared" si="239"/>
        <v>6638737.5</v>
      </c>
      <c r="DM291" s="408">
        <f t="shared" si="240"/>
        <v>-1979577.5</v>
      </c>
    </row>
    <row r="292" spans="1:117" s="56" customFormat="1" ht="21" x14ac:dyDescent="0.2">
      <c r="A292" s="192">
        <f t="shared" si="201"/>
        <v>2655495</v>
      </c>
      <c r="B292" s="137">
        <f>'آبان 1400'!B293</f>
        <v>287</v>
      </c>
      <c r="C292" s="137">
        <f>'آبان 1400'!C293</f>
        <v>50</v>
      </c>
      <c r="D292" s="137">
        <f>'آبان 1400'!D293</f>
        <v>13294</v>
      </c>
      <c r="E292" s="137" t="str">
        <f>'آبان 1400'!E293</f>
        <v>شاهین</v>
      </c>
      <c r="F292" s="137" t="str">
        <f>'آبان 1400'!F293</f>
        <v>شوشتری</v>
      </c>
      <c r="G292" s="137" t="str">
        <f>'آبان 1400'!G293</f>
        <v>نگهبان</v>
      </c>
      <c r="H292" s="137" t="str">
        <f>'آبان 1400'!H293</f>
        <v>تهران</v>
      </c>
      <c r="I292" s="137" t="str">
        <f>'آبان 1400'!I293</f>
        <v>124-813-1981636-1</v>
      </c>
      <c r="J292" s="137" t="str">
        <f>'آبان 1400'!J293</f>
        <v>0079690459</v>
      </c>
      <c r="K292" s="137" t="str">
        <f>'آبان 1400'!K293</f>
        <v>0013646827</v>
      </c>
      <c r="L292" s="137" t="str">
        <f>'آبان 1400'!L293</f>
        <v>تهران</v>
      </c>
      <c r="M292" s="137" t="str">
        <f>'آبان 1400'!M293</f>
        <v>نگهبان</v>
      </c>
      <c r="N292" s="121" t="str">
        <f>'آبان 1400'!N293</f>
        <v>*</v>
      </c>
      <c r="O292" s="120">
        <f>'آبان 1400'!O293</f>
        <v>0</v>
      </c>
      <c r="P292" s="122">
        <f>'آبان 1400'!P293</f>
        <v>0</v>
      </c>
      <c r="Q292" s="362">
        <f>'آبان 1400'!Q293</f>
        <v>30</v>
      </c>
      <c r="R292" s="362">
        <f>'آبان 1400'!R293</f>
        <v>120</v>
      </c>
      <c r="S292" s="362">
        <f>'آبان 1400'!S293</f>
        <v>110</v>
      </c>
      <c r="T292" s="362">
        <f>'آبان 1400'!T293</f>
        <v>29.33</v>
      </c>
      <c r="U292" s="138">
        <f>'آبان 1400'!U293</f>
        <v>0</v>
      </c>
      <c r="V292" s="121">
        <f>'آبان 1400'!W293</f>
        <v>0</v>
      </c>
      <c r="W292" s="122">
        <f>'آبان 1400'!X293</f>
        <v>0</v>
      </c>
      <c r="X292" s="370">
        <f>'آبان 1400'!Y293</f>
        <v>1</v>
      </c>
      <c r="Y292" s="370">
        <f>'آبان 1400'!Z293</f>
        <v>1</v>
      </c>
      <c r="Z292" s="139">
        <f>'آبان 1400'!AA293</f>
        <v>885165</v>
      </c>
      <c r="AA292" s="139">
        <f>'آبان 1400'!AB293</f>
        <v>46667</v>
      </c>
      <c r="AB292" s="139">
        <f>'آبان 1400'!AC293</f>
        <v>931832</v>
      </c>
      <c r="AC292" s="139">
        <f>'آبان 1400'!AD293</f>
        <v>4500000</v>
      </c>
      <c r="AD292" s="139">
        <f>'آبان 1400'!AE293</f>
        <v>6000000</v>
      </c>
      <c r="AE292" s="140">
        <f>'آبان 1400'!AF293</f>
        <v>177895.19999999998</v>
      </c>
      <c r="AF292" s="123">
        <f>'آبان 1400'!AG293</f>
        <v>26554950</v>
      </c>
      <c r="AG292" s="124">
        <f>'آبان 1400'!AH293</f>
        <v>1400010</v>
      </c>
      <c r="AH292" s="124">
        <f>'آبان 1400'!AI293</f>
        <v>21347423.999999996</v>
      </c>
      <c r="AI292" s="124">
        <f>'آبان 1400'!AJ293</f>
        <v>2655495</v>
      </c>
      <c r="AJ292" s="124">
        <f>'آبان 1400'!AK293</f>
        <v>4500000</v>
      </c>
      <c r="AK292" s="124">
        <f>'آبان 1400'!AL293</f>
        <v>6000000</v>
      </c>
      <c r="AL292" s="124">
        <f>'آبان 1400'!AM293</f>
        <v>4892117.9999999991</v>
      </c>
      <c r="AM292" s="124">
        <f>'آبان 1400'!AN293</f>
        <v>5217666.2159999991</v>
      </c>
      <c r="AN292" s="124">
        <f>'آبان 1400'!AO293</f>
        <v>0</v>
      </c>
      <c r="AO292" s="124">
        <f>'آبان 1400'!AP293</f>
        <v>3000000</v>
      </c>
      <c r="AP292" s="124">
        <f>'آبان 1400'!AQ293</f>
        <v>0</v>
      </c>
      <c r="AQ292" s="124">
        <f>'آبان 1400'!AR293</f>
        <v>0</v>
      </c>
      <c r="AR292" s="124">
        <f>'آبان 1400'!AS293</f>
        <v>0</v>
      </c>
      <c r="AS292" s="379">
        <f>'آبان 1400'!AT293</f>
        <v>0</v>
      </c>
      <c r="AT292" s="372">
        <f t="shared" si="202"/>
        <v>75567663.216000006</v>
      </c>
      <c r="AU292" s="174">
        <f>'آبان 1400'!AV293</f>
        <v>54308316.440880008</v>
      </c>
      <c r="AV292" s="142">
        <f>'آبان 1400'!AW293</f>
        <v>72912168.215999991</v>
      </c>
      <c r="AW292" s="143">
        <f t="shared" si="203"/>
        <v>5103851.7751199994</v>
      </c>
      <c r="AX292" s="76">
        <f t="shared" si="204"/>
        <v>1430831.644088001</v>
      </c>
      <c r="AY292" s="143">
        <f>'آبان 1400'!AZ293</f>
        <v>0</v>
      </c>
      <c r="AZ292" s="143">
        <f>'آبان 1400'!BA293</f>
        <v>0</v>
      </c>
      <c r="BA292" s="143">
        <f>'آبان 1400'!BB293</f>
        <v>0</v>
      </c>
      <c r="BB292" s="143">
        <f>'آبان 1400'!BC293</f>
        <v>0</v>
      </c>
      <c r="BC292" s="143">
        <f>'آبان 1400'!BD293</f>
        <v>0</v>
      </c>
      <c r="BD292" s="143">
        <f>'آبان 1400'!BE293</f>
        <v>0</v>
      </c>
      <c r="BE292" s="143">
        <f>'آبان 1400'!BF293</f>
        <v>0</v>
      </c>
      <c r="BF292" s="144">
        <f t="shared" si="205"/>
        <v>6534683.4192080004</v>
      </c>
      <c r="BG292" s="141">
        <f t="shared" si="206"/>
        <v>69032979</v>
      </c>
      <c r="BH292" s="145">
        <f t="shared" si="207"/>
        <v>75567663.216000006</v>
      </c>
      <c r="BI292" s="128">
        <f t="shared" si="200"/>
        <v>4659160</v>
      </c>
      <c r="BJ292" s="146">
        <f t="shared" si="208"/>
        <v>2329580</v>
      </c>
      <c r="BK292" s="146">
        <f t="shared" si="209"/>
        <v>698874</v>
      </c>
      <c r="BL292" s="147">
        <f t="shared" si="210"/>
        <v>1120000</v>
      </c>
      <c r="BM292" s="383">
        <v>0</v>
      </c>
      <c r="BN292" s="148">
        <f t="shared" si="211"/>
        <v>84375277.216000006</v>
      </c>
      <c r="BO292" s="149">
        <f t="shared" si="212"/>
        <v>72912168.215999991</v>
      </c>
      <c r="BP292" s="150">
        <f t="shared" si="213"/>
        <v>16769798.689679999</v>
      </c>
      <c r="BQ292" s="151">
        <f t="shared" si="214"/>
        <v>101145075.90568</v>
      </c>
      <c r="BR292" s="152">
        <f t="shared" si="215"/>
        <v>100800</v>
      </c>
      <c r="BS292" s="148">
        <f t="shared" si="216"/>
        <v>101245875.90568</v>
      </c>
      <c r="BT292" s="136">
        <v>0</v>
      </c>
      <c r="BU292" s="149">
        <f t="shared" si="217"/>
        <v>8437527.7216000017</v>
      </c>
      <c r="BV292" s="153">
        <f t="shared" si="218"/>
        <v>4218763.8608000008</v>
      </c>
      <c r="BW292" s="134">
        <f t="shared" si="219"/>
        <v>88589584.323280007</v>
      </c>
      <c r="BX292" s="148">
        <f t="shared" si="220"/>
        <v>7687614</v>
      </c>
      <c r="BY292" s="135">
        <f t="shared" si="221"/>
        <v>80901970.323280007</v>
      </c>
      <c r="CD292" s="400">
        <f>'آبان 1400'!AU293</f>
        <v>75567663.216000006</v>
      </c>
      <c r="CE292" s="401">
        <f>'آبان 1400'!AV293</f>
        <v>54308316.440880008</v>
      </c>
      <c r="CF292" s="401">
        <f>'آبان 1400'!AW293</f>
        <v>72912168.215999991</v>
      </c>
      <c r="CG292" s="401">
        <f>'آبان 1400'!AX293</f>
        <v>5103851.7751199994</v>
      </c>
      <c r="CH292" s="401">
        <f>'آبان 1400'!AY293</f>
        <v>1430831.644088001</v>
      </c>
      <c r="CI292" s="401">
        <f>'آبان 1400'!AZ293</f>
        <v>0</v>
      </c>
      <c r="CJ292" s="401">
        <f>'آبان 1400'!BA293</f>
        <v>0</v>
      </c>
      <c r="CK292" s="401">
        <f>'آبان 1400'!BB293</f>
        <v>0</v>
      </c>
      <c r="CL292" s="401">
        <f>'آبان 1400'!BC293</f>
        <v>0</v>
      </c>
      <c r="CM292" s="401">
        <f>'آبان 1400'!BD293</f>
        <v>0</v>
      </c>
      <c r="CN292" s="401">
        <f>'آبان 1400'!BE293</f>
        <v>0</v>
      </c>
      <c r="CO292" s="401">
        <f>'آبان 1400'!BF293</f>
        <v>0</v>
      </c>
      <c r="CP292" s="401">
        <f>'آبان 1400'!BG293</f>
        <v>6534683.4192080004</v>
      </c>
      <c r="CQ292" s="401">
        <f>'آبان 1400'!BH293</f>
        <v>69032979</v>
      </c>
      <c r="CR292" s="401">
        <f t="shared" si="222"/>
        <v>75567663.216000006</v>
      </c>
      <c r="CS292" s="56">
        <f t="shared" si="223"/>
        <v>4659160</v>
      </c>
      <c r="CT292" s="400">
        <f t="shared" si="224"/>
        <v>2329580</v>
      </c>
      <c r="CU292" s="401">
        <f t="shared" si="225"/>
        <v>698874</v>
      </c>
      <c r="CV292" s="401">
        <f t="shared" si="226"/>
        <v>1120000</v>
      </c>
      <c r="CW292" s="56">
        <v>0</v>
      </c>
      <c r="CX292" s="401">
        <f t="shared" si="227"/>
        <v>84375277.216000006</v>
      </c>
      <c r="CY292" s="401">
        <f t="shared" si="228"/>
        <v>72912168.215999991</v>
      </c>
      <c r="CZ292" s="401">
        <f t="shared" si="229"/>
        <v>16769798.689679999</v>
      </c>
      <c r="DA292" s="401">
        <f t="shared" si="230"/>
        <v>101145075.90568</v>
      </c>
      <c r="DB292" s="401">
        <f t="shared" si="231"/>
        <v>100800</v>
      </c>
      <c r="DC292" s="401">
        <f t="shared" si="232"/>
        <v>101245875.90568</v>
      </c>
      <c r="DD292" s="406">
        <v>0</v>
      </c>
      <c r="DE292" s="401">
        <f t="shared" si="233"/>
        <v>8437527.7216000017</v>
      </c>
      <c r="DF292" s="401">
        <f t="shared" si="234"/>
        <v>4218763.8608000008</v>
      </c>
      <c r="DG292" s="401">
        <f t="shared" si="235"/>
        <v>88589584.323280007</v>
      </c>
      <c r="DH292" s="401">
        <f t="shared" si="236"/>
        <v>7687614</v>
      </c>
      <c r="DI292" s="401">
        <f t="shared" si="237"/>
        <v>80901970.323280007</v>
      </c>
      <c r="DJ292" s="401">
        <f t="shared" si="238"/>
        <v>0</v>
      </c>
      <c r="DL292" s="408">
        <f t="shared" si="239"/>
        <v>6638737.5</v>
      </c>
      <c r="DM292" s="408">
        <f t="shared" si="240"/>
        <v>-1979577.5</v>
      </c>
    </row>
    <row r="293" spans="1:117" s="56" customFormat="1" ht="21" x14ac:dyDescent="0.2">
      <c r="A293" s="192">
        <f t="shared" si="201"/>
        <v>2655495</v>
      </c>
      <c r="B293" s="137">
        <f>'آبان 1400'!B294</f>
        <v>288</v>
      </c>
      <c r="C293" s="137">
        <f>'آبان 1400'!C294</f>
        <v>51</v>
      </c>
      <c r="D293" s="137">
        <f>'آبان 1400'!D294</f>
        <v>13286</v>
      </c>
      <c r="E293" s="137" t="str">
        <f>'آبان 1400'!E294</f>
        <v>زین العابدین</v>
      </c>
      <c r="F293" s="137" t="str">
        <f>'آبان 1400'!F294</f>
        <v>احمدی لارهنگ</v>
      </c>
      <c r="G293" s="137" t="str">
        <f>'آبان 1400'!G294</f>
        <v>نگهبان</v>
      </c>
      <c r="H293" s="137" t="str">
        <f>'آبان 1400'!H294</f>
        <v>تهران</v>
      </c>
      <c r="I293" s="137" t="str">
        <f>'آبان 1400'!I294</f>
        <v>121-813-3182665-1</v>
      </c>
      <c r="J293" s="137" t="str">
        <f>'آبان 1400'!J294</f>
        <v>0792016815</v>
      </c>
      <c r="K293" s="137" t="str">
        <f>'آبان 1400'!K294</f>
        <v>0019120549</v>
      </c>
      <c r="L293" s="137" t="str">
        <f>'آبان 1400'!L294</f>
        <v>تهران</v>
      </c>
      <c r="M293" s="137" t="str">
        <f>'آبان 1400'!M294</f>
        <v>نگهبان</v>
      </c>
      <c r="N293" s="121">
        <f>'آبان 1400'!N294</f>
        <v>0</v>
      </c>
      <c r="O293" s="120">
        <f>'آبان 1400'!O294</f>
        <v>0</v>
      </c>
      <c r="P293" s="122" t="str">
        <f>'آبان 1400'!P294</f>
        <v>*</v>
      </c>
      <c r="Q293" s="362">
        <f>'آبان 1400'!Q294</f>
        <v>30</v>
      </c>
      <c r="R293" s="362">
        <f>'آبان 1400'!R294</f>
        <v>120</v>
      </c>
      <c r="S293" s="362">
        <f>'آبان 1400'!S294</f>
        <v>220</v>
      </c>
      <c r="T293" s="362">
        <f>'آبان 1400'!T294</f>
        <v>29.33</v>
      </c>
      <c r="U293" s="138">
        <f>'آبان 1400'!U294</f>
        <v>0</v>
      </c>
      <c r="V293" s="121">
        <f>'آبان 1400'!W294</f>
        <v>0</v>
      </c>
      <c r="W293" s="122">
        <f>'آبان 1400'!X294</f>
        <v>0</v>
      </c>
      <c r="X293" s="370">
        <f>'آبان 1400'!Y294</f>
        <v>1</v>
      </c>
      <c r="Y293" s="370">
        <f>'آبان 1400'!Z294</f>
        <v>1</v>
      </c>
      <c r="Z293" s="139">
        <f>'آبان 1400'!AA294</f>
        <v>885165</v>
      </c>
      <c r="AA293" s="139">
        <f>'آبان 1400'!AB294</f>
        <v>46667</v>
      </c>
      <c r="AB293" s="139">
        <f>'آبان 1400'!AC294</f>
        <v>931832</v>
      </c>
      <c r="AC293" s="139">
        <f>'آبان 1400'!AD294</f>
        <v>4500000</v>
      </c>
      <c r="AD293" s="139">
        <f>'آبان 1400'!AE294</f>
        <v>6000000</v>
      </c>
      <c r="AE293" s="140">
        <f>'آبان 1400'!AF294</f>
        <v>177895.19999999998</v>
      </c>
      <c r="AF293" s="123">
        <f>'آبان 1400'!AG294</f>
        <v>26554950</v>
      </c>
      <c r="AG293" s="124">
        <f>'آبان 1400'!AH294</f>
        <v>1400010</v>
      </c>
      <c r="AH293" s="124">
        <f>'آبان 1400'!AI294</f>
        <v>21347423.999999996</v>
      </c>
      <c r="AI293" s="124">
        <f>'آبان 1400'!AJ294</f>
        <v>2655495</v>
      </c>
      <c r="AJ293" s="124">
        <f>'آبان 1400'!AK294</f>
        <v>4500000</v>
      </c>
      <c r="AK293" s="124">
        <f>'آبان 1400'!AL294</f>
        <v>6000000</v>
      </c>
      <c r="AL293" s="124">
        <f>'آبان 1400'!AM294</f>
        <v>9784235.9999999981</v>
      </c>
      <c r="AM293" s="124">
        <f>'آبان 1400'!AN294</f>
        <v>5217666.2159999991</v>
      </c>
      <c r="AN293" s="124">
        <f>'آبان 1400'!AO294</f>
        <v>0</v>
      </c>
      <c r="AO293" s="124">
        <f>'آبان 1400'!AP294</f>
        <v>6000000</v>
      </c>
      <c r="AP293" s="124">
        <f>'آبان 1400'!AQ294</f>
        <v>0</v>
      </c>
      <c r="AQ293" s="124">
        <f>'آبان 1400'!AR294</f>
        <v>0</v>
      </c>
      <c r="AR293" s="124">
        <f>'آبان 1400'!AS294</f>
        <v>0</v>
      </c>
      <c r="AS293" s="379">
        <f>'آبان 1400'!AT294</f>
        <v>0</v>
      </c>
      <c r="AT293" s="372">
        <f t="shared" si="202"/>
        <v>83459781.216000006</v>
      </c>
      <c r="AU293" s="174">
        <f>'آبان 1400'!AV294</f>
        <v>58647986.18088001</v>
      </c>
      <c r="AV293" s="142">
        <f>'آبان 1400'!AW294</f>
        <v>80804286.215999991</v>
      </c>
      <c r="AW293" s="143">
        <f t="shared" si="203"/>
        <v>5656300.0351200001</v>
      </c>
      <c r="AX293" s="76">
        <f t="shared" si="204"/>
        <v>1864798.6180880012</v>
      </c>
      <c r="AY293" s="143">
        <f>'آبان 1400'!AZ294</f>
        <v>0</v>
      </c>
      <c r="AZ293" s="143">
        <f>'آبان 1400'!BA294</f>
        <v>0</v>
      </c>
      <c r="BA293" s="143">
        <f>'آبان 1400'!BB294</f>
        <v>0</v>
      </c>
      <c r="BB293" s="143">
        <f>'آبان 1400'!BC294</f>
        <v>0</v>
      </c>
      <c r="BC293" s="143">
        <f>'آبان 1400'!BD294</f>
        <v>0</v>
      </c>
      <c r="BD293" s="143">
        <f>'آبان 1400'!BE294</f>
        <v>0</v>
      </c>
      <c r="BE293" s="143">
        <f>'آبان 1400'!BF294</f>
        <v>0</v>
      </c>
      <c r="BF293" s="144">
        <f t="shared" si="205"/>
        <v>7521098.6532080015</v>
      </c>
      <c r="BG293" s="141">
        <f t="shared" si="206"/>
        <v>75938682</v>
      </c>
      <c r="BH293" s="145">
        <f t="shared" si="207"/>
        <v>83459781.216000006</v>
      </c>
      <c r="BI293" s="128">
        <f t="shared" si="200"/>
        <v>4659160</v>
      </c>
      <c r="BJ293" s="146">
        <f t="shared" si="208"/>
        <v>2329580</v>
      </c>
      <c r="BK293" s="146">
        <f t="shared" si="209"/>
        <v>698874</v>
      </c>
      <c r="BL293" s="147">
        <f t="shared" si="210"/>
        <v>1120000</v>
      </c>
      <c r="BM293" s="383">
        <v>0</v>
      </c>
      <c r="BN293" s="148">
        <f t="shared" si="211"/>
        <v>92267395.216000006</v>
      </c>
      <c r="BO293" s="149">
        <f t="shared" si="212"/>
        <v>80804286.215999991</v>
      </c>
      <c r="BP293" s="150">
        <f t="shared" si="213"/>
        <v>18584985.82968</v>
      </c>
      <c r="BQ293" s="151">
        <f t="shared" si="214"/>
        <v>110852381.04568</v>
      </c>
      <c r="BR293" s="152">
        <f t="shared" si="215"/>
        <v>100800</v>
      </c>
      <c r="BS293" s="148">
        <f t="shared" si="216"/>
        <v>110953181.04568</v>
      </c>
      <c r="BT293" s="136">
        <v>0</v>
      </c>
      <c r="BU293" s="149">
        <f t="shared" si="217"/>
        <v>9226739.5216000006</v>
      </c>
      <c r="BV293" s="153">
        <f t="shared" si="218"/>
        <v>4613369.7608000003</v>
      </c>
      <c r="BW293" s="134">
        <f t="shared" si="219"/>
        <v>97113071.763280004</v>
      </c>
      <c r="BX293" s="148">
        <f t="shared" si="220"/>
        <v>7687614</v>
      </c>
      <c r="BY293" s="135">
        <f t="shared" si="221"/>
        <v>89425457.763280004</v>
      </c>
      <c r="CD293" s="400">
        <f>'آبان 1400'!AU294</f>
        <v>83459781.216000006</v>
      </c>
      <c r="CE293" s="401">
        <f>'آبان 1400'!AV294</f>
        <v>58647986.18088001</v>
      </c>
      <c r="CF293" s="401">
        <f>'آبان 1400'!AW294</f>
        <v>80804286.215999991</v>
      </c>
      <c r="CG293" s="401">
        <f>'آبان 1400'!AX294</f>
        <v>5656300.0351200001</v>
      </c>
      <c r="CH293" s="401">
        <f>'آبان 1400'!AY294</f>
        <v>1864798.6180880012</v>
      </c>
      <c r="CI293" s="401">
        <f>'آبان 1400'!AZ294</f>
        <v>0</v>
      </c>
      <c r="CJ293" s="401">
        <f>'آبان 1400'!BA294</f>
        <v>0</v>
      </c>
      <c r="CK293" s="401">
        <f>'آبان 1400'!BB294</f>
        <v>0</v>
      </c>
      <c r="CL293" s="401">
        <f>'آبان 1400'!BC294</f>
        <v>0</v>
      </c>
      <c r="CM293" s="401">
        <f>'آبان 1400'!BD294</f>
        <v>0</v>
      </c>
      <c r="CN293" s="401">
        <f>'آبان 1400'!BE294</f>
        <v>0</v>
      </c>
      <c r="CO293" s="401">
        <f>'آبان 1400'!BF294</f>
        <v>0</v>
      </c>
      <c r="CP293" s="401">
        <f>'آبان 1400'!BG294</f>
        <v>7521098.6532080015</v>
      </c>
      <c r="CQ293" s="401">
        <f>'آبان 1400'!BH294</f>
        <v>75938682</v>
      </c>
      <c r="CR293" s="401">
        <f t="shared" si="222"/>
        <v>83459781.216000006</v>
      </c>
      <c r="CS293" s="56">
        <f t="shared" si="223"/>
        <v>4659160</v>
      </c>
      <c r="CT293" s="400">
        <f t="shared" si="224"/>
        <v>2329580</v>
      </c>
      <c r="CU293" s="401">
        <f t="shared" si="225"/>
        <v>698874</v>
      </c>
      <c r="CV293" s="401">
        <f t="shared" si="226"/>
        <v>1120000</v>
      </c>
      <c r="CW293" s="56">
        <v>0</v>
      </c>
      <c r="CX293" s="401">
        <f t="shared" si="227"/>
        <v>92267395.216000006</v>
      </c>
      <c r="CY293" s="401">
        <f t="shared" si="228"/>
        <v>80804286.215999991</v>
      </c>
      <c r="CZ293" s="401">
        <f t="shared" si="229"/>
        <v>18584985.82968</v>
      </c>
      <c r="DA293" s="401">
        <f t="shared" si="230"/>
        <v>110852381.04568</v>
      </c>
      <c r="DB293" s="401">
        <f t="shared" si="231"/>
        <v>100800</v>
      </c>
      <c r="DC293" s="401">
        <f t="shared" si="232"/>
        <v>110953181.04568</v>
      </c>
      <c r="DD293" s="406">
        <v>0</v>
      </c>
      <c r="DE293" s="401">
        <f t="shared" si="233"/>
        <v>9226739.5216000006</v>
      </c>
      <c r="DF293" s="401">
        <f t="shared" si="234"/>
        <v>4613369.7608000003</v>
      </c>
      <c r="DG293" s="401">
        <f t="shared" si="235"/>
        <v>97113071.763280004</v>
      </c>
      <c r="DH293" s="401">
        <f t="shared" si="236"/>
        <v>7687614</v>
      </c>
      <c r="DI293" s="401">
        <f t="shared" si="237"/>
        <v>89425457.763280004</v>
      </c>
      <c r="DJ293" s="401">
        <f t="shared" si="238"/>
        <v>0</v>
      </c>
      <c r="DL293" s="408">
        <f t="shared" si="239"/>
        <v>6638737.5</v>
      </c>
      <c r="DM293" s="408">
        <f t="shared" si="240"/>
        <v>-1979577.5</v>
      </c>
    </row>
    <row r="294" spans="1:117" s="56" customFormat="1" ht="21" x14ac:dyDescent="0.2">
      <c r="A294" s="192">
        <f t="shared" si="201"/>
        <v>2655495</v>
      </c>
      <c r="B294" s="137">
        <f>'آبان 1400'!B295</f>
        <v>289</v>
      </c>
      <c r="C294" s="137">
        <f>'آبان 1400'!C295</f>
        <v>52</v>
      </c>
      <c r="D294" s="137">
        <f>'آبان 1400'!D295</f>
        <v>13274</v>
      </c>
      <c r="E294" s="137" t="str">
        <f>'آبان 1400'!E295</f>
        <v>علی اصغر</v>
      </c>
      <c r="F294" s="137" t="str">
        <f>'آبان 1400'!F295</f>
        <v>رجبی</v>
      </c>
      <c r="G294" s="137" t="str">
        <f>'آبان 1400'!G295</f>
        <v>نگهبان</v>
      </c>
      <c r="H294" s="137" t="str">
        <f>'آبان 1400'!H295</f>
        <v>تهران</v>
      </c>
      <c r="I294" s="137" t="str">
        <f>'آبان 1400'!I295</f>
        <v>121-813-22975550-1</v>
      </c>
      <c r="J294" s="137" t="str">
        <f>'آبان 1400'!J295</f>
        <v>3781233707</v>
      </c>
      <c r="K294" s="137" t="str">
        <f>'آبان 1400'!K295</f>
        <v>0020801400</v>
      </c>
      <c r="L294" s="137" t="str">
        <f>'آبان 1400'!L295</f>
        <v>تهران</v>
      </c>
      <c r="M294" s="137" t="str">
        <f>'آبان 1400'!M295</f>
        <v>نگهبان</v>
      </c>
      <c r="N294" s="121" t="str">
        <f>'آبان 1400'!N295</f>
        <v>*</v>
      </c>
      <c r="O294" s="120">
        <f>'آبان 1400'!O295</f>
        <v>0</v>
      </c>
      <c r="P294" s="122">
        <f>'آبان 1400'!P295</f>
        <v>0</v>
      </c>
      <c r="Q294" s="362">
        <f>'آبان 1400'!Q295</f>
        <v>30</v>
      </c>
      <c r="R294" s="362">
        <f>'آبان 1400'!R295</f>
        <v>120</v>
      </c>
      <c r="S294" s="362">
        <f>'آبان 1400'!S295</f>
        <v>110</v>
      </c>
      <c r="T294" s="362">
        <f>'آبان 1400'!T295</f>
        <v>29.33</v>
      </c>
      <c r="U294" s="138">
        <f>'آبان 1400'!U295</f>
        <v>0</v>
      </c>
      <c r="V294" s="121">
        <f>'آبان 1400'!W295</f>
        <v>0</v>
      </c>
      <c r="W294" s="122">
        <f>'آبان 1400'!X295</f>
        <v>0</v>
      </c>
      <c r="X294" s="370">
        <f>'آبان 1400'!Y295</f>
        <v>2</v>
      </c>
      <c r="Y294" s="370">
        <f>'آبان 1400'!Z295</f>
        <v>2</v>
      </c>
      <c r="Z294" s="139">
        <f>'آبان 1400'!AA295</f>
        <v>885165</v>
      </c>
      <c r="AA294" s="139">
        <f>'آبان 1400'!AB295</f>
        <v>46667</v>
      </c>
      <c r="AB294" s="139">
        <f>'آبان 1400'!AC295</f>
        <v>931832</v>
      </c>
      <c r="AC294" s="139">
        <f>'آبان 1400'!AD295</f>
        <v>4500000</v>
      </c>
      <c r="AD294" s="139">
        <f>'آبان 1400'!AE295</f>
        <v>6000000</v>
      </c>
      <c r="AE294" s="140">
        <f>'آبان 1400'!AF295</f>
        <v>177895.19999999998</v>
      </c>
      <c r="AF294" s="123">
        <f>'آبان 1400'!AG295</f>
        <v>26554950</v>
      </c>
      <c r="AG294" s="124">
        <f>'آبان 1400'!AH295</f>
        <v>1400010</v>
      </c>
      <c r="AH294" s="124">
        <f>'آبان 1400'!AI295</f>
        <v>21347423.999999996</v>
      </c>
      <c r="AI294" s="124">
        <f>'آبان 1400'!AJ295</f>
        <v>5310990</v>
      </c>
      <c r="AJ294" s="124">
        <f>'آبان 1400'!AK295</f>
        <v>4500000</v>
      </c>
      <c r="AK294" s="124">
        <f>'آبان 1400'!AL295</f>
        <v>6000000</v>
      </c>
      <c r="AL294" s="124">
        <f>'آبان 1400'!AM295</f>
        <v>4892117.9999999991</v>
      </c>
      <c r="AM294" s="124">
        <f>'آبان 1400'!AN295</f>
        <v>5217666.2159999991</v>
      </c>
      <c r="AN294" s="124">
        <f>'آبان 1400'!AO295</f>
        <v>0</v>
      </c>
      <c r="AO294" s="124">
        <f>'آبان 1400'!AP295</f>
        <v>2800000</v>
      </c>
      <c r="AP294" s="124">
        <f>'آبان 1400'!AQ295</f>
        <v>0</v>
      </c>
      <c r="AQ294" s="124">
        <f>'آبان 1400'!AR295</f>
        <v>0</v>
      </c>
      <c r="AR294" s="124">
        <f>'آبان 1400'!AS295</f>
        <v>0</v>
      </c>
      <c r="AS294" s="379">
        <f>'آبان 1400'!AT295</f>
        <v>0</v>
      </c>
      <c r="AT294" s="372">
        <f t="shared" si="202"/>
        <v>78023158.216000006</v>
      </c>
      <c r="AU294" s="174">
        <f>'آبان 1400'!AV295</f>
        <v>54322316.440880008</v>
      </c>
      <c r="AV294" s="142">
        <f>'آبان 1400'!AW295</f>
        <v>72712168.215999991</v>
      </c>
      <c r="AW294" s="143">
        <f t="shared" si="203"/>
        <v>5089851.7751199994</v>
      </c>
      <c r="AX294" s="76">
        <f t="shared" si="204"/>
        <v>1432231.644088001</v>
      </c>
      <c r="AY294" s="143">
        <f>'آبان 1400'!AZ295</f>
        <v>0</v>
      </c>
      <c r="AZ294" s="143">
        <f>'آبان 1400'!BA295</f>
        <v>0</v>
      </c>
      <c r="BA294" s="143">
        <f>'آبان 1400'!BB295</f>
        <v>0</v>
      </c>
      <c r="BB294" s="143">
        <f>'آبان 1400'!BC295</f>
        <v>0</v>
      </c>
      <c r="BC294" s="143">
        <f>'آبان 1400'!BD295</f>
        <v>0</v>
      </c>
      <c r="BD294" s="143">
        <f>'آبان 1400'!BE295</f>
        <v>0</v>
      </c>
      <c r="BE294" s="143">
        <f>'آبان 1400'!BF295</f>
        <v>0</v>
      </c>
      <c r="BF294" s="144">
        <f t="shared" si="205"/>
        <v>6522083.4192080004</v>
      </c>
      <c r="BG294" s="141">
        <f t="shared" si="206"/>
        <v>71501074</v>
      </c>
      <c r="BH294" s="145">
        <f t="shared" si="207"/>
        <v>78023158.216000006</v>
      </c>
      <c r="BI294" s="128">
        <f t="shared" si="200"/>
        <v>4659160</v>
      </c>
      <c r="BJ294" s="146">
        <f t="shared" si="208"/>
        <v>2329580</v>
      </c>
      <c r="BK294" s="146">
        <f t="shared" si="209"/>
        <v>698874</v>
      </c>
      <c r="BL294" s="147">
        <f t="shared" si="210"/>
        <v>1120000</v>
      </c>
      <c r="BM294" s="383">
        <v>0</v>
      </c>
      <c r="BN294" s="148">
        <f t="shared" si="211"/>
        <v>86830772.216000006</v>
      </c>
      <c r="BO294" s="149">
        <f t="shared" si="212"/>
        <v>72712168.215999991</v>
      </c>
      <c r="BP294" s="150">
        <f t="shared" si="213"/>
        <v>16723798.689679999</v>
      </c>
      <c r="BQ294" s="151">
        <f t="shared" si="214"/>
        <v>103554570.90568</v>
      </c>
      <c r="BR294" s="152">
        <f t="shared" si="215"/>
        <v>100800</v>
      </c>
      <c r="BS294" s="148">
        <f t="shared" si="216"/>
        <v>103655370.90568</v>
      </c>
      <c r="BT294" s="136">
        <v>0</v>
      </c>
      <c r="BU294" s="149">
        <f t="shared" si="217"/>
        <v>8683077.2216000017</v>
      </c>
      <c r="BV294" s="153">
        <f t="shared" si="218"/>
        <v>4341538.6108000008</v>
      </c>
      <c r="BW294" s="134">
        <f t="shared" si="219"/>
        <v>90630755.073280007</v>
      </c>
      <c r="BX294" s="148">
        <f t="shared" si="220"/>
        <v>7687614</v>
      </c>
      <c r="BY294" s="135">
        <f t="shared" si="221"/>
        <v>82943141.073280007</v>
      </c>
      <c r="CD294" s="400">
        <f>'آبان 1400'!AU295</f>
        <v>78023158.216000006</v>
      </c>
      <c r="CE294" s="401">
        <f>'آبان 1400'!AV295</f>
        <v>54322316.440880008</v>
      </c>
      <c r="CF294" s="401">
        <f>'آبان 1400'!AW295</f>
        <v>72712168.215999991</v>
      </c>
      <c r="CG294" s="401">
        <f>'آبان 1400'!AX295</f>
        <v>5089851.7751199994</v>
      </c>
      <c r="CH294" s="401">
        <f>'آبان 1400'!AY295</f>
        <v>1432231.644088001</v>
      </c>
      <c r="CI294" s="401">
        <f>'آبان 1400'!AZ295</f>
        <v>0</v>
      </c>
      <c r="CJ294" s="401">
        <f>'آبان 1400'!BA295</f>
        <v>0</v>
      </c>
      <c r="CK294" s="401">
        <f>'آبان 1400'!BB295</f>
        <v>0</v>
      </c>
      <c r="CL294" s="401">
        <f>'آبان 1400'!BC295</f>
        <v>0</v>
      </c>
      <c r="CM294" s="401">
        <f>'آبان 1400'!BD295</f>
        <v>0</v>
      </c>
      <c r="CN294" s="401">
        <f>'آبان 1400'!BE295</f>
        <v>0</v>
      </c>
      <c r="CO294" s="401">
        <f>'آبان 1400'!BF295</f>
        <v>0</v>
      </c>
      <c r="CP294" s="401">
        <f>'آبان 1400'!BG295</f>
        <v>6522083.4192080004</v>
      </c>
      <c r="CQ294" s="401">
        <f>'آبان 1400'!BH295</f>
        <v>71501074</v>
      </c>
      <c r="CR294" s="401">
        <f t="shared" si="222"/>
        <v>78023158.216000006</v>
      </c>
      <c r="CS294" s="56">
        <f t="shared" si="223"/>
        <v>4659160</v>
      </c>
      <c r="CT294" s="400">
        <f t="shared" si="224"/>
        <v>2329580</v>
      </c>
      <c r="CU294" s="401">
        <f t="shared" si="225"/>
        <v>698874</v>
      </c>
      <c r="CV294" s="401">
        <f t="shared" si="226"/>
        <v>1120000</v>
      </c>
      <c r="CW294" s="56">
        <v>0</v>
      </c>
      <c r="CX294" s="401">
        <f t="shared" si="227"/>
        <v>86830772.216000006</v>
      </c>
      <c r="CY294" s="401">
        <f t="shared" si="228"/>
        <v>72712168.215999991</v>
      </c>
      <c r="CZ294" s="401">
        <f t="shared" si="229"/>
        <v>16723798.689679999</v>
      </c>
      <c r="DA294" s="401">
        <f t="shared" si="230"/>
        <v>103554570.90568</v>
      </c>
      <c r="DB294" s="401">
        <f t="shared" si="231"/>
        <v>100800</v>
      </c>
      <c r="DC294" s="401">
        <f t="shared" si="232"/>
        <v>103655370.90568</v>
      </c>
      <c r="DD294" s="406">
        <v>0</v>
      </c>
      <c r="DE294" s="401">
        <f t="shared" si="233"/>
        <v>8683077.2216000017</v>
      </c>
      <c r="DF294" s="401">
        <f t="shared" si="234"/>
        <v>4341538.6108000008</v>
      </c>
      <c r="DG294" s="401">
        <f t="shared" si="235"/>
        <v>90630755.073280007</v>
      </c>
      <c r="DH294" s="401">
        <f t="shared" si="236"/>
        <v>7687614</v>
      </c>
      <c r="DI294" s="401">
        <f t="shared" si="237"/>
        <v>82943141.073280007</v>
      </c>
      <c r="DJ294" s="401">
        <f t="shared" si="238"/>
        <v>0</v>
      </c>
      <c r="DL294" s="408">
        <f t="shared" si="239"/>
        <v>6638737.5</v>
      </c>
      <c r="DM294" s="408">
        <f t="shared" si="240"/>
        <v>-1979577.5</v>
      </c>
    </row>
    <row r="295" spans="1:117" s="56" customFormat="1" ht="21" x14ac:dyDescent="0.2">
      <c r="A295" s="192">
        <f t="shared" si="201"/>
        <v>2655495</v>
      </c>
      <c r="B295" s="137">
        <f>'آبان 1400'!B296</f>
        <v>290</v>
      </c>
      <c r="C295" s="137">
        <f>'آبان 1400'!C296</f>
        <v>53</v>
      </c>
      <c r="D295" s="137">
        <f>'آبان 1400'!D296</f>
        <v>13285</v>
      </c>
      <c r="E295" s="137" t="str">
        <f>'آبان 1400'!E296</f>
        <v>احسان</v>
      </c>
      <c r="F295" s="137" t="str">
        <f>'آبان 1400'!F296</f>
        <v>ساعی</v>
      </c>
      <c r="G295" s="137" t="str">
        <f>'آبان 1400'!G296</f>
        <v>نگهبان</v>
      </c>
      <c r="H295" s="137" t="str">
        <f>'آبان 1400'!H296</f>
        <v>تهران</v>
      </c>
      <c r="I295" s="137" t="str">
        <f>'آبان 1400'!I296</f>
        <v>121-813-3183790-1</v>
      </c>
      <c r="J295" s="137" t="str">
        <f>'آبان 1400'!J296</f>
        <v>0014099268</v>
      </c>
      <c r="K295" s="137" t="str">
        <f>'آبان 1400'!K296</f>
        <v>0046805552</v>
      </c>
      <c r="L295" s="137" t="str">
        <f>'آبان 1400'!L296</f>
        <v>تهران</v>
      </c>
      <c r="M295" s="137" t="str">
        <f>'آبان 1400'!M296</f>
        <v>نگهبان</v>
      </c>
      <c r="N295" s="121">
        <f>'آبان 1400'!N296</f>
        <v>0</v>
      </c>
      <c r="O295" s="120">
        <f>'آبان 1400'!O296</f>
        <v>0</v>
      </c>
      <c r="P295" s="122" t="str">
        <f>'آبان 1400'!P296</f>
        <v>*</v>
      </c>
      <c r="Q295" s="362">
        <f>'آبان 1400'!Q296</f>
        <v>30</v>
      </c>
      <c r="R295" s="362">
        <f>'آبان 1400'!R296</f>
        <v>120</v>
      </c>
      <c r="S295" s="362">
        <f>'آبان 1400'!S296</f>
        <v>220</v>
      </c>
      <c r="T295" s="362">
        <f>'آبان 1400'!T296</f>
        <v>29.33</v>
      </c>
      <c r="U295" s="138">
        <f>'آبان 1400'!U296</f>
        <v>0</v>
      </c>
      <c r="V295" s="121">
        <f>'آبان 1400'!W296</f>
        <v>0</v>
      </c>
      <c r="W295" s="122">
        <f>'آبان 1400'!X296</f>
        <v>0</v>
      </c>
      <c r="X295" s="370">
        <f>'آبان 1400'!Y296</f>
        <v>1</v>
      </c>
      <c r="Y295" s="370">
        <f>'آبان 1400'!Z296</f>
        <v>1</v>
      </c>
      <c r="Z295" s="139">
        <f>'آبان 1400'!AA296</f>
        <v>885165</v>
      </c>
      <c r="AA295" s="139">
        <f>'آبان 1400'!AB296</f>
        <v>46667</v>
      </c>
      <c r="AB295" s="139">
        <f>'آبان 1400'!AC296</f>
        <v>931832</v>
      </c>
      <c r="AC295" s="139">
        <f>'آبان 1400'!AD296</f>
        <v>4500000</v>
      </c>
      <c r="AD295" s="139">
        <f>'آبان 1400'!AE296</f>
        <v>6000000</v>
      </c>
      <c r="AE295" s="140">
        <f>'آبان 1400'!AF296</f>
        <v>177895.19999999998</v>
      </c>
      <c r="AF295" s="123">
        <f>'آبان 1400'!AG296</f>
        <v>26554950</v>
      </c>
      <c r="AG295" s="124">
        <f>'آبان 1400'!AH296</f>
        <v>1400010</v>
      </c>
      <c r="AH295" s="124">
        <f>'آبان 1400'!AI296</f>
        <v>21347423.999999996</v>
      </c>
      <c r="AI295" s="124">
        <f>'آبان 1400'!AJ296</f>
        <v>2655495</v>
      </c>
      <c r="AJ295" s="124">
        <f>'آبان 1400'!AK296</f>
        <v>4500000</v>
      </c>
      <c r="AK295" s="124">
        <f>'آبان 1400'!AL296</f>
        <v>6000000</v>
      </c>
      <c r="AL295" s="124">
        <f>'آبان 1400'!AM296</f>
        <v>9784235.9999999981</v>
      </c>
      <c r="AM295" s="124">
        <f>'آبان 1400'!AN296</f>
        <v>5217666.2159999991</v>
      </c>
      <c r="AN295" s="124">
        <f>'آبان 1400'!AO296</f>
        <v>0</v>
      </c>
      <c r="AO295" s="124">
        <f>'آبان 1400'!AP296</f>
        <v>5000000</v>
      </c>
      <c r="AP295" s="124">
        <f>'آبان 1400'!AQ296</f>
        <v>0</v>
      </c>
      <c r="AQ295" s="124">
        <f>'آبان 1400'!AR296</f>
        <v>0</v>
      </c>
      <c r="AR295" s="124">
        <f>'آبان 1400'!AS296</f>
        <v>0</v>
      </c>
      <c r="AS295" s="379">
        <f>'آبان 1400'!AT296</f>
        <v>0</v>
      </c>
      <c r="AT295" s="372">
        <f t="shared" si="202"/>
        <v>82459781.216000006</v>
      </c>
      <c r="AU295" s="174">
        <f>'آبان 1400'!AV296</f>
        <v>58717986.18088001</v>
      </c>
      <c r="AV295" s="142">
        <f>'آبان 1400'!AW296</f>
        <v>79804286.215999991</v>
      </c>
      <c r="AW295" s="143">
        <f t="shared" si="203"/>
        <v>5586300.0351200001</v>
      </c>
      <c r="AX295" s="76">
        <f t="shared" si="204"/>
        <v>1871798.6180880012</v>
      </c>
      <c r="AY295" s="143">
        <f>'آبان 1400'!AZ296</f>
        <v>0</v>
      </c>
      <c r="AZ295" s="143">
        <f>'آبان 1400'!BA296</f>
        <v>0</v>
      </c>
      <c r="BA295" s="143">
        <f>'آبان 1400'!BB296</f>
        <v>0</v>
      </c>
      <c r="BB295" s="143">
        <f>'آبان 1400'!BC296</f>
        <v>0</v>
      </c>
      <c r="BC295" s="143">
        <f>'آبان 1400'!BD296</f>
        <v>0</v>
      </c>
      <c r="BD295" s="143">
        <f>'آبان 1400'!BE296</f>
        <v>0</v>
      </c>
      <c r="BE295" s="143">
        <f>'آبان 1400'!BF296</f>
        <v>0</v>
      </c>
      <c r="BF295" s="144">
        <f t="shared" si="205"/>
        <v>7458098.6532080015</v>
      </c>
      <c r="BG295" s="141">
        <f t="shared" si="206"/>
        <v>75001682</v>
      </c>
      <c r="BH295" s="145">
        <f t="shared" si="207"/>
        <v>82459781.216000006</v>
      </c>
      <c r="BI295" s="128">
        <f t="shared" si="200"/>
        <v>4659160</v>
      </c>
      <c r="BJ295" s="146">
        <f t="shared" si="208"/>
        <v>2329580</v>
      </c>
      <c r="BK295" s="146">
        <f t="shared" si="209"/>
        <v>698874</v>
      </c>
      <c r="BL295" s="147">
        <f t="shared" si="210"/>
        <v>1120000</v>
      </c>
      <c r="BM295" s="383">
        <v>0</v>
      </c>
      <c r="BN295" s="148">
        <f t="shared" si="211"/>
        <v>91267395.216000006</v>
      </c>
      <c r="BO295" s="149">
        <f t="shared" si="212"/>
        <v>79804286.215999991</v>
      </c>
      <c r="BP295" s="150">
        <f t="shared" si="213"/>
        <v>18354985.82968</v>
      </c>
      <c r="BQ295" s="151">
        <f t="shared" si="214"/>
        <v>109622381.04568</v>
      </c>
      <c r="BR295" s="152">
        <f t="shared" si="215"/>
        <v>100800</v>
      </c>
      <c r="BS295" s="148">
        <f t="shared" si="216"/>
        <v>109723181.04568</v>
      </c>
      <c r="BT295" s="136">
        <v>0</v>
      </c>
      <c r="BU295" s="149">
        <f t="shared" si="217"/>
        <v>9126739.5216000006</v>
      </c>
      <c r="BV295" s="153">
        <f t="shared" si="218"/>
        <v>4563369.7608000003</v>
      </c>
      <c r="BW295" s="134">
        <f t="shared" si="219"/>
        <v>96033071.763280004</v>
      </c>
      <c r="BX295" s="148">
        <f t="shared" si="220"/>
        <v>7687614</v>
      </c>
      <c r="BY295" s="135">
        <f t="shared" si="221"/>
        <v>88345457.763280004</v>
      </c>
      <c r="CD295" s="400">
        <f>'آبان 1400'!AU296</f>
        <v>82459781.216000006</v>
      </c>
      <c r="CE295" s="401">
        <f>'آبان 1400'!AV296</f>
        <v>58717986.18088001</v>
      </c>
      <c r="CF295" s="401">
        <f>'آبان 1400'!AW296</f>
        <v>79804286.215999991</v>
      </c>
      <c r="CG295" s="401">
        <f>'آبان 1400'!AX296</f>
        <v>5586300.0351200001</v>
      </c>
      <c r="CH295" s="401">
        <f>'آبان 1400'!AY296</f>
        <v>1871798.6180880012</v>
      </c>
      <c r="CI295" s="401">
        <f>'آبان 1400'!AZ296</f>
        <v>0</v>
      </c>
      <c r="CJ295" s="401">
        <f>'آبان 1400'!BA296</f>
        <v>0</v>
      </c>
      <c r="CK295" s="401">
        <f>'آبان 1400'!BB296</f>
        <v>0</v>
      </c>
      <c r="CL295" s="401">
        <f>'آبان 1400'!BC296</f>
        <v>0</v>
      </c>
      <c r="CM295" s="401">
        <f>'آبان 1400'!BD296</f>
        <v>0</v>
      </c>
      <c r="CN295" s="401">
        <f>'آبان 1400'!BE296</f>
        <v>0</v>
      </c>
      <c r="CO295" s="401">
        <f>'آبان 1400'!BF296</f>
        <v>0</v>
      </c>
      <c r="CP295" s="401">
        <f>'آبان 1400'!BG296</f>
        <v>7458098.6532080015</v>
      </c>
      <c r="CQ295" s="401">
        <f>'آبان 1400'!BH296</f>
        <v>75001682</v>
      </c>
      <c r="CR295" s="401">
        <f t="shared" si="222"/>
        <v>82459781.216000006</v>
      </c>
      <c r="CS295" s="56">
        <f t="shared" si="223"/>
        <v>4659160</v>
      </c>
      <c r="CT295" s="400">
        <f t="shared" si="224"/>
        <v>2329580</v>
      </c>
      <c r="CU295" s="401">
        <f t="shared" si="225"/>
        <v>698874</v>
      </c>
      <c r="CV295" s="401">
        <f t="shared" si="226"/>
        <v>1120000</v>
      </c>
      <c r="CW295" s="56">
        <v>0</v>
      </c>
      <c r="CX295" s="401">
        <f t="shared" si="227"/>
        <v>91267395.216000006</v>
      </c>
      <c r="CY295" s="401">
        <f t="shared" si="228"/>
        <v>79804286.215999991</v>
      </c>
      <c r="CZ295" s="401">
        <f t="shared" si="229"/>
        <v>18354985.82968</v>
      </c>
      <c r="DA295" s="401">
        <f t="shared" si="230"/>
        <v>109622381.04568</v>
      </c>
      <c r="DB295" s="401">
        <f t="shared" si="231"/>
        <v>100800</v>
      </c>
      <c r="DC295" s="401">
        <f t="shared" si="232"/>
        <v>109723181.04568</v>
      </c>
      <c r="DD295" s="406">
        <v>0</v>
      </c>
      <c r="DE295" s="401">
        <f t="shared" si="233"/>
        <v>9126739.5216000006</v>
      </c>
      <c r="DF295" s="401">
        <f t="shared" si="234"/>
        <v>4563369.7608000003</v>
      </c>
      <c r="DG295" s="401">
        <f t="shared" si="235"/>
        <v>96033071.763280004</v>
      </c>
      <c r="DH295" s="401">
        <f t="shared" si="236"/>
        <v>7687614</v>
      </c>
      <c r="DI295" s="401">
        <f t="shared" si="237"/>
        <v>88345457.763280004</v>
      </c>
      <c r="DJ295" s="401">
        <f t="shared" si="238"/>
        <v>0</v>
      </c>
      <c r="DL295" s="408">
        <f t="shared" si="239"/>
        <v>6638737.5</v>
      </c>
      <c r="DM295" s="408">
        <f t="shared" si="240"/>
        <v>-1979577.5</v>
      </c>
    </row>
    <row r="296" spans="1:117" s="56" customFormat="1" ht="21" x14ac:dyDescent="0.2">
      <c r="A296" s="192">
        <f t="shared" si="201"/>
        <v>2655495</v>
      </c>
      <c r="B296" s="137">
        <f>'آبان 1400'!B297</f>
        <v>291</v>
      </c>
      <c r="C296" s="137">
        <f>'آبان 1400'!C297</f>
        <v>54</v>
      </c>
      <c r="D296" s="137">
        <f>'آبان 1400'!D297</f>
        <v>13307</v>
      </c>
      <c r="E296" s="137" t="str">
        <f>'آبان 1400'!E297</f>
        <v>سجاد</v>
      </c>
      <c r="F296" s="137" t="str">
        <f>'آبان 1400'!F297</f>
        <v>قایدی</v>
      </c>
      <c r="G296" s="137" t="str">
        <f>'آبان 1400'!G297</f>
        <v>نگهبان</v>
      </c>
      <c r="H296" s="137" t="str">
        <f>'آبان 1400'!H297</f>
        <v>تهران</v>
      </c>
      <c r="I296" s="137" t="str">
        <f>'آبان 1400'!I297</f>
        <v>121-813-2372852-1</v>
      </c>
      <c r="J296" s="137">
        <f>'آبان 1400'!J297</f>
        <v>3873569213</v>
      </c>
      <c r="K296" s="137" t="str">
        <f>'آبان 1400'!K297</f>
        <v>0076822594</v>
      </c>
      <c r="L296" s="137" t="str">
        <f>'آبان 1400'!L297</f>
        <v>تهران</v>
      </c>
      <c r="M296" s="137" t="str">
        <f>'آبان 1400'!M297</f>
        <v>نگهبان</v>
      </c>
      <c r="N296" s="121" t="str">
        <f>'آبان 1400'!N297</f>
        <v>*</v>
      </c>
      <c r="O296" s="120">
        <f>'آبان 1400'!O297</f>
        <v>0</v>
      </c>
      <c r="P296" s="122">
        <f>'آبان 1400'!P297</f>
        <v>0</v>
      </c>
      <c r="Q296" s="362">
        <f>'آبان 1400'!Q297</f>
        <v>30</v>
      </c>
      <c r="R296" s="362">
        <f>'آبان 1400'!R297</f>
        <v>120</v>
      </c>
      <c r="S296" s="362">
        <f>'آبان 1400'!S297</f>
        <v>110</v>
      </c>
      <c r="T296" s="362">
        <f>'آبان 1400'!T297</f>
        <v>29.33</v>
      </c>
      <c r="U296" s="138">
        <f>'آبان 1400'!U297</f>
        <v>0</v>
      </c>
      <c r="V296" s="121">
        <f>'آبان 1400'!W297</f>
        <v>0</v>
      </c>
      <c r="W296" s="122">
        <f>'آبان 1400'!X297</f>
        <v>0</v>
      </c>
      <c r="X296" s="370">
        <f>'آبان 1400'!Y297</f>
        <v>0</v>
      </c>
      <c r="Y296" s="370">
        <f>'آبان 1400'!Z297</f>
        <v>0</v>
      </c>
      <c r="Z296" s="139">
        <f>'آبان 1400'!AA297</f>
        <v>885165</v>
      </c>
      <c r="AA296" s="139">
        <f>'آبان 1400'!AB297</f>
        <v>46667</v>
      </c>
      <c r="AB296" s="139">
        <f>'آبان 1400'!AC297</f>
        <v>931832</v>
      </c>
      <c r="AC296" s="139">
        <f>'آبان 1400'!AD297</f>
        <v>4500000</v>
      </c>
      <c r="AD296" s="139">
        <f>'آبان 1400'!AE297</f>
        <v>6000000</v>
      </c>
      <c r="AE296" s="140">
        <f>'آبان 1400'!AF297</f>
        <v>177895.19999999998</v>
      </c>
      <c r="AF296" s="123">
        <f>'آبان 1400'!AG297</f>
        <v>26554950</v>
      </c>
      <c r="AG296" s="124">
        <f>'آبان 1400'!AH297</f>
        <v>1400010</v>
      </c>
      <c r="AH296" s="124">
        <f>'آبان 1400'!AI297</f>
        <v>21347423.999999996</v>
      </c>
      <c r="AI296" s="124">
        <f>'آبان 1400'!AJ297</f>
        <v>0</v>
      </c>
      <c r="AJ296" s="124">
        <f>'آبان 1400'!AK297</f>
        <v>4500000</v>
      </c>
      <c r="AK296" s="124">
        <f>'آبان 1400'!AL297</f>
        <v>6000000</v>
      </c>
      <c r="AL296" s="124">
        <f>'آبان 1400'!AM297</f>
        <v>4892117.9999999991</v>
      </c>
      <c r="AM296" s="124">
        <f>'آبان 1400'!AN297</f>
        <v>5217666.2159999991</v>
      </c>
      <c r="AN296" s="124">
        <f>'آبان 1400'!AO297</f>
        <v>0</v>
      </c>
      <c r="AO296" s="124">
        <f>'آبان 1400'!AP297</f>
        <v>3000000</v>
      </c>
      <c r="AP296" s="124">
        <f>'آبان 1400'!AQ297</f>
        <v>0</v>
      </c>
      <c r="AQ296" s="124">
        <f>'آبان 1400'!AR297</f>
        <v>0</v>
      </c>
      <c r="AR296" s="124">
        <f>'آبان 1400'!AS297</f>
        <v>0</v>
      </c>
      <c r="AS296" s="379">
        <f>'آبان 1400'!AT297</f>
        <v>0</v>
      </c>
      <c r="AT296" s="372">
        <f t="shared" si="202"/>
        <v>72912168.216000006</v>
      </c>
      <c r="AU296" s="174">
        <f>'آبان 1400'!AV297</f>
        <v>54308316.440880008</v>
      </c>
      <c r="AV296" s="142">
        <f>'آبان 1400'!AW297</f>
        <v>72912168.215999991</v>
      </c>
      <c r="AW296" s="143">
        <f t="shared" si="203"/>
        <v>5103851.7751199994</v>
      </c>
      <c r="AX296" s="76">
        <f t="shared" si="204"/>
        <v>1430831.644088001</v>
      </c>
      <c r="AY296" s="143">
        <f>'آبان 1400'!AZ297</f>
        <v>0</v>
      </c>
      <c r="AZ296" s="143">
        <f>'آبان 1400'!BA297</f>
        <v>0</v>
      </c>
      <c r="BA296" s="143">
        <f>'آبان 1400'!BB297</f>
        <v>0</v>
      </c>
      <c r="BB296" s="143">
        <f>'آبان 1400'!BC297</f>
        <v>0</v>
      </c>
      <c r="BC296" s="143">
        <f>'آبان 1400'!BD297</f>
        <v>0</v>
      </c>
      <c r="BD296" s="143">
        <f>'آبان 1400'!BE297</f>
        <v>0</v>
      </c>
      <c r="BE296" s="143">
        <f>'آبان 1400'!BF297</f>
        <v>0</v>
      </c>
      <c r="BF296" s="144">
        <f t="shared" si="205"/>
        <v>6534683.4192080004</v>
      </c>
      <c r="BG296" s="141">
        <f t="shared" si="206"/>
        <v>66377484</v>
      </c>
      <c r="BH296" s="145">
        <f t="shared" si="207"/>
        <v>72912168.216000006</v>
      </c>
      <c r="BI296" s="128">
        <f t="shared" si="200"/>
        <v>4659160</v>
      </c>
      <c r="BJ296" s="146">
        <f t="shared" si="208"/>
        <v>2329580</v>
      </c>
      <c r="BK296" s="146">
        <f t="shared" si="209"/>
        <v>698874</v>
      </c>
      <c r="BL296" s="147">
        <f t="shared" si="210"/>
        <v>1120000</v>
      </c>
      <c r="BM296" s="383">
        <v>0</v>
      </c>
      <c r="BN296" s="148">
        <f t="shared" si="211"/>
        <v>81719782.216000006</v>
      </c>
      <c r="BO296" s="149">
        <f t="shared" si="212"/>
        <v>72912168.215999991</v>
      </c>
      <c r="BP296" s="150">
        <f t="shared" si="213"/>
        <v>16769798.689679999</v>
      </c>
      <c r="BQ296" s="151">
        <f t="shared" si="214"/>
        <v>98489580.905680001</v>
      </c>
      <c r="BR296" s="152">
        <f t="shared" si="215"/>
        <v>100800</v>
      </c>
      <c r="BS296" s="148">
        <f t="shared" si="216"/>
        <v>98590380.905680001</v>
      </c>
      <c r="BT296" s="136">
        <v>0</v>
      </c>
      <c r="BU296" s="149">
        <f t="shared" si="217"/>
        <v>8171978.2216000007</v>
      </c>
      <c r="BV296" s="153">
        <f t="shared" si="218"/>
        <v>4085989.1108000004</v>
      </c>
      <c r="BW296" s="134">
        <f t="shared" si="219"/>
        <v>86332413.573280007</v>
      </c>
      <c r="BX296" s="148">
        <f t="shared" si="220"/>
        <v>7687614</v>
      </c>
      <c r="BY296" s="135">
        <f t="shared" si="221"/>
        <v>78644799.573280007</v>
      </c>
      <c r="CD296" s="400">
        <f>'آبان 1400'!AU297</f>
        <v>72912168.216000006</v>
      </c>
      <c r="CE296" s="401">
        <f>'آبان 1400'!AV297</f>
        <v>54308316.440880008</v>
      </c>
      <c r="CF296" s="401">
        <f>'آبان 1400'!AW297</f>
        <v>72912168.215999991</v>
      </c>
      <c r="CG296" s="401">
        <f>'آبان 1400'!AX297</f>
        <v>5103851.7751199994</v>
      </c>
      <c r="CH296" s="401">
        <f>'آبان 1400'!AY297</f>
        <v>1430831.644088001</v>
      </c>
      <c r="CI296" s="401">
        <f>'آبان 1400'!AZ297</f>
        <v>0</v>
      </c>
      <c r="CJ296" s="401">
        <f>'آبان 1400'!BA297</f>
        <v>0</v>
      </c>
      <c r="CK296" s="401">
        <f>'آبان 1400'!BB297</f>
        <v>0</v>
      </c>
      <c r="CL296" s="401">
        <f>'آبان 1400'!BC297</f>
        <v>0</v>
      </c>
      <c r="CM296" s="401">
        <f>'آبان 1400'!BD297</f>
        <v>0</v>
      </c>
      <c r="CN296" s="401">
        <f>'آبان 1400'!BE297</f>
        <v>0</v>
      </c>
      <c r="CO296" s="401">
        <f>'آبان 1400'!BF297</f>
        <v>0</v>
      </c>
      <c r="CP296" s="401">
        <f>'آبان 1400'!BG297</f>
        <v>6534683.4192080004</v>
      </c>
      <c r="CQ296" s="401">
        <f>'آبان 1400'!BH297</f>
        <v>66377484</v>
      </c>
      <c r="CR296" s="401">
        <f t="shared" si="222"/>
        <v>72912168.216000006</v>
      </c>
      <c r="CS296" s="56">
        <f t="shared" si="223"/>
        <v>4659160</v>
      </c>
      <c r="CT296" s="400">
        <f t="shared" si="224"/>
        <v>2329580</v>
      </c>
      <c r="CU296" s="401">
        <f t="shared" si="225"/>
        <v>698874</v>
      </c>
      <c r="CV296" s="401">
        <f t="shared" si="226"/>
        <v>1120000</v>
      </c>
      <c r="CW296" s="56">
        <v>0</v>
      </c>
      <c r="CX296" s="401">
        <f t="shared" si="227"/>
        <v>81719782.216000006</v>
      </c>
      <c r="CY296" s="401">
        <f t="shared" si="228"/>
        <v>72912168.215999991</v>
      </c>
      <c r="CZ296" s="401">
        <f t="shared" si="229"/>
        <v>16769798.689679999</v>
      </c>
      <c r="DA296" s="401">
        <f t="shared" si="230"/>
        <v>98489580.905680001</v>
      </c>
      <c r="DB296" s="401">
        <f t="shared" si="231"/>
        <v>100800</v>
      </c>
      <c r="DC296" s="401">
        <f t="shared" si="232"/>
        <v>98590380.905680001</v>
      </c>
      <c r="DD296" s="406">
        <v>0</v>
      </c>
      <c r="DE296" s="401">
        <f t="shared" si="233"/>
        <v>8171978.2216000007</v>
      </c>
      <c r="DF296" s="401">
        <f t="shared" si="234"/>
        <v>4085989.1108000004</v>
      </c>
      <c r="DG296" s="401">
        <f t="shared" si="235"/>
        <v>86332413.573280007</v>
      </c>
      <c r="DH296" s="401">
        <f t="shared" si="236"/>
        <v>7687614</v>
      </c>
      <c r="DI296" s="401">
        <f t="shared" si="237"/>
        <v>78644799.573280007</v>
      </c>
      <c r="DJ296" s="401">
        <f t="shared" si="238"/>
        <v>0</v>
      </c>
      <c r="DL296" s="408">
        <f t="shared" si="239"/>
        <v>6638737.5</v>
      </c>
      <c r="DM296" s="408">
        <f t="shared" si="240"/>
        <v>-1979577.5</v>
      </c>
    </row>
    <row r="297" spans="1:117" s="56" customFormat="1" ht="21" x14ac:dyDescent="0.2">
      <c r="A297" s="192">
        <f t="shared" si="201"/>
        <v>2655495</v>
      </c>
      <c r="B297" s="137">
        <f>'آبان 1400'!B298</f>
        <v>292</v>
      </c>
      <c r="C297" s="137">
        <f>'آبان 1400'!C298</f>
        <v>55</v>
      </c>
      <c r="D297" s="137">
        <f>'آبان 1400'!D298</f>
        <v>13238</v>
      </c>
      <c r="E297" s="137" t="str">
        <f>'آبان 1400'!E298</f>
        <v>علی</v>
      </c>
      <c r="F297" s="137" t="str">
        <f>'آبان 1400'!F298</f>
        <v>لشكری</v>
      </c>
      <c r="G297" s="137" t="str">
        <f>'آبان 1400'!G298</f>
        <v>نگهبان</v>
      </c>
      <c r="H297" s="137" t="str">
        <f>'آبان 1400'!H298</f>
        <v>تهران</v>
      </c>
      <c r="I297" s="137" t="str">
        <f>'آبان 1400'!I298</f>
        <v>121-813-3183638-1</v>
      </c>
      <c r="J297" s="137" t="str">
        <f>'آبان 1400'!J298</f>
        <v>0040197931</v>
      </c>
      <c r="K297" s="137" t="str">
        <f>'آبان 1400'!K298</f>
        <v>0038456711</v>
      </c>
      <c r="L297" s="137" t="str">
        <f>'آبان 1400'!L298</f>
        <v>تهران</v>
      </c>
      <c r="M297" s="137" t="str">
        <f>'آبان 1400'!M298</f>
        <v>نگهبان</v>
      </c>
      <c r="N297" s="121" t="str">
        <f>'آبان 1400'!N298</f>
        <v>*</v>
      </c>
      <c r="O297" s="120">
        <f>'آبان 1400'!O298</f>
        <v>0</v>
      </c>
      <c r="P297" s="122">
        <f>'آبان 1400'!P298</f>
        <v>0</v>
      </c>
      <c r="Q297" s="362">
        <f>'آبان 1400'!Q298</f>
        <v>30</v>
      </c>
      <c r="R297" s="362">
        <f>'آبان 1400'!R298</f>
        <v>120</v>
      </c>
      <c r="S297" s="362">
        <f>'آبان 1400'!S298</f>
        <v>110</v>
      </c>
      <c r="T297" s="362">
        <f>'آبان 1400'!T298</f>
        <v>29.33</v>
      </c>
      <c r="U297" s="138">
        <f>'آبان 1400'!U298</f>
        <v>0</v>
      </c>
      <c r="V297" s="121">
        <f>'آبان 1400'!W298</f>
        <v>0</v>
      </c>
      <c r="W297" s="122">
        <f>'آبان 1400'!X298</f>
        <v>0</v>
      </c>
      <c r="X297" s="370">
        <f>'آبان 1400'!Y298</f>
        <v>0</v>
      </c>
      <c r="Y297" s="370">
        <f>'آبان 1400'!Z298</f>
        <v>0</v>
      </c>
      <c r="Z297" s="139">
        <f>'آبان 1400'!AA298</f>
        <v>885165</v>
      </c>
      <c r="AA297" s="139">
        <f>'آبان 1400'!AB298</f>
        <v>46667</v>
      </c>
      <c r="AB297" s="139">
        <f>'آبان 1400'!AC298</f>
        <v>931832</v>
      </c>
      <c r="AC297" s="139">
        <f>'آبان 1400'!AD298</f>
        <v>4500000</v>
      </c>
      <c r="AD297" s="139">
        <f>'آبان 1400'!AE298</f>
        <v>6000000</v>
      </c>
      <c r="AE297" s="140">
        <f>'آبان 1400'!AF298</f>
        <v>177895.19999999998</v>
      </c>
      <c r="AF297" s="123">
        <f>'آبان 1400'!AG298</f>
        <v>26554950</v>
      </c>
      <c r="AG297" s="124">
        <f>'آبان 1400'!AH298</f>
        <v>1400010</v>
      </c>
      <c r="AH297" s="124">
        <f>'آبان 1400'!AI298</f>
        <v>21347423.999999996</v>
      </c>
      <c r="AI297" s="124">
        <f>'آبان 1400'!AJ298</f>
        <v>0</v>
      </c>
      <c r="AJ297" s="124">
        <f>'آبان 1400'!AK298</f>
        <v>4500000</v>
      </c>
      <c r="AK297" s="124">
        <f>'آبان 1400'!AL298</f>
        <v>6000000</v>
      </c>
      <c r="AL297" s="124">
        <f>'آبان 1400'!AM298</f>
        <v>4892117.9999999991</v>
      </c>
      <c r="AM297" s="124">
        <f>'آبان 1400'!AN298</f>
        <v>5217666.2159999991</v>
      </c>
      <c r="AN297" s="124">
        <f>'آبان 1400'!AO298</f>
        <v>0</v>
      </c>
      <c r="AO297" s="124">
        <f>'آبان 1400'!AP298</f>
        <v>2800000</v>
      </c>
      <c r="AP297" s="124">
        <f>'آبان 1400'!AQ298</f>
        <v>0</v>
      </c>
      <c r="AQ297" s="124">
        <f>'آبان 1400'!AR298</f>
        <v>0</v>
      </c>
      <c r="AR297" s="124">
        <f>'آبان 1400'!AS298</f>
        <v>0</v>
      </c>
      <c r="AS297" s="379">
        <f>'آبان 1400'!AT298</f>
        <v>0</v>
      </c>
      <c r="AT297" s="372">
        <f t="shared" si="202"/>
        <v>72712168.216000006</v>
      </c>
      <c r="AU297" s="174">
        <f>'آبان 1400'!AV298</f>
        <v>54322316.440880008</v>
      </c>
      <c r="AV297" s="142">
        <f>'آبان 1400'!AW298</f>
        <v>72712168.215999991</v>
      </c>
      <c r="AW297" s="143">
        <f t="shared" si="203"/>
        <v>5089851.7751199994</v>
      </c>
      <c r="AX297" s="76">
        <f t="shared" si="204"/>
        <v>1432231.644088001</v>
      </c>
      <c r="AY297" s="143">
        <f>'آبان 1400'!AZ298</f>
        <v>0</v>
      </c>
      <c r="AZ297" s="143">
        <f>'آبان 1400'!BA298</f>
        <v>0</v>
      </c>
      <c r="BA297" s="143">
        <f>'آبان 1400'!BB298</f>
        <v>0</v>
      </c>
      <c r="BB297" s="143">
        <f>'آبان 1400'!BC298</f>
        <v>0</v>
      </c>
      <c r="BC297" s="143">
        <f>'آبان 1400'!BD298</f>
        <v>0</v>
      </c>
      <c r="BD297" s="143">
        <f>'آبان 1400'!BE298</f>
        <v>0</v>
      </c>
      <c r="BE297" s="143">
        <f>'آبان 1400'!BF298</f>
        <v>0</v>
      </c>
      <c r="BF297" s="144">
        <f t="shared" si="205"/>
        <v>6522083.4192080004</v>
      </c>
      <c r="BG297" s="141">
        <f t="shared" si="206"/>
        <v>66190084</v>
      </c>
      <c r="BH297" s="145">
        <f t="shared" si="207"/>
        <v>72712168.216000006</v>
      </c>
      <c r="BI297" s="128">
        <f t="shared" si="200"/>
        <v>4659160</v>
      </c>
      <c r="BJ297" s="146">
        <f t="shared" si="208"/>
        <v>2329580</v>
      </c>
      <c r="BK297" s="146">
        <f t="shared" si="209"/>
        <v>698874</v>
      </c>
      <c r="BL297" s="147">
        <f t="shared" si="210"/>
        <v>1120000</v>
      </c>
      <c r="BM297" s="383">
        <v>0</v>
      </c>
      <c r="BN297" s="148">
        <f t="shared" si="211"/>
        <v>81519782.216000006</v>
      </c>
      <c r="BO297" s="149">
        <f t="shared" si="212"/>
        <v>72712168.215999991</v>
      </c>
      <c r="BP297" s="150">
        <f t="shared" si="213"/>
        <v>16723798.689679999</v>
      </c>
      <c r="BQ297" s="151">
        <f t="shared" si="214"/>
        <v>98243580.905680001</v>
      </c>
      <c r="BR297" s="152">
        <f t="shared" si="215"/>
        <v>100800</v>
      </c>
      <c r="BS297" s="148">
        <f t="shared" si="216"/>
        <v>98344380.905680001</v>
      </c>
      <c r="BT297" s="136">
        <v>0</v>
      </c>
      <c r="BU297" s="149">
        <f t="shared" si="217"/>
        <v>8151978.2216000007</v>
      </c>
      <c r="BV297" s="153">
        <f t="shared" si="218"/>
        <v>4075989.1108000004</v>
      </c>
      <c r="BW297" s="134">
        <f t="shared" si="219"/>
        <v>86116413.573280007</v>
      </c>
      <c r="BX297" s="148">
        <f t="shared" si="220"/>
        <v>7687614</v>
      </c>
      <c r="BY297" s="135">
        <f t="shared" si="221"/>
        <v>78428799.573280007</v>
      </c>
      <c r="CD297" s="400">
        <f>'آبان 1400'!AU298</f>
        <v>72712168.216000006</v>
      </c>
      <c r="CE297" s="401">
        <f>'آبان 1400'!AV298</f>
        <v>54322316.440880008</v>
      </c>
      <c r="CF297" s="401">
        <f>'آبان 1400'!AW298</f>
        <v>72712168.215999991</v>
      </c>
      <c r="CG297" s="401">
        <f>'آبان 1400'!AX298</f>
        <v>5089851.7751199994</v>
      </c>
      <c r="CH297" s="401">
        <f>'آبان 1400'!AY298</f>
        <v>1432231.644088001</v>
      </c>
      <c r="CI297" s="401">
        <f>'آبان 1400'!AZ298</f>
        <v>0</v>
      </c>
      <c r="CJ297" s="401">
        <f>'آبان 1400'!BA298</f>
        <v>0</v>
      </c>
      <c r="CK297" s="401">
        <f>'آبان 1400'!BB298</f>
        <v>0</v>
      </c>
      <c r="CL297" s="401">
        <f>'آبان 1400'!BC298</f>
        <v>0</v>
      </c>
      <c r="CM297" s="401">
        <f>'آبان 1400'!BD298</f>
        <v>0</v>
      </c>
      <c r="CN297" s="401">
        <f>'آبان 1400'!BE298</f>
        <v>0</v>
      </c>
      <c r="CO297" s="401">
        <f>'آبان 1400'!BF298</f>
        <v>0</v>
      </c>
      <c r="CP297" s="401">
        <f>'آبان 1400'!BG298</f>
        <v>6522083.4192080004</v>
      </c>
      <c r="CQ297" s="401">
        <f>'آبان 1400'!BH298</f>
        <v>66190084</v>
      </c>
      <c r="CR297" s="401">
        <f t="shared" si="222"/>
        <v>72712168.216000006</v>
      </c>
      <c r="CS297" s="56">
        <f t="shared" si="223"/>
        <v>4659160</v>
      </c>
      <c r="CT297" s="400">
        <f t="shared" si="224"/>
        <v>2329580</v>
      </c>
      <c r="CU297" s="401">
        <f t="shared" si="225"/>
        <v>698874</v>
      </c>
      <c r="CV297" s="401">
        <f t="shared" si="226"/>
        <v>1120000</v>
      </c>
      <c r="CW297" s="56">
        <v>0</v>
      </c>
      <c r="CX297" s="401">
        <f t="shared" si="227"/>
        <v>81519782.216000006</v>
      </c>
      <c r="CY297" s="401">
        <f t="shared" si="228"/>
        <v>72712168.215999991</v>
      </c>
      <c r="CZ297" s="401">
        <f t="shared" si="229"/>
        <v>16723798.689679999</v>
      </c>
      <c r="DA297" s="401">
        <f t="shared" si="230"/>
        <v>98243580.905680001</v>
      </c>
      <c r="DB297" s="401">
        <f t="shared" si="231"/>
        <v>100800</v>
      </c>
      <c r="DC297" s="401">
        <f t="shared" si="232"/>
        <v>98344380.905680001</v>
      </c>
      <c r="DD297" s="406">
        <v>0</v>
      </c>
      <c r="DE297" s="401">
        <f t="shared" si="233"/>
        <v>8151978.2216000007</v>
      </c>
      <c r="DF297" s="401">
        <f t="shared" si="234"/>
        <v>4075989.1108000004</v>
      </c>
      <c r="DG297" s="401">
        <f t="shared" si="235"/>
        <v>86116413.573280007</v>
      </c>
      <c r="DH297" s="401">
        <f t="shared" si="236"/>
        <v>7687614</v>
      </c>
      <c r="DI297" s="401">
        <f t="shared" si="237"/>
        <v>78428799.573280007</v>
      </c>
      <c r="DJ297" s="401">
        <f t="shared" si="238"/>
        <v>0</v>
      </c>
      <c r="DL297" s="408">
        <f t="shared" si="239"/>
        <v>6638737.5</v>
      </c>
      <c r="DM297" s="408">
        <f t="shared" si="240"/>
        <v>-1979577.5</v>
      </c>
    </row>
    <row r="298" spans="1:117" s="56" customFormat="1" ht="21" x14ac:dyDescent="0.2">
      <c r="A298" s="192">
        <f t="shared" si="201"/>
        <v>2655495</v>
      </c>
      <c r="B298" s="137">
        <f>'آبان 1400'!B299</f>
        <v>293</v>
      </c>
      <c r="C298" s="137">
        <f>'آبان 1400'!C299</f>
        <v>56</v>
      </c>
      <c r="D298" s="137">
        <f>'آبان 1400'!D299</f>
        <v>13263</v>
      </c>
      <c r="E298" s="137" t="str">
        <f>'آبان 1400'!E299</f>
        <v xml:space="preserve">محمد </v>
      </c>
      <c r="F298" s="137" t="str">
        <f>'آبان 1400'!F299</f>
        <v>ایسوندی</v>
      </c>
      <c r="G298" s="137" t="str">
        <f>'آبان 1400'!G299</f>
        <v>نگهبان</v>
      </c>
      <c r="H298" s="137" t="str">
        <f>'آبان 1400'!H299</f>
        <v>تهران</v>
      </c>
      <c r="I298" s="137" t="str">
        <f>'آبان 1400'!I299</f>
        <v>121-12-6296351-1</v>
      </c>
      <c r="J298" s="137" t="str">
        <f>'آبان 1400'!J299</f>
        <v>4849660266</v>
      </c>
      <c r="K298" s="137" t="str">
        <f>'آبان 1400'!K299</f>
        <v>0058863490</v>
      </c>
      <c r="L298" s="137" t="str">
        <f>'آبان 1400'!L299</f>
        <v>تهران</v>
      </c>
      <c r="M298" s="137" t="str">
        <f>'آبان 1400'!M299</f>
        <v>نگهبان</v>
      </c>
      <c r="N298" s="121">
        <f>'آبان 1400'!N299</f>
        <v>0</v>
      </c>
      <c r="O298" s="120">
        <f>'آبان 1400'!O299</f>
        <v>0</v>
      </c>
      <c r="P298" s="122" t="str">
        <f>'آبان 1400'!P299</f>
        <v>*</v>
      </c>
      <c r="Q298" s="362">
        <f>'آبان 1400'!Q299</f>
        <v>30</v>
      </c>
      <c r="R298" s="362">
        <f>'آبان 1400'!R299</f>
        <v>120</v>
      </c>
      <c r="S298" s="362">
        <f>'آبان 1400'!S299</f>
        <v>220</v>
      </c>
      <c r="T298" s="362">
        <f>'آبان 1400'!T299</f>
        <v>29.33</v>
      </c>
      <c r="U298" s="138">
        <f>'آبان 1400'!U299</f>
        <v>0</v>
      </c>
      <c r="V298" s="121">
        <f>'آبان 1400'!W299</f>
        <v>0</v>
      </c>
      <c r="W298" s="122">
        <f>'آبان 1400'!X299</f>
        <v>0</v>
      </c>
      <c r="X298" s="370">
        <f>'آبان 1400'!Y299</f>
        <v>2</v>
      </c>
      <c r="Y298" s="370">
        <f>'آبان 1400'!Z299</f>
        <v>2</v>
      </c>
      <c r="Z298" s="139">
        <f>'آبان 1400'!AA299</f>
        <v>885165</v>
      </c>
      <c r="AA298" s="139">
        <f>'آبان 1400'!AB299</f>
        <v>46667</v>
      </c>
      <c r="AB298" s="139">
        <f>'آبان 1400'!AC299</f>
        <v>931832</v>
      </c>
      <c r="AC298" s="139">
        <f>'آبان 1400'!AD299</f>
        <v>4500000</v>
      </c>
      <c r="AD298" s="139">
        <f>'آبان 1400'!AE299</f>
        <v>6000000</v>
      </c>
      <c r="AE298" s="140">
        <f>'آبان 1400'!AF299</f>
        <v>177895.19999999998</v>
      </c>
      <c r="AF298" s="123">
        <f>'آبان 1400'!AG299</f>
        <v>26554950</v>
      </c>
      <c r="AG298" s="124">
        <f>'آبان 1400'!AH299</f>
        <v>1400010</v>
      </c>
      <c r="AH298" s="124">
        <f>'آبان 1400'!AI299</f>
        <v>21347423.999999996</v>
      </c>
      <c r="AI298" s="124">
        <f>'آبان 1400'!AJ299</f>
        <v>5310990</v>
      </c>
      <c r="AJ298" s="124">
        <f>'آبان 1400'!AK299</f>
        <v>4500000</v>
      </c>
      <c r="AK298" s="124">
        <f>'آبان 1400'!AL299</f>
        <v>6000000</v>
      </c>
      <c r="AL298" s="124">
        <f>'آبان 1400'!AM299</f>
        <v>9784235.9999999981</v>
      </c>
      <c r="AM298" s="124">
        <f>'آبان 1400'!AN299</f>
        <v>5217666.2159999991</v>
      </c>
      <c r="AN298" s="124">
        <f>'آبان 1400'!AO299</f>
        <v>0</v>
      </c>
      <c r="AO298" s="124">
        <f>'آبان 1400'!AP299</f>
        <v>5000000</v>
      </c>
      <c r="AP298" s="124">
        <f>'آبان 1400'!AQ299</f>
        <v>0</v>
      </c>
      <c r="AQ298" s="124">
        <f>'آبان 1400'!AR299</f>
        <v>0</v>
      </c>
      <c r="AR298" s="124">
        <f>'آبان 1400'!AS299</f>
        <v>0</v>
      </c>
      <c r="AS298" s="379">
        <f>'آبان 1400'!AT299</f>
        <v>0</v>
      </c>
      <c r="AT298" s="372">
        <f t="shared" si="202"/>
        <v>85115276.216000006</v>
      </c>
      <c r="AU298" s="174">
        <f>'آبان 1400'!AV299</f>
        <v>58717986.18088001</v>
      </c>
      <c r="AV298" s="142">
        <f>'آبان 1400'!AW299</f>
        <v>79804286.215999991</v>
      </c>
      <c r="AW298" s="143">
        <f t="shared" si="203"/>
        <v>5586300.0351200001</v>
      </c>
      <c r="AX298" s="76">
        <f t="shared" si="204"/>
        <v>1871798.6180880012</v>
      </c>
      <c r="AY298" s="143">
        <f>'آبان 1400'!AZ299</f>
        <v>0</v>
      </c>
      <c r="AZ298" s="143">
        <f>'آبان 1400'!BA299</f>
        <v>0</v>
      </c>
      <c r="BA298" s="143">
        <f>'آبان 1400'!BB299</f>
        <v>0</v>
      </c>
      <c r="BB298" s="143">
        <f>'آبان 1400'!BC299</f>
        <v>0</v>
      </c>
      <c r="BC298" s="143">
        <f>'آبان 1400'!BD299</f>
        <v>0</v>
      </c>
      <c r="BD298" s="143">
        <f>'آبان 1400'!BE299</f>
        <v>0</v>
      </c>
      <c r="BE298" s="143">
        <f>'آبان 1400'!BF299</f>
        <v>0</v>
      </c>
      <c r="BF298" s="144">
        <f t="shared" si="205"/>
        <v>7458098.6532080015</v>
      </c>
      <c r="BG298" s="141">
        <f t="shared" si="206"/>
        <v>77657177</v>
      </c>
      <c r="BH298" s="145">
        <f t="shared" si="207"/>
        <v>85115276.216000006</v>
      </c>
      <c r="BI298" s="128">
        <f t="shared" si="200"/>
        <v>4659160</v>
      </c>
      <c r="BJ298" s="146">
        <f t="shared" si="208"/>
        <v>2329580</v>
      </c>
      <c r="BK298" s="146">
        <f t="shared" si="209"/>
        <v>698874</v>
      </c>
      <c r="BL298" s="147">
        <f t="shared" si="210"/>
        <v>1120000</v>
      </c>
      <c r="BM298" s="383">
        <v>0</v>
      </c>
      <c r="BN298" s="148">
        <f t="shared" si="211"/>
        <v>93922890.216000006</v>
      </c>
      <c r="BO298" s="149">
        <f t="shared" si="212"/>
        <v>79804286.215999991</v>
      </c>
      <c r="BP298" s="150">
        <f t="shared" si="213"/>
        <v>18354985.82968</v>
      </c>
      <c r="BQ298" s="151">
        <f t="shared" si="214"/>
        <v>112277876.04568</v>
      </c>
      <c r="BR298" s="152">
        <f t="shared" si="215"/>
        <v>100800</v>
      </c>
      <c r="BS298" s="148">
        <f t="shared" si="216"/>
        <v>112378676.04568</v>
      </c>
      <c r="BT298" s="136">
        <v>0</v>
      </c>
      <c r="BU298" s="149">
        <f t="shared" si="217"/>
        <v>9392289.0216000006</v>
      </c>
      <c r="BV298" s="153">
        <f t="shared" si="218"/>
        <v>4696144.5108000003</v>
      </c>
      <c r="BW298" s="134">
        <f t="shared" si="219"/>
        <v>98290242.513280004</v>
      </c>
      <c r="BX298" s="148">
        <f t="shared" si="220"/>
        <v>7687614</v>
      </c>
      <c r="BY298" s="135">
        <f t="shared" si="221"/>
        <v>90602628.513280004</v>
      </c>
      <c r="CD298" s="400">
        <f>'آبان 1400'!AU299</f>
        <v>85115276.216000006</v>
      </c>
      <c r="CE298" s="401">
        <f>'آبان 1400'!AV299</f>
        <v>58717986.18088001</v>
      </c>
      <c r="CF298" s="401">
        <f>'آبان 1400'!AW299</f>
        <v>79804286.215999991</v>
      </c>
      <c r="CG298" s="401">
        <f>'آبان 1400'!AX299</f>
        <v>5586300.0351200001</v>
      </c>
      <c r="CH298" s="401">
        <f>'آبان 1400'!AY299</f>
        <v>1871798.6180880012</v>
      </c>
      <c r="CI298" s="401">
        <f>'آبان 1400'!AZ299</f>
        <v>0</v>
      </c>
      <c r="CJ298" s="401">
        <f>'آبان 1400'!BA299</f>
        <v>0</v>
      </c>
      <c r="CK298" s="401">
        <f>'آبان 1400'!BB299</f>
        <v>0</v>
      </c>
      <c r="CL298" s="401">
        <f>'آبان 1400'!BC299</f>
        <v>0</v>
      </c>
      <c r="CM298" s="401">
        <f>'آبان 1400'!BD299</f>
        <v>0</v>
      </c>
      <c r="CN298" s="401">
        <f>'آبان 1400'!BE299</f>
        <v>0</v>
      </c>
      <c r="CO298" s="401">
        <f>'آبان 1400'!BF299</f>
        <v>0</v>
      </c>
      <c r="CP298" s="401">
        <f>'آبان 1400'!BG299</f>
        <v>7458098.6532080015</v>
      </c>
      <c r="CQ298" s="401">
        <f>'آبان 1400'!BH299</f>
        <v>77657177</v>
      </c>
      <c r="CR298" s="401">
        <f t="shared" si="222"/>
        <v>85115276.216000006</v>
      </c>
      <c r="CS298" s="56">
        <f t="shared" si="223"/>
        <v>4659160</v>
      </c>
      <c r="CT298" s="400">
        <f t="shared" si="224"/>
        <v>2329580</v>
      </c>
      <c r="CU298" s="401">
        <f t="shared" si="225"/>
        <v>698874</v>
      </c>
      <c r="CV298" s="401">
        <f t="shared" si="226"/>
        <v>1120000</v>
      </c>
      <c r="CW298" s="56">
        <v>0</v>
      </c>
      <c r="CX298" s="401">
        <f t="shared" si="227"/>
        <v>93922890.216000006</v>
      </c>
      <c r="CY298" s="401">
        <f t="shared" si="228"/>
        <v>79804286.215999991</v>
      </c>
      <c r="CZ298" s="401">
        <f t="shared" si="229"/>
        <v>18354985.82968</v>
      </c>
      <c r="DA298" s="401">
        <f t="shared" si="230"/>
        <v>112277876.04568</v>
      </c>
      <c r="DB298" s="401">
        <f t="shared" si="231"/>
        <v>100800</v>
      </c>
      <c r="DC298" s="401">
        <f t="shared" si="232"/>
        <v>112378676.04568</v>
      </c>
      <c r="DD298" s="406">
        <v>0</v>
      </c>
      <c r="DE298" s="401">
        <f t="shared" si="233"/>
        <v>9392289.0216000006</v>
      </c>
      <c r="DF298" s="401">
        <f t="shared" si="234"/>
        <v>4696144.5108000003</v>
      </c>
      <c r="DG298" s="401">
        <f t="shared" si="235"/>
        <v>98290242.513280004</v>
      </c>
      <c r="DH298" s="401">
        <f t="shared" si="236"/>
        <v>7687614</v>
      </c>
      <c r="DI298" s="401">
        <f t="shared" si="237"/>
        <v>90602628.513280004</v>
      </c>
      <c r="DJ298" s="401">
        <f t="shared" si="238"/>
        <v>0</v>
      </c>
      <c r="DL298" s="408">
        <f t="shared" si="239"/>
        <v>6638737.5</v>
      </c>
      <c r="DM298" s="408">
        <f t="shared" si="240"/>
        <v>-1979577.5</v>
      </c>
    </row>
    <row r="299" spans="1:117" s="56" customFormat="1" ht="21" x14ac:dyDescent="0.2">
      <c r="A299" s="192">
        <f t="shared" si="201"/>
        <v>2655495</v>
      </c>
      <c r="B299" s="137">
        <f>'آبان 1400'!B300</f>
        <v>294</v>
      </c>
      <c r="C299" s="137">
        <f>'آبان 1400'!C300</f>
        <v>57</v>
      </c>
      <c r="D299" s="137">
        <f>'آبان 1400'!D300</f>
        <v>13297</v>
      </c>
      <c r="E299" s="137" t="str">
        <f>'آبان 1400'!E300</f>
        <v xml:space="preserve">مهدی </v>
      </c>
      <c r="F299" s="137" t="str">
        <f>'آبان 1400'!F300</f>
        <v>برومند ثابت</v>
      </c>
      <c r="G299" s="137" t="str">
        <f>'آبان 1400'!G300</f>
        <v>نگهبان</v>
      </c>
      <c r="H299" s="137" t="str">
        <f>'آبان 1400'!H300</f>
        <v>تهران</v>
      </c>
      <c r="I299" s="137" t="str">
        <f>'آبان 1400'!I300</f>
        <v>121-813-3198555-1</v>
      </c>
      <c r="J299" s="137" t="str">
        <f>'آبان 1400'!J300</f>
        <v>0016765281</v>
      </c>
      <c r="K299" s="137" t="str">
        <f>'آبان 1400'!K300</f>
        <v>0019182834</v>
      </c>
      <c r="L299" s="137" t="str">
        <f>'آبان 1400'!L300</f>
        <v>تهران</v>
      </c>
      <c r="M299" s="137" t="str">
        <f>'آبان 1400'!M300</f>
        <v>نگهبان</v>
      </c>
      <c r="N299" s="121" t="str">
        <f>'آبان 1400'!N300</f>
        <v>*</v>
      </c>
      <c r="O299" s="120">
        <f>'آبان 1400'!O300</f>
        <v>0</v>
      </c>
      <c r="P299" s="122">
        <f>'آبان 1400'!P300</f>
        <v>0</v>
      </c>
      <c r="Q299" s="362">
        <f>'آبان 1400'!Q300</f>
        <v>30</v>
      </c>
      <c r="R299" s="362">
        <f>'آبان 1400'!R300</f>
        <v>120</v>
      </c>
      <c r="S299" s="362">
        <f>'آبان 1400'!S300</f>
        <v>110</v>
      </c>
      <c r="T299" s="362">
        <f>'آبان 1400'!T300</f>
        <v>29.33</v>
      </c>
      <c r="U299" s="138">
        <f>'آبان 1400'!U300</f>
        <v>0</v>
      </c>
      <c r="V299" s="121">
        <f>'آبان 1400'!W300</f>
        <v>0</v>
      </c>
      <c r="W299" s="122">
        <f>'آبان 1400'!X300</f>
        <v>0</v>
      </c>
      <c r="X299" s="370">
        <f>'آبان 1400'!Y300</f>
        <v>1</v>
      </c>
      <c r="Y299" s="370">
        <f>'آبان 1400'!Z300</f>
        <v>1</v>
      </c>
      <c r="Z299" s="139">
        <f>'آبان 1400'!AA300</f>
        <v>885165</v>
      </c>
      <c r="AA299" s="139">
        <f>'آبان 1400'!AB300</f>
        <v>46667</v>
      </c>
      <c r="AB299" s="139">
        <f>'آبان 1400'!AC300</f>
        <v>931832</v>
      </c>
      <c r="AC299" s="139">
        <f>'آبان 1400'!AD300</f>
        <v>4500000</v>
      </c>
      <c r="AD299" s="139">
        <f>'آبان 1400'!AE300</f>
        <v>6000000</v>
      </c>
      <c r="AE299" s="140">
        <f>'آبان 1400'!AF300</f>
        <v>177895.19999999998</v>
      </c>
      <c r="AF299" s="123">
        <f>'آبان 1400'!AG300</f>
        <v>26554950</v>
      </c>
      <c r="AG299" s="124">
        <f>'آبان 1400'!AH300</f>
        <v>1400010</v>
      </c>
      <c r="AH299" s="124">
        <f>'آبان 1400'!AI300</f>
        <v>21347423.999999996</v>
      </c>
      <c r="AI299" s="124">
        <f>'آبان 1400'!AJ300</f>
        <v>2655495</v>
      </c>
      <c r="AJ299" s="124">
        <f>'آبان 1400'!AK300</f>
        <v>4500000</v>
      </c>
      <c r="AK299" s="124">
        <f>'آبان 1400'!AL300</f>
        <v>6000000</v>
      </c>
      <c r="AL299" s="124">
        <f>'آبان 1400'!AM300</f>
        <v>4892117.9999999991</v>
      </c>
      <c r="AM299" s="124">
        <f>'آبان 1400'!AN300</f>
        <v>5217666.2159999991</v>
      </c>
      <c r="AN299" s="124">
        <f>'آبان 1400'!AO300</f>
        <v>0</v>
      </c>
      <c r="AO299" s="124">
        <f>'آبان 1400'!AP300</f>
        <v>3000000</v>
      </c>
      <c r="AP299" s="124">
        <f>'آبان 1400'!AQ300</f>
        <v>0</v>
      </c>
      <c r="AQ299" s="124">
        <f>'آبان 1400'!AR300</f>
        <v>0</v>
      </c>
      <c r="AR299" s="124">
        <f>'آبان 1400'!AS300</f>
        <v>0</v>
      </c>
      <c r="AS299" s="379">
        <f>'آبان 1400'!AT300</f>
        <v>0</v>
      </c>
      <c r="AT299" s="372">
        <f t="shared" si="202"/>
        <v>75567663.216000006</v>
      </c>
      <c r="AU299" s="174">
        <f>'آبان 1400'!AV300</f>
        <v>54308316.440880008</v>
      </c>
      <c r="AV299" s="142">
        <f>'آبان 1400'!AW300</f>
        <v>72912168.215999991</v>
      </c>
      <c r="AW299" s="143">
        <f t="shared" si="203"/>
        <v>5103851.7751199994</v>
      </c>
      <c r="AX299" s="76">
        <f t="shared" si="204"/>
        <v>1430831.644088001</v>
      </c>
      <c r="AY299" s="143">
        <f>'آبان 1400'!AZ300</f>
        <v>0</v>
      </c>
      <c r="AZ299" s="143">
        <f>'آبان 1400'!BA300</f>
        <v>0</v>
      </c>
      <c r="BA299" s="143">
        <f>'آبان 1400'!BB300</f>
        <v>0</v>
      </c>
      <c r="BB299" s="143">
        <f>'آبان 1400'!BC300</f>
        <v>0</v>
      </c>
      <c r="BC299" s="143">
        <f>'آبان 1400'!BD300</f>
        <v>0</v>
      </c>
      <c r="BD299" s="143">
        <f>'آبان 1400'!BE300</f>
        <v>0</v>
      </c>
      <c r="BE299" s="143">
        <f>'آبان 1400'!BF300</f>
        <v>0</v>
      </c>
      <c r="BF299" s="144">
        <f t="shared" si="205"/>
        <v>6534683.4192080004</v>
      </c>
      <c r="BG299" s="141">
        <f t="shared" si="206"/>
        <v>69032979</v>
      </c>
      <c r="BH299" s="145">
        <f t="shared" si="207"/>
        <v>75567663.216000006</v>
      </c>
      <c r="BI299" s="128">
        <f t="shared" si="200"/>
        <v>4659160</v>
      </c>
      <c r="BJ299" s="146">
        <f t="shared" si="208"/>
        <v>2329580</v>
      </c>
      <c r="BK299" s="146">
        <f t="shared" si="209"/>
        <v>698874</v>
      </c>
      <c r="BL299" s="147">
        <f t="shared" si="210"/>
        <v>1120000</v>
      </c>
      <c r="BM299" s="383">
        <v>0</v>
      </c>
      <c r="BN299" s="148">
        <f t="shared" si="211"/>
        <v>84375277.216000006</v>
      </c>
      <c r="BO299" s="149">
        <f t="shared" si="212"/>
        <v>72912168.215999991</v>
      </c>
      <c r="BP299" s="150">
        <f t="shared" si="213"/>
        <v>16769798.689679999</v>
      </c>
      <c r="BQ299" s="151">
        <f t="shared" si="214"/>
        <v>101145075.90568</v>
      </c>
      <c r="BR299" s="152">
        <f t="shared" si="215"/>
        <v>100800</v>
      </c>
      <c r="BS299" s="148">
        <f t="shared" si="216"/>
        <v>101245875.90568</v>
      </c>
      <c r="BT299" s="136">
        <v>0</v>
      </c>
      <c r="BU299" s="149">
        <f t="shared" si="217"/>
        <v>8437527.7216000017</v>
      </c>
      <c r="BV299" s="153">
        <f t="shared" si="218"/>
        <v>4218763.8608000008</v>
      </c>
      <c r="BW299" s="134">
        <f t="shared" si="219"/>
        <v>88589584.323280007</v>
      </c>
      <c r="BX299" s="148">
        <f t="shared" si="220"/>
        <v>7687614</v>
      </c>
      <c r="BY299" s="135">
        <f t="shared" si="221"/>
        <v>80901970.323280007</v>
      </c>
      <c r="CD299" s="400">
        <f>'آبان 1400'!AU300</f>
        <v>75567663.216000006</v>
      </c>
      <c r="CE299" s="401">
        <f>'آبان 1400'!AV300</f>
        <v>54308316.440880008</v>
      </c>
      <c r="CF299" s="401">
        <f>'آبان 1400'!AW300</f>
        <v>72912168.215999991</v>
      </c>
      <c r="CG299" s="401">
        <f>'آبان 1400'!AX300</f>
        <v>5103851.7751199994</v>
      </c>
      <c r="CH299" s="401">
        <f>'آبان 1400'!AY300</f>
        <v>1430831.644088001</v>
      </c>
      <c r="CI299" s="401">
        <f>'آبان 1400'!AZ300</f>
        <v>0</v>
      </c>
      <c r="CJ299" s="401">
        <f>'آبان 1400'!BA300</f>
        <v>0</v>
      </c>
      <c r="CK299" s="401">
        <f>'آبان 1400'!BB300</f>
        <v>0</v>
      </c>
      <c r="CL299" s="401">
        <f>'آبان 1400'!BC300</f>
        <v>0</v>
      </c>
      <c r="CM299" s="401">
        <f>'آبان 1400'!BD300</f>
        <v>0</v>
      </c>
      <c r="CN299" s="401">
        <f>'آبان 1400'!BE300</f>
        <v>0</v>
      </c>
      <c r="CO299" s="401">
        <f>'آبان 1400'!BF300</f>
        <v>0</v>
      </c>
      <c r="CP299" s="401">
        <f>'آبان 1400'!BG300</f>
        <v>6534683.4192080004</v>
      </c>
      <c r="CQ299" s="401">
        <f>'آبان 1400'!BH300</f>
        <v>69032979</v>
      </c>
      <c r="CR299" s="401">
        <f t="shared" si="222"/>
        <v>75567663.216000006</v>
      </c>
      <c r="CS299" s="56">
        <f t="shared" si="223"/>
        <v>4659160</v>
      </c>
      <c r="CT299" s="400">
        <f t="shared" si="224"/>
        <v>2329580</v>
      </c>
      <c r="CU299" s="401">
        <f t="shared" si="225"/>
        <v>698874</v>
      </c>
      <c r="CV299" s="401">
        <f t="shared" si="226"/>
        <v>1120000</v>
      </c>
      <c r="CW299" s="56">
        <v>0</v>
      </c>
      <c r="CX299" s="401">
        <f t="shared" si="227"/>
        <v>84375277.216000006</v>
      </c>
      <c r="CY299" s="401">
        <f t="shared" si="228"/>
        <v>72912168.215999991</v>
      </c>
      <c r="CZ299" s="401">
        <f t="shared" si="229"/>
        <v>16769798.689679999</v>
      </c>
      <c r="DA299" s="401">
        <f t="shared" si="230"/>
        <v>101145075.90568</v>
      </c>
      <c r="DB299" s="401">
        <f t="shared" si="231"/>
        <v>100800</v>
      </c>
      <c r="DC299" s="401">
        <f t="shared" si="232"/>
        <v>101245875.90568</v>
      </c>
      <c r="DD299" s="406">
        <v>0</v>
      </c>
      <c r="DE299" s="401">
        <f t="shared" si="233"/>
        <v>8437527.7216000017</v>
      </c>
      <c r="DF299" s="401">
        <f t="shared" si="234"/>
        <v>4218763.8608000008</v>
      </c>
      <c r="DG299" s="401">
        <f t="shared" si="235"/>
        <v>88589584.323280007</v>
      </c>
      <c r="DH299" s="401">
        <f t="shared" si="236"/>
        <v>7687614</v>
      </c>
      <c r="DI299" s="401">
        <f t="shared" si="237"/>
        <v>80901970.323280007</v>
      </c>
      <c r="DJ299" s="401">
        <f t="shared" si="238"/>
        <v>0</v>
      </c>
      <c r="DL299" s="408">
        <f t="shared" si="239"/>
        <v>6638737.5</v>
      </c>
      <c r="DM299" s="408">
        <f t="shared" si="240"/>
        <v>-1979577.5</v>
      </c>
    </row>
    <row r="300" spans="1:117" s="56" customFormat="1" ht="21" x14ac:dyDescent="0.2">
      <c r="A300" s="192">
        <f t="shared" si="201"/>
        <v>2655495</v>
      </c>
      <c r="B300" s="137">
        <f>'آبان 1400'!B301</f>
        <v>295</v>
      </c>
      <c r="C300" s="137">
        <f>'آبان 1400'!C301</f>
        <v>58</v>
      </c>
      <c r="D300" s="137">
        <f>'آبان 1400'!D301</f>
        <v>13353</v>
      </c>
      <c r="E300" s="137" t="str">
        <f>'آبان 1400'!E301</f>
        <v>مرتضی</v>
      </c>
      <c r="F300" s="137" t="str">
        <f>'آبان 1400'!F301</f>
        <v>بختیاری</v>
      </c>
      <c r="G300" s="137" t="str">
        <f>'آبان 1400'!G301</f>
        <v>نگهبان</v>
      </c>
      <c r="H300" s="137" t="str">
        <f>'آبان 1400'!H301</f>
        <v>تهران</v>
      </c>
      <c r="I300" s="137" t="str">
        <f>'آبان 1400'!I301</f>
        <v>396-813-2294172-1</v>
      </c>
      <c r="J300" s="137" t="str">
        <f>'آبان 1400'!J301</f>
        <v>0069572879</v>
      </c>
      <c r="K300" s="137" t="str">
        <f>'آبان 1400'!K301</f>
        <v>0014620321</v>
      </c>
      <c r="L300" s="137" t="str">
        <f>'آبان 1400'!L301</f>
        <v>تهران</v>
      </c>
      <c r="M300" s="137" t="str">
        <f>'آبان 1400'!M301</f>
        <v>نگهبان</v>
      </c>
      <c r="N300" s="121" t="str">
        <f>'آبان 1400'!N301</f>
        <v>*</v>
      </c>
      <c r="O300" s="120">
        <f>'آبان 1400'!O301</f>
        <v>0</v>
      </c>
      <c r="P300" s="122">
        <f>'آبان 1400'!P301</f>
        <v>0</v>
      </c>
      <c r="Q300" s="362">
        <f>'آبان 1400'!Q301</f>
        <v>30</v>
      </c>
      <c r="R300" s="362">
        <f>'آبان 1400'!R301</f>
        <v>120</v>
      </c>
      <c r="S300" s="362">
        <f>'آبان 1400'!S301</f>
        <v>110</v>
      </c>
      <c r="T300" s="362">
        <f>'آبان 1400'!T301</f>
        <v>29.33</v>
      </c>
      <c r="U300" s="138">
        <f>'آبان 1400'!U301</f>
        <v>0</v>
      </c>
      <c r="V300" s="121">
        <f>'آبان 1400'!W301</f>
        <v>0</v>
      </c>
      <c r="W300" s="122">
        <f>'آبان 1400'!X301</f>
        <v>0</v>
      </c>
      <c r="X300" s="370">
        <f>'آبان 1400'!Y301</f>
        <v>2</v>
      </c>
      <c r="Y300" s="370">
        <f>'آبان 1400'!Z301</f>
        <v>2</v>
      </c>
      <c r="Z300" s="139">
        <f>'آبان 1400'!AA301</f>
        <v>885165</v>
      </c>
      <c r="AA300" s="139">
        <f>'آبان 1400'!AB301</f>
        <v>46667</v>
      </c>
      <c r="AB300" s="139">
        <f>'آبان 1400'!AC301</f>
        <v>931832</v>
      </c>
      <c r="AC300" s="139">
        <f>'آبان 1400'!AD301</f>
        <v>4500000</v>
      </c>
      <c r="AD300" s="139">
        <f>'آبان 1400'!AE301</f>
        <v>6000000</v>
      </c>
      <c r="AE300" s="140">
        <f>'آبان 1400'!AF301</f>
        <v>177895.19999999998</v>
      </c>
      <c r="AF300" s="123">
        <f>'آبان 1400'!AG301</f>
        <v>26554950</v>
      </c>
      <c r="AG300" s="124">
        <f>'آبان 1400'!AH301</f>
        <v>1400010</v>
      </c>
      <c r="AH300" s="124">
        <f>'آبان 1400'!AI301</f>
        <v>21347423.999999996</v>
      </c>
      <c r="AI300" s="124">
        <f>'آبان 1400'!AJ301</f>
        <v>5310990</v>
      </c>
      <c r="AJ300" s="124">
        <f>'آبان 1400'!AK301</f>
        <v>4500000</v>
      </c>
      <c r="AK300" s="124">
        <f>'آبان 1400'!AL301</f>
        <v>6000000</v>
      </c>
      <c r="AL300" s="124">
        <f>'آبان 1400'!AM301</f>
        <v>4892117.9999999991</v>
      </c>
      <c r="AM300" s="124">
        <f>'آبان 1400'!AN301</f>
        <v>5217666.2159999991</v>
      </c>
      <c r="AN300" s="124">
        <f>'آبان 1400'!AO301</f>
        <v>0</v>
      </c>
      <c r="AO300" s="124">
        <f>'آبان 1400'!AP301</f>
        <v>3000000</v>
      </c>
      <c r="AP300" s="124">
        <f>'آبان 1400'!AQ301</f>
        <v>0</v>
      </c>
      <c r="AQ300" s="124">
        <f>'آبان 1400'!AR301</f>
        <v>0</v>
      </c>
      <c r="AR300" s="124">
        <f>'آبان 1400'!AS301</f>
        <v>0</v>
      </c>
      <c r="AS300" s="379">
        <f>'آبان 1400'!AT301</f>
        <v>0</v>
      </c>
      <c r="AT300" s="372">
        <f t="shared" si="202"/>
        <v>78223158.216000006</v>
      </c>
      <c r="AU300" s="174">
        <f>'آبان 1400'!AV301</f>
        <v>54308316.440880008</v>
      </c>
      <c r="AV300" s="142">
        <f>'آبان 1400'!AW301</f>
        <v>72912168.215999991</v>
      </c>
      <c r="AW300" s="143">
        <f t="shared" si="203"/>
        <v>5103851.7751199994</v>
      </c>
      <c r="AX300" s="76">
        <f t="shared" si="204"/>
        <v>1430831.644088001</v>
      </c>
      <c r="AY300" s="143">
        <f>'آبان 1400'!AZ301</f>
        <v>0</v>
      </c>
      <c r="AZ300" s="143">
        <f>'آبان 1400'!BA301</f>
        <v>0</v>
      </c>
      <c r="BA300" s="143">
        <f>'آبان 1400'!BB301</f>
        <v>0</v>
      </c>
      <c r="BB300" s="143">
        <f>'آبان 1400'!BC301</f>
        <v>0</v>
      </c>
      <c r="BC300" s="143">
        <f>'آبان 1400'!BD301</f>
        <v>0</v>
      </c>
      <c r="BD300" s="143">
        <f>'آبان 1400'!BE301</f>
        <v>0</v>
      </c>
      <c r="BE300" s="143">
        <f>'آبان 1400'!BF301</f>
        <v>0</v>
      </c>
      <c r="BF300" s="144">
        <f t="shared" si="205"/>
        <v>6534683.4192080004</v>
      </c>
      <c r="BG300" s="141">
        <f t="shared" si="206"/>
        <v>71688474</v>
      </c>
      <c r="BH300" s="145">
        <f t="shared" si="207"/>
        <v>78223158.216000006</v>
      </c>
      <c r="BI300" s="128">
        <f t="shared" si="200"/>
        <v>4659160</v>
      </c>
      <c r="BJ300" s="146">
        <f t="shared" si="208"/>
        <v>2329580</v>
      </c>
      <c r="BK300" s="146">
        <f t="shared" si="209"/>
        <v>698874</v>
      </c>
      <c r="BL300" s="147">
        <f t="shared" si="210"/>
        <v>1120000</v>
      </c>
      <c r="BM300" s="383">
        <v>0</v>
      </c>
      <c r="BN300" s="148">
        <f t="shared" si="211"/>
        <v>87030772.216000006</v>
      </c>
      <c r="BO300" s="149">
        <f t="shared" si="212"/>
        <v>72912168.215999991</v>
      </c>
      <c r="BP300" s="150">
        <f t="shared" si="213"/>
        <v>16769798.689679999</v>
      </c>
      <c r="BQ300" s="151">
        <f t="shared" si="214"/>
        <v>103800570.90568</v>
      </c>
      <c r="BR300" s="152">
        <f t="shared" si="215"/>
        <v>100800</v>
      </c>
      <c r="BS300" s="148">
        <f t="shared" si="216"/>
        <v>103901370.90568</v>
      </c>
      <c r="BT300" s="136">
        <v>0</v>
      </c>
      <c r="BU300" s="149">
        <f t="shared" si="217"/>
        <v>8703077.2216000017</v>
      </c>
      <c r="BV300" s="153">
        <f t="shared" si="218"/>
        <v>4351538.6108000008</v>
      </c>
      <c r="BW300" s="134">
        <f t="shared" si="219"/>
        <v>90846755.073280007</v>
      </c>
      <c r="BX300" s="148">
        <f t="shared" si="220"/>
        <v>7687614</v>
      </c>
      <c r="BY300" s="135">
        <f t="shared" si="221"/>
        <v>83159141.073280007</v>
      </c>
      <c r="CD300" s="400">
        <f>'آبان 1400'!AU301</f>
        <v>78223158.216000006</v>
      </c>
      <c r="CE300" s="401">
        <f>'آبان 1400'!AV301</f>
        <v>54308316.440880008</v>
      </c>
      <c r="CF300" s="401">
        <f>'آبان 1400'!AW301</f>
        <v>72912168.215999991</v>
      </c>
      <c r="CG300" s="401">
        <f>'آبان 1400'!AX301</f>
        <v>5103851.7751199994</v>
      </c>
      <c r="CH300" s="401">
        <f>'آبان 1400'!AY301</f>
        <v>1430831.644088001</v>
      </c>
      <c r="CI300" s="401">
        <f>'آبان 1400'!AZ301</f>
        <v>0</v>
      </c>
      <c r="CJ300" s="401">
        <f>'آبان 1400'!BA301</f>
        <v>0</v>
      </c>
      <c r="CK300" s="401">
        <f>'آبان 1400'!BB301</f>
        <v>0</v>
      </c>
      <c r="CL300" s="401">
        <f>'آبان 1400'!BC301</f>
        <v>0</v>
      </c>
      <c r="CM300" s="401">
        <f>'آبان 1400'!BD301</f>
        <v>0</v>
      </c>
      <c r="CN300" s="401">
        <f>'آبان 1400'!BE301</f>
        <v>0</v>
      </c>
      <c r="CO300" s="401">
        <f>'آبان 1400'!BF301</f>
        <v>0</v>
      </c>
      <c r="CP300" s="401">
        <f>'آبان 1400'!BG301</f>
        <v>6534683.4192080004</v>
      </c>
      <c r="CQ300" s="401">
        <f>'آبان 1400'!BH301</f>
        <v>71688474</v>
      </c>
      <c r="CR300" s="401">
        <f t="shared" si="222"/>
        <v>78223158.216000006</v>
      </c>
      <c r="CS300" s="56">
        <f t="shared" si="223"/>
        <v>4659160</v>
      </c>
      <c r="CT300" s="400">
        <f t="shared" si="224"/>
        <v>2329580</v>
      </c>
      <c r="CU300" s="401">
        <f t="shared" si="225"/>
        <v>698874</v>
      </c>
      <c r="CV300" s="401">
        <f t="shared" si="226"/>
        <v>1120000</v>
      </c>
      <c r="CW300" s="56">
        <v>0</v>
      </c>
      <c r="CX300" s="401">
        <f t="shared" si="227"/>
        <v>87030772.216000006</v>
      </c>
      <c r="CY300" s="401">
        <f t="shared" si="228"/>
        <v>72912168.215999991</v>
      </c>
      <c r="CZ300" s="401">
        <f t="shared" si="229"/>
        <v>16769798.689679999</v>
      </c>
      <c r="DA300" s="401">
        <f t="shared" si="230"/>
        <v>103800570.90568</v>
      </c>
      <c r="DB300" s="401">
        <f t="shared" si="231"/>
        <v>100800</v>
      </c>
      <c r="DC300" s="401">
        <f t="shared" si="232"/>
        <v>103901370.90568</v>
      </c>
      <c r="DD300" s="406">
        <v>0</v>
      </c>
      <c r="DE300" s="401">
        <f t="shared" si="233"/>
        <v>8703077.2216000017</v>
      </c>
      <c r="DF300" s="401">
        <f t="shared" si="234"/>
        <v>4351538.6108000008</v>
      </c>
      <c r="DG300" s="401">
        <f t="shared" si="235"/>
        <v>90846755.073280007</v>
      </c>
      <c r="DH300" s="401">
        <f t="shared" si="236"/>
        <v>7687614</v>
      </c>
      <c r="DI300" s="401">
        <f t="shared" si="237"/>
        <v>83159141.073280007</v>
      </c>
      <c r="DJ300" s="401">
        <f t="shared" si="238"/>
        <v>0</v>
      </c>
      <c r="DL300" s="408">
        <f t="shared" si="239"/>
        <v>6638737.5</v>
      </c>
      <c r="DM300" s="408">
        <f t="shared" si="240"/>
        <v>-1979577.5</v>
      </c>
    </row>
    <row r="301" spans="1:117" s="56" customFormat="1" ht="21" x14ac:dyDescent="0.2">
      <c r="A301" s="192">
        <f t="shared" si="201"/>
        <v>2655495</v>
      </c>
      <c r="B301" s="137">
        <f>'آبان 1400'!B302</f>
        <v>296</v>
      </c>
      <c r="C301" s="137">
        <f>'آبان 1400'!C302</f>
        <v>59</v>
      </c>
      <c r="D301" s="137">
        <f>'آبان 1400'!D302</f>
        <v>13311</v>
      </c>
      <c r="E301" s="137" t="str">
        <f>'آبان 1400'!E302</f>
        <v>مازیار</v>
      </c>
      <c r="F301" s="137" t="str">
        <f>'آبان 1400'!F302</f>
        <v>ترک</v>
      </c>
      <c r="G301" s="137" t="str">
        <f>'آبان 1400'!G302</f>
        <v>نگهبان</v>
      </c>
      <c r="H301" s="137" t="str">
        <f>'آبان 1400'!H302</f>
        <v>تهران</v>
      </c>
      <c r="I301" s="137" t="str">
        <f>'آبان 1400'!I302</f>
        <v>121-813-3192525-1</v>
      </c>
      <c r="J301" s="137" t="str">
        <f>'آبان 1400'!J302</f>
        <v>3932777158</v>
      </c>
      <c r="K301" s="137" t="str">
        <f>'آبان 1400'!K302</f>
        <v>0049028833</v>
      </c>
      <c r="L301" s="137" t="str">
        <f>'آبان 1400'!L302</f>
        <v>تهران</v>
      </c>
      <c r="M301" s="137" t="str">
        <f>'آبان 1400'!M302</f>
        <v>نگهبان</v>
      </c>
      <c r="N301" s="121" t="str">
        <f>'آبان 1400'!N302</f>
        <v>*</v>
      </c>
      <c r="O301" s="120">
        <f>'آبان 1400'!O302</f>
        <v>0</v>
      </c>
      <c r="P301" s="122">
        <f>'آبان 1400'!P302</f>
        <v>0</v>
      </c>
      <c r="Q301" s="362">
        <f>'آبان 1400'!Q302</f>
        <v>30</v>
      </c>
      <c r="R301" s="362">
        <f>'آبان 1400'!R302</f>
        <v>120</v>
      </c>
      <c r="S301" s="362">
        <f>'آبان 1400'!S302</f>
        <v>110</v>
      </c>
      <c r="T301" s="362">
        <f>'آبان 1400'!T302</f>
        <v>29.33</v>
      </c>
      <c r="U301" s="138">
        <f>'آبان 1400'!U302</f>
        <v>0</v>
      </c>
      <c r="V301" s="121">
        <f>'آبان 1400'!W302</f>
        <v>0</v>
      </c>
      <c r="W301" s="122">
        <f>'آبان 1400'!X302</f>
        <v>0</v>
      </c>
      <c r="X301" s="370">
        <f>'آبان 1400'!Y302</f>
        <v>0</v>
      </c>
      <c r="Y301" s="370">
        <f>'آبان 1400'!Z302</f>
        <v>0</v>
      </c>
      <c r="Z301" s="139">
        <f>'آبان 1400'!AA302</f>
        <v>885165</v>
      </c>
      <c r="AA301" s="139">
        <f>'آبان 1400'!AB302</f>
        <v>46667</v>
      </c>
      <c r="AB301" s="139">
        <f>'آبان 1400'!AC302</f>
        <v>931832</v>
      </c>
      <c r="AC301" s="139">
        <f>'آبان 1400'!AD302</f>
        <v>4500000</v>
      </c>
      <c r="AD301" s="139">
        <f>'آبان 1400'!AE302</f>
        <v>6000000</v>
      </c>
      <c r="AE301" s="140">
        <f>'آبان 1400'!AF302</f>
        <v>177895.19999999998</v>
      </c>
      <c r="AF301" s="123">
        <f>'آبان 1400'!AG302</f>
        <v>26554950</v>
      </c>
      <c r="AG301" s="124">
        <f>'آبان 1400'!AH302</f>
        <v>1400010</v>
      </c>
      <c r="AH301" s="124">
        <f>'آبان 1400'!AI302</f>
        <v>21347423.999999996</v>
      </c>
      <c r="AI301" s="124">
        <f>'آبان 1400'!AJ302</f>
        <v>0</v>
      </c>
      <c r="AJ301" s="124">
        <f>'آبان 1400'!AK302</f>
        <v>4500000</v>
      </c>
      <c r="AK301" s="124">
        <f>'آبان 1400'!AL302</f>
        <v>6000000</v>
      </c>
      <c r="AL301" s="124">
        <f>'آبان 1400'!AM302</f>
        <v>4892117.9999999991</v>
      </c>
      <c r="AM301" s="124">
        <f>'آبان 1400'!AN302</f>
        <v>5217666.2159999991</v>
      </c>
      <c r="AN301" s="124">
        <f>'آبان 1400'!AO302</f>
        <v>0</v>
      </c>
      <c r="AO301" s="124">
        <f>'آبان 1400'!AP302</f>
        <v>2800000</v>
      </c>
      <c r="AP301" s="124">
        <f>'آبان 1400'!AQ302</f>
        <v>0</v>
      </c>
      <c r="AQ301" s="124">
        <f>'آبان 1400'!AR302</f>
        <v>0</v>
      </c>
      <c r="AR301" s="124">
        <f>'آبان 1400'!AS302</f>
        <v>0</v>
      </c>
      <c r="AS301" s="379">
        <f>'آبان 1400'!AT302</f>
        <v>4893852</v>
      </c>
      <c r="AT301" s="372">
        <f t="shared" si="202"/>
        <v>77606020.216000006</v>
      </c>
      <c r="AU301" s="174">
        <f>'آبان 1400'!AV302</f>
        <v>59412168.216000006</v>
      </c>
      <c r="AV301" s="403">
        <f>'آبان 1400'!AW302</f>
        <v>0</v>
      </c>
      <c r="AW301" s="404">
        <f t="shared" si="203"/>
        <v>0</v>
      </c>
      <c r="AX301" s="76">
        <f t="shared" si="204"/>
        <v>1941216.8216000006</v>
      </c>
      <c r="AY301" s="143">
        <f>'آبان 1400'!AZ302</f>
        <v>0</v>
      </c>
      <c r="AZ301" s="143">
        <f>'آبان 1400'!BA302</f>
        <v>0</v>
      </c>
      <c r="BA301" s="143">
        <f>'آبان 1400'!BB302</f>
        <v>0</v>
      </c>
      <c r="BB301" s="143">
        <f>'آبان 1400'!BC302</f>
        <v>0</v>
      </c>
      <c r="BC301" s="143">
        <f>'آبان 1400'!BD302</f>
        <v>0</v>
      </c>
      <c r="BD301" s="143">
        <f>'آبان 1400'!BE302</f>
        <v>0</v>
      </c>
      <c r="BE301" s="143">
        <f>'آبان 1400'!BF302</f>
        <v>0</v>
      </c>
      <c r="BF301" s="144">
        <f t="shared" si="205"/>
        <v>1941216.8216000006</v>
      </c>
      <c r="BG301" s="141">
        <f t="shared" si="206"/>
        <v>75664803</v>
      </c>
      <c r="BH301" s="145">
        <f t="shared" si="207"/>
        <v>77606020.216000006</v>
      </c>
      <c r="BI301" s="128">
        <f t="shared" si="200"/>
        <v>4659160</v>
      </c>
      <c r="BJ301" s="146">
        <f t="shared" si="208"/>
        <v>2329580</v>
      </c>
      <c r="BK301" s="146">
        <f t="shared" si="209"/>
        <v>698874</v>
      </c>
      <c r="BL301" s="147">
        <f t="shared" si="210"/>
        <v>1120000</v>
      </c>
      <c r="BM301" s="383">
        <v>0</v>
      </c>
      <c r="BN301" s="148">
        <f t="shared" si="211"/>
        <v>86413634.216000006</v>
      </c>
      <c r="BO301" s="149">
        <f t="shared" si="212"/>
        <v>0</v>
      </c>
      <c r="BP301" s="150">
        <f t="shared" si="213"/>
        <v>0</v>
      </c>
      <c r="BQ301" s="151">
        <f t="shared" si="214"/>
        <v>86413634.216000006</v>
      </c>
      <c r="BR301" s="152">
        <f t="shared" si="215"/>
        <v>100800</v>
      </c>
      <c r="BS301" s="148">
        <f t="shared" si="216"/>
        <v>86514434.216000006</v>
      </c>
      <c r="BT301" s="136">
        <v>0</v>
      </c>
      <c r="BU301" s="149">
        <f t="shared" si="217"/>
        <v>8641363.4216000009</v>
      </c>
      <c r="BV301" s="153">
        <f t="shared" si="218"/>
        <v>4320681.7108000005</v>
      </c>
      <c r="BW301" s="134">
        <f t="shared" si="219"/>
        <v>73552389.0836</v>
      </c>
      <c r="BX301" s="148">
        <f t="shared" si="220"/>
        <v>7687614</v>
      </c>
      <c r="BY301" s="135">
        <f t="shared" si="221"/>
        <v>65864775.0836</v>
      </c>
      <c r="CD301" s="400">
        <f>'آبان 1400'!AU302</f>
        <v>77606020.216000006</v>
      </c>
      <c r="CE301" s="401">
        <f>'آبان 1400'!AV302</f>
        <v>59412168.216000006</v>
      </c>
      <c r="CF301" s="401">
        <f>'آبان 1400'!AW302</f>
        <v>0</v>
      </c>
      <c r="CG301" s="401">
        <f>'آبان 1400'!AX302</f>
        <v>0</v>
      </c>
      <c r="CH301" s="401">
        <f>'آبان 1400'!AY302</f>
        <v>1941216.8216000006</v>
      </c>
      <c r="CI301" s="401">
        <f>'آبان 1400'!AZ302</f>
        <v>0</v>
      </c>
      <c r="CJ301" s="401">
        <f>'آبان 1400'!BA302</f>
        <v>0</v>
      </c>
      <c r="CK301" s="401">
        <f>'آبان 1400'!BB302</f>
        <v>0</v>
      </c>
      <c r="CL301" s="401">
        <f>'آبان 1400'!BC302</f>
        <v>0</v>
      </c>
      <c r="CM301" s="401">
        <f>'آبان 1400'!BD302</f>
        <v>0</v>
      </c>
      <c r="CN301" s="401">
        <f>'آبان 1400'!BE302</f>
        <v>0</v>
      </c>
      <c r="CO301" s="401">
        <f>'آبان 1400'!BF302</f>
        <v>0</v>
      </c>
      <c r="CP301" s="401">
        <f>'آبان 1400'!BG302</f>
        <v>1941216.8216000006</v>
      </c>
      <c r="CQ301" s="401">
        <f>'آبان 1400'!BH302</f>
        <v>75664803</v>
      </c>
      <c r="CR301" s="401">
        <f t="shared" si="222"/>
        <v>77606020.216000006</v>
      </c>
      <c r="CS301" s="56">
        <f t="shared" si="223"/>
        <v>4659160</v>
      </c>
      <c r="CT301" s="400">
        <f t="shared" si="224"/>
        <v>2329580</v>
      </c>
      <c r="CU301" s="401">
        <f t="shared" si="225"/>
        <v>698874</v>
      </c>
      <c r="CV301" s="401">
        <f t="shared" si="226"/>
        <v>1120000</v>
      </c>
      <c r="CW301" s="56">
        <v>0</v>
      </c>
      <c r="CX301" s="401">
        <f t="shared" si="227"/>
        <v>86413634.216000006</v>
      </c>
      <c r="CY301" s="401">
        <f t="shared" si="228"/>
        <v>0</v>
      </c>
      <c r="CZ301" s="401">
        <f t="shared" si="229"/>
        <v>0</v>
      </c>
      <c r="DA301" s="401">
        <f t="shared" si="230"/>
        <v>86413634.216000006</v>
      </c>
      <c r="DB301" s="401">
        <f t="shared" si="231"/>
        <v>100800</v>
      </c>
      <c r="DC301" s="401">
        <f t="shared" si="232"/>
        <v>86514434.216000006</v>
      </c>
      <c r="DD301" s="406">
        <v>0</v>
      </c>
      <c r="DE301" s="401">
        <f t="shared" si="233"/>
        <v>8641363.4216000009</v>
      </c>
      <c r="DF301" s="401">
        <f t="shared" si="234"/>
        <v>4320681.7108000005</v>
      </c>
      <c r="DG301" s="401">
        <f t="shared" si="235"/>
        <v>73552389.0836</v>
      </c>
      <c r="DH301" s="401">
        <f t="shared" si="236"/>
        <v>7687614</v>
      </c>
      <c r="DI301" s="401">
        <f t="shared" si="237"/>
        <v>65864775.0836</v>
      </c>
      <c r="DJ301" s="401">
        <f t="shared" si="238"/>
        <v>0</v>
      </c>
      <c r="DL301" s="408">
        <f t="shared" si="239"/>
        <v>6638737.5</v>
      </c>
      <c r="DM301" s="408">
        <f t="shared" si="240"/>
        <v>-1979577.5</v>
      </c>
    </row>
    <row r="302" spans="1:117" s="56" customFormat="1" ht="21" x14ac:dyDescent="0.2">
      <c r="A302" s="192">
        <f t="shared" si="201"/>
        <v>2655495</v>
      </c>
      <c r="B302" s="137">
        <f>'آبان 1400'!B303</f>
        <v>297</v>
      </c>
      <c r="C302" s="137">
        <f>'آبان 1400'!C303</f>
        <v>60</v>
      </c>
      <c r="D302" s="137">
        <f>'آبان 1400'!D303</f>
        <v>13318</v>
      </c>
      <c r="E302" s="137" t="str">
        <f>'آبان 1400'!E303</f>
        <v>علی</v>
      </c>
      <c r="F302" s="137" t="str">
        <f>'آبان 1400'!F303</f>
        <v>قهرمانی</v>
      </c>
      <c r="G302" s="137" t="str">
        <f>'آبان 1400'!G303</f>
        <v>نگهبان</v>
      </c>
      <c r="H302" s="137" t="str">
        <f>'آبان 1400'!H303</f>
        <v>تهران</v>
      </c>
      <c r="I302" s="137" t="str">
        <f>'آبان 1400'!I303</f>
        <v>121-800-154782-1</v>
      </c>
      <c r="J302" s="137" t="str">
        <f>'آبان 1400'!J303</f>
        <v>0450472061</v>
      </c>
      <c r="K302" s="137" t="str">
        <f>'آبان 1400'!K303</f>
        <v>0024590878</v>
      </c>
      <c r="L302" s="137" t="str">
        <f>'آبان 1400'!L303</f>
        <v>تهران</v>
      </c>
      <c r="M302" s="137" t="str">
        <f>'آبان 1400'!M303</f>
        <v>نگهبان</v>
      </c>
      <c r="N302" s="121" t="str">
        <f>'آبان 1400'!N303</f>
        <v>*</v>
      </c>
      <c r="O302" s="120">
        <f>'آبان 1400'!O303</f>
        <v>0</v>
      </c>
      <c r="P302" s="122">
        <f>'آبان 1400'!P303</f>
        <v>0</v>
      </c>
      <c r="Q302" s="362">
        <f>'آبان 1400'!Q303</f>
        <v>30</v>
      </c>
      <c r="R302" s="362">
        <f>'آبان 1400'!R303</f>
        <v>120</v>
      </c>
      <c r="S302" s="362">
        <f>'آبان 1400'!S303</f>
        <v>110</v>
      </c>
      <c r="T302" s="362">
        <f>'آبان 1400'!T303</f>
        <v>29.33</v>
      </c>
      <c r="U302" s="138">
        <f>'آبان 1400'!U303</f>
        <v>0</v>
      </c>
      <c r="V302" s="121">
        <f>'آبان 1400'!W303</f>
        <v>0</v>
      </c>
      <c r="W302" s="122">
        <f>'آبان 1400'!X303</f>
        <v>0</v>
      </c>
      <c r="X302" s="370">
        <f>'آبان 1400'!Y303</f>
        <v>2</v>
      </c>
      <c r="Y302" s="370">
        <f>'آبان 1400'!Z303</f>
        <v>2</v>
      </c>
      <c r="Z302" s="139">
        <f>'آبان 1400'!AA303</f>
        <v>885165</v>
      </c>
      <c r="AA302" s="139">
        <f>'آبان 1400'!AB303</f>
        <v>46667</v>
      </c>
      <c r="AB302" s="139">
        <f>'آبان 1400'!AC303</f>
        <v>931832</v>
      </c>
      <c r="AC302" s="139">
        <f>'آبان 1400'!AD303</f>
        <v>4500000</v>
      </c>
      <c r="AD302" s="139">
        <f>'آبان 1400'!AE303</f>
        <v>6000000</v>
      </c>
      <c r="AE302" s="140">
        <f>'آبان 1400'!AF303</f>
        <v>177895.19999999998</v>
      </c>
      <c r="AF302" s="123">
        <f>'آبان 1400'!AG303</f>
        <v>26554950</v>
      </c>
      <c r="AG302" s="124">
        <f>'آبان 1400'!AH303</f>
        <v>1400010</v>
      </c>
      <c r="AH302" s="124">
        <f>'آبان 1400'!AI303</f>
        <v>21347423.999999996</v>
      </c>
      <c r="AI302" s="124">
        <f>'آبان 1400'!AJ303</f>
        <v>5310990</v>
      </c>
      <c r="AJ302" s="124">
        <f>'آبان 1400'!AK303</f>
        <v>4500000</v>
      </c>
      <c r="AK302" s="124">
        <f>'آبان 1400'!AL303</f>
        <v>6000000</v>
      </c>
      <c r="AL302" s="124">
        <f>'آبان 1400'!AM303</f>
        <v>4892117.9999999991</v>
      </c>
      <c r="AM302" s="124">
        <f>'آبان 1400'!AN303</f>
        <v>5217666.2159999991</v>
      </c>
      <c r="AN302" s="124">
        <f>'آبان 1400'!AO303</f>
        <v>0</v>
      </c>
      <c r="AO302" s="124">
        <f>'آبان 1400'!AP303</f>
        <v>3000000</v>
      </c>
      <c r="AP302" s="124">
        <f>'آبان 1400'!AQ303</f>
        <v>0</v>
      </c>
      <c r="AQ302" s="124">
        <f>'آبان 1400'!AR303</f>
        <v>0</v>
      </c>
      <c r="AR302" s="124">
        <f>'آبان 1400'!AS303</f>
        <v>0</v>
      </c>
      <c r="AS302" s="379">
        <f>'آبان 1400'!AT303</f>
        <v>0</v>
      </c>
      <c r="AT302" s="372">
        <f t="shared" si="202"/>
        <v>78223158.216000006</v>
      </c>
      <c r="AU302" s="174">
        <f>'آبان 1400'!AV303</f>
        <v>54308316.440880008</v>
      </c>
      <c r="AV302" s="142">
        <f>'آبان 1400'!AW303</f>
        <v>72912168.215999991</v>
      </c>
      <c r="AW302" s="143">
        <f t="shared" si="203"/>
        <v>5103851.7751199994</v>
      </c>
      <c r="AX302" s="76">
        <f t="shared" si="204"/>
        <v>1430831.644088001</v>
      </c>
      <c r="AY302" s="143">
        <f>'آبان 1400'!AZ303</f>
        <v>0</v>
      </c>
      <c r="AZ302" s="143">
        <f>'آبان 1400'!BA303</f>
        <v>0</v>
      </c>
      <c r="BA302" s="143">
        <f>'آبان 1400'!BB303</f>
        <v>0</v>
      </c>
      <c r="BB302" s="143">
        <f>'آبان 1400'!BC303</f>
        <v>0</v>
      </c>
      <c r="BC302" s="143">
        <f>'آبان 1400'!BD303</f>
        <v>0</v>
      </c>
      <c r="BD302" s="143">
        <f>'آبان 1400'!BE303</f>
        <v>0</v>
      </c>
      <c r="BE302" s="143">
        <f>'آبان 1400'!BF303</f>
        <v>0</v>
      </c>
      <c r="BF302" s="144">
        <f t="shared" si="205"/>
        <v>6534683.4192080004</v>
      </c>
      <c r="BG302" s="141">
        <f t="shared" si="206"/>
        <v>71688474</v>
      </c>
      <c r="BH302" s="145">
        <f t="shared" si="207"/>
        <v>78223158.216000006</v>
      </c>
      <c r="BI302" s="128">
        <f t="shared" si="200"/>
        <v>4659160</v>
      </c>
      <c r="BJ302" s="146">
        <f t="shared" si="208"/>
        <v>2329580</v>
      </c>
      <c r="BK302" s="146">
        <f t="shared" si="209"/>
        <v>698874</v>
      </c>
      <c r="BL302" s="147">
        <f t="shared" si="210"/>
        <v>1120000</v>
      </c>
      <c r="BM302" s="383">
        <v>0</v>
      </c>
      <c r="BN302" s="148">
        <f t="shared" si="211"/>
        <v>87030772.216000006</v>
      </c>
      <c r="BO302" s="149">
        <f t="shared" si="212"/>
        <v>72912168.215999991</v>
      </c>
      <c r="BP302" s="150">
        <f t="shared" si="213"/>
        <v>16769798.689679999</v>
      </c>
      <c r="BQ302" s="151">
        <f t="shared" si="214"/>
        <v>103800570.90568</v>
      </c>
      <c r="BR302" s="152">
        <f t="shared" si="215"/>
        <v>100800</v>
      </c>
      <c r="BS302" s="148">
        <f t="shared" si="216"/>
        <v>103901370.90568</v>
      </c>
      <c r="BT302" s="136">
        <v>0</v>
      </c>
      <c r="BU302" s="149">
        <f t="shared" si="217"/>
        <v>8703077.2216000017</v>
      </c>
      <c r="BV302" s="153">
        <f t="shared" si="218"/>
        <v>4351538.6108000008</v>
      </c>
      <c r="BW302" s="134">
        <f t="shared" si="219"/>
        <v>90846755.073280007</v>
      </c>
      <c r="BX302" s="148">
        <f t="shared" si="220"/>
        <v>7687614</v>
      </c>
      <c r="BY302" s="135">
        <f t="shared" si="221"/>
        <v>83159141.073280007</v>
      </c>
      <c r="CD302" s="400">
        <f>'آبان 1400'!AU303</f>
        <v>78223158.216000006</v>
      </c>
      <c r="CE302" s="401">
        <f>'آبان 1400'!AV303</f>
        <v>54308316.440880008</v>
      </c>
      <c r="CF302" s="401">
        <f>'آبان 1400'!AW303</f>
        <v>72912168.215999991</v>
      </c>
      <c r="CG302" s="401">
        <f>'آبان 1400'!AX303</f>
        <v>5103851.7751199994</v>
      </c>
      <c r="CH302" s="401">
        <f>'آبان 1400'!AY303</f>
        <v>1430831.644088001</v>
      </c>
      <c r="CI302" s="401">
        <f>'آبان 1400'!AZ303</f>
        <v>0</v>
      </c>
      <c r="CJ302" s="401">
        <f>'آبان 1400'!BA303</f>
        <v>0</v>
      </c>
      <c r="CK302" s="401">
        <f>'آبان 1400'!BB303</f>
        <v>0</v>
      </c>
      <c r="CL302" s="401">
        <f>'آبان 1400'!BC303</f>
        <v>0</v>
      </c>
      <c r="CM302" s="401">
        <f>'آبان 1400'!BD303</f>
        <v>0</v>
      </c>
      <c r="CN302" s="401">
        <f>'آبان 1400'!BE303</f>
        <v>0</v>
      </c>
      <c r="CO302" s="401">
        <f>'آبان 1400'!BF303</f>
        <v>0</v>
      </c>
      <c r="CP302" s="401">
        <f>'آبان 1400'!BG303</f>
        <v>6534683.4192080004</v>
      </c>
      <c r="CQ302" s="401">
        <f>'آبان 1400'!BH303</f>
        <v>71688474</v>
      </c>
      <c r="CR302" s="401">
        <f t="shared" si="222"/>
        <v>78223158.216000006</v>
      </c>
      <c r="CS302" s="56">
        <f t="shared" si="223"/>
        <v>4659160</v>
      </c>
      <c r="CT302" s="400">
        <f t="shared" si="224"/>
        <v>2329580</v>
      </c>
      <c r="CU302" s="401">
        <f t="shared" si="225"/>
        <v>698874</v>
      </c>
      <c r="CV302" s="401">
        <f t="shared" si="226"/>
        <v>1120000</v>
      </c>
      <c r="CW302" s="56">
        <v>0</v>
      </c>
      <c r="CX302" s="401">
        <f t="shared" si="227"/>
        <v>87030772.216000006</v>
      </c>
      <c r="CY302" s="401">
        <f t="shared" si="228"/>
        <v>72912168.215999991</v>
      </c>
      <c r="CZ302" s="401">
        <f t="shared" si="229"/>
        <v>16769798.689679999</v>
      </c>
      <c r="DA302" s="401">
        <f t="shared" si="230"/>
        <v>103800570.90568</v>
      </c>
      <c r="DB302" s="401">
        <f t="shared" si="231"/>
        <v>100800</v>
      </c>
      <c r="DC302" s="401">
        <f t="shared" si="232"/>
        <v>103901370.90568</v>
      </c>
      <c r="DD302" s="406">
        <v>0</v>
      </c>
      <c r="DE302" s="401">
        <f t="shared" si="233"/>
        <v>8703077.2216000017</v>
      </c>
      <c r="DF302" s="401">
        <f t="shared" si="234"/>
        <v>4351538.6108000008</v>
      </c>
      <c r="DG302" s="401">
        <f t="shared" si="235"/>
        <v>90846755.073280007</v>
      </c>
      <c r="DH302" s="401">
        <f t="shared" si="236"/>
        <v>7687614</v>
      </c>
      <c r="DI302" s="401">
        <f t="shared" si="237"/>
        <v>83159141.073280007</v>
      </c>
      <c r="DJ302" s="401">
        <f t="shared" si="238"/>
        <v>0</v>
      </c>
      <c r="DL302" s="408">
        <f t="shared" si="239"/>
        <v>6638737.5</v>
      </c>
      <c r="DM302" s="408">
        <f t="shared" si="240"/>
        <v>-1979577.5</v>
      </c>
    </row>
    <row r="303" spans="1:117" s="56" customFormat="1" ht="21" x14ac:dyDescent="0.2">
      <c r="A303" s="192">
        <f t="shared" si="201"/>
        <v>2655495</v>
      </c>
      <c r="B303" s="137">
        <f>'آبان 1400'!B304</f>
        <v>298</v>
      </c>
      <c r="C303" s="137">
        <f>'آبان 1400'!C304</f>
        <v>61</v>
      </c>
      <c r="D303" s="137">
        <f>'آبان 1400'!D304</f>
        <v>13331</v>
      </c>
      <c r="E303" s="137" t="str">
        <f>'آبان 1400'!E304</f>
        <v xml:space="preserve">مصطفی </v>
      </c>
      <c r="F303" s="137" t="str">
        <f>'آبان 1400'!F304</f>
        <v>یوسفی</v>
      </c>
      <c r="G303" s="137" t="str">
        <f>'آبان 1400'!G304</f>
        <v>نگهبان</v>
      </c>
      <c r="H303" s="137" t="str">
        <f>'آبان 1400'!H304</f>
        <v>تهران</v>
      </c>
      <c r="I303" s="137" t="str">
        <f>'آبان 1400'!I304</f>
        <v>121-813-3198080-1</v>
      </c>
      <c r="J303" s="137" t="str">
        <f>'آبان 1400'!J304</f>
        <v>0074461486</v>
      </c>
      <c r="K303" s="137" t="str">
        <f>'آبان 1400'!K304</f>
        <v>0011223186</v>
      </c>
      <c r="L303" s="137" t="str">
        <f>'آبان 1400'!L304</f>
        <v>تهران</v>
      </c>
      <c r="M303" s="137" t="str">
        <f>'آبان 1400'!M304</f>
        <v>نگهبان</v>
      </c>
      <c r="N303" s="121" t="str">
        <f>'آبان 1400'!N304</f>
        <v>*</v>
      </c>
      <c r="O303" s="120">
        <f>'آبان 1400'!O304</f>
        <v>0</v>
      </c>
      <c r="P303" s="122">
        <f>'آبان 1400'!P304</f>
        <v>0</v>
      </c>
      <c r="Q303" s="362">
        <f>'آبان 1400'!Q304</f>
        <v>30</v>
      </c>
      <c r="R303" s="362">
        <f>'آبان 1400'!R304</f>
        <v>120</v>
      </c>
      <c r="S303" s="362">
        <f>'آبان 1400'!S304</f>
        <v>110</v>
      </c>
      <c r="T303" s="362">
        <f>'آبان 1400'!T304</f>
        <v>29.33</v>
      </c>
      <c r="U303" s="138">
        <f>'آبان 1400'!U304</f>
        <v>0</v>
      </c>
      <c r="V303" s="121">
        <f>'آبان 1400'!W304</f>
        <v>0</v>
      </c>
      <c r="W303" s="122">
        <f>'آبان 1400'!X304</f>
        <v>0</v>
      </c>
      <c r="X303" s="370">
        <f>'آبان 1400'!Y304</f>
        <v>0</v>
      </c>
      <c r="Y303" s="370">
        <f>'آبان 1400'!Z304</f>
        <v>0</v>
      </c>
      <c r="Z303" s="139">
        <f>'آبان 1400'!AA304</f>
        <v>885165</v>
      </c>
      <c r="AA303" s="139">
        <f>'آبان 1400'!AB304</f>
        <v>46667</v>
      </c>
      <c r="AB303" s="139">
        <f>'آبان 1400'!AC304</f>
        <v>931832</v>
      </c>
      <c r="AC303" s="139">
        <f>'آبان 1400'!AD304</f>
        <v>4500000</v>
      </c>
      <c r="AD303" s="139">
        <f>'آبان 1400'!AE304</f>
        <v>6000000</v>
      </c>
      <c r="AE303" s="140">
        <f>'آبان 1400'!AF304</f>
        <v>177895.19999999998</v>
      </c>
      <c r="AF303" s="123">
        <f>'آبان 1400'!AG304</f>
        <v>26554950</v>
      </c>
      <c r="AG303" s="124">
        <f>'آبان 1400'!AH304</f>
        <v>1400010</v>
      </c>
      <c r="AH303" s="124">
        <f>'آبان 1400'!AI304</f>
        <v>21347423.999999996</v>
      </c>
      <c r="AI303" s="124">
        <f>'آبان 1400'!AJ304</f>
        <v>0</v>
      </c>
      <c r="AJ303" s="124">
        <f>'آبان 1400'!AK304</f>
        <v>4500000</v>
      </c>
      <c r="AK303" s="124">
        <f>'آبان 1400'!AL304</f>
        <v>6000000</v>
      </c>
      <c r="AL303" s="124">
        <f>'آبان 1400'!AM304</f>
        <v>4892117.9999999991</v>
      </c>
      <c r="AM303" s="124">
        <f>'آبان 1400'!AN304</f>
        <v>5217666.2159999991</v>
      </c>
      <c r="AN303" s="124">
        <f>'آبان 1400'!AO304</f>
        <v>0</v>
      </c>
      <c r="AO303" s="124">
        <f>'آبان 1400'!AP304</f>
        <v>3000000</v>
      </c>
      <c r="AP303" s="124">
        <f>'آبان 1400'!AQ304</f>
        <v>0</v>
      </c>
      <c r="AQ303" s="124">
        <f>'آبان 1400'!AR304</f>
        <v>0</v>
      </c>
      <c r="AR303" s="124">
        <f>'آبان 1400'!AS304</f>
        <v>0</v>
      </c>
      <c r="AS303" s="379">
        <f>'آبان 1400'!AT304</f>
        <v>0</v>
      </c>
      <c r="AT303" s="372">
        <f t="shared" si="202"/>
        <v>72912168.216000006</v>
      </c>
      <c r="AU303" s="174">
        <f>'آبان 1400'!AV304</f>
        <v>54308316.440880008</v>
      </c>
      <c r="AV303" s="142">
        <f>'آبان 1400'!AW304</f>
        <v>72912168.215999991</v>
      </c>
      <c r="AW303" s="143">
        <f t="shared" si="203"/>
        <v>5103851.7751199994</v>
      </c>
      <c r="AX303" s="76">
        <f t="shared" si="204"/>
        <v>1430831.644088001</v>
      </c>
      <c r="AY303" s="143">
        <f>'آبان 1400'!AZ304</f>
        <v>0</v>
      </c>
      <c r="AZ303" s="143">
        <f>'آبان 1400'!BA304</f>
        <v>0</v>
      </c>
      <c r="BA303" s="143">
        <f>'آبان 1400'!BB304</f>
        <v>0</v>
      </c>
      <c r="BB303" s="143">
        <f>'آبان 1400'!BC304</f>
        <v>0</v>
      </c>
      <c r="BC303" s="143">
        <f>'آبان 1400'!BD304</f>
        <v>0</v>
      </c>
      <c r="BD303" s="143">
        <f>'آبان 1400'!BE304</f>
        <v>0</v>
      </c>
      <c r="BE303" s="143">
        <f>'آبان 1400'!BF304</f>
        <v>0</v>
      </c>
      <c r="BF303" s="144">
        <f t="shared" si="205"/>
        <v>6534683.4192080004</v>
      </c>
      <c r="BG303" s="141">
        <f t="shared" si="206"/>
        <v>66377484</v>
      </c>
      <c r="BH303" s="145">
        <f t="shared" si="207"/>
        <v>72912168.216000006</v>
      </c>
      <c r="BI303" s="128">
        <f t="shared" si="200"/>
        <v>4659160</v>
      </c>
      <c r="BJ303" s="146">
        <f t="shared" si="208"/>
        <v>2329580</v>
      </c>
      <c r="BK303" s="146">
        <f t="shared" si="209"/>
        <v>698874</v>
      </c>
      <c r="BL303" s="147">
        <f t="shared" si="210"/>
        <v>1120000</v>
      </c>
      <c r="BM303" s="383">
        <v>0</v>
      </c>
      <c r="BN303" s="148">
        <f t="shared" si="211"/>
        <v>81719782.216000006</v>
      </c>
      <c r="BO303" s="149">
        <f t="shared" si="212"/>
        <v>72912168.215999991</v>
      </c>
      <c r="BP303" s="150">
        <f t="shared" si="213"/>
        <v>16769798.689679999</v>
      </c>
      <c r="BQ303" s="151">
        <f t="shared" si="214"/>
        <v>98489580.905680001</v>
      </c>
      <c r="BR303" s="152">
        <f t="shared" si="215"/>
        <v>100800</v>
      </c>
      <c r="BS303" s="148">
        <f t="shared" si="216"/>
        <v>98590380.905680001</v>
      </c>
      <c r="BT303" s="136">
        <v>0</v>
      </c>
      <c r="BU303" s="149">
        <f t="shared" si="217"/>
        <v>8171978.2216000007</v>
      </c>
      <c r="BV303" s="153">
        <f t="shared" si="218"/>
        <v>4085989.1108000004</v>
      </c>
      <c r="BW303" s="134">
        <f t="shared" si="219"/>
        <v>86332413.573280007</v>
      </c>
      <c r="BX303" s="148">
        <f t="shared" si="220"/>
        <v>7687614</v>
      </c>
      <c r="BY303" s="135">
        <f t="shared" si="221"/>
        <v>78644799.573280007</v>
      </c>
      <c r="CD303" s="400">
        <f>'آبان 1400'!AU304</f>
        <v>72912168.216000006</v>
      </c>
      <c r="CE303" s="401">
        <f>'آبان 1400'!AV304</f>
        <v>54308316.440880008</v>
      </c>
      <c r="CF303" s="401">
        <f>'آبان 1400'!AW304</f>
        <v>72912168.215999991</v>
      </c>
      <c r="CG303" s="401">
        <f>'آبان 1400'!AX304</f>
        <v>5103851.7751199994</v>
      </c>
      <c r="CH303" s="401">
        <f>'آبان 1400'!AY304</f>
        <v>1430831.644088001</v>
      </c>
      <c r="CI303" s="401">
        <f>'آبان 1400'!AZ304</f>
        <v>0</v>
      </c>
      <c r="CJ303" s="401">
        <f>'آبان 1400'!BA304</f>
        <v>0</v>
      </c>
      <c r="CK303" s="401">
        <f>'آبان 1400'!BB304</f>
        <v>0</v>
      </c>
      <c r="CL303" s="401">
        <f>'آبان 1400'!BC304</f>
        <v>0</v>
      </c>
      <c r="CM303" s="401">
        <f>'آبان 1400'!BD304</f>
        <v>0</v>
      </c>
      <c r="CN303" s="401">
        <f>'آبان 1400'!BE304</f>
        <v>0</v>
      </c>
      <c r="CO303" s="401">
        <f>'آبان 1400'!BF304</f>
        <v>0</v>
      </c>
      <c r="CP303" s="401">
        <f>'آبان 1400'!BG304</f>
        <v>6534683.4192080004</v>
      </c>
      <c r="CQ303" s="401">
        <f>'آبان 1400'!BH304</f>
        <v>66377484</v>
      </c>
      <c r="CR303" s="401">
        <f t="shared" si="222"/>
        <v>72912168.216000006</v>
      </c>
      <c r="CS303" s="56">
        <f t="shared" si="223"/>
        <v>4659160</v>
      </c>
      <c r="CT303" s="400">
        <f t="shared" si="224"/>
        <v>2329580</v>
      </c>
      <c r="CU303" s="401">
        <f t="shared" si="225"/>
        <v>698874</v>
      </c>
      <c r="CV303" s="401">
        <f t="shared" si="226"/>
        <v>1120000</v>
      </c>
      <c r="CW303" s="56">
        <v>0</v>
      </c>
      <c r="CX303" s="401">
        <f t="shared" si="227"/>
        <v>81719782.216000006</v>
      </c>
      <c r="CY303" s="401">
        <f t="shared" si="228"/>
        <v>72912168.215999991</v>
      </c>
      <c r="CZ303" s="401">
        <f t="shared" si="229"/>
        <v>16769798.689679999</v>
      </c>
      <c r="DA303" s="401">
        <f t="shared" si="230"/>
        <v>98489580.905680001</v>
      </c>
      <c r="DB303" s="401">
        <f t="shared" si="231"/>
        <v>100800</v>
      </c>
      <c r="DC303" s="401">
        <f t="shared" si="232"/>
        <v>98590380.905680001</v>
      </c>
      <c r="DD303" s="406">
        <v>0</v>
      </c>
      <c r="DE303" s="401">
        <f t="shared" si="233"/>
        <v>8171978.2216000007</v>
      </c>
      <c r="DF303" s="401">
        <f t="shared" si="234"/>
        <v>4085989.1108000004</v>
      </c>
      <c r="DG303" s="401">
        <f t="shared" si="235"/>
        <v>86332413.573280007</v>
      </c>
      <c r="DH303" s="401">
        <f t="shared" si="236"/>
        <v>7687614</v>
      </c>
      <c r="DI303" s="401">
        <f t="shared" si="237"/>
        <v>78644799.573280007</v>
      </c>
      <c r="DJ303" s="401">
        <f t="shared" si="238"/>
        <v>0</v>
      </c>
      <c r="DL303" s="408">
        <f t="shared" si="239"/>
        <v>6638737.5</v>
      </c>
      <c r="DM303" s="408">
        <f t="shared" si="240"/>
        <v>-1979577.5</v>
      </c>
    </row>
    <row r="304" spans="1:117" s="56" customFormat="1" ht="21" x14ac:dyDescent="0.2">
      <c r="A304" s="192">
        <f t="shared" si="201"/>
        <v>2655495</v>
      </c>
      <c r="B304" s="137">
        <f>'آبان 1400'!B305</f>
        <v>299</v>
      </c>
      <c r="C304" s="137">
        <f>'آبان 1400'!C305</f>
        <v>62</v>
      </c>
      <c r="D304" s="137">
        <f>'آبان 1400'!D305</f>
        <v>13240</v>
      </c>
      <c r="E304" s="137" t="str">
        <f>'آبان 1400'!E305</f>
        <v>جاهد</v>
      </c>
      <c r="F304" s="137" t="str">
        <f>'آبان 1400'!F305</f>
        <v>غلامعلی زاده لاهرودی</v>
      </c>
      <c r="G304" s="137" t="str">
        <f>'آبان 1400'!G305</f>
        <v>نگهبان</v>
      </c>
      <c r="H304" s="137" t="str">
        <f>'آبان 1400'!H305</f>
        <v>تهران</v>
      </c>
      <c r="I304" s="137" t="str">
        <f>'آبان 1400'!I305</f>
        <v>121-813-3047214-1</v>
      </c>
      <c r="J304" s="137" t="str">
        <f>'آبان 1400'!J305</f>
        <v>1671259394</v>
      </c>
      <c r="K304" s="137" t="str">
        <f>'آبان 1400'!K305</f>
        <v>0012666272</v>
      </c>
      <c r="L304" s="137" t="str">
        <f>'آبان 1400'!L305</f>
        <v>تهران</v>
      </c>
      <c r="M304" s="137" t="str">
        <f>'آبان 1400'!M305</f>
        <v>نگهبان</v>
      </c>
      <c r="N304" s="121">
        <f>'آبان 1400'!N305</f>
        <v>0</v>
      </c>
      <c r="O304" s="120">
        <f>'آبان 1400'!O305</f>
        <v>0</v>
      </c>
      <c r="P304" s="122" t="str">
        <f>'آبان 1400'!P305</f>
        <v>*</v>
      </c>
      <c r="Q304" s="362">
        <f>'آبان 1400'!Q305</f>
        <v>30</v>
      </c>
      <c r="R304" s="362">
        <f>'آبان 1400'!R305</f>
        <v>120</v>
      </c>
      <c r="S304" s="362">
        <f>'آبان 1400'!S305</f>
        <v>220</v>
      </c>
      <c r="T304" s="362">
        <f>'آبان 1400'!T305</f>
        <v>29.33</v>
      </c>
      <c r="U304" s="138">
        <f>'آبان 1400'!U305</f>
        <v>0</v>
      </c>
      <c r="V304" s="121">
        <f>'آبان 1400'!W305</f>
        <v>0</v>
      </c>
      <c r="W304" s="122">
        <f>'آبان 1400'!X305</f>
        <v>0</v>
      </c>
      <c r="X304" s="370">
        <f>'آبان 1400'!Y305</f>
        <v>2</v>
      </c>
      <c r="Y304" s="370">
        <f>'آبان 1400'!Z305</f>
        <v>2</v>
      </c>
      <c r="Z304" s="139">
        <f>'آبان 1400'!AA305</f>
        <v>885165</v>
      </c>
      <c r="AA304" s="139">
        <f>'آبان 1400'!AB305</f>
        <v>46667</v>
      </c>
      <c r="AB304" s="139">
        <f>'آبان 1400'!AC305</f>
        <v>931832</v>
      </c>
      <c r="AC304" s="139">
        <f>'آبان 1400'!AD305</f>
        <v>4500000</v>
      </c>
      <c r="AD304" s="139">
        <f>'آبان 1400'!AE305</f>
        <v>6000000</v>
      </c>
      <c r="AE304" s="140">
        <f>'آبان 1400'!AF305</f>
        <v>177895.19999999998</v>
      </c>
      <c r="AF304" s="123">
        <f>'آبان 1400'!AG305</f>
        <v>26554950</v>
      </c>
      <c r="AG304" s="124">
        <f>'آبان 1400'!AH305</f>
        <v>1400010</v>
      </c>
      <c r="AH304" s="124">
        <f>'آبان 1400'!AI305</f>
        <v>21347423.999999996</v>
      </c>
      <c r="AI304" s="124">
        <f>'آبان 1400'!AJ305</f>
        <v>5310990</v>
      </c>
      <c r="AJ304" s="124">
        <f>'آبان 1400'!AK305</f>
        <v>4500000</v>
      </c>
      <c r="AK304" s="124">
        <f>'آبان 1400'!AL305</f>
        <v>6000000</v>
      </c>
      <c r="AL304" s="124">
        <f>'آبان 1400'!AM305</f>
        <v>9784235.9999999981</v>
      </c>
      <c r="AM304" s="124">
        <f>'آبان 1400'!AN305</f>
        <v>5217666.2159999991</v>
      </c>
      <c r="AN304" s="124">
        <f>'آبان 1400'!AO305</f>
        <v>0</v>
      </c>
      <c r="AO304" s="124">
        <f>'آبان 1400'!AP305</f>
        <v>5000000</v>
      </c>
      <c r="AP304" s="124">
        <f>'آبان 1400'!AQ305</f>
        <v>0</v>
      </c>
      <c r="AQ304" s="124">
        <f>'آبان 1400'!AR305</f>
        <v>0</v>
      </c>
      <c r="AR304" s="124">
        <f>'آبان 1400'!AS305</f>
        <v>0</v>
      </c>
      <c r="AS304" s="379">
        <f>'آبان 1400'!AT305</f>
        <v>0</v>
      </c>
      <c r="AT304" s="372">
        <f t="shared" si="202"/>
        <v>85115276.216000006</v>
      </c>
      <c r="AU304" s="174">
        <f>'آبان 1400'!AV305</f>
        <v>58717986.18088001</v>
      </c>
      <c r="AV304" s="142">
        <f>'آبان 1400'!AW305</f>
        <v>79804286.215999991</v>
      </c>
      <c r="AW304" s="143">
        <f t="shared" si="203"/>
        <v>5586300.0351200001</v>
      </c>
      <c r="AX304" s="76">
        <f t="shared" si="204"/>
        <v>1871798.6180880012</v>
      </c>
      <c r="AY304" s="143">
        <f>'آبان 1400'!AZ305</f>
        <v>0</v>
      </c>
      <c r="AZ304" s="143">
        <f>'آبان 1400'!BA305</f>
        <v>0</v>
      </c>
      <c r="BA304" s="143">
        <f>'آبان 1400'!BB305</f>
        <v>0</v>
      </c>
      <c r="BB304" s="143">
        <f>'آبان 1400'!BC305</f>
        <v>0</v>
      </c>
      <c r="BC304" s="143">
        <f>'آبان 1400'!BD305</f>
        <v>0</v>
      </c>
      <c r="BD304" s="143">
        <f>'آبان 1400'!BE305</f>
        <v>0</v>
      </c>
      <c r="BE304" s="143">
        <f>'آبان 1400'!BF305</f>
        <v>0</v>
      </c>
      <c r="BF304" s="144">
        <f t="shared" si="205"/>
        <v>7458098.6532080015</v>
      </c>
      <c r="BG304" s="141">
        <f t="shared" si="206"/>
        <v>77657177</v>
      </c>
      <c r="BH304" s="145">
        <f t="shared" si="207"/>
        <v>85115276.216000006</v>
      </c>
      <c r="BI304" s="128">
        <f t="shared" si="200"/>
        <v>4659160</v>
      </c>
      <c r="BJ304" s="146">
        <f t="shared" si="208"/>
        <v>2329580</v>
      </c>
      <c r="BK304" s="146">
        <f t="shared" si="209"/>
        <v>698874</v>
      </c>
      <c r="BL304" s="147">
        <f t="shared" si="210"/>
        <v>1120000</v>
      </c>
      <c r="BM304" s="383">
        <v>0</v>
      </c>
      <c r="BN304" s="148">
        <f t="shared" si="211"/>
        <v>93922890.216000006</v>
      </c>
      <c r="BO304" s="149">
        <f t="shared" si="212"/>
        <v>79804286.215999991</v>
      </c>
      <c r="BP304" s="150">
        <f t="shared" si="213"/>
        <v>18354985.82968</v>
      </c>
      <c r="BQ304" s="151">
        <f t="shared" si="214"/>
        <v>112277876.04568</v>
      </c>
      <c r="BR304" s="152">
        <f t="shared" si="215"/>
        <v>100800</v>
      </c>
      <c r="BS304" s="148">
        <f t="shared" si="216"/>
        <v>112378676.04568</v>
      </c>
      <c r="BT304" s="136">
        <v>0</v>
      </c>
      <c r="BU304" s="149">
        <f t="shared" si="217"/>
        <v>9392289.0216000006</v>
      </c>
      <c r="BV304" s="153">
        <f t="shared" si="218"/>
        <v>4696144.5108000003</v>
      </c>
      <c r="BW304" s="134">
        <f t="shared" si="219"/>
        <v>98290242.513280004</v>
      </c>
      <c r="BX304" s="148">
        <f t="shared" si="220"/>
        <v>7687614</v>
      </c>
      <c r="BY304" s="135">
        <f t="shared" si="221"/>
        <v>90602628.513280004</v>
      </c>
      <c r="CD304" s="400">
        <f>'آبان 1400'!AU305</f>
        <v>85115276.216000006</v>
      </c>
      <c r="CE304" s="401">
        <f>'آبان 1400'!AV305</f>
        <v>58717986.18088001</v>
      </c>
      <c r="CF304" s="401">
        <f>'آبان 1400'!AW305</f>
        <v>79804286.215999991</v>
      </c>
      <c r="CG304" s="401">
        <f>'آبان 1400'!AX305</f>
        <v>5586300.0351200001</v>
      </c>
      <c r="CH304" s="401">
        <f>'آبان 1400'!AY305</f>
        <v>1871798.6180880012</v>
      </c>
      <c r="CI304" s="401">
        <f>'آبان 1400'!AZ305</f>
        <v>0</v>
      </c>
      <c r="CJ304" s="401">
        <f>'آبان 1400'!BA305</f>
        <v>0</v>
      </c>
      <c r="CK304" s="401">
        <f>'آبان 1400'!BB305</f>
        <v>0</v>
      </c>
      <c r="CL304" s="401">
        <f>'آبان 1400'!BC305</f>
        <v>0</v>
      </c>
      <c r="CM304" s="401">
        <f>'آبان 1400'!BD305</f>
        <v>0</v>
      </c>
      <c r="CN304" s="401">
        <f>'آبان 1400'!BE305</f>
        <v>0</v>
      </c>
      <c r="CO304" s="401">
        <f>'آبان 1400'!BF305</f>
        <v>0</v>
      </c>
      <c r="CP304" s="401">
        <f>'آبان 1400'!BG305</f>
        <v>7458098.6532080015</v>
      </c>
      <c r="CQ304" s="401">
        <f>'آبان 1400'!BH305</f>
        <v>77657177</v>
      </c>
      <c r="CR304" s="401">
        <f t="shared" si="222"/>
        <v>85115276.216000006</v>
      </c>
      <c r="CS304" s="56">
        <f t="shared" si="223"/>
        <v>4659160</v>
      </c>
      <c r="CT304" s="400">
        <f t="shared" si="224"/>
        <v>2329580</v>
      </c>
      <c r="CU304" s="401">
        <f t="shared" si="225"/>
        <v>698874</v>
      </c>
      <c r="CV304" s="401">
        <f t="shared" si="226"/>
        <v>1120000</v>
      </c>
      <c r="CW304" s="56">
        <v>0</v>
      </c>
      <c r="CX304" s="401">
        <f t="shared" si="227"/>
        <v>93922890.216000006</v>
      </c>
      <c r="CY304" s="401">
        <f t="shared" si="228"/>
        <v>79804286.215999991</v>
      </c>
      <c r="CZ304" s="401">
        <f t="shared" si="229"/>
        <v>18354985.82968</v>
      </c>
      <c r="DA304" s="401">
        <f t="shared" si="230"/>
        <v>112277876.04568</v>
      </c>
      <c r="DB304" s="401">
        <f t="shared" si="231"/>
        <v>100800</v>
      </c>
      <c r="DC304" s="401">
        <f t="shared" si="232"/>
        <v>112378676.04568</v>
      </c>
      <c r="DD304" s="406">
        <v>0</v>
      </c>
      <c r="DE304" s="401">
        <f t="shared" si="233"/>
        <v>9392289.0216000006</v>
      </c>
      <c r="DF304" s="401">
        <f t="shared" si="234"/>
        <v>4696144.5108000003</v>
      </c>
      <c r="DG304" s="401">
        <f t="shared" si="235"/>
        <v>98290242.513280004</v>
      </c>
      <c r="DH304" s="401">
        <f t="shared" si="236"/>
        <v>7687614</v>
      </c>
      <c r="DI304" s="401">
        <f t="shared" si="237"/>
        <v>90602628.513280004</v>
      </c>
      <c r="DJ304" s="401">
        <f t="shared" si="238"/>
        <v>0</v>
      </c>
      <c r="DL304" s="408">
        <f t="shared" si="239"/>
        <v>6638737.5</v>
      </c>
      <c r="DM304" s="408">
        <f t="shared" si="240"/>
        <v>-1979577.5</v>
      </c>
    </row>
    <row r="305" spans="1:117" s="56" customFormat="1" ht="21" x14ac:dyDescent="0.2">
      <c r="A305" s="192">
        <f t="shared" si="201"/>
        <v>2655495</v>
      </c>
      <c r="B305" s="137">
        <f>'آبان 1400'!B306</f>
        <v>300</v>
      </c>
      <c r="C305" s="137">
        <f>'آبان 1400'!C306</f>
        <v>63</v>
      </c>
      <c r="D305" s="137">
        <f>'آبان 1400'!D306</f>
        <v>13328</v>
      </c>
      <c r="E305" s="137" t="str">
        <f>'آبان 1400'!E306</f>
        <v>صادق</v>
      </c>
      <c r="F305" s="137" t="str">
        <f>'آبان 1400'!F306</f>
        <v>حسن زاده</v>
      </c>
      <c r="G305" s="137" t="str">
        <f>'آبان 1400'!G306</f>
        <v>نگهبان</v>
      </c>
      <c r="H305" s="137" t="str">
        <f>'آبان 1400'!H306</f>
        <v>تهران</v>
      </c>
      <c r="I305" s="137" t="str">
        <f>'آبان 1400'!I306</f>
        <v>430-813-2899246-1</v>
      </c>
      <c r="J305" s="137" t="str">
        <f>'آبان 1400'!J306</f>
        <v>1463487738</v>
      </c>
      <c r="K305" s="137" t="str">
        <f>'آبان 1400'!K306</f>
        <v>0028226226</v>
      </c>
      <c r="L305" s="137" t="str">
        <f>'آبان 1400'!L306</f>
        <v>تهران</v>
      </c>
      <c r="M305" s="137" t="str">
        <f>'آبان 1400'!M306</f>
        <v>نگهبان</v>
      </c>
      <c r="N305" s="121" t="str">
        <f>'آبان 1400'!N306</f>
        <v>*</v>
      </c>
      <c r="O305" s="120">
        <f>'آبان 1400'!O306</f>
        <v>0</v>
      </c>
      <c r="P305" s="122">
        <f>'آبان 1400'!P306</f>
        <v>0</v>
      </c>
      <c r="Q305" s="362">
        <f>'آبان 1400'!Q306</f>
        <v>30</v>
      </c>
      <c r="R305" s="362">
        <f>'آبان 1400'!R306</f>
        <v>120</v>
      </c>
      <c r="S305" s="362">
        <f>'آبان 1400'!S306</f>
        <v>110</v>
      </c>
      <c r="T305" s="362">
        <f>'آبان 1400'!T306</f>
        <v>29.33</v>
      </c>
      <c r="U305" s="138">
        <f>'آبان 1400'!U306</f>
        <v>0</v>
      </c>
      <c r="V305" s="121">
        <f>'آبان 1400'!W306</f>
        <v>0</v>
      </c>
      <c r="W305" s="122">
        <f>'آبان 1400'!X306</f>
        <v>0</v>
      </c>
      <c r="X305" s="370">
        <f>'آبان 1400'!Y306</f>
        <v>0</v>
      </c>
      <c r="Y305" s="370">
        <f>'آبان 1400'!Z306</f>
        <v>0</v>
      </c>
      <c r="Z305" s="139">
        <f>'آبان 1400'!AA306</f>
        <v>885165</v>
      </c>
      <c r="AA305" s="139">
        <f>'آبان 1400'!AB306</f>
        <v>46667</v>
      </c>
      <c r="AB305" s="139">
        <f>'آبان 1400'!AC306</f>
        <v>931832</v>
      </c>
      <c r="AC305" s="139">
        <f>'آبان 1400'!AD306</f>
        <v>4500000</v>
      </c>
      <c r="AD305" s="139">
        <f>'آبان 1400'!AE306</f>
        <v>6000000</v>
      </c>
      <c r="AE305" s="140">
        <f>'آبان 1400'!AF306</f>
        <v>177895.19999999998</v>
      </c>
      <c r="AF305" s="123">
        <f>'آبان 1400'!AG306</f>
        <v>26554950</v>
      </c>
      <c r="AG305" s="124">
        <f>'آبان 1400'!AH306</f>
        <v>1400010</v>
      </c>
      <c r="AH305" s="124">
        <f>'آبان 1400'!AI306</f>
        <v>21347423.999999996</v>
      </c>
      <c r="AI305" s="124">
        <f>'آبان 1400'!AJ306</f>
        <v>0</v>
      </c>
      <c r="AJ305" s="124">
        <f>'آبان 1400'!AK306</f>
        <v>4500000</v>
      </c>
      <c r="AK305" s="124">
        <f>'آبان 1400'!AL306</f>
        <v>6000000</v>
      </c>
      <c r="AL305" s="124">
        <f>'آبان 1400'!AM306</f>
        <v>4892117.9999999991</v>
      </c>
      <c r="AM305" s="124">
        <f>'آبان 1400'!AN306</f>
        <v>5217666.2159999991</v>
      </c>
      <c r="AN305" s="124">
        <f>'آبان 1400'!AO306</f>
        <v>0</v>
      </c>
      <c r="AO305" s="124">
        <f>'آبان 1400'!AP306</f>
        <v>2800000</v>
      </c>
      <c r="AP305" s="124">
        <f>'آبان 1400'!AQ306</f>
        <v>0</v>
      </c>
      <c r="AQ305" s="124">
        <f>'آبان 1400'!AR306</f>
        <v>0</v>
      </c>
      <c r="AR305" s="124">
        <f>'آبان 1400'!AS306</f>
        <v>0</v>
      </c>
      <c r="AS305" s="379">
        <f>'آبان 1400'!AT306</f>
        <v>0</v>
      </c>
      <c r="AT305" s="372">
        <f t="shared" si="202"/>
        <v>72712168.216000006</v>
      </c>
      <c r="AU305" s="174">
        <f>'آبان 1400'!AV306</f>
        <v>54322316.440880008</v>
      </c>
      <c r="AV305" s="142">
        <f>'آبان 1400'!AW306</f>
        <v>72712168.215999991</v>
      </c>
      <c r="AW305" s="143">
        <f t="shared" si="203"/>
        <v>5089851.7751199994</v>
      </c>
      <c r="AX305" s="76">
        <f t="shared" si="204"/>
        <v>1432231.644088001</v>
      </c>
      <c r="AY305" s="143">
        <f>'آبان 1400'!AZ306</f>
        <v>0</v>
      </c>
      <c r="AZ305" s="143">
        <f>'آبان 1400'!BA306</f>
        <v>0</v>
      </c>
      <c r="BA305" s="143">
        <f>'آبان 1400'!BB306</f>
        <v>0</v>
      </c>
      <c r="BB305" s="143">
        <f>'آبان 1400'!BC306</f>
        <v>0</v>
      </c>
      <c r="BC305" s="143">
        <f>'آبان 1400'!BD306</f>
        <v>0</v>
      </c>
      <c r="BD305" s="143">
        <f>'آبان 1400'!BE306</f>
        <v>0</v>
      </c>
      <c r="BE305" s="143">
        <f>'آبان 1400'!BF306</f>
        <v>0</v>
      </c>
      <c r="BF305" s="144">
        <f t="shared" si="205"/>
        <v>6522083.4192080004</v>
      </c>
      <c r="BG305" s="141">
        <f t="shared" si="206"/>
        <v>66190084</v>
      </c>
      <c r="BH305" s="145">
        <f t="shared" si="207"/>
        <v>72712168.216000006</v>
      </c>
      <c r="BI305" s="128">
        <f t="shared" si="200"/>
        <v>4659160</v>
      </c>
      <c r="BJ305" s="146">
        <f t="shared" si="208"/>
        <v>2329580</v>
      </c>
      <c r="BK305" s="146">
        <f t="shared" si="209"/>
        <v>698874</v>
      </c>
      <c r="BL305" s="147">
        <f t="shared" si="210"/>
        <v>1120000</v>
      </c>
      <c r="BM305" s="383">
        <v>0</v>
      </c>
      <c r="BN305" s="148">
        <f t="shared" si="211"/>
        <v>81519782.216000006</v>
      </c>
      <c r="BO305" s="149">
        <f t="shared" si="212"/>
        <v>72712168.215999991</v>
      </c>
      <c r="BP305" s="150">
        <f t="shared" si="213"/>
        <v>16723798.689679999</v>
      </c>
      <c r="BQ305" s="151">
        <f t="shared" si="214"/>
        <v>98243580.905680001</v>
      </c>
      <c r="BR305" s="152">
        <f t="shared" si="215"/>
        <v>100800</v>
      </c>
      <c r="BS305" s="148">
        <f t="shared" si="216"/>
        <v>98344380.905680001</v>
      </c>
      <c r="BT305" s="136">
        <v>0</v>
      </c>
      <c r="BU305" s="149">
        <f t="shared" si="217"/>
        <v>8151978.2216000007</v>
      </c>
      <c r="BV305" s="153">
        <f t="shared" si="218"/>
        <v>4075989.1108000004</v>
      </c>
      <c r="BW305" s="134">
        <f t="shared" si="219"/>
        <v>86116413.573280007</v>
      </c>
      <c r="BX305" s="148">
        <f t="shared" si="220"/>
        <v>7687614</v>
      </c>
      <c r="BY305" s="135">
        <f t="shared" si="221"/>
        <v>78428799.573280007</v>
      </c>
      <c r="CD305" s="400">
        <f>'آبان 1400'!AU306</f>
        <v>72712168.216000006</v>
      </c>
      <c r="CE305" s="401">
        <f>'آبان 1400'!AV306</f>
        <v>54322316.440880008</v>
      </c>
      <c r="CF305" s="401">
        <f>'آبان 1400'!AW306</f>
        <v>72712168.215999991</v>
      </c>
      <c r="CG305" s="401">
        <f>'آبان 1400'!AX306</f>
        <v>5089851.7751199994</v>
      </c>
      <c r="CH305" s="401">
        <f>'آبان 1400'!AY306</f>
        <v>1432231.644088001</v>
      </c>
      <c r="CI305" s="401">
        <f>'آبان 1400'!AZ306</f>
        <v>0</v>
      </c>
      <c r="CJ305" s="401">
        <f>'آبان 1400'!BA306</f>
        <v>0</v>
      </c>
      <c r="CK305" s="401">
        <f>'آبان 1400'!BB306</f>
        <v>0</v>
      </c>
      <c r="CL305" s="401">
        <f>'آبان 1400'!BC306</f>
        <v>0</v>
      </c>
      <c r="CM305" s="401">
        <f>'آبان 1400'!BD306</f>
        <v>0</v>
      </c>
      <c r="CN305" s="401">
        <f>'آبان 1400'!BE306</f>
        <v>0</v>
      </c>
      <c r="CO305" s="401">
        <f>'آبان 1400'!BF306</f>
        <v>0</v>
      </c>
      <c r="CP305" s="401">
        <f>'آبان 1400'!BG306</f>
        <v>6522083.4192080004</v>
      </c>
      <c r="CQ305" s="401">
        <f>'آبان 1400'!BH306</f>
        <v>66190084</v>
      </c>
      <c r="CR305" s="401">
        <f t="shared" si="222"/>
        <v>72712168.216000006</v>
      </c>
      <c r="CS305" s="56">
        <f t="shared" si="223"/>
        <v>4659160</v>
      </c>
      <c r="CT305" s="400">
        <f t="shared" si="224"/>
        <v>2329580</v>
      </c>
      <c r="CU305" s="401">
        <f t="shared" si="225"/>
        <v>698874</v>
      </c>
      <c r="CV305" s="401">
        <f t="shared" si="226"/>
        <v>1120000</v>
      </c>
      <c r="CW305" s="56">
        <v>0</v>
      </c>
      <c r="CX305" s="401">
        <f t="shared" si="227"/>
        <v>81519782.216000006</v>
      </c>
      <c r="CY305" s="401">
        <f t="shared" si="228"/>
        <v>72712168.215999991</v>
      </c>
      <c r="CZ305" s="401">
        <f t="shared" si="229"/>
        <v>16723798.689679999</v>
      </c>
      <c r="DA305" s="401">
        <f t="shared" si="230"/>
        <v>98243580.905680001</v>
      </c>
      <c r="DB305" s="401">
        <f t="shared" si="231"/>
        <v>100800</v>
      </c>
      <c r="DC305" s="401">
        <f t="shared" si="232"/>
        <v>98344380.905680001</v>
      </c>
      <c r="DD305" s="406">
        <v>0</v>
      </c>
      <c r="DE305" s="401">
        <f t="shared" si="233"/>
        <v>8151978.2216000007</v>
      </c>
      <c r="DF305" s="401">
        <f t="shared" si="234"/>
        <v>4075989.1108000004</v>
      </c>
      <c r="DG305" s="401">
        <f t="shared" si="235"/>
        <v>86116413.573280007</v>
      </c>
      <c r="DH305" s="401">
        <f t="shared" si="236"/>
        <v>7687614</v>
      </c>
      <c r="DI305" s="401">
        <f t="shared" si="237"/>
        <v>78428799.573280007</v>
      </c>
      <c r="DJ305" s="401">
        <f t="shared" si="238"/>
        <v>0</v>
      </c>
      <c r="DL305" s="408">
        <f t="shared" si="239"/>
        <v>6638737.5</v>
      </c>
      <c r="DM305" s="408">
        <f t="shared" si="240"/>
        <v>-1979577.5</v>
      </c>
    </row>
    <row r="306" spans="1:117" s="56" customFormat="1" ht="21" x14ac:dyDescent="0.2">
      <c r="A306" s="192">
        <f t="shared" si="201"/>
        <v>2655495</v>
      </c>
      <c r="B306" s="137">
        <f>'آبان 1400'!B307</f>
        <v>301</v>
      </c>
      <c r="C306" s="137">
        <f>'آبان 1400'!C307</f>
        <v>64</v>
      </c>
      <c r="D306" s="137">
        <f>'آبان 1400'!D307</f>
        <v>13349</v>
      </c>
      <c r="E306" s="137" t="str">
        <f>'آبان 1400'!E307</f>
        <v>حسین</v>
      </c>
      <c r="F306" s="137" t="str">
        <f>'آبان 1400'!F307</f>
        <v>عاشوری شولمی</v>
      </c>
      <c r="G306" s="137" t="str">
        <f>'آبان 1400'!G307</f>
        <v>نگهبان</v>
      </c>
      <c r="H306" s="137" t="str">
        <f>'آبان 1400'!H307</f>
        <v>تهران</v>
      </c>
      <c r="I306" s="137" t="str">
        <f>'آبان 1400'!I307</f>
        <v>124-12-42081-1</v>
      </c>
      <c r="J306" s="137" t="str">
        <f>'آبان 1400'!J307</f>
        <v>2668740851</v>
      </c>
      <c r="K306" s="137" t="str">
        <f>'آبان 1400'!K307</f>
        <v>0017121750</v>
      </c>
      <c r="L306" s="137" t="str">
        <f>'آبان 1400'!L307</f>
        <v>تهران</v>
      </c>
      <c r="M306" s="137" t="str">
        <f>'آبان 1400'!M307</f>
        <v>نگهبان</v>
      </c>
      <c r="N306" s="121" t="str">
        <f>'آبان 1400'!N307</f>
        <v>*</v>
      </c>
      <c r="O306" s="120">
        <f>'آبان 1400'!O307</f>
        <v>0</v>
      </c>
      <c r="P306" s="122">
        <f>'آبان 1400'!P307</f>
        <v>0</v>
      </c>
      <c r="Q306" s="362">
        <f>'آبان 1400'!Q307</f>
        <v>30</v>
      </c>
      <c r="R306" s="362">
        <f>'آبان 1400'!R307</f>
        <v>120</v>
      </c>
      <c r="S306" s="362">
        <f>'آبان 1400'!S307</f>
        <v>110</v>
      </c>
      <c r="T306" s="362">
        <f>'آبان 1400'!T307</f>
        <v>29.33</v>
      </c>
      <c r="U306" s="138">
        <f>'آبان 1400'!U307</f>
        <v>0</v>
      </c>
      <c r="V306" s="121">
        <f>'آبان 1400'!W307</f>
        <v>0</v>
      </c>
      <c r="W306" s="122">
        <f>'آبان 1400'!X307</f>
        <v>0</v>
      </c>
      <c r="X306" s="370">
        <f>'آبان 1400'!Y307</f>
        <v>1</v>
      </c>
      <c r="Y306" s="370">
        <f>'آبان 1400'!Z307</f>
        <v>1</v>
      </c>
      <c r="Z306" s="139">
        <f>'آبان 1400'!AA307</f>
        <v>885165</v>
      </c>
      <c r="AA306" s="139">
        <f>'آبان 1400'!AB307</f>
        <v>46667</v>
      </c>
      <c r="AB306" s="139">
        <f>'آبان 1400'!AC307</f>
        <v>931832</v>
      </c>
      <c r="AC306" s="139">
        <f>'آبان 1400'!AD307</f>
        <v>4500000</v>
      </c>
      <c r="AD306" s="139">
        <f>'آبان 1400'!AE307</f>
        <v>6000000</v>
      </c>
      <c r="AE306" s="140">
        <f>'آبان 1400'!AF307</f>
        <v>177895.19999999998</v>
      </c>
      <c r="AF306" s="123">
        <f>'آبان 1400'!AG307</f>
        <v>26554950</v>
      </c>
      <c r="AG306" s="124">
        <f>'آبان 1400'!AH307</f>
        <v>1400010</v>
      </c>
      <c r="AH306" s="124">
        <f>'آبان 1400'!AI307</f>
        <v>21347423.999999996</v>
      </c>
      <c r="AI306" s="124">
        <f>'آبان 1400'!AJ307</f>
        <v>2655495</v>
      </c>
      <c r="AJ306" s="124">
        <f>'آبان 1400'!AK307</f>
        <v>4500000</v>
      </c>
      <c r="AK306" s="124">
        <f>'آبان 1400'!AL307</f>
        <v>6000000</v>
      </c>
      <c r="AL306" s="124">
        <f>'آبان 1400'!AM307</f>
        <v>4892117.9999999991</v>
      </c>
      <c r="AM306" s="124">
        <f>'آبان 1400'!AN307</f>
        <v>5217666.2159999991</v>
      </c>
      <c r="AN306" s="124">
        <f>'آبان 1400'!AO307</f>
        <v>0</v>
      </c>
      <c r="AO306" s="124">
        <f>'آبان 1400'!AP307</f>
        <v>2800000</v>
      </c>
      <c r="AP306" s="124">
        <f>'آبان 1400'!AQ307</f>
        <v>0</v>
      </c>
      <c r="AQ306" s="124">
        <f>'آبان 1400'!AR307</f>
        <v>0</v>
      </c>
      <c r="AR306" s="124">
        <f>'آبان 1400'!AS307</f>
        <v>0</v>
      </c>
      <c r="AS306" s="379">
        <f>'آبان 1400'!AT307</f>
        <v>0</v>
      </c>
      <c r="AT306" s="372">
        <f t="shared" si="202"/>
        <v>75367663.216000006</v>
      </c>
      <c r="AU306" s="174">
        <f>'آبان 1400'!AV307</f>
        <v>54322316.440880008</v>
      </c>
      <c r="AV306" s="142">
        <f>'آبان 1400'!AW307</f>
        <v>72712168.215999991</v>
      </c>
      <c r="AW306" s="143">
        <f t="shared" si="203"/>
        <v>5089851.7751199994</v>
      </c>
      <c r="AX306" s="76">
        <f t="shared" si="204"/>
        <v>1432231.644088001</v>
      </c>
      <c r="AY306" s="143">
        <f>'آبان 1400'!AZ307</f>
        <v>0</v>
      </c>
      <c r="AZ306" s="143">
        <f>'آبان 1400'!BA307</f>
        <v>0</v>
      </c>
      <c r="BA306" s="143">
        <f>'آبان 1400'!BB307</f>
        <v>0</v>
      </c>
      <c r="BB306" s="143">
        <f>'آبان 1400'!BC307</f>
        <v>0</v>
      </c>
      <c r="BC306" s="143">
        <f>'آبان 1400'!BD307</f>
        <v>0</v>
      </c>
      <c r="BD306" s="143">
        <f>'آبان 1400'!BE307</f>
        <v>0</v>
      </c>
      <c r="BE306" s="143">
        <f>'آبان 1400'!BF307</f>
        <v>0</v>
      </c>
      <c r="BF306" s="144">
        <f t="shared" si="205"/>
        <v>6522083.4192080004</v>
      </c>
      <c r="BG306" s="141">
        <f t="shared" si="206"/>
        <v>68845579</v>
      </c>
      <c r="BH306" s="145">
        <f t="shared" si="207"/>
        <v>75367663.216000006</v>
      </c>
      <c r="BI306" s="128">
        <f t="shared" si="200"/>
        <v>4659160</v>
      </c>
      <c r="BJ306" s="146">
        <f t="shared" si="208"/>
        <v>2329580</v>
      </c>
      <c r="BK306" s="146">
        <f t="shared" si="209"/>
        <v>698874</v>
      </c>
      <c r="BL306" s="147">
        <f t="shared" si="210"/>
        <v>1120000</v>
      </c>
      <c r="BM306" s="383">
        <v>0</v>
      </c>
      <c r="BN306" s="148">
        <f t="shared" si="211"/>
        <v>84175277.216000006</v>
      </c>
      <c r="BO306" s="149">
        <f t="shared" si="212"/>
        <v>72712168.215999991</v>
      </c>
      <c r="BP306" s="150">
        <f t="shared" si="213"/>
        <v>16723798.689679999</v>
      </c>
      <c r="BQ306" s="151">
        <f t="shared" si="214"/>
        <v>100899075.90568</v>
      </c>
      <c r="BR306" s="152">
        <f t="shared" si="215"/>
        <v>100800</v>
      </c>
      <c r="BS306" s="148">
        <f t="shared" si="216"/>
        <v>100999875.90568</v>
      </c>
      <c r="BT306" s="136">
        <v>0</v>
      </c>
      <c r="BU306" s="149">
        <f t="shared" si="217"/>
        <v>8417527.7216000017</v>
      </c>
      <c r="BV306" s="153">
        <f t="shared" si="218"/>
        <v>4208763.8608000008</v>
      </c>
      <c r="BW306" s="134">
        <f t="shared" si="219"/>
        <v>88373584.323280007</v>
      </c>
      <c r="BX306" s="148">
        <f t="shared" si="220"/>
        <v>7687614</v>
      </c>
      <c r="BY306" s="135">
        <f t="shared" si="221"/>
        <v>80685970.323280007</v>
      </c>
      <c r="CD306" s="400">
        <f>'آبان 1400'!AU307</f>
        <v>75367663.216000006</v>
      </c>
      <c r="CE306" s="401">
        <f>'آبان 1400'!AV307</f>
        <v>54322316.440880008</v>
      </c>
      <c r="CF306" s="401">
        <f>'آبان 1400'!AW307</f>
        <v>72712168.215999991</v>
      </c>
      <c r="CG306" s="401">
        <f>'آبان 1400'!AX307</f>
        <v>5089851.7751199994</v>
      </c>
      <c r="CH306" s="401">
        <f>'آبان 1400'!AY307</f>
        <v>1432231.644088001</v>
      </c>
      <c r="CI306" s="401">
        <f>'آبان 1400'!AZ307</f>
        <v>0</v>
      </c>
      <c r="CJ306" s="401">
        <f>'آبان 1400'!BA307</f>
        <v>0</v>
      </c>
      <c r="CK306" s="401">
        <f>'آبان 1400'!BB307</f>
        <v>0</v>
      </c>
      <c r="CL306" s="401">
        <f>'آبان 1400'!BC307</f>
        <v>0</v>
      </c>
      <c r="CM306" s="401">
        <f>'آبان 1400'!BD307</f>
        <v>0</v>
      </c>
      <c r="CN306" s="401">
        <f>'آبان 1400'!BE307</f>
        <v>0</v>
      </c>
      <c r="CO306" s="401">
        <f>'آبان 1400'!BF307</f>
        <v>0</v>
      </c>
      <c r="CP306" s="401">
        <f>'آبان 1400'!BG307</f>
        <v>6522083.4192080004</v>
      </c>
      <c r="CQ306" s="401">
        <f>'آبان 1400'!BH307</f>
        <v>68845579</v>
      </c>
      <c r="CR306" s="401">
        <f t="shared" si="222"/>
        <v>75367663.216000006</v>
      </c>
      <c r="CS306" s="56">
        <f t="shared" si="223"/>
        <v>4659160</v>
      </c>
      <c r="CT306" s="400">
        <f t="shared" si="224"/>
        <v>2329580</v>
      </c>
      <c r="CU306" s="401">
        <f t="shared" si="225"/>
        <v>698874</v>
      </c>
      <c r="CV306" s="401">
        <f t="shared" si="226"/>
        <v>1120000</v>
      </c>
      <c r="CW306" s="56">
        <v>0</v>
      </c>
      <c r="CX306" s="401">
        <f t="shared" si="227"/>
        <v>84175277.216000006</v>
      </c>
      <c r="CY306" s="401">
        <f t="shared" si="228"/>
        <v>72712168.215999991</v>
      </c>
      <c r="CZ306" s="401">
        <f t="shared" si="229"/>
        <v>16723798.689679999</v>
      </c>
      <c r="DA306" s="401">
        <f t="shared" si="230"/>
        <v>100899075.90568</v>
      </c>
      <c r="DB306" s="401">
        <f t="shared" si="231"/>
        <v>100800</v>
      </c>
      <c r="DC306" s="401">
        <f t="shared" si="232"/>
        <v>100999875.90568</v>
      </c>
      <c r="DD306" s="406">
        <v>0</v>
      </c>
      <c r="DE306" s="401">
        <f t="shared" si="233"/>
        <v>8417527.7216000017</v>
      </c>
      <c r="DF306" s="401">
        <f t="shared" si="234"/>
        <v>4208763.8608000008</v>
      </c>
      <c r="DG306" s="401">
        <f t="shared" si="235"/>
        <v>88373584.323280007</v>
      </c>
      <c r="DH306" s="401">
        <f t="shared" si="236"/>
        <v>7687614</v>
      </c>
      <c r="DI306" s="401">
        <f t="shared" si="237"/>
        <v>80685970.323280007</v>
      </c>
      <c r="DJ306" s="401">
        <f t="shared" si="238"/>
        <v>0</v>
      </c>
      <c r="DL306" s="408">
        <f t="shared" si="239"/>
        <v>6638737.5</v>
      </c>
      <c r="DM306" s="408">
        <f t="shared" si="240"/>
        <v>-1979577.5</v>
      </c>
    </row>
    <row r="307" spans="1:117" s="56" customFormat="1" ht="21" x14ac:dyDescent="0.2">
      <c r="A307" s="192">
        <f t="shared" si="201"/>
        <v>2655495</v>
      </c>
      <c r="B307" s="137">
        <f>'آبان 1400'!B308</f>
        <v>302</v>
      </c>
      <c r="C307" s="137">
        <f>'آبان 1400'!C308</f>
        <v>65</v>
      </c>
      <c r="D307" s="137">
        <f>'آبان 1400'!D308</f>
        <v>13262</v>
      </c>
      <c r="E307" s="137" t="str">
        <f>'آبان 1400'!E308</f>
        <v>هادی</v>
      </c>
      <c r="F307" s="137" t="str">
        <f>'آبان 1400'!F308</f>
        <v>جعفری</v>
      </c>
      <c r="G307" s="137" t="str">
        <f>'آبان 1400'!G308</f>
        <v>نگهبان</v>
      </c>
      <c r="H307" s="137" t="str">
        <f>'آبان 1400'!H308</f>
        <v>تهران</v>
      </c>
      <c r="I307" s="137" t="str">
        <f>'آبان 1400'!I308</f>
        <v>121-813-3256060-1</v>
      </c>
      <c r="J307" s="137" t="str">
        <f>'آبان 1400'!J308</f>
        <v>0322126061</v>
      </c>
      <c r="K307" s="137" t="str">
        <f>'آبان 1400'!K308</f>
        <v>0020748156</v>
      </c>
      <c r="L307" s="137" t="str">
        <f>'آبان 1400'!L308</f>
        <v>تهران</v>
      </c>
      <c r="M307" s="137" t="str">
        <f>'آبان 1400'!M308</f>
        <v>نگهبان</v>
      </c>
      <c r="N307" s="121" t="str">
        <f>'آبان 1400'!N308</f>
        <v>*</v>
      </c>
      <c r="O307" s="120">
        <f>'آبان 1400'!O308</f>
        <v>0</v>
      </c>
      <c r="P307" s="122">
        <f>'آبان 1400'!P308</f>
        <v>0</v>
      </c>
      <c r="Q307" s="362">
        <f>'آبان 1400'!Q308</f>
        <v>30</v>
      </c>
      <c r="R307" s="362">
        <f>'آبان 1400'!R308</f>
        <v>120</v>
      </c>
      <c r="S307" s="362">
        <f>'آبان 1400'!S308</f>
        <v>110</v>
      </c>
      <c r="T307" s="362">
        <f>'آبان 1400'!T308</f>
        <v>29.33</v>
      </c>
      <c r="U307" s="138">
        <f>'آبان 1400'!U308</f>
        <v>0</v>
      </c>
      <c r="V307" s="121">
        <f>'آبان 1400'!W308</f>
        <v>0</v>
      </c>
      <c r="W307" s="122">
        <f>'آبان 1400'!X308</f>
        <v>0</v>
      </c>
      <c r="X307" s="370">
        <f>'آبان 1400'!Y308</f>
        <v>1</v>
      </c>
      <c r="Y307" s="370">
        <f>'آبان 1400'!Z308</f>
        <v>1</v>
      </c>
      <c r="Z307" s="139">
        <f>'آبان 1400'!AA308</f>
        <v>885165</v>
      </c>
      <c r="AA307" s="139">
        <f>'آبان 1400'!AB308</f>
        <v>46667</v>
      </c>
      <c r="AB307" s="139">
        <f>'آبان 1400'!AC308</f>
        <v>931832</v>
      </c>
      <c r="AC307" s="139">
        <f>'آبان 1400'!AD308</f>
        <v>4500000</v>
      </c>
      <c r="AD307" s="139">
        <f>'آبان 1400'!AE308</f>
        <v>6000000</v>
      </c>
      <c r="AE307" s="140">
        <f>'آبان 1400'!AF308</f>
        <v>177895.19999999998</v>
      </c>
      <c r="AF307" s="123">
        <f>'آبان 1400'!AG308</f>
        <v>26554950</v>
      </c>
      <c r="AG307" s="124">
        <f>'آبان 1400'!AH308</f>
        <v>1400010</v>
      </c>
      <c r="AH307" s="124">
        <f>'آبان 1400'!AI308</f>
        <v>21347423.999999996</v>
      </c>
      <c r="AI307" s="124">
        <f>'آبان 1400'!AJ308</f>
        <v>2655495</v>
      </c>
      <c r="AJ307" s="124">
        <f>'آبان 1400'!AK308</f>
        <v>4500000</v>
      </c>
      <c r="AK307" s="124">
        <f>'آبان 1400'!AL308</f>
        <v>6000000</v>
      </c>
      <c r="AL307" s="124">
        <f>'آبان 1400'!AM308</f>
        <v>4892117.9999999991</v>
      </c>
      <c r="AM307" s="124">
        <f>'آبان 1400'!AN308</f>
        <v>5217666.2159999991</v>
      </c>
      <c r="AN307" s="124">
        <f>'آبان 1400'!AO308</f>
        <v>0</v>
      </c>
      <c r="AO307" s="124">
        <f>'آبان 1400'!AP308</f>
        <v>2800000</v>
      </c>
      <c r="AP307" s="124">
        <f>'آبان 1400'!AQ308</f>
        <v>0</v>
      </c>
      <c r="AQ307" s="124">
        <f>'آبان 1400'!AR308</f>
        <v>0</v>
      </c>
      <c r="AR307" s="124">
        <f>'آبان 1400'!AS308</f>
        <v>0</v>
      </c>
      <c r="AS307" s="379">
        <f>'آبان 1400'!AT308</f>
        <v>0</v>
      </c>
      <c r="AT307" s="372">
        <f t="shared" si="202"/>
        <v>75367663.216000006</v>
      </c>
      <c r="AU307" s="174">
        <f>'آبان 1400'!AV308</f>
        <v>54322316.440880008</v>
      </c>
      <c r="AV307" s="142">
        <f>'آبان 1400'!AW308</f>
        <v>72712168.215999991</v>
      </c>
      <c r="AW307" s="143">
        <f t="shared" si="203"/>
        <v>5089851.7751199994</v>
      </c>
      <c r="AX307" s="76">
        <f t="shared" si="204"/>
        <v>1432231.644088001</v>
      </c>
      <c r="AY307" s="143">
        <f>'آبان 1400'!AZ308</f>
        <v>0</v>
      </c>
      <c r="AZ307" s="143">
        <f>'آبان 1400'!BA308</f>
        <v>0</v>
      </c>
      <c r="BA307" s="143">
        <f>'آبان 1400'!BB308</f>
        <v>0</v>
      </c>
      <c r="BB307" s="143">
        <f>'آبان 1400'!BC308</f>
        <v>0</v>
      </c>
      <c r="BC307" s="143">
        <f>'آبان 1400'!BD308</f>
        <v>0</v>
      </c>
      <c r="BD307" s="143">
        <f>'آبان 1400'!BE308</f>
        <v>0</v>
      </c>
      <c r="BE307" s="143">
        <f>'آبان 1400'!BF308</f>
        <v>0</v>
      </c>
      <c r="BF307" s="144">
        <f t="shared" si="205"/>
        <v>6522083.4192080004</v>
      </c>
      <c r="BG307" s="141">
        <f t="shared" si="206"/>
        <v>68845579</v>
      </c>
      <c r="BH307" s="145">
        <f t="shared" si="207"/>
        <v>75367663.216000006</v>
      </c>
      <c r="BI307" s="128">
        <f t="shared" si="200"/>
        <v>4659160</v>
      </c>
      <c r="BJ307" s="146">
        <f t="shared" si="208"/>
        <v>2329580</v>
      </c>
      <c r="BK307" s="146">
        <f t="shared" si="209"/>
        <v>698874</v>
      </c>
      <c r="BL307" s="147">
        <f t="shared" si="210"/>
        <v>1120000</v>
      </c>
      <c r="BM307" s="383">
        <v>0</v>
      </c>
      <c r="BN307" s="148">
        <f t="shared" si="211"/>
        <v>84175277.216000006</v>
      </c>
      <c r="BO307" s="149">
        <f t="shared" si="212"/>
        <v>72712168.215999991</v>
      </c>
      <c r="BP307" s="150">
        <f t="shared" si="213"/>
        <v>16723798.689679999</v>
      </c>
      <c r="BQ307" s="151">
        <f t="shared" si="214"/>
        <v>100899075.90568</v>
      </c>
      <c r="BR307" s="152">
        <f t="shared" si="215"/>
        <v>100800</v>
      </c>
      <c r="BS307" s="148">
        <f t="shared" si="216"/>
        <v>100999875.90568</v>
      </c>
      <c r="BT307" s="136">
        <v>0</v>
      </c>
      <c r="BU307" s="149">
        <f t="shared" si="217"/>
        <v>8417527.7216000017</v>
      </c>
      <c r="BV307" s="153">
        <f t="shared" si="218"/>
        <v>4208763.8608000008</v>
      </c>
      <c r="BW307" s="134">
        <f t="shared" si="219"/>
        <v>88373584.323280007</v>
      </c>
      <c r="BX307" s="148">
        <f t="shared" si="220"/>
        <v>7687614</v>
      </c>
      <c r="BY307" s="135">
        <f t="shared" si="221"/>
        <v>80685970.323280007</v>
      </c>
      <c r="CD307" s="400">
        <f>'آبان 1400'!AU308</f>
        <v>75367663.216000006</v>
      </c>
      <c r="CE307" s="401">
        <f>'آبان 1400'!AV308</f>
        <v>54322316.440880008</v>
      </c>
      <c r="CF307" s="401">
        <f>'آبان 1400'!AW308</f>
        <v>72712168.215999991</v>
      </c>
      <c r="CG307" s="401">
        <f>'آبان 1400'!AX308</f>
        <v>5089851.7751199994</v>
      </c>
      <c r="CH307" s="401">
        <f>'آبان 1400'!AY308</f>
        <v>1432231.644088001</v>
      </c>
      <c r="CI307" s="401">
        <f>'آبان 1400'!AZ308</f>
        <v>0</v>
      </c>
      <c r="CJ307" s="401">
        <f>'آبان 1400'!BA308</f>
        <v>0</v>
      </c>
      <c r="CK307" s="401">
        <f>'آبان 1400'!BB308</f>
        <v>0</v>
      </c>
      <c r="CL307" s="401">
        <f>'آبان 1400'!BC308</f>
        <v>0</v>
      </c>
      <c r="CM307" s="401">
        <f>'آبان 1400'!BD308</f>
        <v>0</v>
      </c>
      <c r="CN307" s="401">
        <f>'آبان 1400'!BE308</f>
        <v>0</v>
      </c>
      <c r="CO307" s="401">
        <f>'آبان 1400'!BF308</f>
        <v>0</v>
      </c>
      <c r="CP307" s="401">
        <f>'آبان 1400'!BG308</f>
        <v>6522083.4192080004</v>
      </c>
      <c r="CQ307" s="401">
        <f>'آبان 1400'!BH308</f>
        <v>68845579</v>
      </c>
      <c r="CR307" s="401">
        <f t="shared" si="222"/>
        <v>75367663.216000006</v>
      </c>
      <c r="CS307" s="56">
        <f t="shared" si="223"/>
        <v>4659160</v>
      </c>
      <c r="CT307" s="400">
        <f t="shared" si="224"/>
        <v>2329580</v>
      </c>
      <c r="CU307" s="401">
        <f t="shared" si="225"/>
        <v>698874</v>
      </c>
      <c r="CV307" s="401">
        <f t="shared" si="226"/>
        <v>1120000</v>
      </c>
      <c r="CW307" s="56">
        <v>0</v>
      </c>
      <c r="CX307" s="401">
        <f t="shared" si="227"/>
        <v>84175277.216000006</v>
      </c>
      <c r="CY307" s="401">
        <f t="shared" si="228"/>
        <v>72712168.215999991</v>
      </c>
      <c r="CZ307" s="401">
        <f t="shared" si="229"/>
        <v>16723798.689679999</v>
      </c>
      <c r="DA307" s="401">
        <f t="shared" si="230"/>
        <v>100899075.90568</v>
      </c>
      <c r="DB307" s="401">
        <f t="shared" si="231"/>
        <v>100800</v>
      </c>
      <c r="DC307" s="401">
        <f t="shared" si="232"/>
        <v>100999875.90568</v>
      </c>
      <c r="DD307" s="406">
        <v>0</v>
      </c>
      <c r="DE307" s="401">
        <f t="shared" si="233"/>
        <v>8417527.7216000017</v>
      </c>
      <c r="DF307" s="401">
        <f t="shared" si="234"/>
        <v>4208763.8608000008</v>
      </c>
      <c r="DG307" s="401">
        <f t="shared" si="235"/>
        <v>88373584.323280007</v>
      </c>
      <c r="DH307" s="401">
        <f t="shared" si="236"/>
        <v>7687614</v>
      </c>
      <c r="DI307" s="401">
        <f t="shared" si="237"/>
        <v>80685970.323280007</v>
      </c>
      <c r="DJ307" s="401">
        <f t="shared" si="238"/>
        <v>0</v>
      </c>
      <c r="DL307" s="408">
        <f t="shared" si="239"/>
        <v>6638737.5</v>
      </c>
      <c r="DM307" s="408">
        <f t="shared" si="240"/>
        <v>-1979577.5</v>
      </c>
    </row>
    <row r="308" spans="1:117" s="56" customFormat="1" ht="21" x14ac:dyDescent="0.2">
      <c r="A308" s="192">
        <f t="shared" si="201"/>
        <v>2655495</v>
      </c>
      <c r="B308" s="137">
        <f>'آبان 1400'!B309</f>
        <v>303</v>
      </c>
      <c r="C308" s="137">
        <f>'آبان 1400'!C309</f>
        <v>66</v>
      </c>
      <c r="D308" s="137">
        <f>'آبان 1400'!D309</f>
        <v>13514</v>
      </c>
      <c r="E308" s="137" t="str">
        <f>'آبان 1400'!E309</f>
        <v>حسین</v>
      </c>
      <c r="F308" s="137" t="str">
        <f>'آبان 1400'!F309</f>
        <v>موحدی</v>
      </c>
      <c r="G308" s="137" t="str">
        <f>'آبان 1400'!G309</f>
        <v>نگهبان</v>
      </c>
      <c r="H308" s="137" t="str">
        <f>'آبان 1400'!H309</f>
        <v>تهران</v>
      </c>
      <c r="I308" s="137" t="str">
        <f>'آبان 1400'!I309</f>
        <v>121-813-3250378-1</v>
      </c>
      <c r="J308" s="137" t="str">
        <f>'آبان 1400'!J309</f>
        <v>0084604395</v>
      </c>
      <c r="K308" s="137" t="str">
        <f>'آبان 1400'!K309</f>
        <v>0084851234</v>
      </c>
      <c r="L308" s="137" t="str">
        <f>'آبان 1400'!L309</f>
        <v>تهران</v>
      </c>
      <c r="M308" s="137" t="str">
        <f>'آبان 1400'!M309</f>
        <v>نگهبان</v>
      </c>
      <c r="N308" s="121" t="str">
        <f>'آبان 1400'!N309</f>
        <v>*</v>
      </c>
      <c r="O308" s="120">
        <f>'آبان 1400'!O309</f>
        <v>0</v>
      </c>
      <c r="P308" s="122">
        <f>'آبان 1400'!P309</f>
        <v>0</v>
      </c>
      <c r="Q308" s="362">
        <f>'آبان 1400'!Q309</f>
        <v>30</v>
      </c>
      <c r="R308" s="362">
        <f>'آبان 1400'!R309</f>
        <v>120</v>
      </c>
      <c r="S308" s="362">
        <f>'آبان 1400'!S309</f>
        <v>110</v>
      </c>
      <c r="T308" s="362">
        <f>'آبان 1400'!T309</f>
        <v>29.33</v>
      </c>
      <c r="U308" s="138">
        <f>'آبان 1400'!U309</f>
        <v>0</v>
      </c>
      <c r="V308" s="121">
        <f>'آبان 1400'!W309</f>
        <v>0</v>
      </c>
      <c r="W308" s="122">
        <f>'آبان 1400'!X309</f>
        <v>0</v>
      </c>
      <c r="X308" s="370">
        <f>'آبان 1400'!Y309</f>
        <v>2</v>
      </c>
      <c r="Y308" s="370">
        <f>'آبان 1400'!Z309</f>
        <v>2</v>
      </c>
      <c r="Z308" s="139">
        <f>'آبان 1400'!AA309</f>
        <v>885165</v>
      </c>
      <c r="AA308" s="139">
        <f>'آبان 1400'!AB309</f>
        <v>46667</v>
      </c>
      <c r="AB308" s="139">
        <f>'آبان 1400'!AC309</f>
        <v>931832</v>
      </c>
      <c r="AC308" s="139">
        <f>'آبان 1400'!AD309</f>
        <v>4500000</v>
      </c>
      <c r="AD308" s="139">
        <f>'آبان 1400'!AE309</f>
        <v>6000000</v>
      </c>
      <c r="AE308" s="140">
        <f>'آبان 1400'!AF309</f>
        <v>177895.19999999998</v>
      </c>
      <c r="AF308" s="123">
        <f>'آبان 1400'!AG309</f>
        <v>26554950</v>
      </c>
      <c r="AG308" s="124">
        <f>'آبان 1400'!AH309</f>
        <v>1400010</v>
      </c>
      <c r="AH308" s="124">
        <f>'آبان 1400'!AI309</f>
        <v>21347423.999999996</v>
      </c>
      <c r="AI308" s="124">
        <f>'آبان 1400'!AJ309</f>
        <v>5310990</v>
      </c>
      <c r="AJ308" s="124">
        <f>'آبان 1400'!AK309</f>
        <v>4500000</v>
      </c>
      <c r="AK308" s="124">
        <f>'آبان 1400'!AL309</f>
        <v>6000000</v>
      </c>
      <c r="AL308" s="124">
        <f>'آبان 1400'!AM309</f>
        <v>4892117.9999999991</v>
      </c>
      <c r="AM308" s="124">
        <f>'آبان 1400'!AN309</f>
        <v>5217666.2159999991</v>
      </c>
      <c r="AN308" s="124">
        <f>'آبان 1400'!AO309</f>
        <v>0</v>
      </c>
      <c r="AO308" s="124">
        <f>'آبان 1400'!AP309</f>
        <v>3000000</v>
      </c>
      <c r="AP308" s="124">
        <f>'آبان 1400'!AQ309</f>
        <v>0</v>
      </c>
      <c r="AQ308" s="124">
        <f>'آبان 1400'!AR309</f>
        <v>0</v>
      </c>
      <c r="AR308" s="124">
        <f>'آبان 1400'!AS309</f>
        <v>0</v>
      </c>
      <c r="AS308" s="379">
        <f>'آبان 1400'!AT309</f>
        <v>0</v>
      </c>
      <c r="AT308" s="372">
        <f t="shared" si="202"/>
        <v>78223158.216000006</v>
      </c>
      <c r="AU308" s="174">
        <f>'آبان 1400'!AV309</f>
        <v>54308316.440880008</v>
      </c>
      <c r="AV308" s="142">
        <f>'آبان 1400'!AW309</f>
        <v>72912168.215999991</v>
      </c>
      <c r="AW308" s="143">
        <f t="shared" si="203"/>
        <v>5103851.7751199994</v>
      </c>
      <c r="AX308" s="76">
        <f t="shared" si="204"/>
        <v>1430831.644088001</v>
      </c>
      <c r="AY308" s="143">
        <f>'آبان 1400'!AZ309</f>
        <v>0</v>
      </c>
      <c r="AZ308" s="143">
        <f>'آبان 1400'!BA309</f>
        <v>0</v>
      </c>
      <c r="BA308" s="143">
        <f>'آبان 1400'!BB309</f>
        <v>0</v>
      </c>
      <c r="BB308" s="143">
        <f>'آبان 1400'!BC309</f>
        <v>0</v>
      </c>
      <c r="BC308" s="143">
        <f>'آبان 1400'!BD309</f>
        <v>0</v>
      </c>
      <c r="BD308" s="143">
        <f>'آبان 1400'!BE309</f>
        <v>0</v>
      </c>
      <c r="BE308" s="143">
        <f>'آبان 1400'!BF309</f>
        <v>0</v>
      </c>
      <c r="BF308" s="144">
        <f t="shared" si="205"/>
        <v>6534683.4192080004</v>
      </c>
      <c r="BG308" s="141">
        <f t="shared" si="206"/>
        <v>71688474</v>
      </c>
      <c r="BH308" s="145">
        <f t="shared" si="207"/>
        <v>78223158.216000006</v>
      </c>
      <c r="BI308" s="128">
        <f t="shared" si="200"/>
        <v>4659160</v>
      </c>
      <c r="BJ308" s="146">
        <f t="shared" si="208"/>
        <v>2329580</v>
      </c>
      <c r="BK308" s="146">
        <f t="shared" si="209"/>
        <v>698874</v>
      </c>
      <c r="BL308" s="147">
        <f t="shared" si="210"/>
        <v>1120000</v>
      </c>
      <c r="BM308" s="383">
        <v>0</v>
      </c>
      <c r="BN308" s="148">
        <f t="shared" si="211"/>
        <v>87030772.216000006</v>
      </c>
      <c r="BO308" s="149">
        <f t="shared" si="212"/>
        <v>72912168.215999991</v>
      </c>
      <c r="BP308" s="150">
        <f t="shared" si="213"/>
        <v>16769798.689679999</v>
      </c>
      <c r="BQ308" s="151">
        <f t="shared" si="214"/>
        <v>103800570.90568</v>
      </c>
      <c r="BR308" s="152">
        <f t="shared" si="215"/>
        <v>100800</v>
      </c>
      <c r="BS308" s="148">
        <f t="shared" si="216"/>
        <v>103901370.90568</v>
      </c>
      <c r="BT308" s="136">
        <v>0</v>
      </c>
      <c r="BU308" s="149">
        <f t="shared" si="217"/>
        <v>8703077.2216000017</v>
      </c>
      <c r="BV308" s="153">
        <f t="shared" si="218"/>
        <v>4351538.6108000008</v>
      </c>
      <c r="BW308" s="134">
        <f t="shared" si="219"/>
        <v>90846755.073280007</v>
      </c>
      <c r="BX308" s="148">
        <f t="shared" si="220"/>
        <v>7687614</v>
      </c>
      <c r="BY308" s="135">
        <f t="shared" si="221"/>
        <v>83159141.073280007</v>
      </c>
      <c r="CD308" s="400">
        <f>'آبان 1400'!AU309</f>
        <v>78223158.216000006</v>
      </c>
      <c r="CE308" s="401">
        <f>'آبان 1400'!AV309</f>
        <v>54308316.440880008</v>
      </c>
      <c r="CF308" s="401">
        <f>'آبان 1400'!AW309</f>
        <v>72912168.215999991</v>
      </c>
      <c r="CG308" s="401">
        <f>'آبان 1400'!AX309</f>
        <v>5103851.7751199994</v>
      </c>
      <c r="CH308" s="401">
        <f>'آبان 1400'!AY309</f>
        <v>1430831.644088001</v>
      </c>
      <c r="CI308" s="401">
        <f>'آبان 1400'!AZ309</f>
        <v>0</v>
      </c>
      <c r="CJ308" s="401">
        <f>'آبان 1400'!BA309</f>
        <v>0</v>
      </c>
      <c r="CK308" s="401">
        <f>'آبان 1400'!BB309</f>
        <v>0</v>
      </c>
      <c r="CL308" s="401">
        <f>'آبان 1400'!BC309</f>
        <v>0</v>
      </c>
      <c r="CM308" s="401">
        <f>'آبان 1400'!BD309</f>
        <v>0</v>
      </c>
      <c r="CN308" s="401">
        <f>'آبان 1400'!BE309</f>
        <v>0</v>
      </c>
      <c r="CO308" s="401">
        <f>'آبان 1400'!BF309</f>
        <v>0</v>
      </c>
      <c r="CP308" s="401">
        <f>'آبان 1400'!BG309</f>
        <v>6534683.4192080004</v>
      </c>
      <c r="CQ308" s="401">
        <f>'آبان 1400'!BH309</f>
        <v>71688474</v>
      </c>
      <c r="CR308" s="401">
        <f t="shared" si="222"/>
        <v>78223158.216000006</v>
      </c>
      <c r="CS308" s="56">
        <f t="shared" si="223"/>
        <v>4659160</v>
      </c>
      <c r="CT308" s="400">
        <f t="shared" si="224"/>
        <v>2329580</v>
      </c>
      <c r="CU308" s="401">
        <f t="shared" si="225"/>
        <v>698874</v>
      </c>
      <c r="CV308" s="401">
        <f t="shared" si="226"/>
        <v>1120000</v>
      </c>
      <c r="CW308" s="56">
        <v>0</v>
      </c>
      <c r="CX308" s="401">
        <f t="shared" si="227"/>
        <v>87030772.216000006</v>
      </c>
      <c r="CY308" s="401">
        <f t="shared" si="228"/>
        <v>72912168.215999991</v>
      </c>
      <c r="CZ308" s="401">
        <f t="shared" si="229"/>
        <v>16769798.689679999</v>
      </c>
      <c r="DA308" s="401">
        <f t="shared" si="230"/>
        <v>103800570.90568</v>
      </c>
      <c r="DB308" s="401">
        <f t="shared" si="231"/>
        <v>100800</v>
      </c>
      <c r="DC308" s="401">
        <f t="shared" si="232"/>
        <v>103901370.90568</v>
      </c>
      <c r="DD308" s="406">
        <v>0</v>
      </c>
      <c r="DE308" s="401">
        <f t="shared" si="233"/>
        <v>8703077.2216000017</v>
      </c>
      <c r="DF308" s="401">
        <f t="shared" si="234"/>
        <v>4351538.6108000008</v>
      </c>
      <c r="DG308" s="401">
        <f t="shared" si="235"/>
        <v>90846755.073280007</v>
      </c>
      <c r="DH308" s="401">
        <f t="shared" si="236"/>
        <v>7687614</v>
      </c>
      <c r="DI308" s="401">
        <f t="shared" si="237"/>
        <v>83159141.073280007</v>
      </c>
      <c r="DJ308" s="401">
        <f t="shared" si="238"/>
        <v>0</v>
      </c>
      <c r="DL308" s="408">
        <f t="shared" si="239"/>
        <v>6638737.5</v>
      </c>
      <c r="DM308" s="408">
        <f t="shared" si="240"/>
        <v>-1979577.5</v>
      </c>
    </row>
    <row r="309" spans="1:117" s="56" customFormat="1" ht="21" x14ac:dyDescent="0.2">
      <c r="A309" s="192">
        <f t="shared" si="201"/>
        <v>2655495</v>
      </c>
      <c r="B309" s="137">
        <f>'آبان 1400'!B310</f>
        <v>304</v>
      </c>
      <c r="C309" s="137">
        <f>'آبان 1400'!C310</f>
        <v>67</v>
      </c>
      <c r="D309" s="137">
        <f>'آبان 1400'!D310</f>
        <v>13341</v>
      </c>
      <c r="E309" s="137" t="str">
        <f>'آبان 1400'!E310</f>
        <v>رسول</v>
      </c>
      <c r="F309" s="137" t="str">
        <f>'آبان 1400'!F310</f>
        <v>تاریها</v>
      </c>
      <c r="G309" s="137" t="str">
        <f>'آبان 1400'!G310</f>
        <v>نگهبان</v>
      </c>
      <c r="H309" s="137" t="str">
        <f>'آبان 1400'!H310</f>
        <v>تهران</v>
      </c>
      <c r="I309" s="137" t="str">
        <f>'آبان 1400'!I310</f>
        <v>121-813-3274569-1</v>
      </c>
      <c r="J309" s="137" t="str">
        <f>'آبان 1400'!J310</f>
        <v>0061376779</v>
      </c>
      <c r="K309" s="137" t="str">
        <f>'آبان 1400'!K310</f>
        <v>0017120834</v>
      </c>
      <c r="L309" s="137" t="str">
        <f>'آبان 1400'!L310</f>
        <v>تهران</v>
      </c>
      <c r="M309" s="137" t="str">
        <f>'آبان 1400'!M310</f>
        <v>نگهبان</v>
      </c>
      <c r="N309" s="121" t="str">
        <f>'آبان 1400'!N310</f>
        <v>*</v>
      </c>
      <c r="O309" s="120">
        <f>'آبان 1400'!O310</f>
        <v>0</v>
      </c>
      <c r="P309" s="122">
        <f>'آبان 1400'!P310</f>
        <v>0</v>
      </c>
      <c r="Q309" s="362">
        <f>'آبان 1400'!Q310</f>
        <v>30</v>
      </c>
      <c r="R309" s="362">
        <f>'آبان 1400'!R310</f>
        <v>120</v>
      </c>
      <c r="S309" s="362">
        <f>'آبان 1400'!S310</f>
        <v>110</v>
      </c>
      <c r="T309" s="362">
        <f>'آبان 1400'!T310</f>
        <v>29.33</v>
      </c>
      <c r="U309" s="138">
        <f>'آبان 1400'!U310</f>
        <v>0</v>
      </c>
      <c r="V309" s="121">
        <f>'آبان 1400'!W310</f>
        <v>0</v>
      </c>
      <c r="W309" s="122">
        <f>'آبان 1400'!X310</f>
        <v>0</v>
      </c>
      <c r="X309" s="370">
        <f>'آبان 1400'!Y310</f>
        <v>2</v>
      </c>
      <c r="Y309" s="370">
        <f>'آبان 1400'!Z310</f>
        <v>2</v>
      </c>
      <c r="Z309" s="139">
        <f>'آبان 1400'!AA310</f>
        <v>885165</v>
      </c>
      <c r="AA309" s="139">
        <f>'آبان 1400'!AB310</f>
        <v>46667</v>
      </c>
      <c r="AB309" s="139">
        <f>'آبان 1400'!AC310</f>
        <v>931832</v>
      </c>
      <c r="AC309" s="139">
        <f>'آبان 1400'!AD310</f>
        <v>4500000</v>
      </c>
      <c r="AD309" s="139">
        <f>'آبان 1400'!AE310</f>
        <v>6000000</v>
      </c>
      <c r="AE309" s="140">
        <f>'آبان 1400'!AF310</f>
        <v>177895.19999999998</v>
      </c>
      <c r="AF309" s="123">
        <f>'آبان 1400'!AG310</f>
        <v>26554950</v>
      </c>
      <c r="AG309" s="124">
        <f>'آبان 1400'!AH310</f>
        <v>1400010</v>
      </c>
      <c r="AH309" s="124">
        <f>'آبان 1400'!AI310</f>
        <v>21347423.999999996</v>
      </c>
      <c r="AI309" s="124">
        <f>'آبان 1400'!AJ310</f>
        <v>5310990</v>
      </c>
      <c r="AJ309" s="124">
        <f>'آبان 1400'!AK310</f>
        <v>4500000</v>
      </c>
      <c r="AK309" s="124">
        <f>'آبان 1400'!AL310</f>
        <v>6000000</v>
      </c>
      <c r="AL309" s="124">
        <f>'آبان 1400'!AM310</f>
        <v>4892117.9999999991</v>
      </c>
      <c r="AM309" s="124">
        <f>'آبان 1400'!AN310</f>
        <v>5217666.2159999991</v>
      </c>
      <c r="AN309" s="124">
        <f>'آبان 1400'!AO310</f>
        <v>0</v>
      </c>
      <c r="AO309" s="124">
        <f>'آبان 1400'!AP310</f>
        <v>3000000</v>
      </c>
      <c r="AP309" s="124">
        <f>'آبان 1400'!AQ310</f>
        <v>0</v>
      </c>
      <c r="AQ309" s="124">
        <f>'آبان 1400'!AR310</f>
        <v>0</v>
      </c>
      <c r="AR309" s="124">
        <f>'آبان 1400'!AS310</f>
        <v>0</v>
      </c>
      <c r="AS309" s="379">
        <f>'آبان 1400'!AT310</f>
        <v>0</v>
      </c>
      <c r="AT309" s="372">
        <f t="shared" si="202"/>
        <v>78223158.216000006</v>
      </c>
      <c r="AU309" s="174">
        <f>'آبان 1400'!AV310</f>
        <v>54308316.440880008</v>
      </c>
      <c r="AV309" s="142">
        <f>'آبان 1400'!AW310</f>
        <v>72912168.215999991</v>
      </c>
      <c r="AW309" s="143">
        <f t="shared" si="203"/>
        <v>5103851.7751199994</v>
      </c>
      <c r="AX309" s="76">
        <f t="shared" si="204"/>
        <v>1430831.644088001</v>
      </c>
      <c r="AY309" s="143">
        <f>'آبان 1400'!AZ310</f>
        <v>0</v>
      </c>
      <c r="AZ309" s="143">
        <f>'آبان 1400'!BA310</f>
        <v>0</v>
      </c>
      <c r="BA309" s="143">
        <f>'آبان 1400'!BB310</f>
        <v>0</v>
      </c>
      <c r="BB309" s="143">
        <f>'آبان 1400'!BC310</f>
        <v>0</v>
      </c>
      <c r="BC309" s="143">
        <f>'آبان 1400'!BD310</f>
        <v>0</v>
      </c>
      <c r="BD309" s="143">
        <f>'آبان 1400'!BE310</f>
        <v>0</v>
      </c>
      <c r="BE309" s="143">
        <f>'آبان 1400'!BF310</f>
        <v>0</v>
      </c>
      <c r="BF309" s="144">
        <f t="shared" si="205"/>
        <v>6534683.4192080004</v>
      </c>
      <c r="BG309" s="141">
        <f t="shared" si="206"/>
        <v>71688474</v>
      </c>
      <c r="BH309" s="145">
        <f t="shared" si="207"/>
        <v>78223158.216000006</v>
      </c>
      <c r="BI309" s="128">
        <f t="shared" si="200"/>
        <v>4659160</v>
      </c>
      <c r="BJ309" s="146">
        <f t="shared" si="208"/>
        <v>2329580</v>
      </c>
      <c r="BK309" s="146">
        <f t="shared" si="209"/>
        <v>698874</v>
      </c>
      <c r="BL309" s="147">
        <f t="shared" si="210"/>
        <v>1120000</v>
      </c>
      <c r="BM309" s="383">
        <v>0</v>
      </c>
      <c r="BN309" s="148">
        <f t="shared" si="211"/>
        <v>87030772.216000006</v>
      </c>
      <c r="BO309" s="149">
        <f t="shared" si="212"/>
        <v>72912168.215999991</v>
      </c>
      <c r="BP309" s="150">
        <f t="shared" si="213"/>
        <v>16769798.689679999</v>
      </c>
      <c r="BQ309" s="151">
        <f t="shared" si="214"/>
        <v>103800570.90568</v>
      </c>
      <c r="BR309" s="152">
        <f t="shared" si="215"/>
        <v>100800</v>
      </c>
      <c r="BS309" s="148">
        <f t="shared" si="216"/>
        <v>103901370.90568</v>
      </c>
      <c r="BT309" s="136">
        <v>0</v>
      </c>
      <c r="BU309" s="149">
        <f t="shared" si="217"/>
        <v>8703077.2216000017</v>
      </c>
      <c r="BV309" s="153">
        <f t="shared" si="218"/>
        <v>4351538.6108000008</v>
      </c>
      <c r="BW309" s="134">
        <f t="shared" si="219"/>
        <v>90846755.073280007</v>
      </c>
      <c r="BX309" s="148">
        <f t="shared" si="220"/>
        <v>7687614</v>
      </c>
      <c r="BY309" s="135">
        <f t="shared" si="221"/>
        <v>83159141.073280007</v>
      </c>
      <c r="CD309" s="400">
        <f>'آبان 1400'!AU310</f>
        <v>78223158.216000006</v>
      </c>
      <c r="CE309" s="401">
        <f>'آبان 1400'!AV310</f>
        <v>54308316.440880008</v>
      </c>
      <c r="CF309" s="401">
        <f>'آبان 1400'!AW310</f>
        <v>72912168.215999991</v>
      </c>
      <c r="CG309" s="401">
        <f>'آبان 1400'!AX310</f>
        <v>5103851.7751199994</v>
      </c>
      <c r="CH309" s="401">
        <f>'آبان 1400'!AY310</f>
        <v>1430831.644088001</v>
      </c>
      <c r="CI309" s="401">
        <f>'آبان 1400'!AZ310</f>
        <v>0</v>
      </c>
      <c r="CJ309" s="401">
        <f>'آبان 1400'!BA310</f>
        <v>0</v>
      </c>
      <c r="CK309" s="401">
        <f>'آبان 1400'!BB310</f>
        <v>0</v>
      </c>
      <c r="CL309" s="401">
        <f>'آبان 1400'!BC310</f>
        <v>0</v>
      </c>
      <c r="CM309" s="401">
        <f>'آبان 1400'!BD310</f>
        <v>0</v>
      </c>
      <c r="CN309" s="401">
        <f>'آبان 1400'!BE310</f>
        <v>0</v>
      </c>
      <c r="CO309" s="401">
        <f>'آبان 1400'!BF310</f>
        <v>0</v>
      </c>
      <c r="CP309" s="401">
        <f>'آبان 1400'!BG310</f>
        <v>6534683.4192080004</v>
      </c>
      <c r="CQ309" s="401">
        <f>'آبان 1400'!BH310</f>
        <v>71688474</v>
      </c>
      <c r="CR309" s="401">
        <f t="shared" si="222"/>
        <v>78223158.216000006</v>
      </c>
      <c r="CS309" s="56">
        <f t="shared" si="223"/>
        <v>4659160</v>
      </c>
      <c r="CT309" s="400">
        <f t="shared" si="224"/>
        <v>2329580</v>
      </c>
      <c r="CU309" s="401">
        <f t="shared" si="225"/>
        <v>698874</v>
      </c>
      <c r="CV309" s="401">
        <f t="shared" si="226"/>
        <v>1120000</v>
      </c>
      <c r="CW309" s="56">
        <v>0</v>
      </c>
      <c r="CX309" s="401">
        <f t="shared" si="227"/>
        <v>87030772.216000006</v>
      </c>
      <c r="CY309" s="401">
        <f t="shared" si="228"/>
        <v>72912168.215999991</v>
      </c>
      <c r="CZ309" s="401">
        <f t="shared" si="229"/>
        <v>16769798.689679999</v>
      </c>
      <c r="DA309" s="401">
        <f t="shared" si="230"/>
        <v>103800570.90568</v>
      </c>
      <c r="DB309" s="401">
        <f t="shared" si="231"/>
        <v>100800</v>
      </c>
      <c r="DC309" s="401">
        <f t="shared" si="232"/>
        <v>103901370.90568</v>
      </c>
      <c r="DD309" s="406">
        <v>0</v>
      </c>
      <c r="DE309" s="401">
        <f t="shared" si="233"/>
        <v>8703077.2216000017</v>
      </c>
      <c r="DF309" s="401">
        <f t="shared" si="234"/>
        <v>4351538.6108000008</v>
      </c>
      <c r="DG309" s="401">
        <f t="shared" si="235"/>
        <v>90846755.073280007</v>
      </c>
      <c r="DH309" s="401">
        <f t="shared" si="236"/>
        <v>7687614</v>
      </c>
      <c r="DI309" s="401">
        <f t="shared" si="237"/>
        <v>83159141.073280007</v>
      </c>
      <c r="DJ309" s="401">
        <f t="shared" si="238"/>
        <v>0</v>
      </c>
      <c r="DL309" s="408">
        <f t="shared" si="239"/>
        <v>6638737.5</v>
      </c>
      <c r="DM309" s="408">
        <f t="shared" si="240"/>
        <v>-1979577.5</v>
      </c>
    </row>
    <row r="310" spans="1:117" s="56" customFormat="1" ht="21" x14ac:dyDescent="0.2">
      <c r="A310" s="192">
        <f t="shared" si="201"/>
        <v>2655495</v>
      </c>
      <c r="B310" s="137">
        <f>'آبان 1400'!B311</f>
        <v>305</v>
      </c>
      <c r="C310" s="137">
        <f>'آبان 1400'!C311</f>
        <v>68</v>
      </c>
      <c r="D310" s="137">
        <f>'آبان 1400'!D311</f>
        <v>13344</v>
      </c>
      <c r="E310" s="137" t="str">
        <f>'آبان 1400'!E311</f>
        <v>شهاب</v>
      </c>
      <c r="F310" s="137" t="str">
        <f>'آبان 1400'!F311</f>
        <v>جنت مکان</v>
      </c>
      <c r="G310" s="137" t="str">
        <f>'آبان 1400'!G311</f>
        <v>نگهبان</v>
      </c>
      <c r="H310" s="137" t="str">
        <f>'آبان 1400'!H311</f>
        <v>تهران</v>
      </c>
      <c r="I310" s="137" t="str">
        <f>'آبان 1400'!I311</f>
        <v>121-813-3401515-1</v>
      </c>
      <c r="J310" s="137" t="str">
        <f>'آبان 1400'!J311</f>
        <v>1741686644</v>
      </c>
      <c r="K310" s="137" t="str">
        <f>'آبان 1400'!K311</f>
        <v>0019184080</v>
      </c>
      <c r="L310" s="137" t="str">
        <f>'آبان 1400'!L311</f>
        <v>تهران</v>
      </c>
      <c r="M310" s="137" t="str">
        <f>'آبان 1400'!M311</f>
        <v>نگهبان</v>
      </c>
      <c r="N310" s="121" t="str">
        <f>'آبان 1400'!N311</f>
        <v>*</v>
      </c>
      <c r="O310" s="120">
        <f>'آبان 1400'!O311</f>
        <v>0</v>
      </c>
      <c r="P310" s="122">
        <f>'آبان 1400'!P311</f>
        <v>0</v>
      </c>
      <c r="Q310" s="362">
        <f>'آبان 1400'!Q311</f>
        <v>30</v>
      </c>
      <c r="R310" s="362">
        <f>'آبان 1400'!R311</f>
        <v>120</v>
      </c>
      <c r="S310" s="362">
        <f>'آبان 1400'!S311</f>
        <v>110</v>
      </c>
      <c r="T310" s="362">
        <f>'آبان 1400'!T311</f>
        <v>29.33</v>
      </c>
      <c r="U310" s="138">
        <f>'آبان 1400'!U311</f>
        <v>0</v>
      </c>
      <c r="V310" s="121">
        <f>'آبان 1400'!W311</f>
        <v>0</v>
      </c>
      <c r="W310" s="122">
        <f>'آبان 1400'!X311</f>
        <v>0</v>
      </c>
      <c r="X310" s="370">
        <f>'آبان 1400'!Y311</f>
        <v>0</v>
      </c>
      <c r="Y310" s="370">
        <f>'آبان 1400'!Z311</f>
        <v>0</v>
      </c>
      <c r="Z310" s="139">
        <f>'آبان 1400'!AA311</f>
        <v>885165</v>
      </c>
      <c r="AA310" s="139">
        <f>'آبان 1400'!AB311</f>
        <v>46667</v>
      </c>
      <c r="AB310" s="139">
        <f>'آبان 1400'!AC311</f>
        <v>931832</v>
      </c>
      <c r="AC310" s="139">
        <f>'آبان 1400'!AD311</f>
        <v>4500000</v>
      </c>
      <c r="AD310" s="139">
        <f>'آبان 1400'!AE311</f>
        <v>6000000</v>
      </c>
      <c r="AE310" s="140">
        <f>'آبان 1400'!AF311</f>
        <v>177895.19999999998</v>
      </c>
      <c r="AF310" s="123">
        <f>'آبان 1400'!AG311</f>
        <v>26554950</v>
      </c>
      <c r="AG310" s="124">
        <f>'آبان 1400'!AH311</f>
        <v>1400010</v>
      </c>
      <c r="AH310" s="124">
        <f>'آبان 1400'!AI311</f>
        <v>21347423.999999996</v>
      </c>
      <c r="AI310" s="124">
        <f>'آبان 1400'!AJ311</f>
        <v>0</v>
      </c>
      <c r="AJ310" s="124">
        <f>'آبان 1400'!AK311</f>
        <v>4500000</v>
      </c>
      <c r="AK310" s="124">
        <f>'آبان 1400'!AL311</f>
        <v>6000000</v>
      </c>
      <c r="AL310" s="124">
        <f>'آبان 1400'!AM311</f>
        <v>4892117.9999999991</v>
      </c>
      <c r="AM310" s="124">
        <f>'آبان 1400'!AN311</f>
        <v>5217666.2159999991</v>
      </c>
      <c r="AN310" s="124">
        <f>'آبان 1400'!AO311</f>
        <v>0</v>
      </c>
      <c r="AO310" s="124">
        <f>'آبان 1400'!AP311</f>
        <v>2600000</v>
      </c>
      <c r="AP310" s="124">
        <f>'آبان 1400'!AQ311</f>
        <v>0</v>
      </c>
      <c r="AQ310" s="124">
        <f>'آبان 1400'!AR311</f>
        <v>0</v>
      </c>
      <c r="AR310" s="124">
        <f>'آبان 1400'!AS311</f>
        <v>0</v>
      </c>
      <c r="AS310" s="379">
        <f>'آبان 1400'!AT311</f>
        <v>0</v>
      </c>
      <c r="AT310" s="372">
        <f t="shared" si="202"/>
        <v>72512168.216000006</v>
      </c>
      <c r="AU310" s="174">
        <f>'آبان 1400'!AV311</f>
        <v>54336316.440880008</v>
      </c>
      <c r="AV310" s="142">
        <f>'آبان 1400'!AW311</f>
        <v>72512168.215999991</v>
      </c>
      <c r="AW310" s="143">
        <f t="shared" si="203"/>
        <v>5075851.7751199994</v>
      </c>
      <c r="AX310" s="76">
        <f t="shared" si="204"/>
        <v>1433631.644088001</v>
      </c>
      <c r="AY310" s="143">
        <f>'آبان 1400'!AZ311</f>
        <v>0</v>
      </c>
      <c r="AZ310" s="143">
        <f>'آبان 1400'!BA311</f>
        <v>0</v>
      </c>
      <c r="BA310" s="143">
        <f>'آبان 1400'!BB311</f>
        <v>0</v>
      </c>
      <c r="BB310" s="143">
        <f>'آبان 1400'!BC311</f>
        <v>0</v>
      </c>
      <c r="BC310" s="143">
        <f>'آبان 1400'!BD311</f>
        <v>0</v>
      </c>
      <c r="BD310" s="143">
        <f>'آبان 1400'!BE311</f>
        <v>0</v>
      </c>
      <c r="BE310" s="143">
        <f>'آبان 1400'!BF311</f>
        <v>0</v>
      </c>
      <c r="BF310" s="144">
        <f t="shared" si="205"/>
        <v>6509483.4192080004</v>
      </c>
      <c r="BG310" s="141">
        <f t="shared" si="206"/>
        <v>66002684</v>
      </c>
      <c r="BH310" s="145">
        <f t="shared" si="207"/>
        <v>72512168.216000006</v>
      </c>
      <c r="BI310" s="128">
        <f t="shared" si="200"/>
        <v>4659160</v>
      </c>
      <c r="BJ310" s="146">
        <f t="shared" si="208"/>
        <v>2329580</v>
      </c>
      <c r="BK310" s="146">
        <f t="shared" si="209"/>
        <v>698874</v>
      </c>
      <c r="BL310" s="147">
        <f t="shared" si="210"/>
        <v>1120000</v>
      </c>
      <c r="BM310" s="383">
        <v>0</v>
      </c>
      <c r="BN310" s="148">
        <f t="shared" si="211"/>
        <v>81319782.216000006</v>
      </c>
      <c r="BO310" s="149">
        <f t="shared" si="212"/>
        <v>72512168.215999991</v>
      </c>
      <c r="BP310" s="150">
        <f t="shared" si="213"/>
        <v>16677798.689679999</v>
      </c>
      <c r="BQ310" s="151">
        <f t="shared" si="214"/>
        <v>97997580.905680001</v>
      </c>
      <c r="BR310" s="152">
        <f t="shared" si="215"/>
        <v>100800</v>
      </c>
      <c r="BS310" s="148">
        <f t="shared" si="216"/>
        <v>98098380.905680001</v>
      </c>
      <c r="BT310" s="136">
        <v>0</v>
      </c>
      <c r="BU310" s="149">
        <f t="shared" si="217"/>
        <v>8131978.2216000007</v>
      </c>
      <c r="BV310" s="153">
        <f t="shared" si="218"/>
        <v>4065989.1108000004</v>
      </c>
      <c r="BW310" s="134">
        <f t="shared" si="219"/>
        <v>85900413.573280007</v>
      </c>
      <c r="BX310" s="148">
        <f t="shared" si="220"/>
        <v>7687614</v>
      </c>
      <c r="BY310" s="135">
        <f t="shared" si="221"/>
        <v>78212799.573280007</v>
      </c>
      <c r="CD310" s="400">
        <f>'آبان 1400'!AU311</f>
        <v>72512168.216000006</v>
      </c>
      <c r="CE310" s="401">
        <f>'آبان 1400'!AV311</f>
        <v>54336316.440880008</v>
      </c>
      <c r="CF310" s="401">
        <f>'آبان 1400'!AW311</f>
        <v>72512168.215999991</v>
      </c>
      <c r="CG310" s="401">
        <f>'آبان 1400'!AX311</f>
        <v>5075851.7751199994</v>
      </c>
      <c r="CH310" s="401">
        <f>'آبان 1400'!AY311</f>
        <v>1433631.644088001</v>
      </c>
      <c r="CI310" s="401">
        <f>'آبان 1400'!AZ311</f>
        <v>0</v>
      </c>
      <c r="CJ310" s="401">
        <f>'آبان 1400'!BA311</f>
        <v>0</v>
      </c>
      <c r="CK310" s="401">
        <f>'آبان 1400'!BB311</f>
        <v>0</v>
      </c>
      <c r="CL310" s="401">
        <f>'آبان 1400'!BC311</f>
        <v>0</v>
      </c>
      <c r="CM310" s="401">
        <f>'آبان 1400'!BD311</f>
        <v>0</v>
      </c>
      <c r="CN310" s="401">
        <f>'آبان 1400'!BE311</f>
        <v>0</v>
      </c>
      <c r="CO310" s="401">
        <f>'آبان 1400'!BF311</f>
        <v>0</v>
      </c>
      <c r="CP310" s="401">
        <f>'آبان 1400'!BG311</f>
        <v>6509483.4192080004</v>
      </c>
      <c r="CQ310" s="401">
        <f>'آبان 1400'!BH311</f>
        <v>66002684</v>
      </c>
      <c r="CR310" s="401">
        <f t="shared" si="222"/>
        <v>72512168.216000006</v>
      </c>
      <c r="CS310" s="56">
        <f t="shared" si="223"/>
        <v>4659160</v>
      </c>
      <c r="CT310" s="400">
        <f t="shared" si="224"/>
        <v>2329580</v>
      </c>
      <c r="CU310" s="401">
        <f t="shared" si="225"/>
        <v>698874</v>
      </c>
      <c r="CV310" s="401">
        <f t="shared" si="226"/>
        <v>1120000</v>
      </c>
      <c r="CW310" s="56">
        <v>0</v>
      </c>
      <c r="CX310" s="401">
        <f t="shared" si="227"/>
        <v>81319782.216000006</v>
      </c>
      <c r="CY310" s="401">
        <f t="shared" si="228"/>
        <v>72512168.215999991</v>
      </c>
      <c r="CZ310" s="401">
        <f t="shared" si="229"/>
        <v>16677798.689679999</v>
      </c>
      <c r="DA310" s="401">
        <f t="shared" si="230"/>
        <v>97997580.905680001</v>
      </c>
      <c r="DB310" s="401">
        <f t="shared" si="231"/>
        <v>100800</v>
      </c>
      <c r="DC310" s="401">
        <f t="shared" si="232"/>
        <v>98098380.905680001</v>
      </c>
      <c r="DD310" s="406">
        <v>0</v>
      </c>
      <c r="DE310" s="401">
        <f t="shared" si="233"/>
        <v>8131978.2216000007</v>
      </c>
      <c r="DF310" s="401">
        <f t="shared" si="234"/>
        <v>4065989.1108000004</v>
      </c>
      <c r="DG310" s="401">
        <f t="shared" si="235"/>
        <v>85900413.573280007</v>
      </c>
      <c r="DH310" s="401">
        <f t="shared" si="236"/>
        <v>7687614</v>
      </c>
      <c r="DI310" s="401">
        <f t="shared" si="237"/>
        <v>78212799.573280007</v>
      </c>
      <c r="DJ310" s="401">
        <f t="shared" si="238"/>
        <v>0</v>
      </c>
      <c r="DL310" s="408">
        <f t="shared" si="239"/>
        <v>6638737.5</v>
      </c>
      <c r="DM310" s="408">
        <f t="shared" si="240"/>
        <v>-1979577.5</v>
      </c>
    </row>
    <row r="311" spans="1:117" s="56" customFormat="1" ht="21" x14ac:dyDescent="0.2">
      <c r="A311" s="192">
        <f t="shared" si="201"/>
        <v>2655495</v>
      </c>
      <c r="B311" s="137">
        <f>'آبان 1400'!B312</f>
        <v>306</v>
      </c>
      <c r="C311" s="137">
        <f>'آبان 1400'!C312</f>
        <v>69</v>
      </c>
      <c r="D311" s="137">
        <f>'آبان 1400'!D312</f>
        <v>13272</v>
      </c>
      <c r="E311" s="137" t="str">
        <f>'آبان 1400'!E312</f>
        <v>جلیل</v>
      </c>
      <c r="F311" s="137" t="str">
        <f>'آبان 1400'!F312</f>
        <v>جامع</v>
      </c>
      <c r="G311" s="137" t="str">
        <f>'آبان 1400'!G312</f>
        <v>نگهبان</v>
      </c>
      <c r="H311" s="137" t="str">
        <f>'آبان 1400'!H312</f>
        <v>تهران</v>
      </c>
      <c r="I311" s="137" t="str">
        <f>'آبان 1400'!I312</f>
        <v>121-813-5303030-1</v>
      </c>
      <c r="J311" s="137" t="str">
        <f>'آبان 1400'!J312</f>
        <v>0036586269</v>
      </c>
      <c r="K311" s="137" t="str">
        <f>'آبان 1400'!K312</f>
        <v>0016295649</v>
      </c>
      <c r="L311" s="137" t="str">
        <f>'آبان 1400'!L312</f>
        <v>تهران</v>
      </c>
      <c r="M311" s="137" t="str">
        <f>'آبان 1400'!M312</f>
        <v>نگهبان</v>
      </c>
      <c r="N311" s="121" t="str">
        <f>'آبان 1400'!N312</f>
        <v>*</v>
      </c>
      <c r="O311" s="120">
        <f>'آبان 1400'!O312</f>
        <v>0</v>
      </c>
      <c r="P311" s="122">
        <f>'آبان 1400'!P312</f>
        <v>0</v>
      </c>
      <c r="Q311" s="362">
        <f>'آبان 1400'!Q312</f>
        <v>30</v>
      </c>
      <c r="R311" s="362">
        <f>'آبان 1400'!R312</f>
        <v>120</v>
      </c>
      <c r="S311" s="362">
        <f>'آبان 1400'!S312</f>
        <v>110</v>
      </c>
      <c r="T311" s="362">
        <f>'آبان 1400'!T312</f>
        <v>29.33</v>
      </c>
      <c r="U311" s="138">
        <f>'آبان 1400'!U312</f>
        <v>0</v>
      </c>
      <c r="V311" s="121">
        <f>'آبان 1400'!W312</f>
        <v>0</v>
      </c>
      <c r="W311" s="122">
        <f>'آبان 1400'!X312</f>
        <v>0</v>
      </c>
      <c r="X311" s="370">
        <f>'آبان 1400'!Y312</f>
        <v>1</v>
      </c>
      <c r="Y311" s="370">
        <f>'آبان 1400'!Z312</f>
        <v>0</v>
      </c>
      <c r="Z311" s="139">
        <f>'آبان 1400'!AA312</f>
        <v>885165</v>
      </c>
      <c r="AA311" s="139">
        <f>'آبان 1400'!AB312</f>
        <v>46667</v>
      </c>
      <c r="AB311" s="139">
        <f>'آبان 1400'!AC312</f>
        <v>931832</v>
      </c>
      <c r="AC311" s="139">
        <f>'آبان 1400'!AD312</f>
        <v>4500000</v>
      </c>
      <c r="AD311" s="139">
        <f>'آبان 1400'!AE312</f>
        <v>6000000</v>
      </c>
      <c r="AE311" s="140">
        <f>'آبان 1400'!AF312</f>
        <v>177895.19999999998</v>
      </c>
      <c r="AF311" s="123">
        <f>'آبان 1400'!AG312</f>
        <v>26554950</v>
      </c>
      <c r="AG311" s="124">
        <f>'آبان 1400'!AH312</f>
        <v>1400010</v>
      </c>
      <c r="AH311" s="124">
        <f>'آبان 1400'!AI312</f>
        <v>21347423.999999996</v>
      </c>
      <c r="AI311" s="124">
        <f>'آبان 1400'!AJ312</f>
        <v>0</v>
      </c>
      <c r="AJ311" s="124">
        <f>'آبان 1400'!AK312</f>
        <v>4500000</v>
      </c>
      <c r="AK311" s="124">
        <f>'آبان 1400'!AL312</f>
        <v>6000000</v>
      </c>
      <c r="AL311" s="124">
        <f>'آبان 1400'!AM312</f>
        <v>4892117.9999999991</v>
      </c>
      <c r="AM311" s="124">
        <f>'آبان 1400'!AN312</f>
        <v>5217666.2159999991</v>
      </c>
      <c r="AN311" s="124">
        <f>'آبان 1400'!AO312</f>
        <v>0</v>
      </c>
      <c r="AO311" s="124">
        <f>'آبان 1400'!AP312</f>
        <v>3000000</v>
      </c>
      <c r="AP311" s="124">
        <f>'آبان 1400'!AQ312</f>
        <v>0</v>
      </c>
      <c r="AQ311" s="124">
        <f>'آبان 1400'!AR312</f>
        <v>0</v>
      </c>
      <c r="AR311" s="124">
        <f>'آبان 1400'!AS312</f>
        <v>0</v>
      </c>
      <c r="AS311" s="379">
        <f>'آبان 1400'!AT312</f>
        <v>0</v>
      </c>
      <c r="AT311" s="372">
        <f t="shared" si="202"/>
        <v>72912168.216000006</v>
      </c>
      <c r="AU311" s="174">
        <f>'آبان 1400'!AV312</f>
        <v>54308316.440880008</v>
      </c>
      <c r="AV311" s="142">
        <f>'آبان 1400'!AW312</f>
        <v>72912168.215999991</v>
      </c>
      <c r="AW311" s="143">
        <f t="shared" si="203"/>
        <v>5103851.7751199994</v>
      </c>
      <c r="AX311" s="76">
        <f t="shared" si="204"/>
        <v>1430831.644088001</v>
      </c>
      <c r="AY311" s="143">
        <f>'آبان 1400'!AZ312</f>
        <v>0</v>
      </c>
      <c r="AZ311" s="143">
        <f>'آبان 1400'!BA312</f>
        <v>0</v>
      </c>
      <c r="BA311" s="143">
        <f>'آبان 1400'!BB312</f>
        <v>0</v>
      </c>
      <c r="BB311" s="143">
        <f>'آبان 1400'!BC312</f>
        <v>0</v>
      </c>
      <c r="BC311" s="143">
        <f>'آبان 1400'!BD312</f>
        <v>0</v>
      </c>
      <c r="BD311" s="143">
        <f>'آبان 1400'!BE312</f>
        <v>0</v>
      </c>
      <c r="BE311" s="143">
        <f>'آبان 1400'!BF312</f>
        <v>0</v>
      </c>
      <c r="BF311" s="144">
        <f t="shared" si="205"/>
        <v>6534683.4192080004</v>
      </c>
      <c r="BG311" s="141">
        <f t="shared" si="206"/>
        <v>66377484</v>
      </c>
      <c r="BH311" s="145">
        <f t="shared" si="207"/>
        <v>72912168.216000006</v>
      </c>
      <c r="BI311" s="128">
        <f t="shared" si="200"/>
        <v>4659160</v>
      </c>
      <c r="BJ311" s="146">
        <f t="shared" si="208"/>
        <v>2329580</v>
      </c>
      <c r="BK311" s="146">
        <f t="shared" si="209"/>
        <v>698874</v>
      </c>
      <c r="BL311" s="147">
        <f t="shared" si="210"/>
        <v>1120000</v>
      </c>
      <c r="BM311" s="383">
        <v>0</v>
      </c>
      <c r="BN311" s="148">
        <f t="shared" si="211"/>
        <v>81719782.216000006</v>
      </c>
      <c r="BO311" s="149">
        <f t="shared" si="212"/>
        <v>72912168.215999991</v>
      </c>
      <c r="BP311" s="150">
        <f t="shared" si="213"/>
        <v>16769798.689679999</v>
      </c>
      <c r="BQ311" s="151">
        <f t="shared" si="214"/>
        <v>98489580.905680001</v>
      </c>
      <c r="BR311" s="152">
        <f t="shared" si="215"/>
        <v>100800</v>
      </c>
      <c r="BS311" s="148">
        <f t="shared" si="216"/>
        <v>98590380.905680001</v>
      </c>
      <c r="BT311" s="136">
        <v>0</v>
      </c>
      <c r="BU311" s="149">
        <f t="shared" si="217"/>
        <v>8171978.2216000007</v>
      </c>
      <c r="BV311" s="153">
        <f t="shared" si="218"/>
        <v>4085989.1108000004</v>
      </c>
      <c r="BW311" s="134">
        <f t="shared" si="219"/>
        <v>86332413.573280007</v>
      </c>
      <c r="BX311" s="148">
        <f t="shared" si="220"/>
        <v>7687614</v>
      </c>
      <c r="BY311" s="135">
        <f t="shared" si="221"/>
        <v>78644799.573280007</v>
      </c>
      <c r="CD311" s="400">
        <f>'آبان 1400'!AU312</f>
        <v>72912168.216000006</v>
      </c>
      <c r="CE311" s="401">
        <f>'آبان 1400'!AV312</f>
        <v>54308316.440880008</v>
      </c>
      <c r="CF311" s="401">
        <f>'آبان 1400'!AW312</f>
        <v>72912168.215999991</v>
      </c>
      <c r="CG311" s="401">
        <f>'آبان 1400'!AX312</f>
        <v>5103851.7751199994</v>
      </c>
      <c r="CH311" s="401">
        <f>'آبان 1400'!AY312</f>
        <v>1430831.644088001</v>
      </c>
      <c r="CI311" s="401">
        <f>'آبان 1400'!AZ312</f>
        <v>0</v>
      </c>
      <c r="CJ311" s="401">
        <f>'آبان 1400'!BA312</f>
        <v>0</v>
      </c>
      <c r="CK311" s="401">
        <f>'آبان 1400'!BB312</f>
        <v>0</v>
      </c>
      <c r="CL311" s="401">
        <f>'آبان 1400'!BC312</f>
        <v>0</v>
      </c>
      <c r="CM311" s="401">
        <f>'آبان 1400'!BD312</f>
        <v>0</v>
      </c>
      <c r="CN311" s="401">
        <f>'آبان 1400'!BE312</f>
        <v>0</v>
      </c>
      <c r="CO311" s="401">
        <f>'آبان 1400'!BF312</f>
        <v>0</v>
      </c>
      <c r="CP311" s="401">
        <f>'آبان 1400'!BG312</f>
        <v>6534683.4192080004</v>
      </c>
      <c r="CQ311" s="401">
        <f>'آبان 1400'!BH312</f>
        <v>66377484</v>
      </c>
      <c r="CR311" s="401">
        <f t="shared" si="222"/>
        <v>72912168.216000006</v>
      </c>
      <c r="CS311" s="56">
        <f t="shared" si="223"/>
        <v>4659160</v>
      </c>
      <c r="CT311" s="400">
        <f t="shared" si="224"/>
        <v>2329580</v>
      </c>
      <c r="CU311" s="401">
        <f t="shared" si="225"/>
        <v>698874</v>
      </c>
      <c r="CV311" s="401">
        <f t="shared" si="226"/>
        <v>1120000</v>
      </c>
      <c r="CW311" s="56">
        <v>0</v>
      </c>
      <c r="CX311" s="401">
        <f t="shared" si="227"/>
        <v>81719782.216000006</v>
      </c>
      <c r="CY311" s="401">
        <f t="shared" si="228"/>
        <v>72912168.215999991</v>
      </c>
      <c r="CZ311" s="401">
        <f t="shared" si="229"/>
        <v>16769798.689679999</v>
      </c>
      <c r="DA311" s="401">
        <f t="shared" si="230"/>
        <v>98489580.905680001</v>
      </c>
      <c r="DB311" s="401">
        <f t="shared" si="231"/>
        <v>100800</v>
      </c>
      <c r="DC311" s="401">
        <f t="shared" si="232"/>
        <v>98590380.905680001</v>
      </c>
      <c r="DD311" s="406">
        <v>0</v>
      </c>
      <c r="DE311" s="401">
        <f t="shared" si="233"/>
        <v>8171978.2216000007</v>
      </c>
      <c r="DF311" s="401">
        <f t="shared" si="234"/>
        <v>4085989.1108000004</v>
      </c>
      <c r="DG311" s="401">
        <f t="shared" si="235"/>
        <v>86332413.573280007</v>
      </c>
      <c r="DH311" s="401">
        <f t="shared" si="236"/>
        <v>7687614</v>
      </c>
      <c r="DI311" s="401">
        <f t="shared" si="237"/>
        <v>78644799.573280007</v>
      </c>
      <c r="DJ311" s="401">
        <f t="shared" si="238"/>
        <v>0</v>
      </c>
      <c r="DL311" s="408">
        <f t="shared" si="239"/>
        <v>6638737.5</v>
      </c>
      <c r="DM311" s="408">
        <f t="shared" si="240"/>
        <v>-1979577.5</v>
      </c>
    </row>
    <row r="312" spans="1:117" s="56" customFormat="1" ht="21" x14ac:dyDescent="0.2">
      <c r="A312" s="192">
        <f t="shared" si="201"/>
        <v>2655495</v>
      </c>
      <c r="B312" s="137">
        <f>'آبان 1400'!B313</f>
        <v>307</v>
      </c>
      <c r="C312" s="137">
        <f>'آبان 1400'!C313</f>
        <v>70</v>
      </c>
      <c r="D312" s="137">
        <f>'آبان 1400'!D313</f>
        <v>13308</v>
      </c>
      <c r="E312" s="137" t="str">
        <f>'آبان 1400'!E313</f>
        <v>صادق</v>
      </c>
      <c r="F312" s="137" t="str">
        <f>'آبان 1400'!F313</f>
        <v>کشاورز محمدیان</v>
      </c>
      <c r="G312" s="137" t="str">
        <f>'آبان 1400'!G313</f>
        <v>نگهبان</v>
      </c>
      <c r="H312" s="137" t="str">
        <f>'آبان 1400'!H313</f>
        <v>تهران</v>
      </c>
      <c r="I312" s="137" t="str">
        <f>'آبان 1400'!I313</f>
        <v>121-813-2853869-1</v>
      </c>
      <c r="J312" s="137">
        <f>'آبان 1400'!J313</f>
        <v>5889912801</v>
      </c>
      <c r="K312" s="137" t="str">
        <f>'آبان 1400'!K313</f>
        <v>0010574655</v>
      </c>
      <c r="L312" s="137" t="str">
        <f>'آبان 1400'!L313</f>
        <v>تهران</v>
      </c>
      <c r="M312" s="137" t="str">
        <f>'آبان 1400'!M313</f>
        <v>نگهبان</v>
      </c>
      <c r="N312" s="121" t="str">
        <f>'آبان 1400'!N313</f>
        <v>*</v>
      </c>
      <c r="O312" s="120">
        <f>'آبان 1400'!O313</f>
        <v>0</v>
      </c>
      <c r="P312" s="122">
        <f>'آبان 1400'!P313</f>
        <v>0</v>
      </c>
      <c r="Q312" s="362">
        <f>'آبان 1400'!Q313</f>
        <v>30</v>
      </c>
      <c r="R312" s="362">
        <f>'آبان 1400'!R313</f>
        <v>120</v>
      </c>
      <c r="S312" s="362">
        <f>'آبان 1400'!S313</f>
        <v>110</v>
      </c>
      <c r="T312" s="362">
        <f>'آبان 1400'!T313</f>
        <v>29.33</v>
      </c>
      <c r="U312" s="138">
        <f>'آبان 1400'!U313</f>
        <v>0</v>
      </c>
      <c r="V312" s="121">
        <f>'آبان 1400'!W313</f>
        <v>0</v>
      </c>
      <c r="W312" s="122">
        <f>'آبان 1400'!X313</f>
        <v>0</v>
      </c>
      <c r="X312" s="370">
        <f>'آبان 1400'!Y313</f>
        <v>0</v>
      </c>
      <c r="Y312" s="370">
        <f>'آبان 1400'!Z313</f>
        <v>0</v>
      </c>
      <c r="Z312" s="139">
        <f>'آبان 1400'!AA313</f>
        <v>885165</v>
      </c>
      <c r="AA312" s="139">
        <f>'آبان 1400'!AB313</f>
        <v>46667</v>
      </c>
      <c r="AB312" s="139">
        <f>'آبان 1400'!AC313</f>
        <v>931832</v>
      </c>
      <c r="AC312" s="139">
        <f>'آبان 1400'!AD313</f>
        <v>4500000</v>
      </c>
      <c r="AD312" s="139">
        <f>'آبان 1400'!AE313</f>
        <v>6000000</v>
      </c>
      <c r="AE312" s="140">
        <f>'آبان 1400'!AF313</f>
        <v>177895.19999999998</v>
      </c>
      <c r="AF312" s="123">
        <f>'آبان 1400'!AG313</f>
        <v>26554950</v>
      </c>
      <c r="AG312" s="124">
        <f>'آبان 1400'!AH313</f>
        <v>1400010</v>
      </c>
      <c r="AH312" s="124">
        <f>'آبان 1400'!AI313</f>
        <v>21347423.999999996</v>
      </c>
      <c r="AI312" s="124">
        <f>'آبان 1400'!AJ313</f>
        <v>0</v>
      </c>
      <c r="AJ312" s="124">
        <f>'آبان 1400'!AK313</f>
        <v>4500000</v>
      </c>
      <c r="AK312" s="124">
        <f>'آبان 1400'!AL313</f>
        <v>6000000</v>
      </c>
      <c r="AL312" s="124">
        <f>'آبان 1400'!AM313</f>
        <v>4892117.9999999991</v>
      </c>
      <c r="AM312" s="124">
        <f>'آبان 1400'!AN313</f>
        <v>5217666.2159999991</v>
      </c>
      <c r="AN312" s="124">
        <f>'آبان 1400'!AO313</f>
        <v>0</v>
      </c>
      <c r="AO312" s="124">
        <f>'آبان 1400'!AP313</f>
        <v>3000000</v>
      </c>
      <c r="AP312" s="124">
        <f>'آبان 1400'!AQ313</f>
        <v>0</v>
      </c>
      <c r="AQ312" s="124">
        <f>'آبان 1400'!AR313</f>
        <v>0</v>
      </c>
      <c r="AR312" s="124">
        <f>'آبان 1400'!AS313</f>
        <v>0</v>
      </c>
      <c r="AS312" s="379">
        <f>'آبان 1400'!AT313</f>
        <v>0</v>
      </c>
      <c r="AT312" s="372">
        <f t="shared" si="202"/>
        <v>72912168.216000006</v>
      </c>
      <c r="AU312" s="174">
        <f>'آبان 1400'!AV313</f>
        <v>54308316.440880008</v>
      </c>
      <c r="AV312" s="142">
        <f>'آبان 1400'!AW313</f>
        <v>72912168.215999991</v>
      </c>
      <c r="AW312" s="143">
        <f t="shared" si="203"/>
        <v>5103851.7751199994</v>
      </c>
      <c r="AX312" s="76">
        <f t="shared" si="204"/>
        <v>1430831.644088001</v>
      </c>
      <c r="AY312" s="143">
        <f>'آبان 1400'!AZ313</f>
        <v>0</v>
      </c>
      <c r="AZ312" s="143">
        <f>'آبان 1400'!BA313</f>
        <v>0</v>
      </c>
      <c r="BA312" s="143">
        <f>'آبان 1400'!BB313</f>
        <v>0</v>
      </c>
      <c r="BB312" s="143">
        <f>'آبان 1400'!BC313</f>
        <v>0</v>
      </c>
      <c r="BC312" s="143">
        <f>'آبان 1400'!BD313</f>
        <v>0</v>
      </c>
      <c r="BD312" s="143">
        <f>'آبان 1400'!BE313</f>
        <v>0</v>
      </c>
      <c r="BE312" s="143">
        <f>'آبان 1400'!BF313</f>
        <v>0</v>
      </c>
      <c r="BF312" s="144">
        <f t="shared" si="205"/>
        <v>6534683.4192080004</v>
      </c>
      <c r="BG312" s="141">
        <f t="shared" si="206"/>
        <v>66377484</v>
      </c>
      <c r="BH312" s="145">
        <f t="shared" si="207"/>
        <v>72912168.216000006</v>
      </c>
      <c r="BI312" s="128">
        <f t="shared" si="200"/>
        <v>4659160</v>
      </c>
      <c r="BJ312" s="146">
        <f t="shared" si="208"/>
        <v>2329580</v>
      </c>
      <c r="BK312" s="146">
        <f t="shared" si="209"/>
        <v>698874</v>
      </c>
      <c r="BL312" s="147">
        <f t="shared" si="210"/>
        <v>1120000</v>
      </c>
      <c r="BM312" s="383">
        <v>0</v>
      </c>
      <c r="BN312" s="148">
        <f t="shared" si="211"/>
        <v>81719782.216000006</v>
      </c>
      <c r="BO312" s="149">
        <f t="shared" si="212"/>
        <v>72912168.215999991</v>
      </c>
      <c r="BP312" s="150">
        <f t="shared" si="213"/>
        <v>16769798.689679999</v>
      </c>
      <c r="BQ312" s="151">
        <f t="shared" si="214"/>
        <v>98489580.905680001</v>
      </c>
      <c r="BR312" s="152">
        <f t="shared" si="215"/>
        <v>100800</v>
      </c>
      <c r="BS312" s="148">
        <f t="shared" si="216"/>
        <v>98590380.905680001</v>
      </c>
      <c r="BT312" s="136">
        <v>0</v>
      </c>
      <c r="BU312" s="149">
        <f t="shared" si="217"/>
        <v>8171978.2216000007</v>
      </c>
      <c r="BV312" s="153">
        <f t="shared" si="218"/>
        <v>4085989.1108000004</v>
      </c>
      <c r="BW312" s="134">
        <f t="shared" si="219"/>
        <v>86332413.573280007</v>
      </c>
      <c r="BX312" s="148">
        <f t="shared" si="220"/>
        <v>7687614</v>
      </c>
      <c r="BY312" s="135">
        <f t="shared" si="221"/>
        <v>78644799.573280007</v>
      </c>
      <c r="CD312" s="400">
        <f>'آبان 1400'!AU313</f>
        <v>72912168.216000006</v>
      </c>
      <c r="CE312" s="401">
        <f>'آبان 1400'!AV313</f>
        <v>54308316.440880008</v>
      </c>
      <c r="CF312" s="401">
        <f>'آبان 1400'!AW313</f>
        <v>72912168.215999991</v>
      </c>
      <c r="CG312" s="401">
        <f>'آبان 1400'!AX313</f>
        <v>5103851.7751199994</v>
      </c>
      <c r="CH312" s="401">
        <f>'آبان 1400'!AY313</f>
        <v>1430831.644088001</v>
      </c>
      <c r="CI312" s="401">
        <f>'آبان 1400'!AZ313</f>
        <v>0</v>
      </c>
      <c r="CJ312" s="401">
        <f>'آبان 1400'!BA313</f>
        <v>0</v>
      </c>
      <c r="CK312" s="401">
        <f>'آبان 1400'!BB313</f>
        <v>0</v>
      </c>
      <c r="CL312" s="401">
        <f>'آبان 1400'!BC313</f>
        <v>0</v>
      </c>
      <c r="CM312" s="401">
        <f>'آبان 1400'!BD313</f>
        <v>0</v>
      </c>
      <c r="CN312" s="401">
        <f>'آبان 1400'!BE313</f>
        <v>0</v>
      </c>
      <c r="CO312" s="401">
        <f>'آبان 1400'!BF313</f>
        <v>0</v>
      </c>
      <c r="CP312" s="401">
        <f>'آبان 1400'!BG313</f>
        <v>6534683.4192080004</v>
      </c>
      <c r="CQ312" s="401">
        <f>'آبان 1400'!BH313</f>
        <v>66377484</v>
      </c>
      <c r="CR312" s="401">
        <f t="shared" si="222"/>
        <v>72912168.216000006</v>
      </c>
      <c r="CS312" s="56">
        <f t="shared" si="223"/>
        <v>4659160</v>
      </c>
      <c r="CT312" s="400">
        <f t="shared" si="224"/>
        <v>2329580</v>
      </c>
      <c r="CU312" s="401">
        <f t="shared" si="225"/>
        <v>698874</v>
      </c>
      <c r="CV312" s="401">
        <f t="shared" si="226"/>
        <v>1120000</v>
      </c>
      <c r="CW312" s="56">
        <v>0</v>
      </c>
      <c r="CX312" s="401">
        <f t="shared" si="227"/>
        <v>81719782.216000006</v>
      </c>
      <c r="CY312" s="401">
        <f t="shared" si="228"/>
        <v>72912168.215999991</v>
      </c>
      <c r="CZ312" s="401">
        <f t="shared" si="229"/>
        <v>16769798.689679999</v>
      </c>
      <c r="DA312" s="401">
        <f t="shared" si="230"/>
        <v>98489580.905680001</v>
      </c>
      <c r="DB312" s="401">
        <f t="shared" si="231"/>
        <v>100800</v>
      </c>
      <c r="DC312" s="401">
        <f t="shared" si="232"/>
        <v>98590380.905680001</v>
      </c>
      <c r="DD312" s="406">
        <v>0</v>
      </c>
      <c r="DE312" s="401">
        <f t="shared" si="233"/>
        <v>8171978.2216000007</v>
      </c>
      <c r="DF312" s="401">
        <f t="shared" si="234"/>
        <v>4085989.1108000004</v>
      </c>
      <c r="DG312" s="401">
        <f t="shared" si="235"/>
        <v>86332413.573280007</v>
      </c>
      <c r="DH312" s="401">
        <f t="shared" si="236"/>
        <v>7687614</v>
      </c>
      <c r="DI312" s="401">
        <f t="shared" si="237"/>
        <v>78644799.573280007</v>
      </c>
      <c r="DJ312" s="401">
        <f t="shared" si="238"/>
        <v>0</v>
      </c>
      <c r="DL312" s="408">
        <f t="shared" si="239"/>
        <v>6638737.5</v>
      </c>
      <c r="DM312" s="408">
        <f t="shared" si="240"/>
        <v>-1979577.5</v>
      </c>
    </row>
    <row r="313" spans="1:117" s="56" customFormat="1" ht="21" x14ac:dyDescent="0.2">
      <c r="A313" s="192">
        <f t="shared" si="201"/>
        <v>2655495</v>
      </c>
      <c r="B313" s="137">
        <f>'آبان 1400'!B314</f>
        <v>308</v>
      </c>
      <c r="C313" s="137">
        <f>'آبان 1400'!C314</f>
        <v>71</v>
      </c>
      <c r="D313" s="137">
        <f>'آبان 1400'!D314</f>
        <v>13284</v>
      </c>
      <c r="E313" s="137" t="str">
        <f>'آبان 1400'!E314</f>
        <v>مجتبی</v>
      </c>
      <c r="F313" s="137" t="str">
        <f>'آبان 1400'!F314</f>
        <v>فردوسی</v>
      </c>
      <c r="G313" s="137" t="str">
        <f>'آبان 1400'!G314</f>
        <v>نگهبان</v>
      </c>
      <c r="H313" s="137" t="str">
        <f>'آبان 1400'!H314</f>
        <v>تهران</v>
      </c>
      <c r="I313" s="137" t="str">
        <f>'آبان 1400'!I314</f>
        <v>121-813-2153472-1</v>
      </c>
      <c r="J313" s="137" t="str">
        <f>'آبان 1400'!J314</f>
        <v>0073529664</v>
      </c>
      <c r="K313" s="137" t="str">
        <f>'آبان 1400'!K314</f>
        <v>0016262104</v>
      </c>
      <c r="L313" s="137" t="str">
        <f>'آبان 1400'!L314</f>
        <v>تهران</v>
      </c>
      <c r="M313" s="137" t="str">
        <f>'آبان 1400'!M314</f>
        <v>نگهبان</v>
      </c>
      <c r="N313" s="121" t="str">
        <f>'آبان 1400'!N314</f>
        <v>*</v>
      </c>
      <c r="O313" s="120">
        <f>'آبان 1400'!O314</f>
        <v>0</v>
      </c>
      <c r="P313" s="122">
        <f>'آبان 1400'!P314</f>
        <v>0</v>
      </c>
      <c r="Q313" s="362">
        <f>'آبان 1400'!Q314</f>
        <v>30</v>
      </c>
      <c r="R313" s="362">
        <f>'آبان 1400'!R314</f>
        <v>120</v>
      </c>
      <c r="S313" s="362">
        <f>'آبان 1400'!S314</f>
        <v>110</v>
      </c>
      <c r="T313" s="362">
        <f>'آبان 1400'!T314</f>
        <v>29.33</v>
      </c>
      <c r="U313" s="138">
        <f>'آبان 1400'!U314</f>
        <v>0</v>
      </c>
      <c r="V313" s="121">
        <f>'آبان 1400'!W314</f>
        <v>0</v>
      </c>
      <c r="W313" s="122">
        <f>'آبان 1400'!X314</f>
        <v>0</v>
      </c>
      <c r="X313" s="370">
        <f>'آبان 1400'!Y314</f>
        <v>1</v>
      </c>
      <c r="Y313" s="370">
        <f>'آبان 1400'!Z314</f>
        <v>1</v>
      </c>
      <c r="Z313" s="139">
        <f>'آبان 1400'!AA314</f>
        <v>885165</v>
      </c>
      <c r="AA313" s="139">
        <f>'آبان 1400'!AB314</f>
        <v>46667</v>
      </c>
      <c r="AB313" s="139">
        <f>'آبان 1400'!AC314</f>
        <v>931832</v>
      </c>
      <c r="AC313" s="139">
        <f>'آبان 1400'!AD314</f>
        <v>4500000</v>
      </c>
      <c r="AD313" s="139">
        <f>'آبان 1400'!AE314</f>
        <v>6000000</v>
      </c>
      <c r="AE313" s="140">
        <f>'آبان 1400'!AF314</f>
        <v>177895.19999999998</v>
      </c>
      <c r="AF313" s="123">
        <f>'آبان 1400'!AG314</f>
        <v>26554950</v>
      </c>
      <c r="AG313" s="124">
        <f>'آبان 1400'!AH314</f>
        <v>1400010</v>
      </c>
      <c r="AH313" s="124">
        <f>'آبان 1400'!AI314</f>
        <v>21347423.999999996</v>
      </c>
      <c r="AI313" s="124">
        <f>'آبان 1400'!AJ314</f>
        <v>2655495</v>
      </c>
      <c r="AJ313" s="124">
        <f>'آبان 1400'!AK314</f>
        <v>4500000</v>
      </c>
      <c r="AK313" s="124">
        <f>'آبان 1400'!AL314</f>
        <v>6000000</v>
      </c>
      <c r="AL313" s="124">
        <f>'آبان 1400'!AM314</f>
        <v>4892117.9999999991</v>
      </c>
      <c r="AM313" s="124">
        <f>'آبان 1400'!AN314</f>
        <v>5217666.2159999991</v>
      </c>
      <c r="AN313" s="124">
        <f>'آبان 1400'!AO314</f>
        <v>0</v>
      </c>
      <c r="AO313" s="124">
        <f>'آبان 1400'!AP314</f>
        <v>5000000</v>
      </c>
      <c r="AP313" s="124">
        <f>'آبان 1400'!AQ314</f>
        <v>0</v>
      </c>
      <c r="AQ313" s="124">
        <f>'آبان 1400'!AR314</f>
        <v>0</v>
      </c>
      <c r="AR313" s="124">
        <f>'آبان 1400'!AS314</f>
        <v>0</v>
      </c>
      <c r="AS313" s="379">
        <f>'آبان 1400'!AT314</f>
        <v>0</v>
      </c>
      <c r="AT313" s="372">
        <f t="shared" si="202"/>
        <v>77567663.216000006</v>
      </c>
      <c r="AU313" s="174">
        <f>'آبان 1400'!AV314</f>
        <v>54168316.440880008</v>
      </c>
      <c r="AV313" s="142">
        <f>'آبان 1400'!AW314</f>
        <v>74912168.215999991</v>
      </c>
      <c r="AW313" s="143">
        <f t="shared" si="203"/>
        <v>5243851.7751199994</v>
      </c>
      <c r="AX313" s="76">
        <f t="shared" si="204"/>
        <v>1416831.644088001</v>
      </c>
      <c r="AY313" s="143">
        <f>'آبان 1400'!AZ314</f>
        <v>0</v>
      </c>
      <c r="AZ313" s="143">
        <f>'آبان 1400'!BA314</f>
        <v>0</v>
      </c>
      <c r="BA313" s="143">
        <f>'آبان 1400'!BB314</f>
        <v>0</v>
      </c>
      <c r="BB313" s="143">
        <f>'آبان 1400'!BC314</f>
        <v>0</v>
      </c>
      <c r="BC313" s="143">
        <f>'آبان 1400'!BD314</f>
        <v>0</v>
      </c>
      <c r="BD313" s="143">
        <f>'آبان 1400'!BE314</f>
        <v>0</v>
      </c>
      <c r="BE313" s="143">
        <f>'آبان 1400'!BF314</f>
        <v>0</v>
      </c>
      <c r="BF313" s="144">
        <f t="shared" si="205"/>
        <v>6660683.4192080004</v>
      </c>
      <c r="BG313" s="141">
        <f t="shared" si="206"/>
        <v>70906979</v>
      </c>
      <c r="BH313" s="145">
        <f t="shared" si="207"/>
        <v>77567663.216000006</v>
      </c>
      <c r="BI313" s="128">
        <f t="shared" si="200"/>
        <v>4659160</v>
      </c>
      <c r="BJ313" s="146">
        <f t="shared" si="208"/>
        <v>2329580</v>
      </c>
      <c r="BK313" s="146">
        <f t="shared" si="209"/>
        <v>698874</v>
      </c>
      <c r="BL313" s="147">
        <f t="shared" si="210"/>
        <v>1120000</v>
      </c>
      <c r="BM313" s="383">
        <v>0</v>
      </c>
      <c r="BN313" s="148">
        <f t="shared" si="211"/>
        <v>86375277.216000006</v>
      </c>
      <c r="BO313" s="149">
        <f t="shared" si="212"/>
        <v>74912168.215999991</v>
      </c>
      <c r="BP313" s="150">
        <f t="shared" si="213"/>
        <v>17229798.689679999</v>
      </c>
      <c r="BQ313" s="151">
        <f t="shared" si="214"/>
        <v>103605075.90568</v>
      </c>
      <c r="BR313" s="152">
        <f t="shared" si="215"/>
        <v>100800</v>
      </c>
      <c r="BS313" s="148">
        <f t="shared" si="216"/>
        <v>103705875.90568</v>
      </c>
      <c r="BT313" s="136">
        <v>0</v>
      </c>
      <c r="BU313" s="149">
        <f t="shared" si="217"/>
        <v>8637527.7216000017</v>
      </c>
      <c r="BV313" s="153">
        <f t="shared" si="218"/>
        <v>4318763.8608000008</v>
      </c>
      <c r="BW313" s="134">
        <f t="shared" si="219"/>
        <v>90749584.323280007</v>
      </c>
      <c r="BX313" s="148">
        <f t="shared" si="220"/>
        <v>7687614</v>
      </c>
      <c r="BY313" s="135">
        <f t="shared" si="221"/>
        <v>83061970.323280007</v>
      </c>
      <c r="CD313" s="400">
        <f>'آبان 1400'!AU314</f>
        <v>77567663.216000006</v>
      </c>
      <c r="CE313" s="401">
        <f>'آبان 1400'!AV314</f>
        <v>54168316.440880008</v>
      </c>
      <c r="CF313" s="401">
        <f>'آبان 1400'!AW314</f>
        <v>74912168.215999991</v>
      </c>
      <c r="CG313" s="401">
        <f>'آبان 1400'!AX314</f>
        <v>5243851.7751199994</v>
      </c>
      <c r="CH313" s="401">
        <f>'آبان 1400'!AY314</f>
        <v>1416831.644088001</v>
      </c>
      <c r="CI313" s="401">
        <f>'آبان 1400'!AZ314</f>
        <v>0</v>
      </c>
      <c r="CJ313" s="401">
        <f>'آبان 1400'!BA314</f>
        <v>0</v>
      </c>
      <c r="CK313" s="401">
        <f>'آبان 1400'!BB314</f>
        <v>0</v>
      </c>
      <c r="CL313" s="401">
        <f>'آبان 1400'!BC314</f>
        <v>0</v>
      </c>
      <c r="CM313" s="401">
        <f>'آبان 1400'!BD314</f>
        <v>0</v>
      </c>
      <c r="CN313" s="401">
        <f>'آبان 1400'!BE314</f>
        <v>0</v>
      </c>
      <c r="CO313" s="401">
        <f>'آبان 1400'!BF314</f>
        <v>0</v>
      </c>
      <c r="CP313" s="401">
        <f>'آبان 1400'!BG314</f>
        <v>6660683.4192080004</v>
      </c>
      <c r="CQ313" s="401">
        <f>'آبان 1400'!BH314</f>
        <v>70906979</v>
      </c>
      <c r="CR313" s="401">
        <f t="shared" si="222"/>
        <v>77567663.216000006</v>
      </c>
      <c r="CS313" s="56">
        <f t="shared" si="223"/>
        <v>4659160</v>
      </c>
      <c r="CT313" s="400">
        <f t="shared" si="224"/>
        <v>2329580</v>
      </c>
      <c r="CU313" s="401">
        <f t="shared" si="225"/>
        <v>698874</v>
      </c>
      <c r="CV313" s="401">
        <f t="shared" si="226"/>
        <v>1120000</v>
      </c>
      <c r="CW313" s="56">
        <v>0</v>
      </c>
      <c r="CX313" s="401">
        <f t="shared" si="227"/>
        <v>86375277.216000006</v>
      </c>
      <c r="CY313" s="401">
        <f t="shared" si="228"/>
        <v>74912168.215999991</v>
      </c>
      <c r="CZ313" s="401">
        <f t="shared" si="229"/>
        <v>17229798.689679999</v>
      </c>
      <c r="DA313" s="401">
        <f t="shared" si="230"/>
        <v>103605075.90568</v>
      </c>
      <c r="DB313" s="401">
        <f t="shared" si="231"/>
        <v>100800</v>
      </c>
      <c r="DC313" s="401">
        <f t="shared" si="232"/>
        <v>103705875.90568</v>
      </c>
      <c r="DD313" s="406">
        <v>0</v>
      </c>
      <c r="DE313" s="401">
        <f t="shared" si="233"/>
        <v>8637527.7216000017</v>
      </c>
      <c r="DF313" s="401">
        <f t="shared" si="234"/>
        <v>4318763.8608000008</v>
      </c>
      <c r="DG313" s="401">
        <f t="shared" si="235"/>
        <v>90749584.323280007</v>
      </c>
      <c r="DH313" s="401">
        <f t="shared" si="236"/>
        <v>7687614</v>
      </c>
      <c r="DI313" s="401">
        <f t="shared" si="237"/>
        <v>83061970.323280007</v>
      </c>
      <c r="DJ313" s="401">
        <f t="shared" si="238"/>
        <v>0</v>
      </c>
      <c r="DL313" s="408">
        <f t="shared" si="239"/>
        <v>6638737.5</v>
      </c>
      <c r="DM313" s="408">
        <f t="shared" si="240"/>
        <v>-1979577.5</v>
      </c>
    </row>
    <row r="314" spans="1:117" s="56" customFormat="1" ht="21" x14ac:dyDescent="0.2">
      <c r="A314" s="192">
        <f t="shared" si="201"/>
        <v>2655495</v>
      </c>
      <c r="B314" s="137">
        <f>'آبان 1400'!B315</f>
        <v>309</v>
      </c>
      <c r="C314" s="137">
        <f>'آبان 1400'!C315</f>
        <v>72</v>
      </c>
      <c r="D314" s="137">
        <f>'آبان 1400'!D315</f>
        <v>13224</v>
      </c>
      <c r="E314" s="137" t="str">
        <f>'آبان 1400'!E315</f>
        <v>سید مجتبی</v>
      </c>
      <c r="F314" s="137" t="str">
        <f>'آبان 1400'!F315</f>
        <v xml:space="preserve">اسمعیلی </v>
      </c>
      <c r="G314" s="137" t="str">
        <f>'آبان 1400'!G315</f>
        <v>نگهبان</v>
      </c>
      <c r="H314" s="137" t="str">
        <f>'آبان 1400'!H315</f>
        <v>تهران</v>
      </c>
      <c r="I314" s="137" t="str">
        <f>'آبان 1400'!I315</f>
        <v>124-813-3340028-1</v>
      </c>
      <c r="J314" s="137" t="str">
        <f>'آبان 1400'!J315</f>
        <v>0043017452</v>
      </c>
      <c r="K314" s="137" t="str">
        <f>'آبان 1400'!K315</f>
        <v>0012566082</v>
      </c>
      <c r="L314" s="137" t="str">
        <f>'آبان 1400'!L315</f>
        <v>تهران</v>
      </c>
      <c r="M314" s="137" t="str">
        <f>'آبان 1400'!M315</f>
        <v>نگهبان</v>
      </c>
      <c r="N314" s="121" t="str">
        <f>'آبان 1400'!N315</f>
        <v>*</v>
      </c>
      <c r="O314" s="120">
        <f>'آبان 1400'!O315</f>
        <v>0</v>
      </c>
      <c r="P314" s="122">
        <f>'آبان 1400'!P315</f>
        <v>0</v>
      </c>
      <c r="Q314" s="362">
        <f>'آبان 1400'!Q315</f>
        <v>30</v>
      </c>
      <c r="R314" s="362">
        <f>'آبان 1400'!R315</f>
        <v>120</v>
      </c>
      <c r="S314" s="362">
        <f>'آبان 1400'!S315</f>
        <v>110</v>
      </c>
      <c r="T314" s="362">
        <f>'آبان 1400'!T315</f>
        <v>29.33</v>
      </c>
      <c r="U314" s="138">
        <f>'آبان 1400'!U315</f>
        <v>0</v>
      </c>
      <c r="V314" s="121">
        <f>'آبان 1400'!W315</f>
        <v>0</v>
      </c>
      <c r="W314" s="122">
        <f>'آبان 1400'!X315</f>
        <v>0</v>
      </c>
      <c r="X314" s="370">
        <f>'آبان 1400'!Y315</f>
        <v>1</v>
      </c>
      <c r="Y314" s="370">
        <f>'آبان 1400'!Z315</f>
        <v>0</v>
      </c>
      <c r="Z314" s="139">
        <f>'آبان 1400'!AA315</f>
        <v>885165</v>
      </c>
      <c r="AA314" s="139">
        <f>'آبان 1400'!AB315</f>
        <v>46667</v>
      </c>
      <c r="AB314" s="139">
        <f>'آبان 1400'!AC315</f>
        <v>931832</v>
      </c>
      <c r="AC314" s="139">
        <f>'آبان 1400'!AD315</f>
        <v>4500000</v>
      </c>
      <c r="AD314" s="139">
        <f>'آبان 1400'!AE315</f>
        <v>6000000</v>
      </c>
      <c r="AE314" s="140">
        <f>'آبان 1400'!AF315</f>
        <v>177895.19999999998</v>
      </c>
      <c r="AF314" s="123">
        <f>'آبان 1400'!AG315</f>
        <v>26554950</v>
      </c>
      <c r="AG314" s="124">
        <f>'آبان 1400'!AH315</f>
        <v>1400010</v>
      </c>
      <c r="AH314" s="124">
        <f>'آبان 1400'!AI315</f>
        <v>21347423.999999996</v>
      </c>
      <c r="AI314" s="124">
        <f>'آبان 1400'!AJ315</f>
        <v>0</v>
      </c>
      <c r="AJ314" s="124">
        <f>'آبان 1400'!AK315</f>
        <v>4500000</v>
      </c>
      <c r="AK314" s="124">
        <f>'آبان 1400'!AL315</f>
        <v>6000000</v>
      </c>
      <c r="AL314" s="124">
        <f>'آبان 1400'!AM315</f>
        <v>4892117.9999999991</v>
      </c>
      <c r="AM314" s="124">
        <f>'آبان 1400'!AN315</f>
        <v>5217666.2159999991</v>
      </c>
      <c r="AN314" s="124">
        <f>'آبان 1400'!AO315</f>
        <v>0</v>
      </c>
      <c r="AO314" s="124">
        <f>'آبان 1400'!AP315</f>
        <v>5000000</v>
      </c>
      <c r="AP314" s="124">
        <f>'آبان 1400'!AQ315</f>
        <v>0</v>
      </c>
      <c r="AQ314" s="124">
        <f>'آبان 1400'!AR315</f>
        <v>0</v>
      </c>
      <c r="AR314" s="124">
        <f>'آبان 1400'!AS315</f>
        <v>0</v>
      </c>
      <c r="AS314" s="379">
        <f>'آبان 1400'!AT315</f>
        <v>0</v>
      </c>
      <c r="AT314" s="372">
        <f t="shared" si="202"/>
        <v>74912168.216000006</v>
      </c>
      <c r="AU314" s="174">
        <f>'آبان 1400'!AV315</f>
        <v>54168316.440880008</v>
      </c>
      <c r="AV314" s="142">
        <f>'آبان 1400'!AW315</f>
        <v>74912168.215999991</v>
      </c>
      <c r="AW314" s="143">
        <f t="shared" si="203"/>
        <v>5243851.7751199994</v>
      </c>
      <c r="AX314" s="76">
        <f t="shared" si="204"/>
        <v>1416831.644088001</v>
      </c>
      <c r="AY314" s="143">
        <f>'آبان 1400'!AZ315</f>
        <v>0</v>
      </c>
      <c r="AZ314" s="143">
        <f>'آبان 1400'!BA315</f>
        <v>0</v>
      </c>
      <c r="BA314" s="143">
        <f>'آبان 1400'!BB315</f>
        <v>0</v>
      </c>
      <c r="BB314" s="143">
        <f>'آبان 1400'!BC315</f>
        <v>0</v>
      </c>
      <c r="BC314" s="143">
        <f>'آبان 1400'!BD315</f>
        <v>0</v>
      </c>
      <c r="BD314" s="143">
        <f>'آبان 1400'!BE315</f>
        <v>0</v>
      </c>
      <c r="BE314" s="143">
        <f>'آبان 1400'!BF315</f>
        <v>0</v>
      </c>
      <c r="BF314" s="144">
        <f t="shared" si="205"/>
        <v>6660683.4192080004</v>
      </c>
      <c r="BG314" s="141">
        <f t="shared" si="206"/>
        <v>68251484</v>
      </c>
      <c r="BH314" s="145">
        <f t="shared" si="207"/>
        <v>74912168.216000006</v>
      </c>
      <c r="BI314" s="128">
        <f t="shared" si="200"/>
        <v>4659160</v>
      </c>
      <c r="BJ314" s="146">
        <f t="shared" si="208"/>
        <v>2329580</v>
      </c>
      <c r="BK314" s="146">
        <f t="shared" si="209"/>
        <v>698874</v>
      </c>
      <c r="BL314" s="147">
        <f t="shared" si="210"/>
        <v>1120000</v>
      </c>
      <c r="BM314" s="383">
        <v>0</v>
      </c>
      <c r="BN314" s="148">
        <f t="shared" si="211"/>
        <v>83719782.216000006</v>
      </c>
      <c r="BO314" s="149">
        <f t="shared" si="212"/>
        <v>74912168.215999991</v>
      </c>
      <c r="BP314" s="150">
        <f t="shared" si="213"/>
        <v>17229798.689679999</v>
      </c>
      <c r="BQ314" s="151">
        <f t="shared" si="214"/>
        <v>100949580.90568</v>
      </c>
      <c r="BR314" s="152">
        <f t="shared" si="215"/>
        <v>100800</v>
      </c>
      <c r="BS314" s="148">
        <f t="shared" si="216"/>
        <v>101050380.90568</v>
      </c>
      <c r="BT314" s="136">
        <v>0</v>
      </c>
      <c r="BU314" s="149">
        <f t="shared" si="217"/>
        <v>8371978.2216000007</v>
      </c>
      <c r="BV314" s="153">
        <f t="shared" si="218"/>
        <v>4185989.1108000004</v>
      </c>
      <c r="BW314" s="134">
        <f t="shared" si="219"/>
        <v>88492413.573280007</v>
      </c>
      <c r="BX314" s="148">
        <f t="shared" si="220"/>
        <v>7687614</v>
      </c>
      <c r="BY314" s="135">
        <f t="shared" si="221"/>
        <v>80804799.573280007</v>
      </c>
      <c r="CD314" s="400">
        <f>'آبان 1400'!AU315</f>
        <v>74912168.216000006</v>
      </c>
      <c r="CE314" s="401">
        <f>'آبان 1400'!AV315</f>
        <v>54168316.440880008</v>
      </c>
      <c r="CF314" s="401">
        <f>'آبان 1400'!AW315</f>
        <v>74912168.215999991</v>
      </c>
      <c r="CG314" s="401">
        <f>'آبان 1400'!AX315</f>
        <v>5243851.7751199994</v>
      </c>
      <c r="CH314" s="401">
        <f>'آبان 1400'!AY315</f>
        <v>1416831.644088001</v>
      </c>
      <c r="CI314" s="401">
        <f>'آبان 1400'!AZ315</f>
        <v>0</v>
      </c>
      <c r="CJ314" s="401">
        <f>'آبان 1400'!BA315</f>
        <v>0</v>
      </c>
      <c r="CK314" s="401">
        <f>'آبان 1400'!BB315</f>
        <v>0</v>
      </c>
      <c r="CL314" s="401">
        <f>'آبان 1400'!BC315</f>
        <v>0</v>
      </c>
      <c r="CM314" s="401">
        <f>'آبان 1400'!BD315</f>
        <v>0</v>
      </c>
      <c r="CN314" s="401">
        <f>'آبان 1400'!BE315</f>
        <v>0</v>
      </c>
      <c r="CO314" s="401">
        <f>'آبان 1400'!BF315</f>
        <v>0</v>
      </c>
      <c r="CP314" s="401">
        <f>'آبان 1400'!BG315</f>
        <v>6660683.4192080004</v>
      </c>
      <c r="CQ314" s="401">
        <f>'آبان 1400'!BH315</f>
        <v>68251484</v>
      </c>
      <c r="CR314" s="401">
        <f t="shared" si="222"/>
        <v>74912168.216000006</v>
      </c>
      <c r="CS314" s="56">
        <f t="shared" si="223"/>
        <v>4659160</v>
      </c>
      <c r="CT314" s="400">
        <f t="shared" si="224"/>
        <v>2329580</v>
      </c>
      <c r="CU314" s="401">
        <f t="shared" si="225"/>
        <v>698874</v>
      </c>
      <c r="CV314" s="401">
        <f t="shared" si="226"/>
        <v>1120000</v>
      </c>
      <c r="CW314" s="56">
        <v>0</v>
      </c>
      <c r="CX314" s="401">
        <f t="shared" si="227"/>
        <v>83719782.216000006</v>
      </c>
      <c r="CY314" s="401">
        <f t="shared" si="228"/>
        <v>74912168.215999991</v>
      </c>
      <c r="CZ314" s="401">
        <f t="shared" si="229"/>
        <v>17229798.689679999</v>
      </c>
      <c r="DA314" s="401">
        <f t="shared" si="230"/>
        <v>100949580.90568</v>
      </c>
      <c r="DB314" s="401">
        <f t="shared" si="231"/>
        <v>100800</v>
      </c>
      <c r="DC314" s="401">
        <f t="shared" si="232"/>
        <v>101050380.90568</v>
      </c>
      <c r="DD314" s="406">
        <v>0</v>
      </c>
      <c r="DE314" s="401">
        <f t="shared" si="233"/>
        <v>8371978.2216000007</v>
      </c>
      <c r="DF314" s="401">
        <f t="shared" si="234"/>
        <v>4185989.1108000004</v>
      </c>
      <c r="DG314" s="401">
        <f t="shared" si="235"/>
        <v>88492413.573280007</v>
      </c>
      <c r="DH314" s="401">
        <f t="shared" si="236"/>
        <v>7687614</v>
      </c>
      <c r="DI314" s="401">
        <f t="shared" si="237"/>
        <v>80804799.573280007</v>
      </c>
      <c r="DJ314" s="401">
        <f t="shared" si="238"/>
        <v>0</v>
      </c>
      <c r="DL314" s="408">
        <f t="shared" si="239"/>
        <v>6638737.5</v>
      </c>
      <c r="DM314" s="408">
        <f t="shared" si="240"/>
        <v>-1979577.5</v>
      </c>
    </row>
    <row r="315" spans="1:117" s="56" customFormat="1" ht="21" x14ac:dyDescent="0.2">
      <c r="A315" s="192">
        <f t="shared" si="201"/>
        <v>2655495</v>
      </c>
      <c r="B315" s="137">
        <f>'آبان 1400'!B316</f>
        <v>310</v>
      </c>
      <c r="C315" s="137">
        <f>'آبان 1400'!C316</f>
        <v>73</v>
      </c>
      <c r="D315" s="137">
        <f>'آبان 1400'!D316</f>
        <v>13340</v>
      </c>
      <c r="E315" s="137" t="str">
        <f>'آبان 1400'!E316</f>
        <v>ابوالقاسم</v>
      </c>
      <c r="F315" s="137" t="str">
        <f>'آبان 1400'!F316</f>
        <v>محمدی کاکردود</v>
      </c>
      <c r="G315" s="137" t="str">
        <f>'آبان 1400'!G316</f>
        <v>نگهبان</v>
      </c>
      <c r="H315" s="137" t="str">
        <f>'آبان 1400'!H316</f>
        <v>تهران</v>
      </c>
      <c r="I315" s="137" t="str">
        <f>'آبان 1400'!I316</f>
        <v>124-800-1876735-1</v>
      </c>
      <c r="J315" s="137" t="str">
        <f>'آبان 1400'!J316</f>
        <v>6309900838</v>
      </c>
      <c r="K315" s="137" t="str">
        <f>'آبان 1400'!K316</f>
        <v>0010200925</v>
      </c>
      <c r="L315" s="137" t="str">
        <f>'آبان 1400'!L316</f>
        <v>تهران</v>
      </c>
      <c r="M315" s="137" t="str">
        <f>'آبان 1400'!M316</f>
        <v>نگهبان</v>
      </c>
      <c r="N315" s="121">
        <f>'آبان 1400'!N316</f>
        <v>0</v>
      </c>
      <c r="O315" s="120">
        <f>'آبان 1400'!O316</f>
        <v>0</v>
      </c>
      <c r="P315" s="122" t="str">
        <f>'آبان 1400'!P316</f>
        <v>*</v>
      </c>
      <c r="Q315" s="362">
        <f>'آبان 1400'!Q316</f>
        <v>30</v>
      </c>
      <c r="R315" s="362">
        <f>'آبان 1400'!R316</f>
        <v>120</v>
      </c>
      <c r="S315" s="362">
        <f>'آبان 1400'!S316</f>
        <v>220</v>
      </c>
      <c r="T315" s="362">
        <f>'آبان 1400'!T316</f>
        <v>29.33</v>
      </c>
      <c r="U315" s="138">
        <f>'آبان 1400'!U316</f>
        <v>0</v>
      </c>
      <c r="V315" s="121">
        <f>'آبان 1400'!W316</f>
        <v>0</v>
      </c>
      <c r="W315" s="122">
        <f>'آبان 1400'!X316</f>
        <v>0</v>
      </c>
      <c r="X315" s="370">
        <f>'آبان 1400'!Y316</f>
        <v>1</v>
      </c>
      <c r="Y315" s="370">
        <f>'آبان 1400'!Z316</f>
        <v>0</v>
      </c>
      <c r="Z315" s="139">
        <f>'آبان 1400'!AA316</f>
        <v>885165</v>
      </c>
      <c r="AA315" s="139">
        <f>'آبان 1400'!AB316</f>
        <v>46667</v>
      </c>
      <c r="AB315" s="139">
        <f>'آبان 1400'!AC316</f>
        <v>931832</v>
      </c>
      <c r="AC315" s="139">
        <f>'آبان 1400'!AD316</f>
        <v>4500000</v>
      </c>
      <c r="AD315" s="139">
        <f>'آبان 1400'!AE316</f>
        <v>6000000</v>
      </c>
      <c r="AE315" s="140">
        <f>'آبان 1400'!AF316</f>
        <v>177895.19999999998</v>
      </c>
      <c r="AF315" s="123">
        <f>'آبان 1400'!AG316</f>
        <v>26554950</v>
      </c>
      <c r="AG315" s="124">
        <f>'آبان 1400'!AH316</f>
        <v>1400010</v>
      </c>
      <c r="AH315" s="124">
        <f>'آبان 1400'!AI316</f>
        <v>21347423.999999996</v>
      </c>
      <c r="AI315" s="124">
        <f>'آبان 1400'!AJ316</f>
        <v>0</v>
      </c>
      <c r="AJ315" s="124">
        <f>'آبان 1400'!AK316</f>
        <v>4500000</v>
      </c>
      <c r="AK315" s="124">
        <f>'آبان 1400'!AL316</f>
        <v>6000000</v>
      </c>
      <c r="AL315" s="124">
        <f>'آبان 1400'!AM316</f>
        <v>9784235.9999999981</v>
      </c>
      <c r="AM315" s="124">
        <f>'آبان 1400'!AN316</f>
        <v>5217666.2159999991</v>
      </c>
      <c r="AN315" s="124">
        <f>'آبان 1400'!AO316</f>
        <v>0</v>
      </c>
      <c r="AO315" s="124">
        <f>'آبان 1400'!AP316</f>
        <v>5400000</v>
      </c>
      <c r="AP315" s="124">
        <f>'آبان 1400'!AQ316</f>
        <v>0</v>
      </c>
      <c r="AQ315" s="124">
        <f>'آبان 1400'!AR316</f>
        <v>0</v>
      </c>
      <c r="AR315" s="124">
        <f>'آبان 1400'!AS316</f>
        <v>0</v>
      </c>
      <c r="AS315" s="379">
        <f>'آبان 1400'!AT316</f>
        <v>0</v>
      </c>
      <c r="AT315" s="372">
        <f t="shared" si="202"/>
        <v>80204286.216000006</v>
      </c>
      <c r="AU315" s="174">
        <f>'آبان 1400'!AV316</f>
        <v>58689986.18088001</v>
      </c>
      <c r="AV315" s="142">
        <f>'آبان 1400'!AW316</f>
        <v>80204286.215999991</v>
      </c>
      <c r="AW315" s="143">
        <f t="shared" si="203"/>
        <v>5614300.0351200001</v>
      </c>
      <c r="AX315" s="76">
        <f t="shared" si="204"/>
        <v>1868998.6180880012</v>
      </c>
      <c r="AY315" s="143">
        <f>'آبان 1400'!AZ316</f>
        <v>0</v>
      </c>
      <c r="AZ315" s="143">
        <f>'آبان 1400'!BA316</f>
        <v>0</v>
      </c>
      <c r="BA315" s="143">
        <f>'آبان 1400'!BB316</f>
        <v>0</v>
      </c>
      <c r="BB315" s="143">
        <f>'آبان 1400'!BC316</f>
        <v>0</v>
      </c>
      <c r="BC315" s="143">
        <f>'آبان 1400'!BD316</f>
        <v>0</v>
      </c>
      <c r="BD315" s="143">
        <f>'آبان 1400'!BE316</f>
        <v>0</v>
      </c>
      <c r="BE315" s="143">
        <f>'آبان 1400'!BF316</f>
        <v>0</v>
      </c>
      <c r="BF315" s="144">
        <f t="shared" si="205"/>
        <v>7483298.6532080015</v>
      </c>
      <c r="BG315" s="141">
        <f t="shared" si="206"/>
        <v>72720987</v>
      </c>
      <c r="BH315" s="145">
        <f t="shared" si="207"/>
        <v>80204286.216000006</v>
      </c>
      <c r="BI315" s="128">
        <f t="shared" si="200"/>
        <v>4659160</v>
      </c>
      <c r="BJ315" s="146">
        <f t="shared" si="208"/>
        <v>2329580</v>
      </c>
      <c r="BK315" s="146">
        <f t="shared" si="209"/>
        <v>698874</v>
      </c>
      <c r="BL315" s="147">
        <f t="shared" si="210"/>
        <v>1120000</v>
      </c>
      <c r="BM315" s="383">
        <v>0</v>
      </c>
      <c r="BN315" s="148">
        <f t="shared" si="211"/>
        <v>89011900.216000006</v>
      </c>
      <c r="BO315" s="149">
        <f t="shared" si="212"/>
        <v>80204286.215999991</v>
      </c>
      <c r="BP315" s="150">
        <f t="shared" si="213"/>
        <v>18446985.82968</v>
      </c>
      <c r="BQ315" s="151">
        <f t="shared" si="214"/>
        <v>107458886.04568</v>
      </c>
      <c r="BR315" s="152">
        <f t="shared" si="215"/>
        <v>100800</v>
      </c>
      <c r="BS315" s="148">
        <f t="shared" si="216"/>
        <v>107559686.04568</v>
      </c>
      <c r="BT315" s="136">
        <v>0</v>
      </c>
      <c r="BU315" s="149">
        <f t="shared" si="217"/>
        <v>8901190.0216000006</v>
      </c>
      <c r="BV315" s="153">
        <f t="shared" si="218"/>
        <v>4450595.0108000003</v>
      </c>
      <c r="BW315" s="134">
        <f t="shared" si="219"/>
        <v>94207901.013280004</v>
      </c>
      <c r="BX315" s="148">
        <f t="shared" si="220"/>
        <v>7687614</v>
      </c>
      <c r="BY315" s="135">
        <f t="shared" si="221"/>
        <v>86520287.013280004</v>
      </c>
      <c r="CD315" s="400">
        <f>'آبان 1400'!AU316</f>
        <v>80204286.216000006</v>
      </c>
      <c r="CE315" s="401">
        <f>'آبان 1400'!AV316</f>
        <v>58689986.18088001</v>
      </c>
      <c r="CF315" s="401">
        <f>'آبان 1400'!AW316</f>
        <v>80204286.215999991</v>
      </c>
      <c r="CG315" s="401">
        <f>'آبان 1400'!AX316</f>
        <v>5614300.0351200001</v>
      </c>
      <c r="CH315" s="401">
        <f>'آبان 1400'!AY316</f>
        <v>1868998.6180880012</v>
      </c>
      <c r="CI315" s="401">
        <f>'آبان 1400'!AZ316</f>
        <v>0</v>
      </c>
      <c r="CJ315" s="401">
        <f>'آبان 1400'!BA316</f>
        <v>0</v>
      </c>
      <c r="CK315" s="401">
        <f>'آبان 1400'!BB316</f>
        <v>0</v>
      </c>
      <c r="CL315" s="401">
        <f>'آبان 1400'!BC316</f>
        <v>0</v>
      </c>
      <c r="CM315" s="401">
        <f>'آبان 1400'!BD316</f>
        <v>0</v>
      </c>
      <c r="CN315" s="401">
        <f>'آبان 1400'!BE316</f>
        <v>0</v>
      </c>
      <c r="CO315" s="401">
        <f>'آبان 1400'!BF316</f>
        <v>0</v>
      </c>
      <c r="CP315" s="401">
        <f>'آبان 1400'!BG316</f>
        <v>7483298.6532080015</v>
      </c>
      <c r="CQ315" s="401">
        <f>'آبان 1400'!BH316</f>
        <v>72720987</v>
      </c>
      <c r="CR315" s="401">
        <f t="shared" si="222"/>
        <v>80204286.216000006</v>
      </c>
      <c r="CS315" s="56">
        <f t="shared" si="223"/>
        <v>4659160</v>
      </c>
      <c r="CT315" s="400">
        <f t="shared" si="224"/>
        <v>2329580</v>
      </c>
      <c r="CU315" s="401">
        <f t="shared" si="225"/>
        <v>698874</v>
      </c>
      <c r="CV315" s="401">
        <f t="shared" si="226"/>
        <v>1120000</v>
      </c>
      <c r="CW315" s="56">
        <v>0</v>
      </c>
      <c r="CX315" s="401">
        <f t="shared" si="227"/>
        <v>89011900.216000006</v>
      </c>
      <c r="CY315" s="401">
        <f t="shared" si="228"/>
        <v>80204286.215999991</v>
      </c>
      <c r="CZ315" s="401">
        <f t="shared" si="229"/>
        <v>18446985.82968</v>
      </c>
      <c r="DA315" s="401">
        <f t="shared" si="230"/>
        <v>107458886.04568</v>
      </c>
      <c r="DB315" s="401">
        <f t="shared" si="231"/>
        <v>100800</v>
      </c>
      <c r="DC315" s="401">
        <f t="shared" si="232"/>
        <v>107559686.04568</v>
      </c>
      <c r="DD315" s="406">
        <v>0</v>
      </c>
      <c r="DE315" s="401">
        <f t="shared" si="233"/>
        <v>8901190.0216000006</v>
      </c>
      <c r="DF315" s="401">
        <f t="shared" si="234"/>
        <v>4450595.0108000003</v>
      </c>
      <c r="DG315" s="401">
        <f t="shared" si="235"/>
        <v>94207901.013280004</v>
      </c>
      <c r="DH315" s="401">
        <f t="shared" si="236"/>
        <v>7687614</v>
      </c>
      <c r="DI315" s="401">
        <f t="shared" si="237"/>
        <v>86520287.013280004</v>
      </c>
      <c r="DJ315" s="401">
        <f t="shared" si="238"/>
        <v>0</v>
      </c>
      <c r="DL315" s="408">
        <f t="shared" si="239"/>
        <v>6638737.5</v>
      </c>
      <c r="DM315" s="408">
        <f t="shared" si="240"/>
        <v>-1979577.5</v>
      </c>
    </row>
    <row r="316" spans="1:117" s="56" customFormat="1" ht="21" x14ac:dyDescent="0.2">
      <c r="A316" s="192">
        <f t="shared" si="201"/>
        <v>2655495</v>
      </c>
      <c r="B316" s="137">
        <f>'آبان 1400'!B317</f>
        <v>311</v>
      </c>
      <c r="C316" s="137">
        <f>'آبان 1400'!C317</f>
        <v>74</v>
      </c>
      <c r="D316" s="137">
        <f>'آبان 1400'!D317</f>
        <v>13313</v>
      </c>
      <c r="E316" s="137" t="str">
        <f>'آبان 1400'!E317</f>
        <v>رضا</v>
      </c>
      <c r="F316" s="137" t="str">
        <f>'آبان 1400'!F317</f>
        <v>بدخشان</v>
      </c>
      <c r="G316" s="137" t="str">
        <f>'آبان 1400'!G317</f>
        <v>نگهبان</v>
      </c>
      <c r="H316" s="137" t="str">
        <f>'آبان 1400'!H317</f>
        <v>تهران</v>
      </c>
      <c r="I316" s="137" t="str">
        <f>'آبان 1400'!I317</f>
        <v>401-813-3378250-1</v>
      </c>
      <c r="J316" s="137" t="str">
        <f>'آبان 1400'!J317</f>
        <v>0051960631</v>
      </c>
      <c r="K316" s="137" t="str">
        <f>'آبان 1400'!K317</f>
        <v>0014137701</v>
      </c>
      <c r="L316" s="137" t="str">
        <f>'آبان 1400'!L317</f>
        <v>تهران</v>
      </c>
      <c r="M316" s="137" t="str">
        <f>'آبان 1400'!M317</f>
        <v>نگهبان</v>
      </c>
      <c r="N316" s="121" t="str">
        <f>'آبان 1400'!N317</f>
        <v>*</v>
      </c>
      <c r="O316" s="120">
        <f>'آبان 1400'!O317</f>
        <v>0</v>
      </c>
      <c r="P316" s="122">
        <f>'آبان 1400'!P317</f>
        <v>0</v>
      </c>
      <c r="Q316" s="362">
        <f>'آبان 1400'!Q317</f>
        <v>30</v>
      </c>
      <c r="R316" s="362">
        <f>'آبان 1400'!R317</f>
        <v>120</v>
      </c>
      <c r="S316" s="362">
        <f>'آبان 1400'!S317</f>
        <v>110</v>
      </c>
      <c r="T316" s="362">
        <f>'آبان 1400'!T317</f>
        <v>29.33</v>
      </c>
      <c r="U316" s="138">
        <f>'آبان 1400'!U317</f>
        <v>0</v>
      </c>
      <c r="V316" s="121">
        <f>'آبان 1400'!W317</f>
        <v>0</v>
      </c>
      <c r="W316" s="122">
        <f>'آبان 1400'!X317</f>
        <v>0</v>
      </c>
      <c r="X316" s="370">
        <f>'آبان 1400'!Y317</f>
        <v>2</v>
      </c>
      <c r="Y316" s="370">
        <f>'آبان 1400'!Z317</f>
        <v>0</v>
      </c>
      <c r="Z316" s="139">
        <f>'آبان 1400'!AA317</f>
        <v>885165</v>
      </c>
      <c r="AA316" s="139">
        <f>'آبان 1400'!AB317</f>
        <v>46667</v>
      </c>
      <c r="AB316" s="139">
        <f>'آبان 1400'!AC317</f>
        <v>931832</v>
      </c>
      <c r="AC316" s="139">
        <f>'آبان 1400'!AD317</f>
        <v>4500000</v>
      </c>
      <c r="AD316" s="139">
        <f>'آبان 1400'!AE317</f>
        <v>6000000</v>
      </c>
      <c r="AE316" s="140">
        <f>'آبان 1400'!AF317</f>
        <v>177895.19999999998</v>
      </c>
      <c r="AF316" s="123">
        <f>'آبان 1400'!AG317</f>
        <v>26554950</v>
      </c>
      <c r="AG316" s="124">
        <f>'آبان 1400'!AH317</f>
        <v>1400010</v>
      </c>
      <c r="AH316" s="124">
        <f>'آبان 1400'!AI317</f>
        <v>21347423.999999996</v>
      </c>
      <c r="AI316" s="124">
        <f>'آبان 1400'!AJ317</f>
        <v>0</v>
      </c>
      <c r="AJ316" s="124">
        <f>'آبان 1400'!AK317</f>
        <v>4500000</v>
      </c>
      <c r="AK316" s="124">
        <f>'آبان 1400'!AL317</f>
        <v>6000000</v>
      </c>
      <c r="AL316" s="124">
        <f>'آبان 1400'!AM317</f>
        <v>4892117.9999999991</v>
      </c>
      <c r="AM316" s="124">
        <f>'آبان 1400'!AN317</f>
        <v>5217666.2159999991</v>
      </c>
      <c r="AN316" s="124">
        <f>'آبان 1400'!AO317</f>
        <v>0</v>
      </c>
      <c r="AO316" s="124">
        <f>'آبان 1400'!AP317</f>
        <v>2600000</v>
      </c>
      <c r="AP316" s="124">
        <f>'آبان 1400'!AQ317</f>
        <v>0</v>
      </c>
      <c r="AQ316" s="124">
        <f>'آبان 1400'!AR317</f>
        <v>0</v>
      </c>
      <c r="AR316" s="124">
        <f>'آبان 1400'!AS317</f>
        <v>0</v>
      </c>
      <c r="AS316" s="379">
        <f>'آبان 1400'!AT317</f>
        <v>0</v>
      </c>
      <c r="AT316" s="372">
        <f t="shared" si="202"/>
        <v>72512168.216000006</v>
      </c>
      <c r="AU316" s="174">
        <f>'آبان 1400'!AV317</f>
        <v>54336316.440880008</v>
      </c>
      <c r="AV316" s="142">
        <f>'آبان 1400'!AW317</f>
        <v>72512168.215999991</v>
      </c>
      <c r="AW316" s="143">
        <f t="shared" si="203"/>
        <v>5075851.7751199994</v>
      </c>
      <c r="AX316" s="76">
        <f t="shared" si="204"/>
        <v>1433631.644088001</v>
      </c>
      <c r="AY316" s="143">
        <f>'آبان 1400'!AZ317</f>
        <v>0</v>
      </c>
      <c r="AZ316" s="143">
        <f>'آبان 1400'!BA317</f>
        <v>0</v>
      </c>
      <c r="BA316" s="143">
        <f>'آبان 1400'!BB317</f>
        <v>0</v>
      </c>
      <c r="BB316" s="143">
        <f>'آبان 1400'!BC317</f>
        <v>0</v>
      </c>
      <c r="BC316" s="143">
        <f>'آبان 1400'!BD317</f>
        <v>0</v>
      </c>
      <c r="BD316" s="143">
        <f>'آبان 1400'!BE317</f>
        <v>0</v>
      </c>
      <c r="BE316" s="143">
        <f>'آبان 1400'!BF317</f>
        <v>0</v>
      </c>
      <c r="BF316" s="144">
        <f t="shared" si="205"/>
        <v>6509483.4192080004</v>
      </c>
      <c r="BG316" s="141">
        <f t="shared" si="206"/>
        <v>66002684</v>
      </c>
      <c r="BH316" s="145">
        <f t="shared" si="207"/>
        <v>72512168.216000006</v>
      </c>
      <c r="BI316" s="128">
        <f t="shared" si="200"/>
        <v>4659160</v>
      </c>
      <c r="BJ316" s="146">
        <f t="shared" si="208"/>
        <v>2329580</v>
      </c>
      <c r="BK316" s="146">
        <f t="shared" si="209"/>
        <v>698874</v>
      </c>
      <c r="BL316" s="147">
        <f t="shared" si="210"/>
        <v>1120000</v>
      </c>
      <c r="BM316" s="383">
        <v>0</v>
      </c>
      <c r="BN316" s="148">
        <f t="shared" si="211"/>
        <v>81319782.216000006</v>
      </c>
      <c r="BO316" s="149">
        <f t="shared" si="212"/>
        <v>72512168.215999991</v>
      </c>
      <c r="BP316" s="150">
        <f t="shared" si="213"/>
        <v>16677798.689679999</v>
      </c>
      <c r="BQ316" s="151">
        <f t="shared" si="214"/>
        <v>97997580.905680001</v>
      </c>
      <c r="BR316" s="152">
        <f t="shared" si="215"/>
        <v>100800</v>
      </c>
      <c r="BS316" s="148">
        <f t="shared" si="216"/>
        <v>98098380.905680001</v>
      </c>
      <c r="BT316" s="136">
        <v>0</v>
      </c>
      <c r="BU316" s="149">
        <f t="shared" si="217"/>
        <v>8131978.2216000007</v>
      </c>
      <c r="BV316" s="153">
        <f t="shared" si="218"/>
        <v>4065989.1108000004</v>
      </c>
      <c r="BW316" s="134">
        <f t="shared" si="219"/>
        <v>85900413.573280007</v>
      </c>
      <c r="BX316" s="148">
        <f t="shared" si="220"/>
        <v>7687614</v>
      </c>
      <c r="BY316" s="135">
        <f t="shared" si="221"/>
        <v>78212799.573280007</v>
      </c>
      <c r="CD316" s="400">
        <f>'آبان 1400'!AU317</f>
        <v>72512168.216000006</v>
      </c>
      <c r="CE316" s="401">
        <f>'آبان 1400'!AV317</f>
        <v>54336316.440880008</v>
      </c>
      <c r="CF316" s="401">
        <f>'آبان 1400'!AW317</f>
        <v>72512168.215999991</v>
      </c>
      <c r="CG316" s="401">
        <f>'آبان 1400'!AX317</f>
        <v>5075851.7751199994</v>
      </c>
      <c r="CH316" s="401">
        <f>'آبان 1400'!AY317</f>
        <v>1433631.644088001</v>
      </c>
      <c r="CI316" s="401">
        <f>'آبان 1400'!AZ317</f>
        <v>0</v>
      </c>
      <c r="CJ316" s="401">
        <f>'آبان 1400'!BA317</f>
        <v>0</v>
      </c>
      <c r="CK316" s="401">
        <f>'آبان 1400'!BB317</f>
        <v>0</v>
      </c>
      <c r="CL316" s="401">
        <f>'آبان 1400'!BC317</f>
        <v>0</v>
      </c>
      <c r="CM316" s="401">
        <f>'آبان 1400'!BD317</f>
        <v>0</v>
      </c>
      <c r="CN316" s="401">
        <f>'آبان 1400'!BE317</f>
        <v>0</v>
      </c>
      <c r="CO316" s="401">
        <f>'آبان 1400'!BF317</f>
        <v>0</v>
      </c>
      <c r="CP316" s="401">
        <f>'آبان 1400'!BG317</f>
        <v>6509483.4192080004</v>
      </c>
      <c r="CQ316" s="401">
        <f>'آبان 1400'!BH317</f>
        <v>66002684</v>
      </c>
      <c r="CR316" s="401">
        <f t="shared" si="222"/>
        <v>72512168.216000006</v>
      </c>
      <c r="CS316" s="56">
        <f t="shared" si="223"/>
        <v>4659160</v>
      </c>
      <c r="CT316" s="400">
        <f t="shared" si="224"/>
        <v>2329580</v>
      </c>
      <c r="CU316" s="401">
        <f t="shared" si="225"/>
        <v>698874</v>
      </c>
      <c r="CV316" s="401">
        <f t="shared" si="226"/>
        <v>1120000</v>
      </c>
      <c r="CW316" s="56">
        <v>0</v>
      </c>
      <c r="CX316" s="401">
        <f t="shared" si="227"/>
        <v>81319782.216000006</v>
      </c>
      <c r="CY316" s="401">
        <f t="shared" si="228"/>
        <v>72512168.215999991</v>
      </c>
      <c r="CZ316" s="401">
        <f t="shared" si="229"/>
        <v>16677798.689679999</v>
      </c>
      <c r="DA316" s="401">
        <f t="shared" si="230"/>
        <v>97997580.905680001</v>
      </c>
      <c r="DB316" s="401">
        <f t="shared" si="231"/>
        <v>100800</v>
      </c>
      <c r="DC316" s="401">
        <f t="shared" si="232"/>
        <v>98098380.905680001</v>
      </c>
      <c r="DD316" s="406">
        <v>0</v>
      </c>
      <c r="DE316" s="401">
        <f t="shared" si="233"/>
        <v>8131978.2216000007</v>
      </c>
      <c r="DF316" s="401">
        <f t="shared" si="234"/>
        <v>4065989.1108000004</v>
      </c>
      <c r="DG316" s="401">
        <f t="shared" si="235"/>
        <v>85900413.573280007</v>
      </c>
      <c r="DH316" s="401">
        <f t="shared" si="236"/>
        <v>7687614</v>
      </c>
      <c r="DI316" s="401">
        <f t="shared" si="237"/>
        <v>78212799.573280007</v>
      </c>
      <c r="DJ316" s="401">
        <f t="shared" si="238"/>
        <v>0</v>
      </c>
      <c r="DL316" s="408">
        <f t="shared" si="239"/>
        <v>6638737.5</v>
      </c>
      <c r="DM316" s="408">
        <f t="shared" si="240"/>
        <v>-1979577.5</v>
      </c>
    </row>
    <row r="317" spans="1:117" s="56" customFormat="1" ht="21" x14ac:dyDescent="0.2">
      <c r="A317" s="192">
        <f t="shared" si="201"/>
        <v>2655495</v>
      </c>
      <c r="B317" s="137">
        <f>'آبان 1400'!B318</f>
        <v>312</v>
      </c>
      <c r="C317" s="137">
        <f>'آبان 1400'!C318</f>
        <v>75</v>
      </c>
      <c r="D317" s="137">
        <f>'آبان 1400'!D318</f>
        <v>13230</v>
      </c>
      <c r="E317" s="137" t="str">
        <f>'آبان 1400'!E318</f>
        <v>هادی</v>
      </c>
      <c r="F317" s="137" t="str">
        <f>'آبان 1400'!F318</f>
        <v>دهرجردی</v>
      </c>
      <c r="G317" s="137" t="str">
        <f>'آبان 1400'!G318</f>
        <v>نگهبان</v>
      </c>
      <c r="H317" s="137" t="str">
        <f>'آبان 1400'!H318</f>
        <v>تهران</v>
      </c>
      <c r="I317" s="137" t="str">
        <f>'آبان 1400'!I318</f>
        <v>374-813-2114211-1</v>
      </c>
      <c r="J317" s="137" t="str">
        <f>'آبان 1400'!J318</f>
        <v>0066625475</v>
      </c>
      <c r="K317" s="137" t="str">
        <f>'آبان 1400'!K318</f>
        <v>0019531359</v>
      </c>
      <c r="L317" s="137" t="str">
        <f>'آبان 1400'!L318</f>
        <v>تهران</v>
      </c>
      <c r="M317" s="137" t="str">
        <f>'آبان 1400'!M318</f>
        <v>نگهبان</v>
      </c>
      <c r="N317" s="121" t="str">
        <f>'آبان 1400'!N318</f>
        <v>*</v>
      </c>
      <c r="O317" s="120">
        <f>'آبان 1400'!O318</f>
        <v>0</v>
      </c>
      <c r="P317" s="122">
        <f>'آبان 1400'!P318</f>
        <v>0</v>
      </c>
      <c r="Q317" s="362">
        <f>'آبان 1400'!Q318</f>
        <v>30</v>
      </c>
      <c r="R317" s="362">
        <f>'آبان 1400'!R318</f>
        <v>120</v>
      </c>
      <c r="S317" s="362">
        <f>'آبان 1400'!S318</f>
        <v>110</v>
      </c>
      <c r="T317" s="362">
        <f>'آبان 1400'!T318</f>
        <v>29.33</v>
      </c>
      <c r="U317" s="138">
        <f>'آبان 1400'!U318</f>
        <v>0</v>
      </c>
      <c r="V317" s="121">
        <f>'آبان 1400'!W318</f>
        <v>0</v>
      </c>
      <c r="W317" s="122">
        <f>'آبان 1400'!X318</f>
        <v>0</v>
      </c>
      <c r="X317" s="370">
        <f>'آبان 1400'!Y318</f>
        <v>2</v>
      </c>
      <c r="Y317" s="370">
        <f>'آبان 1400'!Z318</f>
        <v>1</v>
      </c>
      <c r="Z317" s="139">
        <f>'آبان 1400'!AA318</f>
        <v>885165</v>
      </c>
      <c r="AA317" s="139">
        <f>'آبان 1400'!AB318</f>
        <v>46667</v>
      </c>
      <c r="AB317" s="139">
        <f>'آبان 1400'!AC318</f>
        <v>931832</v>
      </c>
      <c r="AC317" s="139">
        <f>'آبان 1400'!AD318</f>
        <v>4500000</v>
      </c>
      <c r="AD317" s="139">
        <f>'آبان 1400'!AE318</f>
        <v>6000000</v>
      </c>
      <c r="AE317" s="140">
        <f>'آبان 1400'!AF318</f>
        <v>177895.19999999998</v>
      </c>
      <c r="AF317" s="123">
        <f>'آبان 1400'!AG318</f>
        <v>26554950</v>
      </c>
      <c r="AG317" s="124">
        <f>'آبان 1400'!AH318</f>
        <v>1400010</v>
      </c>
      <c r="AH317" s="124">
        <f>'آبان 1400'!AI318</f>
        <v>21347423.999999996</v>
      </c>
      <c r="AI317" s="124">
        <f>'آبان 1400'!AJ318</f>
        <v>2655495</v>
      </c>
      <c r="AJ317" s="124">
        <f>'آبان 1400'!AK318</f>
        <v>4500000</v>
      </c>
      <c r="AK317" s="124">
        <f>'آبان 1400'!AL318</f>
        <v>6000000</v>
      </c>
      <c r="AL317" s="124">
        <f>'آبان 1400'!AM318</f>
        <v>4892117.9999999991</v>
      </c>
      <c r="AM317" s="124">
        <f>'آبان 1400'!AN318</f>
        <v>5217666.2159999991</v>
      </c>
      <c r="AN317" s="124">
        <f>'آبان 1400'!AO318</f>
        <v>0</v>
      </c>
      <c r="AO317" s="124">
        <f>'آبان 1400'!AP318</f>
        <v>3000000</v>
      </c>
      <c r="AP317" s="124">
        <f>'آبان 1400'!AQ318</f>
        <v>0</v>
      </c>
      <c r="AQ317" s="124">
        <f>'آبان 1400'!AR318</f>
        <v>0</v>
      </c>
      <c r="AR317" s="124">
        <f>'آبان 1400'!AS318</f>
        <v>0</v>
      </c>
      <c r="AS317" s="379">
        <f>'آبان 1400'!AT318</f>
        <v>0</v>
      </c>
      <c r="AT317" s="372">
        <f t="shared" si="202"/>
        <v>75567663.216000006</v>
      </c>
      <c r="AU317" s="174">
        <f>'آبان 1400'!AV318</f>
        <v>54308316.440880008</v>
      </c>
      <c r="AV317" s="142">
        <f>'آبان 1400'!AW318</f>
        <v>72912168.215999991</v>
      </c>
      <c r="AW317" s="143">
        <f t="shared" si="203"/>
        <v>5103851.7751199994</v>
      </c>
      <c r="AX317" s="76">
        <f t="shared" si="204"/>
        <v>1430831.644088001</v>
      </c>
      <c r="AY317" s="143">
        <f>'آبان 1400'!AZ318</f>
        <v>0</v>
      </c>
      <c r="AZ317" s="143">
        <f>'آبان 1400'!BA318</f>
        <v>0</v>
      </c>
      <c r="BA317" s="143">
        <f>'آبان 1400'!BB318</f>
        <v>0</v>
      </c>
      <c r="BB317" s="143">
        <f>'آبان 1400'!BC318</f>
        <v>0</v>
      </c>
      <c r="BC317" s="143">
        <f>'آبان 1400'!BD318</f>
        <v>0</v>
      </c>
      <c r="BD317" s="143">
        <f>'آبان 1400'!BE318</f>
        <v>0</v>
      </c>
      <c r="BE317" s="143">
        <f>'آبان 1400'!BF318</f>
        <v>0</v>
      </c>
      <c r="BF317" s="144">
        <f t="shared" si="205"/>
        <v>6534683.4192080004</v>
      </c>
      <c r="BG317" s="141">
        <f t="shared" si="206"/>
        <v>69032979</v>
      </c>
      <c r="BH317" s="145">
        <f t="shared" si="207"/>
        <v>75567663.216000006</v>
      </c>
      <c r="BI317" s="128">
        <f t="shared" si="200"/>
        <v>4659160</v>
      </c>
      <c r="BJ317" s="146">
        <f t="shared" si="208"/>
        <v>2329580</v>
      </c>
      <c r="BK317" s="146">
        <f t="shared" si="209"/>
        <v>698874</v>
      </c>
      <c r="BL317" s="147">
        <f t="shared" si="210"/>
        <v>1120000</v>
      </c>
      <c r="BM317" s="383">
        <v>0</v>
      </c>
      <c r="BN317" s="148">
        <f t="shared" si="211"/>
        <v>84375277.216000006</v>
      </c>
      <c r="BO317" s="149">
        <f t="shared" si="212"/>
        <v>72912168.215999991</v>
      </c>
      <c r="BP317" s="150">
        <f t="shared" si="213"/>
        <v>16769798.689679999</v>
      </c>
      <c r="BQ317" s="151">
        <f t="shared" si="214"/>
        <v>101145075.90568</v>
      </c>
      <c r="BR317" s="152">
        <f t="shared" si="215"/>
        <v>100800</v>
      </c>
      <c r="BS317" s="148">
        <f t="shared" si="216"/>
        <v>101245875.90568</v>
      </c>
      <c r="BT317" s="136">
        <v>0</v>
      </c>
      <c r="BU317" s="149">
        <f t="shared" si="217"/>
        <v>8437527.7216000017</v>
      </c>
      <c r="BV317" s="153">
        <f t="shared" si="218"/>
        <v>4218763.8608000008</v>
      </c>
      <c r="BW317" s="134">
        <f t="shared" si="219"/>
        <v>88589584.323280007</v>
      </c>
      <c r="BX317" s="148">
        <f t="shared" si="220"/>
        <v>7687614</v>
      </c>
      <c r="BY317" s="135">
        <f t="shared" si="221"/>
        <v>80901970.323280007</v>
      </c>
      <c r="CD317" s="400">
        <f>'آبان 1400'!AU318</f>
        <v>75567663.216000006</v>
      </c>
      <c r="CE317" s="401">
        <f>'آبان 1400'!AV318</f>
        <v>54308316.440880008</v>
      </c>
      <c r="CF317" s="401">
        <f>'آبان 1400'!AW318</f>
        <v>72912168.215999991</v>
      </c>
      <c r="CG317" s="401">
        <f>'آبان 1400'!AX318</f>
        <v>5103851.7751199994</v>
      </c>
      <c r="CH317" s="401">
        <f>'آبان 1400'!AY318</f>
        <v>1430831.644088001</v>
      </c>
      <c r="CI317" s="401">
        <f>'آبان 1400'!AZ318</f>
        <v>0</v>
      </c>
      <c r="CJ317" s="401">
        <f>'آبان 1400'!BA318</f>
        <v>0</v>
      </c>
      <c r="CK317" s="401">
        <f>'آبان 1400'!BB318</f>
        <v>0</v>
      </c>
      <c r="CL317" s="401">
        <f>'آبان 1400'!BC318</f>
        <v>0</v>
      </c>
      <c r="CM317" s="401">
        <f>'آبان 1400'!BD318</f>
        <v>0</v>
      </c>
      <c r="CN317" s="401">
        <f>'آبان 1400'!BE318</f>
        <v>0</v>
      </c>
      <c r="CO317" s="401">
        <f>'آبان 1400'!BF318</f>
        <v>0</v>
      </c>
      <c r="CP317" s="401">
        <f>'آبان 1400'!BG318</f>
        <v>6534683.4192080004</v>
      </c>
      <c r="CQ317" s="401">
        <f>'آبان 1400'!BH318</f>
        <v>69032979</v>
      </c>
      <c r="CR317" s="401">
        <f t="shared" si="222"/>
        <v>75567663.216000006</v>
      </c>
      <c r="CS317" s="56">
        <f t="shared" si="223"/>
        <v>4659160</v>
      </c>
      <c r="CT317" s="400">
        <f t="shared" si="224"/>
        <v>2329580</v>
      </c>
      <c r="CU317" s="401">
        <f t="shared" si="225"/>
        <v>698874</v>
      </c>
      <c r="CV317" s="401">
        <f t="shared" si="226"/>
        <v>1120000</v>
      </c>
      <c r="CW317" s="56">
        <v>0</v>
      </c>
      <c r="CX317" s="401">
        <f t="shared" si="227"/>
        <v>84375277.216000006</v>
      </c>
      <c r="CY317" s="401">
        <f t="shared" si="228"/>
        <v>72912168.215999991</v>
      </c>
      <c r="CZ317" s="401">
        <f t="shared" si="229"/>
        <v>16769798.689679999</v>
      </c>
      <c r="DA317" s="401">
        <f t="shared" si="230"/>
        <v>101145075.90568</v>
      </c>
      <c r="DB317" s="401">
        <f t="shared" si="231"/>
        <v>100800</v>
      </c>
      <c r="DC317" s="401">
        <f t="shared" si="232"/>
        <v>101245875.90568</v>
      </c>
      <c r="DD317" s="406">
        <v>0</v>
      </c>
      <c r="DE317" s="401">
        <f t="shared" si="233"/>
        <v>8437527.7216000017</v>
      </c>
      <c r="DF317" s="401">
        <f t="shared" si="234"/>
        <v>4218763.8608000008</v>
      </c>
      <c r="DG317" s="401">
        <f t="shared" si="235"/>
        <v>88589584.323280007</v>
      </c>
      <c r="DH317" s="401">
        <f t="shared" si="236"/>
        <v>7687614</v>
      </c>
      <c r="DI317" s="401">
        <f t="shared" si="237"/>
        <v>80901970.323280007</v>
      </c>
      <c r="DJ317" s="401">
        <f t="shared" si="238"/>
        <v>0</v>
      </c>
      <c r="DL317" s="408">
        <f t="shared" si="239"/>
        <v>6638737.5</v>
      </c>
      <c r="DM317" s="408">
        <f t="shared" si="240"/>
        <v>-1979577.5</v>
      </c>
    </row>
    <row r="318" spans="1:117" s="56" customFormat="1" ht="21" x14ac:dyDescent="0.2">
      <c r="A318" s="192">
        <f t="shared" si="201"/>
        <v>2655495</v>
      </c>
      <c r="B318" s="137">
        <f>'آبان 1400'!B319</f>
        <v>313</v>
      </c>
      <c r="C318" s="137">
        <f>'آبان 1400'!C319</f>
        <v>76</v>
      </c>
      <c r="D318" s="137">
        <f>'آبان 1400'!D319</f>
        <v>13266</v>
      </c>
      <c r="E318" s="137" t="str">
        <f>'آبان 1400'!E319</f>
        <v>مرتضی</v>
      </c>
      <c r="F318" s="137" t="str">
        <f>'آبان 1400'!F319</f>
        <v>واحدی</v>
      </c>
      <c r="G318" s="137" t="str">
        <f>'آبان 1400'!G319</f>
        <v>نگهبان</v>
      </c>
      <c r="H318" s="137" t="str">
        <f>'آبان 1400'!H319</f>
        <v>تهران</v>
      </c>
      <c r="I318" s="137" t="str">
        <f>'آبان 1400'!I319</f>
        <v>255-813-3354685-1</v>
      </c>
      <c r="J318" s="137" t="str">
        <f>'آبان 1400'!J319</f>
        <v>0072195126</v>
      </c>
      <c r="K318" s="137" t="str">
        <f>'آبان 1400'!K319</f>
        <v>0014119562</v>
      </c>
      <c r="L318" s="137" t="str">
        <f>'آبان 1400'!L319</f>
        <v>تهران</v>
      </c>
      <c r="M318" s="137" t="str">
        <f>'آبان 1400'!M319</f>
        <v>نگهبان</v>
      </c>
      <c r="N318" s="121" t="str">
        <f>'آبان 1400'!N319</f>
        <v>*</v>
      </c>
      <c r="O318" s="120">
        <f>'آبان 1400'!O319</f>
        <v>0</v>
      </c>
      <c r="P318" s="122">
        <f>'آبان 1400'!P319</f>
        <v>0</v>
      </c>
      <c r="Q318" s="362">
        <f>'آبان 1400'!Q319</f>
        <v>30</v>
      </c>
      <c r="R318" s="362">
        <f>'آبان 1400'!R319</f>
        <v>120</v>
      </c>
      <c r="S318" s="362">
        <f>'آبان 1400'!S319</f>
        <v>110</v>
      </c>
      <c r="T318" s="362">
        <f>'آبان 1400'!T319</f>
        <v>29.33</v>
      </c>
      <c r="U318" s="138">
        <f>'آبان 1400'!U319</f>
        <v>0</v>
      </c>
      <c r="V318" s="121">
        <f>'آبان 1400'!W319</f>
        <v>0</v>
      </c>
      <c r="W318" s="122">
        <f>'آبان 1400'!X319</f>
        <v>0</v>
      </c>
      <c r="X318" s="370">
        <f>'آبان 1400'!Y319</f>
        <v>1</v>
      </c>
      <c r="Y318" s="370">
        <f>'آبان 1400'!Z319</f>
        <v>0</v>
      </c>
      <c r="Z318" s="139">
        <f>'آبان 1400'!AA319</f>
        <v>885165</v>
      </c>
      <c r="AA318" s="139">
        <f>'آبان 1400'!AB319</f>
        <v>46667</v>
      </c>
      <c r="AB318" s="139">
        <f>'آبان 1400'!AC319</f>
        <v>931832</v>
      </c>
      <c r="AC318" s="139">
        <f>'آبان 1400'!AD319</f>
        <v>4500000</v>
      </c>
      <c r="AD318" s="139">
        <f>'آبان 1400'!AE319</f>
        <v>6000000</v>
      </c>
      <c r="AE318" s="140">
        <f>'آبان 1400'!AF319</f>
        <v>177895.19999999998</v>
      </c>
      <c r="AF318" s="123">
        <f>'آبان 1400'!AG319</f>
        <v>26554950</v>
      </c>
      <c r="AG318" s="124">
        <f>'آبان 1400'!AH319</f>
        <v>1400010</v>
      </c>
      <c r="AH318" s="124">
        <f>'آبان 1400'!AI319</f>
        <v>21347423.999999996</v>
      </c>
      <c r="AI318" s="124">
        <f>'آبان 1400'!AJ319</f>
        <v>0</v>
      </c>
      <c r="AJ318" s="124">
        <f>'آبان 1400'!AK319</f>
        <v>4500000</v>
      </c>
      <c r="AK318" s="124">
        <f>'آبان 1400'!AL319</f>
        <v>6000000</v>
      </c>
      <c r="AL318" s="124">
        <f>'آبان 1400'!AM319</f>
        <v>4892117.9999999991</v>
      </c>
      <c r="AM318" s="124">
        <f>'آبان 1400'!AN319</f>
        <v>5217666.2159999991</v>
      </c>
      <c r="AN318" s="124">
        <f>'آبان 1400'!AO319</f>
        <v>0</v>
      </c>
      <c r="AO318" s="124">
        <f>'آبان 1400'!AP319</f>
        <v>2600000</v>
      </c>
      <c r="AP318" s="124">
        <f>'آبان 1400'!AQ319</f>
        <v>0</v>
      </c>
      <c r="AQ318" s="124">
        <f>'آبان 1400'!AR319</f>
        <v>0</v>
      </c>
      <c r="AR318" s="124">
        <f>'آبان 1400'!AS319</f>
        <v>0</v>
      </c>
      <c r="AS318" s="379">
        <f>'آبان 1400'!AT319</f>
        <v>0</v>
      </c>
      <c r="AT318" s="372">
        <f t="shared" si="202"/>
        <v>72512168.216000006</v>
      </c>
      <c r="AU318" s="174">
        <f>'آبان 1400'!AV319</f>
        <v>54336316.440880008</v>
      </c>
      <c r="AV318" s="142">
        <f>'آبان 1400'!AW319</f>
        <v>72512168.215999991</v>
      </c>
      <c r="AW318" s="143">
        <f t="shared" si="203"/>
        <v>5075851.7751199994</v>
      </c>
      <c r="AX318" s="76">
        <f t="shared" si="204"/>
        <v>1433631.644088001</v>
      </c>
      <c r="AY318" s="143">
        <f>'آبان 1400'!AZ319</f>
        <v>0</v>
      </c>
      <c r="AZ318" s="143">
        <f>'آبان 1400'!BA319</f>
        <v>0</v>
      </c>
      <c r="BA318" s="143">
        <f>'آبان 1400'!BB319</f>
        <v>0</v>
      </c>
      <c r="BB318" s="143">
        <f>'آبان 1400'!BC319</f>
        <v>0</v>
      </c>
      <c r="BC318" s="143">
        <f>'آبان 1400'!BD319</f>
        <v>0</v>
      </c>
      <c r="BD318" s="143">
        <f>'آبان 1400'!BE319</f>
        <v>0</v>
      </c>
      <c r="BE318" s="143">
        <f>'آبان 1400'!BF319</f>
        <v>0</v>
      </c>
      <c r="BF318" s="144">
        <f t="shared" si="205"/>
        <v>6509483.4192080004</v>
      </c>
      <c r="BG318" s="141">
        <f t="shared" si="206"/>
        <v>66002684</v>
      </c>
      <c r="BH318" s="145">
        <f t="shared" si="207"/>
        <v>72512168.216000006</v>
      </c>
      <c r="BI318" s="128">
        <f t="shared" si="200"/>
        <v>4659160</v>
      </c>
      <c r="BJ318" s="146">
        <f t="shared" si="208"/>
        <v>2329580</v>
      </c>
      <c r="BK318" s="146">
        <f t="shared" si="209"/>
        <v>698874</v>
      </c>
      <c r="BL318" s="147">
        <f t="shared" si="210"/>
        <v>1120000</v>
      </c>
      <c r="BM318" s="383">
        <v>0</v>
      </c>
      <c r="BN318" s="148">
        <f t="shared" si="211"/>
        <v>81319782.216000006</v>
      </c>
      <c r="BO318" s="149">
        <f t="shared" si="212"/>
        <v>72512168.215999991</v>
      </c>
      <c r="BP318" s="150">
        <f t="shared" si="213"/>
        <v>16677798.689679999</v>
      </c>
      <c r="BQ318" s="151">
        <f t="shared" si="214"/>
        <v>97997580.905680001</v>
      </c>
      <c r="BR318" s="152">
        <f t="shared" si="215"/>
        <v>100800</v>
      </c>
      <c r="BS318" s="148">
        <f t="shared" si="216"/>
        <v>98098380.905680001</v>
      </c>
      <c r="BT318" s="136">
        <v>0</v>
      </c>
      <c r="BU318" s="149">
        <f t="shared" si="217"/>
        <v>8131978.2216000007</v>
      </c>
      <c r="BV318" s="153">
        <f t="shared" si="218"/>
        <v>4065989.1108000004</v>
      </c>
      <c r="BW318" s="134">
        <f t="shared" si="219"/>
        <v>85900413.573280007</v>
      </c>
      <c r="BX318" s="148">
        <f t="shared" si="220"/>
        <v>7687614</v>
      </c>
      <c r="BY318" s="135">
        <f t="shared" si="221"/>
        <v>78212799.573280007</v>
      </c>
      <c r="CD318" s="400">
        <f>'آبان 1400'!AU319</f>
        <v>72512168.216000006</v>
      </c>
      <c r="CE318" s="401">
        <f>'آبان 1400'!AV319</f>
        <v>54336316.440880008</v>
      </c>
      <c r="CF318" s="401">
        <f>'آبان 1400'!AW319</f>
        <v>72512168.215999991</v>
      </c>
      <c r="CG318" s="401">
        <f>'آبان 1400'!AX319</f>
        <v>5075851.7751199994</v>
      </c>
      <c r="CH318" s="401">
        <f>'آبان 1400'!AY319</f>
        <v>1433631.644088001</v>
      </c>
      <c r="CI318" s="401">
        <f>'آبان 1400'!AZ319</f>
        <v>0</v>
      </c>
      <c r="CJ318" s="401">
        <f>'آبان 1400'!BA319</f>
        <v>0</v>
      </c>
      <c r="CK318" s="401">
        <f>'آبان 1400'!BB319</f>
        <v>0</v>
      </c>
      <c r="CL318" s="401">
        <f>'آبان 1400'!BC319</f>
        <v>0</v>
      </c>
      <c r="CM318" s="401">
        <f>'آبان 1400'!BD319</f>
        <v>0</v>
      </c>
      <c r="CN318" s="401">
        <f>'آبان 1400'!BE319</f>
        <v>0</v>
      </c>
      <c r="CO318" s="401">
        <f>'آبان 1400'!BF319</f>
        <v>0</v>
      </c>
      <c r="CP318" s="401">
        <f>'آبان 1400'!BG319</f>
        <v>6509483.4192080004</v>
      </c>
      <c r="CQ318" s="401">
        <f>'آبان 1400'!BH319</f>
        <v>66002684</v>
      </c>
      <c r="CR318" s="401">
        <f t="shared" si="222"/>
        <v>72512168.216000006</v>
      </c>
      <c r="CS318" s="56">
        <f t="shared" si="223"/>
        <v>4659160</v>
      </c>
      <c r="CT318" s="400">
        <f t="shared" si="224"/>
        <v>2329580</v>
      </c>
      <c r="CU318" s="401">
        <f t="shared" si="225"/>
        <v>698874</v>
      </c>
      <c r="CV318" s="401">
        <f t="shared" si="226"/>
        <v>1120000</v>
      </c>
      <c r="CW318" s="56">
        <v>0</v>
      </c>
      <c r="CX318" s="401">
        <f t="shared" si="227"/>
        <v>81319782.216000006</v>
      </c>
      <c r="CY318" s="401">
        <f t="shared" si="228"/>
        <v>72512168.215999991</v>
      </c>
      <c r="CZ318" s="401">
        <f t="shared" si="229"/>
        <v>16677798.689679999</v>
      </c>
      <c r="DA318" s="401">
        <f t="shared" si="230"/>
        <v>97997580.905680001</v>
      </c>
      <c r="DB318" s="401">
        <f t="shared" si="231"/>
        <v>100800</v>
      </c>
      <c r="DC318" s="401">
        <f t="shared" si="232"/>
        <v>98098380.905680001</v>
      </c>
      <c r="DD318" s="406">
        <v>0</v>
      </c>
      <c r="DE318" s="401">
        <f t="shared" si="233"/>
        <v>8131978.2216000007</v>
      </c>
      <c r="DF318" s="401">
        <f t="shared" si="234"/>
        <v>4065989.1108000004</v>
      </c>
      <c r="DG318" s="401">
        <f t="shared" si="235"/>
        <v>85900413.573280007</v>
      </c>
      <c r="DH318" s="401">
        <f t="shared" si="236"/>
        <v>7687614</v>
      </c>
      <c r="DI318" s="401">
        <f t="shared" si="237"/>
        <v>78212799.573280007</v>
      </c>
      <c r="DJ318" s="401">
        <f t="shared" si="238"/>
        <v>0</v>
      </c>
      <c r="DL318" s="408">
        <f t="shared" si="239"/>
        <v>6638737.5</v>
      </c>
      <c r="DM318" s="408">
        <f t="shared" si="240"/>
        <v>-1979577.5</v>
      </c>
    </row>
    <row r="319" spans="1:117" s="56" customFormat="1" ht="21" x14ac:dyDescent="0.2">
      <c r="A319" s="192">
        <f t="shared" si="201"/>
        <v>2655495</v>
      </c>
      <c r="B319" s="137">
        <f>'آبان 1400'!B320</f>
        <v>314</v>
      </c>
      <c r="C319" s="137">
        <f>'آبان 1400'!C320</f>
        <v>77</v>
      </c>
      <c r="D319" s="137">
        <f>'آبان 1400'!D320</f>
        <v>13321</v>
      </c>
      <c r="E319" s="137" t="str">
        <f>'آبان 1400'!E320</f>
        <v xml:space="preserve">معین </v>
      </c>
      <c r="F319" s="137" t="str">
        <f>'آبان 1400'!F320</f>
        <v xml:space="preserve">احمد دوست </v>
      </c>
      <c r="G319" s="137" t="str">
        <f>'آبان 1400'!G320</f>
        <v>نگهبان</v>
      </c>
      <c r="H319" s="137" t="str">
        <f>'آبان 1400'!H320</f>
        <v>تهران</v>
      </c>
      <c r="I319" s="137" t="str">
        <f>'آبان 1400'!I320</f>
        <v>366-813-3406020-1</v>
      </c>
      <c r="J319" s="137" t="str">
        <f>'آبان 1400'!J320</f>
        <v>2580222189</v>
      </c>
      <c r="K319" s="137" t="str">
        <f>'آبان 1400'!K320</f>
        <v>0030407850</v>
      </c>
      <c r="L319" s="137" t="str">
        <f>'آبان 1400'!L320</f>
        <v>تهران</v>
      </c>
      <c r="M319" s="137" t="str">
        <f>'آبان 1400'!M320</f>
        <v>نگهبان</v>
      </c>
      <c r="N319" s="121">
        <f>'آبان 1400'!N320</f>
        <v>0</v>
      </c>
      <c r="O319" s="120">
        <f>'آبان 1400'!O320</f>
        <v>0</v>
      </c>
      <c r="P319" s="122" t="str">
        <f>'آبان 1400'!P320</f>
        <v>*</v>
      </c>
      <c r="Q319" s="362">
        <f>'آبان 1400'!Q320</f>
        <v>30</v>
      </c>
      <c r="R319" s="362">
        <f>'آبان 1400'!R320</f>
        <v>120</v>
      </c>
      <c r="S319" s="362">
        <f>'آبان 1400'!S320</f>
        <v>220</v>
      </c>
      <c r="T319" s="362">
        <f>'آبان 1400'!T320</f>
        <v>29.33</v>
      </c>
      <c r="U319" s="138">
        <f>'آبان 1400'!U320</f>
        <v>0</v>
      </c>
      <c r="V319" s="121">
        <f>'آبان 1400'!W320</f>
        <v>0</v>
      </c>
      <c r="W319" s="122">
        <f>'آبان 1400'!X320</f>
        <v>0</v>
      </c>
      <c r="X319" s="370">
        <f>'آبان 1400'!Y320</f>
        <v>0</v>
      </c>
      <c r="Y319" s="370">
        <f>'آبان 1400'!Z320</f>
        <v>0</v>
      </c>
      <c r="Z319" s="139">
        <f>'آبان 1400'!AA320</f>
        <v>885165</v>
      </c>
      <c r="AA319" s="139">
        <f>'آبان 1400'!AB320</f>
        <v>46667</v>
      </c>
      <c r="AB319" s="139">
        <f>'آبان 1400'!AC320</f>
        <v>931832</v>
      </c>
      <c r="AC319" s="139">
        <f>'آبان 1400'!AD320</f>
        <v>4500000</v>
      </c>
      <c r="AD319" s="139">
        <f>'آبان 1400'!AE320</f>
        <v>6000000</v>
      </c>
      <c r="AE319" s="140">
        <f>'آبان 1400'!AF320</f>
        <v>177895.19999999998</v>
      </c>
      <c r="AF319" s="123">
        <f>'آبان 1400'!AG320</f>
        <v>26554950</v>
      </c>
      <c r="AG319" s="124">
        <f>'آبان 1400'!AH320</f>
        <v>1400010</v>
      </c>
      <c r="AH319" s="124">
        <f>'آبان 1400'!AI320</f>
        <v>21347423.999999996</v>
      </c>
      <c r="AI319" s="124">
        <f>'آبان 1400'!AJ320</f>
        <v>0</v>
      </c>
      <c r="AJ319" s="124">
        <f>'آبان 1400'!AK320</f>
        <v>4500000</v>
      </c>
      <c r="AK319" s="124">
        <f>'آبان 1400'!AL320</f>
        <v>6000000</v>
      </c>
      <c r="AL319" s="124">
        <f>'آبان 1400'!AM320</f>
        <v>9784235.9999999981</v>
      </c>
      <c r="AM319" s="124">
        <f>'آبان 1400'!AN320</f>
        <v>5217666.2159999991</v>
      </c>
      <c r="AN319" s="124">
        <f>'آبان 1400'!AO320</f>
        <v>0</v>
      </c>
      <c r="AO319" s="124">
        <f>'آبان 1400'!AP320</f>
        <v>5600000</v>
      </c>
      <c r="AP319" s="124">
        <f>'آبان 1400'!AQ320</f>
        <v>0</v>
      </c>
      <c r="AQ319" s="124">
        <f>'آبان 1400'!AR320</f>
        <v>0</v>
      </c>
      <c r="AR319" s="124">
        <f>'آبان 1400'!AS320</f>
        <v>0</v>
      </c>
      <c r="AS319" s="379">
        <f>'آبان 1400'!AT320</f>
        <v>0</v>
      </c>
      <c r="AT319" s="372">
        <f t="shared" si="202"/>
        <v>80404286.216000006</v>
      </c>
      <c r="AU319" s="174">
        <f>'آبان 1400'!AV320</f>
        <v>58675986.18088001</v>
      </c>
      <c r="AV319" s="142">
        <f>'آبان 1400'!AW320</f>
        <v>80404286.215999991</v>
      </c>
      <c r="AW319" s="143">
        <f t="shared" si="203"/>
        <v>5628300.0351200001</v>
      </c>
      <c r="AX319" s="76">
        <f t="shared" si="204"/>
        <v>1867598.6180880012</v>
      </c>
      <c r="AY319" s="143">
        <f>'آبان 1400'!AZ320</f>
        <v>0</v>
      </c>
      <c r="AZ319" s="143">
        <f>'آبان 1400'!BA320</f>
        <v>0</v>
      </c>
      <c r="BA319" s="143">
        <f>'آبان 1400'!BB320</f>
        <v>0</v>
      </c>
      <c r="BB319" s="143">
        <f>'آبان 1400'!BC320</f>
        <v>0</v>
      </c>
      <c r="BC319" s="143">
        <f>'آبان 1400'!BD320</f>
        <v>0</v>
      </c>
      <c r="BD319" s="143">
        <f>'آبان 1400'!BE320</f>
        <v>0</v>
      </c>
      <c r="BE319" s="143">
        <f>'آبان 1400'!BF320</f>
        <v>0</v>
      </c>
      <c r="BF319" s="144">
        <f t="shared" si="205"/>
        <v>7495898.6532080015</v>
      </c>
      <c r="BG319" s="141">
        <f t="shared" si="206"/>
        <v>72908387</v>
      </c>
      <c r="BH319" s="145">
        <f t="shared" si="207"/>
        <v>80404286.216000006</v>
      </c>
      <c r="BI319" s="128">
        <f t="shared" si="200"/>
        <v>4659160</v>
      </c>
      <c r="BJ319" s="146">
        <f t="shared" si="208"/>
        <v>2329580</v>
      </c>
      <c r="BK319" s="146">
        <f t="shared" si="209"/>
        <v>698874</v>
      </c>
      <c r="BL319" s="147">
        <f t="shared" si="210"/>
        <v>1120000</v>
      </c>
      <c r="BM319" s="383">
        <v>0</v>
      </c>
      <c r="BN319" s="148">
        <f t="shared" si="211"/>
        <v>89211900.216000006</v>
      </c>
      <c r="BO319" s="149">
        <f t="shared" si="212"/>
        <v>80404286.215999991</v>
      </c>
      <c r="BP319" s="150">
        <f t="shared" si="213"/>
        <v>18492985.82968</v>
      </c>
      <c r="BQ319" s="151">
        <f t="shared" si="214"/>
        <v>107704886.04568</v>
      </c>
      <c r="BR319" s="152">
        <f t="shared" si="215"/>
        <v>100800</v>
      </c>
      <c r="BS319" s="148">
        <f t="shared" si="216"/>
        <v>107805686.04568</v>
      </c>
      <c r="BT319" s="136">
        <v>0</v>
      </c>
      <c r="BU319" s="149">
        <f t="shared" si="217"/>
        <v>8921190.0216000006</v>
      </c>
      <c r="BV319" s="153">
        <f t="shared" si="218"/>
        <v>4460595.0108000003</v>
      </c>
      <c r="BW319" s="134">
        <f t="shared" si="219"/>
        <v>94423901.013280004</v>
      </c>
      <c r="BX319" s="148">
        <f t="shared" si="220"/>
        <v>7687614</v>
      </c>
      <c r="BY319" s="135">
        <f t="shared" si="221"/>
        <v>86736287.013280004</v>
      </c>
      <c r="CD319" s="400">
        <f>'آبان 1400'!AU320</f>
        <v>80404286.216000006</v>
      </c>
      <c r="CE319" s="401">
        <f>'آبان 1400'!AV320</f>
        <v>58675986.18088001</v>
      </c>
      <c r="CF319" s="401">
        <f>'آبان 1400'!AW320</f>
        <v>80404286.215999991</v>
      </c>
      <c r="CG319" s="401">
        <f>'آبان 1400'!AX320</f>
        <v>5628300.0351200001</v>
      </c>
      <c r="CH319" s="401">
        <f>'آبان 1400'!AY320</f>
        <v>1867598.6180880012</v>
      </c>
      <c r="CI319" s="401">
        <f>'آبان 1400'!AZ320</f>
        <v>0</v>
      </c>
      <c r="CJ319" s="401">
        <f>'آبان 1400'!BA320</f>
        <v>0</v>
      </c>
      <c r="CK319" s="401">
        <f>'آبان 1400'!BB320</f>
        <v>0</v>
      </c>
      <c r="CL319" s="401">
        <f>'آبان 1400'!BC320</f>
        <v>0</v>
      </c>
      <c r="CM319" s="401">
        <f>'آبان 1400'!BD320</f>
        <v>0</v>
      </c>
      <c r="CN319" s="401">
        <f>'آبان 1400'!BE320</f>
        <v>0</v>
      </c>
      <c r="CO319" s="401">
        <f>'آبان 1400'!BF320</f>
        <v>0</v>
      </c>
      <c r="CP319" s="401">
        <f>'آبان 1400'!BG320</f>
        <v>7495898.6532080015</v>
      </c>
      <c r="CQ319" s="401">
        <f>'آبان 1400'!BH320</f>
        <v>72908387</v>
      </c>
      <c r="CR319" s="401">
        <f t="shared" si="222"/>
        <v>80404286.216000006</v>
      </c>
      <c r="CS319" s="56">
        <f t="shared" si="223"/>
        <v>4659160</v>
      </c>
      <c r="CT319" s="400">
        <f t="shared" si="224"/>
        <v>2329580</v>
      </c>
      <c r="CU319" s="401">
        <f t="shared" si="225"/>
        <v>698874</v>
      </c>
      <c r="CV319" s="401">
        <f t="shared" si="226"/>
        <v>1120000</v>
      </c>
      <c r="CW319" s="56">
        <v>0</v>
      </c>
      <c r="CX319" s="401">
        <f t="shared" si="227"/>
        <v>89211900.216000006</v>
      </c>
      <c r="CY319" s="401">
        <f t="shared" si="228"/>
        <v>80404286.215999991</v>
      </c>
      <c r="CZ319" s="401">
        <f t="shared" si="229"/>
        <v>18492985.82968</v>
      </c>
      <c r="DA319" s="401">
        <f t="shared" si="230"/>
        <v>107704886.04568</v>
      </c>
      <c r="DB319" s="401">
        <f t="shared" si="231"/>
        <v>100800</v>
      </c>
      <c r="DC319" s="401">
        <f t="shared" si="232"/>
        <v>107805686.04568</v>
      </c>
      <c r="DD319" s="406">
        <v>0</v>
      </c>
      <c r="DE319" s="401">
        <f t="shared" si="233"/>
        <v>8921190.0216000006</v>
      </c>
      <c r="DF319" s="401">
        <f t="shared" si="234"/>
        <v>4460595.0108000003</v>
      </c>
      <c r="DG319" s="401">
        <f t="shared" si="235"/>
        <v>94423901.013280004</v>
      </c>
      <c r="DH319" s="401">
        <f t="shared" si="236"/>
        <v>7687614</v>
      </c>
      <c r="DI319" s="401">
        <f t="shared" si="237"/>
        <v>86736287.013280004</v>
      </c>
      <c r="DJ319" s="401">
        <f t="shared" si="238"/>
        <v>0</v>
      </c>
      <c r="DL319" s="408">
        <f t="shared" si="239"/>
        <v>6638737.5</v>
      </c>
      <c r="DM319" s="408">
        <f t="shared" si="240"/>
        <v>-1979577.5</v>
      </c>
    </row>
    <row r="320" spans="1:117" s="56" customFormat="1" ht="21" x14ac:dyDescent="0.2">
      <c r="A320" s="192">
        <f t="shared" si="201"/>
        <v>2655495</v>
      </c>
      <c r="B320" s="137">
        <f>'آبان 1400'!B321</f>
        <v>315</v>
      </c>
      <c r="C320" s="137">
        <f>'آبان 1400'!C321</f>
        <v>78</v>
      </c>
      <c r="D320" s="137">
        <f>'آبان 1400'!D321</f>
        <v>13299</v>
      </c>
      <c r="E320" s="137" t="str">
        <f>'آبان 1400'!E321</f>
        <v>عباس</v>
      </c>
      <c r="F320" s="137" t="str">
        <f>'آبان 1400'!F321</f>
        <v>عسگری</v>
      </c>
      <c r="G320" s="137" t="str">
        <f>'آبان 1400'!G321</f>
        <v>نگهبان</v>
      </c>
      <c r="H320" s="137" t="str">
        <f>'آبان 1400'!H321</f>
        <v>تهران</v>
      </c>
      <c r="I320" s="137" t="str">
        <f>'آبان 1400'!I321</f>
        <v>394-813-3407182-1</v>
      </c>
      <c r="J320" s="137" t="str">
        <f>'آبان 1400'!J321</f>
        <v>0065415329</v>
      </c>
      <c r="K320" s="137" t="str">
        <f>'آبان 1400'!K321</f>
        <v>0010250889</v>
      </c>
      <c r="L320" s="137" t="str">
        <f>'آبان 1400'!L321</f>
        <v>تهران</v>
      </c>
      <c r="M320" s="137" t="str">
        <f>'آبان 1400'!M321</f>
        <v>نگهبان</v>
      </c>
      <c r="N320" s="121" t="str">
        <f>'آبان 1400'!N321</f>
        <v>*</v>
      </c>
      <c r="O320" s="120">
        <f>'آبان 1400'!O321</f>
        <v>0</v>
      </c>
      <c r="P320" s="122">
        <f>'آبان 1400'!P321</f>
        <v>0</v>
      </c>
      <c r="Q320" s="362">
        <f>'آبان 1400'!Q321</f>
        <v>30</v>
      </c>
      <c r="R320" s="362">
        <f>'آبان 1400'!R321</f>
        <v>120</v>
      </c>
      <c r="S320" s="362">
        <f>'آبان 1400'!S321</f>
        <v>110</v>
      </c>
      <c r="T320" s="362">
        <f>'آبان 1400'!T321</f>
        <v>29.33</v>
      </c>
      <c r="U320" s="138">
        <f>'آبان 1400'!U321</f>
        <v>0</v>
      </c>
      <c r="V320" s="121">
        <f>'آبان 1400'!W321</f>
        <v>0</v>
      </c>
      <c r="W320" s="122">
        <f>'آبان 1400'!X321</f>
        <v>0</v>
      </c>
      <c r="X320" s="370">
        <f>'آبان 1400'!Y321</f>
        <v>2</v>
      </c>
      <c r="Y320" s="370">
        <f>'آبان 1400'!Z321</f>
        <v>1</v>
      </c>
      <c r="Z320" s="139">
        <f>'آبان 1400'!AA321</f>
        <v>885165</v>
      </c>
      <c r="AA320" s="139">
        <f>'آبان 1400'!AB321</f>
        <v>46667</v>
      </c>
      <c r="AB320" s="139">
        <f>'آبان 1400'!AC321</f>
        <v>931832</v>
      </c>
      <c r="AC320" s="139">
        <f>'آبان 1400'!AD321</f>
        <v>4500000</v>
      </c>
      <c r="AD320" s="139">
        <f>'آبان 1400'!AE321</f>
        <v>6000000</v>
      </c>
      <c r="AE320" s="140">
        <f>'آبان 1400'!AF321</f>
        <v>177895.19999999998</v>
      </c>
      <c r="AF320" s="123">
        <f>'آبان 1400'!AG321</f>
        <v>26554950</v>
      </c>
      <c r="AG320" s="124">
        <f>'آبان 1400'!AH321</f>
        <v>1400010</v>
      </c>
      <c r="AH320" s="124">
        <f>'آبان 1400'!AI321</f>
        <v>21347423.999999996</v>
      </c>
      <c r="AI320" s="124">
        <f>'آبان 1400'!AJ321</f>
        <v>2655495</v>
      </c>
      <c r="AJ320" s="124">
        <f>'آبان 1400'!AK321</f>
        <v>4500000</v>
      </c>
      <c r="AK320" s="124">
        <f>'آبان 1400'!AL321</f>
        <v>6000000</v>
      </c>
      <c r="AL320" s="124">
        <f>'آبان 1400'!AM321</f>
        <v>4892117.9999999991</v>
      </c>
      <c r="AM320" s="124">
        <f>'آبان 1400'!AN321</f>
        <v>5217666.2159999991</v>
      </c>
      <c r="AN320" s="124">
        <f>'آبان 1400'!AO321</f>
        <v>0</v>
      </c>
      <c r="AO320" s="124">
        <f>'آبان 1400'!AP321</f>
        <v>5000000</v>
      </c>
      <c r="AP320" s="124">
        <f>'آبان 1400'!AQ321</f>
        <v>0</v>
      </c>
      <c r="AQ320" s="124">
        <f>'آبان 1400'!AR321</f>
        <v>0</v>
      </c>
      <c r="AR320" s="124">
        <f>'آبان 1400'!AS321</f>
        <v>0</v>
      </c>
      <c r="AS320" s="379">
        <f>'آبان 1400'!AT321</f>
        <v>0</v>
      </c>
      <c r="AT320" s="372">
        <f t="shared" si="202"/>
        <v>77567663.216000006</v>
      </c>
      <c r="AU320" s="174">
        <f>'آبان 1400'!AV321</f>
        <v>54168316.440880008</v>
      </c>
      <c r="AV320" s="142">
        <f>'آبان 1400'!AW321</f>
        <v>74912168.215999991</v>
      </c>
      <c r="AW320" s="143">
        <f t="shared" si="203"/>
        <v>5243851.7751199994</v>
      </c>
      <c r="AX320" s="76">
        <f t="shared" si="204"/>
        <v>1416831.644088001</v>
      </c>
      <c r="AY320" s="143">
        <f>'آبان 1400'!AZ321</f>
        <v>0</v>
      </c>
      <c r="AZ320" s="143">
        <f>'آبان 1400'!BA321</f>
        <v>0</v>
      </c>
      <c r="BA320" s="143">
        <f>'آبان 1400'!BB321</f>
        <v>0</v>
      </c>
      <c r="BB320" s="143">
        <f>'آبان 1400'!BC321</f>
        <v>0</v>
      </c>
      <c r="BC320" s="143">
        <f>'آبان 1400'!BD321</f>
        <v>0</v>
      </c>
      <c r="BD320" s="143">
        <f>'آبان 1400'!BE321</f>
        <v>0</v>
      </c>
      <c r="BE320" s="143">
        <f>'آبان 1400'!BF321</f>
        <v>0</v>
      </c>
      <c r="BF320" s="144">
        <f t="shared" si="205"/>
        <v>6660683.4192080004</v>
      </c>
      <c r="BG320" s="141">
        <f t="shared" si="206"/>
        <v>70906979</v>
      </c>
      <c r="BH320" s="145">
        <f t="shared" si="207"/>
        <v>77567663.216000006</v>
      </c>
      <c r="BI320" s="128">
        <f t="shared" si="200"/>
        <v>4659160</v>
      </c>
      <c r="BJ320" s="146">
        <f t="shared" si="208"/>
        <v>2329580</v>
      </c>
      <c r="BK320" s="146">
        <f t="shared" si="209"/>
        <v>698874</v>
      </c>
      <c r="BL320" s="147">
        <f t="shared" si="210"/>
        <v>1120000</v>
      </c>
      <c r="BM320" s="383">
        <v>0</v>
      </c>
      <c r="BN320" s="148">
        <f t="shared" si="211"/>
        <v>86375277.216000006</v>
      </c>
      <c r="BO320" s="149">
        <f t="shared" si="212"/>
        <v>74912168.215999991</v>
      </c>
      <c r="BP320" s="150">
        <f t="shared" si="213"/>
        <v>17229798.689679999</v>
      </c>
      <c r="BQ320" s="151">
        <f t="shared" si="214"/>
        <v>103605075.90568</v>
      </c>
      <c r="BR320" s="152">
        <f t="shared" si="215"/>
        <v>100800</v>
      </c>
      <c r="BS320" s="148">
        <f t="shared" si="216"/>
        <v>103705875.90568</v>
      </c>
      <c r="BT320" s="136">
        <v>0</v>
      </c>
      <c r="BU320" s="149">
        <f t="shared" si="217"/>
        <v>8637527.7216000017</v>
      </c>
      <c r="BV320" s="153">
        <f t="shared" si="218"/>
        <v>4318763.8608000008</v>
      </c>
      <c r="BW320" s="134">
        <f t="shared" si="219"/>
        <v>90749584.323280007</v>
      </c>
      <c r="BX320" s="148">
        <f t="shared" si="220"/>
        <v>7687614</v>
      </c>
      <c r="BY320" s="135">
        <f t="shared" si="221"/>
        <v>83061970.323280007</v>
      </c>
      <c r="CD320" s="400">
        <f>'آبان 1400'!AU321</f>
        <v>77567663.216000006</v>
      </c>
      <c r="CE320" s="401">
        <f>'آبان 1400'!AV321</f>
        <v>54168316.440880008</v>
      </c>
      <c r="CF320" s="401">
        <f>'آبان 1400'!AW321</f>
        <v>74912168.215999991</v>
      </c>
      <c r="CG320" s="401">
        <f>'آبان 1400'!AX321</f>
        <v>5243851.7751199994</v>
      </c>
      <c r="CH320" s="401">
        <f>'آبان 1400'!AY321</f>
        <v>1416831.644088001</v>
      </c>
      <c r="CI320" s="401">
        <f>'آبان 1400'!AZ321</f>
        <v>0</v>
      </c>
      <c r="CJ320" s="401">
        <f>'آبان 1400'!BA321</f>
        <v>0</v>
      </c>
      <c r="CK320" s="401">
        <f>'آبان 1400'!BB321</f>
        <v>0</v>
      </c>
      <c r="CL320" s="401">
        <f>'آبان 1400'!BC321</f>
        <v>0</v>
      </c>
      <c r="CM320" s="401">
        <f>'آبان 1400'!BD321</f>
        <v>0</v>
      </c>
      <c r="CN320" s="401">
        <f>'آبان 1400'!BE321</f>
        <v>0</v>
      </c>
      <c r="CO320" s="401">
        <f>'آبان 1400'!BF321</f>
        <v>0</v>
      </c>
      <c r="CP320" s="401">
        <f>'آبان 1400'!BG321</f>
        <v>6660683.4192080004</v>
      </c>
      <c r="CQ320" s="401">
        <f>'آبان 1400'!BH321</f>
        <v>70906979</v>
      </c>
      <c r="CR320" s="401">
        <f t="shared" si="222"/>
        <v>77567663.216000006</v>
      </c>
      <c r="CS320" s="56">
        <f t="shared" si="223"/>
        <v>4659160</v>
      </c>
      <c r="CT320" s="400">
        <f t="shared" si="224"/>
        <v>2329580</v>
      </c>
      <c r="CU320" s="401">
        <f t="shared" si="225"/>
        <v>698874</v>
      </c>
      <c r="CV320" s="401">
        <f t="shared" si="226"/>
        <v>1120000</v>
      </c>
      <c r="CW320" s="56">
        <v>0</v>
      </c>
      <c r="CX320" s="401">
        <f t="shared" si="227"/>
        <v>86375277.216000006</v>
      </c>
      <c r="CY320" s="401">
        <f t="shared" si="228"/>
        <v>74912168.215999991</v>
      </c>
      <c r="CZ320" s="401">
        <f t="shared" si="229"/>
        <v>17229798.689679999</v>
      </c>
      <c r="DA320" s="401">
        <f t="shared" si="230"/>
        <v>103605075.90568</v>
      </c>
      <c r="DB320" s="401">
        <f t="shared" si="231"/>
        <v>100800</v>
      </c>
      <c r="DC320" s="401">
        <f t="shared" si="232"/>
        <v>103705875.90568</v>
      </c>
      <c r="DD320" s="406">
        <v>0</v>
      </c>
      <c r="DE320" s="401">
        <f t="shared" si="233"/>
        <v>8637527.7216000017</v>
      </c>
      <c r="DF320" s="401">
        <f t="shared" si="234"/>
        <v>4318763.8608000008</v>
      </c>
      <c r="DG320" s="401">
        <f t="shared" si="235"/>
        <v>90749584.323280007</v>
      </c>
      <c r="DH320" s="401">
        <f t="shared" si="236"/>
        <v>7687614</v>
      </c>
      <c r="DI320" s="401">
        <f t="shared" si="237"/>
        <v>83061970.323280007</v>
      </c>
      <c r="DJ320" s="401">
        <f t="shared" si="238"/>
        <v>0</v>
      </c>
      <c r="DL320" s="408">
        <f t="shared" si="239"/>
        <v>6638737.5</v>
      </c>
      <c r="DM320" s="408">
        <f t="shared" si="240"/>
        <v>-1979577.5</v>
      </c>
    </row>
    <row r="321" spans="1:117" s="56" customFormat="1" ht="21" x14ac:dyDescent="0.2">
      <c r="A321" s="192">
        <f t="shared" si="201"/>
        <v>2655495</v>
      </c>
      <c r="B321" s="137">
        <f>'آبان 1400'!B322</f>
        <v>316</v>
      </c>
      <c r="C321" s="137">
        <f>'آبان 1400'!C322</f>
        <v>79</v>
      </c>
      <c r="D321" s="137">
        <f>'آبان 1400'!D322</f>
        <v>13348</v>
      </c>
      <c r="E321" s="137" t="str">
        <f>'آبان 1400'!E322</f>
        <v xml:space="preserve">سعید </v>
      </c>
      <c r="F321" s="137" t="str">
        <f>'آبان 1400'!F322</f>
        <v>ابراهیمی آستانه</v>
      </c>
      <c r="G321" s="137" t="str">
        <f>'آبان 1400'!G322</f>
        <v>نگهبان</v>
      </c>
      <c r="H321" s="137" t="str">
        <f>'آبان 1400'!H322</f>
        <v>تهران</v>
      </c>
      <c r="I321" s="137" t="str">
        <f>'آبان 1400'!I322</f>
        <v>374-813-3408223-1</v>
      </c>
      <c r="J321" s="137" t="str">
        <f>'آبان 1400'!J322</f>
        <v>0074994174</v>
      </c>
      <c r="K321" s="137" t="str">
        <f>'آبان 1400'!K322</f>
        <v>0220009742</v>
      </c>
      <c r="L321" s="137" t="str">
        <f>'آبان 1400'!L322</f>
        <v>تهران</v>
      </c>
      <c r="M321" s="137" t="str">
        <f>'آبان 1400'!M322</f>
        <v>نگهبان</v>
      </c>
      <c r="N321" s="121" t="str">
        <f>'آبان 1400'!N322</f>
        <v>*</v>
      </c>
      <c r="O321" s="120">
        <f>'آبان 1400'!O322</f>
        <v>0</v>
      </c>
      <c r="P321" s="122">
        <f>'آبان 1400'!P322</f>
        <v>0</v>
      </c>
      <c r="Q321" s="362">
        <f>'آبان 1400'!Q322</f>
        <v>30</v>
      </c>
      <c r="R321" s="362">
        <f>'آبان 1400'!R322</f>
        <v>120</v>
      </c>
      <c r="S321" s="362">
        <f>'آبان 1400'!S322</f>
        <v>110</v>
      </c>
      <c r="T321" s="362">
        <f>'آبان 1400'!T322</f>
        <v>29.33</v>
      </c>
      <c r="U321" s="138">
        <f>'آبان 1400'!U322</f>
        <v>0</v>
      </c>
      <c r="V321" s="121">
        <f>'آبان 1400'!W322</f>
        <v>0</v>
      </c>
      <c r="W321" s="122">
        <f>'آبان 1400'!X322</f>
        <v>0</v>
      </c>
      <c r="X321" s="370">
        <f>'آبان 1400'!Y322</f>
        <v>1</v>
      </c>
      <c r="Y321" s="370">
        <f>'آبان 1400'!Z322</f>
        <v>1</v>
      </c>
      <c r="Z321" s="139">
        <f>'آبان 1400'!AA322</f>
        <v>885165</v>
      </c>
      <c r="AA321" s="139">
        <f>'آبان 1400'!AB322</f>
        <v>46667</v>
      </c>
      <c r="AB321" s="139">
        <f>'آبان 1400'!AC322</f>
        <v>931832</v>
      </c>
      <c r="AC321" s="139">
        <f>'آبان 1400'!AD322</f>
        <v>4500000</v>
      </c>
      <c r="AD321" s="139">
        <f>'آبان 1400'!AE322</f>
        <v>6000000</v>
      </c>
      <c r="AE321" s="140">
        <f>'آبان 1400'!AF322</f>
        <v>177895.19999999998</v>
      </c>
      <c r="AF321" s="123">
        <f>'آبان 1400'!AG322</f>
        <v>26554950</v>
      </c>
      <c r="AG321" s="124">
        <f>'آبان 1400'!AH322</f>
        <v>1400010</v>
      </c>
      <c r="AH321" s="124">
        <f>'آبان 1400'!AI322</f>
        <v>21347423.999999996</v>
      </c>
      <c r="AI321" s="124">
        <f>'آبان 1400'!AJ322</f>
        <v>2655495</v>
      </c>
      <c r="AJ321" s="124">
        <f>'آبان 1400'!AK322</f>
        <v>4500000</v>
      </c>
      <c r="AK321" s="124">
        <f>'آبان 1400'!AL322</f>
        <v>6000000</v>
      </c>
      <c r="AL321" s="124">
        <f>'آبان 1400'!AM322</f>
        <v>4892117.9999999991</v>
      </c>
      <c r="AM321" s="124">
        <f>'آبان 1400'!AN322</f>
        <v>5217666.2159999991</v>
      </c>
      <c r="AN321" s="124">
        <f>'آبان 1400'!AO322</f>
        <v>0</v>
      </c>
      <c r="AO321" s="124">
        <f>'آبان 1400'!AP322</f>
        <v>4000000</v>
      </c>
      <c r="AP321" s="124">
        <f>'آبان 1400'!AQ322</f>
        <v>0</v>
      </c>
      <c r="AQ321" s="124">
        <f>'آبان 1400'!AR322</f>
        <v>0</v>
      </c>
      <c r="AR321" s="124">
        <f>'آبان 1400'!AS322</f>
        <v>0</v>
      </c>
      <c r="AS321" s="379">
        <f>'آبان 1400'!AT322</f>
        <v>0</v>
      </c>
      <c r="AT321" s="372">
        <f t="shared" si="202"/>
        <v>76567663.216000006</v>
      </c>
      <c r="AU321" s="174">
        <f>'آبان 1400'!AV322</f>
        <v>54238316.440880008</v>
      </c>
      <c r="AV321" s="142">
        <f>'آبان 1400'!AW322</f>
        <v>73912168.215999991</v>
      </c>
      <c r="AW321" s="143">
        <f t="shared" si="203"/>
        <v>5173851.7751199994</v>
      </c>
      <c r="AX321" s="76">
        <f t="shared" si="204"/>
        <v>1423831.644088001</v>
      </c>
      <c r="AY321" s="143">
        <f>'آبان 1400'!AZ322</f>
        <v>0</v>
      </c>
      <c r="AZ321" s="143">
        <f>'آبان 1400'!BA322</f>
        <v>0</v>
      </c>
      <c r="BA321" s="143">
        <f>'آبان 1400'!BB322</f>
        <v>0</v>
      </c>
      <c r="BB321" s="143">
        <f>'آبان 1400'!BC322</f>
        <v>0</v>
      </c>
      <c r="BC321" s="143">
        <f>'آبان 1400'!BD322</f>
        <v>0</v>
      </c>
      <c r="BD321" s="143">
        <f>'آبان 1400'!BE322</f>
        <v>0</v>
      </c>
      <c r="BE321" s="143">
        <f>'آبان 1400'!BF322</f>
        <v>0</v>
      </c>
      <c r="BF321" s="144">
        <f t="shared" si="205"/>
        <v>6597683.4192080004</v>
      </c>
      <c r="BG321" s="141">
        <f t="shared" si="206"/>
        <v>69969979</v>
      </c>
      <c r="BH321" s="145">
        <f t="shared" si="207"/>
        <v>76567663.216000006</v>
      </c>
      <c r="BI321" s="128">
        <f t="shared" si="200"/>
        <v>4659160</v>
      </c>
      <c r="BJ321" s="146">
        <f t="shared" si="208"/>
        <v>2329580</v>
      </c>
      <c r="BK321" s="146">
        <f t="shared" si="209"/>
        <v>698874</v>
      </c>
      <c r="BL321" s="147">
        <f t="shared" si="210"/>
        <v>1120000</v>
      </c>
      <c r="BM321" s="383">
        <v>0</v>
      </c>
      <c r="BN321" s="148">
        <f t="shared" si="211"/>
        <v>85375277.216000006</v>
      </c>
      <c r="BO321" s="149">
        <f t="shared" si="212"/>
        <v>73912168.215999991</v>
      </c>
      <c r="BP321" s="150">
        <f t="shared" si="213"/>
        <v>16999798.689679999</v>
      </c>
      <c r="BQ321" s="151">
        <f t="shared" si="214"/>
        <v>102375075.90568</v>
      </c>
      <c r="BR321" s="152">
        <f t="shared" si="215"/>
        <v>100800</v>
      </c>
      <c r="BS321" s="148">
        <f t="shared" si="216"/>
        <v>102475875.90568</v>
      </c>
      <c r="BT321" s="136">
        <v>0</v>
      </c>
      <c r="BU321" s="149">
        <f t="shared" si="217"/>
        <v>8537527.7216000017</v>
      </c>
      <c r="BV321" s="153">
        <f t="shared" si="218"/>
        <v>4268763.8608000008</v>
      </c>
      <c r="BW321" s="134">
        <f t="shared" si="219"/>
        <v>89669584.323280007</v>
      </c>
      <c r="BX321" s="148">
        <f t="shared" si="220"/>
        <v>7687614</v>
      </c>
      <c r="BY321" s="135">
        <f t="shared" si="221"/>
        <v>81981970.323280007</v>
      </c>
      <c r="CD321" s="400">
        <f>'آبان 1400'!AU322</f>
        <v>76567663.216000006</v>
      </c>
      <c r="CE321" s="401">
        <f>'آبان 1400'!AV322</f>
        <v>54238316.440880008</v>
      </c>
      <c r="CF321" s="401">
        <f>'آبان 1400'!AW322</f>
        <v>73912168.215999991</v>
      </c>
      <c r="CG321" s="401">
        <f>'آبان 1400'!AX322</f>
        <v>5173851.7751199994</v>
      </c>
      <c r="CH321" s="401">
        <f>'آبان 1400'!AY322</f>
        <v>1423831.644088001</v>
      </c>
      <c r="CI321" s="401">
        <f>'آبان 1400'!AZ322</f>
        <v>0</v>
      </c>
      <c r="CJ321" s="401">
        <f>'آبان 1400'!BA322</f>
        <v>0</v>
      </c>
      <c r="CK321" s="401">
        <f>'آبان 1400'!BB322</f>
        <v>0</v>
      </c>
      <c r="CL321" s="401">
        <f>'آبان 1400'!BC322</f>
        <v>0</v>
      </c>
      <c r="CM321" s="401">
        <f>'آبان 1400'!BD322</f>
        <v>0</v>
      </c>
      <c r="CN321" s="401">
        <f>'آبان 1400'!BE322</f>
        <v>0</v>
      </c>
      <c r="CO321" s="401">
        <f>'آبان 1400'!BF322</f>
        <v>0</v>
      </c>
      <c r="CP321" s="401">
        <f>'آبان 1400'!BG322</f>
        <v>6597683.4192080004</v>
      </c>
      <c r="CQ321" s="401">
        <f>'آبان 1400'!BH322</f>
        <v>69969979</v>
      </c>
      <c r="CR321" s="401">
        <f t="shared" si="222"/>
        <v>76567663.216000006</v>
      </c>
      <c r="CS321" s="56">
        <f t="shared" si="223"/>
        <v>4659160</v>
      </c>
      <c r="CT321" s="400">
        <f t="shared" si="224"/>
        <v>2329580</v>
      </c>
      <c r="CU321" s="401">
        <f t="shared" si="225"/>
        <v>698874</v>
      </c>
      <c r="CV321" s="401">
        <f t="shared" si="226"/>
        <v>1120000</v>
      </c>
      <c r="CW321" s="56">
        <v>0</v>
      </c>
      <c r="CX321" s="401">
        <f t="shared" si="227"/>
        <v>85375277.216000006</v>
      </c>
      <c r="CY321" s="401">
        <f t="shared" si="228"/>
        <v>73912168.215999991</v>
      </c>
      <c r="CZ321" s="401">
        <f t="shared" si="229"/>
        <v>16999798.689679999</v>
      </c>
      <c r="DA321" s="401">
        <f t="shared" si="230"/>
        <v>102375075.90568</v>
      </c>
      <c r="DB321" s="401">
        <f t="shared" si="231"/>
        <v>100800</v>
      </c>
      <c r="DC321" s="401">
        <f t="shared" si="232"/>
        <v>102475875.90568</v>
      </c>
      <c r="DD321" s="406">
        <v>0</v>
      </c>
      <c r="DE321" s="401">
        <f t="shared" si="233"/>
        <v>8537527.7216000017</v>
      </c>
      <c r="DF321" s="401">
        <f t="shared" si="234"/>
        <v>4268763.8608000008</v>
      </c>
      <c r="DG321" s="401">
        <f t="shared" si="235"/>
        <v>89669584.323280007</v>
      </c>
      <c r="DH321" s="401">
        <f t="shared" si="236"/>
        <v>7687614</v>
      </c>
      <c r="DI321" s="401">
        <f t="shared" si="237"/>
        <v>81981970.323280007</v>
      </c>
      <c r="DJ321" s="401">
        <f t="shared" si="238"/>
        <v>0</v>
      </c>
      <c r="DL321" s="408">
        <f t="shared" si="239"/>
        <v>6638737.5</v>
      </c>
      <c r="DM321" s="408">
        <f t="shared" si="240"/>
        <v>-1979577.5</v>
      </c>
    </row>
    <row r="322" spans="1:117" s="56" customFormat="1" ht="21" x14ac:dyDescent="0.2">
      <c r="A322" s="192">
        <f t="shared" si="201"/>
        <v>2655495</v>
      </c>
      <c r="B322" s="137">
        <f>'آبان 1400'!B323</f>
        <v>317</v>
      </c>
      <c r="C322" s="137">
        <f>'آبان 1400'!C323</f>
        <v>80</v>
      </c>
      <c r="D322" s="137">
        <f>'آبان 1400'!D323</f>
        <v>13330</v>
      </c>
      <c r="E322" s="137" t="str">
        <f>'آبان 1400'!E323</f>
        <v xml:space="preserve">سعید </v>
      </c>
      <c r="F322" s="137" t="str">
        <f>'آبان 1400'!F323</f>
        <v>مومجی</v>
      </c>
      <c r="G322" s="137" t="str">
        <f>'آبان 1400'!G323</f>
        <v>نگهبان</v>
      </c>
      <c r="H322" s="137" t="str">
        <f>'آبان 1400'!H323</f>
        <v>تهران</v>
      </c>
      <c r="I322" s="137" t="str">
        <f>'آبان 1400'!I323</f>
        <v>390-700-3408525-1</v>
      </c>
      <c r="J322" s="137" t="str">
        <f>'آبان 1400'!J323</f>
        <v>0015173291</v>
      </c>
      <c r="K322" s="137" t="str">
        <f>'آبان 1400'!K323</f>
        <v>0019186523</v>
      </c>
      <c r="L322" s="137" t="str">
        <f>'آبان 1400'!L323</f>
        <v>تهران</v>
      </c>
      <c r="M322" s="137" t="str">
        <f>'آبان 1400'!M323</f>
        <v>نگهبان</v>
      </c>
      <c r="N322" s="121" t="str">
        <f>'آبان 1400'!N323</f>
        <v>*</v>
      </c>
      <c r="O322" s="120">
        <f>'آبان 1400'!O323</f>
        <v>0</v>
      </c>
      <c r="P322" s="122">
        <f>'آبان 1400'!P323</f>
        <v>0</v>
      </c>
      <c r="Q322" s="362">
        <f>'آبان 1400'!Q323</f>
        <v>30</v>
      </c>
      <c r="R322" s="362">
        <f>'آبان 1400'!R323</f>
        <v>120</v>
      </c>
      <c r="S322" s="362">
        <f>'آبان 1400'!S323</f>
        <v>110</v>
      </c>
      <c r="T322" s="362">
        <f>'آبان 1400'!T323</f>
        <v>29.33</v>
      </c>
      <c r="U322" s="138">
        <f>'آبان 1400'!U323</f>
        <v>0</v>
      </c>
      <c r="V322" s="121">
        <f>'آبان 1400'!W323</f>
        <v>0</v>
      </c>
      <c r="W322" s="122">
        <f>'آبان 1400'!X323</f>
        <v>0</v>
      </c>
      <c r="X322" s="370">
        <f>'آبان 1400'!Y323</f>
        <v>0</v>
      </c>
      <c r="Y322" s="370">
        <f>'آبان 1400'!Z323</f>
        <v>0</v>
      </c>
      <c r="Z322" s="139">
        <f>'آبان 1400'!AA323</f>
        <v>885165</v>
      </c>
      <c r="AA322" s="139">
        <f>'آبان 1400'!AB323</f>
        <v>46667</v>
      </c>
      <c r="AB322" s="139">
        <f>'آبان 1400'!AC323</f>
        <v>931832</v>
      </c>
      <c r="AC322" s="139">
        <f>'آبان 1400'!AD323</f>
        <v>4500000</v>
      </c>
      <c r="AD322" s="139">
        <f>'آبان 1400'!AE323</f>
        <v>6000000</v>
      </c>
      <c r="AE322" s="140">
        <f>'آبان 1400'!AF323</f>
        <v>177895.19999999998</v>
      </c>
      <c r="AF322" s="123">
        <f>'آبان 1400'!AG323</f>
        <v>26554950</v>
      </c>
      <c r="AG322" s="124">
        <f>'آبان 1400'!AH323</f>
        <v>1400010</v>
      </c>
      <c r="AH322" s="124">
        <f>'آبان 1400'!AI323</f>
        <v>21347423.999999996</v>
      </c>
      <c r="AI322" s="124">
        <f>'آبان 1400'!AJ323</f>
        <v>0</v>
      </c>
      <c r="AJ322" s="124">
        <f>'آبان 1400'!AK323</f>
        <v>4500000</v>
      </c>
      <c r="AK322" s="124">
        <f>'آبان 1400'!AL323</f>
        <v>6000000</v>
      </c>
      <c r="AL322" s="124">
        <f>'آبان 1400'!AM323</f>
        <v>4892117.9999999991</v>
      </c>
      <c r="AM322" s="124">
        <f>'آبان 1400'!AN323</f>
        <v>5217666.2159999991</v>
      </c>
      <c r="AN322" s="124">
        <f>'آبان 1400'!AO323</f>
        <v>0</v>
      </c>
      <c r="AO322" s="124">
        <f>'آبان 1400'!AP323</f>
        <v>3000000</v>
      </c>
      <c r="AP322" s="124">
        <f>'آبان 1400'!AQ323</f>
        <v>0</v>
      </c>
      <c r="AQ322" s="124">
        <f>'آبان 1400'!AR323</f>
        <v>0</v>
      </c>
      <c r="AR322" s="124">
        <f>'آبان 1400'!AS323</f>
        <v>0</v>
      </c>
      <c r="AS322" s="379">
        <f>'آبان 1400'!AT323</f>
        <v>0</v>
      </c>
      <c r="AT322" s="372">
        <f t="shared" si="202"/>
        <v>72912168.216000006</v>
      </c>
      <c r="AU322" s="174">
        <f>'آبان 1400'!AV323</f>
        <v>54308316.440880008</v>
      </c>
      <c r="AV322" s="142">
        <f>'آبان 1400'!AW323</f>
        <v>72912168.215999991</v>
      </c>
      <c r="AW322" s="143">
        <f t="shared" si="203"/>
        <v>5103851.7751199994</v>
      </c>
      <c r="AX322" s="76">
        <f t="shared" si="204"/>
        <v>1430831.644088001</v>
      </c>
      <c r="AY322" s="143">
        <f>'آبان 1400'!AZ323</f>
        <v>0</v>
      </c>
      <c r="AZ322" s="143">
        <f>'آبان 1400'!BA323</f>
        <v>0</v>
      </c>
      <c r="BA322" s="143">
        <f>'آبان 1400'!BB323</f>
        <v>0</v>
      </c>
      <c r="BB322" s="143">
        <f>'آبان 1400'!BC323</f>
        <v>0</v>
      </c>
      <c r="BC322" s="143">
        <f>'آبان 1400'!BD323</f>
        <v>0</v>
      </c>
      <c r="BD322" s="143">
        <f>'آبان 1400'!BE323</f>
        <v>0</v>
      </c>
      <c r="BE322" s="143">
        <f>'آبان 1400'!BF323</f>
        <v>0</v>
      </c>
      <c r="BF322" s="144">
        <f t="shared" si="205"/>
        <v>6534683.4192080004</v>
      </c>
      <c r="BG322" s="141">
        <f t="shared" si="206"/>
        <v>66377484</v>
      </c>
      <c r="BH322" s="145">
        <f t="shared" si="207"/>
        <v>72912168.216000006</v>
      </c>
      <c r="BI322" s="128">
        <f t="shared" si="200"/>
        <v>4659160</v>
      </c>
      <c r="BJ322" s="146">
        <f t="shared" si="208"/>
        <v>2329580</v>
      </c>
      <c r="BK322" s="146">
        <f t="shared" si="209"/>
        <v>698874</v>
      </c>
      <c r="BL322" s="147">
        <f t="shared" si="210"/>
        <v>1120000</v>
      </c>
      <c r="BM322" s="383">
        <v>0</v>
      </c>
      <c r="BN322" s="148">
        <f t="shared" si="211"/>
        <v>81719782.216000006</v>
      </c>
      <c r="BO322" s="149">
        <f t="shared" si="212"/>
        <v>72912168.215999991</v>
      </c>
      <c r="BP322" s="150">
        <f t="shared" si="213"/>
        <v>16769798.689679999</v>
      </c>
      <c r="BQ322" s="151">
        <f t="shared" si="214"/>
        <v>98489580.905680001</v>
      </c>
      <c r="BR322" s="152">
        <f t="shared" si="215"/>
        <v>100800</v>
      </c>
      <c r="BS322" s="148">
        <f t="shared" si="216"/>
        <v>98590380.905680001</v>
      </c>
      <c r="BT322" s="136">
        <v>0</v>
      </c>
      <c r="BU322" s="149">
        <f t="shared" si="217"/>
        <v>8171978.2216000007</v>
      </c>
      <c r="BV322" s="153">
        <f t="shared" si="218"/>
        <v>4085989.1108000004</v>
      </c>
      <c r="BW322" s="134">
        <f t="shared" si="219"/>
        <v>86332413.573280007</v>
      </c>
      <c r="BX322" s="148">
        <f t="shared" si="220"/>
        <v>7687614</v>
      </c>
      <c r="BY322" s="135">
        <f t="shared" si="221"/>
        <v>78644799.573280007</v>
      </c>
      <c r="CD322" s="400">
        <f>'آبان 1400'!AU323</f>
        <v>72912168.216000006</v>
      </c>
      <c r="CE322" s="401">
        <f>'آبان 1400'!AV323</f>
        <v>54308316.440880008</v>
      </c>
      <c r="CF322" s="401">
        <f>'آبان 1400'!AW323</f>
        <v>72912168.215999991</v>
      </c>
      <c r="CG322" s="401">
        <f>'آبان 1400'!AX323</f>
        <v>5103851.7751199994</v>
      </c>
      <c r="CH322" s="401">
        <f>'آبان 1400'!AY323</f>
        <v>1430831.644088001</v>
      </c>
      <c r="CI322" s="401">
        <f>'آبان 1400'!AZ323</f>
        <v>0</v>
      </c>
      <c r="CJ322" s="401">
        <f>'آبان 1400'!BA323</f>
        <v>0</v>
      </c>
      <c r="CK322" s="401">
        <f>'آبان 1400'!BB323</f>
        <v>0</v>
      </c>
      <c r="CL322" s="401">
        <f>'آبان 1400'!BC323</f>
        <v>0</v>
      </c>
      <c r="CM322" s="401">
        <f>'آبان 1400'!BD323</f>
        <v>0</v>
      </c>
      <c r="CN322" s="401">
        <f>'آبان 1400'!BE323</f>
        <v>0</v>
      </c>
      <c r="CO322" s="401">
        <f>'آبان 1400'!BF323</f>
        <v>0</v>
      </c>
      <c r="CP322" s="401">
        <f>'آبان 1400'!BG323</f>
        <v>6534683.4192080004</v>
      </c>
      <c r="CQ322" s="401">
        <f>'آبان 1400'!BH323</f>
        <v>66377484</v>
      </c>
      <c r="CR322" s="401">
        <f t="shared" si="222"/>
        <v>72912168.216000006</v>
      </c>
      <c r="CS322" s="56">
        <f t="shared" si="223"/>
        <v>4659160</v>
      </c>
      <c r="CT322" s="400">
        <f t="shared" si="224"/>
        <v>2329580</v>
      </c>
      <c r="CU322" s="401">
        <f t="shared" si="225"/>
        <v>698874</v>
      </c>
      <c r="CV322" s="401">
        <f t="shared" si="226"/>
        <v>1120000</v>
      </c>
      <c r="CW322" s="56">
        <v>0</v>
      </c>
      <c r="CX322" s="401">
        <f t="shared" si="227"/>
        <v>81719782.216000006</v>
      </c>
      <c r="CY322" s="401">
        <f t="shared" si="228"/>
        <v>72912168.215999991</v>
      </c>
      <c r="CZ322" s="401">
        <f t="shared" si="229"/>
        <v>16769798.689679999</v>
      </c>
      <c r="DA322" s="401">
        <f t="shared" si="230"/>
        <v>98489580.905680001</v>
      </c>
      <c r="DB322" s="401">
        <f t="shared" si="231"/>
        <v>100800</v>
      </c>
      <c r="DC322" s="401">
        <f t="shared" si="232"/>
        <v>98590380.905680001</v>
      </c>
      <c r="DD322" s="406">
        <v>0</v>
      </c>
      <c r="DE322" s="401">
        <f t="shared" si="233"/>
        <v>8171978.2216000007</v>
      </c>
      <c r="DF322" s="401">
        <f t="shared" si="234"/>
        <v>4085989.1108000004</v>
      </c>
      <c r="DG322" s="401">
        <f t="shared" si="235"/>
        <v>86332413.573280007</v>
      </c>
      <c r="DH322" s="401">
        <f t="shared" si="236"/>
        <v>7687614</v>
      </c>
      <c r="DI322" s="401">
        <f t="shared" si="237"/>
        <v>78644799.573280007</v>
      </c>
      <c r="DJ322" s="401">
        <f t="shared" si="238"/>
        <v>0</v>
      </c>
      <c r="DL322" s="408">
        <f t="shared" si="239"/>
        <v>6638737.5</v>
      </c>
      <c r="DM322" s="408">
        <f t="shared" si="240"/>
        <v>-1979577.5</v>
      </c>
    </row>
    <row r="323" spans="1:117" s="56" customFormat="1" ht="21" x14ac:dyDescent="0.2">
      <c r="A323" s="192">
        <f t="shared" si="201"/>
        <v>2655495</v>
      </c>
      <c r="B323" s="137">
        <f>'آبان 1400'!B324</f>
        <v>318</v>
      </c>
      <c r="C323" s="137">
        <f>'آبان 1400'!C324</f>
        <v>81</v>
      </c>
      <c r="D323" s="137">
        <f>'آبان 1400'!D324</f>
        <v>13303</v>
      </c>
      <c r="E323" s="137" t="str">
        <f>'آبان 1400'!E324</f>
        <v>علی</v>
      </c>
      <c r="F323" s="137" t="str">
        <f>'آبان 1400'!F324</f>
        <v>عبدی کرکرق</v>
      </c>
      <c r="G323" s="137" t="str">
        <f>'آبان 1400'!G324</f>
        <v>نگهبان</v>
      </c>
      <c r="H323" s="137" t="str">
        <f>'آبان 1400'!H324</f>
        <v>تهران</v>
      </c>
      <c r="I323" s="137" t="str">
        <f>'آبان 1400'!I324</f>
        <v>154-813-3415176-1</v>
      </c>
      <c r="J323" s="137">
        <f>'آبان 1400'!J324</f>
        <v>1462848291</v>
      </c>
      <c r="K323" s="137" t="str">
        <f>'آبان 1400'!K324</f>
        <v>0020408352</v>
      </c>
      <c r="L323" s="137" t="str">
        <f>'آبان 1400'!L324</f>
        <v>تهران</v>
      </c>
      <c r="M323" s="137" t="str">
        <f>'آبان 1400'!M324</f>
        <v>نگهبان</v>
      </c>
      <c r="N323" s="121" t="str">
        <f>'آبان 1400'!N324</f>
        <v>*</v>
      </c>
      <c r="O323" s="120">
        <f>'آبان 1400'!O324</f>
        <v>0</v>
      </c>
      <c r="P323" s="122">
        <f>'آبان 1400'!P324</f>
        <v>0</v>
      </c>
      <c r="Q323" s="362">
        <f>'آبان 1400'!Q324</f>
        <v>30</v>
      </c>
      <c r="R323" s="362">
        <f>'آبان 1400'!R324</f>
        <v>120</v>
      </c>
      <c r="S323" s="362">
        <f>'آبان 1400'!S324</f>
        <v>110</v>
      </c>
      <c r="T323" s="362">
        <f>'آبان 1400'!T324</f>
        <v>29.33</v>
      </c>
      <c r="U323" s="138">
        <f>'آبان 1400'!U324</f>
        <v>0</v>
      </c>
      <c r="V323" s="121">
        <f>'آبان 1400'!W324</f>
        <v>0</v>
      </c>
      <c r="W323" s="122">
        <f>'آبان 1400'!X324</f>
        <v>0</v>
      </c>
      <c r="X323" s="370">
        <f>'آبان 1400'!Y324</f>
        <v>1</v>
      </c>
      <c r="Y323" s="370">
        <f>'آبان 1400'!Z324</f>
        <v>1</v>
      </c>
      <c r="Z323" s="139">
        <f>'آبان 1400'!AA324</f>
        <v>885165</v>
      </c>
      <c r="AA323" s="139">
        <f>'آبان 1400'!AB324</f>
        <v>46667</v>
      </c>
      <c r="AB323" s="139">
        <f>'آبان 1400'!AC324</f>
        <v>931832</v>
      </c>
      <c r="AC323" s="139">
        <f>'آبان 1400'!AD324</f>
        <v>4500000</v>
      </c>
      <c r="AD323" s="139">
        <f>'آبان 1400'!AE324</f>
        <v>6000000</v>
      </c>
      <c r="AE323" s="140">
        <f>'آبان 1400'!AF324</f>
        <v>177895.19999999998</v>
      </c>
      <c r="AF323" s="123">
        <f>'آبان 1400'!AG324</f>
        <v>26554950</v>
      </c>
      <c r="AG323" s="124">
        <f>'آبان 1400'!AH324</f>
        <v>1400010</v>
      </c>
      <c r="AH323" s="124">
        <f>'آبان 1400'!AI324</f>
        <v>21347423.999999996</v>
      </c>
      <c r="AI323" s="124">
        <f>'آبان 1400'!AJ324</f>
        <v>2655495</v>
      </c>
      <c r="AJ323" s="124">
        <f>'آبان 1400'!AK324</f>
        <v>4500000</v>
      </c>
      <c r="AK323" s="124">
        <f>'آبان 1400'!AL324</f>
        <v>6000000</v>
      </c>
      <c r="AL323" s="124">
        <f>'آبان 1400'!AM324</f>
        <v>4892117.9999999991</v>
      </c>
      <c r="AM323" s="124">
        <f>'آبان 1400'!AN324</f>
        <v>5217666.2159999991</v>
      </c>
      <c r="AN323" s="124">
        <f>'آبان 1400'!AO324</f>
        <v>0</v>
      </c>
      <c r="AO323" s="124">
        <f>'آبان 1400'!AP324</f>
        <v>2800000</v>
      </c>
      <c r="AP323" s="124">
        <f>'آبان 1400'!AQ324</f>
        <v>0</v>
      </c>
      <c r="AQ323" s="124">
        <f>'آبان 1400'!AR324</f>
        <v>0</v>
      </c>
      <c r="AR323" s="124">
        <f>'آبان 1400'!AS324</f>
        <v>0</v>
      </c>
      <c r="AS323" s="379">
        <f>'آبان 1400'!AT324</f>
        <v>0</v>
      </c>
      <c r="AT323" s="372">
        <f t="shared" si="202"/>
        <v>75367663.216000006</v>
      </c>
      <c r="AU323" s="174">
        <f>'آبان 1400'!AV324</f>
        <v>54322316.440880008</v>
      </c>
      <c r="AV323" s="142">
        <f>'آبان 1400'!AW324</f>
        <v>72712168.215999991</v>
      </c>
      <c r="AW323" s="143">
        <f t="shared" si="203"/>
        <v>5089851.7751199994</v>
      </c>
      <c r="AX323" s="76">
        <f t="shared" si="204"/>
        <v>1432231.644088001</v>
      </c>
      <c r="AY323" s="143">
        <f>'آبان 1400'!AZ324</f>
        <v>0</v>
      </c>
      <c r="AZ323" s="143">
        <f>'آبان 1400'!BA324</f>
        <v>0</v>
      </c>
      <c r="BA323" s="143">
        <f>'آبان 1400'!BB324</f>
        <v>0</v>
      </c>
      <c r="BB323" s="143">
        <f>'آبان 1400'!BC324</f>
        <v>0</v>
      </c>
      <c r="BC323" s="143">
        <f>'آبان 1400'!BD324</f>
        <v>0</v>
      </c>
      <c r="BD323" s="143">
        <f>'آبان 1400'!BE324</f>
        <v>0</v>
      </c>
      <c r="BE323" s="143">
        <f>'آبان 1400'!BF324</f>
        <v>0</v>
      </c>
      <c r="BF323" s="144">
        <f t="shared" si="205"/>
        <v>6522083.4192080004</v>
      </c>
      <c r="BG323" s="141">
        <f t="shared" si="206"/>
        <v>68845579</v>
      </c>
      <c r="BH323" s="145">
        <f t="shared" si="207"/>
        <v>75367663.216000006</v>
      </c>
      <c r="BI323" s="128">
        <f t="shared" si="200"/>
        <v>4659160</v>
      </c>
      <c r="BJ323" s="146">
        <f t="shared" si="208"/>
        <v>2329580</v>
      </c>
      <c r="BK323" s="146">
        <f t="shared" si="209"/>
        <v>698874</v>
      </c>
      <c r="BL323" s="147">
        <f t="shared" si="210"/>
        <v>1120000</v>
      </c>
      <c r="BM323" s="383">
        <v>0</v>
      </c>
      <c r="BN323" s="148">
        <f t="shared" si="211"/>
        <v>84175277.216000006</v>
      </c>
      <c r="BO323" s="149">
        <f t="shared" si="212"/>
        <v>72712168.215999991</v>
      </c>
      <c r="BP323" s="150">
        <f t="shared" si="213"/>
        <v>16723798.689679999</v>
      </c>
      <c r="BQ323" s="151">
        <f t="shared" si="214"/>
        <v>100899075.90568</v>
      </c>
      <c r="BR323" s="152">
        <f t="shared" si="215"/>
        <v>100800</v>
      </c>
      <c r="BS323" s="148">
        <f t="shared" si="216"/>
        <v>100999875.90568</v>
      </c>
      <c r="BT323" s="136">
        <v>0</v>
      </c>
      <c r="BU323" s="149">
        <f t="shared" si="217"/>
        <v>8417527.7216000017</v>
      </c>
      <c r="BV323" s="153">
        <f t="shared" si="218"/>
        <v>4208763.8608000008</v>
      </c>
      <c r="BW323" s="134">
        <f t="shared" si="219"/>
        <v>88373584.323280007</v>
      </c>
      <c r="BX323" s="148">
        <f t="shared" si="220"/>
        <v>7687614</v>
      </c>
      <c r="BY323" s="135">
        <f t="shared" si="221"/>
        <v>80685970.323280007</v>
      </c>
      <c r="CD323" s="400">
        <f>'آبان 1400'!AU324</f>
        <v>75367663.216000006</v>
      </c>
      <c r="CE323" s="401">
        <f>'آبان 1400'!AV324</f>
        <v>54322316.440880008</v>
      </c>
      <c r="CF323" s="401">
        <f>'آبان 1400'!AW324</f>
        <v>72712168.215999991</v>
      </c>
      <c r="CG323" s="401">
        <f>'آبان 1400'!AX324</f>
        <v>5089851.7751199994</v>
      </c>
      <c r="CH323" s="401">
        <f>'آبان 1400'!AY324</f>
        <v>1432231.644088001</v>
      </c>
      <c r="CI323" s="401">
        <f>'آبان 1400'!AZ324</f>
        <v>0</v>
      </c>
      <c r="CJ323" s="401">
        <f>'آبان 1400'!BA324</f>
        <v>0</v>
      </c>
      <c r="CK323" s="401">
        <f>'آبان 1400'!BB324</f>
        <v>0</v>
      </c>
      <c r="CL323" s="401">
        <f>'آبان 1400'!BC324</f>
        <v>0</v>
      </c>
      <c r="CM323" s="401">
        <f>'آبان 1400'!BD324</f>
        <v>0</v>
      </c>
      <c r="CN323" s="401">
        <f>'آبان 1400'!BE324</f>
        <v>0</v>
      </c>
      <c r="CO323" s="401">
        <f>'آبان 1400'!BF324</f>
        <v>0</v>
      </c>
      <c r="CP323" s="401">
        <f>'آبان 1400'!BG324</f>
        <v>6522083.4192080004</v>
      </c>
      <c r="CQ323" s="401">
        <f>'آبان 1400'!BH324</f>
        <v>68845579</v>
      </c>
      <c r="CR323" s="401">
        <f t="shared" si="222"/>
        <v>75367663.216000006</v>
      </c>
      <c r="CS323" s="56">
        <f t="shared" si="223"/>
        <v>4659160</v>
      </c>
      <c r="CT323" s="400">
        <f t="shared" si="224"/>
        <v>2329580</v>
      </c>
      <c r="CU323" s="401">
        <f t="shared" si="225"/>
        <v>698874</v>
      </c>
      <c r="CV323" s="401">
        <f t="shared" si="226"/>
        <v>1120000</v>
      </c>
      <c r="CW323" s="56">
        <v>0</v>
      </c>
      <c r="CX323" s="401">
        <f t="shared" si="227"/>
        <v>84175277.216000006</v>
      </c>
      <c r="CY323" s="401">
        <f t="shared" si="228"/>
        <v>72712168.215999991</v>
      </c>
      <c r="CZ323" s="401">
        <f t="shared" si="229"/>
        <v>16723798.689679999</v>
      </c>
      <c r="DA323" s="401">
        <f t="shared" si="230"/>
        <v>100899075.90568</v>
      </c>
      <c r="DB323" s="401">
        <f t="shared" si="231"/>
        <v>100800</v>
      </c>
      <c r="DC323" s="401">
        <f t="shared" si="232"/>
        <v>100999875.90568</v>
      </c>
      <c r="DD323" s="406">
        <v>0</v>
      </c>
      <c r="DE323" s="401">
        <f t="shared" si="233"/>
        <v>8417527.7216000017</v>
      </c>
      <c r="DF323" s="401">
        <f t="shared" si="234"/>
        <v>4208763.8608000008</v>
      </c>
      <c r="DG323" s="401">
        <f t="shared" si="235"/>
        <v>88373584.323280007</v>
      </c>
      <c r="DH323" s="401">
        <f t="shared" si="236"/>
        <v>7687614</v>
      </c>
      <c r="DI323" s="401">
        <f t="shared" si="237"/>
        <v>80685970.323280007</v>
      </c>
      <c r="DJ323" s="401">
        <f t="shared" si="238"/>
        <v>0</v>
      </c>
      <c r="DL323" s="408">
        <f t="shared" si="239"/>
        <v>6638737.5</v>
      </c>
      <c r="DM323" s="408">
        <f t="shared" si="240"/>
        <v>-1979577.5</v>
      </c>
    </row>
    <row r="324" spans="1:117" s="56" customFormat="1" ht="21" x14ac:dyDescent="0.2">
      <c r="A324" s="192">
        <f t="shared" si="201"/>
        <v>2655495</v>
      </c>
      <c r="B324" s="137">
        <f>'آبان 1400'!B325</f>
        <v>319</v>
      </c>
      <c r="C324" s="137">
        <f>'آبان 1400'!C325</f>
        <v>82</v>
      </c>
      <c r="D324" s="137">
        <f>'آبان 1400'!D325</f>
        <v>13225</v>
      </c>
      <c r="E324" s="137" t="str">
        <f>'آبان 1400'!E325</f>
        <v>حجت</v>
      </c>
      <c r="F324" s="137" t="str">
        <f>'آبان 1400'!F325</f>
        <v>راشدی</v>
      </c>
      <c r="G324" s="137" t="str">
        <f>'آبان 1400'!G325</f>
        <v>نگهبان</v>
      </c>
      <c r="H324" s="137" t="str">
        <f>'آبان 1400'!H325</f>
        <v>تهران</v>
      </c>
      <c r="I324" s="137" t="str">
        <f>'آبان 1400'!I325</f>
        <v>366-700-3539137-1</v>
      </c>
      <c r="J324" s="137">
        <f>'آبان 1400'!J325</f>
        <v>1671249577</v>
      </c>
      <c r="K324" s="137" t="str">
        <f>'آبان 1400'!K325</f>
        <v>0013630633</v>
      </c>
      <c r="L324" s="137" t="str">
        <f>'آبان 1400'!L325</f>
        <v>تهران</v>
      </c>
      <c r="M324" s="137" t="str">
        <f>'آبان 1400'!M325</f>
        <v>نگهبان</v>
      </c>
      <c r="N324" s="121" t="str">
        <f>'آبان 1400'!N325</f>
        <v>*</v>
      </c>
      <c r="O324" s="120">
        <f>'آبان 1400'!O325</f>
        <v>0</v>
      </c>
      <c r="P324" s="122">
        <f>'آبان 1400'!P325</f>
        <v>0</v>
      </c>
      <c r="Q324" s="362">
        <f>'آبان 1400'!Q325</f>
        <v>30</v>
      </c>
      <c r="R324" s="362">
        <f>'آبان 1400'!R325</f>
        <v>120</v>
      </c>
      <c r="S324" s="362">
        <f>'آبان 1400'!S325</f>
        <v>110</v>
      </c>
      <c r="T324" s="362">
        <f>'آبان 1400'!T325</f>
        <v>29.33</v>
      </c>
      <c r="U324" s="138">
        <f>'آبان 1400'!U325</f>
        <v>0</v>
      </c>
      <c r="V324" s="121">
        <f>'آبان 1400'!W325</f>
        <v>0</v>
      </c>
      <c r="W324" s="122">
        <f>'آبان 1400'!X325</f>
        <v>0</v>
      </c>
      <c r="X324" s="370">
        <f>'آبان 1400'!Y325</f>
        <v>2</v>
      </c>
      <c r="Y324" s="370">
        <f>'آبان 1400'!Z325</f>
        <v>1</v>
      </c>
      <c r="Z324" s="139">
        <f>'آبان 1400'!AA325</f>
        <v>885165</v>
      </c>
      <c r="AA324" s="139">
        <f>'آبان 1400'!AB325</f>
        <v>46667</v>
      </c>
      <c r="AB324" s="139">
        <f>'آبان 1400'!AC325</f>
        <v>931832</v>
      </c>
      <c r="AC324" s="139">
        <f>'آبان 1400'!AD325</f>
        <v>4500000</v>
      </c>
      <c r="AD324" s="139">
        <f>'آبان 1400'!AE325</f>
        <v>6000000</v>
      </c>
      <c r="AE324" s="140">
        <f>'آبان 1400'!AF325</f>
        <v>177895.19999999998</v>
      </c>
      <c r="AF324" s="123">
        <f>'آبان 1400'!AG325</f>
        <v>26554950</v>
      </c>
      <c r="AG324" s="124">
        <f>'آبان 1400'!AH325</f>
        <v>1400010</v>
      </c>
      <c r="AH324" s="124">
        <f>'آبان 1400'!AI325</f>
        <v>21347423.999999996</v>
      </c>
      <c r="AI324" s="124">
        <f>'آبان 1400'!AJ325</f>
        <v>2655495</v>
      </c>
      <c r="AJ324" s="124">
        <f>'آبان 1400'!AK325</f>
        <v>4500000</v>
      </c>
      <c r="AK324" s="124">
        <f>'آبان 1400'!AL325</f>
        <v>6000000</v>
      </c>
      <c r="AL324" s="124">
        <f>'آبان 1400'!AM325</f>
        <v>4892117.9999999991</v>
      </c>
      <c r="AM324" s="124">
        <f>'آبان 1400'!AN325</f>
        <v>5217666.2159999991</v>
      </c>
      <c r="AN324" s="124">
        <f>'آبان 1400'!AO325</f>
        <v>0</v>
      </c>
      <c r="AO324" s="124">
        <f>'آبان 1400'!AP325</f>
        <v>2800000</v>
      </c>
      <c r="AP324" s="124">
        <f>'آبان 1400'!AQ325</f>
        <v>0</v>
      </c>
      <c r="AQ324" s="124">
        <f>'آبان 1400'!AR325</f>
        <v>0</v>
      </c>
      <c r="AR324" s="124">
        <f>'آبان 1400'!AS325</f>
        <v>0</v>
      </c>
      <c r="AS324" s="379">
        <f>'آبان 1400'!AT325</f>
        <v>0</v>
      </c>
      <c r="AT324" s="372">
        <f t="shared" si="202"/>
        <v>75367663.216000006</v>
      </c>
      <c r="AU324" s="174">
        <f>'آبان 1400'!AV325</f>
        <v>54322316.440880008</v>
      </c>
      <c r="AV324" s="142">
        <f>'آبان 1400'!AW325</f>
        <v>72712168.215999991</v>
      </c>
      <c r="AW324" s="143">
        <f t="shared" si="203"/>
        <v>5089851.7751199994</v>
      </c>
      <c r="AX324" s="76">
        <f t="shared" si="204"/>
        <v>1432231.644088001</v>
      </c>
      <c r="AY324" s="143">
        <f>'آبان 1400'!AZ325</f>
        <v>0</v>
      </c>
      <c r="AZ324" s="143">
        <f>'آبان 1400'!BA325</f>
        <v>0</v>
      </c>
      <c r="BA324" s="143">
        <f>'آبان 1400'!BB325</f>
        <v>0</v>
      </c>
      <c r="BB324" s="143">
        <f>'آبان 1400'!BC325</f>
        <v>0</v>
      </c>
      <c r="BC324" s="143">
        <f>'آبان 1400'!BD325</f>
        <v>0</v>
      </c>
      <c r="BD324" s="143">
        <f>'آبان 1400'!BE325</f>
        <v>0</v>
      </c>
      <c r="BE324" s="143">
        <f>'آبان 1400'!BF325</f>
        <v>0</v>
      </c>
      <c r="BF324" s="144">
        <f t="shared" si="205"/>
        <v>6522083.4192080004</v>
      </c>
      <c r="BG324" s="141">
        <f t="shared" si="206"/>
        <v>68845579</v>
      </c>
      <c r="BH324" s="145">
        <f t="shared" si="207"/>
        <v>75367663.216000006</v>
      </c>
      <c r="BI324" s="128">
        <f t="shared" si="200"/>
        <v>4659160</v>
      </c>
      <c r="BJ324" s="146">
        <f t="shared" si="208"/>
        <v>2329580</v>
      </c>
      <c r="BK324" s="146">
        <f t="shared" si="209"/>
        <v>698874</v>
      </c>
      <c r="BL324" s="147">
        <f t="shared" si="210"/>
        <v>1120000</v>
      </c>
      <c r="BM324" s="383">
        <v>0</v>
      </c>
      <c r="BN324" s="148">
        <f t="shared" si="211"/>
        <v>84175277.216000006</v>
      </c>
      <c r="BO324" s="149">
        <f t="shared" si="212"/>
        <v>72712168.215999991</v>
      </c>
      <c r="BP324" s="150">
        <f t="shared" si="213"/>
        <v>16723798.689679999</v>
      </c>
      <c r="BQ324" s="151">
        <f t="shared" si="214"/>
        <v>100899075.90568</v>
      </c>
      <c r="BR324" s="152">
        <f t="shared" si="215"/>
        <v>100800</v>
      </c>
      <c r="BS324" s="148">
        <f t="shared" si="216"/>
        <v>100999875.90568</v>
      </c>
      <c r="BT324" s="136">
        <v>0</v>
      </c>
      <c r="BU324" s="149">
        <f t="shared" si="217"/>
        <v>8417527.7216000017</v>
      </c>
      <c r="BV324" s="153">
        <f t="shared" si="218"/>
        <v>4208763.8608000008</v>
      </c>
      <c r="BW324" s="134">
        <f t="shared" si="219"/>
        <v>88373584.323280007</v>
      </c>
      <c r="BX324" s="148">
        <f t="shared" si="220"/>
        <v>7687614</v>
      </c>
      <c r="BY324" s="135">
        <f t="shared" si="221"/>
        <v>80685970.323280007</v>
      </c>
      <c r="CD324" s="400">
        <f>'آبان 1400'!AU325</f>
        <v>75367663.216000006</v>
      </c>
      <c r="CE324" s="401">
        <f>'آبان 1400'!AV325</f>
        <v>54322316.440880008</v>
      </c>
      <c r="CF324" s="401">
        <f>'آبان 1400'!AW325</f>
        <v>72712168.215999991</v>
      </c>
      <c r="CG324" s="401">
        <f>'آبان 1400'!AX325</f>
        <v>5089851.7751199994</v>
      </c>
      <c r="CH324" s="401">
        <f>'آبان 1400'!AY325</f>
        <v>1432231.644088001</v>
      </c>
      <c r="CI324" s="401">
        <f>'آبان 1400'!AZ325</f>
        <v>0</v>
      </c>
      <c r="CJ324" s="401">
        <f>'آبان 1400'!BA325</f>
        <v>0</v>
      </c>
      <c r="CK324" s="401">
        <f>'آبان 1400'!BB325</f>
        <v>0</v>
      </c>
      <c r="CL324" s="401">
        <f>'آبان 1400'!BC325</f>
        <v>0</v>
      </c>
      <c r="CM324" s="401">
        <f>'آبان 1400'!BD325</f>
        <v>0</v>
      </c>
      <c r="CN324" s="401">
        <f>'آبان 1400'!BE325</f>
        <v>0</v>
      </c>
      <c r="CO324" s="401">
        <f>'آبان 1400'!BF325</f>
        <v>0</v>
      </c>
      <c r="CP324" s="401">
        <f>'آبان 1400'!BG325</f>
        <v>6522083.4192080004</v>
      </c>
      <c r="CQ324" s="401">
        <f>'آبان 1400'!BH325</f>
        <v>68845579</v>
      </c>
      <c r="CR324" s="401">
        <f t="shared" si="222"/>
        <v>75367663.216000006</v>
      </c>
      <c r="CS324" s="56">
        <f t="shared" si="223"/>
        <v>4659160</v>
      </c>
      <c r="CT324" s="400">
        <f t="shared" si="224"/>
        <v>2329580</v>
      </c>
      <c r="CU324" s="401">
        <f t="shared" si="225"/>
        <v>698874</v>
      </c>
      <c r="CV324" s="401">
        <f t="shared" si="226"/>
        <v>1120000</v>
      </c>
      <c r="CW324" s="56">
        <v>0</v>
      </c>
      <c r="CX324" s="401">
        <f t="shared" si="227"/>
        <v>84175277.216000006</v>
      </c>
      <c r="CY324" s="401">
        <f t="shared" si="228"/>
        <v>72712168.215999991</v>
      </c>
      <c r="CZ324" s="401">
        <f t="shared" si="229"/>
        <v>16723798.689679999</v>
      </c>
      <c r="DA324" s="401">
        <f t="shared" si="230"/>
        <v>100899075.90568</v>
      </c>
      <c r="DB324" s="401">
        <f t="shared" si="231"/>
        <v>100800</v>
      </c>
      <c r="DC324" s="401">
        <f t="shared" si="232"/>
        <v>100999875.90568</v>
      </c>
      <c r="DD324" s="406">
        <v>0</v>
      </c>
      <c r="DE324" s="401">
        <f t="shared" si="233"/>
        <v>8417527.7216000017</v>
      </c>
      <c r="DF324" s="401">
        <f t="shared" si="234"/>
        <v>4208763.8608000008</v>
      </c>
      <c r="DG324" s="401">
        <f t="shared" si="235"/>
        <v>88373584.323280007</v>
      </c>
      <c r="DH324" s="401">
        <f t="shared" si="236"/>
        <v>7687614</v>
      </c>
      <c r="DI324" s="401">
        <f t="shared" si="237"/>
        <v>80685970.323280007</v>
      </c>
      <c r="DJ324" s="401">
        <f t="shared" si="238"/>
        <v>0</v>
      </c>
      <c r="DL324" s="408">
        <f t="shared" si="239"/>
        <v>6638737.5</v>
      </c>
      <c r="DM324" s="408">
        <f t="shared" si="240"/>
        <v>-1979577.5</v>
      </c>
    </row>
    <row r="325" spans="1:117" s="56" customFormat="1" ht="21" x14ac:dyDescent="0.2">
      <c r="A325" s="192">
        <f t="shared" si="201"/>
        <v>2655495</v>
      </c>
      <c r="B325" s="137">
        <f>'آبان 1400'!B326</f>
        <v>320</v>
      </c>
      <c r="C325" s="137">
        <f>'آبان 1400'!C326</f>
        <v>83</v>
      </c>
      <c r="D325" s="137">
        <f>'آبان 1400'!D326</f>
        <v>13265</v>
      </c>
      <c r="E325" s="137" t="str">
        <f>'آبان 1400'!E326</f>
        <v xml:space="preserve">سعید </v>
      </c>
      <c r="F325" s="137" t="str">
        <f>'آبان 1400'!F326</f>
        <v>نبی زاده گنجگاه</v>
      </c>
      <c r="G325" s="137" t="str">
        <f>'آبان 1400'!G326</f>
        <v>نگهبان</v>
      </c>
      <c r="H325" s="137" t="str">
        <f>'آبان 1400'!H326</f>
        <v>تهران</v>
      </c>
      <c r="I325" s="137" t="str">
        <f>'آبان 1400'!I326</f>
        <v>361-700-3550024-1</v>
      </c>
      <c r="J325" s="137" t="str">
        <f>'آبان 1400'!J326</f>
        <v>1532768011</v>
      </c>
      <c r="K325" s="137" t="str">
        <f>'آبان 1400'!K326</f>
        <v>0016274061</v>
      </c>
      <c r="L325" s="137" t="str">
        <f>'آبان 1400'!L326</f>
        <v>تهران</v>
      </c>
      <c r="M325" s="137" t="str">
        <f>'آبان 1400'!M326</f>
        <v>نگهبان</v>
      </c>
      <c r="N325" s="121" t="str">
        <f>'آبان 1400'!N326</f>
        <v>*</v>
      </c>
      <c r="O325" s="120">
        <f>'آبان 1400'!O326</f>
        <v>0</v>
      </c>
      <c r="P325" s="122">
        <f>'آبان 1400'!P326</f>
        <v>0</v>
      </c>
      <c r="Q325" s="362">
        <f>'آبان 1400'!Q326</f>
        <v>30</v>
      </c>
      <c r="R325" s="362">
        <f>'آبان 1400'!R326</f>
        <v>120</v>
      </c>
      <c r="S325" s="362">
        <f>'آبان 1400'!S326</f>
        <v>110</v>
      </c>
      <c r="T325" s="362">
        <f>'آبان 1400'!T326</f>
        <v>29.33</v>
      </c>
      <c r="U325" s="138">
        <f>'آبان 1400'!U326</f>
        <v>0</v>
      </c>
      <c r="V325" s="121">
        <f>'آبان 1400'!W326</f>
        <v>0</v>
      </c>
      <c r="W325" s="122">
        <f>'آبان 1400'!X326</f>
        <v>0</v>
      </c>
      <c r="X325" s="370">
        <f>'آبان 1400'!Y326</f>
        <v>0</v>
      </c>
      <c r="Y325" s="370">
        <f>'آبان 1400'!Z326</f>
        <v>0</v>
      </c>
      <c r="Z325" s="139">
        <f>'آبان 1400'!AA326</f>
        <v>885165</v>
      </c>
      <c r="AA325" s="139">
        <f>'آبان 1400'!AB326</f>
        <v>46667</v>
      </c>
      <c r="AB325" s="139">
        <f>'آبان 1400'!AC326</f>
        <v>931832</v>
      </c>
      <c r="AC325" s="139">
        <f>'آبان 1400'!AD326</f>
        <v>4500000</v>
      </c>
      <c r="AD325" s="139">
        <f>'آبان 1400'!AE326</f>
        <v>6000000</v>
      </c>
      <c r="AE325" s="140">
        <f>'آبان 1400'!AF326</f>
        <v>177895.19999999998</v>
      </c>
      <c r="AF325" s="123">
        <f>'آبان 1400'!AG326</f>
        <v>26554950</v>
      </c>
      <c r="AG325" s="124">
        <f>'آبان 1400'!AH326</f>
        <v>1400010</v>
      </c>
      <c r="AH325" s="124">
        <f>'آبان 1400'!AI326</f>
        <v>21347423.999999996</v>
      </c>
      <c r="AI325" s="124">
        <f>'آبان 1400'!AJ326</f>
        <v>0</v>
      </c>
      <c r="AJ325" s="124">
        <f>'آبان 1400'!AK326</f>
        <v>4500000</v>
      </c>
      <c r="AK325" s="124">
        <f>'آبان 1400'!AL326</f>
        <v>6000000</v>
      </c>
      <c r="AL325" s="124">
        <f>'آبان 1400'!AM326</f>
        <v>4892117.9999999991</v>
      </c>
      <c r="AM325" s="124">
        <f>'آبان 1400'!AN326</f>
        <v>5217666.2159999991</v>
      </c>
      <c r="AN325" s="124">
        <f>'آبان 1400'!AO326</f>
        <v>0</v>
      </c>
      <c r="AO325" s="124">
        <f>'آبان 1400'!AP326</f>
        <v>3000000</v>
      </c>
      <c r="AP325" s="124">
        <f>'آبان 1400'!AQ326</f>
        <v>0</v>
      </c>
      <c r="AQ325" s="124">
        <f>'آبان 1400'!AR326</f>
        <v>0</v>
      </c>
      <c r="AR325" s="124">
        <f>'آبان 1400'!AS326</f>
        <v>0</v>
      </c>
      <c r="AS325" s="379">
        <f>'آبان 1400'!AT326</f>
        <v>0</v>
      </c>
      <c r="AT325" s="372">
        <f t="shared" si="202"/>
        <v>72912168.216000006</v>
      </c>
      <c r="AU325" s="174">
        <f>'آبان 1400'!AV326</f>
        <v>54308316.440880008</v>
      </c>
      <c r="AV325" s="142">
        <f>'آبان 1400'!AW326</f>
        <v>72912168.215999991</v>
      </c>
      <c r="AW325" s="143">
        <f t="shared" si="203"/>
        <v>5103851.7751199994</v>
      </c>
      <c r="AX325" s="76">
        <f t="shared" si="204"/>
        <v>1430831.644088001</v>
      </c>
      <c r="AY325" s="143">
        <f>'آبان 1400'!AZ326</f>
        <v>0</v>
      </c>
      <c r="AZ325" s="143">
        <f>'آبان 1400'!BA326</f>
        <v>0</v>
      </c>
      <c r="BA325" s="143">
        <f>'آبان 1400'!BB326</f>
        <v>0</v>
      </c>
      <c r="BB325" s="143">
        <f>'آبان 1400'!BC326</f>
        <v>0</v>
      </c>
      <c r="BC325" s="143">
        <f>'آبان 1400'!BD326</f>
        <v>0</v>
      </c>
      <c r="BD325" s="143">
        <f>'آبان 1400'!BE326</f>
        <v>0</v>
      </c>
      <c r="BE325" s="143">
        <f>'آبان 1400'!BF326</f>
        <v>0</v>
      </c>
      <c r="BF325" s="144">
        <f t="shared" si="205"/>
        <v>6534683.4192080004</v>
      </c>
      <c r="BG325" s="141">
        <f t="shared" si="206"/>
        <v>66377484</v>
      </c>
      <c r="BH325" s="145">
        <f t="shared" si="207"/>
        <v>72912168.216000006</v>
      </c>
      <c r="BI325" s="128">
        <f t="shared" si="200"/>
        <v>4659160</v>
      </c>
      <c r="BJ325" s="146">
        <f t="shared" si="208"/>
        <v>2329580</v>
      </c>
      <c r="BK325" s="146">
        <f t="shared" si="209"/>
        <v>698874</v>
      </c>
      <c r="BL325" s="147">
        <f t="shared" si="210"/>
        <v>1120000</v>
      </c>
      <c r="BM325" s="383">
        <v>0</v>
      </c>
      <c r="BN325" s="148">
        <f t="shared" si="211"/>
        <v>81719782.216000006</v>
      </c>
      <c r="BO325" s="149">
        <f t="shared" si="212"/>
        <v>72912168.215999991</v>
      </c>
      <c r="BP325" s="150">
        <f t="shared" si="213"/>
        <v>16769798.689679999</v>
      </c>
      <c r="BQ325" s="151">
        <f t="shared" si="214"/>
        <v>98489580.905680001</v>
      </c>
      <c r="BR325" s="152">
        <f t="shared" si="215"/>
        <v>100800</v>
      </c>
      <c r="BS325" s="148">
        <f t="shared" si="216"/>
        <v>98590380.905680001</v>
      </c>
      <c r="BT325" s="136">
        <v>0</v>
      </c>
      <c r="BU325" s="149">
        <f t="shared" si="217"/>
        <v>8171978.2216000007</v>
      </c>
      <c r="BV325" s="153">
        <f t="shared" si="218"/>
        <v>4085989.1108000004</v>
      </c>
      <c r="BW325" s="134">
        <f t="shared" si="219"/>
        <v>86332413.573280007</v>
      </c>
      <c r="BX325" s="148">
        <f t="shared" si="220"/>
        <v>7687614</v>
      </c>
      <c r="BY325" s="135">
        <f t="shared" si="221"/>
        <v>78644799.573280007</v>
      </c>
      <c r="CD325" s="400">
        <f>'آبان 1400'!AU326</f>
        <v>72912168.216000006</v>
      </c>
      <c r="CE325" s="401">
        <f>'آبان 1400'!AV326</f>
        <v>54308316.440880008</v>
      </c>
      <c r="CF325" s="401">
        <f>'آبان 1400'!AW326</f>
        <v>72912168.215999991</v>
      </c>
      <c r="CG325" s="401">
        <f>'آبان 1400'!AX326</f>
        <v>5103851.7751199994</v>
      </c>
      <c r="CH325" s="401">
        <f>'آبان 1400'!AY326</f>
        <v>1430831.644088001</v>
      </c>
      <c r="CI325" s="401">
        <f>'آبان 1400'!AZ326</f>
        <v>0</v>
      </c>
      <c r="CJ325" s="401">
        <f>'آبان 1400'!BA326</f>
        <v>0</v>
      </c>
      <c r="CK325" s="401">
        <f>'آبان 1400'!BB326</f>
        <v>0</v>
      </c>
      <c r="CL325" s="401">
        <f>'آبان 1400'!BC326</f>
        <v>0</v>
      </c>
      <c r="CM325" s="401">
        <f>'آبان 1400'!BD326</f>
        <v>0</v>
      </c>
      <c r="CN325" s="401">
        <f>'آبان 1400'!BE326</f>
        <v>0</v>
      </c>
      <c r="CO325" s="401">
        <f>'آبان 1400'!BF326</f>
        <v>0</v>
      </c>
      <c r="CP325" s="401">
        <f>'آبان 1400'!BG326</f>
        <v>6534683.4192080004</v>
      </c>
      <c r="CQ325" s="401">
        <f>'آبان 1400'!BH326</f>
        <v>66377484</v>
      </c>
      <c r="CR325" s="401">
        <f t="shared" si="222"/>
        <v>72912168.216000006</v>
      </c>
      <c r="CS325" s="56">
        <f t="shared" si="223"/>
        <v>4659160</v>
      </c>
      <c r="CT325" s="400">
        <f t="shared" si="224"/>
        <v>2329580</v>
      </c>
      <c r="CU325" s="401">
        <f t="shared" si="225"/>
        <v>698874</v>
      </c>
      <c r="CV325" s="401">
        <f t="shared" si="226"/>
        <v>1120000</v>
      </c>
      <c r="CW325" s="56">
        <v>0</v>
      </c>
      <c r="CX325" s="401">
        <f t="shared" si="227"/>
        <v>81719782.216000006</v>
      </c>
      <c r="CY325" s="401">
        <f t="shared" si="228"/>
        <v>72912168.215999991</v>
      </c>
      <c r="CZ325" s="401">
        <f t="shared" si="229"/>
        <v>16769798.689679999</v>
      </c>
      <c r="DA325" s="401">
        <f t="shared" si="230"/>
        <v>98489580.905680001</v>
      </c>
      <c r="DB325" s="401">
        <f t="shared" si="231"/>
        <v>100800</v>
      </c>
      <c r="DC325" s="401">
        <f t="shared" si="232"/>
        <v>98590380.905680001</v>
      </c>
      <c r="DD325" s="406">
        <v>0</v>
      </c>
      <c r="DE325" s="401">
        <f t="shared" si="233"/>
        <v>8171978.2216000007</v>
      </c>
      <c r="DF325" s="401">
        <f t="shared" si="234"/>
        <v>4085989.1108000004</v>
      </c>
      <c r="DG325" s="401">
        <f t="shared" si="235"/>
        <v>86332413.573280007</v>
      </c>
      <c r="DH325" s="401">
        <f t="shared" si="236"/>
        <v>7687614</v>
      </c>
      <c r="DI325" s="401">
        <f t="shared" si="237"/>
        <v>78644799.573280007</v>
      </c>
      <c r="DJ325" s="401">
        <f t="shared" si="238"/>
        <v>0</v>
      </c>
      <c r="DL325" s="408">
        <f t="shared" si="239"/>
        <v>6638737.5</v>
      </c>
      <c r="DM325" s="408">
        <f t="shared" si="240"/>
        <v>-1979577.5</v>
      </c>
    </row>
    <row r="326" spans="1:117" s="56" customFormat="1" ht="21" x14ac:dyDescent="0.2">
      <c r="A326" s="192">
        <f t="shared" si="201"/>
        <v>2655495</v>
      </c>
      <c r="B326" s="137">
        <f>'آبان 1400'!B327</f>
        <v>321</v>
      </c>
      <c r="C326" s="137">
        <f>'آبان 1400'!C327</f>
        <v>84</v>
      </c>
      <c r="D326" s="137">
        <f>'آبان 1400'!D327</f>
        <v>13252</v>
      </c>
      <c r="E326" s="137" t="str">
        <f>'آبان 1400'!E327</f>
        <v>سید محسن</v>
      </c>
      <c r="F326" s="137" t="str">
        <f>'آبان 1400'!F327</f>
        <v>آقا میری</v>
      </c>
      <c r="G326" s="137" t="str">
        <f>'آبان 1400'!G327</f>
        <v>نگهبان</v>
      </c>
      <c r="H326" s="137" t="str">
        <f>'آبان 1400'!H327</f>
        <v>تهران</v>
      </c>
      <c r="I326" s="137" t="str">
        <f>'آبان 1400'!I327</f>
        <v>119-700-3576863-1</v>
      </c>
      <c r="J326" s="137" t="str">
        <f>'آبان 1400'!J327</f>
        <v>0385014880</v>
      </c>
      <c r="K326" s="137" t="str">
        <f>'آبان 1400'!K327</f>
        <v>0028062202</v>
      </c>
      <c r="L326" s="137" t="str">
        <f>'آبان 1400'!L327</f>
        <v>تهران</v>
      </c>
      <c r="M326" s="137" t="str">
        <f>'آبان 1400'!M327</f>
        <v>نگهبان</v>
      </c>
      <c r="N326" s="121" t="str">
        <f>'آبان 1400'!N327</f>
        <v>*</v>
      </c>
      <c r="O326" s="120">
        <f>'آبان 1400'!O327</f>
        <v>0</v>
      </c>
      <c r="P326" s="122">
        <f>'آبان 1400'!P327</f>
        <v>0</v>
      </c>
      <c r="Q326" s="362">
        <f>'آبان 1400'!Q327</f>
        <v>30</v>
      </c>
      <c r="R326" s="362">
        <f>'آبان 1400'!R327</f>
        <v>120</v>
      </c>
      <c r="S326" s="362">
        <f>'آبان 1400'!S327</f>
        <v>110</v>
      </c>
      <c r="T326" s="362">
        <f>'آبان 1400'!T327</f>
        <v>29.33</v>
      </c>
      <c r="U326" s="138">
        <f>'آبان 1400'!U327</f>
        <v>0</v>
      </c>
      <c r="V326" s="121">
        <f>'آبان 1400'!W327</f>
        <v>0</v>
      </c>
      <c r="W326" s="122">
        <f>'آبان 1400'!X327</f>
        <v>0</v>
      </c>
      <c r="X326" s="370">
        <f>'آبان 1400'!Y327</f>
        <v>2</v>
      </c>
      <c r="Y326" s="370">
        <f>'آبان 1400'!Z327</f>
        <v>2</v>
      </c>
      <c r="Z326" s="139">
        <f>'آبان 1400'!AA327</f>
        <v>885165</v>
      </c>
      <c r="AA326" s="139">
        <f>'آبان 1400'!AB327</f>
        <v>46667</v>
      </c>
      <c r="AB326" s="139">
        <f>'آبان 1400'!AC327</f>
        <v>931832</v>
      </c>
      <c r="AC326" s="139">
        <f>'آبان 1400'!AD327</f>
        <v>4500000</v>
      </c>
      <c r="AD326" s="139">
        <f>'آبان 1400'!AE327</f>
        <v>6000000</v>
      </c>
      <c r="AE326" s="140">
        <f>'آبان 1400'!AF327</f>
        <v>177895.19999999998</v>
      </c>
      <c r="AF326" s="123">
        <f>'آبان 1400'!AG327</f>
        <v>26554950</v>
      </c>
      <c r="AG326" s="124">
        <f>'آبان 1400'!AH327</f>
        <v>1400010</v>
      </c>
      <c r="AH326" s="124">
        <f>'آبان 1400'!AI327</f>
        <v>21347423.999999996</v>
      </c>
      <c r="AI326" s="124">
        <f>'آبان 1400'!AJ327</f>
        <v>5310990</v>
      </c>
      <c r="AJ326" s="124">
        <f>'آبان 1400'!AK327</f>
        <v>4500000</v>
      </c>
      <c r="AK326" s="124">
        <f>'آبان 1400'!AL327</f>
        <v>6000000</v>
      </c>
      <c r="AL326" s="124">
        <f>'آبان 1400'!AM327</f>
        <v>4892117.9999999991</v>
      </c>
      <c r="AM326" s="124">
        <f>'آبان 1400'!AN327</f>
        <v>5217666.2159999991</v>
      </c>
      <c r="AN326" s="124">
        <f>'آبان 1400'!AO327</f>
        <v>0</v>
      </c>
      <c r="AO326" s="124">
        <f>'آبان 1400'!AP327</f>
        <v>3000000</v>
      </c>
      <c r="AP326" s="124">
        <f>'آبان 1400'!AQ327</f>
        <v>0</v>
      </c>
      <c r="AQ326" s="124">
        <f>'آبان 1400'!AR327</f>
        <v>0</v>
      </c>
      <c r="AR326" s="124">
        <f>'آبان 1400'!AS327</f>
        <v>0</v>
      </c>
      <c r="AS326" s="379">
        <f>'آبان 1400'!AT327</f>
        <v>0</v>
      </c>
      <c r="AT326" s="372">
        <f t="shared" si="202"/>
        <v>78223158.216000006</v>
      </c>
      <c r="AU326" s="174">
        <f>'آبان 1400'!AV327</f>
        <v>54308316.440880008</v>
      </c>
      <c r="AV326" s="142">
        <f>'آبان 1400'!AW327</f>
        <v>72912168.215999991</v>
      </c>
      <c r="AW326" s="143">
        <f t="shared" si="203"/>
        <v>5103851.7751199994</v>
      </c>
      <c r="AX326" s="76">
        <f t="shared" si="204"/>
        <v>1430831.644088001</v>
      </c>
      <c r="AY326" s="143">
        <f>'آبان 1400'!AZ327</f>
        <v>0</v>
      </c>
      <c r="AZ326" s="143">
        <f>'آبان 1400'!BA327</f>
        <v>0</v>
      </c>
      <c r="BA326" s="143">
        <f>'آبان 1400'!BB327</f>
        <v>0</v>
      </c>
      <c r="BB326" s="143">
        <f>'آبان 1400'!BC327</f>
        <v>0</v>
      </c>
      <c r="BC326" s="143">
        <f>'آبان 1400'!BD327</f>
        <v>0</v>
      </c>
      <c r="BD326" s="143">
        <f>'آبان 1400'!BE327</f>
        <v>0</v>
      </c>
      <c r="BE326" s="143">
        <f>'آبان 1400'!BF327</f>
        <v>0</v>
      </c>
      <c r="BF326" s="144">
        <f t="shared" si="205"/>
        <v>6534683.4192080004</v>
      </c>
      <c r="BG326" s="141">
        <f t="shared" si="206"/>
        <v>71688474</v>
      </c>
      <c r="BH326" s="145">
        <f t="shared" si="207"/>
        <v>78223158.216000006</v>
      </c>
      <c r="BI326" s="128">
        <f t="shared" ref="BI326:BI389" si="241">(((AB326*30)*2)/12)/30*Q326</f>
        <v>4659160</v>
      </c>
      <c r="BJ326" s="146">
        <f t="shared" si="208"/>
        <v>2329580</v>
      </c>
      <c r="BK326" s="146">
        <f t="shared" si="209"/>
        <v>698874</v>
      </c>
      <c r="BL326" s="147">
        <f t="shared" si="210"/>
        <v>1120000</v>
      </c>
      <c r="BM326" s="383">
        <v>0</v>
      </c>
      <c r="BN326" s="148">
        <f t="shared" si="211"/>
        <v>87030772.216000006</v>
      </c>
      <c r="BO326" s="149">
        <f t="shared" si="212"/>
        <v>72912168.215999991</v>
      </c>
      <c r="BP326" s="150">
        <f t="shared" si="213"/>
        <v>16769798.689679999</v>
      </c>
      <c r="BQ326" s="151">
        <f t="shared" si="214"/>
        <v>103800570.90568</v>
      </c>
      <c r="BR326" s="152">
        <f t="shared" si="215"/>
        <v>100800</v>
      </c>
      <c r="BS326" s="148">
        <f t="shared" si="216"/>
        <v>103901370.90568</v>
      </c>
      <c r="BT326" s="136">
        <v>0</v>
      </c>
      <c r="BU326" s="149">
        <f t="shared" si="217"/>
        <v>8703077.2216000017</v>
      </c>
      <c r="BV326" s="153">
        <f t="shared" si="218"/>
        <v>4351538.6108000008</v>
      </c>
      <c r="BW326" s="134">
        <f t="shared" si="219"/>
        <v>90846755.073280007</v>
      </c>
      <c r="BX326" s="148">
        <f t="shared" si="220"/>
        <v>7687614</v>
      </c>
      <c r="BY326" s="135">
        <f t="shared" si="221"/>
        <v>83159141.073280007</v>
      </c>
      <c r="CD326" s="400">
        <f>'آبان 1400'!AU327</f>
        <v>78223158.216000006</v>
      </c>
      <c r="CE326" s="401">
        <f>'آبان 1400'!AV327</f>
        <v>54308316.440880008</v>
      </c>
      <c r="CF326" s="401">
        <f>'آبان 1400'!AW327</f>
        <v>72912168.215999991</v>
      </c>
      <c r="CG326" s="401">
        <f>'آبان 1400'!AX327</f>
        <v>5103851.7751199994</v>
      </c>
      <c r="CH326" s="401">
        <f>'آبان 1400'!AY327</f>
        <v>1430831.644088001</v>
      </c>
      <c r="CI326" s="401">
        <f>'آبان 1400'!AZ327</f>
        <v>0</v>
      </c>
      <c r="CJ326" s="401">
        <f>'آبان 1400'!BA327</f>
        <v>0</v>
      </c>
      <c r="CK326" s="401">
        <f>'آبان 1400'!BB327</f>
        <v>0</v>
      </c>
      <c r="CL326" s="401">
        <f>'آبان 1400'!BC327</f>
        <v>0</v>
      </c>
      <c r="CM326" s="401">
        <f>'آبان 1400'!BD327</f>
        <v>0</v>
      </c>
      <c r="CN326" s="401">
        <f>'آبان 1400'!BE327</f>
        <v>0</v>
      </c>
      <c r="CO326" s="401">
        <f>'آبان 1400'!BF327</f>
        <v>0</v>
      </c>
      <c r="CP326" s="401">
        <f>'آبان 1400'!BG327</f>
        <v>6534683.4192080004</v>
      </c>
      <c r="CQ326" s="401">
        <f>'آبان 1400'!BH327</f>
        <v>71688474</v>
      </c>
      <c r="CR326" s="401">
        <f t="shared" si="222"/>
        <v>78223158.216000006</v>
      </c>
      <c r="CS326" s="56">
        <f t="shared" si="223"/>
        <v>4659160</v>
      </c>
      <c r="CT326" s="400">
        <f t="shared" si="224"/>
        <v>2329580</v>
      </c>
      <c r="CU326" s="401">
        <f t="shared" si="225"/>
        <v>698874</v>
      </c>
      <c r="CV326" s="401">
        <f t="shared" si="226"/>
        <v>1120000</v>
      </c>
      <c r="CW326" s="56">
        <v>0</v>
      </c>
      <c r="CX326" s="401">
        <f t="shared" si="227"/>
        <v>87030772.216000006</v>
      </c>
      <c r="CY326" s="401">
        <f t="shared" si="228"/>
        <v>72912168.215999991</v>
      </c>
      <c r="CZ326" s="401">
        <f t="shared" si="229"/>
        <v>16769798.689679999</v>
      </c>
      <c r="DA326" s="401">
        <f t="shared" si="230"/>
        <v>103800570.90568</v>
      </c>
      <c r="DB326" s="401">
        <f t="shared" si="231"/>
        <v>100800</v>
      </c>
      <c r="DC326" s="401">
        <f t="shared" si="232"/>
        <v>103901370.90568</v>
      </c>
      <c r="DD326" s="406">
        <v>0</v>
      </c>
      <c r="DE326" s="401">
        <f t="shared" si="233"/>
        <v>8703077.2216000017</v>
      </c>
      <c r="DF326" s="401">
        <f t="shared" si="234"/>
        <v>4351538.6108000008</v>
      </c>
      <c r="DG326" s="401">
        <f t="shared" si="235"/>
        <v>90846755.073280007</v>
      </c>
      <c r="DH326" s="401">
        <f t="shared" si="236"/>
        <v>7687614</v>
      </c>
      <c r="DI326" s="401">
        <f t="shared" si="237"/>
        <v>83159141.073280007</v>
      </c>
      <c r="DJ326" s="401">
        <f t="shared" si="238"/>
        <v>0</v>
      </c>
      <c r="DL326" s="408">
        <f t="shared" si="239"/>
        <v>6638737.5</v>
      </c>
      <c r="DM326" s="408">
        <f t="shared" si="240"/>
        <v>-1979577.5</v>
      </c>
    </row>
    <row r="327" spans="1:117" s="56" customFormat="1" ht="21" x14ac:dyDescent="0.2">
      <c r="A327" s="192">
        <f t="shared" ref="A327:A390" si="242">885165*3</f>
        <v>2655495</v>
      </c>
      <c r="B327" s="137">
        <f>'آبان 1400'!B328</f>
        <v>322</v>
      </c>
      <c r="C327" s="137">
        <f>'آبان 1400'!C328</f>
        <v>85</v>
      </c>
      <c r="D327" s="137">
        <f>'آبان 1400'!D328</f>
        <v>13271</v>
      </c>
      <c r="E327" s="137" t="str">
        <f>'آبان 1400'!E328</f>
        <v>محمد مهدی</v>
      </c>
      <c r="F327" s="137" t="str">
        <f>'آبان 1400'!F328</f>
        <v>معصومی</v>
      </c>
      <c r="G327" s="137" t="str">
        <f>'آبان 1400'!G328</f>
        <v>نگهبان</v>
      </c>
      <c r="H327" s="137" t="str">
        <f>'آبان 1400'!H328</f>
        <v>تهران</v>
      </c>
      <c r="I327" s="137" t="str">
        <f>'آبان 1400'!I328</f>
        <v>366-813-3572691-1</v>
      </c>
      <c r="J327" s="137" t="str">
        <f>'آبان 1400'!J328</f>
        <v>0061793124</v>
      </c>
      <c r="K327" s="137" t="str">
        <f>'آبان 1400'!K328</f>
        <v>0016103102</v>
      </c>
      <c r="L327" s="137" t="str">
        <f>'آبان 1400'!L328</f>
        <v>تهران</v>
      </c>
      <c r="M327" s="137" t="str">
        <f>'آبان 1400'!M328</f>
        <v>نگهبان</v>
      </c>
      <c r="N327" s="121">
        <f>'آبان 1400'!N328</f>
        <v>0</v>
      </c>
      <c r="O327" s="120">
        <f>'آبان 1400'!O328</f>
        <v>0</v>
      </c>
      <c r="P327" s="122" t="str">
        <f>'آبان 1400'!P328</f>
        <v>*</v>
      </c>
      <c r="Q327" s="362">
        <f>'آبان 1400'!Q328</f>
        <v>30</v>
      </c>
      <c r="R327" s="362">
        <f>'آبان 1400'!R328</f>
        <v>120</v>
      </c>
      <c r="S327" s="362">
        <f>'آبان 1400'!S328</f>
        <v>220</v>
      </c>
      <c r="T327" s="362">
        <f>'آبان 1400'!T328</f>
        <v>29.33</v>
      </c>
      <c r="U327" s="138">
        <f>'آبان 1400'!U328</f>
        <v>0</v>
      </c>
      <c r="V327" s="121">
        <f>'آبان 1400'!W328</f>
        <v>0</v>
      </c>
      <c r="W327" s="122">
        <f>'آبان 1400'!X328</f>
        <v>0</v>
      </c>
      <c r="X327" s="370">
        <f>'آبان 1400'!Y328</f>
        <v>3</v>
      </c>
      <c r="Y327" s="370">
        <f>'آبان 1400'!Z328</f>
        <v>3</v>
      </c>
      <c r="Z327" s="139">
        <f>'آبان 1400'!AA328</f>
        <v>885165</v>
      </c>
      <c r="AA327" s="139">
        <f>'آبان 1400'!AB328</f>
        <v>46667</v>
      </c>
      <c r="AB327" s="139">
        <f>'آبان 1400'!AC328</f>
        <v>931832</v>
      </c>
      <c r="AC327" s="139">
        <f>'آبان 1400'!AD328</f>
        <v>4500000</v>
      </c>
      <c r="AD327" s="139">
        <f>'آبان 1400'!AE328</f>
        <v>6000000</v>
      </c>
      <c r="AE327" s="140">
        <f>'آبان 1400'!AF328</f>
        <v>177895.19999999998</v>
      </c>
      <c r="AF327" s="123">
        <f>'آبان 1400'!AG328</f>
        <v>26554950</v>
      </c>
      <c r="AG327" s="124">
        <f>'آبان 1400'!AH328</f>
        <v>1400010</v>
      </c>
      <c r="AH327" s="124">
        <f>'آبان 1400'!AI328</f>
        <v>21347423.999999996</v>
      </c>
      <c r="AI327" s="124">
        <f>'آبان 1400'!AJ328</f>
        <v>7966485</v>
      </c>
      <c r="AJ327" s="124">
        <f>'آبان 1400'!AK328</f>
        <v>4500000</v>
      </c>
      <c r="AK327" s="124">
        <f>'آبان 1400'!AL328</f>
        <v>6000000</v>
      </c>
      <c r="AL327" s="124">
        <f>'آبان 1400'!AM328</f>
        <v>9784235.9999999981</v>
      </c>
      <c r="AM327" s="124">
        <f>'آبان 1400'!AN328</f>
        <v>5217666.2159999991</v>
      </c>
      <c r="AN327" s="124">
        <f>'آبان 1400'!AO328</f>
        <v>0</v>
      </c>
      <c r="AO327" s="124">
        <f>'آبان 1400'!AP328</f>
        <v>5000000</v>
      </c>
      <c r="AP327" s="124">
        <f>'آبان 1400'!AQ328</f>
        <v>0</v>
      </c>
      <c r="AQ327" s="124">
        <f>'آبان 1400'!AR328</f>
        <v>0</v>
      </c>
      <c r="AR327" s="124">
        <f>'آبان 1400'!AS328</f>
        <v>0</v>
      </c>
      <c r="AS327" s="379">
        <f>'آبان 1400'!AT328</f>
        <v>0</v>
      </c>
      <c r="AT327" s="372">
        <f t="shared" ref="AT327:AT390" si="243">SUM(AF327:AS327)</f>
        <v>87770771.216000006</v>
      </c>
      <c r="AU327" s="174">
        <f>'آبان 1400'!AV328</f>
        <v>58717986.18088001</v>
      </c>
      <c r="AV327" s="142">
        <f>'آبان 1400'!AW328</f>
        <v>79804286.215999991</v>
      </c>
      <c r="AW327" s="143">
        <f t="shared" ref="AW327:AW390" si="244">AV327*7%</f>
        <v>5586300.0351200001</v>
      </c>
      <c r="AX327" s="76">
        <f t="shared" ref="AX327:AX390" si="245">IF(AU327&lt;=40000000,0,IF(AND(AU327&gt;40000000,AU327&lt;=80000000),(AU327-40000000)*10%,IF(AND(AU327&gt;80000000,AU327&lt;=120000000),4000000+(AU327-80000000)*15%,IF(AND(AU327&gt;120000000,AU327&lt;=180000000),10000000+(AU327-120000000)*20%,IF(AND(AU327&gt;180000000,AU327&lt;=240000000),22000000+(AU327-180000000)*25%,IF(AND(AU327&gt;240000000,AU327&lt;=320000000),37000000+(AU327-240000000)*30%,61000000+(AU327-320000000)*35%))))))</f>
        <v>1871798.6180880012</v>
      </c>
      <c r="AY327" s="143">
        <f>'آبان 1400'!AZ328</f>
        <v>0</v>
      </c>
      <c r="AZ327" s="143">
        <f>'آبان 1400'!BA328</f>
        <v>0</v>
      </c>
      <c r="BA327" s="143">
        <f>'آبان 1400'!BB328</f>
        <v>0</v>
      </c>
      <c r="BB327" s="143">
        <f>'آبان 1400'!BC328</f>
        <v>0</v>
      </c>
      <c r="BC327" s="143">
        <f>'آبان 1400'!BD328</f>
        <v>0</v>
      </c>
      <c r="BD327" s="143">
        <f>'آبان 1400'!BE328</f>
        <v>0</v>
      </c>
      <c r="BE327" s="143">
        <f>'آبان 1400'!BF328</f>
        <v>0</v>
      </c>
      <c r="BF327" s="144">
        <f t="shared" ref="BF327:BF390" si="246">SUM(AW327:BE327)</f>
        <v>7458098.6532080015</v>
      </c>
      <c r="BG327" s="141">
        <f t="shared" ref="BG327:BG390" si="247">INT(AT327-BF327)</f>
        <v>80312672</v>
      </c>
      <c r="BH327" s="145">
        <f t="shared" ref="BH327:BH390" si="248">SUM(AF327:AS327)</f>
        <v>87770771.216000006</v>
      </c>
      <c r="BI327" s="128">
        <f t="shared" si="241"/>
        <v>4659160</v>
      </c>
      <c r="BJ327" s="146">
        <f t="shared" ref="BJ327:BJ390" si="249">(((AB327*30))/12)/30*Q327</f>
        <v>2329580</v>
      </c>
      <c r="BK327" s="146">
        <f t="shared" ref="BK327:BK390" si="250">((AB327*9)/12)/30*Q327</f>
        <v>698874</v>
      </c>
      <c r="BL327" s="147">
        <f t="shared" ref="BL327:BL390" si="251">1120000/30*Q327</f>
        <v>1120000</v>
      </c>
      <c r="BM327" s="383">
        <v>0</v>
      </c>
      <c r="BN327" s="148">
        <f t="shared" ref="BN327:BN390" si="252">SUM(BH327:BM327)</f>
        <v>96578385.216000006</v>
      </c>
      <c r="BO327" s="149">
        <f t="shared" ref="BO327:BO390" si="253">AV327</f>
        <v>79804286.215999991</v>
      </c>
      <c r="BP327" s="150">
        <f t="shared" ref="BP327:BP390" si="254">BO327*23%</f>
        <v>18354985.82968</v>
      </c>
      <c r="BQ327" s="151">
        <f t="shared" ref="BQ327:BQ390" si="255">BN327+BP327</f>
        <v>114933371.04568</v>
      </c>
      <c r="BR327" s="152">
        <f t="shared" ref="BR327:BR390" si="256">BL327*9%</f>
        <v>100800</v>
      </c>
      <c r="BS327" s="148">
        <f t="shared" ref="BS327:BS390" si="257">BQ327+BR327</f>
        <v>115034171.04568</v>
      </c>
      <c r="BT327" s="136">
        <v>0</v>
      </c>
      <c r="BU327" s="149">
        <f t="shared" ref="BU327:BU390" si="258">BN327*10%</f>
        <v>9657838.5216000006</v>
      </c>
      <c r="BV327" s="153">
        <f t="shared" ref="BV327:BV390" si="259">BN327*5%</f>
        <v>4828919.2608000003</v>
      </c>
      <c r="BW327" s="134">
        <f t="shared" ref="BW327:BW390" si="260">BS327-(BU327+BV327)</f>
        <v>100547413.26328</v>
      </c>
      <c r="BX327" s="148">
        <f t="shared" ref="BX327:BX390" si="261">BI327+BJ327+BK327</f>
        <v>7687614</v>
      </c>
      <c r="BY327" s="135">
        <f t="shared" ref="BY327:BY390" si="262">BW327-BX327</f>
        <v>92859799.263280004</v>
      </c>
      <c r="CD327" s="400">
        <f>'آبان 1400'!AU328</f>
        <v>87770771.216000006</v>
      </c>
      <c r="CE327" s="401">
        <f>'آبان 1400'!AV328</f>
        <v>58717986.18088001</v>
      </c>
      <c r="CF327" s="401">
        <f>'آبان 1400'!AW328</f>
        <v>79804286.215999991</v>
      </c>
      <c r="CG327" s="401">
        <f>'آبان 1400'!AX328</f>
        <v>5586300.0351200001</v>
      </c>
      <c r="CH327" s="401">
        <f>'آبان 1400'!AY328</f>
        <v>1871798.6180880012</v>
      </c>
      <c r="CI327" s="401">
        <f>'آبان 1400'!AZ328</f>
        <v>0</v>
      </c>
      <c r="CJ327" s="401">
        <f>'آبان 1400'!BA328</f>
        <v>0</v>
      </c>
      <c r="CK327" s="401">
        <f>'آبان 1400'!BB328</f>
        <v>0</v>
      </c>
      <c r="CL327" s="401">
        <f>'آبان 1400'!BC328</f>
        <v>0</v>
      </c>
      <c r="CM327" s="401">
        <f>'آبان 1400'!BD328</f>
        <v>0</v>
      </c>
      <c r="CN327" s="401">
        <f>'آبان 1400'!BE328</f>
        <v>0</v>
      </c>
      <c r="CO327" s="401">
        <f>'آبان 1400'!BF328</f>
        <v>0</v>
      </c>
      <c r="CP327" s="401">
        <f>'آبان 1400'!BG328</f>
        <v>7458098.6532080015</v>
      </c>
      <c r="CQ327" s="401">
        <f>'آبان 1400'!BH328</f>
        <v>80312672</v>
      </c>
      <c r="CR327" s="401">
        <f t="shared" ref="CR327:CR390" si="263">CD327</f>
        <v>87770771.216000006</v>
      </c>
      <c r="CS327" s="56">
        <f t="shared" ref="CS327:CS390" si="264">(AB327*30/12*2)/30*Q327</f>
        <v>4659160</v>
      </c>
      <c r="CT327" s="400">
        <f t="shared" ref="CT327:CT390" si="265">(AB327*30/12)/30*Q327</f>
        <v>2329580</v>
      </c>
      <c r="CU327" s="401">
        <f t="shared" ref="CU327:CU390" si="266">((AB327*9)/12)/30*Q327</f>
        <v>698874</v>
      </c>
      <c r="CV327" s="401">
        <f t="shared" ref="CV327:CV390" si="267">1120000/30*Q327</f>
        <v>1120000</v>
      </c>
      <c r="CW327" s="56">
        <v>0</v>
      </c>
      <c r="CX327" s="401">
        <f t="shared" ref="CX327:CX390" si="268">SUM(CR327:CW327)</f>
        <v>96578385.216000006</v>
      </c>
      <c r="CY327" s="401">
        <f t="shared" ref="CY327:CY390" si="269">BO327</f>
        <v>79804286.215999991</v>
      </c>
      <c r="CZ327" s="401">
        <f t="shared" ref="CZ327:CZ390" si="270">CY327*23%</f>
        <v>18354985.82968</v>
      </c>
      <c r="DA327" s="401">
        <f t="shared" ref="DA327:DA390" si="271">CX327+CZ327</f>
        <v>114933371.04568</v>
      </c>
      <c r="DB327" s="401">
        <f t="shared" ref="DB327:DB390" si="272">CV327*9%</f>
        <v>100800</v>
      </c>
      <c r="DC327" s="401">
        <f t="shared" ref="DC327:DC390" si="273">DA327+DB327</f>
        <v>115034171.04568</v>
      </c>
      <c r="DD327" s="406">
        <v>0</v>
      </c>
      <c r="DE327" s="401">
        <f t="shared" ref="DE327:DE390" si="274">CX327*10%</f>
        <v>9657838.5216000006</v>
      </c>
      <c r="DF327" s="401">
        <f t="shared" ref="DF327:DF390" si="275">CX327*5%</f>
        <v>4828919.2608000003</v>
      </c>
      <c r="DG327" s="401">
        <f t="shared" ref="DG327:DG390" si="276">DC327-(DE327+DF327)</f>
        <v>100547413.26328</v>
      </c>
      <c r="DH327" s="401">
        <f t="shared" ref="DH327:DH390" si="277">CS327+CT327+CU327</f>
        <v>7687614</v>
      </c>
      <c r="DI327" s="401">
        <f t="shared" ref="DI327:DI390" si="278">DG327-DH327</f>
        <v>92859799.263280004</v>
      </c>
      <c r="DJ327" s="401">
        <f t="shared" ref="DJ327:DJ390" si="279">DI327-BY327</f>
        <v>0</v>
      </c>
      <c r="DL327" s="408">
        <f t="shared" ref="DL327:DL390" si="280">(885165*30/12)*3</f>
        <v>6638737.5</v>
      </c>
      <c r="DM327" s="408">
        <f t="shared" ref="DM327:DM390" si="281">BI327-DL327</f>
        <v>-1979577.5</v>
      </c>
    </row>
    <row r="328" spans="1:117" s="56" customFormat="1" ht="21" x14ac:dyDescent="0.2">
      <c r="A328" s="192">
        <f t="shared" si="242"/>
        <v>2655495</v>
      </c>
      <c r="B328" s="137">
        <f>'آبان 1400'!B329</f>
        <v>323</v>
      </c>
      <c r="C328" s="137">
        <f>'آبان 1400'!C329</f>
        <v>87</v>
      </c>
      <c r="D328" s="137">
        <f>'آبان 1400'!D329</f>
        <v>13333</v>
      </c>
      <c r="E328" s="137" t="str">
        <f>'آبان 1400'!E329</f>
        <v xml:space="preserve">بهزاد </v>
      </c>
      <c r="F328" s="137" t="str">
        <f>'آبان 1400'!F329</f>
        <v>عباسی</v>
      </c>
      <c r="G328" s="137" t="str">
        <f>'آبان 1400'!G329</f>
        <v>نگهبان</v>
      </c>
      <c r="H328" s="137" t="str">
        <f>'آبان 1400'!H329</f>
        <v>تهران</v>
      </c>
      <c r="I328" s="137" t="str">
        <f>'آبان 1400'!I329</f>
        <v>390-813-3606645-1</v>
      </c>
      <c r="J328" s="137" t="str">
        <f>'آبان 1400'!J329</f>
        <v>0084491574</v>
      </c>
      <c r="K328" s="137" t="str">
        <f>'آبان 1400'!K329</f>
        <v>0013107723</v>
      </c>
      <c r="L328" s="137" t="str">
        <f>'آبان 1400'!L329</f>
        <v>تهران</v>
      </c>
      <c r="M328" s="137" t="str">
        <f>'آبان 1400'!M329</f>
        <v>نگهبان</v>
      </c>
      <c r="N328" s="121">
        <f>'آبان 1400'!N329</f>
        <v>0</v>
      </c>
      <c r="O328" s="120">
        <f>'آبان 1400'!O329</f>
        <v>0</v>
      </c>
      <c r="P328" s="122" t="str">
        <f>'آبان 1400'!P329</f>
        <v>*</v>
      </c>
      <c r="Q328" s="362">
        <f>'آبان 1400'!Q329</f>
        <v>30</v>
      </c>
      <c r="R328" s="362">
        <f>'آبان 1400'!R329</f>
        <v>120</v>
      </c>
      <c r="S328" s="362">
        <f>'آبان 1400'!S329</f>
        <v>220</v>
      </c>
      <c r="T328" s="362">
        <f>'آبان 1400'!T329</f>
        <v>29.33</v>
      </c>
      <c r="U328" s="138">
        <f>'آبان 1400'!U329</f>
        <v>0</v>
      </c>
      <c r="V328" s="121">
        <f>'آبان 1400'!W329</f>
        <v>0</v>
      </c>
      <c r="W328" s="122">
        <f>'آبان 1400'!X329</f>
        <v>0</v>
      </c>
      <c r="X328" s="370">
        <f>'آبان 1400'!Y329</f>
        <v>0</v>
      </c>
      <c r="Y328" s="370">
        <f>'آبان 1400'!Z329</f>
        <v>0</v>
      </c>
      <c r="Z328" s="139">
        <f>'آبان 1400'!AA329</f>
        <v>885165</v>
      </c>
      <c r="AA328" s="139">
        <f>'آبان 1400'!AB329</f>
        <v>46667</v>
      </c>
      <c r="AB328" s="139">
        <f>'آبان 1400'!AC329</f>
        <v>931832</v>
      </c>
      <c r="AC328" s="139">
        <f>'آبان 1400'!AD329</f>
        <v>4500000</v>
      </c>
      <c r="AD328" s="139">
        <f>'آبان 1400'!AE329</f>
        <v>6000000</v>
      </c>
      <c r="AE328" s="140">
        <f>'آبان 1400'!AF329</f>
        <v>177895.19999999998</v>
      </c>
      <c r="AF328" s="123">
        <f>'آبان 1400'!AG329</f>
        <v>26554950</v>
      </c>
      <c r="AG328" s="124">
        <f>'آبان 1400'!AH329</f>
        <v>1400010</v>
      </c>
      <c r="AH328" s="124">
        <f>'آبان 1400'!AI329</f>
        <v>21347423.999999996</v>
      </c>
      <c r="AI328" s="124">
        <f>'آبان 1400'!AJ329</f>
        <v>0</v>
      </c>
      <c r="AJ328" s="124">
        <f>'آبان 1400'!AK329</f>
        <v>4500000</v>
      </c>
      <c r="AK328" s="124">
        <f>'آبان 1400'!AL329</f>
        <v>6000000</v>
      </c>
      <c r="AL328" s="124">
        <f>'آبان 1400'!AM329</f>
        <v>9784235.9999999981</v>
      </c>
      <c r="AM328" s="124">
        <f>'آبان 1400'!AN329</f>
        <v>5217666.2159999991</v>
      </c>
      <c r="AN328" s="124">
        <f>'آبان 1400'!AO329</f>
        <v>0</v>
      </c>
      <c r="AO328" s="124">
        <f>'آبان 1400'!AP329</f>
        <v>5000000</v>
      </c>
      <c r="AP328" s="124">
        <f>'آبان 1400'!AQ329</f>
        <v>0</v>
      </c>
      <c r="AQ328" s="124">
        <f>'آبان 1400'!AR329</f>
        <v>0</v>
      </c>
      <c r="AR328" s="124">
        <f>'آبان 1400'!AS329</f>
        <v>0</v>
      </c>
      <c r="AS328" s="379">
        <f>'آبان 1400'!AT329</f>
        <v>0</v>
      </c>
      <c r="AT328" s="372">
        <f t="shared" si="243"/>
        <v>79804286.216000006</v>
      </c>
      <c r="AU328" s="174">
        <f>'آبان 1400'!AV329</f>
        <v>58717986.18088001</v>
      </c>
      <c r="AV328" s="142">
        <f>'آبان 1400'!AW329</f>
        <v>79804286.215999991</v>
      </c>
      <c r="AW328" s="143">
        <f t="shared" si="244"/>
        <v>5586300.0351200001</v>
      </c>
      <c r="AX328" s="76">
        <f t="shared" si="245"/>
        <v>1871798.6180880012</v>
      </c>
      <c r="AY328" s="143">
        <f>'آبان 1400'!AZ329</f>
        <v>0</v>
      </c>
      <c r="AZ328" s="143">
        <f>'آبان 1400'!BA329</f>
        <v>0</v>
      </c>
      <c r="BA328" s="143">
        <f>'آبان 1400'!BB329</f>
        <v>0</v>
      </c>
      <c r="BB328" s="143">
        <f>'آبان 1400'!BC329</f>
        <v>0</v>
      </c>
      <c r="BC328" s="143">
        <f>'آبان 1400'!BD329</f>
        <v>0</v>
      </c>
      <c r="BD328" s="143">
        <f>'آبان 1400'!BE329</f>
        <v>0</v>
      </c>
      <c r="BE328" s="143">
        <f>'آبان 1400'!BF329</f>
        <v>0</v>
      </c>
      <c r="BF328" s="144">
        <f t="shared" si="246"/>
        <v>7458098.6532080015</v>
      </c>
      <c r="BG328" s="141">
        <f t="shared" si="247"/>
        <v>72346187</v>
      </c>
      <c r="BH328" s="145">
        <f t="shared" si="248"/>
        <v>79804286.216000006</v>
      </c>
      <c r="BI328" s="128">
        <f t="shared" si="241"/>
        <v>4659160</v>
      </c>
      <c r="BJ328" s="146">
        <f t="shared" si="249"/>
        <v>2329580</v>
      </c>
      <c r="BK328" s="146">
        <f t="shared" si="250"/>
        <v>698874</v>
      </c>
      <c r="BL328" s="147">
        <f t="shared" si="251"/>
        <v>1120000</v>
      </c>
      <c r="BM328" s="383">
        <v>0</v>
      </c>
      <c r="BN328" s="148">
        <f t="shared" si="252"/>
        <v>88611900.216000006</v>
      </c>
      <c r="BO328" s="149">
        <f t="shared" si="253"/>
        <v>79804286.215999991</v>
      </c>
      <c r="BP328" s="150">
        <f t="shared" si="254"/>
        <v>18354985.82968</v>
      </c>
      <c r="BQ328" s="151">
        <f t="shared" si="255"/>
        <v>106966886.04568</v>
      </c>
      <c r="BR328" s="152">
        <f t="shared" si="256"/>
        <v>100800</v>
      </c>
      <c r="BS328" s="148">
        <f t="shared" si="257"/>
        <v>107067686.04568</v>
      </c>
      <c r="BT328" s="136">
        <v>0</v>
      </c>
      <c r="BU328" s="149">
        <f t="shared" si="258"/>
        <v>8861190.0216000006</v>
      </c>
      <c r="BV328" s="153">
        <f t="shared" si="259"/>
        <v>4430595.0108000003</v>
      </c>
      <c r="BW328" s="134">
        <f t="shared" si="260"/>
        <v>93775901.013280004</v>
      </c>
      <c r="BX328" s="148">
        <f t="shared" si="261"/>
        <v>7687614</v>
      </c>
      <c r="BY328" s="135">
        <f t="shared" si="262"/>
        <v>86088287.013280004</v>
      </c>
      <c r="CD328" s="400">
        <f>'آبان 1400'!AU329</f>
        <v>79804286.216000006</v>
      </c>
      <c r="CE328" s="401">
        <f>'آبان 1400'!AV329</f>
        <v>58717986.18088001</v>
      </c>
      <c r="CF328" s="401">
        <f>'آبان 1400'!AW329</f>
        <v>79804286.215999991</v>
      </c>
      <c r="CG328" s="401">
        <f>'آبان 1400'!AX329</f>
        <v>5586300.0351200001</v>
      </c>
      <c r="CH328" s="401">
        <f>'آبان 1400'!AY329</f>
        <v>1871798.6180880012</v>
      </c>
      <c r="CI328" s="401">
        <f>'آبان 1400'!AZ329</f>
        <v>0</v>
      </c>
      <c r="CJ328" s="401">
        <f>'آبان 1400'!BA329</f>
        <v>0</v>
      </c>
      <c r="CK328" s="401">
        <f>'آبان 1400'!BB329</f>
        <v>0</v>
      </c>
      <c r="CL328" s="401">
        <f>'آبان 1400'!BC329</f>
        <v>0</v>
      </c>
      <c r="CM328" s="401">
        <f>'آبان 1400'!BD329</f>
        <v>0</v>
      </c>
      <c r="CN328" s="401">
        <f>'آبان 1400'!BE329</f>
        <v>0</v>
      </c>
      <c r="CO328" s="401">
        <f>'آبان 1400'!BF329</f>
        <v>0</v>
      </c>
      <c r="CP328" s="401">
        <f>'آبان 1400'!BG329</f>
        <v>7458098.6532080015</v>
      </c>
      <c r="CQ328" s="401">
        <f>'آبان 1400'!BH329</f>
        <v>72346187</v>
      </c>
      <c r="CR328" s="401">
        <f t="shared" si="263"/>
        <v>79804286.216000006</v>
      </c>
      <c r="CS328" s="56">
        <f t="shared" si="264"/>
        <v>4659160</v>
      </c>
      <c r="CT328" s="400">
        <f t="shared" si="265"/>
        <v>2329580</v>
      </c>
      <c r="CU328" s="401">
        <f t="shared" si="266"/>
        <v>698874</v>
      </c>
      <c r="CV328" s="401">
        <f t="shared" si="267"/>
        <v>1120000</v>
      </c>
      <c r="CW328" s="56">
        <v>0</v>
      </c>
      <c r="CX328" s="401">
        <f t="shared" si="268"/>
        <v>88611900.216000006</v>
      </c>
      <c r="CY328" s="401">
        <f t="shared" si="269"/>
        <v>79804286.215999991</v>
      </c>
      <c r="CZ328" s="401">
        <f t="shared" si="270"/>
        <v>18354985.82968</v>
      </c>
      <c r="DA328" s="401">
        <f t="shared" si="271"/>
        <v>106966886.04568</v>
      </c>
      <c r="DB328" s="401">
        <f t="shared" si="272"/>
        <v>100800</v>
      </c>
      <c r="DC328" s="401">
        <f t="shared" si="273"/>
        <v>107067686.04568</v>
      </c>
      <c r="DD328" s="406">
        <v>0</v>
      </c>
      <c r="DE328" s="401">
        <f t="shared" si="274"/>
        <v>8861190.0216000006</v>
      </c>
      <c r="DF328" s="401">
        <f t="shared" si="275"/>
        <v>4430595.0108000003</v>
      </c>
      <c r="DG328" s="401">
        <f t="shared" si="276"/>
        <v>93775901.013280004</v>
      </c>
      <c r="DH328" s="401">
        <f t="shared" si="277"/>
        <v>7687614</v>
      </c>
      <c r="DI328" s="401">
        <f t="shared" si="278"/>
        <v>86088287.013280004</v>
      </c>
      <c r="DJ328" s="401">
        <f t="shared" si="279"/>
        <v>0</v>
      </c>
      <c r="DL328" s="408">
        <f t="shared" si="280"/>
        <v>6638737.5</v>
      </c>
      <c r="DM328" s="408">
        <f t="shared" si="281"/>
        <v>-1979577.5</v>
      </c>
    </row>
    <row r="329" spans="1:117" s="56" customFormat="1" ht="21" x14ac:dyDescent="0.2">
      <c r="A329" s="192">
        <f t="shared" si="242"/>
        <v>2655495</v>
      </c>
      <c r="B329" s="137">
        <f>'آبان 1400'!B330</f>
        <v>324</v>
      </c>
      <c r="C329" s="137">
        <f>'آبان 1400'!C330</f>
        <v>88</v>
      </c>
      <c r="D329" s="137">
        <f>'آبان 1400'!D330</f>
        <v>13319</v>
      </c>
      <c r="E329" s="137" t="str">
        <f>'آبان 1400'!E330</f>
        <v xml:space="preserve">بهادر </v>
      </c>
      <c r="F329" s="137" t="str">
        <f>'آبان 1400'!F330</f>
        <v>رضایی ماشلی</v>
      </c>
      <c r="G329" s="137" t="str">
        <f>'آبان 1400'!G330</f>
        <v>نگهبان</v>
      </c>
      <c r="H329" s="137" t="str">
        <f>'آبان 1400'!H330</f>
        <v>تهران</v>
      </c>
      <c r="I329" s="137" t="str">
        <f>'آبان 1400'!I330</f>
        <v>366-813-3610587-1</v>
      </c>
      <c r="J329" s="137" t="str">
        <f>'آبان 1400'!J330</f>
        <v>0070156875</v>
      </c>
      <c r="K329" s="137" t="str">
        <f>'آبان 1400'!K330</f>
        <v>0023579465</v>
      </c>
      <c r="L329" s="137" t="str">
        <f>'آبان 1400'!L330</f>
        <v>تهران</v>
      </c>
      <c r="M329" s="137" t="str">
        <f>'آبان 1400'!M330</f>
        <v>نگهبان</v>
      </c>
      <c r="N329" s="121" t="str">
        <f>'آبان 1400'!N330</f>
        <v>*</v>
      </c>
      <c r="O329" s="120">
        <f>'آبان 1400'!O330</f>
        <v>0</v>
      </c>
      <c r="P329" s="122">
        <f>'آبان 1400'!P330</f>
        <v>0</v>
      </c>
      <c r="Q329" s="362">
        <f>'آبان 1400'!Q330</f>
        <v>30</v>
      </c>
      <c r="R329" s="362">
        <f>'آبان 1400'!R330</f>
        <v>120</v>
      </c>
      <c r="S329" s="362">
        <f>'آبان 1400'!S330</f>
        <v>110</v>
      </c>
      <c r="T329" s="362">
        <f>'آبان 1400'!T330</f>
        <v>29.33</v>
      </c>
      <c r="U329" s="138">
        <f>'آبان 1400'!U330</f>
        <v>0</v>
      </c>
      <c r="V329" s="121">
        <f>'آبان 1400'!W330</f>
        <v>0</v>
      </c>
      <c r="W329" s="122">
        <f>'آبان 1400'!X330</f>
        <v>0</v>
      </c>
      <c r="X329" s="370">
        <f>'آبان 1400'!Y330</f>
        <v>1</v>
      </c>
      <c r="Y329" s="370">
        <f>'آبان 1400'!Z330</f>
        <v>1</v>
      </c>
      <c r="Z329" s="139">
        <f>'آبان 1400'!AA330</f>
        <v>885165</v>
      </c>
      <c r="AA329" s="139">
        <f>'آبان 1400'!AB330</f>
        <v>46667</v>
      </c>
      <c r="AB329" s="139">
        <f>'آبان 1400'!AC330</f>
        <v>931832</v>
      </c>
      <c r="AC329" s="139">
        <f>'آبان 1400'!AD330</f>
        <v>4500000</v>
      </c>
      <c r="AD329" s="139">
        <f>'آبان 1400'!AE330</f>
        <v>6000000</v>
      </c>
      <c r="AE329" s="140">
        <f>'آبان 1400'!AF330</f>
        <v>177895.19999999998</v>
      </c>
      <c r="AF329" s="123">
        <f>'آبان 1400'!AG330</f>
        <v>26554950</v>
      </c>
      <c r="AG329" s="124">
        <f>'آبان 1400'!AH330</f>
        <v>1400010</v>
      </c>
      <c r="AH329" s="124">
        <f>'آبان 1400'!AI330</f>
        <v>21347423.999999996</v>
      </c>
      <c r="AI329" s="124">
        <f>'آبان 1400'!AJ330</f>
        <v>2655495</v>
      </c>
      <c r="AJ329" s="124">
        <f>'آبان 1400'!AK330</f>
        <v>4500000</v>
      </c>
      <c r="AK329" s="124">
        <f>'آبان 1400'!AL330</f>
        <v>6000000</v>
      </c>
      <c r="AL329" s="124">
        <f>'آبان 1400'!AM330</f>
        <v>4892117.9999999991</v>
      </c>
      <c r="AM329" s="124">
        <f>'آبان 1400'!AN330</f>
        <v>5217666.2159999991</v>
      </c>
      <c r="AN329" s="124">
        <f>'آبان 1400'!AO330</f>
        <v>0</v>
      </c>
      <c r="AO329" s="124">
        <f>'آبان 1400'!AP330</f>
        <v>3000000</v>
      </c>
      <c r="AP329" s="124">
        <f>'آبان 1400'!AQ330</f>
        <v>0</v>
      </c>
      <c r="AQ329" s="124">
        <f>'آبان 1400'!AR330</f>
        <v>0</v>
      </c>
      <c r="AR329" s="124">
        <f>'آبان 1400'!AS330</f>
        <v>0</v>
      </c>
      <c r="AS329" s="379">
        <f>'آبان 1400'!AT330</f>
        <v>0</v>
      </c>
      <c r="AT329" s="372">
        <f t="shared" si="243"/>
        <v>75567663.216000006</v>
      </c>
      <c r="AU329" s="174">
        <f>'آبان 1400'!AV330</f>
        <v>54308316.440880008</v>
      </c>
      <c r="AV329" s="142">
        <f>'آبان 1400'!AW330</f>
        <v>72912168.215999991</v>
      </c>
      <c r="AW329" s="143">
        <f t="shared" si="244"/>
        <v>5103851.7751199994</v>
      </c>
      <c r="AX329" s="76">
        <f t="shared" si="245"/>
        <v>1430831.644088001</v>
      </c>
      <c r="AY329" s="143">
        <f>'آبان 1400'!AZ330</f>
        <v>0</v>
      </c>
      <c r="AZ329" s="143">
        <f>'آبان 1400'!BA330</f>
        <v>0</v>
      </c>
      <c r="BA329" s="143">
        <f>'آبان 1400'!BB330</f>
        <v>0</v>
      </c>
      <c r="BB329" s="143">
        <f>'آبان 1400'!BC330</f>
        <v>0</v>
      </c>
      <c r="BC329" s="143">
        <f>'آبان 1400'!BD330</f>
        <v>0</v>
      </c>
      <c r="BD329" s="143">
        <f>'آبان 1400'!BE330</f>
        <v>0</v>
      </c>
      <c r="BE329" s="143">
        <f>'آبان 1400'!BF330</f>
        <v>0</v>
      </c>
      <c r="BF329" s="144">
        <f t="shared" si="246"/>
        <v>6534683.4192080004</v>
      </c>
      <c r="BG329" s="141">
        <f t="shared" si="247"/>
        <v>69032979</v>
      </c>
      <c r="BH329" s="145">
        <f t="shared" si="248"/>
        <v>75567663.216000006</v>
      </c>
      <c r="BI329" s="128">
        <f t="shared" si="241"/>
        <v>4659160</v>
      </c>
      <c r="BJ329" s="146">
        <f t="shared" si="249"/>
        <v>2329580</v>
      </c>
      <c r="BK329" s="146">
        <f t="shared" si="250"/>
        <v>698874</v>
      </c>
      <c r="BL329" s="147">
        <f t="shared" si="251"/>
        <v>1120000</v>
      </c>
      <c r="BM329" s="383">
        <v>0</v>
      </c>
      <c r="BN329" s="148">
        <f t="shared" si="252"/>
        <v>84375277.216000006</v>
      </c>
      <c r="BO329" s="149">
        <f t="shared" si="253"/>
        <v>72912168.215999991</v>
      </c>
      <c r="BP329" s="150">
        <f t="shared" si="254"/>
        <v>16769798.689679999</v>
      </c>
      <c r="BQ329" s="151">
        <f t="shared" si="255"/>
        <v>101145075.90568</v>
      </c>
      <c r="BR329" s="152">
        <f t="shared" si="256"/>
        <v>100800</v>
      </c>
      <c r="BS329" s="148">
        <f t="shared" si="257"/>
        <v>101245875.90568</v>
      </c>
      <c r="BT329" s="136">
        <v>0</v>
      </c>
      <c r="BU329" s="149">
        <f t="shared" si="258"/>
        <v>8437527.7216000017</v>
      </c>
      <c r="BV329" s="153">
        <f t="shared" si="259"/>
        <v>4218763.8608000008</v>
      </c>
      <c r="BW329" s="134">
        <f t="shared" si="260"/>
        <v>88589584.323280007</v>
      </c>
      <c r="BX329" s="148">
        <f t="shared" si="261"/>
        <v>7687614</v>
      </c>
      <c r="BY329" s="135">
        <f t="shared" si="262"/>
        <v>80901970.323280007</v>
      </c>
      <c r="CD329" s="400">
        <f>'آبان 1400'!AU330</f>
        <v>75567663.216000006</v>
      </c>
      <c r="CE329" s="401">
        <f>'آبان 1400'!AV330</f>
        <v>54308316.440880008</v>
      </c>
      <c r="CF329" s="401">
        <f>'آبان 1400'!AW330</f>
        <v>72912168.215999991</v>
      </c>
      <c r="CG329" s="401">
        <f>'آبان 1400'!AX330</f>
        <v>5103851.7751199994</v>
      </c>
      <c r="CH329" s="401">
        <f>'آبان 1400'!AY330</f>
        <v>1430831.644088001</v>
      </c>
      <c r="CI329" s="401">
        <f>'آبان 1400'!AZ330</f>
        <v>0</v>
      </c>
      <c r="CJ329" s="401">
        <f>'آبان 1400'!BA330</f>
        <v>0</v>
      </c>
      <c r="CK329" s="401">
        <f>'آبان 1400'!BB330</f>
        <v>0</v>
      </c>
      <c r="CL329" s="401">
        <f>'آبان 1400'!BC330</f>
        <v>0</v>
      </c>
      <c r="CM329" s="401">
        <f>'آبان 1400'!BD330</f>
        <v>0</v>
      </c>
      <c r="CN329" s="401">
        <f>'آبان 1400'!BE330</f>
        <v>0</v>
      </c>
      <c r="CO329" s="401">
        <f>'آبان 1400'!BF330</f>
        <v>0</v>
      </c>
      <c r="CP329" s="401">
        <f>'آبان 1400'!BG330</f>
        <v>6534683.4192080004</v>
      </c>
      <c r="CQ329" s="401">
        <f>'آبان 1400'!BH330</f>
        <v>69032979</v>
      </c>
      <c r="CR329" s="401">
        <f t="shared" si="263"/>
        <v>75567663.216000006</v>
      </c>
      <c r="CS329" s="56">
        <f t="shared" si="264"/>
        <v>4659160</v>
      </c>
      <c r="CT329" s="400">
        <f t="shared" si="265"/>
        <v>2329580</v>
      </c>
      <c r="CU329" s="401">
        <f t="shared" si="266"/>
        <v>698874</v>
      </c>
      <c r="CV329" s="401">
        <f t="shared" si="267"/>
        <v>1120000</v>
      </c>
      <c r="CW329" s="56">
        <v>0</v>
      </c>
      <c r="CX329" s="401">
        <f t="shared" si="268"/>
        <v>84375277.216000006</v>
      </c>
      <c r="CY329" s="401">
        <f t="shared" si="269"/>
        <v>72912168.215999991</v>
      </c>
      <c r="CZ329" s="401">
        <f t="shared" si="270"/>
        <v>16769798.689679999</v>
      </c>
      <c r="DA329" s="401">
        <f t="shared" si="271"/>
        <v>101145075.90568</v>
      </c>
      <c r="DB329" s="401">
        <f t="shared" si="272"/>
        <v>100800</v>
      </c>
      <c r="DC329" s="401">
        <f t="shared" si="273"/>
        <v>101245875.90568</v>
      </c>
      <c r="DD329" s="406">
        <v>0</v>
      </c>
      <c r="DE329" s="401">
        <f t="shared" si="274"/>
        <v>8437527.7216000017</v>
      </c>
      <c r="DF329" s="401">
        <f t="shared" si="275"/>
        <v>4218763.8608000008</v>
      </c>
      <c r="DG329" s="401">
        <f t="shared" si="276"/>
        <v>88589584.323280007</v>
      </c>
      <c r="DH329" s="401">
        <f t="shared" si="277"/>
        <v>7687614</v>
      </c>
      <c r="DI329" s="401">
        <f t="shared" si="278"/>
        <v>80901970.323280007</v>
      </c>
      <c r="DJ329" s="401">
        <f t="shared" si="279"/>
        <v>0</v>
      </c>
      <c r="DL329" s="408">
        <f t="shared" si="280"/>
        <v>6638737.5</v>
      </c>
      <c r="DM329" s="408">
        <f t="shared" si="281"/>
        <v>-1979577.5</v>
      </c>
    </row>
    <row r="330" spans="1:117" s="56" customFormat="1" ht="21" x14ac:dyDescent="0.2">
      <c r="A330" s="192">
        <f t="shared" si="242"/>
        <v>2655495</v>
      </c>
      <c r="B330" s="137">
        <f>'آبان 1400'!B331</f>
        <v>325</v>
      </c>
      <c r="C330" s="137">
        <f>'آبان 1400'!C331</f>
        <v>89</v>
      </c>
      <c r="D330" s="137">
        <f>'آبان 1400'!D331</f>
        <v>13229</v>
      </c>
      <c r="E330" s="137" t="str">
        <f>'آبان 1400'!E331</f>
        <v>حمیدرضا</v>
      </c>
      <c r="F330" s="137" t="str">
        <f>'آبان 1400'!F331</f>
        <v>ستاره ترنج</v>
      </c>
      <c r="G330" s="137" t="str">
        <f>'آبان 1400'!G331</f>
        <v>نگهبان</v>
      </c>
      <c r="H330" s="137" t="str">
        <f>'آبان 1400'!H331</f>
        <v>تهران</v>
      </c>
      <c r="I330" s="137" t="str">
        <f>'آبان 1400'!I331</f>
        <v>366-813-3606775-1</v>
      </c>
      <c r="J330" s="137" t="str">
        <f>'آبان 1400'!J331</f>
        <v>0082462038</v>
      </c>
      <c r="K330" s="137" t="str">
        <f>'آبان 1400'!K331</f>
        <v>0097089172</v>
      </c>
      <c r="L330" s="137" t="str">
        <f>'آبان 1400'!L331</f>
        <v>تهران</v>
      </c>
      <c r="M330" s="137" t="str">
        <f>'آبان 1400'!M331</f>
        <v>نگهبان</v>
      </c>
      <c r="N330" s="121" t="str">
        <f>'آبان 1400'!N331</f>
        <v>*</v>
      </c>
      <c r="O330" s="120">
        <f>'آبان 1400'!O331</f>
        <v>0</v>
      </c>
      <c r="P330" s="122">
        <f>'آبان 1400'!P331</f>
        <v>0</v>
      </c>
      <c r="Q330" s="362">
        <f>'آبان 1400'!Q331</f>
        <v>30</v>
      </c>
      <c r="R330" s="362">
        <f>'آبان 1400'!R331</f>
        <v>120</v>
      </c>
      <c r="S330" s="362">
        <f>'آبان 1400'!S331</f>
        <v>110</v>
      </c>
      <c r="T330" s="362">
        <f>'آبان 1400'!T331</f>
        <v>29.33</v>
      </c>
      <c r="U330" s="138">
        <f>'آبان 1400'!U331</f>
        <v>0</v>
      </c>
      <c r="V330" s="121">
        <f>'آبان 1400'!W331</f>
        <v>0</v>
      </c>
      <c r="W330" s="122">
        <f>'آبان 1400'!X331</f>
        <v>0</v>
      </c>
      <c r="X330" s="370">
        <f>'آبان 1400'!Y331</f>
        <v>0</v>
      </c>
      <c r="Y330" s="370">
        <f>'آبان 1400'!Z331</f>
        <v>0</v>
      </c>
      <c r="Z330" s="139">
        <f>'آبان 1400'!AA331</f>
        <v>885165</v>
      </c>
      <c r="AA330" s="139">
        <f>'آبان 1400'!AB331</f>
        <v>46667</v>
      </c>
      <c r="AB330" s="139">
        <f>'آبان 1400'!AC331</f>
        <v>931832</v>
      </c>
      <c r="AC330" s="139">
        <f>'آبان 1400'!AD331</f>
        <v>4500000</v>
      </c>
      <c r="AD330" s="139">
        <f>'آبان 1400'!AE331</f>
        <v>6000000</v>
      </c>
      <c r="AE330" s="140">
        <f>'آبان 1400'!AF331</f>
        <v>177895.19999999998</v>
      </c>
      <c r="AF330" s="123">
        <f>'آبان 1400'!AG331</f>
        <v>26554950</v>
      </c>
      <c r="AG330" s="124">
        <f>'آبان 1400'!AH331</f>
        <v>1400010</v>
      </c>
      <c r="AH330" s="124">
        <f>'آبان 1400'!AI331</f>
        <v>21347423.999999996</v>
      </c>
      <c r="AI330" s="124">
        <f>'آبان 1400'!AJ331</f>
        <v>0</v>
      </c>
      <c r="AJ330" s="124">
        <f>'آبان 1400'!AK331</f>
        <v>4500000</v>
      </c>
      <c r="AK330" s="124">
        <f>'آبان 1400'!AL331</f>
        <v>6000000</v>
      </c>
      <c r="AL330" s="124">
        <f>'آبان 1400'!AM331</f>
        <v>4892117.9999999991</v>
      </c>
      <c r="AM330" s="124">
        <f>'آبان 1400'!AN331</f>
        <v>5217666.2159999991</v>
      </c>
      <c r="AN330" s="124">
        <f>'آبان 1400'!AO331</f>
        <v>0</v>
      </c>
      <c r="AO330" s="124">
        <f>'آبان 1400'!AP331</f>
        <v>2600000</v>
      </c>
      <c r="AP330" s="124">
        <f>'آبان 1400'!AQ331</f>
        <v>0</v>
      </c>
      <c r="AQ330" s="124">
        <f>'آبان 1400'!AR331</f>
        <v>0</v>
      </c>
      <c r="AR330" s="124">
        <f>'آبان 1400'!AS331</f>
        <v>0</v>
      </c>
      <c r="AS330" s="379">
        <f>'آبان 1400'!AT331</f>
        <v>0</v>
      </c>
      <c r="AT330" s="372">
        <f t="shared" si="243"/>
        <v>72512168.216000006</v>
      </c>
      <c r="AU330" s="174">
        <f>'آبان 1400'!AV331</f>
        <v>54336316.440880008</v>
      </c>
      <c r="AV330" s="142">
        <f>'آبان 1400'!AW331</f>
        <v>72512168.215999991</v>
      </c>
      <c r="AW330" s="143">
        <f t="shared" si="244"/>
        <v>5075851.7751199994</v>
      </c>
      <c r="AX330" s="76">
        <f t="shared" si="245"/>
        <v>1433631.644088001</v>
      </c>
      <c r="AY330" s="143">
        <f>'آبان 1400'!AZ331</f>
        <v>0</v>
      </c>
      <c r="AZ330" s="143">
        <f>'آبان 1400'!BA331</f>
        <v>0</v>
      </c>
      <c r="BA330" s="143">
        <f>'آبان 1400'!BB331</f>
        <v>0</v>
      </c>
      <c r="BB330" s="143">
        <f>'آبان 1400'!BC331</f>
        <v>0</v>
      </c>
      <c r="BC330" s="143">
        <f>'آبان 1400'!BD331</f>
        <v>0</v>
      </c>
      <c r="BD330" s="143">
        <f>'آبان 1400'!BE331</f>
        <v>0</v>
      </c>
      <c r="BE330" s="143">
        <f>'آبان 1400'!BF331</f>
        <v>0</v>
      </c>
      <c r="BF330" s="144">
        <f t="shared" si="246"/>
        <v>6509483.4192080004</v>
      </c>
      <c r="BG330" s="141">
        <f t="shared" si="247"/>
        <v>66002684</v>
      </c>
      <c r="BH330" s="145">
        <f t="shared" si="248"/>
        <v>72512168.216000006</v>
      </c>
      <c r="BI330" s="128">
        <f t="shared" si="241"/>
        <v>4659160</v>
      </c>
      <c r="BJ330" s="146">
        <f t="shared" si="249"/>
        <v>2329580</v>
      </c>
      <c r="BK330" s="146">
        <f t="shared" si="250"/>
        <v>698874</v>
      </c>
      <c r="BL330" s="147">
        <f t="shared" si="251"/>
        <v>1120000</v>
      </c>
      <c r="BM330" s="383">
        <v>0</v>
      </c>
      <c r="BN330" s="148">
        <f t="shared" si="252"/>
        <v>81319782.216000006</v>
      </c>
      <c r="BO330" s="149">
        <f t="shared" si="253"/>
        <v>72512168.215999991</v>
      </c>
      <c r="BP330" s="150">
        <f t="shared" si="254"/>
        <v>16677798.689679999</v>
      </c>
      <c r="BQ330" s="151">
        <f t="shared" si="255"/>
        <v>97997580.905680001</v>
      </c>
      <c r="BR330" s="152">
        <f t="shared" si="256"/>
        <v>100800</v>
      </c>
      <c r="BS330" s="148">
        <f t="shared" si="257"/>
        <v>98098380.905680001</v>
      </c>
      <c r="BT330" s="136">
        <v>0</v>
      </c>
      <c r="BU330" s="149">
        <f t="shared" si="258"/>
        <v>8131978.2216000007</v>
      </c>
      <c r="BV330" s="153">
        <f t="shared" si="259"/>
        <v>4065989.1108000004</v>
      </c>
      <c r="BW330" s="134">
        <f t="shared" si="260"/>
        <v>85900413.573280007</v>
      </c>
      <c r="BX330" s="148">
        <f t="shared" si="261"/>
        <v>7687614</v>
      </c>
      <c r="BY330" s="135">
        <f t="shared" si="262"/>
        <v>78212799.573280007</v>
      </c>
      <c r="CD330" s="400">
        <f>'آبان 1400'!AU331</f>
        <v>72512168.216000006</v>
      </c>
      <c r="CE330" s="401">
        <f>'آبان 1400'!AV331</f>
        <v>54336316.440880008</v>
      </c>
      <c r="CF330" s="401">
        <f>'آبان 1400'!AW331</f>
        <v>72512168.215999991</v>
      </c>
      <c r="CG330" s="401">
        <f>'آبان 1400'!AX331</f>
        <v>5075851.7751199994</v>
      </c>
      <c r="CH330" s="401">
        <f>'آبان 1400'!AY331</f>
        <v>1433631.644088001</v>
      </c>
      <c r="CI330" s="401">
        <f>'آبان 1400'!AZ331</f>
        <v>0</v>
      </c>
      <c r="CJ330" s="401">
        <f>'آبان 1400'!BA331</f>
        <v>0</v>
      </c>
      <c r="CK330" s="401">
        <f>'آبان 1400'!BB331</f>
        <v>0</v>
      </c>
      <c r="CL330" s="401">
        <f>'آبان 1400'!BC331</f>
        <v>0</v>
      </c>
      <c r="CM330" s="401">
        <f>'آبان 1400'!BD331</f>
        <v>0</v>
      </c>
      <c r="CN330" s="401">
        <f>'آبان 1400'!BE331</f>
        <v>0</v>
      </c>
      <c r="CO330" s="401">
        <f>'آبان 1400'!BF331</f>
        <v>0</v>
      </c>
      <c r="CP330" s="401">
        <f>'آبان 1400'!BG331</f>
        <v>6509483.4192080004</v>
      </c>
      <c r="CQ330" s="401">
        <f>'آبان 1400'!BH331</f>
        <v>66002684</v>
      </c>
      <c r="CR330" s="401">
        <f t="shared" si="263"/>
        <v>72512168.216000006</v>
      </c>
      <c r="CS330" s="56">
        <f t="shared" si="264"/>
        <v>4659160</v>
      </c>
      <c r="CT330" s="400">
        <f t="shared" si="265"/>
        <v>2329580</v>
      </c>
      <c r="CU330" s="401">
        <f t="shared" si="266"/>
        <v>698874</v>
      </c>
      <c r="CV330" s="401">
        <f t="shared" si="267"/>
        <v>1120000</v>
      </c>
      <c r="CW330" s="56">
        <v>0</v>
      </c>
      <c r="CX330" s="401">
        <f t="shared" si="268"/>
        <v>81319782.216000006</v>
      </c>
      <c r="CY330" s="401">
        <f t="shared" si="269"/>
        <v>72512168.215999991</v>
      </c>
      <c r="CZ330" s="401">
        <f t="shared" si="270"/>
        <v>16677798.689679999</v>
      </c>
      <c r="DA330" s="401">
        <f t="shared" si="271"/>
        <v>97997580.905680001</v>
      </c>
      <c r="DB330" s="401">
        <f t="shared" si="272"/>
        <v>100800</v>
      </c>
      <c r="DC330" s="401">
        <f t="shared" si="273"/>
        <v>98098380.905680001</v>
      </c>
      <c r="DD330" s="406">
        <v>0</v>
      </c>
      <c r="DE330" s="401">
        <f t="shared" si="274"/>
        <v>8131978.2216000007</v>
      </c>
      <c r="DF330" s="401">
        <f t="shared" si="275"/>
        <v>4065989.1108000004</v>
      </c>
      <c r="DG330" s="401">
        <f t="shared" si="276"/>
        <v>85900413.573280007</v>
      </c>
      <c r="DH330" s="401">
        <f t="shared" si="277"/>
        <v>7687614</v>
      </c>
      <c r="DI330" s="401">
        <f t="shared" si="278"/>
        <v>78212799.573280007</v>
      </c>
      <c r="DJ330" s="401">
        <f t="shared" si="279"/>
        <v>0</v>
      </c>
      <c r="DL330" s="408">
        <f t="shared" si="280"/>
        <v>6638737.5</v>
      </c>
      <c r="DM330" s="408">
        <f t="shared" si="281"/>
        <v>-1979577.5</v>
      </c>
    </row>
    <row r="331" spans="1:117" s="56" customFormat="1" ht="21" x14ac:dyDescent="0.2">
      <c r="A331" s="192">
        <f t="shared" si="242"/>
        <v>2655495</v>
      </c>
      <c r="B331" s="137">
        <f>'آبان 1400'!B332</f>
        <v>326</v>
      </c>
      <c r="C331" s="137">
        <f>'آبان 1400'!C332</f>
        <v>90</v>
      </c>
      <c r="D331" s="137">
        <f>'آبان 1400'!D332</f>
        <v>13283</v>
      </c>
      <c r="E331" s="137" t="str">
        <f>'آبان 1400'!E332</f>
        <v>جواد</v>
      </c>
      <c r="F331" s="137" t="str">
        <f>'آبان 1400'!F332</f>
        <v>احمد نژاد بیرم آباد</v>
      </c>
      <c r="G331" s="137" t="str">
        <f>'آبان 1400'!G332</f>
        <v>نگهبان</v>
      </c>
      <c r="H331" s="137" t="str">
        <f>'آبان 1400'!H332</f>
        <v>تهران</v>
      </c>
      <c r="I331" s="137" t="str">
        <f>'آبان 1400'!I332</f>
        <v>366-700-3611171-1</v>
      </c>
      <c r="J331" s="137" t="str">
        <f>'آبان 1400'!J332</f>
        <v>0921061021</v>
      </c>
      <c r="K331" s="137" t="str">
        <f>'آبان 1400'!K332</f>
        <v>0081609373</v>
      </c>
      <c r="L331" s="137" t="str">
        <f>'آبان 1400'!L332</f>
        <v>تهران</v>
      </c>
      <c r="M331" s="137" t="str">
        <f>'آبان 1400'!M332</f>
        <v>نگهبان</v>
      </c>
      <c r="N331" s="121" t="str">
        <f>'آبان 1400'!N332</f>
        <v>*</v>
      </c>
      <c r="O331" s="120">
        <f>'آبان 1400'!O332</f>
        <v>0</v>
      </c>
      <c r="P331" s="122">
        <f>'آبان 1400'!P332</f>
        <v>0</v>
      </c>
      <c r="Q331" s="362">
        <f>'آبان 1400'!Q332</f>
        <v>30</v>
      </c>
      <c r="R331" s="362">
        <f>'آبان 1400'!R332</f>
        <v>120</v>
      </c>
      <c r="S331" s="362">
        <f>'آبان 1400'!S332</f>
        <v>110</v>
      </c>
      <c r="T331" s="362">
        <f>'آبان 1400'!T332</f>
        <v>29.33</v>
      </c>
      <c r="U331" s="138">
        <f>'آبان 1400'!U332</f>
        <v>0</v>
      </c>
      <c r="V331" s="121">
        <f>'آبان 1400'!W332</f>
        <v>0</v>
      </c>
      <c r="W331" s="122">
        <f>'آبان 1400'!X332</f>
        <v>0</v>
      </c>
      <c r="X331" s="370">
        <f>'آبان 1400'!Y332</f>
        <v>1</v>
      </c>
      <c r="Y331" s="370">
        <f>'آبان 1400'!Z332</f>
        <v>1</v>
      </c>
      <c r="Z331" s="139">
        <f>'آبان 1400'!AA332</f>
        <v>885165</v>
      </c>
      <c r="AA331" s="139">
        <f>'آبان 1400'!AB332</f>
        <v>46667</v>
      </c>
      <c r="AB331" s="139">
        <f>'آبان 1400'!AC332</f>
        <v>931832</v>
      </c>
      <c r="AC331" s="139">
        <f>'آبان 1400'!AD332</f>
        <v>4500000</v>
      </c>
      <c r="AD331" s="139">
        <f>'آبان 1400'!AE332</f>
        <v>6000000</v>
      </c>
      <c r="AE331" s="140">
        <f>'آبان 1400'!AF332</f>
        <v>177895.19999999998</v>
      </c>
      <c r="AF331" s="123">
        <f>'آبان 1400'!AG332</f>
        <v>26554950</v>
      </c>
      <c r="AG331" s="124">
        <f>'آبان 1400'!AH332</f>
        <v>1400010</v>
      </c>
      <c r="AH331" s="124">
        <f>'آبان 1400'!AI332</f>
        <v>21347423.999999996</v>
      </c>
      <c r="AI331" s="124">
        <f>'آبان 1400'!AJ332</f>
        <v>2655495</v>
      </c>
      <c r="AJ331" s="124">
        <f>'آبان 1400'!AK332</f>
        <v>4500000</v>
      </c>
      <c r="AK331" s="124">
        <f>'آبان 1400'!AL332</f>
        <v>6000000</v>
      </c>
      <c r="AL331" s="124">
        <f>'آبان 1400'!AM332</f>
        <v>4892117.9999999991</v>
      </c>
      <c r="AM331" s="124">
        <f>'آبان 1400'!AN332</f>
        <v>5217666.2159999991</v>
      </c>
      <c r="AN331" s="124">
        <f>'آبان 1400'!AO332</f>
        <v>0</v>
      </c>
      <c r="AO331" s="124">
        <f>'آبان 1400'!AP332</f>
        <v>3000000</v>
      </c>
      <c r="AP331" s="124">
        <f>'آبان 1400'!AQ332</f>
        <v>0</v>
      </c>
      <c r="AQ331" s="124">
        <f>'آبان 1400'!AR332</f>
        <v>0</v>
      </c>
      <c r="AR331" s="124">
        <f>'آبان 1400'!AS332</f>
        <v>0</v>
      </c>
      <c r="AS331" s="379">
        <f>'آبان 1400'!AT332</f>
        <v>0</v>
      </c>
      <c r="AT331" s="372">
        <f t="shared" si="243"/>
        <v>75567663.216000006</v>
      </c>
      <c r="AU331" s="174">
        <f>'آبان 1400'!AV332</f>
        <v>54308316.440880008</v>
      </c>
      <c r="AV331" s="142">
        <f>'آبان 1400'!AW332</f>
        <v>72912168.215999991</v>
      </c>
      <c r="AW331" s="143">
        <f t="shared" si="244"/>
        <v>5103851.7751199994</v>
      </c>
      <c r="AX331" s="76">
        <f t="shared" si="245"/>
        <v>1430831.644088001</v>
      </c>
      <c r="AY331" s="143">
        <f>'آبان 1400'!AZ332</f>
        <v>0</v>
      </c>
      <c r="AZ331" s="143">
        <f>'آبان 1400'!BA332</f>
        <v>0</v>
      </c>
      <c r="BA331" s="143">
        <f>'آبان 1400'!BB332</f>
        <v>0</v>
      </c>
      <c r="BB331" s="143">
        <f>'آبان 1400'!BC332</f>
        <v>0</v>
      </c>
      <c r="BC331" s="143">
        <f>'آبان 1400'!BD332</f>
        <v>0</v>
      </c>
      <c r="BD331" s="143">
        <f>'آبان 1400'!BE332</f>
        <v>0</v>
      </c>
      <c r="BE331" s="143">
        <f>'آبان 1400'!BF332</f>
        <v>0</v>
      </c>
      <c r="BF331" s="144">
        <f t="shared" si="246"/>
        <v>6534683.4192080004</v>
      </c>
      <c r="BG331" s="141">
        <f t="shared" si="247"/>
        <v>69032979</v>
      </c>
      <c r="BH331" s="145">
        <f t="shared" si="248"/>
        <v>75567663.216000006</v>
      </c>
      <c r="BI331" s="128">
        <f t="shared" si="241"/>
        <v>4659160</v>
      </c>
      <c r="BJ331" s="146">
        <f t="shared" si="249"/>
        <v>2329580</v>
      </c>
      <c r="BK331" s="146">
        <f t="shared" si="250"/>
        <v>698874</v>
      </c>
      <c r="BL331" s="147">
        <f t="shared" si="251"/>
        <v>1120000</v>
      </c>
      <c r="BM331" s="383">
        <v>0</v>
      </c>
      <c r="BN331" s="148">
        <f t="shared" si="252"/>
        <v>84375277.216000006</v>
      </c>
      <c r="BO331" s="149">
        <f t="shared" si="253"/>
        <v>72912168.215999991</v>
      </c>
      <c r="BP331" s="150">
        <f t="shared" si="254"/>
        <v>16769798.689679999</v>
      </c>
      <c r="BQ331" s="151">
        <f t="shared" si="255"/>
        <v>101145075.90568</v>
      </c>
      <c r="BR331" s="152">
        <f t="shared" si="256"/>
        <v>100800</v>
      </c>
      <c r="BS331" s="148">
        <f t="shared" si="257"/>
        <v>101245875.90568</v>
      </c>
      <c r="BT331" s="136">
        <v>0</v>
      </c>
      <c r="BU331" s="149">
        <f t="shared" si="258"/>
        <v>8437527.7216000017</v>
      </c>
      <c r="BV331" s="153">
        <f t="shared" si="259"/>
        <v>4218763.8608000008</v>
      </c>
      <c r="BW331" s="134">
        <f t="shared" si="260"/>
        <v>88589584.323280007</v>
      </c>
      <c r="BX331" s="148">
        <f t="shared" si="261"/>
        <v>7687614</v>
      </c>
      <c r="BY331" s="135">
        <f t="shared" si="262"/>
        <v>80901970.323280007</v>
      </c>
      <c r="CD331" s="400">
        <f>'آبان 1400'!AU332</f>
        <v>75567663.216000006</v>
      </c>
      <c r="CE331" s="401">
        <f>'آبان 1400'!AV332</f>
        <v>54308316.440880008</v>
      </c>
      <c r="CF331" s="401">
        <f>'آبان 1400'!AW332</f>
        <v>72912168.215999991</v>
      </c>
      <c r="CG331" s="401">
        <f>'آبان 1400'!AX332</f>
        <v>5103851.7751199994</v>
      </c>
      <c r="CH331" s="401">
        <f>'آبان 1400'!AY332</f>
        <v>1430831.644088001</v>
      </c>
      <c r="CI331" s="401">
        <f>'آبان 1400'!AZ332</f>
        <v>0</v>
      </c>
      <c r="CJ331" s="401">
        <f>'آبان 1400'!BA332</f>
        <v>0</v>
      </c>
      <c r="CK331" s="401">
        <f>'آبان 1400'!BB332</f>
        <v>0</v>
      </c>
      <c r="CL331" s="401">
        <f>'آبان 1400'!BC332</f>
        <v>0</v>
      </c>
      <c r="CM331" s="401">
        <f>'آبان 1400'!BD332</f>
        <v>0</v>
      </c>
      <c r="CN331" s="401">
        <f>'آبان 1400'!BE332</f>
        <v>0</v>
      </c>
      <c r="CO331" s="401">
        <f>'آبان 1400'!BF332</f>
        <v>0</v>
      </c>
      <c r="CP331" s="401">
        <f>'آبان 1400'!BG332</f>
        <v>6534683.4192080004</v>
      </c>
      <c r="CQ331" s="401">
        <f>'آبان 1400'!BH332</f>
        <v>69032979</v>
      </c>
      <c r="CR331" s="401">
        <f t="shared" si="263"/>
        <v>75567663.216000006</v>
      </c>
      <c r="CS331" s="56">
        <f t="shared" si="264"/>
        <v>4659160</v>
      </c>
      <c r="CT331" s="400">
        <f t="shared" si="265"/>
        <v>2329580</v>
      </c>
      <c r="CU331" s="401">
        <f t="shared" si="266"/>
        <v>698874</v>
      </c>
      <c r="CV331" s="401">
        <f t="shared" si="267"/>
        <v>1120000</v>
      </c>
      <c r="CW331" s="56">
        <v>0</v>
      </c>
      <c r="CX331" s="401">
        <f t="shared" si="268"/>
        <v>84375277.216000006</v>
      </c>
      <c r="CY331" s="401">
        <f t="shared" si="269"/>
        <v>72912168.215999991</v>
      </c>
      <c r="CZ331" s="401">
        <f t="shared" si="270"/>
        <v>16769798.689679999</v>
      </c>
      <c r="DA331" s="401">
        <f t="shared" si="271"/>
        <v>101145075.90568</v>
      </c>
      <c r="DB331" s="401">
        <f t="shared" si="272"/>
        <v>100800</v>
      </c>
      <c r="DC331" s="401">
        <f t="shared" si="273"/>
        <v>101245875.90568</v>
      </c>
      <c r="DD331" s="406">
        <v>0</v>
      </c>
      <c r="DE331" s="401">
        <f t="shared" si="274"/>
        <v>8437527.7216000017</v>
      </c>
      <c r="DF331" s="401">
        <f t="shared" si="275"/>
        <v>4218763.8608000008</v>
      </c>
      <c r="DG331" s="401">
        <f t="shared" si="276"/>
        <v>88589584.323280007</v>
      </c>
      <c r="DH331" s="401">
        <f t="shared" si="277"/>
        <v>7687614</v>
      </c>
      <c r="DI331" s="401">
        <f t="shared" si="278"/>
        <v>80901970.323280007</v>
      </c>
      <c r="DJ331" s="401">
        <f t="shared" si="279"/>
        <v>0</v>
      </c>
      <c r="DL331" s="408">
        <f t="shared" si="280"/>
        <v>6638737.5</v>
      </c>
      <c r="DM331" s="408">
        <f t="shared" si="281"/>
        <v>-1979577.5</v>
      </c>
    </row>
    <row r="332" spans="1:117" s="56" customFormat="1" ht="21" x14ac:dyDescent="0.2">
      <c r="A332" s="192">
        <f t="shared" si="242"/>
        <v>2655495</v>
      </c>
      <c r="B332" s="137">
        <f>'آبان 1400'!B333</f>
        <v>327</v>
      </c>
      <c r="C332" s="137">
        <f>'آبان 1400'!C333</f>
        <v>91</v>
      </c>
      <c r="D332" s="137">
        <f>'آبان 1400'!D333</f>
        <v>12839</v>
      </c>
      <c r="E332" s="137" t="str">
        <f>'آبان 1400'!E333</f>
        <v>مرتضی</v>
      </c>
      <c r="F332" s="137" t="str">
        <f>'آبان 1400'!F333</f>
        <v>غلامی</v>
      </c>
      <c r="G332" s="137" t="str">
        <f>'آبان 1400'!G333</f>
        <v>نگهبان</v>
      </c>
      <c r="H332" s="137" t="str">
        <f>'آبان 1400'!H333</f>
        <v>تهران</v>
      </c>
      <c r="I332" s="137" t="str">
        <f>'آبان 1400'!I333</f>
        <v>361-700-3666206-1</v>
      </c>
      <c r="J332" s="137" t="str">
        <f>'آبان 1400'!J333</f>
        <v>0058990062</v>
      </c>
      <c r="K332" s="137" t="str">
        <f>'آبان 1400'!K333</f>
        <v>0010331051</v>
      </c>
      <c r="L332" s="137" t="str">
        <f>'آبان 1400'!L333</f>
        <v>تهران</v>
      </c>
      <c r="M332" s="137" t="str">
        <f>'آبان 1400'!M333</f>
        <v>نگهبان</v>
      </c>
      <c r="N332" s="121" t="str">
        <f>'آبان 1400'!N333</f>
        <v>*</v>
      </c>
      <c r="O332" s="120">
        <f>'آبان 1400'!O333</f>
        <v>0</v>
      </c>
      <c r="P332" s="122">
        <f>'آبان 1400'!P333</f>
        <v>0</v>
      </c>
      <c r="Q332" s="362">
        <f>'آبان 1400'!Q333</f>
        <v>30</v>
      </c>
      <c r="R332" s="362">
        <f>'آبان 1400'!R333</f>
        <v>120</v>
      </c>
      <c r="S332" s="362">
        <f>'آبان 1400'!S333</f>
        <v>110</v>
      </c>
      <c r="T332" s="362">
        <f>'آبان 1400'!T333</f>
        <v>29.33</v>
      </c>
      <c r="U332" s="138">
        <f>'آبان 1400'!U333</f>
        <v>0</v>
      </c>
      <c r="V332" s="121">
        <f>'آبان 1400'!W333</f>
        <v>0</v>
      </c>
      <c r="W332" s="122">
        <f>'آبان 1400'!X333</f>
        <v>0</v>
      </c>
      <c r="X332" s="370">
        <f>'آبان 1400'!Y333</f>
        <v>2</v>
      </c>
      <c r="Y332" s="370">
        <f>'آبان 1400'!Z333</f>
        <v>2</v>
      </c>
      <c r="Z332" s="139">
        <f>'آبان 1400'!AA333</f>
        <v>885165</v>
      </c>
      <c r="AA332" s="139">
        <f>'آبان 1400'!AB333</f>
        <v>46667</v>
      </c>
      <c r="AB332" s="139">
        <f>'آبان 1400'!AC333</f>
        <v>931832</v>
      </c>
      <c r="AC332" s="139">
        <f>'آبان 1400'!AD333</f>
        <v>4500000</v>
      </c>
      <c r="AD332" s="139">
        <f>'آبان 1400'!AE333</f>
        <v>6000000</v>
      </c>
      <c r="AE332" s="140">
        <f>'آبان 1400'!AF333</f>
        <v>177895.19999999998</v>
      </c>
      <c r="AF332" s="123">
        <f>'آبان 1400'!AG333</f>
        <v>26554950</v>
      </c>
      <c r="AG332" s="124">
        <f>'آبان 1400'!AH333</f>
        <v>1400010</v>
      </c>
      <c r="AH332" s="124">
        <f>'آبان 1400'!AI333</f>
        <v>21347423.999999996</v>
      </c>
      <c r="AI332" s="124">
        <f>'آبان 1400'!AJ333</f>
        <v>5310990</v>
      </c>
      <c r="AJ332" s="124">
        <f>'آبان 1400'!AK333</f>
        <v>4500000</v>
      </c>
      <c r="AK332" s="124">
        <f>'آبان 1400'!AL333</f>
        <v>6000000</v>
      </c>
      <c r="AL332" s="124">
        <f>'آبان 1400'!AM333</f>
        <v>4892117.9999999991</v>
      </c>
      <c r="AM332" s="124">
        <f>'آبان 1400'!AN333</f>
        <v>5217666.2159999991</v>
      </c>
      <c r="AN332" s="124">
        <f>'آبان 1400'!AO333</f>
        <v>0</v>
      </c>
      <c r="AO332" s="124">
        <f>'آبان 1400'!AP333</f>
        <v>2600000</v>
      </c>
      <c r="AP332" s="124">
        <f>'آبان 1400'!AQ333</f>
        <v>0</v>
      </c>
      <c r="AQ332" s="124">
        <f>'آبان 1400'!AR333</f>
        <v>0</v>
      </c>
      <c r="AR332" s="124">
        <f>'آبان 1400'!AS333</f>
        <v>0</v>
      </c>
      <c r="AS332" s="379">
        <f>'آبان 1400'!AT333</f>
        <v>0</v>
      </c>
      <c r="AT332" s="372">
        <f t="shared" si="243"/>
        <v>77823158.216000006</v>
      </c>
      <c r="AU332" s="174">
        <f>'آبان 1400'!AV333</f>
        <v>54336316.440880008</v>
      </c>
      <c r="AV332" s="142">
        <f>'آبان 1400'!AW333</f>
        <v>72512168.215999991</v>
      </c>
      <c r="AW332" s="143">
        <f t="shared" si="244"/>
        <v>5075851.7751199994</v>
      </c>
      <c r="AX332" s="76">
        <f t="shared" si="245"/>
        <v>1433631.644088001</v>
      </c>
      <c r="AY332" s="143">
        <f>'آبان 1400'!AZ333</f>
        <v>0</v>
      </c>
      <c r="AZ332" s="143">
        <f>'آبان 1400'!BA333</f>
        <v>0</v>
      </c>
      <c r="BA332" s="143">
        <f>'آبان 1400'!BB333</f>
        <v>0</v>
      </c>
      <c r="BB332" s="143">
        <f>'آبان 1400'!BC333</f>
        <v>0</v>
      </c>
      <c r="BC332" s="143">
        <f>'آبان 1400'!BD333</f>
        <v>0</v>
      </c>
      <c r="BD332" s="143">
        <f>'آبان 1400'!BE333</f>
        <v>0</v>
      </c>
      <c r="BE332" s="143">
        <f>'آبان 1400'!BF333</f>
        <v>0</v>
      </c>
      <c r="BF332" s="144">
        <f t="shared" si="246"/>
        <v>6509483.4192080004</v>
      </c>
      <c r="BG332" s="141">
        <f t="shared" si="247"/>
        <v>71313674</v>
      </c>
      <c r="BH332" s="145">
        <f t="shared" si="248"/>
        <v>77823158.216000006</v>
      </c>
      <c r="BI332" s="128">
        <f t="shared" si="241"/>
        <v>4659160</v>
      </c>
      <c r="BJ332" s="146">
        <f t="shared" si="249"/>
        <v>2329580</v>
      </c>
      <c r="BK332" s="146">
        <f t="shared" si="250"/>
        <v>698874</v>
      </c>
      <c r="BL332" s="147">
        <f t="shared" si="251"/>
        <v>1120000</v>
      </c>
      <c r="BM332" s="383">
        <v>0</v>
      </c>
      <c r="BN332" s="148">
        <f t="shared" si="252"/>
        <v>86630772.216000006</v>
      </c>
      <c r="BO332" s="149">
        <f t="shared" si="253"/>
        <v>72512168.215999991</v>
      </c>
      <c r="BP332" s="150">
        <f t="shared" si="254"/>
        <v>16677798.689679999</v>
      </c>
      <c r="BQ332" s="151">
        <f t="shared" si="255"/>
        <v>103308570.90568</v>
      </c>
      <c r="BR332" s="152">
        <f t="shared" si="256"/>
        <v>100800</v>
      </c>
      <c r="BS332" s="148">
        <f t="shared" si="257"/>
        <v>103409370.90568</v>
      </c>
      <c r="BT332" s="136">
        <v>0</v>
      </c>
      <c r="BU332" s="149">
        <f t="shared" si="258"/>
        <v>8663077.2216000017</v>
      </c>
      <c r="BV332" s="153">
        <f t="shared" si="259"/>
        <v>4331538.6108000008</v>
      </c>
      <c r="BW332" s="134">
        <f t="shared" si="260"/>
        <v>90414755.073280007</v>
      </c>
      <c r="BX332" s="148">
        <f t="shared" si="261"/>
        <v>7687614</v>
      </c>
      <c r="BY332" s="135">
        <f t="shared" si="262"/>
        <v>82727141.073280007</v>
      </c>
      <c r="CD332" s="400">
        <f>'آبان 1400'!AU333</f>
        <v>77823158.216000006</v>
      </c>
      <c r="CE332" s="401">
        <f>'آبان 1400'!AV333</f>
        <v>54336316.440880008</v>
      </c>
      <c r="CF332" s="401">
        <f>'آبان 1400'!AW333</f>
        <v>72512168.215999991</v>
      </c>
      <c r="CG332" s="401">
        <f>'آبان 1400'!AX333</f>
        <v>5075851.7751199994</v>
      </c>
      <c r="CH332" s="401">
        <f>'آبان 1400'!AY333</f>
        <v>1433631.644088001</v>
      </c>
      <c r="CI332" s="401">
        <f>'آبان 1400'!AZ333</f>
        <v>0</v>
      </c>
      <c r="CJ332" s="401">
        <f>'آبان 1400'!BA333</f>
        <v>0</v>
      </c>
      <c r="CK332" s="401">
        <f>'آبان 1400'!BB333</f>
        <v>0</v>
      </c>
      <c r="CL332" s="401">
        <f>'آبان 1400'!BC333</f>
        <v>0</v>
      </c>
      <c r="CM332" s="401">
        <f>'آبان 1400'!BD333</f>
        <v>0</v>
      </c>
      <c r="CN332" s="401">
        <f>'آبان 1400'!BE333</f>
        <v>0</v>
      </c>
      <c r="CO332" s="401">
        <f>'آبان 1400'!BF333</f>
        <v>0</v>
      </c>
      <c r="CP332" s="401">
        <f>'آبان 1400'!BG333</f>
        <v>6509483.4192080004</v>
      </c>
      <c r="CQ332" s="401">
        <f>'آبان 1400'!BH333</f>
        <v>71313674</v>
      </c>
      <c r="CR332" s="401">
        <f t="shared" si="263"/>
        <v>77823158.216000006</v>
      </c>
      <c r="CS332" s="56">
        <f t="shared" si="264"/>
        <v>4659160</v>
      </c>
      <c r="CT332" s="400">
        <f t="shared" si="265"/>
        <v>2329580</v>
      </c>
      <c r="CU332" s="401">
        <f t="shared" si="266"/>
        <v>698874</v>
      </c>
      <c r="CV332" s="401">
        <f t="shared" si="267"/>
        <v>1120000</v>
      </c>
      <c r="CW332" s="56">
        <v>0</v>
      </c>
      <c r="CX332" s="401">
        <f t="shared" si="268"/>
        <v>86630772.216000006</v>
      </c>
      <c r="CY332" s="401">
        <f t="shared" si="269"/>
        <v>72512168.215999991</v>
      </c>
      <c r="CZ332" s="401">
        <f t="shared" si="270"/>
        <v>16677798.689679999</v>
      </c>
      <c r="DA332" s="401">
        <f t="shared" si="271"/>
        <v>103308570.90568</v>
      </c>
      <c r="DB332" s="401">
        <f t="shared" si="272"/>
        <v>100800</v>
      </c>
      <c r="DC332" s="401">
        <f t="shared" si="273"/>
        <v>103409370.90568</v>
      </c>
      <c r="DD332" s="406">
        <v>0</v>
      </c>
      <c r="DE332" s="401">
        <f t="shared" si="274"/>
        <v>8663077.2216000017</v>
      </c>
      <c r="DF332" s="401">
        <f t="shared" si="275"/>
        <v>4331538.6108000008</v>
      </c>
      <c r="DG332" s="401">
        <f t="shared" si="276"/>
        <v>90414755.073280007</v>
      </c>
      <c r="DH332" s="401">
        <f t="shared" si="277"/>
        <v>7687614</v>
      </c>
      <c r="DI332" s="401">
        <f t="shared" si="278"/>
        <v>82727141.073280007</v>
      </c>
      <c r="DJ332" s="401">
        <f t="shared" si="279"/>
        <v>0</v>
      </c>
      <c r="DL332" s="408">
        <f t="shared" si="280"/>
        <v>6638737.5</v>
      </c>
      <c r="DM332" s="408">
        <f t="shared" si="281"/>
        <v>-1979577.5</v>
      </c>
    </row>
    <row r="333" spans="1:117" s="56" customFormat="1" ht="21" x14ac:dyDescent="0.2">
      <c r="A333" s="192">
        <f t="shared" si="242"/>
        <v>2655495</v>
      </c>
      <c r="B333" s="137">
        <f>'آبان 1400'!B334</f>
        <v>328</v>
      </c>
      <c r="C333" s="137">
        <f>'آبان 1400'!C334</f>
        <v>92</v>
      </c>
      <c r="D333" s="137">
        <f>'آبان 1400'!D334</f>
        <v>13289</v>
      </c>
      <c r="E333" s="137" t="str">
        <f>'آبان 1400'!E334</f>
        <v>قاسم</v>
      </c>
      <c r="F333" s="137" t="str">
        <f>'آبان 1400'!F334</f>
        <v>درزی نیا</v>
      </c>
      <c r="G333" s="137" t="str">
        <f>'آبان 1400'!G334</f>
        <v>نگهبان</v>
      </c>
      <c r="H333" s="137" t="str">
        <f>'آبان 1400'!H334</f>
        <v>تهران</v>
      </c>
      <c r="I333" s="137" t="str">
        <f>'آبان 1400'!I334</f>
        <v>366-700-3671810-1</v>
      </c>
      <c r="J333" s="137" t="str">
        <f>'آبان 1400'!J334</f>
        <v>2062049625</v>
      </c>
      <c r="K333" s="137" t="str">
        <f>'آبان 1400'!K334</f>
        <v>0097300982</v>
      </c>
      <c r="L333" s="137" t="str">
        <f>'آبان 1400'!L334</f>
        <v>تهران</v>
      </c>
      <c r="M333" s="137" t="str">
        <f>'آبان 1400'!M334</f>
        <v>نگهبان</v>
      </c>
      <c r="N333" s="121" t="str">
        <f>'آبان 1400'!N334</f>
        <v>*</v>
      </c>
      <c r="O333" s="120">
        <f>'آبان 1400'!O334</f>
        <v>0</v>
      </c>
      <c r="P333" s="122">
        <f>'آبان 1400'!P334</f>
        <v>0</v>
      </c>
      <c r="Q333" s="362">
        <f>'آبان 1400'!Q334</f>
        <v>30</v>
      </c>
      <c r="R333" s="362">
        <f>'آبان 1400'!R334</f>
        <v>120</v>
      </c>
      <c r="S333" s="362">
        <f>'آبان 1400'!S334</f>
        <v>110</v>
      </c>
      <c r="T333" s="362">
        <f>'آبان 1400'!T334</f>
        <v>29.33</v>
      </c>
      <c r="U333" s="138">
        <f>'آبان 1400'!U334</f>
        <v>0</v>
      </c>
      <c r="V333" s="121">
        <f>'آبان 1400'!W334</f>
        <v>0</v>
      </c>
      <c r="W333" s="122">
        <f>'آبان 1400'!X334</f>
        <v>0</v>
      </c>
      <c r="X333" s="370">
        <f>'آبان 1400'!Y334</f>
        <v>2</v>
      </c>
      <c r="Y333" s="370">
        <f>'آبان 1400'!Z334</f>
        <v>0</v>
      </c>
      <c r="Z333" s="139">
        <f>'آبان 1400'!AA334</f>
        <v>885165</v>
      </c>
      <c r="AA333" s="139">
        <f>'آبان 1400'!AB334</f>
        <v>46667</v>
      </c>
      <c r="AB333" s="139">
        <f>'آبان 1400'!AC334</f>
        <v>931832</v>
      </c>
      <c r="AC333" s="139">
        <f>'آبان 1400'!AD334</f>
        <v>4500000</v>
      </c>
      <c r="AD333" s="139">
        <f>'آبان 1400'!AE334</f>
        <v>6000000</v>
      </c>
      <c r="AE333" s="140">
        <f>'آبان 1400'!AF334</f>
        <v>177895.19999999998</v>
      </c>
      <c r="AF333" s="123">
        <f>'آبان 1400'!AG334</f>
        <v>26554950</v>
      </c>
      <c r="AG333" s="124">
        <f>'آبان 1400'!AH334</f>
        <v>1400010</v>
      </c>
      <c r="AH333" s="124">
        <f>'آبان 1400'!AI334</f>
        <v>21347423.999999996</v>
      </c>
      <c r="AI333" s="124">
        <f>'آبان 1400'!AJ334</f>
        <v>0</v>
      </c>
      <c r="AJ333" s="124">
        <f>'آبان 1400'!AK334</f>
        <v>4500000</v>
      </c>
      <c r="AK333" s="124">
        <f>'آبان 1400'!AL334</f>
        <v>6000000</v>
      </c>
      <c r="AL333" s="124">
        <f>'آبان 1400'!AM334</f>
        <v>4892117.9999999991</v>
      </c>
      <c r="AM333" s="124">
        <f>'آبان 1400'!AN334</f>
        <v>5217666.2159999991</v>
      </c>
      <c r="AN333" s="124">
        <f>'آبان 1400'!AO334</f>
        <v>0</v>
      </c>
      <c r="AO333" s="124">
        <f>'آبان 1400'!AP334</f>
        <v>3000000</v>
      </c>
      <c r="AP333" s="124">
        <f>'آبان 1400'!AQ334</f>
        <v>0</v>
      </c>
      <c r="AQ333" s="124">
        <f>'آبان 1400'!AR334</f>
        <v>0</v>
      </c>
      <c r="AR333" s="124">
        <f>'آبان 1400'!AS334</f>
        <v>0</v>
      </c>
      <c r="AS333" s="379">
        <f>'آبان 1400'!AT334</f>
        <v>0</v>
      </c>
      <c r="AT333" s="372">
        <f t="shared" si="243"/>
        <v>72912168.216000006</v>
      </c>
      <c r="AU333" s="174">
        <f>'آبان 1400'!AV334</f>
        <v>54308316.440880008</v>
      </c>
      <c r="AV333" s="142">
        <f>'آبان 1400'!AW334</f>
        <v>72912168.215999991</v>
      </c>
      <c r="AW333" s="143">
        <f t="shared" si="244"/>
        <v>5103851.7751199994</v>
      </c>
      <c r="AX333" s="76">
        <f t="shared" si="245"/>
        <v>1430831.644088001</v>
      </c>
      <c r="AY333" s="143">
        <f>'آبان 1400'!AZ334</f>
        <v>0</v>
      </c>
      <c r="AZ333" s="143">
        <f>'آبان 1400'!BA334</f>
        <v>0</v>
      </c>
      <c r="BA333" s="143">
        <f>'آبان 1400'!BB334</f>
        <v>0</v>
      </c>
      <c r="BB333" s="143">
        <f>'آبان 1400'!BC334</f>
        <v>0</v>
      </c>
      <c r="BC333" s="143">
        <f>'آبان 1400'!BD334</f>
        <v>0</v>
      </c>
      <c r="BD333" s="143">
        <f>'آبان 1400'!BE334</f>
        <v>0</v>
      </c>
      <c r="BE333" s="143">
        <f>'آبان 1400'!BF334</f>
        <v>0</v>
      </c>
      <c r="BF333" s="144">
        <f t="shared" si="246"/>
        <v>6534683.4192080004</v>
      </c>
      <c r="BG333" s="141">
        <f t="shared" si="247"/>
        <v>66377484</v>
      </c>
      <c r="BH333" s="145">
        <f t="shared" si="248"/>
        <v>72912168.216000006</v>
      </c>
      <c r="BI333" s="128">
        <f t="shared" si="241"/>
        <v>4659160</v>
      </c>
      <c r="BJ333" s="146">
        <f t="shared" si="249"/>
        <v>2329580</v>
      </c>
      <c r="BK333" s="146">
        <f t="shared" si="250"/>
        <v>698874</v>
      </c>
      <c r="BL333" s="147">
        <f t="shared" si="251"/>
        <v>1120000</v>
      </c>
      <c r="BM333" s="383">
        <v>0</v>
      </c>
      <c r="BN333" s="148">
        <f t="shared" si="252"/>
        <v>81719782.216000006</v>
      </c>
      <c r="BO333" s="149">
        <f t="shared" si="253"/>
        <v>72912168.215999991</v>
      </c>
      <c r="BP333" s="150">
        <f t="shared" si="254"/>
        <v>16769798.689679999</v>
      </c>
      <c r="BQ333" s="151">
        <f t="shared" si="255"/>
        <v>98489580.905680001</v>
      </c>
      <c r="BR333" s="152">
        <f t="shared" si="256"/>
        <v>100800</v>
      </c>
      <c r="BS333" s="148">
        <f t="shared" si="257"/>
        <v>98590380.905680001</v>
      </c>
      <c r="BT333" s="136">
        <v>0</v>
      </c>
      <c r="BU333" s="149">
        <f t="shared" si="258"/>
        <v>8171978.2216000007</v>
      </c>
      <c r="BV333" s="153">
        <f t="shared" si="259"/>
        <v>4085989.1108000004</v>
      </c>
      <c r="BW333" s="134">
        <f t="shared" si="260"/>
        <v>86332413.573280007</v>
      </c>
      <c r="BX333" s="148">
        <f t="shared" si="261"/>
        <v>7687614</v>
      </c>
      <c r="BY333" s="135">
        <f t="shared" si="262"/>
        <v>78644799.573280007</v>
      </c>
      <c r="CD333" s="400">
        <f>'آبان 1400'!AU334</f>
        <v>72912168.216000006</v>
      </c>
      <c r="CE333" s="401">
        <f>'آبان 1400'!AV334</f>
        <v>54308316.440880008</v>
      </c>
      <c r="CF333" s="401">
        <f>'آبان 1400'!AW334</f>
        <v>72912168.215999991</v>
      </c>
      <c r="CG333" s="401">
        <f>'آبان 1400'!AX334</f>
        <v>5103851.7751199994</v>
      </c>
      <c r="CH333" s="401">
        <f>'آبان 1400'!AY334</f>
        <v>1430831.644088001</v>
      </c>
      <c r="CI333" s="401">
        <f>'آبان 1400'!AZ334</f>
        <v>0</v>
      </c>
      <c r="CJ333" s="401">
        <f>'آبان 1400'!BA334</f>
        <v>0</v>
      </c>
      <c r="CK333" s="401">
        <f>'آبان 1400'!BB334</f>
        <v>0</v>
      </c>
      <c r="CL333" s="401">
        <f>'آبان 1400'!BC334</f>
        <v>0</v>
      </c>
      <c r="CM333" s="401">
        <f>'آبان 1400'!BD334</f>
        <v>0</v>
      </c>
      <c r="CN333" s="401">
        <f>'آبان 1400'!BE334</f>
        <v>0</v>
      </c>
      <c r="CO333" s="401">
        <f>'آبان 1400'!BF334</f>
        <v>0</v>
      </c>
      <c r="CP333" s="401">
        <f>'آبان 1400'!BG334</f>
        <v>6534683.4192080004</v>
      </c>
      <c r="CQ333" s="401">
        <f>'آبان 1400'!BH334</f>
        <v>66377484</v>
      </c>
      <c r="CR333" s="401">
        <f t="shared" si="263"/>
        <v>72912168.216000006</v>
      </c>
      <c r="CS333" s="56">
        <f t="shared" si="264"/>
        <v>4659160</v>
      </c>
      <c r="CT333" s="400">
        <f t="shared" si="265"/>
        <v>2329580</v>
      </c>
      <c r="CU333" s="401">
        <f t="shared" si="266"/>
        <v>698874</v>
      </c>
      <c r="CV333" s="401">
        <f t="shared" si="267"/>
        <v>1120000</v>
      </c>
      <c r="CW333" s="56">
        <v>0</v>
      </c>
      <c r="CX333" s="401">
        <f t="shared" si="268"/>
        <v>81719782.216000006</v>
      </c>
      <c r="CY333" s="401">
        <f t="shared" si="269"/>
        <v>72912168.215999991</v>
      </c>
      <c r="CZ333" s="401">
        <f t="shared" si="270"/>
        <v>16769798.689679999</v>
      </c>
      <c r="DA333" s="401">
        <f t="shared" si="271"/>
        <v>98489580.905680001</v>
      </c>
      <c r="DB333" s="401">
        <f t="shared" si="272"/>
        <v>100800</v>
      </c>
      <c r="DC333" s="401">
        <f t="shared" si="273"/>
        <v>98590380.905680001</v>
      </c>
      <c r="DD333" s="406">
        <v>0</v>
      </c>
      <c r="DE333" s="401">
        <f t="shared" si="274"/>
        <v>8171978.2216000007</v>
      </c>
      <c r="DF333" s="401">
        <f t="shared" si="275"/>
        <v>4085989.1108000004</v>
      </c>
      <c r="DG333" s="401">
        <f t="shared" si="276"/>
        <v>86332413.573280007</v>
      </c>
      <c r="DH333" s="401">
        <f t="shared" si="277"/>
        <v>7687614</v>
      </c>
      <c r="DI333" s="401">
        <f t="shared" si="278"/>
        <v>78644799.573280007</v>
      </c>
      <c r="DJ333" s="401">
        <f t="shared" si="279"/>
        <v>0</v>
      </c>
      <c r="DL333" s="408">
        <f t="shared" si="280"/>
        <v>6638737.5</v>
      </c>
      <c r="DM333" s="408">
        <f t="shared" si="281"/>
        <v>-1979577.5</v>
      </c>
    </row>
    <row r="334" spans="1:117" s="56" customFormat="1" ht="21" x14ac:dyDescent="0.2">
      <c r="A334" s="192">
        <f t="shared" si="242"/>
        <v>2655495</v>
      </c>
      <c r="B334" s="137">
        <f>'آبان 1400'!B335</f>
        <v>329</v>
      </c>
      <c r="C334" s="137">
        <f>'آبان 1400'!C335</f>
        <v>93</v>
      </c>
      <c r="D334" s="137">
        <f>'آبان 1400'!D335</f>
        <v>13267</v>
      </c>
      <c r="E334" s="137" t="str">
        <f>'آبان 1400'!E335</f>
        <v xml:space="preserve">مهدی </v>
      </c>
      <c r="F334" s="137" t="str">
        <f>'آبان 1400'!F335</f>
        <v>وقاری</v>
      </c>
      <c r="G334" s="137" t="str">
        <f>'آبان 1400'!G335</f>
        <v>نگهبان</v>
      </c>
      <c r="H334" s="137" t="str">
        <f>'آبان 1400'!H335</f>
        <v>تهران</v>
      </c>
      <c r="I334" s="137" t="str">
        <f>'آبان 1400'!I335</f>
        <v>401-813-2867578-1</v>
      </c>
      <c r="J334" s="137" t="str">
        <f>'آبان 1400'!J335</f>
        <v>0068002165</v>
      </c>
      <c r="K334" s="137" t="str">
        <f>'آبان 1400'!K335</f>
        <v>0010452415</v>
      </c>
      <c r="L334" s="137" t="str">
        <f>'آبان 1400'!L335</f>
        <v>تهران</v>
      </c>
      <c r="M334" s="137" t="str">
        <f>'آبان 1400'!M335</f>
        <v>نگهبان</v>
      </c>
      <c r="N334" s="121" t="str">
        <f>'آبان 1400'!N335</f>
        <v>*</v>
      </c>
      <c r="O334" s="120">
        <f>'آبان 1400'!O335</f>
        <v>0</v>
      </c>
      <c r="P334" s="122">
        <f>'آبان 1400'!P335</f>
        <v>0</v>
      </c>
      <c r="Q334" s="362">
        <f>'آبان 1400'!Q335</f>
        <v>30</v>
      </c>
      <c r="R334" s="362">
        <f>'آبان 1400'!R335</f>
        <v>120</v>
      </c>
      <c r="S334" s="362">
        <f>'آبان 1400'!S335</f>
        <v>110</v>
      </c>
      <c r="T334" s="362">
        <f>'آبان 1400'!T335</f>
        <v>29.33</v>
      </c>
      <c r="U334" s="138">
        <f>'آبان 1400'!U335</f>
        <v>0</v>
      </c>
      <c r="V334" s="121">
        <f>'آبان 1400'!W335</f>
        <v>0</v>
      </c>
      <c r="W334" s="122">
        <f>'آبان 1400'!X335</f>
        <v>0</v>
      </c>
      <c r="X334" s="370">
        <f>'آبان 1400'!Y335</f>
        <v>0</v>
      </c>
      <c r="Y334" s="370">
        <f>'آبان 1400'!Z335</f>
        <v>0</v>
      </c>
      <c r="Z334" s="139">
        <f>'آبان 1400'!AA335</f>
        <v>885165</v>
      </c>
      <c r="AA334" s="139">
        <f>'آبان 1400'!AB335</f>
        <v>46667</v>
      </c>
      <c r="AB334" s="139">
        <f>'آبان 1400'!AC335</f>
        <v>931832</v>
      </c>
      <c r="AC334" s="139">
        <f>'آبان 1400'!AD335</f>
        <v>4500000</v>
      </c>
      <c r="AD334" s="139">
        <f>'آبان 1400'!AE335</f>
        <v>6000000</v>
      </c>
      <c r="AE334" s="140">
        <f>'آبان 1400'!AF335</f>
        <v>177895.19999999998</v>
      </c>
      <c r="AF334" s="123">
        <f>'آبان 1400'!AG335</f>
        <v>26554950</v>
      </c>
      <c r="AG334" s="124">
        <f>'آبان 1400'!AH335</f>
        <v>1400010</v>
      </c>
      <c r="AH334" s="124">
        <f>'آبان 1400'!AI335</f>
        <v>21347423.999999996</v>
      </c>
      <c r="AI334" s="124">
        <f>'آبان 1400'!AJ335</f>
        <v>0</v>
      </c>
      <c r="AJ334" s="124">
        <f>'آبان 1400'!AK335</f>
        <v>4500000</v>
      </c>
      <c r="AK334" s="124">
        <f>'آبان 1400'!AL335</f>
        <v>6000000</v>
      </c>
      <c r="AL334" s="124">
        <f>'آبان 1400'!AM335</f>
        <v>4892117.9999999991</v>
      </c>
      <c r="AM334" s="124">
        <f>'آبان 1400'!AN335</f>
        <v>5217666.2159999991</v>
      </c>
      <c r="AN334" s="124">
        <f>'آبان 1400'!AO335</f>
        <v>0</v>
      </c>
      <c r="AO334" s="124">
        <f>'آبان 1400'!AP335</f>
        <v>5000000</v>
      </c>
      <c r="AP334" s="124">
        <f>'آبان 1400'!AQ335</f>
        <v>0</v>
      </c>
      <c r="AQ334" s="124">
        <f>'آبان 1400'!AR335</f>
        <v>0</v>
      </c>
      <c r="AR334" s="124">
        <f>'آبان 1400'!AS335</f>
        <v>0</v>
      </c>
      <c r="AS334" s="379">
        <f>'آبان 1400'!AT335</f>
        <v>0</v>
      </c>
      <c r="AT334" s="372">
        <f t="shared" si="243"/>
        <v>74912168.216000006</v>
      </c>
      <c r="AU334" s="174">
        <f>'آبان 1400'!AV335</f>
        <v>54168316.440880008</v>
      </c>
      <c r="AV334" s="142">
        <f>'آبان 1400'!AW335</f>
        <v>74912168.215999991</v>
      </c>
      <c r="AW334" s="143">
        <f t="shared" si="244"/>
        <v>5243851.7751199994</v>
      </c>
      <c r="AX334" s="76">
        <f t="shared" si="245"/>
        <v>1416831.644088001</v>
      </c>
      <c r="AY334" s="143">
        <f>'آبان 1400'!AZ335</f>
        <v>0</v>
      </c>
      <c r="AZ334" s="143">
        <f>'آبان 1400'!BA335</f>
        <v>0</v>
      </c>
      <c r="BA334" s="143">
        <f>'آبان 1400'!BB335</f>
        <v>0</v>
      </c>
      <c r="BB334" s="143">
        <f>'آبان 1400'!BC335</f>
        <v>0</v>
      </c>
      <c r="BC334" s="143">
        <f>'آبان 1400'!BD335</f>
        <v>0</v>
      </c>
      <c r="BD334" s="143">
        <f>'آبان 1400'!BE335</f>
        <v>0</v>
      </c>
      <c r="BE334" s="143">
        <f>'آبان 1400'!BF335</f>
        <v>0</v>
      </c>
      <c r="BF334" s="144">
        <f t="shared" si="246"/>
        <v>6660683.4192080004</v>
      </c>
      <c r="BG334" s="141">
        <f t="shared" si="247"/>
        <v>68251484</v>
      </c>
      <c r="BH334" s="145">
        <f t="shared" si="248"/>
        <v>74912168.216000006</v>
      </c>
      <c r="BI334" s="128">
        <f t="shared" si="241"/>
        <v>4659160</v>
      </c>
      <c r="BJ334" s="146">
        <f t="shared" si="249"/>
        <v>2329580</v>
      </c>
      <c r="BK334" s="146">
        <f t="shared" si="250"/>
        <v>698874</v>
      </c>
      <c r="BL334" s="147">
        <f t="shared" si="251"/>
        <v>1120000</v>
      </c>
      <c r="BM334" s="383">
        <v>0</v>
      </c>
      <c r="BN334" s="148">
        <f t="shared" si="252"/>
        <v>83719782.216000006</v>
      </c>
      <c r="BO334" s="149">
        <f t="shared" si="253"/>
        <v>74912168.215999991</v>
      </c>
      <c r="BP334" s="150">
        <f t="shared" si="254"/>
        <v>17229798.689679999</v>
      </c>
      <c r="BQ334" s="151">
        <f t="shared" si="255"/>
        <v>100949580.90568</v>
      </c>
      <c r="BR334" s="152">
        <f t="shared" si="256"/>
        <v>100800</v>
      </c>
      <c r="BS334" s="148">
        <f t="shared" si="257"/>
        <v>101050380.90568</v>
      </c>
      <c r="BT334" s="136">
        <v>0</v>
      </c>
      <c r="BU334" s="149">
        <f t="shared" si="258"/>
        <v>8371978.2216000007</v>
      </c>
      <c r="BV334" s="153">
        <f t="shared" si="259"/>
        <v>4185989.1108000004</v>
      </c>
      <c r="BW334" s="134">
        <f t="shared" si="260"/>
        <v>88492413.573280007</v>
      </c>
      <c r="BX334" s="148">
        <f t="shared" si="261"/>
        <v>7687614</v>
      </c>
      <c r="BY334" s="135">
        <f t="shared" si="262"/>
        <v>80804799.573280007</v>
      </c>
      <c r="CD334" s="400">
        <f>'آبان 1400'!AU335</f>
        <v>74912168.216000006</v>
      </c>
      <c r="CE334" s="401">
        <f>'آبان 1400'!AV335</f>
        <v>54168316.440880008</v>
      </c>
      <c r="CF334" s="401">
        <f>'آبان 1400'!AW335</f>
        <v>74912168.215999991</v>
      </c>
      <c r="CG334" s="401">
        <f>'آبان 1400'!AX335</f>
        <v>5243851.7751199994</v>
      </c>
      <c r="CH334" s="401">
        <f>'آبان 1400'!AY335</f>
        <v>1416831.644088001</v>
      </c>
      <c r="CI334" s="401">
        <f>'آبان 1400'!AZ335</f>
        <v>0</v>
      </c>
      <c r="CJ334" s="401">
        <f>'آبان 1400'!BA335</f>
        <v>0</v>
      </c>
      <c r="CK334" s="401">
        <f>'آبان 1400'!BB335</f>
        <v>0</v>
      </c>
      <c r="CL334" s="401">
        <f>'آبان 1400'!BC335</f>
        <v>0</v>
      </c>
      <c r="CM334" s="401">
        <f>'آبان 1400'!BD335</f>
        <v>0</v>
      </c>
      <c r="CN334" s="401">
        <f>'آبان 1400'!BE335</f>
        <v>0</v>
      </c>
      <c r="CO334" s="401">
        <f>'آبان 1400'!BF335</f>
        <v>0</v>
      </c>
      <c r="CP334" s="401">
        <f>'آبان 1400'!BG335</f>
        <v>6660683.4192080004</v>
      </c>
      <c r="CQ334" s="401">
        <f>'آبان 1400'!BH335</f>
        <v>68251484</v>
      </c>
      <c r="CR334" s="401">
        <f t="shared" si="263"/>
        <v>74912168.216000006</v>
      </c>
      <c r="CS334" s="56">
        <f t="shared" si="264"/>
        <v>4659160</v>
      </c>
      <c r="CT334" s="400">
        <f t="shared" si="265"/>
        <v>2329580</v>
      </c>
      <c r="CU334" s="401">
        <f t="shared" si="266"/>
        <v>698874</v>
      </c>
      <c r="CV334" s="401">
        <f t="shared" si="267"/>
        <v>1120000</v>
      </c>
      <c r="CW334" s="56">
        <v>0</v>
      </c>
      <c r="CX334" s="401">
        <f t="shared" si="268"/>
        <v>83719782.216000006</v>
      </c>
      <c r="CY334" s="401">
        <f t="shared" si="269"/>
        <v>74912168.215999991</v>
      </c>
      <c r="CZ334" s="401">
        <f t="shared" si="270"/>
        <v>17229798.689679999</v>
      </c>
      <c r="DA334" s="401">
        <f t="shared" si="271"/>
        <v>100949580.90568</v>
      </c>
      <c r="DB334" s="401">
        <f t="shared" si="272"/>
        <v>100800</v>
      </c>
      <c r="DC334" s="401">
        <f t="shared" si="273"/>
        <v>101050380.90568</v>
      </c>
      <c r="DD334" s="406">
        <v>0</v>
      </c>
      <c r="DE334" s="401">
        <f t="shared" si="274"/>
        <v>8371978.2216000007</v>
      </c>
      <c r="DF334" s="401">
        <f t="shared" si="275"/>
        <v>4185989.1108000004</v>
      </c>
      <c r="DG334" s="401">
        <f t="shared" si="276"/>
        <v>88492413.573280007</v>
      </c>
      <c r="DH334" s="401">
        <f t="shared" si="277"/>
        <v>7687614</v>
      </c>
      <c r="DI334" s="401">
        <f t="shared" si="278"/>
        <v>80804799.573280007</v>
      </c>
      <c r="DJ334" s="401">
        <f t="shared" si="279"/>
        <v>0</v>
      </c>
      <c r="DL334" s="408">
        <f t="shared" si="280"/>
        <v>6638737.5</v>
      </c>
      <c r="DM334" s="408">
        <f t="shared" si="281"/>
        <v>-1979577.5</v>
      </c>
    </row>
    <row r="335" spans="1:117" s="56" customFormat="1" ht="21" x14ac:dyDescent="0.2">
      <c r="A335" s="192">
        <f t="shared" si="242"/>
        <v>2655495</v>
      </c>
      <c r="B335" s="137">
        <f>'آبان 1400'!B336</f>
        <v>330</v>
      </c>
      <c r="C335" s="137">
        <f>'آبان 1400'!C336</f>
        <v>94</v>
      </c>
      <c r="D335" s="137">
        <f>'آبان 1400'!D336</f>
        <v>13291</v>
      </c>
      <c r="E335" s="137" t="str">
        <f>'آبان 1400'!E336</f>
        <v>احمد</v>
      </c>
      <c r="F335" s="137" t="str">
        <f>'آبان 1400'!F336</f>
        <v>آقاصفی</v>
      </c>
      <c r="G335" s="137" t="str">
        <f>'آبان 1400'!G336</f>
        <v>نگهبان</v>
      </c>
      <c r="H335" s="137" t="str">
        <f>'آبان 1400'!H336</f>
        <v>تهران</v>
      </c>
      <c r="I335" s="137" t="str">
        <f>'آبان 1400'!I336</f>
        <v>368-700-3730377-1</v>
      </c>
      <c r="J335" s="137" t="str">
        <f>'آبان 1400'!J336</f>
        <v>0070401659</v>
      </c>
      <c r="K335" s="137" t="str">
        <f>'آبان 1400'!K336</f>
        <v>0012761208</v>
      </c>
      <c r="L335" s="137" t="str">
        <f>'آبان 1400'!L336</f>
        <v>تهران</v>
      </c>
      <c r="M335" s="137" t="str">
        <f>'آبان 1400'!M336</f>
        <v>نگهبان</v>
      </c>
      <c r="N335" s="121" t="str">
        <f>'آبان 1400'!N336</f>
        <v>*</v>
      </c>
      <c r="O335" s="120">
        <f>'آبان 1400'!O336</f>
        <v>0</v>
      </c>
      <c r="P335" s="122">
        <f>'آبان 1400'!P336</f>
        <v>0</v>
      </c>
      <c r="Q335" s="362">
        <f>'آبان 1400'!Q336</f>
        <v>30</v>
      </c>
      <c r="R335" s="362">
        <f>'آبان 1400'!R336</f>
        <v>120</v>
      </c>
      <c r="S335" s="362">
        <f>'آبان 1400'!S336</f>
        <v>110</v>
      </c>
      <c r="T335" s="362">
        <f>'آبان 1400'!T336</f>
        <v>29.33</v>
      </c>
      <c r="U335" s="138">
        <f>'آبان 1400'!U336</f>
        <v>0</v>
      </c>
      <c r="V335" s="121">
        <f>'آبان 1400'!W336</f>
        <v>0</v>
      </c>
      <c r="W335" s="122">
        <f>'آبان 1400'!X336</f>
        <v>0</v>
      </c>
      <c r="X335" s="370">
        <f>'آبان 1400'!Y336</f>
        <v>2</v>
      </c>
      <c r="Y335" s="370">
        <f>'آبان 1400'!Z336</f>
        <v>2</v>
      </c>
      <c r="Z335" s="139">
        <f>'آبان 1400'!AA336</f>
        <v>885165</v>
      </c>
      <c r="AA335" s="139">
        <f>'آبان 1400'!AB336</f>
        <v>46667</v>
      </c>
      <c r="AB335" s="139">
        <f>'آبان 1400'!AC336</f>
        <v>931832</v>
      </c>
      <c r="AC335" s="139">
        <f>'آبان 1400'!AD336</f>
        <v>4500000</v>
      </c>
      <c r="AD335" s="139">
        <f>'آبان 1400'!AE336</f>
        <v>6000000</v>
      </c>
      <c r="AE335" s="140">
        <f>'آبان 1400'!AF336</f>
        <v>177895.19999999998</v>
      </c>
      <c r="AF335" s="123">
        <f>'آبان 1400'!AG336</f>
        <v>26554950</v>
      </c>
      <c r="AG335" s="124">
        <f>'آبان 1400'!AH336</f>
        <v>1400010</v>
      </c>
      <c r="AH335" s="124">
        <f>'آبان 1400'!AI336</f>
        <v>21347423.999999996</v>
      </c>
      <c r="AI335" s="124">
        <f>'آبان 1400'!AJ336</f>
        <v>5310990</v>
      </c>
      <c r="AJ335" s="124">
        <f>'آبان 1400'!AK336</f>
        <v>4500000</v>
      </c>
      <c r="AK335" s="124">
        <f>'آبان 1400'!AL336</f>
        <v>6000000</v>
      </c>
      <c r="AL335" s="124">
        <f>'آبان 1400'!AM336</f>
        <v>4892117.9999999991</v>
      </c>
      <c r="AM335" s="124">
        <f>'آبان 1400'!AN336</f>
        <v>5217666.2159999991</v>
      </c>
      <c r="AN335" s="124">
        <f>'آبان 1400'!AO336</f>
        <v>0</v>
      </c>
      <c r="AO335" s="124">
        <f>'آبان 1400'!AP336</f>
        <v>5000000</v>
      </c>
      <c r="AP335" s="124">
        <f>'آبان 1400'!AQ336</f>
        <v>0</v>
      </c>
      <c r="AQ335" s="124">
        <f>'آبان 1400'!AR336</f>
        <v>0</v>
      </c>
      <c r="AR335" s="124">
        <f>'آبان 1400'!AS336</f>
        <v>0</v>
      </c>
      <c r="AS335" s="379">
        <f>'آبان 1400'!AT336</f>
        <v>0</v>
      </c>
      <c r="AT335" s="372">
        <f t="shared" si="243"/>
        <v>80223158.216000006</v>
      </c>
      <c r="AU335" s="174">
        <f>'آبان 1400'!AV336</f>
        <v>54168316.440880008</v>
      </c>
      <c r="AV335" s="142">
        <f>'آبان 1400'!AW336</f>
        <v>74912168.215999991</v>
      </c>
      <c r="AW335" s="143">
        <f t="shared" si="244"/>
        <v>5243851.7751199994</v>
      </c>
      <c r="AX335" s="76">
        <f t="shared" si="245"/>
        <v>1416831.644088001</v>
      </c>
      <c r="AY335" s="143">
        <f>'آبان 1400'!AZ336</f>
        <v>0</v>
      </c>
      <c r="AZ335" s="143">
        <f>'آبان 1400'!BA336</f>
        <v>0</v>
      </c>
      <c r="BA335" s="143">
        <f>'آبان 1400'!BB336</f>
        <v>0</v>
      </c>
      <c r="BB335" s="143">
        <f>'آبان 1400'!BC336</f>
        <v>0</v>
      </c>
      <c r="BC335" s="143">
        <f>'آبان 1400'!BD336</f>
        <v>0</v>
      </c>
      <c r="BD335" s="143">
        <f>'آبان 1400'!BE336</f>
        <v>0</v>
      </c>
      <c r="BE335" s="143">
        <f>'آبان 1400'!BF336</f>
        <v>0</v>
      </c>
      <c r="BF335" s="144">
        <f t="shared" si="246"/>
        <v>6660683.4192080004</v>
      </c>
      <c r="BG335" s="141">
        <f t="shared" si="247"/>
        <v>73562474</v>
      </c>
      <c r="BH335" s="145">
        <f t="shared" si="248"/>
        <v>80223158.216000006</v>
      </c>
      <c r="BI335" s="128">
        <f t="shared" si="241"/>
        <v>4659160</v>
      </c>
      <c r="BJ335" s="146">
        <f t="shared" si="249"/>
        <v>2329580</v>
      </c>
      <c r="BK335" s="146">
        <f t="shared" si="250"/>
        <v>698874</v>
      </c>
      <c r="BL335" s="147">
        <f t="shared" si="251"/>
        <v>1120000</v>
      </c>
      <c r="BM335" s="383">
        <v>0</v>
      </c>
      <c r="BN335" s="148">
        <f t="shared" si="252"/>
        <v>89030772.216000006</v>
      </c>
      <c r="BO335" s="149">
        <f t="shared" si="253"/>
        <v>74912168.215999991</v>
      </c>
      <c r="BP335" s="150">
        <f t="shared" si="254"/>
        <v>17229798.689679999</v>
      </c>
      <c r="BQ335" s="151">
        <f t="shared" si="255"/>
        <v>106260570.90568</v>
      </c>
      <c r="BR335" s="152">
        <f t="shared" si="256"/>
        <v>100800</v>
      </c>
      <c r="BS335" s="148">
        <f t="shared" si="257"/>
        <v>106361370.90568</v>
      </c>
      <c r="BT335" s="136">
        <v>0</v>
      </c>
      <c r="BU335" s="149">
        <f t="shared" si="258"/>
        <v>8903077.2216000017</v>
      </c>
      <c r="BV335" s="153">
        <f t="shared" si="259"/>
        <v>4451538.6108000008</v>
      </c>
      <c r="BW335" s="134">
        <f t="shared" si="260"/>
        <v>93006755.073280007</v>
      </c>
      <c r="BX335" s="148">
        <f t="shared" si="261"/>
        <v>7687614</v>
      </c>
      <c r="BY335" s="135">
        <f t="shared" si="262"/>
        <v>85319141.073280007</v>
      </c>
      <c r="CD335" s="400">
        <f>'آبان 1400'!AU336</f>
        <v>80223158.216000006</v>
      </c>
      <c r="CE335" s="401">
        <f>'آبان 1400'!AV336</f>
        <v>54168316.440880008</v>
      </c>
      <c r="CF335" s="401">
        <f>'آبان 1400'!AW336</f>
        <v>74912168.215999991</v>
      </c>
      <c r="CG335" s="401">
        <f>'آبان 1400'!AX336</f>
        <v>5243851.7751199994</v>
      </c>
      <c r="CH335" s="401">
        <f>'آبان 1400'!AY336</f>
        <v>1416831.644088001</v>
      </c>
      <c r="CI335" s="401">
        <f>'آبان 1400'!AZ336</f>
        <v>0</v>
      </c>
      <c r="CJ335" s="401">
        <f>'آبان 1400'!BA336</f>
        <v>0</v>
      </c>
      <c r="CK335" s="401">
        <f>'آبان 1400'!BB336</f>
        <v>0</v>
      </c>
      <c r="CL335" s="401">
        <f>'آبان 1400'!BC336</f>
        <v>0</v>
      </c>
      <c r="CM335" s="401">
        <f>'آبان 1400'!BD336</f>
        <v>0</v>
      </c>
      <c r="CN335" s="401">
        <f>'آبان 1400'!BE336</f>
        <v>0</v>
      </c>
      <c r="CO335" s="401">
        <f>'آبان 1400'!BF336</f>
        <v>0</v>
      </c>
      <c r="CP335" s="401">
        <f>'آبان 1400'!BG336</f>
        <v>6660683.4192080004</v>
      </c>
      <c r="CQ335" s="401">
        <f>'آبان 1400'!BH336</f>
        <v>73562474</v>
      </c>
      <c r="CR335" s="401">
        <f t="shared" si="263"/>
        <v>80223158.216000006</v>
      </c>
      <c r="CS335" s="56">
        <f t="shared" si="264"/>
        <v>4659160</v>
      </c>
      <c r="CT335" s="400">
        <f t="shared" si="265"/>
        <v>2329580</v>
      </c>
      <c r="CU335" s="401">
        <f t="shared" si="266"/>
        <v>698874</v>
      </c>
      <c r="CV335" s="401">
        <f t="shared" si="267"/>
        <v>1120000</v>
      </c>
      <c r="CW335" s="56">
        <v>0</v>
      </c>
      <c r="CX335" s="401">
        <f t="shared" si="268"/>
        <v>89030772.216000006</v>
      </c>
      <c r="CY335" s="401">
        <f t="shared" si="269"/>
        <v>74912168.215999991</v>
      </c>
      <c r="CZ335" s="401">
        <f t="shared" si="270"/>
        <v>17229798.689679999</v>
      </c>
      <c r="DA335" s="401">
        <f t="shared" si="271"/>
        <v>106260570.90568</v>
      </c>
      <c r="DB335" s="401">
        <f t="shared" si="272"/>
        <v>100800</v>
      </c>
      <c r="DC335" s="401">
        <f t="shared" si="273"/>
        <v>106361370.90568</v>
      </c>
      <c r="DD335" s="406">
        <v>0</v>
      </c>
      <c r="DE335" s="401">
        <f t="shared" si="274"/>
        <v>8903077.2216000017</v>
      </c>
      <c r="DF335" s="401">
        <f t="shared" si="275"/>
        <v>4451538.6108000008</v>
      </c>
      <c r="DG335" s="401">
        <f t="shared" si="276"/>
        <v>93006755.073280007</v>
      </c>
      <c r="DH335" s="401">
        <f t="shared" si="277"/>
        <v>7687614</v>
      </c>
      <c r="DI335" s="401">
        <f t="shared" si="278"/>
        <v>85319141.073280007</v>
      </c>
      <c r="DJ335" s="401">
        <f t="shared" si="279"/>
        <v>0</v>
      </c>
      <c r="DL335" s="408">
        <f t="shared" si="280"/>
        <v>6638737.5</v>
      </c>
      <c r="DM335" s="408">
        <f t="shared" si="281"/>
        <v>-1979577.5</v>
      </c>
    </row>
    <row r="336" spans="1:117" s="56" customFormat="1" ht="21" x14ac:dyDescent="0.2">
      <c r="A336" s="192">
        <f t="shared" si="242"/>
        <v>2655495</v>
      </c>
      <c r="B336" s="137">
        <f>'آبان 1400'!B337</f>
        <v>331</v>
      </c>
      <c r="C336" s="137">
        <f>'آبان 1400'!C337</f>
        <v>95</v>
      </c>
      <c r="D336" s="137">
        <f>'آبان 1400'!D337</f>
        <v>13350</v>
      </c>
      <c r="E336" s="137" t="str">
        <f>'آبان 1400'!E337</f>
        <v xml:space="preserve">شاهرخ </v>
      </c>
      <c r="F336" s="137" t="str">
        <f>'آبان 1400'!F337</f>
        <v>صمد زاده نظری</v>
      </c>
      <c r="G336" s="137" t="str">
        <f>'آبان 1400'!G337</f>
        <v>نگهبان</v>
      </c>
      <c r="H336" s="137" t="str">
        <f>'آبان 1400'!H337</f>
        <v>تهران</v>
      </c>
      <c r="I336" s="137" t="str">
        <f>'آبان 1400'!I337</f>
        <v>129-12-1581804-1</v>
      </c>
      <c r="J336" s="137" t="str">
        <f>'آبان 1400'!J337</f>
        <v>1461313503</v>
      </c>
      <c r="K336" s="137" t="str">
        <f>'آبان 1400'!K337</f>
        <v>0012122046</v>
      </c>
      <c r="L336" s="137" t="str">
        <f>'آبان 1400'!L337</f>
        <v>تهران</v>
      </c>
      <c r="M336" s="137" t="str">
        <f>'آبان 1400'!M337</f>
        <v>نگهبان</v>
      </c>
      <c r="N336" s="121" t="str">
        <f>'آبان 1400'!N337</f>
        <v>*</v>
      </c>
      <c r="O336" s="120">
        <f>'آبان 1400'!O337</f>
        <v>0</v>
      </c>
      <c r="P336" s="122">
        <f>'آبان 1400'!P337</f>
        <v>0</v>
      </c>
      <c r="Q336" s="362">
        <f>'آبان 1400'!Q337</f>
        <v>30</v>
      </c>
      <c r="R336" s="362">
        <f>'آبان 1400'!R337</f>
        <v>120</v>
      </c>
      <c r="S336" s="362">
        <f>'آبان 1400'!S337</f>
        <v>110</v>
      </c>
      <c r="T336" s="362">
        <f>'آبان 1400'!T337</f>
        <v>29.33</v>
      </c>
      <c r="U336" s="138">
        <f>'آبان 1400'!U337</f>
        <v>0</v>
      </c>
      <c r="V336" s="121">
        <f>'آبان 1400'!W337</f>
        <v>0</v>
      </c>
      <c r="W336" s="122">
        <f>'آبان 1400'!X337</f>
        <v>0</v>
      </c>
      <c r="X336" s="370">
        <f>'آبان 1400'!Y337</f>
        <v>1</v>
      </c>
      <c r="Y336" s="370">
        <f>'آبان 1400'!Z337</f>
        <v>0</v>
      </c>
      <c r="Z336" s="139">
        <f>'آبان 1400'!AA337</f>
        <v>885165</v>
      </c>
      <c r="AA336" s="139">
        <f>'آبان 1400'!AB337</f>
        <v>46667</v>
      </c>
      <c r="AB336" s="139">
        <f>'آبان 1400'!AC337</f>
        <v>931832</v>
      </c>
      <c r="AC336" s="139">
        <f>'آبان 1400'!AD337</f>
        <v>4500000</v>
      </c>
      <c r="AD336" s="139">
        <f>'آبان 1400'!AE337</f>
        <v>6000000</v>
      </c>
      <c r="AE336" s="140">
        <f>'آبان 1400'!AF337</f>
        <v>177895.19999999998</v>
      </c>
      <c r="AF336" s="123">
        <f>'آبان 1400'!AG337</f>
        <v>26554950</v>
      </c>
      <c r="AG336" s="124">
        <f>'آبان 1400'!AH337</f>
        <v>1400010</v>
      </c>
      <c r="AH336" s="124">
        <f>'آبان 1400'!AI337</f>
        <v>21347423.999999996</v>
      </c>
      <c r="AI336" s="124">
        <f>'آبان 1400'!AJ337</f>
        <v>0</v>
      </c>
      <c r="AJ336" s="124">
        <f>'آبان 1400'!AK337</f>
        <v>4500000</v>
      </c>
      <c r="AK336" s="124">
        <f>'آبان 1400'!AL337</f>
        <v>6000000</v>
      </c>
      <c r="AL336" s="124">
        <f>'آبان 1400'!AM337</f>
        <v>4892117.9999999991</v>
      </c>
      <c r="AM336" s="124">
        <f>'آبان 1400'!AN337</f>
        <v>5217666.2159999991</v>
      </c>
      <c r="AN336" s="124">
        <f>'آبان 1400'!AO337</f>
        <v>0</v>
      </c>
      <c r="AO336" s="124">
        <f>'آبان 1400'!AP337</f>
        <v>3000000</v>
      </c>
      <c r="AP336" s="124">
        <f>'آبان 1400'!AQ337</f>
        <v>0</v>
      </c>
      <c r="AQ336" s="124">
        <f>'آبان 1400'!AR337</f>
        <v>0</v>
      </c>
      <c r="AR336" s="124">
        <f>'آبان 1400'!AS337</f>
        <v>0</v>
      </c>
      <c r="AS336" s="379">
        <f>'آبان 1400'!AT337</f>
        <v>0</v>
      </c>
      <c r="AT336" s="372">
        <f t="shared" si="243"/>
        <v>72912168.216000006</v>
      </c>
      <c r="AU336" s="174">
        <f>'آبان 1400'!AV337</f>
        <v>54308316.440880008</v>
      </c>
      <c r="AV336" s="142">
        <f>'آبان 1400'!AW337</f>
        <v>72912168.215999991</v>
      </c>
      <c r="AW336" s="143">
        <f t="shared" si="244"/>
        <v>5103851.7751199994</v>
      </c>
      <c r="AX336" s="76">
        <f t="shared" si="245"/>
        <v>1430831.644088001</v>
      </c>
      <c r="AY336" s="143">
        <f>'آبان 1400'!AZ337</f>
        <v>0</v>
      </c>
      <c r="AZ336" s="143">
        <f>'آبان 1400'!BA337</f>
        <v>0</v>
      </c>
      <c r="BA336" s="143">
        <f>'آبان 1400'!BB337</f>
        <v>0</v>
      </c>
      <c r="BB336" s="143">
        <f>'آبان 1400'!BC337</f>
        <v>0</v>
      </c>
      <c r="BC336" s="143">
        <f>'آبان 1400'!BD337</f>
        <v>0</v>
      </c>
      <c r="BD336" s="143">
        <f>'آبان 1400'!BE337</f>
        <v>0</v>
      </c>
      <c r="BE336" s="143">
        <f>'آبان 1400'!BF337</f>
        <v>0</v>
      </c>
      <c r="BF336" s="144">
        <f t="shared" si="246"/>
        <v>6534683.4192080004</v>
      </c>
      <c r="BG336" s="141">
        <f t="shared" si="247"/>
        <v>66377484</v>
      </c>
      <c r="BH336" s="145">
        <f t="shared" si="248"/>
        <v>72912168.216000006</v>
      </c>
      <c r="BI336" s="128">
        <f t="shared" si="241"/>
        <v>4659160</v>
      </c>
      <c r="BJ336" s="146">
        <f t="shared" si="249"/>
        <v>2329580</v>
      </c>
      <c r="BK336" s="146">
        <f t="shared" si="250"/>
        <v>698874</v>
      </c>
      <c r="BL336" s="147">
        <f t="shared" si="251"/>
        <v>1120000</v>
      </c>
      <c r="BM336" s="383">
        <v>0</v>
      </c>
      <c r="BN336" s="148">
        <f t="shared" si="252"/>
        <v>81719782.216000006</v>
      </c>
      <c r="BO336" s="149">
        <f t="shared" si="253"/>
        <v>72912168.215999991</v>
      </c>
      <c r="BP336" s="150">
        <f t="shared" si="254"/>
        <v>16769798.689679999</v>
      </c>
      <c r="BQ336" s="151">
        <f t="shared" si="255"/>
        <v>98489580.905680001</v>
      </c>
      <c r="BR336" s="152">
        <f t="shared" si="256"/>
        <v>100800</v>
      </c>
      <c r="BS336" s="148">
        <f t="shared" si="257"/>
        <v>98590380.905680001</v>
      </c>
      <c r="BT336" s="136">
        <v>0</v>
      </c>
      <c r="BU336" s="149">
        <f t="shared" si="258"/>
        <v>8171978.2216000007</v>
      </c>
      <c r="BV336" s="153">
        <f t="shared" si="259"/>
        <v>4085989.1108000004</v>
      </c>
      <c r="BW336" s="134">
        <f t="shared" si="260"/>
        <v>86332413.573280007</v>
      </c>
      <c r="BX336" s="148">
        <f t="shared" si="261"/>
        <v>7687614</v>
      </c>
      <c r="BY336" s="135">
        <f t="shared" si="262"/>
        <v>78644799.573280007</v>
      </c>
      <c r="CD336" s="400">
        <f>'آبان 1400'!AU337</f>
        <v>72912168.216000006</v>
      </c>
      <c r="CE336" s="401">
        <f>'آبان 1400'!AV337</f>
        <v>54308316.440880008</v>
      </c>
      <c r="CF336" s="401">
        <f>'آبان 1400'!AW337</f>
        <v>72912168.215999991</v>
      </c>
      <c r="CG336" s="401">
        <f>'آبان 1400'!AX337</f>
        <v>5103851.7751199994</v>
      </c>
      <c r="CH336" s="401">
        <f>'آبان 1400'!AY337</f>
        <v>1430831.644088001</v>
      </c>
      <c r="CI336" s="401">
        <f>'آبان 1400'!AZ337</f>
        <v>0</v>
      </c>
      <c r="CJ336" s="401">
        <f>'آبان 1400'!BA337</f>
        <v>0</v>
      </c>
      <c r="CK336" s="401">
        <f>'آبان 1400'!BB337</f>
        <v>0</v>
      </c>
      <c r="CL336" s="401">
        <f>'آبان 1400'!BC337</f>
        <v>0</v>
      </c>
      <c r="CM336" s="401">
        <f>'آبان 1400'!BD337</f>
        <v>0</v>
      </c>
      <c r="CN336" s="401">
        <f>'آبان 1400'!BE337</f>
        <v>0</v>
      </c>
      <c r="CO336" s="401">
        <f>'آبان 1400'!BF337</f>
        <v>0</v>
      </c>
      <c r="CP336" s="401">
        <f>'آبان 1400'!BG337</f>
        <v>6534683.4192080004</v>
      </c>
      <c r="CQ336" s="401">
        <f>'آبان 1400'!BH337</f>
        <v>66377484</v>
      </c>
      <c r="CR336" s="401">
        <f t="shared" si="263"/>
        <v>72912168.216000006</v>
      </c>
      <c r="CS336" s="56">
        <f t="shared" si="264"/>
        <v>4659160</v>
      </c>
      <c r="CT336" s="400">
        <f t="shared" si="265"/>
        <v>2329580</v>
      </c>
      <c r="CU336" s="401">
        <f t="shared" si="266"/>
        <v>698874</v>
      </c>
      <c r="CV336" s="401">
        <f t="shared" si="267"/>
        <v>1120000</v>
      </c>
      <c r="CW336" s="56">
        <v>0</v>
      </c>
      <c r="CX336" s="401">
        <f t="shared" si="268"/>
        <v>81719782.216000006</v>
      </c>
      <c r="CY336" s="401">
        <f t="shared" si="269"/>
        <v>72912168.215999991</v>
      </c>
      <c r="CZ336" s="401">
        <f t="shared" si="270"/>
        <v>16769798.689679999</v>
      </c>
      <c r="DA336" s="401">
        <f t="shared" si="271"/>
        <v>98489580.905680001</v>
      </c>
      <c r="DB336" s="401">
        <f t="shared" si="272"/>
        <v>100800</v>
      </c>
      <c r="DC336" s="401">
        <f t="shared" si="273"/>
        <v>98590380.905680001</v>
      </c>
      <c r="DD336" s="406">
        <v>0</v>
      </c>
      <c r="DE336" s="401">
        <f t="shared" si="274"/>
        <v>8171978.2216000007</v>
      </c>
      <c r="DF336" s="401">
        <f t="shared" si="275"/>
        <v>4085989.1108000004</v>
      </c>
      <c r="DG336" s="401">
        <f t="shared" si="276"/>
        <v>86332413.573280007</v>
      </c>
      <c r="DH336" s="401">
        <f t="shared" si="277"/>
        <v>7687614</v>
      </c>
      <c r="DI336" s="401">
        <f t="shared" si="278"/>
        <v>78644799.573280007</v>
      </c>
      <c r="DJ336" s="401">
        <f t="shared" si="279"/>
        <v>0</v>
      </c>
      <c r="DL336" s="408">
        <f t="shared" si="280"/>
        <v>6638737.5</v>
      </c>
      <c r="DM336" s="408">
        <f t="shared" si="281"/>
        <v>-1979577.5</v>
      </c>
    </row>
    <row r="337" spans="1:117" s="56" customFormat="1" ht="21" x14ac:dyDescent="0.2">
      <c r="A337" s="192">
        <f t="shared" si="242"/>
        <v>2655495</v>
      </c>
      <c r="B337" s="137">
        <f>'آبان 1400'!B338</f>
        <v>332</v>
      </c>
      <c r="C337" s="137">
        <f>'آبان 1400'!C338</f>
        <v>96</v>
      </c>
      <c r="D337" s="137">
        <f>'آبان 1400'!D338</f>
        <v>13217</v>
      </c>
      <c r="E337" s="137" t="str">
        <f>'آبان 1400'!E338</f>
        <v xml:space="preserve">محمد </v>
      </c>
      <c r="F337" s="137" t="str">
        <f>'آبان 1400'!F338</f>
        <v>محمدی نیکو</v>
      </c>
      <c r="G337" s="137" t="str">
        <f>'آبان 1400'!G338</f>
        <v>نگهبان</v>
      </c>
      <c r="H337" s="137" t="str">
        <f>'آبان 1400'!H338</f>
        <v>تهران</v>
      </c>
      <c r="I337" s="137" t="str">
        <f>'آبان 1400'!I338</f>
        <v>121-813-3347844-1</v>
      </c>
      <c r="J337" s="137">
        <f>'آبان 1400'!J338</f>
        <v>5809626947</v>
      </c>
      <c r="K337" s="137" t="str">
        <f>'آبان 1400'!K338</f>
        <v>0027072200</v>
      </c>
      <c r="L337" s="137" t="str">
        <f>'آبان 1400'!L338</f>
        <v>تهران</v>
      </c>
      <c r="M337" s="137" t="str">
        <f>'آبان 1400'!M338</f>
        <v>نگهبان</v>
      </c>
      <c r="N337" s="121" t="str">
        <f>'آبان 1400'!N338</f>
        <v>*</v>
      </c>
      <c r="O337" s="120">
        <f>'آبان 1400'!O338</f>
        <v>0</v>
      </c>
      <c r="P337" s="122">
        <f>'آبان 1400'!P338</f>
        <v>0</v>
      </c>
      <c r="Q337" s="362">
        <f>'آبان 1400'!Q338</f>
        <v>30</v>
      </c>
      <c r="R337" s="362">
        <f>'آبان 1400'!R338</f>
        <v>120</v>
      </c>
      <c r="S337" s="362">
        <f>'آبان 1400'!S338</f>
        <v>110</v>
      </c>
      <c r="T337" s="362">
        <f>'آبان 1400'!T338</f>
        <v>29.33</v>
      </c>
      <c r="U337" s="138">
        <f>'آبان 1400'!U338</f>
        <v>0</v>
      </c>
      <c r="V337" s="121">
        <f>'آبان 1400'!W338</f>
        <v>0</v>
      </c>
      <c r="W337" s="122">
        <f>'آبان 1400'!X338</f>
        <v>0</v>
      </c>
      <c r="X337" s="370">
        <f>'آبان 1400'!Y338</f>
        <v>2</v>
      </c>
      <c r="Y337" s="370">
        <f>'آبان 1400'!Z338</f>
        <v>1</v>
      </c>
      <c r="Z337" s="139">
        <f>'آبان 1400'!AA338</f>
        <v>885165</v>
      </c>
      <c r="AA337" s="139">
        <f>'آبان 1400'!AB338</f>
        <v>46667</v>
      </c>
      <c r="AB337" s="139">
        <f>'آبان 1400'!AC338</f>
        <v>931832</v>
      </c>
      <c r="AC337" s="139">
        <f>'آبان 1400'!AD338</f>
        <v>4500000</v>
      </c>
      <c r="AD337" s="139">
        <f>'آبان 1400'!AE338</f>
        <v>6000000</v>
      </c>
      <c r="AE337" s="140">
        <f>'آبان 1400'!AF338</f>
        <v>177895.19999999998</v>
      </c>
      <c r="AF337" s="123">
        <f>'آبان 1400'!AG338</f>
        <v>26554950</v>
      </c>
      <c r="AG337" s="124">
        <f>'آبان 1400'!AH338</f>
        <v>1400010</v>
      </c>
      <c r="AH337" s="124">
        <f>'آبان 1400'!AI338</f>
        <v>21347423.999999996</v>
      </c>
      <c r="AI337" s="124">
        <f>'آبان 1400'!AJ338</f>
        <v>2655495</v>
      </c>
      <c r="AJ337" s="124">
        <f>'آبان 1400'!AK338</f>
        <v>4500000</v>
      </c>
      <c r="AK337" s="124">
        <f>'آبان 1400'!AL338</f>
        <v>6000000</v>
      </c>
      <c r="AL337" s="124">
        <f>'آبان 1400'!AM338</f>
        <v>4892117.9999999991</v>
      </c>
      <c r="AM337" s="124">
        <f>'آبان 1400'!AN338</f>
        <v>5217666.2159999991</v>
      </c>
      <c r="AN337" s="124">
        <f>'آبان 1400'!AO338</f>
        <v>0</v>
      </c>
      <c r="AO337" s="124">
        <f>'آبان 1400'!AP338</f>
        <v>2800000</v>
      </c>
      <c r="AP337" s="124">
        <f>'آبان 1400'!AQ338</f>
        <v>0</v>
      </c>
      <c r="AQ337" s="124">
        <f>'آبان 1400'!AR338</f>
        <v>0</v>
      </c>
      <c r="AR337" s="124">
        <f>'آبان 1400'!AS338</f>
        <v>0</v>
      </c>
      <c r="AS337" s="379">
        <f>'آبان 1400'!AT338</f>
        <v>0</v>
      </c>
      <c r="AT337" s="372">
        <f t="shared" si="243"/>
        <v>75367663.216000006</v>
      </c>
      <c r="AU337" s="174">
        <f>'آبان 1400'!AV338</f>
        <v>54322316.440880008</v>
      </c>
      <c r="AV337" s="142">
        <f>'آبان 1400'!AW338</f>
        <v>72712168.215999991</v>
      </c>
      <c r="AW337" s="143">
        <f t="shared" si="244"/>
        <v>5089851.7751199994</v>
      </c>
      <c r="AX337" s="76">
        <f t="shared" si="245"/>
        <v>1432231.644088001</v>
      </c>
      <c r="AY337" s="143">
        <f>'آبان 1400'!AZ338</f>
        <v>0</v>
      </c>
      <c r="AZ337" s="143">
        <f>'آبان 1400'!BA338</f>
        <v>0</v>
      </c>
      <c r="BA337" s="143">
        <f>'آبان 1400'!BB338</f>
        <v>0</v>
      </c>
      <c r="BB337" s="143">
        <f>'آبان 1400'!BC338</f>
        <v>0</v>
      </c>
      <c r="BC337" s="143">
        <f>'آبان 1400'!BD338</f>
        <v>0</v>
      </c>
      <c r="BD337" s="143">
        <f>'آبان 1400'!BE338</f>
        <v>0</v>
      </c>
      <c r="BE337" s="143">
        <f>'آبان 1400'!BF338</f>
        <v>0</v>
      </c>
      <c r="BF337" s="144">
        <f t="shared" si="246"/>
        <v>6522083.4192080004</v>
      </c>
      <c r="BG337" s="141">
        <f t="shared" si="247"/>
        <v>68845579</v>
      </c>
      <c r="BH337" s="145">
        <f t="shared" si="248"/>
        <v>75367663.216000006</v>
      </c>
      <c r="BI337" s="128">
        <f t="shared" si="241"/>
        <v>4659160</v>
      </c>
      <c r="BJ337" s="146">
        <f t="shared" si="249"/>
        <v>2329580</v>
      </c>
      <c r="BK337" s="146">
        <f t="shared" si="250"/>
        <v>698874</v>
      </c>
      <c r="BL337" s="147">
        <f t="shared" si="251"/>
        <v>1120000</v>
      </c>
      <c r="BM337" s="383">
        <v>0</v>
      </c>
      <c r="BN337" s="148">
        <f t="shared" si="252"/>
        <v>84175277.216000006</v>
      </c>
      <c r="BO337" s="149">
        <f t="shared" si="253"/>
        <v>72712168.215999991</v>
      </c>
      <c r="BP337" s="150">
        <f t="shared" si="254"/>
        <v>16723798.689679999</v>
      </c>
      <c r="BQ337" s="151">
        <f t="shared" si="255"/>
        <v>100899075.90568</v>
      </c>
      <c r="BR337" s="152">
        <f t="shared" si="256"/>
        <v>100800</v>
      </c>
      <c r="BS337" s="148">
        <f t="shared" si="257"/>
        <v>100999875.90568</v>
      </c>
      <c r="BT337" s="136">
        <v>0</v>
      </c>
      <c r="BU337" s="149">
        <f t="shared" si="258"/>
        <v>8417527.7216000017</v>
      </c>
      <c r="BV337" s="153">
        <f t="shared" si="259"/>
        <v>4208763.8608000008</v>
      </c>
      <c r="BW337" s="134">
        <f t="shared" si="260"/>
        <v>88373584.323280007</v>
      </c>
      <c r="BX337" s="148">
        <f t="shared" si="261"/>
        <v>7687614</v>
      </c>
      <c r="BY337" s="135">
        <f t="shared" si="262"/>
        <v>80685970.323280007</v>
      </c>
      <c r="CD337" s="400">
        <f>'آبان 1400'!AU338</f>
        <v>75367663.216000006</v>
      </c>
      <c r="CE337" s="401">
        <f>'آبان 1400'!AV338</f>
        <v>54322316.440880008</v>
      </c>
      <c r="CF337" s="401">
        <f>'آبان 1400'!AW338</f>
        <v>72712168.215999991</v>
      </c>
      <c r="CG337" s="401">
        <f>'آبان 1400'!AX338</f>
        <v>5089851.7751199994</v>
      </c>
      <c r="CH337" s="401">
        <f>'آبان 1400'!AY338</f>
        <v>1432231.644088001</v>
      </c>
      <c r="CI337" s="401">
        <f>'آبان 1400'!AZ338</f>
        <v>0</v>
      </c>
      <c r="CJ337" s="401">
        <f>'آبان 1400'!BA338</f>
        <v>0</v>
      </c>
      <c r="CK337" s="401">
        <f>'آبان 1400'!BB338</f>
        <v>0</v>
      </c>
      <c r="CL337" s="401">
        <f>'آبان 1400'!BC338</f>
        <v>0</v>
      </c>
      <c r="CM337" s="401">
        <f>'آبان 1400'!BD338</f>
        <v>0</v>
      </c>
      <c r="CN337" s="401">
        <f>'آبان 1400'!BE338</f>
        <v>0</v>
      </c>
      <c r="CO337" s="401">
        <f>'آبان 1400'!BF338</f>
        <v>0</v>
      </c>
      <c r="CP337" s="401">
        <f>'آبان 1400'!BG338</f>
        <v>6522083.4192080004</v>
      </c>
      <c r="CQ337" s="401">
        <f>'آبان 1400'!BH338</f>
        <v>68845579</v>
      </c>
      <c r="CR337" s="401">
        <f t="shared" si="263"/>
        <v>75367663.216000006</v>
      </c>
      <c r="CS337" s="56">
        <f t="shared" si="264"/>
        <v>4659160</v>
      </c>
      <c r="CT337" s="400">
        <f t="shared" si="265"/>
        <v>2329580</v>
      </c>
      <c r="CU337" s="401">
        <f t="shared" si="266"/>
        <v>698874</v>
      </c>
      <c r="CV337" s="401">
        <f t="shared" si="267"/>
        <v>1120000</v>
      </c>
      <c r="CW337" s="56">
        <v>0</v>
      </c>
      <c r="CX337" s="401">
        <f t="shared" si="268"/>
        <v>84175277.216000006</v>
      </c>
      <c r="CY337" s="401">
        <f t="shared" si="269"/>
        <v>72712168.215999991</v>
      </c>
      <c r="CZ337" s="401">
        <f t="shared" si="270"/>
        <v>16723798.689679999</v>
      </c>
      <c r="DA337" s="401">
        <f t="shared" si="271"/>
        <v>100899075.90568</v>
      </c>
      <c r="DB337" s="401">
        <f t="shared" si="272"/>
        <v>100800</v>
      </c>
      <c r="DC337" s="401">
        <f t="shared" si="273"/>
        <v>100999875.90568</v>
      </c>
      <c r="DD337" s="406">
        <v>0</v>
      </c>
      <c r="DE337" s="401">
        <f t="shared" si="274"/>
        <v>8417527.7216000017</v>
      </c>
      <c r="DF337" s="401">
        <f t="shared" si="275"/>
        <v>4208763.8608000008</v>
      </c>
      <c r="DG337" s="401">
        <f t="shared" si="276"/>
        <v>88373584.323280007</v>
      </c>
      <c r="DH337" s="401">
        <f t="shared" si="277"/>
        <v>7687614</v>
      </c>
      <c r="DI337" s="401">
        <f t="shared" si="278"/>
        <v>80685970.323280007</v>
      </c>
      <c r="DJ337" s="401">
        <f t="shared" si="279"/>
        <v>0</v>
      </c>
      <c r="DL337" s="408">
        <f t="shared" si="280"/>
        <v>6638737.5</v>
      </c>
      <c r="DM337" s="408">
        <f t="shared" si="281"/>
        <v>-1979577.5</v>
      </c>
    </row>
    <row r="338" spans="1:117" s="56" customFormat="1" ht="21" x14ac:dyDescent="0.2">
      <c r="A338" s="192">
        <f t="shared" si="242"/>
        <v>2655495</v>
      </c>
      <c r="B338" s="137">
        <f>'آبان 1400'!B339</f>
        <v>333</v>
      </c>
      <c r="C338" s="137">
        <f>'آبان 1400'!C339</f>
        <v>97</v>
      </c>
      <c r="D338" s="137">
        <f>'آبان 1400'!D339</f>
        <v>13257</v>
      </c>
      <c r="E338" s="137" t="str">
        <f>'آبان 1400'!E339</f>
        <v>محمد</v>
      </c>
      <c r="F338" s="137" t="str">
        <f>'آبان 1400'!F339</f>
        <v>عیسوند</v>
      </c>
      <c r="G338" s="137" t="str">
        <f>'آبان 1400'!G339</f>
        <v>نگهبان</v>
      </c>
      <c r="H338" s="137" t="str">
        <f>'آبان 1400'!H339</f>
        <v>تهران</v>
      </c>
      <c r="I338" s="137" t="str">
        <f>'آبان 1400'!I339</f>
        <v>410-700-3733497-1</v>
      </c>
      <c r="J338" s="137" t="str">
        <f>'آبان 1400'!J339</f>
        <v>4160335845</v>
      </c>
      <c r="K338" s="137" t="str">
        <f>'آبان 1400'!K339</f>
        <v>0012853832</v>
      </c>
      <c r="L338" s="137" t="str">
        <f>'آبان 1400'!L339</f>
        <v>تهران</v>
      </c>
      <c r="M338" s="137" t="str">
        <f>'آبان 1400'!M339</f>
        <v>نگهبان</v>
      </c>
      <c r="N338" s="121">
        <f>'آبان 1400'!N339</f>
        <v>0</v>
      </c>
      <c r="O338" s="120">
        <f>'آبان 1400'!O339</f>
        <v>0</v>
      </c>
      <c r="P338" s="122" t="str">
        <f>'آبان 1400'!P339</f>
        <v>*</v>
      </c>
      <c r="Q338" s="362">
        <f>'آبان 1400'!Q339</f>
        <v>30</v>
      </c>
      <c r="R338" s="362">
        <f>'آبان 1400'!R339</f>
        <v>120</v>
      </c>
      <c r="S338" s="362">
        <f>'آبان 1400'!S339</f>
        <v>220</v>
      </c>
      <c r="T338" s="362">
        <f>'آبان 1400'!T339</f>
        <v>29.33</v>
      </c>
      <c r="U338" s="138">
        <f>'آبان 1400'!U339</f>
        <v>0</v>
      </c>
      <c r="V338" s="121">
        <f>'آبان 1400'!W339</f>
        <v>0</v>
      </c>
      <c r="W338" s="122">
        <f>'آبان 1400'!X339</f>
        <v>0</v>
      </c>
      <c r="X338" s="370">
        <f>'آبان 1400'!Y339</f>
        <v>0</v>
      </c>
      <c r="Y338" s="370">
        <f>'آبان 1400'!Z339</f>
        <v>0</v>
      </c>
      <c r="Z338" s="139">
        <f>'آبان 1400'!AA339</f>
        <v>885165</v>
      </c>
      <c r="AA338" s="139">
        <f>'آبان 1400'!AB339</f>
        <v>46667</v>
      </c>
      <c r="AB338" s="139">
        <f>'آبان 1400'!AC339</f>
        <v>931832</v>
      </c>
      <c r="AC338" s="139">
        <f>'آبان 1400'!AD339</f>
        <v>4500000</v>
      </c>
      <c r="AD338" s="139">
        <f>'آبان 1400'!AE339</f>
        <v>6000000</v>
      </c>
      <c r="AE338" s="140">
        <f>'آبان 1400'!AF339</f>
        <v>177895.19999999998</v>
      </c>
      <c r="AF338" s="123">
        <f>'آبان 1400'!AG339</f>
        <v>26554950</v>
      </c>
      <c r="AG338" s="124">
        <f>'آبان 1400'!AH339</f>
        <v>1400010</v>
      </c>
      <c r="AH338" s="124">
        <f>'آبان 1400'!AI339</f>
        <v>21347423.999999996</v>
      </c>
      <c r="AI338" s="124">
        <f>'آبان 1400'!AJ339</f>
        <v>0</v>
      </c>
      <c r="AJ338" s="124">
        <f>'آبان 1400'!AK339</f>
        <v>4500000</v>
      </c>
      <c r="AK338" s="124">
        <f>'آبان 1400'!AL339</f>
        <v>6000000</v>
      </c>
      <c r="AL338" s="124">
        <f>'آبان 1400'!AM339</f>
        <v>9784235.9999999981</v>
      </c>
      <c r="AM338" s="124">
        <f>'آبان 1400'!AN339</f>
        <v>5217666.2159999991</v>
      </c>
      <c r="AN338" s="124">
        <f>'آبان 1400'!AO339</f>
        <v>0</v>
      </c>
      <c r="AO338" s="124">
        <f>'آبان 1400'!AP339</f>
        <v>5000000</v>
      </c>
      <c r="AP338" s="124">
        <f>'آبان 1400'!AQ339</f>
        <v>0</v>
      </c>
      <c r="AQ338" s="124">
        <f>'آبان 1400'!AR339</f>
        <v>0</v>
      </c>
      <c r="AR338" s="124">
        <f>'آبان 1400'!AS339</f>
        <v>0</v>
      </c>
      <c r="AS338" s="379">
        <f>'آبان 1400'!AT339</f>
        <v>0</v>
      </c>
      <c r="AT338" s="372">
        <f t="shared" si="243"/>
        <v>79804286.216000006</v>
      </c>
      <c r="AU338" s="174">
        <f>'آبان 1400'!AV339</f>
        <v>58717986.18088001</v>
      </c>
      <c r="AV338" s="142">
        <f>'آبان 1400'!AW339</f>
        <v>79804286.215999991</v>
      </c>
      <c r="AW338" s="143">
        <f t="shared" si="244"/>
        <v>5586300.0351200001</v>
      </c>
      <c r="AX338" s="76">
        <f t="shared" si="245"/>
        <v>1871798.6180880012</v>
      </c>
      <c r="AY338" s="143">
        <f>'آبان 1400'!AZ339</f>
        <v>0</v>
      </c>
      <c r="AZ338" s="143">
        <f>'آبان 1400'!BA339</f>
        <v>0</v>
      </c>
      <c r="BA338" s="143">
        <f>'آبان 1400'!BB339</f>
        <v>0</v>
      </c>
      <c r="BB338" s="143">
        <f>'آبان 1400'!BC339</f>
        <v>0</v>
      </c>
      <c r="BC338" s="143">
        <f>'آبان 1400'!BD339</f>
        <v>0</v>
      </c>
      <c r="BD338" s="143">
        <f>'آبان 1400'!BE339</f>
        <v>0</v>
      </c>
      <c r="BE338" s="143">
        <f>'آبان 1400'!BF339</f>
        <v>0</v>
      </c>
      <c r="BF338" s="144">
        <f t="shared" si="246"/>
        <v>7458098.6532080015</v>
      </c>
      <c r="BG338" s="141">
        <f t="shared" si="247"/>
        <v>72346187</v>
      </c>
      <c r="BH338" s="145">
        <f t="shared" si="248"/>
        <v>79804286.216000006</v>
      </c>
      <c r="BI338" s="128">
        <f t="shared" si="241"/>
        <v>4659160</v>
      </c>
      <c r="BJ338" s="146">
        <f t="shared" si="249"/>
        <v>2329580</v>
      </c>
      <c r="BK338" s="146">
        <f t="shared" si="250"/>
        <v>698874</v>
      </c>
      <c r="BL338" s="147">
        <f t="shared" si="251"/>
        <v>1120000</v>
      </c>
      <c r="BM338" s="383">
        <v>0</v>
      </c>
      <c r="BN338" s="148">
        <f t="shared" si="252"/>
        <v>88611900.216000006</v>
      </c>
      <c r="BO338" s="149">
        <f t="shared" si="253"/>
        <v>79804286.215999991</v>
      </c>
      <c r="BP338" s="150">
        <f t="shared" si="254"/>
        <v>18354985.82968</v>
      </c>
      <c r="BQ338" s="151">
        <f t="shared" si="255"/>
        <v>106966886.04568</v>
      </c>
      <c r="BR338" s="152">
        <f t="shared" si="256"/>
        <v>100800</v>
      </c>
      <c r="BS338" s="148">
        <f t="shared" si="257"/>
        <v>107067686.04568</v>
      </c>
      <c r="BT338" s="136">
        <v>0</v>
      </c>
      <c r="BU338" s="149">
        <f t="shared" si="258"/>
        <v>8861190.0216000006</v>
      </c>
      <c r="BV338" s="153">
        <f t="shared" si="259"/>
        <v>4430595.0108000003</v>
      </c>
      <c r="BW338" s="134">
        <f t="shared" si="260"/>
        <v>93775901.013280004</v>
      </c>
      <c r="BX338" s="148">
        <f t="shared" si="261"/>
        <v>7687614</v>
      </c>
      <c r="BY338" s="135">
        <f t="shared" si="262"/>
        <v>86088287.013280004</v>
      </c>
      <c r="CD338" s="400">
        <f>'آبان 1400'!AU339</f>
        <v>79804286.216000006</v>
      </c>
      <c r="CE338" s="401">
        <f>'آبان 1400'!AV339</f>
        <v>58717986.18088001</v>
      </c>
      <c r="CF338" s="401">
        <f>'آبان 1400'!AW339</f>
        <v>79804286.215999991</v>
      </c>
      <c r="CG338" s="401">
        <f>'آبان 1400'!AX339</f>
        <v>5586300.0351200001</v>
      </c>
      <c r="CH338" s="401">
        <f>'آبان 1400'!AY339</f>
        <v>1871798.6180880012</v>
      </c>
      <c r="CI338" s="401">
        <f>'آبان 1400'!AZ339</f>
        <v>0</v>
      </c>
      <c r="CJ338" s="401">
        <f>'آبان 1400'!BA339</f>
        <v>0</v>
      </c>
      <c r="CK338" s="401">
        <f>'آبان 1400'!BB339</f>
        <v>0</v>
      </c>
      <c r="CL338" s="401">
        <f>'آبان 1400'!BC339</f>
        <v>0</v>
      </c>
      <c r="CM338" s="401">
        <f>'آبان 1400'!BD339</f>
        <v>0</v>
      </c>
      <c r="CN338" s="401">
        <f>'آبان 1400'!BE339</f>
        <v>0</v>
      </c>
      <c r="CO338" s="401">
        <f>'آبان 1400'!BF339</f>
        <v>0</v>
      </c>
      <c r="CP338" s="401">
        <f>'آبان 1400'!BG339</f>
        <v>7458098.6532080015</v>
      </c>
      <c r="CQ338" s="401">
        <f>'آبان 1400'!BH339</f>
        <v>72346187</v>
      </c>
      <c r="CR338" s="401">
        <f t="shared" si="263"/>
        <v>79804286.216000006</v>
      </c>
      <c r="CS338" s="56">
        <f t="shared" si="264"/>
        <v>4659160</v>
      </c>
      <c r="CT338" s="400">
        <f t="shared" si="265"/>
        <v>2329580</v>
      </c>
      <c r="CU338" s="401">
        <f t="shared" si="266"/>
        <v>698874</v>
      </c>
      <c r="CV338" s="401">
        <f t="shared" si="267"/>
        <v>1120000</v>
      </c>
      <c r="CW338" s="56">
        <v>0</v>
      </c>
      <c r="CX338" s="401">
        <f t="shared" si="268"/>
        <v>88611900.216000006</v>
      </c>
      <c r="CY338" s="401">
        <f t="shared" si="269"/>
        <v>79804286.215999991</v>
      </c>
      <c r="CZ338" s="401">
        <f t="shared" si="270"/>
        <v>18354985.82968</v>
      </c>
      <c r="DA338" s="401">
        <f t="shared" si="271"/>
        <v>106966886.04568</v>
      </c>
      <c r="DB338" s="401">
        <f t="shared" si="272"/>
        <v>100800</v>
      </c>
      <c r="DC338" s="401">
        <f t="shared" si="273"/>
        <v>107067686.04568</v>
      </c>
      <c r="DD338" s="406">
        <v>0</v>
      </c>
      <c r="DE338" s="401">
        <f t="shared" si="274"/>
        <v>8861190.0216000006</v>
      </c>
      <c r="DF338" s="401">
        <f t="shared" si="275"/>
        <v>4430595.0108000003</v>
      </c>
      <c r="DG338" s="401">
        <f t="shared" si="276"/>
        <v>93775901.013280004</v>
      </c>
      <c r="DH338" s="401">
        <f t="shared" si="277"/>
        <v>7687614</v>
      </c>
      <c r="DI338" s="401">
        <f t="shared" si="278"/>
        <v>86088287.013280004</v>
      </c>
      <c r="DJ338" s="401">
        <f t="shared" si="279"/>
        <v>0</v>
      </c>
      <c r="DL338" s="408">
        <f t="shared" si="280"/>
        <v>6638737.5</v>
      </c>
      <c r="DM338" s="408">
        <f t="shared" si="281"/>
        <v>-1979577.5</v>
      </c>
    </row>
    <row r="339" spans="1:117" s="56" customFormat="1" ht="21" x14ac:dyDescent="0.2">
      <c r="A339" s="192">
        <f t="shared" si="242"/>
        <v>2655495</v>
      </c>
      <c r="B339" s="137">
        <f>'آبان 1400'!B340</f>
        <v>334</v>
      </c>
      <c r="C339" s="137">
        <f>'آبان 1400'!C340</f>
        <v>98</v>
      </c>
      <c r="D339" s="137">
        <f>'آبان 1400'!D340</f>
        <v>13250</v>
      </c>
      <c r="E339" s="137" t="str">
        <f>'آبان 1400'!E340</f>
        <v>محمدرضا</v>
      </c>
      <c r="F339" s="137" t="str">
        <f>'آبان 1400'!F340</f>
        <v>قنبری</v>
      </c>
      <c r="G339" s="137" t="str">
        <f>'آبان 1400'!G340</f>
        <v>نگهبان</v>
      </c>
      <c r="H339" s="137" t="str">
        <f>'آبان 1400'!H340</f>
        <v>تهران</v>
      </c>
      <c r="I339" s="137" t="str">
        <f>'آبان 1400'!I340</f>
        <v>124-813-127945-1</v>
      </c>
      <c r="J339" s="137" t="str">
        <f>'آبان 1400'!J340</f>
        <v>0017478286</v>
      </c>
      <c r="K339" s="137" t="str">
        <f>'آبان 1400'!K340</f>
        <v>0023182692</v>
      </c>
      <c r="L339" s="137" t="str">
        <f>'آبان 1400'!L340</f>
        <v>تهران</v>
      </c>
      <c r="M339" s="137" t="str">
        <f>'آبان 1400'!M340</f>
        <v>نگهبان</v>
      </c>
      <c r="N339" s="121">
        <f>'آبان 1400'!N340</f>
        <v>0</v>
      </c>
      <c r="O339" s="120">
        <f>'آبان 1400'!O340</f>
        <v>0</v>
      </c>
      <c r="P339" s="122" t="str">
        <f>'آبان 1400'!P340</f>
        <v>*</v>
      </c>
      <c r="Q339" s="362">
        <f>'آبان 1400'!Q340</f>
        <v>30</v>
      </c>
      <c r="R339" s="362">
        <f>'آبان 1400'!R340</f>
        <v>120</v>
      </c>
      <c r="S339" s="362">
        <f>'آبان 1400'!S340</f>
        <v>220</v>
      </c>
      <c r="T339" s="362">
        <f>'آبان 1400'!T340</f>
        <v>29.33</v>
      </c>
      <c r="U339" s="138">
        <f>'آبان 1400'!U340</f>
        <v>0</v>
      </c>
      <c r="V339" s="121">
        <f>'آبان 1400'!W340</f>
        <v>0</v>
      </c>
      <c r="W339" s="122">
        <f>'آبان 1400'!X340</f>
        <v>0</v>
      </c>
      <c r="X339" s="370">
        <f>'آبان 1400'!Y340</f>
        <v>0</v>
      </c>
      <c r="Y339" s="370">
        <f>'آبان 1400'!Z340</f>
        <v>0</v>
      </c>
      <c r="Z339" s="139">
        <f>'آبان 1400'!AA340</f>
        <v>885165</v>
      </c>
      <c r="AA339" s="139">
        <f>'آبان 1400'!AB340</f>
        <v>46667</v>
      </c>
      <c r="AB339" s="139">
        <f>'آبان 1400'!AC340</f>
        <v>931832</v>
      </c>
      <c r="AC339" s="139">
        <f>'آبان 1400'!AD340</f>
        <v>4500000</v>
      </c>
      <c r="AD339" s="139">
        <f>'آبان 1400'!AE340</f>
        <v>6000000</v>
      </c>
      <c r="AE339" s="140">
        <f>'آبان 1400'!AF340</f>
        <v>177895.19999999998</v>
      </c>
      <c r="AF339" s="123">
        <f>'آبان 1400'!AG340</f>
        <v>26554950</v>
      </c>
      <c r="AG339" s="124">
        <f>'آبان 1400'!AH340</f>
        <v>1400010</v>
      </c>
      <c r="AH339" s="124">
        <f>'آبان 1400'!AI340</f>
        <v>21347423.999999996</v>
      </c>
      <c r="AI339" s="124">
        <f>'آبان 1400'!AJ340</f>
        <v>0</v>
      </c>
      <c r="AJ339" s="124">
        <f>'آبان 1400'!AK340</f>
        <v>4500000</v>
      </c>
      <c r="AK339" s="124">
        <f>'آبان 1400'!AL340</f>
        <v>6000000</v>
      </c>
      <c r="AL339" s="124">
        <f>'آبان 1400'!AM340</f>
        <v>9784235.9999999981</v>
      </c>
      <c r="AM339" s="124">
        <f>'آبان 1400'!AN340</f>
        <v>5217666.2159999991</v>
      </c>
      <c r="AN339" s="124">
        <f>'آبان 1400'!AO340</f>
        <v>0</v>
      </c>
      <c r="AO339" s="124">
        <f>'آبان 1400'!AP340</f>
        <v>4400000</v>
      </c>
      <c r="AP339" s="124">
        <f>'آبان 1400'!AQ340</f>
        <v>0</v>
      </c>
      <c r="AQ339" s="124">
        <f>'آبان 1400'!AR340</f>
        <v>0</v>
      </c>
      <c r="AR339" s="124">
        <f>'آبان 1400'!AS340</f>
        <v>0</v>
      </c>
      <c r="AS339" s="379">
        <f>'آبان 1400'!AT340</f>
        <v>0</v>
      </c>
      <c r="AT339" s="372">
        <f t="shared" si="243"/>
        <v>79204286.216000006</v>
      </c>
      <c r="AU339" s="174">
        <f>'آبان 1400'!AV340</f>
        <v>58759986.18088001</v>
      </c>
      <c r="AV339" s="142">
        <f>'آبان 1400'!AW340</f>
        <v>79204286.215999991</v>
      </c>
      <c r="AW339" s="143">
        <f t="shared" si="244"/>
        <v>5544300.0351200001</v>
      </c>
      <c r="AX339" s="76">
        <f t="shared" si="245"/>
        <v>1875998.6180880012</v>
      </c>
      <c r="AY339" s="143">
        <f>'آبان 1400'!AZ340</f>
        <v>0</v>
      </c>
      <c r="AZ339" s="143">
        <f>'آبان 1400'!BA340</f>
        <v>0</v>
      </c>
      <c r="BA339" s="143">
        <f>'آبان 1400'!BB340</f>
        <v>0</v>
      </c>
      <c r="BB339" s="143">
        <f>'آبان 1400'!BC340</f>
        <v>0</v>
      </c>
      <c r="BC339" s="143">
        <f>'آبان 1400'!BD340</f>
        <v>0</v>
      </c>
      <c r="BD339" s="143">
        <f>'آبان 1400'!BE340</f>
        <v>0</v>
      </c>
      <c r="BE339" s="143">
        <f>'آبان 1400'!BF340</f>
        <v>0</v>
      </c>
      <c r="BF339" s="144">
        <f t="shared" si="246"/>
        <v>7420298.6532080015</v>
      </c>
      <c r="BG339" s="141">
        <f t="shared" si="247"/>
        <v>71783987</v>
      </c>
      <c r="BH339" s="145">
        <f t="shared" si="248"/>
        <v>79204286.216000006</v>
      </c>
      <c r="BI339" s="128">
        <f t="shared" si="241"/>
        <v>4659160</v>
      </c>
      <c r="BJ339" s="146">
        <f t="shared" si="249"/>
        <v>2329580</v>
      </c>
      <c r="BK339" s="146">
        <f t="shared" si="250"/>
        <v>698874</v>
      </c>
      <c r="BL339" s="147">
        <f t="shared" si="251"/>
        <v>1120000</v>
      </c>
      <c r="BM339" s="383">
        <v>0</v>
      </c>
      <c r="BN339" s="148">
        <f t="shared" si="252"/>
        <v>88011900.216000006</v>
      </c>
      <c r="BO339" s="149">
        <f t="shared" si="253"/>
        <v>79204286.215999991</v>
      </c>
      <c r="BP339" s="150">
        <f t="shared" si="254"/>
        <v>18216985.82968</v>
      </c>
      <c r="BQ339" s="151">
        <f t="shared" si="255"/>
        <v>106228886.04568</v>
      </c>
      <c r="BR339" s="152">
        <f t="shared" si="256"/>
        <v>100800</v>
      </c>
      <c r="BS339" s="148">
        <f t="shared" si="257"/>
        <v>106329686.04568</v>
      </c>
      <c r="BT339" s="136">
        <v>0</v>
      </c>
      <c r="BU339" s="149">
        <f t="shared" si="258"/>
        <v>8801190.0216000006</v>
      </c>
      <c r="BV339" s="153">
        <f t="shared" si="259"/>
        <v>4400595.0108000003</v>
      </c>
      <c r="BW339" s="134">
        <f t="shared" si="260"/>
        <v>93127901.013280004</v>
      </c>
      <c r="BX339" s="148">
        <f t="shared" si="261"/>
        <v>7687614</v>
      </c>
      <c r="BY339" s="135">
        <f t="shared" si="262"/>
        <v>85440287.013280004</v>
      </c>
      <c r="CD339" s="400">
        <f>'آبان 1400'!AU340</f>
        <v>79204286.216000006</v>
      </c>
      <c r="CE339" s="401">
        <f>'آبان 1400'!AV340</f>
        <v>58759986.18088001</v>
      </c>
      <c r="CF339" s="401">
        <f>'آبان 1400'!AW340</f>
        <v>79204286.215999991</v>
      </c>
      <c r="CG339" s="401">
        <f>'آبان 1400'!AX340</f>
        <v>5544300.0351200001</v>
      </c>
      <c r="CH339" s="401">
        <f>'آبان 1400'!AY340</f>
        <v>1875998.6180880012</v>
      </c>
      <c r="CI339" s="401">
        <f>'آبان 1400'!AZ340</f>
        <v>0</v>
      </c>
      <c r="CJ339" s="401">
        <f>'آبان 1400'!BA340</f>
        <v>0</v>
      </c>
      <c r="CK339" s="401">
        <f>'آبان 1400'!BB340</f>
        <v>0</v>
      </c>
      <c r="CL339" s="401">
        <f>'آبان 1400'!BC340</f>
        <v>0</v>
      </c>
      <c r="CM339" s="401">
        <f>'آبان 1400'!BD340</f>
        <v>0</v>
      </c>
      <c r="CN339" s="401">
        <f>'آبان 1400'!BE340</f>
        <v>0</v>
      </c>
      <c r="CO339" s="401">
        <f>'آبان 1400'!BF340</f>
        <v>0</v>
      </c>
      <c r="CP339" s="401">
        <f>'آبان 1400'!BG340</f>
        <v>7420298.6532080015</v>
      </c>
      <c r="CQ339" s="401">
        <f>'آبان 1400'!BH340</f>
        <v>71783987</v>
      </c>
      <c r="CR339" s="401">
        <f t="shared" si="263"/>
        <v>79204286.216000006</v>
      </c>
      <c r="CS339" s="56">
        <f t="shared" si="264"/>
        <v>4659160</v>
      </c>
      <c r="CT339" s="400">
        <f t="shared" si="265"/>
        <v>2329580</v>
      </c>
      <c r="CU339" s="401">
        <f t="shared" si="266"/>
        <v>698874</v>
      </c>
      <c r="CV339" s="401">
        <f t="shared" si="267"/>
        <v>1120000</v>
      </c>
      <c r="CW339" s="56">
        <v>0</v>
      </c>
      <c r="CX339" s="401">
        <f t="shared" si="268"/>
        <v>88011900.216000006</v>
      </c>
      <c r="CY339" s="401">
        <f t="shared" si="269"/>
        <v>79204286.215999991</v>
      </c>
      <c r="CZ339" s="401">
        <f t="shared" si="270"/>
        <v>18216985.82968</v>
      </c>
      <c r="DA339" s="401">
        <f t="shared" si="271"/>
        <v>106228886.04568</v>
      </c>
      <c r="DB339" s="401">
        <f t="shared" si="272"/>
        <v>100800</v>
      </c>
      <c r="DC339" s="401">
        <f t="shared" si="273"/>
        <v>106329686.04568</v>
      </c>
      <c r="DD339" s="406">
        <v>0</v>
      </c>
      <c r="DE339" s="401">
        <f t="shared" si="274"/>
        <v>8801190.0216000006</v>
      </c>
      <c r="DF339" s="401">
        <f t="shared" si="275"/>
        <v>4400595.0108000003</v>
      </c>
      <c r="DG339" s="401">
        <f t="shared" si="276"/>
        <v>93127901.013280004</v>
      </c>
      <c r="DH339" s="401">
        <f t="shared" si="277"/>
        <v>7687614</v>
      </c>
      <c r="DI339" s="401">
        <f t="shared" si="278"/>
        <v>85440287.013280004</v>
      </c>
      <c r="DJ339" s="401">
        <f t="shared" si="279"/>
        <v>0</v>
      </c>
      <c r="DL339" s="408">
        <f t="shared" si="280"/>
        <v>6638737.5</v>
      </c>
      <c r="DM339" s="408">
        <f t="shared" si="281"/>
        <v>-1979577.5</v>
      </c>
    </row>
    <row r="340" spans="1:117" s="56" customFormat="1" ht="21" x14ac:dyDescent="0.2">
      <c r="A340" s="192">
        <f t="shared" si="242"/>
        <v>2655495</v>
      </c>
      <c r="B340" s="137">
        <f>'آبان 1400'!B341</f>
        <v>335</v>
      </c>
      <c r="C340" s="137">
        <f>'آبان 1400'!C341</f>
        <v>99</v>
      </c>
      <c r="D340" s="137">
        <f>'آبان 1400'!D341</f>
        <v>13292</v>
      </c>
      <c r="E340" s="137" t="str">
        <f>'آبان 1400'!E341</f>
        <v>حبیب</v>
      </c>
      <c r="F340" s="137" t="str">
        <f>'آبان 1400'!F341</f>
        <v>دیانتی کیاسرائی</v>
      </c>
      <c r="G340" s="137" t="str">
        <f>'آبان 1400'!G341</f>
        <v>نگهبان</v>
      </c>
      <c r="H340" s="137" t="str">
        <f>'آبان 1400'!H341</f>
        <v>تهران</v>
      </c>
      <c r="I340" s="137" t="str">
        <f>'آبان 1400'!I341</f>
        <v>366-813-3758173-1</v>
      </c>
      <c r="J340" s="137" t="str">
        <f>'آبان 1400'!J341</f>
        <v>0082432945</v>
      </c>
      <c r="K340" s="137" t="str">
        <f>'آبان 1400'!K341</f>
        <v>0012854947</v>
      </c>
      <c r="L340" s="137" t="str">
        <f>'آبان 1400'!L341</f>
        <v>تهران</v>
      </c>
      <c r="M340" s="137" t="str">
        <f>'آبان 1400'!M341</f>
        <v>نگهبان</v>
      </c>
      <c r="N340" s="121" t="str">
        <f>'آبان 1400'!N341</f>
        <v>*</v>
      </c>
      <c r="O340" s="120">
        <f>'آبان 1400'!O341</f>
        <v>0</v>
      </c>
      <c r="P340" s="122">
        <f>'آبان 1400'!P341</f>
        <v>0</v>
      </c>
      <c r="Q340" s="362">
        <f>'آبان 1400'!Q341</f>
        <v>30</v>
      </c>
      <c r="R340" s="362">
        <f>'آبان 1400'!R341</f>
        <v>120</v>
      </c>
      <c r="S340" s="362">
        <f>'آبان 1400'!S341</f>
        <v>110</v>
      </c>
      <c r="T340" s="362">
        <f>'آبان 1400'!T341</f>
        <v>29.33</v>
      </c>
      <c r="U340" s="138">
        <f>'آبان 1400'!U341</f>
        <v>0</v>
      </c>
      <c r="V340" s="121">
        <f>'آبان 1400'!W341</f>
        <v>0</v>
      </c>
      <c r="W340" s="122">
        <f>'آبان 1400'!X341</f>
        <v>0</v>
      </c>
      <c r="X340" s="370">
        <f>'آبان 1400'!Y341</f>
        <v>2</v>
      </c>
      <c r="Y340" s="370">
        <f>'آبان 1400'!Z341</f>
        <v>2</v>
      </c>
      <c r="Z340" s="139">
        <f>'آبان 1400'!AA341</f>
        <v>885165</v>
      </c>
      <c r="AA340" s="139">
        <f>'آبان 1400'!AB341</f>
        <v>46667</v>
      </c>
      <c r="AB340" s="139">
        <f>'آبان 1400'!AC341</f>
        <v>931832</v>
      </c>
      <c r="AC340" s="139">
        <f>'آبان 1400'!AD341</f>
        <v>4500000</v>
      </c>
      <c r="AD340" s="139">
        <f>'آبان 1400'!AE341</f>
        <v>6000000</v>
      </c>
      <c r="AE340" s="140">
        <f>'آبان 1400'!AF341</f>
        <v>177895.19999999998</v>
      </c>
      <c r="AF340" s="123">
        <f>'آبان 1400'!AG341</f>
        <v>26554950</v>
      </c>
      <c r="AG340" s="124">
        <f>'آبان 1400'!AH341</f>
        <v>1400010</v>
      </c>
      <c r="AH340" s="124">
        <f>'آبان 1400'!AI341</f>
        <v>21347423.999999996</v>
      </c>
      <c r="AI340" s="124">
        <f>'آبان 1400'!AJ341</f>
        <v>5310990</v>
      </c>
      <c r="AJ340" s="124">
        <f>'آبان 1400'!AK341</f>
        <v>4500000</v>
      </c>
      <c r="AK340" s="124">
        <f>'آبان 1400'!AL341</f>
        <v>6000000</v>
      </c>
      <c r="AL340" s="124">
        <f>'آبان 1400'!AM341</f>
        <v>4892117.9999999991</v>
      </c>
      <c r="AM340" s="124">
        <f>'آبان 1400'!AN341</f>
        <v>5217666.2159999991</v>
      </c>
      <c r="AN340" s="124">
        <f>'آبان 1400'!AO341</f>
        <v>0</v>
      </c>
      <c r="AO340" s="124">
        <f>'آبان 1400'!AP341</f>
        <v>3000000</v>
      </c>
      <c r="AP340" s="124">
        <f>'آبان 1400'!AQ341</f>
        <v>0</v>
      </c>
      <c r="AQ340" s="124">
        <f>'آبان 1400'!AR341</f>
        <v>0</v>
      </c>
      <c r="AR340" s="124">
        <f>'آبان 1400'!AS341</f>
        <v>0</v>
      </c>
      <c r="AS340" s="379">
        <f>'آبان 1400'!AT341</f>
        <v>0</v>
      </c>
      <c r="AT340" s="372">
        <f t="shared" si="243"/>
        <v>78223158.216000006</v>
      </c>
      <c r="AU340" s="174">
        <f>'آبان 1400'!AV341</f>
        <v>54308316.440880008</v>
      </c>
      <c r="AV340" s="142">
        <f>'آبان 1400'!AW341</f>
        <v>72912168.215999991</v>
      </c>
      <c r="AW340" s="143">
        <f t="shared" si="244"/>
        <v>5103851.7751199994</v>
      </c>
      <c r="AX340" s="76">
        <f t="shared" si="245"/>
        <v>1430831.644088001</v>
      </c>
      <c r="AY340" s="143">
        <f>'آبان 1400'!AZ341</f>
        <v>0</v>
      </c>
      <c r="AZ340" s="143">
        <f>'آبان 1400'!BA341</f>
        <v>0</v>
      </c>
      <c r="BA340" s="143">
        <f>'آبان 1400'!BB341</f>
        <v>0</v>
      </c>
      <c r="BB340" s="143">
        <f>'آبان 1400'!BC341</f>
        <v>0</v>
      </c>
      <c r="BC340" s="143">
        <f>'آبان 1400'!BD341</f>
        <v>0</v>
      </c>
      <c r="BD340" s="143">
        <f>'آبان 1400'!BE341</f>
        <v>0</v>
      </c>
      <c r="BE340" s="143">
        <f>'آبان 1400'!BF341</f>
        <v>0</v>
      </c>
      <c r="BF340" s="144">
        <f t="shared" si="246"/>
        <v>6534683.4192080004</v>
      </c>
      <c r="BG340" s="141">
        <f t="shared" si="247"/>
        <v>71688474</v>
      </c>
      <c r="BH340" s="145">
        <f t="shared" si="248"/>
        <v>78223158.216000006</v>
      </c>
      <c r="BI340" s="128">
        <f t="shared" si="241"/>
        <v>4659160</v>
      </c>
      <c r="BJ340" s="146">
        <f t="shared" si="249"/>
        <v>2329580</v>
      </c>
      <c r="BK340" s="146">
        <f t="shared" si="250"/>
        <v>698874</v>
      </c>
      <c r="BL340" s="147">
        <f t="shared" si="251"/>
        <v>1120000</v>
      </c>
      <c r="BM340" s="383">
        <v>0</v>
      </c>
      <c r="BN340" s="148">
        <f t="shared" si="252"/>
        <v>87030772.216000006</v>
      </c>
      <c r="BO340" s="149">
        <f t="shared" si="253"/>
        <v>72912168.215999991</v>
      </c>
      <c r="BP340" s="150">
        <f t="shared" si="254"/>
        <v>16769798.689679999</v>
      </c>
      <c r="BQ340" s="151">
        <f t="shared" si="255"/>
        <v>103800570.90568</v>
      </c>
      <c r="BR340" s="152">
        <f t="shared" si="256"/>
        <v>100800</v>
      </c>
      <c r="BS340" s="148">
        <f t="shared" si="257"/>
        <v>103901370.90568</v>
      </c>
      <c r="BT340" s="136">
        <v>0</v>
      </c>
      <c r="BU340" s="149">
        <f t="shared" si="258"/>
        <v>8703077.2216000017</v>
      </c>
      <c r="BV340" s="153">
        <f t="shared" si="259"/>
        <v>4351538.6108000008</v>
      </c>
      <c r="BW340" s="134">
        <f t="shared" si="260"/>
        <v>90846755.073280007</v>
      </c>
      <c r="BX340" s="148">
        <f t="shared" si="261"/>
        <v>7687614</v>
      </c>
      <c r="BY340" s="135">
        <f t="shared" si="262"/>
        <v>83159141.073280007</v>
      </c>
      <c r="CD340" s="400">
        <f>'آبان 1400'!AU341</f>
        <v>78223158.216000006</v>
      </c>
      <c r="CE340" s="401">
        <f>'آبان 1400'!AV341</f>
        <v>54308316.440880008</v>
      </c>
      <c r="CF340" s="401">
        <f>'آبان 1400'!AW341</f>
        <v>72912168.215999991</v>
      </c>
      <c r="CG340" s="401">
        <f>'آبان 1400'!AX341</f>
        <v>5103851.7751199994</v>
      </c>
      <c r="CH340" s="401">
        <f>'آبان 1400'!AY341</f>
        <v>1430831.644088001</v>
      </c>
      <c r="CI340" s="401">
        <f>'آبان 1400'!AZ341</f>
        <v>0</v>
      </c>
      <c r="CJ340" s="401">
        <f>'آبان 1400'!BA341</f>
        <v>0</v>
      </c>
      <c r="CK340" s="401">
        <f>'آبان 1400'!BB341</f>
        <v>0</v>
      </c>
      <c r="CL340" s="401">
        <f>'آبان 1400'!BC341</f>
        <v>0</v>
      </c>
      <c r="CM340" s="401">
        <f>'آبان 1400'!BD341</f>
        <v>0</v>
      </c>
      <c r="CN340" s="401">
        <f>'آبان 1400'!BE341</f>
        <v>0</v>
      </c>
      <c r="CO340" s="401">
        <f>'آبان 1400'!BF341</f>
        <v>0</v>
      </c>
      <c r="CP340" s="401">
        <f>'آبان 1400'!BG341</f>
        <v>6534683.4192080004</v>
      </c>
      <c r="CQ340" s="401">
        <f>'آبان 1400'!BH341</f>
        <v>71688474</v>
      </c>
      <c r="CR340" s="401">
        <f t="shared" si="263"/>
        <v>78223158.216000006</v>
      </c>
      <c r="CS340" s="56">
        <f t="shared" si="264"/>
        <v>4659160</v>
      </c>
      <c r="CT340" s="400">
        <f t="shared" si="265"/>
        <v>2329580</v>
      </c>
      <c r="CU340" s="401">
        <f t="shared" si="266"/>
        <v>698874</v>
      </c>
      <c r="CV340" s="401">
        <f t="shared" si="267"/>
        <v>1120000</v>
      </c>
      <c r="CW340" s="56">
        <v>0</v>
      </c>
      <c r="CX340" s="401">
        <f t="shared" si="268"/>
        <v>87030772.216000006</v>
      </c>
      <c r="CY340" s="401">
        <f t="shared" si="269"/>
        <v>72912168.215999991</v>
      </c>
      <c r="CZ340" s="401">
        <f t="shared" si="270"/>
        <v>16769798.689679999</v>
      </c>
      <c r="DA340" s="401">
        <f t="shared" si="271"/>
        <v>103800570.90568</v>
      </c>
      <c r="DB340" s="401">
        <f t="shared" si="272"/>
        <v>100800</v>
      </c>
      <c r="DC340" s="401">
        <f t="shared" si="273"/>
        <v>103901370.90568</v>
      </c>
      <c r="DD340" s="406">
        <v>0</v>
      </c>
      <c r="DE340" s="401">
        <f t="shared" si="274"/>
        <v>8703077.2216000017</v>
      </c>
      <c r="DF340" s="401">
        <f t="shared" si="275"/>
        <v>4351538.6108000008</v>
      </c>
      <c r="DG340" s="401">
        <f t="shared" si="276"/>
        <v>90846755.073280007</v>
      </c>
      <c r="DH340" s="401">
        <f t="shared" si="277"/>
        <v>7687614</v>
      </c>
      <c r="DI340" s="401">
        <f t="shared" si="278"/>
        <v>83159141.073280007</v>
      </c>
      <c r="DJ340" s="401">
        <f t="shared" si="279"/>
        <v>0</v>
      </c>
      <c r="DL340" s="408">
        <f t="shared" si="280"/>
        <v>6638737.5</v>
      </c>
      <c r="DM340" s="408">
        <f t="shared" si="281"/>
        <v>-1979577.5</v>
      </c>
    </row>
    <row r="341" spans="1:117" s="56" customFormat="1" ht="21" x14ac:dyDescent="0.2">
      <c r="A341" s="192">
        <f t="shared" si="242"/>
        <v>2655495</v>
      </c>
      <c r="B341" s="137">
        <f>'آبان 1400'!B342</f>
        <v>336</v>
      </c>
      <c r="C341" s="137">
        <f>'آبان 1400'!C342</f>
        <v>100</v>
      </c>
      <c r="D341" s="137">
        <f>'آبان 1400'!D342</f>
        <v>13258</v>
      </c>
      <c r="E341" s="137" t="str">
        <f>'آبان 1400'!E342</f>
        <v>جلال</v>
      </c>
      <c r="F341" s="137" t="str">
        <f>'آبان 1400'!F342</f>
        <v>جلیلوند</v>
      </c>
      <c r="G341" s="137" t="str">
        <f>'آبان 1400'!G342</f>
        <v>نگهبان</v>
      </c>
      <c r="H341" s="137" t="str">
        <f>'آبان 1400'!H342</f>
        <v>تهران</v>
      </c>
      <c r="I341" s="137" t="str">
        <f>'آبان 1400'!I342</f>
        <v>410-700-3774863-1</v>
      </c>
      <c r="J341" s="137" t="str">
        <f>'آبان 1400'!J342</f>
        <v>0060012641</v>
      </c>
      <c r="K341" s="137" t="str">
        <f>'آبان 1400'!K342</f>
        <v>0020432195</v>
      </c>
      <c r="L341" s="137" t="str">
        <f>'آبان 1400'!L342</f>
        <v>تهران</v>
      </c>
      <c r="M341" s="137" t="str">
        <f>'آبان 1400'!M342</f>
        <v>نگهبان</v>
      </c>
      <c r="N341" s="121" t="str">
        <f>'آبان 1400'!N342</f>
        <v>*</v>
      </c>
      <c r="O341" s="120">
        <f>'آبان 1400'!O342</f>
        <v>0</v>
      </c>
      <c r="P341" s="122">
        <f>'آبان 1400'!P342</f>
        <v>0</v>
      </c>
      <c r="Q341" s="362">
        <f>'آبان 1400'!Q342</f>
        <v>30</v>
      </c>
      <c r="R341" s="362">
        <f>'آبان 1400'!R342</f>
        <v>120</v>
      </c>
      <c r="S341" s="362">
        <f>'آبان 1400'!S342</f>
        <v>110</v>
      </c>
      <c r="T341" s="362">
        <f>'آبان 1400'!T342</f>
        <v>29.33</v>
      </c>
      <c r="U341" s="138">
        <f>'آبان 1400'!U342</f>
        <v>0</v>
      </c>
      <c r="V341" s="121">
        <f>'آبان 1400'!W342</f>
        <v>0</v>
      </c>
      <c r="W341" s="122">
        <f>'آبان 1400'!X342</f>
        <v>0</v>
      </c>
      <c r="X341" s="370">
        <f>'آبان 1400'!Y342</f>
        <v>1</v>
      </c>
      <c r="Y341" s="370">
        <f>'آبان 1400'!Z342</f>
        <v>1</v>
      </c>
      <c r="Z341" s="139">
        <f>'آبان 1400'!AA342</f>
        <v>885165</v>
      </c>
      <c r="AA341" s="139">
        <f>'آبان 1400'!AB342</f>
        <v>46667</v>
      </c>
      <c r="AB341" s="139">
        <f>'آبان 1400'!AC342</f>
        <v>931832</v>
      </c>
      <c r="AC341" s="139">
        <f>'آبان 1400'!AD342</f>
        <v>4500000</v>
      </c>
      <c r="AD341" s="139">
        <f>'آبان 1400'!AE342</f>
        <v>6000000</v>
      </c>
      <c r="AE341" s="140">
        <f>'آبان 1400'!AF342</f>
        <v>177895.19999999998</v>
      </c>
      <c r="AF341" s="123">
        <f>'آبان 1400'!AG342</f>
        <v>26554950</v>
      </c>
      <c r="AG341" s="124">
        <f>'آبان 1400'!AH342</f>
        <v>1400010</v>
      </c>
      <c r="AH341" s="124">
        <f>'آبان 1400'!AI342</f>
        <v>21347423.999999996</v>
      </c>
      <c r="AI341" s="124">
        <f>'آبان 1400'!AJ342</f>
        <v>2655495</v>
      </c>
      <c r="AJ341" s="124">
        <f>'آبان 1400'!AK342</f>
        <v>4500000</v>
      </c>
      <c r="AK341" s="124">
        <f>'آبان 1400'!AL342</f>
        <v>6000000</v>
      </c>
      <c r="AL341" s="124">
        <f>'آبان 1400'!AM342</f>
        <v>4892117.9999999991</v>
      </c>
      <c r="AM341" s="124">
        <f>'آبان 1400'!AN342</f>
        <v>5217666.2159999991</v>
      </c>
      <c r="AN341" s="124">
        <f>'آبان 1400'!AO342</f>
        <v>0</v>
      </c>
      <c r="AO341" s="124">
        <f>'آبان 1400'!AP342</f>
        <v>4600000</v>
      </c>
      <c r="AP341" s="124">
        <f>'آبان 1400'!AQ342</f>
        <v>0</v>
      </c>
      <c r="AQ341" s="124">
        <f>'آبان 1400'!AR342</f>
        <v>0</v>
      </c>
      <c r="AR341" s="124">
        <f>'آبان 1400'!AS342</f>
        <v>0</v>
      </c>
      <c r="AS341" s="379">
        <f>'آبان 1400'!AT342</f>
        <v>0</v>
      </c>
      <c r="AT341" s="372">
        <f t="shared" si="243"/>
        <v>77167663.216000006</v>
      </c>
      <c r="AU341" s="174">
        <f>'آبان 1400'!AV342</f>
        <v>54196316.440880008</v>
      </c>
      <c r="AV341" s="142">
        <f>'آبان 1400'!AW342</f>
        <v>74512168.215999991</v>
      </c>
      <c r="AW341" s="143">
        <f t="shared" si="244"/>
        <v>5215851.7751199994</v>
      </c>
      <c r="AX341" s="76">
        <f t="shared" si="245"/>
        <v>1419631.644088001</v>
      </c>
      <c r="AY341" s="143">
        <f>'آبان 1400'!AZ342</f>
        <v>0</v>
      </c>
      <c r="AZ341" s="143">
        <f>'آبان 1400'!BA342</f>
        <v>0</v>
      </c>
      <c r="BA341" s="143">
        <f>'آبان 1400'!BB342</f>
        <v>0</v>
      </c>
      <c r="BB341" s="143">
        <f>'آبان 1400'!BC342</f>
        <v>0</v>
      </c>
      <c r="BC341" s="143">
        <f>'آبان 1400'!BD342</f>
        <v>0</v>
      </c>
      <c r="BD341" s="143">
        <f>'آبان 1400'!BE342</f>
        <v>0</v>
      </c>
      <c r="BE341" s="143">
        <f>'آبان 1400'!BF342</f>
        <v>0</v>
      </c>
      <c r="BF341" s="144">
        <f t="shared" si="246"/>
        <v>6635483.4192080004</v>
      </c>
      <c r="BG341" s="141">
        <f t="shared" si="247"/>
        <v>70532179</v>
      </c>
      <c r="BH341" s="145">
        <f t="shared" si="248"/>
        <v>77167663.216000006</v>
      </c>
      <c r="BI341" s="128">
        <f t="shared" si="241"/>
        <v>4659160</v>
      </c>
      <c r="BJ341" s="146">
        <f t="shared" si="249"/>
        <v>2329580</v>
      </c>
      <c r="BK341" s="146">
        <f t="shared" si="250"/>
        <v>698874</v>
      </c>
      <c r="BL341" s="147">
        <f t="shared" si="251"/>
        <v>1120000</v>
      </c>
      <c r="BM341" s="383">
        <v>0</v>
      </c>
      <c r="BN341" s="148">
        <f t="shared" si="252"/>
        <v>85975277.216000006</v>
      </c>
      <c r="BO341" s="149">
        <f t="shared" si="253"/>
        <v>74512168.215999991</v>
      </c>
      <c r="BP341" s="150">
        <f t="shared" si="254"/>
        <v>17137798.689679999</v>
      </c>
      <c r="BQ341" s="151">
        <f t="shared" si="255"/>
        <v>103113075.90568</v>
      </c>
      <c r="BR341" s="152">
        <f t="shared" si="256"/>
        <v>100800</v>
      </c>
      <c r="BS341" s="148">
        <f t="shared" si="257"/>
        <v>103213875.90568</v>
      </c>
      <c r="BT341" s="136">
        <v>0</v>
      </c>
      <c r="BU341" s="149">
        <f t="shared" si="258"/>
        <v>8597527.7216000017</v>
      </c>
      <c r="BV341" s="153">
        <f t="shared" si="259"/>
        <v>4298763.8608000008</v>
      </c>
      <c r="BW341" s="134">
        <f t="shared" si="260"/>
        <v>90317584.323280007</v>
      </c>
      <c r="BX341" s="148">
        <f t="shared" si="261"/>
        <v>7687614</v>
      </c>
      <c r="BY341" s="135">
        <f t="shared" si="262"/>
        <v>82629970.323280007</v>
      </c>
      <c r="CD341" s="400">
        <f>'آبان 1400'!AU342</f>
        <v>77167663.216000006</v>
      </c>
      <c r="CE341" s="401">
        <f>'آبان 1400'!AV342</f>
        <v>54196316.440880008</v>
      </c>
      <c r="CF341" s="401">
        <f>'آبان 1400'!AW342</f>
        <v>74512168.215999991</v>
      </c>
      <c r="CG341" s="401">
        <f>'آبان 1400'!AX342</f>
        <v>5215851.7751199994</v>
      </c>
      <c r="CH341" s="401">
        <f>'آبان 1400'!AY342</f>
        <v>1419631.644088001</v>
      </c>
      <c r="CI341" s="401">
        <f>'آبان 1400'!AZ342</f>
        <v>0</v>
      </c>
      <c r="CJ341" s="401">
        <f>'آبان 1400'!BA342</f>
        <v>0</v>
      </c>
      <c r="CK341" s="401">
        <f>'آبان 1400'!BB342</f>
        <v>0</v>
      </c>
      <c r="CL341" s="401">
        <f>'آبان 1400'!BC342</f>
        <v>0</v>
      </c>
      <c r="CM341" s="401">
        <f>'آبان 1400'!BD342</f>
        <v>0</v>
      </c>
      <c r="CN341" s="401">
        <f>'آبان 1400'!BE342</f>
        <v>0</v>
      </c>
      <c r="CO341" s="401">
        <f>'آبان 1400'!BF342</f>
        <v>0</v>
      </c>
      <c r="CP341" s="401">
        <f>'آبان 1400'!BG342</f>
        <v>6635483.4192080004</v>
      </c>
      <c r="CQ341" s="401">
        <f>'آبان 1400'!BH342</f>
        <v>70532179</v>
      </c>
      <c r="CR341" s="401">
        <f t="shared" si="263"/>
        <v>77167663.216000006</v>
      </c>
      <c r="CS341" s="56">
        <f t="shared" si="264"/>
        <v>4659160</v>
      </c>
      <c r="CT341" s="400">
        <f t="shared" si="265"/>
        <v>2329580</v>
      </c>
      <c r="CU341" s="401">
        <f t="shared" si="266"/>
        <v>698874</v>
      </c>
      <c r="CV341" s="401">
        <f t="shared" si="267"/>
        <v>1120000</v>
      </c>
      <c r="CW341" s="56">
        <v>0</v>
      </c>
      <c r="CX341" s="401">
        <f t="shared" si="268"/>
        <v>85975277.216000006</v>
      </c>
      <c r="CY341" s="401">
        <f t="shared" si="269"/>
        <v>74512168.215999991</v>
      </c>
      <c r="CZ341" s="401">
        <f t="shared" si="270"/>
        <v>17137798.689679999</v>
      </c>
      <c r="DA341" s="401">
        <f t="shared" si="271"/>
        <v>103113075.90568</v>
      </c>
      <c r="DB341" s="401">
        <f t="shared" si="272"/>
        <v>100800</v>
      </c>
      <c r="DC341" s="401">
        <f t="shared" si="273"/>
        <v>103213875.90568</v>
      </c>
      <c r="DD341" s="406">
        <v>0</v>
      </c>
      <c r="DE341" s="401">
        <f t="shared" si="274"/>
        <v>8597527.7216000017</v>
      </c>
      <c r="DF341" s="401">
        <f t="shared" si="275"/>
        <v>4298763.8608000008</v>
      </c>
      <c r="DG341" s="401">
        <f t="shared" si="276"/>
        <v>90317584.323280007</v>
      </c>
      <c r="DH341" s="401">
        <f t="shared" si="277"/>
        <v>7687614</v>
      </c>
      <c r="DI341" s="401">
        <f t="shared" si="278"/>
        <v>82629970.323280007</v>
      </c>
      <c r="DJ341" s="401">
        <f t="shared" si="279"/>
        <v>0</v>
      </c>
      <c r="DL341" s="408">
        <f t="shared" si="280"/>
        <v>6638737.5</v>
      </c>
      <c r="DM341" s="408">
        <f t="shared" si="281"/>
        <v>-1979577.5</v>
      </c>
    </row>
    <row r="342" spans="1:117" s="56" customFormat="1" ht="21" x14ac:dyDescent="0.2">
      <c r="A342" s="192">
        <f t="shared" si="242"/>
        <v>2655495</v>
      </c>
      <c r="B342" s="137">
        <f>'آبان 1400'!B343</f>
        <v>337</v>
      </c>
      <c r="C342" s="137">
        <f>'آبان 1400'!C343</f>
        <v>101</v>
      </c>
      <c r="D342" s="137">
        <f>'آبان 1400'!D343</f>
        <v>13236</v>
      </c>
      <c r="E342" s="137" t="str">
        <f>'آبان 1400'!E343</f>
        <v>امیر</v>
      </c>
      <c r="F342" s="137" t="str">
        <f>'آبان 1400'!F343</f>
        <v>یوسفی</v>
      </c>
      <c r="G342" s="137" t="str">
        <f>'آبان 1400'!G343</f>
        <v>نگهبان</v>
      </c>
      <c r="H342" s="137" t="str">
        <f>'آبان 1400'!H343</f>
        <v>تهران</v>
      </c>
      <c r="I342" s="137" t="str">
        <f>'آبان 1400'!I343</f>
        <v>415-813-3433923-1</v>
      </c>
      <c r="J342" s="137" t="str">
        <f>'آبان 1400'!J343</f>
        <v>0067256546</v>
      </c>
      <c r="K342" s="137" t="str">
        <f>'آبان 1400'!K343</f>
        <v>0011191516</v>
      </c>
      <c r="L342" s="137" t="str">
        <f>'آبان 1400'!L343</f>
        <v>تهران</v>
      </c>
      <c r="M342" s="137" t="str">
        <f>'آبان 1400'!M343</f>
        <v>نگهبان</v>
      </c>
      <c r="N342" s="121">
        <f>'آبان 1400'!N343</f>
        <v>0</v>
      </c>
      <c r="O342" s="120">
        <f>'آبان 1400'!O343</f>
        <v>0</v>
      </c>
      <c r="P342" s="122" t="str">
        <f>'آبان 1400'!P343</f>
        <v>*</v>
      </c>
      <c r="Q342" s="362">
        <f>'آبان 1400'!Q343</f>
        <v>30</v>
      </c>
      <c r="R342" s="362">
        <f>'آبان 1400'!R343</f>
        <v>120</v>
      </c>
      <c r="S342" s="362">
        <f>'آبان 1400'!S343</f>
        <v>220</v>
      </c>
      <c r="T342" s="362">
        <f>'آبان 1400'!T343</f>
        <v>29.33</v>
      </c>
      <c r="U342" s="138">
        <f>'آبان 1400'!U343</f>
        <v>0</v>
      </c>
      <c r="V342" s="121">
        <f>'آبان 1400'!W343</f>
        <v>0</v>
      </c>
      <c r="W342" s="122">
        <f>'آبان 1400'!X343</f>
        <v>0</v>
      </c>
      <c r="X342" s="370">
        <f>'آبان 1400'!Y343</f>
        <v>1</v>
      </c>
      <c r="Y342" s="370">
        <f>'آبان 1400'!Z343</f>
        <v>1</v>
      </c>
      <c r="Z342" s="139">
        <f>'آبان 1400'!AA343</f>
        <v>885165</v>
      </c>
      <c r="AA342" s="139">
        <f>'آبان 1400'!AB343</f>
        <v>46667</v>
      </c>
      <c r="AB342" s="139">
        <f>'آبان 1400'!AC343</f>
        <v>931832</v>
      </c>
      <c r="AC342" s="139">
        <f>'آبان 1400'!AD343</f>
        <v>4500000</v>
      </c>
      <c r="AD342" s="139">
        <f>'آبان 1400'!AE343</f>
        <v>6000000</v>
      </c>
      <c r="AE342" s="140">
        <f>'آبان 1400'!AF343</f>
        <v>177895.19999999998</v>
      </c>
      <c r="AF342" s="123">
        <f>'آبان 1400'!AG343</f>
        <v>26554950</v>
      </c>
      <c r="AG342" s="124">
        <f>'آبان 1400'!AH343</f>
        <v>1400010</v>
      </c>
      <c r="AH342" s="124">
        <f>'آبان 1400'!AI343</f>
        <v>21347423.999999996</v>
      </c>
      <c r="AI342" s="124">
        <f>'آبان 1400'!AJ343</f>
        <v>2655495</v>
      </c>
      <c r="AJ342" s="124">
        <f>'آبان 1400'!AK343</f>
        <v>4500000</v>
      </c>
      <c r="AK342" s="124">
        <f>'آبان 1400'!AL343</f>
        <v>6000000</v>
      </c>
      <c r="AL342" s="124">
        <f>'آبان 1400'!AM343</f>
        <v>9784235.9999999981</v>
      </c>
      <c r="AM342" s="124">
        <f>'آبان 1400'!AN343</f>
        <v>5217666.2159999991</v>
      </c>
      <c r="AN342" s="124">
        <f>'آبان 1400'!AO343</f>
        <v>0</v>
      </c>
      <c r="AO342" s="124">
        <f>'آبان 1400'!AP343</f>
        <v>6000000</v>
      </c>
      <c r="AP342" s="124">
        <f>'آبان 1400'!AQ343</f>
        <v>0</v>
      </c>
      <c r="AQ342" s="124">
        <f>'آبان 1400'!AR343</f>
        <v>0</v>
      </c>
      <c r="AR342" s="124">
        <f>'آبان 1400'!AS343</f>
        <v>0</v>
      </c>
      <c r="AS342" s="379">
        <f>'آبان 1400'!AT343</f>
        <v>0</v>
      </c>
      <c r="AT342" s="372">
        <f t="shared" si="243"/>
        <v>83459781.216000006</v>
      </c>
      <c r="AU342" s="174">
        <f>'آبان 1400'!AV343</f>
        <v>58647986.18088001</v>
      </c>
      <c r="AV342" s="142">
        <f>'آبان 1400'!AW343</f>
        <v>80804286.215999991</v>
      </c>
      <c r="AW342" s="143">
        <f t="shared" si="244"/>
        <v>5656300.0351200001</v>
      </c>
      <c r="AX342" s="76">
        <f t="shared" si="245"/>
        <v>1864798.6180880012</v>
      </c>
      <c r="AY342" s="143">
        <f>'آبان 1400'!AZ343</f>
        <v>0</v>
      </c>
      <c r="AZ342" s="143">
        <f>'آبان 1400'!BA343</f>
        <v>0</v>
      </c>
      <c r="BA342" s="143">
        <f>'آبان 1400'!BB343</f>
        <v>0</v>
      </c>
      <c r="BB342" s="143">
        <f>'آبان 1400'!BC343</f>
        <v>0</v>
      </c>
      <c r="BC342" s="143">
        <f>'آبان 1400'!BD343</f>
        <v>0</v>
      </c>
      <c r="BD342" s="143">
        <f>'آبان 1400'!BE343</f>
        <v>0</v>
      </c>
      <c r="BE342" s="143">
        <f>'آبان 1400'!BF343</f>
        <v>0</v>
      </c>
      <c r="BF342" s="144">
        <f t="shared" si="246"/>
        <v>7521098.6532080015</v>
      </c>
      <c r="BG342" s="141">
        <f t="shared" si="247"/>
        <v>75938682</v>
      </c>
      <c r="BH342" s="145">
        <f t="shared" si="248"/>
        <v>83459781.216000006</v>
      </c>
      <c r="BI342" s="128">
        <f t="shared" si="241"/>
        <v>4659160</v>
      </c>
      <c r="BJ342" s="146">
        <f t="shared" si="249"/>
        <v>2329580</v>
      </c>
      <c r="BK342" s="146">
        <f t="shared" si="250"/>
        <v>698874</v>
      </c>
      <c r="BL342" s="147">
        <f t="shared" si="251"/>
        <v>1120000</v>
      </c>
      <c r="BM342" s="383">
        <v>0</v>
      </c>
      <c r="BN342" s="148">
        <f t="shared" si="252"/>
        <v>92267395.216000006</v>
      </c>
      <c r="BO342" s="149">
        <f t="shared" si="253"/>
        <v>80804286.215999991</v>
      </c>
      <c r="BP342" s="150">
        <f t="shared" si="254"/>
        <v>18584985.82968</v>
      </c>
      <c r="BQ342" s="151">
        <f t="shared" si="255"/>
        <v>110852381.04568</v>
      </c>
      <c r="BR342" s="152">
        <f t="shared" si="256"/>
        <v>100800</v>
      </c>
      <c r="BS342" s="148">
        <f t="shared" si="257"/>
        <v>110953181.04568</v>
      </c>
      <c r="BT342" s="136">
        <v>0</v>
      </c>
      <c r="BU342" s="149">
        <f t="shared" si="258"/>
        <v>9226739.5216000006</v>
      </c>
      <c r="BV342" s="153">
        <f t="shared" si="259"/>
        <v>4613369.7608000003</v>
      </c>
      <c r="BW342" s="134">
        <f t="shared" si="260"/>
        <v>97113071.763280004</v>
      </c>
      <c r="BX342" s="148">
        <f t="shared" si="261"/>
        <v>7687614</v>
      </c>
      <c r="BY342" s="135">
        <f t="shared" si="262"/>
        <v>89425457.763280004</v>
      </c>
      <c r="CD342" s="400">
        <f>'آبان 1400'!AU343</f>
        <v>83459781.216000006</v>
      </c>
      <c r="CE342" s="401">
        <f>'آبان 1400'!AV343</f>
        <v>58647986.18088001</v>
      </c>
      <c r="CF342" s="401">
        <f>'آبان 1400'!AW343</f>
        <v>80804286.215999991</v>
      </c>
      <c r="CG342" s="401">
        <f>'آبان 1400'!AX343</f>
        <v>5656300.0351200001</v>
      </c>
      <c r="CH342" s="401">
        <f>'آبان 1400'!AY343</f>
        <v>1864798.6180880012</v>
      </c>
      <c r="CI342" s="401">
        <f>'آبان 1400'!AZ343</f>
        <v>0</v>
      </c>
      <c r="CJ342" s="401">
        <f>'آبان 1400'!BA343</f>
        <v>0</v>
      </c>
      <c r="CK342" s="401">
        <f>'آبان 1400'!BB343</f>
        <v>0</v>
      </c>
      <c r="CL342" s="401">
        <f>'آبان 1400'!BC343</f>
        <v>0</v>
      </c>
      <c r="CM342" s="401">
        <f>'آبان 1400'!BD343</f>
        <v>0</v>
      </c>
      <c r="CN342" s="401">
        <f>'آبان 1400'!BE343</f>
        <v>0</v>
      </c>
      <c r="CO342" s="401">
        <f>'آبان 1400'!BF343</f>
        <v>0</v>
      </c>
      <c r="CP342" s="401">
        <f>'آبان 1400'!BG343</f>
        <v>7521098.6532080015</v>
      </c>
      <c r="CQ342" s="401">
        <f>'آبان 1400'!BH343</f>
        <v>75938682</v>
      </c>
      <c r="CR342" s="401">
        <f t="shared" si="263"/>
        <v>83459781.216000006</v>
      </c>
      <c r="CS342" s="56">
        <f t="shared" si="264"/>
        <v>4659160</v>
      </c>
      <c r="CT342" s="400">
        <f t="shared" si="265"/>
        <v>2329580</v>
      </c>
      <c r="CU342" s="401">
        <f t="shared" si="266"/>
        <v>698874</v>
      </c>
      <c r="CV342" s="401">
        <f t="shared" si="267"/>
        <v>1120000</v>
      </c>
      <c r="CW342" s="56">
        <v>0</v>
      </c>
      <c r="CX342" s="401">
        <f t="shared" si="268"/>
        <v>92267395.216000006</v>
      </c>
      <c r="CY342" s="401">
        <f t="shared" si="269"/>
        <v>80804286.215999991</v>
      </c>
      <c r="CZ342" s="401">
        <f t="shared" si="270"/>
        <v>18584985.82968</v>
      </c>
      <c r="DA342" s="401">
        <f t="shared" si="271"/>
        <v>110852381.04568</v>
      </c>
      <c r="DB342" s="401">
        <f t="shared" si="272"/>
        <v>100800</v>
      </c>
      <c r="DC342" s="401">
        <f t="shared" si="273"/>
        <v>110953181.04568</v>
      </c>
      <c r="DD342" s="406">
        <v>0</v>
      </c>
      <c r="DE342" s="401">
        <f t="shared" si="274"/>
        <v>9226739.5216000006</v>
      </c>
      <c r="DF342" s="401">
        <f t="shared" si="275"/>
        <v>4613369.7608000003</v>
      </c>
      <c r="DG342" s="401">
        <f t="shared" si="276"/>
        <v>97113071.763280004</v>
      </c>
      <c r="DH342" s="401">
        <f t="shared" si="277"/>
        <v>7687614</v>
      </c>
      <c r="DI342" s="401">
        <f t="shared" si="278"/>
        <v>89425457.763280004</v>
      </c>
      <c r="DJ342" s="401">
        <f t="shared" si="279"/>
        <v>0</v>
      </c>
      <c r="DL342" s="408">
        <f t="shared" si="280"/>
        <v>6638737.5</v>
      </c>
      <c r="DM342" s="408">
        <f t="shared" si="281"/>
        <v>-1979577.5</v>
      </c>
    </row>
    <row r="343" spans="1:117" s="56" customFormat="1" ht="21" x14ac:dyDescent="0.2">
      <c r="A343" s="192">
        <f t="shared" si="242"/>
        <v>2655495</v>
      </c>
      <c r="B343" s="137">
        <f>'آبان 1400'!B344</f>
        <v>338</v>
      </c>
      <c r="C343" s="137">
        <f>'آبان 1400'!C344</f>
        <v>102</v>
      </c>
      <c r="D343" s="137">
        <f>'آبان 1400'!D344</f>
        <v>13511</v>
      </c>
      <c r="E343" s="137" t="str">
        <f>'آبان 1400'!E344</f>
        <v xml:space="preserve">مهدی </v>
      </c>
      <c r="F343" s="137" t="str">
        <f>'آبان 1400'!F344</f>
        <v>اسدی مقدم</v>
      </c>
      <c r="G343" s="137" t="str">
        <f>'آبان 1400'!G344</f>
        <v>نگهبان</v>
      </c>
      <c r="H343" s="137" t="str">
        <f>'آبان 1400'!H344</f>
        <v>تهران</v>
      </c>
      <c r="I343" s="137" t="str">
        <f>'آبان 1400'!I344</f>
        <v>366-700-3774943-1</v>
      </c>
      <c r="J343" s="137" t="str">
        <f>'آبان 1400'!J344</f>
        <v>3962766601</v>
      </c>
      <c r="K343" s="137" t="str">
        <f>'آبان 1400'!K344</f>
        <v>0027627177</v>
      </c>
      <c r="L343" s="137" t="str">
        <f>'آبان 1400'!L344</f>
        <v>تهران</v>
      </c>
      <c r="M343" s="137" t="str">
        <f>'آبان 1400'!M344</f>
        <v>نگهبان</v>
      </c>
      <c r="N343" s="121">
        <f>'آبان 1400'!N344</f>
        <v>0</v>
      </c>
      <c r="O343" s="120">
        <f>'آبان 1400'!O344</f>
        <v>0</v>
      </c>
      <c r="P343" s="122" t="str">
        <f>'آبان 1400'!P344</f>
        <v>*</v>
      </c>
      <c r="Q343" s="362">
        <f>'آبان 1400'!Q344</f>
        <v>30</v>
      </c>
      <c r="R343" s="362">
        <f>'آبان 1400'!R344</f>
        <v>120</v>
      </c>
      <c r="S343" s="362">
        <f>'آبان 1400'!S344</f>
        <v>220</v>
      </c>
      <c r="T343" s="362">
        <f>'آبان 1400'!T344</f>
        <v>29.33</v>
      </c>
      <c r="U343" s="138">
        <f>'آبان 1400'!U344</f>
        <v>0</v>
      </c>
      <c r="V343" s="121">
        <f>'آبان 1400'!W344</f>
        <v>0</v>
      </c>
      <c r="W343" s="122">
        <f>'آبان 1400'!X344</f>
        <v>0</v>
      </c>
      <c r="X343" s="370">
        <f>'آبان 1400'!Y344</f>
        <v>1</v>
      </c>
      <c r="Y343" s="370">
        <f>'آبان 1400'!Z344</f>
        <v>1</v>
      </c>
      <c r="Z343" s="139">
        <f>'آبان 1400'!AA344</f>
        <v>885165</v>
      </c>
      <c r="AA343" s="139">
        <f>'آبان 1400'!AB344</f>
        <v>46667</v>
      </c>
      <c r="AB343" s="139">
        <f>'آبان 1400'!AC344</f>
        <v>931832</v>
      </c>
      <c r="AC343" s="139">
        <f>'آبان 1400'!AD344</f>
        <v>4500000</v>
      </c>
      <c r="AD343" s="139">
        <f>'آبان 1400'!AE344</f>
        <v>6000000</v>
      </c>
      <c r="AE343" s="140">
        <f>'آبان 1400'!AF344</f>
        <v>177895.19999999998</v>
      </c>
      <c r="AF343" s="123">
        <f>'آبان 1400'!AG344</f>
        <v>26554950</v>
      </c>
      <c r="AG343" s="124">
        <f>'آبان 1400'!AH344</f>
        <v>1400010</v>
      </c>
      <c r="AH343" s="124">
        <f>'آبان 1400'!AI344</f>
        <v>21347423.999999996</v>
      </c>
      <c r="AI343" s="124">
        <f>'آبان 1400'!AJ344</f>
        <v>2655495</v>
      </c>
      <c r="AJ343" s="124">
        <f>'آبان 1400'!AK344</f>
        <v>4500000</v>
      </c>
      <c r="AK343" s="124">
        <f>'آبان 1400'!AL344</f>
        <v>6000000</v>
      </c>
      <c r="AL343" s="124">
        <f>'آبان 1400'!AM344</f>
        <v>9784235.9999999981</v>
      </c>
      <c r="AM343" s="124">
        <f>'آبان 1400'!AN344</f>
        <v>5217666.2159999991</v>
      </c>
      <c r="AN343" s="124">
        <f>'آبان 1400'!AO344</f>
        <v>0</v>
      </c>
      <c r="AO343" s="124">
        <f>'آبان 1400'!AP344</f>
        <v>4600000</v>
      </c>
      <c r="AP343" s="124">
        <f>'آبان 1400'!AQ344</f>
        <v>0</v>
      </c>
      <c r="AQ343" s="124">
        <f>'آبان 1400'!AR344</f>
        <v>0</v>
      </c>
      <c r="AR343" s="124">
        <f>'آبان 1400'!AS344</f>
        <v>0</v>
      </c>
      <c r="AS343" s="379">
        <f>'آبان 1400'!AT344</f>
        <v>0</v>
      </c>
      <c r="AT343" s="372">
        <f t="shared" si="243"/>
        <v>82059781.216000006</v>
      </c>
      <c r="AU343" s="174">
        <f>'آبان 1400'!AV344</f>
        <v>58745986.18088001</v>
      </c>
      <c r="AV343" s="142">
        <f>'آبان 1400'!AW344</f>
        <v>79404286.215999991</v>
      </c>
      <c r="AW343" s="143">
        <f t="shared" si="244"/>
        <v>5558300.0351200001</v>
      </c>
      <c r="AX343" s="76">
        <f t="shared" si="245"/>
        <v>1874598.6180880012</v>
      </c>
      <c r="AY343" s="143">
        <f>'آبان 1400'!AZ344</f>
        <v>0</v>
      </c>
      <c r="AZ343" s="143">
        <f>'آبان 1400'!BA344</f>
        <v>0</v>
      </c>
      <c r="BA343" s="143">
        <f>'آبان 1400'!BB344</f>
        <v>0</v>
      </c>
      <c r="BB343" s="143">
        <f>'آبان 1400'!BC344</f>
        <v>0</v>
      </c>
      <c r="BC343" s="143">
        <f>'آبان 1400'!BD344</f>
        <v>0</v>
      </c>
      <c r="BD343" s="143">
        <f>'آبان 1400'!BE344</f>
        <v>0</v>
      </c>
      <c r="BE343" s="143">
        <f>'آبان 1400'!BF344</f>
        <v>0</v>
      </c>
      <c r="BF343" s="144">
        <f t="shared" si="246"/>
        <v>7432898.6532080015</v>
      </c>
      <c r="BG343" s="141">
        <f t="shared" si="247"/>
        <v>74626882</v>
      </c>
      <c r="BH343" s="145">
        <f t="shared" si="248"/>
        <v>82059781.216000006</v>
      </c>
      <c r="BI343" s="128">
        <f t="shared" si="241"/>
        <v>4659160</v>
      </c>
      <c r="BJ343" s="146">
        <f t="shared" si="249"/>
        <v>2329580</v>
      </c>
      <c r="BK343" s="146">
        <f t="shared" si="250"/>
        <v>698874</v>
      </c>
      <c r="BL343" s="147">
        <f t="shared" si="251"/>
        <v>1120000</v>
      </c>
      <c r="BM343" s="383">
        <v>0</v>
      </c>
      <c r="BN343" s="148">
        <f t="shared" si="252"/>
        <v>90867395.216000006</v>
      </c>
      <c r="BO343" s="149">
        <f t="shared" si="253"/>
        <v>79404286.215999991</v>
      </c>
      <c r="BP343" s="150">
        <f t="shared" si="254"/>
        <v>18262985.82968</v>
      </c>
      <c r="BQ343" s="151">
        <f t="shared" si="255"/>
        <v>109130381.04568</v>
      </c>
      <c r="BR343" s="152">
        <f t="shared" si="256"/>
        <v>100800</v>
      </c>
      <c r="BS343" s="148">
        <f t="shared" si="257"/>
        <v>109231181.04568</v>
      </c>
      <c r="BT343" s="136">
        <v>0</v>
      </c>
      <c r="BU343" s="149">
        <f t="shared" si="258"/>
        <v>9086739.5216000006</v>
      </c>
      <c r="BV343" s="153">
        <f t="shared" si="259"/>
        <v>4543369.7608000003</v>
      </c>
      <c r="BW343" s="134">
        <f t="shared" si="260"/>
        <v>95601071.763280004</v>
      </c>
      <c r="BX343" s="148">
        <f t="shared" si="261"/>
        <v>7687614</v>
      </c>
      <c r="BY343" s="135">
        <f t="shared" si="262"/>
        <v>87913457.763280004</v>
      </c>
      <c r="CD343" s="400">
        <f>'آبان 1400'!AU344</f>
        <v>82059781.216000006</v>
      </c>
      <c r="CE343" s="401">
        <f>'آبان 1400'!AV344</f>
        <v>58745986.18088001</v>
      </c>
      <c r="CF343" s="401">
        <f>'آبان 1400'!AW344</f>
        <v>79404286.215999991</v>
      </c>
      <c r="CG343" s="401">
        <f>'آبان 1400'!AX344</f>
        <v>5558300.0351200001</v>
      </c>
      <c r="CH343" s="401">
        <f>'آبان 1400'!AY344</f>
        <v>1874598.6180880012</v>
      </c>
      <c r="CI343" s="401">
        <f>'آبان 1400'!AZ344</f>
        <v>0</v>
      </c>
      <c r="CJ343" s="401">
        <f>'آبان 1400'!BA344</f>
        <v>0</v>
      </c>
      <c r="CK343" s="401">
        <f>'آبان 1400'!BB344</f>
        <v>0</v>
      </c>
      <c r="CL343" s="401">
        <f>'آبان 1400'!BC344</f>
        <v>0</v>
      </c>
      <c r="CM343" s="401">
        <f>'آبان 1400'!BD344</f>
        <v>0</v>
      </c>
      <c r="CN343" s="401">
        <f>'آبان 1400'!BE344</f>
        <v>0</v>
      </c>
      <c r="CO343" s="401">
        <f>'آبان 1400'!BF344</f>
        <v>0</v>
      </c>
      <c r="CP343" s="401">
        <f>'آبان 1400'!BG344</f>
        <v>7432898.6532080015</v>
      </c>
      <c r="CQ343" s="401">
        <f>'آبان 1400'!BH344</f>
        <v>74626882</v>
      </c>
      <c r="CR343" s="401">
        <f t="shared" si="263"/>
        <v>82059781.216000006</v>
      </c>
      <c r="CS343" s="56">
        <f t="shared" si="264"/>
        <v>4659160</v>
      </c>
      <c r="CT343" s="400">
        <f t="shared" si="265"/>
        <v>2329580</v>
      </c>
      <c r="CU343" s="401">
        <f t="shared" si="266"/>
        <v>698874</v>
      </c>
      <c r="CV343" s="401">
        <f t="shared" si="267"/>
        <v>1120000</v>
      </c>
      <c r="CW343" s="56">
        <v>0</v>
      </c>
      <c r="CX343" s="401">
        <f t="shared" si="268"/>
        <v>90867395.216000006</v>
      </c>
      <c r="CY343" s="401">
        <f t="shared" si="269"/>
        <v>79404286.215999991</v>
      </c>
      <c r="CZ343" s="401">
        <f t="shared" si="270"/>
        <v>18262985.82968</v>
      </c>
      <c r="DA343" s="401">
        <f t="shared" si="271"/>
        <v>109130381.04568</v>
      </c>
      <c r="DB343" s="401">
        <f t="shared" si="272"/>
        <v>100800</v>
      </c>
      <c r="DC343" s="401">
        <f t="shared" si="273"/>
        <v>109231181.04568</v>
      </c>
      <c r="DD343" s="406">
        <v>0</v>
      </c>
      <c r="DE343" s="401">
        <f t="shared" si="274"/>
        <v>9086739.5216000006</v>
      </c>
      <c r="DF343" s="401">
        <f t="shared" si="275"/>
        <v>4543369.7608000003</v>
      </c>
      <c r="DG343" s="401">
        <f t="shared" si="276"/>
        <v>95601071.763280004</v>
      </c>
      <c r="DH343" s="401">
        <f t="shared" si="277"/>
        <v>7687614</v>
      </c>
      <c r="DI343" s="401">
        <f t="shared" si="278"/>
        <v>87913457.763280004</v>
      </c>
      <c r="DJ343" s="401">
        <f t="shared" si="279"/>
        <v>0</v>
      </c>
      <c r="DL343" s="408">
        <f t="shared" si="280"/>
        <v>6638737.5</v>
      </c>
      <c r="DM343" s="408">
        <f t="shared" si="281"/>
        <v>-1979577.5</v>
      </c>
    </row>
    <row r="344" spans="1:117" s="56" customFormat="1" ht="21" x14ac:dyDescent="0.2">
      <c r="A344" s="192">
        <f t="shared" si="242"/>
        <v>2655495</v>
      </c>
      <c r="B344" s="137">
        <f>'آبان 1400'!B345</f>
        <v>339</v>
      </c>
      <c r="C344" s="137">
        <f>'آبان 1400'!C345</f>
        <v>103</v>
      </c>
      <c r="D344" s="137">
        <f>'آبان 1400'!D345</f>
        <v>13244</v>
      </c>
      <c r="E344" s="137" t="str">
        <f>'آبان 1400'!E345</f>
        <v>سیاوش</v>
      </c>
      <c r="F344" s="137" t="str">
        <f>'آبان 1400'!F345</f>
        <v>محمد ابراهیم دماوندی</v>
      </c>
      <c r="G344" s="137" t="str">
        <f>'آبان 1400'!G345</f>
        <v>نگهبان</v>
      </c>
      <c r="H344" s="137" t="str">
        <f>'آبان 1400'!H345</f>
        <v>تهران</v>
      </c>
      <c r="I344" s="137" t="str">
        <f>'آبان 1400'!I345</f>
        <v>366-700-3847086-1</v>
      </c>
      <c r="J344" s="137" t="str">
        <f>'آبان 1400'!J345</f>
        <v>0067614086</v>
      </c>
      <c r="K344" s="137" t="str">
        <f>'آبان 1400'!K345</f>
        <v>0038364332</v>
      </c>
      <c r="L344" s="137" t="str">
        <f>'آبان 1400'!L345</f>
        <v>تهران</v>
      </c>
      <c r="M344" s="137" t="str">
        <f>'آبان 1400'!M345</f>
        <v>نگهبان</v>
      </c>
      <c r="N344" s="121" t="str">
        <f>'آبان 1400'!N345</f>
        <v>*</v>
      </c>
      <c r="O344" s="120">
        <f>'آبان 1400'!O345</f>
        <v>0</v>
      </c>
      <c r="P344" s="122">
        <f>'آبان 1400'!P345</f>
        <v>0</v>
      </c>
      <c r="Q344" s="362">
        <f>'آبان 1400'!Q345</f>
        <v>30</v>
      </c>
      <c r="R344" s="362">
        <f>'آبان 1400'!R345</f>
        <v>120</v>
      </c>
      <c r="S344" s="362">
        <f>'آبان 1400'!S345</f>
        <v>110</v>
      </c>
      <c r="T344" s="362">
        <f>'آبان 1400'!T345</f>
        <v>29.33</v>
      </c>
      <c r="U344" s="138">
        <f>'آبان 1400'!U345</f>
        <v>0</v>
      </c>
      <c r="V344" s="121">
        <f>'آبان 1400'!W345</f>
        <v>0</v>
      </c>
      <c r="W344" s="122">
        <f>'آبان 1400'!X345</f>
        <v>0</v>
      </c>
      <c r="X344" s="370">
        <f>'آبان 1400'!Y345</f>
        <v>2</v>
      </c>
      <c r="Y344" s="370">
        <f>'آبان 1400'!Z345</f>
        <v>2</v>
      </c>
      <c r="Z344" s="139">
        <f>'آبان 1400'!AA345</f>
        <v>885165</v>
      </c>
      <c r="AA344" s="139">
        <f>'آبان 1400'!AB345</f>
        <v>46667</v>
      </c>
      <c r="AB344" s="139">
        <f>'آبان 1400'!AC345</f>
        <v>931832</v>
      </c>
      <c r="AC344" s="139">
        <f>'آبان 1400'!AD345</f>
        <v>4500000</v>
      </c>
      <c r="AD344" s="139">
        <f>'آبان 1400'!AE345</f>
        <v>6000000</v>
      </c>
      <c r="AE344" s="140">
        <f>'آبان 1400'!AF345</f>
        <v>177895.19999999998</v>
      </c>
      <c r="AF344" s="123">
        <f>'آبان 1400'!AG345</f>
        <v>26554950</v>
      </c>
      <c r="AG344" s="124">
        <f>'آبان 1400'!AH345</f>
        <v>1400010</v>
      </c>
      <c r="AH344" s="124">
        <f>'آبان 1400'!AI345</f>
        <v>21347423.999999996</v>
      </c>
      <c r="AI344" s="124">
        <f>'آبان 1400'!AJ345</f>
        <v>5310990</v>
      </c>
      <c r="AJ344" s="124">
        <f>'آبان 1400'!AK345</f>
        <v>4500000</v>
      </c>
      <c r="AK344" s="124">
        <f>'آبان 1400'!AL345</f>
        <v>6000000</v>
      </c>
      <c r="AL344" s="124">
        <f>'آبان 1400'!AM345</f>
        <v>4892117.9999999991</v>
      </c>
      <c r="AM344" s="124">
        <f>'آبان 1400'!AN345</f>
        <v>5217666.2159999991</v>
      </c>
      <c r="AN344" s="124">
        <f>'آبان 1400'!AO345</f>
        <v>0</v>
      </c>
      <c r="AO344" s="124">
        <f>'آبان 1400'!AP345</f>
        <v>3000000</v>
      </c>
      <c r="AP344" s="124">
        <f>'آبان 1400'!AQ345</f>
        <v>0</v>
      </c>
      <c r="AQ344" s="124">
        <f>'آبان 1400'!AR345</f>
        <v>0</v>
      </c>
      <c r="AR344" s="124">
        <f>'آبان 1400'!AS345</f>
        <v>0</v>
      </c>
      <c r="AS344" s="379">
        <f>'آبان 1400'!AT345</f>
        <v>0</v>
      </c>
      <c r="AT344" s="372">
        <f t="shared" si="243"/>
        <v>78223158.216000006</v>
      </c>
      <c r="AU344" s="174">
        <f>'آبان 1400'!AV345</f>
        <v>54308316.440880008</v>
      </c>
      <c r="AV344" s="142">
        <f>'آبان 1400'!AW345</f>
        <v>72912168.215999991</v>
      </c>
      <c r="AW344" s="143">
        <f t="shared" si="244"/>
        <v>5103851.7751199994</v>
      </c>
      <c r="AX344" s="76">
        <f t="shared" si="245"/>
        <v>1430831.644088001</v>
      </c>
      <c r="AY344" s="143">
        <f>'آبان 1400'!AZ345</f>
        <v>0</v>
      </c>
      <c r="AZ344" s="143">
        <f>'آبان 1400'!BA345</f>
        <v>0</v>
      </c>
      <c r="BA344" s="143">
        <f>'آبان 1400'!BB345</f>
        <v>0</v>
      </c>
      <c r="BB344" s="143">
        <f>'آبان 1400'!BC345</f>
        <v>0</v>
      </c>
      <c r="BC344" s="143">
        <f>'آبان 1400'!BD345</f>
        <v>0</v>
      </c>
      <c r="BD344" s="143">
        <f>'آبان 1400'!BE345</f>
        <v>0</v>
      </c>
      <c r="BE344" s="143">
        <f>'آبان 1400'!BF345</f>
        <v>0</v>
      </c>
      <c r="BF344" s="144">
        <f t="shared" si="246"/>
        <v>6534683.4192080004</v>
      </c>
      <c r="BG344" s="141">
        <f t="shared" si="247"/>
        <v>71688474</v>
      </c>
      <c r="BH344" s="145">
        <f t="shared" si="248"/>
        <v>78223158.216000006</v>
      </c>
      <c r="BI344" s="128">
        <f t="shared" si="241"/>
        <v>4659160</v>
      </c>
      <c r="BJ344" s="146">
        <f t="shared" si="249"/>
        <v>2329580</v>
      </c>
      <c r="BK344" s="146">
        <f t="shared" si="250"/>
        <v>698874</v>
      </c>
      <c r="BL344" s="147">
        <f t="shared" si="251"/>
        <v>1120000</v>
      </c>
      <c r="BM344" s="383">
        <v>0</v>
      </c>
      <c r="BN344" s="148">
        <f t="shared" si="252"/>
        <v>87030772.216000006</v>
      </c>
      <c r="BO344" s="149">
        <f t="shared" si="253"/>
        <v>72912168.215999991</v>
      </c>
      <c r="BP344" s="150">
        <f t="shared" si="254"/>
        <v>16769798.689679999</v>
      </c>
      <c r="BQ344" s="151">
        <f t="shared" si="255"/>
        <v>103800570.90568</v>
      </c>
      <c r="BR344" s="152">
        <f t="shared" si="256"/>
        <v>100800</v>
      </c>
      <c r="BS344" s="148">
        <f t="shared" si="257"/>
        <v>103901370.90568</v>
      </c>
      <c r="BT344" s="136">
        <v>0</v>
      </c>
      <c r="BU344" s="149">
        <f t="shared" si="258"/>
        <v>8703077.2216000017</v>
      </c>
      <c r="BV344" s="153">
        <f t="shared" si="259"/>
        <v>4351538.6108000008</v>
      </c>
      <c r="BW344" s="134">
        <f t="shared" si="260"/>
        <v>90846755.073280007</v>
      </c>
      <c r="BX344" s="148">
        <f t="shared" si="261"/>
        <v>7687614</v>
      </c>
      <c r="BY344" s="135">
        <f t="shared" si="262"/>
        <v>83159141.073280007</v>
      </c>
      <c r="CD344" s="400">
        <f>'آبان 1400'!AU345</f>
        <v>78223158.216000006</v>
      </c>
      <c r="CE344" s="401">
        <f>'آبان 1400'!AV345</f>
        <v>54308316.440880008</v>
      </c>
      <c r="CF344" s="401">
        <f>'آبان 1400'!AW345</f>
        <v>72912168.215999991</v>
      </c>
      <c r="CG344" s="401">
        <f>'آبان 1400'!AX345</f>
        <v>5103851.7751199994</v>
      </c>
      <c r="CH344" s="401">
        <f>'آبان 1400'!AY345</f>
        <v>1430831.644088001</v>
      </c>
      <c r="CI344" s="401">
        <f>'آبان 1400'!AZ345</f>
        <v>0</v>
      </c>
      <c r="CJ344" s="401">
        <f>'آبان 1400'!BA345</f>
        <v>0</v>
      </c>
      <c r="CK344" s="401">
        <f>'آبان 1400'!BB345</f>
        <v>0</v>
      </c>
      <c r="CL344" s="401">
        <f>'آبان 1400'!BC345</f>
        <v>0</v>
      </c>
      <c r="CM344" s="401">
        <f>'آبان 1400'!BD345</f>
        <v>0</v>
      </c>
      <c r="CN344" s="401">
        <f>'آبان 1400'!BE345</f>
        <v>0</v>
      </c>
      <c r="CO344" s="401">
        <f>'آبان 1400'!BF345</f>
        <v>0</v>
      </c>
      <c r="CP344" s="401">
        <f>'آبان 1400'!BG345</f>
        <v>6534683.4192080004</v>
      </c>
      <c r="CQ344" s="401">
        <f>'آبان 1400'!BH345</f>
        <v>71688474</v>
      </c>
      <c r="CR344" s="401">
        <f t="shared" si="263"/>
        <v>78223158.216000006</v>
      </c>
      <c r="CS344" s="56">
        <f t="shared" si="264"/>
        <v>4659160</v>
      </c>
      <c r="CT344" s="400">
        <f t="shared" si="265"/>
        <v>2329580</v>
      </c>
      <c r="CU344" s="401">
        <f t="shared" si="266"/>
        <v>698874</v>
      </c>
      <c r="CV344" s="401">
        <f t="shared" si="267"/>
        <v>1120000</v>
      </c>
      <c r="CW344" s="56">
        <v>0</v>
      </c>
      <c r="CX344" s="401">
        <f t="shared" si="268"/>
        <v>87030772.216000006</v>
      </c>
      <c r="CY344" s="401">
        <f t="shared" si="269"/>
        <v>72912168.215999991</v>
      </c>
      <c r="CZ344" s="401">
        <f t="shared" si="270"/>
        <v>16769798.689679999</v>
      </c>
      <c r="DA344" s="401">
        <f t="shared" si="271"/>
        <v>103800570.90568</v>
      </c>
      <c r="DB344" s="401">
        <f t="shared" si="272"/>
        <v>100800</v>
      </c>
      <c r="DC344" s="401">
        <f t="shared" si="273"/>
        <v>103901370.90568</v>
      </c>
      <c r="DD344" s="406">
        <v>0</v>
      </c>
      <c r="DE344" s="401">
        <f t="shared" si="274"/>
        <v>8703077.2216000017</v>
      </c>
      <c r="DF344" s="401">
        <f t="shared" si="275"/>
        <v>4351538.6108000008</v>
      </c>
      <c r="DG344" s="401">
        <f t="shared" si="276"/>
        <v>90846755.073280007</v>
      </c>
      <c r="DH344" s="401">
        <f t="shared" si="277"/>
        <v>7687614</v>
      </c>
      <c r="DI344" s="401">
        <f t="shared" si="278"/>
        <v>83159141.073280007</v>
      </c>
      <c r="DJ344" s="401">
        <f t="shared" si="279"/>
        <v>0</v>
      </c>
      <c r="DL344" s="408">
        <f t="shared" si="280"/>
        <v>6638737.5</v>
      </c>
      <c r="DM344" s="408">
        <f t="shared" si="281"/>
        <v>-1979577.5</v>
      </c>
    </row>
    <row r="345" spans="1:117" s="56" customFormat="1" ht="21" x14ac:dyDescent="0.2">
      <c r="A345" s="192">
        <f t="shared" si="242"/>
        <v>2655495</v>
      </c>
      <c r="B345" s="137">
        <f>'آبان 1400'!B346</f>
        <v>340</v>
      </c>
      <c r="C345" s="137">
        <f>'آبان 1400'!C346</f>
        <v>104</v>
      </c>
      <c r="D345" s="137">
        <f>'آبان 1400'!D346</f>
        <v>13220</v>
      </c>
      <c r="E345" s="137" t="str">
        <f>'آبان 1400'!E346</f>
        <v>فرامرز</v>
      </c>
      <c r="F345" s="137" t="str">
        <f>'آبان 1400'!F346</f>
        <v>اسبقي كور عباسلو</v>
      </c>
      <c r="G345" s="137" t="str">
        <f>'آبان 1400'!G346</f>
        <v>نگهبان</v>
      </c>
      <c r="H345" s="137" t="str">
        <f>'آبان 1400'!H346</f>
        <v>تهران</v>
      </c>
      <c r="I345" s="137" t="str">
        <f>'آبان 1400'!I346</f>
        <v>129-12-422228-1</v>
      </c>
      <c r="J345" s="137">
        <f>'آبان 1400'!J346</f>
        <v>1738192873</v>
      </c>
      <c r="K345" s="137" t="str">
        <f>'آبان 1400'!K346</f>
        <v>0020733378</v>
      </c>
      <c r="L345" s="137" t="str">
        <f>'آبان 1400'!L346</f>
        <v>تهران</v>
      </c>
      <c r="M345" s="137" t="str">
        <f>'آبان 1400'!M346</f>
        <v>نگهبان</v>
      </c>
      <c r="N345" s="121" t="str">
        <f>'آبان 1400'!N346</f>
        <v>*</v>
      </c>
      <c r="O345" s="120">
        <f>'آبان 1400'!O346</f>
        <v>0</v>
      </c>
      <c r="P345" s="122">
        <f>'آبان 1400'!P346</f>
        <v>0</v>
      </c>
      <c r="Q345" s="362">
        <f>'آبان 1400'!Q346</f>
        <v>30</v>
      </c>
      <c r="R345" s="362">
        <f>'آبان 1400'!R346</f>
        <v>120</v>
      </c>
      <c r="S345" s="362">
        <f>'آبان 1400'!S346</f>
        <v>110</v>
      </c>
      <c r="T345" s="362">
        <f>'آبان 1400'!T346</f>
        <v>29.33</v>
      </c>
      <c r="U345" s="138">
        <f>'آبان 1400'!U346</f>
        <v>0</v>
      </c>
      <c r="V345" s="121">
        <f>'آبان 1400'!W346</f>
        <v>0</v>
      </c>
      <c r="W345" s="122">
        <f>'آبان 1400'!X346</f>
        <v>0</v>
      </c>
      <c r="X345" s="370">
        <f>'آبان 1400'!Y346</f>
        <v>3</v>
      </c>
      <c r="Y345" s="370">
        <f>'آبان 1400'!Z346</f>
        <v>2</v>
      </c>
      <c r="Z345" s="139">
        <f>'آبان 1400'!AA346</f>
        <v>885165</v>
      </c>
      <c r="AA345" s="139">
        <f>'آبان 1400'!AB346</f>
        <v>46667</v>
      </c>
      <c r="AB345" s="139">
        <f>'آبان 1400'!AC346</f>
        <v>931832</v>
      </c>
      <c r="AC345" s="139">
        <f>'آبان 1400'!AD346</f>
        <v>4500000</v>
      </c>
      <c r="AD345" s="139">
        <f>'آبان 1400'!AE346</f>
        <v>6000000</v>
      </c>
      <c r="AE345" s="140">
        <f>'آبان 1400'!AF346</f>
        <v>177895.19999999998</v>
      </c>
      <c r="AF345" s="123">
        <f>'آبان 1400'!AG346</f>
        <v>26554950</v>
      </c>
      <c r="AG345" s="124">
        <f>'آبان 1400'!AH346</f>
        <v>1400010</v>
      </c>
      <c r="AH345" s="124">
        <f>'آبان 1400'!AI346</f>
        <v>21347423.999999996</v>
      </c>
      <c r="AI345" s="124">
        <f>'آبان 1400'!AJ346</f>
        <v>5310990</v>
      </c>
      <c r="AJ345" s="124">
        <f>'آبان 1400'!AK346</f>
        <v>4500000</v>
      </c>
      <c r="AK345" s="124">
        <f>'آبان 1400'!AL346</f>
        <v>6000000</v>
      </c>
      <c r="AL345" s="124">
        <f>'آبان 1400'!AM346</f>
        <v>4892117.9999999991</v>
      </c>
      <c r="AM345" s="124">
        <f>'آبان 1400'!AN346</f>
        <v>5217666.2159999991</v>
      </c>
      <c r="AN345" s="124">
        <f>'آبان 1400'!AO346</f>
        <v>0</v>
      </c>
      <c r="AO345" s="124">
        <f>'آبان 1400'!AP346</f>
        <v>2800000</v>
      </c>
      <c r="AP345" s="124">
        <f>'آبان 1400'!AQ346</f>
        <v>0</v>
      </c>
      <c r="AQ345" s="124">
        <f>'آبان 1400'!AR346</f>
        <v>0</v>
      </c>
      <c r="AR345" s="124">
        <f>'آبان 1400'!AS346</f>
        <v>0</v>
      </c>
      <c r="AS345" s="379">
        <f>'آبان 1400'!AT346</f>
        <v>0</v>
      </c>
      <c r="AT345" s="372">
        <f t="shared" si="243"/>
        <v>78023158.216000006</v>
      </c>
      <c r="AU345" s="174">
        <f>'آبان 1400'!AV346</f>
        <v>54322316.440880008</v>
      </c>
      <c r="AV345" s="142">
        <f>'آبان 1400'!AW346</f>
        <v>72712168.215999991</v>
      </c>
      <c r="AW345" s="143">
        <f t="shared" si="244"/>
        <v>5089851.7751199994</v>
      </c>
      <c r="AX345" s="76">
        <f t="shared" si="245"/>
        <v>1432231.644088001</v>
      </c>
      <c r="AY345" s="143">
        <f>'آبان 1400'!AZ346</f>
        <v>0</v>
      </c>
      <c r="AZ345" s="143">
        <f>'آبان 1400'!BA346</f>
        <v>0</v>
      </c>
      <c r="BA345" s="143">
        <f>'آبان 1400'!BB346</f>
        <v>0</v>
      </c>
      <c r="BB345" s="143">
        <f>'آبان 1400'!BC346</f>
        <v>0</v>
      </c>
      <c r="BC345" s="143">
        <f>'آبان 1400'!BD346</f>
        <v>0</v>
      </c>
      <c r="BD345" s="143">
        <f>'آبان 1400'!BE346</f>
        <v>0</v>
      </c>
      <c r="BE345" s="143">
        <f>'آبان 1400'!BF346</f>
        <v>0</v>
      </c>
      <c r="BF345" s="144">
        <f t="shared" si="246"/>
        <v>6522083.4192080004</v>
      </c>
      <c r="BG345" s="141">
        <f t="shared" si="247"/>
        <v>71501074</v>
      </c>
      <c r="BH345" s="145">
        <f t="shared" si="248"/>
        <v>78023158.216000006</v>
      </c>
      <c r="BI345" s="128">
        <f t="shared" si="241"/>
        <v>4659160</v>
      </c>
      <c r="BJ345" s="146">
        <f t="shared" si="249"/>
        <v>2329580</v>
      </c>
      <c r="BK345" s="146">
        <f t="shared" si="250"/>
        <v>698874</v>
      </c>
      <c r="BL345" s="147">
        <f t="shared" si="251"/>
        <v>1120000</v>
      </c>
      <c r="BM345" s="383">
        <v>0</v>
      </c>
      <c r="BN345" s="148">
        <f t="shared" si="252"/>
        <v>86830772.216000006</v>
      </c>
      <c r="BO345" s="149">
        <f t="shared" si="253"/>
        <v>72712168.215999991</v>
      </c>
      <c r="BP345" s="150">
        <f t="shared" si="254"/>
        <v>16723798.689679999</v>
      </c>
      <c r="BQ345" s="151">
        <f t="shared" si="255"/>
        <v>103554570.90568</v>
      </c>
      <c r="BR345" s="152">
        <f t="shared" si="256"/>
        <v>100800</v>
      </c>
      <c r="BS345" s="148">
        <f t="shared" si="257"/>
        <v>103655370.90568</v>
      </c>
      <c r="BT345" s="136">
        <v>0</v>
      </c>
      <c r="BU345" s="149">
        <f t="shared" si="258"/>
        <v>8683077.2216000017</v>
      </c>
      <c r="BV345" s="153">
        <f t="shared" si="259"/>
        <v>4341538.6108000008</v>
      </c>
      <c r="BW345" s="134">
        <f t="shared" si="260"/>
        <v>90630755.073280007</v>
      </c>
      <c r="BX345" s="148">
        <f t="shared" si="261"/>
        <v>7687614</v>
      </c>
      <c r="BY345" s="135">
        <f t="shared" si="262"/>
        <v>82943141.073280007</v>
      </c>
      <c r="CD345" s="400">
        <f>'آبان 1400'!AU346</f>
        <v>78023158.216000006</v>
      </c>
      <c r="CE345" s="401">
        <f>'آبان 1400'!AV346</f>
        <v>54322316.440880008</v>
      </c>
      <c r="CF345" s="401">
        <f>'آبان 1400'!AW346</f>
        <v>72712168.215999991</v>
      </c>
      <c r="CG345" s="401">
        <f>'آبان 1400'!AX346</f>
        <v>5089851.7751199994</v>
      </c>
      <c r="CH345" s="401">
        <f>'آبان 1400'!AY346</f>
        <v>1432231.644088001</v>
      </c>
      <c r="CI345" s="401">
        <f>'آبان 1400'!AZ346</f>
        <v>0</v>
      </c>
      <c r="CJ345" s="401">
        <f>'آبان 1400'!BA346</f>
        <v>0</v>
      </c>
      <c r="CK345" s="401">
        <f>'آبان 1400'!BB346</f>
        <v>0</v>
      </c>
      <c r="CL345" s="401">
        <f>'آبان 1400'!BC346</f>
        <v>0</v>
      </c>
      <c r="CM345" s="401">
        <f>'آبان 1400'!BD346</f>
        <v>0</v>
      </c>
      <c r="CN345" s="401">
        <f>'آبان 1400'!BE346</f>
        <v>0</v>
      </c>
      <c r="CO345" s="401">
        <f>'آبان 1400'!BF346</f>
        <v>0</v>
      </c>
      <c r="CP345" s="401">
        <f>'آبان 1400'!BG346</f>
        <v>6522083.4192080004</v>
      </c>
      <c r="CQ345" s="401">
        <f>'آبان 1400'!BH346</f>
        <v>71501074</v>
      </c>
      <c r="CR345" s="401">
        <f t="shared" si="263"/>
        <v>78023158.216000006</v>
      </c>
      <c r="CS345" s="56">
        <f t="shared" si="264"/>
        <v>4659160</v>
      </c>
      <c r="CT345" s="400">
        <f t="shared" si="265"/>
        <v>2329580</v>
      </c>
      <c r="CU345" s="401">
        <f t="shared" si="266"/>
        <v>698874</v>
      </c>
      <c r="CV345" s="401">
        <f t="shared" si="267"/>
        <v>1120000</v>
      </c>
      <c r="CW345" s="56">
        <v>0</v>
      </c>
      <c r="CX345" s="401">
        <f t="shared" si="268"/>
        <v>86830772.216000006</v>
      </c>
      <c r="CY345" s="401">
        <f t="shared" si="269"/>
        <v>72712168.215999991</v>
      </c>
      <c r="CZ345" s="401">
        <f t="shared" si="270"/>
        <v>16723798.689679999</v>
      </c>
      <c r="DA345" s="401">
        <f t="shared" si="271"/>
        <v>103554570.90568</v>
      </c>
      <c r="DB345" s="401">
        <f t="shared" si="272"/>
        <v>100800</v>
      </c>
      <c r="DC345" s="401">
        <f t="shared" si="273"/>
        <v>103655370.90568</v>
      </c>
      <c r="DD345" s="406">
        <v>0</v>
      </c>
      <c r="DE345" s="401">
        <f t="shared" si="274"/>
        <v>8683077.2216000017</v>
      </c>
      <c r="DF345" s="401">
        <f t="shared" si="275"/>
        <v>4341538.6108000008</v>
      </c>
      <c r="DG345" s="401">
        <f t="shared" si="276"/>
        <v>90630755.073280007</v>
      </c>
      <c r="DH345" s="401">
        <f t="shared" si="277"/>
        <v>7687614</v>
      </c>
      <c r="DI345" s="401">
        <f t="shared" si="278"/>
        <v>82943141.073280007</v>
      </c>
      <c r="DJ345" s="401">
        <f t="shared" si="279"/>
        <v>0</v>
      </c>
      <c r="DL345" s="408">
        <f t="shared" si="280"/>
        <v>6638737.5</v>
      </c>
      <c r="DM345" s="408">
        <f t="shared" si="281"/>
        <v>-1979577.5</v>
      </c>
    </row>
    <row r="346" spans="1:117" s="56" customFormat="1" ht="21" x14ac:dyDescent="0.2">
      <c r="A346" s="192">
        <f t="shared" si="242"/>
        <v>2655495</v>
      </c>
      <c r="B346" s="137">
        <f>'آبان 1400'!B347</f>
        <v>341</v>
      </c>
      <c r="C346" s="137">
        <f>'آبان 1400'!C347</f>
        <v>105</v>
      </c>
      <c r="D346" s="137">
        <f>'آبان 1400'!D347</f>
        <v>13268</v>
      </c>
      <c r="E346" s="137" t="str">
        <f>'آبان 1400'!E347</f>
        <v>محمدرضا</v>
      </c>
      <c r="F346" s="137" t="str">
        <f>'آبان 1400'!F347</f>
        <v>قصبه</v>
      </c>
      <c r="G346" s="137" t="str">
        <f>'آبان 1400'!G347</f>
        <v>نگهبان</v>
      </c>
      <c r="H346" s="137" t="str">
        <f>'آبان 1400'!H347</f>
        <v>تهران</v>
      </c>
      <c r="I346" s="137" t="str">
        <f>'آبان 1400'!I347</f>
        <v>366-700-3860973-1</v>
      </c>
      <c r="J346" s="137" t="str">
        <f>'آبان 1400'!J347</f>
        <v>0078266394</v>
      </c>
      <c r="K346" s="137" t="str">
        <f>'آبان 1400'!K347</f>
        <v>0020779799</v>
      </c>
      <c r="L346" s="137" t="str">
        <f>'آبان 1400'!L347</f>
        <v>تهران</v>
      </c>
      <c r="M346" s="137" t="str">
        <f>'آبان 1400'!M347</f>
        <v>نگهبان</v>
      </c>
      <c r="N346" s="121" t="str">
        <f>'آبان 1400'!N347</f>
        <v>*</v>
      </c>
      <c r="O346" s="120">
        <f>'آبان 1400'!O347</f>
        <v>0</v>
      </c>
      <c r="P346" s="122">
        <f>'آبان 1400'!P347</f>
        <v>0</v>
      </c>
      <c r="Q346" s="362">
        <f>'آبان 1400'!Q347</f>
        <v>30</v>
      </c>
      <c r="R346" s="362">
        <f>'آبان 1400'!R347</f>
        <v>120</v>
      </c>
      <c r="S346" s="362">
        <f>'آبان 1400'!S347</f>
        <v>110</v>
      </c>
      <c r="T346" s="362">
        <f>'آبان 1400'!T347</f>
        <v>29.33</v>
      </c>
      <c r="U346" s="138">
        <f>'آبان 1400'!U347</f>
        <v>0</v>
      </c>
      <c r="V346" s="121">
        <f>'آبان 1400'!W347</f>
        <v>0</v>
      </c>
      <c r="W346" s="122">
        <f>'آبان 1400'!X347</f>
        <v>0</v>
      </c>
      <c r="X346" s="370">
        <f>'آبان 1400'!Y347</f>
        <v>0</v>
      </c>
      <c r="Y346" s="370">
        <f>'آبان 1400'!Z347</f>
        <v>0</v>
      </c>
      <c r="Z346" s="139">
        <f>'آبان 1400'!AA347</f>
        <v>885165</v>
      </c>
      <c r="AA346" s="139">
        <f>'آبان 1400'!AB347</f>
        <v>46667</v>
      </c>
      <c r="AB346" s="139">
        <f>'آبان 1400'!AC347</f>
        <v>931832</v>
      </c>
      <c r="AC346" s="139">
        <f>'آبان 1400'!AD347</f>
        <v>4500000</v>
      </c>
      <c r="AD346" s="139">
        <f>'آبان 1400'!AE347</f>
        <v>6000000</v>
      </c>
      <c r="AE346" s="140">
        <f>'آبان 1400'!AF347</f>
        <v>177895.19999999998</v>
      </c>
      <c r="AF346" s="123">
        <f>'آبان 1400'!AG347</f>
        <v>26554950</v>
      </c>
      <c r="AG346" s="124">
        <f>'آبان 1400'!AH347</f>
        <v>1400010</v>
      </c>
      <c r="AH346" s="124">
        <f>'آبان 1400'!AI347</f>
        <v>21347423.999999996</v>
      </c>
      <c r="AI346" s="124">
        <f>'آبان 1400'!AJ347</f>
        <v>0</v>
      </c>
      <c r="AJ346" s="124">
        <f>'آبان 1400'!AK347</f>
        <v>4500000</v>
      </c>
      <c r="AK346" s="124">
        <f>'آبان 1400'!AL347</f>
        <v>6000000</v>
      </c>
      <c r="AL346" s="124">
        <f>'آبان 1400'!AM347</f>
        <v>4892117.9999999991</v>
      </c>
      <c r="AM346" s="124">
        <f>'آبان 1400'!AN347</f>
        <v>5217666.2159999991</v>
      </c>
      <c r="AN346" s="124">
        <f>'آبان 1400'!AO347</f>
        <v>0</v>
      </c>
      <c r="AO346" s="124">
        <f>'آبان 1400'!AP347</f>
        <v>2800000</v>
      </c>
      <c r="AP346" s="124">
        <f>'آبان 1400'!AQ347</f>
        <v>0</v>
      </c>
      <c r="AQ346" s="124">
        <f>'آبان 1400'!AR347</f>
        <v>0</v>
      </c>
      <c r="AR346" s="124">
        <f>'آبان 1400'!AS347</f>
        <v>0</v>
      </c>
      <c r="AS346" s="379">
        <f>'آبان 1400'!AT347</f>
        <v>0</v>
      </c>
      <c r="AT346" s="372">
        <f t="shared" si="243"/>
        <v>72712168.216000006</v>
      </c>
      <c r="AU346" s="174">
        <f>'آبان 1400'!AV347</f>
        <v>54322316.440880008</v>
      </c>
      <c r="AV346" s="142">
        <f>'آبان 1400'!AW347</f>
        <v>72712168.215999991</v>
      </c>
      <c r="AW346" s="143">
        <f t="shared" si="244"/>
        <v>5089851.7751199994</v>
      </c>
      <c r="AX346" s="76">
        <f t="shared" si="245"/>
        <v>1432231.644088001</v>
      </c>
      <c r="AY346" s="143">
        <f>'آبان 1400'!AZ347</f>
        <v>0</v>
      </c>
      <c r="AZ346" s="143">
        <f>'آبان 1400'!BA347</f>
        <v>0</v>
      </c>
      <c r="BA346" s="143">
        <f>'آبان 1400'!BB347</f>
        <v>0</v>
      </c>
      <c r="BB346" s="143">
        <f>'آبان 1400'!BC347</f>
        <v>0</v>
      </c>
      <c r="BC346" s="143">
        <f>'آبان 1400'!BD347</f>
        <v>0</v>
      </c>
      <c r="BD346" s="143">
        <f>'آبان 1400'!BE347</f>
        <v>0</v>
      </c>
      <c r="BE346" s="143">
        <f>'آبان 1400'!BF347</f>
        <v>0</v>
      </c>
      <c r="BF346" s="144">
        <f t="shared" si="246"/>
        <v>6522083.4192080004</v>
      </c>
      <c r="BG346" s="141">
        <f t="shared" si="247"/>
        <v>66190084</v>
      </c>
      <c r="BH346" s="145">
        <f t="shared" si="248"/>
        <v>72712168.216000006</v>
      </c>
      <c r="BI346" s="128">
        <f t="shared" si="241"/>
        <v>4659160</v>
      </c>
      <c r="BJ346" s="146">
        <f t="shared" si="249"/>
        <v>2329580</v>
      </c>
      <c r="BK346" s="146">
        <f t="shared" si="250"/>
        <v>698874</v>
      </c>
      <c r="BL346" s="147">
        <f t="shared" si="251"/>
        <v>1120000</v>
      </c>
      <c r="BM346" s="383">
        <v>0</v>
      </c>
      <c r="BN346" s="148">
        <f t="shared" si="252"/>
        <v>81519782.216000006</v>
      </c>
      <c r="BO346" s="149">
        <f t="shared" si="253"/>
        <v>72712168.215999991</v>
      </c>
      <c r="BP346" s="150">
        <f t="shared" si="254"/>
        <v>16723798.689679999</v>
      </c>
      <c r="BQ346" s="151">
        <f t="shared" si="255"/>
        <v>98243580.905680001</v>
      </c>
      <c r="BR346" s="152">
        <f t="shared" si="256"/>
        <v>100800</v>
      </c>
      <c r="BS346" s="148">
        <f t="shared" si="257"/>
        <v>98344380.905680001</v>
      </c>
      <c r="BT346" s="136">
        <v>0</v>
      </c>
      <c r="BU346" s="149">
        <f t="shared" si="258"/>
        <v>8151978.2216000007</v>
      </c>
      <c r="BV346" s="153">
        <f t="shared" si="259"/>
        <v>4075989.1108000004</v>
      </c>
      <c r="BW346" s="134">
        <f t="shared" si="260"/>
        <v>86116413.573280007</v>
      </c>
      <c r="BX346" s="148">
        <f t="shared" si="261"/>
        <v>7687614</v>
      </c>
      <c r="BY346" s="135">
        <f t="shared" si="262"/>
        <v>78428799.573280007</v>
      </c>
      <c r="CD346" s="400">
        <f>'آبان 1400'!AU347</f>
        <v>72712168.216000006</v>
      </c>
      <c r="CE346" s="401">
        <f>'آبان 1400'!AV347</f>
        <v>54322316.440880008</v>
      </c>
      <c r="CF346" s="401">
        <f>'آبان 1400'!AW347</f>
        <v>72712168.215999991</v>
      </c>
      <c r="CG346" s="401">
        <f>'آبان 1400'!AX347</f>
        <v>5089851.7751199994</v>
      </c>
      <c r="CH346" s="401">
        <f>'آبان 1400'!AY347</f>
        <v>1432231.644088001</v>
      </c>
      <c r="CI346" s="401">
        <f>'آبان 1400'!AZ347</f>
        <v>0</v>
      </c>
      <c r="CJ346" s="401">
        <f>'آبان 1400'!BA347</f>
        <v>0</v>
      </c>
      <c r="CK346" s="401">
        <f>'آبان 1400'!BB347</f>
        <v>0</v>
      </c>
      <c r="CL346" s="401">
        <f>'آبان 1400'!BC347</f>
        <v>0</v>
      </c>
      <c r="CM346" s="401">
        <f>'آبان 1400'!BD347</f>
        <v>0</v>
      </c>
      <c r="CN346" s="401">
        <f>'آبان 1400'!BE347</f>
        <v>0</v>
      </c>
      <c r="CO346" s="401">
        <f>'آبان 1400'!BF347</f>
        <v>0</v>
      </c>
      <c r="CP346" s="401">
        <f>'آبان 1400'!BG347</f>
        <v>6522083.4192080004</v>
      </c>
      <c r="CQ346" s="401">
        <f>'آبان 1400'!BH347</f>
        <v>66190084</v>
      </c>
      <c r="CR346" s="401">
        <f t="shared" si="263"/>
        <v>72712168.216000006</v>
      </c>
      <c r="CS346" s="56">
        <f t="shared" si="264"/>
        <v>4659160</v>
      </c>
      <c r="CT346" s="400">
        <f t="shared" si="265"/>
        <v>2329580</v>
      </c>
      <c r="CU346" s="401">
        <f t="shared" si="266"/>
        <v>698874</v>
      </c>
      <c r="CV346" s="401">
        <f t="shared" si="267"/>
        <v>1120000</v>
      </c>
      <c r="CW346" s="56">
        <v>0</v>
      </c>
      <c r="CX346" s="401">
        <f t="shared" si="268"/>
        <v>81519782.216000006</v>
      </c>
      <c r="CY346" s="401">
        <f t="shared" si="269"/>
        <v>72712168.215999991</v>
      </c>
      <c r="CZ346" s="401">
        <f t="shared" si="270"/>
        <v>16723798.689679999</v>
      </c>
      <c r="DA346" s="401">
        <f t="shared" si="271"/>
        <v>98243580.905680001</v>
      </c>
      <c r="DB346" s="401">
        <f t="shared" si="272"/>
        <v>100800</v>
      </c>
      <c r="DC346" s="401">
        <f t="shared" si="273"/>
        <v>98344380.905680001</v>
      </c>
      <c r="DD346" s="406">
        <v>0</v>
      </c>
      <c r="DE346" s="401">
        <f t="shared" si="274"/>
        <v>8151978.2216000007</v>
      </c>
      <c r="DF346" s="401">
        <f t="shared" si="275"/>
        <v>4075989.1108000004</v>
      </c>
      <c r="DG346" s="401">
        <f t="shared" si="276"/>
        <v>86116413.573280007</v>
      </c>
      <c r="DH346" s="401">
        <f t="shared" si="277"/>
        <v>7687614</v>
      </c>
      <c r="DI346" s="401">
        <f t="shared" si="278"/>
        <v>78428799.573280007</v>
      </c>
      <c r="DJ346" s="401">
        <f t="shared" si="279"/>
        <v>0</v>
      </c>
      <c r="DL346" s="408">
        <f t="shared" si="280"/>
        <v>6638737.5</v>
      </c>
      <c r="DM346" s="408">
        <f t="shared" si="281"/>
        <v>-1979577.5</v>
      </c>
    </row>
    <row r="347" spans="1:117" s="56" customFormat="1" ht="21" x14ac:dyDescent="0.2">
      <c r="A347" s="192">
        <f t="shared" si="242"/>
        <v>2655495</v>
      </c>
      <c r="B347" s="137">
        <f>'آبان 1400'!B348</f>
        <v>342</v>
      </c>
      <c r="C347" s="137">
        <f>'آبان 1400'!C348</f>
        <v>106</v>
      </c>
      <c r="D347" s="137">
        <f>'آبان 1400'!D348</f>
        <v>13296</v>
      </c>
      <c r="E347" s="137" t="str">
        <f>'آبان 1400'!E348</f>
        <v>پیمان</v>
      </c>
      <c r="F347" s="137" t="str">
        <f>'آبان 1400'!F348</f>
        <v>خورسندیان</v>
      </c>
      <c r="G347" s="137" t="str">
        <f>'آبان 1400'!G348</f>
        <v>نگهبان</v>
      </c>
      <c r="H347" s="137" t="str">
        <f>'آبان 1400'!H348</f>
        <v>تهران</v>
      </c>
      <c r="I347" s="137" t="str">
        <f>'آبان 1400'!I348</f>
        <v>366-700-3882629-1</v>
      </c>
      <c r="J347" s="137" t="str">
        <f>'آبان 1400'!J348</f>
        <v>0083118616</v>
      </c>
      <c r="K347" s="137" t="str">
        <f>'آبان 1400'!K348</f>
        <v>0010794440</v>
      </c>
      <c r="L347" s="137" t="str">
        <f>'آبان 1400'!L348</f>
        <v>تهران</v>
      </c>
      <c r="M347" s="137" t="str">
        <f>'آبان 1400'!M348</f>
        <v>نگهبان</v>
      </c>
      <c r="N347" s="121" t="str">
        <f>'آبان 1400'!N348</f>
        <v>*</v>
      </c>
      <c r="O347" s="120">
        <f>'آبان 1400'!O348</f>
        <v>0</v>
      </c>
      <c r="P347" s="122">
        <f>'آبان 1400'!P348</f>
        <v>0</v>
      </c>
      <c r="Q347" s="362">
        <f>'آبان 1400'!Q348</f>
        <v>30</v>
      </c>
      <c r="R347" s="362">
        <f>'آبان 1400'!R348</f>
        <v>120</v>
      </c>
      <c r="S347" s="362">
        <f>'آبان 1400'!S348</f>
        <v>110</v>
      </c>
      <c r="T347" s="362">
        <f>'آبان 1400'!T348</f>
        <v>29.33</v>
      </c>
      <c r="U347" s="138">
        <f>'آبان 1400'!U348</f>
        <v>0</v>
      </c>
      <c r="V347" s="121">
        <f>'آبان 1400'!W348</f>
        <v>0</v>
      </c>
      <c r="W347" s="122">
        <f>'آبان 1400'!X348</f>
        <v>0</v>
      </c>
      <c r="X347" s="370">
        <f>'آبان 1400'!Y348</f>
        <v>0</v>
      </c>
      <c r="Y347" s="370">
        <f>'آبان 1400'!Z348</f>
        <v>0</v>
      </c>
      <c r="Z347" s="139">
        <f>'آبان 1400'!AA348</f>
        <v>885165</v>
      </c>
      <c r="AA347" s="139">
        <f>'آبان 1400'!AB348</f>
        <v>46667</v>
      </c>
      <c r="AB347" s="139">
        <f>'آبان 1400'!AC348</f>
        <v>931832</v>
      </c>
      <c r="AC347" s="139">
        <f>'آبان 1400'!AD348</f>
        <v>4500000</v>
      </c>
      <c r="AD347" s="139">
        <f>'آبان 1400'!AE348</f>
        <v>6000000</v>
      </c>
      <c r="AE347" s="140">
        <f>'آبان 1400'!AF348</f>
        <v>177895.19999999998</v>
      </c>
      <c r="AF347" s="123">
        <f>'آبان 1400'!AG348</f>
        <v>26554950</v>
      </c>
      <c r="AG347" s="124">
        <f>'آبان 1400'!AH348</f>
        <v>1400010</v>
      </c>
      <c r="AH347" s="124">
        <f>'آبان 1400'!AI348</f>
        <v>21347423.999999996</v>
      </c>
      <c r="AI347" s="124">
        <f>'آبان 1400'!AJ348</f>
        <v>0</v>
      </c>
      <c r="AJ347" s="124">
        <f>'آبان 1400'!AK348</f>
        <v>4500000</v>
      </c>
      <c r="AK347" s="124">
        <f>'آبان 1400'!AL348</f>
        <v>6000000</v>
      </c>
      <c r="AL347" s="124">
        <f>'آبان 1400'!AM348</f>
        <v>4892117.9999999991</v>
      </c>
      <c r="AM347" s="124">
        <f>'آبان 1400'!AN348</f>
        <v>5217666.2159999991</v>
      </c>
      <c r="AN347" s="124">
        <f>'آبان 1400'!AO348</f>
        <v>0</v>
      </c>
      <c r="AO347" s="124">
        <f>'آبان 1400'!AP348</f>
        <v>2600000</v>
      </c>
      <c r="AP347" s="124">
        <f>'آبان 1400'!AQ348</f>
        <v>0</v>
      </c>
      <c r="AQ347" s="124">
        <f>'آبان 1400'!AR348</f>
        <v>0</v>
      </c>
      <c r="AR347" s="124">
        <f>'آبان 1400'!AS348</f>
        <v>0</v>
      </c>
      <c r="AS347" s="379">
        <f>'آبان 1400'!AT348</f>
        <v>0</v>
      </c>
      <c r="AT347" s="372">
        <f t="shared" si="243"/>
        <v>72512168.216000006</v>
      </c>
      <c r="AU347" s="174">
        <f>'آبان 1400'!AV348</f>
        <v>54336316.440880008</v>
      </c>
      <c r="AV347" s="142">
        <f>'آبان 1400'!AW348</f>
        <v>72512168.215999991</v>
      </c>
      <c r="AW347" s="143">
        <f t="shared" si="244"/>
        <v>5075851.7751199994</v>
      </c>
      <c r="AX347" s="76">
        <f t="shared" si="245"/>
        <v>1433631.644088001</v>
      </c>
      <c r="AY347" s="143">
        <f>'آبان 1400'!AZ348</f>
        <v>0</v>
      </c>
      <c r="AZ347" s="143">
        <f>'آبان 1400'!BA348</f>
        <v>0</v>
      </c>
      <c r="BA347" s="143">
        <f>'آبان 1400'!BB348</f>
        <v>0</v>
      </c>
      <c r="BB347" s="143">
        <f>'آبان 1400'!BC348</f>
        <v>0</v>
      </c>
      <c r="BC347" s="143">
        <f>'آبان 1400'!BD348</f>
        <v>0</v>
      </c>
      <c r="BD347" s="143">
        <f>'آبان 1400'!BE348</f>
        <v>0</v>
      </c>
      <c r="BE347" s="143">
        <f>'آبان 1400'!BF348</f>
        <v>0</v>
      </c>
      <c r="BF347" s="144">
        <f t="shared" si="246"/>
        <v>6509483.4192080004</v>
      </c>
      <c r="BG347" s="141">
        <f t="shared" si="247"/>
        <v>66002684</v>
      </c>
      <c r="BH347" s="145">
        <f t="shared" si="248"/>
        <v>72512168.216000006</v>
      </c>
      <c r="BI347" s="128">
        <f t="shared" si="241"/>
        <v>4659160</v>
      </c>
      <c r="BJ347" s="146">
        <f t="shared" si="249"/>
        <v>2329580</v>
      </c>
      <c r="BK347" s="146">
        <f t="shared" si="250"/>
        <v>698874</v>
      </c>
      <c r="BL347" s="147">
        <f t="shared" si="251"/>
        <v>1120000</v>
      </c>
      <c r="BM347" s="383">
        <v>0</v>
      </c>
      <c r="BN347" s="148">
        <f t="shared" si="252"/>
        <v>81319782.216000006</v>
      </c>
      <c r="BO347" s="149">
        <f t="shared" si="253"/>
        <v>72512168.215999991</v>
      </c>
      <c r="BP347" s="150">
        <f t="shared" si="254"/>
        <v>16677798.689679999</v>
      </c>
      <c r="BQ347" s="151">
        <f t="shared" si="255"/>
        <v>97997580.905680001</v>
      </c>
      <c r="BR347" s="152">
        <f t="shared" si="256"/>
        <v>100800</v>
      </c>
      <c r="BS347" s="148">
        <f t="shared" si="257"/>
        <v>98098380.905680001</v>
      </c>
      <c r="BT347" s="136">
        <v>0</v>
      </c>
      <c r="BU347" s="149">
        <f t="shared" si="258"/>
        <v>8131978.2216000007</v>
      </c>
      <c r="BV347" s="153">
        <f t="shared" si="259"/>
        <v>4065989.1108000004</v>
      </c>
      <c r="BW347" s="134">
        <f t="shared" si="260"/>
        <v>85900413.573280007</v>
      </c>
      <c r="BX347" s="148">
        <f t="shared" si="261"/>
        <v>7687614</v>
      </c>
      <c r="BY347" s="135">
        <f t="shared" si="262"/>
        <v>78212799.573280007</v>
      </c>
      <c r="CD347" s="400">
        <f>'آبان 1400'!AU348</f>
        <v>72512168.216000006</v>
      </c>
      <c r="CE347" s="401">
        <f>'آبان 1400'!AV348</f>
        <v>54336316.440880008</v>
      </c>
      <c r="CF347" s="401">
        <f>'آبان 1400'!AW348</f>
        <v>72512168.215999991</v>
      </c>
      <c r="CG347" s="401">
        <f>'آبان 1400'!AX348</f>
        <v>5075851.7751199994</v>
      </c>
      <c r="CH347" s="401">
        <f>'آبان 1400'!AY348</f>
        <v>1433631.644088001</v>
      </c>
      <c r="CI347" s="401">
        <f>'آبان 1400'!AZ348</f>
        <v>0</v>
      </c>
      <c r="CJ347" s="401">
        <f>'آبان 1400'!BA348</f>
        <v>0</v>
      </c>
      <c r="CK347" s="401">
        <f>'آبان 1400'!BB348</f>
        <v>0</v>
      </c>
      <c r="CL347" s="401">
        <f>'آبان 1400'!BC348</f>
        <v>0</v>
      </c>
      <c r="CM347" s="401">
        <f>'آبان 1400'!BD348</f>
        <v>0</v>
      </c>
      <c r="CN347" s="401">
        <f>'آبان 1400'!BE348</f>
        <v>0</v>
      </c>
      <c r="CO347" s="401">
        <f>'آبان 1400'!BF348</f>
        <v>0</v>
      </c>
      <c r="CP347" s="401">
        <f>'آبان 1400'!BG348</f>
        <v>6509483.4192080004</v>
      </c>
      <c r="CQ347" s="401">
        <f>'آبان 1400'!BH348</f>
        <v>66002684</v>
      </c>
      <c r="CR347" s="401">
        <f t="shared" si="263"/>
        <v>72512168.216000006</v>
      </c>
      <c r="CS347" s="56">
        <f t="shared" si="264"/>
        <v>4659160</v>
      </c>
      <c r="CT347" s="400">
        <f t="shared" si="265"/>
        <v>2329580</v>
      </c>
      <c r="CU347" s="401">
        <f t="shared" si="266"/>
        <v>698874</v>
      </c>
      <c r="CV347" s="401">
        <f t="shared" si="267"/>
        <v>1120000</v>
      </c>
      <c r="CW347" s="56">
        <v>0</v>
      </c>
      <c r="CX347" s="401">
        <f t="shared" si="268"/>
        <v>81319782.216000006</v>
      </c>
      <c r="CY347" s="401">
        <f t="shared" si="269"/>
        <v>72512168.215999991</v>
      </c>
      <c r="CZ347" s="401">
        <f t="shared" si="270"/>
        <v>16677798.689679999</v>
      </c>
      <c r="DA347" s="401">
        <f t="shared" si="271"/>
        <v>97997580.905680001</v>
      </c>
      <c r="DB347" s="401">
        <f t="shared" si="272"/>
        <v>100800</v>
      </c>
      <c r="DC347" s="401">
        <f t="shared" si="273"/>
        <v>98098380.905680001</v>
      </c>
      <c r="DD347" s="406">
        <v>0</v>
      </c>
      <c r="DE347" s="401">
        <f t="shared" si="274"/>
        <v>8131978.2216000007</v>
      </c>
      <c r="DF347" s="401">
        <f t="shared" si="275"/>
        <v>4065989.1108000004</v>
      </c>
      <c r="DG347" s="401">
        <f t="shared" si="276"/>
        <v>85900413.573280007</v>
      </c>
      <c r="DH347" s="401">
        <f t="shared" si="277"/>
        <v>7687614</v>
      </c>
      <c r="DI347" s="401">
        <f t="shared" si="278"/>
        <v>78212799.573280007</v>
      </c>
      <c r="DJ347" s="401">
        <f t="shared" si="279"/>
        <v>0</v>
      </c>
      <c r="DL347" s="408">
        <f t="shared" si="280"/>
        <v>6638737.5</v>
      </c>
      <c r="DM347" s="408">
        <f t="shared" si="281"/>
        <v>-1979577.5</v>
      </c>
    </row>
    <row r="348" spans="1:117" s="56" customFormat="1" ht="21" x14ac:dyDescent="0.2">
      <c r="A348" s="192">
        <f t="shared" si="242"/>
        <v>2655495</v>
      </c>
      <c r="B348" s="137">
        <f>'آبان 1400'!B349</f>
        <v>343</v>
      </c>
      <c r="C348" s="137">
        <f>'آبان 1400'!C349</f>
        <v>107</v>
      </c>
      <c r="D348" s="137">
        <f>'آبان 1400'!D349</f>
        <v>13235</v>
      </c>
      <c r="E348" s="137" t="str">
        <f>'آبان 1400'!E349</f>
        <v xml:space="preserve">سید نعمت الله </v>
      </c>
      <c r="F348" s="137" t="str">
        <f>'آبان 1400'!F349</f>
        <v>موسوی</v>
      </c>
      <c r="G348" s="137" t="str">
        <f>'آبان 1400'!G349</f>
        <v>نگهبان</v>
      </c>
      <c r="H348" s="137" t="str">
        <f>'آبان 1400'!H349</f>
        <v>تهران</v>
      </c>
      <c r="I348" s="137" t="str">
        <f>'آبان 1400'!I349</f>
        <v>371-700-3754890-1</v>
      </c>
      <c r="J348" s="137" t="str">
        <f>'آبان 1400'!J349</f>
        <v>0439142997</v>
      </c>
      <c r="K348" s="137" t="str">
        <f>'آبان 1400'!K349</f>
        <v>0016985894</v>
      </c>
      <c r="L348" s="137" t="str">
        <f>'آبان 1400'!L349</f>
        <v>تهران</v>
      </c>
      <c r="M348" s="137" t="str">
        <f>'آبان 1400'!M349</f>
        <v>نگهبان</v>
      </c>
      <c r="N348" s="121" t="str">
        <f>'آبان 1400'!N349</f>
        <v>*</v>
      </c>
      <c r="O348" s="120">
        <f>'آبان 1400'!O349</f>
        <v>0</v>
      </c>
      <c r="P348" s="122">
        <f>'آبان 1400'!P349</f>
        <v>0</v>
      </c>
      <c r="Q348" s="362">
        <f>'آبان 1400'!Q349</f>
        <v>30</v>
      </c>
      <c r="R348" s="362">
        <f>'آبان 1400'!R349</f>
        <v>120</v>
      </c>
      <c r="S348" s="362">
        <f>'آبان 1400'!S349</f>
        <v>110</v>
      </c>
      <c r="T348" s="362">
        <f>'آبان 1400'!T349</f>
        <v>29.33</v>
      </c>
      <c r="U348" s="138">
        <f>'آبان 1400'!U349</f>
        <v>0</v>
      </c>
      <c r="V348" s="121">
        <f>'آبان 1400'!W349</f>
        <v>0</v>
      </c>
      <c r="W348" s="122">
        <f>'آبان 1400'!X349</f>
        <v>0</v>
      </c>
      <c r="X348" s="370">
        <f>'آبان 1400'!Y349</f>
        <v>3</v>
      </c>
      <c r="Y348" s="370">
        <f>'آبان 1400'!Z349</f>
        <v>2</v>
      </c>
      <c r="Z348" s="139">
        <f>'آبان 1400'!AA349</f>
        <v>885165</v>
      </c>
      <c r="AA348" s="139">
        <f>'آبان 1400'!AB349</f>
        <v>46667</v>
      </c>
      <c r="AB348" s="139">
        <f>'آبان 1400'!AC349</f>
        <v>931832</v>
      </c>
      <c r="AC348" s="139">
        <f>'آبان 1400'!AD349</f>
        <v>4500000</v>
      </c>
      <c r="AD348" s="139">
        <f>'آبان 1400'!AE349</f>
        <v>6000000</v>
      </c>
      <c r="AE348" s="140">
        <f>'آبان 1400'!AF349</f>
        <v>177895.19999999998</v>
      </c>
      <c r="AF348" s="123">
        <f>'آبان 1400'!AG349</f>
        <v>26554950</v>
      </c>
      <c r="AG348" s="124">
        <f>'آبان 1400'!AH349</f>
        <v>1400010</v>
      </c>
      <c r="AH348" s="124">
        <f>'آبان 1400'!AI349</f>
        <v>21347423.999999996</v>
      </c>
      <c r="AI348" s="124">
        <f>'آبان 1400'!AJ349</f>
        <v>5310990</v>
      </c>
      <c r="AJ348" s="124">
        <f>'آبان 1400'!AK349</f>
        <v>4500000</v>
      </c>
      <c r="AK348" s="124">
        <f>'آبان 1400'!AL349</f>
        <v>6000000</v>
      </c>
      <c r="AL348" s="124">
        <f>'آبان 1400'!AM349</f>
        <v>4892117.9999999991</v>
      </c>
      <c r="AM348" s="124">
        <f>'آبان 1400'!AN349</f>
        <v>5217666.2159999991</v>
      </c>
      <c r="AN348" s="124">
        <f>'آبان 1400'!AO349</f>
        <v>0</v>
      </c>
      <c r="AO348" s="124">
        <f>'آبان 1400'!AP349</f>
        <v>2600000</v>
      </c>
      <c r="AP348" s="124">
        <f>'آبان 1400'!AQ349</f>
        <v>0</v>
      </c>
      <c r="AQ348" s="124">
        <f>'آبان 1400'!AR349</f>
        <v>0</v>
      </c>
      <c r="AR348" s="124">
        <f>'آبان 1400'!AS349</f>
        <v>0</v>
      </c>
      <c r="AS348" s="379">
        <f>'آبان 1400'!AT349</f>
        <v>0</v>
      </c>
      <c r="AT348" s="372">
        <f t="shared" si="243"/>
        <v>77823158.216000006</v>
      </c>
      <c r="AU348" s="174">
        <f>'آبان 1400'!AV349</f>
        <v>54336316.440880008</v>
      </c>
      <c r="AV348" s="142">
        <f>'آبان 1400'!AW349</f>
        <v>72512168.215999991</v>
      </c>
      <c r="AW348" s="143">
        <f t="shared" si="244"/>
        <v>5075851.7751199994</v>
      </c>
      <c r="AX348" s="76">
        <f t="shared" si="245"/>
        <v>1433631.644088001</v>
      </c>
      <c r="AY348" s="143">
        <f>'آبان 1400'!AZ349</f>
        <v>0</v>
      </c>
      <c r="AZ348" s="143">
        <f>'آبان 1400'!BA349</f>
        <v>0</v>
      </c>
      <c r="BA348" s="143">
        <f>'آبان 1400'!BB349</f>
        <v>0</v>
      </c>
      <c r="BB348" s="143">
        <f>'آبان 1400'!BC349</f>
        <v>0</v>
      </c>
      <c r="BC348" s="143">
        <f>'آبان 1400'!BD349</f>
        <v>0</v>
      </c>
      <c r="BD348" s="143">
        <f>'آبان 1400'!BE349</f>
        <v>0</v>
      </c>
      <c r="BE348" s="143">
        <f>'آبان 1400'!BF349</f>
        <v>0</v>
      </c>
      <c r="BF348" s="144">
        <f t="shared" si="246"/>
        <v>6509483.4192080004</v>
      </c>
      <c r="BG348" s="141">
        <f t="shared" si="247"/>
        <v>71313674</v>
      </c>
      <c r="BH348" s="145">
        <f t="shared" si="248"/>
        <v>77823158.216000006</v>
      </c>
      <c r="BI348" s="128">
        <f t="shared" si="241"/>
        <v>4659160</v>
      </c>
      <c r="BJ348" s="146">
        <f t="shared" si="249"/>
        <v>2329580</v>
      </c>
      <c r="BK348" s="146">
        <f t="shared" si="250"/>
        <v>698874</v>
      </c>
      <c r="BL348" s="147">
        <f t="shared" si="251"/>
        <v>1120000</v>
      </c>
      <c r="BM348" s="383">
        <v>0</v>
      </c>
      <c r="BN348" s="148">
        <f t="shared" si="252"/>
        <v>86630772.216000006</v>
      </c>
      <c r="BO348" s="149">
        <f t="shared" si="253"/>
        <v>72512168.215999991</v>
      </c>
      <c r="BP348" s="150">
        <f t="shared" si="254"/>
        <v>16677798.689679999</v>
      </c>
      <c r="BQ348" s="151">
        <f t="shared" si="255"/>
        <v>103308570.90568</v>
      </c>
      <c r="BR348" s="152">
        <f t="shared" si="256"/>
        <v>100800</v>
      </c>
      <c r="BS348" s="148">
        <f t="shared" si="257"/>
        <v>103409370.90568</v>
      </c>
      <c r="BT348" s="136">
        <v>0</v>
      </c>
      <c r="BU348" s="149">
        <f t="shared" si="258"/>
        <v>8663077.2216000017</v>
      </c>
      <c r="BV348" s="153">
        <f t="shared" si="259"/>
        <v>4331538.6108000008</v>
      </c>
      <c r="BW348" s="134">
        <f t="shared" si="260"/>
        <v>90414755.073280007</v>
      </c>
      <c r="BX348" s="148">
        <f t="shared" si="261"/>
        <v>7687614</v>
      </c>
      <c r="BY348" s="135">
        <f t="shared" si="262"/>
        <v>82727141.073280007</v>
      </c>
      <c r="CD348" s="400">
        <f>'آبان 1400'!AU349</f>
        <v>77823158.216000006</v>
      </c>
      <c r="CE348" s="401">
        <f>'آبان 1400'!AV349</f>
        <v>54336316.440880008</v>
      </c>
      <c r="CF348" s="401">
        <f>'آبان 1400'!AW349</f>
        <v>72512168.215999991</v>
      </c>
      <c r="CG348" s="401">
        <f>'آبان 1400'!AX349</f>
        <v>5075851.7751199994</v>
      </c>
      <c r="CH348" s="401">
        <f>'آبان 1400'!AY349</f>
        <v>1433631.644088001</v>
      </c>
      <c r="CI348" s="401">
        <f>'آبان 1400'!AZ349</f>
        <v>0</v>
      </c>
      <c r="CJ348" s="401">
        <f>'آبان 1400'!BA349</f>
        <v>0</v>
      </c>
      <c r="CK348" s="401">
        <f>'آبان 1400'!BB349</f>
        <v>0</v>
      </c>
      <c r="CL348" s="401">
        <f>'آبان 1400'!BC349</f>
        <v>0</v>
      </c>
      <c r="CM348" s="401">
        <f>'آبان 1400'!BD349</f>
        <v>0</v>
      </c>
      <c r="CN348" s="401">
        <f>'آبان 1400'!BE349</f>
        <v>0</v>
      </c>
      <c r="CO348" s="401">
        <f>'آبان 1400'!BF349</f>
        <v>0</v>
      </c>
      <c r="CP348" s="401">
        <f>'آبان 1400'!BG349</f>
        <v>6509483.4192080004</v>
      </c>
      <c r="CQ348" s="401">
        <f>'آبان 1400'!BH349</f>
        <v>71313674</v>
      </c>
      <c r="CR348" s="401">
        <f t="shared" si="263"/>
        <v>77823158.216000006</v>
      </c>
      <c r="CS348" s="56">
        <f t="shared" si="264"/>
        <v>4659160</v>
      </c>
      <c r="CT348" s="400">
        <f t="shared" si="265"/>
        <v>2329580</v>
      </c>
      <c r="CU348" s="401">
        <f t="shared" si="266"/>
        <v>698874</v>
      </c>
      <c r="CV348" s="401">
        <f t="shared" si="267"/>
        <v>1120000</v>
      </c>
      <c r="CW348" s="56">
        <v>0</v>
      </c>
      <c r="CX348" s="401">
        <f t="shared" si="268"/>
        <v>86630772.216000006</v>
      </c>
      <c r="CY348" s="401">
        <f t="shared" si="269"/>
        <v>72512168.215999991</v>
      </c>
      <c r="CZ348" s="401">
        <f t="shared" si="270"/>
        <v>16677798.689679999</v>
      </c>
      <c r="DA348" s="401">
        <f t="shared" si="271"/>
        <v>103308570.90568</v>
      </c>
      <c r="DB348" s="401">
        <f t="shared" si="272"/>
        <v>100800</v>
      </c>
      <c r="DC348" s="401">
        <f t="shared" si="273"/>
        <v>103409370.90568</v>
      </c>
      <c r="DD348" s="406">
        <v>0</v>
      </c>
      <c r="DE348" s="401">
        <f t="shared" si="274"/>
        <v>8663077.2216000017</v>
      </c>
      <c r="DF348" s="401">
        <f t="shared" si="275"/>
        <v>4331538.6108000008</v>
      </c>
      <c r="DG348" s="401">
        <f t="shared" si="276"/>
        <v>90414755.073280007</v>
      </c>
      <c r="DH348" s="401">
        <f t="shared" si="277"/>
        <v>7687614</v>
      </c>
      <c r="DI348" s="401">
        <f t="shared" si="278"/>
        <v>82727141.073280007</v>
      </c>
      <c r="DJ348" s="401">
        <f t="shared" si="279"/>
        <v>0</v>
      </c>
      <c r="DL348" s="408">
        <f t="shared" si="280"/>
        <v>6638737.5</v>
      </c>
      <c r="DM348" s="408">
        <f t="shared" si="281"/>
        <v>-1979577.5</v>
      </c>
    </row>
    <row r="349" spans="1:117" s="56" customFormat="1" ht="21" x14ac:dyDescent="0.2">
      <c r="A349" s="192">
        <f t="shared" si="242"/>
        <v>2655495</v>
      </c>
      <c r="B349" s="137">
        <f>'آبان 1400'!B350</f>
        <v>344</v>
      </c>
      <c r="C349" s="137">
        <f>'آبان 1400'!C350</f>
        <v>108</v>
      </c>
      <c r="D349" s="137">
        <f>'آبان 1400'!D350</f>
        <v>13316</v>
      </c>
      <c r="E349" s="137" t="str">
        <f>'آبان 1400'!E350</f>
        <v>محسن</v>
      </c>
      <c r="F349" s="137" t="str">
        <f>'آبان 1400'!F350</f>
        <v>علیزاده</v>
      </c>
      <c r="G349" s="137" t="str">
        <f>'آبان 1400'!G350</f>
        <v>نگهبان</v>
      </c>
      <c r="H349" s="137" t="str">
        <f>'آبان 1400'!H350</f>
        <v>تهران</v>
      </c>
      <c r="I349" s="137" t="str">
        <f>'آبان 1400'!I350</f>
        <v>366-700-3902528-1</v>
      </c>
      <c r="J349" s="137" t="str">
        <f>'آبان 1400'!J350</f>
        <v>0012059080</v>
      </c>
      <c r="K349" s="137" t="str">
        <f>'آبان 1400'!K350</f>
        <v>0026455473</v>
      </c>
      <c r="L349" s="137" t="str">
        <f>'آبان 1400'!L350</f>
        <v>تهران</v>
      </c>
      <c r="M349" s="137" t="str">
        <f>'آبان 1400'!M350</f>
        <v>نگهبان</v>
      </c>
      <c r="N349" s="121" t="str">
        <f>'آبان 1400'!N350</f>
        <v>*</v>
      </c>
      <c r="O349" s="120">
        <f>'آبان 1400'!O350</f>
        <v>0</v>
      </c>
      <c r="P349" s="122">
        <f>'آبان 1400'!P350</f>
        <v>0</v>
      </c>
      <c r="Q349" s="362">
        <f>'آبان 1400'!Q350</f>
        <v>30</v>
      </c>
      <c r="R349" s="362">
        <f>'آبان 1400'!R350</f>
        <v>120</v>
      </c>
      <c r="S349" s="362">
        <f>'آبان 1400'!S350</f>
        <v>110</v>
      </c>
      <c r="T349" s="362">
        <f>'آبان 1400'!T350</f>
        <v>29.33</v>
      </c>
      <c r="U349" s="138">
        <f>'آبان 1400'!U350</f>
        <v>0</v>
      </c>
      <c r="V349" s="121">
        <f>'آبان 1400'!W350</f>
        <v>0</v>
      </c>
      <c r="W349" s="122">
        <f>'آبان 1400'!X350</f>
        <v>0</v>
      </c>
      <c r="X349" s="370">
        <f>'آبان 1400'!Y350</f>
        <v>0</v>
      </c>
      <c r="Y349" s="370">
        <f>'آبان 1400'!Z350</f>
        <v>0</v>
      </c>
      <c r="Z349" s="139">
        <f>'آبان 1400'!AA350</f>
        <v>885165</v>
      </c>
      <c r="AA349" s="139">
        <f>'آبان 1400'!AB350</f>
        <v>46667</v>
      </c>
      <c r="AB349" s="139">
        <f>'آبان 1400'!AC350</f>
        <v>931832</v>
      </c>
      <c r="AC349" s="139">
        <f>'آبان 1400'!AD350</f>
        <v>4500000</v>
      </c>
      <c r="AD349" s="139">
        <f>'آبان 1400'!AE350</f>
        <v>6000000</v>
      </c>
      <c r="AE349" s="140">
        <f>'آبان 1400'!AF350</f>
        <v>177895.19999999998</v>
      </c>
      <c r="AF349" s="123">
        <f>'آبان 1400'!AG350</f>
        <v>26554950</v>
      </c>
      <c r="AG349" s="124">
        <f>'آبان 1400'!AH350</f>
        <v>1400010</v>
      </c>
      <c r="AH349" s="124">
        <f>'آبان 1400'!AI350</f>
        <v>21347423.999999996</v>
      </c>
      <c r="AI349" s="124">
        <f>'آبان 1400'!AJ350</f>
        <v>0</v>
      </c>
      <c r="AJ349" s="124">
        <f>'آبان 1400'!AK350</f>
        <v>4500000</v>
      </c>
      <c r="AK349" s="124">
        <f>'آبان 1400'!AL350</f>
        <v>6000000</v>
      </c>
      <c r="AL349" s="124">
        <f>'آبان 1400'!AM350</f>
        <v>4892117.9999999991</v>
      </c>
      <c r="AM349" s="124">
        <f>'آبان 1400'!AN350</f>
        <v>5217666.2159999991</v>
      </c>
      <c r="AN349" s="124">
        <f>'آبان 1400'!AO350</f>
        <v>0</v>
      </c>
      <c r="AO349" s="124">
        <f>'آبان 1400'!AP350</f>
        <v>3000000</v>
      </c>
      <c r="AP349" s="124">
        <f>'آبان 1400'!AQ350</f>
        <v>0</v>
      </c>
      <c r="AQ349" s="124">
        <f>'آبان 1400'!AR350</f>
        <v>0</v>
      </c>
      <c r="AR349" s="124">
        <f>'آبان 1400'!AS350</f>
        <v>0</v>
      </c>
      <c r="AS349" s="379">
        <f>'آبان 1400'!AT350</f>
        <v>0</v>
      </c>
      <c r="AT349" s="372">
        <f t="shared" si="243"/>
        <v>72912168.216000006</v>
      </c>
      <c r="AU349" s="174">
        <f>'آبان 1400'!AV350</f>
        <v>54308316.440880008</v>
      </c>
      <c r="AV349" s="142">
        <f>'آبان 1400'!AW350</f>
        <v>72912168.215999991</v>
      </c>
      <c r="AW349" s="143">
        <f t="shared" si="244"/>
        <v>5103851.7751199994</v>
      </c>
      <c r="AX349" s="76">
        <f t="shared" si="245"/>
        <v>1430831.644088001</v>
      </c>
      <c r="AY349" s="143">
        <f>'آبان 1400'!AZ350</f>
        <v>0</v>
      </c>
      <c r="AZ349" s="143">
        <f>'آبان 1400'!BA350</f>
        <v>0</v>
      </c>
      <c r="BA349" s="143">
        <f>'آبان 1400'!BB350</f>
        <v>0</v>
      </c>
      <c r="BB349" s="143">
        <f>'آبان 1400'!BC350</f>
        <v>0</v>
      </c>
      <c r="BC349" s="143">
        <f>'آبان 1400'!BD350</f>
        <v>0</v>
      </c>
      <c r="BD349" s="143">
        <f>'آبان 1400'!BE350</f>
        <v>0</v>
      </c>
      <c r="BE349" s="143">
        <f>'آبان 1400'!BF350</f>
        <v>0</v>
      </c>
      <c r="BF349" s="144">
        <f t="shared" si="246"/>
        <v>6534683.4192080004</v>
      </c>
      <c r="BG349" s="141">
        <f t="shared" si="247"/>
        <v>66377484</v>
      </c>
      <c r="BH349" s="145">
        <f t="shared" si="248"/>
        <v>72912168.216000006</v>
      </c>
      <c r="BI349" s="128">
        <f t="shared" si="241"/>
        <v>4659160</v>
      </c>
      <c r="BJ349" s="146">
        <f t="shared" si="249"/>
        <v>2329580</v>
      </c>
      <c r="BK349" s="146">
        <f t="shared" si="250"/>
        <v>698874</v>
      </c>
      <c r="BL349" s="147">
        <f t="shared" si="251"/>
        <v>1120000</v>
      </c>
      <c r="BM349" s="383">
        <v>0</v>
      </c>
      <c r="BN349" s="148">
        <f t="shared" si="252"/>
        <v>81719782.216000006</v>
      </c>
      <c r="BO349" s="149">
        <f t="shared" si="253"/>
        <v>72912168.215999991</v>
      </c>
      <c r="BP349" s="150">
        <f t="shared" si="254"/>
        <v>16769798.689679999</v>
      </c>
      <c r="BQ349" s="151">
        <f t="shared" si="255"/>
        <v>98489580.905680001</v>
      </c>
      <c r="BR349" s="152">
        <f t="shared" si="256"/>
        <v>100800</v>
      </c>
      <c r="BS349" s="148">
        <f t="shared" si="257"/>
        <v>98590380.905680001</v>
      </c>
      <c r="BT349" s="136">
        <v>0</v>
      </c>
      <c r="BU349" s="149">
        <f t="shared" si="258"/>
        <v>8171978.2216000007</v>
      </c>
      <c r="BV349" s="153">
        <f t="shared" si="259"/>
        <v>4085989.1108000004</v>
      </c>
      <c r="BW349" s="134">
        <f t="shared" si="260"/>
        <v>86332413.573280007</v>
      </c>
      <c r="BX349" s="148">
        <f t="shared" si="261"/>
        <v>7687614</v>
      </c>
      <c r="BY349" s="135">
        <f t="shared" si="262"/>
        <v>78644799.573280007</v>
      </c>
      <c r="CD349" s="400">
        <f>'آبان 1400'!AU350</f>
        <v>72912168.216000006</v>
      </c>
      <c r="CE349" s="401">
        <f>'آبان 1400'!AV350</f>
        <v>54308316.440880008</v>
      </c>
      <c r="CF349" s="401">
        <f>'آبان 1400'!AW350</f>
        <v>72912168.215999991</v>
      </c>
      <c r="CG349" s="401">
        <f>'آبان 1400'!AX350</f>
        <v>5103851.7751199994</v>
      </c>
      <c r="CH349" s="401">
        <f>'آبان 1400'!AY350</f>
        <v>1430831.644088001</v>
      </c>
      <c r="CI349" s="401">
        <f>'آبان 1400'!AZ350</f>
        <v>0</v>
      </c>
      <c r="CJ349" s="401">
        <f>'آبان 1400'!BA350</f>
        <v>0</v>
      </c>
      <c r="CK349" s="401">
        <f>'آبان 1400'!BB350</f>
        <v>0</v>
      </c>
      <c r="CL349" s="401">
        <f>'آبان 1400'!BC350</f>
        <v>0</v>
      </c>
      <c r="CM349" s="401">
        <f>'آبان 1400'!BD350</f>
        <v>0</v>
      </c>
      <c r="CN349" s="401">
        <f>'آبان 1400'!BE350</f>
        <v>0</v>
      </c>
      <c r="CO349" s="401">
        <f>'آبان 1400'!BF350</f>
        <v>0</v>
      </c>
      <c r="CP349" s="401">
        <f>'آبان 1400'!BG350</f>
        <v>6534683.4192080004</v>
      </c>
      <c r="CQ349" s="401">
        <f>'آبان 1400'!BH350</f>
        <v>66377484</v>
      </c>
      <c r="CR349" s="401">
        <f t="shared" si="263"/>
        <v>72912168.216000006</v>
      </c>
      <c r="CS349" s="56">
        <f t="shared" si="264"/>
        <v>4659160</v>
      </c>
      <c r="CT349" s="400">
        <f t="shared" si="265"/>
        <v>2329580</v>
      </c>
      <c r="CU349" s="401">
        <f t="shared" si="266"/>
        <v>698874</v>
      </c>
      <c r="CV349" s="401">
        <f t="shared" si="267"/>
        <v>1120000</v>
      </c>
      <c r="CW349" s="56">
        <v>0</v>
      </c>
      <c r="CX349" s="401">
        <f t="shared" si="268"/>
        <v>81719782.216000006</v>
      </c>
      <c r="CY349" s="401">
        <f t="shared" si="269"/>
        <v>72912168.215999991</v>
      </c>
      <c r="CZ349" s="401">
        <f t="shared" si="270"/>
        <v>16769798.689679999</v>
      </c>
      <c r="DA349" s="401">
        <f t="shared" si="271"/>
        <v>98489580.905680001</v>
      </c>
      <c r="DB349" s="401">
        <f t="shared" si="272"/>
        <v>100800</v>
      </c>
      <c r="DC349" s="401">
        <f t="shared" si="273"/>
        <v>98590380.905680001</v>
      </c>
      <c r="DD349" s="406">
        <v>0</v>
      </c>
      <c r="DE349" s="401">
        <f t="shared" si="274"/>
        <v>8171978.2216000007</v>
      </c>
      <c r="DF349" s="401">
        <f t="shared" si="275"/>
        <v>4085989.1108000004</v>
      </c>
      <c r="DG349" s="401">
        <f t="shared" si="276"/>
        <v>86332413.573280007</v>
      </c>
      <c r="DH349" s="401">
        <f t="shared" si="277"/>
        <v>7687614</v>
      </c>
      <c r="DI349" s="401">
        <f t="shared" si="278"/>
        <v>78644799.573280007</v>
      </c>
      <c r="DJ349" s="401">
        <f t="shared" si="279"/>
        <v>0</v>
      </c>
      <c r="DL349" s="408">
        <f t="shared" si="280"/>
        <v>6638737.5</v>
      </c>
      <c r="DM349" s="408">
        <f t="shared" si="281"/>
        <v>-1979577.5</v>
      </c>
    </row>
    <row r="350" spans="1:117" s="56" customFormat="1" ht="21" x14ac:dyDescent="0.2">
      <c r="A350" s="192">
        <f t="shared" si="242"/>
        <v>2655495</v>
      </c>
      <c r="B350" s="137">
        <f>'آبان 1400'!B351</f>
        <v>345</v>
      </c>
      <c r="C350" s="137">
        <f>'آبان 1400'!C351</f>
        <v>109</v>
      </c>
      <c r="D350" s="137">
        <f>'آبان 1400'!D351</f>
        <v>12812</v>
      </c>
      <c r="E350" s="137" t="str">
        <f>'آبان 1400'!E351</f>
        <v>حسن</v>
      </c>
      <c r="F350" s="137" t="str">
        <f>'آبان 1400'!F351</f>
        <v>چهارمحالی</v>
      </c>
      <c r="G350" s="137" t="str">
        <f>'آبان 1400'!G351</f>
        <v>نگهبان</v>
      </c>
      <c r="H350" s="137" t="str">
        <f>'آبان 1400'!H351</f>
        <v>تهران</v>
      </c>
      <c r="I350" s="137" t="str">
        <f>'آبان 1400'!I351</f>
        <v>124-700-3906016-1</v>
      </c>
      <c r="J350" s="137" t="str">
        <f>'آبان 1400'!J351</f>
        <v>0058760237</v>
      </c>
      <c r="K350" s="137" t="str">
        <f>'آبان 1400'!K351</f>
        <v>0016254178</v>
      </c>
      <c r="L350" s="137" t="str">
        <f>'آبان 1400'!L351</f>
        <v>تهران</v>
      </c>
      <c r="M350" s="137" t="str">
        <f>'آبان 1400'!M351</f>
        <v>نگهبان</v>
      </c>
      <c r="N350" s="121" t="str">
        <f>'آبان 1400'!N351</f>
        <v>*</v>
      </c>
      <c r="O350" s="120">
        <f>'آبان 1400'!O351</f>
        <v>0</v>
      </c>
      <c r="P350" s="122">
        <f>'آبان 1400'!P351</f>
        <v>0</v>
      </c>
      <c r="Q350" s="362">
        <f>'آبان 1400'!Q351</f>
        <v>30</v>
      </c>
      <c r="R350" s="362">
        <f>'آبان 1400'!R351</f>
        <v>120</v>
      </c>
      <c r="S350" s="362">
        <f>'آبان 1400'!S351</f>
        <v>110</v>
      </c>
      <c r="T350" s="362">
        <f>'آبان 1400'!T351</f>
        <v>29.33</v>
      </c>
      <c r="U350" s="138">
        <f>'آبان 1400'!U351</f>
        <v>0</v>
      </c>
      <c r="V350" s="121">
        <f>'آبان 1400'!W351</f>
        <v>0</v>
      </c>
      <c r="W350" s="122">
        <f>'آبان 1400'!X351</f>
        <v>0</v>
      </c>
      <c r="X350" s="370">
        <f>'آبان 1400'!Y351</f>
        <v>2</v>
      </c>
      <c r="Y350" s="370">
        <f>'آبان 1400'!Z351</f>
        <v>1</v>
      </c>
      <c r="Z350" s="139">
        <f>'آبان 1400'!AA351</f>
        <v>885165</v>
      </c>
      <c r="AA350" s="139">
        <f>'آبان 1400'!AB351</f>
        <v>46667</v>
      </c>
      <c r="AB350" s="139">
        <f>'آبان 1400'!AC351</f>
        <v>931832</v>
      </c>
      <c r="AC350" s="139">
        <f>'آبان 1400'!AD351</f>
        <v>4500000</v>
      </c>
      <c r="AD350" s="139">
        <f>'آبان 1400'!AE351</f>
        <v>6000000</v>
      </c>
      <c r="AE350" s="140">
        <f>'آبان 1400'!AF351</f>
        <v>177895.19999999998</v>
      </c>
      <c r="AF350" s="123">
        <f>'آبان 1400'!AG351</f>
        <v>26554950</v>
      </c>
      <c r="AG350" s="124">
        <f>'آبان 1400'!AH351</f>
        <v>1400010</v>
      </c>
      <c r="AH350" s="124">
        <f>'آبان 1400'!AI351</f>
        <v>21347423.999999996</v>
      </c>
      <c r="AI350" s="124">
        <f>'آبان 1400'!AJ351</f>
        <v>2655495</v>
      </c>
      <c r="AJ350" s="124">
        <f>'آبان 1400'!AK351</f>
        <v>4500000</v>
      </c>
      <c r="AK350" s="124">
        <f>'آبان 1400'!AL351</f>
        <v>6000000</v>
      </c>
      <c r="AL350" s="124">
        <f>'آبان 1400'!AM351</f>
        <v>4892117.9999999991</v>
      </c>
      <c r="AM350" s="124">
        <f>'آبان 1400'!AN351</f>
        <v>5217666.2159999991</v>
      </c>
      <c r="AN350" s="124">
        <f>'آبان 1400'!AO351</f>
        <v>0</v>
      </c>
      <c r="AO350" s="124">
        <f>'آبان 1400'!AP351</f>
        <v>4800000</v>
      </c>
      <c r="AP350" s="124">
        <f>'آبان 1400'!AQ351</f>
        <v>0</v>
      </c>
      <c r="AQ350" s="124">
        <f>'آبان 1400'!AR351</f>
        <v>0</v>
      </c>
      <c r="AR350" s="124">
        <f>'آبان 1400'!AS351</f>
        <v>0</v>
      </c>
      <c r="AS350" s="379">
        <f>'آبان 1400'!AT351</f>
        <v>0</v>
      </c>
      <c r="AT350" s="372">
        <f t="shared" si="243"/>
        <v>77367663.216000006</v>
      </c>
      <c r="AU350" s="174">
        <f>'آبان 1400'!AV351</f>
        <v>54182316.440880008</v>
      </c>
      <c r="AV350" s="142">
        <f>'آبان 1400'!AW351</f>
        <v>74712168.215999991</v>
      </c>
      <c r="AW350" s="143">
        <f t="shared" si="244"/>
        <v>5229851.7751199994</v>
      </c>
      <c r="AX350" s="76">
        <f t="shared" si="245"/>
        <v>1418231.644088001</v>
      </c>
      <c r="AY350" s="143">
        <f>'آبان 1400'!AZ351</f>
        <v>0</v>
      </c>
      <c r="AZ350" s="143">
        <f>'آبان 1400'!BA351</f>
        <v>0</v>
      </c>
      <c r="BA350" s="143">
        <f>'آبان 1400'!BB351</f>
        <v>0</v>
      </c>
      <c r="BB350" s="143">
        <f>'آبان 1400'!BC351</f>
        <v>0</v>
      </c>
      <c r="BC350" s="143">
        <f>'آبان 1400'!BD351</f>
        <v>0</v>
      </c>
      <c r="BD350" s="143">
        <f>'آبان 1400'!BE351</f>
        <v>0</v>
      </c>
      <c r="BE350" s="143">
        <f>'آبان 1400'!BF351</f>
        <v>0</v>
      </c>
      <c r="BF350" s="144">
        <f t="shared" si="246"/>
        <v>6648083.4192080004</v>
      </c>
      <c r="BG350" s="141">
        <f t="shared" si="247"/>
        <v>70719579</v>
      </c>
      <c r="BH350" s="145">
        <f t="shared" si="248"/>
        <v>77367663.216000006</v>
      </c>
      <c r="BI350" s="128">
        <f t="shared" si="241"/>
        <v>4659160</v>
      </c>
      <c r="BJ350" s="146">
        <f t="shared" si="249"/>
        <v>2329580</v>
      </c>
      <c r="BK350" s="146">
        <f t="shared" si="250"/>
        <v>698874</v>
      </c>
      <c r="BL350" s="147">
        <f t="shared" si="251"/>
        <v>1120000</v>
      </c>
      <c r="BM350" s="383">
        <v>0</v>
      </c>
      <c r="BN350" s="148">
        <f t="shared" si="252"/>
        <v>86175277.216000006</v>
      </c>
      <c r="BO350" s="149">
        <f t="shared" si="253"/>
        <v>74712168.215999991</v>
      </c>
      <c r="BP350" s="150">
        <f t="shared" si="254"/>
        <v>17183798.689679999</v>
      </c>
      <c r="BQ350" s="151">
        <f t="shared" si="255"/>
        <v>103359075.90568</v>
      </c>
      <c r="BR350" s="152">
        <f t="shared" si="256"/>
        <v>100800</v>
      </c>
      <c r="BS350" s="148">
        <f t="shared" si="257"/>
        <v>103459875.90568</v>
      </c>
      <c r="BT350" s="136">
        <v>0</v>
      </c>
      <c r="BU350" s="149">
        <f t="shared" si="258"/>
        <v>8617527.7216000017</v>
      </c>
      <c r="BV350" s="153">
        <f t="shared" si="259"/>
        <v>4308763.8608000008</v>
      </c>
      <c r="BW350" s="134">
        <f t="shared" si="260"/>
        <v>90533584.323280007</v>
      </c>
      <c r="BX350" s="148">
        <f t="shared" si="261"/>
        <v>7687614</v>
      </c>
      <c r="BY350" s="135">
        <f t="shared" si="262"/>
        <v>82845970.323280007</v>
      </c>
      <c r="CD350" s="400">
        <f>'آبان 1400'!AU351</f>
        <v>77367663.216000006</v>
      </c>
      <c r="CE350" s="401">
        <f>'آبان 1400'!AV351</f>
        <v>54182316.440880008</v>
      </c>
      <c r="CF350" s="401">
        <f>'آبان 1400'!AW351</f>
        <v>74712168.215999991</v>
      </c>
      <c r="CG350" s="401">
        <f>'آبان 1400'!AX351</f>
        <v>5229851.7751199994</v>
      </c>
      <c r="CH350" s="401">
        <f>'آبان 1400'!AY351</f>
        <v>1418231.644088001</v>
      </c>
      <c r="CI350" s="401">
        <f>'آبان 1400'!AZ351</f>
        <v>0</v>
      </c>
      <c r="CJ350" s="401">
        <f>'آبان 1400'!BA351</f>
        <v>0</v>
      </c>
      <c r="CK350" s="401">
        <f>'آبان 1400'!BB351</f>
        <v>0</v>
      </c>
      <c r="CL350" s="401">
        <f>'آبان 1400'!BC351</f>
        <v>0</v>
      </c>
      <c r="CM350" s="401">
        <f>'آبان 1400'!BD351</f>
        <v>0</v>
      </c>
      <c r="CN350" s="401">
        <f>'آبان 1400'!BE351</f>
        <v>0</v>
      </c>
      <c r="CO350" s="401">
        <f>'آبان 1400'!BF351</f>
        <v>0</v>
      </c>
      <c r="CP350" s="401">
        <f>'آبان 1400'!BG351</f>
        <v>6648083.4192080004</v>
      </c>
      <c r="CQ350" s="401">
        <f>'آبان 1400'!BH351</f>
        <v>70719579</v>
      </c>
      <c r="CR350" s="401">
        <f t="shared" si="263"/>
        <v>77367663.216000006</v>
      </c>
      <c r="CS350" s="56">
        <f t="shared" si="264"/>
        <v>4659160</v>
      </c>
      <c r="CT350" s="400">
        <f t="shared" si="265"/>
        <v>2329580</v>
      </c>
      <c r="CU350" s="401">
        <f t="shared" si="266"/>
        <v>698874</v>
      </c>
      <c r="CV350" s="401">
        <f t="shared" si="267"/>
        <v>1120000</v>
      </c>
      <c r="CW350" s="56">
        <v>0</v>
      </c>
      <c r="CX350" s="401">
        <f t="shared" si="268"/>
        <v>86175277.216000006</v>
      </c>
      <c r="CY350" s="401">
        <f t="shared" si="269"/>
        <v>74712168.215999991</v>
      </c>
      <c r="CZ350" s="401">
        <f t="shared" si="270"/>
        <v>17183798.689679999</v>
      </c>
      <c r="DA350" s="401">
        <f t="shared" si="271"/>
        <v>103359075.90568</v>
      </c>
      <c r="DB350" s="401">
        <f t="shared" si="272"/>
        <v>100800</v>
      </c>
      <c r="DC350" s="401">
        <f t="shared" si="273"/>
        <v>103459875.90568</v>
      </c>
      <c r="DD350" s="406">
        <v>0</v>
      </c>
      <c r="DE350" s="401">
        <f t="shared" si="274"/>
        <v>8617527.7216000017</v>
      </c>
      <c r="DF350" s="401">
        <f t="shared" si="275"/>
        <v>4308763.8608000008</v>
      </c>
      <c r="DG350" s="401">
        <f t="shared" si="276"/>
        <v>90533584.323280007</v>
      </c>
      <c r="DH350" s="401">
        <f t="shared" si="277"/>
        <v>7687614</v>
      </c>
      <c r="DI350" s="401">
        <f t="shared" si="278"/>
        <v>82845970.323280007</v>
      </c>
      <c r="DJ350" s="401">
        <f t="shared" si="279"/>
        <v>0</v>
      </c>
      <c r="DL350" s="408">
        <f t="shared" si="280"/>
        <v>6638737.5</v>
      </c>
      <c r="DM350" s="408">
        <f t="shared" si="281"/>
        <v>-1979577.5</v>
      </c>
    </row>
    <row r="351" spans="1:117" s="56" customFormat="1" ht="21" x14ac:dyDescent="0.2">
      <c r="A351" s="192">
        <f t="shared" si="242"/>
        <v>2655495</v>
      </c>
      <c r="B351" s="137">
        <f>'آبان 1400'!B352</f>
        <v>346</v>
      </c>
      <c r="C351" s="137">
        <f>'آبان 1400'!C352</f>
        <v>110</v>
      </c>
      <c r="D351" s="137">
        <f>'آبان 1400'!D352</f>
        <v>13242</v>
      </c>
      <c r="E351" s="137" t="str">
        <f>'آبان 1400'!E352</f>
        <v xml:space="preserve">سعید </v>
      </c>
      <c r="F351" s="137" t="str">
        <f>'آبان 1400'!F352</f>
        <v>اسماعیلی</v>
      </c>
      <c r="G351" s="137" t="str">
        <f>'آبان 1400'!G352</f>
        <v>نگهبان</v>
      </c>
      <c r="H351" s="137" t="str">
        <f>'آبان 1400'!H352</f>
        <v>تهران</v>
      </c>
      <c r="I351" s="137" t="str">
        <f>'آبان 1400'!I352</f>
        <v>361-700-4057203-1</v>
      </c>
      <c r="J351" s="137" t="str">
        <f>'آبان 1400'!J352</f>
        <v>4172770649</v>
      </c>
      <c r="K351" s="137" t="str">
        <f>'آبان 1400'!K352</f>
        <v>0058884940</v>
      </c>
      <c r="L351" s="137" t="str">
        <f>'آبان 1400'!L352</f>
        <v>تهران</v>
      </c>
      <c r="M351" s="137" t="str">
        <f>'آبان 1400'!M352</f>
        <v>نگهبان</v>
      </c>
      <c r="N351" s="121" t="str">
        <f>'آبان 1400'!N352</f>
        <v>*</v>
      </c>
      <c r="O351" s="120">
        <f>'آبان 1400'!O352</f>
        <v>0</v>
      </c>
      <c r="P351" s="122">
        <f>'آبان 1400'!P352</f>
        <v>0</v>
      </c>
      <c r="Q351" s="362">
        <f>'آبان 1400'!Q352</f>
        <v>30</v>
      </c>
      <c r="R351" s="362">
        <f>'آبان 1400'!R352</f>
        <v>120</v>
      </c>
      <c r="S351" s="362">
        <f>'آبان 1400'!S352</f>
        <v>110</v>
      </c>
      <c r="T351" s="362">
        <f>'آبان 1400'!T352</f>
        <v>29.33</v>
      </c>
      <c r="U351" s="138">
        <f>'آبان 1400'!U352</f>
        <v>0</v>
      </c>
      <c r="V351" s="121">
        <f>'آبان 1400'!W352</f>
        <v>0</v>
      </c>
      <c r="W351" s="122">
        <f>'آبان 1400'!X352</f>
        <v>0</v>
      </c>
      <c r="X351" s="370">
        <f>'آبان 1400'!Y352</f>
        <v>0</v>
      </c>
      <c r="Y351" s="370">
        <f>'آبان 1400'!Z352</f>
        <v>0</v>
      </c>
      <c r="Z351" s="139">
        <f>'آبان 1400'!AA352</f>
        <v>885165</v>
      </c>
      <c r="AA351" s="139">
        <f>'آبان 1400'!AB352</f>
        <v>46667</v>
      </c>
      <c r="AB351" s="139">
        <f>'آبان 1400'!AC352</f>
        <v>931832</v>
      </c>
      <c r="AC351" s="139">
        <f>'آبان 1400'!AD352</f>
        <v>4500000</v>
      </c>
      <c r="AD351" s="139">
        <f>'آبان 1400'!AE352</f>
        <v>6000000</v>
      </c>
      <c r="AE351" s="140">
        <f>'آبان 1400'!AF352</f>
        <v>177895.19999999998</v>
      </c>
      <c r="AF351" s="123">
        <f>'آبان 1400'!AG352</f>
        <v>26554950</v>
      </c>
      <c r="AG351" s="124">
        <f>'آبان 1400'!AH352</f>
        <v>1400010</v>
      </c>
      <c r="AH351" s="124">
        <f>'آبان 1400'!AI352</f>
        <v>21347423.999999996</v>
      </c>
      <c r="AI351" s="124">
        <f>'آبان 1400'!AJ352</f>
        <v>0</v>
      </c>
      <c r="AJ351" s="124">
        <f>'آبان 1400'!AK352</f>
        <v>4500000</v>
      </c>
      <c r="AK351" s="124">
        <f>'آبان 1400'!AL352</f>
        <v>6000000</v>
      </c>
      <c r="AL351" s="124">
        <f>'آبان 1400'!AM352</f>
        <v>4892117.9999999991</v>
      </c>
      <c r="AM351" s="124">
        <f>'آبان 1400'!AN352</f>
        <v>5217666.2159999991</v>
      </c>
      <c r="AN351" s="124">
        <f>'آبان 1400'!AO352</f>
        <v>0</v>
      </c>
      <c r="AO351" s="124">
        <f>'آبان 1400'!AP352</f>
        <v>4400000</v>
      </c>
      <c r="AP351" s="124">
        <f>'آبان 1400'!AQ352</f>
        <v>0</v>
      </c>
      <c r="AQ351" s="124">
        <f>'آبان 1400'!AR352</f>
        <v>0</v>
      </c>
      <c r="AR351" s="124">
        <f>'آبان 1400'!AS352</f>
        <v>0</v>
      </c>
      <c r="AS351" s="379">
        <f>'آبان 1400'!AT352</f>
        <v>0</v>
      </c>
      <c r="AT351" s="372">
        <f t="shared" si="243"/>
        <v>74312168.216000006</v>
      </c>
      <c r="AU351" s="174">
        <f>'آبان 1400'!AV352</f>
        <v>54210316.440880008</v>
      </c>
      <c r="AV351" s="142">
        <f>'آبان 1400'!AW352</f>
        <v>74312168.215999991</v>
      </c>
      <c r="AW351" s="143">
        <f t="shared" si="244"/>
        <v>5201851.7751199994</v>
      </c>
      <c r="AX351" s="76">
        <f t="shared" si="245"/>
        <v>1421031.644088001</v>
      </c>
      <c r="AY351" s="143">
        <f>'آبان 1400'!AZ352</f>
        <v>0</v>
      </c>
      <c r="AZ351" s="143">
        <f>'آبان 1400'!BA352</f>
        <v>0</v>
      </c>
      <c r="BA351" s="143">
        <f>'آبان 1400'!BB352</f>
        <v>0</v>
      </c>
      <c r="BB351" s="143">
        <f>'آبان 1400'!BC352</f>
        <v>0</v>
      </c>
      <c r="BC351" s="143">
        <f>'آبان 1400'!BD352</f>
        <v>0</v>
      </c>
      <c r="BD351" s="143">
        <f>'آبان 1400'!BE352</f>
        <v>0</v>
      </c>
      <c r="BE351" s="143">
        <f>'آبان 1400'!BF352</f>
        <v>0</v>
      </c>
      <c r="BF351" s="144">
        <f t="shared" si="246"/>
        <v>6622883.4192080004</v>
      </c>
      <c r="BG351" s="141">
        <f t="shared" si="247"/>
        <v>67689284</v>
      </c>
      <c r="BH351" s="145">
        <f t="shared" si="248"/>
        <v>74312168.216000006</v>
      </c>
      <c r="BI351" s="128">
        <f t="shared" si="241"/>
        <v>4659160</v>
      </c>
      <c r="BJ351" s="146">
        <f t="shared" si="249"/>
        <v>2329580</v>
      </c>
      <c r="BK351" s="146">
        <f t="shared" si="250"/>
        <v>698874</v>
      </c>
      <c r="BL351" s="147">
        <f t="shared" si="251"/>
        <v>1120000</v>
      </c>
      <c r="BM351" s="383">
        <v>0</v>
      </c>
      <c r="BN351" s="148">
        <f t="shared" si="252"/>
        <v>83119782.216000006</v>
      </c>
      <c r="BO351" s="149">
        <f t="shared" si="253"/>
        <v>74312168.215999991</v>
      </c>
      <c r="BP351" s="150">
        <f t="shared" si="254"/>
        <v>17091798.689679999</v>
      </c>
      <c r="BQ351" s="151">
        <f t="shared" si="255"/>
        <v>100211580.90568</v>
      </c>
      <c r="BR351" s="152">
        <f t="shared" si="256"/>
        <v>100800</v>
      </c>
      <c r="BS351" s="148">
        <f t="shared" si="257"/>
        <v>100312380.90568</v>
      </c>
      <c r="BT351" s="136">
        <v>0</v>
      </c>
      <c r="BU351" s="149">
        <f t="shared" si="258"/>
        <v>8311978.2216000007</v>
      </c>
      <c r="BV351" s="153">
        <f t="shared" si="259"/>
        <v>4155989.1108000004</v>
      </c>
      <c r="BW351" s="134">
        <f t="shared" si="260"/>
        <v>87844413.573280007</v>
      </c>
      <c r="BX351" s="148">
        <f t="shared" si="261"/>
        <v>7687614</v>
      </c>
      <c r="BY351" s="135">
        <f t="shared" si="262"/>
        <v>80156799.573280007</v>
      </c>
      <c r="CD351" s="400">
        <f>'آبان 1400'!AU352</f>
        <v>74312168.216000006</v>
      </c>
      <c r="CE351" s="401">
        <f>'آبان 1400'!AV352</f>
        <v>54210316.440880008</v>
      </c>
      <c r="CF351" s="401">
        <f>'آبان 1400'!AW352</f>
        <v>74312168.215999991</v>
      </c>
      <c r="CG351" s="401">
        <f>'آبان 1400'!AX352</f>
        <v>5201851.7751199994</v>
      </c>
      <c r="CH351" s="401">
        <f>'آبان 1400'!AY352</f>
        <v>1421031.644088001</v>
      </c>
      <c r="CI351" s="401">
        <f>'آبان 1400'!AZ352</f>
        <v>0</v>
      </c>
      <c r="CJ351" s="401">
        <f>'آبان 1400'!BA352</f>
        <v>0</v>
      </c>
      <c r="CK351" s="401">
        <f>'آبان 1400'!BB352</f>
        <v>0</v>
      </c>
      <c r="CL351" s="401">
        <f>'آبان 1400'!BC352</f>
        <v>0</v>
      </c>
      <c r="CM351" s="401">
        <f>'آبان 1400'!BD352</f>
        <v>0</v>
      </c>
      <c r="CN351" s="401">
        <f>'آبان 1400'!BE352</f>
        <v>0</v>
      </c>
      <c r="CO351" s="401">
        <f>'آبان 1400'!BF352</f>
        <v>0</v>
      </c>
      <c r="CP351" s="401">
        <f>'آبان 1400'!BG352</f>
        <v>6622883.4192080004</v>
      </c>
      <c r="CQ351" s="401">
        <f>'آبان 1400'!BH352</f>
        <v>67689284</v>
      </c>
      <c r="CR351" s="401">
        <f t="shared" si="263"/>
        <v>74312168.216000006</v>
      </c>
      <c r="CS351" s="56">
        <f t="shared" si="264"/>
        <v>4659160</v>
      </c>
      <c r="CT351" s="400">
        <f t="shared" si="265"/>
        <v>2329580</v>
      </c>
      <c r="CU351" s="401">
        <f t="shared" si="266"/>
        <v>698874</v>
      </c>
      <c r="CV351" s="401">
        <f t="shared" si="267"/>
        <v>1120000</v>
      </c>
      <c r="CW351" s="56">
        <v>0</v>
      </c>
      <c r="CX351" s="401">
        <f t="shared" si="268"/>
        <v>83119782.216000006</v>
      </c>
      <c r="CY351" s="401">
        <f t="shared" si="269"/>
        <v>74312168.215999991</v>
      </c>
      <c r="CZ351" s="401">
        <f t="shared" si="270"/>
        <v>17091798.689679999</v>
      </c>
      <c r="DA351" s="401">
        <f t="shared" si="271"/>
        <v>100211580.90568</v>
      </c>
      <c r="DB351" s="401">
        <f t="shared" si="272"/>
        <v>100800</v>
      </c>
      <c r="DC351" s="401">
        <f t="shared" si="273"/>
        <v>100312380.90568</v>
      </c>
      <c r="DD351" s="406">
        <v>0</v>
      </c>
      <c r="DE351" s="401">
        <f t="shared" si="274"/>
        <v>8311978.2216000007</v>
      </c>
      <c r="DF351" s="401">
        <f t="shared" si="275"/>
        <v>4155989.1108000004</v>
      </c>
      <c r="DG351" s="401">
        <f t="shared" si="276"/>
        <v>87844413.573280007</v>
      </c>
      <c r="DH351" s="401">
        <f t="shared" si="277"/>
        <v>7687614</v>
      </c>
      <c r="DI351" s="401">
        <f t="shared" si="278"/>
        <v>80156799.573280007</v>
      </c>
      <c r="DJ351" s="401">
        <f t="shared" si="279"/>
        <v>0</v>
      </c>
      <c r="DL351" s="408">
        <f t="shared" si="280"/>
        <v>6638737.5</v>
      </c>
      <c r="DM351" s="408">
        <f t="shared" si="281"/>
        <v>-1979577.5</v>
      </c>
    </row>
    <row r="352" spans="1:117" s="56" customFormat="1" ht="21" x14ac:dyDescent="0.2">
      <c r="A352" s="192">
        <f t="shared" si="242"/>
        <v>2655495</v>
      </c>
      <c r="B352" s="137">
        <f>'آبان 1400'!B353</f>
        <v>347</v>
      </c>
      <c r="C352" s="137">
        <f>'آبان 1400'!C353</f>
        <v>111</v>
      </c>
      <c r="D352" s="137">
        <f>'آبان 1400'!D353</f>
        <v>13279</v>
      </c>
      <c r="E352" s="137" t="str">
        <f>'آبان 1400'!E353</f>
        <v>محمد علی</v>
      </c>
      <c r="F352" s="137" t="str">
        <f>'آبان 1400'!F353</f>
        <v>قلی زاده</v>
      </c>
      <c r="G352" s="137" t="str">
        <f>'آبان 1400'!G353</f>
        <v>نگهبان</v>
      </c>
      <c r="H352" s="137" t="str">
        <f>'آبان 1400'!H353</f>
        <v>تهران</v>
      </c>
      <c r="I352" s="137" t="str">
        <f>'آبان 1400'!I353</f>
        <v>390-813-4040339-1</v>
      </c>
      <c r="J352" s="137" t="str">
        <f>'آبان 1400'!J353</f>
        <v>0082702357</v>
      </c>
      <c r="K352" s="137" t="str">
        <f>'آبان 1400'!K353</f>
        <v>0020820629</v>
      </c>
      <c r="L352" s="137" t="str">
        <f>'آبان 1400'!L353</f>
        <v>تهران</v>
      </c>
      <c r="M352" s="137" t="str">
        <f>'آبان 1400'!M353</f>
        <v>نگهبان</v>
      </c>
      <c r="N352" s="121">
        <f>'آبان 1400'!N353</f>
        <v>0</v>
      </c>
      <c r="O352" s="120">
        <f>'آبان 1400'!O353</f>
        <v>0</v>
      </c>
      <c r="P352" s="122" t="str">
        <f>'آبان 1400'!P353</f>
        <v>*</v>
      </c>
      <c r="Q352" s="362">
        <f>'آبان 1400'!Q353</f>
        <v>30</v>
      </c>
      <c r="R352" s="362">
        <f>'آبان 1400'!R353</f>
        <v>120</v>
      </c>
      <c r="S352" s="362">
        <f>'آبان 1400'!S353</f>
        <v>220</v>
      </c>
      <c r="T352" s="362">
        <f>'آبان 1400'!T353</f>
        <v>29.33</v>
      </c>
      <c r="U352" s="138">
        <f>'آبان 1400'!U353</f>
        <v>0</v>
      </c>
      <c r="V352" s="121">
        <f>'آبان 1400'!W353</f>
        <v>0</v>
      </c>
      <c r="W352" s="122">
        <f>'آبان 1400'!X353</f>
        <v>0</v>
      </c>
      <c r="X352" s="370">
        <f>'آبان 1400'!Y353</f>
        <v>0</v>
      </c>
      <c r="Y352" s="370">
        <f>'آبان 1400'!Z353</f>
        <v>0</v>
      </c>
      <c r="Z352" s="139">
        <f>'آبان 1400'!AA353</f>
        <v>885165</v>
      </c>
      <c r="AA352" s="139">
        <f>'آبان 1400'!AB353</f>
        <v>46667</v>
      </c>
      <c r="AB352" s="139">
        <f>'آبان 1400'!AC353</f>
        <v>931832</v>
      </c>
      <c r="AC352" s="139">
        <f>'آبان 1400'!AD353</f>
        <v>4500000</v>
      </c>
      <c r="AD352" s="139">
        <f>'آبان 1400'!AE353</f>
        <v>6000000</v>
      </c>
      <c r="AE352" s="140">
        <f>'آبان 1400'!AF353</f>
        <v>177895.19999999998</v>
      </c>
      <c r="AF352" s="123">
        <f>'آبان 1400'!AG353</f>
        <v>26554950</v>
      </c>
      <c r="AG352" s="124">
        <f>'آبان 1400'!AH353</f>
        <v>1400010</v>
      </c>
      <c r="AH352" s="124">
        <f>'آبان 1400'!AI353</f>
        <v>21347423.999999996</v>
      </c>
      <c r="AI352" s="124">
        <f>'آبان 1400'!AJ353</f>
        <v>0</v>
      </c>
      <c r="AJ352" s="124">
        <f>'آبان 1400'!AK353</f>
        <v>4500000</v>
      </c>
      <c r="AK352" s="124">
        <f>'آبان 1400'!AL353</f>
        <v>6000000</v>
      </c>
      <c r="AL352" s="124">
        <f>'آبان 1400'!AM353</f>
        <v>9784235.9999999981</v>
      </c>
      <c r="AM352" s="124">
        <f>'آبان 1400'!AN353</f>
        <v>5217666.2159999991</v>
      </c>
      <c r="AN352" s="124">
        <f>'آبان 1400'!AO353</f>
        <v>0</v>
      </c>
      <c r="AO352" s="124">
        <f>'آبان 1400'!AP353</f>
        <v>5000000</v>
      </c>
      <c r="AP352" s="124">
        <f>'آبان 1400'!AQ353</f>
        <v>0</v>
      </c>
      <c r="AQ352" s="124">
        <f>'آبان 1400'!AR353</f>
        <v>0</v>
      </c>
      <c r="AR352" s="124">
        <f>'آبان 1400'!AS353</f>
        <v>0</v>
      </c>
      <c r="AS352" s="379">
        <f>'آبان 1400'!AT353</f>
        <v>0</v>
      </c>
      <c r="AT352" s="372">
        <f t="shared" si="243"/>
        <v>79804286.216000006</v>
      </c>
      <c r="AU352" s="174">
        <f>'آبان 1400'!AV353</f>
        <v>58717986.18088001</v>
      </c>
      <c r="AV352" s="142">
        <f>'آبان 1400'!AW353</f>
        <v>79804286.215999991</v>
      </c>
      <c r="AW352" s="143">
        <f t="shared" si="244"/>
        <v>5586300.0351200001</v>
      </c>
      <c r="AX352" s="76">
        <f t="shared" si="245"/>
        <v>1871798.6180880012</v>
      </c>
      <c r="AY352" s="143">
        <f>'آبان 1400'!AZ353</f>
        <v>0</v>
      </c>
      <c r="AZ352" s="143">
        <f>'آبان 1400'!BA353</f>
        <v>0</v>
      </c>
      <c r="BA352" s="143">
        <f>'آبان 1400'!BB353</f>
        <v>0</v>
      </c>
      <c r="BB352" s="143">
        <f>'آبان 1400'!BC353</f>
        <v>0</v>
      </c>
      <c r="BC352" s="143">
        <f>'آبان 1400'!BD353</f>
        <v>0</v>
      </c>
      <c r="BD352" s="143">
        <f>'آبان 1400'!BE353</f>
        <v>0</v>
      </c>
      <c r="BE352" s="143">
        <f>'آبان 1400'!BF353</f>
        <v>0</v>
      </c>
      <c r="BF352" s="144">
        <f t="shared" si="246"/>
        <v>7458098.6532080015</v>
      </c>
      <c r="BG352" s="141">
        <f t="shared" si="247"/>
        <v>72346187</v>
      </c>
      <c r="BH352" s="145">
        <f t="shared" si="248"/>
        <v>79804286.216000006</v>
      </c>
      <c r="BI352" s="128">
        <f t="shared" si="241"/>
        <v>4659160</v>
      </c>
      <c r="BJ352" s="146">
        <f t="shared" si="249"/>
        <v>2329580</v>
      </c>
      <c r="BK352" s="146">
        <f t="shared" si="250"/>
        <v>698874</v>
      </c>
      <c r="BL352" s="147">
        <f t="shared" si="251"/>
        <v>1120000</v>
      </c>
      <c r="BM352" s="383">
        <v>0</v>
      </c>
      <c r="BN352" s="148">
        <f t="shared" si="252"/>
        <v>88611900.216000006</v>
      </c>
      <c r="BO352" s="149">
        <f t="shared" si="253"/>
        <v>79804286.215999991</v>
      </c>
      <c r="BP352" s="150">
        <f t="shared" si="254"/>
        <v>18354985.82968</v>
      </c>
      <c r="BQ352" s="151">
        <f t="shared" si="255"/>
        <v>106966886.04568</v>
      </c>
      <c r="BR352" s="152">
        <f t="shared" si="256"/>
        <v>100800</v>
      </c>
      <c r="BS352" s="148">
        <f t="shared" si="257"/>
        <v>107067686.04568</v>
      </c>
      <c r="BT352" s="136">
        <v>0</v>
      </c>
      <c r="BU352" s="149">
        <f t="shared" si="258"/>
        <v>8861190.0216000006</v>
      </c>
      <c r="BV352" s="153">
        <f t="shared" si="259"/>
        <v>4430595.0108000003</v>
      </c>
      <c r="BW352" s="134">
        <f t="shared" si="260"/>
        <v>93775901.013280004</v>
      </c>
      <c r="BX352" s="148">
        <f t="shared" si="261"/>
        <v>7687614</v>
      </c>
      <c r="BY352" s="135">
        <f t="shared" si="262"/>
        <v>86088287.013280004</v>
      </c>
      <c r="CD352" s="400">
        <f>'آبان 1400'!AU353</f>
        <v>79804286.216000006</v>
      </c>
      <c r="CE352" s="401">
        <f>'آبان 1400'!AV353</f>
        <v>58717986.18088001</v>
      </c>
      <c r="CF352" s="401">
        <f>'آبان 1400'!AW353</f>
        <v>79804286.215999991</v>
      </c>
      <c r="CG352" s="401">
        <f>'آبان 1400'!AX353</f>
        <v>5586300.0351200001</v>
      </c>
      <c r="CH352" s="401">
        <f>'آبان 1400'!AY353</f>
        <v>1871798.6180880012</v>
      </c>
      <c r="CI352" s="401">
        <f>'آبان 1400'!AZ353</f>
        <v>0</v>
      </c>
      <c r="CJ352" s="401">
        <f>'آبان 1400'!BA353</f>
        <v>0</v>
      </c>
      <c r="CK352" s="401">
        <f>'آبان 1400'!BB353</f>
        <v>0</v>
      </c>
      <c r="CL352" s="401">
        <f>'آبان 1400'!BC353</f>
        <v>0</v>
      </c>
      <c r="CM352" s="401">
        <f>'آبان 1400'!BD353</f>
        <v>0</v>
      </c>
      <c r="CN352" s="401">
        <f>'آبان 1400'!BE353</f>
        <v>0</v>
      </c>
      <c r="CO352" s="401">
        <f>'آبان 1400'!BF353</f>
        <v>0</v>
      </c>
      <c r="CP352" s="401">
        <f>'آبان 1400'!BG353</f>
        <v>7458098.6532080015</v>
      </c>
      <c r="CQ352" s="401">
        <f>'آبان 1400'!BH353</f>
        <v>72346187</v>
      </c>
      <c r="CR352" s="401">
        <f t="shared" si="263"/>
        <v>79804286.216000006</v>
      </c>
      <c r="CS352" s="56">
        <f t="shared" si="264"/>
        <v>4659160</v>
      </c>
      <c r="CT352" s="400">
        <f t="shared" si="265"/>
        <v>2329580</v>
      </c>
      <c r="CU352" s="401">
        <f t="shared" si="266"/>
        <v>698874</v>
      </c>
      <c r="CV352" s="401">
        <f t="shared" si="267"/>
        <v>1120000</v>
      </c>
      <c r="CW352" s="56">
        <v>0</v>
      </c>
      <c r="CX352" s="401">
        <f t="shared" si="268"/>
        <v>88611900.216000006</v>
      </c>
      <c r="CY352" s="401">
        <f t="shared" si="269"/>
        <v>79804286.215999991</v>
      </c>
      <c r="CZ352" s="401">
        <f t="shared" si="270"/>
        <v>18354985.82968</v>
      </c>
      <c r="DA352" s="401">
        <f t="shared" si="271"/>
        <v>106966886.04568</v>
      </c>
      <c r="DB352" s="401">
        <f t="shared" si="272"/>
        <v>100800</v>
      </c>
      <c r="DC352" s="401">
        <f t="shared" si="273"/>
        <v>107067686.04568</v>
      </c>
      <c r="DD352" s="406">
        <v>0</v>
      </c>
      <c r="DE352" s="401">
        <f t="shared" si="274"/>
        <v>8861190.0216000006</v>
      </c>
      <c r="DF352" s="401">
        <f t="shared" si="275"/>
        <v>4430595.0108000003</v>
      </c>
      <c r="DG352" s="401">
        <f t="shared" si="276"/>
        <v>93775901.013280004</v>
      </c>
      <c r="DH352" s="401">
        <f t="shared" si="277"/>
        <v>7687614</v>
      </c>
      <c r="DI352" s="401">
        <f t="shared" si="278"/>
        <v>86088287.013280004</v>
      </c>
      <c r="DJ352" s="401">
        <f t="shared" si="279"/>
        <v>0</v>
      </c>
      <c r="DL352" s="408">
        <f t="shared" si="280"/>
        <v>6638737.5</v>
      </c>
      <c r="DM352" s="408">
        <f t="shared" si="281"/>
        <v>-1979577.5</v>
      </c>
    </row>
    <row r="353" spans="1:117" s="56" customFormat="1" ht="21" x14ac:dyDescent="0.2">
      <c r="A353" s="192">
        <f t="shared" si="242"/>
        <v>2655495</v>
      </c>
      <c r="B353" s="137">
        <f>'آبان 1400'!B354</f>
        <v>348</v>
      </c>
      <c r="C353" s="137">
        <f>'آبان 1400'!C354</f>
        <v>112</v>
      </c>
      <c r="D353" s="137">
        <f>'آبان 1400'!D354</f>
        <v>13248</v>
      </c>
      <c r="E353" s="137" t="str">
        <f>'آبان 1400'!E354</f>
        <v xml:space="preserve">مصطفی </v>
      </c>
      <c r="F353" s="137" t="str">
        <f>'آبان 1400'!F354</f>
        <v>کرمی</v>
      </c>
      <c r="G353" s="137" t="str">
        <f>'آبان 1400'!G354</f>
        <v>نگهبان</v>
      </c>
      <c r="H353" s="137" t="str">
        <f>'آبان 1400'!H354</f>
        <v>تهران</v>
      </c>
      <c r="I353" s="137" t="str">
        <f>'آبان 1400'!I354</f>
        <v>124-700-4083767-1</v>
      </c>
      <c r="J353" s="137" t="str">
        <f>'آبان 1400'!J354</f>
        <v>4260127160</v>
      </c>
      <c r="K353" s="137" t="str">
        <f>'آبان 1400'!K354</f>
        <v>0012864938</v>
      </c>
      <c r="L353" s="137" t="str">
        <f>'آبان 1400'!L354</f>
        <v>تهران</v>
      </c>
      <c r="M353" s="137" t="str">
        <f>'آبان 1400'!M354</f>
        <v>نگهبان</v>
      </c>
      <c r="N353" s="121" t="str">
        <f>'آبان 1400'!N354</f>
        <v>*</v>
      </c>
      <c r="O353" s="120">
        <f>'آبان 1400'!O354</f>
        <v>0</v>
      </c>
      <c r="P353" s="122">
        <f>'آبان 1400'!P354</f>
        <v>0</v>
      </c>
      <c r="Q353" s="362">
        <f>'آبان 1400'!Q354</f>
        <v>30</v>
      </c>
      <c r="R353" s="362">
        <f>'آبان 1400'!R354</f>
        <v>120</v>
      </c>
      <c r="S353" s="362">
        <f>'آبان 1400'!S354</f>
        <v>110</v>
      </c>
      <c r="T353" s="362">
        <f>'آبان 1400'!T354</f>
        <v>29.33</v>
      </c>
      <c r="U353" s="138">
        <f>'آبان 1400'!U354</f>
        <v>0</v>
      </c>
      <c r="V353" s="121">
        <f>'آبان 1400'!W354</f>
        <v>0</v>
      </c>
      <c r="W353" s="122">
        <f>'آبان 1400'!X354</f>
        <v>0</v>
      </c>
      <c r="X353" s="370">
        <f>'آبان 1400'!Y354</f>
        <v>0</v>
      </c>
      <c r="Y353" s="370">
        <f>'آبان 1400'!Z354</f>
        <v>0</v>
      </c>
      <c r="Z353" s="139">
        <f>'آبان 1400'!AA354</f>
        <v>885165</v>
      </c>
      <c r="AA353" s="139">
        <f>'آبان 1400'!AB354</f>
        <v>46667</v>
      </c>
      <c r="AB353" s="139">
        <f>'آبان 1400'!AC354</f>
        <v>931832</v>
      </c>
      <c r="AC353" s="139">
        <f>'آبان 1400'!AD354</f>
        <v>4500000</v>
      </c>
      <c r="AD353" s="139">
        <f>'آبان 1400'!AE354</f>
        <v>6000000</v>
      </c>
      <c r="AE353" s="140">
        <f>'آبان 1400'!AF354</f>
        <v>177895.19999999998</v>
      </c>
      <c r="AF353" s="123">
        <f>'آبان 1400'!AG354</f>
        <v>26554950</v>
      </c>
      <c r="AG353" s="124">
        <f>'آبان 1400'!AH354</f>
        <v>1400010</v>
      </c>
      <c r="AH353" s="124">
        <f>'آبان 1400'!AI354</f>
        <v>21347423.999999996</v>
      </c>
      <c r="AI353" s="124">
        <f>'آبان 1400'!AJ354</f>
        <v>0</v>
      </c>
      <c r="AJ353" s="124">
        <f>'آبان 1400'!AK354</f>
        <v>4500000</v>
      </c>
      <c r="AK353" s="124">
        <f>'آبان 1400'!AL354</f>
        <v>6000000</v>
      </c>
      <c r="AL353" s="124">
        <f>'آبان 1400'!AM354</f>
        <v>4892117.9999999991</v>
      </c>
      <c r="AM353" s="124">
        <f>'آبان 1400'!AN354</f>
        <v>5217666.2159999991</v>
      </c>
      <c r="AN353" s="124">
        <f>'آبان 1400'!AO354</f>
        <v>0</v>
      </c>
      <c r="AO353" s="124">
        <f>'آبان 1400'!AP354</f>
        <v>2400000</v>
      </c>
      <c r="AP353" s="124">
        <f>'آبان 1400'!AQ354</f>
        <v>0</v>
      </c>
      <c r="AQ353" s="124">
        <f>'آبان 1400'!AR354</f>
        <v>0</v>
      </c>
      <c r="AR353" s="124">
        <f>'آبان 1400'!AS354</f>
        <v>0</v>
      </c>
      <c r="AS353" s="379">
        <f>'آبان 1400'!AT354</f>
        <v>0</v>
      </c>
      <c r="AT353" s="372">
        <f t="shared" si="243"/>
        <v>72312168.216000006</v>
      </c>
      <c r="AU353" s="174">
        <f>'آبان 1400'!AV354</f>
        <v>54350316.440880008</v>
      </c>
      <c r="AV353" s="142">
        <f>'آبان 1400'!AW354</f>
        <v>72312168.215999991</v>
      </c>
      <c r="AW353" s="143">
        <f t="shared" si="244"/>
        <v>5061851.7751199994</v>
      </c>
      <c r="AX353" s="76">
        <f t="shared" si="245"/>
        <v>1435031.644088001</v>
      </c>
      <c r="AY353" s="143">
        <f>'آبان 1400'!AZ354</f>
        <v>0</v>
      </c>
      <c r="AZ353" s="143">
        <f>'آبان 1400'!BA354</f>
        <v>0</v>
      </c>
      <c r="BA353" s="143">
        <f>'آبان 1400'!BB354</f>
        <v>0</v>
      </c>
      <c r="BB353" s="143">
        <f>'آبان 1400'!BC354</f>
        <v>0</v>
      </c>
      <c r="BC353" s="143">
        <f>'آبان 1400'!BD354</f>
        <v>0</v>
      </c>
      <c r="BD353" s="143">
        <f>'آبان 1400'!BE354</f>
        <v>0</v>
      </c>
      <c r="BE353" s="143">
        <f>'آبان 1400'!BF354</f>
        <v>0</v>
      </c>
      <c r="BF353" s="144">
        <f t="shared" si="246"/>
        <v>6496883.4192080004</v>
      </c>
      <c r="BG353" s="141">
        <f t="shared" si="247"/>
        <v>65815284</v>
      </c>
      <c r="BH353" s="145">
        <f t="shared" si="248"/>
        <v>72312168.216000006</v>
      </c>
      <c r="BI353" s="128">
        <f t="shared" si="241"/>
        <v>4659160</v>
      </c>
      <c r="BJ353" s="146">
        <f t="shared" si="249"/>
        <v>2329580</v>
      </c>
      <c r="BK353" s="146">
        <f t="shared" si="250"/>
        <v>698874</v>
      </c>
      <c r="BL353" s="147">
        <f t="shared" si="251"/>
        <v>1120000</v>
      </c>
      <c r="BM353" s="383">
        <v>0</v>
      </c>
      <c r="BN353" s="148">
        <f t="shared" si="252"/>
        <v>81119782.216000006</v>
      </c>
      <c r="BO353" s="149">
        <f t="shared" si="253"/>
        <v>72312168.215999991</v>
      </c>
      <c r="BP353" s="150">
        <f t="shared" si="254"/>
        <v>16631798.689679999</v>
      </c>
      <c r="BQ353" s="151">
        <f t="shared" si="255"/>
        <v>97751580.905680001</v>
      </c>
      <c r="BR353" s="152">
        <f t="shared" si="256"/>
        <v>100800</v>
      </c>
      <c r="BS353" s="148">
        <f t="shared" si="257"/>
        <v>97852380.905680001</v>
      </c>
      <c r="BT353" s="136">
        <v>0</v>
      </c>
      <c r="BU353" s="149">
        <f t="shared" si="258"/>
        <v>8111978.2216000007</v>
      </c>
      <c r="BV353" s="153">
        <f t="shared" si="259"/>
        <v>4055989.1108000004</v>
      </c>
      <c r="BW353" s="134">
        <f t="shared" si="260"/>
        <v>85684413.573280007</v>
      </c>
      <c r="BX353" s="148">
        <f t="shared" si="261"/>
        <v>7687614</v>
      </c>
      <c r="BY353" s="135">
        <f t="shared" si="262"/>
        <v>77996799.573280007</v>
      </c>
      <c r="CD353" s="400">
        <f>'آبان 1400'!AU354</f>
        <v>72312168.216000006</v>
      </c>
      <c r="CE353" s="401">
        <f>'آبان 1400'!AV354</f>
        <v>54350316.440880008</v>
      </c>
      <c r="CF353" s="401">
        <f>'آبان 1400'!AW354</f>
        <v>72312168.215999991</v>
      </c>
      <c r="CG353" s="401">
        <f>'آبان 1400'!AX354</f>
        <v>5061851.7751199994</v>
      </c>
      <c r="CH353" s="401">
        <f>'آبان 1400'!AY354</f>
        <v>1435031.644088001</v>
      </c>
      <c r="CI353" s="401">
        <f>'آبان 1400'!AZ354</f>
        <v>0</v>
      </c>
      <c r="CJ353" s="401">
        <f>'آبان 1400'!BA354</f>
        <v>0</v>
      </c>
      <c r="CK353" s="401">
        <f>'آبان 1400'!BB354</f>
        <v>0</v>
      </c>
      <c r="CL353" s="401">
        <f>'آبان 1400'!BC354</f>
        <v>0</v>
      </c>
      <c r="CM353" s="401">
        <f>'آبان 1400'!BD354</f>
        <v>0</v>
      </c>
      <c r="CN353" s="401">
        <f>'آبان 1400'!BE354</f>
        <v>0</v>
      </c>
      <c r="CO353" s="401">
        <f>'آبان 1400'!BF354</f>
        <v>0</v>
      </c>
      <c r="CP353" s="401">
        <f>'آبان 1400'!BG354</f>
        <v>6496883.4192080004</v>
      </c>
      <c r="CQ353" s="401">
        <f>'آبان 1400'!BH354</f>
        <v>65815284</v>
      </c>
      <c r="CR353" s="401">
        <f t="shared" si="263"/>
        <v>72312168.216000006</v>
      </c>
      <c r="CS353" s="56">
        <f t="shared" si="264"/>
        <v>4659160</v>
      </c>
      <c r="CT353" s="400">
        <f t="shared" si="265"/>
        <v>2329580</v>
      </c>
      <c r="CU353" s="401">
        <f t="shared" si="266"/>
        <v>698874</v>
      </c>
      <c r="CV353" s="401">
        <f t="shared" si="267"/>
        <v>1120000</v>
      </c>
      <c r="CW353" s="56">
        <v>0</v>
      </c>
      <c r="CX353" s="401">
        <f t="shared" si="268"/>
        <v>81119782.216000006</v>
      </c>
      <c r="CY353" s="401">
        <f t="shared" si="269"/>
        <v>72312168.215999991</v>
      </c>
      <c r="CZ353" s="401">
        <f t="shared" si="270"/>
        <v>16631798.689679999</v>
      </c>
      <c r="DA353" s="401">
        <f t="shared" si="271"/>
        <v>97751580.905680001</v>
      </c>
      <c r="DB353" s="401">
        <f t="shared" si="272"/>
        <v>100800</v>
      </c>
      <c r="DC353" s="401">
        <f t="shared" si="273"/>
        <v>97852380.905680001</v>
      </c>
      <c r="DD353" s="406">
        <v>0</v>
      </c>
      <c r="DE353" s="401">
        <f t="shared" si="274"/>
        <v>8111978.2216000007</v>
      </c>
      <c r="DF353" s="401">
        <f t="shared" si="275"/>
        <v>4055989.1108000004</v>
      </c>
      <c r="DG353" s="401">
        <f t="shared" si="276"/>
        <v>85684413.573280007</v>
      </c>
      <c r="DH353" s="401">
        <f t="shared" si="277"/>
        <v>7687614</v>
      </c>
      <c r="DI353" s="401">
        <f t="shared" si="278"/>
        <v>77996799.573280007</v>
      </c>
      <c r="DJ353" s="401">
        <f t="shared" si="279"/>
        <v>0</v>
      </c>
      <c r="DL353" s="408">
        <f t="shared" si="280"/>
        <v>6638737.5</v>
      </c>
      <c r="DM353" s="408">
        <f t="shared" si="281"/>
        <v>-1979577.5</v>
      </c>
    </row>
    <row r="354" spans="1:117" s="56" customFormat="1" ht="21" x14ac:dyDescent="0.2">
      <c r="A354" s="192">
        <f t="shared" si="242"/>
        <v>2655495</v>
      </c>
      <c r="B354" s="137">
        <f>'آبان 1400'!B355</f>
        <v>349</v>
      </c>
      <c r="C354" s="137">
        <f>'آبان 1400'!C355</f>
        <v>113</v>
      </c>
      <c r="D354" s="137">
        <f>'آبان 1400'!D355</f>
        <v>13278</v>
      </c>
      <c r="E354" s="137" t="str">
        <f>'آبان 1400'!E355</f>
        <v>مهدی</v>
      </c>
      <c r="F354" s="137" t="str">
        <f>'آبان 1400'!F355</f>
        <v>اتفاقی</v>
      </c>
      <c r="G354" s="137" t="str">
        <f>'آبان 1400'!G355</f>
        <v>نگهبان</v>
      </c>
      <c r="H354" s="137" t="str">
        <f>'آبان 1400'!H355</f>
        <v>تهران</v>
      </c>
      <c r="I354" s="137" t="str">
        <f>'آبان 1400'!I355</f>
        <v>366-700-4106893-1</v>
      </c>
      <c r="J354" s="137" t="str">
        <f>'آبان 1400'!J355</f>
        <v>0020199309</v>
      </c>
      <c r="K354" s="137" t="str">
        <f>'آبان 1400'!K355</f>
        <v>0012865352</v>
      </c>
      <c r="L354" s="137" t="str">
        <f>'آبان 1400'!L355</f>
        <v>تهران</v>
      </c>
      <c r="M354" s="137" t="str">
        <f>'آبان 1400'!M355</f>
        <v>نگهبان</v>
      </c>
      <c r="N354" s="121">
        <f>'آبان 1400'!N355</f>
        <v>0</v>
      </c>
      <c r="O354" s="120">
        <f>'آبان 1400'!O355</f>
        <v>0</v>
      </c>
      <c r="P354" s="122" t="str">
        <f>'آبان 1400'!P355</f>
        <v>*</v>
      </c>
      <c r="Q354" s="362">
        <f>'آبان 1400'!Q355</f>
        <v>30</v>
      </c>
      <c r="R354" s="362">
        <f>'آبان 1400'!R355</f>
        <v>120</v>
      </c>
      <c r="S354" s="362">
        <f>'آبان 1400'!S355</f>
        <v>220</v>
      </c>
      <c r="T354" s="362">
        <f>'آبان 1400'!T355</f>
        <v>29.33</v>
      </c>
      <c r="U354" s="138">
        <f>'آبان 1400'!U355</f>
        <v>0</v>
      </c>
      <c r="V354" s="121">
        <f>'آبان 1400'!W355</f>
        <v>0</v>
      </c>
      <c r="W354" s="122">
        <f>'آبان 1400'!X355</f>
        <v>0</v>
      </c>
      <c r="X354" s="370">
        <f>'آبان 1400'!Y355</f>
        <v>0</v>
      </c>
      <c r="Y354" s="370">
        <f>'آبان 1400'!Z355</f>
        <v>0</v>
      </c>
      <c r="Z354" s="139">
        <f>'آبان 1400'!AA355</f>
        <v>885165</v>
      </c>
      <c r="AA354" s="139">
        <f>'آبان 1400'!AB355</f>
        <v>46667</v>
      </c>
      <c r="AB354" s="139">
        <f>'آبان 1400'!AC355</f>
        <v>931832</v>
      </c>
      <c r="AC354" s="139">
        <f>'آبان 1400'!AD355</f>
        <v>4500000</v>
      </c>
      <c r="AD354" s="139">
        <f>'آبان 1400'!AE355</f>
        <v>6000000</v>
      </c>
      <c r="AE354" s="140">
        <f>'آبان 1400'!AF355</f>
        <v>177895.19999999998</v>
      </c>
      <c r="AF354" s="123">
        <f>'آبان 1400'!AG355</f>
        <v>26554950</v>
      </c>
      <c r="AG354" s="124">
        <f>'آبان 1400'!AH355</f>
        <v>1400010</v>
      </c>
      <c r="AH354" s="124">
        <f>'آبان 1400'!AI355</f>
        <v>21347423.999999996</v>
      </c>
      <c r="AI354" s="124">
        <f>'آبان 1400'!AJ355</f>
        <v>0</v>
      </c>
      <c r="AJ354" s="124">
        <f>'آبان 1400'!AK355</f>
        <v>4500000</v>
      </c>
      <c r="AK354" s="124">
        <f>'آبان 1400'!AL355</f>
        <v>6000000</v>
      </c>
      <c r="AL354" s="124">
        <f>'آبان 1400'!AM355</f>
        <v>9784235.9999999981</v>
      </c>
      <c r="AM354" s="124">
        <f>'آبان 1400'!AN355</f>
        <v>5217666.2159999991</v>
      </c>
      <c r="AN354" s="124">
        <f>'آبان 1400'!AO355</f>
        <v>0</v>
      </c>
      <c r="AO354" s="124">
        <f>'آبان 1400'!AP355</f>
        <v>3400000</v>
      </c>
      <c r="AP354" s="124">
        <f>'آبان 1400'!AQ355</f>
        <v>0</v>
      </c>
      <c r="AQ354" s="124">
        <f>'آبان 1400'!AR355</f>
        <v>0</v>
      </c>
      <c r="AR354" s="124">
        <f>'آبان 1400'!AS355</f>
        <v>0</v>
      </c>
      <c r="AS354" s="379">
        <f>'آبان 1400'!AT355</f>
        <v>0</v>
      </c>
      <c r="AT354" s="372">
        <f t="shared" si="243"/>
        <v>78204286.216000006</v>
      </c>
      <c r="AU354" s="174">
        <f>'آبان 1400'!AV355</f>
        <v>58829986.18088001</v>
      </c>
      <c r="AV354" s="142">
        <f>'آبان 1400'!AW355</f>
        <v>78204286.215999991</v>
      </c>
      <c r="AW354" s="143">
        <f t="shared" si="244"/>
        <v>5474300.0351200001</v>
      </c>
      <c r="AX354" s="76">
        <f t="shared" si="245"/>
        <v>1882998.6180880012</v>
      </c>
      <c r="AY354" s="143">
        <f>'آبان 1400'!AZ355</f>
        <v>0</v>
      </c>
      <c r="AZ354" s="143">
        <f>'آبان 1400'!BA355</f>
        <v>0</v>
      </c>
      <c r="BA354" s="143">
        <f>'آبان 1400'!BB355</f>
        <v>0</v>
      </c>
      <c r="BB354" s="143">
        <f>'آبان 1400'!BC355</f>
        <v>0</v>
      </c>
      <c r="BC354" s="143">
        <f>'آبان 1400'!BD355</f>
        <v>0</v>
      </c>
      <c r="BD354" s="143">
        <f>'آبان 1400'!BE355</f>
        <v>0</v>
      </c>
      <c r="BE354" s="143">
        <f>'آبان 1400'!BF355</f>
        <v>0</v>
      </c>
      <c r="BF354" s="144">
        <f t="shared" si="246"/>
        <v>7357298.6532080015</v>
      </c>
      <c r="BG354" s="141">
        <f t="shared" si="247"/>
        <v>70846987</v>
      </c>
      <c r="BH354" s="145">
        <f t="shared" si="248"/>
        <v>78204286.216000006</v>
      </c>
      <c r="BI354" s="128">
        <f t="shared" si="241"/>
        <v>4659160</v>
      </c>
      <c r="BJ354" s="146">
        <f t="shared" si="249"/>
        <v>2329580</v>
      </c>
      <c r="BK354" s="146">
        <f t="shared" si="250"/>
        <v>698874</v>
      </c>
      <c r="BL354" s="147">
        <f t="shared" si="251"/>
        <v>1120000</v>
      </c>
      <c r="BM354" s="383">
        <v>0</v>
      </c>
      <c r="BN354" s="148">
        <f t="shared" si="252"/>
        <v>87011900.216000006</v>
      </c>
      <c r="BO354" s="149">
        <f t="shared" si="253"/>
        <v>78204286.215999991</v>
      </c>
      <c r="BP354" s="150">
        <f t="shared" si="254"/>
        <v>17986985.82968</v>
      </c>
      <c r="BQ354" s="151">
        <f t="shared" si="255"/>
        <v>104998886.04568</v>
      </c>
      <c r="BR354" s="152">
        <f t="shared" si="256"/>
        <v>100800</v>
      </c>
      <c r="BS354" s="148">
        <f t="shared" si="257"/>
        <v>105099686.04568</v>
      </c>
      <c r="BT354" s="136">
        <v>0</v>
      </c>
      <c r="BU354" s="149">
        <f t="shared" si="258"/>
        <v>8701190.0216000006</v>
      </c>
      <c r="BV354" s="153">
        <f t="shared" si="259"/>
        <v>4350595.0108000003</v>
      </c>
      <c r="BW354" s="134">
        <f t="shared" si="260"/>
        <v>92047901.013280004</v>
      </c>
      <c r="BX354" s="148">
        <f t="shared" si="261"/>
        <v>7687614</v>
      </c>
      <c r="BY354" s="135">
        <f t="shared" si="262"/>
        <v>84360287.013280004</v>
      </c>
      <c r="CD354" s="400">
        <f>'آبان 1400'!AU355</f>
        <v>78204286.216000006</v>
      </c>
      <c r="CE354" s="401">
        <f>'آبان 1400'!AV355</f>
        <v>58829986.18088001</v>
      </c>
      <c r="CF354" s="401">
        <f>'آبان 1400'!AW355</f>
        <v>78204286.215999991</v>
      </c>
      <c r="CG354" s="401">
        <f>'آبان 1400'!AX355</f>
        <v>5474300.0351200001</v>
      </c>
      <c r="CH354" s="401">
        <f>'آبان 1400'!AY355</f>
        <v>1882998.6180880012</v>
      </c>
      <c r="CI354" s="401">
        <f>'آبان 1400'!AZ355</f>
        <v>0</v>
      </c>
      <c r="CJ354" s="401">
        <f>'آبان 1400'!BA355</f>
        <v>0</v>
      </c>
      <c r="CK354" s="401">
        <f>'آبان 1400'!BB355</f>
        <v>0</v>
      </c>
      <c r="CL354" s="401">
        <f>'آبان 1400'!BC355</f>
        <v>0</v>
      </c>
      <c r="CM354" s="401">
        <f>'آبان 1400'!BD355</f>
        <v>0</v>
      </c>
      <c r="CN354" s="401">
        <f>'آبان 1400'!BE355</f>
        <v>0</v>
      </c>
      <c r="CO354" s="401">
        <f>'آبان 1400'!BF355</f>
        <v>0</v>
      </c>
      <c r="CP354" s="401">
        <f>'آبان 1400'!BG355</f>
        <v>7357298.6532080015</v>
      </c>
      <c r="CQ354" s="401">
        <f>'آبان 1400'!BH355</f>
        <v>70846987</v>
      </c>
      <c r="CR354" s="401">
        <f t="shared" si="263"/>
        <v>78204286.216000006</v>
      </c>
      <c r="CS354" s="56">
        <f t="shared" si="264"/>
        <v>4659160</v>
      </c>
      <c r="CT354" s="400">
        <f t="shared" si="265"/>
        <v>2329580</v>
      </c>
      <c r="CU354" s="401">
        <f t="shared" si="266"/>
        <v>698874</v>
      </c>
      <c r="CV354" s="401">
        <f t="shared" si="267"/>
        <v>1120000</v>
      </c>
      <c r="CW354" s="56">
        <v>0</v>
      </c>
      <c r="CX354" s="401">
        <f t="shared" si="268"/>
        <v>87011900.216000006</v>
      </c>
      <c r="CY354" s="401">
        <f t="shared" si="269"/>
        <v>78204286.215999991</v>
      </c>
      <c r="CZ354" s="401">
        <f t="shared" si="270"/>
        <v>17986985.82968</v>
      </c>
      <c r="DA354" s="401">
        <f t="shared" si="271"/>
        <v>104998886.04568</v>
      </c>
      <c r="DB354" s="401">
        <f t="shared" si="272"/>
        <v>100800</v>
      </c>
      <c r="DC354" s="401">
        <f t="shared" si="273"/>
        <v>105099686.04568</v>
      </c>
      <c r="DD354" s="406">
        <v>0</v>
      </c>
      <c r="DE354" s="401">
        <f t="shared" si="274"/>
        <v>8701190.0216000006</v>
      </c>
      <c r="DF354" s="401">
        <f t="shared" si="275"/>
        <v>4350595.0108000003</v>
      </c>
      <c r="DG354" s="401">
        <f t="shared" si="276"/>
        <v>92047901.013280004</v>
      </c>
      <c r="DH354" s="401">
        <f t="shared" si="277"/>
        <v>7687614</v>
      </c>
      <c r="DI354" s="401">
        <f t="shared" si="278"/>
        <v>84360287.013280004</v>
      </c>
      <c r="DJ354" s="401">
        <f t="shared" si="279"/>
        <v>0</v>
      </c>
      <c r="DL354" s="408">
        <f t="shared" si="280"/>
        <v>6638737.5</v>
      </c>
      <c r="DM354" s="408">
        <f t="shared" si="281"/>
        <v>-1979577.5</v>
      </c>
    </row>
    <row r="355" spans="1:117" s="56" customFormat="1" ht="21" x14ac:dyDescent="0.2">
      <c r="A355" s="192">
        <f t="shared" si="242"/>
        <v>2655495</v>
      </c>
      <c r="B355" s="137">
        <f>'آبان 1400'!B356</f>
        <v>350</v>
      </c>
      <c r="C355" s="137">
        <f>'آبان 1400'!C356</f>
        <v>114</v>
      </c>
      <c r="D355" s="137">
        <f>'آبان 1400'!D356</f>
        <v>13237</v>
      </c>
      <c r="E355" s="137" t="str">
        <f>'آبان 1400'!E356</f>
        <v>اسماعیل</v>
      </c>
      <c r="F355" s="137" t="str">
        <f>'آبان 1400'!F356</f>
        <v>سلیمی فرد</v>
      </c>
      <c r="G355" s="137" t="str">
        <f>'آبان 1400'!G356</f>
        <v>نگهبان</v>
      </c>
      <c r="H355" s="137" t="str">
        <f>'آبان 1400'!H356</f>
        <v>تهران</v>
      </c>
      <c r="I355" s="137" t="str">
        <f>'آبان 1400'!I356</f>
        <v>374-813-4126922-1</v>
      </c>
      <c r="J355" s="137" t="str">
        <f>'آبان 1400'!J356</f>
        <v>0589942670</v>
      </c>
      <c r="K355" s="137" t="str">
        <f>'آبان 1400'!K356</f>
        <v>0010395482</v>
      </c>
      <c r="L355" s="137" t="str">
        <f>'آبان 1400'!L356</f>
        <v>تهران</v>
      </c>
      <c r="M355" s="137" t="str">
        <f>'آبان 1400'!M356</f>
        <v>نگهبان</v>
      </c>
      <c r="N355" s="121" t="str">
        <f>'آبان 1400'!N356</f>
        <v>*</v>
      </c>
      <c r="O355" s="120">
        <f>'آبان 1400'!O356</f>
        <v>0</v>
      </c>
      <c r="P355" s="122">
        <f>'آبان 1400'!P356</f>
        <v>0</v>
      </c>
      <c r="Q355" s="362">
        <f>'آبان 1400'!Q356</f>
        <v>30</v>
      </c>
      <c r="R355" s="362">
        <f>'آبان 1400'!R356</f>
        <v>120</v>
      </c>
      <c r="S355" s="362">
        <f>'آبان 1400'!S356</f>
        <v>110</v>
      </c>
      <c r="T355" s="362">
        <f>'آبان 1400'!T356</f>
        <v>29.33</v>
      </c>
      <c r="U355" s="138">
        <f>'آبان 1400'!U356</f>
        <v>0</v>
      </c>
      <c r="V355" s="121">
        <f>'آبان 1400'!W356</f>
        <v>0</v>
      </c>
      <c r="W355" s="122">
        <f>'آبان 1400'!X356</f>
        <v>0</v>
      </c>
      <c r="X355" s="370">
        <f>'آبان 1400'!Y356</f>
        <v>2</v>
      </c>
      <c r="Y355" s="370">
        <f>'آبان 1400'!Z356</f>
        <v>2</v>
      </c>
      <c r="Z355" s="139">
        <f>'آبان 1400'!AA356</f>
        <v>885165</v>
      </c>
      <c r="AA355" s="139">
        <f>'آبان 1400'!AB356</f>
        <v>46667</v>
      </c>
      <c r="AB355" s="139">
        <f>'آبان 1400'!AC356</f>
        <v>931832</v>
      </c>
      <c r="AC355" s="139">
        <f>'آبان 1400'!AD356</f>
        <v>4500000</v>
      </c>
      <c r="AD355" s="139">
        <f>'آبان 1400'!AE356</f>
        <v>6000000</v>
      </c>
      <c r="AE355" s="140">
        <f>'آبان 1400'!AF356</f>
        <v>177895.19999999998</v>
      </c>
      <c r="AF355" s="123">
        <f>'آبان 1400'!AG356</f>
        <v>26554950</v>
      </c>
      <c r="AG355" s="124">
        <f>'آبان 1400'!AH356</f>
        <v>1400010</v>
      </c>
      <c r="AH355" s="124">
        <f>'آبان 1400'!AI356</f>
        <v>21347423.999999996</v>
      </c>
      <c r="AI355" s="124">
        <f>'آبان 1400'!AJ356</f>
        <v>5310990</v>
      </c>
      <c r="AJ355" s="124">
        <f>'آبان 1400'!AK356</f>
        <v>4500000</v>
      </c>
      <c r="AK355" s="124">
        <f>'آبان 1400'!AL356</f>
        <v>6000000</v>
      </c>
      <c r="AL355" s="124">
        <f>'آبان 1400'!AM356</f>
        <v>4892117.9999999991</v>
      </c>
      <c r="AM355" s="124">
        <f>'آبان 1400'!AN356</f>
        <v>5217666.2159999991</v>
      </c>
      <c r="AN355" s="124">
        <f>'آبان 1400'!AO356</f>
        <v>0</v>
      </c>
      <c r="AO355" s="124">
        <f>'آبان 1400'!AP356</f>
        <v>3000000</v>
      </c>
      <c r="AP355" s="124">
        <f>'آبان 1400'!AQ356</f>
        <v>0</v>
      </c>
      <c r="AQ355" s="124">
        <f>'آبان 1400'!AR356</f>
        <v>0</v>
      </c>
      <c r="AR355" s="124">
        <f>'آبان 1400'!AS356</f>
        <v>0</v>
      </c>
      <c r="AS355" s="379">
        <f>'آبان 1400'!AT356</f>
        <v>0</v>
      </c>
      <c r="AT355" s="372">
        <f t="shared" si="243"/>
        <v>78223158.216000006</v>
      </c>
      <c r="AU355" s="174">
        <f>'آبان 1400'!AV356</f>
        <v>54308316.440880008</v>
      </c>
      <c r="AV355" s="142">
        <f>'آبان 1400'!AW356</f>
        <v>72912168.215999991</v>
      </c>
      <c r="AW355" s="143">
        <f t="shared" si="244"/>
        <v>5103851.7751199994</v>
      </c>
      <c r="AX355" s="76">
        <f t="shared" si="245"/>
        <v>1430831.644088001</v>
      </c>
      <c r="AY355" s="143">
        <f>'آبان 1400'!AZ356</f>
        <v>0</v>
      </c>
      <c r="AZ355" s="143">
        <f>'آبان 1400'!BA356</f>
        <v>0</v>
      </c>
      <c r="BA355" s="143">
        <f>'آبان 1400'!BB356</f>
        <v>0</v>
      </c>
      <c r="BB355" s="143">
        <f>'آبان 1400'!BC356</f>
        <v>0</v>
      </c>
      <c r="BC355" s="143">
        <f>'آبان 1400'!BD356</f>
        <v>0</v>
      </c>
      <c r="BD355" s="143">
        <f>'آبان 1400'!BE356</f>
        <v>0</v>
      </c>
      <c r="BE355" s="143">
        <f>'آبان 1400'!BF356</f>
        <v>0</v>
      </c>
      <c r="BF355" s="144">
        <f t="shared" si="246"/>
        <v>6534683.4192080004</v>
      </c>
      <c r="BG355" s="141">
        <f t="shared" si="247"/>
        <v>71688474</v>
      </c>
      <c r="BH355" s="145">
        <f t="shared" si="248"/>
        <v>78223158.216000006</v>
      </c>
      <c r="BI355" s="128">
        <f t="shared" si="241"/>
        <v>4659160</v>
      </c>
      <c r="BJ355" s="146">
        <f t="shared" si="249"/>
        <v>2329580</v>
      </c>
      <c r="BK355" s="146">
        <f t="shared" si="250"/>
        <v>698874</v>
      </c>
      <c r="BL355" s="147">
        <f t="shared" si="251"/>
        <v>1120000</v>
      </c>
      <c r="BM355" s="383">
        <v>0</v>
      </c>
      <c r="BN355" s="148">
        <f t="shared" si="252"/>
        <v>87030772.216000006</v>
      </c>
      <c r="BO355" s="149">
        <f t="shared" si="253"/>
        <v>72912168.215999991</v>
      </c>
      <c r="BP355" s="150">
        <f t="shared" si="254"/>
        <v>16769798.689679999</v>
      </c>
      <c r="BQ355" s="151">
        <f t="shared" si="255"/>
        <v>103800570.90568</v>
      </c>
      <c r="BR355" s="152">
        <f t="shared" si="256"/>
        <v>100800</v>
      </c>
      <c r="BS355" s="148">
        <f t="shared" si="257"/>
        <v>103901370.90568</v>
      </c>
      <c r="BT355" s="136">
        <v>0</v>
      </c>
      <c r="BU355" s="149">
        <f t="shared" si="258"/>
        <v>8703077.2216000017</v>
      </c>
      <c r="BV355" s="153">
        <f t="shared" si="259"/>
        <v>4351538.6108000008</v>
      </c>
      <c r="BW355" s="134">
        <f t="shared" si="260"/>
        <v>90846755.073280007</v>
      </c>
      <c r="BX355" s="148">
        <f t="shared" si="261"/>
        <v>7687614</v>
      </c>
      <c r="BY355" s="135">
        <f t="shared" si="262"/>
        <v>83159141.073280007</v>
      </c>
      <c r="CD355" s="400">
        <f>'آبان 1400'!AU356</f>
        <v>78223158.216000006</v>
      </c>
      <c r="CE355" s="401">
        <f>'آبان 1400'!AV356</f>
        <v>54308316.440880008</v>
      </c>
      <c r="CF355" s="401">
        <f>'آبان 1400'!AW356</f>
        <v>72912168.215999991</v>
      </c>
      <c r="CG355" s="401">
        <f>'آبان 1400'!AX356</f>
        <v>5103851.7751199994</v>
      </c>
      <c r="CH355" s="401">
        <f>'آبان 1400'!AY356</f>
        <v>1430831.644088001</v>
      </c>
      <c r="CI355" s="401">
        <f>'آبان 1400'!AZ356</f>
        <v>0</v>
      </c>
      <c r="CJ355" s="401">
        <f>'آبان 1400'!BA356</f>
        <v>0</v>
      </c>
      <c r="CK355" s="401">
        <f>'آبان 1400'!BB356</f>
        <v>0</v>
      </c>
      <c r="CL355" s="401">
        <f>'آبان 1400'!BC356</f>
        <v>0</v>
      </c>
      <c r="CM355" s="401">
        <f>'آبان 1400'!BD356</f>
        <v>0</v>
      </c>
      <c r="CN355" s="401">
        <f>'آبان 1400'!BE356</f>
        <v>0</v>
      </c>
      <c r="CO355" s="401">
        <f>'آبان 1400'!BF356</f>
        <v>0</v>
      </c>
      <c r="CP355" s="401">
        <f>'آبان 1400'!BG356</f>
        <v>6534683.4192080004</v>
      </c>
      <c r="CQ355" s="401">
        <f>'آبان 1400'!BH356</f>
        <v>71688474</v>
      </c>
      <c r="CR355" s="401">
        <f t="shared" si="263"/>
        <v>78223158.216000006</v>
      </c>
      <c r="CS355" s="56">
        <f t="shared" si="264"/>
        <v>4659160</v>
      </c>
      <c r="CT355" s="400">
        <f t="shared" si="265"/>
        <v>2329580</v>
      </c>
      <c r="CU355" s="401">
        <f t="shared" si="266"/>
        <v>698874</v>
      </c>
      <c r="CV355" s="401">
        <f t="shared" si="267"/>
        <v>1120000</v>
      </c>
      <c r="CW355" s="56">
        <v>0</v>
      </c>
      <c r="CX355" s="401">
        <f t="shared" si="268"/>
        <v>87030772.216000006</v>
      </c>
      <c r="CY355" s="401">
        <f t="shared" si="269"/>
        <v>72912168.215999991</v>
      </c>
      <c r="CZ355" s="401">
        <f t="shared" si="270"/>
        <v>16769798.689679999</v>
      </c>
      <c r="DA355" s="401">
        <f t="shared" si="271"/>
        <v>103800570.90568</v>
      </c>
      <c r="DB355" s="401">
        <f t="shared" si="272"/>
        <v>100800</v>
      </c>
      <c r="DC355" s="401">
        <f t="shared" si="273"/>
        <v>103901370.90568</v>
      </c>
      <c r="DD355" s="406">
        <v>0</v>
      </c>
      <c r="DE355" s="401">
        <f t="shared" si="274"/>
        <v>8703077.2216000017</v>
      </c>
      <c r="DF355" s="401">
        <f t="shared" si="275"/>
        <v>4351538.6108000008</v>
      </c>
      <c r="DG355" s="401">
        <f t="shared" si="276"/>
        <v>90846755.073280007</v>
      </c>
      <c r="DH355" s="401">
        <f t="shared" si="277"/>
        <v>7687614</v>
      </c>
      <c r="DI355" s="401">
        <f t="shared" si="278"/>
        <v>83159141.073280007</v>
      </c>
      <c r="DJ355" s="401">
        <f t="shared" si="279"/>
        <v>0</v>
      </c>
      <c r="DL355" s="408">
        <f t="shared" si="280"/>
        <v>6638737.5</v>
      </c>
      <c r="DM355" s="408">
        <f t="shared" si="281"/>
        <v>-1979577.5</v>
      </c>
    </row>
    <row r="356" spans="1:117" s="56" customFormat="1" ht="21" x14ac:dyDescent="0.2">
      <c r="A356" s="192">
        <f t="shared" si="242"/>
        <v>2655495</v>
      </c>
      <c r="B356" s="137">
        <f>'آبان 1400'!B357</f>
        <v>351</v>
      </c>
      <c r="C356" s="137">
        <f>'آبان 1400'!C357</f>
        <v>115</v>
      </c>
      <c r="D356" s="137">
        <f>'آبان 1400'!D357</f>
        <v>13241</v>
      </c>
      <c r="E356" s="137" t="str">
        <f>'آبان 1400'!E357</f>
        <v>شهرام</v>
      </c>
      <c r="F356" s="137" t="str">
        <f>'آبان 1400'!F357</f>
        <v>بهرامی</v>
      </c>
      <c r="G356" s="137" t="str">
        <f>'آبان 1400'!G357</f>
        <v>نگهبان</v>
      </c>
      <c r="H356" s="137" t="str">
        <f>'آبان 1400'!H357</f>
        <v>تهران</v>
      </c>
      <c r="I356" s="137" t="str">
        <f>'آبان 1400'!I357</f>
        <v>115-813-6469189-1</v>
      </c>
      <c r="J356" s="137" t="str">
        <f>'آبان 1400'!J357</f>
        <v>0053819101</v>
      </c>
      <c r="K356" s="137" t="str">
        <f>'آبان 1400'!K357</f>
        <v>0012604674</v>
      </c>
      <c r="L356" s="137" t="str">
        <f>'آبان 1400'!L357</f>
        <v>تهران</v>
      </c>
      <c r="M356" s="137" t="str">
        <f>'آبان 1400'!M357</f>
        <v>نگهبان</v>
      </c>
      <c r="N356" s="121" t="str">
        <f>'آبان 1400'!N357</f>
        <v>*</v>
      </c>
      <c r="O356" s="120">
        <f>'آبان 1400'!O357</f>
        <v>0</v>
      </c>
      <c r="P356" s="122">
        <f>'آبان 1400'!P357</f>
        <v>0</v>
      </c>
      <c r="Q356" s="362">
        <f>'آبان 1400'!Q357</f>
        <v>30</v>
      </c>
      <c r="R356" s="362">
        <f>'آبان 1400'!R357</f>
        <v>120</v>
      </c>
      <c r="S356" s="362">
        <f>'آبان 1400'!S357</f>
        <v>110</v>
      </c>
      <c r="T356" s="362">
        <f>'آبان 1400'!T357</f>
        <v>29.33</v>
      </c>
      <c r="U356" s="138">
        <f>'آبان 1400'!U357</f>
        <v>0</v>
      </c>
      <c r="V356" s="121">
        <f>'آبان 1400'!W357</f>
        <v>0</v>
      </c>
      <c r="W356" s="122">
        <f>'آبان 1400'!X357</f>
        <v>0</v>
      </c>
      <c r="X356" s="370">
        <f>'آبان 1400'!Y357</f>
        <v>2</v>
      </c>
      <c r="Y356" s="370">
        <f>'آبان 1400'!Z357</f>
        <v>2</v>
      </c>
      <c r="Z356" s="139">
        <f>'آبان 1400'!AA357</f>
        <v>885165</v>
      </c>
      <c r="AA356" s="139">
        <f>'آبان 1400'!AB357</f>
        <v>46667</v>
      </c>
      <c r="AB356" s="139">
        <f>'آبان 1400'!AC357</f>
        <v>931832</v>
      </c>
      <c r="AC356" s="139">
        <f>'آبان 1400'!AD357</f>
        <v>4500000</v>
      </c>
      <c r="AD356" s="139">
        <f>'آبان 1400'!AE357</f>
        <v>6000000</v>
      </c>
      <c r="AE356" s="140">
        <f>'آبان 1400'!AF357</f>
        <v>177895.19999999998</v>
      </c>
      <c r="AF356" s="123">
        <f>'آبان 1400'!AG357</f>
        <v>26554950</v>
      </c>
      <c r="AG356" s="124">
        <f>'آبان 1400'!AH357</f>
        <v>1400010</v>
      </c>
      <c r="AH356" s="124">
        <f>'آبان 1400'!AI357</f>
        <v>21347423.999999996</v>
      </c>
      <c r="AI356" s="124">
        <f>'آبان 1400'!AJ357</f>
        <v>5310990</v>
      </c>
      <c r="AJ356" s="124">
        <f>'آبان 1400'!AK357</f>
        <v>4500000</v>
      </c>
      <c r="AK356" s="124">
        <f>'آبان 1400'!AL357</f>
        <v>6000000</v>
      </c>
      <c r="AL356" s="124">
        <f>'آبان 1400'!AM357</f>
        <v>4892117.9999999991</v>
      </c>
      <c r="AM356" s="124">
        <f>'آبان 1400'!AN357</f>
        <v>5217666.2159999991</v>
      </c>
      <c r="AN356" s="124">
        <f>'آبان 1400'!AO357</f>
        <v>0</v>
      </c>
      <c r="AO356" s="124">
        <f>'آبان 1400'!AP357</f>
        <v>3000000</v>
      </c>
      <c r="AP356" s="124">
        <f>'آبان 1400'!AQ357</f>
        <v>0</v>
      </c>
      <c r="AQ356" s="124">
        <f>'آبان 1400'!AR357</f>
        <v>0</v>
      </c>
      <c r="AR356" s="124">
        <f>'آبان 1400'!AS357</f>
        <v>0</v>
      </c>
      <c r="AS356" s="379">
        <f>'آبان 1400'!AT357</f>
        <v>0</v>
      </c>
      <c r="AT356" s="372">
        <f t="shared" si="243"/>
        <v>78223158.216000006</v>
      </c>
      <c r="AU356" s="174">
        <f>'آبان 1400'!AV357</f>
        <v>54308316.440880008</v>
      </c>
      <c r="AV356" s="142">
        <f>'آبان 1400'!AW357</f>
        <v>72912168.215999991</v>
      </c>
      <c r="AW356" s="143">
        <f t="shared" si="244"/>
        <v>5103851.7751199994</v>
      </c>
      <c r="AX356" s="76">
        <f t="shared" si="245"/>
        <v>1430831.644088001</v>
      </c>
      <c r="AY356" s="143">
        <f>'آبان 1400'!AZ357</f>
        <v>0</v>
      </c>
      <c r="AZ356" s="143">
        <f>'آبان 1400'!BA357</f>
        <v>0</v>
      </c>
      <c r="BA356" s="143">
        <f>'آبان 1400'!BB357</f>
        <v>0</v>
      </c>
      <c r="BB356" s="143">
        <f>'آبان 1400'!BC357</f>
        <v>0</v>
      </c>
      <c r="BC356" s="143">
        <f>'آبان 1400'!BD357</f>
        <v>0</v>
      </c>
      <c r="BD356" s="143">
        <f>'آبان 1400'!BE357</f>
        <v>0</v>
      </c>
      <c r="BE356" s="143">
        <f>'آبان 1400'!BF357</f>
        <v>0</v>
      </c>
      <c r="BF356" s="144">
        <f t="shared" si="246"/>
        <v>6534683.4192080004</v>
      </c>
      <c r="BG356" s="141">
        <f t="shared" si="247"/>
        <v>71688474</v>
      </c>
      <c r="BH356" s="145">
        <f t="shared" si="248"/>
        <v>78223158.216000006</v>
      </c>
      <c r="BI356" s="128">
        <f t="shared" si="241"/>
        <v>4659160</v>
      </c>
      <c r="BJ356" s="146">
        <f t="shared" si="249"/>
        <v>2329580</v>
      </c>
      <c r="BK356" s="146">
        <f t="shared" si="250"/>
        <v>698874</v>
      </c>
      <c r="BL356" s="147">
        <f t="shared" si="251"/>
        <v>1120000</v>
      </c>
      <c r="BM356" s="383">
        <v>0</v>
      </c>
      <c r="BN356" s="148">
        <f t="shared" si="252"/>
        <v>87030772.216000006</v>
      </c>
      <c r="BO356" s="149">
        <f t="shared" si="253"/>
        <v>72912168.215999991</v>
      </c>
      <c r="BP356" s="150">
        <f t="shared" si="254"/>
        <v>16769798.689679999</v>
      </c>
      <c r="BQ356" s="151">
        <f t="shared" si="255"/>
        <v>103800570.90568</v>
      </c>
      <c r="BR356" s="152">
        <f t="shared" si="256"/>
        <v>100800</v>
      </c>
      <c r="BS356" s="148">
        <f t="shared" si="257"/>
        <v>103901370.90568</v>
      </c>
      <c r="BT356" s="136">
        <v>0</v>
      </c>
      <c r="BU356" s="149">
        <f t="shared" si="258"/>
        <v>8703077.2216000017</v>
      </c>
      <c r="BV356" s="153">
        <f t="shared" si="259"/>
        <v>4351538.6108000008</v>
      </c>
      <c r="BW356" s="134">
        <f t="shared" si="260"/>
        <v>90846755.073280007</v>
      </c>
      <c r="BX356" s="148">
        <f t="shared" si="261"/>
        <v>7687614</v>
      </c>
      <c r="BY356" s="135">
        <f t="shared" si="262"/>
        <v>83159141.073280007</v>
      </c>
      <c r="CD356" s="400">
        <f>'آبان 1400'!AU357</f>
        <v>78223158.216000006</v>
      </c>
      <c r="CE356" s="401">
        <f>'آبان 1400'!AV357</f>
        <v>54308316.440880008</v>
      </c>
      <c r="CF356" s="401">
        <f>'آبان 1400'!AW357</f>
        <v>72912168.215999991</v>
      </c>
      <c r="CG356" s="401">
        <f>'آبان 1400'!AX357</f>
        <v>5103851.7751199994</v>
      </c>
      <c r="CH356" s="401">
        <f>'آبان 1400'!AY357</f>
        <v>1430831.644088001</v>
      </c>
      <c r="CI356" s="401">
        <f>'آبان 1400'!AZ357</f>
        <v>0</v>
      </c>
      <c r="CJ356" s="401">
        <f>'آبان 1400'!BA357</f>
        <v>0</v>
      </c>
      <c r="CK356" s="401">
        <f>'آبان 1400'!BB357</f>
        <v>0</v>
      </c>
      <c r="CL356" s="401">
        <f>'آبان 1400'!BC357</f>
        <v>0</v>
      </c>
      <c r="CM356" s="401">
        <f>'آبان 1400'!BD357</f>
        <v>0</v>
      </c>
      <c r="CN356" s="401">
        <f>'آبان 1400'!BE357</f>
        <v>0</v>
      </c>
      <c r="CO356" s="401">
        <f>'آبان 1400'!BF357</f>
        <v>0</v>
      </c>
      <c r="CP356" s="401">
        <f>'آبان 1400'!BG357</f>
        <v>6534683.4192080004</v>
      </c>
      <c r="CQ356" s="401">
        <f>'آبان 1400'!BH357</f>
        <v>71688474</v>
      </c>
      <c r="CR356" s="401">
        <f t="shared" si="263"/>
        <v>78223158.216000006</v>
      </c>
      <c r="CS356" s="56">
        <f t="shared" si="264"/>
        <v>4659160</v>
      </c>
      <c r="CT356" s="400">
        <f t="shared" si="265"/>
        <v>2329580</v>
      </c>
      <c r="CU356" s="401">
        <f t="shared" si="266"/>
        <v>698874</v>
      </c>
      <c r="CV356" s="401">
        <f t="shared" si="267"/>
        <v>1120000</v>
      </c>
      <c r="CW356" s="56">
        <v>0</v>
      </c>
      <c r="CX356" s="401">
        <f t="shared" si="268"/>
        <v>87030772.216000006</v>
      </c>
      <c r="CY356" s="401">
        <f t="shared" si="269"/>
        <v>72912168.215999991</v>
      </c>
      <c r="CZ356" s="401">
        <f t="shared" si="270"/>
        <v>16769798.689679999</v>
      </c>
      <c r="DA356" s="401">
        <f t="shared" si="271"/>
        <v>103800570.90568</v>
      </c>
      <c r="DB356" s="401">
        <f t="shared" si="272"/>
        <v>100800</v>
      </c>
      <c r="DC356" s="401">
        <f t="shared" si="273"/>
        <v>103901370.90568</v>
      </c>
      <c r="DD356" s="406">
        <v>0</v>
      </c>
      <c r="DE356" s="401">
        <f t="shared" si="274"/>
        <v>8703077.2216000017</v>
      </c>
      <c r="DF356" s="401">
        <f t="shared" si="275"/>
        <v>4351538.6108000008</v>
      </c>
      <c r="DG356" s="401">
        <f t="shared" si="276"/>
        <v>90846755.073280007</v>
      </c>
      <c r="DH356" s="401">
        <f t="shared" si="277"/>
        <v>7687614</v>
      </c>
      <c r="DI356" s="401">
        <f t="shared" si="278"/>
        <v>83159141.073280007</v>
      </c>
      <c r="DJ356" s="401">
        <f t="shared" si="279"/>
        <v>0</v>
      </c>
      <c r="DL356" s="408">
        <f t="shared" si="280"/>
        <v>6638737.5</v>
      </c>
      <c r="DM356" s="408">
        <f t="shared" si="281"/>
        <v>-1979577.5</v>
      </c>
    </row>
    <row r="357" spans="1:117" s="56" customFormat="1" ht="21" x14ac:dyDescent="0.2">
      <c r="A357" s="192">
        <f t="shared" si="242"/>
        <v>2655495</v>
      </c>
      <c r="B357" s="137">
        <f>'آبان 1400'!B358</f>
        <v>352</v>
      </c>
      <c r="C357" s="137">
        <f>'آبان 1400'!C358</f>
        <v>116</v>
      </c>
      <c r="D357" s="137">
        <f>'آبان 1400'!D358</f>
        <v>13243</v>
      </c>
      <c r="E357" s="137" t="str">
        <f>'آبان 1400'!E358</f>
        <v xml:space="preserve">احمد </v>
      </c>
      <c r="F357" s="137" t="str">
        <f>'آبان 1400'!F358</f>
        <v>شقاقی</v>
      </c>
      <c r="G357" s="137" t="str">
        <f>'آبان 1400'!G358</f>
        <v>نگهبان</v>
      </c>
      <c r="H357" s="137" t="str">
        <f>'آبان 1400'!H358</f>
        <v>تهران</v>
      </c>
      <c r="I357" s="137" t="str">
        <f>'آبان 1400'!I358</f>
        <v>366-700-4128193-1</v>
      </c>
      <c r="J357" s="137" t="str">
        <f>'آبان 1400'!J358</f>
        <v>0050526014</v>
      </c>
      <c r="K357" s="137" t="str">
        <f>'آبان 1400'!K358</f>
        <v>0026314441</v>
      </c>
      <c r="L357" s="137" t="str">
        <f>'آبان 1400'!L358</f>
        <v>تهران</v>
      </c>
      <c r="M357" s="137" t="str">
        <f>'آبان 1400'!M358</f>
        <v>نگهبان</v>
      </c>
      <c r="N357" s="121" t="str">
        <f>'آبان 1400'!N358</f>
        <v>*</v>
      </c>
      <c r="O357" s="120">
        <f>'آبان 1400'!O358</f>
        <v>0</v>
      </c>
      <c r="P357" s="122">
        <f>'آبان 1400'!P358</f>
        <v>0</v>
      </c>
      <c r="Q357" s="362">
        <f>'آبان 1400'!Q358</f>
        <v>30</v>
      </c>
      <c r="R357" s="362">
        <f>'آبان 1400'!R358</f>
        <v>120</v>
      </c>
      <c r="S357" s="362">
        <f>'آبان 1400'!S358</f>
        <v>110</v>
      </c>
      <c r="T357" s="362">
        <f>'آبان 1400'!T358</f>
        <v>29.33</v>
      </c>
      <c r="U357" s="138">
        <f>'آبان 1400'!U358</f>
        <v>0</v>
      </c>
      <c r="V357" s="121">
        <f>'آبان 1400'!W358</f>
        <v>0</v>
      </c>
      <c r="W357" s="122">
        <f>'آبان 1400'!X358</f>
        <v>0</v>
      </c>
      <c r="X357" s="370">
        <f>'آبان 1400'!Y358</f>
        <v>2</v>
      </c>
      <c r="Y357" s="370">
        <f>'آبان 1400'!Z358</f>
        <v>1</v>
      </c>
      <c r="Z357" s="139">
        <f>'آبان 1400'!AA358</f>
        <v>885165</v>
      </c>
      <c r="AA357" s="139">
        <f>'آبان 1400'!AB358</f>
        <v>46667</v>
      </c>
      <c r="AB357" s="139">
        <f>'آبان 1400'!AC358</f>
        <v>931832</v>
      </c>
      <c r="AC357" s="139">
        <f>'آبان 1400'!AD358</f>
        <v>4500000</v>
      </c>
      <c r="AD357" s="139">
        <f>'آبان 1400'!AE358</f>
        <v>6000000</v>
      </c>
      <c r="AE357" s="140">
        <f>'آبان 1400'!AF358</f>
        <v>177895.19999999998</v>
      </c>
      <c r="AF357" s="123">
        <f>'آبان 1400'!AG358</f>
        <v>26554950</v>
      </c>
      <c r="AG357" s="124">
        <f>'آبان 1400'!AH358</f>
        <v>1400010</v>
      </c>
      <c r="AH357" s="124">
        <f>'آبان 1400'!AI358</f>
        <v>21347423.999999996</v>
      </c>
      <c r="AI357" s="124">
        <f>'آبان 1400'!AJ358</f>
        <v>2655495</v>
      </c>
      <c r="AJ357" s="124">
        <f>'آبان 1400'!AK358</f>
        <v>4500000</v>
      </c>
      <c r="AK357" s="124">
        <f>'آبان 1400'!AL358</f>
        <v>6000000</v>
      </c>
      <c r="AL357" s="124">
        <f>'آبان 1400'!AM358</f>
        <v>4892117.9999999991</v>
      </c>
      <c r="AM357" s="124">
        <f>'آبان 1400'!AN358</f>
        <v>5217666.2159999991</v>
      </c>
      <c r="AN357" s="124">
        <f>'آبان 1400'!AO358</f>
        <v>0</v>
      </c>
      <c r="AO357" s="124">
        <f>'آبان 1400'!AP358</f>
        <v>3000000</v>
      </c>
      <c r="AP357" s="124">
        <f>'آبان 1400'!AQ358</f>
        <v>0</v>
      </c>
      <c r="AQ357" s="124">
        <f>'آبان 1400'!AR358</f>
        <v>0</v>
      </c>
      <c r="AR357" s="124">
        <f>'آبان 1400'!AS358</f>
        <v>0</v>
      </c>
      <c r="AS357" s="379">
        <f>'آبان 1400'!AT358</f>
        <v>0</v>
      </c>
      <c r="AT357" s="372">
        <f t="shared" si="243"/>
        <v>75567663.216000006</v>
      </c>
      <c r="AU357" s="174">
        <f>'آبان 1400'!AV358</f>
        <v>54308316.440880008</v>
      </c>
      <c r="AV357" s="142">
        <f>'آبان 1400'!AW358</f>
        <v>72912168.215999991</v>
      </c>
      <c r="AW357" s="143">
        <f t="shared" si="244"/>
        <v>5103851.7751199994</v>
      </c>
      <c r="AX357" s="76">
        <f t="shared" si="245"/>
        <v>1430831.644088001</v>
      </c>
      <c r="AY357" s="143">
        <f>'آبان 1400'!AZ358</f>
        <v>0</v>
      </c>
      <c r="AZ357" s="143">
        <f>'آبان 1400'!BA358</f>
        <v>0</v>
      </c>
      <c r="BA357" s="143">
        <f>'آبان 1400'!BB358</f>
        <v>0</v>
      </c>
      <c r="BB357" s="143">
        <f>'آبان 1400'!BC358</f>
        <v>0</v>
      </c>
      <c r="BC357" s="143">
        <f>'آبان 1400'!BD358</f>
        <v>0</v>
      </c>
      <c r="BD357" s="143">
        <f>'آبان 1400'!BE358</f>
        <v>0</v>
      </c>
      <c r="BE357" s="143">
        <f>'آبان 1400'!BF358</f>
        <v>0</v>
      </c>
      <c r="BF357" s="144">
        <f t="shared" si="246"/>
        <v>6534683.4192080004</v>
      </c>
      <c r="BG357" s="141">
        <f t="shared" si="247"/>
        <v>69032979</v>
      </c>
      <c r="BH357" s="145">
        <f t="shared" si="248"/>
        <v>75567663.216000006</v>
      </c>
      <c r="BI357" s="128">
        <f t="shared" si="241"/>
        <v>4659160</v>
      </c>
      <c r="BJ357" s="146">
        <f t="shared" si="249"/>
        <v>2329580</v>
      </c>
      <c r="BK357" s="146">
        <f t="shared" si="250"/>
        <v>698874</v>
      </c>
      <c r="BL357" s="147">
        <f t="shared" si="251"/>
        <v>1120000</v>
      </c>
      <c r="BM357" s="383">
        <v>0</v>
      </c>
      <c r="BN357" s="148">
        <f t="shared" si="252"/>
        <v>84375277.216000006</v>
      </c>
      <c r="BO357" s="149">
        <f t="shared" si="253"/>
        <v>72912168.215999991</v>
      </c>
      <c r="BP357" s="150">
        <f t="shared" si="254"/>
        <v>16769798.689679999</v>
      </c>
      <c r="BQ357" s="151">
        <f t="shared" si="255"/>
        <v>101145075.90568</v>
      </c>
      <c r="BR357" s="152">
        <f t="shared" si="256"/>
        <v>100800</v>
      </c>
      <c r="BS357" s="148">
        <f t="shared" si="257"/>
        <v>101245875.90568</v>
      </c>
      <c r="BT357" s="136">
        <v>0</v>
      </c>
      <c r="BU357" s="149">
        <f t="shared" si="258"/>
        <v>8437527.7216000017</v>
      </c>
      <c r="BV357" s="153">
        <f t="shared" si="259"/>
        <v>4218763.8608000008</v>
      </c>
      <c r="BW357" s="134">
        <f t="shared" si="260"/>
        <v>88589584.323280007</v>
      </c>
      <c r="BX357" s="148">
        <f t="shared" si="261"/>
        <v>7687614</v>
      </c>
      <c r="BY357" s="135">
        <f t="shared" si="262"/>
        <v>80901970.323280007</v>
      </c>
      <c r="CD357" s="400">
        <f>'آبان 1400'!AU358</f>
        <v>75567663.216000006</v>
      </c>
      <c r="CE357" s="401">
        <f>'آبان 1400'!AV358</f>
        <v>54308316.440880008</v>
      </c>
      <c r="CF357" s="401">
        <f>'آبان 1400'!AW358</f>
        <v>72912168.215999991</v>
      </c>
      <c r="CG357" s="401">
        <f>'آبان 1400'!AX358</f>
        <v>5103851.7751199994</v>
      </c>
      <c r="CH357" s="401">
        <f>'آبان 1400'!AY358</f>
        <v>1430831.644088001</v>
      </c>
      <c r="CI357" s="401">
        <f>'آبان 1400'!AZ358</f>
        <v>0</v>
      </c>
      <c r="CJ357" s="401">
        <f>'آبان 1400'!BA358</f>
        <v>0</v>
      </c>
      <c r="CK357" s="401">
        <f>'آبان 1400'!BB358</f>
        <v>0</v>
      </c>
      <c r="CL357" s="401">
        <f>'آبان 1400'!BC358</f>
        <v>0</v>
      </c>
      <c r="CM357" s="401">
        <f>'آبان 1400'!BD358</f>
        <v>0</v>
      </c>
      <c r="CN357" s="401">
        <f>'آبان 1400'!BE358</f>
        <v>0</v>
      </c>
      <c r="CO357" s="401">
        <f>'آبان 1400'!BF358</f>
        <v>0</v>
      </c>
      <c r="CP357" s="401">
        <f>'آبان 1400'!BG358</f>
        <v>6534683.4192080004</v>
      </c>
      <c r="CQ357" s="401">
        <f>'آبان 1400'!BH358</f>
        <v>69032979</v>
      </c>
      <c r="CR357" s="401">
        <f t="shared" si="263"/>
        <v>75567663.216000006</v>
      </c>
      <c r="CS357" s="56">
        <f t="shared" si="264"/>
        <v>4659160</v>
      </c>
      <c r="CT357" s="400">
        <f t="shared" si="265"/>
        <v>2329580</v>
      </c>
      <c r="CU357" s="401">
        <f t="shared" si="266"/>
        <v>698874</v>
      </c>
      <c r="CV357" s="401">
        <f t="shared" si="267"/>
        <v>1120000</v>
      </c>
      <c r="CW357" s="56">
        <v>0</v>
      </c>
      <c r="CX357" s="401">
        <f t="shared" si="268"/>
        <v>84375277.216000006</v>
      </c>
      <c r="CY357" s="401">
        <f t="shared" si="269"/>
        <v>72912168.215999991</v>
      </c>
      <c r="CZ357" s="401">
        <f t="shared" si="270"/>
        <v>16769798.689679999</v>
      </c>
      <c r="DA357" s="401">
        <f t="shared" si="271"/>
        <v>101145075.90568</v>
      </c>
      <c r="DB357" s="401">
        <f t="shared" si="272"/>
        <v>100800</v>
      </c>
      <c r="DC357" s="401">
        <f t="shared" si="273"/>
        <v>101245875.90568</v>
      </c>
      <c r="DD357" s="406">
        <v>0</v>
      </c>
      <c r="DE357" s="401">
        <f t="shared" si="274"/>
        <v>8437527.7216000017</v>
      </c>
      <c r="DF357" s="401">
        <f t="shared" si="275"/>
        <v>4218763.8608000008</v>
      </c>
      <c r="DG357" s="401">
        <f t="shared" si="276"/>
        <v>88589584.323280007</v>
      </c>
      <c r="DH357" s="401">
        <f t="shared" si="277"/>
        <v>7687614</v>
      </c>
      <c r="DI357" s="401">
        <f t="shared" si="278"/>
        <v>80901970.323280007</v>
      </c>
      <c r="DJ357" s="401">
        <f t="shared" si="279"/>
        <v>0</v>
      </c>
      <c r="DL357" s="408">
        <f t="shared" si="280"/>
        <v>6638737.5</v>
      </c>
      <c r="DM357" s="408">
        <f t="shared" si="281"/>
        <v>-1979577.5</v>
      </c>
    </row>
    <row r="358" spans="1:117" s="56" customFormat="1" ht="21" x14ac:dyDescent="0.2">
      <c r="A358" s="192">
        <f t="shared" si="242"/>
        <v>2655495</v>
      </c>
      <c r="B358" s="137">
        <f>'آبان 1400'!B359</f>
        <v>353</v>
      </c>
      <c r="C358" s="137">
        <f>'آبان 1400'!C359</f>
        <v>117</v>
      </c>
      <c r="D358" s="137">
        <f>'آبان 1400'!D359</f>
        <v>13338</v>
      </c>
      <c r="E358" s="137" t="str">
        <f>'آبان 1400'!E359</f>
        <v>ابراهیم</v>
      </c>
      <c r="F358" s="137" t="str">
        <f>'آبان 1400'!F359</f>
        <v>ذوالقدر</v>
      </c>
      <c r="G358" s="137" t="str">
        <f>'آبان 1400'!G359</f>
        <v>نگهبان</v>
      </c>
      <c r="H358" s="137" t="str">
        <f>'آبان 1400'!H359</f>
        <v>تهران</v>
      </c>
      <c r="I358" s="137" t="str">
        <f>'آبان 1400'!I359</f>
        <v>366-700-4127373-1</v>
      </c>
      <c r="J358" s="137" t="str">
        <f>'آبان 1400'!J359</f>
        <v>0043951317</v>
      </c>
      <c r="K358" s="137" t="str">
        <f>'آبان 1400'!K359</f>
        <v>0010671114</v>
      </c>
      <c r="L358" s="137" t="str">
        <f>'آبان 1400'!L359</f>
        <v>تهران</v>
      </c>
      <c r="M358" s="137" t="str">
        <f>'آبان 1400'!M359</f>
        <v>نگهبان</v>
      </c>
      <c r="N358" s="121" t="str">
        <f>'آبان 1400'!N359</f>
        <v>*</v>
      </c>
      <c r="O358" s="120">
        <f>'آبان 1400'!O359</f>
        <v>0</v>
      </c>
      <c r="P358" s="122">
        <f>'آبان 1400'!P359</f>
        <v>0</v>
      </c>
      <c r="Q358" s="362">
        <f>'آبان 1400'!Q359</f>
        <v>30</v>
      </c>
      <c r="R358" s="362">
        <f>'آبان 1400'!R359</f>
        <v>120</v>
      </c>
      <c r="S358" s="362">
        <f>'آبان 1400'!S359</f>
        <v>110</v>
      </c>
      <c r="T358" s="362">
        <f>'آبان 1400'!T359</f>
        <v>29.33</v>
      </c>
      <c r="U358" s="138">
        <f>'آبان 1400'!U359</f>
        <v>0</v>
      </c>
      <c r="V358" s="121">
        <f>'آبان 1400'!W359</f>
        <v>0</v>
      </c>
      <c r="W358" s="122">
        <f>'آبان 1400'!X359</f>
        <v>0</v>
      </c>
      <c r="X358" s="370">
        <f>'آبان 1400'!Y359</f>
        <v>3</v>
      </c>
      <c r="Y358" s="370">
        <f>'آبان 1400'!Z359</f>
        <v>0</v>
      </c>
      <c r="Z358" s="139">
        <f>'آبان 1400'!AA359</f>
        <v>885165</v>
      </c>
      <c r="AA358" s="139">
        <f>'آبان 1400'!AB359</f>
        <v>46667</v>
      </c>
      <c r="AB358" s="139">
        <f>'آبان 1400'!AC359</f>
        <v>931832</v>
      </c>
      <c r="AC358" s="139">
        <f>'آبان 1400'!AD359</f>
        <v>4500000</v>
      </c>
      <c r="AD358" s="139">
        <f>'آبان 1400'!AE359</f>
        <v>6000000</v>
      </c>
      <c r="AE358" s="140">
        <f>'آبان 1400'!AF359</f>
        <v>177895.19999999998</v>
      </c>
      <c r="AF358" s="123">
        <f>'آبان 1400'!AG359</f>
        <v>26554950</v>
      </c>
      <c r="AG358" s="124">
        <f>'آبان 1400'!AH359</f>
        <v>1400010</v>
      </c>
      <c r="AH358" s="124">
        <f>'آبان 1400'!AI359</f>
        <v>21347423.999999996</v>
      </c>
      <c r="AI358" s="124">
        <f>'آبان 1400'!AJ359</f>
        <v>0</v>
      </c>
      <c r="AJ358" s="124">
        <f>'آبان 1400'!AK359</f>
        <v>4500000</v>
      </c>
      <c r="AK358" s="124">
        <f>'آبان 1400'!AL359</f>
        <v>6000000</v>
      </c>
      <c r="AL358" s="124">
        <f>'آبان 1400'!AM359</f>
        <v>4892117.9999999991</v>
      </c>
      <c r="AM358" s="124">
        <f>'آبان 1400'!AN359</f>
        <v>5217666.2159999991</v>
      </c>
      <c r="AN358" s="124">
        <f>'آبان 1400'!AO359</f>
        <v>0</v>
      </c>
      <c r="AO358" s="124">
        <f>'آبان 1400'!AP359</f>
        <v>3000000</v>
      </c>
      <c r="AP358" s="124">
        <f>'آبان 1400'!AQ359</f>
        <v>0</v>
      </c>
      <c r="AQ358" s="124">
        <f>'آبان 1400'!AR359</f>
        <v>0</v>
      </c>
      <c r="AR358" s="124">
        <f>'آبان 1400'!AS359</f>
        <v>0</v>
      </c>
      <c r="AS358" s="379">
        <f>'آبان 1400'!AT359</f>
        <v>0</v>
      </c>
      <c r="AT358" s="372">
        <f t="shared" si="243"/>
        <v>72912168.216000006</v>
      </c>
      <c r="AU358" s="174">
        <f>'آبان 1400'!AV359</f>
        <v>54308316.440880008</v>
      </c>
      <c r="AV358" s="142">
        <f>'آبان 1400'!AW359</f>
        <v>72912168.215999991</v>
      </c>
      <c r="AW358" s="143">
        <f t="shared" si="244"/>
        <v>5103851.7751199994</v>
      </c>
      <c r="AX358" s="76">
        <f t="shared" si="245"/>
        <v>1430831.644088001</v>
      </c>
      <c r="AY358" s="143">
        <f>'آبان 1400'!AZ359</f>
        <v>0</v>
      </c>
      <c r="AZ358" s="143">
        <f>'آبان 1400'!BA359</f>
        <v>0</v>
      </c>
      <c r="BA358" s="143">
        <f>'آبان 1400'!BB359</f>
        <v>0</v>
      </c>
      <c r="BB358" s="143">
        <f>'آبان 1400'!BC359</f>
        <v>0</v>
      </c>
      <c r="BC358" s="143">
        <f>'آبان 1400'!BD359</f>
        <v>0</v>
      </c>
      <c r="BD358" s="143">
        <f>'آبان 1400'!BE359</f>
        <v>0</v>
      </c>
      <c r="BE358" s="143">
        <f>'آبان 1400'!BF359</f>
        <v>0</v>
      </c>
      <c r="BF358" s="144">
        <f t="shared" si="246"/>
        <v>6534683.4192080004</v>
      </c>
      <c r="BG358" s="141">
        <f t="shared" si="247"/>
        <v>66377484</v>
      </c>
      <c r="BH358" s="145">
        <f t="shared" si="248"/>
        <v>72912168.216000006</v>
      </c>
      <c r="BI358" s="128">
        <f t="shared" si="241"/>
        <v>4659160</v>
      </c>
      <c r="BJ358" s="146">
        <f t="shared" si="249"/>
        <v>2329580</v>
      </c>
      <c r="BK358" s="146">
        <f t="shared" si="250"/>
        <v>698874</v>
      </c>
      <c r="BL358" s="147">
        <f t="shared" si="251"/>
        <v>1120000</v>
      </c>
      <c r="BM358" s="383">
        <v>0</v>
      </c>
      <c r="BN358" s="148">
        <f t="shared" si="252"/>
        <v>81719782.216000006</v>
      </c>
      <c r="BO358" s="149">
        <f t="shared" si="253"/>
        <v>72912168.215999991</v>
      </c>
      <c r="BP358" s="150">
        <f t="shared" si="254"/>
        <v>16769798.689679999</v>
      </c>
      <c r="BQ358" s="151">
        <f t="shared" si="255"/>
        <v>98489580.905680001</v>
      </c>
      <c r="BR358" s="152">
        <f t="shared" si="256"/>
        <v>100800</v>
      </c>
      <c r="BS358" s="148">
        <f t="shared" si="257"/>
        <v>98590380.905680001</v>
      </c>
      <c r="BT358" s="136">
        <v>0</v>
      </c>
      <c r="BU358" s="149">
        <f t="shared" si="258"/>
        <v>8171978.2216000007</v>
      </c>
      <c r="BV358" s="153">
        <f t="shared" si="259"/>
        <v>4085989.1108000004</v>
      </c>
      <c r="BW358" s="134">
        <f t="shared" si="260"/>
        <v>86332413.573280007</v>
      </c>
      <c r="BX358" s="148">
        <f t="shared" si="261"/>
        <v>7687614</v>
      </c>
      <c r="BY358" s="135">
        <f t="shared" si="262"/>
        <v>78644799.573280007</v>
      </c>
      <c r="CD358" s="400">
        <f>'آبان 1400'!AU359</f>
        <v>72912168.216000006</v>
      </c>
      <c r="CE358" s="401">
        <f>'آبان 1400'!AV359</f>
        <v>54308316.440880008</v>
      </c>
      <c r="CF358" s="401">
        <f>'آبان 1400'!AW359</f>
        <v>72912168.215999991</v>
      </c>
      <c r="CG358" s="401">
        <f>'آبان 1400'!AX359</f>
        <v>5103851.7751199994</v>
      </c>
      <c r="CH358" s="401">
        <f>'آبان 1400'!AY359</f>
        <v>1430831.644088001</v>
      </c>
      <c r="CI358" s="401">
        <f>'آبان 1400'!AZ359</f>
        <v>0</v>
      </c>
      <c r="CJ358" s="401">
        <f>'آبان 1400'!BA359</f>
        <v>0</v>
      </c>
      <c r="CK358" s="401">
        <f>'آبان 1400'!BB359</f>
        <v>0</v>
      </c>
      <c r="CL358" s="401">
        <f>'آبان 1400'!BC359</f>
        <v>0</v>
      </c>
      <c r="CM358" s="401">
        <f>'آبان 1400'!BD359</f>
        <v>0</v>
      </c>
      <c r="CN358" s="401">
        <f>'آبان 1400'!BE359</f>
        <v>0</v>
      </c>
      <c r="CO358" s="401">
        <f>'آبان 1400'!BF359</f>
        <v>0</v>
      </c>
      <c r="CP358" s="401">
        <f>'آبان 1400'!BG359</f>
        <v>6534683.4192080004</v>
      </c>
      <c r="CQ358" s="401">
        <f>'آبان 1400'!BH359</f>
        <v>66377484</v>
      </c>
      <c r="CR358" s="401">
        <f t="shared" si="263"/>
        <v>72912168.216000006</v>
      </c>
      <c r="CS358" s="56">
        <f t="shared" si="264"/>
        <v>4659160</v>
      </c>
      <c r="CT358" s="400">
        <f t="shared" si="265"/>
        <v>2329580</v>
      </c>
      <c r="CU358" s="401">
        <f t="shared" si="266"/>
        <v>698874</v>
      </c>
      <c r="CV358" s="401">
        <f t="shared" si="267"/>
        <v>1120000</v>
      </c>
      <c r="CW358" s="56">
        <v>0</v>
      </c>
      <c r="CX358" s="401">
        <f t="shared" si="268"/>
        <v>81719782.216000006</v>
      </c>
      <c r="CY358" s="401">
        <f t="shared" si="269"/>
        <v>72912168.215999991</v>
      </c>
      <c r="CZ358" s="401">
        <f t="shared" si="270"/>
        <v>16769798.689679999</v>
      </c>
      <c r="DA358" s="401">
        <f t="shared" si="271"/>
        <v>98489580.905680001</v>
      </c>
      <c r="DB358" s="401">
        <f t="shared" si="272"/>
        <v>100800</v>
      </c>
      <c r="DC358" s="401">
        <f t="shared" si="273"/>
        <v>98590380.905680001</v>
      </c>
      <c r="DD358" s="406">
        <v>0</v>
      </c>
      <c r="DE358" s="401">
        <f t="shared" si="274"/>
        <v>8171978.2216000007</v>
      </c>
      <c r="DF358" s="401">
        <f t="shared" si="275"/>
        <v>4085989.1108000004</v>
      </c>
      <c r="DG358" s="401">
        <f t="shared" si="276"/>
        <v>86332413.573280007</v>
      </c>
      <c r="DH358" s="401">
        <f t="shared" si="277"/>
        <v>7687614</v>
      </c>
      <c r="DI358" s="401">
        <f t="shared" si="278"/>
        <v>78644799.573280007</v>
      </c>
      <c r="DJ358" s="401">
        <f t="shared" si="279"/>
        <v>0</v>
      </c>
      <c r="DL358" s="408">
        <f t="shared" si="280"/>
        <v>6638737.5</v>
      </c>
      <c r="DM358" s="408">
        <f t="shared" si="281"/>
        <v>-1979577.5</v>
      </c>
    </row>
    <row r="359" spans="1:117" s="56" customFormat="1" ht="21" x14ac:dyDescent="0.2">
      <c r="A359" s="192">
        <f t="shared" si="242"/>
        <v>2655495</v>
      </c>
      <c r="B359" s="137">
        <f>'آبان 1400'!B360</f>
        <v>354</v>
      </c>
      <c r="C359" s="137">
        <f>'آبان 1400'!C360</f>
        <v>118</v>
      </c>
      <c r="D359" s="137">
        <f>'آبان 1400'!D360</f>
        <v>13345</v>
      </c>
      <c r="E359" s="137" t="str">
        <f>'آبان 1400'!E360</f>
        <v>اسماعیل</v>
      </c>
      <c r="F359" s="137" t="str">
        <f>'آبان 1400'!F360</f>
        <v>قسمتی</v>
      </c>
      <c r="G359" s="137" t="str">
        <f>'آبان 1400'!G360</f>
        <v>نگهبان</v>
      </c>
      <c r="H359" s="137" t="str">
        <f>'آبان 1400'!H360</f>
        <v>تهران</v>
      </c>
      <c r="I359" s="137" t="str">
        <f>'آبان 1400'!I360</f>
        <v>122-700-4130540-1</v>
      </c>
      <c r="J359" s="137" t="str">
        <f>'آبان 1400'!J360</f>
        <v>0084492880</v>
      </c>
      <c r="K359" s="137" t="str">
        <f>'آبان 1400'!K360</f>
        <v>0020263373</v>
      </c>
      <c r="L359" s="137" t="str">
        <f>'آبان 1400'!L360</f>
        <v>تهران</v>
      </c>
      <c r="M359" s="137" t="str">
        <f>'آبان 1400'!M360</f>
        <v>نگهبان</v>
      </c>
      <c r="N359" s="121" t="str">
        <f>'آبان 1400'!N360</f>
        <v>*</v>
      </c>
      <c r="O359" s="120">
        <f>'آبان 1400'!O360</f>
        <v>0</v>
      </c>
      <c r="P359" s="122">
        <f>'آبان 1400'!P360</f>
        <v>0</v>
      </c>
      <c r="Q359" s="362">
        <f>'آبان 1400'!Q360</f>
        <v>30</v>
      </c>
      <c r="R359" s="362">
        <f>'آبان 1400'!R360</f>
        <v>120</v>
      </c>
      <c r="S359" s="362">
        <f>'آبان 1400'!S360</f>
        <v>110</v>
      </c>
      <c r="T359" s="362">
        <f>'آبان 1400'!T360</f>
        <v>29.33</v>
      </c>
      <c r="U359" s="138">
        <f>'آبان 1400'!U360</f>
        <v>0</v>
      </c>
      <c r="V359" s="121">
        <f>'آبان 1400'!W360</f>
        <v>0</v>
      </c>
      <c r="W359" s="122">
        <f>'آبان 1400'!X360</f>
        <v>0</v>
      </c>
      <c r="X359" s="370">
        <f>'آبان 1400'!Y360</f>
        <v>0</v>
      </c>
      <c r="Y359" s="370">
        <f>'آبان 1400'!Z360</f>
        <v>0</v>
      </c>
      <c r="Z359" s="139">
        <f>'آبان 1400'!AA360</f>
        <v>885165</v>
      </c>
      <c r="AA359" s="139">
        <f>'آبان 1400'!AB360</f>
        <v>0</v>
      </c>
      <c r="AB359" s="139">
        <f>'آبان 1400'!AC360</f>
        <v>885165</v>
      </c>
      <c r="AC359" s="139">
        <f>'آبان 1400'!AD360</f>
        <v>4500000</v>
      </c>
      <c r="AD359" s="139">
        <f>'آبان 1400'!AE360</f>
        <v>6000000</v>
      </c>
      <c r="AE359" s="140">
        <f>'آبان 1400'!AF360</f>
        <v>168986.04545454544</v>
      </c>
      <c r="AF359" s="123">
        <f>'آبان 1400'!AG360</f>
        <v>26554950</v>
      </c>
      <c r="AG359" s="124">
        <f>'آبان 1400'!AH360</f>
        <v>0</v>
      </c>
      <c r="AH359" s="124">
        <f>'آبان 1400'!AI360</f>
        <v>20278325.454545453</v>
      </c>
      <c r="AI359" s="124">
        <f>'آبان 1400'!AJ360</f>
        <v>0</v>
      </c>
      <c r="AJ359" s="124">
        <f>'آبان 1400'!AK360</f>
        <v>4500000</v>
      </c>
      <c r="AK359" s="124">
        <f>'آبان 1400'!AL360</f>
        <v>6000000</v>
      </c>
      <c r="AL359" s="124">
        <f>'آبان 1400'!AM360</f>
        <v>4647116.25</v>
      </c>
      <c r="AM359" s="124">
        <f>'آبان 1400'!AN360</f>
        <v>4956360.7131818179</v>
      </c>
      <c r="AN359" s="124">
        <f>'آبان 1400'!AO360</f>
        <v>0</v>
      </c>
      <c r="AO359" s="124">
        <f>'آبان 1400'!AP360</f>
        <v>3000000</v>
      </c>
      <c r="AP359" s="124">
        <f>'آبان 1400'!AQ360</f>
        <v>0</v>
      </c>
      <c r="AQ359" s="124">
        <f>'آبان 1400'!AR360</f>
        <v>0</v>
      </c>
      <c r="AR359" s="124">
        <f>'آبان 1400'!AS360</f>
        <v>0</v>
      </c>
      <c r="AS359" s="379">
        <f>'آبان 1400'!AT360</f>
        <v>0</v>
      </c>
      <c r="AT359" s="372">
        <f t="shared" si="243"/>
        <v>69936752.417727262</v>
      </c>
      <c r="AU359" s="174">
        <f>'آبان 1400'!AV360</f>
        <v>51541179.748486355</v>
      </c>
      <c r="AV359" s="142">
        <f>'آبان 1400'!AW360</f>
        <v>69936752.417727262</v>
      </c>
      <c r="AW359" s="143">
        <f t="shared" si="244"/>
        <v>4895572.6692409087</v>
      </c>
      <c r="AX359" s="76">
        <f t="shared" si="245"/>
        <v>1154117.9748486355</v>
      </c>
      <c r="AY359" s="143">
        <f>'آبان 1400'!AZ360</f>
        <v>0</v>
      </c>
      <c r="AZ359" s="143">
        <f>'آبان 1400'!BA360</f>
        <v>0</v>
      </c>
      <c r="BA359" s="143">
        <f>'آبان 1400'!BB360</f>
        <v>0</v>
      </c>
      <c r="BB359" s="143">
        <f>'آبان 1400'!BC360</f>
        <v>0</v>
      </c>
      <c r="BC359" s="143">
        <f>'آبان 1400'!BD360</f>
        <v>0</v>
      </c>
      <c r="BD359" s="143">
        <f>'آبان 1400'!BE360</f>
        <v>0</v>
      </c>
      <c r="BE359" s="143">
        <f>'آبان 1400'!BF360</f>
        <v>0</v>
      </c>
      <c r="BF359" s="144">
        <f t="shared" si="246"/>
        <v>6049690.6440895442</v>
      </c>
      <c r="BG359" s="141">
        <f t="shared" si="247"/>
        <v>63887061</v>
      </c>
      <c r="BH359" s="145">
        <f t="shared" si="248"/>
        <v>69936752.417727262</v>
      </c>
      <c r="BI359" s="128">
        <f t="shared" si="241"/>
        <v>4425825</v>
      </c>
      <c r="BJ359" s="146">
        <f t="shared" si="249"/>
        <v>2212912.5</v>
      </c>
      <c r="BK359" s="146">
        <f t="shared" si="250"/>
        <v>663873.75</v>
      </c>
      <c r="BL359" s="147">
        <f t="shared" si="251"/>
        <v>1120000</v>
      </c>
      <c r="BM359" s="383">
        <v>0</v>
      </c>
      <c r="BN359" s="148">
        <f t="shared" si="252"/>
        <v>78359363.667727262</v>
      </c>
      <c r="BO359" s="149">
        <f t="shared" si="253"/>
        <v>69936752.417727262</v>
      </c>
      <c r="BP359" s="150">
        <f t="shared" si="254"/>
        <v>16085453.056077272</v>
      </c>
      <c r="BQ359" s="151">
        <f t="shared" si="255"/>
        <v>94444816.723804533</v>
      </c>
      <c r="BR359" s="152">
        <f t="shared" si="256"/>
        <v>100800</v>
      </c>
      <c r="BS359" s="148">
        <f t="shared" si="257"/>
        <v>94545616.723804533</v>
      </c>
      <c r="BT359" s="136">
        <v>0</v>
      </c>
      <c r="BU359" s="149">
        <f t="shared" si="258"/>
        <v>7835936.3667727262</v>
      </c>
      <c r="BV359" s="153">
        <f t="shared" si="259"/>
        <v>3917968.1833863631</v>
      </c>
      <c r="BW359" s="134">
        <f t="shared" si="260"/>
        <v>82791712.173645437</v>
      </c>
      <c r="BX359" s="148">
        <f t="shared" si="261"/>
        <v>7302611.25</v>
      </c>
      <c r="BY359" s="135">
        <f t="shared" si="262"/>
        <v>75489100.923645437</v>
      </c>
      <c r="CD359" s="400">
        <f>'آبان 1400'!AU360</f>
        <v>69936752.417727262</v>
      </c>
      <c r="CE359" s="401">
        <f>'آبان 1400'!AV360</f>
        <v>51541179.748486355</v>
      </c>
      <c r="CF359" s="401">
        <f>'آبان 1400'!AW360</f>
        <v>69936752.417727262</v>
      </c>
      <c r="CG359" s="401">
        <f>'آبان 1400'!AX360</f>
        <v>4895572.6692409087</v>
      </c>
      <c r="CH359" s="401">
        <f>'آبان 1400'!AY360</f>
        <v>1154117.9748486355</v>
      </c>
      <c r="CI359" s="401">
        <f>'آبان 1400'!AZ360</f>
        <v>0</v>
      </c>
      <c r="CJ359" s="401">
        <f>'آبان 1400'!BA360</f>
        <v>0</v>
      </c>
      <c r="CK359" s="401">
        <f>'آبان 1400'!BB360</f>
        <v>0</v>
      </c>
      <c r="CL359" s="401">
        <f>'آبان 1400'!BC360</f>
        <v>0</v>
      </c>
      <c r="CM359" s="401">
        <f>'آبان 1400'!BD360</f>
        <v>0</v>
      </c>
      <c r="CN359" s="401">
        <f>'آبان 1400'!BE360</f>
        <v>0</v>
      </c>
      <c r="CO359" s="401">
        <f>'آبان 1400'!BF360</f>
        <v>0</v>
      </c>
      <c r="CP359" s="401">
        <f>'آبان 1400'!BG360</f>
        <v>6049690.6440895442</v>
      </c>
      <c r="CQ359" s="401">
        <f>'آبان 1400'!BH360</f>
        <v>63887061</v>
      </c>
      <c r="CR359" s="401">
        <f t="shared" si="263"/>
        <v>69936752.417727262</v>
      </c>
      <c r="CS359" s="56">
        <f t="shared" si="264"/>
        <v>4425825</v>
      </c>
      <c r="CT359" s="400">
        <f t="shared" si="265"/>
        <v>2212912.5</v>
      </c>
      <c r="CU359" s="401">
        <f t="shared" si="266"/>
        <v>663873.75</v>
      </c>
      <c r="CV359" s="401">
        <f t="shared" si="267"/>
        <v>1120000</v>
      </c>
      <c r="CW359" s="56">
        <v>0</v>
      </c>
      <c r="CX359" s="401">
        <f t="shared" si="268"/>
        <v>78359363.667727262</v>
      </c>
      <c r="CY359" s="401">
        <f t="shared" si="269"/>
        <v>69936752.417727262</v>
      </c>
      <c r="CZ359" s="401">
        <f t="shared" si="270"/>
        <v>16085453.056077272</v>
      </c>
      <c r="DA359" s="401">
        <f t="shared" si="271"/>
        <v>94444816.723804533</v>
      </c>
      <c r="DB359" s="401">
        <f t="shared" si="272"/>
        <v>100800</v>
      </c>
      <c r="DC359" s="401">
        <f t="shared" si="273"/>
        <v>94545616.723804533</v>
      </c>
      <c r="DD359" s="406">
        <v>0</v>
      </c>
      <c r="DE359" s="401">
        <f t="shared" si="274"/>
        <v>7835936.3667727262</v>
      </c>
      <c r="DF359" s="401">
        <f t="shared" si="275"/>
        <v>3917968.1833863631</v>
      </c>
      <c r="DG359" s="401">
        <f t="shared" si="276"/>
        <v>82791712.173645437</v>
      </c>
      <c r="DH359" s="401">
        <f t="shared" si="277"/>
        <v>7302611.25</v>
      </c>
      <c r="DI359" s="401">
        <f t="shared" si="278"/>
        <v>75489100.923645437</v>
      </c>
      <c r="DJ359" s="401">
        <f t="shared" si="279"/>
        <v>0</v>
      </c>
      <c r="DL359" s="408">
        <f t="shared" si="280"/>
        <v>6638737.5</v>
      </c>
      <c r="DM359" s="408">
        <f t="shared" si="281"/>
        <v>-2212912.5</v>
      </c>
    </row>
    <row r="360" spans="1:117" s="56" customFormat="1" ht="21" x14ac:dyDescent="0.2">
      <c r="A360" s="192">
        <f t="shared" si="242"/>
        <v>2655495</v>
      </c>
      <c r="B360" s="137">
        <f>'آبان 1400'!B361</f>
        <v>355</v>
      </c>
      <c r="C360" s="137">
        <f>'آبان 1400'!C361</f>
        <v>119</v>
      </c>
      <c r="D360" s="137">
        <f>'آبان 1400'!D361</f>
        <v>13277</v>
      </c>
      <c r="E360" s="137" t="str">
        <f>'آبان 1400'!E361</f>
        <v>علیرضا</v>
      </c>
      <c r="F360" s="137" t="str">
        <f>'آبان 1400'!F361</f>
        <v>احمدی آشتیانی</v>
      </c>
      <c r="G360" s="137" t="str">
        <f>'آبان 1400'!G361</f>
        <v>نگهبان</v>
      </c>
      <c r="H360" s="137" t="str">
        <f>'آبان 1400'!H361</f>
        <v>تهران</v>
      </c>
      <c r="I360" s="137" t="str">
        <f>'آبان 1400'!I361</f>
        <v>410-813-4127517-1</v>
      </c>
      <c r="J360" s="137" t="str">
        <f>'آبان 1400'!J361</f>
        <v>0510023029</v>
      </c>
      <c r="K360" s="137" t="str">
        <f>'آبان 1400'!K361</f>
        <v>0027986745</v>
      </c>
      <c r="L360" s="137" t="str">
        <f>'آبان 1400'!L361</f>
        <v>تهران</v>
      </c>
      <c r="M360" s="137" t="str">
        <f>'آبان 1400'!M361</f>
        <v>نگهبان</v>
      </c>
      <c r="N360" s="121" t="str">
        <f>'آبان 1400'!N361</f>
        <v>*</v>
      </c>
      <c r="O360" s="120">
        <f>'آبان 1400'!O361</f>
        <v>0</v>
      </c>
      <c r="P360" s="122">
        <f>'آبان 1400'!P361</f>
        <v>0</v>
      </c>
      <c r="Q360" s="362">
        <f>'آبان 1400'!Q361</f>
        <v>30</v>
      </c>
      <c r="R360" s="362">
        <f>'آبان 1400'!R361</f>
        <v>120</v>
      </c>
      <c r="S360" s="362">
        <f>'آبان 1400'!S361</f>
        <v>110</v>
      </c>
      <c r="T360" s="362">
        <f>'آبان 1400'!T361</f>
        <v>29.33</v>
      </c>
      <c r="U360" s="138">
        <f>'آبان 1400'!U361</f>
        <v>0</v>
      </c>
      <c r="V360" s="121">
        <f>'آبان 1400'!W361</f>
        <v>0</v>
      </c>
      <c r="W360" s="122">
        <f>'آبان 1400'!X361</f>
        <v>0</v>
      </c>
      <c r="X360" s="370">
        <f>'آبان 1400'!Y361</f>
        <v>0</v>
      </c>
      <c r="Y360" s="370">
        <f>'آبان 1400'!Z361</f>
        <v>0</v>
      </c>
      <c r="Z360" s="139">
        <f>'آبان 1400'!AA361</f>
        <v>885165</v>
      </c>
      <c r="AA360" s="139">
        <f>'آبان 1400'!AB361</f>
        <v>0</v>
      </c>
      <c r="AB360" s="139">
        <f>'آبان 1400'!AC361</f>
        <v>885165</v>
      </c>
      <c r="AC360" s="139">
        <f>'آبان 1400'!AD361</f>
        <v>4500000</v>
      </c>
      <c r="AD360" s="139">
        <f>'آبان 1400'!AE361</f>
        <v>6000000</v>
      </c>
      <c r="AE360" s="140">
        <f>'آبان 1400'!AF361</f>
        <v>168986.04545454544</v>
      </c>
      <c r="AF360" s="123">
        <f>'آبان 1400'!AG361</f>
        <v>26554950</v>
      </c>
      <c r="AG360" s="124">
        <f>'آبان 1400'!AH361</f>
        <v>0</v>
      </c>
      <c r="AH360" s="124">
        <f>'آبان 1400'!AI361</f>
        <v>20278325.454545453</v>
      </c>
      <c r="AI360" s="124">
        <f>'آبان 1400'!AJ361</f>
        <v>0</v>
      </c>
      <c r="AJ360" s="124">
        <f>'آبان 1400'!AK361</f>
        <v>4500000</v>
      </c>
      <c r="AK360" s="124">
        <f>'آبان 1400'!AL361</f>
        <v>6000000</v>
      </c>
      <c r="AL360" s="124">
        <f>'آبان 1400'!AM361</f>
        <v>4647116.25</v>
      </c>
      <c r="AM360" s="124">
        <f>'آبان 1400'!AN361</f>
        <v>4956360.7131818179</v>
      </c>
      <c r="AN360" s="124">
        <f>'آبان 1400'!AO361</f>
        <v>0</v>
      </c>
      <c r="AO360" s="124">
        <f>'آبان 1400'!AP361</f>
        <v>1600000</v>
      </c>
      <c r="AP360" s="124">
        <f>'آبان 1400'!AQ361</f>
        <v>0</v>
      </c>
      <c r="AQ360" s="124">
        <f>'آبان 1400'!AR361</f>
        <v>0</v>
      </c>
      <c r="AR360" s="124">
        <f>'آبان 1400'!AS361</f>
        <v>0</v>
      </c>
      <c r="AS360" s="379">
        <f>'آبان 1400'!AT361</f>
        <v>0</v>
      </c>
      <c r="AT360" s="372">
        <f t="shared" si="243"/>
        <v>68536752.417727262</v>
      </c>
      <c r="AU360" s="174">
        <f>'آبان 1400'!AV361</f>
        <v>51639179.748486355</v>
      </c>
      <c r="AV360" s="142">
        <f>'آبان 1400'!AW361</f>
        <v>68536752.417727262</v>
      </c>
      <c r="AW360" s="143">
        <f t="shared" si="244"/>
        <v>4797572.6692409087</v>
      </c>
      <c r="AX360" s="76">
        <f t="shared" si="245"/>
        <v>1163917.9748486355</v>
      </c>
      <c r="AY360" s="143">
        <f>'آبان 1400'!AZ361</f>
        <v>0</v>
      </c>
      <c r="AZ360" s="143">
        <f>'آبان 1400'!BA361</f>
        <v>0</v>
      </c>
      <c r="BA360" s="143">
        <f>'آبان 1400'!BB361</f>
        <v>0</v>
      </c>
      <c r="BB360" s="143">
        <f>'آبان 1400'!BC361</f>
        <v>0</v>
      </c>
      <c r="BC360" s="143">
        <f>'آبان 1400'!BD361</f>
        <v>0</v>
      </c>
      <c r="BD360" s="143">
        <f>'آبان 1400'!BE361</f>
        <v>0</v>
      </c>
      <c r="BE360" s="143">
        <f>'آبان 1400'!BF361</f>
        <v>0</v>
      </c>
      <c r="BF360" s="144">
        <f t="shared" si="246"/>
        <v>5961490.6440895442</v>
      </c>
      <c r="BG360" s="141">
        <f t="shared" si="247"/>
        <v>62575261</v>
      </c>
      <c r="BH360" s="145">
        <f t="shared" si="248"/>
        <v>68536752.417727262</v>
      </c>
      <c r="BI360" s="128">
        <f t="shared" si="241"/>
        <v>4425825</v>
      </c>
      <c r="BJ360" s="146">
        <f t="shared" si="249"/>
        <v>2212912.5</v>
      </c>
      <c r="BK360" s="146">
        <f t="shared" si="250"/>
        <v>663873.75</v>
      </c>
      <c r="BL360" s="147">
        <f t="shared" si="251"/>
        <v>1120000</v>
      </c>
      <c r="BM360" s="383">
        <v>0</v>
      </c>
      <c r="BN360" s="148">
        <f t="shared" si="252"/>
        <v>76959363.667727262</v>
      </c>
      <c r="BO360" s="149">
        <f t="shared" si="253"/>
        <v>68536752.417727262</v>
      </c>
      <c r="BP360" s="150">
        <f t="shared" si="254"/>
        <v>15763453.056077272</v>
      </c>
      <c r="BQ360" s="151">
        <f t="shared" si="255"/>
        <v>92722816.723804533</v>
      </c>
      <c r="BR360" s="152">
        <f t="shared" si="256"/>
        <v>100800</v>
      </c>
      <c r="BS360" s="148">
        <f t="shared" si="257"/>
        <v>92823616.723804533</v>
      </c>
      <c r="BT360" s="136">
        <v>0</v>
      </c>
      <c r="BU360" s="149">
        <f t="shared" si="258"/>
        <v>7695936.3667727262</v>
      </c>
      <c r="BV360" s="153">
        <f t="shared" si="259"/>
        <v>3847968.1833863631</v>
      </c>
      <c r="BW360" s="134">
        <f t="shared" si="260"/>
        <v>81279712.173645437</v>
      </c>
      <c r="BX360" s="148">
        <f t="shared" si="261"/>
        <v>7302611.25</v>
      </c>
      <c r="BY360" s="135">
        <f t="shared" si="262"/>
        <v>73977100.923645437</v>
      </c>
      <c r="CD360" s="400">
        <f>'آبان 1400'!AU361</f>
        <v>68536752.417727262</v>
      </c>
      <c r="CE360" s="401">
        <f>'آبان 1400'!AV361</f>
        <v>51639179.748486355</v>
      </c>
      <c r="CF360" s="401">
        <f>'آبان 1400'!AW361</f>
        <v>68536752.417727262</v>
      </c>
      <c r="CG360" s="401">
        <f>'آبان 1400'!AX361</f>
        <v>4797572.6692409087</v>
      </c>
      <c r="CH360" s="401">
        <f>'آبان 1400'!AY361</f>
        <v>1163917.9748486355</v>
      </c>
      <c r="CI360" s="401">
        <f>'آبان 1400'!AZ361</f>
        <v>0</v>
      </c>
      <c r="CJ360" s="401">
        <f>'آبان 1400'!BA361</f>
        <v>0</v>
      </c>
      <c r="CK360" s="401">
        <f>'آبان 1400'!BB361</f>
        <v>0</v>
      </c>
      <c r="CL360" s="401">
        <f>'آبان 1400'!BC361</f>
        <v>0</v>
      </c>
      <c r="CM360" s="401">
        <f>'آبان 1400'!BD361</f>
        <v>0</v>
      </c>
      <c r="CN360" s="401">
        <f>'آبان 1400'!BE361</f>
        <v>0</v>
      </c>
      <c r="CO360" s="401">
        <f>'آبان 1400'!BF361</f>
        <v>0</v>
      </c>
      <c r="CP360" s="401">
        <f>'آبان 1400'!BG361</f>
        <v>5961490.6440895442</v>
      </c>
      <c r="CQ360" s="401">
        <f>'آبان 1400'!BH361</f>
        <v>62575261</v>
      </c>
      <c r="CR360" s="401">
        <f t="shared" si="263"/>
        <v>68536752.417727262</v>
      </c>
      <c r="CS360" s="56">
        <f t="shared" si="264"/>
        <v>4425825</v>
      </c>
      <c r="CT360" s="400">
        <f t="shared" si="265"/>
        <v>2212912.5</v>
      </c>
      <c r="CU360" s="401">
        <f t="shared" si="266"/>
        <v>663873.75</v>
      </c>
      <c r="CV360" s="401">
        <f t="shared" si="267"/>
        <v>1120000</v>
      </c>
      <c r="CW360" s="56">
        <v>0</v>
      </c>
      <c r="CX360" s="401">
        <f t="shared" si="268"/>
        <v>76959363.667727262</v>
      </c>
      <c r="CY360" s="401">
        <f t="shared" si="269"/>
        <v>68536752.417727262</v>
      </c>
      <c r="CZ360" s="401">
        <f t="shared" si="270"/>
        <v>15763453.056077272</v>
      </c>
      <c r="DA360" s="401">
        <f t="shared" si="271"/>
        <v>92722816.723804533</v>
      </c>
      <c r="DB360" s="401">
        <f t="shared" si="272"/>
        <v>100800</v>
      </c>
      <c r="DC360" s="401">
        <f t="shared" si="273"/>
        <v>92823616.723804533</v>
      </c>
      <c r="DD360" s="406">
        <v>0</v>
      </c>
      <c r="DE360" s="401">
        <f t="shared" si="274"/>
        <v>7695936.3667727262</v>
      </c>
      <c r="DF360" s="401">
        <f t="shared" si="275"/>
        <v>3847968.1833863631</v>
      </c>
      <c r="DG360" s="401">
        <f t="shared" si="276"/>
        <v>81279712.173645437</v>
      </c>
      <c r="DH360" s="401">
        <f t="shared" si="277"/>
        <v>7302611.25</v>
      </c>
      <c r="DI360" s="401">
        <f t="shared" si="278"/>
        <v>73977100.923645437</v>
      </c>
      <c r="DJ360" s="401">
        <f t="shared" si="279"/>
        <v>0</v>
      </c>
      <c r="DL360" s="408">
        <f t="shared" si="280"/>
        <v>6638737.5</v>
      </c>
      <c r="DM360" s="408">
        <f t="shared" si="281"/>
        <v>-2212912.5</v>
      </c>
    </row>
    <row r="361" spans="1:117" s="56" customFormat="1" ht="21" x14ac:dyDescent="0.2">
      <c r="A361" s="192">
        <f t="shared" si="242"/>
        <v>2655495</v>
      </c>
      <c r="B361" s="137">
        <f>'آبان 1400'!B362</f>
        <v>356</v>
      </c>
      <c r="C361" s="137">
        <f>'آبان 1400'!C362</f>
        <v>120</v>
      </c>
      <c r="D361" s="137">
        <f>'آبان 1400'!D362</f>
        <v>13228</v>
      </c>
      <c r="E361" s="137" t="str">
        <f>'آبان 1400'!E362</f>
        <v>امید</v>
      </c>
      <c r="F361" s="137" t="str">
        <f>'آبان 1400'!F362</f>
        <v>فولادی</v>
      </c>
      <c r="G361" s="137" t="str">
        <f>'آبان 1400'!G362</f>
        <v>نگهبان</v>
      </c>
      <c r="H361" s="137" t="str">
        <f>'آبان 1400'!H362</f>
        <v>تهران</v>
      </c>
      <c r="I361" s="137" t="str">
        <f>'آبان 1400'!I362</f>
        <v>124-12-130026-1</v>
      </c>
      <c r="J361" s="137" t="str">
        <f>'آبان 1400'!J362</f>
        <v>0015778231</v>
      </c>
      <c r="K361" s="137" t="str">
        <f>'آبان 1400'!K362</f>
        <v>0028124625</v>
      </c>
      <c r="L361" s="137" t="str">
        <f>'آبان 1400'!L362</f>
        <v>تهران</v>
      </c>
      <c r="M361" s="137" t="str">
        <f>'آبان 1400'!M362</f>
        <v>نگهبان</v>
      </c>
      <c r="N361" s="121" t="str">
        <f>'آبان 1400'!N362</f>
        <v>*</v>
      </c>
      <c r="O361" s="120">
        <f>'آبان 1400'!O362</f>
        <v>0</v>
      </c>
      <c r="P361" s="122">
        <f>'آبان 1400'!P362</f>
        <v>0</v>
      </c>
      <c r="Q361" s="362">
        <f>'آبان 1400'!Q362</f>
        <v>30</v>
      </c>
      <c r="R361" s="362">
        <f>'آبان 1400'!R362</f>
        <v>120</v>
      </c>
      <c r="S361" s="362">
        <f>'آبان 1400'!S362</f>
        <v>110</v>
      </c>
      <c r="T361" s="362">
        <f>'آبان 1400'!T362</f>
        <v>29.33</v>
      </c>
      <c r="U361" s="138">
        <f>'آبان 1400'!U362</f>
        <v>0</v>
      </c>
      <c r="V361" s="121">
        <f>'آبان 1400'!W362</f>
        <v>0</v>
      </c>
      <c r="W361" s="122">
        <f>'آبان 1400'!X362</f>
        <v>0</v>
      </c>
      <c r="X361" s="370">
        <f>'آبان 1400'!Y362</f>
        <v>0</v>
      </c>
      <c r="Y361" s="370">
        <f>'آبان 1400'!Z362</f>
        <v>0</v>
      </c>
      <c r="Z361" s="139">
        <f>'آبان 1400'!AA362</f>
        <v>885165</v>
      </c>
      <c r="AA361" s="139">
        <f>'آبان 1400'!AB362</f>
        <v>0</v>
      </c>
      <c r="AB361" s="139">
        <f>'آبان 1400'!AC362</f>
        <v>885165</v>
      </c>
      <c r="AC361" s="139">
        <f>'آبان 1400'!AD362</f>
        <v>4500000</v>
      </c>
      <c r="AD361" s="139">
        <f>'آبان 1400'!AE362</f>
        <v>6000000</v>
      </c>
      <c r="AE361" s="140">
        <f>'آبان 1400'!AF362</f>
        <v>168986.04545454544</v>
      </c>
      <c r="AF361" s="123">
        <f>'آبان 1400'!AG362</f>
        <v>26554950</v>
      </c>
      <c r="AG361" s="124">
        <f>'آبان 1400'!AH362</f>
        <v>0</v>
      </c>
      <c r="AH361" s="124">
        <f>'آبان 1400'!AI362</f>
        <v>20278325.454545453</v>
      </c>
      <c r="AI361" s="124">
        <f>'آبان 1400'!AJ362</f>
        <v>0</v>
      </c>
      <c r="AJ361" s="124">
        <f>'آبان 1400'!AK362</f>
        <v>4500000</v>
      </c>
      <c r="AK361" s="124">
        <f>'آبان 1400'!AL362</f>
        <v>6000000</v>
      </c>
      <c r="AL361" s="124">
        <f>'آبان 1400'!AM362</f>
        <v>4647116.25</v>
      </c>
      <c r="AM361" s="124">
        <f>'آبان 1400'!AN362</f>
        <v>4956360.7131818179</v>
      </c>
      <c r="AN361" s="124">
        <f>'آبان 1400'!AO362</f>
        <v>0</v>
      </c>
      <c r="AO361" s="124">
        <f>'آبان 1400'!AP362</f>
        <v>1600000</v>
      </c>
      <c r="AP361" s="124">
        <f>'آبان 1400'!AQ362</f>
        <v>0</v>
      </c>
      <c r="AQ361" s="124">
        <f>'آبان 1400'!AR362</f>
        <v>0</v>
      </c>
      <c r="AR361" s="124">
        <f>'آبان 1400'!AS362</f>
        <v>0</v>
      </c>
      <c r="AS361" s="379">
        <f>'آبان 1400'!AT362</f>
        <v>0</v>
      </c>
      <c r="AT361" s="372">
        <f t="shared" si="243"/>
        <v>68536752.417727262</v>
      </c>
      <c r="AU361" s="174">
        <f>'آبان 1400'!AV362</f>
        <v>51639179.748486355</v>
      </c>
      <c r="AV361" s="142">
        <f>'آبان 1400'!AW362</f>
        <v>68536752.417727262</v>
      </c>
      <c r="AW361" s="143">
        <f t="shared" si="244"/>
        <v>4797572.6692409087</v>
      </c>
      <c r="AX361" s="76">
        <f t="shared" si="245"/>
        <v>1163917.9748486355</v>
      </c>
      <c r="AY361" s="143">
        <f>'آبان 1400'!AZ362</f>
        <v>0</v>
      </c>
      <c r="AZ361" s="143">
        <f>'آبان 1400'!BA362</f>
        <v>0</v>
      </c>
      <c r="BA361" s="143">
        <f>'آبان 1400'!BB362</f>
        <v>0</v>
      </c>
      <c r="BB361" s="143">
        <f>'آبان 1400'!BC362</f>
        <v>0</v>
      </c>
      <c r="BC361" s="143">
        <f>'آبان 1400'!BD362</f>
        <v>0</v>
      </c>
      <c r="BD361" s="143">
        <f>'آبان 1400'!BE362</f>
        <v>0</v>
      </c>
      <c r="BE361" s="143">
        <f>'آبان 1400'!BF362</f>
        <v>0</v>
      </c>
      <c r="BF361" s="144">
        <f t="shared" si="246"/>
        <v>5961490.6440895442</v>
      </c>
      <c r="BG361" s="141">
        <f t="shared" si="247"/>
        <v>62575261</v>
      </c>
      <c r="BH361" s="145">
        <f t="shared" si="248"/>
        <v>68536752.417727262</v>
      </c>
      <c r="BI361" s="128">
        <f t="shared" si="241"/>
        <v>4425825</v>
      </c>
      <c r="BJ361" s="146">
        <f t="shared" si="249"/>
        <v>2212912.5</v>
      </c>
      <c r="BK361" s="146">
        <f t="shared" si="250"/>
        <v>663873.75</v>
      </c>
      <c r="BL361" s="147">
        <f t="shared" si="251"/>
        <v>1120000</v>
      </c>
      <c r="BM361" s="383">
        <v>0</v>
      </c>
      <c r="BN361" s="148">
        <f t="shared" si="252"/>
        <v>76959363.667727262</v>
      </c>
      <c r="BO361" s="149">
        <f t="shared" si="253"/>
        <v>68536752.417727262</v>
      </c>
      <c r="BP361" s="150">
        <f t="shared" si="254"/>
        <v>15763453.056077272</v>
      </c>
      <c r="BQ361" s="151">
        <f t="shared" si="255"/>
        <v>92722816.723804533</v>
      </c>
      <c r="BR361" s="152">
        <f t="shared" si="256"/>
        <v>100800</v>
      </c>
      <c r="BS361" s="148">
        <f t="shared" si="257"/>
        <v>92823616.723804533</v>
      </c>
      <c r="BT361" s="136">
        <v>0</v>
      </c>
      <c r="BU361" s="149">
        <f t="shared" si="258"/>
        <v>7695936.3667727262</v>
      </c>
      <c r="BV361" s="153">
        <f t="shared" si="259"/>
        <v>3847968.1833863631</v>
      </c>
      <c r="BW361" s="134">
        <f t="shared" si="260"/>
        <v>81279712.173645437</v>
      </c>
      <c r="BX361" s="148">
        <f t="shared" si="261"/>
        <v>7302611.25</v>
      </c>
      <c r="BY361" s="135">
        <f t="shared" si="262"/>
        <v>73977100.923645437</v>
      </c>
      <c r="CD361" s="400">
        <f>'آبان 1400'!AU362</f>
        <v>68536752.417727262</v>
      </c>
      <c r="CE361" s="401">
        <f>'آبان 1400'!AV362</f>
        <v>51639179.748486355</v>
      </c>
      <c r="CF361" s="401">
        <f>'آبان 1400'!AW362</f>
        <v>68536752.417727262</v>
      </c>
      <c r="CG361" s="401">
        <f>'آبان 1400'!AX362</f>
        <v>4797572.6692409087</v>
      </c>
      <c r="CH361" s="401">
        <f>'آبان 1400'!AY362</f>
        <v>1163917.9748486355</v>
      </c>
      <c r="CI361" s="401">
        <f>'آبان 1400'!AZ362</f>
        <v>0</v>
      </c>
      <c r="CJ361" s="401">
        <f>'آبان 1400'!BA362</f>
        <v>0</v>
      </c>
      <c r="CK361" s="401">
        <f>'آبان 1400'!BB362</f>
        <v>0</v>
      </c>
      <c r="CL361" s="401">
        <f>'آبان 1400'!BC362</f>
        <v>0</v>
      </c>
      <c r="CM361" s="401">
        <f>'آبان 1400'!BD362</f>
        <v>0</v>
      </c>
      <c r="CN361" s="401">
        <f>'آبان 1400'!BE362</f>
        <v>0</v>
      </c>
      <c r="CO361" s="401">
        <f>'آبان 1400'!BF362</f>
        <v>0</v>
      </c>
      <c r="CP361" s="401">
        <f>'آبان 1400'!BG362</f>
        <v>5961490.6440895442</v>
      </c>
      <c r="CQ361" s="401">
        <f>'آبان 1400'!BH362</f>
        <v>62575261</v>
      </c>
      <c r="CR361" s="401">
        <f t="shared" si="263"/>
        <v>68536752.417727262</v>
      </c>
      <c r="CS361" s="56">
        <f t="shared" si="264"/>
        <v>4425825</v>
      </c>
      <c r="CT361" s="400">
        <f t="shared" si="265"/>
        <v>2212912.5</v>
      </c>
      <c r="CU361" s="401">
        <f t="shared" si="266"/>
        <v>663873.75</v>
      </c>
      <c r="CV361" s="401">
        <f t="shared" si="267"/>
        <v>1120000</v>
      </c>
      <c r="CW361" s="56">
        <v>0</v>
      </c>
      <c r="CX361" s="401">
        <f t="shared" si="268"/>
        <v>76959363.667727262</v>
      </c>
      <c r="CY361" s="401">
        <f t="shared" si="269"/>
        <v>68536752.417727262</v>
      </c>
      <c r="CZ361" s="401">
        <f t="shared" si="270"/>
        <v>15763453.056077272</v>
      </c>
      <c r="DA361" s="401">
        <f t="shared" si="271"/>
        <v>92722816.723804533</v>
      </c>
      <c r="DB361" s="401">
        <f t="shared" si="272"/>
        <v>100800</v>
      </c>
      <c r="DC361" s="401">
        <f t="shared" si="273"/>
        <v>92823616.723804533</v>
      </c>
      <c r="DD361" s="406">
        <v>0</v>
      </c>
      <c r="DE361" s="401">
        <f t="shared" si="274"/>
        <v>7695936.3667727262</v>
      </c>
      <c r="DF361" s="401">
        <f t="shared" si="275"/>
        <v>3847968.1833863631</v>
      </c>
      <c r="DG361" s="401">
        <f t="shared" si="276"/>
        <v>81279712.173645437</v>
      </c>
      <c r="DH361" s="401">
        <f t="shared" si="277"/>
        <v>7302611.25</v>
      </c>
      <c r="DI361" s="401">
        <f t="shared" si="278"/>
        <v>73977100.923645437</v>
      </c>
      <c r="DJ361" s="401">
        <f t="shared" si="279"/>
        <v>0</v>
      </c>
      <c r="DL361" s="408">
        <f t="shared" si="280"/>
        <v>6638737.5</v>
      </c>
      <c r="DM361" s="408">
        <f t="shared" si="281"/>
        <v>-2212912.5</v>
      </c>
    </row>
    <row r="362" spans="1:117" s="56" customFormat="1" ht="21" x14ac:dyDescent="0.2">
      <c r="A362" s="192">
        <f t="shared" si="242"/>
        <v>2655495</v>
      </c>
      <c r="B362" s="137">
        <f>'آبان 1400'!B363</f>
        <v>357</v>
      </c>
      <c r="C362" s="137">
        <f>'آبان 1400'!C363</f>
        <v>121</v>
      </c>
      <c r="D362" s="137">
        <f>'آبان 1400'!D363</f>
        <v>13358</v>
      </c>
      <c r="E362" s="137" t="str">
        <f>'آبان 1400'!E363</f>
        <v>مهدی</v>
      </c>
      <c r="F362" s="137" t="str">
        <f>'آبان 1400'!F363</f>
        <v>ژیواره</v>
      </c>
      <c r="G362" s="137" t="str">
        <f>'آبان 1400'!G363</f>
        <v>نگهبان</v>
      </c>
      <c r="H362" s="137" t="str">
        <f>'آبان 1400'!H363</f>
        <v>تهران</v>
      </c>
      <c r="I362" s="137" t="str">
        <f>'آبان 1400'!I363</f>
        <v>366-876-4135584-1</v>
      </c>
      <c r="J362" s="137">
        <f>'آبان 1400'!J363</f>
        <v>2710327368</v>
      </c>
      <c r="K362" s="137" t="str">
        <f>'آبان 1400'!K363</f>
        <v>0012866467</v>
      </c>
      <c r="L362" s="137" t="str">
        <f>'آبان 1400'!L363</f>
        <v>تهران</v>
      </c>
      <c r="M362" s="137" t="str">
        <f>'آبان 1400'!M363</f>
        <v>نگهبان</v>
      </c>
      <c r="N362" s="121" t="str">
        <f>'آبان 1400'!N363</f>
        <v>*</v>
      </c>
      <c r="O362" s="120">
        <f>'آبان 1400'!O363</f>
        <v>0</v>
      </c>
      <c r="P362" s="122">
        <f>'آبان 1400'!P363</f>
        <v>0</v>
      </c>
      <c r="Q362" s="362">
        <f>'آبان 1400'!Q363</f>
        <v>30</v>
      </c>
      <c r="R362" s="362">
        <f>'آبان 1400'!R363</f>
        <v>120</v>
      </c>
      <c r="S362" s="362">
        <f>'آبان 1400'!S363</f>
        <v>110</v>
      </c>
      <c r="T362" s="362">
        <f>'آبان 1400'!T363</f>
        <v>29.33</v>
      </c>
      <c r="U362" s="138">
        <f>'آبان 1400'!U363</f>
        <v>0</v>
      </c>
      <c r="V362" s="121">
        <f>'آبان 1400'!W363</f>
        <v>0</v>
      </c>
      <c r="W362" s="122">
        <f>'آبان 1400'!X363</f>
        <v>0</v>
      </c>
      <c r="X362" s="370">
        <f>'آبان 1400'!Y363</f>
        <v>0</v>
      </c>
      <c r="Y362" s="370">
        <f>'آبان 1400'!Z363</f>
        <v>0</v>
      </c>
      <c r="Z362" s="139">
        <f>'آبان 1400'!AA363</f>
        <v>885165</v>
      </c>
      <c r="AA362" s="139">
        <f>'آبان 1400'!AB363</f>
        <v>0</v>
      </c>
      <c r="AB362" s="139">
        <f>'آبان 1400'!AC363</f>
        <v>885165</v>
      </c>
      <c r="AC362" s="139">
        <f>'آبان 1400'!AD363</f>
        <v>4500000</v>
      </c>
      <c r="AD362" s="139">
        <f>'آبان 1400'!AE363</f>
        <v>6000000</v>
      </c>
      <c r="AE362" s="140">
        <f>'آبان 1400'!AF363</f>
        <v>168986.04545454544</v>
      </c>
      <c r="AF362" s="123">
        <f>'آبان 1400'!AG363</f>
        <v>26554950</v>
      </c>
      <c r="AG362" s="124">
        <f>'آبان 1400'!AH363</f>
        <v>0</v>
      </c>
      <c r="AH362" s="124">
        <f>'آبان 1400'!AI363</f>
        <v>20278325.454545453</v>
      </c>
      <c r="AI362" s="124">
        <f>'آبان 1400'!AJ363</f>
        <v>0</v>
      </c>
      <c r="AJ362" s="124">
        <f>'آبان 1400'!AK363</f>
        <v>4500000</v>
      </c>
      <c r="AK362" s="124">
        <f>'آبان 1400'!AL363</f>
        <v>6000000</v>
      </c>
      <c r="AL362" s="124">
        <f>'آبان 1400'!AM363</f>
        <v>4647116.25</v>
      </c>
      <c r="AM362" s="124">
        <f>'آبان 1400'!AN363</f>
        <v>4956360.7131818179</v>
      </c>
      <c r="AN362" s="124">
        <f>'آبان 1400'!AO363</f>
        <v>0</v>
      </c>
      <c r="AO362" s="124">
        <f>'آبان 1400'!AP363</f>
        <v>3400000</v>
      </c>
      <c r="AP362" s="124">
        <f>'آبان 1400'!AQ363</f>
        <v>0</v>
      </c>
      <c r="AQ362" s="124">
        <f>'آبان 1400'!AR363</f>
        <v>0</v>
      </c>
      <c r="AR362" s="124">
        <f>'آبان 1400'!AS363</f>
        <v>0</v>
      </c>
      <c r="AS362" s="379">
        <f>'آبان 1400'!AT363</f>
        <v>0</v>
      </c>
      <c r="AT362" s="372">
        <f t="shared" si="243"/>
        <v>70336752.417727262</v>
      </c>
      <c r="AU362" s="174">
        <f>'آبان 1400'!AV363</f>
        <v>51513179.748486355</v>
      </c>
      <c r="AV362" s="142">
        <f>'آبان 1400'!AW363</f>
        <v>70336752.417727262</v>
      </c>
      <c r="AW362" s="143">
        <f t="shared" si="244"/>
        <v>4923572.6692409087</v>
      </c>
      <c r="AX362" s="76">
        <f t="shared" si="245"/>
        <v>1151317.9748486355</v>
      </c>
      <c r="AY362" s="143">
        <f>'آبان 1400'!AZ363</f>
        <v>0</v>
      </c>
      <c r="AZ362" s="143">
        <f>'آبان 1400'!BA363</f>
        <v>0</v>
      </c>
      <c r="BA362" s="143">
        <f>'آبان 1400'!BB363</f>
        <v>0</v>
      </c>
      <c r="BB362" s="143">
        <f>'آبان 1400'!BC363</f>
        <v>0</v>
      </c>
      <c r="BC362" s="143">
        <f>'آبان 1400'!BD363</f>
        <v>0</v>
      </c>
      <c r="BD362" s="143">
        <f>'آبان 1400'!BE363</f>
        <v>0</v>
      </c>
      <c r="BE362" s="143">
        <f>'آبان 1400'!BF363</f>
        <v>0</v>
      </c>
      <c r="BF362" s="144">
        <f t="shared" si="246"/>
        <v>6074890.6440895442</v>
      </c>
      <c r="BG362" s="141">
        <f t="shared" si="247"/>
        <v>64261861</v>
      </c>
      <c r="BH362" s="145">
        <f t="shared" si="248"/>
        <v>70336752.417727262</v>
      </c>
      <c r="BI362" s="128">
        <f t="shared" si="241"/>
        <v>4425825</v>
      </c>
      <c r="BJ362" s="146">
        <f t="shared" si="249"/>
        <v>2212912.5</v>
      </c>
      <c r="BK362" s="146">
        <f t="shared" si="250"/>
        <v>663873.75</v>
      </c>
      <c r="BL362" s="147">
        <f t="shared" si="251"/>
        <v>1120000</v>
      </c>
      <c r="BM362" s="383">
        <v>0</v>
      </c>
      <c r="BN362" s="148">
        <f t="shared" si="252"/>
        <v>78759363.667727262</v>
      </c>
      <c r="BO362" s="149">
        <f t="shared" si="253"/>
        <v>70336752.417727262</v>
      </c>
      <c r="BP362" s="150">
        <f t="shared" si="254"/>
        <v>16177453.056077272</v>
      </c>
      <c r="BQ362" s="151">
        <f t="shared" si="255"/>
        <v>94936816.723804533</v>
      </c>
      <c r="BR362" s="152">
        <f t="shared" si="256"/>
        <v>100800</v>
      </c>
      <c r="BS362" s="148">
        <f t="shared" si="257"/>
        <v>95037616.723804533</v>
      </c>
      <c r="BT362" s="136">
        <v>0</v>
      </c>
      <c r="BU362" s="149">
        <f t="shared" si="258"/>
        <v>7875936.3667727262</v>
      </c>
      <c r="BV362" s="153">
        <f t="shared" si="259"/>
        <v>3937968.1833863631</v>
      </c>
      <c r="BW362" s="134">
        <f t="shared" si="260"/>
        <v>83223712.173645437</v>
      </c>
      <c r="BX362" s="148">
        <f t="shared" si="261"/>
        <v>7302611.25</v>
      </c>
      <c r="BY362" s="135">
        <f t="shared" si="262"/>
        <v>75921100.923645437</v>
      </c>
      <c r="CD362" s="400">
        <f>'آبان 1400'!AU363</f>
        <v>70336752.417727262</v>
      </c>
      <c r="CE362" s="401">
        <f>'آبان 1400'!AV363</f>
        <v>51513179.748486355</v>
      </c>
      <c r="CF362" s="401">
        <f>'آبان 1400'!AW363</f>
        <v>70336752.417727262</v>
      </c>
      <c r="CG362" s="401">
        <f>'آبان 1400'!AX363</f>
        <v>4923572.6692409087</v>
      </c>
      <c r="CH362" s="401">
        <f>'آبان 1400'!AY363</f>
        <v>1151317.9748486355</v>
      </c>
      <c r="CI362" s="401">
        <f>'آبان 1400'!AZ363</f>
        <v>0</v>
      </c>
      <c r="CJ362" s="401">
        <f>'آبان 1400'!BA363</f>
        <v>0</v>
      </c>
      <c r="CK362" s="401">
        <f>'آبان 1400'!BB363</f>
        <v>0</v>
      </c>
      <c r="CL362" s="401">
        <f>'آبان 1400'!BC363</f>
        <v>0</v>
      </c>
      <c r="CM362" s="401">
        <f>'آبان 1400'!BD363</f>
        <v>0</v>
      </c>
      <c r="CN362" s="401">
        <f>'آبان 1400'!BE363</f>
        <v>0</v>
      </c>
      <c r="CO362" s="401">
        <f>'آبان 1400'!BF363</f>
        <v>0</v>
      </c>
      <c r="CP362" s="401">
        <f>'آبان 1400'!BG363</f>
        <v>6074890.6440895442</v>
      </c>
      <c r="CQ362" s="401">
        <f>'آبان 1400'!BH363</f>
        <v>64261861</v>
      </c>
      <c r="CR362" s="401">
        <f t="shared" si="263"/>
        <v>70336752.417727262</v>
      </c>
      <c r="CS362" s="56">
        <f t="shared" si="264"/>
        <v>4425825</v>
      </c>
      <c r="CT362" s="400">
        <f t="shared" si="265"/>
        <v>2212912.5</v>
      </c>
      <c r="CU362" s="401">
        <f t="shared" si="266"/>
        <v>663873.75</v>
      </c>
      <c r="CV362" s="401">
        <f t="shared" si="267"/>
        <v>1120000</v>
      </c>
      <c r="CW362" s="56">
        <v>0</v>
      </c>
      <c r="CX362" s="401">
        <f t="shared" si="268"/>
        <v>78759363.667727262</v>
      </c>
      <c r="CY362" s="401">
        <f t="shared" si="269"/>
        <v>70336752.417727262</v>
      </c>
      <c r="CZ362" s="401">
        <f t="shared" si="270"/>
        <v>16177453.056077272</v>
      </c>
      <c r="DA362" s="401">
        <f t="shared" si="271"/>
        <v>94936816.723804533</v>
      </c>
      <c r="DB362" s="401">
        <f t="shared" si="272"/>
        <v>100800</v>
      </c>
      <c r="DC362" s="401">
        <f t="shared" si="273"/>
        <v>95037616.723804533</v>
      </c>
      <c r="DD362" s="406">
        <v>0</v>
      </c>
      <c r="DE362" s="401">
        <f t="shared" si="274"/>
        <v>7875936.3667727262</v>
      </c>
      <c r="DF362" s="401">
        <f t="shared" si="275"/>
        <v>3937968.1833863631</v>
      </c>
      <c r="DG362" s="401">
        <f t="shared" si="276"/>
        <v>83223712.173645437</v>
      </c>
      <c r="DH362" s="401">
        <f t="shared" si="277"/>
        <v>7302611.25</v>
      </c>
      <c r="DI362" s="401">
        <f t="shared" si="278"/>
        <v>75921100.923645437</v>
      </c>
      <c r="DJ362" s="401">
        <f t="shared" si="279"/>
        <v>0</v>
      </c>
      <c r="DL362" s="408">
        <f t="shared" si="280"/>
        <v>6638737.5</v>
      </c>
      <c r="DM362" s="408">
        <f t="shared" si="281"/>
        <v>-2212912.5</v>
      </c>
    </row>
    <row r="363" spans="1:117" s="56" customFormat="1" ht="21" x14ac:dyDescent="0.2">
      <c r="A363" s="192">
        <f t="shared" si="242"/>
        <v>2655495</v>
      </c>
      <c r="B363" s="137">
        <f>'آبان 1400'!B364</f>
        <v>358</v>
      </c>
      <c r="C363" s="137">
        <f>'آبان 1400'!C364</f>
        <v>122</v>
      </c>
      <c r="D363" s="137">
        <f>'آبان 1400'!D364</f>
        <v>13281</v>
      </c>
      <c r="E363" s="137" t="str">
        <f>'آبان 1400'!E364</f>
        <v>علی</v>
      </c>
      <c r="F363" s="137" t="str">
        <f>'آبان 1400'!F364</f>
        <v>حقانه فر</v>
      </c>
      <c r="G363" s="137" t="str">
        <f>'آبان 1400'!G364</f>
        <v>نگهبان</v>
      </c>
      <c r="H363" s="137" t="str">
        <f>'آبان 1400'!H364</f>
        <v>تهران</v>
      </c>
      <c r="I363" s="137" t="str">
        <f>'آبان 1400'!I364</f>
        <v>410-700-3819087-1</v>
      </c>
      <c r="J363" s="137" t="str">
        <f>'آبان 1400'!J364</f>
        <v>0071151151</v>
      </c>
      <c r="K363" s="137" t="str">
        <f>'آبان 1400'!K364</f>
        <v>0021111945</v>
      </c>
      <c r="L363" s="137" t="str">
        <f>'آبان 1400'!L364</f>
        <v>تهران</v>
      </c>
      <c r="M363" s="137" t="str">
        <f>'آبان 1400'!M364</f>
        <v>نگهبان</v>
      </c>
      <c r="N363" s="121" t="str">
        <f>'آبان 1400'!N364</f>
        <v>*</v>
      </c>
      <c r="O363" s="120">
        <f>'آبان 1400'!O364</f>
        <v>0</v>
      </c>
      <c r="P363" s="122">
        <f>'آبان 1400'!P364</f>
        <v>0</v>
      </c>
      <c r="Q363" s="362">
        <f>'آبان 1400'!Q364</f>
        <v>30</v>
      </c>
      <c r="R363" s="362">
        <f>'آبان 1400'!R364</f>
        <v>120</v>
      </c>
      <c r="S363" s="362">
        <f>'آبان 1400'!S364</f>
        <v>110</v>
      </c>
      <c r="T363" s="362">
        <f>'آبان 1400'!T364</f>
        <v>29.33</v>
      </c>
      <c r="U363" s="138">
        <f>'آبان 1400'!U364</f>
        <v>0</v>
      </c>
      <c r="V363" s="121">
        <f>'آبان 1400'!W364</f>
        <v>0</v>
      </c>
      <c r="W363" s="122">
        <f>'آبان 1400'!X364</f>
        <v>0</v>
      </c>
      <c r="X363" s="370">
        <f>'آبان 1400'!Y364</f>
        <v>2</v>
      </c>
      <c r="Y363" s="370">
        <f>'آبان 1400'!Z364</f>
        <v>2</v>
      </c>
      <c r="Z363" s="139">
        <f>'آبان 1400'!AA364</f>
        <v>885165</v>
      </c>
      <c r="AA363" s="139">
        <f>'آبان 1400'!AB364</f>
        <v>0</v>
      </c>
      <c r="AB363" s="139">
        <f>'آبان 1400'!AC364</f>
        <v>885165</v>
      </c>
      <c r="AC363" s="139">
        <f>'آبان 1400'!AD364</f>
        <v>4500000</v>
      </c>
      <c r="AD363" s="139">
        <f>'آبان 1400'!AE364</f>
        <v>6000000</v>
      </c>
      <c r="AE363" s="140">
        <f>'آبان 1400'!AF364</f>
        <v>168986.04545454544</v>
      </c>
      <c r="AF363" s="123">
        <f>'آبان 1400'!AG364</f>
        <v>26554950</v>
      </c>
      <c r="AG363" s="124">
        <f>'آبان 1400'!AH364</f>
        <v>0</v>
      </c>
      <c r="AH363" s="124">
        <f>'آبان 1400'!AI364</f>
        <v>20278325.454545453</v>
      </c>
      <c r="AI363" s="124">
        <f>'آبان 1400'!AJ364</f>
        <v>5310990</v>
      </c>
      <c r="AJ363" s="124">
        <f>'آبان 1400'!AK364</f>
        <v>4500000</v>
      </c>
      <c r="AK363" s="124">
        <f>'آبان 1400'!AL364</f>
        <v>6000000</v>
      </c>
      <c r="AL363" s="124">
        <f>'آبان 1400'!AM364</f>
        <v>4647116.25</v>
      </c>
      <c r="AM363" s="124">
        <f>'آبان 1400'!AN364</f>
        <v>4956360.7131818179</v>
      </c>
      <c r="AN363" s="124">
        <f>'آبان 1400'!AO364</f>
        <v>0</v>
      </c>
      <c r="AO363" s="124">
        <f>'آبان 1400'!AP364</f>
        <v>3000000</v>
      </c>
      <c r="AP363" s="124">
        <f>'آبان 1400'!AQ364</f>
        <v>0</v>
      </c>
      <c r="AQ363" s="124">
        <f>'آبان 1400'!AR364</f>
        <v>0</v>
      </c>
      <c r="AR363" s="124">
        <f>'آبان 1400'!AS364</f>
        <v>0</v>
      </c>
      <c r="AS363" s="379">
        <f>'آبان 1400'!AT364</f>
        <v>0</v>
      </c>
      <c r="AT363" s="372">
        <f t="shared" si="243"/>
        <v>75247742.417727277</v>
      </c>
      <c r="AU363" s="174">
        <f>'آبان 1400'!AV364</f>
        <v>51541179.74848637</v>
      </c>
      <c r="AV363" s="142">
        <f>'آبان 1400'!AW364</f>
        <v>69936752.417727262</v>
      </c>
      <c r="AW363" s="143">
        <f t="shared" si="244"/>
        <v>4895572.6692409087</v>
      </c>
      <c r="AX363" s="76">
        <f t="shared" si="245"/>
        <v>1154117.9748486371</v>
      </c>
      <c r="AY363" s="143">
        <f>'آبان 1400'!AZ364</f>
        <v>0</v>
      </c>
      <c r="AZ363" s="143">
        <f>'آبان 1400'!BA364</f>
        <v>0</v>
      </c>
      <c r="BA363" s="143">
        <f>'آبان 1400'!BB364</f>
        <v>0</v>
      </c>
      <c r="BB363" s="143">
        <f>'آبان 1400'!BC364</f>
        <v>0</v>
      </c>
      <c r="BC363" s="143">
        <f>'آبان 1400'!BD364</f>
        <v>0</v>
      </c>
      <c r="BD363" s="143">
        <f>'آبان 1400'!BE364</f>
        <v>0</v>
      </c>
      <c r="BE363" s="143">
        <f>'آبان 1400'!BF364</f>
        <v>0</v>
      </c>
      <c r="BF363" s="144">
        <f t="shared" si="246"/>
        <v>6049690.6440895461</v>
      </c>
      <c r="BG363" s="141">
        <f t="shared" si="247"/>
        <v>69198051</v>
      </c>
      <c r="BH363" s="145">
        <f t="shared" si="248"/>
        <v>75247742.417727277</v>
      </c>
      <c r="BI363" s="128">
        <f t="shared" si="241"/>
        <v>4425825</v>
      </c>
      <c r="BJ363" s="146">
        <f t="shared" si="249"/>
        <v>2212912.5</v>
      </c>
      <c r="BK363" s="146">
        <f t="shared" si="250"/>
        <v>663873.75</v>
      </c>
      <c r="BL363" s="147">
        <f t="shared" si="251"/>
        <v>1120000</v>
      </c>
      <c r="BM363" s="383">
        <v>0</v>
      </c>
      <c r="BN363" s="148">
        <f t="shared" si="252"/>
        <v>83670353.667727277</v>
      </c>
      <c r="BO363" s="149">
        <f t="shared" si="253"/>
        <v>69936752.417727262</v>
      </c>
      <c r="BP363" s="150">
        <f t="shared" si="254"/>
        <v>16085453.056077272</v>
      </c>
      <c r="BQ363" s="151">
        <f t="shared" si="255"/>
        <v>99755806.723804548</v>
      </c>
      <c r="BR363" s="152">
        <f t="shared" si="256"/>
        <v>100800</v>
      </c>
      <c r="BS363" s="148">
        <f t="shared" si="257"/>
        <v>99856606.723804548</v>
      </c>
      <c r="BT363" s="136">
        <v>0</v>
      </c>
      <c r="BU363" s="149">
        <f t="shared" si="258"/>
        <v>8367035.366772728</v>
      </c>
      <c r="BV363" s="153">
        <f t="shared" si="259"/>
        <v>4183517.683386364</v>
      </c>
      <c r="BW363" s="134">
        <f t="shared" si="260"/>
        <v>87306053.673645452</v>
      </c>
      <c r="BX363" s="148">
        <f t="shared" si="261"/>
        <v>7302611.25</v>
      </c>
      <c r="BY363" s="135">
        <f t="shared" si="262"/>
        <v>80003442.423645452</v>
      </c>
      <c r="CD363" s="400">
        <f>'آبان 1400'!AU364</f>
        <v>75247742.417727277</v>
      </c>
      <c r="CE363" s="401">
        <f>'آبان 1400'!AV364</f>
        <v>51541179.74848637</v>
      </c>
      <c r="CF363" s="401">
        <f>'آبان 1400'!AW364</f>
        <v>69936752.417727262</v>
      </c>
      <c r="CG363" s="401">
        <f>'آبان 1400'!AX364</f>
        <v>4895572.6692409087</v>
      </c>
      <c r="CH363" s="401">
        <f>'آبان 1400'!AY364</f>
        <v>1154117.9748486371</v>
      </c>
      <c r="CI363" s="401">
        <f>'آبان 1400'!AZ364</f>
        <v>0</v>
      </c>
      <c r="CJ363" s="401">
        <f>'آبان 1400'!BA364</f>
        <v>0</v>
      </c>
      <c r="CK363" s="401">
        <f>'آبان 1400'!BB364</f>
        <v>0</v>
      </c>
      <c r="CL363" s="401">
        <f>'آبان 1400'!BC364</f>
        <v>0</v>
      </c>
      <c r="CM363" s="401">
        <f>'آبان 1400'!BD364</f>
        <v>0</v>
      </c>
      <c r="CN363" s="401">
        <f>'آبان 1400'!BE364</f>
        <v>0</v>
      </c>
      <c r="CO363" s="401">
        <f>'آبان 1400'!BF364</f>
        <v>0</v>
      </c>
      <c r="CP363" s="401">
        <f>'آبان 1400'!BG364</f>
        <v>6049690.6440895461</v>
      </c>
      <c r="CQ363" s="401">
        <f>'آبان 1400'!BH364</f>
        <v>69198051</v>
      </c>
      <c r="CR363" s="401">
        <f t="shared" si="263"/>
        <v>75247742.417727277</v>
      </c>
      <c r="CS363" s="56">
        <f t="shared" si="264"/>
        <v>4425825</v>
      </c>
      <c r="CT363" s="400">
        <f t="shared" si="265"/>
        <v>2212912.5</v>
      </c>
      <c r="CU363" s="401">
        <f t="shared" si="266"/>
        <v>663873.75</v>
      </c>
      <c r="CV363" s="401">
        <f t="shared" si="267"/>
        <v>1120000</v>
      </c>
      <c r="CW363" s="56">
        <v>0</v>
      </c>
      <c r="CX363" s="401">
        <f t="shared" si="268"/>
        <v>83670353.667727277</v>
      </c>
      <c r="CY363" s="401">
        <f t="shared" si="269"/>
        <v>69936752.417727262</v>
      </c>
      <c r="CZ363" s="401">
        <f t="shared" si="270"/>
        <v>16085453.056077272</v>
      </c>
      <c r="DA363" s="401">
        <f t="shared" si="271"/>
        <v>99755806.723804548</v>
      </c>
      <c r="DB363" s="401">
        <f t="shared" si="272"/>
        <v>100800</v>
      </c>
      <c r="DC363" s="401">
        <f t="shared" si="273"/>
        <v>99856606.723804548</v>
      </c>
      <c r="DD363" s="406">
        <v>0</v>
      </c>
      <c r="DE363" s="401">
        <f t="shared" si="274"/>
        <v>8367035.366772728</v>
      </c>
      <c r="DF363" s="401">
        <f t="shared" si="275"/>
        <v>4183517.683386364</v>
      </c>
      <c r="DG363" s="401">
        <f t="shared" si="276"/>
        <v>87306053.673645452</v>
      </c>
      <c r="DH363" s="401">
        <f t="shared" si="277"/>
        <v>7302611.25</v>
      </c>
      <c r="DI363" s="401">
        <f t="shared" si="278"/>
        <v>80003442.423645452</v>
      </c>
      <c r="DJ363" s="401">
        <f t="shared" si="279"/>
        <v>0</v>
      </c>
      <c r="DL363" s="408">
        <f t="shared" si="280"/>
        <v>6638737.5</v>
      </c>
      <c r="DM363" s="408">
        <f t="shared" si="281"/>
        <v>-2212912.5</v>
      </c>
    </row>
    <row r="364" spans="1:117" s="56" customFormat="1" ht="21" x14ac:dyDescent="0.2">
      <c r="A364" s="192">
        <f t="shared" si="242"/>
        <v>2655495</v>
      </c>
      <c r="B364" s="137">
        <f>'آبان 1400'!B365</f>
        <v>359</v>
      </c>
      <c r="C364" s="137">
        <f>'آبان 1400'!C365</f>
        <v>123</v>
      </c>
      <c r="D364" s="137">
        <f>'آبان 1400'!D365</f>
        <v>13287</v>
      </c>
      <c r="E364" s="137" t="str">
        <f>'آبان 1400'!E365</f>
        <v>هادی</v>
      </c>
      <c r="F364" s="137" t="str">
        <f>'آبان 1400'!F365</f>
        <v>خدمتکار شهیدی</v>
      </c>
      <c r="G364" s="137" t="str">
        <f>'آبان 1400'!G365</f>
        <v>نگهبان</v>
      </c>
      <c r="H364" s="137" t="str">
        <f>'آبان 1400'!H365</f>
        <v>تهران</v>
      </c>
      <c r="I364" s="137" t="str">
        <f>'آبان 1400'!I365</f>
        <v>438-813-4156149-1</v>
      </c>
      <c r="J364" s="137" t="str">
        <f>'آبان 1400'!J365</f>
        <v>0062919296</v>
      </c>
      <c r="K364" s="137" t="str">
        <f>'آبان 1400'!K365</f>
        <v>0015090316</v>
      </c>
      <c r="L364" s="137" t="str">
        <f>'آبان 1400'!L365</f>
        <v>تهران</v>
      </c>
      <c r="M364" s="137" t="str">
        <f>'آبان 1400'!M365</f>
        <v>نگهبان</v>
      </c>
      <c r="N364" s="121" t="str">
        <f>'آبان 1400'!N365</f>
        <v>*</v>
      </c>
      <c r="O364" s="120">
        <f>'آبان 1400'!O365</f>
        <v>0</v>
      </c>
      <c r="P364" s="122">
        <f>'آبان 1400'!P365</f>
        <v>0</v>
      </c>
      <c r="Q364" s="362">
        <f>'آبان 1400'!Q365</f>
        <v>30</v>
      </c>
      <c r="R364" s="362">
        <f>'آبان 1400'!R365</f>
        <v>120</v>
      </c>
      <c r="S364" s="362">
        <f>'آبان 1400'!S365</f>
        <v>110</v>
      </c>
      <c r="T364" s="362">
        <f>'آبان 1400'!T365</f>
        <v>29.33</v>
      </c>
      <c r="U364" s="138">
        <f>'آبان 1400'!U365</f>
        <v>0</v>
      </c>
      <c r="V364" s="121">
        <f>'آبان 1400'!W365</f>
        <v>0</v>
      </c>
      <c r="W364" s="122">
        <f>'آبان 1400'!X365</f>
        <v>0</v>
      </c>
      <c r="X364" s="370">
        <f>'آبان 1400'!Y365</f>
        <v>1</v>
      </c>
      <c r="Y364" s="370">
        <f>'آبان 1400'!Z365</f>
        <v>1</v>
      </c>
      <c r="Z364" s="139">
        <f>'آبان 1400'!AA365</f>
        <v>885165</v>
      </c>
      <c r="AA364" s="139">
        <f>'آبان 1400'!AB365</f>
        <v>0</v>
      </c>
      <c r="AB364" s="139">
        <f>'آبان 1400'!AC365</f>
        <v>885165</v>
      </c>
      <c r="AC364" s="139">
        <f>'آبان 1400'!AD365</f>
        <v>4500000</v>
      </c>
      <c r="AD364" s="139">
        <f>'آبان 1400'!AE365</f>
        <v>6000000</v>
      </c>
      <c r="AE364" s="140">
        <f>'آبان 1400'!AF365</f>
        <v>168986.04545454544</v>
      </c>
      <c r="AF364" s="123">
        <f>'آبان 1400'!AG365</f>
        <v>26554950</v>
      </c>
      <c r="AG364" s="124">
        <f>'آبان 1400'!AH365</f>
        <v>0</v>
      </c>
      <c r="AH364" s="124">
        <f>'آبان 1400'!AI365</f>
        <v>20278325.454545453</v>
      </c>
      <c r="AI364" s="124">
        <f>'آبان 1400'!AJ365</f>
        <v>2655495</v>
      </c>
      <c r="AJ364" s="124">
        <f>'آبان 1400'!AK365</f>
        <v>4500000</v>
      </c>
      <c r="AK364" s="124">
        <f>'آبان 1400'!AL365</f>
        <v>6000000</v>
      </c>
      <c r="AL364" s="124">
        <f>'آبان 1400'!AM365</f>
        <v>4647116.25</v>
      </c>
      <c r="AM364" s="124">
        <f>'آبان 1400'!AN365</f>
        <v>4956360.7131818179</v>
      </c>
      <c r="AN364" s="124">
        <f>'آبان 1400'!AO365</f>
        <v>0</v>
      </c>
      <c r="AO364" s="124">
        <f>'آبان 1400'!AP365</f>
        <v>3000000</v>
      </c>
      <c r="AP364" s="124">
        <f>'آبان 1400'!AQ365</f>
        <v>0</v>
      </c>
      <c r="AQ364" s="124">
        <f>'آبان 1400'!AR365</f>
        <v>0</v>
      </c>
      <c r="AR364" s="124">
        <f>'آبان 1400'!AS365</f>
        <v>0</v>
      </c>
      <c r="AS364" s="379">
        <f>'آبان 1400'!AT365</f>
        <v>0</v>
      </c>
      <c r="AT364" s="372">
        <f t="shared" si="243"/>
        <v>72592247.417727277</v>
      </c>
      <c r="AU364" s="174">
        <f>'آبان 1400'!AV365</f>
        <v>51541179.74848637</v>
      </c>
      <c r="AV364" s="142">
        <f>'آبان 1400'!AW365</f>
        <v>69936752.417727262</v>
      </c>
      <c r="AW364" s="143">
        <f t="shared" si="244"/>
        <v>4895572.6692409087</v>
      </c>
      <c r="AX364" s="76">
        <f t="shared" si="245"/>
        <v>1154117.9748486371</v>
      </c>
      <c r="AY364" s="143">
        <f>'آبان 1400'!AZ365</f>
        <v>0</v>
      </c>
      <c r="AZ364" s="143">
        <f>'آبان 1400'!BA365</f>
        <v>0</v>
      </c>
      <c r="BA364" s="143">
        <f>'آبان 1400'!BB365</f>
        <v>0</v>
      </c>
      <c r="BB364" s="143">
        <f>'آبان 1400'!BC365</f>
        <v>0</v>
      </c>
      <c r="BC364" s="143">
        <f>'آبان 1400'!BD365</f>
        <v>0</v>
      </c>
      <c r="BD364" s="143">
        <f>'آبان 1400'!BE365</f>
        <v>0</v>
      </c>
      <c r="BE364" s="143">
        <f>'آبان 1400'!BF365</f>
        <v>0</v>
      </c>
      <c r="BF364" s="144">
        <f t="shared" si="246"/>
        <v>6049690.6440895461</v>
      </c>
      <c r="BG364" s="141">
        <f t="shared" si="247"/>
        <v>66542556</v>
      </c>
      <c r="BH364" s="145">
        <f t="shared" si="248"/>
        <v>72592247.417727277</v>
      </c>
      <c r="BI364" s="128">
        <f t="shared" si="241"/>
        <v>4425825</v>
      </c>
      <c r="BJ364" s="146">
        <f t="shared" si="249"/>
        <v>2212912.5</v>
      </c>
      <c r="BK364" s="146">
        <f t="shared" si="250"/>
        <v>663873.75</v>
      </c>
      <c r="BL364" s="147">
        <f t="shared" si="251"/>
        <v>1120000</v>
      </c>
      <c r="BM364" s="383">
        <v>0</v>
      </c>
      <c r="BN364" s="148">
        <f t="shared" si="252"/>
        <v>81014858.667727277</v>
      </c>
      <c r="BO364" s="149">
        <f t="shared" si="253"/>
        <v>69936752.417727262</v>
      </c>
      <c r="BP364" s="150">
        <f t="shared" si="254"/>
        <v>16085453.056077272</v>
      </c>
      <c r="BQ364" s="151">
        <f t="shared" si="255"/>
        <v>97100311.723804548</v>
      </c>
      <c r="BR364" s="152">
        <f t="shared" si="256"/>
        <v>100800</v>
      </c>
      <c r="BS364" s="148">
        <f t="shared" si="257"/>
        <v>97201111.723804548</v>
      </c>
      <c r="BT364" s="136">
        <v>0</v>
      </c>
      <c r="BU364" s="149">
        <f t="shared" si="258"/>
        <v>8101485.866772728</v>
      </c>
      <c r="BV364" s="153">
        <f t="shared" si="259"/>
        <v>4050742.933386364</v>
      </c>
      <c r="BW364" s="134">
        <f t="shared" si="260"/>
        <v>85048882.923645452</v>
      </c>
      <c r="BX364" s="148">
        <f t="shared" si="261"/>
        <v>7302611.25</v>
      </c>
      <c r="BY364" s="135">
        <f t="shared" si="262"/>
        <v>77746271.673645452</v>
      </c>
      <c r="CD364" s="400">
        <f>'آبان 1400'!AU365</f>
        <v>72592247.417727277</v>
      </c>
      <c r="CE364" s="401">
        <f>'آبان 1400'!AV365</f>
        <v>51541179.74848637</v>
      </c>
      <c r="CF364" s="401">
        <f>'آبان 1400'!AW365</f>
        <v>69936752.417727262</v>
      </c>
      <c r="CG364" s="401">
        <f>'آبان 1400'!AX365</f>
        <v>4895572.6692409087</v>
      </c>
      <c r="CH364" s="401">
        <f>'آبان 1400'!AY365</f>
        <v>1154117.9748486371</v>
      </c>
      <c r="CI364" s="401">
        <f>'آبان 1400'!AZ365</f>
        <v>0</v>
      </c>
      <c r="CJ364" s="401">
        <f>'آبان 1400'!BA365</f>
        <v>0</v>
      </c>
      <c r="CK364" s="401">
        <f>'آبان 1400'!BB365</f>
        <v>0</v>
      </c>
      <c r="CL364" s="401">
        <f>'آبان 1400'!BC365</f>
        <v>0</v>
      </c>
      <c r="CM364" s="401">
        <f>'آبان 1400'!BD365</f>
        <v>0</v>
      </c>
      <c r="CN364" s="401">
        <f>'آبان 1400'!BE365</f>
        <v>0</v>
      </c>
      <c r="CO364" s="401">
        <f>'آبان 1400'!BF365</f>
        <v>0</v>
      </c>
      <c r="CP364" s="401">
        <f>'آبان 1400'!BG365</f>
        <v>6049690.6440895461</v>
      </c>
      <c r="CQ364" s="401">
        <f>'آبان 1400'!BH365</f>
        <v>66542556</v>
      </c>
      <c r="CR364" s="401">
        <f t="shared" si="263"/>
        <v>72592247.417727277</v>
      </c>
      <c r="CS364" s="56">
        <f t="shared" si="264"/>
        <v>4425825</v>
      </c>
      <c r="CT364" s="400">
        <f t="shared" si="265"/>
        <v>2212912.5</v>
      </c>
      <c r="CU364" s="401">
        <f t="shared" si="266"/>
        <v>663873.75</v>
      </c>
      <c r="CV364" s="401">
        <f t="shared" si="267"/>
        <v>1120000</v>
      </c>
      <c r="CW364" s="56">
        <v>0</v>
      </c>
      <c r="CX364" s="401">
        <f t="shared" si="268"/>
        <v>81014858.667727277</v>
      </c>
      <c r="CY364" s="401">
        <f t="shared" si="269"/>
        <v>69936752.417727262</v>
      </c>
      <c r="CZ364" s="401">
        <f t="shared" si="270"/>
        <v>16085453.056077272</v>
      </c>
      <c r="DA364" s="401">
        <f t="shared" si="271"/>
        <v>97100311.723804548</v>
      </c>
      <c r="DB364" s="401">
        <f t="shared" si="272"/>
        <v>100800</v>
      </c>
      <c r="DC364" s="401">
        <f t="shared" si="273"/>
        <v>97201111.723804548</v>
      </c>
      <c r="DD364" s="406">
        <v>0</v>
      </c>
      <c r="DE364" s="401">
        <f t="shared" si="274"/>
        <v>8101485.866772728</v>
      </c>
      <c r="DF364" s="401">
        <f t="shared" si="275"/>
        <v>4050742.933386364</v>
      </c>
      <c r="DG364" s="401">
        <f t="shared" si="276"/>
        <v>85048882.923645452</v>
      </c>
      <c r="DH364" s="401">
        <f t="shared" si="277"/>
        <v>7302611.25</v>
      </c>
      <c r="DI364" s="401">
        <f t="shared" si="278"/>
        <v>77746271.673645452</v>
      </c>
      <c r="DJ364" s="401">
        <f t="shared" si="279"/>
        <v>0</v>
      </c>
      <c r="DL364" s="408">
        <f t="shared" si="280"/>
        <v>6638737.5</v>
      </c>
      <c r="DM364" s="408">
        <f t="shared" si="281"/>
        <v>-2212912.5</v>
      </c>
    </row>
    <row r="365" spans="1:117" s="56" customFormat="1" ht="21" x14ac:dyDescent="0.2">
      <c r="A365" s="192">
        <f t="shared" si="242"/>
        <v>2655495</v>
      </c>
      <c r="B365" s="137">
        <f>'آبان 1400'!B366</f>
        <v>360</v>
      </c>
      <c r="C365" s="137">
        <f>'آبان 1400'!C366</f>
        <v>124</v>
      </c>
      <c r="D365" s="137">
        <f>'آبان 1400'!D366</f>
        <v>13306</v>
      </c>
      <c r="E365" s="137" t="str">
        <f>'آبان 1400'!E366</f>
        <v>میلاد</v>
      </c>
      <c r="F365" s="137" t="str">
        <f>'آبان 1400'!F366</f>
        <v>اشرفی پور</v>
      </c>
      <c r="G365" s="137" t="str">
        <f>'آبان 1400'!G366</f>
        <v>نگهبان</v>
      </c>
      <c r="H365" s="137" t="str">
        <f>'آبان 1400'!H366</f>
        <v>تهران</v>
      </c>
      <c r="I365" s="137" t="str">
        <f>'آبان 1400'!I366</f>
        <v>360-700-4154490-1</v>
      </c>
      <c r="J365" s="137" t="str">
        <f>'آبان 1400'!J366</f>
        <v>0020047258</v>
      </c>
      <c r="K365" s="137" t="str">
        <f>'آبان 1400'!K366</f>
        <v>0012867128</v>
      </c>
      <c r="L365" s="137" t="str">
        <f>'آبان 1400'!L366</f>
        <v>تهران</v>
      </c>
      <c r="M365" s="137" t="str">
        <f>'آبان 1400'!M366</f>
        <v>نگهبان</v>
      </c>
      <c r="N365" s="121" t="str">
        <f>'آبان 1400'!N366</f>
        <v>*</v>
      </c>
      <c r="O365" s="120">
        <f>'آبان 1400'!O366</f>
        <v>0</v>
      </c>
      <c r="P365" s="122">
        <f>'آبان 1400'!P366</f>
        <v>0</v>
      </c>
      <c r="Q365" s="362">
        <f>'آبان 1400'!Q366</f>
        <v>30</v>
      </c>
      <c r="R365" s="362">
        <f>'آبان 1400'!R366</f>
        <v>120</v>
      </c>
      <c r="S365" s="362">
        <f>'آبان 1400'!S366</f>
        <v>110</v>
      </c>
      <c r="T365" s="362">
        <f>'آبان 1400'!T366</f>
        <v>29.33</v>
      </c>
      <c r="U365" s="138">
        <f>'آبان 1400'!U366</f>
        <v>0</v>
      </c>
      <c r="V365" s="121">
        <f>'آبان 1400'!W366</f>
        <v>0</v>
      </c>
      <c r="W365" s="122">
        <f>'آبان 1400'!X366</f>
        <v>0</v>
      </c>
      <c r="X365" s="370">
        <f>'آبان 1400'!Y366</f>
        <v>0</v>
      </c>
      <c r="Y365" s="370">
        <f>'آبان 1400'!Z366</f>
        <v>0</v>
      </c>
      <c r="Z365" s="139">
        <f>'آبان 1400'!AA366</f>
        <v>885165</v>
      </c>
      <c r="AA365" s="139">
        <f>'آبان 1400'!AB366</f>
        <v>0</v>
      </c>
      <c r="AB365" s="139">
        <f>'آبان 1400'!AC366</f>
        <v>885165</v>
      </c>
      <c r="AC365" s="139">
        <f>'آبان 1400'!AD366</f>
        <v>4500000</v>
      </c>
      <c r="AD365" s="139">
        <f>'آبان 1400'!AE366</f>
        <v>6000000</v>
      </c>
      <c r="AE365" s="140">
        <f>'آبان 1400'!AF366</f>
        <v>168986.04545454544</v>
      </c>
      <c r="AF365" s="123">
        <f>'آبان 1400'!AG366</f>
        <v>26554950</v>
      </c>
      <c r="AG365" s="124">
        <f>'آبان 1400'!AH366</f>
        <v>0</v>
      </c>
      <c r="AH365" s="124">
        <f>'آبان 1400'!AI366</f>
        <v>20278325.454545453</v>
      </c>
      <c r="AI365" s="124">
        <f>'آبان 1400'!AJ366</f>
        <v>0</v>
      </c>
      <c r="AJ365" s="124">
        <f>'آبان 1400'!AK366</f>
        <v>4500000</v>
      </c>
      <c r="AK365" s="124">
        <f>'آبان 1400'!AL366</f>
        <v>6000000</v>
      </c>
      <c r="AL365" s="124">
        <f>'آبان 1400'!AM366</f>
        <v>4647116.25</v>
      </c>
      <c r="AM365" s="124">
        <f>'آبان 1400'!AN366</f>
        <v>4956360.7131818179</v>
      </c>
      <c r="AN365" s="124">
        <f>'آبان 1400'!AO366</f>
        <v>0</v>
      </c>
      <c r="AO365" s="124">
        <f>'آبان 1400'!AP366</f>
        <v>3000000</v>
      </c>
      <c r="AP365" s="124">
        <f>'آبان 1400'!AQ366</f>
        <v>0</v>
      </c>
      <c r="AQ365" s="124">
        <f>'آبان 1400'!AR366</f>
        <v>0</v>
      </c>
      <c r="AR365" s="124">
        <f>'آبان 1400'!AS366</f>
        <v>0</v>
      </c>
      <c r="AS365" s="379">
        <f>'آبان 1400'!AT366</f>
        <v>0</v>
      </c>
      <c r="AT365" s="372">
        <f t="shared" si="243"/>
        <v>69936752.417727262</v>
      </c>
      <c r="AU365" s="174">
        <f>'آبان 1400'!AV366</f>
        <v>51541179.748486355</v>
      </c>
      <c r="AV365" s="142">
        <f>'آبان 1400'!AW366</f>
        <v>69936752.417727262</v>
      </c>
      <c r="AW365" s="143">
        <f t="shared" si="244"/>
        <v>4895572.6692409087</v>
      </c>
      <c r="AX365" s="76">
        <f t="shared" si="245"/>
        <v>1154117.9748486355</v>
      </c>
      <c r="AY365" s="143">
        <f>'آبان 1400'!AZ366</f>
        <v>0</v>
      </c>
      <c r="AZ365" s="143">
        <f>'آبان 1400'!BA366</f>
        <v>0</v>
      </c>
      <c r="BA365" s="143">
        <f>'آبان 1400'!BB366</f>
        <v>0</v>
      </c>
      <c r="BB365" s="143">
        <f>'آبان 1400'!BC366</f>
        <v>0</v>
      </c>
      <c r="BC365" s="143">
        <f>'آبان 1400'!BD366</f>
        <v>0</v>
      </c>
      <c r="BD365" s="143">
        <f>'آبان 1400'!BE366</f>
        <v>0</v>
      </c>
      <c r="BE365" s="143">
        <f>'آبان 1400'!BF366</f>
        <v>0</v>
      </c>
      <c r="BF365" s="144">
        <f t="shared" si="246"/>
        <v>6049690.6440895442</v>
      </c>
      <c r="BG365" s="141">
        <f t="shared" si="247"/>
        <v>63887061</v>
      </c>
      <c r="BH365" s="145">
        <f t="shared" si="248"/>
        <v>69936752.417727262</v>
      </c>
      <c r="BI365" s="128">
        <f t="shared" si="241"/>
        <v>4425825</v>
      </c>
      <c r="BJ365" s="146">
        <f t="shared" si="249"/>
        <v>2212912.5</v>
      </c>
      <c r="BK365" s="146">
        <f t="shared" si="250"/>
        <v>663873.75</v>
      </c>
      <c r="BL365" s="147">
        <f t="shared" si="251"/>
        <v>1120000</v>
      </c>
      <c r="BM365" s="383">
        <v>0</v>
      </c>
      <c r="BN365" s="148">
        <f t="shared" si="252"/>
        <v>78359363.667727262</v>
      </c>
      <c r="BO365" s="149">
        <f t="shared" si="253"/>
        <v>69936752.417727262</v>
      </c>
      <c r="BP365" s="150">
        <f t="shared" si="254"/>
        <v>16085453.056077272</v>
      </c>
      <c r="BQ365" s="151">
        <f t="shared" si="255"/>
        <v>94444816.723804533</v>
      </c>
      <c r="BR365" s="152">
        <f t="shared" si="256"/>
        <v>100800</v>
      </c>
      <c r="BS365" s="148">
        <f t="shared" si="257"/>
        <v>94545616.723804533</v>
      </c>
      <c r="BT365" s="136">
        <v>0</v>
      </c>
      <c r="BU365" s="149">
        <f t="shared" si="258"/>
        <v>7835936.3667727262</v>
      </c>
      <c r="BV365" s="153">
        <f t="shared" si="259"/>
        <v>3917968.1833863631</v>
      </c>
      <c r="BW365" s="134">
        <f t="shared" si="260"/>
        <v>82791712.173645437</v>
      </c>
      <c r="BX365" s="148">
        <f t="shared" si="261"/>
        <v>7302611.25</v>
      </c>
      <c r="BY365" s="135">
        <f t="shared" si="262"/>
        <v>75489100.923645437</v>
      </c>
      <c r="CD365" s="400">
        <f>'آبان 1400'!AU366</f>
        <v>69936752.417727262</v>
      </c>
      <c r="CE365" s="401">
        <f>'آبان 1400'!AV366</f>
        <v>51541179.748486355</v>
      </c>
      <c r="CF365" s="401">
        <f>'آبان 1400'!AW366</f>
        <v>69936752.417727262</v>
      </c>
      <c r="CG365" s="401">
        <f>'آبان 1400'!AX366</f>
        <v>4895572.6692409087</v>
      </c>
      <c r="CH365" s="401">
        <f>'آبان 1400'!AY366</f>
        <v>1154117.9748486355</v>
      </c>
      <c r="CI365" s="401">
        <f>'آبان 1400'!AZ366</f>
        <v>0</v>
      </c>
      <c r="CJ365" s="401">
        <f>'آبان 1400'!BA366</f>
        <v>0</v>
      </c>
      <c r="CK365" s="401">
        <f>'آبان 1400'!BB366</f>
        <v>0</v>
      </c>
      <c r="CL365" s="401">
        <f>'آبان 1400'!BC366</f>
        <v>0</v>
      </c>
      <c r="CM365" s="401">
        <f>'آبان 1400'!BD366</f>
        <v>0</v>
      </c>
      <c r="CN365" s="401">
        <f>'آبان 1400'!BE366</f>
        <v>0</v>
      </c>
      <c r="CO365" s="401">
        <f>'آبان 1400'!BF366</f>
        <v>0</v>
      </c>
      <c r="CP365" s="401">
        <f>'آبان 1400'!BG366</f>
        <v>6049690.6440895442</v>
      </c>
      <c r="CQ365" s="401">
        <f>'آبان 1400'!BH366</f>
        <v>63887061</v>
      </c>
      <c r="CR365" s="401">
        <f t="shared" si="263"/>
        <v>69936752.417727262</v>
      </c>
      <c r="CS365" s="56">
        <f t="shared" si="264"/>
        <v>4425825</v>
      </c>
      <c r="CT365" s="400">
        <f t="shared" si="265"/>
        <v>2212912.5</v>
      </c>
      <c r="CU365" s="401">
        <f t="shared" si="266"/>
        <v>663873.75</v>
      </c>
      <c r="CV365" s="401">
        <f t="shared" si="267"/>
        <v>1120000</v>
      </c>
      <c r="CW365" s="56">
        <v>0</v>
      </c>
      <c r="CX365" s="401">
        <f t="shared" si="268"/>
        <v>78359363.667727262</v>
      </c>
      <c r="CY365" s="401">
        <f t="shared" si="269"/>
        <v>69936752.417727262</v>
      </c>
      <c r="CZ365" s="401">
        <f t="shared" si="270"/>
        <v>16085453.056077272</v>
      </c>
      <c r="DA365" s="401">
        <f t="shared" si="271"/>
        <v>94444816.723804533</v>
      </c>
      <c r="DB365" s="401">
        <f t="shared" si="272"/>
        <v>100800</v>
      </c>
      <c r="DC365" s="401">
        <f t="shared" si="273"/>
        <v>94545616.723804533</v>
      </c>
      <c r="DD365" s="406">
        <v>0</v>
      </c>
      <c r="DE365" s="401">
        <f t="shared" si="274"/>
        <v>7835936.3667727262</v>
      </c>
      <c r="DF365" s="401">
        <f t="shared" si="275"/>
        <v>3917968.1833863631</v>
      </c>
      <c r="DG365" s="401">
        <f t="shared" si="276"/>
        <v>82791712.173645437</v>
      </c>
      <c r="DH365" s="401">
        <f t="shared" si="277"/>
        <v>7302611.25</v>
      </c>
      <c r="DI365" s="401">
        <f t="shared" si="278"/>
        <v>75489100.923645437</v>
      </c>
      <c r="DJ365" s="401">
        <f t="shared" si="279"/>
        <v>0</v>
      </c>
      <c r="DL365" s="408">
        <f t="shared" si="280"/>
        <v>6638737.5</v>
      </c>
      <c r="DM365" s="408">
        <f t="shared" si="281"/>
        <v>-2212912.5</v>
      </c>
    </row>
    <row r="366" spans="1:117" s="56" customFormat="1" ht="21" x14ac:dyDescent="0.2">
      <c r="A366" s="192">
        <f t="shared" si="242"/>
        <v>2655495</v>
      </c>
      <c r="B366" s="137">
        <f>'آبان 1400'!B367</f>
        <v>361</v>
      </c>
      <c r="C366" s="137">
        <f>'آبان 1400'!C367</f>
        <v>125</v>
      </c>
      <c r="D366" s="137">
        <f>'آبان 1400'!D367</f>
        <v>13218</v>
      </c>
      <c r="E366" s="137" t="str">
        <f>'آبان 1400'!E367</f>
        <v>مصطفی</v>
      </c>
      <c r="F366" s="137" t="str">
        <f>'آبان 1400'!F367</f>
        <v>خداکرمی</v>
      </c>
      <c r="G366" s="137" t="str">
        <f>'آبان 1400'!G367</f>
        <v>نگهبان</v>
      </c>
      <c r="H366" s="137" t="str">
        <f>'آبان 1400'!H367</f>
        <v>تهران</v>
      </c>
      <c r="I366" s="137" t="str">
        <f>'آبان 1400'!I367</f>
        <v>372-700-4158025-1</v>
      </c>
      <c r="J366" s="137" t="str">
        <f>'آبان 1400'!J367</f>
        <v>0074992120</v>
      </c>
      <c r="K366" s="137" t="str">
        <f>'آبان 1400'!K367</f>
        <v>0016122941</v>
      </c>
      <c r="L366" s="137" t="str">
        <f>'آبان 1400'!L367</f>
        <v>تهران</v>
      </c>
      <c r="M366" s="137" t="str">
        <f>'آبان 1400'!M367</f>
        <v>نگهبان</v>
      </c>
      <c r="N366" s="121" t="str">
        <f>'آبان 1400'!N367</f>
        <v>*</v>
      </c>
      <c r="O366" s="120">
        <f>'آبان 1400'!O367</f>
        <v>0</v>
      </c>
      <c r="P366" s="122">
        <f>'آبان 1400'!P367</f>
        <v>0</v>
      </c>
      <c r="Q366" s="362">
        <f>'آبان 1400'!Q367</f>
        <v>30</v>
      </c>
      <c r="R366" s="362">
        <f>'آبان 1400'!R367</f>
        <v>120</v>
      </c>
      <c r="S366" s="362">
        <f>'آبان 1400'!S367</f>
        <v>110</v>
      </c>
      <c r="T366" s="362">
        <f>'آبان 1400'!T367</f>
        <v>29.33</v>
      </c>
      <c r="U366" s="138">
        <f>'آبان 1400'!U367</f>
        <v>0</v>
      </c>
      <c r="V366" s="121">
        <f>'آبان 1400'!W367</f>
        <v>0</v>
      </c>
      <c r="W366" s="122">
        <f>'آبان 1400'!X367</f>
        <v>0</v>
      </c>
      <c r="X366" s="370">
        <f>'آبان 1400'!Y367</f>
        <v>2</v>
      </c>
      <c r="Y366" s="370">
        <f>'آبان 1400'!Z367</f>
        <v>2</v>
      </c>
      <c r="Z366" s="139">
        <f>'آبان 1400'!AA367</f>
        <v>885165</v>
      </c>
      <c r="AA366" s="139">
        <f>'آبان 1400'!AB367</f>
        <v>0</v>
      </c>
      <c r="AB366" s="139">
        <f>'آبان 1400'!AC367</f>
        <v>885165</v>
      </c>
      <c r="AC366" s="139">
        <f>'آبان 1400'!AD367</f>
        <v>4500000</v>
      </c>
      <c r="AD366" s="139">
        <f>'آبان 1400'!AE367</f>
        <v>6000000</v>
      </c>
      <c r="AE366" s="140">
        <f>'آبان 1400'!AF367</f>
        <v>168986.04545454544</v>
      </c>
      <c r="AF366" s="123">
        <f>'آبان 1400'!AG367</f>
        <v>26554950</v>
      </c>
      <c r="AG366" s="124">
        <f>'آبان 1400'!AH367</f>
        <v>0</v>
      </c>
      <c r="AH366" s="124">
        <f>'آبان 1400'!AI367</f>
        <v>20278325.454545453</v>
      </c>
      <c r="AI366" s="124">
        <f>'آبان 1400'!AJ367</f>
        <v>5310990</v>
      </c>
      <c r="AJ366" s="124">
        <f>'آبان 1400'!AK367</f>
        <v>4500000</v>
      </c>
      <c r="AK366" s="124">
        <f>'آبان 1400'!AL367</f>
        <v>6000000</v>
      </c>
      <c r="AL366" s="124">
        <f>'آبان 1400'!AM367</f>
        <v>4647116.25</v>
      </c>
      <c r="AM366" s="124">
        <f>'آبان 1400'!AN367</f>
        <v>4956360.7131818179</v>
      </c>
      <c r="AN366" s="124">
        <f>'آبان 1400'!AO367</f>
        <v>0</v>
      </c>
      <c r="AO366" s="124">
        <f>'آبان 1400'!AP367</f>
        <v>3000000</v>
      </c>
      <c r="AP366" s="124">
        <f>'آبان 1400'!AQ367</f>
        <v>0</v>
      </c>
      <c r="AQ366" s="124">
        <f>'آبان 1400'!AR367</f>
        <v>0</v>
      </c>
      <c r="AR366" s="124">
        <f>'آبان 1400'!AS367</f>
        <v>0</v>
      </c>
      <c r="AS366" s="379">
        <f>'آبان 1400'!AT367</f>
        <v>0</v>
      </c>
      <c r="AT366" s="372">
        <f t="shared" si="243"/>
        <v>75247742.417727277</v>
      </c>
      <c r="AU366" s="174">
        <f>'آبان 1400'!AV367</f>
        <v>51541179.74848637</v>
      </c>
      <c r="AV366" s="142">
        <f>'آبان 1400'!AW367</f>
        <v>69936752.417727262</v>
      </c>
      <c r="AW366" s="143">
        <f t="shared" si="244"/>
        <v>4895572.6692409087</v>
      </c>
      <c r="AX366" s="76">
        <f t="shared" si="245"/>
        <v>1154117.9748486371</v>
      </c>
      <c r="AY366" s="143">
        <f>'آبان 1400'!AZ367</f>
        <v>0</v>
      </c>
      <c r="AZ366" s="143">
        <f>'آبان 1400'!BA367</f>
        <v>0</v>
      </c>
      <c r="BA366" s="143">
        <f>'آبان 1400'!BB367</f>
        <v>0</v>
      </c>
      <c r="BB366" s="143">
        <f>'آبان 1400'!BC367</f>
        <v>0</v>
      </c>
      <c r="BC366" s="143">
        <f>'آبان 1400'!BD367</f>
        <v>0</v>
      </c>
      <c r="BD366" s="143">
        <f>'آبان 1400'!BE367</f>
        <v>0</v>
      </c>
      <c r="BE366" s="143">
        <f>'آبان 1400'!BF367</f>
        <v>0</v>
      </c>
      <c r="BF366" s="144">
        <f t="shared" si="246"/>
        <v>6049690.6440895461</v>
      </c>
      <c r="BG366" s="141">
        <f t="shared" si="247"/>
        <v>69198051</v>
      </c>
      <c r="BH366" s="145">
        <f t="shared" si="248"/>
        <v>75247742.417727277</v>
      </c>
      <c r="BI366" s="128">
        <f t="shared" si="241"/>
        <v>4425825</v>
      </c>
      <c r="BJ366" s="146">
        <f t="shared" si="249"/>
        <v>2212912.5</v>
      </c>
      <c r="BK366" s="146">
        <f t="shared" si="250"/>
        <v>663873.75</v>
      </c>
      <c r="BL366" s="147">
        <f t="shared" si="251"/>
        <v>1120000</v>
      </c>
      <c r="BM366" s="383">
        <v>0</v>
      </c>
      <c r="BN366" s="148">
        <f t="shared" si="252"/>
        <v>83670353.667727277</v>
      </c>
      <c r="BO366" s="149">
        <f t="shared" si="253"/>
        <v>69936752.417727262</v>
      </c>
      <c r="BP366" s="150">
        <f t="shared" si="254"/>
        <v>16085453.056077272</v>
      </c>
      <c r="BQ366" s="151">
        <f t="shared" si="255"/>
        <v>99755806.723804548</v>
      </c>
      <c r="BR366" s="152">
        <f t="shared" si="256"/>
        <v>100800</v>
      </c>
      <c r="BS366" s="148">
        <f t="shared" si="257"/>
        <v>99856606.723804548</v>
      </c>
      <c r="BT366" s="136">
        <v>0</v>
      </c>
      <c r="BU366" s="149">
        <f t="shared" si="258"/>
        <v>8367035.366772728</v>
      </c>
      <c r="BV366" s="153">
        <f t="shared" si="259"/>
        <v>4183517.683386364</v>
      </c>
      <c r="BW366" s="134">
        <f t="shared" si="260"/>
        <v>87306053.673645452</v>
      </c>
      <c r="BX366" s="148">
        <f t="shared" si="261"/>
        <v>7302611.25</v>
      </c>
      <c r="BY366" s="135">
        <f t="shared" si="262"/>
        <v>80003442.423645452</v>
      </c>
      <c r="CD366" s="400">
        <f>'آبان 1400'!AU367</f>
        <v>75247742.417727277</v>
      </c>
      <c r="CE366" s="401">
        <f>'آبان 1400'!AV367</f>
        <v>51541179.74848637</v>
      </c>
      <c r="CF366" s="401">
        <f>'آبان 1400'!AW367</f>
        <v>69936752.417727262</v>
      </c>
      <c r="CG366" s="401">
        <f>'آبان 1400'!AX367</f>
        <v>4895572.6692409087</v>
      </c>
      <c r="CH366" s="401">
        <f>'آبان 1400'!AY367</f>
        <v>1154117.9748486371</v>
      </c>
      <c r="CI366" s="401">
        <f>'آبان 1400'!AZ367</f>
        <v>0</v>
      </c>
      <c r="CJ366" s="401">
        <f>'آبان 1400'!BA367</f>
        <v>0</v>
      </c>
      <c r="CK366" s="401">
        <f>'آبان 1400'!BB367</f>
        <v>0</v>
      </c>
      <c r="CL366" s="401">
        <f>'آبان 1400'!BC367</f>
        <v>0</v>
      </c>
      <c r="CM366" s="401">
        <f>'آبان 1400'!BD367</f>
        <v>0</v>
      </c>
      <c r="CN366" s="401">
        <f>'آبان 1400'!BE367</f>
        <v>0</v>
      </c>
      <c r="CO366" s="401">
        <f>'آبان 1400'!BF367</f>
        <v>0</v>
      </c>
      <c r="CP366" s="401">
        <f>'آبان 1400'!BG367</f>
        <v>6049690.6440895461</v>
      </c>
      <c r="CQ366" s="401">
        <f>'آبان 1400'!BH367</f>
        <v>69198051</v>
      </c>
      <c r="CR366" s="401">
        <f t="shared" si="263"/>
        <v>75247742.417727277</v>
      </c>
      <c r="CS366" s="56">
        <f t="shared" si="264"/>
        <v>4425825</v>
      </c>
      <c r="CT366" s="400">
        <f t="shared" si="265"/>
        <v>2212912.5</v>
      </c>
      <c r="CU366" s="401">
        <f t="shared" si="266"/>
        <v>663873.75</v>
      </c>
      <c r="CV366" s="401">
        <f t="shared" si="267"/>
        <v>1120000</v>
      </c>
      <c r="CW366" s="56">
        <v>0</v>
      </c>
      <c r="CX366" s="401">
        <f t="shared" si="268"/>
        <v>83670353.667727277</v>
      </c>
      <c r="CY366" s="401">
        <f t="shared" si="269"/>
        <v>69936752.417727262</v>
      </c>
      <c r="CZ366" s="401">
        <f t="shared" si="270"/>
        <v>16085453.056077272</v>
      </c>
      <c r="DA366" s="401">
        <f t="shared" si="271"/>
        <v>99755806.723804548</v>
      </c>
      <c r="DB366" s="401">
        <f t="shared" si="272"/>
        <v>100800</v>
      </c>
      <c r="DC366" s="401">
        <f t="shared" si="273"/>
        <v>99856606.723804548</v>
      </c>
      <c r="DD366" s="406">
        <v>0</v>
      </c>
      <c r="DE366" s="401">
        <f t="shared" si="274"/>
        <v>8367035.366772728</v>
      </c>
      <c r="DF366" s="401">
        <f t="shared" si="275"/>
        <v>4183517.683386364</v>
      </c>
      <c r="DG366" s="401">
        <f t="shared" si="276"/>
        <v>87306053.673645452</v>
      </c>
      <c r="DH366" s="401">
        <f t="shared" si="277"/>
        <v>7302611.25</v>
      </c>
      <c r="DI366" s="401">
        <f t="shared" si="278"/>
        <v>80003442.423645452</v>
      </c>
      <c r="DJ366" s="401">
        <f t="shared" si="279"/>
        <v>0</v>
      </c>
      <c r="DL366" s="408">
        <f t="shared" si="280"/>
        <v>6638737.5</v>
      </c>
      <c r="DM366" s="408">
        <f t="shared" si="281"/>
        <v>-2212912.5</v>
      </c>
    </row>
    <row r="367" spans="1:117" s="56" customFormat="1" ht="21" x14ac:dyDescent="0.2">
      <c r="A367" s="192">
        <f t="shared" si="242"/>
        <v>2655495</v>
      </c>
      <c r="B367" s="137">
        <f>'آبان 1400'!B368</f>
        <v>362</v>
      </c>
      <c r="C367" s="137">
        <f>'آبان 1400'!C368</f>
        <v>126</v>
      </c>
      <c r="D367" s="137">
        <f>'آبان 1400'!D368</f>
        <v>13320</v>
      </c>
      <c r="E367" s="137" t="str">
        <f>'آبان 1400'!E368</f>
        <v>محمدرضا</v>
      </c>
      <c r="F367" s="137" t="str">
        <f>'آبان 1400'!F368</f>
        <v>شریعت</v>
      </c>
      <c r="G367" s="137" t="str">
        <f>'آبان 1400'!G368</f>
        <v>نگهبان</v>
      </c>
      <c r="H367" s="137" t="str">
        <f>'آبان 1400'!H368</f>
        <v>تهران</v>
      </c>
      <c r="I367" s="137" t="str">
        <f>'آبان 1400'!I368</f>
        <v>410-700-4109088-1</v>
      </c>
      <c r="J367" s="137" t="str">
        <f>'آبان 1400'!J368</f>
        <v>0012484075</v>
      </c>
      <c r="K367" s="137" t="str">
        <f>'آبان 1400'!K368</f>
        <v>0013616589</v>
      </c>
      <c r="L367" s="137" t="str">
        <f>'آبان 1400'!L368</f>
        <v>تهران</v>
      </c>
      <c r="M367" s="137" t="str">
        <f>'آبان 1400'!M368</f>
        <v>نگهبان</v>
      </c>
      <c r="N367" s="121" t="str">
        <f>'آبان 1400'!N368</f>
        <v>*</v>
      </c>
      <c r="O367" s="120">
        <f>'آبان 1400'!O368</f>
        <v>0</v>
      </c>
      <c r="P367" s="122">
        <f>'آبان 1400'!P368</f>
        <v>0</v>
      </c>
      <c r="Q367" s="362">
        <f>'آبان 1400'!Q368</f>
        <v>30</v>
      </c>
      <c r="R367" s="362">
        <f>'آبان 1400'!R368</f>
        <v>120</v>
      </c>
      <c r="S367" s="362">
        <f>'آبان 1400'!S368</f>
        <v>110</v>
      </c>
      <c r="T367" s="362">
        <f>'آبان 1400'!T368</f>
        <v>29.33</v>
      </c>
      <c r="U367" s="138">
        <f>'آبان 1400'!U368</f>
        <v>0</v>
      </c>
      <c r="V367" s="121">
        <f>'آبان 1400'!W368</f>
        <v>0</v>
      </c>
      <c r="W367" s="122">
        <f>'آبان 1400'!X368</f>
        <v>0</v>
      </c>
      <c r="X367" s="370">
        <f>'آبان 1400'!Y368</f>
        <v>0</v>
      </c>
      <c r="Y367" s="370">
        <f>'آبان 1400'!Z368</f>
        <v>0</v>
      </c>
      <c r="Z367" s="139">
        <f>'آبان 1400'!AA368</f>
        <v>885165</v>
      </c>
      <c r="AA367" s="139">
        <f>'آبان 1400'!AB368</f>
        <v>0</v>
      </c>
      <c r="AB367" s="139">
        <f>'آبان 1400'!AC368</f>
        <v>885165</v>
      </c>
      <c r="AC367" s="139">
        <f>'آبان 1400'!AD368</f>
        <v>4500000</v>
      </c>
      <c r="AD367" s="139">
        <f>'آبان 1400'!AE368</f>
        <v>6000000</v>
      </c>
      <c r="AE367" s="140">
        <f>'آبان 1400'!AF368</f>
        <v>168986.04545454544</v>
      </c>
      <c r="AF367" s="123">
        <f>'آبان 1400'!AG368</f>
        <v>26554950</v>
      </c>
      <c r="AG367" s="124">
        <f>'آبان 1400'!AH368</f>
        <v>0</v>
      </c>
      <c r="AH367" s="124">
        <f>'آبان 1400'!AI368</f>
        <v>20278325.454545453</v>
      </c>
      <c r="AI367" s="124">
        <f>'آبان 1400'!AJ368</f>
        <v>0</v>
      </c>
      <c r="AJ367" s="124">
        <f>'آبان 1400'!AK368</f>
        <v>4500000</v>
      </c>
      <c r="AK367" s="124">
        <f>'آبان 1400'!AL368</f>
        <v>6000000</v>
      </c>
      <c r="AL367" s="124">
        <f>'آبان 1400'!AM368</f>
        <v>4647116.25</v>
      </c>
      <c r="AM367" s="124">
        <f>'آبان 1400'!AN368</f>
        <v>4956360.7131818179</v>
      </c>
      <c r="AN367" s="124">
        <f>'آبان 1400'!AO368</f>
        <v>0</v>
      </c>
      <c r="AO367" s="124">
        <f>'آبان 1400'!AP368</f>
        <v>3000000</v>
      </c>
      <c r="AP367" s="124">
        <f>'آبان 1400'!AQ368</f>
        <v>0</v>
      </c>
      <c r="AQ367" s="124">
        <f>'آبان 1400'!AR368</f>
        <v>0</v>
      </c>
      <c r="AR367" s="124">
        <f>'آبان 1400'!AS368</f>
        <v>0</v>
      </c>
      <c r="AS367" s="379">
        <f>'آبان 1400'!AT368</f>
        <v>0</v>
      </c>
      <c r="AT367" s="372">
        <f t="shared" si="243"/>
        <v>69936752.417727262</v>
      </c>
      <c r="AU367" s="174">
        <f>'آبان 1400'!AV368</f>
        <v>51541179.748486355</v>
      </c>
      <c r="AV367" s="142">
        <f>'آبان 1400'!AW368</f>
        <v>69936752.417727262</v>
      </c>
      <c r="AW367" s="143">
        <f t="shared" si="244"/>
        <v>4895572.6692409087</v>
      </c>
      <c r="AX367" s="76">
        <f t="shared" si="245"/>
        <v>1154117.9748486355</v>
      </c>
      <c r="AY367" s="143">
        <f>'آبان 1400'!AZ368</f>
        <v>0</v>
      </c>
      <c r="AZ367" s="143">
        <f>'آبان 1400'!BA368</f>
        <v>0</v>
      </c>
      <c r="BA367" s="143">
        <f>'آبان 1400'!BB368</f>
        <v>0</v>
      </c>
      <c r="BB367" s="143">
        <f>'آبان 1400'!BC368</f>
        <v>0</v>
      </c>
      <c r="BC367" s="143">
        <f>'آبان 1400'!BD368</f>
        <v>0</v>
      </c>
      <c r="BD367" s="143">
        <f>'آبان 1400'!BE368</f>
        <v>0</v>
      </c>
      <c r="BE367" s="143">
        <f>'آبان 1400'!BF368</f>
        <v>0</v>
      </c>
      <c r="BF367" s="144">
        <f t="shared" si="246"/>
        <v>6049690.6440895442</v>
      </c>
      <c r="BG367" s="141">
        <f t="shared" si="247"/>
        <v>63887061</v>
      </c>
      <c r="BH367" s="145">
        <f t="shared" si="248"/>
        <v>69936752.417727262</v>
      </c>
      <c r="BI367" s="128">
        <f t="shared" si="241"/>
        <v>4425825</v>
      </c>
      <c r="BJ367" s="146">
        <f t="shared" si="249"/>
        <v>2212912.5</v>
      </c>
      <c r="BK367" s="146">
        <f t="shared" si="250"/>
        <v>663873.75</v>
      </c>
      <c r="BL367" s="147">
        <f t="shared" si="251"/>
        <v>1120000</v>
      </c>
      <c r="BM367" s="383">
        <v>0</v>
      </c>
      <c r="BN367" s="148">
        <f t="shared" si="252"/>
        <v>78359363.667727262</v>
      </c>
      <c r="BO367" s="149">
        <f t="shared" si="253"/>
        <v>69936752.417727262</v>
      </c>
      <c r="BP367" s="150">
        <f t="shared" si="254"/>
        <v>16085453.056077272</v>
      </c>
      <c r="BQ367" s="151">
        <f t="shared" si="255"/>
        <v>94444816.723804533</v>
      </c>
      <c r="BR367" s="152">
        <f t="shared" si="256"/>
        <v>100800</v>
      </c>
      <c r="BS367" s="148">
        <f t="shared" si="257"/>
        <v>94545616.723804533</v>
      </c>
      <c r="BT367" s="136">
        <v>0</v>
      </c>
      <c r="BU367" s="149">
        <f t="shared" si="258"/>
        <v>7835936.3667727262</v>
      </c>
      <c r="BV367" s="153">
        <f t="shared" si="259"/>
        <v>3917968.1833863631</v>
      </c>
      <c r="BW367" s="134">
        <f t="shared" si="260"/>
        <v>82791712.173645437</v>
      </c>
      <c r="BX367" s="148">
        <f t="shared" si="261"/>
        <v>7302611.25</v>
      </c>
      <c r="BY367" s="135">
        <f t="shared" si="262"/>
        <v>75489100.923645437</v>
      </c>
      <c r="CD367" s="400">
        <f>'آبان 1400'!AU368</f>
        <v>69936752.417727262</v>
      </c>
      <c r="CE367" s="401">
        <f>'آبان 1400'!AV368</f>
        <v>51541179.748486355</v>
      </c>
      <c r="CF367" s="401">
        <f>'آبان 1400'!AW368</f>
        <v>69936752.417727262</v>
      </c>
      <c r="CG367" s="401">
        <f>'آبان 1400'!AX368</f>
        <v>4895572.6692409087</v>
      </c>
      <c r="CH367" s="401">
        <f>'آبان 1400'!AY368</f>
        <v>1154117.9748486355</v>
      </c>
      <c r="CI367" s="401">
        <f>'آبان 1400'!AZ368</f>
        <v>0</v>
      </c>
      <c r="CJ367" s="401">
        <f>'آبان 1400'!BA368</f>
        <v>0</v>
      </c>
      <c r="CK367" s="401">
        <f>'آبان 1400'!BB368</f>
        <v>0</v>
      </c>
      <c r="CL367" s="401">
        <f>'آبان 1400'!BC368</f>
        <v>0</v>
      </c>
      <c r="CM367" s="401">
        <f>'آبان 1400'!BD368</f>
        <v>0</v>
      </c>
      <c r="CN367" s="401">
        <f>'آبان 1400'!BE368</f>
        <v>0</v>
      </c>
      <c r="CO367" s="401">
        <f>'آبان 1400'!BF368</f>
        <v>0</v>
      </c>
      <c r="CP367" s="401">
        <f>'آبان 1400'!BG368</f>
        <v>6049690.6440895442</v>
      </c>
      <c r="CQ367" s="401">
        <f>'آبان 1400'!BH368</f>
        <v>63887061</v>
      </c>
      <c r="CR367" s="401">
        <f t="shared" si="263"/>
        <v>69936752.417727262</v>
      </c>
      <c r="CS367" s="56">
        <f t="shared" si="264"/>
        <v>4425825</v>
      </c>
      <c r="CT367" s="400">
        <f t="shared" si="265"/>
        <v>2212912.5</v>
      </c>
      <c r="CU367" s="401">
        <f t="shared" si="266"/>
        <v>663873.75</v>
      </c>
      <c r="CV367" s="401">
        <f t="shared" si="267"/>
        <v>1120000</v>
      </c>
      <c r="CW367" s="56">
        <v>0</v>
      </c>
      <c r="CX367" s="401">
        <f t="shared" si="268"/>
        <v>78359363.667727262</v>
      </c>
      <c r="CY367" s="401">
        <f t="shared" si="269"/>
        <v>69936752.417727262</v>
      </c>
      <c r="CZ367" s="401">
        <f t="shared" si="270"/>
        <v>16085453.056077272</v>
      </c>
      <c r="DA367" s="401">
        <f t="shared" si="271"/>
        <v>94444816.723804533</v>
      </c>
      <c r="DB367" s="401">
        <f t="shared" si="272"/>
        <v>100800</v>
      </c>
      <c r="DC367" s="401">
        <f t="shared" si="273"/>
        <v>94545616.723804533</v>
      </c>
      <c r="DD367" s="406">
        <v>0</v>
      </c>
      <c r="DE367" s="401">
        <f t="shared" si="274"/>
        <v>7835936.3667727262</v>
      </c>
      <c r="DF367" s="401">
        <f t="shared" si="275"/>
        <v>3917968.1833863631</v>
      </c>
      <c r="DG367" s="401">
        <f t="shared" si="276"/>
        <v>82791712.173645437</v>
      </c>
      <c r="DH367" s="401">
        <f t="shared" si="277"/>
        <v>7302611.25</v>
      </c>
      <c r="DI367" s="401">
        <f t="shared" si="278"/>
        <v>75489100.923645437</v>
      </c>
      <c r="DJ367" s="401">
        <f t="shared" si="279"/>
        <v>0</v>
      </c>
      <c r="DL367" s="408">
        <f t="shared" si="280"/>
        <v>6638737.5</v>
      </c>
      <c r="DM367" s="408">
        <f t="shared" si="281"/>
        <v>-2212912.5</v>
      </c>
    </row>
    <row r="368" spans="1:117" s="56" customFormat="1" ht="21" x14ac:dyDescent="0.2">
      <c r="A368" s="192">
        <f t="shared" si="242"/>
        <v>2655495</v>
      </c>
      <c r="B368" s="137">
        <f>'آبان 1400'!B369</f>
        <v>363</v>
      </c>
      <c r="C368" s="137">
        <f>'آبان 1400'!C369</f>
        <v>127</v>
      </c>
      <c r="D368" s="137">
        <f>'آبان 1400'!D369</f>
        <v>13276</v>
      </c>
      <c r="E368" s="137" t="str">
        <f>'آبان 1400'!E369</f>
        <v>جواد</v>
      </c>
      <c r="F368" s="137" t="str">
        <f>'آبان 1400'!F369</f>
        <v>عبدالمحمدی</v>
      </c>
      <c r="G368" s="137" t="str">
        <f>'آبان 1400'!G369</f>
        <v>نگهبان</v>
      </c>
      <c r="H368" s="137" t="str">
        <f>'آبان 1400'!H369</f>
        <v>تهران</v>
      </c>
      <c r="I368" s="137" t="str">
        <f>'آبان 1400'!I369</f>
        <v>384-12-4182406-1</v>
      </c>
      <c r="J368" s="137" t="str">
        <f>'آبان 1400'!J369</f>
        <v>0084652543</v>
      </c>
      <c r="K368" s="137" t="str">
        <f>'آبان 1400'!K369</f>
        <v>0029308975</v>
      </c>
      <c r="L368" s="137" t="str">
        <f>'آبان 1400'!L369</f>
        <v>تهران</v>
      </c>
      <c r="M368" s="137" t="str">
        <f>'آبان 1400'!M369</f>
        <v>نگهبان</v>
      </c>
      <c r="N368" s="121" t="str">
        <f>'آبان 1400'!N369</f>
        <v>*</v>
      </c>
      <c r="O368" s="120">
        <f>'آبان 1400'!O369</f>
        <v>0</v>
      </c>
      <c r="P368" s="122">
        <f>'آبان 1400'!P369</f>
        <v>0</v>
      </c>
      <c r="Q368" s="362">
        <f>'آبان 1400'!Q369</f>
        <v>30</v>
      </c>
      <c r="R368" s="362">
        <f>'آبان 1400'!R369</f>
        <v>120</v>
      </c>
      <c r="S368" s="362">
        <f>'آبان 1400'!S369</f>
        <v>110</v>
      </c>
      <c r="T368" s="362">
        <f>'آبان 1400'!T369</f>
        <v>29.33</v>
      </c>
      <c r="U368" s="138">
        <f>'آبان 1400'!U369</f>
        <v>0</v>
      </c>
      <c r="V368" s="121">
        <f>'آبان 1400'!W369</f>
        <v>0</v>
      </c>
      <c r="W368" s="122">
        <f>'آبان 1400'!X369</f>
        <v>0</v>
      </c>
      <c r="X368" s="370">
        <f>'آبان 1400'!Y369</f>
        <v>1</v>
      </c>
      <c r="Y368" s="370">
        <f>'آبان 1400'!Z369</f>
        <v>1</v>
      </c>
      <c r="Z368" s="139">
        <f>'آبان 1400'!AA369</f>
        <v>885165</v>
      </c>
      <c r="AA368" s="139">
        <f>'آبان 1400'!AB369</f>
        <v>0</v>
      </c>
      <c r="AB368" s="139">
        <f>'آبان 1400'!AC369</f>
        <v>885165</v>
      </c>
      <c r="AC368" s="139">
        <f>'آبان 1400'!AD369</f>
        <v>4500000</v>
      </c>
      <c r="AD368" s="139">
        <f>'آبان 1400'!AE369</f>
        <v>6000000</v>
      </c>
      <c r="AE368" s="140">
        <f>'آبان 1400'!AF369</f>
        <v>168986.04545454544</v>
      </c>
      <c r="AF368" s="123">
        <f>'آبان 1400'!AG369</f>
        <v>26554950</v>
      </c>
      <c r="AG368" s="124">
        <f>'آبان 1400'!AH369</f>
        <v>0</v>
      </c>
      <c r="AH368" s="124">
        <f>'آبان 1400'!AI369</f>
        <v>20278325.454545453</v>
      </c>
      <c r="AI368" s="124">
        <f>'آبان 1400'!AJ369</f>
        <v>2655495</v>
      </c>
      <c r="AJ368" s="124">
        <f>'آبان 1400'!AK369</f>
        <v>4500000</v>
      </c>
      <c r="AK368" s="124">
        <f>'آبان 1400'!AL369</f>
        <v>6000000</v>
      </c>
      <c r="AL368" s="124">
        <f>'آبان 1400'!AM369</f>
        <v>4647116.25</v>
      </c>
      <c r="AM368" s="124">
        <f>'آبان 1400'!AN369</f>
        <v>4956360.7131818179</v>
      </c>
      <c r="AN368" s="124">
        <f>'آبان 1400'!AO369</f>
        <v>0</v>
      </c>
      <c r="AO368" s="124">
        <f>'آبان 1400'!AP369</f>
        <v>3000000</v>
      </c>
      <c r="AP368" s="124">
        <f>'آبان 1400'!AQ369</f>
        <v>0</v>
      </c>
      <c r="AQ368" s="124">
        <f>'آبان 1400'!AR369</f>
        <v>0</v>
      </c>
      <c r="AR368" s="124">
        <f>'آبان 1400'!AS369</f>
        <v>0</v>
      </c>
      <c r="AS368" s="379">
        <f>'آبان 1400'!AT369</f>
        <v>0</v>
      </c>
      <c r="AT368" s="372">
        <f t="shared" si="243"/>
        <v>72592247.417727277</v>
      </c>
      <c r="AU368" s="174">
        <f>'آبان 1400'!AV369</f>
        <v>51541179.74848637</v>
      </c>
      <c r="AV368" s="142">
        <f>'آبان 1400'!AW369</f>
        <v>69936752.417727262</v>
      </c>
      <c r="AW368" s="143">
        <f t="shared" si="244"/>
        <v>4895572.6692409087</v>
      </c>
      <c r="AX368" s="76">
        <f t="shared" si="245"/>
        <v>1154117.9748486371</v>
      </c>
      <c r="AY368" s="143">
        <f>'آبان 1400'!AZ369</f>
        <v>0</v>
      </c>
      <c r="AZ368" s="143">
        <f>'آبان 1400'!BA369</f>
        <v>0</v>
      </c>
      <c r="BA368" s="143">
        <f>'آبان 1400'!BB369</f>
        <v>0</v>
      </c>
      <c r="BB368" s="143">
        <f>'آبان 1400'!BC369</f>
        <v>0</v>
      </c>
      <c r="BC368" s="143">
        <f>'آبان 1400'!BD369</f>
        <v>0</v>
      </c>
      <c r="BD368" s="143">
        <f>'آبان 1400'!BE369</f>
        <v>0</v>
      </c>
      <c r="BE368" s="143">
        <f>'آبان 1400'!BF369</f>
        <v>0</v>
      </c>
      <c r="BF368" s="144">
        <f t="shared" si="246"/>
        <v>6049690.6440895461</v>
      </c>
      <c r="BG368" s="141">
        <f t="shared" si="247"/>
        <v>66542556</v>
      </c>
      <c r="BH368" s="145">
        <f t="shared" si="248"/>
        <v>72592247.417727277</v>
      </c>
      <c r="BI368" s="128">
        <f t="shared" si="241"/>
        <v>4425825</v>
      </c>
      <c r="BJ368" s="146">
        <f t="shared" si="249"/>
        <v>2212912.5</v>
      </c>
      <c r="BK368" s="146">
        <f t="shared" si="250"/>
        <v>663873.75</v>
      </c>
      <c r="BL368" s="147">
        <f t="shared" si="251"/>
        <v>1120000</v>
      </c>
      <c r="BM368" s="383">
        <v>0</v>
      </c>
      <c r="BN368" s="148">
        <f t="shared" si="252"/>
        <v>81014858.667727277</v>
      </c>
      <c r="BO368" s="149">
        <f t="shared" si="253"/>
        <v>69936752.417727262</v>
      </c>
      <c r="BP368" s="150">
        <f t="shared" si="254"/>
        <v>16085453.056077272</v>
      </c>
      <c r="BQ368" s="151">
        <f t="shared" si="255"/>
        <v>97100311.723804548</v>
      </c>
      <c r="BR368" s="152">
        <f t="shared" si="256"/>
        <v>100800</v>
      </c>
      <c r="BS368" s="148">
        <f t="shared" si="257"/>
        <v>97201111.723804548</v>
      </c>
      <c r="BT368" s="136">
        <v>0</v>
      </c>
      <c r="BU368" s="149">
        <f t="shared" si="258"/>
        <v>8101485.866772728</v>
      </c>
      <c r="BV368" s="153">
        <f t="shared" si="259"/>
        <v>4050742.933386364</v>
      </c>
      <c r="BW368" s="134">
        <f t="shared" si="260"/>
        <v>85048882.923645452</v>
      </c>
      <c r="BX368" s="148">
        <f t="shared" si="261"/>
        <v>7302611.25</v>
      </c>
      <c r="BY368" s="135">
        <f t="shared" si="262"/>
        <v>77746271.673645452</v>
      </c>
      <c r="CD368" s="400">
        <f>'آبان 1400'!AU369</f>
        <v>72592247.417727277</v>
      </c>
      <c r="CE368" s="401">
        <f>'آبان 1400'!AV369</f>
        <v>51541179.74848637</v>
      </c>
      <c r="CF368" s="401">
        <f>'آبان 1400'!AW369</f>
        <v>69936752.417727262</v>
      </c>
      <c r="CG368" s="401">
        <f>'آبان 1400'!AX369</f>
        <v>4895572.6692409087</v>
      </c>
      <c r="CH368" s="401">
        <f>'آبان 1400'!AY369</f>
        <v>1154117.9748486371</v>
      </c>
      <c r="CI368" s="401">
        <f>'آبان 1400'!AZ369</f>
        <v>0</v>
      </c>
      <c r="CJ368" s="401">
        <f>'آبان 1400'!BA369</f>
        <v>0</v>
      </c>
      <c r="CK368" s="401">
        <f>'آبان 1400'!BB369</f>
        <v>0</v>
      </c>
      <c r="CL368" s="401">
        <f>'آبان 1400'!BC369</f>
        <v>0</v>
      </c>
      <c r="CM368" s="401">
        <f>'آبان 1400'!BD369</f>
        <v>0</v>
      </c>
      <c r="CN368" s="401">
        <f>'آبان 1400'!BE369</f>
        <v>0</v>
      </c>
      <c r="CO368" s="401">
        <f>'آبان 1400'!BF369</f>
        <v>0</v>
      </c>
      <c r="CP368" s="401">
        <f>'آبان 1400'!BG369</f>
        <v>6049690.6440895461</v>
      </c>
      <c r="CQ368" s="401">
        <f>'آبان 1400'!BH369</f>
        <v>66542556</v>
      </c>
      <c r="CR368" s="401">
        <f t="shared" si="263"/>
        <v>72592247.417727277</v>
      </c>
      <c r="CS368" s="56">
        <f t="shared" si="264"/>
        <v>4425825</v>
      </c>
      <c r="CT368" s="400">
        <f t="shared" si="265"/>
        <v>2212912.5</v>
      </c>
      <c r="CU368" s="401">
        <f t="shared" si="266"/>
        <v>663873.75</v>
      </c>
      <c r="CV368" s="401">
        <f t="shared" si="267"/>
        <v>1120000</v>
      </c>
      <c r="CW368" s="56">
        <v>0</v>
      </c>
      <c r="CX368" s="401">
        <f t="shared" si="268"/>
        <v>81014858.667727277</v>
      </c>
      <c r="CY368" s="401">
        <f t="shared" si="269"/>
        <v>69936752.417727262</v>
      </c>
      <c r="CZ368" s="401">
        <f t="shared" si="270"/>
        <v>16085453.056077272</v>
      </c>
      <c r="DA368" s="401">
        <f t="shared" si="271"/>
        <v>97100311.723804548</v>
      </c>
      <c r="DB368" s="401">
        <f t="shared" si="272"/>
        <v>100800</v>
      </c>
      <c r="DC368" s="401">
        <f t="shared" si="273"/>
        <v>97201111.723804548</v>
      </c>
      <c r="DD368" s="406">
        <v>0</v>
      </c>
      <c r="DE368" s="401">
        <f t="shared" si="274"/>
        <v>8101485.866772728</v>
      </c>
      <c r="DF368" s="401">
        <f t="shared" si="275"/>
        <v>4050742.933386364</v>
      </c>
      <c r="DG368" s="401">
        <f t="shared" si="276"/>
        <v>85048882.923645452</v>
      </c>
      <c r="DH368" s="401">
        <f t="shared" si="277"/>
        <v>7302611.25</v>
      </c>
      <c r="DI368" s="401">
        <f t="shared" si="278"/>
        <v>77746271.673645452</v>
      </c>
      <c r="DJ368" s="401">
        <f t="shared" si="279"/>
        <v>0</v>
      </c>
      <c r="DL368" s="408">
        <f t="shared" si="280"/>
        <v>6638737.5</v>
      </c>
      <c r="DM368" s="408">
        <f t="shared" si="281"/>
        <v>-2212912.5</v>
      </c>
    </row>
    <row r="369" spans="1:117" s="56" customFormat="1" ht="21" x14ac:dyDescent="0.2">
      <c r="A369" s="192">
        <f t="shared" si="242"/>
        <v>2655495</v>
      </c>
      <c r="B369" s="137">
        <f>'آبان 1400'!B370</f>
        <v>364</v>
      </c>
      <c r="C369" s="137">
        <f>'آبان 1400'!C370</f>
        <v>128</v>
      </c>
      <c r="D369" s="137">
        <f>'آبان 1400'!D370</f>
        <v>13249</v>
      </c>
      <c r="E369" s="137" t="str">
        <f>'آبان 1400'!E370</f>
        <v>پرویز</v>
      </c>
      <c r="F369" s="137" t="str">
        <f>'آبان 1400'!F370</f>
        <v>محرابی</v>
      </c>
      <c r="G369" s="137" t="str">
        <f>'آبان 1400'!G370</f>
        <v>نگهبان</v>
      </c>
      <c r="H369" s="137" t="str">
        <f>'آبان 1400'!H370</f>
        <v>تهران</v>
      </c>
      <c r="I369" s="137" t="str">
        <f>'آبان 1400'!I370</f>
        <v>433-876-4180474-1</v>
      </c>
      <c r="J369" s="137" t="str">
        <f>'آبان 1400'!J370</f>
        <v>4030624812</v>
      </c>
      <c r="K369" s="137" t="str">
        <f>'آبان 1400'!K370</f>
        <v>0027917082</v>
      </c>
      <c r="L369" s="137" t="str">
        <f>'آبان 1400'!L370</f>
        <v>تهران</v>
      </c>
      <c r="M369" s="137" t="str">
        <f>'آبان 1400'!M370</f>
        <v>نگهبان</v>
      </c>
      <c r="N369" s="121" t="str">
        <f>'آبان 1400'!N370</f>
        <v>*</v>
      </c>
      <c r="O369" s="120">
        <f>'آبان 1400'!O370</f>
        <v>0</v>
      </c>
      <c r="P369" s="122">
        <f>'آبان 1400'!P370</f>
        <v>0</v>
      </c>
      <c r="Q369" s="362">
        <f>'آبان 1400'!Q370</f>
        <v>30</v>
      </c>
      <c r="R369" s="362">
        <f>'آبان 1400'!R370</f>
        <v>120</v>
      </c>
      <c r="S369" s="362">
        <f>'آبان 1400'!S370</f>
        <v>110</v>
      </c>
      <c r="T369" s="362">
        <f>'آبان 1400'!T370</f>
        <v>29.33</v>
      </c>
      <c r="U369" s="138">
        <f>'آبان 1400'!U370</f>
        <v>0</v>
      </c>
      <c r="V369" s="121">
        <f>'آبان 1400'!W370</f>
        <v>0</v>
      </c>
      <c r="W369" s="122">
        <f>'آبان 1400'!X370</f>
        <v>0</v>
      </c>
      <c r="X369" s="370">
        <f>'آبان 1400'!Y370</f>
        <v>2</v>
      </c>
      <c r="Y369" s="370">
        <f>'آبان 1400'!Z370</f>
        <v>2</v>
      </c>
      <c r="Z369" s="139">
        <f>'آبان 1400'!AA370</f>
        <v>885165</v>
      </c>
      <c r="AA369" s="139">
        <f>'آبان 1400'!AB370</f>
        <v>0</v>
      </c>
      <c r="AB369" s="139">
        <f>'آبان 1400'!AC370</f>
        <v>885165</v>
      </c>
      <c r="AC369" s="139">
        <f>'آبان 1400'!AD370</f>
        <v>4500000</v>
      </c>
      <c r="AD369" s="139">
        <f>'آبان 1400'!AE370</f>
        <v>6000000</v>
      </c>
      <c r="AE369" s="140">
        <f>'آبان 1400'!AF370</f>
        <v>168986.04545454544</v>
      </c>
      <c r="AF369" s="123">
        <f>'آبان 1400'!AG370</f>
        <v>26554950</v>
      </c>
      <c r="AG369" s="124">
        <f>'آبان 1400'!AH370</f>
        <v>0</v>
      </c>
      <c r="AH369" s="124">
        <f>'آبان 1400'!AI370</f>
        <v>20278325.454545453</v>
      </c>
      <c r="AI369" s="124">
        <f>'آبان 1400'!AJ370</f>
        <v>5310990</v>
      </c>
      <c r="AJ369" s="124">
        <f>'آبان 1400'!AK370</f>
        <v>4500000</v>
      </c>
      <c r="AK369" s="124">
        <f>'آبان 1400'!AL370</f>
        <v>6000000</v>
      </c>
      <c r="AL369" s="124">
        <f>'آبان 1400'!AM370</f>
        <v>4647116.25</v>
      </c>
      <c r="AM369" s="124">
        <f>'آبان 1400'!AN370</f>
        <v>4956360.7131818179</v>
      </c>
      <c r="AN369" s="124">
        <f>'آبان 1400'!AO370</f>
        <v>0</v>
      </c>
      <c r="AO369" s="124">
        <f>'آبان 1400'!AP370</f>
        <v>3000000</v>
      </c>
      <c r="AP369" s="124">
        <f>'آبان 1400'!AQ370</f>
        <v>0</v>
      </c>
      <c r="AQ369" s="124">
        <f>'آبان 1400'!AR370</f>
        <v>0</v>
      </c>
      <c r="AR369" s="124">
        <f>'آبان 1400'!AS370</f>
        <v>0</v>
      </c>
      <c r="AS369" s="379">
        <f>'آبان 1400'!AT370</f>
        <v>0</v>
      </c>
      <c r="AT369" s="372">
        <f t="shared" si="243"/>
        <v>75247742.417727277</v>
      </c>
      <c r="AU369" s="174">
        <f>'آبان 1400'!AV370</f>
        <v>51541179.74848637</v>
      </c>
      <c r="AV369" s="142">
        <f>'آبان 1400'!AW370</f>
        <v>69936752.417727262</v>
      </c>
      <c r="AW369" s="143">
        <f t="shared" si="244"/>
        <v>4895572.6692409087</v>
      </c>
      <c r="AX369" s="76">
        <f t="shared" si="245"/>
        <v>1154117.9748486371</v>
      </c>
      <c r="AY369" s="143">
        <f>'آبان 1400'!AZ370</f>
        <v>0</v>
      </c>
      <c r="AZ369" s="143">
        <f>'آبان 1400'!BA370</f>
        <v>0</v>
      </c>
      <c r="BA369" s="143">
        <f>'آبان 1400'!BB370</f>
        <v>0</v>
      </c>
      <c r="BB369" s="143">
        <f>'آبان 1400'!BC370</f>
        <v>0</v>
      </c>
      <c r="BC369" s="143">
        <f>'آبان 1400'!BD370</f>
        <v>0</v>
      </c>
      <c r="BD369" s="143">
        <f>'آبان 1400'!BE370</f>
        <v>0</v>
      </c>
      <c r="BE369" s="143">
        <f>'آبان 1400'!BF370</f>
        <v>0</v>
      </c>
      <c r="BF369" s="144">
        <f t="shared" si="246"/>
        <v>6049690.6440895461</v>
      </c>
      <c r="BG369" s="141">
        <f t="shared" si="247"/>
        <v>69198051</v>
      </c>
      <c r="BH369" s="145">
        <f t="shared" si="248"/>
        <v>75247742.417727277</v>
      </c>
      <c r="BI369" s="128">
        <f t="shared" si="241"/>
        <v>4425825</v>
      </c>
      <c r="BJ369" s="146">
        <f t="shared" si="249"/>
        <v>2212912.5</v>
      </c>
      <c r="BK369" s="146">
        <f t="shared" si="250"/>
        <v>663873.75</v>
      </c>
      <c r="BL369" s="147">
        <f t="shared" si="251"/>
        <v>1120000</v>
      </c>
      <c r="BM369" s="383">
        <v>0</v>
      </c>
      <c r="BN369" s="148">
        <f t="shared" si="252"/>
        <v>83670353.667727277</v>
      </c>
      <c r="BO369" s="149">
        <f t="shared" si="253"/>
        <v>69936752.417727262</v>
      </c>
      <c r="BP369" s="150">
        <f t="shared" si="254"/>
        <v>16085453.056077272</v>
      </c>
      <c r="BQ369" s="151">
        <f t="shared" si="255"/>
        <v>99755806.723804548</v>
      </c>
      <c r="BR369" s="152">
        <f t="shared" si="256"/>
        <v>100800</v>
      </c>
      <c r="BS369" s="148">
        <f t="shared" si="257"/>
        <v>99856606.723804548</v>
      </c>
      <c r="BT369" s="136">
        <v>0</v>
      </c>
      <c r="BU369" s="149">
        <f t="shared" si="258"/>
        <v>8367035.366772728</v>
      </c>
      <c r="BV369" s="153">
        <f t="shared" si="259"/>
        <v>4183517.683386364</v>
      </c>
      <c r="BW369" s="134">
        <f t="shared" si="260"/>
        <v>87306053.673645452</v>
      </c>
      <c r="BX369" s="148">
        <f t="shared" si="261"/>
        <v>7302611.25</v>
      </c>
      <c r="BY369" s="135">
        <f t="shared" si="262"/>
        <v>80003442.423645452</v>
      </c>
      <c r="CD369" s="400">
        <f>'آبان 1400'!AU370</f>
        <v>75247742.417727277</v>
      </c>
      <c r="CE369" s="401">
        <f>'آبان 1400'!AV370</f>
        <v>51541179.74848637</v>
      </c>
      <c r="CF369" s="401">
        <f>'آبان 1400'!AW370</f>
        <v>69936752.417727262</v>
      </c>
      <c r="CG369" s="401">
        <f>'آبان 1400'!AX370</f>
        <v>4895572.6692409087</v>
      </c>
      <c r="CH369" s="401">
        <f>'آبان 1400'!AY370</f>
        <v>1154117.9748486371</v>
      </c>
      <c r="CI369" s="401">
        <f>'آبان 1400'!AZ370</f>
        <v>0</v>
      </c>
      <c r="CJ369" s="401">
        <f>'آبان 1400'!BA370</f>
        <v>0</v>
      </c>
      <c r="CK369" s="401">
        <f>'آبان 1400'!BB370</f>
        <v>0</v>
      </c>
      <c r="CL369" s="401">
        <f>'آبان 1400'!BC370</f>
        <v>0</v>
      </c>
      <c r="CM369" s="401">
        <f>'آبان 1400'!BD370</f>
        <v>0</v>
      </c>
      <c r="CN369" s="401">
        <f>'آبان 1400'!BE370</f>
        <v>0</v>
      </c>
      <c r="CO369" s="401">
        <f>'آبان 1400'!BF370</f>
        <v>0</v>
      </c>
      <c r="CP369" s="401">
        <f>'آبان 1400'!BG370</f>
        <v>6049690.6440895461</v>
      </c>
      <c r="CQ369" s="401">
        <f>'آبان 1400'!BH370</f>
        <v>69198051</v>
      </c>
      <c r="CR369" s="401">
        <f t="shared" si="263"/>
        <v>75247742.417727277</v>
      </c>
      <c r="CS369" s="56">
        <f t="shared" si="264"/>
        <v>4425825</v>
      </c>
      <c r="CT369" s="400">
        <f t="shared" si="265"/>
        <v>2212912.5</v>
      </c>
      <c r="CU369" s="401">
        <f t="shared" si="266"/>
        <v>663873.75</v>
      </c>
      <c r="CV369" s="401">
        <f t="shared" si="267"/>
        <v>1120000</v>
      </c>
      <c r="CW369" s="56">
        <v>0</v>
      </c>
      <c r="CX369" s="401">
        <f t="shared" si="268"/>
        <v>83670353.667727277</v>
      </c>
      <c r="CY369" s="401">
        <f t="shared" si="269"/>
        <v>69936752.417727262</v>
      </c>
      <c r="CZ369" s="401">
        <f t="shared" si="270"/>
        <v>16085453.056077272</v>
      </c>
      <c r="DA369" s="401">
        <f t="shared" si="271"/>
        <v>99755806.723804548</v>
      </c>
      <c r="DB369" s="401">
        <f t="shared" si="272"/>
        <v>100800</v>
      </c>
      <c r="DC369" s="401">
        <f t="shared" si="273"/>
        <v>99856606.723804548</v>
      </c>
      <c r="DD369" s="406">
        <v>0</v>
      </c>
      <c r="DE369" s="401">
        <f t="shared" si="274"/>
        <v>8367035.366772728</v>
      </c>
      <c r="DF369" s="401">
        <f t="shared" si="275"/>
        <v>4183517.683386364</v>
      </c>
      <c r="DG369" s="401">
        <f t="shared" si="276"/>
        <v>87306053.673645452</v>
      </c>
      <c r="DH369" s="401">
        <f t="shared" si="277"/>
        <v>7302611.25</v>
      </c>
      <c r="DI369" s="401">
        <f t="shared" si="278"/>
        <v>80003442.423645452</v>
      </c>
      <c r="DJ369" s="401">
        <f t="shared" si="279"/>
        <v>0</v>
      </c>
      <c r="DL369" s="408">
        <f t="shared" si="280"/>
        <v>6638737.5</v>
      </c>
      <c r="DM369" s="408">
        <f t="shared" si="281"/>
        <v>-2212912.5</v>
      </c>
    </row>
    <row r="370" spans="1:117" s="56" customFormat="1" ht="21" x14ac:dyDescent="0.2">
      <c r="A370" s="192">
        <f t="shared" si="242"/>
        <v>2655495</v>
      </c>
      <c r="B370" s="137">
        <f>'آبان 1400'!B371</f>
        <v>365</v>
      </c>
      <c r="C370" s="137">
        <f>'آبان 1400'!C371</f>
        <v>129</v>
      </c>
      <c r="D370" s="137">
        <f>'آبان 1400'!D371</f>
        <v>13232</v>
      </c>
      <c r="E370" s="137" t="str">
        <f>'آبان 1400'!E371</f>
        <v>حمیدرضا</v>
      </c>
      <c r="F370" s="137" t="str">
        <f>'آبان 1400'!F371</f>
        <v>علیپور سوداگر</v>
      </c>
      <c r="G370" s="137" t="str">
        <f>'آبان 1400'!G371</f>
        <v>نگهبان</v>
      </c>
      <c r="H370" s="137" t="str">
        <f>'آبان 1400'!H371</f>
        <v>تهران</v>
      </c>
      <c r="I370" s="137" t="str">
        <f>'آبان 1400'!I371</f>
        <v>220-12-4166034-1</v>
      </c>
      <c r="J370" s="137" t="str">
        <f>'آبان 1400'!J371</f>
        <v>0076305686</v>
      </c>
      <c r="K370" s="137" t="str">
        <f>'آبان 1400'!K371</f>
        <v>0022577266</v>
      </c>
      <c r="L370" s="137" t="str">
        <f>'آبان 1400'!L371</f>
        <v>تهران</v>
      </c>
      <c r="M370" s="137" t="str">
        <f>'آبان 1400'!M371</f>
        <v>نگهبان</v>
      </c>
      <c r="N370" s="121" t="str">
        <f>'آبان 1400'!N371</f>
        <v>*</v>
      </c>
      <c r="O370" s="120">
        <f>'آبان 1400'!O371</f>
        <v>0</v>
      </c>
      <c r="P370" s="122">
        <f>'آبان 1400'!P371</f>
        <v>0</v>
      </c>
      <c r="Q370" s="362">
        <f>'آبان 1400'!Q371</f>
        <v>30</v>
      </c>
      <c r="R370" s="362">
        <f>'آبان 1400'!R371</f>
        <v>120</v>
      </c>
      <c r="S370" s="362">
        <f>'آبان 1400'!S371</f>
        <v>110</v>
      </c>
      <c r="T370" s="362">
        <f>'آبان 1400'!T371</f>
        <v>29.33</v>
      </c>
      <c r="U370" s="138">
        <f>'آبان 1400'!U371</f>
        <v>0</v>
      </c>
      <c r="V370" s="121">
        <f>'آبان 1400'!W371</f>
        <v>0</v>
      </c>
      <c r="W370" s="122">
        <f>'آبان 1400'!X371</f>
        <v>0</v>
      </c>
      <c r="X370" s="370">
        <f>'آبان 1400'!Y371</f>
        <v>1</v>
      </c>
      <c r="Y370" s="370">
        <f>'آبان 1400'!Z371</f>
        <v>1</v>
      </c>
      <c r="Z370" s="139">
        <f>'آبان 1400'!AA371</f>
        <v>885165</v>
      </c>
      <c r="AA370" s="139">
        <f>'آبان 1400'!AB371</f>
        <v>0</v>
      </c>
      <c r="AB370" s="139">
        <f>'آبان 1400'!AC371</f>
        <v>885165</v>
      </c>
      <c r="AC370" s="139">
        <f>'آبان 1400'!AD371</f>
        <v>4500000</v>
      </c>
      <c r="AD370" s="139">
        <f>'آبان 1400'!AE371</f>
        <v>6000000</v>
      </c>
      <c r="AE370" s="140">
        <f>'آبان 1400'!AF371</f>
        <v>168986.04545454544</v>
      </c>
      <c r="AF370" s="123">
        <f>'آبان 1400'!AG371</f>
        <v>26554950</v>
      </c>
      <c r="AG370" s="124">
        <f>'آبان 1400'!AH371</f>
        <v>0</v>
      </c>
      <c r="AH370" s="124">
        <f>'آبان 1400'!AI371</f>
        <v>20278325.454545453</v>
      </c>
      <c r="AI370" s="124">
        <f>'آبان 1400'!AJ371</f>
        <v>2655495</v>
      </c>
      <c r="AJ370" s="124">
        <f>'آبان 1400'!AK371</f>
        <v>4500000</v>
      </c>
      <c r="AK370" s="124">
        <f>'آبان 1400'!AL371</f>
        <v>6000000</v>
      </c>
      <c r="AL370" s="124">
        <f>'آبان 1400'!AM371</f>
        <v>4647116.25</v>
      </c>
      <c r="AM370" s="124">
        <f>'آبان 1400'!AN371</f>
        <v>4956360.7131818179</v>
      </c>
      <c r="AN370" s="124">
        <f>'آبان 1400'!AO371</f>
        <v>0</v>
      </c>
      <c r="AO370" s="124">
        <f>'آبان 1400'!AP371</f>
        <v>2400000</v>
      </c>
      <c r="AP370" s="124">
        <f>'آبان 1400'!AQ371</f>
        <v>0</v>
      </c>
      <c r="AQ370" s="124">
        <f>'آبان 1400'!AR371</f>
        <v>0</v>
      </c>
      <c r="AR370" s="124">
        <f>'آبان 1400'!AS371</f>
        <v>0</v>
      </c>
      <c r="AS370" s="379">
        <f>'آبان 1400'!AT371</f>
        <v>0</v>
      </c>
      <c r="AT370" s="372">
        <f t="shared" si="243"/>
        <v>71992247.417727277</v>
      </c>
      <c r="AU370" s="174">
        <f>'آبان 1400'!AV371</f>
        <v>51583179.74848637</v>
      </c>
      <c r="AV370" s="142">
        <f>'آبان 1400'!AW371</f>
        <v>69336752.417727262</v>
      </c>
      <c r="AW370" s="143">
        <f t="shared" si="244"/>
        <v>4853572.6692409087</v>
      </c>
      <c r="AX370" s="76">
        <f t="shared" si="245"/>
        <v>1158317.9748486371</v>
      </c>
      <c r="AY370" s="143">
        <f>'آبان 1400'!AZ371</f>
        <v>0</v>
      </c>
      <c r="AZ370" s="143">
        <f>'آبان 1400'!BA371</f>
        <v>0</v>
      </c>
      <c r="BA370" s="143">
        <f>'آبان 1400'!BB371</f>
        <v>0</v>
      </c>
      <c r="BB370" s="143">
        <f>'آبان 1400'!BC371</f>
        <v>0</v>
      </c>
      <c r="BC370" s="143">
        <f>'آبان 1400'!BD371</f>
        <v>0</v>
      </c>
      <c r="BD370" s="143">
        <f>'آبان 1400'!BE371</f>
        <v>0</v>
      </c>
      <c r="BE370" s="143">
        <f>'آبان 1400'!BF371</f>
        <v>0</v>
      </c>
      <c r="BF370" s="144">
        <f t="shared" si="246"/>
        <v>6011890.6440895461</v>
      </c>
      <c r="BG370" s="141">
        <f t="shared" si="247"/>
        <v>65980356</v>
      </c>
      <c r="BH370" s="145">
        <f t="shared" si="248"/>
        <v>71992247.417727277</v>
      </c>
      <c r="BI370" s="128">
        <f t="shared" si="241"/>
        <v>4425825</v>
      </c>
      <c r="BJ370" s="146">
        <f t="shared" si="249"/>
        <v>2212912.5</v>
      </c>
      <c r="BK370" s="146">
        <f t="shared" si="250"/>
        <v>663873.75</v>
      </c>
      <c r="BL370" s="147">
        <f t="shared" si="251"/>
        <v>1120000</v>
      </c>
      <c r="BM370" s="383">
        <v>0</v>
      </c>
      <c r="BN370" s="148">
        <f t="shared" si="252"/>
        <v>80414858.667727277</v>
      </c>
      <c r="BO370" s="149">
        <f t="shared" si="253"/>
        <v>69336752.417727262</v>
      </c>
      <c r="BP370" s="150">
        <f t="shared" si="254"/>
        <v>15947453.056077272</v>
      </c>
      <c r="BQ370" s="151">
        <f t="shared" si="255"/>
        <v>96362311.723804548</v>
      </c>
      <c r="BR370" s="152">
        <f t="shared" si="256"/>
        <v>100800</v>
      </c>
      <c r="BS370" s="148">
        <f t="shared" si="257"/>
        <v>96463111.723804548</v>
      </c>
      <c r="BT370" s="136">
        <v>0</v>
      </c>
      <c r="BU370" s="149">
        <f t="shared" si="258"/>
        <v>8041485.866772728</v>
      </c>
      <c r="BV370" s="153">
        <f t="shared" si="259"/>
        <v>4020742.933386364</v>
      </c>
      <c r="BW370" s="134">
        <f t="shared" si="260"/>
        <v>84400882.923645452</v>
      </c>
      <c r="BX370" s="148">
        <f t="shared" si="261"/>
        <v>7302611.25</v>
      </c>
      <c r="BY370" s="135">
        <f t="shared" si="262"/>
        <v>77098271.673645452</v>
      </c>
      <c r="CD370" s="400">
        <f>'آبان 1400'!AU371</f>
        <v>71992247.417727277</v>
      </c>
      <c r="CE370" s="401">
        <f>'آبان 1400'!AV371</f>
        <v>51583179.74848637</v>
      </c>
      <c r="CF370" s="401">
        <f>'آبان 1400'!AW371</f>
        <v>69336752.417727262</v>
      </c>
      <c r="CG370" s="401">
        <f>'آبان 1400'!AX371</f>
        <v>4853572.6692409087</v>
      </c>
      <c r="CH370" s="401">
        <f>'آبان 1400'!AY371</f>
        <v>1158317.9748486371</v>
      </c>
      <c r="CI370" s="401">
        <f>'آبان 1400'!AZ371</f>
        <v>0</v>
      </c>
      <c r="CJ370" s="401">
        <f>'آبان 1400'!BA371</f>
        <v>0</v>
      </c>
      <c r="CK370" s="401">
        <f>'آبان 1400'!BB371</f>
        <v>0</v>
      </c>
      <c r="CL370" s="401">
        <f>'آبان 1400'!BC371</f>
        <v>0</v>
      </c>
      <c r="CM370" s="401">
        <f>'آبان 1400'!BD371</f>
        <v>0</v>
      </c>
      <c r="CN370" s="401">
        <f>'آبان 1400'!BE371</f>
        <v>0</v>
      </c>
      <c r="CO370" s="401">
        <f>'آبان 1400'!BF371</f>
        <v>0</v>
      </c>
      <c r="CP370" s="401">
        <f>'آبان 1400'!BG371</f>
        <v>6011890.6440895461</v>
      </c>
      <c r="CQ370" s="401">
        <f>'آبان 1400'!BH371</f>
        <v>65980356</v>
      </c>
      <c r="CR370" s="401">
        <f t="shared" si="263"/>
        <v>71992247.417727277</v>
      </c>
      <c r="CS370" s="56">
        <f t="shared" si="264"/>
        <v>4425825</v>
      </c>
      <c r="CT370" s="400">
        <f t="shared" si="265"/>
        <v>2212912.5</v>
      </c>
      <c r="CU370" s="401">
        <f t="shared" si="266"/>
        <v>663873.75</v>
      </c>
      <c r="CV370" s="401">
        <f t="shared" si="267"/>
        <v>1120000</v>
      </c>
      <c r="CW370" s="56">
        <v>0</v>
      </c>
      <c r="CX370" s="401">
        <f t="shared" si="268"/>
        <v>80414858.667727277</v>
      </c>
      <c r="CY370" s="401">
        <f t="shared" si="269"/>
        <v>69336752.417727262</v>
      </c>
      <c r="CZ370" s="401">
        <f t="shared" si="270"/>
        <v>15947453.056077272</v>
      </c>
      <c r="DA370" s="401">
        <f t="shared" si="271"/>
        <v>96362311.723804548</v>
      </c>
      <c r="DB370" s="401">
        <f t="shared" si="272"/>
        <v>100800</v>
      </c>
      <c r="DC370" s="401">
        <f t="shared" si="273"/>
        <v>96463111.723804548</v>
      </c>
      <c r="DD370" s="406">
        <v>0</v>
      </c>
      <c r="DE370" s="401">
        <f t="shared" si="274"/>
        <v>8041485.866772728</v>
      </c>
      <c r="DF370" s="401">
        <f t="shared" si="275"/>
        <v>4020742.933386364</v>
      </c>
      <c r="DG370" s="401">
        <f t="shared" si="276"/>
        <v>84400882.923645452</v>
      </c>
      <c r="DH370" s="401">
        <f t="shared" si="277"/>
        <v>7302611.25</v>
      </c>
      <c r="DI370" s="401">
        <f t="shared" si="278"/>
        <v>77098271.673645452</v>
      </c>
      <c r="DJ370" s="401">
        <f t="shared" si="279"/>
        <v>0</v>
      </c>
      <c r="DL370" s="408">
        <f t="shared" si="280"/>
        <v>6638737.5</v>
      </c>
      <c r="DM370" s="408">
        <f t="shared" si="281"/>
        <v>-2212912.5</v>
      </c>
    </row>
    <row r="371" spans="1:117" s="56" customFormat="1" ht="21" x14ac:dyDescent="0.2">
      <c r="A371" s="192">
        <f t="shared" si="242"/>
        <v>2655495</v>
      </c>
      <c r="B371" s="137">
        <f>'آبان 1400'!B372</f>
        <v>366</v>
      </c>
      <c r="C371" s="137">
        <f>'آبان 1400'!C372</f>
        <v>130</v>
      </c>
      <c r="D371" s="137">
        <f>'آبان 1400'!D372</f>
        <v>13269</v>
      </c>
      <c r="E371" s="137" t="str">
        <f>'آبان 1400'!E372</f>
        <v>هادی</v>
      </c>
      <c r="F371" s="137" t="str">
        <f>'آبان 1400'!F372</f>
        <v>خرم فر</v>
      </c>
      <c r="G371" s="137" t="str">
        <f>'آبان 1400'!G372</f>
        <v>نگهبان</v>
      </c>
      <c r="H371" s="137" t="str">
        <f>'آبان 1400'!H372</f>
        <v>تهران</v>
      </c>
      <c r="I371" s="137" t="str">
        <f>'آبان 1400'!I372</f>
        <v>390-700-4098434-1</v>
      </c>
      <c r="J371" s="137" t="str">
        <f>'آبان 1400'!J372</f>
        <v>0073180785</v>
      </c>
      <c r="K371" s="137" t="str">
        <f>'آبان 1400'!K372</f>
        <v>0013077870</v>
      </c>
      <c r="L371" s="137" t="str">
        <f>'آبان 1400'!L372</f>
        <v>تهران</v>
      </c>
      <c r="M371" s="137" t="str">
        <f>'آبان 1400'!M372</f>
        <v>نگهبان</v>
      </c>
      <c r="N371" s="121" t="str">
        <f>'آبان 1400'!N372</f>
        <v>*</v>
      </c>
      <c r="O371" s="120">
        <f>'آبان 1400'!O372</f>
        <v>0</v>
      </c>
      <c r="P371" s="122">
        <f>'آبان 1400'!P372</f>
        <v>0</v>
      </c>
      <c r="Q371" s="362">
        <f>'آبان 1400'!Q372</f>
        <v>30</v>
      </c>
      <c r="R371" s="362">
        <f>'آبان 1400'!R372</f>
        <v>120</v>
      </c>
      <c r="S371" s="362">
        <f>'آبان 1400'!S372</f>
        <v>110</v>
      </c>
      <c r="T371" s="362">
        <f>'آبان 1400'!T372</f>
        <v>29.33</v>
      </c>
      <c r="U371" s="138">
        <f>'آبان 1400'!U372</f>
        <v>0</v>
      </c>
      <c r="V371" s="121">
        <f>'آبان 1400'!W372</f>
        <v>0</v>
      </c>
      <c r="W371" s="122">
        <f>'آبان 1400'!X372</f>
        <v>0</v>
      </c>
      <c r="X371" s="370">
        <f>'آبان 1400'!Y372</f>
        <v>1</v>
      </c>
      <c r="Y371" s="370">
        <f>'آبان 1400'!Z372</f>
        <v>0</v>
      </c>
      <c r="Z371" s="139">
        <f>'آبان 1400'!AA372</f>
        <v>885165</v>
      </c>
      <c r="AA371" s="139">
        <f>'آبان 1400'!AB372</f>
        <v>46667</v>
      </c>
      <c r="AB371" s="139">
        <f>'آبان 1400'!AC372</f>
        <v>931832</v>
      </c>
      <c r="AC371" s="139">
        <f>'آبان 1400'!AD372</f>
        <v>4500000</v>
      </c>
      <c r="AD371" s="139">
        <f>'آبان 1400'!AE372</f>
        <v>6000000</v>
      </c>
      <c r="AE371" s="140">
        <f>'آبان 1400'!AF372</f>
        <v>177895.19999999998</v>
      </c>
      <c r="AF371" s="123">
        <f>'آبان 1400'!AG372</f>
        <v>26554950</v>
      </c>
      <c r="AG371" s="124">
        <f>'آبان 1400'!AH372</f>
        <v>1400010</v>
      </c>
      <c r="AH371" s="124">
        <f>'آبان 1400'!AI372</f>
        <v>21347423.999999996</v>
      </c>
      <c r="AI371" s="124">
        <f>'آبان 1400'!AJ372</f>
        <v>0</v>
      </c>
      <c r="AJ371" s="124">
        <f>'آبان 1400'!AK372</f>
        <v>4500000</v>
      </c>
      <c r="AK371" s="124">
        <f>'آبان 1400'!AL372</f>
        <v>6000000</v>
      </c>
      <c r="AL371" s="124">
        <f>'آبان 1400'!AM372</f>
        <v>4892117.9999999991</v>
      </c>
      <c r="AM371" s="124">
        <f>'آبان 1400'!AN372</f>
        <v>5217666.2159999991</v>
      </c>
      <c r="AN371" s="124">
        <f>'آبان 1400'!AO372</f>
        <v>0</v>
      </c>
      <c r="AO371" s="124">
        <f>'آبان 1400'!AP372</f>
        <v>3000000</v>
      </c>
      <c r="AP371" s="124">
        <f>'آبان 1400'!AQ372</f>
        <v>0</v>
      </c>
      <c r="AQ371" s="124">
        <f>'آبان 1400'!AR372</f>
        <v>0</v>
      </c>
      <c r="AR371" s="124">
        <f>'آبان 1400'!AS372</f>
        <v>0</v>
      </c>
      <c r="AS371" s="379">
        <f>'آبان 1400'!AT372</f>
        <v>0</v>
      </c>
      <c r="AT371" s="372">
        <f t="shared" si="243"/>
        <v>72912168.216000006</v>
      </c>
      <c r="AU371" s="174">
        <f>'آبان 1400'!AV372</f>
        <v>54308316.440880008</v>
      </c>
      <c r="AV371" s="142">
        <f>'آبان 1400'!AW372</f>
        <v>72912168.215999991</v>
      </c>
      <c r="AW371" s="143">
        <f t="shared" si="244"/>
        <v>5103851.7751199994</v>
      </c>
      <c r="AX371" s="76">
        <f t="shared" si="245"/>
        <v>1430831.644088001</v>
      </c>
      <c r="AY371" s="143">
        <f>'آبان 1400'!AZ372</f>
        <v>0</v>
      </c>
      <c r="AZ371" s="143">
        <f>'آبان 1400'!BA372</f>
        <v>0</v>
      </c>
      <c r="BA371" s="143">
        <f>'آبان 1400'!BB372</f>
        <v>0</v>
      </c>
      <c r="BB371" s="143">
        <f>'آبان 1400'!BC372</f>
        <v>0</v>
      </c>
      <c r="BC371" s="143">
        <f>'آبان 1400'!BD372</f>
        <v>0</v>
      </c>
      <c r="BD371" s="143">
        <f>'آبان 1400'!BE372</f>
        <v>0</v>
      </c>
      <c r="BE371" s="143">
        <f>'آبان 1400'!BF372</f>
        <v>0</v>
      </c>
      <c r="BF371" s="144">
        <f t="shared" si="246"/>
        <v>6534683.4192080004</v>
      </c>
      <c r="BG371" s="141">
        <f t="shared" si="247"/>
        <v>66377484</v>
      </c>
      <c r="BH371" s="145">
        <f t="shared" si="248"/>
        <v>72912168.216000006</v>
      </c>
      <c r="BI371" s="128">
        <f t="shared" si="241"/>
        <v>4659160</v>
      </c>
      <c r="BJ371" s="146">
        <f t="shared" si="249"/>
        <v>2329580</v>
      </c>
      <c r="BK371" s="146">
        <f t="shared" si="250"/>
        <v>698874</v>
      </c>
      <c r="BL371" s="147">
        <f t="shared" si="251"/>
        <v>1120000</v>
      </c>
      <c r="BM371" s="383">
        <v>0</v>
      </c>
      <c r="BN371" s="148">
        <f t="shared" si="252"/>
        <v>81719782.216000006</v>
      </c>
      <c r="BO371" s="149">
        <f t="shared" si="253"/>
        <v>72912168.215999991</v>
      </c>
      <c r="BP371" s="150">
        <f t="shared" si="254"/>
        <v>16769798.689679999</v>
      </c>
      <c r="BQ371" s="151">
        <f t="shared" si="255"/>
        <v>98489580.905680001</v>
      </c>
      <c r="BR371" s="152">
        <f t="shared" si="256"/>
        <v>100800</v>
      </c>
      <c r="BS371" s="148">
        <f t="shared" si="257"/>
        <v>98590380.905680001</v>
      </c>
      <c r="BT371" s="136">
        <v>0</v>
      </c>
      <c r="BU371" s="149">
        <f t="shared" si="258"/>
        <v>8171978.2216000007</v>
      </c>
      <c r="BV371" s="153">
        <f t="shared" si="259"/>
        <v>4085989.1108000004</v>
      </c>
      <c r="BW371" s="134">
        <f t="shared" si="260"/>
        <v>86332413.573280007</v>
      </c>
      <c r="BX371" s="148">
        <f t="shared" si="261"/>
        <v>7687614</v>
      </c>
      <c r="BY371" s="135">
        <f t="shared" si="262"/>
        <v>78644799.573280007</v>
      </c>
      <c r="CD371" s="400">
        <f>'آبان 1400'!AU372</f>
        <v>72912168.216000006</v>
      </c>
      <c r="CE371" s="401">
        <f>'آبان 1400'!AV372</f>
        <v>54308316.440880008</v>
      </c>
      <c r="CF371" s="401">
        <f>'آبان 1400'!AW372</f>
        <v>72912168.215999991</v>
      </c>
      <c r="CG371" s="401">
        <f>'آبان 1400'!AX372</f>
        <v>5103851.7751199994</v>
      </c>
      <c r="CH371" s="401">
        <f>'آبان 1400'!AY372</f>
        <v>1430831.644088001</v>
      </c>
      <c r="CI371" s="401">
        <f>'آبان 1400'!AZ372</f>
        <v>0</v>
      </c>
      <c r="CJ371" s="401">
        <f>'آبان 1400'!BA372</f>
        <v>0</v>
      </c>
      <c r="CK371" s="401">
        <f>'آبان 1400'!BB372</f>
        <v>0</v>
      </c>
      <c r="CL371" s="401">
        <f>'آبان 1400'!BC372</f>
        <v>0</v>
      </c>
      <c r="CM371" s="401">
        <f>'آبان 1400'!BD372</f>
        <v>0</v>
      </c>
      <c r="CN371" s="401">
        <f>'آبان 1400'!BE372</f>
        <v>0</v>
      </c>
      <c r="CO371" s="401">
        <f>'آبان 1400'!BF372</f>
        <v>0</v>
      </c>
      <c r="CP371" s="401">
        <f>'آبان 1400'!BG372</f>
        <v>6534683.4192080004</v>
      </c>
      <c r="CQ371" s="401">
        <f>'آبان 1400'!BH372</f>
        <v>66377484</v>
      </c>
      <c r="CR371" s="401">
        <f t="shared" si="263"/>
        <v>72912168.216000006</v>
      </c>
      <c r="CS371" s="56">
        <f t="shared" si="264"/>
        <v>4659160</v>
      </c>
      <c r="CT371" s="400">
        <f t="shared" si="265"/>
        <v>2329580</v>
      </c>
      <c r="CU371" s="401">
        <f t="shared" si="266"/>
        <v>698874</v>
      </c>
      <c r="CV371" s="401">
        <f t="shared" si="267"/>
        <v>1120000</v>
      </c>
      <c r="CW371" s="56">
        <v>0</v>
      </c>
      <c r="CX371" s="401">
        <f t="shared" si="268"/>
        <v>81719782.216000006</v>
      </c>
      <c r="CY371" s="401">
        <f t="shared" si="269"/>
        <v>72912168.215999991</v>
      </c>
      <c r="CZ371" s="401">
        <f t="shared" si="270"/>
        <v>16769798.689679999</v>
      </c>
      <c r="DA371" s="401">
        <f t="shared" si="271"/>
        <v>98489580.905680001</v>
      </c>
      <c r="DB371" s="401">
        <f t="shared" si="272"/>
        <v>100800</v>
      </c>
      <c r="DC371" s="401">
        <f t="shared" si="273"/>
        <v>98590380.905680001</v>
      </c>
      <c r="DD371" s="406">
        <v>0</v>
      </c>
      <c r="DE371" s="401">
        <f t="shared" si="274"/>
        <v>8171978.2216000007</v>
      </c>
      <c r="DF371" s="401">
        <f t="shared" si="275"/>
        <v>4085989.1108000004</v>
      </c>
      <c r="DG371" s="401">
        <f t="shared" si="276"/>
        <v>86332413.573280007</v>
      </c>
      <c r="DH371" s="401">
        <f t="shared" si="277"/>
        <v>7687614</v>
      </c>
      <c r="DI371" s="401">
        <f t="shared" si="278"/>
        <v>78644799.573280007</v>
      </c>
      <c r="DJ371" s="401">
        <f t="shared" si="279"/>
        <v>0</v>
      </c>
      <c r="DL371" s="408">
        <f t="shared" si="280"/>
        <v>6638737.5</v>
      </c>
      <c r="DM371" s="408">
        <f t="shared" si="281"/>
        <v>-1979577.5</v>
      </c>
    </row>
    <row r="372" spans="1:117" s="56" customFormat="1" ht="21" x14ac:dyDescent="0.2">
      <c r="A372" s="192">
        <f t="shared" si="242"/>
        <v>2655495</v>
      </c>
      <c r="B372" s="137">
        <f>'آبان 1400'!B373</f>
        <v>367</v>
      </c>
      <c r="C372" s="137">
        <f>'آبان 1400'!C373</f>
        <v>131</v>
      </c>
      <c r="D372" s="137">
        <f>'آبان 1400'!D373</f>
        <v>13247</v>
      </c>
      <c r="E372" s="137" t="str">
        <f>'آبان 1400'!E373</f>
        <v>محمد</v>
      </c>
      <c r="F372" s="137" t="str">
        <f>'آبان 1400'!F373</f>
        <v>غلامپور</v>
      </c>
      <c r="G372" s="137" t="str">
        <f>'آبان 1400'!G373</f>
        <v>نگهبان</v>
      </c>
      <c r="H372" s="137" t="str">
        <f>'آبان 1400'!H373</f>
        <v>تهران</v>
      </c>
      <c r="I372" s="137" t="str">
        <f>'آبان 1400'!I373</f>
        <v>292-700-4183788-1</v>
      </c>
      <c r="J372" s="137" t="str">
        <f>'آبان 1400'!J373</f>
        <v>0011141190</v>
      </c>
      <c r="K372" s="137" t="str">
        <f>'آبان 1400'!K373</f>
        <v>0012868683</v>
      </c>
      <c r="L372" s="137" t="str">
        <f>'آبان 1400'!L373</f>
        <v>تهران</v>
      </c>
      <c r="M372" s="137" t="str">
        <f>'آبان 1400'!M373</f>
        <v>نگهبان</v>
      </c>
      <c r="N372" s="121">
        <f>'آبان 1400'!N373</f>
        <v>0</v>
      </c>
      <c r="O372" s="120">
        <f>'آبان 1400'!O373</f>
        <v>0</v>
      </c>
      <c r="P372" s="122" t="str">
        <f>'آبان 1400'!P373</f>
        <v>*</v>
      </c>
      <c r="Q372" s="362">
        <f>'آبان 1400'!Q373</f>
        <v>30</v>
      </c>
      <c r="R372" s="362">
        <f>'آبان 1400'!R373</f>
        <v>120</v>
      </c>
      <c r="S372" s="362">
        <f>'آبان 1400'!S373</f>
        <v>220</v>
      </c>
      <c r="T372" s="362">
        <f>'آبان 1400'!T373</f>
        <v>29.33</v>
      </c>
      <c r="U372" s="138">
        <f>'آبان 1400'!U373</f>
        <v>0</v>
      </c>
      <c r="V372" s="121">
        <f>'آبان 1400'!W373</f>
        <v>0</v>
      </c>
      <c r="W372" s="122">
        <f>'آبان 1400'!X373</f>
        <v>0</v>
      </c>
      <c r="X372" s="370">
        <f>'آبان 1400'!Y373</f>
        <v>0</v>
      </c>
      <c r="Y372" s="370">
        <f>'آبان 1400'!Z373</f>
        <v>1</v>
      </c>
      <c r="Z372" s="139">
        <f>'آبان 1400'!AA373</f>
        <v>885165</v>
      </c>
      <c r="AA372" s="139">
        <f>'آبان 1400'!AB373</f>
        <v>0</v>
      </c>
      <c r="AB372" s="139">
        <f>'آبان 1400'!AC373</f>
        <v>885165</v>
      </c>
      <c r="AC372" s="139">
        <f>'آبان 1400'!AD373</f>
        <v>4500000</v>
      </c>
      <c r="AD372" s="139">
        <f>'آبان 1400'!AE373</f>
        <v>6000000</v>
      </c>
      <c r="AE372" s="140">
        <f>'آبان 1400'!AF373</f>
        <v>168986.04545454544</v>
      </c>
      <c r="AF372" s="123">
        <f>'آبان 1400'!AG373</f>
        <v>26554950</v>
      </c>
      <c r="AG372" s="124">
        <f>'آبان 1400'!AH373</f>
        <v>0</v>
      </c>
      <c r="AH372" s="124">
        <f>'آبان 1400'!AI373</f>
        <v>20278325.454545453</v>
      </c>
      <c r="AI372" s="124">
        <f>'آبان 1400'!AJ373</f>
        <v>2655495</v>
      </c>
      <c r="AJ372" s="124">
        <f>'آبان 1400'!AK373</f>
        <v>4500000</v>
      </c>
      <c r="AK372" s="124">
        <f>'آبان 1400'!AL373</f>
        <v>6000000</v>
      </c>
      <c r="AL372" s="124">
        <f>'آبان 1400'!AM373</f>
        <v>9294232.5</v>
      </c>
      <c r="AM372" s="124">
        <f>'آبان 1400'!AN373</f>
        <v>4956360.7131818179</v>
      </c>
      <c r="AN372" s="124">
        <f>'آبان 1400'!AO373</f>
        <v>0</v>
      </c>
      <c r="AO372" s="124">
        <f>'آبان 1400'!AP373</f>
        <v>4800000</v>
      </c>
      <c r="AP372" s="124">
        <f>'آبان 1400'!AQ373</f>
        <v>0</v>
      </c>
      <c r="AQ372" s="124">
        <f>'آبان 1400'!AR373</f>
        <v>0</v>
      </c>
      <c r="AR372" s="124">
        <f>'آبان 1400'!AS373</f>
        <v>0</v>
      </c>
      <c r="AS372" s="379">
        <f>'آبان 1400'!AT373</f>
        <v>0</v>
      </c>
      <c r="AT372" s="372">
        <f t="shared" si="243"/>
        <v>79039363.667727277</v>
      </c>
      <c r="AU372" s="174">
        <f>'آبان 1400'!AV373</f>
        <v>55736997.860986367</v>
      </c>
      <c r="AV372" s="142">
        <f>'آبان 1400'!AW373</f>
        <v>76383868.667727262</v>
      </c>
      <c r="AW372" s="143">
        <f t="shared" si="244"/>
        <v>5346870.8067409089</v>
      </c>
      <c r="AX372" s="76">
        <f t="shared" si="245"/>
        <v>1573699.7860986367</v>
      </c>
      <c r="AY372" s="143">
        <f>'آبان 1400'!AZ373</f>
        <v>0</v>
      </c>
      <c r="AZ372" s="143">
        <f>'آبان 1400'!BA373</f>
        <v>0</v>
      </c>
      <c r="BA372" s="143">
        <f>'آبان 1400'!BB373</f>
        <v>0</v>
      </c>
      <c r="BB372" s="143">
        <f>'آبان 1400'!BC373</f>
        <v>0</v>
      </c>
      <c r="BC372" s="143">
        <f>'آبان 1400'!BD373</f>
        <v>0</v>
      </c>
      <c r="BD372" s="143">
        <f>'آبان 1400'!BE373</f>
        <v>0</v>
      </c>
      <c r="BE372" s="143">
        <f>'آبان 1400'!BF373</f>
        <v>0</v>
      </c>
      <c r="BF372" s="144">
        <f t="shared" si="246"/>
        <v>6920570.5928395456</v>
      </c>
      <c r="BG372" s="141">
        <f t="shared" si="247"/>
        <v>72118793</v>
      </c>
      <c r="BH372" s="145">
        <f t="shared" si="248"/>
        <v>79039363.667727277</v>
      </c>
      <c r="BI372" s="128">
        <f t="shared" si="241"/>
        <v>4425825</v>
      </c>
      <c r="BJ372" s="146">
        <f t="shared" si="249"/>
        <v>2212912.5</v>
      </c>
      <c r="BK372" s="146">
        <f t="shared" si="250"/>
        <v>663873.75</v>
      </c>
      <c r="BL372" s="147">
        <f t="shared" si="251"/>
        <v>1120000</v>
      </c>
      <c r="BM372" s="383">
        <v>0</v>
      </c>
      <c r="BN372" s="148">
        <f t="shared" si="252"/>
        <v>87461974.917727277</v>
      </c>
      <c r="BO372" s="149">
        <f t="shared" si="253"/>
        <v>76383868.667727262</v>
      </c>
      <c r="BP372" s="150">
        <f t="shared" si="254"/>
        <v>17568289.793577272</v>
      </c>
      <c r="BQ372" s="151">
        <f t="shared" si="255"/>
        <v>105030264.71130455</v>
      </c>
      <c r="BR372" s="152">
        <f t="shared" si="256"/>
        <v>100800</v>
      </c>
      <c r="BS372" s="148">
        <f t="shared" si="257"/>
        <v>105131064.71130455</v>
      </c>
      <c r="BT372" s="136">
        <v>0</v>
      </c>
      <c r="BU372" s="149">
        <f t="shared" si="258"/>
        <v>8746197.491772728</v>
      </c>
      <c r="BV372" s="153">
        <f t="shared" si="259"/>
        <v>4373098.745886364</v>
      </c>
      <c r="BW372" s="134">
        <f t="shared" si="260"/>
        <v>92011768.473645449</v>
      </c>
      <c r="BX372" s="148">
        <f t="shared" si="261"/>
        <v>7302611.25</v>
      </c>
      <c r="BY372" s="135">
        <f t="shared" si="262"/>
        <v>84709157.223645449</v>
      </c>
      <c r="CD372" s="400">
        <f>'آبان 1400'!AU373</f>
        <v>79039363.667727277</v>
      </c>
      <c r="CE372" s="401">
        <f>'آبان 1400'!AV373</f>
        <v>55736997.860986367</v>
      </c>
      <c r="CF372" s="401">
        <f>'آبان 1400'!AW373</f>
        <v>76383868.667727262</v>
      </c>
      <c r="CG372" s="401">
        <f>'آبان 1400'!AX373</f>
        <v>5346870.8067409089</v>
      </c>
      <c r="CH372" s="401">
        <f>'آبان 1400'!AY373</f>
        <v>1573699.7860986367</v>
      </c>
      <c r="CI372" s="401">
        <f>'آبان 1400'!AZ373</f>
        <v>0</v>
      </c>
      <c r="CJ372" s="401">
        <f>'آبان 1400'!BA373</f>
        <v>0</v>
      </c>
      <c r="CK372" s="401">
        <f>'آبان 1400'!BB373</f>
        <v>0</v>
      </c>
      <c r="CL372" s="401">
        <f>'آبان 1400'!BC373</f>
        <v>0</v>
      </c>
      <c r="CM372" s="401">
        <f>'آبان 1400'!BD373</f>
        <v>0</v>
      </c>
      <c r="CN372" s="401">
        <f>'آبان 1400'!BE373</f>
        <v>0</v>
      </c>
      <c r="CO372" s="401">
        <f>'آبان 1400'!BF373</f>
        <v>0</v>
      </c>
      <c r="CP372" s="401">
        <f>'آبان 1400'!BG373</f>
        <v>6920570.5928395456</v>
      </c>
      <c r="CQ372" s="401">
        <f>'آبان 1400'!BH373</f>
        <v>72118793</v>
      </c>
      <c r="CR372" s="401">
        <f t="shared" si="263"/>
        <v>79039363.667727277</v>
      </c>
      <c r="CS372" s="56">
        <f t="shared" si="264"/>
        <v>4425825</v>
      </c>
      <c r="CT372" s="400">
        <f t="shared" si="265"/>
        <v>2212912.5</v>
      </c>
      <c r="CU372" s="401">
        <f t="shared" si="266"/>
        <v>663873.75</v>
      </c>
      <c r="CV372" s="401">
        <f t="shared" si="267"/>
        <v>1120000</v>
      </c>
      <c r="CW372" s="56">
        <v>0</v>
      </c>
      <c r="CX372" s="401">
        <f t="shared" si="268"/>
        <v>87461974.917727277</v>
      </c>
      <c r="CY372" s="401">
        <f t="shared" si="269"/>
        <v>76383868.667727262</v>
      </c>
      <c r="CZ372" s="401">
        <f t="shared" si="270"/>
        <v>17568289.793577272</v>
      </c>
      <c r="DA372" s="401">
        <f t="shared" si="271"/>
        <v>105030264.71130455</v>
      </c>
      <c r="DB372" s="401">
        <f t="shared" si="272"/>
        <v>100800</v>
      </c>
      <c r="DC372" s="401">
        <f t="shared" si="273"/>
        <v>105131064.71130455</v>
      </c>
      <c r="DD372" s="406">
        <v>0</v>
      </c>
      <c r="DE372" s="401">
        <f t="shared" si="274"/>
        <v>8746197.491772728</v>
      </c>
      <c r="DF372" s="401">
        <f t="shared" si="275"/>
        <v>4373098.745886364</v>
      </c>
      <c r="DG372" s="401">
        <f t="shared" si="276"/>
        <v>92011768.473645449</v>
      </c>
      <c r="DH372" s="401">
        <f t="shared" si="277"/>
        <v>7302611.25</v>
      </c>
      <c r="DI372" s="401">
        <f t="shared" si="278"/>
        <v>84709157.223645449</v>
      </c>
      <c r="DJ372" s="401">
        <f t="shared" si="279"/>
        <v>0</v>
      </c>
      <c r="DL372" s="408">
        <f t="shared" si="280"/>
        <v>6638737.5</v>
      </c>
      <c r="DM372" s="408">
        <f t="shared" si="281"/>
        <v>-2212912.5</v>
      </c>
    </row>
    <row r="373" spans="1:117" s="56" customFormat="1" ht="21" x14ac:dyDescent="0.2">
      <c r="A373" s="192">
        <f t="shared" si="242"/>
        <v>2655495</v>
      </c>
      <c r="B373" s="137">
        <f>'آبان 1400'!B374</f>
        <v>368</v>
      </c>
      <c r="C373" s="137">
        <f>'آبان 1400'!C374</f>
        <v>132</v>
      </c>
      <c r="D373" s="137">
        <f>'آبان 1400'!D374</f>
        <v>13339</v>
      </c>
      <c r="E373" s="137" t="str">
        <f>'آبان 1400'!E374</f>
        <v>فرهاد</v>
      </c>
      <c r="F373" s="137" t="str">
        <f>'آبان 1400'!F374</f>
        <v>ندری</v>
      </c>
      <c r="G373" s="137" t="str">
        <f>'آبان 1400'!G374</f>
        <v>نگهبان</v>
      </c>
      <c r="H373" s="137" t="str">
        <f>'آبان 1400'!H374</f>
        <v>تهران</v>
      </c>
      <c r="I373" s="137" t="str">
        <f>'آبان 1400'!I374</f>
        <v>365-700-4230030-1</v>
      </c>
      <c r="J373" s="137" t="str">
        <f>'آبان 1400'!J374</f>
        <v>0014483742</v>
      </c>
      <c r="K373" s="137" t="str">
        <f>'آبان 1400'!K374</f>
        <v>0053149460</v>
      </c>
      <c r="L373" s="137" t="str">
        <f>'آبان 1400'!L374</f>
        <v>تهران</v>
      </c>
      <c r="M373" s="137" t="str">
        <f>'آبان 1400'!M374</f>
        <v>نگهبان</v>
      </c>
      <c r="N373" s="121" t="str">
        <f>'آبان 1400'!N374</f>
        <v>*</v>
      </c>
      <c r="O373" s="120">
        <f>'آبان 1400'!O374</f>
        <v>0</v>
      </c>
      <c r="P373" s="122">
        <f>'آبان 1400'!P374</f>
        <v>0</v>
      </c>
      <c r="Q373" s="362">
        <f>'آبان 1400'!Q374</f>
        <v>30</v>
      </c>
      <c r="R373" s="362">
        <f>'آبان 1400'!R374</f>
        <v>120</v>
      </c>
      <c r="S373" s="362">
        <f>'آبان 1400'!S374</f>
        <v>110</v>
      </c>
      <c r="T373" s="362">
        <f>'آبان 1400'!T374</f>
        <v>29.33</v>
      </c>
      <c r="U373" s="138">
        <f>'آبان 1400'!U374</f>
        <v>0</v>
      </c>
      <c r="V373" s="121">
        <f>'آبان 1400'!W374</f>
        <v>0</v>
      </c>
      <c r="W373" s="122">
        <f>'آبان 1400'!X374</f>
        <v>0</v>
      </c>
      <c r="X373" s="370">
        <f>'آبان 1400'!Y374</f>
        <v>0</v>
      </c>
      <c r="Y373" s="370">
        <f>'آبان 1400'!Z374</f>
        <v>0</v>
      </c>
      <c r="Z373" s="139">
        <f>'آبان 1400'!AA374</f>
        <v>885165</v>
      </c>
      <c r="AA373" s="139">
        <f>'آبان 1400'!AB374</f>
        <v>0</v>
      </c>
      <c r="AB373" s="139">
        <f>'آبان 1400'!AC374</f>
        <v>885165</v>
      </c>
      <c r="AC373" s="139">
        <f>'آبان 1400'!AD374</f>
        <v>4500000</v>
      </c>
      <c r="AD373" s="139">
        <f>'آبان 1400'!AE374</f>
        <v>6000000</v>
      </c>
      <c r="AE373" s="140">
        <f>'آبان 1400'!AF374</f>
        <v>168986.04545454544</v>
      </c>
      <c r="AF373" s="123">
        <f>'آبان 1400'!AG374</f>
        <v>26554950</v>
      </c>
      <c r="AG373" s="124">
        <f>'آبان 1400'!AH374</f>
        <v>0</v>
      </c>
      <c r="AH373" s="124">
        <f>'آبان 1400'!AI374</f>
        <v>20278325.454545453</v>
      </c>
      <c r="AI373" s="124">
        <f>'آبان 1400'!AJ374</f>
        <v>0</v>
      </c>
      <c r="AJ373" s="124">
        <f>'آبان 1400'!AK374</f>
        <v>4500000</v>
      </c>
      <c r="AK373" s="124">
        <f>'آبان 1400'!AL374</f>
        <v>6000000</v>
      </c>
      <c r="AL373" s="124">
        <f>'آبان 1400'!AM374</f>
        <v>4647116.25</v>
      </c>
      <c r="AM373" s="124">
        <f>'آبان 1400'!AN374</f>
        <v>4956360.7131818179</v>
      </c>
      <c r="AN373" s="124">
        <f>'آبان 1400'!AO374</f>
        <v>0</v>
      </c>
      <c r="AO373" s="124">
        <f>'آبان 1400'!AP374</f>
        <v>3000000</v>
      </c>
      <c r="AP373" s="124">
        <f>'آبان 1400'!AQ374</f>
        <v>0</v>
      </c>
      <c r="AQ373" s="124">
        <f>'آبان 1400'!AR374</f>
        <v>0</v>
      </c>
      <c r="AR373" s="124">
        <f>'آبان 1400'!AS374</f>
        <v>0</v>
      </c>
      <c r="AS373" s="379">
        <f>'آبان 1400'!AT374</f>
        <v>0</v>
      </c>
      <c r="AT373" s="372">
        <f t="shared" si="243"/>
        <v>69936752.417727262</v>
      </c>
      <c r="AU373" s="174">
        <f>'آبان 1400'!AV374</f>
        <v>51541179.748486355</v>
      </c>
      <c r="AV373" s="142">
        <f>'آبان 1400'!AW374</f>
        <v>69936752.417727262</v>
      </c>
      <c r="AW373" s="143">
        <f t="shared" si="244"/>
        <v>4895572.6692409087</v>
      </c>
      <c r="AX373" s="76">
        <f t="shared" si="245"/>
        <v>1154117.9748486355</v>
      </c>
      <c r="AY373" s="143">
        <f>'آبان 1400'!AZ374</f>
        <v>0</v>
      </c>
      <c r="AZ373" s="143">
        <f>'آبان 1400'!BA374</f>
        <v>0</v>
      </c>
      <c r="BA373" s="143">
        <f>'آبان 1400'!BB374</f>
        <v>0</v>
      </c>
      <c r="BB373" s="143">
        <f>'آبان 1400'!BC374</f>
        <v>0</v>
      </c>
      <c r="BC373" s="143">
        <f>'آبان 1400'!BD374</f>
        <v>0</v>
      </c>
      <c r="BD373" s="143">
        <f>'آبان 1400'!BE374</f>
        <v>0</v>
      </c>
      <c r="BE373" s="143">
        <f>'آبان 1400'!BF374</f>
        <v>0</v>
      </c>
      <c r="BF373" s="144">
        <f t="shared" si="246"/>
        <v>6049690.6440895442</v>
      </c>
      <c r="BG373" s="141">
        <f t="shared" si="247"/>
        <v>63887061</v>
      </c>
      <c r="BH373" s="145">
        <f t="shared" si="248"/>
        <v>69936752.417727262</v>
      </c>
      <c r="BI373" s="128">
        <f t="shared" si="241"/>
        <v>4425825</v>
      </c>
      <c r="BJ373" s="146">
        <f t="shared" si="249"/>
        <v>2212912.5</v>
      </c>
      <c r="BK373" s="146">
        <f t="shared" si="250"/>
        <v>663873.75</v>
      </c>
      <c r="BL373" s="147">
        <f t="shared" si="251"/>
        <v>1120000</v>
      </c>
      <c r="BM373" s="383">
        <v>0</v>
      </c>
      <c r="BN373" s="148">
        <f t="shared" si="252"/>
        <v>78359363.667727262</v>
      </c>
      <c r="BO373" s="149">
        <f t="shared" si="253"/>
        <v>69936752.417727262</v>
      </c>
      <c r="BP373" s="150">
        <f t="shared" si="254"/>
        <v>16085453.056077272</v>
      </c>
      <c r="BQ373" s="151">
        <f t="shared" si="255"/>
        <v>94444816.723804533</v>
      </c>
      <c r="BR373" s="152">
        <f t="shared" si="256"/>
        <v>100800</v>
      </c>
      <c r="BS373" s="148">
        <f t="shared" si="257"/>
        <v>94545616.723804533</v>
      </c>
      <c r="BT373" s="136">
        <v>0</v>
      </c>
      <c r="BU373" s="149">
        <f t="shared" si="258"/>
        <v>7835936.3667727262</v>
      </c>
      <c r="BV373" s="153">
        <f t="shared" si="259"/>
        <v>3917968.1833863631</v>
      </c>
      <c r="BW373" s="134">
        <f t="shared" si="260"/>
        <v>82791712.173645437</v>
      </c>
      <c r="BX373" s="148">
        <f t="shared" si="261"/>
        <v>7302611.25</v>
      </c>
      <c r="BY373" s="135">
        <f t="shared" si="262"/>
        <v>75489100.923645437</v>
      </c>
      <c r="CD373" s="400">
        <f>'آبان 1400'!AU374</f>
        <v>69936752.417727262</v>
      </c>
      <c r="CE373" s="401">
        <f>'آبان 1400'!AV374</f>
        <v>51541179.748486355</v>
      </c>
      <c r="CF373" s="401">
        <f>'آبان 1400'!AW374</f>
        <v>69936752.417727262</v>
      </c>
      <c r="CG373" s="401">
        <f>'آبان 1400'!AX374</f>
        <v>4895572.6692409087</v>
      </c>
      <c r="CH373" s="401">
        <f>'آبان 1400'!AY374</f>
        <v>1154117.9748486355</v>
      </c>
      <c r="CI373" s="401">
        <f>'آبان 1400'!AZ374</f>
        <v>0</v>
      </c>
      <c r="CJ373" s="401">
        <f>'آبان 1400'!BA374</f>
        <v>0</v>
      </c>
      <c r="CK373" s="401">
        <f>'آبان 1400'!BB374</f>
        <v>0</v>
      </c>
      <c r="CL373" s="401">
        <f>'آبان 1400'!BC374</f>
        <v>0</v>
      </c>
      <c r="CM373" s="401">
        <f>'آبان 1400'!BD374</f>
        <v>0</v>
      </c>
      <c r="CN373" s="401">
        <f>'آبان 1400'!BE374</f>
        <v>0</v>
      </c>
      <c r="CO373" s="401">
        <f>'آبان 1400'!BF374</f>
        <v>0</v>
      </c>
      <c r="CP373" s="401">
        <f>'آبان 1400'!BG374</f>
        <v>6049690.6440895442</v>
      </c>
      <c r="CQ373" s="401">
        <f>'آبان 1400'!BH374</f>
        <v>63887061</v>
      </c>
      <c r="CR373" s="401">
        <f t="shared" si="263"/>
        <v>69936752.417727262</v>
      </c>
      <c r="CS373" s="56">
        <f t="shared" si="264"/>
        <v>4425825</v>
      </c>
      <c r="CT373" s="400">
        <f t="shared" si="265"/>
        <v>2212912.5</v>
      </c>
      <c r="CU373" s="401">
        <f t="shared" si="266"/>
        <v>663873.75</v>
      </c>
      <c r="CV373" s="401">
        <f t="shared" si="267"/>
        <v>1120000</v>
      </c>
      <c r="CW373" s="56">
        <v>0</v>
      </c>
      <c r="CX373" s="401">
        <f t="shared" si="268"/>
        <v>78359363.667727262</v>
      </c>
      <c r="CY373" s="401">
        <f t="shared" si="269"/>
        <v>69936752.417727262</v>
      </c>
      <c r="CZ373" s="401">
        <f t="shared" si="270"/>
        <v>16085453.056077272</v>
      </c>
      <c r="DA373" s="401">
        <f t="shared" si="271"/>
        <v>94444816.723804533</v>
      </c>
      <c r="DB373" s="401">
        <f t="shared" si="272"/>
        <v>100800</v>
      </c>
      <c r="DC373" s="401">
        <f t="shared" si="273"/>
        <v>94545616.723804533</v>
      </c>
      <c r="DD373" s="406">
        <v>0</v>
      </c>
      <c r="DE373" s="401">
        <f t="shared" si="274"/>
        <v>7835936.3667727262</v>
      </c>
      <c r="DF373" s="401">
        <f t="shared" si="275"/>
        <v>3917968.1833863631</v>
      </c>
      <c r="DG373" s="401">
        <f t="shared" si="276"/>
        <v>82791712.173645437</v>
      </c>
      <c r="DH373" s="401">
        <f t="shared" si="277"/>
        <v>7302611.25</v>
      </c>
      <c r="DI373" s="401">
        <f t="shared" si="278"/>
        <v>75489100.923645437</v>
      </c>
      <c r="DJ373" s="401">
        <f t="shared" si="279"/>
        <v>0</v>
      </c>
      <c r="DL373" s="408">
        <f t="shared" si="280"/>
        <v>6638737.5</v>
      </c>
      <c r="DM373" s="408">
        <f t="shared" si="281"/>
        <v>-2212912.5</v>
      </c>
    </row>
    <row r="374" spans="1:117" s="56" customFormat="1" ht="21" x14ac:dyDescent="0.2">
      <c r="A374" s="192">
        <f t="shared" si="242"/>
        <v>2655495</v>
      </c>
      <c r="B374" s="137">
        <f>'آبان 1400'!B375</f>
        <v>369</v>
      </c>
      <c r="C374" s="137">
        <f>'آبان 1400'!C375</f>
        <v>133</v>
      </c>
      <c r="D374" s="137">
        <f>'آبان 1400'!D375</f>
        <v>13352</v>
      </c>
      <c r="E374" s="137" t="str">
        <f>'آبان 1400'!E375</f>
        <v>سعید</v>
      </c>
      <c r="F374" s="137" t="str">
        <f>'آبان 1400'!F375</f>
        <v>سعیدی</v>
      </c>
      <c r="G374" s="137" t="str">
        <f>'آبان 1400'!G375</f>
        <v>نگهبان</v>
      </c>
      <c r="H374" s="137" t="str">
        <f>'آبان 1400'!H375</f>
        <v>تهران</v>
      </c>
      <c r="I374" s="137" t="str">
        <f>'آبان 1400'!I375</f>
        <v>117-813-2343532-2</v>
      </c>
      <c r="J374" s="137" t="str">
        <f>'آبان 1400'!J375</f>
        <v>0084517379</v>
      </c>
      <c r="K374" s="137" t="str">
        <f>'آبان 1400'!K375</f>
        <v>0020183202</v>
      </c>
      <c r="L374" s="137" t="str">
        <f>'آبان 1400'!L375</f>
        <v>تهران</v>
      </c>
      <c r="M374" s="137" t="str">
        <f>'آبان 1400'!M375</f>
        <v>نگهبان</v>
      </c>
      <c r="N374" s="121">
        <f>'آبان 1400'!N375</f>
        <v>0</v>
      </c>
      <c r="O374" s="120">
        <f>'آبان 1400'!O375</f>
        <v>0</v>
      </c>
      <c r="P374" s="122" t="str">
        <f>'آبان 1400'!P375</f>
        <v>*</v>
      </c>
      <c r="Q374" s="362">
        <f>'آبان 1400'!Q375</f>
        <v>30</v>
      </c>
      <c r="R374" s="362">
        <f>'آبان 1400'!R375</f>
        <v>120</v>
      </c>
      <c r="S374" s="362">
        <f>'آبان 1400'!S375</f>
        <v>220</v>
      </c>
      <c r="T374" s="362">
        <f>'آبان 1400'!T375</f>
        <v>29.33</v>
      </c>
      <c r="U374" s="138">
        <f>'آبان 1400'!U375</f>
        <v>0</v>
      </c>
      <c r="V374" s="121">
        <f>'آبان 1400'!W375</f>
        <v>0</v>
      </c>
      <c r="W374" s="122">
        <f>'آبان 1400'!X375</f>
        <v>0</v>
      </c>
      <c r="X374" s="370">
        <f>'آبان 1400'!Y375</f>
        <v>2</v>
      </c>
      <c r="Y374" s="370">
        <f>'آبان 1400'!Z375</f>
        <v>2</v>
      </c>
      <c r="Z374" s="139">
        <f>'آبان 1400'!AA375</f>
        <v>885165</v>
      </c>
      <c r="AA374" s="139">
        <f>'آبان 1400'!AB375</f>
        <v>0</v>
      </c>
      <c r="AB374" s="139">
        <f>'آبان 1400'!AC375</f>
        <v>885165</v>
      </c>
      <c r="AC374" s="139">
        <f>'آبان 1400'!AD375</f>
        <v>4500000</v>
      </c>
      <c r="AD374" s="139">
        <f>'آبان 1400'!AE375</f>
        <v>6000000</v>
      </c>
      <c r="AE374" s="140">
        <f>'آبان 1400'!AF375</f>
        <v>168986.04545454544</v>
      </c>
      <c r="AF374" s="123">
        <f>'آبان 1400'!AG375</f>
        <v>26554950</v>
      </c>
      <c r="AG374" s="124">
        <f>'آبان 1400'!AH375</f>
        <v>0</v>
      </c>
      <c r="AH374" s="124">
        <f>'آبان 1400'!AI375</f>
        <v>20278325.454545453</v>
      </c>
      <c r="AI374" s="124">
        <f>'آبان 1400'!AJ375</f>
        <v>5310990</v>
      </c>
      <c r="AJ374" s="124">
        <f>'آبان 1400'!AK375</f>
        <v>4500000</v>
      </c>
      <c r="AK374" s="124">
        <f>'آبان 1400'!AL375</f>
        <v>6000000</v>
      </c>
      <c r="AL374" s="124">
        <f>'آبان 1400'!AM375</f>
        <v>9294232.5</v>
      </c>
      <c r="AM374" s="124">
        <f>'آبان 1400'!AN375</f>
        <v>4956360.7131818179</v>
      </c>
      <c r="AN374" s="124">
        <f>'آبان 1400'!AO375</f>
        <v>0</v>
      </c>
      <c r="AO374" s="124">
        <f>'آبان 1400'!AP375</f>
        <v>5000000</v>
      </c>
      <c r="AP374" s="124">
        <f>'آبان 1400'!AQ375</f>
        <v>0</v>
      </c>
      <c r="AQ374" s="124">
        <f>'آبان 1400'!AR375</f>
        <v>0</v>
      </c>
      <c r="AR374" s="124">
        <f>'آبان 1400'!AS375</f>
        <v>0</v>
      </c>
      <c r="AS374" s="379">
        <f>'آبان 1400'!AT375</f>
        <v>0</v>
      </c>
      <c r="AT374" s="372">
        <f t="shared" si="243"/>
        <v>81894858.667727277</v>
      </c>
      <c r="AU374" s="174">
        <f>'آبان 1400'!AV375</f>
        <v>55722997.860986367</v>
      </c>
      <c r="AV374" s="142">
        <f>'آبان 1400'!AW375</f>
        <v>76583868.667727262</v>
      </c>
      <c r="AW374" s="143">
        <f t="shared" si="244"/>
        <v>5360870.8067409089</v>
      </c>
      <c r="AX374" s="76">
        <f t="shared" si="245"/>
        <v>1572299.7860986367</v>
      </c>
      <c r="AY374" s="143">
        <f>'آبان 1400'!AZ375</f>
        <v>0</v>
      </c>
      <c r="AZ374" s="143">
        <f>'آبان 1400'!BA375</f>
        <v>0</v>
      </c>
      <c r="BA374" s="143">
        <f>'آبان 1400'!BB375</f>
        <v>0</v>
      </c>
      <c r="BB374" s="143">
        <f>'آبان 1400'!BC375</f>
        <v>0</v>
      </c>
      <c r="BC374" s="143">
        <f>'آبان 1400'!BD375</f>
        <v>0</v>
      </c>
      <c r="BD374" s="143">
        <f>'آبان 1400'!BE375</f>
        <v>0</v>
      </c>
      <c r="BE374" s="143">
        <f>'آبان 1400'!BF375</f>
        <v>0</v>
      </c>
      <c r="BF374" s="144">
        <f t="shared" si="246"/>
        <v>6933170.5928395456</v>
      </c>
      <c r="BG374" s="141">
        <f t="shared" si="247"/>
        <v>74961688</v>
      </c>
      <c r="BH374" s="145">
        <f t="shared" si="248"/>
        <v>81894858.667727277</v>
      </c>
      <c r="BI374" s="128">
        <f t="shared" si="241"/>
        <v>4425825</v>
      </c>
      <c r="BJ374" s="146">
        <f t="shared" si="249"/>
        <v>2212912.5</v>
      </c>
      <c r="BK374" s="146">
        <f t="shared" si="250"/>
        <v>663873.75</v>
      </c>
      <c r="BL374" s="147">
        <f t="shared" si="251"/>
        <v>1120000</v>
      </c>
      <c r="BM374" s="383">
        <v>0</v>
      </c>
      <c r="BN374" s="148">
        <f t="shared" si="252"/>
        <v>90317469.917727277</v>
      </c>
      <c r="BO374" s="149">
        <f t="shared" si="253"/>
        <v>76583868.667727262</v>
      </c>
      <c r="BP374" s="150">
        <f t="shared" si="254"/>
        <v>17614289.793577272</v>
      </c>
      <c r="BQ374" s="151">
        <f t="shared" si="255"/>
        <v>107931759.71130455</v>
      </c>
      <c r="BR374" s="152">
        <f t="shared" si="256"/>
        <v>100800</v>
      </c>
      <c r="BS374" s="148">
        <f t="shared" si="257"/>
        <v>108032559.71130455</v>
      </c>
      <c r="BT374" s="136">
        <v>0</v>
      </c>
      <c r="BU374" s="149">
        <f t="shared" si="258"/>
        <v>9031746.991772728</v>
      </c>
      <c r="BV374" s="153">
        <f t="shared" si="259"/>
        <v>4515873.495886364</v>
      </c>
      <c r="BW374" s="134">
        <f t="shared" si="260"/>
        <v>94484939.223645449</v>
      </c>
      <c r="BX374" s="148">
        <f t="shared" si="261"/>
        <v>7302611.25</v>
      </c>
      <c r="BY374" s="135">
        <f t="shared" si="262"/>
        <v>87182327.973645449</v>
      </c>
      <c r="CD374" s="400">
        <f>'آبان 1400'!AU375</f>
        <v>81894858.667727277</v>
      </c>
      <c r="CE374" s="401">
        <f>'آبان 1400'!AV375</f>
        <v>55722997.860986367</v>
      </c>
      <c r="CF374" s="401">
        <f>'آبان 1400'!AW375</f>
        <v>76583868.667727262</v>
      </c>
      <c r="CG374" s="401">
        <f>'آبان 1400'!AX375</f>
        <v>5360870.8067409089</v>
      </c>
      <c r="CH374" s="401">
        <f>'آبان 1400'!AY375</f>
        <v>1572299.7860986367</v>
      </c>
      <c r="CI374" s="401">
        <f>'آبان 1400'!AZ375</f>
        <v>0</v>
      </c>
      <c r="CJ374" s="401">
        <f>'آبان 1400'!BA375</f>
        <v>0</v>
      </c>
      <c r="CK374" s="401">
        <f>'آبان 1400'!BB375</f>
        <v>0</v>
      </c>
      <c r="CL374" s="401">
        <f>'آبان 1400'!BC375</f>
        <v>0</v>
      </c>
      <c r="CM374" s="401">
        <f>'آبان 1400'!BD375</f>
        <v>0</v>
      </c>
      <c r="CN374" s="401">
        <f>'آبان 1400'!BE375</f>
        <v>0</v>
      </c>
      <c r="CO374" s="401">
        <f>'آبان 1400'!BF375</f>
        <v>0</v>
      </c>
      <c r="CP374" s="401">
        <f>'آبان 1400'!BG375</f>
        <v>6933170.5928395456</v>
      </c>
      <c r="CQ374" s="401">
        <f>'آبان 1400'!BH375</f>
        <v>74961688</v>
      </c>
      <c r="CR374" s="401">
        <f t="shared" si="263"/>
        <v>81894858.667727277</v>
      </c>
      <c r="CS374" s="56">
        <f t="shared" si="264"/>
        <v>4425825</v>
      </c>
      <c r="CT374" s="400">
        <f t="shared" si="265"/>
        <v>2212912.5</v>
      </c>
      <c r="CU374" s="401">
        <f t="shared" si="266"/>
        <v>663873.75</v>
      </c>
      <c r="CV374" s="401">
        <f t="shared" si="267"/>
        <v>1120000</v>
      </c>
      <c r="CW374" s="56">
        <v>0</v>
      </c>
      <c r="CX374" s="401">
        <f t="shared" si="268"/>
        <v>90317469.917727277</v>
      </c>
      <c r="CY374" s="401">
        <f t="shared" si="269"/>
        <v>76583868.667727262</v>
      </c>
      <c r="CZ374" s="401">
        <f t="shared" si="270"/>
        <v>17614289.793577272</v>
      </c>
      <c r="DA374" s="401">
        <f t="shared" si="271"/>
        <v>107931759.71130455</v>
      </c>
      <c r="DB374" s="401">
        <f t="shared" si="272"/>
        <v>100800</v>
      </c>
      <c r="DC374" s="401">
        <f t="shared" si="273"/>
        <v>108032559.71130455</v>
      </c>
      <c r="DD374" s="406">
        <v>0</v>
      </c>
      <c r="DE374" s="401">
        <f t="shared" si="274"/>
        <v>9031746.991772728</v>
      </c>
      <c r="DF374" s="401">
        <f t="shared" si="275"/>
        <v>4515873.495886364</v>
      </c>
      <c r="DG374" s="401">
        <f t="shared" si="276"/>
        <v>94484939.223645449</v>
      </c>
      <c r="DH374" s="401">
        <f t="shared" si="277"/>
        <v>7302611.25</v>
      </c>
      <c r="DI374" s="401">
        <f t="shared" si="278"/>
        <v>87182327.973645449</v>
      </c>
      <c r="DJ374" s="401">
        <f t="shared" si="279"/>
        <v>0</v>
      </c>
      <c r="DL374" s="408">
        <f t="shared" si="280"/>
        <v>6638737.5</v>
      </c>
      <c r="DM374" s="408">
        <f t="shared" si="281"/>
        <v>-2212912.5</v>
      </c>
    </row>
    <row r="375" spans="1:117" s="56" customFormat="1" ht="21" x14ac:dyDescent="0.2">
      <c r="A375" s="192">
        <f t="shared" si="242"/>
        <v>2655495</v>
      </c>
      <c r="B375" s="137">
        <f>'آبان 1400'!B376</f>
        <v>370</v>
      </c>
      <c r="C375" s="137">
        <f>'آبان 1400'!C376</f>
        <v>134</v>
      </c>
      <c r="D375" s="137">
        <f>'آبان 1400'!D376</f>
        <v>13253</v>
      </c>
      <c r="E375" s="137" t="str">
        <f>'آبان 1400'!E376</f>
        <v>سید امیرحسین</v>
      </c>
      <c r="F375" s="137" t="str">
        <f>'آبان 1400'!F376</f>
        <v>افرازیان</v>
      </c>
      <c r="G375" s="137" t="str">
        <f>'آبان 1400'!G376</f>
        <v>نگهبان</v>
      </c>
      <c r="H375" s="137" t="str">
        <f>'آبان 1400'!H376</f>
        <v>تهران</v>
      </c>
      <c r="I375" s="137" t="str">
        <f>'آبان 1400'!I376</f>
        <v>121-813-2519294-1</v>
      </c>
      <c r="J375" s="137" t="str">
        <f>'آبان 1400'!J376</f>
        <v>4240414776</v>
      </c>
      <c r="K375" s="137" t="str">
        <f>'آبان 1400'!K376</f>
        <v>0054294277</v>
      </c>
      <c r="L375" s="137" t="str">
        <f>'آبان 1400'!L376</f>
        <v>تهران</v>
      </c>
      <c r="M375" s="137" t="str">
        <f>'آبان 1400'!M376</f>
        <v>نگهبان</v>
      </c>
      <c r="N375" s="121" t="str">
        <f>'آبان 1400'!N376</f>
        <v>*</v>
      </c>
      <c r="O375" s="120">
        <f>'آبان 1400'!O376</f>
        <v>0</v>
      </c>
      <c r="P375" s="122">
        <f>'آبان 1400'!P376</f>
        <v>0</v>
      </c>
      <c r="Q375" s="362">
        <f>'آبان 1400'!Q376</f>
        <v>30</v>
      </c>
      <c r="R375" s="362">
        <f>'آبان 1400'!R376</f>
        <v>120</v>
      </c>
      <c r="S375" s="362">
        <f>'آبان 1400'!S376</f>
        <v>110</v>
      </c>
      <c r="T375" s="362">
        <f>'آبان 1400'!T376</f>
        <v>29.33</v>
      </c>
      <c r="U375" s="138">
        <f>'آبان 1400'!U376</f>
        <v>0</v>
      </c>
      <c r="V375" s="121">
        <f>'آبان 1400'!W376</f>
        <v>0</v>
      </c>
      <c r="W375" s="122">
        <f>'آبان 1400'!X376</f>
        <v>0</v>
      </c>
      <c r="X375" s="370">
        <f>'آبان 1400'!Y376</f>
        <v>0</v>
      </c>
      <c r="Y375" s="370">
        <f>'آبان 1400'!Z376</f>
        <v>0</v>
      </c>
      <c r="Z375" s="139">
        <f>'آبان 1400'!AA376</f>
        <v>885165</v>
      </c>
      <c r="AA375" s="139">
        <f>'آبان 1400'!AB376</f>
        <v>0</v>
      </c>
      <c r="AB375" s="139">
        <f>'آبان 1400'!AC376</f>
        <v>885165</v>
      </c>
      <c r="AC375" s="139">
        <f>'آبان 1400'!AD376</f>
        <v>4500000</v>
      </c>
      <c r="AD375" s="139">
        <f>'آبان 1400'!AE376</f>
        <v>6000000</v>
      </c>
      <c r="AE375" s="140">
        <f>'آبان 1400'!AF376</f>
        <v>168986.04545454544</v>
      </c>
      <c r="AF375" s="123">
        <f>'آبان 1400'!AG376</f>
        <v>26554950</v>
      </c>
      <c r="AG375" s="124">
        <f>'آبان 1400'!AH376</f>
        <v>0</v>
      </c>
      <c r="AH375" s="124">
        <f>'آبان 1400'!AI376</f>
        <v>20278325.454545453</v>
      </c>
      <c r="AI375" s="124">
        <f>'آبان 1400'!AJ376</f>
        <v>0</v>
      </c>
      <c r="AJ375" s="124">
        <f>'آبان 1400'!AK376</f>
        <v>4500000</v>
      </c>
      <c r="AK375" s="124">
        <f>'آبان 1400'!AL376</f>
        <v>6000000</v>
      </c>
      <c r="AL375" s="124">
        <f>'آبان 1400'!AM376</f>
        <v>4647116.25</v>
      </c>
      <c r="AM375" s="124">
        <f>'آبان 1400'!AN376</f>
        <v>4956360.7131818179</v>
      </c>
      <c r="AN375" s="124">
        <f>'آبان 1400'!AO376</f>
        <v>0</v>
      </c>
      <c r="AO375" s="124">
        <f>'آبان 1400'!AP376</f>
        <v>3000000</v>
      </c>
      <c r="AP375" s="124">
        <f>'آبان 1400'!AQ376</f>
        <v>0</v>
      </c>
      <c r="AQ375" s="124">
        <f>'آبان 1400'!AR376</f>
        <v>0</v>
      </c>
      <c r="AR375" s="124">
        <f>'آبان 1400'!AS376</f>
        <v>0</v>
      </c>
      <c r="AS375" s="379">
        <f>'آبان 1400'!AT376</f>
        <v>0</v>
      </c>
      <c r="AT375" s="372">
        <f t="shared" si="243"/>
        <v>69936752.417727262</v>
      </c>
      <c r="AU375" s="174">
        <f>'آبان 1400'!AV376</f>
        <v>51541179.748486355</v>
      </c>
      <c r="AV375" s="142">
        <f>'آبان 1400'!AW376</f>
        <v>69936752.417727262</v>
      </c>
      <c r="AW375" s="143">
        <f t="shared" si="244"/>
        <v>4895572.6692409087</v>
      </c>
      <c r="AX375" s="76">
        <f t="shared" si="245"/>
        <v>1154117.9748486355</v>
      </c>
      <c r="AY375" s="143">
        <f>'آبان 1400'!AZ376</f>
        <v>0</v>
      </c>
      <c r="AZ375" s="143">
        <f>'آبان 1400'!BA376</f>
        <v>0</v>
      </c>
      <c r="BA375" s="143">
        <f>'آبان 1400'!BB376</f>
        <v>0</v>
      </c>
      <c r="BB375" s="143">
        <f>'آبان 1400'!BC376</f>
        <v>0</v>
      </c>
      <c r="BC375" s="143">
        <f>'آبان 1400'!BD376</f>
        <v>0</v>
      </c>
      <c r="BD375" s="143">
        <f>'آبان 1400'!BE376</f>
        <v>0</v>
      </c>
      <c r="BE375" s="143">
        <f>'آبان 1400'!BF376</f>
        <v>0</v>
      </c>
      <c r="BF375" s="144">
        <f t="shared" si="246"/>
        <v>6049690.6440895442</v>
      </c>
      <c r="BG375" s="141">
        <f t="shared" si="247"/>
        <v>63887061</v>
      </c>
      <c r="BH375" s="145">
        <f t="shared" si="248"/>
        <v>69936752.417727262</v>
      </c>
      <c r="BI375" s="128">
        <f t="shared" si="241"/>
        <v>4425825</v>
      </c>
      <c r="BJ375" s="146">
        <f t="shared" si="249"/>
        <v>2212912.5</v>
      </c>
      <c r="BK375" s="146">
        <f t="shared" si="250"/>
        <v>663873.75</v>
      </c>
      <c r="BL375" s="147">
        <f t="shared" si="251"/>
        <v>1120000</v>
      </c>
      <c r="BM375" s="383">
        <v>0</v>
      </c>
      <c r="BN375" s="148">
        <f t="shared" si="252"/>
        <v>78359363.667727262</v>
      </c>
      <c r="BO375" s="149">
        <f t="shared" si="253"/>
        <v>69936752.417727262</v>
      </c>
      <c r="BP375" s="150">
        <f t="shared" si="254"/>
        <v>16085453.056077272</v>
      </c>
      <c r="BQ375" s="151">
        <f t="shared" si="255"/>
        <v>94444816.723804533</v>
      </c>
      <c r="BR375" s="152">
        <f t="shared" si="256"/>
        <v>100800</v>
      </c>
      <c r="BS375" s="148">
        <f t="shared" si="257"/>
        <v>94545616.723804533</v>
      </c>
      <c r="BT375" s="136">
        <v>0</v>
      </c>
      <c r="BU375" s="149">
        <f t="shared" si="258"/>
        <v>7835936.3667727262</v>
      </c>
      <c r="BV375" s="153">
        <f t="shared" si="259"/>
        <v>3917968.1833863631</v>
      </c>
      <c r="BW375" s="134">
        <f t="shared" si="260"/>
        <v>82791712.173645437</v>
      </c>
      <c r="BX375" s="148">
        <f t="shared" si="261"/>
        <v>7302611.25</v>
      </c>
      <c r="BY375" s="135">
        <f t="shared" si="262"/>
        <v>75489100.923645437</v>
      </c>
      <c r="CD375" s="400">
        <f>'آبان 1400'!AU376</f>
        <v>69936752.417727262</v>
      </c>
      <c r="CE375" s="401">
        <f>'آبان 1400'!AV376</f>
        <v>51541179.748486355</v>
      </c>
      <c r="CF375" s="401">
        <f>'آبان 1400'!AW376</f>
        <v>69936752.417727262</v>
      </c>
      <c r="CG375" s="401">
        <f>'آبان 1400'!AX376</f>
        <v>4895572.6692409087</v>
      </c>
      <c r="CH375" s="401">
        <f>'آبان 1400'!AY376</f>
        <v>1154117.9748486355</v>
      </c>
      <c r="CI375" s="401">
        <f>'آبان 1400'!AZ376</f>
        <v>0</v>
      </c>
      <c r="CJ375" s="401">
        <f>'آبان 1400'!BA376</f>
        <v>0</v>
      </c>
      <c r="CK375" s="401">
        <f>'آبان 1400'!BB376</f>
        <v>0</v>
      </c>
      <c r="CL375" s="401">
        <f>'آبان 1400'!BC376</f>
        <v>0</v>
      </c>
      <c r="CM375" s="401">
        <f>'آبان 1400'!BD376</f>
        <v>0</v>
      </c>
      <c r="CN375" s="401">
        <f>'آبان 1400'!BE376</f>
        <v>0</v>
      </c>
      <c r="CO375" s="401">
        <f>'آبان 1400'!BF376</f>
        <v>0</v>
      </c>
      <c r="CP375" s="401">
        <f>'آبان 1400'!BG376</f>
        <v>6049690.6440895442</v>
      </c>
      <c r="CQ375" s="401">
        <f>'آبان 1400'!BH376</f>
        <v>63887061</v>
      </c>
      <c r="CR375" s="401">
        <f t="shared" si="263"/>
        <v>69936752.417727262</v>
      </c>
      <c r="CS375" s="56">
        <f t="shared" si="264"/>
        <v>4425825</v>
      </c>
      <c r="CT375" s="400">
        <f t="shared" si="265"/>
        <v>2212912.5</v>
      </c>
      <c r="CU375" s="401">
        <f t="shared" si="266"/>
        <v>663873.75</v>
      </c>
      <c r="CV375" s="401">
        <f t="shared" si="267"/>
        <v>1120000</v>
      </c>
      <c r="CW375" s="56">
        <v>0</v>
      </c>
      <c r="CX375" s="401">
        <f t="shared" si="268"/>
        <v>78359363.667727262</v>
      </c>
      <c r="CY375" s="401">
        <f t="shared" si="269"/>
        <v>69936752.417727262</v>
      </c>
      <c r="CZ375" s="401">
        <f t="shared" si="270"/>
        <v>16085453.056077272</v>
      </c>
      <c r="DA375" s="401">
        <f t="shared" si="271"/>
        <v>94444816.723804533</v>
      </c>
      <c r="DB375" s="401">
        <f t="shared" si="272"/>
        <v>100800</v>
      </c>
      <c r="DC375" s="401">
        <f t="shared" si="273"/>
        <v>94545616.723804533</v>
      </c>
      <c r="DD375" s="406">
        <v>0</v>
      </c>
      <c r="DE375" s="401">
        <f t="shared" si="274"/>
        <v>7835936.3667727262</v>
      </c>
      <c r="DF375" s="401">
        <f t="shared" si="275"/>
        <v>3917968.1833863631</v>
      </c>
      <c r="DG375" s="401">
        <f t="shared" si="276"/>
        <v>82791712.173645437</v>
      </c>
      <c r="DH375" s="401">
        <f t="shared" si="277"/>
        <v>7302611.25</v>
      </c>
      <c r="DI375" s="401">
        <f t="shared" si="278"/>
        <v>75489100.923645437</v>
      </c>
      <c r="DJ375" s="401">
        <f t="shared" si="279"/>
        <v>0</v>
      </c>
      <c r="DL375" s="408">
        <f t="shared" si="280"/>
        <v>6638737.5</v>
      </c>
      <c r="DM375" s="408">
        <f t="shared" si="281"/>
        <v>-2212912.5</v>
      </c>
    </row>
    <row r="376" spans="1:117" s="56" customFormat="1" ht="21" x14ac:dyDescent="0.2">
      <c r="A376" s="192">
        <f t="shared" si="242"/>
        <v>2655495</v>
      </c>
      <c r="B376" s="137">
        <f>'آبان 1400'!B377</f>
        <v>371</v>
      </c>
      <c r="C376" s="137">
        <f>'آبان 1400'!C377</f>
        <v>135</v>
      </c>
      <c r="D376" s="137">
        <f>'آبان 1400'!D377</f>
        <v>13259</v>
      </c>
      <c r="E376" s="137" t="str">
        <f>'آبان 1400'!E377</f>
        <v>حمیدرضا</v>
      </c>
      <c r="F376" s="137" t="str">
        <f>'آبان 1400'!F377</f>
        <v>نوبخت</v>
      </c>
      <c r="G376" s="137" t="str">
        <f>'آبان 1400'!G377</f>
        <v>نگهبان</v>
      </c>
      <c r="H376" s="137" t="str">
        <f>'آبان 1400'!H377</f>
        <v>تهران</v>
      </c>
      <c r="I376" s="137" t="str">
        <f>'آبان 1400'!I377</f>
        <v>390-700-4242150-1</v>
      </c>
      <c r="J376" s="137" t="str">
        <f>'آبان 1400'!J377</f>
        <v>0056431341</v>
      </c>
      <c r="K376" s="137" t="str">
        <f>'آبان 1400'!K377</f>
        <v>0019130269</v>
      </c>
      <c r="L376" s="137" t="str">
        <f>'آبان 1400'!L377</f>
        <v>تهران</v>
      </c>
      <c r="M376" s="137" t="str">
        <f>'آبان 1400'!M377</f>
        <v>نگهبان</v>
      </c>
      <c r="N376" s="121" t="str">
        <f>'آبان 1400'!N377</f>
        <v>*</v>
      </c>
      <c r="O376" s="120">
        <f>'آبان 1400'!O377</f>
        <v>0</v>
      </c>
      <c r="P376" s="122">
        <f>'آبان 1400'!P377</f>
        <v>0</v>
      </c>
      <c r="Q376" s="362">
        <f>'آبان 1400'!Q377</f>
        <v>30</v>
      </c>
      <c r="R376" s="362">
        <f>'آبان 1400'!R377</f>
        <v>120</v>
      </c>
      <c r="S376" s="362">
        <f>'آبان 1400'!S377</f>
        <v>110</v>
      </c>
      <c r="T376" s="362">
        <f>'آبان 1400'!T377</f>
        <v>29.33</v>
      </c>
      <c r="U376" s="138">
        <f>'آبان 1400'!U377</f>
        <v>0</v>
      </c>
      <c r="V376" s="121">
        <f>'آبان 1400'!W377</f>
        <v>0</v>
      </c>
      <c r="W376" s="122">
        <f>'آبان 1400'!X377</f>
        <v>0</v>
      </c>
      <c r="X376" s="370">
        <f>'آبان 1400'!Y377</f>
        <v>1</v>
      </c>
      <c r="Y376" s="370">
        <f>'آبان 1400'!Z377</f>
        <v>0</v>
      </c>
      <c r="Z376" s="139">
        <f>'آبان 1400'!AA377</f>
        <v>885165</v>
      </c>
      <c r="AA376" s="139">
        <f>'آبان 1400'!AB377</f>
        <v>0</v>
      </c>
      <c r="AB376" s="139">
        <f>'آبان 1400'!AC377</f>
        <v>885165</v>
      </c>
      <c r="AC376" s="139">
        <f>'آبان 1400'!AD377</f>
        <v>4500000</v>
      </c>
      <c r="AD376" s="139">
        <f>'آبان 1400'!AE377</f>
        <v>6000000</v>
      </c>
      <c r="AE376" s="140">
        <f>'آبان 1400'!AF377</f>
        <v>168986.04545454544</v>
      </c>
      <c r="AF376" s="123">
        <f>'آبان 1400'!AG377</f>
        <v>26554950</v>
      </c>
      <c r="AG376" s="124">
        <f>'آبان 1400'!AH377</f>
        <v>0</v>
      </c>
      <c r="AH376" s="124">
        <f>'آبان 1400'!AI377</f>
        <v>20278325.454545453</v>
      </c>
      <c r="AI376" s="124">
        <f>'آبان 1400'!AJ377</f>
        <v>0</v>
      </c>
      <c r="AJ376" s="124">
        <f>'آبان 1400'!AK377</f>
        <v>4500000</v>
      </c>
      <c r="AK376" s="124">
        <f>'آبان 1400'!AL377</f>
        <v>6000000</v>
      </c>
      <c r="AL376" s="124">
        <f>'آبان 1400'!AM377</f>
        <v>4647116.25</v>
      </c>
      <c r="AM376" s="124">
        <f>'آبان 1400'!AN377</f>
        <v>4956360.7131818179</v>
      </c>
      <c r="AN376" s="124">
        <f>'آبان 1400'!AO377</f>
        <v>0</v>
      </c>
      <c r="AO376" s="124">
        <f>'آبان 1400'!AP377</f>
        <v>3000000</v>
      </c>
      <c r="AP376" s="124">
        <f>'آبان 1400'!AQ377</f>
        <v>0</v>
      </c>
      <c r="AQ376" s="124">
        <f>'آبان 1400'!AR377</f>
        <v>0</v>
      </c>
      <c r="AR376" s="124">
        <f>'آبان 1400'!AS377</f>
        <v>0</v>
      </c>
      <c r="AS376" s="379">
        <f>'آبان 1400'!AT377</f>
        <v>0</v>
      </c>
      <c r="AT376" s="372">
        <f t="shared" si="243"/>
        <v>69936752.417727262</v>
      </c>
      <c r="AU376" s="174">
        <f>'آبان 1400'!AV377</f>
        <v>51541179.748486355</v>
      </c>
      <c r="AV376" s="142">
        <f>'آبان 1400'!AW377</f>
        <v>69936752.417727262</v>
      </c>
      <c r="AW376" s="143">
        <f t="shared" si="244"/>
        <v>4895572.6692409087</v>
      </c>
      <c r="AX376" s="76">
        <f t="shared" si="245"/>
        <v>1154117.9748486355</v>
      </c>
      <c r="AY376" s="143">
        <f>'آبان 1400'!AZ377</f>
        <v>0</v>
      </c>
      <c r="AZ376" s="143">
        <f>'آبان 1400'!BA377</f>
        <v>0</v>
      </c>
      <c r="BA376" s="143">
        <f>'آبان 1400'!BB377</f>
        <v>0</v>
      </c>
      <c r="BB376" s="143">
        <f>'آبان 1400'!BC377</f>
        <v>0</v>
      </c>
      <c r="BC376" s="143">
        <f>'آبان 1400'!BD377</f>
        <v>0</v>
      </c>
      <c r="BD376" s="143">
        <f>'آبان 1400'!BE377</f>
        <v>0</v>
      </c>
      <c r="BE376" s="143">
        <f>'آبان 1400'!BF377</f>
        <v>0</v>
      </c>
      <c r="BF376" s="144">
        <f t="shared" si="246"/>
        <v>6049690.6440895442</v>
      </c>
      <c r="BG376" s="141">
        <f t="shared" si="247"/>
        <v>63887061</v>
      </c>
      <c r="BH376" s="145">
        <f t="shared" si="248"/>
        <v>69936752.417727262</v>
      </c>
      <c r="BI376" s="128">
        <f t="shared" si="241"/>
        <v>4425825</v>
      </c>
      <c r="BJ376" s="146">
        <f t="shared" si="249"/>
        <v>2212912.5</v>
      </c>
      <c r="BK376" s="146">
        <f t="shared" si="250"/>
        <v>663873.75</v>
      </c>
      <c r="BL376" s="147">
        <f t="shared" si="251"/>
        <v>1120000</v>
      </c>
      <c r="BM376" s="383">
        <v>0</v>
      </c>
      <c r="BN376" s="148">
        <f t="shared" si="252"/>
        <v>78359363.667727262</v>
      </c>
      <c r="BO376" s="149">
        <f t="shared" si="253"/>
        <v>69936752.417727262</v>
      </c>
      <c r="BP376" s="150">
        <f t="shared" si="254"/>
        <v>16085453.056077272</v>
      </c>
      <c r="BQ376" s="151">
        <f t="shared" si="255"/>
        <v>94444816.723804533</v>
      </c>
      <c r="BR376" s="152">
        <f t="shared" si="256"/>
        <v>100800</v>
      </c>
      <c r="BS376" s="148">
        <f t="shared" si="257"/>
        <v>94545616.723804533</v>
      </c>
      <c r="BT376" s="136">
        <v>0</v>
      </c>
      <c r="BU376" s="149">
        <f t="shared" si="258"/>
        <v>7835936.3667727262</v>
      </c>
      <c r="BV376" s="153">
        <f t="shared" si="259"/>
        <v>3917968.1833863631</v>
      </c>
      <c r="BW376" s="134">
        <f t="shared" si="260"/>
        <v>82791712.173645437</v>
      </c>
      <c r="BX376" s="148">
        <f t="shared" si="261"/>
        <v>7302611.25</v>
      </c>
      <c r="BY376" s="135">
        <f t="shared" si="262"/>
        <v>75489100.923645437</v>
      </c>
      <c r="CD376" s="400">
        <f>'آبان 1400'!AU377</f>
        <v>69936752.417727262</v>
      </c>
      <c r="CE376" s="401">
        <f>'آبان 1400'!AV377</f>
        <v>51541179.748486355</v>
      </c>
      <c r="CF376" s="401">
        <f>'آبان 1400'!AW377</f>
        <v>69936752.417727262</v>
      </c>
      <c r="CG376" s="401">
        <f>'آبان 1400'!AX377</f>
        <v>4895572.6692409087</v>
      </c>
      <c r="CH376" s="401">
        <f>'آبان 1400'!AY377</f>
        <v>1154117.9748486355</v>
      </c>
      <c r="CI376" s="401">
        <f>'آبان 1400'!AZ377</f>
        <v>0</v>
      </c>
      <c r="CJ376" s="401">
        <f>'آبان 1400'!BA377</f>
        <v>0</v>
      </c>
      <c r="CK376" s="401">
        <f>'آبان 1400'!BB377</f>
        <v>0</v>
      </c>
      <c r="CL376" s="401">
        <f>'آبان 1400'!BC377</f>
        <v>0</v>
      </c>
      <c r="CM376" s="401">
        <f>'آبان 1400'!BD377</f>
        <v>0</v>
      </c>
      <c r="CN376" s="401">
        <f>'آبان 1400'!BE377</f>
        <v>0</v>
      </c>
      <c r="CO376" s="401">
        <f>'آبان 1400'!BF377</f>
        <v>0</v>
      </c>
      <c r="CP376" s="401">
        <f>'آبان 1400'!BG377</f>
        <v>6049690.6440895442</v>
      </c>
      <c r="CQ376" s="401">
        <f>'آبان 1400'!BH377</f>
        <v>63887061</v>
      </c>
      <c r="CR376" s="401">
        <f t="shared" si="263"/>
        <v>69936752.417727262</v>
      </c>
      <c r="CS376" s="56">
        <f t="shared" si="264"/>
        <v>4425825</v>
      </c>
      <c r="CT376" s="400">
        <f t="shared" si="265"/>
        <v>2212912.5</v>
      </c>
      <c r="CU376" s="401">
        <f t="shared" si="266"/>
        <v>663873.75</v>
      </c>
      <c r="CV376" s="401">
        <f t="shared" si="267"/>
        <v>1120000</v>
      </c>
      <c r="CW376" s="56">
        <v>0</v>
      </c>
      <c r="CX376" s="401">
        <f t="shared" si="268"/>
        <v>78359363.667727262</v>
      </c>
      <c r="CY376" s="401">
        <f t="shared" si="269"/>
        <v>69936752.417727262</v>
      </c>
      <c r="CZ376" s="401">
        <f t="shared" si="270"/>
        <v>16085453.056077272</v>
      </c>
      <c r="DA376" s="401">
        <f t="shared" si="271"/>
        <v>94444816.723804533</v>
      </c>
      <c r="DB376" s="401">
        <f t="shared" si="272"/>
        <v>100800</v>
      </c>
      <c r="DC376" s="401">
        <f t="shared" si="273"/>
        <v>94545616.723804533</v>
      </c>
      <c r="DD376" s="406">
        <v>0</v>
      </c>
      <c r="DE376" s="401">
        <f t="shared" si="274"/>
        <v>7835936.3667727262</v>
      </c>
      <c r="DF376" s="401">
        <f t="shared" si="275"/>
        <v>3917968.1833863631</v>
      </c>
      <c r="DG376" s="401">
        <f t="shared" si="276"/>
        <v>82791712.173645437</v>
      </c>
      <c r="DH376" s="401">
        <f t="shared" si="277"/>
        <v>7302611.25</v>
      </c>
      <c r="DI376" s="401">
        <f t="shared" si="278"/>
        <v>75489100.923645437</v>
      </c>
      <c r="DJ376" s="401">
        <f t="shared" si="279"/>
        <v>0</v>
      </c>
      <c r="DL376" s="408">
        <f t="shared" si="280"/>
        <v>6638737.5</v>
      </c>
      <c r="DM376" s="408">
        <f t="shared" si="281"/>
        <v>-2212912.5</v>
      </c>
    </row>
    <row r="377" spans="1:117" s="56" customFormat="1" ht="21" x14ac:dyDescent="0.2">
      <c r="A377" s="192">
        <f t="shared" si="242"/>
        <v>2655495</v>
      </c>
      <c r="B377" s="137">
        <f>'آبان 1400'!B378</f>
        <v>372</v>
      </c>
      <c r="C377" s="137">
        <f>'آبان 1400'!C378</f>
        <v>136</v>
      </c>
      <c r="D377" s="137">
        <f>'آبان 1400'!D378</f>
        <v>13359</v>
      </c>
      <c r="E377" s="137" t="str">
        <f>'آبان 1400'!E378</f>
        <v>محمد</v>
      </c>
      <c r="F377" s="137" t="str">
        <f>'آبان 1400'!F378</f>
        <v xml:space="preserve">علیپور </v>
      </c>
      <c r="G377" s="137" t="str">
        <f>'آبان 1400'!G378</f>
        <v>نگهبان</v>
      </c>
      <c r="H377" s="137" t="str">
        <f>'آبان 1400'!H378</f>
        <v>تهران</v>
      </c>
      <c r="I377" s="137" t="str">
        <f>'آبان 1400'!I378</f>
        <v>390-700-4248940-1</v>
      </c>
      <c r="J377" s="137" t="str">
        <f>'آبان 1400'!J378</f>
        <v>0480121966</v>
      </c>
      <c r="K377" s="137" t="str">
        <f>'آبان 1400'!K378</f>
        <v>0021333759</v>
      </c>
      <c r="L377" s="137" t="str">
        <f>'آبان 1400'!L378</f>
        <v>تهران</v>
      </c>
      <c r="M377" s="137" t="str">
        <f>'آبان 1400'!M378</f>
        <v>نگهبان</v>
      </c>
      <c r="N377" s="121" t="str">
        <f>'آبان 1400'!N378</f>
        <v>*</v>
      </c>
      <c r="O377" s="120">
        <f>'آبان 1400'!O378</f>
        <v>0</v>
      </c>
      <c r="P377" s="122">
        <f>'آبان 1400'!P378</f>
        <v>0</v>
      </c>
      <c r="Q377" s="362">
        <f>'آبان 1400'!Q378</f>
        <v>30</v>
      </c>
      <c r="R377" s="362">
        <f>'آبان 1400'!R378</f>
        <v>120</v>
      </c>
      <c r="S377" s="362">
        <f>'آبان 1400'!S378</f>
        <v>110</v>
      </c>
      <c r="T377" s="362">
        <f>'آبان 1400'!T378</f>
        <v>29.33</v>
      </c>
      <c r="U377" s="138">
        <f>'آبان 1400'!U378</f>
        <v>0</v>
      </c>
      <c r="V377" s="121">
        <f>'آبان 1400'!W378</f>
        <v>0</v>
      </c>
      <c r="W377" s="122">
        <f>'آبان 1400'!X378</f>
        <v>0</v>
      </c>
      <c r="X377" s="370">
        <f>'آبان 1400'!Y378</f>
        <v>2</v>
      </c>
      <c r="Y377" s="370">
        <f>'آبان 1400'!Z378</f>
        <v>2</v>
      </c>
      <c r="Z377" s="139">
        <f>'آبان 1400'!AA378</f>
        <v>885165</v>
      </c>
      <c r="AA377" s="139">
        <f>'آبان 1400'!AB378</f>
        <v>0</v>
      </c>
      <c r="AB377" s="139">
        <f>'آبان 1400'!AC378</f>
        <v>885165</v>
      </c>
      <c r="AC377" s="139">
        <f>'آبان 1400'!AD378</f>
        <v>4500000</v>
      </c>
      <c r="AD377" s="139">
        <f>'آبان 1400'!AE378</f>
        <v>6000000</v>
      </c>
      <c r="AE377" s="140">
        <f>'آبان 1400'!AF378</f>
        <v>168986.04545454544</v>
      </c>
      <c r="AF377" s="123">
        <f>'آبان 1400'!AG378</f>
        <v>26554950</v>
      </c>
      <c r="AG377" s="124">
        <f>'آبان 1400'!AH378</f>
        <v>0</v>
      </c>
      <c r="AH377" s="124">
        <f>'آبان 1400'!AI378</f>
        <v>20278325.454545453</v>
      </c>
      <c r="AI377" s="124">
        <f>'آبان 1400'!AJ378</f>
        <v>5310990</v>
      </c>
      <c r="AJ377" s="124">
        <f>'آبان 1400'!AK378</f>
        <v>4500000</v>
      </c>
      <c r="AK377" s="124">
        <f>'آبان 1400'!AL378</f>
        <v>6000000</v>
      </c>
      <c r="AL377" s="124">
        <f>'آبان 1400'!AM378</f>
        <v>4647116.25</v>
      </c>
      <c r="AM377" s="124">
        <f>'آبان 1400'!AN378</f>
        <v>4956360.7131818179</v>
      </c>
      <c r="AN377" s="124">
        <f>'آبان 1400'!AO378</f>
        <v>0</v>
      </c>
      <c r="AO377" s="124">
        <f>'آبان 1400'!AP378</f>
        <v>3000000</v>
      </c>
      <c r="AP377" s="124">
        <f>'آبان 1400'!AQ378</f>
        <v>0</v>
      </c>
      <c r="AQ377" s="124">
        <f>'آبان 1400'!AR378</f>
        <v>0</v>
      </c>
      <c r="AR377" s="124">
        <f>'آبان 1400'!AS378</f>
        <v>0</v>
      </c>
      <c r="AS377" s="379">
        <f>'آبان 1400'!AT378</f>
        <v>0</v>
      </c>
      <c r="AT377" s="372">
        <f t="shared" si="243"/>
        <v>75247742.417727277</v>
      </c>
      <c r="AU377" s="174">
        <f>'آبان 1400'!AV378</f>
        <v>51541179.74848637</v>
      </c>
      <c r="AV377" s="142">
        <f>'آبان 1400'!AW378</f>
        <v>69936752.417727262</v>
      </c>
      <c r="AW377" s="143">
        <f t="shared" si="244"/>
        <v>4895572.6692409087</v>
      </c>
      <c r="AX377" s="76">
        <f t="shared" si="245"/>
        <v>1154117.9748486371</v>
      </c>
      <c r="AY377" s="143">
        <f>'آبان 1400'!AZ378</f>
        <v>0</v>
      </c>
      <c r="AZ377" s="143">
        <f>'آبان 1400'!BA378</f>
        <v>0</v>
      </c>
      <c r="BA377" s="143">
        <f>'آبان 1400'!BB378</f>
        <v>0</v>
      </c>
      <c r="BB377" s="143">
        <f>'آبان 1400'!BC378</f>
        <v>0</v>
      </c>
      <c r="BC377" s="143">
        <f>'آبان 1400'!BD378</f>
        <v>0</v>
      </c>
      <c r="BD377" s="143">
        <f>'آبان 1400'!BE378</f>
        <v>0</v>
      </c>
      <c r="BE377" s="143">
        <f>'آبان 1400'!BF378</f>
        <v>0</v>
      </c>
      <c r="BF377" s="144">
        <f t="shared" si="246"/>
        <v>6049690.6440895461</v>
      </c>
      <c r="BG377" s="141">
        <f t="shared" si="247"/>
        <v>69198051</v>
      </c>
      <c r="BH377" s="145">
        <f t="shared" si="248"/>
        <v>75247742.417727277</v>
      </c>
      <c r="BI377" s="128">
        <f t="shared" si="241"/>
        <v>4425825</v>
      </c>
      <c r="BJ377" s="146">
        <f t="shared" si="249"/>
        <v>2212912.5</v>
      </c>
      <c r="BK377" s="146">
        <f t="shared" si="250"/>
        <v>663873.75</v>
      </c>
      <c r="BL377" s="147">
        <f t="shared" si="251"/>
        <v>1120000</v>
      </c>
      <c r="BM377" s="383">
        <v>0</v>
      </c>
      <c r="BN377" s="148">
        <f t="shared" si="252"/>
        <v>83670353.667727277</v>
      </c>
      <c r="BO377" s="149">
        <f t="shared" si="253"/>
        <v>69936752.417727262</v>
      </c>
      <c r="BP377" s="150">
        <f t="shared" si="254"/>
        <v>16085453.056077272</v>
      </c>
      <c r="BQ377" s="151">
        <f t="shared" si="255"/>
        <v>99755806.723804548</v>
      </c>
      <c r="BR377" s="152">
        <f t="shared" si="256"/>
        <v>100800</v>
      </c>
      <c r="BS377" s="148">
        <f t="shared" si="257"/>
        <v>99856606.723804548</v>
      </c>
      <c r="BT377" s="136">
        <v>0</v>
      </c>
      <c r="BU377" s="149">
        <f t="shared" si="258"/>
        <v>8367035.366772728</v>
      </c>
      <c r="BV377" s="153">
        <f t="shared" si="259"/>
        <v>4183517.683386364</v>
      </c>
      <c r="BW377" s="134">
        <f t="shared" si="260"/>
        <v>87306053.673645452</v>
      </c>
      <c r="BX377" s="148">
        <f t="shared" si="261"/>
        <v>7302611.25</v>
      </c>
      <c r="BY377" s="135">
        <f t="shared" si="262"/>
        <v>80003442.423645452</v>
      </c>
      <c r="CD377" s="400">
        <f>'آبان 1400'!AU378</f>
        <v>75247742.417727277</v>
      </c>
      <c r="CE377" s="401">
        <f>'آبان 1400'!AV378</f>
        <v>51541179.74848637</v>
      </c>
      <c r="CF377" s="401">
        <f>'آبان 1400'!AW378</f>
        <v>69936752.417727262</v>
      </c>
      <c r="CG377" s="401">
        <f>'آبان 1400'!AX378</f>
        <v>4895572.6692409087</v>
      </c>
      <c r="CH377" s="401">
        <f>'آبان 1400'!AY378</f>
        <v>1154117.9748486371</v>
      </c>
      <c r="CI377" s="401">
        <f>'آبان 1400'!AZ378</f>
        <v>0</v>
      </c>
      <c r="CJ377" s="401">
        <f>'آبان 1400'!BA378</f>
        <v>0</v>
      </c>
      <c r="CK377" s="401">
        <f>'آبان 1400'!BB378</f>
        <v>0</v>
      </c>
      <c r="CL377" s="401">
        <f>'آبان 1400'!BC378</f>
        <v>0</v>
      </c>
      <c r="CM377" s="401">
        <f>'آبان 1400'!BD378</f>
        <v>0</v>
      </c>
      <c r="CN377" s="401">
        <f>'آبان 1400'!BE378</f>
        <v>0</v>
      </c>
      <c r="CO377" s="401">
        <f>'آبان 1400'!BF378</f>
        <v>0</v>
      </c>
      <c r="CP377" s="401">
        <f>'آبان 1400'!BG378</f>
        <v>6049690.6440895461</v>
      </c>
      <c r="CQ377" s="401">
        <f>'آبان 1400'!BH378</f>
        <v>69198051</v>
      </c>
      <c r="CR377" s="401">
        <f t="shared" si="263"/>
        <v>75247742.417727277</v>
      </c>
      <c r="CS377" s="56">
        <f t="shared" si="264"/>
        <v>4425825</v>
      </c>
      <c r="CT377" s="400">
        <f t="shared" si="265"/>
        <v>2212912.5</v>
      </c>
      <c r="CU377" s="401">
        <f t="shared" si="266"/>
        <v>663873.75</v>
      </c>
      <c r="CV377" s="401">
        <f t="shared" si="267"/>
        <v>1120000</v>
      </c>
      <c r="CW377" s="56">
        <v>0</v>
      </c>
      <c r="CX377" s="401">
        <f t="shared" si="268"/>
        <v>83670353.667727277</v>
      </c>
      <c r="CY377" s="401">
        <f t="shared" si="269"/>
        <v>69936752.417727262</v>
      </c>
      <c r="CZ377" s="401">
        <f t="shared" si="270"/>
        <v>16085453.056077272</v>
      </c>
      <c r="DA377" s="401">
        <f t="shared" si="271"/>
        <v>99755806.723804548</v>
      </c>
      <c r="DB377" s="401">
        <f t="shared" si="272"/>
        <v>100800</v>
      </c>
      <c r="DC377" s="401">
        <f t="shared" si="273"/>
        <v>99856606.723804548</v>
      </c>
      <c r="DD377" s="406">
        <v>0</v>
      </c>
      <c r="DE377" s="401">
        <f t="shared" si="274"/>
        <v>8367035.366772728</v>
      </c>
      <c r="DF377" s="401">
        <f t="shared" si="275"/>
        <v>4183517.683386364</v>
      </c>
      <c r="DG377" s="401">
        <f t="shared" si="276"/>
        <v>87306053.673645452</v>
      </c>
      <c r="DH377" s="401">
        <f t="shared" si="277"/>
        <v>7302611.25</v>
      </c>
      <c r="DI377" s="401">
        <f t="shared" si="278"/>
        <v>80003442.423645452</v>
      </c>
      <c r="DJ377" s="401">
        <f t="shared" si="279"/>
        <v>0</v>
      </c>
      <c r="DL377" s="408">
        <f t="shared" si="280"/>
        <v>6638737.5</v>
      </c>
      <c r="DM377" s="408">
        <f t="shared" si="281"/>
        <v>-2212912.5</v>
      </c>
    </row>
    <row r="378" spans="1:117" s="56" customFormat="1" ht="21" x14ac:dyDescent="0.2">
      <c r="A378" s="192">
        <f t="shared" si="242"/>
        <v>2655495</v>
      </c>
      <c r="B378" s="137">
        <f>'آبان 1400'!B379</f>
        <v>373</v>
      </c>
      <c r="C378" s="137">
        <f>'آبان 1400'!C379</f>
        <v>137</v>
      </c>
      <c r="D378" s="137">
        <f>'آبان 1400'!D379</f>
        <v>13251</v>
      </c>
      <c r="E378" s="137" t="str">
        <f>'آبان 1400'!E379</f>
        <v>عباس</v>
      </c>
      <c r="F378" s="137" t="str">
        <f>'آبان 1400'!F379</f>
        <v>بهرامی بابا حیدری</v>
      </c>
      <c r="G378" s="137" t="str">
        <f>'آبان 1400'!G379</f>
        <v>نگهبان</v>
      </c>
      <c r="H378" s="137" t="str">
        <f>'آبان 1400'!H379</f>
        <v>تهران</v>
      </c>
      <c r="I378" s="137" t="str">
        <f>'آبان 1400'!I379</f>
        <v>366-700-4213104-1</v>
      </c>
      <c r="J378" s="137" t="str">
        <f>'آبان 1400'!J379</f>
        <v>4670132891</v>
      </c>
      <c r="K378" s="137" t="str">
        <f>'آبان 1400'!K379</f>
        <v>0070778132</v>
      </c>
      <c r="L378" s="137" t="str">
        <f>'آبان 1400'!L379</f>
        <v>تهران</v>
      </c>
      <c r="M378" s="137" t="str">
        <f>'آبان 1400'!M379</f>
        <v>نگهبان</v>
      </c>
      <c r="N378" s="121">
        <f>'آبان 1400'!N379</f>
        <v>0</v>
      </c>
      <c r="O378" s="120">
        <f>'آبان 1400'!O379</f>
        <v>0</v>
      </c>
      <c r="P378" s="122" t="str">
        <f>'آبان 1400'!P379</f>
        <v>*</v>
      </c>
      <c r="Q378" s="362">
        <f>'آبان 1400'!Q379</f>
        <v>30</v>
      </c>
      <c r="R378" s="362">
        <f>'آبان 1400'!R379</f>
        <v>120</v>
      </c>
      <c r="S378" s="362">
        <f>'آبان 1400'!S379</f>
        <v>220</v>
      </c>
      <c r="T378" s="362">
        <f>'آبان 1400'!T379</f>
        <v>29.33</v>
      </c>
      <c r="U378" s="138">
        <f>'آبان 1400'!U379</f>
        <v>0</v>
      </c>
      <c r="V378" s="121">
        <f>'آبان 1400'!W379</f>
        <v>0</v>
      </c>
      <c r="W378" s="122">
        <f>'آبان 1400'!X379</f>
        <v>0</v>
      </c>
      <c r="X378" s="370">
        <f>'آبان 1400'!Y379</f>
        <v>0</v>
      </c>
      <c r="Y378" s="370">
        <f>'آبان 1400'!Z379</f>
        <v>0</v>
      </c>
      <c r="Z378" s="139">
        <f>'آبان 1400'!AA379</f>
        <v>885165</v>
      </c>
      <c r="AA378" s="139">
        <f>'آبان 1400'!AB379</f>
        <v>0</v>
      </c>
      <c r="AB378" s="139">
        <f>'آبان 1400'!AC379</f>
        <v>885165</v>
      </c>
      <c r="AC378" s="139">
        <f>'آبان 1400'!AD379</f>
        <v>4500000</v>
      </c>
      <c r="AD378" s="139">
        <f>'آبان 1400'!AE379</f>
        <v>6000000</v>
      </c>
      <c r="AE378" s="140">
        <f>'آبان 1400'!AF379</f>
        <v>168986.04545454544</v>
      </c>
      <c r="AF378" s="123">
        <f>'آبان 1400'!AG379</f>
        <v>26554950</v>
      </c>
      <c r="AG378" s="124">
        <f>'آبان 1400'!AH379</f>
        <v>0</v>
      </c>
      <c r="AH378" s="124">
        <f>'آبان 1400'!AI379</f>
        <v>20278325.454545453</v>
      </c>
      <c r="AI378" s="124">
        <f>'آبان 1400'!AJ379</f>
        <v>0</v>
      </c>
      <c r="AJ378" s="124">
        <f>'آبان 1400'!AK379</f>
        <v>4500000</v>
      </c>
      <c r="AK378" s="124">
        <f>'آبان 1400'!AL379</f>
        <v>6000000</v>
      </c>
      <c r="AL378" s="124">
        <f>'آبان 1400'!AM379</f>
        <v>9294232.5</v>
      </c>
      <c r="AM378" s="124">
        <f>'آبان 1400'!AN379</f>
        <v>4956360.7131818179</v>
      </c>
      <c r="AN378" s="124">
        <f>'آبان 1400'!AO379</f>
        <v>0</v>
      </c>
      <c r="AO378" s="124">
        <f>'آبان 1400'!AP379</f>
        <v>4600000</v>
      </c>
      <c r="AP378" s="124">
        <f>'آبان 1400'!AQ379</f>
        <v>0</v>
      </c>
      <c r="AQ378" s="124">
        <f>'آبان 1400'!AR379</f>
        <v>0</v>
      </c>
      <c r="AR378" s="124">
        <f>'آبان 1400'!AS379</f>
        <v>0</v>
      </c>
      <c r="AS378" s="379">
        <f>'آبان 1400'!AT379</f>
        <v>0</v>
      </c>
      <c r="AT378" s="372">
        <f t="shared" si="243"/>
        <v>76183868.667727277</v>
      </c>
      <c r="AU378" s="174">
        <f>'آبان 1400'!AV379</f>
        <v>55750997.860986367</v>
      </c>
      <c r="AV378" s="142">
        <f>'آبان 1400'!AW379</f>
        <v>76183868.667727262</v>
      </c>
      <c r="AW378" s="143">
        <f t="shared" si="244"/>
        <v>5332870.8067409089</v>
      </c>
      <c r="AX378" s="76">
        <f t="shared" si="245"/>
        <v>1575099.7860986367</v>
      </c>
      <c r="AY378" s="143">
        <f>'آبان 1400'!AZ379</f>
        <v>0</v>
      </c>
      <c r="AZ378" s="143">
        <f>'آبان 1400'!BA379</f>
        <v>0</v>
      </c>
      <c r="BA378" s="143">
        <f>'آبان 1400'!BB379</f>
        <v>0</v>
      </c>
      <c r="BB378" s="143">
        <f>'آبان 1400'!BC379</f>
        <v>0</v>
      </c>
      <c r="BC378" s="143">
        <f>'آبان 1400'!BD379</f>
        <v>0</v>
      </c>
      <c r="BD378" s="143">
        <f>'آبان 1400'!BE379</f>
        <v>0</v>
      </c>
      <c r="BE378" s="143">
        <f>'آبان 1400'!BF379</f>
        <v>0</v>
      </c>
      <c r="BF378" s="144">
        <f t="shared" si="246"/>
        <v>6907970.5928395456</v>
      </c>
      <c r="BG378" s="141">
        <f t="shared" si="247"/>
        <v>69275898</v>
      </c>
      <c r="BH378" s="145">
        <f t="shared" si="248"/>
        <v>76183868.667727277</v>
      </c>
      <c r="BI378" s="128">
        <f t="shared" si="241"/>
        <v>4425825</v>
      </c>
      <c r="BJ378" s="146">
        <f t="shared" si="249"/>
        <v>2212912.5</v>
      </c>
      <c r="BK378" s="146">
        <f t="shared" si="250"/>
        <v>663873.75</v>
      </c>
      <c r="BL378" s="147">
        <f t="shared" si="251"/>
        <v>1120000</v>
      </c>
      <c r="BM378" s="383">
        <v>0</v>
      </c>
      <c r="BN378" s="148">
        <f t="shared" si="252"/>
        <v>84606479.917727277</v>
      </c>
      <c r="BO378" s="149">
        <f t="shared" si="253"/>
        <v>76183868.667727262</v>
      </c>
      <c r="BP378" s="150">
        <f t="shared" si="254"/>
        <v>17522289.793577272</v>
      </c>
      <c r="BQ378" s="151">
        <f t="shared" si="255"/>
        <v>102128769.71130455</v>
      </c>
      <c r="BR378" s="152">
        <f t="shared" si="256"/>
        <v>100800</v>
      </c>
      <c r="BS378" s="148">
        <f t="shared" si="257"/>
        <v>102229569.71130455</v>
      </c>
      <c r="BT378" s="136">
        <v>0</v>
      </c>
      <c r="BU378" s="149">
        <f t="shared" si="258"/>
        <v>8460647.991772728</v>
      </c>
      <c r="BV378" s="153">
        <f t="shared" si="259"/>
        <v>4230323.995886364</v>
      </c>
      <c r="BW378" s="134">
        <f t="shared" si="260"/>
        <v>89538597.723645449</v>
      </c>
      <c r="BX378" s="148">
        <f t="shared" si="261"/>
        <v>7302611.25</v>
      </c>
      <c r="BY378" s="135">
        <f t="shared" si="262"/>
        <v>82235986.473645449</v>
      </c>
      <c r="CD378" s="400">
        <f>'آبان 1400'!AU379</f>
        <v>76183868.667727277</v>
      </c>
      <c r="CE378" s="401">
        <f>'آبان 1400'!AV379</f>
        <v>55750997.860986367</v>
      </c>
      <c r="CF378" s="401">
        <f>'آبان 1400'!AW379</f>
        <v>76183868.667727262</v>
      </c>
      <c r="CG378" s="401">
        <f>'آبان 1400'!AX379</f>
        <v>5332870.8067409089</v>
      </c>
      <c r="CH378" s="401">
        <f>'آبان 1400'!AY379</f>
        <v>1575099.7860986367</v>
      </c>
      <c r="CI378" s="401">
        <f>'آبان 1400'!AZ379</f>
        <v>0</v>
      </c>
      <c r="CJ378" s="401">
        <f>'آبان 1400'!BA379</f>
        <v>0</v>
      </c>
      <c r="CK378" s="401">
        <f>'آبان 1400'!BB379</f>
        <v>0</v>
      </c>
      <c r="CL378" s="401">
        <f>'آبان 1400'!BC379</f>
        <v>0</v>
      </c>
      <c r="CM378" s="401">
        <f>'آبان 1400'!BD379</f>
        <v>0</v>
      </c>
      <c r="CN378" s="401">
        <f>'آبان 1400'!BE379</f>
        <v>0</v>
      </c>
      <c r="CO378" s="401">
        <f>'آبان 1400'!BF379</f>
        <v>0</v>
      </c>
      <c r="CP378" s="401">
        <f>'آبان 1400'!BG379</f>
        <v>6907970.5928395456</v>
      </c>
      <c r="CQ378" s="401">
        <f>'آبان 1400'!BH379</f>
        <v>69275898</v>
      </c>
      <c r="CR378" s="401">
        <f t="shared" si="263"/>
        <v>76183868.667727277</v>
      </c>
      <c r="CS378" s="56">
        <f t="shared" si="264"/>
        <v>4425825</v>
      </c>
      <c r="CT378" s="400">
        <f t="shared" si="265"/>
        <v>2212912.5</v>
      </c>
      <c r="CU378" s="401">
        <f t="shared" si="266"/>
        <v>663873.75</v>
      </c>
      <c r="CV378" s="401">
        <f t="shared" si="267"/>
        <v>1120000</v>
      </c>
      <c r="CW378" s="56">
        <v>0</v>
      </c>
      <c r="CX378" s="401">
        <f t="shared" si="268"/>
        <v>84606479.917727277</v>
      </c>
      <c r="CY378" s="401">
        <f t="shared" si="269"/>
        <v>76183868.667727262</v>
      </c>
      <c r="CZ378" s="401">
        <f t="shared" si="270"/>
        <v>17522289.793577272</v>
      </c>
      <c r="DA378" s="401">
        <f t="shared" si="271"/>
        <v>102128769.71130455</v>
      </c>
      <c r="DB378" s="401">
        <f t="shared" si="272"/>
        <v>100800</v>
      </c>
      <c r="DC378" s="401">
        <f t="shared" si="273"/>
        <v>102229569.71130455</v>
      </c>
      <c r="DD378" s="406">
        <v>0</v>
      </c>
      <c r="DE378" s="401">
        <f t="shared" si="274"/>
        <v>8460647.991772728</v>
      </c>
      <c r="DF378" s="401">
        <f t="shared" si="275"/>
        <v>4230323.995886364</v>
      </c>
      <c r="DG378" s="401">
        <f t="shared" si="276"/>
        <v>89538597.723645449</v>
      </c>
      <c r="DH378" s="401">
        <f t="shared" si="277"/>
        <v>7302611.25</v>
      </c>
      <c r="DI378" s="401">
        <f t="shared" si="278"/>
        <v>82235986.473645449</v>
      </c>
      <c r="DJ378" s="401">
        <f t="shared" si="279"/>
        <v>0</v>
      </c>
      <c r="DL378" s="408">
        <f t="shared" si="280"/>
        <v>6638737.5</v>
      </c>
      <c r="DM378" s="408">
        <f t="shared" si="281"/>
        <v>-2212912.5</v>
      </c>
    </row>
    <row r="379" spans="1:117" s="56" customFormat="1" ht="21" x14ac:dyDescent="0.2">
      <c r="A379" s="192">
        <f t="shared" si="242"/>
        <v>2655495</v>
      </c>
      <c r="B379" s="137">
        <f>'آبان 1400'!B380</f>
        <v>374</v>
      </c>
      <c r="C379" s="137">
        <f>'آبان 1400'!C380</f>
        <v>138</v>
      </c>
      <c r="D379" s="137">
        <f>'آبان 1400'!D380</f>
        <v>13295</v>
      </c>
      <c r="E379" s="137" t="str">
        <f>'آبان 1400'!E380</f>
        <v>عبداله</v>
      </c>
      <c r="F379" s="137" t="str">
        <f>'آبان 1400'!F380</f>
        <v>شهبازی</v>
      </c>
      <c r="G379" s="137" t="str">
        <f>'آبان 1400'!G380</f>
        <v>نگهبان</v>
      </c>
      <c r="H379" s="137" t="str">
        <f>'آبان 1400'!H380</f>
        <v>تهران</v>
      </c>
      <c r="I379" s="137" t="str">
        <f>'آبان 1400'!I380</f>
        <v>384-12-4269730-1</v>
      </c>
      <c r="J379" s="137" t="str">
        <f>'آبان 1400'!J380</f>
        <v>0061161608</v>
      </c>
      <c r="K379" s="137" t="str">
        <f>'آبان 1400'!K380</f>
        <v>0020163476</v>
      </c>
      <c r="L379" s="137" t="str">
        <f>'آبان 1400'!L380</f>
        <v>تهران</v>
      </c>
      <c r="M379" s="137" t="str">
        <f>'آبان 1400'!M380</f>
        <v>نگهبان</v>
      </c>
      <c r="N379" s="121" t="str">
        <f>'آبان 1400'!N380</f>
        <v>*</v>
      </c>
      <c r="O379" s="120">
        <f>'آبان 1400'!O380</f>
        <v>0</v>
      </c>
      <c r="P379" s="122">
        <f>'آبان 1400'!P380</f>
        <v>0</v>
      </c>
      <c r="Q379" s="362">
        <f>'آبان 1400'!Q380</f>
        <v>30</v>
      </c>
      <c r="R379" s="362">
        <f>'آبان 1400'!R380</f>
        <v>120</v>
      </c>
      <c r="S379" s="362">
        <f>'آبان 1400'!S380</f>
        <v>110</v>
      </c>
      <c r="T379" s="362">
        <f>'آبان 1400'!T380</f>
        <v>29.33</v>
      </c>
      <c r="U379" s="138">
        <f>'آبان 1400'!U380</f>
        <v>0</v>
      </c>
      <c r="V379" s="121">
        <f>'آبان 1400'!W380</f>
        <v>0</v>
      </c>
      <c r="W379" s="122">
        <f>'آبان 1400'!X380</f>
        <v>0</v>
      </c>
      <c r="X379" s="370">
        <f>'آبان 1400'!Y380</f>
        <v>0</v>
      </c>
      <c r="Y379" s="370">
        <f>'آبان 1400'!Z380</f>
        <v>0</v>
      </c>
      <c r="Z379" s="139">
        <f>'آبان 1400'!AA380</f>
        <v>885165</v>
      </c>
      <c r="AA379" s="139">
        <f>'آبان 1400'!AB380</f>
        <v>0</v>
      </c>
      <c r="AB379" s="139">
        <f>'آبان 1400'!AC380</f>
        <v>885165</v>
      </c>
      <c r="AC379" s="139">
        <f>'آبان 1400'!AD380</f>
        <v>4500000</v>
      </c>
      <c r="AD379" s="139">
        <f>'آبان 1400'!AE380</f>
        <v>6000000</v>
      </c>
      <c r="AE379" s="140">
        <f>'آبان 1400'!AF380</f>
        <v>168986.04545454544</v>
      </c>
      <c r="AF379" s="123">
        <f>'آبان 1400'!AG380</f>
        <v>26554950</v>
      </c>
      <c r="AG379" s="124">
        <f>'آبان 1400'!AH380</f>
        <v>0</v>
      </c>
      <c r="AH379" s="124">
        <f>'آبان 1400'!AI380</f>
        <v>20278325.454545453</v>
      </c>
      <c r="AI379" s="124">
        <f>'آبان 1400'!AJ380</f>
        <v>0</v>
      </c>
      <c r="AJ379" s="124">
        <f>'آبان 1400'!AK380</f>
        <v>4500000</v>
      </c>
      <c r="AK379" s="124">
        <f>'آبان 1400'!AL380</f>
        <v>6000000</v>
      </c>
      <c r="AL379" s="124">
        <f>'آبان 1400'!AM380</f>
        <v>4647116.25</v>
      </c>
      <c r="AM379" s="124">
        <f>'آبان 1400'!AN380</f>
        <v>4956360.7131818179</v>
      </c>
      <c r="AN379" s="124">
        <f>'آبان 1400'!AO380</f>
        <v>0</v>
      </c>
      <c r="AO379" s="124">
        <f>'آبان 1400'!AP380</f>
        <v>2400000</v>
      </c>
      <c r="AP379" s="124">
        <f>'آبان 1400'!AQ380</f>
        <v>0</v>
      </c>
      <c r="AQ379" s="124">
        <f>'آبان 1400'!AR380</f>
        <v>0</v>
      </c>
      <c r="AR379" s="124">
        <f>'آبان 1400'!AS380</f>
        <v>0</v>
      </c>
      <c r="AS379" s="379">
        <f>'آبان 1400'!AT380</f>
        <v>0</v>
      </c>
      <c r="AT379" s="372">
        <f t="shared" si="243"/>
        <v>69336752.417727262</v>
      </c>
      <c r="AU379" s="174">
        <f>'آبان 1400'!AV380</f>
        <v>51583179.748486355</v>
      </c>
      <c r="AV379" s="142">
        <f>'آبان 1400'!AW380</f>
        <v>69336752.417727262</v>
      </c>
      <c r="AW379" s="143">
        <f t="shared" si="244"/>
        <v>4853572.6692409087</v>
      </c>
      <c r="AX379" s="76">
        <f t="shared" si="245"/>
        <v>1158317.9748486355</v>
      </c>
      <c r="AY379" s="143">
        <f>'آبان 1400'!AZ380</f>
        <v>0</v>
      </c>
      <c r="AZ379" s="143">
        <f>'آبان 1400'!BA380</f>
        <v>0</v>
      </c>
      <c r="BA379" s="143">
        <f>'آبان 1400'!BB380</f>
        <v>0</v>
      </c>
      <c r="BB379" s="143">
        <f>'آبان 1400'!BC380</f>
        <v>0</v>
      </c>
      <c r="BC379" s="143">
        <f>'آبان 1400'!BD380</f>
        <v>0</v>
      </c>
      <c r="BD379" s="143">
        <f>'آبان 1400'!BE380</f>
        <v>0</v>
      </c>
      <c r="BE379" s="143">
        <f>'آبان 1400'!BF380</f>
        <v>0</v>
      </c>
      <c r="BF379" s="144">
        <f t="shared" si="246"/>
        <v>6011890.6440895442</v>
      </c>
      <c r="BG379" s="141">
        <f t="shared" si="247"/>
        <v>63324861</v>
      </c>
      <c r="BH379" s="145">
        <f t="shared" si="248"/>
        <v>69336752.417727262</v>
      </c>
      <c r="BI379" s="128">
        <f t="shared" si="241"/>
        <v>4425825</v>
      </c>
      <c r="BJ379" s="146">
        <f t="shared" si="249"/>
        <v>2212912.5</v>
      </c>
      <c r="BK379" s="146">
        <f t="shared" si="250"/>
        <v>663873.75</v>
      </c>
      <c r="BL379" s="147">
        <f t="shared" si="251"/>
        <v>1120000</v>
      </c>
      <c r="BM379" s="383">
        <v>0</v>
      </c>
      <c r="BN379" s="148">
        <f t="shared" si="252"/>
        <v>77759363.667727262</v>
      </c>
      <c r="BO379" s="149">
        <f t="shared" si="253"/>
        <v>69336752.417727262</v>
      </c>
      <c r="BP379" s="150">
        <f t="shared" si="254"/>
        <v>15947453.056077272</v>
      </c>
      <c r="BQ379" s="151">
        <f t="shared" si="255"/>
        <v>93706816.723804533</v>
      </c>
      <c r="BR379" s="152">
        <f t="shared" si="256"/>
        <v>100800</v>
      </c>
      <c r="BS379" s="148">
        <f t="shared" si="257"/>
        <v>93807616.723804533</v>
      </c>
      <c r="BT379" s="136">
        <v>0</v>
      </c>
      <c r="BU379" s="149">
        <f t="shared" si="258"/>
        <v>7775936.3667727262</v>
      </c>
      <c r="BV379" s="153">
        <f t="shared" si="259"/>
        <v>3887968.1833863631</v>
      </c>
      <c r="BW379" s="134">
        <f t="shared" si="260"/>
        <v>82143712.173645437</v>
      </c>
      <c r="BX379" s="148">
        <f t="shared" si="261"/>
        <v>7302611.25</v>
      </c>
      <c r="BY379" s="135">
        <f t="shared" si="262"/>
        <v>74841100.923645437</v>
      </c>
      <c r="CD379" s="400">
        <f>'آبان 1400'!AU380</f>
        <v>69336752.417727262</v>
      </c>
      <c r="CE379" s="401">
        <f>'آبان 1400'!AV380</f>
        <v>51583179.748486355</v>
      </c>
      <c r="CF379" s="401">
        <f>'آبان 1400'!AW380</f>
        <v>69336752.417727262</v>
      </c>
      <c r="CG379" s="401">
        <f>'آبان 1400'!AX380</f>
        <v>4853572.6692409087</v>
      </c>
      <c r="CH379" s="401">
        <f>'آبان 1400'!AY380</f>
        <v>1158317.9748486355</v>
      </c>
      <c r="CI379" s="401">
        <f>'آبان 1400'!AZ380</f>
        <v>0</v>
      </c>
      <c r="CJ379" s="401">
        <f>'آبان 1400'!BA380</f>
        <v>0</v>
      </c>
      <c r="CK379" s="401">
        <f>'آبان 1400'!BB380</f>
        <v>0</v>
      </c>
      <c r="CL379" s="401">
        <f>'آبان 1400'!BC380</f>
        <v>0</v>
      </c>
      <c r="CM379" s="401">
        <f>'آبان 1400'!BD380</f>
        <v>0</v>
      </c>
      <c r="CN379" s="401">
        <f>'آبان 1400'!BE380</f>
        <v>0</v>
      </c>
      <c r="CO379" s="401">
        <f>'آبان 1400'!BF380</f>
        <v>0</v>
      </c>
      <c r="CP379" s="401">
        <f>'آبان 1400'!BG380</f>
        <v>6011890.6440895442</v>
      </c>
      <c r="CQ379" s="401">
        <f>'آبان 1400'!BH380</f>
        <v>63324861</v>
      </c>
      <c r="CR379" s="401">
        <f t="shared" si="263"/>
        <v>69336752.417727262</v>
      </c>
      <c r="CS379" s="56">
        <f t="shared" si="264"/>
        <v>4425825</v>
      </c>
      <c r="CT379" s="400">
        <f t="shared" si="265"/>
        <v>2212912.5</v>
      </c>
      <c r="CU379" s="401">
        <f t="shared" si="266"/>
        <v>663873.75</v>
      </c>
      <c r="CV379" s="401">
        <f t="shared" si="267"/>
        <v>1120000</v>
      </c>
      <c r="CW379" s="56">
        <v>0</v>
      </c>
      <c r="CX379" s="401">
        <f t="shared" si="268"/>
        <v>77759363.667727262</v>
      </c>
      <c r="CY379" s="401">
        <f t="shared" si="269"/>
        <v>69336752.417727262</v>
      </c>
      <c r="CZ379" s="401">
        <f t="shared" si="270"/>
        <v>15947453.056077272</v>
      </c>
      <c r="DA379" s="401">
        <f t="shared" si="271"/>
        <v>93706816.723804533</v>
      </c>
      <c r="DB379" s="401">
        <f t="shared" si="272"/>
        <v>100800</v>
      </c>
      <c r="DC379" s="401">
        <f t="shared" si="273"/>
        <v>93807616.723804533</v>
      </c>
      <c r="DD379" s="406">
        <v>0</v>
      </c>
      <c r="DE379" s="401">
        <f t="shared" si="274"/>
        <v>7775936.3667727262</v>
      </c>
      <c r="DF379" s="401">
        <f t="shared" si="275"/>
        <v>3887968.1833863631</v>
      </c>
      <c r="DG379" s="401">
        <f t="shared" si="276"/>
        <v>82143712.173645437</v>
      </c>
      <c r="DH379" s="401">
        <f t="shared" si="277"/>
        <v>7302611.25</v>
      </c>
      <c r="DI379" s="401">
        <f t="shared" si="278"/>
        <v>74841100.923645437</v>
      </c>
      <c r="DJ379" s="401">
        <f t="shared" si="279"/>
        <v>0</v>
      </c>
      <c r="DL379" s="408">
        <f t="shared" si="280"/>
        <v>6638737.5</v>
      </c>
      <c r="DM379" s="408">
        <f t="shared" si="281"/>
        <v>-2212912.5</v>
      </c>
    </row>
    <row r="380" spans="1:117" s="56" customFormat="1" ht="21" x14ac:dyDescent="0.2">
      <c r="A380" s="192">
        <f t="shared" si="242"/>
        <v>2655495</v>
      </c>
      <c r="B380" s="137">
        <f>'آبان 1400'!B381</f>
        <v>375</v>
      </c>
      <c r="C380" s="137">
        <f>'آبان 1400'!C381</f>
        <v>139</v>
      </c>
      <c r="D380" s="137">
        <f>'آبان 1400'!D381</f>
        <v>13293</v>
      </c>
      <c r="E380" s="137" t="str">
        <f>'آبان 1400'!E381</f>
        <v>محمود</v>
      </c>
      <c r="F380" s="137" t="str">
        <f>'آبان 1400'!F381</f>
        <v>کاظمی</v>
      </c>
      <c r="G380" s="137" t="str">
        <f>'آبان 1400'!G381</f>
        <v>نگهبان</v>
      </c>
      <c r="H380" s="137" t="str">
        <f>'آبان 1400'!H381</f>
        <v>تهران</v>
      </c>
      <c r="I380" s="137" t="str">
        <f>'آبان 1400'!I381</f>
        <v>372-813-4294471-1</v>
      </c>
      <c r="J380" s="137" t="str">
        <f>'آبان 1400'!J381</f>
        <v>0069366004</v>
      </c>
      <c r="K380" s="137" t="str">
        <f>'آبان 1400'!K381</f>
        <v>0020128646</v>
      </c>
      <c r="L380" s="137" t="str">
        <f>'آبان 1400'!L381</f>
        <v>تهران</v>
      </c>
      <c r="M380" s="137" t="str">
        <f>'آبان 1400'!M381</f>
        <v>نگهبان</v>
      </c>
      <c r="N380" s="121" t="str">
        <f>'آبان 1400'!N381</f>
        <v>*</v>
      </c>
      <c r="O380" s="120">
        <f>'آبان 1400'!O381</f>
        <v>0</v>
      </c>
      <c r="P380" s="122">
        <f>'آبان 1400'!P381</f>
        <v>0</v>
      </c>
      <c r="Q380" s="362">
        <f>'آبان 1400'!Q381</f>
        <v>30</v>
      </c>
      <c r="R380" s="362">
        <f>'آبان 1400'!R381</f>
        <v>120</v>
      </c>
      <c r="S380" s="362">
        <f>'آبان 1400'!S381</f>
        <v>110</v>
      </c>
      <c r="T380" s="362">
        <f>'آبان 1400'!T381</f>
        <v>29.33</v>
      </c>
      <c r="U380" s="138">
        <f>'آبان 1400'!U381</f>
        <v>0</v>
      </c>
      <c r="V380" s="121">
        <f>'آبان 1400'!W381</f>
        <v>0</v>
      </c>
      <c r="W380" s="122">
        <f>'آبان 1400'!X381</f>
        <v>0</v>
      </c>
      <c r="X380" s="370">
        <f>'آبان 1400'!Y381</f>
        <v>1</v>
      </c>
      <c r="Y380" s="370">
        <f>'آبان 1400'!Z381</f>
        <v>1</v>
      </c>
      <c r="Z380" s="139">
        <f>'آبان 1400'!AA381</f>
        <v>885165</v>
      </c>
      <c r="AA380" s="139">
        <f>'آبان 1400'!AB381</f>
        <v>0</v>
      </c>
      <c r="AB380" s="139">
        <f>'آبان 1400'!AC381</f>
        <v>885165</v>
      </c>
      <c r="AC380" s="139">
        <f>'آبان 1400'!AD381</f>
        <v>4500000</v>
      </c>
      <c r="AD380" s="139">
        <f>'آبان 1400'!AE381</f>
        <v>6000000</v>
      </c>
      <c r="AE380" s="140">
        <f>'آبان 1400'!AF381</f>
        <v>168986.04545454544</v>
      </c>
      <c r="AF380" s="123">
        <f>'آبان 1400'!AG381</f>
        <v>26554950</v>
      </c>
      <c r="AG380" s="124">
        <f>'آبان 1400'!AH381</f>
        <v>0</v>
      </c>
      <c r="AH380" s="124">
        <f>'آبان 1400'!AI381</f>
        <v>20278325.454545453</v>
      </c>
      <c r="AI380" s="124">
        <f>'آبان 1400'!AJ381</f>
        <v>2655495</v>
      </c>
      <c r="AJ380" s="124">
        <f>'آبان 1400'!AK381</f>
        <v>4500000</v>
      </c>
      <c r="AK380" s="124">
        <f>'آبان 1400'!AL381</f>
        <v>6000000</v>
      </c>
      <c r="AL380" s="124">
        <f>'آبان 1400'!AM381</f>
        <v>4647116.25</v>
      </c>
      <c r="AM380" s="124">
        <f>'آبان 1400'!AN381</f>
        <v>4956360.7131818179</v>
      </c>
      <c r="AN380" s="124">
        <f>'آبان 1400'!AO381</f>
        <v>0</v>
      </c>
      <c r="AO380" s="124">
        <f>'آبان 1400'!AP381</f>
        <v>2600000</v>
      </c>
      <c r="AP380" s="124">
        <f>'آبان 1400'!AQ381</f>
        <v>0</v>
      </c>
      <c r="AQ380" s="124">
        <f>'آبان 1400'!AR381</f>
        <v>0</v>
      </c>
      <c r="AR380" s="124">
        <f>'آبان 1400'!AS381</f>
        <v>0</v>
      </c>
      <c r="AS380" s="379">
        <f>'آبان 1400'!AT381</f>
        <v>0</v>
      </c>
      <c r="AT380" s="372">
        <f t="shared" si="243"/>
        <v>72192247.417727277</v>
      </c>
      <c r="AU380" s="174">
        <f>'آبان 1400'!AV381</f>
        <v>51569179.74848637</v>
      </c>
      <c r="AV380" s="142">
        <f>'آبان 1400'!AW381</f>
        <v>69536752.417727262</v>
      </c>
      <c r="AW380" s="143">
        <f t="shared" si="244"/>
        <v>4867572.6692409087</v>
      </c>
      <c r="AX380" s="76">
        <f t="shared" si="245"/>
        <v>1156917.9748486371</v>
      </c>
      <c r="AY380" s="143">
        <f>'آبان 1400'!AZ381</f>
        <v>0</v>
      </c>
      <c r="AZ380" s="143">
        <f>'آبان 1400'!BA381</f>
        <v>0</v>
      </c>
      <c r="BA380" s="143">
        <f>'آبان 1400'!BB381</f>
        <v>0</v>
      </c>
      <c r="BB380" s="143">
        <f>'آبان 1400'!BC381</f>
        <v>0</v>
      </c>
      <c r="BC380" s="143">
        <f>'آبان 1400'!BD381</f>
        <v>0</v>
      </c>
      <c r="BD380" s="143">
        <f>'آبان 1400'!BE381</f>
        <v>0</v>
      </c>
      <c r="BE380" s="143">
        <f>'آبان 1400'!BF381</f>
        <v>0</v>
      </c>
      <c r="BF380" s="144">
        <f t="shared" si="246"/>
        <v>6024490.6440895461</v>
      </c>
      <c r="BG380" s="141">
        <f t="shared" si="247"/>
        <v>66167756</v>
      </c>
      <c r="BH380" s="145">
        <f t="shared" si="248"/>
        <v>72192247.417727277</v>
      </c>
      <c r="BI380" s="128">
        <f t="shared" si="241"/>
        <v>4425825</v>
      </c>
      <c r="BJ380" s="146">
        <f t="shared" si="249"/>
        <v>2212912.5</v>
      </c>
      <c r="BK380" s="146">
        <f t="shared" si="250"/>
        <v>663873.75</v>
      </c>
      <c r="BL380" s="147">
        <f t="shared" si="251"/>
        <v>1120000</v>
      </c>
      <c r="BM380" s="383">
        <v>0</v>
      </c>
      <c r="BN380" s="148">
        <f t="shared" si="252"/>
        <v>80614858.667727277</v>
      </c>
      <c r="BO380" s="149">
        <f t="shared" si="253"/>
        <v>69536752.417727262</v>
      </c>
      <c r="BP380" s="150">
        <f t="shared" si="254"/>
        <v>15993453.056077272</v>
      </c>
      <c r="BQ380" s="151">
        <f t="shared" si="255"/>
        <v>96608311.723804548</v>
      </c>
      <c r="BR380" s="152">
        <f t="shared" si="256"/>
        <v>100800</v>
      </c>
      <c r="BS380" s="148">
        <f t="shared" si="257"/>
        <v>96709111.723804548</v>
      </c>
      <c r="BT380" s="136">
        <v>0</v>
      </c>
      <c r="BU380" s="149">
        <f t="shared" si="258"/>
        <v>8061485.866772728</v>
      </c>
      <c r="BV380" s="153">
        <f t="shared" si="259"/>
        <v>4030742.933386364</v>
      </c>
      <c r="BW380" s="134">
        <f t="shared" si="260"/>
        <v>84616882.923645452</v>
      </c>
      <c r="BX380" s="148">
        <f t="shared" si="261"/>
        <v>7302611.25</v>
      </c>
      <c r="BY380" s="135">
        <f t="shared" si="262"/>
        <v>77314271.673645452</v>
      </c>
      <c r="CD380" s="400">
        <f>'آبان 1400'!AU381</f>
        <v>72192247.417727277</v>
      </c>
      <c r="CE380" s="401">
        <f>'آبان 1400'!AV381</f>
        <v>51569179.74848637</v>
      </c>
      <c r="CF380" s="401">
        <f>'آبان 1400'!AW381</f>
        <v>69536752.417727262</v>
      </c>
      <c r="CG380" s="401">
        <f>'آبان 1400'!AX381</f>
        <v>4867572.6692409087</v>
      </c>
      <c r="CH380" s="401">
        <f>'آبان 1400'!AY381</f>
        <v>1156917.9748486371</v>
      </c>
      <c r="CI380" s="401">
        <f>'آبان 1400'!AZ381</f>
        <v>0</v>
      </c>
      <c r="CJ380" s="401">
        <f>'آبان 1400'!BA381</f>
        <v>0</v>
      </c>
      <c r="CK380" s="401">
        <f>'آبان 1400'!BB381</f>
        <v>0</v>
      </c>
      <c r="CL380" s="401">
        <f>'آبان 1400'!BC381</f>
        <v>0</v>
      </c>
      <c r="CM380" s="401">
        <f>'آبان 1400'!BD381</f>
        <v>0</v>
      </c>
      <c r="CN380" s="401">
        <f>'آبان 1400'!BE381</f>
        <v>0</v>
      </c>
      <c r="CO380" s="401">
        <f>'آبان 1400'!BF381</f>
        <v>0</v>
      </c>
      <c r="CP380" s="401">
        <f>'آبان 1400'!BG381</f>
        <v>6024490.6440895461</v>
      </c>
      <c r="CQ380" s="401">
        <f>'آبان 1400'!BH381</f>
        <v>66167756</v>
      </c>
      <c r="CR380" s="401">
        <f t="shared" si="263"/>
        <v>72192247.417727277</v>
      </c>
      <c r="CS380" s="56">
        <f t="shared" si="264"/>
        <v>4425825</v>
      </c>
      <c r="CT380" s="400">
        <f t="shared" si="265"/>
        <v>2212912.5</v>
      </c>
      <c r="CU380" s="401">
        <f t="shared" si="266"/>
        <v>663873.75</v>
      </c>
      <c r="CV380" s="401">
        <f t="shared" si="267"/>
        <v>1120000</v>
      </c>
      <c r="CW380" s="56">
        <v>0</v>
      </c>
      <c r="CX380" s="401">
        <f t="shared" si="268"/>
        <v>80614858.667727277</v>
      </c>
      <c r="CY380" s="401">
        <f t="shared" si="269"/>
        <v>69536752.417727262</v>
      </c>
      <c r="CZ380" s="401">
        <f t="shared" si="270"/>
        <v>15993453.056077272</v>
      </c>
      <c r="DA380" s="401">
        <f t="shared" si="271"/>
        <v>96608311.723804548</v>
      </c>
      <c r="DB380" s="401">
        <f t="shared" si="272"/>
        <v>100800</v>
      </c>
      <c r="DC380" s="401">
        <f t="shared" si="273"/>
        <v>96709111.723804548</v>
      </c>
      <c r="DD380" s="406">
        <v>0</v>
      </c>
      <c r="DE380" s="401">
        <f t="shared" si="274"/>
        <v>8061485.866772728</v>
      </c>
      <c r="DF380" s="401">
        <f t="shared" si="275"/>
        <v>4030742.933386364</v>
      </c>
      <c r="DG380" s="401">
        <f t="shared" si="276"/>
        <v>84616882.923645452</v>
      </c>
      <c r="DH380" s="401">
        <f t="shared" si="277"/>
        <v>7302611.25</v>
      </c>
      <c r="DI380" s="401">
        <f t="shared" si="278"/>
        <v>77314271.673645452</v>
      </c>
      <c r="DJ380" s="401">
        <f t="shared" si="279"/>
        <v>0</v>
      </c>
      <c r="DL380" s="408">
        <f t="shared" si="280"/>
        <v>6638737.5</v>
      </c>
      <c r="DM380" s="408">
        <f t="shared" si="281"/>
        <v>-2212912.5</v>
      </c>
    </row>
    <row r="381" spans="1:117" s="56" customFormat="1" ht="21" x14ac:dyDescent="0.2">
      <c r="A381" s="192">
        <f t="shared" si="242"/>
        <v>2655495</v>
      </c>
      <c r="B381" s="137">
        <f>'آبان 1400'!B382</f>
        <v>376</v>
      </c>
      <c r="C381" s="137">
        <f>'آبان 1400'!C382</f>
        <v>140</v>
      </c>
      <c r="D381" s="137">
        <f>'آبان 1400'!D382</f>
        <v>13314</v>
      </c>
      <c r="E381" s="137" t="str">
        <f>'آبان 1400'!E382</f>
        <v>علیرضا</v>
      </c>
      <c r="F381" s="137" t="str">
        <f>'آبان 1400'!F382</f>
        <v>اطاعتی</v>
      </c>
      <c r="G381" s="137" t="str">
        <f>'آبان 1400'!G382</f>
        <v>نگهبان</v>
      </c>
      <c r="H381" s="137" t="str">
        <f>'آبان 1400'!H382</f>
        <v>تهران</v>
      </c>
      <c r="I381" s="137" t="str">
        <f>'آبان 1400'!I382</f>
        <v>115-700-4295949-1</v>
      </c>
      <c r="J381" s="137" t="str">
        <f>'آبان 1400'!J382</f>
        <v>0020295650</v>
      </c>
      <c r="K381" s="137">
        <f>'آبان 1400'!K382</f>
        <v>0</v>
      </c>
      <c r="L381" s="137" t="str">
        <f>'آبان 1400'!L382</f>
        <v>تهران</v>
      </c>
      <c r="M381" s="137" t="str">
        <f>'آبان 1400'!M382</f>
        <v>نگهبان</v>
      </c>
      <c r="N381" s="121" t="str">
        <f>'آبان 1400'!N382</f>
        <v>*</v>
      </c>
      <c r="O381" s="120">
        <f>'آبان 1400'!O382</f>
        <v>0</v>
      </c>
      <c r="P381" s="122">
        <f>'آبان 1400'!P382</f>
        <v>0</v>
      </c>
      <c r="Q381" s="362">
        <f>'آبان 1400'!Q382</f>
        <v>30</v>
      </c>
      <c r="R381" s="362">
        <f>'آبان 1400'!R382</f>
        <v>120</v>
      </c>
      <c r="S381" s="362">
        <f>'آبان 1400'!S382</f>
        <v>110</v>
      </c>
      <c r="T381" s="362">
        <f>'آبان 1400'!T382</f>
        <v>29.33</v>
      </c>
      <c r="U381" s="138">
        <f>'آبان 1400'!U382</f>
        <v>0</v>
      </c>
      <c r="V381" s="121">
        <f>'آبان 1400'!W382</f>
        <v>0</v>
      </c>
      <c r="W381" s="122">
        <f>'آبان 1400'!X382</f>
        <v>0</v>
      </c>
      <c r="X381" s="370">
        <f>'آبان 1400'!Y382</f>
        <v>0</v>
      </c>
      <c r="Y381" s="370">
        <f>'آبان 1400'!Z382</f>
        <v>0</v>
      </c>
      <c r="Z381" s="139">
        <f>'آبان 1400'!AA382</f>
        <v>885165</v>
      </c>
      <c r="AA381" s="139">
        <f>'آبان 1400'!AB382</f>
        <v>0</v>
      </c>
      <c r="AB381" s="139">
        <f>'آبان 1400'!AC382</f>
        <v>885165</v>
      </c>
      <c r="AC381" s="139">
        <f>'آبان 1400'!AD382</f>
        <v>4500000</v>
      </c>
      <c r="AD381" s="139">
        <f>'آبان 1400'!AE382</f>
        <v>6000000</v>
      </c>
      <c r="AE381" s="140">
        <f>'آبان 1400'!AF382</f>
        <v>168986.04545454544</v>
      </c>
      <c r="AF381" s="123">
        <f>'آبان 1400'!AG382</f>
        <v>26554950</v>
      </c>
      <c r="AG381" s="124">
        <f>'آبان 1400'!AH382</f>
        <v>0</v>
      </c>
      <c r="AH381" s="124">
        <f>'آبان 1400'!AI382</f>
        <v>20278325.454545453</v>
      </c>
      <c r="AI381" s="124">
        <f>'آبان 1400'!AJ382</f>
        <v>0</v>
      </c>
      <c r="AJ381" s="124">
        <f>'آبان 1400'!AK382</f>
        <v>4500000</v>
      </c>
      <c r="AK381" s="124">
        <f>'آبان 1400'!AL382</f>
        <v>6000000</v>
      </c>
      <c r="AL381" s="124">
        <f>'آبان 1400'!AM382</f>
        <v>4647116.25</v>
      </c>
      <c r="AM381" s="124">
        <f>'آبان 1400'!AN382</f>
        <v>4956360.7131818179</v>
      </c>
      <c r="AN381" s="124">
        <f>'آبان 1400'!AO382</f>
        <v>0</v>
      </c>
      <c r="AO381" s="124">
        <f>'آبان 1400'!AP382</f>
        <v>2400000</v>
      </c>
      <c r="AP381" s="124">
        <f>'آبان 1400'!AQ382</f>
        <v>0</v>
      </c>
      <c r="AQ381" s="124">
        <f>'آبان 1400'!AR382</f>
        <v>0</v>
      </c>
      <c r="AR381" s="124">
        <f>'آبان 1400'!AS382</f>
        <v>0</v>
      </c>
      <c r="AS381" s="379">
        <f>'آبان 1400'!AT382</f>
        <v>0</v>
      </c>
      <c r="AT381" s="372">
        <f t="shared" si="243"/>
        <v>69336752.417727262</v>
      </c>
      <c r="AU381" s="174">
        <f>'آبان 1400'!AV382</f>
        <v>51583179.748486355</v>
      </c>
      <c r="AV381" s="142">
        <f>'آبان 1400'!AW382</f>
        <v>69336752.417727262</v>
      </c>
      <c r="AW381" s="143">
        <f t="shared" si="244"/>
        <v>4853572.6692409087</v>
      </c>
      <c r="AX381" s="76">
        <f t="shared" si="245"/>
        <v>1158317.9748486355</v>
      </c>
      <c r="AY381" s="143">
        <f>'آبان 1400'!AZ382</f>
        <v>0</v>
      </c>
      <c r="AZ381" s="143">
        <f>'آبان 1400'!BA382</f>
        <v>0</v>
      </c>
      <c r="BA381" s="143">
        <f>'آبان 1400'!BB382</f>
        <v>0</v>
      </c>
      <c r="BB381" s="143">
        <f>'آبان 1400'!BC382</f>
        <v>0</v>
      </c>
      <c r="BC381" s="143">
        <f>'آبان 1400'!BD382</f>
        <v>0</v>
      </c>
      <c r="BD381" s="143">
        <f>'آبان 1400'!BE382</f>
        <v>0</v>
      </c>
      <c r="BE381" s="143">
        <f>'آبان 1400'!BF382</f>
        <v>0</v>
      </c>
      <c r="BF381" s="144">
        <f t="shared" si="246"/>
        <v>6011890.6440895442</v>
      </c>
      <c r="BG381" s="141">
        <f t="shared" si="247"/>
        <v>63324861</v>
      </c>
      <c r="BH381" s="145">
        <f t="shared" si="248"/>
        <v>69336752.417727262</v>
      </c>
      <c r="BI381" s="128">
        <f t="shared" si="241"/>
        <v>4425825</v>
      </c>
      <c r="BJ381" s="146">
        <f t="shared" si="249"/>
        <v>2212912.5</v>
      </c>
      <c r="BK381" s="146">
        <f t="shared" si="250"/>
        <v>663873.75</v>
      </c>
      <c r="BL381" s="147">
        <f t="shared" si="251"/>
        <v>1120000</v>
      </c>
      <c r="BM381" s="383">
        <v>0</v>
      </c>
      <c r="BN381" s="148">
        <f t="shared" si="252"/>
        <v>77759363.667727262</v>
      </c>
      <c r="BO381" s="149">
        <f t="shared" si="253"/>
        <v>69336752.417727262</v>
      </c>
      <c r="BP381" s="150">
        <f t="shared" si="254"/>
        <v>15947453.056077272</v>
      </c>
      <c r="BQ381" s="151">
        <f t="shared" si="255"/>
        <v>93706816.723804533</v>
      </c>
      <c r="BR381" s="152">
        <f t="shared" si="256"/>
        <v>100800</v>
      </c>
      <c r="BS381" s="148">
        <f t="shared" si="257"/>
        <v>93807616.723804533</v>
      </c>
      <c r="BT381" s="136">
        <v>0</v>
      </c>
      <c r="BU381" s="149">
        <f t="shared" si="258"/>
        <v>7775936.3667727262</v>
      </c>
      <c r="BV381" s="153">
        <f t="shared" si="259"/>
        <v>3887968.1833863631</v>
      </c>
      <c r="BW381" s="134">
        <f t="shared" si="260"/>
        <v>82143712.173645437</v>
      </c>
      <c r="BX381" s="148">
        <f t="shared" si="261"/>
        <v>7302611.25</v>
      </c>
      <c r="BY381" s="135">
        <f t="shared" si="262"/>
        <v>74841100.923645437</v>
      </c>
      <c r="CD381" s="400">
        <f>'آبان 1400'!AU382</f>
        <v>69336752.417727262</v>
      </c>
      <c r="CE381" s="401">
        <f>'آبان 1400'!AV382</f>
        <v>51583179.748486355</v>
      </c>
      <c r="CF381" s="401">
        <f>'آبان 1400'!AW382</f>
        <v>69336752.417727262</v>
      </c>
      <c r="CG381" s="401">
        <f>'آبان 1400'!AX382</f>
        <v>4853572.6692409087</v>
      </c>
      <c r="CH381" s="401">
        <f>'آبان 1400'!AY382</f>
        <v>1158317.9748486355</v>
      </c>
      <c r="CI381" s="401">
        <f>'آبان 1400'!AZ382</f>
        <v>0</v>
      </c>
      <c r="CJ381" s="401">
        <f>'آبان 1400'!BA382</f>
        <v>0</v>
      </c>
      <c r="CK381" s="401">
        <f>'آبان 1400'!BB382</f>
        <v>0</v>
      </c>
      <c r="CL381" s="401">
        <f>'آبان 1400'!BC382</f>
        <v>0</v>
      </c>
      <c r="CM381" s="401">
        <f>'آبان 1400'!BD382</f>
        <v>0</v>
      </c>
      <c r="CN381" s="401">
        <f>'آبان 1400'!BE382</f>
        <v>0</v>
      </c>
      <c r="CO381" s="401">
        <f>'آبان 1400'!BF382</f>
        <v>0</v>
      </c>
      <c r="CP381" s="401">
        <f>'آبان 1400'!BG382</f>
        <v>6011890.6440895442</v>
      </c>
      <c r="CQ381" s="401">
        <f>'آبان 1400'!BH382</f>
        <v>63324861</v>
      </c>
      <c r="CR381" s="401">
        <f t="shared" si="263"/>
        <v>69336752.417727262</v>
      </c>
      <c r="CS381" s="56">
        <f t="shared" si="264"/>
        <v>4425825</v>
      </c>
      <c r="CT381" s="400">
        <f t="shared" si="265"/>
        <v>2212912.5</v>
      </c>
      <c r="CU381" s="401">
        <f t="shared" si="266"/>
        <v>663873.75</v>
      </c>
      <c r="CV381" s="401">
        <f t="shared" si="267"/>
        <v>1120000</v>
      </c>
      <c r="CW381" s="56">
        <v>0</v>
      </c>
      <c r="CX381" s="401">
        <f t="shared" si="268"/>
        <v>77759363.667727262</v>
      </c>
      <c r="CY381" s="401">
        <f t="shared" si="269"/>
        <v>69336752.417727262</v>
      </c>
      <c r="CZ381" s="401">
        <f t="shared" si="270"/>
        <v>15947453.056077272</v>
      </c>
      <c r="DA381" s="401">
        <f t="shared" si="271"/>
        <v>93706816.723804533</v>
      </c>
      <c r="DB381" s="401">
        <f t="shared" si="272"/>
        <v>100800</v>
      </c>
      <c r="DC381" s="401">
        <f t="shared" si="273"/>
        <v>93807616.723804533</v>
      </c>
      <c r="DD381" s="406">
        <v>0</v>
      </c>
      <c r="DE381" s="401">
        <f t="shared" si="274"/>
        <v>7775936.3667727262</v>
      </c>
      <c r="DF381" s="401">
        <f t="shared" si="275"/>
        <v>3887968.1833863631</v>
      </c>
      <c r="DG381" s="401">
        <f t="shared" si="276"/>
        <v>82143712.173645437</v>
      </c>
      <c r="DH381" s="401">
        <f t="shared" si="277"/>
        <v>7302611.25</v>
      </c>
      <c r="DI381" s="401">
        <f t="shared" si="278"/>
        <v>74841100.923645437</v>
      </c>
      <c r="DJ381" s="401">
        <f t="shared" si="279"/>
        <v>0</v>
      </c>
      <c r="DL381" s="408">
        <f t="shared" si="280"/>
        <v>6638737.5</v>
      </c>
      <c r="DM381" s="408">
        <f t="shared" si="281"/>
        <v>-2212912.5</v>
      </c>
    </row>
    <row r="382" spans="1:117" s="56" customFormat="1" ht="21" x14ac:dyDescent="0.2">
      <c r="A382" s="192">
        <f t="shared" si="242"/>
        <v>2655495</v>
      </c>
      <c r="B382" s="137">
        <f>'آبان 1400'!B383</f>
        <v>377</v>
      </c>
      <c r="C382" s="137">
        <f>'آبان 1400'!C383</f>
        <v>141</v>
      </c>
      <c r="D382" s="137">
        <f>'آبان 1400'!D383</f>
        <v>13336</v>
      </c>
      <c r="E382" s="137" t="str">
        <f>'آبان 1400'!E383</f>
        <v>مهدی</v>
      </c>
      <c r="F382" s="137" t="str">
        <f>'آبان 1400'!F383</f>
        <v>صالحی وند</v>
      </c>
      <c r="G382" s="137" t="str">
        <f>'آبان 1400'!G383</f>
        <v>نگهبان</v>
      </c>
      <c r="H382" s="137" t="str">
        <f>'آبان 1400'!H383</f>
        <v>تهران</v>
      </c>
      <c r="I382" s="137" t="str">
        <f>'آبان 1400'!I383</f>
        <v>390-813-4296336-1</v>
      </c>
      <c r="J382" s="137" t="str">
        <f>'آبان 1400'!J383</f>
        <v>0610003471</v>
      </c>
      <c r="K382" s="137" t="str">
        <f>'آبان 1400'!K383</f>
        <v>0028264684</v>
      </c>
      <c r="L382" s="137" t="str">
        <f>'آبان 1400'!L383</f>
        <v>تهران</v>
      </c>
      <c r="M382" s="137" t="str">
        <f>'آبان 1400'!M383</f>
        <v>نگهبان</v>
      </c>
      <c r="N382" s="121">
        <f>'آبان 1400'!N383</f>
        <v>0</v>
      </c>
      <c r="O382" s="120">
        <f>'آبان 1400'!O383</f>
        <v>0</v>
      </c>
      <c r="P382" s="122" t="str">
        <f>'آبان 1400'!P383</f>
        <v>*</v>
      </c>
      <c r="Q382" s="362">
        <f>'آبان 1400'!Q383</f>
        <v>30</v>
      </c>
      <c r="R382" s="362">
        <f>'آبان 1400'!R383</f>
        <v>120</v>
      </c>
      <c r="S382" s="362">
        <f>'آبان 1400'!S383</f>
        <v>220</v>
      </c>
      <c r="T382" s="362">
        <f>'آبان 1400'!T383</f>
        <v>29.33</v>
      </c>
      <c r="U382" s="138">
        <f>'آبان 1400'!U383</f>
        <v>0</v>
      </c>
      <c r="V382" s="121">
        <f>'آبان 1400'!W383</f>
        <v>0</v>
      </c>
      <c r="W382" s="122">
        <f>'آبان 1400'!X383</f>
        <v>0</v>
      </c>
      <c r="X382" s="370">
        <f>'آبان 1400'!Y383</f>
        <v>0</v>
      </c>
      <c r="Y382" s="370">
        <f>'آبان 1400'!Z383</f>
        <v>0</v>
      </c>
      <c r="Z382" s="139">
        <f>'آبان 1400'!AA383</f>
        <v>885165</v>
      </c>
      <c r="AA382" s="139">
        <f>'آبان 1400'!AB383</f>
        <v>0</v>
      </c>
      <c r="AB382" s="139">
        <f>'آبان 1400'!AC383</f>
        <v>885165</v>
      </c>
      <c r="AC382" s="139">
        <f>'آبان 1400'!AD383</f>
        <v>4500000</v>
      </c>
      <c r="AD382" s="139">
        <f>'آبان 1400'!AE383</f>
        <v>6000000</v>
      </c>
      <c r="AE382" s="140">
        <f>'آبان 1400'!AF383</f>
        <v>168986.04545454544</v>
      </c>
      <c r="AF382" s="123">
        <f>'آبان 1400'!AG383</f>
        <v>26554950</v>
      </c>
      <c r="AG382" s="124">
        <f>'آبان 1400'!AH383</f>
        <v>0</v>
      </c>
      <c r="AH382" s="124">
        <f>'آبان 1400'!AI383</f>
        <v>20278325.454545453</v>
      </c>
      <c r="AI382" s="124">
        <f>'آبان 1400'!AJ383</f>
        <v>0</v>
      </c>
      <c r="AJ382" s="124">
        <f>'آبان 1400'!AK383</f>
        <v>4500000</v>
      </c>
      <c r="AK382" s="124">
        <f>'آبان 1400'!AL383</f>
        <v>6000000</v>
      </c>
      <c r="AL382" s="124">
        <f>'آبان 1400'!AM383</f>
        <v>9294232.5</v>
      </c>
      <c r="AM382" s="124">
        <f>'آبان 1400'!AN383</f>
        <v>4956360.7131818179</v>
      </c>
      <c r="AN382" s="124">
        <f>'آبان 1400'!AO383</f>
        <v>0</v>
      </c>
      <c r="AO382" s="124">
        <f>'آبان 1400'!AP383</f>
        <v>4800000</v>
      </c>
      <c r="AP382" s="124">
        <f>'آبان 1400'!AQ383</f>
        <v>0</v>
      </c>
      <c r="AQ382" s="124">
        <f>'آبان 1400'!AR383</f>
        <v>0</v>
      </c>
      <c r="AR382" s="124">
        <f>'آبان 1400'!AS383</f>
        <v>0</v>
      </c>
      <c r="AS382" s="379">
        <f>'آبان 1400'!AT383</f>
        <v>0</v>
      </c>
      <c r="AT382" s="372">
        <f t="shared" si="243"/>
        <v>76383868.667727277</v>
      </c>
      <c r="AU382" s="174">
        <f>'آبان 1400'!AV383</f>
        <v>55736997.860986367</v>
      </c>
      <c r="AV382" s="142">
        <f>'آبان 1400'!AW383</f>
        <v>76383868.667727262</v>
      </c>
      <c r="AW382" s="143">
        <f t="shared" si="244"/>
        <v>5346870.8067409089</v>
      </c>
      <c r="AX382" s="76">
        <f t="shared" si="245"/>
        <v>1573699.7860986367</v>
      </c>
      <c r="AY382" s="143">
        <f>'آبان 1400'!AZ383</f>
        <v>0</v>
      </c>
      <c r="AZ382" s="143">
        <f>'آبان 1400'!BA383</f>
        <v>0</v>
      </c>
      <c r="BA382" s="143">
        <f>'آبان 1400'!BB383</f>
        <v>0</v>
      </c>
      <c r="BB382" s="143">
        <f>'آبان 1400'!BC383</f>
        <v>0</v>
      </c>
      <c r="BC382" s="143">
        <f>'آبان 1400'!BD383</f>
        <v>0</v>
      </c>
      <c r="BD382" s="143">
        <f>'آبان 1400'!BE383</f>
        <v>0</v>
      </c>
      <c r="BE382" s="143">
        <f>'آبان 1400'!BF383</f>
        <v>0</v>
      </c>
      <c r="BF382" s="144">
        <f t="shared" si="246"/>
        <v>6920570.5928395456</v>
      </c>
      <c r="BG382" s="141">
        <f t="shared" si="247"/>
        <v>69463298</v>
      </c>
      <c r="BH382" s="145">
        <f t="shared" si="248"/>
        <v>76383868.667727277</v>
      </c>
      <c r="BI382" s="128">
        <f t="shared" si="241"/>
        <v>4425825</v>
      </c>
      <c r="BJ382" s="146">
        <f t="shared" si="249"/>
        <v>2212912.5</v>
      </c>
      <c r="BK382" s="146">
        <f t="shared" si="250"/>
        <v>663873.75</v>
      </c>
      <c r="BL382" s="147">
        <f t="shared" si="251"/>
        <v>1120000</v>
      </c>
      <c r="BM382" s="383">
        <v>0</v>
      </c>
      <c r="BN382" s="148">
        <f t="shared" si="252"/>
        <v>84806479.917727277</v>
      </c>
      <c r="BO382" s="149">
        <f t="shared" si="253"/>
        <v>76383868.667727262</v>
      </c>
      <c r="BP382" s="150">
        <f t="shared" si="254"/>
        <v>17568289.793577272</v>
      </c>
      <c r="BQ382" s="151">
        <f t="shared" si="255"/>
        <v>102374769.71130455</v>
      </c>
      <c r="BR382" s="152">
        <f t="shared" si="256"/>
        <v>100800</v>
      </c>
      <c r="BS382" s="148">
        <f t="shared" si="257"/>
        <v>102475569.71130455</v>
      </c>
      <c r="BT382" s="136">
        <v>0</v>
      </c>
      <c r="BU382" s="149">
        <f t="shared" si="258"/>
        <v>8480647.991772728</v>
      </c>
      <c r="BV382" s="153">
        <f t="shared" si="259"/>
        <v>4240323.995886364</v>
      </c>
      <c r="BW382" s="134">
        <f t="shared" si="260"/>
        <v>89754597.723645449</v>
      </c>
      <c r="BX382" s="148">
        <f t="shared" si="261"/>
        <v>7302611.25</v>
      </c>
      <c r="BY382" s="135">
        <f t="shared" si="262"/>
        <v>82451986.473645449</v>
      </c>
      <c r="CD382" s="400">
        <f>'آبان 1400'!AU383</f>
        <v>76383868.667727277</v>
      </c>
      <c r="CE382" s="401">
        <f>'آبان 1400'!AV383</f>
        <v>55736997.860986367</v>
      </c>
      <c r="CF382" s="401">
        <f>'آبان 1400'!AW383</f>
        <v>76383868.667727262</v>
      </c>
      <c r="CG382" s="401">
        <f>'آبان 1400'!AX383</f>
        <v>5346870.8067409089</v>
      </c>
      <c r="CH382" s="401">
        <f>'آبان 1400'!AY383</f>
        <v>1573699.7860986367</v>
      </c>
      <c r="CI382" s="401">
        <f>'آبان 1400'!AZ383</f>
        <v>0</v>
      </c>
      <c r="CJ382" s="401">
        <f>'آبان 1400'!BA383</f>
        <v>0</v>
      </c>
      <c r="CK382" s="401">
        <f>'آبان 1400'!BB383</f>
        <v>0</v>
      </c>
      <c r="CL382" s="401">
        <f>'آبان 1400'!BC383</f>
        <v>0</v>
      </c>
      <c r="CM382" s="401">
        <f>'آبان 1400'!BD383</f>
        <v>0</v>
      </c>
      <c r="CN382" s="401">
        <f>'آبان 1400'!BE383</f>
        <v>0</v>
      </c>
      <c r="CO382" s="401">
        <f>'آبان 1400'!BF383</f>
        <v>0</v>
      </c>
      <c r="CP382" s="401">
        <f>'آبان 1400'!BG383</f>
        <v>6920570.5928395456</v>
      </c>
      <c r="CQ382" s="401">
        <f>'آبان 1400'!BH383</f>
        <v>69463298</v>
      </c>
      <c r="CR382" s="401">
        <f t="shared" si="263"/>
        <v>76383868.667727277</v>
      </c>
      <c r="CS382" s="56">
        <f t="shared" si="264"/>
        <v>4425825</v>
      </c>
      <c r="CT382" s="400">
        <f t="shared" si="265"/>
        <v>2212912.5</v>
      </c>
      <c r="CU382" s="401">
        <f t="shared" si="266"/>
        <v>663873.75</v>
      </c>
      <c r="CV382" s="401">
        <f t="shared" si="267"/>
        <v>1120000</v>
      </c>
      <c r="CW382" s="56">
        <v>0</v>
      </c>
      <c r="CX382" s="401">
        <f t="shared" si="268"/>
        <v>84806479.917727277</v>
      </c>
      <c r="CY382" s="401">
        <f t="shared" si="269"/>
        <v>76383868.667727262</v>
      </c>
      <c r="CZ382" s="401">
        <f t="shared" si="270"/>
        <v>17568289.793577272</v>
      </c>
      <c r="DA382" s="401">
        <f t="shared" si="271"/>
        <v>102374769.71130455</v>
      </c>
      <c r="DB382" s="401">
        <f t="shared" si="272"/>
        <v>100800</v>
      </c>
      <c r="DC382" s="401">
        <f t="shared" si="273"/>
        <v>102475569.71130455</v>
      </c>
      <c r="DD382" s="406">
        <v>0</v>
      </c>
      <c r="DE382" s="401">
        <f t="shared" si="274"/>
        <v>8480647.991772728</v>
      </c>
      <c r="DF382" s="401">
        <f t="shared" si="275"/>
        <v>4240323.995886364</v>
      </c>
      <c r="DG382" s="401">
        <f t="shared" si="276"/>
        <v>89754597.723645449</v>
      </c>
      <c r="DH382" s="401">
        <f t="shared" si="277"/>
        <v>7302611.25</v>
      </c>
      <c r="DI382" s="401">
        <f t="shared" si="278"/>
        <v>82451986.473645449</v>
      </c>
      <c r="DJ382" s="401">
        <f t="shared" si="279"/>
        <v>0</v>
      </c>
      <c r="DL382" s="408">
        <f t="shared" si="280"/>
        <v>6638737.5</v>
      </c>
      <c r="DM382" s="408">
        <f t="shared" si="281"/>
        <v>-2212912.5</v>
      </c>
    </row>
    <row r="383" spans="1:117" s="56" customFormat="1" ht="21" x14ac:dyDescent="0.2">
      <c r="A383" s="192">
        <f t="shared" si="242"/>
        <v>2655495</v>
      </c>
      <c r="B383" s="137">
        <f>'آبان 1400'!B384</f>
        <v>378</v>
      </c>
      <c r="C383" s="137">
        <f>'آبان 1400'!C384</f>
        <v>143</v>
      </c>
      <c r="D383" s="137">
        <f>'آبان 1400'!D384</f>
        <v>13343</v>
      </c>
      <c r="E383" s="137" t="str">
        <f>'آبان 1400'!E384</f>
        <v>مهدی</v>
      </c>
      <c r="F383" s="137" t="str">
        <f>'آبان 1400'!F384</f>
        <v>خوبرو</v>
      </c>
      <c r="G383" s="137" t="str">
        <f>'آبان 1400'!G384</f>
        <v>نگهبان</v>
      </c>
      <c r="H383" s="137" t="str">
        <f>'آبان 1400'!H384</f>
        <v>تهران</v>
      </c>
      <c r="I383" s="137" t="str">
        <f>'آبان 1400'!I384</f>
        <v>368-12-4352237-1</v>
      </c>
      <c r="J383" s="137" t="str">
        <f>'آبان 1400'!J384</f>
        <v>0060943742</v>
      </c>
      <c r="K383" s="137" t="str">
        <f>'آبان 1400'!K384</f>
        <v>0023583733</v>
      </c>
      <c r="L383" s="137" t="str">
        <f>'آبان 1400'!L384</f>
        <v>تهران</v>
      </c>
      <c r="M383" s="137" t="str">
        <f>'آبان 1400'!M384</f>
        <v>نگهبان</v>
      </c>
      <c r="N383" s="121" t="str">
        <f>'آبان 1400'!N384</f>
        <v>*</v>
      </c>
      <c r="O383" s="120">
        <f>'آبان 1400'!O384</f>
        <v>0</v>
      </c>
      <c r="P383" s="122">
        <f>'آبان 1400'!P384</f>
        <v>0</v>
      </c>
      <c r="Q383" s="362">
        <f>'آبان 1400'!Q384</f>
        <v>30</v>
      </c>
      <c r="R383" s="362">
        <f>'آبان 1400'!R384</f>
        <v>120</v>
      </c>
      <c r="S383" s="362">
        <f>'آبان 1400'!S384</f>
        <v>110</v>
      </c>
      <c r="T383" s="362">
        <f>'آبان 1400'!T384</f>
        <v>29.33</v>
      </c>
      <c r="U383" s="138">
        <f>'آبان 1400'!U384</f>
        <v>0</v>
      </c>
      <c r="V383" s="121">
        <f>'آبان 1400'!W384</f>
        <v>0</v>
      </c>
      <c r="W383" s="122">
        <f>'آبان 1400'!X384</f>
        <v>0</v>
      </c>
      <c r="X383" s="370">
        <f>'آبان 1400'!Y384</f>
        <v>0</v>
      </c>
      <c r="Y383" s="370">
        <f>'آبان 1400'!Z384</f>
        <v>2</v>
      </c>
      <c r="Z383" s="139">
        <f>'آبان 1400'!AA384</f>
        <v>885165</v>
      </c>
      <c r="AA383" s="139">
        <f>'آبان 1400'!AB384</f>
        <v>0</v>
      </c>
      <c r="AB383" s="139">
        <f>'آبان 1400'!AC384</f>
        <v>885165</v>
      </c>
      <c r="AC383" s="139">
        <f>'آبان 1400'!AD384</f>
        <v>4500000</v>
      </c>
      <c r="AD383" s="139">
        <f>'آبان 1400'!AE384</f>
        <v>6000000</v>
      </c>
      <c r="AE383" s="140">
        <f>'آبان 1400'!AF384</f>
        <v>168986.04545454544</v>
      </c>
      <c r="AF383" s="123">
        <f>'آبان 1400'!AG384</f>
        <v>26554950</v>
      </c>
      <c r="AG383" s="124">
        <f>'آبان 1400'!AH384</f>
        <v>0</v>
      </c>
      <c r="AH383" s="124">
        <f>'آبان 1400'!AI384</f>
        <v>20278325.454545453</v>
      </c>
      <c r="AI383" s="124">
        <f>'آبان 1400'!AJ384</f>
        <v>5310990</v>
      </c>
      <c r="AJ383" s="124">
        <f>'آبان 1400'!AK384</f>
        <v>4500000</v>
      </c>
      <c r="AK383" s="124">
        <f>'آبان 1400'!AL384</f>
        <v>6000000</v>
      </c>
      <c r="AL383" s="124">
        <f>'آبان 1400'!AM384</f>
        <v>4647116.25</v>
      </c>
      <c r="AM383" s="124">
        <f>'آبان 1400'!AN384</f>
        <v>4956360.7131818179</v>
      </c>
      <c r="AN383" s="124">
        <f>'آبان 1400'!AO384</f>
        <v>0</v>
      </c>
      <c r="AO383" s="124">
        <f>'آبان 1400'!AP384</f>
        <v>3000000</v>
      </c>
      <c r="AP383" s="124">
        <f>'آبان 1400'!AQ384</f>
        <v>0</v>
      </c>
      <c r="AQ383" s="124">
        <f>'آبان 1400'!AR384</f>
        <v>0</v>
      </c>
      <c r="AR383" s="124">
        <f>'آبان 1400'!AS384</f>
        <v>0</v>
      </c>
      <c r="AS383" s="379">
        <f>'آبان 1400'!AT384</f>
        <v>0</v>
      </c>
      <c r="AT383" s="372">
        <f t="shared" si="243"/>
        <v>75247742.417727277</v>
      </c>
      <c r="AU383" s="174">
        <f>'آبان 1400'!AV384</f>
        <v>51541179.74848637</v>
      </c>
      <c r="AV383" s="142">
        <f>'آبان 1400'!AW384</f>
        <v>69936752.417727262</v>
      </c>
      <c r="AW383" s="143">
        <f t="shared" si="244"/>
        <v>4895572.6692409087</v>
      </c>
      <c r="AX383" s="76">
        <f t="shared" si="245"/>
        <v>1154117.9748486371</v>
      </c>
      <c r="AY383" s="143">
        <f>'آبان 1400'!AZ384</f>
        <v>0</v>
      </c>
      <c r="AZ383" s="143">
        <f>'آبان 1400'!BA384</f>
        <v>0</v>
      </c>
      <c r="BA383" s="143">
        <f>'آبان 1400'!BB384</f>
        <v>0</v>
      </c>
      <c r="BB383" s="143">
        <f>'آبان 1400'!BC384</f>
        <v>0</v>
      </c>
      <c r="BC383" s="143">
        <f>'آبان 1400'!BD384</f>
        <v>0</v>
      </c>
      <c r="BD383" s="143">
        <f>'آبان 1400'!BE384</f>
        <v>0</v>
      </c>
      <c r="BE383" s="143">
        <f>'آبان 1400'!BF384</f>
        <v>0</v>
      </c>
      <c r="BF383" s="144">
        <f t="shared" si="246"/>
        <v>6049690.6440895461</v>
      </c>
      <c r="BG383" s="141">
        <f t="shared" si="247"/>
        <v>69198051</v>
      </c>
      <c r="BH383" s="145">
        <f t="shared" si="248"/>
        <v>75247742.417727277</v>
      </c>
      <c r="BI383" s="128">
        <f t="shared" si="241"/>
        <v>4425825</v>
      </c>
      <c r="BJ383" s="146">
        <f t="shared" si="249"/>
        <v>2212912.5</v>
      </c>
      <c r="BK383" s="146">
        <f t="shared" si="250"/>
        <v>663873.75</v>
      </c>
      <c r="BL383" s="147">
        <f t="shared" si="251"/>
        <v>1120000</v>
      </c>
      <c r="BM383" s="383">
        <v>0</v>
      </c>
      <c r="BN383" s="148">
        <f t="shared" si="252"/>
        <v>83670353.667727277</v>
      </c>
      <c r="BO383" s="149">
        <f t="shared" si="253"/>
        <v>69936752.417727262</v>
      </c>
      <c r="BP383" s="150">
        <f t="shared" si="254"/>
        <v>16085453.056077272</v>
      </c>
      <c r="BQ383" s="151">
        <f t="shared" si="255"/>
        <v>99755806.723804548</v>
      </c>
      <c r="BR383" s="152">
        <f t="shared" si="256"/>
        <v>100800</v>
      </c>
      <c r="BS383" s="148">
        <f t="shared" si="257"/>
        <v>99856606.723804548</v>
      </c>
      <c r="BT383" s="136">
        <v>0</v>
      </c>
      <c r="BU383" s="149">
        <f t="shared" si="258"/>
        <v>8367035.366772728</v>
      </c>
      <c r="BV383" s="153">
        <f t="shared" si="259"/>
        <v>4183517.683386364</v>
      </c>
      <c r="BW383" s="134">
        <f t="shared" si="260"/>
        <v>87306053.673645452</v>
      </c>
      <c r="BX383" s="148">
        <f t="shared" si="261"/>
        <v>7302611.25</v>
      </c>
      <c r="BY383" s="135">
        <f t="shared" si="262"/>
        <v>80003442.423645452</v>
      </c>
      <c r="CD383" s="400">
        <f>'آبان 1400'!AU384</f>
        <v>75247742.417727277</v>
      </c>
      <c r="CE383" s="401">
        <f>'آبان 1400'!AV384</f>
        <v>51541179.74848637</v>
      </c>
      <c r="CF383" s="401">
        <f>'آبان 1400'!AW384</f>
        <v>69936752.417727262</v>
      </c>
      <c r="CG383" s="401">
        <f>'آبان 1400'!AX384</f>
        <v>4895572.6692409087</v>
      </c>
      <c r="CH383" s="401">
        <f>'آبان 1400'!AY384</f>
        <v>1154117.9748486371</v>
      </c>
      <c r="CI383" s="401">
        <f>'آبان 1400'!AZ384</f>
        <v>0</v>
      </c>
      <c r="CJ383" s="401">
        <f>'آبان 1400'!BA384</f>
        <v>0</v>
      </c>
      <c r="CK383" s="401">
        <f>'آبان 1400'!BB384</f>
        <v>0</v>
      </c>
      <c r="CL383" s="401">
        <f>'آبان 1400'!BC384</f>
        <v>0</v>
      </c>
      <c r="CM383" s="401">
        <f>'آبان 1400'!BD384</f>
        <v>0</v>
      </c>
      <c r="CN383" s="401">
        <f>'آبان 1400'!BE384</f>
        <v>0</v>
      </c>
      <c r="CO383" s="401">
        <f>'آبان 1400'!BF384</f>
        <v>0</v>
      </c>
      <c r="CP383" s="401">
        <f>'آبان 1400'!BG384</f>
        <v>6049690.6440895461</v>
      </c>
      <c r="CQ383" s="401">
        <f>'آبان 1400'!BH384</f>
        <v>69198051</v>
      </c>
      <c r="CR383" s="401">
        <f t="shared" si="263"/>
        <v>75247742.417727277</v>
      </c>
      <c r="CS383" s="56">
        <f t="shared" si="264"/>
        <v>4425825</v>
      </c>
      <c r="CT383" s="400">
        <f t="shared" si="265"/>
        <v>2212912.5</v>
      </c>
      <c r="CU383" s="401">
        <f t="shared" si="266"/>
        <v>663873.75</v>
      </c>
      <c r="CV383" s="401">
        <f t="shared" si="267"/>
        <v>1120000</v>
      </c>
      <c r="CW383" s="56">
        <v>0</v>
      </c>
      <c r="CX383" s="401">
        <f t="shared" si="268"/>
        <v>83670353.667727277</v>
      </c>
      <c r="CY383" s="401">
        <f t="shared" si="269"/>
        <v>69936752.417727262</v>
      </c>
      <c r="CZ383" s="401">
        <f t="shared" si="270"/>
        <v>16085453.056077272</v>
      </c>
      <c r="DA383" s="401">
        <f t="shared" si="271"/>
        <v>99755806.723804548</v>
      </c>
      <c r="DB383" s="401">
        <f t="shared" si="272"/>
        <v>100800</v>
      </c>
      <c r="DC383" s="401">
        <f t="shared" si="273"/>
        <v>99856606.723804548</v>
      </c>
      <c r="DD383" s="406">
        <v>0</v>
      </c>
      <c r="DE383" s="401">
        <f t="shared" si="274"/>
        <v>8367035.366772728</v>
      </c>
      <c r="DF383" s="401">
        <f t="shared" si="275"/>
        <v>4183517.683386364</v>
      </c>
      <c r="DG383" s="401">
        <f t="shared" si="276"/>
        <v>87306053.673645452</v>
      </c>
      <c r="DH383" s="401">
        <f t="shared" si="277"/>
        <v>7302611.25</v>
      </c>
      <c r="DI383" s="401">
        <f t="shared" si="278"/>
        <v>80003442.423645452</v>
      </c>
      <c r="DJ383" s="401">
        <f t="shared" si="279"/>
        <v>0</v>
      </c>
      <c r="DL383" s="408">
        <f t="shared" si="280"/>
        <v>6638737.5</v>
      </c>
      <c r="DM383" s="408">
        <f t="shared" si="281"/>
        <v>-2212912.5</v>
      </c>
    </row>
    <row r="384" spans="1:117" s="56" customFormat="1" ht="21" x14ac:dyDescent="0.2">
      <c r="A384" s="192">
        <f t="shared" si="242"/>
        <v>2655495</v>
      </c>
      <c r="B384" s="137">
        <f>'آبان 1400'!B385</f>
        <v>379</v>
      </c>
      <c r="C384" s="137">
        <f>'آبان 1400'!C385</f>
        <v>144</v>
      </c>
      <c r="D384" s="137">
        <f>'آبان 1400'!D385</f>
        <v>13260</v>
      </c>
      <c r="E384" s="137" t="str">
        <f>'آبان 1400'!E385</f>
        <v>علی</v>
      </c>
      <c r="F384" s="137" t="str">
        <f>'آبان 1400'!F385</f>
        <v>پاشایی</v>
      </c>
      <c r="G384" s="137" t="str">
        <f>'آبان 1400'!G385</f>
        <v>نگهبان</v>
      </c>
      <c r="H384" s="137" t="str">
        <f>'آبان 1400'!H385</f>
        <v>تهران</v>
      </c>
      <c r="I384" s="137" t="str">
        <f>'آبان 1400'!I385</f>
        <v>154-813-4351655-1</v>
      </c>
      <c r="J384" s="137" t="str">
        <f>'آبان 1400'!J385</f>
        <v>3300164133</v>
      </c>
      <c r="K384" s="137" t="str">
        <f>'آبان 1400'!K385</f>
        <v>0028536928</v>
      </c>
      <c r="L384" s="137" t="str">
        <f>'آبان 1400'!L385</f>
        <v>تهران</v>
      </c>
      <c r="M384" s="137" t="str">
        <f>'آبان 1400'!M385</f>
        <v>نگهبان</v>
      </c>
      <c r="N384" s="121" t="str">
        <f>'آبان 1400'!N385</f>
        <v>*</v>
      </c>
      <c r="O384" s="120">
        <f>'آبان 1400'!O385</f>
        <v>0</v>
      </c>
      <c r="P384" s="122">
        <f>'آبان 1400'!P385</f>
        <v>0</v>
      </c>
      <c r="Q384" s="362">
        <f>'آبان 1400'!Q385</f>
        <v>30</v>
      </c>
      <c r="R384" s="362">
        <f>'آبان 1400'!R385</f>
        <v>120</v>
      </c>
      <c r="S384" s="362">
        <f>'آبان 1400'!S385</f>
        <v>110</v>
      </c>
      <c r="T384" s="362">
        <f>'آبان 1400'!T385</f>
        <v>29.33</v>
      </c>
      <c r="U384" s="138">
        <f>'آبان 1400'!U385</f>
        <v>0</v>
      </c>
      <c r="V384" s="121">
        <f>'آبان 1400'!W385</f>
        <v>0</v>
      </c>
      <c r="W384" s="122">
        <f>'آبان 1400'!X385</f>
        <v>0</v>
      </c>
      <c r="X384" s="370">
        <f>'آبان 1400'!Y385</f>
        <v>0</v>
      </c>
      <c r="Y384" s="370">
        <f>'آبان 1400'!Z385</f>
        <v>0</v>
      </c>
      <c r="Z384" s="139">
        <f>'آبان 1400'!AA385</f>
        <v>885165</v>
      </c>
      <c r="AA384" s="139">
        <f>'آبان 1400'!AB385</f>
        <v>0</v>
      </c>
      <c r="AB384" s="139">
        <f>'آبان 1400'!AC385</f>
        <v>885165</v>
      </c>
      <c r="AC384" s="139">
        <f>'آبان 1400'!AD385</f>
        <v>4500000</v>
      </c>
      <c r="AD384" s="139">
        <f>'آبان 1400'!AE385</f>
        <v>6000000</v>
      </c>
      <c r="AE384" s="140">
        <f>'آبان 1400'!AF385</f>
        <v>168986.04545454544</v>
      </c>
      <c r="AF384" s="123">
        <f>'آبان 1400'!AG385</f>
        <v>26554950</v>
      </c>
      <c r="AG384" s="124">
        <f>'آبان 1400'!AH385</f>
        <v>0</v>
      </c>
      <c r="AH384" s="124">
        <f>'آبان 1400'!AI385</f>
        <v>20278325.454545453</v>
      </c>
      <c r="AI384" s="124">
        <f>'آبان 1400'!AJ385</f>
        <v>0</v>
      </c>
      <c r="AJ384" s="124">
        <f>'آبان 1400'!AK385</f>
        <v>4500000</v>
      </c>
      <c r="AK384" s="124">
        <f>'آبان 1400'!AL385</f>
        <v>6000000</v>
      </c>
      <c r="AL384" s="124">
        <f>'آبان 1400'!AM385</f>
        <v>4647116.25</v>
      </c>
      <c r="AM384" s="124">
        <f>'آبان 1400'!AN385</f>
        <v>4956360.7131818179</v>
      </c>
      <c r="AN384" s="124">
        <f>'آبان 1400'!AO385</f>
        <v>0</v>
      </c>
      <c r="AO384" s="124">
        <f>'آبان 1400'!AP385</f>
        <v>3000000</v>
      </c>
      <c r="AP384" s="124">
        <f>'آبان 1400'!AQ385</f>
        <v>0</v>
      </c>
      <c r="AQ384" s="124">
        <f>'آبان 1400'!AR385</f>
        <v>0</v>
      </c>
      <c r="AR384" s="124">
        <f>'آبان 1400'!AS385</f>
        <v>0</v>
      </c>
      <c r="AS384" s="379">
        <f>'آبان 1400'!AT385</f>
        <v>0</v>
      </c>
      <c r="AT384" s="372">
        <f t="shared" si="243"/>
        <v>69936752.417727262</v>
      </c>
      <c r="AU384" s="174">
        <f>'آبان 1400'!AV385</f>
        <v>51541179.748486355</v>
      </c>
      <c r="AV384" s="142">
        <f>'آبان 1400'!AW385</f>
        <v>69936752.417727262</v>
      </c>
      <c r="AW384" s="143">
        <f t="shared" si="244"/>
        <v>4895572.6692409087</v>
      </c>
      <c r="AX384" s="76">
        <f t="shared" si="245"/>
        <v>1154117.9748486355</v>
      </c>
      <c r="AY384" s="143">
        <f>'آبان 1400'!AZ385</f>
        <v>0</v>
      </c>
      <c r="AZ384" s="143">
        <f>'آبان 1400'!BA385</f>
        <v>0</v>
      </c>
      <c r="BA384" s="143">
        <f>'آبان 1400'!BB385</f>
        <v>0</v>
      </c>
      <c r="BB384" s="143">
        <f>'آبان 1400'!BC385</f>
        <v>0</v>
      </c>
      <c r="BC384" s="143">
        <f>'آبان 1400'!BD385</f>
        <v>0</v>
      </c>
      <c r="BD384" s="143">
        <f>'آبان 1400'!BE385</f>
        <v>0</v>
      </c>
      <c r="BE384" s="143">
        <f>'آبان 1400'!BF385</f>
        <v>0</v>
      </c>
      <c r="BF384" s="144">
        <f t="shared" si="246"/>
        <v>6049690.6440895442</v>
      </c>
      <c r="BG384" s="141">
        <f t="shared" si="247"/>
        <v>63887061</v>
      </c>
      <c r="BH384" s="145">
        <f t="shared" si="248"/>
        <v>69936752.417727262</v>
      </c>
      <c r="BI384" s="128">
        <f t="shared" si="241"/>
        <v>4425825</v>
      </c>
      <c r="BJ384" s="146">
        <f t="shared" si="249"/>
        <v>2212912.5</v>
      </c>
      <c r="BK384" s="146">
        <f t="shared" si="250"/>
        <v>663873.75</v>
      </c>
      <c r="BL384" s="147">
        <f t="shared" si="251"/>
        <v>1120000</v>
      </c>
      <c r="BM384" s="383">
        <v>0</v>
      </c>
      <c r="BN384" s="148">
        <f t="shared" si="252"/>
        <v>78359363.667727262</v>
      </c>
      <c r="BO384" s="149">
        <f t="shared" si="253"/>
        <v>69936752.417727262</v>
      </c>
      <c r="BP384" s="150">
        <f t="shared" si="254"/>
        <v>16085453.056077272</v>
      </c>
      <c r="BQ384" s="151">
        <f t="shared" si="255"/>
        <v>94444816.723804533</v>
      </c>
      <c r="BR384" s="152">
        <f t="shared" si="256"/>
        <v>100800</v>
      </c>
      <c r="BS384" s="148">
        <f t="shared" si="257"/>
        <v>94545616.723804533</v>
      </c>
      <c r="BT384" s="136">
        <v>0</v>
      </c>
      <c r="BU384" s="149">
        <f t="shared" si="258"/>
        <v>7835936.3667727262</v>
      </c>
      <c r="BV384" s="153">
        <f t="shared" si="259"/>
        <v>3917968.1833863631</v>
      </c>
      <c r="BW384" s="134">
        <f t="shared" si="260"/>
        <v>82791712.173645437</v>
      </c>
      <c r="BX384" s="148">
        <f t="shared" si="261"/>
        <v>7302611.25</v>
      </c>
      <c r="BY384" s="135">
        <f t="shared" si="262"/>
        <v>75489100.923645437</v>
      </c>
      <c r="CD384" s="400">
        <f>'آبان 1400'!AU385</f>
        <v>69936752.417727262</v>
      </c>
      <c r="CE384" s="401">
        <f>'آبان 1400'!AV385</f>
        <v>51541179.748486355</v>
      </c>
      <c r="CF384" s="401">
        <f>'آبان 1400'!AW385</f>
        <v>69936752.417727262</v>
      </c>
      <c r="CG384" s="401">
        <f>'آبان 1400'!AX385</f>
        <v>4895572.6692409087</v>
      </c>
      <c r="CH384" s="401">
        <f>'آبان 1400'!AY385</f>
        <v>1154117.9748486355</v>
      </c>
      <c r="CI384" s="401">
        <f>'آبان 1400'!AZ385</f>
        <v>0</v>
      </c>
      <c r="CJ384" s="401">
        <f>'آبان 1400'!BA385</f>
        <v>0</v>
      </c>
      <c r="CK384" s="401">
        <f>'آبان 1400'!BB385</f>
        <v>0</v>
      </c>
      <c r="CL384" s="401">
        <f>'آبان 1400'!BC385</f>
        <v>0</v>
      </c>
      <c r="CM384" s="401">
        <f>'آبان 1400'!BD385</f>
        <v>0</v>
      </c>
      <c r="CN384" s="401">
        <f>'آبان 1400'!BE385</f>
        <v>0</v>
      </c>
      <c r="CO384" s="401">
        <f>'آبان 1400'!BF385</f>
        <v>0</v>
      </c>
      <c r="CP384" s="401">
        <f>'آبان 1400'!BG385</f>
        <v>6049690.6440895442</v>
      </c>
      <c r="CQ384" s="401">
        <f>'آبان 1400'!BH385</f>
        <v>63887061</v>
      </c>
      <c r="CR384" s="401">
        <f t="shared" si="263"/>
        <v>69936752.417727262</v>
      </c>
      <c r="CS384" s="56">
        <f t="shared" si="264"/>
        <v>4425825</v>
      </c>
      <c r="CT384" s="400">
        <f t="shared" si="265"/>
        <v>2212912.5</v>
      </c>
      <c r="CU384" s="401">
        <f t="shared" si="266"/>
        <v>663873.75</v>
      </c>
      <c r="CV384" s="401">
        <f t="shared" si="267"/>
        <v>1120000</v>
      </c>
      <c r="CW384" s="56">
        <v>0</v>
      </c>
      <c r="CX384" s="401">
        <f t="shared" si="268"/>
        <v>78359363.667727262</v>
      </c>
      <c r="CY384" s="401">
        <f t="shared" si="269"/>
        <v>69936752.417727262</v>
      </c>
      <c r="CZ384" s="401">
        <f t="shared" si="270"/>
        <v>16085453.056077272</v>
      </c>
      <c r="DA384" s="401">
        <f t="shared" si="271"/>
        <v>94444816.723804533</v>
      </c>
      <c r="DB384" s="401">
        <f t="shared" si="272"/>
        <v>100800</v>
      </c>
      <c r="DC384" s="401">
        <f t="shared" si="273"/>
        <v>94545616.723804533</v>
      </c>
      <c r="DD384" s="406">
        <v>0</v>
      </c>
      <c r="DE384" s="401">
        <f t="shared" si="274"/>
        <v>7835936.3667727262</v>
      </c>
      <c r="DF384" s="401">
        <f t="shared" si="275"/>
        <v>3917968.1833863631</v>
      </c>
      <c r="DG384" s="401">
        <f t="shared" si="276"/>
        <v>82791712.173645437</v>
      </c>
      <c r="DH384" s="401">
        <f t="shared" si="277"/>
        <v>7302611.25</v>
      </c>
      <c r="DI384" s="401">
        <f t="shared" si="278"/>
        <v>75489100.923645437</v>
      </c>
      <c r="DJ384" s="401">
        <f t="shared" si="279"/>
        <v>0</v>
      </c>
      <c r="DL384" s="408">
        <f t="shared" si="280"/>
        <v>6638737.5</v>
      </c>
      <c r="DM384" s="408">
        <f t="shared" si="281"/>
        <v>-2212912.5</v>
      </c>
    </row>
    <row r="385" spans="1:117" s="56" customFormat="1" ht="21" x14ac:dyDescent="0.2">
      <c r="A385" s="192">
        <f t="shared" si="242"/>
        <v>2655495</v>
      </c>
      <c r="B385" s="137">
        <f>'آبان 1400'!B386</f>
        <v>380</v>
      </c>
      <c r="C385" s="137">
        <f>'آبان 1400'!C386</f>
        <v>145</v>
      </c>
      <c r="D385" s="137">
        <f>'آبان 1400'!D386</f>
        <v>13361</v>
      </c>
      <c r="E385" s="137" t="str">
        <f>'آبان 1400'!E386</f>
        <v>حسین</v>
      </c>
      <c r="F385" s="137" t="str">
        <f>'آبان 1400'!F386</f>
        <v>فتح علی</v>
      </c>
      <c r="G385" s="137" t="str">
        <f>'آبان 1400'!G386</f>
        <v>نگهبان</v>
      </c>
      <c r="H385" s="137" t="str">
        <f>'آبان 1400'!H386</f>
        <v>تهران</v>
      </c>
      <c r="I385" s="137" t="str">
        <f>'آبان 1400'!I386</f>
        <v>396-700-4376294-1</v>
      </c>
      <c r="J385" s="137" t="str">
        <f>'آبان 1400'!J386</f>
        <v>0492803684</v>
      </c>
      <c r="K385" s="137" t="str">
        <f>'آبان 1400'!K386</f>
        <v>0011031750</v>
      </c>
      <c r="L385" s="137">
        <f>'آبان 1400'!L386</f>
        <v>0</v>
      </c>
      <c r="M385" s="137" t="str">
        <f>'آبان 1400'!M386</f>
        <v>نگهبان</v>
      </c>
      <c r="N385" s="121" t="str">
        <f>'آبان 1400'!N386</f>
        <v>*</v>
      </c>
      <c r="O385" s="120">
        <f>'آبان 1400'!O386</f>
        <v>0</v>
      </c>
      <c r="P385" s="122">
        <f>'آبان 1400'!P386</f>
        <v>0</v>
      </c>
      <c r="Q385" s="362">
        <f>'آبان 1400'!Q386</f>
        <v>30</v>
      </c>
      <c r="R385" s="362">
        <f>'آبان 1400'!R386</f>
        <v>120</v>
      </c>
      <c r="S385" s="362">
        <f>'آبان 1400'!S386</f>
        <v>110</v>
      </c>
      <c r="T385" s="362">
        <f>'آبان 1400'!T386</f>
        <v>29.33</v>
      </c>
      <c r="U385" s="138">
        <f>'آبان 1400'!U386</f>
        <v>0</v>
      </c>
      <c r="V385" s="121">
        <f>'آبان 1400'!W386</f>
        <v>0</v>
      </c>
      <c r="W385" s="122">
        <f>'آبان 1400'!X386</f>
        <v>0</v>
      </c>
      <c r="X385" s="370">
        <f>'آبان 1400'!Y386</f>
        <v>0</v>
      </c>
      <c r="Y385" s="370">
        <f>'آبان 1400'!Z386</f>
        <v>0</v>
      </c>
      <c r="Z385" s="139">
        <f>'آبان 1400'!AA386</f>
        <v>885165</v>
      </c>
      <c r="AA385" s="139">
        <f>'آبان 1400'!AB386</f>
        <v>0</v>
      </c>
      <c r="AB385" s="139">
        <f>'آبان 1400'!AC386</f>
        <v>885165</v>
      </c>
      <c r="AC385" s="139">
        <f>'آبان 1400'!AD386</f>
        <v>4500000</v>
      </c>
      <c r="AD385" s="139">
        <f>'آبان 1400'!AE386</f>
        <v>6000000</v>
      </c>
      <c r="AE385" s="140">
        <f>'آبان 1400'!AF386</f>
        <v>168986.04545454544</v>
      </c>
      <c r="AF385" s="123">
        <f>'آبان 1400'!AG386</f>
        <v>26554950</v>
      </c>
      <c r="AG385" s="124">
        <f>'آبان 1400'!AH386</f>
        <v>0</v>
      </c>
      <c r="AH385" s="124">
        <f>'آبان 1400'!AI386</f>
        <v>20278325.454545453</v>
      </c>
      <c r="AI385" s="124">
        <f>'آبان 1400'!AJ386</f>
        <v>0</v>
      </c>
      <c r="AJ385" s="124">
        <f>'آبان 1400'!AK386</f>
        <v>4500000</v>
      </c>
      <c r="AK385" s="124">
        <f>'آبان 1400'!AL386</f>
        <v>6000000</v>
      </c>
      <c r="AL385" s="124">
        <f>'آبان 1400'!AM386</f>
        <v>4647116.25</v>
      </c>
      <c r="AM385" s="124">
        <f>'آبان 1400'!AN386</f>
        <v>4956360.7131818179</v>
      </c>
      <c r="AN385" s="124">
        <f>'آبان 1400'!AO386</f>
        <v>0</v>
      </c>
      <c r="AO385" s="124">
        <f>'آبان 1400'!AP386</f>
        <v>3000000</v>
      </c>
      <c r="AP385" s="124">
        <f>'آبان 1400'!AQ386</f>
        <v>0</v>
      </c>
      <c r="AQ385" s="124">
        <f>'آبان 1400'!AR386</f>
        <v>0</v>
      </c>
      <c r="AR385" s="124">
        <f>'آبان 1400'!AS386</f>
        <v>0</v>
      </c>
      <c r="AS385" s="379">
        <f>'آبان 1400'!AT386</f>
        <v>0</v>
      </c>
      <c r="AT385" s="372">
        <f t="shared" si="243"/>
        <v>69936752.417727262</v>
      </c>
      <c r="AU385" s="174">
        <f>'آبان 1400'!AV386</f>
        <v>51541179.748486355</v>
      </c>
      <c r="AV385" s="142">
        <f>'آبان 1400'!AW386</f>
        <v>69936752.417727262</v>
      </c>
      <c r="AW385" s="143">
        <f t="shared" si="244"/>
        <v>4895572.6692409087</v>
      </c>
      <c r="AX385" s="76">
        <f t="shared" si="245"/>
        <v>1154117.9748486355</v>
      </c>
      <c r="AY385" s="143">
        <f>'آبان 1400'!AZ386</f>
        <v>0</v>
      </c>
      <c r="AZ385" s="143">
        <f>'آبان 1400'!BA386</f>
        <v>0</v>
      </c>
      <c r="BA385" s="143">
        <f>'آبان 1400'!BB386</f>
        <v>0</v>
      </c>
      <c r="BB385" s="143">
        <f>'آبان 1400'!BC386</f>
        <v>0</v>
      </c>
      <c r="BC385" s="143">
        <f>'آبان 1400'!BD386</f>
        <v>0</v>
      </c>
      <c r="BD385" s="143">
        <f>'آبان 1400'!BE386</f>
        <v>0</v>
      </c>
      <c r="BE385" s="143">
        <f>'آبان 1400'!BF386</f>
        <v>0</v>
      </c>
      <c r="BF385" s="144">
        <f t="shared" si="246"/>
        <v>6049690.6440895442</v>
      </c>
      <c r="BG385" s="141">
        <f t="shared" si="247"/>
        <v>63887061</v>
      </c>
      <c r="BH385" s="145">
        <f t="shared" si="248"/>
        <v>69936752.417727262</v>
      </c>
      <c r="BI385" s="128">
        <f t="shared" si="241"/>
        <v>4425825</v>
      </c>
      <c r="BJ385" s="146">
        <f t="shared" si="249"/>
        <v>2212912.5</v>
      </c>
      <c r="BK385" s="146">
        <f t="shared" si="250"/>
        <v>663873.75</v>
      </c>
      <c r="BL385" s="147">
        <f t="shared" si="251"/>
        <v>1120000</v>
      </c>
      <c r="BM385" s="383">
        <v>0</v>
      </c>
      <c r="BN385" s="148">
        <f t="shared" si="252"/>
        <v>78359363.667727262</v>
      </c>
      <c r="BO385" s="149">
        <f t="shared" si="253"/>
        <v>69936752.417727262</v>
      </c>
      <c r="BP385" s="150">
        <f t="shared" si="254"/>
        <v>16085453.056077272</v>
      </c>
      <c r="BQ385" s="151">
        <f t="shared" si="255"/>
        <v>94444816.723804533</v>
      </c>
      <c r="BR385" s="152">
        <f t="shared" si="256"/>
        <v>100800</v>
      </c>
      <c r="BS385" s="148">
        <f t="shared" si="257"/>
        <v>94545616.723804533</v>
      </c>
      <c r="BT385" s="136">
        <v>0</v>
      </c>
      <c r="BU385" s="149">
        <f t="shared" si="258"/>
        <v>7835936.3667727262</v>
      </c>
      <c r="BV385" s="153">
        <f t="shared" si="259"/>
        <v>3917968.1833863631</v>
      </c>
      <c r="BW385" s="134">
        <f t="shared" si="260"/>
        <v>82791712.173645437</v>
      </c>
      <c r="BX385" s="148">
        <f t="shared" si="261"/>
        <v>7302611.25</v>
      </c>
      <c r="BY385" s="135">
        <f t="shared" si="262"/>
        <v>75489100.923645437</v>
      </c>
      <c r="CD385" s="400">
        <f>'آبان 1400'!AU386</f>
        <v>69936752.417727262</v>
      </c>
      <c r="CE385" s="401">
        <f>'آبان 1400'!AV386</f>
        <v>51541179.748486355</v>
      </c>
      <c r="CF385" s="401">
        <f>'آبان 1400'!AW386</f>
        <v>69936752.417727262</v>
      </c>
      <c r="CG385" s="401">
        <f>'آبان 1400'!AX386</f>
        <v>4895572.6692409087</v>
      </c>
      <c r="CH385" s="401">
        <f>'آبان 1400'!AY386</f>
        <v>1154117.9748486355</v>
      </c>
      <c r="CI385" s="401">
        <f>'آبان 1400'!AZ386</f>
        <v>0</v>
      </c>
      <c r="CJ385" s="401">
        <f>'آبان 1400'!BA386</f>
        <v>0</v>
      </c>
      <c r="CK385" s="401">
        <f>'آبان 1400'!BB386</f>
        <v>0</v>
      </c>
      <c r="CL385" s="401">
        <f>'آبان 1400'!BC386</f>
        <v>0</v>
      </c>
      <c r="CM385" s="401">
        <f>'آبان 1400'!BD386</f>
        <v>0</v>
      </c>
      <c r="CN385" s="401">
        <f>'آبان 1400'!BE386</f>
        <v>0</v>
      </c>
      <c r="CO385" s="401">
        <f>'آبان 1400'!BF386</f>
        <v>0</v>
      </c>
      <c r="CP385" s="401">
        <f>'آبان 1400'!BG386</f>
        <v>6049690.6440895442</v>
      </c>
      <c r="CQ385" s="401">
        <f>'آبان 1400'!BH386</f>
        <v>63887061</v>
      </c>
      <c r="CR385" s="401">
        <f t="shared" si="263"/>
        <v>69936752.417727262</v>
      </c>
      <c r="CS385" s="56">
        <f t="shared" si="264"/>
        <v>4425825</v>
      </c>
      <c r="CT385" s="400">
        <f t="shared" si="265"/>
        <v>2212912.5</v>
      </c>
      <c r="CU385" s="401">
        <f t="shared" si="266"/>
        <v>663873.75</v>
      </c>
      <c r="CV385" s="401">
        <f t="shared" si="267"/>
        <v>1120000</v>
      </c>
      <c r="CW385" s="56">
        <v>0</v>
      </c>
      <c r="CX385" s="401">
        <f t="shared" si="268"/>
        <v>78359363.667727262</v>
      </c>
      <c r="CY385" s="401">
        <f t="shared" si="269"/>
        <v>69936752.417727262</v>
      </c>
      <c r="CZ385" s="401">
        <f t="shared" si="270"/>
        <v>16085453.056077272</v>
      </c>
      <c r="DA385" s="401">
        <f t="shared" si="271"/>
        <v>94444816.723804533</v>
      </c>
      <c r="DB385" s="401">
        <f t="shared" si="272"/>
        <v>100800</v>
      </c>
      <c r="DC385" s="401">
        <f t="shared" si="273"/>
        <v>94545616.723804533</v>
      </c>
      <c r="DD385" s="406">
        <v>0</v>
      </c>
      <c r="DE385" s="401">
        <f t="shared" si="274"/>
        <v>7835936.3667727262</v>
      </c>
      <c r="DF385" s="401">
        <f t="shared" si="275"/>
        <v>3917968.1833863631</v>
      </c>
      <c r="DG385" s="401">
        <f t="shared" si="276"/>
        <v>82791712.173645437</v>
      </c>
      <c r="DH385" s="401">
        <f t="shared" si="277"/>
        <v>7302611.25</v>
      </c>
      <c r="DI385" s="401">
        <f t="shared" si="278"/>
        <v>75489100.923645437</v>
      </c>
      <c r="DJ385" s="401">
        <f t="shared" si="279"/>
        <v>0</v>
      </c>
      <c r="DL385" s="408">
        <f t="shared" si="280"/>
        <v>6638737.5</v>
      </c>
      <c r="DM385" s="408">
        <f t="shared" si="281"/>
        <v>-2212912.5</v>
      </c>
    </row>
    <row r="386" spans="1:117" s="56" customFormat="1" ht="21" x14ac:dyDescent="0.2">
      <c r="A386" s="192">
        <f t="shared" si="242"/>
        <v>2655495</v>
      </c>
      <c r="B386" s="137">
        <f>'آبان 1400'!B387</f>
        <v>381</v>
      </c>
      <c r="C386" s="137">
        <f>'آبان 1400'!C387</f>
        <v>146</v>
      </c>
      <c r="D386" s="137">
        <f>'آبان 1400'!D387</f>
        <v>13342</v>
      </c>
      <c r="E386" s="137" t="str">
        <f>'آبان 1400'!E387</f>
        <v>ناصر</v>
      </c>
      <c r="F386" s="137" t="str">
        <f>'آبان 1400'!F387</f>
        <v>اثنی عشری</v>
      </c>
      <c r="G386" s="137" t="str">
        <f>'آبان 1400'!G387</f>
        <v>نگهبان</v>
      </c>
      <c r="H386" s="137" t="str">
        <f>'آبان 1400'!H387</f>
        <v>تهران</v>
      </c>
      <c r="I386" s="137" t="str">
        <f>'آبان 1400'!I387</f>
        <v>424-700-4362783-1</v>
      </c>
      <c r="J386" s="137" t="str">
        <f>'آبان 1400'!J387</f>
        <v>0620519290</v>
      </c>
      <c r="K386" s="137" t="str">
        <f>'آبان 1400'!K387</f>
        <v>0016658101</v>
      </c>
      <c r="L386" s="137">
        <f>'آبان 1400'!L387</f>
        <v>0</v>
      </c>
      <c r="M386" s="137" t="str">
        <f>'آبان 1400'!M387</f>
        <v>نگهبان</v>
      </c>
      <c r="N386" s="121" t="str">
        <f>'آبان 1400'!N387</f>
        <v>*</v>
      </c>
      <c r="O386" s="120">
        <f>'آبان 1400'!O387</f>
        <v>0</v>
      </c>
      <c r="P386" s="122">
        <f>'آبان 1400'!P387</f>
        <v>0</v>
      </c>
      <c r="Q386" s="362">
        <f>'آبان 1400'!Q387</f>
        <v>30</v>
      </c>
      <c r="R386" s="362">
        <f>'آبان 1400'!R387</f>
        <v>120</v>
      </c>
      <c r="S386" s="362">
        <f>'آبان 1400'!S387</f>
        <v>110</v>
      </c>
      <c r="T386" s="362">
        <f>'آبان 1400'!T387</f>
        <v>29.33</v>
      </c>
      <c r="U386" s="138">
        <f>'آبان 1400'!U387</f>
        <v>0</v>
      </c>
      <c r="V386" s="121">
        <f>'آبان 1400'!W387</f>
        <v>0</v>
      </c>
      <c r="W386" s="122">
        <f>'آبان 1400'!X387</f>
        <v>0</v>
      </c>
      <c r="X386" s="370">
        <f>'آبان 1400'!Y387</f>
        <v>0</v>
      </c>
      <c r="Y386" s="370">
        <f>'آبان 1400'!Z387</f>
        <v>1</v>
      </c>
      <c r="Z386" s="139">
        <f>'آبان 1400'!AA387</f>
        <v>885165</v>
      </c>
      <c r="AA386" s="139">
        <f>'آبان 1400'!AB387</f>
        <v>0</v>
      </c>
      <c r="AB386" s="139">
        <f>'آبان 1400'!AC387</f>
        <v>885165</v>
      </c>
      <c r="AC386" s="139">
        <f>'آبان 1400'!AD387</f>
        <v>4500000</v>
      </c>
      <c r="AD386" s="139">
        <f>'آبان 1400'!AE387</f>
        <v>6000000</v>
      </c>
      <c r="AE386" s="140">
        <f>'آبان 1400'!AF387</f>
        <v>168986.04545454544</v>
      </c>
      <c r="AF386" s="123">
        <f>'آبان 1400'!AG387</f>
        <v>26554950</v>
      </c>
      <c r="AG386" s="124">
        <f>'آبان 1400'!AH387</f>
        <v>0</v>
      </c>
      <c r="AH386" s="124">
        <f>'آبان 1400'!AI387</f>
        <v>20278325.454545453</v>
      </c>
      <c r="AI386" s="124">
        <f>'آبان 1400'!AJ387</f>
        <v>2655495</v>
      </c>
      <c r="AJ386" s="124">
        <f>'آبان 1400'!AK387</f>
        <v>4500000</v>
      </c>
      <c r="AK386" s="124">
        <f>'آبان 1400'!AL387</f>
        <v>6000000</v>
      </c>
      <c r="AL386" s="124">
        <f>'آبان 1400'!AM387</f>
        <v>4647116.25</v>
      </c>
      <c r="AM386" s="124">
        <f>'آبان 1400'!AN387</f>
        <v>4956360.7131818179</v>
      </c>
      <c r="AN386" s="124">
        <f>'آبان 1400'!AO387</f>
        <v>0</v>
      </c>
      <c r="AO386" s="124">
        <f>'آبان 1400'!AP387</f>
        <v>3000000</v>
      </c>
      <c r="AP386" s="124">
        <f>'آبان 1400'!AQ387</f>
        <v>0</v>
      </c>
      <c r="AQ386" s="124">
        <f>'آبان 1400'!AR387</f>
        <v>0</v>
      </c>
      <c r="AR386" s="124">
        <f>'آبان 1400'!AS387</f>
        <v>0</v>
      </c>
      <c r="AS386" s="379">
        <f>'آبان 1400'!AT387</f>
        <v>0</v>
      </c>
      <c r="AT386" s="372">
        <f t="shared" si="243"/>
        <v>72592247.417727277</v>
      </c>
      <c r="AU386" s="174">
        <f>'آبان 1400'!AV387</f>
        <v>51541179.74848637</v>
      </c>
      <c r="AV386" s="142">
        <f>'آبان 1400'!AW387</f>
        <v>69936752.417727262</v>
      </c>
      <c r="AW386" s="143">
        <f t="shared" si="244"/>
        <v>4895572.6692409087</v>
      </c>
      <c r="AX386" s="76">
        <f t="shared" si="245"/>
        <v>1154117.9748486371</v>
      </c>
      <c r="AY386" s="143">
        <f>'آبان 1400'!AZ387</f>
        <v>0</v>
      </c>
      <c r="AZ386" s="143">
        <f>'آبان 1400'!BA387</f>
        <v>0</v>
      </c>
      <c r="BA386" s="143">
        <f>'آبان 1400'!BB387</f>
        <v>0</v>
      </c>
      <c r="BB386" s="143">
        <f>'آبان 1400'!BC387</f>
        <v>0</v>
      </c>
      <c r="BC386" s="143">
        <f>'آبان 1400'!BD387</f>
        <v>0</v>
      </c>
      <c r="BD386" s="143">
        <f>'آبان 1400'!BE387</f>
        <v>0</v>
      </c>
      <c r="BE386" s="143">
        <f>'آبان 1400'!BF387</f>
        <v>0</v>
      </c>
      <c r="BF386" s="144">
        <f t="shared" si="246"/>
        <v>6049690.6440895461</v>
      </c>
      <c r="BG386" s="141">
        <f t="shared" si="247"/>
        <v>66542556</v>
      </c>
      <c r="BH386" s="145">
        <f t="shared" si="248"/>
        <v>72592247.417727277</v>
      </c>
      <c r="BI386" s="128">
        <f t="shared" si="241"/>
        <v>4425825</v>
      </c>
      <c r="BJ386" s="146">
        <f t="shared" si="249"/>
        <v>2212912.5</v>
      </c>
      <c r="BK386" s="146">
        <f t="shared" si="250"/>
        <v>663873.75</v>
      </c>
      <c r="BL386" s="147">
        <f t="shared" si="251"/>
        <v>1120000</v>
      </c>
      <c r="BM386" s="383">
        <v>0</v>
      </c>
      <c r="BN386" s="148">
        <f t="shared" si="252"/>
        <v>81014858.667727277</v>
      </c>
      <c r="BO386" s="149">
        <f t="shared" si="253"/>
        <v>69936752.417727262</v>
      </c>
      <c r="BP386" s="150">
        <f t="shared" si="254"/>
        <v>16085453.056077272</v>
      </c>
      <c r="BQ386" s="151">
        <f t="shared" si="255"/>
        <v>97100311.723804548</v>
      </c>
      <c r="BR386" s="152">
        <f t="shared" si="256"/>
        <v>100800</v>
      </c>
      <c r="BS386" s="148">
        <f t="shared" si="257"/>
        <v>97201111.723804548</v>
      </c>
      <c r="BT386" s="136">
        <v>0</v>
      </c>
      <c r="BU386" s="149">
        <f t="shared" si="258"/>
        <v>8101485.866772728</v>
      </c>
      <c r="BV386" s="153">
        <f t="shared" si="259"/>
        <v>4050742.933386364</v>
      </c>
      <c r="BW386" s="134">
        <f t="shared" si="260"/>
        <v>85048882.923645452</v>
      </c>
      <c r="BX386" s="148">
        <f t="shared" si="261"/>
        <v>7302611.25</v>
      </c>
      <c r="BY386" s="135">
        <f t="shared" si="262"/>
        <v>77746271.673645452</v>
      </c>
      <c r="CD386" s="400">
        <f>'آبان 1400'!AU387</f>
        <v>72592247.417727277</v>
      </c>
      <c r="CE386" s="401">
        <f>'آبان 1400'!AV387</f>
        <v>51541179.74848637</v>
      </c>
      <c r="CF386" s="401">
        <f>'آبان 1400'!AW387</f>
        <v>69936752.417727262</v>
      </c>
      <c r="CG386" s="401">
        <f>'آبان 1400'!AX387</f>
        <v>4895572.6692409087</v>
      </c>
      <c r="CH386" s="401">
        <f>'آبان 1400'!AY387</f>
        <v>1154117.9748486371</v>
      </c>
      <c r="CI386" s="401">
        <f>'آبان 1400'!AZ387</f>
        <v>0</v>
      </c>
      <c r="CJ386" s="401">
        <f>'آبان 1400'!BA387</f>
        <v>0</v>
      </c>
      <c r="CK386" s="401">
        <f>'آبان 1400'!BB387</f>
        <v>0</v>
      </c>
      <c r="CL386" s="401">
        <f>'آبان 1400'!BC387</f>
        <v>0</v>
      </c>
      <c r="CM386" s="401">
        <f>'آبان 1400'!BD387</f>
        <v>0</v>
      </c>
      <c r="CN386" s="401">
        <f>'آبان 1400'!BE387</f>
        <v>0</v>
      </c>
      <c r="CO386" s="401">
        <f>'آبان 1400'!BF387</f>
        <v>0</v>
      </c>
      <c r="CP386" s="401">
        <f>'آبان 1400'!BG387</f>
        <v>6049690.6440895461</v>
      </c>
      <c r="CQ386" s="401">
        <f>'آبان 1400'!BH387</f>
        <v>66542556</v>
      </c>
      <c r="CR386" s="401">
        <f t="shared" si="263"/>
        <v>72592247.417727277</v>
      </c>
      <c r="CS386" s="56">
        <f t="shared" si="264"/>
        <v>4425825</v>
      </c>
      <c r="CT386" s="400">
        <f t="shared" si="265"/>
        <v>2212912.5</v>
      </c>
      <c r="CU386" s="401">
        <f t="shared" si="266"/>
        <v>663873.75</v>
      </c>
      <c r="CV386" s="401">
        <f t="shared" si="267"/>
        <v>1120000</v>
      </c>
      <c r="CW386" s="56">
        <v>0</v>
      </c>
      <c r="CX386" s="401">
        <f t="shared" si="268"/>
        <v>81014858.667727277</v>
      </c>
      <c r="CY386" s="401">
        <f t="shared" si="269"/>
        <v>69936752.417727262</v>
      </c>
      <c r="CZ386" s="401">
        <f t="shared" si="270"/>
        <v>16085453.056077272</v>
      </c>
      <c r="DA386" s="401">
        <f t="shared" si="271"/>
        <v>97100311.723804548</v>
      </c>
      <c r="DB386" s="401">
        <f t="shared" si="272"/>
        <v>100800</v>
      </c>
      <c r="DC386" s="401">
        <f t="shared" si="273"/>
        <v>97201111.723804548</v>
      </c>
      <c r="DD386" s="406">
        <v>0</v>
      </c>
      <c r="DE386" s="401">
        <f t="shared" si="274"/>
        <v>8101485.866772728</v>
      </c>
      <c r="DF386" s="401">
        <f t="shared" si="275"/>
        <v>4050742.933386364</v>
      </c>
      <c r="DG386" s="401">
        <f t="shared" si="276"/>
        <v>85048882.923645452</v>
      </c>
      <c r="DH386" s="401">
        <f t="shared" si="277"/>
        <v>7302611.25</v>
      </c>
      <c r="DI386" s="401">
        <f t="shared" si="278"/>
        <v>77746271.673645452</v>
      </c>
      <c r="DJ386" s="401">
        <f t="shared" si="279"/>
        <v>0</v>
      </c>
      <c r="DL386" s="408">
        <f t="shared" si="280"/>
        <v>6638737.5</v>
      </c>
      <c r="DM386" s="408">
        <f t="shared" si="281"/>
        <v>-2212912.5</v>
      </c>
    </row>
    <row r="387" spans="1:117" s="56" customFormat="1" ht="21" x14ac:dyDescent="0.2">
      <c r="A387" s="192">
        <f t="shared" si="242"/>
        <v>2655495</v>
      </c>
      <c r="B387" s="137">
        <f>'آبان 1400'!B388</f>
        <v>382</v>
      </c>
      <c r="C387" s="137">
        <f>'آبان 1400'!C388</f>
        <v>147</v>
      </c>
      <c r="D387" s="137">
        <f>'آبان 1400'!D388</f>
        <v>13357</v>
      </c>
      <c r="E387" s="137" t="str">
        <f>'آبان 1400'!E388</f>
        <v>مرتضی</v>
      </c>
      <c r="F387" s="137" t="str">
        <f>'آبان 1400'!F388</f>
        <v>ابراهیمی</v>
      </c>
      <c r="G387" s="137" t="str">
        <f>'آبان 1400'!G388</f>
        <v>نگهبان</v>
      </c>
      <c r="H387" s="137" t="str">
        <f>'آبان 1400'!H388</f>
        <v>تهران</v>
      </c>
      <c r="I387" s="137" t="str">
        <f>'آبان 1400'!I388</f>
        <v>124-700-4375430-1</v>
      </c>
      <c r="J387" s="137" t="str">
        <f>'آبان 1400'!J388</f>
        <v>4591228320</v>
      </c>
      <c r="K387" s="137" t="str">
        <f>'آبان 1400'!K388</f>
        <v>0036480876</v>
      </c>
      <c r="L387" s="137">
        <f>'آبان 1400'!L388</f>
        <v>0</v>
      </c>
      <c r="M387" s="137" t="str">
        <f>'آبان 1400'!M388</f>
        <v>نگهبان</v>
      </c>
      <c r="N387" s="121" t="str">
        <f>'آبان 1400'!N388</f>
        <v>*</v>
      </c>
      <c r="O387" s="120">
        <f>'آبان 1400'!O388</f>
        <v>0</v>
      </c>
      <c r="P387" s="122">
        <f>'آبان 1400'!P388</f>
        <v>0</v>
      </c>
      <c r="Q387" s="362">
        <f>'آبان 1400'!Q388</f>
        <v>30</v>
      </c>
      <c r="R387" s="362">
        <f>'آبان 1400'!R388</f>
        <v>120</v>
      </c>
      <c r="S387" s="362">
        <f>'آبان 1400'!S388</f>
        <v>110</v>
      </c>
      <c r="T387" s="362">
        <f>'آبان 1400'!T388</f>
        <v>29.33</v>
      </c>
      <c r="U387" s="138">
        <f>'آبان 1400'!U388</f>
        <v>0</v>
      </c>
      <c r="V387" s="121">
        <f>'آبان 1400'!W388</f>
        <v>0</v>
      </c>
      <c r="W387" s="122">
        <f>'آبان 1400'!X388</f>
        <v>0</v>
      </c>
      <c r="X387" s="370">
        <f>'آبان 1400'!Y388</f>
        <v>0</v>
      </c>
      <c r="Y387" s="370">
        <f>'آبان 1400'!Z388</f>
        <v>0</v>
      </c>
      <c r="Z387" s="139">
        <f>'آبان 1400'!AA388</f>
        <v>885165</v>
      </c>
      <c r="AA387" s="139">
        <f>'آبان 1400'!AB388</f>
        <v>0</v>
      </c>
      <c r="AB387" s="139">
        <f>'آبان 1400'!AC388</f>
        <v>885165</v>
      </c>
      <c r="AC387" s="139">
        <f>'آبان 1400'!AD388</f>
        <v>4500000</v>
      </c>
      <c r="AD387" s="139">
        <f>'آبان 1400'!AE388</f>
        <v>6000000</v>
      </c>
      <c r="AE387" s="140">
        <f>'آبان 1400'!AF388</f>
        <v>168986.04545454544</v>
      </c>
      <c r="AF387" s="123">
        <f>'آبان 1400'!AG388</f>
        <v>26554950</v>
      </c>
      <c r="AG387" s="124">
        <f>'آبان 1400'!AH388</f>
        <v>0</v>
      </c>
      <c r="AH387" s="124">
        <f>'آبان 1400'!AI388</f>
        <v>20278325.454545453</v>
      </c>
      <c r="AI387" s="124">
        <f>'آبان 1400'!AJ388</f>
        <v>0</v>
      </c>
      <c r="AJ387" s="124">
        <f>'آبان 1400'!AK388</f>
        <v>4500000</v>
      </c>
      <c r="AK387" s="124">
        <f>'آبان 1400'!AL388</f>
        <v>6000000</v>
      </c>
      <c r="AL387" s="124">
        <f>'آبان 1400'!AM388</f>
        <v>4647116.25</v>
      </c>
      <c r="AM387" s="124">
        <f>'آبان 1400'!AN388</f>
        <v>4956360.7131818179</v>
      </c>
      <c r="AN387" s="124">
        <f>'آبان 1400'!AO388</f>
        <v>0</v>
      </c>
      <c r="AO387" s="124">
        <f>'آبان 1400'!AP388</f>
        <v>3000000</v>
      </c>
      <c r="AP387" s="124">
        <f>'آبان 1400'!AQ388</f>
        <v>0</v>
      </c>
      <c r="AQ387" s="124">
        <f>'آبان 1400'!AR388</f>
        <v>0</v>
      </c>
      <c r="AR387" s="124">
        <f>'آبان 1400'!AS388</f>
        <v>0</v>
      </c>
      <c r="AS387" s="379">
        <f>'آبان 1400'!AT388</f>
        <v>0</v>
      </c>
      <c r="AT387" s="372">
        <f t="shared" si="243"/>
        <v>69936752.417727262</v>
      </c>
      <c r="AU387" s="174">
        <f>'آبان 1400'!AV388</f>
        <v>51541179.748486355</v>
      </c>
      <c r="AV387" s="142">
        <f>'آبان 1400'!AW388</f>
        <v>69936752.417727262</v>
      </c>
      <c r="AW387" s="143">
        <f t="shared" si="244"/>
        <v>4895572.6692409087</v>
      </c>
      <c r="AX387" s="76">
        <f t="shared" si="245"/>
        <v>1154117.9748486355</v>
      </c>
      <c r="AY387" s="143">
        <f>'آبان 1400'!AZ388</f>
        <v>0</v>
      </c>
      <c r="AZ387" s="143">
        <f>'آبان 1400'!BA388</f>
        <v>0</v>
      </c>
      <c r="BA387" s="143">
        <f>'آبان 1400'!BB388</f>
        <v>0</v>
      </c>
      <c r="BB387" s="143">
        <f>'آبان 1400'!BC388</f>
        <v>0</v>
      </c>
      <c r="BC387" s="143">
        <f>'آبان 1400'!BD388</f>
        <v>0</v>
      </c>
      <c r="BD387" s="143">
        <f>'آبان 1400'!BE388</f>
        <v>0</v>
      </c>
      <c r="BE387" s="143">
        <f>'آبان 1400'!BF388</f>
        <v>0</v>
      </c>
      <c r="BF387" s="144">
        <f t="shared" si="246"/>
        <v>6049690.6440895442</v>
      </c>
      <c r="BG387" s="141">
        <f t="shared" si="247"/>
        <v>63887061</v>
      </c>
      <c r="BH387" s="145">
        <f t="shared" si="248"/>
        <v>69936752.417727262</v>
      </c>
      <c r="BI387" s="128">
        <f t="shared" si="241"/>
        <v>4425825</v>
      </c>
      <c r="BJ387" s="146">
        <f t="shared" si="249"/>
        <v>2212912.5</v>
      </c>
      <c r="BK387" s="146">
        <f t="shared" si="250"/>
        <v>663873.75</v>
      </c>
      <c r="BL387" s="147">
        <f t="shared" si="251"/>
        <v>1120000</v>
      </c>
      <c r="BM387" s="383">
        <v>0</v>
      </c>
      <c r="BN387" s="148">
        <f t="shared" si="252"/>
        <v>78359363.667727262</v>
      </c>
      <c r="BO387" s="149">
        <f t="shared" si="253"/>
        <v>69936752.417727262</v>
      </c>
      <c r="BP387" s="150">
        <f t="shared" si="254"/>
        <v>16085453.056077272</v>
      </c>
      <c r="BQ387" s="151">
        <f t="shared" si="255"/>
        <v>94444816.723804533</v>
      </c>
      <c r="BR387" s="152">
        <f t="shared" si="256"/>
        <v>100800</v>
      </c>
      <c r="BS387" s="148">
        <f t="shared" si="257"/>
        <v>94545616.723804533</v>
      </c>
      <c r="BT387" s="136">
        <v>0</v>
      </c>
      <c r="BU387" s="149">
        <f t="shared" si="258"/>
        <v>7835936.3667727262</v>
      </c>
      <c r="BV387" s="153">
        <f t="shared" si="259"/>
        <v>3917968.1833863631</v>
      </c>
      <c r="BW387" s="134">
        <f t="shared" si="260"/>
        <v>82791712.173645437</v>
      </c>
      <c r="BX387" s="148">
        <f t="shared" si="261"/>
        <v>7302611.25</v>
      </c>
      <c r="BY387" s="135">
        <f t="shared" si="262"/>
        <v>75489100.923645437</v>
      </c>
      <c r="CD387" s="400">
        <f>'آبان 1400'!AU388</f>
        <v>69936752.417727262</v>
      </c>
      <c r="CE387" s="401">
        <f>'آبان 1400'!AV388</f>
        <v>51541179.748486355</v>
      </c>
      <c r="CF387" s="401">
        <f>'آبان 1400'!AW388</f>
        <v>69936752.417727262</v>
      </c>
      <c r="CG387" s="401">
        <f>'آبان 1400'!AX388</f>
        <v>4895572.6692409087</v>
      </c>
      <c r="CH387" s="401">
        <f>'آبان 1400'!AY388</f>
        <v>1154117.9748486355</v>
      </c>
      <c r="CI387" s="401">
        <f>'آبان 1400'!AZ388</f>
        <v>0</v>
      </c>
      <c r="CJ387" s="401">
        <f>'آبان 1400'!BA388</f>
        <v>0</v>
      </c>
      <c r="CK387" s="401">
        <f>'آبان 1400'!BB388</f>
        <v>0</v>
      </c>
      <c r="CL387" s="401">
        <f>'آبان 1400'!BC388</f>
        <v>0</v>
      </c>
      <c r="CM387" s="401">
        <f>'آبان 1400'!BD388</f>
        <v>0</v>
      </c>
      <c r="CN387" s="401">
        <f>'آبان 1400'!BE388</f>
        <v>0</v>
      </c>
      <c r="CO387" s="401">
        <f>'آبان 1400'!BF388</f>
        <v>0</v>
      </c>
      <c r="CP387" s="401">
        <f>'آبان 1400'!BG388</f>
        <v>6049690.6440895442</v>
      </c>
      <c r="CQ387" s="401">
        <f>'آبان 1400'!BH388</f>
        <v>63887061</v>
      </c>
      <c r="CR387" s="401">
        <f t="shared" si="263"/>
        <v>69936752.417727262</v>
      </c>
      <c r="CS387" s="56">
        <f t="shared" si="264"/>
        <v>4425825</v>
      </c>
      <c r="CT387" s="400">
        <f t="shared" si="265"/>
        <v>2212912.5</v>
      </c>
      <c r="CU387" s="401">
        <f t="shared" si="266"/>
        <v>663873.75</v>
      </c>
      <c r="CV387" s="401">
        <f t="shared" si="267"/>
        <v>1120000</v>
      </c>
      <c r="CW387" s="56">
        <v>0</v>
      </c>
      <c r="CX387" s="401">
        <f t="shared" si="268"/>
        <v>78359363.667727262</v>
      </c>
      <c r="CY387" s="401">
        <f t="shared" si="269"/>
        <v>69936752.417727262</v>
      </c>
      <c r="CZ387" s="401">
        <f t="shared" si="270"/>
        <v>16085453.056077272</v>
      </c>
      <c r="DA387" s="401">
        <f t="shared" si="271"/>
        <v>94444816.723804533</v>
      </c>
      <c r="DB387" s="401">
        <f t="shared" si="272"/>
        <v>100800</v>
      </c>
      <c r="DC387" s="401">
        <f t="shared" si="273"/>
        <v>94545616.723804533</v>
      </c>
      <c r="DD387" s="406">
        <v>0</v>
      </c>
      <c r="DE387" s="401">
        <f t="shared" si="274"/>
        <v>7835936.3667727262</v>
      </c>
      <c r="DF387" s="401">
        <f t="shared" si="275"/>
        <v>3917968.1833863631</v>
      </c>
      <c r="DG387" s="401">
        <f t="shared" si="276"/>
        <v>82791712.173645437</v>
      </c>
      <c r="DH387" s="401">
        <f t="shared" si="277"/>
        <v>7302611.25</v>
      </c>
      <c r="DI387" s="401">
        <f t="shared" si="278"/>
        <v>75489100.923645437</v>
      </c>
      <c r="DJ387" s="401">
        <f t="shared" si="279"/>
        <v>0</v>
      </c>
      <c r="DL387" s="408">
        <f t="shared" si="280"/>
        <v>6638737.5</v>
      </c>
      <c r="DM387" s="408">
        <f t="shared" si="281"/>
        <v>-2212912.5</v>
      </c>
    </row>
    <row r="388" spans="1:117" s="56" customFormat="1" ht="21" x14ac:dyDescent="0.2">
      <c r="A388" s="192">
        <f t="shared" si="242"/>
        <v>2655495</v>
      </c>
      <c r="B388" s="137">
        <f>'آبان 1400'!B389</f>
        <v>383</v>
      </c>
      <c r="C388" s="137">
        <f>'آبان 1400'!C389</f>
        <v>148</v>
      </c>
      <c r="D388" s="137">
        <f>'آبان 1400'!D389</f>
        <v>12999</v>
      </c>
      <c r="E388" s="137" t="str">
        <f>'آبان 1400'!E389</f>
        <v>شایان</v>
      </c>
      <c r="F388" s="137" t="str">
        <f>'آبان 1400'!F389</f>
        <v>صمدی</v>
      </c>
      <c r="G388" s="137" t="str">
        <f>'آبان 1400'!G389</f>
        <v>نگهبان</v>
      </c>
      <c r="H388" s="137" t="str">
        <f>'آبان 1400'!H389</f>
        <v>تهران</v>
      </c>
      <c r="I388" s="137" t="str">
        <f>'آبان 1400'!I389</f>
        <v>397-700-2757599-1</v>
      </c>
      <c r="J388" s="137" t="str">
        <f>'آبان 1400'!J389</f>
        <v>0020308787</v>
      </c>
      <c r="K388" s="137">
        <f>'آبان 1400'!K389</f>
        <v>0</v>
      </c>
      <c r="L388" s="137">
        <f>'آبان 1400'!L389</f>
        <v>0</v>
      </c>
      <c r="M388" s="137" t="str">
        <f>'آبان 1400'!M389</f>
        <v>نگهبان</v>
      </c>
      <c r="N388" s="121" t="str">
        <f>'آبان 1400'!N389</f>
        <v>*</v>
      </c>
      <c r="O388" s="120">
        <f>'آبان 1400'!O389</f>
        <v>0</v>
      </c>
      <c r="P388" s="122">
        <f>'آبان 1400'!P389</f>
        <v>0</v>
      </c>
      <c r="Q388" s="362">
        <f>'آبان 1400'!Q389</f>
        <v>30</v>
      </c>
      <c r="R388" s="362">
        <f>'آبان 1400'!R389</f>
        <v>120</v>
      </c>
      <c r="S388" s="362">
        <f>'آبان 1400'!S389</f>
        <v>110</v>
      </c>
      <c r="T388" s="362">
        <f>'آبان 1400'!T389</f>
        <v>29.33</v>
      </c>
      <c r="U388" s="138">
        <f>'آبان 1400'!U389</f>
        <v>0</v>
      </c>
      <c r="V388" s="121">
        <f>'آبان 1400'!W389</f>
        <v>0</v>
      </c>
      <c r="W388" s="122">
        <f>'آبان 1400'!X389</f>
        <v>0</v>
      </c>
      <c r="X388" s="370">
        <f>'آبان 1400'!Y389</f>
        <v>0</v>
      </c>
      <c r="Y388" s="370">
        <f>'آبان 1400'!Z389</f>
        <v>0</v>
      </c>
      <c r="Z388" s="139">
        <f>'آبان 1400'!AA389</f>
        <v>885165</v>
      </c>
      <c r="AA388" s="139">
        <f>'آبان 1400'!AB389</f>
        <v>0</v>
      </c>
      <c r="AB388" s="139">
        <f>'آبان 1400'!AC389</f>
        <v>885165</v>
      </c>
      <c r="AC388" s="139">
        <f>'آبان 1400'!AD389</f>
        <v>4500000</v>
      </c>
      <c r="AD388" s="139">
        <f>'آبان 1400'!AE389</f>
        <v>6000000</v>
      </c>
      <c r="AE388" s="140">
        <f>'آبان 1400'!AF389</f>
        <v>168986.04545454544</v>
      </c>
      <c r="AF388" s="123">
        <f>'آبان 1400'!AG389</f>
        <v>26554950</v>
      </c>
      <c r="AG388" s="124">
        <f>'آبان 1400'!AH389</f>
        <v>0</v>
      </c>
      <c r="AH388" s="124">
        <f>'آبان 1400'!AI389</f>
        <v>20278325.454545453</v>
      </c>
      <c r="AI388" s="124">
        <f>'آبان 1400'!AJ389</f>
        <v>0</v>
      </c>
      <c r="AJ388" s="124">
        <f>'آبان 1400'!AK389</f>
        <v>4500000</v>
      </c>
      <c r="AK388" s="124">
        <f>'آبان 1400'!AL389</f>
        <v>6000000</v>
      </c>
      <c r="AL388" s="124">
        <f>'آبان 1400'!AM389</f>
        <v>4647116.25</v>
      </c>
      <c r="AM388" s="124">
        <f>'آبان 1400'!AN389</f>
        <v>4956360.7131818179</v>
      </c>
      <c r="AN388" s="124">
        <f>'آبان 1400'!AO389</f>
        <v>0</v>
      </c>
      <c r="AO388" s="124">
        <f>'آبان 1400'!AP389</f>
        <v>4200000</v>
      </c>
      <c r="AP388" s="124">
        <f>'آبان 1400'!AQ389</f>
        <v>0</v>
      </c>
      <c r="AQ388" s="124">
        <f>'آبان 1400'!AR389</f>
        <v>0</v>
      </c>
      <c r="AR388" s="124">
        <f>'آبان 1400'!AS389</f>
        <v>0</v>
      </c>
      <c r="AS388" s="379">
        <f>'آبان 1400'!AT389</f>
        <v>0</v>
      </c>
      <c r="AT388" s="372">
        <f t="shared" si="243"/>
        <v>71136752.417727262</v>
      </c>
      <c r="AU388" s="174">
        <f>'آبان 1400'!AV389</f>
        <v>51457179.748486355</v>
      </c>
      <c r="AV388" s="142">
        <f>'آبان 1400'!AW389</f>
        <v>71136752.417727262</v>
      </c>
      <c r="AW388" s="143">
        <f t="shared" si="244"/>
        <v>4979572.6692409087</v>
      </c>
      <c r="AX388" s="76">
        <f t="shared" si="245"/>
        <v>1145717.9748486355</v>
      </c>
      <c r="AY388" s="143">
        <f>'آبان 1400'!AZ389</f>
        <v>0</v>
      </c>
      <c r="AZ388" s="143">
        <f>'آبان 1400'!BA389</f>
        <v>0</v>
      </c>
      <c r="BA388" s="143">
        <f>'آبان 1400'!BB389</f>
        <v>0</v>
      </c>
      <c r="BB388" s="143">
        <f>'آبان 1400'!BC389</f>
        <v>0</v>
      </c>
      <c r="BC388" s="143">
        <f>'آبان 1400'!BD389</f>
        <v>0</v>
      </c>
      <c r="BD388" s="143">
        <f>'آبان 1400'!BE389</f>
        <v>0</v>
      </c>
      <c r="BE388" s="143">
        <f>'آبان 1400'!BF389</f>
        <v>0</v>
      </c>
      <c r="BF388" s="144">
        <f t="shared" si="246"/>
        <v>6125290.6440895442</v>
      </c>
      <c r="BG388" s="141">
        <f t="shared" si="247"/>
        <v>65011461</v>
      </c>
      <c r="BH388" s="145">
        <f t="shared" si="248"/>
        <v>71136752.417727262</v>
      </c>
      <c r="BI388" s="128">
        <f t="shared" si="241"/>
        <v>4425825</v>
      </c>
      <c r="BJ388" s="146">
        <f t="shared" si="249"/>
        <v>2212912.5</v>
      </c>
      <c r="BK388" s="146">
        <f t="shared" si="250"/>
        <v>663873.75</v>
      </c>
      <c r="BL388" s="147">
        <f t="shared" si="251"/>
        <v>1120000</v>
      </c>
      <c r="BM388" s="383">
        <v>0</v>
      </c>
      <c r="BN388" s="148">
        <f t="shared" si="252"/>
        <v>79559363.667727262</v>
      </c>
      <c r="BO388" s="149">
        <f t="shared" si="253"/>
        <v>71136752.417727262</v>
      </c>
      <c r="BP388" s="150">
        <f t="shared" si="254"/>
        <v>16361453.056077272</v>
      </c>
      <c r="BQ388" s="151">
        <f t="shared" si="255"/>
        <v>95920816.723804533</v>
      </c>
      <c r="BR388" s="152">
        <f t="shared" si="256"/>
        <v>100800</v>
      </c>
      <c r="BS388" s="148">
        <f t="shared" si="257"/>
        <v>96021616.723804533</v>
      </c>
      <c r="BT388" s="136">
        <v>0</v>
      </c>
      <c r="BU388" s="149">
        <f t="shared" si="258"/>
        <v>7955936.3667727262</v>
      </c>
      <c r="BV388" s="153">
        <f t="shared" si="259"/>
        <v>3977968.1833863631</v>
      </c>
      <c r="BW388" s="134">
        <f t="shared" si="260"/>
        <v>84087712.173645437</v>
      </c>
      <c r="BX388" s="148">
        <f t="shared" si="261"/>
        <v>7302611.25</v>
      </c>
      <c r="BY388" s="135">
        <f t="shared" si="262"/>
        <v>76785100.923645437</v>
      </c>
      <c r="CD388" s="400">
        <f>'آبان 1400'!AU389</f>
        <v>71136752.417727262</v>
      </c>
      <c r="CE388" s="401">
        <f>'آبان 1400'!AV389</f>
        <v>51457179.748486355</v>
      </c>
      <c r="CF388" s="401">
        <f>'آبان 1400'!AW389</f>
        <v>71136752.417727262</v>
      </c>
      <c r="CG388" s="401">
        <f>'آبان 1400'!AX389</f>
        <v>4979572.6692409087</v>
      </c>
      <c r="CH388" s="401">
        <f>'آبان 1400'!AY389</f>
        <v>1145717.9748486355</v>
      </c>
      <c r="CI388" s="401">
        <f>'آبان 1400'!AZ389</f>
        <v>0</v>
      </c>
      <c r="CJ388" s="401">
        <f>'آبان 1400'!BA389</f>
        <v>0</v>
      </c>
      <c r="CK388" s="401">
        <f>'آبان 1400'!BB389</f>
        <v>0</v>
      </c>
      <c r="CL388" s="401">
        <f>'آبان 1400'!BC389</f>
        <v>0</v>
      </c>
      <c r="CM388" s="401">
        <f>'آبان 1400'!BD389</f>
        <v>0</v>
      </c>
      <c r="CN388" s="401">
        <f>'آبان 1400'!BE389</f>
        <v>0</v>
      </c>
      <c r="CO388" s="401">
        <f>'آبان 1400'!BF389</f>
        <v>0</v>
      </c>
      <c r="CP388" s="401">
        <f>'آبان 1400'!BG389</f>
        <v>6125290.6440895442</v>
      </c>
      <c r="CQ388" s="401">
        <f>'آبان 1400'!BH389</f>
        <v>65011461</v>
      </c>
      <c r="CR388" s="401">
        <f t="shared" si="263"/>
        <v>71136752.417727262</v>
      </c>
      <c r="CS388" s="56">
        <f t="shared" si="264"/>
        <v>4425825</v>
      </c>
      <c r="CT388" s="400">
        <f t="shared" si="265"/>
        <v>2212912.5</v>
      </c>
      <c r="CU388" s="401">
        <f t="shared" si="266"/>
        <v>663873.75</v>
      </c>
      <c r="CV388" s="401">
        <f t="shared" si="267"/>
        <v>1120000</v>
      </c>
      <c r="CW388" s="56">
        <v>0</v>
      </c>
      <c r="CX388" s="401">
        <f t="shared" si="268"/>
        <v>79559363.667727262</v>
      </c>
      <c r="CY388" s="401">
        <f t="shared" si="269"/>
        <v>71136752.417727262</v>
      </c>
      <c r="CZ388" s="401">
        <f t="shared" si="270"/>
        <v>16361453.056077272</v>
      </c>
      <c r="DA388" s="401">
        <f t="shared" si="271"/>
        <v>95920816.723804533</v>
      </c>
      <c r="DB388" s="401">
        <f t="shared" si="272"/>
        <v>100800</v>
      </c>
      <c r="DC388" s="401">
        <f t="shared" si="273"/>
        <v>96021616.723804533</v>
      </c>
      <c r="DD388" s="406">
        <v>0</v>
      </c>
      <c r="DE388" s="401">
        <f t="shared" si="274"/>
        <v>7955936.3667727262</v>
      </c>
      <c r="DF388" s="401">
        <f t="shared" si="275"/>
        <v>3977968.1833863631</v>
      </c>
      <c r="DG388" s="401">
        <f t="shared" si="276"/>
        <v>84087712.173645437</v>
      </c>
      <c r="DH388" s="401">
        <f t="shared" si="277"/>
        <v>7302611.25</v>
      </c>
      <c r="DI388" s="401">
        <f t="shared" si="278"/>
        <v>76785100.923645437</v>
      </c>
      <c r="DJ388" s="401">
        <f t="shared" si="279"/>
        <v>0</v>
      </c>
      <c r="DL388" s="408">
        <f t="shared" si="280"/>
        <v>6638737.5</v>
      </c>
      <c r="DM388" s="408">
        <f t="shared" si="281"/>
        <v>-2212912.5</v>
      </c>
    </row>
    <row r="389" spans="1:117" s="56" customFormat="1" ht="21" x14ac:dyDescent="0.2">
      <c r="A389" s="192">
        <f t="shared" si="242"/>
        <v>2655495</v>
      </c>
      <c r="B389" s="137">
        <f>'آبان 1400'!B390</f>
        <v>384</v>
      </c>
      <c r="C389" s="137">
        <f>'آبان 1400'!C390</f>
        <v>158</v>
      </c>
      <c r="D389" s="137">
        <f>'آبان 1400'!D390</f>
        <v>13315</v>
      </c>
      <c r="E389" s="137" t="str">
        <f>'آبان 1400'!E390</f>
        <v>اصغر</v>
      </c>
      <c r="F389" s="137" t="str">
        <f>'آبان 1400'!F390</f>
        <v>رضایی خواجه ایم</v>
      </c>
      <c r="G389" s="137" t="str">
        <f>'آبان 1400'!G390</f>
        <v>نگهبان</v>
      </c>
      <c r="H389" s="137" t="str">
        <f>'آبان 1400'!H390</f>
        <v>ش.تهران</v>
      </c>
      <c r="I389" s="137" t="str">
        <f>'آبان 1400'!I390</f>
        <v>121-800-154350-1</v>
      </c>
      <c r="J389" s="137">
        <f>'آبان 1400'!J390</f>
        <v>60644168</v>
      </c>
      <c r="K389" s="137" t="str">
        <f>'آبان 1400'!K390</f>
        <v>0029131742</v>
      </c>
      <c r="L389" s="137" t="str">
        <f>'آبان 1400'!L390</f>
        <v>ش - تهران</v>
      </c>
      <c r="M389" s="137" t="str">
        <f>'آبان 1400'!M390</f>
        <v>نگهبان</v>
      </c>
      <c r="N389" s="121" t="str">
        <f>'آبان 1400'!N390</f>
        <v>*</v>
      </c>
      <c r="O389" s="120">
        <f>'آبان 1400'!O390</f>
        <v>0</v>
      </c>
      <c r="P389" s="122">
        <f>'آبان 1400'!P390</f>
        <v>0</v>
      </c>
      <c r="Q389" s="362">
        <f>'آبان 1400'!Q390</f>
        <v>30</v>
      </c>
      <c r="R389" s="362">
        <f>'آبان 1400'!R390</f>
        <v>120</v>
      </c>
      <c r="S389" s="362">
        <f>'آبان 1400'!S390</f>
        <v>110</v>
      </c>
      <c r="T389" s="362">
        <f>'آبان 1400'!T390</f>
        <v>29.33</v>
      </c>
      <c r="U389" s="138">
        <f>'آبان 1400'!U390</f>
        <v>0</v>
      </c>
      <c r="V389" s="121">
        <f>'آبان 1400'!W390</f>
        <v>0</v>
      </c>
      <c r="W389" s="122">
        <f>'آبان 1400'!X390</f>
        <v>0</v>
      </c>
      <c r="X389" s="370">
        <f>'آبان 1400'!Y390</f>
        <v>3</v>
      </c>
      <c r="Y389" s="370">
        <f>'آبان 1400'!Z390</f>
        <v>3</v>
      </c>
      <c r="Z389" s="139">
        <f>'آبان 1400'!AA390</f>
        <v>885165</v>
      </c>
      <c r="AA389" s="139">
        <f>'آبان 1400'!AB390</f>
        <v>46667</v>
      </c>
      <c r="AB389" s="139">
        <f>'آبان 1400'!AC390</f>
        <v>931832</v>
      </c>
      <c r="AC389" s="139">
        <f>'آبان 1400'!AD390</f>
        <v>4500000</v>
      </c>
      <c r="AD389" s="139">
        <f>'آبان 1400'!AE390</f>
        <v>6000000</v>
      </c>
      <c r="AE389" s="140">
        <f>'آبان 1400'!AF390</f>
        <v>177895.19999999998</v>
      </c>
      <c r="AF389" s="123">
        <f>'آبان 1400'!AG390</f>
        <v>26554950</v>
      </c>
      <c r="AG389" s="124">
        <f>'آبان 1400'!AH390</f>
        <v>1400010</v>
      </c>
      <c r="AH389" s="124">
        <f>'آبان 1400'!AI390</f>
        <v>21347423.999999996</v>
      </c>
      <c r="AI389" s="124">
        <f>'آبان 1400'!AJ390</f>
        <v>7966485</v>
      </c>
      <c r="AJ389" s="124">
        <f>'آبان 1400'!AK390</f>
        <v>4500000</v>
      </c>
      <c r="AK389" s="124">
        <f>'آبان 1400'!AL390</f>
        <v>6000000</v>
      </c>
      <c r="AL389" s="124">
        <f>'آبان 1400'!AM390</f>
        <v>4892117.9999999991</v>
      </c>
      <c r="AM389" s="124">
        <f>'آبان 1400'!AN390</f>
        <v>5217666.2159999991</v>
      </c>
      <c r="AN389" s="124">
        <f>'آبان 1400'!AO390</f>
        <v>0</v>
      </c>
      <c r="AO389" s="124">
        <f>'آبان 1400'!AP390</f>
        <v>3000000</v>
      </c>
      <c r="AP389" s="124">
        <f>'آبان 1400'!AQ390</f>
        <v>0</v>
      </c>
      <c r="AQ389" s="124">
        <f>'آبان 1400'!AR390</f>
        <v>0</v>
      </c>
      <c r="AR389" s="124">
        <f>'آبان 1400'!AS390</f>
        <v>0</v>
      </c>
      <c r="AS389" s="379">
        <f>'آبان 1400'!AT390</f>
        <v>0</v>
      </c>
      <c r="AT389" s="372">
        <f t="shared" si="243"/>
        <v>80878653.216000006</v>
      </c>
      <c r="AU389" s="174">
        <f>'آبان 1400'!AV390</f>
        <v>54308316.440880008</v>
      </c>
      <c r="AV389" s="142">
        <f>'آبان 1400'!AW390</f>
        <v>72912168.215999991</v>
      </c>
      <c r="AW389" s="143">
        <f t="shared" si="244"/>
        <v>5103851.7751199994</v>
      </c>
      <c r="AX389" s="76">
        <f t="shared" si="245"/>
        <v>1430831.644088001</v>
      </c>
      <c r="AY389" s="143">
        <f>'آبان 1400'!AZ390</f>
        <v>0</v>
      </c>
      <c r="AZ389" s="143">
        <f>'آبان 1400'!BA390</f>
        <v>0</v>
      </c>
      <c r="BA389" s="143">
        <f>'آبان 1400'!BB390</f>
        <v>0</v>
      </c>
      <c r="BB389" s="143">
        <f>'آبان 1400'!BC390</f>
        <v>0</v>
      </c>
      <c r="BC389" s="143">
        <f>'آبان 1400'!BD390</f>
        <v>0</v>
      </c>
      <c r="BD389" s="143">
        <f>'آبان 1400'!BE390</f>
        <v>0</v>
      </c>
      <c r="BE389" s="143">
        <f>'آبان 1400'!BF390</f>
        <v>0</v>
      </c>
      <c r="BF389" s="144">
        <f t="shared" si="246"/>
        <v>6534683.4192080004</v>
      </c>
      <c r="BG389" s="141">
        <f t="shared" si="247"/>
        <v>74343969</v>
      </c>
      <c r="BH389" s="145">
        <f t="shared" si="248"/>
        <v>80878653.216000006</v>
      </c>
      <c r="BI389" s="128">
        <f t="shared" si="241"/>
        <v>4659160</v>
      </c>
      <c r="BJ389" s="146">
        <f t="shared" si="249"/>
        <v>2329580</v>
      </c>
      <c r="BK389" s="146">
        <f t="shared" si="250"/>
        <v>698874</v>
      </c>
      <c r="BL389" s="147">
        <f t="shared" si="251"/>
        <v>1120000</v>
      </c>
      <c r="BM389" s="383">
        <v>0</v>
      </c>
      <c r="BN389" s="148">
        <f t="shared" si="252"/>
        <v>89686267.216000006</v>
      </c>
      <c r="BO389" s="149">
        <f t="shared" si="253"/>
        <v>72912168.215999991</v>
      </c>
      <c r="BP389" s="150">
        <f t="shared" si="254"/>
        <v>16769798.689679999</v>
      </c>
      <c r="BQ389" s="151">
        <f t="shared" si="255"/>
        <v>106456065.90568</v>
      </c>
      <c r="BR389" s="152">
        <f t="shared" si="256"/>
        <v>100800</v>
      </c>
      <c r="BS389" s="148">
        <f t="shared" si="257"/>
        <v>106556865.90568</v>
      </c>
      <c r="BT389" s="136">
        <v>0</v>
      </c>
      <c r="BU389" s="149">
        <f t="shared" si="258"/>
        <v>8968626.7216000017</v>
      </c>
      <c r="BV389" s="153">
        <f t="shared" si="259"/>
        <v>4484313.3608000008</v>
      </c>
      <c r="BW389" s="134">
        <f t="shared" si="260"/>
        <v>93103925.823280007</v>
      </c>
      <c r="BX389" s="148">
        <f t="shared" si="261"/>
        <v>7687614</v>
      </c>
      <c r="BY389" s="135">
        <f t="shared" si="262"/>
        <v>85416311.823280007</v>
      </c>
      <c r="CD389" s="400">
        <f>'آبان 1400'!AU390</f>
        <v>80878653.216000006</v>
      </c>
      <c r="CE389" s="401">
        <f>'آبان 1400'!AV390</f>
        <v>54308316.440880008</v>
      </c>
      <c r="CF389" s="401">
        <f>'آبان 1400'!AW390</f>
        <v>72912168.215999991</v>
      </c>
      <c r="CG389" s="401">
        <f>'آبان 1400'!AX390</f>
        <v>5103851.7751199994</v>
      </c>
      <c r="CH389" s="401">
        <f>'آبان 1400'!AY390</f>
        <v>1430831.644088001</v>
      </c>
      <c r="CI389" s="401">
        <f>'آبان 1400'!AZ390</f>
        <v>0</v>
      </c>
      <c r="CJ389" s="401">
        <f>'آبان 1400'!BA390</f>
        <v>0</v>
      </c>
      <c r="CK389" s="401">
        <f>'آبان 1400'!BB390</f>
        <v>0</v>
      </c>
      <c r="CL389" s="401">
        <f>'آبان 1400'!BC390</f>
        <v>0</v>
      </c>
      <c r="CM389" s="401">
        <f>'آبان 1400'!BD390</f>
        <v>0</v>
      </c>
      <c r="CN389" s="401">
        <f>'آبان 1400'!BE390</f>
        <v>0</v>
      </c>
      <c r="CO389" s="401">
        <f>'آبان 1400'!BF390</f>
        <v>0</v>
      </c>
      <c r="CP389" s="401">
        <f>'آبان 1400'!BG390</f>
        <v>6534683.4192080004</v>
      </c>
      <c r="CQ389" s="401">
        <f>'آبان 1400'!BH390</f>
        <v>74343969</v>
      </c>
      <c r="CR389" s="401">
        <f t="shared" si="263"/>
        <v>80878653.216000006</v>
      </c>
      <c r="CS389" s="56">
        <f t="shared" si="264"/>
        <v>4659160</v>
      </c>
      <c r="CT389" s="400">
        <f t="shared" si="265"/>
        <v>2329580</v>
      </c>
      <c r="CU389" s="401">
        <f t="shared" si="266"/>
        <v>698874</v>
      </c>
      <c r="CV389" s="401">
        <f t="shared" si="267"/>
        <v>1120000</v>
      </c>
      <c r="CW389" s="56">
        <v>0</v>
      </c>
      <c r="CX389" s="401">
        <f t="shared" si="268"/>
        <v>89686267.216000006</v>
      </c>
      <c r="CY389" s="401">
        <f t="shared" si="269"/>
        <v>72912168.215999991</v>
      </c>
      <c r="CZ389" s="401">
        <f t="shared" si="270"/>
        <v>16769798.689679999</v>
      </c>
      <c r="DA389" s="401">
        <f t="shared" si="271"/>
        <v>106456065.90568</v>
      </c>
      <c r="DB389" s="401">
        <f t="shared" si="272"/>
        <v>100800</v>
      </c>
      <c r="DC389" s="401">
        <f t="shared" si="273"/>
        <v>106556865.90568</v>
      </c>
      <c r="DD389" s="406">
        <v>0</v>
      </c>
      <c r="DE389" s="401">
        <f t="shared" si="274"/>
        <v>8968626.7216000017</v>
      </c>
      <c r="DF389" s="401">
        <f t="shared" si="275"/>
        <v>4484313.3608000008</v>
      </c>
      <c r="DG389" s="401">
        <f t="shared" si="276"/>
        <v>93103925.823280007</v>
      </c>
      <c r="DH389" s="401">
        <f t="shared" si="277"/>
        <v>7687614</v>
      </c>
      <c r="DI389" s="401">
        <f t="shared" si="278"/>
        <v>85416311.823280007</v>
      </c>
      <c r="DJ389" s="401">
        <f t="shared" si="279"/>
        <v>0</v>
      </c>
      <c r="DL389" s="408">
        <f t="shared" si="280"/>
        <v>6638737.5</v>
      </c>
      <c r="DM389" s="408">
        <f t="shared" si="281"/>
        <v>-1979577.5</v>
      </c>
    </row>
    <row r="390" spans="1:117" s="56" customFormat="1" ht="21" x14ac:dyDescent="0.2">
      <c r="A390" s="192">
        <f t="shared" si="242"/>
        <v>2655495</v>
      </c>
      <c r="B390" s="137">
        <f>'آبان 1400'!B391</f>
        <v>385</v>
      </c>
      <c r="C390" s="137">
        <f>'آبان 1400'!C391</f>
        <v>159</v>
      </c>
      <c r="D390" s="137">
        <f>'آبان 1400'!D391</f>
        <v>13467</v>
      </c>
      <c r="E390" s="137" t="str">
        <f>'آبان 1400'!E391</f>
        <v>امیرحسین</v>
      </c>
      <c r="F390" s="137" t="str">
        <f>'آبان 1400'!F391</f>
        <v>اسمعیل هراتی</v>
      </c>
      <c r="G390" s="137" t="str">
        <f>'آبان 1400'!G391</f>
        <v>نگهبان</v>
      </c>
      <c r="H390" s="137" t="str">
        <f>'آبان 1400'!H391</f>
        <v>ش.تهران</v>
      </c>
      <c r="I390" s="137" t="str">
        <f>'آبان 1400'!I391</f>
        <v>366-700-4127440-1</v>
      </c>
      <c r="J390" s="137" t="str">
        <f>'آبان 1400'!J391</f>
        <v>0066845602</v>
      </c>
      <c r="K390" s="137" t="str">
        <f>'آبان 1400'!K391</f>
        <v>0016653007</v>
      </c>
      <c r="L390" s="137" t="str">
        <f>'آبان 1400'!L391</f>
        <v>ش - تهران</v>
      </c>
      <c r="M390" s="137" t="str">
        <f>'آبان 1400'!M391</f>
        <v>نگهبان</v>
      </c>
      <c r="N390" s="121" t="str">
        <f>'آبان 1400'!N391</f>
        <v>*</v>
      </c>
      <c r="O390" s="120">
        <f>'آبان 1400'!O391</f>
        <v>0</v>
      </c>
      <c r="P390" s="122">
        <f>'آبان 1400'!P391</f>
        <v>0</v>
      </c>
      <c r="Q390" s="362">
        <f>'آبان 1400'!Q391</f>
        <v>30</v>
      </c>
      <c r="R390" s="362">
        <f>'آبان 1400'!R391</f>
        <v>120</v>
      </c>
      <c r="S390" s="362">
        <f>'آبان 1400'!S391</f>
        <v>110</v>
      </c>
      <c r="T390" s="362">
        <f>'آبان 1400'!T391</f>
        <v>29.33</v>
      </c>
      <c r="U390" s="138">
        <f>'آبان 1400'!U391</f>
        <v>0</v>
      </c>
      <c r="V390" s="121">
        <f>'آبان 1400'!W391</f>
        <v>0</v>
      </c>
      <c r="W390" s="122">
        <f>'آبان 1400'!X391</f>
        <v>0</v>
      </c>
      <c r="X390" s="370">
        <f>'آبان 1400'!Y391</f>
        <v>1</v>
      </c>
      <c r="Y390" s="370">
        <f>'آبان 1400'!Z391</f>
        <v>1</v>
      </c>
      <c r="Z390" s="139">
        <f>'آبان 1400'!AA391</f>
        <v>885165</v>
      </c>
      <c r="AA390" s="139">
        <f>'آبان 1400'!AB391</f>
        <v>46667</v>
      </c>
      <c r="AB390" s="139">
        <f>'آبان 1400'!AC391</f>
        <v>931832</v>
      </c>
      <c r="AC390" s="139">
        <f>'آبان 1400'!AD391</f>
        <v>4500000</v>
      </c>
      <c r="AD390" s="139">
        <f>'آبان 1400'!AE391</f>
        <v>6000000</v>
      </c>
      <c r="AE390" s="140">
        <f>'آبان 1400'!AF391</f>
        <v>177895.19999999998</v>
      </c>
      <c r="AF390" s="123">
        <f>'آبان 1400'!AG391</f>
        <v>26554950</v>
      </c>
      <c r="AG390" s="124">
        <f>'آبان 1400'!AH391</f>
        <v>1400010</v>
      </c>
      <c r="AH390" s="124">
        <f>'آبان 1400'!AI391</f>
        <v>21347423.999999996</v>
      </c>
      <c r="AI390" s="124">
        <f>'آبان 1400'!AJ391</f>
        <v>2655495</v>
      </c>
      <c r="AJ390" s="124">
        <f>'آبان 1400'!AK391</f>
        <v>4500000</v>
      </c>
      <c r="AK390" s="124">
        <f>'آبان 1400'!AL391</f>
        <v>6000000</v>
      </c>
      <c r="AL390" s="124">
        <f>'آبان 1400'!AM391</f>
        <v>4892117.9999999991</v>
      </c>
      <c r="AM390" s="124">
        <f>'آبان 1400'!AN391</f>
        <v>5217666.2159999991</v>
      </c>
      <c r="AN390" s="124">
        <f>'آبان 1400'!AO391</f>
        <v>0</v>
      </c>
      <c r="AO390" s="124">
        <f>'آبان 1400'!AP391</f>
        <v>3000000</v>
      </c>
      <c r="AP390" s="124">
        <f>'آبان 1400'!AQ391</f>
        <v>0</v>
      </c>
      <c r="AQ390" s="124">
        <f>'آبان 1400'!AR391</f>
        <v>0</v>
      </c>
      <c r="AR390" s="124">
        <f>'آبان 1400'!AS391</f>
        <v>0</v>
      </c>
      <c r="AS390" s="379">
        <f>'آبان 1400'!AT391</f>
        <v>0</v>
      </c>
      <c r="AT390" s="372">
        <f t="shared" si="243"/>
        <v>75567663.216000006</v>
      </c>
      <c r="AU390" s="174">
        <f>'آبان 1400'!AV391</f>
        <v>54308316.440880008</v>
      </c>
      <c r="AV390" s="142">
        <f>'آبان 1400'!AW391</f>
        <v>72912168.215999991</v>
      </c>
      <c r="AW390" s="143">
        <f t="shared" si="244"/>
        <v>5103851.7751199994</v>
      </c>
      <c r="AX390" s="76">
        <f t="shared" si="245"/>
        <v>1430831.644088001</v>
      </c>
      <c r="AY390" s="143">
        <f>'آبان 1400'!AZ391</f>
        <v>0</v>
      </c>
      <c r="AZ390" s="143">
        <f>'آبان 1400'!BA391</f>
        <v>0</v>
      </c>
      <c r="BA390" s="143">
        <f>'آبان 1400'!BB391</f>
        <v>0</v>
      </c>
      <c r="BB390" s="143">
        <f>'آبان 1400'!BC391</f>
        <v>0</v>
      </c>
      <c r="BC390" s="143">
        <f>'آبان 1400'!BD391</f>
        <v>0</v>
      </c>
      <c r="BD390" s="143">
        <f>'آبان 1400'!BE391</f>
        <v>0</v>
      </c>
      <c r="BE390" s="143">
        <f>'آبان 1400'!BF391</f>
        <v>0</v>
      </c>
      <c r="BF390" s="144">
        <f t="shared" si="246"/>
        <v>6534683.4192080004</v>
      </c>
      <c r="BG390" s="141">
        <f t="shared" si="247"/>
        <v>69032979</v>
      </c>
      <c r="BH390" s="145">
        <f t="shared" si="248"/>
        <v>75567663.216000006</v>
      </c>
      <c r="BI390" s="128">
        <f t="shared" ref="BI390:BI453" si="282">(((AB390*30)*2)/12)/30*Q390</f>
        <v>4659160</v>
      </c>
      <c r="BJ390" s="146">
        <f t="shared" si="249"/>
        <v>2329580</v>
      </c>
      <c r="BK390" s="146">
        <f t="shared" si="250"/>
        <v>698874</v>
      </c>
      <c r="BL390" s="147">
        <f t="shared" si="251"/>
        <v>1120000</v>
      </c>
      <c r="BM390" s="383">
        <v>0</v>
      </c>
      <c r="BN390" s="148">
        <f t="shared" si="252"/>
        <v>84375277.216000006</v>
      </c>
      <c r="BO390" s="149">
        <f t="shared" si="253"/>
        <v>72912168.215999991</v>
      </c>
      <c r="BP390" s="150">
        <f t="shared" si="254"/>
        <v>16769798.689679999</v>
      </c>
      <c r="BQ390" s="151">
        <f t="shared" si="255"/>
        <v>101145075.90568</v>
      </c>
      <c r="BR390" s="152">
        <f t="shared" si="256"/>
        <v>100800</v>
      </c>
      <c r="BS390" s="148">
        <f t="shared" si="257"/>
        <v>101245875.90568</v>
      </c>
      <c r="BT390" s="136">
        <v>0</v>
      </c>
      <c r="BU390" s="149">
        <f t="shared" si="258"/>
        <v>8437527.7216000017</v>
      </c>
      <c r="BV390" s="153">
        <f t="shared" si="259"/>
        <v>4218763.8608000008</v>
      </c>
      <c r="BW390" s="134">
        <f t="shared" si="260"/>
        <v>88589584.323280007</v>
      </c>
      <c r="BX390" s="148">
        <f t="shared" si="261"/>
        <v>7687614</v>
      </c>
      <c r="BY390" s="135">
        <f t="shared" si="262"/>
        <v>80901970.323280007</v>
      </c>
      <c r="CD390" s="400">
        <f>'آبان 1400'!AU391</f>
        <v>75567663.216000006</v>
      </c>
      <c r="CE390" s="401">
        <f>'آبان 1400'!AV391</f>
        <v>54308316.440880008</v>
      </c>
      <c r="CF390" s="401">
        <f>'آبان 1400'!AW391</f>
        <v>72912168.215999991</v>
      </c>
      <c r="CG390" s="401">
        <f>'آبان 1400'!AX391</f>
        <v>5103851.7751199994</v>
      </c>
      <c r="CH390" s="401">
        <f>'آبان 1400'!AY391</f>
        <v>1430831.644088001</v>
      </c>
      <c r="CI390" s="401">
        <f>'آبان 1400'!AZ391</f>
        <v>0</v>
      </c>
      <c r="CJ390" s="401">
        <f>'آبان 1400'!BA391</f>
        <v>0</v>
      </c>
      <c r="CK390" s="401">
        <f>'آبان 1400'!BB391</f>
        <v>0</v>
      </c>
      <c r="CL390" s="401">
        <f>'آبان 1400'!BC391</f>
        <v>0</v>
      </c>
      <c r="CM390" s="401">
        <f>'آبان 1400'!BD391</f>
        <v>0</v>
      </c>
      <c r="CN390" s="401">
        <f>'آبان 1400'!BE391</f>
        <v>0</v>
      </c>
      <c r="CO390" s="401">
        <f>'آبان 1400'!BF391</f>
        <v>0</v>
      </c>
      <c r="CP390" s="401">
        <f>'آبان 1400'!BG391</f>
        <v>6534683.4192080004</v>
      </c>
      <c r="CQ390" s="401">
        <f>'آبان 1400'!BH391</f>
        <v>69032979</v>
      </c>
      <c r="CR390" s="401">
        <f t="shared" si="263"/>
        <v>75567663.216000006</v>
      </c>
      <c r="CS390" s="56">
        <f t="shared" si="264"/>
        <v>4659160</v>
      </c>
      <c r="CT390" s="400">
        <f t="shared" si="265"/>
        <v>2329580</v>
      </c>
      <c r="CU390" s="401">
        <f t="shared" si="266"/>
        <v>698874</v>
      </c>
      <c r="CV390" s="401">
        <f t="shared" si="267"/>
        <v>1120000</v>
      </c>
      <c r="CW390" s="56">
        <v>0</v>
      </c>
      <c r="CX390" s="401">
        <f t="shared" si="268"/>
        <v>84375277.216000006</v>
      </c>
      <c r="CY390" s="401">
        <f t="shared" si="269"/>
        <v>72912168.215999991</v>
      </c>
      <c r="CZ390" s="401">
        <f t="shared" si="270"/>
        <v>16769798.689679999</v>
      </c>
      <c r="DA390" s="401">
        <f t="shared" si="271"/>
        <v>101145075.90568</v>
      </c>
      <c r="DB390" s="401">
        <f t="shared" si="272"/>
        <v>100800</v>
      </c>
      <c r="DC390" s="401">
        <f t="shared" si="273"/>
        <v>101245875.90568</v>
      </c>
      <c r="DD390" s="406">
        <v>0</v>
      </c>
      <c r="DE390" s="401">
        <f t="shared" si="274"/>
        <v>8437527.7216000017</v>
      </c>
      <c r="DF390" s="401">
        <f t="shared" si="275"/>
        <v>4218763.8608000008</v>
      </c>
      <c r="DG390" s="401">
        <f t="shared" si="276"/>
        <v>88589584.323280007</v>
      </c>
      <c r="DH390" s="401">
        <f t="shared" si="277"/>
        <v>7687614</v>
      </c>
      <c r="DI390" s="401">
        <f t="shared" si="278"/>
        <v>80901970.323280007</v>
      </c>
      <c r="DJ390" s="401">
        <f t="shared" si="279"/>
        <v>0</v>
      </c>
      <c r="DL390" s="408">
        <f t="shared" si="280"/>
        <v>6638737.5</v>
      </c>
      <c r="DM390" s="408">
        <f t="shared" si="281"/>
        <v>-1979577.5</v>
      </c>
    </row>
    <row r="391" spans="1:117" s="56" customFormat="1" ht="21" x14ac:dyDescent="0.2">
      <c r="A391" s="192">
        <f t="shared" ref="A391:A454" si="283">885165*3</f>
        <v>2655495</v>
      </c>
      <c r="B391" s="137">
        <f>'آبان 1400'!B392</f>
        <v>386</v>
      </c>
      <c r="C391" s="137">
        <f>'آبان 1400'!C392</f>
        <v>160</v>
      </c>
      <c r="D391" s="137">
        <f>'آبان 1400'!D392</f>
        <v>13490</v>
      </c>
      <c r="E391" s="137" t="str">
        <f>'آبان 1400'!E392</f>
        <v>کریم</v>
      </c>
      <c r="F391" s="137" t="str">
        <f>'آبان 1400'!F392</f>
        <v>صالحی</v>
      </c>
      <c r="G391" s="137" t="str">
        <f>'آبان 1400'!G392</f>
        <v>نگهبان</v>
      </c>
      <c r="H391" s="137" t="str">
        <f>'آبان 1400'!H392</f>
        <v>ش.تهران</v>
      </c>
      <c r="I391" s="137" t="str">
        <f>'آبان 1400'!I392</f>
        <v>121-813-2920395-1</v>
      </c>
      <c r="J391" s="137" t="str">
        <f>'آبان 1400'!J392</f>
        <v>0065056248</v>
      </c>
      <c r="K391" s="137" t="str">
        <f>'آبان 1400'!K392</f>
        <v>0015115989</v>
      </c>
      <c r="L391" s="137" t="str">
        <f>'آبان 1400'!L392</f>
        <v>ش - تهران</v>
      </c>
      <c r="M391" s="137" t="str">
        <f>'آبان 1400'!M392</f>
        <v>نگهبان</v>
      </c>
      <c r="N391" s="121">
        <f>'آبان 1400'!N392</f>
        <v>0</v>
      </c>
      <c r="O391" s="120">
        <f>'آبان 1400'!O392</f>
        <v>0</v>
      </c>
      <c r="P391" s="122" t="str">
        <f>'آبان 1400'!P392</f>
        <v>*</v>
      </c>
      <c r="Q391" s="362">
        <f>'آبان 1400'!Q392</f>
        <v>30</v>
      </c>
      <c r="R391" s="362">
        <f>'آبان 1400'!R392</f>
        <v>120</v>
      </c>
      <c r="S391" s="362">
        <f>'آبان 1400'!S392</f>
        <v>220</v>
      </c>
      <c r="T391" s="362">
        <f>'آبان 1400'!T392</f>
        <v>29.33</v>
      </c>
      <c r="U391" s="138">
        <f>'آبان 1400'!U392</f>
        <v>0</v>
      </c>
      <c r="V391" s="121">
        <f>'آبان 1400'!W392</f>
        <v>0</v>
      </c>
      <c r="W391" s="122">
        <f>'آبان 1400'!X392</f>
        <v>0</v>
      </c>
      <c r="X391" s="370">
        <f>'آبان 1400'!Y392</f>
        <v>2</v>
      </c>
      <c r="Y391" s="370">
        <f>'آبان 1400'!Z392</f>
        <v>2</v>
      </c>
      <c r="Z391" s="139">
        <f>'آبان 1400'!AA392</f>
        <v>885165</v>
      </c>
      <c r="AA391" s="139">
        <f>'آبان 1400'!AB392</f>
        <v>46667</v>
      </c>
      <c r="AB391" s="139">
        <f>'آبان 1400'!AC392</f>
        <v>931832</v>
      </c>
      <c r="AC391" s="139">
        <f>'آبان 1400'!AD392</f>
        <v>4500000</v>
      </c>
      <c r="AD391" s="139">
        <f>'آبان 1400'!AE392</f>
        <v>6000000</v>
      </c>
      <c r="AE391" s="140">
        <f>'آبان 1400'!AF392</f>
        <v>177895.19999999998</v>
      </c>
      <c r="AF391" s="123">
        <f>'آبان 1400'!AG392</f>
        <v>26554950</v>
      </c>
      <c r="AG391" s="124">
        <f>'آبان 1400'!AH392</f>
        <v>1400010</v>
      </c>
      <c r="AH391" s="124">
        <f>'آبان 1400'!AI392</f>
        <v>21347423.999999996</v>
      </c>
      <c r="AI391" s="124">
        <f>'آبان 1400'!AJ392</f>
        <v>5310990</v>
      </c>
      <c r="AJ391" s="124">
        <f>'آبان 1400'!AK392</f>
        <v>4500000</v>
      </c>
      <c r="AK391" s="124">
        <f>'آبان 1400'!AL392</f>
        <v>6000000</v>
      </c>
      <c r="AL391" s="124">
        <f>'آبان 1400'!AM392</f>
        <v>9784235.9999999981</v>
      </c>
      <c r="AM391" s="124">
        <f>'آبان 1400'!AN392</f>
        <v>5217666.2159999991</v>
      </c>
      <c r="AN391" s="124">
        <f>'آبان 1400'!AO392</f>
        <v>0</v>
      </c>
      <c r="AO391" s="124">
        <f>'آبان 1400'!AP392</f>
        <v>5000000</v>
      </c>
      <c r="AP391" s="124">
        <f>'آبان 1400'!AQ392</f>
        <v>0</v>
      </c>
      <c r="AQ391" s="124">
        <f>'آبان 1400'!AR392</f>
        <v>0</v>
      </c>
      <c r="AR391" s="124">
        <f>'آبان 1400'!AS392</f>
        <v>0</v>
      </c>
      <c r="AS391" s="379">
        <f>'آبان 1400'!AT392</f>
        <v>0</v>
      </c>
      <c r="AT391" s="372">
        <f t="shared" ref="AT391:AT454" si="284">SUM(AF391:AS391)</f>
        <v>85115276.216000006</v>
      </c>
      <c r="AU391" s="174">
        <f>'آبان 1400'!AV392</f>
        <v>58717986.18088001</v>
      </c>
      <c r="AV391" s="142">
        <f>'آبان 1400'!AW392</f>
        <v>79804286.215999991</v>
      </c>
      <c r="AW391" s="143">
        <f t="shared" ref="AW391:AW454" si="285">AV391*7%</f>
        <v>5586300.0351200001</v>
      </c>
      <c r="AX391" s="76">
        <f t="shared" ref="AX391:AX454" si="286">IF(AU391&lt;=40000000,0,IF(AND(AU391&gt;40000000,AU391&lt;=80000000),(AU391-40000000)*10%,IF(AND(AU391&gt;80000000,AU391&lt;=120000000),4000000+(AU391-80000000)*15%,IF(AND(AU391&gt;120000000,AU391&lt;=180000000),10000000+(AU391-120000000)*20%,IF(AND(AU391&gt;180000000,AU391&lt;=240000000),22000000+(AU391-180000000)*25%,IF(AND(AU391&gt;240000000,AU391&lt;=320000000),37000000+(AU391-240000000)*30%,61000000+(AU391-320000000)*35%))))))</f>
        <v>1871798.6180880012</v>
      </c>
      <c r="AY391" s="143">
        <f>'آبان 1400'!AZ392</f>
        <v>0</v>
      </c>
      <c r="AZ391" s="143">
        <f>'آبان 1400'!BA392</f>
        <v>0</v>
      </c>
      <c r="BA391" s="143">
        <f>'آبان 1400'!BB392</f>
        <v>0</v>
      </c>
      <c r="BB391" s="143">
        <f>'آبان 1400'!BC392</f>
        <v>0</v>
      </c>
      <c r="BC391" s="143">
        <f>'آبان 1400'!BD392</f>
        <v>0</v>
      </c>
      <c r="BD391" s="143">
        <f>'آبان 1400'!BE392</f>
        <v>0</v>
      </c>
      <c r="BE391" s="143">
        <f>'آبان 1400'!BF392</f>
        <v>0</v>
      </c>
      <c r="BF391" s="144">
        <f t="shared" ref="BF391:BF454" si="287">SUM(AW391:BE391)</f>
        <v>7458098.6532080015</v>
      </c>
      <c r="BG391" s="141">
        <f t="shared" ref="BG391:BG454" si="288">INT(AT391-BF391)</f>
        <v>77657177</v>
      </c>
      <c r="BH391" s="145">
        <f t="shared" ref="BH391:BH454" si="289">SUM(AF391:AS391)</f>
        <v>85115276.216000006</v>
      </c>
      <c r="BI391" s="128">
        <f t="shared" si="282"/>
        <v>4659160</v>
      </c>
      <c r="BJ391" s="146">
        <f t="shared" ref="BJ391:BJ454" si="290">(((AB391*30))/12)/30*Q391</f>
        <v>2329580</v>
      </c>
      <c r="BK391" s="146">
        <f t="shared" ref="BK391:BK454" si="291">((AB391*9)/12)/30*Q391</f>
        <v>698874</v>
      </c>
      <c r="BL391" s="147">
        <f t="shared" ref="BL391:BL454" si="292">1120000/30*Q391</f>
        <v>1120000</v>
      </c>
      <c r="BM391" s="383">
        <v>0</v>
      </c>
      <c r="BN391" s="148">
        <f t="shared" ref="BN391:BN454" si="293">SUM(BH391:BM391)</f>
        <v>93922890.216000006</v>
      </c>
      <c r="BO391" s="149">
        <f t="shared" ref="BO391:BO454" si="294">AV391</f>
        <v>79804286.215999991</v>
      </c>
      <c r="BP391" s="150">
        <f t="shared" ref="BP391:BP454" si="295">BO391*23%</f>
        <v>18354985.82968</v>
      </c>
      <c r="BQ391" s="151">
        <f t="shared" ref="BQ391:BQ454" si="296">BN391+BP391</f>
        <v>112277876.04568</v>
      </c>
      <c r="BR391" s="152">
        <f t="shared" ref="BR391:BR454" si="297">BL391*9%</f>
        <v>100800</v>
      </c>
      <c r="BS391" s="148">
        <f t="shared" ref="BS391:BS454" si="298">BQ391+BR391</f>
        <v>112378676.04568</v>
      </c>
      <c r="BT391" s="136">
        <v>0</v>
      </c>
      <c r="BU391" s="149">
        <f t="shared" ref="BU391:BU454" si="299">BN391*10%</f>
        <v>9392289.0216000006</v>
      </c>
      <c r="BV391" s="153">
        <f t="shared" ref="BV391:BV454" si="300">BN391*5%</f>
        <v>4696144.5108000003</v>
      </c>
      <c r="BW391" s="134">
        <f t="shared" ref="BW391:BW454" si="301">BS391-(BU391+BV391)</f>
        <v>98290242.513280004</v>
      </c>
      <c r="BX391" s="148">
        <f t="shared" ref="BX391:BX454" si="302">BI391+BJ391+BK391</f>
        <v>7687614</v>
      </c>
      <c r="BY391" s="135">
        <f t="shared" ref="BY391:BY454" si="303">BW391-BX391</f>
        <v>90602628.513280004</v>
      </c>
      <c r="CD391" s="400">
        <f>'آبان 1400'!AU392</f>
        <v>85115276.216000006</v>
      </c>
      <c r="CE391" s="401">
        <f>'آبان 1400'!AV392</f>
        <v>58717986.18088001</v>
      </c>
      <c r="CF391" s="401">
        <f>'آبان 1400'!AW392</f>
        <v>79804286.215999991</v>
      </c>
      <c r="CG391" s="401">
        <f>'آبان 1400'!AX392</f>
        <v>5586300.0351200001</v>
      </c>
      <c r="CH391" s="401">
        <f>'آبان 1400'!AY392</f>
        <v>1871798.6180880012</v>
      </c>
      <c r="CI391" s="401">
        <f>'آبان 1400'!AZ392</f>
        <v>0</v>
      </c>
      <c r="CJ391" s="401">
        <f>'آبان 1400'!BA392</f>
        <v>0</v>
      </c>
      <c r="CK391" s="401">
        <f>'آبان 1400'!BB392</f>
        <v>0</v>
      </c>
      <c r="CL391" s="401">
        <f>'آبان 1400'!BC392</f>
        <v>0</v>
      </c>
      <c r="CM391" s="401">
        <f>'آبان 1400'!BD392</f>
        <v>0</v>
      </c>
      <c r="CN391" s="401">
        <f>'آبان 1400'!BE392</f>
        <v>0</v>
      </c>
      <c r="CO391" s="401">
        <f>'آبان 1400'!BF392</f>
        <v>0</v>
      </c>
      <c r="CP391" s="401">
        <f>'آبان 1400'!BG392</f>
        <v>7458098.6532080015</v>
      </c>
      <c r="CQ391" s="401">
        <f>'آبان 1400'!BH392</f>
        <v>77657177</v>
      </c>
      <c r="CR391" s="401">
        <f t="shared" ref="CR391:CR454" si="304">CD391</f>
        <v>85115276.216000006</v>
      </c>
      <c r="CS391" s="56">
        <f t="shared" ref="CS391:CS454" si="305">(AB391*30/12*2)/30*Q391</f>
        <v>4659160</v>
      </c>
      <c r="CT391" s="400">
        <f t="shared" ref="CT391:CT454" si="306">(AB391*30/12)/30*Q391</f>
        <v>2329580</v>
      </c>
      <c r="CU391" s="401">
        <f t="shared" ref="CU391:CU454" si="307">((AB391*9)/12)/30*Q391</f>
        <v>698874</v>
      </c>
      <c r="CV391" s="401">
        <f t="shared" ref="CV391:CV454" si="308">1120000/30*Q391</f>
        <v>1120000</v>
      </c>
      <c r="CW391" s="56">
        <v>0</v>
      </c>
      <c r="CX391" s="401">
        <f t="shared" ref="CX391:CX454" si="309">SUM(CR391:CW391)</f>
        <v>93922890.216000006</v>
      </c>
      <c r="CY391" s="401">
        <f t="shared" ref="CY391:CY454" si="310">BO391</f>
        <v>79804286.215999991</v>
      </c>
      <c r="CZ391" s="401">
        <f t="shared" ref="CZ391:CZ454" si="311">CY391*23%</f>
        <v>18354985.82968</v>
      </c>
      <c r="DA391" s="401">
        <f t="shared" ref="DA391:DA454" si="312">CX391+CZ391</f>
        <v>112277876.04568</v>
      </c>
      <c r="DB391" s="401">
        <f t="shared" ref="DB391:DB454" si="313">CV391*9%</f>
        <v>100800</v>
      </c>
      <c r="DC391" s="401">
        <f t="shared" ref="DC391:DC454" si="314">DA391+DB391</f>
        <v>112378676.04568</v>
      </c>
      <c r="DD391" s="406">
        <v>0</v>
      </c>
      <c r="DE391" s="401">
        <f t="shared" ref="DE391:DE454" si="315">CX391*10%</f>
        <v>9392289.0216000006</v>
      </c>
      <c r="DF391" s="401">
        <f t="shared" ref="DF391:DF454" si="316">CX391*5%</f>
        <v>4696144.5108000003</v>
      </c>
      <c r="DG391" s="401">
        <f t="shared" ref="DG391:DG454" si="317">DC391-(DE391+DF391)</f>
        <v>98290242.513280004</v>
      </c>
      <c r="DH391" s="401">
        <f t="shared" ref="DH391:DH454" si="318">CS391+CT391+CU391</f>
        <v>7687614</v>
      </c>
      <c r="DI391" s="401">
        <f t="shared" ref="DI391:DI454" si="319">DG391-DH391</f>
        <v>90602628.513280004</v>
      </c>
      <c r="DJ391" s="401">
        <f t="shared" ref="DJ391:DJ454" si="320">DI391-BY391</f>
        <v>0</v>
      </c>
      <c r="DL391" s="408">
        <f t="shared" ref="DL391:DL454" si="321">(885165*30/12)*3</f>
        <v>6638737.5</v>
      </c>
      <c r="DM391" s="408">
        <f t="shared" ref="DM391:DM454" si="322">BI391-DL391</f>
        <v>-1979577.5</v>
      </c>
    </row>
    <row r="392" spans="1:117" s="56" customFormat="1" ht="21" x14ac:dyDescent="0.2">
      <c r="A392" s="192">
        <f t="shared" si="283"/>
        <v>2655495</v>
      </c>
      <c r="B392" s="137">
        <f>'آبان 1400'!B393</f>
        <v>387</v>
      </c>
      <c r="C392" s="137">
        <f>'آبان 1400'!C393</f>
        <v>161</v>
      </c>
      <c r="D392" s="137">
        <f>'آبان 1400'!D393</f>
        <v>13483</v>
      </c>
      <c r="E392" s="137" t="str">
        <f>'آبان 1400'!E393</f>
        <v>یاسر</v>
      </c>
      <c r="F392" s="137" t="str">
        <f>'آبان 1400'!F393</f>
        <v>عفتی جیرسرائی</v>
      </c>
      <c r="G392" s="137" t="str">
        <f>'آبان 1400'!G393</f>
        <v>نگهبان</v>
      </c>
      <c r="H392" s="137" t="str">
        <f>'آبان 1400'!H393</f>
        <v>ش.تهران</v>
      </c>
      <c r="I392" s="137" t="str">
        <f>'آبان 1400'!I393</f>
        <v>366-700-4130655-1</v>
      </c>
      <c r="J392" s="137" t="str">
        <f>'آبان 1400'!J393</f>
        <v>2594735711</v>
      </c>
      <c r="K392" s="137" t="str">
        <f>'آبان 1400'!K393</f>
        <v>0025890454</v>
      </c>
      <c r="L392" s="137" t="str">
        <f>'آبان 1400'!L393</f>
        <v>ش - تهران</v>
      </c>
      <c r="M392" s="137" t="str">
        <f>'آبان 1400'!M393</f>
        <v>نگهبان</v>
      </c>
      <c r="N392" s="121" t="str">
        <f>'آبان 1400'!N393</f>
        <v>*</v>
      </c>
      <c r="O392" s="120">
        <f>'آبان 1400'!O393</f>
        <v>0</v>
      </c>
      <c r="P392" s="122">
        <f>'آبان 1400'!P393</f>
        <v>0</v>
      </c>
      <c r="Q392" s="362">
        <f>'آبان 1400'!Q393</f>
        <v>30</v>
      </c>
      <c r="R392" s="362">
        <f>'آبان 1400'!R393</f>
        <v>120</v>
      </c>
      <c r="S392" s="362">
        <f>'آبان 1400'!S393</f>
        <v>110</v>
      </c>
      <c r="T392" s="362">
        <f>'آبان 1400'!T393</f>
        <v>29.33</v>
      </c>
      <c r="U392" s="138">
        <f>'آبان 1400'!U393</f>
        <v>0</v>
      </c>
      <c r="V392" s="121">
        <f>'آبان 1400'!W393</f>
        <v>0</v>
      </c>
      <c r="W392" s="122">
        <f>'آبان 1400'!X393</f>
        <v>0</v>
      </c>
      <c r="X392" s="370">
        <f>'آبان 1400'!Y393</f>
        <v>1</v>
      </c>
      <c r="Y392" s="370">
        <f>'آبان 1400'!Z393</f>
        <v>1</v>
      </c>
      <c r="Z392" s="139">
        <f>'آبان 1400'!AA393</f>
        <v>885165</v>
      </c>
      <c r="AA392" s="139">
        <f>'آبان 1400'!AB393</f>
        <v>0</v>
      </c>
      <c r="AB392" s="139">
        <f>'آبان 1400'!AC393</f>
        <v>885165</v>
      </c>
      <c r="AC392" s="139">
        <f>'آبان 1400'!AD393</f>
        <v>4500000</v>
      </c>
      <c r="AD392" s="139">
        <f>'آبان 1400'!AE393</f>
        <v>6000000</v>
      </c>
      <c r="AE392" s="140">
        <f>'آبان 1400'!AF393</f>
        <v>168986.04545454544</v>
      </c>
      <c r="AF392" s="123">
        <f>'آبان 1400'!AG393</f>
        <v>26554950</v>
      </c>
      <c r="AG392" s="124">
        <f>'آبان 1400'!AH393</f>
        <v>0</v>
      </c>
      <c r="AH392" s="124">
        <f>'آبان 1400'!AI393</f>
        <v>20278325.454545453</v>
      </c>
      <c r="AI392" s="124">
        <f>'آبان 1400'!AJ393</f>
        <v>2655495</v>
      </c>
      <c r="AJ392" s="124">
        <f>'آبان 1400'!AK393</f>
        <v>4500000</v>
      </c>
      <c r="AK392" s="124">
        <f>'آبان 1400'!AL393</f>
        <v>6000000</v>
      </c>
      <c r="AL392" s="124">
        <f>'آبان 1400'!AM393</f>
        <v>4647116.25</v>
      </c>
      <c r="AM392" s="124">
        <f>'آبان 1400'!AN393</f>
        <v>4956360.7131818179</v>
      </c>
      <c r="AN392" s="124">
        <f>'آبان 1400'!AO393</f>
        <v>0</v>
      </c>
      <c r="AO392" s="124">
        <f>'آبان 1400'!AP393</f>
        <v>3000000</v>
      </c>
      <c r="AP392" s="124">
        <f>'آبان 1400'!AQ393</f>
        <v>0</v>
      </c>
      <c r="AQ392" s="124">
        <f>'آبان 1400'!AR393</f>
        <v>0</v>
      </c>
      <c r="AR392" s="124">
        <f>'آبان 1400'!AS393</f>
        <v>0</v>
      </c>
      <c r="AS392" s="379">
        <f>'آبان 1400'!AT393</f>
        <v>0</v>
      </c>
      <c r="AT392" s="372">
        <f t="shared" si="284"/>
        <v>72592247.417727277</v>
      </c>
      <c r="AU392" s="174">
        <f>'آبان 1400'!AV393</f>
        <v>51541179.74848637</v>
      </c>
      <c r="AV392" s="142">
        <f>'آبان 1400'!AW393</f>
        <v>69936752.417727262</v>
      </c>
      <c r="AW392" s="143">
        <f t="shared" si="285"/>
        <v>4895572.6692409087</v>
      </c>
      <c r="AX392" s="76">
        <f t="shared" si="286"/>
        <v>1154117.9748486371</v>
      </c>
      <c r="AY392" s="143">
        <f>'آبان 1400'!AZ393</f>
        <v>0</v>
      </c>
      <c r="AZ392" s="143">
        <f>'آبان 1400'!BA393</f>
        <v>0</v>
      </c>
      <c r="BA392" s="143">
        <f>'آبان 1400'!BB393</f>
        <v>0</v>
      </c>
      <c r="BB392" s="143">
        <f>'آبان 1400'!BC393</f>
        <v>0</v>
      </c>
      <c r="BC392" s="143">
        <f>'آبان 1400'!BD393</f>
        <v>0</v>
      </c>
      <c r="BD392" s="143">
        <f>'آبان 1400'!BE393</f>
        <v>0</v>
      </c>
      <c r="BE392" s="143">
        <f>'آبان 1400'!BF393</f>
        <v>0</v>
      </c>
      <c r="BF392" s="144">
        <f t="shared" si="287"/>
        <v>6049690.6440895461</v>
      </c>
      <c r="BG392" s="141">
        <f t="shared" si="288"/>
        <v>66542556</v>
      </c>
      <c r="BH392" s="145">
        <f t="shared" si="289"/>
        <v>72592247.417727277</v>
      </c>
      <c r="BI392" s="128">
        <f t="shared" si="282"/>
        <v>4425825</v>
      </c>
      <c r="BJ392" s="146">
        <f t="shared" si="290"/>
        <v>2212912.5</v>
      </c>
      <c r="BK392" s="146">
        <f t="shared" si="291"/>
        <v>663873.75</v>
      </c>
      <c r="BL392" s="147">
        <f t="shared" si="292"/>
        <v>1120000</v>
      </c>
      <c r="BM392" s="383">
        <v>0</v>
      </c>
      <c r="BN392" s="148">
        <f t="shared" si="293"/>
        <v>81014858.667727277</v>
      </c>
      <c r="BO392" s="149">
        <f t="shared" si="294"/>
        <v>69936752.417727262</v>
      </c>
      <c r="BP392" s="150">
        <f t="shared" si="295"/>
        <v>16085453.056077272</v>
      </c>
      <c r="BQ392" s="151">
        <f t="shared" si="296"/>
        <v>97100311.723804548</v>
      </c>
      <c r="BR392" s="152">
        <f t="shared" si="297"/>
        <v>100800</v>
      </c>
      <c r="BS392" s="148">
        <f t="shared" si="298"/>
        <v>97201111.723804548</v>
      </c>
      <c r="BT392" s="136">
        <v>0</v>
      </c>
      <c r="BU392" s="149">
        <f t="shared" si="299"/>
        <v>8101485.866772728</v>
      </c>
      <c r="BV392" s="153">
        <f t="shared" si="300"/>
        <v>4050742.933386364</v>
      </c>
      <c r="BW392" s="134">
        <f t="shared" si="301"/>
        <v>85048882.923645452</v>
      </c>
      <c r="BX392" s="148">
        <f t="shared" si="302"/>
        <v>7302611.25</v>
      </c>
      <c r="BY392" s="135">
        <f t="shared" si="303"/>
        <v>77746271.673645452</v>
      </c>
      <c r="CD392" s="400">
        <f>'آبان 1400'!AU393</f>
        <v>72592247.417727277</v>
      </c>
      <c r="CE392" s="401">
        <f>'آبان 1400'!AV393</f>
        <v>51541179.74848637</v>
      </c>
      <c r="CF392" s="401">
        <f>'آبان 1400'!AW393</f>
        <v>69936752.417727262</v>
      </c>
      <c r="CG392" s="401">
        <f>'آبان 1400'!AX393</f>
        <v>4895572.6692409087</v>
      </c>
      <c r="CH392" s="401">
        <f>'آبان 1400'!AY393</f>
        <v>1154117.9748486371</v>
      </c>
      <c r="CI392" s="401">
        <f>'آبان 1400'!AZ393</f>
        <v>0</v>
      </c>
      <c r="CJ392" s="401">
        <f>'آبان 1400'!BA393</f>
        <v>0</v>
      </c>
      <c r="CK392" s="401">
        <f>'آبان 1400'!BB393</f>
        <v>0</v>
      </c>
      <c r="CL392" s="401">
        <f>'آبان 1400'!BC393</f>
        <v>0</v>
      </c>
      <c r="CM392" s="401">
        <f>'آبان 1400'!BD393</f>
        <v>0</v>
      </c>
      <c r="CN392" s="401">
        <f>'آبان 1400'!BE393</f>
        <v>0</v>
      </c>
      <c r="CO392" s="401">
        <f>'آبان 1400'!BF393</f>
        <v>0</v>
      </c>
      <c r="CP392" s="401">
        <f>'آبان 1400'!BG393</f>
        <v>6049690.6440895461</v>
      </c>
      <c r="CQ392" s="401">
        <f>'آبان 1400'!BH393</f>
        <v>66542556</v>
      </c>
      <c r="CR392" s="401">
        <f t="shared" si="304"/>
        <v>72592247.417727277</v>
      </c>
      <c r="CS392" s="56">
        <f t="shared" si="305"/>
        <v>4425825</v>
      </c>
      <c r="CT392" s="400">
        <f t="shared" si="306"/>
        <v>2212912.5</v>
      </c>
      <c r="CU392" s="401">
        <f t="shared" si="307"/>
        <v>663873.75</v>
      </c>
      <c r="CV392" s="401">
        <f t="shared" si="308"/>
        <v>1120000</v>
      </c>
      <c r="CW392" s="56">
        <v>0</v>
      </c>
      <c r="CX392" s="401">
        <f t="shared" si="309"/>
        <v>81014858.667727277</v>
      </c>
      <c r="CY392" s="401">
        <f t="shared" si="310"/>
        <v>69936752.417727262</v>
      </c>
      <c r="CZ392" s="401">
        <f t="shared" si="311"/>
        <v>16085453.056077272</v>
      </c>
      <c r="DA392" s="401">
        <f t="shared" si="312"/>
        <v>97100311.723804548</v>
      </c>
      <c r="DB392" s="401">
        <f t="shared" si="313"/>
        <v>100800</v>
      </c>
      <c r="DC392" s="401">
        <f t="shared" si="314"/>
        <v>97201111.723804548</v>
      </c>
      <c r="DD392" s="406">
        <v>0</v>
      </c>
      <c r="DE392" s="401">
        <f t="shared" si="315"/>
        <v>8101485.866772728</v>
      </c>
      <c r="DF392" s="401">
        <f t="shared" si="316"/>
        <v>4050742.933386364</v>
      </c>
      <c r="DG392" s="401">
        <f t="shared" si="317"/>
        <v>85048882.923645452</v>
      </c>
      <c r="DH392" s="401">
        <f t="shared" si="318"/>
        <v>7302611.25</v>
      </c>
      <c r="DI392" s="401">
        <f t="shared" si="319"/>
        <v>77746271.673645452</v>
      </c>
      <c r="DJ392" s="401">
        <f t="shared" si="320"/>
        <v>0</v>
      </c>
      <c r="DL392" s="408">
        <f t="shared" si="321"/>
        <v>6638737.5</v>
      </c>
      <c r="DM392" s="408">
        <f t="shared" si="322"/>
        <v>-2212912.5</v>
      </c>
    </row>
    <row r="393" spans="1:117" s="56" customFormat="1" ht="21" x14ac:dyDescent="0.2">
      <c r="A393" s="192">
        <f t="shared" si="283"/>
        <v>2655495</v>
      </c>
      <c r="B393" s="137">
        <f>'آبان 1400'!B394</f>
        <v>388</v>
      </c>
      <c r="C393" s="137">
        <f>'آبان 1400'!C394</f>
        <v>162</v>
      </c>
      <c r="D393" s="137">
        <f>'آبان 1400'!D394</f>
        <v>13454</v>
      </c>
      <c r="E393" s="137" t="str">
        <f>'آبان 1400'!E394</f>
        <v>سجاد</v>
      </c>
      <c r="F393" s="137" t="str">
        <f>'آبان 1400'!F394</f>
        <v>رزمجوی</v>
      </c>
      <c r="G393" s="137" t="str">
        <f>'آبان 1400'!G394</f>
        <v>نگهبان</v>
      </c>
      <c r="H393" s="137" t="str">
        <f>'آبان 1400'!H394</f>
        <v>ش.تهران</v>
      </c>
      <c r="I393" s="137" t="str">
        <f>'آبان 1400'!I394</f>
        <v>119-813-3081104-1</v>
      </c>
      <c r="J393" s="137" t="str">
        <f>'آبان 1400'!J394</f>
        <v>1640167838</v>
      </c>
      <c r="K393" s="137" t="str">
        <f>'آبان 1400'!K394</f>
        <v>0028970630</v>
      </c>
      <c r="L393" s="137" t="str">
        <f>'آبان 1400'!L394</f>
        <v>ش - تهران</v>
      </c>
      <c r="M393" s="137" t="str">
        <f>'آبان 1400'!M394</f>
        <v>نگهبان</v>
      </c>
      <c r="N393" s="121" t="str">
        <f>'آبان 1400'!N394</f>
        <v>*</v>
      </c>
      <c r="O393" s="120">
        <f>'آبان 1400'!O394</f>
        <v>0</v>
      </c>
      <c r="P393" s="122">
        <f>'آبان 1400'!P394</f>
        <v>0</v>
      </c>
      <c r="Q393" s="362">
        <f>'آبان 1400'!Q394</f>
        <v>30</v>
      </c>
      <c r="R393" s="362">
        <f>'آبان 1400'!R394</f>
        <v>120</v>
      </c>
      <c r="S393" s="362">
        <f>'آبان 1400'!S394</f>
        <v>110</v>
      </c>
      <c r="T393" s="362">
        <f>'آبان 1400'!T394</f>
        <v>29.33</v>
      </c>
      <c r="U393" s="138">
        <f>'آبان 1400'!U394</f>
        <v>0</v>
      </c>
      <c r="V393" s="121">
        <f>'آبان 1400'!W394</f>
        <v>0</v>
      </c>
      <c r="W393" s="122">
        <f>'آبان 1400'!X394</f>
        <v>0</v>
      </c>
      <c r="X393" s="370">
        <f>'آبان 1400'!Y394</f>
        <v>1</v>
      </c>
      <c r="Y393" s="370">
        <f>'آبان 1400'!Z394</f>
        <v>0</v>
      </c>
      <c r="Z393" s="139">
        <f>'آبان 1400'!AA394</f>
        <v>885165</v>
      </c>
      <c r="AA393" s="139">
        <f>'آبان 1400'!AB394</f>
        <v>46667</v>
      </c>
      <c r="AB393" s="139">
        <f>'آبان 1400'!AC394</f>
        <v>931832</v>
      </c>
      <c r="AC393" s="139">
        <f>'آبان 1400'!AD394</f>
        <v>4500000</v>
      </c>
      <c r="AD393" s="139">
        <f>'آبان 1400'!AE394</f>
        <v>6000000</v>
      </c>
      <c r="AE393" s="140">
        <f>'آبان 1400'!AF394</f>
        <v>177895.19999999998</v>
      </c>
      <c r="AF393" s="123">
        <f>'آبان 1400'!AG394</f>
        <v>26554950</v>
      </c>
      <c r="AG393" s="124">
        <f>'آبان 1400'!AH394</f>
        <v>1400010</v>
      </c>
      <c r="AH393" s="124">
        <f>'آبان 1400'!AI394</f>
        <v>21347423.999999996</v>
      </c>
      <c r="AI393" s="124">
        <f>'آبان 1400'!AJ394</f>
        <v>0</v>
      </c>
      <c r="AJ393" s="124">
        <f>'آبان 1400'!AK394</f>
        <v>4500000</v>
      </c>
      <c r="AK393" s="124">
        <f>'آبان 1400'!AL394</f>
        <v>6000000</v>
      </c>
      <c r="AL393" s="124">
        <f>'آبان 1400'!AM394</f>
        <v>4892117.9999999991</v>
      </c>
      <c r="AM393" s="124">
        <f>'آبان 1400'!AN394</f>
        <v>5217666.2159999991</v>
      </c>
      <c r="AN393" s="124">
        <f>'آبان 1400'!AO394</f>
        <v>0</v>
      </c>
      <c r="AO393" s="124">
        <f>'آبان 1400'!AP394</f>
        <v>2400000</v>
      </c>
      <c r="AP393" s="124">
        <f>'آبان 1400'!AQ394</f>
        <v>0</v>
      </c>
      <c r="AQ393" s="124">
        <f>'آبان 1400'!AR394</f>
        <v>0</v>
      </c>
      <c r="AR393" s="124">
        <f>'آبان 1400'!AS394</f>
        <v>0</v>
      </c>
      <c r="AS393" s="379">
        <f>'آبان 1400'!AT394</f>
        <v>0</v>
      </c>
      <c r="AT393" s="372">
        <f t="shared" si="284"/>
        <v>72312168.216000006</v>
      </c>
      <c r="AU393" s="174">
        <f>'آبان 1400'!AV394</f>
        <v>54350316.440880008</v>
      </c>
      <c r="AV393" s="142">
        <f>'آبان 1400'!AW394</f>
        <v>72312168.215999991</v>
      </c>
      <c r="AW393" s="143">
        <f t="shared" si="285"/>
        <v>5061851.7751199994</v>
      </c>
      <c r="AX393" s="76">
        <f t="shared" si="286"/>
        <v>1435031.644088001</v>
      </c>
      <c r="AY393" s="143">
        <f>'آبان 1400'!AZ394</f>
        <v>0</v>
      </c>
      <c r="AZ393" s="143">
        <f>'آبان 1400'!BA394</f>
        <v>0</v>
      </c>
      <c r="BA393" s="143">
        <f>'آبان 1400'!BB394</f>
        <v>0</v>
      </c>
      <c r="BB393" s="143">
        <f>'آبان 1400'!BC394</f>
        <v>0</v>
      </c>
      <c r="BC393" s="143">
        <f>'آبان 1400'!BD394</f>
        <v>0</v>
      </c>
      <c r="BD393" s="143">
        <f>'آبان 1400'!BE394</f>
        <v>0</v>
      </c>
      <c r="BE393" s="143">
        <f>'آبان 1400'!BF394</f>
        <v>0</v>
      </c>
      <c r="BF393" s="144">
        <f t="shared" si="287"/>
        <v>6496883.4192080004</v>
      </c>
      <c r="BG393" s="141">
        <f t="shared" si="288"/>
        <v>65815284</v>
      </c>
      <c r="BH393" s="145">
        <f t="shared" si="289"/>
        <v>72312168.216000006</v>
      </c>
      <c r="BI393" s="128">
        <f t="shared" si="282"/>
        <v>4659160</v>
      </c>
      <c r="BJ393" s="146">
        <f t="shared" si="290"/>
        <v>2329580</v>
      </c>
      <c r="BK393" s="146">
        <f t="shared" si="291"/>
        <v>698874</v>
      </c>
      <c r="BL393" s="147">
        <f t="shared" si="292"/>
        <v>1120000</v>
      </c>
      <c r="BM393" s="383">
        <v>0</v>
      </c>
      <c r="BN393" s="148">
        <f t="shared" si="293"/>
        <v>81119782.216000006</v>
      </c>
      <c r="BO393" s="149">
        <f t="shared" si="294"/>
        <v>72312168.215999991</v>
      </c>
      <c r="BP393" s="150">
        <f t="shared" si="295"/>
        <v>16631798.689679999</v>
      </c>
      <c r="BQ393" s="151">
        <f t="shared" si="296"/>
        <v>97751580.905680001</v>
      </c>
      <c r="BR393" s="152">
        <f t="shared" si="297"/>
        <v>100800</v>
      </c>
      <c r="BS393" s="148">
        <f t="shared" si="298"/>
        <v>97852380.905680001</v>
      </c>
      <c r="BT393" s="136">
        <v>0</v>
      </c>
      <c r="BU393" s="149">
        <f t="shared" si="299"/>
        <v>8111978.2216000007</v>
      </c>
      <c r="BV393" s="153">
        <f t="shared" si="300"/>
        <v>4055989.1108000004</v>
      </c>
      <c r="BW393" s="134">
        <f t="shared" si="301"/>
        <v>85684413.573280007</v>
      </c>
      <c r="BX393" s="148">
        <f t="shared" si="302"/>
        <v>7687614</v>
      </c>
      <c r="BY393" s="135">
        <f t="shared" si="303"/>
        <v>77996799.573280007</v>
      </c>
      <c r="CD393" s="400">
        <f>'آبان 1400'!AU394</f>
        <v>72312168.216000006</v>
      </c>
      <c r="CE393" s="401">
        <f>'آبان 1400'!AV394</f>
        <v>54350316.440880008</v>
      </c>
      <c r="CF393" s="401">
        <f>'آبان 1400'!AW394</f>
        <v>72312168.215999991</v>
      </c>
      <c r="CG393" s="401">
        <f>'آبان 1400'!AX394</f>
        <v>5061851.7751199994</v>
      </c>
      <c r="CH393" s="401">
        <f>'آبان 1400'!AY394</f>
        <v>1435031.644088001</v>
      </c>
      <c r="CI393" s="401">
        <f>'آبان 1400'!AZ394</f>
        <v>0</v>
      </c>
      <c r="CJ393" s="401">
        <f>'آبان 1400'!BA394</f>
        <v>0</v>
      </c>
      <c r="CK393" s="401">
        <f>'آبان 1400'!BB394</f>
        <v>0</v>
      </c>
      <c r="CL393" s="401">
        <f>'آبان 1400'!BC394</f>
        <v>0</v>
      </c>
      <c r="CM393" s="401">
        <f>'آبان 1400'!BD394</f>
        <v>0</v>
      </c>
      <c r="CN393" s="401">
        <f>'آبان 1400'!BE394</f>
        <v>0</v>
      </c>
      <c r="CO393" s="401">
        <f>'آبان 1400'!BF394</f>
        <v>0</v>
      </c>
      <c r="CP393" s="401">
        <f>'آبان 1400'!BG394</f>
        <v>6496883.4192080004</v>
      </c>
      <c r="CQ393" s="401">
        <f>'آبان 1400'!BH394</f>
        <v>65815284</v>
      </c>
      <c r="CR393" s="401">
        <f t="shared" si="304"/>
        <v>72312168.216000006</v>
      </c>
      <c r="CS393" s="56">
        <f t="shared" si="305"/>
        <v>4659160</v>
      </c>
      <c r="CT393" s="400">
        <f t="shared" si="306"/>
        <v>2329580</v>
      </c>
      <c r="CU393" s="401">
        <f t="shared" si="307"/>
        <v>698874</v>
      </c>
      <c r="CV393" s="401">
        <f t="shared" si="308"/>
        <v>1120000</v>
      </c>
      <c r="CW393" s="56">
        <v>0</v>
      </c>
      <c r="CX393" s="401">
        <f t="shared" si="309"/>
        <v>81119782.216000006</v>
      </c>
      <c r="CY393" s="401">
        <f t="shared" si="310"/>
        <v>72312168.215999991</v>
      </c>
      <c r="CZ393" s="401">
        <f t="shared" si="311"/>
        <v>16631798.689679999</v>
      </c>
      <c r="DA393" s="401">
        <f t="shared" si="312"/>
        <v>97751580.905680001</v>
      </c>
      <c r="DB393" s="401">
        <f t="shared" si="313"/>
        <v>100800</v>
      </c>
      <c r="DC393" s="401">
        <f t="shared" si="314"/>
        <v>97852380.905680001</v>
      </c>
      <c r="DD393" s="406">
        <v>0</v>
      </c>
      <c r="DE393" s="401">
        <f t="shared" si="315"/>
        <v>8111978.2216000007</v>
      </c>
      <c r="DF393" s="401">
        <f t="shared" si="316"/>
        <v>4055989.1108000004</v>
      </c>
      <c r="DG393" s="401">
        <f t="shared" si="317"/>
        <v>85684413.573280007</v>
      </c>
      <c r="DH393" s="401">
        <f t="shared" si="318"/>
        <v>7687614</v>
      </c>
      <c r="DI393" s="401">
        <f t="shared" si="319"/>
        <v>77996799.573280007</v>
      </c>
      <c r="DJ393" s="401">
        <f t="shared" si="320"/>
        <v>0</v>
      </c>
      <c r="DL393" s="408">
        <f t="shared" si="321"/>
        <v>6638737.5</v>
      </c>
      <c r="DM393" s="408">
        <f t="shared" si="322"/>
        <v>-1979577.5</v>
      </c>
    </row>
    <row r="394" spans="1:117" s="56" customFormat="1" ht="21" x14ac:dyDescent="0.2">
      <c r="A394" s="192">
        <f t="shared" si="283"/>
        <v>2655495</v>
      </c>
      <c r="B394" s="137">
        <f>'آبان 1400'!B395</f>
        <v>389</v>
      </c>
      <c r="C394" s="137">
        <f>'آبان 1400'!C395</f>
        <v>163</v>
      </c>
      <c r="D394" s="137">
        <f>'آبان 1400'!D395</f>
        <v>13355</v>
      </c>
      <c r="E394" s="137" t="str">
        <f>'آبان 1400'!E395</f>
        <v>مرتضی</v>
      </c>
      <c r="F394" s="137" t="str">
        <f>'آبان 1400'!F395</f>
        <v>صحبت زاده</v>
      </c>
      <c r="G394" s="137" t="str">
        <f>'آبان 1400'!G395</f>
        <v>نگهبان</v>
      </c>
      <c r="H394" s="137" t="str">
        <f>'آبان 1400'!H395</f>
        <v>ش.تهران</v>
      </c>
      <c r="I394" s="137" t="str">
        <f>'آبان 1400'!I395</f>
        <v>292-700-3403939-1</v>
      </c>
      <c r="J394" s="137" t="str">
        <f>'آبان 1400'!J395</f>
        <v>5560359343</v>
      </c>
      <c r="K394" s="137" t="str">
        <f>'آبان 1400'!K395</f>
        <v>0028110619</v>
      </c>
      <c r="L394" s="137" t="str">
        <f>'آبان 1400'!L395</f>
        <v>ش - تهران</v>
      </c>
      <c r="M394" s="137" t="str">
        <f>'آبان 1400'!M395</f>
        <v>نگهبان</v>
      </c>
      <c r="N394" s="121" t="str">
        <f>'آبان 1400'!N395</f>
        <v>*</v>
      </c>
      <c r="O394" s="120">
        <f>'آبان 1400'!O395</f>
        <v>0</v>
      </c>
      <c r="P394" s="122">
        <f>'آبان 1400'!P395</f>
        <v>0</v>
      </c>
      <c r="Q394" s="362">
        <f>'آبان 1400'!Q395</f>
        <v>30</v>
      </c>
      <c r="R394" s="362">
        <f>'آبان 1400'!R395</f>
        <v>120</v>
      </c>
      <c r="S394" s="362">
        <f>'آبان 1400'!S395</f>
        <v>110</v>
      </c>
      <c r="T394" s="362">
        <f>'آبان 1400'!T395</f>
        <v>29.33</v>
      </c>
      <c r="U394" s="138">
        <f>'آبان 1400'!U395</f>
        <v>0</v>
      </c>
      <c r="V394" s="121">
        <f>'آبان 1400'!W395</f>
        <v>0</v>
      </c>
      <c r="W394" s="122">
        <f>'آبان 1400'!X395</f>
        <v>0</v>
      </c>
      <c r="X394" s="370">
        <f>'آبان 1400'!Y395</f>
        <v>0</v>
      </c>
      <c r="Y394" s="370">
        <f>'آبان 1400'!Z395</f>
        <v>0</v>
      </c>
      <c r="Z394" s="139">
        <f>'آبان 1400'!AA395</f>
        <v>885165</v>
      </c>
      <c r="AA394" s="139">
        <f>'آبان 1400'!AB395</f>
        <v>46667</v>
      </c>
      <c r="AB394" s="139">
        <f>'آبان 1400'!AC395</f>
        <v>931832</v>
      </c>
      <c r="AC394" s="139">
        <f>'آبان 1400'!AD395</f>
        <v>4500000</v>
      </c>
      <c r="AD394" s="139">
        <f>'آبان 1400'!AE395</f>
        <v>6000000</v>
      </c>
      <c r="AE394" s="140">
        <f>'آبان 1400'!AF395</f>
        <v>177895.19999999998</v>
      </c>
      <c r="AF394" s="123">
        <f>'آبان 1400'!AG395</f>
        <v>26554950</v>
      </c>
      <c r="AG394" s="124">
        <f>'آبان 1400'!AH395</f>
        <v>1400010</v>
      </c>
      <c r="AH394" s="124">
        <f>'آبان 1400'!AI395</f>
        <v>21347423.999999996</v>
      </c>
      <c r="AI394" s="124">
        <f>'آبان 1400'!AJ395</f>
        <v>0</v>
      </c>
      <c r="AJ394" s="124">
        <f>'آبان 1400'!AK395</f>
        <v>4500000</v>
      </c>
      <c r="AK394" s="124">
        <f>'آبان 1400'!AL395</f>
        <v>6000000</v>
      </c>
      <c r="AL394" s="124">
        <f>'آبان 1400'!AM395</f>
        <v>4892117.9999999991</v>
      </c>
      <c r="AM394" s="124">
        <f>'آبان 1400'!AN395</f>
        <v>5217666.2159999991</v>
      </c>
      <c r="AN394" s="124">
        <f>'آبان 1400'!AO395</f>
        <v>0</v>
      </c>
      <c r="AO394" s="124">
        <f>'آبان 1400'!AP395</f>
        <v>3000000</v>
      </c>
      <c r="AP394" s="124">
        <f>'آبان 1400'!AQ395</f>
        <v>0</v>
      </c>
      <c r="AQ394" s="124">
        <f>'آبان 1400'!AR395</f>
        <v>0</v>
      </c>
      <c r="AR394" s="124">
        <f>'آبان 1400'!AS395</f>
        <v>0</v>
      </c>
      <c r="AS394" s="379">
        <f>'آبان 1400'!AT395</f>
        <v>0</v>
      </c>
      <c r="AT394" s="372">
        <f t="shared" si="284"/>
        <v>72912168.216000006</v>
      </c>
      <c r="AU394" s="174">
        <f>'آبان 1400'!AV395</f>
        <v>54308316.440880008</v>
      </c>
      <c r="AV394" s="142">
        <f>'آبان 1400'!AW395</f>
        <v>72912168.215999991</v>
      </c>
      <c r="AW394" s="143">
        <f t="shared" si="285"/>
        <v>5103851.7751199994</v>
      </c>
      <c r="AX394" s="76">
        <f t="shared" si="286"/>
        <v>1430831.644088001</v>
      </c>
      <c r="AY394" s="143">
        <f>'آبان 1400'!AZ395</f>
        <v>0</v>
      </c>
      <c r="AZ394" s="143">
        <f>'آبان 1400'!BA395</f>
        <v>0</v>
      </c>
      <c r="BA394" s="143">
        <f>'آبان 1400'!BB395</f>
        <v>0</v>
      </c>
      <c r="BB394" s="143">
        <f>'آبان 1400'!BC395</f>
        <v>0</v>
      </c>
      <c r="BC394" s="143">
        <f>'آبان 1400'!BD395</f>
        <v>0</v>
      </c>
      <c r="BD394" s="143">
        <f>'آبان 1400'!BE395</f>
        <v>0</v>
      </c>
      <c r="BE394" s="143">
        <f>'آبان 1400'!BF395</f>
        <v>0</v>
      </c>
      <c r="BF394" s="144">
        <f t="shared" si="287"/>
        <v>6534683.4192080004</v>
      </c>
      <c r="BG394" s="141">
        <f t="shared" si="288"/>
        <v>66377484</v>
      </c>
      <c r="BH394" s="145">
        <f t="shared" si="289"/>
        <v>72912168.216000006</v>
      </c>
      <c r="BI394" s="128">
        <f t="shared" si="282"/>
        <v>4659160</v>
      </c>
      <c r="BJ394" s="146">
        <f t="shared" si="290"/>
        <v>2329580</v>
      </c>
      <c r="BK394" s="146">
        <f t="shared" si="291"/>
        <v>698874</v>
      </c>
      <c r="BL394" s="147">
        <f t="shared" si="292"/>
        <v>1120000</v>
      </c>
      <c r="BM394" s="383">
        <v>0</v>
      </c>
      <c r="BN394" s="148">
        <f t="shared" si="293"/>
        <v>81719782.216000006</v>
      </c>
      <c r="BO394" s="149">
        <f t="shared" si="294"/>
        <v>72912168.215999991</v>
      </c>
      <c r="BP394" s="150">
        <f t="shared" si="295"/>
        <v>16769798.689679999</v>
      </c>
      <c r="BQ394" s="151">
        <f t="shared" si="296"/>
        <v>98489580.905680001</v>
      </c>
      <c r="BR394" s="152">
        <f t="shared" si="297"/>
        <v>100800</v>
      </c>
      <c r="BS394" s="148">
        <f t="shared" si="298"/>
        <v>98590380.905680001</v>
      </c>
      <c r="BT394" s="136">
        <v>0</v>
      </c>
      <c r="BU394" s="149">
        <f t="shared" si="299"/>
        <v>8171978.2216000007</v>
      </c>
      <c r="BV394" s="153">
        <f t="shared" si="300"/>
        <v>4085989.1108000004</v>
      </c>
      <c r="BW394" s="134">
        <f t="shared" si="301"/>
        <v>86332413.573280007</v>
      </c>
      <c r="BX394" s="148">
        <f t="shared" si="302"/>
        <v>7687614</v>
      </c>
      <c r="BY394" s="135">
        <f t="shared" si="303"/>
        <v>78644799.573280007</v>
      </c>
      <c r="CD394" s="400">
        <f>'آبان 1400'!AU395</f>
        <v>72912168.216000006</v>
      </c>
      <c r="CE394" s="401">
        <f>'آبان 1400'!AV395</f>
        <v>54308316.440880008</v>
      </c>
      <c r="CF394" s="401">
        <f>'آبان 1400'!AW395</f>
        <v>72912168.215999991</v>
      </c>
      <c r="CG394" s="401">
        <f>'آبان 1400'!AX395</f>
        <v>5103851.7751199994</v>
      </c>
      <c r="CH394" s="401">
        <f>'آبان 1400'!AY395</f>
        <v>1430831.644088001</v>
      </c>
      <c r="CI394" s="401">
        <f>'آبان 1400'!AZ395</f>
        <v>0</v>
      </c>
      <c r="CJ394" s="401">
        <f>'آبان 1400'!BA395</f>
        <v>0</v>
      </c>
      <c r="CK394" s="401">
        <f>'آبان 1400'!BB395</f>
        <v>0</v>
      </c>
      <c r="CL394" s="401">
        <f>'آبان 1400'!BC395</f>
        <v>0</v>
      </c>
      <c r="CM394" s="401">
        <f>'آبان 1400'!BD395</f>
        <v>0</v>
      </c>
      <c r="CN394" s="401">
        <f>'آبان 1400'!BE395</f>
        <v>0</v>
      </c>
      <c r="CO394" s="401">
        <f>'آبان 1400'!BF395</f>
        <v>0</v>
      </c>
      <c r="CP394" s="401">
        <f>'آبان 1400'!BG395</f>
        <v>6534683.4192080004</v>
      </c>
      <c r="CQ394" s="401">
        <f>'آبان 1400'!BH395</f>
        <v>66377484</v>
      </c>
      <c r="CR394" s="401">
        <f t="shared" si="304"/>
        <v>72912168.216000006</v>
      </c>
      <c r="CS394" s="56">
        <f t="shared" si="305"/>
        <v>4659160</v>
      </c>
      <c r="CT394" s="400">
        <f t="shared" si="306"/>
        <v>2329580</v>
      </c>
      <c r="CU394" s="401">
        <f t="shared" si="307"/>
        <v>698874</v>
      </c>
      <c r="CV394" s="401">
        <f t="shared" si="308"/>
        <v>1120000</v>
      </c>
      <c r="CW394" s="56">
        <v>0</v>
      </c>
      <c r="CX394" s="401">
        <f t="shared" si="309"/>
        <v>81719782.216000006</v>
      </c>
      <c r="CY394" s="401">
        <f t="shared" si="310"/>
        <v>72912168.215999991</v>
      </c>
      <c r="CZ394" s="401">
        <f t="shared" si="311"/>
        <v>16769798.689679999</v>
      </c>
      <c r="DA394" s="401">
        <f t="shared" si="312"/>
        <v>98489580.905680001</v>
      </c>
      <c r="DB394" s="401">
        <f t="shared" si="313"/>
        <v>100800</v>
      </c>
      <c r="DC394" s="401">
        <f t="shared" si="314"/>
        <v>98590380.905680001</v>
      </c>
      <c r="DD394" s="406">
        <v>0</v>
      </c>
      <c r="DE394" s="401">
        <f t="shared" si="315"/>
        <v>8171978.2216000007</v>
      </c>
      <c r="DF394" s="401">
        <f t="shared" si="316"/>
        <v>4085989.1108000004</v>
      </c>
      <c r="DG394" s="401">
        <f t="shared" si="317"/>
        <v>86332413.573280007</v>
      </c>
      <c r="DH394" s="401">
        <f t="shared" si="318"/>
        <v>7687614</v>
      </c>
      <c r="DI394" s="401">
        <f t="shared" si="319"/>
        <v>78644799.573280007</v>
      </c>
      <c r="DJ394" s="401">
        <f t="shared" si="320"/>
        <v>0</v>
      </c>
      <c r="DL394" s="408">
        <f t="shared" si="321"/>
        <v>6638737.5</v>
      </c>
      <c r="DM394" s="408">
        <f t="shared" si="322"/>
        <v>-1979577.5</v>
      </c>
    </row>
    <row r="395" spans="1:117" s="56" customFormat="1" ht="21" x14ac:dyDescent="0.2">
      <c r="A395" s="192">
        <f t="shared" si="283"/>
        <v>2655495</v>
      </c>
      <c r="B395" s="137">
        <f>'آبان 1400'!B396</f>
        <v>390</v>
      </c>
      <c r="C395" s="137">
        <f>'آبان 1400'!C396</f>
        <v>164</v>
      </c>
      <c r="D395" s="137">
        <f>'آبان 1400'!D396</f>
        <v>13509</v>
      </c>
      <c r="E395" s="137" t="str">
        <f>'آبان 1400'!E396</f>
        <v>محمد ولی</v>
      </c>
      <c r="F395" s="137" t="str">
        <f>'آبان 1400'!F396</f>
        <v>محمدی</v>
      </c>
      <c r="G395" s="137" t="str">
        <f>'آبان 1400'!G396</f>
        <v>نگهبان</v>
      </c>
      <c r="H395" s="137" t="str">
        <f>'آبان 1400'!H396</f>
        <v>ش.تهران</v>
      </c>
      <c r="I395" s="137" t="str">
        <f>'آبان 1400'!I396</f>
        <v>121-800-1729971-1</v>
      </c>
      <c r="J395" s="137" t="str">
        <f>'آبان 1400'!J396</f>
        <v>6359135620</v>
      </c>
      <c r="K395" s="137" t="str">
        <f>'آبان 1400'!K396</f>
        <v>0021108296</v>
      </c>
      <c r="L395" s="137" t="str">
        <f>'آبان 1400'!L396</f>
        <v>ش - تهران</v>
      </c>
      <c r="M395" s="137" t="str">
        <f>'آبان 1400'!M396</f>
        <v>نگهبان</v>
      </c>
      <c r="N395" s="121" t="str">
        <f>'آبان 1400'!N396</f>
        <v>*</v>
      </c>
      <c r="O395" s="120">
        <f>'آبان 1400'!O396</f>
        <v>0</v>
      </c>
      <c r="P395" s="122">
        <f>'آبان 1400'!P396</f>
        <v>0</v>
      </c>
      <c r="Q395" s="362">
        <f>'آبان 1400'!Q396</f>
        <v>30</v>
      </c>
      <c r="R395" s="362">
        <f>'آبان 1400'!R396</f>
        <v>120</v>
      </c>
      <c r="S395" s="362">
        <f>'آبان 1400'!S396</f>
        <v>110</v>
      </c>
      <c r="T395" s="362">
        <f>'آبان 1400'!T396</f>
        <v>29.33</v>
      </c>
      <c r="U395" s="138">
        <f>'آبان 1400'!U396</f>
        <v>0</v>
      </c>
      <c r="V395" s="121">
        <f>'آبان 1400'!W396</f>
        <v>0</v>
      </c>
      <c r="W395" s="122">
        <f>'آبان 1400'!X396</f>
        <v>0</v>
      </c>
      <c r="X395" s="370">
        <f>'آبان 1400'!Y396</f>
        <v>1</v>
      </c>
      <c r="Y395" s="370">
        <f>'آبان 1400'!Z396</f>
        <v>1</v>
      </c>
      <c r="Z395" s="139">
        <f>'آبان 1400'!AA396</f>
        <v>885165</v>
      </c>
      <c r="AA395" s="139">
        <f>'آبان 1400'!AB396</f>
        <v>46667</v>
      </c>
      <c r="AB395" s="139">
        <f>'آبان 1400'!AC396</f>
        <v>931832</v>
      </c>
      <c r="AC395" s="139">
        <f>'آبان 1400'!AD396</f>
        <v>4500000</v>
      </c>
      <c r="AD395" s="139">
        <f>'آبان 1400'!AE396</f>
        <v>6000000</v>
      </c>
      <c r="AE395" s="140">
        <f>'آبان 1400'!AF396</f>
        <v>177895.19999999998</v>
      </c>
      <c r="AF395" s="123">
        <f>'آبان 1400'!AG396</f>
        <v>26554950</v>
      </c>
      <c r="AG395" s="124">
        <f>'آبان 1400'!AH396</f>
        <v>1400010</v>
      </c>
      <c r="AH395" s="124">
        <f>'آبان 1400'!AI396</f>
        <v>21347423.999999996</v>
      </c>
      <c r="AI395" s="124">
        <f>'آبان 1400'!AJ396</f>
        <v>2655495</v>
      </c>
      <c r="AJ395" s="124">
        <f>'آبان 1400'!AK396</f>
        <v>4500000</v>
      </c>
      <c r="AK395" s="124">
        <f>'آبان 1400'!AL396</f>
        <v>6000000</v>
      </c>
      <c r="AL395" s="124">
        <f>'آبان 1400'!AM396</f>
        <v>4892117.9999999991</v>
      </c>
      <c r="AM395" s="124">
        <f>'آبان 1400'!AN396</f>
        <v>5217666.2159999991</v>
      </c>
      <c r="AN395" s="124">
        <f>'آبان 1400'!AO396</f>
        <v>0</v>
      </c>
      <c r="AO395" s="124">
        <f>'آبان 1400'!AP396</f>
        <v>3000000</v>
      </c>
      <c r="AP395" s="124">
        <f>'آبان 1400'!AQ396</f>
        <v>0</v>
      </c>
      <c r="AQ395" s="124">
        <f>'آبان 1400'!AR396</f>
        <v>0</v>
      </c>
      <c r="AR395" s="124">
        <f>'آبان 1400'!AS396</f>
        <v>0</v>
      </c>
      <c r="AS395" s="379">
        <f>'آبان 1400'!AT396</f>
        <v>0</v>
      </c>
      <c r="AT395" s="372">
        <f t="shared" si="284"/>
        <v>75567663.216000006</v>
      </c>
      <c r="AU395" s="174">
        <f>'آبان 1400'!AV396</f>
        <v>54308316.440880008</v>
      </c>
      <c r="AV395" s="142">
        <f>'آبان 1400'!AW396</f>
        <v>72912168.215999991</v>
      </c>
      <c r="AW395" s="143">
        <f t="shared" si="285"/>
        <v>5103851.7751199994</v>
      </c>
      <c r="AX395" s="76">
        <f t="shared" si="286"/>
        <v>1430831.644088001</v>
      </c>
      <c r="AY395" s="143">
        <f>'آبان 1400'!AZ396</f>
        <v>0</v>
      </c>
      <c r="AZ395" s="143">
        <f>'آبان 1400'!BA396</f>
        <v>0</v>
      </c>
      <c r="BA395" s="143">
        <f>'آبان 1400'!BB396</f>
        <v>0</v>
      </c>
      <c r="BB395" s="143">
        <f>'آبان 1400'!BC396</f>
        <v>0</v>
      </c>
      <c r="BC395" s="143">
        <f>'آبان 1400'!BD396</f>
        <v>0</v>
      </c>
      <c r="BD395" s="143">
        <f>'آبان 1400'!BE396</f>
        <v>0</v>
      </c>
      <c r="BE395" s="143">
        <f>'آبان 1400'!BF396</f>
        <v>0</v>
      </c>
      <c r="BF395" s="144">
        <f t="shared" si="287"/>
        <v>6534683.4192080004</v>
      </c>
      <c r="BG395" s="141">
        <f t="shared" si="288"/>
        <v>69032979</v>
      </c>
      <c r="BH395" s="145">
        <f t="shared" si="289"/>
        <v>75567663.216000006</v>
      </c>
      <c r="BI395" s="128">
        <f t="shared" si="282"/>
        <v>4659160</v>
      </c>
      <c r="BJ395" s="146">
        <f t="shared" si="290"/>
        <v>2329580</v>
      </c>
      <c r="BK395" s="146">
        <f t="shared" si="291"/>
        <v>698874</v>
      </c>
      <c r="BL395" s="147">
        <f t="shared" si="292"/>
        <v>1120000</v>
      </c>
      <c r="BM395" s="383">
        <v>0</v>
      </c>
      <c r="BN395" s="148">
        <f t="shared" si="293"/>
        <v>84375277.216000006</v>
      </c>
      <c r="BO395" s="149">
        <f t="shared" si="294"/>
        <v>72912168.215999991</v>
      </c>
      <c r="BP395" s="150">
        <f t="shared" si="295"/>
        <v>16769798.689679999</v>
      </c>
      <c r="BQ395" s="151">
        <f t="shared" si="296"/>
        <v>101145075.90568</v>
      </c>
      <c r="BR395" s="152">
        <f t="shared" si="297"/>
        <v>100800</v>
      </c>
      <c r="BS395" s="148">
        <f t="shared" si="298"/>
        <v>101245875.90568</v>
      </c>
      <c r="BT395" s="136">
        <v>0</v>
      </c>
      <c r="BU395" s="149">
        <f t="shared" si="299"/>
        <v>8437527.7216000017</v>
      </c>
      <c r="BV395" s="153">
        <f t="shared" si="300"/>
        <v>4218763.8608000008</v>
      </c>
      <c r="BW395" s="134">
        <f t="shared" si="301"/>
        <v>88589584.323280007</v>
      </c>
      <c r="BX395" s="148">
        <f t="shared" si="302"/>
        <v>7687614</v>
      </c>
      <c r="BY395" s="135">
        <f t="shared" si="303"/>
        <v>80901970.323280007</v>
      </c>
      <c r="CD395" s="400">
        <f>'آبان 1400'!AU396</f>
        <v>75567663.216000006</v>
      </c>
      <c r="CE395" s="401">
        <f>'آبان 1400'!AV396</f>
        <v>54308316.440880008</v>
      </c>
      <c r="CF395" s="401">
        <f>'آبان 1400'!AW396</f>
        <v>72912168.215999991</v>
      </c>
      <c r="CG395" s="401">
        <f>'آبان 1400'!AX396</f>
        <v>5103851.7751199994</v>
      </c>
      <c r="CH395" s="401">
        <f>'آبان 1400'!AY396</f>
        <v>1430831.644088001</v>
      </c>
      <c r="CI395" s="401">
        <f>'آبان 1400'!AZ396</f>
        <v>0</v>
      </c>
      <c r="CJ395" s="401">
        <f>'آبان 1400'!BA396</f>
        <v>0</v>
      </c>
      <c r="CK395" s="401">
        <f>'آبان 1400'!BB396</f>
        <v>0</v>
      </c>
      <c r="CL395" s="401">
        <f>'آبان 1400'!BC396</f>
        <v>0</v>
      </c>
      <c r="CM395" s="401">
        <f>'آبان 1400'!BD396</f>
        <v>0</v>
      </c>
      <c r="CN395" s="401">
        <f>'آبان 1400'!BE396</f>
        <v>0</v>
      </c>
      <c r="CO395" s="401">
        <f>'آبان 1400'!BF396</f>
        <v>0</v>
      </c>
      <c r="CP395" s="401">
        <f>'آبان 1400'!BG396</f>
        <v>6534683.4192080004</v>
      </c>
      <c r="CQ395" s="401">
        <f>'آبان 1400'!BH396</f>
        <v>69032979</v>
      </c>
      <c r="CR395" s="401">
        <f t="shared" si="304"/>
        <v>75567663.216000006</v>
      </c>
      <c r="CS395" s="56">
        <f t="shared" si="305"/>
        <v>4659160</v>
      </c>
      <c r="CT395" s="400">
        <f t="shared" si="306"/>
        <v>2329580</v>
      </c>
      <c r="CU395" s="401">
        <f t="shared" si="307"/>
        <v>698874</v>
      </c>
      <c r="CV395" s="401">
        <f t="shared" si="308"/>
        <v>1120000</v>
      </c>
      <c r="CW395" s="56">
        <v>0</v>
      </c>
      <c r="CX395" s="401">
        <f t="shared" si="309"/>
        <v>84375277.216000006</v>
      </c>
      <c r="CY395" s="401">
        <f t="shared" si="310"/>
        <v>72912168.215999991</v>
      </c>
      <c r="CZ395" s="401">
        <f t="shared" si="311"/>
        <v>16769798.689679999</v>
      </c>
      <c r="DA395" s="401">
        <f t="shared" si="312"/>
        <v>101145075.90568</v>
      </c>
      <c r="DB395" s="401">
        <f t="shared" si="313"/>
        <v>100800</v>
      </c>
      <c r="DC395" s="401">
        <f t="shared" si="314"/>
        <v>101245875.90568</v>
      </c>
      <c r="DD395" s="406">
        <v>0</v>
      </c>
      <c r="DE395" s="401">
        <f t="shared" si="315"/>
        <v>8437527.7216000017</v>
      </c>
      <c r="DF395" s="401">
        <f t="shared" si="316"/>
        <v>4218763.8608000008</v>
      </c>
      <c r="DG395" s="401">
        <f t="shared" si="317"/>
        <v>88589584.323280007</v>
      </c>
      <c r="DH395" s="401">
        <f t="shared" si="318"/>
        <v>7687614</v>
      </c>
      <c r="DI395" s="401">
        <f t="shared" si="319"/>
        <v>80901970.323280007</v>
      </c>
      <c r="DJ395" s="401">
        <f t="shared" si="320"/>
        <v>0</v>
      </c>
      <c r="DL395" s="408">
        <f t="shared" si="321"/>
        <v>6638737.5</v>
      </c>
      <c r="DM395" s="408">
        <f t="shared" si="322"/>
        <v>-1979577.5</v>
      </c>
    </row>
    <row r="396" spans="1:117" s="56" customFormat="1" ht="21" x14ac:dyDescent="0.2">
      <c r="A396" s="192">
        <f t="shared" si="283"/>
        <v>2655495</v>
      </c>
      <c r="B396" s="137">
        <f>'آبان 1400'!B397</f>
        <v>391</v>
      </c>
      <c r="C396" s="137">
        <f>'آبان 1400'!C397</f>
        <v>165</v>
      </c>
      <c r="D396" s="137">
        <f>'آبان 1400'!D397</f>
        <v>13469</v>
      </c>
      <c r="E396" s="137" t="str">
        <f>'آبان 1400'!E397</f>
        <v>محمدرضا</v>
      </c>
      <c r="F396" s="137" t="str">
        <f>'آبان 1400'!F397</f>
        <v>ملكی</v>
      </c>
      <c r="G396" s="137" t="str">
        <f>'آبان 1400'!G397</f>
        <v>نگهبان</v>
      </c>
      <c r="H396" s="137" t="str">
        <f>'آبان 1400'!H397</f>
        <v>ش.تهران</v>
      </c>
      <c r="I396" s="137" t="str">
        <f>'آبان 1400'!I397</f>
        <v>124-813-1924986-1</v>
      </c>
      <c r="J396" s="137" t="str">
        <f>'آبان 1400'!J397</f>
        <v>0053543874</v>
      </c>
      <c r="K396" s="137" t="str">
        <f>'آبان 1400'!K397</f>
        <v>0016979832</v>
      </c>
      <c r="L396" s="137" t="str">
        <f>'آبان 1400'!L397</f>
        <v>ش - تهران</v>
      </c>
      <c r="M396" s="137" t="str">
        <f>'آبان 1400'!M397</f>
        <v>نگهبان</v>
      </c>
      <c r="N396" s="121" t="str">
        <f>'آبان 1400'!N397</f>
        <v>*</v>
      </c>
      <c r="O396" s="120">
        <f>'آبان 1400'!O397</f>
        <v>0</v>
      </c>
      <c r="P396" s="122">
        <f>'آبان 1400'!P397</f>
        <v>0</v>
      </c>
      <c r="Q396" s="362">
        <f>'آبان 1400'!Q397</f>
        <v>30</v>
      </c>
      <c r="R396" s="362">
        <f>'آبان 1400'!R397</f>
        <v>120</v>
      </c>
      <c r="S396" s="362">
        <f>'آبان 1400'!S397</f>
        <v>110</v>
      </c>
      <c r="T396" s="362">
        <f>'آبان 1400'!T397</f>
        <v>29.33</v>
      </c>
      <c r="U396" s="138">
        <f>'آبان 1400'!U397</f>
        <v>0</v>
      </c>
      <c r="V396" s="121">
        <f>'آبان 1400'!W397</f>
        <v>0</v>
      </c>
      <c r="W396" s="122">
        <f>'آبان 1400'!X397</f>
        <v>0</v>
      </c>
      <c r="X396" s="370">
        <f>'آبان 1400'!Y397</f>
        <v>2</v>
      </c>
      <c r="Y396" s="370">
        <f>'آبان 1400'!Z397</f>
        <v>1</v>
      </c>
      <c r="Z396" s="139">
        <f>'آبان 1400'!AA397</f>
        <v>885165</v>
      </c>
      <c r="AA396" s="139">
        <f>'آبان 1400'!AB397</f>
        <v>46667</v>
      </c>
      <c r="AB396" s="139">
        <f>'آبان 1400'!AC397</f>
        <v>931832</v>
      </c>
      <c r="AC396" s="139">
        <f>'آبان 1400'!AD397</f>
        <v>4500000</v>
      </c>
      <c r="AD396" s="139">
        <f>'آبان 1400'!AE397</f>
        <v>6000000</v>
      </c>
      <c r="AE396" s="140">
        <f>'آبان 1400'!AF397</f>
        <v>177895.19999999998</v>
      </c>
      <c r="AF396" s="123">
        <f>'آبان 1400'!AG397</f>
        <v>26554950</v>
      </c>
      <c r="AG396" s="124">
        <f>'آبان 1400'!AH397</f>
        <v>1400010</v>
      </c>
      <c r="AH396" s="124">
        <f>'آبان 1400'!AI397</f>
        <v>21347423.999999996</v>
      </c>
      <c r="AI396" s="124">
        <f>'آبان 1400'!AJ397</f>
        <v>2655495</v>
      </c>
      <c r="AJ396" s="124">
        <f>'آبان 1400'!AK397</f>
        <v>4500000</v>
      </c>
      <c r="AK396" s="124">
        <f>'آبان 1400'!AL397</f>
        <v>6000000</v>
      </c>
      <c r="AL396" s="124">
        <f>'آبان 1400'!AM397</f>
        <v>4892117.9999999991</v>
      </c>
      <c r="AM396" s="124">
        <f>'آبان 1400'!AN397</f>
        <v>5217666.2159999991</v>
      </c>
      <c r="AN396" s="124">
        <f>'آبان 1400'!AO397</f>
        <v>0</v>
      </c>
      <c r="AO396" s="124">
        <f>'آبان 1400'!AP397</f>
        <v>3000000</v>
      </c>
      <c r="AP396" s="124">
        <f>'آبان 1400'!AQ397</f>
        <v>0</v>
      </c>
      <c r="AQ396" s="124">
        <f>'آبان 1400'!AR397</f>
        <v>0</v>
      </c>
      <c r="AR396" s="124">
        <f>'آبان 1400'!AS397</f>
        <v>0</v>
      </c>
      <c r="AS396" s="379">
        <f>'آبان 1400'!AT397</f>
        <v>0</v>
      </c>
      <c r="AT396" s="372">
        <f t="shared" si="284"/>
        <v>75567663.216000006</v>
      </c>
      <c r="AU396" s="174">
        <f>'آبان 1400'!AV397</f>
        <v>54308316.440880008</v>
      </c>
      <c r="AV396" s="142">
        <f>'آبان 1400'!AW397</f>
        <v>72912168.215999991</v>
      </c>
      <c r="AW396" s="143">
        <f t="shared" si="285"/>
        <v>5103851.7751199994</v>
      </c>
      <c r="AX396" s="76">
        <f t="shared" si="286"/>
        <v>1430831.644088001</v>
      </c>
      <c r="AY396" s="143">
        <f>'آبان 1400'!AZ397</f>
        <v>0</v>
      </c>
      <c r="AZ396" s="143">
        <f>'آبان 1400'!BA397</f>
        <v>0</v>
      </c>
      <c r="BA396" s="143">
        <f>'آبان 1400'!BB397</f>
        <v>0</v>
      </c>
      <c r="BB396" s="143">
        <f>'آبان 1400'!BC397</f>
        <v>0</v>
      </c>
      <c r="BC396" s="143">
        <f>'آبان 1400'!BD397</f>
        <v>0</v>
      </c>
      <c r="BD396" s="143">
        <f>'آبان 1400'!BE397</f>
        <v>0</v>
      </c>
      <c r="BE396" s="143">
        <f>'آبان 1400'!BF397</f>
        <v>0</v>
      </c>
      <c r="BF396" s="144">
        <f t="shared" si="287"/>
        <v>6534683.4192080004</v>
      </c>
      <c r="BG396" s="141">
        <f t="shared" si="288"/>
        <v>69032979</v>
      </c>
      <c r="BH396" s="145">
        <f t="shared" si="289"/>
        <v>75567663.216000006</v>
      </c>
      <c r="BI396" s="128">
        <f t="shared" si="282"/>
        <v>4659160</v>
      </c>
      <c r="BJ396" s="146">
        <f t="shared" si="290"/>
        <v>2329580</v>
      </c>
      <c r="BK396" s="146">
        <f t="shared" si="291"/>
        <v>698874</v>
      </c>
      <c r="BL396" s="147">
        <f t="shared" si="292"/>
        <v>1120000</v>
      </c>
      <c r="BM396" s="383">
        <v>0</v>
      </c>
      <c r="BN396" s="148">
        <f t="shared" si="293"/>
        <v>84375277.216000006</v>
      </c>
      <c r="BO396" s="149">
        <f t="shared" si="294"/>
        <v>72912168.215999991</v>
      </c>
      <c r="BP396" s="150">
        <f t="shared" si="295"/>
        <v>16769798.689679999</v>
      </c>
      <c r="BQ396" s="151">
        <f t="shared" si="296"/>
        <v>101145075.90568</v>
      </c>
      <c r="BR396" s="152">
        <f t="shared" si="297"/>
        <v>100800</v>
      </c>
      <c r="BS396" s="148">
        <f t="shared" si="298"/>
        <v>101245875.90568</v>
      </c>
      <c r="BT396" s="136">
        <v>0</v>
      </c>
      <c r="BU396" s="149">
        <f t="shared" si="299"/>
        <v>8437527.7216000017</v>
      </c>
      <c r="BV396" s="153">
        <f t="shared" si="300"/>
        <v>4218763.8608000008</v>
      </c>
      <c r="BW396" s="134">
        <f t="shared" si="301"/>
        <v>88589584.323280007</v>
      </c>
      <c r="BX396" s="148">
        <f t="shared" si="302"/>
        <v>7687614</v>
      </c>
      <c r="BY396" s="135">
        <f t="shared" si="303"/>
        <v>80901970.323280007</v>
      </c>
      <c r="CD396" s="400">
        <f>'آبان 1400'!AU397</f>
        <v>75567663.216000006</v>
      </c>
      <c r="CE396" s="401">
        <f>'آبان 1400'!AV397</f>
        <v>54308316.440880008</v>
      </c>
      <c r="CF396" s="401">
        <f>'آبان 1400'!AW397</f>
        <v>72912168.215999991</v>
      </c>
      <c r="CG396" s="401">
        <f>'آبان 1400'!AX397</f>
        <v>5103851.7751199994</v>
      </c>
      <c r="CH396" s="401">
        <f>'آبان 1400'!AY397</f>
        <v>1430831.644088001</v>
      </c>
      <c r="CI396" s="401">
        <f>'آبان 1400'!AZ397</f>
        <v>0</v>
      </c>
      <c r="CJ396" s="401">
        <f>'آبان 1400'!BA397</f>
        <v>0</v>
      </c>
      <c r="CK396" s="401">
        <f>'آبان 1400'!BB397</f>
        <v>0</v>
      </c>
      <c r="CL396" s="401">
        <f>'آبان 1400'!BC397</f>
        <v>0</v>
      </c>
      <c r="CM396" s="401">
        <f>'آبان 1400'!BD397</f>
        <v>0</v>
      </c>
      <c r="CN396" s="401">
        <f>'آبان 1400'!BE397</f>
        <v>0</v>
      </c>
      <c r="CO396" s="401">
        <f>'آبان 1400'!BF397</f>
        <v>0</v>
      </c>
      <c r="CP396" s="401">
        <f>'آبان 1400'!BG397</f>
        <v>6534683.4192080004</v>
      </c>
      <c r="CQ396" s="401">
        <f>'آبان 1400'!BH397</f>
        <v>69032979</v>
      </c>
      <c r="CR396" s="401">
        <f t="shared" si="304"/>
        <v>75567663.216000006</v>
      </c>
      <c r="CS396" s="56">
        <f t="shared" si="305"/>
        <v>4659160</v>
      </c>
      <c r="CT396" s="400">
        <f t="shared" si="306"/>
        <v>2329580</v>
      </c>
      <c r="CU396" s="401">
        <f t="shared" si="307"/>
        <v>698874</v>
      </c>
      <c r="CV396" s="401">
        <f t="shared" si="308"/>
        <v>1120000</v>
      </c>
      <c r="CW396" s="56">
        <v>0</v>
      </c>
      <c r="CX396" s="401">
        <f t="shared" si="309"/>
        <v>84375277.216000006</v>
      </c>
      <c r="CY396" s="401">
        <f t="shared" si="310"/>
        <v>72912168.215999991</v>
      </c>
      <c r="CZ396" s="401">
        <f t="shared" si="311"/>
        <v>16769798.689679999</v>
      </c>
      <c r="DA396" s="401">
        <f t="shared" si="312"/>
        <v>101145075.90568</v>
      </c>
      <c r="DB396" s="401">
        <f t="shared" si="313"/>
        <v>100800</v>
      </c>
      <c r="DC396" s="401">
        <f t="shared" si="314"/>
        <v>101245875.90568</v>
      </c>
      <c r="DD396" s="406">
        <v>0</v>
      </c>
      <c r="DE396" s="401">
        <f t="shared" si="315"/>
        <v>8437527.7216000017</v>
      </c>
      <c r="DF396" s="401">
        <f t="shared" si="316"/>
        <v>4218763.8608000008</v>
      </c>
      <c r="DG396" s="401">
        <f t="shared" si="317"/>
        <v>88589584.323280007</v>
      </c>
      <c r="DH396" s="401">
        <f t="shared" si="318"/>
        <v>7687614</v>
      </c>
      <c r="DI396" s="401">
        <f t="shared" si="319"/>
        <v>80901970.323280007</v>
      </c>
      <c r="DJ396" s="401">
        <f t="shared" si="320"/>
        <v>0</v>
      </c>
      <c r="DL396" s="408">
        <f t="shared" si="321"/>
        <v>6638737.5</v>
      </c>
      <c r="DM396" s="408">
        <f t="shared" si="322"/>
        <v>-1979577.5</v>
      </c>
    </row>
    <row r="397" spans="1:117" s="56" customFormat="1" ht="21" x14ac:dyDescent="0.2">
      <c r="A397" s="192">
        <f t="shared" si="283"/>
        <v>2655495</v>
      </c>
      <c r="B397" s="137">
        <f>'آبان 1400'!B398</f>
        <v>392</v>
      </c>
      <c r="C397" s="137">
        <f>'آبان 1400'!C398</f>
        <v>166</v>
      </c>
      <c r="D397" s="137">
        <f>'آبان 1400'!D398</f>
        <v>13470</v>
      </c>
      <c r="E397" s="137" t="str">
        <f>'آبان 1400'!E398</f>
        <v>حسین</v>
      </c>
      <c r="F397" s="137" t="str">
        <f>'آبان 1400'!F398</f>
        <v>نظری</v>
      </c>
      <c r="G397" s="137" t="str">
        <f>'آبان 1400'!G398</f>
        <v>نگهبان</v>
      </c>
      <c r="H397" s="137" t="str">
        <f>'آبان 1400'!H398</f>
        <v>ش.تهران</v>
      </c>
      <c r="I397" s="137" t="str">
        <f>'آبان 1400'!I398</f>
        <v>119-813-2932063-1</v>
      </c>
      <c r="J397" s="137" t="str">
        <f>'آبان 1400'!J398</f>
        <v>0075295873</v>
      </c>
      <c r="K397" s="137" t="str">
        <f>'آبان 1400'!K398</f>
        <v>0023597902</v>
      </c>
      <c r="L397" s="137" t="str">
        <f>'آبان 1400'!L398</f>
        <v>ش - تهران</v>
      </c>
      <c r="M397" s="137" t="str">
        <f>'آبان 1400'!M398</f>
        <v>نگهبان</v>
      </c>
      <c r="N397" s="121" t="str">
        <f>'آبان 1400'!N398</f>
        <v>*</v>
      </c>
      <c r="O397" s="120">
        <f>'آبان 1400'!O398</f>
        <v>0</v>
      </c>
      <c r="P397" s="122">
        <f>'آبان 1400'!P398</f>
        <v>0</v>
      </c>
      <c r="Q397" s="362">
        <f>'آبان 1400'!Q398</f>
        <v>30</v>
      </c>
      <c r="R397" s="362">
        <f>'آبان 1400'!R398</f>
        <v>120</v>
      </c>
      <c r="S397" s="362">
        <f>'آبان 1400'!S398</f>
        <v>110</v>
      </c>
      <c r="T397" s="362">
        <f>'آبان 1400'!T398</f>
        <v>29.33</v>
      </c>
      <c r="U397" s="138">
        <f>'آبان 1400'!U398</f>
        <v>0</v>
      </c>
      <c r="V397" s="121">
        <f>'آبان 1400'!W398</f>
        <v>0</v>
      </c>
      <c r="W397" s="122">
        <f>'آبان 1400'!X398</f>
        <v>0</v>
      </c>
      <c r="X397" s="370">
        <f>'آبان 1400'!Y398</f>
        <v>1</v>
      </c>
      <c r="Y397" s="370">
        <f>'آبان 1400'!Z398</f>
        <v>1</v>
      </c>
      <c r="Z397" s="139">
        <f>'آبان 1400'!AA398</f>
        <v>885165</v>
      </c>
      <c r="AA397" s="139">
        <f>'آبان 1400'!AB398</f>
        <v>46667</v>
      </c>
      <c r="AB397" s="139">
        <f>'آبان 1400'!AC398</f>
        <v>931832</v>
      </c>
      <c r="AC397" s="139">
        <f>'آبان 1400'!AD398</f>
        <v>4500000</v>
      </c>
      <c r="AD397" s="139">
        <f>'آبان 1400'!AE398</f>
        <v>6000000</v>
      </c>
      <c r="AE397" s="140">
        <f>'آبان 1400'!AF398</f>
        <v>177895.19999999998</v>
      </c>
      <c r="AF397" s="123">
        <f>'آبان 1400'!AG398</f>
        <v>26554950</v>
      </c>
      <c r="AG397" s="124">
        <f>'آبان 1400'!AH398</f>
        <v>1400010</v>
      </c>
      <c r="AH397" s="124">
        <f>'آبان 1400'!AI398</f>
        <v>21347423.999999996</v>
      </c>
      <c r="AI397" s="124">
        <f>'آبان 1400'!AJ398</f>
        <v>2655495</v>
      </c>
      <c r="AJ397" s="124">
        <f>'آبان 1400'!AK398</f>
        <v>4500000</v>
      </c>
      <c r="AK397" s="124">
        <f>'آبان 1400'!AL398</f>
        <v>6000000</v>
      </c>
      <c r="AL397" s="124">
        <f>'آبان 1400'!AM398</f>
        <v>4892117.9999999991</v>
      </c>
      <c r="AM397" s="124">
        <f>'آبان 1400'!AN398</f>
        <v>5217666.2159999991</v>
      </c>
      <c r="AN397" s="124">
        <f>'آبان 1400'!AO398</f>
        <v>0</v>
      </c>
      <c r="AO397" s="124">
        <f>'آبان 1400'!AP398</f>
        <v>2000000</v>
      </c>
      <c r="AP397" s="124">
        <f>'آبان 1400'!AQ398</f>
        <v>0</v>
      </c>
      <c r="AQ397" s="124">
        <f>'آبان 1400'!AR398</f>
        <v>0</v>
      </c>
      <c r="AR397" s="124">
        <f>'آبان 1400'!AS398</f>
        <v>0</v>
      </c>
      <c r="AS397" s="379">
        <f>'آبان 1400'!AT398</f>
        <v>0</v>
      </c>
      <c r="AT397" s="372">
        <f t="shared" si="284"/>
        <v>74567663.216000006</v>
      </c>
      <c r="AU397" s="174">
        <f>'آبان 1400'!AV398</f>
        <v>54378316.440880008</v>
      </c>
      <c r="AV397" s="142">
        <f>'آبان 1400'!AW398</f>
        <v>71912168.215999991</v>
      </c>
      <c r="AW397" s="143">
        <f t="shared" si="285"/>
        <v>5033851.7751199994</v>
      </c>
      <c r="AX397" s="76">
        <f t="shared" si="286"/>
        <v>1437831.644088001</v>
      </c>
      <c r="AY397" s="143">
        <f>'آبان 1400'!AZ398</f>
        <v>0</v>
      </c>
      <c r="AZ397" s="143">
        <f>'آبان 1400'!BA398</f>
        <v>0</v>
      </c>
      <c r="BA397" s="143">
        <f>'آبان 1400'!BB398</f>
        <v>0</v>
      </c>
      <c r="BB397" s="143">
        <f>'آبان 1400'!BC398</f>
        <v>0</v>
      </c>
      <c r="BC397" s="143">
        <f>'آبان 1400'!BD398</f>
        <v>0</v>
      </c>
      <c r="BD397" s="143">
        <f>'آبان 1400'!BE398</f>
        <v>0</v>
      </c>
      <c r="BE397" s="143">
        <f>'آبان 1400'!BF398</f>
        <v>0</v>
      </c>
      <c r="BF397" s="144">
        <f t="shared" si="287"/>
        <v>6471683.4192080004</v>
      </c>
      <c r="BG397" s="141">
        <f t="shared" si="288"/>
        <v>68095979</v>
      </c>
      <c r="BH397" s="145">
        <f t="shared" si="289"/>
        <v>74567663.216000006</v>
      </c>
      <c r="BI397" s="128">
        <f t="shared" si="282"/>
        <v>4659160</v>
      </c>
      <c r="BJ397" s="146">
        <f t="shared" si="290"/>
        <v>2329580</v>
      </c>
      <c r="BK397" s="146">
        <f t="shared" si="291"/>
        <v>698874</v>
      </c>
      <c r="BL397" s="147">
        <f t="shared" si="292"/>
        <v>1120000</v>
      </c>
      <c r="BM397" s="383">
        <v>0</v>
      </c>
      <c r="BN397" s="148">
        <f t="shared" si="293"/>
        <v>83375277.216000006</v>
      </c>
      <c r="BO397" s="149">
        <f t="shared" si="294"/>
        <v>71912168.215999991</v>
      </c>
      <c r="BP397" s="150">
        <f t="shared" si="295"/>
        <v>16539798.689679999</v>
      </c>
      <c r="BQ397" s="151">
        <f t="shared" si="296"/>
        <v>99915075.905680001</v>
      </c>
      <c r="BR397" s="152">
        <f t="shared" si="297"/>
        <v>100800</v>
      </c>
      <c r="BS397" s="148">
        <f t="shared" si="298"/>
        <v>100015875.90568</v>
      </c>
      <c r="BT397" s="136">
        <v>0</v>
      </c>
      <c r="BU397" s="149">
        <f t="shared" si="299"/>
        <v>8337527.7216000007</v>
      </c>
      <c r="BV397" s="153">
        <f t="shared" si="300"/>
        <v>4168763.8608000004</v>
      </c>
      <c r="BW397" s="134">
        <f t="shared" si="301"/>
        <v>87509584.323280007</v>
      </c>
      <c r="BX397" s="148">
        <f t="shared" si="302"/>
        <v>7687614</v>
      </c>
      <c r="BY397" s="135">
        <f t="shared" si="303"/>
        <v>79821970.323280007</v>
      </c>
      <c r="CD397" s="400">
        <f>'آبان 1400'!AU398</f>
        <v>74567663.216000006</v>
      </c>
      <c r="CE397" s="401">
        <f>'آبان 1400'!AV398</f>
        <v>54378316.440880008</v>
      </c>
      <c r="CF397" s="401">
        <f>'آبان 1400'!AW398</f>
        <v>71912168.215999991</v>
      </c>
      <c r="CG397" s="401">
        <f>'آبان 1400'!AX398</f>
        <v>5033851.7751199994</v>
      </c>
      <c r="CH397" s="401">
        <f>'آبان 1400'!AY398</f>
        <v>1437831.644088001</v>
      </c>
      <c r="CI397" s="401">
        <f>'آبان 1400'!AZ398</f>
        <v>0</v>
      </c>
      <c r="CJ397" s="401">
        <f>'آبان 1400'!BA398</f>
        <v>0</v>
      </c>
      <c r="CK397" s="401">
        <f>'آبان 1400'!BB398</f>
        <v>0</v>
      </c>
      <c r="CL397" s="401">
        <f>'آبان 1400'!BC398</f>
        <v>0</v>
      </c>
      <c r="CM397" s="401">
        <f>'آبان 1400'!BD398</f>
        <v>0</v>
      </c>
      <c r="CN397" s="401">
        <f>'آبان 1400'!BE398</f>
        <v>0</v>
      </c>
      <c r="CO397" s="401">
        <f>'آبان 1400'!BF398</f>
        <v>0</v>
      </c>
      <c r="CP397" s="401">
        <f>'آبان 1400'!BG398</f>
        <v>6471683.4192080004</v>
      </c>
      <c r="CQ397" s="401">
        <f>'آبان 1400'!BH398</f>
        <v>68095979</v>
      </c>
      <c r="CR397" s="401">
        <f t="shared" si="304"/>
        <v>74567663.216000006</v>
      </c>
      <c r="CS397" s="56">
        <f t="shared" si="305"/>
        <v>4659160</v>
      </c>
      <c r="CT397" s="400">
        <f t="shared" si="306"/>
        <v>2329580</v>
      </c>
      <c r="CU397" s="401">
        <f t="shared" si="307"/>
        <v>698874</v>
      </c>
      <c r="CV397" s="401">
        <f t="shared" si="308"/>
        <v>1120000</v>
      </c>
      <c r="CW397" s="56">
        <v>0</v>
      </c>
      <c r="CX397" s="401">
        <f t="shared" si="309"/>
        <v>83375277.216000006</v>
      </c>
      <c r="CY397" s="401">
        <f t="shared" si="310"/>
        <v>71912168.215999991</v>
      </c>
      <c r="CZ397" s="401">
        <f t="shared" si="311"/>
        <v>16539798.689679999</v>
      </c>
      <c r="DA397" s="401">
        <f t="shared" si="312"/>
        <v>99915075.905680001</v>
      </c>
      <c r="DB397" s="401">
        <f t="shared" si="313"/>
        <v>100800</v>
      </c>
      <c r="DC397" s="401">
        <f t="shared" si="314"/>
        <v>100015875.90568</v>
      </c>
      <c r="DD397" s="406">
        <v>0</v>
      </c>
      <c r="DE397" s="401">
        <f t="shared" si="315"/>
        <v>8337527.7216000007</v>
      </c>
      <c r="DF397" s="401">
        <f t="shared" si="316"/>
        <v>4168763.8608000004</v>
      </c>
      <c r="DG397" s="401">
        <f t="shared" si="317"/>
        <v>87509584.323280007</v>
      </c>
      <c r="DH397" s="401">
        <f t="shared" si="318"/>
        <v>7687614</v>
      </c>
      <c r="DI397" s="401">
        <f t="shared" si="319"/>
        <v>79821970.323280007</v>
      </c>
      <c r="DJ397" s="401">
        <f t="shared" si="320"/>
        <v>0</v>
      </c>
      <c r="DL397" s="408">
        <f t="shared" si="321"/>
        <v>6638737.5</v>
      </c>
      <c r="DM397" s="408">
        <f t="shared" si="322"/>
        <v>-1979577.5</v>
      </c>
    </row>
    <row r="398" spans="1:117" s="56" customFormat="1" ht="21" x14ac:dyDescent="0.2">
      <c r="A398" s="192">
        <f t="shared" si="283"/>
        <v>2655495</v>
      </c>
      <c r="B398" s="137">
        <f>'آبان 1400'!B399</f>
        <v>393</v>
      </c>
      <c r="C398" s="137">
        <f>'آبان 1400'!C399</f>
        <v>167</v>
      </c>
      <c r="D398" s="137">
        <f>'آبان 1400'!D399</f>
        <v>13505</v>
      </c>
      <c r="E398" s="137" t="str">
        <f>'آبان 1400'!E399</f>
        <v>رحمان</v>
      </c>
      <c r="F398" s="137" t="str">
        <f>'آبان 1400'!F399</f>
        <v>رخشا</v>
      </c>
      <c r="G398" s="137" t="str">
        <f>'آبان 1400'!G399</f>
        <v>نگهبان</v>
      </c>
      <c r="H398" s="137" t="str">
        <f>'آبان 1400'!H399</f>
        <v>ش.تهران</v>
      </c>
      <c r="I398" s="137" t="str">
        <f>'آبان 1400'!I399</f>
        <v>121-813-2945605-1</v>
      </c>
      <c r="J398" s="137" t="str">
        <f>'آبان 1400'!J399</f>
        <v>2180466412</v>
      </c>
      <c r="K398" s="137" t="str">
        <f>'آبان 1400'!K399</f>
        <v>0016995192</v>
      </c>
      <c r="L398" s="137" t="str">
        <f>'آبان 1400'!L399</f>
        <v>ش - تهران</v>
      </c>
      <c r="M398" s="137" t="str">
        <f>'آبان 1400'!M399</f>
        <v>نگهبان</v>
      </c>
      <c r="N398" s="121" t="str">
        <f>'آبان 1400'!N399</f>
        <v>*</v>
      </c>
      <c r="O398" s="120">
        <f>'آبان 1400'!O399</f>
        <v>0</v>
      </c>
      <c r="P398" s="122">
        <f>'آبان 1400'!P399</f>
        <v>0</v>
      </c>
      <c r="Q398" s="362">
        <f>'آبان 1400'!Q399</f>
        <v>30</v>
      </c>
      <c r="R398" s="362">
        <f>'آبان 1400'!R399</f>
        <v>120</v>
      </c>
      <c r="S398" s="362">
        <f>'آبان 1400'!S399</f>
        <v>110</v>
      </c>
      <c r="T398" s="362">
        <f>'آبان 1400'!T399</f>
        <v>29.33</v>
      </c>
      <c r="U398" s="138">
        <f>'آبان 1400'!U399</f>
        <v>0</v>
      </c>
      <c r="V398" s="121">
        <f>'آبان 1400'!W399</f>
        <v>0</v>
      </c>
      <c r="W398" s="122">
        <f>'آبان 1400'!X399</f>
        <v>0</v>
      </c>
      <c r="X398" s="370">
        <f>'آبان 1400'!Y399</f>
        <v>2</v>
      </c>
      <c r="Y398" s="370">
        <f>'آبان 1400'!Z399</f>
        <v>2</v>
      </c>
      <c r="Z398" s="139">
        <f>'آبان 1400'!AA399</f>
        <v>885165</v>
      </c>
      <c r="AA398" s="139">
        <f>'آبان 1400'!AB399</f>
        <v>46667</v>
      </c>
      <c r="AB398" s="139">
        <f>'آبان 1400'!AC399</f>
        <v>931832</v>
      </c>
      <c r="AC398" s="139">
        <f>'آبان 1400'!AD399</f>
        <v>4500000</v>
      </c>
      <c r="AD398" s="139">
        <f>'آبان 1400'!AE399</f>
        <v>6000000</v>
      </c>
      <c r="AE398" s="140">
        <f>'آبان 1400'!AF399</f>
        <v>177895.19999999998</v>
      </c>
      <c r="AF398" s="123">
        <f>'آبان 1400'!AG399</f>
        <v>26554950</v>
      </c>
      <c r="AG398" s="124">
        <f>'آبان 1400'!AH399</f>
        <v>1400010</v>
      </c>
      <c r="AH398" s="124">
        <f>'آبان 1400'!AI399</f>
        <v>21347423.999999996</v>
      </c>
      <c r="AI398" s="124">
        <f>'آبان 1400'!AJ399</f>
        <v>5310990</v>
      </c>
      <c r="AJ398" s="124">
        <f>'آبان 1400'!AK399</f>
        <v>4500000</v>
      </c>
      <c r="AK398" s="124">
        <f>'آبان 1400'!AL399</f>
        <v>6000000</v>
      </c>
      <c r="AL398" s="124">
        <f>'آبان 1400'!AM399</f>
        <v>4892117.9999999991</v>
      </c>
      <c r="AM398" s="124">
        <f>'آبان 1400'!AN399</f>
        <v>5217666.2159999991</v>
      </c>
      <c r="AN398" s="124">
        <f>'آبان 1400'!AO399</f>
        <v>0</v>
      </c>
      <c r="AO398" s="124">
        <f>'آبان 1400'!AP399</f>
        <v>3000000</v>
      </c>
      <c r="AP398" s="124">
        <f>'آبان 1400'!AQ399</f>
        <v>0</v>
      </c>
      <c r="AQ398" s="124">
        <f>'آبان 1400'!AR399</f>
        <v>0</v>
      </c>
      <c r="AR398" s="124">
        <f>'آبان 1400'!AS399</f>
        <v>0</v>
      </c>
      <c r="AS398" s="379">
        <f>'آبان 1400'!AT399</f>
        <v>0</v>
      </c>
      <c r="AT398" s="372">
        <f t="shared" si="284"/>
        <v>78223158.216000006</v>
      </c>
      <c r="AU398" s="174">
        <f>'آبان 1400'!AV399</f>
        <v>54308316.440880008</v>
      </c>
      <c r="AV398" s="142">
        <f>'آبان 1400'!AW399</f>
        <v>72912168.215999991</v>
      </c>
      <c r="AW398" s="143">
        <f t="shared" si="285"/>
        <v>5103851.7751199994</v>
      </c>
      <c r="AX398" s="76">
        <f t="shared" si="286"/>
        <v>1430831.644088001</v>
      </c>
      <c r="AY398" s="143">
        <f>'آبان 1400'!AZ399</f>
        <v>0</v>
      </c>
      <c r="AZ398" s="143">
        <f>'آبان 1400'!BA399</f>
        <v>0</v>
      </c>
      <c r="BA398" s="143">
        <f>'آبان 1400'!BB399</f>
        <v>0</v>
      </c>
      <c r="BB398" s="143">
        <f>'آبان 1400'!BC399</f>
        <v>0</v>
      </c>
      <c r="BC398" s="143">
        <f>'آبان 1400'!BD399</f>
        <v>0</v>
      </c>
      <c r="BD398" s="143">
        <f>'آبان 1400'!BE399</f>
        <v>0</v>
      </c>
      <c r="BE398" s="143">
        <f>'آبان 1400'!BF399</f>
        <v>0</v>
      </c>
      <c r="BF398" s="144">
        <f t="shared" si="287"/>
        <v>6534683.4192080004</v>
      </c>
      <c r="BG398" s="141">
        <f t="shared" si="288"/>
        <v>71688474</v>
      </c>
      <c r="BH398" s="145">
        <f t="shared" si="289"/>
        <v>78223158.216000006</v>
      </c>
      <c r="BI398" s="128">
        <f t="shared" si="282"/>
        <v>4659160</v>
      </c>
      <c r="BJ398" s="146">
        <f t="shared" si="290"/>
        <v>2329580</v>
      </c>
      <c r="BK398" s="146">
        <f t="shared" si="291"/>
        <v>698874</v>
      </c>
      <c r="BL398" s="147">
        <f t="shared" si="292"/>
        <v>1120000</v>
      </c>
      <c r="BM398" s="383">
        <v>0</v>
      </c>
      <c r="BN398" s="148">
        <f t="shared" si="293"/>
        <v>87030772.216000006</v>
      </c>
      <c r="BO398" s="149">
        <f t="shared" si="294"/>
        <v>72912168.215999991</v>
      </c>
      <c r="BP398" s="150">
        <f t="shared" si="295"/>
        <v>16769798.689679999</v>
      </c>
      <c r="BQ398" s="151">
        <f t="shared" si="296"/>
        <v>103800570.90568</v>
      </c>
      <c r="BR398" s="152">
        <f t="shared" si="297"/>
        <v>100800</v>
      </c>
      <c r="BS398" s="148">
        <f t="shared" si="298"/>
        <v>103901370.90568</v>
      </c>
      <c r="BT398" s="136">
        <v>0</v>
      </c>
      <c r="BU398" s="149">
        <f t="shared" si="299"/>
        <v>8703077.2216000017</v>
      </c>
      <c r="BV398" s="153">
        <f t="shared" si="300"/>
        <v>4351538.6108000008</v>
      </c>
      <c r="BW398" s="134">
        <f t="shared" si="301"/>
        <v>90846755.073280007</v>
      </c>
      <c r="BX398" s="148">
        <f t="shared" si="302"/>
        <v>7687614</v>
      </c>
      <c r="BY398" s="135">
        <f t="shared" si="303"/>
        <v>83159141.073280007</v>
      </c>
      <c r="CD398" s="400">
        <f>'آبان 1400'!AU399</f>
        <v>78223158.216000006</v>
      </c>
      <c r="CE398" s="401">
        <f>'آبان 1400'!AV399</f>
        <v>54308316.440880008</v>
      </c>
      <c r="CF398" s="401">
        <f>'آبان 1400'!AW399</f>
        <v>72912168.215999991</v>
      </c>
      <c r="CG398" s="401">
        <f>'آبان 1400'!AX399</f>
        <v>5103851.7751199994</v>
      </c>
      <c r="CH398" s="401">
        <f>'آبان 1400'!AY399</f>
        <v>1430831.644088001</v>
      </c>
      <c r="CI398" s="401">
        <f>'آبان 1400'!AZ399</f>
        <v>0</v>
      </c>
      <c r="CJ398" s="401">
        <f>'آبان 1400'!BA399</f>
        <v>0</v>
      </c>
      <c r="CK398" s="401">
        <f>'آبان 1400'!BB399</f>
        <v>0</v>
      </c>
      <c r="CL398" s="401">
        <f>'آبان 1400'!BC399</f>
        <v>0</v>
      </c>
      <c r="CM398" s="401">
        <f>'آبان 1400'!BD399</f>
        <v>0</v>
      </c>
      <c r="CN398" s="401">
        <f>'آبان 1400'!BE399</f>
        <v>0</v>
      </c>
      <c r="CO398" s="401">
        <f>'آبان 1400'!BF399</f>
        <v>0</v>
      </c>
      <c r="CP398" s="401">
        <f>'آبان 1400'!BG399</f>
        <v>6534683.4192080004</v>
      </c>
      <c r="CQ398" s="401">
        <f>'آبان 1400'!BH399</f>
        <v>71688474</v>
      </c>
      <c r="CR398" s="401">
        <f t="shared" si="304"/>
        <v>78223158.216000006</v>
      </c>
      <c r="CS398" s="56">
        <f t="shared" si="305"/>
        <v>4659160</v>
      </c>
      <c r="CT398" s="400">
        <f t="shared" si="306"/>
        <v>2329580</v>
      </c>
      <c r="CU398" s="401">
        <f t="shared" si="307"/>
        <v>698874</v>
      </c>
      <c r="CV398" s="401">
        <f t="shared" si="308"/>
        <v>1120000</v>
      </c>
      <c r="CW398" s="56">
        <v>0</v>
      </c>
      <c r="CX398" s="401">
        <f t="shared" si="309"/>
        <v>87030772.216000006</v>
      </c>
      <c r="CY398" s="401">
        <f t="shared" si="310"/>
        <v>72912168.215999991</v>
      </c>
      <c r="CZ398" s="401">
        <f t="shared" si="311"/>
        <v>16769798.689679999</v>
      </c>
      <c r="DA398" s="401">
        <f t="shared" si="312"/>
        <v>103800570.90568</v>
      </c>
      <c r="DB398" s="401">
        <f t="shared" si="313"/>
        <v>100800</v>
      </c>
      <c r="DC398" s="401">
        <f t="shared" si="314"/>
        <v>103901370.90568</v>
      </c>
      <c r="DD398" s="406">
        <v>0</v>
      </c>
      <c r="DE398" s="401">
        <f t="shared" si="315"/>
        <v>8703077.2216000017</v>
      </c>
      <c r="DF398" s="401">
        <f t="shared" si="316"/>
        <v>4351538.6108000008</v>
      </c>
      <c r="DG398" s="401">
        <f t="shared" si="317"/>
        <v>90846755.073280007</v>
      </c>
      <c r="DH398" s="401">
        <f t="shared" si="318"/>
        <v>7687614</v>
      </c>
      <c r="DI398" s="401">
        <f t="shared" si="319"/>
        <v>83159141.073280007</v>
      </c>
      <c r="DJ398" s="401">
        <f t="shared" si="320"/>
        <v>0</v>
      </c>
      <c r="DL398" s="408">
        <f t="shared" si="321"/>
        <v>6638737.5</v>
      </c>
      <c r="DM398" s="408">
        <f t="shared" si="322"/>
        <v>-1979577.5</v>
      </c>
    </row>
    <row r="399" spans="1:117" s="56" customFormat="1" ht="21" x14ac:dyDescent="0.2">
      <c r="A399" s="192">
        <f t="shared" si="283"/>
        <v>2655495</v>
      </c>
      <c r="B399" s="137">
        <f>'آبان 1400'!B400</f>
        <v>394</v>
      </c>
      <c r="C399" s="137">
        <f>'آبان 1400'!C400</f>
        <v>168</v>
      </c>
      <c r="D399" s="137">
        <f>'آبان 1400'!D400</f>
        <v>13463</v>
      </c>
      <c r="E399" s="137" t="str">
        <f>'آبان 1400'!E400</f>
        <v>سعید</v>
      </c>
      <c r="F399" s="137" t="str">
        <f>'آبان 1400'!F400</f>
        <v>رضائی جعفری</v>
      </c>
      <c r="G399" s="137" t="str">
        <f>'آبان 1400'!G400</f>
        <v>نگهبان</v>
      </c>
      <c r="H399" s="137" t="str">
        <f>'آبان 1400'!H400</f>
        <v>ش.تهران</v>
      </c>
      <c r="I399" s="137" t="str">
        <f>'آبان 1400'!I400</f>
        <v>121-813-2888978-1</v>
      </c>
      <c r="J399" s="137" t="str">
        <f>'آبان 1400'!J400</f>
        <v>0420987800</v>
      </c>
      <c r="K399" s="137" t="str">
        <f>'آبان 1400'!K400</f>
        <v>0024044283</v>
      </c>
      <c r="L399" s="137" t="str">
        <f>'آبان 1400'!L400</f>
        <v>ش - تهران</v>
      </c>
      <c r="M399" s="137" t="str">
        <f>'آبان 1400'!M400</f>
        <v>نگهبان</v>
      </c>
      <c r="N399" s="121">
        <f>'آبان 1400'!N400</f>
        <v>0</v>
      </c>
      <c r="O399" s="120" t="str">
        <f>'آبان 1400'!O400</f>
        <v>*</v>
      </c>
      <c r="P399" s="122">
        <f>'آبان 1400'!P400</f>
        <v>0</v>
      </c>
      <c r="Q399" s="362">
        <f>'آبان 1400'!Q400</f>
        <v>30</v>
      </c>
      <c r="R399" s="362">
        <f>'آبان 1400'!R400</f>
        <v>90</v>
      </c>
      <c r="S399" s="362">
        <f>'آبان 1400'!S400</f>
        <v>0</v>
      </c>
      <c r="T399" s="362">
        <f>'آبان 1400'!T400</f>
        <v>0</v>
      </c>
      <c r="U399" s="138">
        <f>'آبان 1400'!U400</f>
        <v>0</v>
      </c>
      <c r="V399" s="121">
        <f>'آبان 1400'!W400</f>
        <v>0</v>
      </c>
      <c r="W399" s="122">
        <f>'آبان 1400'!X400</f>
        <v>0</v>
      </c>
      <c r="X399" s="370">
        <f>'آبان 1400'!Y400</f>
        <v>0</v>
      </c>
      <c r="Y399" s="370">
        <f>'آبان 1400'!Z400</f>
        <v>0</v>
      </c>
      <c r="Z399" s="139">
        <f>'آبان 1400'!AA400</f>
        <v>885165</v>
      </c>
      <c r="AA399" s="139">
        <f>'آبان 1400'!AB400</f>
        <v>46667</v>
      </c>
      <c r="AB399" s="139">
        <f>'آبان 1400'!AC400</f>
        <v>931832</v>
      </c>
      <c r="AC399" s="139">
        <f>'آبان 1400'!AD400</f>
        <v>4500000</v>
      </c>
      <c r="AD399" s="139">
        <f>'آبان 1400'!AE400</f>
        <v>6000000</v>
      </c>
      <c r="AE399" s="140">
        <f>'آبان 1400'!AF400</f>
        <v>177895.19999999998</v>
      </c>
      <c r="AF399" s="123">
        <f>'آبان 1400'!AG400</f>
        <v>26554950</v>
      </c>
      <c r="AG399" s="124">
        <f>'آبان 1400'!AH400</f>
        <v>1400010</v>
      </c>
      <c r="AH399" s="124">
        <f>'آبان 1400'!AI400</f>
        <v>16010567.999999998</v>
      </c>
      <c r="AI399" s="124">
        <f>'آبان 1400'!AJ400</f>
        <v>0</v>
      </c>
      <c r="AJ399" s="124">
        <f>'آبان 1400'!AK400</f>
        <v>4500000</v>
      </c>
      <c r="AK399" s="124">
        <f>'آبان 1400'!AL400</f>
        <v>6000000</v>
      </c>
      <c r="AL399" s="124">
        <f>'آبان 1400'!AM400</f>
        <v>0</v>
      </c>
      <c r="AM399" s="124">
        <f>'آبان 1400'!AN400</f>
        <v>0</v>
      </c>
      <c r="AN399" s="124">
        <f>'آبان 1400'!AO400</f>
        <v>0</v>
      </c>
      <c r="AO399" s="124">
        <f>'آبان 1400'!AP400</f>
        <v>4000000</v>
      </c>
      <c r="AP399" s="124">
        <f>'آبان 1400'!AQ400</f>
        <v>0</v>
      </c>
      <c r="AQ399" s="124">
        <f>'آبان 1400'!AR400</f>
        <v>0</v>
      </c>
      <c r="AR399" s="124">
        <f>'آبان 1400'!AS400</f>
        <v>0</v>
      </c>
      <c r="AS399" s="379">
        <f>'آبان 1400'!AT400</f>
        <v>0</v>
      </c>
      <c r="AT399" s="372">
        <f t="shared" si="284"/>
        <v>58465528</v>
      </c>
      <c r="AU399" s="174">
        <f>'آبان 1400'!AV400</f>
        <v>39872941.039999999</v>
      </c>
      <c r="AV399" s="142">
        <f>'آبان 1400'!AW400</f>
        <v>58465528</v>
      </c>
      <c r="AW399" s="143">
        <f t="shared" si="285"/>
        <v>4092586.9600000004</v>
      </c>
      <c r="AX399" s="76">
        <f t="shared" si="286"/>
        <v>0</v>
      </c>
      <c r="AY399" s="143">
        <f>'آبان 1400'!AZ400</f>
        <v>0</v>
      </c>
      <c r="AZ399" s="143">
        <f>'آبان 1400'!BA400</f>
        <v>0</v>
      </c>
      <c r="BA399" s="143">
        <f>'آبان 1400'!BB400</f>
        <v>0</v>
      </c>
      <c r="BB399" s="143">
        <f>'آبان 1400'!BC400</f>
        <v>0</v>
      </c>
      <c r="BC399" s="143">
        <f>'آبان 1400'!BD400</f>
        <v>0</v>
      </c>
      <c r="BD399" s="143">
        <f>'آبان 1400'!BE400</f>
        <v>0</v>
      </c>
      <c r="BE399" s="143">
        <f>'آبان 1400'!BF400</f>
        <v>0</v>
      </c>
      <c r="BF399" s="144">
        <f t="shared" si="287"/>
        <v>4092586.9600000004</v>
      </c>
      <c r="BG399" s="141">
        <f t="shared" si="288"/>
        <v>54372941</v>
      </c>
      <c r="BH399" s="145">
        <f t="shared" si="289"/>
        <v>58465528</v>
      </c>
      <c r="BI399" s="128">
        <f t="shared" si="282"/>
        <v>4659160</v>
      </c>
      <c r="BJ399" s="146">
        <f t="shared" si="290"/>
        <v>2329580</v>
      </c>
      <c r="BK399" s="146">
        <f t="shared" si="291"/>
        <v>698874</v>
      </c>
      <c r="BL399" s="147">
        <f t="shared" si="292"/>
        <v>1120000</v>
      </c>
      <c r="BM399" s="383">
        <v>0</v>
      </c>
      <c r="BN399" s="148">
        <f t="shared" si="293"/>
        <v>67273142</v>
      </c>
      <c r="BO399" s="149">
        <f t="shared" si="294"/>
        <v>58465528</v>
      </c>
      <c r="BP399" s="150">
        <f t="shared" si="295"/>
        <v>13447071.440000001</v>
      </c>
      <c r="BQ399" s="151">
        <f t="shared" si="296"/>
        <v>80720213.439999998</v>
      </c>
      <c r="BR399" s="152">
        <f t="shared" si="297"/>
        <v>100800</v>
      </c>
      <c r="BS399" s="148">
        <f t="shared" si="298"/>
        <v>80821013.439999998</v>
      </c>
      <c r="BT399" s="136">
        <v>0</v>
      </c>
      <c r="BU399" s="149">
        <f t="shared" si="299"/>
        <v>6727314.2000000002</v>
      </c>
      <c r="BV399" s="153">
        <f t="shared" si="300"/>
        <v>3363657.1</v>
      </c>
      <c r="BW399" s="134">
        <f t="shared" si="301"/>
        <v>70730042.140000001</v>
      </c>
      <c r="BX399" s="148">
        <f t="shared" si="302"/>
        <v>7687614</v>
      </c>
      <c r="BY399" s="135">
        <f t="shared" si="303"/>
        <v>63042428.140000001</v>
      </c>
      <c r="CD399" s="400">
        <f>'آبان 1400'!AU400</f>
        <v>58465528</v>
      </c>
      <c r="CE399" s="401">
        <f>'آبان 1400'!AV400</f>
        <v>39872941.039999999</v>
      </c>
      <c r="CF399" s="401">
        <f>'آبان 1400'!AW400</f>
        <v>58465528</v>
      </c>
      <c r="CG399" s="401">
        <f>'آبان 1400'!AX400</f>
        <v>4092586.9600000004</v>
      </c>
      <c r="CH399" s="401">
        <f>'آبان 1400'!AY400</f>
        <v>0</v>
      </c>
      <c r="CI399" s="401">
        <f>'آبان 1400'!AZ400</f>
        <v>0</v>
      </c>
      <c r="CJ399" s="401">
        <f>'آبان 1400'!BA400</f>
        <v>0</v>
      </c>
      <c r="CK399" s="401">
        <f>'آبان 1400'!BB400</f>
        <v>0</v>
      </c>
      <c r="CL399" s="401">
        <f>'آبان 1400'!BC400</f>
        <v>0</v>
      </c>
      <c r="CM399" s="401">
        <f>'آبان 1400'!BD400</f>
        <v>0</v>
      </c>
      <c r="CN399" s="401">
        <f>'آبان 1400'!BE400</f>
        <v>0</v>
      </c>
      <c r="CO399" s="401">
        <f>'آبان 1400'!BF400</f>
        <v>0</v>
      </c>
      <c r="CP399" s="401">
        <f>'آبان 1400'!BG400</f>
        <v>4092586.9600000004</v>
      </c>
      <c r="CQ399" s="401">
        <f>'آبان 1400'!BH400</f>
        <v>54372941</v>
      </c>
      <c r="CR399" s="401">
        <f t="shared" si="304"/>
        <v>58465528</v>
      </c>
      <c r="CS399" s="56">
        <f t="shared" si="305"/>
        <v>4659160</v>
      </c>
      <c r="CT399" s="400">
        <f t="shared" si="306"/>
        <v>2329580</v>
      </c>
      <c r="CU399" s="401">
        <f t="shared" si="307"/>
        <v>698874</v>
      </c>
      <c r="CV399" s="401">
        <f t="shared" si="308"/>
        <v>1120000</v>
      </c>
      <c r="CW399" s="56">
        <v>0</v>
      </c>
      <c r="CX399" s="401">
        <f t="shared" si="309"/>
        <v>67273142</v>
      </c>
      <c r="CY399" s="401">
        <f t="shared" si="310"/>
        <v>58465528</v>
      </c>
      <c r="CZ399" s="401">
        <f t="shared" si="311"/>
        <v>13447071.440000001</v>
      </c>
      <c r="DA399" s="401">
        <f t="shared" si="312"/>
        <v>80720213.439999998</v>
      </c>
      <c r="DB399" s="401">
        <f t="shared" si="313"/>
        <v>100800</v>
      </c>
      <c r="DC399" s="401">
        <f t="shared" si="314"/>
        <v>80821013.439999998</v>
      </c>
      <c r="DD399" s="406">
        <v>0</v>
      </c>
      <c r="DE399" s="401">
        <f t="shared" si="315"/>
        <v>6727314.2000000002</v>
      </c>
      <c r="DF399" s="401">
        <f t="shared" si="316"/>
        <v>3363657.1</v>
      </c>
      <c r="DG399" s="401">
        <f t="shared" si="317"/>
        <v>70730042.140000001</v>
      </c>
      <c r="DH399" s="401">
        <f t="shared" si="318"/>
        <v>7687614</v>
      </c>
      <c r="DI399" s="401">
        <f t="shared" si="319"/>
        <v>63042428.140000001</v>
      </c>
      <c r="DJ399" s="401">
        <f t="shared" si="320"/>
        <v>0</v>
      </c>
      <c r="DL399" s="408">
        <f t="shared" si="321"/>
        <v>6638737.5</v>
      </c>
      <c r="DM399" s="408">
        <f t="shared" si="322"/>
        <v>-1979577.5</v>
      </c>
    </row>
    <row r="400" spans="1:117" s="56" customFormat="1" ht="21" x14ac:dyDescent="0.2">
      <c r="A400" s="192">
        <f t="shared" si="283"/>
        <v>2655495</v>
      </c>
      <c r="B400" s="137">
        <f>'آبان 1400'!B401</f>
        <v>395</v>
      </c>
      <c r="C400" s="137">
        <f>'آبان 1400'!C401</f>
        <v>169</v>
      </c>
      <c r="D400" s="137">
        <f>'آبان 1400'!D401</f>
        <v>13477</v>
      </c>
      <c r="E400" s="137" t="str">
        <f>'آبان 1400'!E401</f>
        <v>محمود</v>
      </c>
      <c r="F400" s="137" t="str">
        <f>'آبان 1400'!F401</f>
        <v>آصف كیا</v>
      </c>
      <c r="G400" s="137" t="str">
        <f>'آبان 1400'!G401</f>
        <v>نگهبان</v>
      </c>
      <c r="H400" s="137" t="str">
        <f>'آبان 1400'!H401</f>
        <v>ش.تهران</v>
      </c>
      <c r="I400" s="137" t="str">
        <f>'آبان 1400'!I401</f>
        <v>121-800-155866-1</v>
      </c>
      <c r="J400" s="137" t="str">
        <f>'آبان 1400'!J401</f>
        <v>0050302574</v>
      </c>
      <c r="K400" s="137" t="str">
        <f>'آبان 1400'!K401</f>
        <v>0012704118</v>
      </c>
      <c r="L400" s="137" t="str">
        <f>'آبان 1400'!L401</f>
        <v>ش - تهران</v>
      </c>
      <c r="M400" s="137" t="str">
        <f>'آبان 1400'!M401</f>
        <v>نگهبان</v>
      </c>
      <c r="N400" s="121" t="str">
        <f>'آبان 1400'!N401</f>
        <v>*</v>
      </c>
      <c r="O400" s="120">
        <f>'آبان 1400'!O401</f>
        <v>0</v>
      </c>
      <c r="P400" s="122">
        <f>'آبان 1400'!P401</f>
        <v>0</v>
      </c>
      <c r="Q400" s="362">
        <f>'آبان 1400'!Q401</f>
        <v>30</v>
      </c>
      <c r="R400" s="362">
        <f>'آبان 1400'!R401</f>
        <v>120</v>
      </c>
      <c r="S400" s="362">
        <f>'آبان 1400'!S401</f>
        <v>110</v>
      </c>
      <c r="T400" s="362">
        <f>'آبان 1400'!T401</f>
        <v>29.33</v>
      </c>
      <c r="U400" s="138">
        <f>'آبان 1400'!U401</f>
        <v>0</v>
      </c>
      <c r="V400" s="121">
        <f>'آبان 1400'!W401</f>
        <v>0</v>
      </c>
      <c r="W400" s="122">
        <f>'آبان 1400'!X401</f>
        <v>0</v>
      </c>
      <c r="X400" s="370">
        <f>'آبان 1400'!Y401</f>
        <v>1</v>
      </c>
      <c r="Y400" s="370">
        <f>'آبان 1400'!Z401</f>
        <v>1</v>
      </c>
      <c r="Z400" s="139">
        <f>'آبان 1400'!AA401</f>
        <v>885165</v>
      </c>
      <c r="AA400" s="139">
        <f>'آبان 1400'!AB401</f>
        <v>46667</v>
      </c>
      <c r="AB400" s="139">
        <f>'آبان 1400'!AC401</f>
        <v>931832</v>
      </c>
      <c r="AC400" s="139">
        <f>'آبان 1400'!AD401</f>
        <v>4500000</v>
      </c>
      <c r="AD400" s="139">
        <f>'آبان 1400'!AE401</f>
        <v>6000000</v>
      </c>
      <c r="AE400" s="140">
        <f>'آبان 1400'!AF401</f>
        <v>177895.19999999998</v>
      </c>
      <c r="AF400" s="123">
        <f>'آبان 1400'!AG401</f>
        <v>26554950</v>
      </c>
      <c r="AG400" s="124">
        <f>'آبان 1400'!AH401</f>
        <v>1400010</v>
      </c>
      <c r="AH400" s="124">
        <f>'آبان 1400'!AI401</f>
        <v>21347423.999999996</v>
      </c>
      <c r="AI400" s="124">
        <f>'آبان 1400'!AJ401</f>
        <v>2655495</v>
      </c>
      <c r="AJ400" s="124">
        <f>'آبان 1400'!AK401</f>
        <v>4500000</v>
      </c>
      <c r="AK400" s="124">
        <f>'آبان 1400'!AL401</f>
        <v>6000000</v>
      </c>
      <c r="AL400" s="124">
        <f>'آبان 1400'!AM401</f>
        <v>4892117.9999999991</v>
      </c>
      <c r="AM400" s="124">
        <f>'آبان 1400'!AN401</f>
        <v>5217666.2159999991</v>
      </c>
      <c r="AN400" s="124">
        <f>'آبان 1400'!AO401</f>
        <v>0</v>
      </c>
      <c r="AO400" s="124">
        <f>'آبان 1400'!AP401</f>
        <v>2400000</v>
      </c>
      <c r="AP400" s="124">
        <f>'آبان 1400'!AQ401</f>
        <v>0</v>
      </c>
      <c r="AQ400" s="124">
        <f>'آبان 1400'!AR401</f>
        <v>0</v>
      </c>
      <c r="AR400" s="124">
        <f>'آبان 1400'!AS401</f>
        <v>0</v>
      </c>
      <c r="AS400" s="379">
        <f>'آبان 1400'!AT401</f>
        <v>0</v>
      </c>
      <c r="AT400" s="372">
        <f t="shared" si="284"/>
        <v>74967663.216000006</v>
      </c>
      <c r="AU400" s="174">
        <f>'آبان 1400'!AV401</f>
        <v>54350316.440880008</v>
      </c>
      <c r="AV400" s="142">
        <f>'آبان 1400'!AW401</f>
        <v>72312168.215999991</v>
      </c>
      <c r="AW400" s="143">
        <f t="shared" si="285"/>
        <v>5061851.7751199994</v>
      </c>
      <c r="AX400" s="76">
        <f t="shared" si="286"/>
        <v>1435031.644088001</v>
      </c>
      <c r="AY400" s="143">
        <f>'آبان 1400'!AZ401</f>
        <v>0</v>
      </c>
      <c r="AZ400" s="143">
        <f>'آبان 1400'!BA401</f>
        <v>0</v>
      </c>
      <c r="BA400" s="143">
        <f>'آبان 1400'!BB401</f>
        <v>0</v>
      </c>
      <c r="BB400" s="143">
        <f>'آبان 1400'!BC401</f>
        <v>0</v>
      </c>
      <c r="BC400" s="143">
        <f>'آبان 1400'!BD401</f>
        <v>0</v>
      </c>
      <c r="BD400" s="143">
        <f>'آبان 1400'!BE401</f>
        <v>0</v>
      </c>
      <c r="BE400" s="143">
        <f>'آبان 1400'!BF401</f>
        <v>0</v>
      </c>
      <c r="BF400" s="144">
        <f t="shared" si="287"/>
        <v>6496883.4192080004</v>
      </c>
      <c r="BG400" s="141">
        <f t="shared" si="288"/>
        <v>68470779</v>
      </c>
      <c r="BH400" s="145">
        <f t="shared" si="289"/>
        <v>74967663.216000006</v>
      </c>
      <c r="BI400" s="128">
        <f t="shared" si="282"/>
        <v>4659160</v>
      </c>
      <c r="BJ400" s="146">
        <f t="shared" si="290"/>
        <v>2329580</v>
      </c>
      <c r="BK400" s="146">
        <f t="shared" si="291"/>
        <v>698874</v>
      </c>
      <c r="BL400" s="147">
        <f t="shared" si="292"/>
        <v>1120000</v>
      </c>
      <c r="BM400" s="383">
        <v>0</v>
      </c>
      <c r="BN400" s="148">
        <f t="shared" si="293"/>
        <v>83775277.216000006</v>
      </c>
      <c r="BO400" s="149">
        <f t="shared" si="294"/>
        <v>72312168.215999991</v>
      </c>
      <c r="BP400" s="150">
        <f t="shared" si="295"/>
        <v>16631798.689679999</v>
      </c>
      <c r="BQ400" s="151">
        <f t="shared" si="296"/>
        <v>100407075.90568</v>
      </c>
      <c r="BR400" s="152">
        <f t="shared" si="297"/>
        <v>100800</v>
      </c>
      <c r="BS400" s="148">
        <f t="shared" si="298"/>
        <v>100507875.90568</v>
      </c>
      <c r="BT400" s="136">
        <v>0</v>
      </c>
      <c r="BU400" s="149">
        <f t="shared" si="299"/>
        <v>8377527.7216000007</v>
      </c>
      <c r="BV400" s="153">
        <f t="shared" si="300"/>
        <v>4188763.8608000004</v>
      </c>
      <c r="BW400" s="134">
        <f t="shared" si="301"/>
        <v>87941584.323280007</v>
      </c>
      <c r="BX400" s="148">
        <f t="shared" si="302"/>
        <v>7687614</v>
      </c>
      <c r="BY400" s="135">
        <f t="shared" si="303"/>
        <v>80253970.323280007</v>
      </c>
      <c r="CD400" s="400">
        <f>'آبان 1400'!AU401</f>
        <v>74967663.216000006</v>
      </c>
      <c r="CE400" s="401">
        <f>'آبان 1400'!AV401</f>
        <v>54350316.440880008</v>
      </c>
      <c r="CF400" s="401">
        <f>'آبان 1400'!AW401</f>
        <v>72312168.215999991</v>
      </c>
      <c r="CG400" s="401">
        <f>'آبان 1400'!AX401</f>
        <v>5061851.7751199994</v>
      </c>
      <c r="CH400" s="401">
        <f>'آبان 1400'!AY401</f>
        <v>1435031.644088001</v>
      </c>
      <c r="CI400" s="401">
        <f>'آبان 1400'!AZ401</f>
        <v>0</v>
      </c>
      <c r="CJ400" s="401">
        <f>'آبان 1400'!BA401</f>
        <v>0</v>
      </c>
      <c r="CK400" s="401">
        <f>'آبان 1400'!BB401</f>
        <v>0</v>
      </c>
      <c r="CL400" s="401">
        <f>'آبان 1400'!BC401</f>
        <v>0</v>
      </c>
      <c r="CM400" s="401">
        <f>'آبان 1400'!BD401</f>
        <v>0</v>
      </c>
      <c r="CN400" s="401">
        <f>'آبان 1400'!BE401</f>
        <v>0</v>
      </c>
      <c r="CO400" s="401">
        <f>'آبان 1400'!BF401</f>
        <v>0</v>
      </c>
      <c r="CP400" s="401">
        <f>'آبان 1400'!BG401</f>
        <v>6496883.4192080004</v>
      </c>
      <c r="CQ400" s="401">
        <f>'آبان 1400'!BH401</f>
        <v>68470779</v>
      </c>
      <c r="CR400" s="401">
        <f t="shared" si="304"/>
        <v>74967663.216000006</v>
      </c>
      <c r="CS400" s="56">
        <f t="shared" si="305"/>
        <v>4659160</v>
      </c>
      <c r="CT400" s="400">
        <f t="shared" si="306"/>
        <v>2329580</v>
      </c>
      <c r="CU400" s="401">
        <f t="shared" si="307"/>
        <v>698874</v>
      </c>
      <c r="CV400" s="401">
        <f t="shared" si="308"/>
        <v>1120000</v>
      </c>
      <c r="CW400" s="56">
        <v>0</v>
      </c>
      <c r="CX400" s="401">
        <f t="shared" si="309"/>
        <v>83775277.216000006</v>
      </c>
      <c r="CY400" s="401">
        <f t="shared" si="310"/>
        <v>72312168.215999991</v>
      </c>
      <c r="CZ400" s="401">
        <f t="shared" si="311"/>
        <v>16631798.689679999</v>
      </c>
      <c r="DA400" s="401">
        <f t="shared" si="312"/>
        <v>100407075.90568</v>
      </c>
      <c r="DB400" s="401">
        <f t="shared" si="313"/>
        <v>100800</v>
      </c>
      <c r="DC400" s="401">
        <f t="shared" si="314"/>
        <v>100507875.90568</v>
      </c>
      <c r="DD400" s="406">
        <v>0</v>
      </c>
      <c r="DE400" s="401">
        <f t="shared" si="315"/>
        <v>8377527.7216000007</v>
      </c>
      <c r="DF400" s="401">
        <f t="shared" si="316"/>
        <v>4188763.8608000004</v>
      </c>
      <c r="DG400" s="401">
        <f t="shared" si="317"/>
        <v>87941584.323280007</v>
      </c>
      <c r="DH400" s="401">
        <f t="shared" si="318"/>
        <v>7687614</v>
      </c>
      <c r="DI400" s="401">
        <f t="shared" si="319"/>
        <v>80253970.323280007</v>
      </c>
      <c r="DJ400" s="401">
        <f t="shared" si="320"/>
        <v>0</v>
      </c>
      <c r="DL400" s="408">
        <f t="shared" si="321"/>
        <v>6638737.5</v>
      </c>
      <c r="DM400" s="408">
        <f t="shared" si="322"/>
        <v>-1979577.5</v>
      </c>
    </row>
    <row r="401" spans="1:117" s="56" customFormat="1" ht="21" x14ac:dyDescent="0.2">
      <c r="A401" s="192">
        <f t="shared" si="283"/>
        <v>2655495</v>
      </c>
      <c r="B401" s="137">
        <f>'آبان 1400'!B402</f>
        <v>396</v>
      </c>
      <c r="C401" s="137">
        <f>'آبان 1400'!C402</f>
        <v>170</v>
      </c>
      <c r="D401" s="137">
        <f>'آبان 1400'!D402</f>
        <v>13506</v>
      </c>
      <c r="E401" s="137" t="str">
        <f>'آبان 1400'!E402</f>
        <v>اسماعیل</v>
      </c>
      <c r="F401" s="137" t="str">
        <f>'آبان 1400'!F402</f>
        <v>جمال</v>
      </c>
      <c r="G401" s="137" t="str">
        <f>'آبان 1400'!G402</f>
        <v>نگهبان</v>
      </c>
      <c r="H401" s="137" t="str">
        <f>'آبان 1400'!H402</f>
        <v>ش.تهران</v>
      </c>
      <c r="I401" s="137" t="str">
        <f>'آبان 1400'!I402</f>
        <v>368-813-2924195-1</v>
      </c>
      <c r="J401" s="137" t="str">
        <f>'آبان 1400'!J402</f>
        <v>2249717036</v>
      </c>
      <c r="K401" s="137" t="str">
        <f>'آبان 1400'!K402</f>
        <v>0016983093</v>
      </c>
      <c r="L401" s="137" t="str">
        <f>'آبان 1400'!L402</f>
        <v>ش - تهران</v>
      </c>
      <c r="M401" s="137" t="str">
        <f>'آبان 1400'!M402</f>
        <v>نگهبان</v>
      </c>
      <c r="N401" s="121" t="str">
        <f>'آبان 1400'!N402</f>
        <v>*</v>
      </c>
      <c r="O401" s="120">
        <f>'آبان 1400'!O402</f>
        <v>0</v>
      </c>
      <c r="P401" s="122">
        <f>'آبان 1400'!P402</f>
        <v>0</v>
      </c>
      <c r="Q401" s="362">
        <f>'آبان 1400'!Q402</f>
        <v>30</v>
      </c>
      <c r="R401" s="362">
        <f>'آبان 1400'!R402</f>
        <v>120</v>
      </c>
      <c r="S401" s="362">
        <f>'آبان 1400'!S402</f>
        <v>110</v>
      </c>
      <c r="T401" s="362">
        <f>'آبان 1400'!T402</f>
        <v>29.33</v>
      </c>
      <c r="U401" s="138">
        <f>'آبان 1400'!U402</f>
        <v>0</v>
      </c>
      <c r="V401" s="121">
        <f>'آبان 1400'!W402</f>
        <v>0</v>
      </c>
      <c r="W401" s="122">
        <f>'آبان 1400'!X402</f>
        <v>0</v>
      </c>
      <c r="X401" s="370">
        <f>'آبان 1400'!Y402</f>
        <v>1</v>
      </c>
      <c r="Y401" s="370">
        <f>'آبان 1400'!Z402</f>
        <v>1</v>
      </c>
      <c r="Z401" s="139">
        <f>'آبان 1400'!AA402</f>
        <v>885165</v>
      </c>
      <c r="AA401" s="139">
        <f>'آبان 1400'!AB402</f>
        <v>46667</v>
      </c>
      <c r="AB401" s="139">
        <f>'آبان 1400'!AC402</f>
        <v>931832</v>
      </c>
      <c r="AC401" s="139">
        <f>'آبان 1400'!AD402</f>
        <v>4500000</v>
      </c>
      <c r="AD401" s="139">
        <f>'آبان 1400'!AE402</f>
        <v>6000000</v>
      </c>
      <c r="AE401" s="140">
        <f>'آبان 1400'!AF402</f>
        <v>177895.19999999998</v>
      </c>
      <c r="AF401" s="123">
        <f>'آبان 1400'!AG402</f>
        <v>26554950</v>
      </c>
      <c r="AG401" s="124">
        <f>'آبان 1400'!AH402</f>
        <v>1400010</v>
      </c>
      <c r="AH401" s="124">
        <f>'آبان 1400'!AI402</f>
        <v>21347423.999999996</v>
      </c>
      <c r="AI401" s="124">
        <f>'آبان 1400'!AJ402</f>
        <v>2655495</v>
      </c>
      <c r="AJ401" s="124">
        <f>'آبان 1400'!AK402</f>
        <v>4500000</v>
      </c>
      <c r="AK401" s="124">
        <f>'آبان 1400'!AL402</f>
        <v>6000000</v>
      </c>
      <c r="AL401" s="124">
        <f>'آبان 1400'!AM402</f>
        <v>4892117.9999999991</v>
      </c>
      <c r="AM401" s="124">
        <f>'آبان 1400'!AN402</f>
        <v>5217666.2159999991</v>
      </c>
      <c r="AN401" s="124">
        <f>'آبان 1400'!AO402</f>
        <v>0</v>
      </c>
      <c r="AO401" s="124">
        <f>'آبان 1400'!AP402</f>
        <v>3000000</v>
      </c>
      <c r="AP401" s="124">
        <f>'آبان 1400'!AQ402</f>
        <v>0</v>
      </c>
      <c r="AQ401" s="124">
        <f>'آبان 1400'!AR402</f>
        <v>0</v>
      </c>
      <c r="AR401" s="124">
        <f>'آبان 1400'!AS402</f>
        <v>0</v>
      </c>
      <c r="AS401" s="379">
        <f>'آبان 1400'!AT402</f>
        <v>0</v>
      </c>
      <c r="AT401" s="372">
        <f t="shared" si="284"/>
        <v>75567663.216000006</v>
      </c>
      <c r="AU401" s="174">
        <f>'آبان 1400'!AV402</f>
        <v>54308316.440880008</v>
      </c>
      <c r="AV401" s="142">
        <f>'آبان 1400'!AW402</f>
        <v>72912168.215999991</v>
      </c>
      <c r="AW401" s="143">
        <f t="shared" si="285"/>
        <v>5103851.7751199994</v>
      </c>
      <c r="AX401" s="76">
        <f t="shared" si="286"/>
        <v>1430831.644088001</v>
      </c>
      <c r="AY401" s="143">
        <f>'آبان 1400'!AZ402</f>
        <v>0</v>
      </c>
      <c r="AZ401" s="143">
        <f>'آبان 1400'!BA402</f>
        <v>0</v>
      </c>
      <c r="BA401" s="143">
        <f>'آبان 1400'!BB402</f>
        <v>0</v>
      </c>
      <c r="BB401" s="143">
        <f>'آبان 1400'!BC402</f>
        <v>0</v>
      </c>
      <c r="BC401" s="143">
        <f>'آبان 1400'!BD402</f>
        <v>0</v>
      </c>
      <c r="BD401" s="143">
        <f>'آبان 1400'!BE402</f>
        <v>0</v>
      </c>
      <c r="BE401" s="143">
        <f>'آبان 1400'!BF402</f>
        <v>0</v>
      </c>
      <c r="BF401" s="144">
        <f t="shared" si="287"/>
        <v>6534683.4192080004</v>
      </c>
      <c r="BG401" s="141">
        <f t="shared" si="288"/>
        <v>69032979</v>
      </c>
      <c r="BH401" s="145">
        <f t="shared" si="289"/>
        <v>75567663.216000006</v>
      </c>
      <c r="BI401" s="128">
        <f t="shared" si="282"/>
        <v>4659160</v>
      </c>
      <c r="BJ401" s="146">
        <f t="shared" si="290"/>
        <v>2329580</v>
      </c>
      <c r="BK401" s="146">
        <f t="shared" si="291"/>
        <v>698874</v>
      </c>
      <c r="BL401" s="147">
        <f t="shared" si="292"/>
        <v>1120000</v>
      </c>
      <c r="BM401" s="383">
        <v>0</v>
      </c>
      <c r="BN401" s="148">
        <f t="shared" si="293"/>
        <v>84375277.216000006</v>
      </c>
      <c r="BO401" s="149">
        <f t="shared" si="294"/>
        <v>72912168.215999991</v>
      </c>
      <c r="BP401" s="150">
        <f t="shared" si="295"/>
        <v>16769798.689679999</v>
      </c>
      <c r="BQ401" s="151">
        <f t="shared" si="296"/>
        <v>101145075.90568</v>
      </c>
      <c r="BR401" s="152">
        <f t="shared" si="297"/>
        <v>100800</v>
      </c>
      <c r="BS401" s="148">
        <f t="shared" si="298"/>
        <v>101245875.90568</v>
      </c>
      <c r="BT401" s="136">
        <v>0</v>
      </c>
      <c r="BU401" s="149">
        <f t="shared" si="299"/>
        <v>8437527.7216000017</v>
      </c>
      <c r="BV401" s="153">
        <f t="shared" si="300"/>
        <v>4218763.8608000008</v>
      </c>
      <c r="BW401" s="134">
        <f t="shared" si="301"/>
        <v>88589584.323280007</v>
      </c>
      <c r="BX401" s="148">
        <f t="shared" si="302"/>
        <v>7687614</v>
      </c>
      <c r="BY401" s="135">
        <f t="shared" si="303"/>
        <v>80901970.323280007</v>
      </c>
      <c r="CD401" s="400">
        <f>'آبان 1400'!AU402</f>
        <v>75567663.216000006</v>
      </c>
      <c r="CE401" s="401">
        <f>'آبان 1400'!AV402</f>
        <v>54308316.440880008</v>
      </c>
      <c r="CF401" s="401">
        <f>'آبان 1400'!AW402</f>
        <v>72912168.215999991</v>
      </c>
      <c r="CG401" s="401">
        <f>'آبان 1400'!AX402</f>
        <v>5103851.7751199994</v>
      </c>
      <c r="CH401" s="401">
        <f>'آبان 1400'!AY402</f>
        <v>1430831.644088001</v>
      </c>
      <c r="CI401" s="401">
        <f>'آبان 1400'!AZ402</f>
        <v>0</v>
      </c>
      <c r="CJ401" s="401">
        <f>'آبان 1400'!BA402</f>
        <v>0</v>
      </c>
      <c r="CK401" s="401">
        <f>'آبان 1400'!BB402</f>
        <v>0</v>
      </c>
      <c r="CL401" s="401">
        <f>'آبان 1400'!BC402</f>
        <v>0</v>
      </c>
      <c r="CM401" s="401">
        <f>'آبان 1400'!BD402</f>
        <v>0</v>
      </c>
      <c r="CN401" s="401">
        <f>'آبان 1400'!BE402</f>
        <v>0</v>
      </c>
      <c r="CO401" s="401">
        <f>'آبان 1400'!BF402</f>
        <v>0</v>
      </c>
      <c r="CP401" s="401">
        <f>'آبان 1400'!BG402</f>
        <v>6534683.4192080004</v>
      </c>
      <c r="CQ401" s="401">
        <f>'آبان 1400'!BH402</f>
        <v>69032979</v>
      </c>
      <c r="CR401" s="401">
        <f t="shared" si="304"/>
        <v>75567663.216000006</v>
      </c>
      <c r="CS401" s="56">
        <f t="shared" si="305"/>
        <v>4659160</v>
      </c>
      <c r="CT401" s="400">
        <f t="shared" si="306"/>
        <v>2329580</v>
      </c>
      <c r="CU401" s="401">
        <f t="shared" si="307"/>
        <v>698874</v>
      </c>
      <c r="CV401" s="401">
        <f t="shared" si="308"/>
        <v>1120000</v>
      </c>
      <c r="CW401" s="56">
        <v>0</v>
      </c>
      <c r="CX401" s="401">
        <f t="shared" si="309"/>
        <v>84375277.216000006</v>
      </c>
      <c r="CY401" s="401">
        <f t="shared" si="310"/>
        <v>72912168.215999991</v>
      </c>
      <c r="CZ401" s="401">
        <f t="shared" si="311"/>
        <v>16769798.689679999</v>
      </c>
      <c r="DA401" s="401">
        <f t="shared" si="312"/>
        <v>101145075.90568</v>
      </c>
      <c r="DB401" s="401">
        <f t="shared" si="313"/>
        <v>100800</v>
      </c>
      <c r="DC401" s="401">
        <f t="shared" si="314"/>
        <v>101245875.90568</v>
      </c>
      <c r="DD401" s="406">
        <v>0</v>
      </c>
      <c r="DE401" s="401">
        <f t="shared" si="315"/>
        <v>8437527.7216000017</v>
      </c>
      <c r="DF401" s="401">
        <f t="shared" si="316"/>
        <v>4218763.8608000008</v>
      </c>
      <c r="DG401" s="401">
        <f t="shared" si="317"/>
        <v>88589584.323280007</v>
      </c>
      <c r="DH401" s="401">
        <f t="shared" si="318"/>
        <v>7687614</v>
      </c>
      <c r="DI401" s="401">
        <f t="shared" si="319"/>
        <v>80901970.323280007</v>
      </c>
      <c r="DJ401" s="401">
        <f t="shared" si="320"/>
        <v>0</v>
      </c>
      <c r="DL401" s="408">
        <f t="shared" si="321"/>
        <v>6638737.5</v>
      </c>
      <c r="DM401" s="408">
        <f t="shared" si="322"/>
        <v>-1979577.5</v>
      </c>
    </row>
    <row r="402" spans="1:117" s="56" customFormat="1" ht="21" x14ac:dyDescent="0.2">
      <c r="A402" s="192">
        <f t="shared" si="283"/>
        <v>2655495</v>
      </c>
      <c r="B402" s="137">
        <f>'آبان 1400'!B403</f>
        <v>397</v>
      </c>
      <c r="C402" s="137">
        <f>'آبان 1400'!C403</f>
        <v>171</v>
      </c>
      <c r="D402" s="137">
        <f>'آبان 1400'!D403</f>
        <v>13496</v>
      </c>
      <c r="E402" s="137" t="str">
        <f>'آبان 1400'!E403</f>
        <v>محمد حسن</v>
      </c>
      <c r="F402" s="137" t="str">
        <f>'آبان 1400'!F403</f>
        <v>سیجانی</v>
      </c>
      <c r="G402" s="137" t="str">
        <f>'آبان 1400'!G403</f>
        <v>نگهبان</v>
      </c>
      <c r="H402" s="137" t="str">
        <f>'آبان 1400'!H403</f>
        <v>ش.تهران</v>
      </c>
      <c r="I402" s="137" t="str">
        <f>'آبان 1400'!I403</f>
        <v>368-813-2928899-1</v>
      </c>
      <c r="J402" s="137" t="str">
        <f>'آبان 1400'!J403</f>
        <v>4889185216</v>
      </c>
      <c r="K402" s="137" t="str">
        <f>'آبان 1400'!K403</f>
        <v>0016995472</v>
      </c>
      <c r="L402" s="137" t="str">
        <f>'آبان 1400'!L403</f>
        <v>ش - تهران</v>
      </c>
      <c r="M402" s="137" t="str">
        <f>'آبان 1400'!M403</f>
        <v>نگهبان</v>
      </c>
      <c r="N402" s="121" t="str">
        <f>'آبان 1400'!N403</f>
        <v>*</v>
      </c>
      <c r="O402" s="120">
        <f>'آبان 1400'!O403</f>
        <v>0</v>
      </c>
      <c r="P402" s="122">
        <f>'آبان 1400'!P403</f>
        <v>0</v>
      </c>
      <c r="Q402" s="362">
        <f>'آبان 1400'!Q403</f>
        <v>30</v>
      </c>
      <c r="R402" s="362">
        <f>'آبان 1400'!R403</f>
        <v>120</v>
      </c>
      <c r="S402" s="362">
        <f>'آبان 1400'!S403</f>
        <v>110</v>
      </c>
      <c r="T402" s="362">
        <f>'آبان 1400'!T403</f>
        <v>29.33</v>
      </c>
      <c r="U402" s="138">
        <f>'آبان 1400'!U403</f>
        <v>0</v>
      </c>
      <c r="V402" s="121">
        <f>'آبان 1400'!W403</f>
        <v>0</v>
      </c>
      <c r="W402" s="122">
        <f>'آبان 1400'!X403</f>
        <v>0</v>
      </c>
      <c r="X402" s="370">
        <f>'آبان 1400'!Y403</f>
        <v>2</v>
      </c>
      <c r="Y402" s="370">
        <f>'آبان 1400'!Z403</f>
        <v>2</v>
      </c>
      <c r="Z402" s="139">
        <f>'آبان 1400'!AA403</f>
        <v>885165</v>
      </c>
      <c r="AA402" s="139">
        <f>'آبان 1400'!AB403</f>
        <v>46667</v>
      </c>
      <c r="AB402" s="139">
        <f>'آبان 1400'!AC403</f>
        <v>931832</v>
      </c>
      <c r="AC402" s="139">
        <f>'آبان 1400'!AD403</f>
        <v>4500000</v>
      </c>
      <c r="AD402" s="139">
        <f>'آبان 1400'!AE403</f>
        <v>6000000</v>
      </c>
      <c r="AE402" s="140">
        <f>'آبان 1400'!AF403</f>
        <v>177895.19999999998</v>
      </c>
      <c r="AF402" s="123">
        <f>'آبان 1400'!AG403</f>
        <v>26554950</v>
      </c>
      <c r="AG402" s="124">
        <f>'آبان 1400'!AH403</f>
        <v>1400010</v>
      </c>
      <c r="AH402" s="124">
        <f>'آبان 1400'!AI403</f>
        <v>21347423.999999996</v>
      </c>
      <c r="AI402" s="124">
        <f>'آبان 1400'!AJ403</f>
        <v>5310990</v>
      </c>
      <c r="AJ402" s="124">
        <f>'آبان 1400'!AK403</f>
        <v>4500000</v>
      </c>
      <c r="AK402" s="124">
        <f>'آبان 1400'!AL403</f>
        <v>6000000</v>
      </c>
      <c r="AL402" s="124">
        <f>'آبان 1400'!AM403</f>
        <v>4892117.9999999991</v>
      </c>
      <c r="AM402" s="124">
        <f>'آبان 1400'!AN403</f>
        <v>5217666.2159999991</v>
      </c>
      <c r="AN402" s="124">
        <f>'آبان 1400'!AO403</f>
        <v>0</v>
      </c>
      <c r="AO402" s="124">
        <f>'آبان 1400'!AP403</f>
        <v>3000000</v>
      </c>
      <c r="AP402" s="124">
        <f>'آبان 1400'!AQ403</f>
        <v>0</v>
      </c>
      <c r="AQ402" s="124">
        <f>'آبان 1400'!AR403</f>
        <v>0</v>
      </c>
      <c r="AR402" s="124">
        <f>'آبان 1400'!AS403</f>
        <v>0</v>
      </c>
      <c r="AS402" s="379">
        <f>'آبان 1400'!AT403</f>
        <v>0</v>
      </c>
      <c r="AT402" s="372">
        <f t="shared" si="284"/>
        <v>78223158.216000006</v>
      </c>
      <c r="AU402" s="174">
        <f>'آبان 1400'!AV403</f>
        <v>54308316.440880008</v>
      </c>
      <c r="AV402" s="142">
        <f>'آبان 1400'!AW403</f>
        <v>72912168.215999991</v>
      </c>
      <c r="AW402" s="143">
        <f t="shared" si="285"/>
        <v>5103851.7751199994</v>
      </c>
      <c r="AX402" s="76">
        <f t="shared" si="286"/>
        <v>1430831.644088001</v>
      </c>
      <c r="AY402" s="143">
        <f>'آبان 1400'!AZ403</f>
        <v>0</v>
      </c>
      <c r="AZ402" s="143">
        <f>'آبان 1400'!BA403</f>
        <v>0</v>
      </c>
      <c r="BA402" s="143">
        <f>'آبان 1400'!BB403</f>
        <v>0</v>
      </c>
      <c r="BB402" s="143">
        <f>'آبان 1400'!BC403</f>
        <v>0</v>
      </c>
      <c r="BC402" s="143">
        <f>'آبان 1400'!BD403</f>
        <v>0</v>
      </c>
      <c r="BD402" s="143">
        <f>'آبان 1400'!BE403</f>
        <v>0</v>
      </c>
      <c r="BE402" s="143">
        <f>'آبان 1400'!BF403</f>
        <v>0</v>
      </c>
      <c r="BF402" s="144">
        <f t="shared" si="287"/>
        <v>6534683.4192080004</v>
      </c>
      <c r="BG402" s="141">
        <f t="shared" si="288"/>
        <v>71688474</v>
      </c>
      <c r="BH402" s="145">
        <f t="shared" si="289"/>
        <v>78223158.216000006</v>
      </c>
      <c r="BI402" s="128">
        <f t="shared" si="282"/>
        <v>4659160</v>
      </c>
      <c r="BJ402" s="146">
        <f t="shared" si="290"/>
        <v>2329580</v>
      </c>
      <c r="BK402" s="146">
        <f t="shared" si="291"/>
        <v>698874</v>
      </c>
      <c r="BL402" s="147">
        <f t="shared" si="292"/>
        <v>1120000</v>
      </c>
      <c r="BM402" s="383">
        <v>0</v>
      </c>
      <c r="BN402" s="148">
        <f t="shared" si="293"/>
        <v>87030772.216000006</v>
      </c>
      <c r="BO402" s="149">
        <f t="shared" si="294"/>
        <v>72912168.215999991</v>
      </c>
      <c r="BP402" s="150">
        <f t="shared" si="295"/>
        <v>16769798.689679999</v>
      </c>
      <c r="BQ402" s="151">
        <f t="shared" si="296"/>
        <v>103800570.90568</v>
      </c>
      <c r="BR402" s="152">
        <f t="shared" si="297"/>
        <v>100800</v>
      </c>
      <c r="BS402" s="148">
        <f t="shared" si="298"/>
        <v>103901370.90568</v>
      </c>
      <c r="BT402" s="136">
        <v>0</v>
      </c>
      <c r="BU402" s="149">
        <f t="shared" si="299"/>
        <v>8703077.2216000017</v>
      </c>
      <c r="BV402" s="153">
        <f t="shared" si="300"/>
        <v>4351538.6108000008</v>
      </c>
      <c r="BW402" s="134">
        <f t="shared" si="301"/>
        <v>90846755.073280007</v>
      </c>
      <c r="BX402" s="148">
        <f t="shared" si="302"/>
        <v>7687614</v>
      </c>
      <c r="BY402" s="135">
        <f t="shared" si="303"/>
        <v>83159141.073280007</v>
      </c>
      <c r="CD402" s="400">
        <f>'آبان 1400'!AU403</f>
        <v>78223158.216000006</v>
      </c>
      <c r="CE402" s="401">
        <f>'آبان 1400'!AV403</f>
        <v>54308316.440880008</v>
      </c>
      <c r="CF402" s="401">
        <f>'آبان 1400'!AW403</f>
        <v>72912168.215999991</v>
      </c>
      <c r="CG402" s="401">
        <f>'آبان 1400'!AX403</f>
        <v>5103851.7751199994</v>
      </c>
      <c r="CH402" s="401">
        <f>'آبان 1400'!AY403</f>
        <v>1430831.644088001</v>
      </c>
      <c r="CI402" s="401">
        <f>'آبان 1400'!AZ403</f>
        <v>0</v>
      </c>
      <c r="CJ402" s="401">
        <f>'آبان 1400'!BA403</f>
        <v>0</v>
      </c>
      <c r="CK402" s="401">
        <f>'آبان 1400'!BB403</f>
        <v>0</v>
      </c>
      <c r="CL402" s="401">
        <f>'آبان 1400'!BC403</f>
        <v>0</v>
      </c>
      <c r="CM402" s="401">
        <f>'آبان 1400'!BD403</f>
        <v>0</v>
      </c>
      <c r="CN402" s="401">
        <f>'آبان 1400'!BE403</f>
        <v>0</v>
      </c>
      <c r="CO402" s="401">
        <f>'آبان 1400'!BF403</f>
        <v>0</v>
      </c>
      <c r="CP402" s="401">
        <f>'آبان 1400'!BG403</f>
        <v>6534683.4192080004</v>
      </c>
      <c r="CQ402" s="401">
        <f>'آبان 1400'!BH403</f>
        <v>71688474</v>
      </c>
      <c r="CR402" s="401">
        <f t="shared" si="304"/>
        <v>78223158.216000006</v>
      </c>
      <c r="CS402" s="56">
        <f t="shared" si="305"/>
        <v>4659160</v>
      </c>
      <c r="CT402" s="400">
        <f t="shared" si="306"/>
        <v>2329580</v>
      </c>
      <c r="CU402" s="401">
        <f t="shared" si="307"/>
        <v>698874</v>
      </c>
      <c r="CV402" s="401">
        <f t="shared" si="308"/>
        <v>1120000</v>
      </c>
      <c r="CW402" s="56">
        <v>0</v>
      </c>
      <c r="CX402" s="401">
        <f t="shared" si="309"/>
        <v>87030772.216000006</v>
      </c>
      <c r="CY402" s="401">
        <f t="shared" si="310"/>
        <v>72912168.215999991</v>
      </c>
      <c r="CZ402" s="401">
        <f t="shared" si="311"/>
        <v>16769798.689679999</v>
      </c>
      <c r="DA402" s="401">
        <f t="shared" si="312"/>
        <v>103800570.90568</v>
      </c>
      <c r="DB402" s="401">
        <f t="shared" si="313"/>
        <v>100800</v>
      </c>
      <c r="DC402" s="401">
        <f t="shared" si="314"/>
        <v>103901370.90568</v>
      </c>
      <c r="DD402" s="406">
        <v>0</v>
      </c>
      <c r="DE402" s="401">
        <f t="shared" si="315"/>
        <v>8703077.2216000017</v>
      </c>
      <c r="DF402" s="401">
        <f t="shared" si="316"/>
        <v>4351538.6108000008</v>
      </c>
      <c r="DG402" s="401">
        <f t="shared" si="317"/>
        <v>90846755.073280007</v>
      </c>
      <c r="DH402" s="401">
        <f t="shared" si="318"/>
        <v>7687614</v>
      </c>
      <c r="DI402" s="401">
        <f t="shared" si="319"/>
        <v>83159141.073280007</v>
      </c>
      <c r="DJ402" s="401">
        <f t="shared" si="320"/>
        <v>0</v>
      </c>
      <c r="DL402" s="408">
        <f t="shared" si="321"/>
        <v>6638737.5</v>
      </c>
      <c r="DM402" s="408">
        <f t="shared" si="322"/>
        <v>-1979577.5</v>
      </c>
    </row>
    <row r="403" spans="1:117" s="56" customFormat="1" ht="21" x14ac:dyDescent="0.2">
      <c r="A403" s="192">
        <f t="shared" si="283"/>
        <v>2655495</v>
      </c>
      <c r="B403" s="137">
        <f>'آبان 1400'!B404</f>
        <v>398</v>
      </c>
      <c r="C403" s="137">
        <f>'آبان 1400'!C404</f>
        <v>172</v>
      </c>
      <c r="D403" s="137">
        <f>'آبان 1400'!D404</f>
        <v>13495</v>
      </c>
      <c r="E403" s="137" t="str">
        <f>'آبان 1400'!E404</f>
        <v>علی</v>
      </c>
      <c r="F403" s="137" t="str">
        <f>'آبان 1400'!F404</f>
        <v>گرجی</v>
      </c>
      <c r="G403" s="137" t="str">
        <f>'آبان 1400'!G404</f>
        <v>نگهبان</v>
      </c>
      <c r="H403" s="137" t="str">
        <f>'آبان 1400'!H404</f>
        <v>ش.تهران</v>
      </c>
      <c r="I403" s="137" t="str">
        <f>'آبان 1400'!I404</f>
        <v>124-813-1924996-1</v>
      </c>
      <c r="J403" s="137" t="str">
        <f>'آبان 1400'!J404</f>
        <v>2061817068</v>
      </c>
      <c r="K403" s="137" t="str">
        <f>'آبان 1400'!K404</f>
        <v>0016561424</v>
      </c>
      <c r="L403" s="137" t="str">
        <f>'آبان 1400'!L404</f>
        <v>ش - تهران</v>
      </c>
      <c r="M403" s="137" t="str">
        <f>'آبان 1400'!M404</f>
        <v>نگهبان</v>
      </c>
      <c r="N403" s="121" t="str">
        <f>'آبان 1400'!N404</f>
        <v>*</v>
      </c>
      <c r="O403" s="120">
        <f>'آبان 1400'!O404</f>
        <v>0</v>
      </c>
      <c r="P403" s="122">
        <f>'آبان 1400'!P404</f>
        <v>0</v>
      </c>
      <c r="Q403" s="362">
        <f>'آبان 1400'!Q404</f>
        <v>30</v>
      </c>
      <c r="R403" s="362">
        <f>'آبان 1400'!R404</f>
        <v>120</v>
      </c>
      <c r="S403" s="362">
        <f>'آبان 1400'!S404</f>
        <v>110</v>
      </c>
      <c r="T403" s="362">
        <f>'آبان 1400'!T404</f>
        <v>29.33</v>
      </c>
      <c r="U403" s="138">
        <f>'آبان 1400'!U404</f>
        <v>0</v>
      </c>
      <c r="V403" s="121">
        <f>'آبان 1400'!W404</f>
        <v>0</v>
      </c>
      <c r="W403" s="122">
        <f>'آبان 1400'!X404</f>
        <v>0</v>
      </c>
      <c r="X403" s="370">
        <f>'آبان 1400'!Y404</f>
        <v>1</v>
      </c>
      <c r="Y403" s="370">
        <f>'آبان 1400'!Z404</f>
        <v>0</v>
      </c>
      <c r="Z403" s="139">
        <f>'آبان 1400'!AA404</f>
        <v>885165</v>
      </c>
      <c r="AA403" s="139">
        <f>'آبان 1400'!AB404</f>
        <v>46667</v>
      </c>
      <c r="AB403" s="139">
        <f>'آبان 1400'!AC404</f>
        <v>931832</v>
      </c>
      <c r="AC403" s="139">
        <f>'آبان 1400'!AD404</f>
        <v>4500000</v>
      </c>
      <c r="AD403" s="139">
        <f>'آبان 1400'!AE404</f>
        <v>6000000</v>
      </c>
      <c r="AE403" s="140">
        <f>'آبان 1400'!AF404</f>
        <v>177895.19999999998</v>
      </c>
      <c r="AF403" s="123">
        <f>'آبان 1400'!AG404</f>
        <v>26554950</v>
      </c>
      <c r="AG403" s="124">
        <f>'آبان 1400'!AH404</f>
        <v>1400010</v>
      </c>
      <c r="AH403" s="124">
        <f>'آبان 1400'!AI404</f>
        <v>21347423.999999996</v>
      </c>
      <c r="AI403" s="124">
        <f>'آبان 1400'!AJ404</f>
        <v>0</v>
      </c>
      <c r="AJ403" s="124">
        <f>'آبان 1400'!AK404</f>
        <v>4500000</v>
      </c>
      <c r="AK403" s="124">
        <f>'آبان 1400'!AL404</f>
        <v>6000000</v>
      </c>
      <c r="AL403" s="124">
        <f>'آبان 1400'!AM404</f>
        <v>4892117.9999999991</v>
      </c>
      <c r="AM403" s="124">
        <f>'آبان 1400'!AN404</f>
        <v>5217666.2159999991</v>
      </c>
      <c r="AN403" s="124">
        <f>'آبان 1400'!AO404</f>
        <v>0</v>
      </c>
      <c r="AO403" s="124">
        <f>'آبان 1400'!AP404</f>
        <v>2800000</v>
      </c>
      <c r="AP403" s="124">
        <f>'آبان 1400'!AQ404</f>
        <v>0</v>
      </c>
      <c r="AQ403" s="124">
        <f>'آبان 1400'!AR404</f>
        <v>0</v>
      </c>
      <c r="AR403" s="124">
        <f>'آبان 1400'!AS404</f>
        <v>0</v>
      </c>
      <c r="AS403" s="379">
        <f>'آبان 1400'!AT404</f>
        <v>0</v>
      </c>
      <c r="AT403" s="372">
        <f t="shared" si="284"/>
        <v>72712168.216000006</v>
      </c>
      <c r="AU403" s="174">
        <f>'آبان 1400'!AV404</f>
        <v>54322316.440880008</v>
      </c>
      <c r="AV403" s="142">
        <f>'آبان 1400'!AW404</f>
        <v>72712168.215999991</v>
      </c>
      <c r="AW403" s="143">
        <f t="shared" si="285"/>
        <v>5089851.7751199994</v>
      </c>
      <c r="AX403" s="76">
        <f t="shared" si="286"/>
        <v>1432231.644088001</v>
      </c>
      <c r="AY403" s="143">
        <f>'آبان 1400'!AZ404</f>
        <v>0</v>
      </c>
      <c r="AZ403" s="143">
        <f>'آبان 1400'!BA404</f>
        <v>0</v>
      </c>
      <c r="BA403" s="143">
        <f>'آبان 1400'!BB404</f>
        <v>0</v>
      </c>
      <c r="BB403" s="143">
        <f>'آبان 1400'!BC404</f>
        <v>0</v>
      </c>
      <c r="BC403" s="143">
        <f>'آبان 1400'!BD404</f>
        <v>0</v>
      </c>
      <c r="BD403" s="143">
        <f>'آبان 1400'!BE404</f>
        <v>0</v>
      </c>
      <c r="BE403" s="143">
        <f>'آبان 1400'!BF404</f>
        <v>0</v>
      </c>
      <c r="BF403" s="144">
        <f t="shared" si="287"/>
        <v>6522083.4192080004</v>
      </c>
      <c r="BG403" s="141">
        <f t="shared" si="288"/>
        <v>66190084</v>
      </c>
      <c r="BH403" s="145">
        <f t="shared" si="289"/>
        <v>72712168.216000006</v>
      </c>
      <c r="BI403" s="128">
        <f t="shared" si="282"/>
        <v>4659160</v>
      </c>
      <c r="BJ403" s="146">
        <f t="shared" si="290"/>
        <v>2329580</v>
      </c>
      <c r="BK403" s="146">
        <f t="shared" si="291"/>
        <v>698874</v>
      </c>
      <c r="BL403" s="147">
        <f t="shared" si="292"/>
        <v>1120000</v>
      </c>
      <c r="BM403" s="383">
        <v>0</v>
      </c>
      <c r="BN403" s="148">
        <f t="shared" si="293"/>
        <v>81519782.216000006</v>
      </c>
      <c r="BO403" s="149">
        <f t="shared" si="294"/>
        <v>72712168.215999991</v>
      </c>
      <c r="BP403" s="150">
        <f t="shared" si="295"/>
        <v>16723798.689679999</v>
      </c>
      <c r="BQ403" s="151">
        <f t="shared" si="296"/>
        <v>98243580.905680001</v>
      </c>
      <c r="BR403" s="152">
        <f t="shared" si="297"/>
        <v>100800</v>
      </c>
      <c r="BS403" s="148">
        <f t="shared" si="298"/>
        <v>98344380.905680001</v>
      </c>
      <c r="BT403" s="136">
        <v>0</v>
      </c>
      <c r="BU403" s="149">
        <f t="shared" si="299"/>
        <v>8151978.2216000007</v>
      </c>
      <c r="BV403" s="153">
        <f t="shared" si="300"/>
        <v>4075989.1108000004</v>
      </c>
      <c r="BW403" s="134">
        <f t="shared" si="301"/>
        <v>86116413.573280007</v>
      </c>
      <c r="BX403" s="148">
        <f t="shared" si="302"/>
        <v>7687614</v>
      </c>
      <c r="BY403" s="135">
        <f t="shared" si="303"/>
        <v>78428799.573280007</v>
      </c>
      <c r="CD403" s="400">
        <f>'آبان 1400'!AU404</f>
        <v>72712168.216000006</v>
      </c>
      <c r="CE403" s="401">
        <f>'آبان 1400'!AV404</f>
        <v>54322316.440880008</v>
      </c>
      <c r="CF403" s="401">
        <f>'آبان 1400'!AW404</f>
        <v>72712168.215999991</v>
      </c>
      <c r="CG403" s="401">
        <f>'آبان 1400'!AX404</f>
        <v>5089851.7751199994</v>
      </c>
      <c r="CH403" s="401">
        <f>'آبان 1400'!AY404</f>
        <v>1432231.644088001</v>
      </c>
      <c r="CI403" s="401">
        <f>'آبان 1400'!AZ404</f>
        <v>0</v>
      </c>
      <c r="CJ403" s="401">
        <f>'آبان 1400'!BA404</f>
        <v>0</v>
      </c>
      <c r="CK403" s="401">
        <f>'آبان 1400'!BB404</f>
        <v>0</v>
      </c>
      <c r="CL403" s="401">
        <f>'آبان 1400'!BC404</f>
        <v>0</v>
      </c>
      <c r="CM403" s="401">
        <f>'آبان 1400'!BD404</f>
        <v>0</v>
      </c>
      <c r="CN403" s="401">
        <f>'آبان 1400'!BE404</f>
        <v>0</v>
      </c>
      <c r="CO403" s="401">
        <f>'آبان 1400'!BF404</f>
        <v>0</v>
      </c>
      <c r="CP403" s="401">
        <f>'آبان 1400'!BG404</f>
        <v>6522083.4192080004</v>
      </c>
      <c r="CQ403" s="401">
        <f>'آبان 1400'!BH404</f>
        <v>66190084</v>
      </c>
      <c r="CR403" s="401">
        <f t="shared" si="304"/>
        <v>72712168.216000006</v>
      </c>
      <c r="CS403" s="56">
        <f t="shared" si="305"/>
        <v>4659160</v>
      </c>
      <c r="CT403" s="400">
        <f t="shared" si="306"/>
        <v>2329580</v>
      </c>
      <c r="CU403" s="401">
        <f t="shared" si="307"/>
        <v>698874</v>
      </c>
      <c r="CV403" s="401">
        <f t="shared" si="308"/>
        <v>1120000</v>
      </c>
      <c r="CW403" s="56">
        <v>0</v>
      </c>
      <c r="CX403" s="401">
        <f t="shared" si="309"/>
        <v>81519782.216000006</v>
      </c>
      <c r="CY403" s="401">
        <f t="shared" si="310"/>
        <v>72712168.215999991</v>
      </c>
      <c r="CZ403" s="401">
        <f t="shared" si="311"/>
        <v>16723798.689679999</v>
      </c>
      <c r="DA403" s="401">
        <f t="shared" si="312"/>
        <v>98243580.905680001</v>
      </c>
      <c r="DB403" s="401">
        <f t="shared" si="313"/>
        <v>100800</v>
      </c>
      <c r="DC403" s="401">
        <f t="shared" si="314"/>
        <v>98344380.905680001</v>
      </c>
      <c r="DD403" s="406">
        <v>0</v>
      </c>
      <c r="DE403" s="401">
        <f t="shared" si="315"/>
        <v>8151978.2216000007</v>
      </c>
      <c r="DF403" s="401">
        <f t="shared" si="316"/>
        <v>4075989.1108000004</v>
      </c>
      <c r="DG403" s="401">
        <f t="shared" si="317"/>
        <v>86116413.573280007</v>
      </c>
      <c r="DH403" s="401">
        <f t="shared" si="318"/>
        <v>7687614</v>
      </c>
      <c r="DI403" s="401">
        <f t="shared" si="319"/>
        <v>78428799.573280007</v>
      </c>
      <c r="DJ403" s="401">
        <f t="shared" si="320"/>
        <v>0</v>
      </c>
      <c r="DL403" s="408">
        <f t="shared" si="321"/>
        <v>6638737.5</v>
      </c>
      <c r="DM403" s="408">
        <f t="shared" si="322"/>
        <v>-1979577.5</v>
      </c>
    </row>
    <row r="404" spans="1:117" s="56" customFormat="1" ht="21" x14ac:dyDescent="0.2">
      <c r="A404" s="192">
        <f t="shared" si="283"/>
        <v>2655495</v>
      </c>
      <c r="B404" s="137">
        <f>'آبان 1400'!B405</f>
        <v>399</v>
      </c>
      <c r="C404" s="137">
        <f>'آبان 1400'!C405</f>
        <v>173</v>
      </c>
      <c r="D404" s="137">
        <f>'آبان 1400'!D405</f>
        <v>13500</v>
      </c>
      <c r="E404" s="137" t="str">
        <f>'آبان 1400'!E405</f>
        <v>اصغر</v>
      </c>
      <c r="F404" s="137" t="str">
        <f>'آبان 1400'!F405</f>
        <v>لطفی</v>
      </c>
      <c r="G404" s="137" t="str">
        <f>'آبان 1400'!G405</f>
        <v>نگهبان</v>
      </c>
      <c r="H404" s="137" t="str">
        <f>'آبان 1400'!H405</f>
        <v>ش.تهران</v>
      </c>
      <c r="I404" s="137" t="str">
        <f>'آبان 1400'!I405</f>
        <v>124-813-1924974-1</v>
      </c>
      <c r="J404" s="137" t="str">
        <f>'آبان 1400'!J405</f>
        <v>0050001531</v>
      </c>
      <c r="K404" s="137" t="str">
        <f>'آبان 1400'!K405</f>
        <v>0016970016</v>
      </c>
      <c r="L404" s="137" t="str">
        <f>'آبان 1400'!L405</f>
        <v>ش - تهران</v>
      </c>
      <c r="M404" s="137" t="str">
        <f>'آبان 1400'!M405</f>
        <v>نگهبان</v>
      </c>
      <c r="N404" s="121" t="str">
        <f>'آبان 1400'!N405</f>
        <v>*</v>
      </c>
      <c r="O404" s="120">
        <f>'آبان 1400'!O405</f>
        <v>0</v>
      </c>
      <c r="P404" s="122">
        <f>'آبان 1400'!P405</f>
        <v>0</v>
      </c>
      <c r="Q404" s="362">
        <f>'آبان 1400'!Q405</f>
        <v>30</v>
      </c>
      <c r="R404" s="362">
        <f>'آبان 1400'!R405</f>
        <v>120</v>
      </c>
      <c r="S404" s="362">
        <f>'آبان 1400'!S405</f>
        <v>110</v>
      </c>
      <c r="T404" s="362">
        <f>'آبان 1400'!T405</f>
        <v>29.33</v>
      </c>
      <c r="U404" s="138">
        <f>'آبان 1400'!U405</f>
        <v>0</v>
      </c>
      <c r="V404" s="121">
        <f>'آبان 1400'!W405</f>
        <v>0</v>
      </c>
      <c r="W404" s="122">
        <f>'آبان 1400'!X405</f>
        <v>0</v>
      </c>
      <c r="X404" s="370">
        <f>'آبان 1400'!Y405</f>
        <v>2</v>
      </c>
      <c r="Y404" s="370">
        <f>'آبان 1400'!Z405</f>
        <v>1</v>
      </c>
      <c r="Z404" s="139">
        <f>'آبان 1400'!AA405</f>
        <v>885165</v>
      </c>
      <c r="AA404" s="139">
        <f>'آبان 1400'!AB405</f>
        <v>46667</v>
      </c>
      <c r="AB404" s="139">
        <f>'آبان 1400'!AC405</f>
        <v>931832</v>
      </c>
      <c r="AC404" s="139">
        <f>'آبان 1400'!AD405</f>
        <v>4500000</v>
      </c>
      <c r="AD404" s="139">
        <f>'آبان 1400'!AE405</f>
        <v>6000000</v>
      </c>
      <c r="AE404" s="140">
        <f>'آبان 1400'!AF405</f>
        <v>177895.19999999998</v>
      </c>
      <c r="AF404" s="123">
        <f>'آبان 1400'!AG405</f>
        <v>26554950</v>
      </c>
      <c r="AG404" s="124">
        <f>'آبان 1400'!AH405</f>
        <v>1400010</v>
      </c>
      <c r="AH404" s="124">
        <f>'آبان 1400'!AI405</f>
        <v>21347423.999999996</v>
      </c>
      <c r="AI404" s="124">
        <f>'آبان 1400'!AJ405</f>
        <v>2655495</v>
      </c>
      <c r="AJ404" s="124">
        <f>'آبان 1400'!AK405</f>
        <v>4500000</v>
      </c>
      <c r="AK404" s="124">
        <f>'آبان 1400'!AL405</f>
        <v>6000000</v>
      </c>
      <c r="AL404" s="124">
        <f>'آبان 1400'!AM405</f>
        <v>4892117.9999999991</v>
      </c>
      <c r="AM404" s="124">
        <f>'آبان 1400'!AN405</f>
        <v>5217666.2159999991</v>
      </c>
      <c r="AN404" s="124">
        <f>'آبان 1400'!AO405</f>
        <v>0</v>
      </c>
      <c r="AO404" s="124">
        <f>'آبان 1400'!AP405</f>
        <v>3000000</v>
      </c>
      <c r="AP404" s="124">
        <f>'آبان 1400'!AQ405</f>
        <v>0</v>
      </c>
      <c r="AQ404" s="124">
        <f>'آبان 1400'!AR405</f>
        <v>0</v>
      </c>
      <c r="AR404" s="124">
        <f>'آبان 1400'!AS405</f>
        <v>0</v>
      </c>
      <c r="AS404" s="379">
        <f>'آبان 1400'!AT405</f>
        <v>0</v>
      </c>
      <c r="AT404" s="372">
        <f t="shared" si="284"/>
        <v>75567663.216000006</v>
      </c>
      <c r="AU404" s="174">
        <f>'آبان 1400'!AV405</f>
        <v>54308316.440880008</v>
      </c>
      <c r="AV404" s="142">
        <f>'آبان 1400'!AW405</f>
        <v>72912168.215999991</v>
      </c>
      <c r="AW404" s="143">
        <f t="shared" si="285"/>
        <v>5103851.7751199994</v>
      </c>
      <c r="AX404" s="76">
        <f t="shared" si="286"/>
        <v>1430831.644088001</v>
      </c>
      <c r="AY404" s="143">
        <f>'آبان 1400'!AZ405</f>
        <v>0</v>
      </c>
      <c r="AZ404" s="143">
        <f>'آبان 1400'!BA405</f>
        <v>0</v>
      </c>
      <c r="BA404" s="143">
        <f>'آبان 1400'!BB405</f>
        <v>0</v>
      </c>
      <c r="BB404" s="143">
        <f>'آبان 1400'!BC405</f>
        <v>0</v>
      </c>
      <c r="BC404" s="143">
        <f>'آبان 1400'!BD405</f>
        <v>0</v>
      </c>
      <c r="BD404" s="143">
        <f>'آبان 1400'!BE405</f>
        <v>0</v>
      </c>
      <c r="BE404" s="143">
        <f>'آبان 1400'!BF405</f>
        <v>0</v>
      </c>
      <c r="BF404" s="144">
        <f t="shared" si="287"/>
        <v>6534683.4192080004</v>
      </c>
      <c r="BG404" s="141">
        <f t="shared" si="288"/>
        <v>69032979</v>
      </c>
      <c r="BH404" s="145">
        <f t="shared" si="289"/>
        <v>75567663.216000006</v>
      </c>
      <c r="BI404" s="128">
        <f t="shared" si="282"/>
        <v>4659160</v>
      </c>
      <c r="BJ404" s="146">
        <f t="shared" si="290"/>
        <v>2329580</v>
      </c>
      <c r="BK404" s="146">
        <f t="shared" si="291"/>
        <v>698874</v>
      </c>
      <c r="BL404" s="147">
        <f t="shared" si="292"/>
        <v>1120000</v>
      </c>
      <c r="BM404" s="383">
        <v>0</v>
      </c>
      <c r="BN404" s="148">
        <f t="shared" si="293"/>
        <v>84375277.216000006</v>
      </c>
      <c r="BO404" s="149">
        <f t="shared" si="294"/>
        <v>72912168.215999991</v>
      </c>
      <c r="BP404" s="150">
        <f t="shared" si="295"/>
        <v>16769798.689679999</v>
      </c>
      <c r="BQ404" s="151">
        <f t="shared" si="296"/>
        <v>101145075.90568</v>
      </c>
      <c r="BR404" s="152">
        <f t="shared" si="297"/>
        <v>100800</v>
      </c>
      <c r="BS404" s="148">
        <f t="shared" si="298"/>
        <v>101245875.90568</v>
      </c>
      <c r="BT404" s="136">
        <v>0</v>
      </c>
      <c r="BU404" s="149">
        <f t="shared" si="299"/>
        <v>8437527.7216000017</v>
      </c>
      <c r="BV404" s="153">
        <f t="shared" si="300"/>
        <v>4218763.8608000008</v>
      </c>
      <c r="BW404" s="134">
        <f t="shared" si="301"/>
        <v>88589584.323280007</v>
      </c>
      <c r="BX404" s="148">
        <f t="shared" si="302"/>
        <v>7687614</v>
      </c>
      <c r="BY404" s="135">
        <f t="shared" si="303"/>
        <v>80901970.323280007</v>
      </c>
      <c r="CD404" s="400">
        <f>'آبان 1400'!AU405</f>
        <v>75567663.216000006</v>
      </c>
      <c r="CE404" s="401">
        <f>'آبان 1400'!AV405</f>
        <v>54308316.440880008</v>
      </c>
      <c r="CF404" s="401">
        <f>'آبان 1400'!AW405</f>
        <v>72912168.215999991</v>
      </c>
      <c r="CG404" s="401">
        <f>'آبان 1400'!AX405</f>
        <v>5103851.7751199994</v>
      </c>
      <c r="CH404" s="401">
        <f>'آبان 1400'!AY405</f>
        <v>1430831.644088001</v>
      </c>
      <c r="CI404" s="401">
        <f>'آبان 1400'!AZ405</f>
        <v>0</v>
      </c>
      <c r="CJ404" s="401">
        <f>'آبان 1400'!BA405</f>
        <v>0</v>
      </c>
      <c r="CK404" s="401">
        <f>'آبان 1400'!BB405</f>
        <v>0</v>
      </c>
      <c r="CL404" s="401">
        <f>'آبان 1400'!BC405</f>
        <v>0</v>
      </c>
      <c r="CM404" s="401">
        <f>'آبان 1400'!BD405</f>
        <v>0</v>
      </c>
      <c r="CN404" s="401">
        <f>'آبان 1400'!BE405</f>
        <v>0</v>
      </c>
      <c r="CO404" s="401">
        <f>'آبان 1400'!BF405</f>
        <v>0</v>
      </c>
      <c r="CP404" s="401">
        <f>'آبان 1400'!BG405</f>
        <v>6534683.4192080004</v>
      </c>
      <c r="CQ404" s="401">
        <f>'آبان 1400'!BH405</f>
        <v>69032979</v>
      </c>
      <c r="CR404" s="401">
        <f t="shared" si="304"/>
        <v>75567663.216000006</v>
      </c>
      <c r="CS404" s="56">
        <f t="shared" si="305"/>
        <v>4659160</v>
      </c>
      <c r="CT404" s="400">
        <f t="shared" si="306"/>
        <v>2329580</v>
      </c>
      <c r="CU404" s="401">
        <f t="shared" si="307"/>
        <v>698874</v>
      </c>
      <c r="CV404" s="401">
        <f t="shared" si="308"/>
        <v>1120000</v>
      </c>
      <c r="CW404" s="56">
        <v>0</v>
      </c>
      <c r="CX404" s="401">
        <f t="shared" si="309"/>
        <v>84375277.216000006</v>
      </c>
      <c r="CY404" s="401">
        <f t="shared" si="310"/>
        <v>72912168.215999991</v>
      </c>
      <c r="CZ404" s="401">
        <f t="shared" si="311"/>
        <v>16769798.689679999</v>
      </c>
      <c r="DA404" s="401">
        <f t="shared" si="312"/>
        <v>101145075.90568</v>
      </c>
      <c r="DB404" s="401">
        <f t="shared" si="313"/>
        <v>100800</v>
      </c>
      <c r="DC404" s="401">
        <f t="shared" si="314"/>
        <v>101245875.90568</v>
      </c>
      <c r="DD404" s="406">
        <v>0</v>
      </c>
      <c r="DE404" s="401">
        <f t="shared" si="315"/>
        <v>8437527.7216000017</v>
      </c>
      <c r="DF404" s="401">
        <f t="shared" si="316"/>
        <v>4218763.8608000008</v>
      </c>
      <c r="DG404" s="401">
        <f t="shared" si="317"/>
        <v>88589584.323280007</v>
      </c>
      <c r="DH404" s="401">
        <f t="shared" si="318"/>
        <v>7687614</v>
      </c>
      <c r="DI404" s="401">
        <f t="shared" si="319"/>
        <v>80901970.323280007</v>
      </c>
      <c r="DJ404" s="401">
        <f t="shared" si="320"/>
        <v>0</v>
      </c>
      <c r="DL404" s="408">
        <f t="shared" si="321"/>
        <v>6638737.5</v>
      </c>
      <c r="DM404" s="408">
        <f t="shared" si="322"/>
        <v>-1979577.5</v>
      </c>
    </row>
    <row r="405" spans="1:117" s="56" customFormat="1" ht="21" x14ac:dyDescent="0.2">
      <c r="A405" s="192">
        <f t="shared" si="283"/>
        <v>2655495</v>
      </c>
      <c r="B405" s="137">
        <f>'آبان 1400'!B406</f>
        <v>400</v>
      </c>
      <c r="C405" s="137">
        <f>'آبان 1400'!C406</f>
        <v>174</v>
      </c>
      <c r="D405" s="137">
        <f>'آبان 1400'!D406</f>
        <v>13480</v>
      </c>
      <c r="E405" s="137" t="str">
        <f>'آبان 1400'!E406</f>
        <v>احمد</v>
      </c>
      <c r="F405" s="137" t="str">
        <f>'آبان 1400'!F406</f>
        <v>مردانی</v>
      </c>
      <c r="G405" s="137" t="str">
        <f>'آبان 1400'!G406</f>
        <v>نگهبان</v>
      </c>
      <c r="H405" s="137" t="str">
        <f>'آبان 1400'!H406</f>
        <v>ش.تهران</v>
      </c>
      <c r="I405" s="137" t="str">
        <f>'آبان 1400'!I406</f>
        <v>121-800-154457-1</v>
      </c>
      <c r="J405" s="137">
        <f>'آبان 1400'!J406</f>
        <v>2180466498</v>
      </c>
      <c r="K405" s="137" t="str">
        <f>'آبان 1400'!K406</f>
        <v>0016983310</v>
      </c>
      <c r="L405" s="137" t="str">
        <f>'آبان 1400'!L406</f>
        <v>ش - تهران</v>
      </c>
      <c r="M405" s="137" t="str">
        <f>'آبان 1400'!M406</f>
        <v>نگهبان</v>
      </c>
      <c r="N405" s="121" t="str">
        <f>'آبان 1400'!N406</f>
        <v>*</v>
      </c>
      <c r="O405" s="120">
        <f>'آبان 1400'!O406</f>
        <v>0</v>
      </c>
      <c r="P405" s="122">
        <f>'آبان 1400'!P406</f>
        <v>0</v>
      </c>
      <c r="Q405" s="362">
        <f>'آبان 1400'!Q406</f>
        <v>30</v>
      </c>
      <c r="R405" s="362">
        <f>'آبان 1400'!R406</f>
        <v>120</v>
      </c>
      <c r="S405" s="362">
        <f>'آبان 1400'!S406</f>
        <v>110</v>
      </c>
      <c r="T405" s="362">
        <f>'آبان 1400'!T406</f>
        <v>29.33</v>
      </c>
      <c r="U405" s="138">
        <f>'آبان 1400'!U406</f>
        <v>0</v>
      </c>
      <c r="V405" s="121">
        <f>'آبان 1400'!W406</f>
        <v>0</v>
      </c>
      <c r="W405" s="122">
        <f>'آبان 1400'!X406</f>
        <v>0</v>
      </c>
      <c r="X405" s="370">
        <f>'آبان 1400'!Y406</f>
        <v>1</v>
      </c>
      <c r="Y405" s="370">
        <f>'آبان 1400'!Z406</f>
        <v>1</v>
      </c>
      <c r="Z405" s="139">
        <f>'آبان 1400'!AA406</f>
        <v>885165</v>
      </c>
      <c r="AA405" s="139">
        <f>'آبان 1400'!AB406</f>
        <v>46667</v>
      </c>
      <c r="AB405" s="139">
        <f>'آبان 1400'!AC406</f>
        <v>931832</v>
      </c>
      <c r="AC405" s="139">
        <f>'آبان 1400'!AD406</f>
        <v>4500000</v>
      </c>
      <c r="AD405" s="139">
        <f>'آبان 1400'!AE406</f>
        <v>6000000</v>
      </c>
      <c r="AE405" s="140">
        <f>'آبان 1400'!AF406</f>
        <v>177895.19999999998</v>
      </c>
      <c r="AF405" s="123">
        <f>'آبان 1400'!AG406</f>
        <v>26554950</v>
      </c>
      <c r="AG405" s="124">
        <f>'آبان 1400'!AH406</f>
        <v>1400010</v>
      </c>
      <c r="AH405" s="124">
        <f>'آبان 1400'!AI406</f>
        <v>21347423.999999996</v>
      </c>
      <c r="AI405" s="124">
        <f>'آبان 1400'!AJ406</f>
        <v>2655495</v>
      </c>
      <c r="AJ405" s="124">
        <f>'آبان 1400'!AK406</f>
        <v>4500000</v>
      </c>
      <c r="AK405" s="124">
        <f>'آبان 1400'!AL406</f>
        <v>6000000</v>
      </c>
      <c r="AL405" s="124">
        <f>'آبان 1400'!AM406</f>
        <v>4892117.9999999991</v>
      </c>
      <c r="AM405" s="124">
        <f>'آبان 1400'!AN406</f>
        <v>5217666.2159999991</v>
      </c>
      <c r="AN405" s="124">
        <f>'آبان 1400'!AO406</f>
        <v>0</v>
      </c>
      <c r="AO405" s="124">
        <f>'آبان 1400'!AP406</f>
        <v>3000000</v>
      </c>
      <c r="AP405" s="124">
        <f>'آبان 1400'!AQ406</f>
        <v>0</v>
      </c>
      <c r="AQ405" s="124">
        <f>'آبان 1400'!AR406</f>
        <v>0</v>
      </c>
      <c r="AR405" s="124">
        <f>'آبان 1400'!AS406</f>
        <v>0</v>
      </c>
      <c r="AS405" s="379">
        <f>'آبان 1400'!AT406</f>
        <v>0</v>
      </c>
      <c r="AT405" s="372">
        <f t="shared" si="284"/>
        <v>75567663.216000006</v>
      </c>
      <c r="AU405" s="174">
        <f>'آبان 1400'!AV406</f>
        <v>54308316.440880008</v>
      </c>
      <c r="AV405" s="142">
        <f>'آبان 1400'!AW406</f>
        <v>72912168.215999991</v>
      </c>
      <c r="AW405" s="143">
        <f t="shared" si="285"/>
        <v>5103851.7751199994</v>
      </c>
      <c r="AX405" s="76">
        <f t="shared" si="286"/>
        <v>1430831.644088001</v>
      </c>
      <c r="AY405" s="143">
        <f>'آبان 1400'!AZ406</f>
        <v>0</v>
      </c>
      <c r="AZ405" s="143">
        <f>'آبان 1400'!BA406</f>
        <v>0</v>
      </c>
      <c r="BA405" s="143">
        <f>'آبان 1400'!BB406</f>
        <v>0</v>
      </c>
      <c r="BB405" s="143">
        <f>'آبان 1400'!BC406</f>
        <v>0</v>
      </c>
      <c r="BC405" s="143">
        <f>'آبان 1400'!BD406</f>
        <v>0</v>
      </c>
      <c r="BD405" s="143">
        <f>'آبان 1400'!BE406</f>
        <v>0</v>
      </c>
      <c r="BE405" s="143">
        <f>'آبان 1400'!BF406</f>
        <v>0</v>
      </c>
      <c r="BF405" s="144">
        <f t="shared" si="287"/>
        <v>6534683.4192080004</v>
      </c>
      <c r="BG405" s="141">
        <f t="shared" si="288"/>
        <v>69032979</v>
      </c>
      <c r="BH405" s="145">
        <f t="shared" si="289"/>
        <v>75567663.216000006</v>
      </c>
      <c r="BI405" s="128">
        <f t="shared" si="282"/>
        <v>4659160</v>
      </c>
      <c r="BJ405" s="146">
        <f t="shared" si="290"/>
        <v>2329580</v>
      </c>
      <c r="BK405" s="146">
        <f t="shared" si="291"/>
        <v>698874</v>
      </c>
      <c r="BL405" s="147">
        <f t="shared" si="292"/>
        <v>1120000</v>
      </c>
      <c r="BM405" s="383">
        <v>0</v>
      </c>
      <c r="BN405" s="148">
        <f t="shared" si="293"/>
        <v>84375277.216000006</v>
      </c>
      <c r="BO405" s="149">
        <f t="shared" si="294"/>
        <v>72912168.215999991</v>
      </c>
      <c r="BP405" s="150">
        <f t="shared" si="295"/>
        <v>16769798.689679999</v>
      </c>
      <c r="BQ405" s="151">
        <f t="shared" si="296"/>
        <v>101145075.90568</v>
      </c>
      <c r="BR405" s="152">
        <f t="shared" si="297"/>
        <v>100800</v>
      </c>
      <c r="BS405" s="148">
        <f t="shared" si="298"/>
        <v>101245875.90568</v>
      </c>
      <c r="BT405" s="136">
        <v>0</v>
      </c>
      <c r="BU405" s="149">
        <f t="shared" si="299"/>
        <v>8437527.7216000017</v>
      </c>
      <c r="BV405" s="153">
        <f t="shared" si="300"/>
        <v>4218763.8608000008</v>
      </c>
      <c r="BW405" s="134">
        <f t="shared" si="301"/>
        <v>88589584.323280007</v>
      </c>
      <c r="BX405" s="148">
        <f t="shared" si="302"/>
        <v>7687614</v>
      </c>
      <c r="BY405" s="135">
        <f t="shared" si="303"/>
        <v>80901970.323280007</v>
      </c>
      <c r="CD405" s="400">
        <f>'آبان 1400'!AU406</f>
        <v>75567663.216000006</v>
      </c>
      <c r="CE405" s="401">
        <f>'آبان 1400'!AV406</f>
        <v>54308316.440880008</v>
      </c>
      <c r="CF405" s="401">
        <f>'آبان 1400'!AW406</f>
        <v>72912168.215999991</v>
      </c>
      <c r="CG405" s="401">
        <f>'آبان 1400'!AX406</f>
        <v>5103851.7751199994</v>
      </c>
      <c r="CH405" s="401">
        <f>'آبان 1400'!AY406</f>
        <v>1430831.644088001</v>
      </c>
      <c r="CI405" s="401">
        <f>'آبان 1400'!AZ406</f>
        <v>0</v>
      </c>
      <c r="CJ405" s="401">
        <f>'آبان 1400'!BA406</f>
        <v>0</v>
      </c>
      <c r="CK405" s="401">
        <f>'آبان 1400'!BB406</f>
        <v>0</v>
      </c>
      <c r="CL405" s="401">
        <f>'آبان 1400'!BC406</f>
        <v>0</v>
      </c>
      <c r="CM405" s="401">
        <f>'آبان 1400'!BD406</f>
        <v>0</v>
      </c>
      <c r="CN405" s="401">
        <f>'آبان 1400'!BE406</f>
        <v>0</v>
      </c>
      <c r="CO405" s="401">
        <f>'آبان 1400'!BF406</f>
        <v>0</v>
      </c>
      <c r="CP405" s="401">
        <f>'آبان 1400'!BG406</f>
        <v>6534683.4192080004</v>
      </c>
      <c r="CQ405" s="401">
        <f>'آبان 1400'!BH406</f>
        <v>69032979</v>
      </c>
      <c r="CR405" s="401">
        <f t="shared" si="304"/>
        <v>75567663.216000006</v>
      </c>
      <c r="CS405" s="56">
        <f t="shared" si="305"/>
        <v>4659160</v>
      </c>
      <c r="CT405" s="400">
        <f t="shared" si="306"/>
        <v>2329580</v>
      </c>
      <c r="CU405" s="401">
        <f t="shared" si="307"/>
        <v>698874</v>
      </c>
      <c r="CV405" s="401">
        <f t="shared" si="308"/>
        <v>1120000</v>
      </c>
      <c r="CW405" s="56">
        <v>0</v>
      </c>
      <c r="CX405" s="401">
        <f t="shared" si="309"/>
        <v>84375277.216000006</v>
      </c>
      <c r="CY405" s="401">
        <f t="shared" si="310"/>
        <v>72912168.215999991</v>
      </c>
      <c r="CZ405" s="401">
        <f t="shared" si="311"/>
        <v>16769798.689679999</v>
      </c>
      <c r="DA405" s="401">
        <f t="shared" si="312"/>
        <v>101145075.90568</v>
      </c>
      <c r="DB405" s="401">
        <f t="shared" si="313"/>
        <v>100800</v>
      </c>
      <c r="DC405" s="401">
        <f t="shared" si="314"/>
        <v>101245875.90568</v>
      </c>
      <c r="DD405" s="406">
        <v>0</v>
      </c>
      <c r="DE405" s="401">
        <f t="shared" si="315"/>
        <v>8437527.7216000017</v>
      </c>
      <c r="DF405" s="401">
        <f t="shared" si="316"/>
        <v>4218763.8608000008</v>
      </c>
      <c r="DG405" s="401">
        <f t="shared" si="317"/>
        <v>88589584.323280007</v>
      </c>
      <c r="DH405" s="401">
        <f t="shared" si="318"/>
        <v>7687614</v>
      </c>
      <c r="DI405" s="401">
        <f t="shared" si="319"/>
        <v>80901970.323280007</v>
      </c>
      <c r="DJ405" s="401">
        <f t="shared" si="320"/>
        <v>0</v>
      </c>
      <c r="DL405" s="408">
        <f t="shared" si="321"/>
        <v>6638737.5</v>
      </c>
      <c r="DM405" s="408">
        <f t="shared" si="322"/>
        <v>-1979577.5</v>
      </c>
    </row>
    <row r="406" spans="1:117" s="56" customFormat="1" ht="21" x14ac:dyDescent="0.2">
      <c r="A406" s="192">
        <f t="shared" si="283"/>
        <v>2655495</v>
      </c>
      <c r="B406" s="137">
        <f>'آبان 1400'!B407</f>
        <v>401</v>
      </c>
      <c r="C406" s="137">
        <f>'آبان 1400'!C407</f>
        <v>175</v>
      </c>
      <c r="D406" s="137">
        <f>'آبان 1400'!D407</f>
        <v>13473</v>
      </c>
      <c r="E406" s="137" t="str">
        <f>'آبان 1400'!E407</f>
        <v>علی اکبر</v>
      </c>
      <c r="F406" s="137" t="str">
        <f>'آبان 1400'!F407</f>
        <v>مصیبی</v>
      </c>
      <c r="G406" s="137" t="str">
        <f>'آبان 1400'!G407</f>
        <v>نگهبان</v>
      </c>
      <c r="H406" s="137" t="str">
        <f>'آبان 1400'!H407</f>
        <v>ش.تهران</v>
      </c>
      <c r="I406" s="137" t="str">
        <f>'آبان 1400'!I407</f>
        <v>124-813-1924595-1</v>
      </c>
      <c r="J406" s="137">
        <f>'آبان 1400'!J407</f>
        <v>439145228</v>
      </c>
      <c r="K406" s="137" t="str">
        <f>'آبان 1400'!K407</f>
        <v>0016975876</v>
      </c>
      <c r="L406" s="137" t="str">
        <f>'آبان 1400'!L407</f>
        <v>ش - تهران</v>
      </c>
      <c r="M406" s="137" t="str">
        <f>'آبان 1400'!M407</f>
        <v>نگهبان</v>
      </c>
      <c r="N406" s="121" t="str">
        <f>'آبان 1400'!N407</f>
        <v>*</v>
      </c>
      <c r="O406" s="120">
        <f>'آبان 1400'!O407</f>
        <v>0</v>
      </c>
      <c r="P406" s="122">
        <f>'آبان 1400'!P407</f>
        <v>0</v>
      </c>
      <c r="Q406" s="362">
        <f>'آبان 1400'!Q407</f>
        <v>30</v>
      </c>
      <c r="R406" s="362">
        <f>'آبان 1400'!R407</f>
        <v>120</v>
      </c>
      <c r="S406" s="362">
        <f>'آبان 1400'!S407</f>
        <v>110</v>
      </c>
      <c r="T406" s="362">
        <f>'آبان 1400'!T407</f>
        <v>29.33</v>
      </c>
      <c r="U406" s="138">
        <f>'آبان 1400'!U407</f>
        <v>0</v>
      </c>
      <c r="V406" s="121">
        <f>'آبان 1400'!W407</f>
        <v>0</v>
      </c>
      <c r="W406" s="122">
        <f>'آبان 1400'!X407</f>
        <v>0</v>
      </c>
      <c r="X406" s="370">
        <f>'آبان 1400'!Y407</f>
        <v>2</v>
      </c>
      <c r="Y406" s="370">
        <f>'آبان 1400'!Z407</f>
        <v>2</v>
      </c>
      <c r="Z406" s="139">
        <f>'آبان 1400'!AA407</f>
        <v>885165</v>
      </c>
      <c r="AA406" s="139">
        <f>'آبان 1400'!AB407</f>
        <v>46667</v>
      </c>
      <c r="AB406" s="139">
        <f>'آبان 1400'!AC407</f>
        <v>931832</v>
      </c>
      <c r="AC406" s="139">
        <f>'آبان 1400'!AD407</f>
        <v>4500000</v>
      </c>
      <c r="AD406" s="139">
        <f>'آبان 1400'!AE407</f>
        <v>6000000</v>
      </c>
      <c r="AE406" s="140">
        <f>'آبان 1400'!AF407</f>
        <v>177895.19999999998</v>
      </c>
      <c r="AF406" s="123">
        <f>'آبان 1400'!AG407</f>
        <v>26554950</v>
      </c>
      <c r="AG406" s="124">
        <f>'آبان 1400'!AH407</f>
        <v>1400010</v>
      </c>
      <c r="AH406" s="124">
        <f>'آبان 1400'!AI407</f>
        <v>21347423.999999996</v>
      </c>
      <c r="AI406" s="124">
        <f>'آبان 1400'!AJ407</f>
        <v>5310990</v>
      </c>
      <c r="AJ406" s="124">
        <f>'آبان 1400'!AK407</f>
        <v>4500000</v>
      </c>
      <c r="AK406" s="124">
        <f>'آبان 1400'!AL407</f>
        <v>6000000</v>
      </c>
      <c r="AL406" s="124">
        <f>'آبان 1400'!AM407</f>
        <v>4892117.9999999991</v>
      </c>
      <c r="AM406" s="124">
        <f>'آبان 1400'!AN407</f>
        <v>5217666.2159999991</v>
      </c>
      <c r="AN406" s="124">
        <f>'آبان 1400'!AO407</f>
        <v>0</v>
      </c>
      <c r="AO406" s="124">
        <f>'آبان 1400'!AP407</f>
        <v>2400000</v>
      </c>
      <c r="AP406" s="124">
        <f>'آبان 1400'!AQ407</f>
        <v>0</v>
      </c>
      <c r="AQ406" s="124">
        <f>'آبان 1400'!AR407</f>
        <v>0</v>
      </c>
      <c r="AR406" s="124">
        <f>'آبان 1400'!AS407</f>
        <v>0</v>
      </c>
      <c r="AS406" s="379">
        <f>'آبان 1400'!AT407</f>
        <v>0</v>
      </c>
      <c r="AT406" s="372">
        <f t="shared" si="284"/>
        <v>77623158.216000006</v>
      </c>
      <c r="AU406" s="174">
        <f>'آبان 1400'!AV407</f>
        <v>54350316.440880008</v>
      </c>
      <c r="AV406" s="142">
        <f>'آبان 1400'!AW407</f>
        <v>72312168.215999991</v>
      </c>
      <c r="AW406" s="143">
        <f t="shared" si="285"/>
        <v>5061851.7751199994</v>
      </c>
      <c r="AX406" s="76">
        <f t="shared" si="286"/>
        <v>1435031.644088001</v>
      </c>
      <c r="AY406" s="143">
        <f>'آبان 1400'!AZ407</f>
        <v>0</v>
      </c>
      <c r="AZ406" s="143">
        <f>'آبان 1400'!BA407</f>
        <v>0</v>
      </c>
      <c r="BA406" s="143">
        <f>'آبان 1400'!BB407</f>
        <v>0</v>
      </c>
      <c r="BB406" s="143">
        <f>'آبان 1400'!BC407</f>
        <v>0</v>
      </c>
      <c r="BC406" s="143">
        <f>'آبان 1400'!BD407</f>
        <v>0</v>
      </c>
      <c r="BD406" s="143">
        <f>'آبان 1400'!BE407</f>
        <v>0</v>
      </c>
      <c r="BE406" s="143">
        <f>'آبان 1400'!BF407</f>
        <v>0</v>
      </c>
      <c r="BF406" s="144">
        <f t="shared" si="287"/>
        <v>6496883.4192080004</v>
      </c>
      <c r="BG406" s="141">
        <f t="shared" si="288"/>
        <v>71126274</v>
      </c>
      <c r="BH406" s="145">
        <f t="shared" si="289"/>
        <v>77623158.216000006</v>
      </c>
      <c r="BI406" s="128">
        <f t="shared" si="282"/>
        <v>4659160</v>
      </c>
      <c r="BJ406" s="146">
        <f t="shared" si="290"/>
        <v>2329580</v>
      </c>
      <c r="BK406" s="146">
        <f t="shared" si="291"/>
        <v>698874</v>
      </c>
      <c r="BL406" s="147">
        <f t="shared" si="292"/>
        <v>1120000</v>
      </c>
      <c r="BM406" s="383">
        <v>0</v>
      </c>
      <c r="BN406" s="148">
        <f t="shared" si="293"/>
        <v>86430772.216000006</v>
      </c>
      <c r="BO406" s="149">
        <f t="shared" si="294"/>
        <v>72312168.215999991</v>
      </c>
      <c r="BP406" s="150">
        <f t="shared" si="295"/>
        <v>16631798.689679999</v>
      </c>
      <c r="BQ406" s="151">
        <f t="shared" si="296"/>
        <v>103062570.90568</v>
      </c>
      <c r="BR406" s="152">
        <f t="shared" si="297"/>
        <v>100800</v>
      </c>
      <c r="BS406" s="148">
        <f t="shared" si="298"/>
        <v>103163370.90568</v>
      </c>
      <c r="BT406" s="136">
        <v>0</v>
      </c>
      <c r="BU406" s="149">
        <f t="shared" si="299"/>
        <v>8643077.2216000017</v>
      </c>
      <c r="BV406" s="153">
        <f t="shared" si="300"/>
        <v>4321538.6108000008</v>
      </c>
      <c r="BW406" s="134">
        <f t="shared" si="301"/>
        <v>90198755.073280007</v>
      </c>
      <c r="BX406" s="148">
        <f t="shared" si="302"/>
        <v>7687614</v>
      </c>
      <c r="BY406" s="135">
        <f t="shared" si="303"/>
        <v>82511141.073280007</v>
      </c>
      <c r="CD406" s="400">
        <f>'آبان 1400'!AU407</f>
        <v>77623158.216000006</v>
      </c>
      <c r="CE406" s="401">
        <f>'آبان 1400'!AV407</f>
        <v>54350316.440880008</v>
      </c>
      <c r="CF406" s="401">
        <f>'آبان 1400'!AW407</f>
        <v>72312168.215999991</v>
      </c>
      <c r="CG406" s="401">
        <f>'آبان 1400'!AX407</f>
        <v>5061851.7751199994</v>
      </c>
      <c r="CH406" s="401">
        <f>'آبان 1400'!AY407</f>
        <v>1435031.644088001</v>
      </c>
      <c r="CI406" s="401">
        <f>'آبان 1400'!AZ407</f>
        <v>0</v>
      </c>
      <c r="CJ406" s="401">
        <f>'آبان 1400'!BA407</f>
        <v>0</v>
      </c>
      <c r="CK406" s="401">
        <f>'آبان 1400'!BB407</f>
        <v>0</v>
      </c>
      <c r="CL406" s="401">
        <f>'آبان 1400'!BC407</f>
        <v>0</v>
      </c>
      <c r="CM406" s="401">
        <f>'آبان 1400'!BD407</f>
        <v>0</v>
      </c>
      <c r="CN406" s="401">
        <f>'آبان 1400'!BE407</f>
        <v>0</v>
      </c>
      <c r="CO406" s="401">
        <f>'آبان 1400'!BF407</f>
        <v>0</v>
      </c>
      <c r="CP406" s="401">
        <f>'آبان 1400'!BG407</f>
        <v>6496883.4192080004</v>
      </c>
      <c r="CQ406" s="401">
        <f>'آبان 1400'!BH407</f>
        <v>71126274</v>
      </c>
      <c r="CR406" s="401">
        <f t="shared" si="304"/>
        <v>77623158.216000006</v>
      </c>
      <c r="CS406" s="56">
        <f t="shared" si="305"/>
        <v>4659160</v>
      </c>
      <c r="CT406" s="400">
        <f t="shared" si="306"/>
        <v>2329580</v>
      </c>
      <c r="CU406" s="401">
        <f t="shared" si="307"/>
        <v>698874</v>
      </c>
      <c r="CV406" s="401">
        <f t="shared" si="308"/>
        <v>1120000</v>
      </c>
      <c r="CW406" s="56">
        <v>0</v>
      </c>
      <c r="CX406" s="401">
        <f t="shared" si="309"/>
        <v>86430772.216000006</v>
      </c>
      <c r="CY406" s="401">
        <f t="shared" si="310"/>
        <v>72312168.215999991</v>
      </c>
      <c r="CZ406" s="401">
        <f t="shared" si="311"/>
        <v>16631798.689679999</v>
      </c>
      <c r="DA406" s="401">
        <f t="shared" si="312"/>
        <v>103062570.90568</v>
      </c>
      <c r="DB406" s="401">
        <f t="shared" si="313"/>
        <v>100800</v>
      </c>
      <c r="DC406" s="401">
        <f t="shared" si="314"/>
        <v>103163370.90568</v>
      </c>
      <c r="DD406" s="406">
        <v>0</v>
      </c>
      <c r="DE406" s="401">
        <f t="shared" si="315"/>
        <v>8643077.2216000017</v>
      </c>
      <c r="DF406" s="401">
        <f t="shared" si="316"/>
        <v>4321538.6108000008</v>
      </c>
      <c r="DG406" s="401">
        <f t="shared" si="317"/>
        <v>90198755.073280007</v>
      </c>
      <c r="DH406" s="401">
        <f t="shared" si="318"/>
        <v>7687614</v>
      </c>
      <c r="DI406" s="401">
        <f t="shared" si="319"/>
        <v>82511141.073280007</v>
      </c>
      <c r="DJ406" s="401">
        <f t="shared" si="320"/>
        <v>0</v>
      </c>
      <c r="DL406" s="408">
        <f t="shared" si="321"/>
        <v>6638737.5</v>
      </c>
      <c r="DM406" s="408">
        <f t="shared" si="322"/>
        <v>-1979577.5</v>
      </c>
    </row>
    <row r="407" spans="1:117" s="56" customFormat="1" ht="21" x14ac:dyDescent="0.2">
      <c r="A407" s="192">
        <f t="shared" si="283"/>
        <v>2655495</v>
      </c>
      <c r="B407" s="137">
        <f>'آبان 1400'!B408</f>
        <v>402</v>
      </c>
      <c r="C407" s="137">
        <f>'آبان 1400'!C408</f>
        <v>176</v>
      </c>
      <c r="D407" s="137">
        <f>'آبان 1400'!D408</f>
        <v>13492</v>
      </c>
      <c r="E407" s="137" t="str">
        <f>'آبان 1400'!E408</f>
        <v>مرتضی</v>
      </c>
      <c r="F407" s="137" t="str">
        <f>'آبان 1400'!F408</f>
        <v>میسمی</v>
      </c>
      <c r="G407" s="137" t="str">
        <f>'آبان 1400'!G408</f>
        <v>نگهبان</v>
      </c>
      <c r="H407" s="137" t="str">
        <f>'آبان 1400'!H408</f>
        <v>ش.تهران</v>
      </c>
      <c r="I407" s="137" t="str">
        <f>'آبان 1400'!I408</f>
        <v>124-813-1924588-1</v>
      </c>
      <c r="J407" s="137" t="str">
        <f>'آبان 1400'!J408</f>
        <v>0439772087</v>
      </c>
      <c r="K407" s="137" t="str">
        <f>'آبان 1400'!K408</f>
        <v>0025702674</v>
      </c>
      <c r="L407" s="137" t="str">
        <f>'آبان 1400'!L408</f>
        <v>ش - تهران</v>
      </c>
      <c r="M407" s="137" t="str">
        <f>'آبان 1400'!M408</f>
        <v>نگهبان</v>
      </c>
      <c r="N407" s="121" t="str">
        <f>'آبان 1400'!N408</f>
        <v>*</v>
      </c>
      <c r="O407" s="120">
        <f>'آبان 1400'!O408</f>
        <v>0</v>
      </c>
      <c r="P407" s="122">
        <f>'آبان 1400'!P408</f>
        <v>0</v>
      </c>
      <c r="Q407" s="362">
        <f>'آبان 1400'!Q408</f>
        <v>30</v>
      </c>
      <c r="R407" s="362">
        <f>'آبان 1400'!R408</f>
        <v>120</v>
      </c>
      <c r="S407" s="362">
        <f>'آبان 1400'!S408</f>
        <v>110</v>
      </c>
      <c r="T407" s="362">
        <f>'آبان 1400'!T408</f>
        <v>29.33</v>
      </c>
      <c r="U407" s="138">
        <f>'آبان 1400'!U408</f>
        <v>0</v>
      </c>
      <c r="V407" s="121">
        <f>'آبان 1400'!W408</f>
        <v>0</v>
      </c>
      <c r="W407" s="122">
        <f>'آبان 1400'!X408</f>
        <v>0</v>
      </c>
      <c r="X407" s="370">
        <f>'آبان 1400'!Y408</f>
        <v>1</v>
      </c>
      <c r="Y407" s="370">
        <f>'آبان 1400'!Z408</f>
        <v>1</v>
      </c>
      <c r="Z407" s="139">
        <f>'آبان 1400'!AA408</f>
        <v>885165</v>
      </c>
      <c r="AA407" s="139">
        <f>'آبان 1400'!AB408</f>
        <v>46667</v>
      </c>
      <c r="AB407" s="139">
        <f>'آبان 1400'!AC408</f>
        <v>931832</v>
      </c>
      <c r="AC407" s="139">
        <f>'آبان 1400'!AD408</f>
        <v>4500000</v>
      </c>
      <c r="AD407" s="139">
        <f>'آبان 1400'!AE408</f>
        <v>6000000</v>
      </c>
      <c r="AE407" s="140">
        <f>'آبان 1400'!AF408</f>
        <v>177895.19999999998</v>
      </c>
      <c r="AF407" s="123">
        <f>'آبان 1400'!AG408</f>
        <v>26554950</v>
      </c>
      <c r="AG407" s="124">
        <f>'آبان 1400'!AH408</f>
        <v>1400010</v>
      </c>
      <c r="AH407" s="124">
        <f>'آبان 1400'!AI408</f>
        <v>21347423.999999996</v>
      </c>
      <c r="AI407" s="124">
        <f>'آبان 1400'!AJ408</f>
        <v>2655495</v>
      </c>
      <c r="AJ407" s="124">
        <f>'آبان 1400'!AK408</f>
        <v>4500000</v>
      </c>
      <c r="AK407" s="124">
        <f>'آبان 1400'!AL408</f>
        <v>6000000</v>
      </c>
      <c r="AL407" s="124">
        <f>'آبان 1400'!AM408</f>
        <v>4892117.9999999991</v>
      </c>
      <c r="AM407" s="124">
        <f>'آبان 1400'!AN408</f>
        <v>5217666.2159999991</v>
      </c>
      <c r="AN407" s="124">
        <f>'آبان 1400'!AO408</f>
        <v>0</v>
      </c>
      <c r="AO407" s="124">
        <f>'آبان 1400'!AP408</f>
        <v>3800000</v>
      </c>
      <c r="AP407" s="124">
        <f>'آبان 1400'!AQ408</f>
        <v>0</v>
      </c>
      <c r="AQ407" s="124">
        <f>'آبان 1400'!AR408</f>
        <v>0</v>
      </c>
      <c r="AR407" s="124">
        <f>'آبان 1400'!AS408</f>
        <v>0</v>
      </c>
      <c r="AS407" s="379">
        <f>'آبان 1400'!AT408</f>
        <v>0</v>
      </c>
      <c r="AT407" s="372">
        <f t="shared" si="284"/>
        <v>76367663.216000006</v>
      </c>
      <c r="AU407" s="174">
        <f>'آبان 1400'!AV408</f>
        <v>54252316.440880008</v>
      </c>
      <c r="AV407" s="142">
        <f>'آبان 1400'!AW408</f>
        <v>73712168.215999991</v>
      </c>
      <c r="AW407" s="143">
        <f t="shared" si="285"/>
        <v>5159851.7751199994</v>
      </c>
      <c r="AX407" s="76">
        <f t="shared" si="286"/>
        <v>1425231.644088001</v>
      </c>
      <c r="AY407" s="143">
        <f>'آبان 1400'!AZ408</f>
        <v>0</v>
      </c>
      <c r="AZ407" s="143">
        <f>'آبان 1400'!BA408</f>
        <v>0</v>
      </c>
      <c r="BA407" s="143">
        <f>'آبان 1400'!BB408</f>
        <v>0</v>
      </c>
      <c r="BB407" s="143">
        <f>'آبان 1400'!BC408</f>
        <v>0</v>
      </c>
      <c r="BC407" s="143">
        <f>'آبان 1400'!BD408</f>
        <v>0</v>
      </c>
      <c r="BD407" s="143">
        <f>'آبان 1400'!BE408</f>
        <v>0</v>
      </c>
      <c r="BE407" s="143">
        <f>'آبان 1400'!BF408</f>
        <v>0</v>
      </c>
      <c r="BF407" s="144">
        <f t="shared" si="287"/>
        <v>6585083.4192080004</v>
      </c>
      <c r="BG407" s="141">
        <f t="shared" si="288"/>
        <v>69782579</v>
      </c>
      <c r="BH407" s="145">
        <f t="shared" si="289"/>
        <v>76367663.216000006</v>
      </c>
      <c r="BI407" s="128">
        <f t="shared" si="282"/>
        <v>4659160</v>
      </c>
      <c r="BJ407" s="146">
        <f t="shared" si="290"/>
        <v>2329580</v>
      </c>
      <c r="BK407" s="146">
        <f t="shared" si="291"/>
        <v>698874</v>
      </c>
      <c r="BL407" s="147">
        <f t="shared" si="292"/>
        <v>1120000</v>
      </c>
      <c r="BM407" s="383">
        <v>0</v>
      </c>
      <c r="BN407" s="148">
        <f t="shared" si="293"/>
        <v>85175277.216000006</v>
      </c>
      <c r="BO407" s="149">
        <f t="shared" si="294"/>
        <v>73712168.215999991</v>
      </c>
      <c r="BP407" s="150">
        <f t="shared" si="295"/>
        <v>16953798.689679999</v>
      </c>
      <c r="BQ407" s="151">
        <f t="shared" si="296"/>
        <v>102129075.90568</v>
      </c>
      <c r="BR407" s="152">
        <f t="shared" si="297"/>
        <v>100800</v>
      </c>
      <c r="BS407" s="148">
        <f t="shared" si="298"/>
        <v>102229875.90568</v>
      </c>
      <c r="BT407" s="136">
        <v>0</v>
      </c>
      <c r="BU407" s="149">
        <f t="shared" si="299"/>
        <v>8517527.7216000017</v>
      </c>
      <c r="BV407" s="153">
        <f t="shared" si="300"/>
        <v>4258763.8608000008</v>
      </c>
      <c r="BW407" s="134">
        <f t="shared" si="301"/>
        <v>89453584.323280007</v>
      </c>
      <c r="BX407" s="148">
        <f t="shared" si="302"/>
        <v>7687614</v>
      </c>
      <c r="BY407" s="135">
        <f t="shared" si="303"/>
        <v>81765970.323280007</v>
      </c>
      <c r="CD407" s="400">
        <f>'آبان 1400'!AU408</f>
        <v>76367663.216000006</v>
      </c>
      <c r="CE407" s="401">
        <f>'آبان 1400'!AV408</f>
        <v>54252316.440880008</v>
      </c>
      <c r="CF407" s="401">
        <f>'آبان 1400'!AW408</f>
        <v>73712168.215999991</v>
      </c>
      <c r="CG407" s="401">
        <f>'آبان 1400'!AX408</f>
        <v>5159851.7751199994</v>
      </c>
      <c r="CH407" s="401">
        <f>'آبان 1400'!AY408</f>
        <v>1425231.644088001</v>
      </c>
      <c r="CI407" s="401">
        <f>'آبان 1400'!AZ408</f>
        <v>0</v>
      </c>
      <c r="CJ407" s="401">
        <f>'آبان 1400'!BA408</f>
        <v>0</v>
      </c>
      <c r="CK407" s="401">
        <f>'آبان 1400'!BB408</f>
        <v>0</v>
      </c>
      <c r="CL407" s="401">
        <f>'آبان 1400'!BC408</f>
        <v>0</v>
      </c>
      <c r="CM407" s="401">
        <f>'آبان 1400'!BD408</f>
        <v>0</v>
      </c>
      <c r="CN407" s="401">
        <f>'آبان 1400'!BE408</f>
        <v>0</v>
      </c>
      <c r="CO407" s="401">
        <f>'آبان 1400'!BF408</f>
        <v>0</v>
      </c>
      <c r="CP407" s="401">
        <f>'آبان 1400'!BG408</f>
        <v>6585083.4192080004</v>
      </c>
      <c r="CQ407" s="401">
        <f>'آبان 1400'!BH408</f>
        <v>69782579</v>
      </c>
      <c r="CR407" s="401">
        <f t="shared" si="304"/>
        <v>76367663.216000006</v>
      </c>
      <c r="CS407" s="56">
        <f t="shared" si="305"/>
        <v>4659160</v>
      </c>
      <c r="CT407" s="400">
        <f t="shared" si="306"/>
        <v>2329580</v>
      </c>
      <c r="CU407" s="401">
        <f t="shared" si="307"/>
        <v>698874</v>
      </c>
      <c r="CV407" s="401">
        <f t="shared" si="308"/>
        <v>1120000</v>
      </c>
      <c r="CW407" s="56">
        <v>0</v>
      </c>
      <c r="CX407" s="401">
        <f t="shared" si="309"/>
        <v>85175277.216000006</v>
      </c>
      <c r="CY407" s="401">
        <f t="shared" si="310"/>
        <v>73712168.215999991</v>
      </c>
      <c r="CZ407" s="401">
        <f t="shared" si="311"/>
        <v>16953798.689679999</v>
      </c>
      <c r="DA407" s="401">
        <f t="shared" si="312"/>
        <v>102129075.90568</v>
      </c>
      <c r="DB407" s="401">
        <f t="shared" si="313"/>
        <v>100800</v>
      </c>
      <c r="DC407" s="401">
        <f t="shared" si="314"/>
        <v>102229875.90568</v>
      </c>
      <c r="DD407" s="406">
        <v>0</v>
      </c>
      <c r="DE407" s="401">
        <f t="shared" si="315"/>
        <v>8517527.7216000017</v>
      </c>
      <c r="DF407" s="401">
        <f t="shared" si="316"/>
        <v>4258763.8608000008</v>
      </c>
      <c r="DG407" s="401">
        <f t="shared" si="317"/>
        <v>89453584.323280007</v>
      </c>
      <c r="DH407" s="401">
        <f t="shared" si="318"/>
        <v>7687614</v>
      </c>
      <c r="DI407" s="401">
        <f t="shared" si="319"/>
        <v>81765970.323280007</v>
      </c>
      <c r="DJ407" s="401">
        <f t="shared" si="320"/>
        <v>0</v>
      </c>
      <c r="DL407" s="408">
        <f t="shared" si="321"/>
        <v>6638737.5</v>
      </c>
      <c r="DM407" s="408">
        <f t="shared" si="322"/>
        <v>-1979577.5</v>
      </c>
    </row>
    <row r="408" spans="1:117" s="56" customFormat="1" ht="21" x14ac:dyDescent="0.2">
      <c r="A408" s="192">
        <f t="shared" si="283"/>
        <v>2655495</v>
      </c>
      <c r="B408" s="137">
        <f>'آبان 1400'!B409</f>
        <v>403</v>
      </c>
      <c r="C408" s="137">
        <f>'آبان 1400'!C409</f>
        <v>177</v>
      </c>
      <c r="D408" s="137">
        <f>'آبان 1400'!D409</f>
        <v>13462</v>
      </c>
      <c r="E408" s="137" t="str">
        <f>'آبان 1400'!E409</f>
        <v>رضا</v>
      </c>
      <c r="F408" s="137" t="str">
        <f>'آبان 1400'!F409</f>
        <v>عبرانی</v>
      </c>
      <c r="G408" s="137" t="str">
        <f>'آبان 1400'!G409</f>
        <v>نگهبان</v>
      </c>
      <c r="H408" s="137" t="str">
        <f>'آبان 1400'!H409</f>
        <v>ش.تهران</v>
      </c>
      <c r="I408" s="137" t="str">
        <f>'آبان 1400'!I409</f>
        <v>129-813-889510-1</v>
      </c>
      <c r="J408" s="137" t="str">
        <f>'آبان 1400'!J409</f>
        <v>0057988587</v>
      </c>
      <c r="K408" s="137" t="str">
        <f>'آبان 1400'!K409</f>
        <v>0011132359</v>
      </c>
      <c r="L408" s="137" t="str">
        <f>'آبان 1400'!L409</f>
        <v>ش - تهران</v>
      </c>
      <c r="M408" s="137" t="str">
        <f>'آبان 1400'!M409</f>
        <v>نگهبان</v>
      </c>
      <c r="N408" s="121" t="str">
        <f>'آبان 1400'!N409</f>
        <v>*</v>
      </c>
      <c r="O408" s="120">
        <f>'آبان 1400'!O409</f>
        <v>0</v>
      </c>
      <c r="P408" s="122">
        <f>'آبان 1400'!P409</f>
        <v>0</v>
      </c>
      <c r="Q408" s="362">
        <f>'آبان 1400'!Q409</f>
        <v>30</v>
      </c>
      <c r="R408" s="362">
        <f>'آبان 1400'!R409</f>
        <v>120</v>
      </c>
      <c r="S408" s="362">
        <f>'آبان 1400'!S409</f>
        <v>110</v>
      </c>
      <c r="T408" s="362">
        <f>'آبان 1400'!T409</f>
        <v>29.33</v>
      </c>
      <c r="U408" s="138">
        <f>'آبان 1400'!U409</f>
        <v>0</v>
      </c>
      <c r="V408" s="121">
        <f>'آبان 1400'!W409</f>
        <v>0</v>
      </c>
      <c r="W408" s="122">
        <f>'آبان 1400'!X409</f>
        <v>0</v>
      </c>
      <c r="X408" s="370">
        <f>'آبان 1400'!Y409</f>
        <v>1</v>
      </c>
      <c r="Y408" s="370">
        <f>'آبان 1400'!Z409</f>
        <v>0</v>
      </c>
      <c r="Z408" s="139">
        <f>'آبان 1400'!AA409</f>
        <v>885165</v>
      </c>
      <c r="AA408" s="139">
        <f>'آبان 1400'!AB409</f>
        <v>46667</v>
      </c>
      <c r="AB408" s="139">
        <f>'آبان 1400'!AC409</f>
        <v>931832</v>
      </c>
      <c r="AC408" s="139">
        <f>'آبان 1400'!AD409</f>
        <v>4500000</v>
      </c>
      <c r="AD408" s="139">
        <f>'آبان 1400'!AE409</f>
        <v>6000000</v>
      </c>
      <c r="AE408" s="140">
        <f>'آبان 1400'!AF409</f>
        <v>177895.19999999998</v>
      </c>
      <c r="AF408" s="123">
        <f>'آبان 1400'!AG409</f>
        <v>26554950</v>
      </c>
      <c r="AG408" s="124">
        <f>'آبان 1400'!AH409</f>
        <v>1400010</v>
      </c>
      <c r="AH408" s="124">
        <f>'آبان 1400'!AI409</f>
        <v>21347423.999999996</v>
      </c>
      <c r="AI408" s="124">
        <f>'آبان 1400'!AJ409</f>
        <v>0</v>
      </c>
      <c r="AJ408" s="124">
        <f>'آبان 1400'!AK409</f>
        <v>4500000</v>
      </c>
      <c r="AK408" s="124">
        <f>'آبان 1400'!AL409</f>
        <v>6000000</v>
      </c>
      <c r="AL408" s="124">
        <f>'آبان 1400'!AM409</f>
        <v>4892117.9999999991</v>
      </c>
      <c r="AM408" s="124">
        <f>'آبان 1400'!AN409</f>
        <v>5217666.2159999991</v>
      </c>
      <c r="AN408" s="124">
        <f>'آبان 1400'!AO409</f>
        <v>0</v>
      </c>
      <c r="AO408" s="124">
        <f>'آبان 1400'!AP409</f>
        <v>4800000</v>
      </c>
      <c r="AP408" s="124">
        <f>'آبان 1400'!AQ409</f>
        <v>0</v>
      </c>
      <c r="AQ408" s="124">
        <f>'آبان 1400'!AR409</f>
        <v>0</v>
      </c>
      <c r="AR408" s="124">
        <f>'آبان 1400'!AS409</f>
        <v>0</v>
      </c>
      <c r="AS408" s="379">
        <f>'آبان 1400'!AT409</f>
        <v>0</v>
      </c>
      <c r="AT408" s="372">
        <f t="shared" si="284"/>
        <v>74712168.216000006</v>
      </c>
      <c r="AU408" s="174">
        <f>'آبان 1400'!AV409</f>
        <v>54182316.440880008</v>
      </c>
      <c r="AV408" s="142">
        <f>'آبان 1400'!AW409</f>
        <v>74712168.215999991</v>
      </c>
      <c r="AW408" s="143">
        <f t="shared" si="285"/>
        <v>5229851.7751199994</v>
      </c>
      <c r="AX408" s="76">
        <f t="shared" si="286"/>
        <v>1418231.644088001</v>
      </c>
      <c r="AY408" s="143">
        <f>'آبان 1400'!AZ409</f>
        <v>0</v>
      </c>
      <c r="AZ408" s="143">
        <f>'آبان 1400'!BA409</f>
        <v>0</v>
      </c>
      <c r="BA408" s="143">
        <f>'آبان 1400'!BB409</f>
        <v>0</v>
      </c>
      <c r="BB408" s="143">
        <f>'آبان 1400'!BC409</f>
        <v>0</v>
      </c>
      <c r="BC408" s="143">
        <f>'آبان 1400'!BD409</f>
        <v>0</v>
      </c>
      <c r="BD408" s="143">
        <f>'آبان 1400'!BE409</f>
        <v>0</v>
      </c>
      <c r="BE408" s="143">
        <f>'آبان 1400'!BF409</f>
        <v>0</v>
      </c>
      <c r="BF408" s="144">
        <f t="shared" si="287"/>
        <v>6648083.4192080004</v>
      </c>
      <c r="BG408" s="141">
        <f t="shared" si="288"/>
        <v>68064084</v>
      </c>
      <c r="BH408" s="145">
        <f t="shared" si="289"/>
        <v>74712168.216000006</v>
      </c>
      <c r="BI408" s="128">
        <f t="shared" si="282"/>
        <v>4659160</v>
      </c>
      <c r="BJ408" s="146">
        <f t="shared" si="290"/>
        <v>2329580</v>
      </c>
      <c r="BK408" s="146">
        <f t="shared" si="291"/>
        <v>698874</v>
      </c>
      <c r="BL408" s="147">
        <f t="shared" si="292"/>
        <v>1120000</v>
      </c>
      <c r="BM408" s="383">
        <v>0</v>
      </c>
      <c r="BN408" s="148">
        <f t="shared" si="293"/>
        <v>83519782.216000006</v>
      </c>
      <c r="BO408" s="149">
        <f t="shared" si="294"/>
        <v>74712168.215999991</v>
      </c>
      <c r="BP408" s="150">
        <f t="shared" si="295"/>
        <v>17183798.689679999</v>
      </c>
      <c r="BQ408" s="151">
        <f t="shared" si="296"/>
        <v>100703580.90568</v>
      </c>
      <c r="BR408" s="152">
        <f t="shared" si="297"/>
        <v>100800</v>
      </c>
      <c r="BS408" s="148">
        <f t="shared" si="298"/>
        <v>100804380.90568</v>
      </c>
      <c r="BT408" s="136">
        <v>0</v>
      </c>
      <c r="BU408" s="149">
        <f t="shared" si="299"/>
        <v>8351978.2216000007</v>
      </c>
      <c r="BV408" s="153">
        <f t="shared" si="300"/>
        <v>4175989.1108000004</v>
      </c>
      <c r="BW408" s="134">
        <f t="shared" si="301"/>
        <v>88276413.573280007</v>
      </c>
      <c r="BX408" s="148">
        <f t="shared" si="302"/>
        <v>7687614</v>
      </c>
      <c r="BY408" s="135">
        <f t="shared" si="303"/>
        <v>80588799.573280007</v>
      </c>
      <c r="CD408" s="400">
        <f>'آبان 1400'!AU409</f>
        <v>74712168.216000006</v>
      </c>
      <c r="CE408" s="401">
        <f>'آبان 1400'!AV409</f>
        <v>54182316.440880008</v>
      </c>
      <c r="CF408" s="401">
        <f>'آبان 1400'!AW409</f>
        <v>74712168.215999991</v>
      </c>
      <c r="CG408" s="401">
        <f>'آبان 1400'!AX409</f>
        <v>5229851.7751199994</v>
      </c>
      <c r="CH408" s="401">
        <f>'آبان 1400'!AY409</f>
        <v>1418231.644088001</v>
      </c>
      <c r="CI408" s="401">
        <f>'آبان 1400'!AZ409</f>
        <v>0</v>
      </c>
      <c r="CJ408" s="401">
        <f>'آبان 1400'!BA409</f>
        <v>0</v>
      </c>
      <c r="CK408" s="401">
        <f>'آبان 1400'!BB409</f>
        <v>0</v>
      </c>
      <c r="CL408" s="401">
        <f>'آبان 1400'!BC409</f>
        <v>0</v>
      </c>
      <c r="CM408" s="401">
        <f>'آبان 1400'!BD409</f>
        <v>0</v>
      </c>
      <c r="CN408" s="401">
        <f>'آبان 1400'!BE409</f>
        <v>0</v>
      </c>
      <c r="CO408" s="401">
        <f>'آبان 1400'!BF409</f>
        <v>0</v>
      </c>
      <c r="CP408" s="401">
        <f>'آبان 1400'!BG409</f>
        <v>6648083.4192080004</v>
      </c>
      <c r="CQ408" s="401">
        <f>'آبان 1400'!BH409</f>
        <v>68064084</v>
      </c>
      <c r="CR408" s="401">
        <f t="shared" si="304"/>
        <v>74712168.216000006</v>
      </c>
      <c r="CS408" s="56">
        <f t="shared" si="305"/>
        <v>4659160</v>
      </c>
      <c r="CT408" s="400">
        <f t="shared" si="306"/>
        <v>2329580</v>
      </c>
      <c r="CU408" s="401">
        <f t="shared" si="307"/>
        <v>698874</v>
      </c>
      <c r="CV408" s="401">
        <f t="shared" si="308"/>
        <v>1120000</v>
      </c>
      <c r="CW408" s="56">
        <v>0</v>
      </c>
      <c r="CX408" s="401">
        <f t="shared" si="309"/>
        <v>83519782.216000006</v>
      </c>
      <c r="CY408" s="401">
        <f t="shared" si="310"/>
        <v>74712168.215999991</v>
      </c>
      <c r="CZ408" s="401">
        <f t="shared" si="311"/>
        <v>17183798.689679999</v>
      </c>
      <c r="DA408" s="401">
        <f t="shared" si="312"/>
        <v>100703580.90568</v>
      </c>
      <c r="DB408" s="401">
        <f t="shared" si="313"/>
        <v>100800</v>
      </c>
      <c r="DC408" s="401">
        <f t="shared" si="314"/>
        <v>100804380.90568</v>
      </c>
      <c r="DD408" s="406">
        <v>0</v>
      </c>
      <c r="DE408" s="401">
        <f t="shared" si="315"/>
        <v>8351978.2216000007</v>
      </c>
      <c r="DF408" s="401">
        <f t="shared" si="316"/>
        <v>4175989.1108000004</v>
      </c>
      <c r="DG408" s="401">
        <f t="shared" si="317"/>
        <v>88276413.573280007</v>
      </c>
      <c r="DH408" s="401">
        <f t="shared" si="318"/>
        <v>7687614</v>
      </c>
      <c r="DI408" s="401">
        <f t="shared" si="319"/>
        <v>80588799.573280007</v>
      </c>
      <c r="DJ408" s="401">
        <f t="shared" si="320"/>
        <v>0</v>
      </c>
      <c r="DL408" s="408">
        <f t="shared" si="321"/>
        <v>6638737.5</v>
      </c>
      <c r="DM408" s="408">
        <f t="shared" si="322"/>
        <v>-1979577.5</v>
      </c>
    </row>
    <row r="409" spans="1:117" s="56" customFormat="1" ht="21" x14ac:dyDescent="0.2">
      <c r="A409" s="192">
        <f t="shared" si="283"/>
        <v>2655495</v>
      </c>
      <c r="B409" s="137">
        <f>'آبان 1400'!B410</f>
        <v>404</v>
      </c>
      <c r="C409" s="137">
        <f>'آبان 1400'!C410</f>
        <v>178</v>
      </c>
      <c r="D409" s="137">
        <f>'آبان 1400'!D410</f>
        <v>13508</v>
      </c>
      <c r="E409" s="137" t="str">
        <f>'آبان 1400'!E410</f>
        <v>سعيد</v>
      </c>
      <c r="F409" s="137" t="str">
        <f>'آبان 1400'!F410</f>
        <v>اسلوبي وند</v>
      </c>
      <c r="G409" s="137" t="str">
        <f>'آبان 1400'!G410</f>
        <v>نگهبان</v>
      </c>
      <c r="H409" s="137" t="str">
        <f>'آبان 1400'!H410</f>
        <v>ش.تهران</v>
      </c>
      <c r="I409" s="137" t="str">
        <f>'آبان 1400'!I410</f>
        <v>254-813-3116184-1</v>
      </c>
      <c r="J409" s="137" t="str">
        <f>'آبان 1400'!J410</f>
        <v>0036878030</v>
      </c>
      <c r="K409" s="137" t="str">
        <f>'آبان 1400'!K410</f>
        <v>0024572029</v>
      </c>
      <c r="L409" s="137" t="str">
        <f>'آبان 1400'!L410</f>
        <v>ش - تهران</v>
      </c>
      <c r="M409" s="137" t="str">
        <f>'آبان 1400'!M410</f>
        <v>نگهبان</v>
      </c>
      <c r="N409" s="121" t="str">
        <f>'آبان 1400'!N410</f>
        <v>*</v>
      </c>
      <c r="O409" s="120">
        <f>'آبان 1400'!O410</f>
        <v>0</v>
      </c>
      <c r="P409" s="122">
        <f>'آبان 1400'!P410</f>
        <v>0</v>
      </c>
      <c r="Q409" s="362">
        <f>'آبان 1400'!Q410</f>
        <v>30</v>
      </c>
      <c r="R409" s="362">
        <f>'آبان 1400'!R410</f>
        <v>120</v>
      </c>
      <c r="S409" s="362">
        <f>'آبان 1400'!S410</f>
        <v>110</v>
      </c>
      <c r="T409" s="362">
        <f>'آبان 1400'!T410</f>
        <v>29.33</v>
      </c>
      <c r="U409" s="138">
        <f>'آبان 1400'!U410</f>
        <v>0</v>
      </c>
      <c r="V409" s="121">
        <f>'آبان 1400'!W410</f>
        <v>0</v>
      </c>
      <c r="W409" s="122">
        <f>'آبان 1400'!X410</f>
        <v>0</v>
      </c>
      <c r="X409" s="370">
        <f>'آبان 1400'!Y410</f>
        <v>1</v>
      </c>
      <c r="Y409" s="370">
        <f>'آبان 1400'!Z410</f>
        <v>0</v>
      </c>
      <c r="Z409" s="139">
        <f>'آبان 1400'!AA410</f>
        <v>885165</v>
      </c>
      <c r="AA409" s="139">
        <f>'آبان 1400'!AB410</f>
        <v>46667</v>
      </c>
      <c r="AB409" s="139">
        <f>'آبان 1400'!AC410</f>
        <v>931832</v>
      </c>
      <c r="AC409" s="139">
        <f>'آبان 1400'!AD410</f>
        <v>4500000</v>
      </c>
      <c r="AD409" s="139">
        <f>'آبان 1400'!AE410</f>
        <v>6000000</v>
      </c>
      <c r="AE409" s="140">
        <f>'آبان 1400'!AF410</f>
        <v>177895.19999999998</v>
      </c>
      <c r="AF409" s="123">
        <f>'آبان 1400'!AG410</f>
        <v>26554950</v>
      </c>
      <c r="AG409" s="124">
        <f>'آبان 1400'!AH410</f>
        <v>1400010</v>
      </c>
      <c r="AH409" s="124">
        <f>'آبان 1400'!AI410</f>
        <v>21347423.999999996</v>
      </c>
      <c r="AI409" s="124">
        <f>'آبان 1400'!AJ410</f>
        <v>0</v>
      </c>
      <c r="AJ409" s="124">
        <f>'آبان 1400'!AK410</f>
        <v>4500000</v>
      </c>
      <c r="AK409" s="124">
        <f>'آبان 1400'!AL410</f>
        <v>6000000</v>
      </c>
      <c r="AL409" s="124">
        <f>'آبان 1400'!AM410</f>
        <v>4892117.9999999991</v>
      </c>
      <c r="AM409" s="124">
        <f>'آبان 1400'!AN410</f>
        <v>5217666.2159999991</v>
      </c>
      <c r="AN409" s="124">
        <f>'آبان 1400'!AO410</f>
        <v>0</v>
      </c>
      <c r="AO409" s="124">
        <f>'آبان 1400'!AP410</f>
        <v>2600000</v>
      </c>
      <c r="AP409" s="124">
        <f>'آبان 1400'!AQ410</f>
        <v>0</v>
      </c>
      <c r="AQ409" s="124">
        <f>'آبان 1400'!AR410</f>
        <v>0</v>
      </c>
      <c r="AR409" s="124">
        <f>'آبان 1400'!AS410</f>
        <v>0</v>
      </c>
      <c r="AS409" s="379">
        <f>'آبان 1400'!AT410</f>
        <v>0</v>
      </c>
      <c r="AT409" s="372">
        <f t="shared" si="284"/>
        <v>72512168.216000006</v>
      </c>
      <c r="AU409" s="174">
        <f>'آبان 1400'!AV410</f>
        <v>54336316.440880008</v>
      </c>
      <c r="AV409" s="142">
        <f>'آبان 1400'!AW410</f>
        <v>72512168.215999991</v>
      </c>
      <c r="AW409" s="143">
        <f t="shared" si="285"/>
        <v>5075851.7751199994</v>
      </c>
      <c r="AX409" s="76">
        <f t="shared" si="286"/>
        <v>1433631.644088001</v>
      </c>
      <c r="AY409" s="143">
        <f>'آبان 1400'!AZ410</f>
        <v>0</v>
      </c>
      <c r="AZ409" s="143">
        <f>'آبان 1400'!BA410</f>
        <v>0</v>
      </c>
      <c r="BA409" s="143">
        <f>'آبان 1400'!BB410</f>
        <v>0</v>
      </c>
      <c r="BB409" s="143">
        <f>'آبان 1400'!BC410</f>
        <v>0</v>
      </c>
      <c r="BC409" s="143">
        <f>'آبان 1400'!BD410</f>
        <v>0</v>
      </c>
      <c r="BD409" s="143">
        <f>'آبان 1400'!BE410</f>
        <v>0</v>
      </c>
      <c r="BE409" s="143">
        <f>'آبان 1400'!BF410</f>
        <v>0</v>
      </c>
      <c r="BF409" s="144">
        <f t="shared" si="287"/>
        <v>6509483.4192080004</v>
      </c>
      <c r="BG409" s="141">
        <f t="shared" si="288"/>
        <v>66002684</v>
      </c>
      <c r="BH409" s="145">
        <f t="shared" si="289"/>
        <v>72512168.216000006</v>
      </c>
      <c r="BI409" s="128">
        <f t="shared" si="282"/>
        <v>4659160</v>
      </c>
      <c r="BJ409" s="146">
        <f t="shared" si="290"/>
        <v>2329580</v>
      </c>
      <c r="BK409" s="146">
        <f t="shared" si="291"/>
        <v>698874</v>
      </c>
      <c r="BL409" s="147">
        <f t="shared" si="292"/>
        <v>1120000</v>
      </c>
      <c r="BM409" s="383">
        <v>0</v>
      </c>
      <c r="BN409" s="148">
        <f t="shared" si="293"/>
        <v>81319782.216000006</v>
      </c>
      <c r="BO409" s="149">
        <f t="shared" si="294"/>
        <v>72512168.215999991</v>
      </c>
      <c r="BP409" s="150">
        <f t="shared" si="295"/>
        <v>16677798.689679999</v>
      </c>
      <c r="BQ409" s="151">
        <f t="shared" si="296"/>
        <v>97997580.905680001</v>
      </c>
      <c r="BR409" s="152">
        <f t="shared" si="297"/>
        <v>100800</v>
      </c>
      <c r="BS409" s="148">
        <f t="shared" si="298"/>
        <v>98098380.905680001</v>
      </c>
      <c r="BT409" s="136">
        <v>0</v>
      </c>
      <c r="BU409" s="149">
        <f t="shared" si="299"/>
        <v>8131978.2216000007</v>
      </c>
      <c r="BV409" s="153">
        <f t="shared" si="300"/>
        <v>4065989.1108000004</v>
      </c>
      <c r="BW409" s="134">
        <f t="shared" si="301"/>
        <v>85900413.573280007</v>
      </c>
      <c r="BX409" s="148">
        <f t="shared" si="302"/>
        <v>7687614</v>
      </c>
      <c r="BY409" s="135">
        <f t="shared" si="303"/>
        <v>78212799.573280007</v>
      </c>
      <c r="CD409" s="400">
        <f>'آبان 1400'!AU410</f>
        <v>72512168.216000006</v>
      </c>
      <c r="CE409" s="401">
        <f>'آبان 1400'!AV410</f>
        <v>54336316.440880008</v>
      </c>
      <c r="CF409" s="401">
        <f>'آبان 1400'!AW410</f>
        <v>72512168.215999991</v>
      </c>
      <c r="CG409" s="401">
        <f>'آبان 1400'!AX410</f>
        <v>5075851.7751199994</v>
      </c>
      <c r="CH409" s="401">
        <f>'آبان 1400'!AY410</f>
        <v>1433631.644088001</v>
      </c>
      <c r="CI409" s="401">
        <f>'آبان 1400'!AZ410</f>
        <v>0</v>
      </c>
      <c r="CJ409" s="401">
        <f>'آبان 1400'!BA410</f>
        <v>0</v>
      </c>
      <c r="CK409" s="401">
        <f>'آبان 1400'!BB410</f>
        <v>0</v>
      </c>
      <c r="CL409" s="401">
        <f>'آبان 1400'!BC410</f>
        <v>0</v>
      </c>
      <c r="CM409" s="401">
        <f>'آبان 1400'!BD410</f>
        <v>0</v>
      </c>
      <c r="CN409" s="401">
        <f>'آبان 1400'!BE410</f>
        <v>0</v>
      </c>
      <c r="CO409" s="401">
        <f>'آبان 1400'!BF410</f>
        <v>0</v>
      </c>
      <c r="CP409" s="401">
        <f>'آبان 1400'!BG410</f>
        <v>6509483.4192080004</v>
      </c>
      <c r="CQ409" s="401">
        <f>'آبان 1400'!BH410</f>
        <v>66002684</v>
      </c>
      <c r="CR409" s="401">
        <f t="shared" si="304"/>
        <v>72512168.216000006</v>
      </c>
      <c r="CS409" s="56">
        <f t="shared" si="305"/>
        <v>4659160</v>
      </c>
      <c r="CT409" s="400">
        <f t="shared" si="306"/>
        <v>2329580</v>
      </c>
      <c r="CU409" s="401">
        <f t="shared" si="307"/>
        <v>698874</v>
      </c>
      <c r="CV409" s="401">
        <f t="shared" si="308"/>
        <v>1120000</v>
      </c>
      <c r="CW409" s="56">
        <v>0</v>
      </c>
      <c r="CX409" s="401">
        <f t="shared" si="309"/>
        <v>81319782.216000006</v>
      </c>
      <c r="CY409" s="401">
        <f t="shared" si="310"/>
        <v>72512168.215999991</v>
      </c>
      <c r="CZ409" s="401">
        <f t="shared" si="311"/>
        <v>16677798.689679999</v>
      </c>
      <c r="DA409" s="401">
        <f t="shared" si="312"/>
        <v>97997580.905680001</v>
      </c>
      <c r="DB409" s="401">
        <f t="shared" si="313"/>
        <v>100800</v>
      </c>
      <c r="DC409" s="401">
        <f t="shared" si="314"/>
        <v>98098380.905680001</v>
      </c>
      <c r="DD409" s="406">
        <v>0</v>
      </c>
      <c r="DE409" s="401">
        <f t="shared" si="315"/>
        <v>8131978.2216000007</v>
      </c>
      <c r="DF409" s="401">
        <f t="shared" si="316"/>
        <v>4065989.1108000004</v>
      </c>
      <c r="DG409" s="401">
        <f t="shared" si="317"/>
        <v>85900413.573280007</v>
      </c>
      <c r="DH409" s="401">
        <f t="shared" si="318"/>
        <v>7687614</v>
      </c>
      <c r="DI409" s="401">
        <f t="shared" si="319"/>
        <v>78212799.573280007</v>
      </c>
      <c r="DJ409" s="401">
        <f t="shared" si="320"/>
        <v>0</v>
      </c>
      <c r="DL409" s="408">
        <f t="shared" si="321"/>
        <v>6638737.5</v>
      </c>
      <c r="DM409" s="408">
        <f t="shared" si="322"/>
        <v>-1979577.5</v>
      </c>
    </row>
    <row r="410" spans="1:117" s="56" customFormat="1" ht="21" x14ac:dyDescent="0.2">
      <c r="A410" s="192">
        <f t="shared" si="283"/>
        <v>2655495</v>
      </c>
      <c r="B410" s="137">
        <f>'آبان 1400'!B411</f>
        <v>405</v>
      </c>
      <c r="C410" s="137">
        <f>'آبان 1400'!C411</f>
        <v>179</v>
      </c>
      <c r="D410" s="137">
        <f>'آبان 1400'!D411</f>
        <v>13499</v>
      </c>
      <c r="E410" s="137" t="str">
        <f>'آبان 1400'!E411</f>
        <v>مرتضي</v>
      </c>
      <c r="F410" s="137" t="str">
        <f>'آبان 1400'!F411</f>
        <v>سلیمانی</v>
      </c>
      <c r="G410" s="137" t="str">
        <f>'آبان 1400'!G411</f>
        <v>نگهبان</v>
      </c>
      <c r="H410" s="137" t="str">
        <f>'آبان 1400'!H411</f>
        <v>ش.تهران</v>
      </c>
      <c r="I410" s="137" t="str">
        <f>'آبان 1400'!I411</f>
        <v>129-813-23345-1</v>
      </c>
      <c r="J410" s="137" t="str">
        <f>'آبان 1400'!J411</f>
        <v>3934694810</v>
      </c>
      <c r="K410" s="137" t="str">
        <f>'آبان 1400'!K411</f>
        <v>0012717556</v>
      </c>
      <c r="L410" s="137" t="str">
        <f>'آبان 1400'!L411</f>
        <v>ش - تهران</v>
      </c>
      <c r="M410" s="137" t="str">
        <f>'آبان 1400'!M411</f>
        <v>نگهبان</v>
      </c>
      <c r="N410" s="121" t="str">
        <f>'آبان 1400'!N411</f>
        <v>*</v>
      </c>
      <c r="O410" s="120">
        <f>'آبان 1400'!O411</f>
        <v>0</v>
      </c>
      <c r="P410" s="122">
        <f>'آبان 1400'!P411</f>
        <v>0</v>
      </c>
      <c r="Q410" s="362">
        <f>'آبان 1400'!Q411</f>
        <v>30</v>
      </c>
      <c r="R410" s="362">
        <f>'آبان 1400'!R411</f>
        <v>120</v>
      </c>
      <c r="S410" s="362">
        <f>'آبان 1400'!S411</f>
        <v>110</v>
      </c>
      <c r="T410" s="362">
        <f>'آبان 1400'!T411</f>
        <v>29.33</v>
      </c>
      <c r="U410" s="138">
        <f>'آبان 1400'!U411</f>
        <v>0</v>
      </c>
      <c r="V410" s="121">
        <f>'آبان 1400'!W411</f>
        <v>0</v>
      </c>
      <c r="W410" s="122">
        <f>'آبان 1400'!X411</f>
        <v>0</v>
      </c>
      <c r="X410" s="370">
        <f>'آبان 1400'!Y411</f>
        <v>2</v>
      </c>
      <c r="Y410" s="370">
        <f>'آبان 1400'!Z411</f>
        <v>2</v>
      </c>
      <c r="Z410" s="139">
        <f>'آبان 1400'!AA411</f>
        <v>885165</v>
      </c>
      <c r="AA410" s="139">
        <f>'آبان 1400'!AB411</f>
        <v>46667</v>
      </c>
      <c r="AB410" s="139">
        <f>'آبان 1400'!AC411</f>
        <v>931832</v>
      </c>
      <c r="AC410" s="139">
        <f>'آبان 1400'!AD411</f>
        <v>4500000</v>
      </c>
      <c r="AD410" s="139">
        <f>'آبان 1400'!AE411</f>
        <v>6000000</v>
      </c>
      <c r="AE410" s="140">
        <f>'آبان 1400'!AF411</f>
        <v>177895.19999999998</v>
      </c>
      <c r="AF410" s="123">
        <f>'آبان 1400'!AG411</f>
        <v>26554950</v>
      </c>
      <c r="AG410" s="124">
        <f>'آبان 1400'!AH411</f>
        <v>1400010</v>
      </c>
      <c r="AH410" s="124">
        <f>'آبان 1400'!AI411</f>
        <v>21347423.999999996</v>
      </c>
      <c r="AI410" s="124">
        <f>'آبان 1400'!AJ411</f>
        <v>5310990</v>
      </c>
      <c r="AJ410" s="124">
        <f>'آبان 1400'!AK411</f>
        <v>4500000</v>
      </c>
      <c r="AK410" s="124">
        <f>'آبان 1400'!AL411</f>
        <v>6000000</v>
      </c>
      <c r="AL410" s="124">
        <f>'آبان 1400'!AM411</f>
        <v>4892117.9999999991</v>
      </c>
      <c r="AM410" s="124">
        <f>'آبان 1400'!AN411</f>
        <v>5217666.2159999991</v>
      </c>
      <c r="AN410" s="124">
        <f>'آبان 1400'!AO411</f>
        <v>0</v>
      </c>
      <c r="AO410" s="124">
        <f>'آبان 1400'!AP411</f>
        <v>4800000</v>
      </c>
      <c r="AP410" s="124">
        <f>'آبان 1400'!AQ411</f>
        <v>0</v>
      </c>
      <c r="AQ410" s="124">
        <f>'آبان 1400'!AR411</f>
        <v>0</v>
      </c>
      <c r="AR410" s="124">
        <f>'آبان 1400'!AS411</f>
        <v>0</v>
      </c>
      <c r="AS410" s="379">
        <f>'آبان 1400'!AT411</f>
        <v>0</v>
      </c>
      <c r="AT410" s="372">
        <f t="shared" si="284"/>
        <v>80023158.216000006</v>
      </c>
      <c r="AU410" s="174">
        <f>'آبان 1400'!AV411</f>
        <v>54182316.440880008</v>
      </c>
      <c r="AV410" s="142">
        <f>'آبان 1400'!AW411</f>
        <v>74712168.215999991</v>
      </c>
      <c r="AW410" s="143">
        <f t="shared" si="285"/>
        <v>5229851.7751199994</v>
      </c>
      <c r="AX410" s="76">
        <f t="shared" si="286"/>
        <v>1418231.644088001</v>
      </c>
      <c r="AY410" s="143">
        <f>'آبان 1400'!AZ411</f>
        <v>0</v>
      </c>
      <c r="AZ410" s="143">
        <f>'آبان 1400'!BA411</f>
        <v>0</v>
      </c>
      <c r="BA410" s="143">
        <f>'آبان 1400'!BB411</f>
        <v>0</v>
      </c>
      <c r="BB410" s="143">
        <f>'آبان 1400'!BC411</f>
        <v>0</v>
      </c>
      <c r="BC410" s="143">
        <f>'آبان 1400'!BD411</f>
        <v>0</v>
      </c>
      <c r="BD410" s="143">
        <f>'آبان 1400'!BE411</f>
        <v>0</v>
      </c>
      <c r="BE410" s="143">
        <f>'آبان 1400'!BF411</f>
        <v>0</v>
      </c>
      <c r="BF410" s="144">
        <f t="shared" si="287"/>
        <v>6648083.4192080004</v>
      </c>
      <c r="BG410" s="141">
        <f t="shared" si="288"/>
        <v>73375074</v>
      </c>
      <c r="BH410" s="145">
        <f t="shared" si="289"/>
        <v>80023158.216000006</v>
      </c>
      <c r="BI410" s="128">
        <f t="shared" si="282"/>
        <v>4659160</v>
      </c>
      <c r="BJ410" s="146">
        <f t="shared" si="290"/>
        <v>2329580</v>
      </c>
      <c r="BK410" s="146">
        <f t="shared" si="291"/>
        <v>698874</v>
      </c>
      <c r="BL410" s="147">
        <f t="shared" si="292"/>
        <v>1120000</v>
      </c>
      <c r="BM410" s="383">
        <v>0</v>
      </c>
      <c r="BN410" s="148">
        <f t="shared" si="293"/>
        <v>88830772.216000006</v>
      </c>
      <c r="BO410" s="149">
        <f t="shared" si="294"/>
        <v>74712168.215999991</v>
      </c>
      <c r="BP410" s="150">
        <f t="shared" si="295"/>
        <v>17183798.689679999</v>
      </c>
      <c r="BQ410" s="151">
        <f t="shared" si="296"/>
        <v>106014570.90568</v>
      </c>
      <c r="BR410" s="152">
        <f t="shared" si="297"/>
        <v>100800</v>
      </c>
      <c r="BS410" s="148">
        <f t="shared" si="298"/>
        <v>106115370.90568</v>
      </c>
      <c r="BT410" s="136">
        <v>0</v>
      </c>
      <c r="BU410" s="149">
        <f t="shared" si="299"/>
        <v>8883077.2216000017</v>
      </c>
      <c r="BV410" s="153">
        <f t="shared" si="300"/>
        <v>4441538.6108000008</v>
      </c>
      <c r="BW410" s="134">
        <f t="shared" si="301"/>
        <v>92790755.073280007</v>
      </c>
      <c r="BX410" s="148">
        <f t="shared" si="302"/>
        <v>7687614</v>
      </c>
      <c r="BY410" s="135">
        <f t="shared" si="303"/>
        <v>85103141.073280007</v>
      </c>
      <c r="CD410" s="400">
        <f>'آبان 1400'!AU411</f>
        <v>80023158.216000006</v>
      </c>
      <c r="CE410" s="401">
        <f>'آبان 1400'!AV411</f>
        <v>54182316.440880008</v>
      </c>
      <c r="CF410" s="401">
        <f>'آبان 1400'!AW411</f>
        <v>74712168.215999991</v>
      </c>
      <c r="CG410" s="401">
        <f>'آبان 1400'!AX411</f>
        <v>5229851.7751199994</v>
      </c>
      <c r="CH410" s="401">
        <f>'آبان 1400'!AY411</f>
        <v>1418231.644088001</v>
      </c>
      <c r="CI410" s="401">
        <f>'آبان 1400'!AZ411</f>
        <v>0</v>
      </c>
      <c r="CJ410" s="401">
        <f>'آبان 1400'!BA411</f>
        <v>0</v>
      </c>
      <c r="CK410" s="401">
        <f>'آبان 1400'!BB411</f>
        <v>0</v>
      </c>
      <c r="CL410" s="401">
        <f>'آبان 1400'!BC411</f>
        <v>0</v>
      </c>
      <c r="CM410" s="401">
        <f>'آبان 1400'!BD411</f>
        <v>0</v>
      </c>
      <c r="CN410" s="401">
        <f>'آبان 1400'!BE411</f>
        <v>0</v>
      </c>
      <c r="CO410" s="401">
        <f>'آبان 1400'!BF411</f>
        <v>0</v>
      </c>
      <c r="CP410" s="401">
        <f>'آبان 1400'!BG411</f>
        <v>6648083.4192080004</v>
      </c>
      <c r="CQ410" s="401">
        <f>'آبان 1400'!BH411</f>
        <v>73375074</v>
      </c>
      <c r="CR410" s="401">
        <f t="shared" si="304"/>
        <v>80023158.216000006</v>
      </c>
      <c r="CS410" s="56">
        <f t="shared" si="305"/>
        <v>4659160</v>
      </c>
      <c r="CT410" s="400">
        <f t="shared" si="306"/>
        <v>2329580</v>
      </c>
      <c r="CU410" s="401">
        <f t="shared" si="307"/>
        <v>698874</v>
      </c>
      <c r="CV410" s="401">
        <f t="shared" si="308"/>
        <v>1120000</v>
      </c>
      <c r="CW410" s="56">
        <v>0</v>
      </c>
      <c r="CX410" s="401">
        <f t="shared" si="309"/>
        <v>88830772.216000006</v>
      </c>
      <c r="CY410" s="401">
        <f t="shared" si="310"/>
        <v>74712168.215999991</v>
      </c>
      <c r="CZ410" s="401">
        <f t="shared" si="311"/>
        <v>17183798.689679999</v>
      </c>
      <c r="DA410" s="401">
        <f t="shared" si="312"/>
        <v>106014570.90568</v>
      </c>
      <c r="DB410" s="401">
        <f t="shared" si="313"/>
        <v>100800</v>
      </c>
      <c r="DC410" s="401">
        <f t="shared" si="314"/>
        <v>106115370.90568</v>
      </c>
      <c r="DD410" s="406">
        <v>0</v>
      </c>
      <c r="DE410" s="401">
        <f t="shared" si="315"/>
        <v>8883077.2216000017</v>
      </c>
      <c r="DF410" s="401">
        <f t="shared" si="316"/>
        <v>4441538.6108000008</v>
      </c>
      <c r="DG410" s="401">
        <f t="shared" si="317"/>
        <v>92790755.073280007</v>
      </c>
      <c r="DH410" s="401">
        <f t="shared" si="318"/>
        <v>7687614</v>
      </c>
      <c r="DI410" s="401">
        <f t="shared" si="319"/>
        <v>85103141.073280007</v>
      </c>
      <c r="DJ410" s="401">
        <f t="shared" si="320"/>
        <v>0</v>
      </c>
      <c r="DL410" s="408">
        <f t="shared" si="321"/>
        <v>6638737.5</v>
      </c>
      <c r="DM410" s="408">
        <f t="shared" si="322"/>
        <v>-1979577.5</v>
      </c>
    </row>
    <row r="411" spans="1:117" s="56" customFormat="1" ht="21" x14ac:dyDescent="0.2">
      <c r="A411" s="192">
        <f t="shared" si="283"/>
        <v>2655495</v>
      </c>
      <c r="B411" s="137">
        <f>'آبان 1400'!B412</f>
        <v>406</v>
      </c>
      <c r="C411" s="137">
        <f>'آبان 1400'!C412</f>
        <v>180</v>
      </c>
      <c r="D411" s="137">
        <f>'آبان 1400'!D412</f>
        <v>13497</v>
      </c>
      <c r="E411" s="137" t="str">
        <f>'آبان 1400'!E412</f>
        <v>حسین</v>
      </c>
      <c r="F411" s="137" t="str">
        <f>'آبان 1400'!F412</f>
        <v>اسد زاده</v>
      </c>
      <c r="G411" s="137" t="str">
        <f>'آبان 1400'!G412</f>
        <v>نگهبان</v>
      </c>
      <c r="H411" s="137" t="str">
        <f>'آبان 1400'!H412</f>
        <v>ش.تهران</v>
      </c>
      <c r="I411" s="137" t="str">
        <f>'آبان 1400'!I412</f>
        <v>292-813-3679203-1</v>
      </c>
      <c r="J411" s="137" t="str">
        <f>'آبان 1400'!J412</f>
        <v>0083159347</v>
      </c>
      <c r="K411" s="137" t="str">
        <f>'آبان 1400'!K412</f>
        <v>0028068875</v>
      </c>
      <c r="L411" s="137" t="str">
        <f>'آبان 1400'!L412</f>
        <v>ش - تهران</v>
      </c>
      <c r="M411" s="137" t="str">
        <f>'آبان 1400'!M412</f>
        <v>نگهبان</v>
      </c>
      <c r="N411" s="121" t="str">
        <f>'آبان 1400'!N412</f>
        <v>*</v>
      </c>
      <c r="O411" s="120">
        <f>'آبان 1400'!O412</f>
        <v>0</v>
      </c>
      <c r="P411" s="122">
        <f>'آبان 1400'!P412</f>
        <v>0</v>
      </c>
      <c r="Q411" s="362">
        <f>'آبان 1400'!Q412</f>
        <v>30</v>
      </c>
      <c r="R411" s="362">
        <f>'آبان 1400'!R412</f>
        <v>120</v>
      </c>
      <c r="S411" s="362">
        <f>'آبان 1400'!S412</f>
        <v>110</v>
      </c>
      <c r="T411" s="362">
        <f>'آبان 1400'!T412</f>
        <v>29.33</v>
      </c>
      <c r="U411" s="138">
        <f>'آبان 1400'!U412</f>
        <v>0</v>
      </c>
      <c r="V411" s="121">
        <f>'آبان 1400'!W412</f>
        <v>0</v>
      </c>
      <c r="W411" s="122">
        <f>'آبان 1400'!X412</f>
        <v>0</v>
      </c>
      <c r="X411" s="370">
        <f>'آبان 1400'!Y412</f>
        <v>0</v>
      </c>
      <c r="Y411" s="370">
        <f>'آبان 1400'!Z412</f>
        <v>0</v>
      </c>
      <c r="Z411" s="139">
        <f>'آبان 1400'!AA412</f>
        <v>885165</v>
      </c>
      <c r="AA411" s="139">
        <f>'آبان 1400'!AB412</f>
        <v>46667</v>
      </c>
      <c r="AB411" s="139">
        <f>'آبان 1400'!AC412</f>
        <v>931832</v>
      </c>
      <c r="AC411" s="139">
        <f>'آبان 1400'!AD412</f>
        <v>4500000</v>
      </c>
      <c r="AD411" s="139">
        <f>'آبان 1400'!AE412</f>
        <v>6000000</v>
      </c>
      <c r="AE411" s="140">
        <f>'آبان 1400'!AF412</f>
        <v>177895.19999999998</v>
      </c>
      <c r="AF411" s="123">
        <f>'آبان 1400'!AG412</f>
        <v>26554950</v>
      </c>
      <c r="AG411" s="124">
        <f>'آبان 1400'!AH412</f>
        <v>1400010</v>
      </c>
      <c r="AH411" s="124">
        <f>'آبان 1400'!AI412</f>
        <v>21347423.999999996</v>
      </c>
      <c r="AI411" s="124">
        <f>'آبان 1400'!AJ412</f>
        <v>0</v>
      </c>
      <c r="AJ411" s="124">
        <f>'آبان 1400'!AK412</f>
        <v>4500000</v>
      </c>
      <c r="AK411" s="124">
        <f>'آبان 1400'!AL412</f>
        <v>6000000</v>
      </c>
      <c r="AL411" s="124">
        <f>'آبان 1400'!AM412</f>
        <v>4892117.9999999991</v>
      </c>
      <c r="AM411" s="124">
        <f>'آبان 1400'!AN412</f>
        <v>5217666.2159999991</v>
      </c>
      <c r="AN411" s="124">
        <f>'آبان 1400'!AO412</f>
        <v>0</v>
      </c>
      <c r="AO411" s="124">
        <f>'آبان 1400'!AP412</f>
        <v>4800000</v>
      </c>
      <c r="AP411" s="124">
        <f>'آبان 1400'!AQ412</f>
        <v>0</v>
      </c>
      <c r="AQ411" s="124">
        <f>'آبان 1400'!AR412</f>
        <v>0</v>
      </c>
      <c r="AR411" s="124">
        <f>'آبان 1400'!AS412</f>
        <v>0</v>
      </c>
      <c r="AS411" s="379">
        <f>'آبان 1400'!AT412</f>
        <v>0</v>
      </c>
      <c r="AT411" s="372">
        <f t="shared" si="284"/>
        <v>74712168.216000006</v>
      </c>
      <c r="AU411" s="174">
        <f>'آبان 1400'!AV412</f>
        <v>54182316.440880008</v>
      </c>
      <c r="AV411" s="142">
        <f>'آبان 1400'!AW412</f>
        <v>74712168.215999991</v>
      </c>
      <c r="AW411" s="143">
        <f t="shared" si="285"/>
        <v>5229851.7751199994</v>
      </c>
      <c r="AX411" s="76">
        <f t="shared" si="286"/>
        <v>1418231.644088001</v>
      </c>
      <c r="AY411" s="143">
        <f>'آبان 1400'!AZ412</f>
        <v>0</v>
      </c>
      <c r="AZ411" s="143">
        <f>'آبان 1400'!BA412</f>
        <v>0</v>
      </c>
      <c r="BA411" s="143">
        <f>'آبان 1400'!BB412</f>
        <v>0</v>
      </c>
      <c r="BB411" s="143">
        <f>'آبان 1400'!BC412</f>
        <v>0</v>
      </c>
      <c r="BC411" s="143">
        <f>'آبان 1400'!BD412</f>
        <v>0</v>
      </c>
      <c r="BD411" s="143">
        <f>'آبان 1400'!BE412</f>
        <v>0</v>
      </c>
      <c r="BE411" s="143">
        <f>'آبان 1400'!BF412</f>
        <v>0</v>
      </c>
      <c r="BF411" s="144">
        <f t="shared" si="287"/>
        <v>6648083.4192080004</v>
      </c>
      <c r="BG411" s="141">
        <f t="shared" si="288"/>
        <v>68064084</v>
      </c>
      <c r="BH411" s="145">
        <f t="shared" si="289"/>
        <v>74712168.216000006</v>
      </c>
      <c r="BI411" s="128">
        <f t="shared" si="282"/>
        <v>4659160</v>
      </c>
      <c r="BJ411" s="146">
        <f t="shared" si="290"/>
        <v>2329580</v>
      </c>
      <c r="BK411" s="146">
        <f t="shared" si="291"/>
        <v>698874</v>
      </c>
      <c r="BL411" s="147">
        <f t="shared" si="292"/>
        <v>1120000</v>
      </c>
      <c r="BM411" s="383">
        <v>0</v>
      </c>
      <c r="BN411" s="148">
        <f t="shared" si="293"/>
        <v>83519782.216000006</v>
      </c>
      <c r="BO411" s="149">
        <f t="shared" si="294"/>
        <v>74712168.215999991</v>
      </c>
      <c r="BP411" s="150">
        <f t="shared" si="295"/>
        <v>17183798.689679999</v>
      </c>
      <c r="BQ411" s="151">
        <f t="shared" si="296"/>
        <v>100703580.90568</v>
      </c>
      <c r="BR411" s="152">
        <f t="shared" si="297"/>
        <v>100800</v>
      </c>
      <c r="BS411" s="148">
        <f t="shared" si="298"/>
        <v>100804380.90568</v>
      </c>
      <c r="BT411" s="136">
        <v>0</v>
      </c>
      <c r="BU411" s="149">
        <f t="shared" si="299"/>
        <v>8351978.2216000007</v>
      </c>
      <c r="BV411" s="153">
        <f t="shared" si="300"/>
        <v>4175989.1108000004</v>
      </c>
      <c r="BW411" s="134">
        <f t="shared" si="301"/>
        <v>88276413.573280007</v>
      </c>
      <c r="BX411" s="148">
        <f t="shared" si="302"/>
        <v>7687614</v>
      </c>
      <c r="BY411" s="135">
        <f t="shared" si="303"/>
        <v>80588799.573280007</v>
      </c>
      <c r="CD411" s="400">
        <f>'آبان 1400'!AU412</f>
        <v>74712168.216000006</v>
      </c>
      <c r="CE411" s="401">
        <f>'آبان 1400'!AV412</f>
        <v>54182316.440880008</v>
      </c>
      <c r="CF411" s="401">
        <f>'آبان 1400'!AW412</f>
        <v>74712168.215999991</v>
      </c>
      <c r="CG411" s="401">
        <f>'آبان 1400'!AX412</f>
        <v>5229851.7751199994</v>
      </c>
      <c r="CH411" s="401">
        <f>'آبان 1400'!AY412</f>
        <v>1418231.644088001</v>
      </c>
      <c r="CI411" s="401">
        <f>'آبان 1400'!AZ412</f>
        <v>0</v>
      </c>
      <c r="CJ411" s="401">
        <f>'آبان 1400'!BA412</f>
        <v>0</v>
      </c>
      <c r="CK411" s="401">
        <f>'آبان 1400'!BB412</f>
        <v>0</v>
      </c>
      <c r="CL411" s="401">
        <f>'آبان 1400'!BC412</f>
        <v>0</v>
      </c>
      <c r="CM411" s="401">
        <f>'آبان 1400'!BD412</f>
        <v>0</v>
      </c>
      <c r="CN411" s="401">
        <f>'آبان 1400'!BE412</f>
        <v>0</v>
      </c>
      <c r="CO411" s="401">
        <f>'آبان 1400'!BF412</f>
        <v>0</v>
      </c>
      <c r="CP411" s="401">
        <f>'آبان 1400'!BG412</f>
        <v>6648083.4192080004</v>
      </c>
      <c r="CQ411" s="401">
        <f>'آبان 1400'!BH412</f>
        <v>68064084</v>
      </c>
      <c r="CR411" s="401">
        <f t="shared" si="304"/>
        <v>74712168.216000006</v>
      </c>
      <c r="CS411" s="56">
        <f t="shared" si="305"/>
        <v>4659160</v>
      </c>
      <c r="CT411" s="400">
        <f t="shared" si="306"/>
        <v>2329580</v>
      </c>
      <c r="CU411" s="401">
        <f t="shared" si="307"/>
        <v>698874</v>
      </c>
      <c r="CV411" s="401">
        <f t="shared" si="308"/>
        <v>1120000</v>
      </c>
      <c r="CW411" s="56">
        <v>0</v>
      </c>
      <c r="CX411" s="401">
        <f t="shared" si="309"/>
        <v>83519782.216000006</v>
      </c>
      <c r="CY411" s="401">
        <f t="shared" si="310"/>
        <v>74712168.215999991</v>
      </c>
      <c r="CZ411" s="401">
        <f t="shared" si="311"/>
        <v>17183798.689679999</v>
      </c>
      <c r="DA411" s="401">
        <f t="shared" si="312"/>
        <v>100703580.90568</v>
      </c>
      <c r="DB411" s="401">
        <f t="shared" si="313"/>
        <v>100800</v>
      </c>
      <c r="DC411" s="401">
        <f t="shared" si="314"/>
        <v>100804380.90568</v>
      </c>
      <c r="DD411" s="406">
        <v>0</v>
      </c>
      <c r="DE411" s="401">
        <f t="shared" si="315"/>
        <v>8351978.2216000007</v>
      </c>
      <c r="DF411" s="401">
        <f t="shared" si="316"/>
        <v>4175989.1108000004</v>
      </c>
      <c r="DG411" s="401">
        <f t="shared" si="317"/>
        <v>88276413.573280007</v>
      </c>
      <c r="DH411" s="401">
        <f t="shared" si="318"/>
        <v>7687614</v>
      </c>
      <c r="DI411" s="401">
        <f t="shared" si="319"/>
        <v>80588799.573280007</v>
      </c>
      <c r="DJ411" s="401">
        <f t="shared" si="320"/>
        <v>0</v>
      </c>
      <c r="DL411" s="408">
        <f t="shared" si="321"/>
        <v>6638737.5</v>
      </c>
      <c r="DM411" s="408">
        <f t="shared" si="322"/>
        <v>-1979577.5</v>
      </c>
    </row>
    <row r="412" spans="1:117" s="56" customFormat="1" ht="21" x14ac:dyDescent="0.2">
      <c r="A412" s="192">
        <f t="shared" si="283"/>
        <v>2655495</v>
      </c>
      <c r="B412" s="137">
        <f>'آبان 1400'!B413</f>
        <v>407</v>
      </c>
      <c r="C412" s="137">
        <f>'آبان 1400'!C413</f>
        <v>181</v>
      </c>
      <c r="D412" s="137">
        <f>'آبان 1400'!D413</f>
        <v>13464</v>
      </c>
      <c r="E412" s="137" t="str">
        <f>'آبان 1400'!E413</f>
        <v>علی</v>
      </c>
      <c r="F412" s="137" t="str">
        <f>'آبان 1400'!F413</f>
        <v>رحمانی</v>
      </c>
      <c r="G412" s="137" t="str">
        <f>'آبان 1400'!G413</f>
        <v>نگهبان</v>
      </c>
      <c r="H412" s="137" t="str">
        <f>'آبان 1400'!H413</f>
        <v>ش.تهران</v>
      </c>
      <c r="I412" s="137" t="str">
        <f>'آبان 1400'!I413</f>
        <v>129-813-3270904-1</v>
      </c>
      <c r="J412" s="137" t="str">
        <f>'آبان 1400'!J413</f>
        <v>0311391354</v>
      </c>
      <c r="K412" s="137" t="str">
        <f>'آبان 1400'!K413</f>
        <v>0012852443</v>
      </c>
      <c r="L412" s="137" t="str">
        <f>'آبان 1400'!L413</f>
        <v>ش - تهران</v>
      </c>
      <c r="M412" s="137" t="str">
        <f>'آبان 1400'!M413</f>
        <v>نگهبان</v>
      </c>
      <c r="N412" s="121" t="str">
        <f>'آبان 1400'!N413</f>
        <v>*</v>
      </c>
      <c r="O412" s="120">
        <f>'آبان 1400'!O413</f>
        <v>0</v>
      </c>
      <c r="P412" s="122">
        <f>'آبان 1400'!P413</f>
        <v>0</v>
      </c>
      <c r="Q412" s="362">
        <f>'آبان 1400'!Q413</f>
        <v>30</v>
      </c>
      <c r="R412" s="362">
        <f>'آبان 1400'!R413</f>
        <v>120</v>
      </c>
      <c r="S412" s="362">
        <f>'آبان 1400'!S413</f>
        <v>110</v>
      </c>
      <c r="T412" s="362">
        <f>'آبان 1400'!T413</f>
        <v>29.33</v>
      </c>
      <c r="U412" s="138">
        <f>'آبان 1400'!U413</f>
        <v>0</v>
      </c>
      <c r="V412" s="121">
        <f>'آبان 1400'!W413</f>
        <v>0</v>
      </c>
      <c r="W412" s="122">
        <f>'آبان 1400'!X413</f>
        <v>0</v>
      </c>
      <c r="X412" s="370">
        <f>'آبان 1400'!Y413</f>
        <v>0</v>
      </c>
      <c r="Y412" s="370">
        <f>'آبان 1400'!Z413</f>
        <v>0</v>
      </c>
      <c r="Z412" s="139">
        <f>'آبان 1400'!AA413</f>
        <v>885165</v>
      </c>
      <c r="AA412" s="139">
        <f>'آبان 1400'!AB413</f>
        <v>46667</v>
      </c>
      <c r="AB412" s="139">
        <f>'آبان 1400'!AC413</f>
        <v>931832</v>
      </c>
      <c r="AC412" s="139">
        <f>'آبان 1400'!AD413</f>
        <v>4500000</v>
      </c>
      <c r="AD412" s="139">
        <f>'آبان 1400'!AE413</f>
        <v>6000000</v>
      </c>
      <c r="AE412" s="140">
        <f>'آبان 1400'!AF413</f>
        <v>177895.19999999998</v>
      </c>
      <c r="AF412" s="123">
        <f>'آبان 1400'!AG413</f>
        <v>26554950</v>
      </c>
      <c r="AG412" s="124">
        <f>'آبان 1400'!AH413</f>
        <v>1400010</v>
      </c>
      <c r="AH412" s="124">
        <f>'آبان 1400'!AI413</f>
        <v>21347423.999999996</v>
      </c>
      <c r="AI412" s="124">
        <f>'آبان 1400'!AJ413</f>
        <v>0</v>
      </c>
      <c r="AJ412" s="124">
        <f>'آبان 1400'!AK413</f>
        <v>4500000</v>
      </c>
      <c r="AK412" s="124">
        <f>'آبان 1400'!AL413</f>
        <v>6000000</v>
      </c>
      <c r="AL412" s="124">
        <f>'آبان 1400'!AM413</f>
        <v>4892117.9999999991</v>
      </c>
      <c r="AM412" s="124">
        <f>'آبان 1400'!AN413</f>
        <v>5217666.2159999991</v>
      </c>
      <c r="AN412" s="124">
        <f>'آبان 1400'!AO413</f>
        <v>0</v>
      </c>
      <c r="AO412" s="124">
        <f>'آبان 1400'!AP413</f>
        <v>3000000</v>
      </c>
      <c r="AP412" s="124">
        <f>'آبان 1400'!AQ413</f>
        <v>0</v>
      </c>
      <c r="AQ412" s="124">
        <f>'آبان 1400'!AR413</f>
        <v>0</v>
      </c>
      <c r="AR412" s="124">
        <f>'آبان 1400'!AS413</f>
        <v>0</v>
      </c>
      <c r="AS412" s="379">
        <f>'آبان 1400'!AT413</f>
        <v>0</v>
      </c>
      <c r="AT412" s="372">
        <f t="shared" si="284"/>
        <v>72912168.216000006</v>
      </c>
      <c r="AU412" s="174">
        <f>'آبان 1400'!AV413</f>
        <v>54308316.440880008</v>
      </c>
      <c r="AV412" s="142">
        <f>'آبان 1400'!AW413</f>
        <v>72912168.215999991</v>
      </c>
      <c r="AW412" s="143">
        <f t="shared" si="285"/>
        <v>5103851.7751199994</v>
      </c>
      <c r="AX412" s="76">
        <f t="shared" si="286"/>
        <v>1430831.644088001</v>
      </c>
      <c r="AY412" s="143">
        <f>'آبان 1400'!AZ413</f>
        <v>0</v>
      </c>
      <c r="AZ412" s="143">
        <f>'آبان 1400'!BA413</f>
        <v>0</v>
      </c>
      <c r="BA412" s="143">
        <f>'آبان 1400'!BB413</f>
        <v>0</v>
      </c>
      <c r="BB412" s="143">
        <f>'آبان 1400'!BC413</f>
        <v>0</v>
      </c>
      <c r="BC412" s="143">
        <f>'آبان 1400'!BD413</f>
        <v>0</v>
      </c>
      <c r="BD412" s="143">
        <f>'آبان 1400'!BE413</f>
        <v>0</v>
      </c>
      <c r="BE412" s="143">
        <f>'آبان 1400'!BF413</f>
        <v>0</v>
      </c>
      <c r="BF412" s="144">
        <f t="shared" si="287"/>
        <v>6534683.4192080004</v>
      </c>
      <c r="BG412" s="141">
        <f t="shared" si="288"/>
        <v>66377484</v>
      </c>
      <c r="BH412" s="145">
        <f t="shared" si="289"/>
        <v>72912168.216000006</v>
      </c>
      <c r="BI412" s="128">
        <f t="shared" si="282"/>
        <v>4659160</v>
      </c>
      <c r="BJ412" s="146">
        <f t="shared" si="290"/>
        <v>2329580</v>
      </c>
      <c r="BK412" s="146">
        <f t="shared" si="291"/>
        <v>698874</v>
      </c>
      <c r="BL412" s="147">
        <f t="shared" si="292"/>
        <v>1120000</v>
      </c>
      <c r="BM412" s="383">
        <v>0</v>
      </c>
      <c r="BN412" s="148">
        <f t="shared" si="293"/>
        <v>81719782.216000006</v>
      </c>
      <c r="BO412" s="149">
        <f t="shared" si="294"/>
        <v>72912168.215999991</v>
      </c>
      <c r="BP412" s="150">
        <f t="shared" si="295"/>
        <v>16769798.689679999</v>
      </c>
      <c r="BQ412" s="151">
        <f t="shared" si="296"/>
        <v>98489580.905680001</v>
      </c>
      <c r="BR412" s="152">
        <f t="shared" si="297"/>
        <v>100800</v>
      </c>
      <c r="BS412" s="148">
        <f t="shared" si="298"/>
        <v>98590380.905680001</v>
      </c>
      <c r="BT412" s="136">
        <v>0</v>
      </c>
      <c r="BU412" s="149">
        <f t="shared" si="299"/>
        <v>8171978.2216000007</v>
      </c>
      <c r="BV412" s="153">
        <f t="shared" si="300"/>
        <v>4085989.1108000004</v>
      </c>
      <c r="BW412" s="134">
        <f t="shared" si="301"/>
        <v>86332413.573280007</v>
      </c>
      <c r="BX412" s="148">
        <f t="shared" si="302"/>
        <v>7687614</v>
      </c>
      <c r="BY412" s="135">
        <f t="shared" si="303"/>
        <v>78644799.573280007</v>
      </c>
      <c r="CD412" s="400">
        <f>'آبان 1400'!AU413</f>
        <v>72912168.216000006</v>
      </c>
      <c r="CE412" s="401">
        <f>'آبان 1400'!AV413</f>
        <v>54308316.440880008</v>
      </c>
      <c r="CF412" s="401">
        <f>'آبان 1400'!AW413</f>
        <v>72912168.215999991</v>
      </c>
      <c r="CG412" s="401">
        <f>'آبان 1400'!AX413</f>
        <v>5103851.7751199994</v>
      </c>
      <c r="CH412" s="401">
        <f>'آبان 1400'!AY413</f>
        <v>1430831.644088001</v>
      </c>
      <c r="CI412" s="401">
        <f>'آبان 1400'!AZ413</f>
        <v>0</v>
      </c>
      <c r="CJ412" s="401">
        <f>'آبان 1400'!BA413</f>
        <v>0</v>
      </c>
      <c r="CK412" s="401">
        <f>'آبان 1400'!BB413</f>
        <v>0</v>
      </c>
      <c r="CL412" s="401">
        <f>'آبان 1400'!BC413</f>
        <v>0</v>
      </c>
      <c r="CM412" s="401">
        <f>'آبان 1400'!BD413</f>
        <v>0</v>
      </c>
      <c r="CN412" s="401">
        <f>'آبان 1400'!BE413</f>
        <v>0</v>
      </c>
      <c r="CO412" s="401">
        <f>'آبان 1400'!BF413</f>
        <v>0</v>
      </c>
      <c r="CP412" s="401">
        <f>'آبان 1400'!BG413</f>
        <v>6534683.4192080004</v>
      </c>
      <c r="CQ412" s="401">
        <f>'آبان 1400'!BH413</f>
        <v>66377484</v>
      </c>
      <c r="CR412" s="401">
        <f t="shared" si="304"/>
        <v>72912168.216000006</v>
      </c>
      <c r="CS412" s="56">
        <f t="shared" si="305"/>
        <v>4659160</v>
      </c>
      <c r="CT412" s="400">
        <f t="shared" si="306"/>
        <v>2329580</v>
      </c>
      <c r="CU412" s="401">
        <f t="shared" si="307"/>
        <v>698874</v>
      </c>
      <c r="CV412" s="401">
        <f t="shared" si="308"/>
        <v>1120000</v>
      </c>
      <c r="CW412" s="56">
        <v>0</v>
      </c>
      <c r="CX412" s="401">
        <f t="shared" si="309"/>
        <v>81719782.216000006</v>
      </c>
      <c r="CY412" s="401">
        <f t="shared" si="310"/>
        <v>72912168.215999991</v>
      </c>
      <c r="CZ412" s="401">
        <f t="shared" si="311"/>
        <v>16769798.689679999</v>
      </c>
      <c r="DA412" s="401">
        <f t="shared" si="312"/>
        <v>98489580.905680001</v>
      </c>
      <c r="DB412" s="401">
        <f t="shared" si="313"/>
        <v>100800</v>
      </c>
      <c r="DC412" s="401">
        <f t="shared" si="314"/>
        <v>98590380.905680001</v>
      </c>
      <c r="DD412" s="406">
        <v>0</v>
      </c>
      <c r="DE412" s="401">
        <f t="shared" si="315"/>
        <v>8171978.2216000007</v>
      </c>
      <c r="DF412" s="401">
        <f t="shared" si="316"/>
        <v>4085989.1108000004</v>
      </c>
      <c r="DG412" s="401">
        <f t="shared" si="317"/>
        <v>86332413.573280007</v>
      </c>
      <c r="DH412" s="401">
        <f t="shared" si="318"/>
        <v>7687614</v>
      </c>
      <c r="DI412" s="401">
        <f t="shared" si="319"/>
        <v>78644799.573280007</v>
      </c>
      <c r="DJ412" s="401">
        <f t="shared" si="320"/>
        <v>0</v>
      </c>
      <c r="DL412" s="408">
        <f t="shared" si="321"/>
        <v>6638737.5</v>
      </c>
      <c r="DM412" s="408">
        <f t="shared" si="322"/>
        <v>-1979577.5</v>
      </c>
    </row>
    <row r="413" spans="1:117" s="56" customFormat="1" ht="21" x14ac:dyDescent="0.2">
      <c r="A413" s="192">
        <f t="shared" si="283"/>
        <v>2655495</v>
      </c>
      <c r="B413" s="137">
        <f>'آبان 1400'!B414</f>
        <v>408</v>
      </c>
      <c r="C413" s="137">
        <f>'آبان 1400'!C414</f>
        <v>182</v>
      </c>
      <c r="D413" s="137">
        <f>'آبان 1400'!D414</f>
        <v>13507</v>
      </c>
      <c r="E413" s="137" t="str">
        <f>'آبان 1400'!E414</f>
        <v>بهروز</v>
      </c>
      <c r="F413" s="137" t="str">
        <f>'آبان 1400'!F414</f>
        <v>بینا</v>
      </c>
      <c r="G413" s="137" t="str">
        <f>'آبان 1400'!G414</f>
        <v>نگهبان</v>
      </c>
      <c r="H413" s="137" t="str">
        <f>'آبان 1400'!H414</f>
        <v>ش.تهران</v>
      </c>
      <c r="I413" s="137" t="str">
        <f>'آبان 1400'!I414</f>
        <v>430-813-3029174-1</v>
      </c>
      <c r="J413" s="137" t="str">
        <f>'آبان 1400'!J414</f>
        <v>3960413858</v>
      </c>
      <c r="K413" s="137" t="str">
        <f>'آبان 1400'!K414</f>
        <v>0012811678</v>
      </c>
      <c r="L413" s="137" t="str">
        <f>'آبان 1400'!L414</f>
        <v>ش - تهران</v>
      </c>
      <c r="M413" s="137" t="str">
        <f>'آبان 1400'!M414</f>
        <v>نگهبان</v>
      </c>
      <c r="N413" s="121" t="str">
        <f>'آبان 1400'!N414</f>
        <v>*</v>
      </c>
      <c r="O413" s="120">
        <f>'آبان 1400'!O414</f>
        <v>0</v>
      </c>
      <c r="P413" s="122">
        <f>'آبان 1400'!P414</f>
        <v>0</v>
      </c>
      <c r="Q413" s="362">
        <f>'آبان 1400'!Q414</f>
        <v>30</v>
      </c>
      <c r="R413" s="362">
        <f>'آبان 1400'!R414</f>
        <v>120</v>
      </c>
      <c r="S413" s="362">
        <f>'آبان 1400'!S414</f>
        <v>110</v>
      </c>
      <c r="T413" s="362">
        <f>'آبان 1400'!T414</f>
        <v>29.33</v>
      </c>
      <c r="U413" s="138">
        <f>'آبان 1400'!U414</f>
        <v>0</v>
      </c>
      <c r="V413" s="121">
        <f>'آبان 1400'!W414</f>
        <v>0</v>
      </c>
      <c r="W413" s="122">
        <f>'آبان 1400'!X414</f>
        <v>0</v>
      </c>
      <c r="X413" s="370">
        <f>'آبان 1400'!Y414</f>
        <v>2</v>
      </c>
      <c r="Y413" s="370">
        <f>'آبان 1400'!Z414</f>
        <v>2</v>
      </c>
      <c r="Z413" s="139">
        <f>'آبان 1400'!AA414</f>
        <v>885165</v>
      </c>
      <c r="AA413" s="139">
        <f>'آبان 1400'!AB414</f>
        <v>46667</v>
      </c>
      <c r="AB413" s="139">
        <f>'آبان 1400'!AC414</f>
        <v>931832</v>
      </c>
      <c r="AC413" s="139">
        <f>'آبان 1400'!AD414</f>
        <v>4500000</v>
      </c>
      <c r="AD413" s="139">
        <f>'آبان 1400'!AE414</f>
        <v>6000000</v>
      </c>
      <c r="AE413" s="140">
        <f>'آبان 1400'!AF414</f>
        <v>177895.19999999998</v>
      </c>
      <c r="AF413" s="123">
        <f>'آبان 1400'!AG414</f>
        <v>26554950</v>
      </c>
      <c r="AG413" s="124">
        <f>'آبان 1400'!AH414</f>
        <v>1400010</v>
      </c>
      <c r="AH413" s="124">
        <f>'آبان 1400'!AI414</f>
        <v>21347423.999999996</v>
      </c>
      <c r="AI413" s="124">
        <f>'آبان 1400'!AJ414</f>
        <v>5310990</v>
      </c>
      <c r="AJ413" s="124">
        <f>'آبان 1400'!AK414</f>
        <v>4500000</v>
      </c>
      <c r="AK413" s="124">
        <f>'آبان 1400'!AL414</f>
        <v>6000000</v>
      </c>
      <c r="AL413" s="124">
        <f>'آبان 1400'!AM414</f>
        <v>4892117.9999999991</v>
      </c>
      <c r="AM413" s="124">
        <f>'آبان 1400'!AN414</f>
        <v>5217666.2159999991</v>
      </c>
      <c r="AN413" s="124">
        <f>'آبان 1400'!AO414</f>
        <v>0</v>
      </c>
      <c r="AO413" s="124">
        <f>'آبان 1400'!AP414</f>
        <v>2800000</v>
      </c>
      <c r="AP413" s="124">
        <f>'آبان 1400'!AQ414</f>
        <v>0</v>
      </c>
      <c r="AQ413" s="124">
        <f>'آبان 1400'!AR414</f>
        <v>0</v>
      </c>
      <c r="AR413" s="124">
        <f>'آبان 1400'!AS414</f>
        <v>0</v>
      </c>
      <c r="AS413" s="379">
        <f>'آبان 1400'!AT414</f>
        <v>0</v>
      </c>
      <c r="AT413" s="372">
        <f t="shared" si="284"/>
        <v>78023158.216000006</v>
      </c>
      <c r="AU413" s="174">
        <f>'آبان 1400'!AV414</f>
        <v>54322316.440880008</v>
      </c>
      <c r="AV413" s="142">
        <f>'آبان 1400'!AW414</f>
        <v>72712168.215999991</v>
      </c>
      <c r="AW413" s="143">
        <f t="shared" si="285"/>
        <v>5089851.7751199994</v>
      </c>
      <c r="AX413" s="76">
        <f t="shared" si="286"/>
        <v>1432231.644088001</v>
      </c>
      <c r="AY413" s="143">
        <f>'آبان 1400'!AZ414</f>
        <v>0</v>
      </c>
      <c r="AZ413" s="143">
        <f>'آبان 1400'!BA414</f>
        <v>0</v>
      </c>
      <c r="BA413" s="143">
        <f>'آبان 1400'!BB414</f>
        <v>0</v>
      </c>
      <c r="BB413" s="143">
        <f>'آبان 1400'!BC414</f>
        <v>0</v>
      </c>
      <c r="BC413" s="143">
        <f>'آبان 1400'!BD414</f>
        <v>0</v>
      </c>
      <c r="BD413" s="143">
        <f>'آبان 1400'!BE414</f>
        <v>0</v>
      </c>
      <c r="BE413" s="143">
        <f>'آبان 1400'!BF414</f>
        <v>0</v>
      </c>
      <c r="BF413" s="144">
        <f t="shared" si="287"/>
        <v>6522083.4192080004</v>
      </c>
      <c r="BG413" s="141">
        <f t="shared" si="288"/>
        <v>71501074</v>
      </c>
      <c r="BH413" s="145">
        <f t="shared" si="289"/>
        <v>78023158.216000006</v>
      </c>
      <c r="BI413" s="128">
        <f t="shared" si="282"/>
        <v>4659160</v>
      </c>
      <c r="BJ413" s="146">
        <f t="shared" si="290"/>
        <v>2329580</v>
      </c>
      <c r="BK413" s="146">
        <f t="shared" si="291"/>
        <v>698874</v>
      </c>
      <c r="BL413" s="147">
        <f t="shared" si="292"/>
        <v>1120000</v>
      </c>
      <c r="BM413" s="383">
        <v>0</v>
      </c>
      <c r="BN413" s="148">
        <f t="shared" si="293"/>
        <v>86830772.216000006</v>
      </c>
      <c r="BO413" s="149">
        <f t="shared" si="294"/>
        <v>72712168.215999991</v>
      </c>
      <c r="BP413" s="150">
        <f t="shared" si="295"/>
        <v>16723798.689679999</v>
      </c>
      <c r="BQ413" s="151">
        <f t="shared" si="296"/>
        <v>103554570.90568</v>
      </c>
      <c r="BR413" s="152">
        <f t="shared" si="297"/>
        <v>100800</v>
      </c>
      <c r="BS413" s="148">
        <f t="shared" si="298"/>
        <v>103655370.90568</v>
      </c>
      <c r="BT413" s="136">
        <v>0</v>
      </c>
      <c r="BU413" s="149">
        <f t="shared" si="299"/>
        <v>8683077.2216000017</v>
      </c>
      <c r="BV413" s="153">
        <f t="shared" si="300"/>
        <v>4341538.6108000008</v>
      </c>
      <c r="BW413" s="134">
        <f t="shared" si="301"/>
        <v>90630755.073280007</v>
      </c>
      <c r="BX413" s="148">
        <f t="shared" si="302"/>
        <v>7687614</v>
      </c>
      <c r="BY413" s="135">
        <f t="shared" si="303"/>
        <v>82943141.073280007</v>
      </c>
      <c r="CD413" s="400">
        <f>'آبان 1400'!AU414</f>
        <v>78023158.216000006</v>
      </c>
      <c r="CE413" s="401">
        <f>'آبان 1400'!AV414</f>
        <v>54322316.440880008</v>
      </c>
      <c r="CF413" s="401">
        <f>'آبان 1400'!AW414</f>
        <v>72712168.215999991</v>
      </c>
      <c r="CG413" s="401">
        <f>'آبان 1400'!AX414</f>
        <v>5089851.7751199994</v>
      </c>
      <c r="CH413" s="401">
        <f>'آبان 1400'!AY414</f>
        <v>1432231.644088001</v>
      </c>
      <c r="CI413" s="401">
        <f>'آبان 1400'!AZ414</f>
        <v>0</v>
      </c>
      <c r="CJ413" s="401">
        <f>'آبان 1400'!BA414</f>
        <v>0</v>
      </c>
      <c r="CK413" s="401">
        <f>'آبان 1400'!BB414</f>
        <v>0</v>
      </c>
      <c r="CL413" s="401">
        <f>'آبان 1400'!BC414</f>
        <v>0</v>
      </c>
      <c r="CM413" s="401">
        <f>'آبان 1400'!BD414</f>
        <v>0</v>
      </c>
      <c r="CN413" s="401">
        <f>'آبان 1400'!BE414</f>
        <v>0</v>
      </c>
      <c r="CO413" s="401">
        <f>'آبان 1400'!BF414</f>
        <v>0</v>
      </c>
      <c r="CP413" s="401">
        <f>'آبان 1400'!BG414</f>
        <v>6522083.4192080004</v>
      </c>
      <c r="CQ413" s="401">
        <f>'آبان 1400'!BH414</f>
        <v>71501074</v>
      </c>
      <c r="CR413" s="401">
        <f t="shared" si="304"/>
        <v>78023158.216000006</v>
      </c>
      <c r="CS413" s="56">
        <f t="shared" si="305"/>
        <v>4659160</v>
      </c>
      <c r="CT413" s="400">
        <f t="shared" si="306"/>
        <v>2329580</v>
      </c>
      <c r="CU413" s="401">
        <f t="shared" si="307"/>
        <v>698874</v>
      </c>
      <c r="CV413" s="401">
        <f t="shared" si="308"/>
        <v>1120000</v>
      </c>
      <c r="CW413" s="56">
        <v>0</v>
      </c>
      <c r="CX413" s="401">
        <f t="shared" si="309"/>
        <v>86830772.216000006</v>
      </c>
      <c r="CY413" s="401">
        <f t="shared" si="310"/>
        <v>72712168.215999991</v>
      </c>
      <c r="CZ413" s="401">
        <f t="shared" si="311"/>
        <v>16723798.689679999</v>
      </c>
      <c r="DA413" s="401">
        <f t="shared" si="312"/>
        <v>103554570.90568</v>
      </c>
      <c r="DB413" s="401">
        <f t="shared" si="313"/>
        <v>100800</v>
      </c>
      <c r="DC413" s="401">
        <f t="shared" si="314"/>
        <v>103655370.90568</v>
      </c>
      <c r="DD413" s="406">
        <v>0</v>
      </c>
      <c r="DE413" s="401">
        <f t="shared" si="315"/>
        <v>8683077.2216000017</v>
      </c>
      <c r="DF413" s="401">
        <f t="shared" si="316"/>
        <v>4341538.6108000008</v>
      </c>
      <c r="DG413" s="401">
        <f t="shared" si="317"/>
        <v>90630755.073280007</v>
      </c>
      <c r="DH413" s="401">
        <f t="shared" si="318"/>
        <v>7687614</v>
      </c>
      <c r="DI413" s="401">
        <f t="shared" si="319"/>
        <v>82943141.073280007</v>
      </c>
      <c r="DJ413" s="401">
        <f t="shared" si="320"/>
        <v>0</v>
      </c>
      <c r="DL413" s="408">
        <f t="shared" si="321"/>
        <v>6638737.5</v>
      </c>
      <c r="DM413" s="408">
        <f t="shared" si="322"/>
        <v>-1979577.5</v>
      </c>
    </row>
    <row r="414" spans="1:117" s="56" customFormat="1" ht="21" x14ac:dyDescent="0.2">
      <c r="A414" s="192">
        <f t="shared" si="283"/>
        <v>2655495</v>
      </c>
      <c r="B414" s="137">
        <f>'آبان 1400'!B415</f>
        <v>409</v>
      </c>
      <c r="C414" s="137">
        <f>'آبان 1400'!C415</f>
        <v>183</v>
      </c>
      <c r="D414" s="137">
        <f>'آبان 1400'!D415</f>
        <v>13482</v>
      </c>
      <c r="E414" s="137" t="str">
        <f>'آبان 1400'!E415</f>
        <v>صادق</v>
      </c>
      <c r="F414" s="137" t="str">
        <f>'آبان 1400'!F415</f>
        <v>فیض آبادی</v>
      </c>
      <c r="G414" s="137" t="str">
        <f>'آبان 1400'!G415</f>
        <v>نگهبان</v>
      </c>
      <c r="H414" s="137" t="str">
        <f>'آبان 1400'!H415</f>
        <v>ش.تهران</v>
      </c>
      <c r="I414" s="137" t="str">
        <f>'آبان 1400'!I415</f>
        <v>129-12-844354-1</v>
      </c>
      <c r="J414" s="137" t="str">
        <f>'آبان 1400'!J415</f>
        <v>4911606665</v>
      </c>
      <c r="K414" s="137" t="str">
        <f>'آبان 1400'!K415</f>
        <v>0025884425</v>
      </c>
      <c r="L414" s="137" t="str">
        <f>'آبان 1400'!L415</f>
        <v>ش - تهران</v>
      </c>
      <c r="M414" s="137" t="str">
        <f>'آبان 1400'!M415</f>
        <v>نگهبان</v>
      </c>
      <c r="N414" s="121" t="str">
        <f>'آبان 1400'!N415</f>
        <v>*</v>
      </c>
      <c r="O414" s="120">
        <f>'آبان 1400'!O415</f>
        <v>0</v>
      </c>
      <c r="P414" s="122">
        <f>'آبان 1400'!P415</f>
        <v>0</v>
      </c>
      <c r="Q414" s="362">
        <f>'آبان 1400'!Q415</f>
        <v>30</v>
      </c>
      <c r="R414" s="362">
        <f>'آبان 1400'!R415</f>
        <v>120</v>
      </c>
      <c r="S414" s="362">
        <f>'آبان 1400'!S415</f>
        <v>110</v>
      </c>
      <c r="T414" s="362">
        <f>'آبان 1400'!T415</f>
        <v>29.33</v>
      </c>
      <c r="U414" s="138">
        <f>'آبان 1400'!U415</f>
        <v>0</v>
      </c>
      <c r="V414" s="121">
        <f>'آبان 1400'!W415</f>
        <v>0</v>
      </c>
      <c r="W414" s="122">
        <f>'آبان 1400'!X415</f>
        <v>0</v>
      </c>
      <c r="X414" s="370">
        <f>'آبان 1400'!Y415</f>
        <v>2</v>
      </c>
      <c r="Y414" s="370">
        <f>'آبان 1400'!Z415</f>
        <v>2</v>
      </c>
      <c r="Z414" s="139">
        <f>'آبان 1400'!AA415</f>
        <v>885165</v>
      </c>
      <c r="AA414" s="139">
        <f>'آبان 1400'!AB415</f>
        <v>46667</v>
      </c>
      <c r="AB414" s="139">
        <f>'آبان 1400'!AC415</f>
        <v>931832</v>
      </c>
      <c r="AC414" s="139">
        <f>'آبان 1400'!AD415</f>
        <v>4500000</v>
      </c>
      <c r="AD414" s="139">
        <f>'آبان 1400'!AE415</f>
        <v>6000000</v>
      </c>
      <c r="AE414" s="140">
        <f>'آبان 1400'!AF415</f>
        <v>177895.19999999998</v>
      </c>
      <c r="AF414" s="123">
        <f>'آبان 1400'!AG415</f>
        <v>26554950</v>
      </c>
      <c r="AG414" s="124">
        <f>'آبان 1400'!AH415</f>
        <v>1400010</v>
      </c>
      <c r="AH414" s="124">
        <f>'آبان 1400'!AI415</f>
        <v>21347423.999999996</v>
      </c>
      <c r="AI414" s="124">
        <f>'آبان 1400'!AJ415</f>
        <v>5310990</v>
      </c>
      <c r="AJ414" s="124">
        <f>'آبان 1400'!AK415</f>
        <v>4500000</v>
      </c>
      <c r="AK414" s="124">
        <f>'آبان 1400'!AL415</f>
        <v>6000000</v>
      </c>
      <c r="AL414" s="124">
        <f>'آبان 1400'!AM415</f>
        <v>4892117.9999999991</v>
      </c>
      <c r="AM414" s="124">
        <f>'آبان 1400'!AN415</f>
        <v>5217666.2159999991</v>
      </c>
      <c r="AN414" s="124">
        <f>'آبان 1400'!AO415</f>
        <v>0</v>
      </c>
      <c r="AO414" s="124">
        <f>'آبان 1400'!AP415</f>
        <v>3000000</v>
      </c>
      <c r="AP414" s="124">
        <f>'آبان 1400'!AQ415</f>
        <v>0</v>
      </c>
      <c r="AQ414" s="124">
        <f>'آبان 1400'!AR415</f>
        <v>0</v>
      </c>
      <c r="AR414" s="124">
        <f>'آبان 1400'!AS415</f>
        <v>0</v>
      </c>
      <c r="AS414" s="379">
        <f>'آبان 1400'!AT415</f>
        <v>0</v>
      </c>
      <c r="AT414" s="372">
        <f t="shared" si="284"/>
        <v>78223158.216000006</v>
      </c>
      <c r="AU414" s="174">
        <f>'آبان 1400'!AV415</f>
        <v>54308316.440880008</v>
      </c>
      <c r="AV414" s="142">
        <f>'آبان 1400'!AW415</f>
        <v>72912168.215999991</v>
      </c>
      <c r="AW414" s="143">
        <f t="shared" si="285"/>
        <v>5103851.7751199994</v>
      </c>
      <c r="AX414" s="76">
        <f t="shared" si="286"/>
        <v>1430831.644088001</v>
      </c>
      <c r="AY414" s="143">
        <f>'آبان 1400'!AZ415</f>
        <v>0</v>
      </c>
      <c r="AZ414" s="143">
        <f>'آبان 1400'!BA415</f>
        <v>0</v>
      </c>
      <c r="BA414" s="143">
        <f>'آبان 1400'!BB415</f>
        <v>0</v>
      </c>
      <c r="BB414" s="143">
        <f>'آبان 1400'!BC415</f>
        <v>0</v>
      </c>
      <c r="BC414" s="143">
        <f>'آبان 1400'!BD415</f>
        <v>0</v>
      </c>
      <c r="BD414" s="143">
        <f>'آبان 1400'!BE415</f>
        <v>0</v>
      </c>
      <c r="BE414" s="143">
        <f>'آبان 1400'!BF415</f>
        <v>0</v>
      </c>
      <c r="BF414" s="144">
        <f t="shared" si="287"/>
        <v>6534683.4192080004</v>
      </c>
      <c r="BG414" s="141">
        <f t="shared" si="288"/>
        <v>71688474</v>
      </c>
      <c r="BH414" s="145">
        <f t="shared" si="289"/>
        <v>78223158.216000006</v>
      </c>
      <c r="BI414" s="128">
        <f t="shared" si="282"/>
        <v>4659160</v>
      </c>
      <c r="BJ414" s="146">
        <f t="shared" si="290"/>
        <v>2329580</v>
      </c>
      <c r="BK414" s="146">
        <f t="shared" si="291"/>
        <v>698874</v>
      </c>
      <c r="BL414" s="147">
        <f t="shared" si="292"/>
        <v>1120000</v>
      </c>
      <c r="BM414" s="383">
        <v>0</v>
      </c>
      <c r="BN414" s="148">
        <f t="shared" si="293"/>
        <v>87030772.216000006</v>
      </c>
      <c r="BO414" s="149">
        <f t="shared" si="294"/>
        <v>72912168.215999991</v>
      </c>
      <c r="BP414" s="150">
        <f t="shared" si="295"/>
        <v>16769798.689679999</v>
      </c>
      <c r="BQ414" s="151">
        <f t="shared" si="296"/>
        <v>103800570.90568</v>
      </c>
      <c r="BR414" s="152">
        <f t="shared" si="297"/>
        <v>100800</v>
      </c>
      <c r="BS414" s="148">
        <f t="shared" si="298"/>
        <v>103901370.90568</v>
      </c>
      <c r="BT414" s="136">
        <v>0</v>
      </c>
      <c r="BU414" s="149">
        <f t="shared" si="299"/>
        <v>8703077.2216000017</v>
      </c>
      <c r="BV414" s="153">
        <f t="shared" si="300"/>
        <v>4351538.6108000008</v>
      </c>
      <c r="BW414" s="134">
        <f t="shared" si="301"/>
        <v>90846755.073280007</v>
      </c>
      <c r="BX414" s="148">
        <f t="shared" si="302"/>
        <v>7687614</v>
      </c>
      <c r="BY414" s="135">
        <f t="shared" si="303"/>
        <v>83159141.073280007</v>
      </c>
      <c r="CD414" s="400">
        <f>'آبان 1400'!AU415</f>
        <v>78223158.216000006</v>
      </c>
      <c r="CE414" s="401">
        <f>'آبان 1400'!AV415</f>
        <v>54308316.440880008</v>
      </c>
      <c r="CF414" s="401">
        <f>'آبان 1400'!AW415</f>
        <v>72912168.215999991</v>
      </c>
      <c r="CG414" s="401">
        <f>'آبان 1400'!AX415</f>
        <v>5103851.7751199994</v>
      </c>
      <c r="CH414" s="401">
        <f>'آبان 1400'!AY415</f>
        <v>1430831.644088001</v>
      </c>
      <c r="CI414" s="401">
        <f>'آبان 1400'!AZ415</f>
        <v>0</v>
      </c>
      <c r="CJ414" s="401">
        <f>'آبان 1400'!BA415</f>
        <v>0</v>
      </c>
      <c r="CK414" s="401">
        <f>'آبان 1400'!BB415</f>
        <v>0</v>
      </c>
      <c r="CL414" s="401">
        <f>'آبان 1400'!BC415</f>
        <v>0</v>
      </c>
      <c r="CM414" s="401">
        <f>'آبان 1400'!BD415</f>
        <v>0</v>
      </c>
      <c r="CN414" s="401">
        <f>'آبان 1400'!BE415</f>
        <v>0</v>
      </c>
      <c r="CO414" s="401">
        <f>'آبان 1400'!BF415</f>
        <v>0</v>
      </c>
      <c r="CP414" s="401">
        <f>'آبان 1400'!BG415</f>
        <v>6534683.4192080004</v>
      </c>
      <c r="CQ414" s="401">
        <f>'آبان 1400'!BH415</f>
        <v>71688474</v>
      </c>
      <c r="CR414" s="401">
        <f t="shared" si="304"/>
        <v>78223158.216000006</v>
      </c>
      <c r="CS414" s="56">
        <f t="shared" si="305"/>
        <v>4659160</v>
      </c>
      <c r="CT414" s="400">
        <f t="shared" si="306"/>
        <v>2329580</v>
      </c>
      <c r="CU414" s="401">
        <f t="shared" si="307"/>
        <v>698874</v>
      </c>
      <c r="CV414" s="401">
        <f t="shared" si="308"/>
        <v>1120000</v>
      </c>
      <c r="CW414" s="56">
        <v>0</v>
      </c>
      <c r="CX414" s="401">
        <f t="shared" si="309"/>
        <v>87030772.216000006</v>
      </c>
      <c r="CY414" s="401">
        <f t="shared" si="310"/>
        <v>72912168.215999991</v>
      </c>
      <c r="CZ414" s="401">
        <f t="shared" si="311"/>
        <v>16769798.689679999</v>
      </c>
      <c r="DA414" s="401">
        <f t="shared" si="312"/>
        <v>103800570.90568</v>
      </c>
      <c r="DB414" s="401">
        <f t="shared" si="313"/>
        <v>100800</v>
      </c>
      <c r="DC414" s="401">
        <f t="shared" si="314"/>
        <v>103901370.90568</v>
      </c>
      <c r="DD414" s="406">
        <v>0</v>
      </c>
      <c r="DE414" s="401">
        <f t="shared" si="315"/>
        <v>8703077.2216000017</v>
      </c>
      <c r="DF414" s="401">
        <f t="shared" si="316"/>
        <v>4351538.6108000008</v>
      </c>
      <c r="DG414" s="401">
        <f t="shared" si="317"/>
        <v>90846755.073280007</v>
      </c>
      <c r="DH414" s="401">
        <f t="shared" si="318"/>
        <v>7687614</v>
      </c>
      <c r="DI414" s="401">
        <f t="shared" si="319"/>
        <v>83159141.073280007</v>
      </c>
      <c r="DJ414" s="401">
        <f t="shared" si="320"/>
        <v>0</v>
      </c>
      <c r="DL414" s="408">
        <f t="shared" si="321"/>
        <v>6638737.5</v>
      </c>
      <c r="DM414" s="408">
        <f t="shared" si="322"/>
        <v>-1979577.5</v>
      </c>
    </row>
    <row r="415" spans="1:117" s="56" customFormat="1" ht="21" x14ac:dyDescent="0.2">
      <c r="A415" s="192">
        <f t="shared" si="283"/>
        <v>2655495</v>
      </c>
      <c r="B415" s="137">
        <f>'آبان 1400'!B416</f>
        <v>410</v>
      </c>
      <c r="C415" s="137">
        <f>'آبان 1400'!C416</f>
        <v>184</v>
      </c>
      <c r="D415" s="137">
        <f>'آبان 1400'!D416</f>
        <v>13458</v>
      </c>
      <c r="E415" s="137" t="str">
        <f>'آبان 1400'!E416</f>
        <v>سیدکریم</v>
      </c>
      <c r="F415" s="137" t="str">
        <f>'آبان 1400'!F416</f>
        <v>موسوی کلهری</v>
      </c>
      <c r="G415" s="137" t="str">
        <f>'آبان 1400'!G416</f>
        <v>نگهبان</v>
      </c>
      <c r="H415" s="137" t="str">
        <f>'آبان 1400'!H416</f>
        <v>ش.تهران</v>
      </c>
      <c r="I415" s="137" t="str">
        <f>'آبان 1400'!I416</f>
        <v>292-813-3085743-1</v>
      </c>
      <c r="J415" s="137" t="str">
        <f>'آبان 1400'!J416</f>
        <v>5459746612</v>
      </c>
      <c r="K415" s="137" t="str">
        <f>'آبان 1400'!K416</f>
        <v>0024558629</v>
      </c>
      <c r="L415" s="137" t="str">
        <f>'آبان 1400'!L416</f>
        <v>ش - تهران</v>
      </c>
      <c r="M415" s="137" t="str">
        <f>'آبان 1400'!M416</f>
        <v>نگهبان</v>
      </c>
      <c r="N415" s="121" t="str">
        <f>'آبان 1400'!N416</f>
        <v>*</v>
      </c>
      <c r="O415" s="120">
        <f>'آبان 1400'!O416</f>
        <v>0</v>
      </c>
      <c r="P415" s="122">
        <f>'آبان 1400'!P416</f>
        <v>0</v>
      </c>
      <c r="Q415" s="362">
        <f>'آبان 1400'!Q416</f>
        <v>30</v>
      </c>
      <c r="R415" s="362">
        <f>'آبان 1400'!R416</f>
        <v>120</v>
      </c>
      <c r="S415" s="362">
        <f>'آبان 1400'!S416</f>
        <v>110</v>
      </c>
      <c r="T415" s="362">
        <f>'آبان 1400'!T416</f>
        <v>29.33</v>
      </c>
      <c r="U415" s="138">
        <f>'آبان 1400'!U416</f>
        <v>0</v>
      </c>
      <c r="V415" s="121">
        <f>'آبان 1400'!W416</f>
        <v>0</v>
      </c>
      <c r="W415" s="122">
        <f>'آبان 1400'!X416</f>
        <v>0</v>
      </c>
      <c r="X415" s="370">
        <f>'آبان 1400'!Y416</f>
        <v>1</v>
      </c>
      <c r="Y415" s="370">
        <f>'آبان 1400'!Z416</f>
        <v>0</v>
      </c>
      <c r="Z415" s="139">
        <f>'آبان 1400'!AA416</f>
        <v>885165</v>
      </c>
      <c r="AA415" s="139">
        <f>'آبان 1400'!AB416</f>
        <v>46667</v>
      </c>
      <c r="AB415" s="139">
        <f>'آبان 1400'!AC416</f>
        <v>931832</v>
      </c>
      <c r="AC415" s="139">
        <f>'آبان 1400'!AD416</f>
        <v>4500000</v>
      </c>
      <c r="AD415" s="139">
        <f>'آبان 1400'!AE416</f>
        <v>6000000</v>
      </c>
      <c r="AE415" s="140">
        <f>'آبان 1400'!AF416</f>
        <v>177895.19999999998</v>
      </c>
      <c r="AF415" s="123">
        <f>'آبان 1400'!AG416</f>
        <v>26554950</v>
      </c>
      <c r="AG415" s="124">
        <f>'آبان 1400'!AH416</f>
        <v>1400010</v>
      </c>
      <c r="AH415" s="124">
        <f>'آبان 1400'!AI416</f>
        <v>21347423.999999996</v>
      </c>
      <c r="AI415" s="124">
        <f>'آبان 1400'!AJ416</f>
        <v>0</v>
      </c>
      <c r="AJ415" s="124">
        <f>'آبان 1400'!AK416</f>
        <v>4500000</v>
      </c>
      <c r="AK415" s="124">
        <f>'آبان 1400'!AL416</f>
        <v>6000000</v>
      </c>
      <c r="AL415" s="124">
        <f>'آبان 1400'!AM416</f>
        <v>4892117.9999999991</v>
      </c>
      <c r="AM415" s="124">
        <f>'آبان 1400'!AN416</f>
        <v>5217666.2159999991</v>
      </c>
      <c r="AN415" s="124">
        <f>'آبان 1400'!AO416</f>
        <v>0</v>
      </c>
      <c r="AO415" s="124">
        <f>'آبان 1400'!AP416</f>
        <v>3000000</v>
      </c>
      <c r="AP415" s="124">
        <f>'آبان 1400'!AQ416</f>
        <v>0</v>
      </c>
      <c r="AQ415" s="124">
        <f>'آبان 1400'!AR416</f>
        <v>0</v>
      </c>
      <c r="AR415" s="124">
        <f>'آبان 1400'!AS416</f>
        <v>0</v>
      </c>
      <c r="AS415" s="379">
        <f>'آبان 1400'!AT416</f>
        <v>0</v>
      </c>
      <c r="AT415" s="372">
        <f t="shared" si="284"/>
        <v>72912168.216000006</v>
      </c>
      <c r="AU415" s="174">
        <f>'آبان 1400'!AV416</f>
        <v>54308316.440880008</v>
      </c>
      <c r="AV415" s="142">
        <f>'آبان 1400'!AW416</f>
        <v>72912168.215999991</v>
      </c>
      <c r="AW415" s="143">
        <f t="shared" si="285"/>
        <v>5103851.7751199994</v>
      </c>
      <c r="AX415" s="76">
        <f t="shared" si="286"/>
        <v>1430831.644088001</v>
      </c>
      <c r="AY415" s="143">
        <f>'آبان 1400'!AZ416</f>
        <v>0</v>
      </c>
      <c r="AZ415" s="143">
        <f>'آبان 1400'!BA416</f>
        <v>0</v>
      </c>
      <c r="BA415" s="143">
        <f>'آبان 1400'!BB416</f>
        <v>0</v>
      </c>
      <c r="BB415" s="143">
        <f>'آبان 1400'!BC416</f>
        <v>0</v>
      </c>
      <c r="BC415" s="143">
        <f>'آبان 1400'!BD416</f>
        <v>0</v>
      </c>
      <c r="BD415" s="143">
        <f>'آبان 1400'!BE416</f>
        <v>0</v>
      </c>
      <c r="BE415" s="143">
        <f>'آبان 1400'!BF416</f>
        <v>0</v>
      </c>
      <c r="BF415" s="144">
        <f t="shared" si="287"/>
        <v>6534683.4192080004</v>
      </c>
      <c r="BG415" s="141">
        <f t="shared" si="288"/>
        <v>66377484</v>
      </c>
      <c r="BH415" s="145">
        <f t="shared" si="289"/>
        <v>72912168.216000006</v>
      </c>
      <c r="BI415" s="128">
        <f t="shared" si="282"/>
        <v>4659160</v>
      </c>
      <c r="BJ415" s="146">
        <f t="shared" si="290"/>
        <v>2329580</v>
      </c>
      <c r="BK415" s="146">
        <f t="shared" si="291"/>
        <v>698874</v>
      </c>
      <c r="BL415" s="147">
        <f t="shared" si="292"/>
        <v>1120000</v>
      </c>
      <c r="BM415" s="383">
        <v>0</v>
      </c>
      <c r="BN415" s="148">
        <f t="shared" si="293"/>
        <v>81719782.216000006</v>
      </c>
      <c r="BO415" s="149">
        <f t="shared" si="294"/>
        <v>72912168.215999991</v>
      </c>
      <c r="BP415" s="150">
        <f t="shared" si="295"/>
        <v>16769798.689679999</v>
      </c>
      <c r="BQ415" s="151">
        <f t="shared" si="296"/>
        <v>98489580.905680001</v>
      </c>
      <c r="BR415" s="152">
        <f t="shared" si="297"/>
        <v>100800</v>
      </c>
      <c r="BS415" s="148">
        <f t="shared" si="298"/>
        <v>98590380.905680001</v>
      </c>
      <c r="BT415" s="136">
        <v>0</v>
      </c>
      <c r="BU415" s="149">
        <f t="shared" si="299"/>
        <v>8171978.2216000007</v>
      </c>
      <c r="BV415" s="153">
        <f t="shared" si="300"/>
        <v>4085989.1108000004</v>
      </c>
      <c r="BW415" s="134">
        <f t="shared" si="301"/>
        <v>86332413.573280007</v>
      </c>
      <c r="BX415" s="148">
        <f t="shared" si="302"/>
        <v>7687614</v>
      </c>
      <c r="BY415" s="135">
        <f t="shared" si="303"/>
        <v>78644799.573280007</v>
      </c>
      <c r="CD415" s="400">
        <f>'آبان 1400'!AU416</f>
        <v>72912168.216000006</v>
      </c>
      <c r="CE415" s="401">
        <f>'آبان 1400'!AV416</f>
        <v>54308316.440880008</v>
      </c>
      <c r="CF415" s="401">
        <f>'آبان 1400'!AW416</f>
        <v>72912168.215999991</v>
      </c>
      <c r="CG415" s="401">
        <f>'آبان 1400'!AX416</f>
        <v>5103851.7751199994</v>
      </c>
      <c r="CH415" s="401">
        <f>'آبان 1400'!AY416</f>
        <v>1430831.644088001</v>
      </c>
      <c r="CI415" s="401">
        <f>'آبان 1400'!AZ416</f>
        <v>0</v>
      </c>
      <c r="CJ415" s="401">
        <f>'آبان 1400'!BA416</f>
        <v>0</v>
      </c>
      <c r="CK415" s="401">
        <f>'آبان 1400'!BB416</f>
        <v>0</v>
      </c>
      <c r="CL415" s="401">
        <f>'آبان 1400'!BC416</f>
        <v>0</v>
      </c>
      <c r="CM415" s="401">
        <f>'آبان 1400'!BD416</f>
        <v>0</v>
      </c>
      <c r="CN415" s="401">
        <f>'آبان 1400'!BE416</f>
        <v>0</v>
      </c>
      <c r="CO415" s="401">
        <f>'آبان 1400'!BF416</f>
        <v>0</v>
      </c>
      <c r="CP415" s="401">
        <f>'آبان 1400'!BG416</f>
        <v>6534683.4192080004</v>
      </c>
      <c r="CQ415" s="401">
        <f>'آبان 1400'!BH416</f>
        <v>66377484</v>
      </c>
      <c r="CR415" s="401">
        <f t="shared" si="304"/>
        <v>72912168.216000006</v>
      </c>
      <c r="CS415" s="56">
        <f t="shared" si="305"/>
        <v>4659160</v>
      </c>
      <c r="CT415" s="400">
        <f t="shared" si="306"/>
        <v>2329580</v>
      </c>
      <c r="CU415" s="401">
        <f t="shared" si="307"/>
        <v>698874</v>
      </c>
      <c r="CV415" s="401">
        <f t="shared" si="308"/>
        <v>1120000</v>
      </c>
      <c r="CW415" s="56">
        <v>0</v>
      </c>
      <c r="CX415" s="401">
        <f t="shared" si="309"/>
        <v>81719782.216000006</v>
      </c>
      <c r="CY415" s="401">
        <f t="shared" si="310"/>
        <v>72912168.215999991</v>
      </c>
      <c r="CZ415" s="401">
        <f t="shared" si="311"/>
        <v>16769798.689679999</v>
      </c>
      <c r="DA415" s="401">
        <f t="shared" si="312"/>
        <v>98489580.905680001</v>
      </c>
      <c r="DB415" s="401">
        <f t="shared" si="313"/>
        <v>100800</v>
      </c>
      <c r="DC415" s="401">
        <f t="shared" si="314"/>
        <v>98590380.905680001</v>
      </c>
      <c r="DD415" s="406">
        <v>0</v>
      </c>
      <c r="DE415" s="401">
        <f t="shared" si="315"/>
        <v>8171978.2216000007</v>
      </c>
      <c r="DF415" s="401">
        <f t="shared" si="316"/>
        <v>4085989.1108000004</v>
      </c>
      <c r="DG415" s="401">
        <f t="shared" si="317"/>
        <v>86332413.573280007</v>
      </c>
      <c r="DH415" s="401">
        <f t="shared" si="318"/>
        <v>7687614</v>
      </c>
      <c r="DI415" s="401">
        <f t="shared" si="319"/>
        <v>78644799.573280007</v>
      </c>
      <c r="DJ415" s="401">
        <f t="shared" si="320"/>
        <v>0</v>
      </c>
      <c r="DL415" s="408">
        <f t="shared" si="321"/>
        <v>6638737.5</v>
      </c>
      <c r="DM415" s="408">
        <f t="shared" si="322"/>
        <v>-1979577.5</v>
      </c>
    </row>
    <row r="416" spans="1:117" s="56" customFormat="1" ht="21" x14ac:dyDescent="0.2">
      <c r="A416" s="192">
        <f t="shared" si="283"/>
        <v>2655495</v>
      </c>
      <c r="B416" s="137">
        <f>'آبان 1400'!B417</f>
        <v>411</v>
      </c>
      <c r="C416" s="137">
        <f>'آبان 1400'!C417</f>
        <v>185</v>
      </c>
      <c r="D416" s="137">
        <f>'آبان 1400'!D417</f>
        <v>13476</v>
      </c>
      <c r="E416" s="137" t="str">
        <f>'آبان 1400'!E417</f>
        <v>مهرداد</v>
      </c>
      <c r="F416" s="137" t="str">
        <f>'آبان 1400'!F417</f>
        <v>امیری</v>
      </c>
      <c r="G416" s="137" t="str">
        <f>'آبان 1400'!G417</f>
        <v>نگهبان</v>
      </c>
      <c r="H416" s="137" t="str">
        <f>'آبان 1400'!H417</f>
        <v>ش.تهران</v>
      </c>
      <c r="I416" s="137" t="str">
        <f>'آبان 1400'!I417</f>
        <v>124-813-3036446-1</v>
      </c>
      <c r="J416" s="137" t="str">
        <f>'آبان 1400'!J417</f>
        <v>0056658494</v>
      </c>
      <c r="K416" s="137" t="str">
        <f>'آبان 1400'!K417</f>
        <v>0020406872</v>
      </c>
      <c r="L416" s="137" t="str">
        <f>'آبان 1400'!L417</f>
        <v>ش - تهران</v>
      </c>
      <c r="M416" s="137" t="str">
        <f>'آبان 1400'!M417</f>
        <v>نگهبان</v>
      </c>
      <c r="N416" s="121" t="str">
        <f>'آبان 1400'!N417</f>
        <v>*</v>
      </c>
      <c r="O416" s="120">
        <f>'آبان 1400'!O417</f>
        <v>0</v>
      </c>
      <c r="P416" s="122">
        <f>'آبان 1400'!P417</f>
        <v>0</v>
      </c>
      <c r="Q416" s="362">
        <f>'آبان 1400'!Q417</f>
        <v>30</v>
      </c>
      <c r="R416" s="362">
        <f>'آبان 1400'!R417</f>
        <v>120</v>
      </c>
      <c r="S416" s="362">
        <f>'آبان 1400'!S417</f>
        <v>110</v>
      </c>
      <c r="T416" s="362">
        <f>'آبان 1400'!T417</f>
        <v>29.33</v>
      </c>
      <c r="U416" s="138">
        <f>'آبان 1400'!U417</f>
        <v>0</v>
      </c>
      <c r="V416" s="121">
        <f>'آبان 1400'!W417</f>
        <v>0</v>
      </c>
      <c r="W416" s="122">
        <f>'آبان 1400'!X417</f>
        <v>0</v>
      </c>
      <c r="X416" s="370">
        <f>'آبان 1400'!Y417</f>
        <v>2</v>
      </c>
      <c r="Y416" s="370">
        <f>'آبان 1400'!Z417</f>
        <v>1</v>
      </c>
      <c r="Z416" s="139">
        <f>'آبان 1400'!AA417</f>
        <v>885165</v>
      </c>
      <c r="AA416" s="139">
        <f>'آبان 1400'!AB417</f>
        <v>46667</v>
      </c>
      <c r="AB416" s="139">
        <f>'آبان 1400'!AC417</f>
        <v>931832</v>
      </c>
      <c r="AC416" s="139">
        <f>'آبان 1400'!AD417</f>
        <v>4500000</v>
      </c>
      <c r="AD416" s="139">
        <f>'آبان 1400'!AE417</f>
        <v>6000000</v>
      </c>
      <c r="AE416" s="140">
        <f>'آبان 1400'!AF417</f>
        <v>177895.19999999998</v>
      </c>
      <c r="AF416" s="123">
        <f>'آبان 1400'!AG417</f>
        <v>26554950</v>
      </c>
      <c r="AG416" s="124">
        <f>'آبان 1400'!AH417</f>
        <v>1400010</v>
      </c>
      <c r="AH416" s="124">
        <f>'آبان 1400'!AI417</f>
        <v>21347423.999999996</v>
      </c>
      <c r="AI416" s="124">
        <f>'آبان 1400'!AJ417</f>
        <v>2655495</v>
      </c>
      <c r="AJ416" s="124">
        <f>'آبان 1400'!AK417</f>
        <v>4500000</v>
      </c>
      <c r="AK416" s="124">
        <f>'آبان 1400'!AL417</f>
        <v>6000000</v>
      </c>
      <c r="AL416" s="124">
        <f>'آبان 1400'!AM417</f>
        <v>4892117.9999999991</v>
      </c>
      <c r="AM416" s="124">
        <f>'آبان 1400'!AN417</f>
        <v>5217666.2159999991</v>
      </c>
      <c r="AN416" s="124">
        <f>'آبان 1400'!AO417</f>
        <v>0</v>
      </c>
      <c r="AO416" s="124">
        <f>'آبان 1400'!AP417</f>
        <v>2600000</v>
      </c>
      <c r="AP416" s="124">
        <f>'آبان 1400'!AQ417</f>
        <v>0</v>
      </c>
      <c r="AQ416" s="124">
        <f>'آبان 1400'!AR417</f>
        <v>0</v>
      </c>
      <c r="AR416" s="124">
        <f>'آبان 1400'!AS417</f>
        <v>0</v>
      </c>
      <c r="AS416" s="379">
        <f>'آبان 1400'!AT417</f>
        <v>0</v>
      </c>
      <c r="AT416" s="372">
        <f t="shared" si="284"/>
        <v>75167663.216000006</v>
      </c>
      <c r="AU416" s="174">
        <f>'آبان 1400'!AV417</f>
        <v>54336316.440880008</v>
      </c>
      <c r="AV416" s="142">
        <f>'آبان 1400'!AW417</f>
        <v>72512168.215999991</v>
      </c>
      <c r="AW416" s="143">
        <f t="shared" si="285"/>
        <v>5075851.7751199994</v>
      </c>
      <c r="AX416" s="76">
        <f t="shared" si="286"/>
        <v>1433631.644088001</v>
      </c>
      <c r="AY416" s="143">
        <f>'آبان 1400'!AZ417</f>
        <v>0</v>
      </c>
      <c r="AZ416" s="143">
        <f>'آبان 1400'!BA417</f>
        <v>0</v>
      </c>
      <c r="BA416" s="143">
        <f>'آبان 1400'!BB417</f>
        <v>0</v>
      </c>
      <c r="BB416" s="143">
        <f>'آبان 1400'!BC417</f>
        <v>0</v>
      </c>
      <c r="BC416" s="143">
        <f>'آبان 1400'!BD417</f>
        <v>0</v>
      </c>
      <c r="BD416" s="143">
        <f>'آبان 1400'!BE417</f>
        <v>0</v>
      </c>
      <c r="BE416" s="143">
        <f>'آبان 1400'!BF417</f>
        <v>0</v>
      </c>
      <c r="BF416" s="144">
        <f t="shared" si="287"/>
        <v>6509483.4192080004</v>
      </c>
      <c r="BG416" s="141">
        <f t="shared" si="288"/>
        <v>68658179</v>
      </c>
      <c r="BH416" s="145">
        <f t="shared" si="289"/>
        <v>75167663.216000006</v>
      </c>
      <c r="BI416" s="128">
        <f t="shared" si="282"/>
        <v>4659160</v>
      </c>
      <c r="BJ416" s="146">
        <f t="shared" si="290"/>
        <v>2329580</v>
      </c>
      <c r="BK416" s="146">
        <f t="shared" si="291"/>
        <v>698874</v>
      </c>
      <c r="BL416" s="147">
        <f t="shared" si="292"/>
        <v>1120000</v>
      </c>
      <c r="BM416" s="383">
        <v>0</v>
      </c>
      <c r="BN416" s="148">
        <f t="shared" si="293"/>
        <v>83975277.216000006</v>
      </c>
      <c r="BO416" s="149">
        <f t="shared" si="294"/>
        <v>72512168.215999991</v>
      </c>
      <c r="BP416" s="150">
        <f t="shared" si="295"/>
        <v>16677798.689679999</v>
      </c>
      <c r="BQ416" s="151">
        <f t="shared" si="296"/>
        <v>100653075.90568</v>
      </c>
      <c r="BR416" s="152">
        <f t="shared" si="297"/>
        <v>100800</v>
      </c>
      <c r="BS416" s="148">
        <f t="shared" si="298"/>
        <v>100753875.90568</v>
      </c>
      <c r="BT416" s="136">
        <v>0</v>
      </c>
      <c r="BU416" s="149">
        <f t="shared" si="299"/>
        <v>8397527.7216000017</v>
      </c>
      <c r="BV416" s="153">
        <f t="shared" si="300"/>
        <v>4198763.8608000008</v>
      </c>
      <c r="BW416" s="134">
        <f t="shared" si="301"/>
        <v>88157584.323280007</v>
      </c>
      <c r="BX416" s="148">
        <f t="shared" si="302"/>
        <v>7687614</v>
      </c>
      <c r="BY416" s="135">
        <f t="shared" si="303"/>
        <v>80469970.323280007</v>
      </c>
      <c r="CD416" s="400">
        <f>'آبان 1400'!AU417</f>
        <v>75167663.216000006</v>
      </c>
      <c r="CE416" s="401">
        <f>'آبان 1400'!AV417</f>
        <v>54336316.440880008</v>
      </c>
      <c r="CF416" s="401">
        <f>'آبان 1400'!AW417</f>
        <v>72512168.215999991</v>
      </c>
      <c r="CG416" s="401">
        <f>'آبان 1400'!AX417</f>
        <v>5075851.7751199994</v>
      </c>
      <c r="CH416" s="401">
        <f>'آبان 1400'!AY417</f>
        <v>1433631.644088001</v>
      </c>
      <c r="CI416" s="401">
        <f>'آبان 1400'!AZ417</f>
        <v>0</v>
      </c>
      <c r="CJ416" s="401">
        <f>'آبان 1400'!BA417</f>
        <v>0</v>
      </c>
      <c r="CK416" s="401">
        <f>'آبان 1400'!BB417</f>
        <v>0</v>
      </c>
      <c r="CL416" s="401">
        <f>'آبان 1400'!BC417</f>
        <v>0</v>
      </c>
      <c r="CM416" s="401">
        <f>'آبان 1400'!BD417</f>
        <v>0</v>
      </c>
      <c r="CN416" s="401">
        <f>'آبان 1400'!BE417</f>
        <v>0</v>
      </c>
      <c r="CO416" s="401">
        <f>'آبان 1400'!BF417</f>
        <v>0</v>
      </c>
      <c r="CP416" s="401">
        <f>'آبان 1400'!BG417</f>
        <v>6509483.4192080004</v>
      </c>
      <c r="CQ416" s="401">
        <f>'آبان 1400'!BH417</f>
        <v>68658179</v>
      </c>
      <c r="CR416" s="401">
        <f t="shared" si="304"/>
        <v>75167663.216000006</v>
      </c>
      <c r="CS416" s="56">
        <f t="shared" si="305"/>
        <v>4659160</v>
      </c>
      <c r="CT416" s="400">
        <f t="shared" si="306"/>
        <v>2329580</v>
      </c>
      <c r="CU416" s="401">
        <f t="shared" si="307"/>
        <v>698874</v>
      </c>
      <c r="CV416" s="401">
        <f t="shared" si="308"/>
        <v>1120000</v>
      </c>
      <c r="CW416" s="56">
        <v>0</v>
      </c>
      <c r="CX416" s="401">
        <f t="shared" si="309"/>
        <v>83975277.216000006</v>
      </c>
      <c r="CY416" s="401">
        <f t="shared" si="310"/>
        <v>72512168.215999991</v>
      </c>
      <c r="CZ416" s="401">
        <f t="shared" si="311"/>
        <v>16677798.689679999</v>
      </c>
      <c r="DA416" s="401">
        <f t="shared" si="312"/>
        <v>100653075.90568</v>
      </c>
      <c r="DB416" s="401">
        <f t="shared" si="313"/>
        <v>100800</v>
      </c>
      <c r="DC416" s="401">
        <f t="shared" si="314"/>
        <v>100753875.90568</v>
      </c>
      <c r="DD416" s="406">
        <v>0</v>
      </c>
      <c r="DE416" s="401">
        <f t="shared" si="315"/>
        <v>8397527.7216000017</v>
      </c>
      <c r="DF416" s="401">
        <f t="shared" si="316"/>
        <v>4198763.8608000008</v>
      </c>
      <c r="DG416" s="401">
        <f t="shared" si="317"/>
        <v>88157584.323280007</v>
      </c>
      <c r="DH416" s="401">
        <f t="shared" si="318"/>
        <v>7687614</v>
      </c>
      <c r="DI416" s="401">
        <f t="shared" si="319"/>
        <v>80469970.323280007</v>
      </c>
      <c r="DJ416" s="401">
        <f t="shared" si="320"/>
        <v>0</v>
      </c>
      <c r="DL416" s="408">
        <f t="shared" si="321"/>
        <v>6638737.5</v>
      </c>
      <c r="DM416" s="408">
        <f t="shared" si="322"/>
        <v>-1979577.5</v>
      </c>
    </row>
    <row r="417" spans="1:117" s="56" customFormat="1" ht="21" x14ac:dyDescent="0.2">
      <c r="A417" s="192">
        <f t="shared" si="283"/>
        <v>2655495</v>
      </c>
      <c r="B417" s="137">
        <f>'آبان 1400'!B418</f>
        <v>412</v>
      </c>
      <c r="C417" s="137">
        <f>'آبان 1400'!C418</f>
        <v>186</v>
      </c>
      <c r="D417" s="137">
        <f>'آبان 1400'!D418</f>
        <v>13450</v>
      </c>
      <c r="E417" s="137" t="str">
        <f>'آبان 1400'!E418</f>
        <v>محمد علی</v>
      </c>
      <c r="F417" s="137" t="str">
        <f>'آبان 1400'!F418</f>
        <v>محمدی كلهری</v>
      </c>
      <c r="G417" s="137" t="str">
        <f>'آبان 1400'!G418</f>
        <v>نگهبان</v>
      </c>
      <c r="H417" s="137" t="str">
        <f>'آبان 1400'!H418</f>
        <v>ش.تهران</v>
      </c>
      <c r="I417" s="137" t="str">
        <f>'آبان 1400'!I418</f>
        <v>292-813-3127506-1</v>
      </c>
      <c r="J417" s="137">
        <f>'آبان 1400'!J418</f>
        <v>5459753597</v>
      </c>
      <c r="K417" s="137" t="str">
        <f>'آبان 1400'!K418</f>
        <v>0082050698</v>
      </c>
      <c r="L417" s="137" t="str">
        <f>'آبان 1400'!L418</f>
        <v>ش - تهران</v>
      </c>
      <c r="M417" s="137" t="str">
        <f>'آبان 1400'!M418</f>
        <v>نگهبان</v>
      </c>
      <c r="N417" s="121" t="str">
        <f>'آبان 1400'!N418</f>
        <v>*</v>
      </c>
      <c r="O417" s="120">
        <f>'آبان 1400'!O418</f>
        <v>0</v>
      </c>
      <c r="P417" s="122">
        <f>'آبان 1400'!P418</f>
        <v>0</v>
      </c>
      <c r="Q417" s="362">
        <f>'آبان 1400'!Q418</f>
        <v>30</v>
      </c>
      <c r="R417" s="362">
        <f>'آبان 1400'!R418</f>
        <v>120</v>
      </c>
      <c r="S417" s="362">
        <f>'آبان 1400'!S418</f>
        <v>110</v>
      </c>
      <c r="T417" s="362">
        <f>'آبان 1400'!T418</f>
        <v>29.33</v>
      </c>
      <c r="U417" s="138">
        <f>'آبان 1400'!U418</f>
        <v>0</v>
      </c>
      <c r="V417" s="121">
        <f>'آبان 1400'!W418</f>
        <v>0</v>
      </c>
      <c r="W417" s="122">
        <f>'آبان 1400'!X418</f>
        <v>0</v>
      </c>
      <c r="X417" s="370">
        <f>'آبان 1400'!Y418</f>
        <v>1</v>
      </c>
      <c r="Y417" s="370">
        <f>'آبان 1400'!Z418</f>
        <v>1</v>
      </c>
      <c r="Z417" s="139">
        <f>'آبان 1400'!AA418</f>
        <v>885165</v>
      </c>
      <c r="AA417" s="139">
        <f>'آبان 1400'!AB418</f>
        <v>46667</v>
      </c>
      <c r="AB417" s="139">
        <f>'آبان 1400'!AC418</f>
        <v>931832</v>
      </c>
      <c r="AC417" s="139">
        <f>'آبان 1400'!AD418</f>
        <v>4500000</v>
      </c>
      <c r="AD417" s="139">
        <f>'آبان 1400'!AE418</f>
        <v>6000000</v>
      </c>
      <c r="AE417" s="140">
        <f>'آبان 1400'!AF418</f>
        <v>177895.19999999998</v>
      </c>
      <c r="AF417" s="123">
        <f>'آبان 1400'!AG418</f>
        <v>26554950</v>
      </c>
      <c r="AG417" s="124">
        <f>'آبان 1400'!AH418</f>
        <v>1400010</v>
      </c>
      <c r="AH417" s="124">
        <f>'آبان 1400'!AI418</f>
        <v>21347423.999999996</v>
      </c>
      <c r="AI417" s="124">
        <f>'آبان 1400'!AJ418</f>
        <v>2655495</v>
      </c>
      <c r="AJ417" s="124">
        <f>'آبان 1400'!AK418</f>
        <v>4500000</v>
      </c>
      <c r="AK417" s="124">
        <f>'آبان 1400'!AL418</f>
        <v>6000000</v>
      </c>
      <c r="AL417" s="124">
        <f>'آبان 1400'!AM418</f>
        <v>4892117.9999999991</v>
      </c>
      <c r="AM417" s="124">
        <f>'آبان 1400'!AN418</f>
        <v>5217666.2159999991</v>
      </c>
      <c r="AN417" s="124">
        <f>'آبان 1400'!AO418</f>
        <v>0</v>
      </c>
      <c r="AO417" s="124">
        <f>'آبان 1400'!AP418</f>
        <v>2400000</v>
      </c>
      <c r="AP417" s="124">
        <f>'آبان 1400'!AQ418</f>
        <v>0</v>
      </c>
      <c r="AQ417" s="124">
        <f>'آبان 1400'!AR418</f>
        <v>0</v>
      </c>
      <c r="AR417" s="124">
        <f>'آبان 1400'!AS418</f>
        <v>0</v>
      </c>
      <c r="AS417" s="379">
        <f>'آبان 1400'!AT418</f>
        <v>0</v>
      </c>
      <c r="AT417" s="372">
        <f t="shared" si="284"/>
        <v>74967663.216000006</v>
      </c>
      <c r="AU417" s="174">
        <f>'آبان 1400'!AV418</f>
        <v>54350316.440880008</v>
      </c>
      <c r="AV417" s="142">
        <f>'آبان 1400'!AW418</f>
        <v>72312168.215999991</v>
      </c>
      <c r="AW417" s="143">
        <f t="shared" si="285"/>
        <v>5061851.7751199994</v>
      </c>
      <c r="AX417" s="76">
        <f t="shared" si="286"/>
        <v>1435031.644088001</v>
      </c>
      <c r="AY417" s="143">
        <f>'آبان 1400'!AZ418</f>
        <v>0</v>
      </c>
      <c r="AZ417" s="143">
        <f>'آبان 1400'!BA418</f>
        <v>0</v>
      </c>
      <c r="BA417" s="143">
        <f>'آبان 1400'!BB418</f>
        <v>0</v>
      </c>
      <c r="BB417" s="143">
        <f>'آبان 1400'!BC418</f>
        <v>0</v>
      </c>
      <c r="BC417" s="143">
        <f>'آبان 1400'!BD418</f>
        <v>0</v>
      </c>
      <c r="BD417" s="143">
        <f>'آبان 1400'!BE418</f>
        <v>0</v>
      </c>
      <c r="BE417" s="143">
        <f>'آبان 1400'!BF418</f>
        <v>0</v>
      </c>
      <c r="BF417" s="144">
        <f t="shared" si="287"/>
        <v>6496883.4192080004</v>
      </c>
      <c r="BG417" s="141">
        <f t="shared" si="288"/>
        <v>68470779</v>
      </c>
      <c r="BH417" s="145">
        <f t="shared" si="289"/>
        <v>74967663.216000006</v>
      </c>
      <c r="BI417" s="128">
        <f t="shared" si="282"/>
        <v>4659160</v>
      </c>
      <c r="BJ417" s="146">
        <f t="shared" si="290"/>
        <v>2329580</v>
      </c>
      <c r="BK417" s="146">
        <f t="shared" si="291"/>
        <v>698874</v>
      </c>
      <c r="BL417" s="147">
        <f t="shared" si="292"/>
        <v>1120000</v>
      </c>
      <c r="BM417" s="383">
        <v>0</v>
      </c>
      <c r="BN417" s="148">
        <f t="shared" si="293"/>
        <v>83775277.216000006</v>
      </c>
      <c r="BO417" s="149">
        <f t="shared" si="294"/>
        <v>72312168.215999991</v>
      </c>
      <c r="BP417" s="150">
        <f t="shared" si="295"/>
        <v>16631798.689679999</v>
      </c>
      <c r="BQ417" s="151">
        <f t="shared" si="296"/>
        <v>100407075.90568</v>
      </c>
      <c r="BR417" s="152">
        <f t="shared" si="297"/>
        <v>100800</v>
      </c>
      <c r="BS417" s="148">
        <f t="shared" si="298"/>
        <v>100507875.90568</v>
      </c>
      <c r="BT417" s="136">
        <v>0</v>
      </c>
      <c r="BU417" s="149">
        <f t="shared" si="299"/>
        <v>8377527.7216000007</v>
      </c>
      <c r="BV417" s="153">
        <f t="shared" si="300"/>
        <v>4188763.8608000004</v>
      </c>
      <c r="BW417" s="134">
        <f t="shared" si="301"/>
        <v>87941584.323280007</v>
      </c>
      <c r="BX417" s="148">
        <f t="shared" si="302"/>
        <v>7687614</v>
      </c>
      <c r="BY417" s="135">
        <f t="shared" si="303"/>
        <v>80253970.323280007</v>
      </c>
      <c r="CD417" s="400">
        <f>'آبان 1400'!AU418</f>
        <v>74967663.216000006</v>
      </c>
      <c r="CE417" s="401">
        <f>'آبان 1400'!AV418</f>
        <v>54350316.440880008</v>
      </c>
      <c r="CF417" s="401">
        <f>'آبان 1400'!AW418</f>
        <v>72312168.215999991</v>
      </c>
      <c r="CG417" s="401">
        <f>'آبان 1400'!AX418</f>
        <v>5061851.7751199994</v>
      </c>
      <c r="CH417" s="401">
        <f>'آبان 1400'!AY418</f>
        <v>1435031.644088001</v>
      </c>
      <c r="CI417" s="401">
        <f>'آبان 1400'!AZ418</f>
        <v>0</v>
      </c>
      <c r="CJ417" s="401">
        <f>'آبان 1400'!BA418</f>
        <v>0</v>
      </c>
      <c r="CK417" s="401">
        <f>'آبان 1400'!BB418</f>
        <v>0</v>
      </c>
      <c r="CL417" s="401">
        <f>'آبان 1400'!BC418</f>
        <v>0</v>
      </c>
      <c r="CM417" s="401">
        <f>'آبان 1400'!BD418</f>
        <v>0</v>
      </c>
      <c r="CN417" s="401">
        <f>'آبان 1400'!BE418</f>
        <v>0</v>
      </c>
      <c r="CO417" s="401">
        <f>'آبان 1400'!BF418</f>
        <v>0</v>
      </c>
      <c r="CP417" s="401">
        <f>'آبان 1400'!BG418</f>
        <v>6496883.4192080004</v>
      </c>
      <c r="CQ417" s="401">
        <f>'آبان 1400'!BH418</f>
        <v>68470779</v>
      </c>
      <c r="CR417" s="401">
        <f t="shared" si="304"/>
        <v>74967663.216000006</v>
      </c>
      <c r="CS417" s="56">
        <f t="shared" si="305"/>
        <v>4659160</v>
      </c>
      <c r="CT417" s="400">
        <f t="shared" si="306"/>
        <v>2329580</v>
      </c>
      <c r="CU417" s="401">
        <f t="shared" si="307"/>
        <v>698874</v>
      </c>
      <c r="CV417" s="401">
        <f t="shared" si="308"/>
        <v>1120000</v>
      </c>
      <c r="CW417" s="56">
        <v>0</v>
      </c>
      <c r="CX417" s="401">
        <f t="shared" si="309"/>
        <v>83775277.216000006</v>
      </c>
      <c r="CY417" s="401">
        <f t="shared" si="310"/>
        <v>72312168.215999991</v>
      </c>
      <c r="CZ417" s="401">
        <f t="shared" si="311"/>
        <v>16631798.689679999</v>
      </c>
      <c r="DA417" s="401">
        <f t="shared" si="312"/>
        <v>100407075.90568</v>
      </c>
      <c r="DB417" s="401">
        <f t="shared" si="313"/>
        <v>100800</v>
      </c>
      <c r="DC417" s="401">
        <f t="shared" si="314"/>
        <v>100507875.90568</v>
      </c>
      <c r="DD417" s="406">
        <v>0</v>
      </c>
      <c r="DE417" s="401">
        <f t="shared" si="315"/>
        <v>8377527.7216000007</v>
      </c>
      <c r="DF417" s="401">
        <f t="shared" si="316"/>
        <v>4188763.8608000004</v>
      </c>
      <c r="DG417" s="401">
        <f t="shared" si="317"/>
        <v>87941584.323280007</v>
      </c>
      <c r="DH417" s="401">
        <f t="shared" si="318"/>
        <v>7687614</v>
      </c>
      <c r="DI417" s="401">
        <f t="shared" si="319"/>
        <v>80253970.323280007</v>
      </c>
      <c r="DJ417" s="401">
        <f t="shared" si="320"/>
        <v>0</v>
      </c>
      <c r="DL417" s="408">
        <f t="shared" si="321"/>
        <v>6638737.5</v>
      </c>
      <c r="DM417" s="408">
        <f t="shared" si="322"/>
        <v>-1979577.5</v>
      </c>
    </row>
    <row r="418" spans="1:117" s="56" customFormat="1" ht="21" x14ac:dyDescent="0.2">
      <c r="A418" s="192">
        <f t="shared" si="283"/>
        <v>2655495</v>
      </c>
      <c r="B418" s="137">
        <f>'آبان 1400'!B419</f>
        <v>413</v>
      </c>
      <c r="C418" s="137">
        <f>'آبان 1400'!C419</f>
        <v>187</v>
      </c>
      <c r="D418" s="137">
        <f>'آبان 1400'!D419</f>
        <v>13471</v>
      </c>
      <c r="E418" s="137" t="str">
        <f>'آبان 1400'!E419</f>
        <v>عباس</v>
      </c>
      <c r="F418" s="137" t="str">
        <f>'آبان 1400'!F419</f>
        <v>اسدی باروقی</v>
      </c>
      <c r="G418" s="137" t="str">
        <f>'آبان 1400'!G419</f>
        <v>نگهبان</v>
      </c>
      <c r="H418" s="137" t="str">
        <f>'آبان 1400'!H419</f>
        <v>ش.تهران</v>
      </c>
      <c r="I418" s="137" t="str">
        <f>'آبان 1400'!I419</f>
        <v>121-813-3110976-1</v>
      </c>
      <c r="J418" s="137" t="str">
        <f>'آبان 1400'!J419</f>
        <v>0014934027</v>
      </c>
      <c r="K418" s="137" t="str">
        <f>'آبان 1400'!K419</f>
        <v>0012816578</v>
      </c>
      <c r="L418" s="137" t="str">
        <f>'آبان 1400'!L419</f>
        <v>ش - تهران</v>
      </c>
      <c r="M418" s="137" t="str">
        <f>'آبان 1400'!M419</f>
        <v>نگهبان</v>
      </c>
      <c r="N418" s="121" t="str">
        <f>'آبان 1400'!N419</f>
        <v>*</v>
      </c>
      <c r="O418" s="120">
        <f>'آبان 1400'!O419</f>
        <v>0</v>
      </c>
      <c r="P418" s="122">
        <f>'آبان 1400'!P419</f>
        <v>0</v>
      </c>
      <c r="Q418" s="362">
        <f>'آبان 1400'!Q419</f>
        <v>30</v>
      </c>
      <c r="R418" s="362">
        <f>'آبان 1400'!R419</f>
        <v>120</v>
      </c>
      <c r="S418" s="362">
        <f>'آبان 1400'!S419</f>
        <v>110</v>
      </c>
      <c r="T418" s="362">
        <f>'آبان 1400'!T419</f>
        <v>29.33</v>
      </c>
      <c r="U418" s="138">
        <f>'آبان 1400'!U419</f>
        <v>0</v>
      </c>
      <c r="V418" s="121">
        <f>'آبان 1400'!W419</f>
        <v>0</v>
      </c>
      <c r="W418" s="122">
        <f>'آبان 1400'!X419</f>
        <v>0</v>
      </c>
      <c r="X418" s="370">
        <f>'آبان 1400'!Y419</f>
        <v>1</v>
      </c>
      <c r="Y418" s="370">
        <f>'آبان 1400'!Z419</f>
        <v>1</v>
      </c>
      <c r="Z418" s="139">
        <f>'آبان 1400'!AA419</f>
        <v>885165</v>
      </c>
      <c r="AA418" s="139">
        <f>'آبان 1400'!AB419</f>
        <v>46667</v>
      </c>
      <c r="AB418" s="139">
        <f>'آبان 1400'!AC419</f>
        <v>931832</v>
      </c>
      <c r="AC418" s="139">
        <f>'آبان 1400'!AD419</f>
        <v>4500000</v>
      </c>
      <c r="AD418" s="139">
        <f>'آبان 1400'!AE419</f>
        <v>6000000</v>
      </c>
      <c r="AE418" s="140">
        <f>'آبان 1400'!AF419</f>
        <v>177895.19999999998</v>
      </c>
      <c r="AF418" s="123">
        <f>'آبان 1400'!AG419</f>
        <v>26554950</v>
      </c>
      <c r="AG418" s="124">
        <f>'آبان 1400'!AH419</f>
        <v>1400010</v>
      </c>
      <c r="AH418" s="124">
        <f>'آبان 1400'!AI419</f>
        <v>21347423.999999996</v>
      </c>
      <c r="AI418" s="124">
        <f>'آبان 1400'!AJ419</f>
        <v>2655495</v>
      </c>
      <c r="AJ418" s="124">
        <f>'آبان 1400'!AK419</f>
        <v>4500000</v>
      </c>
      <c r="AK418" s="124">
        <f>'آبان 1400'!AL419</f>
        <v>6000000</v>
      </c>
      <c r="AL418" s="124">
        <f>'آبان 1400'!AM419</f>
        <v>4892117.9999999991</v>
      </c>
      <c r="AM418" s="124">
        <f>'آبان 1400'!AN419</f>
        <v>5217666.2159999991</v>
      </c>
      <c r="AN418" s="124">
        <f>'آبان 1400'!AO419</f>
        <v>0</v>
      </c>
      <c r="AO418" s="124">
        <f>'آبان 1400'!AP419</f>
        <v>2800000</v>
      </c>
      <c r="AP418" s="124">
        <f>'آبان 1400'!AQ419</f>
        <v>0</v>
      </c>
      <c r="AQ418" s="124">
        <f>'آبان 1400'!AR419</f>
        <v>0</v>
      </c>
      <c r="AR418" s="124">
        <f>'آبان 1400'!AS419</f>
        <v>0</v>
      </c>
      <c r="AS418" s="379">
        <f>'آبان 1400'!AT419</f>
        <v>0</v>
      </c>
      <c r="AT418" s="372">
        <f t="shared" si="284"/>
        <v>75367663.216000006</v>
      </c>
      <c r="AU418" s="174">
        <f>'آبان 1400'!AV419</f>
        <v>54322316.440880008</v>
      </c>
      <c r="AV418" s="142">
        <f>'آبان 1400'!AW419</f>
        <v>72712168.215999991</v>
      </c>
      <c r="AW418" s="143">
        <f t="shared" si="285"/>
        <v>5089851.7751199994</v>
      </c>
      <c r="AX418" s="76">
        <f t="shared" si="286"/>
        <v>1432231.644088001</v>
      </c>
      <c r="AY418" s="143">
        <f>'آبان 1400'!AZ419</f>
        <v>0</v>
      </c>
      <c r="AZ418" s="143">
        <f>'آبان 1400'!BA419</f>
        <v>0</v>
      </c>
      <c r="BA418" s="143">
        <f>'آبان 1400'!BB419</f>
        <v>0</v>
      </c>
      <c r="BB418" s="143">
        <f>'آبان 1400'!BC419</f>
        <v>0</v>
      </c>
      <c r="BC418" s="143">
        <f>'آبان 1400'!BD419</f>
        <v>0</v>
      </c>
      <c r="BD418" s="143">
        <f>'آبان 1400'!BE419</f>
        <v>0</v>
      </c>
      <c r="BE418" s="143">
        <f>'آبان 1400'!BF419</f>
        <v>0</v>
      </c>
      <c r="BF418" s="144">
        <f t="shared" si="287"/>
        <v>6522083.4192080004</v>
      </c>
      <c r="BG418" s="141">
        <f t="shared" si="288"/>
        <v>68845579</v>
      </c>
      <c r="BH418" s="145">
        <f t="shared" si="289"/>
        <v>75367663.216000006</v>
      </c>
      <c r="BI418" s="128">
        <f t="shared" si="282"/>
        <v>4659160</v>
      </c>
      <c r="BJ418" s="146">
        <f t="shared" si="290"/>
        <v>2329580</v>
      </c>
      <c r="BK418" s="146">
        <f t="shared" si="291"/>
        <v>698874</v>
      </c>
      <c r="BL418" s="147">
        <f t="shared" si="292"/>
        <v>1120000</v>
      </c>
      <c r="BM418" s="383">
        <v>0</v>
      </c>
      <c r="BN418" s="148">
        <f t="shared" si="293"/>
        <v>84175277.216000006</v>
      </c>
      <c r="BO418" s="149">
        <f t="shared" si="294"/>
        <v>72712168.215999991</v>
      </c>
      <c r="BP418" s="150">
        <f t="shared" si="295"/>
        <v>16723798.689679999</v>
      </c>
      <c r="BQ418" s="151">
        <f t="shared" si="296"/>
        <v>100899075.90568</v>
      </c>
      <c r="BR418" s="152">
        <f t="shared" si="297"/>
        <v>100800</v>
      </c>
      <c r="BS418" s="148">
        <f t="shared" si="298"/>
        <v>100999875.90568</v>
      </c>
      <c r="BT418" s="136">
        <v>0</v>
      </c>
      <c r="BU418" s="149">
        <f t="shared" si="299"/>
        <v>8417527.7216000017</v>
      </c>
      <c r="BV418" s="153">
        <f t="shared" si="300"/>
        <v>4208763.8608000008</v>
      </c>
      <c r="BW418" s="134">
        <f t="shared" si="301"/>
        <v>88373584.323280007</v>
      </c>
      <c r="BX418" s="148">
        <f t="shared" si="302"/>
        <v>7687614</v>
      </c>
      <c r="BY418" s="135">
        <f t="shared" si="303"/>
        <v>80685970.323280007</v>
      </c>
      <c r="CD418" s="400">
        <f>'آبان 1400'!AU419</f>
        <v>75367663.216000006</v>
      </c>
      <c r="CE418" s="401">
        <f>'آبان 1400'!AV419</f>
        <v>54322316.440880008</v>
      </c>
      <c r="CF418" s="401">
        <f>'آبان 1400'!AW419</f>
        <v>72712168.215999991</v>
      </c>
      <c r="CG418" s="401">
        <f>'آبان 1400'!AX419</f>
        <v>5089851.7751199994</v>
      </c>
      <c r="CH418" s="401">
        <f>'آبان 1400'!AY419</f>
        <v>1432231.644088001</v>
      </c>
      <c r="CI418" s="401">
        <f>'آبان 1400'!AZ419</f>
        <v>0</v>
      </c>
      <c r="CJ418" s="401">
        <f>'آبان 1400'!BA419</f>
        <v>0</v>
      </c>
      <c r="CK418" s="401">
        <f>'آبان 1400'!BB419</f>
        <v>0</v>
      </c>
      <c r="CL418" s="401">
        <f>'آبان 1400'!BC419</f>
        <v>0</v>
      </c>
      <c r="CM418" s="401">
        <f>'آبان 1400'!BD419</f>
        <v>0</v>
      </c>
      <c r="CN418" s="401">
        <f>'آبان 1400'!BE419</f>
        <v>0</v>
      </c>
      <c r="CO418" s="401">
        <f>'آبان 1400'!BF419</f>
        <v>0</v>
      </c>
      <c r="CP418" s="401">
        <f>'آبان 1400'!BG419</f>
        <v>6522083.4192080004</v>
      </c>
      <c r="CQ418" s="401">
        <f>'آبان 1400'!BH419</f>
        <v>68845579</v>
      </c>
      <c r="CR418" s="401">
        <f t="shared" si="304"/>
        <v>75367663.216000006</v>
      </c>
      <c r="CS418" s="56">
        <f t="shared" si="305"/>
        <v>4659160</v>
      </c>
      <c r="CT418" s="400">
        <f t="shared" si="306"/>
        <v>2329580</v>
      </c>
      <c r="CU418" s="401">
        <f t="shared" si="307"/>
        <v>698874</v>
      </c>
      <c r="CV418" s="401">
        <f t="shared" si="308"/>
        <v>1120000</v>
      </c>
      <c r="CW418" s="56">
        <v>0</v>
      </c>
      <c r="CX418" s="401">
        <f t="shared" si="309"/>
        <v>84175277.216000006</v>
      </c>
      <c r="CY418" s="401">
        <f t="shared" si="310"/>
        <v>72712168.215999991</v>
      </c>
      <c r="CZ418" s="401">
        <f t="shared" si="311"/>
        <v>16723798.689679999</v>
      </c>
      <c r="DA418" s="401">
        <f t="shared" si="312"/>
        <v>100899075.90568</v>
      </c>
      <c r="DB418" s="401">
        <f t="shared" si="313"/>
        <v>100800</v>
      </c>
      <c r="DC418" s="401">
        <f t="shared" si="314"/>
        <v>100999875.90568</v>
      </c>
      <c r="DD418" s="406">
        <v>0</v>
      </c>
      <c r="DE418" s="401">
        <f t="shared" si="315"/>
        <v>8417527.7216000017</v>
      </c>
      <c r="DF418" s="401">
        <f t="shared" si="316"/>
        <v>4208763.8608000008</v>
      </c>
      <c r="DG418" s="401">
        <f t="shared" si="317"/>
        <v>88373584.323280007</v>
      </c>
      <c r="DH418" s="401">
        <f t="shared" si="318"/>
        <v>7687614</v>
      </c>
      <c r="DI418" s="401">
        <f t="shared" si="319"/>
        <v>80685970.323280007</v>
      </c>
      <c r="DJ418" s="401">
        <f t="shared" si="320"/>
        <v>0</v>
      </c>
      <c r="DL418" s="408">
        <f t="shared" si="321"/>
        <v>6638737.5</v>
      </c>
      <c r="DM418" s="408">
        <f t="shared" si="322"/>
        <v>-1979577.5</v>
      </c>
    </row>
    <row r="419" spans="1:117" s="56" customFormat="1" ht="21" x14ac:dyDescent="0.2">
      <c r="A419" s="192">
        <f t="shared" si="283"/>
        <v>2655495</v>
      </c>
      <c r="B419" s="137">
        <f>'آبان 1400'!B420</f>
        <v>414</v>
      </c>
      <c r="C419" s="137">
        <f>'آبان 1400'!C420</f>
        <v>188</v>
      </c>
      <c r="D419" s="137">
        <f>'آبان 1400'!D420</f>
        <v>13488</v>
      </c>
      <c r="E419" s="137" t="str">
        <f>'آبان 1400'!E420</f>
        <v xml:space="preserve">قادر </v>
      </c>
      <c r="F419" s="137" t="str">
        <f>'آبان 1400'!F420</f>
        <v>باقری زوارق</v>
      </c>
      <c r="G419" s="137" t="str">
        <f>'آبان 1400'!G420</f>
        <v>نگهبان</v>
      </c>
      <c r="H419" s="137" t="str">
        <f>'آبان 1400'!H420</f>
        <v>ش.تهران</v>
      </c>
      <c r="I419" s="137" t="str">
        <f>'آبان 1400'!I420</f>
        <v>292-813-3553098-1</v>
      </c>
      <c r="J419" s="137" t="str">
        <f>'آبان 1400'!J420</f>
        <v>1689203757</v>
      </c>
      <c r="K419" s="137" t="str">
        <f>'آبان 1400'!K420</f>
        <v>0043425734</v>
      </c>
      <c r="L419" s="137" t="str">
        <f>'آبان 1400'!L420</f>
        <v>ش - تهران</v>
      </c>
      <c r="M419" s="137" t="str">
        <f>'آبان 1400'!M420</f>
        <v>نگهبان</v>
      </c>
      <c r="N419" s="121" t="str">
        <f>'آبان 1400'!N420</f>
        <v>*</v>
      </c>
      <c r="O419" s="120">
        <f>'آبان 1400'!O420</f>
        <v>0</v>
      </c>
      <c r="P419" s="122">
        <f>'آبان 1400'!P420</f>
        <v>0</v>
      </c>
      <c r="Q419" s="362">
        <f>'آبان 1400'!Q420</f>
        <v>30</v>
      </c>
      <c r="R419" s="362">
        <f>'آبان 1400'!R420</f>
        <v>120</v>
      </c>
      <c r="S419" s="362">
        <f>'آبان 1400'!S420</f>
        <v>110</v>
      </c>
      <c r="T419" s="362">
        <f>'آبان 1400'!T420</f>
        <v>29.33</v>
      </c>
      <c r="U419" s="138">
        <f>'آبان 1400'!U420</f>
        <v>0</v>
      </c>
      <c r="V419" s="121">
        <f>'آبان 1400'!W420</f>
        <v>0</v>
      </c>
      <c r="W419" s="122">
        <f>'آبان 1400'!X420</f>
        <v>0</v>
      </c>
      <c r="X419" s="370">
        <f>'آبان 1400'!Y420</f>
        <v>2</v>
      </c>
      <c r="Y419" s="370">
        <f>'آبان 1400'!Z420</f>
        <v>2</v>
      </c>
      <c r="Z419" s="139">
        <f>'آبان 1400'!AA420</f>
        <v>885165</v>
      </c>
      <c r="AA419" s="139">
        <f>'آبان 1400'!AB420</f>
        <v>46667</v>
      </c>
      <c r="AB419" s="139">
        <f>'آبان 1400'!AC420</f>
        <v>931832</v>
      </c>
      <c r="AC419" s="139">
        <f>'آبان 1400'!AD420</f>
        <v>4500000</v>
      </c>
      <c r="AD419" s="139">
        <f>'آبان 1400'!AE420</f>
        <v>6000000</v>
      </c>
      <c r="AE419" s="140">
        <f>'آبان 1400'!AF420</f>
        <v>177895.19999999998</v>
      </c>
      <c r="AF419" s="123">
        <f>'آبان 1400'!AG420</f>
        <v>26554950</v>
      </c>
      <c r="AG419" s="124">
        <f>'آبان 1400'!AH420</f>
        <v>1400010</v>
      </c>
      <c r="AH419" s="124">
        <f>'آبان 1400'!AI420</f>
        <v>21347423.999999996</v>
      </c>
      <c r="AI419" s="124">
        <f>'آبان 1400'!AJ420</f>
        <v>5310990</v>
      </c>
      <c r="AJ419" s="124">
        <f>'آبان 1400'!AK420</f>
        <v>4500000</v>
      </c>
      <c r="AK419" s="124">
        <f>'آبان 1400'!AL420</f>
        <v>6000000</v>
      </c>
      <c r="AL419" s="124">
        <f>'آبان 1400'!AM420</f>
        <v>4892117.9999999991</v>
      </c>
      <c r="AM419" s="124">
        <f>'آبان 1400'!AN420</f>
        <v>5217666.2159999991</v>
      </c>
      <c r="AN419" s="124">
        <f>'آبان 1400'!AO420</f>
        <v>0</v>
      </c>
      <c r="AO419" s="124">
        <f>'آبان 1400'!AP420</f>
        <v>3000000</v>
      </c>
      <c r="AP419" s="124">
        <f>'آبان 1400'!AQ420</f>
        <v>0</v>
      </c>
      <c r="AQ419" s="124">
        <f>'آبان 1400'!AR420</f>
        <v>0</v>
      </c>
      <c r="AR419" s="124">
        <f>'آبان 1400'!AS420</f>
        <v>0</v>
      </c>
      <c r="AS419" s="379">
        <f>'آبان 1400'!AT420</f>
        <v>0</v>
      </c>
      <c r="AT419" s="372">
        <f t="shared" si="284"/>
        <v>78223158.216000006</v>
      </c>
      <c r="AU419" s="174">
        <f>'آبان 1400'!AV420</f>
        <v>54308316.440880008</v>
      </c>
      <c r="AV419" s="142">
        <f>'آبان 1400'!AW420</f>
        <v>72912168.215999991</v>
      </c>
      <c r="AW419" s="143">
        <f t="shared" si="285"/>
        <v>5103851.7751199994</v>
      </c>
      <c r="AX419" s="76">
        <f t="shared" si="286"/>
        <v>1430831.644088001</v>
      </c>
      <c r="AY419" s="143">
        <f>'آبان 1400'!AZ420</f>
        <v>0</v>
      </c>
      <c r="AZ419" s="143">
        <f>'آبان 1400'!BA420</f>
        <v>0</v>
      </c>
      <c r="BA419" s="143">
        <f>'آبان 1400'!BB420</f>
        <v>0</v>
      </c>
      <c r="BB419" s="143">
        <f>'آبان 1400'!BC420</f>
        <v>0</v>
      </c>
      <c r="BC419" s="143">
        <f>'آبان 1400'!BD420</f>
        <v>0</v>
      </c>
      <c r="BD419" s="143">
        <f>'آبان 1400'!BE420</f>
        <v>0</v>
      </c>
      <c r="BE419" s="143">
        <f>'آبان 1400'!BF420</f>
        <v>0</v>
      </c>
      <c r="BF419" s="144">
        <f t="shared" si="287"/>
        <v>6534683.4192080004</v>
      </c>
      <c r="BG419" s="141">
        <f t="shared" si="288"/>
        <v>71688474</v>
      </c>
      <c r="BH419" s="145">
        <f t="shared" si="289"/>
        <v>78223158.216000006</v>
      </c>
      <c r="BI419" s="128">
        <f t="shared" si="282"/>
        <v>4659160</v>
      </c>
      <c r="BJ419" s="146">
        <f t="shared" si="290"/>
        <v>2329580</v>
      </c>
      <c r="BK419" s="146">
        <f t="shared" si="291"/>
        <v>698874</v>
      </c>
      <c r="BL419" s="147">
        <f t="shared" si="292"/>
        <v>1120000</v>
      </c>
      <c r="BM419" s="383">
        <v>0</v>
      </c>
      <c r="BN419" s="148">
        <f t="shared" si="293"/>
        <v>87030772.216000006</v>
      </c>
      <c r="BO419" s="149">
        <f t="shared" si="294"/>
        <v>72912168.215999991</v>
      </c>
      <c r="BP419" s="150">
        <f t="shared" si="295"/>
        <v>16769798.689679999</v>
      </c>
      <c r="BQ419" s="151">
        <f t="shared" si="296"/>
        <v>103800570.90568</v>
      </c>
      <c r="BR419" s="152">
        <f t="shared" si="297"/>
        <v>100800</v>
      </c>
      <c r="BS419" s="148">
        <f t="shared" si="298"/>
        <v>103901370.90568</v>
      </c>
      <c r="BT419" s="136">
        <v>0</v>
      </c>
      <c r="BU419" s="149">
        <f t="shared" si="299"/>
        <v>8703077.2216000017</v>
      </c>
      <c r="BV419" s="153">
        <f t="shared" si="300"/>
        <v>4351538.6108000008</v>
      </c>
      <c r="BW419" s="134">
        <f t="shared" si="301"/>
        <v>90846755.073280007</v>
      </c>
      <c r="BX419" s="148">
        <f t="shared" si="302"/>
        <v>7687614</v>
      </c>
      <c r="BY419" s="135">
        <f t="shared" si="303"/>
        <v>83159141.073280007</v>
      </c>
      <c r="CD419" s="400">
        <f>'آبان 1400'!AU420</f>
        <v>78223158.216000006</v>
      </c>
      <c r="CE419" s="401">
        <f>'آبان 1400'!AV420</f>
        <v>54308316.440880008</v>
      </c>
      <c r="CF419" s="401">
        <f>'آبان 1400'!AW420</f>
        <v>72912168.215999991</v>
      </c>
      <c r="CG419" s="401">
        <f>'آبان 1400'!AX420</f>
        <v>5103851.7751199994</v>
      </c>
      <c r="CH419" s="401">
        <f>'آبان 1400'!AY420</f>
        <v>1430831.644088001</v>
      </c>
      <c r="CI419" s="401">
        <f>'آبان 1400'!AZ420</f>
        <v>0</v>
      </c>
      <c r="CJ419" s="401">
        <f>'آبان 1400'!BA420</f>
        <v>0</v>
      </c>
      <c r="CK419" s="401">
        <f>'آبان 1400'!BB420</f>
        <v>0</v>
      </c>
      <c r="CL419" s="401">
        <f>'آبان 1400'!BC420</f>
        <v>0</v>
      </c>
      <c r="CM419" s="401">
        <f>'آبان 1400'!BD420</f>
        <v>0</v>
      </c>
      <c r="CN419" s="401">
        <f>'آبان 1400'!BE420</f>
        <v>0</v>
      </c>
      <c r="CO419" s="401">
        <f>'آبان 1400'!BF420</f>
        <v>0</v>
      </c>
      <c r="CP419" s="401">
        <f>'آبان 1400'!BG420</f>
        <v>6534683.4192080004</v>
      </c>
      <c r="CQ419" s="401">
        <f>'آبان 1400'!BH420</f>
        <v>71688474</v>
      </c>
      <c r="CR419" s="401">
        <f t="shared" si="304"/>
        <v>78223158.216000006</v>
      </c>
      <c r="CS419" s="56">
        <f t="shared" si="305"/>
        <v>4659160</v>
      </c>
      <c r="CT419" s="400">
        <f t="shared" si="306"/>
        <v>2329580</v>
      </c>
      <c r="CU419" s="401">
        <f t="shared" si="307"/>
        <v>698874</v>
      </c>
      <c r="CV419" s="401">
        <f t="shared" si="308"/>
        <v>1120000</v>
      </c>
      <c r="CW419" s="56">
        <v>0</v>
      </c>
      <c r="CX419" s="401">
        <f t="shared" si="309"/>
        <v>87030772.216000006</v>
      </c>
      <c r="CY419" s="401">
        <f t="shared" si="310"/>
        <v>72912168.215999991</v>
      </c>
      <c r="CZ419" s="401">
        <f t="shared" si="311"/>
        <v>16769798.689679999</v>
      </c>
      <c r="DA419" s="401">
        <f t="shared" si="312"/>
        <v>103800570.90568</v>
      </c>
      <c r="DB419" s="401">
        <f t="shared" si="313"/>
        <v>100800</v>
      </c>
      <c r="DC419" s="401">
        <f t="shared" si="314"/>
        <v>103901370.90568</v>
      </c>
      <c r="DD419" s="406">
        <v>0</v>
      </c>
      <c r="DE419" s="401">
        <f t="shared" si="315"/>
        <v>8703077.2216000017</v>
      </c>
      <c r="DF419" s="401">
        <f t="shared" si="316"/>
        <v>4351538.6108000008</v>
      </c>
      <c r="DG419" s="401">
        <f t="shared" si="317"/>
        <v>90846755.073280007</v>
      </c>
      <c r="DH419" s="401">
        <f t="shared" si="318"/>
        <v>7687614</v>
      </c>
      <c r="DI419" s="401">
        <f t="shared" si="319"/>
        <v>83159141.073280007</v>
      </c>
      <c r="DJ419" s="401">
        <f t="shared" si="320"/>
        <v>0</v>
      </c>
      <c r="DL419" s="408">
        <f t="shared" si="321"/>
        <v>6638737.5</v>
      </c>
      <c r="DM419" s="408">
        <f t="shared" si="322"/>
        <v>-1979577.5</v>
      </c>
    </row>
    <row r="420" spans="1:117" s="56" customFormat="1" ht="21" x14ac:dyDescent="0.2">
      <c r="A420" s="192">
        <f t="shared" si="283"/>
        <v>2655495</v>
      </c>
      <c r="B420" s="137">
        <f>'آبان 1400'!B421</f>
        <v>415</v>
      </c>
      <c r="C420" s="137">
        <f>'آبان 1400'!C421</f>
        <v>189</v>
      </c>
      <c r="D420" s="137">
        <f>'آبان 1400'!D421</f>
        <v>13474</v>
      </c>
      <c r="E420" s="137" t="str">
        <f>'آبان 1400'!E421</f>
        <v>بهزاد</v>
      </c>
      <c r="F420" s="137" t="str">
        <f>'آبان 1400'!F421</f>
        <v>مرادی</v>
      </c>
      <c r="G420" s="137" t="str">
        <f>'آبان 1400'!G421</f>
        <v>نگهبان</v>
      </c>
      <c r="H420" s="137" t="str">
        <f>'آبان 1400'!H421</f>
        <v>ش.تهران</v>
      </c>
      <c r="I420" s="137" t="str">
        <f>'آبان 1400'!I421</f>
        <v>255-12-3886989-1</v>
      </c>
      <c r="J420" s="137">
        <f>'آبان 1400'!J421</f>
        <v>1930085877</v>
      </c>
      <c r="K420" s="137" t="str">
        <f>'آبان 1400'!K421</f>
        <v>0085089073</v>
      </c>
      <c r="L420" s="137" t="str">
        <f>'آبان 1400'!L421</f>
        <v>ش - تهران</v>
      </c>
      <c r="M420" s="137" t="str">
        <f>'آبان 1400'!M421</f>
        <v>نگهبان</v>
      </c>
      <c r="N420" s="121" t="str">
        <f>'آبان 1400'!N421</f>
        <v>*</v>
      </c>
      <c r="O420" s="120">
        <f>'آبان 1400'!O421</f>
        <v>0</v>
      </c>
      <c r="P420" s="122">
        <f>'آبان 1400'!P421</f>
        <v>0</v>
      </c>
      <c r="Q420" s="362">
        <f>'آبان 1400'!Q421</f>
        <v>30</v>
      </c>
      <c r="R420" s="362">
        <f>'آبان 1400'!R421</f>
        <v>120</v>
      </c>
      <c r="S420" s="362">
        <f>'آبان 1400'!S421</f>
        <v>110</v>
      </c>
      <c r="T420" s="362">
        <f>'آبان 1400'!T421</f>
        <v>29.33</v>
      </c>
      <c r="U420" s="138">
        <f>'آبان 1400'!U421</f>
        <v>0</v>
      </c>
      <c r="V420" s="121">
        <f>'آبان 1400'!W421</f>
        <v>0</v>
      </c>
      <c r="W420" s="122">
        <f>'آبان 1400'!X421</f>
        <v>0</v>
      </c>
      <c r="X420" s="370">
        <f>'آبان 1400'!Y421</f>
        <v>1</v>
      </c>
      <c r="Y420" s="370">
        <f>'آبان 1400'!Z421</f>
        <v>1</v>
      </c>
      <c r="Z420" s="139">
        <f>'آبان 1400'!AA421</f>
        <v>885165</v>
      </c>
      <c r="AA420" s="139">
        <f>'آبان 1400'!AB421</f>
        <v>46667</v>
      </c>
      <c r="AB420" s="139">
        <f>'آبان 1400'!AC421</f>
        <v>931832</v>
      </c>
      <c r="AC420" s="139">
        <f>'آبان 1400'!AD421</f>
        <v>4500000</v>
      </c>
      <c r="AD420" s="139">
        <f>'آبان 1400'!AE421</f>
        <v>6000000</v>
      </c>
      <c r="AE420" s="140">
        <f>'آبان 1400'!AF421</f>
        <v>177895.19999999998</v>
      </c>
      <c r="AF420" s="123">
        <f>'آبان 1400'!AG421</f>
        <v>26554950</v>
      </c>
      <c r="AG420" s="124">
        <f>'آبان 1400'!AH421</f>
        <v>1400010</v>
      </c>
      <c r="AH420" s="124">
        <f>'آبان 1400'!AI421</f>
        <v>21347423.999999996</v>
      </c>
      <c r="AI420" s="124">
        <f>'آبان 1400'!AJ421</f>
        <v>2655495</v>
      </c>
      <c r="AJ420" s="124">
        <f>'آبان 1400'!AK421</f>
        <v>4500000</v>
      </c>
      <c r="AK420" s="124">
        <f>'آبان 1400'!AL421</f>
        <v>6000000</v>
      </c>
      <c r="AL420" s="124">
        <f>'آبان 1400'!AM421</f>
        <v>4892117.9999999991</v>
      </c>
      <c r="AM420" s="124">
        <f>'آبان 1400'!AN421</f>
        <v>5217666.2159999991</v>
      </c>
      <c r="AN420" s="124">
        <f>'آبان 1400'!AO421</f>
        <v>0</v>
      </c>
      <c r="AO420" s="124">
        <f>'آبان 1400'!AP421</f>
        <v>3000000</v>
      </c>
      <c r="AP420" s="124">
        <f>'آبان 1400'!AQ421</f>
        <v>0</v>
      </c>
      <c r="AQ420" s="124">
        <f>'آبان 1400'!AR421</f>
        <v>0</v>
      </c>
      <c r="AR420" s="124">
        <f>'آبان 1400'!AS421</f>
        <v>0</v>
      </c>
      <c r="AS420" s="379">
        <f>'آبان 1400'!AT421</f>
        <v>0</v>
      </c>
      <c r="AT420" s="372">
        <f t="shared" si="284"/>
        <v>75567663.216000006</v>
      </c>
      <c r="AU420" s="174">
        <f>'آبان 1400'!AV421</f>
        <v>54308316.440880008</v>
      </c>
      <c r="AV420" s="142">
        <f>'آبان 1400'!AW421</f>
        <v>72912168.215999991</v>
      </c>
      <c r="AW420" s="143">
        <f t="shared" si="285"/>
        <v>5103851.7751199994</v>
      </c>
      <c r="AX420" s="76">
        <f t="shared" si="286"/>
        <v>1430831.644088001</v>
      </c>
      <c r="AY420" s="143">
        <f>'آبان 1400'!AZ421</f>
        <v>0</v>
      </c>
      <c r="AZ420" s="143">
        <f>'آبان 1400'!BA421</f>
        <v>0</v>
      </c>
      <c r="BA420" s="143">
        <f>'آبان 1400'!BB421</f>
        <v>0</v>
      </c>
      <c r="BB420" s="143">
        <f>'آبان 1400'!BC421</f>
        <v>0</v>
      </c>
      <c r="BC420" s="143">
        <f>'آبان 1400'!BD421</f>
        <v>0</v>
      </c>
      <c r="BD420" s="143">
        <f>'آبان 1400'!BE421</f>
        <v>0</v>
      </c>
      <c r="BE420" s="143">
        <f>'آبان 1400'!BF421</f>
        <v>0</v>
      </c>
      <c r="BF420" s="144">
        <f t="shared" si="287"/>
        <v>6534683.4192080004</v>
      </c>
      <c r="BG420" s="141">
        <f t="shared" si="288"/>
        <v>69032979</v>
      </c>
      <c r="BH420" s="145">
        <f t="shared" si="289"/>
        <v>75567663.216000006</v>
      </c>
      <c r="BI420" s="128">
        <f t="shared" si="282"/>
        <v>4659160</v>
      </c>
      <c r="BJ420" s="146">
        <f t="shared" si="290"/>
        <v>2329580</v>
      </c>
      <c r="BK420" s="146">
        <f t="shared" si="291"/>
        <v>698874</v>
      </c>
      <c r="BL420" s="147">
        <f t="shared" si="292"/>
        <v>1120000</v>
      </c>
      <c r="BM420" s="383">
        <v>0</v>
      </c>
      <c r="BN420" s="148">
        <f t="shared" si="293"/>
        <v>84375277.216000006</v>
      </c>
      <c r="BO420" s="149">
        <f t="shared" si="294"/>
        <v>72912168.215999991</v>
      </c>
      <c r="BP420" s="150">
        <f t="shared" si="295"/>
        <v>16769798.689679999</v>
      </c>
      <c r="BQ420" s="151">
        <f t="shared" si="296"/>
        <v>101145075.90568</v>
      </c>
      <c r="BR420" s="152">
        <f t="shared" si="297"/>
        <v>100800</v>
      </c>
      <c r="BS420" s="148">
        <f t="shared" si="298"/>
        <v>101245875.90568</v>
      </c>
      <c r="BT420" s="136">
        <v>0</v>
      </c>
      <c r="BU420" s="149">
        <f t="shared" si="299"/>
        <v>8437527.7216000017</v>
      </c>
      <c r="BV420" s="153">
        <f t="shared" si="300"/>
        <v>4218763.8608000008</v>
      </c>
      <c r="BW420" s="134">
        <f t="shared" si="301"/>
        <v>88589584.323280007</v>
      </c>
      <c r="BX420" s="148">
        <f t="shared" si="302"/>
        <v>7687614</v>
      </c>
      <c r="BY420" s="135">
        <f t="shared" si="303"/>
        <v>80901970.323280007</v>
      </c>
      <c r="CD420" s="400">
        <f>'آبان 1400'!AU421</f>
        <v>75567663.216000006</v>
      </c>
      <c r="CE420" s="401">
        <f>'آبان 1400'!AV421</f>
        <v>54308316.440880008</v>
      </c>
      <c r="CF420" s="401">
        <f>'آبان 1400'!AW421</f>
        <v>72912168.215999991</v>
      </c>
      <c r="CG420" s="401">
        <f>'آبان 1400'!AX421</f>
        <v>5103851.7751199994</v>
      </c>
      <c r="CH420" s="401">
        <f>'آبان 1400'!AY421</f>
        <v>1430831.644088001</v>
      </c>
      <c r="CI420" s="401">
        <f>'آبان 1400'!AZ421</f>
        <v>0</v>
      </c>
      <c r="CJ420" s="401">
        <f>'آبان 1400'!BA421</f>
        <v>0</v>
      </c>
      <c r="CK420" s="401">
        <f>'آبان 1400'!BB421</f>
        <v>0</v>
      </c>
      <c r="CL420" s="401">
        <f>'آبان 1400'!BC421</f>
        <v>0</v>
      </c>
      <c r="CM420" s="401">
        <f>'آبان 1400'!BD421</f>
        <v>0</v>
      </c>
      <c r="CN420" s="401">
        <f>'آبان 1400'!BE421</f>
        <v>0</v>
      </c>
      <c r="CO420" s="401">
        <f>'آبان 1400'!BF421</f>
        <v>0</v>
      </c>
      <c r="CP420" s="401">
        <f>'آبان 1400'!BG421</f>
        <v>6534683.4192080004</v>
      </c>
      <c r="CQ420" s="401">
        <f>'آبان 1400'!BH421</f>
        <v>69032979</v>
      </c>
      <c r="CR420" s="401">
        <f t="shared" si="304"/>
        <v>75567663.216000006</v>
      </c>
      <c r="CS420" s="56">
        <f t="shared" si="305"/>
        <v>4659160</v>
      </c>
      <c r="CT420" s="400">
        <f t="shared" si="306"/>
        <v>2329580</v>
      </c>
      <c r="CU420" s="401">
        <f t="shared" si="307"/>
        <v>698874</v>
      </c>
      <c r="CV420" s="401">
        <f t="shared" si="308"/>
        <v>1120000</v>
      </c>
      <c r="CW420" s="56">
        <v>0</v>
      </c>
      <c r="CX420" s="401">
        <f t="shared" si="309"/>
        <v>84375277.216000006</v>
      </c>
      <c r="CY420" s="401">
        <f t="shared" si="310"/>
        <v>72912168.215999991</v>
      </c>
      <c r="CZ420" s="401">
        <f t="shared" si="311"/>
        <v>16769798.689679999</v>
      </c>
      <c r="DA420" s="401">
        <f t="shared" si="312"/>
        <v>101145075.90568</v>
      </c>
      <c r="DB420" s="401">
        <f t="shared" si="313"/>
        <v>100800</v>
      </c>
      <c r="DC420" s="401">
        <f t="shared" si="314"/>
        <v>101245875.90568</v>
      </c>
      <c r="DD420" s="406">
        <v>0</v>
      </c>
      <c r="DE420" s="401">
        <f t="shared" si="315"/>
        <v>8437527.7216000017</v>
      </c>
      <c r="DF420" s="401">
        <f t="shared" si="316"/>
        <v>4218763.8608000008</v>
      </c>
      <c r="DG420" s="401">
        <f t="shared" si="317"/>
        <v>88589584.323280007</v>
      </c>
      <c r="DH420" s="401">
        <f t="shared" si="318"/>
        <v>7687614</v>
      </c>
      <c r="DI420" s="401">
        <f t="shared" si="319"/>
        <v>80901970.323280007</v>
      </c>
      <c r="DJ420" s="401">
        <f t="shared" si="320"/>
        <v>0</v>
      </c>
      <c r="DL420" s="408">
        <f t="shared" si="321"/>
        <v>6638737.5</v>
      </c>
      <c r="DM420" s="408">
        <f t="shared" si="322"/>
        <v>-1979577.5</v>
      </c>
    </row>
    <row r="421" spans="1:117" s="56" customFormat="1" ht="21" x14ac:dyDescent="0.2">
      <c r="A421" s="192">
        <f t="shared" si="283"/>
        <v>2655495</v>
      </c>
      <c r="B421" s="137">
        <f>'آبان 1400'!B422</f>
        <v>416</v>
      </c>
      <c r="C421" s="137">
        <f>'آبان 1400'!C422</f>
        <v>190</v>
      </c>
      <c r="D421" s="137">
        <f>'آبان 1400'!D422</f>
        <v>13484</v>
      </c>
      <c r="E421" s="137" t="str">
        <f>'آبان 1400'!E422</f>
        <v>محمدجاوید</v>
      </c>
      <c r="F421" s="137" t="str">
        <f>'آبان 1400'!F422</f>
        <v>تقی زاده</v>
      </c>
      <c r="G421" s="137" t="str">
        <f>'آبان 1400'!G422</f>
        <v>نگهبان</v>
      </c>
      <c r="H421" s="137" t="str">
        <f>'آبان 1400'!H422</f>
        <v>ش.تهران</v>
      </c>
      <c r="I421" s="137" t="str">
        <f>'آبان 1400'!I422</f>
        <v>368-700-3775457-1</v>
      </c>
      <c r="J421" s="137" t="str">
        <f>'آبان 1400'!J422</f>
        <v>0019472994</v>
      </c>
      <c r="K421" s="137" t="str">
        <f>'آبان 1400'!K422</f>
        <v>0025786250</v>
      </c>
      <c r="L421" s="137" t="str">
        <f>'آبان 1400'!L422</f>
        <v>ش - تهران</v>
      </c>
      <c r="M421" s="137" t="str">
        <f>'آبان 1400'!M422</f>
        <v>نگهبان</v>
      </c>
      <c r="N421" s="121" t="str">
        <f>'آبان 1400'!N422</f>
        <v>*</v>
      </c>
      <c r="O421" s="120">
        <f>'آبان 1400'!O422</f>
        <v>0</v>
      </c>
      <c r="P421" s="122">
        <f>'آبان 1400'!P422</f>
        <v>0</v>
      </c>
      <c r="Q421" s="362">
        <f>'آبان 1400'!Q422</f>
        <v>30</v>
      </c>
      <c r="R421" s="362">
        <f>'آبان 1400'!R422</f>
        <v>120</v>
      </c>
      <c r="S421" s="362">
        <f>'آبان 1400'!S422</f>
        <v>110</v>
      </c>
      <c r="T421" s="362">
        <f>'آبان 1400'!T422</f>
        <v>29.33</v>
      </c>
      <c r="U421" s="138">
        <f>'آبان 1400'!U422</f>
        <v>0</v>
      </c>
      <c r="V421" s="121">
        <f>'آبان 1400'!W422</f>
        <v>0</v>
      </c>
      <c r="W421" s="122">
        <f>'آبان 1400'!X422</f>
        <v>0</v>
      </c>
      <c r="X421" s="370">
        <f>'آبان 1400'!Y422</f>
        <v>0</v>
      </c>
      <c r="Y421" s="370">
        <f>'آبان 1400'!Z422</f>
        <v>0</v>
      </c>
      <c r="Z421" s="139">
        <f>'آبان 1400'!AA422</f>
        <v>885165</v>
      </c>
      <c r="AA421" s="139">
        <f>'آبان 1400'!AB422</f>
        <v>46667</v>
      </c>
      <c r="AB421" s="139">
        <f>'آبان 1400'!AC422</f>
        <v>931832</v>
      </c>
      <c r="AC421" s="139">
        <f>'آبان 1400'!AD422</f>
        <v>4500000</v>
      </c>
      <c r="AD421" s="139">
        <f>'آبان 1400'!AE422</f>
        <v>6000000</v>
      </c>
      <c r="AE421" s="140">
        <f>'آبان 1400'!AF422</f>
        <v>177895.19999999998</v>
      </c>
      <c r="AF421" s="123">
        <f>'آبان 1400'!AG422</f>
        <v>26554950</v>
      </c>
      <c r="AG421" s="124">
        <f>'آبان 1400'!AH422</f>
        <v>1400010</v>
      </c>
      <c r="AH421" s="124">
        <f>'آبان 1400'!AI422</f>
        <v>21347423.999999996</v>
      </c>
      <c r="AI421" s="124">
        <f>'آبان 1400'!AJ422</f>
        <v>0</v>
      </c>
      <c r="AJ421" s="124">
        <f>'آبان 1400'!AK422</f>
        <v>4500000</v>
      </c>
      <c r="AK421" s="124">
        <f>'آبان 1400'!AL422</f>
        <v>6000000</v>
      </c>
      <c r="AL421" s="124">
        <f>'آبان 1400'!AM422</f>
        <v>4892117.9999999991</v>
      </c>
      <c r="AM421" s="124">
        <f>'آبان 1400'!AN422</f>
        <v>5217666.2159999991</v>
      </c>
      <c r="AN421" s="124">
        <f>'آبان 1400'!AO422</f>
        <v>0</v>
      </c>
      <c r="AO421" s="124">
        <f>'آبان 1400'!AP422</f>
        <v>5000000</v>
      </c>
      <c r="AP421" s="124">
        <f>'آبان 1400'!AQ422</f>
        <v>0</v>
      </c>
      <c r="AQ421" s="124">
        <f>'آبان 1400'!AR422</f>
        <v>0</v>
      </c>
      <c r="AR421" s="124">
        <f>'آبان 1400'!AS422</f>
        <v>0</v>
      </c>
      <c r="AS421" s="379">
        <f>'آبان 1400'!AT422</f>
        <v>0</v>
      </c>
      <c r="AT421" s="372">
        <f t="shared" si="284"/>
        <v>74912168.216000006</v>
      </c>
      <c r="AU421" s="174">
        <f>'آبان 1400'!AV422</f>
        <v>54168316.440880008</v>
      </c>
      <c r="AV421" s="142">
        <f>'آبان 1400'!AW422</f>
        <v>74912168.215999991</v>
      </c>
      <c r="AW421" s="143">
        <f t="shared" si="285"/>
        <v>5243851.7751199994</v>
      </c>
      <c r="AX421" s="76">
        <f t="shared" si="286"/>
        <v>1416831.644088001</v>
      </c>
      <c r="AY421" s="143">
        <f>'آبان 1400'!AZ422</f>
        <v>0</v>
      </c>
      <c r="AZ421" s="143">
        <f>'آبان 1400'!BA422</f>
        <v>0</v>
      </c>
      <c r="BA421" s="143">
        <f>'آبان 1400'!BB422</f>
        <v>0</v>
      </c>
      <c r="BB421" s="143">
        <f>'آبان 1400'!BC422</f>
        <v>0</v>
      </c>
      <c r="BC421" s="143">
        <f>'آبان 1400'!BD422</f>
        <v>0</v>
      </c>
      <c r="BD421" s="143">
        <f>'آبان 1400'!BE422</f>
        <v>0</v>
      </c>
      <c r="BE421" s="143">
        <f>'آبان 1400'!BF422</f>
        <v>0</v>
      </c>
      <c r="BF421" s="144">
        <f t="shared" si="287"/>
        <v>6660683.4192080004</v>
      </c>
      <c r="BG421" s="141">
        <f t="shared" si="288"/>
        <v>68251484</v>
      </c>
      <c r="BH421" s="145">
        <f t="shared" si="289"/>
        <v>74912168.216000006</v>
      </c>
      <c r="BI421" s="128">
        <f t="shared" si="282"/>
        <v>4659160</v>
      </c>
      <c r="BJ421" s="146">
        <f t="shared" si="290"/>
        <v>2329580</v>
      </c>
      <c r="BK421" s="146">
        <f t="shared" si="291"/>
        <v>698874</v>
      </c>
      <c r="BL421" s="147">
        <f t="shared" si="292"/>
        <v>1120000</v>
      </c>
      <c r="BM421" s="383">
        <v>0</v>
      </c>
      <c r="BN421" s="148">
        <f t="shared" si="293"/>
        <v>83719782.216000006</v>
      </c>
      <c r="BO421" s="149">
        <f t="shared" si="294"/>
        <v>74912168.215999991</v>
      </c>
      <c r="BP421" s="150">
        <f t="shared" si="295"/>
        <v>17229798.689679999</v>
      </c>
      <c r="BQ421" s="151">
        <f t="shared" si="296"/>
        <v>100949580.90568</v>
      </c>
      <c r="BR421" s="152">
        <f t="shared" si="297"/>
        <v>100800</v>
      </c>
      <c r="BS421" s="148">
        <f t="shared" si="298"/>
        <v>101050380.90568</v>
      </c>
      <c r="BT421" s="136">
        <v>0</v>
      </c>
      <c r="BU421" s="149">
        <f t="shared" si="299"/>
        <v>8371978.2216000007</v>
      </c>
      <c r="BV421" s="153">
        <f t="shared" si="300"/>
        <v>4185989.1108000004</v>
      </c>
      <c r="BW421" s="134">
        <f t="shared" si="301"/>
        <v>88492413.573280007</v>
      </c>
      <c r="BX421" s="148">
        <f t="shared" si="302"/>
        <v>7687614</v>
      </c>
      <c r="BY421" s="135">
        <f t="shared" si="303"/>
        <v>80804799.573280007</v>
      </c>
      <c r="CD421" s="400">
        <f>'آبان 1400'!AU422</f>
        <v>74912168.216000006</v>
      </c>
      <c r="CE421" s="401">
        <f>'آبان 1400'!AV422</f>
        <v>54168316.440880008</v>
      </c>
      <c r="CF421" s="401">
        <f>'آبان 1400'!AW422</f>
        <v>74912168.215999991</v>
      </c>
      <c r="CG421" s="401">
        <f>'آبان 1400'!AX422</f>
        <v>5243851.7751199994</v>
      </c>
      <c r="CH421" s="401">
        <f>'آبان 1400'!AY422</f>
        <v>1416831.644088001</v>
      </c>
      <c r="CI421" s="401">
        <f>'آبان 1400'!AZ422</f>
        <v>0</v>
      </c>
      <c r="CJ421" s="401">
        <f>'آبان 1400'!BA422</f>
        <v>0</v>
      </c>
      <c r="CK421" s="401">
        <f>'آبان 1400'!BB422</f>
        <v>0</v>
      </c>
      <c r="CL421" s="401">
        <f>'آبان 1400'!BC422</f>
        <v>0</v>
      </c>
      <c r="CM421" s="401">
        <f>'آبان 1400'!BD422</f>
        <v>0</v>
      </c>
      <c r="CN421" s="401">
        <f>'آبان 1400'!BE422</f>
        <v>0</v>
      </c>
      <c r="CO421" s="401">
        <f>'آبان 1400'!BF422</f>
        <v>0</v>
      </c>
      <c r="CP421" s="401">
        <f>'آبان 1400'!BG422</f>
        <v>6660683.4192080004</v>
      </c>
      <c r="CQ421" s="401">
        <f>'آبان 1400'!BH422</f>
        <v>68251484</v>
      </c>
      <c r="CR421" s="401">
        <f t="shared" si="304"/>
        <v>74912168.216000006</v>
      </c>
      <c r="CS421" s="56">
        <f t="shared" si="305"/>
        <v>4659160</v>
      </c>
      <c r="CT421" s="400">
        <f t="shared" si="306"/>
        <v>2329580</v>
      </c>
      <c r="CU421" s="401">
        <f t="shared" si="307"/>
        <v>698874</v>
      </c>
      <c r="CV421" s="401">
        <f t="shared" si="308"/>
        <v>1120000</v>
      </c>
      <c r="CW421" s="56">
        <v>0</v>
      </c>
      <c r="CX421" s="401">
        <f t="shared" si="309"/>
        <v>83719782.216000006</v>
      </c>
      <c r="CY421" s="401">
        <f t="shared" si="310"/>
        <v>74912168.215999991</v>
      </c>
      <c r="CZ421" s="401">
        <f t="shared" si="311"/>
        <v>17229798.689679999</v>
      </c>
      <c r="DA421" s="401">
        <f t="shared" si="312"/>
        <v>100949580.90568</v>
      </c>
      <c r="DB421" s="401">
        <f t="shared" si="313"/>
        <v>100800</v>
      </c>
      <c r="DC421" s="401">
        <f t="shared" si="314"/>
        <v>101050380.90568</v>
      </c>
      <c r="DD421" s="406">
        <v>0</v>
      </c>
      <c r="DE421" s="401">
        <f t="shared" si="315"/>
        <v>8371978.2216000007</v>
      </c>
      <c r="DF421" s="401">
        <f t="shared" si="316"/>
        <v>4185989.1108000004</v>
      </c>
      <c r="DG421" s="401">
        <f t="shared" si="317"/>
        <v>88492413.573280007</v>
      </c>
      <c r="DH421" s="401">
        <f t="shared" si="318"/>
        <v>7687614</v>
      </c>
      <c r="DI421" s="401">
        <f t="shared" si="319"/>
        <v>80804799.573280007</v>
      </c>
      <c r="DJ421" s="401">
        <f t="shared" si="320"/>
        <v>0</v>
      </c>
      <c r="DL421" s="408">
        <f t="shared" si="321"/>
        <v>6638737.5</v>
      </c>
      <c r="DM421" s="408">
        <f t="shared" si="322"/>
        <v>-1979577.5</v>
      </c>
    </row>
    <row r="422" spans="1:117" s="56" customFormat="1" ht="21" x14ac:dyDescent="0.2">
      <c r="A422" s="192">
        <f t="shared" si="283"/>
        <v>2655495</v>
      </c>
      <c r="B422" s="137">
        <f>'آبان 1400'!B423</f>
        <v>417</v>
      </c>
      <c r="C422" s="137">
        <f>'آبان 1400'!C423</f>
        <v>191</v>
      </c>
      <c r="D422" s="137">
        <f>'آبان 1400'!D423</f>
        <v>13502</v>
      </c>
      <c r="E422" s="137" t="str">
        <f>'آبان 1400'!E423</f>
        <v>امید</v>
      </c>
      <c r="F422" s="137" t="str">
        <f>'آبان 1400'!F423</f>
        <v>کردبچه</v>
      </c>
      <c r="G422" s="137" t="str">
        <f>'آبان 1400'!G423</f>
        <v>نگهبان</v>
      </c>
      <c r="H422" s="137" t="str">
        <f>'آبان 1400'!H423</f>
        <v>ش.تهران</v>
      </c>
      <c r="I422" s="137" t="str">
        <f>'آبان 1400'!I423</f>
        <v>368-700-3783853-1</v>
      </c>
      <c r="J422" s="137" t="str">
        <f>'آبان 1400'!J423</f>
        <v>0430057334</v>
      </c>
      <c r="K422" s="137" t="str">
        <f>'آبان 1400'!K423</f>
        <v>0025770401</v>
      </c>
      <c r="L422" s="137" t="str">
        <f>'آبان 1400'!L423</f>
        <v>ش - تهران</v>
      </c>
      <c r="M422" s="137" t="str">
        <f>'آبان 1400'!M423</f>
        <v>نگهبان</v>
      </c>
      <c r="N422" s="121" t="str">
        <f>'آبان 1400'!N423</f>
        <v>*</v>
      </c>
      <c r="O422" s="120">
        <f>'آبان 1400'!O423</f>
        <v>0</v>
      </c>
      <c r="P422" s="122">
        <f>'آبان 1400'!P423</f>
        <v>0</v>
      </c>
      <c r="Q422" s="362">
        <f>'آبان 1400'!Q423</f>
        <v>30</v>
      </c>
      <c r="R422" s="362">
        <f>'آبان 1400'!R423</f>
        <v>120</v>
      </c>
      <c r="S422" s="362">
        <f>'آبان 1400'!S423</f>
        <v>110</v>
      </c>
      <c r="T422" s="362">
        <f>'آبان 1400'!T423</f>
        <v>29.33</v>
      </c>
      <c r="U422" s="138">
        <f>'آبان 1400'!U423</f>
        <v>0</v>
      </c>
      <c r="V422" s="121">
        <f>'آبان 1400'!W423</f>
        <v>0</v>
      </c>
      <c r="W422" s="122">
        <f>'آبان 1400'!X423</f>
        <v>0</v>
      </c>
      <c r="X422" s="370">
        <f>'آبان 1400'!Y423</f>
        <v>0</v>
      </c>
      <c r="Y422" s="370">
        <f>'آبان 1400'!Z423</f>
        <v>0</v>
      </c>
      <c r="Z422" s="139">
        <f>'آبان 1400'!AA423</f>
        <v>885165</v>
      </c>
      <c r="AA422" s="139">
        <f>'آبان 1400'!AB423</f>
        <v>46667</v>
      </c>
      <c r="AB422" s="139">
        <f>'آبان 1400'!AC423</f>
        <v>931832</v>
      </c>
      <c r="AC422" s="139">
        <f>'آبان 1400'!AD423</f>
        <v>4500000</v>
      </c>
      <c r="AD422" s="139">
        <f>'آبان 1400'!AE423</f>
        <v>6000000</v>
      </c>
      <c r="AE422" s="140">
        <f>'آبان 1400'!AF423</f>
        <v>177895.19999999998</v>
      </c>
      <c r="AF422" s="123">
        <f>'آبان 1400'!AG423</f>
        <v>26554950</v>
      </c>
      <c r="AG422" s="124">
        <f>'آبان 1400'!AH423</f>
        <v>1400010</v>
      </c>
      <c r="AH422" s="124">
        <f>'آبان 1400'!AI423</f>
        <v>21347423.999999996</v>
      </c>
      <c r="AI422" s="124">
        <f>'آبان 1400'!AJ423</f>
        <v>0</v>
      </c>
      <c r="AJ422" s="124">
        <f>'آبان 1400'!AK423</f>
        <v>4500000</v>
      </c>
      <c r="AK422" s="124">
        <f>'آبان 1400'!AL423</f>
        <v>6000000</v>
      </c>
      <c r="AL422" s="124">
        <f>'آبان 1400'!AM423</f>
        <v>4892117.9999999991</v>
      </c>
      <c r="AM422" s="124">
        <f>'آبان 1400'!AN423</f>
        <v>5217666.2159999991</v>
      </c>
      <c r="AN422" s="124">
        <f>'آبان 1400'!AO423</f>
        <v>0</v>
      </c>
      <c r="AO422" s="124">
        <f>'آبان 1400'!AP423</f>
        <v>2600000</v>
      </c>
      <c r="AP422" s="124">
        <f>'آبان 1400'!AQ423</f>
        <v>0</v>
      </c>
      <c r="AQ422" s="124">
        <f>'آبان 1400'!AR423</f>
        <v>0</v>
      </c>
      <c r="AR422" s="124">
        <f>'آبان 1400'!AS423</f>
        <v>0</v>
      </c>
      <c r="AS422" s="379">
        <f>'آبان 1400'!AT423</f>
        <v>0</v>
      </c>
      <c r="AT422" s="372">
        <f t="shared" si="284"/>
        <v>72512168.216000006</v>
      </c>
      <c r="AU422" s="174">
        <f>'آبان 1400'!AV423</f>
        <v>54336316.440880008</v>
      </c>
      <c r="AV422" s="142">
        <f>'آبان 1400'!AW423</f>
        <v>72512168.215999991</v>
      </c>
      <c r="AW422" s="143">
        <f t="shared" si="285"/>
        <v>5075851.7751199994</v>
      </c>
      <c r="AX422" s="76">
        <f t="shared" si="286"/>
        <v>1433631.644088001</v>
      </c>
      <c r="AY422" s="143">
        <f>'آبان 1400'!AZ423</f>
        <v>0</v>
      </c>
      <c r="AZ422" s="143">
        <f>'آبان 1400'!BA423</f>
        <v>0</v>
      </c>
      <c r="BA422" s="143">
        <f>'آبان 1400'!BB423</f>
        <v>0</v>
      </c>
      <c r="BB422" s="143">
        <f>'آبان 1400'!BC423</f>
        <v>0</v>
      </c>
      <c r="BC422" s="143">
        <f>'آبان 1400'!BD423</f>
        <v>0</v>
      </c>
      <c r="BD422" s="143">
        <f>'آبان 1400'!BE423</f>
        <v>0</v>
      </c>
      <c r="BE422" s="143">
        <f>'آبان 1400'!BF423</f>
        <v>0</v>
      </c>
      <c r="BF422" s="144">
        <f t="shared" si="287"/>
        <v>6509483.4192080004</v>
      </c>
      <c r="BG422" s="141">
        <f t="shared" si="288"/>
        <v>66002684</v>
      </c>
      <c r="BH422" s="145">
        <f t="shared" si="289"/>
        <v>72512168.216000006</v>
      </c>
      <c r="BI422" s="128">
        <f t="shared" si="282"/>
        <v>4659160</v>
      </c>
      <c r="BJ422" s="146">
        <f t="shared" si="290"/>
        <v>2329580</v>
      </c>
      <c r="BK422" s="146">
        <f t="shared" si="291"/>
        <v>698874</v>
      </c>
      <c r="BL422" s="147">
        <f t="shared" si="292"/>
        <v>1120000</v>
      </c>
      <c r="BM422" s="383">
        <v>0</v>
      </c>
      <c r="BN422" s="148">
        <f t="shared" si="293"/>
        <v>81319782.216000006</v>
      </c>
      <c r="BO422" s="149">
        <f t="shared" si="294"/>
        <v>72512168.215999991</v>
      </c>
      <c r="BP422" s="150">
        <f t="shared" si="295"/>
        <v>16677798.689679999</v>
      </c>
      <c r="BQ422" s="151">
        <f t="shared" si="296"/>
        <v>97997580.905680001</v>
      </c>
      <c r="BR422" s="152">
        <f t="shared" si="297"/>
        <v>100800</v>
      </c>
      <c r="BS422" s="148">
        <f t="shared" si="298"/>
        <v>98098380.905680001</v>
      </c>
      <c r="BT422" s="136">
        <v>0</v>
      </c>
      <c r="BU422" s="149">
        <f t="shared" si="299"/>
        <v>8131978.2216000007</v>
      </c>
      <c r="BV422" s="153">
        <f t="shared" si="300"/>
        <v>4065989.1108000004</v>
      </c>
      <c r="BW422" s="134">
        <f t="shared" si="301"/>
        <v>85900413.573280007</v>
      </c>
      <c r="BX422" s="148">
        <f t="shared" si="302"/>
        <v>7687614</v>
      </c>
      <c r="BY422" s="135">
        <f t="shared" si="303"/>
        <v>78212799.573280007</v>
      </c>
      <c r="CD422" s="400">
        <f>'آبان 1400'!AU423</f>
        <v>72512168.216000006</v>
      </c>
      <c r="CE422" s="401">
        <f>'آبان 1400'!AV423</f>
        <v>54336316.440880008</v>
      </c>
      <c r="CF422" s="401">
        <f>'آبان 1400'!AW423</f>
        <v>72512168.215999991</v>
      </c>
      <c r="CG422" s="401">
        <f>'آبان 1400'!AX423</f>
        <v>5075851.7751199994</v>
      </c>
      <c r="CH422" s="401">
        <f>'آبان 1400'!AY423</f>
        <v>1433631.644088001</v>
      </c>
      <c r="CI422" s="401">
        <f>'آبان 1400'!AZ423</f>
        <v>0</v>
      </c>
      <c r="CJ422" s="401">
        <f>'آبان 1400'!BA423</f>
        <v>0</v>
      </c>
      <c r="CK422" s="401">
        <f>'آبان 1400'!BB423</f>
        <v>0</v>
      </c>
      <c r="CL422" s="401">
        <f>'آبان 1400'!BC423</f>
        <v>0</v>
      </c>
      <c r="CM422" s="401">
        <f>'آبان 1400'!BD423</f>
        <v>0</v>
      </c>
      <c r="CN422" s="401">
        <f>'آبان 1400'!BE423</f>
        <v>0</v>
      </c>
      <c r="CO422" s="401">
        <f>'آبان 1400'!BF423</f>
        <v>0</v>
      </c>
      <c r="CP422" s="401">
        <f>'آبان 1400'!BG423</f>
        <v>6509483.4192080004</v>
      </c>
      <c r="CQ422" s="401">
        <f>'آبان 1400'!BH423</f>
        <v>66002684</v>
      </c>
      <c r="CR422" s="401">
        <f t="shared" si="304"/>
        <v>72512168.216000006</v>
      </c>
      <c r="CS422" s="56">
        <f t="shared" si="305"/>
        <v>4659160</v>
      </c>
      <c r="CT422" s="400">
        <f t="shared" si="306"/>
        <v>2329580</v>
      </c>
      <c r="CU422" s="401">
        <f t="shared" si="307"/>
        <v>698874</v>
      </c>
      <c r="CV422" s="401">
        <f t="shared" si="308"/>
        <v>1120000</v>
      </c>
      <c r="CW422" s="56">
        <v>0</v>
      </c>
      <c r="CX422" s="401">
        <f t="shared" si="309"/>
        <v>81319782.216000006</v>
      </c>
      <c r="CY422" s="401">
        <f t="shared" si="310"/>
        <v>72512168.215999991</v>
      </c>
      <c r="CZ422" s="401">
        <f t="shared" si="311"/>
        <v>16677798.689679999</v>
      </c>
      <c r="DA422" s="401">
        <f t="shared" si="312"/>
        <v>97997580.905680001</v>
      </c>
      <c r="DB422" s="401">
        <f t="shared" si="313"/>
        <v>100800</v>
      </c>
      <c r="DC422" s="401">
        <f t="shared" si="314"/>
        <v>98098380.905680001</v>
      </c>
      <c r="DD422" s="406">
        <v>0</v>
      </c>
      <c r="DE422" s="401">
        <f t="shared" si="315"/>
        <v>8131978.2216000007</v>
      </c>
      <c r="DF422" s="401">
        <f t="shared" si="316"/>
        <v>4065989.1108000004</v>
      </c>
      <c r="DG422" s="401">
        <f t="shared" si="317"/>
        <v>85900413.573280007</v>
      </c>
      <c r="DH422" s="401">
        <f t="shared" si="318"/>
        <v>7687614</v>
      </c>
      <c r="DI422" s="401">
        <f t="shared" si="319"/>
        <v>78212799.573280007</v>
      </c>
      <c r="DJ422" s="401">
        <f t="shared" si="320"/>
        <v>0</v>
      </c>
      <c r="DL422" s="408">
        <f t="shared" si="321"/>
        <v>6638737.5</v>
      </c>
      <c r="DM422" s="408">
        <f t="shared" si="322"/>
        <v>-1979577.5</v>
      </c>
    </row>
    <row r="423" spans="1:117" s="56" customFormat="1" ht="21" x14ac:dyDescent="0.2">
      <c r="A423" s="192">
        <f t="shared" si="283"/>
        <v>2655495</v>
      </c>
      <c r="B423" s="137">
        <f>'آبان 1400'!B424</f>
        <v>418</v>
      </c>
      <c r="C423" s="137">
        <f>'آبان 1400'!C424</f>
        <v>192</v>
      </c>
      <c r="D423" s="137">
        <f>'آبان 1400'!D424</f>
        <v>13510</v>
      </c>
      <c r="E423" s="137" t="str">
        <f>'آبان 1400'!E424</f>
        <v>علیرضا</v>
      </c>
      <c r="F423" s="137" t="str">
        <f>'آبان 1400'!F424</f>
        <v>رستمی جاهد</v>
      </c>
      <c r="G423" s="137" t="str">
        <f>'آبان 1400'!G424</f>
        <v>نگهبان</v>
      </c>
      <c r="H423" s="137" t="str">
        <f>'آبان 1400'!H424</f>
        <v>ش.تهران</v>
      </c>
      <c r="I423" s="137" t="str">
        <f>'آبان 1400'!I424</f>
        <v>366-700-3791152-1</v>
      </c>
      <c r="J423" s="137" t="str">
        <f>'آبان 1400'!J424</f>
        <v>0019703023</v>
      </c>
      <c r="K423" s="137" t="str">
        <f>'آبان 1400'!K424</f>
        <v>0012856323</v>
      </c>
      <c r="L423" s="137" t="str">
        <f>'آبان 1400'!L424</f>
        <v>ش - تهران</v>
      </c>
      <c r="M423" s="137" t="str">
        <f>'آبان 1400'!M424</f>
        <v>نگهبان</v>
      </c>
      <c r="N423" s="121" t="str">
        <f>'آبان 1400'!N424</f>
        <v>*</v>
      </c>
      <c r="O423" s="120">
        <f>'آبان 1400'!O424</f>
        <v>0</v>
      </c>
      <c r="P423" s="122">
        <f>'آبان 1400'!P424</f>
        <v>0</v>
      </c>
      <c r="Q423" s="362">
        <f>'آبان 1400'!Q424</f>
        <v>30</v>
      </c>
      <c r="R423" s="362">
        <f>'آبان 1400'!R424</f>
        <v>120</v>
      </c>
      <c r="S423" s="362">
        <f>'آبان 1400'!S424</f>
        <v>110</v>
      </c>
      <c r="T423" s="362">
        <f>'آبان 1400'!T424</f>
        <v>29.33</v>
      </c>
      <c r="U423" s="138">
        <f>'آبان 1400'!U424</f>
        <v>0</v>
      </c>
      <c r="V423" s="121">
        <f>'آبان 1400'!W424</f>
        <v>0</v>
      </c>
      <c r="W423" s="122">
        <f>'آبان 1400'!X424</f>
        <v>0</v>
      </c>
      <c r="X423" s="370">
        <f>'آبان 1400'!Y424</f>
        <v>0</v>
      </c>
      <c r="Y423" s="370">
        <f>'آبان 1400'!Z424</f>
        <v>0</v>
      </c>
      <c r="Z423" s="139">
        <f>'آبان 1400'!AA424</f>
        <v>885165</v>
      </c>
      <c r="AA423" s="139">
        <f>'آبان 1400'!AB424</f>
        <v>46667</v>
      </c>
      <c r="AB423" s="139">
        <f>'آبان 1400'!AC424</f>
        <v>931832</v>
      </c>
      <c r="AC423" s="139">
        <f>'آبان 1400'!AD424</f>
        <v>4500000</v>
      </c>
      <c r="AD423" s="139">
        <f>'آبان 1400'!AE424</f>
        <v>6000000</v>
      </c>
      <c r="AE423" s="140">
        <f>'آبان 1400'!AF424</f>
        <v>177895.19999999998</v>
      </c>
      <c r="AF423" s="123">
        <f>'آبان 1400'!AG424</f>
        <v>26554950</v>
      </c>
      <c r="AG423" s="124">
        <f>'آبان 1400'!AH424</f>
        <v>1400010</v>
      </c>
      <c r="AH423" s="124">
        <f>'آبان 1400'!AI424</f>
        <v>21347423.999999996</v>
      </c>
      <c r="AI423" s="124">
        <f>'آبان 1400'!AJ424</f>
        <v>0</v>
      </c>
      <c r="AJ423" s="124">
        <f>'آبان 1400'!AK424</f>
        <v>4500000</v>
      </c>
      <c r="AK423" s="124">
        <f>'آبان 1400'!AL424</f>
        <v>6000000</v>
      </c>
      <c r="AL423" s="124">
        <f>'آبان 1400'!AM424</f>
        <v>4892117.9999999991</v>
      </c>
      <c r="AM423" s="124">
        <f>'آبان 1400'!AN424</f>
        <v>5217666.2159999991</v>
      </c>
      <c r="AN423" s="124">
        <f>'آبان 1400'!AO424</f>
        <v>0</v>
      </c>
      <c r="AO423" s="124">
        <f>'آبان 1400'!AP424</f>
        <v>3000000</v>
      </c>
      <c r="AP423" s="124">
        <f>'آبان 1400'!AQ424</f>
        <v>0</v>
      </c>
      <c r="AQ423" s="124">
        <f>'آبان 1400'!AR424</f>
        <v>0</v>
      </c>
      <c r="AR423" s="124">
        <f>'آبان 1400'!AS424</f>
        <v>0</v>
      </c>
      <c r="AS423" s="379">
        <f>'آبان 1400'!AT424</f>
        <v>0</v>
      </c>
      <c r="AT423" s="372">
        <f t="shared" si="284"/>
        <v>72912168.216000006</v>
      </c>
      <c r="AU423" s="174">
        <f>'آبان 1400'!AV424</f>
        <v>54308316.440880008</v>
      </c>
      <c r="AV423" s="142">
        <f>'آبان 1400'!AW424</f>
        <v>72912168.215999991</v>
      </c>
      <c r="AW423" s="143">
        <f t="shared" si="285"/>
        <v>5103851.7751199994</v>
      </c>
      <c r="AX423" s="76">
        <f t="shared" si="286"/>
        <v>1430831.644088001</v>
      </c>
      <c r="AY423" s="143">
        <f>'آبان 1400'!AZ424</f>
        <v>0</v>
      </c>
      <c r="AZ423" s="143">
        <f>'آبان 1400'!BA424</f>
        <v>0</v>
      </c>
      <c r="BA423" s="143">
        <f>'آبان 1400'!BB424</f>
        <v>0</v>
      </c>
      <c r="BB423" s="143">
        <f>'آبان 1400'!BC424</f>
        <v>0</v>
      </c>
      <c r="BC423" s="143">
        <f>'آبان 1400'!BD424</f>
        <v>0</v>
      </c>
      <c r="BD423" s="143">
        <f>'آبان 1400'!BE424</f>
        <v>0</v>
      </c>
      <c r="BE423" s="143">
        <f>'آبان 1400'!BF424</f>
        <v>0</v>
      </c>
      <c r="BF423" s="144">
        <f t="shared" si="287"/>
        <v>6534683.4192080004</v>
      </c>
      <c r="BG423" s="141">
        <f t="shared" si="288"/>
        <v>66377484</v>
      </c>
      <c r="BH423" s="145">
        <f t="shared" si="289"/>
        <v>72912168.216000006</v>
      </c>
      <c r="BI423" s="128">
        <f t="shared" si="282"/>
        <v>4659160</v>
      </c>
      <c r="BJ423" s="146">
        <f t="shared" si="290"/>
        <v>2329580</v>
      </c>
      <c r="BK423" s="146">
        <f t="shared" si="291"/>
        <v>698874</v>
      </c>
      <c r="BL423" s="147">
        <f t="shared" si="292"/>
        <v>1120000</v>
      </c>
      <c r="BM423" s="383">
        <v>0</v>
      </c>
      <c r="BN423" s="148">
        <f t="shared" si="293"/>
        <v>81719782.216000006</v>
      </c>
      <c r="BO423" s="149">
        <f t="shared" si="294"/>
        <v>72912168.215999991</v>
      </c>
      <c r="BP423" s="150">
        <f t="shared" si="295"/>
        <v>16769798.689679999</v>
      </c>
      <c r="BQ423" s="151">
        <f t="shared" si="296"/>
        <v>98489580.905680001</v>
      </c>
      <c r="BR423" s="152">
        <f t="shared" si="297"/>
        <v>100800</v>
      </c>
      <c r="BS423" s="148">
        <f t="shared" si="298"/>
        <v>98590380.905680001</v>
      </c>
      <c r="BT423" s="136">
        <v>0</v>
      </c>
      <c r="BU423" s="149">
        <f t="shared" si="299"/>
        <v>8171978.2216000007</v>
      </c>
      <c r="BV423" s="153">
        <f t="shared" si="300"/>
        <v>4085989.1108000004</v>
      </c>
      <c r="BW423" s="134">
        <f t="shared" si="301"/>
        <v>86332413.573280007</v>
      </c>
      <c r="BX423" s="148">
        <f t="shared" si="302"/>
        <v>7687614</v>
      </c>
      <c r="BY423" s="135">
        <f t="shared" si="303"/>
        <v>78644799.573280007</v>
      </c>
      <c r="CD423" s="400">
        <f>'آبان 1400'!AU424</f>
        <v>72912168.216000006</v>
      </c>
      <c r="CE423" s="401">
        <f>'آبان 1400'!AV424</f>
        <v>54308316.440880008</v>
      </c>
      <c r="CF423" s="401">
        <f>'آبان 1400'!AW424</f>
        <v>72912168.215999991</v>
      </c>
      <c r="CG423" s="401">
        <f>'آبان 1400'!AX424</f>
        <v>5103851.7751199994</v>
      </c>
      <c r="CH423" s="401">
        <f>'آبان 1400'!AY424</f>
        <v>1430831.644088001</v>
      </c>
      <c r="CI423" s="401">
        <f>'آبان 1400'!AZ424</f>
        <v>0</v>
      </c>
      <c r="CJ423" s="401">
        <f>'آبان 1400'!BA424</f>
        <v>0</v>
      </c>
      <c r="CK423" s="401">
        <f>'آبان 1400'!BB424</f>
        <v>0</v>
      </c>
      <c r="CL423" s="401">
        <f>'آبان 1400'!BC424</f>
        <v>0</v>
      </c>
      <c r="CM423" s="401">
        <f>'آبان 1400'!BD424</f>
        <v>0</v>
      </c>
      <c r="CN423" s="401">
        <f>'آبان 1400'!BE424</f>
        <v>0</v>
      </c>
      <c r="CO423" s="401">
        <f>'آبان 1400'!BF424</f>
        <v>0</v>
      </c>
      <c r="CP423" s="401">
        <f>'آبان 1400'!BG424</f>
        <v>6534683.4192080004</v>
      </c>
      <c r="CQ423" s="401">
        <f>'آبان 1400'!BH424</f>
        <v>66377484</v>
      </c>
      <c r="CR423" s="401">
        <f t="shared" si="304"/>
        <v>72912168.216000006</v>
      </c>
      <c r="CS423" s="56">
        <f t="shared" si="305"/>
        <v>4659160</v>
      </c>
      <c r="CT423" s="400">
        <f t="shared" si="306"/>
        <v>2329580</v>
      </c>
      <c r="CU423" s="401">
        <f t="shared" si="307"/>
        <v>698874</v>
      </c>
      <c r="CV423" s="401">
        <f t="shared" si="308"/>
        <v>1120000</v>
      </c>
      <c r="CW423" s="56">
        <v>0</v>
      </c>
      <c r="CX423" s="401">
        <f t="shared" si="309"/>
        <v>81719782.216000006</v>
      </c>
      <c r="CY423" s="401">
        <f t="shared" si="310"/>
        <v>72912168.215999991</v>
      </c>
      <c r="CZ423" s="401">
        <f t="shared" si="311"/>
        <v>16769798.689679999</v>
      </c>
      <c r="DA423" s="401">
        <f t="shared" si="312"/>
        <v>98489580.905680001</v>
      </c>
      <c r="DB423" s="401">
        <f t="shared" si="313"/>
        <v>100800</v>
      </c>
      <c r="DC423" s="401">
        <f t="shared" si="314"/>
        <v>98590380.905680001</v>
      </c>
      <c r="DD423" s="406">
        <v>0</v>
      </c>
      <c r="DE423" s="401">
        <f t="shared" si="315"/>
        <v>8171978.2216000007</v>
      </c>
      <c r="DF423" s="401">
        <f t="shared" si="316"/>
        <v>4085989.1108000004</v>
      </c>
      <c r="DG423" s="401">
        <f t="shared" si="317"/>
        <v>86332413.573280007</v>
      </c>
      <c r="DH423" s="401">
        <f t="shared" si="318"/>
        <v>7687614</v>
      </c>
      <c r="DI423" s="401">
        <f t="shared" si="319"/>
        <v>78644799.573280007</v>
      </c>
      <c r="DJ423" s="401">
        <f t="shared" si="320"/>
        <v>0</v>
      </c>
      <c r="DL423" s="408">
        <f t="shared" si="321"/>
        <v>6638737.5</v>
      </c>
      <c r="DM423" s="408">
        <f t="shared" si="322"/>
        <v>-1979577.5</v>
      </c>
    </row>
    <row r="424" spans="1:117" s="56" customFormat="1" ht="21" x14ac:dyDescent="0.2">
      <c r="A424" s="192">
        <f t="shared" si="283"/>
        <v>2655495</v>
      </c>
      <c r="B424" s="137">
        <f>'آبان 1400'!B425</f>
        <v>419</v>
      </c>
      <c r="C424" s="137">
        <f>'آبان 1400'!C425</f>
        <v>193</v>
      </c>
      <c r="D424" s="137">
        <f>'آبان 1400'!D425</f>
        <v>13456</v>
      </c>
      <c r="E424" s="137" t="str">
        <f>'آبان 1400'!E425</f>
        <v>میثم</v>
      </c>
      <c r="F424" s="137" t="str">
        <f>'آبان 1400'!F425</f>
        <v>نظری</v>
      </c>
      <c r="G424" s="137" t="str">
        <f>'آبان 1400'!G425</f>
        <v>نگهبان</v>
      </c>
      <c r="H424" s="137" t="str">
        <f>'آبان 1400'!H425</f>
        <v>ش.تهران</v>
      </c>
      <c r="I424" s="137" t="str">
        <f>'آبان 1400'!I425</f>
        <v>368-12-3800921-1</v>
      </c>
      <c r="J424" s="137" t="str">
        <f>'آبان 1400'!J425</f>
        <v>0082982031</v>
      </c>
      <c r="K424" s="137" t="str">
        <f>'آبان 1400'!K425</f>
        <v>0016156394</v>
      </c>
      <c r="L424" s="137" t="str">
        <f>'آبان 1400'!L425</f>
        <v>ش - تهران</v>
      </c>
      <c r="M424" s="137" t="str">
        <f>'آبان 1400'!M425</f>
        <v>نگهبان</v>
      </c>
      <c r="N424" s="121">
        <f>'آبان 1400'!N425</f>
        <v>0</v>
      </c>
      <c r="O424" s="120">
        <f>'آبان 1400'!O425</f>
        <v>0</v>
      </c>
      <c r="P424" s="122" t="str">
        <f>'آبان 1400'!P425</f>
        <v>*</v>
      </c>
      <c r="Q424" s="362">
        <f>'آبان 1400'!Q425</f>
        <v>30</v>
      </c>
      <c r="R424" s="362">
        <f>'آبان 1400'!R425</f>
        <v>120</v>
      </c>
      <c r="S424" s="362">
        <f>'آبان 1400'!S425</f>
        <v>220</v>
      </c>
      <c r="T424" s="362">
        <f>'آبان 1400'!T425</f>
        <v>29.33</v>
      </c>
      <c r="U424" s="138">
        <f>'آبان 1400'!U425</f>
        <v>0</v>
      </c>
      <c r="V424" s="121">
        <f>'آبان 1400'!W425</f>
        <v>0</v>
      </c>
      <c r="W424" s="122">
        <f>'آبان 1400'!X425</f>
        <v>0</v>
      </c>
      <c r="X424" s="370">
        <f>'آبان 1400'!Y425</f>
        <v>2</v>
      </c>
      <c r="Y424" s="370">
        <f>'آبان 1400'!Z425</f>
        <v>2</v>
      </c>
      <c r="Z424" s="139">
        <f>'آبان 1400'!AA425</f>
        <v>885165</v>
      </c>
      <c r="AA424" s="139">
        <f>'آبان 1400'!AB425</f>
        <v>46667</v>
      </c>
      <c r="AB424" s="139">
        <f>'آبان 1400'!AC425</f>
        <v>931832</v>
      </c>
      <c r="AC424" s="139">
        <f>'آبان 1400'!AD425</f>
        <v>4500000</v>
      </c>
      <c r="AD424" s="139">
        <f>'آبان 1400'!AE425</f>
        <v>6000000</v>
      </c>
      <c r="AE424" s="140">
        <f>'آبان 1400'!AF425</f>
        <v>177895.19999999998</v>
      </c>
      <c r="AF424" s="123">
        <f>'آبان 1400'!AG425</f>
        <v>26554950</v>
      </c>
      <c r="AG424" s="124">
        <f>'آبان 1400'!AH425</f>
        <v>1400010</v>
      </c>
      <c r="AH424" s="124">
        <f>'آبان 1400'!AI425</f>
        <v>21347423.999999996</v>
      </c>
      <c r="AI424" s="124">
        <f>'آبان 1400'!AJ425</f>
        <v>5310990</v>
      </c>
      <c r="AJ424" s="124">
        <f>'آبان 1400'!AK425</f>
        <v>4500000</v>
      </c>
      <c r="AK424" s="124">
        <f>'آبان 1400'!AL425</f>
        <v>6000000</v>
      </c>
      <c r="AL424" s="124">
        <f>'آبان 1400'!AM425</f>
        <v>9784235.9999999981</v>
      </c>
      <c r="AM424" s="124">
        <f>'آبان 1400'!AN425</f>
        <v>5217666.2159999991</v>
      </c>
      <c r="AN424" s="124">
        <f>'آبان 1400'!AO425</f>
        <v>0</v>
      </c>
      <c r="AO424" s="124">
        <f>'آبان 1400'!AP425</f>
        <v>5000000</v>
      </c>
      <c r="AP424" s="124">
        <f>'آبان 1400'!AQ425</f>
        <v>0</v>
      </c>
      <c r="AQ424" s="124">
        <f>'آبان 1400'!AR425</f>
        <v>0</v>
      </c>
      <c r="AR424" s="124">
        <f>'آبان 1400'!AS425</f>
        <v>0</v>
      </c>
      <c r="AS424" s="379">
        <f>'آبان 1400'!AT425</f>
        <v>0</v>
      </c>
      <c r="AT424" s="372">
        <f t="shared" si="284"/>
        <v>85115276.216000006</v>
      </c>
      <c r="AU424" s="174">
        <f>'آبان 1400'!AV425</f>
        <v>58717986.18088001</v>
      </c>
      <c r="AV424" s="142">
        <f>'آبان 1400'!AW425</f>
        <v>79804286.215999991</v>
      </c>
      <c r="AW424" s="143">
        <f t="shared" si="285"/>
        <v>5586300.0351200001</v>
      </c>
      <c r="AX424" s="76">
        <f t="shared" si="286"/>
        <v>1871798.6180880012</v>
      </c>
      <c r="AY424" s="143">
        <f>'آبان 1400'!AZ425</f>
        <v>0</v>
      </c>
      <c r="AZ424" s="143">
        <f>'آبان 1400'!BA425</f>
        <v>0</v>
      </c>
      <c r="BA424" s="143">
        <f>'آبان 1400'!BB425</f>
        <v>0</v>
      </c>
      <c r="BB424" s="143">
        <f>'آبان 1400'!BC425</f>
        <v>0</v>
      </c>
      <c r="BC424" s="143">
        <f>'آبان 1400'!BD425</f>
        <v>0</v>
      </c>
      <c r="BD424" s="143">
        <f>'آبان 1400'!BE425</f>
        <v>0</v>
      </c>
      <c r="BE424" s="143">
        <f>'آبان 1400'!BF425</f>
        <v>0</v>
      </c>
      <c r="BF424" s="144">
        <f t="shared" si="287"/>
        <v>7458098.6532080015</v>
      </c>
      <c r="BG424" s="141">
        <f t="shared" si="288"/>
        <v>77657177</v>
      </c>
      <c r="BH424" s="145">
        <f t="shared" si="289"/>
        <v>85115276.216000006</v>
      </c>
      <c r="BI424" s="128">
        <f t="shared" si="282"/>
        <v>4659160</v>
      </c>
      <c r="BJ424" s="146">
        <f t="shared" si="290"/>
        <v>2329580</v>
      </c>
      <c r="BK424" s="146">
        <f t="shared" si="291"/>
        <v>698874</v>
      </c>
      <c r="BL424" s="147">
        <f t="shared" si="292"/>
        <v>1120000</v>
      </c>
      <c r="BM424" s="383">
        <v>0</v>
      </c>
      <c r="BN424" s="148">
        <f t="shared" si="293"/>
        <v>93922890.216000006</v>
      </c>
      <c r="BO424" s="149">
        <f t="shared" si="294"/>
        <v>79804286.215999991</v>
      </c>
      <c r="BP424" s="150">
        <f t="shared" si="295"/>
        <v>18354985.82968</v>
      </c>
      <c r="BQ424" s="151">
        <f t="shared" si="296"/>
        <v>112277876.04568</v>
      </c>
      <c r="BR424" s="152">
        <f t="shared" si="297"/>
        <v>100800</v>
      </c>
      <c r="BS424" s="148">
        <f t="shared" si="298"/>
        <v>112378676.04568</v>
      </c>
      <c r="BT424" s="136">
        <v>0</v>
      </c>
      <c r="BU424" s="149">
        <f t="shared" si="299"/>
        <v>9392289.0216000006</v>
      </c>
      <c r="BV424" s="153">
        <f t="shared" si="300"/>
        <v>4696144.5108000003</v>
      </c>
      <c r="BW424" s="134">
        <f t="shared" si="301"/>
        <v>98290242.513280004</v>
      </c>
      <c r="BX424" s="148">
        <f t="shared" si="302"/>
        <v>7687614</v>
      </c>
      <c r="BY424" s="135">
        <f t="shared" si="303"/>
        <v>90602628.513280004</v>
      </c>
      <c r="CD424" s="400">
        <f>'آبان 1400'!AU425</f>
        <v>85115276.216000006</v>
      </c>
      <c r="CE424" s="401">
        <f>'آبان 1400'!AV425</f>
        <v>58717986.18088001</v>
      </c>
      <c r="CF424" s="401">
        <f>'آبان 1400'!AW425</f>
        <v>79804286.215999991</v>
      </c>
      <c r="CG424" s="401">
        <f>'آبان 1400'!AX425</f>
        <v>5586300.0351200001</v>
      </c>
      <c r="CH424" s="401">
        <f>'آبان 1400'!AY425</f>
        <v>1871798.6180880012</v>
      </c>
      <c r="CI424" s="401">
        <f>'آبان 1400'!AZ425</f>
        <v>0</v>
      </c>
      <c r="CJ424" s="401">
        <f>'آبان 1400'!BA425</f>
        <v>0</v>
      </c>
      <c r="CK424" s="401">
        <f>'آبان 1400'!BB425</f>
        <v>0</v>
      </c>
      <c r="CL424" s="401">
        <f>'آبان 1400'!BC425</f>
        <v>0</v>
      </c>
      <c r="CM424" s="401">
        <f>'آبان 1400'!BD425</f>
        <v>0</v>
      </c>
      <c r="CN424" s="401">
        <f>'آبان 1400'!BE425</f>
        <v>0</v>
      </c>
      <c r="CO424" s="401">
        <f>'آبان 1400'!BF425</f>
        <v>0</v>
      </c>
      <c r="CP424" s="401">
        <f>'آبان 1400'!BG425</f>
        <v>7458098.6532080015</v>
      </c>
      <c r="CQ424" s="401">
        <f>'آبان 1400'!BH425</f>
        <v>77657177</v>
      </c>
      <c r="CR424" s="401">
        <f t="shared" si="304"/>
        <v>85115276.216000006</v>
      </c>
      <c r="CS424" s="56">
        <f t="shared" si="305"/>
        <v>4659160</v>
      </c>
      <c r="CT424" s="400">
        <f t="shared" si="306"/>
        <v>2329580</v>
      </c>
      <c r="CU424" s="401">
        <f t="shared" si="307"/>
        <v>698874</v>
      </c>
      <c r="CV424" s="401">
        <f t="shared" si="308"/>
        <v>1120000</v>
      </c>
      <c r="CW424" s="56">
        <v>0</v>
      </c>
      <c r="CX424" s="401">
        <f t="shared" si="309"/>
        <v>93922890.216000006</v>
      </c>
      <c r="CY424" s="401">
        <f t="shared" si="310"/>
        <v>79804286.215999991</v>
      </c>
      <c r="CZ424" s="401">
        <f t="shared" si="311"/>
        <v>18354985.82968</v>
      </c>
      <c r="DA424" s="401">
        <f t="shared" si="312"/>
        <v>112277876.04568</v>
      </c>
      <c r="DB424" s="401">
        <f t="shared" si="313"/>
        <v>100800</v>
      </c>
      <c r="DC424" s="401">
        <f t="shared" si="314"/>
        <v>112378676.04568</v>
      </c>
      <c r="DD424" s="406">
        <v>0</v>
      </c>
      <c r="DE424" s="401">
        <f t="shared" si="315"/>
        <v>9392289.0216000006</v>
      </c>
      <c r="DF424" s="401">
        <f t="shared" si="316"/>
        <v>4696144.5108000003</v>
      </c>
      <c r="DG424" s="401">
        <f t="shared" si="317"/>
        <v>98290242.513280004</v>
      </c>
      <c r="DH424" s="401">
        <f t="shared" si="318"/>
        <v>7687614</v>
      </c>
      <c r="DI424" s="401">
        <f t="shared" si="319"/>
        <v>90602628.513280004</v>
      </c>
      <c r="DJ424" s="401">
        <f t="shared" si="320"/>
        <v>0</v>
      </c>
      <c r="DL424" s="408">
        <f t="shared" si="321"/>
        <v>6638737.5</v>
      </c>
      <c r="DM424" s="408">
        <f t="shared" si="322"/>
        <v>-1979577.5</v>
      </c>
    </row>
    <row r="425" spans="1:117" s="56" customFormat="1" ht="21" x14ac:dyDescent="0.2">
      <c r="A425" s="192">
        <f t="shared" si="283"/>
        <v>2655495</v>
      </c>
      <c r="B425" s="137">
        <f>'آبان 1400'!B426</f>
        <v>420</v>
      </c>
      <c r="C425" s="137">
        <f>'آبان 1400'!C426</f>
        <v>194</v>
      </c>
      <c r="D425" s="137">
        <f>'آبان 1400'!D426</f>
        <v>13478</v>
      </c>
      <c r="E425" s="137" t="str">
        <f>'آبان 1400'!E426</f>
        <v>علیرضا</v>
      </c>
      <c r="F425" s="137" t="str">
        <f>'آبان 1400'!F426</f>
        <v>نجف پور</v>
      </c>
      <c r="G425" s="137" t="str">
        <f>'آبان 1400'!G426</f>
        <v>نگهبان</v>
      </c>
      <c r="H425" s="137" t="str">
        <f>'آبان 1400'!H426</f>
        <v>ش.تهران</v>
      </c>
      <c r="I425" s="137" t="str">
        <f>'آبان 1400'!I426</f>
        <v>390-700-3470499-1</v>
      </c>
      <c r="J425" s="137" t="str">
        <f>'آبان 1400'!J426</f>
        <v>0493571957</v>
      </c>
      <c r="K425" s="137" t="str">
        <f>'آبان 1400'!K426</f>
        <v>0024842322</v>
      </c>
      <c r="L425" s="137" t="str">
        <f>'آبان 1400'!L426</f>
        <v>ش - تهران</v>
      </c>
      <c r="M425" s="137" t="str">
        <f>'آبان 1400'!M426</f>
        <v>نگهبان</v>
      </c>
      <c r="N425" s="121" t="str">
        <f>'آبان 1400'!N426</f>
        <v>*</v>
      </c>
      <c r="O425" s="120">
        <f>'آبان 1400'!O426</f>
        <v>0</v>
      </c>
      <c r="P425" s="122">
        <f>'آبان 1400'!P426</f>
        <v>0</v>
      </c>
      <c r="Q425" s="362">
        <f>'آبان 1400'!Q426</f>
        <v>30</v>
      </c>
      <c r="R425" s="362">
        <f>'آبان 1400'!R426</f>
        <v>120</v>
      </c>
      <c r="S425" s="362">
        <f>'آبان 1400'!S426</f>
        <v>110</v>
      </c>
      <c r="T425" s="362">
        <f>'آبان 1400'!T426</f>
        <v>29.33</v>
      </c>
      <c r="U425" s="138">
        <f>'آبان 1400'!U426</f>
        <v>0</v>
      </c>
      <c r="V425" s="121">
        <f>'آبان 1400'!W426</f>
        <v>0</v>
      </c>
      <c r="W425" s="122">
        <f>'آبان 1400'!X426</f>
        <v>0</v>
      </c>
      <c r="X425" s="370">
        <f>'آبان 1400'!Y426</f>
        <v>2</v>
      </c>
      <c r="Y425" s="370">
        <f>'آبان 1400'!Z426</f>
        <v>2</v>
      </c>
      <c r="Z425" s="139">
        <f>'آبان 1400'!AA426</f>
        <v>885165</v>
      </c>
      <c r="AA425" s="139">
        <f>'آبان 1400'!AB426</f>
        <v>46667</v>
      </c>
      <c r="AB425" s="139">
        <f>'آبان 1400'!AC426</f>
        <v>931832</v>
      </c>
      <c r="AC425" s="139">
        <f>'آبان 1400'!AD426</f>
        <v>4500000</v>
      </c>
      <c r="AD425" s="139">
        <f>'آبان 1400'!AE426</f>
        <v>6000000</v>
      </c>
      <c r="AE425" s="140">
        <f>'آبان 1400'!AF426</f>
        <v>177895.19999999998</v>
      </c>
      <c r="AF425" s="123">
        <f>'آبان 1400'!AG426</f>
        <v>26554950</v>
      </c>
      <c r="AG425" s="124">
        <f>'آبان 1400'!AH426</f>
        <v>1400010</v>
      </c>
      <c r="AH425" s="124">
        <f>'آبان 1400'!AI426</f>
        <v>21347423.999999996</v>
      </c>
      <c r="AI425" s="124">
        <f>'آبان 1400'!AJ426</f>
        <v>5310990</v>
      </c>
      <c r="AJ425" s="124">
        <f>'آبان 1400'!AK426</f>
        <v>4500000</v>
      </c>
      <c r="AK425" s="124">
        <f>'آبان 1400'!AL426</f>
        <v>6000000</v>
      </c>
      <c r="AL425" s="124">
        <f>'آبان 1400'!AM426</f>
        <v>4892117.9999999991</v>
      </c>
      <c r="AM425" s="124">
        <f>'آبان 1400'!AN426</f>
        <v>5217666.2159999991</v>
      </c>
      <c r="AN425" s="124">
        <f>'آبان 1400'!AO426</f>
        <v>0</v>
      </c>
      <c r="AO425" s="124">
        <f>'آبان 1400'!AP426</f>
        <v>3000000</v>
      </c>
      <c r="AP425" s="124">
        <f>'آبان 1400'!AQ426</f>
        <v>0</v>
      </c>
      <c r="AQ425" s="124">
        <f>'آبان 1400'!AR426</f>
        <v>0</v>
      </c>
      <c r="AR425" s="124">
        <f>'آبان 1400'!AS426</f>
        <v>0</v>
      </c>
      <c r="AS425" s="379">
        <f>'آبان 1400'!AT426</f>
        <v>0</v>
      </c>
      <c r="AT425" s="372">
        <f t="shared" si="284"/>
        <v>78223158.216000006</v>
      </c>
      <c r="AU425" s="174">
        <f>'آبان 1400'!AV426</f>
        <v>54308316.440880008</v>
      </c>
      <c r="AV425" s="142">
        <f>'آبان 1400'!AW426</f>
        <v>72912168.215999991</v>
      </c>
      <c r="AW425" s="143">
        <f t="shared" si="285"/>
        <v>5103851.7751199994</v>
      </c>
      <c r="AX425" s="76">
        <f t="shared" si="286"/>
        <v>1430831.644088001</v>
      </c>
      <c r="AY425" s="143">
        <f>'آبان 1400'!AZ426</f>
        <v>0</v>
      </c>
      <c r="AZ425" s="143">
        <f>'آبان 1400'!BA426</f>
        <v>0</v>
      </c>
      <c r="BA425" s="143">
        <f>'آبان 1400'!BB426</f>
        <v>0</v>
      </c>
      <c r="BB425" s="143">
        <f>'آبان 1400'!BC426</f>
        <v>0</v>
      </c>
      <c r="BC425" s="143">
        <f>'آبان 1400'!BD426</f>
        <v>0</v>
      </c>
      <c r="BD425" s="143">
        <f>'آبان 1400'!BE426</f>
        <v>0</v>
      </c>
      <c r="BE425" s="143">
        <f>'آبان 1400'!BF426</f>
        <v>0</v>
      </c>
      <c r="BF425" s="144">
        <f t="shared" si="287"/>
        <v>6534683.4192080004</v>
      </c>
      <c r="BG425" s="141">
        <f t="shared" si="288"/>
        <v>71688474</v>
      </c>
      <c r="BH425" s="145">
        <f t="shared" si="289"/>
        <v>78223158.216000006</v>
      </c>
      <c r="BI425" s="128">
        <f t="shared" si="282"/>
        <v>4659160</v>
      </c>
      <c r="BJ425" s="146">
        <f t="shared" si="290"/>
        <v>2329580</v>
      </c>
      <c r="BK425" s="146">
        <f t="shared" si="291"/>
        <v>698874</v>
      </c>
      <c r="BL425" s="147">
        <f t="shared" si="292"/>
        <v>1120000</v>
      </c>
      <c r="BM425" s="383">
        <v>0</v>
      </c>
      <c r="BN425" s="148">
        <f t="shared" si="293"/>
        <v>87030772.216000006</v>
      </c>
      <c r="BO425" s="149">
        <f t="shared" si="294"/>
        <v>72912168.215999991</v>
      </c>
      <c r="BP425" s="150">
        <f t="shared" si="295"/>
        <v>16769798.689679999</v>
      </c>
      <c r="BQ425" s="151">
        <f t="shared" si="296"/>
        <v>103800570.90568</v>
      </c>
      <c r="BR425" s="152">
        <f t="shared" si="297"/>
        <v>100800</v>
      </c>
      <c r="BS425" s="148">
        <f t="shared" si="298"/>
        <v>103901370.90568</v>
      </c>
      <c r="BT425" s="136">
        <v>0</v>
      </c>
      <c r="BU425" s="149">
        <f t="shared" si="299"/>
        <v>8703077.2216000017</v>
      </c>
      <c r="BV425" s="153">
        <f t="shared" si="300"/>
        <v>4351538.6108000008</v>
      </c>
      <c r="BW425" s="134">
        <f t="shared" si="301"/>
        <v>90846755.073280007</v>
      </c>
      <c r="BX425" s="148">
        <f t="shared" si="302"/>
        <v>7687614</v>
      </c>
      <c r="BY425" s="135">
        <f t="shared" si="303"/>
        <v>83159141.073280007</v>
      </c>
      <c r="CD425" s="400">
        <f>'آبان 1400'!AU426</f>
        <v>78223158.216000006</v>
      </c>
      <c r="CE425" s="401">
        <f>'آبان 1400'!AV426</f>
        <v>54308316.440880008</v>
      </c>
      <c r="CF425" s="401">
        <f>'آبان 1400'!AW426</f>
        <v>72912168.215999991</v>
      </c>
      <c r="CG425" s="401">
        <f>'آبان 1400'!AX426</f>
        <v>5103851.7751199994</v>
      </c>
      <c r="CH425" s="401">
        <f>'آبان 1400'!AY426</f>
        <v>1430831.644088001</v>
      </c>
      <c r="CI425" s="401">
        <f>'آبان 1400'!AZ426</f>
        <v>0</v>
      </c>
      <c r="CJ425" s="401">
        <f>'آبان 1400'!BA426</f>
        <v>0</v>
      </c>
      <c r="CK425" s="401">
        <f>'آبان 1400'!BB426</f>
        <v>0</v>
      </c>
      <c r="CL425" s="401">
        <f>'آبان 1400'!BC426</f>
        <v>0</v>
      </c>
      <c r="CM425" s="401">
        <f>'آبان 1400'!BD426</f>
        <v>0</v>
      </c>
      <c r="CN425" s="401">
        <f>'آبان 1400'!BE426</f>
        <v>0</v>
      </c>
      <c r="CO425" s="401">
        <f>'آبان 1400'!BF426</f>
        <v>0</v>
      </c>
      <c r="CP425" s="401">
        <f>'آبان 1400'!BG426</f>
        <v>6534683.4192080004</v>
      </c>
      <c r="CQ425" s="401">
        <f>'آبان 1400'!BH426</f>
        <v>71688474</v>
      </c>
      <c r="CR425" s="401">
        <f t="shared" si="304"/>
        <v>78223158.216000006</v>
      </c>
      <c r="CS425" s="56">
        <f t="shared" si="305"/>
        <v>4659160</v>
      </c>
      <c r="CT425" s="400">
        <f t="shared" si="306"/>
        <v>2329580</v>
      </c>
      <c r="CU425" s="401">
        <f t="shared" si="307"/>
        <v>698874</v>
      </c>
      <c r="CV425" s="401">
        <f t="shared" si="308"/>
        <v>1120000</v>
      </c>
      <c r="CW425" s="56">
        <v>0</v>
      </c>
      <c r="CX425" s="401">
        <f t="shared" si="309"/>
        <v>87030772.216000006</v>
      </c>
      <c r="CY425" s="401">
        <f t="shared" si="310"/>
        <v>72912168.215999991</v>
      </c>
      <c r="CZ425" s="401">
        <f t="shared" si="311"/>
        <v>16769798.689679999</v>
      </c>
      <c r="DA425" s="401">
        <f t="shared" si="312"/>
        <v>103800570.90568</v>
      </c>
      <c r="DB425" s="401">
        <f t="shared" si="313"/>
        <v>100800</v>
      </c>
      <c r="DC425" s="401">
        <f t="shared" si="314"/>
        <v>103901370.90568</v>
      </c>
      <c r="DD425" s="406">
        <v>0</v>
      </c>
      <c r="DE425" s="401">
        <f t="shared" si="315"/>
        <v>8703077.2216000017</v>
      </c>
      <c r="DF425" s="401">
        <f t="shared" si="316"/>
        <v>4351538.6108000008</v>
      </c>
      <c r="DG425" s="401">
        <f t="shared" si="317"/>
        <v>90846755.073280007</v>
      </c>
      <c r="DH425" s="401">
        <f t="shared" si="318"/>
        <v>7687614</v>
      </c>
      <c r="DI425" s="401">
        <f t="shared" si="319"/>
        <v>83159141.073280007</v>
      </c>
      <c r="DJ425" s="401">
        <f t="shared" si="320"/>
        <v>0</v>
      </c>
      <c r="DL425" s="408">
        <f t="shared" si="321"/>
        <v>6638737.5</v>
      </c>
      <c r="DM425" s="408">
        <f t="shared" si="322"/>
        <v>-1979577.5</v>
      </c>
    </row>
    <row r="426" spans="1:117" s="56" customFormat="1" ht="21" x14ac:dyDescent="0.2">
      <c r="A426" s="192">
        <f t="shared" si="283"/>
        <v>2655495</v>
      </c>
      <c r="B426" s="137">
        <f>'آبان 1400'!B427</f>
        <v>421</v>
      </c>
      <c r="C426" s="137">
        <f>'آبان 1400'!C427</f>
        <v>195</v>
      </c>
      <c r="D426" s="137">
        <f>'آبان 1400'!D427</f>
        <v>13479</v>
      </c>
      <c r="E426" s="137" t="str">
        <f>'آبان 1400'!E427</f>
        <v>حسن</v>
      </c>
      <c r="F426" s="137" t="str">
        <f>'آبان 1400'!F427</f>
        <v>نجف پور</v>
      </c>
      <c r="G426" s="137" t="str">
        <f>'آبان 1400'!G427</f>
        <v>نگهبان</v>
      </c>
      <c r="H426" s="137" t="str">
        <f>'آبان 1400'!H427</f>
        <v>ش.تهران</v>
      </c>
      <c r="I426" s="137" t="str">
        <f>'آبان 1400'!I427</f>
        <v>255-813-3471697-1</v>
      </c>
      <c r="J426" s="137" t="str">
        <f>'آبان 1400'!J427</f>
        <v>0480066681</v>
      </c>
      <c r="K426" s="137" t="str">
        <f>'آبان 1400'!K427</f>
        <v>0024167564</v>
      </c>
      <c r="L426" s="137" t="str">
        <f>'آبان 1400'!L427</f>
        <v>ش - تهران</v>
      </c>
      <c r="M426" s="137" t="str">
        <f>'آبان 1400'!M427</f>
        <v>نگهبان</v>
      </c>
      <c r="N426" s="121" t="str">
        <f>'آبان 1400'!N427</f>
        <v>*</v>
      </c>
      <c r="O426" s="120">
        <f>'آبان 1400'!O427</f>
        <v>0</v>
      </c>
      <c r="P426" s="122">
        <f>'آبان 1400'!P427</f>
        <v>0</v>
      </c>
      <c r="Q426" s="362">
        <f>'آبان 1400'!Q427</f>
        <v>30</v>
      </c>
      <c r="R426" s="362">
        <f>'آبان 1400'!R427</f>
        <v>120</v>
      </c>
      <c r="S426" s="362">
        <f>'آبان 1400'!S427</f>
        <v>110</v>
      </c>
      <c r="T426" s="362">
        <f>'آبان 1400'!T427</f>
        <v>29.33</v>
      </c>
      <c r="U426" s="138">
        <f>'آبان 1400'!U427</f>
        <v>0</v>
      </c>
      <c r="V426" s="121">
        <f>'آبان 1400'!W427</f>
        <v>0</v>
      </c>
      <c r="W426" s="122">
        <f>'آبان 1400'!X427</f>
        <v>0</v>
      </c>
      <c r="X426" s="370">
        <f>'آبان 1400'!Y427</f>
        <v>1</v>
      </c>
      <c r="Y426" s="370">
        <f>'آبان 1400'!Z427</f>
        <v>1</v>
      </c>
      <c r="Z426" s="139">
        <f>'آبان 1400'!AA427</f>
        <v>885165</v>
      </c>
      <c r="AA426" s="139">
        <f>'آبان 1400'!AB427</f>
        <v>46667</v>
      </c>
      <c r="AB426" s="139">
        <f>'آبان 1400'!AC427</f>
        <v>931832</v>
      </c>
      <c r="AC426" s="139">
        <f>'آبان 1400'!AD427</f>
        <v>4500000</v>
      </c>
      <c r="AD426" s="139">
        <f>'آبان 1400'!AE427</f>
        <v>6000000</v>
      </c>
      <c r="AE426" s="140">
        <f>'آبان 1400'!AF427</f>
        <v>177895.19999999998</v>
      </c>
      <c r="AF426" s="123">
        <f>'آبان 1400'!AG427</f>
        <v>26554950</v>
      </c>
      <c r="AG426" s="124">
        <f>'آبان 1400'!AH427</f>
        <v>1400010</v>
      </c>
      <c r="AH426" s="124">
        <f>'آبان 1400'!AI427</f>
        <v>21347423.999999996</v>
      </c>
      <c r="AI426" s="124">
        <f>'آبان 1400'!AJ427</f>
        <v>2655495</v>
      </c>
      <c r="AJ426" s="124">
        <f>'آبان 1400'!AK427</f>
        <v>4500000</v>
      </c>
      <c r="AK426" s="124">
        <f>'آبان 1400'!AL427</f>
        <v>6000000</v>
      </c>
      <c r="AL426" s="124">
        <f>'آبان 1400'!AM427</f>
        <v>4892117.9999999991</v>
      </c>
      <c r="AM426" s="124">
        <f>'آبان 1400'!AN427</f>
        <v>5217666.2159999991</v>
      </c>
      <c r="AN426" s="124">
        <f>'آبان 1400'!AO427</f>
        <v>0</v>
      </c>
      <c r="AO426" s="124">
        <f>'آبان 1400'!AP427</f>
        <v>3000000</v>
      </c>
      <c r="AP426" s="124">
        <f>'آبان 1400'!AQ427</f>
        <v>0</v>
      </c>
      <c r="AQ426" s="124">
        <f>'آبان 1400'!AR427</f>
        <v>0</v>
      </c>
      <c r="AR426" s="124">
        <f>'آبان 1400'!AS427</f>
        <v>0</v>
      </c>
      <c r="AS426" s="379">
        <f>'آبان 1400'!AT427</f>
        <v>0</v>
      </c>
      <c r="AT426" s="372">
        <f t="shared" si="284"/>
        <v>75567663.216000006</v>
      </c>
      <c r="AU426" s="174">
        <f>'آبان 1400'!AV427</f>
        <v>54308316.440880008</v>
      </c>
      <c r="AV426" s="142">
        <f>'آبان 1400'!AW427</f>
        <v>72912168.215999991</v>
      </c>
      <c r="AW426" s="143">
        <f t="shared" si="285"/>
        <v>5103851.7751199994</v>
      </c>
      <c r="AX426" s="76">
        <f t="shared" si="286"/>
        <v>1430831.644088001</v>
      </c>
      <c r="AY426" s="143">
        <f>'آبان 1400'!AZ427</f>
        <v>0</v>
      </c>
      <c r="AZ426" s="143">
        <f>'آبان 1400'!BA427</f>
        <v>0</v>
      </c>
      <c r="BA426" s="143">
        <f>'آبان 1400'!BB427</f>
        <v>0</v>
      </c>
      <c r="BB426" s="143">
        <f>'آبان 1400'!BC427</f>
        <v>0</v>
      </c>
      <c r="BC426" s="143">
        <f>'آبان 1400'!BD427</f>
        <v>0</v>
      </c>
      <c r="BD426" s="143">
        <f>'آبان 1400'!BE427</f>
        <v>0</v>
      </c>
      <c r="BE426" s="143">
        <f>'آبان 1400'!BF427</f>
        <v>0</v>
      </c>
      <c r="BF426" s="144">
        <f t="shared" si="287"/>
        <v>6534683.4192080004</v>
      </c>
      <c r="BG426" s="141">
        <f t="shared" si="288"/>
        <v>69032979</v>
      </c>
      <c r="BH426" s="145">
        <f t="shared" si="289"/>
        <v>75567663.216000006</v>
      </c>
      <c r="BI426" s="128">
        <f t="shared" si="282"/>
        <v>4659160</v>
      </c>
      <c r="BJ426" s="146">
        <f t="shared" si="290"/>
        <v>2329580</v>
      </c>
      <c r="BK426" s="146">
        <f t="shared" si="291"/>
        <v>698874</v>
      </c>
      <c r="BL426" s="147">
        <f t="shared" si="292"/>
        <v>1120000</v>
      </c>
      <c r="BM426" s="383">
        <v>0</v>
      </c>
      <c r="BN426" s="148">
        <f t="shared" si="293"/>
        <v>84375277.216000006</v>
      </c>
      <c r="BO426" s="149">
        <f t="shared" si="294"/>
        <v>72912168.215999991</v>
      </c>
      <c r="BP426" s="150">
        <f t="shared" si="295"/>
        <v>16769798.689679999</v>
      </c>
      <c r="BQ426" s="151">
        <f t="shared" si="296"/>
        <v>101145075.90568</v>
      </c>
      <c r="BR426" s="152">
        <f t="shared" si="297"/>
        <v>100800</v>
      </c>
      <c r="BS426" s="148">
        <f t="shared" si="298"/>
        <v>101245875.90568</v>
      </c>
      <c r="BT426" s="136">
        <v>0</v>
      </c>
      <c r="BU426" s="149">
        <f t="shared" si="299"/>
        <v>8437527.7216000017</v>
      </c>
      <c r="BV426" s="153">
        <f t="shared" si="300"/>
        <v>4218763.8608000008</v>
      </c>
      <c r="BW426" s="134">
        <f t="shared" si="301"/>
        <v>88589584.323280007</v>
      </c>
      <c r="BX426" s="148">
        <f t="shared" si="302"/>
        <v>7687614</v>
      </c>
      <c r="BY426" s="135">
        <f t="shared" si="303"/>
        <v>80901970.323280007</v>
      </c>
      <c r="CD426" s="400">
        <f>'آبان 1400'!AU427</f>
        <v>75567663.216000006</v>
      </c>
      <c r="CE426" s="401">
        <f>'آبان 1400'!AV427</f>
        <v>54308316.440880008</v>
      </c>
      <c r="CF426" s="401">
        <f>'آبان 1400'!AW427</f>
        <v>72912168.215999991</v>
      </c>
      <c r="CG426" s="401">
        <f>'آبان 1400'!AX427</f>
        <v>5103851.7751199994</v>
      </c>
      <c r="CH426" s="401">
        <f>'آبان 1400'!AY427</f>
        <v>1430831.644088001</v>
      </c>
      <c r="CI426" s="401">
        <f>'آبان 1400'!AZ427</f>
        <v>0</v>
      </c>
      <c r="CJ426" s="401">
        <f>'آبان 1400'!BA427</f>
        <v>0</v>
      </c>
      <c r="CK426" s="401">
        <f>'آبان 1400'!BB427</f>
        <v>0</v>
      </c>
      <c r="CL426" s="401">
        <f>'آبان 1400'!BC427</f>
        <v>0</v>
      </c>
      <c r="CM426" s="401">
        <f>'آبان 1400'!BD427</f>
        <v>0</v>
      </c>
      <c r="CN426" s="401">
        <f>'آبان 1400'!BE427</f>
        <v>0</v>
      </c>
      <c r="CO426" s="401">
        <f>'آبان 1400'!BF427</f>
        <v>0</v>
      </c>
      <c r="CP426" s="401">
        <f>'آبان 1400'!BG427</f>
        <v>6534683.4192080004</v>
      </c>
      <c r="CQ426" s="401">
        <f>'آبان 1400'!BH427</f>
        <v>69032979</v>
      </c>
      <c r="CR426" s="401">
        <f t="shared" si="304"/>
        <v>75567663.216000006</v>
      </c>
      <c r="CS426" s="56">
        <f t="shared" si="305"/>
        <v>4659160</v>
      </c>
      <c r="CT426" s="400">
        <f t="shared" si="306"/>
        <v>2329580</v>
      </c>
      <c r="CU426" s="401">
        <f t="shared" si="307"/>
        <v>698874</v>
      </c>
      <c r="CV426" s="401">
        <f t="shared" si="308"/>
        <v>1120000</v>
      </c>
      <c r="CW426" s="56">
        <v>0</v>
      </c>
      <c r="CX426" s="401">
        <f t="shared" si="309"/>
        <v>84375277.216000006</v>
      </c>
      <c r="CY426" s="401">
        <f t="shared" si="310"/>
        <v>72912168.215999991</v>
      </c>
      <c r="CZ426" s="401">
        <f t="shared" si="311"/>
        <v>16769798.689679999</v>
      </c>
      <c r="DA426" s="401">
        <f t="shared" si="312"/>
        <v>101145075.90568</v>
      </c>
      <c r="DB426" s="401">
        <f t="shared" si="313"/>
        <v>100800</v>
      </c>
      <c r="DC426" s="401">
        <f t="shared" si="314"/>
        <v>101245875.90568</v>
      </c>
      <c r="DD426" s="406">
        <v>0</v>
      </c>
      <c r="DE426" s="401">
        <f t="shared" si="315"/>
        <v>8437527.7216000017</v>
      </c>
      <c r="DF426" s="401">
        <f t="shared" si="316"/>
        <v>4218763.8608000008</v>
      </c>
      <c r="DG426" s="401">
        <f t="shared" si="317"/>
        <v>88589584.323280007</v>
      </c>
      <c r="DH426" s="401">
        <f t="shared" si="318"/>
        <v>7687614</v>
      </c>
      <c r="DI426" s="401">
        <f t="shared" si="319"/>
        <v>80901970.323280007</v>
      </c>
      <c r="DJ426" s="401">
        <f t="shared" si="320"/>
        <v>0</v>
      </c>
      <c r="DL426" s="408">
        <f t="shared" si="321"/>
        <v>6638737.5</v>
      </c>
      <c r="DM426" s="408">
        <f t="shared" si="322"/>
        <v>-1979577.5</v>
      </c>
    </row>
    <row r="427" spans="1:117" s="56" customFormat="1" ht="21" x14ac:dyDescent="0.2">
      <c r="A427" s="192">
        <f t="shared" si="283"/>
        <v>2655495</v>
      </c>
      <c r="B427" s="137">
        <f>'آبان 1400'!B428</f>
        <v>422</v>
      </c>
      <c r="C427" s="137">
        <f>'آبان 1400'!C428</f>
        <v>196</v>
      </c>
      <c r="D427" s="137">
        <f>'آبان 1400'!D428</f>
        <v>13455</v>
      </c>
      <c r="E427" s="137" t="str">
        <f>'آبان 1400'!E428</f>
        <v>مجید</v>
      </c>
      <c r="F427" s="137" t="str">
        <f>'آبان 1400'!F428</f>
        <v>سیاح</v>
      </c>
      <c r="G427" s="137" t="str">
        <f>'آبان 1400'!G428</f>
        <v>نگهبان</v>
      </c>
      <c r="H427" s="137" t="str">
        <f>'آبان 1400'!H428</f>
        <v>ش.تهران</v>
      </c>
      <c r="I427" s="137" t="str">
        <f>'آبان 1400'!I428</f>
        <v>255-813-3471674-1</v>
      </c>
      <c r="J427" s="137" t="str">
        <f>'آبان 1400'!J428</f>
        <v>6359885751</v>
      </c>
      <c r="K427" s="137" t="str">
        <f>'آبان 1400'!K428</f>
        <v>0038360344</v>
      </c>
      <c r="L427" s="137" t="str">
        <f>'آبان 1400'!L428</f>
        <v>ش - تهران</v>
      </c>
      <c r="M427" s="137" t="str">
        <f>'آبان 1400'!M428</f>
        <v>نگهبان</v>
      </c>
      <c r="N427" s="121" t="str">
        <f>'آبان 1400'!N428</f>
        <v>*</v>
      </c>
      <c r="O427" s="120">
        <f>'آبان 1400'!O428</f>
        <v>0</v>
      </c>
      <c r="P427" s="122">
        <f>'آبان 1400'!P428</f>
        <v>0</v>
      </c>
      <c r="Q427" s="362">
        <f>'آبان 1400'!Q428</f>
        <v>30</v>
      </c>
      <c r="R427" s="362">
        <f>'آبان 1400'!R428</f>
        <v>120</v>
      </c>
      <c r="S427" s="362">
        <f>'آبان 1400'!S428</f>
        <v>110</v>
      </c>
      <c r="T427" s="362">
        <f>'آبان 1400'!T428</f>
        <v>29.33</v>
      </c>
      <c r="U427" s="138">
        <f>'آبان 1400'!U428</f>
        <v>0</v>
      </c>
      <c r="V427" s="121">
        <f>'آبان 1400'!W428</f>
        <v>0</v>
      </c>
      <c r="W427" s="122">
        <f>'آبان 1400'!X428</f>
        <v>0</v>
      </c>
      <c r="X427" s="370">
        <f>'آبان 1400'!Y428</f>
        <v>2</v>
      </c>
      <c r="Y427" s="370">
        <f>'آبان 1400'!Z428</f>
        <v>0</v>
      </c>
      <c r="Z427" s="139">
        <f>'آبان 1400'!AA428</f>
        <v>885165</v>
      </c>
      <c r="AA427" s="139">
        <f>'آبان 1400'!AB428</f>
        <v>46667</v>
      </c>
      <c r="AB427" s="139">
        <f>'آبان 1400'!AC428</f>
        <v>931832</v>
      </c>
      <c r="AC427" s="139">
        <f>'آبان 1400'!AD428</f>
        <v>4500000</v>
      </c>
      <c r="AD427" s="139">
        <f>'آبان 1400'!AE428</f>
        <v>6000000</v>
      </c>
      <c r="AE427" s="140">
        <f>'آبان 1400'!AF428</f>
        <v>177895.19999999998</v>
      </c>
      <c r="AF427" s="123">
        <f>'آبان 1400'!AG428</f>
        <v>26554950</v>
      </c>
      <c r="AG427" s="124">
        <f>'آبان 1400'!AH428</f>
        <v>1400010</v>
      </c>
      <c r="AH427" s="124">
        <f>'آبان 1400'!AI428</f>
        <v>21347423.999999996</v>
      </c>
      <c r="AI427" s="124">
        <f>'آبان 1400'!AJ428</f>
        <v>0</v>
      </c>
      <c r="AJ427" s="124">
        <f>'آبان 1400'!AK428</f>
        <v>4500000</v>
      </c>
      <c r="AK427" s="124">
        <f>'آبان 1400'!AL428</f>
        <v>6000000</v>
      </c>
      <c r="AL427" s="124">
        <f>'آبان 1400'!AM428</f>
        <v>4892117.9999999991</v>
      </c>
      <c r="AM427" s="124">
        <f>'آبان 1400'!AN428</f>
        <v>5217666.2159999991</v>
      </c>
      <c r="AN427" s="124">
        <f>'آبان 1400'!AO428</f>
        <v>0</v>
      </c>
      <c r="AO427" s="124">
        <f>'آبان 1400'!AP428</f>
        <v>2600000</v>
      </c>
      <c r="AP427" s="124">
        <f>'آبان 1400'!AQ428</f>
        <v>0</v>
      </c>
      <c r="AQ427" s="124">
        <f>'آبان 1400'!AR428</f>
        <v>0</v>
      </c>
      <c r="AR427" s="124">
        <f>'آبان 1400'!AS428</f>
        <v>0</v>
      </c>
      <c r="AS427" s="379">
        <f>'آبان 1400'!AT428</f>
        <v>0</v>
      </c>
      <c r="AT427" s="372">
        <f t="shared" si="284"/>
        <v>72512168.216000006</v>
      </c>
      <c r="AU427" s="174">
        <f>'آبان 1400'!AV428</f>
        <v>54336316.440880008</v>
      </c>
      <c r="AV427" s="142">
        <f>'آبان 1400'!AW428</f>
        <v>72512168.215999991</v>
      </c>
      <c r="AW427" s="143">
        <f t="shared" si="285"/>
        <v>5075851.7751199994</v>
      </c>
      <c r="AX427" s="76">
        <f t="shared" si="286"/>
        <v>1433631.644088001</v>
      </c>
      <c r="AY427" s="143">
        <f>'آبان 1400'!AZ428</f>
        <v>0</v>
      </c>
      <c r="AZ427" s="143">
        <f>'آبان 1400'!BA428</f>
        <v>0</v>
      </c>
      <c r="BA427" s="143">
        <f>'آبان 1400'!BB428</f>
        <v>0</v>
      </c>
      <c r="BB427" s="143">
        <f>'آبان 1400'!BC428</f>
        <v>0</v>
      </c>
      <c r="BC427" s="143">
        <f>'آبان 1400'!BD428</f>
        <v>0</v>
      </c>
      <c r="BD427" s="143">
        <f>'آبان 1400'!BE428</f>
        <v>0</v>
      </c>
      <c r="BE427" s="143">
        <f>'آبان 1400'!BF428</f>
        <v>0</v>
      </c>
      <c r="BF427" s="144">
        <f t="shared" si="287"/>
        <v>6509483.4192080004</v>
      </c>
      <c r="BG427" s="141">
        <f t="shared" si="288"/>
        <v>66002684</v>
      </c>
      <c r="BH427" s="145">
        <f t="shared" si="289"/>
        <v>72512168.216000006</v>
      </c>
      <c r="BI427" s="128">
        <f t="shared" si="282"/>
        <v>4659160</v>
      </c>
      <c r="BJ427" s="146">
        <f t="shared" si="290"/>
        <v>2329580</v>
      </c>
      <c r="BK427" s="146">
        <f t="shared" si="291"/>
        <v>698874</v>
      </c>
      <c r="BL427" s="147">
        <f t="shared" si="292"/>
        <v>1120000</v>
      </c>
      <c r="BM427" s="383">
        <v>0</v>
      </c>
      <c r="BN427" s="148">
        <f t="shared" si="293"/>
        <v>81319782.216000006</v>
      </c>
      <c r="BO427" s="149">
        <f t="shared" si="294"/>
        <v>72512168.215999991</v>
      </c>
      <c r="BP427" s="150">
        <f t="shared" si="295"/>
        <v>16677798.689679999</v>
      </c>
      <c r="BQ427" s="151">
        <f t="shared" si="296"/>
        <v>97997580.905680001</v>
      </c>
      <c r="BR427" s="152">
        <f t="shared" si="297"/>
        <v>100800</v>
      </c>
      <c r="BS427" s="148">
        <f t="shared" si="298"/>
        <v>98098380.905680001</v>
      </c>
      <c r="BT427" s="136">
        <v>0</v>
      </c>
      <c r="BU427" s="149">
        <f t="shared" si="299"/>
        <v>8131978.2216000007</v>
      </c>
      <c r="BV427" s="153">
        <f t="shared" si="300"/>
        <v>4065989.1108000004</v>
      </c>
      <c r="BW427" s="134">
        <f t="shared" si="301"/>
        <v>85900413.573280007</v>
      </c>
      <c r="BX427" s="148">
        <f t="shared" si="302"/>
        <v>7687614</v>
      </c>
      <c r="BY427" s="135">
        <f t="shared" si="303"/>
        <v>78212799.573280007</v>
      </c>
      <c r="CD427" s="400">
        <f>'آبان 1400'!AU428</f>
        <v>72512168.216000006</v>
      </c>
      <c r="CE427" s="401">
        <f>'آبان 1400'!AV428</f>
        <v>54336316.440880008</v>
      </c>
      <c r="CF427" s="401">
        <f>'آبان 1400'!AW428</f>
        <v>72512168.215999991</v>
      </c>
      <c r="CG427" s="401">
        <f>'آبان 1400'!AX428</f>
        <v>5075851.7751199994</v>
      </c>
      <c r="CH427" s="401">
        <f>'آبان 1400'!AY428</f>
        <v>1433631.644088001</v>
      </c>
      <c r="CI427" s="401">
        <f>'آبان 1400'!AZ428</f>
        <v>0</v>
      </c>
      <c r="CJ427" s="401">
        <f>'آبان 1400'!BA428</f>
        <v>0</v>
      </c>
      <c r="CK427" s="401">
        <f>'آبان 1400'!BB428</f>
        <v>0</v>
      </c>
      <c r="CL427" s="401">
        <f>'آبان 1400'!BC428</f>
        <v>0</v>
      </c>
      <c r="CM427" s="401">
        <f>'آبان 1400'!BD428</f>
        <v>0</v>
      </c>
      <c r="CN427" s="401">
        <f>'آبان 1400'!BE428</f>
        <v>0</v>
      </c>
      <c r="CO427" s="401">
        <f>'آبان 1400'!BF428</f>
        <v>0</v>
      </c>
      <c r="CP427" s="401">
        <f>'آبان 1400'!BG428</f>
        <v>6509483.4192080004</v>
      </c>
      <c r="CQ427" s="401">
        <f>'آبان 1400'!BH428</f>
        <v>66002684</v>
      </c>
      <c r="CR427" s="401">
        <f t="shared" si="304"/>
        <v>72512168.216000006</v>
      </c>
      <c r="CS427" s="56">
        <f t="shared" si="305"/>
        <v>4659160</v>
      </c>
      <c r="CT427" s="400">
        <f t="shared" si="306"/>
        <v>2329580</v>
      </c>
      <c r="CU427" s="401">
        <f t="shared" si="307"/>
        <v>698874</v>
      </c>
      <c r="CV427" s="401">
        <f t="shared" si="308"/>
        <v>1120000</v>
      </c>
      <c r="CW427" s="56">
        <v>0</v>
      </c>
      <c r="CX427" s="401">
        <f t="shared" si="309"/>
        <v>81319782.216000006</v>
      </c>
      <c r="CY427" s="401">
        <f t="shared" si="310"/>
        <v>72512168.215999991</v>
      </c>
      <c r="CZ427" s="401">
        <f t="shared" si="311"/>
        <v>16677798.689679999</v>
      </c>
      <c r="DA427" s="401">
        <f t="shared" si="312"/>
        <v>97997580.905680001</v>
      </c>
      <c r="DB427" s="401">
        <f t="shared" si="313"/>
        <v>100800</v>
      </c>
      <c r="DC427" s="401">
        <f t="shared" si="314"/>
        <v>98098380.905680001</v>
      </c>
      <c r="DD427" s="406">
        <v>0</v>
      </c>
      <c r="DE427" s="401">
        <f t="shared" si="315"/>
        <v>8131978.2216000007</v>
      </c>
      <c r="DF427" s="401">
        <f t="shared" si="316"/>
        <v>4065989.1108000004</v>
      </c>
      <c r="DG427" s="401">
        <f t="shared" si="317"/>
        <v>85900413.573280007</v>
      </c>
      <c r="DH427" s="401">
        <f t="shared" si="318"/>
        <v>7687614</v>
      </c>
      <c r="DI427" s="401">
        <f t="shared" si="319"/>
        <v>78212799.573280007</v>
      </c>
      <c r="DJ427" s="401">
        <f t="shared" si="320"/>
        <v>0</v>
      </c>
      <c r="DL427" s="408">
        <f t="shared" si="321"/>
        <v>6638737.5</v>
      </c>
      <c r="DM427" s="408">
        <f t="shared" si="322"/>
        <v>-1979577.5</v>
      </c>
    </row>
    <row r="428" spans="1:117" s="56" customFormat="1" ht="21" x14ac:dyDescent="0.2">
      <c r="A428" s="192">
        <f t="shared" si="283"/>
        <v>2655495</v>
      </c>
      <c r="B428" s="137">
        <f>'آبان 1400'!B429</f>
        <v>423</v>
      </c>
      <c r="C428" s="137">
        <f>'آبان 1400'!C429</f>
        <v>197</v>
      </c>
      <c r="D428" s="137">
        <f>'آبان 1400'!D429</f>
        <v>13491</v>
      </c>
      <c r="E428" s="137" t="str">
        <f>'آبان 1400'!E429</f>
        <v>نورالدین</v>
      </c>
      <c r="F428" s="137" t="str">
        <f>'آبان 1400'!F429</f>
        <v>فتحی</v>
      </c>
      <c r="G428" s="137" t="str">
        <f>'آبان 1400'!G429</f>
        <v>نگهبان</v>
      </c>
      <c r="H428" s="137" t="str">
        <f>'آبان 1400'!H429</f>
        <v>ش.تهران</v>
      </c>
      <c r="I428" s="137" t="str">
        <f>'آبان 1400'!I429</f>
        <v>255-813-3345800-1</v>
      </c>
      <c r="J428" s="137" t="str">
        <f>'آبان 1400'!J429</f>
        <v>3319423274</v>
      </c>
      <c r="K428" s="137" t="str">
        <f>'آبان 1400'!K429</f>
        <v>0019185532</v>
      </c>
      <c r="L428" s="137" t="str">
        <f>'آبان 1400'!L429</f>
        <v>ش - تهران</v>
      </c>
      <c r="M428" s="137" t="str">
        <f>'آبان 1400'!M429</f>
        <v>نگهبان</v>
      </c>
      <c r="N428" s="121">
        <f>'آبان 1400'!N429</f>
        <v>0</v>
      </c>
      <c r="O428" s="120" t="str">
        <f>'آبان 1400'!O429</f>
        <v>*</v>
      </c>
      <c r="P428" s="122">
        <f>'آبان 1400'!P429</f>
        <v>0</v>
      </c>
      <c r="Q428" s="362">
        <f>'آبان 1400'!Q429</f>
        <v>30</v>
      </c>
      <c r="R428" s="362">
        <f>'آبان 1400'!R429</f>
        <v>90</v>
      </c>
      <c r="S428" s="362">
        <f>'آبان 1400'!S429</f>
        <v>0</v>
      </c>
      <c r="T428" s="362">
        <f>'آبان 1400'!T429</f>
        <v>0</v>
      </c>
      <c r="U428" s="138">
        <f>'آبان 1400'!U429</f>
        <v>0</v>
      </c>
      <c r="V428" s="121">
        <f>'آبان 1400'!W429</f>
        <v>0</v>
      </c>
      <c r="W428" s="122">
        <f>'آبان 1400'!X429</f>
        <v>0</v>
      </c>
      <c r="X428" s="370">
        <f>'آبان 1400'!Y429</f>
        <v>1</v>
      </c>
      <c r="Y428" s="370">
        <f>'آبان 1400'!Z429</f>
        <v>1</v>
      </c>
      <c r="Z428" s="139">
        <f>'آبان 1400'!AA429</f>
        <v>885165</v>
      </c>
      <c r="AA428" s="139">
        <f>'آبان 1400'!AB429</f>
        <v>46667</v>
      </c>
      <c r="AB428" s="139">
        <f>'آبان 1400'!AC429</f>
        <v>931832</v>
      </c>
      <c r="AC428" s="139">
        <f>'آبان 1400'!AD429</f>
        <v>4500000</v>
      </c>
      <c r="AD428" s="139">
        <f>'آبان 1400'!AE429</f>
        <v>6000000</v>
      </c>
      <c r="AE428" s="140">
        <f>'آبان 1400'!AF429</f>
        <v>177895.19999999998</v>
      </c>
      <c r="AF428" s="123">
        <f>'آبان 1400'!AG429</f>
        <v>26554950</v>
      </c>
      <c r="AG428" s="124">
        <f>'آبان 1400'!AH429</f>
        <v>1400010</v>
      </c>
      <c r="AH428" s="124">
        <f>'آبان 1400'!AI429</f>
        <v>16010567.999999998</v>
      </c>
      <c r="AI428" s="124">
        <f>'آبان 1400'!AJ429</f>
        <v>2655495</v>
      </c>
      <c r="AJ428" s="124">
        <f>'آبان 1400'!AK429</f>
        <v>4500000</v>
      </c>
      <c r="AK428" s="124">
        <f>'آبان 1400'!AL429</f>
        <v>6000000</v>
      </c>
      <c r="AL428" s="124">
        <f>'آبان 1400'!AM429</f>
        <v>0</v>
      </c>
      <c r="AM428" s="124">
        <f>'آبان 1400'!AN429</f>
        <v>0</v>
      </c>
      <c r="AN428" s="124">
        <f>'آبان 1400'!AO429</f>
        <v>0</v>
      </c>
      <c r="AO428" s="124">
        <f>'آبان 1400'!AP429</f>
        <v>4000000</v>
      </c>
      <c r="AP428" s="124">
        <f>'آبان 1400'!AQ429</f>
        <v>0</v>
      </c>
      <c r="AQ428" s="124">
        <f>'آبان 1400'!AR429</f>
        <v>0</v>
      </c>
      <c r="AR428" s="124">
        <f>'آبان 1400'!AS429</f>
        <v>0</v>
      </c>
      <c r="AS428" s="379">
        <f>'آبان 1400'!AT429</f>
        <v>0</v>
      </c>
      <c r="AT428" s="372">
        <f t="shared" si="284"/>
        <v>61121023</v>
      </c>
      <c r="AU428" s="174">
        <f>'آبان 1400'!AV429</f>
        <v>39872941.039999999</v>
      </c>
      <c r="AV428" s="142">
        <f>'آبان 1400'!AW429</f>
        <v>58465528</v>
      </c>
      <c r="AW428" s="143">
        <f t="shared" si="285"/>
        <v>4092586.9600000004</v>
      </c>
      <c r="AX428" s="76">
        <f t="shared" si="286"/>
        <v>0</v>
      </c>
      <c r="AY428" s="143">
        <f>'آبان 1400'!AZ429</f>
        <v>0</v>
      </c>
      <c r="AZ428" s="143">
        <f>'آبان 1400'!BA429</f>
        <v>0</v>
      </c>
      <c r="BA428" s="143">
        <f>'آبان 1400'!BB429</f>
        <v>0</v>
      </c>
      <c r="BB428" s="143">
        <f>'آبان 1400'!BC429</f>
        <v>0</v>
      </c>
      <c r="BC428" s="143">
        <f>'آبان 1400'!BD429</f>
        <v>0</v>
      </c>
      <c r="BD428" s="143">
        <f>'آبان 1400'!BE429</f>
        <v>0</v>
      </c>
      <c r="BE428" s="143">
        <f>'آبان 1400'!BF429</f>
        <v>0</v>
      </c>
      <c r="BF428" s="144">
        <f t="shared" si="287"/>
        <v>4092586.9600000004</v>
      </c>
      <c r="BG428" s="141">
        <f t="shared" si="288"/>
        <v>57028436</v>
      </c>
      <c r="BH428" s="145">
        <f t="shared" si="289"/>
        <v>61121023</v>
      </c>
      <c r="BI428" s="128">
        <f t="shared" si="282"/>
        <v>4659160</v>
      </c>
      <c r="BJ428" s="146">
        <f t="shared" si="290"/>
        <v>2329580</v>
      </c>
      <c r="BK428" s="146">
        <f t="shared" si="291"/>
        <v>698874</v>
      </c>
      <c r="BL428" s="147">
        <f t="shared" si="292"/>
        <v>1120000</v>
      </c>
      <c r="BM428" s="383">
        <v>0</v>
      </c>
      <c r="BN428" s="148">
        <f t="shared" si="293"/>
        <v>69928637</v>
      </c>
      <c r="BO428" s="149">
        <f t="shared" si="294"/>
        <v>58465528</v>
      </c>
      <c r="BP428" s="150">
        <f t="shared" si="295"/>
        <v>13447071.440000001</v>
      </c>
      <c r="BQ428" s="151">
        <f t="shared" si="296"/>
        <v>83375708.439999998</v>
      </c>
      <c r="BR428" s="152">
        <f t="shared" si="297"/>
        <v>100800</v>
      </c>
      <c r="BS428" s="148">
        <f t="shared" si="298"/>
        <v>83476508.439999998</v>
      </c>
      <c r="BT428" s="136">
        <v>0</v>
      </c>
      <c r="BU428" s="149">
        <f t="shared" si="299"/>
        <v>6992863.7000000002</v>
      </c>
      <c r="BV428" s="153">
        <f t="shared" si="300"/>
        <v>3496431.85</v>
      </c>
      <c r="BW428" s="134">
        <f t="shared" si="301"/>
        <v>72987212.890000001</v>
      </c>
      <c r="BX428" s="148">
        <f t="shared" si="302"/>
        <v>7687614</v>
      </c>
      <c r="BY428" s="135">
        <f t="shared" si="303"/>
        <v>65299598.890000001</v>
      </c>
      <c r="CD428" s="400">
        <f>'آبان 1400'!AU429</f>
        <v>61121023</v>
      </c>
      <c r="CE428" s="401">
        <f>'آبان 1400'!AV429</f>
        <v>39872941.039999999</v>
      </c>
      <c r="CF428" s="401">
        <f>'آبان 1400'!AW429</f>
        <v>58465528</v>
      </c>
      <c r="CG428" s="401">
        <f>'آبان 1400'!AX429</f>
        <v>4092586.9600000004</v>
      </c>
      <c r="CH428" s="401">
        <f>'آبان 1400'!AY429</f>
        <v>0</v>
      </c>
      <c r="CI428" s="401">
        <f>'آبان 1400'!AZ429</f>
        <v>0</v>
      </c>
      <c r="CJ428" s="401">
        <f>'آبان 1400'!BA429</f>
        <v>0</v>
      </c>
      <c r="CK428" s="401">
        <f>'آبان 1400'!BB429</f>
        <v>0</v>
      </c>
      <c r="CL428" s="401">
        <f>'آبان 1400'!BC429</f>
        <v>0</v>
      </c>
      <c r="CM428" s="401">
        <f>'آبان 1400'!BD429</f>
        <v>0</v>
      </c>
      <c r="CN428" s="401">
        <f>'آبان 1400'!BE429</f>
        <v>0</v>
      </c>
      <c r="CO428" s="401">
        <f>'آبان 1400'!BF429</f>
        <v>0</v>
      </c>
      <c r="CP428" s="401">
        <f>'آبان 1400'!BG429</f>
        <v>4092586.9600000004</v>
      </c>
      <c r="CQ428" s="401">
        <f>'آبان 1400'!BH429</f>
        <v>57028436</v>
      </c>
      <c r="CR428" s="401">
        <f t="shared" si="304"/>
        <v>61121023</v>
      </c>
      <c r="CS428" s="56">
        <f t="shared" si="305"/>
        <v>4659160</v>
      </c>
      <c r="CT428" s="400">
        <f t="shared" si="306"/>
        <v>2329580</v>
      </c>
      <c r="CU428" s="401">
        <f t="shared" si="307"/>
        <v>698874</v>
      </c>
      <c r="CV428" s="401">
        <f t="shared" si="308"/>
        <v>1120000</v>
      </c>
      <c r="CW428" s="56">
        <v>0</v>
      </c>
      <c r="CX428" s="401">
        <f t="shared" si="309"/>
        <v>69928637</v>
      </c>
      <c r="CY428" s="401">
        <f t="shared" si="310"/>
        <v>58465528</v>
      </c>
      <c r="CZ428" s="401">
        <f t="shared" si="311"/>
        <v>13447071.440000001</v>
      </c>
      <c r="DA428" s="401">
        <f t="shared" si="312"/>
        <v>83375708.439999998</v>
      </c>
      <c r="DB428" s="401">
        <f t="shared" si="313"/>
        <v>100800</v>
      </c>
      <c r="DC428" s="401">
        <f t="shared" si="314"/>
        <v>83476508.439999998</v>
      </c>
      <c r="DD428" s="406">
        <v>0</v>
      </c>
      <c r="DE428" s="401">
        <f t="shared" si="315"/>
        <v>6992863.7000000002</v>
      </c>
      <c r="DF428" s="401">
        <f t="shared" si="316"/>
        <v>3496431.85</v>
      </c>
      <c r="DG428" s="401">
        <f t="shared" si="317"/>
        <v>72987212.890000001</v>
      </c>
      <c r="DH428" s="401">
        <f t="shared" si="318"/>
        <v>7687614</v>
      </c>
      <c r="DI428" s="401">
        <f t="shared" si="319"/>
        <v>65299598.890000001</v>
      </c>
      <c r="DJ428" s="401">
        <f t="shared" si="320"/>
        <v>0</v>
      </c>
      <c r="DL428" s="408">
        <f t="shared" si="321"/>
        <v>6638737.5</v>
      </c>
      <c r="DM428" s="408">
        <f t="shared" si="322"/>
        <v>-1979577.5</v>
      </c>
    </row>
    <row r="429" spans="1:117" s="56" customFormat="1" ht="21" x14ac:dyDescent="0.2">
      <c r="A429" s="192">
        <f t="shared" si="283"/>
        <v>2655495</v>
      </c>
      <c r="B429" s="137">
        <f>'آبان 1400'!B430</f>
        <v>424</v>
      </c>
      <c r="C429" s="137">
        <f>'آبان 1400'!C430</f>
        <v>198</v>
      </c>
      <c r="D429" s="137">
        <f>'آبان 1400'!D430</f>
        <v>13468</v>
      </c>
      <c r="E429" s="137" t="str">
        <f>'آبان 1400'!E430</f>
        <v>مهدی</v>
      </c>
      <c r="F429" s="137" t="str">
        <f>'آبان 1400'!F430</f>
        <v>زارع</v>
      </c>
      <c r="G429" s="137" t="str">
        <f>'آبان 1400'!G430</f>
        <v>نگهبان</v>
      </c>
      <c r="H429" s="137" t="str">
        <f>'آبان 1400'!H430</f>
        <v>ش.تهران</v>
      </c>
      <c r="I429" s="137" t="str">
        <f>'آبان 1400'!I430</f>
        <v>366-700-4134086-1</v>
      </c>
      <c r="J429" s="137" t="str">
        <f>'آبان 1400'!J430</f>
        <v>4849969534</v>
      </c>
      <c r="K429" s="137" t="str">
        <f>'آبان 1400'!K430</f>
        <v>0020460938</v>
      </c>
      <c r="L429" s="137" t="str">
        <f>'آبان 1400'!L430</f>
        <v>ش - تهران</v>
      </c>
      <c r="M429" s="137" t="str">
        <f>'آبان 1400'!M430</f>
        <v>نگهبان</v>
      </c>
      <c r="N429" s="121" t="str">
        <f>'آبان 1400'!N430</f>
        <v>*</v>
      </c>
      <c r="O429" s="120">
        <f>'آبان 1400'!O430</f>
        <v>0</v>
      </c>
      <c r="P429" s="122">
        <f>'آبان 1400'!P430</f>
        <v>0</v>
      </c>
      <c r="Q429" s="362">
        <f>'آبان 1400'!Q430</f>
        <v>30</v>
      </c>
      <c r="R429" s="362">
        <f>'آبان 1400'!R430</f>
        <v>120</v>
      </c>
      <c r="S429" s="362">
        <f>'آبان 1400'!S430</f>
        <v>110</v>
      </c>
      <c r="T429" s="362">
        <f>'آبان 1400'!T430</f>
        <v>29.33</v>
      </c>
      <c r="U429" s="138">
        <f>'آبان 1400'!U430</f>
        <v>0</v>
      </c>
      <c r="V429" s="121">
        <f>'آبان 1400'!W430</f>
        <v>0</v>
      </c>
      <c r="W429" s="122">
        <f>'آبان 1400'!X430</f>
        <v>0</v>
      </c>
      <c r="X429" s="370">
        <f>'آبان 1400'!Y430</f>
        <v>0</v>
      </c>
      <c r="Y429" s="370">
        <f>'آبان 1400'!Z430</f>
        <v>0</v>
      </c>
      <c r="Z429" s="139">
        <f>'آبان 1400'!AA430</f>
        <v>885165</v>
      </c>
      <c r="AA429" s="139">
        <f>'آبان 1400'!AB430</f>
        <v>0</v>
      </c>
      <c r="AB429" s="139">
        <f>'آبان 1400'!AC430</f>
        <v>885165</v>
      </c>
      <c r="AC429" s="139">
        <f>'آبان 1400'!AD430</f>
        <v>4500000</v>
      </c>
      <c r="AD429" s="139">
        <f>'آبان 1400'!AE430</f>
        <v>6000000</v>
      </c>
      <c r="AE429" s="140">
        <f>'آبان 1400'!AF430</f>
        <v>168986.04545454544</v>
      </c>
      <c r="AF429" s="123">
        <f>'آبان 1400'!AG430</f>
        <v>26554950</v>
      </c>
      <c r="AG429" s="124">
        <f>'آبان 1400'!AH430</f>
        <v>0</v>
      </c>
      <c r="AH429" s="124">
        <f>'آبان 1400'!AI430</f>
        <v>20278325.454545453</v>
      </c>
      <c r="AI429" s="124">
        <f>'آبان 1400'!AJ430</f>
        <v>0</v>
      </c>
      <c r="AJ429" s="124">
        <f>'آبان 1400'!AK430</f>
        <v>4500000</v>
      </c>
      <c r="AK429" s="124">
        <f>'آبان 1400'!AL430</f>
        <v>6000000</v>
      </c>
      <c r="AL429" s="124">
        <f>'آبان 1400'!AM430</f>
        <v>4647116.25</v>
      </c>
      <c r="AM429" s="124">
        <f>'آبان 1400'!AN430</f>
        <v>4956360.7131818179</v>
      </c>
      <c r="AN429" s="124">
        <f>'آبان 1400'!AO430</f>
        <v>0</v>
      </c>
      <c r="AO429" s="124">
        <f>'آبان 1400'!AP430</f>
        <v>3000000</v>
      </c>
      <c r="AP429" s="124">
        <f>'آبان 1400'!AQ430</f>
        <v>0</v>
      </c>
      <c r="AQ429" s="124">
        <f>'آبان 1400'!AR430</f>
        <v>0</v>
      </c>
      <c r="AR429" s="124">
        <f>'آبان 1400'!AS430</f>
        <v>0</v>
      </c>
      <c r="AS429" s="379">
        <f>'آبان 1400'!AT430</f>
        <v>0</v>
      </c>
      <c r="AT429" s="372">
        <f t="shared" si="284"/>
        <v>69936752.417727262</v>
      </c>
      <c r="AU429" s="174">
        <f>'آبان 1400'!AV430</f>
        <v>51541179.748486355</v>
      </c>
      <c r="AV429" s="142">
        <f>'آبان 1400'!AW430</f>
        <v>69936752.417727262</v>
      </c>
      <c r="AW429" s="143">
        <f t="shared" si="285"/>
        <v>4895572.6692409087</v>
      </c>
      <c r="AX429" s="76">
        <f t="shared" si="286"/>
        <v>1154117.9748486355</v>
      </c>
      <c r="AY429" s="143">
        <f>'آبان 1400'!AZ430</f>
        <v>0</v>
      </c>
      <c r="AZ429" s="143">
        <f>'آبان 1400'!BA430</f>
        <v>0</v>
      </c>
      <c r="BA429" s="143">
        <f>'آبان 1400'!BB430</f>
        <v>0</v>
      </c>
      <c r="BB429" s="143">
        <f>'آبان 1400'!BC430</f>
        <v>0</v>
      </c>
      <c r="BC429" s="143">
        <f>'آبان 1400'!BD430</f>
        <v>0</v>
      </c>
      <c r="BD429" s="143">
        <f>'آبان 1400'!BE430</f>
        <v>0</v>
      </c>
      <c r="BE429" s="143">
        <f>'آبان 1400'!BF430</f>
        <v>0</v>
      </c>
      <c r="BF429" s="144">
        <f t="shared" si="287"/>
        <v>6049690.6440895442</v>
      </c>
      <c r="BG429" s="141">
        <f t="shared" si="288"/>
        <v>63887061</v>
      </c>
      <c r="BH429" s="145">
        <f t="shared" si="289"/>
        <v>69936752.417727262</v>
      </c>
      <c r="BI429" s="128">
        <f t="shared" si="282"/>
        <v>4425825</v>
      </c>
      <c r="BJ429" s="146">
        <f t="shared" si="290"/>
        <v>2212912.5</v>
      </c>
      <c r="BK429" s="146">
        <f t="shared" si="291"/>
        <v>663873.75</v>
      </c>
      <c r="BL429" s="147">
        <f t="shared" si="292"/>
        <v>1120000</v>
      </c>
      <c r="BM429" s="383">
        <v>0</v>
      </c>
      <c r="BN429" s="148">
        <f t="shared" si="293"/>
        <v>78359363.667727262</v>
      </c>
      <c r="BO429" s="149">
        <f t="shared" si="294"/>
        <v>69936752.417727262</v>
      </c>
      <c r="BP429" s="150">
        <f t="shared" si="295"/>
        <v>16085453.056077272</v>
      </c>
      <c r="BQ429" s="151">
        <f t="shared" si="296"/>
        <v>94444816.723804533</v>
      </c>
      <c r="BR429" s="152">
        <f t="shared" si="297"/>
        <v>100800</v>
      </c>
      <c r="BS429" s="148">
        <f t="shared" si="298"/>
        <v>94545616.723804533</v>
      </c>
      <c r="BT429" s="136">
        <v>0</v>
      </c>
      <c r="BU429" s="149">
        <f t="shared" si="299"/>
        <v>7835936.3667727262</v>
      </c>
      <c r="BV429" s="153">
        <f t="shared" si="300"/>
        <v>3917968.1833863631</v>
      </c>
      <c r="BW429" s="134">
        <f t="shared" si="301"/>
        <v>82791712.173645437</v>
      </c>
      <c r="BX429" s="148">
        <f t="shared" si="302"/>
        <v>7302611.25</v>
      </c>
      <c r="BY429" s="135">
        <f t="shared" si="303"/>
        <v>75489100.923645437</v>
      </c>
      <c r="CD429" s="400">
        <f>'آبان 1400'!AU430</f>
        <v>69936752.417727262</v>
      </c>
      <c r="CE429" s="401">
        <f>'آبان 1400'!AV430</f>
        <v>51541179.748486355</v>
      </c>
      <c r="CF429" s="401">
        <f>'آبان 1400'!AW430</f>
        <v>69936752.417727262</v>
      </c>
      <c r="CG429" s="401">
        <f>'آبان 1400'!AX430</f>
        <v>4895572.6692409087</v>
      </c>
      <c r="CH429" s="401">
        <f>'آبان 1400'!AY430</f>
        <v>1154117.9748486355</v>
      </c>
      <c r="CI429" s="401">
        <f>'آبان 1400'!AZ430</f>
        <v>0</v>
      </c>
      <c r="CJ429" s="401">
        <f>'آبان 1400'!BA430</f>
        <v>0</v>
      </c>
      <c r="CK429" s="401">
        <f>'آبان 1400'!BB430</f>
        <v>0</v>
      </c>
      <c r="CL429" s="401">
        <f>'آبان 1400'!BC430</f>
        <v>0</v>
      </c>
      <c r="CM429" s="401">
        <f>'آبان 1400'!BD430</f>
        <v>0</v>
      </c>
      <c r="CN429" s="401">
        <f>'آبان 1400'!BE430</f>
        <v>0</v>
      </c>
      <c r="CO429" s="401">
        <f>'آبان 1400'!BF430</f>
        <v>0</v>
      </c>
      <c r="CP429" s="401">
        <f>'آبان 1400'!BG430</f>
        <v>6049690.6440895442</v>
      </c>
      <c r="CQ429" s="401">
        <f>'آبان 1400'!BH430</f>
        <v>63887061</v>
      </c>
      <c r="CR429" s="401">
        <f t="shared" si="304"/>
        <v>69936752.417727262</v>
      </c>
      <c r="CS429" s="56">
        <f t="shared" si="305"/>
        <v>4425825</v>
      </c>
      <c r="CT429" s="400">
        <f t="shared" si="306"/>
        <v>2212912.5</v>
      </c>
      <c r="CU429" s="401">
        <f t="shared" si="307"/>
        <v>663873.75</v>
      </c>
      <c r="CV429" s="401">
        <f t="shared" si="308"/>
        <v>1120000</v>
      </c>
      <c r="CW429" s="56">
        <v>0</v>
      </c>
      <c r="CX429" s="401">
        <f t="shared" si="309"/>
        <v>78359363.667727262</v>
      </c>
      <c r="CY429" s="401">
        <f t="shared" si="310"/>
        <v>69936752.417727262</v>
      </c>
      <c r="CZ429" s="401">
        <f t="shared" si="311"/>
        <v>16085453.056077272</v>
      </c>
      <c r="DA429" s="401">
        <f t="shared" si="312"/>
        <v>94444816.723804533</v>
      </c>
      <c r="DB429" s="401">
        <f t="shared" si="313"/>
        <v>100800</v>
      </c>
      <c r="DC429" s="401">
        <f t="shared" si="314"/>
        <v>94545616.723804533</v>
      </c>
      <c r="DD429" s="406">
        <v>0</v>
      </c>
      <c r="DE429" s="401">
        <f t="shared" si="315"/>
        <v>7835936.3667727262</v>
      </c>
      <c r="DF429" s="401">
        <f t="shared" si="316"/>
        <v>3917968.1833863631</v>
      </c>
      <c r="DG429" s="401">
        <f t="shared" si="317"/>
        <v>82791712.173645437</v>
      </c>
      <c r="DH429" s="401">
        <f t="shared" si="318"/>
        <v>7302611.25</v>
      </c>
      <c r="DI429" s="401">
        <f t="shared" si="319"/>
        <v>75489100.923645437</v>
      </c>
      <c r="DJ429" s="401">
        <f t="shared" si="320"/>
        <v>0</v>
      </c>
      <c r="DL429" s="408">
        <f t="shared" si="321"/>
        <v>6638737.5</v>
      </c>
      <c r="DM429" s="408">
        <f t="shared" si="322"/>
        <v>-2212912.5</v>
      </c>
    </row>
    <row r="430" spans="1:117" s="56" customFormat="1" ht="21" x14ac:dyDescent="0.2">
      <c r="A430" s="192">
        <f t="shared" si="283"/>
        <v>2655495</v>
      </c>
      <c r="B430" s="137">
        <f>'آبان 1400'!B431</f>
        <v>425</v>
      </c>
      <c r="C430" s="137">
        <f>'آبان 1400'!C431</f>
        <v>199</v>
      </c>
      <c r="D430" s="137">
        <f>'آبان 1400'!D431</f>
        <v>13461</v>
      </c>
      <c r="E430" s="137" t="str">
        <f>'آبان 1400'!E431</f>
        <v>حمیدرضا</v>
      </c>
      <c r="F430" s="137" t="str">
        <f>'آبان 1400'!F431</f>
        <v>غفوری</v>
      </c>
      <c r="G430" s="137" t="str">
        <f>'آبان 1400'!G431</f>
        <v>نگهبان</v>
      </c>
      <c r="H430" s="137" t="str">
        <f>'آبان 1400'!H431</f>
        <v>ش.تهران</v>
      </c>
      <c r="I430" s="137" t="str">
        <f>'آبان 1400'!I431</f>
        <v>255-700-4144627-1</v>
      </c>
      <c r="J430" s="137" t="str">
        <f>'آبان 1400'!J431</f>
        <v>0052092690</v>
      </c>
      <c r="K430" s="137" t="str">
        <f>'آبان 1400'!K431</f>
        <v>0014042772</v>
      </c>
      <c r="L430" s="137" t="str">
        <f>'آبان 1400'!L431</f>
        <v>ش - تهران</v>
      </c>
      <c r="M430" s="137" t="str">
        <f>'آبان 1400'!M431</f>
        <v>نگهبان</v>
      </c>
      <c r="N430" s="121" t="str">
        <f>'آبان 1400'!N431</f>
        <v>*</v>
      </c>
      <c r="O430" s="120">
        <f>'آبان 1400'!O431</f>
        <v>0</v>
      </c>
      <c r="P430" s="122">
        <f>'آبان 1400'!P431</f>
        <v>0</v>
      </c>
      <c r="Q430" s="362">
        <f>'آبان 1400'!Q431</f>
        <v>30</v>
      </c>
      <c r="R430" s="362">
        <f>'آبان 1400'!R431</f>
        <v>120</v>
      </c>
      <c r="S430" s="362">
        <f>'آبان 1400'!S431</f>
        <v>110</v>
      </c>
      <c r="T430" s="362">
        <f>'آبان 1400'!T431</f>
        <v>29.33</v>
      </c>
      <c r="U430" s="138">
        <f>'آبان 1400'!U431</f>
        <v>0</v>
      </c>
      <c r="V430" s="121">
        <f>'آبان 1400'!W431</f>
        <v>0</v>
      </c>
      <c r="W430" s="122">
        <f>'آبان 1400'!X431</f>
        <v>0</v>
      </c>
      <c r="X430" s="370">
        <f>'آبان 1400'!Y431</f>
        <v>1</v>
      </c>
      <c r="Y430" s="370">
        <f>'آبان 1400'!Z431</f>
        <v>0</v>
      </c>
      <c r="Z430" s="139">
        <f>'آبان 1400'!AA431</f>
        <v>885165</v>
      </c>
      <c r="AA430" s="139">
        <f>'آبان 1400'!AB431</f>
        <v>0</v>
      </c>
      <c r="AB430" s="139">
        <f>'آبان 1400'!AC431</f>
        <v>885165</v>
      </c>
      <c r="AC430" s="139">
        <f>'آبان 1400'!AD431</f>
        <v>4500000</v>
      </c>
      <c r="AD430" s="139">
        <f>'آبان 1400'!AE431</f>
        <v>6000000</v>
      </c>
      <c r="AE430" s="140">
        <f>'آبان 1400'!AF431</f>
        <v>168986.04545454544</v>
      </c>
      <c r="AF430" s="123">
        <f>'آبان 1400'!AG431</f>
        <v>26554950</v>
      </c>
      <c r="AG430" s="124">
        <f>'آبان 1400'!AH431</f>
        <v>0</v>
      </c>
      <c r="AH430" s="124">
        <f>'آبان 1400'!AI431</f>
        <v>20278325.454545453</v>
      </c>
      <c r="AI430" s="124">
        <f>'آبان 1400'!AJ431</f>
        <v>0</v>
      </c>
      <c r="AJ430" s="124">
        <f>'آبان 1400'!AK431</f>
        <v>4500000</v>
      </c>
      <c r="AK430" s="124">
        <f>'آبان 1400'!AL431</f>
        <v>6000000</v>
      </c>
      <c r="AL430" s="124">
        <f>'آبان 1400'!AM431</f>
        <v>4647116.25</v>
      </c>
      <c r="AM430" s="124">
        <f>'آبان 1400'!AN431</f>
        <v>4956360.7131818179</v>
      </c>
      <c r="AN430" s="124">
        <f>'آبان 1400'!AO431</f>
        <v>0</v>
      </c>
      <c r="AO430" s="124">
        <f>'آبان 1400'!AP431</f>
        <v>3000000</v>
      </c>
      <c r="AP430" s="124">
        <f>'آبان 1400'!AQ431</f>
        <v>0</v>
      </c>
      <c r="AQ430" s="124">
        <f>'آبان 1400'!AR431</f>
        <v>0</v>
      </c>
      <c r="AR430" s="124">
        <f>'آبان 1400'!AS431</f>
        <v>0</v>
      </c>
      <c r="AS430" s="379">
        <f>'آبان 1400'!AT431</f>
        <v>0</v>
      </c>
      <c r="AT430" s="372">
        <f t="shared" si="284"/>
        <v>69936752.417727262</v>
      </c>
      <c r="AU430" s="174">
        <f>'آبان 1400'!AV431</f>
        <v>51541179.748486355</v>
      </c>
      <c r="AV430" s="142">
        <f>'آبان 1400'!AW431</f>
        <v>69936752.417727262</v>
      </c>
      <c r="AW430" s="143">
        <f t="shared" si="285"/>
        <v>4895572.6692409087</v>
      </c>
      <c r="AX430" s="76">
        <f t="shared" si="286"/>
        <v>1154117.9748486355</v>
      </c>
      <c r="AY430" s="143">
        <f>'آبان 1400'!AZ431</f>
        <v>0</v>
      </c>
      <c r="AZ430" s="143">
        <f>'آبان 1400'!BA431</f>
        <v>0</v>
      </c>
      <c r="BA430" s="143">
        <f>'آبان 1400'!BB431</f>
        <v>0</v>
      </c>
      <c r="BB430" s="143">
        <f>'آبان 1400'!BC431</f>
        <v>0</v>
      </c>
      <c r="BC430" s="143">
        <f>'آبان 1400'!BD431</f>
        <v>0</v>
      </c>
      <c r="BD430" s="143">
        <f>'آبان 1400'!BE431</f>
        <v>0</v>
      </c>
      <c r="BE430" s="143">
        <f>'آبان 1400'!BF431</f>
        <v>0</v>
      </c>
      <c r="BF430" s="144">
        <f t="shared" si="287"/>
        <v>6049690.6440895442</v>
      </c>
      <c r="BG430" s="141">
        <f t="shared" si="288"/>
        <v>63887061</v>
      </c>
      <c r="BH430" s="145">
        <f t="shared" si="289"/>
        <v>69936752.417727262</v>
      </c>
      <c r="BI430" s="128">
        <f t="shared" si="282"/>
        <v>4425825</v>
      </c>
      <c r="BJ430" s="146">
        <f t="shared" si="290"/>
        <v>2212912.5</v>
      </c>
      <c r="BK430" s="146">
        <f t="shared" si="291"/>
        <v>663873.75</v>
      </c>
      <c r="BL430" s="147">
        <f t="shared" si="292"/>
        <v>1120000</v>
      </c>
      <c r="BM430" s="383">
        <v>0</v>
      </c>
      <c r="BN430" s="148">
        <f t="shared" si="293"/>
        <v>78359363.667727262</v>
      </c>
      <c r="BO430" s="149">
        <f t="shared" si="294"/>
        <v>69936752.417727262</v>
      </c>
      <c r="BP430" s="150">
        <f t="shared" si="295"/>
        <v>16085453.056077272</v>
      </c>
      <c r="BQ430" s="151">
        <f t="shared" si="296"/>
        <v>94444816.723804533</v>
      </c>
      <c r="BR430" s="152">
        <f t="shared" si="297"/>
        <v>100800</v>
      </c>
      <c r="BS430" s="148">
        <f t="shared" si="298"/>
        <v>94545616.723804533</v>
      </c>
      <c r="BT430" s="136">
        <v>0</v>
      </c>
      <c r="BU430" s="149">
        <f t="shared" si="299"/>
        <v>7835936.3667727262</v>
      </c>
      <c r="BV430" s="153">
        <f t="shared" si="300"/>
        <v>3917968.1833863631</v>
      </c>
      <c r="BW430" s="134">
        <f t="shared" si="301"/>
        <v>82791712.173645437</v>
      </c>
      <c r="BX430" s="148">
        <f t="shared" si="302"/>
        <v>7302611.25</v>
      </c>
      <c r="BY430" s="135">
        <f t="shared" si="303"/>
        <v>75489100.923645437</v>
      </c>
      <c r="CD430" s="400">
        <f>'آبان 1400'!AU431</f>
        <v>69936752.417727262</v>
      </c>
      <c r="CE430" s="401">
        <f>'آبان 1400'!AV431</f>
        <v>51541179.748486355</v>
      </c>
      <c r="CF430" s="401">
        <f>'آبان 1400'!AW431</f>
        <v>69936752.417727262</v>
      </c>
      <c r="CG430" s="401">
        <f>'آبان 1400'!AX431</f>
        <v>4895572.6692409087</v>
      </c>
      <c r="CH430" s="401">
        <f>'آبان 1400'!AY431</f>
        <v>1154117.9748486355</v>
      </c>
      <c r="CI430" s="401">
        <f>'آبان 1400'!AZ431</f>
        <v>0</v>
      </c>
      <c r="CJ430" s="401">
        <f>'آبان 1400'!BA431</f>
        <v>0</v>
      </c>
      <c r="CK430" s="401">
        <f>'آبان 1400'!BB431</f>
        <v>0</v>
      </c>
      <c r="CL430" s="401">
        <f>'آبان 1400'!BC431</f>
        <v>0</v>
      </c>
      <c r="CM430" s="401">
        <f>'آبان 1400'!BD431</f>
        <v>0</v>
      </c>
      <c r="CN430" s="401">
        <f>'آبان 1400'!BE431</f>
        <v>0</v>
      </c>
      <c r="CO430" s="401">
        <f>'آبان 1400'!BF431</f>
        <v>0</v>
      </c>
      <c r="CP430" s="401">
        <f>'آبان 1400'!BG431</f>
        <v>6049690.6440895442</v>
      </c>
      <c r="CQ430" s="401">
        <f>'آبان 1400'!BH431</f>
        <v>63887061</v>
      </c>
      <c r="CR430" s="401">
        <f t="shared" si="304"/>
        <v>69936752.417727262</v>
      </c>
      <c r="CS430" s="56">
        <f t="shared" si="305"/>
        <v>4425825</v>
      </c>
      <c r="CT430" s="400">
        <f t="shared" si="306"/>
        <v>2212912.5</v>
      </c>
      <c r="CU430" s="401">
        <f t="shared" si="307"/>
        <v>663873.75</v>
      </c>
      <c r="CV430" s="401">
        <f t="shared" si="308"/>
        <v>1120000</v>
      </c>
      <c r="CW430" s="56">
        <v>0</v>
      </c>
      <c r="CX430" s="401">
        <f t="shared" si="309"/>
        <v>78359363.667727262</v>
      </c>
      <c r="CY430" s="401">
        <f t="shared" si="310"/>
        <v>69936752.417727262</v>
      </c>
      <c r="CZ430" s="401">
        <f t="shared" si="311"/>
        <v>16085453.056077272</v>
      </c>
      <c r="DA430" s="401">
        <f t="shared" si="312"/>
        <v>94444816.723804533</v>
      </c>
      <c r="DB430" s="401">
        <f t="shared" si="313"/>
        <v>100800</v>
      </c>
      <c r="DC430" s="401">
        <f t="shared" si="314"/>
        <v>94545616.723804533</v>
      </c>
      <c r="DD430" s="406">
        <v>0</v>
      </c>
      <c r="DE430" s="401">
        <f t="shared" si="315"/>
        <v>7835936.3667727262</v>
      </c>
      <c r="DF430" s="401">
        <f t="shared" si="316"/>
        <v>3917968.1833863631</v>
      </c>
      <c r="DG430" s="401">
        <f t="shared" si="317"/>
        <v>82791712.173645437</v>
      </c>
      <c r="DH430" s="401">
        <f t="shared" si="318"/>
        <v>7302611.25</v>
      </c>
      <c r="DI430" s="401">
        <f t="shared" si="319"/>
        <v>75489100.923645437</v>
      </c>
      <c r="DJ430" s="401">
        <f t="shared" si="320"/>
        <v>0</v>
      </c>
      <c r="DL430" s="408">
        <f t="shared" si="321"/>
        <v>6638737.5</v>
      </c>
      <c r="DM430" s="408">
        <f t="shared" si="322"/>
        <v>-2212912.5</v>
      </c>
    </row>
    <row r="431" spans="1:117" s="56" customFormat="1" ht="21" x14ac:dyDescent="0.2">
      <c r="A431" s="192">
        <f t="shared" si="283"/>
        <v>2655495</v>
      </c>
      <c r="B431" s="137">
        <f>'آبان 1400'!B432</f>
        <v>426</v>
      </c>
      <c r="C431" s="137">
        <f>'آبان 1400'!C432</f>
        <v>200</v>
      </c>
      <c r="D431" s="137">
        <f>'آبان 1400'!D432</f>
        <v>13503</v>
      </c>
      <c r="E431" s="137" t="str">
        <f>'آبان 1400'!E432</f>
        <v xml:space="preserve">محمد </v>
      </c>
      <c r="F431" s="137" t="str">
        <f>'آبان 1400'!F432</f>
        <v>قیومی</v>
      </c>
      <c r="G431" s="137" t="str">
        <f>'آبان 1400'!G432</f>
        <v>نگهبان</v>
      </c>
      <c r="H431" s="137" t="str">
        <f>'آبان 1400'!H432</f>
        <v>ش.تهران</v>
      </c>
      <c r="I431" s="137" t="str">
        <f>'آبان 1400'!I432</f>
        <v>360-700-4169671-1</v>
      </c>
      <c r="J431" s="137" t="str">
        <f>'آبان 1400'!J432</f>
        <v>1630128309</v>
      </c>
      <c r="K431" s="137" t="str">
        <f>'آبان 1400'!K432</f>
        <v>0026473176</v>
      </c>
      <c r="L431" s="137" t="str">
        <f>'آبان 1400'!L432</f>
        <v>ش - تهران</v>
      </c>
      <c r="M431" s="137" t="str">
        <f>'آبان 1400'!M432</f>
        <v>نگهبان</v>
      </c>
      <c r="N431" s="121" t="str">
        <f>'آبان 1400'!N432</f>
        <v>*</v>
      </c>
      <c r="O431" s="120">
        <f>'آبان 1400'!O432</f>
        <v>0</v>
      </c>
      <c r="P431" s="122">
        <f>'آبان 1400'!P432</f>
        <v>0</v>
      </c>
      <c r="Q431" s="362">
        <f>'آبان 1400'!Q432</f>
        <v>30</v>
      </c>
      <c r="R431" s="362">
        <f>'آبان 1400'!R432</f>
        <v>120</v>
      </c>
      <c r="S431" s="362">
        <f>'آبان 1400'!S432</f>
        <v>110</v>
      </c>
      <c r="T431" s="362">
        <f>'آبان 1400'!T432</f>
        <v>29.33</v>
      </c>
      <c r="U431" s="138">
        <f>'آبان 1400'!U432</f>
        <v>0</v>
      </c>
      <c r="V431" s="121">
        <f>'آبان 1400'!W432</f>
        <v>0</v>
      </c>
      <c r="W431" s="122">
        <f>'آبان 1400'!X432</f>
        <v>0</v>
      </c>
      <c r="X431" s="370">
        <f>'آبان 1400'!Y432</f>
        <v>1</v>
      </c>
      <c r="Y431" s="370">
        <f>'آبان 1400'!Z432</f>
        <v>0</v>
      </c>
      <c r="Z431" s="139">
        <f>'آبان 1400'!AA432</f>
        <v>885165</v>
      </c>
      <c r="AA431" s="139">
        <f>'آبان 1400'!AB432</f>
        <v>0</v>
      </c>
      <c r="AB431" s="139">
        <f>'آبان 1400'!AC432</f>
        <v>885165</v>
      </c>
      <c r="AC431" s="139">
        <f>'آبان 1400'!AD432</f>
        <v>4500000</v>
      </c>
      <c r="AD431" s="139">
        <f>'آبان 1400'!AE432</f>
        <v>6000000</v>
      </c>
      <c r="AE431" s="140">
        <f>'آبان 1400'!AF432</f>
        <v>168986.04545454544</v>
      </c>
      <c r="AF431" s="123">
        <f>'آبان 1400'!AG432</f>
        <v>26554950</v>
      </c>
      <c r="AG431" s="124">
        <f>'آبان 1400'!AH432</f>
        <v>0</v>
      </c>
      <c r="AH431" s="124">
        <f>'آبان 1400'!AI432</f>
        <v>20278325.454545453</v>
      </c>
      <c r="AI431" s="124">
        <f>'آبان 1400'!AJ432</f>
        <v>0</v>
      </c>
      <c r="AJ431" s="124">
        <f>'آبان 1400'!AK432</f>
        <v>4500000</v>
      </c>
      <c r="AK431" s="124">
        <f>'آبان 1400'!AL432</f>
        <v>6000000</v>
      </c>
      <c r="AL431" s="124">
        <f>'آبان 1400'!AM432</f>
        <v>4647116.25</v>
      </c>
      <c r="AM431" s="124">
        <f>'آبان 1400'!AN432</f>
        <v>4956360.7131818179</v>
      </c>
      <c r="AN431" s="124">
        <f>'آبان 1400'!AO432</f>
        <v>0</v>
      </c>
      <c r="AO431" s="124">
        <f>'آبان 1400'!AP432</f>
        <v>3000000</v>
      </c>
      <c r="AP431" s="124">
        <f>'آبان 1400'!AQ432</f>
        <v>0</v>
      </c>
      <c r="AQ431" s="124">
        <f>'آبان 1400'!AR432</f>
        <v>0</v>
      </c>
      <c r="AR431" s="124">
        <f>'آبان 1400'!AS432</f>
        <v>0</v>
      </c>
      <c r="AS431" s="379">
        <f>'آبان 1400'!AT432</f>
        <v>0</v>
      </c>
      <c r="AT431" s="372">
        <f t="shared" si="284"/>
        <v>69936752.417727262</v>
      </c>
      <c r="AU431" s="174">
        <f>'آبان 1400'!AV432</f>
        <v>51541179.748486355</v>
      </c>
      <c r="AV431" s="142">
        <f>'آبان 1400'!AW432</f>
        <v>69936752.417727262</v>
      </c>
      <c r="AW431" s="143">
        <f t="shared" si="285"/>
        <v>4895572.6692409087</v>
      </c>
      <c r="AX431" s="76">
        <f t="shared" si="286"/>
        <v>1154117.9748486355</v>
      </c>
      <c r="AY431" s="143">
        <f>'آبان 1400'!AZ432</f>
        <v>0</v>
      </c>
      <c r="AZ431" s="143">
        <f>'آبان 1400'!BA432</f>
        <v>0</v>
      </c>
      <c r="BA431" s="143">
        <f>'آبان 1400'!BB432</f>
        <v>0</v>
      </c>
      <c r="BB431" s="143">
        <f>'آبان 1400'!BC432</f>
        <v>0</v>
      </c>
      <c r="BC431" s="143">
        <f>'آبان 1400'!BD432</f>
        <v>0</v>
      </c>
      <c r="BD431" s="143">
        <f>'آبان 1400'!BE432</f>
        <v>0</v>
      </c>
      <c r="BE431" s="143">
        <f>'آبان 1400'!BF432</f>
        <v>0</v>
      </c>
      <c r="BF431" s="144">
        <f t="shared" si="287"/>
        <v>6049690.6440895442</v>
      </c>
      <c r="BG431" s="141">
        <f t="shared" si="288"/>
        <v>63887061</v>
      </c>
      <c r="BH431" s="145">
        <f t="shared" si="289"/>
        <v>69936752.417727262</v>
      </c>
      <c r="BI431" s="128">
        <f t="shared" si="282"/>
        <v>4425825</v>
      </c>
      <c r="BJ431" s="146">
        <f t="shared" si="290"/>
        <v>2212912.5</v>
      </c>
      <c r="BK431" s="146">
        <f t="shared" si="291"/>
        <v>663873.75</v>
      </c>
      <c r="BL431" s="147">
        <f t="shared" si="292"/>
        <v>1120000</v>
      </c>
      <c r="BM431" s="383">
        <v>0</v>
      </c>
      <c r="BN431" s="148">
        <f t="shared" si="293"/>
        <v>78359363.667727262</v>
      </c>
      <c r="BO431" s="149">
        <f t="shared" si="294"/>
        <v>69936752.417727262</v>
      </c>
      <c r="BP431" s="150">
        <f t="shared" si="295"/>
        <v>16085453.056077272</v>
      </c>
      <c r="BQ431" s="151">
        <f t="shared" si="296"/>
        <v>94444816.723804533</v>
      </c>
      <c r="BR431" s="152">
        <f t="shared" si="297"/>
        <v>100800</v>
      </c>
      <c r="BS431" s="148">
        <f t="shared" si="298"/>
        <v>94545616.723804533</v>
      </c>
      <c r="BT431" s="136">
        <v>0</v>
      </c>
      <c r="BU431" s="149">
        <f t="shared" si="299"/>
        <v>7835936.3667727262</v>
      </c>
      <c r="BV431" s="153">
        <f t="shared" si="300"/>
        <v>3917968.1833863631</v>
      </c>
      <c r="BW431" s="134">
        <f t="shared" si="301"/>
        <v>82791712.173645437</v>
      </c>
      <c r="BX431" s="148">
        <f t="shared" si="302"/>
        <v>7302611.25</v>
      </c>
      <c r="BY431" s="135">
        <f t="shared" si="303"/>
        <v>75489100.923645437</v>
      </c>
      <c r="CD431" s="400">
        <f>'آبان 1400'!AU432</f>
        <v>69936752.417727262</v>
      </c>
      <c r="CE431" s="401">
        <f>'آبان 1400'!AV432</f>
        <v>51541179.748486355</v>
      </c>
      <c r="CF431" s="401">
        <f>'آبان 1400'!AW432</f>
        <v>69936752.417727262</v>
      </c>
      <c r="CG431" s="401">
        <f>'آبان 1400'!AX432</f>
        <v>4895572.6692409087</v>
      </c>
      <c r="CH431" s="401">
        <f>'آبان 1400'!AY432</f>
        <v>1154117.9748486355</v>
      </c>
      <c r="CI431" s="401">
        <f>'آبان 1400'!AZ432</f>
        <v>0</v>
      </c>
      <c r="CJ431" s="401">
        <f>'آبان 1400'!BA432</f>
        <v>0</v>
      </c>
      <c r="CK431" s="401">
        <f>'آبان 1400'!BB432</f>
        <v>0</v>
      </c>
      <c r="CL431" s="401">
        <f>'آبان 1400'!BC432</f>
        <v>0</v>
      </c>
      <c r="CM431" s="401">
        <f>'آبان 1400'!BD432</f>
        <v>0</v>
      </c>
      <c r="CN431" s="401">
        <f>'آبان 1400'!BE432</f>
        <v>0</v>
      </c>
      <c r="CO431" s="401">
        <f>'آبان 1400'!BF432</f>
        <v>0</v>
      </c>
      <c r="CP431" s="401">
        <f>'آبان 1400'!BG432</f>
        <v>6049690.6440895442</v>
      </c>
      <c r="CQ431" s="401">
        <f>'آبان 1400'!BH432</f>
        <v>63887061</v>
      </c>
      <c r="CR431" s="401">
        <f t="shared" si="304"/>
        <v>69936752.417727262</v>
      </c>
      <c r="CS431" s="56">
        <f t="shared" si="305"/>
        <v>4425825</v>
      </c>
      <c r="CT431" s="400">
        <f t="shared" si="306"/>
        <v>2212912.5</v>
      </c>
      <c r="CU431" s="401">
        <f t="shared" si="307"/>
        <v>663873.75</v>
      </c>
      <c r="CV431" s="401">
        <f t="shared" si="308"/>
        <v>1120000</v>
      </c>
      <c r="CW431" s="56">
        <v>0</v>
      </c>
      <c r="CX431" s="401">
        <f t="shared" si="309"/>
        <v>78359363.667727262</v>
      </c>
      <c r="CY431" s="401">
        <f t="shared" si="310"/>
        <v>69936752.417727262</v>
      </c>
      <c r="CZ431" s="401">
        <f t="shared" si="311"/>
        <v>16085453.056077272</v>
      </c>
      <c r="DA431" s="401">
        <f t="shared" si="312"/>
        <v>94444816.723804533</v>
      </c>
      <c r="DB431" s="401">
        <f t="shared" si="313"/>
        <v>100800</v>
      </c>
      <c r="DC431" s="401">
        <f t="shared" si="314"/>
        <v>94545616.723804533</v>
      </c>
      <c r="DD431" s="406">
        <v>0</v>
      </c>
      <c r="DE431" s="401">
        <f t="shared" si="315"/>
        <v>7835936.3667727262</v>
      </c>
      <c r="DF431" s="401">
        <f t="shared" si="316"/>
        <v>3917968.1833863631</v>
      </c>
      <c r="DG431" s="401">
        <f t="shared" si="317"/>
        <v>82791712.173645437</v>
      </c>
      <c r="DH431" s="401">
        <f t="shared" si="318"/>
        <v>7302611.25</v>
      </c>
      <c r="DI431" s="401">
        <f t="shared" si="319"/>
        <v>75489100.923645437</v>
      </c>
      <c r="DJ431" s="401">
        <f t="shared" si="320"/>
        <v>0</v>
      </c>
      <c r="DL431" s="408">
        <f t="shared" si="321"/>
        <v>6638737.5</v>
      </c>
      <c r="DM431" s="408">
        <f t="shared" si="322"/>
        <v>-2212912.5</v>
      </c>
    </row>
    <row r="432" spans="1:117" s="56" customFormat="1" ht="21" x14ac:dyDescent="0.2">
      <c r="A432" s="192">
        <f t="shared" si="283"/>
        <v>2655495</v>
      </c>
      <c r="B432" s="137">
        <f>'آبان 1400'!B433</f>
        <v>427</v>
      </c>
      <c r="C432" s="137">
        <f>'آبان 1400'!C433</f>
        <v>201</v>
      </c>
      <c r="D432" s="137">
        <f>'آبان 1400'!D433</f>
        <v>13451</v>
      </c>
      <c r="E432" s="137" t="str">
        <f>'آبان 1400'!E433</f>
        <v>مرتضی</v>
      </c>
      <c r="F432" s="137" t="str">
        <f>'آبان 1400'!F433</f>
        <v>بهرامی</v>
      </c>
      <c r="G432" s="137" t="str">
        <f>'آبان 1400'!G433</f>
        <v>نگهبان</v>
      </c>
      <c r="H432" s="137" t="str">
        <f>'آبان 1400'!H433</f>
        <v>ش.تهران</v>
      </c>
      <c r="I432" s="137" t="str">
        <f>'آبان 1400'!I433</f>
        <v>448-700-4184154-1</v>
      </c>
      <c r="J432" s="137" t="str">
        <f>'آبان 1400'!J433</f>
        <v>0063857316</v>
      </c>
      <c r="K432" s="137" t="str">
        <f>'آبان 1400'!K433</f>
        <v>0026411604</v>
      </c>
      <c r="L432" s="137" t="str">
        <f>'آبان 1400'!L433</f>
        <v>ش - تهران</v>
      </c>
      <c r="M432" s="137" t="str">
        <f>'آبان 1400'!M433</f>
        <v>نگهبان</v>
      </c>
      <c r="N432" s="121" t="str">
        <f>'آبان 1400'!N433</f>
        <v>*</v>
      </c>
      <c r="O432" s="120">
        <f>'آبان 1400'!O433</f>
        <v>0</v>
      </c>
      <c r="P432" s="122">
        <f>'آبان 1400'!P433</f>
        <v>0</v>
      </c>
      <c r="Q432" s="362">
        <f>'آبان 1400'!Q433</f>
        <v>30</v>
      </c>
      <c r="R432" s="362">
        <f>'آبان 1400'!R433</f>
        <v>120</v>
      </c>
      <c r="S432" s="362">
        <f>'آبان 1400'!S433</f>
        <v>110</v>
      </c>
      <c r="T432" s="362">
        <f>'آبان 1400'!T433</f>
        <v>29.33</v>
      </c>
      <c r="U432" s="138">
        <f>'آبان 1400'!U433</f>
        <v>0</v>
      </c>
      <c r="V432" s="121">
        <f>'آبان 1400'!W433</f>
        <v>0</v>
      </c>
      <c r="W432" s="122">
        <f>'آبان 1400'!X433</f>
        <v>0</v>
      </c>
      <c r="X432" s="370">
        <f>'آبان 1400'!Y433</f>
        <v>0</v>
      </c>
      <c r="Y432" s="370">
        <f>'آبان 1400'!Z433</f>
        <v>0</v>
      </c>
      <c r="Z432" s="139">
        <f>'آبان 1400'!AA433</f>
        <v>885165</v>
      </c>
      <c r="AA432" s="139">
        <f>'آبان 1400'!AB433</f>
        <v>0</v>
      </c>
      <c r="AB432" s="139">
        <f>'آبان 1400'!AC433</f>
        <v>885165</v>
      </c>
      <c r="AC432" s="139">
        <f>'آبان 1400'!AD433</f>
        <v>4500000</v>
      </c>
      <c r="AD432" s="139">
        <f>'آبان 1400'!AE433</f>
        <v>6000000</v>
      </c>
      <c r="AE432" s="140">
        <f>'آبان 1400'!AF433</f>
        <v>168986.04545454544</v>
      </c>
      <c r="AF432" s="123">
        <f>'آبان 1400'!AG433</f>
        <v>26554950</v>
      </c>
      <c r="AG432" s="124">
        <f>'آبان 1400'!AH433</f>
        <v>0</v>
      </c>
      <c r="AH432" s="124">
        <f>'آبان 1400'!AI433</f>
        <v>20278325.454545453</v>
      </c>
      <c r="AI432" s="124">
        <f>'آبان 1400'!AJ433</f>
        <v>0</v>
      </c>
      <c r="AJ432" s="124">
        <f>'آبان 1400'!AK433</f>
        <v>4500000</v>
      </c>
      <c r="AK432" s="124">
        <f>'آبان 1400'!AL433</f>
        <v>6000000</v>
      </c>
      <c r="AL432" s="124">
        <f>'آبان 1400'!AM433</f>
        <v>4647116.25</v>
      </c>
      <c r="AM432" s="124">
        <f>'آبان 1400'!AN433</f>
        <v>4956360.7131818179</v>
      </c>
      <c r="AN432" s="124">
        <f>'آبان 1400'!AO433</f>
        <v>0</v>
      </c>
      <c r="AO432" s="124">
        <f>'آبان 1400'!AP433</f>
        <v>2600000</v>
      </c>
      <c r="AP432" s="124">
        <f>'آبان 1400'!AQ433</f>
        <v>0</v>
      </c>
      <c r="AQ432" s="124">
        <f>'آبان 1400'!AR433</f>
        <v>0</v>
      </c>
      <c r="AR432" s="124">
        <f>'آبان 1400'!AS433</f>
        <v>0</v>
      </c>
      <c r="AS432" s="379">
        <f>'آبان 1400'!AT433</f>
        <v>0</v>
      </c>
      <c r="AT432" s="372">
        <f t="shared" si="284"/>
        <v>69536752.417727262</v>
      </c>
      <c r="AU432" s="174">
        <f>'آبان 1400'!AV433</f>
        <v>51569179.748486355</v>
      </c>
      <c r="AV432" s="142">
        <f>'آبان 1400'!AW433</f>
        <v>69536752.417727262</v>
      </c>
      <c r="AW432" s="143">
        <f t="shared" si="285"/>
        <v>4867572.6692409087</v>
      </c>
      <c r="AX432" s="76">
        <f t="shared" si="286"/>
        <v>1156917.9748486355</v>
      </c>
      <c r="AY432" s="143">
        <f>'آبان 1400'!AZ433</f>
        <v>0</v>
      </c>
      <c r="AZ432" s="143">
        <f>'آبان 1400'!BA433</f>
        <v>0</v>
      </c>
      <c r="BA432" s="143">
        <f>'آبان 1400'!BB433</f>
        <v>0</v>
      </c>
      <c r="BB432" s="143">
        <f>'آبان 1400'!BC433</f>
        <v>0</v>
      </c>
      <c r="BC432" s="143">
        <f>'آبان 1400'!BD433</f>
        <v>0</v>
      </c>
      <c r="BD432" s="143">
        <f>'آبان 1400'!BE433</f>
        <v>0</v>
      </c>
      <c r="BE432" s="143">
        <f>'آبان 1400'!BF433</f>
        <v>0</v>
      </c>
      <c r="BF432" s="144">
        <f t="shared" si="287"/>
        <v>6024490.6440895442</v>
      </c>
      <c r="BG432" s="141">
        <f t="shared" si="288"/>
        <v>63512261</v>
      </c>
      <c r="BH432" s="145">
        <f t="shared" si="289"/>
        <v>69536752.417727262</v>
      </c>
      <c r="BI432" s="128">
        <f t="shared" si="282"/>
        <v>4425825</v>
      </c>
      <c r="BJ432" s="146">
        <f t="shared" si="290"/>
        <v>2212912.5</v>
      </c>
      <c r="BK432" s="146">
        <f t="shared" si="291"/>
        <v>663873.75</v>
      </c>
      <c r="BL432" s="147">
        <f t="shared" si="292"/>
        <v>1120000</v>
      </c>
      <c r="BM432" s="383">
        <v>0</v>
      </c>
      <c r="BN432" s="148">
        <f t="shared" si="293"/>
        <v>77959363.667727262</v>
      </c>
      <c r="BO432" s="149">
        <f t="shared" si="294"/>
        <v>69536752.417727262</v>
      </c>
      <c r="BP432" s="150">
        <f t="shared" si="295"/>
        <v>15993453.056077272</v>
      </c>
      <c r="BQ432" s="151">
        <f t="shared" si="296"/>
        <v>93952816.723804533</v>
      </c>
      <c r="BR432" s="152">
        <f t="shared" si="297"/>
        <v>100800</v>
      </c>
      <c r="BS432" s="148">
        <f t="shared" si="298"/>
        <v>94053616.723804533</v>
      </c>
      <c r="BT432" s="136">
        <v>0</v>
      </c>
      <c r="BU432" s="149">
        <f t="shared" si="299"/>
        <v>7795936.3667727262</v>
      </c>
      <c r="BV432" s="153">
        <f t="shared" si="300"/>
        <v>3897968.1833863631</v>
      </c>
      <c r="BW432" s="134">
        <f t="shared" si="301"/>
        <v>82359712.173645437</v>
      </c>
      <c r="BX432" s="148">
        <f t="shared" si="302"/>
        <v>7302611.25</v>
      </c>
      <c r="BY432" s="135">
        <f t="shared" si="303"/>
        <v>75057100.923645437</v>
      </c>
      <c r="CD432" s="400">
        <f>'آبان 1400'!AU433</f>
        <v>69536752.417727262</v>
      </c>
      <c r="CE432" s="401">
        <f>'آبان 1400'!AV433</f>
        <v>51569179.748486355</v>
      </c>
      <c r="CF432" s="401">
        <f>'آبان 1400'!AW433</f>
        <v>69536752.417727262</v>
      </c>
      <c r="CG432" s="401">
        <f>'آبان 1400'!AX433</f>
        <v>4867572.6692409087</v>
      </c>
      <c r="CH432" s="401">
        <f>'آبان 1400'!AY433</f>
        <v>1156917.9748486355</v>
      </c>
      <c r="CI432" s="401">
        <f>'آبان 1400'!AZ433</f>
        <v>0</v>
      </c>
      <c r="CJ432" s="401">
        <f>'آبان 1400'!BA433</f>
        <v>0</v>
      </c>
      <c r="CK432" s="401">
        <f>'آبان 1400'!BB433</f>
        <v>0</v>
      </c>
      <c r="CL432" s="401">
        <f>'آبان 1400'!BC433</f>
        <v>0</v>
      </c>
      <c r="CM432" s="401">
        <f>'آبان 1400'!BD433</f>
        <v>0</v>
      </c>
      <c r="CN432" s="401">
        <f>'آبان 1400'!BE433</f>
        <v>0</v>
      </c>
      <c r="CO432" s="401">
        <f>'آبان 1400'!BF433</f>
        <v>0</v>
      </c>
      <c r="CP432" s="401">
        <f>'آبان 1400'!BG433</f>
        <v>6024490.6440895442</v>
      </c>
      <c r="CQ432" s="401">
        <f>'آبان 1400'!BH433</f>
        <v>63512261</v>
      </c>
      <c r="CR432" s="401">
        <f t="shared" si="304"/>
        <v>69536752.417727262</v>
      </c>
      <c r="CS432" s="56">
        <f t="shared" si="305"/>
        <v>4425825</v>
      </c>
      <c r="CT432" s="400">
        <f t="shared" si="306"/>
        <v>2212912.5</v>
      </c>
      <c r="CU432" s="401">
        <f t="shared" si="307"/>
        <v>663873.75</v>
      </c>
      <c r="CV432" s="401">
        <f t="shared" si="308"/>
        <v>1120000</v>
      </c>
      <c r="CW432" s="56">
        <v>0</v>
      </c>
      <c r="CX432" s="401">
        <f t="shared" si="309"/>
        <v>77959363.667727262</v>
      </c>
      <c r="CY432" s="401">
        <f t="shared" si="310"/>
        <v>69536752.417727262</v>
      </c>
      <c r="CZ432" s="401">
        <f t="shared" si="311"/>
        <v>15993453.056077272</v>
      </c>
      <c r="DA432" s="401">
        <f t="shared" si="312"/>
        <v>93952816.723804533</v>
      </c>
      <c r="DB432" s="401">
        <f t="shared" si="313"/>
        <v>100800</v>
      </c>
      <c r="DC432" s="401">
        <f t="shared" si="314"/>
        <v>94053616.723804533</v>
      </c>
      <c r="DD432" s="406">
        <v>0</v>
      </c>
      <c r="DE432" s="401">
        <f t="shared" si="315"/>
        <v>7795936.3667727262</v>
      </c>
      <c r="DF432" s="401">
        <f t="shared" si="316"/>
        <v>3897968.1833863631</v>
      </c>
      <c r="DG432" s="401">
        <f t="shared" si="317"/>
        <v>82359712.173645437</v>
      </c>
      <c r="DH432" s="401">
        <f t="shared" si="318"/>
        <v>7302611.25</v>
      </c>
      <c r="DI432" s="401">
        <f t="shared" si="319"/>
        <v>75057100.923645437</v>
      </c>
      <c r="DJ432" s="401">
        <f t="shared" si="320"/>
        <v>0</v>
      </c>
      <c r="DL432" s="408">
        <f t="shared" si="321"/>
        <v>6638737.5</v>
      </c>
      <c r="DM432" s="408">
        <f t="shared" si="322"/>
        <v>-2212912.5</v>
      </c>
    </row>
    <row r="433" spans="1:117" s="56" customFormat="1" ht="21" x14ac:dyDescent="0.2">
      <c r="A433" s="192">
        <f t="shared" si="283"/>
        <v>2655495</v>
      </c>
      <c r="B433" s="137">
        <f>'آبان 1400'!B434</f>
        <v>428</v>
      </c>
      <c r="C433" s="137">
        <f>'آبان 1400'!C434</f>
        <v>202</v>
      </c>
      <c r="D433" s="137">
        <f>'آبان 1400'!D434</f>
        <v>13487</v>
      </c>
      <c r="E433" s="137" t="str">
        <f>'آبان 1400'!E434</f>
        <v>حبیب اله</v>
      </c>
      <c r="F433" s="137" t="str">
        <f>'آبان 1400'!F434</f>
        <v>باقری</v>
      </c>
      <c r="G433" s="137" t="str">
        <f>'آبان 1400'!G434</f>
        <v>نگهبان</v>
      </c>
      <c r="H433" s="137" t="str">
        <f>'آبان 1400'!H434</f>
        <v>ش.تهران</v>
      </c>
      <c r="I433" s="137" t="str">
        <f>'آبان 1400'!I434</f>
        <v>255-700-4215084-1</v>
      </c>
      <c r="J433" s="137" t="str">
        <f>'آبان 1400'!J434</f>
        <v>0480514259</v>
      </c>
      <c r="K433" s="137" t="str">
        <f>'آبان 1400'!K434</f>
        <v>0021339144</v>
      </c>
      <c r="L433" s="137" t="str">
        <f>'آبان 1400'!L434</f>
        <v>ش - تهران</v>
      </c>
      <c r="M433" s="137" t="str">
        <f>'آبان 1400'!M434</f>
        <v>نگهبان</v>
      </c>
      <c r="N433" s="121">
        <f>'آبان 1400'!N434</f>
        <v>0</v>
      </c>
      <c r="O433" s="120">
        <f>'آبان 1400'!O434</f>
        <v>0</v>
      </c>
      <c r="P433" s="122" t="str">
        <f>'آبان 1400'!P434</f>
        <v>*</v>
      </c>
      <c r="Q433" s="362">
        <f>'آبان 1400'!Q434</f>
        <v>30</v>
      </c>
      <c r="R433" s="362">
        <f>'آبان 1400'!R434</f>
        <v>120</v>
      </c>
      <c r="S433" s="362">
        <f>'آبان 1400'!S434</f>
        <v>220</v>
      </c>
      <c r="T433" s="362">
        <f>'آبان 1400'!T434</f>
        <v>29.33</v>
      </c>
      <c r="U433" s="138">
        <f>'آبان 1400'!U434</f>
        <v>0</v>
      </c>
      <c r="V433" s="121">
        <f>'آبان 1400'!W434</f>
        <v>0</v>
      </c>
      <c r="W433" s="122">
        <f>'آبان 1400'!X434</f>
        <v>0</v>
      </c>
      <c r="X433" s="370">
        <f>'آبان 1400'!Y434</f>
        <v>1</v>
      </c>
      <c r="Y433" s="370">
        <f>'آبان 1400'!Z434</f>
        <v>1</v>
      </c>
      <c r="Z433" s="139">
        <f>'آبان 1400'!AA434</f>
        <v>885165</v>
      </c>
      <c r="AA433" s="139">
        <f>'آبان 1400'!AB434</f>
        <v>0</v>
      </c>
      <c r="AB433" s="139">
        <f>'آبان 1400'!AC434</f>
        <v>885165</v>
      </c>
      <c r="AC433" s="139">
        <f>'آبان 1400'!AD434</f>
        <v>4500000</v>
      </c>
      <c r="AD433" s="139">
        <f>'آبان 1400'!AE434</f>
        <v>6000000</v>
      </c>
      <c r="AE433" s="140">
        <f>'آبان 1400'!AF434</f>
        <v>168986.04545454544</v>
      </c>
      <c r="AF433" s="123">
        <f>'آبان 1400'!AG434</f>
        <v>26554950</v>
      </c>
      <c r="AG433" s="124">
        <f>'آبان 1400'!AH434</f>
        <v>0</v>
      </c>
      <c r="AH433" s="124">
        <f>'آبان 1400'!AI434</f>
        <v>20278325.454545453</v>
      </c>
      <c r="AI433" s="124">
        <f>'آبان 1400'!AJ434</f>
        <v>2655495</v>
      </c>
      <c r="AJ433" s="124">
        <f>'آبان 1400'!AK434</f>
        <v>4500000</v>
      </c>
      <c r="AK433" s="124">
        <f>'آبان 1400'!AL434</f>
        <v>6000000</v>
      </c>
      <c r="AL433" s="124">
        <f>'آبان 1400'!AM434</f>
        <v>9294232.5</v>
      </c>
      <c r="AM433" s="124">
        <f>'آبان 1400'!AN434</f>
        <v>4956360.7131818179</v>
      </c>
      <c r="AN433" s="124">
        <f>'آبان 1400'!AO434</f>
        <v>0</v>
      </c>
      <c r="AO433" s="124">
        <f>'آبان 1400'!AP434</f>
        <v>4000000</v>
      </c>
      <c r="AP433" s="124">
        <f>'آبان 1400'!AQ434</f>
        <v>0</v>
      </c>
      <c r="AQ433" s="124">
        <f>'آبان 1400'!AR434</f>
        <v>0</v>
      </c>
      <c r="AR433" s="124">
        <f>'آبان 1400'!AS434</f>
        <v>0</v>
      </c>
      <c r="AS433" s="379">
        <f>'آبان 1400'!AT434</f>
        <v>0</v>
      </c>
      <c r="AT433" s="372">
        <f t="shared" si="284"/>
        <v>78239363.667727277</v>
      </c>
      <c r="AU433" s="174">
        <f>'آبان 1400'!AV434</f>
        <v>55792997.860986367</v>
      </c>
      <c r="AV433" s="142">
        <f>'آبان 1400'!AW434</f>
        <v>75583868.667727262</v>
      </c>
      <c r="AW433" s="143">
        <f t="shared" si="285"/>
        <v>5290870.8067409089</v>
      </c>
      <c r="AX433" s="76">
        <f t="shared" si="286"/>
        <v>1579299.7860986367</v>
      </c>
      <c r="AY433" s="143">
        <f>'آبان 1400'!AZ434</f>
        <v>0</v>
      </c>
      <c r="AZ433" s="143">
        <f>'آبان 1400'!BA434</f>
        <v>0</v>
      </c>
      <c r="BA433" s="143">
        <f>'آبان 1400'!BB434</f>
        <v>0</v>
      </c>
      <c r="BB433" s="143">
        <f>'آبان 1400'!BC434</f>
        <v>0</v>
      </c>
      <c r="BC433" s="143">
        <f>'آبان 1400'!BD434</f>
        <v>0</v>
      </c>
      <c r="BD433" s="143">
        <f>'آبان 1400'!BE434</f>
        <v>0</v>
      </c>
      <c r="BE433" s="143">
        <f>'آبان 1400'!BF434</f>
        <v>0</v>
      </c>
      <c r="BF433" s="144">
        <f t="shared" si="287"/>
        <v>6870170.5928395456</v>
      </c>
      <c r="BG433" s="141">
        <f t="shared" si="288"/>
        <v>71369193</v>
      </c>
      <c r="BH433" s="145">
        <f t="shared" si="289"/>
        <v>78239363.667727277</v>
      </c>
      <c r="BI433" s="128">
        <f t="shared" si="282"/>
        <v>4425825</v>
      </c>
      <c r="BJ433" s="146">
        <f t="shared" si="290"/>
        <v>2212912.5</v>
      </c>
      <c r="BK433" s="146">
        <f t="shared" si="291"/>
        <v>663873.75</v>
      </c>
      <c r="BL433" s="147">
        <f t="shared" si="292"/>
        <v>1120000</v>
      </c>
      <c r="BM433" s="383">
        <v>0</v>
      </c>
      <c r="BN433" s="148">
        <f t="shared" si="293"/>
        <v>86661974.917727277</v>
      </c>
      <c r="BO433" s="149">
        <f t="shared" si="294"/>
        <v>75583868.667727262</v>
      </c>
      <c r="BP433" s="150">
        <f t="shared" si="295"/>
        <v>17384289.793577272</v>
      </c>
      <c r="BQ433" s="151">
        <f t="shared" si="296"/>
        <v>104046264.71130455</v>
      </c>
      <c r="BR433" s="152">
        <f t="shared" si="297"/>
        <v>100800</v>
      </c>
      <c r="BS433" s="148">
        <f t="shared" si="298"/>
        <v>104147064.71130455</v>
      </c>
      <c r="BT433" s="136">
        <v>0</v>
      </c>
      <c r="BU433" s="149">
        <f t="shared" si="299"/>
        <v>8666197.491772728</v>
      </c>
      <c r="BV433" s="153">
        <f t="shared" si="300"/>
        <v>4333098.745886364</v>
      </c>
      <c r="BW433" s="134">
        <f t="shared" si="301"/>
        <v>91147768.473645449</v>
      </c>
      <c r="BX433" s="148">
        <f t="shared" si="302"/>
        <v>7302611.25</v>
      </c>
      <c r="BY433" s="135">
        <f t="shared" si="303"/>
        <v>83845157.223645449</v>
      </c>
      <c r="CD433" s="400">
        <f>'آبان 1400'!AU434</f>
        <v>78239363.667727277</v>
      </c>
      <c r="CE433" s="401">
        <f>'آبان 1400'!AV434</f>
        <v>55792997.860986367</v>
      </c>
      <c r="CF433" s="401">
        <f>'آبان 1400'!AW434</f>
        <v>75583868.667727262</v>
      </c>
      <c r="CG433" s="401">
        <f>'آبان 1400'!AX434</f>
        <v>5290870.8067409089</v>
      </c>
      <c r="CH433" s="401">
        <f>'آبان 1400'!AY434</f>
        <v>1579299.7860986367</v>
      </c>
      <c r="CI433" s="401">
        <f>'آبان 1400'!AZ434</f>
        <v>0</v>
      </c>
      <c r="CJ433" s="401">
        <f>'آبان 1400'!BA434</f>
        <v>0</v>
      </c>
      <c r="CK433" s="401">
        <f>'آبان 1400'!BB434</f>
        <v>0</v>
      </c>
      <c r="CL433" s="401">
        <f>'آبان 1400'!BC434</f>
        <v>0</v>
      </c>
      <c r="CM433" s="401">
        <f>'آبان 1400'!BD434</f>
        <v>0</v>
      </c>
      <c r="CN433" s="401">
        <f>'آبان 1400'!BE434</f>
        <v>0</v>
      </c>
      <c r="CO433" s="401">
        <f>'آبان 1400'!BF434</f>
        <v>0</v>
      </c>
      <c r="CP433" s="401">
        <f>'آبان 1400'!BG434</f>
        <v>6870170.5928395456</v>
      </c>
      <c r="CQ433" s="401">
        <f>'آبان 1400'!BH434</f>
        <v>71369193</v>
      </c>
      <c r="CR433" s="401">
        <f t="shared" si="304"/>
        <v>78239363.667727277</v>
      </c>
      <c r="CS433" s="56">
        <f t="shared" si="305"/>
        <v>4425825</v>
      </c>
      <c r="CT433" s="400">
        <f t="shared" si="306"/>
        <v>2212912.5</v>
      </c>
      <c r="CU433" s="401">
        <f t="shared" si="307"/>
        <v>663873.75</v>
      </c>
      <c r="CV433" s="401">
        <f t="shared" si="308"/>
        <v>1120000</v>
      </c>
      <c r="CW433" s="56">
        <v>0</v>
      </c>
      <c r="CX433" s="401">
        <f t="shared" si="309"/>
        <v>86661974.917727277</v>
      </c>
      <c r="CY433" s="401">
        <f t="shared" si="310"/>
        <v>75583868.667727262</v>
      </c>
      <c r="CZ433" s="401">
        <f t="shared" si="311"/>
        <v>17384289.793577272</v>
      </c>
      <c r="DA433" s="401">
        <f t="shared" si="312"/>
        <v>104046264.71130455</v>
      </c>
      <c r="DB433" s="401">
        <f t="shared" si="313"/>
        <v>100800</v>
      </c>
      <c r="DC433" s="401">
        <f t="shared" si="314"/>
        <v>104147064.71130455</v>
      </c>
      <c r="DD433" s="406">
        <v>0</v>
      </c>
      <c r="DE433" s="401">
        <f t="shared" si="315"/>
        <v>8666197.491772728</v>
      </c>
      <c r="DF433" s="401">
        <f t="shared" si="316"/>
        <v>4333098.745886364</v>
      </c>
      <c r="DG433" s="401">
        <f t="shared" si="317"/>
        <v>91147768.473645449</v>
      </c>
      <c r="DH433" s="401">
        <f t="shared" si="318"/>
        <v>7302611.25</v>
      </c>
      <c r="DI433" s="401">
        <f t="shared" si="319"/>
        <v>83845157.223645449</v>
      </c>
      <c r="DJ433" s="401">
        <f t="shared" si="320"/>
        <v>0</v>
      </c>
      <c r="DL433" s="408">
        <f t="shared" si="321"/>
        <v>6638737.5</v>
      </c>
      <c r="DM433" s="408">
        <f t="shared" si="322"/>
        <v>-2212912.5</v>
      </c>
    </row>
    <row r="434" spans="1:117" s="56" customFormat="1" ht="21" x14ac:dyDescent="0.2">
      <c r="A434" s="192">
        <f t="shared" si="283"/>
        <v>2655495</v>
      </c>
      <c r="B434" s="137">
        <f>'آبان 1400'!B435</f>
        <v>429</v>
      </c>
      <c r="C434" s="137">
        <f>'آبان 1400'!C435</f>
        <v>203</v>
      </c>
      <c r="D434" s="137">
        <f>'آبان 1400'!D435</f>
        <v>13485</v>
      </c>
      <c r="E434" s="137" t="str">
        <f>'آبان 1400'!E435</f>
        <v>اسماعيل</v>
      </c>
      <c r="F434" s="137" t="str">
        <f>'آبان 1400'!F435</f>
        <v>مجیدی</v>
      </c>
      <c r="G434" s="137" t="str">
        <f>'آبان 1400'!G435</f>
        <v>نگهبان</v>
      </c>
      <c r="H434" s="137" t="str">
        <f>'آبان 1400'!H435</f>
        <v>ش.تهران</v>
      </c>
      <c r="I434" s="137" t="str">
        <f>'آبان 1400'!I435</f>
        <v>254-813-2390774-1</v>
      </c>
      <c r="J434" s="137" t="str">
        <f>'آبان 1400'!J435</f>
        <v>0323244416</v>
      </c>
      <c r="K434" s="137" t="str">
        <f>'آبان 1400'!K435</f>
        <v>0024227276</v>
      </c>
      <c r="L434" s="137" t="str">
        <f>'آبان 1400'!L435</f>
        <v>ش - تهران</v>
      </c>
      <c r="M434" s="137" t="str">
        <f>'آبان 1400'!M435</f>
        <v>نگهبان</v>
      </c>
      <c r="N434" s="121" t="str">
        <f>'آبان 1400'!N435</f>
        <v>*</v>
      </c>
      <c r="O434" s="120">
        <f>'آبان 1400'!O435</f>
        <v>0</v>
      </c>
      <c r="P434" s="122">
        <f>'آبان 1400'!P435</f>
        <v>0</v>
      </c>
      <c r="Q434" s="362">
        <f>'آبان 1400'!Q435</f>
        <v>30</v>
      </c>
      <c r="R434" s="362">
        <f>'آبان 1400'!R435</f>
        <v>120</v>
      </c>
      <c r="S434" s="362">
        <f>'آبان 1400'!S435</f>
        <v>110</v>
      </c>
      <c r="T434" s="362">
        <f>'آبان 1400'!T435</f>
        <v>29.33</v>
      </c>
      <c r="U434" s="138">
        <f>'آبان 1400'!U435</f>
        <v>0</v>
      </c>
      <c r="V434" s="121">
        <f>'آبان 1400'!W435</f>
        <v>0</v>
      </c>
      <c r="W434" s="122">
        <f>'آبان 1400'!X435</f>
        <v>0</v>
      </c>
      <c r="X434" s="370">
        <f>'آبان 1400'!Y435</f>
        <v>1</v>
      </c>
      <c r="Y434" s="370">
        <f>'آبان 1400'!Z435</f>
        <v>1</v>
      </c>
      <c r="Z434" s="139">
        <f>'آبان 1400'!AA435</f>
        <v>885165</v>
      </c>
      <c r="AA434" s="139">
        <f>'آبان 1400'!AB435</f>
        <v>46667</v>
      </c>
      <c r="AB434" s="139">
        <f>'آبان 1400'!AC435</f>
        <v>931832</v>
      </c>
      <c r="AC434" s="139">
        <f>'آبان 1400'!AD435</f>
        <v>4500000</v>
      </c>
      <c r="AD434" s="139">
        <f>'آبان 1400'!AE435</f>
        <v>6000000</v>
      </c>
      <c r="AE434" s="140">
        <f>'آبان 1400'!AF435</f>
        <v>177895.19999999998</v>
      </c>
      <c r="AF434" s="123">
        <f>'آبان 1400'!AG435</f>
        <v>26554950</v>
      </c>
      <c r="AG434" s="124">
        <f>'آبان 1400'!AH435</f>
        <v>1400010</v>
      </c>
      <c r="AH434" s="124">
        <f>'آبان 1400'!AI435</f>
        <v>21347423.999999996</v>
      </c>
      <c r="AI434" s="124">
        <f>'آبان 1400'!AJ435</f>
        <v>2655495</v>
      </c>
      <c r="AJ434" s="124">
        <f>'آبان 1400'!AK435</f>
        <v>4500000</v>
      </c>
      <c r="AK434" s="124">
        <f>'آبان 1400'!AL435</f>
        <v>6000000</v>
      </c>
      <c r="AL434" s="124">
        <f>'آبان 1400'!AM435</f>
        <v>4892117.9999999991</v>
      </c>
      <c r="AM434" s="124">
        <f>'آبان 1400'!AN435</f>
        <v>5217666.2159999991</v>
      </c>
      <c r="AN434" s="124">
        <f>'آبان 1400'!AO435</f>
        <v>0</v>
      </c>
      <c r="AO434" s="124">
        <f>'آبان 1400'!AP435</f>
        <v>3000000</v>
      </c>
      <c r="AP434" s="124">
        <f>'آبان 1400'!AQ435</f>
        <v>0</v>
      </c>
      <c r="AQ434" s="124">
        <f>'آبان 1400'!AR435</f>
        <v>0</v>
      </c>
      <c r="AR434" s="124">
        <f>'آبان 1400'!AS435</f>
        <v>0</v>
      </c>
      <c r="AS434" s="379">
        <f>'آبان 1400'!AT435</f>
        <v>0</v>
      </c>
      <c r="AT434" s="372">
        <f t="shared" si="284"/>
        <v>75567663.216000006</v>
      </c>
      <c r="AU434" s="174">
        <f>'آبان 1400'!AV435</f>
        <v>54308316.440880008</v>
      </c>
      <c r="AV434" s="142">
        <f>'آبان 1400'!AW435</f>
        <v>72912168.215999991</v>
      </c>
      <c r="AW434" s="143">
        <f t="shared" si="285"/>
        <v>5103851.7751199994</v>
      </c>
      <c r="AX434" s="76">
        <f t="shared" si="286"/>
        <v>1430831.644088001</v>
      </c>
      <c r="AY434" s="143">
        <f>'آبان 1400'!AZ435</f>
        <v>0</v>
      </c>
      <c r="AZ434" s="143">
        <f>'آبان 1400'!BA435</f>
        <v>0</v>
      </c>
      <c r="BA434" s="143">
        <f>'آبان 1400'!BB435</f>
        <v>0</v>
      </c>
      <c r="BB434" s="143">
        <f>'آبان 1400'!BC435</f>
        <v>0</v>
      </c>
      <c r="BC434" s="143">
        <f>'آبان 1400'!BD435</f>
        <v>0</v>
      </c>
      <c r="BD434" s="143">
        <f>'آبان 1400'!BE435</f>
        <v>0</v>
      </c>
      <c r="BE434" s="143">
        <f>'آبان 1400'!BF435</f>
        <v>0</v>
      </c>
      <c r="BF434" s="144">
        <f t="shared" si="287"/>
        <v>6534683.4192080004</v>
      </c>
      <c r="BG434" s="141">
        <f t="shared" si="288"/>
        <v>69032979</v>
      </c>
      <c r="BH434" s="145">
        <f t="shared" si="289"/>
        <v>75567663.216000006</v>
      </c>
      <c r="BI434" s="128">
        <f t="shared" si="282"/>
        <v>4659160</v>
      </c>
      <c r="BJ434" s="146">
        <f t="shared" si="290"/>
        <v>2329580</v>
      </c>
      <c r="BK434" s="146">
        <f t="shared" si="291"/>
        <v>698874</v>
      </c>
      <c r="BL434" s="147">
        <f t="shared" si="292"/>
        <v>1120000</v>
      </c>
      <c r="BM434" s="383">
        <v>0</v>
      </c>
      <c r="BN434" s="148">
        <f t="shared" si="293"/>
        <v>84375277.216000006</v>
      </c>
      <c r="BO434" s="149">
        <f t="shared" si="294"/>
        <v>72912168.215999991</v>
      </c>
      <c r="BP434" s="150">
        <f t="shared" si="295"/>
        <v>16769798.689679999</v>
      </c>
      <c r="BQ434" s="151">
        <f t="shared" si="296"/>
        <v>101145075.90568</v>
      </c>
      <c r="BR434" s="152">
        <f t="shared" si="297"/>
        <v>100800</v>
      </c>
      <c r="BS434" s="148">
        <f t="shared" si="298"/>
        <v>101245875.90568</v>
      </c>
      <c r="BT434" s="136">
        <v>0</v>
      </c>
      <c r="BU434" s="149">
        <f t="shared" si="299"/>
        <v>8437527.7216000017</v>
      </c>
      <c r="BV434" s="153">
        <f t="shared" si="300"/>
        <v>4218763.8608000008</v>
      </c>
      <c r="BW434" s="134">
        <f t="shared" si="301"/>
        <v>88589584.323280007</v>
      </c>
      <c r="BX434" s="148">
        <f t="shared" si="302"/>
        <v>7687614</v>
      </c>
      <c r="BY434" s="135">
        <f t="shared" si="303"/>
        <v>80901970.323280007</v>
      </c>
      <c r="CD434" s="400">
        <f>'آبان 1400'!AU435</f>
        <v>75567663.216000006</v>
      </c>
      <c r="CE434" s="401">
        <f>'آبان 1400'!AV435</f>
        <v>54308316.440880008</v>
      </c>
      <c r="CF434" s="401">
        <f>'آبان 1400'!AW435</f>
        <v>72912168.215999991</v>
      </c>
      <c r="CG434" s="401">
        <f>'آبان 1400'!AX435</f>
        <v>5103851.7751199994</v>
      </c>
      <c r="CH434" s="401">
        <f>'آبان 1400'!AY435</f>
        <v>1430831.644088001</v>
      </c>
      <c r="CI434" s="401">
        <f>'آبان 1400'!AZ435</f>
        <v>0</v>
      </c>
      <c r="CJ434" s="401">
        <f>'آبان 1400'!BA435</f>
        <v>0</v>
      </c>
      <c r="CK434" s="401">
        <f>'آبان 1400'!BB435</f>
        <v>0</v>
      </c>
      <c r="CL434" s="401">
        <f>'آبان 1400'!BC435</f>
        <v>0</v>
      </c>
      <c r="CM434" s="401">
        <f>'آبان 1400'!BD435</f>
        <v>0</v>
      </c>
      <c r="CN434" s="401">
        <f>'آبان 1400'!BE435</f>
        <v>0</v>
      </c>
      <c r="CO434" s="401">
        <f>'آبان 1400'!BF435</f>
        <v>0</v>
      </c>
      <c r="CP434" s="401">
        <f>'آبان 1400'!BG435</f>
        <v>6534683.4192080004</v>
      </c>
      <c r="CQ434" s="401">
        <f>'آبان 1400'!BH435</f>
        <v>69032979</v>
      </c>
      <c r="CR434" s="401">
        <f t="shared" si="304"/>
        <v>75567663.216000006</v>
      </c>
      <c r="CS434" s="56">
        <f t="shared" si="305"/>
        <v>4659160</v>
      </c>
      <c r="CT434" s="400">
        <f t="shared" si="306"/>
        <v>2329580</v>
      </c>
      <c r="CU434" s="401">
        <f t="shared" si="307"/>
        <v>698874</v>
      </c>
      <c r="CV434" s="401">
        <f t="shared" si="308"/>
        <v>1120000</v>
      </c>
      <c r="CW434" s="56">
        <v>0</v>
      </c>
      <c r="CX434" s="401">
        <f t="shared" si="309"/>
        <v>84375277.216000006</v>
      </c>
      <c r="CY434" s="401">
        <f t="shared" si="310"/>
        <v>72912168.215999991</v>
      </c>
      <c r="CZ434" s="401">
        <f t="shared" si="311"/>
        <v>16769798.689679999</v>
      </c>
      <c r="DA434" s="401">
        <f t="shared" si="312"/>
        <v>101145075.90568</v>
      </c>
      <c r="DB434" s="401">
        <f t="shared" si="313"/>
        <v>100800</v>
      </c>
      <c r="DC434" s="401">
        <f t="shared" si="314"/>
        <v>101245875.90568</v>
      </c>
      <c r="DD434" s="406">
        <v>0</v>
      </c>
      <c r="DE434" s="401">
        <f t="shared" si="315"/>
        <v>8437527.7216000017</v>
      </c>
      <c r="DF434" s="401">
        <f t="shared" si="316"/>
        <v>4218763.8608000008</v>
      </c>
      <c r="DG434" s="401">
        <f t="shared" si="317"/>
        <v>88589584.323280007</v>
      </c>
      <c r="DH434" s="401">
        <f t="shared" si="318"/>
        <v>7687614</v>
      </c>
      <c r="DI434" s="401">
        <f t="shared" si="319"/>
        <v>80901970.323280007</v>
      </c>
      <c r="DJ434" s="401">
        <f t="shared" si="320"/>
        <v>0</v>
      </c>
      <c r="DL434" s="408">
        <f t="shared" si="321"/>
        <v>6638737.5</v>
      </c>
      <c r="DM434" s="408">
        <f t="shared" si="322"/>
        <v>-1979577.5</v>
      </c>
    </row>
    <row r="435" spans="1:117" s="56" customFormat="1" ht="21" x14ac:dyDescent="0.2">
      <c r="A435" s="192">
        <f t="shared" si="283"/>
        <v>2655495</v>
      </c>
      <c r="B435" s="137">
        <f>'آبان 1400'!B436</f>
        <v>430</v>
      </c>
      <c r="C435" s="137">
        <f>'آبان 1400'!C436</f>
        <v>204</v>
      </c>
      <c r="D435" s="137">
        <f>'آبان 1400'!D436</f>
        <v>13498</v>
      </c>
      <c r="E435" s="137" t="str">
        <f>'آبان 1400'!E436</f>
        <v>احسان</v>
      </c>
      <c r="F435" s="137" t="str">
        <f>'آبان 1400'!F436</f>
        <v>شجاعي فرد</v>
      </c>
      <c r="G435" s="137" t="str">
        <f>'آبان 1400'!G436</f>
        <v>نگهبان</v>
      </c>
      <c r="H435" s="137" t="str">
        <f>'آبان 1400'!H436</f>
        <v>ش.تهران</v>
      </c>
      <c r="I435" s="137" t="str">
        <f>'آبان 1400'!I436</f>
        <v>129-813-2209434-1</v>
      </c>
      <c r="J435" s="137" t="str">
        <f>'آبان 1400'!J436</f>
        <v>0080270123</v>
      </c>
      <c r="K435" s="137" t="str">
        <f>'آبان 1400'!K436</f>
        <v>0026164166</v>
      </c>
      <c r="L435" s="137" t="str">
        <f>'آبان 1400'!L436</f>
        <v>ش - تهران</v>
      </c>
      <c r="M435" s="137" t="str">
        <f>'آبان 1400'!M436</f>
        <v>نگهبان</v>
      </c>
      <c r="N435" s="121" t="str">
        <f>'آبان 1400'!N436</f>
        <v>*</v>
      </c>
      <c r="O435" s="120">
        <f>'آبان 1400'!O436</f>
        <v>0</v>
      </c>
      <c r="P435" s="122">
        <f>'آبان 1400'!P436</f>
        <v>0</v>
      </c>
      <c r="Q435" s="362">
        <f>'آبان 1400'!Q436</f>
        <v>30</v>
      </c>
      <c r="R435" s="362">
        <f>'آبان 1400'!R436</f>
        <v>120</v>
      </c>
      <c r="S435" s="362">
        <f>'آبان 1400'!S436</f>
        <v>110</v>
      </c>
      <c r="T435" s="362">
        <f>'آبان 1400'!T436</f>
        <v>29.33</v>
      </c>
      <c r="U435" s="138">
        <f>'آبان 1400'!U436</f>
        <v>0</v>
      </c>
      <c r="V435" s="121">
        <f>'آبان 1400'!W436</f>
        <v>0</v>
      </c>
      <c r="W435" s="122">
        <f>'آبان 1400'!X436</f>
        <v>0</v>
      </c>
      <c r="X435" s="370">
        <f>'آبان 1400'!Y436</f>
        <v>0</v>
      </c>
      <c r="Y435" s="370">
        <f>'آبان 1400'!Z436</f>
        <v>0</v>
      </c>
      <c r="Z435" s="139">
        <f>'آبان 1400'!AA436</f>
        <v>885165</v>
      </c>
      <c r="AA435" s="139">
        <f>'آبان 1400'!AB436</f>
        <v>46667</v>
      </c>
      <c r="AB435" s="139">
        <f>'آبان 1400'!AC436</f>
        <v>931832</v>
      </c>
      <c r="AC435" s="139">
        <f>'آبان 1400'!AD436</f>
        <v>4500000</v>
      </c>
      <c r="AD435" s="139">
        <f>'آبان 1400'!AE436</f>
        <v>6000000</v>
      </c>
      <c r="AE435" s="140">
        <f>'آبان 1400'!AF436</f>
        <v>177895.19999999998</v>
      </c>
      <c r="AF435" s="123">
        <f>'آبان 1400'!AG436</f>
        <v>26554950</v>
      </c>
      <c r="AG435" s="124">
        <f>'آبان 1400'!AH436</f>
        <v>1400010</v>
      </c>
      <c r="AH435" s="124">
        <f>'آبان 1400'!AI436</f>
        <v>21347423.999999996</v>
      </c>
      <c r="AI435" s="124">
        <f>'آبان 1400'!AJ436</f>
        <v>0</v>
      </c>
      <c r="AJ435" s="124">
        <f>'آبان 1400'!AK436</f>
        <v>4500000</v>
      </c>
      <c r="AK435" s="124">
        <f>'آبان 1400'!AL436</f>
        <v>6000000</v>
      </c>
      <c r="AL435" s="124">
        <f>'آبان 1400'!AM436</f>
        <v>4892117.9999999991</v>
      </c>
      <c r="AM435" s="124">
        <f>'آبان 1400'!AN436</f>
        <v>5217666.2159999991</v>
      </c>
      <c r="AN435" s="124">
        <f>'آبان 1400'!AO436</f>
        <v>0</v>
      </c>
      <c r="AO435" s="124">
        <f>'آبان 1400'!AP436</f>
        <v>4800000</v>
      </c>
      <c r="AP435" s="124">
        <f>'آبان 1400'!AQ436</f>
        <v>0</v>
      </c>
      <c r="AQ435" s="124">
        <f>'آبان 1400'!AR436</f>
        <v>0</v>
      </c>
      <c r="AR435" s="124">
        <f>'آبان 1400'!AS436</f>
        <v>0</v>
      </c>
      <c r="AS435" s="379">
        <f>'آبان 1400'!AT436</f>
        <v>0</v>
      </c>
      <c r="AT435" s="372">
        <f t="shared" si="284"/>
        <v>74712168.216000006</v>
      </c>
      <c r="AU435" s="174">
        <f>'آبان 1400'!AV436</f>
        <v>54182316.440880008</v>
      </c>
      <c r="AV435" s="142">
        <f>'آبان 1400'!AW436</f>
        <v>74712168.215999991</v>
      </c>
      <c r="AW435" s="143">
        <f t="shared" si="285"/>
        <v>5229851.7751199994</v>
      </c>
      <c r="AX435" s="76">
        <f t="shared" si="286"/>
        <v>1418231.644088001</v>
      </c>
      <c r="AY435" s="143">
        <f>'آبان 1400'!AZ436</f>
        <v>0</v>
      </c>
      <c r="AZ435" s="143">
        <f>'آبان 1400'!BA436</f>
        <v>0</v>
      </c>
      <c r="BA435" s="143">
        <f>'آبان 1400'!BB436</f>
        <v>0</v>
      </c>
      <c r="BB435" s="143">
        <f>'آبان 1400'!BC436</f>
        <v>0</v>
      </c>
      <c r="BC435" s="143">
        <f>'آبان 1400'!BD436</f>
        <v>0</v>
      </c>
      <c r="BD435" s="143">
        <f>'آبان 1400'!BE436</f>
        <v>0</v>
      </c>
      <c r="BE435" s="143">
        <f>'آبان 1400'!BF436</f>
        <v>0</v>
      </c>
      <c r="BF435" s="144">
        <f t="shared" si="287"/>
        <v>6648083.4192080004</v>
      </c>
      <c r="BG435" s="141">
        <f t="shared" si="288"/>
        <v>68064084</v>
      </c>
      <c r="BH435" s="145">
        <f t="shared" si="289"/>
        <v>74712168.216000006</v>
      </c>
      <c r="BI435" s="128">
        <f t="shared" si="282"/>
        <v>4659160</v>
      </c>
      <c r="BJ435" s="146">
        <f t="shared" si="290"/>
        <v>2329580</v>
      </c>
      <c r="BK435" s="146">
        <f t="shared" si="291"/>
        <v>698874</v>
      </c>
      <c r="BL435" s="147">
        <f t="shared" si="292"/>
        <v>1120000</v>
      </c>
      <c r="BM435" s="383">
        <v>0</v>
      </c>
      <c r="BN435" s="148">
        <f t="shared" si="293"/>
        <v>83519782.216000006</v>
      </c>
      <c r="BO435" s="149">
        <f t="shared" si="294"/>
        <v>74712168.215999991</v>
      </c>
      <c r="BP435" s="150">
        <f t="shared" si="295"/>
        <v>17183798.689679999</v>
      </c>
      <c r="BQ435" s="151">
        <f t="shared" si="296"/>
        <v>100703580.90568</v>
      </c>
      <c r="BR435" s="152">
        <f t="shared" si="297"/>
        <v>100800</v>
      </c>
      <c r="BS435" s="148">
        <f t="shared" si="298"/>
        <v>100804380.90568</v>
      </c>
      <c r="BT435" s="136">
        <v>0</v>
      </c>
      <c r="BU435" s="149">
        <f t="shared" si="299"/>
        <v>8351978.2216000007</v>
      </c>
      <c r="BV435" s="153">
        <f t="shared" si="300"/>
        <v>4175989.1108000004</v>
      </c>
      <c r="BW435" s="134">
        <f t="shared" si="301"/>
        <v>88276413.573280007</v>
      </c>
      <c r="BX435" s="148">
        <f t="shared" si="302"/>
        <v>7687614</v>
      </c>
      <c r="BY435" s="135">
        <f t="shared" si="303"/>
        <v>80588799.573280007</v>
      </c>
      <c r="CD435" s="400">
        <f>'آبان 1400'!AU436</f>
        <v>74712168.216000006</v>
      </c>
      <c r="CE435" s="401">
        <f>'آبان 1400'!AV436</f>
        <v>54182316.440880008</v>
      </c>
      <c r="CF435" s="401">
        <f>'آبان 1400'!AW436</f>
        <v>74712168.215999991</v>
      </c>
      <c r="CG435" s="401">
        <f>'آبان 1400'!AX436</f>
        <v>5229851.7751199994</v>
      </c>
      <c r="CH435" s="401">
        <f>'آبان 1400'!AY436</f>
        <v>1418231.644088001</v>
      </c>
      <c r="CI435" s="401">
        <f>'آبان 1400'!AZ436</f>
        <v>0</v>
      </c>
      <c r="CJ435" s="401">
        <f>'آبان 1400'!BA436</f>
        <v>0</v>
      </c>
      <c r="CK435" s="401">
        <f>'آبان 1400'!BB436</f>
        <v>0</v>
      </c>
      <c r="CL435" s="401">
        <f>'آبان 1400'!BC436</f>
        <v>0</v>
      </c>
      <c r="CM435" s="401">
        <f>'آبان 1400'!BD436</f>
        <v>0</v>
      </c>
      <c r="CN435" s="401">
        <f>'آبان 1400'!BE436</f>
        <v>0</v>
      </c>
      <c r="CO435" s="401">
        <f>'آبان 1400'!BF436</f>
        <v>0</v>
      </c>
      <c r="CP435" s="401">
        <f>'آبان 1400'!BG436</f>
        <v>6648083.4192080004</v>
      </c>
      <c r="CQ435" s="401">
        <f>'آبان 1400'!BH436</f>
        <v>68064084</v>
      </c>
      <c r="CR435" s="401">
        <f t="shared" si="304"/>
        <v>74712168.216000006</v>
      </c>
      <c r="CS435" s="56">
        <f t="shared" si="305"/>
        <v>4659160</v>
      </c>
      <c r="CT435" s="400">
        <f t="shared" si="306"/>
        <v>2329580</v>
      </c>
      <c r="CU435" s="401">
        <f t="shared" si="307"/>
        <v>698874</v>
      </c>
      <c r="CV435" s="401">
        <f t="shared" si="308"/>
        <v>1120000</v>
      </c>
      <c r="CW435" s="56">
        <v>0</v>
      </c>
      <c r="CX435" s="401">
        <f t="shared" si="309"/>
        <v>83519782.216000006</v>
      </c>
      <c r="CY435" s="401">
        <f t="shared" si="310"/>
        <v>74712168.215999991</v>
      </c>
      <c r="CZ435" s="401">
        <f t="shared" si="311"/>
        <v>17183798.689679999</v>
      </c>
      <c r="DA435" s="401">
        <f t="shared" si="312"/>
        <v>100703580.90568</v>
      </c>
      <c r="DB435" s="401">
        <f t="shared" si="313"/>
        <v>100800</v>
      </c>
      <c r="DC435" s="401">
        <f t="shared" si="314"/>
        <v>100804380.90568</v>
      </c>
      <c r="DD435" s="406">
        <v>0</v>
      </c>
      <c r="DE435" s="401">
        <f t="shared" si="315"/>
        <v>8351978.2216000007</v>
      </c>
      <c r="DF435" s="401">
        <f t="shared" si="316"/>
        <v>4175989.1108000004</v>
      </c>
      <c r="DG435" s="401">
        <f t="shared" si="317"/>
        <v>88276413.573280007</v>
      </c>
      <c r="DH435" s="401">
        <f t="shared" si="318"/>
        <v>7687614</v>
      </c>
      <c r="DI435" s="401">
        <f t="shared" si="319"/>
        <v>80588799.573280007</v>
      </c>
      <c r="DJ435" s="401">
        <f t="shared" si="320"/>
        <v>0</v>
      </c>
      <c r="DL435" s="408">
        <f t="shared" si="321"/>
        <v>6638737.5</v>
      </c>
      <c r="DM435" s="408">
        <f t="shared" si="322"/>
        <v>-1979577.5</v>
      </c>
    </row>
    <row r="436" spans="1:117" s="56" customFormat="1" ht="21" x14ac:dyDescent="0.2">
      <c r="A436" s="192">
        <f t="shared" si="283"/>
        <v>2655495</v>
      </c>
      <c r="B436" s="137">
        <f>'آبان 1400'!B437</f>
        <v>431</v>
      </c>
      <c r="C436" s="137">
        <f>'آبان 1400'!C437</f>
        <v>205</v>
      </c>
      <c r="D436" s="137">
        <f>'آبان 1400'!D437</f>
        <v>13472</v>
      </c>
      <c r="E436" s="137" t="str">
        <f>'آبان 1400'!E437</f>
        <v>سید رسول</v>
      </c>
      <c r="F436" s="137" t="str">
        <f>'آبان 1400'!F437</f>
        <v>حسینی</v>
      </c>
      <c r="G436" s="137" t="str">
        <f>'آبان 1400'!G437</f>
        <v>نگهبان</v>
      </c>
      <c r="H436" s="137" t="str">
        <f>'آبان 1400'!H437</f>
        <v>ش.تهران</v>
      </c>
      <c r="I436" s="137" t="str">
        <f>'آبان 1400'!I437</f>
        <v>302-700-4222601-1</v>
      </c>
      <c r="J436" s="137" t="str">
        <f>'آبان 1400'!J437</f>
        <v>0492136726</v>
      </c>
      <c r="K436" s="137" t="str">
        <f>'آبان 1400'!K437</f>
        <v>0012628016</v>
      </c>
      <c r="L436" s="137" t="str">
        <f>'آبان 1400'!L437</f>
        <v>ش - تهران</v>
      </c>
      <c r="M436" s="137" t="str">
        <f>'آبان 1400'!M437</f>
        <v>نگهبان</v>
      </c>
      <c r="N436" s="121" t="str">
        <f>'آبان 1400'!N437</f>
        <v>*</v>
      </c>
      <c r="O436" s="120">
        <f>'آبان 1400'!O437</f>
        <v>0</v>
      </c>
      <c r="P436" s="122">
        <f>'آبان 1400'!P437</f>
        <v>0</v>
      </c>
      <c r="Q436" s="362">
        <f>'آبان 1400'!Q437</f>
        <v>30</v>
      </c>
      <c r="R436" s="362">
        <f>'آبان 1400'!R437</f>
        <v>120</v>
      </c>
      <c r="S436" s="362">
        <f>'آبان 1400'!S437</f>
        <v>110</v>
      </c>
      <c r="T436" s="362">
        <f>'آبان 1400'!T437</f>
        <v>29.33</v>
      </c>
      <c r="U436" s="138">
        <f>'آبان 1400'!U437</f>
        <v>0</v>
      </c>
      <c r="V436" s="121">
        <f>'آبان 1400'!W437</f>
        <v>0</v>
      </c>
      <c r="W436" s="122">
        <f>'آبان 1400'!X437</f>
        <v>0</v>
      </c>
      <c r="X436" s="370">
        <f>'آبان 1400'!Y437</f>
        <v>2</v>
      </c>
      <c r="Y436" s="370">
        <f>'آبان 1400'!Z437</f>
        <v>1</v>
      </c>
      <c r="Z436" s="139">
        <f>'آبان 1400'!AA437</f>
        <v>885165</v>
      </c>
      <c r="AA436" s="139">
        <f>'آبان 1400'!AB437</f>
        <v>0</v>
      </c>
      <c r="AB436" s="139">
        <f>'آبان 1400'!AC437</f>
        <v>885165</v>
      </c>
      <c r="AC436" s="139">
        <f>'آبان 1400'!AD437</f>
        <v>4500000</v>
      </c>
      <c r="AD436" s="139">
        <f>'آبان 1400'!AE437</f>
        <v>6000000</v>
      </c>
      <c r="AE436" s="140">
        <f>'آبان 1400'!AF437</f>
        <v>168986.04545454544</v>
      </c>
      <c r="AF436" s="123">
        <f>'آبان 1400'!AG437</f>
        <v>26554950</v>
      </c>
      <c r="AG436" s="124">
        <f>'آبان 1400'!AH437</f>
        <v>0</v>
      </c>
      <c r="AH436" s="124">
        <f>'آبان 1400'!AI437</f>
        <v>20278325.454545453</v>
      </c>
      <c r="AI436" s="124">
        <f>'آبان 1400'!AJ437</f>
        <v>2655495</v>
      </c>
      <c r="AJ436" s="124">
        <f>'آبان 1400'!AK437</f>
        <v>4500000</v>
      </c>
      <c r="AK436" s="124">
        <f>'آبان 1400'!AL437</f>
        <v>6000000</v>
      </c>
      <c r="AL436" s="124">
        <f>'آبان 1400'!AM437</f>
        <v>4647116.25</v>
      </c>
      <c r="AM436" s="124">
        <f>'آبان 1400'!AN437</f>
        <v>4956360.7131818179</v>
      </c>
      <c r="AN436" s="124">
        <f>'آبان 1400'!AO437</f>
        <v>0</v>
      </c>
      <c r="AO436" s="124">
        <f>'آبان 1400'!AP437</f>
        <v>2600000</v>
      </c>
      <c r="AP436" s="124">
        <f>'آبان 1400'!AQ437</f>
        <v>0</v>
      </c>
      <c r="AQ436" s="124">
        <f>'آبان 1400'!AR437</f>
        <v>0</v>
      </c>
      <c r="AR436" s="124">
        <f>'آبان 1400'!AS437</f>
        <v>0</v>
      </c>
      <c r="AS436" s="379">
        <f>'آبان 1400'!AT437</f>
        <v>0</v>
      </c>
      <c r="AT436" s="372">
        <f t="shared" si="284"/>
        <v>72192247.417727277</v>
      </c>
      <c r="AU436" s="174">
        <f>'آبان 1400'!AV437</f>
        <v>51569179.74848637</v>
      </c>
      <c r="AV436" s="142">
        <f>'آبان 1400'!AW437</f>
        <v>69536752.417727262</v>
      </c>
      <c r="AW436" s="143">
        <f t="shared" si="285"/>
        <v>4867572.6692409087</v>
      </c>
      <c r="AX436" s="76">
        <f t="shared" si="286"/>
        <v>1156917.9748486371</v>
      </c>
      <c r="AY436" s="143">
        <f>'آبان 1400'!AZ437</f>
        <v>0</v>
      </c>
      <c r="AZ436" s="143">
        <f>'آبان 1400'!BA437</f>
        <v>0</v>
      </c>
      <c r="BA436" s="143">
        <f>'آبان 1400'!BB437</f>
        <v>0</v>
      </c>
      <c r="BB436" s="143">
        <f>'آبان 1400'!BC437</f>
        <v>0</v>
      </c>
      <c r="BC436" s="143">
        <f>'آبان 1400'!BD437</f>
        <v>0</v>
      </c>
      <c r="BD436" s="143">
        <f>'آبان 1400'!BE437</f>
        <v>0</v>
      </c>
      <c r="BE436" s="143">
        <f>'آبان 1400'!BF437</f>
        <v>0</v>
      </c>
      <c r="BF436" s="144">
        <f t="shared" si="287"/>
        <v>6024490.6440895461</v>
      </c>
      <c r="BG436" s="141">
        <f t="shared" si="288"/>
        <v>66167756</v>
      </c>
      <c r="BH436" s="145">
        <f t="shared" si="289"/>
        <v>72192247.417727277</v>
      </c>
      <c r="BI436" s="128">
        <f t="shared" si="282"/>
        <v>4425825</v>
      </c>
      <c r="BJ436" s="146">
        <f t="shared" si="290"/>
        <v>2212912.5</v>
      </c>
      <c r="BK436" s="146">
        <f t="shared" si="291"/>
        <v>663873.75</v>
      </c>
      <c r="BL436" s="147">
        <f t="shared" si="292"/>
        <v>1120000</v>
      </c>
      <c r="BM436" s="383">
        <v>0</v>
      </c>
      <c r="BN436" s="148">
        <f t="shared" si="293"/>
        <v>80614858.667727277</v>
      </c>
      <c r="BO436" s="149">
        <f t="shared" si="294"/>
        <v>69536752.417727262</v>
      </c>
      <c r="BP436" s="150">
        <f t="shared" si="295"/>
        <v>15993453.056077272</v>
      </c>
      <c r="BQ436" s="151">
        <f t="shared" si="296"/>
        <v>96608311.723804548</v>
      </c>
      <c r="BR436" s="152">
        <f t="shared" si="297"/>
        <v>100800</v>
      </c>
      <c r="BS436" s="148">
        <f t="shared" si="298"/>
        <v>96709111.723804548</v>
      </c>
      <c r="BT436" s="136">
        <v>0</v>
      </c>
      <c r="BU436" s="149">
        <f t="shared" si="299"/>
        <v>8061485.866772728</v>
      </c>
      <c r="BV436" s="153">
        <f t="shared" si="300"/>
        <v>4030742.933386364</v>
      </c>
      <c r="BW436" s="134">
        <f t="shared" si="301"/>
        <v>84616882.923645452</v>
      </c>
      <c r="BX436" s="148">
        <f t="shared" si="302"/>
        <v>7302611.25</v>
      </c>
      <c r="BY436" s="135">
        <f t="shared" si="303"/>
        <v>77314271.673645452</v>
      </c>
      <c r="CD436" s="400">
        <f>'آبان 1400'!AU437</f>
        <v>72192247.417727277</v>
      </c>
      <c r="CE436" s="401">
        <f>'آبان 1400'!AV437</f>
        <v>51569179.74848637</v>
      </c>
      <c r="CF436" s="401">
        <f>'آبان 1400'!AW437</f>
        <v>69536752.417727262</v>
      </c>
      <c r="CG436" s="401">
        <f>'آبان 1400'!AX437</f>
        <v>4867572.6692409087</v>
      </c>
      <c r="CH436" s="401">
        <f>'آبان 1400'!AY437</f>
        <v>1156917.9748486371</v>
      </c>
      <c r="CI436" s="401">
        <f>'آبان 1400'!AZ437</f>
        <v>0</v>
      </c>
      <c r="CJ436" s="401">
        <f>'آبان 1400'!BA437</f>
        <v>0</v>
      </c>
      <c r="CK436" s="401">
        <f>'آبان 1400'!BB437</f>
        <v>0</v>
      </c>
      <c r="CL436" s="401">
        <f>'آبان 1400'!BC437</f>
        <v>0</v>
      </c>
      <c r="CM436" s="401">
        <f>'آبان 1400'!BD437</f>
        <v>0</v>
      </c>
      <c r="CN436" s="401">
        <f>'آبان 1400'!BE437</f>
        <v>0</v>
      </c>
      <c r="CO436" s="401">
        <f>'آبان 1400'!BF437</f>
        <v>0</v>
      </c>
      <c r="CP436" s="401">
        <f>'آبان 1400'!BG437</f>
        <v>6024490.6440895461</v>
      </c>
      <c r="CQ436" s="401">
        <f>'آبان 1400'!BH437</f>
        <v>66167756</v>
      </c>
      <c r="CR436" s="401">
        <f t="shared" si="304"/>
        <v>72192247.417727277</v>
      </c>
      <c r="CS436" s="56">
        <f t="shared" si="305"/>
        <v>4425825</v>
      </c>
      <c r="CT436" s="400">
        <f t="shared" si="306"/>
        <v>2212912.5</v>
      </c>
      <c r="CU436" s="401">
        <f t="shared" si="307"/>
        <v>663873.75</v>
      </c>
      <c r="CV436" s="401">
        <f t="shared" si="308"/>
        <v>1120000</v>
      </c>
      <c r="CW436" s="56">
        <v>0</v>
      </c>
      <c r="CX436" s="401">
        <f t="shared" si="309"/>
        <v>80614858.667727277</v>
      </c>
      <c r="CY436" s="401">
        <f t="shared" si="310"/>
        <v>69536752.417727262</v>
      </c>
      <c r="CZ436" s="401">
        <f t="shared" si="311"/>
        <v>15993453.056077272</v>
      </c>
      <c r="DA436" s="401">
        <f t="shared" si="312"/>
        <v>96608311.723804548</v>
      </c>
      <c r="DB436" s="401">
        <f t="shared" si="313"/>
        <v>100800</v>
      </c>
      <c r="DC436" s="401">
        <f t="shared" si="314"/>
        <v>96709111.723804548</v>
      </c>
      <c r="DD436" s="406">
        <v>0</v>
      </c>
      <c r="DE436" s="401">
        <f t="shared" si="315"/>
        <v>8061485.866772728</v>
      </c>
      <c r="DF436" s="401">
        <f t="shared" si="316"/>
        <v>4030742.933386364</v>
      </c>
      <c r="DG436" s="401">
        <f t="shared" si="317"/>
        <v>84616882.923645452</v>
      </c>
      <c r="DH436" s="401">
        <f t="shared" si="318"/>
        <v>7302611.25</v>
      </c>
      <c r="DI436" s="401">
        <f t="shared" si="319"/>
        <v>77314271.673645452</v>
      </c>
      <c r="DJ436" s="401">
        <f t="shared" si="320"/>
        <v>0</v>
      </c>
      <c r="DL436" s="408">
        <f t="shared" si="321"/>
        <v>6638737.5</v>
      </c>
      <c r="DM436" s="408">
        <f t="shared" si="322"/>
        <v>-2212912.5</v>
      </c>
    </row>
    <row r="437" spans="1:117" s="56" customFormat="1" ht="21" x14ac:dyDescent="0.2">
      <c r="A437" s="192">
        <f t="shared" si="283"/>
        <v>2655495</v>
      </c>
      <c r="B437" s="137">
        <f>'آبان 1400'!B438</f>
        <v>432</v>
      </c>
      <c r="C437" s="137">
        <f>'آبان 1400'!C438</f>
        <v>206</v>
      </c>
      <c r="D437" s="137">
        <f>'آبان 1400'!D438</f>
        <v>13460</v>
      </c>
      <c r="E437" s="137" t="str">
        <f>'آبان 1400'!E438</f>
        <v>میرحسین</v>
      </c>
      <c r="F437" s="137" t="str">
        <f>'آبان 1400'!F438</f>
        <v>رسولی تولون</v>
      </c>
      <c r="G437" s="137" t="str">
        <f>'آبان 1400'!G438</f>
        <v>نگهبان</v>
      </c>
      <c r="H437" s="137" t="str">
        <f>'آبان 1400'!H438</f>
        <v>ش.تهران</v>
      </c>
      <c r="I437" s="137" t="str">
        <f>'آبان 1400'!I438</f>
        <v>438-813-67036703-1</v>
      </c>
      <c r="J437" s="137" t="str">
        <f>'آبان 1400'!J438</f>
        <v>0077175001</v>
      </c>
      <c r="K437" s="137" t="str">
        <f>'آبان 1400'!K438</f>
        <v>0012175217</v>
      </c>
      <c r="L437" s="137" t="str">
        <f>'آبان 1400'!L438</f>
        <v>ش - تهران</v>
      </c>
      <c r="M437" s="137" t="str">
        <f>'آبان 1400'!M438</f>
        <v>نگهبان</v>
      </c>
      <c r="N437" s="121" t="str">
        <f>'آبان 1400'!N438</f>
        <v>*</v>
      </c>
      <c r="O437" s="120">
        <f>'آبان 1400'!O438</f>
        <v>0</v>
      </c>
      <c r="P437" s="122">
        <f>'آبان 1400'!P438</f>
        <v>0</v>
      </c>
      <c r="Q437" s="362">
        <f>'آبان 1400'!Q438</f>
        <v>30</v>
      </c>
      <c r="R437" s="362">
        <f>'آبان 1400'!R438</f>
        <v>120</v>
      </c>
      <c r="S437" s="362">
        <f>'آبان 1400'!S438</f>
        <v>110</v>
      </c>
      <c r="T437" s="362">
        <f>'آبان 1400'!T438</f>
        <v>29.33</v>
      </c>
      <c r="U437" s="138">
        <f>'آبان 1400'!U438</f>
        <v>0</v>
      </c>
      <c r="V437" s="121">
        <f>'آبان 1400'!W438</f>
        <v>0</v>
      </c>
      <c r="W437" s="122">
        <f>'آبان 1400'!X438</f>
        <v>0</v>
      </c>
      <c r="X437" s="370">
        <f>'آبان 1400'!Y438</f>
        <v>1</v>
      </c>
      <c r="Y437" s="370">
        <f>'آبان 1400'!Z438</f>
        <v>1</v>
      </c>
      <c r="Z437" s="139">
        <f>'آبان 1400'!AA438</f>
        <v>885165</v>
      </c>
      <c r="AA437" s="139">
        <f>'آبان 1400'!AB438</f>
        <v>46667</v>
      </c>
      <c r="AB437" s="139">
        <f>'آبان 1400'!AC438</f>
        <v>931832</v>
      </c>
      <c r="AC437" s="139">
        <f>'آبان 1400'!AD438</f>
        <v>4500000</v>
      </c>
      <c r="AD437" s="139">
        <f>'آبان 1400'!AE438</f>
        <v>6000000</v>
      </c>
      <c r="AE437" s="140">
        <f>'آبان 1400'!AF438</f>
        <v>177895.19999999998</v>
      </c>
      <c r="AF437" s="123">
        <f>'آبان 1400'!AG438</f>
        <v>26554950</v>
      </c>
      <c r="AG437" s="124">
        <f>'آبان 1400'!AH438</f>
        <v>1400010</v>
      </c>
      <c r="AH437" s="124">
        <f>'آبان 1400'!AI438</f>
        <v>21347423.999999996</v>
      </c>
      <c r="AI437" s="124">
        <f>'آبان 1400'!AJ438</f>
        <v>2655495</v>
      </c>
      <c r="AJ437" s="124">
        <f>'آبان 1400'!AK438</f>
        <v>4500000</v>
      </c>
      <c r="AK437" s="124">
        <f>'آبان 1400'!AL438</f>
        <v>6000000</v>
      </c>
      <c r="AL437" s="124">
        <f>'آبان 1400'!AM438</f>
        <v>4892117.9999999991</v>
      </c>
      <c r="AM437" s="124">
        <f>'آبان 1400'!AN438</f>
        <v>5217666.2159999991</v>
      </c>
      <c r="AN437" s="124">
        <f>'آبان 1400'!AO438</f>
        <v>0</v>
      </c>
      <c r="AO437" s="124">
        <f>'آبان 1400'!AP438</f>
        <v>2400000</v>
      </c>
      <c r="AP437" s="124">
        <f>'آبان 1400'!AQ438</f>
        <v>0</v>
      </c>
      <c r="AQ437" s="124">
        <f>'آبان 1400'!AR438</f>
        <v>0</v>
      </c>
      <c r="AR437" s="124">
        <f>'آبان 1400'!AS438</f>
        <v>0</v>
      </c>
      <c r="AS437" s="379">
        <f>'آبان 1400'!AT438</f>
        <v>0</v>
      </c>
      <c r="AT437" s="372">
        <f t="shared" si="284"/>
        <v>74967663.216000006</v>
      </c>
      <c r="AU437" s="174">
        <f>'آبان 1400'!AV438</f>
        <v>54350316.440880008</v>
      </c>
      <c r="AV437" s="142">
        <f>'آبان 1400'!AW438</f>
        <v>72312168.215999991</v>
      </c>
      <c r="AW437" s="143">
        <f t="shared" si="285"/>
        <v>5061851.7751199994</v>
      </c>
      <c r="AX437" s="76">
        <f t="shared" si="286"/>
        <v>1435031.644088001</v>
      </c>
      <c r="AY437" s="143">
        <f>'آبان 1400'!AZ438</f>
        <v>0</v>
      </c>
      <c r="AZ437" s="143">
        <f>'آبان 1400'!BA438</f>
        <v>0</v>
      </c>
      <c r="BA437" s="143">
        <f>'آبان 1400'!BB438</f>
        <v>0</v>
      </c>
      <c r="BB437" s="143">
        <f>'آبان 1400'!BC438</f>
        <v>0</v>
      </c>
      <c r="BC437" s="143">
        <f>'آبان 1400'!BD438</f>
        <v>0</v>
      </c>
      <c r="BD437" s="143">
        <f>'آبان 1400'!BE438</f>
        <v>0</v>
      </c>
      <c r="BE437" s="143">
        <f>'آبان 1400'!BF438</f>
        <v>0</v>
      </c>
      <c r="BF437" s="144">
        <f t="shared" si="287"/>
        <v>6496883.4192080004</v>
      </c>
      <c r="BG437" s="141">
        <f t="shared" si="288"/>
        <v>68470779</v>
      </c>
      <c r="BH437" s="145">
        <f t="shared" si="289"/>
        <v>74967663.216000006</v>
      </c>
      <c r="BI437" s="128">
        <f t="shared" si="282"/>
        <v>4659160</v>
      </c>
      <c r="BJ437" s="146">
        <f t="shared" si="290"/>
        <v>2329580</v>
      </c>
      <c r="BK437" s="146">
        <f t="shared" si="291"/>
        <v>698874</v>
      </c>
      <c r="BL437" s="147">
        <f t="shared" si="292"/>
        <v>1120000</v>
      </c>
      <c r="BM437" s="383">
        <v>0</v>
      </c>
      <c r="BN437" s="148">
        <f t="shared" si="293"/>
        <v>83775277.216000006</v>
      </c>
      <c r="BO437" s="149">
        <f t="shared" si="294"/>
        <v>72312168.215999991</v>
      </c>
      <c r="BP437" s="150">
        <f t="shared" si="295"/>
        <v>16631798.689679999</v>
      </c>
      <c r="BQ437" s="151">
        <f t="shared" si="296"/>
        <v>100407075.90568</v>
      </c>
      <c r="BR437" s="152">
        <f t="shared" si="297"/>
        <v>100800</v>
      </c>
      <c r="BS437" s="148">
        <f t="shared" si="298"/>
        <v>100507875.90568</v>
      </c>
      <c r="BT437" s="136">
        <v>0</v>
      </c>
      <c r="BU437" s="149">
        <f t="shared" si="299"/>
        <v>8377527.7216000007</v>
      </c>
      <c r="BV437" s="153">
        <f t="shared" si="300"/>
        <v>4188763.8608000004</v>
      </c>
      <c r="BW437" s="134">
        <f t="shared" si="301"/>
        <v>87941584.323280007</v>
      </c>
      <c r="BX437" s="148">
        <f t="shared" si="302"/>
        <v>7687614</v>
      </c>
      <c r="BY437" s="135">
        <f t="shared" si="303"/>
        <v>80253970.323280007</v>
      </c>
      <c r="CD437" s="400">
        <f>'آبان 1400'!AU438</f>
        <v>74967663.216000006</v>
      </c>
      <c r="CE437" s="401">
        <f>'آبان 1400'!AV438</f>
        <v>54350316.440880008</v>
      </c>
      <c r="CF437" s="401">
        <f>'آبان 1400'!AW438</f>
        <v>72312168.215999991</v>
      </c>
      <c r="CG437" s="401">
        <f>'آبان 1400'!AX438</f>
        <v>5061851.7751199994</v>
      </c>
      <c r="CH437" s="401">
        <f>'آبان 1400'!AY438</f>
        <v>1435031.644088001</v>
      </c>
      <c r="CI437" s="401">
        <f>'آبان 1400'!AZ438</f>
        <v>0</v>
      </c>
      <c r="CJ437" s="401">
        <f>'آبان 1400'!BA438</f>
        <v>0</v>
      </c>
      <c r="CK437" s="401">
        <f>'آبان 1400'!BB438</f>
        <v>0</v>
      </c>
      <c r="CL437" s="401">
        <f>'آبان 1400'!BC438</f>
        <v>0</v>
      </c>
      <c r="CM437" s="401">
        <f>'آبان 1400'!BD438</f>
        <v>0</v>
      </c>
      <c r="CN437" s="401">
        <f>'آبان 1400'!BE438</f>
        <v>0</v>
      </c>
      <c r="CO437" s="401">
        <f>'آبان 1400'!BF438</f>
        <v>0</v>
      </c>
      <c r="CP437" s="401">
        <f>'آبان 1400'!BG438</f>
        <v>6496883.4192080004</v>
      </c>
      <c r="CQ437" s="401">
        <f>'آبان 1400'!BH438</f>
        <v>68470779</v>
      </c>
      <c r="CR437" s="401">
        <f t="shared" si="304"/>
        <v>74967663.216000006</v>
      </c>
      <c r="CS437" s="56">
        <f t="shared" si="305"/>
        <v>4659160</v>
      </c>
      <c r="CT437" s="400">
        <f t="shared" si="306"/>
        <v>2329580</v>
      </c>
      <c r="CU437" s="401">
        <f t="shared" si="307"/>
        <v>698874</v>
      </c>
      <c r="CV437" s="401">
        <f t="shared" si="308"/>
        <v>1120000</v>
      </c>
      <c r="CW437" s="56">
        <v>0</v>
      </c>
      <c r="CX437" s="401">
        <f t="shared" si="309"/>
        <v>83775277.216000006</v>
      </c>
      <c r="CY437" s="401">
        <f t="shared" si="310"/>
        <v>72312168.215999991</v>
      </c>
      <c r="CZ437" s="401">
        <f t="shared" si="311"/>
        <v>16631798.689679999</v>
      </c>
      <c r="DA437" s="401">
        <f t="shared" si="312"/>
        <v>100407075.90568</v>
      </c>
      <c r="DB437" s="401">
        <f t="shared" si="313"/>
        <v>100800</v>
      </c>
      <c r="DC437" s="401">
        <f t="shared" si="314"/>
        <v>100507875.90568</v>
      </c>
      <c r="DD437" s="406">
        <v>0</v>
      </c>
      <c r="DE437" s="401">
        <f t="shared" si="315"/>
        <v>8377527.7216000007</v>
      </c>
      <c r="DF437" s="401">
        <f t="shared" si="316"/>
        <v>4188763.8608000004</v>
      </c>
      <c r="DG437" s="401">
        <f t="shared" si="317"/>
        <v>87941584.323280007</v>
      </c>
      <c r="DH437" s="401">
        <f t="shared" si="318"/>
        <v>7687614</v>
      </c>
      <c r="DI437" s="401">
        <f t="shared" si="319"/>
        <v>80253970.323280007</v>
      </c>
      <c r="DJ437" s="401">
        <f t="shared" si="320"/>
        <v>0</v>
      </c>
      <c r="DL437" s="408">
        <f t="shared" si="321"/>
        <v>6638737.5</v>
      </c>
      <c r="DM437" s="408">
        <f t="shared" si="322"/>
        <v>-1979577.5</v>
      </c>
    </row>
    <row r="438" spans="1:117" s="56" customFormat="1" ht="21" x14ac:dyDescent="0.2">
      <c r="A438" s="192">
        <f t="shared" si="283"/>
        <v>2655495</v>
      </c>
      <c r="B438" s="137">
        <f>'آبان 1400'!B439</f>
        <v>433</v>
      </c>
      <c r="C438" s="137">
        <f>'آبان 1400'!C439</f>
        <v>207</v>
      </c>
      <c r="D438" s="137">
        <f>'آبان 1400'!D439</f>
        <v>13459</v>
      </c>
      <c r="E438" s="137" t="str">
        <f>'آبان 1400'!E439</f>
        <v>حامد</v>
      </c>
      <c r="F438" s="137" t="str">
        <f>'آبان 1400'!F439</f>
        <v>نیک نژاد</v>
      </c>
      <c r="G438" s="137" t="str">
        <f>'آبان 1400'!G439</f>
        <v>نگهبان</v>
      </c>
      <c r="H438" s="137" t="str">
        <f>'آبان 1400'!H439</f>
        <v>ش.تهران</v>
      </c>
      <c r="I438" s="137" t="str">
        <f>'آبان 1400'!I439</f>
        <v>268-700-4236032-1</v>
      </c>
      <c r="J438" s="137" t="str">
        <f>'آبان 1400'!J439</f>
        <v>0083691723</v>
      </c>
      <c r="K438" s="137" t="str">
        <f>'آبان 1400'!K439</f>
        <v>0022143897</v>
      </c>
      <c r="L438" s="137" t="str">
        <f>'آبان 1400'!L439</f>
        <v>ش - تهران</v>
      </c>
      <c r="M438" s="137" t="str">
        <f>'آبان 1400'!M439</f>
        <v>نگهبان</v>
      </c>
      <c r="N438" s="121" t="str">
        <f>'آبان 1400'!N439</f>
        <v>*</v>
      </c>
      <c r="O438" s="120">
        <f>'آبان 1400'!O439</f>
        <v>0</v>
      </c>
      <c r="P438" s="122">
        <f>'آبان 1400'!P439</f>
        <v>0</v>
      </c>
      <c r="Q438" s="362">
        <f>'آبان 1400'!Q439</f>
        <v>30</v>
      </c>
      <c r="R438" s="362">
        <f>'آبان 1400'!R439</f>
        <v>120</v>
      </c>
      <c r="S438" s="362">
        <f>'آبان 1400'!S439</f>
        <v>110</v>
      </c>
      <c r="T438" s="362">
        <f>'آبان 1400'!T439</f>
        <v>29.33</v>
      </c>
      <c r="U438" s="138">
        <f>'آبان 1400'!U439</f>
        <v>0</v>
      </c>
      <c r="V438" s="121">
        <f>'آبان 1400'!W439</f>
        <v>0</v>
      </c>
      <c r="W438" s="122">
        <f>'آبان 1400'!X439</f>
        <v>0</v>
      </c>
      <c r="X438" s="370">
        <f>'آبان 1400'!Y439</f>
        <v>2</v>
      </c>
      <c r="Y438" s="370">
        <f>'آبان 1400'!Z439</f>
        <v>2</v>
      </c>
      <c r="Z438" s="139">
        <f>'آبان 1400'!AA439</f>
        <v>885165</v>
      </c>
      <c r="AA438" s="139">
        <f>'آبان 1400'!AB439</f>
        <v>0</v>
      </c>
      <c r="AB438" s="139">
        <f>'آبان 1400'!AC439</f>
        <v>885165</v>
      </c>
      <c r="AC438" s="139">
        <f>'آبان 1400'!AD439</f>
        <v>4500000</v>
      </c>
      <c r="AD438" s="139">
        <f>'آبان 1400'!AE439</f>
        <v>6000000</v>
      </c>
      <c r="AE438" s="140">
        <f>'آبان 1400'!AF439</f>
        <v>168986.04545454544</v>
      </c>
      <c r="AF438" s="123">
        <f>'آبان 1400'!AG439</f>
        <v>26554950</v>
      </c>
      <c r="AG438" s="124">
        <f>'آبان 1400'!AH439</f>
        <v>0</v>
      </c>
      <c r="AH438" s="124">
        <f>'آبان 1400'!AI439</f>
        <v>20278325.454545453</v>
      </c>
      <c r="AI438" s="124">
        <f>'آبان 1400'!AJ439</f>
        <v>5310990</v>
      </c>
      <c r="AJ438" s="124">
        <f>'آبان 1400'!AK439</f>
        <v>4500000</v>
      </c>
      <c r="AK438" s="124">
        <f>'آبان 1400'!AL439</f>
        <v>6000000</v>
      </c>
      <c r="AL438" s="124">
        <f>'آبان 1400'!AM439</f>
        <v>4647116.25</v>
      </c>
      <c r="AM438" s="124">
        <f>'آبان 1400'!AN439</f>
        <v>4956360.7131818179</v>
      </c>
      <c r="AN438" s="124">
        <f>'آبان 1400'!AO439</f>
        <v>0</v>
      </c>
      <c r="AO438" s="124">
        <f>'آبان 1400'!AP439</f>
        <v>3000000</v>
      </c>
      <c r="AP438" s="124">
        <f>'آبان 1400'!AQ439</f>
        <v>0</v>
      </c>
      <c r="AQ438" s="124">
        <f>'آبان 1400'!AR439</f>
        <v>0</v>
      </c>
      <c r="AR438" s="124">
        <f>'آبان 1400'!AS439</f>
        <v>0</v>
      </c>
      <c r="AS438" s="379">
        <f>'آبان 1400'!AT439</f>
        <v>0</v>
      </c>
      <c r="AT438" s="372">
        <f t="shared" si="284"/>
        <v>75247742.417727277</v>
      </c>
      <c r="AU438" s="174">
        <f>'آبان 1400'!AV439</f>
        <v>51541179.74848637</v>
      </c>
      <c r="AV438" s="142">
        <f>'آبان 1400'!AW439</f>
        <v>69936752.417727262</v>
      </c>
      <c r="AW438" s="143">
        <f t="shared" si="285"/>
        <v>4895572.6692409087</v>
      </c>
      <c r="AX438" s="76">
        <f t="shared" si="286"/>
        <v>1154117.9748486371</v>
      </c>
      <c r="AY438" s="143">
        <f>'آبان 1400'!AZ439</f>
        <v>0</v>
      </c>
      <c r="AZ438" s="143">
        <f>'آبان 1400'!BA439</f>
        <v>0</v>
      </c>
      <c r="BA438" s="143">
        <f>'آبان 1400'!BB439</f>
        <v>0</v>
      </c>
      <c r="BB438" s="143">
        <f>'آبان 1400'!BC439</f>
        <v>0</v>
      </c>
      <c r="BC438" s="143">
        <f>'آبان 1400'!BD439</f>
        <v>0</v>
      </c>
      <c r="BD438" s="143">
        <f>'آبان 1400'!BE439</f>
        <v>0</v>
      </c>
      <c r="BE438" s="143">
        <f>'آبان 1400'!BF439</f>
        <v>0</v>
      </c>
      <c r="BF438" s="144">
        <f t="shared" si="287"/>
        <v>6049690.6440895461</v>
      </c>
      <c r="BG438" s="141">
        <f t="shared" si="288"/>
        <v>69198051</v>
      </c>
      <c r="BH438" s="145">
        <f t="shared" si="289"/>
        <v>75247742.417727277</v>
      </c>
      <c r="BI438" s="128">
        <f t="shared" si="282"/>
        <v>4425825</v>
      </c>
      <c r="BJ438" s="146">
        <f t="shared" si="290"/>
        <v>2212912.5</v>
      </c>
      <c r="BK438" s="146">
        <f t="shared" si="291"/>
        <v>663873.75</v>
      </c>
      <c r="BL438" s="147">
        <f t="shared" si="292"/>
        <v>1120000</v>
      </c>
      <c r="BM438" s="383">
        <v>0</v>
      </c>
      <c r="BN438" s="148">
        <f t="shared" si="293"/>
        <v>83670353.667727277</v>
      </c>
      <c r="BO438" s="149">
        <f t="shared" si="294"/>
        <v>69936752.417727262</v>
      </c>
      <c r="BP438" s="150">
        <f t="shared" si="295"/>
        <v>16085453.056077272</v>
      </c>
      <c r="BQ438" s="151">
        <f t="shared" si="296"/>
        <v>99755806.723804548</v>
      </c>
      <c r="BR438" s="152">
        <f t="shared" si="297"/>
        <v>100800</v>
      </c>
      <c r="BS438" s="148">
        <f t="shared" si="298"/>
        <v>99856606.723804548</v>
      </c>
      <c r="BT438" s="136">
        <v>0</v>
      </c>
      <c r="BU438" s="149">
        <f t="shared" si="299"/>
        <v>8367035.366772728</v>
      </c>
      <c r="BV438" s="153">
        <f t="shared" si="300"/>
        <v>4183517.683386364</v>
      </c>
      <c r="BW438" s="134">
        <f t="shared" si="301"/>
        <v>87306053.673645452</v>
      </c>
      <c r="BX438" s="148">
        <f t="shared" si="302"/>
        <v>7302611.25</v>
      </c>
      <c r="BY438" s="135">
        <f t="shared" si="303"/>
        <v>80003442.423645452</v>
      </c>
      <c r="CD438" s="400">
        <f>'آبان 1400'!AU439</f>
        <v>75247742.417727277</v>
      </c>
      <c r="CE438" s="401">
        <f>'آبان 1400'!AV439</f>
        <v>51541179.74848637</v>
      </c>
      <c r="CF438" s="401">
        <f>'آبان 1400'!AW439</f>
        <v>69936752.417727262</v>
      </c>
      <c r="CG438" s="401">
        <f>'آبان 1400'!AX439</f>
        <v>4895572.6692409087</v>
      </c>
      <c r="CH438" s="401">
        <f>'آبان 1400'!AY439</f>
        <v>1154117.9748486371</v>
      </c>
      <c r="CI438" s="401">
        <f>'آبان 1400'!AZ439</f>
        <v>0</v>
      </c>
      <c r="CJ438" s="401">
        <f>'آبان 1400'!BA439</f>
        <v>0</v>
      </c>
      <c r="CK438" s="401">
        <f>'آبان 1400'!BB439</f>
        <v>0</v>
      </c>
      <c r="CL438" s="401">
        <f>'آبان 1400'!BC439</f>
        <v>0</v>
      </c>
      <c r="CM438" s="401">
        <f>'آبان 1400'!BD439</f>
        <v>0</v>
      </c>
      <c r="CN438" s="401">
        <f>'آبان 1400'!BE439</f>
        <v>0</v>
      </c>
      <c r="CO438" s="401">
        <f>'آبان 1400'!BF439</f>
        <v>0</v>
      </c>
      <c r="CP438" s="401">
        <f>'آبان 1400'!BG439</f>
        <v>6049690.6440895461</v>
      </c>
      <c r="CQ438" s="401">
        <f>'آبان 1400'!BH439</f>
        <v>69198051</v>
      </c>
      <c r="CR438" s="401">
        <f t="shared" si="304"/>
        <v>75247742.417727277</v>
      </c>
      <c r="CS438" s="56">
        <f t="shared" si="305"/>
        <v>4425825</v>
      </c>
      <c r="CT438" s="400">
        <f t="shared" si="306"/>
        <v>2212912.5</v>
      </c>
      <c r="CU438" s="401">
        <f t="shared" si="307"/>
        <v>663873.75</v>
      </c>
      <c r="CV438" s="401">
        <f t="shared" si="308"/>
        <v>1120000</v>
      </c>
      <c r="CW438" s="56">
        <v>0</v>
      </c>
      <c r="CX438" s="401">
        <f t="shared" si="309"/>
        <v>83670353.667727277</v>
      </c>
      <c r="CY438" s="401">
        <f t="shared" si="310"/>
        <v>69936752.417727262</v>
      </c>
      <c r="CZ438" s="401">
        <f t="shared" si="311"/>
        <v>16085453.056077272</v>
      </c>
      <c r="DA438" s="401">
        <f t="shared" si="312"/>
        <v>99755806.723804548</v>
      </c>
      <c r="DB438" s="401">
        <f t="shared" si="313"/>
        <v>100800</v>
      </c>
      <c r="DC438" s="401">
        <f t="shared" si="314"/>
        <v>99856606.723804548</v>
      </c>
      <c r="DD438" s="406">
        <v>0</v>
      </c>
      <c r="DE438" s="401">
        <f t="shared" si="315"/>
        <v>8367035.366772728</v>
      </c>
      <c r="DF438" s="401">
        <f t="shared" si="316"/>
        <v>4183517.683386364</v>
      </c>
      <c r="DG438" s="401">
        <f t="shared" si="317"/>
        <v>87306053.673645452</v>
      </c>
      <c r="DH438" s="401">
        <f t="shared" si="318"/>
        <v>7302611.25</v>
      </c>
      <c r="DI438" s="401">
        <f t="shared" si="319"/>
        <v>80003442.423645452</v>
      </c>
      <c r="DJ438" s="401">
        <f t="shared" si="320"/>
        <v>0</v>
      </c>
      <c r="DL438" s="408">
        <f t="shared" si="321"/>
        <v>6638737.5</v>
      </c>
      <c r="DM438" s="408">
        <f t="shared" si="322"/>
        <v>-2212912.5</v>
      </c>
    </row>
    <row r="439" spans="1:117" s="56" customFormat="1" ht="21" x14ac:dyDescent="0.2">
      <c r="A439" s="192">
        <f t="shared" si="283"/>
        <v>2655495</v>
      </c>
      <c r="B439" s="137">
        <f>'آبان 1400'!B440</f>
        <v>434</v>
      </c>
      <c r="C439" s="137">
        <f>'آبان 1400'!C440</f>
        <v>208</v>
      </c>
      <c r="D439" s="137">
        <f>'آبان 1400'!D440</f>
        <v>13465</v>
      </c>
      <c r="E439" s="137" t="str">
        <f>'آبان 1400'!E440</f>
        <v>عباس</v>
      </c>
      <c r="F439" s="137" t="str">
        <f>'آبان 1400'!F440</f>
        <v>جلالی عاشق آبادی</v>
      </c>
      <c r="G439" s="137" t="str">
        <f>'آبان 1400'!G440</f>
        <v>نگهبان</v>
      </c>
      <c r="H439" s="137" t="str">
        <f>'آبان 1400'!H440</f>
        <v>ش.تهران</v>
      </c>
      <c r="I439" s="137" t="str">
        <f>'آبان 1400'!I440</f>
        <v>392-700-3919143-1</v>
      </c>
      <c r="J439" s="137" t="str">
        <f>'آبان 1400'!J440</f>
        <v>6649981915</v>
      </c>
      <c r="K439" s="137" t="str">
        <f>'آبان 1400'!K440</f>
        <v>0021341715</v>
      </c>
      <c r="L439" s="137" t="str">
        <f>'آبان 1400'!L440</f>
        <v>ش - تهران</v>
      </c>
      <c r="M439" s="137" t="str">
        <f>'آبان 1400'!M440</f>
        <v>نگهبان</v>
      </c>
      <c r="N439" s="121" t="str">
        <f>'آبان 1400'!N440</f>
        <v>*</v>
      </c>
      <c r="O439" s="120">
        <f>'آبان 1400'!O440</f>
        <v>0</v>
      </c>
      <c r="P439" s="122">
        <f>'آبان 1400'!P440</f>
        <v>0</v>
      </c>
      <c r="Q439" s="362">
        <f>'آبان 1400'!Q440</f>
        <v>30</v>
      </c>
      <c r="R439" s="362">
        <f>'آبان 1400'!R440</f>
        <v>120</v>
      </c>
      <c r="S439" s="362">
        <f>'آبان 1400'!S440</f>
        <v>110</v>
      </c>
      <c r="T439" s="362">
        <f>'آبان 1400'!T440</f>
        <v>29.33</v>
      </c>
      <c r="U439" s="138">
        <f>'آبان 1400'!U440</f>
        <v>0</v>
      </c>
      <c r="V439" s="121">
        <f>'آبان 1400'!W440</f>
        <v>0</v>
      </c>
      <c r="W439" s="122">
        <f>'آبان 1400'!X440</f>
        <v>0</v>
      </c>
      <c r="X439" s="370">
        <f>'آبان 1400'!Y440</f>
        <v>0</v>
      </c>
      <c r="Y439" s="370">
        <f>'آبان 1400'!Z440</f>
        <v>0</v>
      </c>
      <c r="Z439" s="139">
        <f>'آبان 1400'!AA440</f>
        <v>885165</v>
      </c>
      <c r="AA439" s="139">
        <f>'آبان 1400'!AB440</f>
        <v>0</v>
      </c>
      <c r="AB439" s="139">
        <f>'آبان 1400'!AC440</f>
        <v>885165</v>
      </c>
      <c r="AC439" s="139">
        <f>'آبان 1400'!AD440</f>
        <v>4500000</v>
      </c>
      <c r="AD439" s="139">
        <f>'آبان 1400'!AE440</f>
        <v>6000000</v>
      </c>
      <c r="AE439" s="140">
        <f>'آبان 1400'!AF440</f>
        <v>168986.04545454544</v>
      </c>
      <c r="AF439" s="123">
        <f>'آبان 1400'!AG440</f>
        <v>26554950</v>
      </c>
      <c r="AG439" s="124">
        <f>'آبان 1400'!AH440</f>
        <v>0</v>
      </c>
      <c r="AH439" s="124">
        <f>'آبان 1400'!AI440</f>
        <v>20278325.454545453</v>
      </c>
      <c r="AI439" s="124">
        <f>'آبان 1400'!AJ440</f>
        <v>0</v>
      </c>
      <c r="AJ439" s="124">
        <f>'آبان 1400'!AK440</f>
        <v>4500000</v>
      </c>
      <c r="AK439" s="124">
        <f>'آبان 1400'!AL440</f>
        <v>6000000</v>
      </c>
      <c r="AL439" s="124">
        <f>'آبان 1400'!AM440</f>
        <v>4647116.25</v>
      </c>
      <c r="AM439" s="124">
        <f>'آبان 1400'!AN440</f>
        <v>4956360.7131818179</v>
      </c>
      <c r="AN439" s="124">
        <f>'آبان 1400'!AO440</f>
        <v>0</v>
      </c>
      <c r="AO439" s="124">
        <f>'آبان 1400'!AP440</f>
        <v>3000000</v>
      </c>
      <c r="AP439" s="124">
        <f>'آبان 1400'!AQ440</f>
        <v>0</v>
      </c>
      <c r="AQ439" s="124">
        <f>'آبان 1400'!AR440</f>
        <v>0</v>
      </c>
      <c r="AR439" s="124">
        <f>'آبان 1400'!AS440</f>
        <v>0</v>
      </c>
      <c r="AS439" s="379">
        <f>'آبان 1400'!AT440</f>
        <v>0</v>
      </c>
      <c r="AT439" s="372">
        <f t="shared" si="284"/>
        <v>69936752.417727262</v>
      </c>
      <c r="AU439" s="174">
        <f>'آبان 1400'!AV440</f>
        <v>51541179.748486355</v>
      </c>
      <c r="AV439" s="142">
        <f>'آبان 1400'!AW440</f>
        <v>69936752.417727262</v>
      </c>
      <c r="AW439" s="143">
        <f t="shared" si="285"/>
        <v>4895572.6692409087</v>
      </c>
      <c r="AX439" s="76">
        <f t="shared" si="286"/>
        <v>1154117.9748486355</v>
      </c>
      <c r="AY439" s="143">
        <f>'آبان 1400'!AZ440</f>
        <v>0</v>
      </c>
      <c r="AZ439" s="143">
        <f>'آبان 1400'!BA440</f>
        <v>0</v>
      </c>
      <c r="BA439" s="143">
        <f>'آبان 1400'!BB440</f>
        <v>0</v>
      </c>
      <c r="BB439" s="143">
        <f>'آبان 1400'!BC440</f>
        <v>0</v>
      </c>
      <c r="BC439" s="143">
        <f>'آبان 1400'!BD440</f>
        <v>0</v>
      </c>
      <c r="BD439" s="143">
        <f>'آبان 1400'!BE440</f>
        <v>0</v>
      </c>
      <c r="BE439" s="143">
        <f>'آبان 1400'!BF440</f>
        <v>0</v>
      </c>
      <c r="BF439" s="144">
        <f t="shared" si="287"/>
        <v>6049690.6440895442</v>
      </c>
      <c r="BG439" s="141">
        <f t="shared" si="288"/>
        <v>63887061</v>
      </c>
      <c r="BH439" s="145">
        <f t="shared" si="289"/>
        <v>69936752.417727262</v>
      </c>
      <c r="BI439" s="128">
        <f t="shared" si="282"/>
        <v>4425825</v>
      </c>
      <c r="BJ439" s="146">
        <f t="shared" si="290"/>
        <v>2212912.5</v>
      </c>
      <c r="BK439" s="146">
        <f t="shared" si="291"/>
        <v>663873.75</v>
      </c>
      <c r="BL439" s="147">
        <f t="shared" si="292"/>
        <v>1120000</v>
      </c>
      <c r="BM439" s="383">
        <v>0</v>
      </c>
      <c r="BN439" s="148">
        <f t="shared" si="293"/>
        <v>78359363.667727262</v>
      </c>
      <c r="BO439" s="149">
        <f t="shared" si="294"/>
        <v>69936752.417727262</v>
      </c>
      <c r="BP439" s="150">
        <f t="shared" si="295"/>
        <v>16085453.056077272</v>
      </c>
      <c r="BQ439" s="151">
        <f t="shared" si="296"/>
        <v>94444816.723804533</v>
      </c>
      <c r="BR439" s="152">
        <f t="shared" si="297"/>
        <v>100800</v>
      </c>
      <c r="BS439" s="148">
        <f t="shared" si="298"/>
        <v>94545616.723804533</v>
      </c>
      <c r="BT439" s="136">
        <v>0</v>
      </c>
      <c r="BU439" s="149">
        <f t="shared" si="299"/>
        <v>7835936.3667727262</v>
      </c>
      <c r="BV439" s="153">
        <f t="shared" si="300"/>
        <v>3917968.1833863631</v>
      </c>
      <c r="BW439" s="134">
        <f t="shared" si="301"/>
        <v>82791712.173645437</v>
      </c>
      <c r="BX439" s="148">
        <f t="shared" si="302"/>
        <v>7302611.25</v>
      </c>
      <c r="BY439" s="135">
        <f t="shared" si="303"/>
        <v>75489100.923645437</v>
      </c>
      <c r="CD439" s="400">
        <f>'آبان 1400'!AU440</f>
        <v>69936752.417727262</v>
      </c>
      <c r="CE439" s="401">
        <f>'آبان 1400'!AV440</f>
        <v>51541179.748486355</v>
      </c>
      <c r="CF439" s="401">
        <f>'آبان 1400'!AW440</f>
        <v>69936752.417727262</v>
      </c>
      <c r="CG439" s="401">
        <f>'آبان 1400'!AX440</f>
        <v>4895572.6692409087</v>
      </c>
      <c r="CH439" s="401">
        <f>'آبان 1400'!AY440</f>
        <v>1154117.9748486355</v>
      </c>
      <c r="CI439" s="401">
        <f>'آبان 1400'!AZ440</f>
        <v>0</v>
      </c>
      <c r="CJ439" s="401">
        <f>'آبان 1400'!BA440</f>
        <v>0</v>
      </c>
      <c r="CK439" s="401">
        <f>'آبان 1400'!BB440</f>
        <v>0</v>
      </c>
      <c r="CL439" s="401">
        <f>'آبان 1400'!BC440</f>
        <v>0</v>
      </c>
      <c r="CM439" s="401">
        <f>'آبان 1400'!BD440</f>
        <v>0</v>
      </c>
      <c r="CN439" s="401">
        <f>'آبان 1400'!BE440</f>
        <v>0</v>
      </c>
      <c r="CO439" s="401">
        <f>'آبان 1400'!BF440</f>
        <v>0</v>
      </c>
      <c r="CP439" s="401">
        <f>'آبان 1400'!BG440</f>
        <v>6049690.6440895442</v>
      </c>
      <c r="CQ439" s="401">
        <f>'آبان 1400'!BH440</f>
        <v>63887061</v>
      </c>
      <c r="CR439" s="401">
        <f t="shared" si="304"/>
        <v>69936752.417727262</v>
      </c>
      <c r="CS439" s="56">
        <f t="shared" si="305"/>
        <v>4425825</v>
      </c>
      <c r="CT439" s="400">
        <f t="shared" si="306"/>
        <v>2212912.5</v>
      </c>
      <c r="CU439" s="401">
        <f t="shared" si="307"/>
        <v>663873.75</v>
      </c>
      <c r="CV439" s="401">
        <f t="shared" si="308"/>
        <v>1120000</v>
      </c>
      <c r="CW439" s="56">
        <v>0</v>
      </c>
      <c r="CX439" s="401">
        <f t="shared" si="309"/>
        <v>78359363.667727262</v>
      </c>
      <c r="CY439" s="401">
        <f t="shared" si="310"/>
        <v>69936752.417727262</v>
      </c>
      <c r="CZ439" s="401">
        <f t="shared" si="311"/>
        <v>16085453.056077272</v>
      </c>
      <c r="DA439" s="401">
        <f t="shared" si="312"/>
        <v>94444816.723804533</v>
      </c>
      <c r="DB439" s="401">
        <f t="shared" si="313"/>
        <v>100800</v>
      </c>
      <c r="DC439" s="401">
        <f t="shared" si="314"/>
        <v>94545616.723804533</v>
      </c>
      <c r="DD439" s="406">
        <v>0</v>
      </c>
      <c r="DE439" s="401">
        <f t="shared" si="315"/>
        <v>7835936.3667727262</v>
      </c>
      <c r="DF439" s="401">
        <f t="shared" si="316"/>
        <v>3917968.1833863631</v>
      </c>
      <c r="DG439" s="401">
        <f t="shared" si="317"/>
        <v>82791712.173645437</v>
      </c>
      <c r="DH439" s="401">
        <f t="shared" si="318"/>
        <v>7302611.25</v>
      </c>
      <c r="DI439" s="401">
        <f t="shared" si="319"/>
        <v>75489100.923645437</v>
      </c>
      <c r="DJ439" s="401">
        <f t="shared" si="320"/>
        <v>0</v>
      </c>
      <c r="DL439" s="408">
        <f t="shared" si="321"/>
        <v>6638737.5</v>
      </c>
      <c r="DM439" s="408">
        <f t="shared" si="322"/>
        <v>-2212912.5</v>
      </c>
    </row>
    <row r="440" spans="1:117" s="56" customFormat="1" ht="21" x14ac:dyDescent="0.2">
      <c r="A440" s="192">
        <f t="shared" si="283"/>
        <v>2655495</v>
      </c>
      <c r="B440" s="137">
        <f>'آبان 1400'!B441</f>
        <v>435</v>
      </c>
      <c r="C440" s="137">
        <f>'آبان 1400'!C441</f>
        <v>210</v>
      </c>
      <c r="D440" s="137">
        <f>'آبان 1400'!D441</f>
        <v>13453</v>
      </c>
      <c r="E440" s="137" t="str">
        <f>'آبان 1400'!E441</f>
        <v>حسن</v>
      </c>
      <c r="F440" s="137" t="str">
        <f>'آبان 1400'!F441</f>
        <v>حسن آهاری</v>
      </c>
      <c r="G440" s="137" t="str">
        <f>'آبان 1400'!G441</f>
        <v>نگهبان</v>
      </c>
      <c r="H440" s="137" t="str">
        <f>'آبان 1400'!H441</f>
        <v>ش.تهران</v>
      </c>
      <c r="I440" s="137" t="str">
        <f>'آبان 1400'!I441</f>
        <v>361-700-4294405-1</v>
      </c>
      <c r="J440" s="137" t="str">
        <f>'آبان 1400'!J441</f>
        <v>0019116470</v>
      </c>
      <c r="K440" s="137" t="str">
        <f>'آبان 1400'!K441</f>
        <v>0015545507</v>
      </c>
      <c r="L440" s="137" t="str">
        <f>'آبان 1400'!L441</f>
        <v>ش - تهران</v>
      </c>
      <c r="M440" s="137" t="str">
        <f>'آبان 1400'!M441</f>
        <v>نگهبان</v>
      </c>
      <c r="N440" s="121">
        <f>'آبان 1400'!N441</f>
        <v>0</v>
      </c>
      <c r="O440" s="120">
        <f>'آبان 1400'!O441</f>
        <v>0</v>
      </c>
      <c r="P440" s="122" t="str">
        <f>'آبان 1400'!P441</f>
        <v>*</v>
      </c>
      <c r="Q440" s="362">
        <f>'آبان 1400'!Q441</f>
        <v>30</v>
      </c>
      <c r="R440" s="362">
        <f>'آبان 1400'!R441</f>
        <v>120</v>
      </c>
      <c r="S440" s="362">
        <f>'آبان 1400'!S441</f>
        <v>220</v>
      </c>
      <c r="T440" s="362">
        <f>'آبان 1400'!T441</f>
        <v>29.33</v>
      </c>
      <c r="U440" s="138">
        <f>'آبان 1400'!U441</f>
        <v>0</v>
      </c>
      <c r="V440" s="121">
        <f>'آبان 1400'!W441</f>
        <v>0</v>
      </c>
      <c r="W440" s="122">
        <f>'آبان 1400'!X441</f>
        <v>0</v>
      </c>
      <c r="X440" s="370">
        <f>'آبان 1400'!Y441</f>
        <v>0</v>
      </c>
      <c r="Y440" s="370">
        <f>'آبان 1400'!Z441</f>
        <v>0</v>
      </c>
      <c r="Z440" s="139">
        <f>'آبان 1400'!AA441</f>
        <v>885165</v>
      </c>
      <c r="AA440" s="139">
        <f>'آبان 1400'!AB441</f>
        <v>0</v>
      </c>
      <c r="AB440" s="139">
        <f>'آبان 1400'!AC441</f>
        <v>885165</v>
      </c>
      <c r="AC440" s="139">
        <f>'آبان 1400'!AD441</f>
        <v>4500000</v>
      </c>
      <c r="AD440" s="139">
        <f>'آبان 1400'!AE441</f>
        <v>6000000</v>
      </c>
      <c r="AE440" s="140">
        <f>'آبان 1400'!AF441</f>
        <v>168986.04545454544</v>
      </c>
      <c r="AF440" s="123">
        <f>'آبان 1400'!AG441</f>
        <v>26554950</v>
      </c>
      <c r="AG440" s="124">
        <f>'آبان 1400'!AH441</f>
        <v>0</v>
      </c>
      <c r="AH440" s="124">
        <f>'آبان 1400'!AI441</f>
        <v>20278325.454545453</v>
      </c>
      <c r="AI440" s="124">
        <f>'آبان 1400'!AJ441</f>
        <v>0</v>
      </c>
      <c r="AJ440" s="124">
        <f>'آبان 1400'!AK441</f>
        <v>4500000</v>
      </c>
      <c r="AK440" s="124">
        <f>'آبان 1400'!AL441</f>
        <v>6000000</v>
      </c>
      <c r="AL440" s="124">
        <f>'آبان 1400'!AM441</f>
        <v>9294232.5</v>
      </c>
      <c r="AM440" s="124">
        <f>'آبان 1400'!AN441</f>
        <v>4956360.7131818179</v>
      </c>
      <c r="AN440" s="124">
        <f>'آبان 1400'!AO441</f>
        <v>0</v>
      </c>
      <c r="AO440" s="124">
        <f>'آبان 1400'!AP441</f>
        <v>5000000</v>
      </c>
      <c r="AP440" s="124">
        <f>'آبان 1400'!AQ441</f>
        <v>0</v>
      </c>
      <c r="AQ440" s="124">
        <f>'آبان 1400'!AR441</f>
        <v>0</v>
      </c>
      <c r="AR440" s="124">
        <f>'آبان 1400'!AS441</f>
        <v>0</v>
      </c>
      <c r="AS440" s="379">
        <f>'آبان 1400'!AT441</f>
        <v>0</v>
      </c>
      <c r="AT440" s="372">
        <f t="shared" si="284"/>
        <v>76583868.667727277</v>
      </c>
      <c r="AU440" s="174">
        <f>'آبان 1400'!AV441</f>
        <v>55722997.860986367</v>
      </c>
      <c r="AV440" s="142">
        <f>'آبان 1400'!AW441</f>
        <v>76583868.667727262</v>
      </c>
      <c r="AW440" s="143">
        <f t="shared" si="285"/>
        <v>5360870.8067409089</v>
      </c>
      <c r="AX440" s="76">
        <f t="shared" si="286"/>
        <v>1572299.7860986367</v>
      </c>
      <c r="AY440" s="143">
        <f>'آبان 1400'!AZ441</f>
        <v>0</v>
      </c>
      <c r="AZ440" s="143">
        <f>'آبان 1400'!BA441</f>
        <v>0</v>
      </c>
      <c r="BA440" s="143">
        <f>'آبان 1400'!BB441</f>
        <v>0</v>
      </c>
      <c r="BB440" s="143">
        <f>'آبان 1400'!BC441</f>
        <v>0</v>
      </c>
      <c r="BC440" s="143">
        <f>'آبان 1400'!BD441</f>
        <v>0</v>
      </c>
      <c r="BD440" s="143">
        <f>'آبان 1400'!BE441</f>
        <v>0</v>
      </c>
      <c r="BE440" s="143">
        <f>'آبان 1400'!BF441</f>
        <v>0</v>
      </c>
      <c r="BF440" s="144">
        <f t="shared" si="287"/>
        <v>6933170.5928395456</v>
      </c>
      <c r="BG440" s="141">
        <f t="shared" si="288"/>
        <v>69650698</v>
      </c>
      <c r="BH440" s="145">
        <f t="shared" si="289"/>
        <v>76583868.667727277</v>
      </c>
      <c r="BI440" s="128">
        <f t="shared" si="282"/>
        <v>4425825</v>
      </c>
      <c r="BJ440" s="146">
        <f t="shared" si="290"/>
        <v>2212912.5</v>
      </c>
      <c r="BK440" s="146">
        <f t="shared" si="291"/>
        <v>663873.75</v>
      </c>
      <c r="BL440" s="147">
        <f t="shared" si="292"/>
        <v>1120000</v>
      </c>
      <c r="BM440" s="383">
        <v>0</v>
      </c>
      <c r="BN440" s="148">
        <f t="shared" si="293"/>
        <v>85006479.917727277</v>
      </c>
      <c r="BO440" s="149">
        <f t="shared" si="294"/>
        <v>76583868.667727262</v>
      </c>
      <c r="BP440" s="150">
        <f t="shared" si="295"/>
        <v>17614289.793577272</v>
      </c>
      <c r="BQ440" s="151">
        <f t="shared" si="296"/>
        <v>102620769.71130455</v>
      </c>
      <c r="BR440" s="152">
        <f t="shared" si="297"/>
        <v>100800</v>
      </c>
      <c r="BS440" s="148">
        <f t="shared" si="298"/>
        <v>102721569.71130455</v>
      </c>
      <c r="BT440" s="136">
        <v>0</v>
      </c>
      <c r="BU440" s="149">
        <f t="shared" si="299"/>
        <v>8500647.991772728</v>
      </c>
      <c r="BV440" s="153">
        <f t="shared" si="300"/>
        <v>4250323.995886364</v>
      </c>
      <c r="BW440" s="134">
        <f t="shared" si="301"/>
        <v>89970597.723645449</v>
      </c>
      <c r="BX440" s="148">
        <f t="shared" si="302"/>
        <v>7302611.25</v>
      </c>
      <c r="BY440" s="135">
        <f t="shared" si="303"/>
        <v>82667986.473645449</v>
      </c>
      <c r="CD440" s="400">
        <f>'آبان 1400'!AU441</f>
        <v>76583868.667727277</v>
      </c>
      <c r="CE440" s="401">
        <f>'آبان 1400'!AV441</f>
        <v>55722997.860986367</v>
      </c>
      <c r="CF440" s="401">
        <f>'آبان 1400'!AW441</f>
        <v>76583868.667727262</v>
      </c>
      <c r="CG440" s="401">
        <f>'آبان 1400'!AX441</f>
        <v>5360870.8067409089</v>
      </c>
      <c r="CH440" s="401">
        <f>'آبان 1400'!AY441</f>
        <v>1572299.7860986367</v>
      </c>
      <c r="CI440" s="401">
        <f>'آبان 1400'!AZ441</f>
        <v>0</v>
      </c>
      <c r="CJ440" s="401">
        <f>'آبان 1400'!BA441</f>
        <v>0</v>
      </c>
      <c r="CK440" s="401">
        <f>'آبان 1400'!BB441</f>
        <v>0</v>
      </c>
      <c r="CL440" s="401">
        <f>'آبان 1400'!BC441</f>
        <v>0</v>
      </c>
      <c r="CM440" s="401">
        <f>'آبان 1400'!BD441</f>
        <v>0</v>
      </c>
      <c r="CN440" s="401">
        <f>'آبان 1400'!BE441</f>
        <v>0</v>
      </c>
      <c r="CO440" s="401">
        <f>'آبان 1400'!BF441</f>
        <v>0</v>
      </c>
      <c r="CP440" s="401">
        <f>'آبان 1400'!BG441</f>
        <v>6933170.5928395456</v>
      </c>
      <c r="CQ440" s="401">
        <f>'آبان 1400'!BH441</f>
        <v>69650698</v>
      </c>
      <c r="CR440" s="401">
        <f t="shared" si="304"/>
        <v>76583868.667727277</v>
      </c>
      <c r="CS440" s="56">
        <f t="shared" si="305"/>
        <v>4425825</v>
      </c>
      <c r="CT440" s="400">
        <f t="shared" si="306"/>
        <v>2212912.5</v>
      </c>
      <c r="CU440" s="401">
        <f t="shared" si="307"/>
        <v>663873.75</v>
      </c>
      <c r="CV440" s="401">
        <f t="shared" si="308"/>
        <v>1120000</v>
      </c>
      <c r="CW440" s="56">
        <v>0</v>
      </c>
      <c r="CX440" s="401">
        <f t="shared" si="309"/>
        <v>85006479.917727277</v>
      </c>
      <c r="CY440" s="401">
        <f t="shared" si="310"/>
        <v>76583868.667727262</v>
      </c>
      <c r="CZ440" s="401">
        <f t="shared" si="311"/>
        <v>17614289.793577272</v>
      </c>
      <c r="DA440" s="401">
        <f t="shared" si="312"/>
        <v>102620769.71130455</v>
      </c>
      <c r="DB440" s="401">
        <f t="shared" si="313"/>
        <v>100800</v>
      </c>
      <c r="DC440" s="401">
        <f t="shared" si="314"/>
        <v>102721569.71130455</v>
      </c>
      <c r="DD440" s="406">
        <v>0</v>
      </c>
      <c r="DE440" s="401">
        <f t="shared" si="315"/>
        <v>8500647.991772728</v>
      </c>
      <c r="DF440" s="401">
        <f t="shared" si="316"/>
        <v>4250323.995886364</v>
      </c>
      <c r="DG440" s="401">
        <f t="shared" si="317"/>
        <v>89970597.723645449</v>
      </c>
      <c r="DH440" s="401">
        <f t="shared" si="318"/>
        <v>7302611.25</v>
      </c>
      <c r="DI440" s="401">
        <f t="shared" si="319"/>
        <v>82667986.473645449</v>
      </c>
      <c r="DJ440" s="401">
        <f t="shared" si="320"/>
        <v>0</v>
      </c>
      <c r="DL440" s="408">
        <f t="shared" si="321"/>
        <v>6638737.5</v>
      </c>
      <c r="DM440" s="408">
        <f t="shared" si="322"/>
        <v>-2212912.5</v>
      </c>
    </row>
    <row r="441" spans="1:117" s="56" customFormat="1" ht="21" x14ac:dyDescent="0.2">
      <c r="A441" s="192">
        <f t="shared" si="283"/>
        <v>2655495</v>
      </c>
      <c r="B441" s="137">
        <f>'آبان 1400'!B442</f>
        <v>436</v>
      </c>
      <c r="C441" s="137">
        <f>'آبان 1400'!C442</f>
        <v>211</v>
      </c>
      <c r="D441" s="137">
        <f>'آبان 1400'!D442</f>
        <v>13493</v>
      </c>
      <c r="E441" s="137" t="str">
        <f>'آبان 1400'!E442</f>
        <v>عباس</v>
      </c>
      <c r="F441" s="137" t="str">
        <f>'آبان 1400'!F442</f>
        <v>باغچقی</v>
      </c>
      <c r="G441" s="137" t="str">
        <f>'آبان 1400'!G442</f>
        <v>نگهبان</v>
      </c>
      <c r="H441" s="137" t="str">
        <f>'آبان 1400'!H442</f>
        <v>ش.تهران</v>
      </c>
      <c r="I441" s="137" t="str">
        <f>'آبان 1400'!I442</f>
        <v>368-12-4312761-1</v>
      </c>
      <c r="J441" s="137" t="str">
        <f>'آبان 1400'!J442</f>
        <v>0680366962</v>
      </c>
      <c r="K441" s="137" t="str">
        <f>'آبان 1400'!K442</f>
        <v>0025761447</v>
      </c>
      <c r="L441" s="137" t="str">
        <f>'آبان 1400'!L442</f>
        <v>ش - تهران</v>
      </c>
      <c r="M441" s="137" t="str">
        <f>'آبان 1400'!M442</f>
        <v>نگهبان</v>
      </c>
      <c r="N441" s="121" t="str">
        <f>'آبان 1400'!N442</f>
        <v>*</v>
      </c>
      <c r="O441" s="120">
        <f>'آبان 1400'!O442</f>
        <v>0</v>
      </c>
      <c r="P441" s="122">
        <f>'آبان 1400'!P442</f>
        <v>0</v>
      </c>
      <c r="Q441" s="362">
        <f>'آبان 1400'!Q442</f>
        <v>28</v>
      </c>
      <c r="R441" s="362">
        <f>'آبان 1400'!R442</f>
        <v>112</v>
      </c>
      <c r="S441" s="362">
        <f>'آبان 1400'!S442</f>
        <v>103</v>
      </c>
      <c r="T441" s="362">
        <f>'آبان 1400'!T442</f>
        <v>27.37</v>
      </c>
      <c r="U441" s="138">
        <f>'آبان 1400'!U442</f>
        <v>0</v>
      </c>
      <c r="V441" s="121">
        <f>'آبان 1400'!W442</f>
        <v>0</v>
      </c>
      <c r="W441" s="122">
        <f>'آبان 1400'!X442</f>
        <v>0</v>
      </c>
      <c r="X441" s="370">
        <f>'آبان 1400'!Y442</f>
        <v>0</v>
      </c>
      <c r="Y441" s="370">
        <f>'آبان 1400'!Z442</f>
        <v>1</v>
      </c>
      <c r="Z441" s="139">
        <f>'آبان 1400'!AA442</f>
        <v>885165</v>
      </c>
      <c r="AA441" s="139">
        <f>'آبان 1400'!AB442</f>
        <v>0</v>
      </c>
      <c r="AB441" s="139">
        <f>'آبان 1400'!AC442</f>
        <v>885165</v>
      </c>
      <c r="AC441" s="139">
        <f>'آبان 1400'!AD442</f>
        <v>4500000</v>
      </c>
      <c r="AD441" s="139">
        <f>'آبان 1400'!AE442</f>
        <v>6000000</v>
      </c>
      <c r="AE441" s="140">
        <f>'آبان 1400'!AF442</f>
        <v>168986.04545454544</v>
      </c>
      <c r="AF441" s="123">
        <f>'آبان 1400'!AG442</f>
        <v>24784620</v>
      </c>
      <c r="AG441" s="124">
        <f>'آبان 1400'!AH442</f>
        <v>0</v>
      </c>
      <c r="AH441" s="124">
        <f>'آبان 1400'!AI442</f>
        <v>18926437.09090909</v>
      </c>
      <c r="AI441" s="124">
        <f>'آبان 1400'!AJ442</f>
        <v>2478462</v>
      </c>
      <c r="AJ441" s="124">
        <f>'آبان 1400'!AK442</f>
        <v>4200000</v>
      </c>
      <c r="AK441" s="124">
        <f>'آبان 1400'!AL442</f>
        <v>5600000</v>
      </c>
      <c r="AL441" s="124">
        <f>'آبان 1400'!AM442</f>
        <v>4351390.6704545449</v>
      </c>
      <c r="AM441" s="124">
        <f>'آبان 1400'!AN442</f>
        <v>4625148.0640909085</v>
      </c>
      <c r="AN441" s="124">
        <f>'آبان 1400'!AO442</f>
        <v>0</v>
      </c>
      <c r="AO441" s="124">
        <f>'آبان 1400'!AP442</f>
        <v>2600000</v>
      </c>
      <c r="AP441" s="124">
        <f>'آبان 1400'!AQ442</f>
        <v>0</v>
      </c>
      <c r="AQ441" s="124">
        <f>'آبان 1400'!AR442</f>
        <v>0</v>
      </c>
      <c r="AR441" s="124">
        <f>'آبان 1400'!AS442</f>
        <v>0</v>
      </c>
      <c r="AS441" s="379">
        <f>'آبان 1400'!AT442</f>
        <v>0</v>
      </c>
      <c r="AT441" s="372">
        <f t="shared" si="284"/>
        <v>67566057.825454548</v>
      </c>
      <c r="AU441" s="174">
        <f>'آبان 1400'!AV442</f>
        <v>48131464.117672727</v>
      </c>
      <c r="AV441" s="142">
        <f>'آبان 1400'!AW442</f>
        <v>65087595.825454548</v>
      </c>
      <c r="AW441" s="143">
        <f t="shared" si="285"/>
        <v>4556131.7077818187</v>
      </c>
      <c r="AX441" s="76">
        <f t="shared" si="286"/>
        <v>813146.41176727274</v>
      </c>
      <c r="AY441" s="143">
        <f>'آبان 1400'!AZ442</f>
        <v>0</v>
      </c>
      <c r="AZ441" s="143">
        <f>'آبان 1400'!BA442</f>
        <v>0</v>
      </c>
      <c r="BA441" s="143">
        <f>'آبان 1400'!BB442</f>
        <v>0</v>
      </c>
      <c r="BB441" s="143">
        <f>'آبان 1400'!BC442</f>
        <v>0</v>
      </c>
      <c r="BC441" s="143">
        <f>'آبان 1400'!BD442</f>
        <v>0</v>
      </c>
      <c r="BD441" s="143">
        <f>'آبان 1400'!BE442</f>
        <v>0</v>
      </c>
      <c r="BE441" s="143">
        <f>'آبان 1400'!BF442</f>
        <v>0</v>
      </c>
      <c r="BF441" s="144">
        <f t="shared" si="287"/>
        <v>5369278.1195490919</v>
      </c>
      <c r="BG441" s="141">
        <f t="shared" si="288"/>
        <v>62196779</v>
      </c>
      <c r="BH441" s="145">
        <f t="shared" si="289"/>
        <v>67566057.825454548</v>
      </c>
      <c r="BI441" s="128">
        <f t="shared" si="282"/>
        <v>4130770</v>
      </c>
      <c r="BJ441" s="146">
        <f t="shared" si="290"/>
        <v>2065385</v>
      </c>
      <c r="BK441" s="146">
        <f t="shared" si="291"/>
        <v>619615.5</v>
      </c>
      <c r="BL441" s="147">
        <f t="shared" si="292"/>
        <v>1045333.3333333334</v>
      </c>
      <c r="BM441" s="383">
        <v>0</v>
      </c>
      <c r="BN441" s="148">
        <f t="shared" si="293"/>
        <v>75427161.658787876</v>
      </c>
      <c r="BO441" s="149">
        <f t="shared" si="294"/>
        <v>65087595.825454548</v>
      </c>
      <c r="BP441" s="150">
        <f t="shared" si="295"/>
        <v>14970147.039854547</v>
      </c>
      <c r="BQ441" s="151">
        <f t="shared" si="296"/>
        <v>90397308.698642418</v>
      </c>
      <c r="BR441" s="152">
        <f t="shared" si="297"/>
        <v>94080</v>
      </c>
      <c r="BS441" s="148">
        <f t="shared" si="298"/>
        <v>90491388.698642418</v>
      </c>
      <c r="BT441" s="136">
        <v>0</v>
      </c>
      <c r="BU441" s="149">
        <f t="shared" si="299"/>
        <v>7542716.1658787876</v>
      </c>
      <c r="BV441" s="153">
        <f t="shared" si="300"/>
        <v>3771358.0829393938</v>
      </c>
      <c r="BW441" s="134">
        <f t="shared" si="301"/>
        <v>79177314.449824244</v>
      </c>
      <c r="BX441" s="148">
        <f t="shared" si="302"/>
        <v>6815770.5</v>
      </c>
      <c r="BY441" s="135">
        <f t="shared" si="303"/>
        <v>72361543.949824244</v>
      </c>
      <c r="CD441" s="400">
        <f>'آبان 1400'!AU442</f>
        <v>67566057.825454548</v>
      </c>
      <c r="CE441" s="401">
        <f>'آبان 1400'!AV442</f>
        <v>48131464.117672727</v>
      </c>
      <c r="CF441" s="401">
        <f>'آبان 1400'!AW442</f>
        <v>65087595.825454548</v>
      </c>
      <c r="CG441" s="401">
        <f>'آبان 1400'!AX442</f>
        <v>4556131.7077818187</v>
      </c>
      <c r="CH441" s="401">
        <f>'آبان 1400'!AY442</f>
        <v>813146.41176727274</v>
      </c>
      <c r="CI441" s="401">
        <f>'آبان 1400'!AZ442</f>
        <v>0</v>
      </c>
      <c r="CJ441" s="401">
        <f>'آبان 1400'!BA442</f>
        <v>0</v>
      </c>
      <c r="CK441" s="401">
        <f>'آبان 1400'!BB442</f>
        <v>0</v>
      </c>
      <c r="CL441" s="401">
        <f>'آبان 1400'!BC442</f>
        <v>0</v>
      </c>
      <c r="CM441" s="401">
        <f>'آبان 1400'!BD442</f>
        <v>0</v>
      </c>
      <c r="CN441" s="401">
        <f>'آبان 1400'!BE442</f>
        <v>0</v>
      </c>
      <c r="CO441" s="401">
        <f>'آبان 1400'!BF442</f>
        <v>0</v>
      </c>
      <c r="CP441" s="401">
        <f>'آبان 1400'!BG442</f>
        <v>5369278.1195490919</v>
      </c>
      <c r="CQ441" s="401">
        <f>'آبان 1400'!BH442</f>
        <v>62196779</v>
      </c>
      <c r="CR441" s="401">
        <f t="shared" si="304"/>
        <v>67566057.825454548</v>
      </c>
      <c r="CS441" s="56">
        <f t="shared" si="305"/>
        <v>4130770</v>
      </c>
      <c r="CT441" s="400">
        <f t="shared" si="306"/>
        <v>2065385</v>
      </c>
      <c r="CU441" s="401">
        <f t="shared" si="307"/>
        <v>619615.5</v>
      </c>
      <c r="CV441" s="401">
        <f t="shared" si="308"/>
        <v>1045333.3333333334</v>
      </c>
      <c r="CW441" s="56">
        <v>0</v>
      </c>
      <c r="CX441" s="401">
        <f t="shared" si="309"/>
        <v>75427161.658787876</v>
      </c>
      <c r="CY441" s="401">
        <f t="shared" si="310"/>
        <v>65087595.825454548</v>
      </c>
      <c r="CZ441" s="401">
        <f t="shared" si="311"/>
        <v>14970147.039854547</v>
      </c>
      <c r="DA441" s="401">
        <f t="shared" si="312"/>
        <v>90397308.698642418</v>
      </c>
      <c r="DB441" s="401">
        <f t="shared" si="313"/>
        <v>94080</v>
      </c>
      <c r="DC441" s="401">
        <f t="shared" si="314"/>
        <v>90491388.698642418</v>
      </c>
      <c r="DD441" s="406">
        <v>0</v>
      </c>
      <c r="DE441" s="401">
        <f t="shared" si="315"/>
        <v>7542716.1658787876</v>
      </c>
      <c r="DF441" s="401">
        <f t="shared" si="316"/>
        <v>3771358.0829393938</v>
      </c>
      <c r="DG441" s="401">
        <f t="shared" si="317"/>
        <v>79177314.449824244</v>
      </c>
      <c r="DH441" s="401">
        <f t="shared" si="318"/>
        <v>6815770.5</v>
      </c>
      <c r="DI441" s="401">
        <f t="shared" si="319"/>
        <v>72361543.949824244</v>
      </c>
      <c r="DJ441" s="401">
        <f t="shared" si="320"/>
        <v>0</v>
      </c>
      <c r="DL441" s="408">
        <f t="shared" si="321"/>
        <v>6638737.5</v>
      </c>
      <c r="DM441" s="408">
        <f t="shared" si="322"/>
        <v>-2507967.5</v>
      </c>
    </row>
    <row r="442" spans="1:117" s="56" customFormat="1" ht="21" x14ac:dyDescent="0.2">
      <c r="A442" s="192">
        <f t="shared" si="283"/>
        <v>2655495</v>
      </c>
      <c r="B442" s="137">
        <f>'آبان 1400'!B443</f>
        <v>437</v>
      </c>
      <c r="C442" s="137">
        <f>'آبان 1400'!C443</f>
        <v>212</v>
      </c>
      <c r="D442" s="137">
        <f>'آبان 1400'!D443</f>
        <v>13501</v>
      </c>
      <c r="E442" s="137" t="str">
        <f>'آبان 1400'!E443</f>
        <v>مجید</v>
      </c>
      <c r="F442" s="137" t="str">
        <f>'آبان 1400'!F443</f>
        <v>ثمری</v>
      </c>
      <c r="G442" s="137" t="str">
        <f>'آبان 1400'!G443</f>
        <v>نگهبان</v>
      </c>
      <c r="H442" s="137" t="str">
        <f>'آبان 1400'!H443</f>
        <v>ش.تهران</v>
      </c>
      <c r="I442" s="137" t="str">
        <f>'آبان 1400'!I443</f>
        <v>361-813-4326836-1</v>
      </c>
      <c r="J442" s="137" t="str">
        <f>'آبان 1400'!J443</f>
        <v>0075176475</v>
      </c>
      <c r="K442" s="137" t="str">
        <f>'آبان 1400'!K443</f>
        <v>0019142713</v>
      </c>
      <c r="L442" s="137" t="str">
        <f>'آبان 1400'!L443</f>
        <v>ش - تهران</v>
      </c>
      <c r="M442" s="137" t="str">
        <f>'آبان 1400'!M443</f>
        <v>نگهبان</v>
      </c>
      <c r="N442" s="121" t="str">
        <f>'آبان 1400'!N443</f>
        <v>*</v>
      </c>
      <c r="O442" s="120">
        <f>'آبان 1400'!O443</f>
        <v>0</v>
      </c>
      <c r="P442" s="122">
        <f>'آبان 1400'!P443</f>
        <v>0</v>
      </c>
      <c r="Q442" s="362">
        <f>'آبان 1400'!Q443</f>
        <v>30</v>
      </c>
      <c r="R442" s="362">
        <f>'آبان 1400'!R443</f>
        <v>120</v>
      </c>
      <c r="S442" s="362">
        <f>'آبان 1400'!S443</f>
        <v>110</v>
      </c>
      <c r="T442" s="362">
        <f>'آبان 1400'!T443</f>
        <v>29.33</v>
      </c>
      <c r="U442" s="138">
        <f>'آبان 1400'!U443</f>
        <v>0</v>
      </c>
      <c r="V442" s="121">
        <f>'آبان 1400'!W443</f>
        <v>0</v>
      </c>
      <c r="W442" s="122">
        <f>'آبان 1400'!X443</f>
        <v>0</v>
      </c>
      <c r="X442" s="370">
        <f>'آبان 1400'!Y443</f>
        <v>0</v>
      </c>
      <c r="Y442" s="370">
        <f>'آبان 1400'!Z443</f>
        <v>2</v>
      </c>
      <c r="Z442" s="139">
        <f>'آبان 1400'!AA443</f>
        <v>885165</v>
      </c>
      <c r="AA442" s="139">
        <f>'آبان 1400'!AB443</f>
        <v>0</v>
      </c>
      <c r="AB442" s="139">
        <f>'آبان 1400'!AC443</f>
        <v>885165</v>
      </c>
      <c r="AC442" s="139">
        <f>'آبان 1400'!AD443</f>
        <v>4500000</v>
      </c>
      <c r="AD442" s="139">
        <f>'آبان 1400'!AE443</f>
        <v>6000000</v>
      </c>
      <c r="AE442" s="140">
        <f>'آبان 1400'!AF443</f>
        <v>168986.04545454544</v>
      </c>
      <c r="AF442" s="123">
        <f>'آبان 1400'!AG443</f>
        <v>26554950</v>
      </c>
      <c r="AG442" s="124">
        <f>'آبان 1400'!AH443</f>
        <v>0</v>
      </c>
      <c r="AH442" s="124">
        <f>'آبان 1400'!AI443</f>
        <v>20278325.454545453</v>
      </c>
      <c r="AI442" s="124">
        <f>'آبان 1400'!AJ443</f>
        <v>5310990</v>
      </c>
      <c r="AJ442" s="124">
        <f>'آبان 1400'!AK443</f>
        <v>4500000</v>
      </c>
      <c r="AK442" s="124">
        <f>'آبان 1400'!AL443</f>
        <v>6000000</v>
      </c>
      <c r="AL442" s="124">
        <f>'آبان 1400'!AM443</f>
        <v>4647116.25</v>
      </c>
      <c r="AM442" s="124">
        <f>'آبان 1400'!AN443</f>
        <v>4956360.7131818179</v>
      </c>
      <c r="AN442" s="124">
        <f>'آبان 1400'!AO443</f>
        <v>0</v>
      </c>
      <c r="AO442" s="124">
        <f>'آبان 1400'!AP443</f>
        <v>3000000</v>
      </c>
      <c r="AP442" s="124">
        <f>'آبان 1400'!AQ443</f>
        <v>0</v>
      </c>
      <c r="AQ442" s="124">
        <f>'آبان 1400'!AR443</f>
        <v>0</v>
      </c>
      <c r="AR442" s="124">
        <f>'آبان 1400'!AS443</f>
        <v>0</v>
      </c>
      <c r="AS442" s="379">
        <f>'آبان 1400'!AT443</f>
        <v>0</v>
      </c>
      <c r="AT442" s="372">
        <f t="shared" si="284"/>
        <v>75247742.417727277</v>
      </c>
      <c r="AU442" s="174">
        <f>'آبان 1400'!AV443</f>
        <v>51541179.74848637</v>
      </c>
      <c r="AV442" s="142">
        <f>'آبان 1400'!AW443</f>
        <v>69936752.417727262</v>
      </c>
      <c r="AW442" s="143">
        <f t="shared" si="285"/>
        <v>4895572.6692409087</v>
      </c>
      <c r="AX442" s="76">
        <f t="shared" si="286"/>
        <v>1154117.9748486371</v>
      </c>
      <c r="AY442" s="143">
        <f>'آبان 1400'!AZ443</f>
        <v>0</v>
      </c>
      <c r="AZ442" s="143">
        <f>'آبان 1400'!BA443</f>
        <v>0</v>
      </c>
      <c r="BA442" s="143">
        <f>'آبان 1400'!BB443</f>
        <v>0</v>
      </c>
      <c r="BB442" s="143">
        <f>'آبان 1400'!BC443</f>
        <v>0</v>
      </c>
      <c r="BC442" s="143">
        <f>'آبان 1400'!BD443</f>
        <v>0</v>
      </c>
      <c r="BD442" s="143">
        <f>'آبان 1400'!BE443</f>
        <v>0</v>
      </c>
      <c r="BE442" s="143">
        <f>'آبان 1400'!BF443</f>
        <v>0</v>
      </c>
      <c r="BF442" s="144">
        <f t="shared" si="287"/>
        <v>6049690.6440895461</v>
      </c>
      <c r="BG442" s="141">
        <f t="shared" si="288"/>
        <v>69198051</v>
      </c>
      <c r="BH442" s="145">
        <f t="shared" si="289"/>
        <v>75247742.417727277</v>
      </c>
      <c r="BI442" s="128">
        <f t="shared" si="282"/>
        <v>4425825</v>
      </c>
      <c r="BJ442" s="146">
        <f t="shared" si="290"/>
        <v>2212912.5</v>
      </c>
      <c r="BK442" s="146">
        <f t="shared" si="291"/>
        <v>663873.75</v>
      </c>
      <c r="BL442" s="147">
        <f t="shared" si="292"/>
        <v>1120000</v>
      </c>
      <c r="BM442" s="383">
        <v>0</v>
      </c>
      <c r="BN442" s="148">
        <f t="shared" si="293"/>
        <v>83670353.667727277</v>
      </c>
      <c r="BO442" s="149">
        <f t="shared" si="294"/>
        <v>69936752.417727262</v>
      </c>
      <c r="BP442" s="150">
        <f t="shared" si="295"/>
        <v>16085453.056077272</v>
      </c>
      <c r="BQ442" s="151">
        <f t="shared" si="296"/>
        <v>99755806.723804548</v>
      </c>
      <c r="BR442" s="152">
        <f t="shared" si="297"/>
        <v>100800</v>
      </c>
      <c r="BS442" s="148">
        <f t="shared" si="298"/>
        <v>99856606.723804548</v>
      </c>
      <c r="BT442" s="136">
        <v>0</v>
      </c>
      <c r="BU442" s="149">
        <f t="shared" si="299"/>
        <v>8367035.366772728</v>
      </c>
      <c r="BV442" s="153">
        <f t="shared" si="300"/>
        <v>4183517.683386364</v>
      </c>
      <c r="BW442" s="134">
        <f t="shared" si="301"/>
        <v>87306053.673645452</v>
      </c>
      <c r="BX442" s="148">
        <f t="shared" si="302"/>
        <v>7302611.25</v>
      </c>
      <c r="BY442" s="135">
        <f t="shared" si="303"/>
        <v>80003442.423645452</v>
      </c>
      <c r="CD442" s="400">
        <f>'آبان 1400'!AU443</f>
        <v>75247742.417727277</v>
      </c>
      <c r="CE442" s="401">
        <f>'آبان 1400'!AV443</f>
        <v>51541179.74848637</v>
      </c>
      <c r="CF442" s="401">
        <f>'آبان 1400'!AW443</f>
        <v>69936752.417727262</v>
      </c>
      <c r="CG442" s="401">
        <f>'آبان 1400'!AX443</f>
        <v>4895572.6692409087</v>
      </c>
      <c r="CH442" s="401">
        <f>'آبان 1400'!AY443</f>
        <v>1154117.9748486371</v>
      </c>
      <c r="CI442" s="401">
        <f>'آبان 1400'!AZ443</f>
        <v>0</v>
      </c>
      <c r="CJ442" s="401">
        <f>'آبان 1400'!BA443</f>
        <v>0</v>
      </c>
      <c r="CK442" s="401">
        <f>'آبان 1400'!BB443</f>
        <v>0</v>
      </c>
      <c r="CL442" s="401">
        <f>'آبان 1400'!BC443</f>
        <v>0</v>
      </c>
      <c r="CM442" s="401">
        <f>'آبان 1400'!BD443</f>
        <v>0</v>
      </c>
      <c r="CN442" s="401">
        <f>'آبان 1400'!BE443</f>
        <v>0</v>
      </c>
      <c r="CO442" s="401">
        <f>'آبان 1400'!BF443</f>
        <v>0</v>
      </c>
      <c r="CP442" s="401">
        <f>'آبان 1400'!BG443</f>
        <v>6049690.6440895461</v>
      </c>
      <c r="CQ442" s="401">
        <f>'آبان 1400'!BH443</f>
        <v>69198051</v>
      </c>
      <c r="CR442" s="401">
        <f t="shared" si="304"/>
        <v>75247742.417727277</v>
      </c>
      <c r="CS442" s="56">
        <f t="shared" si="305"/>
        <v>4425825</v>
      </c>
      <c r="CT442" s="400">
        <f t="shared" si="306"/>
        <v>2212912.5</v>
      </c>
      <c r="CU442" s="401">
        <f t="shared" si="307"/>
        <v>663873.75</v>
      </c>
      <c r="CV442" s="401">
        <f t="shared" si="308"/>
        <v>1120000</v>
      </c>
      <c r="CW442" s="56">
        <v>0</v>
      </c>
      <c r="CX442" s="401">
        <f t="shared" si="309"/>
        <v>83670353.667727277</v>
      </c>
      <c r="CY442" s="401">
        <f t="shared" si="310"/>
        <v>69936752.417727262</v>
      </c>
      <c r="CZ442" s="401">
        <f t="shared" si="311"/>
        <v>16085453.056077272</v>
      </c>
      <c r="DA442" s="401">
        <f t="shared" si="312"/>
        <v>99755806.723804548</v>
      </c>
      <c r="DB442" s="401">
        <f t="shared" si="313"/>
        <v>100800</v>
      </c>
      <c r="DC442" s="401">
        <f t="shared" si="314"/>
        <v>99856606.723804548</v>
      </c>
      <c r="DD442" s="406">
        <v>0</v>
      </c>
      <c r="DE442" s="401">
        <f t="shared" si="315"/>
        <v>8367035.366772728</v>
      </c>
      <c r="DF442" s="401">
        <f t="shared" si="316"/>
        <v>4183517.683386364</v>
      </c>
      <c r="DG442" s="401">
        <f t="shared" si="317"/>
        <v>87306053.673645452</v>
      </c>
      <c r="DH442" s="401">
        <f t="shared" si="318"/>
        <v>7302611.25</v>
      </c>
      <c r="DI442" s="401">
        <f t="shared" si="319"/>
        <v>80003442.423645452</v>
      </c>
      <c r="DJ442" s="401">
        <f t="shared" si="320"/>
        <v>0</v>
      </c>
      <c r="DL442" s="408">
        <f t="shared" si="321"/>
        <v>6638737.5</v>
      </c>
      <c r="DM442" s="408">
        <f t="shared" si="322"/>
        <v>-2212912.5</v>
      </c>
    </row>
    <row r="443" spans="1:117" s="56" customFormat="1" ht="21" x14ac:dyDescent="0.2">
      <c r="A443" s="192">
        <f t="shared" si="283"/>
        <v>2655495</v>
      </c>
      <c r="B443" s="137">
        <f>'آبان 1400'!B444</f>
        <v>438</v>
      </c>
      <c r="C443" s="137">
        <f>'آبان 1400'!C444</f>
        <v>213</v>
      </c>
      <c r="D443" s="137">
        <f>'آبان 1400'!D444</f>
        <v>13452</v>
      </c>
      <c r="E443" s="137" t="str">
        <f>'آبان 1400'!E444</f>
        <v>یوسف</v>
      </c>
      <c r="F443" s="137" t="str">
        <f>'آبان 1400'!F444</f>
        <v>اسلامی</v>
      </c>
      <c r="G443" s="137" t="str">
        <f>'آبان 1400'!G444</f>
        <v>نگهبان</v>
      </c>
      <c r="H443" s="137" t="str">
        <f>'آبان 1400'!H444</f>
        <v>ش.تهران</v>
      </c>
      <c r="I443" s="137" t="str">
        <f>'آبان 1400'!I444</f>
        <v>245-700-4309304-1</v>
      </c>
      <c r="J443" s="137">
        <f>'آبان 1400'!J444</f>
        <v>1465439366</v>
      </c>
      <c r="K443" s="137" t="str">
        <f>'آبان 1400'!K444</f>
        <v>0043085010</v>
      </c>
      <c r="L443" s="137" t="str">
        <f>'آبان 1400'!L444</f>
        <v>ش - تهران</v>
      </c>
      <c r="M443" s="137" t="str">
        <f>'آبان 1400'!M444</f>
        <v>نگهبان</v>
      </c>
      <c r="N443" s="121" t="str">
        <f>'آبان 1400'!N444</f>
        <v>*</v>
      </c>
      <c r="O443" s="120">
        <f>'آبان 1400'!O444</f>
        <v>0</v>
      </c>
      <c r="P443" s="122">
        <f>'آبان 1400'!P444</f>
        <v>0</v>
      </c>
      <c r="Q443" s="362">
        <f>'آبان 1400'!Q444</f>
        <v>30</v>
      </c>
      <c r="R443" s="362">
        <f>'آبان 1400'!R444</f>
        <v>120</v>
      </c>
      <c r="S443" s="362">
        <f>'آبان 1400'!S444</f>
        <v>110</v>
      </c>
      <c r="T443" s="362">
        <f>'آبان 1400'!T444</f>
        <v>29.33</v>
      </c>
      <c r="U443" s="138">
        <f>'آبان 1400'!U444</f>
        <v>0</v>
      </c>
      <c r="V443" s="121">
        <f>'آبان 1400'!W444</f>
        <v>0</v>
      </c>
      <c r="W443" s="122">
        <f>'آبان 1400'!X444</f>
        <v>0</v>
      </c>
      <c r="X443" s="370">
        <f>'آبان 1400'!Y444</f>
        <v>1</v>
      </c>
      <c r="Y443" s="370">
        <f>'آبان 1400'!Z444</f>
        <v>1</v>
      </c>
      <c r="Z443" s="139">
        <f>'آبان 1400'!AA444</f>
        <v>885165</v>
      </c>
      <c r="AA443" s="139">
        <f>'آبان 1400'!AB444</f>
        <v>0</v>
      </c>
      <c r="AB443" s="139">
        <f>'آبان 1400'!AC444</f>
        <v>885165</v>
      </c>
      <c r="AC443" s="139">
        <f>'آبان 1400'!AD444</f>
        <v>4500000</v>
      </c>
      <c r="AD443" s="139">
        <f>'آبان 1400'!AE444</f>
        <v>6000000</v>
      </c>
      <c r="AE443" s="140">
        <f>'آبان 1400'!AF444</f>
        <v>168986.04545454544</v>
      </c>
      <c r="AF443" s="123">
        <f>'آبان 1400'!AG444</f>
        <v>26554950</v>
      </c>
      <c r="AG443" s="124">
        <f>'آبان 1400'!AH444</f>
        <v>0</v>
      </c>
      <c r="AH443" s="124">
        <f>'آبان 1400'!AI444</f>
        <v>20278325.454545453</v>
      </c>
      <c r="AI443" s="124">
        <f>'آبان 1400'!AJ444</f>
        <v>2655495</v>
      </c>
      <c r="AJ443" s="124">
        <f>'آبان 1400'!AK444</f>
        <v>4500000</v>
      </c>
      <c r="AK443" s="124">
        <f>'آبان 1400'!AL444</f>
        <v>6000000</v>
      </c>
      <c r="AL443" s="124">
        <f>'آبان 1400'!AM444</f>
        <v>4647116.25</v>
      </c>
      <c r="AM443" s="124">
        <f>'آبان 1400'!AN444</f>
        <v>4956360.7131818179</v>
      </c>
      <c r="AN443" s="124">
        <f>'آبان 1400'!AO444</f>
        <v>0</v>
      </c>
      <c r="AO443" s="124">
        <f>'آبان 1400'!AP444</f>
        <v>3000000</v>
      </c>
      <c r="AP443" s="124">
        <f>'آبان 1400'!AQ444</f>
        <v>0</v>
      </c>
      <c r="AQ443" s="124">
        <f>'آبان 1400'!AR444</f>
        <v>0</v>
      </c>
      <c r="AR443" s="124">
        <f>'آبان 1400'!AS444</f>
        <v>0</v>
      </c>
      <c r="AS443" s="379">
        <f>'آبان 1400'!AT444</f>
        <v>0</v>
      </c>
      <c r="AT443" s="372">
        <f t="shared" si="284"/>
        <v>72592247.417727277</v>
      </c>
      <c r="AU443" s="174">
        <f>'آبان 1400'!AV444</f>
        <v>51541179.74848637</v>
      </c>
      <c r="AV443" s="142">
        <f>'آبان 1400'!AW444</f>
        <v>69936752.417727262</v>
      </c>
      <c r="AW443" s="143">
        <f t="shared" si="285"/>
        <v>4895572.6692409087</v>
      </c>
      <c r="AX443" s="76">
        <f t="shared" si="286"/>
        <v>1154117.9748486371</v>
      </c>
      <c r="AY443" s="143">
        <f>'آبان 1400'!AZ444</f>
        <v>0</v>
      </c>
      <c r="AZ443" s="143">
        <f>'آبان 1400'!BA444</f>
        <v>0</v>
      </c>
      <c r="BA443" s="143">
        <f>'آبان 1400'!BB444</f>
        <v>0</v>
      </c>
      <c r="BB443" s="143">
        <f>'آبان 1400'!BC444</f>
        <v>0</v>
      </c>
      <c r="BC443" s="143">
        <f>'آبان 1400'!BD444</f>
        <v>0</v>
      </c>
      <c r="BD443" s="143">
        <f>'آبان 1400'!BE444</f>
        <v>0</v>
      </c>
      <c r="BE443" s="143">
        <f>'آبان 1400'!BF444</f>
        <v>0</v>
      </c>
      <c r="BF443" s="144">
        <f t="shared" si="287"/>
        <v>6049690.6440895461</v>
      </c>
      <c r="BG443" s="141">
        <f t="shared" si="288"/>
        <v>66542556</v>
      </c>
      <c r="BH443" s="145">
        <f t="shared" si="289"/>
        <v>72592247.417727277</v>
      </c>
      <c r="BI443" s="128">
        <f t="shared" si="282"/>
        <v>4425825</v>
      </c>
      <c r="BJ443" s="146">
        <f t="shared" si="290"/>
        <v>2212912.5</v>
      </c>
      <c r="BK443" s="146">
        <f t="shared" si="291"/>
        <v>663873.75</v>
      </c>
      <c r="BL443" s="147">
        <f t="shared" si="292"/>
        <v>1120000</v>
      </c>
      <c r="BM443" s="383">
        <v>0</v>
      </c>
      <c r="BN443" s="148">
        <f t="shared" si="293"/>
        <v>81014858.667727277</v>
      </c>
      <c r="BO443" s="149">
        <f t="shared" si="294"/>
        <v>69936752.417727262</v>
      </c>
      <c r="BP443" s="150">
        <f t="shared" si="295"/>
        <v>16085453.056077272</v>
      </c>
      <c r="BQ443" s="151">
        <f t="shared" si="296"/>
        <v>97100311.723804548</v>
      </c>
      <c r="BR443" s="152">
        <f t="shared" si="297"/>
        <v>100800</v>
      </c>
      <c r="BS443" s="148">
        <f t="shared" si="298"/>
        <v>97201111.723804548</v>
      </c>
      <c r="BT443" s="136">
        <v>0</v>
      </c>
      <c r="BU443" s="149">
        <f t="shared" si="299"/>
        <v>8101485.866772728</v>
      </c>
      <c r="BV443" s="153">
        <f t="shared" si="300"/>
        <v>4050742.933386364</v>
      </c>
      <c r="BW443" s="134">
        <f t="shared" si="301"/>
        <v>85048882.923645452</v>
      </c>
      <c r="BX443" s="148">
        <f t="shared" si="302"/>
        <v>7302611.25</v>
      </c>
      <c r="BY443" s="135">
        <f t="shared" si="303"/>
        <v>77746271.673645452</v>
      </c>
      <c r="CD443" s="400">
        <f>'آبان 1400'!AU444</f>
        <v>72592247.417727277</v>
      </c>
      <c r="CE443" s="401">
        <f>'آبان 1400'!AV444</f>
        <v>51541179.74848637</v>
      </c>
      <c r="CF443" s="401">
        <f>'آبان 1400'!AW444</f>
        <v>69936752.417727262</v>
      </c>
      <c r="CG443" s="401">
        <f>'آبان 1400'!AX444</f>
        <v>4895572.6692409087</v>
      </c>
      <c r="CH443" s="401">
        <f>'آبان 1400'!AY444</f>
        <v>1154117.9748486371</v>
      </c>
      <c r="CI443" s="401">
        <f>'آبان 1400'!AZ444</f>
        <v>0</v>
      </c>
      <c r="CJ443" s="401">
        <f>'آبان 1400'!BA444</f>
        <v>0</v>
      </c>
      <c r="CK443" s="401">
        <f>'آبان 1400'!BB444</f>
        <v>0</v>
      </c>
      <c r="CL443" s="401">
        <f>'آبان 1400'!BC444</f>
        <v>0</v>
      </c>
      <c r="CM443" s="401">
        <f>'آبان 1400'!BD444</f>
        <v>0</v>
      </c>
      <c r="CN443" s="401">
        <f>'آبان 1400'!BE444</f>
        <v>0</v>
      </c>
      <c r="CO443" s="401">
        <f>'آبان 1400'!BF444</f>
        <v>0</v>
      </c>
      <c r="CP443" s="401">
        <f>'آبان 1400'!BG444</f>
        <v>6049690.6440895461</v>
      </c>
      <c r="CQ443" s="401">
        <f>'آبان 1400'!BH444</f>
        <v>66542556</v>
      </c>
      <c r="CR443" s="401">
        <f t="shared" si="304"/>
        <v>72592247.417727277</v>
      </c>
      <c r="CS443" s="56">
        <f t="shared" si="305"/>
        <v>4425825</v>
      </c>
      <c r="CT443" s="400">
        <f t="shared" si="306"/>
        <v>2212912.5</v>
      </c>
      <c r="CU443" s="401">
        <f t="shared" si="307"/>
        <v>663873.75</v>
      </c>
      <c r="CV443" s="401">
        <f t="shared" si="308"/>
        <v>1120000</v>
      </c>
      <c r="CW443" s="56">
        <v>0</v>
      </c>
      <c r="CX443" s="401">
        <f t="shared" si="309"/>
        <v>81014858.667727277</v>
      </c>
      <c r="CY443" s="401">
        <f t="shared" si="310"/>
        <v>69936752.417727262</v>
      </c>
      <c r="CZ443" s="401">
        <f t="shared" si="311"/>
        <v>16085453.056077272</v>
      </c>
      <c r="DA443" s="401">
        <f t="shared" si="312"/>
        <v>97100311.723804548</v>
      </c>
      <c r="DB443" s="401">
        <f t="shared" si="313"/>
        <v>100800</v>
      </c>
      <c r="DC443" s="401">
        <f t="shared" si="314"/>
        <v>97201111.723804548</v>
      </c>
      <c r="DD443" s="406">
        <v>0</v>
      </c>
      <c r="DE443" s="401">
        <f t="shared" si="315"/>
        <v>8101485.866772728</v>
      </c>
      <c r="DF443" s="401">
        <f t="shared" si="316"/>
        <v>4050742.933386364</v>
      </c>
      <c r="DG443" s="401">
        <f t="shared" si="317"/>
        <v>85048882.923645452</v>
      </c>
      <c r="DH443" s="401">
        <f t="shared" si="318"/>
        <v>7302611.25</v>
      </c>
      <c r="DI443" s="401">
        <f t="shared" si="319"/>
        <v>77746271.673645452</v>
      </c>
      <c r="DJ443" s="401">
        <f t="shared" si="320"/>
        <v>0</v>
      </c>
      <c r="DL443" s="408">
        <f t="shared" si="321"/>
        <v>6638737.5</v>
      </c>
      <c r="DM443" s="408">
        <f t="shared" si="322"/>
        <v>-2212912.5</v>
      </c>
    </row>
    <row r="444" spans="1:117" s="56" customFormat="1" ht="21" x14ac:dyDescent="0.2">
      <c r="A444" s="192">
        <f t="shared" si="283"/>
        <v>2655495</v>
      </c>
      <c r="B444" s="137">
        <f>'آبان 1400'!B445</f>
        <v>439</v>
      </c>
      <c r="C444" s="137">
        <f>'آبان 1400'!C445</f>
        <v>214</v>
      </c>
      <c r="D444" s="137">
        <f>'آبان 1400'!D445</f>
        <v>13486</v>
      </c>
      <c r="E444" s="137" t="str">
        <f>'آبان 1400'!E445</f>
        <v>محمدرضا</v>
      </c>
      <c r="F444" s="137" t="str">
        <f>'آبان 1400'!F445</f>
        <v>میرزایی</v>
      </c>
      <c r="G444" s="137" t="str">
        <f>'آبان 1400'!G445</f>
        <v>نگهبان</v>
      </c>
      <c r="H444" s="137" t="str">
        <f>'آبان 1400'!H445</f>
        <v>ش.تهران</v>
      </c>
      <c r="I444" s="137" t="str">
        <f>'آبان 1400'!I445</f>
        <v>124-700-123524-1</v>
      </c>
      <c r="J444" s="137" t="str">
        <f>'آبان 1400'!J445</f>
        <v>0015336573</v>
      </c>
      <c r="K444" s="137" t="str">
        <f>'آبان 1400'!K445</f>
        <v>0013114431</v>
      </c>
      <c r="L444" s="137" t="str">
        <f>'آبان 1400'!L445</f>
        <v>ش - تهران</v>
      </c>
      <c r="M444" s="137" t="str">
        <f>'آبان 1400'!M445</f>
        <v>نگهبان</v>
      </c>
      <c r="N444" s="121" t="str">
        <f>'آبان 1400'!N445</f>
        <v>*</v>
      </c>
      <c r="O444" s="120">
        <f>'آبان 1400'!O445</f>
        <v>0</v>
      </c>
      <c r="P444" s="122">
        <f>'آبان 1400'!P445</f>
        <v>0</v>
      </c>
      <c r="Q444" s="362">
        <f>'آبان 1400'!Q445</f>
        <v>30</v>
      </c>
      <c r="R444" s="362">
        <f>'آبان 1400'!R445</f>
        <v>120</v>
      </c>
      <c r="S444" s="362">
        <f>'آبان 1400'!S445</f>
        <v>110</v>
      </c>
      <c r="T444" s="362">
        <f>'آبان 1400'!T445</f>
        <v>29.33</v>
      </c>
      <c r="U444" s="138">
        <f>'آبان 1400'!U445</f>
        <v>0</v>
      </c>
      <c r="V444" s="121">
        <f>'آبان 1400'!W445</f>
        <v>0</v>
      </c>
      <c r="W444" s="122">
        <f>'آبان 1400'!X445</f>
        <v>0</v>
      </c>
      <c r="X444" s="370">
        <f>'آبان 1400'!Y445</f>
        <v>0</v>
      </c>
      <c r="Y444" s="370">
        <f>'آبان 1400'!Z445</f>
        <v>0</v>
      </c>
      <c r="Z444" s="139">
        <f>'آبان 1400'!AA445</f>
        <v>885165</v>
      </c>
      <c r="AA444" s="139">
        <f>'آبان 1400'!AB445</f>
        <v>0</v>
      </c>
      <c r="AB444" s="139">
        <f>'آبان 1400'!AC445</f>
        <v>885165</v>
      </c>
      <c r="AC444" s="139">
        <f>'آبان 1400'!AD445</f>
        <v>4500000</v>
      </c>
      <c r="AD444" s="139">
        <f>'آبان 1400'!AE445</f>
        <v>6000000</v>
      </c>
      <c r="AE444" s="140">
        <f>'آبان 1400'!AF445</f>
        <v>168986.04545454544</v>
      </c>
      <c r="AF444" s="123">
        <f>'آبان 1400'!AG445</f>
        <v>26554950</v>
      </c>
      <c r="AG444" s="124">
        <f>'آبان 1400'!AH445</f>
        <v>0</v>
      </c>
      <c r="AH444" s="124">
        <f>'آبان 1400'!AI445</f>
        <v>20278325.454545453</v>
      </c>
      <c r="AI444" s="124">
        <f>'آبان 1400'!AJ445</f>
        <v>0</v>
      </c>
      <c r="AJ444" s="124">
        <f>'آبان 1400'!AK445</f>
        <v>4500000</v>
      </c>
      <c r="AK444" s="124">
        <f>'آبان 1400'!AL445</f>
        <v>6000000</v>
      </c>
      <c r="AL444" s="124">
        <f>'آبان 1400'!AM445</f>
        <v>4647116.25</v>
      </c>
      <c r="AM444" s="124">
        <f>'آبان 1400'!AN445</f>
        <v>4956360.7131818179</v>
      </c>
      <c r="AN444" s="124">
        <f>'آبان 1400'!AO445</f>
        <v>0</v>
      </c>
      <c r="AO444" s="124">
        <f>'آبان 1400'!AP445</f>
        <v>3000000</v>
      </c>
      <c r="AP444" s="124">
        <f>'آبان 1400'!AQ445</f>
        <v>0</v>
      </c>
      <c r="AQ444" s="124">
        <f>'آبان 1400'!AR445</f>
        <v>0</v>
      </c>
      <c r="AR444" s="124">
        <f>'آبان 1400'!AS445</f>
        <v>0</v>
      </c>
      <c r="AS444" s="379">
        <f>'آبان 1400'!AT445</f>
        <v>0</v>
      </c>
      <c r="AT444" s="372">
        <f t="shared" si="284"/>
        <v>69936752.417727262</v>
      </c>
      <c r="AU444" s="174">
        <f>'آبان 1400'!AV445</f>
        <v>51541179.748486355</v>
      </c>
      <c r="AV444" s="142">
        <f>'آبان 1400'!AW445</f>
        <v>69936752.417727262</v>
      </c>
      <c r="AW444" s="143">
        <f t="shared" si="285"/>
        <v>4895572.6692409087</v>
      </c>
      <c r="AX444" s="76">
        <f t="shared" si="286"/>
        <v>1154117.9748486355</v>
      </c>
      <c r="AY444" s="143">
        <f>'آبان 1400'!AZ445</f>
        <v>0</v>
      </c>
      <c r="AZ444" s="143">
        <f>'آبان 1400'!BA445</f>
        <v>0</v>
      </c>
      <c r="BA444" s="143">
        <f>'آبان 1400'!BB445</f>
        <v>0</v>
      </c>
      <c r="BB444" s="143">
        <f>'آبان 1400'!BC445</f>
        <v>0</v>
      </c>
      <c r="BC444" s="143">
        <f>'آبان 1400'!BD445</f>
        <v>0</v>
      </c>
      <c r="BD444" s="143">
        <f>'آبان 1400'!BE445</f>
        <v>0</v>
      </c>
      <c r="BE444" s="143">
        <f>'آبان 1400'!BF445</f>
        <v>0</v>
      </c>
      <c r="BF444" s="144">
        <f t="shared" si="287"/>
        <v>6049690.6440895442</v>
      </c>
      <c r="BG444" s="141">
        <f t="shared" si="288"/>
        <v>63887061</v>
      </c>
      <c r="BH444" s="145">
        <f t="shared" si="289"/>
        <v>69936752.417727262</v>
      </c>
      <c r="BI444" s="128">
        <f t="shared" si="282"/>
        <v>4425825</v>
      </c>
      <c r="BJ444" s="146">
        <f t="shared" si="290"/>
        <v>2212912.5</v>
      </c>
      <c r="BK444" s="146">
        <f t="shared" si="291"/>
        <v>663873.75</v>
      </c>
      <c r="BL444" s="147">
        <f t="shared" si="292"/>
        <v>1120000</v>
      </c>
      <c r="BM444" s="383">
        <v>0</v>
      </c>
      <c r="BN444" s="148">
        <f t="shared" si="293"/>
        <v>78359363.667727262</v>
      </c>
      <c r="BO444" s="149">
        <f t="shared" si="294"/>
        <v>69936752.417727262</v>
      </c>
      <c r="BP444" s="150">
        <f t="shared" si="295"/>
        <v>16085453.056077272</v>
      </c>
      <c r="BQ444" s="151">
        <f t="shared" si="296"/>
        <v>94444816.723804533</v>
      </c>
      <c r="BR444" s="152">
        <f t="shared" si="297"/>
        <v>100800</v>
      </c>
      <c r="BS444" s="148">
        <f t="shared" si="298"/>
        <v>94545616.723804533</v>
      </c>
      <c r="BT444" s="136">
        <v>0</v>
      </c>
      <c r="BU444" s="149">
        <f t="shared" si="299"/>
        <v>7835936.3667727262</v>
      </c>
      <c r="BV444" s="153">
        <f t="shared" si="300"/>
        <v>3917968.1833863631</v>
      </c>
      <c r="BW444" s="134">
        <f t="shared" si="301"/>
        <v>82791712.173645437</v>
      </c>
      <c r="BX444" s="148">
        <f t="shared" si="302"/>
        <v>7302611.25</v>
      </c>
      <c r="BY444" s="135">
        <f t="shared" si="303"/>
        <v>75489100.923645437</v>
      </c>
      <c r="CD444" s="400">
        <f>'آبان 1400'!AU445</f>
        <v>69936752.417727262</v>
      </c>
      <c r="CE444" s="401">
        <f>'آبان 1400'!AV445</f>
        <v>51541179.748486355</v>
      </c>
      <c r="CF444" s="401">
        <f>'آبان 1400'!AW445</f>
        <v>69936752.417727262</v>
      </c>
      <c r="CG444" s="401">
        <f>'آبان 1400'!AX445</f>
        <v>4895572.6692409087</v>
      </c>
      <c r="CH444" s="401">
        <f>'آبان 1400'!AY445</f>
        <v>1154117.9748486355</v>
      </c>
      <c r="CI444" s="401">
        <f>'آبان 1400'!AZ445</f>
        <v>0</v>
      </c>
      <c r="CJ444" s="401">
        <f>'آبان 1400'!BA445</f>
        <v>0</v>
      </c>
      <c r="CK444" s="401">
        <f>'آبان 1400'!BB445</f>
        <v>0</v>
      </c>
      <c r="CL444" s="401">
        <f>'آبان 1400'!BC445</f>
        <v>0</v>
      </c>
      <c r="CM444" s="401">
        <f>'آبان 1400'!BD445</f>
        <v>0</v>
      </c>
      <c r="CN444" s="401">
        <f>'آبان 1400'!BE445</f>
        <v>0</v>
      </c>
      <c r="CO444" s="401">
        <f>'آبان 1400'!BF445</f>
        <v>0</v>
      </c>
      <c r="CP444" s="401">
        <f>'آبان 1400'!BG445</f>
        <v>6049690.6440895442</v>
      </c>
      <c r="CQ444" s="401">
        <f>'آبان 1400'!BH445</f>
        <v>63887061</v>
      </c>
      <c r="CR444" s="401">
        <f t="shared" si="304"/>
        <v>69936752.417727262</v>
      </c>
      <c r="CS444" s="56">
        <f t="shared" si="305"/>
        <v>4425825</v>
      </c>
      <c r="CT444" s="400">
        <f t="shared" si="306"/>
        <v>2212912.5</v>
      </c>
      <c r="CU444" s="401">
        <f t="shared" si="307"/>
        <v>663873.75</v>
      </c>
      <c r="CV444" s="401">
        <f t="shared" si="308"/>
        <v>1120000</v>
      </c>
      <c r="CW444" s="56">
        <v>0</v>
      </c>
      <c r="CX444" s="401">
        <f t="shared" si="309"/>
        <v>78359363.667727262</v>
      </c>
      <c r="CY444" s="401">
        <f t="shared" si="310"/>
        <v>69936752.417727262</v>
      </c>
      <c r="CZ444" s="401">
        <f t="shared" si="311"/>
        <v>16085453.056077272</v>
      </c>
      <c r="DA444" s="401">
        <f t="shared" si="312"/>
        <v>94444816.723804533</v>
      </c>
      <c r="DB444" s="401">
        <f t="shared" si="313"/>
        <v>100800</v>
      </c>
      <c r="DC444" s="401">
        <f t="shared" si="314"/>
        <v>94545616.723804533</v>
      </c>
      <c r="DD444" s="406">
        <v>0</v>
      </c>
      <c r="DE444" s="401">
        <f t="shared" si="315"/>
        <v>7835936.3667727262</v>
      </c>
      <c r="DF444" s="401">
        <f t="shared" si="316"/>
        <v>3917968.1833863631</v>
      </c>
      <c r="DG444" s="401">
        <f t="shared" si="317"/>
        <v>82791712.173645437</v>
      </c>
      <c r="DH444" s="401">
        <f t="shared" si="318"/>
        <v>7302611.25</v>
      </c>
      <c r="DI444" s="401">
        <f t="shared" si="319"/>
        <v>75489100.923645437</v>
      </c>
      <c r="DJ444" s="401">
        <f t="shared" si="320"/>
        <v>0</v>
      </c>
      <c r="DL444" s="408">
        <f t="shared" si="321"/>
        <v>6638737.5</v>
      </c>
      <c r="DM444" s="408">
        <f t="shared" si="322"/>
        <v>-2212912.5</v>
      </c>
    </row>
    <row r="445" spans="1:117" s="56" customFormat="1" ht="21" x14ac:dyDescent="0.2">
      <c r="A445" s="192">
        <f t="shared" si="283"/>
        <v>2655495</v>
      </c>
      <c r="B445" s="137">
        <f>'آبان 1400'!B446</f>
        <v>440</v>
      </c>
      <c r="C445" s="137">
        <f>'آبان 1400'!C446</f>
        <v>215</v>
      </c>
      <c r="D445" s="137">
        <f>'آبان 1400'!D446</f>
        <v>13512</v>
      </c>
      <c r="E445" s="137" t="str">
        <f>'آبان 1400'!E446</f>
        <v>علیرضا</v>
      </c>
      <c r="F445" s="137" t="str">
        <f>'آبان 1400'!F446</f>
        <v>آقایی پور فوشازده</v>
      </c>
      <c r="G445" s="137" t="str">
        <f>'آبان 1400'!G446</f>
        <v>نگهبان</v>
      </c>
      <c r="H445" s="137" t="str">
        <f>'آبان 1400'!H446</f>
        <v>ش.تهران</v>
      </c>
      <c r="I445" s="137" t="str">
        <f>'آبان 1400'!I446</f>
        <v>401-700-4326008-1</v>
      </c>
      <c r="J445" s="137" t="str">
        <f>'آبان 1400'!J446</f>
        <v>0422055247</v>
      </c>
      <c r="K445" s="137">
        <f>'آبان 1400'!K446</f>
        <v>0</v>
      </c>
      <c r="L445" s="137" t="str">
        <f>'آبان 1400'!L446</f>
        <v>ش - تهران</v>
      </c>
      <c r="M445" s="137" t="str">
        <f>'آبان 1400'!M446</f>
        <v>نگهبان</v>
      </c>
      <c r="N445" s="121" t="str">
        <f>'آبان 1400'!N446</f>
        <v>*</v>
      </c>
      <c r="O445" s="120">
        <f>'آبان 1400'!O446</f>
        <v>0</v>
      </c>
      <c r="P445" s="122">
        <f>'آبان 1400'!P446</f>
        <v>0</v>
      </c>
      <c r="Q445" s="362">
        <f>'آبان 1400'!Q446</f>
        <v>30</v>
      </c>
      <c r="R445" s="362">
        <f>'آبان 1400'!R446</f>
        <v>120</v>
      </c>
      <c r="S445" s="362">
        <f>'آبان 1400'!S446</f>
        <v>110</v>
      </c>
      <c r="T445" s="362">
        <f>'آبان 1400'!T446</f>
        <v>29.33</v>
      </c>
      <c r="U445" s="138">
        <f>'آبان 1400'!U446</f>
        <v>0</v>
      </c>
      <c r="V445" s="121">
        <f>'آبان 1400'!W446</f>
        <v>0</v>
      </c>
      <c r="W445" s="122">
        <f>'آبان 1400'!X446</f>
        <v>0</v>
      </c>
      <c r="X445" s="370">
        <f>'آبان 1400'!Y446</f>
        <v>0</v>
      </c>
      <c r="Y445" s="370">
        <f>'آبان 1400'!Z446</f>
        <v>0</v>
      </c>
      <c r="Z445" s="139">
        <f>'آبان 1400'!AA446</f>
        <v>885165</v>
      </c>
      <c r="AA445" s="139">
        <f>'آبان 1400'!AB446</f>
        <v>0</v>
      </c>
      <c r="AB445" s="139">
        <f>'آبان 1400'!AC446</f>
        <v>885165</v>
      </c>
      <c r="AC445" s="139">
        <f>'آبان 1400'!AD446</f>
        <v>4500000</v>
      </c>
      <c r="AD445" s="139">
        <f>'آبان 1400'!AE446</f>
        <v>6000000</v>
      </c>
      <c r="AE445" s="140">
        <f>'آبان 1400'!AF446</f>
        <v>168986.04545454544</v>
      </c>
      <c r="AF445" s="123">
        <f>'آبان 1400'!AG446</f>
        <v>26554950</v>
      </c>
      <c r="AG445" s="124">
        <f>'آبان 1400'!AH446</f>
        <v>0</v>
      </c>
      <c r="AH445" s="124">
        <f>'آبان 1400'!AI446</f>
        <v>20278325.454545453</v>
      </c>
      <c r="AI445" s="124">
        <f>'آبان 1400'!AJ446</f>
        <v>0</v>
      </c>
      <c r="AJ445" s="124">
        <f>'آبان 1400'!AK446</f>
        <v>4500000</v>
      </c>
      <c r="AK445" s="124">
        <f>'آبان 1400'!AL446</f>
        <v>6000000</v>
      </c>
      <c r="AL445" s="124">
        <f>'آبان 1400'!AM446</f>
        <v>4647116.25</v>
      </c>
      <c r="AM445" s="124">
        <f>'آبان 1400'!AN446</f>
        <v>4956360.7131818179</v>
      </c>
      <c r="AN445" s="124">
        <f>'آبان 1400'!AO446</f>
        <v>0</v>
      </c>
      <c r="AO445" s="124">
        <f>'آبان 1400'!AP446</f>
        <v>2600000</v>
      </c>
      <c r="AP445" s="124">
        <f>'آبان 1400'!AQ446</f>
        <v>0</v>
      </c>
      <c r="AQ445" s="124">
        <f>'آبان 1400'!AR446</f>
        <v>0</v>
      </c>
      <c r="AR445" s="124">
        <f>'آبان 1400'!AS446</f>
        <v>0</v>
      </c>
      <c r="AS445" s="379">
        <f>'آبان 1400'!AT446</f>
        <v>0</v>
      </c>
      <c r="AT445" s="372">
        <f t="shared" si="284"/>
        <v>69536752.417727262</v>
      </c>
      <c r="AU445" s="174">
        <f>'آبان 1400'!AV446</f>
        <v>51569179.748486355</v>
      </c>
      <c r="AV445" s="142">
        <f>'آبان 1400'!AW446</f>
        <v>69536752.417727262</v>
      </c>
      <c r="AW445" s="143">
        <f t="shared" si="285"/>
        <v>4867572.6692409087</v>
      </c>
      <c r="AX445" s="76">
        <f t="shared" si="286"/>
        <v>1156917.9748486355</v>
      </c>
      <c r="AY445" s="143">
        <f>'آبان 1400'!AZ446</f>
        <v>0</v>
      </c>
      <c r="AZ445" s="143">
        <f>'آبان 1400'!BA446</f>
        <v>0</v>
      </c>
      <c r="BA445" s="143">
        <f>'آبان 1400'!BB446</f>
        <v>0</v>
      </c>
      <c r="BB445" s="143">
        <f>'آبان 1400'!BC446</f>
        <v>0</v>
      </c>
      <c r="BC445" s="143">
        <f>'آبان 1400'!BD446</f>
        <v>0</v>
      </c>
      <c r="BD445" s="143">
        <f>'آبان 1400'!BE446</f>
        <v>0</v>
      </c>
      <c r="BE445" s="143">
        <f>'آبان 1400'!BF446</f>
        <v>0</v>
      </c>
      <c r="BF445" s="144">
        <f t="shared" si="287"/>
        <v>6024490.6440895442</v>
      </c>
      <c r="BG445" s="141">
        <f t="shared" si="288"/>
        <v>63512261</v>
      </c>
      <c r="BH445" s="145">
        <f t="shared" si="289"/>
        <v>69536752.417727262</v>
      </c>
      <c r="BI445" s="128">
        <f t="shared" si="282"/>
        <v>4425825</v>
      </c>
      <c r="BJ445" s="146">
        <f t="shared" si="290"/>
        <v>2212912.5</v>
      </c>
      <c r="BK445" s="146">
        <f t="shared" si="291"/>
        <v>663873.75</v>
      </c>
      <c r="BL445" s="147">
        <f t="shared" si="292"/>
        <v>1120000</v>
      </c>
      <c r="BM445" s="383">
        <v>0</v>
      </c>
      <c r="BN445" s="148">
        <f t="shared" si="293"/>
        <v>77959363.667727262</v>
      </c>
      <c r="BO445" s="149">
        <f t="shared" si="294"/>
        <v>69536752.417727262</v>
      </c>
      <c r="BP445" s="150">
        <f t="shared" si="295"/>
        <v>15993453.056077272</v>
      </c>
      <c r="BQ445" s="151">
        <f t="shared" si="296"/>
        <v>93952816.723804533</v>
      </c>
      <c r="BR445" s="152">
        <f t="shared" si="297"/>
        <v>100800</v>
      </c>
      <c r="BS445" s="148">
        <f t="shared" si="298"/>
        <v>94053616.723804533</v>
      </c>
      <c r="BT445" s="136">
        <v>0</v>
      </c>
      <c r="BU445" s="149">
        <f t="shared" si="299"/>
        <v>7795936.3667727262</v>
      </c>
      <c r="BV445" s="153">
        <f t="shared" si="300"/>
        <v>3897968.1833863631</v>
      </c>
      <c r="BW445" s="134">
        <f t="shared" si="301"/>
        <v>82359712.173645437</v>
      </c>
      <c r="BX445" s="148">
        <f t="shared" si="302"/>
        <v>7302611.25</v>
      </c>
      <c r="BY445" s="135">
        <f t="shared" si="303"/>
        <v>75057100.923645437</v>
      </c>
      <c r="CD445" s="400">
        <f>'آبان 1400'!AU446</f>
        <v>69536752.417727262</v>
      </c>
      <c r="CE445" s="401">
        <f>'آبان 1400'!AV446</f>
        <v>51569179.748486355</v>
      </c>
      <c r="CF445" s="401">
        <f>'آبان 1400'!AW446</f>
        <v>69536752.417727262</v>
      </c>
      <c r="CG445" s="401">
        <f>'آبان 1400'!AX446</f>
        <v>4867572.6692409087</v>
      </c>
      <c r="CH445" s="401">
        <f>'آبان 1400'!AY446</f>
        <v>1156917.9748486355</v>
      </c>
      <c r="CI445" s="401">
        <f>'آبان 1400'!AZ446</f>
        <v>0</v>
      </c>
      <c r="CJ445" s="401">
        <f>'آبان 1400'!BA446</f>
        <v>0</v>
      </c>
      <c r="CK445" s="401">
        <f>'آبان 1400'!BB446</f>
        <v>0</v>
      </c>
      <c r="CL445" s="401">
        <f>'آبان 1400'!BC446</f>
        <v>0</v>
      </c>
      <c r="CM445" s="401">
        <f>'آبان 1400'!BD446</f>
        <v>0</v>
      </c>
      <c r="CN445" s="401">
        <f>'آبان 1400'!BE446</f>
        <v>0</v>
      </c>
      <c r="CO445" s="401">
        <f>'آبان 1400'!BF446</f>
        <v>0</v>
      </c>
      <c r="CP445" s="401">
        <f>'آبان 1400'!BG446</f>
        <v>6024490.6440895442</v>
      </c>
      <c r="CQ445" s="401">
        <f>'آبان 1400'!BH446</f>
        <v>63512261</v>
      </c>
      <c r="CR445" s="401">
        <f t="shared" si="304"/>
        <v>69536752.417727262</v>
      </c>
      <c r="CS445" s="56">
        <f t="shared" si="305"/>
        <v>4425825</v>
      </c>
      <c r="CT445" s="400">
        <f t="shared" si="306"/>
        <v>2212912.5</v>
      </c>
      <c r="CU445" s="401">
        <f t="shared" si="307"/>
        <v>663873.75</v>
      </c>
      <c r="CV445" s="401">
        <f t="shared" si="308"/>
        <v>1120000</v>
      </c>
      <c r="CW445" s="56">
        <v>0</v>
      </c>
      <c r="CX445" s="401">
        <f t="shared" si="309"/>
        <v>77959363.667727262</v>
      </c>
      <c r="CY445" s="401">
        <f t="shared" si="310"/>
        <v>69536752.417727262</v>
      </c>
      <c r="CZ445" s="401">
        <f t="shared" si="311"/>
        <v>15993453.056077272</v>
      </c>
      <c r="DA445" s="401">
        <f t="shared" si="312"/>
        <v>93952816.723804533</v>
      </c>
      <c r="DB445" s="401">
        <f t="shared" si="313"/>
        <v>100800</v>
      </c>
      <c r="DC445" s="401">
        <f t="shared" si="314"/>
        <v>94053616.723804533</v>
      </c>
      <c r="DD445" s="406">
        <v>0</v>
      </c>
      <c r="DE445" s="401">
        <f t="shared" si="315"/>
        <v>7795936.3667727262</v>
      </c>
      <c r="DF445" s="401">
        <f t="shared" si="316"/>
        <v>3897968.1833863631</v>
      </c>
      <c r="DG445" s="401">
        <f t="shared" si="317"/>
        <v>82359712.173645437</v>
      </c>
      <c r="DH445" s="401">
        <f t="shared" si="318"/>
        <v>7302611.25</v>
      </c>
      <c r="DI445" s="401">
        <f t="shared" si="319"/>
        <v>75057100.923645437</v>
      </c>
      <c r="DJ445" s="401">
        <f t="shared" si="320"/>
        <v>0</v>
      </c>
      <c r="DL445" s="408">
        <f t="shared" si="321"/>
        <v>6638737.5</v>
      </c>
      <c r="DM445" s="408">
        <f t="shared" si="322"/>
        <v>-2212912.5</v>
      </c>
    </row>
    <row r="446" spans="1:117" s="56" customFormat="1" ht="21" x14ac:dyDescent="0.2">
      <c r="A446" s="192">
        <f t="shared" si="283"/>
        <v>2655495</v>
      </c>
      <c r="B446" s="137">
        <f>'آبان 1400'!B447</f>
        <v>441</v>
      </c>
      <c r="C446" s="137">
        <f>'آبان 1400'!C447</f>
        <v>216</v>
      </c>
      <c r="D446" s="137">
        <f>'آبان 1400'!D447</f>
        <v>13457</v>
      </c>
      <c r="E446" s="137" t="str">
        <f>'آبان 1400'!E447</f>
        <v>مهدی</v>
      </c>
      <c r="F446" s="137" t="str">
        <f>'آبان 1400'!F447</f>
        <v>توماری</v>
      </c>
      <c r="G446" s="137" t="str">
        <f>'آبان 1400'!G447</f>
        <v>نگهبان</v>
      </c>
      <c r="H446" s="137" t="str">
        <f>'آبان 1400'!H447</f>
        <v>ش.تهران</v>
      </c>
      <c r="I446" s="137" t="str">
        <f>'آبان 1400'!I447</f>
        <v>433-700-4348938-1</v>
      </c>
      <c r="J446" s="137" t="str">
        <f>'آبان 1400'!J447</f>
        <v>0072044446</v>
      </c>
      <c r="K446" s="137" t="str">
        <f>'آبان 1400'!K447</f>
        <v>0011207683</v>
      </c>
      <c r="L446" s="137" t="str">
        <f>'آبان 1400'!L447</f>
        <v>ش - تهران</v>
      </c>
      <c r="M446" s="137" t="str">
        <f>'آبان 1400'!M447</f>
        <v>نگهبان</v>
      </c>
      <c r="N446" s="121" t="str">
        <f>'آبان 1400'!N447</f>
        <v>*</v>
      </c>
      <c r="O446" s="120">
        <f>'آبان 1400'!O447</f>
        <v>0</v>
      </c>
      <c r="P446" s="122">
        <f>'آبان 1400'!P447</f>
        <v>0</v>
      </c>
      <c r="Q446" s="362">
        <f>'آبان 1400'!Q447</f>
        <v>30</v>
      </c>
      <c r="R446" s="362">
        <f>'آبان 1400'!R447</f>
        <v>120</v>
      </c>
      <c r="S446" s="362">
        <f>'آبان 1400'!S447</f>
        <v>110</v>
      </c>
      <c r="T446" s="362">
        <f>'آبان 1400'!T447</f>
        <v>29.33</v>
      </c>
      <c r="U446" s="138">
        <f>'آبان 1400'!U447</f>
        <v>0</v>
      </c>
      <c r="V446" s="121">
        <f>'آبان 1400'!W447</f>
        <v>0</v>
      </c>
      <c r="W446" s="122">
        <f>'آبان 1400'!X447</f>
        <v>0</v>
      </c>
      <c r="X446" s="370">
        <f>'آبان 1400'!Y447</f>
        <v>0</v>
      </c>
      <c r="Y446" s="370">
        <f>'آبان 1400'!Z447</f>
        <v>2</v>
      </c>
      <c r="Z446" s="139">
        <f>'آبان 1400'!AA447</f>
        <v>885165</v>
      </c>
      <c r="AA446" s="139">
        <f>'آبان 1400'!AB447</f>
        <v>0</v>
      </c>
      <c r="AB446" s="139">
        <f>'آبان 1400'!AC447</f>
        <v>885165</v>
      </c>
      <c r="AC446" s="139">
        <f>'آبان 1400'!AD447</f>
        <v>4500000</v>
      </c>
      <c r="AD446" s="139">
        <f>'آبان 1400'!AE447</f>
        <v>6000000</v>
      </c>
      <c r="AE446" s="140">
        <f>'آبان 1400'!AF447</f>
        <v>168986.04545454544</v>
      </c>
      <c r="AF446" s="123">
        <f>'آبان 1400'!AG447</f>
        <v>26554950</v>
      </c>
      <c r="AG446" s="124">
        <f>'آبان 1400'!AH447</f>
        <v>0</v>
      </c>
      <c r="AH446" s="124">
        <f>'آبان 1400'!AI447</f>
        <v>20278325.454545453</v>
      </c>
      <c r="AI446" s="124">
        <f>'آبان 1400'!AJ447</f>
        <v>5310990</v>
      </c>
      <c r="AJ446" s="124">
        <f>'آبان 1400'!AK447</f>
        <v>4500000</v>
      </c>
      <c r="AK446" s="124">
        <f>'آبان 1400'!AL447</f>
        <v>6000000</v>
      </c>
      <c r="AL446" s="124">
        <f>'آبان 1400'!AM447</f>
        <v>4647116.25</v>
      </c>
      <c r="AM446" s="124">
        <f>'آبان 1400'!AN447</f>
        <v>4956360.7131818179</v>
      </c>
      <c r="AN446" s="124">
        <f>'آبان 1400'!AO447</f>
        <v>0</v>
      </c>
      <c r="AO446" s="124">
        <f>'آبان 1400'!AP447</f>
        <v>3000000</v>
      </c>
      <c r="AP446" s="124">
        <f>'آبان 1400'!AQ447</f>
        <v>0</v>
      </c>
      <c r="AQ446" s="124">
        <f>'آبان 1400'!AR447</f>
        <v>0</v>
      </c>
      <c r="AR446" s="124">
        <f>'آبان 1400'!AS447</f>
        <v>0</v>
      </c>
      <c r="AS446" s="379">
        <f>'آبان 1400'!AT447</f>
        <v>0</v>
      </c>
      <c r="AT446" s="372">
        <f t="shared" si="284"/>
        <v>75247742.417727277</v>
      </c>
      <c r="AU446" s="174">
        <f>'آبان 1400'!AV447</f>
        <v>51541179.74848637</v>
      </c>
      <c r="AV446" s="142">
        <f>'آبان 1400'!AW447</f>
        <v>69936752.417727262</v>
      </c>
      <c r="AW446" s="143">
        <f t="shared" si="285"/>
        <v>4895572.6692409087</v>
      </c>
      <c r="AX446" s="76">
        <f t="shared" si="286"/>
        <v>1154117.9748486371</v>
      </c>
      <c r="AY446" s="143">
        <f>'آبان 1400'!AZ447</f>
        <v>0</v>
      </c>
      <c r="AZ446" s="143">
        <f>'آبان 1400'!BA447</f>
        <v>0</v>
      </c>
      <c r="BA446" s="143">
        <f>'آبان 1400'!BB447</f>
        <v>0</v>
      </c>
      <c r="BB446" s="143">
        <f>'آبان 1400'!BC447</f>
        <v>0</v>
      </c>
      <c r="BC446" s="143">
        <f>'آبان 1400'!BD447</f>
        <v>0</v>
      </c>
      <c r="BD446" s="143">
        <f>'آبان 1400'!BE447</f>
        <v>0</v>
      </c>
      <c r="BE446" s="143">
        <f>'آبان 1400'!BF447</f>
        <v>0</v>
      </c>
      <c r="BF446" s="144">
        <f t="shared" si="287"/>
        <v>6049690.6440895461</v>
      </c>
      <c r="BG446" s="141">
        <f t="shared" si="288"/>
        <v>69198051</v>
      </c>
      <c r="BH446" s="145">
        <f t="shared" si="289"/>
        <v>75247742.417727277</v>
      </c>
      <c r="BI446" s="128">
        <f t="shared" si="282"/>
        <v>4425825</v>
      </c>
      <c r="BJ446" s="146">
        <f t="shared" si="290"/>
        <v>2212912.5</v>
      </c>
      <c r="BK446" s="146">
        <f t="shared" si="291"/>
        <v>663873.75</v>
      </c>
      <c r="BL446" s="147">
        <f t="shared" si="292"/>
        <v>1120000</v>
      </c>
      <c r="BM446" s="383">
        <v>0</v>
      </c>
      <c r="BN446" s="148">
        <f t="shared" si="293"/>
        <v>83670353.667727277</v>
      </c>
      <c r="BO446" s="149">
        <f t="shared" si="294"/>
        <v>69936752.417727262</v>
      </c>
      <c r="BP446" s="150">
        <f t="shared" si="295"/>
        <v>16085453.056077272</v>
      </c>
      <c r="BQ446" s="151">
        <f t="shared" si="296"/>
        <v>99755806.723804548</v>
      </c>
      <c r="BR446" s="152">
        <f t="shared" si="297"/>
        <v>100800</v>
      </c>
      <c r="BS446" s="148">
        <f t="shared" si="298"/>
        <v>99856606.723804548</v>
      </c>
      <c r="BT446" s="136">
        <v>0</v>
      </c>
      <c r="BU446" s="149">
        <f t="shared" si="299"/>
        <v>8367035.366772728</v>
      </c>
      <c r="BV446" s="153">
        <f t="shared" si="300"/>
        <v>4183517.683386364</v>
      </c>
      <c r="BW446" s="134">
        <f t="shared" si="301"/>
        <v>87306053.673645452</v>
      </c>
      <c r="BX446" s="148">
        <f t="shared" si="302"/>
        <v>7302611.25</v>
      </c>
      <c r="BY446" s="135">
        <f t="shared" si="303"/>
        <v>80003442.423645452</v>
      </c>
      <c r="CD446" s="400">
        <f>'آبان 1400'!AU447</f>
        <v>75247742.417727277</v>
      </c>
      <c r="CE446" s="401">
        <f>'آبان 1400'!AV447</f>
        <v>51541179.74848637</v>
      </c>
      <c r="CF446" s="401">
        <f>'آبان 1400'!AW447</f>
        <v>69936752.417727262</v>
      </c>
      <c r="CG446" s="401">
        <f>'آبان 1400'!AX447</f>
        <v>4895572.6692409087</v>
      </c>
      <c r="CH446" s="401">
        <f>'آبان 1400'!AY447</f>
        <v>1154117.9748486371</v>
      </c>
      <c r="CI446" s="401">
        <f>'آبان 1400'!AZ447</f>
        <v>0</v>
      </c>
      <c r="CJ446" s="401">
        <f>'آبان 1400'!BA447</f>
        <v>0</v>
      </c>
      <c r="CK446" s="401">
        <f>'آبان 1400'!BB447</f>
        <v>0</v>
      </c>
      <c r="CL446" s="401">
        <f>'آبان 1400'!BC447</f>
        <v>0</v>
      </c>
      <c r="CM446" s="401">
        <f>'آبان 1400'!BD447</f>
        <v>0</v>
      </c>
      <c r="CN446" s="401">
        <f>'آبان 1400'!BE447</f>
        <v>0</v>
      </c>
      <c r="CO446" s="401">
        <f>'آبان 1400'!BF447</f>
        <v>0</v>
      </c>
      <c r="CP446" s="401">
        <f>'آبان 1400'!BG447</f>
        <v>6049690.6440895461</v>
      </c>
      <c r="CQ446" s="401">
        <f>'آبان 1400'!BH447</f>
        <v>69198051</v>
      </c>
      <c r="CR446" s="401">
        <f t="shared" si="304"/>
        <v>75247742.417727277</v>
      </c>
      <c r="CS446" s="56">
        <f t="shared" si="305"/>
        <v>4425825</v>
      </c>
      <c r="CT446" s="400">
        <f t="shared" si="306"/>
        <v>2212912.5</v>
      </c>
      <c r="CU446" s="401">
        <f t="shared" si="307"/>
        <v>663873.75</v>
      </c>
      <c r="CV446" s="401">
        <f t="shared" si="308"/>
        <v>1120000</v>
      </c>
      <c r="CW446" s="56">
        <v>0</v>
      </c>
      <c r="CX446" s="401">
        <f t="shared" si="309"/>
        <v>83670353.667727277</v>
      </c>
      <c r="CY446" s="401">
        <f t="shared" si="310"/>
        <v>69936752.417727262</v>
      </c>
      <c r="CZ446" s="401">
        <f t="shared" si="311"/>
        <v>16085453.056077272</v>
      </c>
      <c r="DA446" s="401">
        <f t="shared" si="312"/>
        <v>99755806.723804548</v>
      </c>
      <c r="DB446" s="401">
        <f t="shared" si="313"/>
        <v>100800</v>
      </c>
      <c r="DC446" s="401">
        <f t="shared" si="314"/>
        <v>99856606.723804548</v>
      </c>
      <c r="DD446" s="406">
        <v>0</v>
      </c>
      <c r="DE446" s="401">
        <f t="shared" si="315"/>
        <v>8367035.366772728</v>
      </c>
      <c r="DF446" s="401">
        <f t="shared" si="316"/>
        <v>4183517.683386364</v>
      </c>
      <c r="DG446" s="401">
        <f t="shared" si="317"/>
        <v>87306053.673645452</v>
      </c>
      <c r="DH446" s="401">
        <f t="shared" si="318"/>
        <v>7302611.25</v>
      </c>
      <c r="DI446" s="401">
        <f t="shared" si="319"/>
        <v>80003442.423645452</v>
      </c>
      <c r="DJ446" s="401">
        <f t="shared" si="320"/>
        <v>0</v>
      </c>
      <c r="DL446" s="408">
        <f t="shared" si="321"/>
        <v>6638737.5</v>
      </c>
      <c r="DM446" s="408">
        <f t="shared" si="322"/>
        <v>-2212912.5</v>
      </c>
    </row>
    <row r="447" spans="1:117" s="56" customFormat="1" ht="21" x14ac:dyDescent="0.2">
      <c r="A447" s="192">
        <f t="shared" si="283"/>
        <v>2655495</v>
      </c>
      <c r="B447" s="137">
        <f>'آبان 1400'!B448</f>
        <v>442</v>
      </c>
      <c r="C447" s="137">
        <f>'آبان 1400'!C448</f>
        <v>217</v>
      </c>
      <c r="D447" s="137">
        <f>'آبان 1400'!D448</f>
        <v>13475</v>
      </c>
      <c r="E447" s="137" t="str">
        <f>'آبان 1400'!E448</f>
        <v>رحیم</v>
      </c>
      <c r="F447" s="137" t="str">
        <f>'آبان 1400'!F448</f>
        <v>محمدی</v>
      </c>
      <c r="G447" s="137" t="str">
        <f>'آبان 1400'!G448</f>
        <v>نگهبان</v>
      </c>
      <c r="H447" s="137" t="str">
        <f>'آبان 1400'!H448</f>
        <v>ش.تهران</v>
      </c>
      <c r="I447" s="137" t="str">
        <f>'آبان 1400'!I448</f>
        <v>401-700-4353989-1</v>
      </c>
      <c r="J447" s="137" t="str">
        <f>'آبان 1400'!J448</f>
        <v>0620348895</v>
      </c>
      <c r="K447" s="137" t="str">
        <f>'آبان 1400'!K448</f>
        <v>0033655033</v>
      </c>
      <c r="L447" s="137" t="str">
        <f>'آبان 1400'!L448</f>
        <v>ش - تهران</v>
      </c>
      <c r="M447" s="137" t="str">
        <f>'آبان 1400'!M448</f>
        <v>نگهبان</v>
      </c>
      <c r="N447" s="121" t="str">
        <f>'آبان 1400'!N448</f>
        <v>*</v>
      </c>
      <c r="O447" s="120">
        <f>'آبان 1400'!O448</f>
        <v>0</v>
      </c>
      <c r="P447" s="122">
        <f>'آبان 1400'!P448</f>
        <v>0</v>
      </c>
      <c r="Q447" s="362">
        <f>'آبان 1400'!Q448</f>
        <v>30</v>
      </c>
      <c r="R447" s="362">
        <f>'آبان 1400'!R448</f>
        <v>120</v>
      </c>
      <c r="S447" s="362">
        <f>'آبان 1400'!S448</f>
        <v>110</v>
      </c>
      <c r="T447" s="362">
        <f>'آبان 1400'!T448</f>
        <v>29.33</v>
      </c>
      <c r="U447" s="138">
        <f>'آبان 1400'!U448</f>
        <v>0</v>
      </c>
      <c r="V447" s="121">
        <f>'آبان 1400'!W448</f>
        <v>0</v>
      </c>
      <c r="W447" s="122">
        <f>'آبان 1400'!X448</f>
        <v>0</v>
      </c>
      <c r="X447" s="370">
        <f>'آبان 1400'!Y448</f>
        <v>0</v>
      </c>
      <c r="Y447" s="370">
        <f>'آبان 1400'!Z448</f>
        <v>2</v>
      </c>
      <c r="Z447" s="139">
        <f>'آبان 1400'!AA448</f>
        <v>885165</v>
      </c>
      <c r="AA447" s="139">
        <f>'آبان 1400'!AB448</f>
        <v>0</v>
      </c>
      <c r="AB447" s="139">
        <f>'آبان 1400'!AC448</f>
        <v>885165</v>
      </c>
      <c r="AC447" s="139">
        <f>'آبان 1400'!AD448</f>
        <v>4500000</v>
      </c>
      <c r="AD447" s="139">
        <f>'آبان 1400'!AE448</f>
        <v>6000000</v>
      </c>
      <c r="AE447" s="140">
        <f>'آبان 1400'!AF448</f>
        <v>168986.04545454544</v>
      </c>
      <c r="AF447" s="123">
        <f>'آبان 1400'!AG448</f>
        <v>26554950</v>
      </c>
      <c r="AG447" s="124">
        <f>'آبان 1400'!AH448</f>
        <v>0</v>
      </c>
      <c r="AH447" s="124">
        <f>'آبان 1400'!AI448</f>
        <v>20278325.454545453</v>
      </c>
      <c r="AI447" s="124">
        <f>'آبان 1400'!AJ448</f>
        <v>5310990</v>
      </c>
      <c r="AJ447" s="124">
        <f>'آبان 1400'!AK448</f>
        <v>4500000</v>
      </c>
      <c r="AK447" s="124">
        <f>'آبان 1400'!AL448</f>
        <v>6000000</v>
      </c>
      <c r="AL447" s="124">
        <f>'آبان 1400'!AM448</f>
        <v>4647116.25</v>
      </c>
      <c r="AM447" s="124">
        <f>'آبان 1400'!AN448</f>
        <v>4956360.7131818179</v>
      </c>
      <c r="AN447" s="124">
        <f>'آبان 1400'!AO448</f>
        <v>0</v>
      </c>
      <c r="AO447" s="124">
        <f>'آبان 1400'!AP448</f>
        <v>3000000</v>
      </c>
      <c r="AP447" s="124">
        <f>'آبان 1400'!AQ448</f>
        <v>0</v>
      </c>
      <c r="AQ447" s="124">
        <f>'آبان 1400'!AR448</f>
        <v>0</v>
      </c>
      <c r="AR447" s="124">
        <f>'آبان 1400'!AS448</f>
        <v>0</v>
      </c>
      <c r="AS447" s="379">
        <f>'آبان 1400'!AT448</f>
        <v>0</v>
      </c>
      <c r="AT447" s="372">
        <f t="shared" si="284"/>
        <v>75247742.417727277</v>
      </c>
      <c r="AU447" s="174">
        <f>'آبان 1400'!AV448</f>
        <v>51541179.74848637</v>
      </c>
      <c r="AV447" s="142">
        <f>'آبان 1400'!AW448</f>
        <v>69936752.417727262</v>
      </c>
      <c r="AW447" s="143">
        <f t="shared" si="285"/>
        <v>4895572.6692409087</v>
      </c>
      <c r="AX447" s="76">
        <f t="shared" si="286"/>
        <v>1154117.9748486371</v>
      </c>
      <c r="AY447" s="143">
        <f>'آبان 1400'!AZ448</f>
        <v>0</v>
      </c>
      <c r="AZ447" s="143">
        <f>'آبان 1400'!BA448</f>
        <v>0</v>
      </c>
      <c r="BA447" s="143">
        <f>'آبان 1400'!BB448</f>
        <v>0</v>
      </c>
      <c r="BB447" s="143">
        <f>'آبان 1400'!BC448</f>
        <v>0</v>
      </c>
      <c r="BC447" s="143">
        <f>'آبان 1400'!BD448</f>
        <v>0</v>
      </c>
      <c r="BD447" s="143">
        <f>'آبان 1400'!BE448</f>
        <v>0</v>
      </c>
      <c r="BE447" s="143">
        <f>'آبان 1400'!BF448</f>
        <v>0</v>
      </c>
      <c r="BF447" s="144">
        <f t="shared" si="287"/>
        <v>6049690.6440895461</v>
      </c>
      <c r="BG447" s="141">
        <f t="shared" si="288"/>
        <v>69198051</v>
      </c>
      <c r="BH447" s="145">
        <f t="shared" si="289"/>
        <v>75247742.417727277</v>
      </c>
      <c r="BI447" s="128">
        <f t="shared" si="282"/>
        <v>4425825</v>
      </c>
      <c r="BJ447" s="146">
        <f t="shared" si="290"/>
        <v>2212912.5</v>
      </c>
      <c r="BK447" s="146">
        <f t="shared" si="291"/>
        <v>663873.75</v>
      </c>
      <c r="BL447" s="147">
        <f t="shared" si="292"/>
        <v>1120000</v>
      </c>
      <c r="BM447" s="383">
        <v>0</v>
      </c>
      <c r="BN447" s="148">
        <f t="shared" si="293"/>
        <v>83670353.667727277</v>
      </c>
      <c r="BO447" s="149">
        <f t="shared" si="294"/>
        <v>69936752.417727262</v>
      </c>
      <c r="BP447" s="150">
        <f t="shared" si="295"/>
        <v>16085453.056077272</v>
      </c>
      <c r="BQ447" s="151">
        <f t="shared" si="296"/>
        <v>99755806.723804548</v>
      </c>
      <c r="BR447" s="152">
        <f t="shared" si="297"/>
        <v>100800</v>
      </c>
      <c r="BS447" s="148">
        <f t="shared" si="298"/>
        <v>99856606.723804548</v>
      </c>
      <c r="BT447" s="136">
        <v>0</v>
      </c>
      <c r="BU447" s="149">
        <f t="shared" si="299"/>
        <v>8367035.366772728</v>
      </c>
      <c r="BV447" s="153">
        <f t="shared" si="300"/>
        <v>4183517.683386364</v>
      </c>
      <c r="BW447" s="134">
        <f t="shared" si="301"/>
        <v>87306053.673645452</v>
      </c>
      <c r="BX447" s="148">
        <f t="shared" si="302"/>
        <v>7302611.25</v>
      </c>
      <c r="BY447" s="135">
        <f t="shared" si="303"/>
        <v>80003442.423645452</v>
      </c>
      <c r="CD447" s="400">
        <f>'آبان 1400'!AU448</f>
        <v>75247742.417727277</v>
      </c>
      <c r="CE447" s="401">
        <f>'آبان 1400'!AV448</f>
        <v>51541179.74848637</v>
      </c>
      <c r="CF447" s="401">
        <f>'آبان 1400'!AW448</f>
        <v>69936752.417727262</v>
      </c>
      <c r="CG447" s="401">
        <f>'آبان 1400'!AX448</f>
        <v>4895572.6692409087</v>
      </c>
      <c r="CH447" s="401">
        <f>'آبان 1400'!AY448</f>
        <v>1154117.9748486371</v>
      </c>
      <c r="CI447" s="401">
        <f>'آبان 1400'!AZ448</f>
        <v>0</v>
      </c>
      <c r="CJ447" s="401">
        <f>'آبان 1400'!BA448</f>
        <v>0</v>
      </c>
      <c r="CK447" s="401">
        <f>'آبان 1400'!BB448</f>
        <v>0</v>
      </c>
      <c r="CL447" s="401">
        <f>'آبان 1400'!BC448</f>
        <v>0</v>
      </c>
      <c r="CM447" s="401">
        <f>'آبان 1400'!BD448</f>
        <v>0</v>
      </c>
      <c r="CN447" s="401">
        <f>'آبان 1400'!BE448</f>
        <v>0</v>
      </c>
      <c r="CO447" s="401">
        <f>'آبان 1400'!BF448</f>
        <v>0</v>
      </c>
      <c r="CP447" s="401">
        <f>'آبان 1400'!BG448</f>
        <v>6049690.6440895461</v>
      </c>
      <c r="CQ447" s="401">
        <f>'آبان 1400'!BH448</f>
        <v>69198051</v>
      </c>
      <c r="CR447" s="401">
        <f t="shared" si="304"/>
        <v>75247742.417727277</v>
      </c>
      <c r="CS447" s="56">
        <f t="shared" si="305"/>
        <v>4425825</v>
      </c>
      <c r="CT447" s="400">
        <f t="shared" si="306"/>
        <v>2212912.5</v>
      </c>
      <c r="CU447" s="401">
        <f t="shared" si="307"/>
        <v>663873.75</v>
      </c>
      <c r="CV447" s="401">
        <f t="shared" si="308"/>
        <v>1120000</v>
      </c>
      <c r="CW447" s="56">
        <v>0</v>
      </c>
      <c r="CX447" s="401">
        <f t="shared" si="309"/>
        <v>83670353.667727277</v>
      </c>
      <c r="CY447" s="401">
        <f t="shared" si="310"/>
        <v>69936752.417727262</v>
      </c>
      <c r="CZ447" s="401">
        <f t="shared" si="311"/>
        <v>16085453.056077272</v>
      </c>
      <c r="DA447" s="401">
        <f t="shared" si="312"/>
        <v>99755806.723804548</v>
      </c>
      <c r="DB447" s="401">
        <f t="shared" si="313"/>
        <v>100800</v>
      </c>
      <c r="DC447" s="401">
        <f t="shared" si="314"/>
        <v>99856606.723804548</v>
      </c>
      <c r="DD447" s="406">
        <v>0</v>
      </c>
      <c r="DE447" s="401">
        <f t="shared" si="315"/>
        <v>8367035.366772728</v>
      </c>
      <c r="DF447" s="401">
        <f t="shared" si="316"/>
        <v>4183517.683386364</v>
      </c>
      <c r="DG447" s="401">
        <f t="shared" si="317"/>
        <v>87306053.673645452</v>
      </c>
      <c r="DH447" s="401">
        <f t="shared" si="318"/>
        <v>7302611.25</v>
      </c>
      <c r="DI447" s="401">
        <f t="shared" si="319"/>
        <v>80003442.423645452</v>
      </c>
      <c r="DJ447" s="401">
        <f t="shared" si="320"/>
        <v>0</v>
      </c>
      <c r="DL447" s="408">
        <f t="shared" si="321"/>
        <v>6638737.5</v>
      </c>
      <c r="DM447" s="408">
        <f t="shared" si="322"/>
        <v>-2212912.5</v>
      </c>
    </row>
    <row r="448" spans="1:117" s="56" customFormat="1" ht="21" x14ac:dyDescent="0.2">
      <c r="A448" s="192">
        <f t="shared" si="283"/>
        <v>2655495</v>
      </c>
      <c r="B448" s="137">
        <f>'آبان 1400'!B449</f>
        <v>443</v>
      </c>
      <c r="C448" s="137">
        <f>'آبان 1400'!C449</f>
        <v>218</v>
      </c>
      <c r="D448" s="137">
        <f>'آبان 1400'!D449</f>
        <v>13504</v>
      </c>
      <c r="E448" s="137" t="str">
        <f>'آبان 1400'!E449</f>
        <v>علی</v>
      </c>
      <c r="F448" s="137" t="str">
        <f>'آبان 1400'!F449</f>
        <v>ایمان وردی پور</v>
      </c>
      <c r="G448" s="137" t="str">
        <f>'آبان 1400'!G449</f>
        <v>نگهبان</v>
      </c>
      <c r="H448" s="137" t="str">
        <f>'آبان 1400'!H449</f>
        <v>ش.تهران</v>
      </c>
      <c r="I448" s="137" t="str">
        <f>'آبان 1400'!I449</f>
        <v>441-700-4353828-1</v>
      </c>
      <c r="J448" s="137" t="str">
        <f>'آبان 1400'!J449</f>
        <v>0015044971</v>
      </c>
      <c r="K448" s="137" t="str">
        <f>'آبان 1400'!K449</f>
        <v>0010756061</v>
      </c>
      <c r="L448" s="137" t="str">
        <f>'آبان 1400'!L449</f>
        <v>ش - تهران</v>
      </c>
      <c r="M448" s="137" t="str">
        <f>'آبان 1400'!M449</f>
        <v>نگهبان</v>
      </c>
      <c r="N448" s="121" t="str">
        <f>'آبان 1400'!N449</f>
        <v>*</v>
      </c>
      <c r="O448" s="120">
        <f>'آبان 1400'!O449</f>
        <v>0</v>
      </c>
      <c r="P448" s="122">
        <f>'آبان 1400'!P449</f>
        <v>0</v>
      </c>
      <c r="Q448" s="362">
        <f>'آبان 1400'!Q449</f>
        <v>30</v>
      </c>
      <c r="R448" s="362">
        <f>'آبان 1400'!R449</f>
        <v>120</v>
      </c>
      <c r="S448" s="362">
        <f>'آبان 1400'!S449</f>
        <v>110</v>
      </c>
      <c r="T448" s="362">
        <f>'آبان 1400'!T449</f>
        <v>29.33</v>
      </c>
      <c r="U448" s="138">
        <f>'آبان 1400'!U449</f>
        <v>0</v>
      </c>
      <c r="V448" s="121">
        <f>'آبان 1400'!W449</f>
        <v>0</v>
      </c>
      <c r="W448" s="122">
        <f>'آبان 1400'!X449</f>
        <v>0</v>
      </c>
      <c r="X448" s="370">
        <f>'آبان 1400'!Y449</f>
        <v>0</v>
      </c>
      <c r="Y448" s="370">
        <f>'آبان 1400'!Z449</f>
        <v>0</v>
      </c>
      <c r="Z448" s="139">
        <f>'آبان 1400'!AA449</f>
        <v>885165</v>
      </c>
      <c r="AA448" s="139">
        <f>'آبان 1400'!AB449</f>
        <v>0</v>
      </c>
      <c r="AB448" s="139">
        <f>'آبان 1400'!AC449</f>
        <v>885165</v>
      </c>
      <c r="AC448" s="139">
        <f>'آبان 1400'!AD449</f>
        <v>4500000</v>
      </c>
      <c r="AD448" s="139">
        <f>'آبان 1400'!AE449</f>
        <v>6000000</v>
      </c>
      <c r="AE448" s="140">
        <f>'آبان 1400'!AF449</f>
        <v>168986.04545454544</v>
      </c>
      <c r="AF448" s="123">
        <f>'آبان 1400'!AG449</f>
        <v>26554950</v>
      </c>
      <c r="AG448" s="124">
        <f>'آبان 1400'!AH449</f>
        <v>0</v>
      </c>
      <c r="AH448" s="124">
        <f>'آبان 1400'!AI449</f>
        <v>20278325.454545453</v>
      </c>
      <c r="AI448" s="124">
        <f>'آبان 1400'!AJ449</f>
        <v>0</v>
      </c>
      <c r="AJ448" s="124">
        <f>'آبان 1400'!AK449</f>
        <v>4500000</v>
      </c>
      <c r="AK448" s="124">
        <f>'آبان 1400'!AL449</f>
        <v>6000000</v>
      </c>
      <c r="AL448" s="124">
        <f>'آبان 1400'!AM449</f>
        <v>4647116.25</v>
      </c>
      <c r="AM448" s="124">
        <f>'آبان 1400'!AN449</f>
        <v>4956360.7131818179</v>
      </c>
      <c r="AN448" s="124">
        <f>'آبان 1400'!AO449</f>
        <v>0</v>
      </c>
      <c r="AO448" s="124">
        <f>'آبان 1400'!AP449</f>
        <v>3000000</v>
      </c>
      <c r="AP448" s="124">
        <f>'آبان 1400'!AQ449</f>
        <v>0</v>
      </c>
      <c r="AQ448" s="124">
        <f>'آبان 1400'!AR449</f>
        <v>0</v>
      </c>
      <c r="AR448" s="124">
        <f>'آبان 1400'!AS449</f>
        <v>0</v>
      </c>
      <c r="AS448" s="379">
        <f>'آبان 1400'!AT449</f>
        <v>0</v>
      </c>
      <c r="AT448" s="372">
        <f t="shared" si="284"/>
        <v>69936752.417727262</v>
      </c>
      <c r="AU448" s="174">
        <f>'آبان 1400'!AV449</f>
        <v>51541179.748486355</v>
      </c>
      <c r="AV448" s="142">
        <f>'آبان 1400'!AW449</f>
        <v>69936752.417727262</v>
      </c>
      <c r="AW448" s="143">
        <f t="shared" si="285"/>
        <v>4895572.6692409087</v>
      </c>
      <c r="AX448" s="76">
        <f t="shared" si="286"/>
        <v>1154117.9748486355</v>
      </c>
      <c r="AY448" s="143">
        <f>'آبان 1400'!AZ449</f>
        <v>0</v>
      </c>
      <c r="AZ448" s="143">
        <f>'آبان 1400'!BA449</f>
        <v>0</v>
      </c>
      <c r="BA448" s="143">
        <f>'آبان 1400'!BB449</f>
        <v>0</v>
      </c>
      <c r="BB448" s="143">
        <f>'آبان 1400'!BC449</f>
        <v>0</v>
      </c>
      <c r="BC448" s="143">
        <f>'آبان 1400'!BD449</f>
        <v>0</v>
      </c>
      <c r="BD448" s="143">
        <f>'آبان 1400'!BE449</f>
        <v>0</v>
      </c>
      <c r="BE448" s="143">
        <f>'آبان 1400'!BF449</f>
        <v>0</v>
      </c>
      <c r="BF448" s="144">
        <f t="shared" si="287"/>
        <v>6049690.6440895442</v>
      </c>
      <c r="BG448" s="141">
        <f t="shared" si="288"/>
        <v>63887061</v>
      </c>
      <c r="BH448" s="145">
        <f t="shared" si="289"/>
        <v>69936752.417727262</v>
      </c>
      <c r="BI448" s="128">
        <f t="shared" si="282"/>
        <v>4425825</v>
      </c>
      <c r="BJ448" s="146">
        <f t="shared" si="290"/>
        <v>2212912.5</v>
      </c>
      <c r="BK448" s="146">
        <f t="shared" si="291"/>
        <v>663873.75</v>
      </c>
      <c r="BL448" s="147">
        <f t="shared" si="292"/>
        <v>1120000</v>
      </c>
      <c r="BM448" s="383">
        <v>0</v>
      </c>
      <c r="BN448" s="148">
        <f t="shared" si="293"/>
        <v>78359363.667727262</v>
      </c>
      <c r="BO448" s="149">
        <f t="shared" si="294"/>
        <v>69936752.417727262</v>
      </c>
      <c r="BP448" s="150">
        <f t="shared" si="295"/>
        <v>16085453.056077272</v>
      </c>
      <c r="BQ448" s="151">
        <f t="shared" si="296"/>
        <v>94444816.723804533</v>
      </c>
      <c r="BR448" s="152">
        <f t="shared" si="297"/>
        <v>100800</v>
      </c>
      <c r="BS448" s="148">
        <f t="shared" si="298"/>
        <v>94545616.723804533</v>
      </c>
      <c r="BT448" s="136">
        <v>0</v>
      </c>
      <c r="BU448" s="149">
        <f t="shared" si="299"/>
        <v>7835936.3667727262</v>
      </c>
      <c r="BV448" s="153">
        <f t="shared" si="300"/>
        <v>3917968.1833863631</v>
      </c>
      <c r="BW448" s="134">
        <f t="shared" si="301"/>
        <v>82791712.173645437</v>
      </c>
      <c r="BX448" s="148">
        <f t="shared" si="302"/>
        <v>7302611.25</v>
      </c>
      <c r="BY448" s="135">
        <f t="shared" si="303"/>
        <v>75489100.923645437</v>
      </c>
      <c r="CD448" s="400">
        <f>'آبان 1400'!AU449</f>
        <v>69936752.417727262</v>
      </c>
      <c r="CE448" s="401">
        <f>'آبان 1400'!AV449</f>
        <v>51541179.748486355</v>
      </c>
      <c r="CF448" s="401">
        <f>'آبان 1400'!AW449</f>
        <v>69936752.417727262</v>
      </c>
      <c r="CG448" s="401">
        <f>'آبان 1400'!AX449</f>
        <v>4895572.6692409087</v>
      </c>
      <c r="CH448" s="401">
        <f>'آبان 1400'!AY449</f>
        <v>1154117.9748486355</v>
      </c>
      <c r="CI448" s="401">
        <f>'آبان 1400'!AZ449</f>
        <v>0</v>
      </c>
      <c r="CJ448" s="401">
        <f>'آبان 1400'!BA449</f>
        <v>0</v>
      </c>
      <c r="CK448" s="401">
        <f>'آبان 1400'!BB449</f>
        <v>0</v>
      </c>
      <c r="CL448" s="401">
        <f>'آبان 1400'!BC449</f>
        <v>0</v>
      </c>
      <c r="CM448" s="401">
        <f>'آبان 1400'!BD449</f>
        <v>0</v>
      </c>
      <c r="CN448" s="401">
        <f>'آبان 1400'!BE449</f>
        <v>0</v>
      </c>
      <c r="CO448" s="401">
        <f>'آبان 1400'!BF449</f>
        <v>0</v>
      </c>
      <c r="CP448" s="401">
        <f>'آبان 1400'!BG449</f>
        <v>6049690.6440895442</v>
      </c>
      <c r="CQ448" s="401">
        <f>'آبان 1400'!BH449</f>
        <v>63887061</v>
      </c>
      <c r="CR448" s="401">
        <f t="shared" si="304"/>
        <v>69936752.417727262</v>
      </c>
      <c r="CS448" s="56">
        <f t="shared" si="305"/>
        <v>4425825</v>
      </c>
      <c r="CT448" s="400">
        <f t="shared" si="306"/>
        <v>2212912.5</v>
      </c>
      <c r="CU448" s="401">
        <f t="shared" si="307"/>
        <v>663873.75</v>
      </c>
      <c r="CV448" s="401">
        <f t="shared" si="308"/>
        <v>1120000</v>
      </c>
      <c r="CW448" s="56">
        <v>0</v>
      </c>
      <c r="CX448" s="401">
        <f t="shared" si="309"/>
        <v>78359363.667727262</v>
      </c>
      <c r="CY448" s="401">
        <f t="shared" si="310"/>
        <v>69936752.417727262</v>
      </c>
      <c r="CZ448" s="401">
        <f t="shared" si="311"/>
        <v>16085453.056077272</v>
      </c>
      <c r="DA448" s="401">
        <f t="shared" si="312"/>
        <v>94444816.723804533</v>
      </c>
      <c r="DB448" s="401">
        <f t="shared" si="313"/>
        <v>100800</v>
      </c>
      <c r="DC448" s="401">
        <f t="shared" si="314"/>
        <v>94545616.723804533</v>
      </c>
      <c r="DD448" s="406">
        <v>0</v>
      </c>
      <c r="DE448" s="401">
        <f t="shared" si="315"/>
        <v>7835936.3667727262</v>
      </c>
      <c r="DF448" s="401">
        <f t="shared" si="316"/>
        <v>3917968.1833863631</v>
      </c>
      <c r="DG448" s="401">
        <f t="shared" si="317"/>
        <v>82791712.173645437</v>
      </c>
      <c r="DH448" s="401">
        <f t="shared" si="318"/>
        <v>7302611.25</v>
      </c>
      <c r="DI448" s="401">
        <f t="shared" si="319"/>
        <v>75489100.923645437</v>
      </c>
      <c r="DJ448" s="401">
        <f t="shared" si="320"/>
        <v>0</v>
      </c>
      <c r="DL448" s="408">
        <f t="shared" si="321"/>
        <v>6638737.5</v>
      </c>
      <c r="DM448" s="408">
        <f t="shared" si="322"/>
        <v>-2212912.5</v>
      </c>
    </row>
    <row r="449" spans="1:117" s="56" customFormat="1" ht="21" x14ac:dyDescent="0.2">
      <c r="A449" s="192">
        <f t="shared" si="283"/>
        <v>2655495</v>
      </c>
      <c r="B449" s="137">
        <f>'آبان 1400'!B450</f>
        <v>444</v>
      </c>
      <c r="C449" s="137">
        <f>'آبان 1400'!C450</f>
        <v>219</v>
      </c>
      <c r="D449" s="137">
        <f>'آبان 1400'!D450</f>
        <v>13494</v>
      </c>
      <c r="E449" s="137" t="str">
        <f>'آبان 1400'!E450</f>
        <v>مهدی</v>
      </c>
      <c r="F449" s="137" t="str">
        <f>'آبان 1400'!F450</f>
        <v>قربانی</v>
      </c>
      <c r="G449" s="137" t="str">
        <f>'آبان 1400'!G450</f>
        <v>نگهبان</v>
      </c>
      <c r="H449" s="137" t="str">
        <f>'آبان 1400'!H450</f>
        <v>ش.تهران</v>
      </c>
      <c r="I449" s="137" t="str">
        <f>'آبان 1400'!I450</f>
        <v>399-813-2627930-1</v>
      </c>
      <c r="J449" s="137" t="str">
        <f>'آبان 1400'!J450</f>
        <v>4011573035</v>
      </c>
      <c r="K449" s="137" t="str">
        <f>'آبان 1400'!K450</f>
        <v>0097048904</v>
      </c>
      <c r="L449" s="137" t="str">
        <f>'آبان 1400'!L450</f>
        <v>ش - تهران</v>
      </c>
      <c r="M449" s="137" t="str">
        <f>'آبان 1400'!M450</f>
        <v>نگهبان</v>
      </c>
      <c r="N449" s="121" t="str">
        <f>'آبان 1400'!N450</f>
        <v>*</v>
      </c>
      <c r="O449" s="120">
        <f>'آبان 1400'!O450</f>
        <v>0</v>
      </c>
      <c r="P449" s="122">
        <f>'آبان 1400'!P450</f>
        <v>0</v>
      </c>
      <c r="Q449" s="362">
        <f>'آبان 1400'!Q450</f>
        <v>30</v>
      </c>
      <c r="R449" s="362">
        <f>'آبان 1400'!R450</f>
        <v>120</v>
      </c>
      <c r="S449" s="362">
        <f>'آبان 1400'!S450</f>
        <v>110</v>
      </c>
      <c r="T449" s="362">
        <f>'آبان 1400'!T450</f>
        <v>29.33</v>
      </c>
      <c r="U449" s="138">
        <f>'آبان 1400'!U450</f>
        <v>0</v>
      </c>
      <c r="V449" s="121">
        <f>'آبان 1400'!W450</f>
        <v>0</v>
      </c>
      <c r="W449" s="122">
        <f>'آبان 1400'!X450</f>
        <v>0</v>
      </c>
      <c r="X449" s="370">
        <f>'آبان 1400'!Y450</f>
        <v>0</v>
      </c>
      <c r="Y449" s="370">
        <f>'آبان 1400'!Z450</f>
        <v>2</v>
      </c>
      <c r="Z449" s="139">
        <f>'آبان 1400'!AA450</f>
        <v>885165</v>
      </c>
      <c r="AA449" s="139">
        <f>'آبان 1400'!AB450</f>
        <v>0</v>
      </c>
      <c r="AB449" s="139">
        <f>'آبان 1400'!AC450</f>
        <v>885165</v>
      </c>
      <c r="AC449" s="139">
        <f>'آبان 1400'!AD450</f>
        <v>4500000</v>
      </c>
      <c r="AD449" s="139">
        <f>'آبان 1400'!AE450</f>
        <v>6000000</v>
      </c>
      <c r="AE449" s="140">
        <f>'آبان 1400'!AF450</f>
        <v>168986.04545454544</v>
      </c>
      <c r="AF449" s="123">
        <f>'آبان 1400'!AG450</f>
        <v>26554950</v>
      </c>
      <c r="AG449" s="124">
        <f>'آبان 1400'!AH450</f>
        <v>0</v>
      </c>
      <c r="AH449" s="124">
        <f>'آبان 1400'!AI450</f>
        <v>20278325.454545453</v>
      </c>
      <c r="AI449" s="124">
        <f>'آبان 1400'!AJ450</f>
        <v>5310990</v>
      </c>
      <c r="AJ449" s="124">
        <f>'آبان 1400'!AK450</f>
        <v>4500000</v>
      </c>
      <c r="AK449" s="124">
        <f>'آبان 1400'!AL450</f>
        <v>6000000</v>
      </c>
      <c r="AL449" s="124">
        <f>'آبان 1400'!AM450</f>
        <v>4647116.25</v>
      </c>
      <c r="AM449" s="124">
        <f>'آبان 1400'!AN450</f>
        <v>4956360.7131818179</v>
      </c>
      <c r="AN449" s="124">
        <f>'آبان 1400'!AO450</f>
        <v>0</v>
      </c>
      <c r="AO449" s="124">
        <f>'آبان 1400'!AP450</f>
        <v>3000000</v>
      </c>
      <c r="AP449" s="124">
        <f>'آبان 1400'!AQ450</f>
        <v>0</v>
      </c>
      <c r="AQ449" s="124">
        <f>'آبان 1400'!AR450</f>
        <v>0</v>
      </c>
      <c r="AR449" s="124">
        <f>'آبان 1400'!AS450</f>
        <v>0</v>
      </c>
      <c r="AS449" s="379">
        <f>'آبان 1400'!AT450</f>
        <v>0</v>
      </c>
      <c r="AT449" s="372">
        <f t="shared" si="284"/>
        <v>75247742.417727277</v>
      </c>
      <c r="AU449" s="174">
        <f>'آبان 1400'!AV450</f>
        <v>51541179.74848637</v>
      </c>
      <c r="AV449" s="142">
        <f>'آبان 1400'!AW450</f>
        <v>69936752.417727262</v>
      </c>
      <c r="AW449" s="143">
        <f t="shared" si="285"/>
        <v>4895572.6692409087</v>
      </c>
      <c r="AX449" s="76">
        <f t="shared" si="286"/>
        <v>1154117.9748486371</v>
      </c>
      <c r="AY449" s="143">
        <f>'آبان 1400'!AZ450</f>
        <v>0</v>
      </c>
      <c r="AZ449" s="143">
        <f>'آبان 1400'!BA450</f>
        <v>0</v>
      </c>
      <c r="BA449" s="143">
        <f>'آبان 1400'!BB450</f>
        <v>0</v>
      </c>
      <c r="BB449" s="143">
        <f>'آبان 1400'!BC450</f>
        <v>0</v>
      </c>
      <c r="BC449" s="143">
        <f>'آبان 1400'!BD450</f>
        <v>0</v>
      </c>
      <c r="BD449" s="143">
        <f>'آبان 1400'!BE450</f>
        <v>0</v>
      </c>
      <c r="BE449" s="143">
        <f>'آبان 1400'!BF450</f>
        <v>0</v>
      </c>
      <c r="BF449" s="144">
        <f t="shared" si="287"/>
        <v>6049690.6440895461</v>
      </c>
      <c r="BG449" s="141">
        <f t="shared" si="288"/>
        <v>69198051</v>
      </c>
      <c r="BH449" s="145">
        <f t="shared" si="289"/>
        <v>75247742.417727277</v>
      </c>
      <c r="BI449" s="128">
        <f t="shared" si="282"/>
        <v>4425825</v>
      </c>
      <c r="BJ449" s="146">
        <f t="shared" si="290"/>
        <v>2212912.5</v>
      </c>
      <c r="BK449" s="146">
        <f t="shared" si="291"/>
        <v>663873.75</v>
      </c>
      <c r="BL449" s="147">
        <f t="shared" si="292"/>
        <v>1120000</v>
      </c>
      <c r="BM449" s="383">
        <v>0</v>
      </c>
      <c r="BN449" s="148">
        <f t="shared" si="293"/>
        <v>83670353.667727277</v>
      </c>
      <c r="BO449" s="149">
        <f t="shared" si="294"/>
        <v>69936752.417727262</v>
      </c>
      <c r="BP449" s="150">
        <f t="shared" si="295"/>
        <v>16085453.056077272</v>
      </c>
      <c r="BQ449" s="151">
        <f t="shared" si="296"/>
        <v>99755806.723804548</v>
      </c>
      <c r="BR449" s="152">
        <f t="shared" si="297"/>
        <v>100800</v>
      </c>
      <c r="BS449" s="148">
        <f t="shared" si="298"/>
        <v>99856606.723804548</v>
      </c>
      <c r="BT449" s="136">
        <v>0</v>
      </c>
      <c r="BU449" s="149">
        <f t="shared" si="299"/>
        <v>8367035.366772728</v>
      </c>
      <c r="BV449" s="153">
        <f t="shared" si="300"/>
        <v>4183517.683386364</v>
      </c>
      <c r="BW449" s="134">
        <f t="shared" si="301"/>
        <v>87306053.673645452</v>
      </c>
      <c r="BX449" s="148">
        <f t="shared" si="302"/>
        <v>7302611.25</v>
      </c>
      <c r="BY449" s="135">
        <f t="shared" si="303"/>
        <v>80003442.423645452</v>
      </c>
      <c r="CD449" s="400">
        <f>'آبان 1400'!AU450</f>
        <v>75247742.417727277</v>
      </c>
      <c r="CE449" s="401">
        <f>'آبان 1400'!AV450</f>
        <v>51541179.74848637</v>
      </c>
      <c r="CF449" s="401">
        <f>'آبان 1400'!AW450</f>
        <v>69936752.417727262</v>
      </c>
      <c r="CG449" s="401">
        <f>'آبان 1400'!AX450</f>
        <v>4895572.6692409087</v>
      </c>
      <c r="CH449" s="401">
        <f>'آبان 1400'!AY450</f>
        <v>1154117.9748486371</v>
      </c>
      <c r="CI449" s="401">
        <f>'آبان 1400'!AZ450</f>
        <v>0</v>
      </c>
      <c r="CJ449" s="401">
        <f>'آبان 1400'!BA450</f>
        <v>0</v>
      </c>
      <c r="CK449" s="401">
        <f>'آبان 1400'!BB450</f>
        <v>0</v>
      </c>
      <c r="CL449" s="401">
        <f>'آبان 1400'!BC450</f>
        <v>0</v>
      </c>
      <c r="CM449" s="401">
        <f>'آبان 1400'!BD450</f>
        <v>0</v>
      </c>
      <c r="CN449" s="401">
        <f>'آبان 1400'!BE450</f>
        <v>0</v>
      </c>
      <c r="CO449" s="401">
        <f>'آبان 1400'!BF450</f>
        <v>0</v>
      </c>
      <c r="CP449" s="401">
        <f>'آبان 1400'!BG450</f>
        <v>6049690.6440895461</v>
      </c>
      <c r="CQ449" s="401">
        <f>'آبان 1400'!BH450</f>
        <v>69198051</v>
      </c>
      <c r="CR449" s="401">
        <f t="shared" si="304"/>
        <v>75247742.417727277</v>
      </c>
      <c r="CS449" s="56">
        <f t="shared" si="305"/>
        <v>4425825</v>
      </c>
      <c r="CT449" s="400">
        <f t="shared" si="306"/>
        <v>2212912.5</v>
      </c>
      <c r="CU449" s="401">
        <f t="shared" si="307"/>
        <v>663873.75</v>
      </c>
      <c r="CV449" s="401">
        <f t="shared" si="308"/>
        <v>1120000</v>
      </c>
      <c r="CW449" s="56">
        <v>0</v>
      </c>
      <c r="CX449" s="401">
        <f t="shared" si="309"/>
        <v>83670353.667727277</v>
      </c>
      <c r="CY449" s="401">
        <f t="shared" si="310"/>
        <v>69936752.417727262</v>
      </c>
      <c r="CZ449" s="401">
        <f t="shared" si="311"/>
        <v>16085453.056077272</v>
      </c>
      <c r="DA449" s="401">
        <f t="shared" si="312"/>
        <v>99755806.723804548</v>
      </c>
      <c r="DB449" s="401">
        <f t="shared" si="313"/>
        <v>100800</v>
      </c>
      <c r="DC449" s="401">
        <f t="shared" si="314"/>
        <v>99856606.723804548</v>
      </c>
      <c r="DD449" s="406">
        <v>0</v>
      </c>
      <c r="DE449" s="401">
        <f t="shared" si="315"/>
        <v>8367035.366772728</v>
      </c>
      <c r="DF449" s="401">
        <f t="shared" si="316"/>
        <v>4183517.683386364</v>
      </c>
      <c r="DG449" s="401">
        <f t="shared" si="317"/>
        <v>87306053.673645452</v>
      </c>
      <c r="DH449" s="401">
        <f t="shared" si="318"/>
        <v>7302611.25</v>
      </c>
      <c r="DI449" s="401">
        <f t="shared" si="319"/>
        <v>80003442.423645452</v>
      </c>
      <c r="DJ449" s="401">
        <f t="shared" si="320"/>
        <v>0</v>
      </c>
      <c r="DL449" s="408">
        <f t="shared" si="321"/>
        <v>6638737.5</v>
      </c>
      <c r="DM449" s="408">
        <f t="shared" si="322"/>
        <v>-2212912.5</v>
      </c>
    </row>
    <row r="450" spans="1:117" s="56" customFormat="1" ht="21" x14ac:dyDescent="0.2">
      <c r="A450" s="192">
        <f t="shared" si="283"/>
        <v>2655495</v>
      </c>
      <c r="B450" s="137">
        <f>'آبان 1400'!B451</f>
        <v>445</v>
      </c>
      <c r="C450" s="137">
        <f>'آبان 1400'!C451</f>
        <v>220</v>
      </c>
      <c r="D450" s="137">
        <f>'آبان 1400'!D451</f>
        <v>13489</v>
      </c>
      <c r="E450" s="137" t="str">
        <f>'آبان 1400'!E451</f>
        <v>داود</v>
      </c>
      <c r="F450" s="137" t="str">
        <f>'آبان 1400'!F451</f>
        <v>دالوند</v>
      </c>
      <c r="G450" s="137" t="str">
        <f>'آبان 1400'!G451</f>
        <v>نگهبان</v>
      </c>
      <c r="H450" s="137" t="str">
        <f>'آبان 1400'!H451</f>
        <v>ش.تهران</v>
      </c>
      <c r="I450" s="137" t="str">
        <f>'آبان 1400'!I451</f>
        <v>410-700-4346171-1</v>
      </c>
      <c r="J450" s="137" t="str">
        <f>'آبان 1400'!J451</f>
        <v>4071733608</v>
      </c>
      <c r="K450" s="137" t="str">
        <f>'آبان 1400'!K451</f>
        <v>0058548444</v>
      </c>
      <c r="L450" s="137" t="str">
        <f>'آبان 1400'!L451</f>
        <v>ش - تهران</v>
      </c>
      <c r="M450" s="137" t="str">
        <f>'آبان 1400'!M451</f>
        <v>نگهبان</v>
      </c>
      <c r="N450" s="121" t="str">
        <f>'آبان 1400'!N451</f>
        <v>*</v>
      </c>
      <c r="O450" s="120">
        <f>'آبان 1400'!O451</f>
        <v>0</v>
      </c>
      <c r="P450" s="122">
        <f>'آبان 1400'!P451</f>
        <v>0</v>
      </c>
      <c r="Q450" s="362">
        <f>'آبان 1400'!Q451</f>
        <v>30</v>
      </c>
      <c r="R450" s="362">
        <f>'آبان 1400'!R451</f>
        <v>120</v>
      </c>
      <c r="S450" s="362">
        <f>'آبان 1400'!S451</f>
        <v>110</v>
      </c>
      <c r="T450" s="362">
        <f>'آبان 1400'!T451</f>
        <v>29.33</v>
      </c>
      <c r="U450" s="138">
        <f>'آبان 1400'!U451</f>
        <v>0</v>
      </c>
      <c r="V450" s="121">
        <f>'آبان 1400'!W451</f>
        <v>0</v>
      </c>
      <c r="W450" s="122">
        <f>'آبان 1400'!X451</f>
        <v>0</v>
      </c>
      <c r="X450" s="370">
        <f>'آبان 1400'!Y451</f>
        <v>0</v>
      </c>
      <c r="Y450" s="370">
        <f>'آبان 1400'!Z451</f>
        <v>1</v>
      </c>
      <c r="Z450" s="139">
        <f>'آبان 1400'!AA451</f>
        <v>885165</v>
      </c>
      <c r="AA450" s="139">
        <f>'آبان 1400'!AB451</f>
        <v>0</v>
      </c>
      <c r="AB450" s="139">
        <f>'آبان 1400'!AC451</f>
        <v>885165</v>
      </c>
      <c r="AC450" s="139">
        <f>'آبان 1400'!AD451</f>
        <v>4500000</v>
      </c>
      <c r="AD450" s="139">
        <f>'آبان 1400'!AE451</f>
        <v>6000000</v>
      </c>
      <c r="AE450" s="140">
        <f>'آبان 1400'!AF451</f>
        <v>168986.04545454544</v>
      </c>
      <c r="AF450" s="123">
        <f>'آبان 1400'!AG451</f>
        <v>26554950</v>
      </c>
      <c r="AG450" s="124">
        <f>'آبان 1400'!AH451</f>
        <v>0</v>
      </c>
      <c r="AH450" s="124">
        <f>'آبان 1400'!AI451</f>
        <v>20278325.454545453</v>
      </c>
      <c r="AI450" s="124">
        <f>'آبان 1400'!AJ451</f>
        <v>2655495</v>
      </c>
      <c r="AJ450" s="124">
        <f>'آبان 1400'!AK451</f>
        <v>4500000</v>
      </c>
      <c r="AK450" s="124">
        <f>'آبان 1400'!AL451</f>
        <v>6000000</v>
      </c>
      <c r="AL450" s="124">
        <f>'آبان 1400'!AM451</f>
        <v>4647116.25</v>
      </c>
      <c r="AM450" s="124">
        <f>'آبان 1400'!AN451</f>
        <v>4956360.7131818179</v>
      </c>
      <c r="AN450" s="124">
        <f>'آبان 1400'!AO451</f>
        <v>0</v>
      </c>
      <c r="AO450" s="124">
        <f>'آبان 1400'!AP451</f>
        <v>1600000</v>
      </c>
      <c r="AP450" s="124">
        <f>'آبان 1400'!AQ451</f>
        <v>0</v>
      </c>
      <c r="AQ450" s="124">
        <f>'آبان 1400'!AR451</f>
        <v>0</v>
      </c>
      <c r="AR450" s="124">
        <f>'آبان 1400'!AS451</f>
        <v>0</v>
      </c>
      <c r="AS450" s="379">
        <f>'آبان 1400'!AT451</f>
        <v>0</v>
      </c>
      <c r="AT450" s="372">
        <f t="shared" si="284"/>
        <v>71192247.417727277</v>
      </c>
      <c r="AU450" s="174">
        <f>'آبان 1400'!AV451</f>
        <v>51639179.74848637</v>
      </c>
      <c r="AV450" s="142">
        <f>'آبان 1400'!AW451</f>
        <v>68536752.417727262</v>
      </c>
      <c r="AW450" s="143">
        <f t="shared" si="285"/>
        <v>4797572.6692409087</v>
      </c>
      <c r="AX450" s="76">
        <f t="shared" si="286"/>
        <v>1163917.9748486371</v>
      </c>
      <c r="AY450" s="143">
        <f>'آبان 1400'!AZ451</f>
        <v>0</v>
      </c>
      <c r="AZ450" s="143">
        <f>'آبان 1400'!BA451</f>
        <v>0</v>
      </c>
      <c r="BA450" s="143">
        <f>'آبان 1400'!BB451</f>
        <v>0</v>
      </c>
      <c r="BB450" s="143">
        <f>'آبان 1400'!BC451</f>
        <v>0</v>
      </c>
      <c r="BC450" s="143">
        <f>'آبان 1400'!BD451</f>
        <v>0</v>
      </c>
      <c r="BD450" s="143">
        <f>'آبان 1400'!BE451</f>
        <v>0</v>
      </c>
      <c r="BE450" s="143">
        <f>'آبان 1400'!BF451</f>
        <v>0</v>
      </c>
      <c r="BF450" s="144">
        <f t="shared" si="287"/>
        <v>5961490.6440895461</v>
      </c>
      <c r="BG450" s="141">
        <f t="shared" si="288"/>
        <v>65230756</v>
      </c>
      <c r="BH450" s="145">
        <f t="shared" si="289"/>
        <v>71192247.417727277</v>
      </c>
      <c r="BI450" s="128">
        <f t="shared" si="282"/>
        <v>4425825</v>
      </c>
      <c r="BJ450" s="146">
        <f t="shared" si="290"/>
        <v>2212912.5</v>
      </c>
      <c r="BK450" s="146">
        <f t="shared" si="291"/>
        <v>663873.75</v>
      </c>
      <c r="BL450" s="147">
        <f t="shared" si="292"/>
        <v>1120000</v>
      </c>
      <c r="BM450" s="383">
        <v>0</v>
      </c>
      <c r="BN450" s="148">
        <f t="shared" si="293"/>
        <v>79614858.667727277</v>
      </c>
      <c r="BO450" s="149">
        <f t="shared" si="294"/>
        <v>68536752.417727262</v>
      </c>
      <c r="BP450" s="150">
        <f t="shared" si="295"/>
        <v>15763453.056077272</v>
      </c>
      <c r="BQ450" s="151">
        <f t="shared" si="296"/>
        <v>95378311.723804548</v>
      </c>
      <c r="BR450" s="152">
        <f t="shared" si="297"/>
        <v>100800</v>
      </c>
      <c r="BS450" s="148">
        <f t="shared" si="298"/>
        <v>95479111.723804548</v>
      </c>
      <c r="BT450" s="136">
        <v>0</v>
      </c>
      <c r="BU450" s="149">
        <f t="shared" si="299"/>
        <v>7961485.866772728</v>
      </c>
      <c r="BV450" s="153">
        <f t="shared" si="300"/>
        <v>3980742.933386364</v>
      </c>
      <c r="BW450" s="134">
        <f t="shared" si="301"/>
        <v>83536882.923645452</v>
      </c>
      <c r="BX450" s="148">
        <f t="shared" si="302"/>
        <v>7302611.25</v>
      </c>
      <c r="BY450" s="135">
        <f t="shared" si="303"/>
        <v>76234271.673645452</v>
      </c>
      <c r="CD450" s="400">
        <f>'آبان 1400'!AU451</f>
        <v>71192247.417727277</v>
      </c>
      <c r="CE450" s="401">
        <f>'آبان 1400'!AV451</f>
        <v>51639179.74848637</v>
      </c>
      <c r="CF450" s="401">
        <f>'آبان 1400'!AW451</f>
        <v>68536752.417727262</v>
      </c>
      <c r="CG450" s="401">
        <f>'آبان 1400'!AX451</f>
        <v>4797572.6692409087</v>
      </c>
      <c r="CH450" s="401">
        <f>'آبان 1400'!AY451</f>
        <v>1163917.9748486371</v>
      </c>
      <c r="CI450" s="401">
        <f>'آبان 1400'!AZ451</f>
        <v>0</v>
      </c>
      <c r="CJ450" s="401">
        <f>'آبان 1400'!BA451</f>
        <v>0</v>
      </c>
      <c r="CK450" s="401">
        <f>'آبان 1400'!BB451</f>
        <v>0</v>
      </c>
      <c r="CL450" s="401">
        <f>'آبان 1400'!BC451</f>
        <v>0</v>
      </c>
      <c r="CM450" s="401">
        <f>'آبان 1400'!BD451</f>
        <v>0</v>
      </c>
      <c r="CN450" s="401">
        <f>'آبان 1400'!BE451</f>
        <v>0</v>
      </c>
      <c r="CO450" s="401">
        <f>'آبان 1400'!BF451</f>
        <v>0</v>
      </c>
      <c r="CP450" s="401">
        <f>'آبان 1400'!BG451</f>
        <v>5961490.6440895461</v>
      </c>
      <c r="CQ450" s="401">
        <f>'آبان 1400'!BH451</f>
        <v>65230756</v>
      </c>
      <c r="CR450" s="401">
        <f t="shared" si="304"/>
        <v>71192247.417727277</v>
      </c>
      <c r="CS450" s="56">
        <f t="shared" si="305"/>
        <v>4425825</v>
      </c>
      <c r="CT450" s="400">
        <f t="shared" si="306"/>
        <v>2212912.5</v>
      </c>
      <c r="CU450" s="401">
        <f t="shared" si="307"/>
        <v>663873.75</v>
      </c>
      <c r="CV450" s="401">
        <f t="shared" si="308"/>
        <v>1120000</v>
      </c>
      <c r="CW450" s="56">
        <v>0</v>
      </c>
      <c r="CX450" s="401">
        <f t="shared" si="309"/>
        <v>79614858.667727277</v>
      </c>
      <c r="CY450" s="401">
        <f t="shared" si="310"/>
        <v>68536752.417727262</v>
      </c>
      <c r="CZ450" s="401">
        <f t="shared" si="311"/>
        <v>15763453.056077272</v>
      </c>
      <c r="DA450" s="401">
        <f t="shared" si="312"/>
        <v>95378311.723804548</v>
      </c>
      <c r="DB450" s="401">
        <f t="shared" si="313"/>
        <v>100800</v>
      </c>
      <c r="DC450" s="401">
        <f t="shared" si="314"/>
        <v>95479111.723804548</v>
      </c>
      <c r="DD450" s="406">
        <v>0</v>
      </c>
      <c r="DE450" s="401">
        <f t="shared" si="315"/>
        <v>7961485.866772728</v>
      </c>
      <c r="DF450" s="401">
        <f t="shared" si="316"/>
        <v>3980742.933386364</v>
      </c>
      <c r="DG450" s="401">
        <f t="shared" si="317"/>
        <v>83536882.923645452</v>
      </c>
      <c r="DH450" s="401">
        <f t="shared" si="318"/>
        <v>7302611.25</v>
      </c>
      <c r="DI450" s="401">
        <f t="shared" si="319"/>
        <v>76234271.673645452</v>
      </c>
      <c r="DJ450" s="401">
        <f t="shared" si="320"/>
        <v>0</v>
      </c>
      <c r="DL450" s="408">
        <f t="shared" si="321"/>
        <v>6638737.5</v>
      </c>
      <c r="DM450" s="408">
        <f t="shared" si="322"/>
        <v>-2212912.5</v>
      </c>
    </row>
    <row r="451" spans="1:117" s="56" customFormat="1" ht="21" x14ac:dyDescent="0.2">
      <c r="A451" s="192">
        <f t="shared" si="283"/>
        <v>2655495</v>
      </c>
      <c r="B451" s="137">
        <f>'آبان 1400'!B452</f>
        <v>446</v>
      </c>
      <c r="C451" s="137">
        <f>'آبان 1400'!C452</f>
        <v>221</v>
      </c>
      <c r="D451" s="137">
        <f>'آبان 1400'!D452</f>
        <v>13481</v>
      </c>
      <c r="E451" s="137" t="str">
        <f>'آبان 1400'!E452</f>
        <v>پوریا</v>
      </c>
      <c r="F451" s="137" t="str">
        <f>'آبان 1400'!F452</f>
        <v>بتوئی</v>
      </c>
      <c r="G451" s="137" t="str">
        <f>'آبان 1400'!G452</f>
        <v>نگهبان</v>
      </c>
      <c r="H451" s="137" t="str">
        <f>'آبان 1400'!H452</f>
        <v>ش.تهران</v>
      </c>
      <c r="I451" s="137" t="str">
        <f>'آبان 1400'!I452</f>
        <v>368-700-4356819-1</v>
      </c>
      <c r="J451" s="137">
        <f>'آبان 1400'!J452</f>
        <v>3920781767</v>
      </c>
      <c r="K451" s="137">
        <f>'آبان 1400'!K452</f>
        <v>0</v>
      </c>
      <c r="L451" s="137" t="str">
        <f>'آبان 1400'!L452</f>
        <v>ش - تهران</v>
      </c>
      <c r="M451" s="137" t="str">
        <f>'آبان 1400'!M452</f>
        <v>نگهبان</v>
      </c>
      <c r="N451" s="121" t="str">
        <f>'آبان 1400'!N452</f>
        <v>*</v>
      </c>
      <c r="O451" s="120">
        <f>'آبان 1400'!O452</f>
        <v>0</v>
      </c>
      <c r="P451" s="122">
        <f>'آبان 1400'!P452</f>
        <v>0</v>
      </c>
      <c r="Q451" s="362">
        <f>'آبان 1400'!Q452</f>
        <v>30</v>
      </c>
      <c r="R451" s="362">
        <f>'آبان 1400'!R452</f>
        <v>120</v>
      </c>
      <c r="S451" s="362">
        <f>'آبان 1400'!S452</f>
        <v>110</v>
      </c>
      <c r="T451" s="362">
        <f>'آبان 1400'!T452</f>
        <v>29.33</v>
      </c>
      <c r="U451" s="138">
        <f>'آبان 1400'!U452</f>
        <v>0</v>
      </c>
      <c r="V451" s="121">
        <f>'آبان 1400'!W452</f>
        <v>0</v>
      </c>
      <c r="W451" s="122">
        <f>'آبان 1400'!X452</f>
        <v>0</v>
      </c>
      <c r="X451" s="370">
        <f>'آبان 1400'!Y452</f>
        <v>0</v>
      </c>
      <c r="Y451" s="370">
        <f>'آبان 1400'!Z452</f>
        <v>0</v>
      </c>
      <c r="Z451" s="139">
        <f>'آبان 1400'!AA452</f>
        <v>885165</v>
      </c>
      <c r="AA451" s="139">
        <f>'آبان 1400'!AB452</f>
        <v>0</v>
      </c>
      <c r="AB451" s="139">
        <f>'آبان 1400'!AC452</f>
        <v>885165</v>
      </c>
      <c r="AC451" s="139">
        <f>'آبان 1400'!AD452</f>
        <v>4500000</v>
      </c>
      <c r="AD451" s="139">
        <f>'آبان 1400'!AE452</f>
        <v>6000000</v>
      </c>
      <c r="AE451" s="140">
        <f>'آبان 1400'!AF452</f>
        <v>168986.04545454544</v>
      </c>
      <c r="AF451" s="123">
        <f>'آبان 1400'!AG452</f>
        <v>26554950</v>
      </c>
      <c r="AG451" s="124">
        <f>'آبان 1400'!AH452</f>
        <v>0</v>
      </c>
      <c r="AH451" s="124">
        <f>'آبان 1400'!AI452</f>
        <v>20278325.454545453</v>
      </c>
      <c r="AI451" s="124">
        <f>'آبان 1400'!AJ452</f>
        <v>0</v>
      </c>
      <c r="AJ451" s="124">
        <f>'آبان 1400'!AK452</f>
        <v>4500000</v>
      </c>
      <c r="AK451" s="124">
        <f>'آبان 1400'!AL452</f>
        <v>6000000</v>
      </c>
      <c r="AL451" s="124">
        <f>'آبان 1400'!AM452</f>
        <v>4647116.25</v>
      </c>
      <c r="AM451" s="124">
        <f>'آبان 1400'!AN452</f>
        <v>4956360.7131818179</v>
      </c>
      <c r="AN451" s="124">
        <f>'آبان 1400'!AO452</f>
        <v>0</v>
      </c>
      <c r="AO451" s="124">
        <f>'آبان 1400'!AP452</f>
        <v>2600000</v>
      </c>
      <c r="AP451" s="124">
        <f>'آبان 1400'!AQ452</f>
        <v>0</v>
      </c>
      <c r="AQ451" s="124">
        <f>'آبان 1400'!AR452</f>
        <v>0</v>
      </c>
      <c r="AR451" s="124">
        <f>'آبان 1400'!AS452</f>
        <v>0</v>
      </c>
      <c r="AS451" s="379">
        <f>'آبان 1400'!AT452</f>
        <v>0</v>
      </c>
      <c r="AT451" s="372">
        <f t="shared" si="284"/>
        <v>69536752.417727262</v>
      </c>
      <c r="AU451" s="174">
        <f>'آبان 1400'!AV452</f>
        <v>51569179.748486355</v>
      </c>
      <c r="AV451" s="142">
        <f>'آبان 1400'!AW452</f>
        <v>69536752.417727262</v>
      </c>
      <c r="AW451" s="143">
        <f t="shared" si="285"/>
        <v>4867572.6692409087</v>
      </c>
      <c r="AX451" s="76">
        <f t="shared" si="286"/>
        <v>1156917.9748486355</v>
      </c>
      <c r="AY451" s="143">
        <f>'آبان 1400'!AZ452</f>
        <v>0</v>
      </c>
      <c r="AZ451" s="143">
        <f>'آبان 1400'!BA452</f>
        <v>0</v>
      </c>
      <c r="BA451" s="143">
        <f>'آبان 1400'!BB452</f>
        <v>0</v>
      </c>
      <c r="BB451" s="143">
        <f>'آبان 1400'!BC452</f>
        <v>0</v>
      </c>
      <c r="BC451" s="143">
        <f>'آبان 1400'!BD452</f>
        <v>0</v>
      </c>
      <c r="BD451" s="143">
        <f>'آبان 1400'!BE452</f>
        <v>0</v>
      </c>
      <c r="BE451" s="143">
        <f>'آبان 1400'!BF452</f>
        <v>0</v>
      </c>
      <c r="BF451" s="144">
        <f t="shared" si="287"/>
        <v>6024490.6440895442</v>
      </c>
      <c r="BG451" s="141">
        <f t="shared" si="288"/>
        <v>63512261</v>
      </c>
      <c r="BH451" s="145">
        <f t="shared" si="289"/>
        <v>69536752.417727262</v>
      </c>
      <c r="BI451" s="128">
        <f t="shared" si="282"/>
        <v>4425825</v>
      </c>
      <c r="BJ451" s="146">
        <f t="shared" si="290"/>
        <v>2212912.5</v>
      </c>
      <c r="BK451" s="146">
        <f t="shared" si="291"/>
        <v>663873.75</v>
      </c>
      <c r="BL451" s="147">
        <f t="shared" si="292"/>
        <v>1120000</v>
      </c>
      <c r="BM451" s="383">
        <v>0</v>
      </c>
      <c r="BN451" s="148">
        <f t="shared" si="293"/>
        <v>77959363.667727262</v>
      </c>
      <c r="BO451" s="149">
        <f t="shared" si="294"/>
        <v>69536752.417727262</v>
      </c>
      <c r="BP451" s="150">
        <f t="shared" si="295"/>
        <v>15993453.056077272</v>
      </c>
      <c r="BQ451" s="151">
        <f t="shared" si="296"/>
        <v>93952816.723804533</v>
      </c>
      <c r="BR451" s="152">
        <f t="shared" si="297"/>
        <v>100800</v>
      </c>
      <c r="BS451" s="148">
        <f t="shared" si="298"/>
        <v>94053616.723804533</v>
      </c>
      <c r="BT451" s="136">
        <v>0</v>
      </c>
      <c r="BU451" s="149">
        <f t="shared" si="299"/>
        <v>7795936.3667727262</v>
      </c>
      <c r="BV451" s="153">
        <f t="shared" si="300"/>
        <v>3897968.1833863631</v>
      </c>
      <c r="BW451" s="134">
        <f t="shared" si="301"/>
        <v>82359712.173645437</v>
      </c>
      <c r="BX451" s="148">
        <f t="shared" si="302"/>
        <v>7302611.25</v>
      </c>
      <c r="BY451" s="135">
        <f t="shared" si="303"/>
        <v>75057100.923645437</v>
      </c>
      <c r="CD451" s="400">
        <f>'آبان 1400'!AU452</f>
        <v>69536752.417727262</v>
      </c>
      <c r="CE451" s="401">
        <f>'آبان 1400'!AV452</f>
        <v>51569179.748486355</v>
      </c>
      <c r="CF451" s="401">
        <f>'آبان 1400'!AW452</f>
        <v>69536752.417727262</v>
      </c>
      <c r="CG451" s="401">
        <f>'آبان 1400'!AX452</f>
        <v>4867572.6692409087</v>
      </c>
      <c r="CH451" s="401">
        <f>'آبان 1400'!AY452</f>
        <v>1156917.9748486355</v>
      </c>
      <c r="CI451" s="401">
        <f>'آبان 1400'!AZ452</f>
        <v>0</v>
      </c>
      <c r="CJ451" s="401">
        <f>'آبان 1400'!BA452</f>
        <v>0</v>
      </c>
      <c r="CK451" s="401">
        <f>'آبان 1400'!BB452</f>
        <v>0</v>
      </c>
      <c r="CL451" s="401">
        <f>'آبان 1400'!BC452</f>
        <v>0</v>
      </c>
      <c r="CM451" s="401">
        <f>'آبان 1400'!BD452</f>
        <v>0</v>
      </c>
      <c r="CN451" s="401">
        <f>'آبان 1400'!BE452</f>
        <v>0</v>
      </c>
      <c r="CO451" s="401">
        <f>'آبان 1400'!BF452</f>
        <v>0</v>
      </c>
      <c r="CP451" s="401">
        <f>'آبان 1400'!BG452</f>
        <v>6024490.6440895442</v>
      </c>
      <c r="CQ451" s="401">
        <f>'آبان 1400'!BH452</f>
        <v>63512261</v>
      </c>
      <c r="CR451" s="401">
        <f t="shared" si="304"/>
        <v>69536752.417727262</v>
      </c>
      <c r="CS451" s="56">
        <f t="shared" si="305"/>
        <v>4425825</v>
      </c>
      <c r="CT451" s="400">
        <f t="shared" si="306"/>
        <v>2212912.5</v>
      </c>
      <c r="CU451" s="401">
        <f t="shared" si="307"/>
        <v>663873.75</v>
      </c>
      <c r="CV451" s="401">
        <f t="shared" si="308"/>
        <v>1120000</v>
      </c>
      <c r="CW451" s="56">
        <v>0</v>
      </c>
      <c r="CX451" s="401">
        <f t="shared" si="309"/>
        <v>77959363.667727262</v>
      </c>
      <c r="CY451" s="401">
        <f t="shared" si="310"/>
        <v>69536752.417727262</v>
      </c>
      <c r="CZ451" s="401">
        <f t="shared" si="311"/>
        <v>15993453.056077272</v>
      </c>
      <c r="DA451" s="401">
        <f t="shared" si="312"/>
        <v>93952816.723804533</v>
      </c>
      <c r="DB451" s="401">
        <f t="shared" si="313"/>
        <v>100800</v>
      </c>
      <c r="DC451" s="401">
        <f t="shared" si="314"/>
        <v>94053616.723804533</v>
      </c>
      <c r="DD451" s="406">
        <v>0</v>
      </c>
      <c r="DE451" s="401">
        <f t="shared" si="315"/>
        <v>7795936.3667727262</v>
      </c>
      <c r="DF451" s="401">
        <f t="shared" si="316"/>
        <v>3897968.1833863631</v>
      </c>
      <c r="DG451" s="401">
        <f t="shared" si="317"/>
        <v>82359712.173645437</v>
      </c>
      <c r="DH451" s="401">
        <f t="shared" si="318"/>
        <v>7302611.25</v>
      </c>
      <c r="DI451" s="401">
        <f t="shared" si="319"/>
        <v>75057100.923645437</v>
      </c>
      <c r="DJ451" s="401">
        <f t="shared" si="320"/>
        <v>0</v>
      </c>
      <c r="DL451" s="408">
        <f t="shared" si="321"/>
        <v>6638737.5</v>
      </c>
      <c r="DM451" s="408">
        <f t="shared" si="322"/>
        <v>-2212912.5</v>
      </c>
    </row>
    <row r="452" spans="1:117" s="56" customFormat="1" ht="21" x14ac:dyDescent="0.2">
      <c r="A452" s="192">
        <f t="shared" si="283"/>
        <v>2655495</v>
      </c>
      <c r="B452" s="137">
        <f>'آبان 1400'!B453</f>
        <v>447</v>
      </c>
      <c r="C452" s="137">
        <f>'آبان 1400'!C453</f>
        <v>228</v>
      </c>
      <c r="D452" s="137">
        <f>'آبان 1400'!D453</f>
        <v>12863</v>
      </c>
      <c r="E452" s="137" t="str">
        <f>'آبان 1400'!E453</f>
        <v xml:space="preserve">شاهرخ </v>
      </c>
      <c r="F452" s="137" t="str">
        <f>'آبان 1400'!F453</f>
        <v>امیری</v>
      </c>
      <c r="G452" s="137" t="str">
        <f>'آبان 1400'!G453</f>
        <v>نگهبان</v>
      </c>
      <c r="H452" s="137" t="str">
        <f>'آبان 1400'!H453</f>
        <v>سمنان</v>
      </c>
      <c r="I452" s="137" t="str">
        <f>'آبان 1400'!I453</f>
        <v>174-12-3888991-1</v>
      </c>
      <c r="J452" s="137">
        <f>'آبان 1400'!J453</f>
        <v>3251170414</v>
      </c>
      <c r="K452" s="137" t="str">
        <f>'آبان 1400'!K453</f>
        <v>0047637980</v>
      </c>
      <c r="L452" s="137" t="str">
        <f>'آبان 1400'!L453</f>
        <v>سمنان</v>
      </c>
      <c r="M452" s="137" t="str">
        <f>'آبان 1400'!M453</f>
        <v>نگهبان</v>
      </c>
      <c r="N452" s="121">
        <f>'آبان 1400'!N453</f>
        <v>0</v>
      </c>
      <c r="O452" s="120" t="str">
        <f>'آبان 1400'!O453</f>
        <v>*</v>
      </c>
      <c r="P452" s="122">
        <f>'آبان 1400'!P453</f>
        <v>0</v>
      </c>
      <c r="Q452" s="362">
        <f>'آبان 1400'!Q453</f>
        <v>30</v>
      </c>
      <c r="R452" s="362">
        <f>'آبان 1400'!R453</f>
        <v>90</v>
      </c>
      <c r="S452" s="362">
        <f>'آبان 1400'!S453</f>
        <v>0</v>
      </c>
      <c r="T452" s="362">
        <f>'آبان 1400'!T453</f>
        <v>0</v>
      </c>
      <c r="U452" s="138">
        <f>'آبان 1400'!U453</f>
        <v>0</v>
      </c>
      <c r="V452" s="121">
        <f>'آبان 1400'!W453</f>
        <v>0</v>
      </c>
      <c r="W452" s="122">
        <f>'آبان 1400'!X453</f>
        <v>0</v>
      </c>
      <c r="X452" s="370">
        <f>'آبان 1400'!Y453</f>
        <v>1</v>
      </c>
      <c r="Y452" s="370">
        <f>'آبان 1400'!Z453</f>
        <v>1</v>
      </c>
      <c r="Z452" s="139">
        <f>'آبان 1400'!AA453</f>
        <v>885165</v>
      </c>
      <c r="AA452" s="139">
        <f>'آبان 1400'!AB453</f>
        <v>0</v>
      </c>
      <c r="AB452" s="139">
        <f>'آبان 1400'!AC453</f>
        <v>885165</v>
      </c>
      <c r="AC452" s="139">
        <f>'آبان 1400'!AD453</f>
        <v>4500000</v>
      </c>
      <c r="AD452" s="139">
        <f>'آبان 1400'!AE453</f>
        <v>6000000</v>
      </c>
      <c r="AE452" s="140">
        <f>'آبان 1400'!AF453</f>
        <v>168986.04545454544</v>
      </c>
      <c r="AF452" s="123">
        <f>'آبان 1400'!AG453</f>
        <v>26554950</v>
      </c>
      <c r="AG452" s="124">
        <f>'آبان 1400'!AH453</f>
        <v>0</v>
      </c>
      <c r="AH452" s="124">
        <f>'آبان 1400'!AI453</f>
        <v>15208744.09090909</v>
      </c>
      <c r="AI452" s="124">
        <f>'آبان 1400'!AJ453</f>
        <v>2655495</v>
      </c>
      <c r="AJ452" s="124">
        <f>'آبان 1400'!AK453</f>
        <v>4500000</v>
      </c>
      <c r="AK452" s="124">
        <f>'آبان 1400'!AL453</f>
        <v>6000000</v>
      </c>
      <c r="AL452" s="124">
        <f>'آبان 1400'!AM453</f>
        <v>0</v>
      </c>
      <c r="AM452" s="124">
        <f>'آبان 1400'!AN453</f>
        <v>0</v>
      </c>
      <c r="AN452" s="124">
        <f>'آبان 1400'!AO453</f>
        <v>0</v>
      </c>
      <c r="AO452" s="124">
        <f>'آبان 1400'!AP453</f>
        <v>4600000</v>
      </c>
      <c r="AP452" s="124">
        <f>'آبان 1400'!AQ453</f>
        <v>0</v>
      </c>
      <c r="AQ452" s="124">
        <f>'آبان 1400'!AR453</f>
        <v>0</v>
      </c>
      <c r="AR452" s="124">
        <f>'آبان 1400'!AS453</f>
        <v>0</v>
      </c>
      <c r="AS452" s="379">
        <f>'آبان 1400'!AT453</f>
        <v>0</v>
      </c>
      <c r="AT452" s="372">
        <f t="shared" si="284"/>
        <v>59519189.090909094</v>
      </c>
      <c r="AU452" s="174">
        <f>'آبان 1400'!AV453</f>
        <v>37783235.504545458</v>
      </c>
      <c r="AV452" s="142">
        <f>'آبان 1400'!AW453</f>
        <v>56863694.090909094</v>
      </c>
      <c r="AW452" s="143">
        <f t="shared" si="285"/>
        <v>3980458.5863636369</v>
      </c>
      <c r="AX452" s="76">
        <f t="shared" si="286"/>
        <v>0</v>
      </c>
      <c r="AY452" s="143">
        <f>'آبان 1400'!AZ453</f>
        <v>0</v>
      </c>
      <c r="AZ452" s="143">
        <f>'آبان 1400'!BA453</f>
        <v>0</v>
      </c>
      <c r="BA452" s="143">
        <f>'آبان 1400'!BB453</f>
        <v>0</v>
      </c>
      <c r="BB452" s="143">
        <f>'آبان 1400'!BC453</f>
        <v>0</v>
      </c>
      <c r="BC452" s="143">
        <f>'آبان 1400'!BD453</f>
        <v>0</v>
      </c>
      <c r="BD452" s="143">
        <f>'آبان 1400'!BE453</f>
        <v>0</v>
      </c>
      <c r="BE452" s="143">
        <f>'آبان 1400'!BF453</f>
        <v>0</v>
      </c>
      <c r="BF452" s="144">
        <f t="shared" si="287"/>
        <v>3980458.5863636369</v>
      </c>
      <c r="BG452" s="141">
        <f t="shared" si="288"/>
        <v>55538730</v>
      </c>
      <c r="BH452" s="145">
        <f t="shared" si="289"/>
        <v>59519189.090909094</v>
      </c>
      <c r="BI452" s="128">
        <f t="shared" si="282"/>
        <v>4425825</v>
      </c>
      <c r="BJ452" s="146">
        <f t="shared" si="290"/>
        <v>2212912.5</v>
      </c>
      <c r="BK452" s="146">
        <f t="shared" si="291"/>
        <v>663873.75</v>
      </c>
      <c r="BL452" s="147">
        <f t="shared" si="292"/>
        <v>1120000</v>
      </c>
      <c r="BM452" s="383">
        <v>0</v>
      </c>
      <c r="BN452" s="148">
        <f t="shared" si="293"/>
        <v>67941800.340909094</v>
      </c>
      <c r="BO452" s="149">
        <f t="shared" si="294"/>
        <v>56863694.090909094</v>
      </c>
      <c r="BP452" s="150">
        <f t="shared" si="295"/>
        <v>13078649.640909093</v>
      </c>
      <c r="BQ452" s="151">
        <f t="shared" si="296"/>
        <v>81020449.981818184</v>
      </c>
      <c r="BR452" s="152">
        <f t="shared" si="297"/>
        <v>100800</v>
      </c>
      <c r="BS452" s="148">
        <f t="shared" si="298"/>
        <v>81121249.981818184</v>
      </c>
      <c r="BT452" s="136">
        <v>0</v>
      </c>
      <c r="BU452" s="149">
        <f t="shared" si="299"/>
        <v>6794180.0340909101</v>
      </c>
      <c r="BV452" s="153">
        <f t="shared" si="300"/>
        <v>3397090.0170454551</v>
      </c>
      <c r="BW452" s="134">
        <f t="shared" si="301"/>
        <v>70929979.930681825</v>
      </c>
      <c r="BX452" s="148">
        <f t="shared" si="302"/>
        <v>7302611.25</v>
      </c>
      <c r="BY452" s="135">
        <f t="shared" si="303"/>
        <v>63627368.680681825</v>
      </c>
      <c r="CD452" s="400">
        <f>'آبان 1400'!AU453</f>
        <v>59519189.090909094</v>
      </c>
      <c r="CE452" s="401">
        <f>'آبان 1400'!AV453</f>
        <v>37783235.504545458</v>
      </c>
      <c r="CF452" s="401">
        <f>'آبان 1400'!AW453</f>
        <v>56863694.090909094</v>
      </c>
      <c r="CG452" s="401">
        <f>'آبان 1400'!AX453</f>
        <v>3980458.5863636369</v>
      </c>
      <c r="CH452" s="401">
        <f>'آبان 1400'!AY453</f>
        <v>0</v>
      </c>
      <c r="CI452" s="401">
        <f>'آبان 1400'!AZ453</f>
        <v>0</v>
      </c>
      <c r="CJ452" s="401">
        <f>'آبان 1400'!BA453</f>
        <v>0</v>
      </c>
      <c r="CK452" s="401">
        <f>'آبان 1400'!BB453</f>
        <v>0</v>
      </c>
      <c r="CL452" s="401">
        <f>'آبان 1400'!BC453</f>
        <v>0</v>
      </c>
      <c r="CM452" s="401">
        <f>'آبان 1400'!BD453</f>
        <v>0</v>
      </c>
      <c r="CN452" s="401">
        <f>'آبان 1400'!BE453</f>
        <v>0</v>
      </c>
      <c r="CO452" s="401">
        <f>'آبان 1400'!BF453</f>
        <v>0</v>
      </c>
      <c r="CP452" s="401">
        <f>'آبان 1400'!BG453</f>
        <v>3980458.5863636369</v>
      </c>
      <c r="CQ452" s="401">
        <f>'آبان 1400'!BH453</f>
        <v>55538730</v>
      </c>
      <c r="CR452" s="401">
        <f t="shared" si="304"/>
        <v>59519189.090909094</v>
      </c>
      <c r="CS452" s="56">
        <f t="shared" si="305"/>
        <v>4425825</v>
      </c>
      <c r="CT452" s="400">
        <f t="shared" si="306"/>
        <v>2212912.5</v>
      </c>
      <c r="CU452" s="401">
        <f t="shared" si="307"/>
        <v>663873.75</v>
      </c>
      <c r="CV452" s="401">
        <f t="shared" si="308"/>
        <v>1120000</v>
      </c>
      <c r="CW452" s="56">
        <v>0</v>
      </c>
      <c r="CX452" s="401">
        <f t="shared" si="309"/>
        <v>67941800.340909094</v>
      </c>
      <c r="CY452" s="401">
        <f t="shared" si="310"/>
        <v>56863694.090909094</v>
      </c>
      <c r="CZ452" s="401">
        <f t="shared" si="311"/>
        <v>13078649.640909093</v>
      </c>
      <c r="DA452" s="401">
        <f t="shared" si="312"/>
        <v>81020449.981818184</v>
      </c>
      <c r="DB452" s="401">
        <f t="shared" si="313"/>
        <v>100800</v>
      </c>
      <c r="DC452" s="401">
        <f t="shared" si="314"/>
        <v>81121249.981818184</v>
      </c>
      <c r="DD452" s="406">
        <v>0</v>
      </c>
      <c r="DE452" s="401">
        <f t="shared" si="315"/>
        <v>6794180.0340909101</v>
      </c>
      <c r="DF452" s="401">
        <f t="shared" si="316"/>
        <v>3397090.0170454551</v>
      </c>
      <c r="DG452" s="401">
        <f t="shared" si="317"/>
        <v>70929979.930681825</v>
      </c>
      <c r="DH452" s="401">
        <f t="shared" si="318"/>
        <v>7302611.25</v>
      </c>
      <c r="DI452" s="401">
        <f t="shared" si="319"/>
        <v>63627368.680681825</v>
      </c>
      <c r="DJ452" s="401">
        <f t="shared" si="320"/>
        <v>0</v>
      </c>
      <c r="DL452" s="408">
        <f t="shared" si="321"/>
        <v>6638737.5</v>
      </c>
      <c r="DM452" s="408">
        <f t="shared" si="322"/>
        <v>-2212912.5</v>
      </c>
    </row>
    <row r="453" spans="1:117" s="56" customFormat="1" ht="21" x14ac:dyDescent="0.2">
      <c r="A453" s="192">
        <f t="shared" si="283"/>
        <v>2655495</v>
      </c>
      <c r="B453" s="137">
        <f>'آبان 1400'!B454</f>
        <v>448</v>
      </c>
      <c r="C453" s="137">
        <f>'آبان 1400'!C454</f>
        <v>229</v>
      </c>
      <c r="D453" s="137">
        <f>'آبان 1400'!D454</f>
        <v>12861</v>
      </c>
      <c r="E453" s="137" t="str">
        <f>'آبان 1400'!E454</f>
        <v>علی</v>
      </c>
      <c r="F453" s="137" t="str">
        <f>'آبان 1400'!F454</f>
        <v>حامدی</v>
      </c>
      <c r="G453" s="137" t="str">
        <f>'آبان 1400'!G454</f>
        <v>نگهبان</v>
      </c>
      <c r="H453" s="137" t="str">
        <f>'آبان 1400'!H454</f>
        <v>سمنان</v>
      </c>
      <c r="I453" s="137" t="str">
        <f>'آبان 1400'!I454</f>
        <v>323-3-2605447-1</v>
      </c>
      <c r="J453" s="137">
        <f>'آبان 1400'!J454</f>
        <v>5309951148</v>
      </c>
      <c r="K453" s="137" t="str">
        <f>'آبان 1400'!K454</f>
        <v>0038412111</v>
      </c>
      <c r="L453" s="137" t="str">
        <f>'آبان 1400'!L454</f>
        <v>سمنان</v>
      </c>
      <c r="M453" s="137" t="str">
        <f>'آبان 1400'!M454</f>
        <v>نگهبان</v>
      </c>
      <c r="N453" s="121">
        <f>'آبان 1400'!N454</f>
        <v>0</v>
      </c>
      <c r="O453" s="120" t="str">
        <f>'آبان 1400'!O454</f>
        <v>*</v>
      </c>
      <c r="P453" s="122">
        <f>'آبان 1400'!P454</f>
        <v>0</v>
      </c>
      <c r="Q453" s="362">
        <f>'آبان 1400'!Q454</f>
        <v>30</v>
      </c>
      <c r="R453" s="362">
        <f>'آبان 1400'!R454</f>
        <v>90</v>
      </c>
      <c r="S453" s="362">
        <f>'آبان 1400'!S454</f>
        <v>0</v>
      </c>
      <c r="T453" s="362">
        <f>'آبان 1400'!T454</f>
        <v>0</v>
      </c>
      <c r="U453" s="138">
        <f>'آبان 1400'!U454</f>
        <v>0</v>
      </c>
      <c r="V453" s="121">
        <f>'آبان 1400'!W454</f>
        <v>0</v>
      </c>
      <c r="W453" s="122">
        <f>'آبان 1400'!X454</f>
        <v>0</v>
      </c>
      <c r="X453" s="370">
        <f>'آبان 1400'!Y454</f>
        <v>1</v>
      </c>
      <c r="Y453" s="370">
        <f>'آبان 1400'!Z454</f>
        <v>1</v>
      </c>
      <c r="Z453" s="139">
        <f>'آبان 1400'!AA454</f>
        <v>885165</v>
      </c>
      <c r="AA453" s="139">
        <f>'آبان 1400'!AB454</f>
        <v>46667</v>
      </c>
      <c r="AB453" s="139">
        <f>'آبان 1400'!AC454</f>
        <v>931832</v>
      </c>
      <c r="AC453" s="139">
        <f>'آبان 1400'!AD454</f>
        <v>4500000</v>
      </c>
      <c r="AD453" s="139">
        <f>'آبان 1400'!AE454</f>
        <v>6000000</v>
      </c>
      <c r="AE453" s="140">
        <f>'آبان 1400'!AF454</f>
        <v>177895.19999999998</v>
      </c>
      <c r="AF453" s="123">
        <f>'آبان 1400'!AG454</f>
        <v>26554950</v>
      </c>
      <c r="AG453" s="124">
        <f>'آبان 1400'!AH454</f>
        <v>1400010</v>
      </c>
      <c r="AH453" s="124">
        <f>'آبان 1400'!AI454</f>
        <v>16010567.999999998</v>
      </c>
      <c r="AI453" s="124">
        <f>'آبان 1400'!AJ454</f>
        <v>2655495</v>
      </c>
      <c r="AJ453" s="124">
        <f>'آبان 1400'!AK454</f>
        <v>4500000</v>
      </c>
      <c r="AK453" s="124">
        <f>'آبان 1400'!AL454</f>
        <v>6000000</v>
      </c>
      <c r="AL453" s="124">
        <f>'آبان 1400'!AM454</f>
        <v>0</v>
      </c>
      <c r="AM453" s="124">
        <f>'آبان 1400'!AN454</f>
        <v>0</v>
      </c>
      <c r="AN453" s="124">
        <f>'آبان 1400'!AO454</f>
        <v>0</v>
      </c>
      <c r="AO453" s="124">
        <f>'آبان 1400'!AP454</f>
        <v>4600000</v>
      </c>
      <c r="AP453" s="124">
        <f>'آبان 1400'!AQ454</f>
        <v>0</v>
      </c>
      <c r="AQ453" s="124">
        <f>'آبان 1400'!AR454</f>
        <v>0</v>
      </c>
      <c r="AR453" s="124">
        <f>'آبان 1400'!AS454</f>
        <v>0</v>
      </c>
      <c r="AS453" s="379">
        <f>'آبان 1400'!AT454</f>
        <v>0</v>
      </c>
      <c r="AT453" s="372">
        <f t="shared" si="284"/>
        <v>61721023</v>
      </c>
      <c r="AU453" s="174">
        <f>'آبان 1400'!AV454</f>
        <v>39830941.039999999</v>
      </c>
      <c r="AV453" s="142">
        <f>'آبان 1400'!AW454</f>
        <v>59065528</v>
      </c>
      <c r="AW453" s="143">
        <f t="shared" si="285"/>
        <v>4134586.9600000004</v>
      </c>
      <c r="AX453" s="76">
        <f t="shared" si="286"/>
        <v>0</v>
      </c>
      <c r="AY453" s="143">
        <f>'آبان 1400'!AZ454</f>
        <v>0</v>
      </c>
      <c r="AZ453" s="143">
        <f>'آبان 1400'!BA454</f>
        <v>0</v>
      </c>
      <c r="BA453" s="143">
        <f>'آبان 1400'!BB454</f>
        <v>0</v>
      </c>
      <c r="BB453" s="143">
        <f>'آبان 1400'!BC454</f>
        <v>0</v>
      </c>
      <c r="BC453" s="143">
        <f>'آبان 1400'!BD454</f>
        <v>0</v>
      </c>
      <c r="BD453" s="143">
        <f>'آبان 1400'!BE454</f>
        <v>0</v>
      </c>
      <c r="BE453" s="143">
        <f>'آبان 1400'!BF454</f>
        <v>0</v>
      </c>
      <c r="BF453" s="144">
        <f t="shared" si="287"/>
        <v>4134586.9600000004</v>
      </c>
      <c r="BG453" s="141">
        <f t="shared" si="288"/>
        <v>57586436</v>
      </c>
      <c r="BH453" s="145">
        <f t="shared" si="289"/>
        <v>61721023</v>
      </c>
      <c r="BI453" s="128">
        <f t="shared" si="282"/>
        <v>4659160</v>
      </c>
      <c r="BJ453" s="146">
        <f t="shared" si="290"/>
        <v>2329580</v>
      </c>
      <c r="BK453" s="146">
        <f t="shared" si="291"/>
        <v>698874</v>
      </c>
      <c r="BL453" s="147">
        <f t="shared" si="292"/>
        <v>1120000</v>
      </c>
      <c r="BM453" s="383">
        <v>0</v>
      </c>
      <c r="BN453" s="148">
        <f t="shared" si="293"/>
        <v>70528637</v>
      </c>
      <c r="BO453" s="149">
        <f t="shared" si="294"/>
        <v>59065528</v>
      </c>
      <c r="BP453" s="150">
        <f t="shared" si="295"/>
        <v>13585071.440000001</v>
      </c>
      <c r="BQ453" s="151">
        <f t="shared" si="296"/>
        <v>84113708.439999998</v>
      </c>
      <c r="BR453" s="152">
        <f t="shared" si="297"/>
        <v>100800</v>
      </c>
      <c r="BS453" s="148">
        <f t="shared" si="298"/>
        <v>84214508.439999998</v>
      </c>
      <c r="BT453" s="136">
        <v>0</v>
      </c>
      <c r="BU453" s="149">
        <f t="shared" si="299"/>
        <v>7052863.7000000002</v>
      </c>
      <c r="BV453" s="153">
        <f t="shared" si="300"/>
        <v>3526431.85</v>
      </c>
      <c r="BW453" s="134">
        <f t="shared" si="301"/>
        <v>73635212.890000001</v>
      </c>
      <c r="BX453" s="148">
        <f t="shared" si="302"/>
        <v>7687614</v>
      </c>
      <c r="BY453" s="135">
        <f t="shared" si="303"/>
        <v>65947598.890000001</v>
      </c>
      <c r="CD453" s="400">
        <f>'آبان 1400'!AU454</f>
        <v>61721023</v>
      </c>
      <c r="CE453" s="401">
        <f>'آبان 1400'!AV454</f>
        <v>39830941.039999999</v>
      </c>
      <c r="CF453" s="401">
        <f>'آبان 1400'!AW454</f>
        <v>59065528</v>
      </c>
      <c r="CG453" s="401">
        <f>'آبان 1400'!AX454</f>
        <v>4134586.9600000004</v>
      </c>
      <c r="CH453" s="401">
        <f>'آبان 1400'!AY454</f>
        <v>0</v>
      </c>
      <c r="CI453" s="401">
        <f>'آبان 1400'!AZ454</f>
        <v>0</v>
      </c>
      <c r="CJ453" s="401">
        <f>'آبان 1400'!BA454</f>
        <v>0</v>
      </c>
      <c r="CK453" s="401">
        <f>'آبان 1400'!BB454</f>
        <v>0</v>
      </c>
      <c r="CL453" s="401">
        <f>'آبان 1400'!BC454</f>
        <v>0</v>
      </c>
      <c r="CM453" s="401">
        <f>'آبان 1400'!BD454</f>
        <v>0</v>
      </c>
      <c r="CN453" s="401">
        <f>'آبان 1400'!BE454</f>
        <v>0</v>
      </c>
      <c r="CO453" s="401">
        <f>'آبان 1400'!BF454</f>
        <v>0</v>
      </c>
      <c r="CP453" s="401">
        <f>'آبان 1400'!BG454</f>
        <v>4134586.9600000004</v>
      </c>
      <c r="CQ453" s="401">
        <f>'آبان 1400'!BH454</f>
        <v>57586436</v>
      </c>
      <c r="CR453" s="401">
        <f t="shared" si="304"/>
        <v>61721023</v>
      </c>
      <c r="CS453" s="56">
        <f t="shared" si="305"/>
        <v>4659160</v>
      </c>
      <c r="CT453" s="400">
        <f t="shared" si="306"/>
        <v>2329580</v>
      </c>
      <c r="CU453" s="401">
        <f t="shared" si="307"/>
        <v>698874</v>
      </c>
      <c r="CV453" s="401">
        <f t="shared" si="308"/>
        <v>1120000</v>
      </c>
      <c r="CW453" s="56">
        <v>0</v>
      </c>
      <c r="CX453" s="401">
        <f t="shared" si="309"/>
        <v>70528637</v>
      </c>
      <c r="CY453" s="401">
        <f t="shared" si="310"/>
        <v>59065528</v>
      </c>
      <c r="CZ453" s="401">
        <f t="shared" si="311"/>
        <v>13585071.440000001</v>
      </c>
      <c r="DA453" s="401">
        <f t="shared" si="312"/>
        <v>84113708.439999998</v>
      </c>
      <c r="DB453" s="401">
        <f t="shared" si="313"/>
        <v>100800</v>
      </c>
      <c r="DC453" s="401">
        <f t="shared" si="314"/>
        <v>84214508.439999998</v>
      </c>
      <c r="DD453" s="406">
        <v>0</v>
      </c>
      <c r="DE453" s="401">
        <f t="shared" si="315"/>
        <v>7052863.7000000002</v>
      </c>
      <c r="DF453" s="401">
        <f t="shared" si="316"/>
        <v>3526431.85</v>
      </c>
      <c r="DG453" s="401">
        <f t="shared" si="317"/>
        <v>73635212.890000001</v>
      </c>
      <c r="DH453" s="401">
        <f t="shared" si="318"/>
        <v>7687614</v>
      </c>
      <c r="DI453" s="401">
        <f t="shared" si="319"/>
        <v>65947598.890000001</v>
      </c>
      <c r="DJ453" s="401">
        <f t="shared" si="320"/>
        <v>0</v>
      </c>
      <c r="DL453" s="408">
        <f t="shared" si="321"/>
        <v>6638737.5</v>
      </c>
      <c r="DM453" s="408">
        <f t="shared" si="322"/>
        <v>-1979577.5</v>
      </c>
    </row>
    <row r="454" spans="1:117" s="56" customFormat="1" ht="21" x14ac:dyDescent="0.2">
      <c r="A454" s="192">
        <f t="shared" si="283"/>
        <v>2655495</v>
      </c>
      <c r="B454" s="137">
        <f>'آبان 1400'!B455</f>
        <v>449</v>
      </c>
      <c r="C454" s="137">
        <f>'آبان 1400'!C455</f>
        <v>230</v>
      </c>
      <c r="D454" s="137">
        <f>'آبان 1400'!D455</f>
        <v>12864</v>
      </c>
      <c r="E454" s="137" t="str">
        <f>'آبان 1400'!E455</f>
        <v>محمد</v>
      </c>
      <c r="F454" s="137" t="str">
        <f>'آبان 1400'!F455</f>
        <v>کرمی</v>
      </c>
      <c r="G454" s="137" t="str">
        <f>'آبان 1400'!G455</f>
        <v>نگهبان</v>
      </c>
      <c r="H454" s="137" t="str">
        <f>'آبان 1400'!H455</f>
        <v>سمنان</v>
      </c>
      <c r="I454" s="137" t="str">
        <f>'آبان 1400'!I455</f>
        <v>174-12-3709254-1</v>
      </c>
      <c r="J454" s="137">
        <f>'آبان 1400'!J455</f>
        <v>4592196988</v>
      </c>
      <c r="K454" s="137" t="str">
        <f>'آبان 1400'!K455</f>
        <v>0038757101</v>
      </c>
      <c r="L454" s="137" t="str">
        <f>'آبان 1400'!L455</f>
        <v>سمنان</v>
      </c>
      <c r="M454" s="137" t="str">
        <f>'آبان 1400'!M455</f>
        <v>نگهبان</v>
      </c>
      <c r="N454" s="121" t="str">
        <f>'آبان 1400'!N455</f>
        <v>*</v>
      </c>
      <c r="O454" s="120">
        <f>'آبان 1400'!O455</f>
        <v>0</v>
      </c>
      <c r="P454" s="122">
        <f>'آبان 1400'!P455</f>
        <v>0</v>
      </c>
      <c r="Q454" s="362">
        <f>'آبان 1400'!Q455</f>
        <v>30</v>
      </c>
      <c r="R454" s="362">
        <f>'آبان 1400'!R455</f>
        <v>120</v>
      </c>
      <c r="S454" s="362">
        <f>'آبان 1400'!S455</f>
        <v>110</v>
      </c>
      <c r="T454" s="362">
        <f>'آبان 1400'!T455</f>
        <v>29.33</v>
      </c>
      <c r="U454" s="138">
        <f>'آبان 1400'!U455</f>
        <v>0</v>
      </c>
      <c r="V454" s="121">
        <f>'آبان 1400'!W455</f>
        <v>0</v>
      </c>
      <c r="W454" s="122">
        <f>'آبان 1400'!X455</f>
        <v>0</v>
      </c>
      <c r="X454" s="370">
        <f>'آبان 1400'!Y455</f>
        <v>0</v>
      </c>
      <c r="Y454" s="370">
        <f>'آبان 1400'!Z455</f>
        <v>0</v>
      </c>
      <c r="Z454" s="139">
        <f>'آبان 1400'!AA455</f>
        <v>885165</v>
      </c>
      <c r="AA454" s="139">
        <f>'آبان 1400'!AB455</f>
        <v>46667</v>
      </c>
      <c r="AB454" s="139">
        <f>'آبان 1400'!AC455</f>
        <v>931832</v>
      </c>
      <c r="AC454" s="139">
        <f>'آبان 1400'!AD455</f>
        <v>4500000</v>
      </c>
      <c r="AD454" s="139">
        <f>'آبان 1400'!AE455</f>
        <v>6000000</v>
      </c>
      <c r="AE454" s="140">
        <f>'آبان 1400'!AF455</f>
        <v>177895.19999999998</v>
      </c>
      <c r="AF454" s="123">
        <f>'آبان 1400'!AG455</f>
        <v>26554950</v>
      </c>
      <c r="AG454" s="124">
        <f>'آبان 1400'!AH455</f>
        <v>1400010</v>
      </c>
      <c r="AH454" s="124">
        <f>'آبان 1400'!AI455</f>
        <v>21347423.999999996</v>
      </c>
      <c r="AI454" s="124">
        <f>'آبان 1400'!AJ455</f>
        <v>0</v>
      </c>
      <c r="AJ454" s="124">
        <f>'آبان 1400'!AK455</f>
        <v>4500000</v>
      </c>
      <c r="AK454" s="124">
        <f>'آبان 1400'!AL455</f>
        <v>6000000</v>
      </c>
      <c r="AL454" s="124">
        <f>'آبان 1400'!AM455</f>
        <v>4892117.9999999991</v>
      </c>
      <c r="AM454" s="124">
        <f>'آبان 1400'!AN455</f>
        <v>5217666.2159999991</v>
      </c>
      <c r="AN454" s="124">
        <f>'آبان 1400'!AO455</f>
        <v>0</v>
      </c>
      <c r="AO454" s="124">
        <f>'آبان 1400'!AP455</f>
        <v>2600000</v>
      </c>
      <c r="AP454" s="124">
        <f>'آبان 1400'!AQ455</f>
        <v>0</v>
      </c>
      <c r="AQ454" s="124">
        <f>'آبان 1400'!AR455</f>
        <v>0</v>
      </c>
      <c r="AR454" s="124">
        <f>'آبان 1400'!AS455</f>
        <v>0</v>
      </c>
      <c r="AS454" s="379">
        <f>'آبان 1400'!AT455</f>
        <v>0</v>
      </c>
      <c r="AT454" s="372">
        <f t="shared" si="284"/>
        <v>72512168.216000006</v>
      </c>
      <c r="AU454" s="174">
        <f>'آبان 1400'!AV455</f>
        <v>54336316.440880008</v>
      </c>
      <c r="AV454" s="142">
        <f>'آبان 1400'!AW455</f>
        <v>72512168.215999991</v>
      </c>
      <c r="AW454" s="143">
        <f t="shared" si="285"/>
        <v>5075851.7751199994</v>
      </c>
      <c r="AX454" s="76">
        <f t="shared" si="286"/>
        <v>1433631.644088001</v>
      </c>
      <c r="AY454" s="143">
        <f>'آبان 1400'!AZ455</f>
        <v>0</v>
      </c>
      <c r="AZ454" s="143">
        <f>'آبان 1400'!BA455</f>
        <v>0</v>
      </c>
      <c r="BA454" s="143">
        <f>'آبان 1400'!BB455</f>
        <v>0</v>
      </c>
      <c r="BB454" s="143">
        <f>'آبان 1400'!BC455</f>
        <v>0</v>
      </c>
      <c r="BC454" s="143">
        <f>'آبان 1400'!BD455</f>
        <v>0</v>
      </c>
      <c r="BD454" s="143">
        <f>'آبان 1400'!BE455</f>
        <v>0</v>
      </c>
      <c r="BE454" s="143">
        <f>'آبان 1400'!BF455</f>
        <v>0</v>
      </c>
      <c r="BF454" s="144">
        <f t="shared" si="287"/>
        <v>6509483.4192080004</v>
      </c>
      <c r="BG454" s="141">
        <f t="shared" si="288"/>
        <v>66002684</v>
      </c>
      <c r="BH454" s="145">
        <f t="shared" si="289"/>
        <v>72512168.216000006</v>
      </c>
      <c r="BI454" s="128">
        <f t="shared" ref="BI454:BI517" si="323">(((AB454*30)*2)/12)/30*Q454</f>
        <v>4659160</v>
      </c>
      <c r="BJ454" s="146">
        <f t="shared" si="290"/>
        <v>2329580</v>
      </c>
      <c r="BK454" s="146">
        <f t="shared" si="291"/>
        <v>698874</v>
      </c>
      <c r="BL454" s="147">
        <f t="shared" si="292"/>
        <v>1120000</v>
      </c>
      <c r="BM454" s="383">
        <v>0</v>
      </c>
      <c r="BN454" s="148">
        <f t="shared" si="293"/>
        <v>81319782.216000006</v>
      </c>
      <c r="BO454" s="149">
        <f t="shared" si="294"/>
        <v>72512168.215999991</v>
      </c>
      <c r="BP454" s="150">
        <f t="shared" si="295"/>
        <v>16677798.689679999</v>
      </c>
      <c r="BQ454" s="151">
        <f t="shared" si="296"/>
        <v>97997580.905680001</v>
      </c>
      <c r="BR454" s="152">
        <f t="shared" si="297"/>
        <v>100800</v>
      </c>
      <c r="BS454" s="148">
        <f t="shared" si="298"/>
        <v>98098380.905680001</v>
      </c>
      <c r="BT454" s="136">
        <v>0</v>
      </c>
      <c r="BU454" s="149">
        <f t="shared" si="299"/>
        <v>8131978.2216000007</v>
      </c>
      <c r="BV454" s="153">
        <f t="shared" si="300"/>
        <v>4065989.1108000004</v>
      </c>
      <c r="BW454" s="134">
        <f t="shared" si="301"/>
        <v>85900413.573280007</v>
      </c>
      <c r="BX454" s="148">
        <f t="shared" si="302"/>
        <v>7687614</v>
      </c>
      <c r="BY454" s="135">
        <f t="shared" si="303"/>
        <v>78212799.573280007</v>
      </c>
      <c r="CD454" s="400">
        <f>'آبان 1400'!AU455</f>
        <v>72512168.216000006</v>
      </c>
      <c r="CE454" s="401">
        <f>'آبان 1400'!AV455</f>
        <v>54336316.440880008</v>
      </c>
      <c r="CF454" s="401">
        <f>'آبان 1400'!AW455</f>
        <v>72512168.215999991</v>
      </c>
      <c r="CG454" s="401">
        <f>'آبان 1400'!AX455</f>
        <v>5075851.7751199994</v>
      </c>
      <c r="CH454" s="401">
        <f>'آبان 1400'!AY455</f>
        <v>1433631.644088001</v>
      </c>
      <c r="CI454" s="401">
        <f>'آبان 1400'!AZ455</f>
        <v>0</v>
      </c>
      <c r="CJ454" s="401">
        <f>'آبان 1400'!BA455</f>
        <v>0</v>
      </c>
      <c r="CK454" s="401">
        <f>'آبان 1400'!BB455</f>
        <v>0</v>
      </c>
      <c r="CL454" s="401">
        <f>'آبان 1400'!BC455</f>
        <v>0</v>
      </c>
      <c r="CM454" s="401">
        <f>'آبان 1400'!BD455</f>
        <v>0</v>
      </c>
      <c r="CN454" s="401">
        <f>'آبان 1400'!BE455</f>
        <v>0</v>
      </c>
      <c r="CO454" s="401">
        <f>'آبان 1400'!BF455</f>
        <v>0</v>
      </c>
      <c r="CP454" s="401">
        <f>'آبان 1400'!BG455</f>
        <v>6509483.4192080004</v>
      </c>
      <c r="CQ454" s="401">
        <f>'آبان 1400'!BH455</f>
        <v>66002684</v>
      </c>
      <c r="CR454" s="401">
        <f t="shared" si="304"/>
        <v>72512168.216000006</v>
      </c>
      <c r="CS454" s="56">
        <f t="shared" si="305"/>
        <v>4659160</v>
      </c>
      <c r="CT454" s="400">
        <f t="shared" si="306"/>
        <v>2329580</v>
      </c>
      <c r="CU454" s="401">
        <f t="shared" si="307"/>
        <v>698874</v>
      </c>
      <c r="CV454" s="401">
        <f t="shared" si="308"/>
        <v>1120000</v>
      </c>
      <c r="CW454" s="56">
        <v>0</v>
      </c>
      <c r="CX454" s="401">
        <f t="shared" si="309"/>
        <v>81319782.216000006</v>
      </c>
      <c r="CY454" s="401">
        <f t="shared" si="310"/>
        <v>72512168.215999991</v>
      </c>
      <c r="CZ454" s="401">
        <f t="shared" si="311"/>
        <v>16677798.689679999</v>
      </c>
      <c r="DA454" s="401">
        <f t="shared" si="312"/>
        <v>97997580.905680001</v>
      </c>
      <c r="DB454" s="401">
        <f t="shared" si="313"/>
        <v>100800</v>
      </c>
      <c r="DC454" s="401">
        <f t="shared" si="314"/>
        <v>98098380.905680001</v>
      </c>
      <c r="DD454" s="406">
        <v>0</v>
      </c>
      <c r="DE454" s="401">
        <f t="shared" si="315"/>
        <v>8131978.2216000007</v>
      </c>
      <c r="DF454" s="401">
        <f t="shared" si="316"/>
        <v>4065989.1108000004</v>
      </c>
      <c r="DG454" s="401">
        <f t="shared" si="317"/>
        <v>85900413.573280007</v>
      </c>
      <c r="DH454" s="401">
        <f t="shared" si="318"/>
        <v>7687614</v>
      </c>
      <c r="DI454" s="401">
        <f t="shared" si="319"/>
        <v>78212799.573280007</v>
      </c>
      <c r="DJ454" s="401">
        <f t="shared" si="320"/>
        <v>0</v>
      </c>
      <c r="DL454" s="408">
        <f t="shared" si="321"/>
        <v>6638737.5</v>
      </c>
      <c r="DM454" s="408">
        <f t="shared" si="322"/>
        <v>-1979577.5</v>
      </c>
    </row>
    <row r="455" spans="1:117" s="56" customFormat="1" ht="21" x14ac:dyDescent="0.2">
      <c r="A455" s="192">
        <f t="shared" ref="A455:A518" si="324">885165*3</f>
        <v>2655495</v>
      </c>
      <c r="B455" s="137">
        <f>'آبان 1400'!B456</f>
        <v>450</v>
      </c>
      <c r="C455" s="137">
        <f>'آبان 1400'!C456</f>
        <v>231</v>
      </c>
      <c r="D455" s="137">
        <f>'آبان 1400'!D456</f>
        <v>12862</v>
      </c>
      <c r="E455" s="137" t="str">
        <f>'آبان 1400'!E456</f>
        <v>محمود</v>
      </c>
      <c r="F455" s="137" t="str">
        <f>'آبان 1400'!F456</f>
        <v>آشور</v>
      </c>
      <c r="G455" s="137" t="str">
        <f>'آبان 1400'!G456</f>
        <v>نگهبان</v>
      </c>
      <c r="H455" s="137" t="str">
        <f>'آبان 1400'!H456</f>
        <v>سمنان</v>
      </c>
      <c r="I455" s="137" t="str">
        <f>'آبان 1400'!I456</f>
        <v>174-12-544665-1</v>
      </c>
      <c r="J455" s="137">
        <f>'آبان 1400'!J456</f>
        <v>4590515059</v>
      </c>
      <c r="K455" s="137" t="str">
        <f>'آبان 1400'!K456</f>
        <v>0038534473</v>
      </c>
      <c r="L455" s="137" t="str">
        <f>'آبان 1400'!L456</f>
        <v>سمنان</v>
      </c>
      <c r="M455" s="137" t="str">
        <f>'آبان 1400'!M456</f>
        <v>نگهبان</v>
      </c>
      <c r="N455" s="121" t="str">
        <f>'آبان 1400'!N456</f>
        <v>*</v>
      </c>
      <c r="O455" s="120">
        <f>'آبان 1400'!O456</f>
        <v>0</v>
      </c>
      <c r="P455" s="122">
        <f>'آبان 1400'!P456</f>
        <v>0</v>
      </c>
      <c r="Q455" s="362">
        <f>'آبان 1400'!Q456</f>
        <v>30</v>
      </c>
      <c r="R455" s="362">
        <f>'آبان 1400'!R456</f>
        <v>120</v>
      </c>
      <c r="S455" s="362">
        <f>'آبان 1400'!S456</f>
        <v>110</v>
      </c>
      <c r="T455" s="362">
        <f>'آبان 1400'!T456</f>
        <v>29.33</v>
      </c>
      <c r="U455" s="138">
        <f>'آبان 1400'!U456</f>
        <v>0</v>
      </c>
      <c r="V455" s="121">
        <f>'آبان 1400'!W456</f>
        <v>0</v>
      </c>
      <c r="W455" s="122">
        <f>'آبان 1400'!X456</f>
        <v>0</v>
      </c>
      <c r="X455" s="370">
        <f>'آبان 1400'!Y456</f>
        <v>1</v>
      </c>
      <c r="Y455" s="370">
        <f>'آبان 1400'!Z456</f>
        <v>0</v>
      </c>
      <c r="Z455" s="139">
        <f>'آبان 1400'!AA456</f>
        <v>885165</v>
      </c>
      <c r="AA455" s="139">
        <f>'آبان 1400'!AB456</f>
        <v>46667</v>
      </c>
      <c r="AB455" s="139">
        <f>'آبان 1400'!AC456</f>
        <v>931832</v>
      </c>
      <c r="AC455" s="139">
        <f>'آبان 1400'!AD456</f>
        <v>4500000</v>
      </c>
      <c r="AD455" s="139">
        <f>'آبان 1400'!AE456</f>
        <v>6000000</v>
      </c>
      <c r="AE455" s="140">
        <f>'آبان 1400'!AF456</f>
        <v>177895.19999999998</v>
      </c>
      <c r="AF455" s="123">
        <f>'آبان 1400'!AG456</f>
        <v>26554950</v>
      </c>
      <c r="AG455" s="124">
        <f>'آبان 1400'!AH456</f>
        <v>1400010</v>
      </c>
      <c r="AH455" s="124">
        <f>'آبان 1400'!AI456</f>
        <v>21347423.999999996</v>
      </c>
      <c r="AI455" s="124">
        <f>'آبان 1400'!AJ456</f>
        <v>0</v>
      </c>
      <c r="AJ455" s="124">
        <f>'آبان 1400'!AK456</f>
        <v>4500000</v>
      </c>
      <c r="AK455" s="124">
        <f>'آبان 1400'!AL456</f>
        <v>6000000</v>
      </c>
      <c r="AL455" s="124">
        <f>'آبان 1400'!AM456</f>
        <v>4892117.9999999991</v>
      </c>
      <c r="AM455" s="124">
        <f>'آبان 1400'!AN456</f>
        <v>5217666.2159999991</v>
      </c>
      <c r="AN455" s="124">
        <f>'آبان 1400'!AO456</f>
        <v>0</v>
      </c>
      <c r="AO455" s="124">
        <f>'آبان 1400'!AP456</f>
        <v>2200000</v>
      </c>
      <c r="AP455" s="124">
        <f>'آبان 1400'!AQ456</f>
        <v>0</v>
      </c>
      <c r="AQ455" s="124">
        <f>'آبان 1400'!AR456</f>
        <v>0</v>
      </c>
      <c r="AR455" s="124">
        <f>'آبان 1400'!AS456</f>
        <v>0</v>
      </c>
      <c r="AS455" s="379">
        <f>'آبان 1400'!AT456</f>
        <v>0</v>
      </c>
      <c r="AT455" s="372">
        <f t="shared" ref="AT455:AT518" si="325">SUM(AF455:AS455)</f>
        <v>72112168.216000006</v>
      </c>
      <c r="AU455" s="174">
        <f>'آبان 1400'!AV456</f>
        <v>54364316.440880008</v>
      </c>
      <c r="AV455" s="142">
        <f>'آبان 1400'!AW456</f>
        <v>72112168.215999991</v>
      </c>
      <c r="AW455" s="143">
        <f t="shared" ref="AW455:AW518" si="326">AV455*7%</f>
        <v>5047851.7751199994</v>
      </c>
      <c r="AX455" s="76">
        <f t="shared" ref="AX455:AX518" si="327">IF(AU455&lt;=40000000,0,IF(AND(AU455&gt;40000000,AU455&lt;=80000000),(AU455-40000000)*10%,IF(AND(AU455&gt;80000000,AU455&lt;=120000000),4000000+(AU455-80000000)*15%,IF(AND(AU455&gt;120000000,AU455&lt;=180000000),10000000+(AU455-120000000)*20%,IF(AND(AU455&gt;180000000,AU455&lt;=240000000),22000000+(AU455-180000000)*25%,IF(AND(AU455&gt;240000000,AU455&lt;=320000000),37000000+(AU455-240000000)*30%,61000000+(AU455-320000000)*35%))))))</f>
        <v>1436431.644088001</v>
      </c>
      <c r="AY455" s="143">
        <f>'آبان 1400'!AZ456</f>
        <v>0</v>
      </c>
      <c r="AZ455" s="143">
        <f>'آبان 1400'!BA456</f>
        <v>0</v>
      </c>
      <c r="BA455" s="143">
        <f>'آبان 1400'!BB456</f>
        <v>0</v>
      </c>
      <c r="BB455" s="143">
        <f>'آبان 1400'!BC456</f>
        <v>0</v>
      </c>
      <c r="BC455" s="143">
        <f>'آبان 1400'!BD456</f>
        <v>0</v>
      </c>
      <c r="BD455" s="143">
        <f>'آبان 1400'!BE456</f>
        <v>0</v>
      </c>
      <c r="BE455" s="143">
        <f>'آبان 1400'!BF456</f>
        <v>0</v>
      </c>
      <c r="BF455" s="144">
        <f t="shared" ref="BF455:BF518" si="328">SUM(AW455:BE455)</f>
        <v>6484283.4192080004</v>
      </c>
      <c r="BG455" s="141">
        <f t="shared" ref="BG455:BG518" si="329">INT(AT455-BF455)</f>
        <v>65627884</v>
      </c>
      <c r="BH455" s="145">
        <f t="shared" ref="BH455:BH518" si="330">SUM(AF455:AS455)</f>
        <v>72112168.216000006</v>
      </c>
      <c r="BI455" s="128">
        <f t="shared" si="323"/>
        <v>4659160</v>
      </c>
      <c r="BJ455" s="146">
        <f t="shared" ref="BJ455:BJ518" si="331">(((AB455*30))/12)/30*Q455</f>
        <v>2329580</v>
      </c>
      <c r="BK455" s="146">
        <f t="shared" ref="BK455:BK518" si="332">((AB455*9)/12)/30*Q455</f>
        <v>698874</v>
      </c>
      <c r="BL455" s="147">
        <f t="shared" ref="BL455:BL518" si="333">1120000/30*Q455</f>
        <v>1120000</v>
      </c>
      <c r="BM455" s="383">
        <v>0</v>
      </c>
      <c r="BN455" s="148">
        <f t="shared" ref="BN455:BN518" si="334">SUM(BH455:BM455)</f>
        <v>80919782.216000006</v>
      </c>
      <c r="BO455" s="149">
        <f t="shared" ref="BO455:BO518" si="335">AV455</f>
        <v>72112168.215999991</v>
      </c>
      <c r="BP455" s="150">
        <f t="shared" ref="BP455:BP518" si="336">BO455*23%</f>
        <v>16585798.689679999</v>
      </c>
      <c r="BQ455" s="151">
        <f t="shared" ref="BQ455:BQ518" si="337">BN455+BP455</f>
        <v>97505580.905680001</v>
      </c>
      <c r="BR455" s="152">
        <f t="shared" ref="BR455:BR518" si="338">BL455*9%</f>
        <v>100800</v>
      </c>
      <c r="BS455" s="148">
        <f t="shared" ref="BS455:BS518" si="339">BQ455+BR455</f>
        <v>97606380.905680001</v>
      </c>
      <c r="BT455" s="136">
        <v>0</v>
      </c>
      <c r="BU455" s="149">
        <f t="shared" ref="BU455:BU518" si="340">BN455*10%</f>
        <v>8091978.2216000007</v>
      </c>
      <c r="BV455" s="153">
        <f t="shared" ref="BV455:BV518" si="341">BN455*5%</f>
        <v>4045989.1108000004</v>
      </c>
      <c r="BW455" s="134">
        <f t="shared" ref="BW455:BW518" si="342">BS455-(BU455+BV455)</f>
        <v>85468413.573280007</v>
      </c>
      <c r="BX455" s="148">
        <f t="shared" ref="BX455:BX518" si="343">BI455+BJ455+BK455</f>
        <v>7687614</v>
      </c>
      <c r="BY455" s="135">
        <f t="shared" ref="BY455:BY518" si="344">BW455-BX455</f>
        <v>77780799.573280007</v>
      </c>
      <c r="CD455" s="400">
        <f>'آبان 1400'!AU456</f>
        <v>72112168.216000006</v>
      </c>
      <c r="CE455" s="401">
        <f>'آبان 1400'!AV456</f>
        <v>54364316.440880008</v>
      </c>
      <c r="CF455" s="401">
        <f>'آبان 1400'!AW456</f>
        <v>72112168.215999991</v>
      </c>
      <c r="CG455" s="401">
        <f>'آبان 1400'!AX456</f>
        <v>5047851.7751199994</v>
      </c>
      <c r="CH455" s="401">
        <f>'آبان 1400'!AY456</f>
        <v>1436431.644088001</v>
      </c>
      <c r="CI455" s="401">
        <f>'آبان 1400'!AZ456</f>
        <v>0</v>
      </c>
      <c r="CJ455" s="401">
        <f>'آبان 1400'!BA456</f>
        <v>0</v>
      </c>
      <c r="CK455" s="401">
        <f>'آبان 1400'!BB456</f>
        <v>0</v>
      </c>
      <c r="CL455" s="401">
        <f>'آبان 1400'!BC456</f>
        <v>0</v>
      </c>
      <c r="CM455" s="401">
        <f>'آبان 1400'!BD456</f>
        <v>0</v>
      </c>
      <c r="CN455" s="401">
        <f>'آبان 1400'!BE456</f>
        <v>0</v>
      </c>
      <c r="CO455" s="401">
        <f>'آبان 1400'!BF456</f>
        <v>0</v>
      </c>
      <c r="CP455" s="401">
        <f>'آبان 1400'!BG456</f>
        <v>6484283.4192080004</v>
      </c>
      <c r="CQ455" s="401">
        <f>'آبان 1400'!BH456</f>
        <v>65627884</v>
      </c>
      <c r="CR455" s="401">
        <f t="shared" ref="CR455:CR518" si="345">CD455</f>
        <v>72112168.216000006</v>
      </c>
      <c r="CS455" s="56">
        <f t="shared" ref="CS455:CS518" si="346">(AB455*30/12*2)/30*Q455</f>
        <v>4659160</v>
      </c>
      <c r="CT455" s="400">
        <f t="shared" ref="CT455:CT518" si="347">(AB455*30/12)/30*Q455</f>
        <v>2329580</v>
      </c>
      <c r="CU455" s="401">
        <f t="shared" ref="CU455:CU518" si="348">((AB455*9)/12)/30*Q455</f>
        <v>698874</v>
      </c>
      <c r="CV455" s="401">
        <f t="shared" ref="CV455:CV518" si="349">1120000/30*Q455</f>
        <v>1120000</v>
      </c>
      <c r="CW455" s="56">
        <v>0</v>
      </c>
      <c r="CX455" s="401">
        <f t="shared" ref="CX455:CX518" si="350">SUM(CR455:CW455)</f>
        <v>80919782.216000006</v>
      </c>
      <c r="CY455" s="401">
        <f t="shared" ref="CY455:CY518" si="351">BO455</f>
        <v>72112168.215999991</v>
      </c>
      <c r="CZ455" s="401">
        <f t="shared" ref="CZ455:CZ518" si="352">CY455*23%</f>
        <v>16585798.689679999</v>
      </c>
      <c r="DA455" s="401">
        <f t="shared" ref="DA455:DA518" si="353">CX455+CZ455</f>
        <v>97505580.905680001</v>
      </c>
      <c r="DB455" s="401">
        <f t="shared" ref="DB455:DB518" si="354">CV455*9%</f>
        <v>100800</v>
      </c>
      <c r="DC455" s="401">
        <f t="shared" ref="DC455:DC518" si="355">DA455+DB455</f>
        <v>97606380.905680001</v>
      </c>
      <c r="DD455" s="406">
        <v>0</v>
      </c>
      <c r="DE455" s="401">
        <f t="shared" ref="DE455:DE518" si="356">CX455*10%</f>
        <v>8091978.2216000007</v>
      </c>
      <c r="DF455" s="401">
        <f t="shared" ref="DF455:DF518" si="357">CX455*5%</f>
        <v>4045989.1108000004</v>
      </c>
      <c r="DG455" s="401">
        <f t="shared" ref="DG455:DG518" si="358">DC455-(DE455+DF455)</f>
        <v>85468413.573280007</v>
      </c>
      <c r="DH455" s="401">
        <f t="shared" ref="DH455:DH518" si="359">CS455+CT455+CU455</f>
        <v>7687614</v>
      </c>
      <c r="DI455" s="401">
        <f t="shared" ref="DI455:DI518" si="360">DG455-DH455</f>
        <v>77780799.573280007</v>
      </c>
      <c r="DJ455" s="401">
        <f t="shared" ref="DJ455:DJ518" si="361">DI455-BY455</f>
        <v>0</v>
      </c>
      <c r="DL455" s="408">
        <f t="shared" ref="DL455:DL518" si="362">(885165*30/12)*3</f>
        <v>6638737.5</v>
      </c>
      <c r="DM455" s="408">
        <f t="shared" ref="DM455:DM518" si="363">BI455-DL455</f>
        <v>-1979577.5</v>
      </c>
    </row>
    <row r="456" spans="1:117" s="56" customFormat="1" ht="21" x14ac:dyDescent="0.2">
      <c r="A456" s="192">
        <f t="shared" si="324"/>
        <v>2655495</v>
      </c>
      <c r="B456" s="137">
        <f>'آبان 1400'!B457</f>
        <v>451</v>
      </c>
      <c r="C456" s="137">
        <f>'آبان 1400'!C457</f>
        <v>232</v>
      </c>
      <c r="D456" s="137">
        <f>'آبان 1400'!D457</f>
        <v>12865</v>
      </c>
      <c r="E456" s="137" t="str">
        <f>'آبان 1400'!E457</f>
        <v>حبیب</v>
      </c>
      <c r="F456" s="137" t="str">
        <f>'آبان 1400'!F457</f>
        <v>نوری</v>
      </c>
      <c r="G456" s="137" t="str">
        <f>'آبان 1400'!G457</f>
        <v>نگهبان</v>
      </c>
      <c r="H456" s="137" t="str">
        <f>'آبان 1400'!H457</f>
        <v>سمنان</v>
      </c>
      <c r="I456" s="137" t="str">
        <f>'آبان 1400'!I457</f>
        <v>174-700-4301978-1</v>
      </c>
      <c r="J456" s="137" t="str">
        <f>'آبان 1400'!J457</f>
        <v>0075584387</v>
      </c>
      <c r="K456" s="137" t="str">
        <f>'آبان 1400'!K457</f>
        <v>0038578351</v>
      </c>
      <c r="L456" s="137" t="str">
        <f>'آبان 1400'!L457</f>
        <v>سمنان</v>
      </c>
      <c r="M456" s="137" t="str">
        <f>'آبان 1400'!M457</f>
        <v>نگهبان</v>
      </c>
      <c r="N456" s="121" t="str">
        <f>'آبان 1400'!N457</f>
        <v>*</v>
      </c>
      <c r="O456" s="120">
        <f>'آبان 1400'!O457</f>
        <v>0</v>
      </c>
      <c r="P456" s="122">
        <f>'آبان 1400'!P457</f>
        <v>0</v>
      </c>
      <c r="Q456" s="362">
        <f>'آبان 1400'!Q457</f>
        <v>30</v>
      </c>
      <c r="R456" s="362">
        <f>'آبان 1400'!R457</f>
        <v>120</v>
      </c>
      <c r="S456" s="362">
        <f>'آبان 1400'!S457</f>
        <v>110</v>
      </c>
      <c r="T456" s="362">
        <f>'آبان 1400'!T457</f>
        <v>29.33</v>
      </c>
      <c r="U456" s="138">
        <f>'آبان 1400'!U457</f>
        <v>0</v>
      </c>
      <c r="V456" s="121">
        <f>'آبان 1400'!W457</f>
        <v>0</v>
      </c>
      <c r="W456" s="122">
        <f>'آبان 1400'!X457</f>
        <v>0</v>
      </c>
      <c r="X456" s="370">
        <f>'آبان 1400'!Y457</f>
        <v>0</v>
      </c>
      <c r="Y456" s="370">
        <f>'آبان 1400'!Z457</f>
        <v>1</v>
      </c>
      <c r="Z456" s="139">
        <f>'آبان 1400'!AA457</f>
        <v>885165</v>
      </c>
      <c r="AA456" s="139">
        <f>'آبان 1400'!AB457</f>
        <v>0</v>
      </c>
      <c r="AB456" s="139">
        <f>'آبان 1400'!AC457</f>
        <v>885165</v>
      </c>
      <c r="AC456" s="139">
        <f>'آبان 1400'!AD457</f>
        <v>4500000</v>
      </c>
      <c r="AD456" s="139">
        <f>'آبان 1400'!AE457</f>
        <v>6000000</v>
      </c>
      <c r="AE456" s="140">
        <f>'آبان 1400'!AF457</f>
        <v>168986.04545454544</v>
      </c>
      <c r="AF456" s="123">
        <f>'آبان 1400'!AG457</f>
        <v>26554950</v>
      </c>
      <c r="AG456" s="124">
        <f>'آبان 1400'!AH457</f>
        <v>0</v>
      </c>
      <c r="AH456" s="124">
        <f>'آبان 1400'!AI457</f>
        <v>20278325.454545453</v>
      </c>
      <c r="AI456" s="124">
        <f>'آبان 1400'!AJ457</f>
        <v>2655495</v>
      </c>
      <c r="AJ456" s="124">
        <f>'آبان 1400'!AK457</f>
        <v>4500000</v>
      </c>
      <c r="AK456" s="124">
        <f>'آبان 1400'!AL457</f>
        <v>6000000</v>
      </c>
      <c r="AL456" s="124">
        <f>'آبان 1400'!AM457</f>
        <v>4647116.25</v>
      </c>
      <c r="AM456" s="124">
        <f>'آبان 1400'!AN457</f>
        <v>4956360.7131818179</v>
      </c>
      <c r="AN456" s="124">
        <f>'آبان 1400'!AO457</f>
        <v>0</v>
      </c>
      <c r="AO456" s="124">
        <f>'آبان 1400'!AP457</f>
        <v>2800000</v>
      </c>
      <c r="AP456" s="124">
        <f>'آبان 1400'!AQ457</f>
        <v>0</v>
      </c>
      <c r="AQ456" s="124">
        <f>'آبان 1400'!AR457</f>
        <v>0</v>
      </c>
      <c r="AR456" s="124">
        <f>'آبان 1400'!AS457</f>
        <v>0</v>
      </c>
      <c r="AS456" s="379">
        <f>'آبان 1400'!AT457</f>
        <v>0</v>
      </c>
      <c r="AT456" s="372">
        <f t="shared" si="325"/>
        <v>72392247.417727277</v>
      </c>
      <c r="AU456" s="174">
        <f>'آبان 1400'!AV457</f>
        <v>51555179.74848637</v>
      </c>
      <c r="AV456" s="142">
        <f>'آبان 1400'!AW457</f>
        <v>69736752.417727262</v>
      </c>
      <c r="AW456" s="143">
        <f t="shared" si="326"/>
        <v>4881572.6692409087</v>
      </c>
      <c r="AX456" s="76">
        <f t="shared" si="327"/>
        <v>1155517.9748486371</v>
      </c>
      <c r="AY456" s="143">
        <f>'آبان 1400'!AZ457</f>
        <v>0</v>
      </c>
      <c r="AZ456" s="143">
        <f>'آبان 1400'!BA457</f>
        <v>0</v>
      </c>
      <c r="BA456" s="143">
        <f>'آبان 1400'!BB457</f>
        <v>0</v>
      </c>
      <c r="BB456" s="143">
        <f>'آبان 1400'!BC457</f>
        <v>0</v>
      </c>
      <c r="BC456" s="143">
        <f>'آبان 1400'!BD457</f>
        <v>0</v>
      </c>
      <c r="BD456" s="143">
        <f>'آبان 1400'!BE457</f>
        <v>0</v>
      </c>
      <c r="BE456" s="143">
        <f>'آبان 1400'!BF457</f>
        <v>0</v>
      </c>
      <c r="BF456" s="144">
        <f t="shared" si="328"/>
        <v>6037090.6440895461</v>
      </c>
      <c r="BG456" s="141">
        <f t="shared" si="329"/>
        <v>66355156</v>
      </c>
      <c r="BH456" s="145">
        <f t="shared" si="330"/>
        <v>72392247.417727277</v>
      </c>
      <c r="BI456" s="128">
        <f t="shared" si="323"/>
        <v>4425825</v>
      </c>
      <c r="BJ456" s="146">
        <f t="shared" si="331"/>
        <v>2212912.5</v>
      </c>
      <c r="BK456" s="146">
        <f t="shared" si="332"/>
        <v>663873.75</v>
      </c>
      <c r="BL456" s="147">
        <f t="shared" si="333"/>
        <v>1120000</v>
      </c>
      <c r="BM456" s="383">
        <v>0</v>
      </c>
      <c r="BN456" s="148">
        <f t="shared" si="334"/>
        <v>80814858.667727277</v>
      </c>
      <c r="BO456" s="149">
        <f t="shared" si="335"/>
        <v>69736752.417727262</v>
      </c>
      <c r="BP456" s="150">
        <f t="shared" si="336"/>
        <v>16039453.056077272</v>
      </c>
      <c r="BQ456" s="151">
        <f t="shared" si="337"/>
        <v>96854311.723804548</v>
      </c>
      <c r="BR456" s="152">
        <f t="shared" si="338"/>
        <v>100800</v>
      </c>
      <c r="BS456" s="148">
        <f t="shared" si="339"/>
        <v>96955111.723804548</v>
      </c>
      <c r="BT456" s="136">
        <v>0</v>
      </c>
      <c r="BU456" s="149">
        <f t="shared" si="340"/>
        <v>8081485.866772728</v>
      </c>
      <c r="BV456" s="153">
        <f t="shared" si="341"/>
        <v>4040742.933386364</v>
      </c>
      <c r="BW456" s="134">
        <f t="shared" si="342"/>
        <v>84832882.923645452</v>
      </c>
      <c r="BX456" s="148">
        <f t="shared" si="343"/>
        <v>7302611.25</v>
      </c>
      <c r="BY456" s="135">
        <f t="shared" si="344"/>
        <v>77530271.673645452</v>
      </c>
      <c r="CD456" s="400">
        <f>'آبان 1400'!AU457</f>
        <v>72392247.417727277</v>
      </c>
      <c r="CE456" s="401">
        <f>'آبان 1400'!AV457</f>
        <v>51555179.74848637</v>
      </c>
      <c r="CF456" s="401">
        <f>'آبان 1400'!AW457</f>
        <v>69736752.417727262</v>
      </c>
      <c r="CG456" s="401">
        <f>'آبان 1400'!AX457</f>
        <v>4881572.6692409087</v>
      </c>
      <c r="CH456" s="401">
        <f>'آبان 1400'!AY457</f>
        <v>1155517.9748486371</v>
      </c>
      <c r="CI456" s="401">
        <f>'آبان 1400'!AZ457</f>
        <v>0</v>
      </c>
      <c r="CJ456" s="401">
        <f>'آبان 1400'!BA457</f>
        <v>0</v>
      </c>
      <c r="CK456" s="401">
        <f>'آبان 1400'!BB457</f>
        <v>0</v>
      </c>
      <c r="CL456" s="401">
        <f>'آبان 1400'!BC457</f>
        <v>0</v>
      </c>
      <c r="CM456" s="401">
        <f>'آبان 1400'!BD457</f>
        <v>0</v>
      </c>
      <c r="CN456" s="401">
        <f>'آبان 1400'!BE457</f>
        <v>0</v>
      </c>
      <c r="CO456" s="401">
        <f>'آبان 1400'!BF457</f>
        <v>0</v>
      </c>
      <c r="CP456" s="401">
        <f>'آبان 1400'!BG457</f>
        <v>6037090.6440895461</v>
      </c>
      <c r="CQ456" s="401">
        <f>'آبان 1400'!BH457</f>
        <v>66355156</v>
      </c>
      <c r="CR456" s="401">
        <f t="shared" si="345"/>
        <v>72392247.417727277</v>
      </c>
      <c r="CS456" s="56">
        <f t="shared" si="346"/>
        <v>4425825</v>
      </c>
      <c r="CT456" s="400">
        <f t="shared" si="347"/>
        <v>2212912.5</v>
      </c>
      <c r="CU456" s="401">
        <f t="shared" si="348"/>
        <v>663873.75</v>
      </c>
      <c r="CV456" s="401">
        <f t="shared" si="349"/>
        <v>1120000</v>
      </c>
      <c r="CW456" s="56">
        <v>0</v>
      </c>
      <c r="CX456" s="401">
        <f t="shared" si="350"/>
        <v>80814858.667727277</v>
      </c>
      <c r="CY456" s="401">
        <f t="shared" si="351"/>
        <v>69736752.417727262</v>
      </c>
      <c r="CZ456" s="401">
        <f t="shared" si="352"/>
        <v>16039453.056077272</v>
      </c>
      <c r="DA456" s="401">
        <f t="shared" si="353"/>
        <v>96854311.723804548</v>
      </c>
      <c r="DB456" s="401">
        <f t="shared" si="354"/>
        <v>100800</v>
      </c>
      <c r="DC456" s="401">
        <f t="shared" si="355"/>
        <v>96955111.723804548</v>
      </c>
      <c r="DD456" s="406">
        <v>0</v>
      </c>
      <c r="DE456" s="401">
        <f t="shared" si="356"/>
        <v>8081485.866772728</v>
      </c>
      <c r="DF456" s="401">
        <f t="shared" si="357"/>
        <v>4040742.933386364</v>
      </c>
      <c r="DG456" s="401">
        <f t="shared" si="358"/>
        <v>84832882.923645452</v>
      </c>
      <c r="DH456" s="401">
        <f t="shared" si="359"/>
        <v>7302611.25</v>
      </c>
      <c r="DI456" s="401">
        <f t="shared" si="360"/>
        <v>77530271.673645452</v>
      </c>
      <c r="DJ456" s="401">
        <f t="shared" si="361"/>
        <v>0</v>
      </c>
      <c r="DL456" s="408">
        <f t="shared" si="362"/>
        <v>6638737.5</v>
      </c>
      <c r="DM456" s="408">
        <f t="shared" si="363"/>
        <v>-2212912.5</v>
      </c>
    </row>
    <row r="457" spans="1:117" s="56" customFormat="1" ht="21" x14ac:dyDescent="0.2">
      <c r="A457" s="192">
        <f t="shared" si="324"/>
        <v>2655495</v>
      </c>
      <c r="B457" s="137">
        <f>'آبان 1400'!B458</f>
        <v>452</v>
      </c>
      <c r="C457" s="137">
        <f>'آبان 1400'!C458</f>
        <v>235</v>
      </c>
      <c r="D457" s="137">
        <f>'آبان 1400'!D458</f>
        <v>13148</v>
      </c>
      <c r="E457" s="137" t="str">
        <f>'آبان 1400'!E458</f>
        <v>تقی</v>
      </c>
      <c r="F457" s="137" t="str">
        <f>'آبان 1400'!F458</f>
        <v>قلبی رشت آبادی</v>
      </c>
      <c r="G457" s="137" t="str">
        <f>'آبان 1400'!G458</f>
        <v>نگهبان</v>
      </c>
      <c r="H457" s="137" t="str">
        <f>'آبان 1400'!H458</f>
        <v>مازندران</v>
      </c>
      <c r="I457" s="137" t="str">
        <f>'آبان 1400'!I458</f>
        <v>214-813-1852575-1</v>
      </c>
      <c r="J457" s="137">
        <f>'آبان 1400'!J458</f>
        <v>2592407510</v>
      </c>
      <c r="K457" s="137" t="str">
        <f>'آبان 1400'!K458</f>
        <v>0036113112</v>
      </c>
      <c r="L457" s="137" t="str">
        <f>'آبان 1400'!L458</f>
        <v>مازندران</v>
      </c>
      <c r="M457" s="137" t="str">
        <f>'آبان 1400'!M458</f>
        <v>نگهبان</v>
      </c>
      <c r="N457" s="121">
        <f>'آبان 1400'!N458</f>
        <v>0</v>
      </c>
      <c r="O457" s="120" t="str">
        <f>'آبان 1400'!O458</f>
        <v>*</v>
      </c>
      <c r="P457" s="122">
        <f>'آبان 1400'!P458</f>
        <v>0</v>
      </c>
      <c r="Q457" s="362">
        <f>'آبان 1400'!Q458</f>
        <v>30</v>
      </c>
      <c r="R457" s="362">
        <f>'آبان 1400'!R458</f>
        <v>90</v>
      </c>
      <c r="S457" s="362">
        <f>'آبان 1400'!S458</f>
        <v>0</v>
      </c>
      <c r="T457" s="362">
        <f>'آبان 1400'!T458</f>
        <v>0</v>
      </c>
      <c r="U457" s="138">
        <f>'آبان 1400'!U458</f>
        <v>0</v>
      </c>
      <c r="V457" s="121">
        <f>'آبان 1400'!W458</f>
        <v>0</v>
      </c>
      <c r="W457" s="122">
        <f>'آبان 1400'!X458</f>
        <v>0</v>
      </c>
      <c r="X457" s="370">
        <f>'آبان 1400'!Y458</f>
        <v>2</v>
      </c>
      <c r="Y457" s="370">
        <f>'آبان 1400'!Z458</f>
        <v>2</v>
      </c>
      <c r="Z457" s="139">
        <f>'آبان 1400'!AA458</f>
        <v>885165</v>
      </c>
      <c r="AA457" s="139">
        <f>'آبان 1400'!AB458</f>
        <v>46667</v>
      </c>
      <c r="AB457" s="139">
        <f>'آبان 1400'!AC458</f>
        <v>931832</v>
      </c>
      <c r="AC457" s="139">
        <f>'آبان 1400'!AD458</f>
        <v>4500000</v>
      </c>
      <c r="AD457" s="139">
        <f>'آبان 1400'!AE458</f>
        <v>6000000</v>
      </c>
      <c r="AE457" s="140">
        <f>'آبان 1400'!AF458</f>
        <v>177895.19999999998</v>
      </c>
      <c r="AF457" s="123">
        <f>'آبان 1400'!AG458</f>
        <v>26554950</v>
      </c>
      <c r="AG457" s="124">
        <f>'آبان 1400'!AH458</f>
        <v>1400010</v>
      </c>
      <c r="AH457" s="124">
        <f>'آبان 1400'!AI458</f>
        <v>16010567.999999998</v>
      </c>
      <c r="AI457" s="124">
        <f>'آبان 1400'!AJ458</f>
        <v>5310990</v>
      </c>
      <c r="AJ457" s="124">
        <f>'آبان 1400'!AK458</f>
        <v>4500000</v>
      </c>
      <c r="AK457" s="124">
        <f>'آبان 1400'!AL458</f>
        <v>6000000</v>
      </c>
      <c r="AL457" s="124">
        <f>'آبان 1400'!AM458</f>
        <v>0</v>
      </c>
      <c r="AM457" s="124">
        <f>'آبان 1400'!AN458</f>
        <v>0</v>
      </c>
      <c r="AN457" s="124">
        <f>'آبان 1400'!AO458</f>
        <v>0</v>
      </c>
      <c r="AO457" s="124">
        <f>'آبان 1400'!AP458</f>
        <v>4000000</v>
      </c>
      <c r="AP457" s="124">
        <f>'آبان 1400'!AQ458</f>
        <v>0</v>
      </c>
      <c r="AQ457" s="124">
        <f>'آبان 1400'!AR458</f>
        <v>0</v>
      </c>
      <c r="AR457" s="124">
        <f>'آبان 1400'!AS458</f>
        <v>0</v>
      </c>
      <c r="AS457" s="379">
        <f>'آبان 1400'!AT458</f>
        <v>0</v>
      </c>
      <c r="AT457" s="372">
        <f t="shared" si="325"/>
        <v>63776518</v>
      </c>
      <c r="AU457" s="174">
        <f>'آبان 1400'!AV458</f>
        <v>39872941.039999999</v>
      </c>
      <c r="AV457" s="142">
        <f>'آبان 1400'!AW458</f>
        <v>58465528</v>
      </c>
      <c r="AW457" s="143">
        <f t="shared" si="326"/>
        <v>4092586.9600000004</v>
      </c>
      <c r="AX457" s="76">
        <f t="shared" si="327"/>
        <v>0</v>
      </c>
      <c r="AY457" s="143">
        <f>'آبان 1400'!AZ458</f>
        <v>0</v>
      </c>
      <c r="AZ457" s="143">
        <f>'آبان 1400'!BA458</f>
        <v>0</v>
      </c>
      <c r="BA457" s="143">
        <f>'آبان 1400'!BB458</f>
        <v>0</v>
      </c>
      <c r="BB457" s="143">
        <f>'آبان 1400'!BC458</f>
        <v>0</v>
      </c>
      <c r="BC457" s="143">
        <f>'آبان 1400'!BD458</f>
        <v>0</v>
      </c>
      <c r="BD457" s="143">
        <f>'آبان 1400'!BE458</f>
        <v>0</v>
      </c>
      <c r="BE457" s="143">
        <f>'آبان 1400'!BF458</f>
        <v>0</v>
      </c>
      <c r="BF457" s="144">
        <f t="shared" si="328"/>
        <v>4092586.9600000004</v>
      </c>
      <c r="BG457" s="141">
        <f t="shared" si="329"/>
        <v>59683931</v>
      </c>
      <c r="BH457" s="145">
        <f t="shared" si="330"/>
        <v>63776518</v>
      </c>
      <c r="BI457" s="128">
        <f t="shared" si="323"/>
        <v>4659160</v>
      </c>
      <c r="BJ457" s="146">
        <f t="shared" si="331"/>
        <v>2329580</v>
      </c>
      <c r="BK457" s="146">
        <f t="shared" si="332"/>
        <v>698874</v>
      </c>
      <c r="BL457" s="147">
        <f t="shared" si="333"/>
        <v>1120000</v>
      </c>
      <c r="BM457" s="383">
        <v>0</v>
      </c>
      <c r="BN457" s="148">
        <f t="shared" si="334"/>
        <v>72584132</v>
      </c>
      <c r="BO457" s="149">
        <f t="shared" si="335"/>
        <v>58465528</v>
      </c>
      <c r="BP457" s="150">
        <f t="shared" si="336"/>
        <v>13447071.440000001</v>
      </c>
      <c r="BQ457" s="151">
        <f t="shared" si="337"/>
        <v>86031203.439999998</v>
      </c>
      <c r="BR457" s="152">
        <f t="shared" si="338"/>
        <v>100800</v>
      </c>
      <c r="BS457" s="148">
        <f t="shared" si="339"/>
        <v>86132003.439999998</v>
      </c>
      <c r="BT457" s="136">
        <v>0</v>
      </c>
      <c r="BU457" s="149">
        <f t="shared" si="340"/>
        <v>7258413.2000000002</v>
      </c>
      <c r="BV457" s="153">
        <f t="shared" si="341"/>
        <v>3629206.6</v>
      </c>
      <c r="BW457" s="134">
        <f t="shared" si="342"/>
        <v>75244383.640000001</v>
      </c>
      <c r="BX457" s="148">
        <f t="shared" si="343"/>
        <v>7687614</v>
      </c>
      <c r="BY457" s="135">
        <f t="shared" si="344"/>
        <v>67556769.640000001</v>
      </c>
      <c r="CD457" s="400">
        <f>'آبان 1400'!AU458</f>
        <v>63776518</v>
      </c>
      <c r="CE457" s="401">
        <f>'آبان 1400'!AV458</f>
        <v>39872941.039999999</v>
      </c>
      <c r="CF457" s="401">
        <f>'آبان 1400'!AW458</f>
        <v>58465528</v>
      </c>
      <c r="CG457" s="401">
        <f>'آبان 1400'!AX458</f>
        <v>4092586.9600000004</v>
      </c>
      <c r="CH457" s="401">
        <f>'آبان 1400'!AY458</f>
        <v>0</v>
      </c>
      <c r="CI457" s="401">
        <f>'آبان 1400'!AZ458</f>
        <v>0</v>
      </c>
      <c r="CJ457" s="401">
        <f>'آبان 1400'!BA458</f>
        <v>0</v>
      </c>
      <c r="CK457" s="401">
        <f>'آبان 1400'!BB458</f>
        <v>0</v>
      </c>
      <c r="CL457" s="401">
        <f>'آبان 1400'!BC458</f>
        <v>0</v>
      </c>
      <c r="CM457" s="401">
        <f>'آبان 1400'!BD458</f>
        <v>0</v>
      </c>
      <c r="CN457" s="401">
        <f>'آبان 1400'!BE458</f>
        <v>0</v>
      </c>
      <c r="CO457" s="401">
        <f>'آبان 1400'!BF458</f>
        <v>0</v>
      </c>
      <c r="CP457" s="401">
        <f>'آبان 1400'!BG458</f>
        <v>4092586.9600000004</v>
      </c>
      <c r="CQ457" s="401">
        <f>'آبان 1400'!BH458</f>
        <v>59683931</v>
      </c>
      <c r="CR457" s="401">
        <f t="shared" si="345"/>
        <v>63776518</v>
      </c>
      <c r="CS457" s="56">
        <f t="shared" si="346"/>
        <v>4659160</v>
      </c>
      <c r="CT457" s="400">
        <f t="shared" si="347"/>
        <v>2329580</v>
      </c>
      <c r="CU457" s="401">
        <f t="shared" si="348"/>
        <v>698874</v>
      </c>
      <c r="CV457" s="401">
        <f t="shared" si="349"/>
        <v>1120000</v>
      </c>
      <c r="CW457" s="56">
        <v>0</v>
      </c>
      <c r="CX457" s="401">
        <f t="shared" si="350"/>
        <v>72584132</v>
      </c>
      <c r="CY457" s="401">
        <f t="shared" si="351"/>
        <v>58465528</v>
      </c>
      <c r="CZ457" s="401">
        <f t="shared" si="352"/>
        <v>13447071.440000001</v>
      </c>
      <c r="DA457" s="401">
        <f t="shared" si="353"/>
        <v>86031203.439999998</v>
      </c>
      <c r="DB457" s="401">
        <f t="shared" si="354"/>
        <v>100800</v>
      </c>
      <c r="DC457" s="401">
        <f t="shared" si="355"/>
        <v>86132003.439999998</v>
      </c>
      <c r="DD457" s="406">
        <v>0</v>
      </c>
      <c r="DE457" s="401">
        <f t="shared" si="356"/>
        <v>7258413.2000000002</v>
      </c>
      <c r="DF457" s="401">
        <f t="shared" si="357"/>
        <v>3629206.6</v>
      </c>
      <c r="DG457" s="401">
        <f t="shared" si="358"/>
        <v>75244383.640000001</v>
      </c>
      <c r="DH457" s="401">
        <f t="shared" si="359"/>
        <v>7687614</v>
      </c>
      <c r="DI457" s="401">
        <f t="shared" si="360"/>
        <v>67556769.640000001</v>
      </c>
      <c r="DJ457" s="401">
        <f t="shared" si="361"/>
        <v>0</v>
      </c>
      <c r="DL457" s="408">
        <f t="shared" si="362"/>
        <v>6638737.5</v>
      </c>
      <c r="DM457" s="408">
        <f t="shared" si="363"/>
        <v>-1979577.5</v>
      </c>
    </row>
    <row r="458" spans="1:117" s="56" customFormat="1" ht="21" x14ac:dyDescent="0.2">
      <c r="A458" s="192">
        <f t="shared" si="324"/>
        <v>2655495</v>
      </c>
      <c r="B458" s="137">
        <f>'آبان 1400'!B459</f>
        <v>453</v>
      </c>
      <c r="C458" s="137">
        <f>'آبان 1400'!C459</f>
        <v>236</v>
      </c>
      <c r="D458" s="137">
        <f>'آبان 1400'!D459</f>
        <v>13146</v>
      </c>
      <c r="E458" s="137" t="str">
        <f>'آبان 1400'!E459</f>
        <v>سید حسن</v>
      </c>
      <c r="F458" s="137" t="str">
        <f>'آبان 1400'!F459</f>
        <v>حسینی</v>
      </c>
      <c r="G458" s="137" t="str">
        <f>'آبان 1400'!G459</f>
        <v>نگهبان</v>
      </c>
      <c r="H458" s="137" t="str">
        <f>'آبان 1400'!H459</f>
        <v>مازندران</v>
      </c>
      <c r="I458" s="137" t="str">
        <f>'آبان 1400'!I459</f>
        <v>214-700-3189940-1</v>
      </c>
      <c r="J458" s="137">
        <f>'آبان 1400'!J459</f>
        <v>4989575806</v>
      </c>
      <c r="K458" s="137" t="str">
        <f>'آبان 1400'!K459</f>
        <v>0019182523</v>
      </c>
      <c r="L458" s="137" t="str">
        <f>'آبان 1400'!L459</f>
        <v>مازندران</v>
      </c>
      <c r="M458" s="137" t="str">
        <f>'آبان 1400'!M459</f>
        <v>نگهبان</v>
      </c>
      <c r="N458" s="121">
        <f>'آبان 1400'!N459</f>
        <v>0</v>
      </c>
      <c r="O458" s="120" t="str">
        <f>'آبان 1400'!O459</f>
        <v>*</v>
      </c>
      <c r="P458" s="122">
        <f>'آبان 1400'!P459</f>
        <v>0</v>
      </c>
      <c r="Q458" s="362">
        <f>'آبان 1400'!Q459</f>
        <v>30</v>
      </c>
      <c r="R458" s="362">
        <f>'آبان 1400'!R459</f>
        <v>90</v>
      </c>
      <c r="S458" s="362">
        <f>'آبان 1400'!S459</f>
        <v>0</v>
      </c>
      <c r="T458" s="362">
        <f>'آبان 1400'!T459</f>
        <v>0</v>
      </c>
      <c r="U458" s="138">
        <f>'آبان 1400'!U459</f>
        <v>0</v>
      </c>
      <c r="V458" s="121">
        <f>'آبان 1400'!W459</f>
        <v>0</v>
      </c>
      <c r="W458" s="122">
        <f>'آبان 1400'!X459</f>
        <v>0</v>
      </c>
      <c r="X458" s="370">
        <f>'آبان 1400'!Y459</f>
        <v>2</v>
      </c>
      <c r="Y458" s="370">
        <f>'آبان 1400'!Z459</f>
        <v>1</v>
      </c>
      <c r="Z458" s="139">
        <f>'آبان 1400'!AA459</f>
        <v>885165</v>
      </c>
      <c r="AA458" s="139">
        <f>'آبان 1400'!AB459</f>
        <v>46667</v>
      </c>
      <c r="AB458" s="139">
        <f>'آبان 1400'!AC459</f>
        <v>931832</v>
      </c>
      <c r="AC458" s="139">
        <f>'آبان 1400'!AD459</f>
        <v>4500000</v>
      </c>
      <c r="AD458" s="139">
        <f>'آبان 1400'!AE459</f>
        <v>6000000</v>
      </c>
      <c r="AE458" s="140">
        <f>'آبان 1400'!AF459</f>
        <v>177895.19999999998</v>
      </c>
      <c r="AF458" s="123">
        <f>'آبان 1400'!AG459</f>
        <v>26554950</v>
      </c>
      <c r="AG458" s="124">
        <f>'آبان 1400'!AH459</f>
        <v>1400010</v>
      </c>
      <c r="AH458" s="124">
        <f>'آبان 1400'!AI459</f>
        <v>16010567.999999998</v>
      </c>
      <c r="AI458" s="124">
        <f>'آبان 1400'!AJ459</f>
        <v>2655495</v>
      </c>
      <c r="AJ458" s="124">
        <f>'آبان 1400'!AK459</f>
        <v>4500000</v>
      </c>
      <c r="AK458" s="124">
        <f>'آبان 1400'!AL459</f>
        <v>6000000</v>
      </c>
      <c r="AL458" s="124">
        <f>'آبان 1400'!AM459</f>
        <v>0</v>
      </c>
      <c r="AM458" s="124">
        <f>'آبان 1400'!AN459</f>
        <v>0</v>
      </c>
      <c r="AN458" s="124">
        <f>'آبان 1400'!AO459</f>
        <v>0</v>
      </c>
      <c r="AO458" s="124">
        <f>'آبان 1400'!AP459</f>
        <v>4000000</v>
      </c>
      <c r="AP458" s="124">
        <f>'آبان 1400'!AQ459</f>
        <v>0</v>
      </c>
      <c r="AQ458" s="124">
        <f>'آبان 1400'!AR459</f>
        <v>0</v>
      </c>
      <c r="AR458" s="124">
        <f>'آبان 1400'!AS459</f>
        <v>0</v>
      </c>
      <c r="AS458" s="379">
        <f>'آبان 1400'!AT459</f>
        <v>0</v>
      </c>
      <c r="AT458" s="372">
        <f t="shared" si="325"/>
        <v>61121023</v>
      </c>
      <c r="AU458" s="174">
        <f>'آبان 1400'!AV459</f>
        <v>39872941.039999999</v>
      </c>
      <c r="AV458" s="142">
        <f>'آبان 1400'!AW459</f>
        <v>58465528</v>
      </c>
      <c r="AW458" s="143">
        <f t="shared" si="326"/>
        <v>4092586.9600000004</v>
      </c>
      <c r="AX458" s="76">
        <f t="shared" si="327"/>
        <v>0</v>
      </c>
      <c r="AY458" s="143">
        <f>'آبان 1400'!AZ459</f>
        <v>0</v>
      </c>
      <c r="AZ458" s="143">
        <f>'آبان 1400'!BA459</f>
        <v>0</v>
      </c>
      <c r="BA458" s="143">
        <f>'آبان 1400'!BB459</f>
        <v>0</v>
      </c>
      <c r="BB458" s="143">
        <f>'آبان 1400'!BC459</f>
        <v>0</v>
      </c>
      <c r="BC458" s="143">
        <f>'آبان 1400'!BD459</f>
        <v>0</v>
      </c>
      <c r="BD458" s="143">
        <f>'آبان 1400'!BE459</f>
        <v>0</v>
      </c>
      <c r="BE458" s="143">
        <f>'آبان 1400'!BF459</f>
        <v>0</v>
      </c>
      <c r="BF458" s="144">
        <f t="shared" si="328"/>
        <v>4092586.9600000004</v>
      </c>
      <c r="BG458" s="141">
        <f t="shared" si="329"/>
        <v>57028436</v>
      </c>
      <c r="BH458" s="145">
        <f t="shared" si="330"/>
        <v>61121023</v>
      </c>
      <c r="BI458" s="128">
        <f t="shared" si="323"/>
        <v>4659160</v>
      </c>
      <c r="BJ458" s="146">
        <f t="shared" si="331"/>
        <v>2329580</v>
      </c>
      <c r="BK458" s="146">
        <f t="shared" si="332"/>
        <v>698874</v>
      </c>
      <c r="BL458" s="147">
        <f t="shared" si="333"/>
        <v>1120000</v>
      </c>
      <c r="BM458" s="383">
        <v>0</v>
      </c>
      <c r="BN458" s="148">
        <f t="shared" si="334"/>
        <v>69928637</v>
      </c>
      <c r="BO458" s="149">
        <f t="shared" si="335"/>
        <v>58465528</v>
      </c>
      <c r="BP458" s="150">
        <f t="shared" si="336"/>
        <v>13447071.440000001</v>
      </c>
      <c r="BQ458" s="151">
        <f t="shared" si="337"/>
        <v>83375708.439999998</v>
      </c>
      <c r="BR458" s="152">
        <f t="shared" si="338"/>
        <v>100800</v>
      </c>
      <c r="BS458" s="148">
        <f t="shared" si="339"/>
        <v>83476508.439999998</v>
      </c>
      <c r="BT458" s="136">
        <v>0</v>
      </c>
      <c r="BU458" s="149">
        <f t="shared" si="340"/>
        <v>6992863.7000000002</v>
      </c>
      <c r="BV458" s="153">
        <f t="shared" si="341"/>
        <v>3496431.85</v>
      </c>
      <c r="BW458" s="134">
        <f t="shared" si="342"/>
        <v>72987212.890000001</v>
      </c>
      <c r="BX458" s="148">
        <f t="shared" si="343"/>
        <v>7687614</v>
      </c>
      <c r="BY458" s="135">
        <f t="shared" si="344"/>
        <v>65299598.890000001</v>
      </c>
      <c r="CD458" s="400">
        <f>'آبان 1400'!AU459</f>
        <v>61121023</v>
      </c>
      <c r="CE458" s="401">
        <f>'آبان 1400'!AV459</f>
        <v>39872941.039999999</v>
      </c>
      <c r="CF458" s="401">
        <f>'آبان 1400'!AW459</f>
        <v>58465528</v>
      </c>
      <c r="CG458" s="401">
        <f>'آبان 1400'!AX459</f>
        <v>4092586.9600000004</v>
      </c>
      <c r="CH458" s="401">
        <f>'آبان 1400'!AY459</f>
        <v>0</v>
      </c>
      <c r="CI458" s="401">
        <f>'آبان 1400'!AZ459</f>
        <v>0</v>
      </c>
      <c r="CJ458" s="401">
        <f>'آبان 1400'!BA459</f>
        <v>0</v>
      </c>
      <c r="CK458" s="401">
        <f>'آبان 1400'!BB459</f>
        <v>0</v>
      </c>
      <c r="CL458" s="401">
        <f>'آبان 1400'!BC459</f>
        <v>0</v>
      </c>
      <c r="CM458" s="401">
        <f>'آبان 1400'!BD459</f>
        <v>0</v>
      </c>
      <c r="CN458" s="401">
        <f>'آبان 1400'!BE459</f>
        <v>0</v>
      </c>
      <c r="CO458" s="401">
        <f>'آبان 1400'!BF459</f>
        <v>0</v>
      </c>
      <c r="CP458" s="401">
        <f>'آبان 1400'!BG459</f>
        <v>4092586.9600000004</v>
      </c>
      <c r="CQ458" s="401">
        <f>'آبان 1400'!BH459</f>
        <v>57028436</v>
      </c>
      <c r="CR458" s="401">
        <f t="shared" si="345"/>
        <v>61121023</v>
      </c>
      <c r="CS458" s="56">
        <f t="shared" si="346"/>
        <v>4659160</v>
      </c>
      <c r="CT458" s="400">
        <f t="shared" si="347"/>
        <v>2329580</v>
      </c>
      <c r="CU458" s="401">
        <f t="shared" si="348"/>
        <v>698874</v>
      </c>
      <c r="CV458" s="401">
        <f t="shared" si="349"/>
        <v>1120000</v>
      </c>
      <c r="CW458" s="56">
        <v>0</v>
      </c>
      <c r="CX458" s="401">
        <f t="shared" si="350"/>
        <v>69928637</v>
      </c>
      <c r="CY458" s="401">
        <f t="shared" si="351"/>
        <v>58465528</v>
      </c>
      <c r="CZ458" s="401">
        <f t="shared" si="352"/>
        <v>13447071.440000001</v>
      </c>
      <c r="DA458" s="401">
        <f t="shared" si="353"/>
        <v>83375708.439999998</v>
      </c>
      <c r="DB458" s="401">
        <f t="shared" si="354"/>
        <v>100800</v>
      </c>
      <c r="DC458" s="401">
        <f t="shared" si="355"/>
        <v>83476508.439999998</v>
      </c>
      <c r="DD458" s="406">
        <v>0</v>
      </c>
      <c r="DE458" s="401">
        <f t="shared" si="356"/>
        <v>6992863.7000000002</v>
      </c>
      <c r="DF458" s="401">
        <f t="shared" si="357"/>
        <v>3496431.85</v>
      </c>
      <c r="DG458" s="401">
        <f t="shared" si="358"/>
        <v>72987212.890000001</v>
      </c>
      <c r="DH458" s="401">
        <f t="shared" si="359"/>
        <v>7687614</v>
      </c>
      <c r="DI458" s="401">
        <f t="shared" si="360"/>
        <v>65299598.890000001</v>
      </c>
      <c r="DJ458" s="401">
        <f t="shared" si="361"/>
        <v>0</v>
      </c>
      <c r="DL458" s="408">
        <f t="shared" si="362"/>
        <v>6638737.5</v>
      </c>
      <c r="DM458" s="408">
        <f t="shared" si="363"/>
        <v>-1979577.5</v>
      </c>
    </row>
    <row r="459" spans="1:117" s="56" customFormat="1" ht="21" x14ac:dyDescent="0.2">
      <c r="A459" s="192">
        <f t="shared" si="324"/>
        <v>2655495</v>
      </c>
      <c r="B459" s="137">
        <f>'آبان 1400'!B460</f>
        <v>454</v>
      </c>
      <c r="C459" s="137">
        <f>'آبان 1400'!C460</f>
        <v>237</v>
      </c>
      <c r="D459" s="137">
        <f>'آبان 1400'!D460</f>
        <v>13134</v>
      </c>
      <c r="E459" s="137" t="str">
        <f>'آبان 1400'!E460</f>
        <v>کمیل</v>
      </c>
      <c r="F459" s="137" t="str">
        <f>'آبان 1400'!F460</f>
        <v>مرادی</v>
      </c>
      <c r="G459" s="137" t="str">
        <f>'آبان 1400'!G460</f>
        <v>نگهبان</v>
      </c>
      <c r="H459" s="137" t="str">
        <f>'آبان 1400'!H460</f>
        <v>مازندران</v>
      </c>
      <c r="I459" s="137" t="str">
        <f>'آبان 1400'!I460</f>
        <v>214-813-2981683-1</v>
      </c>
      <c r="J459" s="137">
        <f>'آبان 1400'!J460</f>
        <v>2200789726</v>
      </c>
      <c r="K459" s="137" t="str">
        <f>'آبان 1400'!K460</f>
        <v>0036124627</v>
      </c>
      <c r="L459" s="137" t="str">
        <f>'آبان 1400'!L460</f>
        <v>مازندران</v>
      </c>
      <c r="M459" s="137" t="str">
        <f>'آبان 1400'!M460</f>
        <v>نگهبان</v>
      </c>
      <c r="N459" s="121" t="str">
        <f>'آبان 1400'!N460</f>
        <v>*</v>
      </c>
      <c r="O459" s="120">
        <f>'آبان 1400'!O460</f>
        <v>0</v>
      </c>
      <c r="P459" s="122">
        <f>'آبان 1400'!P460</f>
        <v>0</v>
      </c>
      <c r="Q459" s="362">
        <f>'آبان 1400'!Q460</f>
        <v>30</v>
      </c>
      <c r="R459" s="362">
        <f>'آبان 1400'!R460</f>
        <v>120</v>
      </c>
      <c r="S459" s="362">
        <f>'آبان 1400'!S460</f>
        <v>110</v>
      </c>
      <c r="T459" s="362">
        <f>'آبان 1400'!T460</f>
        <v>29.33</v>
      </c>
      <c r="U459" s="138">
        <f>'آبان 1400'!U460</f>
        <v>0</v>
      </c>
      <c r="V459" s="121">
        <f>'آبان 1400'!W460</f>
        <v>0</v>
      </c>
      <c r="W459" s="122">
        <f>'آبان 1400'!X460</f>
        <v>0</v>
      </c>
      <c r="X459" s="370">
        <f>'آبان 1400'!Y460</f>
        <v>1</v>
      </c>
      <c r="Y459" s="370">
        <f>'آبان 1400'!Z460</f>
        <v>1</v>
      </c>
      <c r="Z459" s="139">
        <f>'آبان 1400'!AA460</f>
        <v>885165</v>
      </c>
      <c r="AA459" s="139">
        <f>'آبان 1400'!AB460</f>
        <v>46667</v>
      </c>
      <c r="AB459" s="139">
        <f>'آبان 1400'!AC460</f>
        <v>931832</v>
      </c>
      <c r="AC459" s="139">
        <f>'آبان 1400'!AD460</f>
        <v>4500000</v>
      </c>
      <c r="AD459" s="139">
        <f>'آبان 1400'!AE460</f>
        <v>6000000</v>
      </c>
      <c r="AE459" s="140">
        <f>'آبان 1400'!AF460</f>
        <v>177895.19999999998</v>
      </c>
      <c r="AF459" s="123">
        <f>'آبان 1400'!AG460</f>
        <v>26554950</v>
      </c>
      <c r="AG459" s="124">
        <f>'آبان 1400'!AH460</f>
        <v>1400010</v>
      </c>
      <c r="AH459" s="124">
        <f>'آبان 1400'!AI460</f>
        <v>21347423.999999996</v>
      </c>
      <c r="AI459" s="124">
        <f>'آبان 1400'!AJ460</f>
        <v>2655495</v>
      </c>
      <c r="AJ459" s="124">
        <f>'آبان 1400'!AK460</f>
        <v>4500000</v>
      </c>
      <c r="AK459" s="124">
        <f>'آبان 1400'!AL460</f>
        <v>6000000</v>
      </c>
      <c r="AL459" s="124">
        <f>'آبان 1400'!AM460</f>
        <v>4892117.9999999991</v>
      </c>
      <c r="AM459" s="124">
        <f>'آبان 1400'!AN460</f>
        <v>5217666.2159999991</v>
      </c>
      <c r="AN459" s="124">
        <f>'آبان 1400'!AO460</f>
        <v>0</v>
      </c>
      <c r="AO459" s="124">
        <f>'آبان 1400'!AP460</f>
        <v>3000000</v>
      </c>
      <c r="AP459" s="124">
        <f>'آبان 1400'!AQ460</f>
        <v>0</v>
      </c>
      <c r="AQ459" s="124">
        <f>'آبان 1400'!AR460</f>
        <v>0</v>
      </c>
      <c r="AR459" s="124">
        <f>'آبان 1400'!AS460</f>
        <v>0</v>
      </c>
      <c r="AS459" s="379">
        <f>'آبان 1400'!AT460</f>
        <v>0</v>
      </c>
      <c r="AT459" s="372">
        <f t="shared" si="325"/>
        <v>75567663.216000006</v>
      </c>
      <c r="AU459" s="174">
        <f>'آبان 1400'!AV460</f>
        <v>54308316.440880008</v>
      </c>
      <c r="AV459" s="142">
        <f>'آبان 1400'!AW460</f>
        <v>72912168.215999991</v>
      </c>
      <c r="AW459" s="143">
        <f t="shared" si="326"/>
        <v>5103851.7751199994</v>
      </c>
      <c r="AX459" s="76">
        <f t="shared" si="327"/>
        <v>1430831.644088001</v>
      </c>
      <c r="AY459" s="143">
        <f>'آبان 1400'!AZ460</f>
        <v>0</v>
      </c>
      <c r="AZ459" s="143">
        <f>'آبان 1400'!BA460</f>
        <v>0</v>
      </c>
      <c r="BA459" s="143">
        <f>'آبان 1400'!BB460</f>
        <v>0</v>
      </c>
      <c r="BB459" s="143">
        <f>'آبان 1400'!BC460</f>
        <v>0</v>
      </c>
      <c r="BC459" s="143">
        <f>'آبان 1400'!BD460</f>
        <v>0</v>
      </c>
      <c r="BD459" s="143">
        <f>'آبان 1400'!BE460</f>
        <v>0</v>
      </c>
      <c r="BE459" s="143">
        <f>'آبان 1400'!BF460</f>
        <v>0</v>
      </c>
      <c r="BF459" s="144">
        <f t="shared" si="328"/>
        <v>6534683.4192080004</v>
      </c>
      <c r="BG459" s="141">
        <f t="shared" si="329"/>
        <v>69032979</v>
      </c>
      <c r="BH459" s="145">
        <f t="shared" si="330"/>
        <v>75567663.216000006</v>
      </c>
      <c r="BI459" s="128">
        <f t="shared" si="323"/>
        <v>4659160</v>
      </c>
      <c r="BJ459" s="146">
        <f t="shared" si="331"/>
        <v>2329580</v>
      </c>
      <c r="BK459" s="146">
        <f t="shared" si="332"/>
        <v>698874</v>
      </c>
      <c r="BL459" s="147">
        <f t="shared" si="333"/>
        <v>1120000</v>
      </c>
      <c r="BM459" s="383">
        <v>0</v>
      </c>
      <c r="BN459" s="148">
        <f t="shared" si="334"/>
        <v>84375277.216000006</v>
      </c>
      <c r="BO459" s="149">
        <f t="shared" si="335"/>
        <v>72912168.215999991</v>
      </c>
      <c r="BP459" s="150">
        <f t="shared" si="336"/>
        <v>16769798.689679999</v>
      </c>
      <c r="BQ459" s="151">
        <f t="shared" si="337"/>
        <v>101145075.90568</v>
      </c>
      <c r="BR459" s="152">
        <f t="shared" si="338"/>
        <v>100800</v>
      </c>
      <c r="BS459" s="148">
        <f t="shared" si="339"/>
        <v>101245875.90568</v>
      </c>
      <c r="BT459" s="136">
        <v>0</v>
      </c>
      <c r="BU459" s="149">
        <f t="shared" si="340"/>
        <v>8437527.7216000017</v>
      </c>
      <c r="BV459" s="153">
        <f t="shared" si="341"/>
        <v>4218763.8608000008</v>
      </c>
      <c r="BW459" s="134">
        <f t="shared" si="342"/>
        <v>88589584.323280007</v>
      </c>
      <c r="BX459" s="148">
        <f t="shared" si="343"/>
        <v>7687614</v>
      </c>
      <c r="BY459" s="135">
        <f t="shared" si="344"/>
        <v>80901970.323280007</v>
      </c>
      <c r="CD459" s="400">
        <f>'آبان 1400'!AU460</f>
        <v>75567663.216000006</v>
      </c>
      <c r="CE459" s="401">
        <f>'آبان 1400'!AV460</f>
        <v>54308316.440880008</v>
      </c>
      <c r="CF459" s="401">
        <f>'آبان 1400'!AW460</f>
        <v>72912168.215999991</v>
      </c>
      <c r="CG459" s="401">
        <f>'آبان 1400'!AX460</f>
        <v>5103851.7751199994</v>
      </c>
      <c r="CH459" s="401">
        <f>'آبان 1400'!AY460</f>
        <v>1430831.644088001</v>
      </c>
      <c r="CI459" s="401">
        <f>'آبان 1400'!AZ460</f>
        <v>0</v>
      </c>
      <c r="CJ459" s="401">
        <f>'آبان 1400'!BA460</f>
        <v>0</v>
      </c>
      <c r="CK459" s="401">
        <f>'آبان 1400'!BB460</f>
        <v>0</v>
      </c>
      <c r="CL459" s="401">
        <f>'آبان 1400'!BC460</f>
        <v>0</v>
      </c>
      <c r="CM459" s="401">
        <f>'آبان 1400'!BD460</f>
        <v>0</v>
      </c>
      <c r="CN459" s="401">
        <f>'آبان 1400'!BE460</f>
        <v>0</v>
      </c>
      <c r="CO459" s="401">
        <f>'آبان 1400'!BF460</f>
        <v>0</v>
      </c>
      <c r="CP459" s="401">
        <f>'آبان 1400'!BG460</f>
        <v>6534683.4192080004</v>
      </c>
      <c r="CQ459" s="401">
        <f>'آبان 1400'!BH460</f>
        <v>69032979</v>
      </c>
      <c r="CR459" s="401">
        <f t="shared" si="345"/>
        <v>75567663.216000006</v>
      </c>
      <c r="CS459" s="56">
        <f t="shared" si="346"/>
        <v>4659160</v>
      </c>
      <c r="CT459" s="400">
        <f t="shared" si="347"/>
        <v>2329580</v>
      </c>
      <c r="CU459" s="401">
        <f t="shared" si="348"/>
        <v>698874</v>
      </c>
      <c r="CV459" s="401">
        <f t="shared" si="349"/>
        <v>1120000</v>
      </c>
      <c r="CW459" s="56">
        <v>0</v>
      </c>
      <c r="CX459" s="401">
        <f t="shared" si="350"/>
        <v>84375277.216000006</v>
      </c>
      <c r="CY459" s="401">
        <f t="shared" si="351"/>
        <v>72912168.215999991</v>
      </c>
      <c r="CZ459" s="401">
        <f t="shared" si="352"/>
        <v>16769798.689679999</v>
      </c>
      <c r="DA459" s="401">
        <f t="shared" si="353"/>
        <v>101145075.90568</v>
      </c>
      <c r="DB459" s="401">
        <f t="shared" si="354"/>
        <v>100800</v>
      </c>
      <c r="DC459" s="401">
        <f t="shared" si="355"/>
        <v>101245875.90568</v>
      </c>
      <c r="DD459" s="406">
        <v>0</v>
      </c>
      <c r="DE459" s="401">
        <f t="shared" si="356"/>
        <v>8437527.7216000017</v>
      </c>
      <c r="DF459" s="401">
        <f t="shared" si="357"/>
        <v>4218763.8608000008</v>
      </c>
      <c r="DG459" s="401">
        <f t="shared" si="358"/>
        <v>88589584.323280007</v>
      </c>
      <c r="DH459" s="401">
        <f t="shared" si="359"/>
        <v>7687614</v>
      </c>
      <c r="DI459" s="401">
        <f t="shared" si="360"/>
        <v>80901970.323280007</v>
      </c>
      <c r="DJ459" s="401">
        <f t="shared" si="361"/>
        <v>0</v>
      </c>
      <c r="DL459" s="408">
        <f t="shared" si="362"/>
        <v>6638737.5</v>
      </c>
      <c r="DM459" s="408">
        <f t="shared" si="363"/>
        <v>-1979577.5</v>
      </c>
    </row>
    <row r="460" spans="1:117" s="56" customFormat="1" ht="21" x14ac:dyDescent="0.2">
      <c r="A460" s="192">
        <f t="shared" si="324"/>
        <v>2655495</v>
      </c>
      <c r="B460" s="137">
        <f>'آبان 1400'!B461</f>
        <v>455</v>
      </c>
      <c r="C460" s="137">
        <f>'آبان 1400'!C461</f>
        <v>238</v>
      </c>
      <c r="D460" s="137">
        <f>'آبان 1400'!D461</f>
        <v>13145</v>
      </c>
      <c r="E460" s="137" t="str">
        <f>'آبان 1400'!E461</f>
        <v>میلاد</v>
      </c>
      <c r="F460" s="137" t="str">
        <f>'آبان 1400'!F461</f>
        <v>مظلومی چولابی</v>
      </c>
      <c r="G460" s="137" t="str">
        <f>'آبان 1400'!G461</f>
        <v>نگهبان</v>
      </c>
      <c r="H460" s="137" t="str">
        <f>'آبان 1400'!H461</f>
        <v>مازندران</v>
      </c>
      <c r="I460" s="137" t="str">
        <f>'آبان 1400'!I461</f>
        <v>214-813-2406259-1</v>
      </c>
      <c r="J460" s="137">
        <f>'آبان 1400'!J461</f>
        <v>4839921598</v>
      </c>
      <c r="K460" s="137" t="str">
        <f>'آبان 1400'!K461</f>
        <v>0035368624</v>
      </c>
      <c r="L460" s="137" t="str">
        <f>'آبان 1400'!L461</f>
        <v>مازندران</v>
      </c>
      <c r="M460" s="137" t="str">
        <f>'آبان 1400'!M461</f>
        <v>نگهبان</v>
      </c>
      <c r="N460" s="121" t="str">
        <f>'آبان 1400'!N461</f>
        <v>*</v>
      </c>
      <c r="O460" s="120">
        <f>'آبان 1400'!O461</f>
        <v>0</v>
      </c>
      <c r="P460" s="122">
        <f>'آبان 1400'!P461</f>
        <v>0</v>
      </c>
      <c r="Q460" s="362">
        <f>'آبان 1400'!Q461</f>
        <v>30</v>
      </c>
      <c r="R460" s="362">
        <f>'آبان 1400'!R461</f>
        <v>120</v>
      </c>
      <c r="S460" s="362">
        <f>'آبان 1400'!S461</f>
        <v>110</v>
      </c>
      <c r="T460" s="362">
        <f>'آبان 1400'!T461</f>
        <v>29.33</v>
      </c>
      <c r="U460" s="138">
        <f>'آبان 1400'!U461</f>
        <v>0</v>
      </c>
      <c r="V460" s="121">
        <f>'آبان 1400'!W461</f>
        <v>0</v>
      </c>
      <c r="W460" s="122">
        <f>'آبان 1400'!X461</f>
        <v>0</v>
      </c>
      <c r="X460" s="370">
        <f>'آبان 1400'!Y461</f>
        <v>1</v>
      </c>
      <c r="Y460" s="370">
        <f>'آبان 1400'!Z461</f>
        <v>1</v>
      </c>
      <c r="Z460" s="139">
        <f>'آبان 1400'!AA461</f>
        <v>885165</v>
      </c>
      <c r="AA460" s="139">
        <f>'آبان 1400'!AB461</f>
        <v>46667</v>
      </c>
      <c r="AB460" s="139">
        <f>'آبان 1400'!AC461</f>
        <v>931832</v>
      </c>
      <c r="AC460" s="139">
        <f>'آبان 1400'!AD461</f>
        <v>4500000</v>
      </c>
      <c r="AD460" s="139">
        <f>'آبان 1400'!AE461</f>
        <v>6000000</v>
      </c>
      <c r="AE460" s="140">
        <f>'آبان 1400'!AF461</f>
        <v>177895.19999999998</v>
      </c>
      <c r="AF460" s="123">
        <f>'آبان 1400'!AG461</f>
        <v>26554950</v>
      </c>
      <c r="AG460" s="124">
        <f>'آبان 1400'!AH461</f>
        <v>1400010</v>
      </c>
      <c r="AH460" s="124">
        <f>'آبان 1400'!AI461</f>
        <v>21347423.999999996</v>
      </c>
      <c r="AI460" s="124">
        <f>'آبان 1400'!AJ461</f>
        <v>2655495</v>
      </c>
      <c r="AJ460" s="124">
        <f>'آبان 1400'!AK461</f>
        <v>4500000</v>
      </c>
      <c r="AK460" s="124">
        <f>'آبان 1400'!AL461</f>
        <v>6000000</v>
      </c>
      <c r="AL460" s="124">
        <f>'آبان 1400'!AM461</f>
        <v>4892117.9999999991</v>
      </c>
      <c r="AM460" s="124">
        <f>'آبان 1400'!AN461</f>
        <v>5217666.2159999991</v>
      </c>
      <c r="AN460" s="124">
        <f>'آبان 1400'!AO461</f>
        <v>0</v>
      </c>
      <c r="AO460" s="124">
        <f>'آبان 1400'!AP461</f>
        <v>3000000</v>
      </c>
      <c r="AP460" s="124">
        <f>'آبان 1400'!AQ461</f>
        <v>0</v>
      </c>
      <c r="AQ460" s="124">
        <f>'آبان 1400'!AR461</f>
        <v>0</v>
      </c>
      <c r="AR460" s="124">
        <f>'آبان 1400'!AS461</f>
        <v>0</v>
      </c>
      <c r="AS460" s="379">
        <f>'آبان 1400'!AT461</f>
        <v>0</v>
      </c>
      <c r="AT460" s="372">
        <f t="shared" si="325"/>
        <v>75567663.216000006</v>
      </c>
      <c r="AU460" s="174">
        <f>'آبان 1400'!AV461</f>
        <v>54308316.440880008</v>
      </c>
      <c r="AV460" s="142">
        <f>'آبان 1400'!AW461</f>
        <v>72912168.215999991</v>
      </c>
      <c r="AW460" s="143">
        <f t="shared" si="326"/>
        <v>5103851.7751199994</v>
      </c>
      <c r="AX460" s="76">
        <f t="shared" si="327"/>
        <v>1430831.644088001</v>
      </c>
      <c r="AY460" s="143">
        <f>'آبان 1400'!AZ461</f>
        <v>0</v>
      </c>
      <c r="AZ460" s="143">
        <f>'آبان 1400'!BA461</f>
        <v>0</v>
      </c>
      <c r="BA460" s="143">
        <f>'آبان 1400'!BB461</f>
        <v>0</v>
      </c>
      <c r="BB460" s="143">
        <f>'آبان 1400'!BC461</f>
        <v>0</v>
      </c>
      <c r="BC460" s="143">
        <f>'آبان 1400'!BD461</f>
        <v>0</v>
      </c>
      <c r="BD460" s="143">
        <f>'آبان 1400'!BE461</f>
        <v>0</v>
      </c>
      <c r="BE460" s="143">
        <f>'آبان 1400'!BF461</f>
        <v>0</v>
      </c>
      <c r="BF460" s="144">
        <f t="shared" si="328"/>
        <v>6534683.4192080004</v>
      </c>
      <c r="BG460" s="141">
        <f t="shared" si="329"/>
        <v>69032979</v>
      </c>
      <c r="BH460" s="145">
        <f t="shared" si="330"/>
        <v>75567663.216000006</v>
      </c>
      <c r="BI460" s="128">
        <f t="shared" si="323"/>
        <v>4659160</v>
      </c>
      <c r="BJ460" s="146">
        <f t="shared" si="331"/>
        <v>2329580</v>
      </c>
      <c r="BK460" s="146">
        <f t="shared" si="332"/>
        <v>698874</v>
      </c>
      <c r="BL460" s="147">
        <f t="shared" si="333"/>
        <v>1120000</v>
      </c>
      <c r="BM460" s="383">
        <v>0</v>
      </c>
      <c r="BN460" s="148">
        <f t="shared" si="334"/>
        <v>84375277.216000006</v>
      </c>
      <c r="BO460" s="149">
        <f t="shared" si="335"/>
        <v>72912168.215999991</v>
      </c>
      <c r="BP460" s="150">
        <f t="shared" si="336"/>
        <v>16769798.689679999</v>
      </c>
      <c r="BQ460" s="151">
        <f t="shared" si="337"/>
        <v>101145075.90568</v>
      </c>
      <c r="BR460" s="152">
        <f t="shared" si="338"/>
        <v>100800</v>
      </c>
      <c r="BS460" s="148">
        <f t="shared" si="339"/>
        <v>101245875.90568</v>
      </c>
      <c r="BT460" s="136">
        <v>0</v>
      </c>
      <c r="BU460" s="149">
        <f t="shared" si="340"/>
        <v>8437527.7216000017</v>
      </c>
      <c r="BV460" s="153">
        <f t="shared" si="341"/>
        <v>4218763.8608000008</v>
      </c>
      <c r="BW460" s="134">
        <f t="shared" si="342"/>
        <v>88589584.323280007</v>
      </c>
      <c r="BX460" s="148">
        <f t="shared" si="343"/>
        <v>7687614</v>
      </c>
      <c r="BY460" s="135">
        <f t="shared" si="344"/>
        <v>80901970.323280007</v>
      </c>
      <c r="CD460" s="400">
        <f>'آبان 1400'!AU461</f>
        <v>75567663.216000006</v>
      </c>
      <c r="CE460" s="401">
        <f>'آبان 1400'!AV461</f>
        <v>54308316.440880008</v>
      </c>
      <c r="CF460" s="401">
        <f>'آبان 1400'!AW461</f>
        <v>72912168.215999991</v>
      </c>
      <c r="CG460" s="401">
        <f>'آبان 1400'!AX461</f>
        <v>5103851.7751199994</v>
      </c>
      <c r="CH460" s="401">
        <f>'آبان 1400'!AY461</f>
        <v>1430831.644088001</v>
      </c>
      <c r="CI460" s="401">
        <f>'آبان 1400'!AZ461</f>
        <v>0</v>
      </c>
      <c r="CJ460" s="401">
        <f>'آبان 1400'!BA461</f>
        <v>0</v>
      </c>
      <c r="CK460" s="401">
        <f>'آبان 1400'!BB461</f>
        <v>0</v>
      </c>
      <c r="CL460" s="401">
        <f>'آبان 1400'!BC461</f>
        <v>0</v>
      </c>
      <c r="CM460" s="401">
        <f>'آبان 1400'!BD461</f>
        <v>0</v>
      </c>
      <c r="CN460" s="401">
        <f>'آبان 1400'!BE461</f>
        <v>0</v>
      </c>
      <c r="CO460" s="401">
        <f>'آبان 1400'!BF461</f>
        <v>0</v>
      </c>
      <c r="CP460" s="401">
        <f>'آبان 1400'!BG461</f>
        <v>6534683.4192080004</v>
      </c>
      <c r="CQ460" s="401">
        <f>'آبان 1400'!BH461</f>
        <v>69032979</v>
      </c>
      <c r="CR460" s="401">
        <f t="shared" si="345"/>
        <v>75567663.216000006</v>
      </c>
      <c r="CS460" s="56">
        <f t="shared" si="346"/>
        <v>4659160</v>
      </c>
      <c r="CT460" s="400">
        <f t="shared" si="347"/>
        <v>2329580</v>
      </c>
      <c r="CU460" s="401">
        <f t="shared" si="348"/>
        <v>698874</v>
      </c>
      <c r="CV460" s="401">
        <f t="shared" si="349"/>
        <v>1120000</v>
      </c>
      <c r="CW460" s="56">
        <v>0</v>
      </c>
      <c r="CX460" s="401">
        <f t="shared" si="350"/>
        <v>84375277.216000006</v>
      </c>
      <c r="CY460" s="401">
        <f t="shared" si="351"/>
        <v>72912168.215999991</v>
      </c>
      <c r="CZ460" s="401">
        <f t="shared" si="352"/>
        <v>16769798.689679999</v>
      </c>
      <c r="DA460" s="401">
        <f t="shared" si="353"/>
        <v>101145075.90568</v>
      </c>
      <c r="DB460" s="401">
        <f t="shared" si="354"/>
        <v>100800</v>
      </c>
      <c r="DC460" s="401">
        <f t="shared" si="355"/>
        <v>101245875.90568</v>
      </c>
      <c r="DD460" s="406">
        <v>0</v>
      </c>
      <c r="DE460" s="401">
        <f t="shared" si="356"/>
        <v>8437527.7216000017</v>
      </c>
      <c r="DF460" s="401">
        <f t="shared" si="357"/>
        <v>4218763.8608000008</v>
      </c>
      <c r="DG460" s="401">
        <f t="shared" si="358"/>
        <v>88589584.323280007</v>
      </c>
      <c r="DH460" s="401">
        <f t="shared" si="359"/>
        <v>7687614</v>
      </c>
      <c r="DI460" s="401">
        <f t="shared" si="360"/>
        <v>80901970.323280007</v>
      </c>
      <c r="DJ460" s="401">
        <f t="shared" si="361"/>
        <v>0</v>
      </c>
      <c r="DL460" s="408">
        <f t="shared" si="362"/>
        <v>6638737.5</v>
      </c>
      <c r="DM460" s="408">
        <f t="shared" si="363"/>
        <v>-1979577.5</v>
      </c>
    </row>
    <row r="461" spans="1:117" s="56" customFormat="1" ht="21" x14ac:dyDescent="0.2">
      <c r="A461" s="192">
        <f t="shared" si="324"/>
        <v>2655495</v>
      </c>
      <c r="B461" s="137">
        <f>'آبان 1400'!B462</f>
        <v>456</v>
      </c>
      <c r="C461" s="137">
        <f>'آبان 1400'!C462</f>
        <v>239</v>
      </c>
      <c r="D461" s="137">
        <f>'آبان 1400'!D462</f>
        <v>13144</v>
      </c>
      <c r="E461" s="137" t="str">
        <f>'آبان 1400'!E462</f>
        <v xml:space="preserve">جواد </v>
      </c>
      <c r="F461" s="137" t="str">
        <f>'آبان 1400'!F462</f>
        <v>امانی</v>
      </c>
      <c r="G461" s="137" t="str">
        <f>'آبان 1400'!G462</f>
        <v>نگهبان</v>
      </c>
      <c r="H461" s="137" t="str">
        <f>'آبان 1400'!H462</f>
        <v>مازندران</v>
      </c>
      <c r="I461" s="137" t="str">
        <f>'آبان 1400'!I462</f>
        <v>214-813-2181692-1</v>
      </c>
      <c r="J461" s="137">
        <f>'آبان 1400'!J462</f>
        <v>2064984380</v>
      </c>
      <c r="K461" s="137" t="str">
        <f>'آبان 1400'!K462</f>
        <v>0035573056</v>
      </c>
      <c r="L461" s="137" t="str">
        <f>'آبان 1400'!L462</f>
        <v>مازندران</v>
      </c>
      <c r="M461" s="137" t="str">
        <f>'آبان 1400'!M462</f>
        <v>نگهبان</v>
      </c>
      <c r="N461" s="121">
        <f>'آبان 1400'!N462</f>
        <v>0</v>
      </c>
      <c r="O461" s="120" t="str">
        <f>'آبان 1400'!O462</f>
        <v>*</v>
      </c>
      <c r="P461" s="122">
        <f>'آبان 1400'!P462</f>
        <v>0</v>
      </c>
      <c r="Q461" s="362">
        <f>'آبان 1400'!Q462</f>
        <v>30</v>
      </c>
      <c r="R461" s="362">
        <f>'آبان 1400'!R462</f>
        <v>90</v>
      </c>
      <c r="S461" s="362">
        <f>'آبان 1400'!S462</f>
        <v>0</v>
      </c>
      <c r="T461" s="362">
        <f>'آبان 1400'!T462</f>
        <v>0</v>
      </c>
      <c r="U461" s="138">
        <f>'آبان 1400'!U462</f>
        <v>0</v>
      </c>
      <c r="V461" s="121">
        <f>'آبان 1400'!W462</f>
        <v>0</v>
      </c>
      <c r="W461" s="122">
        <f>'آبان 1400'!X462</f>
        <v>0</v>
      </c>
      <c r="X461" s="370">
        <f>'آبان 1400'!Y462</f>
        <v>1</v>
      </c>
      <c r="Y461" s="370">
        <f>'آبان 1400'!Z462</f>
        <v>1</v>
      </c>
      <c r="Z461" s="139">
        <f>'آبان 1400'!AA462</f>
        <v>885165</v>
      </c>
      <c r="AA461" s="139">
        <f>'آبان 1400'!AB462</f>
        <v>46667</v>
      </c>
      <c r="AB461" s="139">
        <f>'آبان 1400'!AC462</f>
        <v>931832</v>
      </c>
      <c r="AC461" s="139">
        <f>'آبان 1400'!AD462</f>
        <v>4500000</v>
      </c>
      <c r="AD461" s="139">
        <f>'آبان 1400'!AE462</f>
        <v>6000000</v>
      </c>
      <c r="AE461" s="140">
        <f>'آبان 1400'!AF462</f>
        <v>177895.19999999998</v>
      </c>
      <c r="AF461" s="123">
        <f>'آبان 1400'!AG462</f>
        <v>26554950</v>
      </c>
      <c r="AG461" s="124">
        <f>'آبان 1400'!AH462</f>
        <v>1400010</v>
      </c>
      <c r="AH461" s="124">
        <f>'آبان 1400'!AI462</f>
        <v>16010567.999999998</v>
      </c>
      <c r="AI461" s="124">
        <f>'آبان 1400'!AJ462</f>
        <v>2655495</v>
      </c>
      <c r="AJ461" s="124">
        <f>'آبان 1400'!AK462</f>
        <v>4500000</v>
      </c>
      <c r="AK461" s="124">
        <f>'آبان 1400'!AL462</f>
        <v>6000000</v>
      </c>
      <c r="AL461" s="124">
        <f>'آبان 1400'!AM462</f>
        <v>0</v>
      </c>
      <c r="AM461" s="124">
        <f>'آبان 1400'!AN462</f>
        <v>0</v>
      </c>
      <c r="AN461" s="124">
        <f>'آبان 1400'!AO462</f>
        <v>0</v>
      </c>
      <c r="AO461" s="124">
        <f>'آبان 1400'!AP462</f>
        <v>4000000</v>
      </c>
      <c r="AP461" s="124">
        <f>'آبان 1400'!AQ462</f>
        <v>0</v>
      </c>
      <c r="AQ461" s="124">
        <f>'آبان 1400'!AR462</f>
        <v>0</v>
      </c>
      <c r="AR461" s="124">
        <f>'آبان 1400'!AS462</f>
        <v>0</v>
      </c>
      <c r="AS461" s="379">
        <f>'آبان 1400'!AT462</f>
        <v>0</v>
      </c>
      <c r="AT461" s="372">
        <f t="shared" si="325"/>
        <v>61121023</v>
      </c>
      <c r="AU461" s="174">
        <f>'آبان 1400'!AV462</f>
        <v>39872941.039999999</v>
      </c>
      <c r="AV461" s="142">
        <f>'آبان 1400'!AW462</f>
        <v>58465528</v>
      </c>
      <c r="AW461" s="143">
        <f t="shared" si="326"/>
        <v>4092586.9600000004</v>
      </c>
      <c r="AX461" s="76">
        <f t="shared" si="327"/>
        <v>0</v>
      </c>
      <c r="AY461" s="143">
        <f>'آبان 1400'!AZ462</f>
        <v>0</v>
      </c>
      <c r="AZ461" s="143">
        <f>'آبان 1400'!BA462</f>
        <v>0</v>
      </c>
      <c r="BA461" s="143">
        <f>'آبان 1400'!BB462</f>
        <v>0</v>
      </c>
      <c r="BB461" s="143">
        <f>'آبان 1400'!BC462</f>
        <v>0</v>
      </c>
      <c r="BC461" s="143">
        <f>'آبان 1400'!BD462</f>
        <v>0</v>
      </c>
      <c r="BD461" s="143">
        <f>'آبان 1400'!BE462</f>
        <v>0</v>
      </c>
      <c r="BE461" s="143">
        <f>'آبان 1400'!BF462</f>
        <v>0</v>
      </c>
      <c r="BF461" s="144">
        <f t="shared" si="328"/>
        <v>4092586.9600000004</v>
      </c>
      <c r="BG461" s="141">
        <f t="shared" si="329"/>
        <v>57028436</v>
      </c>
      <c r="BH461" s="145">
        <f t="shared" si="330"/>
        <v>61121023</v>
      </c>
      <c r="BI461" s="128">
        <f t="shared" si="323"/>
        <v>4659160</v>
      </c>
      <c r="BJ461" s="146">
        <f t="shared" si="331"/>
        <v>2329580</v>
      </c>
      <c r="BK461" s="146">
        <f t="shared" si="332"/>
        <v>698874</v>
      </c>
      <c r="BL461" s="147">
        <f t="shared" si="333"/>
        <v>1120000</v>
      </c>
      <c r="BM461" s="383">
        <v>0</v>
      </c>
      <c r="BN461" s="148">
        <f t="shared" si="334"/>
        <v>69928637</v>
      </c>
      <c r="BO461" s="149">
        <f t="shared" si="335"/>
        <v>58465528</v>
      </c>
      <c r="BP461" s="150">
        <f t="shared" si="336"/>
        <v>13447071.440000001</v>
      </c>
      <c r="BQ461" s="151">
        <f t="shared" si="337"/>
        <v>83375708.439999998</v>
      </c>
      <c r="BR461" s="152">
        <f t="shared" si="338"/>
        <v>100800</v>
      </c>
      <c r="BS461" s="148">
        <f t="shared" si="339"/>
        <v>83476508.439999998</v>
      </c>
      <c r="BT461" s="136">
        <v>0</v>
      </c>
      <c r="BU461" s="149">
        <f t="shared" si="340"/>
        <v>6992863.7000000002</v>
      </c>
      <c r="BV461" s="153">
        <f t="shared" si="341"/>
        <v>3496431.85</v>
      </c>
      <c r="BW461" s="134">
        <f t="shared" si="342"/>
        <v>72987212.890000001</v>
      </c>
      <c r="BX461" s="148">
        <f t="shared" si="343"/>
        <v>7687614</v>
      </c>
      <c r="BY461" s="135">
        <f t="shared" si="344"/>
        <v>65299598.890000001</v>
      </c>
      <c r="CD461" s="400">
        <f>'آبان 1400'!AU462</f>
        <v>61121023</v>
      </c>
      <c r="CE461" s="401">
        <f>'آبان 1400'!AV462</f>
        <v>39872941.039999999</v>
      </c>
      <c r="CF461" s="401">
        <f>'آبان 1400'!AW462</f>
        <v>58465528</v>
      </c>
      <c r="CG461" s="401">
        <f>'آبان 1400'!AX462</f>
        <v>4092586.9600000004</v>
      </c>
      <c r="CH461" s="401">
        <f>'آبان 1400'!AY462</f>
        <v>0</v>
      </c>
      <c r="CI461" s="401">
        <f>'آبان 1400'!AZ462</f>
        <v>0</v>
      </c>
      <c r="CJ461" s="401">
        <f>'آبان 1400'!BA462</f>
        <v>0</v>
      </c>
      <c r="CK461" s="401">
        <f>'آبان 1400'!BB462</f>
        <v>0</v>
      </c>
      <c r="CL461" s="401">
        <f>'آبان 1400'!BC462</f>
        <v>0</v>
      </c>
      <c r="CM461" s="401">
        <f>'آبان 1400'!BD462</f>
        <v>0</v>
      </c>
      <c r="CN461" s="401">
        <f>'آبان 1400'!BE462</f>
        <v>0</v>
      </c>
      <c r="CO461" s="401">
        <f>'آبان 1400'!BF462</f>
        <v>0</v>
      </c>
      <c r="CP461" s="401">
        <f>'آبان 1400'!BG462</f>
        <v>4092586.9600000004</v>
      </c>
      <c r="CQ461" s="401">
        <f>'آبان 1400'!BH462</f>
        <v>57028436</v>
      </c>
      <c r="CR461" s="401">
        <f t="shared" si="345"/>
        <v>61121023</v>
      </c>
      <c r="CS461" s="56">
        <f t="shared" si="346"/>
        <v>4659160</v>
      </c>
      <c r="CT461" s="400">
        <f t="shared" si="347"/>
        <v>2329580</v>
      </c>
      <c r="CU461" s="401">
        <f t="shared" si="348"/>
        <v>698874</v>
      </c>
      <c r="CV461" s="401">
        <f t="shared" si="349"/>
        <v>1120000</v>
      </c>
      <c r="CW461" s="56">
        <v>0</v>
      </c>
      <c r="CX461" s="401">
        <f t="shared" si="350"/>
        <v>69928637</v>
      </c>
      <c r="CY461" s="401">
        <f t="shared" si="351"/>
        <v>58465528</v>
      </c>
      <c r="CZ461" s="401">
        <f t="shared" si="352"/>
        <v>13447071.440000001</v>
      </c>
      <c r="DA461" s="401">
        <f t="shared" si="353"/>
        <v>83375708.439999998</v>
      </c>
      <c r="DB461" s="401">
        <f t="shared" si="354"/>
        <v>100800</v>
      </c>
      <c r="DC461" s="401">
        <f t="shared" si="355"/>
        <v>83476508.439999998</v>
      </c>
      <c r="DD461" s="406">
        <v>0</v>
      </c>
      <c r="DE461" s="401">
        <f t="shared" si="356"/>
        <v>6992863.7000000002</v>
      </c>
      <c r="DF461" s="401">
        <f t="shared" si="357"/>
        <v>3496431.85</v>
      </c>
      <c r="DG461" s="401">
        <f t="shared" si="358"/>
        <v>72987212.890000001</v>
      </c>
      <c r="DH461" s="401">
        <f t="shared" si="359"/>
        <v>7687614</v>
      </c>
      <c r="DI461" s="401">
        <f t="shared" si="360"/>
        <v>65299598.890000001</v>
      </c>
      <c r="DJ461" s="401">
        <f t="shared" si="361"/>
        <v>0</v>
      </c>
      <c r="DL461" s="408">
        <f t="shared" si="362"/>
        <v>6638737.5</v>
      </c>
      <c r="DM461" s="408">
        <f t="shared" si="363"/>
        <v>-1979577.5</v>
      </c>
    </row>
    <row r="462" spans="1:117" s="56" customFormat="1" ht="21" x14ac:dyDescent="0.2">
      <c r="A462" s="192">
        <f t="shared" si="324"/>
        <v>2655495</v>
      </c>
      <c r="B462" s="137">
        <f>'آبان 1400'!B463</f>
        <v>457</v>
      </c>
      <c r="C462" s="137">
        <f>'آبان 1400'!C463</f>
        <v>240</v>
      </c>
      <c r="D462" s="137">
        <f>'آبان 1400'!D463</f>
        <v>13156</v>
      </c>
      <c r="E462" s="137" t="str">
        <f>'آبان 1400'!E463</f>
        <v>سعید</v>
      </c>
      <c r="F462" s="137" t="str">
        <f>'آبان 1400'!F463</f>
        <v>حسن تیلانی</v>
      </c>
      <c r="G462" s="137" t="str">
        <f>'آبان 1400'!G463</f>
        <v>نگهبان</v>
      </c>
      <c r="H462" s="137" t="str">
        <f>'آبان 1400'!H463</f>
        <v>مازندران</v>
      </c>
      <c r="I462" s="137" t="str">
        <f>'آبان 1400'!I463</f>
        <v>171-813-1940114-1</v>
      </c>
      <c r="J462" s="137">
        <f>'آبان 1400'!J463</f>
        <v>2219736199</v>
      </c>
      <c r="K462" s="137" t="str">
        <f>'آبان 1400'!K463</f>
        <v>0036114514</v>
      </c>
      <c r="L462" s="137" t="str">
        <f>'آبان 1400'!L463</f>
        <v>مازندران</v>
      </c>
      <c r="M462" s="137" t="str">
        <f>'آبان 1400'!M463</f>
        <v>نگهبان</v>
      </c>
      <c r="N462" s="121" t="str">
        <f>'آبان 1400'!N463</f>
        <v>*</v>
      </c>
      <c r="O462" s="120">
        <f>'آبان 1400'!O463</f>
        <v>0</v>
      </c>
      <c r="P462" s="122">
        <f>'آبان 1400'!P463</f>
        <v>0</v>
      </c>
      <c r="Q462" s="362">
        <f>'آبان 1400'!Q463</f>
        <v>30</v>
      </c>
      <c r="R462" s="362">
        <f>'آبان 1400'!R463</f>
        <v>120</v>
      </c>
      <c r="S462" s="362">
        <f>'آبان 1400'!S463</f>
        <v>110</v>
      </c>
      <c r="T462" s="362">
        <f>'آبان 1400'!T463</f>
        <v>29.33</v>
      </c>
      <c r="U462" s="138">
        <f>'آبان 1400'!U463</f>
        <v>0</v>
      </c>
      <c r="V462" s="121">
        <f>'آبان 1400'!W463</f>
        <v>0</v>
      </c>
      <c r="W462" s="122">
        <f>'آبان 1400'!X463</f>
        <v>0</v>
      </c>
      <c r="X462" s="370">
        <f>'آبان 1400'!Y463</f>
        <v>2</v>
      </c>
      <c r="Y462" s="370">
        <f>'آبان 1400'!Z463</f>
        <v>1</v>
      </c>
      <c r="Z462" s="139">
        <f>'آبان 1400'!AA463</f>
        <v>885165</v>
      </c>
      <c r="AA462" s="139">
        <f>'آبان 1400'!AB463</f>
        <v>46667</v>
      </c>
      <c r="AB462" s="139">
        <f>'آبان 1400'!AC463</f>
        <v>931832</v>
      </c>
      <c r="AC462" s="139">
        <f>'آبان 1400'!AD463</f>
        <v>4500000</v>
      </c>
      <c r="AD462" s="139">
        <f>'آبان 1400'!AE463</f>
        <v>6000000</v>
      </c>
      <c r="AE462" s="140">
        <f>'آبان 1400'!AF463</f>
        <v>177895.19999999998</v>
      </c>
      <c r="AF462" s="123">
        <f>'آبان 1400'!AG463</f>
        <v>26554950</v>
      </c>
      <c r="AG462" s="124">
        <f>'آبان 1400'!AH463</f>
        <v>1400010</v>
      </c>
      <c r="AH462" s="124">
        <f>'آبان 1400'!AI463</f>
        <v>21347423.999999996</v>
      </c>
      <c r="AI462" s="124">
        <f>'آبان 1400'!AJ463</f>
        <v>2655495</v>
      </c>
      <c r="AJ462" s="124">
        <f>'آبان 1400'!AK463</f>
        <v>4500000</v>
      </c>
      <c r="AK462" s="124">
        <f>'آبان 1400'!AL463</f>
        <v>6000000</v>
      </c>
      <c r="AL462" s="124">
        <f>'آبان 1400'!AM463</f>
        <v>4892117.9999999991</v>
      </c>
      <c r="AM462" s="124">
        <f>'آبان 1400'!AN463</f>
        <v>5217666.2159999991</v>
      </c>
      <c r="AN462" s="124">
        <f>'آبان 1400'!AO463</f>
        <v>0</v>
      </c>
      <c r="AO462" s="124">
        <f>'آبان 1400'!AP463</f>
        <v>3000000</v>
      </c>
      <c r="AP462" s="124">
        <f>'آبان 1400'!AQ463</f>
        <v>0</v>
      </c>
      <c r="AQ462" s="124">
        <f>'آبان 1400'!AR463</f>
        <v>0</v>
      </c>
      <c r="AR462" s="124">
        <f>'آبان 1400'!AS463</f>
        <v>0</v>
      </c>
      <c r="AS462" s="379">
        <f>'آبان 1400'!AT463</f>
        <v>0</v>
      </c>
      <c r="AT462" s="372">
        <f t="shared" si="325"/>
        <v>75567663.216000006</v>
      </c>
      <c r="AU462" s="174">
        <f>'آبان 1400'!AV463</f>
        <v>54308316.440880008</v>
      </c>
      <c r="AV462" s="142">
        <f>'آبان 1400'!AW463</f>
        <v>72912168.215999991</v>
      </c>
      <c r="AW462" s="143">
        <f t="shared" si="326"/>
        <v>5103851.7751199994</v>
      </c>
      <c r="AX462" s="76">
        <f t="shared" si="327"/>
        <v>1430831.644088001</v>
      </c>
      <c r="AY462" s="143">
        <f>'آبان 1400'!AZ463</f>
        <v>0</v>
      </c>
      <c r="AZ462" s="143">
        <f>'آبان 1400'!BA463</f>
        <v>0</v>
      </c>
      <c r="BA462" s="143">
        <f>'آبان 1400'!BB463</f>
        <v>0</v>
      </c>
      <c r="BB462" s="143">
        <f>'آبان 1400'!BC463</f>
        <v>0</v>
      </c>
      <c r="BC462" s="143">
        <f>'آبان 1400'!BD463</f>
        <v>0</v>
      </c>
      <c r="BD462" s="143">
        <f>'آبان 1400'!BE463</f>
        <v>0</v>
      </c>
      <c r="BE462" s="143">
        <f>'آبان 1400'!BF463</f>
        <v>0</v>
      </c>
      <c r="BF462" s="144">
        <f t="shared" si="328"/>
        <v>6534683.4192080004</v>
      </c>
      <c r="BG462" s="141">
        <f t="shared" si="329"/>
        <v>69032979</v>
      </c>
      <c r="BH462" s="145">
        <f t="shared" si="330"/>
        <v>75567663.216000006</v>
      </c>
      <c r="BI462" s="128">
        <f t="shared" si="323"/>
        <v>4659160</v>
      </c>
      <c r="BJ462" s="146">
        <f t="shared" si="331"/>
        <v>2329580</v>
      </c>
      <c r="BK462" s="146">
        <f t="shared" si="332"/>
        <v>698874</v>
      </c>
      <c r="BL462" s="147">
        <f t="shared" si="333"/>
        <v>1120000</v>
      </c>
      <c r="BM462" s="383">
        <v>0</v>
      </c>
      <c r="BN462" s="148">
        <f t="shared" si="334"/>
        <v>84375277.216000006</v>
      </c>
      <c r="BO462" s="149">
        <f t="shared" si="335"/>
        <v>72912168.215999991</v>
      </c>
      <c r="BP462" s="150">
        <f t="shared" si="336"/>
        <v>16769798.689679999</v>
      </c>
      <c r="BQ462" s="151">
        <f t="shared" si="337"/>
        <v>101145075.90568</v>
      </c>
      <c r="BR462" s="152">
        <f t="shared" si="338"/>
        <v>100800</v>
      </c>
      <c r="BS462" s="148">
        <f t="shared" si="339"/>
        <v>101245875.90568</v>
      </c>
      <c r="BT462" s="136">
        <v>0</v>
      </c>
      <c r="BU462" s="149">
        <f t="shared" si="340"/>
        <v>8437527.7216000017</v>
      </c>
      <c r="BV462" s="153">
        <f t="shared" si="341"/>
        <v>4218763.8608000008</v>
      </c>
      <c r="BW462" s="134">
        <f t="shared" si="342"/>
        <v>88589584.323280007</v>
      </c>
      <c r="BX462" s="148">
        <f t="shared" si="343"/>
        <v>7687614</v>
      </c>
      <c r="BY462" s="135">
        <f t="shared" si="344"/>
        <v>80901970.323280007</v>
      </c>
      <c r="CD462" s="400">
        <f>'آبان 1400'!AU463</f>
        <v>75567663.216000006</v>
      </c>
      <c r="CE462" s="401">
        <f>'آبان 1400'!AV463</f>
        <v>54308316.440880008</v>
      </c>
      <c r="CF462" s="401">
        <f>'آبان 1400'!AW463</f>
        <v>72912168.215999991</v>
      </c>
      <c r="CG462" s="401">
        <f>'آبان 1400'!AX463</f>
        <v>5103851.7751199994</v>
      </c>
      <c r="CH462" s="401">
        <f>'آبان 1400'!AY463</f>
        <v>1430831.644088001</v>
      </c>
      <c r="CI462" s="401">
        <f>'آبان 1400'!AZ463</f>
        <v>0</v>
      </c>
      <c r="CJ462" s="401">
        <f>'آبان 1400'!BA463</f>
        <v>0</v>
      </c>
      <c r="CK462" s="401">
        <f>'آبان 1400'!BB463</f>
        <v>0</v>
      </c>
      <c r="CL462" s="401">
        <f>'آبان 1400'!BC463</f>
        <v>0</v>
      </c>
      <c r="CM462" s="401">
        <f>'آبان 1400'!BD463</f>
        <v>0</v>
      </c>
      <c r="CN462" s="401">
        <f>'آبان 1400'!BE463</f>
        <v>0</v>
      </c>
      <c r="CO462" s="401">
        <f>'آبان 1400'!BF463</f>
        <v>0</v>
      </c>
      <c r="CP462" s="401">
        <f>'آبان 1400'!BG463</f>
        <v>6534683.4192080004</v>
      </c>
      <c r="CQ462" s="401">
        <f>'آبان 1400'!BH463</f>
        <v>69032979</v>
      </c>
      <c r="CR462" s="401">
        <f t="shared" si="345"/>
        <v>75567663.216000006</v>
      </c>
      <c r="CS462" s="56">
        <f t="shared" si="346"/>
        <v>4659160</v>
      </c>
      <c r="CT462" s="400">
        <f t="shared" si="347"/>
        <v>2329580</v>
      </c>
      <c r="CU462" s="401">
        <f t="shared" si="348"/>
        <v>698874</v>
      </c>
      <c r="CV462" s="401">
        <f t="shared" si="349"/>
        <v>1120000</v>
      </c>
      <c r="CW462" s="56">
        <v>0</v>
      </c>
      <c r="CX462" s="401">
        <f t="shared" si="350"/>
        <v>84375277.216000006</v>
      </c>
      <c r="CY462" s="401">
        <f t="shared" si="351"/>
        <v>72912168.215999991</v>
      </c>
      <c r="CZ462" s="401">
        <f t="shared" si="352"/>
        <v>16769798.689679999</v>
      </c>
      <c r="DA462" s="401">
        <f t="shared" si="353"/>
        <v>101145075.90568</v>
      </c>
      <c r="DB462" s="401">
        <f t="shared" si="354"/>
        <v>100800</v>
      </c>
      <c r="DC462" s="401">
        <f t="shared" si="355"/>
        <v>101245875.90568</v>
      </c>
      <c r="DD462" s="406">
        <v>0</v>
      </c>
      <c r="DE462" s="401">
        <f t="shared" si="356"/>
        <v>8437527.7216000017</v>
      </c>
      <c r="DF462" s="401">
        <f t="shared" si="357"/>
        <v>4218763.8608000008</v>
      </c>
      <c r="DG462" s="401">
        <f t="shared" si="358"/>
        <v>88589584.323280007</v>
      </c>
      <c r="DH462" s="401">
        <f t="shared" si="359"/>
        <v>7687614</v>
      </c>
      <c r="DI462" s="401">
        <f t="shared" si="360"/>
        <v>80901970.323280007</v>
      </c>
      <c r="DJ462" s="401">
        <f t="shared" si="361"/>
        <v>0</v>
      </c>
      <c r="DL462" s="408">
        <f t="shared" si="362"/>
        <v>6638737.5</v>
      </c>
      <c r="DM462" s="408">
        <f t="shared" si="363"/>
        <v>-1979577.5</v>
      </c>
    </row>
    <row r="463" spans="1:117" s="56" customFormat="1" ht="21" x14ac:dyDescent="0.2">
      <c r="A463" s="192">
        <f t="shared" si="324"/>
        <v>2655495</v>
      </c>
      <c r="B463" s="137">
        <f>'آبان 1400'!B464</f>
        <v>458</v>
      </c>
      <c r="C463" s="137">
        <f>'آبان 1400'!C464</f>
        <v>241</v>
      </c>
      <c r="D463" s="137">
        <f>'آبان 1400'!D464</f>
        <v>13157</v>
      </c>
      <c r="E463" s="137" t="str">
        <f>'آبان 1400'!E464</f>
        <v>سید حامد</v>
      </c>
      <c r="F463" s="137" t="str">
        <f>'آبان 1400'!F464</f>
        <v>هاشمی کروئی</v>
      </c>
      <c r="G463" s="137" t="str">
        <f>'آبان 1400'!G464</f>
        <v>نگهبان</v>
      </c>
      <c r="H463" s="137" t="str">
        <f>'آبان 1400'!H464</f>
        <v>مازندران</v>
      </c>
      <c r="I463" s="137" t="str">
        <f>'آبان 1400'!I464</f>
        <v>214-815-154488-1</v>
      </c>
      <c r="J463" s="137">
        <f>'آبان 1400'!J464</f>
        <v>2064225234</v>
      </c>
      <c r="K463" s="137" t="str">
        <f>'آبان 1400'!K464</f>
        <v>0012679431</v>
      </c>
      <c r="L463" s="137" t="str">
        <f>'آبان 1400'!L464</f>
        <v>مازندران</v>
      </c>
      <c r="M463" s="137" t="str">
        <f>'آبان 1400'!M464</f>
        <v>نگهبان</v>
      </c>
      <c r="N463" s="121" t="str">
        <f>'آبان 1400'!N464</f>
        <v>*</v>
      </c>
      <c r="O463" s="120">
        <f>'آبان 1400'!O464</f>
        <v>0</v>
      </c>
      <c r="P463" s="122">
        <f>'آبان 1400'!P464</f>
        <v>0</v>
      </c>
      <c r="Q463" s="362">
        <f>'آبان 1400'!Q464</f>
        <v>30</v>
      </c>
      <c r="R463" s="362">
        <f>'آبان 1400'!R464</f>
        <v>120</v>
      </c>
      <c r="S463" s="362">
        <f>'آبان 1400'!S464</f>
        <v>110</v>
      </c>
      <c r="T463" s="362">
        <f>'آبان 1400'!T464</f>
        <v>29.33</v>
      </c>
      <c r="U463" s="138">
        <f>'آبان 1400'!U464</f>
        <v>0</v>
      </c>
      <c r="V463" s="121">
        <f>'آبان 1400'!W464</f>
        <v>0</v>
      </c>
      <c r="W463" s="122">
        <f>'آبان 1400'!X464</f>
        <v>0</v>
      </c>
      <c r="X463" s="370">
        <f>'آبان 1400'!Y464</f>
        <v>2</v>
      </c>
      <c r="Y463" s="370">
        <f>'آبان 1400'!Z464</f>
        <v>2</v>
      </c>
      <c r="Z463" s="139">
        <f>'آبان 1400'!AA464</f>
        <v>885165</v>
      </c>
      <c r="AA463" s="139">
        <f>'آبان 1400'!AB464</f>
        <v>46667</v>
      </c>
      <c r="AB463" s="139">
        <f>'آبان 1400'!AC464</f>
        <v>931832</v>
      </c>
      <c r="AC463" s="139">
        <f>'آبان 1400'!AD464</f>
        <v>4500000</v>
      </c>
      <c r="AD463" s="139">
        <f>'آبان 1400'!AE464</f>
        <v>6000000</v>
      </c>
      <c r="AE463" s="140">
        <f>'آبان 1400'!AF464</f>
        <v>177895.19999999998</v>
      </c>
      <c r="AF463" s="123">
        <f>'آبان 1400'!AG464</f>
        <v>26554950</v>
      </c>
      <c r="AG463" s="124">
        <f>'آبان 1400'!AH464</f>
        <v>1400010</v>
      </c>
      <c r="AH463" s="124">
        <f>'آبان 1400'!AI464</f>
        <v>21347423.999999996</v>
      </c>
      <c r="AI463" s="124">
        <f>'آبان 1400'!AJ464</f>
        <v>5310990</v>
      </c>
      <c r="AJ463" s="124">
        <f>'آبان 1400'!AK464</f>
        <v>4500000</v>
      </c>
      <c r="AK463" s="124">
        <f>'آبان 1400'!AL464</f>
        <v>6000000</v>
      </c>
      <c r="AL463" s="124">
        <f>'آبان 1400'!AM464</f>
        <v>4892117.9999999991</v>
      </c>
      <c r="AM463" s="124">
        <f>'آبان 1400'!AN464</f>
        <v>5217666.2159999991</v>
      </c>
      <c r="AN463" s="124">
        <f>'آبان 1400'!AO464</f>
        <v>0</v>
      </c>
      <c r="AO463" s="124">
        <f>'آبان 1400'!AP464</f>
        <v>3000000</v>
      </c>
      <c r="AP463" s="124">
        <f>'آبان 1400'!AQ464</f>
        <v>0</v>
      </c>
      <c r="AQ463" s="124">
        <f>'آبان 1400'!AR464</f>
        <v>0</v>
      </c>
      <c r="AR463" s="124">
        <f>'آبان 1400'!AS464</f>
        <v>0</v>
      </c>
      <c r="AS463" s="379">
        <f>'آبان 1400'!AT464</f>
        <v>0</v>
      </c>
      <c r="AT463" s="372">
        <f t="shared" si="325"/>
        <v>78223158.216000006</v>
      </c>
      <c r="AU463" s="174">
        <f>'آبان 1400'!AV464</f>
        <v>54308316.440880008</v>
      </c>
      <c r="AV463" s="142">
        <f>'آبان 1400'!AW464</f>
        <v>72912168.215999991</v>
      </c>
      <c r="AW463" s="143">
        <f t="shared" si="326"/>
        <v>5103851.7751199994</v>
      </c>
      <c r="AX463" s="76">
        <f t="shared" si="327"/>
        <v>1430831.644088001</v>
      </c>
      <c r="AY463" s="143">
        <f>'آبان 1400'!AZ464</f>
        <v>0</v>
      </c>
      <c r="AZ463" s="143">
        <f>'آبان 1400'!BA464</f>
        <v>0</v>
      </c>
      <c r="BA463" s="143">
        <f>'آبان 1400'!BB464</f>
        <v>0</v>
      </c>
      <c r="BB463" s="143">
        <f>'آبان 1400'!BC464</f>
        <v>0</v>
      </c>
      <c r="BC463" s="143">
        <f>'آبان 1400'!BD464</f>
        <v>0</v>
      </c>
      <c r="BD463" s="143">
        <f>'آبان 1400'!BE464</f>
        <v>0</v>
      </c>
      <c r="BE463" s="143">
        <f>'آبان 1400'!BF464</f>
        <v>0</v>
      </c>
      <c r="BF463" s="144">
        <f t="shared" si="328"/>
        <v>6534683.4192080004</v>
      </c>
      <c r="BG463" s="141">
        <f t="shared" si="329"/>
        <v>71688474</v>
      </c>
      <c r="BH463" s="145">
        <f t="shared" si="330"/>
        <v>78223158.216000006</v>
      </c>
      <c r="BI463" s="128">
        <f t="shared" si="323"/>
        <v>4659160</v>
      </c>
      <c r="BJ463" s="146">
        <f t="shared" si="331"/>
        <v>2329580</v>
      </c>
      <c r="BK463" s="146">
        <f t="shared" si="332"/>
        <v>698874</v>
      </c>
      <c r="BL463" s="147">
        <f t="shared" si="333"/>
        <v>1120000</v>
      </c>
      <c r="BM463" s="383">
        <v>0</v>
      </c>
      <c r="BN463" s="148">
        <f t="shared" si="334"/>
        <v>87030772.216000006</v>
      </c>
      <c r="BO463" s="149">
        <f t="shared" si="335"/>
        <v>72912168.215999991</v>
      </c>
      <c r="BP463" s="150">
        <f t="shared" si="336"/>
        <v>16769798.689679999</v>
      </c>
      <c r="BQ463" s="151">
        <f t="shared" si="337"/>
        <v>103800570.90568</v>
      </c>
      <c r="BR463" s="152">
        <f t="shared" si="338"/>
        <v>100800</v>
      </c>
      <c r="BS463" s="148">
        <f t="shared" si="339"/>
        <v>103901370.90568</v>
      </c>
      <c r="BT463" s="136">
        <v>0</v>
      </c>
      <c r="BU463" s="149">
        <f t="shared" si="340"/>
        <v>8703077.2216000017</v>
      </c>
      <c r="BV463" s="153">
        <f t="shared" si="341"/>
        <v>4351538.6108000008</v>
      </c>
      <c r="BW463" s="134">
        <f t="shared" si="342"/>
        <v>90846755.073280007</v>
      </c>
      <c r="BX463" s="148">
        <f t="shared" si="343"/>
        <v>7687614</v>
      </c>
      <c r="BY463" s="135">
        <f t="shared" si="344"/>
        <v>83159141.073280007</v>
      </c>
      <c r="CD463" s="400">
        <f>'آبان 1400'!AU464</f>
        <v>78223158.216000006</v>
      </c>
      <c r="CE463" s="401">
        <f>'آبان 1400'!AV464</f>
        <v>54308316.440880008</v>
      </c>
      <c r="CF463" s="401">
        <f>'آبان 1400'!AW464</f>
        <v>72912168.215999991</v>
      </c>
      <c r="CG463" s="401">
        <f>'آبان 1400'!AX464</f>
        <v>5103851.7751199994</v>
      </c>
      <c r="CH463" s="401">
        <f>'آبان 1400'!AY464</f>
        <v>1430831.644088001</v>
      </c>
      <c r="CI463" s="401">
        <f>'آبان 1400'!AZ464</f>
        <v>0</v>
      </c>
      <c r="CJ463" s="401">
        <f>'آبان 1400'!BA464</f>
        <v>0</v>
      </c>
      <c r="CK463" s="401">
        <f>'آبان 1400'!BB464</f>
        <v>0</v>
      </c>
      <c r="CL463" s="401">
        <f>'آبان 1400'!BC464</f>
        <v>0</v>
      </c>
      <c r="CM463" s="401">
        <f>'آبان 1400'!BD464</f>
        <v>0</v>
      </c>
      <c r="CN463" s="401">
        <f>'آبان 1400'!BE464</f>
        <v>0</v>
      </c>
      <c r="CO463" s="401">
        <f>'آبان 1400'!BF464</f>
        <v>0</v>
      </c>
      <c r="CP463" s="401">
        <f>'آبان 1400'!BG464</f>
        <v>6534683.4192080004</v>
      </c>
      <c r="CQ463" s="401">
        <f>'آبان 1400'!BH464</f>
        <v>71688474</v>
      </c>
      <c r="CR463" s="401">
        <f t="shared" si="345"/>
        <v>78223158.216000006</v>
      </c>
      <c r="CS463" s="56">
        <f t="shared" si="346"/>
        <v>4659160</v>
      </c>
      <c r="CT463" s="400">
        <f t="shared" si="347"/>
        <v>2329580</v>
      </c>
      <c r="CU463" s="401">
        <f t="shared" si="348"/>
        <v>698874</v>
      </c>
      <c r="CV463" s="401">
        <f t="shared" si="349"/>
        <v>1120000</v>
      </c>
      <c r="CW463" s="56">
        <v>0</v>
      </c>
      <c r="CX463" s="401">
        <f t="shared" si="350"/>
        <v>87030772.216000006</v>
      </c>
      <c r="CY463" s="401">
        <f t="shared" si="351"/>
        <v>72912168.215999991</v>
      </c>
      <c r="CZ463" s="401">
        <f t="shared" si="352"/>
        <v>16769798.689679999</v>
      </c>
      <c r="DA463" s="401">
        <f t="shared" si="353"/>
        <v>103800570.90568</v>
      </c>
      <c r="DB463" s="401">
        <f t="shared" si="354"/>
        <v>100800</v>
      </c>
      <c r="DC463" s="401">
        <f t="shared" si="355"/>
        <v>103901370.90568</v>
      </c>
      <c r="DD463" s="406">
        <v>0</v>
      </c>
      <c r="DE463" s="401">
        <f t="shared" si="356"/>
        <v>8703077.2216000017</v>
      </c>
      <c r="DF463" s="401">
        <f t="shared" si="357"/>
        <v>4351538.6108000008</v>
      </c>
      <c r="DG463" s="401">
        <f t="shared" si="358"/>
        <v>90846755.073280007</v>
      </c>
      <c r="DH463" s="401">
        <f t="shared" si="359"/>
        <v>7687614</v>
      </c>
      <c r="DI463" s="401">
        <f t="shared" si="360"/>
        <v>83159141.073280007</v>
      </c>
      <c r="DJ463" s="401">
        <f t="shared" si="361"/>
        <v>0</v>
      </c>
      <c r="DL463" s="408">
        <f t="shared" si="362"/>
        <v>6638737.5</v>
      </c>
      <c r="DM463" s="408">
        <f t="shared" si="363"/>
        <v>-1979577.5</v>
      </c>
    </row>
    <row r="464" spans="1:117" s="56" customFormat="1" ht="21" x14ac:dyDescent="0.2">
      <c r="A464" s="192">
        <f t="shared" si="324"/>
        <v>2655495</v>
      </c>
      <c r="B464" s="137">
        <f>'آبان 1400'!B465</f>
        <v>459</v>
      </c>
      <c r="C464" s="137">
        <f>'آبان 1400'!C465</f>
        <v>242</v>
      </c>
      <c r="D464" s="137">
        <f>'آبان 1400'!D465</f>
        <v>13138</v>
      </c>
      <c r="E464" s="137" t="str">
        <f>'آبان 1400'!E465</f>
        <v>مرتضی</v>
      </c>
      <c r="F464" s="137" t="str">
        <f>'آبان 1400'!F465</f>
        <v>میرچی</v>
      </c>
      <c r="G464" s="137" t="str">
        <f>'آبان 1400'!G465</f>
        <v>نگهبان</v>
      </c>
      <c r="H464" s="137" t="str">
        <f>'آبان 1400'!H465</f>
        <v>مازندران</v>
      </c>
      <c r="I464" s="137" t="str">
        <f>'آبان 1400'!I465</f>
        <v>214-813-2185747-1</v>
      </c>
      <c r="J464" s="137">
        <f>'آبان 1400'!J465</f>
        <v>4839782474</v>
      </c>
      <c r="K464" s="137" t="str">
        <f>'آبان 1400'!K465</f>
        <v>0036116437</v>
      </c>
      <c r="L464" s="137" t="str">
        <f>'آبان 1400'!L465</f>
        <v>مازندران</v>
      </c>
      <c r="M464" s="137" t="str">
        <f>'آبان 1400'!M465</f>
        <v>نگهبان</v>
      </c>
      <c r="N464" s="121">
        <f>'آبان 1400'!N465</f>
        <v>0</v>
      </c>
      <c r="O464" s="120" t="str">
        <f>'آبان 1400'!O465</f>
        <v>*</v>
      </c>
      <c r="P464" s="122">
        <f>'آبان 1400'!P465</f>
        <v>0</v>
      </c>
      <c r="Q464" s="362">
        <f>'آبان 1400'!Q465</f>
        <v>30</v>
      </c>
      <c r="R464" s="362">
        <f>'آبان 1400'!R465</f>
        <v>90</v>
      </c>
      <c r="S464" s="362">
        <f>'آبان 1400'!S465</f>
        <v>0</v>
      </c>
      <c r="T464" s="362">
        <f>'آبان 1400'!T465</f>
        <v>0</v>
      </c>
      <c r="U464" s="138">
        <f>'آبان 1400'!U465</f>
        <v>2</v>
      </c>
      <c r="V464" s="121">
        <f>'آبان 1400'!W465</f>
        <v>0</v>
      </c>
      <c r="W464" s="122">
        <f>'آبان 1400'!X465</f>
        <v>0</v>
      </c>
      <c r="X464" s="370">
        <f>'آبان 1400'!Y465</f>
        <v>0</v>
      </c>
      <c r="Y464" s="370">
        <f>'آبان 1400'!Z465</f>
        <v>0</v>
      </c>
      <c r="Z464" s="139">
        <f>'آبان 1400'!AA465</f>
        <v>885165</v>
      </c>
      <c r="AA464" s="139">
        <f>'آبان 1400'!AB465</f>
        <v>46667</v>
      </c>
      <c r="AB464" s="139">
        <f>'آبان 1400'!AC465</f>
        <v>931832</v>
      </c>
      <c r="AC464" s="139">
        <f>'آبان 1400'!AD465</f>
        <v>4500000</v>
      </c>
      <c r="AD464" s="139">
        <f>'آبان 1400'!AE465</f>
        <v>6000000</v>
      </c>
      <c r="AE464" s="140">
        <f>'آبان 1400'!AF465</f>
        <v>177895.19999999998</v>
      </c>
      <c r="AF464" s="123">
        <f>'آبان 1400'!AG465</f>
        <v>26554950</v>
      </c>
      <c r="AG464" s="124">
        <f>'آبان 1400'!AH465</f>
        <v>1400010</v>
      </c>
      <c r="AH464" s="124">
        <f>'آبان 1400'!AI465</f>
        <v>16010567.999999998</v>
      </c>
      <c r="AI464" s="124">
        <f>'آبان 1400'!AJ465</f>
        <v>0</v>
      </c>
      <c r="AJ464" s="124">
        <f>'آبان 1400'!AK465</f>
        <v>4500000</v>
      </c>
      <c r="AK464" s="124">
        <f>'آبان 1400'!AL465</f>
        <v>6000000</v>
      </c>
      <c r="AL464" s="124">
        <f>'آبان 1400'!AM465</f>
        <v>0</v>
      </c>
      <c r="AM464" s="124">
        <f>'آبان 1400'!AN465</f>
        <v>0</v>
      </c>
      <c r="AN464" s="124">
        <f>'آبان 1400'!AO465</f>
        <v>1863664</v>
      </c>
      <c r="AO464" s="124">
        <f>'آبان 1400'!AP465</f>
        <v>4000000</v>
      </c>
      <c r="AP464" s="124">
        <f>'آبان 1400'!AQ465</f>
        <v>0</v>
      </c>
      <c r="AQ464" s="124">
        <f>'آبان 1400'!AR465</f>
        <v>0</v>
      </c>
      <c r="AR464" s="124">
        <f>'آبان 1400'!AS465</f>
        <v>0</v>
      </c>
      <c r="AS464" s="379">
        <f>'آبان 1400'!AT465</f>
        <v>0</v>
      </c>
      <c r="AT464" s="372">
        <f t="shared" si="325"/>
        <v>60329192</v>
      </c>
      <c r="AU464" s="174">
        <f>'آبان 1400'!AV465</f>
        <v>39872941.039999999</v>
      </c>
      <c r="AV464" s="142">
        <f>'آبان 1400'!AW465</f>
        <v>58465528</v>
      </c>
      <c r="AW464" s="143">
        <f t="shared" si="326"/>
        <v>4092586.9600000004</v>
      </c>
      <c r="AX464" s="76">
        <f t="shared" si="327"/>
        <v>0</v>
      </c>
      <c r="AY464" s="143">
        <f>'آبان 1400'!AZ465</f>
        <v>0</v>
      </c>
      <c r="AZ464" s="143">
        <f>'آبان 1400'!BA465</f>
        <v>0</v>
      </c>
      <c r="BA464" s="143">
        <f>'آبان 1400'!BB465</f>
        <v>0</v>
      </c>
      <c r="BB464" s="143">
        <f>'آبان 1400'!BC465</f>
        <v>0</v>
      </c>
      <c r="BC464" s="143">
        <f>'آبان 1400'!BD465</f>
        <v>0</v>
      </c>
      <c r="BD464" s="143">
        <f>'آبان 1400'!BE465</f>
        <v>0</v>
      </c>
      <c r="BE464" s="143">
        <f>'آبان 1400'!BF465</f>
        <v>0</v>
      </c>
      <c r="BF464" s="144">
        <f t="shared" si="328"/>
        <v>4092586.9600000004</v>
      </c>
      <c r="BG464" s="141">
        <f t="shared" si="329"/>
        <v>56236605</v>
      </c>
      <c r="BH464" s="145">
        <f t="shared" si="330"/>
        <v>60329192</v>
      </c>
      <c r="BI464" s="128">
        <f t="shared" si="323"/>
        <v>4659160</v>
      </c>
      <c r="BJ464" s="146">
        <f t="shared" si="331"/>
        <v>2329580</v>
      </c>
      <c r="BK464" s="146">
        <f t="shared" si="332"/>
        <v>698874</v>
      </c>
      <c r="BL464" s="147">
        <f t="shared" si="333"/>
        <v>1120000</v>
      </c>
      <c r="BM464" s="383">
        <v>0</v>
      </c>
      <c r="BN464" s="148">
        <f t="shared" si="334"/>
        <v>69136806</v>
      </c>
      <c r="BO464" s="149">
        <f t="shared" si="335"/>
        <v>58465528</v>
      </c>
      <c r="BP464" s="150">
        <f t="shared" si="336"/>
        <v>13447071.440000001</v>
      </c>
      <c r="BQ464" s="151">
        <f t="shared" si="337"/>
        <v>82583877.439999998</v>
      </c>
      <c r="BR464" s="152">
        <f t="shared" si="338"/>
        <v>100800</v>
      </c>
      <c r="BS464" s="148">
        <f t="shared" si="339"/>
        <v>82684677.439999998</v>
      </c>
      <c r="BT464" s="136">
        <v>0</v>
      </c>
      <c r="BU464" s="149">
        <f t="shared" si="340"/>
        <v>6913680.6000000006</v>
      </c>
      <c r="BV464" s="153">
        <f t="shared" si="341"/>
        <v>3456840.3000000003</v>
      </c>
      <c r="BW464" s="134">
        <f t="shared" si="342"/>
        <v>72314156.539999992</v>
      </c>
      <c r="BX464" s="148">
        <f t="shared" si="343"/>
        <v>7687614</v>
      </c>
      <c r="BY464" s="135">
        <f t="shared" si="344"/>
        <v>64626542.539999992</v>
      </c>
      <c r="CD464" s="400">
        <f>'آبان 1400'!AU465</f>
        <v>60329192</v>
      </c>
      <c r="CE464" s="401">
        <f>'آبان 1400'!AV465</f>
        <v>39872941.039999999</v>
      </c>
      <c r="CF464" s="401">
        <f>'آبان 1400'!AW465</f>
        <v>58465528</v>
      </c>
      <c r="CG464" s="401">
        <f>'آبان 1400'!AX465</f>
        <v>4092586.9600000004</v>
      </c>
      <c r="CH464" s="401">
        <f>'آبان 1400'!AY465</f>
        <v>0</v>
      </c>
      <c r="CI464" s="401">
        <f>'آبان 1400'!AZ465</f>
        <v>0</v>
      </c>
      <c r="CJ464" s="401">
        <f>'آبان 1400'!BA465</f>
        <v>0</v>
      </c>
      <c r="CK464" s="401">
        <f>'آبان 1400'!BB465</f>
        <v>0</v>
      </c>
      <c r="CL464" s="401">
        <f>'آبان 1400'!BC465</f>
        <v>0</v>
      </c>
      <c r="CM464" s="401">
        <f>'آبان 1400'!BD465</f>
        <v>0</v>
      </c>
      <c r="CN464" s="401">
        <f>'آبان 1400'!BE465</f>
        <v>0</v>
      </c>
      <c r="CO464" s="401">
        <f>'آبان 1400'!BF465</f>
        <v>0</v>
      </c>
      <c r="CP464" s="401">
        <f>'آبان 1400'!BG465</f>
        <v>4092586.9600000004</v>
      </c>
      <c r="CQ464" s="401">
        <f>'آبان 1400'!BH465</f>
        <v>56236605</v>
      </c>
      <c r="CR464" s="401">
        <f t="shared" si="345"/>
        <v>60329192</v>
      </c>
      <c r="CS464" s="56">
        <f t="shared" si="346"/>
        <v>4659160</v>
      </c>
      <c r="CT464" s="400">
        <f t="shared" si="347"/>
        <v>2329580</v>
      </c>
      <c r="CU464" s="401">
        <f t="shared" si="348"/>
        <v>698874</v>
      </c>
      <c r="CV464" s="401">
        <f t="shared" si="349"/>
        <v>1120000</v>
      </c>
      <c r="CW464" s="56">
        <v>0</v>
      </c>
      <c r="CX464" s="401">
        <f t="shared" si="350"/>
        <v>69136806</v>
      </c>
      <c r="CY464" s="401">
        <f t="shared" si="351"/>
        <v>58465528</v>
      </c>
      <c r="CZ464" s="401">
        <f t="shared" si="352"/>
        <v>13447071.440000001</v>
      </c>
      <c r="DA464" s="401">
        <f t="shared" si="353"/>
        <v>82583877.439999998</v>
      </c>
      <c r="DB464" s="401">
        <f t="shared" si="354"/>
        <v>100800</v>
      </c>
      <c r="DC464" s="401">
        <f t="shared" si="355"/>
        <v>82684677.439999998</v>
      </c>
      <c r="DD464" s="406">
        <v>0</v>
      </c>
      <c r="DE464" s="401">
        <f t="shared" si="356"/>
        <v>6913680.6000000006</v>
      </c>
      <c r="DF464" s="401">
        <f t="shared" si="357"/>
        <v>3456840.3000000003</v>
      </c>
      <c r="DG464" s="401">
        <f t="shared" si="358"/>
        <v>72314156.539999992</v>
      </c>
      <c r="DH464" s="401">
        <f t="shared" si="359"/>
        <v>7687614</v>
      </c>
      <c r="DI464" s="401">
        <f t="shared" si="360"/>
        <v>64626542.539999992</v>
      </c>
      <c r="DJ464" s="401">
        <f t="shared" si="361"/>
        <v>0</v>
      </c>
      <c r="DL464" s="408">
        <f t="shared" si="362"/>
        <v>6638737.5</v>
      </c>
      <c r="DM464" s="408">
        <f t="shared" si="363"/>
        <v>-1979577.5</v>
      </c>
    </row>
    <row r="465" spans="1:117" s="56" customFormat="1" ht="21" x14ac:dyDescent="0.2">
      <c r="A465" s="192">
        <f t="shared" si="324"/>
        <v>2655495</v>
      </c>
      <c r="B465" s="137">
        <f>'آبان 1400'!B466</f>
        <v>460</v>
      </c>
      <c r="C465" s="137">
        <f>'آبان 1400'!C466</f>
        <v>243</v>
      </c>
      <c r="D465" s="137">
        <f>'آبان 1400'!D466</f>
        <v>13139</v>
      </c>
      <c r="E465" s="137" t="str">
        <f>'آبان 1400'!E466</f>
        <v>علی</v>
      </c>
      <c r="F465" s="137" t="str">
        <f>'آبان 1400'!F466</f>
        <v>هادی پور گیل کلایی</v>
      </c>
      <c r="G465" s="137" t="str">
        <f>'آبان 1400'!G466</f>
        <v>نگهبان</v>
      </c>
      <c r="H465" s="137" t="str">
        <f>'آبان 1400'!H466</f>
        <v>مازندران</v>
      </c>
      <c r="I465" s="137" t="str">
        <f>'آبان 1400'!I466</f>
        <v>171-813-2877608-1</v>
      </c>
      <c r="J465" s="137">
        <f>'آبان 1400'!J466</f>
        <v>2200789033</v>
      </c>
      <c r="K465" s="137" t="str">
        <f>'آبان 1400'!K466</f>
        <v>0036122449</v>
      </c>
      <c r="L465" s="137" t="str">
        <f>'آبان 1400'!L466</f>
        <v>مازندران</v>
      </c>
      <c r="M465" s="137" t="str">
        <f>'آبان 1400'!M466</f>
        <v>نگهبان</v>
      </c>
      <c r="N465" s="121">
        <f>'آبان 1400'!N466</f>
        <v>0</v>
      </c>
      <c r="O465" s="120" t="str">
        <f>'آبان 1400'!O466</f>
        <v>*</v>
      </c>
      <c r="P465" s="122">
        <f>'آبان 1400'!P466</f>
        <v>0</v>
      </c>
      <c r="Q465" s="362">
        <f>'آبان 1400'!Q466</f>
        <v>30</v>
      </c>
      <c r="R465" s="362">
        <f>'آبان 1400'!R466</f>
        <v>90</v>
      </c>
      <c r="S465" s="362">
        <f>'آبان 1400'!S466</f>
        <v>0</v>
      </c>
      <c r="T465" s="362">
        <f>'آبان 1400'!T466</f>
        <v>0</v>
      </c>
      <c r="U465" s="138">
        <f>'آبان 1400'!U466</f>
        <v>0</v>
      </c>
      <c r="V465" s="121">
        <f>'آبان 1400'!W466</f>
        <v>0</v>
      </c>
      <c r="W465" s="122">
        <f>'آبان 1400'!X466</f>
        <v>0</v>
      </c>
      <c r="X465" s="370">
        <f>'آبان 1400'!Y466</f>
        <v>0</v>
      </c>
      <c r="Y465" s="370">
        <f>'آبان 1400'!Z466</f>
        <v>0</v>
      </c>
      <c r="Z465" s="139">
        <f>'آبان 1400'!AA466</f>
        <v>885165</v>
      </c>
      <c r="AA465" s="139">
        <f>'آبان 1400'!AB466</f>
        <v>46667</v>
      </c>
      <c r="AB465" s="139">
        <f>'آبان 1400'!AC466</f>
        <v>931832</v>
      </c>
      <c r="AC465" s="139">
        <f>'آبان 1400'!AD466</f>
        <v>4500000</v>
      </c>
      <c r="AD465" s="139">
        <f>'آبان 1400'!AE466</f>
        <v>6000000</v>
      </c>
      <c r="AE465" s="140">
        <f>'آبان 1400'!AF466</f>
        <v>177895.19999999998</v>
      </c>
      <c r="AF465" s="123">
        <f>'آبان 1400'!AG466</f>
        <v>26554950</v>
      </c>
      <c r="AG465" s="124">
        <f>'آبان 1400'!AH466</f>
        <v>1400010</v>
      </c>
      <c r="AH465" s="124">
        <f>'آبان 1400'!AI466</f>
        <v>16010567.999999998</v>
      </c>
      <c r="AI465" s="124">
        <f>'آبان 1400'!AJ466</f>
        <v>0</v>
      </c>
      <c r="AJ465" s="124">
        <f>'آبان 1400'!AK466</f>
        <v>4500000</v>
      </c>
      <c r="AK465" s="124">
        <f>'آبان 1400'!AL466</f>
        <v>6000000</v>
      </c>
      <c r="AL465" s="124">
        <f>'آبان 1400'!AM466</f>
        <v>0</v>
      </c>
      <c r="AM465" s="124">
        <f>'آبان 1400'!AN466</f>
        <v>0</v>
      </c>
      <c r="AN465" s="124">
        <f>'آبان 1400'!AO466</f>
        <v>0</v>
      </c>
      <c r="AO465" s="124">
        <f>'آبان 1400'!AP466</f>
        <v>4000000</v>
      </c>
      <c r="AP465" s="124">
        <f>'آبان 1400'!AQ466</f>
        <v>0</v>
      </c>
      <c r="AQ465" s="124">
        <f>'آبان 1400'!AR466</f>
        <v>0</v>
      </c>
      <c r="AR465" s="124">
        <f>'آبان 1400'!AS466</f>
        <v>0</v>
      </c>
      <c r="AS465" s="379">
        <f>'آبان 1400'!AT466</f>
        <v>0</v>
      </c>
      <c r="AT465" s="372">
        <f t="shared" si="325"/>
        <v>58465528</v>
      </c>
      <c r="AU465" s="174">
        <f>'آبان 1400'!AV466</f>
        <v>39872941.039999999</v>
      </c>
      <c r="AV465" s="142">
        <f>'آبان 1400'!AW466</f>
        <v>58465528</v>
      </c>
      <c r="AW465" s="143">
        <f t="shared" si="326"/>
        <v>4092586.9600000004</v>
      </c>
      <c r="AX465" s="76">
        <f t="shared" si="327"/>
        <v>0</v>
      </c>
      <c r="AY465" s="143">
        <f>'آبان 1400'!AZ466</f>
        <v>0</v>
      </c>
      <c r="AZ465" s="143">
        <f>'آبان 1400'!BA466</f>
        <v>0</v>
      </c>
      <c r="BA465" s="143">
        <f>'آبان 1400'!BB466</f>
        <v>0</v>
      </c>
      <c r="BB465" s="143">
        <f>'آبان 1400'!BC466</f>
        <v>0</v>
      </c>
      <c r="BC465" s="143">
        <f>'آبان 1400'!BD466</f>
        <v>0</v>
      </c>
      <c r="BD465" s="143">
        <f>'آبان 1400'!BE466</f>
        <v>0</v>
      </c>
      <c r="BE465" s="143">
        <f>'آبان 1400'!BF466</f>
        <v>0</v>
      </c>
      <c r="BF465" s="144">
        <f t="shared" si="328"/>
        <v>4092586.9600000004</v>
      </c>
      <c r="BG465" s="141">
        <f t="shared" si="329"/>
        <v>54372941</v>
      </c>
      <c r="BH465" s="145">
        <f t="shared" si="330"/>
        <v>58465528</v>
      </c>
      <c r="BI465" s="128">
        <f t="shared" si="323"/>
        <v>4659160</v>
      </c>
      <c r="BJ465" s="146">
        <f t="shared" si="331"/>
        <v>2329580</v>
      </c>
      <c r="BK465" s="146">
        <f t="shared" si="332"/>
        <v>698874</v>
      </c>
      <c r="BL465" s="147">
        <f t="shared" si="333"/>
        <v>1120000</v>
      </c>
      <c r="BM465" s="383">
        <v>0</v>
      </c>
      <c r="BN465" s="148">
        <f t="shared" si="334"/>
        <v>67273142</v>
      </c>
      <c r="BO465" s="149">
        <f t="shared" si="335"/>
        <v>58465528</v>
      </c>
      <c r="BP465" s="150">
        <f t="shared" si="336"/>
        <v>13447071.440000001</v>
      </c>
      <c r="BQ465" s="151">
        <f t="shared" si="337"/>
        <v>80720213.439999998</v>
      </c>
      <c r="BR465" s="152">
        <f t="shared" si="338"/>
        <v>100800</v>
      </c>
      <c r="BS465" s="148">
        <f t="shared" si="339"/>
        <v>80821013.439999998</v>
      </c>
      <c r="BT465" s="136">
        <v>0</v>
      </c>
      <c r="BU465" s="149">
        <f t="shared" si="340"/>
        <v>6727314.2000000002</v>
      </c>
      <c r="BV465" s="153">
        <f t="shared" si="341"/>
        <v>3363657.1</v>
      </c>
      <c r="BW465" s="134">
        <f t="shared" si="342"/>
        <v>70730042.140000001</v>
      </c>
      <c r="BX465" s="148">
        <f t="shared" si="343"/>
        <v>7687614</v>
      </c>
      <c r="BY465" s="135">
        <f t="shared" si="344"/>
        <v>63042428.140000001</v>
      </c>
      <c r="CD465" s="400">
        <f>'آبان 1400'!AU466</f>
        <v>58465528</v>
      </c>
      <c r="CE465" s="401">
        <f>'آبان 1400'!AV466</f>
        <v>39872941.039999999</v>
      </c>
      <c r="CF465" s="401">
        <f>'آبان 1400'!AW466</f>
        <v>58465528</v>
      </c>
      <c r="CG465" s="401">
        <f>'آبان 1400'!AX466</f>
        <v>4092586.9600000004</v>
      </c>
      <c r="CH465" s="401">
        <f>'آبان 1400'!AY466</f>
        <v>0</v>
      </c>
      <c r="CI465" s="401">
        <f>'آبان 1400'!AZ466</f>
        <v>0</v>
      </c>
      <c r="CJ465" s="401">
        <f>'آبان 1400'!BA466</f>
        <v>0</v>
      </c>
      <c r="CK465" s="401">
        <f>'آبان 1400'!BB466</f>
        <v>0</v>
      </c>
      <c r="CL465" s="401">
        <f>'آبان 1400'!BC466</f>
        <v>0</v>
      </c>
      <c r="CM465" s="401">
        <f>'آبان 1400'!BD466</f>
        <v>0</v>
      </c>
      <c r="CN465" s="401">
        <f>'آبان 1400'!BE466</f>
        <v>0</v>
      </c>
      <c r="CO465" s="401">
        <f>'آبان 1400'!BF466</f>
        <v>0</v>
      </c>
      <c r="CP465" s="401">
        <f>'آبان 1400'!BG466</f>
        <v>4092586.9600000004</v>
      </c>
      <c r="CQ465" s="401">
        <f>'آبان 1400'!BH466</f>
        <v>54372941</v>
      </c>
      <c r="CR465" s="401">
        <f t="shared" si="345"/>
        <v>58465528</v>
      </c>
      <c r="CS465" s="56">
        <f t="shared" si="346"/>
        <v>4659160</v>
      </c>
      <c r="CT465" s="400">
        <f t="shared" si="347"/>
        <v>2329580</v>
      </c>
      <c r="CU465" s="401">
        <f t="shared" si="348"/>
        <v>698874</v>
      </c>
      <c r="CV465" s="401">
        <f t="shared" si="349"/>
        <v>1120000</v>
      </c>
      <c r="CW465" s="56">
        <v>0</v>
      </c>
      <c r="CX465" s="401">
        <f t="shared" si="350"/>
        <v>67273142</v>
      </c>
      <c r="CY465" s="401">
        <f t="shared" si="351"/>
        <v>58465528</v>
      </c>
      <c r="CZ465" s="401">
        <f t="shared" si="352"/>
        <v>13447071.440000001</v>
      </c>
      <c r="DA465" s="401">
        <f t="shared" si="353"/>
        <v>80720213.439999998</v>
      </c>
      <c r="DB465" s="401">
        <f t="shared" si="354"/>
        <v>100800</v>
      </c>
      <c r="DC465" s="401">
        <f t="shared" si="355"/>
        <v>80821013.439999998</v>
      </c>
      <c r="DD465" s="406">
        <v>0</v>
      </c>
      <c r="DE465" s="401">
        <f t="shared" si="356"/>
        <v>6727314.2000000002</v>
      </c>
      <c r="DF465" s="401">
        <f t="shared" si="357"/>
        <v>3363657.1</v>
      </c>
      <c r="DG465" s="401">
        <f t="shared" si="358"/>
        <v>70730042.140000001</v>
      </c>
      <c r="DH465" s="401">
        <f t="shared" si="359"/>
        <v>7687614</v>
      </c>
      <c r="DI465" s="401">
        <f t="shared" si="360"/>
        <v>63042428.140000001</v>
      </c>
      <c r="DJ465" s="401">
        <f t="shared" si="361"/>
        <v>0</v>
      </c>
      <c r="DL465" s="408">
        <f t="shared" si="362"/>
        <v>6638737.5</v>
      </c>
      <c r="DM465" s="408">
        <f t="shared" si="363"/>
        <v>-1979577.5</v>
      </c>
    </row>
    <row r="466" spans="1:117" s="56" customFormat="1" ht="21" x14ac:dyDescent="0.2">
      <c r="A466" s="192">
        <f t="shared" si="324"/>
        <v>2655495</v>
      </c>
      <c r="B466" s="137">
        <f>'آبان 1400'!B467</f>
        <v>461</v>
      </c>
      <c r="C466" s="137">
        <f>'آبان 1400'!C467</f>
        <v>244</v>
      </c>
      <c r="D466" s="137">
        <f>'آبان 1400'!D467</f>
        <v>13155</v>
      </c>
      <c r="E466" s="137" t="str">
        <f>'آبان 1400'!E467</f>
        <v>محمد رضا</v>
      </c>
      <c r="F466" s="137" t="str">
        <f>'آبان 1400'!F467</f>
        <v>رحیم پور</v>
      </c>
      <c r="G466" s="137" t="str">
        <f>'آبان 1400'!G467</f>
        <v>نگهبان</v>
      </c>
      <c r="H466" s="137" t="str">
        <f>'آبان 1400'!H467</f>
        <v>مازندران</v>
      </c>
      <c r="I466" s="137" t="str">
        <f>'آبان 1400'!I467</f>
        <v>171-813-2878527-1</v>
      </c>
      <c r="J466" s="137">
        <f>'آبان 1400'!J467</f>
        <v>2279246171</v>
      </c>
      <c r="K466" s="137" t="str">
        <f>'آبان 1400'!K467</f>
        <v>00126132095</v>
      </c>
      <c r="L466" s="137" t="str">
        <f>'آبان 1400'!L467</f>
        <v>مازندران</v>
      </c>
      <c r="M466" s="137" t="str">
        <f>'آبان 1400'!M467</f>
        <v>نگهبان</v>
      </c>
      <c r="N466" s="121" t="str">
        <f>'آبان 1400'!N467</f>
        <v>*</v>
      </c>
      <c r="O466" s="120">
        <f>'آبان 1400'!O467</f>
        <v>0</v>
      </c>
      <c r="P466" s="122">
        <f>'آبان 1400'!P467</f>
        <v>0</v>
      </c>
      <c r="Q466" s="362">
        <f>'آبان 1400'!Q467</f>
        <v>30</v>
      </c>
      <c r="R466" s="362">
        <f>'آبان 1400'!R467</f>
        <v>120</v>
      </c>
      <c r="S466" s="362">
        <f>'آبان 1400'!S467</f>
        <v>110</v>
      </c>
      <c r="T466" s="362">
        <f>'آبان 1400'!T467</f>
        <v>29.33</v>
      </c>
      <c r="U466" s="138">
        <f>'آبان 1400'!U467</f>
        <v>0</v>
      </c>
      <c r="V466" s="121">
        <f>'آبان 1400'!W467</f>
        <v>0</v>
      </c>
      <c r="W466" s="122">
        <f>'آبان 1400'!X467</f>
        <v>0</v>
      </c>
      <c r="X466" s="370">
        <f>'آبان 1400'!Y467</f>
        <v>2</v>
      </c>
      <c r="Y466" s="370">
        <f>'آبان 1400'!Z467</f>
        <v>0</v>
      </c>
      <c r="Z466" s="139">
        <f>'آبان 1400'!AA467</f>
        <v>885165</v>
      </c>
      <c r="AA466" s="139">
        <f>'آبان 1400'!AB467</f>
        <v>46667</v>
      </c>
      <c r="AB466" s="139">
        <f>'آبان 1400'!AC467</f>
        <v>931832</v>
      </c>
      <c r="AC466" s="139">
        <f>'آبان 1400'!AD467</f>
        <v>4500000</v>
      </c>
      <c r="AD466" s="139">
        <f>'آبان 1400'!AE467</f>
        <v>6000000</v>
      </c>
      <c r="AE466" s="140">
        <f>'آبان 1400'!AF467</f>
        <v>177895.19999999998</v>
      </c>
      <c r="AF466" s="123">
        <f>'آبان 1400'!AG467</f>
        <v>26554950</v>
      </c>
      <c r="AG466" s="124">
        <f>'آبان 1400'!AH467</f>
        <v>1400010</v>
      </c>
      <c r="AH466" s="124">
        <f>'آبان 1400'!AI467</f>
        <v>21347423.999999996</v>
      </c>
      <c r="AI466" s="124">
        <f>'آبان 1400'!AJ467</f>
        <v>0</v>
      </c>
      <c r="AJ466" s="124">
        <f>'آبان 1400'!AK467</f>
        <v>4500000</v>
      </c>
      <c r="AK466" s="124">
        <f>'آبان 1400'!AL467</f>
        <v>6000000</v>
      </c>
      <c r="AL466" s="124">
        <f>'آبان 1400'!AM467</f>
        <v>4892117.9999999991</v>
      </c>
      <c r="AM466" s="124">
        <f>'آبان 1400'!AN467</f>
        <v>5217666.2159999991</v>
      </c>
      <c r="AN466" s="124">
        <f>'آبان 1400'!AO467</f>
        <v>0</v>
      </c>
      <c r="AO466" s="124">
        <f>'آبان 1400'!AP467</f>
        <v>3000000</v>
      </c>
      <c r="AP466" s="124">
        <f>'آبان 1400'!AQ467</f>
        <v>0</v>
      </c>
      <c r="AQ466" s="124">
        <f>'آبان 1400'!AR467</f>
        <v>0</v>
      </c>
      <c r="AR466" s="124">
        <f>'آبان 1400'!AS467</f>
        <v>0</v>
      </c>
      <c r="AS466" s="379">
        <f>'آبان 1400'!AT467</f>
        <v>0</v>
      </c>
      <c r="AT466" s="372">
        <f t="shared" si="325"/>
        <v>72912168.216000006</v>
      </c>
      <c r="AU466" s="174">
        <f>'آبان 1400'!AV467</f>
        <v>54308316.440880008</v>
      </c>
      <c r="AV466" s="142">
        <f>'آبان 1400'!AW467</f>
        <v>72912168.215999991</v>
      </c>
      <c r="AW466" s="143">
        <f t="shared" si="326"/>
        <v>5103851.7751199994</v>
      </c>
      <c r="AX466" s="76">
        <f t="shared" si="327"/>
        <v>1430831.644088001</v>
      </c>
      <c r="AY466" s="143">
        <f>'آبان 1400'!AZ467</f>
        <v>0</v>
      </c>
      <c r="AZ466" s="143">
        <f>'آبان 1400'!BA467</f>
        <v>0</v>
      </c>
      <c r="BA466" s="143">
        <f>'آبان 1400'!BB467</f>
        <v>0</v>
      </c>
      <c r="BB466" s="143">
        <f>'آبان 1400'!BC467</f>
        <v>0</v>
      </c>
      <c r="BC466" s="143">
        <f>'آبان 1400'!BD467</f>
        <v>0</v>
      </c>
      <c r="BD466" s="143">
        <f>'آبان 1400'!BE467</f>
        <v>0</v>
      </c>
      <c r="BE466" s="143">
        <f>'آبان 1400'!BF467</f>
        <v>0</v>
      </c>
      <c r="BF466" s="144">
        <f t="shared" si="328"/>
        <v>6534683.4192080004</v>
      </c>
      <c r="BG466" s="141">
        <f t="shared" si="329"/>
        <v>66377484</v>
      </c>
      <c r="BH466" s="145">
        <f t="shared" si="330"/>
        <v>72912168.216000006</v>
      </c>
      <c r="BI466" s="128">
        <f t="shared" si="323"/>
        <v>4659160</v>
      </c>
      <c r="BJ466" s="146">
        <f t="shared" si="331"/>
        <v>2329580</v>
      </c>
      <c r="BK466" s="146">
        <f t="shared" si="332"/>
        <v>698874</v>
      </c>
      <c r="BL466" s="147">
        <f t="shared" si="333"/>
        <v>1120000</v>
      </c>
      <c r="BM466" s="383">
        <v>0</v>
      </c>
      <c r="BN466" s="148">
        <f t="shared" si="334"/>
        <v>81719782.216000006</v>
      </c>
      <c r="BO466" s="149">
        <f t="shared" si="335"/>
        <v>72912168.215999991</v>
      </c>
      <c r="BP466" s="150">
        <f t="shared" si="336"/>
        <v>16769798.689679999</v>
      </c>
      <c r="BQ466" s="151">
        <f t="shared" si="337"/>
        <v>98489580.905680001</v>
      </c>
      <c r="BR466" s="152">
        <f t="shared" si="338"/>
        <v>100800</v>
      </c>
      <c r="BS466" s="148">
        <f t="shared" si="339"/>
        <v>98590380.905680001</v>
      </c>
      <c r="BT466" s="136">
        <v>0</v>
      </c>
      <c r="BU466" s="149">
        <f t="shared" si="340"/>
        <v>8171978.2216000007</v>
      </c>
      <c r="BV466" s="153">
        <f t="shared" si="341"/>
        <v>4085989.1108000004</v>
      </c>
      <c r="BW466" s="134">
        <f t="shared" si="342"/>
        <v>86332413.573280007</v>
      </c>
      <c r="BX466" s="148">
        <f t="shared" si="343"/>
        <v>7687614</v>
      </c>
      <c r="BY466" s="135">
        <f t="shared" si="344"/>
        <v>78644799.573280007</v>
      </c>
      <c r="CD466" s="400">
        <f>'آبان 1400'!AU467</f>
        <v>72912168.216000006</v>
      </c>
      <c r="CE466" s="401">
        <f>'آبان 1400'!AV467</f>
        <v>54308316.440880008</v>
      </c>
      <c r="CF466" s="401">
        <f>'آبان 1400'!AW467</f>
        <v>72912168.215999991</v>
      </c>
      <c r="CG466" s="401">
        <f>'آبان 1400'!AX467</f>
        <v>5103851.7751199994</v>
      </c>
      <c r="CH466" s="401">
        <f>'آبان 1400'!AY467</f>
        <v>1430831.644088001</v>
      </c>
      <c r="CI466" s="401">
        <f>'آبان 1400'!AZ467</f>
        <v>0</v>
      </c>
      <c r="CJ466" s="401">
        <f>'آبان 1400'!BA467</f>
        <v>0</v>
      </c>
      <c r="CK466" s="401">
        <f>'آبان 1400'!BB467</f>
        <v>0</v>
      </c>
      <c r="CL466" s="401">
        <f>'آبان 1400'!BC467</f>
        <v>0</v>
      </c>
      <c r="CM466" s="401">
        <f>'آبان 1400'!BD467</f>
        <v>0</v>
      </c>
      <c r="CN466" s="401">
        <f>'آبان 1400'!BE467</f>
        <v>0</v>
      </c>
      <c r="CO466" s="401">
        <f>'آبان 1400'!BF467</f>
        <v>0</v>
      </c>
      <c r="CP466" s="401">
        <f>'آبان 1400'!BG467</f>
        <v>6534683.4192080004</v>
      </c>
      <c r="CQ466" s="401">
        <f>'آبان 1400'!BH467</f>
        <v>66377484</v>
      </c>
      <c r="CR466" s="401">
        <f t="shared" si="345"/>
        <v>72912168.216000006</v>
      </c>
      <c r="CS466" s="56">
        <f t="shared" si="346"/>
        <v>4659160</v>
      </c>
      <c r="CT466" s="400">
        <f t="shared" si="347"/>
        <v>2329580</v>
      </c>
      <c r="CU466" s="401">
        <f t="shared" si="348"/>
        <v>698874</v>
      </c>
      <c r="CV466" s="401">
        <f t="shared" si="349"/>
        <v>1120000</v>
      </c>
      <c r="CW466" s="56">
        <v>0</v>
      </c>
      <c r="CX466" s="401">
        <f t="shared" si="350"/>
        <v>81719782.216000006</v>
      </c>
      <c r="CY466" s="401">
        <f t="shared" si="351"/>
        <v>72912168.215999991</v>
      </c>
      <c r="CZ466" s="401">
        <f t="shared" si="352"/>
        <v>16769798.689679999</v>
      </c>
      <c r="DA466" s="401">
        <f t="shared" si="353"/>
        <v>98489580.905680001</v>
      </c>
      <c r="DB466" s="401">
        <f t="shared" si="354"/>
        <v>100800</v>
      </c>
      <c r="DC466" s="401">
        <f t="shared" si="355"/>
        <v>98590380.905680001</v>
      </c>
      <c r="DD466" s="406">
        <v>0</v>
      </c>
      <c r="DE466" s="401">
        <f t="shared" si="356"/>
        <v>8171978.2216000007</v>
      </c>
      <c r="DF466" s="401">
        <f t="shared" si="357"/>
        <v>4085989.1108000004</v>
      </c>
      <c r="DG466" s="401">
        <f t="shared" si="358"/>
        <v>86332413.573280007</v>
      </c>
      <c r="DH466" s="401">
        <f t="shared" si="359"/>
        <v>7687614</v>
      </c>
      <c r="DI466" s="401">
        <f t="shared" si="360"/>
        <v>78644799.573280007</v>
      </c>
      <c r="DJ466" s="401">
        <f t="shared" si="361"/>
        <v>0</v>
      </c>
      <c r="DL466" s="408">
        <f t="shared" si="362"/>
        <v>6638737.5</v>
      </c>
      <c r="DM466" s="408">
        <f t="shared" si="363"/>
        <v>-1979577.5</v>
      </c>
    </row>
    <row r="467" spans="1:117" s="56" customFormat="1" ht="21" x14ac:dyDescent="0.2">
      <c r="A467" s="192">
        <f t="shared" si="324"/>
        <v>2655495</v>
      </c>
      <c r="B467" s="137">
        <f>'آبان 1400'!B468</f>
        <v>462</v>
      </c>
      <c r="C467" s="137">
        <f>'آبان 1400'!C468</f>
        <v>245</v>
      </c>
      <c r="D467" s="137">
        <f>'آبان 1400'!D468</f>
        <v>13152</v>
      </c>
      <c r="E467" s="137" t="str">
        <f>'آبان 1400'!E468</f>
        <v>فرشید</v>
      </c>
      <c r="F467" s="137" t="str">
        <f>'آبان 1400'!F468</f>
        <v>قاسمی</v>
      </c>
      <c r="G467" s="137" t="str">
        <f>'آبان 1400'!G468</f>
        <v>نگهبان</v>
      </c>
      <c r="H467" s="137" t="str">
        <f>'آبان 1400'!H468</f>
        <v>مازندران</v>
      </c>
      <c r="I467" s="137" t="str">
        <f>'آبان 1400'!I468</f>
        <v>171-813-1775638-1</v>
      </c>
      <c r="J467" s="137">
        <f>'آبان 1400'!J468</f>
        <v>2210067154</v>
      </c>
      <c r="K467" s="137" t="str">
        <f>'آبان 1400'!K468</f>
        <v>0036124026</v>
      </c>
      <c r="L467" s="137" t="str">
        <f>'آبان 1400'!L468</f>
        <v>مازندران</v>
      </c>
      <c r="M467" s="137" t="str">
        <f>'آبان 1400'!M468</f>
        <v>نگهبان</v>
      </c>
      <c r="N467" s="121">
        <f>'آبان 1400'!N468</f>
        <v>0</v>
      </c>
      <c r="O467" s="120" t="str">
        <f>'آبان 1400'!O468</f>
        <v>*</v>
      </c>
      <c r="P467" s="122">
        <f>'آبان 1400'!P468</f>
        <v>0</v>
      </c>
      <c r="Q467" s="362">
        <f>'آبان 1400'!Q468</f>
        <v>30</v>
      </c>
      <c r="R467" s="362">
        <f>'آبان 1400'!R468</f>
        <v>90</v>
      </c>
      <c r="S467" s="362">
        <f>'آبان 1400'!S468</f>
        <v>0</v>
      </c>
      <c r="T467" s="362">
        <f>'آبان 1400'!T468</f>
        <v>0</v>
      </c>
      <c r="U467" s="138">
        <f>'آبان 1400'!U468</f>
        <v>0</v>
      </c>
      <c r="V467" s="121">
        <f>'آبان 1400'!W468</f>
        <v>0</v>
      </c>
      <c r="W467" s="122">
        <f>'آبان 1400'!X468</f>
        <v>0</v>
      </c>
      <c r="X467" s="370">
        <f>'آبان 1400'!Y468</f>
        <v>1</v>
      </c>
      <c r="Y467" s="370">
        <f>'آبان 1400'!Z468</f>
        <v>1</v>
      </c>
      <c r="Z467" s="139">
        <f>'آبان 1400'!AA468</f>
        <v>885165</v>
      </c>
      <c r="AA467" s="139">
        <f>'آبان 1400'!AB468</f>
        <v>46667</v>
      </c>
      <c r="AB467" s="139">
        <f>'آبان 1400'!AC468</f>
        <v>931832</v>
      </c>
      <c r="AC467" s="139">
        <f>'آبان 1400'!AD468</f>
        <v>4500000</v>
      </c>
      <c r="AD467" s="139">
        <f>'آبان 1400'!AE468</f>
        <v>6000000</v>
      </c>
      <c r="AE467" s="140">
        <f>'آبان 1400'!AF468</f>
        <v>177895.19999999998</v>
      </c>
      <c r="AF467" s="123">
        <f>'آبان 1400'!AG468</f>
        <v>26554950</v>
      </c>
      <c r="AG467" s="124">
        <f>'آبان 1400'!AH468</f>
        <v>1400010</v>
      </c>
      <c r="AH467" s="124">
        <f>'آبان 1400'!AI468</f>
        <v>16010567.999999998</v>
      </c>
      <c r="AI467" s="124">
        <f>'آبان 1400'!AJ468</f>
        <v>2655495</v>
      </c>
      <c r="AJ467" s="124">
        <f>'آبان 1400'!AK468</f>
        <v>4500000</v>
      </c>
      <c r="AK467" s="124">
        <f>'آبان 1400'!AL468</f>
        <v>6000000</v>
      </c>
      <c r="AL467" s="124">
        <f>'آبان 1400'!AM468</f>
        <v>0</v>
      </c>
      <c r="AM467" s="124">
        <f>'آبان 1400'!AN468</f>
        <v>0</v>
      </c>
      <c r="AN467" s="124">
        <f>'آبان 1400'!AO468</f>
        <v>0</v>
      </c>
      <c r="AO467" s="124">
        <f>'آبان 1400'!AP468</f>
        <v>4000000</v>
      </c>
      <c r="AP467" s="124">
        <f>'آبان 1400'!AQ468</f>
        <v>0</v>
      </c>
      <c r="AQ467" s="124">
        <f>'آبان 1400'!AR468</f>
        <v>0</v>
      </c>
      <c r="AR467" s="124">
        <f>'آبان 1400'!AS468</f>
        <v>0</v>
      </c>
      <c r="AS467" s="379">
        <f>'آبان 1400'!AT468</f>
        <v>0</v>
      </c>
      <c r="AT467" s="372">
        <f t="shared" si="325"/>
        <v>61121023</v>
      </c>
      <c r="AU467" s="174">
        <f>'آبان 1400'!AV468</f>
        <v>39872941.039999999</v>
      </c>
      <c r="AV467" s="142">
        <f>'آبان 1400'!AW468</f>
        <v>58465528</v>
      </c>
      <c r="AW467" s="143">
        <f t="shared" si="326"/>
        <v>4092586.9600000004</v>
      </c>
      <c r="AX467" s="76">
        <f t="shared" si="327"/>
        <v>0</v>
      </c>
      <c r="AY467" s="143">
        <f>'آبان 1400'!AZ468</f>
        <v>0</v>
      </c>
      <c r="AZ467" s="143">
        <f>'آبان 1400'!BA468</f>
        <v>0</v>
      </c>
      <c r="BA467" s="143">
        <f>'آبان 1400'!BB468</f>
        <v>0</v>
      </c>
      <c r="BB467" s="143">
        <f>'آبان 1400'!BC468</f>
        <v>0</v>
      </c>
      <c r="BC467" s="143">
        <f>'آبان 1400'!BD468</f>
        <v>0</v>
      </c>
      <c r="BD467" s="143">
        <f>'آبان 1400'!BE468</f>
        <v>0</v>
      </c>
      <c r="BE467" s="143">
        <f>'آبان 1400'!BF468</f>
        <v>0</v>
      </c>
      <c r="BF467" s="144">
        <f t="shared" si="328"/>
        <v>4092586.9600000004</v>
      </c>
      <c r="BG467" s="141">
        <f t="shared" si="329"/>
        <v>57028436</v>
      </c>
      <c r="BH467" s="145">
        <f t="shared" si="330"/>
        <v>61121023</v>
      </c>
      <c r="BI467" s="128">
        <f t="shared" si="323"/>
        <v>4659160</v>
      </c>
      <c r="BJ467" s="146">
        <f t="shared" si="331"/>
        <v>2329580</v>
      </c>
      <c r="BK467" s="146">
        <f t="shared" si="332"/>
        <v>698874</v>
      </c>
      <c r="BL467" s="147">
        <f t="shared" si="333"/>
        <v>1120000</v>
      </c>
      <c r="BM467" s="383">
        <v>0</v>
      </c>
      <c r="BN467" s="148">
        <f t="shared" si="334"/>
        <v>69928637</v>
      </c>
      <c r="BO467" s="149">
        <f t="shared" si="335"/>
        <v>58465528</v>
      </c>
      <c r="BP467" s="150">
        <f t="shared" si="336"/>
        <v>13447071.440000001</v>
      </c>
      <c r="BQ467" s="151">
        <f t="shared" si="337"/>
        <v>83375708.439999998</v>
      </c>
      <c r="BR467" s="152">
        <f t="shared" si="338"/>
        <v>100800</v>
      </c>
      <c r="BS467" s="148">
        <f t="shared" si="339"/>
        <v>83476508.439999998</v>
      </c>
      <c r="BT467" s="136">
        <v>0</v>
      </c>
      <c r="BU467" s="149">
        <f t="shared" si="340"/>
        <v>6992863.7000000002</v>
      </c>
      <c r="BV467" s="153">
        <f t="shared" si="341"/>
        <v>3496431.85</v>
      </c>
      <c r="BW467" s="134">
        <f t="shared" si="342"/>
        <v>72987212.890000001</v>
      </c>
      <c r="BX467" s="148">
        <f t="shared" si="343"/>
        <v>7687614</v>
      </c>
      <c r="BY467" s="135">
        <f t="shared" si="344"/>
        <v>65299598.890000001</v>
      </c>
      <c r="CD467" s="400">
        <f>'آبان 1400'!AU468</f>
        <v>61121023</v>
      </c>
      <c r="CE467" s="401">
        <f>'آبان 1400'!AV468</f>
        <v>39872941.039999999</v>
      </c>
      <c r="CF467" s="401">
        <f>'آبان 1400'!AW468</f>
        <v>58465528</v>
      </c>
      <c r="CG467" s="401">
        <f>'آبان 1400'!AX468</f>
        <v>4092586.9600000004</v>
      </c>
      <c r="CH467" s="401">
        <f>'آبان 1400'!AY468</f>
        <v>0</v>
      </c>
      <c r="CI467" s="401">
        <f>'آبان 1400'!AZ468</f>
        <v>0</v>
      </c>
      <c r="CJ467" s="401">
        <f>'آبان 1400'!BA468</f>
        <v>0</v>
      </c>
      <c r="CK467" s="401">
        <f>'آبان 1400'!BB468</f>
        <v>0</v>
      </c>
      <c r="CL467" s="401">
        <f>'آبان 1400'!BC468</f>
        <v>0</v>
      </c>
      <c r="CM467" s="401">
        <f>'آبان 1400'!BD468</f>
        <v>0</v>
      </c>
      <c r="CN467" s="401">
        <f>'آبان 1400'!BE468</f>
        <v>0</v>
      </c>
      <c r="CO467" s="401">
        <f>'آبان 1400'!BF468</f>
        <v>0</v>
      </c>
      <c r="CP467" s="401">
        <f>'آبان 1400'!BG468</f>
        <v>4092586.9600000004</v>
      </c>
      <c r="CQ467" s="401">
        <f>'آبان 1400'!BH468</f>
        <v>57028436</v>
      </c>
      <c r="CR467" s="401">
        <f t="shared" si="345"/>
        <v>61121023</v>
      </c>
      <c r="CS467" s="56">
        <f t="shared" si="346"/>
        <v>4659160</v>
      </c>
      <c r="CT467" s="400">
        <f t="shared" si="347"/>
        <v>2329580</v>
      </c>
      <c r="CU467" s="401">
        <f t="shared" si="348"/>
        <v>698874</v>
      </c>
      <c r="CV467" s="401">
        <f t="shared" si="349"/>
        <v>1120000</v>
      </c>
      <c r="CW467" s="56">
        <v>0</v>
      </c>
      <c r="CX467" s="401">
        <f t="shared" si="350"/>
        <v>69928637</v>
      </c>
      <c r="CY467" s="401">
        <f t="shared" si="351"/>
        <v>58465528</v>
      </c>
      <c r="CZ467" s="401">
        <f t="shared" si="352"/>
        <v>13447071.440000001</v>
      </c>
      <c r="DA467" s="401">
        <f t="shared" si="353"/>
        <v>83375708.439999998</v>
      </c>
      <c r="DB467" s="401">
        <f t="shared" si="354"/>
        <v>100800</v>
      </c>
      <c r="DC467" s="401">
        <f t="shared" si="355"/>
        <v>83476508.439999998</v>
      </c>
      <c r="DD467" s="406">
        <v>0</v>
      </c>
      <c r="DE467" s="401">
        <f t="shared" si="356"/>
        <v>6992863.7000000002</v>
      </c>
      <c r="DF467" s="401">
        <f t="shared" si="357"/>
        <v>3496431.85</v>
      </c>
      <c r="DG467" s="401">
        <f t="shared" si="358"/>
        <v>72987212.890000001</v>
      </c>
      <c r="DH467" s="401">
        <f t="shared" si="359"/>
        <v>7687614</v>
      </c>
      <c r="DI467" s="401">
        <f t="shared" si="360"/>
        <v>65299598.890000001</v>
      </c>
      <c r="DJ467" s="401">
        <f t="shared" si="361"/>
        <v>0</v>
      </c>
      <c r="DL467" s="408">
        <f t="shared" si="362"/>
        <v>6638737.5</v>
      </c>
      <c r="DM467" s="408">
        <f t="shared" si="363"/>
        <v>-1979577.5</v>
      </c>
    </row>
    <row r="468" spans="1:117" s="56" customFormat="1" ht="21" x14ac:dyDescent="0.2">
      <c r="A468" s="192">
        <f t="shared" si="324"/>
        <v>2655495</v>
      </c>
      <c r="B468" s="137">
        <f>'آبان 1400'!B469</f>
        <v>463</v>
      </c>
      <c r="C468" s="137">
        <f>'آبان 1400'!C469</f>
        <v>246</v>
      </c>
      <c r="D468" s="137">
        <f>'آبان 1400'!D469</f>
        <v>13154</v>
      </c>
      <c r="E468" s="137" t="str">
        <f>'آبان 1400'!E469</f>
        <v>محمد حسن</v>
      </c>
      <c r="F468" s="137" t="str">
        <f>'آبان 1400'!F469</f>
        <v>جمالی</v>
      </c>
      <c r="G468" s="137" t="str">
        <f>'آبان 1400'!G469</f>
        <v>نگهبان</v>
      </c>
      <c r="H468" s="137" t="str">
        <f>'آبان 1400'!H469</f>
        <v>مازندران</v>
      </c>
      <c r="I468" s="137" t="str">
        <f>'آبان 1400'!I469</f>
        <v>257-813-3066175-1</v>
      </c>
      <c r="J468" s="137">
        <f>'آبان 1400'!J469</f>
        <v>2217969714</v>
      </c>
      <c r="K468" s="137" t="str">
        <f>'آبان 1400'!K469</f>
        <v>0036125201</v>
      </c>
      <c r="L468" s="137" t="str">
        <f>'آبان 1400'!L469</f>
        <v>مازندران</v>
      </c>
      <c r="M468" s="137" t="str">
        <f>'آبان 1400'!M469</f>
        <v>نگهبان</v>
      </c>
      <c r="N468" s="121" t="str">
        <f>'آبان 1400'!N469</f>
        <v>*</v>
      </c>
      <c r="O468" s="120">
        <f>'آبان 1400'!O469</f>
        <v>0</v>
      </c>
      <c r="P468" s="122">
        <f>'آبان 1400'!P469</f>
        <v>0</v>
      </c>
      <c r="Q468" s="362">
        <f>'آبان 1400'!Q469</f>
        <v>30</v>
      </c>
      <c r="R468" s="362">
        <f>'آبان 1400'!R469</f>
        <v>120</v>
      </c>
      <c r="S468" s="362">
        <f>'آبان 1400'!S469</f>
        <v>110</v>
      </c>
      <c r="T468" s="362">
        <f>'آبان 1400'!T469</f>
        <v>29.33</v>
      </c>
      <c r="U468" s="138">
        <f>'آبان 1400'!U469</f>
        <v>0</v>
      </c>
      <c r="V468" s="121">
        <f>'آبان 1400'!W469</f>
        <v>0</v>
      </c>
      <c r="W468" s="122">
        <f>'آبان 1400'!X469</f>
        <v>0</v>
      </c>
      <c r="X468" s="370">
        <f>'آبان 1400'!Y469</f>
        <v>0</v>
      </c>
      <c r="Y468" s="370">
        <f>'آبان 1400'!Z469</f>
        <v>0</v>
      </c>
      <c r="Z468" s="139">
        <f>'آبان 1400'!AA469</f>
        <v>885165</v>
      </c>
      <c r="AA468" s="139">
        <f>'آبان 1400'!AB469</f>
        <v>46667</v>
      </c>
      <c r="AB468" s="139">
        <f>'آبان 1400'!AC469</f>
        <v>931832</v>
      </c>
      <c r="AC468" s="139">
        <f>'آبان 1400'!AD469</f>
        <v>4500000</v>
      </c>
      <c r="AD468" s="139">
        <f>'آبان 1400'!AE469</f>
        <v>6000000</v>
      </c>
      <c r="AE468" s="140">
        <f>'آبان 1400'!AF469</f>
        <v>177895.19999999998</v>
      </c>
      <c r="AF468" s="123">
        <f>'آبان 1400'!AG469</f>
        <v>26554950</v>
      </c>
      <c r="AG468" s="124">
        <f>'آبان 1400'!AH469</f>
        <v>1400010</v>
      </c>
      <c r="AH468" s="124">
        <f>'آبان 1400'!AI469</f>
        <v>21347423.999999996</v>
      </c>
      <c r="AI468" s="124">
        <f>'آبان 1400'!AJ469</f>
        <v>0</v>
      </c>
      <c r="AJ468" s="124">
        <f>'آبان 1400'!AK469</f>
        <v>4500000</v>
      </c>
      <c r="AK468" s="124">
        <f>'آبان 1400'!AL469</f>
        <v>6000000</v>
      </c>
      <c r="AL468" s="124">
        <f>'آبان 1400'!AM469</f>
        <v>4892117.9999999991</v>
      </c>
      <c r="AM468" s="124">
        <f>'آبان 1400'!AN469</f>
        <v>5217666.2159999991</v>
      </c>
      <c r="AN468" s="124">
        <f>'آبان 1400'!AO469</f>
        <v>0</v>
      </c>
      <c r="AO468" s="124">
        <f>'آبان 1400'!AP469</f>
        <v>3000000</v>
      </c>
      <c r="AP468" s="124">
        <f>'آبان 1400'!AQ469</f>
        <v>0</v>
      </c>
      <c r="AQ468" s="124">
        <f>'آبان 1400'!AR469</f>
        <v>0</v>
      </c>
      <c r="AR468" s="124">
        <f>'آبان 1400'!AS469</f>
        <v>0</v>
      </c>
      <c r="AS468" s="379">
        <f>'آبان 1400'!AT469</f>
        <v>0</v>
      </c>
      <c r="AT468" s="372">
        <f t="shared" si="325"/>
        <v>72912168.216000006</v>
      </c>
      <c r="AU468" s="174">
        <f>'آبان 1400'!AV469</f>
        <v>54308316.440880008</v>
      </c>
      <c r="AV468" s="142">
        <f>'آبان 1400'!AW469</f>
        <v>72912168.215999991</v>
      </c>
      <c r="AW468" s="143">
        <f t="shared" si="326"/>
        <v>5103851.7751199994</v>
      </c>
      <c r="AX468" s="76">
        <f t="shared" si="327"/>
        <v>1430831.644088001</v>
      </c>
      <c r="AY468" s="143">
        <f>'آبان 1400'!AZ469</f>
        <v>0</v>
      </c>
      <c r="AZ468" s="143">
        <f>'آبان 1400'!BA469</f>
        <v>0</v>
      </c>
      <c r="BA468" s="143">
        <f>'آبان 1400'!BB469</f>
        <v>0</v>
      </c>
      <c r="BB468" s="143">
        <f>'آبان 1400'!BC469</f>
        <v>0</v>
      </c>
      <c r="BC468" s="143">
        <f>'آبان 1400'!BD469</f>
        <v>0</v>
      </c>
      <c r="BD468" s="143">
        <f>'آبان 1400'!BE469</f>
        <v>0</v>
      </c>
      <c r="BE468" s="143">
        <f>'آبان 1400'!BF469</f>
        <v>0</v>
      </c>
      <c r="BF468" s="144">
        <f t="shared" si="328"/>
        <v>6534683.4192080004</v>
      </c>
      <c r="BG468" s="141">
        <f t="shared" si="329"/>
        <v>66377484</v>
      </c>
      <c r="BH468" s="145">
        <f t="shared" si="330"/>
        <v>72912168.216000006</v>
      </c>
      <c r="BI468" s="128">
        <f t="shared" si="323"/>
        <v>4659160</v>
      </c>
      <c r="BJ468" s="146">
        <f t="shared" si="331"/>
        <v>2329580</v>
      </c>
      <c r="BK468" s="146">
        <f t="shared" si="332"/>
        <v>698874</v>
      </c>
      <c r="BL468" s="147">
        <f t="shared" si="333"/>
        <v>1120000</v>
      </c>
      <c r="BM468" s="383">
        <v>0</v>
      </c>
      <c r="BN468" s="148">
        <f t="shared" si="334"/>
        <v>81719782.216000006</v>
      </c>
      <c r="BO468" s="149">
        <f t="shared" si="335"/>
        <v>72912168.215999991</v>
      </c>
      <c r="BP468" s="150">
        <f t="shared" si="336"/>
        <v>16769798.689679999</v>
      </c>
      <c r="BQ468" s="151">
        <f t="shared" si="337"/>
        <v>98489580.905680001</v>
      </c>
      <c r="BR468" s="152">
        <f t="shared" si="338"/>
        <v>100800</v>
      </c>
      <c r="BS468" s="148">
        <f t="shared" si="339"/>
        <v>98590380.905680001</v>
      </c>
      <c r="BT468" s="136">
        <v>0</v>
      </c>
      <c r="BU468" s="149">
        <f t="shared" si="340"/>
        <v>8171978.2216000007</v>
      </c>
      <c r="BV468" s="153">
        <f t="shared" si="341"/>
        <v>4085989.1108000004</v>
      </c>
      <c r="BW468" s="134">
        <f t="shared" si="342"/>
        <v>86332413.573280007</v>
      </c>
      <c r="BX468" s="148">
        <f t="shared" si="343"/>
        <v>7687614</v>
      </c>
      <c r="BY468" s="135">
        <f t="shared" si="344"/>
        <v>78644799.573280007</v>
      </c>
      <c r="CD468" s="400">
        <f>'آبان 1400'!AU469</f>
        <v>72912168.216000006</v>
      </c>
      <c r="CE468" s="401">
        <f>'آبان 1400'!AV469</f>
        <v>54308316.440880008</v>
      </c>
      <c r="CF468" s="401">
        <f>'آبان 1400'!AW469</f>
        <v>72912168.215999991</v>
      </c>
      <c r="CG468" s="401">
        <f>'آبان 1400'!AX469</f>
        <v>5103851.7751199994</v>
      </c>
      <c r="CH468" s="401">
        <f>'آبان 1400'!AY469</f>
        <v>1430831.644088001</v>
      </c>
      <c r="CI468" s="401">
        <f>'آبان 1400'!AZ469</f>
        <v>0</v>
      </c>
      <c r="CJ468" s="401">
        <f>'آبان 1400'!BA469</f>
        <v>0</v>
      </c>
      <c r="CK468" s="401">
        <f>'آبان 1400'!BB469</f>
        <v>0</v>
      </c>
      <c r="CL468" s="401">
        <f>'آبان 1400'!BC469</f>
        <v>0</v>
      </c>
      <c r="CM468" s="401">
        <f>'آبان 1400'!BD469</f>
        <v>0</v>
      </c>
      <c r="CN468" s="401">
        <f>'آبان 1400'!BE469</f>
        <v>0</v>
      </c>
      <c r="CO468" s="401">
        <f>'آبان 1400'!BF469</f>
        <v>0</v>
      </c>
      <c r="CP468" s="401">
        <f>'آبان 1400'!BG469</f>
        <v>6534683.4192080004</v>
      </c>
      <c r="CQ468" s="401">
        <f>'آبان 1400'!BH469</f>
        <v>66377484</v>
      </c>
      <c r="CR468" s="401">
        <f t="shared" si="345"/>
        <v>72912168.216000006</v>
      </c>
      <c r="CS468" s="56">
        <f t="shared" si="346"/>
        <v>4659160</v>
      </c>
      <c r="CT468" s="400">
        <f t="shared" si="347"/>
        <v>2329580</v>
      </c>
      <c r="CU468" s="401">
        <f t="shared" si="348"/>
        <v>698874</v>
      </c>
      <c r="CV468" s="401">
        <f t="shared" si="349"/>
        <v>1120000</v>
      </c>
      <c r="CW468" s="56">
        <v>0</v>
      </c>
      <c r="CX468" s="401">
        <f t="shared" si="350"/>
        <v>81719782.216000006</v>
      </c>
      <c r="CY468" s="401">
        <f t="shared" si="351"/>
        <v>72912168.215999991</v>
      </c>
      <c r="CZ468" s="401">
        <f t="shared" si="352"/>
        <v>16769798.689679999</v>
      </c>
      <c r="DA468" s="401">
        <f t="shared" si="353"/>
        <v>98489580.905680001</v>
      </c>
      <c r="DB468" s="401">
        <f t="shared" si="354"/>
        <v>100800</v>
      </c>
      <c r="DC468" s="401">
        <f t="shared" si="355"/>
        <v>98590380.905680001</v>
      </c>
      <c r="DD468" s="406">
        <v>0</v>
      </c>
      <c r="DE468" s="401">
        <f t="shared" si="356"/>
        <v>8171978.2216000007</v>
      </c>
      <c r="DF468" s="401">
        <f t="shared" si="357"/>
        <v>4085989.1108000004</v>
      </c>
      <c r="DG468" s="401">
        <f t="shared" si="358"/>
        <v>86332413.573280007</v>
      </c>
      <c r="DH468" s="401">
        <f t="shared" si="359"/>
        <v>7687614</v>
      </c>
      <c r="DI468" s="401">
        <f t="shared" si="360"/>
        <v>78644799.573280007</v>
      </c>
      <c r="DJ468" s="401">
        <f t="shared" si="361"/>
        <v>0</v>
      </c>
      <c r="DL468" s="408">
        <f t="shared" si="362"/>
        <v>6638737.5</v>
      </c>
      <c r="DM468" s="408">
        <f t="shared" si="363"/>
        <v>-1979577.5</v>
      </c>
    </row>
    <row r="469" spans="1:117" s="56" customFormat="1" ht="21" x14ac:dyDescent="0.2">
      <c r="A469" s="192">
        <f t="shared" si="324"/>
        <v>2655495</v>
      </c>
      <c r="B469" s="137">
        <f>'آبان 1400'!B470</f>
        <v>464</v>
      </c>
      <c r="C469" s="137">
        <f>'آبان 1400'!C470</f>
        <v>247</v>
      </c>
      <c r="D469" s="137">
        <f>'آبان 1400'!D470</f>
        <v>13158</v>
      </c>
      <c r="E469" s="137" t="str">
        <f>'آبان 1400'!E470</f>
        <v>جلال</v>
      </c>
      <c r="F469" s="137" t="str">
        <f>'آبان 1400'!F470</f>
        <v>شفیعی</v>
      </c>
      <c r="G469" s="137" t="str">
        <f>'آبان 1400'!G470</f>
        <v>نگهبان</v>
      </c>
      <c r="H469" s="137" t="str">
        <f>'آبان 1400'!H470</f>
        <v>مازندران</v>
      </c>
      <c r="I469" s="137" t="str">
        <f>'آبان 1400'!I470</f>
        <v>171-813-3068562-1</v>
      </c>
      <c r="J469" s="137">
        <f>'آبان 1400'!J470</f>
        <v>6300046435</v>
      </c>
      <c r="K469" s="137" t="str">
        <f>'آبان 1400'!K470</f>
        <v>0036125202</v>
      </c>
      <c r="L469" s="137" t="str">
        <f>'آبان 1400'!L470</f>
        <v>مازندران</v>
      </c>
      <c r="M469" s="137" t="str">
        <f>'آبان 1400'!M470</f>
        <v>نگهبان</v>
      </c>
      <c r="N469" s="121" t="str">
        <f>'آبان 1400'!N470</f>
        <v>*</v>
      </c>
      <c r="O469" s="120">
        <f>'آبان 1400'!O470</f>
        <v>0</v>
      </c>
      <c r="P469" s="122">
        <f>'آبان 1400'!P470</f>
        <v>0</v>
      </c>
      <c r="Q469" s="362">
        <f>'آبان 1400'!Q470</f>
        <v>30</v>
      </c>
      <c r="R469" s="362">
        <f>'آبان 1400'!R470</f>
        <v>120</v>
      </c>
      <c r="S469" s="362">
        <f>'آبان 1400'!S470</f>
        <v>110</v>
      </c>
      <c r="T469" s="362">
        <f>'آبان 1400'!T470</f>
        <v>29.33</v>
      </c>
      <c r="U469" s="138">
        <f>'آبان 1400'!U470</f>
        <v>0</v>
      </c>
      <c r="V469" s="121">
        <f>'آبان 1400'!W470</f>
        <v>0</v>
      </c>
      <c r="W469" s="122">
        <f>'آبان 1400'!X470</f>
        <v>0</v>
      </c>
      <c r="X469" s="370">
        <f>'آبان 1400'!Y470</f>
        <v>1</v>
      </c>
      <c r="Y469" s="370">
        <f>'آبان 1400'!Z470</f>
        <v>1</v>
      </c>
      <c r="Z469" s="139">
        <f>'آبان 1400'!AA470</f>
        <v>885165</v>
      </c>
      <c r="AA469" s="139">
        <f>'آبان 1400'!AB470</f>
        <v>46667</v>
      </c>
      <c r="AB469" s="139">
        <f>'آبان 1400'!AC470</f>
        <v>931832</v>
      </c>
      <c r="AC469" s="139">
        <f>'آبان 1400'!AD470</f>
        <v>4500000</v>
      </c>
      <c r="AD469" s="139">
        <f>'آبان 1400'!AE470</f>
        <v>6000000</v>
      </c>
      <c r="AE469" s="140">
        <f>'آبان 1400'!AF470</f>
        <v>177895.19999999998</v>
      </c>
      <c r="AF469" s="123">
        <f>'آبان 1400'!AG470</f>
        <v>26554950</v>
      </c>
      <c r="AG469" s="124">
        <f>'آبان 1400'!AH470</f>
        <v>1400010</v>
      </c>
      <c r="AH469" s="124">
        <f>'آبان 1400'!AI470</f>
        <v>21347423.999999996</v>
      </c>
      <c r="AI469" s="124">
        <f>'آبان 1400'!AJ470</f>
        <v>2655495</v>
      </c>
      <c r="AJ469" s="124">
        <f>'آبان 1400'!AK470</f>
        <v>4500000</v>
      </c>
      <c r="AK469" s="124">
        <f>'آبان 1400'!AL470</f>
        <v>6000000</v>
      </c>
      <c r="AL469" s="124">
        <f>'آبان 1400'!AM470</f>
        <v>4892117.9999999991</v>
      </c>
      <c r="AM469" s="124">
        <f>'آبان 1400'!AN470</f>
        <v>5217666.2159999991</v>
      </c>
      <c r="AN469" s="124">
        <f>'آبان 1400'!AO470</f>
        <v>0</v>
      </c>
      <c r="AO469" s="124">
        <f>'آبان 1400'!AP470</f>
        <v>3000000</v>
      </c>
      <c r="AP469" s="124">
        <f>'آبان 1400'!AQ470</f>
        <v>0</v>
      </c>
      <c r="AQ469" s="124">
        <f>'آبان 1400'!AR470</f>
        <v>0</v>
      </c>
      <c r="AR469" s="124">
        <f>'آبان 1400'!AS470</f>
        <v>0</v>
      </c>
      <c r="AS469" s="379">
        <f>'آبان 1400'!AT470</f>
        <v>0</v>
      </c>
      <c r="AT469" s="372">
        <f t="shared" si="325"/>
        <v>75567663.216000006</v>
      </c>
      <c r="AU469" s="174">
        <f>'آبان 1400'!AV470</f>
        <v>54308316.440880008</v>
      </c>
      <c r="AV469" s="142">
        <f>'آبان 1400'!AW470</f>
        <v>72912168.215999991</v>
      </c>
      <c r="AW469" s="143">
        <f t="shared" si="326"/>
        <v>5103851.7751199994</v>
      </c>
      <c r="AX469" s="76">
        <f t="shared" si="327"/>
        <v>1430831.644088001</v>
      </c>
      <c r="AY469" s="143">
        <f>'آبان 1400'!AZ470</f>
        <v>0</v>
      </c>
      <c r="AZ469" s="143">
        <f>'آبان 1400'!BA470</f>
        <v>0</v>
      </c>
      <c r="BA469" s="143">
        <f>'آبان 1400'!BB470</f>
        <v>0</v>
      </c>
      <c r="BB469" s="143">
        <f>'آبان 1400'!BC470</f>
        <v>0</v>
      </c>
      <c r="BC469" s="143">
        <f>'آبان 1400'!BD470</f>
        <v>0</v>
      </c>
      <c r="BD469" s="143">
        <f>'آبان 1400'!BE470</f>
        <v>0</v>
      </c>
      <c r="BE469" s="143">
        <f>'آبان 1400'!BF470</f>
        <v>0</v>
      </c>
      <c r="BF469" s="144">
        <f t="shared" si="328"/>
        <v>6534683.4192080004</v>
      </c>
      <c r="BG469" s="141">
        <f t="shared" si="329"/>
        <v>69032979</v>
      </c>
      <c r="BH469" s="145">
        <f t="shared" si="330"/>
        <v>75567663.216000006</v>
      </c>
      <c r="BI469" s="128">
        <f t="shared" si="323"/>
        <v>4659160</v>
      </c>
      <c r="BJ469" s="146">
        <f t="shared" si="331"/>
        <v>2329580</v>
      </c>
      <c r="BK469" s="146">
        <f t="shared" si="332"/>
        <v>698874</v>
      </c>
      <c r="BL469" s="147">
        <f t="shared" si="333"/>
        <v>1120000</v>
      </c>
      <c r="BM469" s="383">
        <v>0</v>
      </c>
      <c r="BN469" s="148">
        <f t="shared" si="334"/>
        <v>84375277.216000006</v>
      </c>
      <c r="BO469" s="149">
        <f t="shared" si="335"/>
        <v>72912168.215999991</v>
      </c>
      <c r="BP469" s="150">
        <f t="shared" si="336"/>
        <v>16769798.689679999</v>
      </c>
      <c r="BQ469" s="151">
        <f t="shared" si="337"/>
        <v>101145075.90568</v>
      </c>
      <c r="BR469" s="152">
        <f t="shared" si="338"/>
        <v>100800</v>
      </c>
      <c r="BS469" s="148">
        <f t="shared" si="339"/>
        <v>101245875.90568</v>
      </c>
      <c r="BT469" s="136">
        <v>0</v>
      </c>
      <c r="BU469" s="149">
        <f t="shared" si="340"/>
        <v>8437527.7216000017</v>
      </c>
      <c r="BV469" s="153">
        <f t="shared" si="341"/>
        <v>4218763.8608000008</v>
      </c>
      <c r="BW469" s="134">
        <f t="shared" si="342"/>
        <v>88589584.323280007</v>
      </c>
      <c r="BX469" s="148">
        <f t="shared" si="343"/>
        <v>7687614</v>
      </c>
      <c r="BY469" s="135">
        <f t="shared" si="344"/>
        <v>80901970.323280007</v>
      </c>
      <c r="CD469" s="400">
        <f>'آبان 1400'!AU470</f>
        <v>75567663.216000006</v>
      </c>
      <c r="CE469" s="401">
        <f>'آبان 1400'!AV470</f>
        <v>54308316.440880008</v>
      </c>
      <c r="CF469" s="401">
        <f>'آبان 1400'!AW470</f>
        <v>72912168.215999991</v>
      </c>
      <c r="CG469" s="401">
        <f>'آبان 1400'!AX470</f>
        <v>5103851.7751199994</v>
      </c>
      <c r="CH469" s="401">
        <f>'آبان 1400'!AY470</f>
        <v>1430831.644088001</v>
      </c>
      <c r="CI469" s="401">
        <f>'آبان 1400'!AZ470</f>
        <v>0</v>
      </c>
      <c r="CJ469" s="401">
        <f>'آبان 1400'!BA470</f>
        <v>0</v>
      </c>
      <c r="CK469" s="401">
        <f>'آبان 1400'!BB470</f>
        <v>0</v>
      </c>
      <c r="CL469" s="401">
        <f>'آبان 1400'!BC470</f>
        <v>0</v>
      </c>
      <c r="CM469" s="401">
        <f>'آبان 1400'!BD470</f>
        <v>0</v>
      </c>
      <c r="CN469" s="401">
        <f>'آبان 1400'!BE470</f>
        <v>0</v>
      </c>
      <c r="CO469" s="401">
        <f>'آبان 1400'!BF470</f>
        <v>0</v>
      </c>
      <c r="CP469" s="401">
        <f>'آبان 1400'!BG470</f>
        <v>6534683.4192080004</v>
      </c>
      <c r="CQ469" s="401">
        <f>'آبان 1400'!BH470</f>
        <v>69032979</v>
      </c>
      <c r="CR469" s="401">
        <f t="shared" si="345"/>
        <v>75567663.216000006</v>
      </c>
      <c r="CS469" s="56">
        <f t="shared" si="346"/>
        <v>4659160</v>
      </c>
      <c r="CT469" s="400">
        <f t="shared" si="347"/>
        <v>2329580</v>
      </c>
      <c r="CU469" s="401">
        <f t="shared" si="348"/>
        <v>698874</v>
      </c>
      <c r="CV469" s="401">
        <f t="shared" si="349"/>
        <v>1120000</v>
      </c>
      <c r="CW469" s="56">
        <v>0</v>
      </c>
      <c r="CX469" s="401">
        <f t="shared" si="350"/>
        <v>84375277.216000006</v>
      </c>
      <c r="CY469" s="401">
        <f t="shared" si="351"/>
        <v>72912168.215999991</v>
      </c>
      <c r="CZ469" s="401">
        <f t="shared" si="352"/>
        <v>16769798.689679999</v>
      </c>
      <c r="DA469" s="401">
        <f t="shared" si="353"/>
        <v>101145075.90568</v>
      </c>
      <c r="DB469" s="401">
        <f t="shared" si="354"/>
        <v>100800</v>
      </c>
      <c r="DC469" s="401">
        <f t="shared" si="355"/>
        <v>101245875.90568</v>
      </c>
      <c r="DD469" s="406">
        <v>0</v>
      </c>
      <c r="DE469" s="401">
        <f t="shared" si="356"/>
        <v>8437527.7216000017</v>
      </c>
      <c r="DF469" s="401">
        <f t="shared" si="357"/>
        <v>4218763.8608000008</v>
      </c>
      <c r="DG469" s="401">
        <f t="shared" si="358"/>
        <v>88589584.323280007</v>
      </c>
      <c r="DH469" s="401">
        <f t="shared" si="359"/>
        <v>7687614</v>
      </c>
      <c r="DI469" s="401">
        <f t="shared" si="360"/>
        <v>80901970.323280007</v>
      </c>
      <c r="DJ469" s="401">
        <f t="shared" si="361"/>
        <v>0</v>
      </c>
      <c r="DL469" s="408">
        <f t="shared" si="362"/>
        <v>6638737.5</v>
      </c>
      <c r="DM469" s="408">
        <f t="shared" si="363"/>
        <v>-1979577.5</v>
      </c>
    </row>
    <row r="470" spans="1:117" s="56" customFormat="1" ht="21" x14ac:dyDescent="0.2">
      <c r="A470" s="192">
        <f t="shared" si="324"/>
        <v>2655495</v>
      </c>
      <c r="B470" s="137">
        <f>'آبان 1400'!B471</f>
        <v>465</v>
      </c>
      <c r="C470" s="137">
        <f>'آبان 1400'!C471</f>
        <v>248</v>
      </c>
      <c r="D470" s="137">
        <f>'آبان 1400'!D471</f>
        <v>13143</v>
      </c>
      <c r="E470" s="137" t="str">
        <f>'آبان 1400'!E471</f>
        <v>ابراهیم</v>
      </c>
      <c r="F470" s="137" t="str">
        <f>'آبان 1400'!F471</f>
        <v>ملا محمدی پولی</v>
      </c>
      <c r="G470" s="137" t="str">
        <f>'آبان 1400'!G471</f>
        <v>نگهبان</v>
      </c>
      <c r="H470" s="137" t="str">
        <f>'آبان 1400'!H471</f>
        <v>مازندران</v>
      </c>
      <c r="I470" s="137" t="str">
        <f>'آبان 1400'!I471</f>
        <v>214-813-2875511-1</v>
      </c>
      <c r="J470" s="137">
        <f>'آبان 1400'!J471</f>
        <v>4839749493</v>
      </c>
      <c r="K470" s="137" t="str">
        <f>'آبان 1400'!K471</f>
        <v>0036120586</v>
      </c>
      <c r="L470" s="137" t="str">
        <f>'آبان 1400'!L471</f>
        <v>مازندران</v>
      </c>
      <c r="M470" s="137" t="str">
        <f>'آبان 1400'!M471</f>
        <v>نگهبان</v>
      </c>
      <c r="N470" s="121">
        <f>'آبان 1400'!N471</f>
        <v>0</v>
      </c>
      <c r="O470" s="120" t="str">
        <f>'آبان 1400'!O471</f>
        <v>*</v>
      </c>
      <c r="P470" s="122">
        <f>'آبان 1400'!P471</f>
        <v>0</v>
      </c>
      <c r="Q470" s="362">
        <f>'آبان 1400'!Q471</f>
        <v>30</v>
      </c>
      <c r="R470" s="362">
        <f>'آبان 1400'!R471</f>
        <v>90</v>
      </c>
      <c r="S470" s="362">
        <f>'آبان 1400'!S471</f>
        <v>0</v>
      </c>
      <c r="T470" s="362">
        <f>'آبان 1400'!T471</f>
        <v>0</v>
      </c>
      <c r="U470" s="138">
        <f>'آبان 1400'!U471</f>
        <v>0</v>
      </c>
      <c r="V470" s="121">
        <f>'آبان 1400'!W471</f>
        <v>0</v>
      </c>
      <c r="W470" s="122">
        <f>'آبان 1400'!X471</f>
        <v>0</v>
      </c>
      <c r="X470" s="370">
        <f>'آبان 1400'!Y471</f>
        <v>1</v>
      </c>
      <c r="Y470" s="370">
        <f>'آبان 1400'!Z471</f>
        <v>1</v>
      </c>
      <c r="Z470" s="139">
        <f>'آبان 1400'!AA471</f>
        <v>885165</v>
      </c>
      <c r="AA470" s="139">
        <f>'آبان 1400'!AB471</f>
        <v>46667</v>
      </c>
      <c r="AB470" s="139">
        <f>'آبان 1400'!AC471</f>
        <v>931832</v>
      </c>
      <c r="AC470" s="139">
        <f>'آبان 1400'!AD471</f>
        <v>4500000</v>
      </c>
      <c r="AD470" s="139">
        <f>'آبان 1400'!AE471</f>
        <v>6000000</v>
      </c>
      <c r="AE470" s="140">
        <f>'آبان 1400'!AF471</f>
        <v>177895.19999999998</v>
      </c>
      <c r="AF470" s="123">
        <f>'آبان 1400'!AG471</f>
        <v>26554950</v>
      </c>
      <c r="AG470" s="124">
        <f>'آبان 1400'!AH471</f>
        <v>1400010</v>
      </c>
      <c r="AH470" s="124">
        <f>'آبان 1400'!AI471</f>
        <v>16010567.999999998</v>
      </c>
      <c r="AI470" s="124">
        <f>'آبان 1400'!AJ471</f>
        <v>2655495</v>
      </c>
      <c r="AJ470" s="124">
        <f>'آبان 1400'!AK471</f>
        <v>4500000</v>
      </c>
      <c r="AK470" s="124">
        <f>'آبان 1400'!AL471</f>
        <v>6000000</v>
      </c>
      <c r="AL470" s="124">
        <f>'آبان 1400'!AM471</f>
        <v>0</v>
      </c>
      <c r="AM470" s="124">
        <f>'آبان 1400'!AN471</f>
        <v>0</v>
      </c>
      <c r="AN470" s="124">
        <f>'آبان 1400'!AO471</f>
        <v>0</v>
      </c>
      <c r="AO470" s="124">
        <f>'آبان 1400'!AP471</f>
        <v>4000000</v>
      </c>
      <c r="AP470" s="124">
        <f>'آبان 1400'!AQ471</f>
        <v>0</v>
      </c>
      <c r="AQ470" s="124">
        <f>'آبان 1400'!AR471</f>
        <v>0</v>
      </c>
      <c r="AR470" s="124">
        <f>'آبان 1400'!AS471</f>
        <v>0</v>
      </c>
      <c r="AS470" s="379">
        <f>'آبان 1400'!AT471</f>
        <v>0</v>
      </c>
      <c r="AT470" s="372">
        <f t="shared" si="325"/>
        <v>61121023</v>
      </c>
      <c r="AU470" s="174">
        <f>'آبان 1400'!AV471</f>
        <v>39872941.039999999</v>
      </c>
      <c r="AV470" s="142">
        <f>'آبان 1400'!AW471</f>
        <v>58465528</v>
      </c>
      <c r="AW470" s="143">
        <f t="shared" si="326"/>
        <v>4092586.9600000004</v>
      </c>
      <c r="AX470" s="76">
        <f t="shared" si="327"/>
        <v>0</v>
      </c>
      <c r="AY470" s="143">
        <f>'آبان 1400'!AZ471</f>
        <v>0</v>
      </c>
      <c r="AZ470" s="143">
        <f>'آبان 1400'!BA471</f>
        <v>0</v>
      </c>
      <c r="BA470" s="143">
        <f>'آبان 1400'!BB471</f>
        <v>0</v>
      </c>
      <c r="BB470" s="143">
        <f>'آبان 1400'!BC471</f>
        <v>0</v>
      </c>
      <c r="BC470" s="143">
        <f>'آبان 1400'!BD471</f>
        <v>0</v>
      </c>
      <c r="BD470" s="143">
        <f>'آبان 1400'!BE471</f>
        <v>0</v>
      </c>
      <c r="BE470" s="143">
        <f>'آبان 1400'!BF471</f>
        <v>0</v>
      </c>
      <c r="BF470" s="144">
        <f t="shared" si="328"/>
        <v>4092586.9600000004</v>
      </c>
      <c r="BG470" s="141">
        <f t="shared" si="329"/>
        <v>57028436</v>
      </c>
      <c r="BH470" s="145">
        <f t="shared" si="330"/>
        <v>61121023</v>
      </c>
      <c r="BI470" s="128">
        <f t="shared" si="323"/>
        <v>4659160</v>
      </c>
      <c r="BJ470" s="146">
        <f t="shared" si="331"/>
        <v>2329580</v>
      </c>
      <c r="BK470" s="146">
        <f t="shared" si="332"/>
        <v>698874</v>
      </c>
      <c r="BL470" s="147">
        <f t="shared" si="333"/>
        <v>1120000</v>
      </c>
      <c r="BM470" s="383">
        <v>0</v>
      </c>
      <c r="BN470" s="148">
        <f t="shared" si="334"/>
        <v>69928637</v>
      </c>
      <c r="BO470" s="149">
        <f t="shared" si="335"/>
        <v>58465528</v>
      </c>
      <c r="BP470" s="150">
        <f t="shared" si="336"/>
        <v>13447071.440000001</v>
      </c>
      <c r="BQ470" s="151">
        <f t="shared" si="337"/>
        <v>83375708.439999998</v>
      </c>
      <c r="BR470" s="152">
        <f t="shared" si="338"/>
        <v>100800</v>
      </c>
      <c r="BS470" s="148">
        <f t="shared" si="339"/>
        <v>83476508.439999998</v>
      </c>
      <c r="BT470" s="136">
        <v>0</v>
      </c>
      <c r="BU470" s="149">
        <f t="shared" si="340"/>
        <v>6992863.7000000002</v>
      </c>
      <c r="BV470" s="153">
        <f t="shared" si="341"/>
        <v>3496431.85</v>
      </c>
      <c r="BW470" s="134">
        <f t="shared" si="342"/>
        <v>72987212.890000001</v>
      </c>
      <c r="BX470" s="148">
        <f t="shared" si="343"/>
        <v>7687614</v>
      </c>
      <c r="BY470" s="135">
        <f t="shared" si="344"/>
        <v>65299598.890000001</v>
      </c>
      <c r="CD470" s="400">
        <f>'آبان 1400'!AU471</f>
        <v>61121023</v>
      </c>
      <c r="CE470" s="401">
        <f>'آبان 1400'!AV471</f>
        <v>39872941.039999999</v>
      </c>
      <c r="CF470" s="401">
        <f>'آبان 1400'!AW471</f>
        <v>58465528</v>
      </c>
      <c r="CG470" s="401">
        <f>'آبان 1400'!AX471</f>
        <v>4092586.9600000004</v>
      </c>
      <c r="CH470" s="401">
        <f>'آبان 1400'!AY471</f>
        <v>0</v>
      </c>
      <c r="CI470" s="401">
        <f>'آبان 1400'!AZ471</f>
        <v>0</v>
      </c>
      <c r="CJ470" s="401">
        <f>'آبان 1400'!BA471</f>
        <v>0</v>
      </c>
      <c r="CK470" s="401">
        <f>'آبان 1400'!BB471</f>
        <v>0</v>
      </c>
      <c r="CL470" s="401">
        <f>'آبان 1400'!BC471</f>
        <v>0</v>
      </c>
      <c r="CM470" s="401">
        <f>'آبان 1400'!BD471</f>
        <v>0</v>
      </c>
      <c r="CN470" s="401">
        <f>'آبان 1400'!BE471</f>
        <v>0</v>
      </c>
      <c r="CO470" s="401">
        <f>'آبان 1400'!BF471</f>
        <v>0</v>
      </c>
      <c r="CP470" s="401">
        <f>'آبان 1400'!BG471</f>
        <v>4092586.9600000004</v>
      </c>
      <c r="CQ470" s="401">
        <f>'آبان 1400'!BH471</f>
        <v>57028436</v>
      </c>
      <c r="CR470" s="401">
        <f t="shared" si="345"/>
        <v>61121023</v>
      </c>
      <c r="CS470" s="56">
        <f t="shared" si="346"/>
        <v>4659160</v>
      </c>
      <c r="CT470" s="400">
        <f t="shared" si="347"/>
        <v>2329580</v>
      </c>
      <c r="CU470" s="401">
        <f t="shared" si="348"/>
        <v>698874</v>
      </c>
      <c r="CV470" s="401">
        <f t="shared" si="349"/>
        <v>1120000</v>
      </c>
      <c r="CW470" s="56">
        <v>0</v>
      </c>
      <c r="CX470" s="401">
        <f t="shared" si="350"/>
        <v>69928637</v>
      </c>
      <c r="CY470" s="401">
        <f t="shared" si="351"/>
        <v>58465528</v>
      </c>
      <c r="CZ470" s="401">
        <f t="shared" si="352"/>
        <v>13447071.440000001</v>
      </c>
      <c r="DA470" s="401">
        <f t="shared" si="353"/>
        <v>83375708.439999998</v>
      </c>
      <c r="DB470" s="401">
        <f t="shared" si="354"/>
        <v>100800</v>
      </c>
      <c r="DC470" s="401">
        <f t="shared" si="355"/>
        <v>83476508.439999998</v>
      </c>
      <c r="DD470" s="406">
        <v>0</v>
      </c>
      <c r="DE470" s="401">
        <f t="shared" si="356"/>
        <v>6992863.7000000002</v>
      </c>
      <c r="DF470" s="401">
        <f t="shared" si="357"/>
        <v>3496431.85</v>
      </c>
      <c r="DG470" s="401">
        <f t="shared" si="358"/>
        <v>72987212.890000001</v>
      </c>
      <c r="DH470" s="401">
        <f t="shared" si="359"/>
        <v>7687614</v>
      </c>
      <c r="DI470" s="401">
        <f t="shared" si="360"/>
        <v>65299598.890000001</v>
      </c>
      <c r="DJ470" s="401">
        <f t="shared" si="361"/>
        <v>0</v>
      </c>
      <c r="DL470" s="408">
        <f t="shared" si="362"/>
        <v>6638737.5</v>
      </c>
      <c r="DM470" s="408">
        <f t="shared" si="363"/>
        <v>-1979577.5</v>
      </c>
    </row>
    <row r="471" spans="1:117" s="56" customFormat="1" ht="21" x14ac:dyDescent="0.2">
      <c r="A471" s="192">
        <f t="shared" si="324"/>
        <v>2655495</v>
      </c>
      <c r="B471" s="137">
        <f>'آبان 1400'!B472</f>
        <v>466</v>
      </c>
      <c r="C471" s="137">
        <f>'آبان 1400'!C472</f>
        <v>249</v>
      </c>
      <c r="D471" s="137">
        <f>'آبان 1400'!D472</f>
        <v>13135</v>
      </c>
      <c r="E471" s="137" t="str">
        <f>'آبان 1400'!E472</f>
        <v>سید جواد</v>
      </c>
      <c r="F471" s="137" t="str">
        <f>'آبان 1400'!F472</f>
        <v>ذاکری تبار امیری</v>
      </c>
      <c r="G471" s="137" t="str">
        <f>'آبان 1400'!G472</f>
        <v>نگهبان</v>
      </c>
      <c r="H471" s="137" t="str">
        <f>'آبان 1400'!H472</f>
        <v>مازندران</v>
      </c>
      <c r="I471" s="137" t="str">
        <f>'آبان 1400'!I472</f>
        <v>211-813-2875849-1</v>
      </c>
      <c r="J471" s="137">
        <f>'آبان 1400'!J472</f>
        <v>2050174543</v>
      </c>
      <c r="K471" s="137" t="str">
        <f>'آبان 1400'!K472</f>
        <v>0039165078</v>
      </c>
      <c r="L471" s="137" t="str">
        <f>'آبان 1400'!L472</f>
        <v>مازندران</v>
      </c>
      <c r="M471" s="137" t="str">
        <f>'آبان 1400'!M472</f>
        <v>نگهبان</v>
      </c>
      <c r="N471" s="121">
        <f>'آبان 1400'!N472</f>
        <v>0</v>
      </c>
      <c r="O471" s="120" t="str">
        <f>'آبان 1400'!O472</f>
        <v>*</v>
      </c>
      <c r="P471" s="122">
        <f>'آبان 1400'!P472</f>
        <v>0</v>
      </c>
      <c r="Q471" s="362">
        <f>'آبان 1400'!Q472</f>
        <v>30</v>
      </c>
      <c r="R471" s="362">
        <f>'آبان 1400'!R472</f>
        <v>90</v>
      </c>
      <c r="S471" s="362">
        <f>'آبان 1400'!S472</f>
        <v>0</v>
      </c>
      <c r="T471" s="362">
        <f>'آبان 1400'!T472</f>
        <v>0</v>
      </c>
      <c r="U471" s="138">
        <f>'آبان 1400'!U472</f>
        <v>0</v>
      </c>
      <c r="V471" s="121">
        <f>'آبان 1400'!W472</f>
        <v>0</v>
      </c>
      <c r="W471" s="122">
        <f>'آبان 1400'!X472</f>
        <v>0</v>
      </c>
      <c r="X471" s="370">
        <f>'آبان 1400'!Y472</f>
        <v>0</v>
      </c>
      <c r="Y471" s="370">
        <f>'آبان 1400'!Z472</f>
        <v>1</v>
      </c>
      <c r="Z471" s="139">
        <f>'آبان 1400'!AA472</f>
        <v>885165</v>
      </c>
      <c r="AA471" s="139">
        <f>'آبان 1400'!AB472</f>
        <v>46667</v>
      </c>
      <c r="AB471" s="139">
        <f>'آبان 1400'!AC472</f>
        <v>931832</v>
      </c>
      <c r="AC471" s="139">
        <f>'آبان 1400'!AD472</f>
        <v>4500000</v>
      </c>
      <c r="AD471" s="139">
        <f>'آبان 1400'!AE472</f>
        <v>6000000</v>
      </c>
      <c r="AE471" s="140">
        <f>'آبان 1400'!AF472</f>
        <v>177895.19999999998</v>
      </c>
      <c r="AF471" s="123">
        <f>'آبان 1400'!AG472</f>
        <v>26554950</v>
      </c>
      <c r="AG471" s="124">
        <f>'آبان 1400'!AH472</f>
        <v>1400010</v>
      </c>
      <c r="AH471" s="124">
        <f>'آبان 1400'!AI472</f>
        <v>16010567.999999998</v>
      </c>
      <c r="AI471" s="124">
        <f>'آبان 1400'!AJ472</f>
        <v>2655495</v>
      </c>
      <c r="AJ471" s="124">
        <f>'آبان 1400'!AK472</f>
        <v>4500000</v>
      </c>
      <c r="AK471" s="124">
        <f>'آبان 1400'!AL472</f>
        <v>6000000</v>
      </c>
      <c r="AL471" s="124">
        <f>'آبان 1400'!AM472</f>
        <v>0</v>
      </c>
      <c r="AM471" s="124">
        <f>'آبان 1400'!AN472</f>
        <v>0</v>
      </c>
      <c r="AN471" s="124">
        <f>'آبان 1400'!AO472</f>
        <v>0</v>
      </c>
      <c r="AO471" s="124">
        <f>'آبان 1400'!AP472</f>
        <v>4000000</v>
      </c>
      <c r="AP471" s="124">
        <f>'آبان 1400'!AQ472</f>
        <v>0</v>
      </c>
      <c r="AQ471" s="124">
        <f>'آبان 1400'!AR472</f>
        <v>0</v>
      </c>
      <c r="AR471" s="124">
        <f>'آبان 1400'!AS472</f>
        <v>0</v>
      </c>
      <c r="AS471" s="379">
        <f>'آبان 1400'!AT472</f>
        <v>0</v>
      </c>
      <c r="AT471" s="372">
        <f t="shared" si="325"/>
        <v>61121023</v>
      </c>
      <c r="AU471" s="174">
        <f>'آبان 1400'!AV472</f>
        <v>39872941.039999999</v>
      </c>
      <c r="AV471" s="142">
        <f>'آبان 1400'!AW472</f>
        <v>58465528</v>
      </c>
      <c r="AW471" s="143">
        <f t="shared" si="326"/>
        <v>4092586.9600000004</v>
      </c>
      <c r="AX471" s="76">
        <f t="shared" si="327"/>
        <v>0</v>
      </c>
      <c r="AY471" s="143">
        <f>'آبان 1400'!AZ472</f>
        <v>0</v>
      </c>
      <c r="AZ471" s="143">
        <f>'آبان 1400'!BA472</f>
        <v>0</v>
      </c>
      <c r="BA471" s="143">
        <f>'آبان 1400'!BB472</f>
        <v>0</v>
      </c>
      <c r="BB471" s="143">
        <f>'آبان 1400'!BC472</f>
        <v>0</v>
      </c>
      <c r="BC471" s="143">
        <f>'آبان 1400'!BD472</f>
        <v>0</v>
      </c>
      <c r="BD471" s="143">
        <f>'آبان 1400'!BE472</f>
        <v>0</v>
      </c>
      <c r="BE471" s="143">
        <f>'آبان 1400'!BF472</f>
        <v>0</v>
      </c>
      <c r="BF471" s="144">
        <f t="shared" si="328"/>
        <v>4092586.9600000004</v>
      </c>
      <c r="BG471" s="141">
        <f t="shared" si="329"/>
        <v>57028436</v>
      </c>
      <c r="BH471" s="145">
        <f t="shared" si="330"/>
        <v>61121023</v>
      </c>
      <c r="BI471" s="128">
        <f t="shared" si="323"/>
        <v>4659160</v>
      </c>
      <c r="BJ471" s="146">
        <f t="shared" si="331"/>
        <v>2329580</v>
      </c>
      <c r="BK471" s="146">
        <f t="shared" si="332"/>
        <v>698874</v>
      </c>
      <c r="BL471" s="147">
        <f t="shared" si="333"/>
        <v>1120000</v>
      </c>
      <c r="BM471" s="383">
        <v>0</v>
      </c>
      <c r="BN471" s="148">
        <f t="shared" si="334"/>
        <v>69928637</v>
      </c>
      <c r="BO471" s="149">
        <f t="shared" si="335"/>
        <v>58465528</v>
      </c>
      <c r="BP471" s="150">
        <f t="shared" si="336"/>
        <v>13447071.440000001</v>
      </c>
      <c r="BQ471" s="151">
        <f t="shared" si="337"/>
        <v>83375708.439999998</v>
      </c>
      <c r="BR471" s="152">
        <f t="shared" si="338"/>
        <v>100800</v>
      </c>
      <c r="BS471" s="148">
        <f t="shared" si="339"/>
        <v>83476508.439999998</v>
      </c>
      <c r="BT471" s="136">
        <v>0</v>
      </c>
      <c r="BU471" s="149">
        <f t="shared" si="340"/>
        <v>6992863.7000000002</v>
      </c>
      <c r="BV471" s="153">
        <f t="shared" si="341"/>
        <v>3496431.85</v>
      </c>
      <c r="BW471" s="134">
        <f t="shared" si="342"/>
        <v>72987212.890000001</v>
      </c>
      <c r="BX471" s="148">
        <f t="shared" si="343"/>
        <v>7687614</v>
      </c>
      <c r="BY471" s="135">
        <f t="shared" si="344"/>
        <v>65299598.890000001</v>
      </c>
      <c r="CD471" s="400">
        <f>'آبان 1400'!AU472</f>
        <v>61121023</v>
      </c>
      <c r="CE471" s="401">
        <f>'آبان 1400'!AV472</f>
        <v>39872941.039999999</v>
      </c>
      <c r="CF471" s="401">
        <f>'آبان 1400'!AW472</f>
        <v>58465528</v>
      </c>
      <c r="CG471" s="401">
        <f>'آبان 1400'!AX472</f>
        <v>4092586.9600000004</v>
      </c>
      <c r="CH471" s="401">
        <f>'آبان 1400'!AY472</f>
        <v>0</v>
      </c>
      <c r="CI471" s="401">
        <f>'آبان 1400'!AZ472</f>
        <v>0</v>
      </c>
      <c r="CJ471" s="401">
        <f>'آبان 1400'!BA472</f>
        <v>0</v>
      </c>
      <c r="CK471" s="401">
        <f>'آبان 1400'!BB472</f>
        <v>0</v>
      </c>
      <c r="CL471" s="401">
        <f>'آبان 1400'!BC472</f>
        <v>0</v>
      </c>
      <c r="CM471" s="401">
        <f>'آبان 1400'!BD472</f>
        <v>0</v>
      </c>
      <c r="CN471" s="401">
        <f>'آبان 1400'!BE472</f>
        <v>0</v>
      </c>
      <c r="CO471" s="401">
        <f>'آبان 1400'!BF472</f>
        <v>0</v>
      </c>
      <c r="CP471" s="401">
        <f>'آبان 1400'!BG472</f>
        <v>4092586.9600000004</v>
      </c>
      <c r="CQ471" s="401">
        <f>'آبان 1400'!BH472</f>
        <v>57028436</v>
      </c>
      <c r="CR471" s="401">
        <f t="shared" si="345"/>
        <v>61121023</v>
      </c>
      <c r="CS471" s="56">
        <f t="shared" si="346"/>
        <v>4659160</v>
      </c>
      <c r="CT471" s="400">
        <f t="shared" si="347"/>
        <v>2329580</v>
      </c>
      <c r="CU471" s="401">
        <f t="shared" si="348"/>
        <v>698874</v>
      </c>
      <c r="CV471" s="401">
        <f t="shared" si="349"/>
        <v>1120000</v>
      </c>
      <c r="CW471" s="56">
        <v>0</v>
      </c>
      <c r="CX471" s="401">
        <f t="shared" si="350"/>
        <v>69928637</v>
      </c>
      <c r="CY471" s="401">
        <f t="shared" si="351"/>
        <v>58465528</v>
      </c>
      <c r="CZ471" s="401">
        <f t="shared" si="352"/>
        <v>13447071.440000001</v>
      </c>
      <c r="DA471" s="401">
        <f t="shared" si="353"/>
        <v>83375708.439999998</v>
      </c>
      <c r="DB471" s="401">
        <f t="shared" si="354"/>
        <v>100800</v>
      </c>
      <c r="DC471" s="401">
        <f t="shared" si="355"/>
        <v>83476508.439999998</v>
      </c>
      <c r="DD471" s="406">
        <v>0</v>
      </c>
      <c r="DE471" s="401">
        <f t="shared" si="356"/>
        <v>6992863.7000000002</v>
      </c>
      <c r="DF471" s="401">
        <f t="shared" si="357"/>
        <v>3496431.85</v>
      </c>
      <c r="DG471" s="401">
        <f t="shared" si="358"/>
        <v>72987212.890000001</v>
      </c>
      <c r="DH471" s="401">
        <f t="shared" si="359"/>
        <v>7687614</v>
      </c>
      <c r="DI471" s="401">
        <f t="shared" si="360"/>
        <v>65299598.890000001</v>
      </c>
      <c r="DJ471" s="401">
        <f t="shared" si="361"/>
        <v>0</v>
      </c>
      <c r="DL471" s="408">
        <f t="shared" si="362"/>
        <v>6638737.5</v>
      </c>
      <c r="DM471" s="408">
        <f t="shared" si="363"/>
        <v>-1979577.5</v>
      </c>
    </row>
    <row r="472" spans="1:117" s="56" customFormat="1" ht="21" x14ac:dyDescent="0.2">
      <c r="A472" s="192">
        <f t="shared" si="324"/>
        <v>2655495</v>
      </c>
      <c r="B472" s="137">
        <f>'آبان 1400'!B473</f>
        <v>467</v>
      </c>
      <c r="C472" s="137">
        <f>'آبان 1400'!C473</f>
        <v>250</v>
      </c>
      <c r="D472" s="137">
        <f>'آبان 1400'!D473</f>
        <v>13151</v>
      </c>
      <c r="E472" s="137" t="str">
        <f>'آبان 1400'!E473</f>
        <v>رمضانعلی</v>
      </c>
      <c r="F472" s="137" t="str">
        <f>'آبان 1400'!F473</f>
        <v>طاهری خنکداری</v>
      </c>
      <c r="G472" s="137" t="str">
        <f>'آبان 1400'!G473</f>
        <v>نگهبان</v>
      </c>
      <c r="H472" s="137" t="str">
        <f>'آبان 1400'!H473</f>
        <v>مازندران</v>
      </c>
      <c r="I472" s="137" t="str">
        <f>'آبان 1400'!I473</f>
        <v>214-813-430036-1</v>
      </c>
      <c r="J472" s="137">
        <f>'آبان 1400'!J473</f>
        <v>2160293288</v>
      </c>
      <c r="K472" s="137" t="str">
        <f>'آبان 1400'!K473</f>
        <v>0012084474</v>
      </c>
      <c r="L472" s="137" t="str">
        <f>'آبان 1400'!L473</f>
        <v>مازندران</v>
      </c>
      <c r="M472" s="137" t="str">
        <f>'آبان 1400'!M473</f>
        <v>نگهبان</v>
      </c>
      <c r="N472" s="121" t="str">
        <f>'آبان 1400'!N473</f>
        <v>*</v>
      </c>
      <c r="O472" s="120">
        <f>'آبان 1400'!O473</f>
        <v>0</v>
      </c>
      <c r="P472" s="122">
        <f>'آبان 1400'!P473</f>
        <v>0</v>
      </c>
      <c r="Q472" s="362">
        <f>'آبان 1400'!Q473</f>
        <v>30</v>
      </c>
      <c r="R472" s="362">
        <f>'آبان 1400'!R473</f>
        <v>120</v>
      </c>
      <c r="S472" s="362">
        <f>'آبان 1400'!S473</f>
        <v>110</v>
      </c>
      <c r="T472" s="362">
        <f>'آبان 1400'!T473</f>
        <v>29.33</v>
      </c>
      <c r="U472" s="138">
        <f>'آبان 1400'!U473</f>
        <v>0</v>
      </c>
      <c r="V472" s="121">
        <f>'آبان 1400'!W473</f>
        <v>0</v>
      </c>
      <c r="W472" s="122">
        <f>'آبان 1400'!X473</f>
        <v>0</v>
      </c>
      <c r="X472" s="370">
        <f>'آبان 1400'!Y473</f>
        <v>0</v>
      </c>
      <c r="Y472" s="370">
        <f>'آبان 1400'!Z473</f>
        <v>0</v>
      </c>
      <c r="Z472" s="139">
        <f>'آبان 1400'!AA473</f>
        <v>885165</v>
      </c>
      <c r="AA472" s="139">
        <f>'آبان 1400'!AB473</f>
        <v>46667</v>
      </c>
      <c r="AB472" s="139">
        <f>'آبان 1400'!AC473</f>
        <v>931832</v>
      </c>
      <c r="AC472" s="139">
        <f>'آبان 1400'!AD473</f>
        <v>4500000</v>
      </c>
      <c r="AD472" s="139">
        <f>'آبان 1400'!AE473</f>
        <v>6000000</v>
      </c>
      <c r="AE472" s="140">
        <f>'آبان 1400'!AF473</f>
        <v>177895.19999999998</v>
      </c>
      <c r="AF472" s="123">
        <f>'آبان 1400'!AG473</f>
        <v>26554950</v>
      </c>
      <c r="AG472" s="124">
        <f>'آبان 1400'!AH473</f>
        <v>1400010</v>
      </c>
      <c r="AH472" s="124">
        <f>'آبان 1400'!AI473</f>
        <v>21347423.999999996</v>
      </c>
      <c r="AI472" s="124">
        <f>'آبان 1400'!AJ473</f>
        <v>0</v>
      </c>
      <c r="AJ472" s="124">
        <f>'آبان 1400'!AK473</f>
        <v>4500000</v>
      </c>
      <c r="AK472" s="124">
        <f>'آبان 1400'!AL473</f>
        <v>6000000</v>
      </c>
      <c r="AL472" s="124">
        <f>'آبان 1400'!AM473</f>
        <v>4892117.9999999991</v>
      </c>
      <c r="AM472" s="124">
        <f>'آبان 1400'!AN473</f>
        <v>5217666.2159999991</v>
      </c>
      <c r="AN472" s="124">
        <f>'آبان 1400'!AO473</f>
        <v>0</v>
      </c>
      <c r="AO472" s="124">
        <f>'آبان 1400'!AP473</f>
        <v>3000000</v>
      </c>
      <c r="AP472" s="124">
        <f>'آبان 1400'!AQ473</f>
        <v>0</v>
      </c>
      <c r="AQ472" s="124">
        <f>'آبان 1400'!AR473</f>
        <v>0</v>
      </c>
      <c r="AR472" s="124">
        <f>'آبان 1400'!AS473</f>
        <v>0</v>
      </c>
      <c r="AS472" s="379">
        <f>'آبان 1400'!AT473</f>
        <v>0</v>
      </c>
      <c r="AT472" s="372">
        <f t="shared" si="325"/>
        <v>72912168.216000006</v>
      </c>
      <c r="AU472" s="174">
        <f>'آبان 1400'!AV473</f>
        <v>54308316.440880008</v>
      </c>
      <c r="AV472" s="142">
        <f>'آبان 1400'!AW473</f>
        <v>72912168.215999991</v>
      </c>
      <c r="AW472" s="143">
        <f t="shared" si="326"/>
        <v>5103851.7751199994</v>
      </c>
      <c r="AX472" s="76">
        <f t="shared" si="327"/>
        <v>1430831.644088001</v>
      </c>
      <c r="AY472" s="143">
        <f>'آبان 1400'!AZ473</f>
        <v>0</v>
      </c>
      <c r="AZ472" s="143">
        <f>'آبان 1400'!BA473</f>
        <v>0</v>
      </c>
      <c r="BA472" s="143">
        <f>'آبان 1400'!BB473</f>
        <v>0</v>
      </c>
      <c r="BB472" s="143">
        <f>'آبان 1400'!BC473</f>
        <v>0</v>
      </c>
      <c r="BC472" s="143">
        <f>'آبان 1400'!BD473</f>
        <v>0</v>
      </c>
      <c r="BD472" s="143">
        <f>'آبان 1400'!BE473</f>
        <v>0</v>
      </c>
      <c r="BE472" s="143">
        <f>'آبان 1400'!BF473</f>
        <v>0</v>
      </c>
      <c r="BF472" s="144">
        <f t="shared" si="328"/>
        <v>6534683.4192080004</v>
      </c>
      <c r="BG472" s="141">
        <f t="shared" si="329"/>
        <v>66377484</v>
      </c>
      <c r="BH472" s="145">
        <f t="shared" si="330"/>
        <v>72912168.216000006</v>
      </c>
      <c r="BI472" s="128">
        <f t="shared" si="323"/>
        <v>4659160</v>
      </c>
      <c r="BJ472" s="146">
        <f t="shared" si="331"/>
        <v>2329580</v>
      </c>
      <c r="BK472" s="146">
        <f t="shared" si="332"/>
        <v>698874</v>
      </c>
      <c r="BL472" s="147">
        <f t="shared" si="333"/>
        <v>1120000</v>
      </c>
      <c r="BM472" s="383">
        <v>0</v>
      </c>
      <c r="BN472" s="148">
        <f t="shared" si="334"/>
        <v>81719782.216000006</v>
      </c>
      <c r="BO472" s="149">
        <f t="shared" si="335"/>
        <v>72912168.215999991</v>
      </c>
      <c r="BP472" s="150">
        <f t="shared" si="336"/>
        <v>16769798.689679999</v>
      </c>
      <c r="BQ472" s="151">
        <f t="shared" si="337"/>
        <v>98489580.905680001</v>
      </c>
      <c r="BR472" s="152">
        <f t="shared" si="338"/>
        <v>100800</v>
      </c>
      <c r="BS472" s="148">
        <f t="shared" si="339"/>
        <v>98590380.905680001</v>
      </c>
      <c r="BT472" s="136">
        <v>0</v>
      </c>
      <c r="BU472" s="149">
        <f t="shared" si="340"/>
        <v>8171978.2216000007</v>
      </c>
      <c r="BV472" s="153">
        <f t="shared" si="341"/>
        <v>4085989.1108000004</v>
      </c>
      <c r="BW472" s="134">
        <f t="shared" si="342"/>
        <v>86332413.573280007</v>
      </c>
      <c r="BX472" s="148">
        <f t="shared" si="343"/>
        <v>7687614</v>
      </c>
      <c r="BY472" s="135">
        <f t="shared" si="344"/>
        <v>78644799.573280007</v>
      </c>
      <c r="CD472" s="400">
        <f>'آبان 1400'!AU473</f>
        <v>72912168.216000006</v>
      </c>
      <c r="CE472" s="401">
        <f>'آبان 1400'!AV473</f>
        <v>54308316.440880008</v>
      </c>
      <c r="CF472" s="401">
        <f>'آبان 1400'!AW473</f>
        <v>72912168.215999991</v>
      </c>
      <c r="CG472" s="401">
        <f>'آبان 1400'!AX473</f>
        <v>5103851.7751199994</v>
      </c>
      <c r="CH472" s="401">
        <f>'آبان 1400'!AY473</f>
        <v>1430831.644088001</v>
      </c>
      <c r="CI472" s="401">
        <f>'آبان 1400'!AZ473</f>
        <v>0</v>
      </c>
      <c r="CJ472" s="401">
        <f>'آبان 1400'!BA473</f>
        <v>0</v>
      </c>
      <c r="CK472" s="401">
        <f>'آبان 1400'!BB473</f>
        <v>0</v>
      </c>
      <c r="CL472" s="401">
        <f>'آبان 1400'!BC473</f>
        <v>0</v>
      </c>
      <c r="CM472" s="401">
        <f>'آبان 1400'!BD473</f>
        <v>0</v>
      </c>
      <c r="CN472" s="401">
        <f>'آبان 1400'!BE473</f>
        <v>0</v>
      </c>
      <c r="CO472" s="401">
        <f>'آبان 1400'!BF473</f>
        <v>0</v>
      </c>
      <c r="CP472" s="401">
        <f>'آبان 1400'!BG473</f>
        <v>6534683.4192080004</v>
      </c>
      <c r="CQ472" s="401">
        <f>'آبان 1400'!BH473</f>
        <v>66377484</v>
      </c>
      <c r="CR472" s="401">
        <f t="shared" si="345"/>
        <v>72912168.216000006</v>
      </c>
      <c r="CS472" s="56">
        <f t="shared" si="346"/>
        <v>4659160</v>
      </c>
      <c r="CT472" s="400">
        <f t="shared" si="347"/>
        <v>2329580</v>
      </c>
      <c r="CU472" s="401">
        <f t="shared" si="348"/>
        <v>698874</v>
      </c>
      <c r="CV472" s="401">
        <f t="shared" si="349"/>
        <v>1120000</v>
      </c>
      <c r="CW472" s="56">
        <v>0</v>
      </c>
      <c r="CX472" s="401">
        <f t="shared" si="350"/>
        <v>81719782.216000006</v>
      </c>
      <c r="CY472" s="401">
        <f t="shared" si="351"/>
        <v>72912168.215999991</v>
      </c>
      <c r="CZ472" s="401">
        <f t="shared" si="352"/>
        <v>16769798.689679999</v>
      </c>
      <c r="DA472" s="401">
        <f t="shared" si="353"/>
        <v>98489580.905680001</v>
      </c>
      <c r="DB472" s="401">
        <f t="shared" si="354"/>
        <v>100800</v>
      </c>
      <c r="DC472" s="401">
        <f t="shared" si="355"/>
        <v>98590380.905680001</v>
      </c>
      <c r="DD472" s="406">
        <v>0</v>
      </c>
      <c r="DE472" s="401">
        <f t="shared" si="356"/>
        <v>8171978.2216000007</v>
      </c>
      <c r="DF472" s="401">
        <f t="shared" si="357"/>
        <v>4085989.1108000004</v>
      </c>
      <c r="DG472" s="401">
        <f t="shared" si="358"/>
        <v>86332413.573280007</v>
      </c>
      <c r="DH472" s="401">
        <f t="shared" si="359"/>
        <v>7687614</v>
      </c>
      <c r="DI472" s="401">
        <f t="shared" si="360"/>
        <v>78644799.573280007</v>
      </c>
      <c r="DJ472" s="401">
        <f t="shared" si="361"/>
        <v>0</v>
      </c>
      <c r="DL472" s="408">
        <f t="shared" si="362"/>
        <v>6638737.5</v>
      </c>
      <c r="DM472" s="408">
        <f t="shared" si="363"/>
        <v>-1979577.5</v>
      </c>
    </row>
    <row r="473" spans="1:117" s="56" customFormat="1" ht="21" x14ac:dyDescent="0.2">
      <c r="A473" s="192">
        <f t="shared" si="324"/>
        <v>2655495</v>
      </c>
      <c r="B473" s="137">
        <f>'آبان 1400'!B474</f>
        <v>468</v>
      </c>
      <c r="C473" s="137">
        <f>'آبان 1400'!C474</f>
        <v>251</v>
      </c>
      <c r="D473" s="137">
        <f>'آبان 1400'!D474</f>
        <v>13150</v>
      </c>
      <c r="E473" s="137" t="str">
        <f>'آبان 1400'!E474</f>
        <v>محمد</v>
      </c>
      <c r="F473" s="137" t="str">
        <f>'آبان 1400'!F474</f>
        <v>وفایی</v>
      </c>
      <c r="G473" s="137" t="str">
        <f>'آبان 1400'!G474</f>
        <v>نگهبان</v>
      </c>
      <c r="H473" s="137" t="str">
        <f>'آبان 1400'!H474</f>
        <v>مازندران</v>
      </c>
      <c r="I473" s="137" t="str">
        <f>'آبان 1400'!I474</f>
        <v>211-800-583260-1</v>
      </c>
      <c r="J473" s="137">
        <f>'آبان 1400'!J474</f>
        <v>4849275990</v>
      </c>
      <c r="K473" s="137" t="str">
        <f>'آبان 1400'!K474</f>
        <v>0035026473</v>
      </c>
      <c r="L473" s="137" t="str">
        <f>'آبان 1400'!L474</f>
        <v>مازندران</v>
      </c>
      <c r="M473" s="137" t="str">
        <f>'آبان 1400'!M474</f>
        <v>نگهبان</v>
      </c>
      <c r="N473" s="121" t="str">
        <f>'آبان 1400'!N474</f>
        <v>*</v>
      </c>
      <c r="O473" s="120">
        <f>'آبان 1400'!O474</f>
        <v>0</v>
      </c>
      <c r="P473" s="122">
        <f>'آبان 1400'!P474</f>
        <v>0</v>
      </c>
      <c r="Q473" s="362">
        <f>'آبان 1400'!Q474</f>
        <v>30</v>
      </c>
      <c r="R473" s="362">
        <f>'آبان 1400'!R474</f>
        <v>120</v>
      </c>
      <c r="S473" s="362">
        <f>'آبان 1400'!S474</f>
        <v>110</v>
      </c>
      <c r="T473" s="362">
        <f>'آبان 1400'!T474</f>
        <v>29.33</v>
      </c>
      <c r="U473" s="138">
        <f>'آبان 1400'!U474</f>
        <v>0</v>
      </c>
      <c r="V473" s="121">
        <f>'آبان 1400'!W474</f>
        <v>0</v>
      </c>
      <c r="W473" s="122">
        <f>'آبان 1400'!X474</f>
        <v>0</v>
      </c>
      <c r="X473" s="370">
        <f>'آبان 1400'!Y474</f>
        <v>2</v>
      </c>
      <c r="Y473" s="370">
        <f>'آبان 1400'!Z474</f>
        <v>0</v>
      </c>
      <c r="Z473" s="139">
        <f>'آبان 1400'!AA474</f>
        <v>885165</v>
      </c>
      <c r="AA473" s="139">
        <f>'آبان 1400'!AB474</f>
        <v>46667</v>
      </c>
      <c r="AB473" s="139">
        <f>'آبان 1400'!AC474</f>
        <v>931832</v>
      </c>
      <c r="AC473" s="139">
        <f>'آبان 1400'!AD474</f>
        <v>4500000</v>
      </c>
      <c r="AD473" s="139">
        <f>'آبان 1400'!AE474</f>
        <v>6000000</v>
      </c>
      <c r="AE473" s="140">
        <f>'آبان 1400'!AF474</f>
        <v>177895.19999999998</v>
      </c>
      <c r="AF473" s="123">
        <f>'آبان 1400'!AG474</f>
        <v>26554950</v>
      </c>
      <c r="AG473" s="124">
        <f>'آبان 1400'!AH474</f>
        <v>1400010</v>
      </c>
      <c r="AH473" s="124">
        <f>'آبان 1400'!AI474</f>
        <v>21347423.999999996</v>
      </c>
      <c r="AI473" s="124">
        <f>'آبان 1400'!AJ474</f>
        <v>0</v>
      </c>
      <c r="AJ473" s="124">
        <f>'آبان 1400'!AK474</f>
        <v>4500000</v>
      </c>
      <c r="AK473" s="124">
        <f>'آبان 1400'!AL474</f>
        <v>6000000</v>
      </c>
      <c r="AL473" s="124">
        <f>'آبان 1400'!AM474</f>
        <v>4892117.9999999991</v>
      </c>
      <c r="AM473" s="124">
        <f>'آبان 1400'!AN474</f>
        <v>5217666.2159999991</v>
      </c>
      <c r="AN473" s="124">
        <f>'آبان 1400'!AO474</f>
        <v>0</v>
      </c>
      <c r="AO473" s="124">
        <f>'آبان 1400'!AP474</f>
        <v>3000000</v>
      </c>
      <c r="AP473" s="124">
        <f>'آبان 1400'!AQ474</f>
        <v>0</v>
      </c>
      <c r="AQ473" s="124">
        <f>'آبان 1400'!AR474</f>
        <v>0</v>
      </c>
      <c r="AR473" s="124">
        <f>'آبان 1400'!AS474</f>
        <v>0</v>
      </c>
      <c r="AS473" s="379">
        <f>'آبان 1400'!AT474</f>
        <v>0</v>
      </c>
      <c r="AT473" s="372">
        <f t="shared" si="325"/>
        <v>72912168.216000006</v>
      </c>
      <c r="AU473" s="174">
        <f>'آبان 1400'!AV474</f>
        <v>54308316.440880008</v>
      </c>
      <c r="AV473" s="142">
        <f>'آبان 1400'!AW474</f>
        <v>72912168.215999991</v>
      </c>
      <c r="AW473" s="143">
        <f t="shared" si="326"/>
        <v>5103851.7751199994</v>
      </c>
      <c r="AX473" s="76">
        <f t="shared" si="327"/>
        <v>1430831.644088001</v>
      </c>
      <c r="AY473" s="143">
        <f>'آبان 1400'!AZ474</f>
        <v>0</v>
      </c>
      <c r="AZ473" s="143">
        <f>'آبان 1400'!BA474</f>
        <v>0</v>
      </c>
      <c r="BA473" s="143">
        <f>'آبان 1400'!BB474</f>
        <v>0</v>
      </c>
      <c r="BB473" s="143">
        <f>'آبان 1400'!BC474</f>
        <v>0</v>
      </c>
      <c r="BC473" s="143">
        <f>'آبان 1400'!BD474</f>
        <v>0</v>
      </c>
      <c r="BD473" s="143">
        <f>'آبان 1400'!BE474</f>
        <v>0</v>
      </c>
      <c r="BE473" s="143">
        <f>'آبان 1400'!BF474</f>
        <v>0</v>
      </c>
      <c r="BF473" s="144">
        <f t="shared" si="328"/>
        <v>6534683.4192080004</v>
      </c>
      <c r="BG473" s="141">
        <f t="shared" si="329"/>
        <v>66377484</v>
      </c>
      <c r="BH473" s="145">
        <f t="shared" si="330"/>
        <v>72912168.216000006</v>
      </c>
      <c r="BI473" s="128">
        <f t="shared" si="323"/>
        <v>4659160</v>
      </c>
      <c r="BJ473" s="146">
        <f t="shared" si="331"/>
        <v>2329580</v>
      </c>
      <c r="BK473" s="146">
        <f t="shared" si="332"/>
        <v>698874</v>
      </c>
      <c r="BL473" s="147">
        <f t="shared" si="333"/>
        <v>1120000</v>
      </c>
      <c r="BM473" s="383">
        <v>0</v>
      </c>
      <c r="BN473" s="148">
        <f t="shared" si="334"/>
        <v>81719782.216000006</v>
      </c>
      <c r="BO473" s="149">
        <f t="shared" si="335"/>
        <v>72912168.215999991</v>
      </c>
      <c r="BP473" s="150">
        <f t="shared" si="336"/>
        <v>16769798.689679999</v>
      </c>
      <c r="BQ473" s="151">
        <f t="shared" si="337"/>
        <v>98489580.905680001</v>
      </c>
      <c r="BR473" s="152">
        <f t="shared" si="338"/>
        <v>100800</v>
      </c>
      <c r="BS473" s="148">
        <f t="shared" si="339"/>
        <v>98590380.905680001</v>
      </c>
      <c r="BT473" s="136">
        <v>0</v>
      </c>
      <c r="BU473" s="149">
        <f t="shared" si="340"/>
        <v>8171978.2216000007</v>
      </c>
      <c r="BV473" s="153">
        <f t="shared" si="341"/>
        <v>4085989.1108000004</v>
      </c>
      <c r="BW473" s="134">
        <f t="shared" si="342"/>
        <v>86332413.573280007</v>
      </c>
      <c r="BX473" s="148">
        <f t="shared" si="343"/>
        <v>7687614</v>
      </c>
      <c r="BY473" s="135">
        <f t="shared" si="344"/>
        <v>78644799.573280007</v>
      </c>
      <c r="CD473" s="400">
        <f>'آبان 1400'!AU474</f>
        <v>72912168.216000006</v>
      </c>
      <c r="CE473" s="401">
        <f>'آبان 1400'!AV474</f>
        <v>54308316.440880008</v>
      </c>
      <c r="CF473" s="401">
        <f>'آبان 1400'!AW474</f>
        <v>72912168.215999991</v>
      </c>
      <c r="CG473" s="401">
        <f>'آبان 1400'!AX474</f>
        <v>5103851.7751199994</v>
      </c>
      <c r="CH473" s="401">
        <f>'آبان 1400'!AY474</f>
        <v>1430831.644088001</v>
      </c>
      <c r="CI473" s="401">
        <f>'آبان 1400'!AZ474</f>
        <v>0</v>
      </c>
      <c r="CJ473" s="401">
        <f>'آبان 1400'!BA474</f>
        <v>0</v>
      </c>
      <c r="CK473" s="401">
        <f>'آبان 1400'!BB474</f>
        <v>0</v>
      </c>
      <c r="CL473" s="401">
        <f>'آبان 1400'!BC474</f>
        <v>0</v>
      </c>
      <c r="CM473" s="401">
        <f>'آبان 1400'!BD474</f>
        <v>0</v>
      </c>
      <c r="CN473" s="401">
        <f>'آبان 1400'!BE474</f>
        <v>0</v>
      </c>
      <c r="CO473" s="401">
        <f>'آبان 1400'!BF474</f>
        <v>0</v>
      </c>
      <c r="CP473" s="401">
        <f>'آبان 1400'!BG474</f>
        <v>6534683.4192080004</v>
      </c>
      <c r="CQ473" s="401">
        <f>'آبان 1400'!BH474</f>
        <v>66377484</v>
      </c>
      <c r="CR473" s="401">
        <f t="shared" si="345"/>
        <v>72912168.216000006</v>
      </c>
      <c r="CS473" s="56">
        <f t="shared" si="346"/>
        <v>4659160</v>
      </c>
      <c r="CT473" s="400">
        <f t="shared" si="347"/>
        <v>2329580</v>
      </c>
      <c r="CU473" s="401">
        <f t="shared" si="348"/>
        <v>698874</v>
      </c>
      <c r="CV473" s="401">
        <f t="shared" si="349"/>
        <v>1120000</v>
      </c>
      <c r="CW473" s="56">
        <v>0</v>
      </c>
      <c r="CX473" s="401">
        <f t="shared" si="350"/>
        <v>81719782.216000006</v>
      </c>
      <c r="CY473" s="401">
        <f t="shared" si="351"/>
        <v>72912168.215999991</v>
      </c>
      <c r="CZ473" s="401">
        <f t="shared" si="352"/>
        <v>16769798.689679999</v>
      </c>
      <c r="DA473" s="401">
        <f t="shared" si="353"/>
        <v>98489580.905680001</v>
      </c>
      <c r="DB473" s="401">
        <f t="shared" si="354"/>
        <v>100800</v>
      </c>
      <c r="DC473" s="401">
        <f t="shared" si="355"/>
        <v>98590380.905680001</v>
      </c>
      <c r="DD473" s="406">
        <v>0</v>
      </c>
      <c r="DE473" s="401">
        <f t="shared" si="356"/>
        <v>8171978.2216000007</v>
      </c>
      <c r="DF473" s="401">
        <f t="shared" si="357"/>
        <v>4085989.1108000004</v>
      </c>
      <c r="DG473" s="401">
        <f t="shared" si="358"/>
        <v>86332413.573280007</v>
      </c>
      <c r="DH473" s="401">
        <f t="shared" si="359"/>
        <v>7687614</v>
      </c>
      <c r="DI473" s="401">
        <f t="shared" si="360"/>
        <v>78644799.573280007</v>
      </c>
      <c r="DJ473" s="401">
        <f t="shared" si="361"/>
        <v>0</v>
      </c>
      <c r="DL473" s="408">
        <f t="shared" si="362"/>
        <v>6638737.5</v>
      </c>
      <c r="DM473" s="408">
        <f t="shared" si="363"/>
        <v>-1979577.5</v>
      </c>
    </row>
    <row r="474" spans="1:117" s="56" customFormat="1" ht="21" x14ac:dyDescent="0.2">
      <c r="A474" s="192">
        <f t="shared" si="324"/>
        <v>2655495</v>
      </c>
      <c r="B474" s="137">
        <f>'آبان 1400'!B475</f>
        <v>469</v>
      </c>
      <c r="C474" s="137">
        <f>'آبان 1400'!C475</f>
        <v>252</v>
      </c>
      <c r="D474" s="137">
        <f>'آبان 1400'!D475</f>
        <v>13136</v>
      </c>
      <c r="E474" s="137" t="str">
        <f>'آبان 1400'!E475</f>
        <v>محمد ابراهیم</v>
      </c>
      <c r="F474" s="137" t="str">
        <f>'آبان 1400'!F475</f>
        <v>ابراهیمی</v>
      </c>
      <c r="G474" s="137" t="str">
        <f>'آبان 1400'!G475</f>
        <v>نگهبان</v>
      </c>
      <c r="H474" s="137" t="str">
        <f>'آبان 1400'!H475</f>
        <v>مازندران</v>
      </c>
      <c r="I474" s="137" t="str">
        <f>'آبان 1400'!I475</f>
        <v>211-813-2183423-1</v>
      </c>
      <c r="J474" s="137">
        <f>'آبان 1400'!J475</f>
        <v>2064747745</v>
      </c>
      <c r="K474" s="137" t="str">
        <f>'آبان 1400'!K475</f>
        <v>0035583879</v>
      </c>
      <c r="L474" s="137" t="str">
        <f>'آبان 1400'!L475</f>
        <v>مازندران</v>
      </c>
      <c r="M474" s="137" t="str">
        <f>'آبان 1400'!M475</f>
        <v>نگهبان</v>
      </c>
      <c r="N474" s="121">
        <f>'آبان 1400'!N475</f>
        <v>0</v>
      </c>
      <c r="O474" s="120" t="str">
        <f>'آبان 1400'!O475</f>
        <v>*</v>
      </c>
      <c r="P474" s="122">
        <f>'آبان 1400'!P475</f>
        <v>0</v>
      </c>
      <c r="Q474" s="362">
        <f>'آبان 1400'!Q475</f>
        <v>30</v>
      </c>
      <c r="R474" s="362">
        <f>'آبان 1400'!R475</f>
        <v>90</v>
      </c>
      <c r="S474" s="362">
        <f>'آبان 1400'!S475</f>
        <v>0</v>
      </c>
      <c r="T474" s="362">
        <f>'آبان 1400'!T475</f>
        <v>0</v>
      </c>
      <c r="U474" s="138">
        <f>'آبان 1400'!U475</f>
        <v>0</v>
      </c>
      <c r="V474" s="121">
        <f>'آبان 1400'!W475</f>
        <v>0</v>
      </c>
      <c r="W474" s="122">
        <f>'آبان 1400'!X475</f>
        <v>0</v>
      </c>
      <c r="X474" s="370">
        <f>'آبان 1400'!Y475</f>
        <v>2</v>
      </c>
      <c r="Y474" s="370">
        <f>'آبان 1400'!Z475</f>
        <v>1</v>
      </c>
      <c r="Z474" s="139">
        <f>'آبان 1400'!AA475</f>
        <v>885165</v>
      </c>
      <c r="AA474" s="139">
        <f>'آبان 1400'!AB475</f>
        <v>46667</v>
      </c>
      <c r="AB474" s="139">
        <f>'آبان 1400'!AC475</f>
        <v>931832</v>
      </c>
      <c r="AC474" s="139">
        <f>'آبان 1400'!AD475</f>
        <v>4500000</v>
      </c>
      <c r="AD474" s="139">
        <f>'آبان 1400'!AE475</f>
        <v>6000000</v>
      </c>
      <c r="AE474" s="140">
        <f>'آبان 1400'!AF475</f>
        <v>177895.19999999998</v>
      </c>
      <c r="AF474" s="123">
        <f>'آبان 1400'!AG475</f>
        <v>26554950</v>
      </c>
      <c r="AG474" s="124">
        <f>'آبان 1400'!AH475</f>
        <v>1400010</v>
      </c>
      <c r="AH474" s="124">
        <f>'آبان 1400'!AI475</f>
        <v>16010567.999999998</v>
      </c>
      <c r="AI474" s="124">
        <f>'آبان 1400'!AJ475</f>
        <v>2655495</v>
      </c>
      <c r="AJ474" s="124">
        <f>'آبان 1400'!AK475</f>
        <v>4500000</v>
      </c>
      <c r="AK474" s="124">
        <f>'آبان 1400'!AL475</f>
        <v>6000000</v>
      </c>
      <c r="AL474" s="124">
        <f>'آبان 1400'!AM475</f>
        <v>0</v>
      </c>
      <c r="AM474" s="124">
        <f>'آبان 1400'!AN475</f>
        <v>0</v>
      </c>
      <c r="AN474" s="124">
        <f>'آبان 1400'!AO475</f>
        <v>0</v>
      </c>
      <c r="AO474" s="124">
        <f>'آبان 1400'!AP475</f>
        <v>4000000</v>
      </c>
      <c r="AP474" s="124">
        <f>'آبان 1400'!AQ475</f>
        <v>0</v>
      </c>
      <c r="AQ474" s="124">
        <f>'آبان 1400'!AR475</f>
        <v>0</v>
      </c>
      <c r="AR474" s="124">
        <f>'آبان 1400'!AS475</f>
        <v>0</v>
      </c>
      <c r="AS474" s="379">
        <f>'آبان 1400'!AT475</f>
        <v>0</v>
      </c>
      <c r="AT474" s="372">
        <f t="shared" si="325"/>
        <v>61121023</v>
      </c>
      <c r="AU474" s="174">
        <f>'آبان 1400'!AV475</f>
        <v>39872941.039999999</v>
      </c>
      <c r="AV474" s="142">
        <f>'آبان 1400'!AW475</f>
        <v>58465528</v>
      </c>
      <c r="AW474" s="143">
        <f t="shared" si="326"/>
        <v>4092586.9600000004</v>
      </c>
      <c r="AX474" s="76">
        <f t="shared" si="327"/>
        <v>0</v>
      </c>
      <c r="AY474" s="143">
        <f>'آبان 1400'!AZ475</f>
        <v>0</v>
      </c>
      <c r="AZ474" s="143">
        <f>'آبان 1400'!BA475</f>
        <v>0</v>
      </c>
      <c r="BA474" s="143">
        <f>'آبان 1400'!BB475</f>
        <v>0</v>
      </c>
      <c r="BB474" s="143">
        <f>'آبان 1400'!BC475</f>
        <v>0</v>
      </c>
      <c r="BC474" s="143">
        <f>'آبان 1400'!BD475</f>
        <v>0</v>
      </c>
      <c r="BD474" s="143">
        <f>'آبان 1400'!BE475</f>
        <v>0</v>
      </c>
      <c r="BE474" s="143">
        <f>'آبان 1400'!BF475</f>
        <v>0</v>
      </c>
      <c r="BF474" s="144">
        <f t="shared" si="328"/>
        <v>4092586.9600000004</v>
      </c>
      <c r="BG474" s="141">
        <f t="shared" si="329"/>
        <v>57028436</v>
      </c>
      <c r="BH474" s="145">
        <f t="shared" si="330"/>
        <v>61121023</v>
      </c>
      <c r="BI474" s="128">
        <f t="shared" si="323"/>
        <v>4659160</v>
      </c>
      <c r="BJ474" s="146">
        <f t="shared" si="331"/>
        <v>2329580</v>
      </c>
      <c r="BK474" s="146">
        <f t="shared" si="332"/>
        <v>698874</v>
      </c>
      <c r="BL474" s="147">
        <f t="shared" si="333"/>
        <v>1120000</v>
      </c>
      <c r="BM474" s="383">
        <v>0</v>
      </c>
      <c r="BN474" s="148">
        <f t="shared" si="334"/>
        <v>69928637</v>
      </c>
      <c r="BO474" s="149">
        <f t="shared" si="335"/>
        <v>58465528</v>
      </c>
      <c r="BP474" s="150">
        <f t="shared" si="336"/>
        <v>13447071.440000001</v>
      </c>
      <c r="BQ474" s="151">
        <f t="shared" si="337"/>
        <v>83375708.439999998</v>
      </c>
      <c r="BR474" s="152">
        <f t="shared" si="338"/>
        <v>100800</v>
      </c>
      <c r="BS474" s="148">
        <f t="shared" si="339"/>
        <v>83476508.439999998</v>
      </c>
      <c r="BT474" s="136">
        <v>0</v>
      </c>
      <c r="BU474" s="149">
        <f t="shared" si="340"/>
        <v>6992863.7000000002</v>
      </c>
      <c r="BV474" s="153">
        <f t="shared" si="341"/>
        <v>3496431.85</v>
      </c>
      <c r="BW474" s="134">
        <f t="shared" si="342"/>
        <v>72987212.890000001</v>
      </c>
      <c r="BX474" s="148">
        <f t="shared" si="343"/>
        <v>7687614</v>
      </c>
      <c r="BY474" s="135">
        <f t="shared" si="344"/>
        <v>65299598.890000001</v>
      </c>
      <c r="CD474" s="400">
        <f>'آبان 1400'!AU475</f>
        <v>61121023</v>
      </c>
      <c r="CE474" s="401">
        <f>'آبان 1400'!AV475</f>
        <v>39872941.039999999</v>
      </c>
      <c r="CF474" s="401">
        <f>'آبان 1400'!AW475</f>
        <v>58465528</v>
      </c>
      <c r="CG474" s="401">
        <f>'آبان 1400'!AX475</f>
        <v>4092586.9600000004</v>
      </c>
      <c r="CH474" s="401">
        <f>'آبان 1400'!AY475</f>
        <v>0</v>
      </c>
      <c r="CI474" s="401">
        <f>'آبان 1400'!AZ475</f>
        <v>0</v>
      </c>
      <c r="CJ474" s="401">
        <f>'آبان 1400'!BA475</f>
        <v>0</v>
      </c>
      <c r="CK474" s="401">
        <f>'آبان 1400'!BB475</f>
        <v>0</v>
      </c>
      <c r="CL474" s="401">
        <f>'آبان 1400'!BC475</f>
        <v>0</v>
      </c>
      <c r="CM474" s="401">
        <f>'آبان 1400'!BD475</f>
        <v>0</v>
      </c>
      <c r="CN474" s="401">
        <f>'آبان 1400'!BE475</f>
        <v>0</v>
      </c>
      <c r="CO474" s="401">
        <f>'آبان 1400'!BF475</f>
        <v>0</v>
      </c>
      <c r="CP474" s="401">
        <f>'آبان 1400'!BG475</f>
        <v>4092586.9600000004</v>
      </c>
      <c r="CQ474" s="401">
        <f>'آبان 1400'!BH475</f>
        <v>57028436</v>
      </c>
      <c r="CR474" s="401">
        <f t="shared" si="345"/>
        <v>61121023</v>
      </c>
      <c r="CS474" s="56">
        <f t="shared" si="346"/>
        <v>4659160</v>
      </c>
      <c r="CT474" s="400">
        <f t="shared" si="347"/>
        <v>2329580</v>
      </c>
      <c r="CU474" s="401">
        <f t="shared" si="348"/>
        <v>698874</v>
      </c>
      <c r="CV474" s="401">
        <f t="shared" si="349"/>
        <v>1120000</v>
      </c>
      <c r="CW474" s="56">
        <v>0</v>
      </c>
      <c r="CX474" s="401">
        <f t="shared" si="350"/>
        <v>69928637</v>
      </c>
      <c r="CY474" s="401">
        <f t="shared" si="351"/>
        <v>58465528</v>
      </c>
      <c r="CZ474" s="401">
        <f t="shared" si="352"/>
        <v>13447071.440000001</v>
      </c>
      <c r="DA474" s="401">
        <f t="shared" si="353"/>
        <v>83375708.439999998</v>
      </c>
      <c r="DB474" s="401">
        <f t="shared" si="354"/>
        <v>100800</v>
      </c>
      <c r="DC474" s="401">
        <f t="shared" si="355"/>
        <v>83476508.439999998</v>
      </c>
      <c r="DD474" s="406">
        <v>0</v>
      </c>
      <c r="DE474" s="401">
        <f t="shared" si="356"/>
        <v>6992863.7000000002</v>
      </c>
      <c r="DF474" s="401">
        <f t="shared" si="357"/>
        <v>3496431.85</v>
      </c>
      <c r="DG474" s="401">
        <f t="shared" si="358"/>
        <v>72987212.890000001</v>
      </c>
      <c r="DH474" s="401">
        <f t="shared" si="359"/>
        <v>7687614</v>
      </c>
      <c r="DI474" s="401">
        <f t="shared" si="360"/>
        <v>65299598.890000001</v>
      </c>
      <c r="DJ474" s="401">
        <f t="shared" si="361"/>
        <v>0</v>
      </c>
      <c r="DL474" s="408">
        <f t="shared" si="362"/>
        <v>6638737.5</v>
      </c>
      <c r="DM474" s="408">
        <f t="shared" si="363"/>
        <v>-1979577.5</v>
      </c>
    </row>
    <row r="475" spans="1:117" s="56" customFormat="1" ht="21" x14ac:dyDescent="0.2">
      <c r="A475" s="192">
        <f t="shared" si="324"/>
        <v>2655495</v>
      </c>
      <c r="B475" s="137">
        <f>'آبان 1400'!B476</f>
        <v>470</v>
      </c>
      <c r="C475" s="137">
        <f>'آبان 1400'!C476</f>
        <v>253</v>
      </c>
      <c r="D475" s="137">
        <f>'آبان 1400'!D476</f>
        <v>13149</v>
      </c>
      <c r="E475" s="137" t="str">
        <f>'آبان 1400'!E476</f>
        <v>رضا</v>
      </c>
      <c r="F475" s="137" t="str">
        <f>'آبان 1400'!F476</f>
        <v>اصغری</v>
      </c>
      <c r="G475" s="137" t="str">
        <f>'آبان 1400'!G476</f>
        <v>نگهبان</v>
      </c>
      <c r="H475" s="137" t="str">
        <f>'آبان 1400'!H476</f>
        <v>مازندران</v>
      </c>
      <c r="I475" s="137" t="str">
        <f>'آبان 1400'!I476</f>
        <v>211-813-2878449-1</v>
      </c>
      <c r="J475" s="137">
        <f>'آبان 1400'!J476</f>
        <v>2160906034</v>
      </c>
      <c r="K475" s="137" t="str">
        <f>'آبان 1400'!K476</f>
        <v>0035036815</v>
      </c>
      <c r="L475" s="137" t="str">
        <f>'آبان 1400'!L476</f>
        <v>مازندران</v>
      </c>
      <c r="M475" s="137" t="str">
        <f>'آبان 1400'!M476</f>
        <v>نگهبان</v>
      </c>
      <c r="N475" s="121" t="str">
        <f>'آبان 1400'!N476</f>
        <v>*</v>
      </c>
      <c r="O475" s="120">
        <f>'آبان 1400'!O476</f>
        <v>0</v>
      </c>
      <c r="P475" s="122">
        <f>'آبان 1400'!P476</f>
        <v>0</v>
      </c>
      <c r="Q475" s="362">
        <f>'آبان 1400'!Q476</f>
        <v>30</v>
      </c>
      <c r="R475" s="362">
        <f>'آبان 1400'!R476</f>
        <v>120</v>
      </c>
      <c r="S475" s="362">
        <f>'آبان 1400'!S476</f>
        <v>110</v>
      </c>
      <c r="T475" s="362">
        <f>'آبان 1400'!T476</f>
        <v>29.33</v>
      </c>
      <c r="U475" s="138">
        <f>'آبان 1400'!U476</f>
        <v>0</v>
      </c>
      <c r="V475" s="121">
        <f>'آبان 1400'!W476</f>
        <v>0</v>
      </c>
      <c r="W475" s="122">
        <f>'آبان 1400'!X476</f>
        <v>0</v>
      </c>
      <c r="X475" s="370">
        <f>'آبان 1400'!Y476</f>
        <v>1</v>
      </c>
      <c r="Y475" s="370">
        <f>'آبان 1400'!Z476</f>
        <v>0</v>
      </c>
      <c r="Z475" s="139">
        <f>'آبان 1400'!AA476</f>
        <v>885165</v>
      </c>
      <c r="AA475" s="139">
        <f>'آبان 1400'!AB476</f>
        <v>46667</v>
      </c>
      <c r="AB475" s="139">
        <f>'آبان 1400'!AC476</f>
        <v>931832</v>
      </c>
      <c r="AC475" s="139">
        <f>'آبان 1400'!AD476</f>
        <v>4500000</v>
      </c>
      <c r="AD475" s="139">
        <f>'آبان 1400'!AE476</f>
        <v>6000000</v>
      </c>
      <c r="AE475" s="140">
        <f>'آبان 1400'!AF476</f>
        <v>177895.19999999998</v>
      </c>
      <c r="AF475" s="123">
        <f>'آبان 1400'!AG476</f>
        <v>26554950</v>
      </c>
      <c r="AG475" s="124">
        <f>'آبان 1400'!AH476</f>
        <v>1400010</v>
      </c>
      <c r="AH475" s="124">
        <f>'آبان 1400'!AI476</f>
        <v>21347423.999999996</v>
      </c>
      <c r="AI475" s="124">
        <f>'آبان 1400'!AJ476</f>
        <v>0</v>
      </c>
      <c r="AJ475" s="124">
        <f>'آبان 1400'!AK476</f>
        <v>4500000</v>
      </c>
      <c r="AK475" s="124">
        <f>'آبان 1400'!AL476</f>
        <v>6000000</v>
      </c>
      <c r="AL475" s="124">
        <f>'آبان 1400'!AM476</f>
        <v>4892117.9999999991</v>
      </c>
      <c r="AM475" s="124">
        <f>'آبان 1400'!AN476</f>
        <v>5217666.2159999991</v>
      </c>
      <c r="AN475" s="124">
        <f>'آبان 1400'!AO476</f>
        <v>0</v>
      </c>
      <c r="AO475" s="124">
        <f>'آبان 1400'!AP476</f>
        <v>3000000</v>
      </c>
      <c r="AP475" s="124">
        <f>'آبان 1400'!AQ476</f>
        <v>0</v>
      </c>
      <c r="AQ475" s="124">
        <f>'آبان 1400'!AR476</f>
        <v>0</v>
      </c>
      <c r="AR475" s="124">
        <f>'آبان 1400'!AS476</f>
        <v>0</v>
      </c>
      <c r="AS475" s="379">
        <f>'آبان 1400'!AT476</f>
        <v>0</v>
      </c>
      <c r="AT475" s="372">
        <f t="shared" si="325"/>
        <v>72912168.216000006</v>
      </c>
      <c r="AU475" s="174">
        <f>'آبان 1400'!AV476</f>
        <v>54308316.440880008</v>
      </c>
      <c r="AV475" s="142">
        <f>'آبان 1400'!AW476</f>
        <v>72912168.215999991</v>
      </c>
      <c r="AW475" s="143">
        <f t="shared" si="326"/>
        <v>5103851.7751199994</v>
      </c>
      <c r="AX475" s="76">
        <f t="shared" si="327"/>
        <v>1430831.644088001</v>
      </c>
      <c r="AY475" s="143">
        <f>'آبان 1400'!AZ476</f>
        <v>0</v>
      </c>
      <c r="AZ475" s="143">
        <f>'آبان 1400'!BA476</f>
        <v>0</v>
      </c>
      <c r="BA475" s="143">
        <f>'آبان 1400'!BB476</f>
        <v>0</v>
      </c>
      <c r="BB475" s="143">
        <f>'آبان 1400'!BC476</f>
        <v>0</v>
      </c>
      <c r="BC475" s="143">
        <f>'آبان 1400'!BD476</f>
        <v>0</v>
      </c>
      <c r="BD475" s="143">
        <f>'آبان 1400'!BE476</f>
        <v>0</v>
      </c>
      <c r="BE475" s="143">
        <f>'آبان 1400'!BF476</f>
        <v>0</v>
      </c>
      <c r="BF475" s="144">
        <f t="shared" si="328"/>
        <v>6534683.4192080004</v>
      </c>
      <c r="BG475" s="141">
        <f t="shared" si="329"/>
        <v>66377484</v>
      </c>
      <c r="BH475" s="145">
        <f t="shared" si="330"/>
        <v>72912168.216000006</v>
      </c>
      <c r="BI475" s="128">
        <f t="shared" si="323"/>
        <v>4659160</v>
      </c>
      <c r="BJ475" s="146">
        <f t="shared" si="331"/>
        <v>2329580</v>
      </c>
      <c r="BK475" s="146">
        <f t="shared" si="332"/>
        <v>698874</v>
      </c>
      <c r="BL475" s="147">
        <f t="shared" si="333"/>
        <v>1120000</v>
      </c>
      <c r="BM475" s="383">
        <v>0</v>
      </c>
      <c r="BN475" s="148">
        <f t="shared" si="334"/>
        <v>81719782.216000006</v>
      </c>
      <c r="BO475" s="149">
        <f t="shared" si="335"/>
        <v>72912168.215999991</v>
      </c>
      <c r="BP475" s="150">
        <f t="shared" si="336"/>
        <v>16769798.689679999</v>
      </c>
      <c r="BQ475" s="151">
        <f t="shared" si="337"/>
        <v>98489580.905680001</v>
      </c>
      <c r="BR475" s="152">
        <f t="shared" si="338"/>
        <v>100800</v>
      </c>
      <c r="BS475" s="148">
        <f t="shared" si="339"/>
        <v>98590380.905680001</v>
      </c>
      <c r="BT475" s="136">
        <v>0</v>
      </c>
      <c r="BU475" s="149">
        <f t="shared" si="340"/>
        <v>8171978.2216000007</v>
      </c>
      <c r="BV475" s="153">
        <f t="shared" si="341"/>
        <v>4085989.1108000004</v>
      </c>
      <c r="BW475" s="134">
        <f t="shared" si="342"/>
        <v>86332413.573280007</v>
      </c>
      <c r="BX475" s="148">
        <f t="shared" si="343"/>
        <v>7687614</v>
      </c>
      <c r="BY475" s="135">
        <f t="shared" si="344"/>
        <v>78644799.573280007</v>
      </c>
      <c r="CD475" s="400">
        <f>'آبان 1400'!AU476</f>
        <v>72912168.216000006</v>
      </c>
      <c r="CE475" s="401">
        <f>'آبان 1400'!AV476</f>
        <v>54308316.440880008</v>
      </c>
      <c r="CF475" s="401">
        <f>'آبان 1400'!AW476</f>
        <v>72912168.215999991</v>
      </c>
      <c r="CG475" s="401">
        <f>'آبان 1400'!AX476</f>
        <v>5103851.7751199994</v>
      </c>
      <c r="CH475" s="401">
        <f>'آبان 1400'!AY476</f>
        <v>1430831.644088001</v>
      </c>
      <c r="CI475" s="401">
        <f>'آبان 1400'!AZ476</f>
        <v>0</v>
      </c>
      <c r="CJ475" s="401">
        <f>'آبان 1400'!BA476</f>
        <v>0</v>
      </c>
      <c r="CK475" s="401">
        <f>'آبان 1400'!BB476</f>
        <v>0</v>
      </c>
      <c r="CL475" s="401">
        <f>'آبان 1400'!BC476</f>
        <v>0</v>
      </c>
      <c r="CM475" s="401">
        <f>'آبان 1400'!BD476</f>
        <v>0</v>
      </c>
      <c r="CN475" s="401">
        <f>'آبان 1400'!BE476</f>
        <v>0</v>
      </c>
      <c r="CO475" s="401">
        <f>'آبان 1400'!BF476</f>
        <v>0</v>
      </c>
      <c r="CP475" s="401">
        <f>'آبان 1400'!BG476</f>
        <v>6534683.4192080004</v>
      </c>
      <c r="CQ475" s="401">
        <f>'آبان 1400'!BH476</f>
        <v>66377484</v>
      </c>
      <c r="CR475" s="401">
        <f t="shared" si="345"/>
        <v>72912168.216000006</v>
      </c>
      <c r="CS475" s="56">
        <f t="shared" si="346"/>
        <v>4659160</v>
      </c>
      <c r="CT475" s="400">
        <f t="shared" si="347"/>
        <v>2329580</v>
      </c>
      <c r="CU475" s="401">
        <f t="shared" si="348"/>
        <v>698874</v>
      </c>
      <c r="CV475" s="401">
        <f t="shared" si="349"/>
        <v>1120000</v>
      </c>
      <c r="CW475" s="56">
        <v>0</v>
      </c>
      <c r="CX475" s="401">
        <f t="shared" si="350"/>
        <v>81719782.216000006</v>
      </c>
      <c r="CY475" s="401">
        <f t="shared" si="351"/>
        <v>72912168.215999991</v>
      </c>
      <c r="CZ475" s="401">
        <f t="shared" si="352"/>
        <v>16769798.689679999</v>
      </c>
      <c r="DA475" s="401">
        <f t="shared" si="353"/>
        <v>98489580.905680001</v>
      </c>
      <c r="DB475" s="401">
        <f t="shared" si="354"/>
        <v>100800</v>
      </c>
      <c r="DC475" s="401">
        <f t="shared" si="355"/>
        <v>98590380.905680001</v>
      </c>
      <c r="DD475" s="406">
        <v>0</v>
      </c>
      <c r="DE475" s="401">
        <f t="shared" si="356"/>
        <v>8171978.2216000007</v>
      </c>
      <c r="DF475" s="401">
        <f t="shared" si="357"/>
        <v>4085989.1108000004</v>
      </c>
      <c r="DG475" s="401">
        <f t="shared" si="358"/>
        <v>86332413.573280007</v>
      </c>
      <c r="DH475" s="401">
        <f t="shared" si="359"/>
        <v>7687614</v>
      </c>
      <c r="DI475" s="401">
        <f t="shared" si="360"/>
        <v>78644799.573280007</v>
      </c>
      <c r="DJ475" s="401">
        <f t="shared" si="361"/>
        <v>0</v>
      </c>
      <c r="DL475" s="408">
        <f t="shared" si="362"/>
        <v>6638737.5</v>
      </c>
      <c r="DM475" s="408">
        <f t="shared" si="363"/>
        <v>-1979577.5</v>
      </c>
    </row>
    <row r="476" spans="1:117" s="56" customFormat="1" ht="21" x14ac:dyDescent="0.2">
      <c r="A476" s="192">
        <f t="shared" si="324"/>
        <v>2655495</v>
      </c>
      <c r="B476" s="137">
        <f>'آبان 1400'!B477</f>
        <v>471</v>
      </c>
      <c r="C476" s="137">
        <f>'آبان 1400'!C477</f>
        <v>254</v>
      </c>
      <c r="D476" s="137">
        <f>'آبان 1400'!D477</f>
        <v>13142</v>
      </c>
      <c r="E476" s="137" t="str">
        <f>'آبان 1400'!E477</f>
        <v xml:space="preserve">علی </v>
      </c>
      <c r="F476" s="137" t="str">
        <f>'آبان 1400'!F477</f>
        <v>یوسفی</v>
      </c>
      <c r="G476" s="137" t="str">
        <f>'آبان 1400'!G477</f>
        <v>نگهبان</v>
      </c>
      <c r="H476" s="137" t="str">
        <f>'آبان 1400'!H477</f>
        <v>مازندران</v>
      </c>
      <c r="I476" s="137" t="str">
        <f>'آبان 1400'!I477</f>
        <v>211-813-2876015-1</v>
      </c>
      <c r="J476" s="137">
        <f>'آبان 1400'!J477</f>
        <v>4989848500</v>
      </c>
      <c r="K476" s="137" t="str">
        <f>'آبان 1400'!K477</f>
        <v>0039154635</v>
      </c>
      <c r="L476" s="137" t="str">
        <f>'آبان 1400'!L477</f>
        <v>مازندران</v>
      </c>
      <c r="M476" s="137" t="str">
        <f>'آبان 1400'!M477</f>
        <v>نگهبان</v>
      </c>
      <c r="N476" s="121">
        <f>'آبان 1400'!N477</f>
        <v>0</v>
      </c>
      <c r="O476" s="120" t="str">
        <f>'آبان 1400'!O477</f>
        <v>*</v>
      </c>
      <c r="P476" s="122">
        <f>'آبان 1400'!P477</f>
        <v>0</v>
      </c>
      <c r="Q476" s="362">
        <f>'آبان 1400'!Q477</f>
        <v>30</v>
      </c>
      <c r="R476" s="362">
        <f>'آبان 1400'!R477</f>
        <v>90</v>
      </c>
      <c r="S476" s="362">
        <f>'آبان 1400'!S477</f>
        <v>0</v>
      </c>
      <c r="T476" s="362">
        <f>'آبان 1400'!T477</f>
        <v>0</v>
      </c>
      <c r="U476" s="138">
        <f>'آبان 1400'!U477</f>
        <v>0</v>
      </c>
      <c r="V476" s="121">
        <f>'آبان 1400'!W477</f>
        <v>0</v>
      </c>
      <c r="W476" s="122">
        <f>'آبان 1400'!X477</f>
        <v>0</v>
      </c>
      <c r="X476" s="370">
        <f>'آبان 1400'!Y477</f>
        <v>1</v>
      </c>
      <c r="Y476" s="370">
        <f>'آبان 1400'!Z477</f>
        <v>1</v>
      </c>
      <c r="Z476" s="139">
        <f>'آبان 1400'!AA477</f>
        <v>885165</v>
      </c>
      <c r="AA476" s="139">
        <f>'آبان 1400'!AB477</f>
        <v>46667</v>
      </c>
      <c r="AB476" s="139">
        <f>'آبان 1400'!AC477</f>
        <v>931832</v>
      </c>
      <c r="AC476" s="139">
        <f>'آبان 1400'!AD477</f>
        <v>4500000</v>
      </c>
      <c r="AD476" s="139">
        <f>'آبان 1400'!AE477</f>
        <v>6000000</v>
      </c>
      <c r="AE476" s="140">
        <f>'آبان 1400'!AF477</f>
        <v>177895.19999999998</v>
      </c>
      <c r="AF476" s="123">
        <f>'آبان 1400'!AG477</f>
        <v>26554950</v>
      </c>
      <c r="AG476" s="124">
        <f>'آبان 1400'!AH477</f>
        <v>1400010</v>
      </c>
      <c r="AH476" s="124">
        <f>'آبان 1400'!AI477</f>
        <v>16010567.999999998</v>
      </c>
      <c r="AI476" s="124">
        <f>'آبان 1400'!AJ477</f>
        <v>2655495</v>
      </c>
      <c r="AJ476" s="124">
        <f>'آبان 1400'!AK477</f>
        <v>4500000</v>
      </c>
      <c r="AK476" s="124">
        <f>'آبان 1400'!AL477</f>
        <v>6000000</v>
      </c>
      <c r="AL476" s="124">
        <f>'آبان 1400'!AM477</f>
        <v>0</v>
      </c>
      <c r="AM476" s="124">
        <f>'آبان 1400'!AN477</f>
        <v>0</v>
      </c>
      <c r="AN476" s="124">
        <f>'آبان 1400'!AO477</f>
        <v>0</v>
      </c>
      <c r="AO476" s="124">
        <f>'آبان 1400'!AP477</f>
        <v>4000000</v>
      </c>
      <c r="AP476" s="124">
        <f>'آبان 1400'!AQ477</f>
        <v>0</v>
      </c>
      <c r="AQ476" s="124">
        <f>'آبان 1400'!AR477</f>
        <v>0</v>
      </c>
      <c r="AR476" s="124">
        <f>'آبان 1400'!AS477</f>
        <v>0</v>
      </c>
      <c r="AS476" s="379">
        <f>'آبان 1400'!AT477</f>
        <v>0</v>
      </c>
      <c r="AT476" s="372">
        <f t="shared" si="325"/>
        <v>61121023</v>
      </c>
      <c r="AU476" s="174">
        <f>'آبان 1400'!AV477</f>
        <v>39872941.039999999</v>
      </c>
      <c r="AV476" s="142">
        <f>'آبان 1400'!AW477</f>
        <v>58465528</v>
      </c>
      <c r="AW476" s="143">
        <f t="shared" si="326"/>
        <v>4092586.9600000004</v>
      </c>
      <c r="AX476" s="76">
        <f t="shared" si="327"/>
        <v>0</v>
      </c>
      <c r="AY476" s="143">
        <f>'آبان 1400'!AZ477</f>
        <v>0</v>
      </c>
      <c r="AZ476" s="143">
        <f>'آبان 1400'!BA477</f>
        <v>0</v>
      </c>
      <c r="BA476" s="143">
        <f>'آبان 1400'!BB477</f>
        <v>0</v>
      </c>
      <c r="BB476" s="143">
        <f>'آبان 1400'!BC477</f>
        <v>0</v>
      </c>
      <c r="BC476" s="143">
        <f>'آبان 1400'!BD477</f>
        <v>0</v>
      </c>
      <c r="BD476" s="143">
        <f>'آبان 1400'!BE477</f>
        <v>0</v>
      </c>
      <c r="BE476" s="143">
        <f>'آبان 1400'!BF477</f>
        <v>0</v>
      </c>
      <c r="BF476" s="144">
        <f t="shared" si="328"/>
        <v>4092586.9600000004</v>
      </c>
      <c r="BG476" s="141">
        <f t="shared" si="329"/>
        <v>57028436</v>
      </c>
      <c r="BH476" s="145">
        <f t="shared" si="330"/>
        <v>61121023</v>
      </c>
      <c r="BI476" s="128">
        <f t="shared" si="323"/>
        <v>4659160</v>
      </c>
      <c r="BJ476" s="146">
        <f t="shared" si="331"/>
        <v>2329580</v>
      </c>
      <c r="BK476" s="146">
        <f t="shared" si="332"/>
        <v>698874</v>
      </c>
      <c r="BL476" s="147">
        <f t="shared" si="333"/>
        <v>1120000</v>
      </c>
      <c r="BM476" s="383">
        <v>0</v>
      </c>
      <c r="BN476" s="148">
        <f t="shared" si="334"/>
        <v>69928637</v>
      </c>
      <c r="BO476" s="149">
        <f t="shared" si="335"/>
        <v>58465528</v>
      </c>
      <c r="BP476" s="150">
        <f t="shared" si="336"/>
        <v>13447071.440000001</v>
      </c>
      <c r="BQ476" s="151">
        <f t="shared" si="337"/>
        <v>83375708.439999998</v>
      </c>
      <c r="BR476" s="152">
        <f t="shared" si="338"/>
        <v>100800</v>
      </c>
      <c r="BS476" s="148">
        <f t="shared" si="339"/>
        <v>83476508.439999998</v>
      </c>
      <c r="BT476" s="136">
        <v>0</v>
      </c>
      <c r="BU476" s="149">
        <f t="shared" si="340"/>
        <v>6992863.7000000002</v>
      </c>
      <c r="BV476" s="153">
        <f t="shared" si="341"/>
        <v>3496431.85</v>
      </c>
      <c r="BW476" s="134">
        <f t="shared" si="342"/>
        <v>72987212.890000001</v>
      </c>
      <c r="BX476" s="148">
        <f t="shared" si="343"/>
        <v>7687614</v>
      </c>
      <c r="BY476" s="135">
        <f t="shared" si="344"/>
        <v>65299598.890000001</v>
      </c>
      <c r="CD476" s="400">
        <f>'آبان 1400'!AU477</f>
        <v>61121023</v>
      </c>
      <c r="CE476" s="401">
        <f>'آبان 1400'!AV477</f>
        <v>39872941.039999999</v>
      </c>
      <c r="CF476" s="401">
        <f>'آبان 1400'!AW477</f>
        <v>58465528</v>
      </c>
      <c r="CG476" s="401">
        <f>'آبان 1400'!AX477</f>
        <v>4092586.9600000004</v>
      </c>
      <c r="CH476" s="401">
        <f>'آبان 1400'!AY477</f>
        <v>0</v>
      </c>
      <c r="CI476" s="401">
        <f>'آبان 1400'!AZ477</f>
        <v>0</v>
      </c>
      <c r="CJ476" s="401">
        <f>'آبان 1400'!BA477</f>
        <v>0</v>
      </c>
      <c r="CK476" s="401">
        <f>'آبان 1400'!BB477</f>
        <v>0</v>
      </c>
      <c r="CL476" s="401">
        <f>'آبان 1400'!BC477</f>
        <v>0</v>
      </c>
      <c r="CM476" s="401">
        <f>'آبان 1400'!BD477</f>
        <v>0</v>
      </c>
      <c r="CN476" s="401">
        <f>'آبان 1400'!BE477</f>
        <v>0</v>
      </c>
      <c r="CO476" s="401">
        <f>'آبان 1400'!BF477</f>
        <v>0</v>
      </c>
      <c r="CP476" s="401">
        <f>'آبان 1400'!BG477</f>
        <v>4092586.9600000004</v>
      </c>
      <c r="CQ476" s="401">
        <f>'آبان 1400'!BH477</f>
        <v>57028436</v>
      </c>
      <c r="CR476" s="401">
        <f t="shared" si="345"/>
        <v>61121023</v>
      </c>
      <c r="CS476" s="56">
        <f t="shared" si="346"/>
        <v>4659160</v>
      </c>
      <c r="CT476" s="400">
        <f t="shared" si="347"/>
        <v>2329580</v>
      </c>
      <c r="CU476" s="401">
        <f t="shared" si="348"/>
        <v>698874</v>
      </c>
      <c r="CV476" s="401">
        <f t="shared" si="349"/>
        <v>1120000</v>
      </c>
      <c r="CW476" s="56">
        <v>0</v>
      </c>
      <c r="CX476" s="401">
        <f t="shared" si="350"/>
        <v>69928637</v>
      </c>
      <c r="CY476" s="401">
        <f t="shared" si="351"/>
        <v>58465528</v>
      </c>
      <c r="CZ476" s="401">
        <f t="shared" si="352"/>
        <v>13447071.440000001</v>
      </c>
      <c r="DA476" s="401">
        <f t="shared" si="353"/>
        <v>83375708.439999998</v>
      </c>
      <c r="DB476" s="401">
        <f t="shared" si="354"/>
        <v>100800</v>
      </c>
      <c r="DC476" s="401">
        <f t="shared" si="355"/>
        <v>83476508.439999998</v>
      </c>
      <c r="DD476" s="406">
        <v>0</v>
      </c>
      <c r="DE476" s="401">
        <f t="shared" si="356"/>
        <v>6992863.7000000002</v>
      </c>
      <c r="DF476" s="401">
        <f t="shared" si="357"/>
        <v>3496431.85</v>
      </c>
      <c r="DG476" s="401">
        <f t="shared" si="358"/>
        <v>72987212.890000001</v>
      </c>
      <c r="DH476" s="401">
        <f t="shared" si="359"/>
        <v>7687614</v>
      </c>
      <c r="DI476" s="401">
        <f t="shared" si="360"/>
        <v>65299598.890000001</v>
      </c>
      <c r="DJ476" s="401">
        <f t="shared" si="361"/>
        <v>0</v>
      </c>
      <c r="DL476" s="408">
        <f t="shared" si="362"/>
        <v>6638737.5</v>
      </c>
      <c r="DM476" s="408">
        <f t="shared" si="363"/>
        <v>-1979577.5</v>
      </c>
    </row>
    <row r="477" spans="1:117" s="56" customFormat="1" ht="21" x14ac:dyDescent="0.2">
      <c r="A477" s="192">
        <f t="shared" si="324"/>
        <v>2655495</v>
      </c>
      <c r="B477" s="137">
        <f>'آبان 1400'!B478</f>
        <v>472</v>
      </c>
      <c r="C477" s="137">
        <f>'آبان 1400'!C478</f>
        <v>255</v>
      </c>
      <c r="D477" s="137">
        <f>'آبان 1400'!D478</f>
        <v>13147</v>
      </c>
      <c r="E477" s="137" t="str">
        <f>'آبان 1400'!E478</f>
        <v xml:space="preserve">حسین </v>
      </c>
      <c r="F477" s="137" t="str">
        <f>'آبان 1400'!F478</f>
        <v>فتحی</v>
      </c>
      <c r="G477" s="137" t="str">
        <f>'آبان 1400'!G478</f>
        <v>نگهبان</v>
      </c>
      <c r="H477" s="137" t="str">
        <f>'آبان 1400'!H478</f>
        <v>مازندران</v>
      </c>
      <c r="I477" s="137" t="str">
        <f>'آبان 1400'!I478</f>
        <v>214-700-3170892-1</v>
      </c>
      <c r="J477" s="137">
        <f>'آبان 1400'!J478</f>
        <v>2200722621</v>
      </c>
      <c r="K477" s="137" t="str">
        <f>'آبان 1400'!K478</f>
        <v>0036125629</v>
      </c>
      <c r="L477" s="137" t="str">
        <f>'آبان 1400'!L478</f>
        <v>مازندران</v>
      </c>
      <c r="M477" s="137" t="str">
        <f>'آبان 1400'!M478</f>
        <v>نگهبان</v>
      </c>
      <c r="N477" s="121">
        <f>'آبان 1400'!N478</f>
        <v>0</v>
      </c>
      <c r="O477" s="120" t="str">
        <f>'آبان 1400'!O478</f>
        <v>*</v>
      </c>
      <c r="P477" s="122">
        <f>'آبان 1400'!P478</f>
        <v>0</v>
      </c>
      <c r="Q477" s="362">
        <f>'آبان 1400'!Q478</f>
        <v>30</v>
      </c>
      <c r="R477" s="362">
        <f>'آبان 1400'!R478</f>
        <v>90</v>
      </c>
      <c r="S477" s="362">
        <f>'آبان 1400'!S478</f>
        <v>0</v>
      </c>
      <c r="T477" s="362">
        <f>'آبان 1400'!T478</f>
        <v>0</v>
      </c>
      <c r="U477" s="138">
        <f>'آبان 1400'!U478</f>
        <v>0</v>
      </c>
      <c r="V477" s="121">
        <f>'آبان 1400'!W478</f>
        <v>0</v>
      </c>
      <c r="W477" s="122">
        <f>'آبان 1400'!X478</f>
        <v>0</v>
      </c>
      <c r="X477" s="370">
        <f>'آبان 1400'!Y478</f>
        <v>1</v>
      </c>
      <c r="Y477" s="370">
        <f>'آبان 1400'!Z478</f>
        <v>1</v>
      </c>
      <c r="Z477" s="139">
        <f>'آبان 1400'!AA478</f>
        <v>885165</v>
      </c>
      <c r="AA477" s="139">
        <f>'آبان 1400'!AB478</f>
        <v>46667</v>
      </c>
      <c r="AB477" s="139">
        <f>'آبان 1400'!AC478</f>
        <v>931832</v>
      </c>
      <c r="AC477" s="139">
        <f>'آبان 1400'!AD478</f>
        <v>4500000</v>
      </c>
      <c r="AD477" s="139">
        <f>'آبان 1400'!AE478</f>
        <v>6000000</v>
      </c>
      <c r="AE477" s="140">
        <f>'آبان 1400'!AF478</f>
        <v>177895.19999999998</v>
      </c>
      <c r="AF477" s="123">
        <f>'آبان 1400'!AG478</f>
        <v>26554950</v>
      </c>
      <c r="AG477" s="124">
        <f>'آبان 1400'!AH478</f>
        <v>1400010</v>
      </c>
      <c r="AH477" s="124">
        <f>'آبان 1400'!AI478</f>
        <v>16010567.999999998</v>
      </c>
      <c r="AI477" s="124">
        <f>'آبان 1400'!AJ478</f>
        <v>2655495</v>
      </c>
      <c r="AJ477" s="124">
        <f>'آبان 1400'!AK478</f>
        <v>4500000</v>
      </c>
      <c r="AK477" s="124">
        <f>'آبان 1400'!AL478</f>
        <v>6000000</v>
      </c>
      <c r="AL477" s="124">
        <f>'آبان 1400'!AM478</f>
        <v>0</v>
      </c>
      <c r="AM477" s="124">
        <f>'آبان 1400'!AN478</f>
        <v>0</v>
      </c>
      <c r="AN477" s="124">
        <f>'آبان 1400'!AO478</f>
        <v>0</v>
      </c>
      <c r="AO477" s="124">
        <f>'آبان 1400'!AP478</f>
        <v>3400000</v>
      </c>
      <c r="AP477" s="124">
        <f>'آبان 1400'!AQ478</f>
        <v>0</v>
      </c>
      <c r="AQ477" s="124">
        <f>'آبان 1400'!AR478</f>
        <v>0</v>
      </c>
      <c r="AR477" s="124">
        <f>'آبان 1400'!AS478</f>
        <v>0</v>
      </c>
      <c r="AS477" s="379">
        <f>'آبان 1400'!AT478</f>
        <v>0</v>
      </c>
      <c r="AT477" s="372">
        <f t="shared" si="325"/>
        <v>60521023</v>
      </c>
      <c r="AU477" s="174">
        <f>'آبان 1400'!AV478</f>
        <v>39914941.039999999</v>
      </c>
      <c r="AV477" s="142">
        <f>'آبان 1400'!AW478</f>
        <v>57865528</v>
      </c>
      <c r="AW477" s="143">
        <f t="shared" si="326"/>
        <v>4050586.9600000004</v>
      </c>
      <c r="AX477" s="76">
        <f t="shared" si="327"/>
        <v>0</v>
      </c>
      <c r="AY477" s="143">
        <f>'آبان 1400'!AZ478</f>
        <v>0</v>
      </c>
      <c r="AZ477" s="143">
        <f>'آبان 1400'!BA478</f>
        <v>0</v>
      </c>
      <c r="BA477" s="143">
        <f>'آبان 1400'!BB478</f>
        <v>0</v>
      </c>
      <c r="BB477" s="143">
        <f>'آبان 1400'!BC478</f>
        <v>0</v>
      </c>
      <c r="BC477" s="143">
        <f>'آبان 1400'!BD478</f>
        <v>0</v>
      </c>
      <c r="BD477" s="143">
        <f>'آبان 1400'!BE478</f>
        <v>0</v>
      </c>
      <c r="BE477" s="143">
        <f>'آبان 1400'!BF478</f>
        <v>0</v>
      </c>
      <c r="BF477" s="144">
        <f t="shared" si="328"/>
        <v>4050586.9600000004</v>
      </c>
      <c r="BG477" s="141">
        <f t="shared" si="329"/>
        <v>56470436</v>
      </c>
      <c r="BH477" s="145">
        <f t="shared" si="330"/>
        <v>60521023</v>
      </c>
      <c r="BI477" s="128">
        <f t="shared" si="323"/>
        <v>4659160</v>
      </c>
      <c r="BJ477" s="146">
        <f t="shared" si="331"/>
        <v>2329580</v>
      </c>
      <c r="BK477" s="146">
        <f t="shared" si="332"/>
        <v>698874</v>
      </c>
      <c r="BL477" s="147">
        <f t="shared" si="333"/>
        <v>1120000</v>
      </c>
      <c r="BM477" s="383">
        <v>0</v>
      </c>
      <c r="BN477" s="148">
        <f t="shared" si="334"/>
        <v>69328637</v>
      </c>
      <c r="BO477" s="149">
        <f t="shared" si="335"/>
        <v>57865528</v>
      </c>
      <c r="BP477" s="150">
        <f t="shared" si="336"/>
        <v>13309071.440000001</v>
      </c>
      <c r="BQ477" s="151">
        <f t="shared" si="337"/>
        <v>82637708.439999998</v>
      </c>
      <c r="BR477" s="152">
        <f t="shared" si="338"/>
        <v>100800</v>
      </c>
      <c r="BS477" s="148">
        <f t="shared" si="339"/>
        <v>82738508.439999998</v>
      </c>
      <c r="BT477" s="136">
        <v>0</v>
      </c>
      <c r="BU477" s="149">
        <f t="shared" si="340"/>
        <v>6932863.7000000002</v>
      </c>
      <c r="BV477" s="153">
        <f t="shared" si="341"/>
        <v>3466431.85</v>
      </c>
      <c r="BW477" s="134">
        <f t="shared" si="342"/>
        <v>72339212.890000001</v>
      </c>
      <c r="BX477" s="148">
        <f t="shared" si="343"/>
        <v>7687614</v>
      </c>
      <c r="BY477" s="135">
        <f t="shared" si="344"/>
        <v>64651598.890000001</v>
      </c>
      <c r="CD477" s="400">
        <f>'آبان 1400'!AU478</f>
        <v>60521023</v>
      </c>
      <c r="CE477" s="401">
        <f>'آبان 1400'!AV478</f>
        <v>39914941.039999999</v>
      </c>
      <c r="CF477" s="401">
        <f>'آبان 1400'!AW478</f>
        <v>57865528</v>
      </c>
      <c r="CG477" s="401">
        <f>'آبان 1400'!AX478</f>
        <v>4050586.9600000004</v>
      </c>
      <c r="CH477" s="401">
        <f>'آبان 1400'!AY478</f>
        <v>0</v>
      </c>
      <c r="CI477" s="401">
        <f>'آبان 1400'!AZ478</f>
        <v>0</v>
      </c>
      <c r="CJ477" s="401">
        <f>'آبان 1400'!BA478</f>
        <v>0</v>
      </c>
      <c r="CK477" s="401">
        <f>'آبان 1400'!BB478</f>
        <v>0</v>
      </c>
      <c r="CL477" s="401">
        <f>'آبان 1400'!BC478</f>
        <v>0</v>
      </c>
      <c r="CM477" s="401">
        <f>'آبان 1400'!BD478</f>
        <v>0</v>
      </c>
      <c r="CN477" s="401">
        <f>'آبان 1400'!BE478</f>
        <v>0</v>
      </c>
      <c r="CO477" s="401">
        <f>'آبان 1400'!BF478</f>
        <v>0</v>
      </c>
      <c r="CP477" s="401">
        <f>'آبان 1400'!BG478</f>
        <v>4050586.9600000004</v>
      </c>
      <c r="CQ477" s="401">
        <f>'آبان 1400'!BH478</f>
        <v>56470436</v>
      </c>
      <c r="CR477" s="401">
        <f t="shared" si="345"/>
        <v>60521023</v>
      </c>
      <c r="CS477" s="56">
        <f t="shared" si="346"/>
        <v>4659160</v>
      </c>
      <c r="CT477" s="400">
        <f t="shared" si="347"/>
        <v>2329580</v>
      </c>
      <c r="CU477" s="401">
        <f t="shared" si="348"/>
        <v>698874</v>
      </c>
      <c r="CV477" s="401">
        <f t="shared" si="349"/>
        <v>1120000</v>
      </c>
      <c r="CW477" s="56">
        <v>0</v>
      </c>
      <c r="CX477" s="401">
        <f t="shared" si="350"/>
        <v>69328637</v>
      </c>
      <c r="CY477" s="401">
        <f t="shared" si="351"/>
        <v>57865528</v>
      </c>
      <c r="CZ477" s="401">
        <f t="shared" si="352"/>
        <v>13309071.440000001</v>
      </c>
      <c r="DA477" s="401">
        <f t="shared" si="353"/>
        <v>82637708.439999998</v>
      </c>
      <c r="DB477" s="401">
        <f t="shared" si="354"/>
        <v>100800</v>
      </c>
      <c r="DC477" s="401">
        <f t="shared" si="355"/>
        <v>82738508.439999998</v>
      </c>
      <c r="DD477" s="406">
        <v>0</v>
      </c>
      <c r="DE477" s="401">
        <f t="shared" si="356"/>
        <v>6932863.7000000002</v>
      </c>
      <c r="DF477" s="401">
        <f t="shared" si="357"/>
        <v>3466431.85</v>
      </c>
      <c r="DG477" s="401">
        <f t="shared" si="358"/>
        <v>72339212.890000001</v>
      </c>
      <c r="DH477" s="401">
        <f t="shared" si="359"/>
        <v>7687614</v>
      </c>
      <c r="DI477" s="401">
        <f t="shared" si="360"/>
        <v>64651598.890000001</v>
      </c>
      <c r="DJ477" s="401">
        <f t="shared" si="361"/>
        <v>0</v>
      </c>
      <c r="DL477" s="408">
        <f t="shared" si="362"/>
        <v>6638737.5</v>
      </c>
      <c r="DM477" s="408">
        <f t="shared" si="363"/>
        <v>-1979577.5</v>
      </c>
    </row>
    <row r="478" spans="1:117" s="56" customFormat="1" ht="21" x14ac:dyDescent="0.2">
      <c r="A478" s="192">
        <f t="shared" si="324"/>
        <v>2655495</v>
      </c>
      <c r="B478" s="137">
        <f>'آبان 1400'!B479</f>
        <v>473</v>
      </c>
      <c r="C478" s="137">
        <f>'آبان 1400'!C479</f>
        <v>256</v>
      </c>
      <c r="D478" s="137">
        <f>'آبان 1400'!D479</f>
        <v>13140</v>
      </c>
      <c r="E478" s="137" t="str">
        <f>'آبان 1400'!E479</f>
        <v>مسعود</v>
      </c>
      <c r="F478" s="137" t="str">
        <f>'آبان 1400'!F479</f>
        <v>صائمی</v>
      </c>
      <c r="G478" s="137" t="str">
        <f>'آبان 1400'!G479</f>
        <v>نگهبان</v>
      </c>
      <c r="H478" s="137" t="str">
        <f>'آبان 1400'!H479</f>
        <v>مازندران</v>
      </c>
      <c r="I478" s="137" t="str">
        <f>'آبان 1400'!I479</f>
        <v>214-12-3240962-1</v>
      </c>
      <c r="J478" s="137">
        <f>'آبان 1400'!J479</f>
        <v>4830041811</v>
      </c>
      <c r="K478" s="137" t="str">
        <f>'آبان 1400'!K479</f>
        <v>0019185758</v>
      </c>
      <c r="L478" s="137" t="str">
        <f>'آبان 1400'!L479</f>
        <v>مازندران</v>
      </c>
      <c r="M478" s="137" t="str">
        <f>'آبان 1400'!M479</f>
        <v>نگهبان</v>
      </c>
      <c r="N478" s="121">
        <f>'آبان 1400'!N479</f>
        <v>0</v>
      </c>
      <c r="O478" s="120">
        <f>'آبان 1400'!O479</f>
        <v>0</v>
      </c>
      <c r="P478" s="122" t="str">
        <f>'آبان 1400'!P479</f>
        <v>*</v>
      </c>
      <c r="Q478" s="362">
        <f>'آبان 1400'!Q479</f>
        <v>30</v>
      </c>
      <c r="R478" s="362">
        <f>'آبان 1400'!R479</f>
        <v>120</v>
      </c>
      <c r="S478" s="362">
        <f>'آبان 1400'!S479</f>
        <v>220</v>
      </c>
      <c r="T478" s="362">
        <f>'آبان 1400'!T479</f>
        <v>29.33</v>
      </c>
      <c r="U478" s="138">
        <f>'آبان 1400'!U479</f>
        <v>0</v>
      </c>
      <c r="V478" s="121">
        <f>'آبان 1400'!W479</f>
        <v>0</v>
      </c>
      <c r="W478" s="122">
        <f>'آبان 1400'!X479</f>
        <v>0</v>
      </c>
      <c r="X478" s="370">
        <f>'آبان 1400'!Y479</f>
        <v>0</v>
      </c>
      <c r="Y478" s="370">
        <f>'آبان 1400'!Z479</f>
        <v>0</v>
      </c>
      <c r="Z478" s="139">
        <f>'آبان 1400'!AA479</f>
        <v>885165</v>
      </c>
      <c r="AA478" s="139">
        <f>'آبان 1400'!AB479</f>
        <v>46667</v>
      </c>
      <c r="AB478" s="139">
        <f>'آبان 1400'!AC479</f>
        <v>931832</v>
      </c>
      <c r="AC478" s="139">
        <f>'آبان 1400'!AD479</f>
        <v>4500000</v>
      </c>
      <c r="AD478" s="139">
        <f>'آبان 1400'!AE479</f>
        <v>6000000</v>
      </c>
      <c r="AE478" s="140">
        <f>'آبان 1400'!AF479</f>
        <v>177895.19999999998</v>
      </c>
      <c r="AF478" s="123">
        <f>'آبان 1400'!AG479</f>
        <v>26554950</v>
      </c>
      <c r="AG478" s="124">
        <f>'آبان 1400'!AH479</f>
        <v>1400010</v>
      </c>
      <c r="AH478" s="124">
        <f>'آبان 1400'!AI479</f>
        <v>21347423.999999996</v>
      </c>
      <c r="AI478" s="124">
        <f>'آبان 1400'!AJ479</f>
        <v>0</v>
      </c>
      <c r="AJ478" s="124">
        <f>'آبان 1400'!AK479</f>
        <v>4500000</v>
      </c>
      <c r="AK478" s="124">
        <f>'آبان 1400'!AL479</f>
        <v>6000000</v>
      </c>
      <c r="AL478" s="124">
        <f>'آبان 1400'!AM479</f>
        <v>9784235.9999999981</v>
      </c>
      <c r="AM478" s="124">
        <f>'آبان 1400'!AN479</f>
        <v>5217666.2159999991</v>
      </c>
      <c r="AN478" s="124">
        <f>'آبان 1400'!AO479</f>
        <v>0</v>
      </c>
      <c r="AO478" s="124">
        <f>'آبان 1400'!AP479</f>
        <v>3000000</v>
      </c>
      <c r="AP478" s="124">
        <f>'آبان 1400'!AQ479</f>
        <v>0</v>
      </c>
      <c r="AQ478" s="124">
        <f>'آبان 1400'!AR479</f>
        <v>0</v>
      </c>
      <c r="AR478" s="124">
        <f>'آبان 1400'!AS479</f>
        <v>0</v>
      </c>
      <c r="AS478" s="379">
        <f>'آبان 1400'!AT479</f>
        <v>0</v>
      </c>
      <c r="AT478" s="372">
        <f t="shared" si="325"/>
        <v>77804286.216000006</v>
      </c>
      <c r="AU478" s="174">
        <f>'آبان 1400'!AV479</f>
        <v>58857986.18088001</v>
      </c>
      <c r="AV478" s="142">
        <f>'آبان 1400'!AW479</f>
        <v>77804286.215999991</v>
      </c>
      <c r="AW478" s="143">
        <f t="shared" si="326"/>
        <v>5446300.0351200001</v>
      </c>
      <c r="AX478" s="76">
        <f t="shared" si="327"/>
        <v>1885798.6180880012</v>
      </c>
      <c r="AY478" s="143">
        <f>'آبان 1400'!AZ479</f>
        <v>0</v>
      </c>
      <c r="AZ478" s="143">
        <f>'آبان 1400'!BA479</f>
        <v>0</v>
      </c>
      <c r="BA478" s="143">
        <f>'آبان 1400'!BB479</f>
        <v>0</v>
      </c>
      <c r="BB478" s="143">
        <f>'آبان 1400'!BC479</f>
        <v>0</v>
      </c>
      <c r="BC478" s="143">
        <f>'آبان 1400'!BD479</f>
        <v>0</v>
      </c>
      <c r="BD478" s="143">
        <f>'آبان 1400'!BE479</f>
        <v>0</v>
      </c>
      <c r="BE478" s="143">
        <f>'آبان 1400'!BF479</f>
        <v>0</v>
      </c>
      <c r="BF478" s="144">
        <f t="shared" si="328"/>
        <v>7332098.6532080015</v>
      </c>
      <c r="BG478" s="141">
        <f t="shared" si="329"/>
        <v>70472187</v>
      </c>
      <c r="BH478" s="145">
        <f t="shared" si="330"/>
        <v>77804286.216000006</v>
      </c>
      <c r="BI478" s="128">
        <f t="shared" si="323"/>
        <v>4659160</v>
      </c>
      <c r="BJ478" s="146">
        <f t="shared" si="331"/>
        <v>2329580</v>
      </c>
      <c r="BK478" s="146">
        <f t="shared" si="332"/>
        <v>698874</v>
      </c>
      <c r="BL478" s="147">
        <f t="shared" si="333"/>
        <v>1120000</v>
      </c>
      <c r="BM478" s="383">
        <v>0</v>
      </c>
      <c r="BN478" s="148">
        <f t="shared" si="334"/>
        <v>86611900.216000006</v>
      </c>
      <c r="BO478" s="149">
        <f t="shared" si="335"/>
        <v>77804286.215999991</v>
      </c>
      <c r="BP478" s="150">
        <f t="shared" si="336"/>
        <v>17894985.82968</v>
      </c>
      <c r="BQ478" s="151">
        <f t="shared" si="337"/>
        <v>104506886.04568</v>
      </c>
      <c r="BR478" s="152">
        <f t="shared" si="338"/>
        <v>100800</v>
      </c>
      <c r="BS478" s="148">
        <f t="shared" si="339"/>
        <v>104607686.04568</v>
      </c>
      <c r="BT478" s="136">
        <v>0</v>
      </c>
      <c r="BU478" s="149">
        <f t="shared" si="340"/>
        <v>8661190.0216000006</v>
      </c>
      <c r="BV478" s="153">
        <f t="shared" si="341"/>
        <v>4330595.0108000003</v>
      </c>
      <c r="BW478" s="134">
        <f t="shared" si="342"/>
        <v>91615901.013280004</v>
      </c>
      <c r="BX478" s="148">
        <f t="shared" si="343"/>
        <v>7687614</v>
      </c>
      <c r="BY478" s="135">
        <f t="shared" si="344"/>
        <v>83928287.013280004</v>
      </c>
      <c r="CD478" s="400">
        <f>'آبان 1400'!AU479</f>
        <v>77804286.216000006</v>
      </c>
      <c r="CE478" s="401">
        <f>'آبان 1400'!AV479</f>
        <v>58857986.18088001</v>
      </c>
      <c r="CF478" s="401">
        <f>'آبان 1400'!AW479</f>
        <v>77804286.215999991</v>
      </c>
      <c r="CG478" s="401">
        <f>'آبان 1400'!AX479</f>
        <v>5446300.0351200001</v>
      </c>
      <c r="CH478" s="401">
        <f>'آبان 1400'!AY479</f>
        <v>1885798.6180880012</v>
      </c>
      <c r="CI478" s="401">
        <f>'آبان 1400'!AZ479</f>
        <v>0</v>
      </c>
      <c r="CJ478" s="401">
        <f>'آبان 1400'!BA479</f>
        <v>0</v>
      </c>
      <c r="CK478" s="401">
        <f>'آبان 1400'!BB479</f>
        <v>0</v>
      </c>
      <c r="CL478" s="401">
        <f>'آبان 1400'!BC479</f>
        <v>0</v>
      </c>
      <c r="CM478" s="401">
        <f>'آبان 1400'!BD479</f>
        <v>0</v>
      </c>
      <c r="CN478" s="401">
        <f>'آبان 1400'!BE479</f>
        <v>0</v>
      </c>
      <c r="CO478" s="401">
        <f>'آبان 1400'!BF479</f>
        <v>0</v>
      </c>
      <c r="CP478" s="401">
        <f>'آبان 1400'!BG479</f>
        <v>7332098.6532080015</v>
      </c>
      <c r="CQ478" s="401">
        <f>'آبان 1400'!BH479</f>
        <v>70472187</v>
      </c>
      <c r="CR478" s="401">
        <f t="shared" si="345"/>
        <v>77804286.216000006</v>
      </c>
      <c r="CS478" s="56">
        <f t="shared" si="346"/>
        <v>4659160</v>
      </c>
      <c r="CT478" s="400">
        <f t="shared" si="347"/>
        <v>2329580</v>
      </c>
      <c r="CU478" s="401">
        <f t="shared" si="348"/>
        <v>698874</v>
      </c>
      <c r="CV478" s="401">
        <f t="shared" si="349"/>
        <v>1120000</v>
      </c>
      <c r="CW478" s="56">
        <v>0</v>
      </c>
      <c r="CX478" s="401">
        <f t="shared" si="350"/>
        <v>86611900.216000006</v>
      </c>
      <c r="CY478" s="401">
        <f t="shared" si="351"/>
        <v>77804286.215999991</v>
      </c>
      <c r="CZ478" s="401">
        <f t="shared" si="352"/>
        <v>17894985.82968</v>
      </c>
      <c r="DA478" s="401">
        <f t="shared" si="353"/>
        <v>104506886.04568</v>
      </c>
      <c r="DB478" s="401">
        <f t="shared" si="354"/>
        <v>100800</v>
      </c>
      <c r="DC478" s="401">
        <f t="shared" si="355"/>
        <v>104607686.04568</v>
      </c>
      <c r="DD478" s="406">
        <v>0</v>
      </c>
      <c r="DE478" s="401">
        <f t="shared" si="356"/>
        <v>8661190.0216000006</v>
      </c>
      <c r="DF478" s="401">
        <f t="shared" si="357"/>
        <v>4330595.0108000003</v>
      </c>
      <c r="DG478" s="401">
        <f t="shared" si="358"/>
        <v>91615901.013280004</v>
      </c>
      <c r="DH478" s="401">
        <f t="shared" si="359"/>
        <v>7687614</v>
      </c>
      <c r="DI478" s="401">
        <f t="shared" si="360"/>
        <v>83928287.013280004</v>
      </c>
      <c r="DJ478" s="401">
        <f t="shared" si="361"/>
        <v>0</v>
      </c>
      <c r="DL478" s="408">
        <f t="shared" si="362"/>
        <v>6638737.5</v>
      </c>
      <c r="DM478" s="408">
        <f t="shared" si="363"/>
        <v>-1979577.5</v>
      </c>
    </row>
    <row r="479" spans="1:117" s="56" customFormat="1" ht="21" x14ac:dyDescent="0.2">
      <c r="A479" s="192">
        <f t="shared" si="324"/>
        <v>2655495</v>
      </c>
      <c r="B479" s="137">
        <f>'آبان 1400'!B480</f>
        <v>474</v>
      </c>
      <c r="C479" s="137">
        <f>'آبان 1400'!C480</f>
        <v>257</v>
      </c>
      <c r="D479" s="137">
        <f>'آبان 1400'!D480</f>
        <v>13141</v>
      </c>
      <c r="E479" s="137" t="str">
        <f>'آبان 1400'!E480</f>
        <v>محمد</v>
      </c>
      <c r="F479" s="137" t="str">
        <f>'آبان 1400'!F480</f>
        <v>رفیعی جلودار</v>
      </c>
      <c r="G479" s="137" t="str">
        <f>'آبان 1400'!G480</f>
        <v>نگهبان</v>
      </c>
      <c r="H479" s="137" t="str">
        <f>'آبان 1400'!H480</f>
        <v>مازندران</v>
      </c>
      <c r="I479" s="137" t="str">
        <f>'آبان 1400'!I480</f>
        <v>357-12-3360052-1</v>
      </c>
      <c r="J479" s="137">
        <f>'آبان 1400'!J480</f>
        <v>2063738734</v>
      </c>
      <c r="K479" s="137" t="str">
        <f>'آبان 1400'!K480</f>
        <v>0035548863</v>
      </c>
      <c r="L479" s="137" t="str">
        <f>'آبان 1400'!L480</f>
        <v>مازندران</v>
      </c>
      <c r="M479" s="137" t="str">
        <f>'آبان 1400'!M480</f>
        <v>نگهبان</v>
      </c>
      <c r="N479" s="121">
        <f>'آبان 1400'!N480</f>
        <v>0</v>
      </c>
      <c r="O479" s="120">
        <f>'آبان 1400'!O480</f>
        <v>0</v>
      </c>
      <c r="P479" s="122" t="str">
        <f>'آبان 1400'!P480</f>
        <v>*</v>
      </c>
      <c r="Q479" s="362">
        <f>'آبان 1400'!Q480</f>
        <v>30</v>
      </c>
      <c r="R479" s="362">
        <f>'آبان 1400'!R480</f>
        <v>120</v>
      </c>
      <c r="S479" s="362">
        <f>'آبان 1400'!S480</f>
        <v>220</v>
      </c>
      <c r="T479" s="362">
        <f>'آبان 1400'!T480</f>
        <v>29.33</v>
      </c>
      <c r="U479" s="138">
        <f>'آبان 1400'!U480</f>
        <v>0</v>
      </c>
      <c r="V479" s="121">
        <f>'آبان 1400'!W480</f>
        <v>0</v>
      </c>
      <c r="W479" s="122">
        <f>'آبان 1400'!X480</f>
        <v>0</v>
      </c>
      <c r="X479" s="370">
        <f>'آبان 1400'!Y480</f>
        <v>1</v>
      </c>
      <c r="Y479" s="370">
        <f>'آبان 1400'!Z480</f>
        <v>1</v>
      </c>
      <c r="Z479" s="139">
        <f>'آبان 1400'!AA480</f>
        <v>885165</v>
      </c>
      <c r="AA479" s="139">
        <f>'آبان 1400'!AB480</f>
        <v>46667</v>
      </c>
      <c r="AB479" s="139">
        <f>'آبان 1400'!AC480</f>
        <v>931832</v>
      </c>
      <c r="AC479" s="139">
        <f>'آبان 1400'!AD480</f>
        <v>4500000</v>
      </c>
      <c r="AD479" s="139">
        <f>'آبان 1400'!AE480</f>
        <v>6000000</v>
      </c>
      <c r="AE479" s="140">
        <f>'آبان 1400'!AF480</f>
        <v>177895.19999999998</v>
      </c>
      <c r="AF479" s="123">
        <f>'آبان 1400'!AG480</f>
        <v>26554950</v>
      </c>
      <c r="AG479" s="124">
        <f>'آبان 1400'!AH480</f>
        <v>1400010</v>
      </c>
      <c r="AH479" s="124">
        <f>'آبان 1400'!AI480</f>
        <v>21347423.999999996</v>
      </c>
      <c r="AI479" s="124">
        <f>'آبان 1400'!AJ480</f>
        <v>2655495</v>
      </c>
      <c r="AJ479" s="124">
        <f>'آبان 1400'!AK480</f>
        <v>4500000</v>
      </c>
      <c r="AK479" s="124">
        <f>'آبان 1400'!AL480</f>
        <v>6000000</v>
      </c>
      <c r="AL479" s="124">
        <f>'آبان 1400'!AM480</f>
        <v>9784235.9999999981</v>
      </c>
      <c r="AM479" s="124">
        <f>'آبان 1400'!AN480</f>
        <v>5217666.2159999991</v>
      </c>
      <c r="AN479" s="124">
        <f>'آبان 1400'!AO480</f>
        <v>0</v>
      </c>
      <c r="AO479" s="124">
        <f>'آبان 1400'!AP480</f>
        <v>3000000</v>
      </c>
      <c r="AP479" s="124">
        <f>'آبان 1400'!AQ480</f>
        <v>0</v>
      </c>
      <c r="AQ479" s="124">
        <f>'آبان 1400'!AR480</f>
        <v>0</v>
      </c>
      <c r="AR479" s="124">
        <f>'آبان 1400'!AS480</f>
        <v>0</v>
      </c>
      <c r="AS479" s="379">
        <f>'آبان 1400'!AT480</f>
        <v>0</v>
      </c>
      <c r="AT479" s="372">
        <f t="shared" si="325"/>
        <v>80459781.216000006</v>
      </c>
      <c r="AU479" s="174">
        <f>'آبان 1400'!AV480</f>
        <v>58857986.18088001</v>
      </c>
      <c r="AV479" s="142">
        <f>'آبان 1400'!AW480</f>
        <v>77804286.215999991</v>
      </c>
      <c r="AW479" s="143">
        <f t="shared" si="326"/>
        <v>5446300.0351200001</v>
      </c>
      <c r="AX479" s="76">
        <f t="shared" si="327"/>
        <v>1885798.6180880012</v>
      </c>
      <c r="AY479" s="143">
        <f>'آبان 1400'!AZ480</f>
        <v>0</v>
      </c>
      <c r="AZ479" s="143">
        <f>'آبان 1400'!BA480</f>
        <v>0</v>
      </c>
      <c r="BA479" s="143">
        <f>'آبان 1400'!BB480</f>
        <v>0</v>
      </c>
      <c r="BB479" s="143">
        <f>'آبان 1400'!BC480</f>
        <v>0</v>
      </c>
      <c r="BC479" s="143">
        <f>'آبان 1400'!BD480</f>
        <v>0</v>
      </c>
      <c r="BD479" s="143">
        <f>'آبان 1400'!BE480</f>
        <v>0</v>
      </c>
      <c r="BE479" s="143">
        <f>'آبان 1400'!BF480</f>
        <v>0</v>
      </c>
      <c r="BF479" s="144">
        <f t="shared" si="328"/>
        <v>7332098.6532080015</v>
      </c>
      <c r="BG479" s="141">
        <f t="shared" si="329"/>
        <v>73127682</v>
      </c>
      <c r="BH479" s="145">
        <f t="shared" si="330"/>
        <v>80459781.216000006</v>
      </c>
      <c r="BI479" s="128">
        <f t="shared" si="323"/>
        <v>4659160</v>
      </c>
      <c r="BJ479" s="146">
        <f t="shared" si="331"/>
        <v>2329580</v>
      </c>
      <c r="BK479" s="146">
        <f t="shared" si="332"/>
        <v>698874</v>
      </c>
      <c r="BL479" s="147">
        <f t="shared" si="333"/>
        <v>1120000</v>
      </c>
      <c r="BM479" s="383">
        <v>0</v>
      </c>
      <c r="BN479" s="148">
        <f t="shared" si="334"/>
        <v>89267395.216000006</v>
      </c>
      <c r="BO479" s="149">
        <f t="shared" si="335"/>
        <v>77804286.215999991</v>
      </c>
      <c r="BP479" s="150">
        <f t="shared" si="336"/>
        <v>17894985.82968</v>
      </c>
      <c r="BQ479" s="151">
        <f t="shared" si="337"/>
        <v>107162381.04568</v>
      </c>
      <c r="BR479" s="152">
        <f t="shared" si="338"/>
        <v>100800</v>
      </c>
      <c r="BS479" s="148">
        <f t="shared" si="339"/>
        <v>107263181.04568</v>
      </c>
      <c r="BT479" s="136">
        <v>0</v>
      </c>
      <c r="BU479" s="149">
        <f t="shared" si="340"/>
        <v>8926739.5216000006</v>
      </c>
      <c r="BV479" s="153">
        <f t="shared" si="341"/>
        <v>4463369.7608000003</v>
      </c>
      <c r="BW479" s="134">
        <f t="shared" si="342"/>
        <v>93873071.763280004</v>
      </c>
      <c r="BX479" s="148">
        <f t="shared" si="343"/>
        <v>7687614</v>
      </c>
      <c r="BY479" s="135">
        <f t="shared" si="344"/>
        <v>86185457.763280004</v>
      </c>
      <c r="CD479" s="400">
        <f>'آبان 1400'!AU480</f>
        <v>80459781.216000006</v>
      </c>
      <c r="CE479" s="401">
        <f>'آبان 1400'!AV480</f>
        <v>58857986.18088001</v>
      </c>
      <c r="CF479" s="401">
        <f>'آبان 1400'!AW480</f>
        <v>77804286.215999991</v>
      </c>
      <c r="CG479" s="401">
        <f>'آبان 1400'!AX480</f>
        <v>5446300.0351200001</v>
      </c>
      <c r="CH479" s="401">
        <f>'آبان 1400'!AY480</f>
        <v>1885798.6180880012</v>
      </c>
      <c r="CI479" s="401">
        <f>'آبان 1400'!AZ480</f>
        <v>0</v>
      </c>
      <c r="CJ479" s="401">
        <f>'آبان 1400'!BA480</f>
        <v>0</v>
      </c>
      <c r="CK479" s="401">
        <f>'آبان 1400'!BB480</f>
        <v>0</v>
      </c>
      <c r="CL479" s="401">
        <f>'آبان 1400'!BC480</f>
        <v>0</v>
      </c>
      <c r="CM479" s="401">
        <f>'آبان 1400'!BD480</f>
        <v>0</v>
      </c>
      <c r="CN479" s="401">
        <f>'آبان 1400'!BE480</f>
        <v>0</v>
      </c>
      <c r="CO479" s="401">
        <f>'آبان 1400'!BF480</f>
        <v>0</v>
      </c>
      <c r="CP479" s="401">
        <f>'آبان 1400'!BG480</f>
        <v>7332098.6532080015</v>
      </c>
      <c r="CQ479" s="401">
        <f>'آبان 1400'!BH480</f>
        <v>73127682</v>
      </c>
      <c r="CR479" s="401">
        <f t="shared" si="345"/>
        <v>80459781.216000006</v>
      </c>
      <c r="CS479" s="56">
        <f t="shared" si="346"/>
        <v>4659160</v>
      </c>
      <c r="CT479" s="400">
        <f t="shared" si="347"/>
        <v>2329580</v>
      </c>
      <c r="CU479" s="401">
        <f t="shared" si="348"/>
        <v>698874</v>
      </c>
      <c r="CV479" s="401">
        <f t="shared" si="349"/>
        <v>1120000</v>
      </c>
      <c r="CW479" s="56">
        <v>0</v>
      </c>
      <c r="CX479" s="401">
        <f t="shared" si="350"/>
        <v>89267395.216000006</v>
      </c>
      <c r="CY479" s="401">
        <f t="shared" si="351"/>
        <v>77804286.215999991</v>
      </c>
      <c r="CZ479" s="401">
        <f t="shared" si="352"/>
        <v>17894985.82968</v>
      </c>
      <c r="DA479" s="401">
        <f t="shared" si="353"/>
        <v>107162381.04568</v>
      </c>
      <c r="DB479" s="401">
        <f t="shared" si="354"/>
        <v>100800</v>
      </c>
      <c r="DC479" s="401">
        <f t="shared" si="355"/>
        <v>107263181.04568</v>
      </c>
      <c r="DD479" s="406">
        <v>0</v>
      </c>
      <c r="DE479" s="401">
        <f t="shared" si="356"/>
        <v>8926739.5216000006</v>
      </c>
      <c r="DF479" s="401">
        <f t="shared" si="357"/>
        <v>4463369.7608000003</v>
      </c>
      <c r="DG479" s="401">
        <f t="shared" si="358"/>
        <v>93873071.763280004</v>
      </c>
      <c r="DH479" s="401">
        <f t="shared" si="359"/>
        <v>7687614</v>
      </c>
      <c r="DI479" s="401">
        <f t="shared" si="360"/>
        <v>86185457.763280004</v>
      </c>
      <c r="DJ479" s="401">
        <f t="shared" si="361"/>
        <v>0</v>
      </c>
      <c r="DL479" s="408">
        <f t="shared" si="362"/>
        <v>6638737.5</v>
      </c>
      <c r="DM479" s="408">
        <f t="shared" si="363"/>
        <v>-1979577.5</v>
      </c>
    </row>
    <row r="480" spans="1:117" s="56" customFormat="1" ht="21" x14ac:dyDescent="0.2">
      <c r="A480" s="192">
        <f t="shared" si="324"/>
        <v>2655495</v>
      </c>
      <c r="B480" s="137">
        <f>'آبان 1400'!B481</f>
        <v>475</v>
      </c>
      <c r="C480" s="137">
        <f>'آبان 1400'!C481</f>
        <v>258</v>
      </c>
      <c r="D480" s="137">
        <f>'آبان 1400'!D481</f>
        <v>13137</v>
      </c>
      <c r="E480" s="137" t="str">
        <f>'آبان 1400'!E481</f>
        <v>نعمت</v>
      </c>
      <c r="F480" s="137" t="str">
        <f>'آبان 1400'!F481</f>
        <v>شیری دولت آبادی</v>
      </c>
      <c r="G480" s="137" t="str">
        <f>'آبان 1400'!G481</f>
        <v>نگهبان</v>
      </c>
      <c r="H480" s="137" t="str">
        <f>'آبان 1400'!H481</f>
        <v>مازندران</v>
      </c>
      <c r="I480" s="137" t="str">
        <f>'آبان 1400'!I481</f>
        <v>214-700-3415041-1</v>
      </c>
      <c r="J480" s="137">
        <f>'آبان 1400'!J481</f>
        <v>2219955869</v>
      </c>
      <c r="K480" s="137" t="str">
        <f>'آبان 1400'!K481</f>
        <v>0036069487</v>
      </c>
      <c r="L480" s="137" t="str">
        <f>'آبان 1400'!L481</f>
        <v>مازندران</v>
      </c>
      <c r="M480" s="137" t="str">
        <f>'آبان 1400'!M481</f>
        <v>نگهبان</v>
      </c>
      <c r="N480" s="121">
        <f>'آبان 1400'!N481</f>
        <v>0</v>
      </c>
      <c r="O480" s="120" t="str">
        <f>'آبان 1400'!O481</f>
        <v>*</v>
      </c>
      <c r="P480" s="122">
        <f>'آبان 1400'!P481</f>
        <v>0</v>
      </c>
      <c r="Q480" s="362">
        <f>'آبان 1400'!Q481</f>
        <v>30</v>
      </c>
      <c r="R480" s="362">
        <f>'آبان 1400'!R481</f>
        <v>90</v>
      </c>
      <c r="S480" s="362">
        <f>'آبان 1400'!S481</f>
        <v>0</v>
      </c>
      <c r="T480" s="362">
        <f>'آبان 1400'!T481</f>
        <v>0</v>
      </c>
      <c r="U480" s="138">
        <f>'آبان 1400'!U481</f>
        <v>0</v>
      </c>
      <c r="V480" s="121">
        <f>'آبان 1400'!W481</f>
        <v>0</v>
      </c>
      <c r="W480" s="122">
        <f>'آبان 1400'!X481</f>
        <v>0</v>
      </c>
      <c r="X480" s="370">
        <f>'آبان 1400'!Y481</f>
        <v>1</v>
      </c>
      <c r="Y480" s="370">
        <f>'آبان 1400'!Z481</f>
        <v>1</v>
      </c>
      <c r="Z480" s="139">
        <f>'آبان 1400'!AA481</f>
        <v>885165</v>
      </c>
      <c r="AA480" s="139">
        <f>'آبان 1400'!AB481</f>
        <v>46667</v>
      </c>
      <c r="AB480" s="139">
        <f>'آبان 1400'!AC481</f>
        <v>931832</v>
      </c>
      <c r="AC480" s="139">
        <f>'آبان 1400'!AD481</f>
        <v>4500000</v>
      </c>
      <c r="AD480" s="139">
        <f>'آبان 1400'!AE481</f>
        <v>6000000</v>
      </c>
      <c r="AE480" s="140">
        <f>'آبان 1400'!AF481</f>
        <v>177895.19999999998</v>
      </c>
      <c r="AF480" s="123">
        <f>'آبان 1400'!AG481</f>
        <v>26554950</v>
      </c>
      <c r="AG480" s="124">
        <f>'آبان 1400'!AH481</f>
        <v>1400010</v>
      </c>
      <c r="AH480" s="124">
        <f>'آبان 1400'!AI481</f>
        <v>16010567.999999998</v>
      </c>
      <c r="AI480" s="124">
        <f>'آبان 1400'!AJ481</f>
        <v>2655495</v>
      </c>
      <c r="AJ480" s="124">
        <f>'آبان 1400'!AK481</f>
        <v>4500000</v>
      </c>
      <c r="AK480" s="124">
        <f>'آبان 1400'!AL481</f>
        <v>6000000</v>
      </c>
      <c r="AL480" s="124">
        <f>'آبان 1400'!AM481</f>
        <v>0</v>
      </c>
      <c r="AM480" s="124">
        <f>'آبان 1400'!AN481</f>
        <v>0</v>
      </c>
      <c r="AN480" s="124">
        <f>'آبان 1400'!AO481</f>
        <v>0</v>
      </c>
      <c r="AO480" s="124">
        <f>'آبان 1400'!AP481</f>
        <v>3800000</v>
      </c>
      <c r="AP480" s="124">
        <f>'آبان 1400'!AQ481</f>
        <v>0</v>
      </c>
      <c r="AQ480" s="124">
        <f>'آبان 1400'!AR481</f>
        <v>0</v>
      </c>
      <c r="AR480" s="124">
        <f>'آبان 1400'!AS481</f>
        <v>0</v>
      </c>
      <c r="AS480" s="379">
        <f>'آبان 1400'!AT481</f>
        <v>0</v>
      </c>
      <c r="AT480" s="372">
        <f t="shared" si="325"/>
        <v>60921023</v>
      </c>
      <c r="AU480" s="174">
        <f>'آبان 1400'!AV481</f>
        <v>39886941.039999999</v>
      </c>
      <c r="AV480" s="142">
        <f>'آبان 1400'!AW481</f>
        <v>58265528</v>
      </c>
      <c r="AW480" s="143">
        <f t="shared" si="326"/>
        <v>4078586.9600000004</v>
      </c>
      <c r="AX480" s="76">
        <f t="shared" si="327"/>
        <v>0</v>
      </c>
      <c r="AY480" s="143">
        <f>'آبان 1400'!AZ481</f>
        <v>0</v>
      </c>
      <c r="AZ480" s="143">
        <f>'آبان 1400'!BA481</f>
        <v>0</v>
      </c>
      <c r="BA480" s="143">
        <f>'آبان 1400'!BB481</f>
        <v>0</v>
      </c>
      <c r="BB480" s="143">
        <f>'آبان 1400'!BC481</f>
        <v>0</v>
      </c>
      <c r="BC480" s="143">
        <f>'آبان 1400'!BD481</f>
        <v>0</v>
      </c>
      <c r="BD480" s="143">
        <f>'آبان 1400'!BE481</f>
        <v>0</v>
      </c>
      <c r="BE480" s="143">
        <f>'آبان 1400'!BF481</f>
        <v>0</v>
      </c>
      <c r="BF480" s="144">
        <f t="shared" si="328"/>
        <v>4078586.9600000004</v>
      </c>
      <c r="BG480" s="141">
        <f t="shared" si="329"/>
        <v>56842436</v>
      </c>
      <c r="BH480" s="145">
        <f t="shared" si="330"/>
        <v>60921023</v>
      </c>
      <c r="BI480" s="128">
        <f t="shared" si="323"/>
        <v>4659160</v>
      </c>
      <c r="BJ480" s="146">
        <f t="shared" si="331"/>
        <v>2329580</v>
      </c>
      <c r="BK480" s="146">
        <f t="shared" si="332"/>
        <v>698874</v>
      </c>
      <c r="BL480" s="147">
        <f t="shared" si="333"/>
        <v>1120000</v>
      </c>
      <c r="BM480" s="383">
        <v>0</v>
      </c>
      <c r="BN480" s="148">
        <f t="shared" si="334"/>
        <v>69728637</v>
      </c>
      <c r="BO480" s="149">
        <f t="shared" si="335"/>
        <v>58265528</v>
      </c>
      <c r="BP480" s="150">
        <f t="shared" si="336"/>
        <v>13401071.440000001</v>
      </c>
      <c r="BQ480" s="151">
        <f t="shared" si="337"/>
        <v>83129708.439999998</v>
      </c>
      <c r="BR480" s="152">
        <f t="shared" si="338"/>
        <v>100800</v>
      </c>
      <c r="BS480" s="148">
        <f t="shared" si="339"/>
        <v>83230508.439999998</v>
      </c>
      <c r="BT480" s="136">
        <v>0</v>
      </c>
      <c r="BU480" s="149">
        <f t="shared" si="340"/>
        <v>6972863.7000000002</v>
      </c>
      <c r="BV480" s="153">
        <f t="shared" si="341"/>
        <v>3486431.85</v>
      </c>
      <c r="BW480" s="134">
        <f t="shared" si="342"/>
        <v>72771212.890000001</v>
      </c>
      <c r="BX480" s="148">
        <f t="shared" si="343"/>
        <v>7687614</v>
      </c>
      <c r="BY480" s="135">
        <f t="shared" si="344"/>
        <v>65083598.890000001</v>
      </c>
      <c r="CD480" s="400">
        <f>'آبان 1400'!AU481</f>
        <v>60921023</v>
      </c>
      <c r="CE480" s="401">
        <f>'آبان 1400'!AV481</f>
        <v>39886941.039999999</v>
      </c>
      <c r="CF480" s="401">
        <f>'آبان 1400'!AW481</f>
        <v>58265528</v>
      </c>
      <c r="CG480" s="401">
        <f>'آبان 1400'!AX481</f>
        <v>4078586.9600000004</v>
      </c>
      <c r="CH480" s="401">
        <f>'آبان 1400'!AY481</f>
        <v>0</v>
      </c>
      <c r="CI480" s="401">
        <f>'آبان 1400'!AZ481</f>
        <v>0</v>
      </c>
      <c r="CJ480" s="401">
        <f>'آبان 1400'!BA481</f>
        <v>0</v>
      </c>
      <c r="CK480" s="401">
        <f>'آبان 1400'!BB481</f>
        <v>0</v>
      </c>
      <c r="CL480" s="401">
        <f>'آبان 1400'!BC481</f>
        <v>0</v>
      </c>
      <c r="CM480" s="401">
        <f>'آبان 1400'!BD481</f>
        <v>0</v>
      </c>
      <c r="CN480" s="401">
        <f>'آبان 1400'!BE481</f>
        <v>0</v>
      </c>
      <c r="CO480" s="401">
        <f>'آبان 1400'!BF481</f>
        <v>0</v>
      </c>
      <c r="CP480" s="401">
        <f>'آبان 1400'!BG481</f>
        <v>4078586.9600000004</v>
      </c>
      <c r="CQ480" s="401">
        <f>'آبان 1400'!BH481</f>
        <v>56842436</v>
      </c>
      <c r="CR480" s="401">
        <f t="shared" si="345"/>
        <v>60921023</v>
      </c>
      <c r="CS480" s="56">
        <f t="shared" si="346"/>
        <v>4659160</v>
      </c>
      <c r="CT480" s="400">
        <f t="shared" si="347"/>
        <v>2329580</v>
      </c>
      <c r="CU480" s="401">
        <f t="shared" si="348"/>
        <v>698874</v>
      </c>
      <c r="CV480" s="401">
        <f t="shared" si="349"/>
        <v>1120000</v>
      </c>
      <c r="CW480" s="56">
        <v>0</v>
      </c>
      <c r="CX480" s="401">
        <f t="shared" si="350"/>
        <v>69728637</v>
      </c>
      <c r="CY480" s="401">
        <f t="shared" si="351"/>
        <v>58265528</v>
      </c>
      <c r="CZ480" s="401">
        <f t="shared" si="352"/>
        <v>13401071.440000001</v>
      </c>
      <c r="DA480" s="401">
        <f t="shared" si="353"/>
        <v>83129708.439999998</v>
      </c>
      <c r="DB480" s="401">
        <f t="shared" si="354"/>
        <v>100800</v>
      </c>
      <c r="DC480" s="401">
        <f t="shared" si="355"/>
        <v>83230508.439999998</v>
      </c>
      <c r="DD480" s="406">
        <v>0</v>
      </c>
      <c r="DE480" s="401">
        <f t="shared" si="356"/>
        <v>6972863.7000000002</v>
      </c>
      <c r="DF480" s="401">
        <f t="shared" si="357"/>
        <v>3486431.85</v>
      </c>
      <c r="DG480" s="401">
        <f t="shared" si="358"/>
        <v>72771212.890000001</v>
      </c>
      <c r="DH480" s="401">
        <f t="shared" si="359"/>
        <v>7687614</v>
      </c>
      <c r="DI480" s="401">
        <f t="shared" si="360"/>
        <v>65083598.890000001</v>
      </c>
      <c r="DJ480" s="401">
        <f t="shared" si="361"/>
        <v>0</v>
      </c>
      <c r="DL480" s="408">
        <f t="shared" si="362"/>
        <v>6638737.5</v>
      </c>
      <c r="DM480" s="408">
        <f t="shared" si="363"/>
        <v>-1979577.5</v>
      </c>
    </row>
    <row r="481" spans="1:117" s="56" customFormat="1" ht="21" x14ac:dyDescent="0.2">
      <c r="A481" s="192">
        <f t="shared" si="324"/>
        <v>2655495</v>
      </c>
      <c r="B481" s="137">
        <f>'آبان 1400'!B482</f>
        <v>476</v>
      </c>
      <c r="C481" s="137">
        <f>'آبان 1400'!C482</f>
        <v>259</v>
      </c>
      <c r="D481" s="137">
        <f>'آبان 1400'!D482</f>
        <v>13159</v>
      </c>
      <c r="E481" s="137" t="str">
        <f>'آبان 1400'!E482</f>
        <v>محمد جواد</v>
      </c>
      <c r="F481" s="137" t="str">
        <f>'آبان 1400'!F482</f>
        <v>آهني</v>
      </c>
      <c r="G481" s="137" t="str">
        <f>'آبان 1400'!G482</f>
        <v>نگهبان</v>
      </c>
      <c r="H481" s="137" t="str">
        <f>'آبان 1400'!H482</f>
        <v>مازندران</v>
      </c>
      <c r="I481" s="137" t="str">
        <f>'آبان 1400'!I482</f>
        <v>121-12-3188334-1</v>
      </c>
      <c r="J481" s="137">
        <f>'آبان 1400'!J482</f>
        <v>5799569059</v>
      </c>
      <c r="K481" s="137" t="str">
        <f>'آبان 1400'!K482</f>
        <v>0021725175</v>
      </c>
      <c r="L481" s="137" t="str">
        <f>'آبان 1400'!L482</f>
        <v>مازندران</v>
      </c>
      <c r="M481" s="137" t="str">
        <f>'آبان 1400'!M482</f>
        <v>نگهبان</v>
      </c>
      <c r="N481" s="121" t="str">
        <f>'آبان 1400'!N482</f>
        <v>*</v>
      </c>
      <c r="O481" s="120">
        <f>'آبان 1400'!O482</f>
        <v>0</v>
      </c>
      <c r="P481" s="122">
        <f>'آبان 1400'!P482</f>
        <v>0</v>
      </c>
      <c r="Q481" s="362">
        <f>'آبان 1400'!Q482</f>
        <v>30</v>
      </c>
      <c r="R481" s="362">
        <f>'آبان 1400'!R482</f>
        <v>120</v>
      </c>
      <c r="S481" s="362">
        <f>'آبان 1400'!S482</f>
        <v>110</v>
      </c>
      <c r="T481" s="362">
        <f>'آبان 1400'!T482</f>
        <v>29.33</v>
      </c>
      <c r="U481" s="138">
        <f>'آبان 1400'!U482</f>
        <v>0</v>
      </c>
      <c r="V481" s="121">
        <f>'آبان 1400'!W482</f>
        <v>0</v>
      </c>
      <c r="W481" s="122">
        <f>'آبان 1400'!X482</f>
        <v>0</v>
      </c>
      <c r="X481" s="370">
        <f>'آبان 1400'!Y482</f>
        <v>1</v>
      </c>
      <c r="Y481" s="370">
        <f>'آبان 1400'!Z482</f>
        <v>1</v>
      </c>
      <c r="Z481" s="139">
        <f>'آبان 1400'!AA482</f>
        <v>885165</v>
      </c>
      <c r="AA481" s="139">
        <f>'آبان 1400'!AB482</f>
        <v>46667</v>
      </c>
      <c r="AB481" s="139">
        <f>'آبان 1400'!AC482</f>
        <v>931832</v>
      </c>
      <c r="AC481" s="139">
        <f>'آبان 1400'!AD482</f>
        <v>4500000</v>
      </c>
      <c r="AD481" s="139">
        <f>'آبان 1400'!AE482</f>
        <v>6000000</v>
      </c>
      <c r="AE481" s="140">
        <f>'آبان 1400'!AF482</f>
        <v>177895.19999999998</v>
      </c>
      <c r="AF481" s="123">
        <f>'آبان 1400'!AG482</f>
        <v>26554950</v>
      </c>
      <c r="AG481" s="124">
        <f>'آبان 1400'!AH482</f>
        <v>1400010</v>
      </c>
      <c r="AH481" s="124">
        <f>'آبان 1400'!AI482</f>
        <v>21347423.999999996</v>
      </c>
      <c r="AI481" s="124">
        <f>'آبان 1400'!AJ482</f>
        <v>2655495</v>
      </c>
      <c r="AJ481" s="124">
        <f>'آبان 1400'!AK482</f>
        <v>4500000</v>
      </c>
      <c r="AK481" s="124">
        <f>'آبان 1400'!AL482</f>
        <v>6000000</v>
      </c>
      <c r="AL481" s="124">
        <f>'آبان 1400'!AM482</f>
        <v>4892117.9999999991</v>
      </c>
      <c r="AM481" s="124">
        <f>'آبان 1400'!AN482</f>
        <v>5217666.2159999991</v>
      </c>
      <c r="AN481" s="124">
        <f>'آبان 1400'!AO482</f>
        <v>0</v>
      </c>
      <c r="AO481" s="124">
        <f>'آبان 1400'!AP482</f>
        <v>3000000</v>
      </c>
      <c r="AP481" s="124">
        <f>'آبان 1400'!AQ482</f>
        <v>0</v>
      </c>
      <c r="AQ481" s="124">
        <f>'آبان 1400'!AR482</f>
        <v>0</v>
      </c>
      <c r="AR481" s="124">
        <f>'آبان 1400'!AS482</f>
        <v>0</v>
      </c>
      <c r="AS481" s="379">
        <f>'آبان 1400'!AT482</f>
        <v>0</v>
      </c>
      <c r="AT481" s="372">
        <f t="shared" si="325"/>
        <v>75567663.216000006</v>
      </c>
      <c r="AU481" s="174">
        <f>'آبان 1400'!AV482</f>
        <v>54308316.440880008</v>
      </c>
      <c r="AV481" s="142">
        <f>'آبان 1400'!AW482</f>
        <v>72912168.215999991</v>
      </c>
      <c r="AW481" s="143">
        <f t="shared" si="326"/>
        <v>5103851.7751199994</v>
      </c>
      <c r="AX481" s="76">
        <f t="shared" si="327"/>
        <v>1430831.644088001</v>
      </c>
      <c r="AY481" s="143">
        <f>'آبان 1400'!AZ482</f>
        <v>0</v>
      </c>
      <c r="AZ481" s="143">
        <f>'آبان 1400'!BA482</f>
        <v>0</v>
      </c>
      <c r="BA481" s="143">
        <f>'آبان 1400'!BB482</f>
        <v>0</v>
      </c>
      <c r="BB481" s="143">
        <f>'آبان 1400'!BC482</f>
        <v>0</v>
      </c>
      <c r="BC481" s="143">
        <f>'آبان 1400'!BD482</f>
        <v>0</v>
      </c>
      <c r="BD481" s="143">
        <f>'آبان 1400'!BE482</f>
        <v>0</v>
      </c>
      <c r="BE481" s="143">
        <f>'آبان 1400'!BF482</f>
        <v>0</v>
      </c>
      <c r="BF481" s="144">
        <f t="shared" si="328"/>
        <v>6534683.4192080004</v>
      </c>
      <c r="BG481" s="141">
        <f t="shared" si="329"/>
        <v>69032979</v>
      </c>
      <c r="BH481" s="145">
        <f t="shared" si="330"/>
        <v>75567663.216000006</v>
      </c>
      <c r="BI481" s="128">
        <f t="shared" si="323"/>
        <v>4659160</v>
      </c>
      <c r="BJ481" s="146">
        <f t="shared" si="331"/>
        <v>2329580</v>
      </c>
      <c r="BK481" s="146">
        <f t="shared" si="332"/>
        <v>698874</v>
      </c>
      <c r="BL481" s="147">
        <f t="shared" si="333"/>
        <v>1120000</v>
      </c>
      <c r="BM481" s="383">
        <v>0</v>
      </c>
      <c r="BN481" s="148">
        <f t="shared" si="334"/>
        <v>84375277.216000006</v>
      </c>
      <c r="BO481" s="149">
        <f t="shared" si="335"/>
        <v>72912168.215999991</v>
      </c>
      <c r="BP481" s="150">
        <f t="shared" si="336"/>
        <v>16769798.689679999</v>
      </c>
      <c r="BQ481" s="151">
        <f t="shared" si="337"/>
        <v>101145075.90568</v>
      </c>
      <c r="BR481" s="152">
        <f t="shared" si="338"/>
        <v>100800</v>
      </c>
      <c r="BS481" s="148">
        <f t="shared" si="339"/>
        <v>101245875.90568</v>
      </c>
      <c r="BT481" s="136">
        <v>0</v>
      </c>
      <c r="BU481" s="149">
        <f t="shared" si="340"/>
        <v>8437527.7216000017</v>
      </c>
      <c r="BV481" s="153">
        <f t="shared" si="341"/>
        <v>4218763.8608000008</v>
      </c>
      <c r="BW481" s="134">
        <f t="shared" si="342"/>
        <v>88589584.323280007</v>
      </c>
      <c r="BX481" s="148">
        <f t="shared" si="343"/>
        <v>7687614</v>
      </c>
      <c r="BY481" s="135">
        <f t="shared" si="344"/>
        <v>80901970.323280007</v>
      </c>
      <c r="CD481" s="400">
        <f>'آبان 1400'!AU482</f>
        <v>75567663.216000006</v>
      </c>
      <c r="CE481" s="401">
        <f>'آبان 1400'!AV482</f>
        <v>54308316.440880008</v>
      </c>
      <c r="CF481" s="401">
        <f>'آبان 1400'!AW482</f>
        <v>72912168.215999991</v>
      </c>
      <c r="CG481" s="401">
        <f>'آبان 1400'!AX482</f>
        <v>5103851.7751199994</v>
      </c>
      <c r="CH481" s="401">
        <f>'آبان 1400'!AY482</f>
        <v>1430831.644088001</v>
      </c>
      <c r="CI481" s="401">
        <f>'آبان 1400'!AZ482</f>
        <v>0</v>
      </c>
      <c r="CJ481" s="401">
        <f>'آبان 1400'!BA482</f>
        <v>0</v>
      </c>
      <c r="CK481" s="401">
        <f>'آبان 1400'!BB482</f>
        <v>0</v>
      </c>
      <c r="CL481" s="401">
        <f>'آبان 1400'!BC482</f>
        <v>0</v>
      </c>
      <c r="CM481" s="401">
        <f>'آبان 1400'!BD482</f>
        <v>0</v>
      </c>
      <c r="CN481" s="401">
        <f>'آبان 1400'!BE482</f>
        <v>0</v>
      </c>
      <c r="CO481" s="401">
        <f>'آبان 1400'!BF482</f>
        <v>0</v>
      </c>
      <c r="CP481" s="401">
        <f>'آبان 1400'!BG482</f>
        <v>6534683.4192080004</v>
      </c>
      <c r="CQ481" s="401">
        <f>'آبان 1400'!BH482</f>
        <v>69032979</v>
      </c>
      <c r="CR481" s="401">
        <f t="shared" si="345"/>
        <v>75567663.216000006</v>
      </c>
      <c r="CS481" s="56">
        <f t="shared" si="346"/>
        <v>4659160</v>
      </c>
      <c r="CT481" s="400">
        <f t="shared" si="347"/>
        <v>2329580</v>
      </c>
      <c r="CU481" s="401">
        <f t="shared" si="348"/>
        <v>698874</v>
      </c>
      <c r="CV481" s="401">
        <f t="shared" si="349"/>
        <v>1120000</v>
      </c>
      <c r="CW481" s="56">
        <v>0</v>
      </c>
      <c r="CX481" s="401">
        <f t="shared" si="350"/>
        <v>84375277.216000006</v>
      </c>
      <c r="CY481" s="401">
        <f t="shared" si="351"/>
        <v>72912168.215999991</v>
      </c>
      <c r="CZ481" s="401">
        <f t="shared" si="352"/>
        <v>16769798.689679999</v>
      </c>
      <c r="DA481" s="401">
        <f t="shared" si="353"/>
        <v>101145075.90568</v>
      </c>
      <c r="DB481" s="401">
        <f t="shared" si="354"/>
        <v>100800</v>
      </c>
      <c r="DC481" s="401">
        <f t="shared" si="355"/>
        <v>101245875.90568</v>
      </c>
      <c r="DD481" s="406">
        <v>0</v>
      </c>
      <c r="DE481" s="401">
        <f t="shared" si="356"/>
        <v>8437527.7216000017</v>
      </c>
      <c r="DF481" s="401">
        <f t="shared" si="357"/>
        <v>4218763.8608000008</v>
      </c>
      <c r="DG481" s="401">
        <f t="shared" si="358"/>
        <v>88589584.323280007</v>
      </c>
      <c r="DH481" s="401">
        <f t="shared" si="359"/>
        <v>7687614</v>
      </c>
      <c r="DI481" s="401">
        <f t="shared" si="360"/>
        <v>80901970.323280007</v>
      </c>
      <c r="DJ481" s="401">
        <f t="shared" si="361"/>
        <v>0</v>
      </c>
      <c r="DL481" s="408">
        <f t="shared" si="362"/>
        <v>6638737.5</v>
      </c>
      <c r="DM481" s="408">
        <f t="shared" si="363"/>
        <v>-1979577.5</v>
      </c>
    </row>
    <row r="482" spans="1:117" s="56" customFormat="1" ht="21" x14ac:dyDescent="0.2">
      <c r="A482" s="192">
        <f t="shared" si="324"/>
        <v>2655495</v>
      </c>
      <c r="B482" s="137">
        <f>'آبان 1400'!B483</f>
        <v>477</v>
      </c>
      <c r="C482" s="137">
        <f>'آبان 1400'!C483</f>
        <v>260</v>
      </c>
      <c r="D482" s="137">
        <f>'آبان 1400'!D483</f>
        <v>13160</v>
      </c>
      <c r="E482" s="137" t="str">
        <f>'آبان 1400'!E483</f>
        <v>ابراهیم</v>
      </c>
      <c r="F482" s="137" t="str">
        <f>'آبان 1400'!F483</f>
        <v>اسماعیلی ایولی</v>
      </c>
      <c r="G482" s="137" t="str">
        <f>'آبان 1400'!G483</f>
        <v>نگهبان</v>
      </c>
      <c r="H482" s="137" t="str">
        <f>'آبان 1400'!H483</f>
        <v>مازندران</v>
      </c>
      <c r="I482" s="137" t="str">
        <f>'آبان 1400'!I483</f>
        <v>214-700-3430200-1</v>
      </c>
      <c r="J482" s="137">
        <f>'آبان 1400'!J483</f>
        <v>2080271024</v>
      </c>
      <c r="K482" s="137" t="str">
        <f>'آبان 1400'!K483</f>
        <v>0086212312</v>
      </c>
      <c r="L482" s="137" t="str">
        <f>'آبان 1400'!L483</f>
        <v>مازندران</v>
      </c>
      <c r="M482" s="137" t="str">
        <f>'آبان 1400'!M483</f>
        <v>نگهبان</v>
      </c>
      <c r="N482" s="121" t="str">
        <f>'آبان 1400'!N483</f>
        <v>*</v>
      </c>
      <c r="O482" s="120">
        <f>'آبان 1400'!O483</f>
        <v>0</v>
      </c>
      <c r="P482" s="122">
        <f>'آبان 1400'!P483</f>
        <v>0</v>
      </c>
      <c r="Q482" s="362">
        <f>'آبان 1400'!Q483</f>
        <v>30</v>
      </c>
      <c r="R482" s="362">
        <f>'آبان 1400'!R483</f>
        <v>120</v>
      </c>
      <c r="S482" s="362">
        <f>'آبان 1400'!S483</f>
        <v>110</v>
      </c>
      <c r="T482" s="362">
        <f>'آبان 1400'!T483</f>
        <v>29.33</v>
      </c>
      <c r="U482" s="138">
        <f>'آبان 1400'!U483</f>
        <v>1</v>
      </c>
      <c r="V482" s="121">
        <f>'آبان 1400'!W483</f>
        <v>0</v>
      </c>
      <c r="W482" s="122">
        <f>'آبان 1400'!X483</f>
        <v>0</v>
      </c>
      <c r="X482" s="370">
        <f>'آبان 1400'!Y483</f>
        <v>0</v>
      </c>
      <c r="Y482" s="370">
        <f>'آبان 1400'!Z483</f>
        <v>0</v>
      </c>
      <c r="Z482" s="139">
        <f>'آبان 1400'!AA483</f>
        <v>885165</v>
      </c>
      <c r="AA482" s="139">
        <f>'آبان 1400'!AB483</f>
        <v>46667</v>
      </c>
      <c r="AB482" s="139">
        <f>'آبان 1400'!AC483</f>
        <v>931832</v>
      </c>
      <c r="AC482" s="139">
        <f>'آبان 1400'!AD483</f>
        <v>4500000</v>
      </c>
      <c r="AD482" s="139">
        <f>'آبان 1400'!AE483</f>
        <v>6000000</v>
      </c>
      <c r="AE482" s="140">
        <f>'آبان 1400'!AF483</f>
        <v>177895.19999999998</v>
      </c>
      <c r="AF482" s="123">
        <f>'آبان 1400'!AG483</f>
        <v>26554950</v>
      </c>
      <c r="AG482" s="124">
        <f>'آبان 1400'!AH483</f>
        <v>1400010</v>
      </c>
      <c r="AH482" s="124">
        <f>'آبان 1400'!AI483</f>
        <v>21347423.999999996</v>
      </c>
      <c r="AI482" s="124">
        <f>'آبان 1400'!AJ483</f>
        <v>0</v>
      </c>
      <c r="AJ482" s="124">
        <f>'آبان 1400'!AK483</f>
        <v>4500000</v>
      </c>
      <c r="AK482" s="124">
        <f>'آبان 1400'!AL483</f>
        <v>6000000</v>
      </c>
      <c r="AL482" s="124">
        <f>'آبان 1400'!AM483</f>
        <v>4892117.9999999991</v>
      </c>
      <c r="AM482" s="124">
        <f>'آبان 1400'!AN483</f>
        <v>5217666.2159999991</v>
      </c>
      <c r="AN482" s="124">
        <f>'آبان 1400'!AO483</f>
        <v>931832</v>
      </c>
      <c r="AO482" s="124">
        <f>'آبان 1400'!AP483</f>
        <v>3000000</v>
      </c>
      <c r="AP482" s="124">
        <f>'آبان 1400'!AQ483</f>
        <v>0</v>
      </c>
      <c r="AQ482" s="124">
        <f>'آبان 1400'!AR483</f>
        <v>0</v>
      </c>
      <c r="AR482" s="124">
        <f>'آبان 1400'!AS483</f>
        <v>0</v>
      </c>
      <c r="AS482" s="379">
        <f>'آبان 1400'!AT483</f>
        <v>0</v>
      </c>
      <c r="AT482" s="372">
        <f t="shared" si="325"/>
        <v>73844000.216000006</v>
      </c>
      <c r="AU482" s="174">
        <f>'آبان 1400'!AV483</f>
        <v>54308316.440880008</v>
      </c>
      <c r="AV482" s="142">
        <f>'آبان 1400'!AW483</f>
        <v>72912168.215999991</v>
      </c>
      <c r="AW482" s="143">
        <f t="shared" si="326"/>
        <v>5103851.7751199994</v>
      </c>
      <c r="AX482" s="76">
        <f t="shared" si="327"/>
        <v>1430831.644088001</v>
      </c>
      <c r="AY482" s="143">
        <f>'آبان 1400'!AZ483</f>
        <v>0</v>
      </c>
      <c r="AZ482" s="143">
        <f>'آبان 1400'!BA483</f>
        <v>0</v>
      </c>
      <c r="BA482" s="143">
        <f>'آبان 1400'!BB483</f>
        <v>0</v>
      </c>
      <c r="BB482" s="143">
        <f>'آبان 1400'!BC483</f>
        <v>0</v>
      </c>
      <c r="BC482" s="143">
        <f>'آبان 1400'!BD483</f>
        <v>0</v>
      </c>
      <c r="BD482" s="143">
        <f>'آبان 1400'!BE483</f>
        <v>0</v>
      </c>
      <c r="BE482" s="143">
        <f>'آبان 1400'!BF483</f>
        <v>0</v>
      </c>
      <c r="BF482" s="144">
        <f t="shared" si="328"/>
        <v>6534683.4192080004</v>
      </c>
      <c r="BG482" s="141">
        <f t="shared" si="329"/>
        <v>67309316</v>
      </c>
      <c r="BH482" s="145">
        <f t="shared" si="330"/>
        <v>73844000.216000006</v>
      </c>
      <c r="BI482" s="128">
        <f t="shared" si="323"/>
        <v>4659160</v>
      </c>
      <c r="BJ482" s="146">
        <f t="shared" si="331"/>
        <v>2329580</v>
      </c>
      <c r="BK482" s="146">
        <f t="shared" si="332"/>
        <v>698874</v>
      </c>
      <c r="BL482" s="147">
        <f t="shared" si="333"/>
        <v>1120000</v>
      </c>
      <c r="BM482" s="383">
        <v>0</v>
      </c>
      <c r="BN482" s="148">
        <f t="shared" si="334"/>
        <v>82651614.216000006</v>
      </c>
      <c r="BO482" s="149">
        <f t="shared" si="335"/>
        <v>72912168.215999991</v>
      </c>
      <c r="BP482" s="150">
        <f t="shared" si="336"/>
        <v>16769798.689679999</v>
      </c>
      <c r="BQ482" s="151">
        <f t="shared" si="337"/>
        <v>99421412.905680001</v>
      </c>
      <c r="BR482" s="152">
        <f t="shared" si="338"/>
        <v>100800</v>
      </c>
      <c r="BS482" s="148">
        <f t="shared" si="339"/>
        <v>99522212.905680001</v>
      </c>
      <c r="BT482" s="136">
        <v>0</v>
      </c>
      <c r="BU482" s="149">
        <f t="shared" si="340"/>
        <v>8265161.4216000009</v>
      </c>
      <c r="BV482" s="153">
        <f t="shared" si="341"/>
        <v>4132580.7108000005</v>
      </c>
      <c r="BW482" s="134">
        <f t="shared" si="342"/>
        <v>87124470.773279995</v>
      </c>
      <c r="BX482" s="148">
        <f t="shared" si="343"/>
        <v>7687614</v>
      </c>
      <c r="BY482" s="135">
        <f t="shared" si="344"/>
        <v>79436856.773279995</v>
      </c>
      <c r="CD482" s="400">
        <f>'آبان 1400'!AU483</f>
        <v>73844000.216000006</v>
      </c>
      <c r="CE482" s="401">
        <f>'آبان 1400'!AV483</f>
        <v>54308316.440880008</v>
      </c>
      <c r="CF482" s="401">
        <f>'آبان 1400'!AW483</f>
        <v>72912168.215999991</v>
      </c>
      <c r="CG482" s="401">
        <f>'آبان 1400'!AX483</f>
        <v>5103851.7751199994</v>
      </c>
      <c r="CH482" s="401">
        <f>'آبان 1400'!AY483</f>
        <v>1430831.644088001</v>
      </c>
      <c r="CI482" s="401">
        <f>'آبان 1400'!AZ483</f>
        <v>0</v>
      </c>
      <c r="CJ482" s="401">
        <f>'آبان 1400'!BA483</f>
        <v>0</v>
      </c>
      <c r="CK482" s="401">
        <f>'آبان 1400'!BB483</f>
        <v>0</v>
      </c>
      <c r="CL482" s="401">
        <f>'آبان 1400'!BC483</f>
        <v>0</v>
      </c>
      <c r="CM482" s="401">
        <f>'آبان 1400'!BD483</f>
        <v>0</v>
      </c>
      <c r="CN482" s="401">
        <f>'آبان 1400'!BE483</f>
        <v>0</v>
      </c>
      <c r="CO482" s="401">
        <f>'آبان 1400'!BF483</f>
        <v>0</v>
      </c>
      <c r="CP482" s="401">
        <f>'آبان 1400'!BG483</f>
        <v>6534683.4192080004</v>
      </c>
      <c r="CQ482" s="401">
        <f>'آبان 1400'!BH483</f>
        <v>67309316</v>
      </c>
      <c r="CR482" s="401">
        <f t="shared" si="345"/>
        <v>73844000.216000006</v>
      </c>
      <c r="CS482" s="56">
        <f t="shared" si="346"/>
        <v>4659160</v>
      </c>
      <c r="CT482" s="400">
        <f t="shared" si="347"/>
        <v>2329580</v>
      </c>
      <c r="CU482" s="401">
        <f t="shared" si="348"/>
        <v>698874</v>
      </c>
      <c r="CV482" s="401">
        <f t="shared" si="349"/>
        <v>1120000</v>
      </c>
      <c r="CW482" s="56">
        <v>0</v>
      </c>
      <c r="CX482" s="401">
        <f t="shared" si="350"/>
        <v>82651614.216000006</v>
      </c>
      <c r="CY482" s="401">
        <f t="shared" si="351"/>
        <v>72912168.215999991</v>
      </c>
      <c r="CZ482" s="401">
        <f t="shared" si="352"/>
        <v>16769798.689679999</v>
      </c>
      <c r="DA482" s="401">
        <f t="shared" si="353"/>
        <v>99421412.905680001</v>
      </c>
      <c r="DB482" s="401">
        <f t="shared" si="354"/>
        <v>100800</v>
      </c>
      <c r="DC482" s="401">
        <f t="shared" si="355"/>
        <v>99522212.905680001</v>
      </c>
      <c r="DD482" s="406">
        <v>0</v>
      </c>
      <c r="DE482" s="401">
        <f t="shared" si="356"/>
        <v>8265161.4216000009</v>
      </c>
      <c r="DF482" s="401">
        <f t="shared" si="357"/>
        <v>4132580.7108000005</v>
      </c>
      <c r="DG482" s="401">
        <f t="shared" si="358"/>
        <v>87124470.773279995</v>
      </c>
      <c r="DH482" s="401">
        <f t="shared" si="359"/>
        <v>7687614</v>
      </c>
      <c r="DI482" s="401">
        <f t="shared" si="360"/>
        <v>79436856.773279995</v>
      </c>
      <c r="DJ482" s="401">
        <f t="shared" si="361"/>
        <v>0</v>
      </c>
      <c r="DL482" s="408">
        <f t="shared" si="362"/>
        <v>6638737.5</v>
      </c>
      <c r="DM482" s="408">
        <f t="shared" si="363"/>
        <v>-1979577.5</v>
      </c>
    </row>
    <row r="483" spans="1:117" s="56" customFormat="1" ht="21" x14ac:dyDescent="0.2">
      <c r="A483" s="192">
        <f t="shared" si="324"/>
        <v>2655495</v>
      </c>
      <c r="B483" s="137">
        <f>'آبان 1400'!B484</f>
        <v>478</v>
      </c>
      <c r="C483" s="137">
        <f>'آبان 1400'!C484</f>
        <v>261</v>
      </c>
      <c r="D483" s="137">
        <f>'آبان 1400'!D484</f>
        <v>13162</v>
      </c>
      <c r="E483" s="137" t="str">
        <f>'آبان 1400'!E484</f>
        <v>سید مهدی</v>
      </c>
      <c r="F483" s="137" t="str">
        <f>'آبان 1400'!F484</f>
        <v>حسینی لرگانی</v>
      </c>
      <c r="G483" s="137" t="str">
        <f>'آبان 1400'!G484</f>
        <v>نگهبان</v>
      </c>
      <c r="H483" s="137" t="str">
        <f>'آبان 1400'!H484</f>
        <v>مازندران</v>
      </c>
      <c r="I483" s="137" t="str">
        <f>'آبان 1400'!I484</f>
        <v>214-700-3494979-1</v>
      </c>
      <c r="J483" s="137">
        <f>'آبان 1400'!J484</f>
        <v>2190059097</v>
      </c>
      <c r="K483" s="137" t="str">
        <f>'آبان 1400'!K484</f>
        <v>0036125368</v>
      </c>
      <c r="L483" s="137" t="str">
        <f>'آبان 1400'!L484</f>
        <v>مازندران</v>
      </c>
      <c r="M483" s="137" t="str">
        <f>'آبان 1400'!M484</f>
        <v>نگهبان</v>
      </c>
      <c r="N483" s="121" t="str">
        <f>'آبان 1400'!N484</f>
        <v>*</v>
      </c>
      <c r="O483" s="120">
        <f>'آبان 1400'!O484</f>
        <v>0</v>
      </c>
      <c r="P483" s="122">
        <f>'آبان 1400'!P484</f>
        <v>0</v>
      </c>
      <c r="Q483" s="362">
        <f>'آبان 1400'!Q484</f>
        <v>30</v>
      </c>
      <c r="R483" s="362">
        <f>'آبان 1400'!R484</f>
        <v>120</v>
      </c>
      <c r="S483" s="362">
        <f>'آبان 1400'!S484</f>
        <v>110</v>
      </c>
      <c r="T483" s="362">
        <f>'آبان 1400'!T484</f>
        <v>29.33</v>
      </c>
      <c r="U483" s="138">
        <f>'آبان 1400'!U484</f>
        <v>0</v>
      </c>
      <c r="V483" s="121">
        <f>'آبان 1400'!W484</f>
        <v>0</v>
      </c>
      <c r="W483" s="122">
        <f>'آبان 1400'!X484</f>
        <v>0</v>
      </c>
      <c r="X483" s="370">
        <f>'آبان 1400'!Y484</f>
        <v>0</v>
      </c>
      <c r="Y483" s="370">
        <f>'آبان 1400'!Z484</f>
        <v>0</v>
      </c>
      <c r="Z483" s="139">
        <f>'آبان 1400'!AA484</f>
        <v>885165</v>
      </c>
      <c r="AA483" s="139">
        <f>'آبان 1400'!AB484</f>
        <v>46667</v>
      </c>
      <c r="AB483" s="139">
        <f>'آبان 1400'!AC484</f>
        <v>931832</v>
      </c>
      <c r="AC483" s="139">
        <f>'آبان 1400'!AD484</f>
        <v>4500000</v>
      </c>
      <c r="AD483" s="139">
        <f>'آبان 1400'!AE484</f>
        <v>6000000</v>
      </c>
      <c r="AE483" s="140">
        <f>'آبان 1400'!AF484</f>
        <v>177895.19999999998</v>
      </c>
      <c r="AF483" s="123">
        <f>'آبان 1400'!AG484</f>
        <v>26554950</v>
      </c>
      <c r="AG483" s="124">
        <f>'آبان 1400'!AH484</f>
        <v>1400010</v>
      </c>
      <c r="AH483" s="124">
        <f>'آبان 1400'!AI484</f>
        <v>21347423.999999996</v>
      </c>
      <c r="AI483" s="124">
        <f>'آبان 1400'!AJ484</f>
        <v>0</v>
      </c>
      <c r="AJ483" s="124">
        <f>'آبان 1400'!AK484</f>
        <v>4500000</v>
      </c>
      <c r="AK483" s="124">
        <f>'آبان 1400'!AL484</f>
        <v>6000000</v>
      </c>
      <c r="AL483" s="124">
        <f>'آبان 1400'!AM484</f>
        <v>4892117.9999999991</v>
      </c>
      <c r="AM483" s="124">
        <f>'آبان 1400'!AN484</f>
        <v>5217666.2159999991</v>
      </c>
      <c r="AN483" s="124">
        <f>'آبان 1400'!AO484</f>
        <v>0</v>
      </c>
      <c r="AO483" s="124">
        <f>'آبان 1400'!AP484</f>
        <v>3000000</v>
      </c>
      <c r="AP483" s="124">
        <f>'آبان 1400'!AQ484</f>
        <v>0</v>
      </c>
      <c r="AQ483" s="124">
        <f>'آبان 1400'!AR484</f>
        <v>0</v>
      </c>
      <c r="AR483" s="124">
        <f>'آبان 1400'!AS484</f>
        <v>0</v>
      </c>
      <c r="AS483" s="379">
        <f>'آبان 1400'!AT484</f>
        <v>0</v>
      </c>
      <c r="AT483" s="372">
        <f t="shared" si="325"/>
        <v>72912168.216000006</v>
      </c>
      <c r="AU483" s="174">
        <f>'آبان 1400'!AV484</f>
        <v>54308316.440880008</v>
      </c>
      <c r="AV483" s="142">
        <f>'آبان 1400'!AW484</f>
        <v>72912168.215999991</v>
      </c>
      <c r="AW483" s="143">
        <f t="shared" si="326"/>
        <v>5103851.7751199994</v>
      </c>
      <c r="AX483" s="76">
        <f t="shared" si="327"/>
        <v>1430831.644088001</v>
      </c>
      <c r="AY483" s="143">
        <f>'آبان 1400'!AZ484</f>
        <v>0</v>
      </c>
      <c r="AZ483" s="143">
        <f>'آبان 1400'!BA484</f>
        <v>0</v>
      </c>
      <c r="BA483" s="143">
        <f>'آبان 1400'!BB484</f>
        <v>0</v>
      </c>
      <c r="BB483" s="143">
        <f>'آبان 1400'!BC484</f>
        <v>0</v>
      </c>
      <c r="BC483" s="143">
        <f>'آبان 1400'!BD484</f>
        <v>0</v>
      </c>
      <c r="BD483" s="143">
        <f>'آبان 1400'!BE484</f>
        <v>0</v>
      </c>
      <c r="BE483" s="143">
        <f>'آبان 1400'!BF484</f>
        <v>0</v>
      </c>
      <c r="BF483" s="144">
        <f t="shared" si="328"/>
        <v>6534683.4192080004</v>
      </c>
      <c r="BG483" s="141">
        <f t="shared" si="329"/>
        <v>66377484</v>
      </c>
      <c r="BH483" s="145">
        <f t="shared" si="330"/>
        <v>72912168.216000006</v>
      </c>
      <c r="BI483" s="128">
        <f t="shared" si="323"/>
        <v>4659160</v>
      </c>
      <c r="BJ483" s="146">
        <f t="shared" si="331"/>
        <v>2329580</v>
      </c>
      <c r="BK483" s="146">
        <f t="shared" si="332"/>
        <v>698874</v>
      </c>
      <c r="BL483" s="147">
        <f t="shared" si="333"/>
        <v>1120000</v>
      </c>
      <c r="BM483" s="383">
        <v>0</v>
      </c>
      <c r="BN483" s="148">
        <f t="shared" si="334"/>
        <v>81719782.216000006</v>
      </c>
      <c r="BO483" s="149">
        <f t="shared" si="335"/>
        <v>72912168.215999991</v>
      </c>
      <c r="BP483" s="150">
        <f t="shared" si="336"/>
        <v>16769798.689679999</v>
      </c>
      <c r="BQ483" s="151">
        <f t="shared" si="337"/>
        <v>98489580.905680001</v>
      </c>
      <c r="BR483" s="152">
        <f t="shared" si="338"/>
        <v>100800</v>
      </c>
      <c r="BS483" s="148">
        <f t="shared" si="339"/>
        <v>98590380.905680001</v>
      </c>
      <c r="BT483" s="136">
        <v>0</v>
      </c>
      <c r="BU483" s="149">
        <f t="shared" si="340"/>
        <v>8171978.2216000007</v>
      </c>
      <c r="BV483" s="153">
        <f t="shared" si="341"/>
        <v>4085989.1108000004</v>
      </c>
      <c r="BW483" s="134">
        <f t="shared" si="342"/>
        <v>86332413.573280007</v>
      </c>
      <c r="BX483" s="148">
        <f t="shared" si="343"/>
        <v>7687614</v>
      </c>
      <c r="BY483" s="135">
        <f t="shared" si="344"/>
        <v>78644799.573280007</v>
      </c>
      <c r="CD483" s="400">
        <f>'آبان 1400'!AU484</f>
        <v>72912168.216000006</v>
      </c>
      <c r="CE483" s="401">
        <f>'آبان 1400'!AV484</f>
        <v>54308316.440880008</v>
      </c>
      <c r="CF483" s="401">
        <f>'آبان 1400'!AW484</f>
        <v>72912168.215999991</v>
      </c>
      <c r="CG483" s="401">
        <f>'آبان 1400'!AX484</f>
        <v>5103851.7751199994</v>
      </c>
      <c r="CH483" s="401">
        <f>'آبان 1400'!AY484</f>
        <v>1430831.644088001</v>
      </c>
      <c r="CI483" s="401">
        <f>'آبان 1400'!AZ484</f>
        <v>0</v>
      </c>
      <c r="CJ483" s="401">
        <f>'آبان 1400'!BA484</f>
        <v>0</v>
      </c>
      <c r="CK483" s="401">
        <f>'آبان 1400'!BB484</f>
        <v>0</v>
      </c>
      <c r="CL483" s="401">
        <f>'آبان 1400'!BC484</f>
        <v>0</v>
      </c>
      <c r="CM483" s="401">
        <f>'آبان 1400'!BD484</f>
        <v>0</v>
      </c>
      <c r="CN483" s="401">
        <f>'آبان 1400'!BE484</f>
        <v>0</v>
      </c>
      <c r="CO483" s="401">
        <f>'آبان 1400'!BF484</f>
        <v>0</v>
      </c>
      <c r="CP483" s="401">
        <f>'آبان 1400'!BG484</f>
        <v>6534683.4192080004</v>
      </c>
      <c r="CQ483" s="401">
        <f>'آبان 1400'!BH484</f>
        <v>66377484</v>
      </c>
      <c r="CR483" s="401">
        <f t="shared" si="345"/>
        <v>72912168.216000006</v>
      </c>
      <c r="CS483" s="56">
        <f t="shared" si="346"/>
        <v>4659160</v>
      </c>
      <c r="CT483" s="400">
        <f t="shared" si="347"/>
        <v>2329580</v>
      </c>
      <c r="CU483" s="401">
        <f t="shared" si="348"/>
        <v>698874</v>
      </c>
      <c r="CV483" s="401">
        <f t="shared" si="349"/>
        <v>1120000</v>
      </c>
      <c r="CW483" s="56">
        <v>0</v>
      </c>
      <c r="CX483" s="401">
        <f t="shared" si="350"/>
        <v>81719782.216000006</v>
      </c>
      <c r="CY483" s="401">
        <f t="shared" si="351"/>
        <v>72912168.215999991</v>
      </c>
      <c r="CZ483" s="401">
        <f t="shared" si="352"/>
        <v>16769798.689679999</v>
      </c>
      <c r="DA483" s="401">
        <f t="shared" si="353"/>
        <v>98489580.905680001</v>
      </c>
      <c r="DB483" s="401">
        <f t="shared" si="354"/>
        <v>100800</v>
      </c>
      <c r="DC483" s="401">
        <f t="shared" si="355"/>
        <v>98590380.905680001</v>
      </c>
      <c r="DD483" s="406">
        <v>0</v>
      </c>
      <c r="DE483" s="401">
        <f t="shared" si="356"/>
        <v>8171978.2216000007</v>
      </c>
      <c r="DF483" s="401">
        <f t="shared" si="357"/>
        <v>4085989.1108000004</v>
      </c>
      <c r="DG483" s="401">
        <f t="shared" si="358"/>
        <v>86332413.573280007</v>
      </c>
      <c r="DH483" s="401">
        <f t="shared" si="359"/>
        <v>7687614</v>
      </c>
      <c r="DI483" s="401">
        <f t="shared" si="360"/>
        <v>78644799.573280007</v>
      </c>
      <c r="DJ483" s="401">
        <f t="shared" si="361"/>
        <v>0</v>
      </c>
      <c r="DL483" s="408">
        <f t="shared" si="362"/>
        <v>6638737.5</v>
      </c>
      <c r="DM483" s="408">
        <f t="shared" si="363"/>
        <v>-1979577.5</v>
      </c>
    </row>
    <row r="484" spans="1:117" s="56" customFormat="1" ht="21" x14ac:dyDescent="0.2">
      <c r="A484" s="192">
        <f t="shared" si="324"/>
        <v>2655495</v>
      </c>
      <c r="B484" s="137">
        <f>'آبان 1400'!B485</f>
        <v>479</v>
      </c>
      <c r="C484" s="137">
        <f>'آبان 1400'!C485</f>
        <v>262</v>
      </c>
      <c r="D484" s="137">
        <f>'آبان 1400'!D485</f>
        <v>13163</v>
      </c>
      <c r="E484" s="137" t="str">
        <f>'آبان 1400'!E485</f>
        <v>محسن</v>
      </c>
      <c r="F484" s="137" t="str">
        <f>'آبان 1400'!F485</f>
        <v>دادمنش</v>
      </c>
      <c r="G484" s="137" t="str">
        <f>'آبان 1400'!G485</f>
        <v>نگهبان</v>
      </c>
      <c r="H484" s="137" t="str">
        <f>'آبان 1400'!H485</f>
        <v>مازندران</v>
      </c>
      <c r="I484" s="137" t="str">
        <f>'آبان 1400'!I485</f>
        <v>284-700-3496141-1</v>
      </c>
      <c r="J484" s="137">
        <f>'آبان 1400'!J485</f>
        <v>4839982181</v>
      </c>
      <c r="K484" s="137" t="str">
        <f>'آبان 1400'!K485</f>
        <v>0036066094</v>
      </c>
      <c r="L484" s="137" t="str">
        <f>'آبان 1400'!L485</f>
        <v>مازندران</v>
      </c>
      <c r="M484" s="137" t="str">
        <f>'آبان 1400'!M485</f>
        <v>نگهبان</v>
      </c>
      <c r="N484" s="121" t="str">
        <f>'آبان 1400'!N485</f>
        <v>*</v>
      </c>
      <c r="O484" s="120">
        <f>'آبان 1400'!O485</f>
        <v>0</v>
      </c>
      <c r="P484" s="122">
        <f>'آبان 1400'!P485</f>
        <v>0</v>
      </c>
      <c r="Q484" s="362">
        <f>'آبان 1400'!Q485</f>
        <v>30</v>
      </c>
      <c r="R484" s="362">
        <f>'آبان 1400'!R485</f>
        <v>120</v>
      </c>
      <c r="S484" s="362">
        <f>'آبان 1400'!S485</f>
        <v>110</v>
      </c>
      <c r="T484" s="362">
        <f>'آبان 1400'!T485</f>
        <v>29.33</v>
      </c>
      <c r="U484" s="138">
        <f>'آبان 1400'!U485</f>
        <v>0</v>
      </c>
      <c r="V484" s="121">
        <f>'آبان 1400'!W485</f>
        <v>0</v>
      </c>
      <c r="W484" s="122">
        <f>'آبان 1400'!X485</f>
        <v>0</v>
      </c>
      <c r="X484" s="370">
        <f>'آبان 1400'!Y485</f>
        <v>0</v>
      </c>
      <c r="Y484" s="370">
        <f>'آبان 1400'!Z485</f>
        <v>0</v>
      </c>
      <c r="Z484" s="139">
        <f>'آبان 1400'!AA485</f>
        <v>885165</v>
      </c>
      <c r="AA484" s="139">
        <f>'آبان 1400'!AB485</f>
        <v>46667</v>
      </c>
      <c r="AB484" s="139">
        <f>'آبان 1400'!AC485</f>
        <v>931832</v>
      </c>
      <c r="AC484" s="139">
        <f>'آبان 1400'!AD485</f>
        <v>4500000</v>
      </c>
      <c r="AD484" s="139">
        <f>'آبان 1400'!AE485</f>
        <v>6000000</v>
      </c>
      <c r="AE484" s="140">
        <f>'آبان 1400'!AF485</f>
        <v>177895.19999999998</v>
      </c>
      <c r="AF484" s="123">
        <f>'آبان 1400'!AG485</f>
        <v>26554950</v>
      </c>
      <c r="AG484" s="124">
        <f>'آبان 1400'!AH485</f>
        <v>1400010</v>
      </c>
      <c r="AH484" s="124">
        <f>'آبان 1400'!AI485</f>
        <v>21347423.999999996</v>
      </c>
      <c r="AI484" s="124">
        <f>'آبان 1400'!AJ485</f>
        <v>0</v>
      </c>
      <c r="AJ484" s="124">
        <f>'آبان 1400'!AK485</f>
        <v>4500000</v>
      </c>
      <c r="AK484" s="124">
        <f>'آبان 1400'!AL485</f>
        <v>6000000</v>
      </c>
      <c r="AL484" s="124">
        <f>'آبان 1400'!AM485</f>
        <v>4892117.9999999991</v>
      </c>
      <c r="AM484" s="124">
        <f>'آبان 1400'!AN485</f>
        <v>5217666.2159999991</v>
      </c>
      <c r="AN484" s="124">
        <f>'آبان 1400'!AO485</f>
        <v>0</v>
      </c>
      <c r="AO484" s="124">
        <f>'آبان 1400'!AP485</f>
        <v>3000000</v>
      </c>
      <c r="AP484" s="124">
        <f>'آبان 1400'!AQ485</f>
        <v>0</v>
      </c>
      <c r="AQ484" s="124">
        <f>'آبان 1400'!AR485</f>
        <v>0</v>
      </c>
      <c r="AR484" s="124">
        <f>'آبان 1400'!AS485</f>
        <v>0</v>
      </c>
      <c r="AS484" s="379">
        <f>'آبان 1400'!AT485</f>
        <v>0</v>
      </c>
      <c r="AT484" s="372">
        <f t="shared" si="325"/>
        <v>72912168.216000006</v>
      </c>
      <c r="AU484" s="174">
        <f>'آبان 1400'!AV485</f>
        <v>54308316.440880008</v>
      </c>
      <c r="AV484" s="142">
        <f>'آبان 1400'!AW485</f>
        <v>72912168.215999991</v>
      </c>
      <c r="AW484" s="143">
        <f t="shared" si="326"/>
        <v>5103851.7751199994</v>
      </c>
      <c r="AX484" s="76">
        <f t="shared" si="327"/>
        <v>1430831.644088001</v>
      </c>
      <c r="AY484" s="143">
        <f>'آبان 1400'!AZ485</f>
        <v>0</v>
      </c>
      <c r="AZ484" s="143">
        <f>'آبان 1400'!BA485</f>
        <v>0</v>
      </c>
      <c r="BA484" s="143">
        <f>'آبان 1400'!BB485</f>
        <v>0</v>
      </c>
      <c r="BB484" s="143">
        <f>'آبان 1400'!BC485</f>
        <v>0</v>
      </c>
      <c r="BC484" s="143">
        <f>'آبان 1400'!BD485</f>
        <v>0</v>
      </c>
      <c r="BD484" s="143">
        <f>'آبان 1400'!BE485</f>
        <v>0</v>
      </c>
      <c r="BE484" s="143">
        <f>'آبان 1400'!BF485</f>
        <v>0</v>
      </c>
      <c r="BF484" s="144">
        <f t="shared" si="328"/>
        <v>6534683.4192080004</v>
      </c>
      <c r="BG484" s="141">
        <f t="shared" si="329"/>
        <v>66377484</v>
      </c>
      <c r="BH484" s="145">
        <f t="shared" si="330"/>
        <v>72912168.216000006</v>
      </c>
      <c r="BI484" s="128">
        <f t="shared" si="323"/>
        <v>4659160</v>
      </c>
      <c r="BJ484" s="146">
        <f t="shared" si="331"/>
        <v>2329580</v>
      </c>
      <c r="BK484" s="146">
        <f t="shared" si="332"/>
        <v>698874</v>
      </c>
      <c r="BL484" s="147">
        <f t="shared" si="333"/>
        <v>1120000</v>
      </c>
      <c r="BM484" s="383">
        <v>0</v>
      </c>
      <c r="BN484" s="148">
        <f t="shared" si="334"/>
        <v>81719782.216000006</v>
      </c>
      <c r="BO484" s="149">
        <f t="shared" si="335"/>
        <v>72912168.215999991</v>
      </c>
      <c r="BP484" s="150">
        <f t="shared" si="336"/>
        <v>16769798.689679999</v>
      </c>
      <c r="BQ484" s="151">
        <f t="shared" si="337"/>
        <v>98489580.905680001</v>
      </c>
      <c r="BR484" s="152">
        <f t="shared" si="338"/>
        <v>100800</v>
      </c>
      <c r="BS484" s="148">
        <f t="shared" si="339"/>
        <v>98590380.905680001</v>
      </c>
      <c r="BT484" s="136">
        <v>0</v>
      </c>
      <c r="BU484" s="149">
        <f t="shared" si="340"/>
        <v>8171978.2216000007</v>
      </c>
      <c r="BV484" s="153">
        <f t="shared" si="341"/>
        <v>4085989.1108000004</v>
      </c>
      <c r="BW484" s="134">
        <f t="shared" si="342"/>
        <v>86332413.573280007</v>
      </c>
      <c r="BX484" s="148">
        <f t="shared" si="343"/>
        <v>7687614</v>
      </c>
      <c r="BY484" s="135">
        <f t="shared" si="344"/>
        <v>78644799.573280007</v>
      </c>
      <c r="CD484" s="400">
        <f>'آبان 1400'!AU485</f>
        <v>72912168.216000006</v>
      </c>
      <c r="CE484" s="401">
        <f>'آبان 1400'!AV485</f>
        <v>54308316.440880008</v>
      </c>
      <c r="CF484" s="401">
        <f>'آبان 1400'!AW485</f>
        <v>72912168.215999991</v>
      </c>
      <c r="CG484" s="401">
        <f>'آبان 1400'!AX485</f>
        <v>5103851.7751199994</v>
      </c>
      <c r="CH484" s="401">
        <f>'آبان 1400'!AY485</f>
        <v>1430831.644088001</v>
      </c>
      <c r="CI484" s="401">
        <f>'آبان 1400'!AZ485</f>
        <v>0</v>
      </c>
      <c r="CJ484" s="401">
        <f>'آبان 1400'!BA485</f>
        <v>0</v>
      </c>
      <c r="CK484" s="401">
        <f>'آبان 1400'!BB485</f>
        <v>0</v>
      </c>
      <c r="CL484" s="401">
        <f>'آبان 1400'!BC485</f>
        <v>0</v>
      </c>
      <c r="CM484" s="401">
        <f>'آبان 1400'!BD485</f>
        <v>0</v>
      </c>
      <c r="CN484" s="401">
        <f>'آبان 1400'!BE485</f>
        <v>0</v>
      </c>
      <c r="CO484" s="401">
        <f>'آبان 1400'!BF485</f>
        <v>0</v>
      </c>
      <c r="CP484" s="401">
        <f>'آبان 1400'!BG485</f>
        <v>6534683.4192080004</v>
      </c>
      <c r="CQ484" s="401">
        <f>'آبان 1400'!BH485</f>
        <v>66377484</v>
      </c>
      <c r="CR484" s="401">
        <f t="shared" si="345"/>
        <v>72912168.216000006</v>
      </c>
      <c r="CS484" s="56">
        <f t="shared" si="346"/>
        <v>4659160</v>
      </c>
      <c r="CT484" s="400">
        <f t="shared" si="347"/>
        <v>2329580</v>
      </c>
      <c r="CU484" s="401">
        <f t="shared" si="348"/>
        <v>698874</v>
      </c>
      <c r="CV484" s="401">
        <f t="shared" si="349"/>
        <v>1120000</v>
      </c>
      <c r="CW484" s="56">
        <v>0</v>
      </c>
      <c r="CX484" s="401">
        <f t="shared" si="350"/>
        <v>81719782.216000006</v>
      </c>
      <c r="CY484" s="401">
        <f t="shared" si="351"/>
        <v>72912168.215999991</v>
      </c>
      <c r="CZ484" s="401">
        <f t="shared" si="352"/>
        <v>16769798.689679999</v>
      </c>
      <c r="DA484" s="401">
        <f t="shared" si="353"/>
        <v>98489580.905680001</v>
      </c>
      <c r="DB484" s="401">
        <f t="shared" si="354"/>
        <v>100800</v>
      </c>
      <c r="DC484" s="401">
        <f t="shared" si="355"/>
        <v>98590380.905680001</v>
      </c>
      <c r="DD484" s="406">
        <v>0</v>
      </c>
      <c r="DE484" s="401">
        <f t="shared" si="356"/>
        <v>8171978.2216000007</v>
      </c>
      <c r="DF484" s="401">
        <f t="shared" si="357"/>
        <v>4085989.1108000004</v>
      </c>
      <c r="DG484" s="401">
        <f t="shared" si="358"/>
        <v>86332413.573280007</v>
      </c>
      <c r="DH484" s="401">
        <f t="shared" si="359"/>
        <v>7687614</v>
      </c>
      <c r="DI484" s="401">
        <f t="shared" si="360"/>
        <v>78644799.573280007</v>
      </c>
      <c r="DJ484" s="401">
        <f t="shared" si="361"/>
        <v>0</v>
      </c>
      <c r="DL484" s="408">
        <f t="shared" si="362"/>
        <v>6638737.5</v>
      </c>
      <c r="DM484" s="408">
        <f t="shared" si="363"/>
        <v>-1979577.5</v>
      </c>
    </row>
    <row r="485" spans="1:117" s="56" customFormat="1" ht="21" x14ac:dyDescent="0.2">
      <c r="A485" s="192">
        <f t="shared" si="324"/>
        <v>2655495</v>
      </c>
      <c r="B485" s="137">
        <f>'آبان 1400'!B486</f>
        <v>480</v>
      </c>
      <c r="C485" s="137">
        <f>'آبان 1400'!C486</f>
        <v>263</v>
      </c>
      <c r="D485" s="137">
        <f>'آبان 1400'!D486</f>
        <v>13164</v>
      </c>
      <c r="E485" s="137" t="str">
        <f>'آبان 1400'!E486</f>
        <v>طهمورث</v>
      </c>
      <c r="F485" s="137" t="str">
        <f>'آبان 1400'!F486</f>
        <v>پالشی</v>
      </c>
      <c r="G485" s="137" t="str">
        <f>'آبان 1400'!G486</f>
        <v>نگهبان</v>
      </c>
      <c r="H485" s="137" t="str">
        <f>'آبان 1400'!H486</f>
        <v>مازندران</v>
      </c>
      <c r="I485" s="137" t="str">
        <f>'آبان 1400'!I486</f>
        <v>162-12-3495442-1</v>
      </c>
      <c r="J485" s="137">
        <f>'آبان 1400'!J486</f>
        <v>2162248379</v>
      </c>
      <c r="K485" s="137" t="str">
        <f>'آبان 1400'!K486</f>
        <v>0025742190</v>
      </c>
      <c r="L485" s="137" t="str">
        <f>'آبان 1400'!L486</f>
        <v>مازندران</v>
      </c>
      <c r="M485" s="137" t="str">
        <f>'آبان 1400'!M486</f>
        <v>نگهبان</v>
      </c>
      <c r="N485" s="121">
        <f>'آبان 1400'!N486</f>
        <v>0</v>
      </c>
      <c r="O485" s="120" t="str">
        <f>'آبان 1400'!O486</f>
        <v>*</v>
      </c>
      <c r="P485" s="122">
        <f>'آبان 1400'!P486</f>
        <v>0</v>
      </c>
      <c r="Q485" s="362">
        <f>'آبان 1400'!Q486</f>
        <v>30</v>
      </c>
      <c r="R485" s="362">
        <f>'آبان 1400'!R486</f>
        <v>90</v>
      </c>
      <c r="S485" s="362">
        <f>'آبان 1400'!S486</f>
        <v>0</v>
      </c>
      <c r="T485" s="362">
        <f>'آبان 1400'!T486</f>
        <v>0</v>
      </c>
      <c r="U485" s="138">
        <f>'آبان 1400'!U486</f>
        <v>0</v>
      </c>
      <c r="V485" s="121">
        <f>'آبان 1400'!W486</f>
        <v>0</v>
      </c>
      <c r="W485" s="122">
        <f>'آبان 1400'!X486</f>
        <v>0</v>
      </c>
      <c r="X485" s="370">
        <f>'آبان 1400'!Y486</f>
        <v>2</v>
      </c>
      <c r="Y485" s="370">
        <f>'آبان 1400'!Z486</f>
        <v>1</v>
      </c>
      <c r="Z485" s="139">
        <f>'آبان 1400'!AA486</f>
        <v>885165</v>
      </c>
      <c r="AA485" s="139">
        <f>'آبان 1400'!AB486</f>
        <v>46667</v>
      </c>
      <c r="AB485" s="139">
        <f>'آبان 1400'!AC486</f>
        <v>931832</v>
      </c>
      <c r="AC485" s="139">
        <f>'آبان 1400'!AD486</f>
        <v>4500000</v>
      </c>
      <c r="AD485" s="139">
        <f>'آبان 1400'!AE486</f>
        <v>6000000</v>
      </c>
      <c r="AE485" s="140">
        <f>'آبان 1400'!AF486</f>
        <v>177895.19999999998</v>
      </c>
      <c r="AF485" s="123">
        <f>'آبان 1400'!AG486</f>
        <v>26554950</v>
      </c>
      <c r="AG485" s="124">
        <f>'آبان 1400'!AH486</f>
        <v>1400010</v>
      </c>
      <c r="AH485" s="124">
        <f>'آبان 1400'!AI486</f>
        <v>16010567.999999998</v>
      </c>
      <c r="AI485" s="124">
        <f>'آبان 1400'!AJ486</f>
        <v>2655495</v>
      </c>
      <c r="AJ485" s="124">
        <f>'آبان 1400'!AK486</f>
        <v>4500000</v>
      </c>
      <c r="AK485" s="124">
        <f>'آبان 1400'!AL486</f>
        <v>6000000</v>
      </c>
      <c r="AL485" s="124">
        <f>'آبان 1400'!AM486</f>
        <v>0</v>
      </c>
      <c r="AM485" s="124">
        <f>'آبان 1400'!AN486</f>
        <v>0</v>
      </c>
      <c r="AN485" s="124">
        <f>'آبان 1400'!AO486</f>
        <v>0</v>
      </c>
      <c r="AO485" s="124">
        <f>'آبان 1400'!AP486</f>
        <v>4000000</v>
      </c>
      <c r="AP485" s="124">
        <f>'آبان 1400'!AQ486</f>
        <v>0</v>
      </c>
      <c r="AQ485" s="124">
        <f>'آبان 1400'!AR486</f>
        <v>0</v>
      </c>
      <c r="AR485" s="124">
        <f>'آبان 1400'!AS486</f>
        <v>0</v>
      </c>
      <c r="AS485" s="379">
        <f>'آبان 1400'!AT486</f>
        <v>0</v>
      </c>
      <c r="AT485" s="372">
        <f t="shared" si="325"/>
        <v>61121023</v>
      </c>
      <c r="AU485" s="174">
        <f>'آبان 1400'!AV486</f>
        <v>39872941.039999999</v>
      </c>
      <c r="AV485" s="142">
        <f>'آبان 1400'!AW486</f>
        <v>58465528</v>
      </c>
      <c r="AW485" s="143">
        <f t="shared" si="326"/>
        <v>4092586.9600000004</v>
      </c>
      <c r="AX485" s="76">
        <f t="shared" si="327"/>
        <v>0</v>
      </c>
      <c r="AY485" s="143">
        <f>'آبان 1400'!AZ486</f>
        <v>0</v>
      </c>
      <c r="AZ485" s="143">
        <f>'آبان 1400'!BA486</f>
        <v>0</v>
      </c>
      <c r="BA485" s="143">
        <f>'آبان 1400'!BB486</f>
        <v>0</v>
      </c>
      <c r="BB485" s="143">
        <f>'آبان 1400'!BC486</f>
        <v>0</v>
      </c>
      <c r="BC485" s="143">
        <f>'آبان 1400'!BD486</f>
        <v>0</v>
      </c>
      <c r="BD485" s="143">
        <f>'آبان 1400'!BE486</f>
        <v>0</v>
      </c>
      <c r="BE485" s="143">
        <f>'آبان 1400'!BF486</f>
        <v>0</v>
      </c>
      <c r="BF485" s="144">
        <f t="shared" si="328"/>
        <v>4092586.9600000004</v>
      </c>
      <c r="BG485" s="141">
        <f t="shared" si="329"/>
        <v>57028436</v>
      </c>
      <c r="BH485" s="145">
        <f t="shared" si="330"/>
        <v>61121023</v>
      </c>
      <c r="BI485" s="128">
        <f t="shared" si="323"/>
        <v>4659160</v>
      </c>
      <c r="BJ485" s="146">
        <f t="shared" si="331"/>
        <v>2329580</v>
      </c>
      <c r="BK485" s="146">
        <f t="shared" si="332"/>
        <v>698874</v>
      </c>
      <c r="BL485" s="147">
        <f t="shared" si="333"/>
        <v>1120000</v>
      </c>
      <c r="BM485" s="383">
        <v>0</v>
      </c>
      <c r="BN485" s="148">
        <f t="shared" si="334"/>
        <v>69928637</v>
      </c>
      <c r="BO485" s="149">
        <f t="shared" si="335"/>
        <v>58465528</v>
      </c>
      <c r="BP485" s="150">
        <f t="shared" si="336"/>
        <v>13447071.440000001</v>
      </c>
      <c r="BQ485" s="151">
        <f t="shared" si="337"/>
        <v>83375708.439999998</v>
      </c>
      <c r="BR485" s="152">
        <f t="shared" si="338"/>
        <v>100800</v>
      </c>
      <c r="BS485" s="148">
        <f t="shared" si="339"/>
        <v>83476508.439999998</v>
      </c>
      <c r="BT485" s="136">
        <v>0</v>
      </c>
      <c r="BU485" s="149">
        <f t="shared" si="340"/>
        <v>6992863.7000000002</v>
      </c>
      <c r="BV485" s="153">
        <f t="shared" si="341"/>
        <v>3496431.85</v>
      </c>
      <c r="BW485" s="134">
        <f t="shared" si="342"/>
        <v>72987212.890000001</v>
      </c>
      <c r="BX485" s="148">
        <f t="shared" si="343"/>
        <v>7687614</v>
      </c>
      <c r="BY485" s="135">
        <f t="shared" si="344"/>
        <v>65299598.890000001</v>
      </c>
      <c r="CD485" s="400">
        <f>'آبان 1400'!AU486</f>
        <v>61121023</v>
      </c>
      <c r="CE485" s="401">
        <f>'آبان 1400'!AV486</f>
        <v>39872941.039999999</v>
      </c>
      <c r="CF485" s="401">
        <f>'آبان 1400'!AW486</f>
        <v>58465528</v>
      </c>
      <c r="CG485" s="401">
        <f>'آبان 1400'!AX486</f>
        <v>4092586.9600000004</v>
      </c>
      <c r="CH485" s="401">
        <f>'آبان 1400'!AY486</f>
        <v>0</v>
      </c>
      <c r="CI485" s="401">
        <f>'آبان 1400'!AZ486</f>
        <v>0</v>
      </c>
      <c r="CJ485" s="401">
        <f>'آبان 1400'!BA486</f>
        <v>0</v>
      </c>
      <c r="CK485" s="401">
        <f>'آبان 1400'!BB486</f>
        <v>0</v>
      </c>
      <c r="CL485" s="401">
        <f>'آبان 1400'!BC486</f>
        <v>0</v>
      </c>
      <c r="CM485" s="401">
        <f>'آبان 1400'!BD486</f>
        <v>0</v>
      </c>
      <c r="CN485" s="401">
        <f>'آبان 1400'!BE486</f>
        <v>0</v>
      </c>
      <c r="CO485" s="401">
        <f>'آبان 1400'!BF486</f>
        <v>0</v>
      </c>
      <c r="CP485" s="401">
        <f>'آبان 1400'!BG486</f>
        <v>4092586.9600000004</v>
      </c>
      <c r="CQ485" s="401">
        <f>'آبان 1400'!BH486</f>
        <v>57028436</v>
      </c>
      <c r="CR485" s="401">
        <f t="shared" si="345"/>
        <v>61121023</v>
      </c>
      <c r="CS485" s="56">
        <f t="shared" si="346"/>
        <v>4659160</v>
      </c>
      <c r="CT485" s="400">
        <f t="shared" si="347"/>
        <v>2329580</v>
      </c>
      <c r="CU485" s="401">
        <f t="shared" si="348"/>
        <v>698874</v>
      </c>
      <c r="CV485" s="401">
        <f t="shared" si="349"/>
        <v>1120000</v>
      </c>
      <c r="CW485" s="56">
        <v>0</v>
      </c>
      <c r="CX485" s="401">
        <f t="shared" si="350"/>
        <v>69928637</v>
      </c>
      <c r="CY485" s="401">
        <f t="shared" si="351"/>
        <v>58465528</v>
      </c>
      <c r="CZ485" s="401">
        <f t="shared" si="352"/>
        <v>13447071.440000001</v>
      </c>
      <c r="DA485" s="401">
        <f t="shared" si="353"/>
        <v>83375708.439999998</v>
      </c>
      <c r="DB485" s="401">
        <f t="shared" si="354"/>
        <v>100800</v>
      </c>
      <c r="DC485" s="401">
        <f t="shared" si="355"/>
        <v>83476508.439999998</v>
      </c>
      <c r="DD485" s="406">
        <v>0</v>
      </c>
      <c r="DE485" s="401">
        <f t="shared" si="356"/>
        <v>6992863.7000000002</v>
      </c>
      <c r="DF485" s="401">
        <f t="shared" si="357"/>
        <v>3496431.85</v>
      </c>
      <c r="DG485" s="401">
        <f t="shared" si="358"/>
        <v>72987212.890000001</v>
      </c>
      <c r="DH485" s="401">
        <f t="shared" si="359"/>
        <v>7687614</v>
      </c>
      <c r="DI485" s="401">
        <f t="shared" si="360"/>
        <v>65299598.890000001</v>
      </c>
      <c r="DJ485" s="401">
        <f t="shared" si="361"/>
        <v>0</v>
      </c>
      <c r="DL485" s="408">
        <f t="shared" si="362"/>
        <v>6638737.5</v>
      </c>
      <c r="DM485" s="408">
        <f t="shared" si="363"/>
        <v>-1979577.5</v>
      </c>
    </row>
    <row r="486" spans="1:117" s="56" customFormat="1" ht="21" x14ac:dyDescent="0.2">
      <c r="A486" s="192">
        <f t="shared" si="324"/>
        <v>2655495</v>
      </c>
      <c r="B486" s="137">
        <f>'آبان 1400'!B487</f>
        <v>481</v>
      </c>
      <c r="C486" s="137">
        <f>'آبان 1400'!C487</f>
        <v>264</v>
      </c>
      <c r="D486" s="137">
        <f>'آبان 1400'!D487</f>
        <v>13169</v>
      </c>
      <c r="E486" s="137" t="str">
        <f>'آبان 1400'!E487</f>
        <v xml:space="preserve">محمود </v>
      </c>
      <c r="F486" s="137" t="str">
        <f>'آبان 1400'!F487</f>
        <v>امیرخانی</v>
      </c>
      <c r="G486" s="137" t="str">
        <f>'آبان 1400'!G487</f>
        <v>نگهبان</v>
      </c>
      <c r="H486" s="137" t="str">
        <f>'آبان 1400'!H487</f>
        <v>مازندران</v>
      </c>
      <c r="I486" s="137" t="str">
        <f>'آبان 1400'!I487</f>
        <v>171-700-3542499-1</v>
      </c>
      <c r="J486" s="137">
        <f>'آبان 1400'!J487</f>
        <v>2219924017</v>
      </c>
      <c r="K486" s="137" t="str">
        <f>'آبان 1400'!K487</f>
        <v>0019194993</v>
      </c>
      <c r="L486" s="137" t="str">
        <f>'آبان 1400'!L487</f>
        <v>مازندران</v>
      </c>
      <c r="M486" s="137" t="str">
        <f>'آبان 1400'!M487</f>
        <v>نگهبان</v>
      </c>
      <c r="N486" s="121" t="str">
        <f>'آبان 1400'!N487</f>
        <v>*</v>
      </c>
      <c r="O486" s="120">
        <f>'آبان 1400'!O487</f>
        <v>0</v>
      </c>
      <c r="P486" s="122">
        <f>'آبان 1400'!P487</f>
        <v>0</v>
      </c>
      <c r="Q486" s="362">
        <f>'آبان 1400'!Q487</f>
        <v>30</v>
      </c>
      <c r="R486" s="362">
        <f>'آبان 1400'!R487</f>
        <v>120</v>
      </c>
      <c r="S486" s="362">
        <f>'آبان 1400'!S487</f>
        <v>110</v>
      </c>
      <c r="T486" s="362">
        <f>'آبان 1400'!T487</f>
        <v>29.33</v>
      </c>
      <c r="U486" s="138">
        <f>'آبان 1400'!U487</f>
        <v>0</v>
      </c>
      <c r="V486" s="121">
        <f>'آبان 1400'!W487</f>
        <v>0</v>
      </c>
      <c r="W486" s="122">
        <f>'آبان 1400'!X487</f>
        <v>0</v>
      </c>
      <c r="X486" s="370">
        <f>'آبان 1400'!Y487</f>
        <v>0</v>
      </c>
      <c r="Y486" s="370">
        <f>'آبان 1400'!Z487</f>
        <v>0</v>
      </c>
      <c r="Z486" s="139">
        <f>'آبان 1400'!AA487</f>
        <v>885165</v>
      </c>
      <c r="AA486" s="139">
        <f>'آبان 1400'!AB487</f>
        <v>46667</v>
      </c>
      <c r="AB486" s="139">
        <f>'آبان 1400'!AC487</f>
        <v>931832</v>
      </c>
      <c r="AC486" s="139">
        <f>'آبان 1400'!AD487</f>
        <v>4500000</v>
      </c>
      <c r="AD486" s="139">
        <f>'آبان 1400'!AE487</f>
        <v>6000000</v>
      </c>
      <c r="AE486" s="140">
        <f>'آبان 1400'!AF487</f>
        <v>177895.19999999998</v>
      </c>
      <c r="AF486" s="123">
        <f>'آبان 1400'!AG487</f>
        <v>26554950</v>
      </c>
      <c r="AG486" s="124">
        <f>'آبان 1400'!AH487</f>
        <v>1400010</v>
      </c>
      <c r="AH486" s="124">
        <f>'آبان 1400'!AI487</f>
        <v>21347423.999999996</v>
      </c>
      <c r="AI486" s="124">
        <f>'آبان 1400'!AJ487</f>
        <v>0</v>
      </c>
      <c r="AJ486" s="124">
        <f>'آبان 1400'!AK487</f>
        <v>4500000</v>
      </c>
      <c r="AK486" s="124">
        <f>'آبان 1400'!AL487</f>
        <v>6000000</v>
      </c>
      <c r="AL486" s="124">
        <f>'آبان 1400'!AM487</f>
        <v>4892117.9999999991</v>
      </c>
      <c r="AM486" s="124">
        <f>'آبان 1400'!AN487</f>
        <v>5217666.2159999991</v>
      </c>
      <c r="AN486" s="124">
        <f>'آبان 1400'!AO487</f>
        <v>0</v>
      </c>
      <c r="AO486" s="124">
        <f>'آبان 1400'!AP487</f>
        <v>3000000</v>
      </c>
      <c r="AP486" s="124">
        <f>'آبان 1400'!AQ487</f>
        <v>0</v>
      </c>
      <c r="AQ486" s="124">
        <f>'آبان 1400'!AR487</f>
        <v>0</v>
      </c>
      <c r="AR486" s="124">
        <f>'آبان 1400'!AS487</f>
        <v>0</v>
      </c>
      <c r="AS486" s="379">
        <f>'آبان 1400'!AT487</f>
        <v>0</v>
      </c>
      <c r="AT486" s="372">
        <f t="shared" si="325"/>
        <v>72912168.216000006</v>
      </c>
      <c r="AU486" s="174">
        <f>'آبان 1400'!AV487</f>
        <v>54308316.440880008</v>
      </c>
      <c r="AV486" s="142">
        <f>'آبان 1400'!AW487</f>
        <v>72912168.215999991</v>
      </c>
      <c r="AW486" s="143">
        <f t="shared" si="326"/>
        <v>5103851.7751199994</v>
      </c>
      <c r="AX486" s="76">
        <f t="shared" si="327"/>
        <v>1430831.644088001</v>
      </c>
      <c r="AY486" s="143">
        <f>'آبان 1400'!AZ487</f>
        <v>0</v>
      </c>
      <c r="AZ486" s="143">
        <f>'آبان 1400'!BA487</f>
        <v>0</v>
      </c>
      <c r="BA486" s="143">
        <f>'آبان 1400'!BB487</f>
        <v>0</v>
      </c>
      <c r="BB486" s="143">
        <f>'آبان 1400'!BC487</f>
        <v>0</v>
      </c>
      <c r="BC486" s="143">
        <f>'آبان 1400'!BD487</f>
        <v>0</v>
      </c>
      <c r="BD486" s="143">
        <f>'آبان 1400'!BE487</f>
        <v>0</v>
      </c>
      <c r="BE486" s="143">
        <f>'آبان 1400'!BF487</f>
        <v>0</v>
      </c>
      <c r="BF486" s="144">
        <f t="shared" si="328"/>
        <v>6534683.4192080004</v>
      </c>
      <c r="BG486" s="141">
        <f t="shared" si="329"/>
        <v>66377484</v>
      </c>
      <c r="BH486" s="145">
        <f t="shared" si="330"/>
        <v>72912168.216000006</v>
      </c>
      <c r="BI486" s="128">
        <f t="shared" si="323"/>
        <v>4659160</v>
      </c>
      <c r="BJ486" s="146">
        <f t="shared" si="331"/>
        <v>2329580</v>
      </c>
      <c r="BK486" s="146">
        <f t="shared" si="332"/>
        <v>698874</v>
      </c>
      <c r="BL486" s="147">
        <f t="shared" si="333"/>
        <v>1120000</v>
      </c>
      <c r="BM486" s="383">
        <v>0</v>
      </c>
      <c r="BN486" s="148">
        <f t="shared" si="334"/>
        <v>81719782.216000006</v>
      </c>
      <c r="BO486" s="149">
        <f t="shared" si="335"/>
        <v>72912168.215999991</v>
      </c>
      <c r="BP486" s="150">
        <f t="shared" si="336"/>
        <v>16769798.689679999</v>
      </c>
      <c r="BQ486" s="151">
        <f t="shared" si="337"/>
        <v>98489580.905680001</v>
      </c>
      <c r="BR486" s="152">
        <f t="shared" si="338"/>
        <v>100800</v>
      </c>
      <c r="BS486" s="148">
        <f t="shared" si="339"/>
        <v>98590380.905680001</v>
      </c>
      <c r="BT486" s="136">
        <v>0</v>
      </c>
      <c r="BU486" s="149">
        <f t="shared" si="340"/>
        <v>8171978.2216000007</v>
      </c>
      <c r="BV486" s="153">
        <f t="shared" si="341"/>
        <v>4085989.1108000004</v>
      </c>
      <c r="BW486" s="134">
        <f t="shared" si="342"/>
        <v>86332413.573280007</v>
      </c>
      <c r="BX486" s="148">
        <f t="shared" si="343"/>
        <v>7687614</v>
      </c>
      <c r="BY486" s="135">
        <f t="shared" si="344"/>
        <v>78644799.573280007</v>
      </c>
      <c r="CD486" s="400">
        <f>'آبان 1400'!AU487</f>
        <v>72912168.216000006</v>
      </c>
      <c r="CE486" s="401">
        <f>'آبان 1400'!AV487</f>
        <v>54308316.440880008</v>
      </c>
      <c r="CF486" s="401">
        <f>'آبان 1400'!AW487</f>
        <v>72912168.215999991</v>
      </c>
      <c r="CG486" s="401">
        <f>'آبان 1400'!AX487</f>
        <v>5103851.7751199994</v>
      </c>
      <c r="CH486" s="401">
        <f>'آبان 1400'!AY487</f>
        <v>1430831.644088001</v>
      </c>
      <c r="CI486" s="401">
        <f>'آبان 1400'!AZ487</f>
        <v>0</v>
      </c>
      <c r="CJ486" s="401">
        <f>'آبان 1400'!BA487</f>
        <v>0</v>
      </c>
      <c r="CK486" s="401">
        <f>'آبان 1400'!BB487</f>
        <v>0</v>
      </c>
      <c r="CL486" s="401">
        <f>'آبان 1400'!BC487</f>
        <v>0</v>
      </c>
      <c r="CM486" s="401">
        <f>'آبان 1400'!BD487</f>
        <v>0</v>
      </c>
      <c r="CN486" s="401">
        <f>'آبان 1400'!BE487</f>
        <v>0</v>
      </c>
      <c r="CO486" s="401">
        <f>'آبان 1400'!BF487</f>
        <v>0</v>
      </c>
      <c r="CP486" s="401">
        <f>'آبان 1400'!BG487</f>
        <v>6534683.4192080004</v>
      </c>
      <c r="CQ486" s="401">
        <f>'آبان 1400'!BH487</f>
        <v>66377484</v>
      </c>
      <c r="CR486" s="401">
        <f t="shared" si="345"/>
        <v>72912168.216000006</v>
      </c>
      <c r="CS486" s="56">
        <f t="shared" si="346"/>
        <v>4659160</v>
      </c>
      <c r="CT486" s="400">
        <f t="shared" si="347"/>
        <v>2329580</v>
      </c>
      <c r="CU486" s="401">
        <f t="shared" si="348"/>
        <v>698874</v>
      </c>
      <c r="CV486" s="401">
        <f t="shared" si="349"/>
        <v>1120000</v>
      </c>
      <c r="CW486" s="56">
        <v>0</v>
      </c>
      <c r="CX486" s="401">
        <f t="shared" si="350"/>
        <v>81719782.216000006</v>
      </c>
      <c r="CY486" s="401">
        <f t="shared" si="351"/>
        <v>72912168.215999991</v>
      </c>
      <c r="CZ486" s="401">
        <f t="shared" si="352"/>
        <v>16769798.689679999</v>
      </c>
      <c r="DA486" s="401">
        <f t="shared" si="353"/>
        <v>98489580.905680001</v>
      </c>
      <c r="DB486" s="401">
        <f t="shared" si="354"/>
        <v>100800</v>
      </c>
      <c r="DC486" s="401">
        <f t="shared" si="355"/>
        <v>98590380.905680001</v>
      </c>
      <c r="DD486" s="406">
        <v>0</v>
      </c>
      <c r="DE486" s="401">
        <f t="shared" si="356"/>
        <v>8171978.2216000007</v>
      </c>
      <c r="DF486" s="401">
        <f t="shared" si="357"/>
        <v>4085989.1108000004</v>
      </c>
      <c r="DG486" s="401">
        <f t="shared" si="358"/>
        <v>86332413.573280007</v>
      </c>
      <c r="DH486" s="401">
        <f t="shared" si="359"/>
        <v>7687614</v>
      </c>
      <c r="DI486" s="401">
        <f t="shared" si="360"/>
        <v>78644799.573280007</v>
      </c>
      <c r="DJ486" s="401">
        <f t="shared" si="361"/>
        <v>0</v>
      </c>
      <c r="DL486" s="408">
        <f t="shared" si="362"/>
        <v>6638737.5</v>
      </c>
      <c r="DM486" s="408">
        <f t="shared" si="363"/>
        <v>-1979577.5</v>
      </c>
    </row>
    <row r="487" spans="1:117" s="56" customFormat="1" ht="21" x14ac:dyDescent="0.2">
      <c r="A487" s="192">
        <f t="shared" si="324"/>
        <v>2655495</v>
      </c>
      <c r="B487" s="137">
        <f>'آبان 1400'!B488</f>
        <v>482</v>
      </c>
      <c r="C487" s="137">
        <f>'آبان 1400'!C488</f>
        <v>265</v>
      </c>
      <c r="D487" s="137">
        <f>'آبان 1400'!D488</f>
        <v>13168</v>
      </c>
      <c r="E487" s="137" t="str">
        <f>'آبان 1400'!E488</f>
        <v>یوسف</v>
      </c>
      <c r="F487" s="137" t="str">
        <f>'آبان 1400'!F488</f>
        <v>صادق مقدم</v>
      </c>
      <c r="G487" s="137" t="str">
        <f>'آبان 1400'!G488</f>
        <v>نگهبان</v>
      </c>
      <c r="H487" s="137" t="str">
        <f>'آبان 1400'!H488</f>
        <v>مازندران</v>
      </c>
      <c r="I487" s="137" t="str">
        <f>'آبان 1400'!I488</f>
        <v>214-12-3558649-1</v>
      </c>
      <c r="J487" s="137" t="str">
        <f>'آبان 1400'!J488</f>
        <v>0820194131</v>
      </c>
      <c r="K487" s="137" t="str">
        <f>'آبان 1400'!K488</f>
        <v>0053148143</v>
      </c>
      <c r="L487" s="137" t="str">
        <f>'آبان 1400'!L488</f>
        <v>مازندران</v>
      </c>
      <c r="M487" s="137" t="str">
        <f>'آبان 1400'!M488</f>
        <v>نگهبان</v>
      </c>
      <c r="N487" s="121" t="str">
        <f>'آبان 1400'!N488</f>
        <v>*</v>
      </c>
      <c r="O487" s="120">
        <f>'آبان 1400'!O488</f>
        <v>0</v>
      </c>
      <c r="P487" s="122">
        <f>'آبان 1400'!P488</f>
        <v>0</v>
      </c>
      <c r="Q487" s="362">
        <f>'آبان 1400'!Q488</f>
        <v>30</v>
      </c>
      <c r="R487" s="362">
        <f>'آبان 1400'!R488</f>
        <v>120</v>
      </c>
      <c r="S487" s="362">
        <f>'آبان 1400'!S488</f>
        <v>110</v>
      </c>
      <c r="T487" s="362">
        <f>'آبان 1400'!T488</f>
        <v>29.33</v>
      </c>
      <c r="U487" s="138">
        <f>'آبان 1400'!U488</f>
        <v>0</v>
      </c>
      <c r="V487" s="121">
        <f>'آبان 1400'!W488</f>
        <v>0</v>
      </c>
      <c r="W487" s="122">
        <f>'آبان 1400'!X488</f>
        <v>0</v>
      </c>
      <c r="X487" s="370">
        <f>'آبان 1400'!Y488</f>
        <v>1</v>
      </c>
      <c r="Y487" s="370">
        <f>'آبان 1400'!Z488</f>
        <v>1</v>
      </c>
      <c r="Z487" s="139">
        <f>'آبان 1400'!AA488</f>
        <v>885165</v>
      </c>
      <c r="AA487" s="139">
        <f>'آبان 1400'!AB488</f>
        <v>46667</v>
      </c>
      <c r="AB487" s="139">
        <f>'آبان 1400'!AC488</f>
        <v>931832</v>
      </c>
      <c r="AC487" s="139">
        <f>'آبان 1400'!AD488</f>
        <v>4500000</v>
      </c>
      <c r="AD487" s="139">
        <f>'آبان 1400'!AE488</f>
        <v>6000000</v>
      </c>
      <c r="AE487" s="140">
        <f>'آبان 1400'!AF488</f>
        <v>177895.19999999998</v>
      </c>
      <c r="AF487" s="123">
        <f>'آبان 1400'!AG488</f>
        <v>26554950</v>
      </c>
      <c r="AG487" s="124">
        <f>'آبان 1400'!AH488</f>
        <v>1400010</v>
      </c>
      <c r="AH487" s="124">
        <f>'آبان 1400'!AI488</f>
        <v>21347423.999999996</v>
      </c>
      <c r="AI487" s="124">
        <f>'آبان 1400'!AJ488</f>
        <v>2655495</v>
      </c>
      <c r="AJ487" s="124">
        <f>'آبان 1400'!AK488</f>
        <v>4500000</v>
      </c>
      <c r="AK487" s="124">
        <f>'آبان 1400'!AL488</f>
        <v>6000000</v>
      </c>
      <c r="AL487" s="124">
        <f>'آبان 1400'!AM488</f>
        <v>4892117.9999999991</v>
      </c>
      <c r="AM487" s="124">
        <f>'آبان 1400'!AN488</f>
        <v>5217666.2159999991</v>
      </c>
      <c r="AN487" s="124">
        <f>'آبان 1400'!AO488</f>
        <v>0</v>
      </c>
      <c r="AO487" s="124">
        <f>'آبان 1400'!AP488</f>
        <v>3000000</v>
      </c>
      <c r="AP487" s="124">
        <f>'آبان 1400'!AQ488</f>
        <v>0</v>
      </c>
      <c r="AQ487" s="124">
        <f>'آبان 1400'!AR488</f>
        <v>0</v>
      </c>
      <c r="AR487" s="124">
        <f>'آبان 1400'!AS488</f>
        <v>0</v>
      </c>
      <c r="AS487" s="379">
        <f>'آبان 1400'!AT488</f>
        <v>0</v>
      </c>
      <c r="AT487" s="372">
        <f t="shared" si="325"/>
        <v>75567663.216000006</v>
      </c>
      <c r="AU487" s="174">
        <f>'آبان 1400'!AV488</f>
        <v>54308316.440880008</v>
      </c>
      <c r="AV487" s="142">
        <f>'آبان 1400'!AW488</f>
        <v>72912168.215999991</v>
      </c>
      <c r="AW487" s="143">
        <f t="shared" si="326"/>
        <v>5103851.7751199994</v>
      </c>
      <c r="AX487" s="76">
        <f t="shared" si="327"/>
        <v>1430831.644088001</v>
      </c>
      <c r="AY487" s="143">
        <f>'آبان 1400'!AZ488</f>
        <v>0</v>
      </c>
      <c r="AZ487" s="143">
        <f>'آبان 1400'!BA488</f>
        <v>0</v>
      </c>
      <c r="BA487" s="143">
        <f>'آبان 1400'!BB488</f>
        <v>0</v>
      </c>
      <c r="BB487" s="143">
        <f>'آبان 1400'!BC488</f>
        <v>0</v>
      </c>
      <c r="BC487" s="143">
        <f>'آبان 1400'!BD488</f>
        <v>0</v>
      </c>
      <c r="BD487" s="143">
        <f>'آبان 1400'!BE488</f>
        <v>0</v>
      </c>
      <c r="BE487" s="143">
        <f>'آبان 1400'!BF488</f>
        <v>0</v>
      </c>
      <c r="BF487" s="144">
        <f t="shared" si="328"/>
        <v>6534683.4192080004</v>
      </c>
      <c r="BG487" s="141">
        <f t="shared" si="329"/>
        <v>69032979</v>
      </c>
      <c r="BH487" s="145">
        <f t="shared" si="330"/>
        <v>75567663.216000006</v>
      </c>
      <c r="BI487" s="128">
        <f t="shared" si="323"/>
        <v>4659160</v>
      </c>
      <c r="BJ487" s="146">
        <f t="shared" si="331"/>
        <v>2329580</v>
      </c>
      <c r="BK487" s="146">
        <f t="shared" si="332"/>
        <v>698874</v>
      </c>
      <c r="BL487" s="147">
        <f t="shared" si="333"/>
        <v>1120000</v>
      </c>
      <c r="BM487" s="383">
        <v>0</v>
      </c>
      <c r="BN487" s="148">
        <f t="shared" si="334"/>
        <v>84375277.216000006</v>
      </c>
      <c r="BO487" s="149">
        <f t="shared" si="335"/>
        <v>72912168.215999991</v>
      </c>
      <c r="BP487" s="150">
        <f t="shared" si="336"/>
        <v>16769798.689679999</v>
      </c>
      <c r="BQ487" s="151">
        <f t="shared" si="337"/>
        <v>101145075.90568</v>
      </c>
      <c r="BR487" s="152">
        <f t="shared" si="338"/>
        <v>100800</v>
      </c>
      <c r="BS487" s="148">
        <f t="shared" si="339"/>
        <v>101245875.90568</v>
      </c>
      <c r="BT487" s="136">
        <v>0</v>
      </c>
      <c r="BU487" s="149">
        <f t="shared" si="340"/>
        <v>8437527.7216000017</v>
      </c>
      <c r="BV487" s="153">
        <f t="shared" si="341"/>
        <v>4218763.8608000008</v>
      </c>
      <c r="BW487" s="134">
        <f t="shared" si="342"/>
        <v>88589584.323280007</v>
      </c>
      <c r="BX487" s="148">
        <f t="shared" si="343"/>
        <v>7687614</v>
      </c>
      <c r="BY487" s="135">
        <f t="shared" si="344"/>
        <v>80901970.323280007</v>
      </c>
      <c r="CD487" s="400">
        <f>'آبان 1400'!AU488</f>
        <v>75567663.216000006</v>
      </c>
      <c r="CE487" s="401">
        <f>'آبان 1400'!AV488</f>
        <v>54308316.440880008</v>
      </c>
      <c r="CF487" s="401">
        <f>'آبان 1400'!AW488</f>
        <v>72912168.215999991</v>
      </c>
      <c r="CG487" s="401">
        <f>'آبان 1400'!AX488</f>
        <v>5103851.7751199994</v>
      </c>
      <c r="CH487" s="401">
        <f>'آبان 1400'!AY488</f>
        <v>1430831.644088001</v>
      </c>
      <c r="CI487" s="401">
        <f>'آبان 1400'!AZ488</f>
        <v>0</v>
      </c>
      <c r="CJ487" s="401">
        <f>'آبان 1400'!BA488</f>
        <v>0</v>
      </c>
      <c r="CK487" s="401">
        <f>'آبان 1400'!BB488</f>
        <v>0</v>
      </c>
      <c r="CL487" s="401">
        <f>'آبان 1400'!BC488</f>
        <v>0</v>
      </c>
      <c r="CM487" s="401">
        <f>'آبان 1400'!BD488</f>
        <v>0</v>
      </c>
      <c r="CN487" s="401">
        <f>'آبان 1400'!BE488</f>
        <v>0</v>
      </c>
      <c r="CO487" s="401">
        <f>'آبان 1400'!BF488</f>
        <v>0</v>
      </c>
      <c r="CP487" s="401">
        <f>'آبان 1400'!BG488</f>
        <v>6534683.4192080004</v>
      </c>
      <c r="CQ487" s="401">
        <f>'آبان 1400'!BH488</f>
        <v>69032979</v>
      </c>
      <c r="CR487" s="401">
        <f t="shared" si="345"/>
        <v>75567663.216000006</v>
      </c>
      <c r="CS487" s="56">
        <f t="shared" si="346"/>
        <v>4659160</v>
      </c>
      <c r="CT487" s="400">
        <f t="shared" si="347"/>
        <v>2329580</v>
      </c>
      <c r="CU487" s="401">
        <f t="shared" si="348"/>
        <v>698874</v>
      </c>
      <c r="CV487" s="401">
        <f t="shared" si="349"/>
        <v>1120000</v>
      </c>
      <c r="CW487" s="56">
        <v>0</v>
      </c>
      <c r="CX487" s="401">
        <f t="shared" si="350"/>
        <v>84375277.216000006</v>
      </c>
      <c r="CY487" s="401">
        <f t="shared" si="351"/>
        <v>72912168.215999991</v>
      </c>
      <c r="CZ487" s="401">
        <f t="shared" si="352"/>
        <v>16769798.689679999</v>
      </c>
      <c r="DA487" s="401">
        <f t="shared" si="353"/>
        <v>101145075.90568</v>
      </c>
      <c r="DB487" s="401">
        <f t="shared" si="354"/>
        <v>100800</v>
      </c>
      <c r="DC487" s="401">
        <f t="shared" si="355"/>
        <v>101245875.90568</v>
      </c>
      <c r="DD487" s="406">
        <v>0</v>
      </c>
      <c r="DE487" s="401">
        <f t="shared" si="356"/>
        <v>8437527.7216000017</v>
      </c>
      <c r="DF487" s="401">
        <f t="shared" si="357"/>
        <v>4218763.8608000008</v>
      </c>
      <c r="DG487" s="401">
        <f t="shared" si="358"/>
        <v>88589584.323280007</v>
      </c>
      <c r="DH487" s="401">
        <f t="shared" si="359"/>
        <v>7687614</v>
      </c>
      <c r="DI487" s="401">
        <f t="shared" si="360"/>
        <v>80901970.323280007</v>
      </c>
      <c r="DJ487" s="401">
        <f t="shared" si="361"/>
        <v>0</v>
      </c>
      <c r="DL487" s="408">
        <f t="shared" si="362"/>
        <v>6638737.5</v>
      </c>
      <c r="DM487" s="408">
        <f t="shared" si="363"/>
        <v>-1979577.5</v>
      </c>
    </row>
    <row r="488" spans="1:117" s="56" customFormat="1" ht="21" x14ac:dyDescent="0.2">
      <c r="A488" s="192">
        <f t="shared" si="324"/>
        <v>2655495</v>
      </c>
      <c r="B488" s="137">
        <f>'آبان 1400'!B489</f>
        <v>483</v>
      </c>
      <c r="C488" s="137">
        <f>'آبان 1400'!C489</f>
        <v>266</v>
      </c>
      <c r="D488" s="137">
        <f>'آبان 1400'!D489</f>
        <v>13165</v>
      </c>
      <c r="E488" s="137" t="str">
        <f>'آبان 1400'!E489</f>
        <v>حسن</v>
      </c>
      <c r="F488" s="137" t="str">
        <f>'آبان 1400'!F489</f>
        <v>اسمعیلی ایولی</v>
      </c>
      <c r="G488" s="137" t="str">
        <f>'آبان 1400'!G489</f>
        <v>نگهبان</v>
      </c>
      <c r="H488" s="137" t="str">
        <f>'آبان 1400'!H489</f>
        <v>مازندران</v>
      </c>
      <c r="I488" s="137" t="str">
        <f>'آبان 1400'!I489</f>
        <v>235-813-2763387-1</v>
      </c>
      <c r="J488" s="137">
        <f>'آبان 1400'!J489</f>
        <v>2080494155</v>
      </c>
      <c r="K488" s="137" t="str">
        <f>'آبان 1400'!K489</f>
        <v>0012854800</v>
      </c>
      <c r="L488" s="137" t="str">
        <f>'آبان 1400'!L489</f>
        <v>مازندران</v>
      </c>
      <c r="M488" s="137" t="str">
        <f>'آبان 1400'!M489</f>
        <v>نگهبان</v>
      </c>
      <c r="N488" s="121">
        <f>'آبان 1400'!N489</f>
        <v>0</v>
      </c>
      <c r="O488" s="120" t="str">
        <f>'آبان 1400'!O489</f>
        <v>*</v>
      </c>
      <c r="P488" s="122">
        <f>'آبان 1400'!P489</f>
        <v>0</v>
      </c>
      <c r="Q488" s="362">
        <f>'آبان 1400'!Q489</f>
        <v>30</v>
      </c>
      <c r="R488" s="362">
        <f>'آبان 1400'!R489</f>
        <v>90</v>
      </c>
      <c r="S488" s="362">
        <f>'آبان 1400'!S489</f>
        <v>0</v>
      </c>
      <c r="T488" s="362">
        <f>'آبان 1400'!T489</f>
        <v>0</v>
      </c>
      <c r="U488" s="138">
        <f>'آبان 1400'!U489</f>
        <v>0</v>
      </c>
      <c r="V488" s="121">
        <f>'آبان 1400'!W489</f>
        <v>0</v>
      </c>
      <c r="W488" s="122">
        <f>'آبان 1400'!X489</f>
        <v>0</v>
      </c>
      <c r="X488" s="370">
        <f>'آبان 1400'!Y489</f>
        <v>1</v>
      </c>
      <c r="Y488" s="370">
        <f>'آبان 1400'!Z489</f>
        <v>0</v>
      </c>
      <c r="Z488" s="139">
        <f>'آبان 1400'!AA489</f>
        <v>885165</v>
      </c>
      <c r="AA488" s="139">
        <f>'آبان 1400'!AB489</f>
        <v>46667</v>
      </c>
      <c r="AB488" s="139">
        <f>'آبان 1400'!AC489</f>
        <v>931832</v>
      </c>
      <c r="AC488" s="139">
        <f>'آبان 1400'!AD489</f>
        <v>4500000</v>
      </c>
      <c r="AD488" s="139">
        <f>'آبان 1400'!AE489</f>
        <v>6000000</v>
      </c>
      <c r="AE488" s="140">
        <f>'آبان 1400'!AF489</f>
        <v>177895.19999999998</v>
      </c>
      <c r="AF488" s="123">
        <f>'آبان 1400'!AG489</f>
        <v>26554950</v>
      </c>
      <c r="AG488" s="124">
        <f>'آبان 1400'!AH489</f>
        <v>1400010</v>
      </c>
      <c r="AH488" s="124">
        <f>'آبان 1400'!AI489</f>
        <v>16010567.999999998</v>
      </c>
      <c r="AI488" s="124">
        <f>'آبان 1400'!AJ489</f>
        <v>0</v>
      </c>
      <c r="AJ488" s="124">
        <f>'آبان 1400'!AK489</f>
        <v>4500000</v>
      </c>
      <c r="AK488" s="124">
        <f>'آبان 1400'!AL489</f>
        <v>6000000</v>
      </c>
      <c r="AL488" s="124">
        <f>'آبان 1400'!AM489</f>
        <v>0</v>
      </c>
      <c r="AM488" s="124">
        <f>'آبان 1400'!AN489</f>
        <v>0</v>
      </c>
      <c r="AN488" s="124">
        <f>'آبان 1400'!AO489</f>
        <v>0</v>
      </c>
      <c r="AO488" s="124">
        <f>'آبان 1400'!AP489</f>
        <v>3800000</v>
      </c>
      <c r="AP488" s="124">
        <f>'آبان 1400'!AQ489</f>
        <v>0</v>
      </c>
      <c r="AQ488" s="124">
        <f>'آبان 1400'!AR489</f>
        <v>0</v>
      </c>
      <c r="AR488" s="124">
        <f>'آبان 1400'!AS489</f>
        <v>0</v>
      </c>
      <c r="AS488" s="379">
        <f>'آبان 1400'!AT489</f>
        <v>0</v>
      </c>
      <c r="AT488" s="372">
        <f t="shared" si="325"/>
        <v>58265528</v>
      </c>
      <c r="AU488" s="174">
        <f>'آبان 1400'!AV489</f>
        <v>39886941.039999999</v>
      </c>
      <c r="AV488" s="142">
        <f>'آبان 1400'!AW489</f>
        <v>58265528</v>
      </c>
      <c r="AW488" s="143">
        <f t="shared" si="326"/>
        <v>4078586.9600000004</v>
      </c>
      <c r="AX488" s="76">
        <f t="shared" si="327"/>
        <v>0</v>
      </c>
      <c r="AY488" s="143">
        <f>'آبان 1400'!AZ489</f>
        <v>0</v>
      </c>
      <c r="AZ488" s="143">
        <f>'آبان 1400'!BA489</f>
        <v>0</v>
      </c>
      <c r="BA488" s="143">
        <f>'آبان 1400'!BB489</f>
        <v>0</v>
      </c>
      <c r="BB488" s="143">
        <f>'آبان 1400'!BC489</f>
        <v>0</v>
      </c>
      <c r="BC488" s="143">
        <f>'آبان 1400'!BD489</f>
        <v>0</v>
      </c>
      <c r="BD488" s="143">
        <f>'آبان 1400'!BE489</f>
        <v>0</v>
      </c>
      <c r="BE488" s="143">
        <f>'آبان 1400'!BF489</f>
        <v>0</v>
      </c>
      <c r="BF488" s="144">
        <f t="shared" si="328"/>
        <v>4078586.9600000004</v>
      </c>
      <c r="BG488" s="141">
        <f t="shared" si="329"/>
        <v>54186941</v>
      </c>
      <c r="BH488" s="145">
        <f t="shared" si="330"/>
        <v>58265528</v>
      </c>
      <c r="BI488" s="128">
        <f t="shared" si="323"/>
        <v>4659160</v>
      </c>
      <c r="BJ488" s="146">
        <f t="shared" si="331"/>
        <v>2329580</v>
      </c>
      <c r="BK488" s="146">
        <f t="shared" si="332"/>
        <v>698874</v>
      </c>
      <c r="BL488" s="147">
        <f t="shared" si="333"/>
        <v>1120000</v>
      </c>
      <c r="BM488" s="383">
        <v>0</v>
      </c>
      <c r="BN488" s="148">
        <f t="shared" si="334"/>
        <v>67073142</v>
      </c>
      <c r="BO488" s="149">
        <f t="shared" si="335"/>
        <v>58265528</v>
      </c>
      <c r="BP488" s="150">
        <f t="shared" si="336"/>
        <v>13401071.440000001</v>
      </c>
      <c r="BQ488" s="151">
        <f t="shared" si="337"/>
        <v>80474213.439999998</v>
      </c>
      <c r="BR488" s="152">
        <f t="shared" si="338"/>
        <v>100800</v>
      </c>
      <c r="BS488" s="148">
        <f t="shared" si="339"/>
        <v>80575013.439999998</v>
      </c>
      <c r="BT488" s="136">
        <v>0</v>
      </c>
      <c r="BU488" s="149">
        <f t="shared" si="340"/>
        <v>6707314.2000000002</v>
      </c>
      <c r="BV488" s="153">
        <f t="shared" si="341"/>
        <v>3353657.1</v>
      </c>
      <c r="BW488" s="134">
        <f t="shared" si="342"/>
        <v>70514042.140000001</v>
      </c>
      <c r="BX488" s="148">
        <f t="shared" si="343"/>
        <v>7687614</v>
      </c>
      <c r="BY488" s="135">
        <f t="shared" si="344"/>
        <v>62826428.140000001</v>
      </c>
      <c r="CD488" s="400">
        <f>'آبان 1400'!AU489</f>
        <v>58265528</v>
      </c>
      <c r="CE488" s="401">
        <f>'آبان 1400'!AV489</f>
        <v>39886941.039999999</v>
      </c>
      <c r="CF488" s="401">
        <f>'آبان 1400'!AW489</f>
        <v>58265528</v>
      </c>
      <c r="CG488" s="401">
        <f>'آبان 1400'!AX489</f>
        <v>4078586.9600000004</v>
      </c>
      <c r="CH488" s="401">
        <f>'آبان 1400'!AY489</f>
        <v>0</v>
      </c>
      <c r="CI488" s="401">
        <f>'آبان 1400'!AZ489</f>
        <v>0</v>
      </c>
      <c r="CJ488" s="401">
        <f>'آبان 1400'!BA489</f>
        <v>0</v>
      </c>
      <c r="CK488" s="401">
        <f>'آبان 1400'!BB489</f>
        <v>0</v>
      </c>
      <c r="CL488" s="401">
        <f>'آبان 1400'!BC489</f>
        <v>0</v>
      </c>
      <c r="CM488" s="401">
        <f>'آبان 1400'!BD489</f>
        <v>0</v>
      </c>
      <c r="CN488" s="401">
        <f>'آبان 1400'!BE489</f>
        <v>0</v>
      </c>
      <c r="CO488" s="401">
        <f>'آبان 1400'!BF489</f>
        <v>0</v>
      </c>
      <c r="CP488" s="401">
        <f>'آبان 1400'!BG489</f>
        <v>4078586.9600000004</v>
      </c>
      <c r="CQ488" s="401">
        <f>'آبان 1400'!BH489</f>
        <v>54186941</v>
      </c>
      <c r="CR488" s="401">
        <f t="shared" si="345"/>
        <v>58265528</v>
      </c>
      <c r="CS488" s="56">
        <f t="shared" si="346"/>
        <v>4659160</v>
      </c>
      <c r="CT488" s="400">
        <f t="shared" si="347"/>
        <v>2329580</v>
      </c>
      <c r="CU488" s="401">
        <f t="shared" si="348"/>
        <v>698874</v>
      </c>
      <c r="CV488" s="401">
        <f t="shared" si="349"/>
        <v>1120000</v>
      </c>
      <c r="CW488" s="56">
        <v>0</v>
      </c>
      <c r="CX488" s="401">
        <f t="shared" si="350"/>
        <v>67073142</v>
      </c>
      <c r="CY488" s="401">
        <f t="shared" si="351"/>
        <v>58265528</v>
      </c>
      <c r="CZ488" s="401">
        <f t="shared" si="352"/>
        <v>13401071.440000001</v>
      </c>
      <c r="DA488" s="401">
        <f t="shared" si="353"/>
        <v>80474213.439999998</v>
      </c>
      <c r="DB488" s="401">
        <f t="shared" si="354"/>
        <v>100800</v>
      </c>
      <c r="DC488" s="401">
        <f t="shared" si="355"/>
        <v>80575013.439999998</v>
      </c>
      <c r="DD488" s="406">
        <v>0</v>
      </c>
      <c r="DE488" s="401">
        <f t="shared" si="356"/>
        <v>6707314.2000000002</v>
      </c>
      <c r="DF488" s="401">
        <f t="shared" si="357"/>
        <v>3353657.1</v>
      </c>
      <c r="DG488" s="401">
        <f t="shared" si="358"/>
        <v>70514042.140000001</v>
      </c>
      <c r="DH488" s="401">
        <f t="shared" si="359"/>
        <v>7687614</v>
      </c>
      <c r="DI488" s="401">
        <f t="shared" si="360"/>
        <v>62826428.140000001</v>
      </c>
      <c r="DJ488" s="401">
        <f t="shared" si="361"/>
        <v>0</v>
      </c>
      <c r="DL488" s="408">
        <f t="shared" si="362"/>
        <v>6638737.5</v>
      </c>
      <c r="DM488" s="408">
        <f t="shared" si="363"/>
        <v>-1979577.5</v>
      </c>
    </row>
    <row r="489" spans="1:117" s="56" customFormat="1" ht="21" x14ac:dyDescent="0.2">
      <c r="A489" s="192">
        <f t="shared" si="324"/>
        <v>2655495</v>
      </c>
      <c r="B489" s="137">
        <f>'آبان 1400'!B490</f>
        <v>484</v>
      </c>
      <c r="C489" s="137">
        <f>'آبان 1400'!C490</f>
        <v>267</v>
      </c>
      <c r="D489" s="137">
        <f>'آبان 1400'!D490</f>
        <v>13167</v>
      </c>
      <c r="E489" s="137" t="str">
        <f>'آبان 1400'!E490</f>
        <v>کاظم</v>
      </c>
      <c r="F489" s="137" t="str">
        <f>'آبان 1400'!F490</f>
        <v>تال</v>
      </c>
      <c r="G489" s="137" t="str">
        <f>'آبان 1400'!G490</f>
        <v>نگهبان</v>
      </c>
      <c r="H489" s="137" t="str">
        <f>'آبان 1400'!H490</f>
        <v>مازندران</v>
      </c>
      <c r="I489" s="137" t="str">
        <f>'آبان 1400'!I490</f>
        <v>137-813-2252607-1</v>
      </c>
      <c r="J489" s="137">
        <f>'آبان 1400'!J490</f>
        <v>5779909407</v>
      </c>
      <c r="K489" s="137" t="str">
        <f>'آبان 1400'!K490</f>
        <v>0097241472</v>
      </c>
      <c r="L489" s="137" t="str">
        <f>'آبان 1400'!L490</f>
        <v>مازندران</v>
      </c>
      <c r="M489" s="137" t="str">
        <f>'آبان 1400'!M490</f>
        <v>نگهبان</v>
      </c>
      <c r="N489" s="121">
        <f>'آبان 1400'!N490</f>
        <v>0</v>
      </c>
      <c r="O489" s="120" t="str">
        <f>'آبان 1400'!O490</f>
        <v>*</v>
      </c>
      <c r="P489" s="122">
        <f>'آبان 1400'!P490</f>
        <v>0</v>
      </c>
      <c r="Q489" s="362">
        <f>'آبان 1400'!Q490</f>
        <v>30</v>
      </c>
      <c r="R489" s="362">
        <f>'آبان 1400'!R490</f>
        <v>90</v>
      </c>
      <c r="S489" s="362">
        <f>'آبان 1400'!S490</f>
        <v>0</v>
      </c>
      <c r="T489" s="362">
        <f>'آبان 1400'!T490</f>
        <v>0</v>
      </c>
      <c r="U489" s="138">
        <f>'آبان 1400'!U490</f>
        <v>0</v>
      </c>
      <c r="V489" s="121">
        <f>'آبان 1400'!W490</f>
        <v>0</v>
      </c>
      <c r="W489" s="122">
        <f>'آبان 1400'!X490</f>
        <v>0</v>
      </c>
      <c r="X489" s="370">
        <f>'آبان 1400'!Y490</f>
        <v>1</v>
      </c>
      <c r="Y489" s="370">
        <f>'آبان 1400'!Z490</f>
        <v>1</v>
      </c>
      <c r="Z489" s="139">
        <f>'آبان 1400'!AA490</f>
        <v>885165</v>
      </c>
      <c r="AA489" s="139">
        <f>'آبان 1400'!AB490</f>
        <v>46667</v>
      </c>
      <c r="AB489" s="139">
        <f>'آبان 1400'!AC490</f>
        <v>931832</v>
      </c>
      <c r="AC489" s="139">
        <f>'آبان 1400'!AD490</f>
        <v>4500000</v>
      </c>
      <c r="AD489" s="139">
        <f>'آبان 1400'!AE490</f>
        <v>6000000</v>
      </c>
      <c r="AE489" s="140">
        <f>'آبان 1400'!AF490</f>
        <v>177895.19999999998</v>
      </c>
      <c r="AF489" s="123">
        <f>'آبان 1400'!AG490</f>
        <v>26554950</v>
      </c>
      <c r="AG489" s="124">
        <f>'آبان 1400'!AH490</f>
        <v>1400010</v>
      </c>
      <c r="AH489" s="124">
        <f>'آبان 1400'!AI490</f>
        <v>16010567.999999998</v>
      </c>
      <c r="AI489" s="124">
        <f>'آبان 1400'!AJ490</f>
        <v>2655495</v>
      </c>
      <c r="AJ489" s="124">
        <f>'آبان 1400'!AK490</f>
        <v>4500000</v>
      </c>
      <c r="AK489" s="124">
        <f>'آبان 1400'!AL490</f>
        <v>6000000</v>
      </c>
      <c r="AL489" s="124">
        <f>'آبان 1400'!AM490</f>
        <v>0</v>
      </c>
      <c r="AM489" s="124">
        <f>'آبان 1400'!AN490</f>
        <v>0</v>
      </c>
      <c r="AN489" s="124">
        <f>'آبان 1400'!AO490</f>
        <v>0</v>
      </c>
      <c r="AO489" s="124">
        <f>'آبان 1400'!AP490</f>
        <v>4000000</v>
      </c>
      <c r="AP489" s="124">
        <f>'آبان 1400'!AQ490</f>
        <v>0</v>
      </c>
      <c r="AQ489" s="124">
        <f>'آبان 1400'!AR490</f>
        <v>0</v>
      </c>
      <c r="AR489" s="124">
        <f>'آبان 1400'!AS490</f>
        <v>0</v>
      </c>
      <c r="AS489" s="379">
        <f>'آبان 1400'!AT490</f>
        <v>0</v>
      </c>
      <c r="AT489" s="372">
        <f t="shared" si="325"/>
        <v>61121023</v>
      </c>
      <c r="AU489" s="174">
        <f>'آبان 1400'!AV490</f>
        <v>39872941.039999999</v>
      </c>
      <c r="AV489" s="142">
        <f>'آبان 1400'!AW490</f>
        <v>58465528</v>
      </c>
      <c r="AW489" s="143">
        <f t="shared" si="326"/>
        <v>4092586.9600000004</v>
      </c>
      <c r="AX489" s="76">
        <f t="shared" si="327"/>
        <v>0</v>
      </c>
      <c r="AY489" s="143">
        <f>'آبان 1400'!AZ490</f>
        <v>0</v>
      </c>
      <c r="AZ489" s="143">
        <f>'آبان 1400'!BA490</f>
        <v>0</v>
      </c>
      <c r="BA489" s="143">
        <f>'آبان 1400'!BB490</f>
        <v>0</v>
      </c>
      <c r="BB489" s="143">
        <f>'آبان 1400'!BC490</f>
        <v>0</v>
      </c>
      <c r="BC489" s="143">
        <f>'آبان 1400'!BD490</f>
        <v>0</v>
      </c>
      <c r="BD489" s="143">
        <f>'آبان 1400'!BE490</f>
        <v>0</v>
      </c>
      <c r="BE489" s="143">
        <f>'آبان 1400'!BF490</f>
        <v>0</v>
      </c>
      <c r="BF489" s="144">
        <f t="shared" si="328"/>
        <v>4092586.9600000004</v>
      </c>
      <c r="BG489" s="141">
        <f t="shared" si="329"/>
        <v>57028436</v>
      </c>
      <c r="BH489" s="145">
        <f t="shared" si="330"/>
        <v>61121023</v>
      </c>
      <c r="BI489" s="128">
        <f t="shared" si="323"/>
        <v>4659160</v>
      </c>
      <c r="BJ489" s="146">
        <f t="shared" si="331"/>
        <v>2329580</v>
      </c>
      <c r="BK489" s="146">
        <f t="shared" si="332"/>
        <v>698874</v>
      </c>
      <c r="BL489" s="147">
        <f t="shared" si="333"/>
        <v>1120000</v>
      </c>
      <c r="BM489" s="383">
        <v>0</v>
      </c>
      <c r="BN489" s="148">
        <f t="shared" si="334"/>
        <v>69928637</v>
      </c>
      <c r="BO489" s="149">
        <f t="shared" si="335"/>
        <v>58465528</v>
      </c>
      <c r="BP489" s="150">
        <f t="shared" si="336"/>
        <v>13447071.440000001</v>
      </c>
      <c r="BQ489" s="151">
        <f t="shared" si="337"/>
        <v>83375708.439999998</v>
      </c>
      <c r="BR489" s="152">
        <f t="shared" si="338"/>
        <v>100800</v>
      </c>
      <c r="BS489" s="148">
        <f t="shared" si="339"/>
        <v>83476508.439999998</v>
      </c>
      <c r="BT489" s="136">
        <v>0</v>
      </c>
      <c r="BU489" s="149">
        <f t="shared" si="340"/>
        <v>6992863.7000000002</v>
      </c>
      <c r="BV489" s="153">
        <f t="shared" si="341"/>
        <v>3496431.85</v>
      </c>
      <c r="BW489" s="134">
        <f t="shared" si="342"/>
        <v>72987212.890000001</v>
      </c>
      <c r="BX489" s="148">
        <f t="shared" si="343"/>
        <v>7687614</v>
      </c>
      <c r="BY489" s="135">
        <f t="shared" si="344"/>
        <v>65299598.890000001</v>
      </c>
      <c r="CD489" s="400">
        <f>'آبان 1400'!AU490</f>
        <v>61121023</v>
      </c>
      <c r="CE489" s="401">
        <f>'آبان 1400'!AV490</f>
        <v>39872941.039999999</v>
      </c>
      <c r="CF489" s="401">
        <f>'آبان 1400'!AW490</f>
        <v>58465528</v>
      </c>
      <c r="CG489" s="401">
        <f>'آبان 1400'!AX490</f>
        <v>4092586.9600000004</v>
      </c>
      <c r="CH489" s="401">
        <f>'آبان 1400'!AY490</f>
        <v>0</v>
      </c>
      <c r="CI489" s="401">
        <f>'آبان 1400'!AZ490</f>
        <v>0</v>
      </c>
      <c r="CJ489" s="401">
        <f>'آبان 1400'!BA490</f>
        <v>0</v>
      </c>
      <c r="CK489" s="401">
        <f>'آبان 1400'!BB490</f>
        <v>0</v>
      </c>
      <c r="CL489" s="401">
        <f>'آبان 1400'!BC490</f>
        <v>0</v>
      </c>
      <c r="CM489" s="401">
        <f>'آبان 1400'!BD490</f>
        <v>0</v>
      </c>
      <c r="CN489" s="401">
        <f>'آبان 1400'!BE490</f>
        <v>0</v>
      </c>
      <c r="CO489" s="401">
        <f>'آبان 1400'!BF490</f>
        <v>0</v>
      </c>
      <c r="CP489" s="401">
        <f>'آبان 1400'!BG490</f>
        <v>4092586.9600000004</v>
      </c>
      <c r="CQ489" s="401">
        <f>'آبان 1400'!BH490</f>
        <v>57028436</v>
      </c>
      <c r="CR489" s="401">
        <f t="shared" si="345"/>
        <v>61121023</v>
      </c>
      <c r="CS489" s="56">
        <f t="shared" si="346"/>
        <v>4659160</v>
      </c>
      <c r="CT489" s="400">
        <f t="shared" si="347"/>
        <v>2329580</v>
      </c>
      <c r="CU489" s="401">
        <f t="shared" si="348"/>
        <v>698874</v>
      </c>
      <c r="CV489" s="401">
        <f t="shared" si="349"/>
        <v>1120000</v>
      </c>
      <c r="CW489" s="56">
        <v>0</v>
      </c>
      <c r="CX489" s="401">
        <f t="shared" si="350"/>
        <v>69928637</v>
      </c>
      <c r="CY489" s="401">
        <f t="shared" si="351"/>
        <v>58465528</v>
      </c>
      <c r="CZ489" s="401">
        <f t="shared" si="352"/>
        <v>13447071.440000001</v>
      </c>
      <c r="DA489" s="401">
        <f t="shared" si="353"/>
        <v>83375708.439999998</v>
      </c>
      <c r="DB489" s="401">
        <f t="shared" si="354"/>
        <v>100800</v>
      </c>
      <c r="DC489" s="401">
        <f t="shared" si="355"/>
        <v>83476508.439999998</v>
      </c>
      <c r="DD489" s="406">
        <v>0</v>
      </c>
      <c r="DE489" s="401">
        <f t="shared" si="356"/>
        <v>6992863.7000000002</v>
      </c>
      <c r="DF489" s="401">
        <f t="shared" si="357"/>
        <v>3496431.85</v>
      </c>
      <c r="DG489" s="401">
        <f t="shared" si="358"/>
        <v>72987212.890000001</v>
      </c>
      <c r="DH489" s="401">
        <f t="shared" si="359"/>
        <v>7687614</v>
      </c>
      <c r="DI489" s="401">
        <f t="shared" si="360"/>
        <v>65299598.890000001</v>
      </c>
      <c r="DJ489" s="401">
        <f t="shared" si="361"/>
        <v>0</v>
      </c>
      <c r="DL489" s="408">
        <f t="shared" si="362"/>
        <v>6638737.5</v>
      </c>
      <c r="DM489" s="408">
        <f t="shared" si="363"/>
        <v>-1979577.5</v>
      </c>
    </row>
    <row r="490" spans="1:117" s="56" customFormat="1" ht="21" x14ac:dyDescent="0.2">
      <c r="A490" s="192">
        <f t="shared" si="324"/>
        <v>2655495</v>
      </c>
      <c r="B490" s="137">
        <f>'آبان 1400'!B491</f>
        <v>485</v>
      </c>
      <c r="C490" s="137">
        <f>'آبان 1400'!C491</f>
        <v>268</v>
      </c>
      <c r="D490" s="137">
        <f>'آبان 1400'!D491</f>
        <v>13166</v>
      </c>
      <c r="E490" s="137" t="str">
        <f>'آبان 1400'!E491</f>
        <v>اسحاق</v>
      </c>
      <c r="F490" s="137" t="str">
        <f>'آبان 1400'!F491</f>
        <v>شعبانی</v>
      </c>
      <c r="G490" s="137" t="str">
        <f>'آبان 1400'!G491</f>
        <v>نگهبان</v>
      </c>
      <c r="H490" s="137" t="str">
        <f>'آبان 1400'!H491</f>
        <v>مازندران</v>
      </c>
      <c r="I490" s="137" t="str">
        <f>'آبان 1400'!I491</f>
        <v>284-813-2072754-1</v>
      </c>
      <c r="J490" s="137">
        <f>'آبان 1400'!J491</f>
        <v>4839578206</v>
      </c>
      <c r="K490" s="137" t="str">
        <f>'آبان 1400'!K491</f>
        <v>0035356283</v>
      </c>
      <c r="L490" s="137" t="str">
        <f>'آبان 1400'!L491</f>
        <v>مازندران</v>
      </c>
      <c r="M490" s="137" t="str">
        <f>'آبان 1400'!M491</f>
        <v>نگهبان</v>
      </c>
      <c r="N490" s="121" t="str">
        <f>'آبان 1400'!N491</f>
        <v>*</v>
      </c>
      <c r="O490" s="120">
        <f>'آبان 1400'!O491</f>
        <v>0</v>
      </c>
      <c r="P490" s="122">
        <f>'آبان 1400'!P491</f>
        <v>0</v>
      </c>
      <c r="Q490" s="362">
        <f>'آبان 1400'!Q491</f>
        <v>30</v>
      </c>
      <c r="R490" s="362">
        <f>'آبان 1400'!R491</f>
        <v>120</v>
      </c>
      <c r="S490" s="362">
        <f>'آبان 1400'!S491</f>
        <v>110</v>
      </c>
      <c r="T490" s="362">
        <f>'آبان 1400'!T491</f>
        <v>29.33</v>
      </c>
      <c r="U490" s="138">
        <f>'آبان 1400'!U491</f>
        <v>0</v>
      </c>
      <c r="V490" s="121">
        <f>'آبان 1400'!W491</f>
        <v>0</v>
      </c>
      <c r="W490" s="122">
        <f>'آبان 1400'!X491</f>
        <v>0</v>
      </c>
      <c r="X490" s="370">
        <f>'آبان 1400'!Y491</f>
        <v>2</v>
      </c>
      <c r="Y490" s="370">
        <f>'آبان 1400'!Z491</f>
        <v>0</v>
      </c>
      <c r="Z490" s="139">
        <f>'آبان 1400'!AA491</f>
        <v>885165</v>
      </c>
      <c r="AA490" s="139">
        <f>'آبان 1400'!AB491</f>
        <v>46667</v>
      </c>
      <c r="AB490" s="139">
        <f>'آبان 1400'!AC491</f>
        <v>931832</v>
      </c>
      <c r="AC490" s="139">
        <f>'آبان 1400'!AD491</f>
        <v>4500000</v>
      </c>
      <c r="AD490" s="139">
        <f>'آبان 1400'!AE491</f>
        <v>6000000</v>
      </c>
      <c r="AE490" s="140">
        <f>'آبان 1400'!AF491</f>
        <v>177895.19999999998</v>
      </c>
      <c r="AF490" s="123">
        <f>'آبان 1400'!AG491</f>
        <v>26554950</v>
      </c>
      <c r="AG490" s="124">
        <f>'آبان 1400'!AH491</f>
        <v>1400010</v>
      </c>
      <c r="AH490" s="124">
        <f>'آبان 1400'!AI491</f>
        <v>21347423.999999996</v>
      </c>
      <c r="AI490" s="124">
        <f>'آبان 1400'!AJ491</f>
        <v>0</v>
      </c>
      <c r="AJ490" s="124">
        <f>'آبان 1400'!AK491</f>
        <v>4500000</v>
      </c>
      <c r="AK490" s="124">
        <f>'آبان 1400'!AL491</f>
        <v>6000000</v>
      </c>
      <c r="AL490" s="124">
        <f>'آبان 1400'!AM491</f>
        <v>4892117.9999999991</v>
      </c>
      <c r="AM490" s="124">
        <f>'آبان 1400'!AN491</f>
        <v>5217666.2159999991</v>
      </c>
      <c r="AN490" s="124">
        <f>'آبان 1400'!AO491</f>
        <v>0</v>
      </c>
      <c r="AO490" s="124">
        <f>'آبان 1400'!AP491</f>
        <v>3000000</v>
      </c>
      <c r="AP490" s="124">
        <f>'آبان 1400'!AQ491</f>
        <v>0</v>
      </c>
      <c r="AQ490" s="124">
        <f>'آبان 1400'!AR491</f>
        <v>0</v>
      </c>
      <c r="AR490" s="124">
        <f>'آبان 1400'!AS491</f>
        <v>0</v>
      </c>
      <c r="AS490" s="379">
        <f>'آبان 1400'!AT491</f>
        <v>0</v>
      </c>
      <c r="AT490" s="372">
        <f t="shared" si="325"/>
        <v>72912168.216000006</v>
      </c>
      <c r="AU490" s="174">
        <f>'آبان 1400'!AV491</f>
        <v>54308316.440880008</v>
      </c>
      <c r="AV490" s="142">
        <f>'آبان 1400'!AW491</f>
        <v>72912168.215999991</v>
      </c>
      <c r="AW490" s="143">
        <f t="shared" si="326"/>
        <v>5103851.7751199994</v>
      </c>
      <c r="AX490" s="76">
        <f t="shared" si="327"/>
        <v>1430831.644088001</v>
      </c>
      <c r="AY490" s="143">
        <f>'آبان 1400'!AZ491</f>
        <v>0</v>
      </c>
      <c r="AZ490" s="143">
        <f>'آبان 1400'!BA491</f>
        <v>0</v>
      </c>
      <c r="BA490" s="143">
        <f>'آبان 1400'!BB491</f>
        <v>0</v>
      </c>
      <c r="BB490" s="143">
        <f>'آبان 1400'!BC491</f>
        <v>0</v>
      </c>
      <c r="BC490" s="143">
        <f>'آبان 1400'!BD491</f>
        <v>0</v>
      </c>
      <c r="BD490" s="143">
        <f>'آبان 1400'!BE491</f>
        <v>0</v>
      </c>
      <c r="BE490" s="143">
        <f>'آبان 1400'!BF491</f>
        <v>0</v>
      </c>
      <c r="BF490" s="144">
        <f t="shared" si="328"/>
        <v>6534683.4192080004</v>
      </c>
      <c r="BG490" s="141">
        <f t="shared" si="329"/>
        <v>66377484</v>
      </c>
      <c r="BH490" s="145">
        <f t="shared" si="330"/>
        <v>72912168.216000006</v>
      </c>
      <c r="BI490" s="128">
        <f t="shared" si="323"/>
        <v>4659160</v>
      </c>
      <c r="BJ490" s="146">
        <f t="shared" si="331"/>
        <v>2329580</v>
      </c>
      <c r="BK490" s="146">
        <f t="shared" si="332"/>
        <v>698874</v>
      </c>
      <c r="BL490" s="147">
        <f t="shared" si="333"/>
        <v>1120000</v>
      </c>
      <c r="BM490" s="383">
        <v>0</v>
      </c>
      <c r="BN490" s="148">
        <f t="shared" si="334"/>
        <v>81719782.216000006</v>
      </c>
      <c r="BO490" s="149">
        <f t="shared" si="335"/>
        <v>72912168.215999991</v>
      </c>
      <c r="BP490" s="150">
        <f t="shared" si="336"/>
        <v>16769798.689679999</v>
      </c>
      <c r="BQ490" s="151">
        <f t="shared" si="337"/>
        <v>98489580.905680001</v>
      </c>
      <c r="BR490" s="152">
        <f t="shared" si="338"/>
        <v>100800</v>
      </c>
      <c r="BS490" s="148">
        <f t="shared" si="339"/>
        <v>98590380.905680001</v>
      </c>
      <c r="BT490" s="136">
        <v>0</v>
      </c>
      <c r="BU490" s="149">
        <f t="shared" si="340"/>
        <v>8171978.2216000007</v>
      </c>
      <c r="BV490" s="153">
        <f t="shared" si="341"/>
        <v>4085989.1108000004</v>
      </c>
      <c r="BW490" s="134">
        <f t="shared" si="342"/>
        <v>86332413.573280007</v>
      </c>
      <c r="BX490" s="148">
        <f t="shared" si="343"/>
        <v>7687614</v>
      </c>
      <c r="BY490" s="135">
        <f t="shared" si="344"/>
        <v>78644799.573280007</v>
      </c>
      <c r="CD490" s="400">
        <f>'آبان 1400'!AU491</f>
        <v>72912168.216000006</v>
      </c>
      <c r="CE490" s="401">
        <f>'آبان 1400'!AV491</f>
        <v>54308316.440880008</v>
      </c>
      <c r="CF490" s="401">
        <f>'آبان 1400'!AW491</f>
        <v>72912168.215999991</v>
      </c>
      <c r="CG490" s="401">
        <f>'آبان 1400'!AX491</f>
        <v>5103851.7751199994</v>
      </c>
      <c r="CH490" s="401">
        <f>'آبان 1400'!AY491</f>
        <v>1430831.644088001</v>
      </c>
      <c r="CI490" s="401">
        <f>'آبان 1400'!AZ491</f>
        <v>0</v>
      </c>
      <c r="CJ490" s="401">
        <f>'آبان 1400'!BA491</f>
        <v>0</v>
      </c>
      <c r="CK490" s="401">
        <f>'آبان 1400'!BB491</f>
        <v>0</v>
      </c>
      <c r="CL490" s="401">
        <f>'آبان 1400'!BC491</f>
        <v>0</v>
      </c>
      <c r="CM490" s="401">
        <f>'آبان 1400'!BD491</f>
        <v>0</v>
      </c>
      <c r="CN490" s="401">
        <f>'آبان 1400'!BE491</f>
        <v>0</v>
      </c>
      <c r="CO490" s="401">
        <f>'آبان 1400'!BF491</f>
        <v>0</v>
      </c>
      <c r="CP490" s="401">
        <f>'آبان 1400'!BG491</f>
        <v>6534683.4192080004</v>
      </c>
      <c r="CQ490" s="401">
        <f>'آبان 1400'!BH491</f>
        <v>66377484</v>
      </c>
      <c r="CR490" s="401">
        <f t="shared" si="345"/>
        <v>72912168.216000006</v>
      </c>
      <c r="CS490" s="56">
        <f t="shared" si="346"/>
        <v>4659160</v>
      </c>
      <c r="CT490" s="400">
        <f t="shared" si="347"/>
        <v>2329580</v>
      </c>
      <c r="CU490" s="401">
        <f t="shared" si="348"/>
        <v>698874</v>
      </c>
      <c r="CV490" s="401">
        <f t="shared" si="349"/>
        <v>1120000</v>
      </c>
      <c r="CW490" s="56">
        <v>0</v>
      </c>
      <c r="CX490" s="401">
        <f t="shared" si="350"/>
        <v>81719782.216000006</v>
      </c>
      <c r="CY490" s="401">
        <f t="shared" si="351"/>
        <v>72912168.215999991</v>
      </c>
      <c r="CZ490" s="401">
        <f t="shared" si="352"/>
        <v>16769798.689679999</v>
      </c>
      <c r="DA490" s="401">
        <f t="shared" si="353"/>
        <v>98489580.905680001</v>
      </c>
      <c r="DB490" s="401">
        <f t="shared" si="354"/>
        <v>100800</v>
      </c>
      <c r="DC490" s="401">
        <f t="shared" si="355"/>
        <v>98590380.905680001</v>
      </c>
      <c r="DD490" s="406">
        <v>0</v>
      </c>
      <c r="DE490" s="401">
        <f t="shared" si="356"/>
        <v>8171978.2216000007</v>
      </c>
      <c r="DF490" s="401">
        <f t="shared" si="357"/>
        <v>4085989.1108000004</v>
      </c>
      <c r="DG490" s="401">
        <f t="shared" si="358"/>
        <v>86332413.573280007</v>
      </c>
      <c r="DH490" s="401">
        <f t="shared" si="359"/>
        <v>7687614</v>
      </c>
      <c r="DI490" s="401">
        <f t="shared" si="360"/>
        <v>78644799.573280007</v>
      </c>
      <c r="DJ490" s="401">
        <f t="shared" si="361"/>
        <v>0</v>
      </c>
      <c r="DL490" s="408">
        <f t="shared" si="362"/>
        <v>6638737.5</v>
      </c>
      <c r="DM490" s="408">
        <f t="shared" si="363"/>
        <v>-1979577.5</v>
      </c>
    </row>
    <row r="491" spans="1:117" s="56" customFormat="1" ht="21" x14ac:dyDescent="0.2">
      <c r="A491" s="192">
        <f t="shared" si="324"/>
        <v>2655495</v>
      </c>
      <c r="B491" s="137">
        <f>'آبان 1400'!B492</f>
        <v>486</v>
      </c>
      <c r="C491" s="137">
        <f>'آبان 1400'!C492</f>
        <v>269</v>
      </c>
      <c r="D491" s="137">
        <f>'آبان 1400'!D492</f>
        <v>13153</v>
      </c>
      <c r="E491" s="137" t="str">
        <f>'آبان 1400'!E492</f>
        <v>هادی</v>
      </c>
      <c r="F491" s="137" t="str">
        <f>'آبان 1400'!F492</f>
        <v>متاجی نیموری</v>
      </c>
      <c r="G491" s="137" t="str">
        <f>'آبان 1400'!G492</f>
        <v>نگهبان</v>
      </c>
      <c r="H491" s="137" t="str">
        <f>'آبان 1400'!H492</f>
        <v>مازندران</v>
      </c>
      <c r="I491" s="137" t="str">
        <f>'آبان 1400'!I492</f>
        <v>214-813-2879478-1</v>
      </c>
      <c r="J491" s="137">
        <f>'آبان 1400'!J492</f>
        <v>2200697449</v>
      </c>
      <c r="K491" s="137" t="str">
        <f>'آبان 1400'!K492</f>
        <v>0036117674</v>
      </c>
      <c r="L491" s="137" t="str">
        <f>'آبان 1400'!L492</f>
        <v>مازندران</v>
      </c>
      <c r="M491" s="137" t="str">
        <f>'آبان 1400'!M492</f>
        <v>نگهبان</v>
      </c>
      <c r="N491" s="121" t="str">
        <f>'آبان 1400'!N492</f>
        <v>*</v>
      </c>
      <c r="O491" s="120">
        <f>'آبان 1400'!O492</f>
        <v>0</v>
      </c>
      <c r="P491" s="122">
        <f>'آبان 1400'!P492</f>
        <v>0</v>
      </c>
      <c r="Q491" s="362">
        <f>'آبان 1400'!Q492</f>
        <v>30</v>
      </c>
      <c r="R491" s="362">
        <f>'آبان 1400'!R492</f>
        <v>120</v>
      </c>
      <c r="S491" s="362">
        <f>'آبان 1400'!S492</f>
        <v>110</v>
      </c>
      <c r="T491" s="362">
        <f>'آبان 1400'!T492</f>
        <v>29.33</v>
      </c>
      <c r="U491" s="138">
        <f>'آبان 1400'!U492</f>
        <v>0</v>
      </c>
      <c r="V491" s="121">
        <f>'آبان 1400'!W492</f>
        <v>0</v>
      </c>
      <c r="W491" s="122">
        <f>'آبان 1400'!X492</f>
        <v>0</v>
      </c>
      <c r="X491" s="370">
        <f>'آبان 1400'!Y492</f>
        <v>0</v>
      </c>
      <c r="Y491" s="370">
        <f>'آبان 1400'!Z492</f>
        <v>0</v>
      </c>
      <c r="Z491" s="139">
        <f>'آبان 1400'!AA492</f>
        <v>885165</v>
      </c>
      <c r="AA491" s="139">
        <f>'آبان 1400'!AB492</f>
        <v>46667</v>
      </c>
      <c r="AB491" s="139">
        <f>'آبان 1400'!AC492</f>
        <v>931832</v>
      </c>
      <c r="AC491" s="139">
        <f>'آبان 1400'!AD492</f>
        <v>4500000</v>
      </c>
      <c r="AD491" s="139">
        <f>'آبان 1400'!AE492</f>
        <v>6000000</v>
      </c>
      <c r="AE491" s="140">
        <f>'آبان 1400'!AF492</f>
        <v>177895.19999999998</v>
      </c>
      <c r="AF491" s="123">
        <f>'آبان 1400'!AG492</f>
        <v>26554950</v>
      </c>
      <c r="AG491" s="124">
        <f>'آبان 1400'!AH492</f>
        <v>1400010</v>
      </c>
      <c r="AH491" s="124">
        <f>'آبان 1400'!AI492</f>
        <v>21347423.999999996</v>
      </c>
      <c r="AI491" s="124">
        <f>'آبان 1400'!AJ492</f>
        <v>0</v>
      </c>
      <c r="AJ491" s="124">
        <f>'آبان 1400'!AK492</f>
        <v>4500000</v>
      </c>
      <c r="AK491" s="124">
        <f>'آبان 1400'!AL492</f>
        <v>6000000</v>
      </c>
      <c r="AL491" s="124">
        <f>'آبان 1400'!AM492</f>
        <v>4892117.9999999991</v>
      </c>
      <c r="AM491" s="124">
        <f>'آبان 1400'!AN492</f>
        <v>5217666.2159999991</v>
      </c>
      <c r="AN491" s="124">
        <f>'آبان 1400'!AO492</f>
        <v>0</v>
      </c>
      <c r="AO491" s="124">
        <f>'آبان 1400'!AP492</f>
        <v>3000000</v>
      </c>
      <c r="AP491" s="124">
        <f>'آبان 1400'!AQ492</f>
        <v>0</v>
      </c>
      <c r="AQ491" s="124">
        <f>'آبان 1400'!AR492</f>
        <v>0</v>
      </c>
      <c r="AR491" s="124">
        <f>'آبان 1400'!AS492</f>
        <v>0</v>
      </c>
      <c r="AS491" s="379">
        <f>'آبان 1400'!AT492</f>
        <v>0</v>
      </c>
      <c r="AT491" s="372">
        <f t="shared" si="325"/>
        <v>72912168.216000006</v>
      </c>
      <c r="AU491" s="174">
        <f>'آبان 1400'!AV492</f>
        <v>54308316.440880008</v>
      </c>
      <c r="AV491" s="142">
        <f>'آبان 1400'!AW492</f>
        <v>72912168.215999991</v>
      </c>
      <c r="AW491" s="143">
        <f t="shared" si="326"/>
        <v>5103851.7751199994</v>
      </c>
      <c r="AX491" s="76">
        <f t="shared" si="327"/>
        <v>1430831.644088001</v>
      </c>
      <c r="AY491" s="143">
        <f>'آبان 1400'!AZ492</f>
        <v>0</v>
      </c>
      <c r="AZ491" s="143">
        <f>'آبان 1400'!BA492</f>
        <v>0</v>
      </c>
      <c r="BA491" s="143">
        <f>'آبان 1400'!BB492</f>
        <v>0</v>
      </c>
      <c r="BB491" s="143">
        <f>'آبان 1400'!BC492</f>
        <v>0</v>
      </c>
      <c r="BC491" s="143">
        <f>'آبان 1400'!BD492</f>
        <v>0</v>
      </c>
      <c r="BD491" s="143">
        <f>'آبان 1400'!BE492</f>
        <v>0</v>
      </c>
      <c r="BE491" s="143">
        <f>'آبان 1400'!BF492</f>
        <v>0</v>
      </c>
      <c r="BF491" s="144">
        <f t="shared" si="328"/>
        <v>6534683.4192080004</v>
      </c>
      <c r="BG491" s="141">
        <f t="shared" si="329"/>
        <v>66377484</v>
      </c>
      <c r="BH491" s="145">
        <f t="shared" si="330"/>
        <v>72912168.216000006</v>
      </c>
      <c r="BI491" s="128">
        <f t="shared" si="323"/>
        <v>4659160</v>
      </c>
      <c r="BJ491" s="146">
        <f t="shared" si="331"/>
        <v>2329580</v>
      </c>
      <c r="BK491" s="146">
        <f t="shared" si="332"/>
        <v>698874</v>
      </c>
      <c r="BL491" s="147">
        <f t="shared" si="333"/>
        <v>1120000</v>
      </c>
      <c r="BM491" s="383">
        <v>0</v>
      </c>
      <c r="BN491" s="148">
        <f t="shared" si="334"/>
        <v>81719782.216000006</v>
      </c>
      <c r="BO491" s="149">
        <f t="shared" si="335"/>
        <v>72912168.215999991</v>
      </c>
      <c r="BP491" s="150">
        <f t="shared" si="336"/>
        <v>16769798.689679999</v>
      </c>
      <c r="BQ491" s="151">
        <f t="shared" si="337"/>
        <v>98489580.905680001</v>
      </c>
      <c r="BR491" s="152">
        <f t="shared" si="338"/>
        <v>100800</v>
      </c>
      <c r="BS491" s="148">
        <f t="shared" si="339"/>
        <v>98590380.905680001</v>
      </c>
      <c r="BT491" s="136">
        <v>0</v>
      </c>
      <c r="BU491" s="149">
        <f t="shared" si="340"/>
        <v>8171978.2216000007</v>
      </c>
      <c r="BV491" s="153">
        <f t="shared" si="341"/>
        <v>4085989.1108000004</v>
      </c>
      <c r="BW491" s="134">
        <f t="shared" si="342"/>
        <v>86332413.573280007</v>
      </c>
      <c r="BX491" s="148">
        <f t="shared" si="343"/>
        <v>7687614</v>
      </c>
      <c r="BY491" s="135">
        <f t="shared" si="344"/>
        <v>78644799.573280007</v>
      </c>
      <c r="CD491" s="400">
        <f>'آبان 1400'!AU492</f>
        <v>72912168.216000006</v>
      </c>
      <c r="CE491" s="401">
        <f>'آبان 1400'!AV492</f>
        <v>54308316.440880008</v>
      </c>
      <c r="CF491" s="401">
        <f>'آبان 1400'!AW492</f>
        <v>72912168.215999991</v>
      </c>
      <c r="CG491" s="401">
        <f>'آبان 1400'!AX492</f>
        <v>5103851.7751199994</v>
      </c>
      <c r="CH491" s="401">
        <f>'آبان 1400'!AY492</f>
        <v>1430831.644088001</v>
      </c>
      <c r="CI491" s="401">
        <f>'آبان 1400'!AZ492</f>
        <v>0</v>
      </c>
      <c r="CJ491" s="401">
        <f>'آبان 1400'!BA492</f>
        <v>0</v>
      </c>
      <c r="CK491" s="401">
        <f>'آبان 1400'!BB492</f>
        <v>0</v>
      </c>
      <c r="CL491" s="401">
        <f>'آبان 1400'!BC492</f>
        <v>0</v>
      </c>
      <c r="CM491" s="401">
        <f>'آبان 1400'!BD492</f>
        <v>0</v>
      </c>
      <c r="CN491" s="401">
        <f>'آبان 1400'!BE492</f>
        <v>0</v>
      </c>
      <c r="CO491" s="401">
        <f>'آبان 1400'!BF492</f>
        <v>0</v>
      </c>
      <c r="CP491" s="401">
        <f>'آبان 1400'!BG492</f>
        <v>6534683.4192080004</v>
      </c>
      <c r="CQ491" s="401">
        <f>'آبان 1400'!BH492</f>
        <v>66377484</v>
      </c>
      <c r="CR491" s="401">
        <f t="shared" si="345"/>
        <v>72912168.216000006</v>
      </c>
      <c r="CS491" s="56">
        <f t="shared" si="346"/>
        <v>4659160</v>
      </c>
      <c r="CT491" s="400">
        <f t="shared" si="347"/>
        <v>2329580</v>
      </c>
      <c r="CU491" s="401">
        <f t="shared" si="348"/>
        <v>698874</v>
      </c>
      <c r="CV491" s="401">
        <f t="shared" si="349"/>
        <v>1120000</v>
      </c>
      <c r="CW491" s="56">
        <v>0</v>
      </c>
      <c r="CX491" s="401">
        <f t="shared" si="350"/>
        <v>81719782.216000006</v>
      </c>
      <c r="CY491" s="401">
        <f t="shared" si="351"/>
        <v>72912168.215999991</v>
      </c>
      <c r="CZ491" s="401">
        <f t="shared" si="352"/>
        <v>16769798.689679999</v>
      </c>
      <c r="DA491" s="401">
        <f t="shared" si="353"/>
        <v>98489580.905680001</v>
      </c>
      <c r="DB491" s="401">
        <f t="shared" si="354"/>
        <v>100800</v>
      </c>
      <c r="DC491" s="401">
        <f t="shared" si="355"/>
        <v>98590380.905680001</v>
      </c>
      <c r="DD491" s="406">
        <v>0</v>
      </c>
      <c r="DE491" s="401">
        <f t="shared" si="356"/>
        <v>8171978.2216000007</v>
      </c>
      <c r="DF491" s="401">
        <f t="shared" si="357"/>
        <v>4085989.1108000004</v>
      </c>
      <c r="DG491" s="401">
        <f t="shared" si="358"/>
        <v>86332413.573280007</v>
      </c>
      <c r="DH491" s="401">
        <f t="shared" si="359"/>
        <v>7687614</v>
      </c>
      <c r="DI491" s="401">
        <f t="shared" si="360"/>
        <v>78644799.573280007</v>
      </c>
      <c r="DJ491" s="401">
        <f t="shared" si="361"/>
        <v>0</v>
      </c>
      <c r="DL491" s="408">
        <f t="shared" si="362"/>
        <v>6638737.5</v>
      </c>
      <c r="DM491" s="408">
        <f t="shared" si="363"/>
        <v>-1979577.5</v>
      </c>
    </row>
    <row r="492" spans="1:117" s="56" customFormat="1" ht="21" x14ac:dyDescent="0.2">
      <c r="A492" s="192">
        <f t="shared" si="324"/>
        <v>2655495</v>
      </c>
      <c r="B492" s="137">
        <f>'آبان 1400'!B493</f>
        <v>487</v>
      </c>
      <c r="C492" s="137">
        <f>'آبان 1400'!C493</f>
        <v>270</v>
      </c>
      <c r="D492" s="137">
        <f>'آبان 1400'!D493</f>
        <v>13161</v>
      </c>
      <c r="E492" s="137" t="str">
        <f>'آبان 1400'!E493</f>
        <v>حسین</v>
      </c>
      <c r="F492" s="137" t="str">
        <f>'آبان 1400'!F493</f>
        <v>کوچ</v>
      </c>
      <c r="G492" s="137" t="str">
        <f>'آبان 1400'!G493</f>
        <v>نگهبان</v>
      </c>
      <c r="H492" s="137" t="str">
        <f>'آبان 1400'!H493</f>
        <v>مازندران</v>
      </c>
      <c r="I492" s="137" t="str">
        <f>'آبان 1400'!I493</f>
        <v>214-700-3171032-1</v>
      </c>
      <c r="J492" s="137">
        <f>'آبان 1400'!J493</f>
        <v>2190028299</v>
      </c>
      <c r="K492" s="137" t="str">
        <f>'آبان 1400'!K493</f>
        <v>0019186524</v>
      </c>
      <c r="L492" s="137" t="str">
        <f>'آبان 1400'!L493</f>
        <v>مازندران</v>
      </c>
      <c r="M492" s="137" t="str">
        <f>'آبان 1400'!M493</f>
        <v>نگهبان</v>
      </c>
      <c r="N492" s="121">
        <f>'آبان 1400'!N493</f>
        <v>0</v>
      </c>
      <c r="O492" s="120" t="str">
        <f>'آبان 1400'!O493</f>
        <v>*</v>
      </c>
      <c r="P492" s="122">
        <f>'آبان 1400'!P493</f>
        <v>0</v>
      </c>
      <c r="Q492" s="362">
        <f>'آبان 1400'!Q493</f>
        <v>30</v>
      </c>
      <c r="R492" s="362">
        <f>'آبان 1400'!R493</f>
        <v>90</v>
      </c>
      <c r="S492" s="362">
        <f>'آبان 1400'!S493</f>
        <v>0</v>
      </c>
      <c r="T492" s="362">
        <f>'آبان 1400'!T493</f>
        <v>0</v>
      </c>
      <c r="U492" s="138">
        <f>'آبان 1400'!U493</f>
        <v>0</v>
      </c>
      <c r="V492" s="121">
        <f>'آبان 1400'!W493</f>
        <v>0</v>
      </c>
      <c r="W492" s="122">
        <f>'آبان 1400'!X493</f>
        <v>0</v>
      </c>
      <c r="X492" s="370">
        <f>'آبان 1400'!Y493</f>
        <v>0</v>
      </c>
      <c r="Y492" s="370">
        <f>'آبان 1400'!Z493</f>
        <v>0</v>
      </c>
      <c r="Z492" s="139">
        <f>'آبان 1400'!AA493</f>
        <v>885165</v>
      </c>
      <c r="AA492" s="139">
        <f>'آبان 1400'!AB493</f>
        <v>46667</v>
      </c>
      <c r="AB492" s="139">
        <f>'آبان 1400'!AC493</f>
        <v>931832</v>
      </c>
      <c r="AC492" s="139">
        <f>'آبان 1400'!AD493</f>
        <v>4500000</v>
      </c>
      <c r="AD492" s="139">
        <f>'آبان 1400'!AE493</f>
        <v>6000000</v>
      </c>
      <c r="AE492" s="140">
        <f>'آبان 1400'!AF493</f>
        <v>177895.19999999998</v>
      </c>
      <c r="AF492" s="123">
        <f>'آبان 1400'!AG493</f>
        <v>26554950</v>
      </c>
      <c r="AG492" s="124">
        <f>'آبان 1400'!AH493</f>
        <v>1400010</v>
      </c>
      <c r="AH492" s="124">
        <f>'آبان 1400'!AI493</f>
        <v>16010567.999999998</v>
      </c>
      <c r="AI492" s="124">
        <f>'آبان 1400'!AJ493</f>
        <v>0</v>
      </c>
      <c r="AJ492" s="124">
        <f>'آبان 1400'!AK493</f>
        <v>4500000</v>
      </c>
      <c r="AK492" s="124">
        <f>'آبان 1400'!AL493</f>
        <v>6000000</v>
      </c>
      <c r="AL492" s="124">
        <f>'آبان 1400'!AM493</f>
        <v>0</v>
      </c>
      <c r="AM492" s="124">
        <f>'آبان 1400'!AN493</f>
        <v>0</v>
      </c>
      <c r="AN492" s="124">
        <f>'آبان 1400'!AO493</f>
        <v>0</v>
      </c>
      <c r="AO492" s="124">
        <f>'آبان 1400'!AP493</f>
        <v>4000000</v>
      </c>
      <c r="AP492" s="124">
        <f>'آبان 1400'!AQ493</f>
        <v>0</v>
      </c>
      <c r="AQ492" s="124">
        <f>'آبان 1400'!AR493</f>
        <v>0</v>
      </c>
      <c r="AR492" s="124">
        <f>'آبان 1400'!AS493</f>
        <v>0</v>
      </c>
      <c r="AS492" s="379">
        <f>'آبان 1400'!AT493</f>
        <v>0</v>
      </c>
      <c r="AT492" s="372">
        <f t="shared" si="325"/>
        <v>58465528</v>
      </c>
      <c r="AU492" s="174">
        <f>'آبان 1400'!AV493</f>
        <v>39872941.039999999</v>
      </c>
      <c r="AV492" s="142">
        <f>'آبان 1400'!AW493</f>
        <v>58465528</v>
      </c>
      <c r="AW492" s="143">
        <f t="shared" si="326"/>
        <v>4092586.9600000004</v>
      </c>
      <c r="AX492" s="76">
        <f t="shared" si="327"/>
        <v>0</v>
      </c>
      <c r="AY492" s="143">
        <f>'آبان 1400'!AZ493</f>
        <v>0</v>
      </c>
      <c r="AZ492" s="143">
        <f>'آبان 1400'!BA493</f>
        <v>0</v>
      </c>
      <c r="BA492" s="143">
        <f>'آبان 1400'!BB493</f>
        <v>0</v>
      </c>
      <c r="BB492" s="143">
        <f>'آبان 1400'!BC493</f>
        <v>0</v>
      </c>
      <c r="BC492" s="143">
        <f>'آبان 1400'!BD493</f>
        <v>0</v>
      </c>
      <c r="BD492" s="143">
        <f>'آبان 1400'!BE493</f>
        <v>0</v>
      </c>
      <c r="BE492" s="143">
        <f>'آبان 1400'!BF493</f>
        <v>0</v>
      </c>
      <c r="BF492" s="144">
        <f t="shared" si="328"/>
        <v>4092586.9600000004</v>
      </c>
      <c r="BG492" s="141">
        <f t="shared" si="329"/>
        <v>54372941</v>
      </c>
      <c r="BH492" s="145">
        <f t="shared" si="330"/>
        <v>58465528</v>
      </c>
      <c r="BI492" s="128">
        <f t="shared" si="323"/>
        <v>4659160</v>
      </c>
      <c r="BJ492" s="146">
        <f t="shared" si="331"/>
        <v>2329580</v>
      </c>
      <c r="BK492" s="146">
        <f t="shared" si="332"/>
        <v>698874</v>
      </c>
      <c r="BL492" s="147">
        <f t="shared" si="333"/>
        <v>1120000</v>
      </c>
      <c r="BM492" s="383">
        <v>0</v>
      </c>
      <c r="BN492" s="148">
        <f t="shared" si="334"/>
        <v>67273142</v>
      </c>
      <c r="BO492" s="149">
        <f t="shared" si="335"/>
        <v>58465528</v>
      </c>
      <c r="BP492" s="150">
        <f t="shared" si="336"/>
        <v>13447071.440000001</v>
      </c>
      <c r="BQ492" s="151">
        <f t="shared" si="337"/>
        <v>80720213.439999998</v>
      </c>
      <c r="BR492" s="152">
        <f t="shared" si="338"/>
        <v>100800</v>
      </c>
      <c r="BS492" s="148">
        <f t="shared" si="339"/>
        <v>80821013.439999998</v>
      </c>
      <c r="BT492" s="136">
        <v>0</v>
      </c>
      <c r="BU492" s="149">
        <f t="shared" si="340"/>
        <v>6727314.2000000002</v>
      </c>
      <c r="BV492" s="153">
        <f t="shared" si="341"/>
        <v>3363657.1</v>
      </c>
      <c r="BW492" s="134">
        <f t="shared" si="342"/>
        <v>70730042.140000001</v>
      </c>
      <c r="BX492" s="148">
        <f t="shared" si="343"/>
        <v>7687614</v>
      </c>
      <c r="BY492" s="135">
        <f t="shared" si="344"/>
        <v>63042428.140000001</v>
      </c>
      <c r="CD492" s="400">
        <f>'آبان 1400'!AU493</f>
        <v>58465528</v>
      </c>
      <c r="CE492" s="401">
        <f>'آبان 1400'!AV493</f>
        <v>39872941.039999999</v>
      </c>
      <c r="CF492" s="401">
        <f>'آبان 1400'!AW493</f>
        <v>58465528</v>
      </c>
      <c r="CG492" s="401">
        <f>'آبان 1400'!AX493</f>
        <v>4092586.9600000004</v>
      </c>
      <c r="CH492" s="401">
        <f>'آبان 1400'!AY493</f>
        <v>0</v>
      </c>
      <c r="CI492" s="401">
        <f>'آبان 1400'!AZ493</f>
        <v>0</v>
      </c>
      <c r="CJ492" s="401">
        <f>'آبان 1400'!BA493</f>
        <v>0</v>
      </c>
      <c r="CK492" s="401">
        <f>'آبان 1400'!BB493</f>
        <v>0</v>
      </c>
      <c r="CL492" s="401">
        <f>'آبان 1400'!BC493</f>
        <v>0</v>
      </c>
      <c r="CM492" s="401">
        <f>'آبان 1400'!BD493</f>
        <v>0</v>
      </c>
      <c r="CN492" s="401">
        <f>'آبان 1400'!BE493</f>
        <v>0</v>
      </c>
      <c r="CO492" s="401">
        <f>'آبان 1400'!BF493</f>
        <v>0</v>
      </c>
      <c r="CP492" s="401">
        <f>'آبان 1400'!BG493</f>
        <v>4092586.9600000004</v>
      </c>
      <c r="CQ492" s="401">
        <f>'آبان 1400'!BH493</f>
        <v>54372941</v>
      </c>
      <c r="CR492" s="401">
        <f t="shared" si="345"/>
        <v>58465528</v>
      </c>
      <c r="CS492" s="56">
        <f t="shared" si="346"/>
        <v>4659160</v>
      </c>
      <c r="CT492" s="400">
        <f t="shared" si="347"/>
        <v>2329580</v>
      </c>
      <c r="CU492" s="401">
        <f t="shared" si="348"/>
        <v>698874</v>
      </c>
      <c r="CV492" s="401">
        <f t="shared" si="349"/>
        <v>1120000</v>
      </c>
      <c r="CW492" s="56">
        <v>0</v>
      </c>
      <c r="CX492" s="401">
        <f t="shared" si="350"/>
        <v>67273142</v>
      </c>
      <c r="CY492" s="401">
        <f t="shared" si="351"/>
        <v>58465528</v>
      </c>
      <c r="CZ492" s="401">
        <f t="shared" si="352"/>
        <v>13447071.440000001</v>
      </c>
      <c r="DA492" s="401">
        <f t="shared" si="353"/>
        <v>80720213.439999998</v>
      </c>
      <c r="DB492" s="401">
        <f t="shared" si="354"/>
        <v>100800</v>
      </c>
      <c r="DC492" s="401">
        <f t="shared" si="355"/>
        <v>80821013.439999998</v>
      </c>
      <c r="DD492" s="406">
        <v>0</v>
      </c>
      <c r="DE492" s="401">
        <f t="shared" si="356"/>
        <v>6727314.2000000002</v>
      </c>
      <c r="DF492" s="401">
        <f t="shared" si="357"/>
        <v>3363657.1</v>
      </c>
      <c r="DG492" s="401">
        <f t="shared" si="358"/>
        <v>70730042.140000001</v>
      </c>
      <c r="DH492" s="401">
        <f t="shared" si="359"/>
        <v>7687614</v>
      </c>
      <c r="DI492" s="401">
        <f t="shared" si="360"/>
        <v>63042428.140000001</v>
      </c>
      <c r="DJ492" s="401">
        <f t="shared" si="361"/>
        <v>0</v>
      </c>
      <c r="DL492" s="408">
        <f t="shared" si="362"/>
        <v>6638737.5</v>
      </c>
      <c r="DM492" s="408">
        <f t="shared" si="363"/>
        <v>-1979577.5</v>
      </c>
    </row>
    <row r="493" spans="1:117" s="56" customFormat="1" ht="21" x14ac:dyDescent="0.2">
      <c r="A493" s="192">
        <f t="shared" si="324"/>
        <v>2655495</v>
      </c>
      <c r="B493" s="137">
        <f>'آبان 1400'!B494</f>
        <v>488</v>
      </c>
      <c r="C493" s="137">
        <f>'آبان 1400'!C494</f>
        <v>271</v>
      </c>
      <c r="D493" s="137">
        <f>'آبان 1400'!D494</f>
        <v>13170</v>
      </c>
      <c r="E493" s="137" t="str">
        <f>'آبان 1400'!E494</f>
        <v>آرش</v>
      </c>
      <c r="F493" s="137" t="str">
        <f>'آبان 1400'!F494</f>
        <v>عزیزی</v>
      </c>
      <c r="G493" s="137" t="str">
        <f>'آبان 1400'!G494</f>
        <v>نگهبان</v>
      </c>
      <c r="H493" s="137" t="str">
        <f>'آبان 1400'!H494</f>
        <v>مازندران</v>
      </c>
      <c r="I493" s="137" t="str">
        <f>'آبان 1400'!I494</f>
        <v>171-700-4080052-1</v>
      </c>
      <c r="J493" s="137">
        <f>'آبان 1400'!J494</f>
        <v>2210190436</v>
      </c>
      <c r="K493" s="137" t="str">
        <f>'آبان 1400'!K494</f>
        <v>0036211112</v>
      </c>
      <c r="L493" s="137" t="str">
        <f>'آبان 1400'!L494</f>
        <v>مازندران</v>
      </c>
      <c r="M493" s="137" t="str">
        <f>'آبان 1400'!M494</f>
        <v>نگهبان</v>
      </c>
      <c r="N493" s="121" t="str">
        <f>'آبان 1400'!N494</f>
        <v>*</v>
      </c>
      <c r="O493" s="120">
        <f>'آبان 1400'!O494</f>
        <v>0</v>
      </c>
      <c r="P493" s="122">
        <f>'آبان 1400'!P494</f>
        <v>0</v>
      </c>
      <c r="Q493" s="362">
        <f>'آبان 1400'!Q494</f>
        <v>30</v>
      </c>
      <c r="R493" s="362">
        <f>'آبان 1400'!R494</f>
        <v>120</v>
      </c>
      <c r="S493" s="362">
        <f>'آبان 1400'!S494</f>
        <v>110</v>
      </c>
      <c r="T493" s="362">
        <f>'آبان 1400'!T494</f>
        <v>29.33</v>
      </c>
      <c r="U493" s="138">
        <f>'آبان 1400'!U494</f>
        <v>0</v>
      </c>
      <c r="V493" s="121">
        <f>'آبان 1400'!W494</f>
        <v>0</v>
      </c>
      <c r="W493" s="122">
        <f>'آبان 1400'!X494</f>
        <v>0</v>
      </c>
      <c r="X493" s="370">
        <f>'آبان 1400'!Y494</f>
        <v>0</v>
      </c>
      <c r="Y493" s="370">
        <f>'آبان 1400'!Z494</f>
        <v>0</v>
      </c>
      <c r="Z493" s="139">
        <f>'آبان 1400'!AA494</f>
        <v>885165</v>
      </c>
      <c r="AA493" s="139">
        <f>'آبان 1400'!AB494</f>
        <v>46667</v>
      </c>
      <c r="AB493" s="139">
        <f>'آبان 1400'!AC494</f>
        <v>931832</v>
      </c>
      <c r="AC493" s="139">
        <f>'آبان 1400'!AD494</f>
        <v>4500000</v>
      </c>
      <c r="AD493" s="139">
        <f>'آبان 1400'!AE494</f>
        <v>6000000</v>
      </c>
      <c r="AE493" s="140">
        <f>'آبان 1400'!AF494</f>
        <v>177895.19999999998</v>
      </c>
      <c r="AF493" s="123">
        <f>'آبان 1400'!AG494</f>
        <v>26554950</v>
      </c>
      <c r="AG493" s="124">
        <f>'آبان 1400'!AH494</f>
        <v>1400010</v>
      </c>
      <c r="AH493" s="124">
        <f>'آبان 1400'!AI494</f>
        <v>21347423.999999996</v>
      </c>
      <c r="AI493" s="124">
        <f>'آبان 1400'!AJ494</f>
        <v>0</v>
      </c>
      <c r="AJ493" s="124">
        <f>'آبان 1400'!AK494</f>
        <v>4500000</v>
      </c>
      <c r="AK493" s="124">
        <f>'آبان 1400'!AL494</f>
        <v>6000000</v>
      </c>
      <c r="AL493" s="124">
        <f>'آبان 1400'!AM494</f>
        <v>4892117.9999999991</v>
      </c>
      <c r="AM493" s="124">
        <f>'آبان 1400'!AN494</f>
        <v>5217666.2159999991</v>
      </c>
      <c r="AN493" s="124">
        <f>'آبان 1400'!AO494</f>
        <v>0</v>
      </c>
      <c r="AO493" s="124">
        <f>'آبان 1400'!AP494</f>
        <v>3000000</v>
      </c>
      <c r="AP493" s="124">
        <f>'آبان 1400'!AQ494</f>
        <v>0</v>
      </c>
      <c r="AQ493" s="124">
        <f>'آبان 1400'!AR494</f>
        <v>0</v>
      </c>
      <c r="AR493" s="124">
        <f>'آبان 1400'!AS494</f>
        <v>0</v>
      </c>
      <c r="AS493" s="379">
        <f>'آبان 1400'!AT494</f>
        <v>0</v>
      </c>
      <c r="AT493" s="372">
        <f t="shared" si="325"/>
        <v>72912168.216000006</v>
      </c>
      <c r="AU493" s="174">
        <f>'آبان 1400'!AV494</f>
        <v>54308316.440880008</v>
      </c>
      <c r="AV493" s="142">
        <f>'آبان 1400'!AW494</f>
        <v>72912168.215999991</v>
      </c>
      <c r="AW493" s="143">
        <f t="shared" si="326"/>
        <v>5103851.7751199994</v>
      </c>
      <c r="AX493" s="76">
        <f t="shared" si="327"/>
        <v>1430831.644088001</v>
      </c>
      <c r="AY493" s="143">
        <f>'آبان 1400'!AZ494</f>
        <v>0</v>
      </c>
      <c r="AZ493" s="143">
        <f>'آبان 1400'!BA494</f>
        <v>0</v>
      </c>
      <c r="BA493" s="143">
        <f>'آبان 1400'!BB494</f>
        <v>0</v>
      </c>
      <c r="BB493" s="143">
        <f>'آبان 1400'!BC494</f>
        <v>0</v>
      </c>
      <c r="BC493" s="143">
        <f>'آبان 1400'!BD494</f>
        <v>0</v>
      </c>
      <c r="BD493" s="143">
        <f>'آبان 1400'!BE494</f>
        <v>0</v>
      </c>
      <c r="BE493" s="143">
        <f>'آبان 1400'!BF494</f>
        <v>0</v>
      </c>
      <c r="BF493" s="144">
        <f t="shared" si="328"/>
        <v>6534683.4192080004</v>
      </c>
      <c r="BG493" s="141">
        <f t="shared" si="329"/>
        <v>66377484</v>
      </c>
      <c r="BH493" s="145">
        <f t="shared" si="330"/>
        <v>72912168.216000006</v>
      </c>
      <c r="BI493" s="128">
        <f t="shared" si="323"/>
        <v>4659160</v>
      </c>
      <c r="BJ493" s="146">
        <f t="shared" si="331"/>
        <v>2329580</v>
      </c>
      <c r="BK493" s="146">
        <f t="shared" si="332"/>
        <v>698874</v>
      </c>
      <c r="BL493" s="147">
        <f t="shared" si="333"/>
        <v>1120000</v>
      </c>
      <c r="BM493" s="383">
        <v>0</v>
      </c>
      <c r="BN493" s="148">
        <f t="shared" si="334"/>
        <v>81719782.216000006</v>
      </c>
      <c r="BO493" s="149">
        <f t="shared" si="335"/>
        <v>72912168.215999991</v>
      </c>
      <c r="BP493" s="150">
        <f t="shared" si="336"/>
        <v>16769798.689679999</v>
      </c>
      <c r="BQ493" s="151">
        <f t="shared" si="337"/>
        <v>98489580.905680001</v>
      </c>
      <c r="BR493" s="152">
        <f t="shared" si="338"/>
        <v>100800</v>
      </c>
      <c r="BS493" s="148">
        <f t="shared" si="339"/>
        <v>98590380.905680001</v>
      </c>
      <c r="BT493" s="136">
        <v>0</v>
      </c>
      <c r="BU493" s="149">
        <f t="shared" si="340"/>
        <v>8171978.2216000007</v>
      </c>
      <c r="BV493" s="153">
        <f t="shared" si="341"/>
        <v>4085989.1108000004</v>
      </c>
      <c r="BW493" s="134">
        <f t="shared" si="342"/>
        <v>86332413.573280007</v>
      </c>
      <c r="BX493" s="148">
        <f t="shared" si="343"/>
        <v>7687614</v>
      </c>
      <c r="BY493" s="135">
        <f t="shared" si="344"/>
        <v>78644799.573280007</v>
      </c>
      <c r="CD493" s="400">
        <f>'آبان 1400'!AU494</f>
        <v>72912168.216000006</v>
      </c>
      <c r="CE493" s="401">
        <f>'آبان 1400'!AV494</f>
        <v>54308316.440880008</v>
      </c>
      <c r="CF493" s="401">
        <f>'آبان 1400'!AW494</f>
        <v>72912168.215999991</v>
      </c>
      <c r="CG493" s="401">
        <f>'آبان 1400'!AX494</f>
        <v>5103851.7751199994</v>
      </c>
      <c r="CH493" s="401">
        <f>'آبان 1400'!AY494</f>
        <v>1430831.644088001</v>
      </c>
      <c r="CI493" s="401">
        <f>'آبان 1400'!AZ494</f>
        <v>0</v>
      </c>
      <c r="CJ493" s="401">
        <f>'آبان 1400'!BA494</f>
        <v>0</v>
      </c>
      <c r="CK493" s="401">
        <f>'آبان 1400'!BB494</f>
        <v>0</v>
      </c>
      <c r="CL493" s="401">
        <f>'آبان 1400'!BC494</f>
        <v>0</v>
      </c>
      <c r="CM493" s="401">
        <f>'آبان 1400'!BD494</f>
        <v>0</v>
      </c>
      <c r="CN493" s="401">
        <f>'آبان 1400'!BE494</f>
        <v>0</v>
      </c>
      <c r="CO493" s="401">
        <f>'آبان 1400'!BF494</f>
        <v>0</v>
      </c>
      <c r="CP493" s="401">
        <f>'آبان 1400'!BG494</f>
        <v>6534683.4192080004</v>
      </c>
      <c r="CQ493" s="401">
        <f>'آبان 1400'!BH494</f>
        <v>66377484</v>
      </c>
      <c r="CR493" s="401">
        <f t="shared" si="345"/>
        <v>72912168.216000006</v>
      </c>
      <c r="CS493" s="56">
        <f t="shared" si="346"/>
        <v>4659160</v>
      </c>
      <c r="CT493" s="400">
        <f t="shared" si="347"/>
        <v>2329580</v>
      </c>
      <c r="CU493" s="401">
        <f t="shared" si="348"/>
        <v>698874</v>
      </c>
      <c r="CV493" s="401">
        <f t="shared" si="349"/>
        <v>1120000</v>
      </c>
      <c r="CW493" s="56">
        <v>0</v>
      </c>
      <c r="CX493" s="401">
        <f t="shared" si="350"/>
        <v>81719782.216000006</v>
      </c>
      <c r="CY493" s="401">
        <f t="shared" si="351"/>
        <v>72912168.215999991</v>
      </c>
      <c r="CZ493" s="401">
        <f t="shared" si="352"/>
        <v>16769798.689679999</v>
      </c>
      <c r="DA493" s="401">
        <f t="shared" si="353"/>
        <v>98489580.905680001</v>
      </c>
      <c r="DB493" s="401">
        <f t="shared" si="354"/>
        <v>100800</v>
      </c>
      <c r="DC493" s="401">
        <f t="shared" si="355"/>
        <v>98590380.905680001</v>
      </c>
      <c r="DD493" s="406">
        <v>0</v>
      </c>
      <c r="DE493" s="401">
        <f t="shared" si="356"/>
        <v>8171978.2216000007</v>
      </c>
      <c r="DF493" s="401">
        <f t="shared" si="357"/>
        <v>4085989.1108000004</v>
      </c>
      <c r="DG493" s="401">
        <f t="shared" si="358"/>
        <v>86332413.573280007</v>
      </c>
      <c r="DH493" s="401">
        <f t="shared" si="359"/>
        <v>7687614</v>
      </c>
      <c r="DI493" s="401">
        <f t="shared" si="360"/>
        <v>78644799.573280007</v>
      </c>
      <c r="DJ493" s="401">
        <f t="shared" si="361"/>
        <v>0</v>
      </c>
      <c r="DL493" s="408">
        <f t="shared" si="362"/>
        <v>6638737.5</v>
      </c>
      <c r="DM493" s="408">
        <f t="shared" si="363"/>
        <v>-1979577.5</v>
      </c>
    </row>
    <row r="494" spans="1:117" s="56" customFormat="1" ht="21" x14ac:dyDescent="0.2">
      <c r="A494" s="192">
        <f t="shared" si="324"/>
        <v>2655495</v>
      </c>
      <c r="B494" s="137">
        <f>'آبان 1400'!B495</f>
        <v>489</v>
      </c>
      <c r="C494" s="137">
        <f>'آبان 1400'!C495</f>
        <v>272</v>
      </c>
      <c r="D494" s="137">
        <f>'آبان 1400'!D495</f>
        <v>13171</v>
      </c>
      <c r="E494" s="137" t="str">
        <f>'آبان 1400'!E495</f>
        <v>آرش</v>
      </c>
      <c r="F494" s="137" t="str">
        <f>'آبان 1400'!F495</f>
        <v>دلاوری</v>
      </c>
      <c r="G494" s="137" t="str">
        <f>'آبان 1400'!G495</f>
        <v>نگهبان</v>
      </c>
      <c r="H494" s="137" t="str">
        <f>'آبان 1400'!H495</f>
        <v>مازندران</v>
      </c>
      <c r="I494" s="137" t="str">
        <f>'آبان 1400'!I495</f>
        <v>124-813-2177823-1</v>
      </c>
      <c r="J494" s="137">
        <f>'آبان 1400'!J495</f>
        <v>2250044971</v>
      </c>
      <c r="K494" s="137" t="str">
        <f>'آبان 1400'!K495</f>
        <v>0012776002</v>
      </c>
      <c r="L494" s="137" t="str">
        <f>'آبان 1400'!L495</f>
        <v>مازندران</v>
      </c>
      <c r="M494" s="137" t="str">
        <f>'آبان 1400'!M495</f>
        <v>نگهبان</v>
      </c>
      <c r="N494" s="121">
        <f>'آبان 1400'!N495</f>
        <v>0</v>
      </c>
      <c r="O494" s="120" t="str">
        <f>'آبان 1400'!O495</f>
        <v>*</v>
      </c>
      <c r="P494" s="122">
        <f>'آبان 1400'!P495</f>
        <v>0</v>
      </c>
      <c r="Q494" s="362">
        <f>'آبان 1400'!Q495</f>
        <v>30</v>
      </c>
      <c r="R494" s="362">
        <f>'آبان 1400'!R495</f>
        <v>90</v>
      </c>
      <c r="S494" s="362">
        <f>'آبان 1400'!S495</f>
        <v>0</v>
      </c>
      <c r="T494" s="362">
        <f>'آبان 1400'!T495</f>
        <v>0</v>
      </c>
      <c r="U494" s="138">
        <f>'آبان 1400'!U495</f>
        <v>2</v>
      </c>
      <c r="V494" s="121">
        <f>'آبان 1400'!W495</f>
        <v>0</v>
      </c>
      <c r="W494" s="122">
        <f>'آبان 1400'!X495</f>
        <v>0</v>
      </c>
      <c r="X494" s="370">
        <f>'آبان 1400'!Y495</f>
        <v>0</v>
      </c>
      <c r="Y494" s="370">
        <f>'آبان 1400'!Z495</f>
        <v>0</v>
      </c>
      <c r="Z494" s="139">
        <f>'آبان 1400'!AA495</f>
        <v>885165</v>
      </c>
      <c r="AA494" s="139">
        <f>'آبان 1400'!AB495</f>
        <v>0</v>
      </c>
      <c r="AB494" s="139">
        <f>'آبان 1400'!AC495</f>
        <v>885165</v>
      </c>
      <c r="AC494" s="139">
        <f>'آبان 1400'!AD495</f>
        <v>4500000</v>
      </c>
      <c r="AD494" s="139">
        <f>'آبان 1400'!AE495</f>
        <v>6000000</v>
      </c>
      <c r="AE494" s="140">
        <f>'آبان 1400'!AF495</f>
        <v>168986.04545454544</v>
      </c>
      <c r="AF494" s="123">
        <f>'آبان 1400'!AG495</f>
        <v>26554950</v>
      </c>
      <c r="AG494" s="124">
        <f>'آبان 1400'!AH495</f>
        <v>0</v>
      </c>
      <c r="AH494" s="124">
        <f>'آبان 1400'!AI495</f>
        <v>15208744.09090909</v>
      </c>
      <c r="AI494" s="124">
        <f>'آبان 1400'!AJ495</f>
        <v>0</v>
      </c>
      <c r="AJ494" s="124">
        <f>'آبان 1400'!AK495</f>
        <v>4500000</v>
      </c>
      <c r="AK494" s="124">
        <f>'آبان 1400'!AL495</f>
        <v>6000000</v>
      </c>
      <c r="AL494" s="124">
        <f>'آبان 1400'!AM495</f>
        <v>0</v>
      </c>
      <c r="AM494" s="124">
        <f>'آبان 1400'!AN495</f>
        <v>0</v>
      </c>
      <c r="AN494" s="124">
        <f>'آبان 1400'!AO495</f>
        <v>1770330</v>
      </c>
      <c r="AO494" s="124">
        <f>'آبان 1400'!AP495</f>
        <v>4000000</v>
      </c>
      <c r="AP494" s="124">
        <f>'آبان 1400'!AQ495</f>
        <v>0</v>
      </c>
      <c r="AQ494" s="124">
        <f>'آبان 1400'!AR495</f>
        <v>0</v>
      </c>
      <c r="AR494" s="124">
        <f>'آبان 1400'!AS495</f>
        <v>0</v>
      </c>
      <c r="AS494" s="379">
        <f>'آبان 1400'!AT495</f>
        <v>0</v>
      </c>
      <c r="AT494" s="372">
        <f t="shared" si="325"/>
        <v>58034024.090909094</v>
      </c>
      <c r="AU494" s="174">
        <f>'آبان 1400'!AV495</f>
        <v>37825235.504545458</v>
      </c>
      <c r="AV494" s="142">
        <f>'آبان 1400'!AW495</f>
        <v>56263694.090909094</v>
      </c>
      <c r="AW494" s="143">
        <f t="shared" si="326"/>
        <v>3938458.5863636369</v>
      </c>
      <c r="AX494" s="76">
        <f t="shared" si="327"/>
        <v>0</v>
      </c>
      <c r="AY494" s="143">
        <f>'آبان 1400'!AZ495</f>
        <v>0</v>
      </c>
      <c r="AZ494" s="143">
        <f>'آبان 1400'!BA495</f>
        <v>0</v>
      </c>
      <c r="BA494" s="143">
        <f>'آبان 1400'!BB495</f>
        <v>0</v>
      </c>
      <c r="BB494" s="143">
        <f>'آبان 1400'!BC495</f>
        <v>0</v>
      </c>
      <c r="BC494" s="143">
        <f>'آبان 1400'!BD495</f>
        <v>0</v>
      </c>
      <c r="BD494" s="143">
        <f>'آبان 1400'!BE495</f>
        <v>0</v>
      </c>
      <c r="BE494" s="143">
        <f>'آبان 1400'!BF495</f>
        <v>0</v>
      </c>
      <c r="BF494" s="144">
        <f t="shared" si="328"/>
        <v>3938458.5863636369</v>
      </c>
      <c r="BG494" s="141">
        <f t="shared" si="329"/>
        <v>54095565</v>
      </c>
      <c r="BH494" s="145">
        <f t="shared" si="330"/>
        <v>58034024.090909094</v>
      </c>
      <c r="BI494" s="128">
        <f t="shared" si="323"/>
        <v>4425825</v>
      </c>
      <c r="BJ494" s="146">
        <f t="shared" si="331"/>
        <v>2212912.5</v>
      </c>
      <c r="BK494" s="146">
        <f t="shared" si="332"/>
        <v>663873.75</v>
      </c>
      <c r="BL494" s="147">
        <f t="shared" si="333"/>
        <v>1120000</v>
      </c>
      <c r="BM494" s="383">
        <v>0</v>
      </c>
      <c r="BN494" s="148">
        <f t="shared" si="334"/>
        <v>66456635.340909094</v>
      </c>
      <c r="BO494" s="149">
        <f t="shared" si="335"/>
        <v>56263694.090909094</v>
      </c>
      <c r="BP494" s="150">
        <f t="shared" si="336"/>
        <v>12940649.640909093</v>
      </c>
      <c r="BQ494" s="151">
        <f t="shared" si="337"/>
        <v>79397284.981818184</v>
      </c>
      <c r="BR494" s="152">
        <f t="shared" si="338"/>
        <v>100800</v>
      </c>
      <c r="BS494" s="148">
        <f t="shared" si="339"/>
        <v>79498084.981818184</v>
      </c>
      <c r="BT494" s="136">
        <v>0</v>
      </c>
      <c r="BU494" s="149">
        <f t="shared" si="340"/>
        <v>6645663.5340909101</v>
      </c>
      <c r="BV494" s="153">
        <f t="shared" si="341"/>
        <v>3322831.7670454551</v>
      </c>
      <c r="BW494" s="134">
        <f t="shared" si="342"/>
        <v>69529589.680681825</v>
      </c>
      <c r="BX494" s="148">
        <f t="shared" si="343"/>
        <v>7302611.25</v>
      </c>
      <c r="BY494" s="135">
        <f t="shared" si="344"/>
        <v>62226978.430681825</v>
      </c>
      <c r="CD494" s="400">
        <f>'آبان 1400'!AU495</f>
        <v>58034024.090909094</v>
      </c>
      <c r="CE494" s="401">
        <f>'آبان 1400'!AV495</f>
        <v>37825235.504545458</v>
      </c>
      <c r="CF494" s="401">
        <f>'آبان 1400'!AW495</f>
        <v>56263694.090909094</v>
      </c>
      <c r="CG494" s="401">
        <f>'آبان 1400'!AX495</f>
        <v>3938458.5863636369</v>
      </c>
      <c r="CH494" s="401">
        <f>'آبان 1400'!AY495</f>
        <v>0</v>
      </c>
      <c r="CI494" s="401">
        <f>'آبان 1400'!AZ495</f>
        <v>0</v>
      </c>
      <c r="CJ494" s="401">
        <f>'آبان 1400'!BA495</f>
        <v>0</v>
      </c>
      <c r="CK494" s="401">
        <f>'آبان 1400'!BB495</f>
        <v>0</v>
      </c>
      <c r="CL494" s="401">
        <f>'آبان 1400'!BC495</f>
        <v>0</v>
      </c>
      <c r="CM494" s="401">
        <f>'آبان 1400'!BD495</f>
        <v>0</v>
      </c>
      <c r="CN494" s="401">
        <f>'آبان 1400'!BE495</f>
        <v>0</v>
      </c>
      <c r="CO494" s="401">
        <f>'آبان 1400'!BF495</f>
        <v>0</v>
      </c>
      <c r="CP494" s="401">
        <f>'آبان 1400'!BG495</f>
        <v>3938458.5863636369</v>
      </c>
      <c r="CQ494" s="401">
        <f>'آبان 1400'!BH495</f>
        <v>54095565</v>
      </c>
      <c r="CR494" s="401">
        <f t="shared" si="345"/>
        <v>58034024.090909094</v>
      </c>
      <c r="CS494" s="56">
        <f t="shared" si="346"/>
        <v>4425825</v>
      </c>
      <c r="CT494" s="400">
        <f t="shared" si="347"/>
        <v>2212912.5</v>
      </c>
      <c r="CU494" s="401">
        <f t="shared" si="348"/>
        <v>663873.75</v>
      </c>
      <c r="CV494" s="401">
        <f t="shared" si="349"/>
        <v>1120000</v>
      </c>
      <c r="CW494" s="56">
        <v>0</v>
      </c>
      <c r="CX494" s="401">
        <f t="shared" si="350"/>
        <v>66456635.340909094</v>
      </c>
      <c r="CY494" s="401">
        <f t="shared" si="351"/>
        <v>56263694.090909094</v>
      </c>
      <c r="CZ494" s="401">
        <f t="shared" si="352"/>
        <v>12940649.640909093</v>
      </c>
      <c r="DA494" s="401">
        <f t="shared" si="353"/>
        <v>79397284.981818184</v>
      </c>
      <c r="DB494" s="401">
        <f t="shared" si="354"/>
        <v>100800</v>
      </c>
      <c r="DC494" s="401">
        <f t="shared" si="355"/>
        <v>79498084.981818184</v>
      </c>
      <c r="DD494" s="406">
        <v>0</v>
      </c>
      <c r="DE494" s="401">
        <f t="shared" si="356"/>
        <v>6645663.5340909101</v>
      </c>
      <c r="DF494" s="401">
        <f t="shared" si="357"/>
        <v>3322831.7670454551</v>
      </c>
      <c r="DG494" s="401">
        <f t="shared" si="358"/>
        <v>69529589.680681825</v>
      </c>
      <c r="DH494" s="401">
        <f t="shared" si="359"/>
        <v>7302611.25</v>
      </c>
      <c r="DI494" s="401">
        <f t="shared" si="360"/>
        <v>62226978.430681825</v>
      </c>
      <c r="DJ494" s="401">
        <f t="shared" si="361"/>
        <v>0</v>
      </c>
      <c r="DL494" s="408">
        <f t="shared" si="362"/>
        <v>6638737.5</v>
      </c>
      <c r="DM494" s="408">
        <f t="shared" si="363"/>
        <v>-2212912.5</v>
      </c>
    </row>
    <row r="495" spans="1:117" s="56" customFormat="1" ht="21" x14ac:dyDescent="0.2">
      <c r="A495" s="192">
        <f t="shared" si="324"/>
        <v>2655495</v>
      </c>
      <c r="B495" s="137">
        <f>'آبان 1400'!B496</f>
        <v>490</v>
      </c>
      <c r="C495" s="137">
        <f>'آبان 1400'!C496</f>
        <v>273</v>
      </c>
      <c r="D495" s="137">
        <f>'آبان 1400'!D496</f>
        <v>13172</v>
      </c>
      <c r="E495" s="137" t="str">
        <f>'آبان 1400'!E496</f>
        <v>رضا</v>
      </c>
      <c r="F495" s="137" t="str">
        <f>'آبان 1400'!F496</f>
        <v>دانشفر</v>
      </c>
      <c r="G495" s="137" t="str">
        <f>'آبان 1400'!G496</f>
        <v>نگهبان</v>
      </c>
      <c r="H495" s="137" t="str">
        <f>'آبان 1400'!H496</f>
        <v>مازندران</v>
      </c>
      <c r="I495" s="137" t="str">
        <f>'آبان 1400'!I496</f>
        <v>284-700-4167020-1</v>
      </c>
      <c r="J495" s="137">
        <f>'آبان 1400'!J496</f>
        <v>4839429121</v>
      </c>
      <c r="K495" s="137" t="str">
        <f>'آبان 1400'!K496</f>
        <v>0036029974</v>
      </c>
      <c r="L495" s="137" t="str">
        <f>'آبان 1400'!L496</f>
        <v>مازندران</v>
      </c>
      <c r="M495" s="137" t="str">
        <f>'آبان 1400'!M496</f>
        <v>نگهبان</v>
      </c>
      <c r="N495" s="121">
        <f>'آبان 1400'!N496</f>
        <v>0</v>
      </c>
      <c r="O495" s="120" t="str">
        <f>'آبان 1400'!O496</f>
        <v>*</v>
      </c>
      <c r="P495" s="122">
        <f>'آبان 1400'!P496</f>
        <v>0</v>
      </c>
      <c r="Q495" s="362">
        <f>'آبان 1400'!Q496</f>
        <v>30</v>
      </c>
      <c r="R495" s="362">
        <f>'آبان 1400'!R496</f>
        <v>90</v>
      </c>
      <c r="S495" s="362">
        <f>'آبان 1400'!S496</f>
        <v>0</v>
      </c>
      <c r="T495" s="362">
        <f>'آبان 1400'!T496</f>
        <v>0</v>
      </c>
      <c r="U495" s="138">
        <f>'آبان 1400'!U496</f>
        <v>0</v>
      </c>
      <c r="V495" s="121">
        <f>'آبان 1400'!W496</f>
        <v>0</v>
      </c>
      <c r="W495" s="122">
        <f>'آبان 1400'!X496</f>
        <v>0</v>
      </c>
      <c r="X495" s="370">
        <f>'آبان 1400'!Y496</f>
        <v>3</v>
      </c>
      <c r="Y495" s="370">
        <f>'آبان 1400'!Z496</f>
        <v>1</v>
      </c>
      <c r="Z495" s="139">
        <f>'آبان 1400'!AA496</f>
        <v>885165</v>
      </c>
      <c r="AA495" s="139">
        <f>'آبان 1400'!AB496</f>
        <v>0</v>
      </c>
      <c r="AB495" s="139">
        <f>'آبان 1400'!AC496</f>
        <v>885165</v>
      </c>
      <c r="AC495" s="139">
        <f>'آبان 1400'!AD496</f>
        <v>4500000</v>
      </c>
      <c r="AD495" s="139">
        <f>'آبان 1400'!AE496</f>
        <v>6000000</v>
      </c>
      <c r="AE495" s="140">
        <f>'آبان 1400'!AF496</f>
        <v>168986.04545454544</v>
      </c>
      <c r="AF495" s="123">
        <f>'آبان 1400'!AG496</f>
        <v>26554950</v>
      </c>
      <c r="AG495" s="124">
        <f>'آبان 1400'!AH496</f>
        <v>0</v>
      </c>
      <c r="AH495" s="124">
        <f>'آبان 1400'!AI496</f>
        <v>15208744.09090909</v>
      </c>
      <c r="AI495" s="124">
        <f>'آبان 1400'!AJ496</f>
        <v>2655495</v>
      </c>
      <c r="AJ495" s="124">
        <f>'آبان 1400'!AK496</f>
        <v>4500000</v>
      </c>
      <c r="AK495" s="124">
        <f>'آبان 1400'!AL496</f>
        <v>6000000</v>
      </c>
      <c r="AL495" s="124">
        <f>'آبان 1400'!AM496</f>
        <v>0</v>
      </c>
      <c r="AM495" s="124">
        <f>'آبان 1400'!AN496</f>
        <v>0</v>
      </c>
      <c r="AN495" s="124">
        <f>'آبان 1400'!AO496</f>
        <v>0</v>
      </c>
      <c r="AO495" s="124">
        <f>'آبان 1400'!AP496</f>
        <v>4000000</v>
      </c>
      <c r="AP495" s="124">
        <f>'آبان 1400'!AQ496</f>
        <v>0</v>
      </c>
      <c r="AQ495" s="124">
        <f>'آبان 1400'!AR496</f>
        <v>0</v>
      </c>
      <c r="AR495" s="124">
        <f>'آبان 1400'!AS496</f>
        <v>0</v>
      </c>
      <c r="AS495" s="379">
        <f>'آبان 1400'!AT496</f>
        <v>0</v>
      </c>
      <c r="AT495" s="372">
        <f t="shared" si="325"/>
        <v>58919189.090909094</v>
      </c>
      <c r="AU495" s="174">
        <f>'آبان 1400'!AV496</f>
        <v>37825235.504545458</v>
      </c>
      <c r="AV495" s="142">
        <f>'آبان 1400'!AW496</f>
        <v>56263694.090909094</v>
      </c>
      <c r="AW495" s="143">
        <f t="shared" si="326"/>
        <v>3938458.5863636369</v>
      </c>
      <c r="AX495" s="76">
        <f t="shared" si="327"/>
        <v>0</v>
      </c>
      <c r="AY495" s="143">
        <f>'آبان 1400'!AZ496</f>
        <v>0</v>
      </c>
      <c r="AZ495" s="143">
        <f>'آبان 1400'!BA496</f>
        <v>0</v>
      </c>
      <c r="BA495" s="143">
        <f>'آبان 1400'!BB496</f>
        <v>0</v>
      </c>
      <c r="BB495" s="143">
        <f>'آبان 1400'!BC496</f>
        <v>0</v>
      </c>
      <c r="BC495" s="143">
        <f>'آبان 1400'!BD496</f>
        <v>0</v>
      </c>
      <c r="BD495" s="143">
        <f>'آبان 1400'!BE496</f>
        <v>0</v>
      </c>
      <c r="BE495" s="143">
        <f>'آبان 1400'!BF496</f>
        <v>0</v>
      </c>
      <c r="BF495" s="144">
        <f t="shared" si="328"/>
        <v>3938458.5863636369</v>
      </c>
      <c r="BG495" s="141">
        <f t="shared" si="329"/>
        <v>54980730</v>
      </c>
      <c r="BH495" s="145">
        <f t="shared" si="330"/>
        <v>58919189.090909094</v>
      </c>
      <c r="BI495" s="128">
        <f t="shared" si="323"/>
        <v>4425825</v>
      </c>
      <c r="BJ495" s="146">
        <f t="shared" si="331"/>
        <v>2212912.5</v>
      </c>
      <c r="BK495" s="146">
        <f t="shared" si="332"/>
        <v>663873.75</v>
      </c>
      <c r="BL495" s="147">
        <f t="shared" si="333"/>
        <v>1120000</v>
      </c>
      <c r="BM495" s="383">
        <v>0</v>
      </c>
      <c r="BN495" s="148">
        <f t="shared" si="334"/>
        <v>67341800.340909094</v>
      </c>
      <c r="BO495" s="149">
        <f t="shared" si="335"/>
        <v>56263694.090909094</v>
      </c>
      <c r="BP495" s="150">
        <f t="shared" si="336"/>
        <v>12940649.640909093</v>
      </c>
      <c r="BQ495" s="151">
        <f t="shared" si="337"/>
        <v>80282449.981818184</v>
      </c>
      <c r="BR495" s="152">
        <f t="shared" si="338"/>
        <v>100800</v>
      </c>
      <c r="BS495" s="148">
        <f t="shared" si="339"/>
        <v>80383249.981818184</v>
      </c>
      <c r="BT495" s="136">
        <v>0</v>
      </c>
      <c r="BU495" s="149">
        <f t="shared" si="340"/>
        <v>6734180.0340909101</v>
      </c>
      <c r="BV495" s="153">
        <f t="shared" si="341"/>
        <v>3367090.0170454551</v>
      </c>
      <c r="BW495" s="134">
        <f t="shared" si="342"/>
        <v>70281979.930681825</v>
      </c>
      <c r="BX495" s="148">
        <f t="shared" si="343"/>
        <v>7302611.25</v>
      </c>
      <c r="BY495" s="135">
        <f t="shared" si="344"/>
        <v>62979368.680681825</v>
      </c>
      <c r="CD495" s="400">
        <f>'آبان 1400'!AU496</f>
        <v>58919189.090909094</v>
      </c>
      <c r="CE495" s="401">
        <f>'آبان 1400'!AV496</f>
        <v>37825235.504545458</v>
      </c>
      <c r="CF495" s="401">
        <f>'آبان 1400'!AW496</f>
        <v>56263694.090909094</v>
      </c>
      <c r="CG495" s="401">
        <f>'آبان 1400'!AX496</f>
        <v>3938458.5863636369</v>
      </c>
      <c r="CH495" s="401">
        <f>'آبان 1400'!AY496</f>
        <v>0</v>
      </c>
      <c r="CI495" s="401">
        <f>'آبان 1400'!AZ496</f>
        <v>0</v>
      </c>
      <c r="CJ495" s="401">
        <f>'آبان 1400'!BA496</f>
        <v>0</v>
      </c>
      <c r="CK495" s="401">
        <f>'آبان 1400'!BB496</f>
        <v>0</v>
      </c>
      <c r="CL495" s="401">
        <f>'آبان 1400'!BC496</f>
        <v>0</v>
      </c>
      <c r="CM495" s="401">
        <f>'آبان 1400'!BD496</f>
        <v>0</v>
      </c>
      <c r="CN495" s="401">
        <f>'آبان 1400'!BE496</f>
        <v>0</v>
      </c>
      <c r="CO495" s="401">
        <f>'آبان 1400'!BF496</f>
        <v>0</v>
      </c>
      <c r="CP495" s="401">
        <f>'آبان 1400'!BG496</f>
        <v>3938458.5863636369</v>
      </c>
      <c r="CQ495" s="401">
        <f>'آبان 1400'!BH496</f>
        <v>54980730</v>
      </c>
      <c r="CR495" s="401">
        <f t="shared" si="345"/>
        <v>58919189.090909094</v>
      </c>
      <c r="CS495" s="56">
        <f t="shared" si="346"/>
        <v>4425825</v>
      </c>
      <c r="CT495" s="400">
        <f t="shared" si="347"/>
        <v>2212912.5</v>
      </c>
      <c r="CU495" s="401">
        <f t="shared" si="348"/>
        <v>663873.75</v>
      </c>
      <c r="CV495" s="401">
        <f t="shared" si="349"/>
        <v>1120000</v>
      </c>
      <c r="CW495" s="56">
        <v>0</v>
      </c>
      <c r="CX495" s="401">
        <f t="shared" si="350"/>
        <v>67341800.340909094</v>
      </c>
      <c r="CY495" s="401">
        <f t="shared" si="351"/>
        <v>56263694.090909094</v>
      </c>
      <c r="CZ495" s="401">
        <f t="shared" si="352"/>
        <v>12940649.640909093</v>
      </c>
      <c r="DA495" s="401">
        <f t="shared" si="353"/>
        <v>80282449.981818184</v>
      </c>
      <c r="DB495" s="401">
        <f t="shared" si="354"/>
        <v>100800</v>
      </c>
      <c r="DC495" s="401">
        <f t="shared" si="355"/>
        <v>80383249.981818184</v>
      </c>
      <c r="DD495" s="406">
        <v>0</v>
      </c>
      <c r="DE495" s="401">
        <f t="shared" si="356"/>
        <v>6734180.0340909101</v>
      </c>
      <c r="DF495" s="401">
        <f t="shared" si="357"/>
        <v>3367090.0170454551</v>
      </c>
      <c r="DG495" s="401">
        <f t="shared" si="358"/>
        <v>70281979.930681825</v>
      </c>
      <c r="DH495" s="401">
        <f t="shared" si="359"/>
        <v>7302611.25</v>
      </c>
      <c r="DI495" s="401">
        <f t="shared" si="360"/>
        <v>62979368.680681825</v>
      </c>
      <c r="DJ495" s="401">
        <f t="shared" si="361"/>
        <v>0</v>
      </c>
      <c r="DL495" s="408">
        <f t="shared" si="362"/>
        <v>6638737.5</v>
      </c>
      <c r="DM495" s="408">
        <f t="shared" si="363"/>
        <v>-2212912.5</v>
      </c>
    </row>
    <row r="496" spans="1:117" s="56" customFormat="1" ht="21" x14ac:dyDescent="0.2">
      <c r="A496" s="192">
        <f t="shared" si="324"/>
        <v>2655495</v>
      </c>
      <c r="B496" s="137">
        <f>'آبان 1400'!B497</f>
        <v>491</v>
      </c>
      <c r="C496" s="137">
        <f>'آبان 1400'!C497</f>
        <v>274</v>
      </c>
      <c r="D496" s="137">
        <f>'آبان 1400'!D497</f>
        <v>13173</v>
      </c>
      <c r="E496" s="137" t="str">
        <f>'آبان 1400'!E497</f>
        <v>جمع الله</v>
      </c>
      <c r="F496" s="137" t="str">
        <f>'آبان 1400'!F497</f>
        <v xml:space="preserve"> میردار شاه حسینی</v>
      </c>
      <c r="G496" s="137" t="str">
        <f>'آبان 1400'!G497</f>
        <v>نگهبان</v>
      </c>
      <c r="H496" s="137" t="str">
        <f>'آبان 1400'!H497</f>
        <v>مازندران</v>
      </c>
      <c r="I496" s="137" t="str">
        <f>'آبان 1400'!I497</f>
        <v>214-700-4158959-1</v>
      </c>
      <c r="J496" s="137" t="str">
        <f>'آبان 1400'!J497</f>
        <v>6279730621</v>
      </c>
      <c r="K496" s="137" t="str">
        <f>'آبان 1400'!K497</f>
        <v>0036032238</v>
      </c>
      <c r="L496" s="137" t="str">
        <f>'آبان 1400'!L497</f>
        <v>مازندران</v>
      </c>
      <c r="M496" s="137" t="str">
        <f>'آبان 1400'!M497</f>
        <v>نگهبان</v>
      </c>
      <c r="N496" s="121">
        <f>'آبان 1400'!N497</f>
        <v>0</v>
      </c>
      <c r="O496" s="120" t="str">
        <f>'آبان 1400'!O497</f>
        <v>*</v>
      </c>
      <c r="P496" s="122">
        <f>'آبان 1400'!P497</f>
        <v>0</v>
      </c>
      <c r="Q496" s="362">
        <f>'آبان 1400'!Q497</f>
        <v>30</v>
      </c>
      <c r="R496" s="362">
        <f>'آبان 1400'!R497</f>
        <v>90</v>
      </c>
      <c r="S496" s="362">
        <f>'آبان 1400'!S497</f>
        <v>0</v>
      </c>
      <c r="T496" s="362">
        <f>'آبان 1400'!T497</f>
        <v>0</v>
      </c>
      <c r="U496" s="138">
        <f>'آبان 1400'!U497</f>
        <v>0</v>
      </c>
      <c r="V496" s="121">
        <f>'آبان 1400'!W497</f>
        <v>0</v>
      </c>
      <c r="W496" s="122">
        <f>'آبان 1400'!X497</f>
        <v>0</v>
      </c>
      <c r="X496" s="370">
        <f>'آبان 1400'!Y497</f>
        <v>1</v>
      </c>
      <c r="Y496" s="370">
        <f>'آبان 1400'!Z497</f>
        <v>0</v>
      </c>
      <c r="Z496" s="139">
        <f>'آبان 1400'!AA497</f>
        <v>885165</v>
      </c>
      <c r="AA496" s="139">
        <f>'آبان 1400'!AB497</f>
        <v>0</v>
      </c>
      <c r="AB496" s="139">
        <f>'آبان 1400'!AC497</f>
        <v>885165</v>
      </c>
      <c r="AC496" s="139">
        <f>'آبان 1400'!AD497</f>
        <v>4500000</v>
      </c>
      <c r="AD496" s="139">
        <f>'آبان 1400'!AE497</f>
        <v>6000000</v>
      </c>
      <c r="AE496" s="140">
        <f>'آبان 1400'!AF497</f>
        <v>168986.04545454544</v>
      </c>
      <c r="AF496" s="123">
        <f>'آبان 1400'!AG497</f>
        <v>26554950</v>
      </c>
      <c r="AG496" s="124">
        <f>'آبان 1400'!AH497</f>
        <v>0</v>
      </c>
      <c r="AH496" s="124">
        <f>'آبان 1400'!AI497</f>
        <v>15208744.09090909</v>
      </c>
      <c r="AI496" s="124">
        <f>'آبان 1400'!AJ497</f>
        <v>0</v>
      </c>
      <c r="AJ496" s="124">
        <f>'آبان 1400'!AK497</f>
        <v>4500000</v>
      </c>
      <c r="AK496" s="124">
        <f>'آبان 1400'!AL497</f>
        <v>6000000</v>
      </c>
      <c r="AL496" s="124">
        <f>'آبان 1400'!AM497</f>
        <v>0</v>
      </c>
      <c r="AM496" s="124">
        <f>'آبان 1400'!AN497</f>
        <v>0</v>
      </c>
      <c r="AN496" s="124">
        <f>'آبان 1400'!AO497</f>
        <v>0</v>
      </c>
      <c r="AO496" s="124">
        <f>'آبان 1400'!AP497</f>
        <v>4000000</v>
      </c>
      <c r="AP496" s="124">
        <f>'آبان 1400'!AQ497</f>
        <v>0</v>
      </c>
      <c r="AQ496" s="124">
        <f>'آبان 1400'!AR497</f>
        <v>0</v>
      </c>
      <c r="AR496" s="124">
        <f>'آبان 1400'!AS497</f>
        <v>0</v>
      </c>
      <c r="AS496" s="379">
        <f>'آبان 1400'!AT497</f>
        <v>0</v>
      </c>
      <c r="AT496" s="372">
        <f t="shared" si="325"/>
        <v>56263694.090909094</v>
      </c>
      <c r="AU496" s="174">
        <f>'آبان 1400'!AV497</f>
        <v>37825235.504545458</v>
      </c>
      <c r="AV496" s="142">
        <f>'آبان 1400'!AW497</f>
        <v>56263694.090909094</v>
      </c>
      <c r="AW496" s="143">
        <f t="shared" si="326"/>
        <v>3938458.5863636369</v>
      </c>
      <c r="AX496" s="76">
        <f t="shared" si="327"/>
        <v>0</v>
      </c>
      <c r="AY496" s="143">
        <f>'آبان 1400'!AZ497</f>
        <v>0</v>
      </c>
      <c r="AZ496" s="143">
        <f>'آبان 1400'!BA497</f>
        <v>0</v>
      </c>
      <c r="BA496" s="143">
        <f>'آبان 1400'!BB497</f>
        <v>0</v>
      </c>
      <c r="BB496" s="143">
        <f>'آبان 1400'!BC497</f>
        <v>0</v>
      </c>
      <c r="BC496" s="143">
        <f>'آبان 1400'!BD497</f>
        <v>0</v>
      </c>
      <c r="BD496" s="143">
        <f>'آبان 1400'!BE497</f>
        <v>0</v>
      </c>
      <c r="BE496" s="143">
        <f>'آبان 1400'!BF497</f>
        <v>0</v>
      </c>
      <c r="BF496" s="144">
        <f t="shared" si="328"/>
        <v>3938458.5863636369</v>
      </c>
      <c r="BG496" s="141">
        <f t="shared" si="329"/>
        <v>52325235</v>
      </c>
      <c r="BH496" s="145">
        <f t="shared" si="330"/>
        <v>56263694.090909094</v>
      </c>
      <c r="BI496" s="128">
        <f t="shared" si="323"/>
        <v>4425825</v>
      </c>
      <c r="BJ496" s="146">
        <f t="shared" si="331"/>
        <v>2212912.5</v>
      </c>
      <c r="BK496" s="146">
        <f t="shared" si="332"/>
        <v>663873.75</v>
      </c>
      <c r="BL496" s="147">
        <f t="shared" si="333"/>
        <v>1120000</v>
      </c>
      <c r="BM496" s="383">
        <v>0</v>
      </c>
      <c r="BN496" s="148">
        <f t="shared" si="334"/>
        <v>64686305.340909094</v>
      </c>
      <c r="BO496" s="149">
        <f t="shared" si="335"/>
        <v>56263694.090909094</v>
      </c>
      <c r="BP496" s="150">
        <f t="shared" si="336"/>
        <v>12940649.640909093</v>
      </c>
      <c r="BQ496" s="151">
        <f t="shared" si="337"/>
        <v>77626954.981818184</v>
      </c>
      <c r="BR496" s="152">
        <f t="shared" si="338"/>
        <v>100800</v>
      </c>
      <c r="BS496" s="148">
        <f t="shared" si="339"/>
        <v>77727754.981818184</v>
      </c>
      <c r="BT496" s="136">
        <v>0</v>
      </c>
      <c r="BU496" s="149">
        <f t="shared" si="340"/>
        <v>6468630.5340909101</v>
      </c>
      <c r="BV496" s="153">
        <f t="shared" si="341"/>
        <v>3234315.2670454551</v>
      </c>
      <c r="BW496" s="134">
        <f t="shared" si="342"/>
        <v>68024809.180681825</v>
      </c>
      <c r="BX496" s="148">
        <f t="shared" si="343"/>
        <v>7302611.25</v>
      </c>
      <c r="BY496" s="135">
        <f t="shared" si="344"/>
        <v>60722197.930681825</v>
      </c>
      <c r="CD496" s="400">
        <f>'آبان 1400'!AU497</f>
        <v>56263694.090909094</v>
      </c>
      <c r="CE496" s="401">
        <f>'آبان 1400'!AV497</f>
        <v>37825235.504545458</v>
      </c>
      <c r="CF496" s="401">
        <f>'آبان 1400'!AW497</f>
        <v>56263694.090909094</v>
      </c>
      <c r="CG496" s="401">
        <f>'آبان 1400'!AX497</f>
        <v>3938458.5863636369</v>
      </c>
      <c r="CH496" s="401">
        <f>'آبان 1400'!AY497</f>
        <v>0</v>
      </c>
      <c r="CI496" s="401">
        <f>'آبان 1400'!AZ497</f>
        <v>0</v>
      </c>
      <c r="CJ496" s="401">
        <f>'آبان 1400'!BA497</f>
        <v>0</v>
      </c>
      <c r="CK496" s="401">
        <f>'آبان 1400'!BB497</f>
        <v>0</v>
      </c>
      <c r="CL496" s="401">
        <f>'آبان 1400'!BC497</f>
        <v>0</v>
      </c>
      <c r="CM496" s="401">
        <f>'آبان 1400'!BD497</f>
        <v>0</v>
      </c>
      <c r="CN496" s="401">
        <f>'آبان 1400'!BE497</f>
        <v>0</v>
      </c>
      <c r="CO496" s="401">
        <f>'آبان 1400'!BF497</f>
        <v>0</v>
      </c>
      <c r="CP496" s="401">
        <f>'آبان 1400'!BG497</f>
        <v>3938458.5863636369</v>
      </c>
      <c r="CQ496" s="401">
        <f>'آبان 1400'!BH497</f>
        <v>52325235</v>
      </c>
      <c r="CR496" s="401">
        <f t="shared" si="345"/>
        <v>56263694.090909094</v>
      </c>
      <c r="CS496" s="56">
        <f t="shared" si="346"/>
        <v>4425825</v>
      </c>
      <c r="CT496" s="400">
        <f t="shared" si="347"/>
        <v>2212912.5</v>
      </c>
      <c r="CU496" s="401">
        <f t="shared" si="348"/>
        <v>663873.75</v>
      </c>
      <c r="CV496" s="401">
        <f t="shared" si="349"/>
        <v>1120000</v>
      </c>
      <c r="CW496" s="56">
        <v>0</v>
      </c>
      <c r="CX496" s="401">
        <f t="shared" si="350"/>
        <v>64686305.340909094</v>
      </c>
      <c r="CY496" s="401">
        <f t="shared" si="351"/>
        <v>56263694.090909094</v>
      </c>
      <c r="CZ496" s="401">
        <f t="shared" si="352"/>
        <v>12940649.640909093</v>
      </c>
      <c r="DA496" s="401">
        <f t="shared" si="353"/>
        <v>77626954.981818184</v>
      </c>
      <c r="DB496" s="401">
        <f t="shared" si="354"/>
        <v>100800</v>
      </c>
      <c r="DC496" s="401">
        <f t="shared" si="355"/>
        <v>77727754.981818184</v>
      </c>
      <c r="DD496" s="406">
        <v>0</v>
      </c>
      <c r="DE496" s="401">
        <f t="shared" si="356"/>
        <v>6468630.5340909101</v>
      </c>
      <c r="DF496" s="401">
        <f t="shared" si="357"/>
        <v>3234315.2670454551</v>
      </c>
      <c r="DG496" s="401">
        <f t="shared" si="358"/>
        <v>68024809.180681825</v>
      </c>
      <c r="DH496" s="401">
        <f t="shared" si="359"/>
        <v>7302611.25</v>
      </c>
      <c r="DI496" s="401">
        <f t="shared" si="360"/>
        <v>60722197.930681825</v>
      </c>
      <c r="DJ496" s="401">
        <f t="shared" si="361"/>
        <v>0</v>
      </c>
      <c r="DL496" s="408">
        <f t="shared" si="362"/>
        <v>6638737.5</v>
      </c>
      <c r="DM496" s="408">
        <f t="shared" si="363"/>
        <v>-2212912.5</v>
      </c>
    </row>
    <row r="497" spans="1:117" s="56" customFormat="1" ht="21" x14ac:dyDescent="0.2">
      <c r="A497" s="192">
        <f t="shared" si="324"/>
        <v>2655495</v>
      </c>
      <c r="B497" s="137">
        <f>'آبان 1400'!B498</f>
        <v>492</v>
      </c>
      <c r="C497" s="137">
        <f>'آبان 1400'!C498</f>
        <v>275</v>
      </c>
      <c r="D497" s="137">
        <f>'آبان 1400'!D498</f>
        <v>13175</v>
      </c>
      <c r="E497" s="137" t="str">
        <f>'آبان 1400'!E498</f>
        <v>محمدجواد</v>
      </c>
      <c r="F497" s="137" t="str">
        <f>'آبان 1400'!F498</f>
        <v>حاجی زاده</v>
      </c>
      <c r="G497" s="137" t="str">
        <f>'آبان 1400'!G498</f>
        <v>نگهبان</v>
      </c>
      <c r="H497" s="137" t="str">
        <f>'آبان 1400'!H498</f>
        <v>مازندران</v>
      </c>
      <c r="I497" s="137" t="str">
        <f>'آبان 1400'!I498</f>
        <v>214-700-4297535-1</v>
      </c>
      <c r="J497" s="137">
        <f>'آبان 1400'!J498</f>
        <v>4980134602</v>
      </c>
      <c r="K497" s="137" t="str">
        <f>'آبان 1400'!K498</f>
        <v>0039169686</v>
      </c>
      <c r="L497" s="137" t="str">
        <f>'آبان 1400'!L498</f>
        <v>مازندران</v>
      </c>
      <c r="M497" s="137" t="str">
        <f>'آبان 1400'!M498</f>
        <v>نگهبان</v>
      </c>
      <c r="N497" s="121" t="str">
        <f>'آبان 1400'!N498</f>
        <v>*</v>
      </c>
      <c r="O497" s="120">
        <f>'آبان 1400'!O498</f>
        <v>0</v>
      </c>
      <c r="P497" s="122">
        <f>'آبان 1400'!P498</f>
        <v>0</v>
      </c>
      <c r="Q497" s="362">
        <f>'آبان 1400'!Q498</f>
        <v>30</v>
      </c>
      <c r="R497" s="362">
        <f>'آبان 1400'!R498</f>
        <v>120</v>
      </c>
      <c r="S497" s="362">
        <f>'آبان 1400'!S498</f>
        <v>110</v>
      </c>
      <c r="T497" s="362">
        <f>'آبان 1400'!T498</f>
        <v>29.33</v>
      </c>
      <c r="U497" s="138">
        <f>'آبان 1400'!U498</f>
        <v>0</v>
      </c>
      <c r="V497" s="121">
        <f>'آبان 1400'!W498</f>
        <v>0</v>
      </c>
      <c r="W497" s="122">
        <f>'آبان 1400'!X498</f>
        <v>0</v>
      </c>
      <c r="X497" s="370">
        <f>'آبان 1400'!Y498</f>
        <v>0</v>
      </c>
      <c r="Y497" s="370">
        <f>'آبان 1400'!Z498</f>
        <v>0</v>
      </c>
      <c r="Z497" s="139">
        <f>'آبان 1400'!AA498</f>
        <v>885165</v>
      </c>
      <c r="AA497" s="139">
        <f>'آبان 1400'!AB498</f>
        <v>0</v>
      </c>
      <c r="AB497" s="139">
        <f>'آبان 1400'!AC498</f>
        <v>885165</v>
      </c>
      <c r="AC497" s="139">
        <f>'آبان 1400'!AD498</f>
        <v>4500000</v>
      </c>
      <c r="AD497" s="139">
        <f>'آبان 1400'!AE498</f>
        <v>6000000</v>
      </c>
      <c r="AE497" s="140">
        <f>'آبان 1400'!AF498</f>
        <v>168986.04545454544</v>
      </c>
      <c r="AF497" s="123">
        <f>'آبان 1400'!AG498</f>
        <v>26554950</v>
      </c>
      <c r="AG497" s="124">
        <f>'آبان 1400'!AH498</f>
        <v>0</v>
      </c>
      <c r="AH497" s="124">
        <f>'آبان 1400'!AI498</f>
        <v>20278325.454545453</v>
      </c>
      <c r="AI497" s="124">
        <f>'آبان 1400'!AJ498</f>
        <v>0</v>
      </c>
      <c r="AJ497" s="124">
        <f>'آبان 1400'!AK498</f>
        <v>4500000</v>
      </c>
      <c r="AK497" s="124">
        <f>'آبان 1400'!AL498</f>
        <v>6000000</v>
      </c>
      <c r="AL497" s="124">
        <f>'آبان 1400'!AM498</f>
        <v>4647116.25</v>
      </c>
      <c r="AM497" s="124">
        <f>'آبان 1400'!AN498</f>
        <v>4956360.7131818179</v>
      </c>
      <c r="AN497" s="124">
        <f>'آبان 1400'!AO498</f>
        <v>0</v>
      </c>
      <c r="AO497" s="124">
        <f>'آبان 1400'!AP498</f>
        <v>3000000</v>
      </c>
      <c r="AP497" s="124">
        <f>'آبان 1400'!AQ498</f>
        <v>0</v>
      </c>
      <c r="AQ497" s="124">
        <f>'آبان 1400'!AR498</f>
        <v>0</v>
      </c>
      <c r="AR497" s="124">
        <f>'آبان 1400'!AS498</f>
        <v>0</v>
      </c>
      <c r="AS497" s="379">
        <f>'آبان 1400'!AT498</f>
        <v>0</v>
      </c>
      <c r="AT497" s="372">
        <f t="shared" si="325"/>
        <v>69936752.417727262</v>
      </c>
      <c r="AU497" s="174">
        <f>'آبان 1400'!AV498</f>
        <v>51541179.748486355</v>
      </c>
      <c r="AV497" s="142">
        <f>'آبان 1400'!AW498</f>
        <v>69936752.417727262</v>
      </c>
      <c r="AW497" s="143">
        <f t="shared" si="326"/>
        <v>4895572.6692409087</v>
      </c>
      <c r="AX497" s="76">
        <f t="shared" si="327"/>
        <v>1154117.9748486355</v>
      </c>
      <c r="AY497" s="143">
        <f>'آبان 1400'!AZ498</f>
        <v>0</v>
      </c>
      <c r="AZ497" s="143">
        <f>'آبان 1400'!BA498</f>
        <v>0</v>
      </c>
      <c r="BA497" s="143">
        <f>'آبان 1400'!BB498</f>
        <v>0</v>
      </c>
      <c r="BB497" s="143">
        <f>'آبان 1400'!BC498</f>
        <v>0</v>
      </c>
      <c r="BC497" s="143">
        <f>'آبان 1400'!BD498</f>
        <v>0</v>
      </c>
      <c r="BD497" s="143">
        <f>'آبان 1400'!BE498</f>
        <v>0</v>
      </c>
      <c r="BE497" s="143">
        <f>'آبان 1400'!BF498</f>
        <v>0</v>
      </c>
      <c r="BF497" s="144">
        <f t="shared" si="328"/>
        <v>6049690.6440895442</v>
      </c>
      <c r="BG497" s="141">
        <f t="shared" si="329"/>
        <v>63887061</v>
      </c>
      <c r="BH497" s="145">
        <f t="shared" si="330"/>
        <v>69936752.417727262</v>
      </c>
      <c r="BI497" s="128">
        <f t="shared" si="323"/>
        <v>4425825</v>
      </c>
      <c r="BJ497" s="146">
        <f t="shared" si="331"/>
        <v>2212912.5</v>
      </c>
      <c r="BK497" s="146">
        <f t="shared" si="332"/>
        <v>663873.75</v>
      </c>
      <c r="BL497" s="147">
        <f t="shared" si="333"/>
        <v>1120000</v>
      </c>
      <c r="BM497" s="383">
        <v>0</v>
      </c>
      <c r="BN497" s="148">
        <f t="shared" si="334"/>
        <v>78359363.667727262</v>
      </c>
      <c r="BO497" s="149">
        <f t="shared" si="335"/>
        <v>69936752.417727262</v>
      </c>
      <c r="BP497" s="150">
        <f t="shared" si="336"/>
        <v>16085453.056077272</v>
      </c>
      <c r="BQ497" s="151">
        <f t="shared" si="337"/>
        <v>94444816.723804533</v>
      </c>
      <c r="BR497" s="152">
        <f t="shared" si="338"/>
        <v>100800</v>
      </c>
      <c r="BS497" s="148">
        <f t="shared" si="339"/>
        <v>94545616.723804533</v>
      </c>
      <c r="BT497" s="136">
        <v>0</v>
      </c>
      <c r="BU497" s="149">
        <f t="shared" si="340"/>
        <v>7835936.3667727262</v>
      </c>
      <c r="BV497" s="153">
        <f t="shared" si="341"/>
        <v>3917968.1833863631</v>
      </c>
      <c r="BW497" s="134">
        <f t="shared" si="342"/>
        <v>82791712.173645437</v>
      </c>
      <c r="BX497" s="148">
        <f t="shared" si="343"/>
        <v>7302611.25</v>
      </c>
      <c r="BY497" s="135">
        <f t="shared" si="344"/>
        <v>75489100.923645437</v>
      </c>
      <c r="CD497" s="400">
        <f>'آبان 1400'!AU498</f>
        <v>69936752.417727262</v>
      </c>
      <c r="CE497" s="401">
        <f>'آبان 1400'!AV498</f>
        <v>51541179.748486355</v>
      </c>
      <c r="CF497" s="401">
        <f>'آبان 1400'!AW498</f>
        <v>69936752.417727262</v>
      </c>
      <c r="CG497" s="401">
        <f>'آبان 1400'!AX498</f>
        <v>4895572.6692409087</v>
      </c>
      <c r="CH497" s="401">
        <f>'آبان 1400'!AY498</f>
        <v>1154117.9748486355</v>
      </c>
      <c r="CI497" s="401">
        <f>'آبان 1400'!AZ498</f>
        <v>0</v>
      </c>
      <c r="CJ497" s="401">
        <f>'آبان 1400'!BA498</f>
        <v>0</v>
      </c>
      <c r="CK497" s="401">
        <f>'آبان 1400'!BB498</f>
        <v>0</v>
      </c>
      <c r="CL497" s="401">
        <f>'آبان 1400'!BC498</f>
        <v>0</v>
      </c>
      <c r="CM497" s="401">
        <f>'آبان 1400'!BD498</f>
        <v>0</v>
      </c>
      <c r="CN497" s="401">
        <f>'آبان 1400'!BE498</f>
        <v>0</v>
      </c>
      <c r="CO497" s="401">
        <f>'آبان 1400'!BF498</f>
        <v>0</v>
      </c>
      <c r="CP497" s="401">
        <f>'آبان 1400'!BG498</f>
        <v>6049690.6440895442</v>
      </c>
      <c r="CQ497" s="401">
        <f>'آبان 1400'!BH498</f>
        <v>63887061</v>
      </c>
      <c r="CR497" s="401">
        <f t="shared" si="345"/>
        <v>69936752.417727262</v>
      </c>
      <c r="CS497" s="56">
        <f t="shared" si="346"/>
        <v>4425825</v>
      </c>
      <c r="CT497" s="400">
        <f t="shared" si="347"/>
        <v>2212912.5</v>
      </c>
      <c r="CU497" s="401">
        <f t="shared" si="348"/>
        <v>663873.75</v>
      </c>
      <c r="CV497" s="401">
        <f t="shared" si="349"/>
        <v>1120000</v>
      </c>
      <c r="CW497" s="56">
        <v>0</v>
      </c>
      <c r="CX497" s="401">
        <f t="shared" si="350"/>
        <v>78359363.667727262</v>
      </c>
      <c r="CY497" s="401">
        <f t="shared" si="351"/>
        <v>69936752.417727262</v>
      </c>
      <c r="CZ497" s="401">
        <f t="shared" si="352"/>
        <v>16085453.056077272</v>
      </c>
      <c r="DA497" s="401">
        <f t="shared" si="353"/>
        <v>94444816.723804533</v>
      </c>
      <c r="DB497" s="401">
        <f t="shared" si="354"/>
        <v>100800</v>
      </c>
      <c r="DC497" s="401">
        <f t="shared" si="355"/>
        <v>94545616.723804533</v>
      </c>
      <c r="DD497" s="406">
        <v>0</v>
      </c>
      <c r="DE497" s="401">
        <f t="shared" si="356"/>
        <v>7835936.3667727262</v>
      </c>
      <c r="DF497" s="401">
        <f t="shared" si="357"/>
        <v>3917968.1833863631</v>
      </c>
      <c r="DG497" s="401">
        <f t="shared" si="358"/>
        <v>82791712.173645437</v>
      </c>
      <c r="DH497" s="401">
        <f t="shared" si="359"/>
        <v>7302611.25</v>
      </c>
      <c r="DI497" s="401">
        <f t="shared" si="360"/>
        <v>75489100.923645437</v>
      </c>
      <c r="DJ497" s="401">
        <f t="shared" si="361"/>
        <v>0</v>
      </c>
      <c r="DL497" s="408">
        <f t="shared" si="362"/>
        <v>6638737.5</v>
      </c>
      <c r="DM497" s="408">
        <f t="shared" si="363"/>
        <v>-2212912.5</v>
      </c>
    </row>
    <row r="498" spans="1:117" s="56" customFormat="1" ht="21" x14ac:dyDescent="0.2">
      <c r="A498" s="192">
        <f t="shared" si="324"/>
        <v>2655495</v>
      </c>
      <c r="B498" s="137">
        <f>'آبان 1400'!B499</f>
        <v>493</v>
      </c>
      <c r="C498" s="137">
        <f>'آبان 1400'!C499</f>
        <v>276</v>
      </c>
      <c r="D498" s="137">
        <f>'آبان 1400'!D499</f>
        <v>13176</v>
      </c>
      <c r="E498" s="137" t="str">
        <f>'آبان 1400'!E499</f>
        <v>کمال</v>
      </c>
      <c r="F498" s="137" t="str">
        <f>'آبان 1400'!F499</f>
        <v>جلالی کندلوسی</v>
      </c>
      <c r="G498" s="137" t="str">
        <f>'آبان 1400'!G499</f>
        <v>نگهبان</v>
      </c>
      <c r="H498" s="137" t="str">
        <f>'آبان 1400'!H499</f>
        <v>مازندران</v>
      </c>
      <c r="I498" s="137" t="str">
        <f>'آبان 1400'!I499</f>
        <v>214-813-2189013-1</v>
      </c>
      <c r="J498" s="137">
        <f>'آبان 1400'!J499</f>
        <v>6269669162</v>
      </c>
      <c r="K498" s="137" t="str">
        <f>'آبان 1400'!K499</f>
        <v>0036033876</v>
      </c>
      <c r="L498" s="137" t="str">
        <f>'آبان 1400'!L499</f>
        <v>مازندران</v>
      </c>
      <c r="M498" s="137" t="str">
        <f>'آبان 1400'!M499</f>
        <v>نگهبان</v>
      </c>
      <c r="N498" s="121" t="str">
        <f>'آبان 1400'!N499</f>
        <v>*</v>
      </c>
      <c r="O498" s="120">
        <f>'آبان 1400'!O499</f>
        <v>0</v>
      </c>
      <c r="P498" s="122">
        <f>'آبان 1400'!P499</f>
        <v>0</v>
      </c>
      <c r="Q498" s="362">
        <f>'آبان 1400'!Q499</f>
        <v>30</v>
      </c>
      <c r="R498" s="362">
        <f>'آبان 1400'!R499</f>
        <v>120</v>
      </c>
      <c r="S498" s="362">
        <f>'آبان 1400'!S499</f>
        <v>110</v>
      </c>
      <c r="T498" s="362">
        <f>'آبان 1400'!T499</f>
        <v>29.33</v>
      </c>
      <c r="U498" s="138">
        <f>'آبان 1400'!U499</f>
        <v>0</v>
      </c>
      <c r="V498" s="121">
        <f>'آبان 1400'!W499</f>
        <v>0</v>
      </c>
      <c r="W498" s="122">
        <f>'آبان 1400'!X499</f>
        <v>0</v>
      </c>
      <c r="X498" s="370">
        <f>'آبان 1400'!Y499</f>
        <v>1</v>
      </c>
      <c r="Y498" s="370">
        <f>'آبان 1400'!Z499</f>
        <v>1</v>
      </c>
      <c r="Z498" s="139">
        <f>'آبان 1400'!AA499</f>
        <v>885165</v>
      </c>
      <c r="AA498" s="139">
        <f>'آبان 1400'!AB499</f>
        <v>0</v>
      </c>
      <c r="AB498" s="139">
        <f>'آبان 1400'!AC499</f>
        <v>885165</v>
      </c>
      <c r="AC498" s="139">
        <f>'آبان 1400'!AD499</f>
        <v>4500000</v>
      </c>
      <c r="AD498" s="139">
        <f>'آبان 1400'!AE499</f>
        <v>6000000</v>
      </c>
      <c r="AE498" s="140">
        <f>'آبان 1400'!AF499</f>
        <v>168986.04545454544</v>
      </c>
      <c r="AF498" s="123">
        <f>'آبان 1400'!AG499</f>
        <v>26554950</v>
      </c>
      <c r="AG498" s="124">
        <f>'آبان 1400'!AH499</f>
        <v>0</v>
      </c>
      <c r="AH498" s="124">
        <f>'آبان 1400'!AI499</f>
        <v>20278325.454545453</v>
      </c>
      <c r="AI498" s="124">
        <f>'آبان 1400'!AJ499</f>
        <v>2655495</v>
      </c>
      <c r="AJ498" s="124">
        <f>'آبان 1400'!AK499</f>
        <v>4500000</v>
      </c>
      <c r="AK498" s="124">
        <f>'آبان 1400'!AL499</f>
        <v>6000000</v>
      </c>
      <c r="AL498" s="124">
        <f>'آبان 1400'!AM499</f>
        <v>4647116.25</v>
      </c>
      <c r="AM498" s="124">
        <f>'آبان 1400'!AN499</f>
        <v>4956360.7131818179</v>
      </c>
      <c r="AN498" s="124">
        <f>'آبان 1400'!AO499</f>
        <v>0</v>
      </c>
      <c r="AO498" s="124">
        <f>'آبان 1400'!AP499</f>
        <v>3000000</v>
      </c>
      <c r="AP498" s="124">
        <f>'آبان 1400'!AQ499</f>
        <v>0</v>
      </c>
      <c r="AQ498" s="124">
        <f>'آبان 1400'!AR499</f>
        <v>0</v>
      </c>
      <c r="AR498" s="124">
        <f>'آبان 1400'!AS499</f>
        <v>0</v>
      </c>
      <c r="AS498" s="379">
        <f>'آبان 1400'!AT499</f>
        <v>0</v>
      </c>
      <c r="AT498" s="372">
        <f t="shared" si="325"/>
        <v>72592247.417727277</v>
      </c>
      <c r="AU498" s="174">
        <f>'آبان 1400'!AV499</f>
        <v>51541179.74848637</v>
      </c>
      <c r="AV498" s="142">
        <f>'آبان 1400'!AW499</f>
        <v>69936752.417727262</v>
      </c>
      <c r="AW498" s="143">
        <f t="shared" si="326"/>
        <v>4895572.6692409087</v>
      </c>
      <c r="AX498" s="76">
        <f t="shared" si="327"/>
        <v>1154117.9748486371</v>
      </c>
      <c r="AY498" s="143">
        <f>'آبان 1400'!AZ499</f>
        <v>0</v>
      </c>
      <c r="AZ498" s="143">
        <f>'آبان 1400'!BA499</f>
        <v>0</v>
      </c>
      <c r="BA498" s="143">
        <f>'آبان 1400'!BB499</f>
        <v>0</v>
      </c>
      <c r="BB498" s="143">
        <f>'آبان 1400'!BC499</f>
        <v>0</v>
      </c>
      <c r="BC498" s="143">
        <f>'آبان 1400'!BD499</f>
        <v>0</v>
      </c>
      <c r="BD498" s="143">
        <f>'آبان 1400'!BE499</f>
        <v>0</v>
      </c>
      <c r="BE498" s="143">
        <f>'آبان 1400'!BF499</f>
        <v>0</v>
      </c>
      <c r="BF498" s="144">
        <f t="shared" si="328"/>
        <v>6049690.6440895461</v>
      </c>
      <c r="BG498" s="141">
        <f t="shared" si="329"/>
        <v>66542556</v>
      </c>
      <c r="BH498" s="145">
        <f t="shared" si="330"/>
        <v>72592247.417727277</v>
      </c>
      <c r="BI498" s="128">
        <f t="shared" si="323"/>
        <v>4425825</v>
      </c>
      <c r="BJ498" s="146">
        <f t="shared" si="331"/>
        <v>2212912.5</v>
      </c>
      <c r="BK498" s="146">
        <f t="shared" si="332"/>
        <v>663873.75</v>
      </c>
      <c r="BL498" s="147">
        <f t="shared" si="333"/>
        <v>1120000</v>
      </c>
      <c r="BM498" s="383">
        <v>0</v>
      </c>
      <c r="BN498" s="148">
        <f t="shared" si="334"/>
        <v>81014858.667727277</v>
      </c>
      <c r="BO498" s="149">
        <f t="shared" si="335"/>
        <v>69936752.417727262</v>
      </c>
      <c r="BP498" s="150">
        <f t="shared" si="336"/>
        <v>16085453.056077272</v>
      </c>
      <c r="BQ498" s="151">
        <f t="shared" si="337"/>
        <v>97100311.723804548</v>
      </c>
      <c r="BR498" s="152">
        <f t="shared" si="338"/>
        <v>100800</v>
      </c>
      <c r="BS498" s="148">
        <f t="shared" si="339"/>
        <v>97201111.723804548</v>
      </c>
      <c r="BT498" s="136">
        <v>0</v>
      </c>
      <c r="BU498" s="149">
        <f t="shared" si="340"/>
        <v>8101485.866772728</v>
      </c>
      <c r="BV498" s="153">
        <f t="shared" si="341"/>
        <v>4050742.933386364</v>
      </c>
      <c r="BW498" s="134">
        <f t="shared" si="342"/>
        <v>85048882.923645452</v>
      </c>
      <c r="BX498" s="148">
        <f t="shared" si="343"/>
        <v>7302611.25</v>
      </c>
      <c r="BY498" s="135">
        <f t="shared" si="344"/>
        <v>77746271.673645452</v>
      </c>
      <c r="CD498" s="400">
        <f>'آبان 1400'!AU499</f>
        <v>72592247.417727277</v>
      </c>
      <c r="CE498" s="401">
        <f>'آبان 1400'!AV499</f>
        <v>51541179.74848637</v>
      </c>
      <c r="CF498" s="401">
        <f>'آبان 1400'!AW499</f>
        <v>69936752.417727262</v>
      </c>
      <c r="CG498" s="401">
        <f>'آبان 1400'!AX499</f>
        <v>4895572.6692409087</v>
      </c>
      <c r="CH498" s="401">
        <f>'آبان 1400'!AY499</f>
        <v>1154117.9748486371</v>
      </c>
      <c r="CI498" s="401">
        <f>'آبان 1400'!AZ499</f>
        <v>0</v>
      </c>
      <c r="CJ498" s="401">
        <f>'آبان 1400'!BA499</f>
        <v>0</v>
      </c>
      <c r="CK498" s="401">
        <f>'آبان 1400'!BB499</f>
        <v>0</v>
      </c>
      <c r="CL498" s="401">
        <f>'آبان 1400'!BC499</f>
        <v>0</v>
      </c>
      <c r="CM498" s="401">
        <f>'آبان 1400'!BD499</f>
        <v>0</v>
      </c>
      <c r="CN498" s="401">
        <f>'آبان 1400'!BE499</f>
        <v>0</v>
      </c>
      <c r="CO498" s="401">
        <f>'آبان 1400'!BF499</f>
        <v>0</v>
      </c>
      <c r="CP498" s="401">
        <f>'آبان 1400'!BG499</f>
        <v>6049690.6440895461</v>
      </c>
      <c r="CQ498" s="401">
        <f>'آبان 1400'!BH499</f>
        <v>66542556</v>
      </c>
      <c r="CR498" s="401">
        <f t="shared" si="345"/>
        <v>72592247.417727277</v>
      </c>
      <c r="CS498" s="56">
        <f t="shared" si="346"/>
        <v>4425825</v>
      </c>
      <c r="CT498" s="400">
        <f t="shared" si="347"/>
        <v>2212912.5</v>
      </c>
      <c r="CU498" s="401">
        <f t="shared" si="348"/>
        <v>663873.75</v>
      </c>
      <c r="CV498" s="401">
        <f t="shared" si="349"/>
        <v>1120000</v>
      </c>
      <c r="CW498" s="56">
        <v>0</v>
      </c>
      <c r="CX498" s="401">
        <f t="shared" si="350"/>
        <v>81014858.667727277</v>
      </c>
      <c r="CY498" s="401">
        <f t="shared" si="351"/>
        <v>69936752.417727262</v>
      </c>
      <c r="CZ498" s="401">
        <f t="shared" si="352"/>
        <v>16085453.056077272</v>
      </c>
      <c r="DA498" s="401">
        <f t="shared" si="353"/>
        <v>97100311.723804548</v>
      </c>
      <c r="DB498" s="401">
        <f t="shared" si="354"/>
        <v>100800</v>
      </c>
      <c r="DC498" s="401">
        <f t="shared" si="355"/>
        <v>97201111.723804548</v>
      </c>
      <c r="DD498" s="406">
        <v>0</v>
      </c>
      <c r="DE498" s="401">
        <f t="shared" si="356"/>
        <v>8101485.866772728</v>
      </c>
      <c r="DF498" s="401">
        <f t="shared" si="357"/>
        <v>4050742.933386364</v>
      </c>
      <c r="DG498" s="401">
        <f t="shared" si="358"/>
        <v>85048882.923645452</v>
      </c>
      <c r="DH498" s="401">
        <f t="shared" si="359"/>
        <v>7302611.25</v>
      </c>
      <c r="DI498" s="401">
        <f t="shared" si="360"/>
        <v>77746271.673645452</v>
      </c>
      <c r="DJ498" s="401">
        <f t="shared" si="361"/>
        <v>0</v>
      </c>
      <c r="DL498" s="408">
        <f t="shared" si="362"/>
        <v>6638737.5</v>
      </c>
      <c r="DM498" s="408">
        <f t="shared" si="363"/>
        <v>-2212912.5</v>
      </c>
    </row>
    <row r="499" spans="1:117" s="56" customFormat="1" ht="21" x14ac:dyDescent="0.2">
      <c r="A499" s="192">
        <f t="shared" si="324"/>
        <v>2655495</v>
      </c>
      <c r="B499" s="137">
        <f>'آبان 1400'!B500</f>
        <v>494</v>
      </c>
      <c r="C499" s="137">
        <f>'آبان 1400'!C500</f>
        <v>277</v>
      </c>
      <c r="D499" s="137">
        <f>'آبان 1400'!D500</f>
        <v>13174</v>
      </c>
      <c r="E499" s="137" t="str">
        <f>'آبان 1400'!E500</f>
        <v>صفرعلی</v>
      </c>
      <c r="F499" s="137" t="str">
        <f>'آبان 1400'!F500</f>
        <v>طویرسیاری</v>
      </c>
      <c r="G499" s="137" t="str">
        <f>'آبان 1400'!G500</f>
        <v>نگهبان</v>
      </c>
      <c r="H499" s="137" t="str">
        <f>'آبان 1400'!H500</f>
        <v>مازندران</v>
      </c>
      <c r="I499" s="137" t="str">
        <f>'آبان 1400'!I500</f>
        <v>214-700-4158951-1</v>
      </c>
      <c r="J499" s="137">
        <f>'آبان 1400'!J500</f>
        <v>6279656845</v>
      </c>
      <c r="K499" s="137" t="str">
        <f>'آبان 1400'!K500</f>
        <v>0014539206</v>
      </c>
      <c r="L499" s="137" t="str">
        <f>'آبان 1400'!L500</f>
        <v>مازندران</v>
      </c>
      <c r="M499" s="137" t="str">
        <f>'آبان 1400'!M500</f>
        <v>نگهبان</v>
      </c>
      <c r="N499" s="121">
        <f>'آبان 1400'!N500</f>
        <v>0</v>
      </c>
      <c r="O499" s="120" t="str">
        <f>'آبان 1400'!O500</f>
        <v>*</v>
      </c>
      <c r="P499" s="122">
        <f>'آبان 1400'!P500</f>
        <v>0</v>
      </c>
      <c r="Q499" s="362">
        <f>'آبان 1400'!Q500</f>
        <v>30</v>
      </c>
      <c r="R499" s="362">
        <f>'آبان 1400'!R500</f>
        <v>90</v>
      </c>
      <c r="S499" s="362">
        <f>'آبان 1400'!S500</f>
        <v>0</v>
      </c>
      <c r="T499" s="362">
        <f>'آبان 1400'!T500</f>
        <v>0</v>
      </c>
      <c r="U499" s="138">
        <f>'آبان 1400'!U500</f>
        <v>0</v>
      </c>
      <c r="V499" s="121">
        <f>'آبان 1400'!W500</f>
        <v>0</v>
      </c>
      <c r="W499" s="122">
        <f>'آبان 1400'!X500</f>
        <v>0</v>
      </c>
      <c r="X499" s="370">
        <f>'آبان 1400'!Y500</f>
        <v>0</v>
      </c>
      <c r="Y499" s="370">
        <f>'آبان 1400'!Z500</f>
        <v>0</v>
      </c>
      <c r="Z499" s="139">
        <f>'آبان 1400'!AA500</f>
        <v>885165</v>
      </c>
      <c r="AA499" s="139">
        <f>'آبان 1400'!AB500</f>
        <v>0</v>
      </c>
      <c r="AB499" s="139">
        <f>'آبان 1400'!AC500</f>
        <v>885165</v>
      </c>
      <c r="AC499" s="139">
        <f>'آبان 1400'!AD500</f>
        <v>4500000</v>
      </c>
      <c r="AD499" s="139">
        <f>'آبان 1400'!AE500</f>
        <v>6000000</v>
      </c>
      <c r="AE499" s="140">
        <f>'آبان 1400'!AF500</f>
        <v>168986.04545454544</v>
      </c>
      <c r="AF499" s="123">
        <f>'آبان 1400'!AG500</f>
        <v>26554950</v>
      </c>
      <c r="AG499" s="124">
        <f>'آبان 1400'!AH500</f>
        <v>0</v>
      </c>
      <c r="AH499" s="124">
        <f>'آبان 1400'!AI500</f>
        <v>15208744.09090909</v>
      </c>
      <c r="AI499" s="124">
        <f>'آبان 1400'!AJ500</f>
        <v>0</v>
      </c>
      <c r="AJ499" s="124">
        <f>'آبان 1400'!AK500</f>
        <v>4500000</v>
      </c>
      <c r="AK499" s="124">
        <f>'آبان 1400'!AL500</f>
        <v>6000000</v>
      </c>
      <c r="AL499" s="124">
        <f>'آبان 1400'!AM500</f>
        <v>0</v>
      </c>
      <c r="AM499" s="124">
        <f>'آبان 1400'!AN500</f>
        <v>0</v>
      </c>
      <c r="AN499" s="124">
        <f>'آبان 1400'!AO500</f>
        <v>0</v>
      </c>
      <c r="AO499" s="124">
        <f>'آبان 1400'!AP500</f>
        <v>4000000</v>
      </c>
      <c r="AP499" s="124">
        <f>'آبان 1400'!AQ500</f>
        <v>0</v>
      </c>
      <c r="AQ499" s="124">
        <f>'آبان 1400'!AR500</f>
        <v>0</v>
      </c>
      <c r="AR499" s="124">
        <f>'آبان 1400'!AS500</f>
        <v>0</v>
      </c>
      <c r="AS499" s="379">
        <f>'آبان 1400'!AT500</f>
        <v>0</v>
      </c>
      <c r="AT499" s="372">
        <f t="shared" si="325"/>
        <v>56263694.090909094</v>
      </c>
      <c r="AU499" s="174">
        <f>'آبان 1400'!AV500</f>
        <v>37825235.504545458</v>
      </c>
      <c r="AV499" s="142">
        <f>'آبان 1400'!AW500</f>
        <v>56263694.090909094</v>
      </c>
      <c r="AW499" s="143">
        <f t="shared" si="326"/>
        <v>3938458.5863636369</v>
      </c>
      <c r="AX499" s="76">
        <f t="shared" si="327"/>
        <v>0</v>
      </c>
      <c r="AY499" s="143">
        <f>'آبان 1400'!AZ500</f>
        <v>0</v>
      </c>
      <c r="AZ499" s="143">
        <f>'آبان 1400'!BA500</f>
        <v>0</v>
      </c>
      <c r="BA499" s="143">
        <f>'آبان 1400'!BB500</f>
        <v>0</v>
      </c>
      <c r="BB499" s="143">
        <f>'آبان 1400'!BC500</f>
        <v>0</v>
      </c>
      <c r="BC499" s="143">
        <f>'آبان 1400'!BD500</f>
        <v>0</v>
      </c>
      <c r="BD499" s="143">
        <f>'آبان 1400'!BE500</f>
        <v>0</v>
      </c>
      <c r="BE499" s="143">
        <f>'آبان 1400'!BF500</f>
        <v>0</v>
      </c>
      <c r="BF499" s="144">
        <f t="shared" si="328"/>
        <v>3938458.5863636369</v>
      </c>
      <c r="BG499" s="141">
        <f t="shared" si="329"/>
        <v>52325235</v>
      </c>
      <c r="BH499" s="145">
        <f t="shared" si="330"/>
        <v>56263694.090909094</v>
      </c>
      <c r="BI499" s="128">
        <f t="shared" si="323"/>
        <v>4425825</v>
      </c>
      <c r="BJ499" s="146">
        <f t="shared" si="331"/>
        <v>2212912.5</v>
      </c>
      <c r="BK499" s="146">
        <f t="shared" si="332"/>
        <v>663873.75</v>
      </c>
      <c r="BL499" s="147">
        <f t="shared" si="333"/>
        <v>1120000</v>
      </c>
      <c r="BM499" s="383">
        <v>0</v>
      </c>
      <c r="BN499" s="148">
        <f t="shared" si="334"/>
        <v>64686305.340909094</v>
      </c>
      <c r="BO499" s="149">
        <f t="shared" si="335"/>
        <v>56263694.090909094</v>
      </c>
      <c r="BP499" s="150">
        <f t="shared" si="336"/>
        <v>12940649.640909093</v>
      </c>
      <c r="BQ499" s="151">
        <f t="shared" si="337"/>
        <v>77626954.981818184</v>
      </c>
      <c r="BR499" s="152">
        <f t="shared" si="338"/>
        <v>100800</v>
      </c>
      <c r="BS499" s="148">
        <f t="shared" si="339"/>
        <v>77727754.981818184</v>
      </c>
      <c r="BT499" s="136">
        <v>0</v>
      </c>
      <c r="BU499" s="149">
        <f t="shared" si="340"/>
        <v>6468630.5340909101</v>
      </c>
      <c r="BV499" s="153">
        <f t="shared" si="341"/>
        <v>3234315.2670454551</v>
      </c>
      <c r="BW499" s="134">
        <f t="shared" si="342"/>
        <v>68024809.180681825</v>
      </c>
      <c r="BX499" s="148">
        <f t="shared" si="343"/>
        <v>7302611.25</v>
      </c>
      <c r="BY499" s="135">
        <f t="shared" si="344"/>
        <v>60722197.930681825</v>
      </c>
      <c r="CD499" s="400">
        <f>'آبان 1400'!AU500</f>
        <v>56263694.090909094</v>
      </c>
      <c r="CE499" s="401">
        <f>'آبان 1400'!AV500</f>
        <v>37825235.504545458</v>
      </c>
      <c r="CF499" s="401">
        <f>'آبان 1400'!AW500</f>
        <v>56263694.090909094</v>
      </c>
      <c r="CG499" s="401">
        <f>'آبان 1400'!AX500</f>
        <v>3938458.5863636369</v>
      </c>
      <c r="CH499" s="401">
        <f>'آبان 1400'!AY500</f>
        <v>0</v>
      </c>
      <c r="CI499" s="401">
        <f>'آبان 1400'!AZ500</f>
        <v>0</v>
      </c>
      <c r="CJ499" s="401">
        <f>'آبان 1400'!BA500</f>
        <v>0</v>
      </c>
      <c r="CK499" s="401">
        <f>'آبان 1400'!BB500</f>
        <v>0</v>
      </c>
      <c r="CL499" s="401">
        <f>'آبان 1400'!BC500</f>
        <v>0</v>
      </c>
      <c r="CM499" s="401">
        <f>'آبان 1400'!BD500</f>
        <v>0</v>
      </c>
      <c r="CN499" s="401">
        <f>'آبان 1400'!BE500</f>
        <v>0</v>
      </c>
      <c r="CO499" s="401">
        <f>'آبان 1400'!BF500</f>
        <v>0</v>
      </c>
      <c r="CP499" s="401">
        <f>'آبان 1400'!BG500</f>
        <v>3938458.5863636369</v>
      </c>
      <c r="CQ499" s="401">
        <f>'آبان 1400'!BH500</f>
        <v>52325235</v>
      </c>
      <c r="CR499" s="401">
        <f t="shared" si="345"/>
        <v>56263694.090909094</v>
      </c>
      <c r="CS499" s="56">
        <f t="shared" si="346"/>
        <v>4425825</v>
      </c>
      <c r="CT499" s="400">
        <f t="shared" si="347"/>
        <v>2212912.5</v>
      </c>
      <c r="CU499" s="401">
        <f t="shared" si="348"/>
        <v>663873.75</v>
      </c>
      <c r="CV499" s="401">
        <f t="shared" si="349"/>
        <v>1120000</v>
      </c>
      <c r="CW499" s="56">
        <v>0</v>
      </c>
      <c r="CX499" s="401">
        <f t="shared" si="350"/>
        <v>64686305.340909094</v>
      </c>
      <c r="CY499" s="401">
        <f t="shared" si="351"/>
        <v>56263694.090909094</v>
      </c>
      <c r="CZ499" s="401">
        <f t="shared" si="352"/>
        <v>12940649.640909093</v>
      </c>
      <c r="DA499" s="401">
        <f t="shared" si="353"/>
        <v>77626954.981818184</v>
      </c>
      <c r="DB499" s="401">
        <f t="shared" si="354"/>
        <v>100800</v>
      </c>
      <c r="DC499" s="401">
        <f t="shared" si="355"/>
        <v>77727754.981818184</v>
      </c>
      <c r="DD499" s="406">
        <v>0</v>
      </c>
      <c r="DE499" s="401">
        <f t="shared" si="356"/>
        <v>6468630.5340909101</v>
      </c>
      <c r="DF499" s="401">
        <f t="shared" si="357"/>
        <v>3234315.2670454551</v>
      </c>
      <c r="DG499" s="401">
        <f t="shared" si="358"/>
        <v>68024809.180681825</v>
      </c>
      <c r="DH499" s="401">
        <f t="shared" si="359"/>
        <v>7302611.25</v>
      </c>
      <c r="DI499" s="401">
        <f t="shared" si="360"/>
        <v>60722197.930681825</v>
      </c>
      <c r="DJ499" s="401">
        <f t="shared" si="361"/>
        <v>0</v>
      </c>
      <c r="DL499" s="408">
        <f t="shared" si="362"/>
        <v>6638737.5</v>
      </c>
      <c r="DM499" s="408">
        <f t="shared" si="363"/>
        <v>-2212912.5</v>
      </c>
    </row>
    <row r="500" spans="1:117" s="56" customFormat="1" ht="21" x14ac:dyDescent="0.2">
      <c r="A500" s="192">
        <f t="shared" si="324"/>
        <v>2655495</v>
      </c>
      <c r="B500" s="137">
        <f>'آبان 1400'!B501</f>
        <v>495</v>
      </c>
      <c r="C500" s="137">
        <f>'آبان 1400'!C501</f>
        <v>278</v>
      </c>
      <c r="D500" s="137">
        <f>'آبان 1400'!D501</f>
        <v>13177</v>
      </c>
      <c r="E500" s="137" t="str">
        <f>'آبان 1400'!E501</f>
        <v>عارف</v>
      </c>
      <c r="F500" s="137" t="str">
        <f>'آبان 1400'!F501</f>
        <v>بهرامی بابا حیدری</v>
      </c>
      <c r="G500" s="137" t="str">
        <f>'آبان 1400'!G501</f>
        <v>نگهبان</v>
      </c>
      <c r="H500" s="137" t="str">
        <f>'آبان 1400'!H501</f>
        <v>مازندران</v>
      </c>
      <c r="I500" s="137" t="str">
        <f>'آبان 1400'!I501</f>
        <v>236-813-2621441-1</v>
      </c>
      <c r="J500" s="137">
        <f>'آبان 1400'!J501</f>
        <v>4679873612</v>
      </c>
      <c r="K500" s="137">
        <f>'آبان 1400'!K501</f>
        <v>35090571</v>
      </c>
      <c r="L500" s="137">
        <f>'آبان 1400'!L501</f>
        <v>0</v>
      </c>
      <c r="M500" s="137" t="str">
        <f>'آبان 1400'!M501</f>
        <v>نگهبان</v>
      </c>
      <c r="N500" s="121">
        <f>'آبان 1400'!N501</f>
        <v>0</v>
      </c>
      <c r="O500" s="120" t="str">
        <f>'آبان 1400'!O501</f>
        <v>*</v>
      </c>
      <c r="P500" s="122">
        <f>'آبان 1400'!P501</f>
        <v>0</v>
      </c>
      <c r="Q500" s="362">
        <f>'آبان 1400'!Q501</f>
        <v>30</v>
      </c>
      <c r="R500" s="362">
        <f>'آبان 1400'!R501</f>
        <v>90</v>
      </c>
      <c r="S500" s="362">
        <f>'آبان 1400'!S501</f>
        <v>0</v>
      </c>
      <c r="T500" s="362">
        <f>'آبان 1400'!T501</f>
        <v>0</v>
      </c>
      <c r="U500" s="138">
        <f>'آبان 1400'!U501</f>
        <v>0</v>
      </c>
      <c r="V500" s="121">
        <f>'آبان 1400'!W501</f>
        <v>0</v>
      </c>
      <c r="W500" s="122">
        <f>'آبان 1400'!X501</f>
        <v>0</v>
      </c>
      <c r="X500" s="370">
        <f>'آبان 1400'!Y501</f>
        <v>0</v>
      </c>
      <c r="Y500" s="370">
        <f>'آبان 1400'!Z501</f>
        <v>0</v>
      </c>
      <c r="Z500" s="139">
        <f>'آبان 1400'!AA501</f>
        <v>885165</v>
      </c>
      <c r="AA500" s="139">
        <f>'آبان 1400'!AB501</f>
        <v>0</v>
      </c>
      <c r="AB500" s="139">
        <f>'آبان 1400'!AC501</f>
        <v>885165</v>
      </c>
      <c r="AC500" s="139">
        <f>'آبان 1400'!AD501</f>
        <v>4500000</v>
      </c>
      <c r="AD500" s="139">
        <f>'آبان 1400'!AE501</f>
        <v>6000000</v>
      </c>
      <c r="AE500" s="140">
        <f>'آبان 1400'!AF501</f>
        <v>168986.04545454544</v>
      </c>
      <c r="AF500" s="123">
        <f>'آبان 1400'!AG501</f>
        <v>26554950</v>
      </c>
      <c r="AG500" s="124">
        <f>'آبان 1400'!AH501</f>
        <v>0</v>
      </c>
      <c r="AH500" s="124">
        <f>'آبان 1400'!AI501</f>
        <v>15208744.09090909</v>
      </c>
      <c r="AI500" s="124">
        <f>'آبان 1400'!AJ501</f>
        <v>0</v>
      </c>
      <c r="AJ500" s="124">
        <f>'آبان 1400'!AK501</f>
        <v>4500000</v>
      </c>
      <c r="AK500" s="124">
        <f>'آبان 1400'!AL501</f>
        <v>6000000</v>
      </c>
      <c r="AL500" s="124">
        <f>'آبان 1400'!AM501</f>
        <v>0</v>
      </c>
      <c r="AM500" s="124">
        <f>'آبان 1400'!AN501</f>
        <v>0</v>
      </c>
      <c r="AN500" s="124">
        <f>'آبان 1400'!AO501</f>
        <v>0</v>
      </c>
      <c r="AO500" s="124">
        <f>'آبان 1400'!AP501</f>
        <v>4000000</v>
      </c>
      <c r="AP500" s="124">
        <f>'آبان 1400'!AQ501</f>
        <v>0</v>
      </c>
      <c r="AQ500" s="124">
        <f>'آبان 1400'!AR501</f>
        <v>0</v>
      </c>
      <c r="AR500" s="124">
        <f>'آبان 1400'!AS501</f>
        <v>0</v>
      </c>
      <c r="AS500" s="379">
        <f>'آبان 1400'!AT501</f>
        <v>0</v>
      </c>
      <c r="AT500" s="372">
        <f t="shared" si="325"/>
        <v>56263694.090909094</v>
      </c>
      <c r="AU500" s="174">
        <f>'آبان 1400'!AV501</f>
        <v>37825235.504545458</v>
      </c>
      <c r="AV500" s="142">
        <f>'آبان 1400'!AW501</f>
        <v>56263694.090909094</v>
      </c>
      <c r="AW500" s="143">
        <f t="shared" si="326"/>
        <v>3938458.5863636369</v>
      </c>
      <c r="AX500" s="76">
        <f t="shared" si="327"/>
        <v>0</v>
      </c>
      <c r="AY500" s="143">
        <f>'آبان 1400'!AZ501</f>
        <v>0</v>
      </c>
      <c r="AZ500" s="143">
        <f>'آبان 1400'!BA501</f>
        <v>0</v>
      </c>
      <c r="BA500" s="143">
        <f>'آبان 1400'!BB501</f>
        <v>0</v>
      </c>
      <c r="BB500" s="143">
        <f>'آبان 1400'!BC501</f>
        <v>0</v>
      </c>
      <c r="BC500" s="143">
        <f>'آبان 1400'!BD501</f>
        <v>0</v>
      </c>
      <c r="BD500" s="143">
        <f>'آبان 1400'!BE501</f>
        <v>0</v>
      </c>
      <c r="BE500" s="143">
        <f>'آبان 1400'!BF501</f>
        <v>0</v>
      </c>
      <c r="BF500" s="144">
        <f t="shared" si="328"/>
        <v>3938458.5863636369</v>
      </c>
      <c r="BG500" s="141">
        <f t="shared" si="329"/>
        <v>52325235</v>
      </c>
      <c r="BH500" s="145">
        <f t="shared" si="330"/>
        <v>56263694.090909094</v>
      </c>
      <c r="BI500" s="128">
        <f t="shared" si="323"/>
        <v>4425825</v>
      </c>
      <c r="BJ500" s="146">
        <f t="shared" si="331"/>
        <v>2212912.5</v>
      </c>
      <c r="BK500" s="146">
        <f t="shared" si="332"/>
        <v>663873.75</v>
      </c>
      <c r="BL500" s="147">
        <f t="shared" si="333"/>
        <v>1120000</v>
      </c>
      <c r="BM500" s="383">
        <v>0</v>
      </c>
      <c r="BN500" s="148">
        <f t="shared" si="334"/>
        <v>64686305.340909094</v>
      </c>
      <c r="BO500" s="149">
        <f t="shared" si="335"/>
        <v>56263694.090909094</v>
      </c>
      <c r="BP500" s="150">
        <f t="shared" si="336"/>
        <v>12940649.640909093</v>
      </c>
      <c r="BQ500" s="151">
        <f t="shared" si="337"/>
        <v>77626954.981818184</v>
      </c>
      <c r="BR500" s="152">
        <f t="shared" si="338"/>
        <v>100800</v>
      </c>
      <c r="BS500" s="148">
        <f t="shared" si="339"/>
        <v>77727754.981818184</v>
      </c>
      <c r="BT500" s="136">
        <v>0</v>
      </c>
      <c r="BU500" s="149">
        <f t="shared" si="340"/>
        <v>6468630.5340909101</v>
      </c>
      <c r="BV500" s="153">
        <f t="shared" si="341"/>
        <v>3234315.2670454551</v>
      </c>
      <c r="BW500" s="134">
        <f t="shared" si="342"/>
        <v>68024809.180681825</v>
      </c>
      <c r="BX500" s="148">
        <f t="shared" si="343"/>
        <v>7302611.25</v>
      </c>
      <c r="BY500" s="135">
        <f t="shared" si="344"/>
        <v>60722197.930681825</v>
      </c>
      <c r="CD500" s="400">
        <f>'آبان 1400'!AU501</f>
        <v>56263694.090909094</v>
      </c>
      <c r="CE500" s="401">
        <f>'آبان 1400'!AV501</f>
        <v>37825235.504545458</v>
      </c>
      <c r="CF500" s="401">
        <f>'آبان 1400'!AW501</f>
        <v>56263694.090909094</v>
      </c>
      <c r="CG500" s="401">
        <f>'آبان 1400'!AX501</f>
        <v>3938458.5863636369</v>
      </c>
      <c r="CH500" s="401">
        <f>'آبان 1400'!AY501</f>
        <v>0</v>
      </c>
      <c r="CI500" s="401">
        <f>'آبان 1400'!AZ501</f>
        <v>0</v>
      </c>
      <c r="CJ500" s="401">
        <f>'آبان 1400'!BA501</f>
        <v>0</v>
      </c>
      <c r="CK500" s="401">
        <f>'آبان 1400'!BB501</f>
        <v>0</v>
      </c>
      <c r="CL500" s="401">
        <f>'آبان 1400'!BC501</f>
        <v>0</v>
      </c>
      <c r="CM500" s="401">
        <f>'آبان 1400'!BD501</f>
        <v>0</v>
      </c>
      <c r="CN500" s="401">
        <f>'آبان 1400'!BE501</f>
        <v>0</v>
      </c>
      <c r="CO500" s="401">
        <f>'آبان 1400'!BF501</f>
        <v>0</v>
      </c>
      <c r="CP500" s="401">
        <f>'آبان 1400'!BG501</f>
        <v>3938458.5863636369</v>
      </c>
      <c r="CQ500" s="401">
        <f>'آبان 1400'!BH501</f>
        <v>52325235</v>
      </c>
      <c r="CR500" s="401">
        <f t="shared" si="345"/>
        <v>56263694.090909094</v>
      </c>
      <c r="CS500" s="56">
        <f t="shared" si="346"/>
        <v>4425825</v>
      </c>
      <c r="CT500" s="400">
        <f t="shared" si="347"/>
        <v>2212912.5</v>
      </c>
      <c r="CU500" s="401">
        <f t="shared" si="348"/>
        <v>663873.75</v>
      </c>
      <c r="CV500" s="401">
        <f t="shared" si="349"/>
        <v>1120000</v>
      </c>
      <c r="CW500" s="56">
        <v>0</v>
      </c>
      <c r="CX500" s="401">
        <f t="shared" si="350"/>
        <v>64686305.340909094</v>
      </c>
      <c r="CY500" s="401">
        <f t="shared" si="351"/>
        <v>56263694.090909094</v>
      </c>
      <c r="CZ500" s="401">
        <f t="shared" si="352"/>
        <v>12940649.640909093</v>
      </c>
      <c r="DA500" s="401">
        <f t="shared" si="353"/>
        <v>77626954.981818184</v>
      </c>
      <c r="DB500" s="401">
        <f t="shared" si="354"/>
        <v>100800</v>
      </c>
      <c r="DC500" s="401">
        <f t="shared" si="355"/>
        <v>77727754.981818184</v>
      </c>
      <c r="DD500" s="406">
        <v>0</v>
      </c>
      <c r="DE500" s="401">
        <f t="shared" si="356"/>
        <v>6468630.5340909101</v>
      </c>
      <c r="DF500" s="401">
        <f t="shared" si="357"/>
        <v>3234315.2670454551</v>
      </c>
      <c r="DG500" s="401">
        <f t="shared" si="358"/>
        <v>68024809.180681825</v>
      </c>
      <c r="DH500" s="401">
        <f t="shared" si="359"/>
        <v>7302611.25</v>
      </c>
      <c r="DI500" s="401">
        <f t="shared" si="360"/>
        <v>60722197.930681825</v>
      </c>
      <c r="DJ500" s="401">
        <f t="shared" si="361"/>
        <v>0</v>
      </c>
      <c r="DL500" s="408">
        <f t="shared" si="362"/>
        <v>6638737.5</v>
      </c>
      <c r="DM500" s="408">
        <f t="shared" si="363"/>
        <v>-2212912.5</v>
      </c>
    </row>
    <row r="501" spans="1:117" s="56" customFormat="1" ht="21" x14ac:dyDescent="0.2">
      <c r="A501" s="192">
        <f t="shared" si="324"/>
        <v>2655495</v>
      </c>
      <c r="B501" s="137">
        <f>'آبان 1400'!B502</f>
        <v>496</v>
      </c>
      <c r="C501" s="137">
        <f>'آبان 1400'!C502</f>
        <v>279</v>
      </c>
      <c r="D501" s="137">
        <f>'آبان 1400'!D502</f>
        <v>13178</v>
      </c>
      <c r="E501" s="137" t="str">
        <f>'آبان 1400'!E502</f>
        <v>پوریا</v>
      </c>
      <c r="F501" s="137" t="str">
        <f>'آبان 1400'!F502</f>
        <v>بابادیلمی</v>
      </c>
      <c r="G501" s="137" t="str">
        <f>'آبان 1400'!G502</f>
        <v>نگهبان</v>
      </c>
      <c r="H501" s="137" t="str">
        <f>'آبان 1400'!H502</f>
        <v>مازندران</v>
      </c>
      <c r="I501" s="137" t="str">
        <f>'آبان 1400'!I502</f>
        <v>170-700-4361860-1</v>
      </c>
      <c r="J501" s="137" t="str">
        <f>'آبان 1400'!J502</f>
        <v>2270072529</v>
      </c>
      <c r="K501" s="137">
        <f>'آبان 1400'!K502</f>
        <v>36243573</v>
      </c>
      <c r="L501" s="137">
        <f>'آبان 1400'!L502</f>
        <v>0</v>
      </c>
      <c r="M501" s="137" t="str">
        <f>'آبان 1400'!M502</f>
        <v>نگهبان</v>
      </c>
      <c r="N501" s="121">
        <f>'آبان 1400'!N502</f>
        <v>0</v>
      </c>
      <c r="O501" s="120" t="str">
        <f>'آبان 1400'!O502</f>
        <v>*</v>
      </c>
      <c r="P501" s="122">
        <f>'آبان 1400'!P502</f>
        <v>0</v>
      </c>
      <c r="Q501" s="362">
        <f>'آبان 1400'!Q502</f>
        <v>30</v>
      </c>
      <c r="R501" s="362">
        <f>'آبان 1400'!R502</f>
        <v>90</v>
      </c>
      <c r="S501" s="362">
        <f>'آبان 1400'!S502</f>
        <v>0</v>
      </c>
      <c r="T501" s="362">
        <f>'آبان 1400'!T502</f>
        <v>0</v>
      </c>
      <c r="U501" s="138">
        <f>'آبان 1400'!U502</f>
        <v>0</v>
      </c>
      <c r="V501" s="121">
        <f>'آبان 1400'!W502</f>
        <v>0</v>
      </c>
      <c r="W501" s="122">
        <f>'آبان 1400'!X502</f>
        <v>0</v>
      </c>
      <c r="X501" s="370">
        <f>'آبان 1400'!Y502</f>
        <v>0</v>
      </c>
      <c r="Y501" s="370">
        <f>'آبان 1400'!Z502</f>
        <v>0</v>
      </c>
      <c r="Z501" s="139">
        <f>'آبان 1400'!AA502</f>
        <v>885165</v>
      </c>
      <c r="AA501" s="139">
        <f>'آبان 1400'!AB502</f>
        <v>0</v>
      </c>
      <c r="AB501" s="139">
        <f>'آبان 1400'!AC502</f>
        <v>885165</v>
      </c>
      <c r="AC501" s="139">
        <f>'آبان 1400'!AD502</f>
        <v>4500000</v>
      </c>
      <c r="AD501" s="139">
        <f>'آبان 1400'!AE502</f>
        <v>6000000</v>
      </c>
      <c r="AE501" s="140">
        <f>'آبان 1400'!AF502</f>
        <v>168986.04545454544</v>
      </c>
      <c r="AF501" s="123">
        <f>'آبان 1400'!AG502</f>
        <v>26554950</v>
      </c>
      <c r="AG501" s="124">
        <f>'آبان 1400'!AH502</f>
        <v>0</v>
      </c>
      <c r="AH501" s="124">
        <f>'آبان 1400'!AI502</f>
        <v>15208744.09090909</v>
      </c>
      <c r="AI501" s="124">
        <f>'آبان 1400'!AJ502</f>
        <v>0</v>
      </c>
      <c r="AJ501" s="124">
        <f>'آبان 1400'!AK502</f>
        <v>4500000</v>
      </c>
      <c r="AK501" s="124">
        <f>'آبان 1400'!AL502</f>
        <v>6000000</v>
      </c>
      <c r="AL501" s="124">
        <f>'آبان 1400'!AM502</f>
        <v>0</v>
      </c>
      <c r="AM501" s="124">
        <f>'آبان 1400'!AN502</f>
        <v>0</v>
      </c>
      <c r="AN501" s="124">
        <f>'آبان 1400'!AO502</f>
        <v>0</v>
      </c>
      <c r="AO501" s="124">
        <f>'آبان 1400'!AP502</f>
        <v>4000000</v>
      </c>
      <c r="AP501" s="124">
        <f>'آبان 1400'!AQ502</f>
        <v>0</v>
      </c>
      <c r="AQ501" s="124">
        <f>'آبان 1400'!AR502</f>
        <v>0</v>
      </c>
      <c r="AR501" s="124">
        <f>'آبان 1400'!AS502</f>
        <v>0</v>
      </c>
      <c r="AS501" s="379">
        <f>'آبان 1400'!AT502</f>
        <v>0</v>
      </c>
      <c r="AT501" s="372">
        <f t="shared" si="325"/>
        <v>56263694.090909094</v>
      </c>
      <c r="AU501" s="174">
        <f>'آبان 1400'!AV502</f>
        <v>37825235.504545458</v>
      </c>
      <c r="AV501" s="142">
        <f>'آبان 1400'!AW502</f>
        <v>56263694.090909094</v>
      </c>
      <c r="AW501" s="143">
        <f t="shared" si="326"/>
        <v>3938458.5863636369</v>
      </c>
      <c r="AX501" s="76">
        <f t="shared" si="327"/>
        <v>0</v>
      </c>
      <c r="AY501" s="143">
        <f>'آبان 1400'!AZ502</f>
        <v>0</v>
      </c>
      <c r="AZ501" s="143">
        <f>'آبان 1400'!BA502</f>
        <v>0</v>
      </c>
      <c r="BA501" s="143">
        <f>'آبان 1400'!BB502</f>
        <v>0</v>
      </c>
      <c r="BB501" s="143">
        <f>'آبان 1400'!BC502</f>
        <v>0</v>
      </c>
      <c r="BC501" s="143">
        <f>'آبان 1400'!BD502</f>
        <v>0</v>
      </c>
      <c r="BD501" s="143">
        <f>'آبان 1400'!BE502</f>
        <v>0</v>
      </c>
      <c r="BE501" s="143">
        <f>'آبان 1400'!BF502</f>
        <v>0</v>
      </c>
      <c r="BF501" s="144">
        <f t="shared" si="328"/>
        <v>3938458.5863636369</v>
      </c>
      <c r="BG501" s="141">
        <f t="shared" si="329"/>
        <v>52325235</v>
      </c>
      <c r="BH501" s="145">
        <f t="shared" si="330"/>
        <v>56263694.090909094</v>
      </c>
      <c r="BI501" s="128">
        <f t="shared" si="323"/>
        <v>4425825</v>
      </c>
      <c r="BJ501" s="146">
        <f t="shared" si="331"/>
        <v>2212912.5</v>
      </c>
      <c r="BK501" s="146">
        <f t="shared" si="332"/>
        <v>663873.75</v>
      </c>
      <c r="BL501" s="147">
        <f t="shared" si="333"/>
        <v>1120000</v>
      </c>
      <c r="BM501" s="383">
        <v>0</v>
      </c>
      <c r="BN501" s="148">
        <f t="shared" si="334"/>
        <v>64686305.340909094</v>
      </c>
      <c r="BO501" s="149">
        <f t="shared" si="335"/>
        <v>56263694.090909094</v>
      </c>
      <c r="BP501" s="150">
        <f t="shared" si="336"/>
        <v>12940649.640909093</v>
      </c>
      <c r="BQ501" s="151">
        <f t="shared" si="337"/>
        <v>77626954.981818184</v>
      </c>
      <c r="BR501" s="152">
        <f t="shared" si="338"/>
        <v>100800</v>
      </c>
      <c r="BS501" s="148">
        <f t="shared" si="339"/>
        <v>77727754.981818184</v>
      </c>
      <c r="BT501" s="136">
        <v>0</v>
      </c>
      <c r="BU501" s="149">
        <f t="shared" si="340"/>
        <v>6468630.5340909101</v>
      </c>
      <c r="BV501" s="153">
        <f t="shared" si="341"/>
        <v>3234315.2670454551</v>
      </c>
      <c r="BW501" s="134">
        <f t="shared" si="342"/>
        <v>68024809.180681825</v>
      </c>
      <c r="BX501" s="148">
        <f t="shared" si="343"/>
        <v>7302611.25</v>
      </c>
      <c r="BY501" s="135">
        <f t="shared" si="344"/>
        <v>60722197.930681825</v>
      </c>
      <c r="CD501" s="400">
        <f>'آبان 1400'!AU502</f>
        <v>56263694.090909094</v>
      </c>
      <c r="CE501" s="401">
        <f>'آبان 1400'!AV502</f>
        <v>37825235.504545458</v>
      </c>
      <c r="CF501" s="401">
        <f>'آبان 1400'!AW502</f>
        <v>56263694.090909094</v>
      </c>
      <c r="CG501" s="401">
        <f>'آبان 1400'!AX502</f>
        <v>3938458.5863636369</v>
      </c>
      <c r="CH501" s="401">
        <f>'آبان 1400'!AY502</f>
        <v>0</v>
      </c>
      <c r="CI501" s="401">
        <f>'آبان 1400'!AZ502</f>
        <v>0</v>
      </c>
      <c r="CJ501" s="401">
        <f>'آبان 1400'!BA502</f>
        <v>0</v>
      </c>
      <c r="CK501" s="401">
        <f>'آبان 1400'!BB502</f>
        <v>0</v>
      </c>
      <c r="CL501" s="401">
        <f>'آبان 1400'!BC502</f>
        <v>0</v>
      </c>
      <c r="CM501" s="401">
        <f>'آبان 1400'!BD502</f>
        <v>0</v>
      </c>
      <c r="CN501" s="401">
        <f>'آبان 1400'!BE502</f>
        <v>0</v>
      </c>
      <c r="CO501" s="401">
        <f>'آبان 1400'!BF502</f>
        <v>0</v>
      </c>
      <c r="CP501" s="401">
        <f>'آبان 1400'!BG502</f>
        <v>3938458.5863636369</v>
      </c>
      <c r="CQ501" s="401">
        <f>'آبان 1400'!BH502</f>
        <v>52325235</v>
      </c>
      <c r="CR501" s="401">
        <f t="shared" si="345"/>
        <v>56263694.090909094</v>
      </c>
      <c r="CS501" s="56">
        <f t="shared" si="346"/>
        <v>4425825</v>
      </c>
      <c r="CT501" s="400">
        <f t="shared" si="347"/>
        <v>2212912.5</v>
      </c>
      <c r="CU501" s="401">
        <f t="shared" si="348"/>
        <v>663873.75</v>
      </c>
      <c r="CV501" s="401">
        <f t="shared" si="349"/>
        <v>1120000</v>
      </c>
      <c r="CW501" s="56">
        <v>0</v>
      </c>
      <c r="CX501" s="401">
        <f t="shared" si="350"/>
        <v>64686305.340909094</v>
      </c>
      <c r="CY501" s="401">
        <f t="shared" si="351"/>
        <v>56263694.090909094</v>
      </c>
      <c r="CZ501" s="401">
        <f t="shared" si="352"/>
        <v>12940649.640909093</v>
      </c>
      <c r="DA501" s="401">
        <f t="shared" si="353"/>
        <v>77626954.981818184</v>
      </c>
      <c r="DB501" s="401">
        <f t="shared" si="354"/>
        <v>100800</v>
      </c>
      <c r="DC501" s="401">
        <f t="shared" si="355"/>
        <v>77727754.981818184</v>
      </c>
      <c r="DD501" s="406">
        <v>0</v>
      </c>
      <c r="DE501" s="401">
        <f t="shared" si="356"/>
        <v>6468630.5340909101</v>
      </c>
      <c r="DF501" s="401">
        <f t="shared" si="357"/>
        <v>3234315.2670454551</v>
      </c>
      <c r="DG501" s="401">
        <f t="shared" si="358"/>
        <v>68024809.180681825</v>
      </c>
      <c r="DH501" s="401">
        <f t="shared" si="359"/>
        <v>7302611.25</v>
      </c>
      <c r="DI501" s="401">
        <f t="shared" si="360"/>
        <v>60722197.930681825</v>
      </c>
      <c r="DJ501" s="401">
        <f t="shared" si="361"/>
        <v>0</v>
      </c>
      <c r="DL501" s="408">
        <f t="shared" si="362"/>
        <v>6638737.5</v>
      </c>
      <c r="DM501" s="408">
        <f t="shared" si="363"/>
        <v>-2212912.5</v>
      </c>
    </row>
    <row r="502" spans="1:117" s="56" customFormat="1" ht="21" x14ac:dyDescent="0.2">
      <c r="A502" s="192">
        <f t="shared" si="324"/>
        <v>2655495</v>
      </c>
      <c r="B502" s="137">
        <f>'آبان 1400'!B503</f>
        <v>497</v>
      </c>
      <c r="C502" s="137">
        <f>'آبان 1400'!C503</f>
        <v>280</v>
      </c>
      <c r="D502" s="137">
        <f>'آبان 1400'!D503</f>
        <v>13423</v>
      </c>
      <c r="E502" s="137" t="str">
        <f>'آبان 1400'!E503</f>
        <v>علي اصغر</v>
      </c>
      <c r="F502" s="137" t="str">
        <f>'آبان 1400'!F503</f>
        <v>اسعدي خليلي</v>
      </c>
      <c r="G502" s="137" t="str">
        <f>'آبان 1400'!G503</f>
        <v>نگهبان</v>
      </c>
      <c r="H502" s="137" t="str">
        <f>'آبان 1400'!H503</f>
        <v>گلستان</v>
      </c>
      <c r="I502" s="137" t="str">
        <f>'آبان 1400'!I503</f>
        <v>141-800-746086-1</v>
      </c>
      <c r="J502" s="137">
        <f>'آبان 1400'!J503</f>
        <v>5799535804</v>
      </c>
      <c r="K502" s="137" t="str">
        <f>'آبان 1400'!K503</f>
        <v>0037596252</v>
      </c>
      <c r="L502" s="137" t="str">
        <f>'آبان 1400'!L503</f>
        <v>گلستان</v>
      </c>
      <c r="M502" s="137" t="str">
        <f>'آبان 1400'!M503</f>
        <v>نگهبان</v>
      </c>
      <c r="N502" s="121" t="str">
        <f>'آبان 1400'!N503</f>
        <v>*</v>
      </c>
      <c r="O502" s="120">
        <f>'آبان 1400'!O503</f>
        <v>0</v>
      </c>
      <c r="P502" s="122">
        <f>'آبان 1400'!P503</f>
        <v>0</v>
      </c>
      <c r="Q502" s="362">
        <f>'آبان 1400'!Q503</f>
        <v>30</v>
      </c>
      <c r="R502" s="362">
        <f>'آبان 1400'!R503</f>
        <v>120</v>
      </c>
      <c r="S502" s="362">
        <f>'آبان 1400'!S503</f>
        <v>110</v>
      </c>
      <c r="T502" s="362">
        <f>'آبان 1400'!T503</f>
        <v>29.33</v>
      </c>
      <c r="U502" s="138">
        <f>'آبان 1400'!U503</f>
        <v>0</v>
      </c>
      <c r="V502" s="121">
        <f>'آبان 1400'!W503</f>
        <v>0</v>
      </c>
      <c r="W502" s="122">
        <f>'آبان 1400'!X503</f>
        <v>0</v>
      </c>
      <c r="X502" s="370">
        <f>'آبان 1400'!Y503</f>
        <v>2</v>
      </c>
      <c r="Y502" s="370">
        <f>'آبان 1400'!Z503</f>
        <v>2</v>
      </c>
      <c r="Z502" s="139">
        <f>'آبان 1400'!AA503</f>
        <v>885165</v>
      </c>
      <c r="AA502" s="139">
        <f>'آبان 1400'!AB503</f>
        <v>46667</v>
      </c>
      <c r="AB502" s="139">
        <f>'آبان 1400'!AC503</f>
        <v>931832</v>
      </c>
      <c r="AC502" s="139">
        <f>'آبان 1400'!AD503</f>
        <v>4500000</v>
      </c>
      <c r="AD502" s="139">
        <f>'آبان 1400'!AE503</f>
        <v>6000000</v>
      </c>
      <c r="AE502" s="140">
        <f>'آبان 1400'!AF503</f>
        <v>177895.19999999998</v>
      </c>
      <c r="AF502" s="123">
        <f>'آبان 1400'!AG503</f>
        <v>26554950</v>
      </c>
      <c r="AG502" s="124">
        <f>'آبان 1400'!AH503</f>
        <v>1400010</v>
      </c>
      <c r="AH502" s="124">
        <f>'آبان 1400'!AI503</f>
        <v>21347423.999999996</v>
      </c>
      <c r="AI502" s="124">
        <f>'آبان 1400'!AJ503</f>
        <v>5310990</v>
      </c>
      <c r="AJ502" s="124">
        <f>'آبان 1400'!AK503</f>
        <v>4500000</v>
      </c>
      <c r="AK502" s="124">
        <f>'آبان 1400'!AL503</f>
        <v>6000000</v>
      </c>
      <c r="AL502" s="124">
        <f>'آبان 1400'!AM503</f>
        <v>4892117.9999999991</v>
      </c>
      <c r="AM502" s="124">
        <f>'آبان 1400'!AN503</f>
        <v>5217666.2159999991</v>
      </c>
      <c r="AN502" s="124">
        <f>'آبان 1400'!AO503</f>
        <v>0</v>
      </c>
      <c r="AO502" s="124">
        <f>'آبان 1400'!AP503</f>
        <v>2600000</v>
      </c>
      <c r="AP502" s="124">
        <f>'آبان 1400'!AQ503</f>
        <v>0</v>
      </c>
      <c r="AQ502" s="124">
        <f>'آبان 1400'!AR503</f>
        <v>0</v>
      </c>
      <c r="AR502" s="124">
        <f>'آبان 1400'!AS503</f>
        <v>0</v>
      </c>
      <c r="AS502" s="379">
        <f>'آبان 1400'!AT503</f>
        <v>0</v>
      </c>
      <c r="AT502" s="372">
        <f t="shared" si="325"/>
        <v>77823158.216000006</v>
      </c>
      <c r="AU502" s="174">
        <f>'آبان 1400'!AV503</f>
        <v>54336316.440880008</v>
      </c>
      <c r="AV502" s="142">
        <f>'آبان 1400'!AW503</f>
        <v>72512168.215999991</v>
      </c>
      <c r="AW502" s="143">
        <f t="shared" si="326"/>
        <v>5075851.7751199994</v>
      </c>
      <c r="AX502" s="76">
        <f t="shared" si="327"/>
        <v>1433631.644088001</v>
      </c>
      <c r="AY502" s="143">
        <f>'آبان 1400'!AZ503</f>
        <v>0</v>
      </c>
      <c r="AZ502" s="143">
        <f>'آبان 1400'!BA503</f>
        <v>0</v>
      </c>
      <c r="BA502" s="143">
        <f>'آبان 1400'!BB503</f>
        <v>0</v>
      </c>
      <c r="BB502" s="143">
        <f>'آبان 1400'!BC503</f>
        <v>0</v>
      </c>
      <c r="BC502" s="143">
        <f>'آبان 1400'!BD503</f>
        <v>0</v>
      </c>
      <c r="BD502" s="143">
        <f>'آبان 1400'!BE503</f>
        <v>0</v>
      </c>
      <c r="BE502" s="143">
        <f>'آبان 1400'!BF503</f>
        <v>0</v>
      </c>
      <c r="BF502" s="144">
        <f t="shared" si="328"/>
        <v>6509483.4192080004</v>
      </c>
      <c r="BG502" s="141">
        <f t="shared" si="329"/>
        <v>71313674</v>
      </c>
      <c r="BH502" s="145">
        <f t="shared" si="330"/>
        <v>77823158.216000006</v>
      </c>
      <c r="BI502" s="128">
        <f t="shared" si="323"/>
        <v>4659160</v>
      </c>
      <c r="BJ502" s="146">
        <f t="shared" si="331"/>
        <v>2329580</v>
      </c>
      <c r="BK502" s="146">
        <f t="shared" si="332"/>
        <v>698874</v>
      </c>
      <c r="BL502" s="147">
        <f t="shared" si="333"/>
        <v>1120000</v>
      </c>
      <c r="BM502" s="383">
        <v>0</v>
      </c>
      <c r="BN502" s="148">
        <f t="shared" si="334"/>
        <v>86630772.216000006</v>
      </c>
      <c r="BO502" s="149">
        <f t="shared" si="335"/>
        <v>72512168.215999991</v>
      </c>
      <c r="BP502" s="150">
        <f t="shared" si="336"/>
        <v>16677798.689679999</v>
      </c>
      <c r="BQ502" s="151">
        <f t="shared" si="337"/>
        <v>103308570.90568</v>
      </c>
      <c r="BR502" s="152">
        <f t="shared" si="338"/>
        <v>100800</v>
      </c>
      <c r="BS502" s="148">
        <f t="shared" si="339"/>
        <v>103409370.90568</v>
      </c>
      <c r="BT502" s="136">
        <v>0</v>
      </c>
      <c r="BU502" s="149">
        <f t="shared" si="340"/>
        <v>8663077.2216000017</v>
      </c>
      <c r="BV502" s="153">
        <f t="shared" si="341"/>
        <v>4331538.6108000008</v>
      </c>
      <c r="BW502" s="134">
        <f t="shared" si="342"/>
        <v>90414755.073280007</v>
      </c>
      <c r="BX502" s="148">
        <f t="shared" si="343"/>
        <v>7687614</v>
      </c>
      <c r="BY502" s="135">
        <f t="shared" si="344"/>
        <v>82727141.073280007</v>
      </c>
      <c r="CD502" s="400">
        <f>'آبان 1400'!AU503</f>
        <v>77823158.216000006</v>
      </c>
      <c r="CE502" s="401">
        <f>'آبان 1400'!AV503</f>
        <v>54336316.440880008</v>
      </c>
      <c r="CF502" s="401">
        <f>'آبان 1400'!AW503</f>
        <v>72512168.215999991</v>
      </c>
      <c r="CG502" s="401">
        <f>'آبان 1400'!AX503</f>
        <v>5075851.7751199994</v>
      </c>
      <c r="CH502" s="401">
        <f>'آبان 1400'!AY503</f>
        <v>1433631.644088001</v>
      </c>
      <c r="CI502" s="401">
        <f>'آبان 1400'!AZ503</f>
        <v>0</v>
      </c>
      <c r="CJ502" s="401">
        <f>'آبان 1400'!BA503</f>
        <v>0</v>
      </c>
      <c r="CK502" s="401">
        <f>'آبان 1400'!BB503</f>
        <v>0</v>
      </c>
      <c r="CL502" s="401">
        <f>'آبان 1400'!BC503</f>
        <v>0</v>
      </c>
      <c r="CM502" s="401">
        <f>'آبان 1400'!BD503</f>
        <v>0</v>
      </c>
      <c r="CN502" s="401">
        <f>'آبان 1400'!BE503</f>
        <v>0</v>
      </c>
      <c r="CO502" s="401">
        <f>'آبان 1400'!BF503</f>
        <v>0</v>
      </c>
      <c r="CP502" s="401">
        <f>'آبان 1400'!BG503</f>
        <v>6509483.4192080004</v>
      </c>
      <c r="CQ502" s="401">
        <f>'آبان 1400'!BH503</f>
        <v>71313674</v>
      </c>
      <c r="CR502" s="401">
        <f t="shared" si="345"/>
        <v>77823158.216000006</v>
      </c>
      <c r="CS502" s="56">
        <f t="shared" si="346"/>
        <v>4659160</v>
      </c>
      <c r="CT502" s="400">
        <f t="shared" si="347"/>
        <v>2329580</v>
      </c>
      <c r="CU502" s="401">
        <f t="shared" si="348"/>
        <v>698874</v>
      </c>
      <c r="CV502" s="401">
        <f t="shared" si="349"/>
        <v>1120000</v>
      </c>
      <c r="CW502" s="56">
        <v>0</v>
      </c>
      <c r="CX502" s="401">
        <f t="shared" si="350"/>
        <v>86630772.216000006</v>
      </c>
      <c r="CY502" s="401">
        <f t="shared" si="351"/>
        <v>72512168.215999991</v>
      </c>
      <c r="CZ502" s="401">
        <f t="shared" si="352"/>
        <v>16677798.689679999</v>
      </c>
      <c r="DA502" s="401">
        <f t="shared" si="353"/>
        <v>103308570.90568</v>
      </c>
      <c r="DB502" s="401">
        <f t="shared" si="354"/>
        <v>100800</v>
      </c>
      <c r="DC502" s="401">
        <f t="shared" si="355"/>
        <v>103409370.90568</v>
      </c>
      <c r="DD502" s="406">
        <v>0</v>
      </c>
      <c r="DE502" s="401">
        <f t="shared" si="356"/>
        <v>8663077.2216000017</v>
      </c>
      <c r="DF502" s="401">
        <f t="shared" si="357"/>
        <v>4331538.6108000008</v>
      </c>
      <c r="DG502" s="401">
        <f t="shared" si="358"/>
        <v>90414755.073280007</v>
      </c>
      <c r="DH502" s="401">
        <f t="shared" si="359"/>
        <v>7687614</v>
      </c>
      <c r="DI502" s="401">
        <f t="shared" si="360"/>
        <v>82727141.073280007</v>
      </c>
      <c r="DJ502" s="401">
        <f t="shared" si="361"/>
        <v>0</v>
      </c>
      <c r="DL502" s="408">
        <f t="shared" si="362"/>
        <v>6638737.5</v>
      </c>
      <c r="DM502" s="408">
        <f t="shared" si="363"/>
        <v>-1979577.5</v>
      </c>
    </row>
    <row r="503" spans="1:117" s="56" customFormat="1" ht="21" x14ac:dyDescent="0.2">
      <c r="A503" s="192">
        <f t="shared" si="324"/>
        <v>2655495</v>
      </c>
      <c r="B503" s="137">
        <f>'آبان 1400'!B504</f>
        <v>498</v>
      </c>
      <c r="C503" s="137">
        <f>'آبان 1400'!C504</f>
        <v>281</v>
      </c>
      <c r="D503" s="137">
        <f>'آبان 1400'!D504</f>
        <v>13439</v>
      </c>
      <c r="E503" s="137" t="str">
        <f>'آبان 1400'!E504</f>
        <v>علي</v>
      </c>
      <c r="F503" s="137" t="str">
        <f>'آبان 1400'!F504</f>
        <v>عرب</v>
      </c>
      <c r="G503" s="137" t="str">
        <f>'آبان 1400'!G504</f>
        <v>نگهبان</v>
      </c>
      <c r="H503" s="137" t="str">
        <f>'آبان 1400'!H504</f>
        <v>گلستان</v>
      </c>
      <c r="I503" s="137" t="str">
        <f>'آبان 1400'!I504</f>
        <v>140-800-1008015-1</v>
      </c>
      <c r="J503" s="137">
        <f>'آبان 1400'!J504</f>
        <v>2030155454</v>
      </c>
      <c r="K503" s="137" t="str">
        <f>'آبان 1400'!K504</f>
        <v>0037774698</v>
      </c>
      <c r="L503" s="137" t="str">
        <f>'آبان 1400'!L504</f>
        <v>گلستان</v>
      </c>
      <c r="M503" s="137" t="str">
        <f>'آبان 1400'!M504</f>
        <v>نگهبان</v>
      </c>
      <c r="N503" s="121">
        <f>'آبان 1400'!N504</f>
        <v>0</v>
      </c>
      <c r="O503" s="120">
        <f>'آبان 1400'!O504</f>
        <v>0</v>
      </c>
      <c r="P503" s="122" t="str">
        <f>'آبان 1400'!P504</f>
        <v>*</v>
      </c>
      <c r="Q503" s="362">
        <f>'آبان 1400'!Q504</f>
        <v>30</v>
      </c>
      <c r="R503" s="362">
        <f>'آبان 1400'!R504</f>
        <v>120</v>
      </c>
      <c r="S503" s="362">
        <f>'آبان 1400'!S504</f>
        <v>220</v>
      </c>
      <c r="T503" s="362">
        <f>'آبان 1400'!T504</f>
        <v>29.33</v>
      </c>
      <c r="U503" s="138">
        <f>'آبان 1400'!U504</f>
        <v>0</v>
      </c>
      <c r="V503" s="121">
        <f>'آبان 1400'!W504</f>
        <v>0</v>
      </c>
      <c r="W503" s="122">
        <f>'آبان 1400'!X504</f>
        <v>0</v>
      </c>
      <c r="X503" s="370">
        <f>'آبان 1400'!Y504</f>
        <v>1</v>
      </c>
      <c r="Y503" s="370">
        <f>'آبان 1400'!Z504</f>
        <v>0</v>
      </c>
      <c r="Z503" s="139">
        <f>'آبان 1400'!AA504</f>
        <v>885165</v>
      </c>
      <c r="AA503" s="139">
        <f>'آبان 1400'!AB504</f>
        <v>46667</v>
      </c>
      <c r="AB503" s="139">
        <f>'آبان 1400'!AC504</f>
        <v>931832</v>
      </c>
      <c r="AC503" s="139">
        <f>'آبان 1400'!AD504</f>
        <v>4500000</v>
      </c>
      <c r="AD503" s="139">
        <f>'آبان 1400'!AE504</f>
        <v>6000000</v>
      </c>
      <c r="AE503" s="140">
        <f>'آبان 1400'!AF504</f>
        <v>177895.19999999998</v>
      </c>
      <c r="AF503" s="123">
        <f>'آبان 1400'!AG504</f>
        <v>26554950</v>
      </c>
      <c r="AG503" s="124">
        <f>'آبان 1400'!AH504</f>
        <v>1400010</v>
      </c>
      <c r="AH503" s="124">
        <f>'آبان 1400'!AI504</f>
        <v>21347423.999999996</v>
      </c>
      <c r="AI503" s="124">
        <f>'آبان 1400'!AJ504</f>
        <v>0</v>
      </c>
      <c r="AJ503" s="124">
        <f>'آبان 1400'!AK504</f>
        <v>4500000</v>
      </c>
      <c r="AK503" s="124">
        <f>'آبان 1400'!AL504</f>
        <v>6000000</v>
      </c>
      <c r="AL503" s="124">
        <f>'آبان 1400'!AM504</f>
        <v>9784235.9999999981</v>
      </c>
      <c r="AM503" s="124">
        <f>'آبان 1400'!AN504</f>
        <v>5217666.2159999991</v>
      </c>
      <c r="AN503" s="124">
        <f>'آبان 1400'!AO504</f>
        <v>0</v>
      </c>
      <c r="AO503" s="124">
        <f>'آبان 1400'!AP504</f>
        <v>4400000</v>
      </c>
      <c r="AP503" s="124">
        <f>'آبان 1400'!AQ504</f>
        <v>0</v>
      </c>
      <c r="AQ503" s="124">
        <f>'آبان 1400'!AR504</f>
        <v>0</v>
      </c>
      <c r="AR503" s="124">
        <f>'آبان 1400'!AS504</f>
        <v>0</v>
      </c>
      <c r="AS503" s="379">
        <f>'آبان 1400'!AT504</f>
        <v>0</v>
      </c>
      <c r="AT503" s="372">
        <f t="shared" si="325"/>
        <v>79204286.216000006</v>
      </c>
      <c r="AU503" s="174">
        <f>'آبان 1400'!AV504</f>
        <v>58759986.18088001</v>
      </c>
      <c r="AV503" s="142">
        <f>'آبان 1400'!AW504</f>
        <v>79204286.215999991</v>
      </c>
      <c r="AW503" s="143">
        <f t="shared" si="326"/>
        <v>5544300.0351200001</v>
      </c>
      <c r="AX503" s="76">
        <f t="shared" si="327"/>
        <v>1875998.6180880012</v>
      </c>
      <c r="AY503" s="143">
        <f>'آبان 1400'!AZ504</f>
        <v>0</v>
      </c>
      <c r="AZ503" s="143">
        <f>'آبان 1400'!BA504</f>
        <v>0</v>
      </c>
      <c r="BA503" s="143">
        <f>'آبان 1400'!BB504</f>
        <v>0</v>
      </c>
      <c r="BB503" s="143">
        <f>'آبان 1400'!BC504</f>
        <v>0</v>
      </c>
      <c r="BC503" s="143">
        <f>'آبان 1400'!BD504</f>
        <v>0</v>
      </c>
      <c r="BD503" s="143">
        <f>'آبان 1400'!BE504</f>
        <v>0</v>
      </c>
      <c r="BE503" s="143">
        <f>'آبان 1400'!BF504</f>
        <v>0</v>
      </c>
      <c r="BF503" s="144">
        <f t="shared" si="328"/>
        <v>7420298.6532080015</v>
      </c>
      <c r="BG503" s="141">
        <f t="shared" si="329"/>
        <v>71783987</v>
      </c>
      <c r="BH503" s="145">
        <f t="shared" si="330"/>
        <v>79204286.216000006</v>
      </c>
      <c r="BI503" s="128">
        <f t="shared" si="323"/>
        <v>4659160</v>
      </c>
      <c r="BJ503" s="146">
        <f t="shared" si="331"/>
        <v>2329580</v>
      </c>
      <c r="BK503" s="146">
        <f t="shared" si="332"/>
        <v>698874</v>
      </c>
      <c r="BL503" s="147">
        <f t="shared" si="333"/>
        <v>1120000</v>
      </c>
      <c r="BM503" s="383">
        <v>0</v>
      </c>
      <c r="BN503" s="148">
        <f t="shared" si="334"/>
        <v>88011900.216000006</v>
      </c>
      <c r="BO503" s="149">
        <f t="shared" si="335"/>
        <v>79204286.215999991</v>
      </c>
      <c r="BP503" s="150">
        <f t="shared" si="336"/>
        <v>18216985.82968</v>
      </c>
      <c r="BQ503" s="151">
        <f t="shared" si="337"/>
        <v>106228886.04568</v>
      </c>
      <c r="BR503" s="152">
        <f t="shared" si="338"/>
        <v>100800</v>
      </c>
      <c r="BS503" s="148">
        <f t="shared" si="339"/>
        <v>106329686.04568</v>
      </c>
      <c r="BT503" s="136">
        <v>0</v>
      </c>
      <c r="BU503" s="149">
        <f t="shared" si="340"/>
        <v>8801190.0216000006</v>
      </c>
      <c r="BV503" s="153">
        <f t="shared" si="341"/>
        <v>4400595.0108000003</v>
      </c>
      <c r="BW503" s="134">
        <f t="shared" si="342"/>
        <v>93127901.013280004</v>
      </c>
      <c r="BX503" s="148">
        <f t="shared" si="343"/>
        <v>7687614</v>
      </c>
      <c r="BY503" s="135">
        <f t="shared" si="344"/>
        <v>85440287.013280004</v>
      </c>
      <c r="CD503" s="400">
        <f>'آبان 1400'!AU504</f>
        <v>79204286.216000006</v>
      </c>
      <c r="CE503" s="401">
        <f>'آبان 1400'!AV504</f>
        <v>58759986.18088001</v>
      </c>
      <c r="CF503" s="401">
        <f>'آبان 1400'!AW504</f>
        <v>79204286.215999991</v>
      </c>
      <c r="CG503" s="401">
        <f>'آبان 1400'!AX504</f>
        <v>5544300.0351200001</v>
      </c>
      <c r="CH503" s="401">
        <f>'آبان 1400'!AY504</f>
        <v>1875998.6180880012</v>
      </c>
      <c r="CI503" s="401">
        <f>'آبان 1400'!AZ504</f>
        <v>0</v>
      </c>
      <c r="CJ503" s="401">
        <f>'آبان 1400'!BA504</f>
        <v>0</v>
      </c>
      <c r="CK503" s="401">
        <f>'آبان 1400'!BB504</f>
        <v>0</v>
      </c>
      <c r="CL503" s="401">
        <f>'آبان 1400'!BC504</f>
        <v>0</v>
      </c>
      <c r="CM503" s="401">
        <f>'آبان 1400'!BD504</f>
        <v>0</v>
      </c>
      <c r="CN503" s="401">
        <f>'آبان 1400'!BE504</f>
        <v>0</v>
      </c>
      <c r="CO503" s="401">
        <f>'آبان 1400'!BF504</f>
        <v>0</v>
      </c>
      <c r="CP503" s="401">
        <f>'آبان 1400'!BG504</f>
        <v>7420298.6532080015</v>
      </c>
      <c r="CQ503" s="401">
        <f>'آبان 1400'!BH504</f>
        <v>71783987</v>
      </c>
      <c r="CR503" s="401">
        <f t="shared" si="345"/>
        <v>79204286.216000006</v>
      </c>
      <c r="CS503" s="56">
        <f t="shared" si="346"/>
        <v>4659160</v>
      </c>
      <c r="CT503" s="400">
        <f t="shared" si="347"/>
        <v>2329580</v>
      </c>
      <c r="CU503" s="401">
        <f t="shared" si="348"/>
        <v>698874</v>
      </c>
      <c r="CV503" s="401">
        <f t="shared" si="349"/>
        <v>1120000</v>
      </c>
      <c r="CW503" s="56">
        <v>0</v>
      </c>
      <c r="CX503" s="401">
        <f t="shared" si="350"/>
        <v>88011900.216000006</v>
      </c>
      <c r="CY503" s="401">
        <f t="shared" si="351"/>
        <v>79204286.215999991</v>
      </c>
      <c r="CZ503" s="401">
        <f t="shared" si="352"/>
        <v>18216985.82968</v>
      </c>
      <c r="DA503" s="401">
        <f t="shared" si="353"/>
        <v>106228886.04568</v>
      </c>
      <c r="DB503" s="401">
        <f t="shared" si="354"/>
        <v>100800</v>
      </c>
      <c r="DC503" s="401">
        <f t="shared" si="355"/>
        <v>106329686.04568</v>
      </c>
      <c r="DD503" s="406">
        <v>0</v>
      </c>
      <c r="DE503" s="401">
        <f t="shared" si="356"/>
        <v>8801190.0216000006</v>
      </c>
      <c r="DF503" s="401">
        <f t="shared" si="357"/>
        <v>4400595.0108000003</v>
      </c>
      <c r="DG503" s="401">
        <f t="shared" si="358"/>
        <v>93127901.013280004</v>
      </c>
      <c r="DH503" s="401">
        <f t="shared" si="359"/>
        <v>7687614</v>
      </c>
      <c r="DI503" s="401">
        <f t="shared" si="360"/>
        <v>85440287.013280004</v>
      </c>
      <c r="DJ503" s="401">
        <f t="shared" si="361"/>
        <v>0</v>
      </c>
      <c r="DL503" s="408">
        <f t="shared" si="362"/>
        <v>6638737.5</v>
      </c>
      <c r="DM503" s="408">
        <f t="shared" si="363"/>
        <v>-1979577.5</v>
      </c>
    </row>
    <row r="504" spans="1:117" s="56" customFormat="1" ht="21" x14ac:dyDescent="0.2">
      <c r="A504" s="192">
        <f t="shared" si="324"/>
        <v>2655495</v>
      </c>
      <c r="B504" s="137">
        <f>'آبان 1400'!B505</f>
        <v>499</v>
      </c>
      <c r="C504" s="137">
        <f>'آبان 1400'!C505</f>
        <v>282</v>
      </c>
      <c r="D504" s="137">
        <f>'آبان 1400'!D505</f>
        <v>13432</v>
      </c>
      <c r="E504" s="137" t="str">
        <f>'آبان 1400'!E505</f>
        <v>روح اله</v>
      </c>
      <c r="F504" s="137" t="str">
        <f>'آبان 1400'!F505</f>
        <v>ريواز</v>
      </c>
      <c r="G504" s="137" t="str">
        <f>'آبان 1400'!G505</f>
        <v>نگهبان</v>
      </c>
      <c r="H504" s="137" t="str">
        <f>'آبان 1400'!H505</f>
        <v>گلستان</v>
      </c>
      <c r="I504" s="137" t="str">
        <f>'آبان 1400'!I505</f>
        <v>141-800-421313-1</v>
      </c>
      <c r="J504" s="137">
        <f>'آبان 1400'!J505</f>
        <v>2180712723</v>
      </c>
      <c r="K504" s="137" t="str">
        <f>'آبان 1400'!K505</f>
        <v>0012632052</v>
      </c>
      <c r="L504" s="137" t="str">
        <f>'آبان 1400'!L505</f>
        <v>گلستان</v>
      </c>
      <c r="M504" s="137" t="str">
        <f>'آبان 1400'!M505</f>
        <v>نگهبان</v>
      </c>
      <c r="N504" s="121">
        <f>'آبان 1400'!N505</f>
        <v>0</v>
      </c>
      <c r="O504" s="120" t="str">
        <f>'آبان 1400'!O505</f>
        <v>*</v>
      </c>
      <c r="P504" s="122">
        <f>'آبان 1400'!P505</f>
        <v>0</v>
      </c>
      <c r="Q504" s="362">
        <f>'آبان 1400'!Q505</f>
        <v>30</v>
      </c>
      <c r="R504" s="362">
        <f>'آبان 1400'!R505</f>
        <v>90</v>
      </c>
      <c r="S504" s="362">
        <f>'آبان 1400'!S505</f>
        <v>0</v>
      </c>
      <c r="T504" s="362">
        <f>'آبان 1400'!T505</f>
        <v>0</v>
      </c>
      <c r="U504" s="138">
        <f>'آبان 1400'!U505</f>
        <v>0</v>
      </c>
      <c r="V504" s="121">
        <f>'آبان 1400'!W505</f>
        <v>0</v>
      </c>
      <c r="W504" s="122">
        <f>'آبان 1400'!X505</f>
        <v>0</v>
      </c>
      <c r="X504" s="370">
        <f>'آبان 1400'!Y505</f>
        <v>2</v>
      </c>
      <c r="Y504" s="370">
        <f>'آبان 1400'!Z505</f>
        <v>2</v>
      </c>
      <c r="Z504" s="139">
        <f>'آبان 1400'!AA505</f>
        <v>885165</v>
      </c>
      <c r="AA504" s="139">
        <f>'آبان 1400'!AB505</f>
        <v>46667</v>
      </c>
      <c r="AB504" s="139">
        <f>'آبان 1400'!AC505</f>
        <v>931832</v>
      </c>
      <c r="AC504" s="139">
        <f>'آبان 1400'!AD505</f>
        <v>4500000</v>
      </c>
      <c r="AD504" s="139">
        <f>'آبان 1400'!AE505</f>
        <v>6000000</v>
      </c>
      <c r="AE504" s="140">
        <f>'آبان 1400'!AF505</f>
        <v>177895.19999999998</v>
      </c>
      <c r="AF504" s="123">
        <f>'آبان 1400'!AG505</f>
        <v>26554950</v>
      </c>
      <c r="AG504" s="124">
        <f>'آبان 1400'!AH505</f>
        <v>1400010</v>
      </c>
      <c r="AH504" s="124">
        <f>'آبان 1400'!AI505</f>
        <v>16010567.999999998</v>
      </c>
      <c r="AI504" s="124">
        <f>'آبان 1400'!AJ505</f>
        <v>5310990</v>
      </c>
      <c r="AJ504" s="124">
        <f>'آبان 1400'!AK505</f>
        <v>4500000</v>
      </c>
      <c r="AK504" s="124">
        <f>'آبان 1400'!AL505</f>
        <v>6000000</v>
      </c>
      <c r="AL504" s="124">
        <f>'آبان 1400'!AM505</f>
        <v>0</v>
      </c>
      <c r="AM504" s="124">
        <f>'آبان 1400'!AN505</f>
        <v>0</v>
      </c>
      <c r="AN504" s="124">
        <f>'آبان 1400'!AO505</f>
        <v>0</v>
      </c>
      <c r="AO504" s="124">
        <f>'آبان 1400'!AP505</f>
        <v>4800000</v>
      </c>
      <c r="AP504" s="124">
        <f>'آبان 1400'!AQ505</f>
        <v>0</v>
      </c>
      <c r="AQ504" s="124">
        <f>'آبان 1400'!AR505</f>
        <v>0</v>
      </c>
      <c r="AR504" s="124">
        <f>'آبان 1400'!AS505</f>
        <v>0</v>
      </c>
      <c r="AS504" s="379">
        <f>'آبان 1400'!AT505</f>
        <v>0</v>
      </c>
      <c r="AT504" s="372">
        <f t="shared" si="325"/>
        <v>64576518</v>
      </c>
      <c r="AU504" s="174">
        <f>'آبان 1400'!AV505</f>
        <v>39816941.039999999</v>
      </c>
      <c r="AV504" s="142">
        <f>'آبان 1400'!AW505</f>
        <v>59265528</v>
      </c>
      <c r="AW504" s="143">
        <f t="shared" si="326"/>
        <v>4148586.9600000004</v>
      </c>
      <c r="AX504" s="76">
        <f t="shared" si="327"/>
        <v>0</v>
      </c>
      <c r="AY504" s="143">
        <f>'آبان 1400'!AZ505</f>
        <v>0</v>
      </c>
      <c r="AZ504" s="143">
        <f>'آبان 1400'!BA505</f>
        <v>0</v>
      </c>
      <c r="BA504" s="143">
        <f>'آبان 1400'!BB505</f>
        <v>0</v>
      </c>
      <c r="BB504" s="143">
        <f>'آبان 1400'!BC505</f>
        <v>0</v>
      </c>
      <c r="BC504" s="143">
        <f>'آبان 1400'!BD505</f>
        <v>0</v>
      </c>
      <c r="BD504" s="143">
        <f>'آبان 1400'!BE505</f>
        <v>0</v>
      </c>
      <c r="BE504" s="143">
        <f>'آبان 1400'!BF505</f>
        <v>0</v>
      </c>
      <c r="BF504" s="144">
        <f t="shared" si="328"/>
        <v>4148586.9600000004</v>
      </c>
      <c r="BG504" s="141">
        <f t="shared" si="329"/>
        <v>60427931</v>
      </c>
      <c r="BH504" s="145">
        <f t="shared" si="330"/>
        <v>64576518</v>
      </c>
      <c r="BI504" s="128">
        <f t="shared" si="323"/>
        <v>4659160</v>
      </c>
      <c r="BJ504" s="146">
        <f t="shared" si="331"/>
        <v>2329580</v>
      </c>
      <c r="BK504" s="146">
        <f t="shared" si="332"/>
        <v>698874</v>
      </c>
      <c r="BL504" s="147">
        <f t="shared" si="333"/>
        <v>1120000</v>
      </c>
      <c r="BM504" s="383">
        <v>0</v>
      </c>
      <c r="BN504" s="148">
        <f t="shared" si="334"/>
        <v>73384132</v>
      </c>
      <c r="BO504" s="149">
        <f t="shared" si="335"/>
        <v>59265528</v>
      </c>
      <c r="BP504" s="150">
        <f t="shared" si="336"/>
        <v>13631071.440000001</v>
      </c>
      <c r="BQ504" s="151">
        <f t="shared" si="337"/>
        <v>87015203.439999998</v>
      </c>
      <c r="BR504" s="152">
        <f t="shared" si="338"/>
        <v>100800</v>
      </c>
      <c r="BS504" s="148">
        <f t="shared" si="339"/>
        <v>87116003.439999998</v>
      </c>
      <c r="BT504" s="136">
        <v>0</v>
      </c>
      <c r="BU504" s="149">
        <f t="shared" si="340"/>
        <v>7338413.2000000002</v>
      </c>
      <c r="BV504" s="153">
        <f t="shared" si="341"/>
        <v>3669206.6</v>
      </c>
      <c r="BW504" s="134">
        <f t="shared" si="342"/>
        <v>76108383.640000001</v>
      </c>
      <c r="BX504" s="148">
        <f t="shared" si="343"/>
        <v>7687614</v>
      </c>
      <c r="BY504" s="135">
        <f t="shared" si="344"/>
        <v>68420769.640000001</v>
      </c>
      <c r="CD504" s="400">
        <f>'آبان 1400'!AU505</f>
        <v>64576518</v>
      </c>
      <c r="CE504" s="401">
        <f>'آبان 1400'!AV505</f>
        <v>39816941.039999999</v>
      </c>
      <c r="CF504" s="401">
        <f>'آبان 1400'!AW505</f>
        <v>59265528</v>
      </c>
      <c r="CG504" s="401">
        <f>'آبان 1400'!AX505</f>
        <v>4148586.9600000004</v>
      </c>
      <c r="CH504" s="401">
        <f>'آبان 1400'!AY505</f>
        <v>0</v>
      </c>
      <c r="CI504" s="401">
        <f>'آبان 1400'!AZ505</f>
        <v>0</v>
      </c>
      <c r="CJ504" s="401">
        <f>'آبان 1400'!BA505</f>
        <v>0</v>
      </c>
      <c r="CK504" s="401">
        <f>'آبان 1400'!BB505</f>
        <v>0</v>
      </c>
      <c r="CL504" s="401">
        <f>'آبان 1400'!BC505</f>
        <v>0</v>
      </c>
      <c r="CM504" s="401">
        <f>'آبان 1400'!BD505</f>
        <v>0</v>
      </c>
      <c r="CN504" s="401">
        <f>'آبان 1400'!BE505</f>
        <v>0</v>
      </c>
      <c r="CO504" s="401">
        <f>'آبان 1400'!BF505</f>
        <v>0</v>
      </c>
      <c r="CP504" s="401">
        <f>'آبان 1400'!BG505</f>
        <v>4148586.9600000004</v>
      </c>
      <c r="CQ504" s="401">
        <f>'آبان 1400'!BH505</f>
        <v>60427931</v>
      </c>
      <c r="CR504" s="401">
        <f t="shared" si="345"/>
        <v>64576518</v>
      </c>
      <c r="CS504" s="56">
        <f t="shared" si="346"/>
        <v>4659160</v>
      </c>
      <c r="CT504" s="400">
        <f t="shared" si="347"/>
        <v>2329580</v>
      </c>
      <c r="CU504" s="401">
        <f t="shared" si="348"/>
        <v>698874</v>
      </c>
      <c r="CV504" s="401">
        <f t="shared" si="349"/>
        <v>1120000</v>
      </c>
      <c r="CW504" s="56">
        <v>0</v>
      </c>
      <c r="CX504" s="401">
        <f t="shared" si="350"/>
        <v>73384132</v>
      </c>
      <c r="CY504" s="401">
        <f t="shared" si="351"/>
        <v>59265528</v>
      </c>
      <c r="CZ504" s="401">
        <f t="shared" si="352"/>
        <v>13631071.440000001</v>
      </c>
      <c r="DA504" s="401">
        <f t="shared" si="353"/>
        <v>87015203.439999998</v>
      </c>
      <c r="DB504" s="401">
        <f t="shared" si="354"/>
        <v>100800</v>
      </c>
      <c r="DC504" s="401">
        <f t="shared" si="355"/>
        <v>87116003.439999998</v>
      </c>
      <c r="DD504" s="406">
        <v>0</v>
      </c>
      <c r="DE504" s="401">
        <f t="shared" si="356"/>
        <v>7338413.2000000002</v>
      </c>
      <c r="DF504" s="401">
        <f t="shared" si="357"/>
        <v>3669206.6</v>
      </c>
      <c r="DG504" s="401">
        <f t="shared" si="358"/>
        <v>76108383.640000001</v>
      </c>
      <c r="DH504" s="401">
        <f t="shared" si="359"/>
        <v>7687614</v>
      </c>
      <c r="DI504" s="401">
        <f t="shared" si="360"/>
        <v>68420769.640000001</v>
      </c>
      <c r="DJ504" s="401">
        <f t="shared" si="361"/>
        <v>0</v>
      </c>
      <c r="DL504" s="408">
        <f t="shared" si="362"/>
        <v>6638737.5</v>
      </c>
      <c r="DM504" s="408">
        <f t="shared" si="363"/>
        <v>-1979577.5</v>
      </c>
    </row>
    <row r="505" spans="1:117" s="56" customFormat="1" ht="21" x14ac:dyDescent="0.2">
      <c r="A505" s="192">
        <f t="shared" si="324"/>
        <v>2655495</v>
      </c>
      <c r="B505" s="137">
        <f>'آبان 1400'!B506</f>
        <v>500</v>
      </c>
      <c r="C505" s="137">
        <f>'آبان 1400'!C506</f>
        <v>283</v>
      </c>
      <c r="D505" s="137">
        <f>'آبان 1400'!D506</f>
        <v>13429</v>
      </c>
      <c r="E505" s="137" t="str">
        <f>'آبان 1400'!E506</f>
        <v>مازيار</v>
      </c>
      <c r="F505" s="137" t="str">
        <f>'آبان 1400'!F506</f>
        <v>يزداني پنبه چوله</v>
      </c>
      <c r="G505" s="137" t="str">
        <f>'آبان 1400'!G506</f>
        <v>نگهبان</v>
      </c>
      <c r="H505" s="137" t="str">
        <f>'آبان 1400'!H506</f>
        <v>گلستان</v>
      </c>
      <c r="I505" s="137" t="str">
        <f>'آبان 1400'!I506</f>
        <v>141-813-3132798-1</v>
      </c>
      <c r="J505" s="137">
        <f>'آبان 1400'!J506</f>
        <v>2080299069</v>
      </c>
      <c r="K505" s="137" t="str">
        <f>'آبان 1400'!K506</f>
        <v>0039064958</v>
      </c>
      <c r="L505" s="137" t="str">
        <f>'آبان 1400'!L506</f>
        <v>گلستان</v>
      </c>
      <c r="M505" s="137" t="str">
        <f>'آبان 1400'!M506</f>
        <v>نگهبان</v>
      </c>
      <c r="N505" s="121" t="str">
        <f>'آبان 1400'!N506</f>
        <v>*</v>
      </c>
      <c r="O505" s="120">
        <f>'آبان 1400'!O506</f>
        <v>0</v>
      </c>
      <c r="P505" s="122">
        <f>'آبان 1400'!P506</f>
        <v>0</v>
      </c>
      <c r="Q505" s="362">
        <f>'آبان 1400'!Q506</f>
        <v>30</v>
      </c>
      <c r="R505" s="362">
        <f>'آبان 1400'!R506</f>
        <v>120</v>
      </c>
      <c r="S505" s="362">
        <f>'آبان 1400'!S506</f>
        <v>110</v>
      </c>
      <c r="T505" s="362">
        <f>'آبان 1400'!T506</f>
        <v>29.33</v>
      </c>
      <c r="U505" s="138">
        <f>'آبان 1400'!U506</f>
        <v>0</v>
      </c>
      <c r="V505" s="121">
        <f>'آبان 1400'!W506</f>
        <v>0</v>
      </c>
      <c r="W505" s="122">
        <f>'آبان 1400'!X506</f>
        <v>0</v>
      </c>
      <c r="X505" s="370">
        <f>'آبان 1400'!Y506</f>
        <v>0</v>
      </c>
      <c r="Y505" s="370">
        <f>'آبان 1400'!Z506</f>
        <v>0</v>
      </c>
      <c r="Z505" s="139">
        <f>'آبان 1400'!AA506</f>
        <v>885165</v>
      </c>
      <c r="AA505" s="139">
        <f>'آبان 1400'!AB506</f>
        <v>46667.01</v>
      </c>
      <c r="AB505" s="139">
        <f>'آبان 1400'!AC506</f>
        <v>931832.01</v>
      </c>
      <c r="AC505" s="139">
        <f>'آبان 1400'!AD506</f>
        <v>4500000</v>
      </c>
      <c r="AD505" s="139">
        <f>'آبان 1400'!AE506</f>
        <v>6000000</v>
      </c>
      <c r="AE505" s="140">
        <f>'آبان 1400'!AF506</f>
        <v>177895.20190909092</v>
      </c>
      <c r="AF505" s="123">
        <f>'آبان 1400'!AG506</f>
        <v>26554950</v>
      </c>
      <c r="AG505" s="124">
        <f>'آبان 1400'!AH506</f>
        <v>1400010.3</v>
      </c>
      <c r="AH505" s="124">
        <f>'آبان 1400'!AI506</f>
        <v>21347424.22909091</v>
      </c>
      <c r="AI505" s="124">
        <f>'آبان 1400'!AJ506</f>
        <v>0</v>
      </c>
      <c r="AJ505" s="124">
        <f>'آبان 1400'!AK506</f>
        <v>4500000</v>
      </c>
      <c r="AK505" s="124">
        <f>'آبان 1400'!AL506</f>
        <v>6000000</v>
      </c>
      <c r="AL505" s="124">
        <f>'آبان 1400'!AM506</f>
        <v>4892118.0525000002</v>
      </c>
      <c r="AM505" s="124">
        <f>'آبان 1400'!AN506</f>
        <v>5217666.2719936362</v>
      </c>
      <c r="AN505" s="124">
        <f>'آبان 1400'!AO506</f>
        <v>0</v>
      </c>
      <c r="AO505" s="124">
        <f>'آبان 1400'!AP506</f>
        <v>2600000</v>
      </c>
      <c r="AP505" s="124">
        <f>'آبان 1400'!AQ506</f>
        <v>0</v>
      </c>
      <c r="AQ505" s="124">
        <f>'آبان 1400'!AR506</f>
        <v>0</v>
      </c>
      <c r="AR505" s="124">
        <f>'آبان 1400'!AS506</f>
        <v>0</v>
      </c>
      <c r="AS505" s="379">
        <f>'آبان 1400'!AT506</f>
        <v>0</v>
      </c>
      <c r="AT505" s="372">
        <f t="shared" si="325"/>
        <v>72512168.853584543</v>
      </c>
      <c r="AU505" s="174">
        <f>'آبان 1400'!AV506</f>
        <v>54336317.033833623</v>
      </c>
      <c r="AV505" s="142">
        <f>'آبان 1400'!AW506</f>
        <v>72512168.853584543</v>
      </c>
      <c r="AW505" s="143">
        <f t="shared" si="326"/>
        <v>5075851.8197509181</v>
      </c>
      <c r="AX505" s="76">
        <f t="shared" si="327"/>
        <v>1433631.7033833624</v>
      </c>
      <c r="AY505" s="143">
        <f>'آبان 1400'!AZ506</f>
        <v>0</v>
      </c>
      <c r="AZ505" s="143">
        <f>'آبان 1400'!BA506</f>
        <v>0</v>
      </c>
      <c r="BA505" s="143">
        <f>'آبان 1400'!BB506</f>
        <v>0</v>
      </c>
      <c r="BB505" s="143">
        <f>'آبان 1400'!BC506</f>
        <v>0</v>
      </c>
      <c r="BC505" s="143">
        <f>'آبان 1400'!BD506</f>
        <v>0</v>
      </c>
      <c r="BD505" s="143">
        <f>'آبان 1400'!BE506</f>
        <v>0</v>
      </c>
      <c r="BE505" s="143">
        <f>'آبان 1400'!BF506</f>
        <v>0</v>
      </c>
      <c r="BF505" s="144">
        <f t="shared" si="328"/>
        <v>6509483.52313428</v>
      </c>
      <c r="BG505" s="141">
        <f t="shared" si="329"/>
        <v>66002685</v>
      </c>
      <c r="BH505" s="145">
        <f t="shared" si="330"/>
        <v>72512168.853584543</v>
      </c>
      <c r="BI505" s="128">
        <f t="shared" si="323"/>
        <v>4659160.05</v>
      </c>
      <c r="BJ505" s="146">
        <f t="shared" si="331"/>
        <v>2329580.0249999999</v>
      </c>
      <c r="BK505" s="146">
        <f t="shared" si="332"/>
        <v>698874.00749999995</v>
      </c>
      <c r="BL505" s="147">
        <f t="shared" si="333"/>
        <v>1120000</v>
      </c>
      <c r="BM505" s="383">
        <v>0</v>
      </c>
      <c r="BN505" s="148">
        <f t="shared" si="334"/>
        <v>81319782.936084539</v>
      </c>
      <c r="BO505" s="149">
        <f t="shared" si="335"/>
        <v>72512168.853584543</v>
      </c>
      <c r="BP505" s="150">
        <f t="shared" si="336"/>
        <v>16677798.836324446</v>
      </c>
      <c r="BQ505" s="151">
        <f t="shared" si="337"/>
        <v>97997581.772408992</v>
      </c>
      <c r="BR505" s="152">
        <f t="shared" si="338"/>
        <v>100800</v>
      </c>
      <c r="BS505" s="148">
        <f t="shared" si="339"/>
        <v>98098381.772408992</v>
      </c>
      <c r="BT505" s="136">
        <v>0</v>
      </c>
      <c r="BU505" s="149">
        <f t="shared" si="340"/>
        <v>8131978.2936084541</v>
      </c>
      <c r="BV505" s="153">
        <f t="shared" si="341"/>
        <v>4065989.146804227</v>
      </c>
      <c r="BW505" s="134">
        <f t="shared" si="342"/>
        <v>85900414.331996307</v>
      </c>
      <c r="BX505" s="148">
        <f t="shared" si="343"/>
        <v>7687614.0824999996</v>
      </c>
      <c r="BY505" s="135">
        <f t="shared" si="344"/>
        <v>78212800.249496311</v>
      </c>
      <c r="CD505" s="400">
        <f>'آبان 1400'!AU506</f>
        <v>72512168.853584543</v>
      </c>
      <c r="CE505" s="401">
        <f>'آبان 1400'!AV506</f>
        <v>54336317.033833623</v>
      </c>
      <c r="CF505" s="401">
        <f>'آبان 1400'!AW506</f>
        <v>72512168.853584543</v>
      </c>
      <c r="CG505" s="401">
        <f>'آبان 1400'!AX506</f>
        <v>5075851.8197509181</v>
      </c>
      <c r="CH505" s="401">
        <f>'آبان 1400'!AY506</f>
        <v>1433631.7033833624</v>
      </c>
      <c r="CI505" s="401">
        <f>'آبان 1400'!AZ506</f>
        <v>0</v>
      </c>
      <c r="CJ505" s="401">
        <f>'آبان 1400'!BA506</f>
        <v>0</v>
      </c>
      <c r="CK505" s="401">
        <f>'آبان 1400'!BB506</f>
        <v>0</v>
      </c>
      <c r="CL505" s="401">
        <f>'آبان 1400'!BC506</f>
        <v>0</v>
      </c>
      <c r="CM505" s="401">
        <f>'آبان 1400'!BD506</f>
        <v>0</v>
      </c>
      <c r="CN505" s="401">
        <f>'آبان 1400'!BE506</f>
        <v>0</v>
      </c>
      <c r="CO505" s="401">
        <f>'آبان 1400'!BF506</f>
        <v>0</v>
      </c>
      <c r="CP505" s="401">
        <f>'آبان 1400'!BG506</f>
        <v>6509483.52313428</v>
      </c>
      <c r="CQ505" s="401">
        <f>'آبان 1400'!BH506</f>
        <v>66002685</v>
      </c>
      <c r="CR505" s="401">
        <f t="shared" si="345"/>
        <v>72512168.853584543</v>
      </c>
      <c r="CS505" s="56">
        <f t="shared" si="346"/>
        <v>4659160.05</v>
      </c>
      <c r="CT505" s="400">
        <f t="shared" si="347"/>
        <v>2329580.0249999999</v>
      </c>
      <c r="CU505" s="401">
        <f t="shared" si="348"/>
        <v>698874.00749999995</v>
      </c>
      <c r="CV505" s="401">
        <f t="shared" si="349"/>
        <v>1120000</v>
      </c>
      <c r="CW505" s="56">
        <v>0</v>
      </c>
      <c r="CX505" s="401">
        <f t="shared" si="350"/>
        <v>81319782.936084539</v>
      </c>
      <c r="CY505" s="401">
        <f t="shared" si="351"/>
        <v>72512168.853584543</v>
      </c>
      <c r="CZ505" s="401">
        <f t="shared" si="352"/>
        <v>16677798.836324446</v>
      </c>
      <c r="DA505" s="401">
        <f t="shared" si="353"/>
        <v>97997581.772408992</v>
      </c>
      <c r="DB505" s="401">
        <f t="shared" si="354"/>
        <v>100800</v>
      </c>
      <c r="DC505" s="401">
        <f t="shared" si="355"/>
        <v>98098381.772408992</v>
      </c>
      <c r="DD505" s="406">
        <v>0</v>
      </c>
      <c r="DE505" s="401">
        <f t="shared" si="356"/>
        <v>8131978.2936084541</v>
      </c>
      <c r="DF505" s="401">
        <f t="shared" si="357"/>
        <v>4065989.146804227</v>
      </c>
      <c r="DG505" s="401">
        <f t="shared" si="358"/>
        <v>85900414.331996307</v>
      </c>
      <c r="DH505" s="401">
        <f t="shared" si="359"/>
        <v>7687614.0824999996</v>
      </c>
      <c r="DI505" s="401">
        <f t="shared" si="360"/>
        <v>78212800.249496311</v>
      </c>
      <c r="DJ505" s="401">
        <f t="shared" si="361"/>
        <v>0</v>
      </c>
      <c r="DL505" s="408">
        <f t="shared" si="362"/>
        <v>6638737.5</v>
      </c>
      <c r="DM505" s="408">
        <f t="shared" si="363"/>
        <v>-1979577.4500000002</v>
      </c>
    </row>
    <row r="506" spans="1:117" s="56" customFormat="1" ht="21" x14ac:dyDescent="0.2">
      <c r="A506" s="192">
        <f t="shared" si="324"/>
        <v>2655495</v>
      </c>
      <c r="B506" s="137">
        <f>'آبان 1400'!B507</f>
        <v>501</v>
      </c>
      <c r="C506" s="137">
        <f>'آبان 1400'!C507</f>
        <v>284</v>
      </c>
      <c r="D506" s="137">
        <f>'آبان 1400'!D507</f>
        <v>13433</v>
      </c>
      <c r="E506" s="137" t="str">
        <f>'آبان 1400'!E507</f>
        <v>علي</v>
      </c>
      <c r="F506" s="137" t="str">
        <f>'آبان 1400'!F507</f>
        <v>واحدالعين</v>
      </c>
      <c r="G506" s="137" t="str">
        <f>'آبان 1400'!G507</f>
        <v>نگهبان</v>
      </c>
      <c r="H506" s="137" t="str">
        <f>'آبان 1400'!H507</f>
        <v>گلستان</v>
      </c>
      <c r="I506" s="137" t="str">
        <f>'آبان 1400'!I507</f>
        <v>141-700-3166191-1</v>
      </c>
      <c r="J506" s="137">
        <f>'آبان 1400'!J507</f>
        <v>2122912731</v>
      </c>
      <c r="K506" s="137" t="str">
        <f>'آبان 1400'!K507</f>
        <v>0037482148</v>
      </c>
      <c r="L506" s="137" t="str">
        <f>'آبان 1400'!L507</f>
        <v>گلستان</v>
      </c>
      <c r="M506" s="137" t="str">
        <f>'آبان 1400'!M507</f>
        <v>نگهبان</v>
      </c>
      <c r="N506" s="121" t="str">
        <f>'آبان 1400'!N507</f>
        <v>*</v>
      </c>
      <c r="O506" s="120">
        <f>'آبان 1400'!O507</f>
        <v>0</v>
      </c>
      <c r="P506" s="122">
        <f>'آبان 1400'!P507</f>
        <v>0</v>
      </c>
      <c r="Q506" s="362">
        <f>'آبان 1400'!Q507</f>
        <v>30</v>
      </c>
      <c r="R506" s="362">
        <f>'آبان 1400'!R507</f>
        <v>120</v>
      </c>
      <c r="S506" s="362">
        <f>'آبان 1400'!S507</f>
        <v>110</v>
      </c>
      <c r="T506" s="362">
        <f>'آبان 1400'!T507</f>
        <v>29.33</v>
      </c>
      <c r="U506" s="138">
        <f>'آبان 1400'!U507</f>
        <v>0</v>
      </c>
      <c r="V506" s="121">
        <f>'آبان 1400'!W507</f>
        <v>0</v>
      </c>
      <c r="W506" s="122">
        <f>'آبان 1400'!X507</f>
        <v>0</v>
      </c>
      <c r="X506" s="370">
        <f>'آبان 1400'!Y507</f>
        <v>2</v>
      </c>
      <c r="Y506" s="370">
        <f>'آبان 1400'!Z507</f>
        <v>2</v>
      </c>
      <c r="Z506" s="139">
        <f>'آبان 1400'!AA507</f>
        <v>885165</v>
      </c>
      <c r="AA506" s="139">
        <f>'آبان 1400'!AB507</f>
        <v>46667</v>
      </c>
      <c r="AB506" s="139">
        <f>'آبان 1400'!AC507</f>
        <v>931832</v>
      </c>
      <c r="AC506" s="139">
        <f>'آبان 1400'!AD507</f>
        <v>4500000</v>
      </c>
      <c r="AD506" s="139">
        <f>'آبان 1400'!AE507</f>
        <v>6000000</v>
      </c>
      <c r="AE506" s="140">
        <f>'آبان 1400'!AF507</f>
        <v>177895.19999999998</v>
      </c>
      <c r="AF506" s="123">
        <f>'آبان 1400'!AG507</f>
        <v>26554950</v>
      </c>
      <c r="AG506" s="124">
        <f>'آبان 1400'!AH507</f>
        <v>1400010</v>
      </c>
      <c r="AH506" s="124">
        <f>'آبان 1400'!AI507</f>
        <v>21347423.999999996</v>
      </c>
      <c r="AI506" s="124">
        <f>'آبان 1400'!AJ507</f>
        <v>5310990</v>
      </c>
      <c r="AJ506" s="124">
        <f>'آبان 1400'!AK507</f>
        <v>4500000</v>
      </c>
      <c r="AK506" s="124">
        <f>'آبان 1400'!AL507</f>
        <v>6000000</v>
      </c>
      <c r="AL506" s="124">
        <f>'آبان 1400'!AM507</f>
        <v>4892117.9999999991</v>
      </c>
      <c r="AM506" s="124">
        <f>'آبان 1400'!AN507</f>
        <v>5217666.2159999991</v>
      </c>
      <c r="AN506" s="124">
        <f>'آبان 1400'!AO507</f>
        <v>0</v>
      </c>
      <c r="AO506" s="124">
        <f>'آبان 1400'!AP507</f>
        <v>3000000</v>
      </c>
      <c r="AP506" s="124">
        <f>'آبان 1400'!AQ507</f>
        <v>0</v>
      </c>
      <c r="AQ506" s="124">
        <f>'آبان 1400'!AR507</f>
        <v>0</v>
      </c>
      <c r="AR506" s="124">
        <f>'آبان 1400'!AS507</f>
        <v>0</v>
      </c>
      <c r="AS506" s="379">
        <f>'آبان 1400'!AT507</f>
        <v>0</v>
      </c>
      <c r="AT506" s="372">
        <f t="shared" si="325"/>
        <v>78223158.216000006</v>
      </c>
      <c r="AU506" s="174">
        <f>'آبان 1400'!AV507</f>
        <v>54308316.440880008</v>
      </c>
      <c r="AV506" s="142">
        <f>'آبان 1400'!AW507</f>
        <v>72912168.215999991</v>
      </c>
      <c r="AW506" s="143">
        <f t="shared" si="326"/>
        <v>5103851.7751199994</v>
      </c>
      <c r="AX506" s="76">
        <f t="shared" si="327"/>
        <v>1430831.644088001</v>
      </c>
      <c r="AY506" s="143">
        <f>'آبان 1400'!AZ507</f>
        <v>0</v>
      </c>
      <c r="AZ506" s="143">
        <f>'آبان 1400'!BA507</f>
        <v>0</v>
      </c>
      <c r="BA506" s="143">
        <f>'آبان 1400'!BB507</f>
        <v>0</v>
      </c>
      <c r="BB506" s="143">
        <f>'آبان 1400'!BC507</f>
        <v>0</v>
      </c>
      <c r="BC506" s="143">
        <f>'آبان 1400'!BD507</f>
        <v>0</v>
      </c>
      <c r="BD506" s="143">
        <f>'آبان 1400'!BE507</f>
        <v>0</v>
      </c>
      <c r="BE506" s="143">
        <f>'آبان 1400'!BF507</f>
        <v>0</v>
      </c>
      <c r="BF506" s="144">
        <f t="shared" si="328"/>
        <v>6534683.4192080004</v>
      </c>
      <c r="BG506" s="141">
        <f t="shared" si="329"/>
        <v>71688474</v>
      </c>
      <c r="BH506" s="145">
        <f t="shared" si="330"/>
        <v>78223158.216000006</v>
      </c>
      <c r="BI506" s="128">
        <f t="shared" si="323"/>
        <v>4659160</v>
      </c>
      <c r="BJ506" s="146">
        <f t="shared" si="331"/>
        <v>2329580</v>
      </c>
      <c r="BK506" s="146">
        <f t="shared" si="332"/>
        <v>698874</v>
      </c>
      <c r="BL506" s="147">
        <f t="shared" si="333"/>
        <v>1120000</v>
      </c>
      <c r="BM506" s="383">
        <v>0</v>
      </c>
      <c r="BN506" s="148">
        <f t="shared" si="334"/>
        <v>87030772.216000006</v>
      </c>
      <c r="BO506" s="149">
        <f t="shared" si="335"/>
        <v>72912168.215999991</v>
      </c>
      <c r="BP506" s="150">
        <f t="shared" si="336"/>
        <v>16769798.689679999</v>
      </c>
      <c r="BQ506" s="151">
        <f t="shared" si="337"/>
        <v>103800570.90568</v>
      </c>
      <c r="BR506" s="152">
        <f t="shared" si="338"/>
        <v>100800</v>
      </c>
      <c r="BS506" s="148">
        <f t="shared" si="339"/>
        <v>103901370.90568</v>
      </c>
      <c r="BT506" s="136">
        <v>0</v>
      </c>
      <c r="BU506" s="149">
        <f t="shared" si="340"/>
        <v>8703077.2216000017</v>
      </c>
      <c r="BV506" s="153">
        <f t="shared" si="341"/>
        <v>4351538.6108000008</v>
      </c>
      <c r="BW506" s="134">
        <f t="shared" si="342"/>
        <v>90846755.073280007</v>
      </c>
      <c r="BX506" s="148">
        <f t="shared" si="343"/>
        <v>7687614</v>
      </c>
      <c r="BY506" s="135">
        <f t="shared" si="344"/>
        <v>83159141.073280007</v>
      </c>
      <c r="CD506" s="400">
        <f>'آبان 1400'!AU507</f>
        <v>78223158.216000006</v>
      </c>
      <c r="CE506" s="401">
        <f>'آبان 1400'!AV507</f>
        <v>54308316.440880008</v>
      </c>
      <c r="CF506" s="401">
        <f>'آبان 1400'!AW507</f>
        <v>72912168.215999991</v>
      </c>
      <c r="CG506" s="401">
        <f>'آبان 1400'!AX507</f>
        <v>5103851.7751199994</v>
      </c>
      <c r="CH506" s="401">
        <f>'آبان 1400'!AY507</f>
        <v>1430831.644088001</v>
      </c>
      <c r="CI506" s="401">
        <f>'آبان 1400'!AZ507</f>
        <v>0</v>
      </c>
      <c r="CJ506" s="401">
        <f>'آبان 1400'!BA507</f>
        <v>0</v>
      </c>
      <c r="CK506" s="401">
        <f>'آبان 1400'!BB507</f>
        <v>0</v>
      </c>
      <c r="CL506" s="401">
        <f>'آبان 1400'!BC507</f>
        <v>0</v>
      </c>
      <c r="CM506" s="401">
        <f>'آبان 1400'!BD507</f>
        <v>0</v>
      </c>
      <c r="CN506" s="401">
        <f>'آبان 1400'!BE507</f>
        <v>0</v>
      </c>
      <c r="CO506" s="401">
        <f>'آبان 1400'!BF507</f>
        <v>0</v>
      </c>
      <c r="CP506" s="401">
        <f>'آبان 1400'!BG507</f>
        <v>6534683.4192080004</v>
      </c>
      <c r="CQ506" s="401">
        <f>'آبان 1400'!BH507</f>
        <v>71688474</v>
      </c>
      <c r="CR506" s="401">
        <f t="shared" si="345"/>
        <v>78223158.216000006</v>
      </c>
      <c r="CS506" s="56">
        <f t="shared" si="346"/>
        <v>4659160</v>
      </c>
      <c r="CT506" s="400">
        <f t="shared" si="347"/>
        <v>2329580</v>
      </c>
      <c r="CU506" s="401">
        <f t="shared" si="348"/>
        <v>698874</v>
      </c>
      <c r="CV506" s="401">
        <f t="shared" si="349"/>
        <v>1120000</v>
      </c>
      <c r="CW506" s="56">
        <v>0</v>
      </c>
      <c r="CX506" s="401">
        <f t="shared" si="350"/>
        <v>87030772.216000006</v>
      </c>
      <c r="CY506" s="401">
        <f t="shared" si="351"/>
        <v>72912168.215999991</v>
      </c>
      <c r="CZ506" s="401">
        <f t="shared" si="352"/>
        <v>16769798.689679999</v>
      </c>
      <c r="DA506" s="401">
        <f t="shared" si="353"/>
        <v>103800570.90568</v>
      </c>
      <c r="DB506" s="401">
        <f t="shared" si="354"/>
        <v>100800</v>
      </c>
      <c r="DC506" s="401">
        <f t="shared" si="355"/>
        <v>103901370.90568</v>
      </c>
      <c r="DD506" s="406">
        <v>0</v>
      </c>
      <c r="DE506" s="401">
        <f t="shared" si="356"/>
        <v>8703077.2216000017</v>
      </c>
      <c r="DF506" s="401">
        <f t="shared" si="357"/>
        <v>4351538.6108000008</v>
      </c>
      <c r="DG506" s="401">
        <f t="shared" si="358"/>
        <v>90846755.073280007</v>
      </c>
      <c r="DH506" s="401">
        <f t="shared" si="359"/>
        <v>7687614</v>
      </c>
      <c r="DI506" s="401">
        <f t="shared" si="360"/>
        <v>83159141.073280007</v>
      </c>
      <c r="DJ506" s="401">
        <f t="shared" si="361"/>
        <v>0</v>
      </c>
      <c r="DL506" s="408">
        <f t="shared" si="362"/>
        <v>6638737.5</v>
      </c>
      <c r="DM506" s="408">
        <f t="shared" si="363"/>
        <v>-1979577.5</v>
      </c>
    </row>
    <row r="507" spans="1:117" s="56" customFormat="1" ht="21" x14ac:dyDescent="0.2">
      <c r="A507" s="192">
        <f t="shared" si="324"/>
        <v>2655495</v>
      </c>
      <c r="B507" s="137">
        <f>'آبان 1400'!B508</f>
        <v>502</v>
      </c>
      <c r="C507" s="137">
        <f>'آبان 1400'!C508</f>
        <v>285</v>
      </c>
      <c r="D507" s="137">
        <f>'آبان 1400'!D508</f>
        <v>13437</v>
      </c>
      <c r="E507" s="137" t="str">
        <f>'آبان 1400'!E508</f>
        <v>محمد</v>
      </c>
      <c r="F507" s="137" t="str">
        <f>'آبان 1400'!F508</f>
        <v>حسینی</v>
      </c>
      <c r="G507" s="137" t="str">
        <f>'آبان 1400'!G508</f>
        <v>نگهبان</v>
      </c>
      <c r="H507" s="137" t="str">
        <f>'آبان 1400'!H508</f>
        <v>گلستان</v>
      </c>
      <c r="I507" s="137" t="str">
        <f>'آبان 1400'!I508</f>
        <v>141-700-3666840-1</v>
      </c>
      <c r="J507" s="137">
        <f>'آبان 1400'!J508</f>
        <v>4880138614</v>
      </c>
      <c r="K507" s="137" t="str">
        <f>'آبان 1400'!K508</f>
        <v>0038259442</v>
      </c>
      <c r="L507" s="137" t="str">
        <f>'آبان 1400'!L508</f>
        <v>گلستان</v>
      </c>
      <c r="M507" s="137" t="str">
        <f>'آبان 1400'!M508</f>
        <v>نگهبان</v>
      </c>
      <c r="N507" s="121">
        <f>'آبان 1400'!N508</f>
        <v>0</v>
      </c>
      <c r="O507" s="120">
        <f>'آبان 1400'!O508</f>
        <v>0</v>
      </c>
      <c r="P507" s="122" t="str">
        <f>'آبان 1400'!P508</f>
        <v>*</v>
      </c>
      <c r="Q507" s="362">
        <f>'آبان 1400'!Q508</f>
        <v>30</v>
      </c>
      <c r="R507" s="362">
        <f>'آبان 1400'!R508</f>
        <v>120</v>
      </c>
      <c r="S507" s="362">
        <f>'آبان 1400'!S508</f>
        <v>220</v>
      </c>
      <c r="T507" s="362">
        <f>'آبان 1400'!T508</f>
        <v>29.33</v>
      </c>
      <c r="U507" s="138">
        <f>'آبان 1400'!U508</f>
        <v>0</v>
      </c>
      <c r="V507" s="121">
        <f>'آبان 1400'!W508</f>
        <v>0</v>
      </c>
      <c r="W507" s="122">
        <f>'آبان 1400'!X508</f>
        <v>0</v>
      </c>
      <c r="X507" s="370">
        <f>'آبان 1400'!Y508</f>
        <v>0</v>
      </c>
      <c r="Y507" s="370">
        <f>'آبان 1400'!Z508</f>
        <v>0</v>
      </c>
      <c r="Z507" s="139">
        <f>'آبان 1400'!AA508</f>
        <v>885165</v>
      </c>
      <c r="AA507" s="139">
        <f>'آبان 1400'!AB508</f>
        <v>46667</v>
      </c>
      <c r="AB507" s="139">
        <f>'آبان 1400'!AC508</f>
        <v>931832</v>
      </c>
      <c r="AC507" s="139">
        <f>'آبان 1400'!AD508</f>
        <v>4500000</v>
      </c>
      <c r="AD507" s="139">
        <f>'آبان 1400'!AE508</f>
        <v>6000000</v>
      </c>
      <c r="AE507" s="140">
        <f>'آبان 1400'!AF508</f>
        <v>177895.19999999998</v>
      </c>
      <c r="AF507" s="123">
        <f>'آبان 1400'!AG508</f>
        <v>26554950</v>
      </c>
      <c r="AG507" s="124">
        <f>'آبان 1400'!AH508</f>
        <v>1400010</v>
      </c>
      <c r="AH507" s="124">
        <f>'آبان 1400'!AI508</f>
        <v>21347423.999999996</v>
      </c>
      <c r="AI507" s="124">
        <f>'آبان 1400'!AJ508</f>
        <v>0</v>
      </c>
      <c r="AJ507" s="124">
        <f>'آبان 1400'!AK508</f>
        <v>4500000</v>
      </c>
      <c r="AK507" s="124">
        <f>'آبان 1400'!AL508</f>
        <v>6000000</v>
      </c>
      <c r="AL507" s="124">
        <f>'آبان 1400'!AM508</f>
        <v>9784235.9999999981</v>
      </c>
      <c r="AM507" s="124">
        <f>'آبان 1400'!AN508</f>
        <v>5217666.2159999991</v>
      </c>
      <c r="AN507" s="124">
        <f>'آبان 1400'!AO508</f>
        <v>0</v>
      </c>
      <c r="AO507" s="124">
        <f>'آبان 1400'!AP508</f>
        <v>3400000</v>
      </c>
      <c r="AP507" s="124">
        <f>'آبان 1400'!AQ508</f>
        <v>0</v>
      </c>
      <c r="AQ507" s="124">
        <f>'آبان 1400'!AR508</f>
        <v>0</v>
      </c>
      <c r="AR507" s="124">
        <f>'آبان 1400'!AS508</f>
        <v>0</v>
      </c>
      <c r="AS507" s="379">
        <f>'آبان 1400'!AT508</f>
        <v>0</v>
      </c>
      <c r="AT507" s="372">
        <f t="shared" si="325"/>
        <v>78204286.216000006</v>
      </c>
      <c r="AU507" s="174">
        <f>'آبان 1400'!AV508</f>
        <v>58829986.18088001</v>
      </c>
      <c r="AV507" s="142">
        <f>'آبان 1400'!AW508</f>
        <v>78204286.215999991</v>
      </c>
      <c r="AW507" s="143">
        <f t="shared" si="326"/>
        <v>5474300.0351200001</v>
      </c>
      <c r="AX507" s="76">
        <f t="shared" si="327"/>
        <v>1882998.6180880012</v>
      </c>
      <c r="AY507" s="143">
        <f>'آبان 1400'!AZ508</f>
        <v>0</v>
      </c>
      <c r="AZ507" s="143">
        <f>'آبان 1400'!BA508</f>
        <v>0</v>
      </c>
      <c r="BA507" s="143">
        <f>'آبان 1400'!BB508</f>
        <v>0</v>
      </c>
      <c r="BB507" s="143">
        <f>'آبان 1400'!BC508</f>
        <v>0</v>
      </c>
      <c r="BC507" s="143">
        <f>'آبان 1400'!BD508</f>
        <v>0</v>
      </c>
      <c r="BD507" s="143">
        <f>'آبان 1400'!BE508</f>
        <v>0</v>
      </c>
      <c r="BE507" s="143">
        <f>'آبان 1400'!BF508</f>
        <v>0</v>
      </c>
      <c r="BF507" s="144">
        <f t="shared" si="328"/>
        <v>7357298.6532080015</v>
      </c>
      <c r="BG507" s="141">
        <f t="shared" si="329"/>
        <v>70846987</v>
      </c>
      <c r="BH507" s="145">
        <f t="shared" si="330"/>
        <v>78204286.216000006</v>
      </c>
      <c r="BI507" s="128">
        <f t="shared" si="323"/>
        <v>4659160</v>
      </c>
      <c r="BJ507" s="146">
        <f t="shared" si="331"/>
        <v>2329580</v>
      </c>
      <c r="BK507" s="146">
        <f t="shared" si="332"/>
        <v>698874</v>
      </c>
      <c r="BL507" s="147">
        <f t="shared" si="333"/>
        <v>1120000</v>
      </c>
      <c r="BM507" s="383">
        <v>0</v>
      </c>
      <c r="BN507" s="148">
        <f t="shared" si="334"/>
        <v>87011900.216000006</v>
      </c>
      <c r="BO507" s="149">
        <f t="shared" si="335"/>
        <v>78204286.215999991</v>
      </c>
      <c r="BP507" s="150">
        <f t="shared" si="336"/>
        <v>17986985.82968</v>
      </c>
      <c r="BQ507" s="151">
        <f t="shared" si="337"/>
        <v>104998886.04568</v>
      </c>
      <c r="BR507" s="152">
        <f t="shared" si="338"/>
        <v>100800</v>
      </c>
      <c r="BS507" s="148">
        <f t="shared" si="339"/>
        <v>105099686.04568</v>
      </c>
      <c r="BT507" s="136">
        <v>0</v>
      </c>
      <c r="BU507" s="149">
        <f t="shared" si="340"/>
        <v>8701190.0216000006</v>
      </c>
      <c r="BV507" s="153">
        <f t="shared" si="341"/>
        <v>4350595.0108000003</v>
      </c>
      <c r="BW507" s="134">
        <f t="shared" si="342"/>
        <v>92047901.013280004</v>
      </c>
      <c r="BX507" s="148">
        <f t="shared" si="343"/>
        <v>7687614</v>
      </c>
      <c r="BY507" s="135">
        <f t="shared" si="344"/>
        <v>84360287.013280004</v>
      </c>
      <c r="CD507" s="400">
        <f>'آبان 1400'!AU508</f>
        <v>78204286.216000006</v>
      </c>
      <c r="CE507" s="401">
        <f>'آبان 1400'!AV508</f>
        <v>58829986.18088001</v>
      </c>
      <c r="CF507" s="401">
        <f>'آبان 1400'!AW508</f>
        <v>78204286.215999991</v>
      </c>
      <c r="CG507" s="401">
        <f>'آبان 1400'!AX508</f>
        <v>5474300.0351200001</v>
      </c>
      <c r="CH507" s="401">
        <f>'آبان 1400'!AY508</f>
        <v>1882998.6180880012</v>
      </c>
      <c r="CI507" s="401">
        <f>'آبان 1400'!AZ508</f>
        <v>0</v>
      </c>
      <c r="CJ507" s="401">
        <f>'آبان 1400'!BA508</f>
        <v>0</v>
      </c>
      <c r="CK507" s="401">
        <f>'آبان 1400'!BB508</f>
        <v>0</v>
      </c>
      <c r="CL507" s="401">
        <f>'آبان 1400'!BC508</f>
        <v>0</v>
      </c>
      <c r="CM507" s="401">
        <f>'آبان 1400'!BD508</f>
        <v>0</v>
      </c>
      <c r="CN507" s="401">
        <f>'آبان 1400'!BE508</f>
        <v>0</v>
      </c>
      <c r="CO507" s="401">
        <f>'آبان 1400'!BF508</f>
        <v>0</v>
      </c>
      <c r="CP507" s="401">
        <f>'آبان 1400'!BG508</f>
        <v>7357298.6532080015</v>
      </c>
      <c r="CQ507" s="401">
        <f>'آبان 1400'!BH508</f>
        <v>70846987</v>
      </c>
      <c r="CR507" s="401">
        <f t="shared" si="345"/>
        <v>78204286.216000006</v>
      </c>
      <c r="CS507" s="56">
        <f t="shared" si="346"/>
        <v>4659160</v>
      </c>
      <c r="CT507" s="400">
        <f t="shared" si="347"/>
        <v>2329580</v>
      </c>
      <c r="CU507" s="401">
        <f t="shared" si="348"/>
        <v>698874</v>
      </c>
      <c r="CV507" s="401">
        <f t="shared" si="349"/>
        <v>1120000</v>
      </c>
      <c r="CW507" s="56">
        <v>0</v>
      </c>
      <c r="CX507" s="401">
        <f t="shared" si="350"/>
        <v>87011900.216000006</v>
      </c>
      <c r="CY507" s="401">
        <f t="shared" si="351"/>
        <v>78204286.215999991</v>
      </c>
      <c r="CZ507" s="401">
        <f t="shared" si="352"/>
        <v>17986985.82968</v>
      </c>
      <c r="DA507" s="401">
        <f t="shared" si="353"/>
        <v>104998886.04568</v>
      </c>
      <c r="DB507" s="401">
        <f t="shared" si="354"/>
        <v>100800</v>
      </c>
      <c r="DC507" s="401">
        <f t="shared" si="355"/>
        <v>105099686.04568</v>
      </c>
      <c r="DD507" s="406">
        <v>0</v>
      </c>
      <c r="DE507" s="401">
        <f t="shared" si="356"/>
        <v>8701190.0216000006</v>
      </c>
      <c r="DF507" s="401">
        <f t="shared" si="357"/>
        <v>4350595.0108000003</v>
      </c>
      <c r="DG507" s="401">
        <f t="shared" si="358"/>
        <v>92047901.013280004</v>
      </c>
      <c r="DH507" s="401">
        <f t="shared" si="359"/>
        <v>7687614</v>
      </c>
      <c r="DI507" s="401">
        <f t="shared" si="360"/>
        <v>84360287.013280004</v>
      </c>
      <c r="DJ507" s="401">
        <f t="shared" si="361"/>
        <v>0</v>
      </c>
      <c r="DL507" s="408">
        <f t="shared" si="362"/>
        <v>6638737.5</v>
      </c>
      <c r="DM507" s="408">
        <f t="shared" si="363"/>
        <v>-1979577.5</v>
      </c>
    </row>
    <row r="508" spans="1:117" s="56" customFormat="1" ht="21" x14ac:dyDescent="0.2">
      <c r="A508" s="192">
        <f t="shared" si="324"/>
        <v>2655495</v>
      </c>
      <c r="B508" s="137">
        <f>'آبان 1400'!B509</f>
        <v>503</v>
      </c>
      <c r="C508" s="137">
        <f>'آبان 1400'!C509</f>
        <v>286</v>
      </c>
      <c r="D508" s="137">
        <f>'آبان 1400'!D509</f>
        <v>13416</v>
      </c>
      <c r="E508" s="137" t="str">
        <f>'آبان 1400'!E509</f>
        <v xml:space="preserve">حسین </v>
      </c>
      <c r="F508" s="137" t="str">
        <f>'آبان 1400'!F509</f>
        <v>قربانی</v>
      </c>
      <c r="G508" s="137" t="str">
        <f>'آبان 1400'!G509</f>
        <v>نگهبان</v>
      </c>
      <c r="H508" s="137" t="str">
        <f>'آبان 1400'!H509</f>
        <v>گلستان</v>
      </c>
      <c r="I508" s="137" t="str">
        <f>'آبان 1400'!I509</f>
        <v>141-813-3666717-1</v>
      </c>
      <c r="J508" s="137" t="str">
        <f>'آبان 1400'!J509</f>
        <v>0653218354</v>
      </c>
      <c r="K508" s="137" t="str">
        <f>'آبان 1400'!K509</f>
        <v>0069326957</v>
      </c>
      <c r="L508" s="137" t="str">
        <f>'آبان 1400'!L509</f>
        <v>گلستان</v>
      </c>
      <c r="M508" s="137" t="str">
        <f>'آبان 1400'!M509</f>
        <v>نگهبان</v>
      </c>
      <c r="N508" s="121" t="str">
        <f>'آبان 1400'!N509</f>
        <v>*</v>
      </c>
      <c r="O508" s="120">
        <f>'آبان 1400'!O509</f>
        <v>0</v>
      </c>
      <c r="P508" s="122">
        <f>'آبان 1400'!P509</f>
        <v>0</v>
      </c>
      <c r="Q508" s="362">
        <f>'آبان 1400'!Q509</f>
        <v>30</v>
      </c>
      <c r="R508" s="362">
        <f>'آبان 1400'!R509</f>
        <v>120</v>
      </c>
      <c r="S508" s="362">
        <f>'آبان 1400'!S509</f>
        <v>110</v>
      </c>
      <c r="T508" s="362">
        <f>'آبان 1400'!T509</f>
        <v>29.33</v>
      </c>
      <c r="U508" s="138">
        <f>'آبان 1400'!U509</f>
        <v>0</v>
      </c>
      <c r="V508" s="121">
        <f>'آبان 1400'!W509</f>
        <v>0</v>
      </c>
      <c r="W508" s="122">
        <f>'آبان 1400'!X509</f>
        <v>0</v>
      </c>
      <c r="X508" s="370">
        <f>'آبان 1400'!Y509</f>
        <v>2</v>
      </c>
      <c r="Y508" s="370">
        <f>'آبان 1400'!Z509</f>
        <v>2</v>
      </c>
      <c r="Z508" s="139">
        <f>'آبان 1400'!AA509</f>
        <v>885165</v>
      </c>
      <c r="AA508" s="139">
        <f>'آبان 1400'!AB509</f>
        <v>46667</v>
      </c>
      <c r="AB508" s="139">
        <f>'آبان 1400'!AC509</f>
        <v>931832</v>
      </c>
      <c r="AC508" s="139">
        <f>'آبان 1400'!AD509</f>
        <v>4500000</v>
      </c>
      <c r="AD508" s="139">
        <f>'آبان 1400'!AE509</f>
        <v>6000000</v>
      </c>
      <c r="AE508" s="140">
        <f>'آبان 1400'!AF509</f>
        <v>177895.19999999998</v>
      </c>
      <c r="AF508" s="123">
        <f>'آبان 1400'!AG509</f>
        <v>26554950</v>
      </c>
      <c r="AG508" s="124">
        <f>'آبان 1400'!AH509</f>
        <v>1400010</v>
      </c>
      <c r="AH508" s="124">
        <f>'آبان 1400'!AI509</f>
        <v>21347423.999999996</v>
      </c>
      <c r="AI508" s="124">
        <f>'آبان 1400'!AJ509</f>
        <v>5310990</v>
      </c>
      <c r="AJ508" s="124">
        <f>'آبان 1400'!AK509</f>
        <v>4500000</v>
      </c>
      <c r="AK508" s="124">
        <f>'آبان 1400'!AL509</f>
        <v>6000000</v>
      </c>
      <c r="AL508" s="124">
        <f>'آبان 1400'!AM509</f>
        <v>4892117.9999999991</v>
      </c>
      <c r="AM508" s="124">
        <f>'آبان 1400'!AN509</f>
        <v>5217666.2159999991</v>
      </c>
      <c r="AN508" s="124">
        <f>'آبان 1400'!AO509</f>
        <v>0</v>
      </c>
      <c r="AO508" s="124">
        <f>'آبان 1400'!AP509</f>
        <v>1800000</v>
      </c>
      <c r="AP508" s="124">
        <f>'آبان 1400'!AQ509</f>
        <v>0</v>
      </c>
      <c r="AQ508" s="124">
        <f>'آبان 1400'!AR509</f>
        <v>0</v>
      </c>
      <c r="AR508" s="124">
        <f>'آبان 1400'!AS509</f>
        <v>0</v>
      </c>
      <c r="AS508" s="379">
        <f>'آبان 1400'!AT509</f>
        <v>0</v>
      </c>
      <c r="AT508" s="372">
        <f t="shared" si="325"/>
        <v>77023158.216000006</v>
      </c>
      <c r="AU508" s="174">
        <f>'آبان 1400'!AV509</f>
        <v>54392316.440880008</v>
      </c>
      <c r="AV508" s="142">
        <f>'آبان 1400'!AW509</f>
        <v>71712168.215999991</v>
      </c>
      <c r="AW508" s="143">
        <f t="shared" si="326"/>
        <v>5019851.7751199994</v>
      </c>
      <c r="AX508" s="76">
        <f t="shared" si="327"/>
        <v>1439231.644088001</v>
      </c>
      <c r="AY508" s="143">
        <f>'آبان 1400'!AZ509</f>
        <v>0</v>
      </c>
      <c r="AZ508" s="143">
        <f>'آبان 1400'!BA509</f>
        <v>0</v>
      </c>
      <c r="BA508" s="143">
        <f>'آبان 1400'!BB509</f>
        <v>0</v>
      </c>
      <c r="BB508" s="143">
        <f>'آبان 1400'!BC509</f>
        <v>0</v>
      </c>
      <c r="BC508" s="143">
        <f>'آبان 1400'!BD509</f>
        <v>0</v>
      </c>
      <c r="BD508" s="143">
        <f>'آبان 1400'!BE509</f>
        <v>0</v>
      </c>
      <c r="BE508" s="143">
        <f>'آبان 1400'!BF509</f>
        <v>0</v>
      </c>
      <c r="BF508" s="144">
        <f t="shared" si="328"/>
        <v>6459083.4192080004</v>
      </c>
      <c r="BG508" s="141">
        <f t="shared" si="329"/>
        <v>70564074</v>
      </c>
      <c r="BH508" s="145">
        <f t="shared" si="330"/>
        <v>77023158.216000006</v>
      </c>
      <c r="BI508" s="128">
        <f t="shared" si="323"/>
        <v>4659160</v>
      </c>
      <c r="BJ508" s="146">
        <f t="shared" si="331"/>
        <v>2329580</v>
      </c>
      <c r="BK508" s="146">
        <f t="shared" si="332"/>
        <v>698874</v>
      </c>
      <c r="BL508" s="147">
        <f t="shared" si="333"/>
        <v>1120000</v>
      </c>
      <c r="BM508" s="383">
        <v>0</v>
      </c>
      <c r="BN508" s="148">
        <f t="shared" si="334"/>
        <v>85830772.216000006</v>
      </c>
      <c r="BO508" s="149">
        <f t="shared" si="335"/>
        <v>71712168.215999991</v>
      </c>
      <c r="BP508" s="150">
        <f t="shared" si="336"/>
        <v>16493798.689679999</v>
      </c>
      <c r="BQ508" s="151">
        <f t="shared" si="337"/>
        <v>102324570.90568</v>
      </c>
      <c r="BR508" s="152">
        <f t="shared" si="338"/>
        <v>100800</v>
      </c>
      <c r="BS508" s="148">
        <f t="shared" si="339"/>
        <v>102425370.90568</v>
      </c>
      <c r="BT508" s="136">
        <v>0</v>
      </c>
      <c r="BU508" s="149">
        <f t="shared" si="340"/>
        <v>8583077.2216000017</v>
      </c>
      <c r="BV508" s="153">
        <f t="shared" si="341"/>
        <v>4291538.6108000008</v>
      </c>
      <c r="BW508" s="134">
        <f t="shared" si="342"/>
        <v>89550755.073280007</v>
      </c>
      <c r="BX508" s="148">
        <f t="shared" si="343"/>
        <v>7687614</v>
      </c>
      <c r="BY508" s="135">
        <f t="shared" si="344"/>
        <v>81863141.073280007</v>
      </c>
      <c r="CD508" s="400">
        <f>'آبان 1400'!AU509</f>
        <v>77023158.216000006</v>
      </c>
      <c r="CE508" s="401">
        <f>'آبان 1400'!AV509</f>
        <v>54392316.440880008</v>
      </c>
      <c r="CF508" s="401">
        <f>'آبان 1400'!AW509</f>
        <v>71712168.215999991</v>
      </c>
      <c r="CG508" s="401">
        <f>'آبان 1400'!AX509</f>
        <v>5019851.7751199994</v>
      </c>
      <c r="CH508" s="401">
        <f>'آبان 1400'!AY509</f>
        <v>1439231.644088001</v>
      </c>
      <c r="CI508" s="401">
        <f>'آبان 1400'!AZ509</f>
        <v>0</v>
      </c>
      <c r="CJ508" s="401">
        <f>'آبان 1400'!BA509</f>
        <v>0</v>
      </c>
      <c r="CK508" s="401">
        <f>'آبان 1400'!BB509</f>
        <v>0</v>
      </c>
      <c r="CL508" s="401">
        <f>'آبان 1400'!BC509</f>
        <v>0</v>
      </c>
      <c r="CM508" s="401">
        <f>'آبان 1400'!BD509</f>
        <v>0</v>
      </c>
      <c r="CN508" s="401">
        <f>'آبان 1400'!BE509</f>
        <v>0</v>
      </c>
      <c r="CO508" s="401">
        <f>'آبان 1400'!BF509</f>
        <v>0</v>
      </c>
      <c r="CP508" s="401">
        <f>'آبان 1400'!BG509</f>
        <v>6459083.4192080004</v>
      </c>
      <c r="CQ508" s="401">
        <f>'آبان 1400'!BH509</f>
        <v>70564074</v>
      </c>
      <c r="CR508" s="401">
        <f t="shared" si="345"/>
        <v>77023158.216000006</v>
      </c>
      <c r="CS508" s="56">
        <f t="shared" si="346"/>
        <v>4659160</v>
      </c>
      <c r="CT508" s="400">
        <f t="shared" si="347"/>
        <v>2329580</v>
      </c>
      <c r="CU508" s="401">
        <f t="shared" si="348"/>
        <v>698874</v>
      </c>
      <c r="CV508" s="401">
        <f t="shared" si="349"/>
        <v>1120000</v>
      </c>
      <c r="CW508" s="56">
        <v>0</v>
      </c>
      <c r="CX508" s="401">
        <f t="shared" si="350"/>
        <v>85830772.216000006</v>
      </c>
      <c r="CY508" s="401">
        <f t="shared" si="351"/>
        <v>71712168.215999991</v>
      </c>
      <c r="CZ508" s="401">
        <f t="shared" si="352"/>
        <v>16493798.689679999</v>
      </c>
      <c r="DA508" s="401">
        <f t="shared" si="353"/>
        <v>102324570.90568</v>
      </c>
      <c r="DB508" s="401">
        <f t="shared" si="354"/>
        <v>100800</v>
      </c>
      <c r="DC508" s="401">
        <f t="shared" si="355"/>
        <v>102425370.90568</v>
      </c>
      <c r="DD508" s="406">
        <v>0</v>
      </c>
      <c r="DE508" s="401">
        <f t="shared" si="356"/>
        <v>8583077.2216000017</v>
      </c>
      <c r="DF508" s="401">
        <f t="shared" si="357"/>
        <v>4291538.6108000008</v>
      </c>
      <c r="DG508" s="401">
        <f t="shared" si="358"/>
        <v>89550755.073280007</v>
      </c>
      <c r="DH508" s="401">
        <f t="shared" si="359"/>
        <v>7687614</v>
      </c>
      <c r="DI508" s="401">
        <f t="shared" si="360"/>
        <v>81863141.073280007</v>
      </c>
      <c r="DJ508" s="401">
        <f t="shared" si="361"/>
        <v>0</v>
      </c>
      <c r="DL508" s="408">
        <f t="shared" si="362"/>
        <v>6638737.5</v>
      </c>
      <c r="DM508" s="408">
        <f t="shared" si="363"/>
        <v>-1979577.5</v>
      </c>
    </row>
    <row r="509" spans="1:117" s="56" customFormat="1" ht="21" x14ac:dyDescent="0.2">
      <c r="A509" s="192">
        <f t="shared" si="324"/>
        <v>2655495</v>
      </c>
      <c r="B509" s="137">
        <f>'آبان 1400'!B510</f>
        <v>504</v>
      </c>
      <c r="C509" s="137">
        <f>'آبان 1400'!C510</f>
        <v>287</v>
      </c>
      <c r="D509" s="137">
        <f>'آبان 1400'!D510</f>
        <v>13438</v>
      </c>
      <c r="E509" s="137" t="str">
        <f>'آبان 1400'!E510</f>
        <v>حبیب الله</v>
      </c>
      <c r="F509" s="137" t="str">
        <f>'آبان 1400'!F510</f>
        <v>داغینه</v>
      </c>
      <c r="G509" s="137" t="str">
        <f>'آبان 1400'!G510</f>
        <v>نگهبان</v>
      </c>
      <c r="H509" s="137" t="str">
        <f>'آبان 1400'!H510</f>
        <v>گلستان</v>
      </c>
      <c r="I509" s="137" t="str">
        <f>'آبان 1400'!I510</f>
        <v>395-12-3735163-1</v>
      </c>
      <c r="J509" s="137">
        <f>'آبان 1400'!J510</f>
        <v>4889497048</v>
      </c>
      <c r="K509" s="137" t="str">
        <f>'آبان 1400'!K510</f>
        <v>0025720890</v>
      </c>
      <c r="L509" s="137" t="str">
        <f>'آبان 1400'!L510</f>
        <v>گلستان</v>
      </c>
      <c r="M509" s="137" t="str">
        <f>'آبان 1400'!M510</f>
        <v>نگهبان</v>
      </c>
      <c r="N509" s="121" t="str">
        <f>'آبان 1400'!N510</f>
        <v>*</v>
      </c>
      <c r="O509" s="120">
        <f>'آبان 1400'!O510</f>
        <v>0</v>
      </c>
      <c r="P509" s="122">
        <f>'آبان 1400'!P510</f>
        <v>0</v>
      </c>
      <c r="Q509" s="362">
        <f>'آبان 1400'!Q510</f>
        <v>30</v>
      </c>
      <c r="R509" s="362">
        <f>'آبان 1400'!R510</f>
        <v>120</v>
      </c>
      <c r="S509" s="362">
        <f>'آبان 1400'!S510</f>
        <v>110</v>
      </c>
      <c r="T509" s="362">
        <f>'آبان 1400'!T510</f>
        <v>29.33</v>
      </c>
      <c r="U509" s="138">
        <f>'آبان 1400'!U510</f>
        <v>0</v>
      </c>
      <c r="V509" s="121">
        <f>'آبان 1400'!W510</f>
        <v>0</v>
      </c>
      <c r="W509" s="122">
        <f>'آبان 1400'!X510</f>
        <v>0</v>
      </c>
      <c r="X509" s="370">
        <f>'آبان 1400'!Y510</f>
        <v>0</v>
      </c>
      <c r="Y509" s="370">
        <f>'آبان 1400'!Z510</f>
        <v>0</v>
      </c>
      <c r="Z509" s="139">
        <f>'آبان 1400'!AA510</f>
        <v>885165</v>
      </c>
      <c r="AA509" s="139">
        <f>'آبان 1400'!AB510</f>
        <v>46667</v>
      </c>
      <c r="AB509" s="139">
        <f>'آبان 1400'!AC510</f>
        <v>931832</v>
      </c>
      <c r="AC509" s="139">
        <f>'آبان 1400'!AD510</f>
        <v>4500000</v>
      </c>
      <c r="AD509" s="139">
        <f>'آبان 1400'!AE510</f>
        <v>6000000</v>
      </c>
      <c r="AE509" s="140">
        <f>'آبان 1400'!AF510</f>
        <v>177895.19999999998</v>
      </c>
      <c r="AF509" s="123">
        <f>'آبان 1400'!AG510</f>
        <v>26554950</v>
      </c>
      <c r="AG509" s="124">
        <f>'آبان 1400'!AH510</f>
        <v>1400010</v>
      </c>
      <c r="AH509" s="124">
        <f>'آبان 1400'!AI510</f>
        <v>21347423.999999996</v>
      </c>
      <c r="AI509" s="124">
        <f>'آبان 1400'!AJ510</f>
        <v>0</v>
      </c>
      <c r="AJ509" s="124">
        <f>'آبان 1400'!AK510</f>
        <v>4500000</v>
      </c>
      <c r="AK509" s="124">
        <f>'آبان 1400'!AL510</f>
        <v>6000000</v>
      </c>
      <c r="AL509" s="124">
        <f>'آبان 1400'!AM510</f>
        <v>4892117.9999999991</v>
      </c>
      <c r="AM509" s="124">
        <f>'آبان 1400'!AN510</f>
        <v>5217666.2159999991</v>
      </c>
      <c r="AN509" s="124">
        <f>'آبان 1400'!AO510</f>
        <v>0</v>
      </c>
      <c r="AO509" s="124">
        <f>'آبان 1400'!AP510</f>
        <v>3000000</v>
      </c>
      <c r="AP509" s="124">
        <f>'آبان 1400'!AQ510</f>
        <v>0</v>
      </c>
      <c r="AQ509" s="124">
        <f>'آبان 1400'!AR510</f>
        <v>0</v>
      </c>
      <c r="AR509" s="124">
        <f>'آبان 1400'!AS510</f>
        <v>0</v>
      </c>
      <c r="AS509" s="379">
        <f>'آبان 1400'!AT510</f>
        <v>0</v>
      </c>
      <c r="AT509" s="372">
        <f t="shared" si="325"/>
        <v>72912168.216000006</v>
      </c>
      <c r="AU509" s="174">
        <f>'آبان 1400'!AV510</f>
        <v>54308316.440880008</v>
      </c>
      <c r="AV509" s="142">
        <f>'آبان 1400'!AW510</f>
        <v>72912168.215999991</v>
      </c>
      <c r="AW509" s="143">
        <f t="shared" si="326"/>
        <v>5103851.7751199994</v>
      </c>
      <c r="AX509" s="76">
        <f t="shared" si="327"/>
        <v>1430831.644088001</v>
      </c>
      <c r="AY509" s="143">
        <f>'آبان 1400'!AZ510</f>
        <v>0</v>
      </c>
      <c r="AZ509" s="143">
        <f>'آبان 1400'!BA510</f>
        <v>0</v>
      </c>
      <c r="BA509" s="143">
        <f>'آبان 1400'!BB510</f>
        <v>0</v>
      </c>
      <c r="BB509" s="143">
        <f>'آبان 1400'!BC510</f>
        <v>0</v>
      </c>
      <c r="BC509" s="143">
        <f>'آبان 1400'!BD510</f>
        <v>0</v>
      </c>
      <c r="BD509" s="143">
        <f>'آبان 1400'!BE510</f>
        <v>0</v>
      </c>
      <c r="BE509" s="143">
        <f>'آبان 1400'!BF510</f>
        <v>0</v>
      </c>
      <c r="BF509" s="144">
        <f t="shared" si="328"/>
        <v>6534683.4192080004</v>
      </c>
      <c r="BG509" s="141">
        <f t="shared" si="329"/>
        <v>66377484</v>
      </c>
      <c r="BH509" s="145">
        <f t="shared" si="330"/>
        <v>72912168.216000006</v>
      </c>
      <c r="BI509" s="128">
        <f t="shared" si="323"/>
        <v>4659160</v>
      </c>
      <c r="BJ509" s="146">
        <f t="shared" si="331"/>
        <v>2329580</v>
      </c>
      <c r="BK509" s="146">
        <f t="shared" si="332"/>
        <v>698874</v>
      </c>
      <c r="BL509" s="147">
        <f t="shared" si="333"/>
        <v>1120000</v>
      </c>
      <c r="BM509" s="383">
        <v>0</v>
      </c>
      <c r="BN509" s="148">
        <f t="shared" si="334"/>
        <v>81719782.216000006</v>
      </c>
      <c r="BO509" s="149">
        <f t="shared" si="335"/>
        <v>72912168.215999991</v>
      </c>
      <c r="BP509" s="150">
        <f t="shared" si="336"/>
        <v>16769798.689679999</v>
      </c>
      <c r="BQ509" s="151">
        <f t="shared" si="337"/>
        <v>98489580.905680001</v>
      </c>
      <c r="BR509" s="152">
        <f t="shared" si="338"/>
        <v>100800</v>
      </c>
      <c r="BS509" s="148">
        <f t="shared" si="339"/>
        <v>98590380.905680001</v>
      </c>
      <c r="BT509" s="136">
        <v>0</v>
      </c>
      <c r="BU509" s="149">
        <f t="shared" si="340"/>
        <v>8171978.2216000007</v>
      </c>
      <c r="BV509" s="153">
        <f t="shared" si="341"/>
        <v>4085989.1108000004</v>
      </c>
      <c r="BW509" s="134">
        <f t="shared" si="342"/>
        <v>86332413.573280007</v>
      </c>
      <c r="BX509" s="148">
        <f t="shared" si="343"/>
        <v>7687614</v>
      </c>
      <c r="BY509" s="135">
        <f t="shared" si="344"/>
        <v>78644799.573280007</v>
      </c>
      <c r="CD509" s="400">
        <f>'آبان 1400'!AU510</f>
        <v>72912168.216000006</v>
      </c>
      <c r="CE509" s="401">
        <f>'آبان 1400'!AV510</f>
        <v>54308316.440880008</v>
      </c>
      <c r="CF509" s="401">
        <f>'آبان 1400'!AW510</f>
        <v>72912168.215999991</v>
      </c>
      <c r="CG509" s="401">
        <f>'آبان 1400'!AX510</f>
        <v>5103851.7751199994</v>
      </c>
      <c r="CH509" s="401">
        <f>'آبان 1400'!AY510</f>
        <v>1430831.644088001</v>
      </c>
      <c r="CI509" s="401">
        <f>'آبان 1400'!AZ510</f>
        <v>0</v>
      </c>
      <c r="CJ509" s="401">
        <f>'آبان 1400'!BA510</f>
        <v>0</v>
      </c>
      <c r="CK509" s="401">
        <f>'آبان 1400'!BB510</f>
        <v>0</v>
      </c>
      <c r="CL509" s="401">
        <f>'آبان 1400'!BC510</f>
        <v>0</v>
      </c>
      <c r="CM509" s="401">
        <f>'آبان 1400'!BD510</f>
        <v>0</v>
      </c>
      <c r="CN509" s="401">
        <f>'آبان 1400'!BE510</f>
        <v>0</v>
      </c>
      <c r="CO509" s="401">
        <f>'آبان 1400'!BF510</f>
        <v>0</v>
      </c>
      <c r="CP509" s="401">
        <f>'آبان 1400'!BG510</f>
        <v>6534683.4192080004</v>
      </c>
      <c r="CQ509" s="401">
        <f>'آبان 1400'!BH510</f>
        <v>66377484</v>
      </c>
      <c r="CR509" s="401">
        <f t="shared" si="345"/>
        <v>72912168.216000006</v>
      </c>
      <c r="CS509" s="56">
        <f t="shared" si="346"/>
        <v>4659160</v>
      </c>
      <c r="CT509" s="400">
        <f t="shared" si="347"/>
        <v>2329580</v>
      </c>
      <c r="CU509" s="401">
        <f t="shared" si="348"/>
        <v>698874</v>
      </c>
      <c r="CV509" s="401">
        <f t="shared" si="349"/>
        <v>1120000</v>
      </c>
      <c r="CW509" s="56">
        <v>0</v>
      </c>
      <c r="CX509" s="401">
        <f t="shared" si="350"/>
        <v>81719782.216000006</v>
      </c>
      <c r="CY509" s="401">
        <f t="shared" si="351"/>
        <v>72912168.215999991</v>
      </c>
      <c r="CZ509" s="401">
        <f t="shared" si="352"/>
        <v>16769798.689679999</v>
      </c>
      <c r="DA509" s="401">
        <f t="shared" si="353"/>
        <v>98489580.905680001</v>
      </c>
      <c r="DB509" s="401">
        <f t="shared" si="354"/>
        <v>100800</v>
      </c>
      <c r="DC509" s="401">
        <f t="shared" si="355"/>
        <v>98590380.905680001</v>
      </c>
      <c r="DD509" s="406">
        <v>0</v>
      </c>
      <c r="DE509" s="401">
        <f t="shared" si="356"/>
        <v>8171978.2216000007</v>
      </c>
      <c r="DF509" s="401">
        <f t="shared" si="357"/>
        <v>4085989.1108000004</v>
      </c>
      <c r="DG509" s="401">
        <f t="shared" si="358"/>
        <v>86332413.573280007</v>
      </c>
      <c r="DH509" s="401">
        <f t="shared" si="359"/>
        <v>7687614</v>
      </c>
      <c r="DI509" s="401">
        <f t="shared" si="360"/>
        <v>78644799.573280007</v>
      </c>
      <c r="DJ509" s="401">
        <f t="shared" si="361"/>
        <v>0</v>
      </c>
      <c r="DL509" s="408">
        <f t="shared" si="362"/>
        <v>6638737.5</v>
      </c>
      <c r="DM509" s="408">
        <f t="shared" si="363"/>
        <v>-1979577.5</v>
      </c>
    </row>
    <row r="510" spans="1:117" s="56" customFormat="1" ht="21" x14ac:dyDescent="0.2">
      <c r="A510" s="192">
        <f t="shared" si="324"/>
        <v>2655495</v>
      </c>
      <c r="B510" s="137">
        <f>'آبان 1400'!B511</f>
        <v>505</v>
      </c>
      <c r="C510" s="137">
        <f>'آبان 1400'!C511</f>
        <v>288</v>
      </c>
      <c r="D510" s="137">
        <f>'آبان 1400'!D511</f>
        <v>13444</v>
      </c>
      <c r="E510" s="137" t="str">
        <f>'آبان 1400'!E511</f>
        <v>علی اکبر</v>
      </c>
      <c r="F510" s="137" t="str">
        <f>'آبان 1400'!F511</f>
        <v>ممشلو</v>
      </c>
      <c r="G510" s="137" t="str">
        <f>'آبان 1400'!G511</f>
        <v>نگهبان</v>
      </c>
      <c r="H510" s="137" t="str">
        <f>'آبان 1400'!H511</f>
        <v>گلستان</v>
      </c>
      <c r="I510" s="137" t="str">
        <f>'آبان 1400'!I511</f>
        <v>141-700-3737970-1</v>
      </c>
      <c r="J510" s="137">
        <f>'آبان 1400'!J511</f>
        <v>4880266930</v>
      </c>
      <c r="K510" s="137" t="str">
        <f>'آبان 1400'!K511</f>
        <v>0038268225</v>
      </c>
      <c r="L510" s="137" t="str">
        <f>'آبان 1400'!L511</f>
        <v>گلستان</v>
      </c>
      <c r="M510" s="137" t="str">
        <f>'آبان 1400'!M511</f>
        <v>نگهبان</v>
      </c>
      <c r="N510" s="121" t="str">
        <f>'آبان 1400'!N511</f>
        <v>*</v>
      </c>
      <c r="O510" s="120">
        <f>'آبان 1400'!O511</f>
        <v>0</v>
      </c>
      <c r="P510" s="122">
        <f>'آبان 1400'!P511</f>
        <v>0</v>
      </c>
      <c r="Q510" s="362">
        <f>'آبان 1400'!Q511</f>
        <v>30</v>
      </c>
      <c r="R510" s="362">
        <f>'آبان 1400'!R511</f>
        <v>120</v>
      </c>
      <c r="S510" s="362">
        <f>'آبان 1400'!S511</f>
        <v>110</v>
      </c>
      <c r="T510" s="362">
        <f>'آبان 1400'!T511</f>
        <v>29.33</v>
      </c>
      <c r="U510" s="138">
        <f>'آبان 1400'!U511</f>
        <v>0</v>
      </c>
      <c r="V510" s="121">
        <f>'آبان 1400'!W511</f>
        <v>0</v>
      </c>
      <c r="W510" s="122">
        <f>'آبان 1400'!X511</f>
        <v>0</v>
      </c>
      <c r="X510" s="370">
        <f>'آبان 1400'!Y511</f>
        <v>0</v>
      </c>
      <c r="Y510" s="370">
        <f>'آبان 1400'!Z511</f>
        <v>0</v>
      </c>
      <c r="Z510" s="139">
        <f>'آبان 1400'!AA511</f>
        <v>885165</v>
      </c>
      <c r="AA510" s="139">
        <f>'آبان 1400'!AB511</f>
        <v>46667</v>
      </c>
      <c r="AB510" s="139">
        <f>'آبان 1400'!AC511</f>
        <v>931832</v>
      </c>
      <c r="AC510" s="139">
        <f>'آبان 1400'!AD511</f>
        <v>4500000</v>
      </c>
      <c r="AD510" s="139">
        <f>'آبان 1400'!AE511</f>
        <v>6000000</v>
      </c>
      <c r="AE510" s="140">
        <f>'آبان 1400'!AF511</f>
        <v>177895.19999999998</v>
      </c>
      <c r="AF510" s="123">
        <f>'آبان 1400'!AG511</f>
        <v>26554950</v>
      </c>
      <c r="AG510" s="124">
        <f>'آبان 1400'!AH511</f>
        <v>1400010</v>
      </c>
      <c r="AH510" s="124">
        <f>'آبان 1400'!AI511</f>
        <v>21347423.999999996</v>
      </c>
      <c r="AI510" s="124">
        <f>'آبان 1400'!AJ511</f>
        <v>0</v>
      </c>
      <c r="AJ510" s="124">
        <f>'آبان 1400'!AK511</f>
        <v>4500000</v>
      </c>
      <c r="AK510" s="124">
        <f>'آبان 1400'!AL511</f>
        <v>6000000</v>
      </c>
      <c r="AL510" s="124">
        <f>'آبان 1400'!AM511</f>
        <v>4892117.9999999991</v>
      </c>
      <c r="AM510" s="124">
        <f>'آبان 1400'!AN511</f>
        <v>5217666.2159999991</v>
      </c>
      <c r="AN510" s="124">
        <f>'آبان 1400'!AO511</f>
        <v>0</v>
      </c>
      <c r="AO510" s="124">
        <f>'آبان 1400'!AP511</f>
        <v>3000000</v>
      </c>
      <c r="AP510" s="124">
        <f>'آبان 1400'!AQ511</f>
        <v>0</v>
      </c>
      <c r="AQ510" s="124">
        <f>'آبان 1400'!AR511</f>
        <v>0</v>
      </c>
      <c r="AR510" s="124">
        <f>'آبان 1400'!AS511</f>
        <v>0</v>
      </c>
      <c r="AS510" s="379">
        <f>'آبان 1400'!AT511</f>
        <v>0</v>
      </c>
      <c r="AT510" s="372">
        <f t="shared" si="325"/>
        <v>72912168.216000006</v>
      </c>
      <c r="AU510" s="174">
        <f>'آبان 1400'!AV511</f>
        <v>54308316.440880008</v>
      </c>
      <c r="AV510" s="142">
        <f>'آبان 1400'!AW511</f>
        <v>72912168.215999991</v>
      </c>
      <c r="AW510" s="143">
        <f t="shared" si="326"/>
        <v>5103851.7751199994</v>
      </c>
      <c r="AX510" s="76">
        <f t="shared" si="327"/>
        <v>1430831.644088001</v>
      </c>
      <c r="AY510" s="143">
        <f>'آبان 1400'!AZ511</f>
        <v>0</v>
      </c>
      <c r="AZ510" s="143">
        <f>'آبان 1400'!BA511</f>
        <v>0</v>
      </c>
      <c r="BA510" s="143">
        <f>'آبان 1400'!BB511</f>
        <v>0</v>
      </c>
      <c r="BB510" s="143">
        <f>'آبان 1400'!BC511</f>
        <v>0</v>
      </c>
      <c r="BC510" s="143">
        <f>'آبان 1400'!BD511</f>
        <v>0</v>
      </c>
      <c r="BD510" s="143">
        <f>'آبان 1400'!BE511</f>
        <v>0</v>
      </c>
      <c r="BE510" s="143">
        <f>'آبان 1400'!BF511</f>
        <v>0</v>
      </c>
      <c r="BF510" s="144">
        <f t="shared" si="328"/>
        <v>6534683.4192080004</v>
      </c>
      <c r="BG510" s="141">
        <f t="shared" si="329"/>
        <v>66377484</v>
      </c>
      <c r="BH510" s="145">
        <f t="shared" si="330"/>
        <v>72912168.216000006</v>
      </c>
      <c r="BI510" s="128">
        <f t="shared" si="323"/>
        <v>4659160</v>
      </c>
      <c r="BJ510" s="146">
        <f t="shared" si="331"/>
        <v>2329580</v>
      </c>
      <c r="BK510" s="146">
        <f t="shared" si="332"/>
        <v>698874</v>
      </c>
      <c r="BL510" s="147">
        <f t="shared" si="333"/>
        <v>1120000</v>
      </c>
      <c r="BM510" s="383">
        <v>0</v>
      </c>
      <c r="BN510" s="148">
        <f t="shared" si="334"/>
        <v>81719782.216000006</v>
      </c>
      <c r="BO510" s="149">
        <f t="shared" si="335"/>
        <v>72912168.215999991</v>
      </c>
      <c r="BP510" s="150">
        <f t="shared" si="336"/>
        <v>16769798.689679999</v>
      </c>
      <c r="BQ510" s="151">
        <f t="shared" si="337"/>
        <v>98489580.905680001</v>
      </c>
      <c r="BR510" s="152">
        <f t="shared" si="338"/>
        <v>100800</v>
      </c>
      <c r="BS510" s="148">
        <f t="shared" si="339"/>
        <v>98590380.905680001</v>
      </c>
      <c r="BT510" s="136">
        <v>0</v>
      </c>
      <c r="BU510" s="149">
        <f t="shared" si="340"/>
        <v>8171978.2216000007</v>
      </c>
      <c r="BV510" s="153">
        <f t="shared" si="341"/>
        <v>4085989.1108000004</v>
      </c>
      <c r="BW510" s="134">
        <f t="shared" si="342"/>
        <v>86332413.573280007</v>
      </c>
      <c r="BX510" s="148">
        <f t="shared" si="343"/>
        <v>7687614</v>
      </c>
      <c r="BY510" s="135">
        <f t="shared" si="344"/>
        <v>78644799.573280007</v>
      </c>
      <c r="CD510" s="400">
        <f>'آبان 1400'!AU511</f>
        <v>72912168.216000006</v>
      </c>
      <c r="CE510" s="401">
        <f>'آبان 1400'!AV511</f>
        <v>54308316.440880008</v>
      </c>
      <c r="CF510" s="401">
        <f>'آبان 1400'!AW511</f>
        <v>72912168.215999991</v>
      </c>
      <c r="CG510" s="401">
        <f>'آبان 1400'!AX511</f>
        <v>5103851.7751199994</v>
      </c>
      <c r="CH510" s="401">
        <f>'آبان 1400'!AY511</f>
        <v>1430831.644088001</v>
      </c>
      <c r="CI510" s="401">
        <f>'آبان 1400'!AZ511</f>
        <v>0</v>
      </c>
      <c r="CJ510" s="401">
        <f>'آبان 1400'!BA511</f>
        <v>0</v>
      </c>
      <c r="CK510" s="401">
        <f>'آبان 1400'!BB511</f>
        <v>0</v>
      </c>
      <c r="CL510" s="401">
        <f>'آبان 1400'!BC511</f>
        <v>0</v>
      </c>
      <c r="CM510" s="401">
        <f>'آبان 1400'!BD511</f>
        <v>0</v>
      </c>
      <c r="CN510" s="401">
        <f>'آبان 1400'!BE511</f>
        <v>0</v>
      </c>
      <c r="CO510" s="401">
        <f>'آبان 1400'!BF511</f>
        <v>0</v>
      </c>
      <c r="CP510" s="401">
        <f>'آبان 1400'!BG511</f>
        <v>6534683.4192080004</v>
      </c>
      <c r="CQ510" s="401">
        <f>'آبان 1400'!BH511</f>
        <v>66377484</v>
      </c>
      <c r="CR510" s="401">
        <f t="shared" si="345"/>
        <v>72912168.216000006</v>
      </c>
      <c r="CS510" s="56">
        <f t="shared" si="346"/>
        <v>4659160</v>
      </c>
      <c r="CT510" s="400">
        <f t="shared" si="347"/>
        <v>2329580</v>
      </c>
      <c r="CU510" s="401">
        <f t="shared" si="348"/>
        <v>698874</v>
      </c>
      <c r="CV510" s="401">
        <f t="shared" si="349"/>
        <v>1120000</v>
      </c>
      <c r="CW510" s="56">
        <v>0</v>
      </c>
      <c r="CX510" s="401">
        <f t="shared" si="350"/>
        <v>81719782.216000006</v>
      </c>
      <c r="CY510" s="401">
        <f t="shared" si="351"/>
        <v>72912168.215999991</v>
      </c>
      <c r="CZ510" s="401">
        <f t="shared" si="352"/>
        <v>16769798.689679999</v>
      </c>
      <c r="DA510" s="401">
        <f t="shared" si="353"/>
        <v>98489580.905680001</v>
      </c>
      <c r="DB510" s="401">
        <f t="shared" si="354"/>
        <v>100800</v>
      </c>
      <c r="DC510" s="401">
        <f t="shared" si="355"/>
        <v>98590380.905680001</v>
      </c>
      <c r="DD510" s="406">
        <v>0</v>
      </c>
      <c r="DE510" s="401">
        <f t="shared" si="356"/>
        <v>8171978.2216000007</v>
      </c>
      <c r="DF510" s="401">
        <f t="shared" si="357"/>
        <v>4085989.1108000004</v>
      </c>
      <c r="DG510" s="401">
        <f t="shared" si="358"/>
        <v>86332413.573280007</v>
      </c>
      <c r="DH510" s="401">
        <f t="shared" si="359"/>
        <v>7687614</v>
      </c>
      <c r="DI510" s="401">
        <f t="shared" si="360"/>
        <v>78644799.573280007</v>
      </c>
      <c r="DJ510" s="401">
        <f t="shared" si="361"/>
        <v>0</v>
      </c>
      <c r="DL510" s="408">
        <f t="shared" si="362"/>
        <v>6638737.5</v>
      </c>
      <c r="DM510" s="408">
        <f t="shared" si="363"/>
        <v>-1979577.5</v>
      </c>
    </row>
    <row r="511" spans="1:117" s="56" customFormat="1" ht="21" x14ac:dyDescent="0.2">
      <c r="A511" s="192">
        <f t="shared" si="324"/>
        <v>2655495</v>
      </c>
      <c r="B511" s="137">
        <f>'آبان 1400'!B512</f>
        <v>506</v>
      </c>
      <c r="C511" s="137">
        <f>'آبان 1400'!C512</f>
        <v>289</v>
      </c>
      <c r="D511" s="137">
        <f>'آبان 1400'!D512</f>
        <v>13428</v>
      </c>
      <c r="E511" s="137" t="str">
        <f>'آبان 1400'!E512</f>
        <v>چنگیز</v>
      </c>
      <c r="F511" s="137" t="str">
        <f>'آبان 1400'!F512</f>
        <v>سینه سپهر</v>
      </c>
      <c r="G511" s="137" t="str">
        <f>'آبان 1400'!G512</f>
        <v>نگهبان</v>
      </c>
      <c r="H511" s="137" t="str">
        <f>'آبان 1400'!H512</f>
        <v>گلستان</v>
      </c>
      <c r="I511" s="137" t="str">
        <f>'آبان 1400'!I512</f>
        <v>141-12-3846170-1</v>
      </c>
      <c r="J511" s="137">
        <f>'آبان 1400'!J512</f>
        <v>2122579293</v>
      </c>
      <c r="K511" s="137" t="str">
        <f>'آبان 1400'!K512</f>
        <v>0037623017</v>
      </c>
      <c r="L511" s="137" t="str">
        <f>'آبان 1400'!L512</f>
        <v>گلستان</v>
      </c>
      <c r="M511" s="137" t="str">
        <f>'آبان 1400'!M512</f>
        <v>نگهبان</v>
      </c>
      <c r="N511" s="121">
        <f>'آبان 1400'!N512</f>
        <v>0</v>
      </c>
      <c r="O511" s="120" t="str">
        <f>'آبان 1400'!O512</f>
        <v>*</v>
      </c>
      <c r="P511" s="122">
        <f>'آبان 1400'!P512</f>
        <v>0</v>
      </c>
      <c r="Q511" s="362">
        <f>'آبان 1400'!Q512</f>
        <v>30</v>
      </c>
      <c r="R511" s="362">
        <f>'آبان 1400'!R512</f>
        <v>90</v>
      </c>
      <c r="S511" s="362">
        <f>'آبان 1400'!S512</f>
        <v>0</v>
      </c>
      <c r="T511" s="362">
        <f>'آبان 1400'!T512</f>
        <v>0</v>
      </c>
      <c r="U511" s="138">
        <f>'آبان 1400'!U512</f>
        <v>0</v>
      </c>
      <c r="V511" s="121">
        <f>'آبان 1400'!W512</f>
        <v>0</v>
      </c>
      <c r="W511" s="122">
        <f>'آبان 1400'!X512</f>
        <v>0</v>
      </c>
      <c r="X511" s="370">
        <f>'آبان 1400'!Y512</f>
        <v>0</v>
      </c>
      <c r="Y511" s="370">
        <f>'آبان 1400'!Z512</f>
        <v>0</v>
      </c>
      <c r="Z511" s="139">
        <f>'آبان 1400'!AA512</f>
        <v>885165</v>
      </c>
      <c r="AA511" s="139">
        <f>'آبان 1400'!AB512</f>
        <v>46667</v>
      </c>
      <c r="AB511" s="139">
        <f>'آبان 1400'!AC512</f>
        <v>931832</v>
      </c>
      <c r="AC511" s="139">
        <f>'آبان 1400'!AD512</f>
        <v>4500000</v>
      </c>
      <c r="AD511" s="139">
        <f>'آبان 1400'!AE512</f>
        <v>6000000</v>
      </c>
      <c r="AE511" s="140">
        <f>'آبان 1400'!AF512</f>
        <v>177895.19999999998</v>
      </c>
      <c r="AF511" s="123">
        <f>'آبان 1400'!AG512</f>
        <v>26554950</v>
      </c>
      <c r="AG511" s="124">
        <f>'آبان 1400'!AH512</f>
        <v>1400010</v>
      </c>
      <c r="AH511" s="124">
        <f>'آبان 1400'!AI512</f>
        <v>16010567.999999998</v>
      </c>
      <c r="AI511" s="124">
        <f>'آبان 1400'!AJ512</f>
        <v>0</v>
      </c>
      <c r="AJ511" s="124">
        <f>'آبان 1400'!AK512</f>
        <v>4500000</v>
      </c>
      <c r="AK511" s="124">
        <f>'آبان 1400'!AL512</f>
        <v>6000000</v>
      </c>
      <c r="AL511" s="124">
        <f>'آبان 1400'!AM512</f>
        <v>0</v>
      </c>
      <c r="AM511" s="124">
        <f>'آبان 1400'!AN512</f>
        <v>0</v>
      </c>
      <c r="AN511" s="124">
        <f>'آبان 1400'!AO512</f>
        <v>0</v>
      </c>
      <c r="AO511" s="124">
        <f>'آبان 1400'!AP512</f>
        <v>4800000</v>
      </c>
      <c r="AP511" s="124">
        <f>'آبان 1400'!AQ512</f>
        <v>0</v>
      </c>
      <c r="AQ511" s="124">
        <f>'آبان 1400'!AR512</f>
        <v>0</v>
      </c>
      <c r="AR511" s="124">
        <f>'آبان 1400'!AS512</f>
        <v>0</v>
      </c>
      <c r="AS511" s="379">
        <f>'آبان 1400'!AT512</f>
        <v>0</v>
      </c>
      <c r="AT511" s="372">
        <f t="shared" si="325"/>
        <v>59265528</v>
      </c>
      <c r="AU511" s="174">
        <f>'آبان 1400'!AV512</f>
        <v>39816941.039999999</v>
      </c>
      <c r="AV511" s="142">
        <f>'آبان 1400'!AW512</f>
        <v>59265528</v>
      </c>
      <c r="AW511" s="143">
        <f t="shared" si="326"/>
        <v>4148586.9600000004</v>
      </c>
      <c r="AX511" s="76">
        <f t="shared" si="327"/>
        <v>0</v>
      </c>
      <c r="AY511" s="143">
        <f>'آبان 1400'!AZ512</f>
        <v>0</v>
      </c>
      <c r="AZ511" s="143">
        <f>'آبان 1400'!BA512</f>
        <v>0</v>
      </c>
      <c r="BA511" s="143">
        <f>'آبان 1400'!BB512</f>
        <v>0</v>
      </c>
      <c r="BB511" s="143">
        <f>'آبان 1400'!BC512</f>
        <v>0</v>
      </c>
      <c r="BC511" s="143">
        <f>'آبان 1400'!BD512</f>
        <v>0</v>
      </c>
      <c r="BD511" s="143">
        <f>'آبان 1400'!BE512</f>
        <v>0</v>
      </c>
      <c r="BE511" s="143">
        <f>'آبان 1400'!BF512</f>
        <v>0</v>
      </c>
      <c r="BF511" s="144">
        <f t="shared" si="328"/>
        <v>4148586.9600000004</v>
      </c>
      <c r="BG511" s="141">
        <f t="shared" si="329"/>
        <v>55116941</v>
      </c>
      <c r="BH511" s="145">
        <f t="shared" si="330"/>
        <v>59265528</v>
      </c>
      <c r="BI511" s="128">
        <f t="shared" si="323"/>
        <v>4659160</v>
      </c>
      <c r="BJ511" s="146">
        <f t="shared" si="331"/>
        <v>2329580</v>
      </c>
      <c r="BK511" s="146">
        <f t="shared" si="332"/>
        <v>698874</v>
      </c>
      <c r="BL511" s="147">
        <f t="shared" si="333"/>
        <v>1120000</v>
      </c>
      <c r="BM511" s="383">
        <v>0</v>
      </c>
      <c r="BN511" s="148">
        <f t="shared" si="334"/>
        <v>68073142</v>
      </c>
      <c r="BO511" s="149">
        <f t="shared" si="335"/>
        <v>59265528</v>
      </c>
      <c r="BP511" s="150">
        <f t="shared" si="336"/>
        <v>13631071.440000001</v>
      </c>
      <c r="BQ511" s="151">
        <f t="shared" si="337"/>
        <v>81704213.439999998</v>
      </c>
      <c r="BR511" s="152">
        <f t="shared" si="338"/>
        <v>100800</v>
      </c>
      <c r="BS511" s="148">
        <f t="shared" si="339"/>
        <v>81805013.439999998</v>
      </c>
      <c r="BT511" s="136">
        <v>0</v>
      </c>
      <c r="BU511" s="149">
        <f t="shared" si="340"/>
        <v>6807314.2000000002</v>
      </c>
      <c r="BV511" s="153">
        <f t="shared" si="341"/>
        <v>3403657.1</v>
      </c>
      <c r="BW511" s="134">
        <f t="shared" si="342"/>
        <v>71594042.140000001</v>
      </c>
      <c r="BX511" s="148">
        <f t="shared" si="343"/>
        <v>7687614</v>
      </c>
      <c r="BY511" s="135">
        <f t="shared" si="344"/>
        <v>63906428.140000001</v>
      </c>
      <c r="CD511" s="400">
        <f>'آبان 1400'!AU512</f>
        <v>59265528</v>
      </c>
      <c r="CE511" s="401">
        <f>'آبان 1400'!AV512</f>
        <v>39816941.039999999</v>
      </c>
      <c r="CF511" s="401">
        <f>'آبان 1400'!AW512</f>
        <v>59265528</v>
      </c>
      <c r="CG511" s="401">
        <f>'آبان 1400'!AX512</f>
        <v>4148586.9600000004</v>
      </c>
      <c r="CH511" s="401">
        <f>'آبان 1400'!AY512</f>
        <v>0</v>
      </c>
      <c r="CI511" s="401">
        <f>'آبان 1400'!AZ512</f>
        <v>0</v>
      </c>
      <c r="CJ511" s="401">
        <f>'آبان 1400'!BA512</f>
        <v>0</v>
      </c>
      <c r="CK511" s="401">
        <f>'آبان 1400'!BB512</f>
        <v>0</v>
      </c>
      <c r="CL511" s="401">
        <f>'آبان 1400'!BC512</f>
        <v>0</v>
      </c>
      <c r="CM511" s="401">
        <f>'آبان 1400'!BD512</f>
        <v>0</v>
      </c>
      <c r="CN511" s="401">
        <f>'آبان 1400'!BE512</f>
        <v>0</v>
      </c>
      <c r="CO511" s="401">
        <f>'آبان 1400'!BF512</f>
        <v>0</v>
      </c>
      <c r="CP511" s="401">
        <f>'آبان 1400'!BG512</f>
        <v>4148586.9600000004</v>
      </c>
      <c r="CQ511" s="401">
        <f>'آبان 1400'!BH512</f>
        <v>55116941</v>
      </c>
      <c r="CR511" s="401">
        <f t="shared" si="345"/>
        <v>59265528</v>
      </c>
      <c r="CS511" s="56">
        <f t="shared" si="346"/>
        <v>4659160</v>
      </c>
      <c r="CT511" s="400">
        <f t="shared" si="347"/>
        <v>2329580</v>
      </c>
      <c r="CU511" s="401">
        <f t="shared" si="348"/>
        <v>698874</v>
      </c>
      <c r="CV511" s="401">
        <f t="shared" si="349"/>
        <v>1120000</v>
      </c>
      <c r="CW511" s="56">
        <v>0</v>
      </c>
      <c r="CX511" s="401">
        <f t="shared" si="350"/>
        <v>68073142</v>
      </c>
      <c r="CY511" s="401">
        <f t="shared" si="351"/>
        <v>59265528</v>
      </c>
      <c r="CZ511" s="401">
        <f t="shared" si="352"/>
        <v>13631071.440000001</v>
      </c>
      <c r="DA511" s="401">
        <f t="shared" si="353"/>
        <v>81704213.439999998</v>
      </c>
      <c r="DB511" s="401">
        <f t="shared" si="354"/>
        <v>100800</v>
      </c>
      <c r="DC511" s="401">
        <f t="shared" si="355"/>
        <v>81805013.439999998</v>
      </c>
      <c r="DD511" s="406">
        <v>0</v>
      </c>
      <c r="DE511" s="401">
        <f t="shared" si="356"/>
        <v>6807314.2000000002</v>
      </c>
      <c r="DF511" s="401">
        <f t="shared" si="357"/>
        <v>3403657.1</v>
      </c>
      <c r="DG511" s="401">
        <f t="shared" si="358"/>
        <v>71594042.140000001</v>
      </c>
      <c r="DH511" s="401">
        <f t="shared" si="359"/>
        <v>7687614</v>
      </c>
      <c r="DI511" s="401">
        <f t="shared" si="360"/>
        <v>63906428.140000001</v>
      </c>
      <c r="DJ511" s="401">
        <f t="shared" si="361"/>
        <v>0</v>
      </c>
      <c r="DL511" s="408">
        <f t="shared" si="362"/>
        <v>6638737.5</v>
      </c>
      <c r="DM511" s="408">
        <f t="shared" si="363"/>
        <v>-1979577.5</v>
      </c>
    </row>
    <row r="512" spans="1:117" s="56" customFormat="1" ht="21" x14ac:dyDescent="0.2">
      <c r="A512" s="192">
        <f t="shared" si="324"/>
        <v>2655495</v>
      </c>
      <c r="B512" s="137">
        <f>'آبان 1400'!B513</f>
        <v>507</v>
      </c>
      <c r="C512" s="137">
        <f>'آبان 1400'!C513</f>
        <v>290</v>
      </c>
      <c r="D512" s="137">
        <f>'آبان 1400'!D513</f>
        <v>13420</v>
      </c>
      <c r="E512" s="137" t="str">
        <f>'آبان 1400'!E513</f>
        <v>محمد</v>
      </c>
      <c r="F512" s="137" t="str">
        <f>'آبان 1400'!F513</f>
        <v>لشکر بلوکی</v>
      </c>
      <c r="G512" s="137" t="str">
        <f>'آبان 1400'!G513</f>
        <v>نگهبان</v>
      </c>
      <c r="H512" s="137" t="str">
        <f>'آبان 1400'!H513</f>
        <v>گلستان</v>
      </c>
      <c r="I512" s="137" t="str">
        <f>'آبان 1400'!I513</f>
        <v>141-700-3897975-1</v>
      </c>
      <c r="J512" s="137">
        <f>'آبان 1400'!J513</f>
        <v>2110035897</v>
      </c>
      <c r="K512" s="137" t="str">
        <f>'آبان 1400'!K513</f>
        <v>0037639053</v>
      </c>
      <c r="L512" s="137" t="str">
        <f>'آبان 1400'!L513</f>
        <v>گلستان</v>
      </c>
      <c r="M512" s="137" t="str">
        <f>'آبان 1400'!M513</f>
        <v>نگهبان</v>
      </c>
      <c r="N512" s="121">
        <f>'آبان 1400'!N513</f>
        <v>0</v>
      </c>
      <c r="O512" s="120" t="str">
        <f>'آبان 1400'!O513</f>
        <v>*</v>
      </c>
      <c r="P512" s="122">
        <f>'آبان 1400'!P513</f>
        <v>0</v>
      </c>
      <c r="Q512" s="362">
        <f>'آبان 1400'!Q513</f>
        <v>30</v>
      </c>
      <c r="R512" s="362">
        <f>'آبان 1400'!R513</f>
        <v>90</v>
      </c>
      <c r="S512" s="362">
        <f>'آبان 1400'!S513</f>
        <v>0</v>
      </c>
      <c r="T512" s="362">
        <f>'آبان 1400'!T513</f>
        <v>0</v>
      </c>
      <c r="U512" s="138">
        <f>'آبان 1400'!U513</f>
        <v>0</v>
      </c>
      <c r="V512" s="121">
        <f>'آبان 1400'!W513</f>
        <v>0</v>
      </c>
      <c r="W512" s="122">
        <f>'آبان 1400'!X513</f>
        <v>0</v>
      </c>
      <c r="X512" s="370">
        <f>'آبان 1400'!Y513</f>
        <v>0</v>
      </c>
      <c r="Y512" s="370">
        <f>'آبان 1400'!Z513</f>
        <v>0</v>
      </c>
      <c r="Z512" s="139">
        <f>'آبان 1400'!AA513</f>
        <v>885165</v>
      </c>
      <c r="AA512" s="139">
        <f>'آبان 1400'!AB513</f>
        <v>46667</v>
      </c>
      <c r="AB512" s="139">
        <f>'آبان 1400'!AC513</f>
        <v>931832</v>
      </c>
      <c r="AC512" s="139">
        <f>'آبان 1400'!AD513</f>
        <v>4500000</v>
      </c>
      <c r="AD512" s="139">
        <f>'آبان 1400'!AE513</f>
        <v>6000000</v>
      </c>
      <c r="AE512" s="140">
        <f>'آبان 1400'!AF513</f>
        <v>177895.19999999998</v>
      </c>
      <c r="AF512" s="123">
        <f>'آبان 1400'!AG513</f>
        <v>26554950</v>
      </c>
      <c r="AG512" s="124">
        <f>'آبان 1400'!AH513</f>
        <v>1400010</v>
      </c>
      <c r="AH512" s="124">
        <f>'آبان 1400'!AI513</f>
        <v>16010567.999999998</v>
      </c>
      <c r="AI512" s="124">
        <f>'آبان 1400'!AJ513</f>
        <v>0</v>
      </c>
      <c r="AJ512" s="124">
        <f>'آبان 1400'!AK513</f>
        <v>4500000</v>
      </c>
      <c r="AK512" s="124">
        <f>'آبان 1400'!AL513</f>
        <v>6000000</v>
      </c>
      <c r="AL512" s="124">
        <f>'آبان 1400'!AM513</f>
        <v>0</v>
      </c>
      <c r="AM512" s="124">
        <f>'آبان 1400'!AN513</f>
        <v>0</v>
      </c>
      <c r="AN512" s="124">
        <f>'آبان 1400'!AO513</f>
        <v>0</v>
      </c>
      <c r="AO512" s="124">
        <f>'آبان 1400'!AP513</f>
        <v>2800000</v>
      </c>
      <c r="AP512" s="124">
        <f>'آبان 1400'!AQ513</f>
        <v>0</v>
      </c>
      <c r="AQ512" s="124">
        <f>'آبان 1400'!AR513</f>
        <v>0</v>
      </c>
      <c r="AR512" s="124">
        <f>'آبان 1400'!AS513</f>
        <v>0</v>
      </c>
      <c r="AS512" s="379">
        <f>'آبان 1400'!AT513</f>
        <v>0</v>
      </c>
      <c r="AT512" s="372">
        <f t="shared" si="325"/>
        <v>57265528</v>
      </c>
      <c r="AU512" s="174">
        <f>'آبان 1400'!AV513</f>
        <v>39956941.039999999</v>
      </c>
      <c r="AV512" s="142">
        <f>'آبان 1400'!AW513</f>
        <v>57265528</v>
      </c>
      <c r="AW512" s="143">
        <f t="shared" si="326"/>
        <v>4008586.9600000004</v>
      </c>
      <c r="AX512" s="76">
        <f t="shared" si="327"/>
        <v>0</v>
      </c>
      <c r="AY512" s="143">
        <f>'آبان 1400'!AZ513</f>
        <v>0</v>
      </c>
      <c r="AZ512" s="143">
        <f>'آبان 1400'!BA513</f>
        <v>0</v>
      </c>
      <c r="BA512" s="143">
        <f>'آبان 1400'!BB513</f>
        <v>0</v>
      </c>
      <c r="BB512" s="143">
        <f>'آبان 1400'!BC513</f>
        <v>0</v>
      </c>
      <c r="BC512" s="143">
        <f>'آبان 1400'!BD513</f>
        <v>0</v>
      </c>
      <c r="BD512" s="143">
        <f>'آبان 1400'!BE513</f>
        <v>0</v>
      </c>
      <c r="BE512" s="143">
        <f>'آبان 1400'!BF513</f>
        <v>0</v>
      </c>
      <c r="BF512" s="144">
        <f t="shared" si="328"/>
        <v>4008586.9600000004</v>
      </c>
      <c r="BG512" s="141">
        <f t="shared" si="329"/>
        <v>53256941</v>
      </c>
      <c r="BH512" s="145">
        <f t="shared" si="330"/>
        <v>57265528</v>
      </c>
      <c r="BI512" s="128">
        <f t="shared" si="323"/>
        <v>4659160</v>
      </c>
      <c r="BJ512" s="146">
        <f t="shared" si="331"/>
        <v>2329580</v>
      </c>
      <c r="BK512" s="146">
        <f t="shared" si="332"/>
        <v>698874</v>
      </c>
      <c r="BL512" s="147">
        <f t="shared" si="333"/>
        <v>1120000</v>
      </c>
      <c r="BM512" s="383">
        <v>0</v>
      </c>
      <c r="BN512" s="148">
        <f t="shared" si="334"/>
        <v>66073142</v>
      </c>
      <c r="BO512" s="149">
        <f t="shared" si="335"/>
        <v>57265528</v>
      </c>
      <c r="BP512" s="150">
        <f t="shared" si="336"/>
        <v>13171071.440000001</v>
      </c>
      <c r="BQ512" s="151">
        <f t="shared" si="337"/>
        <v>79244213.439999998</v>
      </c>
      <c r="BR512" s="152">
        <f t="shared" si="338"/>
        <v>100800</v>
      </c>
      <c r="BS512" s="148">
        <f t="shared" si="339"/>
        <v>79345013.439999998</v>
      </c>
      <c r="BT512" s="136">
        <v>0</v>
      </c>
      <c r="BU512" s="149">
        <f t="shared" si="340"/>
        <v>6607314.2000000002</v>
      </c>
      <c r="BV512" s="153">
        <f t="shared" si="341"/>
        <v>3303657.1</v>
      </c>
      <c r="BW512" s="134">
        <f t="shared" si="342"/>
        <v>69434042.140000001</v>
      </c>
      <c r="BX512" s="148">
        <f t="shared" si="343"/>
        <v>7687614</v>
      </c>
      <c r="BY512" s="135">
        <f t="shared" si="344"/>
        <v>61746428.140000001</v>
      </c>
      <c r="CD512" s="400">
        <f>'آبان 1400'!AU513</f>
        <v>57265528</v>
      </c>
      <c r="CE512" s="401">
        <f>'آبان 1400'!AV513</f>
        <v>39956941.039999999</v>
      </c>
      <c r="CF512" s="401">
        <f>'آبان 1400'!AW513</f>
        <v>57265528</v>
      </c>
      <c r="CG512" s="401">
        <f>'آبان 1400'!AX513</f>
        <v>4008586.9600000004</v>
      </c>
      <c r="CH512" s="401">
        <f>'آبان 1400'!AY513</f>
        <v>0</v>
      </c>
      <c r="CI512" s="401">
        <f>'آبان 1400'!AZ513</f>
        <v>0</v>
      </c>
      <c r="CJ512" s="401">
        <f>'آبان 1400'!BA513</f>
        <v>0</v>
      </c>
      <c r="CK512" s="401">
        <f>'آبان 1400'!BB513</f>
        <v>0</v>
      </c>
      <c r="CL512" s="401">
        <f>'آبان 1400'!BC513</f>
        <v>0</v>
      </c>
      <c r="CM512" s="401">
        <f>'آبان 1400'!BD513</f>
        <v>0</v>
      </c>
      <c r="CN512" s="401">
        <f>'آبان 1400'!BE513</f>
        <v>0</v>
      </c>
      <c r="CO512" s="401">
        <f>'آبان 1400'!BF513</f>
        <v>0</v>
      </c>
      <c r="CP512" s="401">
        <f>'آبان 1400'!BG513</f>
        <v>4008586.9600000004</v>
      </c>
      <c r="CQ512" s="401">
        <f>'آبان 1400'!BH513</f>
        <v>53256941</v>
      </c>
      <c r="CR512" s="401">
        <f t="shared" si="345"/>
        <v>57265528</v>
      </c>
      <c r="CS512" s="56">
        <f t="shared" si="346"/>
        <v>4659160</v>
      </c>
      <c r="CT512" s="400">
        <f t="shared" si="347"/>
        <v>2329580</v>
      </c>
      <c r="CU512" s="401">
        <f t="shared" si="348"/>
        <v>698874</v>
      </c>
      <c r="CV512" s="401">
        <f t="shared" si="349"/>
        <v>1120000</v>
      </c>
      <c r="CW512" s="56">
        <v>0</v>
      </c>
      <c r="CX512" s="401">
        <f t="shared" si="350"/>
        <v>66073142</v>
      </c>
      <c r="CY512" s="401">
        <f t="shared" si="351"/>
        <v>57265528</v>
      </c>
      <c r="CZ512" s="401">
        <f t="shared" si="352"/>
        <v>13171071.440000001</v>
      </c>
      <c r="DA512" s="401">
        <f t="shared" si="353"/>
        <v>79244213.439999998</v>
      </c>
      <c r="DB512" s="401">
        <f t="shared" si="354"/>
        <v>100800</v>
      </c>
      <c r="DC512" s="401">
        <f t="shared" si="355"/>
        <v>79345013.439999998</v>
      </c>
      <c r="DD512" s="406">
        <v>0</v>
      </c>
      <c r="DE512" s="401">
        <f t="shared" si="356"/>
        <v>6607314.2000000002</v>
      </c>
      <c r="DF512" s="401">
        <f t="shared" si="357"/>
        <v>3303657.1</v>
      </c>
      <c r="DG512" s="401">
        <f t="shared" si="358"/>
        <v>69434042.140000001</v>
      </c>
      <c r="DH512" s="401">
        <f t="shared" si="359"/>
        <v>7687614</v>
      </c>
      <c r="DI512" s="401">
        <f t="shared" si="360"/>
        <v>61746428.140000001</v>
      </c>
      <c r="DJ512" s="401">
        <f t="shared" si="361"/>
        <v>0</v>
      </c>
      <c r="DL512" s="408">
        <f t="shared" si="362"/>
        <v>6638737.5</v>
      </c>
      <c r="DM512" s="408">
        <f t="shared" si="363"/>
        <v>-1979577.5</v>
      </c>
    </row>
    <row r="513" spans="1:117" s="56" customFormat="1" ht="21" x14ac:dyDescent="0.2">
      <c r="A513" s="192">
        <f t="shared" si="324"/>
        <v>2655495</v>
      </c>
      <c r="B513" s="137">
        <f>'آبان 1400'!B514</f>
        <v>508</v>
      </c>
      <c r="C513" s="137">
        <f>'آبان 1400'!C514</f>
        <v>291</v>
      </c>
      <c r="D513" s="137">
        <f>'آبان 1400'!D514</f>
        <v>13434</v>
      </c>
      <c r="E513" s="137" t="str">
        <f>'آبان 1400'!E514</f>
        <v>حسین</v>
      </c>
      <c r="F513" s="137" t="str">
        <f>'آبان 1400'!F514</f>
        <v>قربانی رستم</v>
      </c>
      <c r="G513" s="137" t="str">
        <f>'آبان 1400'!G514</f>
        <v>نگهبان</v>
      </c>
      <c r="H513" s="137" t="str">
        <f>'آبان 1400'!H514</f>
        <v>گلستان</v>
      </c>
      <c r="I513" s="137" t="str">
        <f>'آبان 1400'!I514</f>
        <v>141-800-139676-1</v>
      </c>
      <c r="J513" s="137">
        <f>'آبان 1400'!J514</f>
        <v>2162769573</v>
      </c>
      <c r="K513" s="137" t="str">
        <f>'آبان 1400'!K514</f>
        <v>0037598576</v>
      </c>
      <c r="L513" s="137" t="str">
        <f>'آبان 1400'!L514</f>
        <v>گلستان</v>
      </c>
      <c r="M513" s="137" t="str">
        <f>'آبان 1400'!M514</f>
        <v>نگهبان</v>
      </c>
      <c r="N513" s="121" t="str">
        <f>'آبان 1400'!N514</f>
        <v>*</v>
      </c>
      <c r="O513" s="120">
        <f>'آبان 1400'!O514</f>
        <v>0</v>
      </c>
      <c r="P513" s="122">
        <f>'آبان 1400'!P514</f>
        <v>0</v>
      </c>
      <c r="Q513" s="362">
        <f>'آبان 1400'!Q514</f>
        <v>30</v>
      </c>
      <c r="R513" s="362">
        <f>'آبان 1400'!R514</f>
        <v>120</v>
      </c>
      <c r="S513" s="362">
        <f>'آبان 1400'!S514</f>
        <v>110</v>
      </c>
      <c r="T513" s="362">
        <f>'آبان 1400'!T514</f>
        <v>29.33</v>
      </c>
      <c r="U513" s="138">
        <f>'آبان 1400'!U514</f>
        <v>0</v>
      </c>
      <c r="V513" s="121">
        <f>'آبان 1400'!W514</f>
        <v>0</v>
      </c>
      <c r="W513" s="122">
        <f>'آبان 1400'!X514</f>
        <v>0</v>
      </c>
      <c r="X513" s="370">
        <f>'آبان 1400'!Y514</f>
        <v>2</v>
      </c>
      <c r="Y513" s="370">
        <f>'آبان 1400'!Z514</f>
        <v>2</v>
      </c>
      <c r="Z513" s="139">
        <f>'آبان 1400'!AA514</f>
        <v>885165</v>
      </c>
      <c r="AA513" s="139">
        <f>'آبان 1400'!AB514</f>
        <v>46667</v>
      </c>
      <c r="AB513" s="139">
        <f>'آبان 1400'!AC514</f>
        <v>931832</v>
      </c>
      <c r="AC513" s="139">
        <f>'آبان 1400'!AD514</f>
        <v>4500000</v>
      </c>
      <c r="AD513" s="139">
        <f>'آبان 1400'!AE514</f>
        <v>6000000</v>
      </c>
      <c r="AE513" s="140">
        <f>'آبان 1400'!AF514</f>
        <v>177895.19999999998</v>
      </c>
      <c r="AF513" s="123">
        <f>'آبان 1400'!AG514</f>
        <v>26554950</v>
      </c>
      <c r="AG513" s="124">
        <f>'آبان 1400'!AH514</f>
        <v>1400010</v>
      </c>
      <c r="AH513" s="124">
        <f>'آبان 1400'!AI514</f>
        <v>21347423.999999996</v>
      </c>
      <c r="AI513" s="124">
        <f>'آبان 1400'!AJ514</f>
        <v>5310990</v>
      </c>
      <c r="AJ513" s="124">
        <f>'آبان 1400'!AK514</f>
        <v>4500000</v>
      </c>
      <c r="AK513" s="124">
        <f>'آبان 1400'!AL514</f>
        <v>6000000</v>
      </c>
      <c r="AL513" s="124">
        <f>'آبان 1400'!AM514</f>
        <v>4892117.9999999991</v>
      </c>
      <c r="AM513" s="124">
        <f>'آبان 1400'!AN514</f>
        <v>5217666.2159999991</v>
      </c>
      <c r="AN513" s="124">
        <f>'آبان 1400'!AO514</f>
        <v>0</v>
      </c>
      <c r="AO513" s="124">
        <f>'آبان 1400'!AP514</f>
        <v>3000000</v>
      </c>
      <c r="AP513" s="124">
        <f>'آبان 1400'!AQ514</f>
        <v>0</v>
      </c>
      <c r="AQ513" s="124">
        <f>'آبان 1400'!AR514</f>
        <v>0</v>
      </c>
      <c r="AR513" s="124">
        <f>'آبان 1400'!AS514</f>
        <v>0</v>
      </c>
      <c r="AS513" s="379">
        <f>'آبان 1400'!AT514</f>
        <v>0</v>
      </c>
      <c r="AT513" s="372">
        <f t="shared" si="325"/>
        <v>78223158.216000006</v>
      </c>
      <c r="AU513" s="174">
        <f>'آبان 1400'!AV514</f>
        <v>54308316.440880008</v>
      </c>
      <c r="AV513" s="142">
        <f>'آبان 1400'!AW514</f>
        <v>72912168.215999991</v>
      </c>
      <c r="AW513" s="143">
        <f t="shared" si="326"/>
        <v>5103851.7751199994</v>
      </c>
      <c r="AX513" s="76">
        <f t="shared" si="327"/>
        <v>1430831.644088001</v>
      </c>
      <c r="AY513" s="143">
        <f>'آبان 1400'!AZ514</f>
        <v>0</v>
      </c>
      <c r="AZ513" s="143">
        <f>'آبان 1400'!BA514</f>
        <v>0</v>
      </c>
      <c r="BA513" s="143">
        <f>'آبان 1400'!BB514</f>
        <v>0</v>
      </c>
      <c r="BB513" s="143">
        <f>'آبان 1400'!BC514</f>
        <v>0</v>
      </c>
      <c r="BC513" s="143">
        <f>'آبان 1400'!BD514</f>
        <v>0</v>
      </c>
      <c r="BD513" s="143">
        <f>'آبان 1400'!BE514</f>
        <v>0</v>
      </c>
      <c r="BE513" s="143">
        <f>'آبان 1400'!BF514</f>
        <v>0</v>
      </c>
      <c r="BF513" s="144">
        <f t="shared" si="328"/>
        <v>6534683.4192080004</v>
      </c>
      <c r="BG513" s="141">
        <f t="shared" si="329"/>
        <v>71688474</v>
      </c>
      <c r="BH513" s="145">
        <f t="shared" si="330"/>
        <v>78223158.216000006</v>
      </c>
      <c r="BI513" s="128">
        <f t="shared" si="323"/>
        <v>4659160</v>
      </c>
      <c r="BJ513" s="146">
        <f t="shared" si="331"/>
        <v>2329580</v>
      </c>
      <c r="BK513" s="146">
        <f t="shared" si="332"/>
        <v>698874</v>
      </c>
      <c r="BL513" s="147">
        <f t="shared" si="333"/>
        <v>1120000</v>
      </c>
      <c r="BM513" s="383">
        <v>0</v>
      </c>
      <c r="BN513" s="148">
        <f t="shared" si="334"/>
        <v>87030772.216000006</v>
      </c>
      <c r="BO513" s="149">
        <f t="shared" si="335"/>
        <v>72912168.215999991</v>
      </c>
      <c r="BP513" s="150">
        <f t="shared" si="336"/>
        <v>16769798.689679999</v>
      </c>
      <c r="BQ513" s="151">
        <f t="shared" si="337"/>
        <v>103800570.90568</v>
      </c>
      <c r="BR513" s="152">
        <f t="shared" si="338"/>
        <v>100800</v>
      </c>
      <c r="BS513" s="148">
        <f t="shared" si="339"/>
        <v>103901370.90568</v>
      </c>
      <c r="BT513" s="136">
        <v>0</v>
      </c>
      <c r="BU513" s="149">
        <f t="shared" si="340"/>
        <v>8703077.2216000017</v>
      </c>
      <c r="BV513" s="153">
        <f t="shared" si="341"/>
        <v>4351538.6108000008</v>
      </c>
      <c r="BW513" s="134">
        <f t="shared" si="342"/>
        <v>90846755.073280007</v>
      </c>
      <c r="BX513" s="148">
        <f t="shared" si="343"/>
        <v>7687614</v>
      </c>
      <c r="BY513" s="135">
        <f t="shared" si="344"/>
        <v>83159141.073280007</v>
      </c>
      <c r="CD513" s="400">
        <f>'آبان 1400'!AU514</f>
        <v>78223158.216000006</v>
      </c>
      <c r="CE513" s="401">
        <f>'آبان 1400'!AV514</f>
        <v>54308316.440880008</v>
      </c>
      <c r="CF513" s="401">
        <f>'آبان 1400'!AW514</f>
        <v>72912168.215999991</v>
      </c>
      <c r="CG513" s="401">
        <f>'آبان 1400'!AX514</f>
        <v>5103851.7751199994</v>
      </c>
      <c r="CH513" s="401">
        <f>'آبان 1400'!AY514</f>
        <v>1430831.644088001</v>
      </c>
      <c r="CI513" s="401">
        <f>'آبان 1400'!AZ514</f>
        <v>0</v>
      </c>
      <c r="CJ513" s="401">
        <f>'آبان 1400'!BA514</f>
        <v>0</v>
      </c>
      <c r="CK513" s="401">
        <f>'آبان 1400'!BB514</f>
        <v>0</v>
      </c>
      <c r="CL513" s="401">
        <f>'آبان 1400'!BC514</f>
        <v>0</v>
      </c>
      <c r="CM513" s="401">
        <f>'آبان 1400'!BD514</f>
        <v>0</v>
      </c>
      <c r="CN513" s="401">
        <f>'آبان 1400'!BE514</f>
        <v>0</v>
      </c>
      <c r="CO513" s="401">
        <f>'آبان 1400'!BF514</f>
        <v>0</v>
      </c>
      <c r="CP513" s="401">
        <f>'آبان 1400'!BG514</f>
        <v>6534683.4192080004</v>
      </c>
      <c r="CQ513" s="401">
        <f>'آبان 1400'!BH514</f>
        <v>71688474</v>
      </c>
      <c r="CR513" s="401">
        <f t="shared" si="345"/>
        <v>78223158.216000006</v>
      </c>
      <c r="CS513" s="56">
        <f t="shared" si="346"/>
        <v>4659160</v>
      </c>
      <c r="CT513" s="400">
        <f t="shared" si="347"/>
        <v>2329580</v>
      </c>
      <c r="CU513" s="401">
        <f t="shared" si="348"/>
        <v>698874</v>
      </c>
      <c r="CV513" s="401">
        <f t="shared" si="349"/>
        <v>1120000</v>
      </c>
      <c r="CW513" s="56">
        <v>0</v>
      </c>
      <c r="CX513" s="401">
        <f t="shared" si="350"/>
        <v>87030772.216000006</v>
      </c>
      <c r="CY513" s="401">
        <f t="shared" si="351"/>
        <v>72912168.215999991</v>
      </c>
      <c r="CZ513" s="401">
        <f t="shared" si="352"/>
        <v>16769798.689679999</v>
      </c>
      <c r="DA513" s="401">
        <f t="shared" si="353"/>
        <v>103800570.90568</v>
      </c>
      <c r="DB513" s="401">
        <f t="shared" si="354"/>
        <v>100800</v>
      </c>
      <c r="DC513" s="401">
        <f t="shared" si="355"/>
        <v>103901370.90568</v>
      </c>
      <c r="DD513" s="406">
        <v>0</v>
      </c>
      <c r="DE513" s="401">
        <f t="shared" si="356"/>
        <v>8703077.2216000017</v>
      </c>
      <c r="DF513" s="401">
        <f t="shared" si="357"/>
        <v>4351538.6108000008</v>
      </c>
      <c r="DG513" s="401">
        <f t="shared" si="358"/>
        <v>90846755.073280007</v>
      </c>
      <c r="DH513" s="401">
        <f t="shared" si="359"/>
        <v>7687614</v>
      </c>
      <c r="DI513" s="401">
        <f t="shared" si="360"/>
        <v>83159141.073280007</v>
      </c>
      <c r="DJ513" s="401">
        <f t="shared" si="361"/>
        <v>0</v>
      </c>
      <c r="DL513" s="408">
        <f t="shared" si="362"/>
        <v>6638737.5</v>
      </c>
      <c r="DM513" s="408">
        <f t="shared" si="363"/>
        <v>-1979577.5</v>
      </c>
    </row>
    <row r="514" spans="1:117" s="56" customFormat="1" ht="21" x14ac:dyDescent="0.2">
      <c r="A514" s="192">
        <f t="shared" si="324"/>
        <v>2655495</v>
      </c>
      <c r="B514" s="137">
        <f>'آبان 1400'!B515</f>
        <v>509</v>
      </c>
      <c r="C514" s="137">
        <f>'آبان 1400'!C515</f>
        <v>292</v>
      </c>
      <c r="D514" s="137">
        <f>'آبان 1400'!D515</f>
        <v>13443</v>
      </c>
      <c r="E514" s="137" t="str">
        <f>'آبان 1400'!E515</f>
        <v>مجید</v>
      </c>
      <c r="F514" s="137" t="str">
        <f>'آبان 1400'!F515</f>
        <v>دلیر</v>
      </c>
      <c r="G514" s="137" t="str">
        <f>'آبان 1400'!G515</f>
        <v>نگهبان</v>
      </c>
      <c r="H514" s="137" t="str">
        <f>'آبان 1400'!H515</f>
        <v>گلستان</v>
      </c>
      <c r="I514" s="137" t="str">
        <f>'آبان 1400'!I515</f>
        <v>269-700-4218452-1</v>
      </c>
      <c r="J514" s="137">
        <f>'آبان 1400'!J515</f>
        <v>4869864398</v>
      </c>
      <c r="K514" s="137" t="str">
        <f>'آبان 1400'!K515</f>
        <v>0039032625</v>
      </c>
      <c r="L514" s="137" t="str">
        <f>'آبان 1400'!L515</f>
        <v>گلستان</v>
      </c>
      <c r="M514" s="137" t="str">
        <f>'آبان 1400'!M515</f>
        <v>نگهبان</v>
      </c>
      <c r="N514" s="121" t="str">
        <f>'آبان 1400'!N515</f>
        <v>*</v>
      </c>
      <c r="O514" s="120">
        <f>'آبان 1400'!O515</f>
        <v>0</v>
      </c>
      <c r="P514" s="122">
        <f>'آبان 1400'!P515</f>
        <v>0</v>
      </c>
      <c r="Q514" s="362">
        <f>'آبان 1400'!Q515</f>
        <v>30</v>
      </c>
      <c r="R514" s="362">
        <f>'آبان 1400'!R515</f>
        <v>120</v>
      </c>
      <c r="S514" s="362">
        <f>'آبان 1400'!S515</f>
        <v>110</v>
      </c>
      <c r="T514" s="362">
        <f>'آبان 1400'!T515</f>
        <v>29.33</v>
      </c>
      <c r="U514" s="138">
        <f>'آبان 1400'!U515</f>
        <v>0</v>
      </c>
      <c r="V514" s="121">
        <f>'آبان 1400'!W515</f>
        <v>0</v>
      </c>
      <c r="W514" s="122">
        <f>'آبان 1400'!X515</f>
        <v>0</v>
      </c>
      <c r="X514" s="370">
        <f>'آبان 1400'!Y515</f>
        <v>1</v>
      </c>
      <c r="Y514" s="370">
        <f>'آبان 1400'!Z515</f>
        <v>1</v>
      </c>
      <c r="Z514" s="139">
        <f>'آبان 1400'!AA515</f>
        <v>885165</v>
      </c>
      <c r="AA514" s="139">
        <f>'آبان 1400'!AB515</f>
        <v>0</v>
      </c>
      <c r="AB514" s="139">
        <f>'آبان 1400'!AC515</f>
        <v>885165</v>
      </c>
      <c r="AC514" s="139">
        <f>'آبان 1400'!AD515</f>
        <v>4500000</v>
      </c>
      <c r="AD514" s="139">
        <f>'آبان 1400'!AE515</f>
        <v>6000000</v>
      </c>
      <c r="AE514" s="140">
        <f>'آبان 1400'!AF515</f>
        <v>168986.04545454544</v>
      </c>
      <c r="AF514" s="123">
        <f>'آبان 1400'!AG515</f>
        <v>26554950</v>
      </c>
      <c r="AG514" s="124">
        <f>'آبان 1400'!AH515</f>
        <v>0</v>
      </c>
      <c r="AH514" s="124">
        <f>'آبان 1400'!AI515</f>
        <v>20278325.454545453</v>
      </c>
      <c r="AI514" s="124">
        <f>'آبان 1400'!AJ515</f>
        <v>2655495</v>
      </c>
      <c r="AJ514" s="124">
        <f>'آبان 1400'!AK515</f>
        <v>4500000</v>
      </c>
      <c r="AK514" s="124">
        <f>'آبان 1400'!AL515</f>
        <v>6000000</v>
      </c>
      <c r="AL514" s="124">
        <f>'آبان 1400'!AM515</f>
        <v>4647116.25</v>
      </c>
      <c r="AM514" s="124">
        <f>'آبان 1400'!AN515</f>
        <v>4956360.7131818179</v>
      </c>
      <c r="AN514" s="124">
        <f>'آبان 1400'!AO515</f>
        <v>0</v>
      </c>
      <c r="AO514" s="124">
        <f>'آبان 1400'!AP515</f>
        <v>3000000</v>
      </c>
      <c r="AP514" s="124">
        <f>'آبان 1400'!AQ515</f>
        <v>0</v>
      </c>
      <c r="AQ514" s="124">
        <f>'آبان 1400'!AR515</f>
        <v>0</v>
      </c>
      <c r="AR514" s="124">
        <f>'آبان 1400'!AS515</f>
        <v>0</v>
      </c>
      <c r="AS514" s="379">
        <f>'آبان 1400'!AT515</f>
        <v>0</v>
      </c>
      <c r="AT514" s="372">
        <f t="shared" si="325"/>
        <v>72592247.417727277</v>
      </c>
      <c r="AU514" s="174">
        <f>'آبان 1400'!AV515</f>
        <v>51541179.74848637</v>
      </c>
      <c r="AV514" s="142">
        <f>'آبان 1400'!AW515</f>
        <v>69936752.417727262</v>
      </c>
      <c r="AW514" s="143">
        <f t="shared" si="326"/>
        <v>4895572.6692409087</v>
      </c>
      <c r="AX514" s="76">
        <f t="shared" si="327"/>
        <v>1154117.9748486371</v>
      </c>
      <c r="AY514" s="143">
        <f>'آبان 1400'!AZ515</f>
        <v>0</v>
      </c>
      <c r="AZ514" s="143">
        <f>'آبان 1400'!BA515</f>
        <v>0</v>
      </c>
      <c r="BA514" s="143">
        <f>'آبان 1400'!BB515</f>
        <v>0</v>
      </c>
      <c r="BB514" s="143">
        <f>'آبان 1400'!BC515</f>
        <v>0</v>
      </c>
      <c r="BC514" s="143">
        <f>'آبان 1400'!BD515</f>
        <v>0</v>
      </c>
      <c r="BD514" s="143">
        <f>'آبان 1400'!BE515</f>
        <v>0</v>
      </c>
      <c r="BE514" s="143">
        <f>'آبان 1400'!BF515</f>
        <v>0</v>
      </c>
      <c r="BF514" s="144">
        <f t="shared" si="328"/>
        <v>6049690.6440895461</v>
      </c>
      <c r="BG514" s="141">
        <f t="shared" si="329"/>
        <v>66542556</v>
      </c>
      <c r="BH514" s="145">
        <f t="shared" si="330"/>
        <v>72592247.417727277</v>
      </c>
      <c r="BI514" s="128">
        <f t="shared" si="323"/>
        <v>4425825</v>
      </c>
      <c r="BJ514" s="146">
        <f t="shared" si="331"/>
        <v>2212912.5</v>
      </c>
      <c r="BK514" s="146">
        <f t="shared" si="332"/>
        <v>663873.75</v>
      </c>
      <c r="BL514" s="147">
        <f t="shared" si="333"/>
        <v>1120000</v>
      </c>
      <c r="BM514" s="383">
        <v>0</v>
      </c>
      <c r="BN514" s="148">
        <f t="shared" si="334"/>
        <v>81014858.667727277</v>
      </c>
      <c r="BO514" s="149">
        <f t="shared" si="335"/>
        <v>69936752.417727262</v>
      </c>
      <c r="BP514" s="150">
        <f t="shared" si="336"/>
        <v>16085453.056077272</v>
      </c>
      <c r="BQ514" s="151">
        <f t="shared" si="337"/>
        <v>97100311.723804548</v>
      </c>
      <c r="BR514" s="152">
        <f t="shared" si="338"/>
        <v>100800</v>
      </c>
      <c r="BS514" s="148">
        <f t="shared" si="339"/>
        <v>97201111.723804548</v>
      </c>
      <c r="BT514" s="136">
        <v>0</v>
      </c>
      <c r="BU514" s="149">
        <f t="shared" si="340"/>
        <v>8101485.866772728</v>
      </c>
      <c r="BV514" s="153">
        <f t="shared" si="341"/>
        <v>4050742.933386364</v>
      </c>
      <c r="BW514" s="134">
        <f t="shared" si="342"/>
        <v>85048882.923645452</v>
      </c>
      <c r="BX514" s="148">
        <f t="shared" si="343"/>
        <v>7302611.25</v>
      </c>
      <c r="BY514" s="135">
        <f t="shared" si="344"/>
        <v>77746271.673645452</v>
      </c>
      <c r="CD514" s="400">
        <f>'آبان 1400'!AU515</f>
        <v>72592247.417727277</v>
      </c>
      <c r="CE514" s="401">
        <f>'آبان 1400'!AV515</f>
        <v>51541179.74848637</v>
      </c>
      <c r="CF514" s="401">
        <f>'آبان 1400'!AW515</f>
        <v>69936752.417727262</v>
      </c>
      <c r="CG514" s="401">
        <f>'آبان 1400'!AX515</f>
        <v>4895572.6692409087</v>
      </c>
      <c r="CH514" s="401">
        <f>'آبان 1400'!AY515</f>
        <v>1154117.9748486371</v>
      </c>
      <c r="CI514" s="401">
        <f>'آبان 1400'!AZ515</f>
        <v>0</v>
      </c>
      <c r="CJ514" s="401">
        <f>'آبان 1400'!BA515</f>
        <v>0</v>
      </c>
      <c r="CK514" s="401">
        <f>'آبان 1400'!BB515</f>
        <v>0</v>
      </c>
      <c r="CL514" s="401">
        <f>'آبان 1400'!BC515</f>
        <v>0</v>
      </c>
      <c r="CM514" s="401">
        <f>'آبان 1400'!BD515</f>
        <v>0</v>
      </c>
      <c r="CN514" s="401">
        <f>'آبان 1400'!BE515</f>
        <v>0</v>
      </c>
      <c r="CO514" s="401">
        <f>'آبان 1400'!BF515</f>
        <v>0</v>
      </c>
      <c r="CP514" s="401">
        <f>'آبان 1400'!BG515</f>
        <v>6049690.6440895461</v>
      </c>
      <c r="CQ514" s="401">
        <f>'آبان 1400'!BH515</f>
        <v>66542556</v>
      </c>
      <c r="CR514" s="401">
        <f t="shared" si="345"/>
        <v>72592247.417727277</v>
      </c>
      <c r="CS514" s="56">
        <f t="shared" si="346"/>
        <v>4425825</v>
      </c>
      <c r="CT514" s="400">
        <f t="shared" si="347"/>
        <v>2212912.5</v>
      </c>
      <c r="CU514" s="401">
        <f t="shared" si="348"/>
        <v>663873.75</v>
      </c>
      <c r="CV514" s="401">
        <f t="shared" si="349"/>
        <v>1120000</v>
      </c>
      <c r="CW514" s="56">
        <v>0</v>
      </c>
      <c r="CX514" s="401">
        <f t="shared" si="350"/>
        <v>81014858.667727277</v>
      </c>
      <c r="CY514" s="401">
        <f t="shared" si="351"/>
        <v>69936752.417727262</v>
      </c>
      <c r="CZ514" s="401">
        <f t="shared" si="352"/>
        <v>16085453.056077272</v>
      </c>
      <c r="DA514" s="401">
        <f t="shared" si="353"/>
        <v>97100311.723804548</v>
      </c>
      <c r="DB514" s="401">
        <f t="shared" si="354"/>
        <v>100800</v>
      </c>
      <c r="DC514" s="401">
        <f t="shared" si="355"/>
        <v>97201111.723804548</v>
      </c>
      <c r="DD514" s="406">
        <v>0</v>
      </c>
      <c r="DE514" s="401">
        <f t="shared" si="356"/>
        <v>8101485.866772728</v>
      </c>
      <c r="DF514" s="401">
        <f t="shared" si="357"/>
        <v>4050742.933386364</v>
      </c>
      <c r="DG514" s="401">
        <f t="shared" si="358"/>
        <v>85048882.923645452</v>
      </c>
      <c r="DH514" s="401">
        <f t="shared" si="359"/>
        <v>7302611.25</v>
      </c>
      <c r="DI514" s="401">
        <f t="shared" si="360"/>
        <v>77746271.673645452</v>
      </c>
      <c r="DJ514" s="401">
        <f t="shared" si="361"/>
        <v>0</v>
      </c>
      <c r="DL514" s="408">
        <f t="shared" si="362"/>
        <v>6638737.5</v>
      </c>
      <c r="DM514" s="408">
        <f t="shared" si="363"/>
        <v>-2212912.5</v>
      </c>
    </row>
    <row r="515" spans="1:117" s="56" customFormat="1" ht="21" x14ac:dyDescent="0.2">
      <c r="A515" s="192">
        <f t="shared" si="324"/>
        <v>2655495</v>
      </c>
      <c r="B515" s="137">
        <f>'آبان 1400'!B516</f>
        <v>510</v>
      </c>
      <c r="C515" s="137">
        <f>'آبان 1400'!C516</f>
        <v>293</v>
      </c>
      <c r="D515" s="137">
        <f>'آبان 1400'!D516</f>
        <v>13417</v>
      </c>
      <c r="E515" s="137" t="str">
        <f>'آبان 1400'!E516</f>
        <v>مصیب</v>
      </c>
      <c r="F515" s="137" t="str">
        <f>'آبان 1400'!F516</f>
        <v>صادقی</v>
      </c>
      <c r="G515" s="137" t="str">
        <f>'آبان 1400'!G516</f>
        <v>نگهبان</v>
      </c>
      <c r="H515" s="137" t="str">
        <f>'آبان 1400'!H516</f>
        <v>گلستان</v>
      </c>
      <c r="I515" s="137" t="str">
        <f>'آبان 1400'!I516</f>
        <v>141-700-4060533-1</v>
      </c>
      <c r="J515" s="137">
        <f>'آبان 1400'!J516</f>
        <v>2110587407</v>
      </c>
      <c r="K515" s="137" t="str">
        <f>'آبان 1400'!K516</f>
        <v>0037632040</v>
      </c>
      <c r="L515" s="137" t="str">
        <f>'آبان 1400'!L516</f>
        <v>گلستان</v>
      </c>
      <c r="M515" s="137" t="str">
        <f>'آبان 1400'!M516</f>
        <v>نگهبان</v>
      </c>
      <c r="N515" s="121" t="str">
        <f>'آبان 1400'!N516</f>
        <v>*</v>
      </c>
      <c r="O515" s="120">
        <f>'آبان 1400'!O516</f>
        <v>0</v>
      </c>
      <c r="P515" s="122">
        <f>'آبان 1400'!P516</f>
        <v>0</v>
      </c>
      <c r="Q515" s="362">
        <f>'آبان 1400'!Q516</f>
        <v>30</v>
      </c>
      <c r="R515" s="362">
        <f>'آبان 1400'!R516</f>
        <v>120</v>
      </c>
      <c r="S515" s="362">
        <f>'آبان 1400'!S516</f>
        <v>110</v>
      </c>
      <c r="T515" s="362">
        <f>'آبان 1400'!T516</f>
        <v>29.33</v>
      </c>
      <c r="U515" s="138">
        <f>'آبان 1400'!U516</f>
        <v>0</v>
      </c>
      <c r="V515" s="121">
        <f>'آبان 1400'!W516</f>
        <v>0</v>
      </c>
      <c r="W515" s="122">
        <f>'آبان 1400'!X516</f>
        <v>0</v>
      </c>
      <c r="X515" s="370">
        <f>'آبان 1400'!Y516</f>
        <v>0</v>
      </c>
      <c r="Y515" s="370">
        <f>'آبان 1400'!Z516</f>
        <v>0</v>
      </c>
      <c r="Z515" s="139">
        <f>'آبان 1400'!AA516</f>
        <v>885165</v>
      </c>
      <c r="AA515" s="139">
        <f>'آبان 1400'!AB516</f>
        <v>0</v>
      </c>
      <c r="AB515" s="139">
        <f>'آبان 1400'!AC516</f>
        <v>885165</v>
      </c>
      <c r="AC515" s="139">
        <f>'آبان 1400'!AD516</f>
        <v>4500000</v>
      </c>
      <c r="AD515" s="139">
        <f>'آبان 1400'!AE516</f>
        <v>6000000</v>
      </c>
      <c r="AE515" s="140">
        <f>'آبان 1400'!AF516</f>
        <v>168986.04545454544</v>
      </c>
      <c r="AF515" s="123">
        <f>'آبان 1400'!AG516</f>
        <v>26554950</v>
      </c>
      <c r="AG515" s="124">
        <f>'آبان 1400'!AH516</f>
        <v>0</v>
      </c>
      <c r="AH515" s="124">
        <f>'آبان 1400'!AI516</f>
        <v>20278325.454545453</v>
      </c>
      <c r="AI515" s="124">
        <f>'آبان 1400'!AJ516</f>
        <v>0</v>
      </c>
      <c r="AJ515" s="124">
        <f>'آبان 1400'!AK516</f>
        <v>4500000</v>
      </c>
      <c r="AK515" s="124">
        <f>'آبان 1400'!AL516</f>
        <v>6000000</v>
      </c>
      <c r="AL515" s="124">
        <f>'آبان 1400'!AM516</f>
        <v>4647116.25</v>
      </c>
      <c r="AM515" s="124">
        <f>'آبان 1400'!AN516</f>
        <v>4956360.7131818179</v>
      </c>
      <c r="AN515" s="124">
        <f>'آبان 1400'!AO516</f>
        <v>0</v>
      </c>
      <c r="AO515" s="124">
        <f>'آبان 1400'!AP516</f>
        <v>3000000</v>
      </c>
      <c r="AP515" s="124">
        <f>'آبان 1400'!AQ516</f>
        <v>0</v>
      </c>
      <c r="AQ515" s="124">
        <f>'آبان 1400'!AR516</f>
        <v>0</v>
      </c>
      <c r="AR515" s="124">
        <f>'آبان 1400'!AS516</f>
        <v>0</v>
      </c>
      <c r="AS515" s="379">
        <f>'آبان 1400'!AT516</f>
        <v>0</v>
      </c>
      <c r="AT515" s="372">
        <f t="shared" si="325"/>
        <v>69936752.417727262</v>
      </c>
      <c r="AU515" s="174">
        <f>'آبان 1400'!AV516</f>
        <v>51541179.748486355</v>
      </c>
      <c r="AV515" s="142">
        <f>'آبان 1400'!AW516</f>
        <v>69936752.417727262</v>
      </c>
      <c r="AW515" s="143">
        <f t="shared" si="326"/>
        <v>4895572.6692409087</v>
      </c>
      <c r="AX515" s="76">
        <f t="shared" si="327"/>
        <v>1154117.9748486355</v>
      </c>
      <c r="AY515" s="143">
        <f>'آبان 1400'!AZ516</f>
        <v>0</v>
      </c>
      <c r="AZ515" s="143">
        <f>'آبان 1400'!BA516</f>
        <v>0</v>
      </c>
      <c r="BA515" s="143">
        <f>'آبان 1400'!BB516</f>
        <v>0</v>
      </c>
      <c r="BB515" s="143">
        <f>'آبان 1400'!BC516</f>
        <v>0</v>
      </c>
      <c r="BC515" s="143">
        <f>'آبان 1400'!BD516</f>
        <v>0</v>
      </c>
      <c r="BD515" s="143">
        <f>'آبان 1400'!BE516</f>
        <v>0</v>
      </c>
      <c r="BE515" s="143">
        <f>'آبان 1400'!BF516</f>
        <v>0</v>
      </c>
      <c r="BF515" s="144">
        <f t="shared" si="328"/>
        <v>6049690.6440895442</v>
      </c>
      <c r="BG515" s="141">
        <f t="shared" si="329"/>
        <v>63887061</v>
      </c>
      <c r="BH515" s="145">
        <f t="shared" si="330"/>
        <v>69936752.417727262</v>
      </c>
      <c r="BI515" s="128">
        <f t="shared" si="323"/>
        <v>4425825</v>
      </c>
      <c r="BJ515" s="146">
        <f t="shared" si="331"/>
        <v>2212912.5</v>
      </c>
      <c r="BK515" s="146">
        <f t="shared" si="332"/>
        <v>663873.75</v>
      </c>
      <c r="BL515" s="147">
        <f t="shared" si="333"/>
        <v>1120000</v>
      </c>
      <c r="BM515" s="383">
        <v>0</v>
      </c>
      <c r="BN515" s="148">
        <f t="shared" si="334"/>
        <v>78359363.667727262</v>
      </c>
      <c r="BO515" s="149">
        <f t="shared" si="335"/>
        <v>69936752.417727262</v>
      </c>
      <c r="BP515" s="150">
        <f t="shared" si="336"/>
        <v>16085453.056077272</v>
      </c>
      <c r="BQ515" s="151">
        <f t="shared" si="337"/>
        <v>94444816.723804533</v>
      </c>
      <c r="BR515" s="152">
        <f t="shared" si="338"/>
        <v>100800</v>
      </c>
      <c r="BS515" s="148">
        <f t="shared" si="339"/>
        <v>94545616.723804533</v>
      </c>
      <c r="BT515" s="136">
        <v>0</v>
      </c>
      <c r="BU515" s="149">
        <f t="shared" si="340"/>
        <v>7835936.3667727262</v>
      </c>
      <c r="BV515" s="153">
        <f t="shared" si="341"/>
        <v>3917968.1833863631</v>
      </c>
      <c r="BW515" s="134">
        <f t="shared" si="342"/>
        <v>82791712.173645437</v>
      </c>
      <c r="BX515" s="148">
        <f t="shared" si="343"/>
        <v>7302611.25</v>
      </c>
      <c r="BY515" s="135">
        <f t="shared" si="344"/>
        <v>75489100.923645437</v>
      </c>
      <c r="CD515" s="400">
        <f>'آبان 1400'!AU516</f>
        <v>69936752.417727262</v>
      </c>
      <c r="CE515" s="401">
        <f>'آبان 1400'!AV516</f>
        <v>51541179.748486355</v>
      </c>
      <c r="CF515" s="401">
        <f>'آبان 1400'!AW516</f>
        <v>69936752.417727262</v>
      </c>
      <c r="CG515" s="401">
        <f>'آبان 1400'!AX516</f>
        <v>4895572.6692409087</v>
      </c>
      <c r="CH515" s="401">
        <f>'آبان 1400'!AY516</f>
        <v>1154117.9748486355</v>
      </c>
      <c r="CI515" s="401">
        <f>'آبان 1400'!AZ516</f>
        <v>0</v>
      </c>
      <c r="CJ515" s="401">
        <f>'آبان 1400'!BA516</f>
        <v>0</v>
      </c>
      <c r="CK515" s="401">
        <f>'آبان 1400'!BB516</f>
        <v>0</v>
      </c>
      <c r="CL515" s="401">
        <f>'آبان 1400'!BC516</f>
        <v>0</v>
      </c>
      <c r="CM515" s="401">
        <f>'آبان 1400'!BD516</f>
        <v>0</v>
      </c>
      <c r="CN515" s="401">
        <f>'آبان 1400'!BE516</f>
        <v>0</v>
      </c>
      <c r="CO515" s="401">
        <f>'آبان 1400'!BF516</f>
        <v>0</v>
      </c>
      <c r="CP515" s="401">
        <f>'آبان 1400'!BG516</f>
        <v>6049690.6440895442</v>
      </c>
      <c r="CQ515" s="401">
        <f>'آبان 1400'!BH516</f>
        <v>63887061</v>
      </c>
      <c r="CR515" s="401">
        <f t="shared" si="345"/>
        <v>69936752.417727262</v>
      </c>
      <c r="CS515" s="56">
        <f t="shared" si="346"/>
        <v>4425825</v>
      </c>
      <c r="CT515" s="400">
        <f t="shared" si="347"/>
        <v>2212912.5</v>
      </c>
      <c r="CU515" s="401">
        <f t="shared" si="348"/>
        <v>663873.75</v>
      </c>
      <c r="CV515" s="401">
        <f t="shared" si="349"/>
        <v>1120000</v>
      </c>
      <c r="CW515" s="56">
        <v>0</v>
      </c>
      <c r="CX515" s="401">
        <f t="shared" si="350"/>
        <v>78359363.667727262</v>
      </c>
      <c r="CY515" s="401">
        <f t="shared" si="351"/>
        <v>69936752.417727262</v>
      </c>
      <c r="CZ515" s="401">
        <f t="shared" si="352"/>
        <v>16085453.056077272</v>
      </c>
      <c r="DA515" s="401">
        <f t="shared" si="353"/>
        <v>94444816.723804533</v>
      </c>
      <c r="DB515" s="401">
        <f t="shared" si="354"/>
        <v>100800</v>
      </c>
      <c r="DC515" s="401">
        <f t="shared" si="355"/>
        <v>94545616.723804533</v>
      </c>
      <c r="DD515" s="406">
        <v>0</v>
      </c>
      <c r="DE515" s="401">
        <f t="shared" si="356"/>
        <v>7835936.3667727262</v>
      </c>
      <c r="DF515" s="401">
        <f t="shared" si="357"/>
        <v>3917968.1833863631</v>
      </c>
      <c r="DG515" s="401">
        <f t="shared" si="358"/>
        <v>82791712.173645437</v>
      </c>
      <c r="DH515" s="401">
        <f t="shared" si="359"/>
        <v>7302611.25</v>
      </c>
      <c r="DI515" s="401">
        <f t="shared" si="360"/>
        <v>75489100.923645437</v>
      </c>
      <c r="DJ515" s="401">
        <f t="shared" si="361"/>
        <v>0</v>
      </c>
      <c r="DL515" s="408">
        <f t="shared" si="362"/>
        <v>6638737.5</v>
      </c>
      <c r="DM515" s="408">
        <f t="shared" si="363"/>
        <v>-2212912.5</v>
      </c>
    </row>
    <row r="516" spans="1:117" s="56" customFormat="1" ht="21" x14ac:dyDescent="0.2">
      <c r="A516" s="192">
        <f t="shared" si="324"/>
        <v>2655495</v>
      </c>
      <c r="B516" s="137">
        <f>'آبان 1400'!B517</f>
        <v>511</v>
      </c>
      <c r="C516" s="137">
        <f>'آبان 1400'!C517</f>
        <v>294</v>
      </c>
      <c r="D516" s="137">
        <f>'آبان 1400'!D517</f>
        <v>13447</v>
      </c>
      <c r="E516" s="137" t="str">
        <f>'آبان 1400'!E517</f>
        <v>علی</v>
      </c>
      <c r="F516" s="137" t="str">
        <f>'آبان 1400'!F517</f>
        <v>اصغری شاه دهی</v>
      </c>
      <c r="G516" s="137" t="str">
        <f>'آبان 1400'!G517</f>
        <v>نگهبان</v>
      </c>
      <c r="H516" s="137" t="str">
        <f>'آبان 1400'!H517</f>
        <v>گلستان</v>
      </c>
      <c r="I516" s="137" t="str">
        <f>'آبان 1400'!I517</f>
        <v>141-700-4275589-1</v>
      </c>
      <c r="J516" s="137">
        <f>'آبان 1400'!J517</f>
        <v>2122582111</v>
      </c>
      <c r="K516" s="137" t="str">
        <f>'آبان 1400'!K517</f>
        <v>0039058732</v>
      </c>
      <c r="L516" s="137" t="str">
        <f>'آبان 1400'!L517</f>
        <v>گلستان</v>
      </c>
      <c r="M516" s="137" t="str">
        <f>'آبان 1400'!M517</f>
        <v>نگهبان</v>
      </c>
      <c r="N516" s="121" t="str">
        <f>'آبان 1400'!N517</f>
        <v>*</v>
      </c>
      <c r="O516" s="120">
        <f>'آبان 1400'!O517</f>
        <v>0</v>
      </c>
      <c r="P516" s="122">
        <f>'آبان 1400'!P517</f>
        <v>0</v>
      </c>
      <c r="Q516" s="362">
        <f>'آبان 1400'!Q517</f>
        <v>30</v>
      </c>
      <c r="R516" s="362">
        <f>'آبان 1400'!R517</f>
        <v>120</v>
      </c>
      <c r="S516" s="362">
        <f>'آبان 1400'!S517</f>
        <v>110</v>
      </c>
      <c r="T516" s="362">
        <f>'آبان 1400'!T517</f>
        <v>29.33</v>
      </c>
      <c r="U516" s="138">
        <f>'آبان 1400'!U517</f>
        <v>0</v>
      </c>
      <c r="V516" s="121">
        <f>'آبان 1400'!W517</f>
        <v>0</v>
      </c>
      <c r="W516" s="122">
        <f>'آبان 1400'!X517</f>
        <v>0</v>
      </c>
      <c r="X516" s="370">
        <f>'آبان 1400'!Y517</f>
        <v>2</v>
      </c>
      <c r="Y516" s="370">
        <f>'آبان 1400'!Z517</f>
        <v>2</v>
      </c>
      <c r="Z516" s="139">
        <f>'آبان 1400'!AA517</f>
        <v>885165</v>
      </c>
      <c r="AA516" s="139">
        <f>'آبان 1400'!AB517</f>
        <v>0</v>
      </c>
      <c r="AB516" s="139">
        <f>'آبان 1400'!AC517</f>
        <v>885165</v>
      </c>
      <c r="AC516" s="139">
        <f>'آبان 1400'!AD517</f>
        <v>4500000</v>
      </c>
      <c r="AD516" s="139">
        <f>'آبان 1400'!AE517</f>
        <v>6000000</v>
      </c>
      <c r="AE516" s="140">
        <f>'آبان 1400'!AF517</f>
        <v>168986.04545454544</v>
      </c>
      <c r="AF516" s="123">
        <f>'آبان 1400'!AG517</f>
        <v>26554950</v>
      </c>
      <c r="AG516" s="124">
        <f>'آبان 1400'!AH517</f>
        <v>0</v>
      </c>
      <c r="AH516" s="124">
        <f>'آبان 1400'!AI517</f>
        <v>20278325.454545453</v>
      </c>
      <c r="AI516" s="124">
        <f>'آبان 1400'!AJ517</f>
        <v>5310990</v>
      </c>
      <c r="AJ516" s="124">
        <f>'آبان 1400'!AK517</f>
        <v>4500000</v>
      </c>
      <c r="AK516" s="124">
        <f>'آبان 1400'!AL517</f>
        <v>6000000</v>
      </c>
      <c r="AL516" s="124">
        <f>'آبان 1400'!AM517</f>
        <v>4647116.25</v>
      </c>
      <c r="AM516" s="124">
        <f>'آبان 1400'!AN517</f>
        <v>4956360.7131818179</v>
      </c>
      <c r="AN516" s="124">
        <f>'آبان 1400'!AO517</f>
        <v>0</v>
      </c>
      <c r="AO516" s="124">
        <f>'آبان 1400'!AP517</f>
        <v>4600000</v>
      </c>
      <c r="AP516" s="124">
        <f>'آبان 1400'!AQ517</f>
        <v>0</v>
      </c>
      <c r="AQ516" s="124">
        <f>'آبان 1400'!AR517</f>
        <v>0</v>
      </c>
      <c r="AR516" s="124">
        <f>'آبان 1400'!AS517</f>
        <v>0</v>
      </c>
      <c r="AS516" s="379">
        <f>'آبان 1400'!AT517</f>
        <v>0</v>
      </c>
      <c r="AT516" s="372">
        <f t="shared" si="325"/>
        <v>76847742.417727277</v>
      </c>
      <c r="AU516" s="174">
        <f>'آبان 1400'!AV517</f>
        <v>51429179.74848637</v>
      </c>
      <c r="AV516" s="142">
        <f>'آبان 1400'!AW517</f>
        <v>71536752.417727262</v>
      </c>
      <c r="AW516" s="143">
        <f t="shared" si="326"/>
        <v>5007572.6692409087</v>
      </c>
      <c r="AX516" s="76">
        <f t="shared" si="327"/>
        <v>1142917.9748486371</v>
      </c>
      <c r="AY516" s="143">
        <f>'آبان 1400'!AZ517</f>
        <v>0</v>
      </c>
      <c r="AZ516" s="143">
        <f>'آبان 1400'!BA517</f>
        <v>0</v>
      </c>
      <c r="BA516" s="143">
        <f>'آبان 1400'!BB517</f>
        <v>0</v>
      </c>
      <c r="BB516" s="143">
        <f>'آبان 1400'!BC517</f>
        <v>0</v>
      </c>
      <c r="BC516" s="143">
        <f>'آبان 1400'!BD517</f>
        <v>0</v>
      </c>
      <c r="BD516" s="143">
        <f>'آبان 1400'!BE517</f>
        <v>0</v>
      </c>
      <c r="BE516" s="143">
        <f>'آبان 1400'!BF517</f>
        <v>0</v>
      </c>
      <c r="BF516" s="144">
        <f t="shared" si="328"/>
        <v>6150490.6440895461</v>
      </c>
      <c r="BG516" s="141">
        <f t="shared" si="329"/>
        <v>70697251</v>
      </c>
      <c r="BH516" s="145">
        <f t="shared" si="330"/>
        <v>76847742.417727277</v>
      </c>
      <c r="BI516" s="128">
        <f t="shared" si="323"/>
        <v>4425825</v>
      </c>
      <c r="BJ516" s="146">
        <f t="shared" si="331"/>
        <v>2212912.5</v>
      </c>
      <c r="BK516" s="146">
        <f t="shared" si="332"/>
        <v>663873.75</v>
      </c>
      <c r="BL516" s="147">
        <f t="shared" si="333"/>
        <v>1120000</v>
      </c>
      <c r="BM516" s="383">
        <v>0</v>
      </c>
      <c r="BN516" s="148">
        <f t="shared" si="334"/>
        <v>85270353.667727277</v>
      </c>
      <c r="BO516" s="149">
        <f t="shared" si="335"/>
        <v>71536752.417727262</v>
      </c>
      <c r="BP516" s="150">
        <f t="shared" si="336"/>
        <v>16453453.056077272</v>
      </c>
      <c r="BQ516" s="151">
        <f t="shared" si="337"/>
        <v>101723806.72380455</v>
      </c>
      <c r="BR516" s="152">
        <f t="shared" si="338"/>
        <v>100800</v>
      </c>
      <c r="BS516" s="148">
        <f t="shared" si="339"/>
        <v>101824606.72380455</v>
      </c>
      <c r="BT516" s="136">
        <v>0</v>
      </c>
      <c r="BU516" s="149">
        <f t="shared" si="340"/>
        <v>8527035.366772728</v>
      </c>
      <c r="BV516" s="153">
        <f t="shared" si="341"/>
        <v>4263517.683386364</v>
      </c>
      <c r="BW516" s="134">
        <f t="shared" si="342"/>
        <v>89034053.673645452</v>
      </c>
      <c r="BX516" s="148">
        <f t="shared" si="343"/>
        <v>7302611.25</v>
      </c>
      <c r="BY516" s="135">
        <f t="shared" si="344"/>
        <v>81731442.423645452</v>
      </c>
      <c r="CD516" s="400">
        <f>'آبان 1400'!AU517</f>
        <v>76847742.417727277</v>
      </c>
      <c r="CE516" s="401">
        <f>'آبان 1400'!AV517</f>
        <v>51429179.74848637</v>
      </c>
      <c r="CF516" s="401">
        <f>'آبان 1400'!AW517</f>
        <v>71536752.417727262</v>
      </c>
      <c r="CG516" s="401">
        <f>'آبان 1400'!AX517</f>
        <v>5007572.6692409087</v>
      </c>
      <c r="CH516" s="401">
        <f>'آبان 1400'!AY517</f>
        <v>1142917.9748486371</v>
      </c>
      <c r="CI516" s="401">
        <f>'آبان 1400'!AZ517</f>
        <v>0</v>
      </c>
      <c r="CJ516" s="401">
        <f>'آبان 1400'!BA517</f>
        <v>0</v>
      </c>
      <c r="CK516" s="401">
        <f>'آبان 1400'!BB517</f>
        <v>0</v>
      </c>
      <c r="CL516" s="401">
        <f>'آبان 1400'!BC517</f>
        <v>0</v>
      </c>
      <c r="CM516" s="401">
        <f>'آبان 1400'!BD517</f>
        <v>0</v>
      </c>
      <c r="CN516" s="401">
        <f>'آبان 1400'!BE517</f>
        <v>0</v>
      </c>
      <c r="CO516" s="401">
        <f>'آبان 1400'!BF517</f>
        <v>0</v>
      </c>
      <c r="CP516" s="401">
        <f>'آبان 1400'!BG517</f>
        <v>6150490.6440895461</v>
      </c>
      <c r="CQ516" s="401">
        <f>'آبان 1400'!BH517</f>
        <v>70697251</v>
      </c>
      <c r="CR516" s="401">
        <f t="shared" si="345"/>
        <v>76847742.417727277</v>
      </c>
      <c r="CS516" s="56">
        <f t="shared" si="346"/>
        <v>4425825</v>
      </c>
      <c r="CT516" s="400">
        <f t="shared" si="347"/>
        <v>2212912.5</v>
      </c>
      <c r="CU516" s="401">
        <f t="shared" si="348"/>
        <v>663873.75</v>
      </c>
      <c r="CV516" s="401">
        <f t="shared" si="349"/>
        <v>1120000</v>
      </c>
      <c r="CW516" s="56">
        <v>0</v>
      </c>
      <c r="CX516" s="401">
        <f t="shared" si="350"/>
        <v>85270353.667727277</v>
      </c>
      <c r="CY516" s="401">
        <f t="shared" si="351"/>
        <v>71536752.417727262</v>
      </c>
      <c r="CZ516" s="401">
        <f t="shared" si="352"/>
        <v>16453453.056077272</v>
      </c>
      <c r="DA516" s="401">
        <f t="shared" si="353"/>
        <v>101723806.72380455</v>
      </c>
      <c r="DB516" s="401">
        <f t="shared" si="354"/>
        <v>100800</v>
      </c>
      <c r="DC516" s="401">
        <f t="shared" si="355"/>
        <v>101824606.72380455</v>
      </c>
      <c r="DD516" s="406">
        <v>0</v>
      </c>
      <c r="DE516" s="401">
        <f t="shared" si="356"/>
        <v>8527035.366772728</v>
      </c>
      <c r="DF516" s="401">
        <f t="shared" si="357"/>
        <v>4263517.683386364</v>
      </c>
      <c r="DG516" s="401">
        <f t="shared" si="358"/>
        <v>89034053.673645452</v>
      </c>
      <c r="DH516" s="401">
        <f t="shared" si="359"/>
        <v>7302611.25</v>
      </c>
      <c r="DI516" s="401">
        <f t="shared" si="360"/>
        <v>81731442.423645452</v>
      </c>
      <c r="DJ516" s="401">
        <f t="shared" si="361"/>
        <v>0</v>
      </c>
      <c r="DL516" s="408">
        <f t="shared" si="362"/>
        <v>6638737.5</v>
      </c>
      <c r="DM516" s="408">
        <f t="shared" si="363"/>
        <v>-2212912.5</v>
      </c>
    </row>
    <row r="517" spans="1:117" s="56" customFormat="1" ht="21" x14ac:dyDescent="0.2">
      <c r="A517" s="192">
        <f t="shared" si="324"/>
        <v>2655495</v>
      </c>
      <c r="B517" s="137">
        <f>'آبان 1400'!B518</f>
        <v>512</v>
      </c>
      <c r="C517" s="137">
        <f>'آبان 1400'!C518</f>
        <v>295</v>
      </c>
      <c r="D517" s="137">
        <f>'آبان 1400'!D518</f>
        <v>13440</v>
      </c>
      <c r="E517" s="137" t="str">
        <f>'آبان 1400'!E518</f>
        <v>حمید</v>
      </c>
      <c r="F517" s="137" t="str">
        <f>'آبان 1400'!F518</f>
        <v>سراوانی</v>
      </c>
      <c r="G517" s="137" t="str">
        <f>'آبان 1400'!G518</f>
        <v>نگهبان</v>
      </c>
      <c r="H517" s="137" t="str">
        <f>'آبان 1400'!H518</f>
        <v>گلستان</v>
      </c>
      <c r="I517" s="137" t="str">
        <f>'آبان 1400'!I518</f>
        <v>269-700-4247698-1</v>
      </c>
      <c r="J517" s="137">
        <f>'آبان 1400'!J518</f>
        <v>2020007916</v>
      </c>
      <c r="K517" s="137" t="str">
        <f>'آبان 1400'!K518</f>
        <v>0038266892</v>
      </c>
      <c r="L517" s="137" t="str">
        <f>'آبان 1400'!L518</f>
        <v>گلستان</v>
      </c>
      <c r="M517" s="137" t="str">
        <f>'آبان 1400'!M518</f>
        <v>نگهبان</v>
      </c>
      <c r="N517" s="121">
        <f>'آبان 1400'!N518</f>
        <v>0</v>
      </c>
      <c r="O517" s="120">
        <f>'آبان 1400'!O518</f>
        <v>0</v>
      </c>
      <c r="P517" s="122" t="str">
        <f>'آبان 1400'!P518</f>
        <v>*</v>
      </c>
      <c r="Q517" s="362">
        <f>'آبان 1400'!Q518</f>
        <v>30</v>
      </c>
      <c r="R517" s="362">
        <f>'آبان 1400'!R518</f>
        <v>120</v>
      </c>
      <c r="S517" s="362">
        <f>'آبان 1400'!S518</f>
        <v>220</v>
      </c>
      <c r="T517" s="362">
        <f>'آبان 1400'!T518</f>
        <v>29.33</v>
      </c>
      <c r="U517" s="138">
        <f>'آبان 1400'!U518</f>
        <v>0</v>
      </c>
      <c r="V517" s="121">
        <f>'آبان 1400'!W518</f>
        <v>0</v>
      </c>
      <c r="W517" s="122">
        <f>'آبان 1400'!X518</f>
        <v>0</v>
      </c>
      <c r="X517" s="370">
        <f>'آبان 1400'!Y518</f>
        <v>0</v>
      </c>
      <c r="Y517" s="370">
        <f>'آبان 1400'!Z518</f>
        <v>0</v>
      </c>
      <c r="Z517" s="139">
        <f>'آبان 1400'!AA518</f>
        <v>885165</v>
      </c>
      <c r="AA517" s="139">
        <f>'آبان 1400'!AB518</f>
        <v>0</v>
      </c>
      <c r="AB517" s="139">
        <f>'آبان 1400'!AC518</f>
        <v>885165</v>
      </c>
      <c r="AC517" s="139">
        <f>'آبان 1400'!AD518</f>
        <v>4500000</v>
      </c>
      <c r="AD517" s="139">
        <f>'آبان 1400'!AE518</f>
        <v>6000000</v>
      </c>
      <c r="AE517" s="140">
        <f>'آبان 1400'!AF518</f>
        <v>168986.04545454544</v>
      </c>
      <c r="AF517" s="123">
        <f>'آبان 1400'!AG518</f>
        <v>26554950</v>
      </c>
      <c r="AG517" s="124">
        <f>'آبان 1400'!AH518</f>
        <v>0</v>
      </c>
      <c r="AH517" s="124">
        <f>'آبان 1400'!AI518</f>
        <v>20278325.454545453</v>
      </c>
      <c r="AI517" s="124">
        <f>'آبان 1400'!AJ518</f>
        <v>0</v>
      </c>
      <c r="AJ517" s="124">
        <f>'آبان 1400'!AK518</f>
        <v>4500000</v>
      </c>
      <c r="AK517" s="124">
        <f>'آبان 1400'!AL518</f>
        <v>6000000</v>
      </c>
      <c r="AL517" s="124">
        <f>'آبان 1400'!AM518</f>
        <v>9294232.5</v>
      </c>
      <c r="AM517" s="124">
        <f>'آبان 1400'!AN518</f>
        <v>4956360.7131818179</v>
      </c>
      <c r="AN517" s="124">
        <f>'آبان 1400'!AO518</f>
        <v>0</v>
      </c>
      <c r="AO517" s="124">
        <f>'آبان 1400'!AP518</f>
        <v>2400000</v>
      </c>
      <c r="AP517" s="124">
        <f>'آبان 1400'!AQ518</f>
        <v>0</v>
      </c>
      <c r="AQ517" s="124">
        <f>'آبان 1400'!AR518</f>
        <v>0</v>
      </c>
      <c r="AR517" s="124">
        <f>'آبان 1400'!AS518</f>
        <v>0</v>
      </c>
      <c r="AS517" s="379">
        <f>'آبان 1400'!AT518</f>
        <v>0</v>
      </c>
      <c r="AT517" s="372">
        <f t="shared" si="325"/>
        <v>73983868.667727277</v>
      </c>
      <c r="AU517" s="174">
        <f>'آبان 1400'!AV518</f>
        <v>55904997.860986367</v>
      </c>
      <c r="AV517" s="142">
        <f>'آبان 1400'!AW518</f>
        <v>73983868.667727262</v>
      </c>
      <c r="AW517" s="143">
        <f t="shared" si="326"/>
        <v>5178870.8067409089</v>
      </c>
      <c r="AX517" s="76">
        <f t="shared" si="327"/>
        <v>1590499.7860986367</v>
      </c>
      <c r="AY517" s="143">
        <f>'آبان 1400'!AZ518</f>
        <v>0</v>
      </c>
      <c r="AZ517" s="143">
        <f>'آبان 1400'!BA518</f>
        <v>0</v>
      </c>
      <c r="BA517" s="143">
        <f>'آبان 1400'!BB518</f>
        <v>0</v>
      </c>
      <c r="BB517" s="143">
        <f>'آبان 1400'!BC518</f>
        <v>0</v>
      </c>
      <c r="BC517" s="143">
        <f>'آبان 1400'!BD518</f>
        <v>0</v>
      </c>
      <c r="BD517" s="143">
        <f>'آبان 1400'!BE518</f>
        <v>0</v>
      </c>
      <c r="BE517" s="143">
        <f>'آبان 1400'!BF518</f>
        <v>0</v>
      </c>
      <c r="BF517" s="144">
        <f t="shared" si="328"/>
        <v>6769370.5928395456</v>
      </c>
      <c r="BG517" s="141">
        <f t="shared" si="329"/>
        <v>67214498</v>
      </c>
      <c r="BH517" s="145">
        <f t="shared" si="330"/>
        <v>73983868.667727277</v>
      </c>
      <c r="BI517" s="128">
        <f t="shared" si="323"/>
        <v>4425825</v>
      </c>
      <c r="BJ517" s="146">
        <f t="shared" si="331"/>
        <v>2212912.5</v>
      </c>
      <c r="BK517" s="146">
        <f t="shared" si="332"/>
        <v>663873.75</v>
      </c>
      <c r="BL517" s="147">
        <f t="shared" si="333"/>
        <v>1120000</v>
      </c>
      <c r="BM517" s="383">
        <v>0</v>
      </c>
      <c r="BN517" s="148">
        <f t="shared" si="334"/>
        <v>82406479.917727277</v>
      </c>
      <c r="BO517" s="149">
        <f t="shared" si="335"/>
        <v>73983868.667727262</v>
      </c>
      <c r="BP517" s="150">
        <f t="shared" si="336"/>
        <v>17016289.793577272</v>
      </c>
      <c r="BQ517" s="151">
        <f t="shared" si="337"/>
        <v>99422769.711304545</v>
      </c>
      <c r="BR517" s="152">
        <f t="shared" si="338"/>
        <v>100800</v>
      </c>
      <c r="BS517" s="148">
        <f t="shared" si="339"/>
        <v>99523569.711304545</v>
      </c>
      <c r="BT517" s="136">
        <v>0</v>
      </c>
      <c r="BU517" s="149">
        <f t="shared" si="340"/>
        <v>8240647.991772728</v>
      </c>
      <c r="BV517" s="153">
        <f t="shared" si="341"/>
        <v>4120323.995886364</v>
      </c>
      <c r="BW517" s="134">
        <f t="shared" si="342"/>
        <v>87162597.723645449</v>
      </c>
      <c r="BX517" s="148">
        <f t="shared" si="343"/>
        <v>7302611.25</v>
      </c>
      <c r="BY517" s="135">
        <f t="shared" si="344"/>
        <v>79859986.473645449</v>
      </c>
      <c r="CD517" s="400">
        <f>'آبان 1400'!AU518</f>
        <v>73983868.667727277</v>
      </c>
      <c r="CE517" s="401">
        <f>'آبان 1400'!AV518</f>
        <v>55904997.860986367</v>
      </c>
      <c r="CF517" s="401">
        <f>'آبان 1400'!AW518</f>
        <v>73983868.667727262</v>
      </c>
      <c r="CG517" s="401">
        <f>'آبان 1400'!AX518</f>
        <v>5178870.8067409089</v>
      </c>
      <c r="CH517" s="401">
        <f>'آبان 1400'!AY518</f>
        <v>1590499.7860986367</v>
      </c>
      <c r="CI517" s="401">
        <f>'آبان 1400'!AZ518</f>
        <v>0</v>
      </c>
      <c r="CJ517" s="401">
        <f>'آبان 1400'!BA518</f>
        <v>0</v>
      </c>
      <c r="CK517" s="401">
        <f>'آبان 1400'!BB518</f>
        <v>0</v>
      </c>
      <c r="CL517" s="401">
        <f>'آبان 1400'!BC518</f>
        <v>0</v>
      </c>
      <c r="CM517" s="401">
        <f>'آبان 1400'!BD518</f>
        <v>0</v>
      </c>
      <c r="CN517" s="401">
        <f>'آبان 1400'!BE518</f>
        <v>0</v>
      </c>
      <c r="CO517" s="401">
        <f>'آبان 1400'!BF518</f>
        <v>0</v>
      </c>
      <c r="CP517" s="401">
        <f>'آبان 1400'!BG518</f>
        <v>6769370.5928395456</v>
      </c>
      <c r="CQ517" s="401">
        <f>'آبان 1400'!BH518</f>
        <v>67214498</v>
      </c>
      <c r="CR517" s="401">
        <f t="shared" si="345"/>
        <v>73983868.667727277</v>
      </c>
      <c r="CS517" s="56">
        <f t="shared" si="346"/>
        <v>4425825</v>
      </c>
      <c r="CT517" s="400">
        <f t="shared" si="347"/>
        <v>2212912.5</v>
      </c>
      <c r="CU517" s="401">
        <f t="shared" si="348"/>
        <v>663873.75</v>
      </c>
      <c r="CV517" s="401">
        <f t="shared" si="349"/>
        <v>1120000</v>
      </c>
      <c r="CW517" s="56">
        <v>0</v>
      </c>
      <c r="CX517" s="401">
        <f t="shared" si="350"/>
        <v>82406479.917727277</v>
      </c>
      <c r="CY517" s="401">
        <f t="shared" si="351"/>
        <v>73983868.667727262</v>
      </c>
      <c r="CZ517" s="401">
        <f t="shared" si="352"/>
        <v>17016289.793577272</v>
      </c>
      <c r="DA517" s="401">
        <f t="shared" si="353"/>
        <v>99422769.711304545</v>
      </c>
      <c r="DB517" s="401">
        <f t="shared" si="354"/>
        <v>100800</v>
      </c>
      <c r="DC517" s="401">
        <f t="shared" si="355"/>
        <v>99523569.711304545</v>
      </c>
      <c r="DD517" s="406">
        <v>0</v>
      </c>
      <c r="DE517" s="401">
        <f t="shared" si="356"/>
        <v>8240647.991772728</v>
      </c>
      <c r="DF517" s="401">
        <f t="shared" si="357"/>
        <v>4120323.995886364</v>
      </c>
      <c r="DG517" s="401">
        <f t="shared" si="358"/>
        <v>87162597.723645449</v>
      </c>
      <c r="DH517" s="401">
        <f t="shared" si="359"/>
        <v>7302611.25</v>
      </c>
      <c r="DI517" s="401">
        <f t="shared" si="360"/>
        <v>79859986.473645449</v>
      </c>
      <c r="DJ517" s="401">
        <f t="shared" si="361"/>
        <v>0</v>
      </c>
      <c r="DL517" s="408">
        <f t="shared" si="362"/>
        <v>6638737.5</v>
      </c>
      <c r="DM517" s="408">
        <f t="shared" si="363"/>
        <v>-2212912.5</v>
      </c>
    </row>
    <row r="518" spans="1:117" s="56" customFormat="1" ht="21" x14ac:dyDescent="0.2">
      <c r="A518" s="192">
        <f t="shared" si="324"/>
        <v>2655495</v>
      </c>
      <c r="B518" s="137">
        <f>'آبان 1400'!B519</f>
        <v>513</v>
      </c>
      <c r="C518" s="137">
        <f>'آبان 1400'!C519</f>
        <v>284</v>
      </c>
      <c r="D518" s="137">
        <f>'آبان 1400'!D519</f>
        <v>13441</v>
      </c>
      <c r="E518" s="137" t="str">
        <f>'آبان 1400'!E519</f>
        <v>محمد</v>
      </c>
      <c r="F518" s="137" t="str">
        <f>'آبان 1400'!F519</f>
        <v>فرامرزی کوهسار</v>
      </c>
      <c r="G518" s="137" t="str">
        <f>'آبان 1400'!G519</f>
        <v>نگهبان</v>
      </c>
      <c r="H518" s="137" t="str">
        <f>'آبان 1400'!H519</f>
        <v>گلستان</v>
      </c>
      <c r="I518" s="137" t="str">
        <f>'آبان 1400'!I519</f>
        <v>269-700-4249895-1</v>
      </c>
      <c r="J518" s="137">
        <f>'آبان 1400'!J519</f>
        <v>4889872078</v>
      </c>
      <c r="K518" s="137" t="str">
        <f>'آبان 1400'!K519</f>
        <v>0038262196</v>
      </c>
      <c r="L518" s="137" t="str">
        <f>'آبان 1400'!L519</f>
        <v>گلستان</v>
      </c>
      <c r="M518" s="137" t="str">
        <f>'آبان 1400'!M519</f>
        <v>نگهبان</v>
      </c>
      <c r="N518" s="121">
        <f>'آبان 1400'!N519</f>
        <v>0</v>
      </c>
      <c r="O518" s="120">
        <f>'آبان 1400'!O519</f>
        <v>0</v>
      </c>
      <c r="P518" s="122" t="str">
        <f>'آبان 1400'!P519</f>
        <v>*</v>
      </c>
      <c r="Q518" s="362">
        <f>'آبان 1400'!Q519</f>
        <v>30</v>
      </c>
      <c r="R518" s="362">
        <f>'آبان 1400'!R519</f>
        <v>120</v>
      </c>
      <c r="S518" s="362">
        <f>'آبان 1400'!S519</f>
        <v>220</v>
      </c>
      <c r="T518" s="362">
        <f>'آبان 1400'!T519</f>
        <v>29.33</v>
      </c>
      <c r="U518" s="138">
        <f>'آبان 1400'!U519</f>
        <v>0</v>
      </c>
      <c r="V518" s="121">
        <f>'آبان 1400'!W519</f>
        <v>0</v>
      </c>
      <c r="W518" s="122">
        <f>'آبان 1400'!X519</f>
        <v>0</v>
      </c>
      <c r="X518" s="370">
        <f>'آبان 1400'!Y519</f>
        <v>0</v>
      </c>
      <c r="Y518" s="370">
        <f>'آبان 1400'!Z519</f>
        <v>0</v>
      </c>
      <c r="Z518" s="139">
        <f>'آبان 1400'!AA519</f>
        <v>885165</v>
      </c>
      <c r="AA518" s="139">
        <f>'آبان 1400'!AB519</f>
        <v>0</v>
      </c>
      <c r="AB518" s="139">
        <f>'آبان 1400'!AC519</f>
        <v>885165</v>
      </c>
      <c r="AC518" s="139">
        <f>'آبان 1400'!AD519</f>
        <v>4500000</v>
      </c>
      <c r="AD518" s="139">
        <f>'آبان 1400'!AE519</f>
        <v>6000000</v>
      </c>
      <c r="AE518" s="140">
        <f>'آبان 1400'!AF519</f>
        <v>168986.04545454544</v>
      </c>
      <c r="AF518" s="123">
        <f>'آبان 1400'!AG519</f>
        <v>26554950</v>
      </c>
      <c r="AG518" s="124">
        <f>'آبان 1400'!AH519</f>
        <v>0</v>
      </c>
      <c r="AH518" s="124">
        <f>'آبان 1400'!AI519</f>
        <v>20278325.454545453</v>
      </c>
      <c r="AI518" s="124">
        <f>'آبان 1400'!AJ519</f>
        <v>0</v>
      </c>
      <c r="AJ518" s="124">
        <f>'آبان 1400'!AK519</f>
        <v>4500000</v>
      </c>
      <c r="AK518" s="124">
        <f>'آبان 1400'!AL519</f>
        <v>6000000</v>
      </c>
      <c r="AL518" s="124">
        <f>'آبان 1400'!AM519</f>
        <v>9294232.5</v>
      </c>
      <c r="AM518" s="124">
        <f>'آبان 1400'!AN519</f>
        <v>4956360.7131818179</v>
      </c>
      <c r="AN518" s="124">
        <f>'آبان 1400'!AO519</f>
        <v>0</v>
      </c>
      <c r="AO518" s="124">
        <f>'آبان 1400'!AP519</f>
        <v>2400000</v>
      </c>
      <c r="AP518" s="124">
        <f>'آبان 1400'!AQ519</f>
        <v>0</v>
      </c>
      <c r="AQ518" s="124">
        <f>'آبان 1400'!AR519</f>
        <v>0</v>
      </c>
      <c r="AR518" s="124">
        <f>'آبان 1400'!AS519</f>
        <v>0</v>
      </c>
      <c r="AS518" s="379">
        <f>'آبان 1400'!AT519</f>
        <v>0</v>
      </c>
      <c r="AT518" s="372">
        <f t="shared" si="325"/>
        <v>73983868.667727277</v>
      </c>
      <c r="AU518" s="174">
        <f>'آبان 1400'!AV519</f>
        <v>55904997.860986367</v>
      </c>
      <c r="AV518" s="142">
        <f>'آبان 1400'!AW519</f>
        <v>73983868.667727262</v>
      </c>
      <c r="AW518" s="143">
        <f t="shared" si="326"/>
        <v>5178870.8067409089</v>
      </c>
      <c r="AX518" s="76">
        <f t="shared" si="327"/>
        <v>1590499.7860986367</v>
      </c>
      <c r="AY518" s="143">
        <f>'آبان 1400'!AZ519</f>
        <v>0</v>
      </c>
      <c r="AZ518" s="143">
        <f>'آبان 1400'!BA519</f>
        <v>0</v>
      </c>
      <c r="BA518" s="143">
        <f>'آبان 1400'!BB519</f>
        <v>0</v>
      </c>
      <c r="BB518" s="143">
        <f>'آبان 1400'!BC519</f>
        <v>0</v>
      </c>
      <c r="BC518" s="143">
        <f>'آبان 1400'!BD519</f>
        <v>0</v>
      </c>
      <c r="BD518" s="143">
        <f>'آبان 1400'!BE519</f>
        <v>0</v>
      </c>
      <c r="BE518" s="143">
        <f>'آبان 1400'!BF519</f>
        <v>0</v>
      </c>
      <c r="BF518" s="144">
        <f t="shared" si="328"/>
        <v>6769370.5928395456</v>
      </c>
      <c r="BG518" s="141">
        <f t="shared" si="329"/>
        <v>67214498</v>
      </c>
      <c r="BH518" s="145">
        <f t="shared" si="330"/>
        <v>73983868.667727277</v>
      </c>
      <c r="BI518" s="128">
        <f t="shared" ref="BI518:BI581" si="364">(((AB518*30)*2)/12)/30*Q518</f>
        <v>4425825</v>
      </c>
      <c r="BJ518" s="146">
        <f t="shared" si="331"/>
        <v>2212912.5</v>
      </c>
      <c r="BK518" s="146">
        <f t="shared" si="332"/>
        <v>663873.75</v>
      </c>
      <c r="BL518" s="147">
        <f t="shared" si="333"/>
        <v>1120000</v>
      </c>
      <c r="BM518" s="383">
        <v>0</v>
      </c>
      <c r="BN518" s="148">
        <f t="shared" si="334"/>
        <v>82406479.917727277</v>
      </c>
      <c r="BO518" s="149">
        <f t="shared" si="335"/>
        <v>73983868.667727262</v>
      </c>
      <c r="BP518" s="150">
        <f t="shared" si="336"/>
        <v>17016289.793577272</v>
      </c>
      <c r="BQ518" s="151">
        <f t="shared" si="337"/>
        <v>99422769.711304545</v>
      </c>
      <c r="BR518" s="152">
        <f t="shared" si="338"/>
        <v>100800</v>
      </c>
      <c r="BS518" s="148">
        <f t="shared" si="339"/>
        <v>99523569.711304545</v>
      </c>
      <c r="BT518" s="136">
        <v>0</v>
      </c>
      <c r="BU518" s="149">
        <f t="shared" si="340"/>
        <v>8240647.991772728</v>
      </c>
      <c r="BV518" s="153">
        <f t="shared" si="341"/>
        <v>4120323.995886364</v>
      </c>
      <c r="BW518" s="134">
        <f t="shared" si="342"/>
        <v>87162597.723645449</v>
      </c>
      <c r="BX518" s="148">
        <f t="shared" si="343"/>
        <v>7302611.25</v>
      </c>
      <c r="BY518" s="135">
        <f t="shared" si="344"/>
        <v>79859986.473645449</v>
      </c>
      <c r="CD518" s="400">
        <f>'آبان 1400'!AU519</f>
        <v>73983868.667727277</v>
      </c>
      <c r="CE518" s="401">
        <f>'آبان 1400'!AV519</f>
        <v>55904997.860986367</v>
      </c>
      <c r="CF518" s="401">
        <f>'آبان 1400'!AW519</f>
        <v>73983868.667727262</v>
      </c>
      <c r="CG518" s="401">
        <f>'آبان 1400'!AX519</f>
        <v>5178870.8067409089</v>
      </c>
      <c r="CH518" s="401">
        <f>'آبان 1400'!AY519</f>
        <v>1590499.7860986367</v>
      </c>
      <c r="CI518" s="401">
        <f>'آبان 1400'!AZ519</f>
        <v>0</v>
      </c>
      <c r="CJ518" s="401">
        <f>'آبان 1400'!BA519</f>
        <v>0</v>
      </c>
      <c r="CK518" s="401">
        <f>'آبان 1400'!BB519</f>
        <v>0</v>
      </c>
      <c r="CL518" s="401">
        <f>'آبان 1400'!BC519</f>
        <v>0</v>
      </c>
      <c r="CM518" s="401">
        <f>'آبان 1400'!BD519</f>
        <v>0</v>
      </c>
      <c r="CN518" s="401">
        <f>'آبان 1400'!BE519</f>
        <v>0</v>
      </c>
      <c r="CO518" s="401">
        <f>'آبان 1400'!BF519</f>
        <v>0</v>
      </c>
      <c r="CP518" s="401">
        <f>'آبان 1400'!BG519</f>
        <v>6769370.5928395456</v>
      </c>
      <c r="CQ518" s="401">
        <f>'آبان 1400'!BH519</f>
        <v>67214498</v>
      </c>
      <c r="CR518" s="401">
        <f t="shared" si="345"/>
        <v>73983868.667727277</v>
      </c>
      <c r="CS518" s="56">
        <f t="shared" si="346"/>
        <v>4425825</v>
      </c>
      <c r="CT518" s="400">
        <f t="shared" si="347"/>
        <v>2212912.5</v>
      </c>
      <c r="CU518" s="401">
        <f t="shared" si="348"/>
        <v>663873.75</v>
      </c>
      <c r="CV518" s="401">
        <f t="shared" si="349"/>
        <v>1120000</v>
      </c>
      <c r="CW518" s="56">
        <v>0</v>
      </c>
      <c r="CX518" s="401">
        <f t="shared" si="350"/>
        <v>82406479.917727277</v>
      </c>
      <c r="CY518" s="401">
        <f t="shared" si="351"/>
        <v>73983868.667727262</v>
      </c>
      <c r="CZ518" s="401">
        <f t="shared" si="352"/>
        <v>17016289.793577272</v>
      </c>
      <c r="DA518" s="401">
        <f t="shared" si="353"/>
        <v>99422769.711304545</v>
      </c>
      <c r="DB518" s="401">
        <f t="shared" si="354"/>
        <v>100800</v>
      </c>
      <c r="DC518" s="401">
        <f t="shared" si="355"/>
        <v>99523569.711304545</v>
      </c>
      <c r="DD518" s="406">
        <v>0</v>
      </c>
      <c r="DE518" s="401">
        <f t="shared" si="356"/>
        <v>8240647.991772728</v>
      </c>
      <c r="DF518" s="401">
        <f t="shared" si="357"/>
        <v>4120323.995886364</v>
      </c>
      <c r="DG518" s="401">
        <f t="shared" si="358"/>
        <v>87162597.723645449</v>
      </c>
      <c r="DH518" s="401">
        <f t="shared" si="359"/>
        <v>7302611.25</v>
      </c>
      <c r="DI518" s="401">
        <f t="shared" si="360"/>
        <v>79859986.473645449</v>
      </c>
      <c r="DJ518" s="401">
        <f t="shared" si="361"/>
        <v>0</v>
      </c>
      <c r="DL518" s="408">
        <f t="shared" si="362"/>
        <v>6638737.5</v>
      </c>
      <c r="DM518" s="408">
        <f t="shared" si="363"/>
        <v>-2212912.5</v>
      </c>
    </row>
    <row r="519" spans="1:117" s="56" customFormat="1" ht="21" x14ac:dyDescent="0.2">
      <c r="A519" s="192">
        <f t="shared" ref="A519:A582" si="365">885165*3</f>
        <v>2655495</v>
      </c>
      <c r="B519" s="137">
        <f>'آبان 1400'!B520</f>
        <v>514</v>
      </c>
      <c r="C519" s="137">
        <f>'آبان 1400'!C520</f>
        <v>285</v>
      </c>
      <c r="D519" s="137">
        <f>'آبان 1400'!D520</f>
        <v>13424</v>
      </c>
      <c r="E519" s="137" t="str">
        <f>'آبان 1400'!E520</f>
        <v xml:space="preserve">سید نعمت الله </v>
      </c>
      <c r="F519" s="137" t="str">
        <f>'آبان 1400'!F520</f>
        <v>موسوی</v>
      </c>
      <c r="G519" s="137" t="str">
        <f>'آبان 1400'!G520</f>
        <v>نگهبان</v>
      </c>
      <c r="H519" s="137" t="str">
        <f>'آبان 1400'!H520</f>
        <v>گلستان</v>
      </c>
      <c r="I519" s="137" t="str">
        <f>'آبان 1400'!I520</f>
        <v>141-700-4362784-1</v>
      </c>
      <c r="J519" s="137">
        <f>'آبان 1400'!J520</f>
        <v>2122714573</v>
      </c>
      <c r="K519" s="137" t="str">
        <f>'آبان 1400'!K520</f>
        <v>0037649913</v>
      </c>
      <c r="L519" s="137">
        <f>'آبان 1400'!L520</f>
        <v>0</v>
      </c>
      <c r="M519" s="137" t="str">
        <f>'آبان 1400'!M520</f>
        <v>نگهبان</v>
      </c>
      <c r="N519" s="121">
        <f>'آبان 1400'!N520</f>
        <v>0</v>
      </c>
      <c r="O519" s="120">
        <f>'آبان 1400'!O520</f>
        <v>0</v>
      </c>
      <c r="P519" s="122" t="str">
        <f>'آبان 1400'!P520</f>
        <v>*</v>
      </c>
      <c r="Q519" s="362">
        <f>'آبان 1400'!Q520</f>
        <v>30</v>
      </c>
      <c r="R519" s="362">
        <f>'آبان 1400'!R520</f>
        <v>120</v>
      </c>
      <c r="S519" s="362">
        <f>'آبان 1400'!S520</f>
        <v>220</v>
      </c>
      <c r="T519" s="362">
        <f>'آبان 1400'!T520</f>
        <v>29.33</v>
      </c>
      <c r="U519" s="138">
        <f>'آبان 1400'!U520</f>
        <v>0</v>
      </c>
      <c r="V519" s="121">
        <f>'آبان 1400'!W520</f>
        <v>0</v>
      </c>
      <c r="W519" s="122">
        <f>'آبان 1400'!X520</f>
        <v>0</v>
      </c>
      <c r="X519" s="370">
        <f>'آبان 1400'!Y520</f>
        <v>0</v>
      </c>
      <c r="Y519" s="370">
        <f>'آبان 1400'!Z520</f>
        <v>2</v>
      </c>
      <c r="Z519" s="139">
        <f>'آبان 1400'!AA520</f>
        <v>885165</v>
      </c>
      <c r="AA519" s="139">
        <f>'آبان 1400'!AB520</f>
        <v>0</v>
      </c>
      <c r="AB519" s="139">
        <f>'آبان 1400'!AC520</f>
        <v>885165</v>
      </c>
      <c r="AC519" s="139">
        <f>'آبان 1400'!AD520</f>
        <v>4500000</v>
      </c>
      <c r="AD519" s="139">
        <f>'آبان 1400'!AE520</f>
        <v>6000000</v>
      </c>
      <c r="AE519" s="140">
        <f>'آبان 1400'!AF520</f>
        <v>168986.04545454544</v>
      </c>
      <c r="AF519" s="123">
        <f>'آبان 1400'!AG520</f>
        <v>26554950</v>
      </c>
      <c r="AG519" s="124">
        <f>'آبان 1400'!AH520</f>
        <v>0</v>
      </c>
      <c r="AH519" s="124">
        <f>'آبان 1400'!AI520</f>
        <v>20278325.454545453</v>
      </c>
      <c r="AI519" s="124">
        <f>'آبان 1400'!AJ520</f>
        <v>5310990</v>
      </c>
      <c r="AJ519" s="124">
        <f>'آبان 1400'!AK520</f>
        <v>4500000</v>
      </c>
      <c r="AK519" s="124">
        <f>'آبان 1400'!AL520</f>
        <v>6000000</v>
      </c>
      <c r="AL519" s="124">
        <f>'آبان 1400'!AM520</f>
        <v>9294232.5</v>
      </c>
      <c r="AM519" s="124">
        <f>'آبان 1400'!AN520</f>
        <v>4956360.7131818179</v>
      </c>
      <c r="AN519" s="124">
        <f>'آبان 1400'!AO520</f>
        <v>0</v>
      </c>
      <c r="AO519" s="124">
        <f>'آبان 1400'!AP520</f>
        <v>4800000</v>
      </c>
      <c r="AP519" s="124">
        <f>'آبان 1400'!AQ520</f>
        <v>0</v>
      </c>
      <c r="AQ519" s="124">
        <f>'آبان 1400'!AR520</f>
        <v>0</v>
      </c>
      <c r="AR519" s="124">
        <f>'آبان 1400'!AS520</f>
        <v>0</v>
      </c>
      <c r="AS519" s="379">
        <f>'آبان 1400'!AT520</f>
        <v>0</v>
      </c>
      <c r="AT519" s="372">
        <f t="shared" ref="AT519:AT582" si="366">SUM(AF519:AS519)</f>
        <v>81694858.667727277</v>
      </c>
      <c r="AU519" s="174">
        <f>'آبان 1400'!AV520</f>
        <v>55736997.860986367</v>
      </c>
      <c r="AV519" s="142">
        <f>'آبان 1400'!AW520</f>
        <v>76383868.667727262</v>
      </c>
      <c r="AW519" s="143">
        <f t="shared" ref="AW519:AW582" si="367">AV519*7%</f>
        <v>5346870.8067409089</v>
      </c>
      <c r="AX519" s="76">
        <f t="shared" ref="AX519:AX582" si="368">IF(AU519&lt;=40000000,0,IF(AND(AU519&gt;40000000,AU519&lt;=80000000),(AU519-40000000)*10%,IF(AND(AU519&gt;80000000,AU519&lt;=120000000),4000000+(AU519-80000000)*15%,IF(AND(AU519&gt;120000000,AU519&lt;=180000000),10000000+(AU519-120000000)*20%,IF(AND(AU519&gt;180000000,AU519&lt;=240000000),22000000+(AU519-180000000)*25%,IF(AND(AU519&gt;240000000,AU519&lt;=320000000),37000000+(AU519-240000000)*30%,61000000+(AU519-320000000)*35%))))))</f>
        <v>1573699.7860986367</v>
      </c>
      <c r="AY519" s="143">
        <f>'آبان 1400'!AZ520</f>
        <v>0</v>
      </c>
      <c r="AZ519" s="143">
        <f>'آبان 1400'!BA520</f>
        <v>0</v>
      </c>
      <c r="BA519" s="143">
        <f>'آبان 1400'!BB520</f>
        <v>0</v>
      </c>
      <c r="BB519" s="143">
        <f>'آبان 1400'!BC520</f>
        <v>0</v>
      </c>
      <c r="BC519" s="143">
        <f>'آبان 1400'!BD520</f>
        <v>0</v>
      </c>
      <c r="BD519" s="143">
        <f>'آبان 1400'!BE520</f>
        <v>0</v>
      </c>
      <c r="BE519" s="143">
        <f>'آبان 1400'!BF520</f>
        <v>0</v>
      </c>
      <c r="BF519" s="144">
        <f t="shared" ref="BF519:BF582" si="369">SUM(AW519:BE519)</f>
        <v>6920570.5928395456</v>
      </c>
      <c r="BG519" s="141">
        <f t="shared" ref="BG519:BG582" si="370">INT(AT519-BF519)</f>
        <v>74774288</v>
      </c>
      <c r="BH519" s="145">
        <f t="shared" ref="BH519:BH582" si="371">SUM(AF519:AS519)</f>
        <v>81694858.667727277</v>
      </c>
      <c r="BI519" s="128">
        <f t="shared" si="364"/>
        <v>4425825</v>
      </c>
      <c r="BJ519" s="146">
        <f t="shared" ref="BJ519:BJ582" si="372">(((AB519*30))/12)/30*Q519</f>
        <v>2212912.5</v>
      </c>
      <c r="BK519" s="146">
        <f t="shared" ref="BK519:BK582" si="373">((AB519*9)/12)/30*Q519</f>
        <v>663873.75</v>
      </c>
      <c r="BL519" s="147">
        <f t="shared" ref="BL519:BL582" si="374">1120000/30*Q519</f>
        <v>1120000</v>
      </c>
      <c r="BM519" s="383">
        <v>0</v>
      </c>
      <c r="BN519" s="148">
        <f t="shared" ref="BN519:BN582" si="375">SUM(BH519:BM519)</f>
        <v>90117469.917727277</v>
      </c>
      <c r="BO519" s="149">
        <f t="shared" ref="BO519:BO582" si="376">AV519</f>
        <v>76383868.667727262</v>
      </c>
      <c r="BP519" s="150">
        <f t="shared" ref="BP519:BP582" si="377">BO519*23%</f>
        <v>17568289.793577272</v>
      </c>
      <c r="BQ519" s="151">
        <f t="shared" ref="BQ519:BQ582" si="378">BN519+BP519</f>
        <v>107685759.71130455</v>
      </c>
      <c r="BR519" s="152">
        <f t="shared" ref="BR519:BR582" si="379">BL519*9%</f>
        <v>100800</v>
      </c>
      <c r="BS519" s="148">
        <f t="shared" ref="BS519:BS582" si="380">BQ519+BR519</f>
        <v>107786559.71130455</v>
      </c>
      <c r="BT519" s="136">
        <v>0</v>
      </c>
      <c r="BU519" s="149">
        <f t="shared" ref="BU519:BU582" si="381">BN519*10%</f>
        <v>9011746.991772728</v>
      </c>
      <c r="BV519" s="153">
        <f t="shared" ref="BV519:BV582" si="382">BN519*5%</f>
        <v>4505873.495886364</v>
      </c>
      <c r="BW519" s="134">
        <f t="shared" ref="BW519:BW582" si="383">BS519-(BU519+BV519)</f>
        <v>94268939.223645449</v>
      </c>
      <c r="BX519" s="148">
        <f t="shared" ref="BX519:BX582" si="384">BI519+BJ519+BK519</f>
        <v>7302611.25</v>
      </c>
      <c r="BY519" s="135">
        <f t="shared" ref="BY519:BY582" si="385">BW519-BX519</f>
        <v>86966327.973645449</v>
      </c>
      <c r="CD519" s="400">
        <f>'آبان 1400'!AU520</f>
        <v>81694858.667727277</v>
      </c>
      <c r="CE519" s="401">
        <f>'آبان 1400'!AV520</f>
        <v>55736997.860986367</v>
      </c>
      <c r="CF519" s="401">
        <f>'آبان 1400'!AW520</f>
        <v>76383868.667727262</v>
      </c>
      <c r="CG519" s="401">
        <f>'آبان 1400'!AX520</f>
        <v>5346870.8067409089</v>
      </c>
      <c r="CH519" s="401">
        <f>'آبان 1400'!AY520</f>
        <v>1573699.7860986367</v>
      </c>
      <c r="CI519" s="401">
        <f>'آبان 1400'!AZ520</f>
        <v>0</v>
      </c>
      <c r="CJ519" s="401">
        <f>'آبان 1400'!BA520</f>
        <v>0</v>
      </c>
      <c r="CK519" s="401">
        <f>'آبان 1400'!BB520</f>
        <v>0</v>
      </c>
      <c r="CL519" s="401">
        <f>'آبان 1400'!BC520</f>
        <v>0</v>
      </c>
      <c r="CM519" s="401">
        <f>'آبان 1400'!BD520</f>
        <v>0</v>
      </c>
      <c r="CN519" s="401">
        <f>'آبان 1400'!BE520</f>
        <v>0</v>
      </c>
      <c r="CO519" s="401">
        <f>'آبان 1400'!BF520</f>
        <v>0</v>
      </c>
      <c r="CP519" s="401">
        <f>'آبان 1400'!BG520</f>
        <v>6920570.5928395456</v>
      </c>
      <c r="CQ519" s="401">
        <f>'آبان 1400'!BH520</f>
        <v>74774288</v>
      </c>
      <c r="CR519" s="401">
        <f t="shared" ref="CR519:CR582" si="386">CD519</f>
        <v>81694858.667727277</v>
      </c>
      <c r="CS519" s="56">
        <f t="shared" ref="CS519:CS582" si="387">(AB519*30/12*2)/30*Q519</f>
        <v>4425825</v>
      </c>
      <c r="CT519" s="400">
        <f t="shared" ref="CT519:CT582" si="388">(AB519*30/12)/30*Q519</f>
        <v>2212912.5</v>
      </c>
      <c r="CU519" s="401">
        <f t="shared" ref="CU519:CU582" si="389">((AB519*9)/12)/30*Q519</f>
        <v>663873.75</v>
      </c>
      <c r="CV519" s="401">
        <f t="shared" ref="CV519:CV582" si="390">1120000/30*Q519</f>
        <v>1120000</v>
      </c>
      <c r="CW519" s="56">
        <v>0</v>
      </c>
      <c r="CX519" s="401">
        <f t="shared" ref="CX519:CX582" si="391">SUM(CR519:CW519)</f>
        <v>90117469.917727277</v>
      </c>
      <c r="CY519" s="401">
        <f t="shared" ref="CY519:CY582" si="392">BO519</f>
        <v>76383868.667727262</v>
      </c>
      <c r="CZ519" s="401">
        <f t="shared" ref="CZ519:CZ582" si="393">CY519*23%</f>
        <v>17568289.793577272</v>
      </c>
      <c r="DA519" s="401">
        <f t="shared" ref="DA519:DA582" si="394">CX519+CZ519</f>
        <v>107685759.71130455</v>
      </c>
      <c r="DB519" s="401">
        <f t="shared" ref="DB519:DB582" si="395">CV519*9%</f>
        <v>100800</v>
      </c>
      <c r="DC519" s="401">
        <f t="shared" ref="DC519:DC582" si="396">DA519+DB519</f>
        <v>107786559.71130455</v>
      </c>
      <c r="DD519" s="406">
        <v>0</v>
      </c>
      <c r="DE519" s="401">
        <f t="shared" ref="DE519:DE582" si="397">CX519*10%</f>
        <v>9011746.991772728</v>
      </c>
      <c r="DF519" s="401">
        <f t="shared" ref="DF519:DF582" si="398">CX519*5%</f>
        <v>4505873.495886364</v>
      </c>
      <c r="DG519" s="401">
        <f t="shared" ref="DG519:DG582" si="399">DC519-(DE519+DF519)</f>
        <v>94268939.223645449</v>
      </c>
      <c r="DH519" s="401">
        <f t="shared" ref="DH519:DH582" si="400">CS519+CT519+CU519</f>
        <v>7302611.25</v>
      </c>
      <c r="DI519" s="401">
        <f t="shared" ref="DI519:DI582" si="401">DG519-DH519</f>
        <v>86966327.973645449</v>
      </c>
      <c r="DJ519" s="401">
        <f t="shared" ref="DJ519:DJ582" si="402">DI519-BY519</f>
        <v>0</v>
      </c>
      <c r="DL519" s="408">
        <f t="shared" ref="DL519:DL582" si="403">(885165*30/12)*3</f>
        <v>6638737.5</v>
      </c>
      <c r="DM519" s="408">
        <f t="shared" ref="DM519:DM582" si="404">BI519-DL519</f>
        <v>-2212912.5</v>
      </c>
    </row>
    <row r="520" spans="1:117" s="56" customFormat="1" ht="21" x14ac:dyDescent="0.2">
      <c r="A520" s="192">
        <f t="shared" si="365"/>
        <v>2655495</v>
      </c>
      <c r="B520" s="137">
        <f>'آبان 1400'!B521</f>
        <v>515</v>
      </c>
      <c r="C520" s="137">
        <f>'آبان 1400'!C521</f>
        <v>212</v>
      </c>
      <c r="D520" s="137">
        <f>'آبان 1400'!D521</f>
        <v>13436</v>
      </c>
      <c r="E520" s="137" t="str">
        <f>'آبان 1400'!E521</f>
        <v>سیدحسین</v>
      </c>
      <c r="F520" s="137" t="str">
        <f>'آبان 1400'!F521</f>
        <v>قدمگاهی</v>
      </c>
      <c r="G520" s="137" t="str">
        <f>'آبان 1400'!G521</f>
        <v>اداری</v>
      </c>
      <c r="H520" s="137" t="str">
        <f>'آبان 1400'!H521</f>
        <v>گلستان</v>
      </c>
      <c r="I520" s="137" t="str">
        <f>'آبان 1400'!I521</f>
        <v>141-700-4309209-1</v>
      </c>
      <c r="J520" s="137">
        <f>'آبان 1400'!J521</f>
        <v>2110533188</v>
      </c>
      <c r="K520" s="137" t="str">
        <f>'آبان 1400'!K521</f>
        <v>0037665443</v>
      </c>
      <c r="L520" s="137">
        <f>'آبان 1400'!L521</f>
        <v>0</v>
      </c>
      <c r="M520" s="137" t="str">
        <f>'آبان 1400'!M521</f>
        <v>اداری-کارشناسی</v>
      </c>
      <c r="N520" s="121">
        <f>'آبان 1400'!N521</f>
        <v>0</v>
      </c>
      <c r="O520" s="120">
        <f>'آبان 1400'!O521</f>
        <v>0</v>
      </c>
      <c r="P520" s="122">
        <f>'آبان 1400'!P521</f>
        <v>0</v>
      </c>
      <c r="Q520" s="362">
        <f>'آبان 1400'!Q521</f>
        <v>30</v>
      </c>
      <c r="R520" s="362">
        <f>'آبان 1400'!R521</f>
        <v>99</v>
      </c>
      <c r="S520" s="362">
        <f>'آبان 1400'!S521</f>
        <v>0</v>
      </c>
      <c r="T520" s="362">
        <f>'آبان 1400'!T521</f>
        <v>0</v>
      </c>
      <c r="U520" s="138">
        <f>'آبان 1400'!U521</f>
        <v>0</v>
      </c>
      <c r="V520" s="121">
        <f>'آبان 1400'!W521</f>
        <v>0</v>
      </c>
      <c r="W520" s="122">
        <f>'آبان 1400'!X521</f>
        <v>0</v>
      </c>
      <c r="X520" s="370">
        <f>'آبان 1400'!Y521</f>
        <v>0</v>
      </c>
      <c r="Y520" s="370">
        <f>'آبان 1400'!Z521</f>
        <v>0</v>
      </c>
      <c r="Z520" s="139">
        <f>'آبان 1400'!AA521</f>
        <v>1477052</v>
      </c>
      <c r="AA520" s="139">
        <f>'آبان 1400'!AB521</f>
        <v>0</v>
      </c>
      <c r="AB520" s="139">
        <f>'آبان 1400'!AC521</f>
        <v>1477052</v>
      </c>
      <c r="AC520" s="139">
        <f>'آبان 1400'!AD521</f>
        <v>4500000</v>
      </c>
      <c r="AD520" s="139">
        <f>'آبان 1400'!AE521</f>
        <v>6000000</v>
      </c>
      <c r="AE520" s="140">
        <f>'آبان 1400'!AF521</f>
        <v>281982.65454545454</v>
      </c>
      <c r="AF520" s="123">
        <f>'آبان 1400'!AG521</f>
        <v>44311560</v>
      </c>
      <c r="AG520" s="124">
        <f>'آبان 1400'!AH521</f>
        <v>0</v>
      </c>
      <c r="AH520" s="124">
        <f>'آبان 1400'!AI521</f>
        <v>27916282.800000001</v>
      </c>
      <c r="AI520" s="124">
        <f>'آبان 1400'!AJ521</f>
        <v>0</v>
      </c>
      <c r="AJ520" s="124">
        <f>'آبان 1400'!AK521</f>
        <v>4500000</v>
      </c>
      <c r="AK520" s="124">
        <f>'آبان 1400'!AL521</f>
        <v>6000000</v>
      </c>
      <c r="AL520" s="124">
        <f>'آبان 1400'!AM521</f>
        <v>0</v>
      </c>
      <c r="AM520" s="124">
        <f>'آبان 1400'!AN521</f>
        <v>0</v>
      </c>
      <c r="AN520" s="124">
        <f>'آبان 1400'!AO521</f>
        <v>0</v>
      </c>
      <c r="AO520" s="124">
        <f>'آبان 1400'!AP521</f>
        <v>4600000</v>
      </c>
      <c r="AP520" s="124">
        <f>'آبان 1400'!AQ521</f>
        <v>0</v>
      </c>
      <c r="AQ520" s="124">
        <f>'آبان 1400'!AR521</f>
        <v>0</v>
      </c>
      <c r="AR520" s="124">
        <f>'آبان 1400'!AS521</f>
        <v>0</v>
      </c>
      <c r="AS520" s="379">
        <f>'آبان 1400'!AT521</f>
        <v>0</v>
      </c>
      <c r="AT520" s="372">
        <f t="shared" si="366"/>
        <v>87327842.799999997</v>
      </c>
      <c r="AU520" s="174">
        <f>'آبان 1400'!AV521</f>
        <v>66114893.803999998</v>
      </c>
      <c r="AV520" s="142">
        <f>'آبان 1400'!AW521</f>
        <v>87327842.799999997</v>
      </c>
      <c r="AW520" s="143">
        <f t="shared" si="367"/>
        <v>6112948.9960000003</v>
      </c>
      <c r="AX520" s="76">
        <f t="shared" si="368"/>
        <v>2611489.3804000001</v>
      </c>
      <c r="AY520" s="143">
        <f>'آبان 1400'!AZ521</f>
        <v>0</v>
      </c>
      <c r="AZ520" s="143">
        <f>'آبان 1400'!BA521</f>
        <v>0</v>
      </c>
      <c r="BA520" s="143">
        <f>'آبان 1400'!BB521</f>
        <v>0</v>
      </c>
      <c r="BB520" s="143">
        <f>'آبان 1400'!BC521</f>
        <v>0</v>
      </c>
      <c r="BC520" s="143">
        <f>'آبان 1400'!BD521</f>
        <v>0</v>
      </c>
      <c r="BD520" s="143">
        <f>'آبان 1400'!BE521</f>
        <v>0</v>
      </c>
      <c r="BE520" s="143">
        <f>'آبان 1400'!BF521</f>
        <v>0</v>
      </c>
      <c r="BF520" s="144">
        <f t="shared" si="369"/>
        <v>8724438.3764000013</v>
      </c>
      <c r="BG520" s="141">
        <f t="shared" si="370"/>
        <v>78603404</v>
      </c>
      <c r="BH520" s="145">
        <f t="shared" si="371"/>
        <v>87327842.799999997</v>
      </c>
      <c r="BI520" s="410">
        <f>(((885165*30)*3)/12)/30*Q520</f>
        <v>6638737.5</v>
      </c>
      <c r="BJ520" s="146">
        <f t="shared" si="372"/>
        <v>3692630</v>
      </c>
      <c r="BK520" s="146">
        <f t="shared" si="373"/>
        <v>1107789</v>
      </c>
      <c r="BL520" s="147">
        <f t="shared" si="374"/>
        <v>1120000</v>
      </c>
      <c r="BM520" s="383">
        <v>0</v>
      </c>
      <c r="BN520" s="148">
        <f t="shared" si="375"/>
        <v>99886999.299999997</v>
      </c>
      <c r="BO520" s="149">
        <f t="shared" si="376"/>
        <v>87327842.799999997</v>
      </c>
      <c r="BP520" s="150">
        <f t="shared" si="377"/>
        <v>20085403.844000001</v>
      </c>
      <c r="BQ520" s="151">
        <f t="shared" si="378"/>
        <v>119972403.14399999</v>
      </c>
      <c r="BR520" s="152">
        <f t="shared" si="379"/>
        <v>100800</v>
      </c>
      <c r="BS520" s="148">
        <f t="shared" si="380"/>
        <v>120073203.14399999</v>
      </c>
      <c r="BT520" s="136">
        <v>0</v>
      </c>
      <c r="BU520" s="149">
        <f t="shared" si="381"/>
        <v>9988699.9299999997</v>
      </c>
      <c r="BV520" s="153">
        <f t="shared" si="382"/>
        <v>4994349.9649999999</v>
      </c>
      <c r="BW520" s="134">
        <f t="shared" si="383"/>
        <v>105090153.249</v>
      </c>
      <c r="BX520" s="148">
        <f t="shared" si="384"/>
        <v>11439156.5</v>
      </c>
      <c r="BY520" s="135">
        <f t="shared" si="385"/>
        <v>93650996.748999998</v>
      </c>
      <c r="CD520" s="400">
        <f>'آبان 1400'!AU521</f>
        <v>87327842.799999997</v>
      </c>
      <c r="CE520" s="401">
        <f>'آبان 1400'!AV521</f>
        <v>66114893.803999998</v>
      </c>
      <c r="CF520" s="401">
        <f>'آبان 1400'!AW521</f>
        <v>87327842.799999997</v>
      </c>
      <c r="CG520" s="401">
        <f>'آبان 1400'!AX521</f>
        <v>6112948.9960000003</v>
      </c>
      <c r="CH520" s="401">
        <f>'آبان 1400'!AY521</f>
        <v>2611489.3804000001</v>
      </c>
      <c r="CI520" s="401">
        <f>'آبان 1400'!AZ521</f>
        <v>0</v>
      </c>
      <c r="CJ520" s="401">
        <f>'آبان 1400'!BA521</f>
        <v>0</v>
      </c>
      <c r="CK520" s="401">
        <f>'آبان 1400'!BB521</f>
        <v>0</v>
      </c>
      <c r="CL520" s="401">
        <f>'آبان 1400'!BC521</f>
        <v>0</v>
      </c>
      <c r="CM520" s="401">
        <f>'آبان 1400'!BD521</f>
        <v>0</v>
      </c>
      <c r="CN520" s="401">
        <f>'آبان 1400'!BE521</f>
        <v>0</v>
      </c>
      <c r="CO520" s="401">
        <f>'آبان 1400'!BF521</f>
        <v>0</v>
      </c>
      <c r="CP520" s="401">
        <f>'آبان 1400'!BG521</f>
        <v>8724438.3764000013</v>
      </c>
      <c r="CQ520" s="401">
        <f>'آبان 1400'!BH521</f>
        <v>78603404</v>
      </c>
      <c r="CR520" s="401">
        <f t="shared" si="386"/>
        <v>87327842.799999997</v>
      </c>
      <c r="CS520" s="411">
        <f>(885165*30/12*3)/30*Q520</f>
        <v>6638737.5</v>
      </c>
      <c r="CT520" s="400">
        <f t="shared" si="388"/>
        <v>3692630</v>
      </c>
      <c r="CU520" s="401">
        <f t="shared" si="389"/>
        <v>1107789</v>
      </c>
      <c r="CV520" s="401">
        <f t="shared" si="390"/>
        <v>1120000</v>
      </c>
      <c r="CW520" s="56">
        <v>0</v>
      </c>
      <c r="CX520" s="401">
        <f t="shared" si="391"/>
        <v>99886999.299999997</v>
      </c>
      <c r="CY520" s="401">
        <f t="shared" si="392"/>
        <v>87327842.799999997</v>
      </c>
      <c r="CZ520" s="401">
        <f t="shared" si="393"/>
        <v>20085403.844000001</v>
      </c>
      <c r="DA520" s="401">
        <f t="shared" si="394"/>
        <v>119972403.14399999</v>
      </c>
      <c r="DB520" s="401">
        <f t="shared" si="395"/>
        <v>100800</v>
      </c>
      <c r="DC520" s="401">
        <f t="shared" si="396"/>
        <v>120073203.14399999</v>
      </c>
      <c r="DD520" s="406">
        <v>0</v>
      </c>
      <c r="DE520" s="401">
        <f t="shared" si="397"/>
        <v>9988699.9299999997</v>
      </c>
      <c r="DF520" s="401">
        <f t="shared" si="398"/>
        <v>4994349.9649999999</v>
      </c>
      <c r="DG520" s="401">
        <f t="shared" si="399"/>
        <v>105090153.249</v>
      </c>
      <c r="DH520" s="401">
        <f t="shared" si="400"/>
        <v>11439156.5</v>
      </c>
      <c r="DI520" s="401">
        <f t="shared" si="401"/>
        <v>93650996.748999998</v>
      </c>
      <c r="DJ520" s="401">
        <f t="shared" si="402"/>
        <v>0</v>
      </c>
      <c r="DL520" s="409">
        <f t="shared" si="403"/>
        <v>6638737.5</v>
      </c>
      <c r="DM520" s="409">
        <f t="shared" si="404"/>
        <v>0</v>
      </c>
    </row>
    <row r="521" spans="1:117" s="56" customFormat="1" ht="21" x14ac:dyDescent="0.2">
      <c r="A521" s="192">
        <f t="shared" si="365"/>
        <v>2655495</v>
      </c>
      <c r="B521" s="137">
        <f>'آبان 1400'!B522</f>
        <v>516</v>
      </c>
      <c r="C521" s="137">
        <f>'آبان 1400'!C522</f>
        <v>301</v>
      </c>
      <c r="D521" s="137">
        <f>'آبان 1400'!D522</f>
        <v>12876</v>
      </c>
      <c r="E521" s="137" t="str">
        <f>'آبان 1400'!E522</f>
        <v>علي رضا</v>
      </c>
      <c r="F521" s="137" t="str">
        <f>'آبان 1400'!F522</f>
        <v>ارزپور</v>
      </c>
      <c r="G521" s="137" t="str">
        <f>'آبان 1400'!G522</f>
        <v>نگهبان</v>
      </c>
      <c r="H521" s="137" t="str">
        <f>'آبان 1400'!H522</f>
        <v>گیلان</v>
      </c>
      <c r="I521" s="137" t="str">
        <f>'آبان 1400'!I522</f>
        <v>138009387551</v>
      </c>
      <c r="J521" s="137">
        <f>'آبان 1400'!J522</f>
        <v>2721488740</v>
      </c>
      <c r="K521" s="137" t="str">
        <f>'آبان 1400'!K522</f>
        <v>0030071603</v>
      </c>
      <c r="L521" s="137" t="str">
        <f>'آبان 1400'!L522</f>
        <v>گیلان</v>
      </c>
      <c r="M521" s="137" t="str">
        <f>'آبان 1400'!M522</f>
        <v>نگهبان</v>
      </c>
      <c r="N521" s="121" t="str">
        <f>'آبان 1400'!N522</f>
        <v>*</v>
      </c>
      <c r="O521" s="120">
        <f>'آبان 1400'!O522</f>
        <v>0</v>
      </c>
      <c r="P521" s="122">
        <f>'آبان 1400'!P522</f>
        <v>0</v>
      </c>
      <c r="Q521" s="362">
        <f>'آبان 1400'!Q522</f>
        <v>30</v>
      </c>
      <c r="R521" s="362">
        <f>'آبان 1400'!R522</f>
        <v>120</v>
      </c>
      <c r="S521" s="362">
        <f>'آبان 1400'!S522</f>
        <v>110</v>
      </c>
      <c r="T521" s="362">
        <f>'آبان 1400'!T522</f>
        <v>29.33</v>
      </c>
      <c r="U521" s="138">
        <f>'آبان 1400'!U522</f>
        <v>0</v>
      </c>
      <c r="V521" s="121">
        <f>'آبان 1400'!W522</f>
        <v>0</v>
      </c>
      <c r="W521" s="122">
        <f>'آبان 1400'!X522</f>
        <v>0</v>
      </c>
      <c r="X521" s="370">
        <f>'آبان 1400'!Y522</f>
        <v>2</v>
      </c>
      <c r="Y521" s="370">
        <f>'آبان 1400'!Z522</f>
        <v>0</v>
      </c>
      <c r="Z521" s="139">
        <f>'آبان 1400'!AA522</f>
        <v>885165</v>
      </c>
      <c r="AA521" s="139">
        <f>'آبان 1400'!AB522</f>
        <v>46667</v>
      </c>
      <c r="AB521" s="139">
        <f>'آبان 1400'!AC522</f>
        <v>931832</v>
      </c>
      <c r="AC521" s="139">
        <f>'آبان 1400'!AD522</f>
        <v>4500000</v>
      </c>
      <c r="AD521" s="139">
        <f>'آبان 1400'!AE522</f>
        <v>6000000</v>
      </c>
      <c r="AE521" s="140">
        <f>'آبان 1400'!AF522</f>
        <v>177895.19999999998</v>
      </c>
      <c r="AF521" s="123">
        <f>'آبان 1400'!AG522</f>
        <v>26554950</v>
      </c>
      <c r="AG521" s="124">
        <f>'آبان 1400'!AH522</f>
        <v>1400010</v>
      </c>
      <c r="AH521" s="124">
        <f>'آبان 1400'!AI522</f>
        <v>21347423.999999996</v>
      </c>
      <c r="AI521" s="124">
        <f>'آبان 1400'!AJ522</f>
        <v>0</v>
      </c>
      <c r="AJ521" s="124">
        <f>'آبان 1400'!AK522</f>
        <v>4500000</v>
      </c>
      <c r="AK521" s="124">
        <f>'آبان 1400'!AL522</f>
        <v>6000000</v>
      </c>
      <c r="AL521" s="124">
        <f>'آبان 1400'!AM522</f>
        <v>4892117.9999999991</v>
      </c>
      <c r="AM521" s="124">
        <f>'آبان 1400'!AN522</f>
        <v>5217666.2159999991</v>
      </c>
      <c r="AN521" s="124">
        <f>'آبان 1400'!AO522</f>
        <v>0</v>
      </c>
      <c r="AO521" s="124">
        <f>'آبان 1400'!AP522</f>
        <v>3000000</v>
      </c>
      <c r="AP521" s="124">
        <f>'آبان 1400'!AQ522</f>
        <v>0</v>
      </c>
      <c r="AQ521" s="124">
        <f>'آبان 1400'!AR522</f>
        <v>0</v>
      </c>
      <c r="AR521" s="124">
        <f>'آبان 1400'!AS522</f>
        <v>0</v>
      </c>
      <c r="AS521" s="379">
        <f>'آبان 1400'!AT522</f>
        <v>0</v>
      </c>
      <c r="AT521" s="372">
        <f t="shared" si="366"/>
        <v>72912168.216000006</v>
      </c>
      <c r="AU521" s="174">
        <f>'آبان 1400'!AV522</f>
        <v>54308316.440880008</v>
      </c>
      <c r="AV521" s="142">
        <f>'آبان 1400'!AW522</f>
        <v>72912168.215999991</v>
      </c>
      <c r="AW521" s="143">
        <f t="shared" si="367"/>
        <v>5103851.7751199994</v>
      </c>
      <c r="AX521" s="76">
        <f t="shared" si="368"/>
        <v>1430831.644088001</v>
      </c>
      <c r="AY521" s="143">
        <f>'آبان 1400'!AZ522</f>
        <v>0</v>
      </c>
      <c r="AZ521" s="143">
        <f>'آبان 1400'!BA522</f>
        <v>0</v>
      </c>
      <c r="BA521" s="143">
        <f>'آبان 1400'!BB522</f>
        <v>0</v>
      </c>
      <c r="BB521" s="143">
        <f>'آبان 1400'!BC522</f>
        <v>0</v>
      </c>
      <c r="BC521" s="143">
        <f>'آبان 1400'!BD522</f>
        <v>0</v>
      </c>
      <c r="BD521" s="143">
        <f>'آبان 1400'!BE522</f>
        <v>0</v>
      </c>
      <c r="BE521" s="143">
        <f>'آبان 1400'!BF522</f>
        <v>0</v>
      </c>
      <c r="BF521" s="144">
        <f t="shared" si="369"/>
        <v>6534683.4192080004</v>
      </c>
      <c r="BG521" s="141">
        <f t="shared" si="370"/>
        <v>66377484</v>
      </c>
      <c r="BH521" s="145">
        <f t="shared" si="371"/>
        <v>72912168.216000006</v>
      </c>
      <c r="BI521" s="128">
        <f t="shared" si="364"/>
        <v>4659160</v>
      </c>
      <c r="BJ521" s="146">
        <f t="shared" si="372"/>
        <v>2329580</v>
      </c>
      <c r="BK521" s="146">
        <f t="shared" si="373"/>
        <v>698874</v>
      </c>
      <c r="BL521" s="147">
        <f t="shared" si="374"/>
        <v>1120000</v>
      </c>
      <c r="BM521" s="383">
        <v>0</v>
      </c>
      <c r="BN521" s="148">
        <f t="shared" si="375"/>
        <v>81719782.216000006</v>
      </c>
      <c r="BO521" s="149">
        <f t="shared" si="376"/>
        <v>72912168.215999991</v>
      </c>
      <c r="BP521" s="150">
        <f t="shared" si="377"/>
        <v>16769798.689679999</v>
      </c>
      <c r="BQ521" s="151">
        <f t="shared" si="378"/>
        <v>98489580.905680001</v>
      </c>
      <c r="BR521" s="152">
        <f t="shared" si="379"/>
        <v>100800</v>
      </c>
      <c r="BS521" s="148">
        <f t="shared" si="380"/>
        <v>98590380.905680001</v>
      </c>
      <c r="BT521" s="136">
        <v>0</v>
      </c>
      <c r="BU521" s="149">
        <f t="shared" si="381"/>
        <v>8171978.2216000007</v>
      </c>
      <c r="BV521" s="153">
        <f t="shared" si="382"/>
        <v>4085989.1108000004</v>
      </c>
      <c r="BW521" s="134">
        <f t="shared" si="383"/>
        <v>86332413.573280007</v>
      </c>
      <c r="BX521" s="148">
        <f t="shared" si="384"/>
        <v>7687614</v>
      </c>
      <c r="BY521" s="135">
        <f t="shared" si="385"/>
        <v>78644799.573280007</v>
      </c>
      <c r="CD521" s="400">
        <f>'آبان 1400'!AU522</f>
        <v>72912168.216000006</v>
      </c>
      <c r="CE521" s="401">
        <f>'آبان 1400'!AV522</f>
        <v>54308316.440880008</v>
      </c>
      <c r="CF521" s="401">
        <f>'آبان 1400'!AW522</f>
        <v>72912168.215999991</v>
      </c>
      <c r="CG521" s="401">
        <f>'آبان 1400'!AX522</f>
        <v>5103851.7751199994</v>
      </c>
      <c r="CH521" s="401">
        <f>'آبان 1400'!AY522</f>
        <v>1430831.644088001</v>
      </c>
      <c r="CI521" s="401">
        <f>'آبان 1400'!AZ522</f>
        <v>0</v>
      </c>
      <c r="CJ521" s="401">
        <f>'آبان 1400'!BA522</f>
        <v>0</v>
      </c>
      <c r="CK521" s="401">
        <f>'آبان 1400'!BB522</f>
        <v>0</v>
      </c>
      <c r="CL521" s="401">
        <f>'آبان 1400'!BC522</f>
        <v>0</v>
      </c>
      <c r="CM521" s="401">
        <f>'آبان 1400'!BD522</f>
        <v>0</v>
      </c>
      <c r="CN521" s="401">
        <f>'آبان 1400'!BE522</f>
        <v>0</v>
      </c>
      <c r="CO521" s="401">
        <f>'آبان 1400'!BF522</f>
        <v>0</v>
      </c>
      <c r="CP521" s="401">
        <f>'آبان 1400'!BG522</f>
        <v>6534683.4192080004</v>
      </c>
      <c r="CQ521" s="401">
        <f>'آبان 1400'!BH522</f>
        <v>66377484</v>
      </c>
      <c r="CR521" s="401">
        <f t="shared" si="386"/>
        <v>72912168.216000006</v>
      </c>
      <c r="CS521" s="56">
        <f t="shared" si="387"/>
        <v>4659160</v>
      </c>
      <c r="CT521" s="400">
        <f t="shared" si="388"/>
        <v>2329580</v>
      </c>
      <c r="CU521" s="401">
        <f t="shared" si="389"/>
        <v>698874</v>
      </c>
      <c r="CV521" s="401">
        <f t="shared" si="390"/>
        <v>1120000</v>
      </c>
      <c r="CW521" s="56">
        <v>0</v>
      </c>
      <c r="CX521" s="401">
        <f t="shared" si="391"/>
        <v>81719782.216000006</v>
      </c>
      <c r="CY521" s="401">
        <f t="shared" si="392"/>
        <v>72912168.215999991</v>
      </c>
      <c r="CZ521" s="401">
        <f t="shared" si="393"/>
        <v>16769798.689679999</v>
      </c>
      <c r="DA521" s="401">
        <f t="shared" si="394"/>
        <v>98489580.905680001</v>
      </c>
      <c r="DB521" s="401">
        <f t="shared" si="395"/>
        <v>100800</v>
      </c>
      <c r="DC521" s="401">
        <f t="shared" si="396"/>
        <v>98590380.905680001</v>
      </c>
      <c r="DD521" s="406">
        <v>0</v>
      </c>
      <c r="DE521" s="401">
        <f t="shared" si="397"/>
        <v>8171978.2216000007</v>
      </c>
      <c r="DF521" s="401">
        <f t="shared" si="398"/>
        <v>4085989.1108000004</v>
      </c>
      <c r="DG521" s="401">
        <f t="shared" si="399"/>
        <v>86332413.573280007</v>
      </c>
      <c r="DH521" s="401">
        <f t="shared" si="400"/>
        <v>7687614</v>
      </c>
      <c r="DI521" s="401">
        <f t="shared" si="401"/>
        <v>78644799.573280007</v>
      </c>
      <c r="DJ521" s="401">
        <f t="shared" si="402"/>
        <v>0</v>
      </c>
      <c r="DL521" s="408">
        <f t="shared" si="403"/>
        <v>6638737.5</v>
      </c>
      <c r="DM521" s="408">
        <f t="shared" si="404"/>
        <v>-1979577.5</v>
      </c>
    </row>
    <row r="522" spans="1:117" s="56" customFormat="1" ht="21" x14ac:dyDescent="0.2">
      <c r="A522" s="192">
        <f t="shared" si="365"/>
        <v>2655495</v>
      </c>
      <c r="B522" s="137">
        <f>'آبان 1400'!B523</f>
        <v>517</v>
      </c>
      <c r="C522" s="137">
        <f>'آبان 1400'!C523</f>
        <v>302</v>
      </c>
      <c r="D522" s="137">
        <f>'آبان 1400'!D523</f>
        <v>12878</v>
      </c>
      <c r="E522" s="137" t="str">
        <f>'آبان 1400'!E523</f>
        <v>مصطفي</v>
      </c>
      <c r="F522" s="137" t="str">
        <f>'آبان 1400'!F523</f>
        <v>نبي زاده ملاطي</v>
      </c>
      <c r="G522" s="137" t="str">
        <f>'آبان 1400'!G523</f>
        <v>نگهبان</v>
      </c>
      <c r="H522" s="137" t="str">
        <f>'آبان 1400'!H523</f>
        <v>گیلان</v>
      </c>
      <c r="I522" s="137" t="str">
        <f>'آبان 1400'!I523</f>
        <v>138-800-1865348-1</v>
      </c>
      <c r="J522" s="137">
        <f>'آبان 1400'!J523</f>
        <v>2709645157</v>
      </c>
      <c r="K522" s="137" t="str">
        <f>'آبان 1400'!K523</f>
        <v>0030262007</v>
      </c>
      <c r="L522" s="137" t="str">
        <f>'آبان 1400'!L523</f>
        <v>گیلان</v>
      </c>
      <c r="M522" s="137" t="str">
        <f>'آبان 1400'!M523</f>
        <v>نگهبان</v>
      </c>
      <c r="N522" s="121" t="str">
        <f>'آبان 1400'!N523</f>
        <v>*</v>
      </c>
      <c r="O522" s="120">
        <f>'آبان 1400'!O523</f>
        <v>0</v>
      </c>
      <c r="P522" s="122">
        <f>'آبان 1400'!P523</f>
        <v>0</v>
      </c>
      <c r="Q522" s="362">
        <f>'آبان 1400'!Q523</f>
        <v>30</v>
      </c>
      <c r="R522" s="362">
        <f>'آبان 1400'!R523</f>
        <v>120</v>
      </c>
      <c r="S522" s="362">
        <f>'آبان 1400'!S523</f>
        <v>110</v>
      </c>
      <c r="T522" s="362">
        <f>'آبان 1400'!T523</f>
        <v>29.33</v>
      </c>
      <c r="U522" s="138">
        <f>'آبان 1400'!U523</f>
        <v>0</v>
      </c>
      <c r="V522" s="121">
        <f>'آبان 1400'!W523</f>
        <v>0</v>
      </c>
      <c r="W522" s="122">
        <f>'آبان 1400'!X523</f>
        <v>0</v>
      </c>
      <c r="X522" s="370">
        <f>'آبان 1400'!Y523</f>
        <v>2</v>
      </c>
      <c r="Y522" s="370">
        <f>'آبان 1400'!Z523</f>
        <v>1</v>
      </c>
      <c r="Z522" s="139">
        <f>'آبان 1400'!AA523</f>
        <v>885165</v>
      </c>
      <c r="AA522" s="139">
        <f>'آبان 1400'!AB523</f>
        <v>46667</v>
      </c>
      <c r="AB522" s="139">
        <f>'آبان 1400'!AC523</f>
        <v>931832</v>
      </c>
      <c r="AC522" s="139">
        <f>'آبان 1400'!AD523</f>
        <v>4500000</v>
      </c>
      <c r="AD522" s="139">
        <f>'آبان 1400'!AE523</f>
        <v>6000000</v>
      </c>
      <c r="AE522" s="140">
        <f>'آبان 1400'!AF523</f>
        <v>177895.19999999998</v>
      </c>
      <c r="AF522" s="123">
        <f>'آبان 1400'!AG523</f>
        <v>26554950</v>
      </c>
      <c r="AG522" s="124">
        <f>'آبان 1400'!AH523</f>
        <v>1400010</v>
      </c>
      <c r="AH522" s="124">
        <f>'آبان 1400'!AI523</f>
        <v>21347423.999999996</v>
      </c>
      <c r="AI522" s="124">
        <f>'آبان 1400'!AJ523</f>
        <v>2655495</v>
      </c>
      <c r="AJ522" s="124">
        <f>'آبان 1400'!AK523</f>
        <v>4500000</v>
      </c>
      <c r="AK522" s="124">
        <f>'آبان 1400'!AL523</f>
        <v>6000000</v>
      </c>
      <c r="AL522" s="124">
        <f>'آبان 1400'!AM523</f>
        <v>4892117.9999999991</v>
      </c>
      <c r="AM522" s="124">
        <f>'آبان 1400'!AN523</f>
        <v>5217666.2159999991</v>
      </c>
      <c r="AN522" s="124">
        <f>'آبان 1400'!AO523</f>
        <v>0</v>
      </c>
      <c r="AO522" s="124">
        <f>'آبان 1400'!AP523</f>
        <v>3000000</v>
      </c>
      <c r="AP522" s="124">
        <f>'آبان 1400'!AQ523</f>
        <v>0</v>
      </c>
      <c r="AQ522" s="124">
        <f>'آبان 1400'!AR523</f>
        <v>0</v>
      </c>
      <c r="AR522" s="124">
        <f>'آبان 1400'!AS523</f>
        <v>0</v>
      </c>
      <c r="AS522" s="379">
        <f>'آبان 1400'!AT523</f>
        <v>0</v>
      </c>
      <c r="AT522" s="372">
        <f t="shared" si="366"/>
        <v>75567663.216000006</v>
      </c>
      <c r="AU522" s="174">
        <f>'آبان 1400'!AV523</f>
        <v>54308316.440880008</v>
      </c>
      <c r="AV522" s="142">
        <f>'آبان 1400'!AW523</f>
        <v>72912168.215999991</v>
      </c>
      <c r="AW522" s="143">
        <f t="shared" si="367"/>
        <v>5103851.7751199994</v>
      </c>
      <c r="AX522" s="76">
        <f t="shared" si="368"/>
        <v>1430831.644088001</v>
      </c>
      <c r="AY522" s="143">
        <f>'آبان 1400'!AZ523</f>
        <v>0</v>
      </c>
      <c r="AZ522" s="143">
        <f>'آبان 1400'!BA523</f>
        <v>0</v>
      </c>
      <c r="BA522" s="143">
        <f>'آبان 1400'!BB523</f>
        <v>0</v>
      </c>
      <c r="BB522" s="143">
        <f>'آبان 1400'!BC523</f>
        <v>0</v>
      </c>
      <c r="BC522" s="143">
        <f>'آبان 1400'!BD523</f>
        <v>0</v>
      </c>
      <c r="BD522" s="143">
        <f>'آبان 1400'!BE523</f>
        <v>0</v>
      </c>
      <c r="BE522" s="143">
        <f>'آبان 1400'!BF523</f>
        <v>0</v>
      </c>
      <c r="BF522" s="144">
        <f t="shared" si="369"/>
        <v>6534683.4192080004</v>
      </c>
      <c r="BG522" s="141">
        <f t="shared" si="370"/>
        <v>69032979</v>
      </c>
      <c r="BH522" s="145">
        <f t="shared" si="371"/>
        <v>75567663.216000006</v>
      </c>
      <c r="BI522" s="128">
        <f t="shared" si="364"/>
        <v>4659160</v>
      </c>
      <c r="BJ522" s="146">
        <f t="shared" si="372"/>
        <v>2329580</v>
      </c>
      <c r="BK522" s="146">
        <f t="shared" si="373"/>
        <v>698874</v>
      </c>
      <c r="BL522" s="147">
        <f t="shared" si="374"/>
        <v>1120000</v>
      </c>
      <c r="BM522" s="383">
        <v>0</v>
      </c>
      <c r="BN522" s="148">
        <f t="shared" si="375"/>
        <v>84375277.216000006</v>
      </c>
      <c r="BO522" s="149">
        <f t="shared" si="376"/>
        <v>72912168.215999991</v>
      </c>
      <c r="BP522" s="150">
        <f t="shared" si="377"/>
        <v>16769798.689679999</v>
      </c>
      <c r="BQ522" s="151">
        <f t="shared" si="378"/>
        <v>101145075.90568</v>
      </c>
      <c r="BR522" s="152">
        <f t="shared" si="379"/>
        <v>100800</v>
      </c>
      <c r="BS522" s="148">
        <f t="shared" si="380"/>
        <v>101245875.90568</v>
      </c>
      <c r="BT522" s="136">
        <v>0</v>
      </c>
      <c r="BU522" s="149">
        <f t="shared" si="381"/>
        <v>8437527.7216000017</v>
      </c>
      <c r="BV522" s="153">
        <f t="shared" si="382"/>
        <v>4218763.8608000008</v>
      </c>
      <c r="BW522" s="134">
        <f t="shared" si="383"/>
        <v>88589584.323280007</v>
      </c>
      <c r="BX522" s="148">
        <f t="shared" si="384"/>
        <v>7687614</v>
      </c>
      <c r="BY522" s="135">
        <f t="shared" si="385"/>
        <v>80901970.323280007</v>
      </c>
      <c r="CD522" s="400">
        <f>'آبان 1400'!AU523</f>
        <v>75567663.216000006</v>
      </c>
      <c r="CE522" s="401">
        <f>'آبان 1400'!AV523</f>
        <v>54308316.440880008</v>
      </c>
      <c r="CF522" s="401">
        <f>'آبان 1400'!AW523</f>
        <v>72912168.215999991</v>
      </c>
      <c r="CG522" s="401">
        <f>'آبان 1400'!AX523</f>
        <v>5103851.7751199994</v>
      </c>
      <c r="CH522" s="401">
        <f>'آبان 1400'!AY523</f>
        <v>1430831.644088001</v>
      </c>
      <c r="CI522" s="401">
        <f>'آبان 1400'!AZ523</f>
        <v>0</v>
      </c>
      <c r="CJ522" s="401">
        <f>'آبان 1400'!BA523</f>
        <v>0</v>
      </c>
      <c r="CK522" s="401">
        <f>'آبان 1400'!BB523</f>
        <v>0</v>
      </c>
      <c r="CL522" s="401">
        <f>'آبان 1400'!BC523</f>
        <v>0</v>
      </c>
      <c r="CM522" s="401">
        <f>'آبان 1400'!BD523</f>
        <v>0</v>
      </c>
      <c r="CN522" s="401">
        <f>'آبان 1400'!BE523</f>
        <v>0</v>
      </c>
      <c r="CO522" s="401">
        <f>'آبان 1400'!BF523</f>
        <v>0</v>
      </c>
      <c r="CP522" s="401">
        <f>'آبان 1400'!BG523</f>
        <v>6534683.4192080004</v>
      </c>
      <c r="CQ522" s="401">
        <f>'آبان 1400'!BH523</f>
        <v>69032979</v>
      </c>
      <c r="CR522" s="401">
        <f t="shared" si="386"/>
        <v>75567663.216000006</v>
      </c>
      <c r="CS522" s="56">
        <f t="shared" si="387"/>
        <v>4659160</v>
      </c>
      <c r="CT522" s="400">
        <f t="shared" si="388"/>
        <v>2329580</v>
      </c>
      <c r="CU522" s="401">
        <f t="shared" si="389"/>
        <v>698874</v>
      </c>
      <c r="CV522" s="401">
        <f t="shared" si="390"/>
        <v>1120000</v>
      </c>
      <c r="CW522" s="56">
        <v>0</v>
      </c>
      <c r="CX522" s="401">
        <f t="shared" si="391"/>
        <v>84375277.216000006</v>
      </c>
      <c r="CY522" s="401">
        <f t="shared" si="392"/>
        <v>72912168.215999991</v>
      </c>
      <c r="CZ522" s="401">
        <f t="shared" si="393"/>
        <v>16769798.689679999</v>
      </c>
      <c r="DA522" s="401">
        <f t="shared" si="394"/>
        <v>101145075.90568</v>
      </c>
      <c r="DB522" s="401">
        <f t="shared" si="395"/>
        <v>100800</v>
      </c>
      <c r="DC522" s="401">
        <f t="shared" si="396"/>
        <v>101245875.90568</v>
      </c>
      <c r="DD522" s="406">
        <v>0</v>
      </c>
      <c r="DE522" s="401">
        <f t="shared" si="397"/>
        <v>8437527.7216000017</v>
      </c>
      <c r="DF522" s="401">
        <f t="shared" si="398"/>
        <v>4218763.8608000008</v>
      </c>
      <c r="DG522" s="401">
        <f t="shared" si="399"/>
        <v>88589584.323280007</v>
      </c>
      <c r="DH522" s="401">
        <f t="shared" si="400"/>
        <v>7687614</v>
      </c>
      <c r="DI522" s="401">
        <f t="shared" si="401"/>
        <v>80901970.323280007</v>
      </c>
      <c r="DJ522" s="401">
        <f t="shared" si="402"/>
        <v>0</v>
      </c>
      <c r="DL522" s="408">
        <f t="shared" si="403"/>
        <v>6638737.5</v>
      </c>
      <c r="DM522" s="408">
        <f t="shared" si="404"/>
        <v>-1979577.5</v>
      </c>
    </row>
    <row r="523" spans="1:117" s="56" customFormat="1" ht="21" x14ac:dyDescent="0.2">
      <c r="A523" s="192">
        <f t="shared" si="365"/>
        <v>2655495</v>
      </c>
      <c r="B523" s="137">
        <f>'آبان 1400'!B524</f>
        <v>518</v>
      </c>
      <c r="C523" s="137">
        <f>'آبان 1400'!C524</f>
        <v>303</v>
      </c>
      <c r="D523" s="137">
        <f>'آبان 1400'!D524</f>
        <v>12880</v>
      </c>
      <c r="E523" s="137" t="str">
        <f>'آبان 1400'!E524</f>
        <v>فرشيد</v>
      </c>
      <c r="F523" s="137" t="str">
        <f>'آبان 1400'!F524</f>
        <v>حاجي پور كلناداني</v>
      </c>
      <c r="G523" s="137" t="str">
        <f>'آبان 1400'!G524</f>
        <v>نگهبان</v>
      </c>
      <c r="H523" s="137" t="str">
        <f>'آبان 1400'!H524</f>
        <v>گیلان</v>
      </c>
      <c r="I523" s="137" t="str">
        <f>'آبان 1400'!I524</f>
        <v>138-3-585186-1</v>
      </c>
      <c r="J523" s="137">
        <f>'آبان 1400'!J524</f>
        <v>5179220998</v>
      </c>
      <c r="K523" s="137" t="str">
        <f>'آبان 1400'!K524</f>
        <v>0030120204</v>
      </c>
      <c r="L523" s="137" t="str">
        <f>'آبان 1400'!L524</f>
        <v>گیلان</v>
      </c>
      <c r="M523" s="137" t="str">
        <f>'آبان 1400'!M524</f>
        <v>نگهبان</v>
      </c>
      <c r="N523" s="121">
        <f>'آبان 1400'!N524</f>
        <v>0</v>
      </c>
      <c r="O523" s="120">
        <f>'آبان 1400'!O524</f>
        <v>0</v>
      </c>
      <c r="P523" s="122" t="str">
        <f>'آبان 1400'!P524</f>
        <v>*</v>
      </c>
      <c r="Q523" s="362">
        <f>'آبان 1400'!Q524</f>
        <v>30</v>
      </c>
      <c r="R523" s="362">
        <f>'آبان 1400'!R524</f>
        <v>120</v>
      </c>
      <c r="S523" s="362">
        <f>'آبان 1400'!S524</f>
        <v>220</v>
      </c>
      <c r="T523" s="362">
        <f>'آبان 1400'!T524</f>
        <v>29.33</v>
      </c>
      <c r="U523" s="138">
        <f>'آبان 1400'!U524</f>
        <v>0</v>
      </c>
      <c r="V523" s="121">
        <f>'آبان 1400'!W524</f>
        <v>0</v>
      </c>
      <c r="W523" s="122">
        <f>'آبان 1400'!X524</f>
        <v>0</v>
      </c>
      <c r="X523" s="370">
        <f>'آبان 1400'!Y524</f>
        <v>2</v>
      </c>
      <c r="Y523" s="370">
        <f>'آبان 1400'!Z524</f>
        <v>1</v>
      </c>
      <c r="Z523" s="139">
        <f>'آبان 1400'!AA524</f>
        <v>885165</v>
      </c>
      <c r="AA523" s="139">
        <f>'آبان 1400'!AB524</f>
        <v>46667</v>
      </c>
      <c r="AB523" s="139">
        <f>'آبان 1400'!AC524</f>
        <v>931832</v>
      </c>
      <c r="AC523" s="139">
        <f>'آبان 1400'!AD524</f>
        <v>4500000</v>
      </c>
      <c r="AD523" s="139">
        <f>'آبان 1400'!AE524</f>
        <v>6000000</v>
      </c>
      <c r="AE523" s="140">
        <f>'آبان 1400'!AF524</f>
        <v>177895.19999999998</v>
      </c>
      <c r="AF523" s="123">
        <f>'آبان 1400'!AG524</f>
        <v>26554950</v>
      </c>
      <c r="AG523" s="124">
        <f>'آبان 1400'!AH524</f>
        <v>1400010</v>
      </c>
      <c r="AH523" s="124">
        <f>'آبان 1400'!AI524</f>
        <v>21347423.999999996</v>
      </c>
      <c r="AI523" s="124">
        <f>'آبان 1400'!AJ524</f>
        <v>2655495</v>
      </c>
      <c r="AJ523" s="124">
        <f>'آبان 1400'!AK524</f>
        <v>4500000</v>
      </c>
      <c r="AK523" s="124">
        <f>'آبان 1400'!AL524</f>
        <v>6000000</v>
      </c>
      <c r="AL523" s="124">
        <f>'آبان 1400'!AM524</f>
        <v>9784235.9999999981</v>
      </c>
      <c r="AM523" s="124">
        <f>'آبان 1400'!AN524</f>
        <v>5217666.2159999991</v>
      </c>
      <c r="AN523" s="124">
        <f>'آبان 1400'!AO524</f>
        <v>0</v>
      </c>
      <c r="AO523" s="124">
        <f>'آبان 1400'!AP524</f>
        <v>3000000</v>
      </c>
      <c r="AP523" s="124">
        <f>'آبان 1400'!AQ524</f>
        <v>0</v>
      </c>
      <c r="AQ523" s="124">
        <f>'آبان 1400'!AR524</f>
        <v>0</v>
      </c>
      <c r="AR523" s="124">
        <f>'آبان 1400'!AS524</f>
        <v>0</v>
      </c>
      <c r="AS523" s="379">
        <f>'آبان 1400'!AT524</f>
        <v>0</v>
      </c>
      <c r="AT523" s="372">
        <f t="shared" si="366"/>
        <v>80459781.216000006</v>
      </c>
      <c r="AU523" s="174">
        <f>'آبان 1400'!AV524</f>
        <v>58857986.18088001</v>
      </c>
      <c r="AV523" s="142">
        <f>'آبان 1400'!AW524</f>
        <v>77804286.215999991</v>
      </c>
      <c r="AW523" s="143">
        <f t="shared" si="367"/>
        <v>5446300.0351200001</v>
      </c>
      <c r="AX523" s="76">
        <f t="shared" si="368"/>
        <v>1885798.6180880012</v>
      </c>
      <c r="AY523" s="143">
        <f>'آبان 1400'!AZ524</f>
        <v>0</v>
      </c>
      <c r="AZ523" s="143">
        <f>'آبان 1400'!BA524</f>
        <v>0</v>
      </c>
      <c r="BA523" s="143">
        <f>'آبان 1400'!BB524</f>
        <v>0</v>
      </c>
      <c r="BB523" s="143">
        <f>'آبان 1400'!BC524</f>
        <v>0</v>
      </c>
      <c r="BC523" s="143">
        <f>'آبان 1400'!BD524</f>
        <v>0</v>
      </c>
      <c r="BD523" s="143">
        <f>'آبان 1400'!BE524</f>
        <v>0</v>
      </c>
      <c r="BE523" s="143">
        <f>'آبان 1400'!BF524</f>
        <v>0</v>
      </c>
      <c r="BF523" s="144">
        <f t="shared" si="369"/>
        <v>7332098.6532080015</v>
      </c>
      <c r="BG523" s="141">
        <f t="shared" si="370"/>
        <v>73127682</v>
      </c>
      <c r="BH523" s="145">
        <f t="shared" si="371"/>
        <v>80459781.216000006</v>
      </c>
      <c r="BI523" s="128">
        <f t="shared" si="364"/>
        <v>4659160</v>
      </c>
      <c r="BJ523" s="146">
        <f t="shared" si="372"/>
        <v>2329580</v>
      </c>
      <c r="BK523" s="146">
        <f t="shared" si="373"/>
        <v>698874</v>
      </c>
      <c r="BL523" s="147">
        <f t="shared" si="374"/>
        <v>1120000</v>
      </c>
      <c r="BM523" s="383">
        <v>0</v>
      </c>
      <c r="BN523" s="148">
        <f t="shared" si="375"/>
        <v>89267395.216000006</v>
      </c>
      <c r="BO523" s="149">
        <f t="shared" si="376"/>
        <v>77804286.215999991</v>
      </c>
      <c r="BP523" s="150">
        <f t="shared" si="377"/>
        <v>17894985.82968</v>
      </c>
      <c r="BQ523" s="151">
        <f t="shared" si="378"/>
        <v>107162381.04568</v>
      </c>
      <c r="BR523" s="152">
        <f t="shared" si="379"/>
        <v>100800</v>
      </c>
      <c r="BS523" s="148">
        <f t="shared" si="380"/>
        <v>107263181.04568</v>
      </c>
      <c r="BT523" s="136">
        <v>0</v>
      </c>
      <c r="BU523" s="149">
        <f t="shared" si="381"/>
        <v>8926739.5216000006</v>
      </c>
      <c r="BV523" s="153">
        <f t="shared" si="382"/>
        <v>4463369.7608000003</v>
      </c>
      <c r="BW523" s="134">
        <f t="shared" si="383"/>
        <v>93873071.763280004</v>
      </c>
      <c r="BX523" s="148">
        <f t="shared" si="384"/>
        <v>7687614</v>
      </c>
      <c r="BY523" s="135">
        <f t="shared" si="385"/>
        <v>86185457.763280004</v>
      </c>
      <c r="CD523" s="400">
        <f>'آبان 1400'!AU524</f>
        <v>80459781.216000006</v>
      </c>
      <c r="CE523" s="401">
        <f>'آبان 1400'!AV524</f>
        <v>58857986.18088001</v>
      </c>
      <c r="CF523" s="401">
        <f>'آبان 1400'!AW524</f>
        <v>77804286.215999991</v>
      </c>
      <c r="CG523" s="401">
        <f>'آبان 1400'!AX524</f>
        <v>5446300.0351200001</v>
      </c>
      <c r="CH523" s="401">
        <f>'آبان 1400'!AY524</f>
        <v>1885798.6180880012</v>
      </c>
      <c r="CI523" s="401">
        <f>'آبان 1400'!AZ524</f>
        <v>0</v>
      </c>
      <c r="CJ523" s="401">
        <f>'آبان 1400'!BA524</f>
        <v>0</v>
      </c>
      <c r="CK523" s="401">
        <f>'آبان 1400'!BB524</f>
        <v>0</v>
      </c>
      <c r="CL523" s="401">
        <f>'آبان 1400'!BC524</f>
        <v>0</v>
      </c>
      <c r="CM523" s="401">
        <f>'آبان 1400'!BD524</f>
        <v>0</v>
      </c>
      <c r="CN523" s="401">
        <f>'آبان 1400'!BE524</f>
        <v>0</v>
      </c>
      <c r="CO523" s="401">
        <f>'آبان 1400'!BF524</f>
        <v>0</v>
      </c>
      <c r="CP523" s="401">
        <f>'آبان 1400'!BG524</f>
        <v>7332098.6532080015</v>
      </c>
      <c r="CQ523" s="401">
        <f>'آبان 1400'!BH524</f>
        <v>73127682</v>
      </c>
      <c r="CR523" s="401">
        <f t="shared" si="386"/>
        <v>80459781.216000006</v>
      </c>
      <c r="CS523" s="56">
        <f t="shared" si="387"/>
        <v>4659160</v>
      </c>
      <c r="CT523" s="400">
        <f t="shared" si="388"/>
        <v>2329580</v>
      </c>
      <c r="CU523" s="401">
        <f t="shared" si="389"/>
        <v>698874</v>
      </c>
      <c r="CV523" s="401">
        <f t="shared" si="390"/>
        <v>1120000</v>
      </c>
      <c r="CW523" s="56">
        <v>0</v>
      </c>
      <c r="CX523" s="401">
        <f t="shared" si="391"/>
        <v>89267395.216000006</v>
      </c>
      <c r="CY523" s="401">
        <f t="shared" si="392"/>
        <v>77804286.215999991</v>
      </c>
      <c r="CZ523" s="401">
        <f t="shared" si="393"/>
        <v>17894985.82968</v>
      </c>
      <c r="DA523" s="401">
        <f t="shared" si="394"/>
        <v>107162381.04568</v>
      </c>
      <c r="DB523" s="401">
        <f t="shared" si="395"/>
        <v>100800</v>
      </c>
      <c r="DC523" s="401">
        <f t="shared" si="396"/>
        <v>107263181.04568</v>
      </c>
      <c r="DD523" s="406">
        <v>0</v>
      </c>
      <c r="DE523" s="401">
        <f t="shared" si="397"/>
        <v>8926739.5216000006</v>
      </c>
      <c r="DF523" s="401">
        <f t="shared" si="398"/>
        <v>4463369.7608000003</v>
      </c>
      <c r="DG523" s="401">
        <f t="shared" si="399"/>
        <v>93873071.763280004</v>
      </c>
      <c r="DH523" s="401">
        <f t="shared" si="400"/>
        <v>7687614</v>
      </c>
      <c r="DI523" s="401">
        <f t="shared" si="401"/>
        <v>86185457.763280004</v>
      </c>
      <c r="DJ523" s="401">
        <f t="shared" si="402"/>
        <v>0</v>
      </c>
      <c r="DL523" s="408">
        <f t="shared" si="403"/>
        <v>6638737.5</v>
      </c>
      <c r="DM523" s="408">
        <f t="shared" si="404"/>
        <v>-1979577.5</v>
      </c>
    </row>
    <row r="524" spans="1:117" s="56" customFormat="1" ht="21" x14ac:dyDescent="0.2">
      <c r="A524" s="192">
        <f t="shared" si="365"/>
        <v>2655495</v>
      </c>
      <c r="B524" s="137">
        <f>'آبان 1400'!B525</f>
        <v>519</v>
      </c>
      <c r="C524" s="137">
        <f>'آبان 1400'!C525</f>
        <v>304</v>
      </c>
      <c r="D524" s="137">
        <f>'آبان 1400'!D525</f>
        <v>12881</v>
      </c>
      <c r="E524" s="137" t="str">
        <f>'آبان 1400'!E525</f>
        <v>حسن</v>
      </c>
      <c r="F524" s="137" t="str">
        <f>'آبان 1400'!F525</f>
        <v>احمدي</v>
      </c>
      <c r="G524" s="137" t="str">
        <f>'آبان 1400'!G525</f>
        <v>نگهبان</v>
      </c>
      <c r="H524" s="137" t="str">
        <f>'آبان 1400'!H525</f>
        <v>گیلان</v>
      </c>
      <c r="I524" s="137" t="str">
        <f>'آبان 1400'!I525</f>
        <v>138-800-1364701-1</v>
      </c>
      <c r="J524" s="137">
        <f>'آبان 1400'!J525</f>
        <v>2669225977</v>
      </c>
      <c r="K524" s="137" t="str">
        <f>'آبان 1400'!K525</f>
        <v>0030073639</v>
      </c>
      <c r="L524" s="137" t="str">
        <f>'آبان 1400'!L525</f>
        <v>گیلان</v>
      </c>
      <c r="M524" s="137" t="str">
        <f>'آبان 1400'!M525</f>
        <v>نگهبان</v>
      </c>
      <c r="N524" s="121" t="str">
        <f>'آبان 1400'!N525</f>
        <v>*</v>
      </c>
      <c r="O524" s="120">
        <f>'آبان 1400'!O525</f>
        <v>0</v>
      </c>
      <c r="P524" s="122">
        <f>'آبان 1400'!P525</f>
        <v>0</v>
      </c>
      <c r="Q524" s="362">
        <f>'آبان 1400'!Q525</f>
        <v>30</v>
      </c>
      <c r="R524" s="362">
        <f>'آبان 1400'!R525</f>
        <v>120</v>
      </c>
      <c r="S524" s="362">
        <f>'آبان 1400'!S525</f>
        <v>110</v>
      </c>
      <c r="T524" s="362">
        <f>'آبان 1400'!T525</f>
        <v>29.33</v>
      </c>
      <c r="U524" s="138">
        <f>'آبان 1400'!U525</f>
        <v>0</v>
      </c>
      <c r="V524" s="121">
        <f>'آبان 1400'!W525</f>
        <v>0</v>
      </c>
      <c r="W524" s="122">
        <f>'آبان 1400'!X525</f>
        <v>0</v>
      </c>
      <c r="X524" s="370">
        <f>'آبان 1400'!Y525</f>
        <v>1</v>
      </c>
      <c r="Y524" s="370">
        <f>'آبان 1400'!Z525</f>
        <v>0</v>
      </c>
      <c r="Z524" s="139">
        <f>'آبان 1400'!AA525</f>
        <v>885165</v>
      </c>
      <c r="AA524" s="139">
        <f>'آبان 1400'!AB525</f>
        <v>46667</v>
      </c>
      <c r="AB524" s="139">
        <f>'آبان 1400'!AC525</f>
        <v>931832</v>
      </c>
      <c r="AC524" s="139">
        <f>'آبان 1400'!AD525</f>
        <v>4500000</v>
      </c>
      <c r="AD524" s="139">
        <f>'آبان 1400'!AE525</f>
        <v>6000000</v>
      </c>
      <c r="AE524" s="140">
        <f>'آبان 1400'!AF525</f>
        <v>177895.19999999998</v>
      </c>
      <c r="AF524" s="123">
        <f>'آبان 1400'!AG525</f>
        <v>26554950</v>
      </c>
      <c r="AG524" s="124">
        <f>'آبان 1400'!AH525</f>
        <v>1400010</v>
      </c>
      <c r="AH524" s="124">
        <f>'آبان 1400'!AI525</f>
        <v>21347423.999999996</v>
      </c>
      <c r="AI524" s="124">
        <f>'آبان 1400'!AJ525</f>
        <v>0</v>
      </c>
      <c r="AJ524" s="124">
        <f>'آبان 1400'!AK525</f>
        <v>4500000</v>
      </c>
      <c r="AK524" s="124">
        <f>'آبان 1400'!AL525</f>
        <v>6000000</v>
      </c>
      <c r="AL524" s="124">
        <f>'آبان 1400'!AM525</f>
        <v>4892117.9999999991</v>
      </c>
      <c r="AM524" s="124">
        <f>'آبان 1400'!AN525</f>
        <v>5217666.2159999991</v>
      </c>
      <c r="AN524" s="124">
        <f>'آبان 1400'!AO525</f>
        <v>0</v>
      </c>
      <c r="AO524" s="124">
        <f>'آبان 1400'!AP525</f>
        <v>3000000</v>
      </c>
      <c r="AP524" s="124">
        <f>'آبان 1400'!AQ525</f>
        <v>0</v>
      </c>
      <c r="AQ524" s="124">
        <f>'آبان 1400'!AR525</f>
        <v>0</v>
      </c>
      <c r="AR524" s="124">
        <f>'آبان 1400'!AS525</f>
        <v>0</v>
      </c>
      <c r="AS524" s="379">
        <f>'آبان 1400'!AT525</f>
        <v>0</v>
      </c>
      <c r="AT524" s="372">
        <f t="shared" si="366"/>
        <v>72912168.216000006</v>
      </c>
      <c r="AU524" s="174">
        <f>'آبان 1400'!AV525</f>
        <v>54308316.440880008</v>
      </c>
      <c r="AV524" s="142">
        <f>'آبان 1400'!AW525</f>
        <v>72912168.215999991</v>
      </c>
      <c r="AW524" s="143">
        <f t="shared" si="367"/>
        <v>5103851.7751199994</v>
      </c>
      <c r="AX524" s="76">
        <f t="shared" si="368"/>
        <v>1430831.644088001</v>
      </c>
      <c r="AY524" s="143">
        <f>'آبان 1400'!AZ525</f>
        <v>0</v>
      </c>
      <c r="AZ524" s="143">
        <f>'آبان 1400'!BA525</f>
        <v>0</v>
      </c>
      <c r="BA524" s="143">
        <f>'آبان 1400'!BB525</f>
        <v>0</v>
      </c>
      <c r="BB524" s="143">
        <f>'آبان 1400'!BC525</f>
        <v>0</v>
      </c>
      <c r="BC524" s="143">
        <f>'آبان 1400'!BD525</f>
        <v>0</v>
      </c>
      <c r="BD524" s="143">
        <f>'آبان 1400'!BE525</f>
        <v>0</v>
      </c>
      <c r="BE524" s="143">
        <f>'آبان 1400'!BF525</f>
        <v>0</v>
      </c>
      <c r="BF524" s="144">
        <f t="shared" si="369"/>
        <v>6534683.4192080004</v>
      </c>
      <c r="BG524" s="141">
        <f t="shared" si="370"/>
        <v>66377484</v>
      </c>
      <c r="BH524" s="145">
        <f t="shared" si="371"/>
        <v>72912168.216000006</v>
      </c>
      <c r="BI524" s="128">
        <f t="shared" si="364"/>
        <v>4659160</v>
      </c>
      <c r="BJ524" s="146">
        <f t="shared" si="372"/>
        <v>2329580</v>
      </c>
      <c r="BK524" s="146">
        <f t="shared" si="373"/>
        <v>698874</v>
      </c>
      <c r="BL524" s="147">
        <f t="shared" si="374"/>
        <v>1120000</v>
      </c>
      <c r="BM524" s="383">
        <v>0</v>
      </c>
      <c r="BN524" s="148">
        <f t="shared" si="375"/>
        <v>81719782.216000006</v>
      </c>
      <c r="BO524" s="149">
        <f t="shared" si="376"/>
        <v>72912168.215999991</v>
      </c>
      <c r="BP524" s="150">
        <f t="shared" si="377"/>
        <v>16769798.689679999</v>
      </c>
      <c r="BQ524" s="151">
        <f t="shared" si="378"/>
        <v>98489580.905680001</v>
      </c>
      <c r="BR524" s="152">
        <f t="shared" si="379"/>
        <v>100800</v>
      </c>
      <c r="BS524" s="148">
        <f t="shared" si="380"/>
        <v>98590380.905680001</v>
      </c>
      <c r="BT524" s="136">
        <v>0</v>
      </c>
      <c r="BU524" s="149">
        <f t="shared" si="381"/>
        <v>8171978.2216000007</v>
      </c>
      <c r="BV524" s="153">
        <f t="shared" si="382"/>
        <v>4085989.1108000004</v>
      </c>
      <c r="BW524" s="134">
        <f t="shared" si="383"/>
        <v>86332413.573280007</v>
      </c>
      <c r="BX524" s="148">
        <f t="shared" si="384"/>
        <v>7687614</v>
      </c>
      <c r="BY524" s="135">
        <f t="shared" si="385"/>
        <v>78644799.573280007</v>
      </c>
      <c r="CD524" s="400">
        <f>'آبان 1400'!AU525</f>
        <v>72912168.216000006</v>
      </c>
      <c r="CE524" s="401">
        <f>'آبان 1400'!AV525</f>
        <v>54308316.440880008</v>
      </c>
      <c r="CF524" s="401">
        <f>'آبان 1400'!AW525</f>
        <v>72912168.215999991</v>
      </c>
      <c r="CG524" s="401">
        <f>'آبان 1400'!AX525</f>
        <v>5103851.7751199994</v>
      </c>
      <c r="CH524" s="401">
        <f>'آبان 1400'!AY525</f>
        <v>1430831.644088001</v>
      </c>
      <c r="CI524" s="401">
        <f>'آبان 1400'!AZ525</f>
        <v>0</v>
      </c>
      <c r="CJ524" s="401">
        <f>'آبان 1400'!BA525</f>
        <v>0</v>
      </c>
      <c r="CK524" s="401">
        <f>'آبان 1400'!BB525</f>
        <v>0</v>
      </c>
      <c r="CL524" s="401">
        <f>'آبان 1400'!BC525</f>
        <v>0</v>
      </c>
      <c r="CM524" s="401">
        <f>'آبان 1400'!BD525</f>
        <v>0</v>
      </c>
      <c r="CN524" s="401">
        <f>'آبان 1400'!BE525</f>
        <v>0</v>
      </c>
      <c r="CO524" s="401">
        <f>'آبان 1400'!BF525</f>
        <v>0</v>
      </c>
      <c r="CP524" s="401">
        <f>'آبان 1400'!BG525</f>
        <v>6534683.4192080004</v>
      </c>
      <c r="CQ524" s="401">
        <f>'آبان 1400'!BH525</f>
        <v>66377484</v>
      </c>
      <c r="CR524" s="401">
        <f t="shared" si="386"/>
        <v>72912168.216000006</v>
      </c>
      <c r="CS524" s="56">
        <f t="shared" si="387"/>
        <v>4659160</v>
      </c>
      <c r="CT524" s="400">
        <f t="shared" si="388"/>
        <v>2329580</v>
      </c>
      <c r="CU524" s="401">
        <f t="shared" si="389"/>
        <v>698874</v>
      </c>
      <c r="CV524" s="401">
        <f t="shared" si="390"/>
        <v>1120000</v>
      </c>
      <c r="CW524" s="56">
        <v>0</v>
      </c>
      <c r="CX524" s="401">
        <f t="shared" si="391"/>
        <v>81719782.216000006</v>
      </c>
      <c r="CY524" s="401">
        <f t="shared" si="392"/>
        <v>72912168.215999991</v>
      </c>
      <c r="CZ524" s="401">
        <f t="shared" si="393"/>
        <v>16769798.689679999</v>
      </c>
      <c r="DA524" s="401">
        <f t="shared" si="394"/>
        <v>98489580.905680001</v>
      </c>
      <c r="DB524" s="401">
        <f t="shared" si="395"/>
        <v>100800</v>
      </c>
      <c r="DC524" s="401">
        <f t="shared" si="396"/>
        <v>98590380.905680001</v>
      </c>
      <c r="DD524" s="406">
        <v>0</v>
      </c>
      <c r="DE524" s="401">
        <f t="shared" si="397"/>
        <v>8171978.2216000007</v>
      </c>
      <c r="DF524" s="401">
        <f t="shared" si="398"/>
        <v>4085989.1108000004</v>
      </c>
      <c r="DG524" s="401">
        <f t="shared" si="399"/>
        <v>86332413.573280007</v>
      </c>
      <c r="DH524" s="401">
        <f t="shared" si="400"/>
        <v>7687614</v>
      </c>
      <c r="DI524" s="401">
        <f t="shared" si="401"/>
        <v>78644799.573280007</v>
      </c>
      <c r="DJ524" s="401">
        <f t="shared" si="402"/>
        <v>0</v>
      </c>
      <c r="DL524" s="408">
        <f t="shared" si="403"/>
        <v>6638737.5</v>
      </c>
      <c r="DM524" s="408">
        <f t="shared" si="404"/>
        <v>-1979577.5</v>
      </c>
    </row>
    <row r="525" spans="1:117" s="56" customFormat="1" ht="21" x14ac:dyDescent="0.2">
      <c r="A525" s="192">
        <f t="shared" si="365"/>
        <v>2655495</v>
      </c>
      <c r="B525" s="137">
        <f>'آبان 1400'!B526</f>
        <v>520</v>
      </c>
      <c r="C525" s="137">
        <f>'آبان 1400'!C526</f>
        <v>305</v>
      </c>
      <c r="D525" s="137">
        <f>'آبان 1400'!D526</f>
        <v>12882</v>
      </c>
      <c r="E525" s="137" t="str">
        <f>'آبان 1400'!E526</f>
        <v>محمد</v>
      </c>
      <c r="F525" s="137" t="str">
        <f>'آبان 1400'!F526</f>
        <v>پوربخشي سياه بيل</v>
      </c>
      <c r="G525" s="137" t="str">
        <f>'آبان 1400'!G526</f>
        <v>نگهبان</v>
      </c>
      <c r="H525" s="137" t="str">
        <f>'آبان 1400'!H526</f>
        <v>گیلان</v>
      </c>
      <c r="I525" s="137" t="str">
        <f>'آبان 1400'!I526</f>
        <v>124-12-160148-1</v>
      </c>
      <c r="J525" s="137">
        <f>'آبان 1400'!J526</f>
        <v>5709707961</v>
      </c>
      <c r="K525" s="137" t="str">
        <f>'آبان 1400'!K526</f>
        <v>0012683555</v>
      </c>
      <c r="L525" s="137" t="str">
        <f>'آبان 1400'!L526</f>
        <v>گیلان</v>
      </c>
      <c r="M525" s="137" t="str">
        <f>'آبان 1400'!M526</f>
        <v>نگهبان</v>
      </c>
      <c r="N525" s="121" t="str">
        <f>'آبان 1400'!N526</f>
        <v>*</v>
      </c>
      <c r="O525" s="120">
        <f>'آبان 1400'!O526</f>
        <v>0</v>
      </c>
      <c r="P525" s="122">
        <f>'آبان 1400'!P526</f>
        <v>0</v>
      </c>
      <c r="Q525" s="362">
        <f>'آبان 1400'!Q526</f>
        <v>30</v>
      </c>
      <c r="R525" s="362">
        <f>'آبان 1400'!R526</f>
        <v>120</v>
      </c>
      <c r="S525" s="362">
        <f>'آبان 1400'!S526</f>
        <v>110</v>
      </c>
      <c r="T525" s="362">
        <f>'آبان 1400'!T526</f>
        <v>29.33</v>
      </c>
      <c r="U525" s="138">
        <f>'آبان 1400'!U526</f>
        <v>0</v>
      </c>
      <c r="V525" s="121">
        <f>'آبان 1400'!W526</f>
        <v>0</v>
      </c>
      <c r="W525" s="122">
        <f>'آبان 1400'!X526</f>
        <v>0</v>
      </c>
      <c r="X525" s="370">
        <f>'آبان 1400'!Y526</f>
        <v>2</v>
      </c>
      <c r="Y525" s="370">
        <f>'آبان 1400'!Z526</f>
        <v>2</v>
      </c>
      <c r="Z525" s="139">
        <f>'آبان 1400'!AA526</f>
        <v>885165</v>
      </c>
      <c r="AA525" s="139">
        <f>'آبان 1400'!AB526</f>
        <v>46667</v>
      </c>
      <c r="AB525" s="139">
        <f>'آبان 1400'!AC526</f>
        <v>931832</v>
      </c>
      <c r="AC525" s="139">
        <f>'آبان 1400'!AD526</f>
        <v>4500000</v>
      </c>
      <c r="AD525" s="139">
        <f>'آبان 1400'!AE526</f>
        <v>6000000</v>
      </c>
      <c r="AE525" s="140">
        <f>'آبان 1400'!AF526</f>
        <v>177895.19999999998</v>
      </c>
      <c r="AF525" s="123">
        <f>'آبان 1400'!AG526</f>
        <v>26554950</v>
      </c>
      <c r="AG525" s="124">
        <f>'آبان 1400'!AH526</f>
        <v>1400010</v>
      </c>
      <c r="AH525" s="124">
        <f>'آبان 1400'!AI526</f>
        <v>21347423.999999996</v>
      </c>
      <c r="AI525" s="124">
        <f>'آبان 1400'!AJ526</f>
        <v>5310990</v>
      </c>
      <c r="AJ525" s="124">
        <f>'آبان 1400'!AK526</f>
        <v>4500000</v>
      </c>
      <c r="AK525" s="124">
        <f>'آبان 1400'!AL526</f>
        <v>6000000</v>
      </c>
      <c r="AL525" s="124">
        <f>'آبان 1400'!AM526</f>
        <v>4892117.9999999991</v>
      </c>
      <c r="AM525" s="124">
        <f>'آبان 1400'!AN526</f>
        <v>5217666.2159999991</v>
      </c>
      <c r="AN525" s="124">
        <f>'آبان 1400'!AO526</f>
        <v>0</v>
      </c>
      <c r="AO525" s="124">
        <f>'آبان 1400'!AP526</f>
        <v>3000000</v>
      </c>
      <c r="AP525" s="124">
        <f>'آبان 1400'!AQ526</f>
        <v>0</v>
      </c>
      <c r="AQ525" s="124">
        <f>'آبان 1400'!AR526</f>
        <v>0</v>
      </c>
      <c r="AR525" s="124">
        <f>'آبان 1400'!AS526</f>
        <v>0</v>
      </c>
      <c r="AS525" s="379">
        <f>'آبان 1400'!AT526</f>
        <v>0</v>
      </c>
      <c r="AT525" s="372">
        <f t="shared" si="366"/>
        <v>78223158.216000006</v>
      </c>
      <c r="AU525" s="174">
        <f>'آبان 1400'!AV526</f>
        <v>54308316.440880008</v>
      </c>
      <c r="AV525" s="142">
        <f>'آبان 1400'!AW526</f>
        <v>72912168.215999991</v>
      </c>
      <c r="AW525" s="143">
        <f t="shared" si="367"/>
        <v>5103851.7751199994</v>
      </c>
      <c r="AX525" s="76">
        <f t="shared" si="368"/>
        <v>1430831.644088001</v>
      </c>
      <c r="AY525" s="143">
        <f>'آبان 1400'!AZ526</f>
        <v>0</v>
      </c>
      <c r="AZ525" s="143">
        <f>'آبان 1400'!BA526</f>
        <v>0</v>
      </c>
      <c r="BA525" s="143">
        <f>'آبان 1400'!BB526</f>
        <v>0</v>
      </c>
      <c r="BB525" s="143">
        <f>'آبان 1400'!BC526</f>
        <v>0</v>
      </c>
      <c r="BC525" s="143">
        <f>'آبان 1400'!BD526</f>
        <v>0</v>
      </c>
      <c r="BD525" s="143">
        <f>'آبان 1400'!BE526</f>
        <v>0</v>
      </c>
      <c r="BE525" s="143">
        <f>'آبان 1400'!BF526</f>
        <v>0</v>
      </c>
      <c r="BF525" s="144">
        <f t="shared" si="369"/>
        <v>6534683.4192080004</v>
      </c>
      <c r="BG525" s="141">
        <f t="shared" si="370"/>
        <v>71688474</v>
      </c>
      <c r="BH525" s="145">
        <f t="shared" si="371"/>
        <v>78223158.216000006</v>
      </c>
      <c r="BI525" s="128">
        <f t="shared" si="364"/>
        <v>4659160</v>
      </c>
      <c r="BJ525" s="146">
        <f t="shared" si="372"/>
        <v>2329580</v>
      </c>
      <c r="BK525" s="146">
        <f t="shared" si="373"/>
        <v>698874</v>
      </c>
      <c r="BL525" s="147">
        <f t="shared" si="374"/>
        <v>1120000</v>
      </c>
      <c r="BM525" s="383">
        <v>0</v>
      </c>
      <c r="BN525" s="148">
        <f t="shared" si="375"/>
        <v>87030772.216000006</v>
      </c>
      <c r="BO525" s="149">
        <f t="shared" si="376"/>
        <v>72912168.215999991</v>
      </c>
      <c r="BP525" s="150">
        <f t="shared" si="377"/>
        <v>16769798.689679999</v>
      </c>
      <c r="BQ525" s="151">
        <f t="shared" si="378"/>
        <v>103800570.90568</v>
      </c>
      <c r="BR525" s="152">
        <f t="shared" si="379"/>
        <v>100800</v>
      </c>
      <c r="BS525" s="148">
        <f t="shared" si="380"/>
        <v>103901370.90568</v>
      </c>
      <c r="BT525" s="136">
        <v>0</v>
      </c>
      <c r="BU525" s="149">
        <f t="shared" si="381"/>
        <v>8703077.2216000017</v>
      </c>
      <c r="BV525" s="153">
        <f t="shared" si="382"/>
        <v>4351538.6108000008</v>
      </c>
      <c r="BW525" s="134">
        <f t="shared" si="383"/>
        <v>90846755.073280007</v>
      </c>
      <c r="BX525" s="148">
        <f t="shared" si="384"/>
        <v>7687614</v>
      </c>
      <c r="BY525" s="135">
        <f t="shared" si="385"/>
        <v>83159141.073280007</v>
      </c>
      <c r="CD525" s="400">
        <f>'آبان 1400'!AU526</f>
        <v>78223158.216000006</v>
      </c>
      <c r="CE525" s="401">
        <f>'آبان 1400'!AV526</f>
        <v>54308316.440880008</v>
      </c>
      <c r="CF525" s="401">
        <f>'آبان 1400'!AW526</f>
        <v>72912168.215999991</v>
      </c>
      <c r="CG525" s="401">
        <f>'آبان 1400'!AX526</f>
        <v>5103851.7751199994</v>
      </c>
      <c r="CH525" s="401">
        <f>'آبان 1400'!AY526</f>
        <v>1430831.644088001</v>
      </c>
      <c r="CI525" s="401">
        <f>'آبان 1400'!AZ526</f>
        <v>0</v>
      </c>
      <c r="CJ525" s="401">
        <f>'آبان 1400'!BA526</f>
        <v>0</v>
      </c>
      <c r="CK525" s="401">
        <f>'آبان 1400'!BB526</f>
        <v>0</v>
      </c>
      <c r="CL525" s="401">
        <f>'آبان 1400'!BC526</f>
        <v>0</v>
      </c>
      <c r="CM525" s="401">
        <f>'آبان 1400'!BD526</f>
        <v>0</v>
      </c>
      <c r="CN525" s="401">
        <f>'آبان 1400'!BE526</f>
        <v>0</v>
      </c>
      <c r="CO525" s="401">
        <f>'آبان 1400'!BF526</f>
        <v>0</v>
      </c>
      <c r="CP525" s="401">
        <f>'آبان 1400'!BG526</f>
        <v>6534683.4192080004</v>
      </c>
      <c r="CQ525" s="401">
        <f>'آبان 1400'!BH526</f>
        <v>71688474</v>
      </c>
      <c r="CR525" s="401">
        <f t="shared" si="386"/>
        <v>78223158.216000006</v>
      </c>
      <c r="CS525" s="56">
        <f t="shared" si="387"/>
        <v>4659160</v>
      </c>
      <c r="CT525" s="400">
        <f t="shared" si="388"/>
        <v>2329580</v>
      </c>
      <c r="CU525" s="401">
        <f t="shared" si="389"/>
        <v>698874</v>
      </c>
      <c r="CV525" s="401">
        <f t="shared" si="390"/>
        <v>1120000</v>
      </c>
      <c r="CW525" s="56">
        <v>0</v>
      </c>
      <c r="CX525" s="401">
        <f t="shared" si="391"/>
        <v>87030772.216000006</v>
      </c>
      <c r="CY525" s="401">
        <f t="shared" si="392"/>
        <v>72912168.215999991</v>
      </c>
      <c r="CZ525" s="401">
        <f t="shared" si="393"/>
        <v>16769798.689679999</v>
      </c>
      <c r="DA525" s="401">
        <f t="shared" si="394"/>
        <v>103800570.90568</v>
      </c>
      <c r="DB525" s="401">
        <f t="shared" si="395"/>
        <v>100800</v>
      </c>
      <c r="DC525" s="401">
        <f t="shared" si="396"/>
        <v>103901370.90568</v>
      </c>
      <c r="DD525" s="406">
        <v>0</v>
      </c>
      <c r="DE525" s="401">
        <f t="shared" si="397"/>
        <v>8703077.2216000017</v>
      </c>
      <c r="DF525" s="401">
        <f t="shared" si="398"/>
        <v>4351538.6108000008</v>
      </c>
      <c r="DG525" s="401">
        <f t="shared" si="399"/>
        <v>90846755.073280007</v>
      </c>
      <c r="DH525" s="401">
        <f t="shared" si="400"/>
        <v>7687614</v>
      </c>
      <c r="DI525" s="401">
        <f t="shared" si="401"/>
        <v>83159141.073280007</v>
      </c>
      <c r="DJ525" s="401">
        <f t="shared" si="402"/>
        <v>0</v>
      </c>
      <c r="DL525" s="408">
        <f t="shared" si="403"/>
        <v>6638737.5</v>
      </c>
      <c r="DM525" s="408">
        <f t="shared" si="404"/>
        <v>-1979577.5</v>
      </c>
    </row>
    <row r="526" spans="1:117" s="56" customFormat="1" ht="21" x14ac:dyDescent="0.2">
      <c r="A526" s="192">
        <f t="shared" si="365"/>
        <v>2655495</v>
      </c>
      <c r="B526" s="137">
        <f>'آبان 1400'!B527</f>
        <v>521</v>
      </c>
      <c r="C526" s="137">
        <f>'آبان 1400'!C527</f>
        <v>306</v>
      </c>
      <c r="D526" s="137">
        <f>'آبان 1400'!D527</f>
        <v>12883</v>
      </c>
      <c r="E526" s="137" t="str">
        <f>'آبان 1400'!E527</f>
        <v>پرويز</v>
      </c>
      <c r="F526" s="137" t="str">
        <f>'آبان 1400'!F527</f>
        <v>پوربخشي سيابيل</v>
      </c>
      <c r="G526" s="137" t="str">
        <f>'آبان 1400'!G527</f>
        <v>نگهبان</v>
      </c>
      <c r="H526" s="137" t="str">
        <f>'آبان 1400'!H527</f>
        <v>گیلان</v>
      </c>
      <c r="I526" s="137" t="str">
        <f>'آبان 1400'!I527</f>
        <v>124-813-2095034-1</v>
      </c>
      <c r="J526" s="137">
        <f>'آبان 1400'!J527</f>
        <v>5709943428</v>
      </c>
      <c r="K526" s="137" t="str">
        <f>'آبان 1400'!K527</f>
        <v>0012747296</v>
      </c>
      <c r="L526" s="137" t="str">
        <f>'آبان 1400'!L527</f>
        <v>گیلان</v>
      </c>
      <c r="M526" s="137" t="str">
        <f>'آبان 1400'!M527</f>
        <v>نگهبان</v>
      </c>
      <c r="N526" s="121" t="str">
        <f>'آبان 1400'!N527</f>
        <v>*</v>
      </c>
      <c r="O526" s="120">
        <f>'آبان 1400'!O527</f>
        <v>0</v>
      </c>
      <c r="P526" s="122">
        <f>'آبان 1400'!P527</f>
        <v>0</v>
      </c>
      <c r="Q526" s="362">
        <f>'آبان 1400'!Q527</f>
        <v>30</v>
      </c>
      <c r="R526" s="362">
        <f>'آبان 1400'!R527</f>
        <v>120</v>
      </c>
      <c r="S526" s="362">
        <f>'آبان 1400'!S527</f>
        <v>110</v>
      </c>
      <c r="T526" s="362">
        <f>'آبان 1400'!T527</f>
        <v>29.33</v>
      </c>
      <c r="U526" s="138">
        <f>'آبان 1400'!U527</f>
        <v>0</v>
      </c>
      <c r="V526" s="121">
        <f>'آبان 1400'!W527</f>
        <v>0</v>
      </c>
      <c r="W526" s="122">
        <f>'آبان 1400'!X527</f>
        <v>0</v>
      </c>
      <c r="X526" s="370">
        <f>'آبان 1400'!Y527</f>
        <v>2</v>
      </c>
      <c r="Y526" s="370">
        <f>'آبان 1400'!Z527</f>
        <v>2</v>
      </c>
      <c r="Z526" s="139">
        <f>'آبان 1400'!AA527</f>
        <v>885165</v>
      </c>
      <c r="AA526" s="139">
        <f>'آبان 1400'!AB527</f>
        <v>46667</v>
      </c>
      <c r="AB526" s="139">
        <f>'آبان 1400'!AC527</f>
        <v>931832</v>
      </c>
      <c r="AC526" s="139">
        <f>'آبان 1400'!AD527</f>
        <v>4500000</v>
      </c>
      <c r="AD526" s="139">
        <f>'آبان 1400'!AE527</f>
        <v>6000000</v>
      </c>
      <c r="AE526" s="140">
        <f>'آبان 1400'!AF527</f>
        <v>177895.19999999998</v>
      </c>
      <c r="AF526" s="123">
        <f>'آبان 1400'!AG527</f>
        <v>26554950</v>
      </c>
      <c r="AG526" s="124">
        <f>'آبان 1400'!AH527</f>
        <v>1400010</v>
      </c>
      <c r="AH526" s="124">
        <f>'آبان 1400'!AI527</f>
        <v>21347423.999999996</v>
      </c>
      <c r="AI526" s="124">
        <f>'آبان 1400'!AJ527</f>
        <v>5310990</v>
      </c>
      <c r="AJ526" s="124">
        <f>'آبان 1400'!AK527</f>
        <v>4500000</v>
      </c>
      <c r="AK526" s="124">
        <f>'آبان 1400'!AL527</f>
        <v>6000000</v>
      </c>
      <c r="AL526" s="124">
        <f>'آبان 1400'!AM527</f>
        <v>4892117.9999999991</v>
      </c>
      <c r="AM526" s="124">
        <f>'آبان 1400'!AN527</f>
        <v>5217666.2159999991</v>
      </c>
      <c r="AN526" s="124">
        <f>'آبان 1400'!AO527</f>
        <v>0</v>
      </c>
      <c r="AO526" s="124">
        <f>'آبان 1400'!AP527</f>
        <v>3000000</v>
      </c>
      <c r="AP526" s="124">
        <f>'آبان 1400'!AQ527</f>
        <v>0</v>
      </c>
      <c r="AQ526" s="124">
        <f>'آبان 1400'!AR527</f>
        <v>0</v>
      </c>
      <c r="AR526" s="124">
        <f>'آبان 1400'!AS527</f>
        <v>0</v>
      </c>
      <c r="AS526" s="379">
        <f>'آبان 1400'!AT527</f>
        <v>0</v>
      </c>
      <c r="AT526" s="372">
        <f t="shared" si="366"/>
        <v>78223158.216000006</v>
      </c>
      <c r="AU526" s="174">
        <f>'آبان 1400'!AV527</f>
        <v>54308316.440880008</v>
      </c>
      <c r="AV526" s="142">
        <f>'آبان 1400'!AW527</f>
        <v>72912168.215999991</v>
      </c>
      <c r="AW526" s="143">
        <f t="shared" si="367"/>
        <v>5103851.7751199994</v>
      </c>
      <c r="AX526" s="76">
        <f t="shared" si="368"/>
        <v>1430831.644088001</v>
      </c>
      <c r="AY526" s="143">
        <f>'آبان 1400'!AZ527</f>
        <v>0</v>
      </c>
      <c r="AZ526" s="143">
        <f>'آبان 1400'!BA527</f>
        <v>0</v>
      </c>
      <c r="BA526" s="143">
        <f>'آبان 1400'!BB527</f>
        <v>0</v>
      </c>
      <c r="BB526" s="143">
        <f>'آبان 1400'!BC527</f>
        <v>0</v>
      </c>
      <c r="BC526" s="143">
        <f>'آبان 1400'!BD527</f>
        <v>0</v>
      </c>
      <c r="BD526" s="143">
        <f>'آبان 1400'!BE527</f>
        <v>0</v>
      </c>
      <c r="BE526" s="143">
        <f>'آبان 1400'!BF527</f>
        <v>0</v>
      </c>
      <c r="BF526" s="144">
        <f t="shared" si="369"/>
        <v>6534683.4192080004</v>
      </c>
      <c r="BG526" s="141">
        <f t="shared" si="370"/>
        <v>71688474</v>
      </c>
      <c r="BH526" s="145">
        <f t="shared" si="371"/>
        <v>78223158.216000006</v>
      </c>
      <c r="BI526" s="128">
        <f t="shared" si="364"/>
        <v>4659160</v>
      </c>
      <c r="BJ526" s="146">
        <f t="shared" si="372"/>
        <v>2329580</v>
      </c>
      <c r="BK526" s="146">
        <f t="shared" si="373"/>
        <v>698874</v>
      </c>
      <c r="BL526" s="147">
        <f t="shared" si="374"/>
        <v>1120000</v>
      </c>
      <c r="BM526" s="383">
        <v>0</v>
      </c>
      <c r="BN526" s="148">
        <f t="shared" si="375"/>
        <v>87030772.216000006</v>
      </c>
      <c r="BO526" s="149">
        <f t="shared" si="376"/>
        <v>72912168.215999991</v>
      </c>
      <c r="BP526" s="150">
        <f t="shared" si="377"/>
        <v>16769798.689679999</v>
      </c>
      <c r="BQ526" s="151">
        <f t="shared" si="378"/>
        <v>103800570.90568</v>
      </c>
      <c r="BR526" s="152">
        <f t="shared" si="379"/>
        <v>100800</v>
      </c>
      <c r="BS526" s="148">
        <f t="shared" si="380"/>
        <v>103901370.90568</v>
      </c>
      <c r="BT526" s="136">
        <v>0</v>
      </c>
      <c r="BU526" s="149">
        <f t="shared" si="381"/>
        <v>8703077.2216000017</v>
      </c>
      <c r="BV526" s="153">
        <f t="shared" si="382"/>
        <v>4351538.6108000008</v>
      </c>
      <c r="BW526" s="134">
        <f t="shared" si="383"/>
        <v>90846755.073280007</v>
      </c>
      <c r="BX526" s="148">
        <f t="shared" si="384"/>
        <v>7687614</v>
      </c>
      <c r="BY526" s="135">
        <f t="shared" si="385"/>
        <v>83159141.073280007</v>
      </c>
      <c r="CD526" s="400">
        <f>'آبان 1400'!AU527</f>
        <v>78223158.216000006</v>
      </c>
      <c r="CE526" s="401">
        <f>'آبان 1400'!AV527</f>
        <v>54308316.440880008</v>
      </c>
      <c r="CF526" s="401">
        <f>'آبان 1400'!AW527</f>
        <v>72912168.215999991</v>
      </c>
      <c r="CG526" s="401">
        <f>'آبان 1400'!AX527</f>
        <v>5103851.7751199994</v>
      </c>
      <c r="CH526" s="401">
        <f>'آبان 1400'!AY527</f>
        <v>1430831.644088001</v>
      </c>
      <c r="CI526" s="401">
        <f>'آبان 1400'!AZ527</f>
        <v>0</v>
      </c>
      <c r="CJ526" s="401">
        <f>'آبان 1400'!BA527</f>
        <v>0</v>
      </c>
      <c r="CK526" s="401">
        <f>'آبان 1400'!BB527</f>
        <v>0</v>
      </c>
      <c r="CL526" s="401">
        <f>'آبان 1400'!BC527</f>
        <v>0</v>
      </c>
      <c r="CM526" s="401">
        <f>'آبان 1400'!BD527</f>
        <v>0</v>
      </c>
      <c r="CN526" s="401">
        <f>'آبان 1400'!BE527</f>
        <v>0</v>
      </c>
      <c r="CO526" s="401">
        <f>'آبان 1400'!BF527</f>
        <v>0</v>
      </c>
      <c r="CP526" s="401">
        <f>'آبان 1400'!BG527</f>
        <v>6534683.4192080004</v>
      </c>
      <c r="CQ526" s="401">
        <f>'آبان 1400'!BH527</f>
        <v>71688474</v>
      </c>
      <c r="CR526" s="401">
        <f t="shared" si="386"/>
        <v>78223158.216000006</v>
      </c>
      <c r="CS526" s="56">
        <f t="shared" si="387"/>
        <v>4659160</v>
      </c>
      <c r="CT526" s="400">
        <f t="shared" si="388"/>
        <v>2329580</v>
      </c>
      <c r="CU526" s="401">
        <f t="shared" si="389"/>
        <v>698874</v>
      </c>
      <c r="CV526" s="401">
        <f t="shared" si="390"/>
        <v>1120000</v>
      </c>
      <c r="CW526" s="56">
        <v>0</v>
      </c>
      <c r="CX526" s="401">
        <f t="shared" si="391"/>
        <v>87030772.216000006</v>
      </c>
      <c r="CY526" s="401">
        <f t="shared" si="392"/>
        <v>72912168.215999991</v>
      </c>
      <c r="CZ526" s="401">
        <f t="shared" si="393"/>
        <v>16769798.689679999</v>
      </c>
      <c r="DA526" s="401">
        <f t="shared" si="394"/>
        <v>103800570.90568</v>
      </c>
      <c r="DB526" s="401">
        <f t="shared" si="395"/>
        <v>100800</v>
      </c>
      <c r="DC526" s="401">
        <f t="shared" si="396"/>
        <v>103901370.90568</v>
      </c>
      <c r="DD526" s="406">
        <v>0</v>
      </c>
      <c r="DE526" s="401">
        <f t="shared" si="397"/>
        <v>8703077.2216000017</v>
      </c>
      <c r="DF526" s="401">
        <f t="shared" si="398"/>
        <v>4351538.6108000008</v>
      </c>
      <c r="DG526" s="401">
        <f t="shared" si="399"/>
        <v>90846755.073280007</v>
      </c>
      <c r="DH526" s="401">
        <f t="shared" si="400"/>
        <v>7687614</v>
      </c>
      <c r="DI526" s="401">
        <f t="shared" si="401"/>
        <v>83159141.073280007</v>
      </c>
      <c r="DJ526" s="401">
        <f t="shared" si="402"/>
        <v>0</v>
      </c>
      <c r="DL526" s="408">
        <f t="shared" si="403"/>
        <v>6638737.5</v>
      </c>
      <c r="DM526" s="408">
        <f t="shared" si="404"/>
        <v>-1979577.5</v>
      </c>
    </row>
    <row r="527" spans="1:117" s="56" customFormat="1" ht="21" x14ac:dyDescent="0.2">
      <c r="A527" s="192">
        <f t="shared" si="365"/>
        <v>2655495</v>
      </c>
      <c r="B527" s="137">
        <f>'آبان 1400'!B528</f>
        <v>522</v>
      </c>
      <c r="C527" s="137">
        <f>'آبان 1400'!C528</f>
        <v>307</v>
      </c>
      <c r="D527" s="137">
        <f>'آبان 1400'!D528</f>
        <v>12884</v>
      </c>
      <c r="E527" s="137" t="str">
        <f>'آبان 1400'!E528</f>
        <v>صادق</v>
      </c>
      <c r="F527" s="137" t="str">
        <f>'آبان 1400'!F528</f>
        <v>خاني خواه سوركوهي</v>
      </c>
      <c r="G527" s="137" t="str">
        <f>'آبان 1400'!G528</f>
        <v>نگهبان</v>
      </c>
      <c r="H527" s="137" t="str">
        <f>'آبان 1400'!H528</f>
        <v>گیلان</v>
      </c>
      <c r="I527" s="137" t="str">
        <f>'آبان 1400'!I528</f>
        <v>381-813-2540595-1</v>
      </c>
      <c r="J527" s="137" t="str">
        <f>'آبان 1400'!J528</f>
        <v>06309441264</v>
      </c>
      <c r="K527" s="137" t="str">
        <f>'آبان 1400'!K528</f>
        <v>0023089145</v>
      </c>
      <c r="L527" s="137" t="str">
        <f>'آبان 1400'!L528</f>
        <v>گیلان</v>
      </c>
      <c r="M527" s="137" t="str">
        <f>'آبان 1400'!M528</f>
        <v>نگهبان</v>
      </c>
      <c r="N527" s="121">
        <f>'آبان 1400'!N528</f>
        <v>0</v>
      </c>
      <c r="O527" s="120">
        <f>'آبان 1400'!O528</f>
        <v>0</v>
      </c>
      <c r="P527" s="122" t="str">
        <f>'آبان 1400'!P528</f>
        <v>*</v>
      </c>
      <c r="Q527" s="362">
        <f>'آبان 1400'!Q528</f>
        <v>30</v>
      </c>
      <c r="R527" s="362">
        <f>'آبان 1400'!R528</f>
        <v>120</v>
      </c>
      <c r="S527" s="362">
        <f>'آبان 1400'!S528</f>
        <v>220</v>
      </c>
      <c r="T527" s="362">
        <f>'آبان 1400'!T528</f>
        <v>29.33</v>
      </c>
      <c r="U527" s="138">
        <f>'آبان 1400'!U528</f>
        <v>0</v>
      </c>
      <c r="V527" s="121">
        <f>'آبان 1400'!W528</f>
        <v>0</v>
      </c>
      <c r="W527" s="122">
        <f>'آبان 1400'!X528</f>
        <v>0</v>
      </c>
      <c r="X527" s="370">
        <f>'آبان 1400'!Y528</f>
        <v>1</v>
      </c>
      <c r="Y527" s="370">
        <f>'آبان 1400'!Z528</f>
        <v>0</v>
      </c>
      <c r="Z527" s="139">
        <f>'آبان 1400'!AA528</f>
        <v>885165</v>
      </c>
      <c r="AA527" s="139">
        <f>'آبان 1400'!AB528</f>
        <v>46667</v>
      </c>
      <c r="AB527" s="139">
        <f>'آبان 1400'!AC528</f>
        <v>931832</v>
      </c>
      <c r="AC527" s="139">
        <f>'آبان 1400'!AD528</f>
        <v>4500000</v>
      </c>
      <c r="AD527" s="139">
        <f>'آبان 1400'!AE528</f>
        <v>6000000</v>
      </c>
      <c r="AE527" s="140">
        <f>'آبان 1400'!AF528</f>
        <v>177895.19999999998</v>
      </c>
      <c r="AF527" s="123">
        <f>'آبان 1400'!AG528</f>
        <v>26554950</v>
      </c>
      <c r="AG527" s="124">
        <f>'آبان 1400'!AH528</f>
        <v>1400010</v>
      </c>
      <c r="AH527" s="124">
        <f>'آبان 1400'!AI528</f>
        <v>21347423.999999996</v>
      </c>
      <c r="AI527" s="124">
        <f>'آبان 1400'!AJ528</f>
        <v>0</v>
      </c>
      <c r="AJ527" s="124">
        <f>'آبان 1400'!AK528</f>
        <v>4500000</v>
      </c>
      <c r="AK527" s="124">
        <f>'آبان 1400'!AL528</f>
        <v>6000000</v>
      </c>
      <c r="AL527" s="124">
        <f>'آبان 1400'!AM528</f>
        <v>9784235.9999999981</v>
      </c>
      <c r="AM527" s="124">
        <f>'آبان 1400'!AN528</f>
        <v>5217666.2159999991</v>
      </c>
      <c r="AN527" s="124">
        <f>'آبان 1400'!AO528</f>
        <v>0</v>
      </c>
      <c r="AO527" s="124">
        <f>'آبان 1400'!AP528</f>
        <v>3000000</v>
      </c>
      <c r="AP527" s="124">
        <f>'آبان 1400'!AQ528</f>
        <v>0</v>
      </c>
      <c r="AQ527" s="124">
        <f>'آبان 1400'!AR528</f>
        <v>0</v>
      </c>
      <c r="AR527" s="124">
        <f>'آبان 1400'!AS528</f>
        <v>0</v>
      </c>
      <c r="AS527" s="379">
        <f>'آبان 1400'!AT528</f>
        <v>0</v>
      </c>
      <c r="AT527" s="372">
        <f t="shared" si="366"/>
        <v>77804286.216000006</v>
      </c>
      <c r="AU527" s="174">
        <f>'آبان 1400'!AV528</f>
        <v>58857986.18088001</v>
      </c>
      <c r="AV527" s="142">
        <f>'آبان 1400'!AW528</f>
        <v>77804286.215999991</v>
      </c>
      <c r="AW527" s="143">
        <f t="shared" si="367"/>
        <v>5446300.0351200001</v>
      </c>
      <c r="AX527" s="76">
        <f t="shared" si="368"/>
        <v>1885798.6180880012</v>
      </c>
      <c r="AY527" s="143">
        <f>'آبان 1400'!AZ528</f>
        <v>0</v>
      </c>
      <c r="AZ527" s="143">
        <f>'آبان 1400'!BA528</f>
        <v>0</v>
      </c>
      <c r="BA527" s="143">
        <f>'آبان 1400'!BB528</f>
        <v>0</v>
      </c>
      <c r="BB527" s="143">
        <f>'آبان 1400'!BC528</f>
        <v>0</v>
      </c>
      <c r="BC527" s="143">
        <f>'آبان 1400'!BD528</f>
        <v>0</v>
      </c>
      <c r="BD527" s="143">
        <f>'آبان 1400'!BE528</f>
        <v>0</v>
      </c>
      <c r="BE527" s="143">
        <f>'آبان 1400'!BF528</f>
        <v>0</v>
      </c>
      <c r="BF527" s="144">
        <f t="shared" si="369"/>
        <v>7332098.6532080015</v>
      </c>
      <c r="BG527" s="141">
        <f t="shared" si="370"/>
        <v>70472187</v>
      </c>
      <c r="BH527" s="145">
        <f t="shared" si="371"/>
        <v>77804286.216000006</v>
      </c>
      <c r="BI527" s="128">
        <f t="shared" si="364"/>
        <v>4659160</v>
      </c>
      <c r="BJ527" s="146">
        <f t="shared" si="372"/>
        <v>2329580</v>
      </c>
      <c r="BK527" s="146">
        <f t="shared" si="373"/>
        <v>698874</v>
      </c>
      <c r="BL527" s="147">
        <f t="shared" si="374"/>
        <v>1120000</v>
      </c>
      <c r="BM527" s="383">
        <v>0</v>
      </c>
      <c r="BN527" s="148">
        <f t="shared" si="375"/>
        <v>86611900.216000006</v>
      </c>
      <c r="BO527" s="149">
        <f t="shared" si="376"/>
        <v>77804286.215999991</v>
      </c>
      <c r="BP527" s="150">
        <f t="shared" si="377"/>
        <v>17894985.82968</v>
      </c>
      <c r="BQ527" s="151">
        <f t="shared" si="378"/>
        <v>104506886.04568</v>
      </c>
      <c r="BR527" s="152">
        <f t="shared" si="379"/>
        <v>100800</v>
      </c>
      <c r="BS527" s="148">
        <f t="shared" si="380"/>
        <v>104607686.04568</v>
      </c>
      <c r="BT527" s="136">
        <v>0</v>
      </c>
      <c r="BU527" s="149">
        <f t="shared" si="381"/>
        <v>8661190.0216000006</v>
      </c>
      <c r="BV527" s="153">
        <f t="shared" si="382"/>
        <v>4330595.0108000003</v>
      </c>
      <c r="BW527" s="134">
        <f t="shared" si="383"/>
        <v>91615901.013280004</v>
      </c>
      <c r="BX527" s="148">
        <f t="shared" si="384"/>
        <v>7687614</v>
      </c>
      <c r="BY527" s="135">
        <f t="shared" si="385"/>
        <v>83928287.013280004</v>
      </c>
      <c r="CD527" s="400">
        <f>'آبان 1400'!AU528</f>
        <v>77804286.216000006</v>
      </c>
      <c r="CE527" s="401">
        <f>'آبان 1400'!AV528</f>
        <v>58857986.18088001</v>
      </c>
      <c r="CF527" s="401">
        <f>'آبان 1400'!AW528</f>
        <v>77804286.215999991</v>
      </c>
      <c r="CG527" s="401">
        <f>'آبان 1400'!AX528</f>
        <v>5446300.0351200001</v>
      </c>
      <c r="CH527" s="401">
        <f>'آبان 1400'!AY528</f>
        <v>1885798.6180880012</v>
      </c>
      <c r="CI527" s="401">
        <f>'آبان 1400'!AZ528</f>
        <v>0</v>
      </c>
      <c r="CJ527" s="401">
        <f>'آبان 1400'!BA528</f>
        <v>0</v>
      </c>
      <c r="CK527" s="401">
        <f>'آبان 1400'!BB528</f>
        <v>0</v>
      </c>
      <c r="CL527" s="401">
        <f>'آبان 1400'!BC528</f>
        <v>0</v>
      </c>
      <c r="CM527" s="401">
        <f>'آبان 1400'!BD528</f>
        <v>0</v>
      </c>
      <c r="CN527" s="401">
        <f>'آبان 1400'!BE528</f>
        <v>0</v>
      </c>
      <c r="CO527" s="401">
        <f>'آبان 1400'!BF528</f>
        <v>0</v>
      </c>
      <c r="CP527" s="401">
        <f>'آبان 1400'!BG528</f>
        <v>7332098.6532080015</v>
      </c>
      <c r="CQ527" s="401">
        <f>'آبان 1400'!BH528</f>
        <v>70472187</v>
      </c>
      <c r="CR527" s="401">
        <f t="shared" si="386"/>
        <v>77804286.216000006</v>
      </c>
      <c r="CS527" s="56">
        <f t="shared" si="387"/>
        <v>4659160</v>
      </c>
      <c r="CT527" s="400">
        <f t="shared" si="388"/>
        <v>2329580</v>
      </c>
      <c r="CU527" s="401">
        <f t="shared" si="389"/>
        <v>698874</v>
      </c>
      <c r="CV527" s="401">
        <f t="shared" si="390"/>
        <v>1120000</v>
      </c>
      <c r="CW527" s="56">
        <v>0</v>
      </c>
      <c r="CX527" s="401">
        <f t="shared" si="391"/>
        <v>86611900.216000006</v>
      </c>
      <c r="CY527" s="401">
        <f t="shared" si="392"/>
        <v>77804286.215999991</v>
      </c>
      <c r="CZ527" s="401">
        <f t="shared" si="393"/>
        <v>17894985.82968</v>
      </c>
      <c r="DA527" s="401">
        <f t="shared" si="394"/>
        <v>104506886.04568</v>
      </c>
      <c r="DB527" s="401">
        <f t="shared" si="395"/>
        <v>100800</v>
      </c>
      <c r="DC527" s="401">
        <f t="shared" si="396"/>
        <v>104607686.04568</v>
      </c>
      <c r="DD527" s="406">
        <v>0</v>
      </c>
      <c r="DE527" s="401">
        <f t="shared" si="397"/>
        <v>8661190.0216000006</v>
      </c>
      <c r="DF527" s="401">
        <f t="shared" si="398"/>
        <v>4330595.0108000003</v>
      </c>
      <c r="DG527" s="401">
        <f t="shared" si="399"/>
        <v>91615901.013280004</v>
      </c>
      <c r="DH527" s="401">
        <f t="shared" si="400"/>
        <v>7687614</v>
      </c>
      <c r="DI527" s="401">
        <f t="shared" si="401"/>
        <v>83928287.013280004</v>
      </c>
      <c r="DJ527" s="401">
        <f t="shared" si="402"/>
        <v>0</v>
      </c>
      <c r="DL527" s="408">
        <f t="shared" si="403"/>
        <v>6638737.5</v>
      </c>
      <c r="DM527" s="408">
        <f t="shared" si="404"/>
        <v>-1979577.5</v>
      </c>
    </row>
    <row r="528" spans="1:117" s="56" customFormat="1" ht="21" x14ac:dyDescent="0.2">
      <c r="A528" s="192">
        <f t="shared" si="365"/>
        <v>2655495</v>
      </c>
      <c r="B528" s="137">
        <f>'آبان 1400'!B529</f>
        <v>523</v>
      </c>
      <c r="C528" s="137">
        <f>'آبان 1400'!C529</f>
        <v>308</v>
      </c>
      <c r="D528" s="137">
        <f>'آبان 1400'!D529</f>
        <v>12886</v>
      </c>
      <c r="E528" s="137" t="str">
        <f>'آبان 1400'!E529</f>
        <v>سعید</v>
      </c>
      <c r="F528" s="137" t="str">
        <f>'آبان 1400'!F529</f>
        <v>پور صفر</v>
      </c>
      <c r="G528" s="137" t="str">
        <f>'آبان 1400'!G529</f>
        <v>نگهبان</v>
      </c>
      <c r="H528" s="137" t="str">
        <f>'آبان 1400'!H529</f>
        <v>گیلان</v>
      </c>
      <c r="I528" s="137" t="str">
        <f>'آبان 1400'!I529</f>
        <v>124-813-2941085-1</v>
      </c>
      <c r="J528" s="137">
        <f>'آبان 1400'!J529</f>
        <v>5189973001</v>
      </c>
      <c r="K528" s="137" t="str">
        <f>'آبان 1400'!K529</f>
        <v>0021242606</v>
      </c>
      <c r="L528" s="137" t="str">
        <f>'آبان 1400'!L529</f>
        <v>گیلان</v>
      </c>
      <c r="M528" s="137" t="str">
        <f>'آبان 1400'!M529</f>
        <v>نگهبان</v>
      </c>
      <c r="N528" s="121" t="str">
        <f>'آبان 1400'!N529</f>
        <v>*</v>
      </c>
      <c r="O528" s="120">
        <f>'آبان 1400'!O529</f>
        <v>0</v>
      </c>
      <c r="P528" s="122">
        <f>'آبان 1400'!P529</f>
        <v>0</v>
      </c>
      <c r="Q528" s="362">
        <f>'آبان 1400'!Q529</f>
        <v>30</v>
      </c>
      <c r="R528" s="362">
        <f>'آبان 1400'!R529</f>
        <v>120</v>
      </c>
      <c r="S528" s="362">
        <f>'آبان 1400'!S529</f>
        <v>110</v>
      </c>
      <c r="T528" s="362">
        <f>'آبان 1400'!T529</f>
        <v>29.33</v>
      </c>
      <c r="U528" s="138">
        <f>'آبان 1400'!U529</f>
        <v>0</v>
      </c>
      <c r="V528" s="121">
        <f>'آبان 1400'!W529</f>
        <v>0</v>
      </c>
      <c r="W528" s="122">
        <f>'آبان 1400'!X529</f>
        <v>0</v>
      </c>
      <c r="X528" s="370">
        <f>'آبان 1400'!Y529</f>
        <v>0</v>
      </c>
      <c r="Y528" s="370">
        <f>'آبان 1400'!Z529</f>
        <v>0</v>
      </c>
      <c r="Z528" s="139">
        <f>'آبان 1400'!AA529</f>
        <v>885165</v>
      </c>
      <c r="AA528" s="139">
        <f>'آبان 1400'!AB529</f>
        <v>46667</v>
      </c>
      <c r="AB528" s="139">
        <f>'آبان 1400'!AC529</f>
        <v>931832</v>
      </c>
      <c r="AC528" s="139">
        <f>'آبان 1400'!AD529</f>
        <v>4500000</v>
      </c>
      <c r="AD528" s="139">
        <f>'آبان 1400'!AE529</f>
        <v>6000000</v>
      </c>
      <c r="AE528" s="140">
        <f>'آبان 1400'!AF529</f>
        <v>177895.19999999998</v>
      </c>
      <c r="AF528" s="123">
        <f>'آبان 1400'!AG529</f>
        <v>26554950</v>
      </c>
      <c r="AG528" s="124">
        <f>'آبان 1400'!AH529</f>
        <v>1400010</v>
      </c>
      <c r="AH528" s="124">
        <f>'آبان 1400'!AI529</f>
        <v>21347423.999999996</v>
      </c>
      <c r="AI528" s="124">
        <f>'آبان 1400'!AJ529</f>
        <v>0</v>
      </c>
      <c r="AJ528" s="124">
        <f>'آبان 1400'!AK529</f>
        <v>4500000</v>
      </c>
      <c r="AK528" s="124">
        <f>'آبان 1400'!AL529</f>
        <v>6000000</v>
      </c>
      <c r="AL528" s="124">
        <f>'آبان 1400'!AM529</f>
        <v>4892117.9999999991</v>
      </c>
      <c r="AM528" s="124">
        <f>'آبان 1400'!AN529</f>
        <v>5217666.2159999991</v>
      </c>
      <c r="AN528" s="124">
        <f>'آبان 1400'!AO529</f>
        <v>0</v>
      </c>
      <c r="AO528" s="124">
        <f>'آبان 1400'!AP529</f>
        <v>3000000</v>
      </c>
      <c r="AP528" s="124">
        <f>'آبان 1400'!AQ529</f>
        <v>0</v>
      </c>
      <c r="AQ528" s="124">
        <f>'آبان 1400'!AR529</f>
        <v>0</v>
      </c>
      <c r="AR528" s="124">
        <f>'آبان 1400'!AS529</f>
        <v>0</v>
      </c>
      <c r="AS528" s="379">
        <f>'آبان 1400'!AT529</f>
        <v>0</v>
      </c>
      <c r="AT528" s="372">
        <f t="shared" si="366"/>
        <v>72912168.216000006</v>
      </c>
      <c r="AU528" s="174">
        <f>'آبان 1400'!AV529</f>
        <v>54308316.440880008</v>
      </c>
      <c r="AV528" s="142">
        <f>'آبان 1400'!AW529</f>
        <v>72912168.215999991</v>
      </c>
      <c r="AW528" s="143">
        <f t="shared" si="367"/>
        <v>5103851.7751199994</v>
      </c>
      <c r="AX528" s="76">
        <f t="shared" si="368"/>
        <v>1430831.644088001</v>
      </c>
      <c r="AY528" s="143">
        <f>'آبان 1400'!AZ529</f>
        <v>0</v>
      </c>
      <c r="AZ528" s="143">
        <f>'آبان 1400'!BA529</f>
        <v>0</v>
      </c>
      <c r="BA528" s="143">
        <f>'آبان 1400'!BB529</f>
        <v>0</v>
      </c>
      <c r="BB528" s="143">
        <f>'آبان 1400'!BC529</f>
        <v>0</v>
      </c>
      <c r="BC528" s="143">
        <f>'آبان 1400'!BD529</f>
        <v>0</v>
      </c>
      <c r="BD528" s="143">
        <f>'آبان 1400'!BE529</f>
        <v>0</v>
      </c>
      <c r="BE528" s="143">
        <f>'آبان 1400'!BF529</f>
        <v>0</v>
      </c>
      <c r="BF528" s="144">
        <f t="shared" si="369"/>
        <v>6534683.4192080004</v>
      </c>
      <c r="BG528" s="141">
        <f t="shared" si="370"/>
        <v>66377484</v>
      </c>
      <c r="BH528" s="145">
        <f t="shared" si="371"/>
        <v>72912168.216000006</v>
      </c>
      <c r="BI528" s="128">
        <f t="shared" si="364"/>
        <v>4659160</v>
      </c>
      <c r="BJ528" s="146">
        <f t="shared" si="372"/>
        <v>2329580</v>
      </c>
      <c r="BK528" s="146">
        <f t="shared" si="373"/>
        <v>698874</v>
      </c>
      <c r="BL528" s="147">
        <f t="shared" si="374"/>
        <v>1120000</v>
      </c>
      <c r="BM528" s="383">
        <v>0</v>
      </c>
      <c r="BN528" s="148">
        <f t="shared" si="375"/>
        <v>81719782.216000006</v>
      </c>
      <c r="BO528" s="149">
        <f t="shared" si="376"/>
        <v>72912168.215999991</v>
      </c>
      <c r="BP528" s="150">
        <f t="shared" si="377"/>
        <v>16769798.689679999</v>
      </c>
      <c r="BQ528" s="151">
        <f t="shared" si="378"/>
        <v>98489580.905680001</v>
      </c>
      <c r="BR528" s="152">
        <f t="shared" si="379"/>
        <v>100800</v>
      </c>
      <c r="BS528" s="148">
        <f t="shared" si="380"/>
        <v>98590380.905680001</v>
      </c>
      <c r="BT528" s="136">
        <v>0</v>
      </c>
      <c r="BU528" s="149">
        <f t="shared" si="381"/>
        <v>8171978.2216000007</v>
      </c>
      <c r="BV528" s="153">
        <f t="shared" si="382"/>
        <v>4085989.1108000004</v>
      </c>
      <c r="BW528" s="134">
        <f t="shared" si="383"/>
        <v>86332413.573280007</v>
      </c>
      <c r="BX528" s="148">
        <f t="shared" si="384"/>
        <v>7687614</v>
      </c>
      <c r="BY528" s="135">
        <f t="shared" si="385"/>
        <v>78644799.573280007</v>
      </c>
      <c r="CD528" s="400">
        <f>'آبان 1400'!AU529</f>
        <v>72912168.216000006</v>
      </c>
      <c r="CE528" s="401">
        <f>'آبان 1400'!AV529</f>
        <v>54308316.440880008</v>
      </c>
      <c r="CF528" s="401">
        <f>'آبان 1400'!AW529</f>
        <v>72912168.215999991</v>
      </c>
      <c r="CG528" s="401">
        <f>'آبان 1400'!AX529</f>
        <v>5103851.7751199994</v>
      </c>
      <c r="CH528" s="401">
        <f>'آبان 1400'!AY529</f>
        <v>1430831.644088001</v>
      </c>
      <c r="CI528" s="401">
        <f>'آبان 1400'!AZ529</f>
        <v>0</v>
      </c>
      <c r="CJ528" s="401">
        <f>'آبان 1400'!BA529</f>
        <v>0</v>
      </c>
      <c r="CK528" s="401">
        <f>'آبان 1400'!BB529</f>
        <v>0</v>
      </c>
      <c r="CL528" s="401">
        <f>'آبان 1400'!BC529</f>
        <v>0</v>
      </c>
      <c r="CM528" s="401">
        <f>'آبان 1400'!BD529</f>
        <v>0</v>
      </c>
      <c r="CN528" s="401">
        <f>'آبان 1400'!BE529</f>
        <v>0</v>
      </c>
      <c r="CO528" s="401">
        <f>'آبان 1400'!BF529</f>
        <v>0</v>
      </c>
      <c r="CP528" s="401">
        <f>'آبان 1400'!BG529</f>
        <v>6534683.4192080004</v>
      </c>
      <c r="CQ528" s="401">
        <f>'آبان 1400'!BH529</f>
        <v>66377484</v>
      </c>
      <c r="CR528" s="401">
        <f t="shared" si="386"/>
        <v>72912168.216000006</v>
      </c>
      <c r="CS528" s="56">
        <f t="shared" si="387"/>
        <v>4659160</v>
      </c>
      <c r="CT528" s="400">
        <f t="shared" si="388"/>
        <v>2329580</v>
      </c>
      <c r="CU528" s="401">
        <f t="shared" si="389"/>
        <v>698874</v>
      </c>
      <c r="CV528" s="401">
        <f t="shared" si="390"/>
        <v>1120000</v>
      </c>
      <c r="CW528" s="56">
        <v>0</v>
      </c>
      <c r="CX528" s="401">
        <f t="shared" si="391"/>
        <v>81719782.216000006</v>
      </c>
      <c r="CY528" s="401">
        <f t="shared" si="392"/>
        <v>72912168.215999991</v>
      </c>
      <c r="CZ528" s="401">
        <f t="shared" si="393"/>
        <v>16769798.689679999</v>
      </c>
      <c r="DA528" s="401">
        <f t="shared" si="394"/>
        <v>98489580.905680001</v>
      </c>
      <c r="DB528" s="401">
        <f t="shared" si="395"/>
        <v>100800</v>
      </c>
      <c r="DC528" s="401">
        <f t="shared" si="396"/>
        <v>98590380.905680001</v>
      </c>
      <c r="DD528" s="406">
        <v>0</v>
      </c>
      <c r="DE528" s="401">
        <f t="shared" si="397"/>
        <v>8171978.2216000007</v>
      </c>
      <c r="DF528" s="401">
        <f t="shared" si="398"/>
        <v>4085989.1108000004</v>
      </c>
      <c r="DG528" s="401">
        <f t="shared" si="399"/>
        <v>86332413.573280007</v>
      </c>
      <c r="DH528" s="401">
        <f t="shared" si="400"/>
        <v>7687614</v>
      </c>
      <c r="DI528" s="401">
        <f t="shared" si="401"/>
        <v>78644799.573280007</v>
      </c>
      <c r="DJ528" s="401">
        <f t="shared" si="402"/>
        <v>0</v>
      </c>
      <c r="DL528" s="408">
        <f t="shared" si="403"/>
        <v>6638737.5</v>
      </c>
      <c r="DM528" s="408">
        <f t="shared" si="404"/>
        <v>-1979577.5</v>
      </c>
    </row>
    <row r="529" spans="1:117" s="56" customFormat="1" ht="21" x14ac:dyDescent="0.2">
      <c r="A529" s="192">
        <f t="shared" si="365"/>
        <v>2655495</v>
      </c>
      <c r="B529" s="137">
        <f>'آبان 1400'!B530</f>
        <v>524</v>
      </c>
      <c r="C529" s="137">
        <f>'آبان 1400'!C530</f>
        <v>309</v>
      </c>
      <c r="D529" s="137">
        <f>'آبان 1400'!D530</f>
        <v>12887</v>
      </c>
      <c r="E529" s="137" t="str">
        <f>'آبان 1400'!E530</f>
        <v>جمشید</v>
      </c>
      <c r="F529" s="137" t="str">
        <f>'آبان 1400'!F530</f>
        <v>آباد</v>
      </c>
      <c r="G529" s="137" t="str">
        <f>'آبان 1400'!G530</f>
        <v>نگهبان</v>
      </c>
      <c r="H529" s="137" t="str">
        <f>'آبان 1400'!H530</f>
        <v>گیلان</v>
      </c>
      <c r="I529" s="137" t="str">
        <f>'آبان 1400'!I530</f>
        <v>381-700-3501318-1</v>
      </c>
      <c r="J529" s="137">
        <f>'آبان 1400'!J530</f>
        <v>5709880639</v>
      </c>
      <c r="K529" s="137" t="str">
        <f>'آبان 1400'!K530</f>
        <v>0022457687</v>
      </c>
      <c r="L529" s="137" t="str">
        <f>'آبان 1400'!L530</f>
        <v>گیلان</v>
      </c>
      <c r="M529" s="137" t="str">
        <f>'آبان 1400'!M530</f>
        <v>نگهبان</v>
      </c>
      <c r="N529" s="121">
        <f>'آبان 1400'!N530</f>
        <v>0</v>
      </c>
      <c r="O529" s="120">
        <f>'آبان 1400'!O530</f>
        <v>0</v>
      </c>
      <c r="P529" s="122" t="str">
        <f>'آبان 1400'!P530</f>
        <v>*</v>
      </c>
      <c r="Q529" s="362">
        <f>'آبان 1400'!Q530</f>
        <v>30</v>
      </c>
      <c r="R529" s="362">
        <f>'آبان 1400'!R530</f>
        <v>120</v>
      </c>
      <c r="S529" s="362">
        <f>'آبان 1400'!S530</f>
        <v>220</v>
      </c>
      <c r="T529" s="362">
        <f>'آبان 1400'!T530</f>
        <v>29.33</v>
      </c>
      <c r="U529" s="138">
        <f>'آبان 1400'!U530</f>
        <v>0</v>
      </c>
      <c r="V529" s="121">
        <f>'آبان 1400'!W530</f>
        <v>0</v>
      </c>
      <c r="W529" s="122">
        <f>'آبان 1400'!X530</f>
        <v>0</v>
      </c>
      <c r="X529" s="370">
        <f>'آبان 1400'!Y530</f>
        <v>3</v>
      </c>
      <c r="Y529" s="370">
        <f>'آبان 1400'!Z530</f>
        <v>3</v>
      </c>
      <c r="Z529" s="139">
        <f>'آبان 1400'!AA530</f>
        <v>885165</v>
      </c>
      <c r="AA529" s="139">
        <f>'آبان 1400'!AB530</f>
        <v>46667</v>
      </c>
      <c r="AB529" s="139">
        <f>'آبان 1400'!AC530</f>
        <v>931832</v>
      </c>
      <c r="AC529" s="139">
        <f>'آبان 1400'!AD530</f>
        <v>4500000</v>
      </c>
      <c r="AD529" s="139">
        <f>'آبان 1400'!AE530</f>
        <v>6000000</v>
      </c>
      <c r="AE529" s="140">
        <f>'آبان 1400'!AF530</f>
        <v>177895.19999999998</v>
      </c>
      <c r="AF529" s="123">
        <f>'آبان 1400'!AG530</f>
        <v>26554950</v>
      </c>
      <c r="AG529" s="124">
        <f>'آبان 1400'!AH530</f>
        <v>1400010</v>
      </c>
      <c r="AH529" s="124">
        <f>'آبان 1400'!AI530</f>
        <v>21347423.999999996</v>
      </c>
      <c r="AI529" s="124">
        <f>'آبان 1400'!AJ530</f>
        <v>7966485</v>
      </c>
      <c r="AJ529" s="124">
        <f>'آبان 1400'!AK530</f>
        <v>4500000</v>
      </c>
      <c r="AK529" s="124">
        <f>'آبان 1400'!AL530</f>
        <v>6000000</v>
      </c>
      <c r="AL529" s="124">
        <f>'آبان 1400'!AM530</f>
        <v>9784235.9999999981</v>
      </c>
      <c r="AM529" s="124">
        <f>'آبان 1400'!AN530</f>
        <v>5217666.2159999991</v>
      </c>
      <c r="AN529" s="124">
        <f>'آبان 1400'!AO530</f>
        <v>0</v>
      </c>
      <c r="AO529" s="124">
        <f>'آبان 1400'!AP530</f>
        <v>3000000</v>
      </c>
      <c r="AP529" s="124">
        <f>'آبان 1400'!AQ530</f>
        <v>0</v>
      </c>
      <c r="AQ529" s="124">
        <f>'آبان 1400'!AR530</f>
        <v>0</v>
      </c>
      <c r="AR529" s="124">
        <f>'آبان 1400'!AS530</f>
        <v>0</v>
      </c>
      <c r="AS529" s="379">
        <f>'آبان 1400'!AT530</f>
        <v>0</v>
      </c>
      <c r="AT529" s="372">
        <f t="shared" si="366"/>
        <v>85770771.216000006</v>
      </c>
      <c r="AU529" s="174">
        <f>'آبان 1400'!AV530</f>
        <v>58857986.18088001</v>
      </c>
      <c r="AV529" s="142">
        <f>'آبان 1400'!AW530</f>
        <v>77804286.215999991</v>
      </c>
      <c r="AW529" s="143">
        <f t="shared" si="367"/>
        <v>5446300.0351200001</v>
      </c>
      <c r="AX529" s="76">
        <f t="shared" si="368"/>
        <v>1885798.6180880012</v>
      </c>
      <c r="AY529" s="143">
        <f>'آبان 1400'!AZ530</f>
        <v>0</v>
      </c>
      <c r="AZ529" s="143">
        <f>'آبان 1400'!BA530</f>
        <v>0</v>
      </c>
      <c r="BA529" s="143">
        <f>'آبان 1400'!BB530</f>
        <v>0</v>
      </c>
      <c r="BB529" s="143">
        <f>'آبان 1400'!BC530</f>
        <v>0</v>
      </c>
      <c r="BC529" s="143">
        <f>'آبان 1400'!BD530</f>
        <v>0</v>
      </c>
      <c r="BD529" s="143">
        <f>'آبان 1400'!BE530</f>
        <v>0</v>
      </c>
      <c r="BE529" s="143">
        <f>'آبان 1400'!BF530</f>
        <v>0</v>
      </c>
      <c r="BF529" s="144">
        <f t="shared" si="369"/>
        <v>7332098.6532080015</v>
      </c>
      <c r="BG529" s="141">
        <f t="shared" si="370"/>
        <v>78438672</v>
      </c>
      <c r="BH529" s="145">
        <f t="shared" si="371"/>
        <v>85770771.216000006</v>
      </c>
      <c r="BI529" s="128">
        <f t="shared" si="364"/>
        <v>4659160</v>
      </c>
      <c r="BJ529" s="146">
        <f t="shared" si="372"/>
        <v>2329580</v>
      </c>
      <c r="BK529" s="146">
        <f t="shared" si="373"/>
        <v>698874</v>
      </c>
      <c r="BL529" s="147">
        <f t="shared" si="374"/>
        <v>1120000</v>
      </c>
      <c r="BM529" s="383">
        <v>0</v>
      </c>
      <c r="BN529" s="148">
        <f t="shared" si="375"/>
        <v>94578385.216000006</v>
      </c>
      <c r="BO529" s="149">
        <f t="shared" si="376"/>
        <v>77804286.215999991</v>
      </c>
      <c r="BP529" s="150">
        <f t="shared" si="377"/>
        <v>17894985.82968</v>
      </c>
      <c r="BQ529" s="151">
        <f t="shared" si="378"/>
        <v>112473371.04568</v>
      </c>
      <c r="BR529" s="152">
        <f t="shared" si="379"/>
        <v>100800</v>
      </c>
      <c r="BS529" s="148">
        <f t="shared" si="380"/>
        <v>112574171.04568</v>
      </c>
      <c r="BT529" s="136">
        <v>0</v>
      </c>
      <c r="BU529" s="149">
        <f t="shared" si="381"/>
        <v>9457838.5216000006</v>
      </c>
      <c r="BV529" s="153">
        <f t="shared" si="382"/>
        <v>4728919.2608000003</v>
      </c>
      <c r="BW529" s="134">
        <f t="shared" si="383"/>
        <v>98387413.263280004</v>
      </c>
      <c r="BX529" s="148">
        <f t="shared" si="384"/>
        <v>7687614</v>
      </c>
      <c r="BY529" s="135">
        <f t="shared" si="385"/>
        <v>90699799.263280004</v>
      </c>
      <c r="CD529" s="400">
        <f>'آبان 1400'!AU530</f>
        <v>85770771.216000006</v>
      </c>
      <c r="CE529" s="401">
        <f>'آبان 1400'!AV530</f>
        <v>58857986.18088001</v>
      </c>
      <c r="CF529" s="401">
        <f>'آبان 1400'!AW530</f>
        <v>77804286.215999991</v>
      </c>
      <c r="CG529" s="401">
        <f>'آبان 1400'!AX530</f>
        <v>5446300.0351200001</v>
      </c>
      <c r="CH529" s="401">
        <f>'آبان 1400'!AY530</f>
        <v>1885798.6180880012</v>
      </c>
      <c r="CI529" s="401">
        <f>'آبان 1400'!AZ530</f>
        <v>0</v>
      </c>
      <c r="CJ529" s="401">
        <f>'آبان 1400'!BA530</f>
        <v>0</v>
      </c>
      <c r="CK529" s="401">
        <f>'آبان 1400'!BB530</f>
        <v>0</v>
      </c>
      <c r="CL529" s="401">
        <f>'آبان 1400'!BC530</f>
        <v>0</v>
      </c>
      <c r="CM529" s="401">
        <f>'آبان 1400'!BD530</f>
        <v>0</v>
      </c>
      <c r="CN529" s="401">
        <f>'آبان 1400'!BE530</f>
        <v>0</v>
      </c>
      <c r="CO529" s="401">
        <f>'آبان 1400'!BF530</f>
        <v>0</v>
      </c>
      <c r="CP529" s="401">
        <f>'آبان 1400'!BG530</f>
        <v>7332098.6532080015</v>
      </c>
      <c r="CQ529" s="401">
        <f>'آبان 1400'!BH530</f>
        <v>78438672</v>
      </c>
      <c r="CR529" s="401">
        <f t="shared" si="386"/>
        <v>85770771.216000006</v>
      </c>
      <c r="CS529" s="56">
        <f t="shared" si="387"/>
        <v>4659160</v>
      </c>
      <c r="CT529" s="400">
        <f t="shared" si="388"/>
        <v>2329580</v>
      </c>
      <c r="CU529" s="401">
        <f t="shared" si="389"/>
        <v>698874</v>
      </c>
      <c r="CV529" s="401">
        <f t="shared" si="390"/>
        <v>1120000</v>
      </c>
      <c r="CW529" s="56">
        <v>0</v>
      </c>
      <c r="CX529" s="401">
        <f t="shared" si="391"/>
        <v>94578385.216000006</v>
      </c>
      <c r="CY529" s="401">
        <f t="shared" si="392"/>
        <v>77804286.215999991</v>
      </c>
      <c r="CZ529" s="401">
        <f t="shared" si="393"/>
        <v>17894985.82968</v>
      </c>
      <c r="DA529" s="401">
        <f t="shared" si="394"/>
        <v>112473371.04568</v>
      </c>
      <c r="DB529" s="401">
        <f t="shared" si="395"/>
        <v>100800</v>
      </c>
      <c r="DC529" s="401">
        <f t="shared" si="396"/>
        <v>112574171.04568</v>
      </c>
      <c r="DD529" s="406">
        <v>0</v>
      </c>
      <c r="DE529" s="401">
        <f t="shared" si="397"/>
        <v>9457838.5216000006</v>
      </c>
      <c r="DF529" s="401">
        <f t="shared" si="398"/>
        <v>4728919.2608000003</v>
      </c>
      <c r="DG529" s="401">
        <f t="shared" si="399"/>
        <v>98387413.263280004</v>
      </c>
      <c r="DH529" s="401">
        <f t="shared" si="400"/>
        <v>7687614</v>
      </c>
      <c r="DI529" s="401">
        <f t="shared" si="401"/>
        <v>90699799.263280004</v>
      </c>
      <c r="DJ529" s="401">
        <f t="shared" si="402"/>
        <v>0</v>
      </c>
      <c r="DL529" s="408">
        <f t="shared" si="403"/>
        <v>6638737.5</v>
      </c>
      <c r="DM529" s="408">
        <f t="shared" si="404"/>
        <v>-1979577.5</v>
      </c>
    </row>
    <row r="530" spans="1:117" s="56" customFormat="1" ht="21" x14ac:dyDescent="0.2">
      <c r="A530" s="192">
        <f t="shared" si="365"/>
        <v>2655495</v>
      </c>
      <c r="B530" s="137">
        <f>'آبان 1400'!B531</f>
        <v>525</v>
      </c>
      <c r="C530" s="137">
        <f>'آبان 1400'!C531</f>
        <v>224</v>
      </c>
      <c r="D530" s="137">
        <f>'آبان 1400'!D531</f>
        <v>12877</v>
      </c>
      <c r="E530" s="137" t="str">
        <f>'آبان 1400'!E531</f>
        <v>بنیامین</v>
      </c>
      <c r="F530" s="137" t="str">
        <f>'آبان 1400'!F531</f>
        <v>پور یزدان خواه</v>
      </c>
      <c r="G530" s="137" t="str">
        <f>'آبان 1400'!G531</f>
        <v>اداری</v>
      </c>
      <c r="H530" s="137" t="str">
        <f>'آبان 1400'!H531</f>
        <v>گیلان</v>
      </c>
      <c r="I530" s="137" t="str">
        <f>'آبان 1400'!I531</f>
        <v>138-700-3501104-1</v>
      </c>
      <c r="J530" s="137">
        <f>'آبان 1400'!J531</f>
        <v>2580478914</v>
      </c>
      <c r="K530" s="137" t="str">
        <f>'آبان 1400'!K531</f>
        <v>0019188570</v>
      </c>
      <c r="L530" s="137" t="str">
        <f>'آبان 1400'!L531</f>
        <v>گیلان</v>
      </c>
      <c r="M530" s="137" t="str">
        <f>'آبان 1400'!M531</f>
        <v>اداری-کارشناسی</v>
      </c>
      <c r="N530" s="121">
        <f>'آبان 1400'!N531</f>
        <v>0</v>
      </c>
      <c r="O530" s="120">
        <f>'آبان 1400'!O531</f>
        <v>0</v>
      </c>
      <c r="P530" s="122">
        <f>'آبان 1400'!P531</f>
        <v>0</v>
      </c>
      <c r="Q530" s="362">
        <f>'آبان 1400'!Q531</f>
        <v>30</v>
      </c>
      <c r="R530" s="362">
        <f>'آبان 1400'!R531</f>
        <v>80</v>
      </c>
      <c r="S530" s="362">
        <f>'آبان 1400'!S531</f>
        <v>0</v>
      </c>
      <c r="T530" s="362">
        <f>'آبان 1400'!T531</f>
        <v>0</v>
      </c>
      <c r="U530" s="138">
        <f>'آبان 1400'!U531</f>
        <v>1</v>
      </c>
      <c r="V530" s="121">
        <f>'آبان 1400'!W531</f>
        <v>0</v>
      </c>
      <c r="W530" s="122">
        <f>'آبان 1400'!X531</f>
        <v>0</v>
      </c>
      <c r="X530" s="370">
        <f>'آبان 1400'!Y531</f>
        <v>0</v>
      </c>
      <c r="Y530" s="370">
        <f>'آبان 1400'!Z531</f>
        <v>0</v>
      </c>
      <c r="Z530" s="139">
        <f>'آبان 1400'!AA531</f>
        <v>1477052</v>
      </c>
      <c r="AA530" s="139">
        <f>'آبان 1400'!AB531</f>
        <v>46667</v>
      </c>
      <c r="AB530" s="139">
        <f>'آبان 1400'!AC531</f>
        <v>1523719</v>
      </c>
      <c r="AC530" s="139">
        <f>'آبان 1400'!AD531</f>
        <v>4500000</v>
      </c>
      <c r="AD530" s="139">
        <f>'آبان 1400'!AE531</f>
        <v>6000000</v>
      </c>
      <c r="AE530" s="140">
        <f>'آبان 1400'!AF531</f>
        <v>290891.80909090908</v>
      </c>
      <c r="AF530" s="123">
        <f>'آبان 1400'!AG531</f>
        <v>44311560</v>
      </c>
      <c r="AG530" s="124">
        <f>'آبان 1400'!AH531</f>
        <v>1400010</v>
      </c>
      <c r="AH530" s="124">
        <f>'آبان 1400'!AI531</f>
        <v>23271344.727272727</v>
      </c>
      <c r="AI530" s="124">
        <f>'آبان 1400'!AJ531</f>
        <v>0</v>
      </c>
      <c r="AJ530" s="124">
        <f>'آبان 1400'!AK531</f>
        <v>4500000</v>
      </c>
      <c r="AK530" s="124">
        <f>'آبان 1400'!AL531</f>
        <v>6000000</v>
      </c>
      <c r="AL530" s="124">
        <f>'آبان 1400'!AM531</f>
        <v>0</v>
      </c>
      <c r="AM530" s="124">
        <f>'آبان 1400'!AN531</f>
        <v>0</v>
      </c>
      <c r="AN530" s="124">
        <f>'آبان 1400'!AO531</f>
        <v>1523719</v>
      </c>
      <c r="AO530" s="124">
        <f>'آبان 1400'!AP531</f>
        <v>4200000</v>
      </c>
      <c r="AP530" s="124">
        <f>'آبان 1400'!AQ531</f>
        <v>0</v>
      </c>
      <c r="AQ530" s="124">
        <f>'آبان 1400'!AR531</f>
        <v>0</v>
      </c>
      <c r="AR530" s="124">
        <f>'آبان 1400'!AS531</f>
        <v>0</v>
      </c>
      <c r="AS530" s="379">
        <f>'آبان 1400'!AT531</f>
        <v>0</v>
      </c>
      <c r="AT530" s="372">
        <f t="shared" si="366"/>
        <v>85206633.727272719</v>
      </c>
      <c r="AU530" s="174">
        <f>'آبان 1400'!AV531</f>
        <v>63125110.696363628</v>
      </c>
      <c r="AV530" s="142">
        <f>'آبان 1400'!AW531</f>
        <v>83682914.727272719</v>
      </c>
      <c r="AW530" s="143">
        <f t="shared" si="367"/>
        <v>5857804.0309090912</v>
      </c>
      <c r="AX530" s="76">
        <f t="shared" si="368"/>
        <v>2312511.0696363631</v>
      </c>
      <c r="AY530" s="143">
        <f>'آبان 1400'!AZ531</f>
        <v>0</v>
      </c>
      <c r="AZ530" s="143">
        <f>'آبان 1400'!BA531</f>
        <v>0</v>
      </c>
      <c r="BA530" s="143">
        <f>'آبان 1400'!BB531</f>
        <v>0</v>
      </c>
      <c r="BB530" s="143">
        <f>'آبان 1400'!BC531</f>
        <v>0</v>
      </c>
      <c r="BC530" s="143">
        <f>'آبان 1400'!BD531</f>
        <v>0</v>
      </c>
      <c r="BD530" s="143">
        <f>'آبان 1400'!BE531</f>
        <v>0</v>
      </c>
      <c r="BE530" s="143">
        <f>'آبان 1400'!BF531</f>
        <v>0</v>
      </c>
      <c r="BF530" s="144">
        <f t="shared" si="369"/>
        <v>8170315.1005454548</v>
      </c>
      <c r="BG530" s="141">
        <f t="shared" si="370"/>
        <v>77036318</v>
      </c>
      <c r="BH530" s="145">
        <f t="shared" si="371"/>
        <v>85206633.727272719</v>
      </c>
      <c r="BI530" s="410">
        <f>(((885165*30)*3)/12)/30*Q530</f>
        <v>6638737.5</v>
      </c>
      <c r="BJ530" s="146">
        <f t="shared" si="372"/>
        <v>3809297.5</v>
      </c>
      <c r="BK530" s="146">
        <f t="shared" si="373"/>
        <v>1142789.25</v>
      </c>
      <c r="BL530" s="147">
        <f t="shared" si="374"/>
        <v>1120000</v>
      </c>
      <c r="BM530" s="383">
        <v>0</v>
      </c>
      <c r="BN530" s="148">
        <f t="shared" si="375"/>
        <v>97917457.977272719</v>
      </c>
      <c r="BO530" s="149">
        <f t="shared" si="376"/>
        <v>83682914.727272719</v>
      </c>
      <c r="BP530" s="150">
        <f t="shared" si="377"/>
        <v>19247070.387272727</v>
      </c>
      <c r="BQ530" s="151">
        <f t="shared" si="378"/>
        <v>117164528.36454545</v>
      </c>
      <c r="BR530" s="152">
        <f t="shared" si="379"/>
        <v>100800</v>
      </c>
      <c r="BS530" s="148">
        <f t="shared" si="380"/>
        <v>117265328.36454545</v>
      </c>
      <c r="BT530" s="136">
        <v>0</v>
      </c>
      <c r="BU530" s="149">
        <f t="shared" si="381"/>
        <v>9791745.7977272719</v>
      </c>
      <c r="BV530" s="153">
        <f t="shared" si="382"/>
        <v>4895872.898863636</v>
      </c>
      <c r="BW530" s="134">
        <f t="shared" si="383"/>
        <v>102577709.66795453</v>
      </c>
      <c r="BX530" s="148">
        <f t="shared" si="384"/>
        <v>11590824.25</v>
      </c>
      <c r="BY530" s="135">
        <f t="shared" si="385"/>
        <v>90986885.417954534</v>
      </c>
      <c r="CD530" s="400">
        <f>'آبان 1400'!AU531</f>
        <v>85206633.727272719</v>
      </c>
      <c r="CE530" s="401">
        <f>'آبان 1400'!AV531</f>
        <v>63125110.696363628</v>
      </c>
      <c r="CF530" s="401">
        <f>'آبان 1400'!AW531</f>
        <v>83682914.727272719</v>
      </c>
      <c r="CG530" s="401">
        <f>'آبان 1400'!AX531</f>
        <v>5857804.0309090912</v>
      </c>
      <c r="CH530" s="401">
        <f>'آبان 1400'!AY531</f>
        <v>2312511.0696363631</v>
      </c>
      <c r="CI530" s="401">
        <f>'آبان 1400'!AZ531</f>
        <v>0</v>
      </c>
      <c r="CJ530" s="401">
        <f>'آبان 1400'!BA531</f>
        <v>0</v>
      </c>
      <c r="CK530" s="401">
        <f>'آبان 1400'!BB531</f>
        <v>0</v>
      </c>
      <c r="CL530" s="401">
        <f>'آبان 1400'!BC531</f>
        <v>0</v>
      </c>
      <c r="CM530" s="401">
        <f>'آبان 1400'!BD531</f>
        <v>0</v>
      </c>
      <c r="CN530" s="401">
        <f>'آبان 1400'!BE531</f>
        <v>0</v>
      </c>
      <c r="CO530" s="401">
        <f>'آبان 1400'!BF531</f>
        <v>0</v>
      </c>
      <c r="CP530" s="401">
        <f>'آبان 1400'!BG531</f>
        <v>8170315.1005454548</v>
      </c>
      <c r="CQ530" s="401">
        <f>'آبان 1400'!BH531</f>
        <v>77036318</v>
      </c>
      <c r="CR530" s="401">
        <f t="shared" si="386"/>
        <v>85206633.727272719</v>
      </c>
      <c r="CS530" s="411">
        <f>(885165*30/12*3)/30*Q530</f>
        <v>6638737.5</v>
      </c>
      <c r="CT530" s="400">
        <f t="shared" si="388"/>
        <v>3809297.5</v>
      </c>
      <c r="CU530" s="401">
        <f t="shared" si="389"/>
        <v>1142789.25</v>
      </c>
      <c r="CV530" s="401">
        <f t="shared" si="390"/>
        <v>1120000</v>
      </c>
      <c r="CW530" s="56">
        <v>0</v>
      </c>
      <c r="CX530" s="401">
        <f t="shared" si="391"/>
        <v>97917457.977272719</v>
      </c>
      <c r="CY530" s="401">
        <f t="shared" si="392"/>
        <v>83682914.727272719</v>
      </c>
      <c r="CZ530" s="401">
        <f t="shared" si="393"/>
        <v>19247070.387272727</v>
      </c>
      <c r="DA530" s="401">
        <f t="shared" si="394"/>
        <v>117164528.36454545</v>
      </c>
      <c r="DB530" s="401">
        <f t="shared" si="395"/>
        <v>100800</v>
      </c>
      <c r="DC530" s="401">
        <f t="shared" si="396"/>
        <v>117265328.36454545</v>
      </c>
      <c r="DD530" s="406">
        <v>0</v>
      </c>
      <c r="DE530" s="401">
        <f t="shared" si="397"/>
        <v>9791745.7977272719</v>
      </c>
      <c r="DF530" s="401">
        <f t="shared" si="398"/>
        <v>4895872.898863636</v>
      </c>
      <c r="DG530" s="401">
        <f t="shared" si="399"/>
        <v>102577709.66795453</v>
      </c>
      <c r="DH530" s="401">
        <f t="shared" si="400"/>
        <v>11590824.25</v>
      </c>
      <c r="DI530" s="401">
        <f t="shared" si="401"/>
        <v>90986885.417954534</v>
      </c>
      <c r="DJ530" s="401">
        <f t="shared" si="402"/>
        <v>0</v>
      </c>
      <c r="DL530" s="409">
        <f t="shared" si="403"/>
        <v>6638737.5</v>
      </c>
      <c r="DM530" s="409">
        <f t="shared" si="404"/>
        <v>0</v>
      </c>
    </row>
    <row r="531" spans="1:117" s="56" customFormat="1" ht="21" x14ac:dyDescent="0.2">
      <c r="A531" s="192">
        <f t="shared" si="365"/>
        <v>2655495</v>
      </c>
      <c r="B531" s="137">
        <f>'آبان 1400'!B532</f>
        <v>526</v>
      </c>
      <c r="C531" s="137">
        <f>'آبان 1400'!C532</f>
        <v>310</v>
      </c>
      <c r="D531" s="137">
        <f>'آبان 1400'!D532</f>
        <v>12879</v>
      </c>
      <c r="E531" s="137" t="str">
        <f>'آبان 1400'!E532</f>
        <v>فرشاد</v>
      </c>
      <c r="F531" s="137" t="str">
        <f>'آبان 1400'!F532</f>
        <v>لطیفی</v>
      </c>
      <c r="G531" s="137" t="str">
        <f>'آبان 1400'!G532</f>
        <v>نگهبان</v>
      </c>
      <c r="H531" s="137" t="str">
        <f>'آبان 1400'!H532</f>
        <v>گیلان</v>
      </c>
      <c r="I531" s="137" t="str">
        <f>'آبان 1400'!I532</f>
        <v>381-700-3614659-1</v>
      </c>
      <c r="J531" s="137">
        <f>'آبان 1400'!J532</f>
        <v>2580868976</v>
      </c>
      <c r="K531" s="137" t="str">
        <f>'آبان 1400'!K532</f>
        <v>0012847717</v>
      </c>
      <c r="L531" s="137" t="str">
        <f>'آبان 1400'!L532</f>
        <v>گیلان</v>
      </c>
      <c r="M531" s="137" t="str">
        <f>'آبان 1400'!M532</f>
        <v>نگهبان</v>
      </c>
      <c r="N531" s="121" t="str">
        <f>'آبان 1400'!N532</f>
        <v>*</v>
      </c>
      <c r="O531" s="120">
        <f>'آبان 1400'!O532</f>
        <v>0</v>
      </c>
      <c r="P531" s="122">
        <f>'آبان 1400'!P532</f>
        <v>0</v>
      </c>
      <c r="Q531" s="362">
        <f>'آبان 1400'!Q532</f>
        <v>30</v>
      </c>
      <c r="R531" s="362">
        <f>'آبان 1400'!R532</f>
        <v>120</v>
      </c>
      <c r="S531" s="362">
        <f>'آبان 1400'!S532</f>
        <v>110</v>
      </c>
      <c r="T531" s="362">
        <f>'آبان 1400'!T532</f>
        <v>29.33</v>
      </c>
      <c r="U531" s="138">
        <f>'آبان 1400'!U532</f>
        <v>0</v>
      </c>
      <c r="V531" s="121">
        <f>'آبان 1400'!W532</f>
        <v>0</v>
      </c>
      <c r="W531" s="122">
        <f>'آبان 1400'!X532</f>
        <v>0</v>
      </c>
      <c r="X531" s="370">
        <f>'آبان 1400'!Y532</f>
        <v>0</v>
      </c>
      <c r="Y531" s="370">
        <f>'آبان 1400'!Z532</f>
        <v>0</v>
      </c>
      <c r="Z531" s="139">
        <f>'آبان 1400'!AA532</f>
        <v>885165</v>
      </c>
      <c r="AA531" s="139">
        <f>'آبان 1400'!AB532</f>
        <v>46667</v>
      </c>
      <c r="AB531" s="139">
        <f>'آبان 1400'!AC532</f>
        <v>931832</v>
      </c>
      <c r="AC531" s="139">
        <f>'آبان 1400'!AD532</f>
        <v>4500000</v>
      </c>
      <c r="AD531" s="139">
        <f>'آبان 1400'!AE532</f>
        <v>6000000</v>
      </c>
      <c r="AE531" s="140">
        <f>'آبان 1400'!AF532</f>
        <v>177895.19999999998</v>
      </c>
      <c r="AF531" s="123">
        <f>'آبان 1400'!AG532</f>
        <v>26554950</v>
      </c>
      <c r="AG531" s="124">
        <f>'آبان 1400'!AH532</f>
        <v>1400010</v>
      </c>
      <c r="AH531" s="124">
        <f>'آبان 1400'!AI532</f>
        <v>21347423.999999996</v>
      </c>
      <c r="AI531" s="124">
        <f>'آبان 1400'!AJ532</f>
        <v>0</v>
      </c>
      <c r="AJ531" s="124">
        <f>'آبان 1400'!AK532</f>
        <v>4500000</v>
      </c>
      <c r="AK531" s="124">
        <f>'آبان 1400'!AL532</f>
        <v>6000000</v>
      </c>
      <c r="AL531" s="124">
        <f>'آبان 1400'!AM532</f>
        <v>4892117.9999999991</v>
      </c>
      <c r="AM531" s="124">
        <f>'آبان 1400'!AN532</f>
        <v>5217666.2159999991</v>
      </c>
      <c r="AN531" s="124">
        <f>'آبان 1400'!AO532</f>
        <v>0</v>
      </c>
      <c r="AO531" s="124">
        <f>'آبان 1400'!AP532</f>
        <v>3000000</v>
      </c>
      <c r="AP531" s="124">
        <f>'آبان 1400'!AQ532</f>
        <v>0</v>
      </c>
      <c r="AQ531" s="124">
        <f>'آبان 1400'!AR532</f>
        <v>0</v>
      </c>
      <c r="AR531" s="124">
        <f>'آبان 1400'!AS532</f>
        <v>0</v>
      </c>
      <c r="AS531" s="379">
        <f>'آبان 1400'!AT532</f>
        <v>0</v>
      </c>
      <c r="AT531" s="372">
        <f t="shared" si="366"/>
        <v>72912168.216000006</v>
      </c>
      <c r="AU531" s="174">
        <f>'آبان 1400'!AV532</f>
        <v>54308316.440880008</v>
      </c>
      <c r="AV531" s="142">
        <f>'آبان 1400'!AW532</f>
        <v>72912168.215999991</v>
      </c>
      <c r="AW531" s="143">
        <f t="shared" si="367"/>
        <v>5103851.7751199994</v>
      </c>
      <c r="AX531" s="76">
        <f t="shared" si="368"/>
        <v>1430831.644088001</v>
      </c>
      <c r="AY531" s="143">
        <f>'آبان 1400'!AZ532</f>
        <v>0</v>
      </c>
      <c r="AZ531" s="143">
        <f>'آبان 1400'!BA532</f>
        <v>0</v>
      </c>
      <c r="BA531" s="143">
        <f>'آبان 1400'!BB532</f>
        <v>0</v>
      </c>
      <c r="BB531" s="143">
        <f>'آبان 1400'!BC532</f>
        <v>0</v>
      </c>
      <c r="BC531" s="143">
        <f>'آبان 1400'!BD532</f>
        <v>0</v>
      </c>
      <c r="BD531" s="143">
        <f>'آبان 1400'!BE532</f>
        <v>0</v>
      </c>
      <c r="BE531" s="143">
        <f>'آبان 1400'!BF532</f>
        <v>0</v>
      </c>
      <c r="BF531" s="144">
        <f t="shared" si="369"/>
        <v>6534683.4192080004</v>
      </c>
      <c r="BG531" s="141">
        <f t="shared" si="370"/>
        <v>66377484</v>
      </c>
      <c r="BH531" s="145">
        <f t="shared" si="371"/>
        <v>72912168.216000006</v>
      </c>
      <c r="BI531" s="128">
        <f t="shared" si="364"/>
        <v>4659160</v>
      </c>
      <c r="BJ531" s="146">
        <f t="shared" si="372"/>
        <v>2329580</v>
      </c>
      <c r="BK531" s="146">
        <f t="shared" si="373"/>
        <v>698874</v>
      </c>
      <c r="BL531" s="147">
        <f t="shared" si="374"/>
        <v>1120000</v>
      </c>
      <c r="BM531" s="383">
        <v>0</v>
      </c>
      <c r="BN531" s="148">
        <f t="shared" si="375"/>
        <v>81719782.216000006</v>
      </c>
      <c r="BO531" s="149">
        <f t="shared" si="376"/>
        <v>72912168.215999991</v>
      </c>
      <c r="BP531" s="150">
        <f t="shared" si="377"/>
        <v>16769798.689679999</v>
      </c>
      <c r="BQ531" s="151">
        <f t="shared" si="378"/>
        <v>98489580.905680001</v>
      </c>
      <c r="BR531" s="152">
        <f t="shared" si="379"/>
        <v>100800</v>
      </c>
      <c r="BS531" s="148">
        <f t="shared" si="380"/>
        <v>98590380.905680001</v>
      </c>
      <c r="BT531" s="136">
        <v>0</v>
      </c>
      <c r="BU531" s="149">
        <f t="shared" si="381"/>
        <v>8171978.2216000007</v>
      </c>
      <c r="BV531" s="153">
        <f t="shared" si="382"/>
        <v>4085989.1108000004</v>
      </c>
      <c r="BW531" s="134">
        <f t="shared" si="383"/>
        <v>86332413.573280007</v>
      </c>
      <c r="BX531" s="148">
        <f t="shared" si="384"/>
        <v>7687614</v>
      </c>
      <c r="BY531" s="135">
        <f t="shared" si="385"/>
        <v>78644799.573280007</v>
      </c>
      <c r="CD531" s="400">
        <f>'آبان 1400'!AU532</f>
        <v>72912168.216000006</v>
      </c>
      <c r="CE531" s="401">
        <f>'آبان 1400'!AV532</f>
        <v>54308316.440880008</v>
      </c>
      <c r="CF531" s="401">
        <f>'آبان 1400'!AW532</f>
        <v>72912168.215999991</v>
      </c>
      <c r="CG531" s="401">
        <f>'آبان 1400'!AX532</f>
        <v>5103851.7751199994</v>
      </c>
      <c r="CH531" s="401">
        <f>'آبان 1400'!AY532</f>
        <v>1430831.644088001</v>
      </c>
      <c r="CI531" s="401">
        <f>'آبان 1400'!AZ532</f>
        <v>0</v>
      </c>
      <c r="CJ531" s="401">
        <f>'آبان 1400'!BA532</f>
        <v>0</v>
      </c>
      <c r="CK531" s="401">
        <f>'آبان 1400'!BB532</f>
        <v>0</v>
      </c>
      <c r="CL531" s="401">
        <f>'آبان 1400'!BC532</f>
        <v>0</v>
      </c>
      <c r="CM531" s="401">
        <f>'آبان 1400'!BD532</f>
        <v>0</v>
      </c>
      <c r="CN531" s="401">
        <f>'آبان 1400'!BE532</f>
        <v>0</v>
      </c>
      <c r="CO531" s="401">
        <f>'آبان 1400'!BF532</f>
        <v>0</v>
      </c>
      <c r="CP531" s="401">
        <f>'آبان 1400'!BG532</f>
        <v>6534683.4192080004</v>
      </c>
      <c r="CQ531" s="401">
        <f>'آبان 1400'!BH532</f>
        <v>66377484</v>
      </c>
      <c r="CR531" s="401">
        <f t="shared" si="386"/>
        <v>72912168.216000006</v>
      </c>
      <c r="CS531" s="56">
        <f t="shared" si="387"/>
        <v>4659160</v>
      </c>
      <c r="CT531" s="400">
        <f t="shared" si="388"/>
        <v>2329580</v>
      </c>
      <c r="CU531" s="401">
        <f t="shared" si="389"/>
        <v>698874</v>
      </c>
      <c r="CV531" s="401">
        <f t="shared" si="390"/>
        <v>1120000</v>
      </c>
      <c r="CW531" s="56">
        <v>0</v>
      </c>
      <c r="CX531" s="401">
        <f t="shared" si="391"/>
        <v>81719782.216000006</v>
      </c>
      <c r="CY531" s="401">
        <f t="shared" si="392"/>
        <v>72912168.215999991</v>
      </c>
      <c r="CZ531" s="401">
        <f t="shared" si="393"/>
        <v>16769798.689679999</v>
      </c>
      <c r="DA531" s="401">
        <f t="shared" si="394"/>
        <v>98489580.905680001</v>
      </c>
      <c r="DB531" s="401">
        <f t="shared" si="395"/>
        <v>100800</v>
      </c>
      <c r="DC531" s="401">
        <f t="shared" si="396"/>
        <v>98590380.905680001</v>
      </c>
      <c r="DD531" s="406">
        <v>0</v>
      </c>
      <c r="DE531" s="401">
        <f t="shared" si="397"/>
        <v>8171978.2216000007</v>
      </c>
      <c r="DF531" s="401">
        <f t="shared" si="398"/>
        <v>4085989.1108000004</v>
      </c>
      <c r="DG531" s="401">
        <f t="shared" si="399"/>
        <v>86332413.573280007</v>
      </c>
      <c r="DH531" s="401">
        <f t="shared" si="400"/>
        <v>7687614</v>
      </c>
      <c r="DI531" s="401">
        <f t="shared" si="401"/>
        <v>78644799.573280007</v>
      </c>
      <c r="DJ531" s="401">
        <f t="shared" si="402"/>
        <v>0</v>
      </c>
      <c r="DL531" s="408">
        <f t="shared" si="403"/>
        <v>6638737.5</v>
      </c>
      <c r="DM531" s="408">
        <f t="shared" si="404"/>
        <v>-1979577.5</v>
      </c>
    </row>
    <row r="532" spans="1:117" s="56" customFormat="1" ht="21" x14ac:dyDescent="0.2">
      <c r="A532" s="192">
        <f t="shared" si="365"/>
        <v>2655495</v>
      </c>
      <c r="B532" s="137">
        <f>'آبان 1400'!B533</f>
        <v>527</v>
      </c>
      <c r="C532" s="137">
        <f>'آبان 1400'!C533</f>
        <v>311</v>
      </c>
      <c r="D532" s="137">
        <f>'آبان 1400'!D533</f>
        <v>12885</v>
      </c>
      <c r="E532" s="137" t="str">
        <f>'آبان 1400'!E533</f>
        <v>مسعود</v>
      </c>
      <c r="F532" s="137" t="str">
        <f>'آبان 1400'!F533</f>
        <v>سلطانی</v>
      </c>
      <c r="G532" s="137" t="str">
        <f>'آبان 1400'!G533</f>
        <v>نگهبان</v>
      </c>
      <c r="H532" s="137" t="str">
        <f>'آبان 1400'!H533</f>
        <v>گیلان</v>
      </c>
      <c r="I532" s="137" t="str">
        <f>'آبان 1400'!I533</f>
        <v>381-12-3690310-1</v>
      </c>
      <c r="J532" s="137">
        <f>'آبان 1400'!J533</f>
        <v>2670163718</v>
      </c>
      <c r="K532" s="137" t="str">
        <f>'آبان 1400'!K533</f>
        <v>0030481510</v>
      </c>
      <c r="L532" s="137" t="str">
        <f>'آبان 1400'!L533</f>
        <v>گیلان</v>
      </c>
      <c r="M532" s="137" t="str">
        <f>'آبان 1400'!M533</f>
        <v>نگهبان</v>
      </c>
      <c r="N532" s="121">
        <f>'آبان 1400'!N533</f>
        <v>0</v>
      </c>
      <c r="O532" s="120">
        <f>'آبان 1400'!O533</f>
        <v>0</v>
      </c>
      <c r="P532" s="122" t="str">
        <f>'آبان 1400'!P533</f>
        <v>*</v>
      </c>
      <c r="Q532" s="362">
        <f>'آبان 1400'!Q533</f>
        <v>30</v>
      </c>
      <c r="R532" s="362">
        <f>'آبان 1400'!R533</f>
        <v>120</v>
      </c>
      <c r="S532" s="362">
        <f>'آبان 1400'!S533</f>
        <v>220</v>
      </c>
      <c r="T532" s="362">
        <f>'آبان 1400'!T533</f>
        <v>29.33</v>
      </c>
      <c r="U532" s="138">
        <f>'آبان 1400'!U533</f>
        <v>0</v>
      </c>
      <c r="V532" s="121">
        <f>'آبان 1400'!W533</f>
        <v>0</v>
      </c>
      <c r="W532" s="122">
        <f>'آبان 1400'!X533</f>
        <v>0</v>
      </c>
      <c r="X532" s="370">
        <f>'آبان 1400'!Y533</f>
        <v>0</v>
      </c>
      <c r="Y532" s="370">
        <f>'آبان 1400'!Z533</f>
        <v>0</v>
      </c>
      <c r="Z532" s="139">
        <f>'آبان 1400'!AA533</f>
        <v>885165</v>
      </c>
      <c r="AA532" s="139">
        <f>'آبان 1400'!AB533</f>
        <v>46667</v>
      </c>
      <c r="AB532" s="139">
        <f>'آبان 1400'!AC533</f>
        <v>931832</v>
      </c>
      <c r="AC532" s="139">
        <f>'آبان 1400'!AD533</f>
        <v>4500000</v>
      </c>
      <c r="AD532" s="139">
        <f>'آبان 1400'!AE533</f>
        <v>6000000</v>
      </c>
      <c r="AE532" s="140">
        <f>'آبان 1400'!AF533</f>
        <v>177895.19999999998</v>
      </c>
      <c r="AF532" s="123">
        <f>'آبان 1400'!AG533</f>
        <v>26554950</v>
      </c>
      <c r="AG532" s="124">
        <f>'آبان 1400'!AH533</f>
        <v>1400010</v>
      </c>
      <c r="AH532" s="124">
        <f>'آبان 1400'!AI533</f>
        <v>21347423.999999996</v>
      </c>
      <c r="AI532" s="124">
        <f>'آبان 1400'!AJ533</f>
        <v>0</v>
      </c>
      <c r="AJ532" s="124">
        <f>'آبان 1400'!AK533</f>
        <v>4500000</v>
      </c>
      <c r="AK532" s="124">
        <f>'آبان 1400'!AL533</f>
        <v>6000000</v>
      </c>
      <c r="AL532" s="124">
        <f>'آبان 1400'!AM533</f>
        <v>9784235.9999999981</v>
      </c>
      <c r="AM532" s="124">
        <f>'آبان 1400'!AN533</f>
        <v>5217666.2159999991</v>
      </c>
      <c r="AN532" s="124">
        <f>'آبان 1400'!AO533</f>
        <v>0</v>
      </c>
      <c r="AO532" s="124">
        <f>'آبان 1400'!AP533</f>
        <v>3000000</v>
      </c>
      <c r="AP532" s="124">
        <f>'آبان 1400'!AQ533</f>
        <v>0</v>
      </c>
      <c r="AQ532" s="124">
        <f>'آبان 1400'!AR533</f>
        <v>0</v>
      </c>
      <c r="AR532" s="124">
        <f>'آبان 1400'!AS533</f>
        <v>0</v>
      </c>
      <c r="AS532" s="379">
        <f>'آبان 1400'!AT533</f>
        <v>0</v>
      </c>
      <c r="AT532" s="372">
        <f t="shared" si="366"/>
        <v>77804286.216000006</v>
      </c>
      <c r="AU532" s="174">
        <f>'آبان 1400'!AV533</f>
        <v>58857986.18088001</v>
      </c>
      <c r="AV532" s="142">
        <f>'آبان 1400'!AW533</f>
        <v>77804286.215999991</v>
      </c>
      <c r="AW532" s="143">
        <f t="shared" si="367"/>
        <v>5446300.0351200001</v>
      </c>
      <c r="AX532" s="76">
        <f t="shared" si="368"/>
        <v>1885798.6180880012</v>
      </c>
      <c r="AY532" s="143">
        <f>'آبان 1400'!AZ533</f>
        <v>0</v>
      </c>
      <c r="AZ532" s="143">
        <f>'آبان 1400'!BA533</f>
        <v>0</v>
      </c>
      <c r="BA532" s="143">
        <f>'آبان 1400'!BB533</f>
        <v>0</v>
      </c>
      <c r="BB532" s="143">
        <f>'آبان 1400'!BC533</f>
        <v>0</v>
      </c>
      <c r="BC532" s="143">
        <f>'آبان 1400'!BD533</f>
        <v>0</v>
      </c>
      <c r="BD532" s="143">
        <f>'آبان 1400'!BE533</f>
        <v>0</v>
      </c>
      <c r="BE532" s="143">
        <f>'آبان 1400'!BF533</f>
        <v>0</v>
      </c>
      <c r="BF532" s="144">
        <f t="shared" si="369"/>
        <v>7332098.6532080015</v>
      </c>
      <c r="BG532" s="141">
        <f t="shared" si="370"/>
        <v>70472187</v>
      </c>
      <c r="BH532" s="145">
        <f t="shared" si="371"/>
        <v>77804286.216000006</v>
      </c>
      <c r="BI532" s="128">
        <f t="shared" si="364"/>
        <v>4659160</v>
      </c>
      <c r="BJ532" s="146">
        <f t="shared" si="372"/>
        <v>2329580</v>
      </c>
      <c r="BK532" s="146">
        <f t="shared" si="373"/>
        <v>698874</v>
      </c>
      <c r="BL532" s="147">
        <f t="shared" si="374"/>
        <v>1120000</v>
      </c>
      <c r="BM532" s="383">
        <v>0</v>
      </c>
      <c r="BN532" s="148">
        <f t="shared" si="375"/>
        <v>86611900.216000006</v>
      </c>
      <c r="BO532" s="149">
        <f t="shared" si="376"/>
        <v>77804286.215999991</v>
      </c>
      <c r="BP532" s="150">
        <f t="shared" si="377"/>
        <v>17894985.82968</v>
      </c>
      <c r="BQ532" s="151">
        <f t="shared" si="378"/>
        <v>104506886.04568</v>
      </c>
      <c r="BR532" s="152">
        <f t="shared" si="379"/>
        <v>100800</v>
      </c>
      <c r="BS532" s="148">
        <f t="shared" si="380"/>
        <v>104607686.04568</v>
      </c>
      <c r="BT532" s="136">
        <v>0</v>
      </c>
      <c r="BU532" s="149">
        <f t="shared" si="381"/>
        <v>8661190.0216000006</v>
      </c>
      <c r="BV532" s="153">
        <f t="shared" si="382"/>
        <v>4330595.0108000003</v>
      </c>
      <c r="BW532" s="134">
        <f t="shared" si="383"/>
        <v>91615901.013280004</v>
      </c>
      <c r="BX532" s="148">
        <f t="shared" si="384"/>
        <v>7687614</v>
      </c>
      <c r="BY532" s="135">
        <f t="shared" si="385"/>
        <v>83928287.013280004</v>
      </c>
      <c r="CD532" s="400">
        <f>'آبان 1400'!AU533</f>
        <v>77804286.216000006</v>
      </c>
      <c r="CE532" s="401">
        <f>'آبان 1400'!AV533</f>
        <v>58857986.18088001</v>
      </c>
      <c r="CF532" s="401">
        <f>'آبان 1400'!AW533</f>
        <v>77804286.215999991</v>
      </c>
      <c r="CG532" s="401">
        <f>'آبان 1400'!AX533</f>
        <v>5446300.0351200001</v>
      </c>
      <c r="CH532" s="401">
        <f>'آبان 1400'!AY533</f>
        <v>1885798.6180880012</v>
      </c>
      <c r="CI532" s="401">
        <f>'آبان 1400'!AZ533</f>
        <v>0</v>
      </c>
      <c r="CJ532" s="401">
        <f>'آبان 1400'!BA533</f>
        <v>0</v>
      </c>
      <c r="CK532" s="401">
        <f>'آبان 1400'!BB533</f>
        <v>0</v>
      </c>
      <c r="CL532" s="401">
        <f>'آبان 1400'!BC533</f>
        <v>0</v>
      </c>
      <c r="CM532" s="401">
        <f>'آبان 1400'!BD533</f>
        <v>0</v>
      </c>
      <c r="CN532" s="401">
        <f>'آبان 1400'!BE533</f>
        <v>0</v>
      </c>
      <c r="CO532" s="401">
        <f>'آبان 1400'!BF533</f>
        <v>0</v>
      </c>
      <c r="CP532" s="401">
        <f>'آبان 1400'!BG533</f>
        <v>7332098.6532080015</v>
      </c>
      <c r="CQ532" s="401">
        <f>'آبان 1400'!BH533</f>
        <v>70472187</v>
      </c>
      <c r="CR532" s="401">
        <f t="shared" si="386"/>
        <v>77804286.216000006</v>
      </c>
      <c r="CS532" s="56">
        <f t="shared" si="387"/>
        <v>4659160</v>
      </c>
      <c r="CT532" s="400">
        <f t="shared" si="388"/>
        <v>2329580</v>
      </c>
      <c r="CU532" s="401">
        <f t="shared" si="389"/>
        <v>698874</v>
      </c>
      <c r="CV532" s="401">
        <f t="shared" si="390"/>
        <v>1120000</v>
      </c>
      <c r="CW532" s="56">
        <v>0</v>
      </c>
      <c r="CX532" s="401">
        <f t="shared" si="391"/>
        <v>86611900.216000006</v>
      </c>
      <c r="CY532" s="401">
        <f t="shared" si="392"/>
        <v>77804286.215999991</v>
      </c>
      <c r="CZ532" s="401">
        <f t="shared" si="393"/>
        <v>17894985.82968</v>
      </c>
      <c r="DA532" s="401">
        <f t="shared" si="394"/>
        <v>104506886.04568</v>
      </c>
      <c r="DB532" s="401">
        <f t="shared" si="395"/>
        <v>100800</v>
      </c>
      <c r="DC532" s="401">
        <f t="shared" si="396"/>
        <v>104607686.04568</v>
      </c>
      <c r="DD532" s="406">
        <v>0</v>
      </c>
      <c r="DE532" s="401">
        <f t="shared" si="397"/>
        <v>8661190.0216000006</v>
      </c>
      <c r="DF532" s="401">
        <f t="shared" si="398"/>
        <v>4330595.0108000003</v>
      </c>
      <c r="DG532" s="401">
        <f t="shared" si="399"/>
        <v>91615901.013280004</v>
      </c>
      <c r="DH532" s="401">
        <f t="shared" si="400"/>
        <v>7687614</v>
      </c>
      <c r="DI532" s="401">
        <f t="shared" si="401"/>
        <v>83928287.013280004</v>
      </c>
      <c r="DJ532" s="401">
        <f t="shared" si="402"/>
        <v>0</v>
      </c>
      <c r="DL532" s="408">
        <f t="shared" si="403"/>
        <v>6638737.5</v>
      </c>
      <c r="DM532" s="408">
        <f t="shared" si="404"/>
        <v>-1979577.5</v>
      </c>
    </row>
    <row r="533" spans="1:117" s="56" customFormat="1" ht="21" x14ac:dyDescent="0.2">
      <c r="A533" s="192">
        <f t="shared" si="365"/>
        <v>2655495</v>
      </c>
      <c r="B533" s="137">
        <f>'آبان 1400'!B534</f>
        <v>528</v>
      </c>
      <c r="C533" s="137">
        <f>'آبان 1400'!C534</f>
        <v>312</v>
      </c>
      <c r="D533" s="137">
        <f>'آبان 1400'!D534</f>
        <v>12889</v>
      </c>
      <c r="E533" s="137" t="str">
        <f>'آبان 1400'!E534</f>
        <v>محمدحسین</v>
      </c>
      <c r="F533" s="137" t="str">
        <f>'آبان 1400'!F534</f>
        <v>طالبی دارستانی</v>
      </c>
      <c r="G533" s="137" t="str">
        <f>'آبان 1400'!G534</f>
        <v>نگهبان</v>
      </c>
      <c r="H533" s="137" t="str">
        <f>'آبان 1400'!H534</f>
        <v>گیلان</v>
      </c>
      <c r="I533" s="137" t="str">
        <f>'آبان 1400'!I534</f>
        <v>381-700-4184741-1</v>
      </c>
      <c r="J533" s="137">
        <f>'آبان 1400'!J534</f>
        <v>2650188545</v>
      </c>
      <c r="K533" s="137" t="str">
        <f>'آبان 1400'!K534</f>
        <v>0032028287</v>
      </c>
      <c r="L533" s="137" t="str">
        <f>'آبان 1400'!L534</f>
        <v>گیلان</v>
      </c>
      <c r="M533" s="137" t="str">
        <f>'آبان 1400'!M534</f>
        <v>نگهبان</v>
      </c>
      <c r="N533" s="121">
        <f>'آبان 1400'!N534</f>
        <v>0</v>
      </c>
      <c r="O533" s="120">
        <f>'آبان 1400'!O534</f>
        <v>0</v>
      </c>
      <c r="P533" s="122" t="str">
        <f>'آبان 1400'!P534</f>
        <v>*</v>
      </c>
      <c r="Q533" s="362">
        <f>'آبان 1400'!Q534</f>
        <v>30</v>
      </c>
      <c r="R533" s="362">
        <f>'آبان 1400'!R534</f>
        <v>120</v>
      </c>
      <c r="S533" s="362">
        <f>'آبان 1400'!S534</f>
        <v>220</v>
      </c>
      <c r="T533" s="362">
        <f>'آبان 1400'!T534</f>
        <v>29.33</v>
      </c>
      <c r="U533" s="138">
        <f>'آبان 1400'!U534</f>
        <v>0</v>
      </c>
      <c r="V533" s="121">
        <f>'آبان 1400'!W534</f>
        <v>0</v>
      </c>
      <c r="W533" s="122">
        <f>'آبان 1400'!X534</f>
        <v>0</v>
      </c>
      <c r="X533" s="370">
        <f>'آبان 1400'!Y534</f>
        <v>0</v>
      </c>
      <c r="Y533" s="370">
        <f>'آبان 1400'!Z534</f>
        <v>0</v>
      </c>
      <c r="Z533" s="139">
        <f>'آبان 1400'!AA534</f>
        <v>885165</v>
      </c>
      <c r="AA533" s="139">
        <f>'آبان 1400'!AB534</f>
        <v>0</v>
      </c>
      <c r="AB533" s="139">
        <f>'آبان 1400'!AC534</f>
        <v>885165</v>
      </c>
      <c r="AC533" s="139">
        <f>'آبان 1400'!AD534</f>
        <v>4500000</v>
      </c>
      <c r="AD533" s="139">
        <f>'آبان 1400'!AE534</f>
        <v>6000000</v>
      </c>
      <c r="AE533" s="140">
        <f>'آبان 1400'!AF534</f>
        <v>168986.04545454544</v>
      </c>
      <c r="AF533" s="123">
        <f>'آبان 1400'!AG534</f>
        <v>26554950</v>
      </c>
      <c r="AG533" s="124">
        <f>'آبان 1400'!AH534</f>
        <v>0</v>
      </c>
      <c r="AH533" s="124">
        <f>'آبان 1400'!AI534</f>
        <v>20278325.454545453</v>
      </c>
      <c r="AI533" s="124">
        <f>'آبان 1400'!AJ534</f>
        <v>0</v>
      </c>
      <c r="AJ533" s="124">
        <f>'آبان 1400'!AK534</f>
        <v>4500000</v>
      </c>
      <c r="AK533" s="124">
        <f>'آبان 1400'!AL534</f>
        <v>6000000</v>
      </c>
      <c r="AL533" s="124">
        <f>'آبان 1400'!AM534</f>
        <v>9294232.5</v>
      </c>
      <c r="AM533" s="124">
        <f>'آبان 1400'!AN534</f>
        <v>4956360.7131818179</v>
      </c>
      <c r="AN533" s="124">
        <f>'آبان 1400'!AO534</f>
        <v>0</v>
      </c>
      <c r="AO533" s="124">
        <f>'آبان 1400'!AP534</f>
        <v>3000000</v>
      </c>
      <c r="AP533" s="124">
        <f>'آبان 1400'!AQ534</f>
        <v>0</v>
      </c>
      <c r="AQ533" s="124">
        <f>'آبان 1400'!AR534</f>
        <v>0</v>
      </c>
      <c r="AR533" s="124">
        <f>'آبان 1400'!AS534</f>
        <v>0</v>
      </c>
      <c r="AS533" s="379">
        <f>'آبان 1400'!AT534</f>
        <v>0</v>
      </c>
      <c r="AT533" s="372">
        <f t="shared" si="366"/>
        <v>74583868.667727277</v>
      </c>
      <c r="AU533" s="174">
        <f>'آبان 1400'!AV534</f>
        <v>55862997.860986367</v>
      </c>
      <c r="AV533" s="142">
        <f>'آبان 1400'!AW534</f>
        <v>74583868.667727262</v>
      </c>
      <c r="AW533" s="143">
        <f t="shared" si="367"/>
        <v>5220870.8067409089</v>
      </c>
      <c r="AX533" s="76">
        <f t="shared" si="368"/>
        <v>1586299.7860986367</v>
      </c>
      <c r="AY533" s="143">
        <f>'آبان 1400'!AZ534</f>
        <v>0</v>
      </c>
      <c r="AZ533" s="143">
        <f>'آبان 1400'!BA534</f>
        <v>0</v>
      </c>
      <c r="BA533" s="143">
        <f>'آبان 1400'!BB534</f>
        <v>0</v>
      </c>
      <c r="BB533" s="143">
        <f>'آبان 1400'!BC534</f>
        <v>0</v>
      </c>
      <c r="BC533" s="143">
        <f>'آبان 1400'!BD534</f>
        <v>0</v>
      </c>
      <c r="BD533" s="143">
        <f>'آبان 1400'!BE534</f>
        <v>0</v>
      </c>
      <c r="BE533" s="143">
        <f>'آبان 1400'!BF534</f>
        <v>0</v>
      </c>
      <c r="BF533" s="144">
        <f t="shared" si="369"/>
        <v>6807170.5928395456</v>
      </c>
      <c r="BG533" s="141">
        <f t="shared" si="370"/>
        <v>67776698</v>
      </c>
      <c r="BH533" s="145">
        <f t="shared" si="371"/>
        <v>74583868.667727277</v>
      </c>
      <c r="BI533" s="128">
        <f t="shared" si="364"/>
        <v>4425825</v>
      </c>
      <c r="BJ533" s="146">
        <f t="shared" si="372"/>
        <v>2212912.5</v>
      </c>
      <c r="BK533" s="146">
        <f t="shared" si="373"/>
        <v>663873.75</v>
      </c>
      <c r="BL533" s="147">
        <f t="shared" si="374"/>
        <v>1120000</v>
      </c>
      <c r="BM533" s="383">
        <v>0</v>
      </c>
      <c r="BN533" s="148">
        <f t="shared" si="375"/>
        <v>83006479.917727277</v>
      </c>
      <c r="BO533" s="149">
        <f t="shared" si="376"/>
        <v>74583868.667727262</v>
      </c>
      <c r="BP533" s="150">
        <f t="shared" si="377"/>
        <v>17154289.793577272</v>
      </c>
      <c r="BQ533" s="151">
        <f t="shared" si="378"/>
        <v>100160769.71130455</v>
      </c>
      <c r="BR533" s="152">
        <f t="shared" si="379"/>
        <v>100800</v>
      </c>
      <c r="BS533" s="148">
        <f t="shared" si="380"/>
        <v>100261569.71130455</v>
      </c>
      <c r="BT533" s="136">
        <v>0</v>
      </c>
      <c r="BU533" s="149">
        <f t="shared" si="381"/>
        <v>8300647.991772728</v>
      </c>
      <c r="BV533" s="153">
        <f t="shared" si="382"/>
        <v>4150323.995886364</v>
      </c>
      <c r="BW533" s="134">
        <f t="shared" si="383"/>
        <v>87810597.723645449</v>
      </c>
      <c r="BX533" s="148">
        <f t="shared" si="384"/>
        <v>7302611.25</v>
      </c>
      <c r="BY533" s="135">
        <f t="shared" si="385"/>
        <v>80507986.473645449</v>
      </c>
      <c r="CD533" s="400">
        <f>'آبان 1400'!AU534</f>
        <v>74583868.667727277</v>
      </c>
      <c r="CE533" s="401">
        <f>'آبان 1400'!AV534</f>
        <v>55862997.860986367</v>
      </c>
      <c r="CF533" s="401">
        <f>'آبان 1400'!AW534</f>
        <v>74583868.667727262</v>
      </c>
      <c r="CG533" s="401">
        <f>'آبان 1400'!AX534</f>
        <v>5220870.8067409089</v>
      </c>
      <c r="CH533" s="401">
        <f>'آبان 1400'!AY534</f>
        <v>1586299.7860986367</v>
      </c>
      <c r="CI533" s="401">
        <f>'آبان 1400'!AZ534</f>
        <v>0</v>
      </c>
      <c r="CJ533" s="401">
        <f>'آبان 1400'!BA534</f>
        <v>0</v>
      </c>
      <c r="CK533" s="401">
        <f>'آبان 1400'!BB534</f>
        <v>0</v>
      </c>
      <c r="CL533" s="401">
        <f>'آبان 1400'!BC534</f>
        <v>0</v>
      </c>
      <c r="CM533" s="401">
        <f>'آبان 1400'!BD534</f>
        <v>0</v>
      </c>
      <c r="CN533" s="401">
        <f>'آبان 1400'!BE534</f>
        <v>0</v>
      </c>
      <c r="CO533" s="401">
        <f>'آبان 1400'!BF534</f>
        <v>0</v>
      </c>
      <c r="CP533" s="401">
        <f>'آبان 1400'!BG534</f>
        <v>6807170.5928395456</v>
      </c>
      <c r="CQ533" s="401">
        <f>'آبان 1400'!BH534</f>
        <v>67776698</v>
      </c>
      <c r="CR533" s="401">
        <f t="shared" si="386"/>
        <v>74583868.667727277</v>
      </c>
      <c r="CS533" s="56">
        <f t="shared" si="387"/>
        <v>4425825</v>
      </c>
      <c r="CT533" s="400">
        <f t="shared" si="388"/>
        <v>2212912.5</v>
      </c>
      <c r="CU533" s="401">
        <f t="shared" si="389"/>
        <v>663873.75</v>
      </c>
      <c r="CV533" s="401">
        <f t="shared" si="390"/>
        <v>1120000</v>
      </c>
      <c r="CW533" s="56">
        <v>0</v>
      </c>
      <c r="CX533" s="401">
        <f t="shared" si="391"/>
        <v>83006479.917727277</v>
      </c>
      <c r="CY533" s="401">
        <f t="shared" si="392"/>
        <v>74583868.667727262</v>
      </c>
      <c r="CZ533" s="401">
        <f t="shared" si="393"/>
        <v>17154289.793577272</v>
      </c>
      <c r="DA533" s="401">
        <f t="shared" si="394"/>
        <v>100160769.71130455</v>
      </c>
      <c r="DB533" s="401">
        <f t="shared" si="395"/>
        <v>100800</v>
      </c>
      <c r="DC533" s="401">
        <f t="shared" si="396"/>
        <v>100261569.71130455</v>
      </c>
      <c r="DD533" s="406">
        <v>0</v>
      </c>
      <c r="DE533" s="401">
        <f t="shared" si="397"/>
        <v>8300647.991772728</v>
      </c>
      <c r="DF533" s="401">
        <f t="shared" si="398"/>
        <v>4150323.995886364</v>
      </c>
      <c r="DG533" s="401">
        <f t="shared" si="399"/>
        <v>87810597.723645449</v>
      </c>
      <c r="DH533" s="401">
        <f t="shared" si="400"/>
        <v>7302611.25</v>
      </c>
      <c r="DI533" s="401">
        <f t="shared" si="401"/>
        <v>80507986.473645449</v>
      </c>
      <c r="DJ533" s="401">
        <f t="shared" si="402"/>
        <v>0</v>
      </c>
      <c r="DL533" s="408">
        <f t="shared" si="403"/>
        <v>6638737.5</v>
      </c>
      <c r="DM533" s="408">
        <f t="shared" si="404"/>
        <v>-2212912.5</v>
      </c>
    </row>
    <row r="534" spans="1:117" s="56" customFormat="1" ht="21" x14ac:dyDescent="0.2">
      <c r="A534" s="192">
        <f t="shared" si="365"/>
        <v>2655495</v>
      </c>
      <c r="B534" s="137">
        <f>'آبان 1400'!B535</f>
        <v>529</v>
      </c>
      <c r="C534" s="137">
        <f>'آبان 1400'!C535</f>
        <v>313</v>
      </c>
      <c r="D534" s="137">
        <f>'آبان 1400'!D535</f>
        <v>12888</v>
      </c>
      <c r="E534" s="137" t="str">
        <f>'آبان 1400'!E535</f>
        <v>محسن</v>
      </c>
      <c r="F534" s="137" t="str">
        <f>'آبان 1400'!F535</f>
        <v>طالبی فتیدهی</v>
      </c>
      <c r="G534" s="137" t="str">
        <f>'آبان 1400'!G535</f>
        <v>نگهبان</v>
      </c>
      <c r="H534" s="137" t="str">
        <f>'آبان 1400'!H535</f>
        <v>گیلان</v>
      </c>
      <c r="I534" s="137" t="str">
        <f>'آبان 1400'!I535</f>
        <v>217-700-4272352-1</v>
      </c>
      <c r="J534" s="137">
        <f>'آبان 1400'!J535</f>
        <v>2700157583</v>
      </c>
      <c r="K534" s="137" t="str">
        <f>'آبان 1400'!K535</f>
        <v>0030585931</v>
      </c>
      <c r="L534" s="137" t="str">
        <f>'آبان 1400'!L535</f>
        <v>گیلان</v>
      </c>
      <c r="M534" s="137" t="str">
        <f>'آبان 1400'!M535</f>
        <v>نگهبان</v>
      </c>
      <c r="N534" s="121">
        <f>'آبان 1400'!N535</f>
        <v>0</v>
      </c>
      <c r="O534" s="120">
        <f>'آبان 1400'!O535</f>
        <v>0</v>
      </c>
      <c r="P534" s="122" t="str">
        <f>'آبان 1400'!P535</f>
        <v>*</v>
      </c>
      <c r="Q534" s="362">
        <f>'آبان 1400'!Q535</f>
        <v>30</v>
      </c>
      <c r="R534" s="362">
        <f>'آبان 1400'!R535</f>
        <v>120</v>
      </c>
      <c r="S534" s="362">
        <f>'آبان 1400'!S535</f>
        <v>220</v>
      </c>
      <c r="T534" s="362">
        <f>'آبان 1400'!T535</f>
        <v>29.33</v>
      </c>
      <c r="U534" s="138">
        <f>'آبان 1400'!U535</f>
        <v>0</v>
      </c>
      <c r="V534" s="121">
        <f>'آبان 1400'!W535</f>
        <v>0</v>
      </c>
      <c r="W534" s="122">
        <f>'آبان 1400'!X535</f>
        <v>0</v>
      </c>
      <c r="X534" s="370">
        <f>'آبان 1400'!Y535</f>
        <v>0</v>
      </c>
      <c r="Y534" s="370">
        <f>'آبان 1400'!Z535</f>
        <v>0</v>
      </c>
      <c r="Z534" s="139">
        <f>'آبان 1400'!AA535</f>
        <v>885165</v>
      </c>
      <c r="AA534" s="139">
        <f>'آبان 1400'!AB535</f>
        <v>0</v>
      </c>
      <c r="AB534" s="139">
        <f>'آبان 1400'!AC535</f>
        <v>885165</v>
      </c>
      <c r="AC534" s="139">
        <f>'آبان 1400'!AD535</f>
        <v>4500000</v>
      </c>
      <c r="AD534" s="139">
        <f>'آبان 1400'!AE535</f>
        <v>6000000</v>
      </c>
      <c r="AE534" s="140">
        <f>'آبان 1400'!AF535</f>
        <v>168986.04545454544</v>
      </c>
      <c r="AF534" s="123">
        <f>'آبان 1400'!AG535</f>
        <v>26554950</v>
      </c>
      <c r="AG534" s="124">
        <f>'آبان 1400'!AH535</f>
        <v>0</v>
      </c>
      <c r="AH534" s="124">
        <f>'آبان 1400'!AI535</f>
        <v>20278325.454545453</v>
      </c>
      <c r="AI534" s="124">
        <f>'آبان 1400'!AJ535</f>
        <v>0</v>
      </c>
      <c r="AJ534" s="124">
        <f>'آبان 1400'!AK535</f>
        <v>4500000</v>
      </c>
      <c r="AK534" s="124">
        <f>'آبان 1400'!AL535</f>
        <v>6000000</v>
      </c>
      <c r="AL534" s="124">
        <f>'آبان 1400'!AM535</f>
        <v>9294232.5</v>
      </c>
      <c r="AM534" s="124">
        <f>'آبان 1400'!AN535</f>
        <v>4956360.7131818179</v>
      </c>
      <c r="AN534" s="124">
        <f>'آبان 1400'!AO535</f>
        <v>0</v>
      </c>
      <c r="AO534" s="124">
        <f>'آبان 1400'!AP535</f>
        <v>3000000</v>
      </c>
      <c r="AP534" s="124">
        <f>'آبان 1400'!AQ535</f>
        <v>0</v>
      </c>
      <c r="AQ534" s="124">
        <f>'آبان 1400'!AR535</f>
        <v>0</v>
      </c>
      <c r="AR534" s="124">
        <f>'آبان 1400'!AS535</f>
        <v>0</v>
      </c>
      <c r="AS534" s="379">
        <f>'آبان 1400'!AT535</f>
        <v>0</v>
      </c>
      <c r="AT534" s="372">
        <f t="shared" si="366"/>
        <v>74583868.667727277</v>
      </c>
      <c r="AU534" s="174">
        <f>'آبان 1400'!AV535</f>
        <v>55862997.860986367</v>
      </c>
      <c r="AV534" s="142">
        <f>'آبان 1400'!AW535</f>
        <v>74583868.667727262</v>
      </c>
      <c r="AW534" s="143">
        <f t="shared" si="367"/>
        <v>5220870.8067409089</v>
      </c>
      <c r="AX534" s="76">
        <f t="shared" si="368"/>
        <v>1586299.7860986367</v>
      </c>
      <c r="AY534" s="143">
        <f>'آبان 1400'!AZ535</f>
        <v>0</v>
      </c>
      <c r="AZ534" s="143">
        <f>'آبان 1400'!BA535</f>
        <v>0</v>
      </c>
      <c r="BA534" s="143">
        <f>'آبان 1400'!BB535</f>
        <v>0</v>
      </c>
      <c r="BB534" s="143">
        <f>'آبان 1400'!BC535</f>
        <v>0</v>
      </c>
      <c r="BC534" s="143">
        <f>'آبان 1400'!BD535</f>
        <v>0</v>
      </c>
      <c r="BD534" s="143">
        <f>'آبان 1400'!BE535</f>
        <v>0</v>
      </c>
      <c r="BE534" s="143">
        <f>'آبان 1400'!BF535</f>
        <v>0</v>
      </c>
      <c r="BF534" s="144">
        <f t="shared" si="369"/>
        <v>6807170.5928395456</v>
      </c>
      <c r="BG534" s="141">
        <f t="shared" si="370"/>
        <v>67776698</v>
      </c>
      <c r="BH534" s="145">
        <f t="shared" si="371"/>
        <v>74583868.667727277</v>
      </c>
      <c r="BI534" s="128">
        <f t="shared" si="364"/>
        <v>4425825</v>
      </c>
      <c r="BJ534" s="146">
        <f t="shared" si="372"/>
        <v>2212912.5</v>
      </c>
      <c r="BK534" s="146">
        <f t="shared" si="373"/>
        <v>663873.75</v>
      </c>
      <c r="BL534" s="147">
        <f t="shared" si="374"/>
        <v>1120000</v>
      </c>
      <c r="BM534" s="383">
        <v>0</v>
      </c>
      <c r="BN534" s="148">
        <f t="shared" si="375"/>
        <v>83006479.917727277</v>
      </c>
      <c r="BO534" s="149">
        <f t="shared" si="376"/>
        <v>74583868.667727262</v>
      </c>
      <c r="BP534" s="150">
        <f t="shared" si="377"/>
        <v>17154289.793577272</v>
      </c>
      <c r="BQ534" s="151">
        <f t="shared" si="378"/>
        <v>100160769.71130455</v>
      </c>
      <c r="BR534" s="152">
        <f t="shared" si="379"/>
        <v>100800</v>
      </c>
      <c r="BS534" s="148">
        <f t="shared" si="380"/>
        <v>100261569.71130455</v>
      </c>
      <c r="BT534" s="136">
        <v>0</v>
      </c>
      <c r="BU534" s="149">
        <f t="shared" si="381"/>
        <v>8300647.991772728</v>
      </c>
      <c r="BV534" s="153">
        <f t="shared" si="382"/>
        <v>4150323.995886364</v>
      </c>
      <c r="BW534" s="134">
        <f t="shared" si="383"/>
        <v>87810597.723645449</v>
      </c>
      <c r="BX534" s="148">
        <f t="shared" si="384"/>
        <v>7302611.25</v>
      </c>
      <c r="BY534" s="135">
        <f t="shared" si="385"/>
        <v>80507986.473645449</v>
      </c>
      <c r="CD534" s="400">
        <f>'آبان 1400'!AU535</f>
        <v>74583868.667727277</v>
      </c>
      <c r="CE534" s="401">
        <f>'آبان 1400'!AV535</f>
        <v>55862997.860986367</v>
      </c>
      <c r="CF534" s="401">
        <f>'آبان 1400'!AW535</f>
        <v>74583868.667727262</v>
      </c>
      <c r="CG534" s="401">
        <f>'آبان 1400'!AX535</f>
        <v>5220870.8067409089</v>
      </c>
      <c r="CH534" s="401">
        <f>'آبان 1400'!AY535</f>
        <v>1586299.7860986367</v>
      </c>
      <c r="CI534" s="401">
        <f>'آبان 1400'!AZ535</f>
        <v>0</v>
      </c>
      <c r="CJ534" s="401">
        <f>'آبان 1400'!BA535</f>
        <v>0</v>
      </c>
      <c r="CK534" s="401">
        <f>'آبان 1400'!BB535</f>
        <v>0</v>
      </c>
      <c r="CL534" s="401">
        <f>'آبان 1400'!BC535</f>
        <v>0</v>
      </c>
      <c r="CM534" s="401">
        <f>'آبان 1400'!BD535</f>
        <v>0</v>
      </c>
      <c r="CN534" s="401">
        <f>'آبان 1400'!BE535</f>
        <v>0</v>
      </c>
      <c r="CO534" s="401">
        <f>'آبان 1400'!BF535</f>
        <v>0</v>
      </c>
      <c r="CP534" s="401">
        <f>'آبان 1400'!BG535</f>
        <v>6807170.5928395456</v>
      </c>
      <c r="CQ534" s="401">
        <f>'آبان 1400'!BH535</f>
        <v>67776698</v>
      </c>
      <c r="CR534" s="401">
        <f t="shared" si="386"/>
        <v>74583868.667727277</v>
      </c>
      <c r="CS534" s="56">
        <f t="shared" si="387"/>
        <v>4425825</v>
      </c>
      <c r="CT534" s="400">
        <f t="shared" si="388"/>
        <v>2212912.5</v>
      </c>
      <c r="CU534" s="401">
        <f t="shared" si="389"/>
        <v>663873.75</v>
      </c>
      <c r="CV534" s="401">
        <f t="shared" si="390"/>
        <v>1120000</v>
      </c>
      <c r="CW534" s="56">
        <v>0</v>
      </c>
      <c r="CX534" s="401">
        <f t="shared" si="391"/>
        <v>83006479.917727277</v>
      </c>
      <c r="CY534" s="401">
        <f t="shared" si="392"/>
        <v>74583868.667727262</v>
      </c>
      <c r="CZ534" s="401">
        <f t="shared" si="393"/>
        <v>17154289.793577272</v>
      </c>
      <c r="DA534" s="401">
        <f t="shared" si="394"/>
        <v>100160769.71130455</v>
      </c>
      <c r="DB534" s="401">
        <f t="shared" si="395"/>
        <v>100800</v>
      </c>
      <c r="DC534" s="401">
        <f t="shared" si="396"/>
        <v>100261569.71130455</v>
      </c>
      <c r="DD534" s="406">
        <v>0</v>
      </c>
      <c r="DE534" s="401">
        <f t="shared" si="397"/>
        <v>8300647.991772728</v>
      </c>
      <c r="DF534" s="401">
        <f t="shared" si="398"/>
        <v>4150323.995886364</v>
      </c>
      <c r="DG534" s="401">
        <f t="shared" si="399"/>
        <v>87810597.723645449</v>
      </c>
      <c r="DH534" s="401">
        <f t="shared" si="400"/>
        <v>7302611.25</v>
      </c>
      <c r="DI534" s="401">
        <f t="shared" si="401"/>
        <v>80507986.473645449</v>
      </c>
      <c r="DJ534" s="401">
        <f t="shared" si="402"/>
        <v>0</v>
      </c>
      <c r="DL534" s="408">
        <f t="shared" si="403"/>
        <v>6638737.5</v>
      </c>
      <c r="DM534" s="408">
        <f t="shared" si="404"/>
        <v>-2212912.5</v>
      </c>
    </row>
    <row r="535" spans="1:117" s="56" customFormat="1" ht="21" x14ac:dyDescent="0.2">
      <c r="A535" s="192">
        <f t="shared" si="365"/>
        <v>2655495</v>
      </c>
      <c r="B535" s="137">
        <f>'آبان 1400'!B536</f>
        <v>530</v>
      </c>
      <c r="C535" s="137">
        <f>'آبان 1400'!C536</f>
        <v>321</v>
      </c>
      <c r="D535" s="137">
        <f>'آبان 1400'!D536</f>
        <v>13000</v>
      </c>
      <c r="E535" s="137" t="str">
        <f>'آبان 1400'!E536</f>
        <v xml:space="preserve">علی </v>
      </c>
      <c r="F535" s="137" t="str">
        <f>'آبان 1400'!F536</f>
        <v>دارابی</v>
      </c>
      <c r="G535" s="137" t="str">
        <f>'آبان 1400'!G536</f>
        <v>نگهبان</v>
      </c>
      <c r="H535" s="137" t="str">
        <f>'آبان 1400'!H536</f>
        <v>مرکزی</v>
      </c>
      <c r="I535" s="137" t="str">
        <f>'آبان 1400'!I536</f>
        <v>128-813-02872621-1</v>
      </c>
      <c r="J535" s="137">
        <f>'آبان 1400'!J536</f>
        <v>4160009093</v>
      </c>
      <c r="K535" s="137" t="str">
        <f>'آبان 1400'!K536</f>
        <v>0033632236</v>
      </c>
      <c r="L535" s="137" t="str">
        <f>'آبان 1400'!L536</f>
        <v>مرکزی</v>
      </c>
      <c r="M535" s="137" t="str">
        <f>'آبان 1400'!M536</f>
        <v>نگهبان</v>
      </c>
      <c r="N535" s="121" t="str">
        <f>'آبان 1400'!N536</f>
        <v>*</v>
      </c>
      <c r="O535" s="120">
        <f>'آبان 1400'!O536</f>
        <v>0</v>
      </c>
      <c r="P535" s="122">
        <f>'آبان 1400'!P536</f>
        <v>0</v>
      </c>
      <c r="Q535" s="362">
        <f>'آبان 1400'!Q536</f>
        <v>30</v>
      </c>
      <c r="R535" s="362">
        <f>'آبان 1400'!R536</f>
        <v>120</v>
      </c>
      <c r="S535" s="362">
        <f>'آبان 1400'!S536</f>
        <v>110</v>
      </c>
      <c r="T535" s="362">
        <f>'آبان 1400'!T536</f>
        <v>29.33</v>
      </c>
      <c r="U535" s="138">
        <f>'آبان 1400'!U536</f>
        <v>0</v>
      </c>
      <c r="V535" s="121">
        <f>'آبان 1400'!W536</f>
        <v>0</v>
      </c>
      <c r="W535" s="122">
        <f>'آبان 1400'!X536</f>
        <v>0</v>
      </c>
      <c r="X535" s="370">
        <f>'آبان 1400'!Y536</f>
        <v>1</v>
      </c>
      <c r="Y535" s="370">
        <f>'آبان 1400'!Z536</f>
        <v>1</v>
      </c>
      <c r="Z535" s="139">
        <f>'آبان 1400'!AA536</f>
        <v>885165</v>
      </c>
      <c r="AA535" s="139">
        <f>'آبان 1400'!AB536</f>
        <v>46667</v>
      </c>
      <c r="AB535" s="139">
        <f>'آبان 1400'!AC536</f>
        <v>931832</v>
      </c>
      <c r="AC535" s="139">
        <f>'آبان 1400'!AD536</f>
        <v>4500000</v>
      </c>
      <c r="AD535" s="139">
        <f>'آبان 1400'!AE536</f>
        <v>6000000</v>
      </c>
      <c r="AE535" s="140">
        <f>'آبان 1400'!AF536</f>
        <v>177895.19999999998</v>
      </c>
      <c r="AF535" s="123">
        <f>'آبان 1400'!AG536</f>
        <v>26554950</v>
      </c>
      <c r="AG535" s="124">
        <f>'آبان 1400'!AH536</f>
        <v>1400010</v>
      </c>
      <c r="AH535" s="124">
        <f>'آبان 1400'!AI536</f>
        <v>21347423.999999996</v>
      </c>
      <c r="AI535" s="124">
        <f>'آبان 1400'!AJ536</f>
        <v>2655495</v>
      </c>
      <c r="AJ535" s="124">
        <f>'آبان 1400'!AK536</f>
        <v>4500000</v>
      </c>
      <c r="AK535" s="124">
        <f>'آبان 1400'!AL536</f>
        <v>6000000</v>
      </c>
      <c r="AL535" s="124">
        <f>'آبان 1400'!AM536</f>
        <v>4892117.9999999991</v>
      </c>
      <c r="AM535" s="124">
        <f>'آبان 1400'!AN536</f>
        <v>5217666.2159999991</v>
      </c>
      <c r="AN535" s="124">
        <f>'آبان 1400'!AO536</f>
        <v>0</v>
      </c>
      <c r="AO535" s="124">
        <f>'آبان 1400'!AP536</f>
        <v>5600000</v>
      </c>
      <c r="AP535" s="124">
        <f>'آبان 1400'!AQ536</f>
        <v>0</v>
      </c>
      <c r="AQ535" s="124">
        <f>'آبان 1400'!AR536</f>
        <v>0</v>
      </c>
      <c r="AR535" s="124">
        <f>'آبان 1400'!AS536</f>
        <v>0</v>
      </c>
      <c r="AS535" s="379">
        <f>'آبان 1400'!AT536</f>
        <v>0</v>
      </c>
      <c r="AT535" s="372">
        <f t="shared" si="366"/>
        <v>78167663.216000006</v>
      </c>
      <c r="AU535" s="174">
        <f>'آبان 1400'!AV536</f>
        <v>54126316.440880008</v>
      </c>
      <c r="AV535" s="142">
        <f>'آبان 1400'!AW536</f>
        <v>75512168.215999991</v>
      </c>
      <c r="AW535" s="143">
        <f t="shared" si="367"/>
        <v>5285851.7751199994</v>
      </c>
      <c r="AX535" s="76">
        <f t="shared" si="368"/>
        <v>1412631.644088001</v>
      </c>
      <c r="AY535" s="143">
        <f>'آبان 1400'!AZ536</f>
        <v>0</v>
      </c>
      <c r="AZ535" s="143">
        <f>'آبان 1400'!BA536</f>
        <v>0</v>
      </c>
      <c r="BA535" s="143">
        <f>'آبان 1400'!BB536</f>
        <v>0</v>
      </c>
      <c r="BB535" s="143">
        <f>'آبان 1400'!BC536</f>
        <v>0</v>
      </c>
      <c r="BC535" s="143">
        <f>'آبان 1400'!BD536</f>
        <v>0</v>
      </c>
      <c r="BD535" s="143">
        <f>'آبان 1400'!BE536</f>
        <v>0</v>
      </c>
      <c r="BE535" s="143">
        <f>'آبان 1400'!BF536</f>
        <v>0</v>
      </c>
      <c r="BF535" s="144">
        <f t="shared" si="369"/>
        <v>6698483.4192080004</v>
      </c>
      <c r="BG535" s="141">
        <f t="shared" si="370"/>
        <v>71469179</v>
      </c>
      <c r="BH535" s="145">
        <f t="shared" si="371"/>
        <v>78167663.216000006</v>
      </c>
      <c r="BI535" s="128">
        <f t="shared" si="364"/>
        <v>4659160</v>
      </c>
      <c r="BJ535" s="146">
        <f t="shared" si="372"/>
        <v>2329580</v>
      </c>
      <c r="BK535" s="146">
        <f t="shared" si="373"/>
        <v>698874</v>
      </c>
      <c r="BL535" s="147">
        <f t="shared" si="374"/>
        <v>1120000</v>
      </c>
      <c r="BM535" s="383">
        <v>0</v>
      </c>
      <c r="BN535" s="148">
        <f t="shared" si="375"/>
        <v>86975277.216000006</v>
      </c>
      <c r="BO535" s="149">
        <f t="shared" si="376"/>
        <v>75512168.215999991</v>
      </c>
      <c r="BP535" s="150">
        <f t="shared" si="377"/>
        <v>17367798.689679999</v>
      </c>
      <c r="BQ535" s="151">
        <f t="shared" si="378"/>
        <v>104343075.90568</v>
      </c>
      <c r="BR535" s="152">
        <f t="shared" si="379"/>
        <v>100800</v>
      </c>
      <c r="BS535" s="148">
        <f t="shared" si="380"/>
        <v>104443875.90568</v>
      </c>
      <c r="BT535" s="136">
        <v>0</v>
      </c>
      <c r="BU535" s="149">
        <f t="shared" si="381"/>
        <v>8697527.7216000017</v>
      </c>
      <c r="BV535" s="153">
        <f t="shared" si="382"/>
        <v>4348763.8608000008</v>
      </c>
      <c r="BW535" s="134">
        <f t="shared" si="383"/>
        <v>91397584.323280007</v>
      </c>
      <c r="BX535" s="148">
        <f t="shared" si="384"/>
        <v>7687614</v>
      </c>
      <c r="BY535" s="135">
        <f t="shared" si="385"/>
        <v>83709970.323280007</v>
      </c>
      <c r="CD535" s="400">
        <f>'آبان 1400'!AU536</f>
        <v>78167663.216000006</v>
      </c>
      <c r="CE535" s="401">
        <f>'آبان 1400'!AV536</f>
        <v>54126316.440880008</v>
      </c>
      <c r="CF535" s="401">
        <f>'آبان 1400'!AW536</f>
        <v>75512168.215999991</v>
      </c>
      <c r="CG535" s="401">
        <f>'آبان 1400'!AX536</f>
        <v>5285851.7751199994</v>
      </c>
      <c r="CH535" s="401">
        <f>'آبان 1400'!AY536</f>
        <v>1412631.644088001</v>
      </c>
      <c r="CI535" s="401">
        <f>'آبان 1400'!AZ536</f>
        <v>0</v>
      </c>
      <c r="CJ535" s="401">
        <f>'آبان 1400'!BA536</f>
        <v>0</v>
      </c>
      <c r="CK535" s="401">
        <f>'آبان 1400'!BB536</f>
        <v>0</v>
      </c>
      <c r="CL535" s="401">
        <f>'آبان 1400'!BC536</f>
        <v>0</v>
      </c>
      <c r="CM535" s="401">
        <f>'آبان 1400'!BD536</f>
        <v>0</v>
      </c>
      <c r="CN535" s="401">
        <f>'آبان 1400'!BE536</f>
        <v>0</v>
      </c>
      <c r="CO535" s="401">
        <f>'آبان 1400'!BF536</f>
        <v>0</v>
      </c>
      <c r="CP535" s="401">
        <f>'آبان 1400'!BG536</f>
        <v>6698483.4192080004</v>
      </c>
      <c r="CQ535" s="401">
        <f>'آبان 1400'!BH536</f>
        <v>71469179</v>
      </c>
      <c r="CR535" s="401">
        <f t="shared" si="386"/>
        <v>78167663.216000006</v>
      </c>
      <c r="CS535" s="56">
        <f t="shared" si="387"/>
        <v>4659160</v>
      </c>
      <c r="CT535" s="400">
        <f t="shared" si="388"/>
        <v>2329580</v>
      </c>
      <c r="CU535" s="401">
        <f t="shared" si="389"/>
        <v>698874</v>
      </c>
      <c r="CV535" s="401">
        <f t="shared" si="390"/>
        <v>1120000</v>
      </c>
      <c r="CW535" s="56">
        <v>0</v>
      </c>
      <c r="CX535" s="401">
        <f t="shared" si="391"/>
        <v>86975277.216000006</v>
      </c>
      <c r="CY535" s="401">
        <f t="shared" si="392"/>
        <v>75512168.215999991</v>
      </c>
      <c r="CZ535" s="401">
        <f t="shared" si="393"/>
        <v>17367798.689679999</v>
      </c>
      <c r="DA535" s="401">
        <f t="shared" si="394"/>
        <v>104343075.90568</v>
      </c>
      <c r="DB535" s="401">
        <f t="shared" si="395"/>
        <v>100800</v>
      </c>
      <c r="DC535" s="401">
        <f t="shared" si="396"/>
        <v>104443875.90568</v>
      </c>
      <c r="DD535" s="406">
        <v>0</v>
      </c>
      <c r="DE535" s="401">
        <f t="shared" si="397"/>
        <v>8697527.7216000017</v>
      </c>
      <c r="DF535" s="401">
        <f t="shared" si="398"/>
        <v>4348763.8608000008</v>
      </c>
      <c r="DG535" s="401">
        <f t="shared" si="399"/>
        <v>91397584.323280007</v>
      </c>
      <c r="DH535" s="401">
        <f t="shared" si="400"/>
        <v>7687614</v>
      </c>
      <c r="DI535" s="401">
        <f t="shared" si="401"/>
        <v>83709970.323280007</v>
      </c>
      <c r="DJ535" s="401">
        <f t="shared" si="402"/>
        <v>0</v>
      </c>
      <c r="DL535" s="408">
        <f t="shared" si="403"/>
        <v>6638737.5</v>
      </c>
      <c r="DM535" s="408">
        <f t="shared" si="404"/>
        <v>-1979577.5</v>
      </c>
    </row>
    <row r="536" spans="1:117" s="56" customFormat="1" ht="21" x14ac:dyDescent="0.2">
      <c r="A536" s="192">
        <f t="shared" si="365"/>
        <v>2655495</v>
      </c>
      <c r="B536" s="137">
        <f>'آبان 1400'!B537</f>
        <v>531</v>
      </c>
      <c r="C536" s="137">
        <f>'آبان 1400'!C537</f>
        <v>322</v>
      </c>
      <c r="D536" s="137">
        <f>'آبان 1400'!D537</f>
        <v>13001</v>
      </c>
      <c r="E536" s="137" t="str">
        <f>'آبان 1400'!E537</f>
        <v>رضا</v>
      </c>
      <c r="F536" s="137" t="str">
        <f>'آبان 1400'!F537</f>
        <v>آقایی</v>
      </c>
      <c r="G536" s="137" t="str">
        <f>'آبان 1400'!G537</f>
        <v>نگهبان</v>
      </c>
      <c r="H536" s="137" t="str">
        <f>'آبان 1400'!H537</f>
        <v>مرکزی</v>
      </c>
      <c r="I536" s="137" t="str">
        <f>'آبان 1400'!I537</f>
        <v>128-813-4912703-1</v>
      </c>
      <c r="J536" s="137" t="str">
        <f>'آبان 1400'!J537</f>
        <v>0622316249</v>
      </c>
      <c r="K536" s="137" t="str">
        <f>'آبان 1400'!K537</f>
        <v>0033648083</v>
      </c>
      <c r="L536" s="137" t="str">
        <f>'آبان 1400'!L537</f>
        <v>مرکزی</v>
      </c>
      <c r="M536" s="137" t="str">
        <f>'آبان 1400'!M537</f>
        <v>نگهبان</v>
      </c>
      <c r="N536" s="121" t="str">
        <f>'آبان 1400'!N537</f>
        <v>*</v>
      </c>
      <c r="O536" s="120">
        <f>'آبان 1400'!O537</f>
        <v>0</v>
      </c>
      <c r="P536" s="122">
        <f>'آبان 1400'!P537</f>
        <v>0</v>
      </c>
      <c r="Q536" s="362">
        <f>'آبان 1400'!Q537</f>
        <v>30</v>
      </c>
      <c r="R536" s="362">
        <f>'آبان 1400'!R537</f>
        <v>120</v>
      </c>
      <c r="S536" s="362">
        <f>'آبان 1400'!S537</f>
        <v>110</v>
      </c>
      <c r="T536" s="362">
        <f>'آبان 1400'!T537</f>
        <v>29.33</v>
      </c>
      <c r="U536" s="138">
        <f>'آبان 1400'!U537</f>
        <v>0</v>
      </c>
      <c r="V536" s="121">
        <f>'آبان 1400'!W537</f>
        <v>0</v>
      </c>
      <c r="W536" s="122">
        <f>'آبان 1400'!X537</f>
        <v>0</v>
      </c>
      <c r="X536" s="370">
        <f>'آبان 1400'!Y537</f>
        <v>1</v>
      </c>
      <c r="Y536" s="370">
        <f>'آبان 1400'!Z537</f>
        <v>1</v>
      </c>
      <c r="Z536" s="139">
        <f>'آبان 1400'!AA537</f>
        <v>885165</v>
      </c>
      <c r="AA536" s="139">
        <f>'آبان 1400'!AB537</f>
        <v>46667</v>
      </c>
      <c r="AB536" s="139">
        <f>'آبان 1400'!AC537</f>
        <v>931832</v>
      </c>
      <c r="AC536" s="139">
        <f>'آبان 1400'!AD537</f>
        <v>4500000</v>
      </c>
      <c r="AD536" s="139">
        <f>'آبان 1400'!AE537</f>
        <v>6000000</v>
      </c>
      <c r="AE536" s="140">
        <f>'آبان 1400'!AF537</f>
        <v>177895.19999999998</v>
      </c>
      <c r="AF536" s="123">
        <f>'آبان 1400'!AG537</f>
        <v>26554950</v>
      </c>
      <c r="AG536" s="124">
        <f>'آبان 1400'!AH537</f>
        <v>1400010</v>
      </c>
      <c r="AH536" s="124">
        <f>'آبان 1400'!AI537</f>
        <v>21347423.999999996</v>
      </c>
      <c r="AI536" s="124">
        <f>'آبان 1400'!AJ537</f>
        <v>2655495</v>
      </c>
      <c r="AJ536" s="124">
        <f>'آبان 1400'!AK537</f>
        <v>4500000</v>
      </c>
      <c r="AK536" s="124">
        <f>'آبان 1400'!AL537</f>
        <v>6000000</v>
      </c>
      <c r="AL536" s="124">
        <f>'آبان 1400'!AM537</f>
        <v>4892117.9999999991</v>
      </c>
      <c r="AM536" s="124">
        <f>'آبان 1400'!AN537</f>
        <v>5217666.2159999991</v>
      </c>
      <c r="AN536" s="124">
        <f>'آبان 1400'!AO537</f>
        <v>0</v>
      </c>
      <c r="AO536" s="124">
        <f>'آبان 1400'!AP537</f>
        <v>6000000</v>
      </c>
      <c r="AP536" s="124">
        <f>'آبان 1400'!AQ537</f>
        <v>0</v>
      </c>
      <c r="AQ536" s="124">
        <f>'آبان 1400'!AR537</f>
        <v>0</v>
      </c>
      <c r="AR536" s="124">
        <f>'آبان 1400'!AS537</f>
        <v>0</v>
      </c>
      <c r="AS536" s="379">
        <f>'آبان 1400'!AT537</f>
        <v>0</v>
      </c>
      <c r="AT536" s="372">
        <f t="shared" si="366"/>
        <v>78567663.216000006</v>
      </c>
      <c r="AU536" s="174">
        <f>'آبان 1400'!AV537</f>
        <v>54098316.440880008</v>
      </c>
      <c r="AV536" s="142">
        <f>'آبان 1400'!AW537</f>
        <v>75912168.215999991</v>
      </c>
      <c r="AW536" s="143">
        <f t="shared" si="367"/>
        <v>5313851.7751199994</v>
      </c>
      <c r="AX536" s="76">
        <f t="shared" si="368"/>
        <v>1409831.644088001</v>
      </c>
      <c r="AY536" s="143">
        <f>'آبان 1400'!AZ537</f>
        <v>0</v>
      </c>
      <c r="AZ536" s="143">
        <f>'آبان 1400'!BA537</f>
        <v>0</v>
      </c>
      <c r="BA536" s="143">
        <f>'آبان 1400'!BB537</f>
        <v>0</v>
      </c>
      <c r="BB536" s="143">
        <f>'آبان 1400'!BC537</f>
        <v>0</v>
      </c>
      <c r="BC536" s="143">
        <f>'آبان 1400'!BD537</f>
        <v>0</v>
      </c>
      <c r="BD536" s="143">
        <f>'آبان 1400'!BE537</f>
        <v>0</v>
      </c>
      <c r="BE536" s="143">
        <f>'آبان 1400'!BF537</f>
        <v>0</v>
      </c>
      <c r="BF536" s="144">
        <f t="shared" si="369"/>
        <v>6723683.4192080004</v>
      </c>
      <c r="BG536" s="141">
        <f t="shared" si="370"/>
        <v>71843979</v>
      </c>
      <c r="BH536" s="145">
        <f t="shared" si="371"/>
        <v>78567663.216000006</v>
      </c>
      <c r="BI536" s="128">
        <f t="shared" si="364"/>
        <v>4659160</v>
      </c>
      <c r="BJ536" s="146">
        <f t="shared" si="372"/>
        <v>2329580</v>
      </c>
      <c r="BK536" s="146">
        <f t="shared" si="373"/>
        <v>698874</v>
      </c>
      <c r="BL536" s="147">
        <f t="shared" si="374"/>
        <v>1120000</v>
      </c>
      <c r="BM536" s="383">
        <v>0</v>
      </c>
      <c r="BN536" s="148">
        <f t="shared" si="375"/>
        <v>87375277.216000006</v>
      </c>
      <c r="BO536" s="149">
        <f t="shared" si="376"/>
        <v>75912168.215999991</v>
      </c>
      <c r="BP536" s="150">
        <f t="shared" si="377"/>
        <v>17459798.689679999</v>
      </c>
      <c r="BQ536" s="151">
        <f t="shared" si="378"/>
        <v>104835075.90568</v>
      </c>
      <c r="BR536" s="152">
        <f t="shared" si="379"/>
        <v>100800</v>
      </c>
      <c r="BS536" s="148">
        <f t="shared" si="380"/>
        <v>104935875.90568</v>
      </c>
      <c r="BT536" s="136">
        <v>0</v>
      </c>
      <c r="BU536" s="149">
        <f t="shared" si="381"/>
        <v>8737527.7216000017</v>
      </c>
      <c r="BV536" s="153">
        <f t="shared" si="382"/>
        <v>4368763.8608000008</v>
      </c>
      <c r="BW536" s="134">
        <f t="shared" si="383"/>
        <v>91829584.323280007</v>
      </c>
      <c r="BX536" s="148">
        <f t="shared" si="384"/>
        <v>7687614</v>
      </c>
      <c r="BY536" s="135">
        <f t="shared" si="385"/>
        <v>84141970.323280007</v>
      </c>
      <c r="CD536" s="400">
        <f>'آبان 1400'!AU537</f>
        <v>78567663.216000006</v>
      </c>
      <c r="CE536" s="401">
        <f>'آبان 1400'!AV537</f>
        <v>54098316.440880008</v>
      </c>
      <c r="CF536" s="401">
        <f>'آبان 1400'!AW537</f>
        <v>75912168.215999991</v>
      </c>
      <c r="CG536" s="401">
        <f>'آبان 1400'!AX537</f>
        <v>5313851.7751199994</v>
      </c>
      <c r="CH536" s="401">
        <f>'آبان 1400'!AY537</f>
        <v>1409831.644088001</v>
      </c>
      <c r="CI536" s="401">
        <f>'آبان 1400'!AZ537</f>
        <v>0</v>
      </c>
      <c r="CJ536" s="401">
        <f>'آبان 1400'!BA537</f>
        <v>0</v>
      </c>
      <c r="CK536" s="401">
        <f>'آبان 1400'!BB537</f>
        <v>0</v>
      </c>
      <c r="CL536" s="401">
        <f>'آبان 1400'!BC537</f>
        <v>0</v>
      </c>
      <c r="CM536" s="401">
        <f>'آبان 1400'!BD537</f>
        <v>0</v>
      </c>
      <c r="CN536" s="401">
        <f>'آبان 1400'!BE537</f>
        <v>0</v>
      </c>
      <c r="CO536" s="401">
        <f>'آبان 1400'!BF537</f>
        <v>0</v>
      </c>
      <c r="CP536" s="401">
        <f>'آبان 1400'!BG537</f>
        <v>6723683.4192080004</v>
      </c>
      <c r="CQ536" s="401">
        <f>'آبان 1400'!BH537</f>
        <v>71843979</v>
      </c>
      <c r="CR536" s="401">
        <f t="shared" si="386"/>
        <v>78567663.216000006</v>
      </c>
      <c r="CS536" s="56">
        <f t="shared" si="387"/>
        <v>4659160</v>
      </c>
      <c r="CT536" s="400">
        <f t="shared" si="388"/>
        <v>2329580</v>
      </c>
      <c r="CU536" s="401">
        <f t="shared" si="389"/>
        <v>698874</v>
      </c>
      <c r="CV536" s="401">
        <f t="shared" si="390"/>
        <v>1120000</v>
      </c>
      <c r="CW536" s="56">
        <v>0</v>
      </c>
      <c r="CX536" s="401">
        <f t="shared" si="391"/>
        <v>87375277.216000006</v>
      </c>
      <c r="CY536" s="401">
        <f t="shared" si="392"/>
        <v>75912168.215999991</v>
      </c>
      <c r="CZ536" s="401">
        <f t="shared" si="393"/>
        <v>17459798.689679999</v>
      </c>
      <c r="DA536" s="401">
        <f t="shared" si="394"/>
        <v>104835075.90568</v>
      </c>
      <c r="DB536" s="401">
        <f t="shared" si="395"/>
        <v>100800</v>
      </c>
      <c r="DC536" s="401">
        <f t="shared" si="396"/>
        <v>104935875.90568</v>
      </c>
      <c r="DD536" s="406">
        <v>0</v>
      </c>
      <c r="DE536" s="401">
        <f t="shared" si="397"/>
        <v>8737527.7216000017</v>
      </c>
      <c r="DF536" s="401">
        <f t="shared" si="398"/>
        <v>4368763.8608000008</v>
      </c>
      <c r="DG536" s="401">
        <f t="shared" si="399"/>
        <v>91829584.323280007</v>
      </c>
      <c r="DH536" s="401">
        <f t="shared" si="400"/>
        <v>7687614</v>
      </c>
      <c r="DI536" s="401">
        <f t="shared" si="401"/>
        <v>84141970.323280007</v>
      </c>
      <c r="DJ536" s="401">
        <f t="shared" si="402"/>
        <v>0</v>
      </c>
      <c r="DL536" s="408">
        <f t="shared" si="403"/>
        <v>6638737.5</v>
      </c>
      <c r="DM536" s="408">
        <f t="shared" si="404"/>
        <v>-1979577.5</v>
      </c>
    </row>
    <row r="537" spans="1:117" s="56" customFormat="1" ht="21" x14ac:dyDescent="0.2">
      <c r="A537" s="192">
        <f t="shared" si="365"/>
        <v>2655495</v>
      </c>
      <c r="B537" s="137">
        <f>'آبان 1400'!B538</f>
        <v>532</v>
      </c>
      <c r="C537" s="137">
        <f>'آبان 1400'!C538</f>
        <v>323</v>
      </c>
      <c r="D537" s="137">
        <f>'آبان 1400'!D538</f>
        <v>13006</v>
      </c>
      <c r="E537" s="137" t="str">
        <f>'آبان 1400'!E538</f>
        <v>حمید</v>
      </c>
      <c r="F537" s="137" t="str">
        <f>'آبان 1400'!F538</f>
        <v>غفوری</v>
      </c>
      <c r="G537" s="137" t="str">
        <f>'آبان 1400'!G538</f>
        <v>نگهبان</v>
      </c>
      <c r="H537" s="137" t="str">
        <f>'آبان 1400'!H538</f>
        <v>مرکزی</v>
      </c>
      <c r="I537" s="137" t="str">
        <f>'آبان 1400'!I538</f>
        <v>128-813-3068769-1</v>
      </c>
      <c r="J537" s="137" t="str">
        <f>'آبان 1400'!J538</f>
        <v>0610010514</v>
      </c>
      <c r="K537" s="137" t="str">
        <f>'آبان 1400'!K538</f>
        <v>0033640664</v>
      </c>
      <c r="L537" s="137" t="str">
        <f>'آبان 1400'!L538</f>
        <v>مرکزی</v>
      </c>
      <c r="M537" s="137" t="str">
        <f>'آبان 1400'!M538</f>
        <v>نگهبان</v>
      </c>
      <c r="N537" s="121" t="str">
        <f>'آبان 1400'!N538</f>
        <v>*</v>
      </c>
      <c r="O537" s="120">
        <f>'آبان 1400'!O538</f>
        <v>0</v>
      </c>
      <c r="P537" s="122">
        <f>'آبان 1400'!P538</f>
        <v>0</v>
      </c>
      <c r="Q537" s="362">
        <f>'آبان 1400'!Q538</f>
        <v>30</v>
      </c>
      <c r="R537" s="362">
        <f>'آبان 1400'!R538</f>
        <v>120</v>
      </c>
      <c r="S537" s="362">
        <f>'آبان 1400'!S538</f>
        <v>110</v>
      </c>
      <c r="T537" s="362">
        <f>'آبان 1400'!T538</f>
        <v>29.33</v>
      </c>
      <c r="U537" s="138">
        <f>'آبان 1400'!U538</f>
        <v>0</v>
      </c>
      <c r="V537" s="121">
        <f>'آبان 1400'!W538</f>
        <v>0</v>
      </c>
      <c r="W537" s="122">
        <f>'آبان 1400'!X538</f>
        <v>0</v>
      </c>
      <c r="X537" s="370">
        <f>'آبان 1400'!Y538</f>
        <v>0</v>
      </c>
      <c r="Y537" s="370">
        <f>'آبان 1400'!Z538</f>
        <v>0</v>
      </c>
      <c r="Z537" s="139">
        <f>'آبان 1400'!AA538</f>
        <v>885165</v>
      </c>
      <c r="AA537" s="139">
        <f>'آبان 1400'!AB538</f>
        <v>46667</v>
      </c>
      <c r="AB537" s="139">
        <f>'آبان 1400'!AC538</f>
        <v>931832</v>
      </c>
      <c r="AC537" s="139">
        <f>'آبان 1400'!AD538</f>
        <v>4500000</v>
      </c>
      <c r="AD537" s="139">
        <f>'آبان 1400'!AE538</f>
        <v>6000000</v>
      </c>
      <c r="AE537" s="140">
        <f>'آبان 1400'!AF538</f>
        <v>177895.19999999998</v>
      </c>
      <c r="AF537" s="123">
        <f>'آبان 1400'!AG538</f>
        <v>26554950</v>
      </c>
      <c r="AG537" s="124">
        <f>'آبان 1400'!AH538</f>
        <v>1400010</v>
      </c>
      <c r="AH537" s="124">
        <f>'آبان 1400'!AI538</f>
        <v>21347423.999999996</v>
      </c>
      <c r="AI537" s="124">
        <f>'آبان 1400'!AJ538</f>
        <v>0</v>
      </c>
      <c r="AJ537" s="124">
        <f>'آبان 1400'!AK538</f>
        <v>4500000</v>
      </c>
      <c r="AK537" s="124">
        <f>'آبان 1400'!AL538</f>
        <v>6000000</v>
      </c>
      <c r="AL537" s="124">
        <f>'آبان 1400'!AM538</f>
        <v>4892117.9999999991</v>
      </c>
      <c r="AM537" s="124">
        <f>'آبان 1400'!AN538</f>
        <v>5217666.2159999991</v>
      </c>
      <c r="AN537" s="124">
        <f>'آبان 1400'!AO538</f>
        <v>0</v>
      </c>
      <c r="AO537" s="124">
        <f>'آبان 1400'!AP538</f>
        <v>5400000</v>
      </c>
      <c r="AP537" s="124">
        <f>'آبان 1400'!AQ538</f>
        <v>0</v>
      </c>
      <c r="AQ537" s="124">
        <f>'آبان 1400'!AR538</f>
        <v>0</v>
      </c>
      <c r="AR537" s="124">
        <f>'آبان 1400'!AS538</f>
        <v>0</v>
      </c>
      <c r="AS537" s="379">
        <f>'آبان 1400'!AT538</f>
        <v>0</v>
      </c>
      <c r="AT537" s="372">
        <f t="shared" si="366"/>
        <v>75312168.216000006</v>
      </c>
      <c r="AU537" s="174">
        <f>'آبان 1400'!AV538</f>
        <v>54140316.440880008</v>
      </c>
      <c r="AV537" s="142">
        <f>'آبان 1400'!AW538</f>
        <v>75312168.215999991</v>
      </c>
      <c r="AW537" s="143">
        <f t="shared" si="367"/>
        <v>5271851.7751199994</v>
      </c>
      <c r="AX537" s="76">
        <f t="shared" si="368"/>
        <v>1414031.644088001</v>
      </c>
      <c r="AY537" s="143">
        <f>'آبان 1400'!AZ538</f>
        <v>0</v>
      </c>
      <c r="AZ537" s="143">
        <f>'آبان 1400'!BA538</f>
        <v>0</v>
      </c>
      <c r="BA537" s="143">
        <f>'آبان 1400'!BB538</f>
        <v>0</v>
      </c>
      <c r="BB537" s="143">
        <f>'آبان 1400'!BC538</f>
        <v>0</v>
      </c>
      <c r="BC537" s="143">
        <f>'آبان 1400'!BD538</f>
        <v>0</v>
      </c>
      <c r="BD537" s="143">
        <f>'آبان 1400'!BE538</f>
        <v>0</v>
      </c>
      <c r="BE537" s="143">
        <f>'آبان 1400'!BF538</f>
        <v>0</v>
      </c>
      <c r="BF537" s="144">
        <f t="shared" si="369"/>
        <v>6685883.4192080004</v>
      </c>
      <c r="BG537" s="141">
        <f t="shared" si="370"/>
        <v>68626284</v>
      </c>
      <c r="BH537" s="145">
        <f t="shared" si="371"/>
        <v>75312168.216000006</v>
      </c>
      <c r="BI537" s="128">
        <f t="shared" si="364"/>
        <v>4659160</v>
      </c>
      <c r="BJ537" s="146">
        <f t="shared" si="372"/>
        <v>2329580</v>
      </c>
      <c r="BK537" s="146">
        <f t="shared" si="373"/>
        <v>698874</v>
      </c>
      <c r="BL537" s="147">
        <f t="shared" si="374"/>
        <v>1120000</v>
      </c>
      <c r="BM537" s="383">
        <v>0</v>
      </c>
      <c r="BN537" s="148">
        <f t="shared" si="375"/>
        <v>84119782.216000006</v>
      </c>
      <c r="BO537" s="149">
        <f t="shared" si="376"/>
        <v>75312168.215999991</v>
      </c>
      <c r="BP537" s="150">
        <f t="shared" si="377"/>
        <v>17321798.689679999</v>
      </c>
      <c r="BQ537" s="151">
        <f t="shared" si="378"/>
        <v>101441580.90568</v>
      </c>
      <c r="BR537" s="152">
        <f t="shared" si="379"/>
        <v>100800</v>
      </c>
      <c r="BS537" s="148">
        <f t="shared" si="380"/>
        <v>101542380.90568</v>
      </c>
      <c r="BT537" s="136">
        <v>0</v>
      </c>
      <c r="BU537" s="149">
        <f t="shared" si="381"/>
        <v>8411978.2216000017</v>
      </c>
      <c r="BV537" s="153">
        <f t="shared" si="382"/>
        <v>4205989.1108000008</v>
      </c>
      <c r="BW537" s="134">
        <f t="shared" si="383"/>
        <v>88924413.573280007</v>
      </c>
      <c r="BX537" s="148">
        <f t="shared" si="384"/>
        <v>7687614</v>
      </c>
      <c r="BY537" s="135">
        <f t="shared" si="385"/>
        <v>81236799.573280007</v>
      </c>
      <c r="CD537" s="400">
        <f>'آبان 1400'!AU538</f>
        <v>75312168.216000006</v>
      </c>
      <c r="CE537" s="401">
        <f>'آبان 1400'!AV538</f>
        <v>54140316.440880008</v>
      </c>
      <c r="CF537" s="401">
        <f>'آبان 1400'!AW538</f>
        <v>75312168.215999991</v>
      </c>
      <c r="CG537" s="401">
        <f>'آبان 1400'!AX538</f>
        <v>5271851.7751199994</v>
      </c>
      <c r="CH537" s="401">
        <f>'آبان 1400'!AY538</f>
        <v>1414031.644088001</v>
      </c>
      <c r="CI537" s="401">
        <f>'آبان 1400'!AZ538</f>
        <v>0</v>
      </c>
      <c r="CJ537" s="401">
        <f>'آبان 1400'!BA538</f>
        <v>0</v>
      </c>
      <c r="CK537" s="401">
        <f>'آبان 1400'!BB538</f>
        <v>0</v>
      </c>
      <c r="CL537" s="401">
        <f>'آبان 1400'!BC538</f>
        <v>0</v>
      </c>
      <c r="CM537" s="401">
        <f>'آبان 1400'!BD538</f>
        <v>0</v>
      </c>
      <c r="CN537" s="401">
        <f>'آبان 1400'!BE538</f>
        <v>0</v>
      </c>
      <c r="CO537" s="401">
        <f>'آبان 1400'!BF538</f>
        <v>0</v>
      </c>
      <c r="CP537" s="401">
        <f>'آبان 1400'!BG538</f>
        <v>6685883.4192080004</v>
      </c>
      <c r="CQ537" s="401">
        <f>'آبان 1400'!BH538</f>
        <v>68626284</v>
      </c>
      <c r="CR537" s="401">
        <f t="shared" si="386"/>
        <v>75312168.216000006</v>
      </c>
      <c r="CS537" s="56">
        <f t="shared" si="387"/>
        <v>4659160</v>
      </c>
      <c r="CT537" s="400">
        <f t="shared" si="388"/>
        <v>2329580</v>
      </c>
      <c r="CU537" s="401">
        <f t="shared" si="389"/>
        <v>698874</v>
      </c>
      <c r="CV537" s="401">
        <f t="shared" si="390"/>
        <v>1120000</v>
      </c>
      <c r="CW537" s="56">
        <v>0</v>
      </c>
      <c r="CX537" s="401">
        <f t="shared" si="391"/>
        <v>84119782.216000006</v>
      </c>
      <c r="CY537" s="401">
        <f t="shared" si="392"/>
        <v>75312168.215999991</v>
      </c>
      <c r="CZ537" s="401">
        <f t="shared" si="393"/>
        <v>17321798.689679999</v>
      </c>
      <c r="DA537" s="401">
        <f t="shared" si="394"/>
        <v>101441580.90568</v>
      </c>
      <c r="DB537" s="401">
        <f t="shared" si="395"/>
        <v>100800</v>
      </c>
      <c r="DC537" s="401">
        <f t="shared" si="396"/>
        <v>101542380.90568</v>
      </c>
      <c r="DD537" s="406">
        <v>0</v>
      </c>
      <c r="DE537" s="401">
        <f t="shared" si="397"/>
        <v>8411978.2216000017</v>
      </c>
      <c r="DF537" s="401">
        <f t="shared" si="398"/>
        <v>4205989.1108000008</v>
      </c>
      <c r="DG537" s="401">
        <f t="shared" si="399"/>
        <v>88924413.573280007</v>
      </c>
      <c r="DH537" s="401">
        <f t="shared" si="400"/>
        <v>7687614</v>
      </c>
      <c r="DI537" s="401">
        <f t="shared" si="401"/>
        <v>81236799.573280007</v>
      </c>
      <c r="DJ537" s="401">
        <f t="shared" si="402"/>
        <v>0</v>
      </c>
      <c r="DL537" s="408">
        <f t="shared" si="403"/>
        <v>6638737.5</v>
      </c>
      <c r="DM537" s="408">
        <f t="shared" si="404"/>
        <v>-1979577.5</v>
      </c>
    </row>
    <row r="538" spans="1:117" s="56" customFormat="1" ht="21" x14ac:dyDescent="0.2">
      <c r="A538" s="192">
        <f t="shared" si="365"/>
        <v>2655495</v>
      </c>
      <c r="B538" s="137">
        <f>'آبان 1400'!B539</f>
        <v>533</v>
      </c>
      <c r="C538" s="137">
        <f>'آبان 1400'!C539</f>
        <v>324</v>
      </c>
      <c r="D538" s="137">
        <f>'آبان 1400'!D539</f>
        <v>13004</v>
      </c>
      <c r="E538" s="137" t="str">
        <f>'آبان 1400'!E539</f>
        <v xml:space="preserve">جواد </v>
      </c>
      <c r="F538" s="137" t="str">
        <f>'آبان 1400'!F539</f>
        <v>خوشنواز</v>
      </c>
      <c r="G538" s="137" t="str">
        <f>'آبان 1400'!G539</f>
        <v>نگهبان</v>
      </c>
      <c r="H538" s="137" t="str">
        <f>'آبان 1400'!H539</f>
        <v>مرکزی</v>
      </c>
      <c r="I538" s="137" t="str">
        <f>'آبان 1400'!I539</f>
        <v>128-813-3497188-1</v>
      </c>
      <c r="J538" s="137" t="str">
        <f>'آبان 1400'!J539</f>
        <v>0621799564</v>
      </c>
      <c r="K538" s="137" t="str">
        <f>'آبان 1400'!K539</f>
        <v>0033675275</v>
      </c>
      <c r="L538" s="137" t="str">
        <f>'آبان 1400'!L539</f>
        <v>مرکزی</v>
      </c>
      <c r="M538" s="137" t="str">
        <f>'آبان 1400'!M539</f>
        <v>نگهبان</v>
      </c>
      <c r="N538" s="121" t="str">
        <f>'آبان 1400'!N539</f>
        <v>*</v>
      </c>
      <c r="O538" s="120">
        <f>'آبان 1400'!O539</f>
        <v>0</v>
      </c>
      <c r="P538" s="122">
        <f>'آبان 1400'!P539</f>
        <v>0</v>
      </c>
      <c r="Q538" s="362">
        <f>'آبان 1400'!Q539</f>
        <v>30</v>
      </c>
      <c r="R538" s="362">
        <f>'آبان 1400'!R539</f>
        <v>120</v>
      </c>
      <c r="S538" s="362">
        <f>'آبان 1400'!S539</f>
        <v>110</v>
      </c>
      <c r="T538" s="362">
        <f>'آبان 1400'!T539</f>
        <v>29.33</v>
      </c>
      <c r="U538" s="138">
        <f>'آبان 1400'!U539</f>
        <v>0</v>
      </c>
      <c r="V538" s="121">
        <f>'آبان 1400'!W539</f>
        <v>0</v>
      </c>
      <c r="W538" s="122">
        <f>'آبان 1400'!X539</f>
        <v>0</v>
      </c>
      <c r="X538" s="370">
        <f>'آبان 1400'!Y539</f>
        <v>2</v>
      </c>
      <c r="Y538" s="370">
        <f>'آبان 1400'!Z539</f>
        <v>1</v>
      </c>
      <c r="Z538" s="139">
        <f>'آبان 1400'!AA539</f>
        <v>885165</v>
      </c>
      <c r="AA538" s="139">
        <f>'آبان 1400'!AB539</f>
        <v>46667</v>
      </c>
      <c r="AB538" s="139">
        <f>'آبان 1400'!AC539</f>
        <v>931832</v>
      </c>
      <c r="AC538" s="139">
        <f>'آبان 1400'!AD539</f>
        <v>4500000</v>
      </c>
      <c r="AD538" s="139">
        <f>'آبان 1400'!AE539</f>
        <v>6000000</v>
      </c>
      <c r="AE538" s="140">
        <f>'آبان 1400'!AF539</f>
        <v>177895.19999999998</v>
      </c>
      <c r="AF538" s="123">
        <f>'آبان 1400'!AG539</f>
        <v>26554950</v>
      </c>
      <c r="AG538" s="124">
        <f>'آبان 1400'!AH539</f>
        <v>1400010</v>
      </c>
      <c r="AH538" s="124">
        <f>'آبان 1400'!AI539</f>
        <v>21347423.999999996</v>
      </c>
      <c r="AI538" s="124">
        <f>'آبان 1400'!AJ539</f>
        <v>2655495</v>
      </c>
      <c r="AJ538" s="124">
        <f>'آبان 1400'!AK539</f>
        <v>4500000</v>
      </c>
      <c r="AK538" s="124">
        <f>'آبان 1400'!AL539</f>
        <v>6000000</v>
      </c>
      <c r="AL538" s="124">
        <f>'آبان 1400'!AM539</f>
        <v>4892117.9999999991</v>
      </c>
      <c r="AM538" s="124">
        <f>'آبان 1400'!AN539</f>
        <v>5217666.2159999991</v>
      </c>
      <c r="AN538" s="124">
        <f>'آبان 1400'!AO539</f>
        <v>0</v>
      </c>
      <c r="AO538" s="124">
        <f>'آبان 1400'!AP539</f>
        <v>5400000</v>
      </c>
      <c r="AP538" s="124">
        <f>'آبان 1400'!AQ539</f>
        <v>0</v>
      </c>
      <c r="AQ538" s="124">
        <f>'آبان 1400'!AR539</f>
        <v>0</v>
      </c>
      <c r="AR538" s="124">
        <f>'آبان 1400'!AS539</f>
        <v>0</v>
      </c>
      <c r="AS538" s="379">
        <f>'آبان 1400'!AT539</f>
        <v>0</v>
      </c>
      <c r="AT538" s="372">
        <f t="shared" si="366"/>
        <v>77967663.216000006</v>
      </c>
      <c r="AU538" s="174">
        <f>'آبان 1400'!AV539</f>
        <v>54140316.440880008</v>
      </c>
      <c r="AV538" s="142">
        <f>'آبان 1400'!AW539</f>
        <v>75312168.215999991</v>
      </c>
      <c r="AW538" s="143">
        <f t="shared" si="367"/>
        <v>5271851.7751199994</v>
      </c>
      <c r="AX538" s="76">
        <f t="shared" si="368"/>
        <v>1414031.644088001</v>
      </c>
      <c r="AY538" s="143">
        <f>'آبان 1400'!AZ539</f>
        <v>0</v>
      </c>
      <c r="AZ538" s="143">
        <f>'آبان 1400'!BA539</f>
        <v>0</v>
      </c>
      <c r="BA538" s="143">
        <f>'آبان 1400'!BB539</f>
        <v>0</v>
      </c>
      <c r="BB538" s="143">
        <f>'آبان 1400'!BC539</f>
        <v>0</v>
      </c>
      <c r="BC538" s="143">
        <f>'آبان 1400'!BD539</f>
        <v>0</v>
      </c>
      <c r="BD538" s="143">
        <f>'آبان 1400'!BE539</f>
        <v>0</v>
      </c>
      <c r="BE538" s="143">
        <f>'آبان 1400'!BF539</f>
        <v>0</v>
      </c>
      <c r="BF538" s="144">
        <f t="shared" si="369"/>
        <v>6685883.4192080004</v>
      </c>
      <c r="BG538" s="141">
        <f t="shared" si="370"/>
        <v>71281779</v>
      </c>
      <c r="BH538" s="145">
        <f t="shared" si="371"/>
        <v>77967663.216000006</v>
      </c>
      <c r="BI538" s="128">
        <f t="shared" si="364"/>
        <v>4659160</v>
      </c>
      <c r="BJ538" s="146">
        <f t="shared" si="372"/>
        <v>2329580</v>
      </c>
      <c r="BK538" s="146">
        <f t="shared" si="373"/>
        <v>698874</v>
      </c>
      <c r="BL538" s="147">
        <f t="shared" si="374"/>
        <v>1120000</v>
      </c>
      <c r="BM538" s="383">
        <v>0</v>
      </c>
      <c r="BN538" s="148">
        <f t="shared" si="375"/>
        <v>86775277.216000006</v>
      </c>
      <c r="BO538" s="149">
        <f t="shared" si="376"/>
        <v>75312168.215999991</v>
      </c>
      <c r="BP538" s="150">
        <f t="shared" si="377"/>
        <v>17321798.689679999</v>
      </c>
      <c r="BQ538" s="151">
        <f t="shared" si="378"/>
        <v>104097075.90568</v>
      </c>
      <c r="BR538" s="152">
        <f t="shared" si="379"/>
        <v>100800</v>
      </c>
      <c r="BS538" s="148">
        <f t="shared" si="380"/>
        <v>104197875.90568</v>
      </c>
      <c r="BT538" s="136">
        <v>0</v>
      </c>
      <c r="BU538" s="149">
        <f t="shared" si="381"/>
        <v>8677527.7216000017</v>
      </c>
      <c r="BV538" s="153">
        <f t="shared" si="382"/>
        <v>4338763.8608000008</v>
      </c>
      <c r="BW538" s="134">
        <f t="shared" si="383"/>
        <v>91181584.323280007</v>
      </c>
      <c r="BX538" s="148">
        <f t="shared" si="384"/>
        <v>7687614</v>
      </c>
      <c r="BY538" s="135">
        <f t="shared" si="385"/>
        <v>83493970.323280007</v>
      </c>
      <c r="CD538" s="400">
        <f>'آبان 1400'!AU539</f>
        <v>77967663.216000006</v>
      </c>
      <c r="CE538" s="401">
        <f>'آبان 1400'!AV539</f>
        <v>54140316.440880008</v>
      </c>
      <c r="CF538" s="401">
        <f>'آبان 1400'!AW539</f>
        <v>75312168.215999991</v>
      </c>
      <c r="CG538" s="401">
        <f>'آبان 1400'!AX539</f>
        <v>5271851.7751199994</v>
      </c>
      <c r="CH538" s="401">
        <f>'آبان 1400'!AY539</f>
        <v>1414031.644088001</v>
      </c>
      <c r="CI538" s="401">
        <f>'آبان 1400'!AZ539</f>
        <v>0</v>
      </c>
      <c r="CJ538" s="401">
        <f>'آبان 1400'!BA539</f>
        <v>0</v>
      </c>
      <c r="CK538" s="401">
        <f>'آبان 1400'!BB539</f>
        <v>0</v>
      </c>
      <c r="CL538" s="401">
        <f>'آبان 1400'!BC539</f>
        <v>0</v>
      </c>
      <c r="CM538" s="401">
        <f>'آبان 1400'!BD539</f>
        <v>0</v>
      </c>
      <c r="CN538" s="401">
        <f>'آبان 1400'!BE539</f>
        <v>0</v>
      </c>
      <c r="CO538" s="401">
        <f>'آبان 1400'!BF539</f>
        <v>0</v>
      </c>
      <c r="CP538" s="401">
        <f>'آبان 1400'!BG539</f>
        <v>6685883.4192080004</v>
      </c>
      <c r="CQ538" s="401">
        <f>'آبان 1400'!BH539</f>
        <v>71281779</v>
      </c>
      <c r="CR538" s="401">
        <f t="shared" si="386"/>
        <v>77967663.216000006</v>
      </c>
      <c r="CS538" s="56">
        <f t="shared" si="387"/>
        <v>4659160</v>
      </c>
      <c r="CT538" s="400">
        <f t="shared" si="388"/>
        <v>2329580</v>
      </c>
      <c r="CU538" s="401">
        <f t="shared" si="389"/>
        <v>698874</v>
      </c>
      <c r="CV538" s="401">
        <f t="shared" si="390"/>
        <v>1120000</v>
      </c>
      <c r="CW538" s="56">
        <v>0</v>
      </c>
      <c r="CX538" s="401">
        <f t="shared" si="391"/>
        <v>86775277.216000006</v>
      </c>
      <c r="CY538" s="401">
        <f t="shared" si="392"/>
        <v>75312168.215999991</v>
      </c>
      <c r="CZ538" s="401">
        <f t="shared" si="393"/>
        <v>17321798.689679999</v>
      </c>
      <c r="DA538" s="401">
        <f t="shared" si="394"/>
        <v>104097075.90568</v>
      </c>
      <c r="DB538" s="401">
        <f t="shared" si="395"/>
        <v>100800</v>
      </c>
      <c r="DC538" s="401">
        <f t="shared" si="396"/>
        <v>104197875.90568</v>
      </c>
      <c r="DD538" s="406">
        <v>0</v>
      </c>
      <c r="DE538" s="401">
        <f t="shared" si="397"/>
        <v>8677527.7216000017</v>
      </c>
      <c r="DF538" s="401">
        <f t="shared" si="398"/>
        <v>4338763.8608000008</v>
      </c>
      <c r="DG538" s="401">
        <f t="shared" si="399"/>
        <v>91181584.323280007</v>
      </c>
      <c r="DH538" s="401">
        <f t="shared" si="400"/>
        <v>7687614</v>
      </c>
      <c r="DI538" s="401">
        <f t="shared" si="401"/>
        <v>83493970.323280007</v>
      </c>
      <c r="DJ538" s="401">
        <f t="shared" si="402"/>
        <v>0</v>
      </c>
      <c r="DL538" s="408">
        <f t="shared" si="403"/>
        <v>6638737.5</v>
      </c>
      <c r="DM538" s="408">
        <f t="shared" si="404"/>
        <v>-1979577.5</v>
      </c>
    </row>
    <row r="539" spans="1:117" s="56" customFormat="1" ht="21" x14ac:dyDescent="0.2">
      <c r="A539" s="192">
        <f t="shared" si="365"/>
        <v>2655495</v>
      </c>
      <c r="B539" s="137">
        <f>'آبان 1400'!B540</f>
        <v>534</v>
      </c>
      <c r="C539" s="137">
        <f>'آبان 1400'!C540</f>
        <v>325</v>
      </c>
      <c r="D539" s="137">
        <f>'آبان 1400'!D540</f>
        <v>13011</v>
      </c>
      <c r="E539" s="137" t="str">
        <f>'آبان 1400'!E540</f>
        <v xml:space="preserve">حسین </v>
      </c>
      <c r="F539" s="137" t="str">
        <f>'آبان 1400'!F540</f>
        <v>عبدالهی</v>
      </c>
      <c r="G539" s="137" t="str">
        <f>'آبان 1400'!G540</f>
        <v>نگهبان</v>
      </c>
      <c r="H539" s="137" t="str">
        <f>'آبان 1400'!H540</f>
        <v>مرکزی</v>
      </c>
      <c r="I539" s="137" t="str">
        <f>'آبان 1400'!I540</f>
        <v>128-813-6287053-1</v>
      </c>
      <c r="J539" s="137" t="str">
        <f>'آبان 1400'!J540</f>
        <v>0622321269</v>
      </c>
      <c r="K539" s="137" t="str">
        <f>'آبان 1400'!K540</f>
        <v>0033689284</v>
      </c>
      <c r="L539" s="137" t="str">
        <f>'آبان 1400'!L540</f>
        <v>مرکزی</v>
      </c>
      <c r="M539" s="137" t="str">
        <f>'آبان 1400'!M540</f>
        <v>نگهبان</v>
      </c>
      <c r="N539" s="121" t="str">
        <f>'آبان 1400'!N540</f>
        <v>*</v>
      </c>
      <c r="O539" s="120">
        <f>'آبان 1400'!O540</f>
        <v>0</v>
      </c>
      <c r="P539" s="122">
        <f>'آبان 1400'!P540</f>
        <v>0</v>
      </c>
      <c r="Q539" s="362">
        <f>'آبان 1400'!Q540</f>
        <v>30</v>
      </c>
      <c r="R539" s="362">
        <f>'آبان 1400'!R540</f>
        <v>120</v>
      </c>
      <c r="S539" s="362">
        <f>'آبان 1400'!S540</f>
        <v>110</v>
      </c>
      <c r="T539" s="362">
        <f>'آبان 1400'!T540</f>
        <v>29.33</v>
      </c>
      <c r="U539" s="138">
        <f>'آبان 1400'!U540</f>
        <v>0</v>
      </c>
      <c r="V539" s="121">
        <f>'آبان 1400'!W540</f>
        <v>0</v>
      </c>
      <c r="W539" s="122">
        <f>'آبان 1400'!X540</f>
        <v>0</v>
      </c>
      <c r="X539" s="370">
        <f>'آبان 1400'!Y540</f>
        <v>0</v>
      </c>
      <c r="Y539" s="370">
        <f>'آبان 1400'!Z540</f>
        <v>0</v>
      </c>
      <c r="Z539" s="139">
        <f>'آبان 1400'!AA540</f>
        <v>885165</v>
      </c>
      <c r="AA539" s="139">
        <f>'آبان 1400'!AB540</f>
        <v>46667</v>
      </c>
      <c r="AB539" s="139">
        <f>'آبان 1400'!AC540</f>
        <v>931832</v>
      </c>
      <c r="AC539" s="139">
        <f>'آبان 1400'!AD540</f>
        <v>4500000</v>
      </c>
      <c r="AD539" s="139">
        <f>'آبان 1400'!AE540</f>
        <v>6000000</v>
      </c>
      <c r="AE539" s="140">
        <f>'آبان 1400'!AF540</f>
        <v>177895.19999999998</v>
      </c>
      <c r="AF539" s="123">
        <f>'آبان 1400'!AG540</f>
        <v>26554950</v>
      </c>
      <c r="AG539" s="124">
        <f>'آبان 1400'!AH540</f>
        <v>1400010</v>
      </c>
      <c r="AH539" s="124">
        <f>'آبان 1400'!AI540</f>
        <v>21347423.999999996</v>
      </c>
      <c r="AI539" s="124">
        <f>'آبان 1400'!AJ540</f>
        <v>0</v>
      </c>
      <c r="AJ539" s="124">
        <f>'آبان 1400'!AK540</f>
        <v>4500000</v>
      </c>
      <c r="AK539" s="124">
        <f>'آبان 1400'!AL540</f>
        <v>6000000</v>
      </c>
      <c r="AL539" s="124">
        <f>'آبان 1400'!AM540</f>
        <v>4892117.9999999991</v>
      </c>
      <c r="AM539" s="124">
        <f>'آبان 1400'!AN540</f>
        <v>5217666.2159999991</v>
      </c>
      <c r="AN539" s="124">
        <f>'آبان 1400'!AO540</f>
        <v>0</v>
      </c>
      <c r="AO539" s="124">
        <f>'آبان 1400'!AP540</f>
        <v>6000000</v>
      </c>
      <c r="AP539" s="124">
        <f>'آبان 1400'!AQ540</f>
        <v>0</v>
      </c>
      <c r="AQ539" s="124">
        <f>'آبان 1400'!AR540</f>
        <v>0</v>
      </c>
      <c r="AR539" s="124">
        <f>'آبان 1400'!AS540</f>
        <v>0</v>
      </c>
      <c r="AS539" s="379">
        <f>'آبان 1400'!AT540</f>
        <v>0</v>
      </c>
      <c r="AT539" s="372">
        <f t="shared" si="366"/>
        <v>75912168.216000006</v>
      </c>
      <c r="AU539" s="174">
        <f>'آبان 1400'!AV540</f>
        <v>54098316.440880008</v>
      </c>
      <c r="AV539" s="142">
        <f>'آبان 1400'!AW540</f>
        <v>75912168.215999991</v>
      </c>
      <c r="AW539" s="143">
        <f t="shared" si="367"/>
        <v>5313851.7751199994</v>
      </c>
      <c r="AX539" s="76">
        <f t="shared" si="368"/>
        <v>1409831.644088001</v>
      </c>
      <c r="AY539" s="143">
        <f>'آبان 1400'!AZ540</f>
        <v>0</v>
      </c>
      <c r="AZ539" s="143">
        <f>'آبان 1400'!BA540</f>
        <v>0</v>
      </c>
      <c r="BA539" s="143">
        <f>'آبان 1400'!BB540</f>
        <v>0</v>
      </c>
      <c r="BB539" s="143">
        <f>'آبان 1400'!BC540</f>
        <v>0</v>
      </c>
      <c r="BC539" s="143">
        <f>'آبان 1400'!BD540</f>
        <v>0</v>
      </c>
      <c r="BD539" s="143">
        <f>'آبان 1400'!BE540</f>
        <v>0</v>
      </c>
      <c r="BE539" s="143">
        <f>'آبان 1400'!BF540</f>
        <v>0</v>
      </c>
      <c r="BF539" s="144">
        <f t="shared" si="369"/>
        <v>6723683.4192080004</v>
      </c>
      <c r="BG539" s="141">
        <f t="shared" si="370"/>
        <v>69188484</v>
      </c>
      <c r="BH539" s="145">
        <f t="shared" si="371"/>
        <v>75912168.216000006</v>
      </c>
      <c r="BI539" s="128">
        <f t="shared" si="364"/>
        <v>4659160</v>
      </c>
      <c r="BJ539" s="146">
        <f t="shared" si="372"/>
        <v>2329580</v>
      </c>
      <c r="BK539" s="146">
        <f t="shared" si="373"/>
        <v>698874</v>
      </c>
      <c r="BL539" s="147">
        <f t="shared" si="374"/>
        <v>1120000</v>
      </c>
      <c r="BM539" s="383">
        <v>0</v>
      </c>
      <c r="BN539" s="148">
        <f t="shared" si="375"/>
        <v>84719782.216000006</v>
      </c>
      <c r="BO539" s="149">
        <f t="shared" si="376"/>
        <v>75912168.215999991</v>
      </c>
      <c r="BP539" s="150">
        <f t="shared" si="377"/>
        <v>17459798.689679999</v>
      </c>
      <c r="BQ539" s="151">
        <f t="shared" si="378"/>
        <v>102179580.90568</v>
      </c>
      <c r="BR539" s="152">
        <f t="shared" si="379"/>
        <v>100800</v>
      </c>
      <c r="BS539" s="148">
        <f t="shared" si="380"/>
        <v>102280380.90568</v>
      </c>
      <c r="BT539" s="136">
        <v>0</v>
      </c>
      <c r="BU539" s="149">
        <f t="shared" si="381"/>
        <v>8471978.2216000017</v>
      </c>
      <c r="BV539" s="153">
        <f t="shared" si="382"/>
        <v>4235989.1108000008</v>
      </c>
      <c r="BW539" s="134">
        <f t="shared" si="383"/>
        <v>89572413.573280007</v>
      </c>
      <c r="BX539" s="148">
        <f t="shared" si="384"/>
        <v>7687614</v>
      </c>
      <c r="BY539" s="135">
        <f t="shared" si="385"/>
        <v>81884799.573280007</v>
      </c>
      <c r="CD539" s="400">
        <f>'آبان 1400'!AU540</f>
        <v>75912168.216000006</v>
      </c>
      <c r="CE539" s="401">
        <f>'آبان 1400'!AV540</f>
        <v>54098316.440880008</v>
      </c>
      <c r="CF539" s="401">
        <f>'آبان 1400'!AW540</f>
        <v>75912168.215999991</v>
      </c>
      <c r="CG539" s="401">
        <f>'آبان 1400'!AX540</f>
        <v>5313851.7751199994</v>
      </c>
      <c r="CH539" s="401">
        <f>'آبان 1400'!AY540</f>
        <v>1409831.644088001</v>
      </c>
      <c r="CI539" s="401">
        <f>'آبان 1400'!AZ540</f>
        <v>0</v>
      </c>
      <c r="CJ539" s="401">
        <f>'آبان 1400'!BA540</f>
        <v>0</v>
      </c>
      <c r="CK539" s="401">
        <f>'آبان 1400'!BB540</f>
        <v>0</v>
      </c>
      <c r="CL539" s="401">
        <f>'آبان 1400'!BC540</f>
        <v>0</v>
      </c>
      <c r="CM539" s="401">
        <f>'آبان 1400'!BD540</f>
        <v>0</v>
      </c>
      <c r="CN539" s="401">
        <f>'آبان 1400'!BE540</f>
        <v>0</v>
      </c>
      <c r="CO539" s="401">
        <f>'آبان 1400'!BF540</f>
        <v>0</v>
      </c>
      <c r="CP539" s="401">
        <f>'آبان 1400'!BG540</f>
        <v>6723683.4192080004</v>
      </c>
      <c r="CQ539" s="401">
        <f>'آبان 1400'!BH540</f>
        <v>69188484</v>
      </c>
      <c r="CR539" s="401">
        <f t="shared" si="386"/>
        <v>75912168.216000006</v>
      </c>
      <c r="CS539" s="56">
        <f t="shared" si="387"/>
        <v>4659160</v>
      </c>
      <c r="CT539" s="400">
        <f t="shared" si="388"/>
        <v>2329580</v>
      </c>
      <c r="CU539" s="401">
        <f t="shared" si="389"/>
        <v>698874</v>
      </c>
      <c r="CV539" s="401">
        <f t="shared" si="390"/>
        <v>1120000</v>
      </c>
      <c r="CW539" s="56">
        <v>0</v>
      </c>
      <c r="CX539" s="401">
        <f t="shared" si="391"/>
        <v>84719782.216000006</v>
      </c>
      <c r="CY539" s="401">
        <f t="shared" si="392"/>
        <v>75912168.215999991</v>
      </c>
      <c r="CZ539" s="401">
        <f t="shared" si="393"/>
        <v>17459798.689679999</v>
      </c>
      <c r="DA539" s="401">
        <f t="shared" si="394"/>
        <v>102179580.90568</v>
      </c>
      <c r="DB539" s="401">
        <f t="shared" si="395"/>
        <v>100800</v>
      </c>
      <c r="DC539" s="401">
        <f t="shared" si="396"/>
        <v>102280380.90568</v>
      </c>
      <c r="DD539" s="406">
        <v>0</v>
      </c>
      <c r="DE539" s="401">
        <f t="shared" si="397"/>
        <v>8471978.2216000017</v>
      </c>
      <c r="DF539" s="401">
        <f t="shared" si="398"/>
        <v>4235989.1108000008</v>
      </c>
      <c r="DG539" s="401">
        <f t="shared" si="399"/>
        <v>89572413.573280007</v>
      </c>
      <c r="DH539" s="401">
        <f t="shared" si="400"/>
        <v>7687614</v>
      </c>
      <c r="DI539" s="401">
        <f t="shared" si="401"/>
        <v>81884799.573280007</v>
      </c>
      <c r="DJ539" s="401">
        <f t="shared" si="402"/>
        <v>0</v>
      </c>
      <c r="DL539" s="408">
        <f t="shared" si="403"/>
        <v>6638737.5</v>
      </c>
      <c r="DM539" s="408">
        <f t="shared" si="404"/>
        <v>-1979577.5</v>
      </c>
    </row>
    <row r="540" spans="1:117" s="56" customFormat="1" ht="21" x14ac:dyDescent="0.2">
      <c r="A540" s="192">
        <f t="shared" si="365"/>
        <v>2655495</v>
      </c>
      <c r="B540" s="137">
        <f>'آبان 1400'!B541</f>
        <v>535</v>
      </c>
      <c r="C540" s="137">
        <f>'آبان 1400'!C541</f>
        <v>326</v>
      </c>
      <c r="D540" s="137">
        <f>'آبان 1400'!D541</f>
        <v>13005</v>
      </c>
      <c r="E540" s="137" t="str">
        <f>'آبان 1400'!E541</f>
        <v>یاسر</v>
      </c>
      <c r="F540" s="137" t="str">
        <f>'آبان 1400'!F541</f>
        <v>صمیمی</v>
      </c>
      <c r="G540" s="137" t="str">
        <f>'آبان 1400'!G541</f>
        <v>نگهبان</v>
      </c>
      <c r="H540" s="137" t="str">
        <f>'آبان 1400'!H541</f>
        <v>مرکزی</v>
      </c>
      <c r="I540" s="137" t="str">
        <f>'آبان 1400'!I541</f>
        <v>128-813-9181779-1</v>
      </c>
      <c r="J540" s="137" t="str">
        <f>'آبان 1400'!J541</f>
        <v>0622366718</v>
      </c>
      <c r="K540" s="137" t="str">
        <f>'آبان 1400'!K541</f>
        <v>0033697606</v>
      </c>
      <c r="L540" s="137" t="str">
        <f>'آبان 1400'!L541</f>
        <v>مرکزی</v>
      </c>
      <c r="M540" s="137" t="str">
        <f>'آبان 1400'!M541</f>
        <v>نگهبان</v>
      </c>
      <c r="N540" s="121" t="str">
        <f>'آبان 1400'!N541</f>
        <v>*</v>
      </c>
      <c r="O540" s="120">
        <f>'آبان 1400'!O541</f>
        <v>0</v>
      </c>
      <c r="P540" s="122">
        <f>'آبان 1400'!P541</f>
        <v>0</v>
      </c>
      <c r="Q540" s="362">
        <f>'آبان 1400'!Q541</f>
        <v>30</v>
      </c>
      <c r="R540" s="362">
        <f>'آبان 1400'!R541</f>
        <v>120</v>
      </c>
      <c r="S540" s="362">
        <f>'آبان 1400'!S541</f>
        <v>110</v>
      </c>
      <c r="T540" s="362">
        <f>'آبان 1400'!T541</f>
        <v>29.33</v>
      </c>
      <c r="U540" s="138">
        <f>'آبان 1400'!U541</f>
        <v>0</v>
      </c>
      <c r="V540" s="121">
        <f>'آبان 1400'!W541</f>
        <v>0</v>
      </c>
      <c r="W540" s="122">
        <f>'آبان 1400'!X541</f>
        <v>0</v>
      </c>
      <c r="X540" s="370">
        <f>'آبان 1400'!Y541</f>
        <v>0</v>
      </c>
      <c r="Y540" s="370">
        <f>'آبان 1400'!Z541</f>
        <v>0</v>
      </c>
      <c r="Z540" s="139">
        <f>'آبان 1400'!AA541</f>
        <v>885165</v>
      </c>
      <c r="AA540" s="139">
        <f>'آبان 1400'!AB541</f>
        <v>46667</v>
      </c>
      <c r="AB540" s="139">
        <f>'آبان 1400'!AC541</f>
        <v>931832</v>
      </c>
      <c r="AC540" s="139">
        <f>'آبان 1400'!AD541</f>
        <v>4500000</v>
      </c>
      <c r="AD540" s="139">
        <f>'آبان 1400'!AE541</f>
        <v>6000000</v>
      </c>
      <c r="AE540" s="140">
        <f>'آبان 1400'!AF541</f>
        <v>177895.19999999998</v>
      </c>
      <c r="AF540" s="123">
        <f>'آبان 1400'!AG541</f>
        <v>26554950</v>
      </c>
      <c r="AG540" s="124">
        <f>'آبان 1400'!AH541</f>
        <v>1400010</v>
      </c>
      <c r="AH540" s="124">
        <f>'آبان 1400'!AI541</f>
        <v>21347423.999999996</v>
      </c>
      <c r="AI540" s="124">
        <f>'آبان 1400'!AJ541</f>
        <v>0</v>
      </c>
      <c r="AJ540" s="124">
        <f>'آبان 1400'!AK541</f>
        <v>4500000</v>
      </c>
      <c r="AK540" s="124">
        <f>'آبان 1400'!AL541</f>
        <v>6000000</v>
      </c>
      <c r="AL540" s="124">
        <f>'آبان 1400'!AM541</f>
        <v>4892117.9999999991</v>
      </c>
      <c r="AM540" s="124">
        <f>'آبان 1400'!AN541</f>
        <v>5217666.2159999991</v>
      </c>
      <c r="AN540" s="124">
        <f>'آبان 1400'!AO541</f>
        <v>0</v>
      </c>
      <c r="AO540" s="124">
        <f>'آبان 1400'!AP541</f>
        <v>6000000</v>
      </c>
      <c r="AP540" s="124">
        <f>'آبان 1400'!AQ541</f>
        <v>0</v>
      </c>
      <c r="AQ540" s="124">
        <f>'آبان 1400'!AR541</f>
        <v>0</v>
      </c>
      <c r="AR540" s="124">
        <f>'آبان 1400'!AS541</f>
        <v>0</v>
      </c>
      <c r="AS540" s="379">
        <f>'آبان 1400'!AT541</f>
        <v>0</v>
      </c>
      <c r="AT540" s="372">
        <f t="shared" si="366"/>
        <v>75912168.216000006</v>
      </c>
      <c r="AU540" s="174">
        <f>'آبان 1400'!AV541</f>
        <v>54098316.440880008</v>
      </c>
      <c r="AV540" s="142">
        <f>'آبان 1400'!AW541</f>
        <v>75912168.215999991</v>
      </c>
      <c r="AW540" s="143">
        <f t="shared" si="367"/>
        <v>5313851.7751199994</v>
      </c>
      <c r="AX540" s="76">
        <f t="shared" si="368"/>
        <v>1409831.644088001</v>
      </c>
      <c r="AY540" s="143">
        <f>'آبان 1400'!AZ541</f>
        <v>0</v>
      </c>
      <c r="AZ540" s="143">
        <f>'آبان 1400'!BA541</f>
        <v>0</v>
      </c>
      <c r="BA540" s="143">
        <f>'آبان 1400'!BB541</f>
        <v>0</v>
      </c>
      <c r="BB540" s="143">
        <f>'آبان 1400'!BC541</f>
        <v>0</v>
      </c>
      <c r="BC540" s="143">
        <f>'آبان 1400'!BD541</f>
        <v>0</v>
      </c>
      <c r="BD540" s="143">
        <f>'آبان 1400'!BE541</f>
        <v>0</v>
      </c>
      <c r="BE540" s="143">
        <f>'آبان 1400'!BF541</f>
        <v>0</v>
      </c>
      <c r="BF540" s="144">
        <f t="shared" si="369"/>
        <v>6723683.4192080004</v>
      </c>
      <c r="BG540" s="141">
        <f t="shared" si="370"/>
        <v>69188484</v>
      </c>
      <c r="BH540" s="145">
        <f t="shared" si="371"/>
        <v>75912168.216000006</v>
      </c>
      <c r="BI540" s="128">
        <f t="shared" si="364"/>
        <v>4659160</v>
      </c>
      <c r="BJ540" s="146">
        <f t="shared" si="372"/>
        <v>2329580</v>
      </c>
      <c r="BK540" s="146">
        <f t="shared" si="373"/>
        <v>698874</v>
      </c>
      <c r="BL540" s="147">
        <f t="shared" si="374"/>
        <v>1120000</v>
      </c>
      <c r="BM540" s="383">
        <v>0</v>
      </c>
      <c r="BN540" s="148">
        <f t="shared" si="375"/>
        <v>84719782.216000006</v>
      </c>
      <c r="BO540" s="149">
        <f t="shared" si="376"/>
        <v>75912168.215999991</v>
      </c>
      <c r="BP540" s="150">
        <f t="shared" si="377"/>
        <v>17459798.689679999</v>
      </c>
      <c r="BQ540" s="151">
        <f t="shared" si="378"/>
        <v>102179580.90568</v>
      </c>
      <c r="BR540" s="152">
        <f t="shared" si="379"/>
        <v>100800</v>
      </c>
      <c r="BS540" s="148">
        <f t="shared" si="380"/>
        <v>102280380.90568</v>
      </c>
      <c r="BT540" s="136">
        <v>0</v>
      </c>
      <c r="BU540" s="149">
        <f t="shared" si="381"/>
        <v>8471978.2216000017</v>
      </c>
      <c r="BV540" s="153">
        <f t="shared" si="382"/>
        <v>4235989.1108000008</v>
      </c>
      <c r="BW540" s="134">
        <f t="shared" si="383"/>
        <v>89572413.573280007</v>
      </c>
      <c r="BX540" s="148">
        <f t="shared" si="384"/>
        <v>7687614</v>
      </c>
      <c r="BY540" s="135">
        <f t="shared" si="385"/>
        <v>81884799.573280007</v>
      </c>
      <c r="CD540" s="400">
        <f>'آبان 1400'!AU541</f>
        <v>75912168.216000006</v>
      </c>
      <c r="CE540" s="401">
        <f>'آبان 1400'!AV541</f>
        <v>54098316.440880008</v>
      </c>
      <c r="CF540" s="401">
        <f>'آبان 1400'!AW541</f>
        <v>75912168.215999991</v>
      </c>
      <c r="CG540" s="401">
        <f>'آبان 1400'!AX541</f>
        <v>5313851.7751199994</v>
      </c>
      <c r="CH540" s="401">
        <f>'آبان 1400'!AY541</f>
        <v>1409831.644088001</v>
      </c>
      <c r="CI540" s="401">
        <f>'آبان 1400'!AZ541</f>
        <v>0</v>
      </c>
      <c r="CJ540" s="401">
        <f>'آبان 1400'!BA541</f>
        <v>0</v>
      </c>
      <c r="CK540" s="401">
        <f>'آبان 1400'!BB541</f>
        <v>0</v>
      </c>
      <c r="CL540" s="401">
        <f>'آبان 1400'!BC541</f>
        <v>0</v>
      </c>
      <c r="CM540" s="401">
        <f>'آبان 1400'!BD541</f>
        <v>0</v>
      </c>
      <c r="CN540" s="401">
        <f>'آبان 1400'!BE541</f>
        <v>0</v>
      </c>
      <c r="CO540" s="401">
        <f>'آبان 1400'!BF541</f>
        <v>0</v>
      </c>
      <c r="CP540" s="401">
        <f>'آبان 1400'!BG541</f>
        <v>6723683.4192080004</v>
      </c>
      <c r="CQ540" s="401">
        <f>'آبان 1400'!BH541</f>
        <v>69188484</v>
      </c>
      <c r="CR540" s="401">
        <f t="shared" si="386"/>
        <v>75912168.216000006</v>
      </c>
      <c r="CS540" s="56">
        <f t="shared" si="387"/>
        <v>4659160</v>
      </c>
      <c r="CT540" s="400">
        <f t="shared" si="388"/>
        <v>2329580</v>
      </c>
      <c r="CU540" s="401">
        <f t="shared" si="389"/>
        <v>698874</v>
      </c>
      <c r="CV540" s="401">
        <f t="shared" si="390"/>
        <v>1120000</v>
      </c>
      <c r="CW540" s="56">
        <v>0</v>
      </c>
      <c r="CX540" s="401">
        <f t="shared" si="391"/>
        <v>84719782.216000006</v>
      </c>
      <c r="CY540" s="401">
        <f t="shared" si="392"/>
        <v>75912168.215999991</v>
      </c>
      <c r="CZ540" s="401">
        <f t="shared" si="393"/>
        <v>17459798.689679999</v>
      </c>
      <c r="DA540" s="401">
        <f t="shared" si="394"/>
        <v>102179580.90568</v>
      </c>
      <c r="DB540" s="401">
        <f t="shared" si="395"/>
        <v>100800</v>
      </c>
      <c r="DC540" s="401">
        <f t="shared" si="396"/>
        <v>102280380.90568</v>
      </c>
      <c r="DD540" s="406">
        <v>0</v>
      </c>
      <c r="DE540" s="401">
        <f t="shared" si="397"/>
        <v>8471978.2216000017</v>
      </c>
      <c r="DF540" s="401">
        <f t="shared" si="398"/>
        <v>4235989.1108000008</v>
      </c>
      <c r="DG540" s="401">
        <f t="shared" si="399"/>
        <v>89572413.573280007</v>
      </c>
      <c r="DH540" s="401">
        <f t="shared" si="400"/>
        <v>7687614</v>
      </c>
      <c r="DI540" s="401">
        <f t="shared" si="401"/>
        <v>81884799.573280007</v>
      </c>
      <c r="DJ540" s="401">
        <f t="shared" si="402"/>
        <v>0</v>
      </c>
      <c r="DL540" s="408">
        <f t="shared" si="403"/>
        <v>6638737.5</v>
      </c>
      <c r="DM540" s="408">
        <f t="shared" si="404"/>
        <v>-1979577.5</v>
      </c>
    </row>
    <row r="541" spans="1:117" s="56" customFormat="1" ht="21" x14ac:dyDescent="0.2">
      <c r="A541" s="192">
        <f t="shared" si="365"/>
        <v>2655495</v>
      </c>
      <c r="B541" s="137">
        <f>'آبان 1400'!B542</f>
        <v>536</v>
      </c>
      <c r="C541" s="137">
        <f>'آبان 1400'!C542</f>
        <v>327</v>
      </c>
      <c r="D541" s="137">
        <f>'آبان 1400'!D542</f>
        <v>13007</v>
      </c>
      <c r="E541" s="137" t="str">
        <f>'آبان 1400'!E542</f>
        <v>محسن</v>
      </c>
      <c r="F541" s="137" t="str">
        <f>'آبان 1400'!F542</f>
        <v>باقری</v>
      </c>
      <c r="G541" s="137" t="str">
        <f>'آبان 1400'!G542</f>
        <v>نگهبان</v>
      </c>
      <c r="H541" s="137" t="str">
        <f>'آبان 1400'!H542</f>
        <v>مرکزی</v>
      </c>
      <c r="I541" s="137" t="str">
        <f>'آبان 1400'!I542</f>
        <v>128-813-02872632-1</v>
      </c>
      <c r="J541" s="137" t="str">
        <f>'آبان 1400'!J542</f>
        <v>0622318098</v>
      </c>
      <c r="K541" s="137" t="str">
        <f>'آبان 1400'!K542</f>
        <v>0033693811</v>
      </c>
      <c r="L541" s="137" t="str">
        <f>'آبان 1400'!L542</f>
        <v>مرکزی</v>
      </c>
      <c r="M541" s="137" t="str">
        <f>'آبان 1400'!M542</f>
        <v>نگهبان</v>
      </c>
      <c r="N541" s="121" t="str">
        <f>'آبان 1400'!N542</f>
        <v>*</v>
      </c>
      <c r="O541" s="120">
        <f>'آبان 1400'!O542</f>
        <v>0</v>
      </c>
      <c r="P541" s="122">
        <f>'آبان 1400'!P542</f>
        <v>0</v>
      </c>
      <c r="Q541" s="362">
        <f>'آبان 1400'!Q542</f>
        <v>30</v>
      </c>
      <c r="R541" s="362">
        <f>'آبان 1400'!R542</f>
        <v>120</v>
      </c>
      <c r="S541" s="362">
        <f>'آبان 1400'!S542</f>
        <v>110</v>
      </c>
      <c r="T541" s="362">
        <f>'آبان 1400'!T542</f>
        <v>29.33</v>
      </c>
      <c r="U541" s="138">
        <f>'آبان 1400'!U542</f>
        <v>0</v>
      </c>
      <c r="V541" s="121">
        <f>'آبان 1400'!W542</f>
        <v>0</v>
      </c>
      <c r="W541" s="122">
        <f>'آبان 1400'!X542</f>
        <v>0</v>
      </c>
      <c r="X541" s="370">
        <f>'آبان 1400'!Y542</f>
        <v>2</v>
      </c>
      <c r="Y541" s="370">
        <f>'آبان 1400'!Z542</f>
        <v>2</v>
      </c>
      <c r="Z541" s="139">
        <f>'آبان 1400'!AA542</f>
        <v>885165</v>
      </c>
      <c r="AA541" s="139">
        <f>'آبان 1400'!AB542</f>
        <v>46667</v>
      </c>
      <c r="AB541" s="139">
        <f>'آبان 1400'!AC542</f>
        <v>931832</v>
      </c>
      <c r="AC541" s="139">
        <f>'آبان 1400'!AD542</f>
        <v>4500000</v>
      </c>
      <c r="AD541" s="139">
        <f>'آبان 1400'!AE542</f>
        <v>6000000</v>
      </c>
      <c r="AE541" s="140">
        <f>'آبان 1400'!AF542</f>
        <v>177895.19999999998</v>
      </c>
      <c r="AF541" s="123">
        <f>'آبان 1400'!AG542</f>
        <v>26554950</v>
      </c>
      <c r="AG541" s="124">
        <f>'آبان 1400'!AH542</f>
        <v>1400010</v>
      </c>
      <c r="AH541" s="124">
        <f>'آبان 1400'!AI542</f>
        <v>21347423.999999996</v>
      </c>
      <c r="AI541" s="124">
        <f>'آبان 1400'!AJ542</f>
        <v>5310990</v>
      </c>
      <c r="AJ541" s="124">
        <f>'آبان 1400'!AK542</f>
        <v>4500000</v>
      </c>
      <c r="AK541" s="124">
        <f>'آبان 1400'!AL542</f>
        <v>6000000</v>
      </c>
      <c r="AL541" s="124">
        <f>'آبان 1400'!AM542</f>
        <v>4892117.9999999991</v>
      </c>
      <c r="AM541" s="124">
        <f>'آبان 1400'!AN542</f>
        <v>5217666.2159999991</v>
      </c>
      <c r="AN541" s="124">
        <f>'آبان 1400'!AO542</f>
        <v>0</v>
      </c>
      <c r="AO541" s="124">
        <f>'آبان 1400'!AP542</f>
        <v>5400000</v>
      </c>
      <c r="AP541" s="124">
        <f>'آبان 1400'!AQ542</f>
        <v>0</v>
      </c>
      <c r="AQ541" s="124">
        <f>'آبان 1400'!AR542</f>
        <v>0</v>
      </c>
      <c r="AR541" s="124">
        <f>'آبان 1400'!AS542</f>
        <v>0</v>
      </c>
      <c r="AS541" s="379">
        <f>'آبان 1400'!AT542</f>
        <v>0</v>
      </c>
      <c r="AT541" s="372">
        <f t="shared" si="366"/>
        <v>80623158.216000006</v>
      </c>
      <c r="AU541" s="174">
        <f>'آبان 1400'!AV542</f>
        <v>54140316.440880008</v>
      </c>
      <c r="AV541" s="142">
        <f>'آبان 1400'!AW542</f>
        <v>75312168.215999991</v>
      </c>
      <c r="AW541" s="143">
        <f t="shared" si="367"/>
        <v>5271851.7751199994</v>
      </c>
      <c r="AX541" s="76">
        <f t="shared" si="368"/>
        <v>1414031.644088001</v>
      </c>
      <c r="AY541" s="143">
        <f>'آبان 1400'!AZ542</f>
        <v>0</v>
      </c>
      <c r="AZ541" s="143">
        <f>'آبان 1400'!BA542</f>
        <v>0</v>
      </c>
      <c r="BA541" s="143">
        <f>'آبان 1400'!BB542</f>
        <v>0</v>
      </c>
      <c r="BB541" s="143">
        <f>'آبان 1400'!BC542</f>
        <v>0</v>
      </c>
      <c r="BC541" s="143">
        <f>'آبان 1400'!BD542</f>
        <v>0</v>
      </c>
      <c r="BD541" s="143">
        <f>'آبان 1400'!BE542</f>
        <v>0</v>
      </c>
      <c r="BE541" s="143">
        <f>'آبان 1400'!BF542</f>
        <v>0</v>
      </c>
      <c r="BF541" s="144">
        <f t="shared" si="369"/>
        <v>6685883.4192080004</v>
      </c>
      <c r="BG541" s="141">
        <f t="shared" si="370"/>
        <v>73937274</v>
      </c>
      <c r="BH541" s="145">
        <f t="shared" si="371"/>
        <v>80623158.216000006</v>
      </c>
      <c r="BI541" s="128">
        <f t="shared" si="364"/>
        <v>4659160</v>
      </c>
      <c r="BJ541" s="146">
        <f t="shared" si="372"/>
        <v>2329580</v>
      </c>
      <c r="BK541" s="146">
        <f t="shared" si="373"/>
        <v>698874</v>
      </c>
      <c r="BL541" s="147">
        <f t="shared" si="374"/>
        <v>1120000</v>
      </c>
      <c r="BM541" s="383">
        <v>0</v>
      </c>
      <c r="BN541" s="148">
        <f t="shared" si="375"/>
        <v>89430772.216000006</v>
      </c>
      <c r="BO541" s="149">
        <f t="shared" si="376"/>
        <v>75312168.215999991</v>
      </c>
      <c r="BP541" s="150">
        <f t="shared" si="377"/>
        <v>17321798.689679999</v>
      </c>
      <c r="BQ541" s="151">
        <f t="shared" si="378"/>
        <v>106752570.90568</v>
      </c>
      <c r="BR541" s="152">
        <f t="shared" si="379"/>
        <v>100800</v>
      </c>
      <c r="BS541" s="148">
        <f t="shared" si="380"/>
        <v>106853370.90568</v>
      </c>
      <c r="BT541" s="136">
        <v>0</v>
      </c>
      <c r="BU541" s="149">
        <f t="shared" si="381"/>
        <v>8943077.2216000017</v>
      </c>
      <c r="BV541" s="153">
        <f t="shared" si="382"/>
        <v>4471538.6108000008</v>
      </c>
      <c r="BW541" s="134">
        <f t="shared" si="383"/>
        <v>93438755.073280007</v>
      </c>
      <c r="BX541" s="148">
        <f t="shared" si="384"/>
        <v>7687614</v>
      </c>
      <c r="BY541" s="135">
        <f t="shared" si="385"/>
        <v>85751141.073280007</v>
      </c>
      <c r="CD541" s="400">
        <f>'آبان 1400'!AU542</f>
        <v>80623158.216000006</v>
      </c>
      <c r="CE541" s="401">
        <f>'آبان 1400'!AV542</f>
        <v>54140316.440880008</v>
      </c>
      <c r="CF541" s="401">
        <f>'آبان 1400'!AW542</f>
        <v>75312168.215999991</v>
      </c>
      <c r="CG541" s="401">
        <f>'آبان 1400'!AX542</f>
        <v>5271851.7751199994</v>
      </c>
      <c r="CH541" s="401">
        <f>'آبان 1400'!AY542</f>
        <v>1414031.644088001</v>
      </c>
      <c r="CI541" s="401">
        <f>'آبان 1400'!AZ542</f>
        <v>0</v>
      </c>
      <c r="CJ541" s="401">
        <f>'آبان 1400'!BA542</f>
        <v>0</v>
      </c>
      <c r="CK541" s="401">
        <f>'آبان 1400'!BB542</f>
        <v>0</v>
      </c>
      <c r="CL541" s="401">
        <f>'آبان 1400'!BC542</f>
        <v>0</v>
      </c>
      <c r="CM541" s="401">
        <f>'آبان 1400'!BD542</f>
        <v>0</v>
      </c>
      <c r="CN541" s="401">
        <f>'آبان 1400'!BE542</f>
        <v>0</v>
      </c>
      <c r="CO541" s="401">
        <f>'آبان 1400'!BF542</f>
        <v>0</v>
      </c>
      <c r="CP541" s="401">
        <f>'آبان 1400'!BG542</f>
        <v>6685883.4192080004</v>
      </c>
      <c r="CQ541" s="401">
        <f>'آبان 1400'!BH542</f>
        <v>73937274</v>
      </c>
      <c r="CR541" s="401">
        <f t="shared" si="386"/>
        <v>80623158.216000006</v>
      </c>
      <c r="CS541" s="56">
        <f t="shared" si="387"/>
        <v>4659160</v>
      </c>
      <c r="CT541" s="400">
        <f t="shared" si="388"/>
        <v>2329580</v>
      </c>
      <c r="CU541" s="401">
        <f t="shared" si="389"/>
        <v>698874</v>
      </c>
      <c r="CV541" s="401">
        <f t="shared" si="390"/>
        <v>1120000</v>
      </c>
      <c r="CW541" s="56">
        <v>0</v>
      </c>
      <c r="CX541" s="401">
        <f t="shared" si="391"/>
        <v>89430772.216000006</v>
      </c>
      <c r="CY541" s="401">
        <f t="shared" si="392"/>
        <v>75312168.215999991</v>
      </c>
      <c r="CZ541" s="401">
        <f t="shared" si="393"/>
        <v>17321798.689679999</v>
      </c>
      <c r="DA541" s="401">
        <f t="shared" si="394"/>
        <v>106752570.90568</v>
      </c>
      <c r="DB541" s="401">
        <f t="shared" si="395"/>
        <v>100800</v>
      </c>
      <c r="DC541" s="401">
        <f t="shared" si="396"/>
        <v>106853370.90568</v>
      </c>
      <c r="DD541" s="406">
        <v>0</v>
      </c>
      <c r="DE541" s="401">
        <f t="shared" si="397"/>
        <v>8943077.2216000017</v>
      </c>
      <c r="DF541" s="401">
        <f t="shared" si="398"/>
        <v>4471538.6108000008</v>
      </c>
      <c r="DG541" s="401">
        <f t="shared" si="399"/>
        <v>93438755.073280007</v>
      </c>
      <c r="DH541" s="401">
        <f t="shared" si="400"/>
        <v>7687614</v>
      </c>
      <c r="DI541" s="401">
        <f t="shared" si="401"/>
        <v>85751141.073280007</v>
      </c>
      <c r="DJ541" s="401">
        <f t="shared" si="402"/>
        <v>0</v>
      </c>
      <c r="DL541" s="408">
        <f t="shared" si="403"/>
        <v>6638737.5</v>
      </c>
      <c r="DM541" s="408">
        <f t="shared" si="404"/>
        <v>-1979577.5</v>
      </c>
    </row>
    <row r="542" spans="1:117" s="56" customFormat="1" ht="21" x14ac:dyDescent="0.2">
      <c r="A542" s="192">
        <f t="shared" si="365"/>
        <v>2655495</v>
      </c>
      <c r="B542" s="137">
        <f>'آبان 1400'!B543</f>
        <v>537</v>
      </c>
      <c r="C542" s="137">
        <f>'آبان 1400'!C543</f>
        <v>328</v>
      </c>
      <c r="D542" s="137">
        <f>'آبان 1400'!D543</f>
        <v>13002</v>
      </c>
      <c r="E542" s="137" t="str">
        <f>'آبان 1400'!E543</f>
        <v>سجاد</v>
      </c>
      <c r="F542" s="137" t="str">
        <f>'آبان 1400'!F543</f>
        <v>احمدی</v>
      </c>
      <c r="G542" s="137" t="str">
        <f>'آبان 1400'!G543</f>
        <v>نگهبان</v>
      </c>
      <c r="H542" s="137" t="str">
        <f>'آبان 1400'!H543</f>
        <v>مرکزی</v>
      </c>
      <c r="I542" s="137" t="str">
        <f>'آبان 1400'!I543</f>
        <v>128-813-2877624-1</v>
      </c>
      <c r="J542" s="137" t="str">
        <f>'آبان 1400'!J543</f>
        <v>0610128922</v>
      </c>
      <c r="K542" s="137" t="str">
        <f>'آبان 1400'!K543</f>
        <v>0033699318</v>
      </c>
      <c r="L542" s="137" t="str">
        <f>'آبان 1400'!L543</f>
        <v>مرکزی</v>
      </c>
      <c r="M542" s="137" t="str">
        <f>'آبان 1400'!M543</f>
        <v>نگهبان</v>
      </c>
      <c r="N542" s="121" t="str">
        <f>'آبان 1400'!N543</f>
        <v>*</v>
      </c>
      <c r="O542" s="120">
        <f>'آبان 1400'!O543</f>
        <v>0</v>
      </c>
      <c r="P542" s="122">
        <f>'آبان 1400'!P543</f>
        <v>0</v>
      </c>
      <c r="Q542" s="362">
        <f>'آبان 1400'!Q543</f>
        <v>30</v>
      </c>
      <c r="R542" s="362">
        <f>'آبان 1400'!R543</f>
        <v>120</v>
      </c>
      <c r="S542" s="362">
        <f>'آبان 1400'!S543</f>
        <v>110</v>
      </c>
      <c r="T542" s="362">
        <f>'آبان 1400'!T543</f>
        <v>29.33</v>
      </c>
      <c r="U542" s="138">
        <f>'آبان 1400'!U543</f>
        <v>0</v>
      </c>
      <c r="V542" s="121">
        <f>'آبان 1400'!W543</f>
        <v>0</v>
      </c>
      <c r="W542" s="122">
        <f>'آبان 1400'!X543</f>
        <v>0</v>
      </c>
      <c r="X542" s="370">
        <f>'آبان 1400'!Y543</f>
        <v>0</v>
      </c>
      <c r="Y542" s="370">
        <f>'آبان 1400'!Z543</f>
        <v>0</v>
      </c>
      <c r="Z542" s="139">
        <f>'آبان 1400'!AA543</f>
        <v>885165</v>
      </c>
      <c r="AA542" s="139">
        <f>'آبان 1400'!AB543</f>
        <v>46667</v>
      </c>
      <c r="AB542" s="139">
        <f>'آبان 1400'!AC543</f>
        <v>931832</v>
      </c>
      <c r="AC542" s="139">
        <f>'آبان 1400'!AD543</f>
        <v>4500000</v>
      </c>
      <c r="AD542" s="139">
        <f>'آبان 1400'!AE543</f>
        <v>6000000</v>
      </c>
      <c r="AE542" s="140">
        <f>'آبان 1400'!AF543</f>
        <v>177895.19999999998</v>
      </c>
      <c r="AF542" s="123">
        <f>'آبان 1400'!AG543</f>
        <v>26554950</v>
      </c>
      <c r="AG542" s="124">
        <f>'آبان 1400'!AH543</f>
        <v>1400010</v>
      </c>
      <c r="AH542" s="124">
        <f>'آبان 1400'!AI543</f>
        <v>21347423.999999996</v>
      </c>
      <c r="AI542" s="124">
        <f>'آبان 1400'!AJ543</f>
        <v>0</v>
      </c>
      <c r="AJ542" s="124">
        <f>'آبان 1400'!AK543</f>
        <v>4500000</v>
      </c>
      <c r="AK542" s="124">
        <f>'آبان 1400'!AL543</f>
        <v>6000000</v>
      </c>
      <c r="AL542" s="124">
        <f>'آبان 1400'!AM543</f>
        <v>4892117.9999999991</v>
      </c>
      <c r="AM542" s="124">
        <f>'آبان 1400'!AN543</f>
        <v>5217666.2159999991</v>
      </c>
      <c r="AN542" s="124">
        <f>'آبان 1400'!AO543</f>
        <v>0</v>
      </c>
      <c r="AO542" s="124">
        <f>'آبان 1400'!AP543</f>
        <v>5800000</v>
      </c>
      <c r="AP542" s="124">
        <f>'آبان 1400'!AQ543</f>
        <v>0</v>
      </c>
      <c r="AQ542" s="124">
        <f>'آبان 1400'!AR543</f>
        <v>0</v>
      </c>
      <c r="AR542" s="124">
        <f>'آبان 1400'!AS543</f>
        <v>0</v>
      </c>
      <c r="AS542" s="379">
        <f>'آبان 1400'!AT543</f>
        <v>0</v>
      </c>
      <c r="AT542" s="372">
        <f t="shared" si="366"/>
        <v>75712168.216000006</v>
      </c>
      <c r="AU542" s="174">
        <f>'آبان 1400'!AV543</f>
        <v>54112316.440880008</v>
      </c>
      <c r="AV542" s="142">
        <f>'آبان 1400'!AW543</f>
        <v>75712168.215999991</v>
      </c>
      <c r="AW542" s="143">
        <f t="shared" si="367"/>
        <v>5299851.7751199994</v>
      </c>
      <c r="AX542" s="76">
        <f t="shared" si="368"/>
        <v>1411231.644088001</v>
      </c>
      <c r="AY542" s="143">
        <f>'آبان 1400'!AZ543</f>
        <v>0</v>
      </c>
      <c r="AZ542" s="143">
        <f>'آبان 1400'!BA543</f>
        <v>0</v>
      </c>
      <c r="BA542" s="143">
        <f>'آبان 1400'!BB543</f>
        <v>0</v>
      </c>
      <c r="BB542" s="143">
        <f>'آبان 1400'!BC543</f>
        <v>0</v>
      </c>
      <c r="BC542" s="143">
        <f>'آبان 1400'!BD543</f>
        <v>0</v>
      </c>
      <c r="BD542" s="143">
        <f>'آبان 1400'!BE543</f>
        <v>0</v>
      </c>
      <c r="BE542" s="143">
        <f>'آبان 1400'!BF543</f>
        <v>0</v>
      </c>
      <c r="BF542" s="144">
        <f t="shared" si="369"/>
        <v>6711083.4192080004</v>
      </c>
      <c r="BG542" s="141">
        <f t="shared" si="370"/>
        <v>69001084</v>
      </c>
      <c r="BH542" s="145">
        <f t="shared" si="371"/>
        <v>75712168.216000006</v>
      </c>
      <c r="BI542" s="128">
        <f t="shared" si="364"/>
        <v>4659160</v>
      </c>
      <c r="BJ542" s="146">
        <f t="shared" si="372"/>
        <v>2329580</v>
      </c>
      <c r="BK542" s="146">
        <f t="shared" si="373"/>
        <v>698874</v>
      </c>
      <c r="BL542" s="147">
        <f t="shared" si="374"/>
        <v>1120000</v>
      </c>
      <c r="BM542" s="383">
        <v>0</v>
      </c>
      <c r="BN542" s="148">
        <f t="shared" si="375"/>
        <v>84519782.216000006</v>
      </c>
      <c r="BO542" s="149">
        <f t="shared" si="376"/>
        <v>75712168.215999991</v>
      </c>
      <c r="BP542" s="150">
        <f t="shared" si="377"/>
        <v>17413798.689679999</v>
      </c>
      <c r="BQ542" s="151">
        <f t="shared" si="378"/>
        <v>101933580.90568</v>
      </c>
      <c r="BR542" s="152">
        <f t="shared" si="379"/>
        <v>100800</v>
      </c>
      <c r="BS542" s="148">
        <f t="shared" si="380"/>
        <v>102034380.90568</v>
      </c>
      <c r="BT542" s="136">
        <v>0</v>
      </c>
      <c r="BU542" s="149">
        <f t="shared" si="381"/>
        <v>8451978.2216000017</v>
      </c>
      <c r="BV542" s="153">
        <f t="shared" si="382"/>
        <v>4225989.1108000008</v>
      </c>
      <c r="BW542" s="134">
        <f t="shared" si="383"/>
        <v>89356413.573280007</v>
      </c>
      <c r="BX542" s="148">
        <f t="shared" si="384"/>
        <v>7687614</v>
      </c>
      <c r="BY542" s="135">
        <f t="shared" si="385"/>
        <v>81668799.573280007</v>
      </c>
      <c r="CD542" s="400">
        <f>'آبان 1400'!AU543</f>
        <v>75712168.216000006</v>
      </c>
      <c r="CE542" s="401">
        <f>'آبان 1400'!AV543</f>
        <v>54112316.440880008</v>
      </c>
      <c r="CF542" s="401">
        <f>'آبان 1400'!AW543</f>
        <v>75712168.215999991</v>
      </c>
      <c r="CG542" s="401">
        <f>'آبان 1400'!AX543</f>
        <v>5299851.7751199994</v>
      </c>
      <c r="CH542" s="401">
        <f>'آبان 1400'!AY543</f>
        <v>1411231.644088001</v>
      </c>
      <c r="CI542" s="401">
        <f>'آبان 1400'!AZ543</f>
        <v>0</v>
      </c>
      <c r="CJ542" s="401">
        <f>'آبان 1400'!BA543</f>
        <v>0</v>
      </c>
      <c r="CK542" s="401">
        <f>'آبان 1400'!BB543</f>
        <v>0</v>
      </c>
      <c r="CL542" s="401">
        <f>'آبان 1400'!BC543</f>
        <v>0</v>
      </c>
      <c r="CM542" s="401">
        <f>'آبان 1400'!BD543</f>
        <v>0</v>
      </c>
      <c r="CN542" s="401">
        <f>'آبان 1400'!BE543</f>
        <v>0</v>
      </c>
      <c r="CO542" s="401">
        <f>'آبان 1400'!BF543</f>
        <v>0</v>
      </c>
      <c r="CP542" s="401">
        <f>'آبان 1400'!BG543</f>
        <v>6711083.4192080004</v>
      </c>
      <c r="CQ542" s="401">
        <f>'آبان 1400'!BH543</f>
        <v>69001084</v>
      </c>
      <c r="CR542" s="401">
        <f t="shared" si="386"/>
        <v>75712168.216000006</v>
      </c>
      <c r="CS542" s="56">
        <f t="shared" si="387"/>
        <v>4659160</v>
      </c>
      <c r="CT542" s="400">
        <f t="shared" si="388"/>
        <v>2329580</v>
      </c>
      <c r="CU542" s="401">
        <f t="shared" si="389"/>
        <v>698874</v>
      </c>
      <c r="CV542" s="401">
        <f t="shared" si="390"/>
        <v>1120000</v>
      </c>
      <c r="CW542" s="56">
        <v>0</v>
      </c>
      <c r="CX542" s="401">
        <f t="shared" si="391"/>
        <v>84519782.216000006</v>
      </c>
      <c r="CY542" s="401">
        <f t="shared" si="392"/>
        <v>75712168.215999991</v>
      </c>
      <c r="CZ542" s="401">
        <f t="shared" si="393"/>
        <v>17413798.689679999</v>
      </c>
      <c r="DA542" s="401">
        <f t="shared" si="394"/>
        <v>101933580.90568</v>
      </c>
      <c r="DB542" s="401">
        <f t="shared" si="395"/>
        <v>100800</v>
      </c>
      <c r="DC542" s="401">
        <f t="shared" si="396"/>
        <v>102034380.90568</v>
      </c>
      <c r="DD542" s="406">
        <v>0</v>
      </c>
      <c r="DE542" s="401">
        <f t="shared" si="397"/>
        <v>8451978.2216000017</v>
      </c>
      <c r="DF542" s="401">
        <f t="shared" si="398"/>
        <v>4225989.1108000008</v>
      </c>
      <c r="DG542" s="401">
        <f t="shared" si="399"/>
        <v>89356413.573280007</v>
      </c>
      <c r="DH542" s="401">
        <f t="shared" si="400"/>
        <v>7687614</v>
      </c>
      <c r="DI542" s="401">
        <f t="shared" si="401"/>
        <v>81668799.573280007</v>
      </c>
      <c r="DJ542" s="401">
        <f t="shared" si="402"/>
        <v>0</v>
      </c>
      <c r="DL542" s="408">
        <f t="shared" si="403"/>
        <v>6638737.5</v>
      </c>
      <c r="DM542" s="408">
        <f t="shared" si="404"/>
        <v>-1979577.5</v>
      </c>
    </row>
    <row r="543" spans="1:117" s="56" customFormat="1" ht="21" x14ac:dyDescent="0.2">
      <c r="A543" s="192">
        <f t="shared" si="365"/>
        <v>2655495</v>
      </c>
      <c r="B543" s="137">
        <f>'آبان 1400'!B544</f>
        <v>538</v>
      </c>
      <c r="C543" s="137">
        <f>'آبان 1400'!C544</f>
        <v>329</v>
      </c>
      <c r="D543" s="137">
        <f>'آبان 1400'!D544</f>
        <v>13010</v>
      </c>
      <c r="E543" s="137" t="str">
        <f>'آبان 1400'!E544</f>
        <v>مجید</v>
      </c>
      <c r="F543" s="137" t="str">
        <f>'آبان 1400'!F544</f>
        <v>خانی</v>
      </c>
      <c r="G543" s="137" t="str">
        <f>'آبان 1400'!G544</f>
        <v>نگهبان</v>
      </c>
      <c r="H543" s="137" t="str">
        <f>'آبان 1400'!H544</f>
        <v>مرکزی</v>
      </c>
      <c r="I543" s="137" t="str">
        <f>'آبان 1400'!I544</f>
        <v>128-12-332794-1</v>
      </c>
      <c r="J543" s="137" t="str">
        <f>'آبان 1400'!J544</f>
        <v>0621437670</v>
      </c>
      <c r="K543" s="137" t="str">
        <f>'آبان 1400'!K544</f>
        <v>0012602809</v>
      </c>
      <c r="L543" s="137" t="str">
        <f>'آبان 1400'!L544</f>
        <v>مرکزی</v>
      </c>
      <c r="M543" s="137" t="str">
        <f>'آبان 1400'!M544</f>
        <v>نگهبان</v>
      </c>
      <c r="N543" s="121" t="str">
        <f>'آبان 1400'!N544</f>
        <v>*</v>
      </c>
      <c r="O543" s="120">
        <f>'آبان 1400'!O544</f>
        <v>0</v>
      </c>
      <c r="P543" s="122">
        <f>'آبان 1400'!P544</f>
        <v>0</v>
      </c>
      <c r="Q543" s="362">
        <f>'آبان 1400'!Q544</f>
        <v>30</v>
      </c>
      <c r="R543" s="362">
        <f>'آبان 1400'!R544</f>
        <v>120</v>
      </c>
      <c r="S543" s="362">
        <f>'آبان 1400'!S544</f>
        <v>110</v>
      </c>
      <c r="T543" s="362">
        <f>'آبان 1400'!T544</f>
        <v>29.33</v>
      </c>
      <c r="U543" s="138">
        <f>'آبان 1400'!U544</f>
        <v>0</v>
      </c>
      <c r="V543" s="121">
        <f>'آبان 1400'!W544</f>
        <v>0</v>
      </c>
      <c r="W543" s="122">
        <f>'آبان 1400'!X544</f>
        <v>0</v>
      </c>
      <c r="X543" s="370">
        <f>'آبان 1400'!Y544</f>
        <v>2</v>
      </c>
      <c r="Y543" s="370">
        <f>'آبان 1400'!Z544</f>
        <v>1</v>
      </c>
      <c r="Z543" s="139">
        <f>'آبان 1400'!AA544</f>
        <v>885165</v>
      </c>
      <c r="AA543" s="139">
        <f>'آبان 1400'!AB544</f>
        <v>46667</v>
      </c>
      <c r="AB543" s="139">
        <f>'آبان 1400'!AC544</f>
        <v>931832</v>
      </c>
      <c r="AC543" s="139">
        <f>'آبان 1400'!AD544</f>
        <v>4500000</v>
      </c>
      <c r="AD543" s="139">
        <f>'آبان 1400'!AE544</f>
        <v>6000000</v>
      </c>
      <c r="AE543" s="140">
        <f>'آبان 1400'!AF544</f>
        <v>177895.19999999998</v>
      </c>
      <c r="AF543" s="123">
        <f>'آبان 1400'!AG544</f>
        <v>26554950</v>
      </c>
      <c r="AG543" s="124">
        <f>'آبان 1400'!AH544</f>
        <v>1400010</v>
      </c>
      <c r="AH543" s="124">
        <f>'آبان 1400'!AI544</f>
        <v>21347423.999999996</v>
      </c>
      <c r="AI543" s="124">
        <f>'آبان 1400'!AJ544</f>
        <v>2655495</v>
      </c>
      <c r="AJ543" s="124">
        <f>'آبان 1400'!AK544</f>
        <v>4500000</v>
      </c>
      <c r="AK543" s="124">
        <f>'آبان 1400'!AL544</f>
        <v>6000000</v>
      </c>
      <c r="AL543" s="124">
        <f>'آبان 1400'!AM544</f>
        <v>4892117.9999999991</v>
      </c>
      <c r="AM543" s="124">
        <f>'آبان 1400'!AN544</f>
        <v>5217666.2159999991</v>
      </c>
      <c r="AN543" s="124">
        <f>'آبان 1400'!AO544</f>
        <v>0</v>
      </c>
      <c r="AO543" s="124">
        <f>'آبان 1400'!AP544</f>
        <v>5800000</v>
      </c>
      <c r="AP543" s="124">
        <f>'آبان 1400'!AQ544</f>
        <v>0</v>
      </c>
      <c r="AQ543" s="124">
        <f>'آبان 1400'!AR544</f>
        <v>0</v>
      </c>
      <c r="AR543" s="124">
        <f>'آبان 1400'!AS544</f>
        <v>0</v>
      </c>
      <c r="AS543" s="379">
        <f>'آبان 1400'!AT544</f>
        <v>0</v>
      </c>
      <c r="AT543" s="372">
        <f t="shared" si="366"/>
        <v>78367663.216000006</v>
      </c>
      <c r="AU543" s="174">
        <f>'آبان 1400'!AV544</f>
        <v>54112316.440880008</v>
      </c>
      <c r="AV543" s="142">
        <f>'آبان 1400'!AW544</f>
        <v>75712168.215999991</v>
      </c>
      <c r="AW543" s="143">
        <f t="shared" si="367"/>
        <v>5299851.7751199994</v>
      </c>
      <c r="AX543" s="76">
        <f t="shared" si="368"/>
        <v>1411231.644088001</v>
      </c>
      <c r="AY543" s="143">
        <f>'آبان 1400'!AZ544</f>
        <v>0</v>
      </c>
      <c r="AZ543" s="143">
        <f>'آبان 1400'!BA544</f>
        <v>0</v>
      </c>
      <c r="BA543" s="143">
        <f>'آبان 1400'!BB544</f>
        <v>0</v>
      </c>
      <c r="BB543" s="143">
        <f>'آبان 1400'!BC544</f>
        <v>0</v>
      </c>
      <c r="BC543" s="143">
        <f>'آبان 1400'!BD544</f>
        <v>0</v>
      </c>
      <c r="BD543" s="143">
        <f>'آبان 1400'!BE544</f>
        <v>0</v>
      </c>
      <c r="BE543" s="143">
        <f>'آبان 1400'!BF544</f>
        <v>0</v>
      </c>
      <c r="BF543" s="144">
        <f t="shared" si="369"/>
        <v>6711083.4192080004</v>
      </c>
      <c r="BG543" s="141">
        <f t="shared" si="370"/>
        <v>71656579</v>
      </c>
      <c r="BH543" s="145">
        <f t="shared" si="371"/>
        <v>78367663.216000006</v>
      </c>
      <c r="BI543" s="128">
        <f t="shared" si="364"/>
        <v>4659160</v>
      </c>
      <c r="BJ543" s="146">
        <f t="shared" si="372"/>
        <v>2329580</v>
      </c>
      <c r="BK543" s="146">
        <f t="shared" si="373"/>
        <v>698874</v>
      </c>
      <c r="BL543" s="147">
        <f t="shared" si="374"/>
        <v>1120000</v>
      </c>
      <c r="BM543" s="383">
        <v>0</v>
      </c>
      <c r="BN543" s="148">
        <f t="shared" si="375"/>
        <v>87175277.216000006</v>
      </c>
      <c r="BO543" s="149">
        <f t="shared" si="376"/>
        <v>75712168.215999991</v>
      </c>
      <c r="BP543" s="150">
        <f t="shared" si="377"/>
        <v>17413798.689679999</v>
      </c>
      <c r="BQ543" s="151">
        <f t="shared" si="378"/>
        <v>104589075.90568</v>
      </c>
      <c r="BR543" s="152">
        <f t="shared" si="379"/>
        <v>100800</v>
      </c>
      <c r="BS543" s="148">
        <f t="shared" si="380"/>
        <v>104689875.90568</v>
      </c>
      <c r="BT543" s="136">
        <v>0</v>
      </c>
      <c r="BU543" s="149">
        <f t="shared" si="381"/>
        <v>8717527.7216000017</v>
      </c>
      <c r="BV543" s="153">
        <f t="shared" si="382"/>
        <v>4358763.8608000008</v>
      </c>
      <c r="BW543" s="134">
        <f t="shared" si="383"/>
        <v>91613584.323280007</v>
      </c>
      <c r="BX543" s="148">
        <f t="shared" si="384"/>
        <v>7687614</v>
      </c>
      <c r="BY543" s="135">
        <f t="shared" si="385"/>
        <v>83925970.323280007</v>
      </c>
      <c r="CD543" s="400">
        <f>'آبان 1400'!AU544</f>
        <v>78367663.216000006</v>
      </c>
      <c r="CE543" s="401">
        <f>'آبان 1400'!AV544</f>
        <v>54112316.440880008</v>
      </c>
      <c r="CF543" s="401">
        <f>'آبان 1400'!AW544</f>
        <v>75712168.215999991</v>
      </c>
      <c r="CG543" s="401">
        <f>'آبان 1400'!AX544</f>
        <v>5299851.7751199994</v>
      </c>
      <c r="CH543" s="401">
        <f>'آبان 1400'!AY544</f>
        <v>1411231.644088001</v>
      </c>
      <c r="CI543" s="401">
        <f>'آبان 1400'!AZ544</f>
        <v>0</v>
      </c>
      <c r="CJ543" s="401">
        <f>'آبان 1400'!BA544</f>
        <v>0</v>
      </c>
      <c r="CK543" s="401">
        <f>'آبان 1400'!BB544</f>
        <v>0</v>
      </c>
      <c r="CL543" s="401">
        <f>'آبان 1400'!BC544</f>
        <v>0</v>
      </c>
      <c r="CM543" s="401">
        <f>'آبان 1400'!BD544</f>
        <v>0</v>
      </c>
      <c r="CN543" s="401">
        <f>'آبان 1400'!BE544</f>
        <v>0</v>
      </c>
      <c r="CO543" s="401">
        <f>'آبان 1400'!BF544</f>
        <v>0</v>
      </c>
      <c r="CP543" s="401">
        <f>'آبان 1400'!BG544</f>
        <v>6711083.4192080004</v>
      </c>
      <c r="CQ543" s="401">
        <f>'آبان 1400'!BH544</f>
        <v>71656579</v>
      </c>
      <c r="CR543" s="401">
        <f t="shared" si="386"/>
        <v>78367663.216000006</v>
      </c>
      <c r="CS543" s="56">
        <f t="shared" si="387"/>
        <v>4659160</v>
      </c>
      <c r="CT543" s="400">
        <f t="shared" si="388"/>
        <v>2329580</v>
      </c>
      <c r="CU543" s="401">
        <f t="shared" si="389"/>
        <v>698874</v>
      </c>
      <c r="CV543" s="401">
        <f t="shared" si="390"/>
        <v>1120000</v>
      </c>
      <c r="CW543" s="56">
        <v>0</v>
      </c>
      <c r="CX543" s="401">
        <f t="shared" si="391"/>
        <v>87175277.216000006</v>
      </c>
      <c r="CY543" s="401">
        <f t="shared" si="392"/>
        <v>75712168.215999991</v>
      </c>
      <c r="CZ543" s="401">
        <f t="shared" si="393"/>
        <v>17413798.689679999</v>
      </c>
      <c r="DA543" s="401">
        <f t="shared" si="394"/>
        <v>104589075.90568</v>
      </c>
      <c r="DB543" s="401">
        <f t="shared" si="395"/>
        <v>100800</v>
      </c>
      <c r="DC543" s="401">
        <f t="shared" si="396"/>
        <v>104689875.90568</v>
      </c>
      <c r="DD543" s="406">
        <v>0</v>
      </c>
      <c r="DE543" s="401">
        <f t="shared" si="397"/>
        <v>8717527.7216000017</v>
      </c>
      <c r="DF543" s="401">
        <f t="shared" si="398"/>
        <v>4358763.8608000008</v>
      </c>
      <c r="DG543" s="401">
        <f t="shared" si="399"/>
        <v>91613584.323280007</v>
      </c>
      <c r="DH543" s="401">
        <f t="shared" si="400"/>
        <v>7687614</v>
      </c>
      <c r="DI543" s="401">
        <f t="shared" si="401"/>
        <v>83925970.323280007</v>
      </c>
      <c r="DJ543" s="401">
        <f t="shared" si="402"/>
        <v>0</v>
      </c>
      <c r="DL543" s="408">
        <f t="shared" si="403"/>
        <v>6638737.5</v>
      </c>
      <c r="DM543" s="408">
        <f t="shared" si="404"/>
        <v>-1979577.5</v>
      </c>
    </row>
    <row r="544" spans="1:117" s="56" customFormat="1" ht="21" x14ac:dyDescent="0.2">
      <c r="A544" s="192">
        <f t="shared" si="365"/>
        <v>2655495</v>
      </c>
      <c r="B544" s="137">
        <f>'آبان 1400'!B545</f>
        <v>539</v>
      </c>
      <c r="C544" s="137">
        <f>'آبان 1400'!C545</f>
        <v>330</v>
      </c>
      <c r="D544" s="137">
        <f>'آبان 1400'!D545</f>
        <v>13013</v>
      </c>
      <c r="E544" s="137" t="str">
        <f>'آبان 1400'!E545</f>
        <v>علی اصغر</v>
      </c>
      <c r="F544" s="137" t="str">
        <f>'آبان 1400'!F545</f>
        <v>باقر پور</v>
      </c>
      <c r="G544" s="137" t="str">
        <f>'آبان 1400'!G545</f>
        <v>نگهبان</v>
      </c>
      <c r="H544" s="137" t="str">
        <f>'آبان 1400'!H545</f>
        <v>مرکزی</v>
      </c>
      <c r="I544" s="137" t="str">
        <f>'آبان 1400'!I545</f>
        <v>127-800-1122938-1</v>
      </c>
      <c r="J544" s="137">
        <f>'آبان 1400'!J545</f>
        <v>3871310018</v>
      </c>
      <c r="K544" s="137" t="str">
        <f>'آبان 1400'!K545</f>
        <v>0048543019</v>
      </c>
      <c r="L544" s="137" t="str">
        <f>'آبان 1400'!L545</f>
        <v>مرکزی</v>
      </c>
      <c r="M544" s="137" t="str">
        <f>'آبان 1400'!M545</f>
        <v>نگهبان</v>
      </c>
      <c r="N544" s="121" t="str">
        <f>'آبان 1400'!N545</f>
        <v>*</v>
      </c>
      <c r="O544" s="120">
        <f>'آبان 1400'!O545</f>
        <v>0</v>
      </c>
      <c r="P544" s="122">
        <f>'آبان 1400'!P545</f>
        <v>0</v>
      </c>
      <c r="Q544" s="362">
        <f>'آبان 1400'!Q545</f>
        <v>30</v>
      </c>
      <c r="R544" s="362">
        <f>'آبان 1400'!R545</f>
        <v>120</v>
      </c>
      <c r="S544" s="362">
        <f>'آبان 1400'!S545</f>
        <v>110</v>
      </c>
      <c r="T544" s="362">
        <f>'آبان 1400'!T545</f>
        <v>29.33</v>
      </c>
      <c r="U544" s="138">
        <f>'آبان 1400'!U545</f>
        <v>0</v>
      </c>
      <c r="V544" s="121">
        <f>'آبان 1400'!W545</f>
        <v>0</v>
      </c>
      <c r="W544" s="122">
        <f>'آبان 1400'!X545</f>
        <v>0</v>
      </c>
      <c r="X544" s="370">
        <f>'آبان 1400'!Y545</f>
        <v>0</v>
      </c>
      <c r="Y544" s="370">
        <f>'آبان 1400'!Z545</f>
        <v>0</v>
      </c>
      <c r="Z544" s="139">
        <f>'آبان 1400'!AA545</f>
        <v>885165</v>
      </c>
      <c r="AA544" s="139">
        <f>'آبان 1400'!AB545</f>
        <v>46667</v>
      </c>
      <c r="AB544" s="139">
        <f>'آبان 1400'!AC545</f>
        <v>931832</v>
      </c>
      <c r="AC544" s="139">
        <f>'آبان 1400'!AD545</f>
        <v>4500000</v>
      </c>
      <c r="AD544" s="139">
        <f>'آبان 1400'!AE545</f>
        <v>6000000</v>
      </c>
      <c r="AE544" s="140">
        <f>'آبان 1400'!AF545</f>
        <v>177895.19999999998</v>
      </c>
      <c r="AF544" s="123">
        <f>'آبان 1400'!AG545</f>
        <v>26554950</v>
      </c>
      <c r="AG544" s="124">
        <f>'آبان 1400'!AH545</f>
        <v>1400010</v>
      </c>
      <c r="AH544" s="124">
        <f>'آبان 1400'!AI545</f>
        <v>21347423.999999996</v>
      </c>
      <c r="AI544" s="124">
        <f>'آبان 1400'!AJ545</f>
        <v>0</v>
      </c>
      <c r="AJ544" s="124">
        <f>'آبان 1400'!AK545</f>
        <v>4500000</v>
      </c>
      <c r="AK544" s="124">
        <f>'آبان 1400'!AL545</f>
        <v>6000000</v>
      </c>
      <c r="AL544" s="124">
        <f>'آبان 1400'!AM545</f>
        <v>4892117.9999999991</v>
      </c>
      <c r="AM544" s="124">
        <f>'آبان 1400'!AN545</f>
        <v>5217666.2159999991</v>
      </c>
      <c r="AN544" s="124">
        <f>'آبان 1400'!AO545</f>
        <v>0</v>
      </c>
      <c r="AO544" s="124">
        <f>'آبان 1400'!AP545</f>
        <v>5800000</v>
      </c>
      <c r="AP544" s="124">
        <f>'آبان 1400'!AQ545</f>
        <v>0</v>
      </c>
      <c r="AQ544" s="124">
        <f>'آبان 1400'!AR545</f>
        <v>0</v>
      </c>
      <c r="AR544" s="124">
        <f>'آبان 1400'!AS545</f>
        <v>0</v>
      </c>
      <c r="AS544" s="379">
        <f>'آبان 1400'!AT545</f>
        <v>0</v>
      </c>
      <c r="AT544" s="372">
        <f t="shared" si="366"/>
        <v>75712168.216000006</v>
      </c>
      <c r="AU544" s="174">
        <f>'آبان 1400'!AV545</f>
        <v>54112316.440880008</v>
      </c>
      <c r="AV544" s="142">
        <f>'آبان 1400'!AW545</f>
        <v>75712168.215999991</v>
      </c>
      <c r="AW544" s="143">
        <f t="shared" si="367"/>
        <v>5299851.7751199994</v>
      </c>
      <c r="AX544" s="76">
        <f t="shared" si="368"/>
        <v>1411231.644088001</v>
      </c>
      <c r="AY544" s="143">
        <f>'آبان 1400'!AZ545</f>
        <v>0</v>
      </c>
      <c r="AZ544" s="143">
        <f>'آبان 1400'!BA545</f>
        <v>0</v>
      </c>
      <c r="BA544" s="143">
        <f>'آبان 1400'!BB545</f>
        <v>0</v>
      </c>
      <c r="BB544" s="143">
        <f>'آبان 1400'!BC545</f>
        <v>0</v>
      </c>
      <c r="BC544" s="143">
        <f>'آبان 1400'!BD545</f>
        <v>0</v>
      </c>
      <c r="BD544" s="143">
        <f>'آبان 1400'!BE545</f>
        <v>0</v>
      </c>
      <c r="BE544" s="143">
        <f>'آبان 1400'!BF545</f>
        <v>0</v>
      </c>
      <c r="BF544" s="144">
        <f t="shared" si="369"/>
        <v>6711083.4192080004</v>
      </c>
      <c r="BG544" s="141">
        <f t="shared" si="370"/>
        <v>69001084</v>
      </c>
      <c r="BH544" s="145">
        <f t="shared" si="371"/>
        <v>75712168.216000006</v>
      </c>
      <c r="BI544" s="128">
        <f t="shared" si="364"/>
        <v>4659160</v>
      </c>
      <c r="BJ544" s="146">
        <f t="shared" si="372"/>
        <v>2329580</v>
      </c>
      <c r="BK544" s="146">
        <f t="shared" si="373"/>
        <v>698874</v>
      </c>
      <c r="BL544" s="147">
        <f t="shared" si="374"/>
        <v>1120000</v>
      </c>
      <c r="BM544" s="383">
        <v>0</v>
      </c>
      <c r="BN544" s="148">
        <f t="shared" si="375"/>
        <v>84519782.216000006</v>
      </c>
      <c r="BO544" s="149">
        <f t="shared" si="376"/>
        <v>75712168.215999991</v>
      </c>
      <c r="BP544" s="150">
        <f t="shared" si="377"/>
        <v>17413798.689679999</v>
      </c>
      <c r="BQ544" s="151">
        <f t="shared" si="378"/>
        <v>101933580.90568</v>
      </c>
      <c r="BR544" s="152">
        <f t="shared" si="379"/>
        <v>100800</v>
      </c>
      <c r="BS544" s="148">
        <f t="shared" si="380"/>
        <v>102034380.90568</v>
      </c>
      <c r="BT544" s="136">
        <v>0</v>
      </c>
      <c r="BU544" s="149">
        <f t="shared" si="381"/>
        <v>8451978.2216000017</v>
      </c>
      <c r="BV544" s="153">
        <f t="shared" si="382"/>
        <v>4225989.1108000008</v>
      </c>
      <c r="BW544" s="134">
        <f t="shared" si="383"/>
        <v>89356413.573280007</v>
      </c>
      <c r="BX544" s="148">
        <f t="shared" si="384"/>
        <v>7687614</v>
      </c>
      <c r="BY544" s="135">
        <f t="shared" si="385"/>
        <v>81668799.573280007</v>
      </c>
      <c r="CD544" s="400">
        <f>'آبان 1400'!AU545</f>
        <v>75712168.216000006</v>
      </c>
      <c r="CE544" s="401">
        <f>'آبان 1400'!AV545</f>
        <v>54112316.440880008</v>
      </c>
      <c r="CF544" s="401">
        <f>'آبان 1400'!AW545</f>
        <v>75712168.215999991</v>
      </c>
      <c r="CG544" s="401">
        <f>'آبان 1400'!AX545</f>
        <v>5299851.7751199994</v>
      </c>
      <c r="CH544" s="401">
        <f>'آبان 1400'!AY545</f>
        <v>1411231.644088001</v>
      </c>
      <c r="CI544" s="401">
        <f>'آبان 1400'!AZ545</f>
        <v>0</v>
      </c>
      <c r="CJ544" s="401">
        <f>'آبان 1400'!BA545</f>
        <v>0</v>
      </c>
      <c r="CK544" s="401">
        <f>'آبان 1400'!BB545</f>
        <v>0</v>
      </c>
      <c r="CL544" s="401">
        <f>'آبان 1400'!BC545</f>
        <v>0</v>
      </c>
      <c r="CM544" s="401">
        <f>'آبان 1400'!BD545</f>
        <v>0</v>
      </c>
      <c r="CN544" s="401">
        <f>'آبان 1400'!BE545</f>
        <v>0</v>
      </c>
      <c r="CO544" s="401">
        <f>'آبان 1400'!BF545</f>
        <v>0</v>
      </c>
      <c r="CP544" s="401">
        <f>'آبان 1400'!BG545</f>
        <v>6711083.4192080004</v>
      </c>
      <c r="CQ544" s="401">
        <f>'آبان 1400'!BH545</f>
        <v>69001084</v>
      </c>
      <c r="CR544" s="401">
        <f t="shared" si="386"/>
        <v>75712168.216000006</v>
      </c>
      <c r="CS544" s="56">
        <f t="shared" si="387"/>
        <v>4659160</v>
      </c>
      <c r="CT544" s="400">
        <f t="shared" si="388"/>
        <v>2329580</v>
      </c>
      <c r="CU544" s="401">
        <f t="shared" si="389"/>
        <v>698874</v>
      </c>
      <c r="CV544" s="401">
        <f t="shared" si="390"/>
        <v>1120000</v>
      </c>
      <c r="CW544" s="56">
        <v>0</v>
      </c>
      <c r="CX544" s="401">
        <f t="shared" si="391"/>
        <v>84519782.216000006</v>
      </c>
      <c r="CY544" s="401">
        <f t="shared" si="392"/>
        <v>75712168.215999991</v>
      </c>
      <c r="CZ544" s="401">
        <f t="shared" si="393"/>
        <v>17413798.689679999</v>
      </c>
      <c r="DA544" s="401">
        <f t="shared" si="394"/>
        <v>101933580.90568</v>
      </c>
      <c r="DB544" s="401">
        <f t="shared" si="395"/>
        <v>100800</v>
      </c>
      <c r="DC544" s="401">
        <f t="shared" si="396"/>
        <v>102034380.90568</v>
      </c>
      <c r="DD544" s="406">
        <v>0</v>
      </c>
      <c r="DE544" s="401">
        <f t="shared" si="397"/>
        <v>8451978.2216000017</v>
      </c>
      <c r="DF544" s="401">
        <f t="shared" si="398"/>
        <v>4225989.1108000008</v>
      </c>
      <c r="DG544" s="401">
        <f t="shared" si="399"/>
        <v>89356413.573280007</v>
      </c>
      <c r="DH544" s="401">
        <f t="shared" si="400"/>
        <v>7687614</v>
      </c>
      <c r="DI544" s="401">
        <f t="shared" si="401"/>
        <v>81668799.573280007</v>
      </c>
      <c r="DJ544" s="401">
        <f t="shared" si="402"/>
        <v>0</v>
      </c>
      <c r="DL544" s="408">
        <f t="shared" si="403"/>
        <v>6638737.5</v>
      </c>
      <c r="DM544" s="408">
        <f t="shared" si="404"/>
        <v>-1979577.5</v>
      </c>
    </row>
    <row r="545" spans="1:117" s="56" customFormat="1" ht="21" x14ac:dyDescent="0.2">
      <c r="A545" s="192">
        <f t="shared" si="365"/>
        <v>2655495</v>
      </c>
      <c r="B545" s="137">
        <f>'آبان 1400'!B546</f>
        <v>540</v>
      </c>
      <c r="C545" s="137">
        <f>'آبان 1400'!C546</f>
        <v>331</v>
      </c>
      <c r="D545" s="137">
        <f>'آبان 1400'!D546</f>
        <v>13012</v>
      </c>
      <c r="E545" s="137" t="str">
        <f>'آبان 1400'!E546</f>
        <v>حبیب</v>
      </c>
      <c r="F545" s="137" t="str">
        <f>'آبان 1400'!F546</f>
        <v>سعیدی</v>
      </c>
      <c r="G545" s="137" t="str">
        <f>'آبان 1400'!G546</f>
        <v>نگهبان</v>
      </c>
      <c r="H545" s="137" t="str">
        <f>'آبان 1400'!H546</f>
        <v>مرکزی</v>
      </c>
      <c r="I545" s="137" t="str">
        <f>'آبان 1400'!I546</f>
        <v>128-813-9186281-1</v>
      </c>
      <c r="J545" s="137" t="str">
        <f>'آبان 1400'!J546</f>
        <v>0535000901</v>
      </c>
      <c r="K545" s="137" t="str">
        <f>'آبان 1400'!K546</f>
        <v>0013591608</v>
      </c>
      <c r="L545" s="137" t="str">
        <f>'آبان 1400'!L546</f>
        <v>مرکزی</v>
      </c>
      <c r="M545" s="137" t="str">
        <f>'آبان 1400'!M546</f>
        <v>نگهبان</v>
      </c>
      <c r="N545" s="121">
        <f>'آبان 1400'!N546</f>
        <v>0</v>
      </c>
      <c r="O545" s="120">
        <f>'آبان 1400'!O546</f>
        <v>0</v>
      </c>
      <c r="P545" s="122" t="str">
        <f>'آبان 1400'!P546</f>
        <v>*</v>
      </c>
      <c r="Q545" s="362">
        <f>'آبان 1400'!Q546</f>
        <v>30</v>
      </c>
      <c r="R545" s="362">
        <f>'آبان 1400'!R546</f>
        <v>120</v>
      </c>
      <c r="S545" s="362">
        <f>'آبان 1400'!S546</f>
        <v>220</v>
      </c>
      <c r="T545" s="362">
        <f>'آبان 1400'!T546</f>
        <v>29.33</v>
      </c>
      <c r="U545" s="138">
        <f>'آبان 1400'!U546</f>
        <v>0</v>
      </c>
      <c r="V545" s="121">
        <f>'آبان 1400'!W546</f>
        <v>0</v>
      </c>
      <c r="W545" s="122">
        <f>'آبان 1400'!X546</f>
        <v>0</v>
      </c>
      <c r="X545" s="370">
        <f>'آبان 1400'!Y546</f>
        <v>1</v>
      </c>
      <c r="Y545" s="370">
        <f>'آبان 1400'!Z546</f>
        <v>1</v>
      </c>
      <c r="Z545" s="139">
        <f>'آبان 1400'!AA546</f>
        <v>885165</v>
      </c>
      <c r="AA545" s="139">
        <f>'آبان 1400'!AB546</f>
        <v>46667</v>
      </c>
      <c r="AB545" s="139">
        <f>'آبان 1400'!AC546</f>
        <v>931832</v>
      </c>
      <c r="AC545" s="139">
        <f>'آبان 1400'!AD546</f>
        <v>4500000</v>
      </c>
      <c r="AD545" s="139">
        <f>'آبان 1400'!AE546</f>
        <v>6000000</v>
      </c>
      <c r="AE545" s="140">
        <f>'آبان 1400'!AF546</f>
        <v>177895.19999999998</v>
      </c>
      <c r="AF545" s="123">
        <f>'آبان 1400'!AG546</f>
        <v>26554950</v>
      </c>
      <c r="AG545" s="124">
        <f>'آبان 1400'!AH546</f>
        <v>1400010</v>
      </c>
      <c r="AH545" s="124">
        <f>'آبان 1400'!AI546</f>
        <v>21347423.999999996</v>
      </c>
      <c r="AI545" s="124">
        <f>'آبان 1400'!AJ546</f>
        <v>2655495</v>
      </c>
      <c r="AJ545" s="124">
        <f>'آبان 1400'!AK546</f>
        <v>4500000</v>
      </c>
      <c r="AK545" s="124">
        <f>'آبان 1400'!AL546</f>
        <v>6000000</v>
      </c>
      <c r="AL545" s="124">
        <f>'آبان 1400'!AM546</f>
        <v>9784235.9999999981</v>
      </c>
      <c r="AM545" s="124">
        <f>'آبان 1400'!AN546</f>
        <v>5217666.2159999991</v>
      </c>
      <c r="AN545" s="124">
        <f>'آبان 1400'!AO546</f>
        <v>0</v>
      </c>
      <c r="AO545" s="124">
        <f>'آبان 1400'!AP546</f>
        <v>5400000</v>
      </c>
      <c r="AP545" s="124">
        <f>'آبان 1400'!AQ546</f>
        <v>0</v>
      </c>
      <c r="AQ545" s="124">
        <f>'آبان 1400'!AR546</f>
        <v>0</v>
      </c>
      <c r="AR545" s="124">
        <f>'آبان 1400'!AS546</f>
        <v>0</v>
      </c>
      <c r="AS545" s="379">
        <f>'آبان 1400'!AT546</f>
        <v>0</v>
      </c>
      <c r="AT545" s="372">
        <f t="shared" si="366"/>
        <v>82859781.216000006</v>
      </c>
      <c r="AU545" s="174">
        <f>'آبان 1400'!AV546</f>
        <v>58689986.18088001</v>
      </c>
      <c r="AV545" s="142">
        <f>'آبان 1400'!AW546</f>
        <v>80204286.215999991</v>
      </c>
      <c r="AW545" s="143">
        <f t="shared" si="367"/>
        <v>5614300.0351200001</v>
      </c>
      <c r="AX545" s="76">
        <f t="shared" si="368"/>
        <v>1868998.6180880012</v>
      </c>
      <c r="AY545" s="143">
        <f>'آبان 1400'!AZ546</f>
        <v>0</v>
      </c>
      <c r="AZ545" s="143">
        <f>'آبان 1400'!BA546</f>
        <v>0</v>
      </c>
      <c r="BA545" s="143">
        <f>'آبان 1400'!BB546</f>
        <v>0</v>
      </c>
      <c r="BB545" s="143">
        <f>'آبان 1400'!BC546</f>
        <v>0</v>
      </c>
      <c r="BC545" s="143">
        <f>'آبان 1400'!BD546</f>
        <v>0</v>
      </c>
      <c r="BD545" s="143">
        <f>'آبان 1400'!BE546</f>
        <v>0</v>
      </c>
      <c r="BE545" s="143">
        <f>'آبان 1400'!BF546</f>
        <v>0</v>
      </c>
      <c r="BF545" s="144">
        <f t="shared" si="369"/>
        <v>7483298.6532080015</v>
      </c>
      <c r="BG545" s="141">
        <f t="shared" si="370"/>
        <v>75376482</v>
      </c>
      <c r="BH545" s="145">
        <f t="shared" si="371"/>
        <v>82859781.216000006</v>
      </c>
      <c r="BI545" s="128">
        <f t="shared" si="364"/>
        <v>4659160</v>
      </c>
      <c r="BJ545" s="146">
        <f t="shared" si="372"/>
        <v>2329580</v>
      </c>
      <c r="BK545" s="146">
        <f t="shared" si="373"/>
        <v>698874</v>
      </c>
      <c r="BL545" s="147">
        <f t="shared" si="374"/>
        <v>1120000</v>
      </c>
      <c r="BM545" s="383">
        <v>0</v>
      </c>
      <c r="BN545" s="148">
        <f t="shared" si="375"/>
        <v>91667395.216000006</v>
      </c>
      <c r="BO545" s="149">
        <f t="shared" si="376"/>
        <v>80204286.215999991</v>
      </c>
      <c r="BP545" s="150">
        <f t="shared" si="377"/>
        <v>18446985.82968</v>
      </c>
      <c r="BQ545" s="151">
        <f t="shared" si="378"/>
        <v>110114381.04568</v>
      </c>
      <c r="BR545" s="152">
        <f t="shared" si="379"/>
        <v>100800</v>
      </c>
      <c r="BS545" s="148">
        <f t="shared" si="380"/>
        <v>110215181.04568</v>
      </c>
      <c r="BT545" s="136">
        <v>0</v>
      </c>
      <c r="BU545" s="149">
        <f t="shared" si="381"/>
        <v>9166739.5216000006</v>
      </c>
      <c r="BV545" s="153">
        <f t="shared" si="382"/>
        <v>4583369.7608000003</v>
      </c>
      <c r="BW545" s="134">
        <f t="shared" si="383"/>
        <v>96465071.763280004</v>
      </c>
      <c r="BX545" s="148">
        <f t="shared" si="384"/>
        <v>7687614</v>
      </c>
      <c r="BY545" s="135">
        <f t="shared" si="385"/>
        <v>88777457.763280004</v>
      </c>
      <c r="CD545" s="400">
        <f>'آبان 1400'!AU546</f>
        <v>82859781.216000006</v>
      </c>
      <c r="CE545" s="401">
        <f>'آبان 1400'!AV546</f>
        <v>58689986.18088001</v>
      </c>
      <c r="CF545" s="401">
        <f>'آبان 1400'!AW546</f>
        <v>80204286.215999991</v>
      </c>
      <c r="CG545" s="401">
        <f>'آبان 1400'!AX546</f>
        <v>5614300.0351200001</v>
      </c>
      <c r="CH545" s="401">
        <f>'آبان 1400'!AY546</f>
        <v>1868998.6180880012</v>
      </c>
      <c r="CI545" s="401">
        <f>'آبان 1400'!AZ546</f>
        <v>0</v>
      </c>
      <c r="CJ545" s="401">
        <f>'آبان 1400'!BA546</f>
        <v>0</v>
      </c>
      <c r="CK545" s="401">
        <f>'آبان 1400'!BB546</f>
        <v>0</v>
      </c>
      <c r="CL545" s="401">
        <f>'آبان 1400'!BC546</f>
        <v>0</v>
      </c>
      <c r="CM545" s="401">
        <f>'آبان 1400'!BD546</f>
        <v>0</v>
      </c>
      <c r="CN545" s="401">
        <f>'آبان 1400'!BE546</f>
        <v>0</v>
      </c>
      <c r="CO545" s="401">
        <f>'آبان 1400'!BF546</f>
        <v>0</v>
      </c>
      <c r="CP545" s="401">
        <f>'آبان 1400'!BG546</f>
        <v>7483298.6532080015</v>
      </c>
      <c r="CQ545" s="401">
        <f>'آبان 1400'!BH546</f>
        <v>75376482</v>
      </c>
      <c r="CR545" s="401">
        <f t="shared" si="386"/>
        <v>82859781.216000006</v>
      </c>
      <c r="CS545" s="56">
        <f t="shared" si="387"/>
        <v>4659160</v>
      </c>
      <c r="CT545" s="400">
        <f t="shared" si="388"/>
        <v>2329580</v>
      </c>
      <c r="CU545" s="401">
        <f t="shared" si="389"/>
        <v>698874</v>
      </c>
      <c r="CV545" s="401">
        <f t="shared" si="390"/>
        <v>1120000</v>
      </c>
      <c r="CW545" s="56">
        <v>0</v>
      </c>
      <c r="CX545" s="401">
        <f t="shared" si="391"/>
        <v>91667395.216000006</v>
      </c>
      <c r="CY545" s="401">
        <f t="shared" si="392"/>
        <v>80204286.215999991</v>
      </c>
      <c r="CZ545" s="401">
        <f t="shared" si="393"/>
        <v>18446985.82968</v>
      </c>
      <c r="DA545" s="401">
        <f t="shared" si="394"/>
        <v>110114381.04568</v>
      </c>
      <c r="DB545" s="401">
        <f t="shared" si="395"/>
        <v>100800</v>
      </c>
      <c r="DC545" s="401">
        <f t="shared" si="396"/>
        <v>110215181.04568</v>
      </c>
      <c r="DD545" s="406">
        <v>0</v>
      </c>
      <c r="DE545" s="401">
        <f t="shared" si="397"/>
        <v>9166739.5216000006</v>
      </c>
      <c r="DF545" s="401">
        <f t="shared" si="398"/>
        <v>4583369.7608000003</v>
      </c>
      <c r="DG545" s="401">
        <f t="shared" si="399"/>
        <v>96465071.763280004</v>
      </c>
      <c r="DH545" s="401">
        <f t="shared" si="400"/>
        <v>7687614</v>
      </c>
      <c r="DI545" s="401">
        <f t="shared" si="401"/>
        <v>88777457.763280004</v>
      </c>
      <c r="DJ545" s="401">
        <f t="shared" si="402"/>
        <v>0</v>
      </c>
      <c r="DL545" s="408">
        <f t="shared" si="403"/>
        <v>6638737.5</v>
      </c>
      <c r="DM545" s="408">
        <f t="shared" si="404"/>
        <v>-1979577.5</v>
      </c>
    </row>
    <row r="546" spans="1:117" s="56" customFormat="1" ht="21" x14ac:dyDescent="0.2">
      <c r="A546" s="192">
        <f t="shared" si="365"/>
        <v>2655495</v>
      </c>
      <c r="B546" s="137">
        <f>'آبان 1400'!B547</f>
        <v>541</v>
      </c>
      <c r="C546" s="137">
        <f>'آبان 1400'!C547</f>
        <v>332</v>
      </c>
      <c r="D546" s="137">
        <f>'آبان 1400'!D547</f>
        <v>13003</v>
      </c>
      <c r="E546" s="137" t="str">
        <f>'آبان 1400'!E547</f>
        <v>کورش</v>
      </c>
      <c r="F546" s="137" t="str">
        <f>'آبان 1400'!F547</f>
        <v>عاجلو</v>
      </c>
      <c r="G546" s="137" t="str">
        <f>'آبان 1400'!G547</f>
        <v>نگهبان</v>
      </c>
      <c r="H546" s="137" t="str">
        <f>'آبان 1400'!H547</f>
        <v>مرکزی</v>
      </c>
      <c r="I546" s="137" t="str">
        <f>'آبان 1400'!I547</f>
        <v>128-813-3486532-1</v>
      </c>
      <c r="J546" s="137" t="str">
        <f>'آبان 1400'!J547</f>
        <v>0621237701</v>
      </c>
      <c r="K546" s="137" t="str">
        <f>'آبان 1400'!K547</f>
        <v>0033661732</v>
      </c>
      <c r="L546" s="137" t="str">
        <f>'آبان 1400'!L547</f>
        <v>مرکزی</v>
      </c>
      <c r="M546" s="137" t="str">
        <f>'آبان 1400'!M547</f>
        <v>نگهبان</v>
      </c>
      <c r="N546" s="121" t="str">
        <f>'آبان 1400'!N547</f>
        <v>*</v>
      </c>
      <c r="O546" s="120">
        <f>'آبان 1400'!O547</f>
        <v>0</v>
      </c>
      <c r="P546" s="122">
        <f>'آبان 1400'!P547</f>
        <v>0</v>
      </c>
      <c r="Q546" s="362">
        <f>'آبان 1400'!Q547</f>
        <v>30</v>
      </c>
      <c r="R546" s="362">
        <f>'آبان 1400'!R547</f>
        <v>120</v>
      </c>
      <c r="S546" s="362">
        <f>'آبان 1400'!S547</f>
        <v>110</v>
      </c>
      <c r="T546" s="362">
        <f>'آبان 1400'!T547</f>
        <v>29.33</v>
      </c>
      <c r="U546" s="138">
        <f>'آبان 1400'!U547</f>
        <v>0</v>
      </c>
      <c r="V546" s="121">
        <f>'آبان 1400'!W547</f>
        <v>0</v>
      </c>
      <c r="W546" s="122">
        <f>'آبان 1400'!X547</f>
        <v>0</v>
      </c>
      <c r="X546" s="370">
        <f>'آبان 1400'!Y547</f>
        <v>1</v>
      </c>
      <c r="Y546" s="370">
        <f>'آبان 1400'!Z547</f>
        <v>1</v>
      </c>
      <c r="Z546" s="139">
        <f>'آبان 1400'!AA547</f>
        <v>885165</v>
      </c>
      <c r="AA546" s="139">
        <f>'آبان 1400'!AB547</f>
        <v>46667</v>
      </c>
      <c r="AB546" s="139">
        <f>'آبان 1400'!AC547</f>
        <v>931832</v>
      </c>
      <c r="AC546" s="139">
        <f>'آبان 1400'!AD547</f>
        <v>4500000</v>
      </c>
      <c r="AD546" s="139">
        <f>'آبان 1400'!AE547</f>
        <v>6000000</v>
      </c>
      <c r="AE546" s="140">
        <f>'آبان 1400'!AF547</f>
        <v>177895.19999999998</v>
      </c>
      <c r="AF546" s="123">
        <f>'آبان 1400'!AG547</f>
        <v>26554950</v>
      </c>
      <c r="AG546" s="124">
        <f>'آبان 1400'!AH547</f>
        <v>1400010</v>
      </c>
      <c r="AH546" s="124">
        <f>'آبان 1400'!AI547</f>
        <v>21347423.999999996</v>
      </c>
      <c r="AI546" s="124">
        <f>'آبان 1400'!AJ547</f>
        <v>2655495</v>
      </c>
      <c r="AJ546" s="124">
        <f>'آبان 1400'!AK547</f>
        <v>4500000</v>
      </c>
      <c r="AK546" s="124">
        <f>'آبان 1400'!AL547</f>
        <v>6000000</v>
      </c>
      <c r="AL546" s="124">
        <f>'آبان 1400'!AM547</f>
        <v>4892117.9999999991</v>
      </c>
      <c r="AM546" s="124">
        <f>'آبان 1400'!AN547</f>
        <v>5217666.2159999991</v>
      </c>
      <c r="AN546" s="124">
        <f>'آبان 1400'!AO547</f>
        <v>0</v>
      </c>
      <c r="AO546" s="124">
        <f>'آبان 1400'!AP547</f>
        <v>5400000</v>
      </c>
      <c r="AP546" s="124">
        <f>'آبان 1400'!AQ547</f>
        <v>0</v>
      </c>
      <c r="AQ546" s="124">
        <f>'آبان 1400'!AR547</f>
        <v>0</v>
      </c>
      <c r="AR546" s="124">
        <f>'آبان 1400'!AS547</f>
        <v>0</v>
      </c>
      <c r="AS546" s="379">
        <f>'آبان 1400'!AT547</f>
        <v>0</v>
      </c>
      <c r="AT546" s="372">
        <f t="shared" si="366"/>
        <v>77967663.216000006</v>
      </c>
      <c r="AU546" s="174">
        <f>'آبان 1400'!AV547</f>
        <v>54140316.440880008</v>
      </c>
      <c r="AV546" s="142">
        <f>'آبان 1400'!AW547</f>
        <v>75312168.215999991</v>
      </c>
      <c r="AW546" s="143">
        <f t="shared" si="367"/>
        <v>5271851.7751199994</v>
      </c>
      <c r="AX546" s="76">
        <f t="shared" si="368"/>
        <v>1414031.644088001</v>
      </c>
      <c r="AY546" s="143">
        <f>'آبان 1400'!AZ547</f>
        <v>0</v>
      </c>
      <c r="AZ546" s="143">
        <f>'آبان 1400'!BA547</f>
        <v>0</v>
      </c>
      <c r="BA546" s="143">
        <f>'آبان 1400'!BB547</f>
        <v>0</v>
      </c>
      <c r="BB546" s="143">
        <f>'آبان 1400'!BC547</f>
        <v>0</v>
      </c>
      <c r="BC546" s="143">
        <f>'آبان 1400'!BD547</f>
        <v>0</v>
      </c>
      <c r="BD546" s="143">
        <f>'آبان 1400'!BE547</f>
        <v>0</v>
      </c>
      <c r="BE546" s="143">
        <f>'آبان 1400'!BF547</f>
        <v>0</v>
      </c>
      <c r="BF546" s="144">
        <f t="shared" si="369"/>
        <v>6685883.4192080004</v>
      </c>
      <c r="BG546" s="141">
        <f t="shared" si="370"/>
        <v>71281779</v>
      </c>
      <c r="BH546" s="145">
        <f t="shared" si="371"/>
        <v>77967663.216000006</v>
      </c>
      <c r="BI546" s="128">
        <f t="shared" si="364"/>
        <v>4659160</v>
      </c>
      <c r="BJ546" s="146">
        <f t="shared" si="372"/>
        <v>2329580</v>
      </c>
      <c r="BK546" s="146">
        <f t="shared" si="373"/>
        <v>698874</v>
      </c>
      <c r="BL546" s="147">
        <f t="shared" si="374"/>
        <v>1120000</v>
      </c>
      <c r="BM546" s="383">
        <v>0</v>
      </c>
      <c r="BN546" s="148">
        <f t="shared" si="375"/>
        <v>86775277.216000006</v>
      </c>
      <c r="BO546" s="149">
        <f t="shared" si="376"/>
        <v>75312168.215999991</v>
      </c>
      <c r="BP546" s="150">
        <f t="shared" si="377"/>
        <v>17321798.689679999</v>
      </c>
      <c r="BQ546" s="151">
        <f t="shared" si="378"/>
        <v>104097075.90568</v>
      </c>
      <c r="BR546" s="152">
        <f t="shared" si="379"/>
        <v>100800</v>
      </c>
      <c r="BS546" s="148">
        <f t="shared" si="380"/>
        <v>104197875.90568</v>
      </c>
      <c r="BT546" s="136">
        <v>0</v>
      </c>
      <c r="BU546" s="149">
        <f t="shared" si="381"/>
        <v>8677527.7216000017</v>
      </c>
      <c r="BV546" s="153">
        <f t="shared" si="382"/>
        <v>4338763.8608000008</v>
      </c>
      <c r="BW546" s="134">
        <f t="shared" si="383"/>
        <v>91181584.323280007</v>
      </c>
      <c r="BX546" s="148">
        <f t="shared" si="384"/>
        <v>7687614</v>
      </c>
      <c r="BY546" s="135">
        <f t="shared" si="385"/>
        <v>83493970.323280007</v>
      </c>
      <c r="CD546" s="400">
        <f>'آبان 1400'!AU547</f>
        <v>77967663.216000006</v>
      </c>
      <c r="CE546" s="401">
        <f>'آبان 1400'!AV547</f>
        <v>54140316.440880008</v>
      </c>
      <c r="CF546" s="401">
        <f>'آبان 1400'!AW547</f>
        <v>75312168.215999991</v>
      </c>
      <c r="CG546" s="401">
        <f>'آبان 1400'!AX547</f>
        <v>5271851.7751199994</v>
      </c>
      <c r="CH546" s="401">
        <f>'آبان 1400'!AY547</f>
        <v>1414031.644088001</v>
      </c>
      <c r="CI546" s="401">
        <f>'آبان 1400'!AZ547</f>
        <v>0</v>
      </c>
      <c r="CJ546" s="401">
        <f>'آبان 1400'!BA547</f>
        <v>0</v>
      </c>
      <c r="CK546" s="401">
        <f>'آبان 1400'!BB547</f>
        <v>0</v>
      </c>
      <c r="CL546" s="401">
        <f>'آبان 1400'!BC547</f>
        <v>0</v>
      </c>
      <c r="CM546" s="401">
        <f>'آبان 1400'!BD547</f>
        <v>0</v>
      </c>
      <c r="CN546" s="401">
        <f>'آبان 1400'!BE547</f>
        <v>0</v>
      </c>
      <c r="CO546" s="401">
        <f>'آبان 1400'!BF547</f>
        <v>0</v>
      </c>
      <c r="CP546" s="401">
        <f>'آبان 1400'!BG547</f>
        <v>6685883.4192080004</v>
      </c>
      <c r="CQ546" s="401">
        <f>'آبان 1400'!BH547</f>
        <v>71281779</v>
      </c>
      <c r="CR546" s="401">
        <f t="shared" si="386"/>
        <v>77967663.216000006</v>
      </c>
      <c r="CS546" s="56">
        <f t="shared" si="387"/>
        <v>4659160</v>
      </c>
      <c r="CT546" s="400">
        <f t="shared" si="388"/>
        <v>2329580</v>
      </c>
      <c r="CU546" s="401">
        <f t="shared" si="389"/>
        <v>698874</v>
      </c>
      <c r="CV546" s="401">
        <f t="shared" si="390"/>
        <v>1120000</v>
      </c>
      <c r="CW546" s="56">
        <v>0</v>
      </c>
      <c r="CX546" s="401">
        <f t="shared" si="391"/>
        <v>86775277.216000006</v>
      </c>
      <c r="CY546" s="401">
        <f t="shared" si="392"/>
        <v>75312168.215999991</v>
      </c>
      <c r="CZ546" s="401">
        <f t="shared" si="393"/>
        <v>17321798.689679999</v>
      </c>
      <c r="DA546" s="401">
        <f t="shared" si="394"/>
        <v>104097075.90568</v>
      </c>
      <c r="DB546" s="401">
        <f t="shared" si="395"/>
        <v>100800</v>
      </c>
      <c r="DC546" s="401">
        <f t="shared" si="396"/>
        <v>104197875.90568</v>
      </c>
      <c r="DD546" s="406">
        <v>0</v>
      </c>
      <c r="DE546" s="401">
        <f t="shared" si="397"/>
        <v>8677527.7216000017</v>
      </c>
      <c r="DF546" s="401">
        <f t="shared" si="398"/>
        <v>4338763.8608000008</v>
      </c>
      <c r="DG546" s="401">
        <f t="shared" si="399"/>
        <v>91181584.323280007</v>
      </c>
      <c r="DH546" s="401">
        <f t="shared" si="400"/>
        <v>7687614</v>
      </c>
      <c r="DI546" s="401">
        <f t="shared" si="401"/>
        <v>83493970.323280007</v>
      </c>
      <c r="DJ546" s="401">
        <f t="shared" si="402"/>
        <v>0</v>
      </c>
      <c r="DL546" s="408">
        <f t="shared" si="403"/>
        <v>6638737.5</v>
      </c>
      <c r="DM546" s="408">
        <f t="shared" si="404"/>
        <v>-1979577.5</v>
      </c>
    </row>
    <row r="547" spans="1:117" s="56" customFormat="1" ht="21" x14ac:dyDescent="0.2">
      <c r="A547" s="192">
        <f t="shared" si="365"/>
        <v>2655495</v>
      </c>
      <c r="B547" s="137">
        <f>'آبان 1400'!B548</f>
        <v>542</v>
      </c>
      <c r="C547" s="137">
        <f>'آبان 1400'!C548</f>
        <v>333</v>
      </c>
      <c r="D547" s="137">
        <f>'آبان 1400'!D548</f>
        <v>13014</v>
      </c>
      <c r="E547" s="137" t="str">
        <f>'آبان 1400'!E548</f>
        <v>مهدی</v>
      </c>
      <c r="F547" s="137" t="str">
        <f>'آبان 1400'!F548</f>
        <v>یوسف وند</v>
      </c>
      <c r="G547" s="137" t="str">
        <f>'آبان 1400'!G548</f>
        <v>نگهبان</v>
      </c>
      <c r="H547" s="137" t="str">
        <f>'آبان 1400'!H548</f>
        <v>مرکزی</v>
      </c>
      <c r="I547" s="137" t="str">
        <f>'آبان 1400'!I548</f>
        <v>149-813-3731548-1</v>
      </c>
      <c r="J547" s="137" t="str">
        <f>'آبان 1400'!J548</f>
        <v>4180183994</v>
      </c>
      <c r="K547" s="137" t="str">
        <f>'آبان 1400'!K548</f>
        <v>0012853561</v>
      </c>
      <c r="L547" s="137" t="str">
        <f>'آبان 1400'!L548</f>
        <v>مرکزی</v>
      </c>
      <c r="M547" s="137" t="str">
        <f>'آبان 1400'!M548</f>
        <v>نگهبان</v>
      </c>
      <c r="N547" s="121">
        <f>'آبان 1400'!N548</f>
        <v>0</v>
      </c>
      <c r="O547" s="120" t="str">
        <f>'آبان 1400'!O548</f>
        <v>*</v>
      </c>
      <c r="P547" s="122">
        <f>'آبان 1400'!P548</f>
        <v>0</v>
      </c>
      <c r="Q547" s="362">
        <f>'آبان 1400'!Q548</f>
        <v>30</v>
      </c>
      <c r="R547" s="362">
        <f>'آبان 1400'!R548</f>
        <v>90</v>
      </c>
      <c r="S547" s="362">
        <f>'آبان 1400'!S548</f>
        <v>0</v>
      </c>
      <c r="T547" s="362">
        <f>'آبان 1400'!T548</f>
        <v>0</v>
      </c>
      <c r="U547" s="138">
        <f>'آبان 1400'!U548</f>
        <v>0</v>
      </c>
      <c r="V547" s="121">
        <f>'آبان 1400'!W548</f>
        <v>0</v>
      </c>
      <c r="W547" s="122">
        <f>'آبان 1400'!X548</f>
        <v>0</v>
      </c>
      <c r="X547" s="370">
        <f>'آبان 1400'!Y548</f>
        <v>0</v>
      </c>
      <c r="Y547" s="370">
        <f>'آبان 1400'!Z548</f>
        <v>0</v>
      </c>
      <c r="Z547" s="139">
        <f>'آبان 1400'!AA548</f>
        <v>885165</v>
      </c>
      <c r="AA547" s="139">
        <f>'آبان 1400'!AB548</f>
        <v>46667</v>
      </c>
      <c r="AB547" s="139">
        <f>'آبان 1400'!AC548</f>
        <v>931832</v>
      </c>
      <c r="AC547" s="139">
        <f>'آبان 1400'!AD548</f>
        <v>4500000</v>
      </c>
      <c r="AD547" s="139">
        <f>'آبان 1400'!AE548</f>
        <v>6000000</v>
      </c>
      <c r="AE547" s="140">
        <f>'آبان 1400'!AF548</f>
        <v>177895.19999999998</v>
      </c>
      <c r="AF547" s="123">
        <f>'آبان 1400'!AG548</f>
        <v>26554950</v>
      </c>
      <c r="AG547" s="124">
        <f>'آبان 1400'!AH548</f>
        <v>1400010</v>
      </c>
      <c r="AH547" s="124">
        <f>'آبان 1400'!AI548</f>
        <v>16010567.999999998</v>
      </c>
      <c r="AI547" s="124">
        <f>'آبان 1400'!AJ548</f>
        <v>0</v>
      </c>
      <c r="AJ547" s="124">
        <f>'آبان 1400'!AK548</f>
        <v>4500000</v>
      </c>
      <c r="AK547" s="124">
        <f>'آبان 1400'!AL548</f>
        <v>6000000</v>
      </c>
      <c r="AL547" s="124">
        <f>'آبان 1400'!AM548</f>
        <v>0</v>
      </c>
      <c r="AM547" s="124">
        <f>'آبان 1400'!AN548</f>
        <v>0</v>
      </c>
      <c r="AN547" s="124">
        <f>'آبان 1400'!AO548</f>
        <v>0</v>
      </c>
      <c r="AO547" s="124">
        <f>'آبان 1400'!AP548</f>
        <v>5600000</v>
      </c>
      <c r="AP547" s="124">
        <f>'آبان 1400'!AQ548</f>
        <v>0</v>
      </c>
      <c r="AQ547" s="124">
        <f>'آبان 1400'!AR548</f>
        <v>0</v>
      </c>
      <c r="AR547" s="124">
        <f>'آبان 1400'!AS548</f>
        <v>0</v>
      </c>
      <c r="AS547" s="379">
        <f>'آبان 1400'!AT548</f>
        <v>0</v>
      </c>
      <c r="AT547" s="372">
        <f t="shared" si="366"/>
        <v>60065528</v>
      </c>
      <c r="AU547" s="174">
        <f>'آبان 1400'!AV548</f>
        <v>39760941.039999999</v>
      </c>
      <c r="AV547" s="142">
        <f>'آبان 1400'!AW548</f>
        <v>60065528</v>
      </c>
      <c r="AW547" s="143">
        <f t="shared" si="367"/>
        <v>4204586.96</v>
      </c>
      <c r="AX547" s="76">
        <f t="shared" si="368"/>
        <v>0</v>
      </c>
      <c r="AY547" s="143">
        <f>'آبان 1400'!AZ548</f>
        <v>0</v>
      </c>
      <c r="AZ547" s="143">
        <f>'آبان 1400'!BA548</f>
        <v>0</v>
      </c>
      <c r="BA547" s="143">
        <f>'آبان 1400'!BB548</f>
        <v>0</v>
      </c>
      <c r="BB547" s="143">
        <f>'آبان 1400'!BC548</f>
        <v>0</v>
      </c>
      <c r="BC547" s="143">
        <f>'آبان 1400'!BD548</f>
        <v>0</v>
      </c>
      <c r="BD547" s="143">
        <f>'آبان 1400'!BE548</f>
        <v>0</v>
      </c>
      <c r="BE547" s="143">
        <f>'آبان 1400'!BF548</f>
        <v>0</v>
      </c>
      <c r="BF547" s="144">
        <f t="shared" si="369"/>
        <v>4204586.96</v>
      </c>
      <c r="BG547" s="141">
        <f t="shared" si="370"/>
        <v>55860941</v>
      </c>
      <c r="BH547" s="145">
        <f t="shared" si="371"/>
        <v>60065528</v>
      </c>
      <c r="BI547" s="128">
        <f t="shared" si="364"/>
        <v>4659160</v>
      </c>
      <c r="BJ547" s="146">
        <f t="shared" si="372"/>
        <v>2329580</v>
      </c>
      <c r="BK547" s="146">
        <f t="shared" si="373"/>
        <v>698874</v>
      </c>
      <c r="BL547" s="147">
        <f t="shared" si="374"/>
        <v>1120000</v>
      </c>
      <c r="BM547" s="383">
        <v>0</v>
      </c>
      <c r="BN547" s="148">
        <f t="shared" si="375"/>
        <v>68873142</v>
      </c>
      <c r="BO547" s="149">
        <f t="shared" si="376"/>
        <v>60065528</v>
      </c>
      <c r="BP547" s="150">
        <f t="shared" si="377"/>
        <v>13815071.440000001</v>
      </c>
      <c r="BQ547" s="151">
        <f t="shared" si="378"/>
        <v>82688213.439999998</v>
      </c>
      <c r="BR547" s="152">
        <f t="shared" si="379"/>
        <v>100800</v>
      </c>
      <c r="BS547" s="148">
        <f t="shared" si="380"/>
        <v>82789013.439999998</v>
      </c>
      <c r="BT547" s="136">
        <v>0</v>
      </c>
      <c r="BU547" s="149">
        <f t="shared" si="381"/>
        <v>6887314.2000000002</v>
      </c>
      <c r="BV547" s="153">
        <f t="shared" si="382"/>
        <v>3443657.1</v>
      </c>
      <c r="BW547" s="134">
        <f t="shared" si="383"/>
        <v>72458042.140000001</v>
      </c>
      <c r="BX547" s="148">
        <f t="shared" si="384"/>
        <v>7687614</v>
      </c>
      <c r="BY547" s="135">
        <f t="shared" si="385"/>
        <v>64770428.140000001</v>
      </c>
      <c r="CD547" s="400">
        <f>'آبان 1400'!AU548</f>
        <v>60065528</v>
      </c>
      <c r="CE547" s="401">
        <f>'آبان 1400'!AV548</f>
        <v>39760941.039999999</v>
      </c>
      <c r="CF547" s="401">
        <f>'آبان 1400'!AW548</f>
        <v>60065528</v>
      </c>
      <c r="CG547" s="401">
        <f>'آبان 1400'!AX548</f>
        <v>4204586.96</v>
      </c>
      <c r="CH547" s="401">
        <f>'آبان 1400'!AY548</f>
        <v>0</v>
      </c>
      <c r="CI547" s="401">
        <f>'آبان 1400'!AZ548</f>
        <v>0</v>
      </c>
      <c r="CJ547" s="401">
        <f>'آبان 1400'!BA548</f>
        <v>0</v>
      </c>
      <c r="CK547" s="401">
        <f>'آبان 1400'!BB548</f>
        <v>0</v>
      </c>
      <c r="CL547" s="401">
        <f>'آبان 1400'!BC548</f>
        <v>0</v>
      </c>
      <c r="CM547" s="401">
        <f>'آبان 1400'!BD548</f>
        <v>0</v>
      </c>
      <c r="CN547" s="401">
        <f>'آبان 1400'!BE548</f>
        <v>0</v>
      </c>
      <c r="CO547" s="401">
        <f>'آبان 1400'!BF548</f>
        <v>0</v>
      </c>
      <c r="CP547" s="401">
        <f>'آبان 1400'!BG548</f>
        <v>4204586.96</v>
      </c>
      <c r="CQ547" s="401">
        <f>'آبان 1400'!BH548</f>
        <v>55860941</v>
      </c>
      <c r="CR547" s="401">
        <f t="shared" si="386"/>
        <v>60065528</v>
      </c>
      <c r="CS547" s="56">
        <f t="shared" si="387"/>
        <v>4659160</v>
      </c>
      <c r="CT547" s="400">
        <f t="shared" si="388"/>
        <v>2329580</v>
      </c>
      <c r="CU547" s="401">
        <f t="shared" si="389"/>
        <v>698874</v>
      </c>
      <c r="CV547" s="401">
        <f t="shared" si="390"/>
        <v>1120000</v>
      </c>
      <c r="CW547" s="56">
        <v>0</v>
      </c>
      <c r="CX547" s="401">
        <f t="shared" si="391"/>
        <v>68873142</v>
      </c>
      <c r="CY547" s="401">
        <f t="shared" si="392"/>
        <v>60065528</v>
      </c>
      <c r="CZ547" s="401">
        <f t="shared" si="393"/>
        <v>13815071.440000001</v>
      </c>
      <c r="DA547" s="401">
        <f t="shared" si="394"/>
        <v>82688213.439999998</v>
      </c>
      <c r="DB547" s="401">
        <f t="shared" si="395"/>
        <v>100800</v>
      </c>
      <c r="DC547" s="401">
        <f t="shared" si="396"/>
        <v>82789013.439999998</v>
      </c>
      <c r="DD547" s="406">
        <v>0</v>
      </c>
      <c r="DE547" s="401">
        <f t="shared" si="397"/>
        <v>6887314.2000000002</v>
      </c>
      <c r="DF547" s="401">
        <f t="shared" si="398"/>
        <v>3443657.1</v>
      </c>
      <c r="DG547" s="401">
        <f t="shared" si="399"/>
        <v>72458042.140000001</v>
      </c>
      <c r="DH547" s="401">
        <f t="shared" si="400"/>
        <v>7687614</v>
      </c>
      <c r="DI547" s="401">
        <f t="shared" si="401"/>
        <v>64770428.140000001</v>
      </c>
      <c r="DJ547" s="401">
        <f t="shared" si="402"/>
        <v>0</v>
      </c>
      <c r="DL547" s="408">
        <f t="shared" si="403"/>
        <v>6638737.5</v>
      </c>
      <c r="DM547" s="408">
        <f t="shared" si="404"/>
        <v>-1979577.5</v>
      </c>
    </row>
    <row r="548" spans="1:117" s="56" customFormat="1" ht="21" x14ac:dyDescent="0.2">
      <c r="A548" s="192">
        <f t="shared" si="365"/>
        <v>2655495</v>
      </c>
      <c r="B548" s="137">
        <f>'آبان 1400'!B549</f>
        <v>543</v>
      </c>
      <c r="C548" s="137">
        <f>'آبان 1400'!C549</f>
        <v>336</v>
      </c>
      <c r="D548" s="137">
        <f>'آبان 1400'!D549</f>
        <v>13393</v>
      </c>
      <c r="E548" s="137" t="str">
        <f>'آبان 1400'!E549</f>
        <v>پوريا</v>
      </c>
      <c r="F548" s="137" t="str">
        <f>'آبان 1400'!F549</f>
        <v>بهمني</v>
      </c>
      <c r="G548" s="137" t="str">
        <f>'آبان 1400'!G549</f>
        <v>نگهبان</v>
      </c>
      <c r="H548" s="137" t="str">
        <f>'آبان 1400'!H549</f>
        <v>کرمانشاه</v>
      </c>
      <c r="I548" s="137" t="str">
        <f>'آبان 1400'!I549</f>
        <v>204-813-2160554-1</v>
      </c>
      <c r="J548" s="137">
        <f>'آبان 1400'!J549</f>
        <v>3733174127</v>
      </c>
      <c r="K548" s="137" t="str">
        <f>'آبان 1400'!K549</f>
        <v>0083089464</v>
      </c>
      <c r="L548" s="137" t="str">
        <f>'آبان 1400'!L549</f>
        <v>کرمانشاه</v>
      </c>
      <c r="M548" s="137" t="str">
        <f>'آبان 1400'!M549</f>
        <v>نگهبان</v>
      </c>
      <c r="N548" s="121" t="str">
        <f>'آبان 1400'!N549</f>
        <v>*</v>
      </c>
      <c r="O548" s="120">
        <f>'آبان 1400'!O549</f>
        <v>0</v>
      </c>
      <c r="P548" s="122">
        <f>'آبان 1400'!P549</f>
        <v>0</v>
      </c>
      <c r="Q548" s="362">
        <f>'آبان 1400'!Q549</f>
        <v>30</v>
      </c>
      <c r="R548" s="362">
        <f>'آبان 1400'!R549</f>
        <v>120</v>
      </c>
      <c r="S548" s="362">
        <f>'آبان 1400'!S549</f>
        <v>110</v>
      </c>
      <c r="T548" s="362">
        <f>'آبان 1400'!T549</f>
        <v>29.33</v>
      </c>
      <c r="U548" s="138">
        <f>'آبان 1400'!U549</f>
        <v>0</v>
      </c>
      <c r="V548" s="121">
        <f>'آبان 1400'!W549</f>
        <v>0</v>
      </c>
      <c r="W548" s="122">
        <f>'آبان 1400'!X549</f>
        <v>0</v>
      </c>
      <c r="X548" s="370">
        <f>'آبان 1400'!Y549</f>
        <v>1</v>
      </c>
      <c r="Y548" s="370">
        <f>'آبان 1400'!Z549</f>
        <v>1</v>
      </c>
      <c r="Z548" s="139">
        <f>'آبان 1400'!AA549</f>
        <v>885165</v>
      </c>
      <c r="AA548" s="139">
        <f>'آبان 1400'!AB549</f>
        <v>46667</v>
      </c>
      <c r="AB548" s="139">
        <f>'آبان 1400'!AC549</f>
        <v>931832</v>
      </c>
      <c r="AC548" s="139">
        <f>'آبان 1400'!AD549</f>
        <v>4500000</v>
      </c>
      <c r="AD548" s="139">
        <f>'آبان 1400'!AE549</f>
        <v>6000000</v>
      </c>
      <c r="AE548" s="140">
        <f>'آبان 1400'!AF549</f>
        <v>177895.19999999998</v>
      </c>
      <c r="AF548" s="123">
        <f>'آبان 1400'!AG549</f>
        <v>26554950</v>
      </c>
      <c r="AG548" s="124">
        <f>'آبان 1400'!AH549</f>
        <v>1400010</v>
      </c>
      <c r="AH548" s="124">
        <f>'آبان 1400'!AI549</f>
        <v>21347423.999999996</v>
      </c>
      <c r="AI548" s="124">
        <f>'آبان 1400'!AJ549</f>
        <v>2655495</v>
      </c>
      <c r="AJ548" s="124">
        <f>'آبان 1400'!AK549</f>
        <v>4500000</v>
      </c>
      <c r="AK548" s="124">
        <f>'آبان 1400'!AL549</f>
        <v>6000000</v>
      </c>
      <c r="AL548" s="124">
        <f>'آبان 1400'!AM549</f>
        <v>4892117.9999999991</v>
      </c>
      <c r="AM548" s="124">
        <f>'آبان 1400'!AN549</f>
        <v>5217666.2159999991</v>
      </c>
      <c r="AN548" s="124">
        <f>'آبان 1400'!AO549</f>
        <v>0</v>
      </c>
      <c r="AO548" s="124">
        <f>'آبان 1400'!AP549</f>
        <v>3000000</v>
      </c>
      <c r="AP548" s="124">
        <f>'آبان 1400'!AQ549</f>
        <v>0</v>
      </c>
      <c r="AQ548" s="124">
        <f>'آبان 1400'!AR549</f>
        <v>0</v>
      </c>
      <c r="AR548" s="124">
        <f>'آبان 1400'!AS549</f>
        <v>0</v>
      </c>
      <c r="AS548" s="379">
        <f>'آبان 1400'!AT549</f>
        <v>0</v>
      </c>
      <c r="AT548" s="372">
        <f t="shared" si="366"/>
        <v>75567663.216000006</v>
      </c>
      <c r="AU548" s="174">
        <f>'آبان 1400'!AV549</f>
        <v>54308316.440880008</v>
      </c>
      <c r="AV548" s="142">
        <f>'آبان 1400'!AW549</f>
        <v>72912168.215999991</v>
      </c>
      <c r="AW548" s="143">
        <f t="shared" si="367"/>
        <v>5103851.7751199994</v>
      </c>
      <c r="AX548" s="76">
        <f t="shared" si="368"/>
        <v>1430831.644088001</v>
      </c>
      <c r="AY548" s="143">
        <f>'آبان 1400'!AZ549</f>
        <v>0</v>
      </c>
      <c r="AZ548" s="143">
        <f>'آبان 1400'!BA549</f>
        <v>0</v>
      </c>
      <c r="BA548" s="143">
        <f>'آبان 1400'!BB549</f>
        <v>0</v>
      </c>
      <c r="BB548" s="143">
        <f>'آبان 1400'!BC549</f>
        <v>0</v>
      </c>
      <c r="BC548" s="143">
        <f>'آبان 1400'!BD549</f>
        <v>0</v>
      </c>
      <c r="BD548" s="143">
        <f>'آبان 1400'!BE549</f>
        <v>0</v>
      </c>
      <c r="BE548" s="143">
        <f>'آبان 1400'!BF549</f>
        <v>0</v>
      </c>
      <c r="BF548" s="144">
        <f t="shared" si="369"/>
        <v>6534683.4192080004</v>
      </c>
      <c r="BG548" s="141">
        <f t="shared" si="370"/>
        <v>69032979</v>
      </c>
      <c r="BH548" s="145">
        <f t="shared" si="371"/>
        <v>75567663.216000006</v>
      </c>
      <c r="BI548" s="128">
        <f t="shared" si="364"/>
        <v>4659160</v>
      </c>
      <c r="BJ548" s="146">
        <f t="shared" si="372"/>
        <v>2329580</v>
      </c>
      <c r="BK548" s="146">
        <f t="shared" si="373"/>
        <v>698874</v>
      </c>
      <c r="BL548" s="147">
        <f t="shared" si="374"/>
        <v>1120000</v>
      </c>
      <c r="BM548" s="383">
        <v>0</v>
      </c>
      <c r="BN548" s="148">
        <f t="shared" si="375"/>
        <v>84375277.216000006</v>
      </c>
      <c r="BO548" s="149">
        <f t="shared" si="376"/>
        <v>72912168.215999991</v>
      </c>
      <c r="BP548" s="150">
        <f t="shared" si="377"/>
        <v>16769798.689679999</v>
      </c>
      <c r="BQ548" s="151">
        <f t="shared" si="378"/>
        <v>101145075.90568</v>
      </c>
      <c r="BR548" s="152">
        <f t="shared" si="379"/>
        <v>100800</v>
      </c>
      <c r="BS548" s="148">
        <f t="shared" si="380"/>
        <v>101245875.90568</v>
      </c>
      <c r="BT548" s="136">
        <v>0</v>
      </c>
      <c r="BU548" s="149">
        <f t="shared" si="381"/>
        <v>8437527.7216000017</v>
      </c>
      <c r="BV548" s="153">
        <f t="shared" si="382"/>
        <v>4218763.8608000008</v>
      </c>
      <c r="BW548" s="134">
        <f t="shared" si="383"/>
        <v>88589584.323280007</v>
      </c>
      <c r="BX548" s="148">
        <f t="shared" si="384"/>
        <v>7687614</v>
      </c>
      <c r="BY548" s="135">
        <f t="shared" si="385"/>
        <v>80901970.323280007</v>
      </c>
      <c r="CD548" s="400">
        <f>'آبان 1400'!AU549</f>
        <v>75567663.216000006</v>
      </c>
      <c r="CE548" s="401">
        <f>'آبان 1400'!AV549</f>
        <v>54308316.440880008</v>
      </c>
      <c r="CF548" s="401">
        <f>'آبان 1400'!AW549</f>
        <v>72912168.215999991</v>
      </c>
      <c r="CG548" s="401">
        <f>'آبان 1400'!AX549</f>
        <v>5103851.7751199994</v>
      </c>
      <c r="CH548" s="401">
        <f>'آبان 1400'!AY549</f>
        <v>1430831.644088001</v>
      </c>
      <c r="CI548" s="401">
        <f>'آبان 1400'!AZ549</f>
        <v>0</v>
      </c>
      <c r="CJ548" s="401">
        <f>'آبان 1400'!BA549</f>
        <v>0</v>
      </c>
      <c r="CK548" s="401">
        <f>'آبان 1400'!BB549</f>
        <v>0</v>
      </c>
      <c r="CL548" s="401">
        <f>'آبان 1400'!BC549</f>
        <v>0</v>
      </c>
      <c r="CM548" s="401">
        <f>'آبان 1400'!BD549</f>
        <v>0</v>
      </c>
      <c r="CN548" s="401">
        <f>'آبان 1400'!BE549</f>
        <v>0</v>
      </c>
      <c r="CO548" s="401">
        <f>'آبان 1400'!BF549</f>
        <v>0</v>
      </c>
      <c r="CP548" s="401">
        <f>'آبان 1400'!BG549</f>
        <v>6534683.4192080004</v>
      </c>
      <c r="CQ548" s="401">
        <f>'آبان 1400'!BH549</f>
        <v>69032979</v>
      </c>
      <c r="CR548" s="401">
        <f t="shared" si="386"/>
        <v>75567663.216000006</v>
      </c>
      <c r="CS548" s="56">
        <f t="shared" si="387"/>
        <v>4659160</v>
      </c>
      <c r="CT548" s="400">
        <f t="shared" si="388"/>
        <v>2329580</v>
      </c>
      <c r="CU548" s="401">
        <f t="shared" si="389"/>
        <v>698874</v>
      </c>
      <c r="CV548" s="401">
        <f t="shared" si="390"/>
        <v>1120000</v>
      </c>
      <c r="CW548" s="56">
        <v>0</v>
      </c>
      <c r="CX548" s="401">
        <f t="shared" si="391"/>
        <v>84375277.216000006</v>
      </c>
      <c r="CY548" s="401">
        <f t="shared" si="392"/>
        <v>72912168.215999991</v>
      </c>
      <c r="CZ548" s="401">
        <f t="shared" si="393"/>
        <v>16769798.689679999</v>
      </c>
      <c r="DA548" s="401">
        <f t="shared" si="394"/>
        <v>101145075.90568</v>
      </c>
      <c r="DB548" s="401">
        <f t="shared" si="395"/>
        <v>100800</v>
      </c>
      <c r="DC548" s="401">
        <f t="shared" si="396"/>
        <v>101245875.90568</v>
      </c>
      <c r="DD548" s="406">
        <v>0</v>
      </c>
      <c r="DE548" s="401">
        <f t="shared" si="397"/>
        <v>8437527.7216000017</v>
      </c>
      <c r="DF548" s="401">
        <f t="shared" si="398"/>
        <v>4218763.8608000008</v>
      </c>
      <c r="DG548" s="401">
        <f t="shared" si="399"/>
        <v>88589584.323280007</v>
      </c>
      <c r="DH548" s="401">
        <f t="shared" si="400"/>
        <v>7687614</v>
      </c>
      <c r="DI548" s="401">
        <f t="shared" si="401"/>
        <v>80901970.323280007</v>
      </c>
      <c r="DJ548" s="401">
        <f t="shared" si="402"/>
        <v>0</v>
      </c>
      <c r="DL548" s="408">
        <f t="shared" si="403"/>
        <v>6638737.5</v>
      </c>
      <c r="DM548" s="408">
        <f t="shared" si="404"/>
        <v>-1979577.5</v>
      </c>
    </row>
    <row r="549" spans="1:117" s="56" customFormat="1" ht="21" x14ac:dyDescent="0.2">
      <c r="A549" s="192">
        <f t="shared" si="365"/>
        <v>2655495</v>
      </c>
      <c r="B549" s="137">
        <f>'آبان 1400'!B550</f>
        <v>544</v>
      </c>
      <c r="C549" s="137">
        <f>'آبان 1400'!C550</f>
        <v>337</v>
      </c>
      <c r="D549" s="137">
        <f>'آبان 1400'!D550</f>
        <v>13394</v>
      </c>
      <c r="E549" s="137" t="str">
        <f>'آبان 1400'!E550</f>
        <v>مسعود</v>
      </c>
      <c r="F549" s="137" t="str">
        <f>'آبان 1400'!F550</f>
        <v>جليليان</v>
      </c>
      <c r="G549" s="137" t="str">
        <f>'آبان 1400'!G550</f>
        <v>نگهبان</v>
      </c>
      <c r="H549" s="137" t="str">
        <f>'آبان 1400'!H550</f>
        <v>کرمانشاه</v>
      </c>
      <c r="I549" s="137" t="str">
        <f>'آبان 1400'!I550</f>
        <v>287-813-1969956-1</v>
      </c>
      <c r="J549" s="137">
        <f>'آبان 1400'!J550</f>
        <v>3257407866</v>
      </c>
      <c r="K549" s="137" t="str">
        <f>'آبان 1400'!K550</f>
        <v>0049513163</v>
      </c>
      <c r="L549" s="137" t="str">
        <f>'آبان 1400'!L550</f>
        <v>کرمانشاه</v>
      </c>
      <c r="M549" s="137" t="str">
        <f>'آبان 1400'!M550</f>
        <v>نگهبان</v>
      </c>
      <c r="N549" s="121" t="str">
        <f>'آبان 1400'!N550</f>
        <v>*</v>
      </c>
      <c r="O549" s="120">
        <f>'آبان 1400'!O550</f>
        <v>0</v>
      </c>
      <c r="P549" s="122">
        <f>'آبان 1400'!P550</f>
        <v>0</v>
      </c>
      <c r="Q549" s="362">
        <f>'آبان 1400'!Q550</f>
        <v>30</v>
      </c>
      <c r="R549" s="362">
        <f>'آبان 1400'!R550</f>
        <v>120</v>
      </c>
      <c r="S549" s="362">
        <f>'آبان 1400'!S550</f>
        <v>110</v>
      </c>
      <c r="T549" s="362">
        <f>'آبان 1400'!T550</f>
        <v>29.33</v>
      </c>
      <c r="U549" s="138">
        <f>'آبان 1400'!U550</f>
        <v>0</v>
      </c>
      <c r="V549" s="121">
        <f>'آبان 1400'!W550</f>
        <v>0</v>
      </c>
      <c r="W549" s="122">
        <f>'آبان 1400'!X550</f>
        <v>0</v>
      </c>
      <c r="X549" s="370">
        <f>'آبان 1400'!Y550</f>
        <v>1</v>
      </c>
      <c r="Y549" s="370">
        <f>'آبان 1400'!Z550</f>
        <v>1</v>
      </c>
      <c r="Z549" s="139">
        <f>'آبان 1400'!AA550</f>
        <v>885165</v>
      </c>
      <c r="AA549" s="139">
        <f>'آبان 1400'!AB550</f>
        <v>46667</v>
      </c>
      <c r="AB549" s="139">
        <f>'آبان 1400'!AC550</f>
        <v>931832</v>
      </c>
      <c r="AC549" s="139">
        <f>'آبان 1400'!AD550</f>
        <v>4500000</v>
      </c>
      <c r="AD549" s="139">
        <f>'آبان 1400'!AE550</f>
        <v>6000000</v>
      </c>
      <c r="AE549" s="140">
        <f>'آبان 1400'!AF550</f>
        <v>177895.19999999998</v>
      </c>
      <c r="AF549" s="123">
        <f>'آبان 1400'!AG550</f>
        <v>26554950</v>
      </c>
      <c r="AG549" s="124">
        <f>'آبان 1400'!AH550</f>
        <v>1400010</v>
      </c>
      <c r="AH549" s="124">
        <f>'آبان 1400'!AI550</f>
        <v>21347423.999999996</v>
      </c>
      <c r="AI549" s="124">
        <f>'آبان 1400'!AJ550</f>
        <v>2655495</v>
      </c>
      <c r="AJ549" s="124">
        <f>'آبان 1400'!AK550</f>
        <v>4500000</v>
      </c>
      <c r="AK549" s="124">
        <f>'آبان 1400'!AL550</f>
        <v>6000000</v>
      </c>
      <c r="AL549" s="124">
        <f>'آبان 1400'!AM550</f>
        <v>4892117.9999999991</v>
      </c>
      <c r="AM549" s="124">
        <f>'آبان 1400'!AN550</f>
        <v>5217666.2159999991</v>
      </c>
      <c r="AN549" s="124">
        <f>'آبان 1400'!AO550</f>
        <v>0</v>
      </c>
      <c r="AO549" s="124">
        <f>'آبان 1400'!AP550</f>
        <v>3000000</v>
      </c>
      <c r="AP549" s="124">
        <f>'آبان 1400'!AQ550</f>
        <v>0</v>
      </c>
      <c r="AQ549" s="124">
        <f>'آبان 1400'!AR550</f>
        <v>0</v>
      </c>
      <c r="AR549" s="124">
        <f>'آبان 1400'!AS550</f>
        <v>0</v>
      </c>
      <c r="AS549" s="379">
        <f>'آبان 1400'!AT550</f>
        <v>0</v>
      </c>
      <c r="AT549" s="372">
        <f t="shared" si="366"/>
        <v>75567663.216000006</v>
      </c>
      <c r="AU549" s="174">
        <f>'آبان 1400'!AV550</f>
        <v>54308316.440880008</v>
      </c>
      <c r="AV549" s="142">
        <f>'آبان 1400'!AW550</f>
        <v>72912168.215999991</v>
      </c>
      <c r="AW549" s="143">
        <f t="shared" si="367"/>
        <v>5103851.7751199994</v>
      </c>
      <c r="AX549" s="76">
        <f t="shared" si="368"/>
        <v>1430831.644088001</v>
      </c>
      <c r="AY549" s="143">
        <f>'آبان 1400'!AZ550</f>
        <v>0</v>
      </c>
      <c r="AZ549" s="143">
        <f>'آبان 1400'!BA550</f>
        <v>0</v>
      </c>
      <c r="BA549" s="143">
        <f>'آبان 1400'!BB550</f>
        <v>0</v>
      </c>
      <c r="BB549" s="143">
        <f>'آبان 1400'!BC550</f>
        <v>0</v>
      </c>
      <c r="BC549" s="143">
        <f>'آبان 1400'!BD550</f>
        <v>0</v>
      </c>
      <c r="BD549" s="143">
        <f>'آبان 1400'!BE550</f>
        <v>0</v>
      </c>
      <c r="BE549" s="143">
        <f>'آبان 1400'!BF550</f>
        <v>0</v>
      </c>
      <c r="BF549" s="144">
        <f t="shared" si="369"/>
        <v>6534683.4192080004</v>
      </c>
      <c r="BG549" s="141">
        <f t="shared" si="370"/>
        <v>69032979</v>
      </c>
      <c r="BH549" s="145">
        <f t="shared" si="371"/>
        <v>75567663.216000006</v>
      </c>
      <c r="BI549" s="128">
        <f t="shared" si="364"/>
        <v>4659160</v>
      </c>
      <c r="BJ549" s="146">
        <f t="shared" si="372"/>
        <v>2329580</v>
      </c>
      <c r="BK549" s="146">
        <f t="shared" si="373"/>
        <v>698874</v>
      </c>
      <c r="BL549" s="147">
        <f t="shared" si="374"/>
        <v>1120000</v>
      </c>
      <c r="BM549" s="383">
        <v>0</v>
      </c>
      <c r="BN549" s="148">
        <f t="shared" si="375"/>
        <v>84375277.216000006</v>
      </c>
      <c r="BO549" s="149">
        <f t="shared" si="376"/>
        <v>72912168.215999991</v>
      </c>
      <c r="BP549" s="150">
        <f t="shared" si="377"/>
        <v>16769798.689679999</v>
      </c>
      <c r="BQ549" s="151">
        <f t="shared" si="378"/>
        <v>101145075.90568</v>
      </c>
      <c r="BR549" s="152">
        <f t="shared" si="379"/>
        <v>100800</v>
      </c>
      <c r="BS549" s="148">
        <f t="shared" si="380"/>
        <v>101245875.90568</v>
      </c>
      <c r="BT549" s="136">
        <v>0</v>
      </c>
      <c r="BU549" s="149">
        <f t="shared" si="381"/>
        <v>8437527.7216000017</v>
      </c>
      <c r="BV549" s="153">
        <f t="shared" si="382"/>
        <v>4218763.8608000008</v>
      </c>
      <c r="BW549" s="134">
        <f t="shared" si="383"/>
        <v>88589584.323280007</v>
      </c>
      <c r="BX549" s="148">
        <f t="shared" si="384"/>
        <v>7687614</v>
      </c>
      <c r="BY549" s="135">
        <f t="shared" si="385"/>
        <v>80901970.323280007</v>
      </c>
      <c r="CD549" s="400">
        <f>'آبان 1400'!AU550</f>
        <v>75567663.216000006</v>
      </c>
      <c r="CE549" s="401">
        <f>'آبان 1400'!AV550</f>
        <v>54308316.440880008</v>
      </c>
      <c r="CF549" s="401">
        <f>'آبان 1400'!AW550</f>
        <v>72912168.215999991</v>
      </c>
      <c r="CG549" s="401">
        <f>'آبان 1400'!AX550</f>
        <v>5103851.7751199994</v>
      </c>
      <c r="CH549" s="401">
        <f>'آبان 1400'!AY550</f>
        <v>1430831.644088001</v>
      </c>
      <c r="CI549" s="401">
        <f>'آبان 1400'!AZ550</f>
        <v>0</v>
      </c>
      <c r="CJ549" s="401">
        <f>'آبان 1400'!BA550</f>
        <v>0</v>
      </c>
      <c r="CK549" s="401">
        <f>'آبان 1400'!BB550</f>
        <v>0</v>
      </c>
      <c r="CL549" s="401">
        <f>'آبان 1400'!BC550</f>
        <v>0</v>
      </c>
      <c r="CM549" s="401">
        <f>'آبان 1400'!BD550</f>
        <v>0</v>
      </c>
      <c r="CN549" s="401">
        <f>'آبان 1400'!BE550</f>
        <v>0</v>
      </c>
      <c r="CO549" s="401">
        <f>'آبان 1400'!BF550</f>
        <v>0</v>
      </c>
      <c r="CP549" s="401">
        <f>'آبان 1400'!BG550</f>
        <v>6534683.4192080004</v>
      </c>
      <c r="CQ549" s="401">
        <f>'آبان 1400'!BH550</f>
        <v>69032979</v>
      </c>
      <c r="CR549" s="401">
        <f t="shared" si="386"/>
        <v>75567663.216000006</v>
      </c>
      <c r="CS549" s="56">
        <f t="shared" si="387"/>
        <v>4659160</v>
      </c>
      <c r="CT549" s="400">
        <f t="shared" si="388"/>
        <v>2329580</v>
      </c>
      <c r="CU549" s="401">
        <f t="shared" si="389"/>
        <v>698874</v>
      </c>
      <c r="CV549" s="401">
        <f t="shared" si="390"/>
        <v>1120000</v>
      </c>
      <c r="CW549" s="56">
        <v>0</v>
      </c>
      <c r="CX549" s="401">
        <f t="shared" si="391"/>
        <v>84375277.216000006</v>
      </c>
      <c r="CY549" s="401">
        <f t="shared" si="392"/>
        <v>72912168.215999991</v>
      </c>
      <c r="CZ549" s="401">
        <f t="shared" si="393"/>
        <v>16769798.689679999</v>
      </c>
      <c r="DA549" s="401">
        <f t="shared" si="394"/>
        <v>101145075.90568</v>
      </c>
      <c r="DB549" s="401">
        <f t="shared" si="395"/>
        <v>100800</v>
      </c>
      <c r="DC549" s="401">
        <f t="shared" si="396"/>
        <v>101245875.90568</v>
      </c>
      <c r="DD549" s="406">
        <v>0</v>
      </c>
      <c r="DE549" s="401">
        <f t="shared" si="397"/>
        <v>8437527.7216000017</v>
      </c>
      <c r="DF549" s="401">
        <f t="shared" si="398"/>
        <v>4218763.8608000008</v>
      </c>
      <c r="DG549" s="401">
        <f t="shared" si="399"/>
        <v>88589584.323280007</v>
      </c>
      <c r="DH549" s="401">
        <f t="shared" si="400"/>
        <v>7687614</v>
      </c>
      <c r="DI549" s="401">
        <f t="shared" si="401"/>
        <v>80901970.323280007</v>
      </c>
      <c r="DJ549" s="401">
        <f t="shared" si="402"/>
        <v>0</v>
      </c>
      <c r="DL549" s="408">
        <f t="shared" si="403"/>
        <v>6638737.5</v>
      </c>
      <c r="DM549" s="408">
        <f t="shared" si="404"/>
        <v>-1979577.5</v>
      </c>
    </row>
    <row r="550" spans="1:117" s="56" customFormat="1" ht="21" x14ac:dyDescent="0.2">
      <c r="A550" s="192">
        <f t="shared" si="365"/>
        <v>2655495</v>
      </c>
      <c r="B550" s="137">
        <f>'آبان 1400'!B551</f>
        <v>545</v>
      </c>
      <c r="C550" s="137">
        <f>'آبان 1400'!C551</f>
        <v>338</v>
      </c>
      <c r="D550" s="137">
        <f>'آبان 1400'!D551</f>
        <v>13401</v>
      </c>
      <c r="E550" s="137" t="str">
        <f>'آبان 1400'!E551</f>
        <v>امين</v>
      </c>
      <c r="F550" s="137" t="str">
        <f>'آبان 1400'!F551</f>
        <v>عباسي</v>
      </c>
      <c r="G550" s="137" t="str">
        <f>'آبان 1400'!G551</f>
        <v>نگهبان</v>
      </c>
      <c r="H550" s="137" t="str">
        <f>'آبان 1400'!H551</f>
        <v>کردستان</v>
      </c>
      <c r="I550" s="137" t="str">
        <f>'آبان 1400'!I551</f>
        <v>156-813-1963897-1</v>
      </c>
      <c r="J550" s="137">
        <f>'آبان 1400'!J551</f>
        <v>5589873223</v>
      </c>
      <c r="K550" s="137" t="str">
        <f>'آبان 1400'!K551</f>
        <v>0082981810</v>
      </c>
      <c r="L550" s="137" t="str">
        <f>'آبان 1400'!L551</f>
        <v>کردستان</v>
      </c>
      <c r="M550" s="137" t="str">
        <f>'آبان 1400'!M551</f>
        <v>نگهبان</v>
      </c>
      <c r="N550" s="121" t="str">
        <f>'آبان 1400'!N551</f>
        <v>*</v>
      </c>
      <c r="O550" s="120">
        <f>'آبان 1400'!O551</f>
        <v>0</v>
      </c>
      <c r="P550" s="122">
        <f>'آبان 1400'!P551</f>
        <v>0</v>
      </c>
      <c r="Q550" s="362">
        <f>'آبان 1400'!Q551</f>
        <v>30</v>
      </c>
      <c r="R550" s="362">
        <f>'آبان 1400'!R551</f>
        <v>120</v>
      </c>
      <c r="S550" s="362">
        <f>'آبان 1400'!S551</f>
        <v>110</v>
      </c>
      <c r="T550" s="362">
        <f>'آبان 1400'!T551</f>
        <v>29.33</v>
      </c>
      <c r="U550" s="138">
        <f>'آبان 1400'!U551</f>
        <v>0</v>
      </c>
      <c r="V550" s="121">
        <f>'آبان 1400'!W551</f>
        <v>0</v>
      </c>
      <c r="W550" s="122">
        <f>'آبان 1400'!X551</f>
        <v>0</v>
      </c>
      <c r="X550" s="370">
        <f>'آبان 1400'!Y551</f>
        <v>2</v>
      </c>
      <c r="Y550" s="370">
        <f>'آبان 1400'!Z551</f>
        <v>2</v>
      </c>
      <c r="Z550" s="139">
        <f>'آبان 1400'!AA551</f>
        <v>885165</v>
      </c>
      <c r="AA550" s="139">
        <f>'آبان 1400'!AB551</f>
        <v>46667</v>
      </c>
      <c r="AB550" s="139">
        <f>'آبان 1400'!AC551</f>
        <v>931832</v>
      </c>
      <c r="AC550" s="139">
        <f>'آبان 1400'!AD551</f>
        <v>4500000</v>
      </c>
      <c r="AD550" s="139">
        <f>'آبان 1400'!AE551</f>
        <v>6000000</v>
      </c>
      <c r="AE550" s="140">
        <f>'آبان 1400'!AF551</f>
        <v>177895.19999999998</v>
      </c>
      <c r="AF550" s="123">
        <f>'آبان 1400'!AG551</f>
        <v>26554950</v>
      </c>
      <c r="AG550" s="124">
        <f>'آبان 1400'!AH551</f>
        <v>1400010</v>
      </c>
      <c r="AH550" s="124">
        <f>'آبان 1400'!AI551</f>
        <v>21347423.999999996</v>
      </c>
      <c r="AI550" s="124">
        <f>'آبان 1400'!AJ551</f>
        <v>5310990</v>
      </c>
      <c r="AJ550" s="124">
        <f>'آبان 1400'!AK551</f>
        <v>4500000</v>
      </c>
      <c r="AK550" s="124">
        <f>'آبان 1400'!AL551</f>
        <v>6000000</v>
      </c>
      <c r="AL550" s="124">
        <f>'آبان 1400'!AM551</f>
        <v>4892117.9999999991</v>
      </c>
      <c r="AM550" s="124">
        <f>'آبان 1400'!AN551</f>
        <v>5217666.2159999991</v>
      </c>
      <c r="AN550" s="124">
        <f>'آبان 1400'!AO551</f>
        <v>0</v>
      </c>
      <c r="AO550" s="124">
        <f>'آبان 1400'!AP551</f>
        <v>3000000</v>
      </c>
      <c r="AP550" s="124">
        <f>'آبان 1400'!AQ551</f>
        <v>0</v>
      </c>
      <c r="AQ550" s="124">
        <f>'آبان 1400'!AR551</f>
        <v>0</v>
      </c>
      <c r="AR550" s="124">
        <f>'آبان 1400'!AS551</f>
        <v>0</v>
      </c>
      <c r="AS550" s="379">
        <f>'آبان 1400'!AT551</f>
        <v>0</v>
      </c>
      <c r="AT550" s="372">
        <f t="shared" si="366"/>
        <v>78223158.216000006</v>
      </c>
      <c r="AU550" s="174">
        <f>'آبان 1400'!AV551</f>
        <v>54308316.440880008</v>
      </c>
      <c r="AV550" s="142">
        <f>'آبان 1400'!AW551</f>
        <v>72912168.215999991</v>
      </c>
      <c r="AW550" s="143">
        <f t="shared" si="367"/>
        <v>5103851.7751199994</v>
      </c>
      <c r="AX550" s="76">
        <f t="shared" si="368"/>
        <v>1430831.644088001</v>
      </c>
      <c r="AY550" s="143">
        <f>'آبان 1400'!AZ551</f>
        <v>0</v>
      </c>
      <c r="AZ550" s="143">
        <f>'آبان 1400'!BA551</f>
        <v>0</v>
      </c>
      <c r="BA550" s="143">
        <f>'آبان 1400'!BB551</f>
        <v>0</v>
      </c>
      <c r="BB550" s="143">
        <f>'آبان 1400'!BC551</f>
        <v>0</v>
      </c>
      <c r="BC550" s="143">
        <f>'آبان 1400'!BD551</f>
        <v>0</v>
      </c>
      <c r="BD550" s="143">
        <f>'آبان 1400'!BE551</f>
        <v>0</v>
      </c>
      <c r="BE550" s="143">
        <f>'آبان 1400'!BF551</f>
        <v>0</v>
      </c>
      <c r="BF550" s="144">
        <f t="shared" si="369"/>
        <v>6534683.4192080004</v>
      </c>
      <c r="BG550" s="141">
        <f t="shared" si="370"/>
        <v>71688474</v>
      </c>
      <c r="BH550" s="145">
        <f t="shared" si="371"/>
        <v>78223158.216000006</v>
      </c>
      <c r="BI550" s="128">
        <f t="shared" si="364"/>
        <v>4659160</v>
      </c>
      <c r="BJ550" s="146">
        <f t="shared" si="372"/>
        <v>2329580</v>
      </c>
      <c r="BK550" s="146">
        <f t="shared" si="373"/>
        <v>698874</v>
      </c>
      <c r="BL550" s="147">
        <f t="shared" si="374"/>
        <v>1120000</v>
      </c>
      <c r="BM550" s="383">
        <v>0</v>
      </c>
      <c r="BN550" s="148">
        <f t="shared" si="375"/>
        <v>87030772.216000006</v>
      </c>
      <c r="BO550" s="149">
        <f t="shared" si="376"/>
        <v>72912168.215999991</v>
      </c>
      <c r="BP550" s="150">
        <f t="shared" si="377"/>
        <v>16769798.689679999</v>
      </c>
      <c r="BQ550" s="151">
        <f t="shared" si="378"/>
        <v>103800570.90568</v>
      </c>
      <c r="BR550" s="152">
        <f t="shared" si="379"/>
        <v>100800</v>
      </c>
      <c r="BS550" s="148">
        <f t="shared" si="380"/>
        <v>103901370.90568</v>
      </c>
      <c r="BT550" s="136">
        <v>0</v>
      </c>
      <c r="BU550" s="149">
        <f t="shared" si="381"/>
        <v>8703077.2216000017</v>
      </c>
      <c r="BV550" s="153">
        <f t="shared" si="382"/>
        <v>4351538.6108000008</v>
      </c>
      <c r="BW550" s="134">
        <f t="shared" si="383"/>
        <v>90846755.073280007</v>
      </c>
      <c r="BX550" s="148">
        <f t="shared" si="384"/>
        <v>7687614</v>
      </c>
      <c r="BY550" s="135">
        <f t="shared" si="385"/>
        <v>83159141.073280007</v>
      </c>
      <c r="CD550" s="400">
        <f>'آبان 1400'!AU551</f>
        <v>78223158.216000006</v>
      </c>
      <c r="CE550" s="401">
        <f>'آبان 1400'!AV551</f>
        <v>54308316.440880008</v>
      </c>
      <c r="CF550" s="401">
        <f>'آبان 1400'!AW551</f>
        <v>72912168.215999991</v>
      </c>
      <c r="CG550" s="401">
        <f>'آبان 1400'!AX551</f>
        <v>5103851.7751199994</v>
      </c>
      <c r="CH550" s="401">
        <f>'آبان 1400'!AY551</f>
        <v>1430831.644088001</v>
      </c>
      <c r="CI550" s="401">
        <f>'آبان 1400'!AZ551</f>
        <v>0</v>
      </c>
      <c r="CJ550" s="401">
        <f>'آبان 1400'!BA551</f>
        <v>0</v>
      </c>
      <c r="CK550" s="401">
        <f>'آبان 1400'!BB551</f>
        <v>0</v>
      </c>
      <c r="CL550" s="401">
        <f>'آبان 1400'!BC551</f>
        <v>0</v>
      </c>
      <c r="CM550" s="401">
        <f>'آبان 1400'!BD551</f>
        <v>0</v>
      </c>
      <c r="CN550" s="401">
        <f>'آبان 1400'!BE551</f>
        <v>0</v>
      </c>
      <c r="CO550" s="401">
        <f>'آبان 1400'!BF551</f>
        <v>0</v>
      </c>
      <c r="CP550" s="401">
        <f>'آبان 1400'!BG551</f>
        <v>6534683.4192080004</v>
      </c>
      <c r="CQ550" s="401">
        <f>'آبان 1400'!BH551</f>
        <v>71688474</v>
      </c>
      <c r="CR550" s="401">
        <f t="shared" si="386"/>
        <v>78223158.216000006</v>
      </c>
      <c r="CS550" s="56">
        <f t="shared" si="387"/>
        <v>4659160</v>
      </c>
      <c r="CT550" s="400">
        <f t="shared" si="388"/>
        <v>2329580</v>
      </c>
      <c r="CU550" s="401">
        <f t="shared" si="389"/>
        <v>698874</v>
      </c>
      <c r="CV550" s="401">
        <f t="shared" si="390"/>
        <v>1120000</v>
      </c>
      <c r="CW550" s="56">
        <v>0</v>
      </c>
      <c r="CX550" s="401">
        <f t="shared" si="391"/>
        <v>87030772.216000006</v>
      </c>
      <c r="CY550" s="401">
        <f t="shared" si="392"/>
        <v>72912168.215999991</v>
      </c>
      <c r="CZ550" s="401">
        <f t="shared" si="393"/>
        <v>16769798.689679999</v>
      </c>
      <c r="DA550" s="401">
        <f t="shared" si="394"/>
        <v>103800570.90568</v>
      </c>
      <c r="DB550" s="401">
        <f t="shared" si="395"/>
        <v>100800</v>
      </c>
      <c r="DC550" s="401">
        <f t="shared" si="396"/>
        <v>103901370.90568</v>
      </c>
      <c r="DD550" s="406">
        <v>0</v>
      </c>
      <c r="DE550" s="401">
        <f t="shared" si="397"/>
        <v>8703077.2216000017</v>
      </c>
      <c r="DF550" s="401">
        <f t="shared" si="398"/>
        <v>4351538.6108000008</v>
      </c>
      <c r="DG550" s="401">
        <f t="shared" si="399"/>
        <v>90846755.073280007</v>
      </c>
      <c r="DH550" s="401">
        <f t="shared" si="400"/>
        <v>7687614</v>
      </c>
      <c r="DI550" s="401">
        <f t="shared" si="401"/>
        <v>83159141.073280007</v>
      </c>
      <c r="DJ550" s="401">
        <f t="shared" si="402"/>
        <v>0</v>
      </c>
      <c r="DL550" s="408">
        <f t="shared" si="403"/>
        <v>6638737.5</v>
      </c>
      <c r="DM550" s="408">
        <f t="shared" si="404"/>
        <v>-1979577.5</v>
      </c>
    </row>
    <row r="551" spans="1:117" s="56" customFormat="1" ht="21" x14ac:dyDescent="0.2">
      <c r="A551" s="192">
        <f t="shared" si="365"/>
        <v>2655495</v>
      </c>
      <c r="B551" s="137">
        <f>'آبان 1400'!B552</f>
        <v>546</v>
      </c>
      <c r="C551" s="137">
        <f>'آبان 1400'!C552</f>
        <v>339</v>
      </c>
      <c r="D551" s="137">
        <f>'آبان 1400'!D552</f>
        <v>13402</v>
      </c>
      <c r="E551" s="137" t="str">
        <f>'آبان 1400'!E552</f>
        <v>خالد</v>
      </c>
      <c r="F551" s="137" t="str">
        <f>'آبان 1400'!F552</f>
        <v>عباسي</v>
      </c>
      <c r="G551" s="137" t="str">
        <f>'آبان 1400'!G552</f>
        <v>نگهبان</v>
      </c>
      <c r="H551" s="137" t="str">
        <f>'آبان 1400'!H552</f>
        <v>کرمانشاه</v>
      </c>
      <c r="I551" s="137" t="str">
        <f>'آبان 1400'!I552</f>
        <v>306-813-1963908-1</v>
      </c>
      <c r="J551" s="137">
        <f>'آبان 1400'!J552</f>
        <v>5588999444</v>
      </c>
      <c r="K551" s="137" t="str">
        <f>'آبان 1400'!K552</f>
        <v>0082981809</v>
      </c>
      <c r="L551" s="137" t="str">
        <f>'آبان 1400'!L552</f>
        <v>کرمانشاه</v>
      </c>
      <c r="M551" s="137" t="str">
        <f>'آبان 1400'!M552</f>
        <v>نگهبان</v>
      </c>
      <c r="N551" s="121" t="str">
        <f>'آبان 1400'!N552</f>
        <v>*</v>
      </c>
      <c r="O551" s="120">
        <f>'آبان 1400'!O552</f>
        <v>0</v>
      </c>
      <c r="P551" s="122">
        <f>'آبان 1400'!P552</f>
        <v>0</v>
      </c>
      <c r="Q551" s="362">
        <f>'آبان 1400'!Q552</f>
        <v>30</v>
      </c>
      <c r="R551" s="362">
        <f>'آبان 1400'!R552</f>
        <v>120</v>
      </c>
      <c r="S551" s="362">
        <f>'آبان 1400'!S552</f>
        <v>110</v>
      </c>
      <c r="T551" s="362">
        <f>'آبان 1400'!T552</f>
        <v>29.33</v>
      </c>
      <c r="U551" s="138">
        <f>'آبان 1400'!U552</f>
        <v>0</v>
      </c>
      <c r="V551" s="121">
        <f>'آبان 1400'!W552</f>
        <v>0</v>
      </c>
      <c r="W551" s="122">
        <f>'آبان 1400'!X552</f>
        <v>0</v>
      </c>
      <c r="X551" s="370">
        <f>'آبان 1400'!Y552</f>
        <v>1</v>
      </c>
      <c r="Y551" s="370">
        <f>'آبان 1400'!Z552</f>
        <v>1</v>
      </c>
      <c r="Z551" s="139">
        <f>'آبان 1400'!AA552</f>
        <v>885165</v>
      </c>
      <c r="AA551" s="139">
        <f>'آبان 1400'!AB552</f>
        <v>46667</v>
      </c>
      <c r="AB551" s="139">
        <f>'آبان 1400'!AC552</f>
        <v>931832</v>
      </c>
      <c r="AC551" s="139">
        <f>'آبان 1400'!AD552</f>
        <v>4500000</v>
      </c>
      <c r="AD551" s="139">
        <f>'آبان 1400'!AE552</f>
        <v>6000000</v>
      </c>
      <c r="AE551" s="140">
        <f>'آبان 1400'!AF552</f>
        <v>177895.19999999998</v>
      </c>
      <c r="AF551" s="123">
        <f>'آبان 1400'!AG552</f>
        <v>26554950</v>
      </c>
      <c r="AG551" s="124">
        <f>'آبان 1400'!AH552</f>
        <v>1400010</v>
      </c>
      <c r="AH551" s="124">
        <f>'آبان 1400'!AI552</f>
        <v>21347423.999999996</v>
      </c>
      <c r="AI551" s="124">
        <f>'آبان 1400'!AJ552</f>
        <v>2655495</v>
      </c>
      <c r="AJ551" s="124">
        <f>'آبان 1400'!AK552</f>
        <v>4500000</v>
      </c>
      <c r="AK551" s="124">
        <f>'آبان 1400'!AL552</f>
        <v>6000000</v>
      </c>
      <c r="AL551" s="124">
        <f>'آبان 1400'!AM552</f>
        <v>4892117.9999999991</v>
      </c>
      <c r="AM551" s="124">
        <f>'آبان 1400'!AN552</f>
        <v>5217666.2159999991</v>
      </c>
      <c r="AN551" s="124">
        <f>'آبان 1400'!AO552</f>
        <v>0</v>
      </c>
      <c r="AO551" s="124">
        <f>'آبان 1400'!AP552</f>
        <v>3000000</v>
      </c>
      <c r="AP551" s="124">
        <f>'آبان 1400'!AQ552</f>
        <v>0</v>
      </c>
      <c r="AQ551" s="124">
        <f>'آبان 1400'!AR552</f>
        <v>0</v>
      </c>
      <c r="AR551" s="124">
        <f>'آبان 1400'!AS552</f>
        <v>0</v>
      </c>
      <c r="AS551" s="379">
        <f>'آبان 1400'!AT552</f>
        <v>0</v>
      </c>
      <c r="AT551" s="372">
        <f t="shared" si="366"/>
        <v>75567663.216000006</v>
      </c>
      <c r="AU551" s="174">
        <f>'آبان 1400'!AV552</f>
        <v>54308316.440880008</v>
      </c>
      <c r="AV551" s="142">
        <f>'آبان 1400'!AW552</f>
        <v>72912168.215999991</v>
      </c>
      <c r="AW551" s="143">
        <f t="shared" si="367"/>
        <v>5103851.7751199994</v>
      </c>
      <c r="AX551" s="76">
        <f t="shared" si="368"/>
        <v>1430831.644088001</v>
      </c>
      <c r="AY551" s="143">
        <f>'آبان 1400'!AZ552</f>
        <v>0</v>
      </c>
      <c r="AZ551" s="143">
        <f>'آبان 1400'!BA552</f>
        <v>0</v>
      </c>
      <c r="BA551" s="143">
        <f>'آبان 1400'!BB552</f>
        <v>0</v>
      </c>
      <c r="BB551" s="143">
        <f>'آبان 1400'!BC552</f>
        <v>0</v>
      </c>
      <c r="BC551" s="143">
        <f>'آبان 1400'!BD552</f>
        <v>0</v>
      </c>
      <c r="BD551" s="143">
        <f>'آبان 1400'!BE552</f>
        <v>0</v>
      </c>
      <c r="BE551" s="143">
        <f>'آبان 1400'!BF552</f>
        <v>0</v>
      </c>
      <c r="BF551" s="144">
        <f t="shared" si="369"/>
        <v>6534683.4192080004</v>
      </c>
      <c r="BG551" s="141">
        <f t="shared" si="370"/>
        <v>69032979</v>
      </c>
      <c r="BH551" s="145">
        <f t="shared" si="371"/>
        <v>75567663.216000006</v>
      </c>
      <c r="BI551" s="128">
        <f t="shared" si="364"/>
        <v>4659160</v>
      </c>
      <c r="BJ551" s="146">
        <f t="shared" si="372"/>
        <v>2329580</v>
      </c>
      <c r="BK551" s="146">
        <f t="shared" si="373"/>
        <v>698874</v>
      </c>
      <c r="BL551" s="147">
        <f t="shared" si="374"/>
        <v>1120000</v>
      </c>
      <c r="BM551" s="383">
        <v>0</v>
      </c>
      <c r="BN551" s="148">
        <f t="shared" si="375"/>
        <v>84375277.216000006</v>
      </c>
      <c r="BO551" s="149">
        <f t="shared" si="376"/>
        <v>72912168.215999991</v>
      </c>
      <c r="BP551" s="150">
        <f t="shared" si="377"/>
        <v>16769798.689679999</v>
      </c>
      <c r="BQ551" s="151">
        <f t="shared" si="378"/>
        <v>101145075.90568</v>
      </c>
      <c r="BR551" s="152">
        <f t="shared" si="379"/>
        <v>100800</v>
      </c>
      <c r="BS551" s="148">
        <f t="shared" si="380"/>
        <v>101245875.90568</v>
      </c>
      <c r="BT551" s="136">
        <v>0</v>
      </c>
      <c r="BU551" s="149">
        <f t="shared" si="381"/>
        <v>8437527.7216000017</v>
      </c>
      <c r="BV551" s="153">
        <f t="shared" si="382"/>
        <v>4218763.8608000008</v>
      </c>
      <c r="BW551" s="134">
        <f t="shared" si="383"/>
        <v>88589584.323280007</v>
      </c>
      <c r="BX551" s="148">
        <f t="shared" si="384"/>
        <v>7687614</v>
      </c>
      <c r="BY551" s="135">
        <f t="shared" si="385"/>
        <v>80901970.323280007</v>
      </c>
      <c r="CD551" s="400">
        <f>'آبان 1400'!AU552</f>
        <v>75567663.216000006</v>
      </c>
      <c r="CE551" s="401">
        <f>'آبان 1400'!AV552</f>
        <v>54308316.440880008</v>
      </c>
      <c r="CF551" s="401">
        <f>'آبان 1400'!AW552</f>
        <v>72912168.215999991</v>
      </c>
      <c r="CG551" s="401">
        <f>'آبان 1400'!AX552</f>
        <v>5103851.7751199994</v>
      </c>
      <c r="CH551" s="401">
        <f>'آبان 1400'!AY552</f>
        <v>1430831.644088001</v>
      </c>
      <c r="CI551" s="401">
        <f>'آبان 1400'!AZ552</f>
        <v>0</v>
      </c>
      <c r="CJ551" s="401">
        <f>'آبان 1400'!BA552</f>
        <v>0</v>
      </c>
      <c r="CK551" s="401">
        <f>'آبان 1400'!BB552</f>
        <v>0</v>
      </c>
      <c r="CL551" s="401">
        <f>'آبان 1400'!BC552</f>
        <v>0</v>
      </c>
      <c r="CM551" s="401">
        <f>'آبان 1400'!BD552</f>
        <v>0</v>
      </c>
      <c r="CN551" s="401">
        <f>'آبان 1400'!BE552</f>
        <v>0</v>
      </c>
      <c r="CO551" s="401">
        <f>'آبان 1400'!BF552</f>
        <v>0</v>
      </c>
      <c r="CP551" s="401">
        <f>'آبان 1400'!BG552</f>
        <v>6534683.4192080004</v>
      </c>
      <c r="CQ551" s="401">
        <f>'آبان 1400'!BH552</f>
        <v>69032979</v>
      </c>
      <c r="CR551" s="401">
        <f t="shared" si="386"/>
        <v>75567663.216000006</v>
      </c>
      <c r="CS551" s="56">
        <f t="shared" si="387"/>
        <v>4659160</v>
      </c>
      <c r="CT551" s="400">
        <f t="shared" si="388"/>
        <v>2329580</v>
      </c>
      <c r="CU551" s="401">
        <f t="shared" si="389"/>
        <v>698874</v>
      </c>
      <c r="CV551" s="401">
        <f t="shared" si="390"/>
        <v>1120000</v>
      </c>
      <c r="CW551" s="56">
        <v>0</v>
      </c>
      <c r="CX551" s="401">
        <f t="shared" si="391"/>
        <v>84375277.216000006</v>
      </c>
      <c r="CY551" s="401">
        <f t="shared" si="392"/>
        <v>72912168.215999991</v>
      </c>
      <c r="CZ551" s="401">
        <f t="shared" si="393"/>
        <v>16769798.689679999</v>
      </c>
      <c r="DA551" s="401">
        <f t="shared" si="394"/>
        <v>101145075.90568</v>
      </c>
      <c r="DB551" s="401">
        <f t="shared" si="395"/>
        <v>100800</v>
      </c>
      <c r="DC551" s="401">
        <f t="shared" si="396"/>
        <v>101245875.90568</v>
      </c>
      <c r="DD551" s="406">
        <v>0</v>
      </c>
      <c r="DE551" s="401">
        <f t="shared" si="397"/>
        <v>8437527.7216000017</v>
      </c>
      <c r="DF551" s="401">
        <f t="shared" si="398"/>
        <v>4218763.8608000008</v>
      </c>
      <c r="DG551" s="401">
        <f t="shared" si="399"/>
        <v>88589584.323280007</v>
      </c>
      <c r="DH551" s="401">
        <f t="shared" si="400"/>
        <v>7687614</v>
      </c>
      <c r="DI551" s="401">
        <f t="shared" si="401"/>
        <v>80901970.323280007</v>
      </c>
      <c r="DJ551" s="401">
        <f t="shared" si="402"/>
        <v>0</v>
      </c>
      <c r="DL551" s="408">
        <f t="shared" si="403"/>
        <v>6638737.5</v>
      </c>
      <c r="DM551" s="408">
        <f t="shared" si="404"/>
        <v>-1979577.5</v>
      </c>
    </row>
    <row r="552" spans="1:117" s="56" customFormat="1" ht="21" x14ac:dyDescent="0.2">
      <c r="A552" s="192">
        <f t="shared" si="365"/>
        <v>2655495</v>
      </c>
      <c r="B552" s="137">
        <f>'آبان 1400'!B553</f>
        <v>547</v>
      </c>
      <c r="C552" s="137">
        <f>'آبان 1400'!C553</f>
        <v>340</v>
      </c>
      <c r="D552" s="137">
        <f>'آبان 1400'!D553</f>
        <v>13403</v>
      </c>
      <c r="E552" s="137" t="str">
        <f>'آبان 1400'!E553</f>
        <v>رحمان</v>
      </c>
      <c r="F552" s="137" t="str">
        <f>'آبان 1400'!F553</f>
        <v>عبدي</v>
      </c>
      <c r="G552" s="137" t="str">
        <f>'آبان 1400'!G553</f>
        <v>نگهبان</v>
      </c>
      <c r="H552" s="137" t="str">
        <f>'آبان 1400'!H553</f>
        <v>کرمانشاه</v>
      </c>
      <c r="I552" s="137" t="str">
        <f>'آبان 1400'!I553</f>
        <v>204-12-2159991-1</v>
      </c>
      <c r="J552" s="137">
        <f>'آبان 1400'!J553</f>
        <v>3820800931</v>
      </c>
      <c r="K552" s="137" t="str">
        <f>'آبان 1400'!K553</f>
        <v>0083068229</v>
      </c>
      <c r="L552" s="137" t="str">
        <f>'آبان 1400'!L553</f>
        <v>کرمانشاه</v>
      </c>
      <c r="M552" s="137" t="str">
        <f>'آبان 1400'!M553</f>
        <v>نگهبان</v>
      </c>
      <c r="N552" s="121" t="str">
        <f>'آبان 1400'!N553</f>
        <v>*</v>
      </c>
      <c r="O552" s="120">
        <f>'آبان 1400'!O553</f>
        <v>0</v>
      </c>
      <c r="P552" s="122">
        <f>'آبان 1400'!P553</f>
        <v>0</v>
      </c>
      <c r="Q552" s="362">
        <f>'آبان 1400'!Q553</f>
        <v>30</v>
      </c>
      <c r="R552" s="362">
        <f>'آبان 1400'!R553</f>
        <v>120</v>
      </c>
      <c r="S552" s="362">
        <f>'آبان 1400'!S553</f>
        <v>110</v>
      </c>
      <c r="T552" s="362">
        <f>'آبان 1400'!T553</f>
        <v>29.33</v>
      </c>
      <c r="U552" s="138">
        <f>'آبان 1400'!U553</f>
        <v>0</v>
      </c>
      <c r="V552" s="121">
        <f>'آبان 1400'!W553</f>
        <v>0</v>
      </c>
      <c r="W552" s="122">
        <f>'آبان 1400'!X553</f>
        <v>0</v>
      </c>
      <c r="X552" s="370">
        <f>'آبان 1400'!Y553</f>
        <v>1</v>
      </c>
      <c r="Y552" s="370">
        <f>'آبان 1400'!Z553</f>
        <v>1</v>
      </c>
      <c r="Z552" s="139">
        <f>'آبان 1400'!AA553</f>
        <v>885165</v>
      </c>
      <c r="AA552" s="139">
        <f>'آبان 1400'!AB553</f>
        <v>46667</v>
      </c>
      <c r="AB552" s="139">
        <f>'آبان 1400'!AC553</f>
        <v>931832</v>
      </c>
      <c r="AC552" s="139">
        <f>'آبان 1400'!AD553</f>
        <v>4500000</v>
      </c>
      <c r="AD552" s="139">
        <f>'آبان 1400'!AE553</f>
        <v>6000000</v>
      </c>
      <c r="AE552" s="140">
        <f>'آبان 1400'!AF553</f>
        <v>177895.19999999998</v>
      </c>
      <c r="AF552" s="123">
        <f>'آبان 1400'!AG553</f>
        <v>26554950</v>
      </c>
      <c r="AG552" s="124">
        <f>'آبان 1400'!AH553</f>
        <v>1400010</v>
      </c>
      <c r="AH552" s="124">
        <f>'آبان 1400'!AI553</f>
        <v>21347423.999999996</v>
      </c>
      <c r="AI552" s="124">
        <f>'آبان 1400'!AJ553</f>
        <v>2655495</v>
      </c>
      <c r="AJ552" s="124">
        <f>'آبان 1400'!AK553</f>
        <v>4500000</v>
      </c>
      <c r="AK552" s="124">
        <f>'آبان 1400'!AL553</f>
        <v>6000000</v>
      </c>
      <c r="AL552" s="124">
        <f>'آبان 1400'!AM553</f>
        <v>4892117.9999999991</v>
      </c>
      <c r="AM552" s="124">
        <f>'آبان 1400'!AN553</f>
        <v>5217666.2159999991</v>
      </c>
      <c r="AN552" s="124">
        <f>'آبان 1400'!AO553</f>
        <v>0</v>
      </c>
      <c r="AO552" s="124">
        <f>'آبان 1400'!AP553</f>
        <v>3000000</v>
      </c>
      <c r="AP552" s="124">
        <f>'آبان 1400'!AQ553</f>
        <v>0</v>
      </c>
      <c r="AQ552" s="124">
        <f>'آبان 1400'!AR553</f>
        <v>0</v>
      </c>
      <c r="AR552" s="124">
        <f>'آبان 1400'!AS553</f>
        <v>0</v>
      </c>
      <c r="AS552" s="379">
        <f>'آبان 1400'!AT553</f>
        <v>0</v>
      </c>
      <c r="AT552" s="372">
        <f t="shared" si="366"/>
        <v>75567663.216000006</v>
      </c>
      <c r="AU552" s="174">
        <f>'آبان 1400'!AV553</f>
        <v>54308316.440880008</v>
      </c>
      <c r="AV552" s="142">
        <f>'آبان 1400'!AW553</f>
        <v>72912168.215999991</v>
      </c>
      <c r="AW552" s="143">
        <f t="shared" si="367"/>
        <v>5103851.7751199994</v>
      </c>
      <c r="AX552" s="76">
        <f t="shared" si="368"/>
        <v>1430831.644088001</v>
      </c>
      <c r="AY552" s="143">
        <f>'آبان 1400'!AZ553</f>
        <v>0</v>
      </c>
      <c r="AZ552" s="143">
        <f>'آبان 1400'!BA553</f>
        <v>0</v>
      </c>
      <c r="BA552" s="143">
        <f>'آبان 1400'!BB553</f>
        <v>0</v>
      </c>
      <c r="BB552" s="143">
        <f>'آبان 1400'!BC553</f>
        <v>0</v>
      </c>
      <c r="BC552" s="143">
        <f>'آبان 1400'!BD553</f>
        <v>0</v>
      </c>
      <c r="BD552" s="143">
        <f>'آبان 1400'!BE553</f>
        <v>0</v>
      </c>
      <c r="BE552" s="143">
        <f>'آبان 1400'!BF553</f>
        <v>0</v>
      </c>
      <c r="BF552" s="144">
        <f t="shared" si="369"/>
        <v>6534683.4192080004</v>
      </c>
      <c r="BG552" s="141">
        <f t="shared" si="370"/>
        <v>69032979</v>
      </c>
      <c r="BH552" s="145">
        <f t="shared" si="371"/>
        <v>75567663.216000006</v>
      </c>
      <c r="BI552" s="128">
        <f t="shared" si="364"/>
        <v>4659160</v>
      </c>
      <c r="BJ552" s="146">
        <f t="shared" si="372"/>
        <v>2329580</v>
      </c>
      <c r="BK552" s="146">
        <f t="shared" si="373"/>
        <v>698874</v>
      </c>
      <c r="BL552" s="147">
        <f t="shared" si="374"/>
        <v>1120000</v>
      </c>
      <c r="BM552" s="383">
        <v>0</v>
      </c>
      <c r="BN552" s="148">
        <f t="shared" si="375"/>
        <v>84375277.216000006</v>
      </c>
      <c r="BO552" s="149">
        <f t="shared" si="376"/>
        <v>72912168.215999991</v>
      </c>
      <c r="BP552" s="150">
        <f t="shared" si="377"/>
        <v>16769798.689679999</v>
      </c>
      <c r="BQ552" s="151">
        <f t="shared" si="378"/>
        <v>101145075.90568</v>
      </c>
      <c r="BR552" s="152">
        <f t="shared" si="379"/>
        <v>100800</v>
      </c>
      <c r="BS552" s="148">
        <f t="shared" si="380"/>
        <v>101245875.90568</v>
      </c>
      <c r="BT552" s="136">
        <v>0</v>
      </c>
      <c r="BU552" s="149">
        <f t="shared" si="381"/>
        <v>8437527.7216000017</v>
      </c>
      <c r="BV552" s="153">
        <f t="shared" si="382"/>
        <v>4218763.8608000008</v>
      </c>
      <c r="BW552" s="134">
        <f t="shared" si="383"/>
        <v>88589584.323280007</v>
      </c>
      <c r="BX552" s="148">
        <f t="shared" si="384"/>
        <v>7687614</v>
      </c>
      <c r="BY552" s="135">
        <f t="shared" si="385"/>
        <v>80901970.323280007</v>
      </c>
      <c r="CD552" s="400">
        <f>'آبان 1400'!AU553</f>
        <v>75567663.216000006</v>
      </c>
      <c r="CE552" s="401">
        <f>'آبان 1400'!AV553</f>
        <v>54308316.440880008</v>
      </c>
      <c r="CF552" s="401">
        <f>'آبان 1400'!AW553</f>
        <v>72912168.215999991</v>
      </c>
      <c r="CG552" s="401">
        <f>'آبان 1400'!AX553</f>
        <v>5103851.7751199994</v>
      </c>
      <c r="CH552" s="401">
        <f>'آبان 1400'!AY553</f>
        <v>1430831.644088001</v>
      </c>
      <c r="CI552" s="401">
        <f>'آبان 1400'!AZ553</f>
        <v>0</v>
      </c>
      <c r="CJ552" s="401">
        <f>'آبان 1400'!BA553</f>
        <v>0</v>
      </c>
      <c r="CK552" s="401">
        <f>'آبان 1400'!BB553</f>
        <v>0</v>
      </c>
      <c r="CL552" s="401">
        <f>'آبان 1400'!BC553</f>
        <v>0</v>
      </c>
      <c r="CM552" s="401">
        <f>'آبان 1400'!BD553</f>
        <v>0</v>
      </c>
      <c r="CN552" s="401">
        <f>'آبان 1400'!BE553</f>
        <v>0</v>
      </c>
      <c r="CO552" s="401">
        <f>'آبان 1400'!BF553</f>
        <v>0</v>
      </c>
      <c r="CP552" s="401">
        <f>'آبان 1400'!BG553</f>
        <v>6534683.4192080004</v>
      </c>
      <c r="CQ552" s="401">
        <f>'آبان 1400'!BH553</f>
        <v>69032979</v>
      </c>
      <c r="CR552" s="401">
        <f t="shared" si="386"/>
        <v>75567663.216000006</v>
      </c>
      <c r="CS552" s="56">
        <f t="shared" si="387"/>
        <v>4659160</v>
      </c>
      <c r="CT552" s="400">
        <f t="shared" si="388"/>
        <v>2329580</v>
      </c>
      <c r="CU552" s="401">
        <f t="shared" si="389"/>
        <v>698874</v>
      </c>
      <c r="CV552" s="401">
        <f t="shared" si="390"/>
        <v>1120000</v>
      </c>
      <c r="CW552" s="56">
        <v>0</v>
      </c>
      <c r="CX552" s="401">
        <f t="shared" si="391"/>
        <v>84375277.216000006</v>
      </c>
      <c r="CY552" s="401">
        <f t="shared" si="392"/>
        <v>72912168.215999991</v>
      </c>
      <c r="CZ552" s="401">
        <f t="shared" si="393"/>
        <v>16769798.689679999</v>
      </c>
      <c r="DA552" s="401">
        <f t="shared" si="394"/>
        <v>101145075.90568</v>
      </c>
      <c r="DB552" s="401">
        <f t="shared" si="395"/>
        <v>100800</v>
      </c>
      <c r="DC552" s="401">
        <f t="shared" si="396"/>
        <v>101245875.90568</v>
      </c>
      <c r="DD552" s="406">
        <v>0</v>
      </c>
      <c r="DE552" s="401">
        <f t="shared" si="397"/>
        <v>8437527.7216000017</v>
      </c>
      <c r="DF552" s="401">
        <f t="shared" si="398"/>
        <v>4218763.8608000008</v>
      </c>
      <c r="DG552" s="401">
        <f t="shared" si="399"/>
        <v>88589584.323280007</v>
      </c>
      <c r="DH552" s="401">
        <f t="shared" si="400"/>
        <v>7687614</v>
      </c>
      <c r="DI552" s="401">
        <f t="shared" si="401"/>
        <v>80901970.323280007</v>
      </c>
      <c r="DJ552" s="401">
        <f t="shared" si="402"/>
        <v>0</v>
      </c>
      <c r="DL552" s="408">
        <f t="shared" si="403"/>
        <v>6638737.5</v>
      </c>
      <c r="DM552" s="408">
        <f t="shared" si="404"/>
        <v>-1979577.5</v>
      </c>
    </row>
    <row r="553" spans="1:117" s="56" customFormat="1" ht="21" x14ac:dyDescent="0.2">
      <c r="A553" s="192">
        <f t="shared" si="365"/>
        <v>2655495</v>
      </c>
      <c r="B553" s="137">
        <f>'آبان 1400'!B554</f>
        <v>548</v>
      </c>
      <c r="C553" s="137">
        <f>'آبان 1400'!C554</f>
        <v>341</v>
      </c>
      <c r="D553" s="137">
        <f>'آبان 1400'!D554</f>
        <v>13404</v>
      </c>
      <c r="E553" s="137" t="str">
        <f>'آبان 1400'!E554</f>
        <v>فردين</v>
      </c>
      <c r="F553" s="137" t="str">
        <f>'آبان 1400'!F554</f>
        <v>قوامي ابراهيم آباد</v>
      </c>
      <c r="G553" s="137" t="str">
        <f>'آبان 1400'!G554</f>
        <v>نگهبان</v>
      </c>
      <c r="H553" s="137" t="str">
        <f>'آبان 1400'!H554</f>
        <v>کرمانشاه</v>
      </c>
      <c r="I553" s="137" t="str">
        <f>'آبان 1400'!I554</f>
        <v>306-813-2161283-1</v>
      </c>
      <c r="J553" s="137">
        <f>'آبان 1400'!J554</f>
        <v>3732742441</v>
      </c>
      <c r="K553" s="137" t="str">
        <f>'آبان 1400'!K554</f>
        <v>0083077640</v>
      </c>
      <c r="L553" s="137" t="str">
        <f>'آبان 1400'!L554</f>
        <v>کرمانشاه</v>
      </c>
      <c r="M553" s="137" t="str">
        <f>'آبان 1400'!M554</f>
        <v>نگهبان</v>
      </c>
      <c r="N553" s="121" t="str">
        <f>'آبان 1400'!N554</f>
        <v>*</v>
      </c>
      <c r="O553" s="120">
        <f>'آبان 1400'!O554</f>
        <v>0</v>
      </c>
      <c r="P553" s="122">
        <f>'آبان 1400'!P554</f>
        <v>0</v>
      </c>
      <c r="Q553" s="362">
        <f>'آبان 1400'!Q554</f>
        <v>30</v>
      </c>
      <c r="R553" s="362">
        <f>'آبان 1400'!R554</f>
        <v>120</v>
      </c>
      <c r="S553" s="362">
        <f>'آبان 1400'!S554</f>
        <v>110</v>
      </c>
      <c r="T553" s="362">
        <f>'آبان 1400'!T554</f>
        <v>29.33</v>
      </c>
      <c r="U553" s="138">
        <f>'آبان 1400'!U554</f>
        <v>0</v>
      </c>
      <c r="V553" s="121">
        <f>'آبان 1400'!W554</f>
        <v>0</v>
      </c>
      <c r="W553" s="122">
        <f>'آبان 1400'!X554</f>
        <v>0</v>
      </c>
      <c r="X553" s="370">
        <f>'آبان 1400'!Y554</f>
        <v>2</v>
      </c>
      <c r="Y553" s="370">
        <f>'آبان 1400'!Z554</f>
        <v>2</v>
      </c>
      <c r="Z553" s="139">
        <f>'آبان 1400'!AA554</f>
        <v>885165</v>
      </c>
      <c r="AA553" s="139">
        <f>'آبان 1400'!AB554</f>
        <v>46667</v>
      </c>
      <c r="AB553" s="139">
        <f>'آبان 1400'!AC554</f>
        <v>931832</v>
      </c>
      <c r="AC553" s="139">
        <f>'آبان 1400'!AD554</f>
        <v>4500000</v>
      </c>
      <c r="AD553" s="139">
        <f>'آبان 1400'!AE554</f>
        <v>6000000</v>
      </c>
      <c r="AE553" s="140">
        <f>'آبان 1400'!AF554</f>
        <v>177895.19999999998</v>
      </c>
      <c r="AF553" s="123">
        <f>'آبان 1400'!AG554</f>
        <v>26554950</v>
      </c>
      <c r="AG553" s="124">
        <f>'آبان 1400'!AH554</f>
        <v>1400010</v>
      </c>
      <c r="AH553" s="124">
        <f>'آبان 1400'!AI554</f>
        <v>21347423.999999996</v>
      </c>
      <c r="AI553" s="124">
        <f>'آبان 1400'!AJ554</f>
        <v>5310990</v>
      </c>
      <c r="AJ553" s="124">
        <f>'آبان 1400'!AK554</f>
        <v>4500000</v>
      </c>
      <c r="AK553" s="124">
        <f>'آبان 1400'!AL554</f>
        <v>6000000</v>
      </c>
      <c r="AL553" s="124">
        <f>'آبان 1400'!AM554</f>
        <v>4892117.9999999991</v>
      </c>
      <c r="AM553" s="124">
        <f>'آبان 1400'!AN554</f>
        <v>5217666.2159999991</v>
      </c>
      <c r="AN553" s="124">
        <f>'آبان 1400'!AO554</f>
        <v>0</v>
      </c>
      <c r="AO553" s="124">
        <f>'آبان 1400'!AP554</f>
        <v>3000000</v>
      </c>
      <c r="AP553" s="124">
        <f>'آبان 1400'!AQ554</f>
        <v>0</v>
      </c>
      <c r="AQ553" s="124">
        <f>'آبان 1400'!AR554</f>
        <v>0</v>
      </c>
      <c r="AR553" s="124">
        <f>'آبان 1400'!AS554</f>
        <v>0</v>
      </c>
      <c r="AS553" s="379">
        <f>'آبان 1400'!AT554</f>
        <v>0</v>
      </c>
      <c r="AT553" s="372">
        <f t="shared" si="366"/>
        <v>78223158.216000006</v>
      </c>
      <c r="AU553" s="174">
        <f>'آبان 1400'!AV554</f>
        <v>54308316.440880008</v>
      </c>
      <c r="AV553" s="142">
        <f>'آبان 1400'!AW554</f>
        <v>72912168.215999991</v>
      </c>
      <c r="AW553" s="143">
        <f t="shared" si="367"/>
        <v>5103851.7751199994</v>
      </c>
      <c r="AX553" s="76">
        <f t="shared" si="368"/>
        <v>1430831.644088001</v>
      </c>
      <c r="AY553" s="143">
        <f>'آبان 1400'!AZ554</f>
        <v>0</v>
      </c>
      <c r="AZ553" s="143">
        <f>'آبان 1400'!BA554</f>
        <v>0</v>
      </c>
      <c r="BA553" s="143">
        <f>'آبان 1400'!BB554</f>
        <v>0</v>
      </c>
      <c r="BB553" s="143">
        <f>'آبان 1400'!BC554</f>
        <v>0</v>
      </c>
      <c r="BC553" s="143">
        <f>'آبان 1400'!BD554</f>
        <v>0</v>
      </c>
      <c r="BD553" s="143">
        <f>'آبان 1400'!BE554</f>
        <v>0</v>
      </c>
      <c r="BE553" s="143">
        <f>'آبان 1400'!BF554</f>
        <v>0</v>
      </c>
      <c r="BF553" s="144">
        <f t="shared" si="369"/>
        <v>6534683.4192080004</v>
      </c>
      <c r="BG553" s="141">
        <f t="shared" si="370"/>
        <v>71688474</v>
      </c>
      <c r="BH553" s="145">
        <f t="shared" si="371"/>
        <v>78223158.216000006</v>
      </c>
      <c r="BI553" s="128">
        <f t="shared" si="364"/>
        <v>4659160</v>
      </c>
      <c r="BJ553" s="146">
        <f t="shared" si="372"/>
        <v>2329580</v>
      </c>
      <c r="BK553" s="146">
        <f t="shared" si="373"/>
        <v>698874</v>
      </c>
      <c r="BL553" s="147">
        <f t="shared" si="374"/>
        <v>1120000</v>
      </c>
      <c r="BM553" s="383">
        <v>0</v>
      </c>
      <c r="BN553" s="148">
        <f t="shared" si="375"/>
        <v>87030772.216000006</v>
      </c>
      <c r="BO553" s="149">
        <f t="shared" si="376"/>
        <v>72912168.215999991</v>
      </c>
      <c r="BP553" s="150">
        <f t="shared" si="377"/>
        <v>16769798.689679999</v>
      </c>
      <c r="BQ553" s="151">
        <f t="shared" si="378"/>
        <v>103800570.90568</v>
      </c>
      <c r="BR553" s="152">
        <f t="shared" si="379"/>
        <v>100800</v>
      </c>
      <c r="BS553" s="148">
        <f t="shared" si="380"/>
        <v>103901370.90568</v>
      </c>
      <c r="BT553" s="136">
        <v>0</v>
      </c>
      <c r="BU553" s="149">
        <f t="shared" si="381"/>
        <v>8703077.2216000017</v>
      </c>
      <c r="BV553" s="153">
        <f t="shared" si="382"/>
        <v>4351538.6108000008</v>
      </c>
      <c r="BW553" s="134">
        <f t="shared" si="383"/>
        <v>90846755.073280007</v>
      </c>
      <c r="BX553" s="148">
        <f t="shared" si="384"/>
        <v>7687614</v>
      </c>
      <c r="BY553" s="135">
        <f t="shared" si="385"/>
        <v>83159141.073280007</v>
      </c>
      <c r="CD553" s="400">
        <f>'آبان 1400'!AU554</f>
        <v>78223158.216000006</v>
      </c>
      <c r="CE553" s="401">
        <f>'آبان 1400'!AV554</f>
        <v>54308316.440880008</v>
      </c>
      <c r="CF553" s="401">
        <f>'آبان 1400'!AW554</f>
        <v>72912168.215999991</v>
      </c>
      <c r="CG553" s="401">
        <f>'آبان 1400'!AX554</f>
        <v>5103851.7751199994</v>
      </c>
      <c r="CH553" s="401">
        <f>'آبان 1400'!AY554</f>
        <v>1430831.644088001</v>
      </c>
      <c r="CI553" s="401">
        <f>'آبان 1400'!AZ554</f>
        <v>0</v>
      </c>
      <c r="CJ553" s="401">
        <f>'آبان 1400'!BA554</f>
        <v>0</v>
      </c>
      <c r="CK553" s="401">
        <f>'آبان 1400'!BB554</f>
        <v>0</v>
      </c>
      <c r="CL553" s="401">
        <f>'آبان 1400'!BC554</f>
        <v>0</v>
      </c>
      <c r="CM553" s="401">
        <f>'آبان 1400'!BD554</f>
        <v>0</v>
      </c>
      <c r="CN553" s="401">
        <f>'آبان 1400'!BE554</f>
        <v>0</v>
      </c>
      <c r="CO553" s="401">
        <f>'آبان 1400'!BF554</f>
        <v>0</v>
      </c>
      <c r="CP553" s="401">
        <f>'آبان 1400'!BG554</f>
        <v>6534683.4192080004</v>
      </c>
      <c r="CQ553" s="401">
        <f>'آبان 1400'!BH554</f>
        <v>71688474</v>
      </c>
      <c r="CR553" s="401">
        <f t="shared" si="386"/>
        <v>78223158.216000006</v>
      </c>
      <c r="CS553" s="56">
        <f t="shared" si="387"/>
        <v>4659160</v>
      </c>
      <c r="CT553" s="400">
        <f t="shared" si="388"/>
        <v>2329580</v>
      </c>
      <c r="CU553" s="401">
        <f t="shared" si="389"/>
        <v>698874</v>
      </c>
      <c r="CV553" s="401">
        <f t="shared" si="390"/>
        <v>1120000</v>
      </c>
      <c r="CW553" s="56">
        <v>0</v>
      </c>
      <c r="CX553" s="401">
        <f t="shared" si="391"/>
        <v>87030772.216000006</v>
      </c>
      <c r="CY553" s="401">
        <f t="shared" si="392"/>
        <v>72912168.215999991</v>
      </c>
      <c r="CZ553" s="401">
        <f t="shared" si="393"/>
        <v>16769798.689679999</v>
      </c>
      <c r="DA553" s="401">
        <f t="shared" si="394"/>
        <v>103800570.90568</v>
      </c>
      <c r="DB553" s="401">
        <f t="shared" si="395"/>
        <v>100800</v>
      </c>
      <c r="DC553" s="401">
        <f t="shared" si="396"/>
        <v>103901370.90568</v>
      </c>
      <c r="DD553" s="406">
        <v>0</v>
      </c>
      <c r="DE553" s="401">
        <f t="shared" si="397"/>
        <v>8703077.2216000017</v>
      </c>
      <c r="DF553" s="401">
        <f t="shared" si="398"/>
        <v>4351538.6108000008</v>
      </c>
      <c r="DG553" s="401">
        <f t="shared" si="399"/>
        <v>90846755.073280007</v>
      </c>
      <c r="DH553" s="401">
        <f t="shared" si="400"/>
        <v>7687614</v>
      </c>
      <c r="DI553" s="401">
        <f t="shared" si="401"/>
        <v>83159141.073280007</v>
      </c>
      <c r="DJ553" s="401">
        <f t="shared" si="402"/>
        <v>0</v>
      </c>
      <c r="DL553" s="408">
        <f t="shared" si="403"/>
        <v>6638737.5</v>
      </c>
      <c r="DM553" s="408">
        <f t="shared" si="404"/>
        <v>-1979577.5</v>
      </c>
    </row>
    <row r="554" spans="1:117" s="56" customFormat="1" ht="21" x14ac:dyDescent="0.2">
      <c r="A554" s="192">
        <f t="shared" si="365"/>
        <v>2655495</v>
      </c>
      <c r="B554" s="137">
        <f>'آبان 1400'!B555</f>
        <v>549</v>
      </c>
      <c r="C554" s="137">
        <f>'آبان 1400'!C555</f>
        <v>342</v>
      </c>
      <c r="D554" s="137">
        <f>'آبان 1400'!D555</f>
        <v>13395</v>
      </c>
      <c r="E554" s="137" t="str">
        <f>'آبان 1400'!E555</f>
        <v>رضا</v>
      </c>
      <c r="F554" s="137" t="str">
        <f>'آبان 1400'!F555</f>
        <v>کاکایی</v>
      </c>
      <c r="G554" s="137" t="str">
        <f>'آبان 1400'!G555</f>
        <v>نگهبان</v>
      </c>
      <c r="H554" s="137" t="str">
        <f>'آبان 1400'!H555</f>
        <v>کرمانشاه</v>
      </c>
      <c r="I554" s="137" t="str">
        <f>'آبان 1400'!I555</f>
        <v>210-813-1970234-1</v>
      </c>
      <c r="J554" s="137">
        <f>'آبان 1400'!J555</f>
        <v>3230190483</v>
      </c>
      <c r="K554" s="137" t="str">
        <f>'آبان 1400'!K555</f>
        <v>0047514242</v>
      </c>
      <c r="L554" s="137" t="str">
        <f>'آبان 1400'!L555</f>
        <v>کرمانشاه</v>
      </c>
      <c r="M554" s="137" t="str">
        <f>'آبان 1400'!M555</f>
        <v>نگهبان</v>
      </c>
      <c r="N554" s="121" t="str">
        <f>'آبان 1400'!N555</f>
        <v>*</v>
      </c>
      <c r="O554" s="120">
        <f>'آبان 1400'!O555</f>
        <v>0</v>
      </c>
      <c r="P554" s="122">
        <f>'آبان 1400'!P555</f>
        <v>0</v>
      </c>
      <c r="Q554" s="362">
        <f>'آبان 1400'!Q555</f>
        <v>30</v>
      </c>
      <c r="R554" s="362">
        <f>'آبان 1400'!R555</f>
        <v>120</v>
      </c>
      <c r="S554" s="362">
        <f>'آبان 1400'!S555</f>
        <v>110</v>
      </c>
      <c r="T554" s="362">
        <f>'آبان 1400'!T555</f>
        <v>29.33</v>
      </c>
      <c r="U554" s="138">
        <f>'آبان 1400'!U555</f>
        <v>1</v>
      </c>
      <c r="V554" s="121">
        <f>'آبان 1400'!W555</f>
        <v>0</v>
      </c>
      <c r="W554" s="122">
        <f>'آبان 1400'!X555</f>
        <v>0</v>
      </c>
      <c r="X554" s="370">
        <f>'آبان 1400'!Y555</f>
        <v>3</v>
      </c>
      <c r="Y554" s="370">
        <f>'آبان 1400'!Z555</f>
        <v>1</v>
      </c>
      <c r="Z554" s="139">
        <f>'آبان 1400'!AA555</f>
        <v>885165</v>
      </c>
      <c r="AA554" s="139">
        <f>'آبان 1400'!AB555</f>
        <v>46667</v>
      </c>
      <c r="AB554" s="139">
        <f>'آبان 1400'!AC555</f>
        <v>931832</v>
      </c>
      <c r="AC554" s="139">
        <f>'آبان 1400'!AD555</f>
        <v>4500000</v>
      </c>
      <c r="AD554" s="139">
        <f>'آبان 1400'!AE555</f>
        <v>6000000</v>
      </c>
      <c r="AE554" s="140">
        <f>'آبان 1400'!AF555</f>
        <v>177895.19999999998</v>
      </c>
      <c r="AF554" s="123">
        <f>'آبان 1400'!AG555</f>
        <v>26554950</v>
      </c>
      <c r="AG554" s="124">
        <f>'آبان 1400'!AH555</f>
        <v>1400010</v>
      </c>
      <c r="AH554" s="124">
        <f>'آبان 1400'!AI555</f>
        <v>21347423.999999996</v>
      </c>
      <c r="AI554" s="124">
        <f>'آبان 1400'!AJ555</f>
        <v>2655495</v>
      </c>
      <c r="AJ554" s="124">
        <f>'آبان 1400'!AK555</f>
        <v>4500000</v>
      </c>
      <c r="AK554" s="124">
        <f>'آبان 1400'!AL555</f>
        <v>6000000</v>
      </c>
      <c r="AL554" s="124">
        <f>'آبان 1400'!AM555</f>
        <v>4892117.9999999991</v>
      </c>
      <c r="AM554" s="124">
        <f>'آبان 1400'!AN555</f>
        <v>5217666.2159999991</v>
      </c>
      <c r="AN554" s="124">
        <f>'آبان 1400'!AO555</f>
        <v>931832</v>
      </c>
      <c r="AO554" s="124">
        <f>'آبان 1400'!AP555</f>
        <v>2200000</v>
      </c>
      <c r="AP554" s="124">
        <f>'آبان 1400'!AQ555</f>
        <v>0</v>
      </c>
      <c r="AQ554" s="124">
        <f>'آبان 1400'!AR555</f>
        <v>0</v>
      </c>
      <c r="AR554" s="124">
        <f>'آبان 1400'!AS555</f>
        <v>0</v>
      </c>
      <c r="AS554" s="379">
        <f>'آبان 1400'!AT555</f>
        <v>0</v>
      </c>
      <c r="AT554" s="372">
        <f t="shared" si="366"/>
        <v>75699495.216000006</v>
      </c>
      <c r="AU554" s="174">
        <f>'آبان 1400'!AV555</f>
        <v>54364316.440880008</v>
      </c>
      <c r="AV554" s="142">
        <f>'آبان 1400'!AW555</f>
        <v>72112168.215999991</v>
      </c>
      <c r="AW554" s="143">
        <f t="shared" si="367"/>
        <v>5047851.7751199994</v>
      </c>
      <c r="AX554" s="76">
        <f t="shared" si="368"/>
        <v>1436431.644088001</v>
      </c>
      <c r="AY554" s="143">
        <f>'آبان 1400'!AZ555</f>
        <v>0</v>
      </c>
      <c r="AZ554" s="143">
        <f>'آبان 1400'!BA555</f>
        <v>0</v>
      </c>
      <c r="BA554" s="143">
        <f>'آبان 1400'!BB555</f>
        <v>0</v>
      </c>
      <c r="BB554" s="143">
        <f>'آبان 1400'!BC555</f>
        <v>0</v>
      </c>
      <c r="BC554" s="143">
        <f>'آبان 1400'!BD555</f>
        <v>0</v>
      </c>
      <c r="BD554" s="143">
        <f>'آبان 1400'!BE555</f>
        <v>0</v>
      </c>
      <c r="BE554" s="143">
        <f>'آبان 1400'!BF555</f>
        <v>0</v>
      </c>
      <c r="BF554" s="144">
        <f t="shared" si="369"/>
        <v>6484283.4192080004</v>
      </c>
      <c r="BG554" s="141">
        <f t="shared" si="370"/>
        <v>69215211</v>
      </c>
      <c r="BH554" s="145">
        <f t="shared" si="371"/>
        <v>75699495.216000006</v>
      </c>
      <c r="BI554" s="128">
        <f t="shared" si="364"/>
        <v>4659160</v>
      </c>
      <c r="BJ554" s="146">
        <f t="shared" si="372"/>
        <v>2329580</v>
      </c>
      <c r="BK554" s="146">
        <f t="shared" si="373"/>
        <v>698874</v>
      </c>
      <c r="BL554" s="147">
        <f t="shared" si="374"/>
        <v>1120000</v>
      </c>
      <c r="BM554" s="383">
        <v>0</v>
      </c>
      <c r="BN554" s="148">
        <f t="shared" si="375"/>
        <v>84507109.216000006</v>
      </c>
      <c r="BO554" s="149">
        <f t="shared" si="376"/>
        <v>72112168.215999991</v>
      </c>
      <c r="BP554" s="150">
        <f t="shared" si="377"/>
        <v>16585798.689679999</v>
      </c>
      <c r="BQ554" s="151">
        <f t="shared" si="378"/>
        <v>101092907.90568</v>
      </c>
      <c r="BR554" s="152">
        <f t="shared" si="379"/>
        <v>100800</v>
      </c>
      <c r="BS554" s="148">
        <f t="shared" si="380"/>
        <v>101193707.90568</v>
      </c>
      <c r="BT554" s="136">
        <v>0</v>
      </c>
      <c r="BU554" s="149">
        <f t="shared" si="381"/>
        <v>8450710.9216000009</v>
      </c>
      <c r="BV554" s="153">
        <f t="shared" si="382"/>
        <v>4225355.4608000005</v>
      </c>
      <c r="BW554" s="134">
        <f t="shared" si="383"/>
        <v>88517641.523279995</v>
      </c>
      <c r="BX554" s="148">
        <f t="shared" si="384"/>
        <v>7687614</v>
      </c>
      <c r="BY554" s="135">
        <f t="shared" si="385"/>
        <v>80830027.523279995</v>
      </c>
      <c r="CD554" s="400">
        <f>'آبان 1400'!AU555</f>
        <v>75699495.216000006</v>
      </c>
      <c r="CE554" s="401">
        <f>'آبان 1400'!AV555</f>
        <v>54364316.440880008</v>
      </c>
      <c r="CF554" s="401">
        <f>'آبان 1400'!AW555</f>
        <v>72112168.215999991</v>
      </c>
      <c r="CG554" s="401">
        <f>'آبان 1400'!AX555</f>
        <v>5047851.7751199994</v>
      </c>
      <c r="CH554" s="401">
        <f>'آبان 1400'!AY555</f>
        <v>1436431.644088001</v>
      </c>
      <c r="CI554" s="401">
        <f>'آبان 1400'!AZ555</f>
        <v>0</v>
      </c>
      <c r="CJ554" s="401">
        <f>'آبان 1400'!BA555</f>
        <v>0</v>
      </c>
      <c r="CK554" s="401">
        <f>'آبان 1400'!BB555</f>
        <v>0</v>
      </c>
      <c r="CL554" s="401">
        <f>'آبان 1400'!BC555</f>
        <v>0</v>
      </c>
      <c r="CM554" s="401">
        <f>'آبان 1400'!BD555</f>
        <v>0</v>
      </c>
      <c r="CN554" s="401">
        <f>'آبان 1400'!BE555</f>
        <v>0</v>
      </c>
      <c r="CO554" s="401">
        <f>'آبان 1400'!BF555</f>
        <v>0</v>
      </c>
      <c r="CP554" s="401">
        <f>'آبان 1400'!BG555</f>
        <v>6484283.4192080004</v>
      </c>
      <c r="CQ554" s="401">
        <f>'آبان 1400'!BH555</f>
        <v>69215211</v>
      </c>
      <c r="CR554" s="401">
        <f t="shared" si="386"/>
        <v>75699495.216000006</v>
      </c>
      <c r="CS554" s="56">
        <f t="shared" si="387"/>
        <v>4659160</v>
      </c>
      <c r="CT554" s="400">
        <f t="shared" si="388"/>
        <v>2329580</v>
      </c>
      <c r="CU554" s="401">
        <f t="shared" si="389"/>
        <v>698874</v>
      </c>
      <c r="CV554" s="401">
        <f t="shared" si="390"/>
        <v>1120000</v>
      </c>
      <c r="CW554" s="56">
        <v>0</v>
      </c>
      <c r="CX554" s="401">
        <f t="shared" si="391"/>
        <v>84507109.216000006</v>
      </c>
      <c r="CY554" s="401">
        <f t="shared" si="392"/>
        <v>72112168.215999991</v>
      </c>
      <c r="CZ554" s="401">
        <f t="shared" si="393"/>
        <v>16585798.689679999</v>
      </c>
      <c r="DA554" s="401">
        <f t="shared" si="394"/>
        <v>101092907.90568</v>
      </c>
      <c r="DB554" s="401">
        <f t="shared" si="395"/>
        <v>100800</v>
      </c>
      <c r="DC554" s="401">
        <f t="shared" si="396"/>
        <v>101193707.90568</v>
      </c>
      <c r="DD554" s="406">
        <v>0</v>
      </c>
      <c r="DE554" s="401">
        <f t="shared" si="397"/>
        <v>8450710.9216000009</v>
      </c>
      <c r="DF554" s="401">
        <f t="shared" si="398"/>
        <v>4225355.4608000005</v>
      </c>
      <c r="DG554" s="401">
        <f t="shared" si="399"/>
        <v>88517641.523279995</v>
      </c>
      <c r="DH554" s="401">
        <f t="shared" si="400"/>
        <v>7687614</v>
      </c>
      <c r="DI554" s="401">
        <f t="shared" si="401"/>
        <v>80830027.523279995</v>
      </c>
      <c r="DJ554" s="401">
        <f t="shared" si="402"/>
        <v>0</v>
      </c>
      <c r="DL554" s="408">
        <f t="shared" si="403"/>
        <v>6638737.5</v>
      </c>
      <c r="DM554" s="408">
        <f t="shared" si="404"/>
        <v>-1979577.5</v>
      </c>
    </row>
    <row r="555" spans="1:117" s="56" customFormat="1" ht="21" x14ac:dyDescent="0.2">
      <c r="A555" s="192">
        <f t="shared" si="365"/>
        <v>2655495</v>
      </c>
      <c r="B555" s="137">
        <f>'آبان 1400'!B556</f>
        <v>550</v>
      </c>
      <c r="C555" s="137">
        <f>'آبان 1400'!C556</f>
        <v>343</v>
      </c>
      <c r="D555" s="137">
        <f>'آبان 1400'!D556</f>
        <v>13405</v>
      </c>
      <c r="E555" s="137" t="str">
        <f>'آبان 1400'!E556</f>
        <v>صادق</v>
      </c>
      <c r="F555" s="137" t="str">
        <f>'آبان 1400'!F556</f>
        <v>كرمي</v>
      </c>
      <c r="G555" s="137" t="str">
        <f>'آبان 1400'!G556</f>
        <v>نگهبان</v>
      </c>
      <c r="H555" s="137" t="str">
        <f>'آبان 1400'!H556</f>
        <v>کرمانشاه</v>
      </c>
      <c r="I555" s="137" t="str">
        <f>'آبان 1400'!I556</f>
        <v>306-813-2160038-1</v>
      </c>
      <c r="J555" s="137">
        <f>'آبان 1400'!J556</f>
        <v>3839345456</v>
      </c>
      <c r="K555" s="137" t="str">
        <f>'آبان 1400'!K556</f>
        <v>0047155915</v>
      </c>
      <c r="L555" s="137" t="str">
        <f>'آبان 1400'!L556</f>
        <v>کرمانشاه</v>
      </c>
      <c r="M555" s="137" t="str">
        <f>'آبان 1400'!M556</f>
        <v>نگهبان</v>
      </c>
      <c r="N555" s="121" t="str">
        <f>'آبان 1400'!N556</f>
        <v>*</v>
      </c>
      <c r="O555" s="120">
        <f>'آبان 1400'!O556</f>
        <v>0</v>
      </c>
      <c r="P555" s="122">
        <f>'آبان 1400'!P556</f>
        <v>0</v>
      </c>
      <c r="Q555" s="362">
        <f>'آبان 1400'!Q556</f>
        <v>30</v>
      </c>
      <c r="R555" s="362">
        <f>'آبان 1400'!R556</f>
        <v>120</v>
      </c>
      <c r="S555" s="362">
        <f>'آبان 1400'!S556</f>
        <v>110</v>
      </c>
      <c r="T555" s="362">
        <f>'آبان 1400'!T556</f>
        <v>29.33</v>
      </c>
      <c r="U555" s="138">
        <f>'آبان 1400'!U556</f>
        <v>0</v>
      </c>
      <c r="V555" s="121">
        <f>'آبان 1400'!W556</f>
        <v>0</v>
      </c>
      <c r="W555" s="122">
        <f>'آبان 1400'!X556</f>
        <v>0</v>
      </c>
      <c r="X555" s="370">
        <f>'آبان 1400'!Y556</f>
        <v>2</v>
      </c>
      <c r="Y555" s="370">
        <f>'آبان 1400'!Z556</f>
        <v>2</v>
      </c>
      <c r="Z555" s="139">
        <f>'آبان 1400'!AA556</f>
        <v>885165</v>
      </c>
      <c r="AA555" s="139">
        <f>'آبان 1400'!AB556</f>
        <v>46667</v>
      </c>
      <c r="AB555" s="139">
        <f>'آبان 1400'!AC556</f>
        <v>931832</v>
      </c>
      <c r="AC555" s="139">
        <f>'آبان 1400'!AD556</f>
        <v>4500000</v>
      </c>
      <c r="AD555" s="139">
        <f>'آبان 1400'!AE556</f>
        <v>6000000</v>
      </c>
      <c r="AE555" s="140">
        <f>'آبان 1400'!AF556</f>
        <v>177895.19999999998</v>
      </c>
      <c r="AF555" s="123">
        <f>'آبان 1400'!AG556</f>
        <v>26554950</v>
      </c>
      <c r="AG555" s="124">
        <f>'آبان 1400'!AH556</f>
        <v>1400010</v>
      </c>
      <c r="AH555" s="124">
        <f>'آبان 1400'!AI556</f>
        <v>21347423.999999996</v>
      </c>
      <c r="AI555" s="124">
        <f>'آبان 1400'!AJ556</f>
        <v>5310990</v>
      </c>
      <c r="AJ555" s="124">
        <f>'آبان 1400'!AK556</f>
        <v>4500000</v>
      </c>
      <c r="AK555" s="124">
        <f>'آبان 1400'!AL556</f>
        <v>6000000</v>
      </c>
      <c r="AL555" s="124">
        <f>'آبان 1400'!AM556</f>
        <v>4892117.9999999991</v>
      </c>
      <c r="AM555" s="124">
        <f>'آبان 1400'!AN556</f>
        <v>5217666.2159999991</v>
      </c>
      <c r="AN555" s="124">
        <f>'آبان 1400'!AO556</f>
        <v>0</v>
      </c>
      <c r="AO555" s="124">
        <f>'آبان 1400'!AP556</f>
        <v>3000000</v>
      </c>
      <c r="AP555" s="124">
        <f>'آبان 1400'!AQ556</f>
        <v>0</v>
      </c>
      <c r="AQ555" s="124">
        <f>'آبان 1400'!AR556</f>
        <v>0</v>
      </c>
      <c r="AR555" s="124">
        <f>'آبان 1400'!AS556</f>
        <v>0</v>
      </c>
      <c r="AS555" s="379">
        <f>'آبان 1400'!AT556</f>
        <v>0</v>
      </c>
      <c r="AT555" s="372">
        <f t="shared" si="366"/>
        <v>78223158.216000006</v>
      </c>
      <c r="AU555" s="174">
        <f>'آبان 1400'!AV556</f>
        <v>54308316.440880008</v>
      </c>
      <c r="AV555" s="142">
        <f>'آبان 1400'!AW556</f>
        <v>72912168.215999991</v>
      </c>
      <c r="AW555" s="143">
        <f t="shared" si="367"/>
        <v>5103851.7751199994</v>
      </c>
      <c r="AX555" s="76">
        <f t="shared" si="368"/>
        <v>1430831.644088001</v>
      </c>
      <c r="AY555" s="143">
        <f>'آبان 1400'!AZ556</f>
        <v>0</v>
      </c>
      <c r="AZ555" s="143">
        <f>'آبان 1400'!BA556</f>
        <v>0</v>
      </c>
      <c r="BA555" s="143">
        <f>'آبان 1400'!BB556</f>
        <v>0</v>
      </c>
      <c r="BB555" s="143">
        <f>'آبان 1400'!BC556</f>
        <v>0</v>
      </c>
      <c r="BC555" s="143">
        <f>'آبان 1400'!BD556</f>
        <v>0</v>
      </c>
      <c r="BD555" s="143">
        <f>'آبان 1400'!BE556</f>
        <v>0</v>
      </c>
      <c r="BE555" s="143">
        <f>'آبان 1400'!BF556</f>
        <v>0</v>
      </c>
      <c r="BF555" s="144">
        <f t="shared" si="369"/>
        <v>6534683.4192080004</v>
      </c>
      <c r="BG555" s="141">
        <f t="shared" si="370"/>
        <v>71688474</v>
      </c>
      <c r="BH555" s="145">
        <f t="shared" si="371"/>
        <v>78223158.216000006</v>
      </c>
      <c r="BI555" s="128">
        <f t="shared" si="364"/>
        <v>4659160</v>
      </c>
      <c r="BJ555" s="146">
        <f t="shared" si="372"/>
        <v>2329580</v>
      </c>
      <c r="BK555" s="146">
        <f t="shared" si="373"/>
        <v>698874</v>
      </c>
      <c r="BL555" s="147">
        <f t="shared" si="374"/>
        <v>1120000</v>
      </c>
      <c r="BM555" s="383">
        <v>0</v>
      </c>
      <c r="BN555" s="148">
        <f t="shared" si="375"/>
        <v>87030772.216000006</v>
      </c>
      <c r="BO555" s="149">
        <f t="shared" si="376"/>
        <v>72912168.215999991</v>
      </c>
      <c r="BP555" s="150">
        <f t="shared" si="377"/>
        <v>16769798.689679999</v>
      </c>
      <c r="BQ555" s="151">
        <f t="shared" si="378"/>
        <v>103800570.90568</v>
      </c>
      <c r="BR555" s="152">
        <f t="shared" si="379"/>
        <v>100800</v>
      </c>
      <c r="BS555" s="148">
        <f t="shared" si="380"/>
        <v>103901370.90568</v>
      </c>
      <c r="BT555" s="136">
        <v>0</v>
      </c>
      <c r="BU555" s="149">
        <f t="shared" si="381"/>
        <v>8703077.2216000017</v>
      </c>
      <c r="BV555" s="153">
        <f t="shared" si="382"/>
        <v>4351538.6108000008</v>
      </c>
      <c r="BW555" s="134">
        <f t="shared" si="383"/>
        <v>90846755.073280007</v>
      </c>
      <c r="BX555" s="148">
        <f t="shared" si="384"/>
        <v>7687614</v>
      </c>
      <c r="BY555" s="135">
        <f t="shared" si="385"/>
        <v>83159141.073280007</v>
      </c>
      <c r="CD555" s="400">
        <f>'آبان 1400'!AU556</f>
        <v>78223158.216000006</v>
      </c>
      <c r="CE555" s="401">
        <f>'آبان 1400'!AV556</f>
        <v>54308316.440880008</v>
      </c>
      <c r="CF555" s="401">
        <f>'آبان 1400'!AW556</f>
        <v>72912168.215999991</v>
      </c>
      <c r="CG555" s="401">
        <f>'آبان 1400'!AX556</f>
        <v>5103851.7751199994</v>
      </c>
      <c r="CH555" s="401">
        <f>'آبان 1400'!AY556</f>
        <v>1430831.644088001</v>
      </c>
      <c r="CI555" s="401">
        <f>'آبان 1400'!AZ556</f>
        <v>0</v>
      </c>
      <c r="CJ555" s="401">
        <f>'آبان 1400'!BA556</f>
        <v>0</v>
      </c>
      <c r="CK555" s="401">
        <f>'آبان 1400'!BB556</f>
        <v>0</v>
      </c>
      <c r="CL555" s="401">
        <f>'آبان 1400'!BC556</f>
        <v>0</v>
      </c>
      <c r="CM555" s="401">
        <f>'آبان 1400'!BD556</f>
        <v>0</v>
      </c>
      <c r="CN555" s="401">
        <f>'آبان 1400'!BE556</f>
        <v>0</v>
      </c>
      <c r="CO555" s="401">
        <f>'آبان 1400'!BF556</f>
        <v>0</v>
      </c>
      <c r="CP555" s="401">
        <f>'آبان 1400'!BG556</f>
        <v>6534683.4192080004</v>
      </c>
      <c r="CQ555" s="401">
        <f>'آبان 1400'!BH556</f>
        <v>71688474</v>
      </c>
      <c r="CR555" s="401">
        <f t="shared" si="386"/>
        <v>78223158.216000006</v>
      </c>
      <c r="CS555" s="56">
        <f t="shared" si="387"/>
        <v>4659160</v>
      </c>
      <c r="CT555" s="400">
        <f t="shared" si="388"/>
        <v>2329580</v>
      </c>
      <c r="CU555" s="401">
        <f t="shared" si="389"/>
        <v>698874</v>
      </c>
      <c r="CV555" s="401">
        <f t="shared" si="390"/>
        <v>1120000</v>
      </c>
      <c r="CW555" s="56">
        <v>0</v>
      </c>
      <c r="CX555" s="401">
        <f t="shared" si="391"/>
        <v>87030772.216000006</v>
      </c>
      <c r="CY555" s="401">
        <f t="shared" si="392"/>
        <v>72912168.215999991</v>
      </c>
      <c r="CZ555" s="401">
        <f t="shared" si="393"/>
        <v>16769798.689679999</v>
      </c>
      <c r="DA555" s="401">
        <f t="shared" si="394"/>
        <v>103800570.90568</v>
      </c>
      <c r="DB555" s="401">
        <f t="shared" si="395"/>
        <v>100800</v>
      </c>
      <c r="DC555" s="401">
        <f t="shared" si="396"/>
        <v>103901370.90568</v>
      </c>
      <c r="DD555" s="406">
        <v>0</v>
      </c>
      <c r="DE555" s="401">
        <f t="shared" si="397"/>
        <v>8703077.2216000017</v>
      </c>
      <c r="DF555" s="401">
        <f t="shared" si="398"/>
        <v>4351538.6108000008</v>
      </c>
      <c r="DG555" s="401">
        <f t="shared" si="399"/>
        <v>90846755.073280007</v>
      </c>
      <c r="DH555" s="401">
        <f t="shared" si="400"/>
        <v>7687614</v>
      </c>
      <c r="DI555" s="401">
        <f t="shared" si="401"/>
        <v>83159141.073280007</v>
      </c>
      <c r="DJ555" s="401">
        <f t="shared" si="402"/>
        <v>0</v>
      </c>
      <c r="DL555" s="408">
        <f t="shared" si="403"/>
        <v>6638737.5</v>
      </c>
      <c r="DM555" s="408">
        <f t="shared" si="404"/>
        <v>-1979577.5</v>
      </c>
    </row>
    <row r="556" spans="1:117" s="56" customFormat="1" ht="21" x14ac:dyDescent="0.2">
      <c r="A556" s="192">
        <f t="shared" si="365"/>
        <v>2655495</v>
      </c>
      <c r="B556" s="137">
        <f>'آبان 1400'!B557</f>
        <v>551</v>
      </c>
      <c r="C556" s="137">
        <f>'آبان 1400'!C557</f>
        <v>344</v>
      </c>
      <c r="D556" s="137">
        <f>'آبان 1400'!D557</f>
        <v>13406</v>
      </c>
      <c r="E556" s="137" t="str">
        <f>'آبان 1400'!E557</f>
        <v>سعيد</v>
      </c>
      <c r="F556" s="137" t="str">
        <f>'آبان 1400'!F557</f>
        <v>محمدي</v>
      </c>
      <c r="G556" s="137" t="str">
        <f>'آبان 1400'!G557</f>
        <v>نگهبان</v>
      </c>
      <c r="H556" s="137" t="str">
        <f>'آبان 1400'!H557</f>
        <v>کرمانشاه</v>
      </c>
      <c r="I556" s="137" t="str">
        <f>'آبان 1400'!I557</f>
        <v>167-12-1835546-1</v>
      </c>
      <c r="J556" s="137">
        <f>'آبان 1400'!J557</f>
        <v>3760332862</v>
      </c>
      <c r="K556" s="137" t="str">
        <f>'آبان 1400'!K557</f>
        <v>0047069889</v>
      </c>
      <c r="L556" s="137" t="str">
        <f>'آبان 1400'!L557</f>
        <v>کرمانشاه</v>
      </c>
      <c r="M556" s="137" t="str">
        <f>'آبان 1400'!M557</f>
        <v>نگهبان</v>
      </c>
      <c r="N556" s="121" t="str">
        <f>'آبان 1400'!N557</f>
        <v>*</v>
      </c>
      <c r="O556" s="120">
        <f>'آبان 1400'!O557</f>
        <v>0</v>
      </c>
      <c r="P556" s="122">
        <f>'آبان 1400'!P557</f>
        <v>0</v>
      </c>
      <c r="Q556" s="362">
        <f>'آبان 1400'!Q557</f>
        <v>30</v>
      </c>
      <c r="R556" s="362">
        <f>'آبان 1400'!R557</f>
        <v>120</v>
      </c>
      <c r="S556" s="362">
        <f>'آبان 1400'!S557</f>
        <v>110</v>
      </c>
      <c r="T556" s="362">
        <f>'آبان 1400'!T557</f>
        <v>29.33</v>
      </c>
      <c r="U556" s="138">
        <f>'آبان 1400'!U557</f>
        <v>0</v>
      </c>
      <c r="V556" s="121">
        <f>'آبان 1400'!W557</f>
        <v>0</v>
      </c>
      <c r="W556" s="122">
        <f>'آبان 1400'!X557</f>
        <v>0</v>
      </c>
      <c r="X556" s="370">
        <f>'آبان 1400'!Y557</f>
        <v>2</v>
      </c>
      <c r="Y556" s="370">
        <f>'آبان 1400'!Z557</f>
        <v>1</v>
      </c>
      <c r="Z556" s="139">
        <f>'آبان 1400'!AA557</f>
        <v>885165</v>
      </c>
      <c r="AA556" s="139">
        <f>'آبان 1400'!AB557</f>
        <v>46667</v>
      </c>
      <c r="AB556" s="139">
        <f>'آبان 1400'!AC557</f>
        <v>931832</v>
      </c>
      <c r="AC556" s="139">
        <f>'آبان 1400'!AD557</f>
        <v>4500000</v>
      </c>
      <c r="AD556" s="139">
        <f>'آبان 1400'!AE557</f>
        <v>6000000</v>
      </c>
      <c r="AE556" s="140">
        <f>'آبان 1400'!AF557</f>
        <v>177895.19999999998</v>
      </c>
      <c r="AF556" s="123">
        <f>'آبان 1400'!AG557</f>
        <v>26554950</v>
      </c>
      <c r="AG556" s="124">
        <f>'آبان 1400'!AH557</f>
        <v>1400010</v>
      </c>
      <c r="AH556" s="124">
        <f>'آبان 1400'!AI557</f>
        <v>21347423.999999996</v>
      </c>
      <c r="AI556" s="124">
        <f>'آبان 1400'!AJ557</f>
        <v>2655495</v>
      </c>
      <c r="AJ556" s="124">
        <f>'آبان 1400'!AK557</f>
        <v>4500000</v>
      </c>
      <c r="AK556" s="124">
        <f>'آبان 1400'!AL557</f>
        <v>6000000</v>
      </c>
      <c r="AL556" s="124">
        <f>'آبان 1400'!AM557</f>
        <v>4892117.9999999991</v>
      </c>
      <c r="AM556" s="124">
        <f>'آبان 1400'!AN557</f>
        <v>5217666.2159999991</v>
      </c>
      <c r="AN556" s="124">
        <f>'آبان 1400'!AO557</f>
        <v>0</v>
      </c>
      <c r="AO556" s="124">
        <f>'آبان 1400'!AP557</f>
        <v>3000000</v>
      </c>
      <c r="AP556" s="124">
        <f>'آبان 1400'!AQ557</f>
        <v>0</v>
      </c>
      <c r="AQ556" s="124">
        <f>'آبان 1400'!AR557</f>
        <v>0</v>
      </c>
      <c r="AR556" s="124">
        <f>'آبان 1400'!AS557</f>
        <v>0</v>
      </c>
      <c r="AS556" s="379">
        <f>'آبان 1400'!AT557</f>
        <v>0</v>
      </c>
      <c r="AT556" s="372">
        <f t="shared" si="366"/>
        <v>75567663.216000006</v>
      </c>
      <c r="AU556" s="174">
        <f>'آبان 1400'!AV557</f>
        <v>54308316.440880008</v>
      </c>
      <c r="AV556" s="142">
        <f>'آبان 1400'!AW557</f>
        <v>72912168.215999991</v>
      </c>
      <c r="AW556" s="143">
        <f t="shared" si="367"/>
        <v>5103851.7751199994</v>
      </c>
      <c r="AX556" s="76">
        <f t="shared" si="368"/>
        <v>1430831.644088001</v>
      </c>
      <c r="AY556" s="143">
        <f>'آبان 1400'!AZ557</f>
        <v>0</v>
      </c>
      <c r="AZ556" s="143">
        <f>'آبان 1400'!BA557</f>
        <v>0</v>
      </c>
      <c r="BA556" s="143">
        <f>'آبان 1400'!BB557</f>
        <v>0</v>
      </c>
      <c r="BB556" s="143">
        <f>'آبان 1400'!BC557</f>
        <v>0</v>
      </c>
      <c r="BC556" s="143">
        <f>'آبان 1400'!BD557</f>
        <v>0</v>
      </c>
      <c r="BD556" s="143">
        <f>'آبان 1400'!BE557</f>
        <v>0</v>
      </c>
      <c r="BE556" s="143">
        <f>'آبان 1400'!BF557</f>
        <v>0</v>
      </c>
      <c r="BF556" s="144">
        <f t="shared" si="369"/>
        <v>6534683.4192080004</v>
      </c>
      <c r="BG556" s="141">
        <f t="shared" si="370"/>
        <v>69032979</v>
      </c>
      <c r="BH556" s="145">
        <f t="shared" si="371"/>
        <v>75567663.216000006</v>
      </c>
      <c r="BI556" s="128">
        <f t="shared" si="364"/>
        <v>4659160</v>
      </c>
      <c r="BJ556" s="146">
        <f t="shared" si="372"/>
        <v>2329580</v>
      </c>
      <c r="BK556" s="146">
        <f t="shared" si="373"/>
        <v>698874</v>
      </c>
      <c r="BL556" s="147">
        <f t="shared" si="374"/>
        <v>1120000</v>
      </c>
      <c r="BM556" s="383">
        <v>0</v>
      </c>
      <c r="BN556" s="148">
        <f t="shared" si="375"/>
        <v>84375277.216000006</v>
      </c>
      <c r="BO556" s="149">
        <f t="shared" si="376"/>
        <v>72912168.215999991</v>
      </c>
      <c r="BP556" s="150">
        <f t="shared" si="377"/>
        <v>16769798.689679999</v>
      </c>
      <c r="BQ556" s="151">
        <f t="shared" si="378"/>
        <v>101145075.90568</v>
      </c>
      <c r="BR556" s="152">
        <f t="shared" si="379"/>
        <v>100800</v>
      </c>
      <c r="BS556" s="148">
        <f t="shared" si="380"/>
        <v>101245875.90568</v>
      </c>
      <c r="BT556" s="136">
        <v>0</v>
      </c>
      <c r="BU556" s="149">
        <f t="shared" si="381"/>
        <v>8437527.7216000017</v>
      </c>
      <c r="BV556" s="153">
        <f t="shared" si="382"/>
        <v>4218763.8608000008</v>
      </c>
      <c r="BW556" s="134">
        <f t="shared" si="383"/>
        <v>88589584.323280007</v>
      </c>
      <c r="BX556" s="148">
        <f t="shared" si="384"/>
        <v>7687614</v>
      </c>
      <c r="BY556" s="135">
        <f t="shared" si="385"/>
        <v>80901970.323280007</v>
      </c>
      <c r="CD556" s="400">
        <f>'آبان 1400'!AU557</f>
        <v>75567663.216000006</v>
      </c>
      <c r="CE556" s="401">
        <f>'آبان 1400'!AV557</f>
        <v>54308316.440880008</v>
      </c>
      <c r="CF556" s="401">
        <f>'آبان 1400'!AW557</f>
        <v>72912168.215999991</v>
      </c>
      <c r="CG556" s="401">
        <f>'آبان 1400'!AX557</f>
        <v>5103851.7751199994</v>
      </c>
      <c r="CH556" s="401">
        <f>'آبان 1400'!AY557</f>
        <v>1430831.644088001</v>
      </c>
      <c r="CI556" s="401">
        <f>'آبان 1400'!AZ557</f>
        <v>0</v>
      </c>
      <c r="CJ556" s="401">
        <f>'آبان 1400'!BA557</f>
        <v>0</v>
      </c>
      <c r="CK556" s="401">
        <f>'آبان 1400'!BB557</f>
        <v>0</v>
      </c>
      <c r="CL556" s="401">
        <f>'آبان 1400'!BC557</f>
        <v>0</v>
      </c>
      <c r="CM556" s="401">
        <f>'آبان 1400'!BD557</f>
        <v>0</v>
      </c>
      <c r="CN556" s="401">
        <f>'آبان 1400'!BE557</f>
        <v>0</v>
      </c>
      <c r="CO556" s="401">
        <f>'آبان 1400'!BF557</f>
        <v>0</v>
      </c>
      <c r="CP556" s="401">
        <f>'آبان 1400'!BG557</f>
        <v>6534683.4192080004</v>
      </c>
      <c r="CQ556" s="401">
        <f>'آبان 1400'!BH557</f>
        <v>69032979</v>
      </c>
      <c r="CR556" s="401">
        <f t="shared" si="386"/>
        <v>75567663.216000006</v>
      </c>
      <c r="CS556" s="56">
        <f t="shared" si="387"/>
        <v>4659160</v>
      </c>
      <c r="CT556" s="400">
        <f t="shared" si="388"/>
        <v>2329580</v>
      </c>
      <c r="CU556" s="401">
        <f t="shared" si="389"/>
        <v>698874</v>
      </c>
      <c r="CV556" s="401">
        <f t="shared" si="390"/>
        <v>1120000</v>
      </c>
      <c r="CW556" s="56">
        <v>0</v>
      </c>
      <c r="CX556" s="401">
        <f t="shared" si="391"/>
        <v>84375277.216000006</v>
      </c>
      <c r="CY556" s="401">
        <f t="shared" si="392"/>
        <v>72912168.215999991</v>
      </c>
      <c r="CZ556" s="401">
        <f t="shared" si="393"/>
        <v>16769798.689679999</v>
      </c>
      <c r="DA556" s="401">
        <f t="shared" si="394"/>
        <v>101145075.90568</v>
      </c>
      <c r="DB556" s="401">
        <f t="shared" si="395"/>
        <v>100800</v>
      </c>
      <c r="DC556" s="401">
        <f t="shared" si="396"/>
        <v>101245875.90568</v>
      </c>
      <c r="DD556" s="406">
        <v>0</v>
      </c>
      <c r="DE556" s="401">
        <f t="shared" si="397"/>
        <v>8437527.7216000017</v>
      </c>
      <c r="DF556" s="401">
        <f t="shared" si="398"/>
        <v>4218763.8608000008</v>
      </c>
      <c r="DG556" s="401">
        <f t="shared" si="399"/>
        <v>88589584.323280007</v>
      </c>
      <c r="DH556" s="401">
        <f t="shared" si="400"/>
        <v>7687614</v>
      </c>
      <c r="DI556" s="401">
        <f t="shared" si="401"/>
        <v>80901970.323280007</v>
      </c>
      <c r="DJ556" s="401">
        <f t="shared" si="402"/>
        <v>0</v>
      </c>
      <c r="DL556" s="408">
        <f t="shared" si="403"/>
        <v>6638737.5</v>
      </c>
      <c r="DM556" s="408">
        <f t="shared" si="404"/>
        <v>-1979577.5</v>
      </c>
    </row>
    <row r="557" spans="1:117" s="56" customFormat="1" ht="21" x14ac:dyDescent="0.2">
      <c r="A557" s="192">
        <f t="shared" si="365"/>
        <v>2655495</v>
      </c>
      <c r="B557" s="137">
        <f>'آبان 1400'!B558</f>
        <v>552</v>
      </c>
      <c r="C557" s="137">
        <f>'آبان 1400'!C558</f>
        <v>345</v>
      </c>
      <c r="D557" s="137">
        <f>'آبان 1400'!D558</f>
        <v>13396</v>
      </c>
      <c r="E557" s="137" t="str">
        <f>'آبان 1400'!E558</f>
        <v>سعادت</v>
      </c>
      <c r="F557" s="137" t="str">
        <f>'آبان 1400'!F558</f>
        <v>همتي</v>
      </c>
      <c r="G557" s="137" t="str">
        <f>'آبان 1400'!G558</f>
        <v>نگهبان</v>
      </c>
      <c r="H557" s="137" t="str">
        <f>'آبان 1400'!H558</f>
        <v>کرمانشاه</v>
      </c>
      <c r="I557" s="137" t="str">
        <f>'آبان 1400'!I558</f>
        <v>287-813-1969620-1</v>
      </c>
      <c r="J557" s="137">
        <f>'آبان 1400'!J558</f>
        <v>3258219176</v>
      </c>
      <c r="K557" s="137" t="str">
        <f>'آبان 1400'!K558</f>
        <v>0047054931</v>
      </c>
      <c r="L557" s="137" t="str">
        <f>'آبان 1400'!L558</f>
        <v>کرمانشاه</v>
      </c>
      <c r="M557" s="137" t="str">
        <f>'آبان 1400'!M558</f>
        <v>نگهبان</v>
      </c>
      <c r="N557" s="121" t="str">
        <f>'آبان 1400'!N558</f>
        <v>*</v>
      </c>
      <c r="O557" s="120">
        <f>'آبان 1400'!O558</f>
        <v>0</v>
      </c>
      <c r="P557" s="122">
        <f>'آبان 1400'!P558</f>
        <v>0</v>
      </c>
      <c r="Q557" s="362">
        <f>'آبان 1400'!Q558</f>
        <v>30</v>
      </c>
      <c r="R557" s="362">
        <f>'آبان 1400'!R558</f>
        <v>120</v>
      </c>
      <c r="S557" s="362">
        <f>'آبان 1400'!S558</f>
        <v>110</v>
      </c>
      <c r="T557" s="362">
        <f>'آبان 1400'!T558</f>
        <v>29.33</v>
      </c>
      <c r="U557" s="138">
        <f>'آبان 1400'!U558</f>
        <v>0</v>
      </c>
      <c r="V557" s="121">
        <f>'آبان 1400'!W558</f>
        <v>0</v>
      </c>
      <c r="W557" s="122">
        <f>'آبان 1400'!X558</f>
        <v>0</v>
      </c>
      <c r="X557" s="370">
        <f>'آبان 1400'!Y558</f>
        <v>1</v>
      </c>
      <c r="Y557" s="370">
        <f>'آبان 1400'!Z558</f>
        <v>0</v>
      </c>
      <c r="Z557" s="139">
        <f>'آبان 1400'!AA558</f>
        <v>885165</v>
      </c>
      <c r="AA557" s="139">
        <f>'آبان 1400'!AB558</f>
        <v>46667</v>
      </c>
      <c r="AB557" s="139">
        <f>'آبان 1400'!AC558</f>
        <v>931832</v>
      </c>
      <c r="AC557" s="139">
        <f>'آبان 1400'!AD558</f>
        <v>4500000</v>
      </c>
      <c r="AD557" s="139">
        <f>'آبان 1400'!AE558</f>
        <v>6000000</v>
      </c>
      <c r="AE557" s="140">
        <f>'آبان 1400'!AF558</f>
        <v>177895.19999999998</v>
      </c>
      <c r="AF557" s="123">
        <f>'آبان 1400'!AG558</f>
        <v>26554950</v>
      </c>
      <c r="AG557" s="124">
        <f>'آبان 1400'!AH558</f>
        <v>1400010</v>
      </c>
      <c r="AH557" s="124">
        <f>'آبان 1400'!AI558</f>
        <v>21347423.999999996</v>
      </c>
      <c r="AI557" s="124">
        <f>'آبان 1400'!AJ558</f>
        <v>0</v>
      </c>
      <c r="AJ557" s="124">
        <f>'آبان 1400'!AK558</f>
        <v>4500000</v>
      </c>
      <c r="AK557" s="124">
        <f>'آبان 1400'!AL558</f>
        <v>6000000</v>
      </c>
      <c r="AL557" s="124">
        <f>'آبان 1400'!AM558</f>
        <v>4892117.9999999991</v>
      </c>
      <c r="AM557" s="124">
        <f>'آبان 1400'!AN558</f>
        <v>5217666.2159999991</v>
      </c>
      <c r="AN557" s="124">
        <f>'آبان 1400'!AO558</f>
        <v>0</v>
      </c>
      <c r="AO557" s="124">
        <f>'آبان 1400'!AP558</f>
        <v>3000000</v>
      </c>
      <c r="AP557" s="124">
        <f>'آبان 1400'!AQ558</f>
        <v>0</v>
      </c>
      <c r="AQ557" s="124">
        <f>'آبان 1400'!AR558</f>
        <v>0</v>
      </c>
      <c r="AR557" s="124">
        <f>'آبان 1400'!AS558</f>
        <v>0</v>
      </c>
      <c r="AS557" s="379">
        <f>'آبان 1400'!AT558</f>
        <v>0</v>
      </c>
      <c r="AT557" s="372">
        <f t="shared" si="366"/>
        <v>72912168.216000006</v>
      </c>
      <c r="AU557" s="174">
        <f>'آبان 1400'!AV558</f>
        <v>54308316.440880008</v>
      </c>
      <c r="AV557" s="142">
        <f>'آبان 1400'!AW558</f>
        <v>72912168.215999991</v>
      </c>
      <c r="AW557" s="143">
        <f t="shared" si="367"/>
        <v>5103851.7751199994</v>
      </c>
      <c r="AX557" s="76">
        <f t="shared" si="368"/>
        <v>1430831.644088001</v>
      </c>
      <c r="AY557" s="143">
        <f>'آبان 1400'!AZ558</f>
        <v>0</v>
      </c>
      <c r="AZ557" s="143">
        <f>'آبان 1400'!BA558</f>
        <v>0</v>
      </c>
      <c r="BA557" s="143">
        <f>'آبان 1400'!BB558</f>
        <v>0</v>
      </c>
      <c r="BB557" s="143">
        <f>'آبان 1400'!BC558</f>
        <v>0</v>
      </c>
      <c r="BC557" s="143">
        <f>'آبان 1400'!BD558</f>
        <v>0</v>
      </c>
      <c r="BD557" s="143">
        <f>'آبان 1400'!BE558</f>
        <v>0</v>
      </c>
      <c r="BE557" s="143">
        <f>'آبان 1400'!BF558</f>
        <v>0</v>
      </c>
      <c r="BF557" s="144">
        <f t="shared" si="369"/>
        <v>6534683.4192080004</v>
      </c>
      <c r="BG557" s="141">
        <f t="shared" si="370"/>
        <v>66377484</v>
      </c>
      <c r="BH557" s="145">
        <f t="shared" si="371"/>
        <v>72912168.216000006</v>
      </c>
      <c r="BI557" s="128">
        <f t="shared" si="364"/>
        <v>4659160</v>
      </c>
      <c r="BJ557" s="146">
        <f t="shared" si="372"/>
        <v>2329580</v>
      </c>
      <c r="BK557" s="146">
        <f t="shared" si="373"/>
        <v>698874</v>
      </c>
      <c r="BL557" s="147">
        <f t="shared" si="374"/>
        <v>1120000</v>
      </c>
      <c r="BM557" s="383">
        <v>0</v>
      </c>
      <c r="BN557" s="148">
        <f t="shared" si="375"/>
        <v>81719782.216000006</v>
      </c>
      <c r="BO557" s="149">
        <f t="shared" si="376"/>
        <v>72912168.215999991</v>
      </c>
      <c r="BP557" s="150">
        <f t="shared" si="377"/>
        <v>16769798.689679999</v>
      </c>
      <c r="BQ557" s="151">
        <f t="shared" si="378"/>
        <v>98489580.905680001</v>
      </c>
      <c r="BR557" s="152">
        <f t="shared" si="379"/>
        <v>100800</v>
      </c>
      <c r="BS557" s="148">
        <f t="shared" si="380"/>
        <v>98590380.905680001</v>
      </c>
      <c r="BT557" s="136">
        <v>0</v>
      </c>
      <c r="BU557" s="149">
        <f t="shared" si="381"/>
        <v>8171978.2216000007</v>
      </c>
      <c r="BV557" s="153">
        <f t="shared" si="382"/>
        <v>4085989.1108000004</v>
      </c>
      <c r="BW557" s="134">
        <f t="shared" si="383"/>
        <v>86332413.573280007</v>
      </c>
      <c r="BX557" s="148">
        <f t="shared" si="384"/>
        <v>7687614</v>
      </c>
      <c r="BY557" s="135">
        <f t="shared" si="385"/>
        <v>78644799.573280007</v>
      </c>
      <c r="CD557" s="400">
        <f>'آبان 1400'!AU558</f>
        <v>72912168.216000006</v>
      </c>
      <c r="CE557" s="401">
        <f>'آبان 1400'!AV558</f>
        <v>54308316.440880008</v>
      </c>
      <c r="CF557" s="401">
        <f>'آبان 1400'!AW558</f>
        <v>72912168.215999991</v>
      </c>
      <c r="CG557" s="401">
        <f>'آبان 1400'!AX558</f>
        <v>5103851.7751199994</v>
      </c>
      <c r="CH557" s="401">
        <f>'آبان 1400'!AY558</f>
        <v>1430831.644088001</v>
      </c>
      <c r="CI557" s="401">
        <f>'آبان 1400'!AZ558</f>
        <v>0</v>
      </c>
      <c r="CJ557" s="401">
        <f>'آبان 1400'!BA558</f>
        <v>0</v>
      </c>
      <c r="CK557" s="401">
        <f>'آبان 1400'!BB558</f>
        <v>0</v>
      </c>
      <c r="CL557" s="401">
        <f>'آبان 1400'!BC558</f>
        <v>0</v>
      </c>
      <c r="CM557" s="401">
        <f>'آبان 1400'!BD558</f>
        <v>0</v>
      </c>
      <c r="CN557" s="401">
        <f>'آبان 1400'!BE558</f>
        <v>0</v>
      </c>
      <c r="CO557" s="401">
        <f>'آبان 1400'!BF558</f>
        <v>0</v>
      </c>
      <c r="CP557" s="401">
        <f>'آبان 1400'!BG558</f>
        <v>6534683.4192080004</v>
      </c>
      <c r="CQ557" s="401">
        <f>'آبان 1400'!BH558</f>
        <v>66377484</v>
      </c>
      <c r="CR557" s="401">
        <f t="shared" si="386"/>
        <v>72912168.216000006</v>
      </c>
      <c r="CS557" s="56">
        <f t="shared" si="387"/>
        <v>4659160</v>
      </c>
      <c r="CT557" s="400">
        <f t="shared" si="388"/>
        <v>2329580</v>
      </c>
      <c r="CU557" s="401">
        <f t="shared" si="389"/>
        <v>698874</v>
      </c>
      <c r="CV557" s="401">
        <f t="shared" si="390"/>
        <v>1120000</v>
      </c>
      <c r="CW557" s="56">
        <v>0</v>
      </c>
      <c r="CX557" s="401">
        <f t="shared" si="391"/>
        <v>81719782.216000006</v>
      </c>
      <c r="CY557" s="401">
        <f t="shared" si="392"/>
        <v>72912168.215999991</v>
      </c>
      <c r="CZ557" s="401">
        <f t="shared" si="393"/>
        <v>16769798.689679999</v>
      </c>
      <c r="DA557" s="401">
        <f t="shared" si="394"/>
        <v>98489580.905680001</v>
      </c>
      <c r="DB557" s="401">
        <f t="shared" si="395"/>
        <v>100800</v>
      </c>
      <c r="DC557" s="401">
        <f t="shared" si="396"/>
        <v>98590380.905680001</v>
      </c>
      <c r="DD557" s="406">
        <v>0</v>
      </c>
      <c r="DE557" s="401">
        <f t="shared" si="397"/>
        <v>8171978.2216000007</v>
      </c>
      <c r="DF557" s="401">
        <f t="shared" si="398"/>
        <v>4085989.1108000004</v>
      </c>
      <c r="DG557" s="401">
        <f t="shared" si="399"/>
        <v>86332413.573280007</v>
      </c>
      <c r="DH557" s="401">
        <f t="shared" si="400"/>
        <v>7687614</v>
      </c>
      <c r="DI557" s="401">
        <f t="shared" si="401"/>
        <v>78644799.573280007</v>
      </c>
      <c r="DJ557" s="401">
        <f t="shared" si="402"/>
        <v>0</v>
      </c>
      <c r="DL557" s="408">
        <f t="shared" si="403"/>
        <v>6638737.5</v>
      </c>
      <c r="DM557" s="408">
        <f t="shared" si="404"/>
        <v>-1979577.5</v>
      </c>
    </row>
    <row r="558" spans="1:117" s="56" customFormat="1" ht="21" x14ac:dyDescent="0.2">
      <c r="A558" s="192">
        <f t="shared" si="365"/>
        <v>2655495</v>
      </c>
      <c r="B558" s="137">
        <f>'آبان 1400'!B559</f>
        <v>553</v>
      </c>
      <c r="C558" s="137">
        <f>'آبان 1400'!C559</f>
        <v>346</v>
      </c>
      <c r="D558" s="137">
        <f>'آبان 1400'!D559</f>
        <v>13400</v>
      </c>
      <c r="E558" s="137" t="str">
        <f>'آبان 1400'!E559</f>
        <v>گودرز</v>
      </c>
      <c r="F558" s="137" t="str">
        <f>'آبان 1400'!F559</f>
        <v>محمدي قشلاقي</v>
      </c>
      <c r="G558" s="137" t="str">
        <f>'آبان 1400'!G559</f>
        <v>نگهبان</v>
      </c>
      <c r="H558" s="137" t="str">
        <f>'آبان 1400'!H559</f>
        <v>کرمانشاه</v>
      </c>
      <c r="I558" s="137" t="str">
        <f>'آبان 1400'!I559</f>
        <v>210-813-9259440-1</v>
      </c>
      <c r="J558" s="137">
        <f>'آبان 1400'!J559</f>
        <v>3358530027</v>
      </c>
      <c r="K558" s="137" t="str">
        <f>'آبان 1400'!K559</f>
        <v>0067390578</v>
      </c>
      <c r="L558" s="137" t="str">
        <f>'آبان 1400'!L559</f>
        <v>کرمانشاه</v>
      </c>
      <c r="M558" s="137" t="str">
        <f>'آبان 1400'!M559</f>
        <v>نگهبان</v>
      </c>
      <c r="N558" s="121" t="str">
        <f>'آبان 1400'!N559</f>
        <v>*</v>
      </c>
      <c r="O558" s="120">
        <f>'آبان 1400'!O559</f>
        <v>0</v>
      </c>
      <c r="P558" s="122">
        <f>'آبان 1400'!P559</f>
        <v>0</v>
      </c>
      <c r="Q558" s="362">
        <f>'آبان 1400'!Q559</f>
        <v>30</v>
      </c>
      <c r="R558" s="362">
        <f>'آبان 1400'!R559</f>
        <v>120</v>
      </c>
      <c r="S558" s="362">
        <f>'آبان 1400'!S559</f>
        <v>110</v>
      </c>
      <c r="T558" s="362">
        <f>'آبان 1400'!T559</f>
        <v>29.33</v>
      </c>
      <c r="U558" s="138">
        <f>'آبان 1400'!U559</f>
        <v>0</v>
      </c>
      <c r="V558" s="121">
        <f>'آبان 1400'!W559</f>
        <v>0</v>
      </c>
      <c r="W558" s="122">
        <f>'آبان 1400'!X559</f>
        <v>0</v>
      </c>
      <c r="X558" s="370">
        <f>'آبان 1400'!Y559</f>
        <v>2</v>
      </c>
      <c r="Y558" s="370">
        <f>'آبان 1400'!Z559</f>
        <v>2</v>
      </c>
      <c r="Z558" s="139">
        <f>'آبان 1400'!AA559</f>
        <v>885165</v>
      </c>
      <c r="AA558" s="139">
        <f>'آبان 1400'!AB559</f>
        <v>46667</v>
      </c>
      <c r="AB558" s="139">
        <f>'آبان 1400'!AC559</f>
        <v>931832</v>
      </c>
      <c r="AC558" s="139">
        <f>'آبان 1400'!AD559</f>
        <v>4500000</v>
      </c>
      <c r="AD558" s="139">
        <f>'آبان 1400'!AE559</f>
        <v>6000000</v>
      </c>
      <c r="AE558" s="140">
        <f>'آبان 1400'!AF559</f>
        <v>177895.19999999998</v>
      </c>
      <c r="AF558" s="123">
        <f>'آبان 1400'!AG559</f>
        <v>26554950</v>
      </c>
      <c r="AG558" s="124">
        <f>'آبان 1400'!AH559</f>
        <v>1400010</v>
      </c>
      <c r="AH558" s="124">
        <f>'آبان 1400'!AI559</f>
        <v>21347423.999999996</v>
      </c>
      <c r="AI558" s="124">
        <f>'آبان 1400'!AJ559</f>
        <v>5310990</v>
      </c>
      <c r="AJ558" s="124">
        <f>'آبان 1400'!AK559</f>
        <v>4500000</v>
      </c>
      <c r="AK558" s="124">
        <f>'آبان 1400'!AL559</f>
        <v>6000000</v>
      </c>
      <c r="AL558" s="124">
        <f>'آبان 1400'!AM559</f>
        <v>4892117.9999999991</v>
      </c>
      <c r="AM558" s="124">
        <f>'آبان 1400'!AN559</f>
        <v>5217666.2159999991</v>
      </c>
      <c r="AN558" s="124">
        <f>'آبان 1400'!AO559</f>
        <v>0</v>
      </c>
      <c r="AO558" s="124">
        <f>'آبان 1400'!AP559</f>
        <v>3000000</v>
      </c>
      <c r="AP558" s="124">
        <f>'آبان 1400'!AQ559</f>
        <v>0</v>
      </c>
      <c r="AQ558" s="124">
        <f>'آبان 1400'!AR559</f>
        <v>0</v>
      </c>
      <c r="AR558" s="124">
        <f>'آبان 1400'!AS559</f>
        <v>0</v>
      </c>
      <c r="AS558" s="379">
        <f>'آبان 1400'!AT559</f>
        <v>0</v>
      </c>
      <c r="AT558" s="372">
        <f t="shared" si="366"/>
        <v>78223158.216000006</v>
      </c>
      <c r="AU558" s="174">
        <f>'آبان 1400'!AV559</f>
        <v>54308316.440880008</v>
      </c>
      <c r="AV558" s="142">
        <f>'آبان 1400'!AW559</f>
        <v>72912168.215999991</v>
      </c>
      <c r="AW558" s="143">
        <f t="shared" si="367"/>
        <v>5103851.7751199994</v>
      </c>
      <c r="AX558" s="76">
        <f t="shared" si="368"/>
        <v>1430831.644088001</v>
      </c>
      <c r="AY558" s="143">
        <f>'آبان 1400'!AZ559</f>
        <v>0</v>
      </c>
      <c r="AZ558" s="143">
        <f>'آبان 1400'!BA559</f>
        <v>0</v>
      </c>
      <c r="BA558" s="143">
        <f>'آبان 1400'!BB559</f>
        <v>0</v>
      </c>
      <c r="BB558" s="143">
        <f>'آبان 1400'!BC559</f>
        <v>0</v>
      </c>
      <c r="BC558" s="143">
        <f>'آبان 1400'!BD559</f>
        <v>0</v>
      </c>
      <c r="BD558" s="143">
        <f>'آبان 1400'!BE559</f>
        <v>0</v>
      </c>
      <c r="BE558" s="143">
        <f>'آبان 1400'!BF559</f>
        <v>0</v>
      </c>
      <c r="BF558" s="144">
        <f t="shared" si="369"/>
        <v>6534683.4192080004</v>
      </c>
      <c r="BG558" s="141">
        <f t="shared" si="370"/>
        <v>71688474</v>
      </c>
      <c r="BH558" s="145">
        <f t="shared" si="371"/>
        <v>78223158.216000006</v>
      </c>
      <c r="BI558" s="128">
        <f t="shared" si="364"/>
        <v>4659160</v>
      </c>
      <c r="BJ558" s="146">
        <f t="shared" si="372"/>
        <v>2329580</v>
      </c>
      <c r="BK558" s="146">
        <f t="shared" si="373"/>
        <v>698874</v>
      </c>
      <c r="BL558" s="147">
        <f t="shared" si="374"/>
        <v>1120000</v>
      </c>
      <c r="BM558" s="383">
        <v>0</v>
      </c>
      <c r="BN558" s="148">
        <f t="shared" si="375"/>
        <v>87030772.216000006</v>
      </c>
      <c r="BO558" s="149">
        <f t="shared" si="376"/>
        <v>72912168.215999991</v>
      </c>
      <c r="BP558" s="150">
        <f t="shared" si="377"/>
        <v>16769798.689679999</v>
      </c>
      <c r="BQ558" s="151">
        <f t="shared" si="378"/>
        <v>103800570.90568</v>
      </c>
      <c r="BR558" s="152">
        <f t="shared" si="379"/>
        <v>100800</v>
      </c>
      <c r="BS558" s="148">
        <f t="shared" si="380"/>
        <v>103901370.90568</v>
      </c>
      <c r="BT558" s="136">
        <v>0</v>
      </c>
      <c r="BU558" s="149">
        <f t="shared" si="381"/>
        <v>8703077.2216000017</v>
      </c>
      <c r="BV558" s="153">
        <f t="shared" si="382"/>
        <v>4351538.6108000008</v>
      </c>
      <c r="BW558" s="134">
        <f t="shared" si="383"/>
        <v>90846755.073280007</v>
      </c>
      <c r="BX558" s="148">
        <f t="shared" si="384"/>
        <v>7687614</v>
      </c>
      <c r="BY558" s="135">
        <f t="shared" si="385"/>
        <v>83159141.073280007</v>
      </c>
      <c r="CD558" s="400">
        <f>'آبان 1400'!AU559</f>
        <v>78223158.216000006</v>
      </c>
      <c r="CE558" s="401">
        <f>'آبان 1400'!AV559</f>
        <v>54308316.440880008</v>
      </c>
      <c r="CF558" s="401">
        <f>'آبان 1400'!AW559</f>
        <v>72912168.215999991</v>
      </c>
      <c r="CG558" s="401">
        <f>'آبان 1400'!AX559</f>
        <v>5103851.7751199994</v>
      </c>
      <c r="CH558" s="401">
        <f>'آبان 1400'!AY559</f>
        <v>1430831.644088001</v>
      </c>
      <c r="CI558" s="401">
        <f>'آبان 1400'!AZ559</f>
        <v>0</v>
      </c>
      <c r="CJ558" s="401">
        <f>'آبان 1400'!BA559</f>
        <v>0</v>
      </c>
      <c r="CK558" s="401">
        <f>'آبان 1400'!BB559</f>
        <v>0</v>
      </c>
      <c r="CL558" s="401">
        <f>'آبان 1400'!BC559</f>
        <v>0</v>
      </c>
      <c r="CM558" s="401">
        <f>'آبان 1400'!BD559</f>
        <v>0</v>
      </c>
      <c r="CN558" s="401">
        <f>'آبان 1400'!BE559</f>
        <v>0</v>
      </c>
      <c r="CO558" s="401">
        <f>'آبان 1400'!BF559</f>
        <v>0</v>
      </c>
      <c r="CP558" s="401">
        <f>'آبان 1400'!BG559</f>
        <v>6534683.4192080004</v>
      </c>
      <c r="CQ558" s="401">
        <f>'آبان 1400'!BH559</f>
        <v>71688474</v>
      </c>
      <c r="CR558" s="401">
        <f t="shared" si="386"/>
        <v>78223158.216000006</v>
      </c>
      <c r="CS558" s="56">
        <f t="shared" si="387"/>
        <v>4659160</v>
      </c>
      <c r="CT558" s="400">
        <f t="shared" si="388"/>
        <v>2329580</v>
      </c>
      <c r="CU558" s="401">
        <f t="shared" si="389"/>
        <v>698874</v>
      </c>
      <c r="CV558" s="401">
        <f t="shared" si="390"/>
        <v>1120000</v>
      </c>
      <c r="CW558" s="56">
        <v>0</v>
      </c>
      <c r="CX558" s="401">
        <f t="shared" si="391"/>
        <v>87030772.216000006</v>
      </c>
      <c r="CY558" s="401">
        <f t="shared" si="392"/>
        <v>72912168.215999991</v>
      </c>
      <c r="CZ558" s="401">
        <f t="shared" si="393"/>
        <v>16769798.689679999</v>
      </c>
      <c r="DA558" s="401">
        <f t="shared" si="394"/>
        <v>103800570.90568</v>
      </c>
      <c r="DB558" s="401">
        <f t="shared" si="395"/>
        <v>100800</v>
      </c>
      <c r="DC558" s="401">
        <f t="shared" si="396"/>
        <v>103901370.90568</v>
      </c>
      <c r="DD558" s="406">
        <v>0</v>
      </c>
      <c r="DE558" s="401">
        <f t="shared" si="397"/>
        <v>8703077.2216000017</v>
      </c>
      <c r="DF558" s="401">
        <f t="shared" si="398"/>
        <v>4351538.6108000008</v>
      </c>
      <c r="DG558" s="401">
        <f t="shared" si="399"/>
        <v>90846755.073280007</v>
      </c>
      <c r="DH558" s="401">
        <f t="shared" si="400"/>
        <v>7687614</v>
      </c>
      <c r="DI558" s="401">
        <f t="shared" si="401"/>
        <v>83159141.073280007</v>
      </c>
      <c r="DJ558" s="401">
        <f t="shared" si="402"/>
        <v>0</v>
      </c>
      <c r="DL558" s="408">
        <f t="shared" si="403"/>
        <v>6638737.5</v>
      </c>
      <c r="DM558" s="408">
        <f t="shared" si="404"/>
        <v>-1979577.5</v>
      </c>
    </row>
    <row r="559" spans="1:117" s="56" customFormat="1" ht="21" x14ac:dyDescent="0.2">
      <c r="A559" s="192">
        <f t="shared" si="365"/>
        <v>2655495</v>
      </c>
      <c r="B559" s="137">
        <f>'آبان 1400'!B560</f>
        <v>554</v>
      </c>
      <c r="C559" s="137">
        <f>'آبان 1400'!C560</f>
        <v>347</v>
      </c>
      <c r="D559" s="137">
        <f>'آبان 1400'!D560</f>
        <v>13397</v>
      </c>
      <c r="E559" s="137" t="str">
        <f>'آبان 1400'!E560</f>
        <v>پیمان</v>
      </c>
      <c r="F559" s="137" t="str">
        <f>'آبان 1400'!F560</f>
        <v>دامیان</v>
      </c>
      <c r="G559" s="137" t="str">
        <f>'آبان 1400'!G560</f>
        <v>نگهبان</v>
      </c>
      <c r="H559" s="137" t="str">
        <f>'آبان 1400'!H560</f>
        <v>کرمانشاه</v>
      </c>
      <c r="I559" s="137" t="str">
        <f>'آبان 1400'!I560</f>
        <v>264-813-8363591-1</v>
      </c>
      <c r="J559" s="137">
        <f>'آبان 1400'!J560</f>
        <v>3254328051</v>
      </c>
      <c r="K559" s="137" t="str">
        <f>'آبان 1400'!K560</f>
        <v>0047056445</v>
      </c>
      <c r="L559" s="137" t="str">
        <f>'آبان 1400'!L560</f>
        <v>کرمانشاه</v>
      </c>
      <c r="M559" s="137" t="str">
        <f>'آبان 1400'!M560</f>
        <v>نگهبان</v>
      </c>
      <c r="N559" s="121" t="str">
        <f>'آبان 1400'!N560</f>
        <v>*</v>
      </c>
      <c r="O559" s="120">
        <f>'آبان 1400'!O560</f>
        <v>0</v>
      </c>
      <c r="P559" s="122">
        <f>'آبان 1400'!P560</f>
        <v>0</v>
      </c>
      <c r="Q559" s="362">
        <f>'آبان 1400'!Q560</f>
        <v>30</v>
      </c>
      <c r="R559" s="362">
        <f>'آبان 1400'!R560</f>
        <v>120</v>
      </c>
      <c r="S559" s="362">
        <f>'آبان 1400'!S560</f>
        <v>110</v>
      </c>
      <c r="T559" s="362">
        <f>'آبان 1400'!T560</f>
        <v>29.33</v>
      </c>
      <c r="U559" s="138">
        <f>'آبان 1400'!U560</f>
        <v>0</v>
      </c>
      <c r="V559" s="121">
        <f>'آبان 1400'!W560</f>
        <v>0</v>
      </c>
      <c r="W559" s="122">
        <f>'آبان 1400'!X560</f>
        <v>0</v>
      </c>
      <c r="X559" s="370">
        <f>'آبان 1400'!Y560</f>
        <v>2</v>
      </c>
      <c r="Y559" s="370">
        <f>'آبان 1400'!Z560</f>
        <v>1</v>
      </c>
      <c r="Z559" s="139">
        <f>'آبان 1400'!AA560</f>
        <v>885165</v>
      </c>
      <c r="AA559" s="139">
        <f>'آبان 1400'!AB560</f>
        <v>46667</v>
      </c>
      <c r="AB559" s="139">
        <f>'آبان 1400'!AC560</f>
        <v>931832</v>
      </c>
      <c r="AC559" s="139">
        <f>'آبان 1400'!AD560</f>
        <v>4500000</v>
      </c>
      <c r="AD559" s="139">
        <f>'آبان 1400'!AE560</f>
        <v>6000000</v>
      </c>
      <c r="AE559" s="140">
        <f>'آبان 1400'!AF560</f>
        <v>177895.19999999998</v>
      </c>
      <c r="AF559" s="123">
        <f>'آبان 1400'!AG560</f>
        <v>26554950</v>
      </c>
      <c r="AG559" s="124">
        <f>'آبان 1400'!AH560</f>
        <v>1400010</v>
      </c>
      <c r="AH559" s="124">
        <f>'آبان 1400'!AI560</f>
        <v>21347423.999999996</v>
      </c>
      <c r="AI559" s="124">
        <f>'آبان 1400'!AJ560</f>
        <v>2655495</v>
      </c>
      <c r="AJ559" s="124">
        <f>'آبان 1400'!AK560</f>
        <v>4500000</v>
      </c>
      <c r="AK559" s="124">
        <f>'آبان 1400'!AL560</f>
        <v>6000000</v>
      </c>
      <c r="AL559" s="124">
        <f>'آبان 1400'!AM560</f>
        <v>4892117.9999999991</v>
      </c>
      <c r="AM559" s="124">
        <f>'آبان 1400'!AN560</f>
        <v>5217666.2159999991</v>
      </c>
      <c r="AN559" s="124">
        <f>'آبان 1400'!AO560</f>
        <v>0</v>
      </c>
      <c r="AO559" s="124">
        <f>'آبان 1400'!AP560</f>
        <v>3000000</v>
      </c>
      <c r="AP559" s="124">
        <f>'آبان 1400'!AQ560</f>
        <v>0</v>
      </c>
      <c r="AQ559" s="124">
        <f>'آبان 1400'!AR560</f>
        <v>0</v>
      </c>
      <c r="AR559" s="124">
        <f>'آبان 1400'!AS560</f>
        <v>0</v>
      </c>
      <c r="AS559" s="379">
        <f>'آبان 1400'!AT560</f>
        <v>0</v>
      </c>
      <c r="AT559" s="372">
        <f t="shared" si="366"/>
        <v>75567663.216000006</v>
      </c>
      <c r="AU559" s="174">
        <f>'آبان 1400'!AV560</f>
        <v>54308316.440880008</v>
      </c>
      <c r="AV559" s="142">
        <f>'آبان 1400'!AW560</f>
        <v>72912168.215999991</v>
      </c>
      <c r="AW559" s="143">
        <f t="shared" si="367"/>
        <v>5103851.7751199994</v>
      </c>
      <c r="AX559" s="76">
        <f t="shared" si="368"/>
        <v>1430831.644088001</v>
      </c>
      <c r="AY559" s="143">
        <f>'آبان 1400'!AZ560</f>
        <v>0</v>
      </c>
      <c r="AZ559" s="143">
        <f>'آبان 1400'!BA560</f>
        <v>0</v>
      </c>
      <c r="BA559" s="143">
        <f>'آبان 1400'!BB560</f>
        <v>0</v>
      </c>
      <c r="BB559" s="143">
        <f>'آبان 1400'!BC560</f>
        <v>0</v>
      </c>
      <c r="BC559" s="143">
        <f>'آبان 1400'!BD560</f>
        <v>0</v>
      </c>
      <c r="BD559" s="143">
        <f>'آبان 1400'!BE560</f>
        <v>0</v>
      </c>
      <c r="BE559" s="143">
        <f>'آبان 1400'!BF560</f>
        <v>0</v>
      </c>
      <c r="BF559" s="144">
        <f t="shared" si="369"/>
        <v>6534683.4192080004</v>
      </c>
      <c r="BG559" s="141">
        <f t="shared" si="370"/>
        <v>69032979</v>
      </c>
      <c r="BH559" s="145">
        <f t="shared" si="371"/>
        <v>75567663.216000006</v>
      </c>
      <c r="BI559" s="128">
        <f t="shared" si="364"/>
        <v>4659160</v>
      </c>
      <c r="BJ559" s="146">
        <f t="shared" si="372"/>
        <v>2329580</v>
      </c>
      <c r="BK559" s="146">
        <f t="shared" si="373"/>
        <v>698874</v>
      </c>
      <c r="BL559" s="147">
        <f t="shared" si="374"/>
        <v>1120000</v>
      </c>
      <c r="BM559" s="383">
        <v>0</v>
      </c>
      <c r="BN559" s="148">
        <f t="shared" si="375"/>
        <v>84375277.216000006</v>
      </c>
      <c r="BO559" s="149">
        <f t="shared" si="376"/>
        <v>72912168.215999991</v>
      </c>
      <c r="BP559" s="150">
        <f t="shared" si="377"/>
        <v>16769798.689679999</v>
      </c>
      <c r="BQ559" s="151">
        <f t="shared" si="378"/>
        <v>101145075.90568</v>
      </c>
      <c r="BR559" s="152">
        <f t="shared" si="379"/>
        <v>100800</v>
      </c>
      <c r="BS559" s="148">
        <f t="shared" si="380"/>
        <v>101245875.90568</v>
      </c>
      <c r="BT559" s="136">
        <v>0</v>
      </c>
      <c r="BU559" s="149">
        <f t="shared" si="381"/>
        <v>8437527.7216000017</v>
      </c>
      <c r="BV559" s="153">
        <f t="shared" si="382"/>
        <v>4218763.8608000008</v>
      </c>
      <c r="BW559" s="134">
        <f t="shared" si="383"/>
        <v>88589584.323280007</v>
      </c>
      <c r="BX559" s="148">
        <f t="shared" si="384"/>
        <v>7687614</v>
      </c>
      <c r="BY559" s="135">
        <f t="shared" si="385"/>
        <v>80901970.323280007</v>
      </c>
      <c r="CD559" s="400">
        <f>'آبان 1400'!AU560</f>
        <v>75567663.216000006</v>
      </c>
      <c r="CE559" s="401">
        <f>'آبان 1400'!AV560</f>
        <v>54308316.440880008</v>
      </c>
      <c r="CF559" s="401">
        <f>'آبان 1400'!AW560</f>
        <v>72912168.215999991</v>
      </c>
      <c r="CG559" s="401">
        <f>'آبان 1400'!AX560</f>
        <v>5103851.7751199994</v>
      </c>
      <c r="CH559" s="401">
        <f>'آبان 1400'!AY560</f>
        <v>1430831.644088001</v>
      </c>
      <c r="CI559" s="401">
        <f>'آبان 1400'!AZ560</f>
        <v>0</v>
      </c>
      <c r="CJ559" s="401">
        <f>'آبان 1400'!BA560</f>
        <v>0</v>
      </c>
      <c r="CK559" s="401">
        <f>'آبان 1400'!BB560</f>
        <v>0</v>
      </c>
      <c r="CL559" s="401">
        <f>'آبان 1400'!BC560</f>
        <v>0</v>
      </c>
      <c r="CM559" s="401">
        <f>'آبان 1400'!BD560</f>
        <v>0</v>
      </c>
      <c r="CN559" s="401">
        <f>'آبان 1400'!BE560</f>
        <v>0</v>
      </c>
      <c r="CO559" s="401">
        <f>'آبان 1400'!BF560</f>
        <v>0</v>
      </c>
      <c r="CP559" s="401">
        <f>'آبان 1400'!BG560</f>
        <v>6534683.4192080004</v>
      </c>
      <c r="CQ559" s="401">
        <f>'آبان 1400'!BH560</f>
        <v>69032979</v>
      </c>
      <c r="CR559" s="401">
        <f t="shared" si="386"/>
        <v>75567663.216000006</v>
      </c>
      <c r="CS559" s="56">
        <f t="shared" si="387"/>
        <v>4659160</v>
      </c>
      <c r="CT559" s="400">
        <f t="shared" si="388"/>
        <v>2329580</v>
      </c>
      <c r="CU559" s="401">
        <f t="shared" si="389"/>
        <v>698874</v>
      </c>
      <c r="CV559" s="401">
        <f t="shared" si="390"/>
        <v>1120000</v>
      </c>
      <c r="CW559" s="56">
        <v>0</v>
      </c>
      <c r="CX559" s="401">
        <f t="shared" si="391"/>
        <v>84375277.216000006</v>
      </c>
      <c r="CY559" s="401">
        <f t="shared" si="392"/>
        <v>72912168.215999991</v>
      </c>
      <c r="CZ559" s="401">
        <f t="shared" si="393"/>
        <v>16769798.689679999</v>
      </c>
      <c r="DA559" s="401">
        <f t="shared" si="394"/>
        <v>101145075.90568</v>
      </c>
      <c r="DB559" s="401">
        <f t="shared" si="395"/>
        <v>100800</v>
      </c>
      <c r="DC559" s="401">
        <f t="shared" si="396"/>
        <v>101245875.90568</v>
      </c>
      <c r="DD559" s="406">
        <v>0</v>
      </c>
      <c r="DE559" s="401">
        <f t="shared" si="397"/>
        <v>8437527.7216000017</v>
      </c>
      <c r="DF559" s="401">
        <f t="shared" si="398"/>
        <v>4218763.8608000008</v>
      </c>
      <c r="DG559" s="401">
        <f t="shared" si="399"/>
        <v>88589584.323280007</v>
      </c>
      <c r="DH559" s="401">
        <f t="shared" si="400"/>
        <v>7687614</v>
      </c>
      <c r="DI559" s="401">
        <f t="shared" si="401"/>
        <v>80901970.323280007</v>
      </c>
      <c r="DJ559" s="401">
        <f t="shared" si="402"/>
        <v>0</v>
      </c>
      <c r="DL559" s="408">
        <f t="shared" si="403"/>
        <v>6638737.5</v>
      </c>
      <c r="DM559" s="408">
        <f t="shared" si="404"/>
        <v>-1979577.5</v>
      </c>
    </row>
    <row r="560" spans="1:117" s="56" customFormat="1" ht="21" x14ac:dyDescent="0.2">
      <c r="A560" s="192">
        <f t="shared" si="365"/>
        <v>2655495</v>
      </c>
      <c r="B560" s="137">
        <f>'آبان 1400'!B561</f>
        <v>555</v>
      </c>
      <c r="C560" s="137">
        <f>'آبان 1400'!C561</f>
        <v>348</v>
      </c>
      <c r="D560" s="137">
        <f>'آبان 1400'!D561</f>
        <v>13398</v>
      </c>
      <c r="E560" s="137" t="str">
        <f>'آبان 1400'!E561</f>
        <v>محسن</v>
      </c>
      <c r="F560" s="137" t="str">
        <f>'آبان 1400'!F561</f>
        <v>میری سید شکری</v>
      </c>
      <c r="G560" s="137" t="str">
        <f>'آبان 1400'!G561</f>
        <v>نگهبان</v>
      </c>
      <c r="H560" s="137" t="str">
        <f>'آبان 1400'!H561</f>
        <v>کرمانشاه</v>
      </c>
      <c r="I560" s="137" t="str">
        <f>'آبان 1400'!I561</f>
        <v>333-813-3441037-1</v>
      </c>
      <c r="J560" s="137">
        <f>'آبان 1400'!J561</f>
        <v>3240659891</v>
      </c>
      <c r="K560" s="137" t="str">
        <f>'آبان 1400'!K561</f>
        <v>0019187719</v>
      </c>
      <c r="L560" s="137" t="str">
        <f>'آبان 1400'!L561</f>
        <v>کرمانشاه</v>
      </c>
      <c r="M560" s="137" t="str">
        <f>'آبان 1400'!M561</f>
        <v>نگهبان</v>
      </c>
      <c r="N560" s="121" t="str">
        <f>'آبان 1400'!N561</f>
        <v>*</v>
      </c>
      <c r="O560" s="120">
        <f>'آبان 1400'!O561</f>
        <v>0</v>
      </c>
      <c r="P560" s="122">
        <f>'آبان 1400'!P561</f>
        <v>0</v>
      </c>
      <c r="Q560" s="362">
        <f>'آبان 1400'!Q561</f>
        <v>30</v>
      </c>
      <c r="R560" s="362">
        <f>'آبان 1400'!R561</f>
        <v>120</v>
      </c>
      <c r="S560" s="362">
        <f>'آبان 1400'!S561</f>
        <v>110</v>
      </c>
      <c r="T560" s="362">
        <f>'آبان 1400'!T561</f>
        <v>29.33</v>
      </c>
      <c r="U560" s="138">
        <f>'آبان 1400'!U561</f>
        <v>0</v>
      </c>
      <c r="V560" s="121">
        <f>'آبان 1400'!W561</f>
        <v>0</v>
      </c>
      <c r="W560" s="122">
        <f>'آبان 1400'!X561</f>
        <v>0</v>
      </c>
      <c r="X560" s="370">
        <f>'آبان 1400'!Y561</f>
        <v>0</v>
      </c>
      <c r="Y560" s="370">
        <f>'آبان 1400'!Z561</f>
        <v>0</v>
      </c>
      <c r="Z560" s="139">
        <f>'آبان 1400'!AA561</f>
        <v>885165</v>
      </c>
      <c r="AA560" s="139">
        <f>'آبان 1400'!AB561</f>
        <v>46667</v>
      </c>
      <c r="AB560" s="139">
        <f>'آبان 1400'!AC561</f>
        <v>931832</v>
      </c>
      <c r="AC560" s="139">
        <f>'آبان 1400'!AD561</f>
        <v>4500000</v>
      </c>
      <c r="AD560" s="139">
        <f>'آبان 1400'!AE561</f>
        <v>6000000</v>
      </c>
      <c r="AE560" s="140">
        <f>'آبان 1400'!AF561</f>
        <v>177895.19999999998</v>
      </c>
      <c r="AF560" s="123">
        <f>'آبان 1400'!AG561</f>
        <v>26554950</v>
      </c>
      <c r="AG560" s="124">
        <f>'آبان 1400'!AH561</f>
        <v>1400010</v>
      </c>
      <c r="AH560" s="124">
        <f>'آبان 1400'!AI561</f>
        <v>21347423.999999996</v>
      </c>
      <c r="AI560" s="124">
        <f>'آبان 1400'!AJ561</f>
        <v>0</v>
      </c>
      <c r="AJ560" s="124">
        <f>'آبان 1400'!AK561</f>
        <v>4500000</v>
      </c>
      <c r="AK560" s="124">
        <f>'آبان 1400'!AL561</f>
        <v>6000000</v>
      </c>
      <c r="AL560" s="124">
        <f>'آبان 1400'!AM561</f>
        <v>4892117.9999999991</v>
      </c>
      <c r="AM560" s="124">
        <f>'آبان 1400'!AN561</f>
        <v>5217666.2159999991</v>
      </c>
      <c r="AN560" s="124">
        <f>'آبان 1400'!AO561</f>
        <v>0</v>
      </c>
      <c r="AO560" s="124">
        <f>'آبان 1400'!AP561</f>
        <v>3000000</v>
      </c>
      <c r="AP560" s="124">
        <f>'آبان 1400'!AQ561</f>
        <v>0</v>
      </c>
      <c r="AQ560" s="124">
        <f>'آبان 1400'!AR561</f>
        <v>0</v>
      </c>
      <c r="AR560" s="124">
        <f>'آبان 1400'!AS561</f>
        <v>0</v>
      </c>
      <c r="AS560" s="379">
        <f>'آبان 1400'!AT561</f>
        <v>0</v>
      </c>
      <c r="AT560" s="372">
        <f t="shared" si="366"/>
        <v>72912168.216000006</v>
      </c>
      <c r="AU560" s="174">
        <f>'آبان 1400'!AV561</f>
        <v>54308316.440880008</v>
      </c>
      <c r="AV560" s="142">
        <f>'آبان 1400'!AW561</f>
        <v>72912168.215999991</v>
      </c>
      <c r="AW560" s="143">
        <f t="shared" si="367"/>
        <v>5103851.7751199994</v>
      </c>
      <c r="AX560" s="76">
        <f t="shared" si="368"/>
        <v>1430831.644088001</v>
      </c>
      <c r="AY560" s="143">
        <f>'آبان 1400'!AZ561</f>
        <v>0</v>
      </c>
      <c r="AZ560" s="143">
        <f>'آبان 1400'!BA561</f>
        <v>0</v>
      </c>
      <c r="BA560" s="143">
        <f>'آبان 1400'!BB561</f>
        <v>0</v>
      </c>
      <c r="BB560" s="143">
        <f>'آبان 1400'!BC561</f>
        <v>0</v>
      </c>
      <c r="BC560" s="143">
        <f>'آبان 1400'!BD561</f>
        <v>0</v>
      </c>
      <c r="BD560" s="143">
        <f>'آبان 1400'!BE561</f>
        <v>0</v>
      </c>
      <c r="BE560" s="143">
        <f>'آبان 1400'!BF561</f>
        <v>0</v>
      </c>
      <c r="BF560" s="144">
        <f t="shared" si="369"/>
        <v>6534683.4192080004</v>
      </c>
      <c r="BG560" s="141">
        <f t="shared" si="370"/>
        <v>66377484</v>
      </c>
      <c r="BH560" s="145">
        <f t="shared" si="371"/>
        <v>72912168.216000006</v>
      </c>
      <c r="BI560" s="128">
        <f t="shared" si="364"/>
        <v>4659160</v>
      </c>
      <c r="BJ560" s="146">
        <f t="shared" si="372"/>
        <v>2329580</v>
      </c>
      <c r="BK560" s="146">
        <f t="shared" si="373"/>
        <v>698874</v>
      </c>
      <c r="BL560" s="147">
        <f t="shared" si="374"/>
        <v>1120000</v>
      </c>
      <c r="BM560" s="383">
        <v>0</v>
      </c>
      <c r="BN560" s="148">
        <f t="shared" si="375"/>
        <v>81719782.216000006</v>
      </c>
      <c r="BO560" s="149">
        <f t="shared" si="376"/>
        <v>72912168.215999991</v>
      </c>
      <c r="BP560" s="150">
        <f t="shared" si="377"/>
        <v>16769798.689679999</v>
      </c>
      <c r="BQ560" s="151">
        <f t="shared" si="378"/>
        <v>98489580.905680001</v>
      </c>
      <c r="BR560" s="152">
        <f t="shared" si="379"/>
        <v>100800</v>
      </c>
      <c r="BS560" s="148">
        <f t="shared" si="380"/>
        <v>98590380.905680001</v>
      </c>
      <c r="BT560" s="136">
        <v>0</v>
      </c>
      <c r="BU560" s="149">
        <f t="shared" si="381"/>
        <v>8171978.2216000007</v>
      </c>
      <c r="BV560" s="153">
        <f t="shared" si="382"/>
        <v>4085989.1108000004</v>
      </c>
      <c r="BW560" s="134">
        <f t="shared" si="383"/>
        <v>86332413.573280007</v>
      </c>
      <c r="BX560" s="148">
        <f t="shared" si="384"/>
        <v>7687614</v>
      </c>
      <c r="BY560" s="135">
        <f t="shared" si="385"/>
        <v>78644799.573280007</v>
      </c>
      <c r="CD560" s="400">
        <f>'آبان 1400'!AU561</f>
        <v>72912168.216000006</v>
      </c>
      <c r="CE560" s="401">
        <f>'آبان 1400'!AV561</f>
        <v>54308316.440880008</v>
      </c>
      <c r="CF560" s="401">
        <f>'آبان 1400'!AW561</f>
        <v>72912168.215999991</v>
      </c>
      <c r="CG560" s="401">
        <f>'آبان 1400'!AX561</f>
        <v>5103851.7751199994</v>
      </c>
      <c r="CH560" s="401">
        <f>'آبان 1400'!AY561</f>
        <v>1430831.644088001</v>
      </c>
      <c r="CI560" s="401">
        <f>'آبان 1400'!AZ561</f>
        <v>0</v>
      </c>
      <c r="CJ560" s="401">
        <f>'آبان 1400'!BA561</f>
        <v>0</v>
      </c>
      <c r="CK560" s="401">
        <f>'آبان 1400'!BB561</f>
        <v>0</v>
      </c>
      <c r="CL560" s="401">
        <f>'آبان 1400'!BC561</f>
        <v>0</v>
      </c>
      <c r="CM560" s="401">
        <f>'آبان 1400'!BD561</f>
        <v>0</v>
      </c>
      <c r="CN560" s="401">
        <f>'آبان 1400'!BE561</f>
        <v>0</v>
      </c>
      <c r="CO560" s="401">
        <f>'آبان 1400'!BF561</f>
        <v>0</v>
      </c>
      <c r="CP560" s="401">
        <f>'آبان 1400'!BG561</f>
        <v>6534683.4192080004</v>
      </c>
      <c r="CQ560" s="401">
        <f>'آبان 1400'!BH561</f>
        <v>66377484</v>
      </c>
      <c r="CR560" s="401">
        <f t="shared" si="386"/>
        <v>72912168.216000006</v>
      </c>
      <c r="CS560" s="56">
        <f t="shared" si="387"/>
        <v>4659160</v>
      </c>
      <c r="CT560" s="400">
        <f t="shared" si="388"/>
        <v>2329580</v>
      </c>
      <c r="CU560" s="401">
        <f t="shared" si="389"/>
        <v>698874</v>
      </c>
      <c r="CV560" s="401">
        <f t="shared" si="390"/>
        <v>1120000</v>
      </c>
      <c r="CW560" s="56">
        <v>0</v>
      </c>
      <c r="CX560" s="401">
        <f t="shared" si="391"/>
        <v>81719782.216000006</v>
      </c>
      <c r="CY560" s="401">
        <f t="shared" si="392"/>
        <v>72912168.215999991</v>
      </c>
      <c r="CZ560" s="401">
        <f t="shared" si="393"/>
        <v>16769798.689679999</v>
      </c>
      <c r="DA560" s="401">
        <f t="shared" si="394"/>
        <v>98489580.905680001</v>
      </c>
      <c r="DB560" s="401">
        <f t="shared" si="395"/>
        <v>100800</v>
      </c>
      <c r="DC560" s="401">
        <f t="shared" si="396"/>
        <v>98590380.905680001</v>
      </c>
      <c r="DD560" s="406">
        <v>0</v>
      </c>
      <c r="DE560" s="401">
        <f t="shared" si="397"/>
        <v>8171978.2216000007</v>
      </c>
      <c r="DF560" s="401">
        <f t="shared" si="398"/>
        <v>4085989.1108000004</v>
      </c>
      <c r="DG560" s="401">
        <f t="shared" si="399"/>
        <v>86332413.573280007</v>
      </c>
      <c r="DH560" s="401">
        <f t="shared" si="400"/>
        <v>7687614</v>
      </c>
      <c r="DI560" s="401">
        <f t="shared" si="401"/>
        <v>78644799.573280007</v>
      </c>
      <c r="DJ560" s="401">
        <f t="shared" si="402"/>
        <v>0</v>
      </c>
      <c r="DL560" s="408">
        <f t="shared" si="403"/>
        <v>6638737.5</v>
      </c>
      <c r="DM560" s="408">
        <f t="shared" si="404"/>
        <v>-1979577.5</v>
      </c>
    </row>
    <row r="561" spans="1:117" s="56" customFormat="1" ht="21" x14ac:dyDescent="0.2">
      <c r="A561" s="192">
        <f t="shared" si="365"/>
        <v>2655495</v>
      </c>
      <c r="B561" s="137">
        <f>'آبان 1400'!B562</f>
        <v>556</v>
      </c>
      <c r="C561" s="137">
        <f>'آبان 1400'!C562</f>
        <v>349</v>
      </c>
      <c r="D561" s="137">
        <f>'آبان 1400'!D562</f>
        <v>13399</v>
      </c>
      <c r="E561" s="137" t="str">
        <f>'آبان 1400'!E562</f>
        <v>احسان</v>
      </c>
      <c r="F561" s="137" t="str">
        <f>'آبان 1400'!F562</f>
        <v>فرهادی</v>
      </c>
      <c r="G561" s="137" t="str">
        <f>'آبان 1400'!G562</f>
        <v>نگهبان</v>
      </c>
      <c r="H561" s="137" t="str">
        <f>'آبان 1400'!H562</f>
        <v>کرمانشاه</v>
      </c>
      <c r="I561" s="137" t="str">
        <f>'آبان 1400'!I562</f>
        <v>210-700-8580905-1</v>
      </c>
      <c r="J561" s="137">
        <f>'آبان 1400'!J562</f>
        <v>3240358883</v>
      </c>
      <c r="K561" s="137" t="str">
        <f>'آبان 1400'!K562</f>
        <v>0067402928</v>
      </c>
      <c r="L561" s="137" t="str">
        <f>'آبان 1400'!L562</f>
        <v>کرمانشاه</v>
      </c>
      <c r="M561" s="137" t="str">
        <f>'آبان 1400'!M562</f>
        <v>نگهبان</v>
      </c>
      <c r="N561" s="121" t="str">
        <f>'آبان 1400'!N562</f>
        <v>*</v>
      </c>
      <c r="O561" s="120">
        <f>'آبان 1400'!O562</f>
        <v>0</v>
      </c>
      <c r="P561" s="122">
        <f>'آبان 1400'!P562</f>
        <v>0</v>
      </c>
      <c r="Q561" s="362">
        <f>'آبان 1400'!Q562</f>
        <v>30</v>
      </c>
      <c r="R561" s="362">
        <f>'آبان 1400'!R562</f>
        <v>120</v>
      </c>
      <c r="S561" s="362">
        <f>'آبان 1400'!S562</f>
        <v>110</v>
      </c>
      <c r="T561" s="362">
        <f>'آبان 1400'!T562</f>
        <v>29.33</v>
      </c>
      <c r="U561" s="138">
        <f>'آبان 1400'!U562</f>
        <v>0</v>
      </c>
      <c r="V561" s="121">
        <f>'آبان 1400'!W562</f>
        <v>0</v>
      </c>
      <c r="W561" s="122">
        <f>'آبان 1400'!X562</f>
        <v>0</v>
      </c>
      <c r="X561" s="370">
        <f>'آبان 1400'!Y562</f>
        <v>0</v>
      </c>
      <c r="Y561" s="370">
        <f>'آبان 1400'!Z562</f>
        <v>0</v>
      </c>
      <c r="Z561" s="139">
        <f>'آبان 1400'!AA562</f>
        <v>885165</v>
      </c>
      <c r="AA561" s="139">
        <f>'آبان 1400'!AB562</f>
        <v>0</v>
      </c>
      <c r="AB561" s="139">
        <f>'آبان 1400'!AC562</f>
        <v>885165</v>
      </c>
      <c r="AC561" s="139">
        <f>'آبان 1400'!AD562</f>
        <v>4500000</v>
      </c>
      <c r="AD561" s="139">
        <f>'آبان 1400'!AE562</f>
        <v>6000000</v>
      </c>
      <c r="AE561" s="140">
        <f>'آبان 1400'!AF562</f>
        <v>168986.04545454544</v>
      </c>
      <c r="AF561" s="123">
        <f>'آبان 1400'!AG562</f>
        <v>26554950</v>
      </c>
      <c r="AG561" s="124">
        <f>'آبان 1400'!AH562</f>
        <v>0</v>
      </c>
      <c r="AH561" s="124">
        <f>'آبان 1400'!AI562</f>
        <v>20278325.454545453</v>
      </c>
      <c r="AI561" s="124">
        <f>'آبان 1400'!AJ562</f>
        <v>0</v>
      </c>
      <c r="AJ561" s="124">
        <f>'آبان 1400'!AK562</f>
        <v>4500000</v>
      </c>
      <c r="AK561" s="124">
        <f>'آبان 1400'!AL562</f>
        <v>6000000</v>
      </c>
      <c r="AL561" s="124">
        <f>'آبان 1400'!AM562</f>
        <v>4647116.25</v>
      </c>
      <c r="AM561" s="124">
        <f>'آبان 1400'!AN562</f>
        <v>4956360.7131818179</v>
      </c>
      <c r="AN561" s="124">
        <f>'آبان 1400'!AO562</f>
        <v>0</v>
      </c>
      <c r="AO561" s="124">
        <f>'آبان 1400'!AP562</f>
        <v>3000000</v>
      </c>
      <c r="AP561" s="124">
        <f>'آبان 1400'!AQ562</f>
        <v>0</v>
      </c>
      <c r="AQ561" s="124">
        <f>'آبان 1400'!AR562</f>
        <v>0</v>
      </c>
      <c r="AR561" s="124">
        <f>'آبان 1400'!AS562</f>
        <v>0</v>
      </c>
      <c r="AS561" s="379">
        <f>'آبان 1400'!AT562</f>
        <v>0</v>
      </c>
      <c r="AT561" s="372">
        <f t="shared" si="366"/>
        <v>69936752.417727262</v>
      </c>
      <c r="AU561" s="174">
        <f>'آبان 1400'!AV562</f>
        <v>51541179.748486355</v>
      </c>
      <c r="AV561" s="142">
        <f>'آبان 1400'!AW562</f>
        <v>69936752.417727262</v>
      </c>
      <c r="AW561" s="143">
        <f t="shared" si="367"/>
        <v>4895572.6692409087</v>
      </c>
      <c r="AX561" s="76">
        <f t="shared" si="368"/>
        <v>1154117.9748486355</v>
      </c>
      <c r="AY561" s="143">
        <f>'آبان 1400'!AZ562</f>
        <v>0</v>
      </c>
      <c r="AZ561" s="143">
        <f>'آبان 1400'!BA562</f>
        <v>0</v>
      </c>
      <c r="BA561" s="143">
        <f>'آبان 1400'!BB562</f>
        <v>0</v>
      </c>
      <c r="BB561" s="143">
        <f>'آبان 1400'!BC562</f>
        <v>0</v>
      </c>
      <c r="BC561" s="143">
        <f>'آبان 1400'!BD562</f>
        <v>0</v>
      </c>
      <c r="BD561" s="143">
        <f>'آبان 1400'!BE562</f>
        <v>0</v>
      </c>
      <c r="BE561" s="143">
        <f>'آبان 1400'!BF562</f>
        <v>0</v>
      </c>
      <c r="BF561" s="144">
        <f t="shared" si="369"/>
        <v>6049690.6440895442</v>
      </c>
      <c r="BG561" s="141">
        <f t="shared" si="370"/>
        <v>63887061</v>
      </c>
      <c r="BH561" s="145">
        <f t="shared" si="371"/>
        <v>69936752.417727262</v>
      </c>
      <c r="BI561" s="128">
        <f t="shared" si="364"/>
        <v>4425825</v>
      </c>
      <c r="BJ561" s="146">
        <f t="shared" si="372"/>
        <v>2212912.5</v>
      </c>
      <c r="BK561" s="146">
        <f t="shared" si="373"/>
        <v>663873.75</v>
      </c>
      <c r="BL561" s="147">
        <f t="shared" si="374"/>
        <v>1120000</v>
      </c>
      <c r="BM561" s="383">
        <v>0</v>
      </c>
      <c r="BN561" s="148">
        <f t="shared" si="375"/>
        <v>78359363.667727262</v>
      </c>
      <c r="BO561" s="149">
        <f t="shared" si="376"/>
        <v>69936752.417727262</v>
      </c>
      <c r="BP561" s="150">
        <f t="shared" si="377"/>
        <v>16085453.056077272</v>
      </c>
      <c r="BQ561" s="151">
        <f t="shared" si="378"/>
        <v>94444816.723804533</v>
      </c>
      <c r="BR561" s="152">
        <f t="shared" si="379"/>
        <v>100800</v>
      </c>
      <c r="BS561" s="148">
        <f t="shared" si="380"/>
        <v>94545616.723804533</v>
      </c>
      <c r="BT561" s="136">
        <v>0</v>
      </c>
      <c r="BU561" s="149">
        <f t="shared" si="381"/>
        <v>7835936.3667727262</v>
      </c>
      <c r="BV561" s="153">
        <f t="shared" si="382"/>
        <v>3917968.1833863631</v>
      </c>
      <c r="BW561" s="134">
        <f t="shared" si="383"/>
        <v>82791712.173645437</v>
      </c>
      <c r="BX561" s="148">
        <f t="shared" si="384"/>
        <v>7302611.25</v>
      </c>
      <c r="BY561" s="135">
        <f t="shared" si="385"/>
        <v>75489100.923645437</v>
      </c>
      <c r="CD561" s="400">
        <f>'آبان 1400'!AU562</f>
        <v>69936752.417727262</v>
      </c>
      <c r="CE561" s="401">
        <f>'آبان 1400'!AV562</f>
        <v>51541179.748486355</v>
      </c>
      <c r="CF561" s="401">
        <f>'آبان 1400'!AW562</f>
        <v>69936752.417727262</v>
      </c>
      <c r="CG561" s="401">
        <f>'آبان 1400'!AX562</f>
        <v>4895572.6692409087</v>
      </c>
      <c r="CH561" s="401">
        <f>'آبان 1400'!AY562</f>
        <v>1154117.9748486355</v>
      </c>
      <c r="CI561" s="401">
        <f>'آبان 1400'!AZ562</f>
        <v>0</v>
      </c>
      <c r="CJ561" s="401">
        <f>'آبان 1400'!BA562</f>
        <v>0</v>
      </c>
      <c r="CK561" s="401">
        <f>'آبان 1400'!BB562</f>
        <v>0</v>
      </c>
      <c r="CL561" s="401">
        <f>'آبان 1400'!BC562</f>
        <v>0</v>
      </c>
      <c r="CM561" s="401">
        <f>'آبان 1400'!BD562</f>
        <v>0</v>
      </c>
      <c r="CN561" s="401">
        <f>'آبان 1400'!BE562</f>
        <v>0</v>
      </c>
      <c r="CO561" s="401">
        <f>'آبان 1400'!BF562</f>
        <v>0</v>
      </c>
      <c r="CP561" s="401">
        <f>'آبان 1400'!BG562</f>
        <v>6049690.6440895442</v>
      </c>
      <c r="CQ561" s="401">
        <f>'آبان 1400'!BH562</f>
        <v>63887061</v>
      </c>
      <c r="CR561" s="401">
        <f t="shared" si="386"/>
        <v>69936752.417727262</v>
      </c>
      <c r="CS561" s="56">
        <f t="shared" si="387"/>
        <v>4425825</v>
      </c>
      <c r="CT561" s="400">
        <f t="shared" si="388"/>
        <v>2212912.5</v>
      </c>
      <c r="CU561" s="401">
        <f t="shared" si="389"/>
        <v>663873.75</v>
      </c>
      <c r="CV561" s="401">
        <f t="shared" si="390"/>
        <v>1120000</v>
      </c>
      <c r="CW561" s="56">
        <v>0</v>
      </c>
      <c r="CX561" s="401">
        <f t="shared" si="391"/>
        <v>78359363.667727262</v>
      </c>
      <c r="CY561" s="401">
        <f t="shared" si="392"/>
        <v>69936752.417727262</v>
      </c>
      <c r="CZ561" s="401">
        <f t="shared" si="393"/>
        <v>16085453.056077272</v>
      </c>
      <c r="DA561" s="401">
        <f t="shared" si="394"/>
        <v>94444816.723804533</v>
      </c>
      <c r="DB561" s="401">
        <f t="shared" si="395"/>
        <v>100800</v>
      </c>
      <c r="DC561" s="401">
        <f t="shared" si="396"/>
        <v>94545616.723804533</v>
      </c>
      <c r="DD561" s="406">
        <v>0</v>
      </c>
      <c r="DE561" s="401">
        <f t="shared" si="397"/>
        <v>7835936.3667727262</v>
      </c>
      <c r="DF561" s="401">
        <f t="shared" si="398"/>
        <v>3917968.1833863631</v>
      </c>
      <c r="DG561" s="401">
        <f t="shared" si="399"/>
        <v>82791712.173645437</v>
      </c>
      <c r="DH561" s="401">
        <f t="shared" si="400"/>
        <v>7302611.25</v>
      </c>
      <c r="DI561" s="401">
        <f t="shared" si="401"/>
        <v>75489100.923645437</v>
      </c>
      <c r="DJ561" s="401">
        <f t="shared" si="402"/>
        <v>0</v>
      </c>
      <c r="DL561" s="408">
        <f t="shared" si="403"/>
        <v>6638737.5</v>
      </c>
      <c r="DM561" s="408">
        <f t="shared" si="404"/>
        <v>-2212912.5</v>
      </c>
    </row>
    <row r="562" spans="1:117" s="56" customFormat="1" ht="21" x14ac:dyDescent="0.2">
      <c r="A562" s="192">
        <f t="shared" si="365"/>
        <v>2655495</v>
      </c>
      <c r="B562" s="137">
        <f>'آبان 1400'!B563</f>
        <v>557</v>
      </c>
      <c r="C562" s="137">
        <f>'آبان 1400'!C563</f>
        <v>350</v>
      </c>
      <c r="D562" s="137">
        <f>'آبان 1400'!D563</f>
        <v>13407</v>
      </c>
      <c r="E562" s="137" t="str">
        <f>'آبان 1400'!E563</f>
        <v>ارسلان</v>
      </c>
      <c r="F562" s="137" t="str">
        <f>'آبان 1400'!F563</f>
        <v>دارایی نیا</v>
      </c>
      <c r="G562" s="137" t="str">
        <f>'آبان 1400'!G563</f>
        <v>نگهبان</v>
      </c>
      <c r="H562" s="137" t="str">
        <f>'آبان 1400'!H563</f>
        <v>کرمانشاه</v>
      </c>
      <c r="I562" s="137" t="str">
        <f>'آبان 1400'!I563</f>
        <v>255-813-3708683-1</v>
      </c>
      <c r="J562" s="137">
        <f>'آبان 1400'!J563</f>
        <v>3310052133</v>
      </c>
      <c r="K562" s="137" t="str">
        <f>'آبان 1400'!K563</f>
        <v>0048392180</v>
      </c>
      <c r="L562" s="137">
        <f>'آبان 1400'!L563</f>
        <v>0</v>
      </c>
      <c r="M562" s="137" t="str">
        <f>'آبان 1400'!M563</f>
        <v>نگهبان</v>
      </c>
      <c r="N562" s="121" t="str">
        <f>'آبان 1400'!N563</f>
        <v>*</v>
      </c>
      <c r="O562" s="120">
        <f>'آبان 1400'!O563</f>
        <v>0</v>
      </c>
      <c r="P562" s="122">
        <f>'آبان 1400'!P563</f>
        <v>0</v>
      </c>
      <c r="Q562" s="362">
        <f>'آبان 1400'!Q563</f>
        <v>30</v>
      </c>
      <c r="R562" s="362">
        <f>'آبان 1400'!R563</f>
        <v>120</v>
      </c>
      <c r="S562" s="362">
        <f>'آبان 1400'!S563</f>
        <v>110</v>
      </c>
      <c r="T562" s="362">
        <f>'آبان 1400'!T563</f>
        <v>29.33</v>
      </c>
      <c r="U562" s="138">
        <f>'آبان 1400'!U563</f>
        <v>0</v>
      </c>
      <c r="V562" s="121">
        <f>'آبان 1400'!W563</f>
        <v>0</v>
      </c>
      <c r="W562" s="122">
        <f>'آبان 1400'!X563</f>
        <v>0</v>
      </c>
      <c r="X562" s="370">
        <f>'آبان 1400'!Y563</f>
        <v>0</v>
      </c>
      <c r="Y562" s="370">
        <f>'آبان 1400'!Z563</f>
        <v>0</v>
      </c>
      <c r="Z562" s="139">
        <f>'آبان 1400'!AA563</f>
        <v>885165</v>
      </c>
      <c r="AA562" s="139">
        <f>'آبان 1400'!AB563</f>
        <v>0</v>
      </c>
      <c r="AB562" s="139">
        <f>'آبان 1400'!AC563</f>
        <v>885165</v>
      </c>
      <c r="AC562" s="139">
        <f>'آبان 1400'!AD563</f>
        <v>4500000</v>
      </c>
      <c r="AD562" s="139">
        <f>'آبان 1400'!AE563</f>
        <v>6000000</v>
      </c>
      <c r="AE562" s="140">
        <f>'آبان 1400'!AF563</f>
        <v>168986.04545454544</v>
      </c>
      <c r="AF562" s="123">
        <f>'آبان 1400'!AG563</f>
        <v>26554950</v>
      </c>
      <c r="AG562" s="124">
        <f>'آبان 1400'!AH563</f>
        <v>0</v>
      </c>
      <c r="AH562" s="124">
        <f>'آبان 1400'!AI563</f>
        <v>20278325.454545453</v>
      </c>
      <c r="AI562" s="124">
        <f>'آبان 1400'!AJ563</f>
        <v>0</v>
      </c>
      <c r="AJ562" s="124">
        <f>'آبان 1400'!AK563</f>
        <v>4500000</v>
      </c>
      <c r="AK562" s="124">
        <f>'آبان 1400'!AL563</f>
        <v>6000000</v>
      </c>
      <c r="AL562" s="124">
        <f>'آبان 1400'!AM563</f>
        <v>4647116.25</v>
      </c>
      <c r="AM562" s="124">
        <f>'آبان 1400'!AN563</f>
        <v>4956360.7131818179</v>
      </c>
      <c r="AN562" s="124">
        <f>'آبان 1400'!AO563</f>
        <v>0</v>
      </c>
      <c r="AO562" s="124">
        <f>'آبان 1400'!AP563</f>
        <v>3000000</v>
      </c>
      <c r="AP562" s="124">
        <f>'آبان 1400'!AQ563</f>
        <v>0</v>
      </c>
      <c r="AQ562" s="124">
        <f>'آبان 1400'!AR563</f>
        <v>0</v>
      </c>
      <c r="AR562" s="124">
        <f>'آبان 1400'!AS563</f>
        <v>0</v>
      </c>
      <c r="AS562" s="379">
        <f>'آبان 1400'!AT563</f>
        <v>0</v>
      </c>
      <c r="AT562" s="372">
        <f t="shared" si="366"/>
        <v>69936752.417727262</v>
      </c>
      <c r="AU562" s="174">
        <f>'آبان 1400'!AV563</f>
        <v>51541179.748486355</v>
      </c>
      <c r="AV562" s="142">
        <f>'آبان 1400'!AW563</f>
        <v>69936752.417727262</v>
      </c>
      <c r="AW562" s="143">
        <f t="shared" si="367"/>
        <v>4895572.6692409087</v>
      </c>
      <c r="AX562" s="76">
        <f t="shared" si="368"/>
        <v>1154117.9748486355</v>
      </c>
      <c r="AY562" s="143">
        <f>'آبان 1400'!AZ563</f>
        <v>0</v>
      </c>
      <c r="AZ562" s="143">
        <f>'آبان 1400'!BA563</f>
        <v>0</v>
      </c>
      <c r="BA562" s="143">
        <f>'آبان 1400'!BB563</f>
        <v>0</v>
      </c>
      <c r="BB562" s="143">
        <f>'آبان 1400'!BC563</f>
        <v>0</v>
      </c>
      <c r="BC562" s="143">
        <f>'آبان 1400'!BD563</f>
        <v>0</v>
      </c>
      <c r="BD562" s="143">
        <f>'آبان 1400'!BE563</f>
        <v>0</v>
      </c>
      <c r="BE562" s="143">
        <f>'آبان 1400'!BF563</f>
        <v>0</v>
      </c>
      <c r="BF562" s="144">
        <f t="shared" si="369"/>
        <v>6049690.6440895442</v>
      </c>
      <c r="BG562" s="141">
        <f t="shared" si="370"/>
        <v>63887061</v>
      </c>
      <c r="BH562" s="145">
        <f t="shared" si="371"/>
        <v>69936752.417727262</v>
      </c>
      <c r="BI562" s="128">
        <f t="shared" si="364"/>
        <v>4425825</v>
      </c>
      <c r="BJ562" s="146">
        <f t="shared" si="372"/>
        <v>2212912.5</v>
      </c>
      <c r="BK562" s="146">
        <f t="shared" si="373"/>
        <v>663873.75</v>
      </c>
      <c r="BL562" s="147">
        <f t="shared" si="374"/>
        <v>1120000</v>
      </c>
      <c r="BM562" s="383">
        <v>0</v>
      </c>
      <c r="BN562" s="148">
        <f t="shared" si="375"/>
        <v>78359363.667727262</v>
      </c>
      <c r="BO562" s="149">
        <f t="shared" si="376"/>
        <v>69936752.417727262</v>
      </c>
      <c r="BP562" s="150">
        <f t="shared" si="377"/>
        <v>16085453.056077272</v>
      </c>
      <c r="BQ562" s="151">
        <f t="shared" si="378"/>
        <v>94444816.723804533</v>
      </c>
      <c r="BR562" s="152">
        <f t="shared" si="379"/>
        <v>100800</v>
      </c>
      <c r="BS562" s="148">
        <f t="shared" si="380"/>
        <v>94545616.723804533</v>
      </c>
      <c r="BT562" s="136">
        <v>0</v>
      </c>
      <c r="BU562" s="149">
        <f t="shared" si="381"/>
        <v>7835936.3667727262</v>
      </c>
      <c r="BV562" s="153">
        <f t="shared" si="382"/>
        <v>3917968.1833863631</v>
      </c>
      <c r="BW562" s="134">
        <f t="shared" si="383"/>
        <v>82791712.173645437</v>
      </c>
      <c r="BX562" s="148">
        <f t="shared" si="384"/>
        <v>7302611.25</v>
      </c>
      <c r="BY562" s="135">
        <f t="shared" si="385"/>
        <v>75489100.923645437</v>
      </c>
      <c r="CD562" s="400">
        <f>'آبان 1400'!AU563</f>
        <v>69936752.417727262</v>
      </c>
      <c r="CE562" s="401">
        <f>'آبان 1400'!AV563</f>
        <v>51541179.748486355</v>
      </c>
      <c r="CF562" s="401">
        <f>'آبان 1400'!AW563</f>
        <v>69936752.417727262</v>
      </c>
      <c r="CG562" s="401">
        <f>'آبان 1400'!AX563</f>
        <v>4895572.6692409087</v>
      </c>
      <c r="CH562" s="401">
        <f>'آبان 1400'!AY563</f>
        <v>1154117.9748486355</v>
      </c>
      <c r="CI562" s="401">
        <f>'آبان 1400'!AZ563</f>
        <v>0</v>
      </c>
      <c r="CJ562" s="401">
        <f>'آبان 1400'!BA563</f>
        <v>0</v>
      </c>
      <c r="CK562" s="401">
        <f>'آبان 1400'!BB563</f>
        <v>0</v>
      </c>
      <c r="CL562" s="401">
        <f>'آبان 1400'!BC563</f>
        <v>0</v>
      </c>
      <c r="CM562" s="401">
        <f>'آبان 1400'!BD563</f>
        <v>0</v>
      </c>
      <c r="CN562" s="401">
        <f>'آبان 1400'!BE563</f>
        <v>0</v>
      </c>
      <c r="CO562" s="401">
        <f>'آبان 1400'!BF563</f>
        <v>0</v>
      </c>
      <c r="CP562" s="401">
        <f>'آبان 1400'!BG563</f>
        <v>6049690.6440895442</v>
      </c>
      <c r="CQ562" s="401">
        <f>'آبان 1400'!BH563</f>
        <v>63887061</v>
      </c>
      <c r="CR562" s="401">
        <f t="shared" si="386"/>
        <v>69936752.417727262</v>
      </c>
      <c r="CS562" s="56">
        <f t="shared" si="387"/>
        <v>4425825</v>
      </c>
      <c r="CT562" s="400">
        <f t="shared" si="388"/>
        <v>2212912.5</v>
      </c>
      <c r="CU562" s="401">
        <f t="shared" si="389"/>
        <v>663873.75</v>
      </c>
      <c r="CV562" s="401">
        <f t="shared" si="390"/>
        <v>1120000</v>
      </c>
      <c r="CW562" s="56">
        <v>0</v>
      </c>
      <c r="CX562" s="401">
        <f t="shared" si="391"/>
        <v>78359363.667727262</v>
      </c>
      <c r="CY562" s="401">
        <f t="shared" si="392"/>
        <v>69936752.417727262</v>
      </c>
      <c r="CZ562" s="401">
        <f t="shared" si="393"/>
        <v>16085453.056077272</v>
      </c>
      <c r="DA562" s="401">
        <f t="shared" si="394"/>
        <v>94444816.723804533</v>
      </c>
      <c r="DB562" s="401">
        <f t="shared" si="395"/>
        <v>100800</v>
      </c>
      <c r="DC562" s="401">
        <f t="shared" si="396"/>
        <v>94545616.723804533</v>
      </c>
      <c r="DD562" s="406">
        <v>0</v>
      </c>
      <c r="DE562" s="401">
        <f t="shared" si="397"/>
        <v>7835936.3667727262</v>
      </c>
      <c r="DF562" s="401">
        <f t="shared" si="398"/>
        <v>3917968.1833863631</v>
      </c>
      <c r="DG562" s="401">
        <f t="shared" si="399"/>
        <v>82791712.173645437</v>
      </c>
      <c r="DH562" s="401">
        <f t="shared" si="400"/>
        <v>7302611.25</v>
      </c>
      <c r="DI562" s="401">
        <f t="shared" si="401"/>
        <v>75489100.923645437</v>
      </c>
      <c r="DJ562" s="401">
        <f t="shared" si="402"/>
        <v>0</v>
      </c>
      <c r="DL562" s="408">
        <f t="shared" si="403"/>
        <v>6638737.5</v>
      </c>
      <c r="DM562" s="408">
        <f t="shared" si="404"/>
        <v>-2212912.5</v>
      </c>
    </row>
    <row r="563" spans="1:117" s="56" customFormat="1" ht="21" x14ac:dyDescent="0.2">
      <c r="A563" s="192">
        <f t="shared" si="365"/>
        <v>2655495</v>
      </c>
      <c r="B563" s="137">
        <f>'آبان 1400'!B564</f>
        <v>558</v>
      </c>
      <c r="C563" s="137">
        <f>'آبان 1400'!C564</f>
        <v>352</v>
      </c>
      <c r="D563" s="137">
        <f>'آبان 1400'!D564</f>
        <v>13189</v>
      </c>
      <c r="E563" s="137" t="str">
        <f>'آبان 1400'!E564</f>
        <v>صادق</v>
      </c>
      <c r="F563" s="137" t="str">
        <f>'آبان 1400'!F564</f>
        <v>رضائي</v>
      </c>
      <c r="G563" s="137" t="str">
        <f>'آبان 1400'!G564</f>
        <v>نگهبان</v>
      </c>
      <c r="H563" s="137" t="str">
        <f>'آبان 1400'!H564</f>
        <v>ایلام</v>
      </c>
      <c r="I563" s="137" t="str">
        <f>'آبان 1400'!I564</f>
        <v>273-12-561017-2</v>
      </c>
      <c r="J563" s="137">
        <f>'آبان 1400'!J564</f>
        <v>4500893997</v>
      </c>
      <c r="K563" s="137">
        <f>'آبان 1400'!K564</f>
        <v>48735289</v>
      </c>
      <c r="L563" s="137" t="str">
        <f>'آبان 1400'!L564</f>
        <v>ایلام</v>
      </c>
      <c r="M563" s="137" t="str">
        <f>'آبان 1400'!M564</f>
        <v>نگهبان</v>
      </c>
      <c r="N563" s="121" t="str">
        <f>'آبان 1400'!N564</f>
        <v>*</v>
      </c>
      <c r="O563" s="120">
        <f>'آبان 1400'!O564</f>
        <v>0</v>
      </c>
      <c r="P563" s="122">
        <f>'آبان 1400'!P564</f>
        <v>0</v>
      </c>
      <c r="Q563" s="362">
        <f>'آبان 1400'!Q564</f>
        <v>30</v>
      </c>
      <c r="R563" s="362">
        <f>'آبان 1400'!R564</f>
        <v>120</v>
      </c>
      <c r="S563" s="362">
        <f>'آبان 1400'!S564</f>
        <v>110</v>
      </c>
      <c r="T563" s="362">
        <f>'آبان 1400'!T564</f>
        <v>29.33</v>
      </c>
      <c r="U563" s="138">
        <f>'آبان 1400'!U564</f>
        <v>0</v>
      </c>
      <c r="V563" s="121">
        <f>'آبان 1400'!W564</f>
        <v>0</v>
      </c>
      <c r="W563" s="122">
        <f>'آبان 1400'!X564</f>
        <v>0</v>
      </c>
      <c r="X563" s="370">
        <f>'آبان 1400'!Y564</f>
        <v>0</v>
      </c>
      <c r="Y563" s="370">
        <f>'آبان 1400'!Z564</f>
        <v>0</v>
      </c>
      <c r="Z563" s="139">
        <f>'آبان 1400'!AA564</f>
        <v>885165</v>
      </c>
      <c r="AA563" s="139">
        <f>'آبان 1400'!AB564</f>
        <v>46667</v>
      </c>
      <c r="AB563" s="139">
        <f>'آبان 1400'!AC564</f>
        <v>931832</v>
      </c>
      <c r="AC563" s="139">
        <f>'آبان 1400'!AD564</f>
        <v>4500000</v>
      </c>
      <c r="AD563" s="139">
        <f>'آبان 1400'!AE564</f>
        <v>6000000</v>
      </c>
      <c r="AE563" s="140">
        <f>'آبان 1400'!AF564</f>
        <v>177895.19999999998</v>
      </c>
      <c r="AF563" s="123">
        <f>'آبان 1400'!AG564</f>
        <v>26554950</v>
      </c>
      <c r="AG563" s="124">
        <f>'آبان 1400'!AH564</f>
        <v>1400010</v>
      </c>
      <c r="AH563" s="124">
        <f>'آبان 1400'!AI564</f>
        <v>21347423.999999996</v>
      </c>
      <c r="AI563" s="124">
        <f>'آبان 1400'!AJ564</f>
        <v>0</v>
      </c>
      <c r="AJ563" s="124">
        <f>'آبان 1400'!AK564</f>
        <v>4500000</v>
      </c>
      <c r="AK563" s="124">
        <f>'آبان 1400'!AL564</f>
        <v>6000000</v>
      </c>
      <c r="AL563" s="124">
        <f>'آبان 1400'!AM564</f>
        <v>4892117.9999999991</v>
      </c>
      <c r="AM563" s="124">
        <f>'آبان 1400'!AN564</f>
        <v>5217666.2159999991</v>
      </c>
      <c r="AN563" s="124">
        <f>'آبان 1400'!AO564</f>
        <v>0</v>
      </c>
      <c r="AO563" s="124">
        <f>'آبان 1400'!AP564</f>
        <v>3000000</v>
      </c>
      <c r="AP563" s="124">
        <f>'آبان 1400'!AQ564</f>
        <v>0</v>
      </c>
      <c r="AQ563" s="124">
        <f>'آبان 1400'!AR564</f>
        <v>0</v>
      </c>
      <c r="AR563" s="124">
        <f>'آبان 1400'!AS564</f>
        <v>0</v>
      </c>
      <c r="AS563" s="379">
        <f>'آبان 1400'!AT564</f>
        <v>0</v>
      </c>
      <c r="AT563" s="372">
        <f t="shared" si="366"/>
        <v>72912168.216000006</v>
      </c>
      <c r="AU563" s="174">
        <f>'آبان 1400'!AV564</f>
        <v>54308316.440880008</v>
      </c>
      <c r="AV563" s="142">
        <f>'آبان 1400'!AW564</f>
        <v>72912168.215999991</v>
      </c>
      <c r="AW563" s="143">
        <f t="shared" si="367"/>
        <v>5103851.7751199994</v>
      </c>
      <c r="AX563" s="76">
        <f t="shared" si="368"/>
        <v>1430831.644088001</v>
      </c>
      <c r="AY563" s="143">
        <f>'آبان 1400'!AZ564</f>
        <v>0</v>
      </c>
      <c r="AZ563" s="143">
        <f>'آبان 1400'!BA564</f>
        <v>0</v>
      </c>
      <c r="BA563" s="143">
        <f>'آبان 1400'!BB564</f>
        <v>0</v>
      </c>
      <c r="BB563" s="143">
        <f>'آبان 1400'!BC564</f>
        <v>0</v>
      </c>
      <c r="BC563" s="143">
        <f>'آبان 1400'!BD564</f>
        <v>0</v>
      </c>
      <c r="BD563" s="143">
        <f>'آبان 1400'!BE564</f>
        <v>0</v>
      </c>
      <c r="BE563" s="143">
        <f>'آبان 1400'!BF564</f>
        <v>0</v>
      </c>
      <c r="BF563" s="144">
        <f t="shared" si="369"/>
        <v>6534683.4192080004</v>
      </c>
      <c r="BG563" s="141">
        <f t="shared" si="370"/>
        <v>66377484</v>
      </c>
      <c r="BH563" s="145">
        <f t="shared" si="371"/>
        <v>72912168.216000006</v>
      </c>
      <c r="BI563" s="128">
        <f t="shared" si="364"/>
        <v>4659160</v>
      </c>
      <c r="BJ563" s="146">
        <f t="shared" si="372"/>
        <v>2329580</v>
      </c>
      <c r="BK563" s="146">
        <f t="shared" si="373"/>
        <v>698874</v>
      </c>
      <c r="BL563" s="147">
        <f t="shared" si="374"/>
        <v>1120000</v>
      </c>
      <c r="BM563" s="383">
        <v>0</v>
      </c>
      <c r="BN563" s="148">
        <f t="shared" si="375"/>
        <v>81719782.216000006</v>
      </c>
      <c r="BO563" s="149">
        <f t="shared" si="376"/>
        <v>72912168.215999991</v>
      </c>
      <c r="BP563" s="150">
        <f t="shared" si="377"/>
        <v>16769798.689679999</v>
      </c>
      <c r="BQ563" s="151">
        <f t="shared" si="378"/>
        <v>98489580.905680001</v>
      </c>
      <c r="BR563" s="152">
        <f t="shared" si="379"/>
        <v>100800</v>
      </c>
      <c r="BS563" s="148">
        <f t="shared" si="380"/>
        <v>98590380.905680001</v>
      </c>
      <c r="BT563" s="136">
        <v>0</v>
      </c>
      <c r="BU563" s="149">
        <f t="shared" si="381"/>
        <v>8171978.2216000007</v>
      </c>
      <c r="BV563" s="153">
        <f t="shared" si="382"/>
        <v>4085989.1108000004</v>
      </c>
      <c r="BW563" s="134">
        <f t="shared" si="383"/>
        <v>86332413.573280007</v>
      </c>
      <c r="BX563" s="148">
        <f t="shared" si="384"/>
        <v>7687614</v>
      </c>
      <c r="BY563" s="135">
        <f t="shared" si="385"/>
        <v>78644799.573280007</v>
      </c>
      <c r="CD563" s="400">
        <f>'آبان 1400'!AU564</f>
        <v>72912168.216000006</v>
      </c>
      <c r="CE563" s="401">
        <f>'آبان 1400'!AV564</f>
        <v>54308316.440880008</v>
      </c>
      <c r="CF563" s="401">
        <f>'آبان 1400'!AW564</f>
        <v>72912168.215999991</v>
      </c>
      <c r="CG563" s="401">
        <f>'آبان 1400'!AX564</f>
        <v>5103851.7751199994</v>
      </c>
      <c r="CH563" s="401">
        <f>'آبان 1400'!AY564</f>
        <v>1430831.644088001</v>
      </c>
      <c r="CI563" s="401">
        <f>'آبان 1400'!AZ564</f>
        <v>0</v>
      </c>
      <c r="CJ563" s="401">
        <f>'آبان 1400'!BA564</f>
        <v>0</v>
      </c>
      <c r="CK563" s="401">
        <f>'آبان 1400'!BB564</f>
        <v>0</v>
      </c>
      <c r="CL563" s="401">
        <f>'آبان 1400'!BC564</f>
        <v>0</v>
      </c>
      <c r="CM563" s="401">
        <f>'آبان 1400'!BD564</f>
        <v>0</v>
      </c>
      <c r="CN563" s="401">
        <f>'آبان 1400'!BE564</f>
        <v>0</v>
      </c>
      <c r="CO563" s="401">
        <f>'آبان 1400'!BF564</f>
        <v>0</v>
      </c>
      <c r="CP563" s="401">
        <f>'آبان 1400'!BG564</f>
        <v>6534683.4192080004</v>
      </c>
      <c r="CQ563" s="401">
        <f>'آبان 1400'!BH564</f>
        <v>66377484</v>
      </c>
      <c r="CR563" s="401">
        <f t="shared" si="386"/>
        <v>72912168.216000006</v>
      </c>
      <c r="CS563" s="56">
        <f t="shared" si="387"/>
        <v>4659160</v>
      </c>
      <c r="CT563" s="400">
        <f t="shared" si="388"/>
        <v>2329580</v>
      </c>
      <c r="CU563" s="401">
        <f t="shared" si="389"/>
        <v>698874</v>
      </c>
      <c r="CV563" s="401">
        <f t="shared" si="390"/>
        <v>1120000</v>
      </c>
      <c r="CW563" s="56">
        <v>0</v>
      </c>
      <c r="CX563" s="401">
        <f t="shared" si="391"/>
        <v>81719782.216000006</v>
      </c>
      <c r="CY563" s="401">
        <f t="shared" si="392"/>
        <v>72912168.215999991</v>
      </c>
      <c r="CZ563" s="401">
        <f t="shared" si="393"/>
        <v>16769798.689679999</v>
      </c>
      <c r="DA563" s="401">
        <f t="shared" si="394"/>
        <v>98489580.905680001</v>
      </c>
      <c r="DB563" s="401">
        <f t="shared" si="395"/>
        <v>100800</v>
      </c>
      <c r="DC563" s="401">
        <f t="shared" si="396"/>
        <v>98590380.905680001</v>
      </c>
      <c r="DD563" s="406">
        <v>0</v>
      </c>
      <c r="DE563" s="401">
        <f t="shared" si="397"/>
        <v>8171978.2216000007</v>
      </c>
      <c r="DF563" s="401">
        <f t="shared" si="398"/>
        <v>4085989.1108000004</v>
      </c>
      <c r="DG563" s="401">
        <f t="shared" si="399"/>
        <v>86332413.573280007</v>
      </c>
      <c r="DH563" s="401">
        <f t="shared" si="400"/>
        <v>7687614</v>
      </c>
      <c r="DI563" s="401">
        <f t="shared" si="401"/>
        <v>78644799.573280007</v>
      </c>
      <c r="DJ563" s="401">
        <f t="shared" si="402"/>
        <v>0</v>
      </c>
      <c r="DL563" s="408">
        <f t="shared" si="403"/>
        <v>6638737.5</v>
      </c>
      <c r="DM563" s="408">
        <f t="shared" si="404"/>
        <v>-1979577.5</v>
      </c>
    </row>
    <row r="564" spans="1:117" s="56" customFormat="1" ht="21" x14ac:dyDescent="0.2">
      <c r="A564" s="192">
        <f t="shared" si="365"/>
        <v>2655495</v>
      </c>
      <c r="B564" s="137">
        <f>'آبان 1400'!B565</f>
        <v>559</v>
      </c>
      <c r="C564" s="137">
        <f>'آبان 1400'!C565</f>
        <v>353</v>
      </c>
      <c r="D564" s="137">
        <f>'آبان 1400'!D565</f>
        <v>13192</v>
      </c>
      <c r="E564" s="137" t="str">
        <f>'آبان 1400'!E565</f>
        <v>نجف</v>
      </c>
      <c r="F564" s="137" t="str">
        <f>'آبان 1400'!F565</f>
        <v>رستمی</v>
      </c>
      <c r="G564" s="137" t="str">
        <f>'آبان 1400'!G565</f>
        <v>نگهبان</v>
      </c>
      <c r="H564" s="137" t="str">
        <f>'آبان 1400'!H565</f>
        <v>ایلام</v>
      </c>
      <c r="I564" s="137" t="str">
        <f>'آبان 1400'!I565</f>
        <v>273-813-3355293-1</v>
      </c>
      <c r="J564" s="137">
        <f>'آبان 1400'!J565</f>
        <v>4529886220</v>
      </c>
      <c r="K564" s="137">
        <f>'آبان 1400'!K565</f>
        <v>48941954</v>
      </c>
      <c r="L564" s="137" t="str">
        <f>'آبان 1400'!L565</f>
        <v>ایلام</v>
      </c>
      <c r="M564" s="137" t="str">
        <f>'آبان 1400'!M565</f>
        <v>نگهبان</v>
      </c>
      <c r="N564" s="121" t="str">
        <f>'آبان 1400'!N565</f>
        <v>*</v>
      </c>
      <c r="O564" s="120">
        <f>'آبان 1400'!O565</f>
        <v>0</v>
      </c>
      <c r="P564" s="122">
        <f>'آبان 1400'!P565</f>
        <v>0</v>
      </c>
      <c r="Q564" s="362">
        <f>'آبان 1400'!Q565</f>
        <v>30</v>
      </c>
      <c r="R564" s="362">
        <f>'آبان 1400'!R565</f>
        <v>120</v>
      </c>
      <c r="S564" s="362">
        <f>'آبان 1400'!S565</f>
        <v>110</v>
      </c>
      <c r="T564" s="362">
        <f>'آبان 1400'!T565</f>
        <v>29.33</v>
      </c>
      <c r="U564" s="138">
        <f>'آبان 1400'!U565</f>
        <v>0</v>
      </c>
      <c r="V564" s="121">
        <f>'آبان 1400'!W565</f>
        <v>0</v>
      </c>
      <c r="W564" s="122">
        <f>'آبان 1400'!X565</f>
        <v>0</v>
      </c>
      <c r="X564" s="370">
        <f>'آبان 1400'!Y565</f>
        <v>1</v>
      </c>
      <c r="Y564" s="370">
        <f>'آبان 1400'!Z565</f>
        <v>1</v>
      </c>
      <c r="Z564" s="139">
        <f>'آبان 1400'!AA565</f>
        <v>885165</v>
      </c>
      <c r="AA564" s="139">
        <f>'آبان 1400'!AB565</f>
        <v>46667</v>
      </c>
      <c r="AB564" s="139">
        <f>'آبان 1400'!AC565</f>
        <v>931832</v>
      </c>
      <c r="AC564" s="139">
        <f>'آبان 1400'!AD565</f>
        <v>4500000</v>
      </c>
      <c r="AD564" s="139">
        <f>'آبان 1400'!AE565</f>
        <v>6000000</v>
      </c>
      <c r="AE564" s="140">
        <f>'آبان 1400'!AF565</f>
        <v>177895.19999999998</v>
      </c>
      <c r="AF564" s="123">
        <f>'آبان 1400'!AG565</f>
        <v>26554950</v>
      </c>
      <c r="AG564" s="124">
        <f>'آبان 1400'!AH565</f>
        <v>1400010</v>
      </c>
      <c r="AH564" s="124">
        <f>'آبان 1400'!AI565</f>
        <v>21347423.999999996</v>
      </c>
      <c r="AI564" s="124">
        <f>'آبان 1400'!AJ565</f>
        <v>2655495</v>
      </c>
      <c r="AJ564" s="124">
        <f>'آبان 1400'!AK565</f>
        <v>4500000</v>
      </c>
      <c r="AK564" s="124">
        <f>'آبان 1400'!AL565</f>
        <v>6000000</v>
      </c>
      <c r="AL564" s="124">
        <f>'آبان 1400'!AM565</f>
        <v>4892117.9999999991</v>
      </c>
      <c r="AM564" s="124">
        <f>'آبان 1400'!AN565</f>
        <v>5217666.2159999991</v>
      </c>
      <c r="AN564" s="124">
        <f>'آبان 1400'!AO565</f>
        <v>0</v>
      </c>
      <c r="AO564" s="124">
        <f>'آبان 1400'!AP565</f>
        <v>2800000</v>
      </c>
      <c r="AP564" s="124">
        <f>'آبان 1400'!AQ565</f>
        <v>0</v>
      </c>
      <c r="AQ564" s="124">
        <f>'آبان 1400'!AR565</f>
        <v>0</v>
      </c>
      <c r="AR564" s="124">
        <f>'آبان 1400'!AS565</f>
        <v>0</v>
      </c>
      <c r="AS564" s="379">
        <f>'آبان 1400'!AT565</f>
        <v>0</v>
      </c>
      <c r="AT564" s="372">
        <f t="shared" si="366"/>
        <v>75367663.216000006</v>
      </c>
      <c r="AU564" s="174">
        <f>'آبان 1400'!AV565</f>
        <v>54322316.440880008</v>
      </c>
      <c r="AV564" s="142">
        <f>'آبان 1400'!AW565</f>
        <v>72712168.215999991</v>
      </c>
      <c r="AW564" s="143">
        <f t="shared" si="367"/>
        <v>5089851.7751199994</v>
      </c>
      <c r="AX564" s="76">
        <f t="shared" si="368"/>
        <v>1432231.644088001</v>
      </c>
      <c r="AY564" s="143">
        <f>'آبان 1400'!AZ565</f>
        <v>0</v>
      </c>
      <c r="AZ564" s="143">
        <f>'آبان 1400'!BA565</f>
        <v>0</v>
      </c>
      <c r="BA564" s="143">
        <f>'آبان 1400'!BB565</f>
        <v>0</v>
      </c>
      <c r="BB564" s="143">
        <f>'آبان 1400'!BC565</f>
        <v>0</v>
      </c>
      <c r="BC564" s="143">
        <f>'آبان 1400'!BD565</f>
        <v>0</v>
      </c>
      <c r="BD564" s="143">
        <f>'آبان 1400'!BE565</f>
        <v>0</v>
      </c>
      <c r="BE564" s="143">
        <f>'آبان 1400'!BF565</f>
        <v>0</v>
      </c>
      <c r="BF564" s="144">
        <f t="shared" si="369"/>
        <v>6522083.4192080004</v>
      </c>
      <c r="BG564" s="141">
        <f t="shared" si="370"/>
        <v>68845579</v>
      </c>
      <c r="BH564" s="145">
        <f t="shared" si="371"/>
        <v>75367663.216000006</v>
      </c>
      <c r="BI564" s="128">
        <f t="shared" si="364"/>
        <v>4659160</v>
      </c>
      <c r="BJ564" s="146">
        <f t="shared" si="372"/>
        <v>2329580</v>
      </c>
      <c r="BK564" s="146">
        <f t="shared" si="373"/>
        <v>698874</v>
      </c>
      <c r="BL564" s="147">
        <f t="shared" si="374"/>
        <v>1120000</v>
      </c>
      <c r="BM564" s="383">
        <v>0</v>
      </c>
      <c r="BN564" s="148">
        <f t="shared" si="375"/>
        <v>84175277.216000006</v>
      </c>
      <c r="BO564" s="149">
        <f t="shared" si="376"/>
        <v>72712168.215999991</v>
      </c>
      <c r="BP564" s="150">
        <f t="shared" si="377"/>
        <v>16723798.689679999</v>
      </c>
      <c r="BQ564" s="151">
        <f t="shared" si="378"/>
        <v>100899075.90568</v>
      </c>
      <c r="BR564" s="152">
        <f t="shared" si="379"/>
        <v>100800</v>
      </c>
      <c r="BS564" s="148">
        <f t="shared" si="380"/>
        <v>100999875.90568</v>
      </c>
      <c r="BT564" s="136">
        <v>0</v>
      </c>
      <c r="BU564" s="149">
        <f t="shared" si="381"/>
        <v>8417527.7216000017</v>
      </c>
      <c r="BV564" s="153">
        <f t="shared" si="382"/>
        <v>4208763.8608000008</v>
      </c>
      <c r="BW564" s="134">
        <f t="shared" si="383"/>
        <v>88373584.323280007</v>
      </c>
      <c r="BX564" s="148">
        <f t="shared" si="384"/>
        <v>7687614</v>
      </c>
      <c r="BY564" s="135">
        <f t="shared" si="385"/>
        <v>80685970.323280007</v>
      </c>
      <c r="CD564" s="400">
        <f>'آبان 1400'!AU565</f>
        <v>75367663.216000006</v>
      </c>
      <c r="CE564" s="401">
        <f>'آبان 1400'!AV565</f>
        <v>54322316.440880008</v>
      </c>
      <c r="CF564" s="401">
        <f>'آبان 1400'!AW565</f>
        <v>72712168.215999991</v>
      </c>
      <c r="CG564" s="401">
        <f>'آبان 1400'!AX565</f>
        <v>5089851.7751199994</v>
      </c>
      <c r="CH564" s="401">
        <f>'آبان 1400'!AY565</f>
        <v>1432231.644088001</v>
      </c>
      <c r="CI564" s="401">
        <f>'آبان 1400'!AZ565</f>
        <v>0</v>
      </c>
      <c r="CJ564" s="401">
        <f>'آبان 1400'!BA565</f>
        <v>0</v>
      </c>
      <c r="CK564" s="401">
        <f>'آبان 1400'!BB565</f>
        <v>0</v>
      </c>
      <c r="CL564" s="401">
        <f>'آبان 1400'!BC565</f>
        <v>0</v>
      </c>
      <c r="CM564" s="401">
        <f>'آبان 1400'!BD565</f>
        <v>0</v>
      </c>
      <c r="CN564" s="401">
        <f>'آبان 1400'!BE565</f>
        <v>0</v>
      </c>
      <c r="CO564" s="401">
        <f>'آبان 1400'!BF565</f>
        <v>0</v>
      </c>
      <c r="CP564" s="401">
        <f>'آبان 1400'!BG565</f>
        <v>6522083.4192080004</v>
      </c>
      <c r="CQ564" s="401">
        <f>'آبان 1400'!BH565</f>
        <v>68845579</v>
      </c>
      <c r="CR564" s="401">
        <f t="shared" si="386"/>
        <v>75367663.216000006</v>
      </c>
      <c r="CS564" s="56">
        <f t="shared" si="387"/>
        <v>4659160</v>
      </c>
      <c r="CT564" s="400">
        <f t="shared" si="388"/>
        <v>2329580</v>
      </c>
      <c r="CU564" s="401">
        <f t="shared" si="389"/>
        <v>698874</v>
      </c>
      <c r="CV564" s="401">
        <f t="shared" si="390"/>
        <v>1120000</v>
      </c>
      <c r="CW564" s="56">
        <v>0</v>
      </c>
      <c r="CX564" s="401">
        <f t="shared" si="391"/>
        <v>84175277.216000006</v>
      </c>
      <c r="CY564" s="401">
        <f t="shared" si="392"/>
        <v>72712168.215999991</v>
      </c>
      <c r="CZ564" s="401">
        <f t="shared" si="393"/>
        <v>16723798.689679999</v>
      </c>
      <c r="DA564" s="401">
        <f t="shared" si="394"/>
        <v>100899075.90568</v>
      </c>
      <c r="DB564" s="401">
        <f t="shared" si="395"/>
        <v>100800</v>
      </c>
      <c r="DC564" s="401">
        <f t="shared" si="396"/>
        <v>100999875.90568</v>
      </c>
      <c r="DD564" s="406">
        <v>0</v>
      </c>
      <c r="DE564" s="401">
        <f t="shared" si="397"/>
        <v>8417527.7216000017</v>
      </c>
      <c r="DF564" s="401">
        <f t="shared" si="398"/>
        <v>4208763.8608000008</v>
      </c>
      <c r="DG564" s="401">
        <f t="shared" si="399"/>
        <v>88373584.323280007</v>
      </c>
      <c r="DH564" s="401">
        <f t="shared" si="400"/>
        <v>7687614</v>
      </c>
      <c r="DI564" s="401">
        <f t="shared" si="401"/>
        <v>80685970.323280007</v>
      </c>
      <c r="DJ564" s="401">
        <f t="shared" si="402"/>
        <v>0</v>
      </c>
      <c r="DL564" s="408">
        <f t="shared" si="403"/>
        <v>6638737.5</v>
      </c>
      <c r="DM564" s="408">
        <f t="shared" si="404"/>
        <v>-1979577.5</v>
      </c>
    </row>
    <row r="565" spans="1:117" s="56" customFormat="1" ht="21" x14ac:dyDescent="0.2">
      <c r="A565" s="192">
        <f t="shared" si="365"/>
        <v>2655495</v>
      </c>
      <c r="B565" s="137">
        <f>'آبان 1400'!B566</f>
        <v>560</v>
      </c>
      <c r="C565" s="137">
        <f>'آبان 1400'!C566</f>
        <v>354</v>
      </c>
      <c r="D565" s="137">
        <f>'آبان 1400'!D566</f>
        <v>13187</v>
      </c>
      <c r="E565" s="137" t="str">
        <f>'آبان 1400'!E566</f>
        <v>سعید</v>
      </c>
      <c r="F565" s="137" t="str">
        <f>'آبان 1400'!F566</f>
        <v>پیری</v>
      </c>
      <c r="G565" s="137" t="str">
        <f>'آبان 1400'!G566</f>
        <v>نگهبان</v>
      </c>
      <c r="H565" s="137" t="str">
        <f>'آبان 1400'!H566</f>
        <v>ایلام</v>
      </c>
      <c r="I565" s="137" t="str">
        <f>'آبان 1400'!I566</f>
        <v>273-813-3355325-1</v>
      </c>
      <c r="J565" s="137">
        <f>'آبان 1400'!J566</f>
        <v>4539268147</v>
      </c>
      <c r="K565" s="137" t="str">
        <f>'آبان 1400'!K566</f>
        <v>0048771017</v>
      </c>
      <c r="L565" s="137" t="str">
        <f>'آبان 1400'!L566</f>
        <v>ایلام</v>
      </c>
      <c r="M565" s="137" t="str">
        <f>'آبان 1400'!M566</f>
        <v>نگهبان</v>
      </c>
      <c r="N565" s="121" t="str">
        <f>'آبان 1400'!N566</f>
        <v>*</v>
      </c>
      <c r="O565" s="120">
        <f>'آبان 1400'!O566</f>
        <v>0</v>
      </c>
      <c r="P565" s="122">
        <f>'آبان 1400'!P566</f>
        <v>0</v>
      </c>
      <c r="Q565" s="362">
        <f>'آبان 1400'!Q566</f>
        <v>30</v>
      </c>
      <c r="R565" s="362">
        <f>'آبان 1400'!R566</f>
        <v>120</v>
      </c>
      <c r="S565" s="362">
        <f>'آبان 1400'!S566</f>
        <v>110</v>
      </c>
      <c r="T565" s="362">
        <f>'آبان 1400'!T566</f>
        <v>29.33</v>
      </c>
      <c r="U565" s="138">
        <f>'آبان 1400'!U566</f>
        <v>0</v>
      </c>
      <c r="V565" s="121">
        <f>'آبان 1400'!W566</f>
        <v>0</v>
      </c>
      <c r="W565" s="122">
        <f>'آبان 1400'!X566</f>
        <v>0</v>
      </c>
      <c r="X565" s="370">
        <f>'آبان 1400'!Y566</f>
        <v>2</v>
      </c>
      <c r="Y565" s="370">
        <f>'آبان 1400'!Z566</f>
        <v>2</v>
      </c>
      <c r="Z565" s="139">
        <f>'آبان 1400'!AA566</f>
        <v>885165</v>
      </c>
      <c r="AA565" s="139">
        <f>'آبان 1400'!AB566</f>
        <v>46667</v>
      </c>
      <c r="AB565" s="139">
        <f>'آبان 1400'!AC566</f>
        <v>931832</v>
      </c>
      <c r="AC565" s="139">
        <f>'آبان 1400'!AD566</f>
        <v>4500000</v>
      </c>
      <c r="AD565" s="139">
        <f>'آبان 1400'!AE566</f>
        <v>6000000</v>
      </c>
      <c r="AE565" s="140">
        <f>'آبان 1400'!AF566</f>
        <v>177895.19999999998</v>
      </c>
      <c r="AF565" s="123">
        <f>'آبان 1400'!AG566</f>
        <v>26554950</v>
      </c>
      <c r="AG565" s="124">
        <f>'آبان 1400'!AH566</f>
        <v>1400010</v>
      </c>
      <c r="AH565" s="124">
        <f>'آبان 1400'!AI566</f>
        <v>21347423.999999996</v>
      </c>
      <c r="AI565" s="124">
        <f>'آبان 1400'!AJ566</f>
        <v>5310990</v>
      </c>
      <c r="AJ565" s="124">
        <f>'آبان 1400'!AK566</f>
        <v>4500000</v>
      </c>
      <c r="AK565" s="124">
        <f>'آبان 1400'!AL566</f>
        <v>6000000</v>
      </c>
      <c r="AL565" s="124">
        <f>'آبان 1400'!AM566</f>
        <v>4892117.9999999991</v>
      </c>
      <c r="AM565" s="124">
        <f>'آبان 1400'!AN566</f>
        <v>5217666.2159999991</v>
      </c>
      <c r="AN565" s="124">
        <f>'آبان 1400'!AO566</f>
        <v>0</v>
      </c>
      <c r="AO565" s="124">
        <f>'آبان 1400'!AP566</f>
        <v>3000000</v>
      </c>
      <c r="AP565" s="124">
        <f>'آبان 1400'!AQ566</f>
        <v>0</v>
      </c>
      <c r="AQ565" s="124">
        <f>'آبان 1400'!AR566</f>
        <v>0</v>
      </c>
      <c r="AR565" s="124">
        <f>'آبان 1400'!AS566</f>
        <v>0</v>
      </c>
      <c r="AS565" s="379">
        <f>'آبان 1400'!AT566</f>
        <v>0</v>
      </c>
      <c r="AT565" s="372">
        <f t="shared" si="366"/>
        <v>78223158.216000006</v>
      </c>
      <c r="AU565" s="174">
        <f>'آبان 1400'!AV566</f>
        <v>54308316.440880008</v>
      </c>
      <c r="AV565" s="142">
        <f>'آبان 1400'!AW566</f>
        <v>72912168.215999991</v>
      </c>
      <c r="AW565" s="143">
        <f t="shared" si="367"/>
        <v>5103851.7751199994</v>
      </c>
      <c r="AX565" s="76">
        <f t="shared" si="368"/>
        <v>1430831.644088001</v>
      </c>
      <c r="AY565" s="143">
        <f>'آبان 1400'!AZ566</f>
        <v>0</v>
      </c>
      <c r="AZ565" s="143">
        <f>'آبان 1400'!BA566</f>
        <v>0</v>
      </c>
      <c r="BA565" s="143">
        <f>'آبان 1400'!BB566</f>
        <v>0</v>
      </c>
      <c r="BB565" s="143">
        <f>'آبان 1400'!BC566</f>
        <v>0</v>
      </c>
      <c r="BC565" s="143">
        <f>'آبان 1400'!BD566</f>
        <v>0</v>
      </c>
      <c r="BD565" s="143">
        <f>'آبان 1400'!BE566</f>
        <v>0</v>
      </c>
      <c r="BE565" s="143">
        <f>'آبان 1400'!BF566</f>
        <v>0</v>
      </c>
      <c r="BF565" s="144">
        <f t="shared" si="369"/>
        <v>6534683.4192080004</v>
      </c>
      <c r="BG565" s="141">
        <f t="shared" si="370"/>
        <v>71688474</v>
      </c>
      <c r="BH565" s="145">
        <f t="shared" si="371"/>
        <v>78223158.216000006</v>
      </c>
      <c r="BI565" s="128">
        <f t="shared" si="364"/>
        <v>4659160</v>
      </c>
      <c r="BJ565" s="146">
        <f t="shared" si="372"/>
        <v>2329580</v>
      </c>
      <c r="BK565" s="146">
        <f t="shared" si="373"/>
        <v>698874</v>
      </c>
      <c r="BL565" s="147">
        <f t="shared" si="374"/>
        <v>1120000</v>
      </c>
      <c r="BM565" s="383">
        <v>0</v>
      </c>
      <c r="BN565" s="148">
        <f t="shared" si="375"/>
        <v>87030772.216000006</v>
      </c>
      <c r="BO565" s="149">
        <f t="shared" si="376"/>
        <v>72912168.215999991</v>
      </c>
      <c r="BP565" s="150">
        <f t="shared" si="377"/>
        <v>16769798.689679999</v>
      </c>
      <c r="BQ565" s="151">
        <f t="shared" si="378"/>
        <v>103800570.90568</v>
      </c>
      <c r="BR565" s="152">
        <f t="shared" si="379"/>
        <v>100800</v>
      </c>
      <c r="BS565" s="148">
        <f t="shared" si="380"/>
        <v>103901370.90568</v>
      </c>
      <c r="BT565" s="136">
        <v>0</v>
      </c>
      <c r="BU565" s="149">
        <f t="shared" si="381"/>
        <v>8703077.2216000017</v>
      </c>
      <c r="BV565" s="153">
        <f t="shared" si="382"/>
        <v>4351538.6108000008</v>
      </c>
      <c r="BW565" s="134">
        <f t="shared" si="383"/>
        <v>90846755.073280007</v>
      </c>
      <c r="BX565" s="148">
        <f t="shared" si="384"/>
        <v>7687614</v>
      </c>
      <c r="BY565" s="135">
        <f t="shared" si="385"/>
        <v>83159141.073280007</v>
      </c>
      <c r="CD565" s="400">
        <f>'آبان 1400'!AU566</f>
        <v>78223158.216000006</v>
      </c>
      <c r="CE565" s="401">
        <f>'آبان 1400'!AV566</f>
        <v>54308316.440880008</v>
      </c>
      <c r="CF565" s="401">
        <f>'آبان 1400'!AW566</f>
        <v>72912168.215999991</v>
      </c>
      <c r="CG565" s="401">
        <f>'آبان 1400'!AX566</f>
        <v>5103851.7751199994</v>
      </c>
      <c r="CH565" s="401">
        <f>'آبان 1400'!AY566</f>
        <v>1430831.644088001</v>
      </c>
      <c r="CI565" s="401">
        <f>'آبان 1400'!AZ566</f>
        <v>0</v>
      </c>
      <c r="CJ565" s="401">
        <f>'آبان 1400'!BA566</f>
        <v>0</v>
      </c>
      <c r="CK565" s="401">
        <f>'آبان 1400'!BB566</f>
        <v>0</v>
      </c>
      <c r="CL565" s="401">
        <f>'آبان 1400'!BC566</f>
        <v>0</v>
      </c>
      <c r="CM565" s="401">
        <f>'آبان 1400'!BD566</f>
        <v>0</v>
      </c>
      <c r="CN565" s="401">
        <f>'آبان 1400'!BE566</f>
        <v>0</v>
      </c>
      <c r="CO565" s="401">
        <f>'آبان 1400'!BF566</f>
        <v>0</v>
      </c>
      <c r="CP565" s="401">
        <f>'آبان 1400'!BG566</f>
        <v>6534683.4192080004</v>
      </c>
      <c r="CQ565" s="401">
        <f>'آبان 1400'!BH566</f>
        <v>71688474</v>
      </c>
      <c r="CR565" s="401">
        <f t="shared" si="386"/>
        <v>78223158.216000006</v>
      </c>
      <c r="CS565" s="56">
        <f t="shared" si="387"/>
        <v>4659160</v>
      </c>
      <c r="CT565" s="400">
        <f t="shared" si="388"/>
        <v>2329580</v>
      </c>
      <c r="CU565" s="401">
        <f t="shared" si="389"/>
        <v>698874</v>
      </c>
      <c r="CV565" s="401">
        <f t="shared" si="390"/>
        <v>1120000</v>
      </c>
      <c r="CW565" s="56">
        <v>0</v>
      </c>
      <c r="CX565" s="401">
        <f t="shared" si="391"/>
        <v>87030772.216000006</v>
      </c>
      <c r="CY565" s="401">
        <f t="shared" si="392"/>
        <v>72912168.215999991</v>
      </c>
      <c r="CZ565" s="401">
        <f t="shared" si="393"/>
        <v>16769798.689679999</v>
      </c>
      <c r="DA565" s="401">
        <f t="shared" si="394"/>
        <v>103800570.90568</v>
      </c>
      <c r="DB565" s="401">
        <f t="shared" si="395"/>
        <v>100800</v>
      </c>
      <c r="DC565" s="401">
        <f t="shared" si="396"/>
        <v>103901370.90568</v>
      </c>
      <c r="DD565" s="406">
        <v>0</v>
      </c>
      <c r="DE565" s="401">
        <f t="shared" si="397"/>
        <v>8703077.2216000017</v>
      </c>
      <c r="DF565" s="401">
        <f t="shared" si="398"/>
        <v>4351538.6108000008</v>
      </c>
      <c r="DG565" s="401">
        <f t="shared" si="399"/>
        <v>90846755.073280007</v>
      </c>
      <c r="DH565" s="401">
        <f t="shared" si="400"/>
        <v>7687614</v>
      </c>
      <c r="DI565" s="401">
        <f t="shared" si="401"/>
        <v>83159141.073280007</v>
      </c>
      <c r="DJ565" s="401">
        <f t="shared" si="402"/>
        <v>0</v>
      </c>
      <c r="DL565" s="408">
        <f t="shared" si="403"/>
        <v>6638737.5</v>
      </c>
      <c r="DM565" s="408">
        <f t="shared" si="404"/>
        <v>-1979577.5</v>
      </c>
    </row>
    <row r="566" spans="1:117" s="56" customFormat="1" ht="21" x14ac:dyDescent="0.2">
      <c r="A566" s="192">
        <f t="shared" si="365"/>
        <v>2655495</v>
      </c>
      <c r="B566" s="137">
        <f>'آبان 1400'!B567</f>
        <v>561</v>
      </c>
      <c r="C566" s="137">
        <f>'آبان 1400'!C567</f>
        <v>355</v>
      </c>
      <c r="D566" s="137">
        <f>'آبان 1400'!D567</f>
        <v>13186</v>
      </c>
      <c r="E566" s="137" t="str">
        <f>'آبان 1400'!E567</f>
        <v>حمید</v>
      </c>
      <c r="F566" s="137" t="str">
        <f>'آبان 1400'!F567</f>
        <v>عبدالمحمدی</v>
      </c>
      <c r="G566" s="137" t="str">
        <f>'آبان 1400'!G567</f>
        <v>نگهبان</v>
      </c>
      <c r="H566" s="137" t="str">
        <f>'آبان 1400'!H567</f>
        <v>ایلام</v>
      </c>
      <c r="I566" s="137" t="str">
        <f>'آبان 1400'!I567</f>
        <v>273-12-3582255-1</v>
      </c>
      <c r="J566" s="137">
        <f>'آبان 1400'!J567</f>
        <v>3329800410</v>
      </c>
      <c r="K566" s="137">
        <f>'آبان 1400'!K567</f>
        <v>85159410</v>
      </c>
      <c r="L566" s="137" t="str">
        <f>'آبان 1400'!L567</f>
        <v>ایلام</v>
      </c>
      <c r="M566" s="137" t="str">
        <f>'آبان 1400'!M567</f>
        <v>نگهبان</v>
      </c>
      <c r="N566" s="121" t="str">
        <f>'آبان 1400'!N567</f>
        <v>*</v>
      </c>
      <c r="O566" s="120">
        <f>'آبان 1400'!O567</f>
        <v>0</v>
      </c>
      <c r="P566" s="122">
        <f>'آبان 1400'!P567</f>
        <v>0</v>
      </c>
      <c r="Q566" s="362">
        <f>'آبان 1400'!Q567</f>
        <v>30</v>
      </c>
      <c r="R566" s="362">
        <f>'آبان 1400'!R567</f>
        <v>120</v>
      </c>
      <c r="S566" s="362">
        <f>'آبان 1400'!S567</f>
        <v>110</v>
      </c>
      <c r="T566" s="362">
        <f>'آبان 1400'!T567</f>
        <v>29.33</v>
      </c>
      <c r="U566" s="138">
        <f>'آبان 1400'!U567</f>
        <v>0</v>
      </c>
      <c r="V566" s="121">
        <f>'آبان 1400'!W567</f>
        <v>0</v>
      </c>
      <c r="W566" s="122">
        <f>'آبان 1400'!X567</f>
        <v>0</v>
      </c>
      <c r="X566" s="370">
        <f>'آبان 1400'!Y567</f>
        <v>0</v>
      </c>
      <c r="Y566" s="370">
        <f>'آبان 1400'!Z567</f>
        <v>1</v>
      </c>
      <c r="Z566" s="139">
        <f>'آبان 1400'!AA567</f>
        <v>885165</v>
      </c>
      <c r="AA566" s="139">
        <f>'آبان 1400'!AB567</f>
        <v>46667</v>
      </c>
      <c r="AB566" s="139">
        <f>'آبان 1400'!AC567</f>
        <v>931832</v>
      </c>
      <c r="AC566" s="139">
        <f>'آبان 1400'!AD567</f>
        <v>4500000</v>
      </c>
      <c r="AD566" s="139">
        <f>'آبان 1400'!AE567</f>
        <v>6000000</v>
      </c>
      <c r="AE566" s="140">
        <f>'آبان 1400'!AF567</f>
        <v>177895.19999999998</v>
      </c>
      <c r="AF566" s="123">
        <f>'آبان 1400'!AG567</f>
        <v>26554950</v>
      </c>
      <c r="AG566" s="124">
        <f>'آبان 1400'!AH567</f>
        <v>1400010</v>
      </c>
      <c r="AH566" s="124">
        <f>'آبان 1400'!AI567</f>
        <v>21347423.999999996</v>
      </c>
      <c r="AI566" s="124">
        <f>'آبان 1400'!AJ567</f>
        <v>2655495</v>
      </c>
      <c r="AJ566" s="124">
        <f>'آبان 1400'!AK567</f>
        <v>4500000</v>
      </c>
      <c r="AK566" s="124">
        <f>'آبان 1400'!AL567</f>
        <v>6000000</v>
      </c>
      <c r="AL566" s="124">
        <f>'آبان 1400'!AM567</f>
        <v>4892117.9999999991</v>
      </c>
      <c r="AM566" s="124">
        <f>'آبان 1400'!AN567</f>
        <v>5217666.2159999991</v>
      </c>
      <c r="AN566" s="124">
        <f>'آبان 1400'!AO567</f>
        <v>0</v>
      </c>
      <c r="AO566" s="124">
        <f>'آبان 1400'!AP567</f>
        <v>3000000</v>
      </c>
      <c r="AP566" s="124">
        <f>'آبان 1400'!AQ567</f>
        <v>0</v>
      </c>
      <c r="AQ566" s="124">
        <f>'آبان 1400'!AR567</f>
        <v>0</v>
      </c>
      <c r="AR566" s="124">
        <f>'آبان 1400'!AS567</f>
        <v>0</v>
      </c>
      <c r="AS566" s="379">
        <f>'آبان 1400'!AT567</f>
        <v>0</v>
      </c>
      <c r="AT566" s="372">
        <f t="shared" si="366"/>
        <v>75567663.216000006</v>
      </c>
      <c r="AU566" s="174">
        <f>'آبان 1400'!AV567</f>
        <v>54308316.440880008</v>
      </c>
      <c r="AV566" s="142">
        <f>'آبان 1400'!AW567</f>
        <v>72912168.215999991</v>
      </c>
      <c r="AW566" s="143">
        <f t="shared" si="367"/>
        <v>5103851.7751199994</v>
      </c>
      <c r="AX566" s="76">
        <f t="shared" si="368"/>
        <v>1430831.644088001</v>
      </c>
      <c r="AY566" s="143">
        <f>'آبان 1400'!AZ567</f>
        <v>0</v>
      </c>
      <c r="AZ566" s="143">
        <f>'آبان 1400'!BA567</f>
        <v>0</v>
      </c>
      <c r="BA566" s="143">
        <f>'آبان 1400'!BB567</f>
        <v>0</v>
      </c>
      <c r="BB566" s="143">
        <f>'آبان 1400'!BC567</f>
        <v>0</v>
      </c>
      <c r="BC566" s="143">
        <f>'آبان 1400'!BD567</f>
        <v>0</v>
      </c>
      <c r="BD566" s="143">
        <f>'آبان 1400'!BE567</f>
        <v>0</v>
      </c>
      <c r="BE566" s="143">
        <f>'آبان 1400'!BF567</f>
        <v>0</v>
      </c>
      <c r="BF566" s="144">
        <f t="shared" si="369"/>
        <v>6534683.4192080004</v>
      </c>
      <c r="BG566" s="141">
        <f t="shared" si="370"/>
        <v>69032979</v>
      </c>
      <c r="BH566" s="145">
        <f t="shared" si="371"/>
        <v>75567663.216000006</v>
      </c>
      <c r="BI566" s="128">
        <f t="shared" si="364"/>
        <v>4659160</v>
      </c>
      <c r="BJ566" s="146">
        <f t="shared" si="372"/>
        <v>2329580</v>
      </c>
      <c r="BK566" s="146">
        <f t="shared" si="373"/>
        <v>698874</v>
      </c>
      <c r="BL566" s="147">
        <f t="shared" si="374"/>
        <v>1120000</v>
      </c>
      <c r="BM566" s="383">
        <v>0</v>
      </c>
      <c r="BN566" s="148">
        <f t="shared" si="375"/>
        <v>84375277.216000006</v>
      </c>
      <c r="BO566" s="149">
        <f t="shared" si="376"/>
        <v>72912168.215999991</v>
      </c>
      <c r="BP566" s="150">
        <f t="shared" si="377"/>
        <v>16769798.689679999</v>
      </c>
      <c r="BQ566" s="151">
        <f t="shared" si="378"/>
        <v>101145075.90568</v>
      </c>
      <c r="BR566" s="152">
        <f t="shared" si="379"/>
        <v>100800</v>
      </c>
      <c r="BS566" s="148">
        <f t="shared" si="380"/>
        <v>101245875.90568</v>
      </c>
      <c r="BT566" s="136">
        <v>0</v>
      </c>
      <c r="BU566" s="149">
        <f t="shared" si="381"/>
        <v>8437527.7216000017</v>
      </c>
      <c r="BV566" s="153">
        <f t="shared" si="382"/>
        <v>4218763.8608000008</v>
      </c>
      <c r="BW566" s="134">
        <f t="shared" si="383"/>
        <v>88589584.323280007</v>
      </c>
      <c r="BX566" s="148">
        <f t="shared" si="384"/>
        <v>7687614</v>
      </c>
      <c r="BY566" s="135">
        <f t="shared" si="385"/>
        <v>80901970.323280007</v>
      </c>
      <c r="CD566" s="400">
        <f>'آبان 1400'!AU567</f>
        <v>75567663.216000006</v>
      </c>
      <c r="CE566" s="401">
        <f>'آبان 1400'!AV567</f>
        <v>54308316.440880008</v>
      </c>
      <c r="CF566" s="401">
        <f>'آبان 1400'!AW567</f>
        <v>72912168.215999991</v>
      </c>
      <c r="CG566" s="401">
        <f>'آبان 1400'!AX567</f>
        <v>5103851.7751199994</v>
      </c>
      <c r="CH566" s="401">
        <f>'آبان 1400'!AY567</f>
        <v>1430831.644088001</v>
      </c>
      <c r="CI566" s="401">
        <f>'آبان 1400'!AZ567</f>
        <v>0</v>
      </c>
      <c r="CJ566" s="401">
        <f>'آبان 1400'!BA567</f>
        <v>0</v>
      </c>
      <c r="CK566" s="401">
        <f>'آبان 1400'!BB567</f>
        <v>0</v>
      </c>
      <c r="CL566" s="401">
        <f>'آبان 1400'!BC567</f>
        <v>0</v>
      </c>
      <c r="CM566" s="401">
        <f>'آبان 1400'!BD567</f>
        <v>0</v>
      </c>
      <c r="CN566" s="401">
        <f>'آبان 1400'!BE567</f>
        <v>0</v>
      </c>
      <c r="CO566" s="401">
        <f>'آبان 1400'!BF567</f>
        <v>0</v>
      </c>
      <c r="CP566" s="401">
        <f>'آبان 1400'!BG567</f>
        <v>6534683.4192080004</v>
      </c>
      <c r="CQ566" s="401">
        <f>'آبان 1400'!BH567</f>
        <v>69032979</v>
      </c>
      <c r="CR566" s="401">
        <f t="shared" si="386"/>
        <v>75567663.216000006</v>
      </c>
      <c r="CS566" s="56">
        <f t="shared" si="387"/>
        <v>4659160</v>
      </c>
      <c r="CT566" s="400">
        <f t="shared" si="388"/>
        <v>2329580</v>
      </c>
      <c r="CU566" s="401">
        <f t="shared" si="389"/>
        <v>698874</v>
      </c>
      <c r="CV566" s="401">
        <f t="shared" si="390"/>
        <v>1120000</v>
      </c>
      <c r="CW566" s="56">
        <v>0</v>
      </c>
      <c r="CX566" s="401">
        <f t="shared" si="391"/>
        <v>84375277.216000006</v>
      </c>
      <c r="CY566" s="401">
        <f t="shared" si="392"/>
        <v>72912168.215999991</v>
      </c>
      <c r="CZ566" s="401">
        <f t="shared" si="393"/>
        <v>16769798.689679999</v>
      </c>
      <c r="DA566" s="401">
        <f t="shared" si="394"/>
        <v>101145075.90568</v>
      </c>
      <c r="DB566" s="401">
        <f t="shared" si="395"/>
        <v>100800</v>
      </c>
      <c r="DC566" s="401">
        <f t="shared" si="396"/>
        <v>101245875.90568</v>
      </c>
      <c r="DD566" s="406">
        <v>0</v>
      </c>
      <c r="DE566" s="401">
        <f t="shared" si="397"/>
        <v>8437527.7216000017</v>
      </c>
      <c r="DF566" s="401">
        <f t="shared" si="398"/>
        <v>4218763.8608000008</v>
      </c>
      <c r="DG566" s="401">
        <f t="shared" si="399"/>
        <v>88589584.323280007</v>
      </c>
      <c r="DH566" s="401">
        <f t="shared" si="400"/>
        <v>7687614</v>
      </c>
      <c r="DI566" s="401">
        <f t="shared" si="401"/>
        <v>80901970.323280007</v>
      </c>
      <c r="DJ566" s="401">
        <f t="shared" si="402"/>
        <v>0</v>
      </c>
      <c r="DL566" s="408">
        <f t="shared" si="403"/>
        <v>6638737.5</v>
      </c>
      <c r="DM566" s="408">
        <f t="shared" si="404"/>
        <v>-1979577.5</v>
      </c>
    </row>
    <row r="567" spans="1:117" s="56" customFormat="1" ht="21" x14ac:dyDescent="0.2">
      <c r="A567" s="192">
        <f t="shared" si="365"/>
        <v>2655495</v>
      </c>
      <c r="B567" s="137">
        <f>'آبان 1400'!B568</f>
        <v>562</v>
      </c>
      <c r="C567" s="137">
        <f>'آبان 1400'!C568</f>
        <v>192</v>
      </c>
      <c r="D567" s="137">
        <f>'آبان 1400'!D568</f>
        <v>13190</v>
      </c>
      <c r="E567" s="137" t="str">
        <f>'آبان 1400'!E568</f>
        <v>محمدطاهر</v>
      </c>
      <c r="F567" s="137" t="str">
        <f>'آبان 1400'!F568</f>
        <v>ساروخانی</v>
      </c>
      <c r="G567" s="137" t="str">
        <f>'آبان 1400'!G568</f>
        <v>اداری</v>
      </c>
      <c r="H567" s="137" t="str">
        <f>'آبان 1400'!H568</f>
        <v>کرمانشاه</v>
      </c>
      <c r="I567" s="137" t="str">
        <f>'آبان 1400'!I568</f>
        <v>210-813-9213495-1</v>
      </c>
      <c r="J567" s="137">
        <f>'آبان 1400'!J568</f>
        <v>3329820675</v>
      </c>
      <c r="K567" s="137" t="str">
        <f>'آبان 1400'!K568</f>
        <v>0067460142</v>
      </c>
      <c r="L567" s="137" t="str">
        <f>'آبان 1400'!L568</f>
        <v>کرمانشاه</v>
      </c>
      <c r="M567" s="137" t="str">
        <f>'آبان 1400'!M568</f>
        <v>اداری-کارشناسی</v>
      </c>
      <c r="N567" s="121">
        <f>'آبان 1400'!N568</f>
        <v>0</v>
      </c>
      <c r="O567" s="120">
        <f>'آبان 1400'!O568</f>
        <v>0</v>
      </c>
      <c r="P567" s="122">
        <f>'آبان 1400'!P568</f>
        <v>0</v>
      </c>
      <c r="Q567" s="362">
        <f>'آبان 1400'!Q568</f>
        <v>30</v>
      </c>
      <c r="R567" s="362">
        <f>'آبان 1400'!R568</f>
        <v>52</v>
      </c>
      <c r="S567" s="362">
        <f>'آبان 1400'!S568</f>
        <v>0</v>
      </c>
      <c r="T567" s="362">
        <f>'آبان 1400'!T568</f>
        <v>0</v>
      </c>
      <c r="U567" s="138">
        <f>'آبان 1400'!U568</f>
        <v>0</v>
      </c>
      <c r="V567" s="121">
        <f>'آبان 1400'!W568</f>
        <v>0</v>
      </c>
      <c r="W567" s="122">
        <f>'آبان 1400'!X568</f>
        <v>0</v>
      </c>
      <c r="X567" s="370">
        <f>'آبان 1400'!Y568</f>
        <v>1</v>
      </c>
      <c r="Y567" s="370">
        <f>'آبان 1400'!Z568</f>
        <v>1</v>
      </c>
      <c r="Z567" s="139">
        <f>'آبان 1400'!AA568</f>
        <v>1477052</v>
      </c>
      <c r="AA567" s="139">
        <f>'آبان 1400'!AB568</f>
        <v>46667</v>
      </c>
      <c r="AB567" s="139">
        <f>'آبان 1400'!AC568</f>
        <v>1523719</v>
      </c>
      <c r="AC567" s="139">
        <f>'آبان 1400'!AD568</f>
        <v>4500000</v>
      </c>
      <c r="AD567" s="139">
        <f>'آبان 1400'!AE568</f>
        <v>6000000</v>
      </c>
      <c r="AE567" s="140">
        <f>'آبان 1400'!AF568</f>
        <v>290891.80909090908</v>
      </c>
      <c r="AF567" s="123">
        <f>'آبان 1400'!AG568</f>
        <v>44311560</v>
      </c>
      <c r="AG567" s="124">
        <f>'آبان 1400'!AH568</f>
        <v>1400010</v>
      </c>
      <c r="AH567" s="124">
        <f>'آبان 1400'!AI568</f>
        <v>15126374.072727272</v>
      </c>
      <c r="AI567" s="124">
        <f>'آبان 1400'!AJ568</f>
        <v>2655495</v>
      </c>
      <c r="AJ567" s="124">
        <f>'آبان 1400'!AK568</f>
        <v>4500000</v>
      </c>
      <c r="AK567" s="124">
        <f>'آبان 1400'!AL568</f>
        <v>6000000</v>
      </c>
      <c r="AL567" s="124">
        <f>'آبان 1400'!AM568</f>
        <v>0</v>
      </c>
      <c r="AM567" s="124">
        <f>'آبان 1400'!AN568</f>
        <v>0</v>
      </c>
      <c r="AN567" s="124">
        <f>'آبان 1400'!AO568</f>
        <v>0</v>
      </c>
      <c r="AO567" s="124">
        <f>'آبان 1400'!AP568</f>
        <v>2200000</v>
      </c>
      <c r="AP567" s="124">
        <f>'آبان 1400'!AQ568</f>
        <v>0</v>
      </c>
      <c r="AQ567" s="124">
        <f>'آبان 1400'!AR568</f>
        <v>0</v>
      </c>
      <c r="AR567" s="124">
        <f>'آبان 1400'!AS568</f>
        <v>0</v>
      </c>
      <c r="AS567" s="379">
        <f>'آبان 1400'!AT568</f>
        <v>0</v>
      </c>
      <c r="AT567" s="372">
        <f t="shared" si="366"/>
        <v>76193439.072727263</v>
      </c>
      <c r="AU567" s="174">
        <f>'آبان 1400'!AV568</f>
        <v>55690287.987636358</v>
      </c>
      <c r="AV567" s="142">
        <f>'آبان 1400'!AW568</f>
        <v>73537944.072727278</v>
      </c>
      <c r="AW567" s="143">
        <f t="shared" si="367"/>
        <v>5147656.0850909101</v>
      </c>
      <c r="AX567" s="76">
        <f t="shared" si="368"/>
        <v>1569028.7987636358</v>
      </c>
      <c r="AY567" s="143">
        <f>'آبان 1400'!AZ568</f>
        <v>0</v>
      </c>
      <c r="AZ567" s="143">
        <f>'آبان 1400'!BA568</f>
        <v>0</v>
      </c>
      <c r="BA567" s="143">
        <f>'آبان 1400'!BB568</f>
        <v>0</v>
      </c>
      <c r="BB567" s="143">
        <f>'آبان 1400'!BC568</f>
        <v>0</v>
      </c>
      <c r="BC567" s="143">
        <f>'آبان 1400'!BD568</f>
        <v>0</v>
      </c>
      <c r="BD567" s="143">
        <f>'آبان 1400'!BE568</f>
        <v>0</v>
      </c>
      <c r="BE567" s="143">
        <f>'آبان 1400'!BF568</f>
        <v>0</v>
      </c>
      <c r="BF567" s="144">
        <f t="shared" si="369"/>
        <v>6716684.8838545457</v>
      </c>
      <c r="BG567" s="141">
        <f t="shared" si="370"/>
        <v>69476754</v>
      </c>
      <c r="BH567" s="145">
        <f t="shared" si="371"/>
        <v>76193439.072727263</v>
      </c>
      <c r="BI567" s="410">
        <f>(((885165*30)*3)/12)/30*Q567</f>
        <v>6638737.5</v>
      </c>
      <c r="BJ567" s="146">
        <f t="shared" si="372"/>
        <v>3809297.5</v>
      </c>
      <c r="BK567" s="146">
        <f t="shared" si="373"/>
        <v>1142789.25</v>
      </c>
      <c r="BL567" s="147">
        <f t="shared" si="374"/>
        <v>1120000</v>
      </c>
      <c r="BM567" s="383">
        <v>0</v>
      </c>
      <c r="BN567" s="148">
        <f t="shared" si="375"/>
        <v>88904263.322727263</v>
      </c>
      <c r="BO567" s="149">
        <f t="shared" si="376"/>
        <v>73537944.072727278</v>
      </c>
      <c r="BP567" s="150">
        <f t="shared" si="377"/>
        <v>16913727.136727273</v>
      </c>
      <c r="BQ567" s="151">
        <f t="shared" si="378"/>
        <v>105817990.45945454</v>
      </c>
      <c r="BR567" s="152">
        <f t="shared" si="379"/>
        <v>100800</v>
      </c>
      <c r="BS567" s="148">
        <f t="shared" si="380"/>
        <v>105918790.45945454</v>
      </c>
      <c r="BT567" s="136">
        <v>0</v>
      </c>
      <c r="BU567" s="149">
        <f t="shared" si="381"/>
        <v>8890426.332272727</v>
      </c>
      <c r="BV567" s="153">
        <f t="shared" si="382"/>
        <v>4445213.1661363635</v>
      </c>
      <c r="BW567" s="134">
        <f t="shared" si="383"/>
        <v>92583150.961045444</v>
      </c>
      <c r="BX567" s="148">
        <f t="shared" si="384"/>
        <v>11590824.25</v>
      </c>
      <c r="BY567" s="135">
        <f t="shared" si="385"/>
        <v>80992326.711045444</v>
      </c>
      <c r="CD567" s="400">
        <f>'آبان 1400'!AU568</f>
        <v>76193439.072727263</v>
      </c>
      <c r="CE567" s="401">
        <f>'آبان 1400'!AV568</f>
        <v>55690287.987636358</v>
      </c>
      <c r="CF567" s="401">
        <f>'آبان 1400'!AW568</f>
        <v>73537944.072727278</v>
      </c>
      <c r="CG567" s="401">
        <f>'آبان 1400'!AX568</f>
        <v>5147656.0850909101</v>
      </c>
      <c r="CH567" s="401">
        <f>'آبان 1400'!AY568</f>
        <v>1569028.7987636358</v>
      </c>
      <c r="CI567" s="401">
        <f>'آبان 1400'!AZ568</f>
        <v>0</v>
      </c>
      <c r="CJ567" s="401">
        <f>'آبان 1400'!BA568</f>
        <v>0</v>
      </c>
      <c r="CK567" s="401">
        <f>'آبان 1400'!BB568</f>
        <v>0</v>
      </c>
      <c r="CL567" s="401">
        <f>'آبان 1400'!BC568</f>
        <v>0</v>
      </c>
      <c r="CM567" s="401">
        <f>'آبان 1400'!BD568</f>
        <v>0</v>
      </c>
      <c r="CN567" s="401">
        <f>'آبان 1400'!BE568</f>
        <v>0</v>
      </c>
      <c r="CO567" s="401">
        <f>'آبان 1400'!BF568</f>
        <v>0</v>
      </c>
      <c r="CP567" s="401">
        <f>'آبان 1400'!BG568</f>
        <v>6716684.8838545457</v>
      </c>
      <c r="CQ567" s="401">
        <f>'آبان 1400'!BH568</f>
        <v>69476754</v>
      </c>
      <c r="CR567" s="401">
        <f t="shared" si="386"/>
        <v>76193439.072727263</v>
      </c>
      <c r="CS567" s="411">
        <f>(885165*30/12*3)/30*Q567</f>
        <v>6638737.5</v>
      </c>
      <c r="CT567" s="400">
        <f t="shared" si="388"/>
        <v>3809297.5</v>
      </c>
      <c r="CU567" s="401">
        <f t="shared" si="389"/>
        <v>1142789.25</v>
      </c>
      <c r="CV567" s="401">
        <f t="shared" si="390"/>
        <v>1120000</v>
      </c>
      <c r="CW567" s="56">
        <v>0</v>
      </c>
      <c r="CX567" s="401">
        <f t="shared" si="391"/>
        <v>88904263.322727263</v>
      </c>
      <c r="CY567" s="401">
        <f t="shared" si="392"/>
        <v>73537944.072727278</v>
      </c>
      <c r="CZ567" s="401">
        <f t="shared" si="393"/>
        <v>16913727.136727273</v>
      </c>
      <c r="DA567" s="401">
        <f t="shared" si="394"/>
        <v>105817990.45945454</v>
      </c>
      <c r="DB567" s="401">
        <f t="shared" si="395"/>
        <v>100800</v>
      </c>
      <c r="DC567" s="401">
        <f t="shared" si="396"/>
        <v>105918790.45945454</v>
      </c>
      <c r="DD567" s="406">
        <v>0</v>
      </c>
      <c r="DE567" s="401">
        <f t="shared" si="397"/>
        <v>8890426.332272727</v>
      </c>
      <c r="DF567" s="401">
        <f t="shared" si="398"/>
        <v>4445213.1661363635</v>
      </c>
      <c r="DG567" s="401">
        <f t="shared" si="399"/>
        <v>92583150.961045444</v>
      </c>
      <c r="DH567" s="401">
        <f t="shared" si="400"/>
        <v>11590824.25</v>
      </c>
      <c r="DI567" s="401">
        <f t="shared" si="401"/>
        <v>80992326.711045444</v>
      </c>
      <c r="DJ567" s="401">
        <f t="shared" si="402"/>
        <v>0</v>
      </c>
      <c r="DL567" s="409">
        <f t="shared" si="403"/>
        <v>6638737.5</v>
      </c>
      <c r="DM567" s="409">
        <f t="shared" si="404"/>
        <v>0</v>
      </c>
    </row>
    <row r="568" spans="1:117" s="56" customFormat="1" ht="21" x14ac:dyDescent="0.2">
      <c r="A568" s="192">
        <f t="shared" si="365"/>
        <v>2655495</v>
      </c>
      <c r="B568" s="137">
        <f>'آبان 1400'!B569</f>
        <v>563</v>
      </c>
      <c r="C568" s="137">
        <f>'آبان 1400'!C569</f>
        <v>356</v>
      </c>
      <c r="D568" s="137">
        <f>'آبان 1400'!D569</f>
        <v>13191</v>
      </c>
      <c r="E568" s="137" t="str">
        <f>'آبان 1400'!E569</f>
        <v xml:space="preserve">میلاد </v>
      </c>
      <c r="F568" s="137" t="str">
        <f>'آبان 1400'!F569</f>
        <v>فتاحی</v>
      </c>
      <c r="G568" s="137" t="str">
        <f>'آبان 1400'!G569</f>
        <v>نگهبان</v>
      </c>
      <c r="H568" s="137" t="str">
        <f>'آبان 1400'!H569</f>
        <v>ایلام</v>
      </c>
      <c r="I568" s="137" t="str">
        <f>'آبان 1400'!I569</f>
        <v>273-12-3916323-1</v>
      </c>
      <c r="J568" s="137">
        <f>'آبان 1400'!J569</f>
        <v>4490212313</v>
      </c>
      <c r="K568" s="137" t="str">
        <f>'آبان 1400'!K569</f>
        <v>0048783040</v>
      </c>
      <c r="L568" s="137" t="str">
        <f>'آبان 1400'!L569</f>
        <v>ایلام</v>
      </c>
      <c r="M568" s="137" t="str">
        <f>'آبان 1400'!M569</f>
        <v>نگهبان</v>
      </c>
      <c r="N568" s="121" t="str">
        <f>'آبان 1400'!N569</f>
        <v>*</v>
      </c>
      <c r="O568" s="120">
        <f>'آبان 1400'!O569</f>
        <v>0</v>
      </c>
      <c r="P568" s="122">
        <f>'آبان 1400'!P569</f>
        <v>0</v>
      </c>
      <c r="Q568" s="362">
        <f>'آبان 1400'!Q569</f>
        <v>30</v>
      </c>
      <c r="R568" s="362">
        <f>'آبان 1400'!R569</f>
        <v>120</v>
      </c>
      <c r="S568" s="362">
        <f>'آبان 1400'!S569</f>
        <v>110</v>
      </c>
      <c r="T568" s="362">
        <f>'آبان 1400'!T569</f>
        <v>29.33</v>
      </c>
      <c r="U568" s="138">
        <f>'آبان 1400'!U569</f>
        <v>0</v>
      </c>
      <c r="V568" s="121">
        <f>'آبان 1400'!W569</f>
        <v>0</v>
      </c>
      <c r="W568" s="122">
        <f>'آبان 1400'!X569</f>
        <v>0</v>
      </c>
      <c r="X568" s="370">
        <f>'آبان 1400'!Y569</f>
        <v>0</v>
      </c>
      <c r="Y568" s="370">
        <f>'آبان 1400'!Z569</f>
        <v>0</v>
      </c>
      <c r="Z568" s="139">
        <f>'آبان 1400'!AA569</f>
        <v>885165</v>
      </c>
      <c r="AA568" s="139">
        <f>'آبان 1400'!AB569</f>
        <v>46667</v>
      </c>
      <c r="AB568" s="139">
        <f>'آبان 1400'!AC569</f>
        <v>931832</v>
      </c>
      <c r="AC568" s="139">
        <f>'آبان 1400'!AD569</f>
        <v>4500000</v>
      </c>
      <c r="AD568" s="139">
        <f>'آبان 1400'!AE569</f>
        <v>6000000</v>
      </c>
      <c r="AE568" s="140">
        <f>'آبان 1400'!AF569</f>
        <v>177895.19999999998</v>
      </c>
      <c r="AF568" s="123">
        <f>'آبان 1400'!AG569</f>
        <v>26554950</v>
      </c>
      <c r="AG568" s="124">
        <f>'آبان 1400'!AH569</f>
        <v>1400010</v>
      </c>
      <c r="AH568" s="124">
        <f>'آبان 1400'!AI569</f>
        <v>21347423.999999996</v>
      </c>
      <c r="AI568" s="124">
        <f>'آبان 1400'!AJ569</f>
        <v>0</v>
      </c>
      <c r="AJ568" s="124">
        <f>'آبان 1400'!AK569</f>
        <v>4500000</v>
      </c>
      <c r="AK568" s="124">
        <f>'آبان 1400'!AL569</f>
        <v>6000000</v>
      </c>
      <c r="AL568" s="124">
        <f>'آبان 1400'!AM569</f>
        <v>4892117.9999999991</v>
      </c>
      <c r="AM568" s="124">
        <f>'آبان 1400'!AN569</f>
        <v>5217666.2159999991</v>
      </c>
      <c r="AN568" s="124">
        <f>'آبان 1400'!AO569</f>
        <v>0</v>
      </c>
      <c r="AO568" s="124">
        <f>'آبان 1400'!AP569</f>
        <v>3000000</v>
      </c>
      <c r="AP568" s="124">
        <f>'آبان 1400'!AQ569</f>
        <v>0</v>
      </c>
      <c r="AQ568" s="124">
        <f>'آبان 1400'!AR569</f>
        <v>0</v>
      </c>
      <c r="AR568" s="124">
        <f>'آبان 1400'!AS569</f>
        <v>0</v>
      </c>
      <c r="AS568" s="379">
        <f>'آبان 1400'!AT569</f>
        <v>0</v>
      </c>
      <c r="AT568" s="372">
        <f t="shared" si="366"/>
        <v>72912168.216000006</v>
      </c>
      <c r="AU568" s="174">
        <f>'آبان 1400'!AV569</f>
        <v>54308316.440880008</v>
      </c>
      <c r="AV568" s="142">
        <f>'آبان 1400'!AW569</f>
        <v>72912168.215999991</v>
      </c>
      <c r="AW568" s="143">
        <f t="shared" si="367"/>
        <v>5103851.7751199994</v>
      </c>
      <c r="AX568" s="76">
        <f t="shared" si="368"/>
        <v>1430831.644088001</v>
      </c>
      <c r="AY568" s="143">
        <f>'آبان 1400'!AZ569</f>
        <v>0</v>
      </c>
      <c r="AZ568" s="143">
        <f>'آبان 1400'!BA569</f>
        <v>0</v>
      </c>
      <c r="BA568" s="143">
        <f>'آبان 1400'!BB569</f>
        <v>0</v>
      </c>
      <c r="BB568" s="143">
        <f>'آبان 1400'!BC569</f>
        <v>0</v>
      </c>
      <c r="BC568" s="143">
        <f>'آبان 1400'!BD569</f>
        <v>0</v>
      </c>
      <c r="BD568" s="143">
        <f>'آبان 1400'!BE569</f>
        <v>0</v>
      </c>
      <c r="BE568" s="143">
        <f>'آبان 1400'!BF569</f>
        <v>0</v>
      </c>
      <c r="BF568" s="144">
        <f t="shared" si="369"/>
        <v>6534683.4192080004</v>
      </c>
      <c r="BG568" s="141">
        <f t="shared" si="370"/>
        <v>66377484</v>
      </c>
      <c r="BH568" s="145">
        <f t="shared" si="371"/>
        <v>72912168.216000006</v>
      </c>
      <c r="BI568" s="128">
        <f t="shared" si="364"/>
        <v>4659160</v>
      </c>
      <c r="BJ568" s="146">
        <f t="shared" si="372"/>
        <v>2329580</v>
      </c>
      <c r="BK568" s="146">
        <f t="shared" si="373"/>
        <v>698874</v>
      </c>
      <c r="BL568" s="147">
        <f t="shared" si="374"/>
        <v>1120000</v>
      </c>
      <c r="BM568" s="383">
        <v>0</v>
      </c>
      <c r="BN568" s="148">
        <f t="shared" si="375"/>
        <v>81719782.216000006</v>
      </c>
      <c r="BO568" s="149">
        <f t="shared" si="376"/>
        <v>72912168.215999991</v>
      </c>
      <c r="BP568" s="150">
        <f t="shared" si="377"/>
        <v>16769798.689679999</v>
      </c>
      <c r="BQ568" s="151">
        <f t="shared" si="378"/>
        <v>98489580.905680001</v>
      </c>
      <c r="BR568" s="152">
        <f t="shared" si="379"/>
        <v>100800</v>
      </c>
      <c r="BS568" s="148">
        <f t="shared" si="380"/>
        <v>98590380.905680001</v>
      </c>
      <c r="BT568" s="136">
        <v>0</v>
      </c>
      <c r="BU568" s="149">
        <f t="shared" si="381"/>
        <v>8171978.2216000007</v>
      </c>
      <c r="BV568" s="153">
        <f t="shared" si="382"/>
        <v>4085989.1108000004</v>
      </c>
      <c r="BW568" s="134">
        <f t="shared" si="383"/>
        <v>86332413.573280007</v>
      </c>
      <c r="BX568" s="148">
        <f t="shared" si="384"/>
        <v>7687614</v>
      </c>
      <c r="BY568" s="135">
        <f t="shared" si="385"/>
        <v>78644799.573280007</v>
      </c>
      <c r="CD568" s="400">
        <f>'آبان 1400'!AU569</f>
        <v>72912168.216000006</v>
      </c>
      <c r="CE568" s="401">
        <f>'آبان 1400'!AV569</f>
        <v>54308316.440880008</v>
      </c>
      <c r="CF568" s="401">
        <f>'آبان 1400'!AW569</f>
        <v>72912168.215999991</v>
      </c>
      <c r="CG568" s="401">
        <f>'آبان 1400'!AX569</f>
        <v>5103851.7751199994</v>
      </c>
      <c r="CH568" s="401">
        <f>'آبان 1400'!AY569</f>
        <v>1430831.644088001</v>
      </c>
      <c r="CI568" s="401">
        <f>'آبان 1400'!AZ569</f>
        <v>0</v>
      </c>
      <c r="CJ568" s="401">
        <f>'آبان 1400'!BA569</f>
        <v>0</v>
      </c>
      <c r="CK568" s="401">
        <f>'آبان 1400'!BB569</f>
        <v>0</v>
      </c>
      <c r="CL568" s="401">
        <f>'آبان 1400'!BC569</f>
        <v>0</v>
      </c>
      <c r="CM568" s="401">
        <f>'آبان 1400'!BD569</f>
        <v>0</v>
      </c>
      <c r="CN568" s="401">
        <f>'آبان 1400'!BE569</f>
        <v>0</v>
      </c>
      <c r="CO568" s="401">
        <f>'آبان 1400'!BF569</f>
        <v>0</v>
      </c>
      <c r="CP568" s="401">
        <f>'آبان 1400'!BG569</f>
        <v>6534683.4192080004</v>
      </c>
      <c r="CQ568" s="401">
        <f>'آبان 1400'!BH569</f>
        <v>66377484</v>
      </c>
      <c r="CR568" s="401">
        <f t="shared" si="386"/>
        <v>72912168.216000006</v>
      </c>
      <c r="CS568" s="56">
        <f t="shared" si="387"/>
        <v>4659160</v>
      </c>
      <c r="CT568" s="400">
        <f t="shared" si="388"/>
        <v>2329580</v>
      </c>
      <c r="CU568" s="401">
        <f t="shared" si="389"/>
        <v>698874</v>
      </c>
      <c r="CV568" s="401">
        <f t="shared" si="390"/>
        <v>1120000</v>
      </c>
      <c r="CW568" s="56">
        <v>0</v>
      </c>
      <c r="CX568" s="401">
        <f t="shared" si="391"/>
        <v>81719782.216000006</v>
      </c>
      <c r="CY568" s="401">
        <f t="shared" si="392"/>
        <v>72912168.215999991</v>
      </c>
      <c r="CZ568" s="401">
        <f t="shared" si="393"/>
        <v>16769798.689679999</v>
      </c>
      <c r="DA568" s="401">
        <f t="shared" si="394"/>
        <v>98489580.905680001</v>
      </c>
      <c r="DB568" s="401">
        <f t="shared" si="395"/>
        <v>100800</v>
      </c>
      <c r="DC568" s="401">
        <f t="shared" si="396"/>
        <v>98590380.905680001</v>
      </c>
      <c r="DD568" s="406">
        <v>0</v>
      </c>
      <c r="DE568" s="401">
        <f t="shared" si="397"/>
        <v>8171978.2216000007</v>
      </c>
      <c r="DF568" s="401">
        <f t="shared" si="398"/>
        <v>4085989.1108000004</v>
      </c>
      <c r="DG568" s="401">
        <f t="shared" si="399"/>
        <v>86332413.573280007</v>
      </c>
      <c r="DH568" s="401">
        <f t="shared" si="400"/>
        <v>7687614</v>
      </c>
      <c r="DI568" s="401">
        <f t="shared" si="401"/>
        <v>78644799.573280007</v>
      </c>
      <c r="DJ568" s="401">
        <f t="shared" si="402"/>
        <v>0</v>
      </c>
      <c r="DL568" s="408">
        <f t="shared" si="403"/>
        <v>6638737.5</v>
      </c>
      <c r="DM568" s="408">
        <f t="shared" si="404"/>
        <v>-1979577.5</v>
      </c>
    </row>
    <row r="569" spans="1:117" s="56" customFormat="1" ht="21" x14ac:dyDescent="0.2">
      <c r="A569" s="192">
        <f t="shared" si="365"/>
        <v>2655495</v>
      </c>
      <c r="B569" s="137">
        <f>'آبان 1400'!B570</f>
        <v>564</v>
      </c>
      <c r="C569" s="137">
        <f>'آبان 1400'!C570</f>
        <v>357</v>
      </c>
      <c r="D569" s="137">
        <f>'آبان 1400'!D570</f>
        <v>13185</v>
      </c>
      <c r="E569" s="137" t="str">
        <f>'آبان 1400'!E570</f>
        <v>امید</v>
      </c>
      <c r="F569" s="137" t="str">
        <f>'آبان 1400'!F570</f>
        <v>خوش سیما</v>
      </c>
      <c r="G569" s="137" t="str">
        <f>'آبان 1400'!G570</f>
        <v>نگهبان</v>
      </c>
      <c r="H569" s="137" t="str">
        <f>'آبان 1400'!H570</f>
        <v>ایلام</v>
      </c>
      <c r="I569" s="137" t="str">
        <f>'آبان 1400'!I570</f>
        <v>273-700-4232896-1</v>
      </c>
      <c r="J569" s="137">
        <f>'آبان 1400'!J570</f>
        <v>4520060362</v>
      </c>
      <c r="K569" s="137" t="str">
        <f>'آبان 1400'!K570</f>
        <v>0046410805</v>
      </c>
      <c r="L569" s="137" t="str">
        <f>'آبان 1400'!L570</f>
        <v>ایلام</v>
      </c>
      <c r="M569" s="137" t="str">
        <f>'آبان 1400'!M570</f>
        <v>نگهبان</v>
      </c>
      <c r="N569" s="121" t="str">
        <f>'آبان 1400'!N570</f>
        <v>*</v>
      </c>
      <c r="O569" s="120">
        <f>'آبان 1400'!O570</f>
        <v>0</v>
      </c>
      <c r="P569" s="122">
        <f>'آبان 1400'!P570</f>
        <v>0</v>
      </c>
      <c r="Q569" s="362">
        <f>'آبان 1400'!Q570</f>
        <v>30</v>
      </c>
      <c r="R569" s="362">
        <f>'آبان 1400'!R570</f>
        <v>120</v>
      </c>
      <c r="S569" s="362">
        <f>'آبان 1400'!S570</f>
        <v>110</v>
      </c>
      <c r="T569" s="362">
        <f>'آبان 1400'!T570</f>
        <v>29.33</v>
      </c>
      <c r="U569" s="138">
        <f>'آبان 1400'!U570</f>
        <v>0</v>
      </c>
      <c r="V569" s="121">
        <f>'آبان 1400'!W570</f>
        <v>0</v>
      </c>
      <c r="W569" s="122">
        <f>'آبان 1400'!X570</f>
        <v>0</v>
      </c>
      <c r="X569" s="370">
        <f>'آبان 1400'!Y570</f>
        <v>0</v>
      </c>
      <c r="Y569" s="370">
        <f>'آبان 1400'!Z570</f>
        <v>0</v>
      </c>
      <c r="Z569" s="139">
        <f>'آبان 1400'!AA570</f>
        <v>885165</v>
      </c>
      <c r="AA569" s="139">
        <f>'آبان 1400'!AB570</f>
        <v>0</v>
      </c>
      <c r="AB569" s="139">
        <f>'آبان 1400'!AC570</f>
        <v>885165</v>
      </c>
      <c r="AC569" s="139">
        <f>'آبان 1400'!AD570</f>
        <v>4500000</v>
      </c>
      <c r="AD569" s="139">
        <f>'آبان 1400'!AE570</f>
        <v>6000000</v>
      </c>
      <c r="AE569" s="140">
        <f>'آبان 1400'!AF570</f>
        <v>168986.04545454544</v>
      </c>
      <c r="AF569" s="123">
        <f>'آبان 1400'!AG570</f>
        <v>26554950</v>
      </c>
      <c r="AG569" s="124">
        <f>'آبان 1400'!AH570</f>
        <v>0</v>
      </c>
      <c r="AH569" s="124">
        <f>'آبان 1400'!AI570</f>
        <v>20278325.454545453</v>
      </c>
      <c r="AI569" s="124">
        <f>'آبان 1400'!AJ570</f>
        <v>0</v>
      </c>
      <c r="AJ569" s="124">
        <f>'آبان 1400'!AK570</f>
        <v>4500000</v>
      </c>
      <c r="AK569" s="124">
        <f>'آبان 1400'!AL570</f>
        <v>6000000</v>
      </c>
      <c r="AL569" s="124">
        <f>'آبان 1400'!AM570</f>
        <v>4647116.25</v>
      </c>
      <c r="AM569" s="124">
        <f>'آبان 1400'!AN570</f>
        <v>4956360.7131818179</v>
      </c>
      <c r="AN569" s="124">
        <f>'آبان 1400'!AO570</f>
        <v>0</v>
      </c>
      <c r="AO569" s="124">
        <f>'آبان 1400'!AP570</f>
        <v>3000000</v>
      </c>
      <c r="AP569" s="124">
        <f>'آبان 1400'!AQ570</f>
        <v>0</v>
      </c>
      <c r="AQ569" s="124">
        <f>'آبان 1400'!AR570</f>
        <v>0</v>
      </c>
      <c r="AR569" s="124">
        <f>'آبان 1400'!AS570</f>
        <v>0</v>
      </c>
      <c r="AS569" s="379">
        <f>'آبان 1400'!AT570</f>
        <v>0</v>
      </c>
      <c r="AT569" s="372">
        <f t="shared" si="366"/>
        <v>69936752.417727262</v>
      </c>
      <c r="AU569" s="174">
        <f>'آبان 1400'!AV570</f>
        <v>51541179.748486355</v>
      </c>
      <c r="AV569" s="142">
        <f>'آبان 1400'!AW570</f>
        <v>69936752.417727262</v>
      </c>
      <c r="AW569" s="143">
        <f t="shared" si="367"/>
        <v>4895572.6692409087</v>
      </c>
      <c r="AX569" s="76">
        <f t="shared" si="368"/>
        <v>1154117.9748486355</v>
      </c>
      <c r="AY569" s="143">
        <f>'آبان 1400'!AZ570</f>
        <v>0</v>
      </c>
      <c r="AZ569" s="143">
        <f>'آبان 1400'!BA570</f>
        <v>0</v>
      </c>
      <c r="BA569" s="143">
        <f>'آبان 1400'!BB570</f>
        <v>0</v>
      </c>
      <c r="BB569" s="143">
        <f>'آبان 1400'!BC570</f>
        <v>0</v>
      </c>
      <c r="BC569" s="143">
        <f>'آبان 1400'!BD570</f>
        <v>0</v>
      </c>
      <c r="BD569" s="143">
        <f>'آبان 1400'!BE570</f>
        <v>0</v>
      </c>
      <c r="BE569" s="143">
        <f>'آبان 1400'!BF570</f>
        <v>0</v>
      </c>
      <c r="BF569" s="144">
        <f t="shared" si="369"/>
        <v>6049690.6440895442</v>
      </c>
      <c r="BG569" s="141">
        <f t="shared" si="370"/>
        <v>63887061</v>
      </c>
      <c r="BH569" s="145">
        <f t="shared" si="371"/>
        <v>69936752.417727262</v>
      </c>
      <c r="BI569" s="128">
        <f t="shared" si="364"/>
        <v>4425825</v>
      </c>
      <c r="BJ569" s="146">
        <f t="shared" si="372"/>
        <v>2212912.5</v>
      </c>
      <c r="BK569" s="146">
        <f t="shared" si="373"/>
        <v>663873.75</v>
      </c>
      <c r="BL569" s="147">
        <f t="shared" si="374"/>
        <v>1120000</v>
      </c>
      <c r="BM569" s="383">
        <v>0</v>
      </c>
      <c r="BN569" s="148">
        <f t="shared" si="375"/>
        <v>78359363.667727262</v>
      </c>
      <c r="BO569" s="149">
        <f t="shared" si="376"/>
        <v>69936752.417727262</v>
      </c>
      <c r="BP569" s="150">
        <f t="shared" si="377"/>
        <v>16085453.056077272</v>
      </c>
      <c r="BQ569" s="151">
        <f t="shared" si="378"/>
        <v>94444816.723804533</v>
      </c>
      <c r="BR569" s="152">
        <f t="shared" si="379"/>
        <v>100800</v>
      </c>
      <c r="BS569" s="148">
        <f t="shared" si="380"/>
        <v>94545616.723804533</v>
      </c>
      <c r="BT569" s="136">
        <v>0</v>
      </c>
      <c r="BU569" s="149">
        <f t="shared" si="381"/>
        <v>7835936.3667727262</v>
      </c>
      <c r="BV569" s="153">
        <f t="shared" si="382"/>
        <v>3917968.1833863631</v>
      </c>
      <c r="BW569" s="134">
        <f t="shared" si="383"/>
        <v>82791712.173645437</v>
      </c>
      <c r="BX569" s="148">
        <f t="shared" si="384"/>
        <v>7302611.25</v>
      </c>
      <c r="BY569" s="135">
        <f t="shared" si="385"/>
        <v>75489100.923645437</v>
      </c>
      <c r="CD569" s="400">
        <f>'آبان 1400'!AU570</f>
        <v>69936752.417727262</v>
      </c>
      <c r="CE569" s="401">
        <f>'آبان 1400'!AV570</f>
        <v>51541179.748486355</v>
      </c>
      <c r="CF569" s="401">
        <f>'آبان 1400'!AW570</f>
        <v>69936752.417727262</v>
      </c>
      <c r="CG569" s="401">
        <f>'آبان 1400'!AX570</f>
        <v>4895572.6692409087</v>
      </c>
      <c r="CH569" s="401">
        <f>'آبان 1400'!AY570</f>
        <v>1154117.9748486355</v>
      </c>
      <c r="CI569" s="401">
        <f>'آبان 1400'!AZ570</f>
        <v>0</v>
      </c>
      <c r="CJ569" s="401">
        <f>'آبان 1400'!BA570</f>
        <v>0</v>
      </c>
      <c r="CK569" s="401">
        <f>'آبان 1400'!BB570</f>
        <v>0</v>
      </c>
      <c r="CL569" s="401">
        <f>'آبان 1400'!BC570</f>
        <v>0</v>
      </c>
      <c r="CM569" s="401">
        <f>'آبان 1400'!BD570</f>
        <v>0</v>
      </c>
      <c r="CN569" s="401">
        <f>'آبان 1400'!BE570</f>
        <v>0</v>
      </c>
      <c r="CO569" s="401">
        <f>'آبان 1400'!BF570</f>
        <v>0</v>
      </c>
      <c r="CP569" s="401">
        <f>'آبان 1400'!BG570</f>
        <v>6049690.6440895442</v>
      </c>
      <c r="CQ569" s="401">
        <f>'آبان 1400'!BH570</f>
        <v>63887061</v>
      </c>
      <c r="CR569" s="401">
        <f t="shared" si="386"/>
        <v>69936752.417727262</v>
      </c>
      <c r="CS569" s="56">
        <f t="shared" si="387"/>
        <v>4425825</v>
      </c>
      <c r="CT569" s="400">
        <f t="shared" si="388"/>
        <v>2212912.5</v>
      </c>
      <c r="CU569" s="401">
        <f t="shared" si="389"/>
        <v>663873.75</v>
      </c>
      <c r="CV569" s="401">
        <f t="shared" si="390"/>
        <v>1120000</v>
      </c>
      <c r="CW569" s="56">
        <v>0</v>
      </c>
      <c r="CX569" s="401">
        <f t="shared" si="391"/>
        <v>78359363.667727262</v>
      </c>
      <c r="CY569" s="401">
        <f t="shared" si="392"/>
        <v>69936752.417727262</v>
      </c>
      <c r="CZ569" s="401">
        <f t="shared" si="393"/>
        <v>16085453.056077272</v>
      </c>
      <c r="DA569" s="401">
        <f t="shared" si="394"/>
        <v>94444816.723804533</v>
      </c>
      <c r="DB569" s="401">
        <f t="shared" si="395"/>
        <v>100800</v>
      </c>
      <c r="DC569" s="401">
        <f t="shared" si="396"/>
        <v>94545616.723804533</v>
      </c>
      <c r="DD569" s="406">
        <v>0</v>
      </c>
      <c r="DE569" s="401">
        <f t="shared" si="397"/>
        <v>7835936.3667727262</v>
      </c>
      <c r="DF569" s="401">
        <f t="shared" si="398"/>
        <v>3917968.1833863631</v>
      </c>
      <c r="DG569" s="401">
        <f t="shared" si="399"/>
        <v>82791712.173645437</v>
      </c>
      <c r="DH569" s="401">
        <f t="shared" si="400"/>
        <v>7302611.25</v>
      </c>
      <c r="DI569" s="401">
        <f t="shared" si="401"/>
        <v>75489100.923645437</v>
      </c>
      <c r="DJ569" s="401">
        <f t="shared" si="402"/>
        <v>0</v>
      </c>
      <c r="DL569" s="408">
        <f t="shared" si="403"/>
        <v>6638737.5</v>
      </c>
      <c r="DM569" s="408">
        <f t="shared" si="404"/>
        <v>-2212912.5</v>
      </c>
    </row>
    <row r="570" spans="1:117" s="56" customFormat="1" ht="21" x14ac:dyDescent="0.2">
      <c r="A570" s="192">
        <f t="shared" si="365"/>
        <v>2655495</v>
      </c>
      <c r="B570" s="137">
        <f>'آبان 1400'!B571</f>
        <v>565</v>
      </c>
      <c r="C570" s="137">
        <f>'آبان 1400'!C571</f>
        <v>358</v>
      </c>
      <c r="D570" s="137">
        <f>'آبان 1400'!D571</f>
        <v>13184</v>
      </c>
      <c r="E570" s="137" t="str">
        <f>'آبان 1400'!E571</f>
        <v>احسان</v>
      </c>
      <c r="F570" s="137" t="str">
        <f>'آبان 1400'!F571</f>
        <v>ناصری</v>
      </c>
      <c r="G570" s="137" t="str">
        <f>'آبان 1400'!G571</f>
        <v>نگهبان</v>
      </c>
      <c r="H570" s="137" t="str">
        <f>'آبان 1400'!H571</f>
        <v>ایلام</v>
      </c>
      <c r="I570" s="137" t="str">
        <f>'آبان 1400'!I571</f>
        <v>273-700-4232628-1</v>
      </c>
      <c r="J570" s="137">
        <f>'آبان 1400'!J571</f>
        <v>4520043001</v>
      </c>
      <c r="K570" s="137" t="str">
        <f>'آبان 1400'!K571</f>
        <v>0039775436</v>
      </c>
      <c r="L570" s="137" t="str">
        <f>'آبان 1400'!L571</f>
        <v>ایلام</v>
      </c>
      <c r="M570" s="137" t="str">
        <f>'آبان 1400'!M571</f>
        <v>نگهبان</v>
      </c>
      <c r="N570" s="121" t="str">
        <f>'آبان 1400'!N571</f>
        <v>*</v>
      </c>
      <c r="O570" s="120">
        <f>'آبان 1400'!O571</f>
        <v>0</v>
      </c>
      <c r="P570" s="122">
        <f>'آبان 1400'!P571</f>
        <v>0</v>
      </c>
      <c r="Q570" s="362">
        <f>'آبان 1400'!Q571</f>
        <v>30</v>
      </c>
      <c r="R570" s="362">
        <f>'آبان 1400'!R571</f>
        <v>120</v>
      </c>
      <c r="S570" s="362">
        <f>'آبان 1400'!S571</f>
        <v>110</v>
      </c>
      <c r="T570" s="362">
        <f>'آبان 1400'!T571</f>
        <v>29.33</v>
      </c>
      <c r="U570" s="138">
        <f>'آبان 1400'!U571</f>
        <v>0</v>
      </c>
      <c r="V570" s="121">
        <f>'آبان 1400'!W571</f>
        <v>0</v>
      </c>
      <c r="W570" s="122">
        <f>'آبان 1400'!X571</f>
        <v>0</v>
      </c>
      <c r="X570" s="370">
        <f>'آبان 1400'!Y571</f>
        <v>0</v>
      </c>
      <c r="Y570" s="370">
        <f>'آبان 1400'!Z571</f>
        <v>0</v>
      </c>
      <c r="Z570" s="139">
        <f>'آبان 1400'!AA571</f>
        <v>885165</v>
      </c>
      <c r="AA570" s="139">
        <f>'آبان 1400'!AB571</f>
        <v>0</v>
      </c>
      <c r="AB570" s="139">
        <f>'آبان 1400'!AC571</f>
        <v>885165</v>
      </c>
      <c r="AC570" s="139">
        <f>'آبان 1400'!AD571</f>
        <v>4500000</v>
      </c>
      <c r="AD570" s="139">
        <f>'آبان 1400'!AE571</f>
        <v>6000000</v>
      </c>
      <c r="AE570" s="140">
        <f>'آبان 1400'!AF571</f>
        <v>168986.04545454544</v>
      </c>
      <c r="AF570" s="123">
        <f>'آبان 1400'!AG571</f>
        <v>26554950</v>
      </c>
      <c r="AG570" s="124">
        <f>'آبان 1400'!AH571</f>
        <v>0</v>
      </c>
      <c r="AH570" s="124">
        <f>'آبان 1400'!AI571</f>
        <v>20278325.454545453</v>
      </c>
      <c r="AI570" s="124">
        <f>'آبان 1400'!AJ571</f>
        <v>0</v>
      </c>
      <c r="AJ570" s="124">
        <f>'آبان 1400'!AK571</f>
        <v>4500000</v>
      </c>
      <c r="AK570" s="124">
        <f>'آبان 1400'!AL571</f>
        <v>6000000</v>
      </c>
      <c r="AL570" s="124">
        <f>'آبان 1400'!AM571</f>
        <v>4647116.25</v>
      </c>
      <c r="AM570" s="124">
        <f>'آبان 1400'!AN571</f>
        <v>4956360.7131818179</v>
      </c>
      <c r="AN570" s="124">
        <f>'آبان 1400'!AO571</f>
        <v>0</v>
      </c>
      <c r="AO570" s="124">
        <f>'آبان 1400'!AP571</f>
        <v>3000000</v>
      </c>
      <c r="AP570" s="124">
        <f>'آبان 1400'!AQ571</f>
        <v>0</v>
      </c>
      <c r="AQ570" s="124">
        <f>'آبان 1400'!AR571</f>
        <v>0</v>
      </c>
      <c r="AR570" s="124">
        <f>'آبان 1400'!AS571</f>
        <v>0</v>
      </c>
      <c r="AS570" s="379">
        <f>'آبان 1400'!AT571</f>
        <v>0</v>
      </c>
      <c r="AT570" s="372">
        <f t="shared" si="366"/>
        <v>69936752.417727262</v>
      </c>
      <c r="AU570" s="174">
        <f>'آبان 1400'!AV571</f>
        <v>51541179.748486355</v>
      </c>
      <c r="AV570" s="142">
        <f>'آبان 1400'!AW571</f>
        <v>69936752.417727262</v>
      </c>
      <c r="AW570" s="143">
        <f t="shared" si="367"/>
        <v>4895572.6692409087</v>
      </c>
      <c r="AX570" s="76">
        <f t="shared" si="368"/>
        <v>1154117.9748486355</v>
      </c>
      <c r="AY570" s="143">
        <f>'آبان 1400'!AZ571</f>
        <v>0</v>
      </c>
      <c r="AZ570" s="143">
        <f>'آبان 1400'!BA571</f>
        <v>0</v>
      </c>
      <c r="BA570" s="143">
        <f>'آبان 1400'!BB571</f>
        <v>0</v>
      </c>
      <c r="BB570" s="143">
        <f>'آبان 1400'!BC571</f>
        <v>0</v>
      </c>
      <c r="BC570" s="143">
        <f>'آبان 1400'!BD571</f>
        <v>0</v>
      </c>
      <c r="BD570" s="143">
        <f>'آبان 1400'!BE571</f>
        <v>0</v>
      </c>
      <c r="BE570" s="143">
        <f>'آبان 1400'!BF571</f>
        <v>0</v>
      </c>
      <c r="BF570" s="144">
        <f t="shared" si="369"/>
        <v>6049690.6440895442</v>
      </c>
      <c r="BG570" s="141">
        <f t="shared" si="370"/>
        <v>63887061</v>
      </c>
      <c r="BH570" s="145">
        <f t="shared" si="371"/>
        <v>69936752.417727262</v>
      </c>
      <c r="BI570" s="128">
        <f t="shared" si="364"/>
        <v>4425825</v>
      </c>
      <c r="BJ570" s="146">
        <f t="shared" si="372"/>
        <v>2212912.5</v>
      </c>
      <c r="BK570" s="146">
        <f t="shared" si="373"/>
        <v>663873.75</v>
      </c>
      <c r="BL570" s="147">
        <f t="shared" si="374"/>
        <v>1120000</v>
      </c>
      <c r="BM570" s="383">
        <v>0</v>
      </c>
      <c r="BN570" s="148">
        <f t="shared" si="375"/>
        <v>78359363.667727262</v>
      </c>
      <c r="BO570" s="149">
        <f t="shared" si="376"/>
        <v>69936752.417727262</v>
      </c>
      <c r="BP570" s="150">
        <f t="shared" si="377"/>
        <v>16085453.056077272</v>
      </c>
      <c r="BQ570" s="151">
        <f t="shared" si="378"/>
        <v>94444816.723804533</v>
      </c>
      <c r="BR570" s="152">
        <f t="shared" si="379"/>
        <v>100800</v>
      </c>
      <c r="BS570" s="148">
        <f t="shared" si="380"/>
        <v>94545616.723804533</v>
      </c>
      <c r="BT570" s="136">
        <v>0</v>
      </c>
      <c r="BU570" s="149">
        <f t="shared" si="381"/>
        <v>7835936.3667727262</v>
      </c>
      <c r="BV570" s="153">
        <f t="shared" si="382"/>
        <v>3917968.1833863631</v>
      </c>
      <c r="BW570" s="134">
        <f t="shared" si="383"/>
        <v>82791712.173645437</v>
      </c>
      <c r="BX570" s="148">
        <f t="shared" si="384"/>
        <v>7302611.25</v>
      </c>
      <c r="BY570" s="135">
        <f t="shared" si="385"/>
        <v>75489100.923645437</v>
      </c>
      <c r="CD570" s="400">
        <f>'آبان 1400'!AU571</f>
        <v>69936752.417727262</v>
      </c>
      <c r="CE570" s="401">
        <f>'آبان 1400'!AV571</f>
        <v>51541179.748486355</v>
      </c>
      <c r="CF570" s="401">
        <f>'آبان 1400'!AW571</f>
        <v>69936752.417727262</v>
      </c>
      <c r="CG570" s="401">
        <f>'آبان 1400'!AX571</f>
        <v>4895572.6692409087</v>
      </c>
      <c r="CH570" s="401">
        <f>'آبان 1400'!AY571</f>
        <v>1154117.9748486355</v>
      </c>
      <c r="CI570" s="401">
        <f>'آبان 1400'!AZ571</f>
        <v>0</v>
      </c>
      <c r="CJ570" s="401">
        <f>'آبان 1400'!BA571</f>
        <v>0</v>
      </c>
      <c r="CK570" s="401">
        <f>'آبان 1400'!BB571</f>
        <v>0</v>
      </c>
      <c r="CL570" s="401">
        <f>'آبان 1400'!BC571</f>
        <v>0</v>
      </c>
      <c r="CM570" s="401">
        <f>'آبان 1400'!BD571</f>
        <v>0</v>
      </c>
      <c r="CN570" s="401">
        <f>'آبان 1400'!BE571</f>
        <v>0</v>
      </c>
      <c r="CO570" s="401">
        <f>'آبان 1400'!BF571</f>
        <v>0</v>
      </c>
      <c r="CP570" s="401">
        <f>'آبان 1400'!BG571</f>
        <v>6049690.6440895442</v>
      </c>
      <c r="CQ570" s="401">
        <f>'آبان 1400'!BH571</f>
        <v>63887061</v>
      </c>
      <c r="CR570" s="401">
        <f t="shared" si="386"/>
        <v>69936752.417727262</v>
      </c>
      <c r="CS570" s="56">
        <f t="shared" si="387"/>
        <v>4425825</v>
      </c>
      <c r="CT570" s="400">
        <f t="shared" si="388"/>
        <v>2212912.5</v>
      </c>
      <c r="CU570" s="401">
        <f t="shared" si="389"/>
        <v>663873.75</v>
      </c>
      <c r="CV570" s="401">
        <f t="shared" si="390"/>
        <v>1120000</v>
      </c>
      <c r="CW570" s="56">
        <v>0</v>
      </c>
      <c r="CX570" s="401">
        <f t="shared" si="391"/>
        <v>78359363.667727262</v>
      </c>
      <c r="CY570" s="401">
        <f t="shared" si="392"/>
        <v>69936752.417727262</v>
      </c>
      <c r="CZ570" s="401">
        <f t="shared" si="393"/>
        <v>16085453.056077272</v>
      </c>
      <c r="DA570" s="401">
        <f t="shared" si="394"/>
        <v>94444816.723804533</v>
      </c>
      <c r="DB570" s="401">
        <f t="shared" si="395"/>
        <v>100800</v>
      </c>
      <c r="DC570" s="401">
        <f t="shared" si="396"/>
        <v>94545616.723804533</v>
      </c>
      <c r="DD570" s="406">
        <v>0</v>
      </c>
      <c r="DE570" s="401">
        <f t="shared" si="397"/>
        <v>7835936.3667727262</v>
      </c>
      <c r="DF570" s="401">
        <f t="shared" si="398"/>
        <v>3917968.1833863631</v>
      </c>
      <c r="DG570" s="401">
        <f t="shared" si="399"/>
        <v>82791712.173645437</v>
      </c>
      <c r="DH570" s="401">
        <f t="shared" si="400"/>
        <v>7302611.25</v>
      </c>
      <c r="DI570" s="401">
        <f t="shared" si="401"/>
        <v>75489100.923645437</v>
      </c>
      <c r="DJ570" s="401">
        <f t="shared" si="402"/>
        <v>0</v>
      </c>
      <c r="DL570" s="408">
        <f t="shared" si="403"/>
        <v>6638737.5</v>
      </c>
      <c r="DM570" s="408">
        <f t="shared" si="404"/>
        <v>-2212912.5</v>
      </c>
    </row>
    <row r="571" spans="1:117" s="56" customFormat="1" ht="21" x14ac:dyDescent="0.2">
      <c r="A571" s="192">
        <f t="shared" si="365"/>
        <v>2655495</v>
      </c>
      <c r="B571" s="137">
        <f>'آبان 1400'!B572</f>
        <v>566</v>
      </c>
      <c r="C571" s="137">
        <f>'آبان 1400'!C572</f>
        <v>359</v>
      </c>
      <c r="D571" s="137">
        <f>'آبان 1400'!D572</f>
        <v>13188</v>
      </c>
      <c r="E571" s="137" t="str">
        <f>'آبان 1400'!E572</f>
        <v>سعید</v>
      </c>
      <c r="F571" s="137" t="str">
        <f>'آبان 1400'!F572</f>
        <v>رستمی</v>
      </c>
      <c r="G571" s="137" t="str">
        <f>'آبان 1400'!G572</f>
        <v>نگهبان</v>
      </c>
      <c r="H571" s="137" t="str">
        <f>'آبان 1400'!H572</f>
        <v>ایلام</v>
      </c>
      <c r="I571" s="137" t="str">
        <f>'آبان 1400'!I572</f>
        <v>273-813-4229971-1</v>
      </c>
      <c r="J571" s="137">
        <f>'آبان 1400'!J572</f>
        <v>4529972178</v>
      </c>
      <c r="K571" s="137" t="str">
        <f>'آبان 1400'!K572</f>
        <v>0048953877</v>
      </c>
      <c r="L571" s="137" t="str">
        <f>'آبان 1400'!L572</f>
        <v>ایلام</v>
      </c>
      <c r="M571" s="137" t="str">
        <f>'آبان 1400'!M572</f>
        <v>نگهبان</v>
      </c>
      <c r="N571" s="121" t="str">
        <f>'آبان 1400'!N572</f>
        <v>*</v>
      </c>
      <c r="O571" s="120">
        <f>'آبان 1400'!O572</f>
        <v>0</v>
      </c>
      <c r="P571" s="122">
        <f>'آبان 1400'!P572</f>
        <v>0</v>
      </c>
      <c r="Q571" s="362">
        <f>'آبان 1400'!Q572</f>
        <v>30</v>
      </c>
      <c r="R571" s="362">
        <f>'آبان 1400'!R572</f>
        <v>120</v>
      </c>
      <c r="S571" s="362">
        <f>'آبان 1400'!S572</f>
        <v>110</v>
      </c>
      <c r="T571" s="362">
        <f>'آبان 1400'!T572</f>
        <v>29.33</v>
      </c>
      <c r="U571" s="138">
        <f>'آبان 1400'!U572</f>
        <v>0</v>
      </c>
      <c r="V571" s="121">
        <f>'آبان 1400'!W572</f>
        <v>0</v>
      </c>
      <c r="W571" s="122">
        <f>'آبان 1400'!X572</f>
        <v>0</v>
      </c>
      <c r="X571" s="370">
        <f>'آبان 1400'!Y572</f>
        <v>1</v>
      </c>
      <c r="Y571" s="370">
        <f>'آبان 1400'!Z572</f>
        <v>1</v>
      </c>
      <c r="Z571" s="139">
        <f>'آبان 1400'!AA572</f>
        <v>885165</v>
      </c>
      <c r="AA571" s="139">
        <f>'آبان 1400'!AB572</f>
        <v>0</v>
      </c>
      <c r="AB571" s="139">
        <f>'آبان 1400'!AC572</f>
        <v>885165</v>
      </c>
      <c r="AC571" s="139">
        <f>'آبان 1400'!AD572</f>
        <v>4500000</v>
      </c>
      <c r="AD571" s="139">
        <f>'آبان 1400'!AE572</f>
        <v>6000000</v>
      </c>
      <c r="AE571" s="140">
        <f>'آبان 1400'!AF572</f>
        <v>168986.04545454544</v>
      </c>
      <c r="AF571" s="123">
        <f>'آبان 1400'!AG572</f>
        <v>26554950</v>
      </c>
      <c r="AG571" s="124">
        <f>'آبان 1400'!AH572</f>
        <v>0</v>
      </c>
      <c r="AH571" s="124">
        <f>'آبان 1400'!AI572</f>
        <v>20278325.454545453</v>
      </c>
      <c r="AI571" s="124">
        <f>'آبان 1400'!AJ572</f>
        <v>2655495</v>
      </c>
      <c r="AJ571" s="124">
        <f>'آبان 1400'!AK572</f>
        <v>4500000</v>
      </c>
      <c r="AK571" s="124">
        <f>'آبان 1400'!AL572</f>
        <v>6000000</v>
      </c>
      <c r="AL571" s="124">
        <f>'آبان 1400'!AM572</f>
        <v>4647116.25</v>
      </c>
      <c r="AM571" s="124">
        <f>'آبان 1400'!AN572</f>
        <v>4956360.7131818179</v>
      </c>
      <c r="AN571" s="124">
        <f>'آبان 1400'!AO572</f>
        <v>0</v>
      </c>
      <c r="AO571" s="124">
        <f>'آبان 1400'!AP572</f>
        <v>3000000</v>
      </c>
      <c r="AP571" s="124">
        <f>'آبان 1400'!AQ572</f>
        <v>0</v>
      </c>
      <c r="AQ571" s="124">
        <f>'آبان 1400'!AR572</f>
        <v>0</v>
      </c>
      <c r="AR571" s="124">
        <f>'آبان 1400'!AS572</f>
        <v>0</v>
      </c>
      <c r="AS571" s="379">
        <f>'آبان 1400'!AT572</f>
        <v>0</v>
      </c>
      <c r="AT571" s="372">
        <f t="shared" si="366"/>
        <v>72592247.417727277</v>
      </c>
      <c r="AU571" s="174">
        <f>'آبان 1400'!AV572</f>
        <v>51541179.74848637</v>
      </c>
      <c r="AV571" s="142">
        <f>'آبان 1400'!AW572</f>
        <v>69936752.417727262</v>
      </c>
      <c r="AW571" s="143">
        <f t="shared" si="367"/>
        <v>4895572.6692409087</v>
      </c>
      <c r="AX571" s="76">
        <f t="shared" si="368"/>
        <v>1154117.9748486371</v>
      </c>
      <c r="AY571" s="143">
        <f>'آبان 1400'!AZ572</f>
        <v>0</v>
      </c>
      <c r="AZ571" s="143">
        <f>'آبان 1400'!BA572</f>
        <v>0</v>
      </c>
      <c r="BA571" s="143">
        <f>'آبان 1400'!BB572</f>
        <v>0</v>
      </c>
      <c r="BB571" s="143">
        <f>'آبان 1400'!BC572</f>
        <v>0</v>
      </c>
      <c r="BC571" s="143">
        <f>'آبان 1400'!BD572</f>
        <v>0</v>
      </c>
      <c r="BD571" s="143">
        <f>'آبان 1400'!BE572</f>
        <v>0</v>
      </c>
      <c r="BE571" s="143">
        <f>'آبان 1400'!BF572</f>
        <v>0</v>
      </c>
      <c r="BF571" s="144">
        <f t="shared" si="369"/>
        <v>6049690.6440895461</v>
      </c>
      <c r="BG571" s="141">
        <f t="shared" si="370"/>
        <v>66542556</v>
      </c>
      <c r="BH571" s="145">
        <f t="shared" si="371"/>
        <v>72592247.417727277</v>
      </c>
      <c r="BI571" s="128">
        <f t="shared" si="364"/>
        <v>4425825</v>
      </c>
      <c r="BJ571" s="146">
        <f t="shared" si="372"/>
        <v>2212912.5</v>
      </c>
      <c r="BK571" s="146">
        <f t="shared" si="373"/>
        <v>663873.75</v>
      </c>
      <c r="BL571" s="147">
        <f t="shared" si="374"/>
        <v>1120000</v>
      </c>
      <c r="BM571" s="383">
        <v>0</v>
      </c>
      <c r="BN571" s="148">
        <f t="shared" si="375"/>
        <v>81014858.667727277</v>
      </c>
      <c r="BO571" s="149">
        <f t="shared" si="376"/>
        <v>69936752.417727262</v>
      </c>
      <c r="BP571" s="150">
        <f t="shared" si="377"/>
        <v>16085453.056077272</v>
      </c>
      <c r="BQ571" s="151">
        <f t="shared" si="378"/>
        <v>97100311.723804548</v>
      </c>
      <c r="BR571" s="152">
        <f t="shared" si="379"/>
        <v>100800</v>
      </c>
      <c r="BS571" s="148">
        <f t="shared" si="380"/>
        <v>97201111.723804548</v>
      </c>
      <c r="BT571" s="136">
        <v>0</v>
      </c>
      <c r="BU571" s="149">
        <f t="shared" si="381"/>
        <v>8101485.866772728</v>
      </c>
      <c r="BV571" s="153">
        <f t="shared" si="382"/>
        <v>4050742.933386364</v>
      </c>
      <c r="BW571" s="134">
        <f t="shared" si="383"/>
        <v>85048882.923645452</v>
      </c>
      <c r="BX571" s="148">
        <f t="shared" si="384"/>
        <v>7302611.25</v>
      </c>
      <c r="BY571" s="135">
        <f t="shared" si="385"/>
        <v>77746271.673645452</v>
      </c>
      <c r="CD571" s="400">
        <f>'آبان 1400'!AU572</f>
        <v>72592247.417727277</v>
      </c>
      <c r="CE571" s="401">
        <f>'آبان 1400'!AV572</f>
        <v>51541179.74848637</v>
      </c>
      <c r="CF571" s="401">
        <f>'آبان 1400'!AW572</f>
        <v>69936752.417727262</v>
      </c>
      <c r="CG571" s="401">
        <f>'آبان 1400'!AX572</f>
        <v>4895572.6692409087</v>
      </c>
      <c r="CH571" s="401">
        <f>'آبان 1400'!AY572</f>
        <v>1154117.9748486371</v>
      </c>
      <c r="CI571" s="401">
        <f>'آبان 1400'!AZ572</f>
        <v>0</v>
      </c>
      <c r="CJ571" s="401">
        <f>'آبان 1400'!BA572</f>
        <v>0</v>
      </c>
      <c r="CK571" s="401">
        <f>'آبان 1400'!BB572</f>
        <v>0</v>
      </c>
      <c r="CL571" s="401">
        <f>'آبان 1400'!BC572</f>
        <v>0</v>
      </c>
      <c r="CM571" s="401">
        <f>'آبان 1400'!BD572</f>
        <v>0</v>
      </c>
      <c r="CN571" s="401">
        <f>'آبان 1400'!BE572</f>
        <v>0</v>
      </c>
      <c r="CO571" s="401">
        <f>'آبان 1400'!BF572</f>
        <v>0</v>
      </c>
      <c r="CP571" s="401">
        <f>'آبان 1400'!BG572</f>
        <v>6049690.6440895461</v>
      </c>
      <c r="CQ571" s="401">
        <f>'آبان 1400'!BH572</f>
        <v>66542556</v>
      </c>
      <c r="CR571" s="401">
        <f t="shared" si="386"/>
        <v>72592247.417727277</v>
      </c>
      <c r="CS571" s="56">
        <f t="shared" si="387"/>
        <v>4425825</v>
      </c>
      <c r="CT571" s="400">
        <f t="shared" si="388"/>
        <v>2212912.5</v>
      </c>
      <c r="CU571" s="401">
        <f t="shared" si="389"/>
        <v>663873.75</v>
      </c>
      <c r="CV571" s="401">
        <f t="shared" si="390"/>
        <v>1120000</v>
      </c>
      <c r="CW571" s="56">
        <v>0</v>
      </c>
      <c r="CX571" s="401">
        <f t="shared" si="391"/>
        <v>81014858.667727277</v>
      </c>
      <c r="CY571" s="401">
        <f t="shared" si="392"/>
        <v>69936752.417727262</v>
      </c>
      <c r="CZ571" s="401">
        <f t="shared" si="393"/>
        <v>16085453.056077272</v>
      </c>
      <c r="DA571" s="401">
        <f t="shared" si="394"/>
        <v>97100311.723804548</v>
      </c>
      <c r="DB571" s="401">
        <f t="shared" si="395"/>
        <v>100800</v>
      </c>
      <c r="DC571" s="401">
        <f t="shared" si="396"/>
        <v>97201111.723804548</v>
      </c>
      <c r="DD571" s="406">
        <v>0</v>
      </c>
      <c r="DE571" s="401">
        <f t="shared" si="397"/>
        <v>8101485.866772728</v>
      </c>
      <c r="DF571" s="401">
        <f t="shared" si="398"/>
        <v>4050742.933386364</v>
      </c>
      <c r="DG571" s="401">
        <f t="shared" si="399"/>
        <v>85048882.923645452</v>
      </c>
      <c r="DH571" s="401">
        <f t="shared" si="400"/>
        <v>7302611.25</v>
      </c>
      <c r="DI571" s="401">
        <f t="shared" si="401"/>
        <v>77746271.673645452</v>
      </c>
      <c r="DJ571" s="401">
        <f t="shared" si="402"/>
        <v>0</v>
      </c>
      <c r="DL571" s="408">
        <f t="shared" si="403"/>
        <v>6638737.5</v>
      </c>
      <c r="DM571" s="408">
        <f t="shared" si="404"/>
        <v>-2212912.5</v>
      </c>
    </row>
    <row r="572" spans="1:117" s="56" customFormat="1" ht="21" x14ac:dyDescent="0.2">
      <c r="A572" s="192">
        <f t="shared" si="365"/>
        <v>2655495</v>
      </c>
      <c r="B572" s="137">
        <f>'آبان 1400'!B573</f>
        <v>567</v>
      </c>
      <c r="C572" s="137">
        <f>'آبان 1400'!C573</f>
        <v>362</v>
      </c>
      <c r="D572" s="137">
        <f>'آبان 1400'!D573</f>
        <v>12851</v>
      </c>
      <c r="E572" s="137" t="str">
        <f>'آبان 1400'!E573</f>
        <v>ولی اله</v>
      </c>
      <c r="F572" s="137" t="str">
        <f>'آبان 1400'!F573</f>
        <v>محمدی</v>
      </c>
      <c r="G572" s="137" t="str">
        <f>'آبان 1400'!G573</f>
        <v>نگهبان</v>
      </c>
      <c r="H572" s="137" t="str">
        <f>'آبان 1400'!H573</f>
        <v>زنجان</v>
      </c>
      <c r="I572" s="137" t="str">
        <f>'آبان 1400'!I573</f>
        <v>189-800-56371-1</v>
      </c>
      <c r="J572" s="137">
        <f>'آبان 1400'!J573</f>
        <v>4281443551</v>
      </c>
      <c r="K572" s="137" t="str">
        <f>'آبان 1400'!K573</f>
        <v>0033043143</v>
      </c>
      <c r="L572" s="137" t="str">
        <f>'آبان 1400'!L573</f>
        <v>زنجان</v>
      </c>
      <c r="M572" s="137" t="str">
        <f>'آبان 1400'!M573</f>
        <v>نگهبان</v>
      </c>
      <c r="N572" s="121" t="str">
        <f>'آبان 1400'!N573</f>
        <v>*</v>
      </c>
      <c r="O572" s="120">
        <f>'آبان 1400'!O573</f>
        <v>0</v>
      </c>
      <c r="P572" s="122">
        <f>'آبان 1400'!P573</f>
        <v>0</v>
      </c>
      <c r="Q572" s="362">
        <f>'آبان 1400'!Q573</f>
        <v>30</v>
      </c>
      <c r="R572" s="362">
        <f>'آبان 1400'!R573</f>
        <v>120</v>
      </c>
      <c r="S572" s="362">
        <f>'آبان 1400'!S573</f>
        <v>110</v>
      </c>
      <c r="T572" s="362">
        <f>'آبان 1400'!T573</f>
        <v>29.33</v>
      </c>
      <c r="U572" s="138">
        <f>'آبان 1400'!U573</f>
        <v>0</v>
      </c>
      <c r="V572" s="121">
        <f>'آبان 1400'!W573</f>
        <v>0</v>
      </c>
      <c r="W572" s="122">
        <f>'آبان 1400'!X573</f>
        <v>0</v>
      </c>
      <c r="X572" s="370">
        <f>'آبان 1400'!Y573</f>
        <v>2</v>
      </c>
      <c r="Y572" s="370">
        <f>'آبان 1400'!Z573</f>
        <v>2</v>
      </c>
      <c r="Z572" s="139">
        <f>'آبان 1400'!AA573</f>
        <v>885165</v>
      </c>
      <c r="AA572" s="139">
        <f>'آبان 1400'!AB573</f>
        <v>46667</v>
      </c>
      <c r="AB572" s="139">
        <f>'آبان 1400'!AC573</f>
        <v>931832</v>
      </c>
      <c r="AC572" s="139">
        <f>'آبان 1400'!AD573</f>
        <v>4500000</v>
      </c>
      <c r="AD572" s="139">
        <f>'آبان 1400'!AE573</f>
        <v>6000000</v>
      </c>
      <c r="AE572" s="140">
        <f>'آبان 1400'!AF573</f>
        <v>177895.19999999998</v>
      </c>
      <c r="AF572" s="123">
        <f>'آبان 1400'!AG573</f>
        <v>26554950</v>
      </c>
      <c r="AG572" s="124">
        <f>'آبان 1400'!AH573</f>
        <v>1400010</v>
      </c>
      <c r="AH572" s="124">
        <f>'آبان 1400'!AI573</f>
        <v>21347423.999999996</v>
      </c>
      <c r="AI572" s="124">
        <f>'آبان 1400'!AJ573</f>
        <v>5310990</v>
      </c>
      <c r="AJ572" s="124">
        <f>'آبان 1400'!AK573</f>
        <v>4500000</v>
      </c>
      <c r="AK572" s="124">
        <f>'آبان 1400'!AL573</f>
        <v>6000000</v>
      </c>
      <c r="AL572" s="124">
        <f>'آبان 1400'!AM573</f>
        <v>4892117.9999999991</v>
      </c>
      <c r="AM572" s="124">
        <f>'آبان 1400'!AN573</f>
        <v>5217666.2159999991</v>
      </c>
      <c r="AN572" s="124">
        <f>'آبان 1400'!AO573</f>
        <v>0</v>
      </c>
      <c r="AO572" s="124">
        <f>'آبان 1400'!AP573</f>
        <v>3000000</v>
      </c>
      <c r="AP572" s="124">
        <f>'آبان 1400'!AQ573</f>
        <v>0</v>
      </c>
      <c r="AQ572" s="124">
        <f>'آبان 1400'!AR573</f>
        <v>0</v>
      </c>
      <c r="AR572" s="124">
        <f>'آبان 1400'!AS573</f>
        <v>0</v>
      </c>
      <c r="AS572" s="379">
        <f>'آبان 1400'!AT573</f>
        <v>0</v>
      </c>
      <c r="AT572" s="372">
        <f t="shared" si="366"/>
        <v>78223158.216000006</v>
      </c>
      <c r="AU572" s="174">
        <f>'آبان 1400'!AV573</f>
        <v>54308316.440880008</v>
      </c>
      <c r="AV572" s="142">
        <f>'آبان 1400'!AW573</f>
        <v>72912168.215999991</v>
      </c>
      <c r="AW572" s="143">
        <f t="shared" si="367"/>
        <v>5103851.7751199994</v>
      </c>
      <c r="AX572" s="76">
        <f t="shared" si="368"/>
        <v>1430831.644088001</v>
      </c>
      <c r="AY572" s="143">
        <f>'آبان 1400'!AZ573</f>
        <v>0</v>
      </c>
      <c r="AZ572" s="143">
        <f>'آبان 1400'!BA573</f>
        <v>0</v>
      </c>
      <c r="BA572" s="143">
        <f>'آبان 1400'!BB573</f>
        <v>0</v>
      </c>
      <c r="BB572" s="143">
        <f>'آبان 1400'!BC573</f>
        <v>0</v>
      </c>
      <c r="BC572" s="143">
        <f>'آبان 1400'!BD573</f>
        <v>0</v>
      </c>
      <c r="BD572" s="143">
        <f>'آبان 1400'!BE573</f>
        <v>0</v>
      </c>
      <c r="BE572" s="143">
        <f>'آبان 1400'!BF573</f>
        <v>0</v>
      </c>
      <c r="BF572" s="144">
        <f t="shared" si="369"/>
        <v>6534683.4192080004</v>
      </c>
      <c r="BG572" s="141">
        <f t="shared" si="370"/>
        <v>71688474</v>
      </c>
      <c r="BH572" s="145">
        <f t="shared" si="371"/>
        <v>78223158.216000006</v>
      </c>
      <c r="BI572" s="128">
        <f t="shared" si="364"/>
        <v>4659160</v>
      </c>
      <c r="BJ572" s="146">
        <f t="shared" si="372"/>
        <v>2329580</v>
      </c>
      <c r="BK572" s="146">
        <f t="shared" si="373"/>
        <v>698874</v>
      </c>
      <c r="BL572" s="147">
        <f t="shared" si="374"/>
        <v>1120000</v>
      </c>
      <c r="BM572" s="383">
        <v>0</v>
      </c>
      <c r="BN572" s="148">
        <f t="shared" si="375"/>
        <v>87030772.216000006</v>
      </c>
      <c r="BO572" s="149">
        <f t="shared" si="376"/>
        <v>72912168.215999991</v>
      </c>
      <c r="BP572" s="150">
        <f t="shared" si="377"/>
        <v>16769798.689679999</v>
      </c>
      <c r="BQ572" s="151">
        <f t="shared" si="378"/>
        <v>103800570.90568</v>
      </c>
      <c r="BR572" s="152">
        <f t="shared" si="379"/>
        <v>100800</v>
      </c>
      <c r="BS572" s="148">
        <f t="shared" si="380"/>
        <v>103901370.90568</v>
      </c>
      <c r="BT572" s="136">
        <v>0</v>
      </c>
      <c r="BU572" s="149">
        <f t="shared" si="381"/>
        <v>8703077.2216000017</v>
      </c>
      <c r="BV572" s="153">
        <f t="shared" si="382"/>
        <v>4351538.6108000008</v>
      </c>
      <c r="BW572" s="134">
        <f t="shared" si="383"/>
        <v>90846755.073280007</v>
      </c>
      <c r="BX572" s="148">
        <f t="shared" si="384"/>
        <v>7687614</v>
      </c>
      <c r="BY572" s="135">
        <f t="shared" si="385"/>
        <v>83159141.073280007</v>
      </c>
      <c r="CD572" s="400">
        <f>'آبان 1400'!AU573</f>
        <v>78223158.216000006</v>
      </c>
      <c r="CE572" s="401">
        <f>'آبان 1400'!AV573</f>
        <v>54308316.440880008</v>
      </c>
      <c r="CF572" s="401">
        <f>'آبان 1400'!AW573</f>
        <v>72912168.215999991</v>
      </c>
      <c r="CG572" s="401">
        <f>'آبان 1400'!AX573</f>
        <v>5103851.7751199994</v>
      </c>
      <c r="CH572" s="401">
        <f>'آبان 1400'!AY573</f>
        <v>1430831.644088001</v>
      </c>
      <c r="CI572" s="401">
        <f>'آبان 1400'!AZ573</f>
        <v>0</v>
      </c>
      <c r="CJ572" s="401">
        <f>'آبان 1400'!BA573</f>
        <v>0</v>
      </c>
      <c r="CK572" s="401">
        <f>'آبان 1400'!BB573</f>
        <v>0</v>
      </c>
      <c r="CL572" s="401">
        <f>'آبان 1400'!BC573</f>
        <v>0</v>
      </c>
      <c r="CM572" s="401">
        <f>'آبان 1400'!BD573</f>
        <v>0</v>
      </c>
      <c r="CN572" s="401">
        <f>'آبان 1400'!BE573</f>
        <v>0</v>
      </c>
      <c r="CO572" s="401">
        <f>'آبان 1400'!BF573</f>
        <v>0</v>
      </c>
      <c r="CP572" s="401">
        <f>'آبان 1400'!BG573</f>
        <v>6534683.4192080004</v>
      </c>
      <c r="CQ572" s="401">
        <f>'آبان 1400'!BH573</f>
        <v>71688474</v>
      </c>
      <c r="CR572" s="401">
        <f t="shared" si="386"/>
        <v>78223158.216000006</v>
      </c>
      <c r="CS572" s="56">
        <f t="shared" si="387"/>
        <v>4659160</v>
      </c>
      <c r="CT572" s="400">
        <f t="shared" si="388"/>
        <v>2329580</v>
      </c>
      <c r="CU572" s="401">
        <f t="shared" si="389"/>
        <v>698874</v>
      </c>
      <c r="CV572" s="401">
        <f t="shared" si="390"/>
        <v>1120000</v>
      </c>
      <c r="CW572" s="56">
        <v>0</v>
      </c>
      <c r="CX572" s="401">
        <f t="shared" si="391"/>
        <v>87030772.216000006</v>
      </c>
      <c r="CY572" s="401">
        <f t="shared" si="392"/>
        <v>72912168.215999991</v>
      </c>
      <c r="CZ572" s="401">
        <f t="shared" si="393"/>
        <v>16769798.689679999</v>
      </c>
      <c r="DA572" s="401">
        <f t="shared" si="394"/>
        <v>103800570.90568</v>
      </c>
      <c r="DB572" s="401">
        <f t="shared" si="395"/>
        <v>100800</v>
      </c>
      <c r="DC572" s="401">
        <f t="shared" si="396"/>
        <v>103901370.90568</v>
      </c>
      <c r="DD572" s="406">
        <v>0</v>
      </c>
      <c r="DE572" s="401">
        <f t="shared" si="397"/>
        <v>8703077.2216000017</v>
      </c>
      <c r="DF572" s="401">
        <f t="shared" si="398"/>
        <v>4351538.6108000008</v>
      </c>
      <c r="DG572" s="401">
        <f t="shared" si="399"/>
        <v>90846755.073280007</v>
      </c>
      <c r="DH572" s="401">
        <f t="shared" si="400"/>
        <v>7687614</v>
      </c>
      <c r="DI572" s="401">
        <f t="shared" si="401"/>
        <v>83159141.073280007</v>
      </c>
      <c r="DJ572" s="401">
        <f t="shared" si="402"/>
        <v>0</v>
      </c>
      <c r="DL572" s="408">
        <f t="shared" si="403"/>
        <v>6638737.5</v>
      </c>
      <c r="DM572" s="408">
        <f t="shared" si="404"/>
        <v>-1979577.5</v>
      </c>
    </row>
    <row r="573" spans="1:117" s="56" customFormat="1" ht="21" x14ac:dyDescent="0.2">
      <c r="A573" s="192">
        <f t="shared" si="365"/>
        <v>2655495</v>
      </c>
      <c r="B573" s="137">
        <f>'آبان 1400'!B574</f>
        <v>568</v>
      </c>
      <c r="C573" s="137">
        <f>'آبان 1400'!C574</f>
        <v>363</v>
      </c>
      <c r="D573" s="137">
        <f>'آبان 1400'!D574</f>
        <v>12853</v>
      </c>
      <c r="E573" s="137" t="str">
        <f>'آبان 1400'!E574</f>
        <v>اکبر</v>
      </c>
      <c r="F573" s="137" t="str">
        <f>'آبان 1400'!F574</f>
        <v>دوستی</v>
      </c>
      <c r="G573" s="137" t="str">
        <f>'آبان 1400'!G574</f>
        <v>نگهبان</v>
      </c>
      <c r="H573" s="137" t="str">
        <f>'آبان 1400'!H574</f>
        <v>زنجان</v>
      </c>
      <c r="I573" s="137" t="str">
        <f>'آبان 1400'!I574</f>
        <v>406-813-2453276-1</v>
      </c>
      <c r="J573" s="137">
        <f>'آبان 1400'!J574</f>
        <v>4282351292</v>
      </c>
      <c r="K573" s="137" t="str">
        <f>'آبان 1400'!K574</f>
        <v>0033110435</v>
      </c>
      <c r="L573" s="137" t="str">
        <f>'آبان 1400'!L574</f>
        <v>زنجان</v>
      </c>
      <c r="M573" s="137" t="str">
        <f>'آبان 1400'!M574</f>
        <v>نگهبان</v>
      </c>
      <c r="N573" s="121" t="str">
        <f>'آبان 1400'!N574</f>
        <v>*</v>
      </c>
      <c r="O573" s="120">
        <f>'آبان 1400'!O574</f>
        <v>0</v>
      </c>
      <c r="P573" s="122">
        <f>'آبان 1400'!P574</f>
        <v>0</v>
      </c>
      <c r="Q573" s="362">
        <f>'آبان 1400'!Q574</f>
        <v>30</v>
      </c>
      <c r="R573" s="362">
        <f>'آبان 1400'!R574</f>
        <v>120</v>
      </c>
      <c r="S573" s="362">
        <f>'آبان 1400'!S574</f>
        <v>110</v>
      </c>
      <c r="T573" s="362">
        <f>'آبان 1400'!T574</f>
        <v>29.33</v>
      </c>
      <c r="U573" s="138">
        <f>'آبان 1400'!U574</f>
        <v>0</v>
      </c>
      <c r="V573" s="121">
        <f>'آبان 1400'!W574</f>
        <v>0</v>
      </c>
      <c r="W573" s="122">
        <f>'آبان 1400'!X574</f>
        <v>0</v>
      </c>
      <c r="X573" s="370">
        <f>'آبان 1400'!Y574</f>
        <v>3</v>
      </c>
      <c r="Y573" s="370">
        <f>'آبان 1400'!Z574</f>
        <v>3</v>
      </c>
      <c r="Z573" s="139">
        <f>'آبان 1400'!AA574</f>
        <v>885165</v>
      </c>
      <c r="AA573" s="139">
        <f>'آبان 1400'!AB574</f>
        <v>46667</v>
      </c>
      <c r="AB573" s="139">
        <f>'آبان 1400'!AC574</f>
        <v>931832</v>
      </c>
      <c r="AC573" s="139">
        <f>'آبان 1400'!AD574</f>
        <v>4500000</v>
      </c>
      <c r="AD573" s="139">
        <f>'آبان 1400'!AE574</f>
        <v>6000000</v>
      </c>
      <c r="AE573" s="140">
        <f>'آبان 1400'!AF574</f>
        <v>177895.19999999998</v>
      </c>
      <c r="AF573" s="123">
        <f>'آبان 1400'!AG574</f>
        <v>26554950</v>
      </c>
      <c r="AG573" s="124">
        <f>'آبان 1400'!AH574</f>
        <v>1400010</v>
      </c>
      <c r="AH573" s="124">
        <f>'آبان 1400'!AI574</f>
        <v>21347423.999999996</v>
      </c>
      <c r="AI573" s="124">
        <f>'آبان 1400'!AJ574</f>
        <v>7966485</v>
      </c>
      <c r="AJ573" s="124">
        <f>'آبان 1400'!AK574</f>
        <v>4500000</v>
      </c>
      <c r="AK573" s="124">
        <f>'آبان 1400'!AL574</f>
        <v>6000000</v>
      </c>
      <c r="AL573" s="124">
        <f>'آبان 1400'!AM574</f>
        <v>4892117.9999999991</v>
      </c>
      <c r="AM573" s="124">
        <f>'آبان 1400'!AN574</f>
        <v>5217666.2159999991</v>
      </c>
      <c r="AN573" s="124">
        <f>'آبان 1400'!AO574</f>
        <v>0</v>
      </c>
      <c r="AO573" s="124">
        <f>'آبان 1400'!AP574</f>
        <v>3000000</v>
      </c>
      <c r="AP573" s="124">
        <f>'آبان 1400'!AQ574</f>
        <v>0</v>
      </c>
      <c r="AQ573" s="124">
        <f>'آبان 1400'!AR574</f>
        <v>0</v>
      </c>
      <c r="AR573" s="124">
        <f>'آبان 1400'!AS574</f>
        <v>0</v>
      </c>
      <c r="AS573" s="379">
        <f>'آبان 1400'!AT574</f>
        <v>0</v>
      </c>
      <c r="AT573" s="372">
        <f t="shared" si="366"/>
        <v>80878653.216000006</v>
      </c>
      <c r="AU573" s="174">
        <f>'آبان 1400'!AV574</f>
        <v>54308316.440880008</v>
      </c>
      <c r="AV573" s="142">
        <f>'آبان 1400'!AW574</f>
        <v>72912168.215999991</v>
      </c>
      <c r="AW573" s="143">
        <f t="shared" si="367"/>
        <v>5103851.7751199994</v>
      </c>
      <c r="AX573" s="76">
        <f t="shared" si="368"/>
        <v>1430831.644088001</v>
      </c>
      <c r="AY573" s="143">
        <f>'آبان 1400'!AZ574</f>
        <v>0</v>
      </c>
      <c r="AZ573" s="143">
        <f>'آبان 1400'!BA574</f>
        <v>0</v>
      </c>
      <c r="BA573" s="143">
        <f>'آبان 1400'!BB574</f>
        <v>0</v>
      </c>
      <c r="BB573" s="143">
        <f>'آبان 1400'!BC574</f>
        <v>0</v>
      </c>
      <c r="BC573" s="143">
        <f>'آبان 1400'!BD574</f>
        <v>0</v>
      </c>
      <c r="BD573" s="143">
        <f>'آبان 1400'!BE574</f>
        <v>0</v>
      </c>
      <c r="BE573" s="143">
        <f>'آبان 1400'!BF574</f>
        <v>0</v>
      </c>
      <c r="BF573" s="144">
        <f t="shared" si="369"/>
        <v>6534683.4192080004</v>
      </c>
      <c r="BG573" s="141">
        <f t="shared" si="370"/>
        <v>74343969</v>
      </c>
      <c r="BH573" s="145">
        <f t="shared" si="371"/>
        <v>80878653.216000006</v>
      </c>
      <c r="BI573" s="128">
        <f t="shared" si="364"/>
        <v>4659160</v>
      </c>
      <c r="BJ573" s="146">
        <f t="shared" si="372"/>
        <v>2329580</v>
      </c>
      <c r="BK573" s="146">
        <f t="shared" si="373"/>
        <v>698874</v>
      </c>
      <c r="BL573" s="147">
        <f t="shared" si="374"/>
        <v>1120000</v>
      </c>
      <c r="BM573" s="383">
        <v>0</v>
      </c>
      <c r="BN573" s="148">
        <f t="shared" si="375"/>
        <v>89686267.216000006</v>
      </c>
      <c r="BO573" s="149">
        <f t="shared" si="376"/>
        <v>72912168.215999991</v>
      </c>
      <c r="BP573" s="150">
        <f t="shared" si="377"/>
        <v>16769798.689679999</v>
      </c>
      <c r="BQ573" s="151">
        <f t="shared" si="378"/>
        <v>106456065.90568</v>
      </c>
      <c r="BR573" s="152">
        <f t="shared" si="379"/>
        <v>100800</v>
      </c>
      <c r="BS573" s="148">
        <f t="shared" si="380"/>
        <v>106556865.90568</v>
      </c>
      <c r="BT573" s="136">
        <v>0</v>
      </c>
      <c r="BU573" s="149">
        <f t="shared" si="381"/>
        <v>8968626.7216000017</v>
      </c>
      <c r="BV573" s="153">
        <f t="shared" si="382"/>
        <v>4484313.3608000008</v>
      </c>
      <c r="BW573" s="134">
        <f t="shared" si="383"/>
        <v>93103925.823280007</v>
      </c>
      <c r="BX573" s="148">
        <f t="shared" si="384"/>
        <v>7687614</v>
      </c>
      <c r="BY573" s="135">
        <f t="shared" si="385"/>
        <v>85416311.823280007</v>
      </c>
      <c r="CD573" s="400">
        <f>'آبان 1400'!AU574</f>
        <v>80878653.216000006</v>
      </c>
      <c r="CE573" s="401">
        <f>'آبان 1400'!AV574</f>
        <v>54308316.440880008</v>
      </c>
      <c r="CF573" s="401">
        <f>'آبان 1400'!AW574</f>
        <v>72912168.215999991</v>
      </c>
      <c r="CG573" s="401">
        <f>'آبان 1400'!AX574</f>
        <v>5103851.7751199994</v>
      </c>
      <c r="CH573" s="401">
        <f>'آبان 1400'!AY574</f>
        <v>1430831.644088001</v>
      </c>
      <c r="CI573" s="401">
        <f>'آبان 1400'!AZ574</f>
        <v>0</v>
      </c>
      <c r="CJ573" s="401">
        <f>'آبان 1400'!BA574</f>
        <v>0</v>
      </c>
      <c r="CK573" s="401">
        <f>'آبان 1400'!BB574</f>
        <v>0</v>
      </c>
      <c r="CL573" s="401">
        <f>'آبان 1400'!BC574</f>
        <v>0</v>
      </c>
      <c r="CM573" s="401">
        <f>'آبان 1400'!BD574</f>
        <v>0</v>
      </c>
      <c r="CN573" s="401">
        <f>'آبان 1400'!BE574</f>
        <v>0</v>
      </c>
      <c r="CO573" s="401">
        <f>'آبان 1400'!BF574</f>
        <v>0</v>
      </c>
      <c r="CP573" s="401">
        <f>'آبان 1400'!BG574</f>
        <v>6534683.4192080004</v>
      </c>
      <c r="CQ573" s="401">
        <f>'آبان 1400'!BH574</f>
        <v>74343969</v>
      </c>
      <c r="CR573" s="401">
        <f t="shared" si="386"/>
        <v>80878653.216000006</v>
      </c>
      <c r="CS573" s="56">
        <f t="shared" si="387"/>
        <v>4659160</v>
      </c>
      <c r="CT573" s="400">
        <f t="shared" si="388"/>
        <v>2329580</v>
      </c>
      <c r="CU573" s="401">
        <f t="shared" si="389"/>
        <v>698874</v>
      </c>
      <c r="CV573" s="401">
        <f t="shared" si="390"/>
        <v>1120000</v>
      </c>
      <c r="CW573" s="56">
        <v>0</v>
      </c>
      <c r="CX573" s="401">
        <f t="shared" si="391"/>
        <v>89686267.216000006</v>
      </c>
      <c r="CY573" s="401">
        <f t="shared" si="392"/>
        <v>72912168.215999991</v>
      </c>
      <c r="CZ573" s="401">
        <f t="shared" si="393"/>
        <v>16769798.689679999</v>
      </c>
      <c r="DA573" s="401">
        <f t="shared" si="394"/>
        <v>106456065.90568</v>
      </c>
      <c r="DB573" s="401">
        <f t="shared" si="395"/>
        <v>100800</v>
      </c>
      <c r="DC573" s="401">
        <f t="shared" si="396"/>
        <v>106556865.90568</v>
      </c>
      <c r="DD573" s="406">
        <v>0</v>
      </c>
      <c r="DE573" s="401">
        <f t="shared" si="397"/>
        <v>8968626.7216000017</v>
      </c>
      <c r="DF573" s="401">
        <f t="shared" si="398"/>
        <v>4484313.3608000008</v>
      </c>
      <c r="DG573" s="401">
        <f t="shared" si="399"/>
        <v>93103925.823280007</v>
      </c>
      <c r="DH573" s="401">
        <f t="shared" si="400"/>
        <v>7687614</v>
      </c>
      <c r="DI573" s="401">
        <f t="shared" si="401"/>
        <v>85416311.823280007</v>
      </c>
      <c r="DJ573" s="401">
        <f t="shared" si="402"/>
        <v>0</v>
      </c>
      <c r="DL573" s="408">
        <f t="shared" si="403"/>
        <v>6638737.5</v>
      </c>
      <c r="DM573" s="408">
        <f t="shared" si="404"/>
        <v>-1979577.5</v>
      </c>
    </row>
    <row r="574" spans="1:117" s="56" customFormat="1" ht="21" x14ac:dyDescent="0.2">
      <c r="A574" s="192">
        <f t="shared" si="365"/>
        <v>2655495</v>
      </c>
      <c r="B574" s="137">
        <f>'آبان 1400'!B575</f>
        <v>569</v>
      </c>
      <c r="C574" s="137">
        <f>'آبان 1400'!C575</f>
        <v>364</v>
      </c>
      <c r="D574" s="137">
        <f>'آبان 1400'!D575</f>
        <v>12854</v>
      </c>
      <c r="E574" s="137" t="str">
        <f>'آبان 1400'!E575</f>
        <v>حمداله</v>
      </c>
      <c r="F574" s="137" t="str">
        <f>'آبان 1400'!F575</f>
        <v>اسم خانی</v>
      </c>
      <c r="G574" s="137" t="str">
        <f>'آبان 1400'!G575</f>
        <v>نگهبان</v>
      </c>
      <c r="H574" s="137" t="str">
        <f>'آبان 1400'!H575</f>
        <v>زنجان</v>
      </c>
      <c r="I574" s="137" t="str">
        <f>'آبان 1400'!I575</f>
        <v>189-813-2412341-1</v>
      </c>
      <c r="J574" s="137">
        <f>'آبان 1400'!J575</f>
        <v>4283574554</v>
      </c>
      <c r="K574" s="137" t="str">
        <f>'آبان 1400'!K575</f>
        <v>0033090146</v>
      </c>
      <c r="L574" s="137" t="str">
        <f>'آبان 1400'!L575</f>
        <v>زنجان</v>
      </c>
      <c r="M574" s="137" t="str">
        <f>'آبان 1400'!M575</f>
        <v>نگهبان</v>
      </c>
      <c r="N574" s="121" t="str">
        <f>'آبان 1400'!N575</f>
        <v>*</v>
      </c>
      <c r="O574" s="120">
        <f>'آبان 1400'!O575</f>
        <v>0</v>
      </c>
      <c r="P574" s="122">
        <f>'آبان 1400'!P575</f>
        <v>0</v>
      </c>
      <c r="Q574" s="362">
        <f>'آبان 1400'!Q575</f>
        <v>30</v>
      </c>
      <c r="R574" s="362">
        <f>'آبان 1400'!R575</f>
        <v>120</v>
      </c>
      <c r="S574" s="362">
        <f>'آبان 1400'!S575</f>
        <v>110</v>
      </c>
      <c r="T574" s="362">
        <f>'آبان 1400'!T575</f>
        <v>29.33</v>
      </c>
      <c r="U574" s="138">
        <f>'آبان 1400'!U575</f>
        <v>0</v>
      </c>
      <c r="V574" s="121">
        <f>'آبان 1400'!W575</f>
        <v>0</v>
      </c>
      <c r="W574" s="122">
        <f>'آبان 1400'!X575</f>
        <v>0</v>
      </c>
      <c r="X574" s="370">
        <f>'آبان 1400'!Y575</f>
        <v>2</v>
      </c>
      <c r="Y574" s="370">
        <f>'آبان 1400'!Z575</f>
        <v>2</v>
      </c>
      <c r="Z574" s="139">
        <f>'آبان 1400'!AA575</f>
        <v>885165</v>
      </c>
      <c r="AA574" s="139">
        <f>'آبان 1400'!AB575</f>
        <v>46667</v>
      </c>
      <c r="AB574" s="139">
        <f>'آبان 1400'!AC575</f>
        <v>931832</v>
      </c>
      <c r="AC574" s="139">
        <f>'آبان 1400'!AD575</f>
        <v>4500000</v>
      </c>
      <c r="AD574" s="139">
        <f>'آبان 1400'!AE575</f>
        <v>6000000</v>
      </c>
      <c r="AE574" s="140">
        <f>'آبان 1400'!AF575</f>
        <v>177895.19999999998</v>
      </c>
      <c r="AF574" s="123">
        <f>'آبان 1400'!AG575</f>
        <v>26554950</v>
      </c>
      <c r="AG574" s="124">
        <f>'آبان 1400'!AH575</f>
        <v>1400010</v>
      </c>
      <c r="AH574" s="124">
        <f>'آبان 1400'!AI575</f>
        <v>21347423.999999996</v>
      </c>
      <c r="AI574" s="124">
        <f>'آبان 1400'!AJ575</f>
        <v>5310990</v>
      </c>
      <c r="AJ574" s="124">
        <f>'آبان 1400'!AK575</f>
        <v>4500000</v>
      </c>
      <c r="AK574" s="124">
        <f>'آبان 1400'!AL575</f>
        <v>6000000</v>
      </c>
      <c r="AL574" s="124">
        <f>'آبان 1400'!AM575</f>
        <v>4892117.9999999991</v>
      </c>
      <c r="AM574" s="124">
        <f>'آبان 1400'!AN575</f>
        <v>5217666.2159999991</v>
      </c>
      <c r="AN574" s="124">
        <f>'آبان 1400'!AO575</f>
        <v>0</v>
      </c>
      <c r="AO574" s="124">
        <f>'آبان 1400'!AP575</f>
        <v>2800000</v>
      </c>
      <c r="AP574" s="124">
        <f>'آبان 1400'!AQ575</f>
        <v>0</v>
      </c>
      <c r="AQ574" s="124">
        <f>'آبان 1400'!AR575</f>
        <v>0</v>
      </c>
      <c r="AR574" s="124">
        <f>'آبان 1400'!AS575</f>
        <v>0</v>
      </c>
      <c r="AS574" s="379">
        <f>'آبان 1400'!AT575</f>
        <v>0</v>
      </c>
      <c r="AT574" s="372">
        <f t="shared" si="366"/>
        <v>78023158.216000006</v>
      </c>
      <c r="AU574" s="174">
        <f>'آبان 1400'!AV575</f>
        <v>54322316.440880008</v>
      </c>
      <c r="AV574" s="142">
        <f>'آبان 1400'!AW575</f>
        <v>72712168.215999991</v>
      </c>
      <c r="AW574" s="143">
        <f t="shared" si="367"/>
        <v>5089851.7751199994</v>
      </c>
      <c r="AX574" s="76">
        <f t="shared" si="368"/>
        <v>1432231.644088001</v>
      </c>
      <c r="AY574" s="143">
        <f>'آبان 1400'!AZ575</f>
        <v>0</v>
      </c>
      <c r="AZ574" s="143">
        <f>'آبان 1400'!BA575</f>
        <v>0</v>
      </c>
      <c r="BA574" s="143">
        <f>'آبان 1400'!BB575</f>
        <v>0</v>
      </c>
      <c r="BB574" s="143">
        <f>'آبان 1400'!BC575</f>
        <v>0</v>
      </c>
      <c r="BC574" s="143">
        <f>'آبان 1400'!BD575</f>
        <v>0</v>
      </c>
      <c r="BD574" s="143">
        <f>'آبان 1400'!BE575</f>
        <v>0</v>
      </c>
      <c r="BE574" s="143">
        <f>'آبان 1400'!BF575</f>
        <v>0</v>
      </c>
      <c r="BF574" s="144">
        <f t="shared" si="369"/>
        <v>6522083.4192080004</v>
      </c>
      <c r="BG574" s="141">
        <f t="shared" si="370"/>
        <v>71501074</v>
      </c>
      <c r="BH574" s="145">
        <f t="shared" si="371"/>
        <v>78023158.216000006</v>
      </c>
      <c r="BI574" s="128">
        <f t="shared" si="364"/>
        <v>4659160</v>
      </c>
      <c r="BJ574" s="146">
        <f t="shared" si="372"/>
        <v>2329580</v>
      </c>
      <c r="BK574" s="146">
        <f t="shared" si="373"/>
        <v>698874</v>
      </c>
      <c r="BL574" s="147">
        <f t="shared" si="374"/>
        <v>1120000</v>
      </c>
      <c r="BM574" s="383">
        <v>0</v>
      </c>
      <c r="BN574" s="148">
        <f t="shared" si="375"/>
        <v>86830772.216000006</v>
      </c>
      <c r="BO574" s="149">
        <f t="shared" si="376"/>
        <v>72712168.215999991</v>
      </c>
      <c r="BP574" s="150">
        <f t="shared" si="377"/>
        <v>16723798.689679999</v>
      </c>
      <c r="BQ574" s="151">
        <f t="shared" si="378"/>
        <v>103554570.90568</v>
      </c>
      <c r="BR574" s="152">
        <f t="shared" si="379"/>
        <v>100800</v>
      </c>
      <c r="BS574" s="148">
        <f t="shared" si="380"/>
        <v>103655370.90568</v>
      </c>
      <c r="BT574" s="136">
        <v>0</v>
      </c>
      <c r="BU574" s="149">
        <f t="shared" si="381"/>
        <v>8683077.2216000017</v>
      </c>
      <c r="BV574" s="153">
        <f t="shared" si="382"/>
        <v>4341538.6108000008</v>
      </c>
      <c r="BW574" s="134">
        <f t="shared" si="383"/>
        <v>90630755.073280007</v>
      </c>
      <c r="BX574" s="148">
        <f t="shared" si="384"/>
        <v>7687614</v>
      </c>
      <c r="BY574" s="135">
        <f t="shared" si="385"/>
        <v>82943141.073280007</v>
      </c>
      <c r="CD574" s="400">
        <f>'آبان 1400'!AU575</f>
        <v>78023158.216000006</v>
      </c>
      <c r="CE574" s="401">
        <f>'آبان 1400'!AV575</f>
        <v>54322316.440880008</v>
      </c>
      <c r="CF574" s="401">
        <f>'آبان 1400'!AW575</f>
        <v>72712168.215999991</v>
      </c>
      <c r="CG574" s="401">
        <f>'آبان 1400'!AX575</f>
        <v>5089851.7751199994</v>
      </c>
      <c r="CH574" s="401">
        <f>'آبان 1400'!AY575</f>
        <v>1432231.644088001</v>
      </c>
      <c r="CI574" s="401">
        <f>'آبان 1400'!AZ575</f>
        <v>0</v>
      </c>
      <c r="CJ574" s="401">
        <f>'آبان 1400'!BA575</f>
        <v>0</v>
      </c>
      <c r="CK574" s="401">
        <f>'آبان 1400'!BB575</f>
        <v>0</v>
      </c>
      <c r="CL574" s="401">
        <f>'آبان 1400'!BC575</f>
        <v>0</v>
      </c>
      <c r="CM574" s="401">
        <f>'آبان 1400'!BD575</f>
        <v>0</v>
      </c>
      <c r="CN574" s="401">
        <f>'آبان 1400'!BE575</f>
        <v>0</v>
      </c>
      <c r="CO574" s="401">
        <f>'آبان 1400'!BF575</f>
        <v>0</v>
      </c>
      <c r="CP574" s="401">
        <f>'آبان 1400'!BG575</f>
        <v>6522083.4192080004</v>
      </c>
      <c r="CQ574" s="401">
        <f>'آبان 1400'!BH575</f>
        <v>71501074</v>
      </c>
      <c r="CR574" s="401">
        <f t="shared" si="386"/>
        <v>78023158.216000006</v>
      </c>
      <c r="CS574" s="56">
        <f t="shared" si="387"/>
        <v>4659160</v>
      </c>
      <c r="CT574" s="400">
        <f t="shared" si="388"/>
        <v>2329580</v>
      </c>
      <c r="CU574" s="401">
        <f t="shared" si="389"/>
        <v>698874</v>
      </c>
      <c r="CV574" s="401">
        <f t="shared" si="390"/>
        <v>1120000</v>
      </c>
      <c r="CW574" s="56">
        <v>0</v>
      </c>
      <c r="CX574" s="401">
        <f t="shared" si="391"/>
        <v>86830772.216000006</v>
      </c>
      <c r="CY574" s="401">
        <f t="shared" si="392"/>
        <v>72712168.215999991</v>
      </c>
      <c r="CZ574" s="401">
        <f t="shared" si="393"/>
        <v>16723798.689679999</v>
      </c>
      <c r="DA574" s="401">
        <f t="shared" si="394"/>
        <v>103554570.90568</v>
      </c>
      <c r="DB574" s="401">
        <f t="shared" si="395"/>
        <v>100800</v>
      </c>
      <c r="DC574" s="401">
        <f t="shared" si="396"/>
        <v>103655370.90568</v>
      </c>
      <c r="DD574" s="406">
        <v>0</v>
      </c>
      <c r="DE574" s="401">
        <f t="shared" si="397"/>
        <v>8683077.2216000017</v>
      </c>
      <c r="DF574" s="401">
        <f t="shared" si="398"/>
        <v>4341538.6108000008</v>
      </c>
      <c r="DG574" s="401">
        <f t="shared" si="399"/>
        <v>90630755.073280007</v>
      </c>
      <c r="DH574" s="401">
        <f t="shared" si="400"/>
        <v>7687614</v>
      </c>
      <c r="DI574" s="401">
        <f t="shared" si="401"/>
        <v>82943141.073280007</v>
      </c>
      <c r="DJ574" s="401">
        <f t="shared" si="402"/>
        <v>0</v>
      </c>
      <c r="DL574" s="408">
        <f t="shared" si="403"/>
        <v>6638737.5</v>
      </c>
      <c r="DM574" s="408">
        <f t="shared" si="404"/>
        <v>-1979577.5</v>
      </c>
    </row>
    <row r="575" spans="1:117" s="56" customFormat="1" ht="21" x14ac:dyDescent="0.2">
      <c r="A575" s="192">
        <f t="shared" si="365"/>
        <v>2655495</v>
      </c>
      <c r="B575" s="137">
        <f>'آبان 1400'!B576</f>
        <v>570</v>
      </c>
      <c r="C575" s="137">
        <f>'آبان 1400'!C576</f>
        <v>365</v>
      </c>
      <c r="D575" s="137">
        <f>'آبان 1400'!D576</f>
        <v>12856</v>
      </c>
      <c r="E575" s="137" t="str">
        <f>'آبان 1400'!E576</f>
        <v>غلامرضا</v>
      </c>
      <c r="F575" s="137" t="str">
        <f>'آبان 1400'!F576</f>
        <v>جمالی</v>
      </c>
      <c r="G575" s="137" t="str">
        <f>'آبان 1400'!G576</f>
        <v>نگهبان</v>
      </c>
      <c r="H575" s="137" t="str">
        <f>'آبان 1400'!H576</f>
        <v>زنجان</v>
      </c>
      <c r="I575" s="137" t="str">
        <f>'آبان 1400'!I576</f>
        <v>189-813-2949358-1</v>
      </c>
      <c r="J575" s="137">
        <f>'آبان 1400'!J576</f>
        <v>4280856001</v>
      </c>
      <c r="K575" s="137" t="str">
        <f>'آبان 1400'!K576</f>
        <v>0020178532</v>
      </c>
      <c r="L575" s="137" t="str">
        <f>'آبان 1400'!L576</f>
        <v>زنجان</v>
      </c>
      <c r="M575" s="137" t="str">
        <f>'آبان 1400'!M576</f>
        <v>نگهبان</v>
      </c>
      <c r="N575" s="121">
        <f>'آبان 1400'!N576</f>
        <v>0</v>
      </c>
      <c r="O575" s="120" t="str">
        <f>'آبان 1400'!O576</f>
        <v>*</v>
      </c>
      <c r="P575" s="122">
        <f>'آبان 1400'!P576</f>
        <v>0</v>
      </c>
      <c r="Q575" s="362">
        <f>'آبان 1400'!Q576</f>
        <v>30</v>
      </c>
      <c r="R575" s="362">
        <f>'آبان 1400'!R576</f>
        <v>90</v>
      </c>
      <c r="S575" s="362">
        <f>'آبان 1400'!S576</f>
        <v>0</v>
      </c>
      <c r="T575" s="362">
        <f>'آبان 1400'!T576</f>
        <v>0</v>
      </c>
      <c r="U575" s="138">
        <f>'آبان 1400'!U576</f>
        <v>0</v>
      </c>
      <c r="V575" s="121">
        <f>'آبان 1400'!W576</f>
        <v>0</v>
      </c>
      <c r="W575" s="122">
        <f>'آبان 1400'!X576</f>
        <v>0</v>
      </c>
      <c r="X575" s="370">
        <f>'آبان 1400'!Y576</f>
        <v>1</v>
      </c>
      <c r="Y575" s="370">
        <f>'آبان 1400'!Z576</f>
        <v>1</v>
      </c>
      <c r="Z575" s="139">
        <f>'آبان 1400'!AA576</f>
        <v>885165</v>
      </c>
      <c r="AA575" s="139">
        <f>'آبان 1400'!AB576</f>
        <v>46667</v>
      </c>
      <c r="AB575" s="139">
        <f>'آبان 1400'!AC576</f>
        <v>931832</v>
      </c>
      <c r="AC575" s="139">
        <f>'آبان 1400'!AD576</f>
        <v>4500000</v>
      </c>
      <c r="AD575" s="139">
        <f>'آبان 1400'!AE576</f>
        <v>6000000</v>
      </c>
      <c r="AE575" s="140">
        <f>'آبان 1400'!AF576</f>
        <v>177895.19999999998</v>
      </c>
      <c r="AF575" s="123">
        <f>'آبان 1400'!AG576</f>
        <v>26554950</v>
      </c>
      <c r="AG575" s="124">
        <f>'آبان 1400'!AH576</f>
        <v>1400010</v>
      </c>
      <c r="AH575" s="124">
        <f>'آبان 1400'!AI576</f>
        <v>16010567.999999998</v>
      </c>
      <c r="AI575" s="124">
        <f>'آبان 1400'!AJ576</f>
        <v>2655495</v>
      </c>
      <c r="AJ575" s="124">
        <f>'آبان 1400'!AK576</f>
        <v>4500000</v>
      </c>
      <c r="AK575" s="124">
        <f>'آبان 1400'!AL576</f>
        <v>6000000</v>
      </c>
      <c r="AL575" s="124">
        <f>'آبان 1400'!AM576</f>
        <v>0</v>
      </c>
      <c r="AM575" s="124">
        <f>'آبان 1400'!AN576</f>
        <v>0</v>
      </c>
      <c r="AN575" s="124">
        <f>'آبان 1400'!AO576</f>
        <v>0</v>
      </c>
      <c r="AO575" s="124">
        <f>'آبان 1400'!AP576</f>
        <v>3600000</v>
      </c>
      <c r="AP575" s="124">
        <f>'آبان 1400'!AQ576</f>
        <v>0</v>
      </c>
      <c r="AQ575" s="124">
        <f>'آبان 1400'!AR576</f>
        <v>0</v>
      </c>
      <c r="AR575" s="124">
        <f>'آبان 1400'!AS576</f>
        <v>0</v>
      </c>
      <c r="AS575" s="379">
        <f>'آبان 1400'!AT576</f>
        <v>0</v>
      </c>
      <c r="AT575" s="372">
        <f t="shared" si="366"/>
        <v>60721023</v>
      </c>
      <c r="AU575" s="174">
        <f>'آبان 1400'!AV576</f>
        <v>39900941.039999999</v>
      </c>
      <c r="AV575" s="142">
        <f>'آبان 1400'!AW576</f>
        <v>58065528</v>
      </c>
      <c r="AW575" s="143">
        <f t="shared" si="367"/>
        <v>4064586.9600000004</v>
      </c>
      <c r="AX575" s="76">
        <f t="shared" si="368"/>
        <v>0</v>
      </c>
      <c r="AY575" s="143">
        <f>'آبان 1400'!AZ576</f>
        <v>0</v>
      </c>
      <c r="AZ575" s="143">
        <f>'آبان 1400'!BA576</f>
        <v>0</v>
      </c>
      <c r="BA575" s="143">
        <f>'آبان 1400'!BB576</f>
        <v>0</v>
      </c>
      <c r="BB575" s="143">
        <f>'آبان 1400'!BC576</f>
        <v>0</v>
      </c>
      <c r="BC575" s="143">
        <f>'آبان 1400'!BD576</f>
        <v>0</v>
      </c>
      <c r="BD575" s="143">
        <f>'آبان 1400'!BE576</f>
        <v>0</v>
      </c>
      <c r="BE575" s="143">
        <f>'آبان 1400'!BF576</f>
        <v>0</v>
      </c>
      <c r="BF575" s="144">
        <f t="shared" si="369"/>
        <v>4064586.9600000004</v>
      </c>
      <c r="BG575" s="141">
        <f t="shared" si="370"/>
        <v>56656436</v>
      </c>
      <c r="BH575" s="145">
        <f t="shared" si="371"/>
        <v>60721023</v>
      </c>
      <c r="BI575" s="128">
        <f t="shared" si="364"/>
        <v>4659160</v>
      </c>
      <c r="BJ575" s="146">
        <f t="shared" si="372"/>
        <v>2329580</v>
      </c>
      <c r="BK575" s="146">
        <f t="shared" si="373"/>
        <v>698874</v>
      </c>
      <c r="BL575" s="147">
        <f t="shared" si="374"/>
        <v>1120000</v>
      </c>
      <c r="BM575" s="383">
        <v>0</v>
      </c>
      <c r="BN575" s="148">
        <f t="shared" si="375"/>
        <v>69528637</v>
      </c>
      <c r="BO575" s="149">
        <f t="shared" si="376"/>
        <v>58065528</v>
      </c>
      <c r="BP575" s="150">
        <f t="shared" si="377"/>
        <v>13355071.440000001</v>
      </c>
      <c r="BQ575" s="151">
        <f t="shared" si="378"/>
        <v>82883708.439999998</v>
      </c>
      <c r="BR575" s="152">
        <f t="shared" si="379"/>
        <v>100800</v>
      </c>
      <c r="BS575" s="148">
        <f t="shared" si="380"/>
        <v>82984508.439999998</v>
      </c>
      <c r="BT575" s="136">
        <v>0</v>
      </c>
      <c r="BU575" s="149">
        <f t="shared" si="381"/>
        <v>6952863.7000000002</v>
      </c>
      <c r="BV575" s="153">
        <f t="shared" si="382"/>
        <v>3476431.85</v>
      </c>
      <c r="BW575" s="134">
        <f t="shared" si="383"/>
        <v>72555212.890000001</v>
      </c>
      <c r="BX575" s="148">
        <f t="shared" si="384"/>
        <v>7687614</v>
      </c>
      <c r="BY575" s="135">
        <f t="shared" si="385"/>
        <v>64867598.890000001</v>
      </c>
      <c r="CD575" s="400">
        <f>'آبان 1400'!AU576</f>
        <v>60721023</v>
      </c>
      <c r="CE575" s="401">
        <f>'آبان 1400'!AV576</f>
        <v>39900941.039999999</v>
      </c>
      <c r="CF575" s="401">
        <f>'آبان 1400'!AW576</f>
        <v>58065528</v>
      </c>
      <c r="CG575" s="401">
        <f>'آبان 1400'!AX576</f>
        <v>4064586.9600000004</v>
      </c>
      <c r="CH575" s="401">
        <f>'آبان 1400'!AY576</f>
        <v>0</v>
      </c>
      <c r="CI575" s="401">
        <f>'آبان 1400'!AZ576</f>
        <v>0</v>
      </c>
      <c r="CJ575" s="401">
        <f>'آبان 1400'!BA576</f>
        <v>0</v>
      </c>
      <c r="CK575" s="401">
        <f>'آبان 1400'!BB576</f>
        <v>0</v>
      </c>
      <c r="CL575" s="401">
        <f>'آبان 1400'!BC576</f>
        <v>0</v>
      </c>
      <c r="CM575" s="401">
        <f>'آبان 1400'!BD576</f>
        <v>0</v>
      </c>
      <c r="CN575" s="401">
        <f>'آبان 1400'!BE576</f>
        <v>0</v>
      </c>
      <c r="CO575" s="401">
        <f>'آبان 1400'!BF576</f>
        <v>0</v>
      </c>
      <c r="CP575" s="401">
        <f>'آبان 1400'!BG576</f>
        <v>4064586.9600000004</v>
      </c>
      <c r="CQ575" s="401">
        <f>'آبان 1400'!BH576</f>
        <v>56656436</v>
      </c>
      <c r="CR575" s="401">
        <f t="shared" si="386"/>
        <v>60721023</v>
      </c>
      <c r="CS575" s="56">
        <f t="shared" si="387"/>
        <v>4659160</v>
      </c>
      <c r="CT575" s="400">
        <f t="shared" si="388"/>
        <v>2329580</v>
      </c>
      <c r="CU575" s="401">
        <f t="shared" si="389"/>
        <v>698874</v>
      </c>
      <c r="CV575" s="401">
        <f t="shared" si="390"/>
        <v>1120000</v>
      </c>
      <c r="CW575" s="56">
        <v>0</v>
      </c>
      <c r="CX575" s="401">
        <f t="shared" si="391"/>
        <v>69528637</v>
      </c>
      <c r="CY575" s="401">
        <f t="shared" si="392"/>
        <v>58065528</v>
      </c>
      <c r="CZ575" s="401">
        <f t="shared" si="393"/>
        <v>13355071.440000001</v>
      </c>
      <c r="DA575" s="401">
        <f t="shared" si="394"/>
        <v>82883708.439999998</v>
      </c>
      <c r="DB575" s="401">
        <f t="shared" si="395"/>
        <v>100800</v>
      </c>
      <c r="DC575" s="401">
        <f t="shared" si="396"/>
        <v>82984508.439999998</v>
      </c>
      <c r="DD575" s="406">
        <v>0</v>
      </c>
      <c r="DE575" s="401">
        <f t="shared" si="397"/>
        <v>6952863.7000000002</v>
      </c>
      <c r="DF575" s="401">
        <f t="shared" si="398"/>
        <v>3476431.85</v>
      </c>
      <c r="DG575" s="401">
        <f t="shared" si="399"/>
        <v>72555212.890000001</v>
      </c>
      <c r="DH575" s="401">
        <f t="shared" si="400"/>
        <v>7687614</v>
      </c>
      <c r="DI575" s="401">
        <f t="shared" si="401"/>
        <v>64867598.890000001</v>
      </c>
      <c r="DJ575" s="401">
        <f t="shared" si="402"/>
        <v>0</v>
      </c>
      <c r="DL575" s="408">
        <f t="shared" si="403"/>
        <v>6638737.5</v>
      </c>
      <c r="DM575" s="408">
        <f t="shared" si="404"/>
        <v>-1979577.5</v>
      </c>
    </row>
    <row r="576" spans="1:117" s="56" customFormat="1" ht="21" x14ac:dyDescent="0.2">
      <c r="A576" s="192">
        <f t="shared" si="365"/>
        <v>2655495</v>
      </c>
      <c r="B576" s="137">
        <f>'آبان 1400'!B577</f>
        <v>571</v>
      </c>
      <c r="C576" s="137">
        <f>'آبان 1400'!C577</f>
        <v>366</v>
      </c>
      <c r="D576" s="137">
        <f>'آبان 1400'!D577</f>
        <v>12852</v>
      </c>
      <c r="E576" s="137" t="str">
        <f>'آبان 1400'!E577</f>
        <v>جلال</v>
      </c>
      <c r="F576" s="137" t="str">
        <f>'آبان 1400'!F577</f>
        <v>باقری چیزه</v>
      </c>
      <c r="G576" s="137" t="str">
        <f>'آبان 1400'!G577</f>
        <v>نگهبان</v>
      </c>
      <c r="H576" s="137" t="str">
        <f>'آبان 1400'!H577</f>
        <v>زنجان</v>
      </c>
      <c r="I576" s="137" t="str">
        <f>'آبان 1400'!I577</f>
        <v>189-800-1637766-1</v>
      </c>
      <c r="J576" s="137">
        <f>'آبان 1400'!J577</f>
        <v>5889340131</v>
      </c>
      <c r="K576" s="137" t="str">
        <f>'آبان 1400'!K577</f>
        <v>003070615</v>
      </c>
      <c r="L576" s="137" t="str">
        <f>'آبان 1400'!L577</f>
        <v>زنجان</v>
      </c>
      <c r="M576" s="137" t="str">
        <f>'آبان 1400'!M577</f>
        <v>نگهبان</v>
      </c>
      <c r="N576" s="121" t="str">
        <f>'آبان 1400'!N577</f>
        <v>*</v>
      </c>
      <c r="O576" s="120">
        <f>'آبان 1400'!O577</f>
        <v>0</v>
      </c>
      <c r="P576" s="122">
        <f>'آبان 1400'!P577</f>
        <v>0</v>
      </c>
      <c r="Q576" s="362">
        <f>'آبان 1400'!Q577</f>
        <v>30</v>
      </c>
      <c r="R576" s="362">
        <f>'آبان 1400'!R577</f>
        <v>120</v>
      </c>
      <c r="S576" s="362">
        <f>'آبان 1400'!S577</f>
        <v>110</v>
      </c>
      <c r="T576" s="362">
        <f>'آبان 1400'!T577</f>
        <v>29.33</v>
      </c>
      <c r="U576" s="138">
        <f>'آبان 1400'!U577</f>
        <v>0</v>
      </c>
      <c r="V576" s="121">
        <f>'آبان 1400'!W577</f>
        <v>0</v>
      </c>
      <c r="W576" s="122">
        <f>'آبان 1400'!X577</f>
        <v>0</v>
      </c>
      <c r="X576" s="370">
        <f>'آبان 1400'!Y577</f>
        <v>2</v>
      </c>
      <c r="Y576" s="370">
        <f>'آبان 1400'!Z577</f>
        <v>2</v>
      </c>
      <c r="Z576" s="139">
        <f>'آبان 1400'!AA577</f>
        <v>885165</v>
      </c>
      <c r="AA576" s="139">
        <f>'آبان 1400'!AB577</f>
        <v>46667</v>
      </c>
      <c r="AB576" s="139">
        <f>'آبان 1400'!AC577</f>
        <v>931832</v>
      </c>
      <c r="AC576" s="139">
        <f>'آبان 1400'!AD577</f>
        <v>4500000</v>
      </c>
      <c r="AD576" s="139">
        <f>'آبان 1400'!AE577</f>
        <v>6000000</v>
      </c>
      <c r="AE576" s="140">
        <f>'آبان 1400'!AF577</f>
        <v>177895.19999999998</v>
      </c>
      <c r="AF576" s="123">
        <f>'آبان 1400'!AG577</f>
        <v>26554950</v>
      </c>
      <c r="AG576" s="124">
        <f>'آبان 1400'!AH577</f>
        <v>1400010</v>
      </c>
      <c r="AH576" s="124">
        <f>'آبان 1400'!AI577</f>
        <v>21347423.999999996</v>
      </c>
      <c r="AI576" s="124">
        <f>'آبان 1400'!AJ577</f>
        <v>5310990</v>
      </c>
      <c r="AJ576" s="124">
        <f>'آبان 1400'!AK577</f>
        <v>4500000</v>
      </c>
      <c r="AK576" s="124">
        <f>'آبان 1400'!AL577</f>
        <v>6000000</v>
      </c>
      <c r="AL576" s="124">
        <f>'آبان 1400'!AM577</f>
        <v>4892117.9999999991</v>
      </c>
      <c r="AM576" s="124">
        <f>'آبان 1400'!AN577</f>
        <v>5217666.2159999991</v>
      </c>
      <c r="AN576" s="124">
        <f>'آبان 1400'!AO577</f>
        <v>0</v>
      </c>
      <c r="AO576" s="124">
        <f>'آبان 1400'!AP577</f>
        <v>3000000</v>
      </c>
      <c r="AP576" s="124">
        <f>'آبان 1400'!AQ577</f>
        <v>0</v>
      </c>
      <c r="AQ576" s="124">
        <f>'آبان 1400'!AR577</f>
        <v>0</v>
      </c>
      <c r="AR576" s="124">
        <f>'آبان 1400'!AS577</f>
        <v>0</v>
      </c>
      <c r="AS576" s="379">
        <f>'آبان 1400'!AT577</f>
        <v>0</v>
      </c>
      <c r="AT576" s="372">
        <f t="shared" si="366"/>
        <v>78223158.216000006</v>
      </c>
      <c r="AU576" s="174">
        <f>'آبان 1400'!AV577</f>
        <v>54308316.440880008</v>
      </c>
      <c r="AV576" s="142">
        <f>'آبان 1400'!AW577</f>
        <v>72912168.215999991</v>
      </c>
      <c r="AW576" s="143">
        <f t="shared" si="367"/>
        <v>5103851.7751199994</v>
      </c>
      <c r="AX576" s="76">
        <f t="shared" si="368"/>
        <v>1430831.644088001</v>
      </c>
      <c r="AY576" s="143">
        <f>'آبان 1400'!AZ577</f>
        <v>0</v>
      </c>
      <c r="AZ576" s="143">
        <f>'آبان 1400'!BA577</f>
        <v>0</v>
      </c>
      <c r="BA576" s="143">
        <f>'آبان 1400'!BB577</f>
        <v>0</v>
      </c>
      <c r="BB576" s="143">
        <f>'آبان 1400'!BC577</f>
        <v>0</v>
      </c>
      <c r="BC576" s="143">
        <f>'آبان 1400'!BD577</f>
        <v>0</v>
      </c>
      <c r="BD576" s="143">
        <f>'آبان 1400'!BE577</f>
        <v>0</v>
      </c>
      <c r="BE576" s="143">
        <f>'آبان 1400'!BF577</f>
        <v>0</v>
      </c>
      <c r="BF576" s="144">
        <f t="shared" si="369"/>
        <v>6534683.4192080004</v>
      </c>
      <c r="BG576" s="141">
        <f t="shared" si="370"/>
        <v>71688474</v>
      </c>
      <c r="BH576" s="145">
        <f t="shared" si="371"/>
        <v>78223158.216000006</v>
      </c>
      <c r="BI576" s="128">
        <f t="shared" si="364"/>
        <v>4659160</v>
      </c>
      <c r="BJ576" s="146">
        <f t="shared" si="372"/>
        <v>2329580</v>
      </c>
      <c r="BK576" s="146">
        <f t="shared" si="373"/>
        <v>698874</v>
      </c>
      <c r="BL576" s="147">
        <f t="shared" si="374"/>
        <v>1120000</v>
      </c>
      <c r="BM576" s="383">
        <v>0</v>
      </c>
      <c r="BN576" s="148">
        <f t="shared" si="375"/>
        <v>87030772.216000006</v>
      </c>
      <c r="BO576" s="149">
        <f t="shared" si="376"/>
        <v>72912168.215999991</v>
      </c>
      <c r="BP576" s="150">
        <f t="shared" si="377"/>
        <v>16769798.689679999</v>
      </c>
      <c r="BQ576" s="151">
        <f t="shared" si="378"/>
        <v>103800570.90568</v>
      </c>
      <c r="BR576" s="152">
        <f t="shared" si="379"/>
        <v>100800</v>
      </c>
      <c r="BS576" s="148">
        <f t="shared" si="380"/>
        <v>103901370.90568</v>
      </c>
      <c r="BT576" s="136">
        <v>0</v>
      </c>
      <c r="BU576" s="149">
        <f t="shared" si="381"/>
        <v>8703077.2216000017</v>
      </c>
      <c r="BV576" s="153">
        <f t="shared" si="382"/>
        <v>4351538.6108000008</v>
      </c>
      <c r="BW576" s="134">
        <f t="shared" si="383"/>
        <v>90846755.073280007</v>
      </c>
      <c r="BX576" s="148">
        <f t="shared" si="384"/>
        <v>7687614</v>
      </c>
      <c r="BY576" s="135">
        <f t="shared" si="385"/>
        <v>83159141.073280007</v>
      </c>
      <c r="CD576" s="400">
        <f>'آبان 1400'!AU577</f>
        <v>78223158.216000006</v>
      </c>
      <c r="CE576" s="401">
        <f>'آبان 1400'!AV577</f>
        <v>54308316.440880008</v>
      </c>
      <c r="CF576" s="401">
        <f>'آبان 1400'!AW577</f>
        <v>72912168.215999991</v>
      </c>
      <c r="CG576" s="401">
        <f>'آبان 1400'!AX577</f>
        <v>5103851.7751199994</v>
      </c>
      <c r="CH576" s="401">
        <f>'آبان 1400'!AY577</f>
        <v>1430831.644088001</v>
      </c>
      <c r="CI576" s="401">
        <f>'آبان 1400'!AZ577</f>
        <v>0</v>
      </c>
      <c r="CJ576" s="401">
        <f>'آبان 1400'!BA577</f>
        <v>0</v>
      </c>
      <c r="CK576" s="401">
        <f>'آبان 1400'!BB577</f>
        <v>0</v>
      </c>
      <c r="CL576" s="401">
        <f>'آبان 1400'!BC577</f>
        <v>0</v>
      </c>
      <c r="CM576" s="401">
        <f>'آبان 1400'!BD577</f>
        <v>0</v>
      </c>
      <c r="CN576" s="401">
        <f>'آبان 1400'!BE577</f>
        <v>0</v>
      </c>
      <c r="CO576" s="401">
        <f>'آبان 1400'!BF577</f>
        <v>0</v>
      </c>
      <c r="CP576" s="401">
        <f>'آبان 1400'!BG577</f>
        <v>6534683.4192080004</v>
      </c>
      <c r="CQ576" s="401">
        <f>'آبان 1400'!BH577</f>
        <v>71688474</v>
      </c>
      <c r="CR576" s="401">
        <f t="shared" si="386"/>
        <v>78223158.216000006</v>
      </c>
      <c r="CS576" s="56">
        <f t="shared" si="387"/>
        <v>4659160</v>
      </c>
      <c r="CT576" s="400">
        <f t="shared" si="388"/>
        <v>2329580</v>
      </c>
      <c r="CU576" s="401">
        <f t="shared" si="389"/>
        <v>698874</v>
      </c>
      <c r="CV576" s="401">
        <f t="shared" si="390"/>
        <v>1120000</v>
      </c>
      <c r="CW576" s="56">
        <v>0</v>
      </c>
      <c r="CX576" s="401">
        <f t="shared" si="391"/>
        <v>87030772.216000006</v>
      </c>
      <c r="CY576" s="401">
        <f t="shared" si="392"/>
        <v>72912168.215999991</v>
      </c>
      <c r="CZ576" s="401">
        <f t="shared" si="393"/>
        <v>16769798.689679999</v>
      </c>
      <c r="DA576" s="401">
        <f t="shared" si="394"/>
        <v>103800570.90568</v>
      </c>
      <c r="DB576" s="401">
        <f t="shared" si="395"/>
        <v>100800</v>
      </c>
      <c r="DC576" s="401">
        <f t="shared" si="396"/>
        <v>103901370.90568</v>
      </c>
      <c r="DD576" s="406">
        <v>0</v>
      </c>
      <c r="DE576" s="401">
        <f t="shared" si="397"/>
        <v>8703077.2216000017</v>
      </c>
      <c r="DF576" s="401">
        <f t="shared" si="398"/>
        <v>4351538.6108000008</v>
      </c>
      <c r="DG576" s="401">
        <f t="shared" si="399"/>
        <v>90846755.073280007</v>
      </c>
      <c r="DH576" s="401">
        <f t="shared" si="400"/>
        <v>7687614</v>
      </c>
      <c r="DI576" s="401">
        <f t="shared" si="401"/>
        <v>83159141.073280007</v>
      </c>
      <c r="DJ576" s="401">
        <f t="shared" si="402"/>
        <v>0</v>
      </c>
      <c r="DL576" s="408">
        <f t="shared" si="403"/>
        <v>6638737.5</v>
      </c>
      <c r="DM576" s="408">
        <f t="shared" si="404"/>
        <v>-1979577.5</v>
      </c>
    </row>
    <row r="577" spans="1:117" s="56" customFormat="1" ht="21" x14ac:dyDescent="0.2">
      <c r="A577" s="192">
        <f t="shared" si="365"/>
        <v>2655495</v>
      </c>
      <c r="B577" s="137">
        <f>'آبان 1400'!B578</f>
        <v>572</v>
      </c>
      <c r="C577" s="137">
        <f>'آبان 1400'!C578</f>
        <v>367</v>
      </c>
      <c r="D577" s="137">
        <f>'آبان 1400'!D578</f>
        <v>12850</v>
      </c>
      <c r="E577" s="137" t="str">
        <f>'آبان 1400'!E578</f>
        <v>حسین</v>
      </c>
      <c r="F577" s="137" t="str">
        <f>'آبان 1400'!F578</f>
        <v>عالمی</v>
      </c>
      <c r="G577" s="137" t="str">
        <f>'آبان 1400'!G578</f>
        <v>نگهبان</v>
      </c>
      <c r="H577" s="137" t="str">
        <f>'آبان 1400'!H578</f>
        <v>زنجان</v>
      </c>
      <c r="I577" s="137" t="str">
        <f>'آبان 1400'!I578</f>
        <v>189-813-2162867-1</v>
      </c>
      <c r="J577" s="137">
        <f>'آبان 1400'!J578</f>
        <v>4285001578</v>
      </c>
      <c r="K577" s="137" t="str">
        <f>'آبان 1400'!K578</f>
        <v>0033095426</v>
      </c>
      <c r="L577" s="137" t="str">
        <f>'آبان 1400'!L578</f>
        <v>زنجان</v>
      </c>
      <c r="M577" s="137" t="str">
        <f>'آبان 1400'!M578</f>
        <v>نگهبان</v>
      </c>
      <c r="N577" s="121" t="str">
        <f>'آبان 1400'!N578</f>
        <v>*</v>
      </c>
      <c r="O577" s="120">
        <f>'آبان 1400'!O578</f>
        <v>0</v>
      </c>
      <c r="P577" s="122">
        <f>'آبان 1400'!P578</f>
        <v>0</v>
      </c>
      <c r="Q577" s="362">
        <f>'آبان 1400'!Q578</f>
        <v>30</v>
      </c>
      <c r="R577" s="362">
        <f>'آبان 1400'!R578</f>
        <v>120</v>
      </c>
      <c r="S577" s="362">
        <f>'آبان 1400'!S578</f>
        <v>110</v>
      </c>
      <c r="T577" s="362">
        <f>'آبان 1400'!T578</f>
        <v>29.33</v>
      </c>
      <c r="U577" s="138">
        <f>'آبان 1400'!U578</f>
        <v>0</v>
      </c>
      <c r="V577" s="121">
        <f>'آبان 1400'!W578</f>
        <v>0</v>
      </c>
      <c r="W577" s="122">
        <f>'آبان 1400'!X578</f>
        <v>0</v>
      </c>
      <c r="X577" s="370">
        <f>'آبان 1400'!Y578</f>
        <v>1</v>
      </c>
      <c r="Y577" s="370">
        <f>'آبان 1400'!Z578</f>
        <v>1</v>
      </c>
      <c r="Z577" s="139">
        <f>'آبان 1400'!AA578</f>
        <v>885165</v>
      </c>
      <c r="AA577" s="139">
        <f>'آبان 1400'!AB578</f>
        <v>46667</v>
      </c>
      <c r="AB577" s="139">
        <f>'آبان 1400'!AC578</f>
        <v>931832</v>
      </c>
      <c r="AC577" s="139">
        <f>'آبان 1400'!AD578</f>
        <v>4500000</v>
      </c>
      <c r="AD577" s="139">
        <f>'آبان 1400'!AE578</f>
        <v>6000000</v>
      </c>
      <c r="AE577" s="140">
        <f>'آبان 1400'!AF578</f>
        <v>177895.19999999998</v>
      </c>
      <c r="AF577" s="123">
        <f>'آبان 1400'!AG578</f>
        <v>26554950</v>
      </c>
      <c r="AG577" s="124">
        <f>'آبان 1400'!AH578</f>
        <v>1400010</v>
      </c>
      <c r="AH577" s="124">
        <f>'آبان 1400'!AI578</f>
        <v>21347423.999999996</v>
      </c>
      <c r="AI577" s="124">
        <f>'آبان 1400'!AJ578</f>
        <v>2655495</v>
      </c>
      <c r="AJ577" s="124">
        <f>'آبان 1400'!AK578</f>
        <v>4500000</v>
      </c>
      <c r="AK577" s="124">
        <f>'آبان 1400'!AL578</f>
        <v>6000000</v>
      </c>
      <c r="AL577" s="124">
        <f>'آبان 1400'!AM578</f>
        <v>4892117.9999999991</v>
      </c>
      <c r="AM577" s="124">
        <f>'آبان 1400'!AN578</f>
        <v>5217666.2159999991</v>
      </c>
      <c r="AN577" s="124">
        <f>'آبان 1400'!AO578</f>
        <v>0</v>
      </c>
      <c r="AO577" s="124">
        <f>'آبان 1400'!AP578</f>
        <v>3000000</v>
      </c>
      <c r="AP577" s="124">
        <f>'آبان 1400'!AQ578</f>
        <v>0</v>
      </c>
      <c r="AQ577" s="124">
        <f>'آبان 1400'!AR578</f>
        <v>0</v>
      </c>
      <c r="AR577" s="124">
        <f>'آبان 1400'!AS578</f>
        <v>0</v>
      </c>
      <c r="AS577" s="379">
        <f>'آبان 1400'!AT578</f>
        <v>0</v>
      </c>
      <c r="AT577" s="372">
        <f t="shared" si="366"/>
        <v>75567663.216000006</v>
      </c>
      <c r="AU577" s="174">
        <f>'آبان 1400'!AV578</f>
        <v>54308316.440880008</v>
      </c>
      <c r="AV577" s="142">
        <f>'آبان 1400'!AW578</f>
        <v>72912168.215999991</v>
      </c>
      <c r="AW577" s="143">
        <f t="shared" si="367"/>
        <v>5103851.7751199994</v>
      </c>
      <c r="AX577" s="76">
        <f t="shared" si="368"/>
        <v>1430831.644088001</v>
      </c>
      <c r="AY577" s="143">
        <f>'آبان 1400'!AZ578</f>
        <v>0</v>
      </c>
      <c r="AZ577" s="143">
        <f>'آبان 1400'!BA578</f>
        <v>0</v>
      </c>
      <c r="BA577" s="143">
        <f>'آبان 1400'!BB578</f>
        <v>0</v>
      </c>
      <c r="BB577" s="143">
        <f>'آبان 1400'!BC578</f>
        <v>0</v>
      </c>
      <c r="BC577" s="143">
        <f>'آبان 1400'!BD578</f>
        <v>0</v>
      </c>
      <c r="BD577" s="143">
        <f>'آبان 1400'!BE578</f>
        <v>0</v>
      </c>
      <c r="BE577" s="143">
        <f>'آبان 1400'!BF578</f>
        <v>0</v>
      </c>
      <c r="BF577" s="144">
        <f t="shared" si="369"/>
        <v>6534683.4192080004</v>
      </c>
      <c r="BG577" s="141">
        <f t="shared" si="370"/>
        <v>69032979</v>
      </c>
      <c r="BH577" s="145">
        <f t="shared" si="371"/>
        <v>75567663.216000006</v>
      </c>
      <c r="BI577" s="128">
        <f t="shared" si="364"/>
        <v>4659160</v>
      </c>
      <c r="BJ577" s="146">
        <f t="shared" si="372"/>
        <v>2329580</v>
      </c>
      <c r="BK577" s="146">
        <f t="shared" si="373"/>
        <v>698874</v>
      </c>
      <c r="BL577" s="147">
        <f t="shared" si="374"/>
        <v>1120000</v>
      </c>
      <c r="BM577" s="383">
        <v>0</v>
      </c>
      <c r="BN577" s="148">
        <f t="shared" si="375"/>
        <v>84375277.216000006</v>
      </c>
      <c r="BO577" s="149">
        <f t="shared" si="376"/>
        <v>72912168.215999991</v>
      </c>
      <c r="BP577" s="150">
        <f t="shared" si="377"/>
        <v>16769798.689679999</v>
      </c>
      <c r="BQ577" s="151">
        <f t="shared" si="378"/>
        <v>101145075.90568</v>
      </c>
      <c r="BR577" s="152">
        <f t="shared" si="379"/>
        <v>100800</v>
      </c>
      <c r="BS577" s="148">
        <f t="shared" si="380"/>
        <v>101245875.90568</v>
      </c>
      <c r="BT577" s="136">
        <v>0</v>
      </c>
      <c r="BU577" s="149">
        <f t="shared" si="381"/>
        <v>8437527.7216000017</v>
      </c>
      <c r="BV577" s="153">
        <f t="shared" si="382"/>
        <v>4218763.8608000008</v>
      </c>
      <c r="BW577" s="134">
        <f t="shared" si="383"/>
        <v>88589584.323280007</v>
      </c>
      <c r="BX577" s="148">
        <f t="shared" si="384"/>
        <v>7687614</v>
      </c>
      <c r="BY577" s="135">
        <f t="shared" si="385"/>
        <v>80901970.323280007</v>
      </c>
      <c r="CD577" s="400">
        <f>'آبان 1400'!AU578</f>
        <v>75567663.216000006</v>
      </c>
      <c r="CE577" s="401">
        <f>'آبان 1400'!AV578</f>
        <v>54308316.440880008</v>
      </c>
      <c r="CF577" s="401">
        <f>'آبان 1400'!AW578</f>
        <v>72912168.215999991</v>
      </c>
      <c r="CG577" s="401">
        <f>'آبان 1400'!AX578</f>
        <v>5103851.7751199994</v>
      </c>
      <c r="CH577" s="401">
        <f>'آبان 1400'!AY578</f>
        <v>1430831.644088001</v>
      </c>
      <c r="CI577" s="401">
        <f>'آبان 1400'!AZ578</f>
        <v>0</v>
      </c>
      <c r="CJ577" s="401">
        <f>'آبان 1400'!BA578</f>
        <v>0</v>
      </c>
      <c r="CK577" s="401">
        <f>'آبان 1400'!BB578</f>
        <v>0</v>
      </c>
      <c r="CL577" s="401">
        <f>'آبان 1400'!BC578</f>
        <v>0</v>
      </c>
      <c r="CM577" s="401">
        <f>'آبان 1400'!BD578</f>
        <v>0</v>
      </c>
      <c r="CN577" s="401">
        <f>'آبان 1400'!BE578</f>
        <v>0</v>
      </c>
      <c r="CO577" s="401">
        <f>'آبان 1400'!BF578</f>
        <v>0</v>
      </c>
      <c r="CP577" s="401">
        <f>'آبان 1400'!BG578</f>
        <v>6534683.4192080004</v>
      </c>
      <c r="CQ577" s="401">
        <f>'آبان 1400'!BH578</f>
        <v>69032979</v>
      </c>
      <c r="CR577" s="401">
        <f t="shared" si="386"/>
        <v>75567663.216000006</v>
      </c>
      <c r="CS577" s="56">
        <f t="shared" si="387"/>
        <v>4659160</v>
      </c>
      <c r="CT577" s="400">
        <f t="shared" si="388"/>
        <v>2329580</v>
      </c>
      <c r="CU577" s="401">
        <f t="shared" si="389"/>
        <v>698874</v>
      </c>
      <c r="CV577" s="401">
        <f t="shared" si="390"/>
        <v>1120000</v>
      </c>
      <c r="CW577" s="56">
        <v>0</v>
      </c>
      <c r="CX577" s="401">
        <f t="shared" si="391"/>
        <v>84375277.216000006</v>
      </c>
      <c r="CY577" s="401">
        <f t="shared" si="392"/>
        <v>72912168.215999991</v>
      </c>
      <c r="CZ577" s="401">
        <f t="shared" si="393"/>
        <v>16769798.689679999</v>
      </c>
      <c r="DA577" s="401">
        <f t="shared" si="394"/>
        <v>101145075.90568</v>
      </c>
      <c r="DB577" s="401">
        <f t="shared" si="395"/>
        <v>100800</v>
      </c>
      <c r="DC577" s="401">
        <f t="shared" si="396"/>
        <v>101245875.90568</v>
      </c>
      <c r="DD577" s="406">
        <v>0</v>
      </c>
      <c r="DE577" s="401">
        <f t="shared" si="397"/>
        <v>8437527.7216000017</v>
      </c>
      <c r="DF577" s="401">
        <f t="shared" si="398"/>
        <v>4218763.8608000008</v>
      </c>
      <c r="DG577" s="401">
        <f t="shared" si="399"/>
        <v>88589584.323280007</v>
      </c>
      <c r="DH577" s="401">
        <f t="shared" si="400"/>
        <v>7687614</v>
      </c>
      <c r="DI577" s="401">
        <f t="shared" si="401"/>
        <v>80901970.323280007</v>
      </c>
      <c r="DJ577" s="401">
        <f t="shared" si="402"/>
        <v>0</v>
      </c>
      <c r="DL577" s="408">
        <f t="shared" si="403"/>
        <v>6638737.5</v>
      </c>
      <c r="DM577" s="408">
        <f t="shared" si="404"/>
        <v>-1979577.5</v>
      </c>
    </row>
    <row r="578" spans="1:117" s="56" customFormat="1" ht="21" x14ac:dyDescent="0.2">
      <c r="A578" s="192">
        <f t="shared" si="365"/>
        <v>2655495</v>
      </c>
      <c r="B578" s="137">
        <f>'آبان 1400'!B579</f>
        <v>573</v>
      </c>
      <c r="C578" s="137">
        <f>'آبان 1400'!C579</f>
        <v>368</v>
      </c>
      <c r="D578" s="137">
        <f>'آبان 1400'!D579</f>
        <v>12855</v>
      </c>
      <c r="E578" s="137" t="str">
        <f>'آبان 1400'!E579</f>
        <v>مقرب</v>
      </c>
      <c r="F578" s="137" t="str">
        <f>'آبان 1400'!F579</f>
        <v>بیات</v>
      </c>
      <c r="G578" s="137" t="str">
        <f>'آبان 1400'!G579</f>
        <v>نگهبان</v>
      </c>
      <c r="H578" s="137" t="str">
        <f>'آبان 1400'!H579</f>
        <v>زنجان</v>
      </c>
      <c r="I578" s="137" t="str">
        <f>'آبان 1400'!I579</f>
        <v>189-700-3496609-1</v>
      </c>
      <c r="J578" s="137" t="str">
        <f>'آبان 1400'!J579</f>
        <v>04271612022</v>
      </c>
      <c r="K578" s="137" t="str">
        <f>'آبان 1400'!K579</f>
        <v>0033090312</v>
      </c>
      <c r="L578" s="137" t="str">
        <f>'آبان 1400'!L579</f>
        <v>زنجان</v>
      </c>
      <c r="M578" s="137" t="str">
        <f>'آبان 1400'!M579</f>
        <v>نگهبان</v>
      </c>
      <c r="N578" s="121" t="str">
        <f>'آبان 1400'!N579</f>
        <v>*</v>
      </c>
      <c r="O578" s="120">
        <f>'آبان 1400'!O579</f>
        <v>0</v>
      </c>
      <c r="P578" s="122">
        <f>'آبان 1400'!P579</f>
        <v>0</v>
      </c>
      <c r="Q578" s="362">
        <f>'آبان 1400'!Q579</f>
        <v>30</v>
      </c>
      <c r="R578" s="362">
        <f>'آبان 1400'!R579</f>
        <v>120</v>
      </c>
      <c r="S578" s="362">
        <f>'آبان 1400'!S579</f>
        <v>110</v>
      </c>
      <c r="T578" s="362">
        <f>'آبان 1400'!T579</f>
        <v>29.33</v>
      </c>
      <c r="U578" s="138">
        <f>'آبان 1400'!U579</f>
        <v>0</v>
      </c>
      <c r="V578" s="121">
        <f>'آبان 1400'!W579</f>
        <v>0</v>
      </c>
      <c r="W578" s="122">
        <f>'آبان 1400'!X579</f>
        <v>0</v>
      </c>
      <c r="X578" s="370">
        <f>'آبان 1400'!Y579</f>
        <v>2</v>
      </c>
      <c r="Y578" s="370">
        <f>'آبان 1400'!Z579</f>
        <v>2</v>
      </c>
      <c r="Z578" s="139">
        <f>'آبان 1400'!AA579</f>
        <v>885165</v>
      </c>
      <c r="AA578" s="139">
        <f>'آبان 1400'!AB579</f>
        <v>46667</v>
      </c>
      <c r="AB578" s="139">
        <f>'آبان 1400'!AC579</f>
        <v>931832</v>
      </c>
      <c r="AC578" s="139">
        <f>'آبان 1400'!AD579</f>
        <v>4500000</v>
      </c>
      <c r="AD578" s="139">
        <f>'آبان 1400'!AE579</f>
        <v>6000000</v>
      </c>
      <c r="AE578" s="140">
        <f>'آبان 1400'!AF579</f>
        <v>177895.19999999998</v>
      </c>
      <c r="AF578" s="123">
        <f>'آبان 1400'!AG579</f>
        <v>26554950</v>
      </c>
      <c r="AG578" s="124">
        <f>'آبان 1400'!AH579</f>
        <v>1400010</v>
      </c>
      <c r="AH578" s="124">
        <f>'آبان 1400'!AI579</f>
        <v>21347423.999999996</v>
      </c>
      <c r="AI578" s="124">
        <f>'آبان 1400'!AJ579</f>
        <v>5310990</v>
      </c>
      <c r="AJ578" s="124">
        <f>'آبان 1400'!AK579</f>
        <v>4500000</v>
      </c>
      <c r="AK578" s="124">
        <f>'آبان 1400'!AL579</f>
        <v>6000000</v>
      </c>
      <c r="AL578" s="124">
        <f>'آبان 1400'!AM579</f>
        <v>4892117.9999999991</v>
      </c>
      <c r="AM578" s="124">
        <f>'آبان 1400'!AN579</f>
        <v>5217666.2159999991</v>
      </c>
      <c r="AN578" s="124">
        <f>'آبان 1400'!AO579</f>
        <v>0</v>
      </c>
      <c r="AO578" s="124">
        <f>'آبان 1400'!AP579</f>
        <v>2800000</v>
      </c>
      <c r="AP578" s="124">
        <f>'آبان 1400'!AQ579</f>
        <v>0</v>
      </c>
      <c r="AQ578" s="124">
        <f>'آبان 1400'!AR579</f>
        <v>0</v>
      </c>
      <c r="AR578" s="124">
        <f>'آبان 1400'!AS579</f>
        <v>0</v>
      </c>
      <c r="AS578" s="379">
        <f>'آبان 1400'!AT579</f>
        <v>0</v>
      </c>
      <c r="AT578" s="372">
        <f t="shared" si="366"/>
        <v>78023158.216000006</v>
      </c>
      <c r="AU578" s="174">
        <f>'آبان 1400'!AV579</f>
        <v>54322316.440880008</v>
      </c>
      <c r="AV578" s="142">
        <f>'آبان 1400'!AW579</f>
        <v>72712168.215999991</v>
      </c>
      <c r="AW578" s="143">
        <f t="shared" si="367"/>
        <v>5089851.7751199994</v>
      </c>
      <c r="AX578" s="76">
        <f t="shared" si="368"/>
        <v>1432231.644088001</v>
      </c>
      <c r="AY578" s="143">
        <f>'آبان 1400'!AZ579</f>
        <v>0</v>
      </c>
      <c r="AZ578" s="143">
        <f>'آبان 1400'!BA579</f>
        <v>0</v>
      </c>
      <c r="BA578" s="143">
        <f>'آبان 1400'!BB579</f>
        <v>0</v>
      </c>
      <c r="BB578" s="143">
        <f>'آبان 1400'!BC579</f>
        <v>0</v>
      </c>
      <c r="BC578" s="143">
        <f>'آبان 1400'!BD579</f>
        <v>0</v>
      </c>
      <c r="BD578" s="143">
        <f>'آبان 1400'!BE579</f>
        <v>0</v>
      </c>
      <c r="BE578" s="143">
        <f>'آبان 1400'!BF579</f>
        <v>0</v>
      </c>
      <c r="BF578" s="144">
        <f t="shared" si="369"/>
        <v>6522083.4192080004</v>
      </c>
      <c r="BG578" s="141">
        <f t="shared" si="370"/>
        <v>71501074</v>
      </c>
      <c r="BH578" s="145">
        <f t="shared" si="371"/>
        <v>78023158.216000006</v>
      </c>
      <c r="BI578" s="128">
        <f t="shared" si="364"/>
        <v>4659160</v>
      </c>
      <c r="BJ578" s="146">
        <f t="shared" si="372"/>
        <v>2329580</v>
      </c>
      <c r="BK578" s="146">
        <f t="shared" si="373"/>
        <v>698874</v>
      </c>
      <c r="BL578" s="147">
        <f t="shared" si="374"/>
        <v>1120000</v>
      </c>
      <c r="BM578" s="383">
        <v>0</v>
      </c>
      <c r="BN578" s="148">
        <f t="shared" si="375"/>
        <v>86830772.216000006</v>
      </c>
      <c r="BO578" s="149">
        <f t="shared" si="376"/>
        <v>72712168.215999991</v>
      </c>
      <c r="BP578" s="150">
        <f t="shared" si="377"/>
        <v>16723798.689679999</v>
      </c>
      <c r="BQ578" s="151">
        <f t="shared" si="378"/>
        <v>103554570.90568</v>
      </c>
      <c r="BR578" s="152">
        <f t="shared" si="379"/>
        <v>100800</v>
      </c>
      <c r="BS578" s="148">
        <f t="shared" si="380"/>
        <v>103655370.90568</v>
      </c>
      <c r="BT578" s="136">
        <v>0</v>
      </c>
      <c r="BU578" s="149">
        <f t="shared" si="381"/>
        <v>8683077.2216000017</v>
      </c>
      <c r="BV578" s="153">
        <f t="shared" si="382"/>
        <v>4341538.6108000008</v>
      </c>
      <c r="BW578" s="134">
        <f t="shared" si="383"/>
        <v>90630755.073280007</v>
      </c>
      <c r="BX578" s="148">
        <f t="shared" si="384"/>
        <v>7687614</v>
      </c>
      <c r="BY578" s="135">
        <f t="shared" si="385"/>
        <v>82943141.073280007</v>
      </c>
      <c r="CD578" s="400">
        <f>'آبان 1400'!AU579</f>
        <v>78023158.216000006</v>
      </c>
      <c r="CE578" s="401">
        <f>'آبان 1400'!AV579</f>
        <v>54322316.440880008</v>
      </c>
      <c r="CF578" s="401">
        <f>'آبان 1400'!AW579</f>
        <v>72712168.215999991</v>
      </c>
      <c r="CG578" s="401">
        <f>'آبان 1400'!AX579</f>
        <v>5089851.7751199994</v>
      </c>
      <c r="CH578" s="401">
        <f>'آبان 1400'!AY579</f>
        <v>1432231.644088001</v>
      </c>
      <c r="CI578" s="401">
        <f>'آبان 1400'!AZ579</f>
        <v>0</v>
      </c>
      <c r="CJ578" s="401">
        <f>'آبان 1400'!BA579</f>
        <v>0</v>
      </c>
      <c r="CK578" s="401">
        <f>'آبان 1400'!BB579</f>
        <v>0</v>
      </c>
      <c r="CL578" s="401">
        <f>'آبان 1400'!BC579</f>
        <v>0</v>
      </c>
      <c r="CM578" s="401">
        <f>'آبان 1400'!BD579</f>
        <v>0</v>
      </c>
      <c r="CN578" s="401">
        <f>'آبان 1400'!BE579</f>
        <v>0</v>
      </c>
      <c r="CO578" s="401">
        <f>'آبان 1400'!BF579</f>
        <v>0</v>
      </c>
      <c r="CP578" s="401">
        <f>'آبان 1400'!BG579</f>
        <v>6522083.4192080004</v>
      </c>
      <c r="CQ578" s="401">
        <f>'آبان 1400'!BH579</f>
        <v>71501074</v>
      </c>
      <c r="CR578" s="401">
        <f t="shared" si="386"/>
        <v>78023158.216000006</v>
      </c>
      <c r="CS578" s="56">
        <f t="shared" si="387"/>
        <v>4659160</v>
      </c>
      <c r="CT578" s="400">
        <f t="shared" si="388"/>
        <v>2329580</v>
      </c>
      <c r="CU578" s="401">
        <f t="shared" si="389"/>
        <v>698874</v>
      </c>
      <c r="CV578" s="401">
        <f t="shared" si="390"/>
        <v>1120000</v>
      </c>
      <c r="CW578" s="56">
        <v>0</v>
      </c>
      <c r="CX578" s="401">
        <f t="shared" si="391"/>
        <v>86830772.216000006</v>
      </c>
      <c r="CY578" s="401">
        <f t="shared" si="392"/>
        <v>72712168.215999991</v>
      </c>
      <c r="CZ578" s="401">
        <f t="shared" si="393"/>
        <v>16723798.689679999</v>
      </c>
      <c r="DA578" s="401">
        <f t="shared" si="394"/>
        <v>103554570.90568</v>
      </c>
      <c r="DB578" s="401">
        <f t="shared" si="395"/>
        <v>100800</v>
      </c>
      <c r="DC578" s="401">
        <f t="shared" si="396"/>
        <v>103655370.90568</v>
      </c>
      <c r="DD578" s="406">
        <v>0</v>
      </c>
      <c r="DE578" s="401">
        <f t="shared" si="397"/>
        <v>8683077.2216000017</v>
      </c>
      <c r="DF578" s="401">
        <f t="shared" si="398"/>
        <v>4341538.6108000008</v>
      </c>
      <c r="DG578" s="401">
        <f t="shared" si="399"/>
        <v>90630755.073280007</v>
      </c>
      <c r="DH578" s="401">
        <f t="shared" si="400"/>
        <v>7687614</v>
      </c>
      <c r="DI578" s="401">
        <f t="shared" si="401"/>
        <v>82943141.073280007</v>
      </c>
      <c r="DJ578" s="401">
        <f t="shared" si="402"/>
        <v>0</v>
      </c>
      <c r="DL578" s="408">
        <f t="shared" si="403"/>
        <v>6638737.5</v>
      </c>
      <c r="DM578" s="408">
        <f t="shared" si="404"/>
        <v>-1979577.5</v>
      </c>
    </row>
    <row r="579" spans="1:117" s="56" customFormat="1" ht="21" x14ac:dyDescent="0.2">
      <c r="A579" s="192">
        <f t="shared" si="365"/>
        <v>2655495</v>
      </c>
      <c r="B579" s="137">
        <f>'آبان 1400'!B580</f>
        <v>574</v>
      </c>
      <c r="C579" s="137">
        <f>'آبان 1400'!C580</f>
        <v>369</v>
      </c>
      <c r="D579" s="137">
        <f>'آبان 1400'!D580</f>
        <v>12859</v>
      </c>
      <c r="E579" s="137" t="str">
        <f>'آبان 1400'!E580</f>
        <v>یوسف</v>
      </c>
      <c r="F579" s="137" t="str">
        <f>'آبان 1400'!F580</f>
        <v>حبیبیان</v>
      </c>
      <c r="G579" s="137" t="str">
        <f>'آبان 1400'!G580</f>
        <v>نگهبان</v>
      </c>
      <c r="H579" s="137" t="str">
        <f>'آبان 1400'!H580</f>
        <v>زنجان</v>
      </c>
      <c r="I579" s="137" t="str">
        <f>'آبان 1400'!I580</f>
        <v>406-700-3599981-1</v>
      </c>
      <c r="J579" s="137">
        <f>'آبان 1400'!J580</f>
        <v>6159872850</v>
      </c>
      <c r="K579" s="137" t="str">
        <f>'آبان 1400'!K580</f>
        <v>0045738841</v>
      </c>
      <c r="L579" s="137" t="str">
        <f>'آبان 1400'!L580</f>
        <v>زنجان</v>
      </c>
      <c r="M579" s="137" t="str">
        <f>'آبان 1400'!M580</f>
        <v>نگهبان</v>
      </c>
      <c r="N579" s="121" t="str">
        <f>'آبان 1400'!N580</f>
        <v>*</v>
      </c>
      <c r="O579" s="120">
        <f>'آبان 1400'!O580</f>
        <v>0</v>
      </c>
      <c r="P579" s="122">
        <f>'آبان 1400'!P580</f>
        <v>0</v>
      </c>
      <c r="Q579" s="362">
        <f>'آبان 1400'!Q580</f>
        <v>30</v>
      </c>
      <c r="R579" s="362">
        <f>'آبان 1400'!R580</f>
        <v>120</v>
      </c>
      <c r="S579" s="362">
        <f>'آبان 1400'!S580</f>
        <v>110</v>
      </c>
      <c r="T579" s="362">
        <f>'آبان 1400'!T580</f>
        <v>29.33</v>
      </c>
      <c r="U579" s="138">
        <f>'آبان 1400'!U580</f>
        <v>0</v>
      </c>
      <c r="V579" s="121">
        <f>'آبان 1400'!W580</f>
        <v>0</v>
      </c>
      <c r="W579" s="122">
        <f>'آبان 1400'!X580</f>
        <v>0</v>
      </c>
      <c r="X579" s="370">
        <f>'آبان 1400'!Y580</f>
        <v>0</v>
      </c>
      <c r="Y579" s="370">
        <f>'آبان 1400'!Z580</f>
        <v>0</v>
      </c>
      <c r="Z579" s="139">
        <f>'آبان 1400'!AA580</f>
        <v>885165</v>
      </c>
      <c r="AA579" s="139">
        <f>'آبان 1400'!AB580</f>
        <v>46667</v>
      </c>
      <c r="AB579" s="139">
        <f>'آبان 1400'!AC580</f>
        <v>931832</v>
      </c>
      <c r="AC579" s="139">
        <f>'آبان 1400'!AD580</f>
        <v>4500000</v>
      </c>
      <c r="AD579" s="139">
        <f>'آبان 1400'!AE580</f>
        <v>6000000</v>
      </c>
      <c r="AE579" s="140">
        <f>'آبان 1400'!AF580</f>
        <v>177895.19999999998</v>
      </c>
      <c r="AF579" s="123">
        <f>'آبان 1400'!AG580</f>
        <v>26554950</v>
      </c>
      <c r="AG579" s="124">
        <f>'آبان 1400'!AH580</f>
        <v>1400010</v>
      </c>
      <c r="AH579" s="124">
        <f>'آبان 1400'!AI580</f>
        <v>21347423.999999996</v>
      </c>
      <c r="AI579" s="124">
        <f>'آبان 1400'!AJ580</f>
        <v>0</v>
      </c>
      <c r="AJ579" s="124">
        <f>'آبان 1400'!AK580</f>
        <v>4500000</v>
      </c>
      <c r="AK579" s="124">
        <f>'آبان 1400'!AL580</f>
        <v>6000000</v>
      </c>
      <c r="AL579" s="124">
        <f>'آبان 1400'!AM580</f>
        <v>4892117.9999999991</v>
      </c>
      <c r="AM579" s="124">
        <f>'آبان 1400'!AN580</f>
        <v>5217666.2159999991</v>
      </c>
      <c r="AN579" s="124">
        <f>'آبان 1400'!AO580</f>
        <v>0</v>
      </c>
      <c r="AO579" s="124">
        <f>'آبان 1400'!AP580</f>
        <v>2800000</v>
      </c>
      <c r="AP579" s="124">
        <f>'آبان 1400'!AQ580</f>
        <v>0</v>
      </c>
      <c r="AQ579" s="124">
        <f>'آبان 1400'!AR580</f>
        <v>0</v>
      </c>
      <c r="AR579" s="124">
        <f>'آبان 1400'!AS580</f>
        <v>0</v>
      </c>
      <c r="AS579" s="379">
        <f>'آبان 1400'!AT580</f>
        <v>0</v>
      </c>
      <c r="AT579" s="372">
        <f t="shared" si="366"/>
        <v>72712168.216000006</v>
      </c>
      <c r="AU579" s="174">
        <f>'آبان 1400'!AV580</f>
        <v>54322316.440880008</v>
      </c>
      <c r="AV579" s="142">
        <f>'آبان 1400'!AW580</f>
        <v>72712168.215999991</v>
      </c>
      <c r="AW579" s="143">
        <f t="shared" si="367"/>
        <v>5089851.7751199994</v>
      </c>
      <c r="AX579" s="76">
        <f t="shared" si="368"/>
        <v>1432231.644088001</v>
      </c>
      <c r="AY579" s="143">
        <f>'آبان 1400'!AZ580</f>
        <v>0</v>
      </c>
      <c r="AZ579" s="143">
        <f>'آبان 1400'!BA580</f>
        <v>0</v>
      </c>
      <c r="BA579" s="143">
        <f>'آبان 1400'!BB580</f>
        <v>0</v>
      </c>
      <c r="BB579" s="143">
        <f>'آبان 1400'!BC580</f>
        <v>0</v>
      </c>
      <c r="BC579" s="143">
        <f>'آبان 1400'!BD580</f>
        <v>0</v>
      </c>
      <c r="BD579" s="143">
        <f>'آبان 1400'!BE580</f>
        <v>0</v>
      </c>
      <c r="BE579" s="143">
        <f>'آبان 1400'!BF580</f>
        <v>0</v>
      </c>
      <c r="BF579" s="144">
        <f t="shared" si="369"/>
        <v>6522083.4192080004</v>
      </c>
      <c r="BG579" s="141">
        <f t="shared" si="370"/>
        <v>66190084</v>
      </c>
      <c r="BH579" s="145">
        <f t="shared" si="371"/>
        <v>72712168.216000006</v>
      </c>
      <c r="BI579" s="128">
        <f t="shared" si="364"/>
        <v>4659160</v>
      </c>
      <c r="BJ579" s="146">
        <f t="shared" si="372"/>
        <v>2329580</v>
      </c>
      <c r="BK579" s="146">
        <f t="shared" si="373"/>
        <v>698874</v>
      </c>
      <c r="BL579" s="147">
        <f t="shared" si="374"/>
        <v>1120000</v>
      </c>
      <c r="BM579" s="383">
        <v>0</v>
      </c>
      <c r="BN579" s="148">
        <f t="shared" si="375"/>
        <v>81519782.216000006</v>
      </c>
      <c r="BO579" s="149">
        <f t="shared" si="376"/>
        <v>72712168.215999991</v>
      </c>
      <c r="BP579" s="150">
        <f t="shared" si="377"/>
        <v>16723798.689679999</v>
      </c>
      <c r="BQ579" s="151">
        <f t="shared" si="378"/>
        <v>98243580.905680001</v>
      </c>
      <c r="BR579" s="152">
        <f t="shared" si="379"/>
        <v>100800</v>
      </c>
      <c r="BS579" s="148">
        <f t="shared" si="380"/>
        <v>98344380.905680001</v>
      </c>
      <c r="BT579" s="136">
        <v>0</v>
      </c>
      <c r="BU579" s="149">
        <f t="shared" si="381"/>
        <v>8151978.2216000007</v>
      </c>
      <c r="BV579" s="153">
        <f t="shared" si="382"/>
        <v>4075989.1108000004</v>
      </c>
      <c r="BW579" s="134">
        <f t="shared" si="383"/>
        <v>86116413.573280007</v>
      </c>
      <c r="BX579" s="148">
        <f t="shared" si="384"/>
        <v>7687614</v>
      </c>
      <c r="BY579" s="135">
        <f t="shared" si="385"/>
        <v>78428799.573280007</v>
      </c>
      <c r="CD579" s="400">
        <f>'آبان 1400'!AU580</f>
        <v>72712168.216000006</v>
      </c>
      <c r="CE579" s="401">
        <f>'آبان 1400'!AV580</f>
        <v>54322316.440880008</v>
      </c>
      <c r="CF579" s="401">
        <f>'آبان 1400'!AW580</f>
        <v>72712168.215999991</v>
      </c>
      <c r="CG579" s="401">
        <f>'آبان 1400'!AX580</f>
        <v>5089851.7751199994</v>
      </c>
      <c r="CH579" s="401">
        <f>'آبان 1400'!AY580</f>
        <v>1432231.644088001</v>
      </c>
      <c r="CI579" s="401">
        <f>'آبان 1400'!AZ580</f>
        <v>0</v>
      </c>
      <c r="CJ579" s="401">
        <f>'آبان 1400'!BA580</f>
        <v>0</v>
      </c>
      <c r="CK579" s="401">
        <f>'آبان 1400'!BB580</f>
        <v>0</v>
      </c>
      <c r="CL579" s="401">
        <f>'آبان 1400'!BC580</f>
        <v>0</v>
      </c>
      <c r="CM579" s="401">
        <f>'آبان 1400'!BD580</f>
        <v>0</v>
      </c>
      <c r="CN579" s="401">
        <f>'آبان 1400'!BE580</f>
        <v>0</v>
      </c>
      <c r="CO579" s="401">
        <f>'آبان 1400'!BF580</f>
        <v>0</v>
      </c>
      <c r="CP579" s="401">
        <f>'آبان 1400'!BG580</f>
        <v>6522083.4192080004</v>
      </c>
      <c r="CQ579" s="401">
        <f>'آبان 1400'!BH580</f>
        <v>66190084</v>
      </c>
      <c r="CR579" s="401">
        <f t="shared" si="386"/>
        <v>72712168.216000006</v>
      </c>
      <c r="CS579" s="56">
        <f t="shared" si="387"/>
        <v>4659160</v>
      </c>
      <c r="CT579" s="400">
        <f t="shared" si="388"/>
        <v>2329580</v>
      </c>
      <c r="CU579" s="401">
        <f t="shared" si="389"/>
        <v>698874</v>
      </c>
      <c r="CV579" s="401">
        <f t="shared" si="390"/>
        <v>1120000</v>
      </c>
      <c r="CW579" s="56">
        <v>0</v>
      </c>
      <c r="CX579" s="401">
        <f t="shared" si="391"/>
        <v>81519782.216000006</v>
      </c>
      <c r="CY579" s="401">
        <f t="shared" si="392"/>
        <v>72712168.215999991</v>
      </c>
      <c r="CZ579" s="401">
        <f t="shared" si="393"/>
        <v>16723798.689679999</v>
      </c>
      <c r="DA579" s="401">
        <f t="shared" si="394"/>
        <v>98243580.905680001</v>
      </c>
      <c r="DB579" s="401">
        <f t="shared" si="395"/>
        <v>100800</v>
      </c>
      <c r="DC579" s="401">
        <f t="shared" si="396"/>
        <v>98344380.905680001</v>
      </c>
      <c r="DD579" s="406">
        <v>0</v>
      </c>
      <c r="DE579" s="401">
        <f t="shared" si="397"/>
        <v>8151978.2216000007</v>
      </c>
      <c r="DF579" s="401">
        <f t="shared" si="398"/>
        <v>4075989.1108000004</v>
      </c>
      <c r="DG579" s="401">
        <f t="shared" si="399"/>
        <v>86116413.573280007</v>
      </c>
      <c r="DH579" s="401">
        <f t="shared" si="400"/>
        <v>7687614</v>
      </c>
      <c r="DI579" s="401">
        <f t="shared" si="401"/>
        <v>78428799.573280007</v>
      </c>
      <c r="DJ579" s="401">
        <f t="shared" si="402"/>
        <v>0</v>
      </c>
      <c r="DL579" s="408">
        <f t="shared" si="403"/>
        <v>6638737.5</v>
      </c>
      <c r="DM579" s="408">
        <f t="shared" si="404"/>
        <v>-1979577.5</v>
      </c>
    </row>
    <row r="580" spans="1:117" s="56" customFormat="1" ht="21" x14ac:dyDescent="0.2">
      <c r="A580" s="192">
        <f t="shared" si="365"/>
        <v>2655495</v>
      </c>
      <c r="B580" s="137">
        <f>'آبان 1400'!B581</f>
        <v>575</v>
      </c>
      <c r="C580" s="137">
        <f>'آبان 1400'!C581</f>
        <v>370</v>
      </c>
      <c r="D580" s="137">
        <f>'آبان 1400'!D581</f>
        <v>12871</v>
      </c>
      <c r="E580" s="137" t="str">
        <f>'آبان 1400'!E581</f>
        <v>جمشید</v>
      </c>
      <c r="F580" s="137" t="str">
        <f>'آبان 1400'!F581</f>
        <v>حق شناس</v>
      </c>
      <c r="G580" s="137" t="str">
        <f>'آبان 1400'!G581</f>
        <v>نگهبان</v>
      </c>
      <c r="H580" s="137" t="str">
        <f>'آبان 1400'!H581</f>
        <v>فارس</v>
      </c>
      <c r="I580" s="137" t="str">
        <f>'آبان 1400'!I581</f>
        <v>404-800-62786-2</v>
      </c>
      <c r="J580" s="137" t="str">
        <f>'آبان 1400'!J581</f>
        <v>2559793581</v>
      </c>
      <c r="K580" s="137" t="str">
        <f>'آبان 1400'!K581</f>
        <v>0062080713</v>
      </c>
      <c r="L580" s="137" t="str">
        <f>'آبان 1400'!L581</f>
        <v>فارس</v>
      </c>
      <c r="M580" s="137" t="str">
        <f>'آبان 1400'!M581</f>
        <v>نگهبان</v>
      </c>
      <c r="N580" s="121" t="str">
        <f>'آبان 1400'!N581</f>
        <v>*</v>
      </c>
      <c r="O580" s="120">
        <f>'آبان 1400'!O581</f>
        <v>0</v>
      </c>
      <c r="P580" s="122">
        <f>'آبان 1400'!P581</f>
        <v>0</v>
      </c>
      <c r="Q580" s="362">
        <f>'آبان 1400'!Q581</f>
        <v>30</v>
      </c>
      <c r="R580" s="362">
        <f>'آبان 1400'!R581</f>
        <v>120</v>
      </c>
      <c r="S580" s="362">
        <f>'آبان 1400'!S581</f>
        <v>110</v>
      </c>
      <c r="T580" s="362">
        <f>'آبان 1400'!T581</f>
        <v>29.33</v>
      </c>
      <c r="U580" s="138">
        <f>'آبان 1400'!U581</f>
        <v>0</v>
      </c>
      <c r="V580" s="121">
        <f>'آبان 1400'!W581</f>
        <v>0</v>
      </c>
      <c r="W580" s="122">
        <f>'آبان 1400'!X581</f>
        <v>0</v>
      </c>
      <c r="X580" s="370">
        <f>'آبان 1400'!Y581</f>
        <v>1</v>
      </c>
      <c r="Y580" s="370">
        <f>'آبان 1400'!Z581</f>
        <v>1</v>
      </c>
      <c r="Z580" s="139">
        <f>'آبان 1400'!AA581</f>
        <v>885165</v>
      </c>
      <c r="AA580" s="139">
        <f>'آبان 1400'!AB581</f>
        <v>46667</v>
      </c>
      <c r="AB580" s="139">
        <f>'آبان 1400'!AC581</f>
        <v>931832</v>
      </c>
      <c r="AC580" s="139">
        <f>'آبان 1400'!AD581</f>
        <v>4500000</v>
      </c>
      <c r="AD580" s="139">
        <f>'آبان 1400'!AE581</f>
        <v>6000000</v>
      </c>
      <c r="AE580" s="140">
        <f>'آبان 1400'!AF581</f>
        <v>177895.19999999998</v>
      </c>
      <c r="AF580" s="123">
        <f>'آبان 1400'!AG581</f>
        <v>26554950</v>
      </c>
      <c r="AG580" s="124">
        <f>'آبان 1400'!AH581</f>
        <v>1400010</v>
      </c>
      <c r="AH580" s="124">
        <f>'آبان 1400'!AI581</f>
        <v>21347423.999999996</v>
      </c>
      <c r="AI580" s="124">
        <f>'آبان 1400'!AJ581</f>
        <v>2655495</v>
      </c>
      <c r="AJ580" s="124">
        <f>'آبان 1400'!AK581</f>
        <v>4500000</v>
      </c>
      <c r="AK580" s="124">
        <f>'آبان 1400'!AL581</f>
        <v>6000000</v>
      </c>
      <c r="AL580" s="124">
        <f>'آبان 1400'!AM581</f>
        <v>4892117.9999999991</v>
      </c>
      <c r="AM580" s="124">
        <f>'آبان 1400'!AN581</f>
        <v>5217666.2159999991</v>
      </c>
      <c r="AN580" s="124">
        <f>'آبان 1400'!AO581</f>
        <v>0</v>
      </c>
      <c r="AO580" s="124">
        <f>'آبان 1400'!AP581</f>
        <v>3000000</v>
      </c>
      <c r="AP580" s="124">
        <f>'آبان 1400'!AQ581</f>
        <v>0</v>
      </c>
      <c r="AQ580" s="124">
        <f>'آبان 1400'!AR581</f>
        <v>0</v>
      </c>
      <c r="AR580" s="124">
        <f>'آبان 1400'!AS581</f>
        <v>0</v>
      </c>
      <c r="AS580" s="379">
        <f>'آبان 1400'!AT581</f>
        <v>0</v>
      </c>
      <c r="AT580" s="372">
        <f t="shared" si="366"/>
        <v>75567663.216000006</v>
      </c>
      <c r="AU580" s="174">
        <f>'آبان 1400'!AV581</f>
        <v>54308316.440880008</v>
      </c>
      <c r="AV580" s="142">
        <f>'آبان 1400'!AW581</f>
        <v>72912168.215999991</v>
      </c>
      <c r="AW580" s="143">
        <f t="shared" si="367"/>
        <v>5103851.7751199994</v>
      </c>
      <c r="AX580" s="76">
        <f t="shared" si="368"/>
        <v>1430831.644088001</v>
      </c>
      <c r="AY580" s="143">
        <f>'آبان 1400'!AZ581</f>
        <v>0</v>
      </c>
      <c r="AZ580" s="143">
        <f>'آبان 1400'!BA581</f>
        <v>0</v>
      </c>
      <c r="BA580" s="143">
        <f>'آبان 1400'!BB581</f>
        <v>0</v>
      </c>
      <c r="BB580" s="143">
        <f>'آبان 1400'!BC581</f>
        <v>0</v>
      </c>
      <c r="BC580" s="143">
        <f>'آبان 1400'!BD581</f>
        <v>0</v>
      </c>
      <c r="BD580" s="143">
        <f>'آبان 1400'!BE581</f>
        <v>0</v>
      </c>
      <c r="BE580" s="143">
        <f>'آبان 1400'!BF581</f>
        <v>0</v>
      </c>
      <c r="BF580" s="144">
        <f t="shared" si="369"/>
        <v>6534683.4192080004</v>
      </c>
      <c r="BG580" s="141">
        <f t="shared" si="370"/>
        <v>69032979</v>
      </c>
      <c r="BH580" s="145">
        <f t="shared" si="371"/>
        <v>75567663.216000006</v>
      </c>
      <c r="BI580" s="128">
        <f t="shared" si="364"/>
        <v>4659160</v>
      </c>
      <c r="BJ580" s="146">
        <f t="shared" si="372"/>
        <v>2329580</v>
      </c>
      <c r="BK580" s="146">
        <f t="shared" si="373"/>
        <v>698874</v>
      </c>
      <c r="BL580" s="147">
        <f t="shared" si="374"/>
        <v>1120000</v>
      </c>
      <c r="BM580" s="383">
        <v>0</v>
      </c>
      <c r="BN580" s="148">
        <f t="shared" si="375"/>
        <v>84375277.216000006</v>
      </c>
      <c r="BO580" s="149">
        <f t="shared" si="376"/>
        <v>72912168.215999991</v>
      </c>
      <c r="BP580" s="150">
        <f t="shared" si="377"/>
        <v>16769798.689679999</v>
      </c>
      <c r="BQ580" s="151">
        <f t="shared" si="378"/>
        <v>101145075.90568</v>
      </c>
      <c r="BR580" s="152">
        <f t="shared" si="379"/>
        <v>100800</v>
      </c>
      <c r="BS580" s="148">
        <f t="shared" si="380"/>
        <v>101245875.90568</v>
      </c>
      <c r="BT580" s="136">
        <v>0</v>
      </c>
      <c r="BU580" s="149">
        <f t="shared" si="381"/>
        <v>8437527.7216000017</v>
      </c>
      <c r="BV580" s="153">
        <f t="shared" si="382"/>
        <v>4218763.8608000008</v>
      </c>
      <c r="BW580" s="134">
        <f t="shared" si="383"/>
        <v>88589584.323280007</v>
      </c>
      <c r="BX580" s="148">
        <f t="shared" si="384"/>
        <v>7687614</v>
      </c>
      <c r="BY580" s="135">
        <f t="shared" si="385"/>
        <v>80901970.323280007</v>
      </c>
      <c r="CD580" s="400">
        <f>'آبان 1400'!AU581</f>
        <v>75567663.216000006</v>
      </c>
      <c r="CE580" s="401">
        <f>'آبان 1400'!AV581</f>
        <v>54308316.440880008</v>
      </c>
      <c r="CF580" s="401">
        <f>'آبان 1400'!AW581</f>
        <v>72912168.215999991</v>
      </c>
      <c r="CG580" s="401">
        <f>'آبان 1400'!AX581</f>
        <v>5103851.7751199994</v>
      </c>
      <c r="CH580" s="401">
        <f>'آبان 1400'!AY581</f>
        <v>1430831.644088001</v>
      </c>
      <c r="CI580" s="401">
        <f>'آبان 1400'!AZ581</f>
        <v>0</v>
      </c>
      <c r="CJ580" s="401">
        <f>'آبان 1400'!BA581</f>
        <v>0</v>
      </c>
      <c r="CK580" s="401">
        <f>'آبان 1400'!BB581</f>
        <v>0</v>
      </c>
      <c r="CL580" s="401">
        <f>'آبان 1400'!BC581</f>
        <v>0</v>
      </c>
      <c r="CM580" s="401">
        <f>'آبان 1400'!BD581</f>
        <v>0</v>
      </c>
      <c r="CN580" s="401">
        <f>'آبان 1400'!BE581</f>
        <v>0</v>
      </c>
      <c r="CO580" s="401">
        <f>'آبان 1400'!BF581</f>
        <v>0</v>
      </c>
      <c r="CP580" s="401">
        <f>'آبان 1400'!BG581</f>
        <v>6534683.4192080004</v>
      </c>
      <c r="CQ580" s="401">
        <f>'آبان 1400'!BH581</f>
        <v>69032979</v>
      </c>
      <c r="CR580" s="401">
        <f t="shared" si="386"/>
        <v>75567663.216000006</v>
      </c>
      <c r="CS580" s="56">
        <f t="shared" si="387"/>
        <v>4659160</v>
      </c>
      <c r="CT580" s="400">
        <f t="shared" si="388"/>
        <v>2329580</v>
      </c>
      <c r="CU580" s="401">
        <f t="shared" si="389"/>
        <v>698874</v>
      </c>
      <c r="CV580" s="401">
        <f t="shared" si="390"/>
        <v>1120000</v>
      </c>
      <c r="CW580" s="56">
        <v>0</v>
      </c>
      <c r="CX580" s="401">
        <f t="shared" si="391"/>
        <v>84375277.216000006</v>
      </c>
      <c r="CY580" s="401">
        <f t="shared" si="392"/>
        <v>72912168.215999991</v>
      </c>
      <c r="CZ580" s="401">
        <f t="shared" si="393"/>
        <v>16769798.689679999</v>
      </c>
      <c r="DA580" s="401">
        <f t="shared" si="394"/>
        <v>101145075.90568</v>
      </c>
      <c r="DB580" s="401">
        <f t="shared" si="395"/>
        <v>100800</v>
      </c>
      <c r="DC580" s="401">
        <f t="shared" si="396"/>
        <v>101245875.90568</v>
      </c>
      <c r="DD580" s="406">
        <v>0</v>
      </c>
      <c r="DE580" s="401">
        <f t="shared" si="397"/>
        <v>8437527.7216000017</v>
      </c>
      <c r="DF580" s="401">
        <f t="shared" si="398"/>
        <v>4218763.8608000008</v>
      </c>
      <c r="DG580" s="401">
        <f t="shared" si="399"/>
        <v>88589584.323280007</v>
      </c>
      <c r="DH580" s="401">
        <f t="shared" si="400"/>
        <v>7687614</v>
      </c>
      <c r="DI580" s="401">
        <f t="shared" si="401"/>
        <v>80901970.323280007</v>
      </c>
      <c r="DJ580" s="401">
        <f t="shared" si="402"/>
        <v>0</v>
      </c>
      <c r="DL580" s="408">
        <f t="shared" si="403"/>
        <v>6638737.5</v>
      </c>
      <c r="DM580" s="408">
        <f t="shared" si="404"/>
        <v>-1979577.5</v>
      </c>
    </row>
    <row r="581" spans="1:117" s="56" customFormat="1" ht="21" x14ac:dyDescent="0.2">
      <c r="A581" s="192">
        <f t="shared" si="365"/>
        <v>2655495</v>
      </c>
      <c r="B581" s="137">
        <f>'آبان 1400'!B582</f>
        <v>576</v>
      </c>
      <c r="C581" s="137">
        <f>'آبان 1400'!C582</f>
        <v>371</v>
      </c>
      <c r="D581" s="137">
        <f>'آبان 1400'!D582</f>
        <v>12870</v>
      </c>
      <c r="E581" s="137" t="str">
        <f>'آبان 1400'!E582</f>
        <v>علی</v>
      </c>
      <c r="F581" s="137" t="str">
        <f>'آبان 1400'!F582</f>
        <v>فرسای فام</v>
      </c>
      <c r="G581" s="137" t="str">
        <f>'آبان 1400'!G582</f>
        <v>نگهبان</v>
      </c>
      <c r="H581" s="137" t="str">
        <f>'آبان 1400'!H582</f>
        <v>فارس</v>
      </c>
      <c r="I581" s="137" t="str">
        <f>'آبان 1400'!I582</f>
        <v>404-800-106472-1</v>
      </c>
      <c r="J581" s="137" t="str">
        <f>'آبان 1400'!J582</f>
        <v>2292814609</v>
      </c>
      <c r="K581" s="137" t="str">
        <f>'آبان 1400'!K582</f>
        <v>0064050564</v>
      </c>
      <c r="L581" s="137" t="str">
        <f>'آبان 1400'!L582</f>
        <v>فارس</v>
      </c>
      <c r="M581" s="137" t="str">
        <f>'آبان 1400'!M582</f>
        <v>نگهبان</v>
      </c>
      <c r="N581" s="121" t="str">
        <f>'آبان 1400'!N582</f>
        <v>*</v>
      </c>
      <c r="O581" s="120">
        <f>'آبان 1400'!O582</f>
        <v>0</v>
      </c>
      <c r="P581" s="122">
        <f>'آبان 1400'!P582</f>
        <v>0</v>
      </c>
      <c r="Q581" s="362">
        <f>'آبان 1400'!Q582</f>
        <v>30</v>
      </c>
      <c r="R581" s="362">
        <f>'آبان 1400'!R582</f>
        <v>120</v>
      </c>
      <c r="S581" s="362">
        <f>'آبان 1400'!S582</f>
        <v>110</v>
      </c>
      <c r="T581" s="362">
        <f>'آبان 1400'!T582</f>
        <v>29.33</v>
      </c>
      <c r="U581" s="138">
        <f>'آبان 1400'!U582</f>
        <v>0</v>
      </c>
      <c r="V581" s="121">
        <f>'آبان 1400'!W582</f>
        <v>0</v>
      </c>
      <c r="W581" s="122">
        <f>'آبان 1400'!X582</f>
        <v>0</v>
      </c>
      <c r="X581" s="370">
        <f>'آبان 1400'!Y582</f>
        <v>0</v>
      </c>
      <c r="Y581" s="370">
        <f>'آبان 1400'!Z582</f>
        <v>0</v>
      </c>
      <c r="Z581" s="139">
        <f>'آبان 1400'!AA582</f>
        <v>885165</v>
      </c>
      <c r="AA581" s="139">
        <f>'آبان 1400'!AB582</f>
        <v>46667</v>
      </c>
      <c r="AB581" s="139">
        <f>'آبان 1400'!AC582</f>
        <v>931832</v>
      </c>
      <c r="AC581" s="139">
        <f>'آبان 1400'!AD582</f>
        <v>4500000</v>
      </c>
      <c r="AD581" s="139">
        <f>'آبان 1400'!AE582</f>
        <v>6000000</v>
      </c>
      <c r="AE581" s="140">
        <f>'آبان 1400'!AF582</f>
        <v>177895.19999999998</v>
      </c>
      <c r="AF581" s="123">
        <f>'آبان 1400'!AG582</f>
        <v>26554950</v>
      </c>
      <c r="AG581" s="124">
        <f>'آبان 1400'!AH582</f>
        <v>1400010</v>
      </c>
      <c r="AH581" s="124">
        <f>'آبان 1400'!AI582</f>
        <v>21347423.999999996</v>
      </c>
      <c r="AI581" s="124">
        <f>'آبان 1400'!AJ582</f>
        <v>0</v>
      </c>
      <c r="AJ581" s="124">
        <f>'آبان 1400'!AK582</f>
        <v>4500000</v>
      </c>
      <c r="AK581" s="124">
        <f>'آبان 1400'!AL582</f>
        <v>6000000</v>
      </c>
      <c r="AL581" s="124">
        <f>'آبان 1400'!AM582</f>
        <v>4892117.9999999991</v>
      </c>
      <c r="AM581" s="124">
        <f>'آبان 1400'!AN582</f>
        <v>5217666.2159999991</v>
      </c>
      <c r="AN581" s="124">
        <f>'آبان 1400'!AO582</f>
        <v>0</v>
      </c>
      <c r="AO581" s="124">
        <f>'آبان 1400'!AP582</f>
        <v>3000000</v>
      </c>
      <c r="AP581" s="124">
        <f>'آبان 1400'!AQ582</f>
        <v>0</v>
      </c>
      <c r="AQ581" s="124">
        <f>'آبان 1400'!AR582</f>
        <v>0</v>
      </c>
      <c r="AR581" s="124">
        <f>'آبان 1400'!AS582</f>
        <v>0</v>
      </c>
      <c r="AS581" s="379">
        <f>'آبان 1400'!AT582</f>
        <v>0</v>
      </c>
      <c r="AT581" s="372">
        <f t="shared" si="366"/>
        <v>72912168.216000006</v>
      </c>
      <c r="AU581" s="174">
        <f>'آبان 1400'!AV582</f>
        <v>54308316.440880008</v>
      </c>
      <c r="AV581" s="142">
        <f>'آبان 1400'!AW582</f>
        <v>72912168.215999991</v>
      </c>
      <c r="AW581" s="143">
        <f t="shared" si="367"/>
        <v>5103851.7751199994</v>
      </c>
      <c r="AX581" s="76">
        <f t="shared" si="368"/>
        <v>1430831.644088001</v>
      </c>
      <c r="AY581" s="143">
        <f>'آبان 1400'!AZ582</f>
        <v>0</v>
      </c>
      <c r="AZ581" s="143">
        <f>'آبان 1400'!BA582</f>
        <v>0</v>
      </c>
      <c r="BA581" s="143">
        <f>'آبان 1400'!BB582</f>
        <v>0</v>
      </c>
      <c r="BB581" s="143">
        <f>'آبان 1400'!BC582</f>
        <v>0</v>
      </c>
      <c r="BC581" s="143">
        <f>'آبان 1400'!BD582</f>
        <v>0</v>
      </c>
      <c r="BD581" s="143">
        <f>'آبان 1400'!BE582</f>
        <v>0</v>
      </c>
      <c r="BE581" s="143">
        <f>'آبان 1400'!BF582</f>
        <v>0</v>
      </c>
      <c r="BF581" s="144">
        <f t="shared" si="369"/>
        <v>6534683.4192080004</v>
      </c>
      <c r="BG581" s="141">
        <f t="shared" si="370"/>
        <v>66377484</v>
      </c>
      <c r="BH581" s="145">
        <f t="shared" si="371"/>
        <v>72912168.216000006</v>
      </c>
      <c r="BI581" s="128">
        <f t="shared" si="364"/>
        <v>4659160</v>
      </c>
      <c r="BJ581" s="146">
        <f t="shared" si="372"/>
        <v>2329580</v>
      </c>
      <c r="BK581" s="146">
        <f t="shared" si="373"/>
        <v>698874</v>
      </c>
      <c r="BL581" s="147">
        <f t="shared" si="374"/>
        <v>1120000</v>
      </c>
      <c r="BM581" s="383">
        <v>0</v>
      </c>
      <c r="BN581" s="148">
        <f t="shared" si="375"/>
        <v>81719782.216000006</v>
      </c>
      <c r="BO581" s="149">
        <f t="shared" si="376"/>
        <v>72912168.215999991</v>
      </c>
      <c r="BP581" s="150">
        <f t="shared" si="377"/>
        <v>16769798.689679999</v>
      </c>
      <c r="BQ581" s="151">
        <f t="shared" si="378"/>
        <v>98489580.905680001</v>
      </c>
      <c r="BR581" s="152">
        <f t="shared" si="379"/>
        <v>100800</v>
      </c>
      <c r="BS581" s="148">
        <f t="shared" si="380"/>
        <v>98590380.905680001</v>
      </c>
      <c r="BT581" s="136">
        <v>0</v>
      </c>
      <c r="BU581" s="149">
        <f t="shared" si="381"/>
        <v>8171978.2216000007</v>
      </c>
      <c r="BV581" s="153">
        <f t="shared" si="382"/>
        <v>4085989.1108000004</v>
      </c>
      <c r="BW581" s="134">
        <f t="shared" si="383"/>
        <v>86332413.573280007</v>
      </c>
      <c r="BX581" s="148">
        <f t="shared" si="384"/>
        <v>7687614</v>
      </c>
      <c r="BY581" s="135">
        <f t="shared" si="385"/>
        <v>78644799.573280007</v>
      </c>
      <c r="CD581" s="400">
        <f>'آبان 1400'!AU582</f>
        <v>72912168.216000006</v>
      </c>
      <c r="CE581" s="401">
        <f>'آبان 1400'!AV582</f>
        <v>54308316.440880008</v>
      </c>
      <c r="CF581" s="401">
        <f>'آبان 1400'!AW582</f>
        <v>72912168.215999991</v>
      </c>
      <c r="CG581" s="401">
        <f>'آبان 1400'!AX582</f>
        <v>5103851.7751199994</v>
      </c>
      <c r="CH581" s="401">
        <f>'آبان 1400'!AY582</f>
        <v>1430831.644088001</v>
      </c>
      <c r="CI581" s="401">
        <f>'آبان 1400'!AZ582</f>
        <v>0</v>
      </c>
      <c r="CJ581" s="401">
        <f>'آبان 1400'!BA582</f>
        <v>0</v>
      </c>
      <c r="CK581" s="401">
        <f>'آبان 1400'!BB582</f>
        <v>0</v>
      </c>
      <c r="CL581" s="401">
        <f>'آبان 1400'!BC582</f>
        <v>0</v>
      </c>
      <c r="CM581" s="401">
        <f>'آبان 1400'!BD582</f>
        <v>0</v>
      </c>
      <c r="CN581" s="401">
        <f>'آبان 1400'!BE582</f>
        <v>0</v>
      </c>
      <c r="CO581" s="401">
        <f>'آبان 1400'!BF582</f>
        <v>0</v>
      </c>
      <c r="CP581" s="401">
        <f>'آبان 1400'!BG582</f>
        <v>6534683.4192080004</v>
      </c>
      <c r="CQ581" s="401">
        <f>'آبان 1400'!BH582</f>
        <v>66377484</v>
      </c>
      <c r="CR581" s="401">
        <f t="shared" si="386"/>
        <v>72912168.216000006</v>
      </c>
      <c r="CS581" s="56">
        <f t="shared" si="387"/>
        <v>4659160</v>
      </c>
      <c r="CT581" s="400">
        <f t="shared" si="388"/>
        <v>2329580</v>
      </c>
      <c r="CU581" s="401">
        <f t="shared" si="389"/>
        <v>698874</v>
      </c>
      <c r="CV581" s="401">
        <f t="shared" si="390"/>
        <v>1120000</v>
      </c>
      <c r="CW581" s="56">
        <v>0</v>
      </c>
      <c r="CX581" s="401">
        <f t="shared" si="391"/>
        <v>81719782.216000006</v>
      </c>
      <c r="CY581" s="401">
        <f t="shared" si="392"/>
        <v>72912168.215999991</v>
      </c>
      <c r="CZ581" s="401">
        <f t="shared" si="393"/>
        <v>16769798.689679999</v>
      </c>
      <c r="DA581" s="401">
        <f t="shared" si="394"/>
        <v>98489580.905680001</v>
      </c>
      <c r="DB581" s="401">
        <f t="shared" si="395"/>
        <v>100800</v>
      </c>
      <c r="DC581" s="401">
        <f t="shared" si="396"/>
        <v>98590380.905680001</v>
      </c>
      <c r="DD581" s="406">
        <v>0</v>
      </c>
      <c r="DE581" s="401">
        <f t="shared" si="397"/>
        <v>8171978.2216000007</v>
      </c>
      <c r="DF581" s="401">
        <f t="shared" si="398"/>
        <v>4085989.1108000004</v>
      </c>
      <c r="DG581" s="401">
        <f t="shared" si="399"/>
        <v>86332413.573280007</v>
      </c>
      <c r="DH581" s="401">
        <f t="shared" si="400"/>
        <v>7687614</v>
      </c>
      <c r="DI581" s="401">
        <f t="shared" si="401"/>
        <v>78644799.573280007</v>
      </c>
      <c r="DJ581" s="401">
        <f t="shared" si="402"/>
        <v>0</v>
      </c>
      <c r="DL581" s="408">
        <f t="shared" si="403"/>
        <v>6638737.5</v>
      </c>
      <c r="DM581" s="408">
        <f t="shared" si="404"/>
        <v>-1979577.5</v>
      </c>
    </row>
    <row r="582" spans="1:117" s="56" customFormat="1" ht="21" x14ac:dyDescent="0.2">
      <c r="A582" s="192">
        <f t="shared" si="365"/>
        <v>2655495</v>
      </c>
      <c r="B582" s="137">
        <f>'آبان 1400'!B583</f>
        <v>577</v>
      </c>
      <c r="C582" s="137">
        <f>'آبان 1400'!C583</f>
        <v>372</v>
      </c>
      <c r="D582" s="137">
        <f>'آبان 1400'!D583</f>
        <v>12868</v>
      </c>
      <c r="E582" s="137" t="str">
        <f>'آبان 1400'!E583</f>
        <v>محمد رضا</v>
      </c>
      <c r="F582" s="137" t="str">
        <f>'آبان 1400'!F583</f>
        <v>رضائیان</v>
      </c>
      <c r="G582" s="137" t="str">
        <f>'آبان 1400'!G583</f>
        <v>نگهبان</v>
      </c>
      <c r="H582" s="137" t="str">
        <f>'آبان 1400'!H583</f>
        <v>فارس</v>
      </c>
      <c r="I582" s="137" t="str">
        <f>'آبان 1400'!I583</f>
        <v>404-12-3166394-1</v>
      </c>
      <c r="J582" s="137" t="str">
        <f>'آبان 1400'!J583</f>
        <v>2572343142</v>
      </c>
      <c r="K582" s="137" t="str">
        <f>'آبان 1400'!K583</f>
        <v>0063641310</v>
      </c>
      <c r="L582" s="137" t="str">
        <f>'آبان 1400'!L583</f>
        <v>فارس</v>
      </c>
      <c r="M582" s="137" t="str">
        <f>'آبان 1400'!M583</f>
        <v>نگهبان</v>
      </c>
      <c r="N582" s="121" t="str">
        <f>'آبان 1400'!N583</f>
        <v>*</v>
      </c>
      <c r="O582" s="120">
        <f>'آبان 1400'!O583</f>
        <v>0</v>
      </c>
      <c r="P582" s="122">
        <f>'آبان 1400'!P583</f>
        <v>0</v>
      </c>
      <c r="Q582" s="362">
        <f>'آبان 1400'!Q583</f>
        <v>30</v>
      </c>
      <c r="R582" s="362">
        <f>'آبان 1400'!R583</f>
        <v>120</v>
      </c>
      <c r="S582" s="362">
        <f>'آبان 1400'!S583</f>
        <v>110</v>
      </c>
      <c r="T582" s="362">
        <f>'آبان 1400'!T583</f>
        <v>29.33</v>
      </c>
      <c r="U582" s="138">
        <f>'آبان 1400'!U583</f>
        <v>0</v>
      </c>
      <c r="V582" s="121">
        <f>'آبان 1400'!W583</f>
        <v>0</v>
      </c>
      <c r="W582" s="122">
        <f>'آبان 1400'!X583</f>
        <v>0</v>
      </c>
      <c r="X582" s="370">
        <f>'آبان 1400'!Y583</f>
        <v>0</v>
      </c>
      <c r="Y582" s="370">
        <f>'آبان 1400'!Z583</f>
        <v>0</v>
      </c>
      <c r="Z582" s="139">
        <f>'آبان 1400'!AA583</f>
        <v>885165</v>
      </c>
      <c r="AA582" s="139">
        <f>'آبان 1400'!AB583</f>
        <v>46667</v>
      </c>
      <c r="AB582" s="139">
        <f>'آبان 1400'!AC583</f>
        <v>931832</v>
      </c>
      <c r="AC582" s="139">
        <f>'آبان 1400'!AD583</f>
        <v>4500000</v>
      </c>
      <c r="AD582" s="139">
        <f>'آبان 1400'!AE583</f>
        <v>6000000</v>
      </c>
      <c r="AE582" s="140">
        <f>'آبان 1400'!AF583</f>
        <v>177895.19999999998</v>
      </c>
      <c r="AF582" s="123">
        <f>'آبان 1400'!AG583</f>
        <v>26554950</v>
      </c>
      <c r="AG582" s="124">
        <f>'آبان 1400'!AH583</f>
        <v>1400010</v>
      </c>
      <c r="AH582" s="124">
        <f>'آبان 1400'!AI583</f>
        <v>21347423.999999996</v>
      </c>
      <c r="AI582" s="124">
        <f>'آبان 1400'!AJ583</f>
        <v>0</v>
      </c>
      <c r="AJ582" s="124">
        <f>'آبان 1400'!AK583</f>
        <v>4500000</v>
      </c>
      <c r="AK582" s="124">
        <f>'آبان 1400'!AL583</f>
        <v>6000000</v>
      </c>
      <c r="AL582" s="124">
        <f>'آبان 1400'!AM583</f>
        <v>4892117.9999999991</v>
      </c>
      <c r="AM582" s="124">
        <f>'آبان 1400'!AN583</f>
        <v>5217666.2159999991</v>
      </c>
      <c r="AN582" s="124">
        <f>'آبان 1400'!AO583</f>
        <v>0</v>
      </c>
      <c r="AO582" s="124">
        <f>'آبان 1400'!AP583</f>
        <v>3000000</v>
      </c>
      <c r="AP582" s="124">
        <f>'آبان 1400'!AQ583</f>
        <v>0</v>
      </c>
      <c r="AQ582" s="124">
        <f>'آبان 1400'!AR583</f>
        <v>0</v>
      </c>
      <c r="AR582" s="124">
        <f>'آبان 1400'!AS583</f>
        <v>0</v>
      </c>
      <c r="AS582" s="379">
        <f>'آبان 1400'!AT583</f>
        <v>0</v>
      </c>
      <c r="AT582" s="372">
        <f t="shared" si="366"/>
        <v>72912168.216000006</v>
      </c>
      <c r="AU582" s="174">
        <f>'آبان 1400'!AV583</f>
        <v>54308316.440880008</v>
      </c>
      <c r="AV582" s="142">
        <f>'آبان 1400'!AW583</f>
        <v>72912168.215999991</v>
      </c>
      <c r="AW582" s="143">
        <f t="shared" si="367"/>
        <v>5103851.7751199994</v>
      </c>
      <c r="AX582" s="76">
        <f t="shared" si="368"/>
        <v>1430831.644088001</v>
      </c>
      <c r="AY582" s="143">
        <f>'آبان 1400'!AZ583</f>
        <v>0</v>
      </c>
      <c r="AZ582" s="143">
        <f>'آبان 1400'!BA583</f>
        <v>0</v>
      </c>
      <c r="BA582" s="143">
        <f>'آبان 1400'!BB583</f>
        <v>0</v>
      </c>
      <c r="BB582" s="143">
        <f>'آبان 1400'!BC583</f>
        <v>0</v>
      </c>
      <c r="BC582" s="143">
        <f>'آبان 1400'!BD583</f>
        <v>0</v>
      </c>
      <c r="BD582" s="143">
        <f>'آبان 1400'!BE583</f>
        <v>0</v>
      </c>
      <c r="BE582" s="143">
        <f>'آبان 1400'!BF583</f>
        <v>0</v>
      </c>
      <c r="BF582" s="144">
        <f t="shared" si="369"/>
        <v>6534683.4192080004</v>
      </c>
      <c r="BG582" s="141">
        <f t="shared" si="370"/>
        <v>66377484</v>
      </c>
      <c r="BH582" s="145">
        <f t="shared" si="371"/>
        <v>72912168.216000006</v>
      </c>
      <c r="BI582" s="128">
        <f t="shared" ref="BI582:BI645" si="405">(((AB582*30)*2)/12)/30*Q582</f>
        <v>4659160</v>
      </c>
      <c r="BJ582" s="146">
        <f t="shared" si="372"/>
        <v>2329580</v>
      </c>
      <c r="BK582" s="146">
        <f t="shared" si="373"/>
        <v>698874</v>
      </c>
      <c r="BL582" s="147">
        <f t="shared" si="374"/>
        <v>1120000</v>
      </c>
      <c r="BM582" s="383">
        <v>0</v>
      </c>
      <c r="BN582" s="148">
        <f t="shared" si="375"/>
        <v>81719782.216000006</v>
      </c>
      <c r="BO582" s="149">
        <f t="shared" si="376"/>
        <v>72912168.215999991</v>
      </c>
      <c r="BP582" s="150">
        <f t="shared" si="377"/>
        <v>16769798.689679999</v>
      </c>
      <c r="BQ582" s="151">
        <f t="shared" si="378"/>
        <v>98489580.905680001</v>
      </c>
      <c r="BR582" s="152">
        <f t="shared" si="379"/>
        <v>100800</v>
      </c>
      <c r="BS582" s="148">
        <f t="shared" si="380"/>
        <v>98590380.905680001</v>
      </c>
      <c r="BT582" s="136">
        <v>0</v>
      </c>
      <c r="BU582" s="149">
        <f t="shared" si="381"/>
        <v>8171978.2216000007</v>
      </c>
      <c r="BV582" s="153">
        <f t="shared" si="382"/>
        <v>4085989.1108000004</v>
      </c>
      <c r="BW582" s="134">
        <f t="shared" si="383"/>
        <v>86332413.573280007</v>
      </c>
      <c r="BX582" s="148">
        <f t="shared" si="384"/>
        <v>7687614</v>
      </c>
      <c r="BY582" s="135">
        <f t="shared" si="385"/>
        <v>78644799.573280007</v>
      </c>
      <c r="CD582" s="400">
        <f>'آبان 1400'!AU583</f>
        <v>72912168.216000006</v>
      </c>
      <c r="CE582" s="401">
        <f>'آبان 1400'!AV583</f>
        <v>54308316.440880008</v>
      </c>
      <c r="CF582" s="401">
        <f>'آبان 1400'!AW583</f>
        <v>72912168.215999991</v>
      </c>
      <c r="CG582" s="401">
        <f>'آبان 1400'!AX583</f>
        <v>5103851.7751199994</v>
      </c>
      <c r="CH582" s="401">
        <f>'آبان 1400'!AY583</f>
        <v>1430831.644088001</v>
      </c>
      <c r="CI582" s="401">
        <f>'آبان 1400'!AZ583</f>
        <v>0</v>
      </c>
      <c r="CJ582" s="401">
        <f>'آبان 1400'!BA583</f>
        <v>0</v>
      </c>
      <c r="CK582" s="401">
        <f>'آبان 1400'!BB583</f>
        <v>0</v>
      </c>
      <c r="CL582" s="401">
        <f>'آبان 1400'!BC583</f>
        <v>0</v>
      </c>
      <c r="CM582" s="401">
        <f>'آبان 1400'!BD583</f>
        <v>0</v>
      </c>
      <c r="CN582" s="401">
        <f>'آبان 1400'!BE583</f>
        <v>0</v>
      </c>
      <c r="CO582" s="401">
        <f>'آبان 1400'!BF583</f>
        <v>0</v>
      </c>
      <c r="CP582" s="401">
        <f>'آبان 1400'!BG583</f>
        <v>6534683.4192080004</v>
      </c>
      <c r="CQ582" s="401">
        <f>'آبان 1400'!BH583</f>
        <v>66377484</v>
      </c>
      <c r="CR582" s="401">
        <f t="shared" si="386"/>
        <v>72912168.216000006</v>
      </c>
      <c r="CS582" s="56">
        <f t="shared" si="387"/>
        <v>4659160</v>
      </c>
      <c r="CT582" s="400">
        <f t="shared" si="388"/>
        <v>2329580</v>
      </c>
      <c r="CU582" s="401">
        <f t="shared" si="389"/>
        <v>698874</v>
      </c>
      <c r="CV582" s="401">
        <f t="shared" si="390"/>
        <v>1120000</v>
      </c>
      <c r="CW582" s="56">
        <v>0</v>
      </c>
      <c r="CX582" s="401">
        <f t="shared" si="391"/>
        <v>81719782.216000006</v>
      </c>
      <c r="CY582" s="401">
        <f t="shared" si="392"/>
        <v>72912168.215999991</v>
      </c>
      <c r="CZ582" s="401">
        <f t="shared" si="393"/>
        <v>16769798.689679999</v>
      </c>
      <c r="DA582" s="401">
        <f t="shared" si="394"/>
        <v>98489580.905680001</v>
      </c>
      <c r="DB582" s="401">
        <f t="shared" si="395"/>
        <v>100800</v>
      </c>
      <c r="DC582" s="401">
        <f t="shared" si="396"/>
        <v>98590380.905680001</v>
      </c>
      <c r="DD582" s="406">
        <v>0</v>
      </c>
      <c r="DE582" s="401">
        <f t="shared" si="397"/>
        <v>8171978.2216000007</v>
      </c>
      <c r="DF582" s="401">
        <f t="shared" si="398"/>
        <v>4085989.1108000004</v>
      </c>
      <c r="DG582" s="401">
        <f t="shared" si="399"/>
        <v>86332413.573280007</v>
      </c>
      <c r="DH582" s="401">
        <f t="shared" si="400"/>
        <v>7687614</v>
      </c>
      <c r="DI582" s="401">
        <f t="shared" si="401"/>
        <v>78644799.573280007</v>
      </c>
      <c r="DJ582" s="401">
        <f t="shared" si="402"/>
        <v>0</v>
      </c>
      <c r="DL582" s="408">
        <f t="shared" si="403"/>
        <v>6638737.5</v>
      </c>
      <c r="DM582" s="408">
        <f t="shared" si="404"/>
        <v>-1979577.5</v>
      </c>
    </row>
    <row r="583" spans="1:117" s="56" customFormat="1" ht="21" x14ac:dyDescent="0.2">
      <c r="A583" s="192">
        <f t="shared" ref="A583:A646" si="406">885165*3</f>
        <v>2655495</v>
      </c>
      <c r="B583" s="137">
        <f>'آبان 1400'!B584</f>
        <v>578</v>
      </c>
      <c r="C583" s="137">
        <f>'آبان 1400'!C584</f>
        <v>373</v>
      </c>
      <c r="D583" s="137">
        <f>'آبان 1400'!D584</f>
        <v>12869</v>
      </c>
      <c r="E583" s="137" t="str">
        <f>'آبان 1400'!E584</f>
        <v>بهرام</v>
      </c>
      <c r="F583" s="137" t="str">
        <f>'آبان 1400'!F584</f>
        <v>هنرور</v>
      </c>
      <c r="G583" s="137" t="str">
        <f>'آبان 1400'!G584</f>
        <v>نگهبان</v>
      </c>
      <c r="H583" s="137" t="str">
        <f>'آبان 1400'!H584</f>
        <v>فارس</v>
      </c>
      <c r="I583" s="137" t="str">
        <f>'آبان 1400'!I584</f>
        <v>404-12-3114666-1</v>
      </c>
      <c r="J583" s="137" t="str">
        <f>'آبان 1400'!J584</f>
        <v>2300980878</v>
      </c>
      <c r="K583" s="137" t="str">
        <f>'آبان 1400'!K584</f>
        <v>0011238203</v>
      </c>
      <c r="L583" s="137" t="str">
        <f>'آبان 1400'!L584</f>
        <v>فارس</v>
      </c>
      <c r="M583" s="137" t="str">
        <f>'آبان 1400'!M584</f>
        <v>نگهبان</v>
      </c>
      <c r="N583" s="121">
        <f>'آبان 1400'!N584</f>
        <v>0</v>
      </c>
      <c r="O583" s="120" t="str">
        <f>'آبان 1400'!O584</f>
        <v>*</v>
      </c>
      <c r="P583" s="122">
        <f>'آبان 1400'!P584</f>
        <v>0</v>
      </c>
      <c r="Q583" s="362">
        <f>'آبان 1400'!Q584</f>
        <v>30</v>
      </c>
      <c r="R583" s="362">
        <f>'آبان 1400'!R584</f>
        <v>90</v>
      </c>
      <c r="S583" s="362">
        <f>'آبان 1400'!S584</f>
        <v>0</v>
      </c>
      <c r="T583" s="362">
        <f>'آبان 1400'!T584</f>
        <v>0</v>
      </c>
      <c r="U583" s="138">
        <f>'آبان 1400'!U584</f>
        <v>5</v>
      </c>
      <c r="V583" s="121">
        <f>'آبان 1400'!W584</f>
        <v>0</v>
      </c>
      <c r="W583" s="122">
        <f>'آبان 1400'!X584</f>
        <v>0</v>
      </c>
      <c r="X583" s="370">
        <f>'آبان 1400'!Y584</f>
        <v>1</v>
      </c>
      <c r="Y583" s="370">
        <f>'آبان 1400'!Z584</f>
        <v>1</v>
      </c>
      <c r="Z583" s="139">
        <f>'آبان 1400'!AA584</f>
        <v>885165</v>
      </c>
      <c r="AA583" s="139">
        <f>'آبان 1400'!AB584</f>
        <v>46667</v>
      </c>
      <c r="AB583" s="139">
        <f>'آبان 1400'!AC584</f>
        <v>931832</v>
      </c>
      <c r="AC583" s="139">
        <f>'آبان 1400'!AD584</f>
        <v>4500000</v>
      </c>
      <c r="AD583" s="139">
        <f>'آبان 1400'!AE584</f>
        <v>6000000</v>
      </c>
      <c r="AE583" s="140">
        <f>'آبان 1400'!AF584</f>
        <v>177895.19999999998</v>
      </c>
      <c r="AF583" s="123">
        <f>'آبان 1400'!AG584</f>
        <v>26554950</v>
      </c>
      <c r="AG583" s="124">
        <f>'آبان 1400'!AH584</f>
        <v>1400010</v>
      </c>
      <c r="AH583" s="124">
        <f>'آبان 1400'!AI584</f>
        <v>16010567.999999998</v>
      </c>
      <c r="AI583" s="124">
        <f>'آبان 1400'!AJ584</f>
        <v>2655495</v>
      </c>
      <c r="AJ583" s="124">
        <f>'آبان 1400'!AK584</f>
        <v>4500000</v>
      </c>
      <c r="AK583" s="124">
        <f>'آبان 1400'!AL584</f>
        <v>6000000</v>
      </c>
      <c r="AL583" s="124">
        <f>'آبان 1400'!AM584</f>
        <v>0</v>
      </c>
      <c r="AM583" s="124">
        <f>'آبان 1400'!AN584</f>
        <v>0</v>
      </c>
      <c r="AN583" s="124">
        <f>'آبان 1400'!AO584</f>
        <v>4659160</v>
      </c>
      <c r="AO583" s="124">
        <f>'آبان 1400'!AP584</f>
        <v>4000000</v>
      </c>
      <c r="AP583" s="124">
        <f>'آبان 1400'!AQ584</f>
        <v>0</v>
      </c>
      <c r="AQ583" s="124">
        <f>'آبان 1400'!AR584</f>
        <v>0</v>
      </c>
      <c r="AR583" s="124">
        <f>'آبان 1400'!AS584</f>
        <v>0</v>
      </c>
      <c r="AS583" s="379">
        <f>'آبان 1400'!AT584</f>
        <v>0</v>
      </c>
      <c r="AT583" s="372">
        <f t="shared" ref="AT583:AT646" si="407">SUM(AF583:AS583)</f>
        <v>65780183</v>
      </c>
      <c r="AU583" s="174">
        <f>'آبان 1400'!AV584</f>
        <v>39872941.039999999</v>
      </c>
      <c r="AV583" s="142">
        <f>'آبان 1400'!AW584</f>
        <v>58465528</v>
      </c>
      <c r="AW583" s="143">
        <f t="shared" ref="AW583:AW646" si="408">AV583*7%</f>
        <v>4092586.9600000004</v>
      </c>
      <c r="AX583" s="76">
        <f t="shared" ref="AX583:AX646" si="409">IF(AU583&lt;=40000000,0,IF(AND(AU583&gt;40000000,AU583&lt;=80000000),(AU583-40000000)*10%,IF(AND(AU583&gt;80000000,AU583&lt;=120000000),4000000+(AU583-80000000)*15%,IF(AND(AU583&gt;120000000,AU583&lt;=180000000),10000000+(AU583-120000000)*20%,IF(AND(AU583&gt;180000000,AU583&lt;=240000000),22000000+(AU583-180000000)*25%,IF(AND(AU583&gt;240000000,AU583&lt;=320000000),37000000+(AU583-240000000)*30%,61000000+(AU583-320000000)*35%))))))</f>
        <v>0</v>
      </c>
      <c r="AY583" s="143">
        <f>'آبان 1400'!AZ584</f>
        <v>0</v>
      </c>
      <c r="AZ583" s="143">
        <f>'آبان 1400'!BA584</f>
        <v>0</v>
      </c>
      <c r="BA583" s="143">
        <f>'آبان 1400'!BB584</f>
        <v>0</v>
      </c>
      <c r="BB583" s="143">
        <f>'آبان 1400'!BC584</f>
        <v>0</v>
      </c>
      <c r="BC583" s="143">
        <f>'آبان 1400'!BD584</f>
        <v>0</v>
      </c>
      <c r="BD583" s="143">
        <f>'آبان 1400'!BE584</f>
        <v>0</v>
      </c>
      <c r="BE583" s="143">
        <f>'آبان 1400'!BF584</f>
        <v>0</v>
      </c>
      <c r="BF583" s="144">
        <f t="shared" ref="BF583:BF646" si="410">SUM(AW583:BE583)</f>
        <v>4092586.9600000004</v>
      </c>
      <c r="BG583" s="141">
        <f t="shared" ref="BG583:BG646" si="411">INT(AT583-BF583)</f>
        <v>61687596</v>
      </c>
      <c r="BH583" s="145">
        <f t="shared" ref="BH583:BH646" si="412">SUM(AF583:AS583)</f>
        <v>65780183</v>
      </c>
      <c r="BI583" s="128">
        <f t="shared" si="405"/>
        <v>4659160</v>
      </c>
      <c r="BJ583" s="146">
        <f t="shared" ref="BJ583:BJ646" si="413">(((AB583*30))/12)/30*Q583</f>
        <v>2329580</v>
      </c>
      <c r="BK583" s="146">
        <f t="shared" ref="BK583:BK646" si="414">((AB583*9)/12)/30*Q583</f>
        <v>698874</v>
      </c>
      <c r="BL583" s="147">
        <f t="shared" ref="BL583:BL646" si="415">1120000/30*Q583</f>
        <v>1120000</v>
      </c>
      <c r="BM583" s="383">
        <v>0</v>
      </c>
      <c r="BN583" s="148">
        <f t="shared" ref="BN583:BN646" si="416">SUM(BH583:BM583)</f>
        <v>74587797</v>
      </c>
      <c r="BO583" s="149">
        <f t="shared" ref="BO583:BO646" si="417">AV583</f>
        <v>58465528</v>
      </c>
      <c r="BP583" s="150">
        <f t="shared" ref="BP583:BP646" si="418">BO583*23%</f>
        <v>13447071.440000001</v>
      </c>
      <c r="BQ583" s="151">
        <f t="shared" ref="BQ583:BQ646" si="419">BN583+BP583</f>
        <v>88034868.439999998</v>
      </c>
      <c r="BR583" s="152">
        <f t="shared" ref="BR583:BR646" si="420">BL583*9%</f>
        <v>100800</v>
      </c>
      <c r="BS583" s="148">
        <f t="shared" ref="BS583:BS646" si="421">BQ583+BR583</f>
        <v>88135668.439999998</v>
      </c>
      <c r="BT583" s="136">
        <v>0</v>
      </c>
      <c r="BU583" s="149">
        <f t="shared" ref="BU583:BU646" si="422">BN583*10%</f>
        <v>7458779.7000000002</v>
      </c>
      <c r="BV583" s="153">
        <f t="shared" ref="BV583:BV646" si="423">BN583*5%</f>
        <v>3729389.85</v>
      </c>
      <c r="BW583" s="134">
        <f t="shared" ref="BW583:BW646" si="424">BS583-(BU583+BV583)</f>
        <v>76947498.890000001</v>
      </c>
      <c r="BX583" s="148">
        <f t="shared" ref="BX583:BX646" si="425">BI583+BJ583+BK583</f>
        <v>7687614</v>
      </c>
      <c r="BY583" s="135">
        <f t="shared" ref="BY583:BY646" si="426">BW583-BX583</f>
        <v>69259884.890000001</v>
      </c>
      <c r="CD583" s="400">
        <f>'آبان 1400'!AU584</f>
        <v>65780183</v>
      </c>
      <c r="CE583" s="401">
        <f>'آبان 1400'!AV584</f>
        <v>39872941.039999999</v>
      </c>
      <c r="CF583" s="401">
        <f>'آبان 1400'!AW584</f>
        <v>58465528</v>
      </c>
      <c r="CG583" s="401">
        <f>'آبان 1400'!AX584</f>
        <v>4092586.9600000004</v>
      </c>
      <c r="CH583" s="401">
        <f>'آبان 1400'!AY584</f>
        <v>0</v>
      </c>
      <c r="CI583" s="401">
        <f>'آبان 1400'!AZ584</f>
        <v>0</v>
      </c>
      <c r="CJ583" s="401">
        <f>'آبان 1400'!BA584</f>
        <v>0</v>
      </c>
      <c r="CK583" s="401">
        <f>'آبان 1400'!BB584</f>
        <v>0</v>
      </c>
      <c r="CL583" s="401">
        <f>'آبان 1400'!BC584</f>
        <v>0</v>
      </c>
      <c r="CM583" s="401">
        <f>'آبان 1400'!BD584</f>
        <v>0</v>
      </c>
      <c r="CN583" s="401">
        <f>'آبان 1400'!BE584</f>
        <v>0</v>
      </c>
      <c r="CO583" s="401">
        <f>'آبان 1400'!BF584</f>
        <v>0</v>
      </c>
      <c r="CP583" s="401">
        <f>'آبان 1400'!BG584</f>
        <v>4092586.9600000004</v>
      </c>
      <c r="CQ583" s="401">
        <f>'آبان 1400'!BH584</f>
        <v>61687596</v>
      </c>
      <c r="CR583" s="401">
        <f t="shared" ref="CR583:CR646" si="427">CD583</f>
        <v>65780183</v>
      </c>
      <c r="CS583" s="56">
        <f t="shared" ref="CS583:CS646" si="428">(AB583*30/12*2)/30*Q583</f>
        <v>4659160</v>
      </c>
      <c r="CT583" s="400">
        <f t="shared" ref="CT583:CT646" si="429">(AB583*30/12)/30*Q583</f>
        <v>2329580</v>
      </c>
      <c r="CU583" s="401">
        <f t="shared" ref="CU583:CU646" si="430">((AB583*9)/12)/30*Q583</f>
        <v>698874</v>
      </c>
      <c r="CV583" s="401">
        <f t="shared" ref="CV583:CV646" si="431">1120000/30*Q583</f>
        <v>1120000</v>
      </c>
      <c r="CW583" s="56">
        <v>0</v>
      </c>
      <c r="CX583" s="401">
        <f t="shared" ref="CX583:CX646" si="432">SUM(CR583:CW583)</f>
        <v>74587797</v>
      </c>
      <c r="CY583" s="401">
        <f t="shared" ref="CY583:CY646" si="433">BO583</f>
        <v>58465528</v>
      </c>
      <c r="CZ583" s="401">
        <f t="shared" ref="CZ583:CZ646" si="434">CY583*23%</f>
        <v>13447071.440000001</v>
      </c>
      <c r="DA583" s="401">
        <f t="shared" ref="DA583:DA646" si="435">CX583+CZ583</f>
        <v>88034868.439999998</v>
      </c>
      <c r="DB583" s="401">
        <f t="shared" ref="DB583:DB646" si="436">CV583*9%</f>
        <v>100800</v>
      </c>
      <c r="DC583" s="401">
        <f t="shared" ref="DC583:DC646" si="437">DA583+DB583</f>
        <v>88135668.439999998</v>
      </c>
      <c r="DD583" s="406">
        <v>0</v>
      </c>
      <c r="DE583" s="401">
        <f t="shared" ref="DE583:DE646" si="438">CX583*10%</f>
        <v>7458779.7000000002</v>
      </c>
      <c r="DF583" s="401">
        <f t="shared" ref="DF583:DF646" si="439">CX583*5%</f>
        <v>3729389.85</v>
      </c>
      <c r="DG583" s="401">
        <f t="shared" ref="DG583:DG646" si="440">DC583-(DE583+DF583)</f>
        <v>76947498.890000001</v>
      </c>
      <c r="DH583" s="401">
        <f t="shared" ref="DH583:DH646" si="441">CS583+CT583+CU583</f>
        <v>7687614</v>
      </c>
      <c r="DI583" s="401">
        <f t="shared" ref="DI583:DI646" si="442">DG583-DH583</f>
        <v>69259884.890000001</v>
      </c>
      <c r="DJ583" s="401">
        <f t="shared" ref="DJ583:DJ646" si="443">DI583-BY583</f>
        <v>0</v>
      </c>
      <c r="DL583" s="408">
        <f t="shared" ref="DL583:DL646" si="444">(885165*30/12)*3</f>
        <v>6638737.5</v>
      </c>
      <c r="DM583" s="408">
        <f t="shared" ref="DM583:DM646" si="445">BI583-DL583</f>
        <v>-1979577.5</v>
      </c>
    </row>
    <row r="584" spans="1:117" s="56" customFormat="1" ht="21" x14ac:dyDescent="0.2">
      <c r="A584" s="192">
        <f t="shared" si="406"/>
        <v>2655495</v>
      </c>
      <c r="B584" s="137">
        <f>'آبان 1400'!B585</f>
        <v>579</v>
      </c>
      <c r="C584" s="137">
        <f>'آبان 1400'!C585</f>
        <v>374</v>
      </c>
      <c r="D584" s="137">
        <f>'آبان 1400'!D585</f>
        <v>12874</v>
      </c>
      <c r="E584" s="137" t="str">
        <f>'آبان 1400'!E585</f>
        <v>علی</v>
      </c>
      <c r="F584" s="137" t="str">
        <f>'آبان 1400'!F585</f>
        <v>پایان</v>
      </c>
      <c r="G584" s="137" t="str">
        <f>'آبان 1400'!G585</f>
        <v>نگهبان</v>
      </c>
      <c r="H584" s="137" t="str">
        <f>'آبان 1400'!H585</f>
        <v>فارس</v>
      </c>
      <c r="I584" s="137" t="str">
        <f>'آبان 1400'!I585</f>
        <v>404-800-1799667-1</v>
      </c>
      <c r="J584" s="137" t="str">
        <f>'آبان 1400'!J585</f>
        <v>2372497499</v>
      </c>
      <c r="K584" s="137" t="str">
        <f>'آبان 1400'!K585</f>
        <v>0063595651</v>
      </c>
      <c r="L584" s="137" t="str">
        <f>'آبان 1400'!L585</f>
        <v>فارس</v>
      </c>
      <c r="M584" s="137" t="str">
        <f>'آبان 1400'!M585</f>
        <v>نگهبان</v>
      </c>
      <c r="N584" s="121" t="str">
        <f>'آبان 1400'!N585</f>
        <v>*</v>
      </c>
      <c r="O584" s="120">
        <f>'آبان 1400'!O585</f>
        <v>0</v>
      </c>
      <c r="P584" s="122">
        <f>'آبان 1400'!P585</f>
        <v>0</v>
      </c>
      <c r="Q584" s="362">
        <f>'آبان 1400'!Q585</f>
        <v>30</v>
      </c>
      <c r="R584" s="362">
        <f>'آبان 1400'!R585</f>
        <v>120</v>
      </c>
      <c r="S584" s="362">
        <f>'آبان 1400'!S585</f>
        <v>110</v>
      </c>
      <c r="T584" s="362">
        <f>'آبان 1400'!T585</f>
        <v>29.33</v>
      </c>
      <c r="U584" s="138">
        <f>'آبان 1400'!U585</f>
        <v>0</v>
      </c>
      <c r="V584" s="121">
        <f>'آبان 1400'!W585</f>
        <v>0</v>
      </c>
      <c r="W584" s="122">
        <f>'آبان 1400'!X585</f>
        <v>0</v>
      </c>
      <c r="X584" s="370">
        <f>'آبان 1400'!Y585</f>
        <v>1</v>
      </c>
      <c r="Y584" s="370">
        <f>'آبان 1400'!Z585</f>
        <v>1</v>
      </c>
      <c r="Z584" s="139">
        <f>'آبان 1400'!AA585</f>
        <v>885165</v>
      </c>
      <c r="AA584" s="139">
        <f>'آبان 1400'!AB585</f>
        <v>46667</v>
      </c>
      <c r="AB584" s="139">
        <f>'آبان 1400'!AC585</f>
        <v>931832</v>
      </c>
      <c r="AC584" s="139">
        <f>'آبان 1400'!AD585</f>
        <v>4500000</v>
      </c>
      <c r="AD584" s="139">
        <f>'آبان 1400'!AE585</f>
        <v>6000000</v>
      </c>
      <c r="AE584" s="140">
        <f>'آبان 1400'!AF585</f>
        <v>177895.19999999998</v>
      </c>
      <c r="AF584" s="123">
        <f>'آبان 1400'!AG585</f>
        <v>26554950</v>
      </c>
      <c r="AG584" s="124">
        <f>'آبان 1400'!AH585</f>
        <v>1400010</v>
      </c>
      <c r="AH584" s="124">
        <f>'آبان 1400'!AI585</f>
        <v>21347423.999999996</v>
      </c>
      <c r="AI584" s="124">
        <f>'آبان 1400'!AJ585</f>
        <v>2655495</v>
      </c>
      <c r="AJ584" s="124">
        <f>'آبان 1400'!AK585</f>
        <v>4500000</v>
      </c>
      <c r="AK584" s="124">
        <f>'آبان 1400'!AL585</f>
        <v>6000000</v>
      </c>
      <c r="AL584" s="124">
        <f>'آبان 1400'!AM585</f>
        <v>4892117.9999999991</v>
      </c>
      <c r="AM584" s="124">
        <f>'آبان 1400'!AN585</f>
        <v>5217666.2159999991</v>
      </c>
      <c r="AN584" s="124">
        <f>'آبان 1400'!AO585</f>
        <v>0</v>
      </c>
      <c r="AO584" s="124">
        <f>'آبان 1400'!AP585</f>
        <v>3000000</v>
      </c>
      <c r="AP584" s="124">
        <f>'آبان 1400'!AQ585</f>
        <v>0</v>
      </c>
      <c r="AQ584" s="124">
        <f>'آبان 1400'!AR585</f>
        <v>0</v>
      </c>
      <c r="AR584" s="124">
        <f>'آبان 1400'!AS585</f>
        <v>0</v>
      </c>
      <c r="AS584" s="379">
        <f>'آبان 1400'!AT585</f>
        <v>0</v>
      </c>
      <c r="AT584" s="372">
        <f t="shared" si="407"/>
        <v>75567663.216000006</v>
      </c>
      <c r="AU584" s="174">
        <f>'آبان 1400'!AV585</f>
        <v>54308316.440880008</v>
      </c>
      <c r="AV584" s="142">
        <f>'آبان 1400'!AW585</f>
        <v>72912168.215999991</v>
      </c>
      <c r="AW584" s="143">
        <f t="shared" si="408"/>
        <v>5103851.7751199994</v>
      </c>
      <c r="AX584" s="76">
        <f t="shared" si="409"/>
        <v>1430831.644088001</v>
      </c>
      <c r="AY584" s="143">
        <f>'آبان 1400'!AZ585</f>
        <v>0</v>
      </c>
      <c r="AZ584" s="143">
        <f>'آبان 1400'!BA585</f>
        <v>0</v>
      </c>
      <c r="BA584" s="143">
        <f>'آبان 1400'!BB585</f>
        <v>0</v>
      </c>
      <c r="BB584" s="143">
        <f>'آبان 1400'!BC585</f>
        <v>0</v>
      </c>
      <c r="BC584" s="143">
        <f>'آبان 1400'!BD585</f>
        <v>0</v>
      </c>
      <c r="BD584" s="143">
        <f>'آبان 1400'!BE585</f>
        <v>0</v>
      </c>
      <c r="BE584" s="143">
        <f>'آبان 1400'!BF585</f>
        <v>0</v>
      </c>
      <c r="BF584" s="144">
        <f t="shared" si="410"/>
        <v>6534683.4192080004</v>
      </c>
      <c r="BG584" s="141">
        <f t="shared" si="411"/>
        <v>69032979</v>
      </c>
      <c r="BH584" s="145">
        <f t="shared" si="412"/>
        <v>75567663.216000006</v>
      </c>
      <c r="BI584" s="128">
        <f t="shared" si="405"/>
        <v>4659160</v>
      </c>
      <c r="BJ584" s="146">
        <f t="shared" si="413"/>
        <v>2329580</v>
      </c>
      <c r="BK584" s="146">
        <f t="shared" si="414"/>
        <v>698874</v>
      </c>
      <c r="BL584" s="147">
        <f t="shared" si="415"/>
        <v>1120000</v>
      </c>
      <c r="BM584" s="383">
        <v>0</v>
      </c>
      <c r="BN584" s="148">
        <f t="shared" si="416"/>
        <v>84375277.216000006</v>
      </c>
      <c r="BO584" s="149">
        <f t="shared" si="417"/>
        <v>72912168.215999991</v>
      </c>
      <c r="BP584" s="150">
        <f t="shared" si="418"/>
        <v>16769798.689679999</v>
      </c>
      <c r="BQ584" s="151">
        <f t="shared" si="419"/>
        <v>101145075.90568</v>
      </c>
      <c r="BR584" s="152">
        <f t="shared" si="420"/>
        <v>100800</v>
      </c>
      <c r="BS584" s="148">
        <f t="shared" si="421"/>
        <v>101245875.90568</v>
      </c>
      <c r="BT584" s="136">
        <v>0</v>
      </c>
      <c r="BU584" s="149">
        <f t="shared" si="422"/>
        <v>8437527.7216000017</v>
      </c>
      <c r="BV584" s="153">
        <f t="shared" si="423"/>
        <v>4218763.8608000008</v>
      </c>
      <c r="BW584" s="134">
        <f t="shared" si="424"/>
        <v>88589584.323280007</v>
      </c>
      <c r="BX584" s="148">
        <f t="shared" si="425"/>
        <v>7687614</v>
      </c>
      <c r="BY584" s="135">
        <f t="shared" si="426"/>
        <v>80901970.323280007</v>
      </c>
      <c r="CD584" s="400">
        <f>'آبان 1400'!AU585</f>
        <v>75567663.216000006</v>
      </c>
      <c r="CE584" s="401">
        <f>'آبان 1400'!AV585</f>
        <v>54308316.440880008</v>
      </c>
      <c r="CF584" s="401">
        <f>'آبان 1400'!AW585</f>
        <v>72912168.215999991</v>
      </c>
      <c r="CG584" s="401">
        <f>'آبان 1400'!AX585</f>
        <v>5103851.7751199994</v>
      </c>
      <c r="CH584" s="401">
        <f>'آبان 1400'!AY585</f>
        <v>1430831.644088001</v>
      </c>
      <c r="CI584" s="401">
        <f>'آبان 1400'!AZ585</f>
        <v>0</v>
      </c>
      <c r="CJ584" s="401">
        <f>'آبان 1400'!BA585</f>
        <v>0</v>
      </c>
      <c r="CK584" s="401">
        <f>'آبان 1400'!BB585</f>
        <v>0</v>
      </c>
      <c r="CL584" s="401">
        <f>'آبان 1400'!BC585</f>
        <v>0</v>
      </c>
      <c r="CM584" s="401">
        <f>'آبان 1400'!BD585</f>
        <v>0</v>
      </c>
      <c r="CN584" s="401">
        <f>'آبان 1400'!BE585</f>
        <v>0</v>
      </c>
      <c r="CO584" s="401">
        <f>'آبان 1400'!BF585</f>
        <v>0</v>
      </c>
      <c r="CP584" s="401">
        <f>'آبان 1400'!BG585</f>
        <v>6534683.4192080004</v>
      </c>
      <c r="CQ584" s="401">
        <f>'آبان 1400'!BH585</f>
        <v>69032979</v>
      </c>
      <c r="CR584" s="401">
        <f t="shared" si="427"/>
        <v>75567663.216000006</v>
      </c>
      <c r="CS584" s="56">
        <f t="shared" si="428"/>
        <v>4659160</v>
      </c>
      <c r="CT584" s="400">
        <f t="shared" si="429"/>
        <v>2329580</v>
      </c>
      <c r="CU584" s="401">
        <f t="shared" si="430"/>
        <v>698874</v>
      </c>
      <c r="CV584" s="401">
        <f t="shared" si="431"/>
        <v>1120000</v>
      </c>
      <c r="CW584" s="56">
        <v>0</v>
      </c>
      <c r="CX584" s="401">
        <f t="shared" si="432"/>
        <v>84375277.216000006</v>
      </c>
      <c r="CY584" s="401">
        <f t="shared" si="433"/>
        <v>72912168.215999991</v>
      </c>
      <c r="CZ584" s="401">
        <f t="shared" si="434"/>
        <v>16769798.689679999</v>
      </c>
      <c r="DA584" s="401">
        <f t="shared" si="435"/>
        <v>101145075.90568</v>
      </c>
      <c r="DB584" s="401">
        <f t="shared" si="436"/>
        <v>100800</v>
      </c>
      <c r="DC584" s="401">
        <f t="shared" si="437"/>
        <v>101245875.90568</v>
      </c>
      <c r="DD584" s="406">
        <v>0</v>
      </c>
      <c r="DE584" s="401">
        <f t="shared" si="438"/>
        <v>8437527.7216000017</v>
      </c>
      <c r="DF584" s="401">
        <f t="shared" si="439"/>
        <v>4218763.8608000008</v>
      </c>
      <c r="DG584" s="401">
        <f t="shared" si="440"/>
        <v>88589584.323280007</v>
      </c>
      <c r="DH584" s="401">
        <f t="shared" si="441"/>
        <v>7687614</v>
      </c>
      <c r="DI584" s="401">
        <f t="shared" si="442"/>
        <v>80901970.323280007</v>
      </c>
      <c r="DJ584" s="401">
        <f t="shared" si="443"/>
        <v>0</v>
      </c>
      <c r="DL584" s="408">
        <f t="shared" si="444"/>
        <v>6638737.5</v>
      </c>
      <c r="DM584" s="408">
        <f t="shared" si="445"/>
        <v>-1979577.5</v>
      </c>
    </row>
    <row r="585" spans="1:117" s="56" customFormat="1" ht="21" x14ac:dyDescent="0.2">
      <c r="A585" s="192">
        <f t="shared" si="406"/>
        <v>2655495</v>
      </c>
      <c r="B585" s="137">
        <f>'آبان 1400'!B586</f>
        <v>580</v>
      </c>
      <c r="C585" s="137">
        <f>'آبان 1400'!C586</f>
        <v>375</v>
      </c>
      <c r="D585" s="137">
        <f>'آبان 1400'!D586</f>
        <v>12872</v>
      </c>
      <c r="E585" s="137" t="str">
        <f>'آبان 1400'!E586</f>
        <v>محسن</v>
      </c>
      <c r="F585" s="137" t="str">
        <f>'آبان 1400'!F586</f>
        <v>سلیمانی</v>
      </c>
      <c r="G585" s="137" t="str">
        <f>'آبان 1400'!G586</f>
        <v>نگهبان</v>
      </c>
      <c r="H585" s="137" t="str">
        <f>'آبان 1400'!H586</f>
        <v>فارس</v>
      </c>
      <c r="I585" s="137" t="str">
        <f>'آبان 1400'!I586</f>
        <v>385-12-4009259-1</v>
      </c>
      <c r="J585" s="137" t="str">
        <f>'آبان 1400'!J586</f>
        <v>2281939758</v>
      </c>
      <c r="K585" s="137" t="str">
        <f>'آبان 1400'!K586</f>
        <v>0064181622</v>
      </c>
      <c r="L585" s="137" t="str">
        <f>'آبان 1400'!L586</f>
        <v>فارس</v>
      </c>
      <c r="M585" s="137" t="str">
        <f>'آبان 1400'!M586</f>
        <v>نگهبان</v>
      </c>
      <c r="N585" s="121" t="str">
        <f>'آبان 1400'!N586</f>
        <v>*</v>
      </c>
      <c r="O585" s="120">
        <f>'آبان 1400'!O586</f>
        <v>0</v>
      </c>
      <c r="P585" s="122">
        <f>'آبان 1400'!P586</f>
        <v>0</v>
      </c>
      <c r="Q585" s="362">
        <f>'آبان 1400'!Q586</f>
        <v>30</v>
      </c>
      <c r="R585" s="362">
        <f>'آبان 1400'!R586</f>
        <v>120</v>
      </c>
      <c r="S585" s="362">
        <f>'آبان 1400'!S586</f>
        <v>110</v>
      </c>
      <c r="T585" s="362">
        <f>'آبان 1400'!T586</f>
        <v>29.33</v>
      </c>
      <c r="U585" s="138">
        <f>'آبان 1400'!U586</f>
        <v>0</v>
      </c>
      <c r="V585" s="121">
        <f>'آبان 1400'!W586</f>
        <v>0</v>
      </c>
      <c r="W585" s="122">
        <f>'آبان 1400'!X586</f>
        <v>0</v>
      </c>
      <c r="X585" s="370">
        <f>'آبان 1400'!Y586</f>
        <v>0</v>
      </c>
      <c r="Y585" s="370">
        <f>'آبان 1400'!Z586</f>
        <v>0</v>
      </c>
      <c r="Z585" s="139">
        <f>'آبان 1400'!AA586</f>
        <v>885165</v>
      </c>
      <c r="AA585" s="139">
        <f>'آبان 1400'!AB586</f>
        <v>46667</v>
      </c>
      <c r="AB585" s="139">
        <f>'آبان 1400'!AC586</f>
        <v>931832</v>
      </c>
      <c r="AC585" s="139">
        <f>'آبان 1400'!AD586</f>
        <v>4500000</v>
      </c>
      <c r="AD585" s="139">
        <f>'آبان 1400'!AE586</f>
        <v>6000000</v>
      </c>
      <c r="AE585" s="140">
        <f>'آبان 1400'!AF586</f>
        <v>177895.19999999998</v>
      </c>
      <c r="AF585" s="123">
        <f>'آبان 1400'!AG586</f>
        <v>26554950</v>
      </c>
      <c r="AG585" s="124">
        <f>'آبان 1400'!AH586</f>
        <v>1400010</v>
      </c>
      <c r="AH585" s="124">
        <f>'آبان 1400'!AI586</f>
        <v>21347423.999999996</v>
      </c>
      <c r="AI585" s="124">
        <f>'آبان 1400'!AJ586</f>
        <v>0</v>
      </c>
      <c r="AJ585" s="124">
        <f>'آبان 1400'!AK586</f>
        <v>4500000</v>
      </c>
      <c r="AK585" s="124">
        <f>'آبان 1400'!AL586</f>
        <v>6000000</v>
      </c>
      <c r="AL585" s="124">
        <f>'آبان 1400'!AM586</f>
        <v>4892117.9999999991</v>
      </c>
      <c r="AM585" s="124">
        <f>'آبان 1400'!AN586</f>
        <v>5217666.2159999991</v>
      </c>
      <c r="AN585" s="124">
        <f>'آبان 1400'!AO586</f>
        <v>0</v>
      </c>
      <c r="AO585" s="124">
        <f>'آبان 1400'!AP586</f>
        <v>3000000</v>
      </c>
      <c r="AP585" s="124">
        <f>'آبان 1400'!AQ586</f>
        <v>0</v>
      </c>
      <c r="AQ585" s="124">
        <f>'آبان 1400'!AR586</f>
        <v>0</v>
      </c>
      <c r="AR585" s="124">
        <f>'آبان 1400'!AS586</f>
        <v>0</v>
      </c>
      <c r="AS585" s="379">
        <f>'آبان 1400'!AT586</f>
        <v>0</v>
      </c>
      <c r="AT585" s="372">
        <f t="shared" si="407"/>
        <v>72912168.216000006</v>
      </c>
      <c r="AU585" s="174">
        <f>'آبان 1400'!AV586</f>
        <v>54308316.440880008</v>
      </c>
      <c r="AV585" s="142">
        <f>'آبان 1400'!AW586</f>
        <v>72912168.215999991</v>
      </c>
      <c r="AW585" s="143">
        <f t="shared" si="408"/>
        <v>5103851.7751199994</v>
      </c>
      <c r="AX585" s="76">
        <f t="shared" si="409"/>
        <v>1430831.644088001</v>
      </c>
      <c r="AY585" s="143">
        <f>'آبان 1400'!AZ586</f>
        <v>0</v>
      </c>
      <c r="AZ585" s="143">
        <f>'آبان 1400'!BA586</f>
        <v>0</v>
      </c>
      <c r="BA585" s="143">
        <f>'آبان 1400'!BB586</f>
        <v>0</v>
      </c>
      <c r="BB585" s="143">
        <f>'آبان 1400'!BC586</f>
        <v>0</v>
      </c>
      <c r="BC585" s="143">
        <f>'آبان 1400'!BD586</f>
        <v>0</v>
      </c>
      <c r="BD585" s="143">
        <f>'آبان 1400'!BE586</f>
        <v>0</v>
      </c>
      <c r="BE585" s="143">
        <f>'آبان 1400'!BF586</f>
        <v>0</v>
      </c>
      <c r="BF585" s="144">
        <f t="shared" si="410"/>
        <v>6534683.4192080004</v>
      </c>
      <c r="BG585" s="141">
        <f t="shared" si="411"/>
        <v>66377484</v>
      </c>
      <c r="BH585" s="145">
        <f t="shared" si="412"/>
        <v>72912168.216000006</v>
      </c>
      <c r="BI585" s="128">
        <f t="shared" si="405"/>
        <v>4659160</v>
      </c>
      <c r="BJ585" s="146">
        <f t="shared" si="413"/>
        <v>2329580</v>
      </c>
      <c r="BK585" s="146">
        <f t="shared" si="414"/>
        <v>698874</v>
      </c>
      <c r="BL585" s="147">
        <f t="shared" si="415"/>
        <v>1120000</v>
      </c>
      <c r="BM585" s="383">
        <v>0</v>
      </c>
      <c r="BN585" s="148">
        <f t="shared" si="416"/>
        <v>81719782.216000006</v>
      </c>
      <c r="BO585" s="149">
        <f t="shared" si="417"/>
        <v>72912168.215999991</v>
      </c>
      <c r="BP585" s="150">
        <f t="shared" si="418"/>
        <v>16769798.689679999</v>
      </c>
      <c r="BQ585" s="151">
        <f t="shared" si="419"/>
        <v>98489580.905680001</v>
      </c>
      <c r="BR585" s="152">
        <f t="shared" si="420"/>
        <v>100800</v>
      </c>
      <c r="BS585" s="148">
        <f t="shared" si="421"/>
        <v>98590380.905680001</v>
      </c>
      <c r="BT585" s="136">
        <v>0</v>
      </c>
      <c r="BU585" s="149">
        <f t="shared" si="422"/>
        <v>8171978.2216000007</v>
      </c>
      <c r="BV585" s="153">
        <f t="shared" si="423"/>
        <v>4085989.1108000004</v>
      </c>
      <c r="BW585" s="134">
        <f t="shared" si="424"/>
        <v>86332413.573280007</v>
      </c>
      <c r="BX585" s="148">
        <f t="shared" si="425"/>
        <v>7687614</v>
      </c>
      <c r="BY585" s="135">
        <f t="shared" si="426"/>
        <v>78644799.573280007</v>
      </c>
      <c r="CD585" s="400">
        <f>'آبان 1400'!AU586</f>
        <v>72912168.216000006</v>
      </c>
      <c r="CE585" s="401">
        <f>'آبان 1400'!AV586</f>
        <v>54308316.440880008</v>
      </c>
      <c r="CF585" s="401">
        <f>'آبان 1400'!AW586</f>
        <v>72912168.215999991</v>
      </c>
      <c r="CG585" s="401">
        <f>'آبان 1400'!AX586</f>
        <v>5103851.7751199994</v>
      </c>
      <c r="CH585" s="401">
        <f>'آبان 1400'!AY586</f>
        <v>1430831.644088001</v>
      </c>
      <c r="CI585" s="401">
        <f>'آبان 1400'!AZ586</f>
        <v>0</v>
      </c>
      <c r="CJ585" s="401">
        <f>'آبان 1400'!BA586</f>
        <v>0</v>
      </c>
      <c r="CK585" s="401">
        <f>'آبان 1400'!BB586</f>
        <v>0</v>
      </c>
      <c r="CL585" s="401">
        <f>'آبان 1400'!BC586</f>
        <v>0</v>
      </c>
      <c r="CM585" s="401">
        <f>'آبان 1400'!BD586</f>
        <v>0</v>
      </c>
      <c r="CN585" s="401">
        <f>'آبان 1400'!BE586</f>
        <v>0</v>
      </c>
      <c r="CO585" s="401">
        <f>'آبان 1400'!BF586</f>
        <v>0</v>
      </c>
      <c r="CP585" s="401">
        <f>'آبان 1400'!BG586</f>
        <v>6534683.4192080004</v>
      </c>
      <c r="CQ585" s="401">
        <f>'آبان 1400'!BH586</f>
        <v>66377484</v>
      </c>
      <c r="CR585" s="401">
        <f t="shared" si="427"/>
        <v>72912168.216000006</v>
      </c>
      <c r="CS585" s="56">
        <f t="shared" si="428"/>
        <v>4659160</v>
      </c>
      <c r="CT585" s="400">
        <f t="shared" si="429"/>
        <v>2329580</v>
      </c>
      <c r="CU585" s="401">
        <f t="shared" si="430"/>
        <v>698874</v>
      </c>
      <c r="CV585" s="401">
        <f t="shared" si="431"/>
        <v>1120000</v>
      </c>
      <c r="CW585" s="56">
        <v>0</v>
      </c>
      <c r="CX585" s="401">
        <f t="shared" si="432"/>
        <v>81719782.216000006</v>
      </c>
      <c r="CY585" s="401">
        <f t="shared" si="433"/>
        <v>72912168.215999991</v>
      </c>
      <c r="CZ585" s="401">
        <f t="shared" si="434"/>
        <v>16769798.689679999</v>
      </c>
      <c r="DA585" s="401">
        <f t="shared" si="435"/>
        <v>98489580.905680001</v>
      </c>
      <c r="DB585" s="401">
        <f t="shared" si="436"/>
        <v>100800</v>
      </c>
      <c r="DC585" s="401">
        <f t="shared" si="437"/>
        <v>98590380.905680001</v>
      </c>
      <c r="DD585" s="406">
        <v>0</v>
      </c>
      <c r="DE585" s="401">
        <f t="shared" si="438"/>
        <v>8171978.2216000007</v>
      </c>
      <c r="DF585" s="401">
        <f t="shared" si="439"/>
        <v>4085989.1108000004</v>
      </c>
      <c r="DG585" s="401">
        <f t="shared" si="440"/>
        <v>86332413.573280007</v>
      </c>
      <c r="DH585" s="401">
        <f t="shared" si="441"/>
        <v>7687614</v>
      </c>
      <c r="DI585" s="401">
        <f t="shared" si="442"/>
        <v>78644799.573280007</v>
      </c>
      <c r="DJ585" s="401">
        <f t="shared" si="443"/>
        <v>0</v>
      </c>
      <c r="DL585" s="408">
        <f t="shared" si="444"/>
        <v>6638737.5</v>
      </c>
      <c r="DM585" s="408">
        <f t="shared" si="445"/>
        <v>-1979577.5</v>
      </c>
    </row>
    <row r="586" spans="1:117" s="56" customFormat="1" ht="21" x14ac:dyDescent="0.2">
      <c r="A586" s="192">
        <f t="shared" si="406"/>
        <v>2655495</v>
      </c>
      <c r="B586" s="137">
        <f>'آبان 1400'!B587</f>
        <v>581</v>
      </c>
      <c r="C586" s="137">
        <f>'آبان 1400'!C587</f>
        <v>377</v>
      </c>
      <c r="D586" s="137">
        <f>'آبان 1400'!D587</f>
        <v>12845</v>
      </c>
      <c r="E586" s="137" t="str">
        <f>'آبان 1400'!E587</f>
        <v>سید کاظم</v>
      </c>
      <c r="F586" s="137" t="str">
        <f>'آبان 1400'!F587</f>
        <v>جلالی</v>
      </c>
      <c r="G586" s="137" t="str">
        <f>'آبان 1400'!G587</f>
        <v>نگهبان</v>
      </c>
      <c r="H586" s="137" t="str">
        <f>'آبان 1400'!H587</f>
        <v>خراسان جنوبی</v>
      </c>
      <c r="I586" s="137" t="str">
        <f>'آبان 1400'!I587</f>
        <v>180-813-90028684-1</v>
      </c>
      <c r="J586" s="137" t="str">
        <f>'آبان 1400'!J587</f>
        <v>0640056962</v>
      </c>
      <c r="K586" s="137" t="str">
        <f>'آبان 1400'!K587</f>
        <v>0068966933</v>
      </c>
      <c r="L586" s="137" t="str">
        <f>'آبان 1400'!L587</f>
        <v>خراسان جنوبی</v>
      </c>
      <c r="M586" s="137" t="str">
        <f>'آبان 1400'!M587</f>
        <v>نگهبان</v>
      </c>
      <c r="N586" s="121" t="str">
        <f>'آبان 1400'!N587</f>
        <v>*</v>
      </c>
      <c r="O586" s="120">
        <f>'آبان 1400'!O587</f>
        <v>0</v>
      </c>
      <c r="P586" s="122">
        <f>'آبان 1400'!P587</f>
        <v>0</v>
      </c>
      <c r="Q586" s="362">
        <f>'آبان 1400'!Q587</f>
        <v>30</v>
      </c>
      <c r="R586" s="362">
        <f>'آبان 1400'!R587</f>
        <v>120</v>
      </c>
      <c r="S586" s="362">
        <f>'آبان 1400'!S587</f>
        <v>110</v>
      </c>
      <c r="T586" s="362">
        <f>'آبان 1400'!T587</f>
        <v>29.33</v>
      </c>
      <c r="U586" s="138">
        <f>'آبان 1400'!U587</f>
        <v>0</v>
      </c>
      <c r="V586" s="121">
        <f>'آبان 1400'!W587</f>
        <v>0</v>
      </c>
      <c r="W586" s="122">
        <f>'آبان 1400'!X587</f>
        <v>0</v>
      </c>
      <c r="X586" s="370">
        <f>'آبان 1400'!Y587</f>
        <v>2</v>
      </c>
      <c r="Y586" s="370">
        <f>'آبان 1400'!Z587</f>
        <v>2</v>
      </c>
      <c r="Z586" s="139">
        <f>'آبان 1400'!AA587</f>
        <v>885165</v>
      </c>
      <c r="AA586" s="139">
        <f>'آبان 1400'!AB587</f>
        <v>46667</v>
      </c>
      <c r="AB586" s="139">
        <f>'آبان 1400'!AC587</f>
        <v>931832</v>
      </c>
      <c r="AC586" s="139">
        <f>'آبان 1400'!AD587</f>
        <v>4500000</v>
      </c>
      <c r="AD586" s="139">
        <f>'آبان 1400'!AE587</f>
        <v>6000000</v>
      </c>
      <c r="AE586" s="140">
        <f>'آبان 1400'!AF587</f>
        <v>177895.19999999998</v>
      </c>
      <c r="AF586" s="123">
        <f>'آبان 1400'!AG587</f>
        <v>26554950</v>
      </c>
      <c r="AG586" s="124">
        <f>'آبان 1400'!AH587</f>
        <v>1400010</v>
      </c>
      <c r="AH586" s="124">
        <f>'آبان 1400'!AI587</f>
        <v>21347423.999999996</v>
      </c>
      <c r="AI586" s="124">
        <f>'آبان 1400'!AJ587</f>
        <v>5310990</v>
      </c>
      <c r="AJ586" s="124">
        <f>'آبان 1400'!AK587</f>
        <v>4500000</v>
      </c>
      <c r="AK586" s="124">
        <f>'آبان 1400'!AL587</f>
        <v>6000000</v>
      </c>
      <c r="AL586" s="124">
        <f>'آبان 1400'!AM587</f>
        <v>4892117.9999999991</v>
      </c>
      <c r="AM586" s="124">
        <f>'آبان 1400'!AN587</f>
        <v>5217666.2159999991</v>
      </c>
      <c r="AN586" s="124">
        <f>'آبان 1400'!AO587</f>
        <v>0</v>
      </c>
      <c r="AO586" s="124">
        <f>'آبان 1400'!AP587</f>
        <v>4200000</v>
      </c>
      <c r="AP586" s="124">
        <f>'آبان 1400'!AQ587</f>
        <v>0</v>
      </c>
      <c r="AQ586" s="124">
        <f>'آبان 1400'!AR587</f>
        <v>0</v>
      </c>
      <c r="AR586" s="124">
        <f>'آبان 1400'!AS587</f>
        <v>0</v>
      </c>
      <c r="AS586" s="379">
        <f>'آبان 1400'!AT587</f>
        <v>0</v>
      </c>
      <c r="AT586" s="372">
        <f t="shared" si="407"/>
        <v>79423158.216000006</v>
      </c>
      <c r="AU586" s="174">
        <f>'آبان 1400'!AV587</f>
        <v>54224316.440880008</v>
      </c>
      <c r="AV586" s="142">
        <f>'آبان 1400'!AW587</f>
        <v>74112168.215999991</v>
      </c>
      <c r="AW586" s="143">
        <f t="shared" si="408"/>
        <v>5187851.7751199994</v>
      </c>
      <c r="AX586" s="76">
        <f t="shared" si="409"/>
        <v>1422431.644088001</v>
      </c>
      <c r="AY586" s="143">
        <f>'آبان 1400'!AZ587</f>
        <v>0</v>
      </c>
      <c r="AZ586" s="143">
        <f>'آبان 1400'!BA587</f>
        <v>0</v>
      </c>
      <c r="BA586" s="143">
        <f>'آبان 1400'!BB587</f>
        <v>0</v>
      </c>
      <c r="BB586" s="143">
        <f>'آبان 1400'!BC587</f>
        <v>0</v>
      </c>
      <c r="BC586" s="143">
        <f>'آبان 1400'!BD587</f>
        <v>0</v>
      </c>
      <c r="BD586" s="143">
        <f>'آبان 1400'!BE587</f>
        <v>0</v>
      </c>
      <c r="BE586" s="143">
        <f>'آبان 1400'!BF587</f>
        <v>0</v>
      </c>
      <c r="BF586" s="144">
        <f t="shared" si="410"/>
        <v>6610283.4192080004</v>
      </c>
      <c r="BG586" s="141">
        <f t="shared" si="411"/>
        <v>72812874</v>
      </c>
      <c r="BH586" s="145">
        <f t="shared" si="412"/>
        <v>79423158.216000006</v>
      </c>
      <c r="BI586" s="128">
        <f t="shared" si="405"/>
        <v>4659160</v>
      </c>
      <c r="BJ586" s="146">
        <f t="shared" si="413"/>
        <v>2329580</v>
      </c>
      <c r="BK586" s="146">
        <f t="shared" si="414"/>
        <v>698874</v>
      </c>
      <c r="BL586" s="147">
        <f t="shared" si="415"/>
        <v>1120000</v>
      </c>
      <c r="BM586" s="383">
        <v>0</v>
      </c>
      <c r="BN586" s="148">
        <f t="shared" si="416"/>
        <v>88230772.216000006</v>
      </c>
      <c r="BO586" s="149">
        <f t="shared" si="417"/>
        <v>74112168.215999991</v>
      </c>
      <c r="BP586" s="150">
        <f t="shared" si="418"/>
        <v>17045798.689679999</v>
      </c>
      <c r="BQ586" s="151">
        <f t="shared" si="419"/>
        <v>105276570.90568</v>
      </c>
      <c r="BR586" s="152">
        <f t="shared" si="420"/>
        <v>100800</v>
      </c>
      <c r="BS586" s="148">
        <f t="shared" si="421"/>
        <v>105377370.90568</v>
      </c>
      <c r="BT586" s="136">
        <v>0</v>
      </c>
      <c r="BU586" s="149">
        <f t="shared" si="422"/>
        <v>8823077.2216000017</v>
      </c>
      <c r="BV586" s="153">
        <f t="shared" si="423"/>
        <v>4411538.6108000008</v>
      </c>
      <c r="BW586" s="134">
        <f t="shared" si="424"/>
        <v>92142755.073280007</v>
      </c>
      <c r="BX586" s="148">
        <f t="shared" si="425"/>
        <v>7687614</v>
      </c>
      <c r="BY586" s="135">
        <f t="shared" si="426"/>
        <v>84455141.073280007</v>
      </c>
      <c r="CD586" s="400">
        <f>'آبان 1400'!AU587</f>
        <v>79423158.216000006</v>
      </c>
      <c r="CE586" s="401">
        <f>'آبان 1400'!AV587</f>
        <v>54224316.440880008</v>
      </c>
      <c r="CF586" s="401">
        <f>'آبان 1400'!AW587</f>
        <v>74112168.215999991</v>
      </c>
      <c r="CG586" s="401">
        <f>'آبان 1400'!AX587</f>
        <v>5187851.7751199994</v>
      </c>
      <c r="CH586" s="401">
        <f>'آبان 1400'!AY587</f>
        <v>1422431.644088001</v>
      </c>
      <c r="CI586" s="401">
        <f>'آبان 1400'!AZ587</f>
        <v>0</v>
      </c>
      <c r="CJ586" s="401">
        <f>'آبان 1400'!BA587</f>
        <v>0</v>
      </c>
      <c r="CK586" s="401">
        <f>'آبان 1400'!BB587</f>
        <v>0</v>
      </c>
      <c r="CL586" s="401">
        <f>'آبان 1400'!BC587</f>
        <v>0</v>
      </c>
      <c r="CM586" s="401">
        <f>'آبان 1400'!BD587</f>
        <v>0</v>
      </c>
      <c r="CN586" s="401">
        <f>'آبان 1400'!BE587</f>
        <v>0</v>
      </c>
      <c r="CO586" s="401">
        <f>'آبان 1400'!BF587</f>
        <v>0</v>
      </c>
      <c r="CP586" s="401">
        <f>'آبان 1400'!BG587</f>
        <v>6610283.4192080004</v>
      </c>
      <c r="CQ586" s="401">
        <f>'آبان 1400'!BH587</f>
        <v>72812874</v>
      </c>
      <c r="CR586" s="401">
        <f t="shared" si="427"/>
        <v>79423158.216000006</v>
      </c>
      <c r="CS586" s="56">
        <f t="shared" si="428"/>
        <v>4659160</v>
      </c>
      <c r="CT586" s="400">
        <f t="shared" si="429"/>
        <v>2329580</v>
      </c>
      <c r="CU586" s="401">
        <f t="shared" si="430"/>
        <v>698874</v>
      </c>
      <c r="CV586" s="401">
        <f t="shared" si="431"/>
        <v>1120000</v>
      </c>
      <c r="CW586" s="56">
        <v>0</v>
      </c>
      <c r="CX586" s="401">
        <f t="shared" si="432"/>
        <v>88230772.216000006</v>
      </c>
      <c r="CY586" s="401">
        <f t="shared" si="433"/>
        <v>74112168.215999991</v>
      </c>
      <c r="CZ586" s="401">
        <f t="shared" si="434"/>
        <v>17045798.689679999</v>
      </c>
      <c r="DA586" s="401">
        <f t="shared" si="435"/>
        <v>105276570.90568</v>
      </c>
      <c r="DB586" s="401">
        <f t="shared" si="436"/>
        <v>100800</v>
      </c>
      <c r="DC586" s="401">
        <f t="shared" si="437"/>
        <v>105377370.90568</v>
      </c>
      <c r="DD586" s="406">
        <v>0</v>
      </c>
      <c r="DE586" s="401">
        <f t="shared" si="438"/>
        <v>8823077.2216000017</v>
      </c>
      <c r="DF586" s="401">
        <f t="shared" si="439"/>
        <v>4411538.6108000008</v>
      </c>
      <c r="DG586" s="401">
        <f t="shared" si="440"/>
        <v>92142755.073280007</v>
      </c>
      <c r="DH586" s="401">
        <f t="shared" si="441"/>
        <v>7687614</v>
      </c>
      <c r="DI586" s="401">
        <f t="shared" si="442"/>
        <v>84455141.073280007</v>
      </c>
      <c r="DJ586" s="401">
        <f t="shared" si="443"/>
        <v>0</v>
      </c>
      <c r="DL586" s="408">
        <f t="shared" si="444"/>
        <v>6638737.5</v>
      </c>
      <c r="DM586" s="408">
        <f t="shared" si="445"/>
        <v>-1979577.5</v>
      </c>
    </row>
    <row r="587" spans="1:117" s="56" customFormat="1" ht="21" x14ac:dyDescent="0.2">
      <c r="A587" s="192">
        <f t="shared" si="406"/>
        <v>2655495</v>
      </c>
      <c r="B587" s="137">
        <f>'آبان 1400'!B588</f>
        <v>582</v>
      </c>
      <c r="C587" s="137">
        <f>'آبان 1400'!C588</f>
        <v>378</v>
      </c>
      <c r="D587" s="137">
        <f>'آبان 1400'!D588</f>
        <v>12840</v>
      </c>
      <c r="E587" s="137" t="str">
        <f>'آبان 1400'!E588</f>
        <v>حميد</v>
      </c>
      <c r="F587" s="137" t="str">
        <f>'آبان 1400'!F588</f>
        <v>ميرعليشاهي</v>
      </c>
      <c r="G587" s="137" t="str">
        <f>'آبان 1400'!G588</f>
        <v>نگهبان</v>
      </c>
      <c r="H587" s="137" t="str">
        <f>'آبان 1400'!H588</f>
        <v>خراسان جنوبی</v>
      </c>
      <c r="I587" s="137" t="str">
        <f>'آبان 1400'!I588</f>
        <v>180-813-51302458-1</v>
      </c>
      <c r="J587" s="137" t="str">
        <f>'آبان 1400'!J588</f>
        <v>0943381290</v>
      </c>
      <c r="K587" s="137" t="str">
        <f>'آبان 1400'!K588</f>
        <v>0069309560</v>
      </c>
      <c r="L587" s="137" t="str">
        <f>'آبان 1400'!L588</f>
        <v>خراسان جنوبی</v>
      </c>
      <c r="M587" s="137" t="str">
        <f>'آبان 1400'!M588</f>
        <v>نگهبان</v>
      </c>
      <c r="N587" s="121">
        <f>'آبان 1400'!N588</f>
        <v>0</v>
      </c>
      <c r="O587" s="120" t="str">
        <f>'آبان 1400'!O588</f>
        <v>*</v>
      </c>
      <c r="P587" s="122">
        <f>'آبان 1400'!P588</f>
        <v>0</v>
      </c>
      <c r="Q587" s="362">
        <f>'آبان 1400'!Q588</f>
        <v>30</v>
      </c>
      <c r="R587" s="362">
        <f>'آبان 1400'!R588</f>
        <v>90</v>
      </c>
      <c r="S587" s="362">
        <f>'آبان 1400'!S588</f>
        <v>0</v>
      </c>
      <c r="T587" s="362">
        <f>'آبان 1400'!T588</f>
        <v>0</v>
      </c>
      <c r="U587" s="138">
        <f>'آبان 1400'!U588</f>
        <v>0</v>
      </c>
      <c r="V587" s="121">
        <f>'آبان 1400'!W588</f>
        <v>0</v>
      </c>
      <c r="W587" s="122">
        <f>'آبان 1400'!X588</f>
        <v>0</v>
      </c>
      <c r="X587" s="370">
        <f>'آبان 1400'!Y588</f>
        <v>3</v>
      </c>
      <c r="Y587" s="370">
        <f>'آبان 1400'!Z588</f>
        <v>3</v>
      </c>
      <c r="Z587" s="139">
        <f>'آبان 1400'!AA588</f>
        <v>885165</v>
      </c>
      <c r="AA587" s="139">
        <f>'آبان 1400'!AB588</f>
        <v>46667</v>
      </c>
      <c r="AB587" s="139">
        <f>'آبان 1400'!AC588</f>
        <v>931832</v>
      </c>
      <c r="AC587" s="139">
        <f>'آبان 1400'!AD588</f>
        <v>4500000</v>
      </c>
      <c r="AD587" s="139">
        <f>'آبان 1400'!AE588</f>
        <v>6000000</v>
      </c>
      <c r="AE587" s="140">
        <f>'آبان 1400'!AF588</f>
        <v>177895.19999999998</v>
      </c>
      <c r="AF587" s="123">
        <f>'آبان 1400'!AG588</f>
        <v>26554950</v>
      </c>
      <c r="AG587" s="124">
        <f>'آبان 1400'!AH588</f>
        <v>1400010</v>
      </c>
      <c r="AH587" s="124">
        <f>'آبان 1400'!AI588</f>
        <v>16010567.999999998</v>
      </c>
      <c r="AI587" s="124">
        <f>'آبان 1400'!AJ588</f>
        <v>7966485</v>
      </c>
      <c r="AJ587" s="124">
        <f>'آبان 1400'!AK588</f>
        <v>4500000</v>
      </c>
      <c r="AK587" s="124">
        <f>'آبان 1400'!AL588</f>
        <v>6000000</v>
      </c>
      <c r="AL587" s="124">
        <f>'آبان 1400'!AM588</f>
        <v>0</v>
      </c>
      <c r="AM587" s="124">
        <f>'آبان 1400'!AN588</f>
        <v>0</v>
      </c>
      <c r="AN587" s="124">
        <f>'آبان 1400'!AO588</f>
        <v>0</v>
      </c>
      <c r="AO587" s="124">
        <f>'آبان 1400'!AP588</f>
        <v>3800000</v>
      </c>
      <c r="AP587" s="124">
        <f>'آبان 1400'!AQ588</f>
        <v>0</v>
      </c>
      <c r="AQ587" s="124">
        <f>'آبان 1400'!AR588</f>
        <v>0</v>
      </c>
      <c r="AR587" s="124">
        <f>'آبان 1400'!AS588</f>
        <v>0</v>
      </c>
      <c r="AS587" s="379">
        <f>'آبان 1400'!AT588</f>
        <v>0</v>
      </c>
      <c r="AT587" s="372">
        <f t="shared" si="407"/>
        <v>66232013</v>
      </c>
      <c r="AU587" s="174">
        <f>'آبان 1400'!AV588</f>
        <v>39886941.039999999</v>
      </c>
      <c r="AV587" s="142">
        <f>'آبان 1400'!AW588</f>
        <v>58265528</v>
      </c>
      <c r="AW587" s="143">
        <f t="shared" si="408"/>
        <v>4078586.9600000004</v>
      </c>
      <c r="AX587" s="76">
        <f t="shared" si="409"/>
        <v>0</v>
      </c>
      <c r="AY587" s="143">
        <f>'آبان 1400'!AZ588</f>
        <v>0</v>
      </c>
      <c r="AZ587" s="143">
        <f>'آبان 1400'!BA588</f>
        <v>0</v>
      </c>
      <c r="BA587" s="143">
        <f>'آبان 1400'!BB588</f>
        <v>0</v>
      </c>
      <c r="BB587" s="143">
        <f>'آبان 1400'!BC588</f>
        <v>0</v>
      </c>
      <c r="BC587" s="143">
        <f>'آبان 1400'!BD588</f>
        <v>0</v>
      </c>
      <c r="BD587" s="143">
        <f>'آبان 1400'!BE588</f>
        <v>0</v>
      </c>
      <c r="BE587" s="143">
        <f>'آبان 1400'!BF588</f>
        <v>0</v>
      </c>
      <c r="BF587" s="144">
        <f t="shared" si="410"/>
        <v>4078586.9600000004</v>
      </c>
      <c r="BG587" s="141">
        <f t="shared" si="411"/>
        <v>62153426</v>
      </c>
      <c r="BH587" s="145">
        <f t="shared" si="412"/>
        <v>66232013</v>
      </c>
      <c r="BI587" s="128">
        <f t="shared" si="405"/>
        <v>4659160</v>
      </c>
      <c r="BJ587" s="146">
        <f t="shared" si="413"/>
        <v>2329580</v>
      </c>
      <c r="BK587" s="146">
        <f t="shared" si="414"/>
        <v>698874</v>
      </c>
      <c r="BL587" s="147">
        <f t="shared" si="415"/>
        <v>1120000</v>
      </c>
      <c r="BM587" s="383">
        <v>0</v>
      </c>
      <c r="BN587" s="148">
        <f t="shared" si="416"/>
        <v>75039627</v>
      </c>
      <c r="BO587" s="149">
        <f t="shared" si="417"/>
        <v>58265528</v>
      </c>
      <c r="BP587" s="150">
        <f t="shared" si="418"/>
        <v>13401071.440000001</v>
      </c>
      <c r="BQ587" s="151">
        <f t="shared" si="419"/>
        <v>88440698.439999998</v>
      </c>
      <c r="BR587" s="152">
        <f t="shared" si="420"/>
        <v>100800</v>
      </c>
      <c r="BS587" s="148">
        <f t="shared" si="421"/>
        <v>88541498.439999998</v>
      </c>
      <c r="BT587" s="136">
        <v>0</v>
      </c>
      <c r="BU587" s="149">
        <f t="shared" si="422"/>
        <v>7503962.7000000002</v>
      </c>
      <c r="BV587" s="153">
        <f t="shared" si="423"/>
        <v>3751981.35</v>
      </c>
      <c r="BW587" s="134">
        <f t="shared" si="424"/>
        <v>77285554.390000001</v>
      </c>
      <c r="BX587" s="148">
        <f t="shared" si="425"/>
        <v>7687614</v>
      </c>
      <c r="BY587" s="135">
        <f t="shared" si="426"/>
        <v>69597940.390000001</v>
      </c>
      <c r="CD587" s="400">
        <f>'آبان 1400'!AU588</f>
        <v>66232013</v>
      </c>
      <c r="CE587" s="401">
        <f>'آبان 1400'!AV588</f>
        <v>39886941.039999999</v>
      </c>
      <c r="CF587" s="401">
        <f>'آبان 1400'!AW588</f>
        <v>58265528</v>
      </c>
      <c r="CG587" s="401">
        <f>'آبان 1400'!AX588</f>
        <v>4078586.9600000004</v>
      </c>
      <c r="CH587" s="401">
        <f>'آبان 1400'!AY588</f>
        <v>0</v>
      </c>
      <c r="CI587" s="401">
        <f>'آبان 1400'!AZ588</f>
        <v>0</v>
      </c>
      <c r="CJ587" s="401">
        <f>'آبان 1400'!BA588</f>
        <v>0</v>
      </c>
      <c r="CK587" s="401">
        <f>'آبان 1400'!BB588</f>
        <v>0</v>
      </c>
      <c r="CL587" s="401">
        <f>'آبان 1400'!BC588</f>
        <v>0</v>
      </c>
      <c r="CM587" s="401">
        <f>'آبان 1400'!BD588</f>
        <v>0</v>
      </c>
      <c r="CN587" s="401">
        <f>'آبان 1400'!BE588</f>
        <v>0</v>
      </c>
      <c r="CO587" s="401">
        <f>'آبان 1400'!BF588</f>
        <v>0</v>
      </c>
      <c r="CP587" s="401">
        <f>'آبان 1400'!BG588</f>
        <v>4078586.9600000004</v>
      </c>
      <c r="CQ587" s="401">
        <f>'آبان 1400'!BH588</f>
        <v>62153426</v>
      </c>
      <c r="CR587" s="401">
        <f t="shared" si="427"/>
        <v>66232013</v>
      </c>
      <c r="CS587" s="56">
        <f t="shared" si="428"/>
        <v>4659160</v>
      </c>
      <c r="CT587" s="400">
        <f t="shared" si="429"/>
        <v>2329580</v>
      </c>
      <c r="CU587" s="401">
        <f t="shared" si="430"/>
        <v>698874</v>
      </c>
      <c r="CV587" s="401">
        <f t="shared" si="431"/>
        <v>1120000</v>
      </c>
      <c r="CW587" s="56">
        <v>0</v>
      </c>
      <c r="CX587" s="401">
        <f t="shared" si="432"/>
        <v>75039627</v>
      </c>
      <c r="CY587" s="401">
        <f t="shared" si="433"/>
        <v>58265528</v>
      </c>
      <c r="CZ587" s="401">
        <f t="shared" si="434"/>
        <v>13401071.440000001</v>
      </c>
      <c r="DA587" s="401">
        <f t="shared" si="435"/>
        <v>88440698.439999998</v>
      </c>
      <c r="DB587" s="401">
        <f t="shared" si="436"/>
        <v>100800</v>
      </c>
      <c r="DC587" s="401">
        <f t="shared" si="437"/>
        <v>88541498.439999998</v>
      </c>
      <c r="DD587" s="406">
        <v>0</v>
      </c>
      <c r="DE587" s="401">
        <f t="shared" si="438"/>
        <v>7503962.7000000002</v>
      </c>
      <c r="DF587" s="401">
        <f t="shared" si="439"/>
        <v>3751981.35</v>
      </c>
      <c r="DG587" s="401">
        <f t="shared" si="440"/>
        <v>77285554.390000001</v>
      </c>
      <c r="DH587" s="401">
        <f t="shared" si="441"/>
        <v>7687614</v>
      </c>
      <c r="DI587" s="401">
        <f t="shared" si="442"/>
        <v>69597940.390000001</v>
      </c>
      <c r="DJ587" s="401">
        <f t="shared" si="443"/>
        <v>0</v>
      </c>
      <c r="DL587" s="408">
        <f t="shared" si="444"/>
        <v>6638737.5</v>
      </c>
      <c r="DM587" s="408">
        <f t="shared" si="445"/>
        <v>-1979577.5</v>
      </c>
    </row>
    <row r="588" spans="1:117" s="56" customFormat="1" ht="21" x14ac:dyDescent="0.2">
      <c r="A588" s="192">
        <f t="shared" si="406"/>
        <v>2655495</v>
      </c>
      <c r="B588" s="137">
        <f>'آبان 1400'!B589</f>
        <v>583</v>
      </c>
      <c r="C588" s="137">
        <f>'آبان 1400'!C589</f>
        <v>379</v>
      </c>
      <c r="D588" s="137">
        <f>'آبان 1400'!D589</f>
        <v>12849</v>
      </c>
      <c r="E588" s="137" t="str">
        <f>'آبان 1400'!E589</f>
        <v>مصطفي</v>
      </c>
      <c r="F588" s="137" t="str">
        <f>'آبان 1400'!F589</f>
        <v>برزگر</v>
      </c>
      <c r="G588" s="137" t="str">
        <f>'آبان 1400'!G589</f>
        <v>نگهبان</v>
      </c>
      <c r="H588" s="137" t="str">
        <f>'آبان 1400'!H589</f>
        <v>خراسان جنوبی</v>
      </c>
      <c r="I588" s="137" t="str">
        <f>'آبان 1400'!I589</f>
        <v>180-813-3639072-1</v>
      </c>
      <c r="J588" s="137" t="str">
        <f>'آبان 1400'!J589</f>
        <v>0880218347</v>
      </c>
      <c r="K588" s="137" t="str">
        <f>'آبان 1400'!K589</f>
        <v>0019184122</v>
      </c>
      <c r="L588" s="137" t="str">
        <f>'آبان 1400'!L589</f>
        <v>خراسان جنوبی</v>
      </c>
      <c r="M588" s="137" t="str">
        <f>'آبان 1400'!M589</f>
        <v>نگهبان</v>
      </c>
      <c r="N588" s="121" t="str">
        <f>'آبان 1400'!N589</f>
        <v>*</v>
      </c>
      <c r="O588" s="120">
        <f>'آبان 1400'!O589</f>
        <v>0</v>
      </c>
      <c r="P588" s="122">
        <f>'آبان 1400'!P589</f>
        <v>0</v>
      </c>
      <c r="Q588" s="362">
        <f>'آبان 1400'!Q589</f>
        <v>30</v>
      </c>
      <c r="R588" s="362">
        <f>'آبان 1400'!R589</f>
        <v>120</v>
      </c>
      <c r="S588" s="362">
        <f>'آبان 1400'!S589</f>
        <v>110</v>
      </c>
      <c r="T588" s="362">
        <f>'آبان 1400'!T589</f>
        <v>29.33</v>
      </c>
      <c r="U588" s="138">
        <f>'آبان 1400'!U589</f>
        <v>0</v>
      </c>
      <c r="V588" s="121">
        <f>'آبان 1400'!W589</f>
        <v>0</v>
      </c>
      <c r="W588" s="122">
        <f>'آبان 1400'!X589</f>
        <v>0</v>
      </c>
      <c r="X588" s="370">
        <f>'آبان 1400'!Y589</f>
        <v>1</v>
      </c>
      <c r="Y588" s="370">
        <f>'آبان 1400'!Z589</f>
        <v>1</v>
      </c>
      <c r="Z588" s="139">
        <f>'آبان 1400'!AA589</f>
        <v>885165</v>
      </c>
      <c r="AA588" s="139">
        <f>'آبان 1400'!AB589</f>
        <v>46667</v>
      </c>
      <c r="AB588" s="139">
        <f>'آبان 1400'!AC589</f>
        <v>931832</v>
      </c>
      <c r="AC588" s="139">
        <f>'آبان 1400'!AD589</f>
        <v>4500000</v>
      </c>
      <c r="AD588" s="139">
        <f>'آبان 1400'!AE589</f>
        <v>6000000</v>
      </c>
      <c r="AE588" s="140">
        <f>'آبان 1400'!AF589</f>
        <v>177895.19999999998</v>
      </c>
      <c r="AF588" s="123">
        <f>'آبان 1400'!AG589</f>
        <v>26554950</v>
      </c>
      <c r="AG588" s="124">
        <f>'آبان 1400'!AH589</f>
        <v>1400010</v>
      </c>
      <c r="AH588" s="124">
        <f>'آبان 1400'!AI589</f>
        <v>21347423.999999996</v>
      </c>
      <c r="AI588" s="124">
        <f>'آبان 1400'!AJ589</f>
        <v>2655495</v>
      </c>
      <c r="AJ588" s="124">
        <f>'آبان 1400'!AK589</f>
        <v>4500000</v>
      </c>
      <c r="AK588" s="124">
        <f>'آبان 1400'!AL589</f>
        <v>6000000</v>
      </c>
      <c r="AL588" s="124">
        <f>'آبان 1400'!AM589</f>
        <v>4892117.9999999991</v>
      </c>
      <c r="AM588" s="124">
        <f>'آبان 1400'!AN589</f>
        <v>5217666.2159999991</v>
      </c>
      <c r="AN588" s="124">
        <f>'آبان 1400'!AO589</f>
        <v>0</v>
      </c>
      <c r="AO588" s="124">
        <f>'آبان 1400'!AP589</f>
        <v>2200000</v>
      </c>
      <c r="AP588" s="124">
        <f>'آبان 1400'!AQ589</f>
        <v>0</v>
      </c>
      <c r="AQ588" s="124">
        <f>'آبان 1400'!AR589</f>
        <v>0</v>
      </c>
      <c r="AR588" s="124">
        <f>'آبان 1400'!AS589</f>
        <v>0</v>
      </c>
      <c r="AS588" s="379">
        <f>'آبان 1400'!AT589</f>
        <v>0</v>
      </c>
      <c r="AT588" s="372">
        <f t="shared" si="407"/>
        <v>74767663.216000006</v>
      </c>
      <c r="AU588" s="174">
        <f>'آبان 1400'!AV589</f>
        <v>54364316.440880008</v>
      </c>
      <c r="AV588" s="142">
        <f>'آبان 1400'!AW589</f>
        <v>72112168.215999991</v>
      </c>
      <c r="AW588" s="143">
        <f t="shared" si="408"/>
        <v>5047851.7751199994</v>
      </c>
      <c r="AX588" s="76">
        <f t="shared" si="409"/>
        <v>1436431.644088001</v>
      </c>
      <c r="AY588" s="143">
        <f>'آبان 1400'!AZ589</f>
        <v>0</v>
      </c>
      <c r="AZ588" s="143">
        <f>'آبان 1400'!BA589</f>
        <v>0</v>
      </c>
      <c r="BA588" s="143">
        <f>'آبان 1400'!BB589</f>
        <v>0</v>
      </c>
      <c r="BB588" s="143">
        <f>'آبان 1400'!BC589</f>
        <v>0</v>
      </c>
      <c r="BC588" s="143">
        <f>'آبان 1400'!BD589</f>
        <v>0</v>
      </c>
      <c r="BD588" s="143">
        <f>'آبان 1400'!BE589</f>
        <v>0</v>
      </c>
      <c r="BE588" s="143">
        <f>'آبان 1400'!BF589</f>
        <v>0</v>
      </c>
      <c r="BF588" s="144">
        <f t="shared" si="410"/>
        <v>6484283.4192080004</v>
      </c>
      <c r="BG588" s="141">
        <f t="shared" si="411"/>
        <v>68283379</v>
      </c>
      <c r="BH588" s="145">
        <f t="shared" si="412"/>
        <v>74767663.216000006</v>
      </c>
      <c r="BI588" s="128">
        <f t="shared" si="405"/>
        <v>4659160</v>
      </c>
      <c r="BJ588" s="146">
        <f t="shared" si="413"/>
        <v>2329580</v>
      </c>
      <c r="BK588" s="146">
        <f t="shared" si="414"/>
        <v>698874</v>
      </c>
      <c r="BL588" s="147">
        <f t="shared" si="415"/>
        <v>1120000</v>
      </c>
      <c r="BM588" s="383">
        <v>0</v>
      </c>
      <c r="BN588" s="148">
        <f t="shared" si="416"/>
        <v>83575277.216000006</v>
      </c>
      <c r="BO588" s="149">
        <f t="shared" si="417"/>
        <v>72112168.215999991</v>
      </c>
      <c r="BP588" s="150">
        <f t="shared" si="418"/>
        <v>16585798.689679999</v>
      </c>
      <c r="BQ588" s="151">
        <f t="shared" si="419"/>
        <v>100161075.90568</v>
      </c>
      <c r="BR588" s="152">
        <f t="shared" si="420"/>
        <v>100800</v>
      </c>
      <c r="BS588" s="148">
        <f t="shared" si="421"/>
        <v>100261875.90568</v>
      </c>
      <c r="BT588" s="136">
        <v>0</v>
      </c>
      <c r="BU588" s="149">
        <f t="shared" si="422"/>
        <v>8357527.7216000007</v>
      </c>
      <c r="BV588" s="153">
        <f t="shared" si="423"/>
        <v>4178763.8608000004</v>
      </c>
      <c r="BW588" s="134">
        <f t="shared" si="424"/>
        <v>87725584.323280007</v>
      </c>
      <c r="BX588" s="148">
        <f t="shared" si="425"/>
        <v>7687614</v>
      </c>
      <c r="BY588" s="135">
        <f t="shared" si="426"/>
        <v>80037970.323280007</v>
      </c>
      <c r="CD588" s="400">
        <f>'آبان 1400'!AU589</f>
        <v>74767663.216000006</v>
      </c>
      <c r="CE588" s="401">
        <f>'آبان 1400'!AV589</f>
        <v>54364316.440880008</v>
      </c>
      <c r="CF588" s="401">
        <f>'آبان 1400'!AW589</f>
        <v>72112168.215999991</v>
      </c>
      <c r="CG588" s="401">
        <f>'آبان 1400'!AX589</f>
        <v>5047851.7751199994</v>
      </c>
      <c r="CH588" s="401">
        <f>'آبان 1400'!AY589</f>
        <v>1436431.644088001</v>
      </c>
      <c r="CI588" s="401">
        <f>'آبان 1400'!AZ589</f>
        <v>0</v>
      </c>
      <c r="CJ588" s="401">
        <f>'آبان 1400'!BA589</f>
        <v>0</v>
      </c>
      <c r="CK588" s="401">
        <f>'آبان 1400'!BB589</f>
        <v>0</v>
      </c>
      <c r="CL588" s="401">
        <f>'آبان 1400'!BC589</f>
        <v>0</v>
      </c>
      <c r="CM588" s="401">
        <f>'آبان 1400'!BD589</f>
        <v>0</v>
      </c>
      <c r="CN588" s="401">
        <f>'آبان 1400'!BE589</f>
        <v>0</v>
      </c>
      <c r="CO588" s="401">
        <f>'آبان 1400'!BF589</f>
        <v>0</v>
      </c>
      <c r="CP588" s="401">
        <f>'آبان 1400'!BG589</f>
        <v>6484283.4192080004</v>
      </c>
      <c r="CQ588" s="401">
        <f>'آبان 1400'!BH589</f>
        <v>68283379</v>
      </c>
      <c r="CR588" s="401">
        <f t="shared" si="427"/>
        <v>74767663.216000006</v>
      </c>
      <c r="CS588" s="56">
        <f t="shared" si="428"/>
        <v>4659160</v>
      </c>
      <c r="CT588" s="400">
        <f t="shared" si="429"/>
        <v>2329580</v>
      </c>
      <c r="CU588" s="401">
        <f t="shared" si="430"/>
        <v>698874</v>
      </c>
      <c r="CV588" s="401">
        <f t="shared" si="431"/>
        <v>1120000</v>
      </c>
      <c r="CW588" s="56">
        <v>0</v>
      </c>
      <c r="CX588" s="401">
        <f t="shared" si="432"/>
        <v>83575277.216000006</v>
      </c>
      <c r="CY588" s="401">
        <f t="shared" si="433"/>
        <v>72112168.215999991</v>
      </c>
      <c r="CZ588" s="401">
        <f t="shared" si="434"/>
        <v>16585798.689679999</v>
      </c>
      <c r="DA588" s="401">
        <f t="shared" si="435"/>
        <v>100161075.90568</v>
      </c>
      <c r="DB588" s="401">
        <f t="shared" si="436"/>
        <v>100800</v>
      </c>
      <c r="DC588" s="401">
        <f t="shared" si="437"/>
        <v>100261875.90568</v>
      </c>
      <c r="DD588" s="406">
        <v>0</v>
      </c>
      <c r="DE588" s="401">
        <f t="shared" si="438"/>
        <v>8357527.7216000007</v>
      </c>
      <c r="DF588" s="401">
        <f t="shared" si="439"/>
        <v>4178763.8608000004</v>
      </c>
      <c r="DG588" s="401">
        <f t="shared" si="440"/>
        <v>87725584.323280007</v>
      </c>
      <c r="DH588" s="401">
        <f t="shared" si="441"/>
        <v>7687614</v>
      </c>
      <c r="DI588" s="401">
        <f t="shared" si="442"/>
        <v>80037970.323280007</v>
      </c>
      <c r="DJ588" s="401">
        <f t="shared" si="443"/>
        <v>0</v>
      </c>
      <c r="DL588" s="408">
        <f t="shared" si="444"/>
        <v>6638737.5</v>
      </c>
      <c r="DM588" s="408">
        <f t="shared" si="445"/>
        <v>-1979577.5</v>
      </c>
    </row>
    <row r="589" spans="1:117" s="56" customFormat="1" ht="21" x14ac:dyDescent="0.2">
      <c r="A589" s="192">
        <f t="shared" si="406"/>
        <v>2655495</v>
      </c>
      <c r="B589" s="137">
        <f>'آبان 1400'!B590</f>
        <v>584</v>
      </c>
      <c r="C589" s="137">
        <f>'آبان 1400'!C590</f>
        <v>380</v>
      </c>
      <c r="D589" s="137">
        <f>'آبان 1400'!D590</f>
        <v>12841</v>
      </c>
      <c r="E589" s="137" t="str">
        <f>'آبان 1400'!E590</f>
        <v>محمدعلی</v>
      </c>
      <c r="F589" s="137" t="str">
        <f>'آبان 1400'!F590</f>
        <v>حرمتی</v>
      </c>
      <c r="G589" s="137" t="str">
        <f>'آبان 1400'!G590</f>
        <v>نگهبان</v>
      </c>
      <c r="H589" s="137" t="str">
        <f>'آبان 1400'!H590</f>
        <v>خراسان جنوبی</v>
      </c>
      <c r="I589" s="137" t="str">
        <f>'آبان 1400'!I590</f>
        <v>180-12-7401343-1</v>
      </c>
      <c r="J589" s="137" t="str">
        <f>'آبان 1400'!J590</f>
        <v>5230002042</v>
      </c>
      <c r="K589" s="137" t="str">
        <f>'آبان 1400'!K590</f>
        <v>0019186302</v>
      </c>
      <c r="L589" s="137" t="str">
        <f>'آبان 1400'!L590</f>
        <v>خراسان جنوبی</v>
      </c>
      <c r="M589" s="137" t="str">
        <f>'آبان 1400'!M590</f>
        <v>نگهبان</v>
      </c>
      <c r="N589" s="121">
        <f>'آبان 1400'!N590</f>
        <v>0</v>
      </c>
      <c r="O589" s="120" t="str">
        <f>'آبان 1400'!O590</f>
        <v>*</v>
      </c>
      <c r="P589" s="122">
        <f>'آبان 1400'!P590</f>
        <v>0</v>
      </c>
      <c r="Q589" s="362">
        <f>'آبان 1400'!Q590</f>
        <v>30</v>
      </c>
      <c r="R589" s="362">
        <f>'آبان 1400'!R590</f>
        <v>90</v>
      </c>
      <c r="S589" s="362">
        <f>'آبان 1400'!S590</f>
        <v>0</v>
      </c>
      <c r="T589" s="362">
        <f>'آبان 1400'!T590</f>
        <v>0</v>
      </c>
      <c r="U589" s="138">
        <f>'آبان 1400'!U590</f>
        <v>1</v>
      </c>
      <c r="V589" s="121">
        <f>'آبان 1400'!W590</f>
        <v>0</v>
      </c>
      <c r="W589" s="122">
        <f>'آبان 1400'!X590</f>
        <v>0</v>
      </c>
      <c r="X589" s="370">
        <f>'آبان 1400'!Y590</f>
        <v>1</v>
      </c>
      <c r="Y589" s="370">
        <f>'آبان 1400'!Z590</f>
        <v>1</v>
      </c>
      <c r="Z589" s="139">
        <f>'آبان 1400'!AA590</f>
        <v>885165</v>
      </c>
      <c r="AA589" s="139">
        <f>'آبان 1400'!AB590</f>
        <v>46667</v>
      </c>
      <c r="AB589" s="139">
        <f>'آبان 1400'!AC590</f>
        <v>931832</v>
      </c>
      <c r="AC589" s="139">
        <f>'آبان 1400'!AD590</f>
        <v>4500000</v>
      </c>
      <c r="AD589" s="139">
        <f>'آبان 1400'!AE590</f>
        <v>6000000</v>
      </c>
      <c r="AE589" s="140">
        <f>'آبان 1400'!AF590</f>
        <v>177895.19999999998</v>
      </c>
      <c r="AF589" s="123">
        <f>'آبان 1400'!AG590</f>
        <v>26554950</v>
      </c>
      <c r="AG589" s="124">
        <f>'آبان 1400'!AH590</f>
        <v>1400010</v>
      </c>
      <c r="AH589" s="124">
        <f>'آبان 1400'!AI590</f>
        <v>16010567.999999998</v>
      </c>
      <c r="AI589" s="124">
        <f>'آبان 1400'!AJ590</f>
        <v>2655495</v>
      </c>
      <c r="AJ589" s="124">
        <f>'آبان 1400'!AK590</f>
        <v>4500000</v>
      </c>
      <c r="AK589" s="124">
        <f>'آبان 1400'!AL590</f>
        <v>6000000</v>
      </c>
      <c r="AL589" s="124">
        <f>'آبان 1400'!AM590</f>
        <v>0</v>
      </c>
      <c r="AM589" s="124">
        <f>'آبان 1400'!AN590</f>
        <v>0</v>
      </c>
      <c r="AN589" s="124">
        <f>'آبان 1400'!AO590</f>
        <v>931832</v>
      </c>
      <c r="AO589" s="124">
        <f>'آبان 1400'!AP590</f>
        <v>4000000</v>
      </c>
      <c r="AP589" s="124">
        <f>'آبان 1400'!AQ590</f>
        <v>0</v>
      </c>
      <c r="AQ589" s="124">
        <f>'آبان 1400'!AR590</f>
        <v>0</v>
      </c>
      <c r="AR589" s="124">
        <f>'آبان 1400'!AS590</f>
        <v>0</v>
      </c>
      <c r="AS589" s="379">
        <f>'آبان 1400'!AT590</f>
        <v>0</v>
      </c>
      <c r="AT589" s="372">
        <f t="shared" si="407"/>
        <v>62052855</v>
      </c>
      <c r="AU589" s="174">
        <f>'آبان 1400'!AV590</f>
        <v>39872941.039999999</v>
      </c>
      <c r="AV589" s="142">
        <f>'آبان 1400'!AW590</f>
        <v>58465528</v>
      </c>
      <c r="AW589" s="143">
        <f t="shared" si="408"/>
        <v>4092586.9600000004</v>
      </c>
      <c r="AX589" s="76">
        <f t="shared" si="409"/>
        <v>0</v>
      </c>
      <c r="AY589" s="143">
        <f>'آبان 1400'!AZ590</f>
        <v>0</v>
      </c>
      <c r="AZ589" s="143">
        <f>'آبان 1400'!BA590</f>
        <v>0</v>
      </c>
      <c r="BA589" s="143">
        <f>'آبان 1400'!BB590</f>
        <v>0</v>
      </c>
      <c r="BB589" s="143">
        <f>'آبان 1400'!BC590</f>
        <v>0</v>
      </c>
      <c r="BC589" s="143">
        <f>'آبان 1400'!BD590</f>
        <v>0</v>
      </c>
      <c r="BD589" s="143">
        <f>'آبان 1400'!BE590</f>
        <v>0</v>
      </c>
      <c r="BE589" s="143">
        <f>'آبان 1400'!BF590</f>
        <v>0</v>
      </c>
      <c r="BF589" s="144">
        <f t="shared" si="410"/>
        <v>4092586.9600000004</v>
      </c>
      <c r="BG589" s="141">
        <f t="shared" si="411"/>
        <v>57960268</v>
      </c>
      <c r="BH589" s="145">
        <f t="shared" si="412"/>
        <v>62052855</v>
      </c>
      <c r="BI589" s="128">
        <f t="shared" si="405"/>
        <v>4659160</v>
      </c>
      <c r="BJ589" s="146">
        <f t="shared" si="413"/>
        <v>2329580</v>
      </c>
      <c r="BK589" s="146">
        <f t="shared" si="414"/>
        <v>698874</v>
      </c>
      <c r="BL589" s="147">
        <f t="shared" si="415"/>
        <v>1120000</v>
      </c>
      <c r="BM589" s="383">
        <v>0</v>
      </c>
      <c r="BN589" s="148">
        <f t="shared" si="416"/>
        <v>70860469</v>
      </c>
      <c r="BO589" s="149">
        <f t="shared" si="417"/>
        <v>58465528</v>
      </c>
      <c r="BP589" s="150">
        <f t="shared" si="418"/>
        <v>13447071.440000001</v>
      </c>
      <c r="BQ589" s="151">
        <f t="shared" si="419"/>
        <v>84307540.439999998</v>
      </c>
      <c r="BR589" s="152">
        <f t="shared" si="420"/>
        <v>100800</v>
      </c>
      <c r="BS589" s="148">
        <f t="shared" si="421"/>
        <v>84408340.439999998</v>
      </c>
      <c r="BT589" s="136">
        <v>0</v>
      </c>
      <c r="BU589" s="149">
        <f t="shared" si="422"/>
        <v>7086046.9000000004</v>
      </c>
      <c r="BV589" s="153">
        <f t="shared" si="423"/>
        <v>3543023.45</v>
      </c>
      <c r="BW589" s="134">
        <f t="shared" si="424"/>
        <v>73779270.090000004</v>
      </c>
      <c r="BX589" s="148">
        <f t="shared" si="425"/>
        <v>7687614</v>
      </c>
      <c r="BY589" s="135">
        <f t="shared" si="426"/>
        <v>66091656.090000004</v>
      </c>
      <c r="CD589" s="400">
        <f>'آبان 1400'!AU590</f>
        <v>62052855</v>
      </c>
      <c r="CE589" s="401">
        <f>'آبان 1400'!AV590</f>
        <v>39872941.039999999</v>
      </c>
      <c r="CF589" s="401">
        <f>'آبان 1400'!AW590</f>
        <v>58465528</v>
      </c>
      <c r="CG589" s="401">
        <f>'آبان 1400'!AX590</f>
        <v>4092586.9600000004</v>
      </c>
      <c r="CH589" s="401">
        <f>'آبان 1400'!AY590</f>
        <v>0</v>
      </c>
      <c r="CI589" s="401">
        <f>'آبان 1400'!AZ590</f>
        <v>0</v>
      </c>
      <c r="CJ589" s="401">
        <f>'آبان 1400'!BA590</f>
        <v>0</v>
      </c>
      <c r="CK589" s="401">
        <f>'آبان 1400'!BB590</f>
        <v>0</v>
      </c>
      <c r="CL589" s="401">
        <f>'آبان 1400'!BC590</f>
        <v>0</v>
      </c>
      <c r="CM589" s="401">
        <f>'آبان 1400'!BD590</f>
        <v>0</v>
      </c>
      <c r="CN589" s="401">
        <f>'آبان 1400'!BE590</f>
        <v>0</v>
      </c>
      <c r="CO589" s="401">
        <f>'آبان 1400'!BF590</f>
        <v>0</v>
      </c>
      <c r="CP589" s="401">
        <f>'آبان 1400'!BG590</f>
        <v>4092586.9600000004</v>
      </c>
      <c r="CQ589" s="401">
        <f>'آبان 1400'!BH590</f>
        <v>57960268</v>
      </c>
      <c r="CR589" s="401">
        <f t="shared" si="427"/>
        <v>62052855</v>
      </c>
      <c r="CS589" s="56">
        <f t="shared" si="428"/>
        <v>4659160</v>
      </c>
      <c r="CT589" s="400">
        <f t="shared" si="429"/>
        <v>2329580</v>
      </c>
      <c r="CU589" s="401">
        <f t="shared" si="430"/>
        <v>698874</v>
      </c>
      <c r="CV589" s="401">
        <f t="shared" si="431"/>
        <v>1120000</v>
      </c>
      <c r="CW589" s="56">
        <v>0</v>
      </c>
      <c r="CX589" s="401">
        <f t="shared" si="432"/>
        <v>70860469</v>
      </c>
      <c r="CY589" s="401">
        <f t="shared" si="433"/>
        <v>58465528</v>
      </c>
      <c r="CZ589" s="401">
        <f t="shared" si="434"/>
        <v>13447071.440000001</v>
      </c>
      <c r="DA589" s="401">
        <f t="shared" si="435"/>
        <v>84307540.439999998</v>
      </c>
      <c r="DB589" s="401">
        <f t="shared" si="436"/>
        <v>100800</v>
      </c>
      <c r="DC589" s="401">
        <f t="shared" si="437"/>
        <v>84408340.439999998</v>
      </c>
      <c r="DD589" s="406">
        <v>0</v>
      </c>
      <c r="DE589" s="401">
        <f t="shared" si="438"/>
        <v>7086046.9000000004</v>
      </c>
      <c r="DF589" s="401">
        <f t="shared" si="439"/>
        <v>3543023.45</v>
      </c>
      <c r="DG589" s="401">
        <f t="shared" si="440"/>
        <v>73779270.090000004</v>
      </c>
      <c r="DH589" s="401">
        <f t="shared" si="441"/>
        <v>7687614</v>
      </c>
      <c r="DI589" s="401">
        <f t="shared" si="442"/>
        <v>66091656.090000004</v>
      </c>
      <c r="DJ589" s="401">
        <f t="shared" si="443"/>
        <v>0</v>
      </c>
      <c r="DL589" s="408">
        <f t="shared" si="444"/>
        <v>6638737.5</v>
      </c>
      <c r="DM589" s="408">
        <f t="shared" si="445"/>
        <v>-1979577.5</v>
      </c>
    </row>
    <row r="590" spans="1:117" s="56" customFormat="1" ht="21" x14ac:dyDescent="0.2">
      <c r="A590" s="192">
        <f t="shared" si="406"/>
        <v>2655495</v>
      </c>
      <c r="B590" s="137">
        <f>'آبان 1400'!B591</f>
        <v>585</v>
      </c>
      <c r="C590" s="137">
        <f>'آبان 1400'!C591</f>
        <v>381</v>
      </c>
      <c r="D590" s="137">
        <f>'آبان 1400'!D591</f>
        <v>12847</v>
      </c>
      <c r="E590" s="137" t="str">
        <f>'آبان 1400'!E591</f>
        <v>ناصر</v>
      </c>
      <c r="F590" s="137" t="str">
        <f>'آبان 1400'!F591</f>
        <v>عجمی دوحصاران</v>
      </c>
      <c r="G590" s="137" t="str">
        <f>'آبان 1400'!G591</f>
        <v>نگهبان</v>
      </c>
      <c r="H590" s="137" t="str">
        <f>'آبان 1400'!H591</f>
        <v>خراسان جنوبی</v>
      </c>
      <c r="I590" s="137" t="str">
        <f>'آبان 1400'!I591</f>
        <v>180-12-7557289-1</v>
      </c>
      <c r="J590" s="137" t="str">
        <f>'آبان 1400'!J591</f>
        <v>0850017025</v>
      </c>
      <c r="K590" s="137" t="str">
        <f>'آبان 1400'!K591</f>
        <v>0069812046</v>
      </c>
      <c r="L590" s="137" t="str">
        <f>'آبان 1400'!L591</f>
        <v>خراسان جنوبی</v>
      </c>
      <c r="M590" s="137" t="str">
        <f>'آبان 1400'!M591</f>
        <v>نگهبان</v>
      </c>
      <c r="N590" s="121">
        <f>'آبان 1400'!N591</f>
        <v>0</v>
      </c>
      <c r="O590" s="120" t="str">
        <f>'آبان 1400'!O591</f>
        <v>*</v>
      </c>
      <c r="P590" s="122">
        <f>'آبان 1400'!P591</f>
        <v>0</v>
      </c>
      <c r="Q590" s="362">
        <f>'آبان 1400'!Q591</f>
        <v>30</v>
      </c>
      <c r="R590" s="362">
        <f>'آبان 1400'!R591</f>
        <v>90</v>
      </c>
      <c r="S590" s="362">
        <f>'آبان 1400'!S591</f>
        <v>0</v>
      </c>
      <c r="T590" s="362">
        <f>'آبان 1400'!T591</f>
        <v>0</v>
      </c>
      <c r="U590" s="138">
        <f>'آبان 1400'!U591</f>
        <v>1</v>
      </c>
      <c r="V590" s="121">
        <f>'آبان 1400'!W591</f>
        <v>0</v>
      </c>
      <c r="W590" s="122">
        <f>'آبان 1400'!X591</f>
        <v>0</v>
      </c>
      <c r="X590" s="370">
        <f>'آبان 1400'!Y591</f>
        <v>1</v>
      </c>
      <c r="Y590" s="370">
        <f>'آبان 1400'!Z591</f>
        <v>1</v>
      </c>
      <c r="Z590" s="139">
        <f>'آبان 1400'!AA591</f>
        <v>885165</v>
      </c>
      <c r="AA590" s="139">
        <f>'آبان 1400'!AB591</f>
        <v>46667</v>
      </c>
      <c r="AB590" s="139">
        <f>'آبان 1400'!AC591</f>
        <v>931832</v>
      </c>
      <c r="AC590" s="139">
        <f>'آبان 1400'!AD591</f>
        <v>4500000</v>
      </c>
      <c r="AD590" s="139">
        <f>'آبان 1400'!AE591</f>
        <v>6000000</v>
      </c>
      <c r="AE590" s="140">
        <f>'آبان 1400'!AF591</f>
        <v>177895.19999999998</v>
      </c>
      <c r="AF590" s="123">
        <f>'آبان 1400'!AG591</f>
        <v>26554950</v>
      </c>
      <c r="AG590" s="124">
        <f>'آبان 1400'!AH591</f>
        <v>1400010</v>
      </c>
      <c r="AH590" s="124">
        <f>'آبان 1400'!AI591</f>
        <v>16010567.999999998</v>
      </c>
      <c r="AI590" s="124">
        <f>'آبان 1400'!AJ591</f>
        <v>2655495</v>
      </c>
      <c r="AJ590" s="124">
        <f>'آبان 1400'!AK591</f>
        <v>4500000</v>
      </c>
      <c r="AK590" s="124">
        <f>'آبان 1400'!AL591</f>
        <v>6000000</v>
      </c>
      <c r="AL590" s="124">
        <f>'آبان 1400'!AM591</f>
        <v>0</v>
      </c>
      <c r="AM590" s="124">
        <f>'آبان 1400'!AN591</f>
        <v>0</v>
      </c>
      <c r="AN590" s="124">
        <f>'آبان 1400'!AO591</f>
        <v>931832</v>
      </c>
      <c r="AO590" s="124">
        <f>'آبان 1400'!AP591</f>
        <v>4000000</v>
      </c>
      <c r="AP590" s="124">
        <f>'آبان 1400'!AQ591</f>
        <v>0</v>
      </c>
      <c r="AQ590" s="124">
        <f>'آبان 1400'!AR591</f>
        <v>0</v>
      </c>
      <c r="AR590" s="124">
        <f>'آبان 1400'!AS591</f>
        <v>0</v>
      </c>
      <c r="AS590" s="379">
        <f>'آبان 1400'!AT591</f>
        <v>0</v>
      </c>
      <c r="AT590" s="372">
        <f t="shared" si="407"/>
        <v>62052855</v>
      </c>
      <c r="AU590" s="174">
        <f>'آبان 1400'!AV591</f>
        <v>39872941.039999999</v>
      </c>
      <c r="AV590" s="142">
        <f>'آبان 1400'!AW591</f>
        <v>58465528</v>
      </c>
      <c r="AW590" s="143">
        <f t="shared" si="408"/>
        <v>4092586.9600000004</v>
      </c>
      <c r="AX590" s="76">
        <f t="shared" si="409"/>
        <v>0</v>
      </c>
      <c r="AY590" s="143">
        <f>'آبان 1400'!AZ591</f>
        <v>0</v>
      </c>
      <c r="AZ590" s="143">
        <f>'آبان 1400'!BA591</f>
        <v>0</v>
      </c>
      <c r="BA590" s="143">
        <f>'آبان 1400'!BB591</f>
        <v>0</v>
      </c>
      <c r="BB590" s="143">
        <f>'آبان 1400'!BC591</f>
        <v>0</v>
      </c>
      <c r="BC590" s="143">
        <f>'آبان 1400'!BD591</f>
        <v>0</v>
      </c>
      <c r="BD590" s="143">
        <f>'آبان 1400'!BE591</f>
        <v>0</v>
      </c>
      <c r="BE590" s="143">
        <f>'آبان 1400'!BF591</f>
        <v>0</v>
      </c>
      <c r="BF590" s="144">
        <f t="shared" si="410"/>
        <v>4092586.9600000004</v>
      </c>
      <c r="BG590" s="141">
        <f t="shared" si="411"/>
        <v>57960268</v>
      </c>
      <c r="BH590" s="145">
        <f t="shared" si="412"/>
        <v>62052855</v>
      </c>
      <c r="BI590" s="128">
        <f t="shared" si="405"/>
        <v>4659160</v>
      </c>
      <c r="BJ590" s="146">
        <f t="shared" si="413"/>
        <v>2329580</v>
      </c>
      <c r="BK590" s="146">
        <f t="shared" si="414"/>
        <v>698874</v>
      </c>
      <c r="BL590" s="147">
        <f t="shared" si="415"/>
        <v>1120000</v>
      </c>
      <c r="BM590" s="383">
        <v>0</v>
      </c>
      <c r="BN590" s="148">
        <f t="shared" si="416"/>
        <v>70860469</v>
      </c>
      <c r="BO590" s="149">
        <f t="shared" si="417"/>
        <v>58465528</v>
      </c>
      <c r="BP590" s="150">
        <f t="shared" si="418"/>
        <v>13447071.440000001</v>
      </c>
      <c r="BQ590" s="151">
        <f t="shared" si="419"/>
        <v>84307540.439999998</v>
      </c>
      <c r="BR590" s="152">
        <f t="shared" si="420"/>
        <v>100800</v>
      </c>
      <c r="BS590" s="148">
        <f t="shared" si="421"/>
        <v>84408340.439999998</v>
      </c>
      <c r="BT590" s="136">
        <v>0</v>
      </c>
      <c r="BU590" s="149">
        <f t="shared" si="422"/>
        <v>7086046.9000000004</v>
      </c>
      <c r="BV590" s="153">
        <f t="shared" si="423"/>
        <v>3543023.45</v>
      </c>
      <c r="BW590" s="134">
        <f t="shared" si="424"/>
        <v>73779270.090000004</v>
      </c>
      <c r="BX590" s="148">
        <f t="shared" si="425"/>
        <v>7687614</v>
      </c>
      <c r="BY590" s="135">
        <f t="shared" si="426"/>
        <v>66091656.090000004</v>
      </c>
      <c r="CD590" s="400">
        <f>'آبان 1400'!AU591</f>
        <v>62052855</v>
      </c>
      <c r="CE590" s="401">
        <f>'آبان 1400'!AV591</f>
        <v>39872941.039999999</v>
      </c>
      <c r="CF590" s="401">
        <f>'آبان 1400'!AW591</f>
        <v>58465528</v>
      </c>
      <c r="CG590" s="401">
        <f>'آبان 1400'!AX591</f>
        <v>4092586.9600000004</v>
      </c>
      <c r="CH590" s="401">
        <f>'آبان 1400'!AY591</f>
        <v>0</v>
      </c>
      <c r="CI590" s="401">
        <f>'آبان 1400'!AZ591</f>
        <v>0</v>
      </c>
      <c r="CJ590" s="401">
        <f>'آبان 1400'!BA591</f>
        <v>0</v>
      </c>
      <c r="CK590" s="401">
        <f>'آبان 1400'!BB591</f>
        <v>0</v>
      </c>
      <c r="CL590" s="401">
        <f>'آبان 1400'!BC591</f>
        <v>0</v>
      </c>
      <c r="CM590" s="401">
        <f>'آبان 1400'!BD591</f>
        <v>0</v>
      </c>
      <c r="CN590" s="401">
        <f>'آبان 1400'!BE591</f>
        <v>0</v>
      </c>
      <c r="CO590" s="401">
        <f>'آبان 1400'!BF591</f>
        <v>0</v>
      </c>
      <c r="CP590" s="401">
        <f>'آبان 1400'!BG591</f>
        <v>4092586.9600000004</v>
      </c>
      <c r="CQ590" s="401">
        <f>'آبان 1400'!BH591</f>
        <v>57960268</v>
      </c>
      <c r="CR590" s="401">
        <f t="shared" si="427"/>
        <v>62052855</v>
      </c>
      <c r="CS590" s="56">
        <f t="shared" si="428"/>
        <v>4659160</v>
      </c>
      <c r="CT590" s="400">
        <f t="shared" si="429"/>
        <v>2329580</v>
      </c>
      <c r="CU590" s="401">
        <f t="shared" si="430"/>
        <v>698874</v>
      </c>
      <c r="CV590" s="401">
        <f t="shared" si="431"/>
        <v>1120000</v>
      </c>
      <c r="CW590" s="56">
        <v>0</v>
      </c>
      <c r="CX590" s="401">
        <f t="shared" si="432"/>
        <v>70860469</v>
      </c>
      <c r="CY590" s="401">
        <f t="shared" si="433"/>
        <v>58465528</v>
      </c>
      <c r="CZ590" s="401">
        <f t="shared" si="434"/>
        <v>13447071.440000001</v>
      </c>
      <c r="DA590" s="401">
        <f t="shared" si="435"/>
        <v>84307540.439999998</v>
      </c>
      <c r="DB590" s="401">
        <f t="shared" si="436"/>
        <v>100800</v>
      </c>
      <c r="DC590" s="401">
        <f t="shared" si="437"/>
        <v>84408340.439999998</v>
      </c>
      <c r="DD590" s="406">
        <v>0</v>
      </c>
      <c r="DE590" s="401">
        <f t="shared" si="438"/>
        <v>7086046.9000000004</v>
      </c>
      <c r="DF590" s="401">
        <f t="shared" si="439"/>
        <v>3543023.45</v>
      </c>
      <c r="DG590" s="401">
        <f t="shared" si="440"/>
        <v>73779270.090000004</v>
      </c>
      <c r="DH590" s="401">
        <f t="shared" si="441"/>
        <v>7687614</v>
      </c>
      <c r="DI590" s="401">
        <f t="shared" si="442"/>
        <v>66091656.090000004</v>
      </c>
      <c r="DJ590" s="401">
        <f t="shared" si="443"/>
        <v>0</v>
      </c>
      <c r="DL590" s="408">
        <f t="shared" si="444"/>
        <v>6638737.5</v>
      </c>
      <c r="DM590" s="408">
        <f t="shared" si="445"/>
        <v>-1979577.5</v>
      </c>
    </row>
    <row r="591" spans="1:117" s="56" customFormat="1" ht="21" x14ac:dyDescent="0.2">
      <c r="A591" s="192">
        <f t="shared" si="406"/>
        <v>2655495</v>
      </c>
      <c r="B591" s="137">
        <f>'آبان 1400'!B592</f>
        <v>586</v>
      </c>
      <c r="C591" s="137">
        <f>'آبان 1400'!C592</f>
        <v>382</v>
      </c>
      <c r="D591" s="137">
        <f>'آبان 1400'!D592</f>
        <v>12846</v>
      </c>
      <c r="E591" s="137" t="str">
        <f>'آبان 1400'!E592</f>
        <v>علیرضا</v>
      </c>
      <c r="F591" s="137" t="str">
        <f>'آبان 1400'!F592</f>
        <v>ولایتی</v>
      </c>
      <c r="G591" s="137" t="str">
        <f>'آبان 1400'!G592</f>
        <v>نگهبان</v>
      </c>
      <c r="H591" s="137" t="str">
        <f>'آبان 1400'!H592</f>
        <v>خراسان جنوبی</v>
      </c>
      <c r="I591" s="137" t="str">
        <f>'آبان 1400'!I592</f>
        <v>180-813-53637680-1</v>
      </c>
      <c r="J591" s="137" t="str">
        <f>'آبان 1400'!J592</f>
        <v>0889961565</v>
      </c>
      <c r="K591" s="137" t="str">
        <f>'آبان 1400'!K592</f>
        <v>0069312704</v>
      </c>
      <c r="L591" s="137" t="str">
        <f>'آبان 1400'!L592</f>
        <v>خراسان جنوبی</v>
      </c>
      <c r="M591" s="137" t="str">
        <f>'آبان 1400'!M592</f>
        <v>نگهبان</v>
      </c>
      <c r="N591" s="121">
        <f>'آبان 1400'!N592</f>
        <v>0</v>
      </c>
      <c r="O591" s="120" t="str">
        <f>'آبان 1400'!O592</f>
        <v>*</v>
      </c>
      <c r="P591" s="122">
        <f>'آبان 1400'!P592</f>
        <v>0</v>
      </c>
      <c r="Q591" s="362">
        <f>'آبان 1400'!Q592</f>
        <v>30</v>
      </c>
      <c r="R591" s="362">
        <f>'آبان 1400'!R592</f>
        <v>90</v>
      </c>
      <c r="S591" s="362">
        <f>'آبان 1400'!S592</f>
        <v>0</v>
      </c>
      <c r="T591" s="362">
        <f>'آبان 1400'!T592</f>
        <v>0</v>
      </c>
      <c r="U591" s="138">
        <f>'آبان 1400'!U592</f>
        <v>1</v>
      </c>
      <c r="V591" s="121">
        <f>'آبان 1400'!W592</f>
        <v>0</v>
      </c>
      <c r="W591" s="122">
        <f>'آبان 1400'!X592</f>
        <v>0</v>
      </c>
      <c r="X591" s="370">
        <f>'آبان 1400'!Y592</f>
        <v>2</v>
      </c>
      <c r="Y591" s="370">
        <f>'آبان 1400'!Z592</f>
        <v>2</v>
      </c>
      <c r="Z591" s="139">
        <f>'آبان 1400'!AA592</f>
        <v>885165</v>
      </c>
      <c r="AA591" s="139">
        <f>'آبان 1400'!AB592</f>
        <v>46667</v>
      </c>
      <c r="AB591" s="139">
        <f>'آبان 1400'!AC592</f>
        <v>931832</v>
      </c>
      <c r="AC591" s="139">
        <f>'آبان 1400'!AD592</f>
        <v>4500000</v>
      </c>
      <c r="AD591" s="139">
        <f>'آبان 1400'!AE592</f>
        <v>6000000</v>
      </c>
      <c r="AE591" s="140">
        <f>'آبان 1400'!AF592</f>
        <v>177895.19999999998</v>
      </c>
      <c r="AF591" s="123">
        <f>'آبان 1400'!AG592</f>
        <v>26554950</v>
      </c>
      <c r="AG591" s="124">
        <f>'آبان 1400'!AH592</f>
        <v>1400010</v>
      </c>
      <c r="AH591" s="124">
        <f>'آبان 1400'!AI592</f>
        <v>16010567.999999998</v>
      </c>
      <c r="AI591" s="124">
        <f>'آبان 1400'!AJ592</f>
        <v>5310990</v>
      </c>
      <c r="AJ591" s="124">
        <f>'آبان 1400'!AK592</f>
        <v>4500000</v>
      </c>
      <c r="AK591" s="124">
        <f>'آبان 1400'!AL592</f>
        <v>6000000</v>
      </c>
      <c r="AL591" s="124">
        <f>'آبان 1400'!AM592</f>
        <v>0</v>
      </c>
      <c r="AM591" s="124">
        <f>'آبان 1400'!AN592</f>
        <v>0</v>
      </c>
      <c r="AN591" s="124">
        <f>'آبان 1400'!AO592</f>
        <v>931832</v>
      </c>
      <c r="AO591" s="124">
        <f>'آبان 1400'!AP592</f>
        <v>4000000</v>
      </c>
      <c r="AP591" s="124">
        <f>'آبان 1400'!AQ592</f>
        <v>0</v>
      </c>
      <c r="AQ591" s="124">
        <f>'آبان 1400'!AR592</f>
        <v>0</v>
      </c>
      <c r="AR591" s="124">
        <f>'آبان 1400'!AS592</f>
        <v>0</v>
      </c>
      <c r="AS591" s="379">
        <f>'آبان 1400'!AT592</f>
        <v>0</v>
      </c>
      <c r="AT591" s="372">
        <f t="shared" si="407"/>
        <v>64708350</v>
      </c>
      <c r="AU591" s="174">
        <f>'آبان 1400'!AV592</f>
        <v>39872941.039999999</v>
      </c>
      <c r="AV591" s="142">
        <f>'آبان 1400'!AW592</f>
        <v>58465528</v>
      </c>
      <c r="AW591" s="143">
        <f t="shared" si="408"/>
        <v>4092586.9600000004</v>
      </c>
      <c r="AX591" s="76">
        <f t="shared" si="409"/>
        <v>0</v>
      </c>
      <c r="AY591" s="143">
        <f>'آبان 1400'!AZ592</f>
        <v>0</v>
      </c>
      <c r="AZ591" s="143">
        <f>'آبان 1400'!BA592</f>
        <v>0</v>
      </c>
      <c r="BA591" s="143">
        <f>'آبان 1400'!BB592</f>
        <v>0</v>
      </c>
      <c r="BB591" s="143">
        <f>'آبان 1400'!BC592</f>
        <v>0</v>
      </c>
      <c r="BC591" s="143">
        <f>'آبان 1400'!BD592</f>
        <v>0</v>
      </c>
      <c r="BD591" s="143">
        <f>'آبان 1400'!BE592</f>
        <v>0</v>
      </c>
      <c r="BE591" s="143">
        <f>'آبان 1400'!BF592</f>
        <v>0</v>
      </c>
      <c r="BF591" s="144">
        <f t="shared" si="410"/>
        <v>4092586.9600000004</v>
      </c>
      <c r="BG591" s="141">
        <f t="shared" si="411"/>
        <v>60615763</v>
      </c>
      <c r="BH591" s="145">
        <f t="shared" si="412"/>
        <v>64708350</v>
      </c>
      <c r="BI591" s="128">
        <f t="shared" si="405"/>
        <v>4659160</v>
      </c>
      <c r="BJ591" s="146">
        <f t="shared" si="413"/>
        <v>2329580</v>
      </c>
      <c r="BK591" s="146">
        <f t="shared" si="414"/>
        <v>698874</v>
      </c>
      <c r="BL591" s="147">
        <f t="shared" si="415"/>
        <v>1120000</v>
      </c>
      <c r="BM591" s="383">
        <v>0</v>
      </c>
      <c r="BN591" s="148">
        <f t="shared" si="416"/>
        <v>73515964</v>
      </c>
      <c r="BO591" s="149">
        <f t="shared" si="417"/>
        <v>58465528</v>
      </c>
      <c r="BP591" s="150">
        <f t="shared" si="418"/>
        <v>13447071.440000001</v>
      </c>
      <c r="BQ591" s="151">
        <f t="shared" si="419"/>
        <v>86963035.439999998</v>
      </c>
      <c r="BR591" s="152">
        <f t="shared" si="420"/>
        <v>100800</v>
      </c>
      <c r="BS591" s="148">
        <f t="shared" si="421"/>
        <v>87063835.439999998</v>
      </c>
      <c r="BT591" s="136">
        <v>0</v>
      </c>
      <c r="BU591" s="149">
        <f t="shared" si="422"/>
        <v>7351596.4000000004</v>
      </c>
      <c r="BV591" s="153">
        <f t="shared" si="423"/>
        <v>3675798.2</v>
      </c>
      <c r="BW591" s="134">
        <f t="shared" si="424"/>
        <v>76036440.840000004</v>
      </c>
      <c r="BX591" s="148">
        <f t="shared" si="425"/>
        <v>7687614</v>
      </c>
      <c r="BY591" s="135">
        <f t="shared" si="426"/>
        <v>68348826.840000004</v>
      </c>
      <c r="CD591" s="400">
        <f>'آبان 1400'!AU592</f>
        <v>64708350</v>
      </c>
      <c r="CE591" s="401">
        <f>'آبان 1400'!AV592</f>
        <v>39872941.039999999</v>
      </c>
      <c r="CF591" s="401">
        <f>'آبان 1400'!AW592</f>
        <v>58465528</v>
      </c>
      <c r="CG591" s="401">
        <f>'آبان 1400'!AX592</f>
        <v>4092586.9600000004</v>
      </c>
      <c r="CH591" s="401">
        <f>'آبان 1400'!AY592</f>
        <v>0</v>
      </c>
      <c r="CI591" s="401">
        <f>'آبان 1400'!AZ592</f>
        <v>0</v>
      </c>
      <c r="CJ591" s="401">
        <f>'آبان 1400'!BA592</f>
        <v>0</v>
      </c>
      <c r="CK591" s="401">
        <f>'آبان 1400'!BB592</f>
        <v>0</v>
      </c>
      <c r="CL591" s="401">
        <f>'آبان 1400'!BC592</f>
        <v>0</v>
      </c>
      <c r="CM591" s="401">
        <f>'آبان 1400'!BD592</f>
        <v>0</v>
      </c>
      <c r="CN591" s="401">
        <f>'آبان 1400'!BE592</f>
        <v>0</v>
      </c>
      <c r="CO591" s="401">
        <f>'آبان 1400'!BF592</f>
        <v>0</v>
      </c>
      <c r="CP591" s="401">
        <f>'آبان 1400'!BG592</f>
        <v>4092586.9600000004</v>
      </c>
      <c r="CQ591" s="401">
        <f>'آبان 1400'!BH592</f>
        <v>60615763</v>
      </c>
      <c r="CR591" s="401">
        <f t="shared" si="427"/>
        <v>64708350</v>
      </c>
      <c r="CS591" s="56">
        <f t="shared" si="428"/>
        <v>4659160</v>
      </c>
      <c r="CT591" s="400">
        <f t="shared" si="429"/>
        <v>2329580</v>
      </c>
      <c r="CU591" s="401">
        <f t="shared" si="430"/>
        <v>698874</v>
      </c>
      <c r="CV591" s="401">
        <f t="shared" si="431"/>
        <v>1120000</v>
      </c>
      <c r="CW591" s="56">
        <v>0</v>
      </c>
      <c r="CX591" s="401">
        <f t="shared" si="432"/>
        <v>73515964</v>
      </c>
      <c r="CY591" s="401">
        <f t="shared" si="433"/>
        <v>58465528</v>
      </c>
      <c r="CZ591" s="401">
        <f t="shared" si="434"/>
        <v>13447071.440000001</v>
      </c>
      <c r="DA591" s="401">
        <f t="shared" si="435"/>
        <v>86963035.439999998</v>
      </c>
      <c r="DB591" s="401">
        <f t="shared" si="436"/>
        <v>100800</v>
      </c>
      <c r="DC591" s="401">
        <f t="shared" si="437"/>
        <v>87063835.439999998</v>
      </c>
      <c r="DD591" s="406">
        <v>0</v>
      </c>
      <c r="DE591" s="401">
        <f t="shared" si="438"/>
        <v>7351596.4000000004</v>
      </c>
      <c r="DF591" s="401">
        <f t="shared" si="439"/>
        <v>3675798.2</v>
      </c>
      <c r="DG591" s="401">
        <f t="shared" si="440"/>
        <v>76036440.840000004</v>
      </c>
      <c r="DH591" s="401">
        <f t="shared" si="441"/>
        <v>7687614</v>
      </c>
      <c r="DI591" s="401">
        <f t="shared" si="442"/>
        <v>68348826.840000004</v>
      </c>
      <c r="DJ591" s="401">
        <f t="shared" si="443"/>
        <v>0</v>
      </c>
      <c r="DL591" s="408">
        <f t="shared" si="444"/>
        <v>6638737.5</v>
      </c>
      <c r="DM591" s="408">
        <f t="shared" si="445"/>
        <v>-1979577.5</v>
      </c>
    </row>
    <row r="592" spans="1:117" s="56" customFormat="1" ht="21" x14ac:dyDescent="0.2">
      <c r="A592" s="192">
        <f t="shared" si="406"/>
        <v>2655495</v>
      </c>
      <c r="B592" s="137">
        <f>'آبان 1400'!B593</f>
        <v>587</v>
      </c>
      <c r="C592" s="137">
        <f>'آبان 1400'!C593</f>
        <v>383</v>
      </c>
      <c r="D592" s="137">
        <f>'آبان 1400'!D593</f>
        <v>12842</v>
      </c>
      <c r="E592" s="137" t="str">
        <f>'آبان 1400'!E593</f>
        <v>محمدرضا</v>
      </c>
      <c r="F592" s="137" t="str">
        <f>'آبان 1400'!F593</f>
        <v>شریفی</v>
      </c>
      <c r="G592" s="137" t="str">
        <f>'آبان 1400'!G593</f>
        <v>نگهبان</v>
      </c>
      <c r="H592" s="137" t="str">
        <f>'آبان 1400'!H593</f>
        <v>خراسان جنوبی</v>
      </c>
      <c r="I592" s="137" t="str">
        <f>'آبان 1400'!I593</f>
        <v>180-813-8641019-1</v>
      </c>
      <c r="J592" s="137" t="str">
        <f>'آبان 1400'!J593</f>
        <v>0880175591</v>
      </c>
      <c r="K592" s="137" t="str">
        <f>'آبان 1400'!K593</f>
        <v>0019186815</v>
      </c>
      <c r="L592" s="137" t="str">
        <f>'آبان 1400'!L593</f>
        <v>خراسان جنوبی</v>
      </c>
      <c r="M592" s="137" t="str">
        <f>'آبان 1400'!M593</f>
        <v>نگهبان</v>
      </c>
      <c r="N592" s="121" t="str">
        <f>'آبان 1400'!N593</f>
        <v>*</v>
      </c>
      <c r="O592" s="120">
        <f>'آبان 1400'!O593</f>
        <v>0</v>
      </c>
      <c r="P592" s="122">
        <f>'آبان 1400'!P593</f>
        <v>0</v>
      </c>
      <c r="Q592" s="362">
        <f>'آبان 1400'!Q593</f>
        <v>30</v>
      </c>
      <c r="R592" s="362">
        <f>'آبان 1400'!R593</f>
        <v>120</v>
      </c>
      <c r="S592" s="362">
        <f>'آبان 1400'!S593</f>
        <v>110</v>
      </c>
      <c r="T592" s="362">
        <f>'آبان 1400'!T593</f>
        <v>29.33</v>
      </c>
      <c r="U592" s="138">
        <f>'آبان 1400'!U593</f>
        <v>0</v>
      </c>
      <c r="V592" s="121">
        <f>'آبان 1400'!W593</f>
        <v>0</v>
      </c>
      <c r="W592" s="122">
        <f>'آبان 1400'!X593</f>
        <v>0</v>
      </c>
      <c r="X592" s="370">
        <f>'آبان 1400'!Y593</f>
        <v>1</v>
      </c>
      <c r="Y592" s="370">
        <f>'آبان 1400'!Z593</f>
        <v>1</v>
      </c>
      <c r="Z592" s="139">
        <f>'آبان 1400'!AA593</f>
        <v>885165</v>
      </c>
      <c r="AA592" s="139">
        <f>'آبان 1400'!AB593</f>
        <v>46667</v>
      </c>
      <c r="AB592" s="139">
        <f>'آبان 1400'!AC593</f>
        <v>931832</v>
      </c>
      <c r="AC592" s="139">
        <f>'آبان 1400'!AD593</f>
        <v>4500000</v>
      </c>
      <c r="AD592" s="139">
        <f>'آبان 1400'!AE593</f>
        <v>6000000</v>
      </c>
      <c r="AE592" s="140">
        <f>'آبان 1400'!AF593</f>
        <v>177895.19999999998</v>
      </c>
      <c r="AF592" s="123">
        <f>'آبان 1400'!AG593</f>
        <v>26554950</v>
      </c>
      <c r="AG592" s="124">
        <f>'آبان 1400'!AH593</f>
        <v>1400010</v>
      </c>
      <c r="AH592" s="124">
        <f>'آبان 1400'!AI593</f>
        <v>21347423.999999996</v>
      </c>
      <c r="AI592" s="124">
        <f>'آبان 1400'!AJ593</f>
        <v>2655495</v>
      </c>
      <c r="AJ592" s="124">
        <f>'آبان 1400'!AK593</f>
        <v>4500000</v>
      </c>
      <c r="AK592" s="124">
        <f>'آبان 1400'!AL593</f>
        <v>6000000</v>
      </c>
      <c r="AL592" s="124">
        <f>'آبان 1400'!AM593</f>
        <v>4892117.9999999991</v>
      </c>
      <c r="AM592" s="124">
        <f>'آبان 1400'!AN593</f>
        <v>5217666.2159999991</v>
      </c>
      <c r="AN592" s="124">
        <f>'آبان 1400'!AO593</f>
        <v>0</v>
      </c>
      <c r="AO592" s="124">
        <f>'آبان 1400'!AP593</f>
        <v>2000000</v>
      </c>
      <c r="AP592" s="124">
        <f>'آبان 1400'!AQ593</f>
        <v>0</v>
      </c>
      <c r="AQ592" s="124">
        <f>'آبان 1400'!AR593</f>
        <v>0</v>
      </c>
      <c r="AR592" s="124">
        <f>'آبان 1400'!AS593</f>
        <v>0</v>
      </c>
      <c r="AS592" s="379">
        <f>'آبان 1400'!AT593</f>
        <v>0</v>
      </c>
      <c r="AT592" s="372">
        <f t="shared" si="407"/>
        <v>74567663.216000006</v>
      </c>
      <c r="AU592" s="174">
        <f>'آبان 1400'!AV593</f>
        <v>54378316.440880008</v>
      </c>
      <c r="AV592" s="142">
        <f>'آبان 1400'!AW593</f>
        <v>71912168.215999991</v>
      </c>
      <c r="AW592" s="143">
        <f t="shared" si="408"/>
        <v>5033851.7751199994</v>
      </c>
      <c r="AX592" s="76">
        <f t="shared" si="409"/>
        <v>1437831.644088001</v>
      </c>
      <c r="AY592" s="143">
        <f>'آبان 1400'!AZ593</f>
        <v>0</v>
      </c>
      <c r="AZ592" s="143">
        <f>'آبان 1400'!BA593</f>
        <v>0</v>
      </c>
      <c r="BA592" s="143">
        <f>'آبان 1400'!BB593</f>
        <v>0</v>
      </c>
      <c r="BB592" s="143">
        <f>'آبان 1400'!BC593</f>
        <v>0</v>
      </c>
      <c r="BC592" s="143">
        <f>'آبان 1400'!BD593</f>
        <v>0</v>
      </c>
      <c r="BD592" s="143">
        <f>'آبان 1400'!BE593</f>
        <v>0</v>
      </c>
      <c r="BE592" s="143">
        <f>'آبان 1400'!BF593</f>
        <v>0</v>
      </c>
      <c r="BF592" s="144">
        <f t="shared" si="410"/>
        <v>6471683.4192080004</v>
      </c>
      <c r="BG592" s="141">
        <f t="shared" si="411"/>
        <v>68095979</v>
      </c>
      <c r="BH592" s="145">
        <f t="shared" si="412"/>
        <v>74567663.216000006</v>
      </c>
      <c r="BI592" s="128">
        <f t="shared" si="405"/>
        <v>4659160</v>
      </c>
      <c r="BJ592" s="146">
        <f t="shared" si="413"/>
        <v>2329580</v>
      </c>
      <c r="BK592" s="146">
        <f t="shared" si="414"/>
        <v>698874</v>
      </c>
      <c r="BL592" s="147">
        <f t="shared" si="415"/>
        <v>1120000</v>
      </c>
      <c r="BM592" s="383">
        <v>0</v>
      </c>
      <c r="BN592" s="148">
        <f t="shared" si="416"/>
        <v>83375277.216000006</v>
      </c>
      <c r="BO592" s="149">
        <f t="shared" si="417"/>
        <v>71912168.215999991</v>
      </c>
      <c r="BP592" s="150">
        <f t="shared" si="418"/>
        <v>16539798.689679999</v>
      </c>
      <c r="BQ592" s="151">
        <f t="shared" si="419"/>
        <v>99915075.905680001</v>
      </c>
      <c r="BR592" s="152">
        <f t="shared" si="420"/>
        <v>100800</v>
      </c>
      <c r="BS592" s="148">
        <f t="shared" si="421"/>
        <v>100015875.90568</v>
      </c>
      <c r="BT592" s="136">
        <v>0</v>
      </c>
      <c r="BU592" s="149">
        <f t="shared" si="422"/>
        <v>8337527.7216000007</v>
      </c>
      <c r="BV592" s="153">
        <f t="shared" si="423"/>
        <v>4168763.8608000004</v>
      </c>
      <c r="BW592" s="134">
        <f t="shared" si="424"/>
        <v>87509584.323280007</v>
      </c>
      <c r="BX592" s="148">
        <f t="shared" si="425"/>
        <v>7687614</v>
      </c>
      <c r="BY592" s="135">
        <f t="shared" si="426"/>
        <v>79821970.323280007</v>
      </c>
      <c r="CD592" s="400">
        <f>'آبان 1400'!AU593</f>
        <v>74567663.216000006</v>
      </c>
      <c r="CE592" s="401">
        <f>'آبان 1400'!AV593</f>
        <v>54378316.440880008</v>
      </c>
      <c r="CF592" s="401">
        <f>'آبان 1400'!AW593</f>
        <v>71912168.215999991</v>
      </c>
      <c r="CG592" s="401">
        <f>'آبان 1400'!AX593</f>
        <v>5033851.7751199994</v>
      </c>
      <c r="CH592" s="401">
        <f>'آبان 1400'!AY593</f>
        <v>1437831.644088001</v>
      </c>
      <c r="CI592" s="401">
        <f>'آبان 1400'!AZ593</f>
        <v>0</v>
      </c>
      <c r="CJ592" s="401">
        <f>'آبان 1400'!BA593</f>
        <v>0</v>
      </c>
      <c r="CK592" s="401">
        <f>'آبان 1400'!BB593</f>
        <v>0</v>
      </c>
      <c r="CL592" s="401">
        <f>'آبان 1400'!BC593</f>
        <v>0</v>
      </c>
      <c r="CM592" s="401">
        <f>'آبان 1400'!BD593</f>
        <v>0</v>
      </c>
      <c r="CN592" s="401">
        <f>'آبان 1400'!BE593</f>
        <v>0</v>
      </c>
      <c r="CO592" s="401">
        <f>'آبان 1400'!BF593</f>
        <v>0</v>
      </c>
      <c r="CP592" s="401">
        <f>'آبان 1400'!BG593</f>
        <v>6471683.4192080004</v>
      </c>
      <c r="CQ592" s="401">
        <f>'آبان 1400'!BH593</f>
        <v>68095979</v>
      </c>
      <c r="CR592" s="401">
        <f t="shared" si="427"/>
        <v>74567663.216000006</v>
      </c>
      <c r="CS592" s="56">
        <f t="shared" si="428"/>
        <v>4659160</v>
      </c>
      <c r="CT592" s="400">
        <f t="shared" si="429"/>
        <v>2329580</v>
      </c>
      <c r="CU592" s="401">
        <f t="shared" si="430"/>
        <v>698874</v>
      </c>
      <c r="CV592" s="401">
        <f t="shared" si="431"/>
        <v>1120000</v>
      </c>
      <c r="CW592" s="56">
        <v>0</v>
      </c>
      <c r="CX592" s="401">
        <f t="shared" si="432"/>
        <v>83375277.216000006</v>
      </c>
      <c r="CY592" s="401">
        <f t="shared" si="433"/>
        <v>71912168.215999991</v>
      </c>
      <c r="CZ592" s="401">
        <f t="shared" si="434"/>
        <v>16539798.689679999</v>
      </c>
      <c r="DA592" s="401">
        <f t="shared" si="435"/>
        <v>99915075.905680001</v>
      </c>
      <c r="DB592" s="401">
        <f t="shared" si="436"/>
        <v>100800</v>
      </c>
      <c r="DC592" s="401">
        <f t="shared" si="437"/>
        <v>100015875.90568</v>
      </c>
      <c r="DD592" s="406">
        <v>0</v>
      </c>
      <c r="DE592" s="401">
        <f t="shared" si="438"/>
        <v>8337527.7216000007</v>
      </c>
      <c r="DF592" s="401">
        <f t="shared" si="439"/>
        <v>4168763.8608000004</v>
      </c>
      <c r="DG592" s="401">
        <f t="shared" si="440"/>
        <v>87509584.323280007</v>
      </c>
      <c r="DH592" s="401">
        <f t="shared" si="441"/>
        <v>7687614</v>
      </c>
      <c r="DI592" s="401">
        <f t="shared" si="442"/>
        <v>79821970.323280007</v>
      </c>
      <c r="DJ592" s="401">
        <f t="shared" si="443"/>
        <v>0</v>
      </c>
      <c r="DL592" s="408">
        <f t="shared" si="444"/>
        <v>6638737.5</v>
      </c>
      <c r="DM592" s="408">
        <f t="shared" si="445"/>
        <v>-1979577.5</v>
      </c>
    </row>
    <row r="593" spans="1:117" s="56" customFormat="1" ht="21" x14ac:dyDescent="0.2">
      <c r="A593" s="192">
        <f t="shared" si="406"/>
        <v>2655495</v>
      </c>
      <c r="B593" s="137">
        <f>'آبان 1400'!B594</f>
        <v>588</v>
      </c>
      <c r="C593" s="137">
        <f>'آبان 1400'!C594</f>
        <v>384</v>
      </c>
      <c r="D593" s="137">
        <f>'آبان 1400'!D594</f>
        <v>12843</v>
      </c>
      <c r="E593" s="137" t="str">
        <f>'آبان 1400'!E594</f>
        <v>رضا</v>
      </c>
      <c r="F593" s="137" t="str">
        <f>'آبان 1400'!F594</f>
        <v>سموئی</v>
      </c>
      <c r="G593" s="137" t="str">
        <f>'آبان 1400'!G594</f>
        <v>نگهبان</v>
      </c>
      <c r="H593" s="137" t="str">
        <f>'آبان 1400'!H594</f>
        <v>خراسان جنوبی</v>
      </c>
      <c r="I593" s="137" t="str">
        <f>'آبان 1400'!I594</f>
        <v>180-813-8605084-1</v>
      </c>
      <c r="J593" s="137" t="str">
        <f>'آبان 1400'!J594</f>
        <v>0640272835</v>
      </c>
      <c r="K593" s="137" t="str">
        <f>'آبان 1400'!K594</f>
        <v>0068947905</v>
      </c>
      <c r="L593" s="137" t="str">
        <f>'آبان 1400'!L594</f>
        <v>خراسان جنوبی</v>
      </c>
      <c r="M593" s="137" t="str">
        <f>'آبان 1400'!M594</f>
        <v>نگهبان</v>
      </c>
      <c r="N593" s="121" t="str">
        <f>'آبان 1400'!N594</f>
        <v>*</v>
      </c>
      <c r="O593" s="120">
        <f>'آبان 1400'!O594</f>
        <v>0</v>
      </c>
      <c r="P593" s="122">
        <f>'آبان 1400'!P594</f>
        <v>0</v>
      </c>
      <c r="Q593" s="362">
        <f>'آبان 1400'!Q594</f>
        <v>30</v>
      </c>
      <c r="R593" s="362">
        <f>'آبان 1400'!R594</f>
        <v>120</v>
      </c>
      <c r="S593" s="362">
        <f>'آبان 1400'!S594</f>
        <v>110</v>
      </c>
      <c r="T593" s="362">
        <f>'آبان 1400'!T594</f>
        <v>29.33</v>
      </c>
      <c r="U593" s="138">
        <f>'آبان 1400'!U594</f>
        <v>0</v>
      </c>
      <c r="V593" s="121">
        <f>'آبان 1400'!W594</f>
        <v>0</v>
      </c>
      <c r="W593" s="122">
        <f>'آبان 1400'!X594</f>
        <v>0</v>
      </c>
      <c r="X593" s="370">
        <f>'آبان 1400'!Y594</f>
        <v>1</v>
      </c>
      <c r="Y593" s="370">
        <f>'آبان 1400'!Z594</f>
        <v>1</v>
      </c>
      <c r="Z593" s="139">
        <f>'آبان 1400'!AA594</f>
        <v>885165</v>
      </c>
      <c r="AA593" s="139">
        <f>'آبان 1400'!AB594</f>
        <v>46667</v>
      </c>
      <c r="AB593" s="139">
        <f>'آبان 1400'!AC594</f>
        <v>931832</v>
      </c>
      <c r="AC593" s="139">
        <f>'آبان 1400'!AD594</f>
        <v>4500000</v>
      </c>
      <c r="AD593" s="139">
        <f>'آبان 1400'!AE594</f>
        <v>6000000</v>
      </c>
      <c r="AE593" s="140">
        <f>'آبان 1400'!AF594</f>
        <v>177895.19999999998</v>
      </c>
      <c r="AF593" s="123">
        <f>'آبان 1400'!AG594</f>
        <v>26554950</v>
      </c>
      <c r="AG593" s="124">
        <f>'آبان 1400'!AH594</f>
        <v>1400010</v>
      </c>
      <c r="AH593" s="124">
        <f>'آبان 1400'!AI594</f>
        <v>21347423.999999996</v>
      </c>
      <c r="AI593" s="124">
        <f>'آبان 1400'!AJ594</f>
        <v>2655495</v>
      </c>
      <c r="AJ593" s="124">
        <f>'آبان 1400'!AK594</f>
        <v>4500000</v>
      </c>
      <c r="AK593" s="124">
        <f>'آبان 1400'!AL594</f>
        <v>6000000</v>
      </c>
      <c r="AL593" s="124">
        <f>'آبان 1400'!AM594</f>
        <v>4892117.9999999991</v>
      </c>
      <c r="AM593" s="124">
        <f>'آبان 1400'!AN594</f>
        <v>5217666.2159999991</v>
      </c>
      <c r="AN593" s="124">
        <f>'آبان 1400'!AO594</f>
        <v>0</v>
      </c>
      <c r="AO593" s="124">
        <f>'آبان 1400'!AP594</f>
        <v>4200000</v>
      </c>
      <c r="AP593" s="124">
        <f>'آبان 1400'!AQ594</f>
        <v>0</v>
      </c>
      <c r="AQ593" s="124">
        <f>'آبان 1400'!AR594</f>
        <v>0</v>
      </c>
      <c r="AR593" s="124">
        <f>'آبان 1400'!AS594</f>
        <v>0</v>
      </c>
      <c r="AS593" s="379">
        <f>'آبان 1400'!AT594</f>
        <v>0</v>
      </c>
      <c r="AT593" s="372">
        <f t="shared" si="407"/>
        <v>76767663.216000006</v>
      </c>
      <c r="AU593" s="174">
        <f>'آبان 1400'!AV594</f>
        <v>54224316.440880008</v>
      </c>
      <c r="AV593" s="142">
        <f>'آبان 1400'!AW594</f>
        <v>74112168.215999991</v>
      </c>
      <c r="AW593" s="143">
        <f t="shared" si="408"/>
        <v>5187851.7751199994</v>
      </c>
      <c r="AX593" s="76">
        <f t="shared" si="409"/>
        <v>1422431.644088001</v>
      </c>
      <c r="AY593" s="143">
        <f>'آبان 1400'!AZ594</f>
        <v>0</v>
      </c>
      <c r="AZ593" s="143">
        <f>'آبان 1400'!BA594</f>
        <v>0</v>
      </c>
      <c r="BA593" s="143">
        <f>'آبان 1400'!BB594</f>
        <v>0</v>
      </c>
      <c r="BB593" s="143">
        <f>'آبان 1400'!BC594</f>
        <v>0</v>
      </c>
      <c r="BC593" s="143">
        <f>'آبان 1400'!BD594</f>
        <v>0</v>
      </c>
      <c r="BD593" s="143">
        <f>'آبان 1400'!BE594</f>
        <v>0</v>
      </c>
      <c r="BE593" s="143">
        <f>'آبان 1400'!BF594</f>
        <v>0</v>
      </c>
      <c r="BF593" s="144">
        <f t="shared" si="410"/>
        <v>6610283.4192080004</v>
      </c>
      <c r="BG593" s="141">
        <f t="shared" si="411"/>
        <v>70157379</v>
      </c>
      <c r="BH593" s="145">
        <f t="shared" si="412"/>
        <v>76767663.216000006</v>
      </c>
      <c r="BI593" s="128">
        <f t="shared" si="405"/>
        <v>4659160</v>
      </c>
      <c r="BJ593" s="146">
        <f t="shared" si="413"/>
        <v>2329580</v>
      </c>
      <c r="BK593" s="146">
        <f t="shared" si="414"/>
        <v>698874</v>
      </c>
      <c r="BL593" s="147">
        <f t="shared" si="415"/>
        <v>1120000</v>
      </c>
      <c r="BM593" s="383">
        <v>0</v>
      </c>
      <c r="BN593" s="148">
        <f t="shared" si="416"/>
        <v>85575277.216000006</v>
      </c>
      <c r="BO593" s="149">
        <f t="shared" si="417"/>
        <v>74112168.215999991</v>
      </c>
      <c r="BP593" s="150">
        <f t="shared" si="418"/>
        <v>17045798.689679999</v>
      </c>
      <c r="BQ593" s="151">
        <f t="shared" si="419"/>
        <v>102621075.90568</v>
      </c>
      <c r="BR593" s="152">
        <f t="shared" si="420"/>
        <v>100800</v>
      </c>
      <c r="BS593" s="148">
        <f t="shared" si="421"/>
        <v>102721875.90568</v>
      </c>
      <c r="BT593" s="136">
        <v>0</v>
      </c>
      <c r="BU593" s="149">
        <f t="shared" si="422"/>
        <v>8557527.7216000017</v>
      </c>
      <c r="BV593" s="153">
        <f t="shared" si="423"/>
        <v>4278763.8608000008</v>
      </c>
      <c r="BW593" s="134">
        <f t="shared" si="424"/>
        <v>89885584.323280007</v>
      </c>
      <c r="BX593" s="148">
        <f t="shared" si="425"/>
        <v>7687614</v>
      </c>
      <c r="BY593" s="135">
        <f t="shared" si="426"/>
        <v>82197970.323280007</v>
      </c>
      <c r="CD593" s="400">
        <f>'آبان 1400'!AU594</f>
        <v>76767663.216000006</v>
      </c>
      <c r="CE593" s="401">
        <f>'آبان 1400'!AV594</f>
        <v>54224316.440880008</v>
      </c>
      <c r="CF593" s="401">
        <f>'آبان 1400'!AW594</f>
        <v>74112168.215999991</v>
      </c>
      <c r="CG593" s="401">
        <f>'آبان 1400'!AX594</f>
        <v>5187851.7751199994</v>
      </c>
      <c r="CH593" s="401">
        <f>'آبان 1400'!AY594</f>
        <v>1422431.644088001</v>
      </c>
      <c r="CI593" s="401">
        <f>'آبان 1400'!AZ594</f>
        <v>0</v>
      </c>
      <c r="CJ593" s="401">
        <f>'آبان 1400'!BA594</f>
        <v>0</v>
      </c>
      <c r="CK593" s="401">
        <f>'آبان 1400'!BB594</f>
        <v>0</v>
      </c>
      <c r="CL593" s="401">
        <f>'آبان 1400'!BC594</f>
        <v>0</v>
      </c>
      <c r="CM593" s="401">
        <f>'آبان 1400'!BD594</f>
        <v>0</v>
      </c>
      <c r="CN593" s="401">
        <f>'آبان 1400'!BE594</f>
        <v>0</v>
      </c>
      <c r="CO593" s="401">
        <f>'آبان 1400'!BF594</f>
        <v>0</v>
      </c>
      <c r="CP593" s="401">
        <f>'آبان 1400'!BG594</f>
        <v>6610283.4192080004</v>
      </c>
      <c r="CQ593" s="401">
        <f>'آبان 1400'!BH594</f>
        <v>70157379</v>
      </c>
      <c r="CR593" s="401">
        <f t="shared" si="427"/>
        <v>76767663.216000006</v>
      </c>
      <c r="CS593" s="56">
        <f t="shared" si="428"/>
        <v>4659160</v>
      </c>
      <c r="CT593" s="400">
        <f t="shared" si="429"/>
        <v>2329580</v>
      </c>
      <c r="CU593" s="401">
        <f t="shared" si="430"/>
        <v>698874</v>
      </c>
      <c r="CV593" s="401">
        <f t="shared" si="431"/>
        <v>1120000</v>
      </c>
      <c r="CW593" s="56">
        <v>0</v>
      </c>
      <c r="CX593" s="401">
        <f t="shared" si="432"/>
        <v>85575277.216000006</v>
      </c>
      <c r="CY593" s="401">
        <f t="shared" si="433"/>
        <v>74112168.215999991</v>
      </c>
      <c r="CZ593" s="401">
        <f t="shared" si="434"/>
        <v>17045798.689679999</v>
      </c>
      <c r="DA593" s="401">
        <f t="shared" si="435"/>
        <v>102621075.90568</v>
      </c>
      <c r="DB593" s="401">
        <f t="shared" si="436"/>
        <v>100800</v>
      </c>
      <c r="DC593" s="401">
        <f t="shared" si="437"/>
        <v>102721875.90568</v>
      </c>
      <c r="DD593" s="406">
        <v>0</v>
      </c>
      <c r="DE593" s="401">
        <f t="shared" si="438"/>
        <v>8557527.7216000017</v>
      </c>
      <c r="DF593" s="401">
        <f t="shared" si="439"/>
        <v>4278763.8608000008</v>
      </c>
      <c r="DG593" s="401">
        <f t="shared" si="440"/>
        <v>89885584.323280007</v>
      </c>
      <c r="DH593" s="401">
        <f t="shared" si="441"/>
        <v>7687614</v>
      </c>
      <c r="DI593" s="401">
        <f t="shared" si="442"/>
        <v>82197970.323280007</v>
      </c>
      <c r="DJ593" s="401">
        <f t="shared" si="443"/>
        <v>0</v>
      </c>
      <c r="DL593" s="408">
        <f t="shared" si="444"/>
        <v>6638737.5</v>
      </c>
      <c r="DM593" s="408">
        <f t="shared" si="445"/>
        <v>-1979577.5</v>
      </c>
    </row>
    <row r="594" spans="1:117" s="56" customFormat="1" ht="21" x14ac:dyDescent="0.2">
      <c r="A594" s="192">
        <f t="shared" si="406"/>
        <v>2655495</v>
      </c>
      <c r="B594" s="137">
        <f>'آبان 1400'!B595</f>
        <v>589</v>
      </c>
      <c r="C594" s="137">
        <f>'آبان 1400'!C595</f>
        <v>385</v>
      </c>
      <c r="D594" s="137">
        <f>'آبان 1400'!D595</f>
        <v>12848</v>
      </c>
      <c r="E594" s="137" t="str">
        <f>'آبان 1400'!E595</f>
        <v>اسماعیل</v>
      </c>
      <c r="F594" s="137" t="str">
        <f>'آبان 1400'!F595</f>
        <v>برزگر</v>
      </c>
      <c r="G594" s="137" t="str">
        <f>'آبان 1400'!G595</f>
        <v>نگهبان</v>
      </c>
      <c r="H594" s="137" t="str">
        <f>'آبان 1400'!H595</f>
        <v>خراسان جنوبی</v>
      </c>
      <c r="I594" s="137" t="str">
        <f>'آبان 1400'!I595</f>
        <v>180-813-4287718-1</v>
      </c>
      <c r="J594" s="137" t="str">
        <f>'آبان 1400'!J595</f>
        <v>0880306106</v>
      </c>
      <c r="K594" s="137">
        <f>'آبان 1400'!K595</f>
        <v>0</v>
      </c>
      <c r="L594" s="137" t="str">
        <f>'آبان 1400'!L595</f>
        <v>خراسان جنوبی</v>
      </c>
      <c r="M594" s="137" t="str">
        <f>'آبان 1400'!M595</f>
        <v>نگهبان</v>
      </c>
      <c r="N594" s="121" t="str">
        <f>'آبان 1400'!N595</f>
        <v>*</v>
      </c>
      <c r="O594" s="120">
        <f>'آبان 1400'!O595</f>
        <v>0</v>
      </c>
      <c r="P594" s="122">
        <f>'آبان 1400'!P595</f>
        <v>0</v>
      </c>
      <c r="Q594" s="362">
        <f>'آبان 1400'!Q595</f>
        <v>30</v>
      </c>
      <c r="R594" s="362">
        <f>'آبان 1400'!R595</f>
        <v>120</v>
      </c>
      <c r="S594" s="362">
        <f>'آبان 1400'!S595</f>
        <v>110</v>
      </c>
      <c r="T594" s="362">
        <f>'آبان 1400'!T595</f>
        <v>29.33</v>
      </c>
      <c r="U594" s="138">
        <f>'آبان 1400'!U595</f>
        <v>0</v>
      </c>
      <c r="V594" s="121">
        <f>'آبان 1400'!W595</f>
        <v>0</v>
      </c>
      <c r="W594" s="122">
        <f>'آبان 1400'!X595</f>
        <v>0</v>
      </c>
      <c r="X594" s="370">
        <f>'آبان 1400'!Y595</f>
        <v>0</v>
      </c>
      <c r="Y594" s="370">
        <f>'آبان 1400'!Z595</f>
        <v>0</v>
      </c>
      <c r="Z594" s="139">
        <f>'آبان 1400'!AA595</f>
        <v>885165</v>
      </c>
      <c r="AA594" s="139">
        <f>'آبان 1400'!AB595</f>
        <v>0</v>
      </c>
      <c r="AB594" s="139">
        <f>'آبان 1400'!AC595</f>
        <v>885165</v>
      </c>
      <c r="AC594" s="139">
        <f>'آبان 1400'!AD595</f>
        <v>4500000</v>
      </c>
      <c r="AD594" s="139">
        <f>'آبان 1400'!AE595</f>
        <v>6000000</v>
      </c>
      <c r="AE594" s="140">
        <f>'آبان 1400'!AF595</f>
        <v>168986.04545454544</v>
      </c>
      <c r="AF594" s="123">
        <f>'آبان 1400'!AG595</f>
        <v>26554950</v>
      </c>
      <c r="AG594" s="124">
        <f>'آبان 1400'!AH595</f>
        <v>0</v>
      </c>
      <c r="AH594" s="124">
        <f>'آبان 1400'!AI595</f>
        <v>20278325.454545453</v>
      </c>
      <c r="AI594" s="124">
        <f>'آبان 1400'!AJ595</f>
        <v>0</v>
      </c>
      <c r="AJ594" s="124">
        <f>'آبان 1400'!AK595</f>
        <v>4500000</v>
      </c>
      <c r="AK594" s="124">
        <f>'آبان 1400'!AL595</f>
        <v>6000000</v>
      </c>
      <c r="AL594" s="124">
        <f>'آبان 1400'!AM595</f>
        <v>4647116.25</v>
      </c>
      <c r="AM594" s="124">
        <f>'آبان 1400'!AN595</f>
        <v>4956360.7131818179</v>
      </c>
      <c r="AN594" s="124">
        <f>'آبان 1400'!AO595</f>
        <v>0</v>
      </c>
      <c r="AO594" s="124">
        <f>'آبان 1400'!AP595</f>
        <v>4800000</v>
      </c>
      <c r="AP594" s="124">
        <f>'آبان 1400'!AQ595</f>
        <v>0</v>
      </c>
      <c r="AQ594" s="124">
        <f>'آبان 1400'!AR595</f>
        <v>0</v>
      </c>
      <c r="AR594" s="124">
        <f>'آبان 1400'!AS595</f>
        <v>0</v>
      </c>
      <c r="AS594" s="379">
        <f>'آبان 1400'!AT595</f>
        <v>0</v>
      </c>
      <c r="AT594" s="372">
        <f t="shared" si="407"/>
        <v>71736752.417727262</v>
      </c>
      <c r="AU594" s="174">
        <f>'آبان 1400'!AV595</f>
        <v>51415179.748486355</v>
      </c>
      <c r="AV594" s="142">
        <f>'آبان 1400'!AW595</f>
        <v>71736752.417727262</v>
      </c>
      <c r="AW594" s="143">
        <f t="shared" si="408"/>
        <v>5021572.6692409087</v>
      </c>
      <c r="AX594" s="76">
        <f t="shared" si="409"/>
        <v>1141517.9748486355</v>
      </c>
      <c r="AY594" s="143">
        <f>'آبان 1400'!AZ595</f>
        <v>0</v>
      </c>
      <c r="AZ594" s="143">
        <f>'آبان 1400'!BA595</f>
        <v>0</v>
      </c>
      <c r="BA594" s="143">
        <f>'آبان 1400'!BB595</f>
        <v>0</v>
      </c>
      <c r="BB594" s="143">
        <f>'آبان 1400'!BC595</f>
        <v>0</v>
      </c>
      <c r="BC594" s="143">
        <f>'آبان 1400'!BD595</f>
        <v>0</v>
      </c>
      <c r="BD594" s="143">
        <f>'آبان 1400'!BE595</f>
        <v>0</v>
      </c>
      <c r="BE594" s="143">
        <f>'آبان 1400'!BF595</f>
        <v>0</v>
      </c>
      <c r="BF594" s="144">
        <f t="shared" si="410"/>
        <v>6163090.6440895442</v>
      </c>
      <c r="BG594" s="141">
        <f t="shared" si="411"/>
        <v>65573661</v>
      </c>
      <c r="BH594" s="145">
        <f t="shared" si="412"/>
        <v>71736752.417727262</v>
      </c>
      <c r="BI594" s="128">
        <f t="shared" si="405"/>
        <v>4425825</v>
      </c>
      <c r="BJ594" s="146">
        <f t="shared" si="413"/>
        <v>2212912.5</v>
      </c>
      <c r="BK594" s="146">
        <f t="shared" si="414"/>
        <v>663873.75</v>
      </c>
      <c r="BL594" s="147">
        <f t="shared" si="415"/>
        <v>1120000</v>
      </c>
      <c r="BM594" s="383">
        <v>0</v>
      </c>
      <c r="BN594" s="148">
        <f t="shared" si="416"/>
        <v>80159363.667727262</v>
      </c>
      <c r="BO594" s="149">
        <f t="shared" si="417"/>
        <v>71736752.417727262</v>
      </c>
      <c r="BP594" s="150">
        <f t="shared" si="418"/>
        <v>16499453.056077272</v>
      </c>
      <c r="BQ594" s="151">
        <f t="shared" si="419"/>
        <v>96658816.723804533</v>
      </c>
      <c r="BR594" s="152">
        <f t="shared" si="420"/>
        <v>100800</v>
      </c>
      <c r="BS594" s="148">
        <f t="shared" si="421"/>
        <v>96759616.723804533</v>
      </c>
      <c r="BT594" s="136">
        <v>0</v>
      </c>
      <c r="BU594" s="149">
        <f t="shared" si="422"/>
        <v>8015936.3667727262</v>
      </c>
      <c r="BV594" s="153">
        <f t="shared" si="423"/>
        <v>4007968.1833863631</v>
      </c>
      <c r="BW594" s="134">
        <f t="shared" si="424"/>
        <v>84735712.173645437</v>
      </c>
      <c r="BX594" s="148">
        <f t="shared" si="425"/>
        <v>7302611.25</v>
      </c>
      <c r="BY594" s="135">
        <f t="shared" si="426"/>
        <v>77433100.923645437</v>
      </c>
      <c r="CD594" s="400">
        <f>'آبان 1400'!AU595</f>
        <v>71736752.417727262</v>
      </c>
      <c r="CE594" s="401">
        <f>'آبان 1400'!AV595</f>
        <v>51415179.748486355</v>
      </c>
      <c r="CF594" s="401">
        <f>'آبان 1400'!AW595</f>
        <v>71736752.417727262</v>
      </c>
      <c r="CG594" s="401">
        <f>'آبان 1400'!AX595</f>
        <v>5021572.6692409087</v>
      </c>
      <c r="CH594" s="401">
        <f>'آبان 1400'!AY595</f>
        <v>1141517.9748486355</v>
      </c>
      <c r="CI594" s="401">
        <f>'آبان 1400'!AZ595</f>
        <v>0</v>
      </c>
      <c r="CJ594" s="401">
        <f>'آبان 1400'!BA595</f>
        <v>0</v>
      </c>
      <c r="CK594" s="401">
        <f>'آبان 1400'!BB595</f>
        <v>0</v>
      </c>
      <c r="CL594" s="401">
        <f>'آبان 1400'!BC595</f>
        <v>0</v>
      </c>
      <c r="CM594" s="401">
        <f>'آبان 1400'!BD595</f>
        <v>0</v>
      </c>
      <c r="CN594" s="401">
        <f>'آبان 1400'!BE595</f>
        <v>0</v>
      </c>
      <c r="CO594" s="401">
        <f>'آبان 1400'!BF595</f>
        <v>0</v>
      </c>
      <c r="CP594" s="401">
        <f>'آبان 1400'!BG595</f>
        <v>6163090.6440895442</v>
      </c>
      <c r="CQ594" s="401">
        <f>'آبان 1400'!BH595</f>
        <v>65573661</v>
      </c>
      <c r="CR594" s="401">
        <f t="shared" si="427"/>
        <v>71736752.417727262</v>
      </c>
      <c r="CS594" s="56">
        <f t="shared" si="428"/>
        <v>4425825</v>
      </c>
      <c r="CT594" s="400">
        <f t="shared" si="429"/>
        <v>2212912.5</v>
      </c>
      <c r="CU594" s="401">
        <f t="shared" si="430"/>
        <v>663873.75</v>
      </c>
      <c r="CV594" s="401">
        <f t="shared" si="431"/>
        <v>1120000</v>
      </c>
      <c r="CW594" s="56">
        <v>0</v>
      </c>
      <c r="CX594" s="401">
        <f t="shared" si="432"/>
        <v>80159363.667727262</v>
      </c>
      <c r="CY594" s="401">
        <f t="shared" si="433"/>
        <v>71736752.417727262</v>
      </c>
      <c r="CZ594" s="401">
        <f t="shared" si="434"/>
        <v>16499453.056077272</v>
      </c>
      <c r="DA594" s="401">
        <f t="shared" si="435"/>
        <v>96658816.723804533</v>
      </c>
      <c r="DB594" s="401">
        <f t="shared" si="436"/>
        <v>100800</v>
      </c>
      <c r="DC594" s="401">
        <f t="shared" si="437"/>
        <v>96759616.723804533</v>
      </c>
      <c r="DD594" s="406">
        <v>0</v>
      </c>
      <c r="DE594" s="401">
        <f t="shared" si="438"/>
        <v>8015936.3667727262</v>
      </c>
      <c r="DF594" s="401">
        <f t="shared" si="439"/>
        <v>4007968.1833863631</v>
      </c>
      <c r="DG594" s="401">
        <f t="shared" si="440"/>
        <v>84735712.173645437</v>
      </c>
      <c r="DH594" s="401">
        <f t="shared" si="441"/>
        <v>7302611.25</v>
      </c>
      <c r="DI594" s="401">
        <f t="shared" si="442"/>
        <v>77433100.923645437</v>
      </c>
      <c r="DJ594" s="401">
        <f t="shared" si="443"/>
        <v>0</v>
      </c>
      <c r="DL594" s="408">
        <f t="shared" si="444"/>
        <v>6638737.5</v>
      </c>
      <c r="DM594" s="408">
        <f t="shared" si="445"/>
        <v>-2212912.5</v>
      </c>
    </row>
    <row r="595" spans="1:117" s="56" customFormat="1" ht="21" x14ac:dyDescent="0.2">
      <c r="A595" s="192">
        <f t="shared" si="406"/>
        <v>2655495</v>
      </c>
      <c r="B595" s="137">
        <f>'آبان 1400'!B596</f>
        <v>590</v>
      </c>
      <c r="C595" s="137">
        <f>'آبان 1400'!C596</f>
        <v>387</v>
      </c>
      <c r="D595" s="137">
        <f>'آبان 1400'!D596</f>
        <v>13523</v>
      </c>
      <c r="E595" s="137" t="str">
        <f>'آبان 1400'!E596</f>
        <v>بابك</v>
      </c>
      <c r="F595" s="137" t="str">
        <f>'آبان 1400'!F596</f>
        <v>بهروزي راد</v>
      </c>
      <c r="G595" s="137" t="str">
        <f>'آبان 1400'!G596</f>
        <v>نگهبان</v>
      </c>
      <c r="H595" s="137" t="str">
        <f>'آبان 1400'!H596</f>
        <v>خوزستان</v>
      </c>
      <c r="I595" s="137" t="str">
        <f>'آبان 1400'!I596</f>
        <v>160-12-428931-1</v>
      </c>
      <c r="J595" s="137">
        <f>'آبان 1400'!J596</f>
        <v>1751368645</v>
      </c>
      <c r="K595" s="137" t="str">
        <f>'آبان 1400'!K596</f>
        <v>0055712951</v>
      </c>
      <c r="L595" s="137" t="str">
        <f>'آبان 1400'!L596</f>
        <v>خوزستان</v>
      </c>
      <c r="M595" s="137" t="str">
        <f>'آبان 1400'!M596</f>
        <v>نگهبان</v>
      </c>
      <c r="N595" s="121" t="str">
        <f>'آبان 1400'!N596</f>
        <v>*</v>
      </c>
      <c r="O595" s="120">
        <f>'آبان 1400'!O596</f>
        <v>0</v>
      </c>
      <c r="P595" s="122">
        <f>'آبان 1400'!P596</f>
        <v>0</v>
      </c>
      <c r="Q595" s="362">
        <f>'آبان 1400'!Q596</f>
        <v>30</v>
      </c>
      <c r="R595" s="362">
        <f>'آبان 1400'!R596</f>
        <v>120</v>
      </c>
      <c r="S595" s="362">
        <f>'آبان 1400'!S596</f>
        <v>110</v>
      </c>
      <c r="T595" s="362">
        <f>'آبان 1400'!T596</f>
        <v>29.33</v>
      </c>
      <c r="U595" s="138">
        <f>'آبان 1400'!U596</f>
        <v>0</v>
      </c>
      <c r="V595" s="121">
        <f>'آبان 1400'!W596</f>
        <v>0</v>
      </c>
      <c r="W595" s="122">
        <f>'آبان 1400'!X596</f>
        <v>0</v>
      </c>
      <c r="X595" s="370">
        <f>'آبان 1400'!Y596</f>
        <v>0</v>
      </c>
      <c r="Y595" s="370">
        <f>'آبان 1400'!Z596</f>
        <v>0</v>
      </c>
      <c r="Z595" s="139">
        <f>'آبان 1400'!AA596</f>
        <v>885165</v>
      </c>
      <c r="AA595" s="139">
        <f>'آبان 1400'!AB596</f>
        <v>46667</v>
      </c>
      <c r="AB595" s="139">
        <f>'آبان 1400'!AC596</f>
        <v>931832</v>
      </c>
      <c r="AC595" s="139">
        <f>'آبان 1400'!AD596</f>
        <v>4500000</v>
      </c>
      <c r="AD595" s="139">
        <f>'آبان 1400'!AE596</f>
        <v>6000000</v>
      </c>
      <c r="AE595" s="140">
        <f>'آبان 1400'!AF596</f>
        <v>177895.19999999998</v>
      </c>
      <c r="AF595" s="123">
        <f>'آبان 1400'!AG596</f>
        <v>26554950</v>
      </c>
      <c r="AG595" s="124">
        <f>'آبان 1400'!AH596</f>
        <v>1400010</v>
      </c>
      <c r="AH595" s="124">
        <f>'آبان 1400'!AI596</f>
        <v>21347423.999999996</v>
      </c>
      <c r="AI595" s="124">
        <f>'آبان 1400'!AJ596</f>
        <v>0</v>
      </c>
      <c r="AJ595" s="124">
        <f>'آبان 1400'!AK596</f>
        <v>4500000</v>
      </c>
      <c r="AK595" s="124">
        <f>'آبان 1400'!AL596</f>
        <v>6000000</v>
      </c>
      <c r="AL595" s="124">
        <f>'آبان 1400'!AM596</f>
        <v>4892117.9999999991</v>
      </c>
      <c r="AM595" s="124">
        <f>'آبان 1400'!AN596</f>
        <v>5217666.2159999991</v>
      </c>
      <c r="AN595" s="124">
        <f>'آبان 1400'!AO596</f>
        <v>0</v>
      </c>
      <c r="AO595" s="124">
        <f>'آبان 1400'!AP596</f>
        <v>3000000</v>
      </c>
      <c r="AP595" s="124">
        <f>'آبان 1400'!AQ596</f>
        <v>0</v>
      </c>
      <c r="AQ595" s="124">
        <f>'آبان 1400'!AR596</f>
        <v>0</v>
      </c>
      <c r="AR595" s="124">
        <f>'آبان 1400'!AS596</f>
        <v>0</v>
      </c>
      <c r="AS595" s="379">
        <f>'آبان 1400'!AT596</f>
        <v>0</v>
      </c>
      <c r="AT595" s="372">
        <f t="shared" si="407"/>
        <v>72912168.216000006</v>
      </c>
      <c r="AU595" s="174">
        <f>'آبان 1400'!AV596</f>
        <v>54308316.440880008</v>
      </c>
      <c r="AV595" s="142">
        <f>'آبان 1400'!AW596</f>
        <v>72912168.215999991</v>
      </c>
      <c r="AW595" s="143">
        <f t="shared" si="408"/>
        <v>5103851.7751199994</v>
      </c>
      <c r="AX595" s="76">
        <f t="shared" si="409"/>
        <v>1430831.644088001</v>
      </c>
      <c r="AY595" s="143">
        <f>'آبان 1400'!AZ596</f>
        <v>0</v>
      </c>
      <c r="AZ595" s="143">
        <f>'آبان 1400'!BA596</f>
        <v>0</v>
      </c>
      <c r="BA595" s="143">
        <f>'آبان 1400'!BB596</f>
        <v>0</v>
      </c>
      <c r="BB595" s="143">
        <f>'آبان 1400'!BC596</f>
        <v>0</v>
      </c>
      <c r="BC595" s="143">
        <f>'آبان 1400'!BD596</f>
        <v>0</v>
      </c>
      <c r="BD595" s="143">
        <f>'آبان 1400'!BE596</f>
        <v>0</v>
      </c>
      <c r="BE595" s="143">
        <f>'آبان 1400'!BF596</f>
        <v>0</v>
      </c>
      <c r="BF595" s="144">
        <f t="shared" si="410"/>
        <v>6534683.4192080004</v>
      </c>
      <c r="BG595" s="141">
        <f t="shared" si="411"/>
        <v>66377484</v>
      </c>
      <c r="BH595" s="145">
        <f t="shared" si="412"/>
        <v>72912168.216000006</v>
      </c>
      <c r="BI595" s="128">
        <f t="shared" si="405"/>
        <v>4659160</v>
      </c>
      <c r="BJ595" s="146">
        <f t="shared" si="413"/>
        <v>2329580</v>
      </c>
      <c r="BK595" s="146">
        <f t="shared" si="414"/>
        <v>698874</v>
      </c>
      <c r="BL595" s="147">
        <f t="shared" si="415"/>
        <v>1120000</v>
      </c>
      <c r="BM595" s="383">
        <v>0</v>
      </c>
      <c r="BN595" s="148">
        <f t="shared" si="416"/>
        <v>81719782.216000006</v>
      </c>
      <c r="BO595" s="149">
        <f t="shared" si="417"/>
        <v>72912168.215999991</v>
      </c>
      <c r="BP595" s="150">
        <f t="shared" si="418"/>
        <v>16769798.689679999</v>
      </c>
      <c r="BQ595" s="151">
        <f t="shared" si="419"/>
        <v>98489580.905680001</v>
      </c>
      <c r="BR595" s="152">
        <f t="shared" si="420"/>
        <v>100800</v>
      </c>
      <c r="BS595" s="148">
        <f t="shared" si="421"/>
        <v>98590380.905680001</v>
      </c>
      <c r="BT595" s="136">
        <v>0</v>
      </c>
      <c r="BU595" s="149">
        <f t="shared" si="422"/>
        <v>8171978.2216000007</v>
      </c>
      <c r="BV595" s="153">
        <f t="shared" si="423"/>
        <v>4085989.1108000004</v>
      </c>
      <c r="BW595" s="134">
        <f t="shared" si="424"/>
        <v>86332413.573280007</v>
      </c>
      <c r="BX595" s="148">
        <f t="shared" si="425"/>
        <v>7687614</v>
      </c>
      <c r="BY595" s="135">
        <f t="shared" si="426"/>
        <v>78644799.573280007</v>
      </c>
      <c r="CD595" s="400">
        <f>'آبان 1400'!AU596</f>
        <v>72912168.216000006</v>
      </c>
      <c r="CE595" s="401">
        <f>'آبان 1400'!AV596</f>
        <v>54308316.440880008</v>
      </c>
      <c r="CF595" s="401">
        <f>'آبان 1400'!AW596</f>
        <v>72912168.215999991</v>
      </c>
      <c r="CG595" s="401">
        <f>'آبان 1400'!AX596</f>
        <v>5103851.7751199994</v>
      </c>
      <c r="CH595" s="401">
        <f>'آبان 1400'!AY596</f>
        <v>1430831.644088001</v>
      </c>
      <c r="CI595" s="401">
        <f>'آبان 1400'!AZ596</f>
        <v>0</v>
      </c>
      <c r="CJ595" s="401">
        <f>'آبان 1400'!BA596</f>
        <v>0</v>
      </c>
      <c r="CK595" s="401">
        <f>'آبان 1400'!BB596</f>
        <v>0</v>
      </c>
      <c r="CL595" s="401">
        <f>'آبان 1400'!BC596</f>
        <v>0</v>
      </c>
      <c r="CM595" s="401">
        <f>'آبان 1400'!BD596</f>
        <v>0</v>
      </c>
      <c r="CN595" s="401">
        <f>'آبان 1400'!BE596</f>
        <v>0</v>
      </c>
      <c r="CO595" s="401">
        <f>'آبان 1400'!BF596</f>
        <v>0</v>
      </c>
      <c r="CP595" s="401">
        <f>'آبان 1400'!BG596</f>
        <v>6534683.4192080004</v>
      </c>
      <c r="CQ595" s="401">
        <f>'آبان 1400'!BH596</f>
        <v>66377484</v>
      </c>
      <c r="CR595" s="401">
        <f t="shared" si="427"/>
        <v>72912168.216000006</v>
      </c>
      <c r="CS595" s="56">
        <f t="shared" si="428"/>
        <v>4659160</v>
      </c>
      <c r="CT595" s="400">
        <f t="shared" si="429"/>
        <v>2329580</v>
      </c>
      <c r="CU595" s="401">
        <f t="shared" si="430"/>
        <v>698874</v>
      </c>
      <c r="CV595" s="401">
        <f t="shared" si="431"/>
        <v>1120000</v>
      </c>
      <c r="CW595" s="56">
        <v>0</v>
      </c>
      <c r="CX595" s="401">
        <f t="shared" si="432"/>
        <v>81719782.216000006</v>
      </c>
      <c r="CY595" s="401">
        <f t="shared" si="433"/>
        <v>72912168.215999991</v>
      </c>
      <c r="CZ595" s="401">
        <f t="shared" si="434"/>
        <v>16769798.689679999</v>
      </c>
      <c r="DA595" s="401">
        <f t="shared" si="435"/>
        <v>98489580.905680001</v>
      </c>
      <c r="DB595" s="401">
        <f t="shared" si="436"/>
        <v>100800</v>
      </c>
      <c r="DC595" s="401">
        <f t="shared" si="437"/>
        <v>98590380.905680001</v>
      </c>
      <c r="DD595" s="406">
        <v>0</v>
      </c>
      <c r="DE595" s="401">
        <f t="shared" si="438"/>
        <v>8171978.2216000007</v>
      </c>
      <c r="DF595" s="401">
        <f t="shared" si="439"/>
        <v>4085989.1108000004</v>
      </c>
      <c r="DG595" s="401">
        <f t="shared" si="440"/>
        <v>86332413.573280007</v>
      </c>
      <c r="DH595" s="401">
        <f t="shared" si="441"/>
        <v>7687614</v>
      </c>
      <c r="DI595" s="401">
        <f t="shared" si="442"/>
        <v>78644799.573280007</v>
      </c>
      <c r="DJ595" s="401">
        <f t="shared" si="443"/>
        <v>0</v>
      </c>
      <c r="DL595" s="408">
        <f t="shared" si="444"/>
        <v>6638737.5</v>
      </c>
      <c r="DM595" s="408">
        <f t="shared" si="445"/>
        <v>-1979577.5</v>
      </c>
    </row>
    <row r="596" spans="1:117" s="56" customFormat="1" ht="21" x14ac:dyDescent="0.2">
      <c r="A596" s="192">
        <f t="shared" si="406"/>
        <v>2655495</v>
      </c>
      <c r="B596" s="137">
        <f>'آبان 1400'!B597</f>
        <v>591</v>
      </c>
      <c r="C596" s="137">
        <f>'آبان 1400'!C597</f>
        <v>388</v>
      </c>
      <c r="D596" s="137">
        <f>'آبان 1400'!D597</f>
        <v>13518</v>
      </c>
      <c r="E596" s="137" t="str">
        <f>'آبان 1400'!E597</f>
        <v>عليرضا</v>
      </c>
      <c r="F596" s="137" t="str">
        <f>'آبان 1400'!F597</f>
        <v>انصاري نيا</v>
      </c>
      <c r="G596" s="137" t="str">
        <f>'آبان 1400'!G597</f>
        <v>نگهبان</v>
      </c>
      <c r="H596" s="137" t="str">
        <f>'آبان 1400'!H597</f>
        <v>خوزستان</v>
      </c>
      <c r="I596" s="137" t="str">
        <f>'آبان 1400'!I597</f>
        <v>160-800-293363-1</v>
      </c>
      <c r="J596" s="137">
        <f>'آبان 1400'!J597</f>
        <v>2001279817</v>
      </c>
      <c r="K596" s="137" t="str">
        <f>'آبان 1400'!K597</f>
        <v>0053835141</v>
      </c>
      <c r="L596" s="137" t="str">
        <f>'آبان 1400'!L597</f>
        <v>خوزستان</v>
      </c>
      <c r="M596" s="137" t="str">
        <f>'آبان 1400'!M597</f>
        <v>نگهبان</v>
      </c>
      <c r="N596" s="121" t="str">
        <f>'آبان 1400'!N597</f>
        <v>*</v>
      </c>
      <c r="O596" s="120">
        <f>'آبان 1400'!O597</f>
        <v>0</v>
      </c>
      <c r="P596" s="122">
        <f>'آبان 1400'!P597</f>
        <v>0</v>
      </c>
      <c r="Q596" s="362">
        <f>'آبان 1400'!Q597</f>
        <v>30</v>
      </c>
      <c r="R596" s="362">
        <f>'آبان 1400'!R597</f>
        <v>120</v>
      </c>
      <c r="S596" s="362">
        <f>'آبان 1400'!S597</f>
        <v>110</v>
      </c>
      <c r="T596" s="362">
        <f>'آبان 1400'!T597</f>
        <v>29.33</v>
      </c>
      <c r="U596" s="138">
        <f>'آبان 1400'!U597</f>
        <v>0</v>
      </c>
      <c r="V596" s="121">
        <f>'آبان 1400'!W597</f>
        <v>0</v>
      </c>
      <c r="W596" s="122">
        <f>'آبان 1400'!X597</f>
        <v>0</v>
      </c>
      <c r="X596" s="370">
        <f>'آبان 1400'!Y597</f>
        <v>2</v>
      </c>
      <c r="Y596" s="370">
        <f>'آبان 1400'!Z597</f>
        <v>2</v>
      </c>
      <c r="Z596" s="139">
        <f>'آبان 1400'!AA597</f>
        <v>885165</v>
      </c>
      <c r="AA596" s="139">
        <f>'آبان 1400'!AB597</f>
        <v>46667</v>
      </c>
      <c r="AB596" s="139">
        <f>'آبان 1400'!AC597</f>
        <v>931832</v>
      </c>
      <c r="AC596" s="139">
        <f>'آبان 1400'!AD597</f>
        <v>4500000</v>
      </c>
      <c r="AD596" s="139">
        <f>'آبان 1400'!AE597</f>
        <v>6000000</v>
      </c>
      <c r="AE596" s="140">
        <f>'آبان 1400'!AF597</f>
        <v>177895.19999999998</v>
      </c>
      <c r="AF596" s="123">
        <f>'آبان 1400'!AG597</f>
        <v>26554950</v>
      </c>
      <c r="AG596" s="124">
        <f>'آبان 1400'!AH597</f>
        <v>1400010</v>
      </c>
      <c r="AH596" s="124">
        <f>'آبان 1400'!AI597</f>
        <v>21347423.999999996</v>
      </c>
      <c r="AI596" s="124">
        <f>'آبان 1400'!AJ597</f>
        <v>5310990</v>
      </c>
      <c r="AJ596" s="124">
        <f>'آبان 1400'!AK597</f>
        <v>4500000</v>
      </c>
      <c r="AK596" s="124">
        <f>'آبان 1400'!AL597</f>
        <v>6000000</v>
      </c>
      <c r="AL596" s="124">
        <f>'آبان 1400'!AM597</f>
        <v>4892117.9999999991</v>
      </c>
      <c r="AM596" s="124">
        <f>'آبان 1400'!AN597</f>
        <v>5217666.2159999991</v>
      </c>
      <c r="AN596" s="124">
        <f>'آبان 1400'!AO597</f>
        <v>0</v>
      </c>
      <c r="AO596" s="124">
        <f>'آبان 1400'!AP597</f>
        <v>3000000</v>
      </c>
      <c r="AP596" s="124">
        <f>'آبان 1400'!AQ597</f>
        <v>0</v>
      </c>
      <c r="AQ596" s="124">
        <f>'آبان 1400'!AR597</f>
        <v>0</v>
      </c>
      <c r="AR596" s="124">
        <f>'آبان 1400'!AS597</f>
        <v>0</v>
      </c>
      <c r="AS596" s="379">
        <f>'آبان 1400'!AT597</f>
        <v>0</v>
      </c>
      <c r="AT596" s="372">
        <f t="shared" si="407"/>
        <v>78223158.216000006</v>
      </c>
      <c r="AU596" s="174">
        <f>'آبان 1400'!AV597</f>
        <v>54308316.440880008</v>
      </c>
      <c r="AV596" s="142">
        <f>'آبان 1400'!AW597</f>
        <v>72912168.215999991</v>
      </c>
      <c r="AW596" s="143">
        <f t="shared" si="408"/>
        <v>5103851.7751199994</v>
      </c>
      <c r="AX596" s="76">
        <f t="shared" si="409"/>
        <v>1430831.644088001</v>
      </c>
      <c r="AY596" s="143">
        <f>'آبان 1400'!AZ597</f>
        <v>0</v>
      </c>
      <c r="AZ596" s="143">
        <f>'آبان 1400'!BA597</f>
        <v>0</v>
      </c>
      <c r="BA596" s="143">
        <f>'آبان 1400'!BB597</f>
        <v>0</v>
      </c>
      <c r="BB596" s="143">
        <f>'آبان 1400'!BC597</f>
        <v>0</v>
      </c>
      <c r="BC596" s="143">
        <f>'آبان 1400'!BD597</f>
        <v>0</v>
      </c>
      <c r="BD596" s="143">
        <f>'آبان 1400'!BE597</f>
        <v>0</v>
      </c>
      <c r="BE596" s="143">
        <f>'آبان 1400'!BF597</f>
        <v>0</v>
      </c>
      <c r="BF596" s="144">
        <f t="shared" si="410"/>
        <v>6534683.4192080004</v>
      </c>
      <c r="BG596" s="141">
        <f t="shared" si="411"/>
        <v>71688474</v>
      </c>
      <c r="BH596" s="145">
        <f t="shared" si="412"/>
        <v>78223158.216000006</v>
      </c>
      <c r="BI596" s="128">
        <f t="shared" si="405"/>
        <v>4659160</v>
      </c>
      <c r="BJ596" s="146">
        <f t="shared" si="413"/>
        <v>2329580</v>
      </c>
      <c r="BK596" s="146">
        <f t="shared" si="414"/>
        <v>698874</v>
      </c>
      <c r="BL596" s="147">
        <f t="shared" si="415"/>
        <v>1120000</v>
      </c>
      <c r="BM596" s="383">
        <v>0</v>
      </c>
      <c r="BN596" s="148">
        <f t="shared" si="416"/>
        <v>87030772.216000006</v>
      </c>
      <c r="BO596" s="149">
        <f t="shared" si="417"/>
        <v>72912168.215999991</v>
      </c>
      <c r="BP596" s="150">
        <f t="shared" si="418"/>
        <v>16769798.689679999</v>
      </c>
      <c r="BQ596" s="151">
        <f t="shared" si="419"/>
        <v>103800570.90568</v>
      </c>
      <c r="BR596" s="152">
        <f t="shared" si="420"/>
        <v>100800</v>
      </c>
      <c r="BS596" s="148">
        <f t="shared" si="421"/>
        <v>103901370.90568</v>
      </c>
      <c r="BT596" s="136">
        <v>0</v>
      </c>
      <c r="BU596" s="149">
        <f t="shared" si="422"/>
        <v>8703077.2216000017</v>
      </c>
      <c r="BV596" s="153">
        <f t="shared" si="423"/>
        <v>4351538.6108000008</v>
      </c>
      <c r="BW596" s="134">
        <f t="shared" si="424"/>
        <v>90846755.073280007</v>
      </c>
      <c r="BX596" s="148">
        <f t="shared" si="425"/>
        <v>7687614</v>
      </c>
      <c r="BY596" s="135">
        <f t="shared" si="426"/>
        <v>83159141.073280007</v>
      </c>
      <c r="CD596" s="400">
        <f>'آبان 1400'!AU597</f>
        <v>78223158.216000006</v>
      </c>
      <c r="CE596" s="401">
        <f>'آبان 1400'!AV597</f>
        <v>54308316.440880008</v>
      </c>
      <c r="CF596" s="401">
        <f>'آبان 1400'!AW597</f>
        <v>72912168.215999991</v>
      </c>
      <c r="CG596" s="401">
        <f>'آبان 1400'!AX597</f>
        <v>5103851.7751199994</v>
      </c>
      <c r="CH596" s="401">
        <f>'آبان 1400'!AY597</f>
        <v>1430831.644088001</v>
      </c>
      <c r="CI596" s="401">
        <f>'آبان 1400'!AZ597</f>
        <v>0</v>
      </c>
      <c r="CJ596" s="401">
        <f>'آبان 1400'!BA597</f>
        <v>0</v>
      </c>
      <c r="CK596" s="401">
        <f>'آبان 1400'!BB597</f>
        <v>0</v>
      </c>
      <c r="CL596" s="401">
        <f>'آبان 1400'!BC597</f>
        <v>0</v>
      </c>
      <c r="CM596" s="401">
        <f>'آبان 1400'!BD597</f>
        <v>0</v>
      </c>
      <c r="CN596" s="401">
        <f>'آبان 1400'!BE597</f>
        <v>0</v>
      </c>
      <c r="CO596" s="401">
        <f>'آبان 1400'!BF597</f>
        <v>0</v>
      </c>
      <c r="CP596" s="401">
        <f>'آبان 1400'!BG597</f>
        <v>6534683.4192080004</v>
      </c>
      <c r="CQ596" s="401">
        <f>'آبان 1400'!BH597</f>
        <v>71688474</v>
      </c>
      <c r="CR596" s="401">
        <f t="shared" si="427"/>
        <v>78223158.216000006</v>
      </c>
      <c r="CS596" s="56">
        <f t="shared" si="428"/>
        <v>4659160</v>
      </c>
      <c r="CT596" s="400">
        <f t="shared" si="429"/>
        <v>2329580</v>
      </c>
      <c r="CU596" s="401">
        <f t="shared" si="430"/>
        <v>698874</v>
      </c>
      <c r="CV596" s="401">
        <f t="shared" si="431"/>
        <v>1120000</v>
      </c>
      <c r="CW596" s="56">
        <v>0</v>
      </c>
      <c r="CX596" s="401">
        <f t="shared" si="432"/>
        <v>87030772.216000006</v>
      </c>
      <c r="CY596" s="401">
        <f t="shared" si="433"/>
        <v>72912168.215999991</v>
      </c>
      <c r="CZ596" s="401">
        <f t="shared" si="434"/>
        <v>16769798.689679999</v>
      </c>
      <c r="DA596" s="401">
        <f t="shared" si="435"/>
        <v>103800570.90568</v>
      </c>
      <c r="DB596" s="401">
        <f t="shared" si="436"/>
        <v>100800</v>
      </c>
      <c r="DC596" s="401">
        <f t="shared" si="437"/>
        <v>103901370.90568</v>
      </c>
      <c r="DD596" s="406">
        <v>0</v>
      </c>
      <c r="DE596" s="401">
        <f t="shared" si="438"/>
        <v>8703077.2216000017</v>
      </c>
      <c r="DF596" s="401">
        <f t="shared" si="439"/>
        <v>4351538.6108000008</v>
      </c>
      <c r="DG596" s="401">
        <f t="shared" si="440"/>
        <v>90846755.073280007</v>
      </c>
      <c r="DH596" s="401">
        <f t="shared" si="441"/>
        <v>7687614</v>
      </c>
      <c r="DI596" s="401">
        <f t="shared" si="442"/>
        <v>83159141.073280007</v>
      </c>
      <c r="DJ596" s="401">
        <f t="shared" si="443"/>
        <v>0</v>
      </c>
      <c r="DL596" s="408">
        <f t="shared" si="444"/>
        <v>6638737.5</v>
      </c>
      <c r="DM596" s="408">
        <f t="shared" si="445"/>
        <v>-1979577.5</v>
      </c>
    </row>
    <row r="597" spans="1:117" s="56" customFormat="1" ht="21" x14ac:dyDescent="0.2">
      <c r="A597" s="192">
        <f t="shared" si="406"/>
        <v>2655495</v>
      </c>
      <c r="B597" s="137">
        <f>'آبان 1400'!B598</f>
        <v>592</v>
      </c>
      <c r="C597" s="137">
        <f>'آبان 1400'!C598</f>
        <v>389</v>
      </c>
      <c r="D597" s="137">
        <f>'آبان 1400'!D598</f>
        <v>13517</v>
      </c>
      <c r="E597" s="137" t="str">
        <f>'آبان 1400'!E598</f>
        <v>محمد حسين</v>
      </c>
      <c r="F597" s="137" t="str">
        <f>'آبان 1400'!F598</f>
        <v>اداري</v>
      </c>
      <c r="G597" s="137" t="str">
        <f>'آبان 1400'!G598</f>
        <v>نگهبان</v>
      </c>
      <c r="H597" s="137" t="str">
        <f>'آبان 1400'!H598</f>
        <v>خوزستان</v>
      </c>
      <c r="I597" s="137" t="str">
        <f>'آبان 1400'!I598</f>
        <v>160-800-341654-1</v>
      </c>
      <c r="J597" s="137">
        <f>'آبان 1400'!J598</f>
        <v>532233867</v>
      </c>
      <c r="K597" s="137" t="str">
        <f>'آبان 1400'!K598</f>
        <v>0050064566</v>
      </c>
      <c r="L597" s="137" t="str">
        <f>'آبان 1400'!L598</f>
        <v>خوزستان</v>
      </c>
      <c r="M597" s="137" t="str">
        <f>'آبان 1400'!M598</f>
        <v>نگهبان</v>
      </c>
      <c r="N597" s="121">
        <f>'آبان 1400'!N598</f>
        <v>0</v>
      </c>
      <c r="O597" s="120">
        <f>'آبان 1400'!O598</f>
        <v>0</v>
      </c>
      <c r="P597" s="122" t="str">
        <f>'آبان 1400'!P598</f>
        <v>*</v>
      </c>
      <c r="Q597" s="362">
        <f>'آبان 1400'!Q598</f>
        <v>30</v>
      </c>
      <c r="R597" s="362">
        <f>'آبان 1400'!R598</f>
        <v>120</v>
      </c>
      <c r="S597" s="362">
        <f>'آبان 1400'!S598</f>
        <v>220</v>
      </c>
      <c r="T597" s="362">
        <f>'آبان 1400'!T598</f>
        <v>29.33</v>
      </c>
      <c r="U597" s="138">
        <f>'آبان 1400'!U598</f>
        <v>0</v>
      </c>
      <c r="V597" s="121">
        <f>'آبان 1400'!W598</f>
        <v>0</v>
      </c>
      <c r="W597" s="122">
        <f>'آبان 1400'!X598</f>
        <v>0</v>
      </c>
      <c r="X597" s="370">
        <f>'آبان 1400'!Y598</f>
        <v>2</v>
      </c>
      <c r="Y597" s="370">
        <f>'آبان 1400'!Z598</f>
        <v>0</v>
      </c>
      <c r="Z597" s="139">
        <f>'آبان 1400'!AA598</f>
        <v>885165</v>
      </c>
      <c r="AA597" s="139">
        <f>'آبان 1400'!AB598</f>
        <v>46667</v>
      </c>
      <c r="AB597" s="139">
        <f>'آبان 1400'!AC598</f>
        <v>931832</v>
      </c>
      <c r="AC597" s="139">
        <f>'آبان 1400'!AD598</f>
        <v>4500000</v>
      </c>
      <c r="AD597" s="139">
        <f>'آبان 1400'!AE598</f>
        <v>6000000</v>
      </c>
      <c r="AE597" s="140">
        <f>'آبان 1400'!AF598</f>
        <v>177895.19999999998</v>
      </c>
      <c r="AF597" s="123">
        <f>'آبان 1400'!AG598</f>
        <v>26554950</v>
      </c>
      <c r="AG597" s="124">
        <f>'آبان 1400'!AH598</f>
        <v>1400010</v>
      </c>
      <c r="AH597" s="124">
        <f>'آبان 1400'!AI598</f>
        <v>21347423.999999996</v>
      </c>
      <c r="AI597" s="124">
        <f>'آبان 1400'!AJ598</f>
        <v>0</v>
      </c>
      <c r="AJ597" s="124">
        <f>'آبان 1400'!AK598</f>
        <v>4500000</v>
      </c>
      <c r="AK597" s="124">
        <f>'آبان 1400'!AL598</f>
        <v>6000000</v>
      </c>
      <c r="AL597" s="124">
        <f>'آبان 1400'!AM598</f>
        <v>9784235.9999999981</v>
      </c>
      <c r="AM597" s="124">
        <f>'آبان 1400'!AN598</f>
        <v>5217666.2159999991</v>
      </c>
      <c r="AN597" s="124">
        <f>'آبان 1400'!AO598</f>
        <v>0</v>
      </c>
      <c r="AO597" s="124">
        <f>'آبان 1400'!AP598</f>
        <v>3000000</v>
      </c>
      <c r="AP597" s="124">
        <f>'آبان 1400'!AQ598</f>
        <v>0</v>
      </c>
      <c r="AQ597" s="124">
        <f>'آبان 1400'!AR598</f>
        <v>0</v>
      </c>
      <c r="AR597" s="124">
        <f>'آبان 1400'!AS598</f>
        <v>0</v>
      </c>
      <c r="AS597" s="379">
        <f>'آبان 1400'!AT598</f>
        <v>0</v>
      </c>
      <c r="AT597" s="372">
        <f t="shared" si="407"/>
        <v>77804286.216000006</v>
      </c>
      <c r="AU597" s="174">
        <f>'آبان 1400'!AV598</f>
        <v>58857986.18088001</v>
      </c>
      <c r="AV597" s="142">
        <f>'آبان 1400'!AW598</f>
        <v>77804286.215999991</v>
      </c>
      <c r="AW597" s="143">
        <f t="shared" si="408"/>
        <v>5446300.0351200001</v>
      </c>
      <c r="AX597" s="76">
        <f t="shared" si="409"/>
        <v>1885798.6180880012</v>
      </c>
      <c r="AY597" s="143">
        <f>'آبان 1400'!AZ598</f>
        <v>0</v>
      </c>
      <c r="AZ597" s="143">
        <f>'آبان 1400'!BA598</f>
        <v>0</v>
      </c>
      <c r="BA597" s="143">
        <f>'آبان 1400'!BB598</f>
        <v>0</v>
      </c>
      <c r="BB597" s="143">
        <f>'آبان 1400'!BC598</f>
        <v>0</v>
      </c>
      <c r="BC597" s="143">
        <f>'آبان 1400'!BD598</f>
        <v>0</v>
      </c>
      <c r="BD597" s="143">
        <f>'آبان 1400'!BE598</f>
        <v>0</v>
      </c>
      <c r="BE597" s="143">
        <f>'آبان 1400'!BF598</f>
        <v>0</v>
      </c>
      <c r="BF597" s="144">
        <f t="shared" si="410"/>
        <v>7332098.6532080015</v>
      </c>
      <c r="BG597" s="141">
        <f t="shared" si="411"/>
        <v>70472187</v>
      </c>
      <c r="BH597" s="145">
        <f t="shared" si="412"/>
        <v>77804286.216000006</v>
      </c>
      <c r="BI597" s="128">
        <f t="shared" si="405"/>
        <v>4659160</v>
      </c>
      <c r="BJ597" s="146">
        <f t="shared" si="413"/>
        <v>2329580</v>
      </c>
      <c r="BK597" s="146">
        <f t="shared" si="414"/>
        <v>698874</v>
      </c>
      <c r="BL597" s="147">
        <f t="shared" si="415"/>
        <v>1120000</v>
      </c>
      <c r="BM597" s="383">
        <v>0</v>
      </c>
      <c r="BN597" s="148">
        <f t="shared" si="416"/>
        <v>86611900.216000006</v>
      </c>
      <c r="BO597" s="149">
        <f t="shared" si="417"/>
        <v>77804286.215999991</v>
      </c>
      <c r="BP597" s="150">
        <f t="shared" si="418"/>
        <v>17894985.82968</v>
      </c>
      <c r="BQ597" s="151">
        <f t="shared" si="419"/>
        <v>104506886.04568</v>
      </c>
      <c r="BR597" s="152">
        <f t="shared" si="420"/>
        <v>100800</v>
      </c>
      <c r="BS597" s="148">
        <f t="shared" si="421"/>
        <v>104607686.04568</v>
      </c>
      <c r="BT597" s="136">
        <v>0</v>
      </c>
      <c r="BU597" s="149">
        <f t="shared" si="422"/>
        <v>8661190.0216000006</v>
      </c>
      <c r="BV597" s="153">
        <f t="shared" si="423"/>
        <v>4330595.0108000003</v>
      </c>
      <c r="BW597" s="134">
        <f t="shared" si="424"/>
        <v>91615901.013280004</v>
      </c>
      <c r="BX597" s="148">
        <f t="shared" si="425"/>
        <v>7687614</v>
      </c>
      <c r="BY597" s="135">
        <f t="shared" si="426"/>
        <v>83928287.013280004</v>
      </c>
      <c r="CD597" s="400">
        <f>'آبان 1400'!AU598</f>
        <v>77804286.216000006</v>
      </c>
      <c r="CE597" s="401">
        <f>'آبان 1400'!AV598</f>
        <v>58857986.18088001</v>
      </c>
      <c r="CF597" s="401">
        <f>'آبان 1400'!AW598</f>
        <v>77804286.215999991</v>
      </c>
      <c r="CG597" s="401">
        <f>'آبان 1400'!AX598</f>
        <v>5446300.0351200001</v>
      </c>
      <c r="CH597" s="401">
        <f>'آبان 1400'!AY598</f>
        <v>1885798.6180880012</v>
      </c>
      <c r="CI597" s="401">
        <f>'آبان 1400'!AZ598</f>
        <v>0</v>
      </c>
      <c r="CJ597" s="401">
        <f>'آبان 1400'!BA598</f>
        <v>0</v>
      </c>
      <c r="CK597" s="401">
        <f>'آبان 1400'!BB598</f>
        <v>0</v>
      </c>
      <c r="CL597" s="401">
        <f>'آبان 1400'!BC598</f>
        <v>0</v>
      </c>
      <c r="CM597" s="401">
        <f>'آبان 1400'!BD598</f>
        <v>0</v>
      </c>
      <c r="CN597" s="401">
        <f>'آبان 1400'!BE598</f>
        <v>0</v>
      </c>
      <c r="CO597" s="401">
        <f>'آبان 1400'!BF598</f>
        <v>0</v>
      </c>
      <c r="CP597" s="401">
        <f>'آبان 1400'!BG598</f>
        <v>7332098.6532080015</v>
      </c>
      <c r="CQ597" s="401">
        <f>'آبان 1400'!BH598</f>
        <v>70472187</v>
      </c>
      <c r="CR597" s="401">
        <f t="shared" si="427"/>
        <v>77804286.216000006</v>
      </c>
      <c r="CS597" s="56">
        <f t="shared" si="428"/>
        <v>4659160</v>
      </c>
      <c r="CT597" s="400">
        <f t="shared" si="429"/>
        <v>2329580</v>
      </c>
      <c r="CU597" s="401">
        <f t="shared" si="430"/>
        <v>698874</v>
      </c>
      <c r="CV597" s="401">
        <f t="shared" si="431"/>
        <v>1120000</v>
      </c>
      <c r="CW597" s="56">
        <v>0</v>
      </c>
      <c r="CX597" s="401">
        <f t="shared" si="432"/>
        <v>86611900.216000006</v>
      </c>
      <c r="CY597" s="401">
        <f t="shared" si="433"/>
        <v>77804286.215999991</v>
      </c>
      <c r="CZ597" s="401">
        <f t="shared" si="434"/>
        <v>17894985.82968</v>
      </c>
      <c r="DA597" s="401">
        <f t="shared" si="435"/>
        <v>104506886.04568</v>
      </c>
      <c r="DB597" s="401">
        <f t="shared" si="436"/>
        <v>100800</v>
      </c>
      <c r="DC597" s="401">
        <f t="shared" si="437"/>
        <v>104607686.04568</v>
      </c>
      <c r="DD597" s="406">
        <v>0</v>
      </c>
      <c r="DE597" s="401">
        <f t="shared" si="438"/>
        <v>8661190.0216000006</v>
      </c>
      <c r="DF597" s="401">
        <f t="shared" si="439"/>
        <v>4330595.0108000003</v>
      </c>
      <c r="DG597" s="401">
        <f t="shared" si="440"/>
        <v>91615901.013280004</v>
      </c>
      <c r="DH597" s="401">
        <f t="shared" si="441"/>
        <v>7687614</v>
      </c>
      <c r="DI597" s="401">
        <f t="shared" si="442"/>
        <v>83928287.013280004</v>
      </c>
      <c r="DJ597" s="401">
        <f t="shared" si="443"/>
        <v>0</v>
      </c>
      <c r="DL597" s="408">
        <f t="shared" si="444"/>
        <v>6638737.5</v>
      </c>
      <c r="DM597" s="408">
        <f t="shared" si="445"/>
        <v>-1979577.5</v>
      </c>
    </row>
    <row r="598" spans="1:117" s="56" customFormat="1" ht="21" x14ac:dyDescent="0.2">
      <c r="A598" s="192">
        <f t="shared" si="406"/>
        <v>2655495</v>
      </c>
      <c r="B598" s="137">
        <f>'آبان 1400'!B599</f>
        <v>593</v>
      </c>
      <c r="C598" s="137">
        <f>'آبان 1400'!C599</f>
        <v>390</v>
      </c>
      <c r="D598" s="137">
        <f>'آبان 1400'!D599</f>
        <v>13531</v>
      </c>
      <c r="E598" s="137" t="str">
        <f>'آبان 1400'!E599</f>
        <v>عباس</v>
      </c>
      <c r="F598" s="137" t="str">
        <f>'آبان 1400'!F599</f>
        <v>صابري</v>
      </c>
      <c r="G598" s="137" t="str">
        <f>'آبان 1400'!G599</f>
        <v>نگهبان</v>
      </c>
      <c r="H598" s="137" t="str">
        <f>'آبان 1400'!H599</f>
        <v>خوزستان</v>
      </c>
      <c r="I598" s="137" t="str">
        <f>'آبان 1400'!I599</f>
        <v>160-12-1307289-1</v>
      </c>
      <c r="J598" s="137">
        <f>'آبان 1400'!J599</f>
        <v>1988631701</v>
      </c>
      <c r="K598" s="137" t="str">
        <f>'آبان 1400'!K599</f>
        <v>0055710433</v>
      </c>
      <c r="L598" s="137" t="str">
        <f>'آبان 1400'!L599</f>
        <v>خوزستان</v>
      </c>
      <c r="M598" s="137" t="str">
        <f>'آبان 1400'!M599</f>
        <v>نگهبان</v>
      </c>
      <c r="N598" s="121" t="str">
        <f>'آبان 1400'!N599</f>
        <v>*</v>
      </c>
      <c r="O598" s="120">
        <f>'آبان 1400'!O599</f>
        <v>0</v>
      </c>
      <c r="P598" s="122">
        <f>'آبان 1400'!P599</f>
        <v>0</v>
      </c>
      <c r="Q598" s="362">
        <f>'آبان 1400'!Q599</f>
        <v>30</v>
      </c>
      <c r="R598" s="362">
        <f>'آبان 1400'!R599</f>
        <v>120</v>
      </c>
      <c r="S598" s="362">
        <f>'آبان 1400'!S599</f>
        <v>110</v>
      </c>
      <c r="T598" s="362">
        <f>'آبان 1400'!T599</f>
        <v>29.33</v>
      </c>
      <c r="U598" s="138">
        <f>'آبان 1400'!U599</f>
        <v>0</v>
      </c>
      <c r="V598" s="121">
        <f>'آبان 1400'!W599</f>
        <v>0</v>
      </c>
      <c r="W598" s="122">
        <f>'آبان 1400'!X599</f>
        <v>0</v>
      </c>
      <c r="X598" s="370">
        <f>'آبان 1400'!Y599</f>
        <v>2</v>
      </c>
      <c r="Y598" s="370">
        <f>'آبان 1400'!Z599</f>
        <v>1</v>
      </c>
      <c r="Z598" s="139">
        <f>'آبان 1400'!AA599</f>
        <v>885165</v>
      </c>
      <c r="AA598" s="139">
        <f>'آبان 1400'!AB599</f>
        <v>46667</v>
      </c>
      <c r="AB598" s="139">
        <f>'آبان 1400'!AC599</f>
        <v>931832</v>
      </c>
      <c r="AC598" s="139">
        <f>'آبان 1400'!AD599</f>
        <v>4500000</v>
      </c>
      <c r="AD598" s="139">
        <f>'آبان 1400'!AE599</f>
        <v>6000000</v>
      </c>
      <c r="AE598" s="140">
        <f>'آبان 1400'!AF599</f>
        <v>177895.19999999998</v>
      </c>
      <c r="AF598" s="123">
        <f>'آبان 1400'!AG599</f>
        <v>26554950</v>
      </c>
      <c r="AG598" s="124">
        <f>'آبان 1400'!AH599</f>
        <v>1400010</v>
      </c>
      <c r="AH598" s="124">
        <f>'آبان 1400'!AI599</f>
        <v>21347423.999999996</v>
      </c>
      <c r="AI598" s="124">
        <f>'آبان 1400'!AJ599</f>
        <v>2655495</v>
      </c>
      <c r="AJ598" s="124">
        <f>'آبان 1400'!AK599</f>
        <v>4500000</v>
      </c>
      <c r="AK598" s="124">
        <f>'آبان 1400'!AL599</f>
        <v>6000000</v>
      </c>
      <c r="AL598" s="124">
        <f>'آبان 1400'!AM599</f>
        <v>4892117.9999999991</v>
      </c>
      <c r="AM598" s="124">
        <f>'آبان 1400'!AN599</f>
        <v>5217666.2159999991</v>
      </c>
      <c r="AN598" s="124">
        <f>'آبان 1400'!AO599</f>
        <v>0</v>
      </c>
      <c r="AO598" s="124">
        <f>'آبان 1400'!AP599</f>
        <v>2800000</v>
      </c>
      <c r="AP598" s="124">
        <f>'آبان 1400'!AQ599</f>
        <v>0</v>
      </c>
      <c r="AQ598" s="124">
        <f>'آبان 1400'!AR599</f>
        <v>0</v>
      </c>
      <c r="AR598" s="124">
        <f>'آبان 1400'!AS599</f>
        <v>0</v>
      </c>
      <c r="AS598" s="379">
        <f>'آبان 1400'!AT599</f>
        <v>0</v>
      </c>
      <c r="AT598" s="372">
        <f t="shared" si="407"/>
        <v>75367663.216000006</v>
      </c>
      <c r="AU598" s="174">
        <f>'آبان 1400'!AV599</f>
        <v>54322316.440880008</v>
      </c>
      <c r="AV598" s="142">
        <f>'آبان 1400'!AW599</f>
        <v>72712168.215999991</v>
      </c>
      <c r="AW598" s="143">
        <f t="shared" si="408"/>
        <v>5089851.7751199994</v>
      </c>
      <c r="AX598" s="76">
        <f t="shared" si="409"/>
        <v>1432231.644088001</v>
      </c>
      <c r="AY598" s="143">
        <f>'آبان 1400'!AZ599</f>
        <v>0</v>
      </c>
      <c r="AZ598" s="143">
        <f>'آبان 1400'!BA599</f>
        <v>0</v>
      </c>
      <c r="BA598" s="143">
        <f>'آبان 1400'!BB599</f>
        <v>0</v>
      </c>
      <c r="BB598" s="143">
        <f>'آبان 1400'!BC599</f>
        <v>0</v>
      </c>
      <c r="BC598" s="143">
        <f>'آبان 1400'!BD599</f>
        <v>0</v>
      </c>
      <c r="BD598" s="143">
        <f>'آبان 1400'!BE599</f>
        <v>0</v>
      </c>
      <c r="BE598" s="143">
        <f>'آبان 1400'!BF599</f>
        <v>0</v>
      </c>
      <c r="BF598" s="144">
        <f t="shared" si="410"/>
        <v>6522083.4192080004</v>
      </c>
      <c r="BG598" s="141">
        <f t="shared" si="411"/>
        <v>68845579</v>
      </c>
      <c r="BH598" s="145">
        <f t="shared" si="412"/>
        <v>75367663.216000006</v>
      </c>
      <c r="BI598" s="128">
        <f t="shared" si="405"/>
        <v>4659160</v>
      </c>
      <c r="BJ598" s="146">
        <f t="shared" si="413"/>
        <v>2329580</v>
      </c>
      <c r="BK598" s="146">
        <f t="shared" si="414"/>
        <v>698874</v>
      </c>
      <c r="BL598" s="147">
        <f t="shared" si="415"/>
        <v>1120000</v>
      </c>
      <c r="BM598" s="383">
        <v>0</v>
      </c>
      <c r="BN598" s="148">
        <f t="shared" si="416"/>
        <v>84175277.216000006</v>
      </c>
      <c r="BO598" s="149">
        <f t="shared" si="417"/>
        <v>72712168.215999991</v>
      </c>
      <c r="BP598" s="150">
        <f t="shared" si="418"/>
        <v>16723798.689679999</v>
      </c>
      <c r="BQ598" s="151">
        <f t="shared" si="419"/>
        <v>100899075.90568</v>
      </c>
      <c r="BR598" s="152">
        <f t="shared" si="420"/>
        <v>100800</v>
      </c>
      <c r="BS598" s="148">
        <f t="shared" si="421"/>
        <v>100999875.90568</v>
      </c>
      <c r="BT598" s="136">
        <v>0</v>
      </c>
      <c r="BU598" s="149">
        <f t="shared" si="422"/>
        <v>8417527.7216000017</v>
      </c>
      <c r="BV598" s="153">
        <f t="shared" si="423"/>
        <v>4208763.8608000008</v>
      </c>
      <c r="BW598" s="134">
        <f t="shared" si="424"/>
        <v>88373584.323280007</v>
      </c>
      <c r="BX598" s="148">
        <f t="shared" si="425"/>
        <v>7687614</v>
      </c>
      <c r="BY598" s="135">
        <f t="shared" si="426"/>
        <v>80685970.323280007</v>
      </c>
      <c r="CD598" s="400">
        <f>'آبان 1400'!AU599</f>
        <v>75367663.216000006</v>
      </c>
      <c r="CE598" s="401">
        <f>'آبان 1400'!AV599</f>
        <v>54322316.440880008</v>
      </c>
      <c r="CF598" s="401">
        <f>'آبان 1400'!AW599</f>
        <v>72712168.215999991</v>
      </c>
      <c r="CG598" s="401">
        <f>'آبان 1400'!AX599</f>
        <v>5089851.7751199994</v>
      </c>
      <c r="CH598" s="401">
        <f>'آبان 1400'!AY599</f>
        <v>1432231.644088001</v>
      </c>
      <c r="CI598" s="401">
        <f>'آبان 1400'!AZ599</f>
        <v>0</v>
      </c>
      <c r="CJ598" s="401">
        <f>'آبان 1400'!BA599</f>
        <v>0</v>
      </c>
      <c r="CK598" s="401">
        <f>'آبان 1400'!BB599</f>
        <v>0</v>
      </c>
      <c r="CL598" s="401">
        <f>'آبان 1400'!BC599</f>
        <v>0</v>
      </c>
      <c r="CM598" s="401">
        <f>'آبان 1400'!BD599</f>
        <v>0</v>
      </c>
      <c r="CN598" s="401">
        <f>'آبان 1400'!BE599</f>
        <v>0</v>
      </c>
      <c r="CO598" s="401">
        <f>'آبان 1400'!BF599</f>
        <v>0</v>
      </c>
      <c r="CP598" s="401">
        <f>'آبان 1400'!BG599</f>
        <v>6522083.4192080004</v>
      </c>
      <c r="CQ598" s="401">
        <f>'آبان 1400'!BH599</f>
        <v>68845579</v>
      </c>
      <c r="CR598" s="401">
        <f t="shared" si="427"/>
        <v>75367663.216000006</v>
      </c>
      <c r="CS598" s="56">
        <f t="shared" si="428"/>
        <v>4659160</v>
      </c>
      <c r="CT598" s="400">
        <f t="shared" si="429"/>
        <v>2329580</v>
      </c>
      <c r="CU598" s="401">
        <f t="shared" si="430"/>
        <v>698874</v>
      </c>
      <c r="CV598" s="401">
        <f t="shared" si="431"/>
        <v>1120000</v>
      </c>
      <c r="CW598" s="56">
        <v>0</v>
      </c>
      <c r="CX598" s="401">
        <f t="shared" si="432"/>
        <v>84175277.216000006</v>
      </c>
      <c r="CY598" s="401">
        <f t="shared" si="433"/>
        <v>72712168.215999991</v>
      </c>
      <c r="CZ598" s="401">
        <f t="shared" si="434"/>
        <v>16723798.689679999</v>
      </c>
      <c r="DA598" s="401">
        <f t="shared" si="435"/>
        <v>100899075.90568</v>
      </c>
      <c r="DB598" s="401">
        <f t="shared" si="436"/>
        <v>100800</v>
      </c>
      <c r="DC598" s="401">
        <f t="shared" si="437"/>
        <v>100999875.90568</v>
      </c>
      <c r="DD598" s="406">
        <v>0</v>
      </c>
      <c r="DE598" s="401">
        <f t="shared" si="438"/>
        <v>8417527.7216000017</v>
      </c>
      <c r="DF598" s="401">
        <f t="shared" si="439"/>
        <v>4208763.8608000008</v>
      </c>
      <c r="DG598" s="401">
        <f t="shared" si="440"/>
        <v>88373584.323280007</v>
      </c>
      <c r="DH598" s="401">
        <f t="shared" si="441"/>
        <v>7687614</v>
      </c>
      <c r="DI598" s="401">
        <f t="shared" si="442"/>
        <v>80685970.323280007</v>
      </c>
      <c r="DJ598" s="401">
        <f t="shared" si="443"/>
        <v>0</v>
      </c>
      <c r="DL598" s="408">
        <f t="shared" si="444"/>
        <v>6638737.5</v>
      </c>
      <c r="DM598" s="408">
        <f t="shared" si="445"/>
        <v>-1979577.5</v>
      </c>
    </row>
    <row r="599" spans="1:117" s="56" customFormat="1" ht="21" x14ac:dyDescent="0.2">
      <c r="A599" s="192">
        <f t="shared" si="406"/>
        <v>2655495</v>
      </c>
      <c r="B599" s="137">
        <f>'آبان 1400'!B600</f>
        <v>594</v>
      </c>
      <c r="C599" s="137">
        <f>'آبان 1400'!C600</f>
        <v>391</v>
      </c>
      <c r="D599" s="137">
        <f>'آبان 1400'!D600</f>
        <v>13516</v>
      </c>
      <c r="E599" s="137" t="str">
        <f>'آبان 1400'!E600</f>
        <v>فواد</v>
      </c>
      <c r="F599" s="137" t="str">
        <f>'آبان 1400'!F600</f>
        <v>آبيار</v>
      </c>
      <c r="G599" s="137" t="str">
        <f>'آبان 1400'!G600</f>
        <v>نگهبان</v>
      </c>
      <c r="H599" s="137" t="str">
        <f>'آبان 1400'!H600</f>
        <v>خوزستان</v>
      </c>
      <c r="I599" s="137" t="str">
        <f>'آبان 1400'!I600</f>
        <v>250-800-1298127-1</v>
      </c>
      <c r="J599" s="137">
        <f>'آبان 1400'!J600</f>
        <v>1829435183</v>
      </c>
      <c r="K599" s="137" t="str">
        <f>'آبان 1400'!K600</f>
        <v>0056030919</v>
      </c>
      <c r="L599" s="137" t="str">
        <f>'آبان 1400'!L600</f>
        <v>خوزستان</v>
      </c>
      <c r="M599" s="137" t="str">
        <f>'آبان 1400'!M600</f>
        <v>نگهبان</v>
      </c>
      <c r="N599" s="121">
        <f>'آبان 1400'!N600</f>
        <v>0</v>
      </c>
      <c r="O599" s="120" t="str">
        <f>'آبان 1400'!O600</f>
        <v>*</v>
      </c>
      <c r="P599" s="122">
        <f>'آبان 1400'!P600</f>
        <v>0</v>
      </c>
      <c r="Q599" s="362">
        <f>'آبان 1400'!Q600</f>
        <v>30</v>
      </c>
      <c r="R599" s="362">
        <f>'آبان 1400'!R600</f>
        <v>90</v>
      </c>
      <c r="S599" s="362">
        <f>'آبان 1400'!S600</f>
        <v>0</v>
      </c>
      <c r="T599" s="362">
        <f>'آبان 1400'!T600</f>
        <v>0</v>
      </c>
      <c r="U599" s="138">
        <f>'آبان 1400'!U600</f>
        <v>0</v>
      </c>
      <c r="V599" s="121">
        <f>'آبان 1400'!W600</f>
        <v>0</v>
      </c>
      <c r="W599" s="122">
        <f>'آبان 1400'!X600</f>
        <v>0</v>
      </c>
      <c r="X599" s="370">
        <f>'آبان 1400'!Y600</f>
        <v>2</v>
      </c>
      <c r="Y599" s="370">
        <f>'آبان 1400'!Z600</f>
        <v>2</v>
      </c>
      <c r="Z599" s="139">
        <f>'آبان 1400'!AA600</f>
        <v>885165</v>
      </c>
      <c r="AA599" s="139">
        <f>'آبان 1400'!AB600</f>
        <v>46667</v>
      </c>
      <c r="AB599" s="139">
        <f>'آبان 1400'!AC600</f>
        <v>931832</v>
      </c>
      <c r="AC599" s="139">
        <f>'آبان 1400'!AD600</f>
        <v>4500000</v>
      </c>
      <c r="AD599" s="139">
        <f>'آبان 1400'!AE600</f>
        <v>6000000</v>
      </c>
      <c r="AE599" s="140">
        <f>'آبان 1400'!AF600</f>
        <v>177895.19999999998</v>
      </c>
      <c r="AF599" s="123">
        <f>'آبان 1400'!AG600</f>
        <v>26554950</v>
      </c>
      <c r="AG599" s="124">
        <f>'آبان 1400'!AH600</f>
        <v>1400010</v>
      </c>
      <c r="AH599" s="124">
        <f>'آبان 1400'!AI600</f>
        <v>16010567.999999998</v>
      </c>
      <c r="AI599" s="124">
        <f>'آبان 1400'!AJ600</f>
        <v>5310990</v>
      </c>
      <c r="AJ599" s="124">
        <f>'آبان 1400'!AK600</f>
        <v>4500000</v>
      </c>
      <c r="AK599" s="124">
        <f>'آبان 1400'!AL600</f>
        <v>6000000</v>
      </c>
      <c r="AL599" s="124">
        <f>'آبان 1400'!AM600</f>
        <v>0</v>
      </c>
      <c r="AM599" s="124">
        <f>'آبان 1400'!AN600</f>
        <v>0</v>
      </c>
      <c r="AN599" s="124">
        <f>'آبان 1400'!AO600</f>
        <v>0</v>
      </c>
      <c r="AO599" s="124">
        <f>'آبان 1400'!AP600</f>
        <v>4400000</v>
      </c>
      <c r="AP599" s="124">
        <f>'آبان 1400'!AQ600</f>
        <v>0</v>
      </c>
      <c r="AQ599" s="124">
        <f>'آبان 1400'!AR600</f>
        <v>0</v>
      </c>
      <c r="AR599" s="124">
        <f>'آبان 1400'!AS600</f>
        <v>0</v>
      </c>
      <c r="AS599" s="379">
        <f>'آبان 1400'!AT600</f>
        <v>0</v>
      </c>
      <c r="AT599" s="372">
        <f t="shared" si="407"/>
        <v>64176518</v>
      </c>
      <c r="AU599" s="174">
        <f>'آبان 1400'!AV600</f>
        <v>39844941.039999999</v>
      </c>
      <c r="AV599" s="142">
        <f>'آبان 1400'!AW600</f>
        <v>58865528</v>
      </c>
      <c r="AW599" s="143">
        <f t="shared" si="408"/>
        <v>4120586.9600000004</v>
      </c>
      <c r="AX599" s="76">
        <f t="shared" si="409"/>
        <v>0</v>
      </c>
      <c r="AY599" s="143">
        <f>'آبان 1400'!AZ600</f>
        <v>0</v>
      </c>
      <c r="AZ599" s="143">
        <f>'آبان 1400'!BA600</f>
        <v>0</v>
      </c>
      <c r="BA599" s="143">
        <f>'آبان 1400'!BB600</f>
        <v>0</v>
      </c>
      <c r="BB599" s="143">
        <f>'آبان 1400'!BC600</f>
        <v>0</v>
      </c>
      <c r="BC599" s="143">
        <f>'آبان 1400'!BD600</f>
        <v>0</v>
      </c>
      <c r="BD599" s="143">
        <f>'آبان 1400'!BE600</f>
        <v>0</v>
      </c>
      <c r="BE599" s="143">
        <f>'آبان 1400'!BF600</f>
        <v>0</v>
      </c>
      <c r="BF599" s="144">
        <f t="shared" si="410"/>
        <v>4120586.9600000004</v>
      </c>
      <c r="BG599" s="141">
        <f t="shared" si="411"/>
        <v>60055931</v>
      </c>
      <c r="BH599" s="145">
        <f t="shared" si="412"/>
        <v>64176518</v>
      </c>
      <c r="BI599" s="128">
        <f t="shared" si="405"/>
        <v>4659160</v>
      </c>
      <c r="BJ599" s="146">
        <f t="shared" si="413"/>
        <v>2329580</v>
      </c>
      <c r="BK599" s="146">
        <f t="shared" si="414"/>
        <v>698874</v>
      </c>
      <c r="BL599" s="147">
        <f t="shared" si="415"/>
        <v>1120000</v>
      </c>
      <c r="BM599" s="383">
        <v>0</v>
      </c>
      <c r="BN599" s="148">
        <f t="shared" si="416"/>
        <v>72984132</v>
      </c>
      <c r="BO599" s="149">
        <f t="shared" si="417"/>
        <v>58865528</v>
      </c>
      <c r="BP599" s="150">
        <f t="shared" si="418"/>
        <v>13539071.440000001</v>
      </c>
      <c r="BQ599" s="151">
        <f t="shared" si="419"/>
        <v>86523203.439999998</v>
      </c>
      <c r="BR599" s="152">
        <f t="shared" si="420"/>
        <v>100800</v>
      </c>
      <c r="BS599" s="148">
        <f t="shared" si="421"/>
        <v>86624003.439999998</v>
      </c>
      <c r="BT599" s="136">
        <v>0</v>
      </c>
      <c r="BU599" s="149">
        <f t="shared" si="422"/>
        <v>7298413.2000000002</v>
      </c>
      <c r="BV599" s="153">
        <f t="shared" si="423"/>
        <v>3649206.6</v>
      </c>
      <c r="BW599" s="134">
        <f t="shared" si="424"/>
        <v>75676383.640000001</v>
      </c>
      <c r="BX599" s="148">
        <f t="shared" si="425"/>
        <v>7687614</v>
      </c>
      <c r="BY599" s="135">
        <f t="shared" si="426"/>
        <v>67988769.640000001</v>
      </c>
      <c r="CD599" s="400">
        <f>'آبان 1400'!AU600</f>
        <v>64176518</v>
      </c>
      <c r="CE599" s="401">
        <f>'آبان 1400'!AV600</f>
        <v>39844941.039999999</v>
      </c>
      <c r="CF599" s="401">
        <f>'آبان 1400'!AW600</f>
        <v>58865528</v>
      </c>
      <c r="CG599" s="401">
        <f>'آبان 1400'!AX600</f>
        <v>4120586.9600000004</v>
      </c>
      <c r="CH599" s="401">
        <f>'آبان 1400'!AY600</f>
        <v>0</v>
      </c>
      <c r="CI599" s="401">
        <f>'آبان 1400'!AZ600</f>
        <v>0</v>
      </c>
      <c r="CJ599" s="401">
        <f>'آبان 1400'!BA600</f>
        <v>0</v>
      </c>
      <c r="CK599" s="401">
        <f>'آبان 1400'!BB600</f>
        <v>0</v>
      </c>
      <c r="CL599" s="401">
        <f>'آبان 1400'!BC600</f>
        <v>0</v>
      </c>
      <c r="CM599" s="401">
        <f>'آبان 1400'!BD600</f>
        <v>0</v>
      </c>
      <c r="CN599" s="401">
        <f>'آبان 1400'!BE600</f>
        <v>0</v>
      </c>
      <c r="CO599" s="401">
        <f>'آبان 1400'!BF600</f>
        <v>0</v>
      </c>
      <c r="CP599" s="401">
        <f>'آبان 1400'!BG600</f>
        <v>4120586.9600000004</v>
      </c>
      <c r="CQ599" s="401">
        <f>'آبان 1400'!BH600</f>
        <v>60055931</v>
      </c>
      <c r="CR599" s="401">
        <f t="shared" si="427"/>
        <v>64176518</v>
      </c>
      <c r="CS599" s="56">
        <f t="shared" si="428"/>
        <v>4659160</v>
      </c>
      <c r="CT599" s="400">
        <f t="shared" si="429"/>
        <v>2329580</v>
      </c>
      <c r="CU599" s="401">
        <f t="shared" si="430"/>
        <v>698874</v>
      </c>
      <c r="CV599" s="401">
        <f t="shared" si="431"/>
        <v>1120000</v>
      </c>
      <c r="CW599" s="56">
        <v>0</v>
      </c>
      <c r="CX599" s="401">
        <f t="shared" si="432"/>
        <v>72984132</v>
      </c>
      <c r="CY599" s="401">
        <f t="shared" si="433"/>
        <v>58865528</v>
      </c>
      <c r="CZ599" s="401">
        <f t="shared" si="434"/>
        <v>13539071.440000001</v>
      </c>
      <c r="DA599" s="401">
        <f t="shared" si="435"/>
        <v>86523203.439999998</v>
      </c>
      <c r="DB599" s="401">
        <f t="shared" si="436"/>
        <v>100800</v>
      </c>
      <c r="DC599" s="401">
        <f t="shared" si="437"/>
        <v>86624003.439999998</v>
      </c>
      <c r="DD599" s="406">
        <v>0</v>
      </c>
      <c r="DE599" s="401">
        <f t="shared" si="438"/>
        <v>7298413.2000000002</v>
      </c>
      <c r="DF599" s="401">
        <f t="shared" si="439"/>
        <v>3649206.6</v>
      </c>
      <c r="DG599" s="401">
        <f t="shared" si="440"/>
        <v>75676383.640000001</v>
      </c>
      <c r="DH599" s="401">
        <f t="shared" si="441"/>
        <v>7687614</v>
      </c>
      <c r="DI599" s="401">
        <f t="shared" si="442"/>
        <v>67988769.640000001</v>
      </c>
      <c r="DJ599" s="401">
        <f t="shared" si="443"/>
        <v>0</v>
      </c>
      <c r="DL599" s="408">
        <f t="shared" si="444"/>
        <v>6638737.5</v>
      </c>
      <c r="DM599" s="408">
        <f t="shared" si="445"/>
        <v>-1979577.5</v>
      </c>
    </row>
    <row r="600" spans="1:117" s="56" customFormat="1" ht="21" x14ac:dyDescent="0.2">
      <c r="A600" s="192">
        <f t="shared" si="406"/>
        <v>2655495</v>
      </c>
      <c r="B600" s="137">
        <f>'آبان 1400'!B601</f>
        <v>595</v>
      </c>
      <c r="C600" s="137">
        <f>'آبان 1400'!C601</f>
        <v>392</v>
      </c>
      <c r="D600" s="137">
        <f>'آبان 1400'!D601</f>
        <v>13519</v>
      </c>
      <c r="E600" s="137" t="str">
        <f>'آبان 1400'!E601</f>
        <v>زاهد</v>
      </c>
      <c r="F600" s="137" t="str">
        <f>'آبان 1400'!F601</f>
        <v>آذر پرند</v>
      </c>
      <c r="G600" s="137" t="str">
        <f>'آبان 1400'!G601</f>
        <v>نگهبان</v>
      </c>
      <c r="H600" s="137" t="str">
        <f>'آبان 1400'!H601</f>
        <v>خوزستان</v>
      </c>
      <c r="I600" s="137" t="str">
        <f>'آبان 1400'!I601</f>
        <v>160-12-119063-1</v>
      </c>
      <c r="J600" s="137">
        <f>'آبان 1400'!J601</f>
        <v>1841745367</v>
      </c>
      <c r="K600" s="137" t="str">
        <f>'آبان 1400'!K601</f>
        <v>0057473473</v>
      </c>
      <c r="L600" s="137" t="str">
        <f>'آبان 1400'!L601</f>
        <v>خوزستان</v>
      </c>
      <c r="M600" s="137" t="str">
        <f>'آبان 1400'!M601</f>
        <v>نگهبان</v>
      </c>
      <c r="N600" s="121" t="str">
        <f>'آبان 1400'!N601</f>
        <v>*</v>
      </c>
      <c r="O600" s="120">
        <f>'آبان 1400'!O601</f>
        <v>0</v>
      </c>
      <c r="P600" s="122">
        <f>'آبان 1400'!P601</f>
        <v>0</v>
      </c>
      <c r="Q600" s="362">
        <f>'آبان 1400'!Q601</f>
        <v>30</v>
      </c>
      <c r="R600" s="362">
        <f>'آبان 1400'!R601</f>
        <v>120</v>
      </c>
      <c r="S600" s="362">
        <f>'آبان 1400'!S601</f>
        <v>110</v>
      </c>
      <c r="T600" s="362">
        <f>'آبان 1400'!T601</f>
        <v>29.33</v>
      </c>
      <c r="U600" s="138">
        <f>'آبان 1400'!U601</f>
        <v>0</v>
      </c>
      <c r="V600" s="121">
        <f>'آبان 1400'!W601</f>
        <v>0</v>
      </c>
      <c r="W600" s="122">
        <f>'آبان 1400'!X601</f>
        <v>0</v>
      </c>
      <c r="X600" s="370">
        <f>'آبان 1400'!Y601</f>
        <v>2</v>
      </c>
      <c r="Y600" s="370">
        <f>'آبان 1400'!Z601</f>
        <v>3</v>
      </c>
      <c r="Z600" s="139">
        <f>'آبان 1400'!AA601</f>
        <v>885165</v>
      </c>
      <c r="AA600" s="139">
        <f>'آبان 1400'!AB601</f>
        <v>46667</v>
      </c>
      <c r="AB600" s="139">
        <f>'آبان 1400'!AC601</f>
        <v>931832</v>
      </c>
      <c r="AC600" s="139">
        <f>'آبان 1400'!AD601</f>
        <v>4500000</v>
      </c>
      <c r="AD600" s="139">
        <f>'آبان 1400'!AE601</f>
        <v>6000000</v>
      </c>
      <c r="AE600" s="140">
        <f>'آبان 1400'!AF601</f>
        <v>177895.19999999998</v>
      </c>
      <c r="AF600" s="123">
        <f>'آبان 1400'!AG601</f>
        <v>26554950</v>
      </c>
      <c r="AG600" s="124">
        <f>'آبان 1400'!AH601</f>
        <v>1400010</v>
      </c>
      <c r="AH600" s="124">
        <f>'آبان 1400'!AI601</f>
        <v>21347423.999999996</v>
      </c>
      <c r="AI600" s="124">
        <f>'آبان 1400'!AJ601</f>
        <v>7966485</v>
      </c>
      <c r="AJ600" s="124">
        <f>'آبان 1400'!AK601</f>
        <v>4500000</v>
      </c>
      <c r="AK600" s="124">
        <f>'آبان 1400'!AL601</f>
        <v>6000000</v>
      </c>
      <c r="AL600" s="124">
        <f>'آبان 1400'!AM601</f>
        <v>4892117.9999999991</v>
      </c>
      <c r="AM600" s="124">
        <f>'آبان 1400'!AN601</f>
        <v>5217666.2159999991</v>
      </c>
      <c r="AN600" s="124">
        <f>'آبان 1400'!AO601</f>
        <v>0</v>
      </c>
      <c r="AO600" s="124">
        <f>'آبان 1400'!AP601</f>
        <v>2800000</v>
      </c>
      <c r="AP600" s="124">
        <f>'آبان 1400'!AQ601</f>
        <v>0</v>
      </c>
      <c r="AQ600" s="124">
        <f>'آبان 1400'!AR601</f>
        <v>0</v>
      </c>
      <c r="AR600" s="124">
        <f>'آبان 1400'!AS601</f>
        <v>0</v>
      </c>
      <c r="AS600" s="379">
        <f>'آبان 1400'!AT601</f>
        <v>0</v>
      </c>
      <c r="AT600" s="372">
        <f t="shared" si="407"/>
        <v>80678653.216000006</v>
      </c>
      <c r="AU600" s="174">
        <f>'آبان 1400'!AV601</f>
        <v>54322316.440880008</v>
      </c>
      <c r="AV600" s="142">
        <f>'آبان 1400'!AW601</f>
        <v>72712168.215999991</v>
      </c>
      <c r="AW600" s="143">
        <f t="shared" si="408"/>
        <v>5089851.7751199994</v>
      </c>
      <c r="AX600" s="76">
        <f t="shared" si="409"/>
        <v>1432231.644088001</v>
      </c>
      <c r="AY600" s="143">
        <f>'آبان 1400'!AZ601</f>
        <v>0</v>
      </c>
      <c r="AZ600" s="143">
        <f>'آبان 1400'!BA601</f>
        <v>0</v>
      </c>
      <c r="BA600" s="143">
        <f>'آبان 1400'!BB601</f>
        <v>0</v>
      </c>
      <c r="BB600" s="143">
        <f>'آبان 1400'!BC601</f>
        <v>0</v>
      </c>
      <c r="BC600" s="143">
        <f>'آبان 1400'!BD601</f>
        <v>0</v>
      </c>
      <c r="BD600" s="143">
        <f>'آبان 1400'!BE601</f>
        <v>0</v>
      </c>
      <c r="BE600" s="143">
        <f>'آبان 1400'!BF601</f>
        <v>0</v>
      </c>
      <c r="BF600" s="144">
        <f t="shared" si="410"/>
        <v>6522083.4192080004</v>
      </c>
      <c r="BG600" s="141">
        <f t="shared" si="411"/>
        <v>74156569</v>
      </c>
      <c r="BH600" s="145">
        <f t="shared" si="412"/>
        <v>80678653.216000006</v>
      </c>
      <c r="BI600" s="128">
        <f t="shared" si="405"/>
        <v>4659160</v>
      </c>
      <c r="BJ600" s="146">
        <f t="shared" si="413"/>
        <v>2329580</v>
      </c>
      <c r="BK600" s="146">
        <f t="shared" si="414"/>
        <v>698874</v>
      </c>
      <c r="BL600" s="147">
        <f t="shared" si="415"/>
        <v>1120000</v>
      </c>
      <c r="BM600" s="383">
        <v>0</v>
      </c>
      <c r="BN600" s="148">
        <f t="shared" si="416"/>
        <v>89486267.216000006</v>
      </c>
      <c r="BO600" s="149">
        <f t="shared" si="417"/>
        <v>72712168.215999991</v>
      </c>
      <c r="BP600" s="150">
        <f t="shared" si="418"/>
        <v>16723798.689679999</v>
      </c>
      <c r="BQ600" s="151">
        <f t="shared" si="419"/>
        <v>106210065.90568</v>
      </c>
      <c r="BR600" s="152">
        <f t="shared" si="420"/>
        <v>100800</v>
      </c>
      <c r="BS600" s="148">
        <f t="shared" si="421"/>
        <v>106310865.90568</v>
      </c>
      <c r="BT600" s="136">
        <v>0</v>
      </c>
      <c r="BU600" s="149">
        <f t="shared" si="422"/>
        <v>8948626.7216000017</v>
      </c>
      <c r="BV600" s="153">
        <f t="shared" si="423"/>
        <v>4474313.3608000008</v>
      </c>
      <c r="BW600" s="134">
        <f t="shared" si="424"/>
        <v>92887925.823280007</v>
      </c>
      <c r="BX600" s="148">
        <f t="shared" si="425"/>
        <v>7687614</v>
      </c>
      <c r="BY600" s="135">
        <f t="shared" si="426"/>
        <v>85200311.823280007</v>
      </c>
      <c r="CD600" s="400">
        <f>'آبان 1400'!AU601</f>
        <v>80678653.216000006</v>
      </c>
      <c r="CE600" s="401">
        <f>'آبان 1400'!AV601</f>
        <v>54322316.440880008</v>
      </c>
      <c r="CF600" s="401">
        <f>'آبان 1400'!AW601</f>
        <v>72712168.215999991</v>
      </c>
      <c r="CG600" s="401">
        <f>'آبان 1400'!AX601</f>
        <v>5089851.7751199994</v>
      </c>
      <c r="CH600" s="401">
        <f>'آبان 1400'!AY601</f>
        <v>1432231.644088001</v>
      </c>
      <c r="CI600" s="401">
        <f>'آبان 1400'!AZ601</f>
        <v>0</v>
      </c>
      <c r="CJ600" s="401">
        <f>'آبان 1400'!BA601</f>
        <v>0</v>
      </c>
      <c r="CK600" s="401">
        <f>'آبان 1400'!BB601</f>
        <v>0</v>
      </c>
      <c r="CL600" s="401">
        <f>'آبان 1400'!BC601</f>
        <v>0</v>
      </c>
      <c r="CM600" s="401">
        <f>'آبان 1400'!BD601</f>
        <v>0</v>
      </c>
      <c r="CN600" s="401">
        <f>'آبان 1400'!BE601</f>
        <v>0</v>
      </c>
      <c r="CO600" s="401">
        <f>'آبان 1400'!BF601</f>
        <v>0</v>
      </c>
      <c r="CP600" s="401">
        <f>'آبان 1400'!BG601</f>
        <v>6522083.4192080004</v>
      </c>
      <c r="CQ600" s="401">
        <f>'آبان 1400'!BH601</f>
        <v>74156569</v>
      </c>
      <c r="CR600" s="401">
        <f t="shared" si="427"/>
        <v>80678653.216000006</v>
      </c>
      <c r="CS600" s="56">
        <f t="shared" si="428"/>
        <v>4659160</v>
      </c>
      <c r="CT600" s="400">
        <f t="shared" si="429"/>
        <v>2329580</v>
      </c>
      <c r="CU600" s="401">
        <f t="shared" si="430"/>
        <v>698874</v>
      </c>
      <c r="CV600" s="401">
        <f t="shared" si="431"/>
        <v>1120000</v>
      </c>
      <c r="CW600" s="56">
        <v>0</v>
      </c>
      <c r="CX600" s="401">
        <f t="shared" si="432"/>
        <v>89486267.216000006</v>
      </c>
      <c r="CY600" s="401">
        <f t="shared" si="433"/>
        <v>72712168.215999991</v>
      </c>
      <c r="CZ600" s="401">
        <f t="shared" si="434"/>
        <v>16723798.689679999</v>
      </c>
      <c r="DA600" s="401">
        <f t="shared" si="435"/>
        <v>106210065.90568</v>
      </c>
      <c r="DB600" s="401">
        <f t="shared" si="436"/>
        <v>100800</v>
      </c>
      <c r="DC600" s="401">
        <f t="shared" si="437"/>
        <v>106310865.90568</v>
      </c>
      <c r="DD600" s="406">
        <v>0</v>
      </c>
      <c r="DE600" s="401">
        <f t="shared" si="438"/>
        <v>8948626.7216000017</v>
      </c>
      <c r="DF600" s="401">
        <f t="shared" si="439"/>
        <v>4474313.3608000008</v>
      </c>
      <c r="DG600" s="401">
        <f t="shared" si="440"/>
        <v>92887925.823280007</v>
      </c>
      <c r="DH600" s="401">
        <f t="shared" si="441"/>
        <v>7687614</v>
      </c>
      <c r="DI600" s="401">
        <f t="shared" si="442"/>
        <v>85200311.823280007</v>
      </c>
      <c r="DJ600" s="401">
        <f t="shared" si="443"/>
        <v>0</v>
      </c>
      <c r="DL600" s="408">
        <f t="shared" si="444"/>
        <v>6638737.5</v>
      </c>
      <c r="DM600" s="408">
        <f t="shared" si="445"/>
        <v>-1979577.5</v>
      </c>
    </row>
    <row r="601" spans="1:117" s="56" customFormat="1" ht="21" x14ac:dyDescent="0.2">
      <c r="A601" s="192">
        <f t="shared" si="406"/>
        <v>2655495</v>
      </c>
      <c r="B601" s="137">
        <f>'آبان 1400'!B602</f>
        <v>596</v>
      </c>
      <c r="C601" s="137">
        <f>'آبان 1400'!C602</f>
        <v>393</v>
      </c>
      <c r="D601" s="137">
        <f>'آبان 1400'!D602</f>
        <v>13522</v>
      </c>
      <c r="E601" s="137" t="str">
        <f>'آبان 1400'!E602</f>
        <v>حميد</v>
      </c>
      <c r="F601" s="137" t="str">
        <f>'آبان 1400'!F602</f>
        <v>بني صالح</v>
      </c>
      <c r="G601" s="137" t="str">
        <f>'آبان 1400'!G602</f>
        <v>نگهبان</v>
      </c>
      <c r="H601" s="137" t="str">
        <f>'آبان 1400'!H602</f>
        <v>خوزستان</v>
      </c>
      <c r="I601" s="137" t="str">
        <f>'آبان 1400'!I602</f>
        <v>160-12-57039-1</v>
      </c>
      <c r="J601" s="137">
        <f>'آبان 1400'!J602</f>
        <v>1756236429</v>
      </c>
      <c r="K601" s="137" t="str">
        <f>'آبان 1400'!K602</f>
        <v>005065487</v>
      </c>
      <c r="L601" s="137" t="str">
        <f>'آبان 1400'!L602</f>
        <v>خوزستان</v>
      </c>
      <c r="M601" s="137" t="str">
        <f>'آبان 1400'!M602</f>
        <v>نگهبان</v>
      </c>
      <c r="N601" s="121">
        <f>'آبان 1400'!N602</f>
        <v>0</v>
      </c>
      <c r="O601" s="120">
        <f>'آبان 1400'!O602</f>
        <v>0</v>
      </c>
      <c r="P601" s="122" t="str">
        <f>'آبان 1400'!P602</f>
        <v>*</v>
      </c>
      <c r="Q601" s="362">
        <f>'آبان 1400'!Q602</f>
        <v>30</v>
      </c>
      <c r="R601" s="362">
        <f>'آبان 1400'!R602</f>
        <v>120</v>
      </c>
      <c r="S601" s="362">
        <f>'آبان 1400'!S602</f>
        <v>220</v>
      </c>
      <c r="T601" s="362">
        <f>'آبان 1400'!T602</f>
        <v>29.33</v>
      </c>
      <c r="U601" s="138">
        <f>'آبان 1400'!U602</f>
        <v>0</v>
      </c>
      <c r="V601" s="121">
        <f>'آبان 1400'!W602</f>
        <v>0</v>
      </c>
      <c r="W601" s="122">
        <f>'آبان 1400'!X602</f>
        <v>0</v>
      </c>
      <c r="X601" s="370">
        <f>'آبان 1400'!Y602</f>
        <v>2</v>
      </c>
      <c r="Y601" s="370">
        <f>'آبان 1400'!Z602</f>
        <v>3</v>
      </c>
      <c r="Z601" s="139">
        <f>'آبان 1400'!AA602</f>
        <v>885165</v>
      </c>
      <c r="AA601" s="139">
        <f>'آبان 1400'!AB602</f>
        <v>46667</v>
      </c>
      <c r="AB601" s="139">
        <f>'آبان 1400'!AC602</f>
        <v>931832</v>
      </c>
      <c r="AC601" s="139">
        <f>'آبان 1400'!AD602</f>
        <v>4500000</v>
      </c>
      <c r="AD601" s="139">
        <f>'آبان 1400'!AE602</f>
        <v>6000000</v>
      </c>
      <c r="AE601" s="140">
        <f>'آبان 1400'!AF602</f>
        <v>177895.19999999998</v>
      </c>
      <c r="AF601" s="123">
        <f>'آبان 1400'!AG602</f>
        <v>26554950</v>
      </c>
      <c r="AG601" s="124">
        <f>'آبان 1400'!AH602</f>
        <v>1400010</v>
      </c>
      <c r="AH601" s="124">
        <f>'آبان 1400'!AI602</f>
        <v>21347423.999999996</v>
      </c>
      <c r="AI601" s="124">
        <f>'آبان 1400'!AJ602</f>
        <v>7966485</v>
      </c>
      <c r="AJ601" s="124">
        <f>'آبان 1400'!AK602</f>
        <v>4500000</v>
      </c>
      <c r="AK601" s="124">
        <f>'آبان 1400'!AL602</f>
        <v>6000000</v>
      </c>
      <c r="AL601" s="124">
        <f>'آبان 1400'!AM602</f>
        <v>9784235.9999999981</v>
      </c>
      <c r="AM601" s="124">
        <f>'آبان 1400'!AN602</f>
        <v>5217666.2159999991</v>
      </c>
      <c r="AN601" s="124">
        <f>'آبان 1400'!AO602</f>
        <v>0</v>
      </c>
      <c r="AO601" s="124">
        <f>'آبان 1400'!AP602</f>
        <v>3000000</v>
      </c>
      <c r="AP601" s="124">
        <f>'آبان 1400'!AQ602</f>
        <v>0</v>
      </c>
      <c r="AQ601" s="124">
        <f>'آبان 1400'!AR602</f>
        <v>0</v>
      </c>
      <c r="AR601" s="124">
        <f>'آبان 1400'!AS602</f>
        <v>0</v>
      </c>
      <c r="AS601" s="379">
        <f>'آبان 1400'!AT602</f>
        <v>0</v>
      </c>
      <c r="AT601" s="372">
        <f t="shared" si="407"/>
        <v>85770771.216000006</v>
      </c>
      <c r="AU601" s="174">
        <f>'آبان 1400'!AV602</f>
        <v>58857986.18088001</v>
      </c>
      <c r="AV601" s="142">
        <f>'آبان 1400'!AW602</f>
        <v>77804286.215999991</v>
      </c>
      <c r="AW601" s="143">
        <f t="shared" si="408"/>
        <v>5446300.0351200001</v>
      </c>
      <c r="AX601" s="76">
        <f t="shared" si="409"/>
        <v>1885798.6180880012</v>
      </c>
      <c r="AY601" s="143">
        <f>'آبان 1400'!AZ602</f>
        <v>0</v>
      </c>
      <c r="AZ601" s="143">
        <f>'آبان 1400'!BA602</f>
        <v>0</v>
      </c>
      <c r="BA601" s="143">
        <f>'آبان 1400'!BB602</f>
        <v>0</v>
      </c>
      <c r="BB601" s="143">
        <f>'آبان 1400'!BC602</f>
        <v>0</v>
      </c>
      <c r="BC601" s="143">
        <f>'آبان 1400'!BD602</f>
        <v>0</v>
      </c>
      <c r="BD601" s="143">
        <f>'آبان 1400'!BE602</f>
        <v>0</v>
      </c>
      <c r="BE601" s="143">
        <f>'آبان 1400'!BF602</f>
        <v>0</v>
      </c>
      <c r="BF601" s="144">
        <f t="shared" si="410"/>
        <v>7332098.6532080015</v>
      </c>
      <c r="BG601" s="141">
        <f t="shared" si="411"/>
        <v>78438672</v>
      </c>
      <c r="BH601" s="145">
        <f t="shared" si="412"/>
        <v>85770771.216000006</v>
      </c>
      <c r="BI601" s="128">
        <f t="shared" si="405"/>
        <v>4659160</v>
      </c>
      <c r="BJ601" s="146">
        <f t="shared" si="413"/>
        <v>2329580</v>
      </c>
      <c r="BK601" s="146">
        <f t="shared" si="414"/>
        <v>698874</v>
      </c>
      <c r="BL601" s="147">
        <f t="shared" si="415"/>
        <v>1120000</v>
      </c>
      <c r="BM601" s="383">
        <v>0</v>
      </c>
      <c r="BN601" s="148">
        <f t="shared" si="416"/>
        <v>94578385.216000006</v>
      </c>
      <c r="BO601" s="149">
        <f t="shared" si="417"/>
        <v>77804286.215999991</v>
      </c>
      <c r="BP601" s="150">
        <f t="shared" si="418"/>
        <v>17894985.82968</v>
      </c>
      <c r="BQ601" s="151">
        <f t="shared" si="419"/>
        <v>112473371.04568</v>
      </c>
      <c r="BR601" s="152">
        <f t="shared" si="420"/>
        <v>100800</v>
      </c>
      <c r="BS601" s="148">
        <f t="shared" si="421"/>
        <v>112574171.04568</v>
      </c>
      <c r="BT601" s="136">
        <v>0</v>
      </c>
      <c r="BU601" s="149">
        <f t="shared" si="422"/>
        <v>9457838.5216000006</v>
      </c>
      <c r="BV601" s="153">
        <f t="shared" si="423"/>
        <v>4728919.2608000003</v>
      </c>
      <c r="BW601" s="134">
        <f t="shared" si="424"/>
        <v>98387413.263280004</v>
      </c>
      <c r="BX601" s="148">
        <f t="shared" si="425"/>
        <v>7687614</v>
      </c>
      <c r="BY601" s="135">
        <f t="shared" si="426"/>
        <v>90699799.263280004</v>
      </c>
      <c r="CD601" s="400">
        <f>'آبان 1400'!AU602</f>
        <v>85770771.216000006</v>
      </c>
      <c r="CE601" s="401">
        <f>'آبان 1400'!AV602</f>
        <v>58857986.18088001</v>
      </c>
      <c r="CF601" s="401">
        <f>'آبان 1400'!AW602</f>
        <v>77804286.215999991</v>
      </c>
      <c r="CG601" s="401">
        <f>'آبان 1400'!AX602</f>
        <v>5446300.0351200001</v>
      </c>
      <c r="CH601" s="401">
        <f>'آبان 1400'!AY602</f>
        <v>1885798.6180880012</v>
      </c>
      <c r="CI601" s="401">
        <f>'آبان 1400'!AZ602</f>
        <v>0</v>
      </c>
      <c r="CJ601" s="401">
        <f>'آبان 1400'!BA602</f>
        <v>0</v>
      </c>
      <c r="CK601" s="401">
        <f>'آبان 1400'!BB602</f>
        <v>0</v>
      </c>
      <c r="CL601" s="401">
        <f>'آبان 1400'!BC602</f>
        <v>0</v>
      </c>
      <c r="CM601" s="401">
        <f>'آبان 1400'!BD602</f>
        <v>0</v>
      </c>
      <c r="CN601" s="401">
        <f>'آبان 1400'!BE602</f>
        <v>0</v>
      </c>
      <c r="CO601" s="401">
        <f>'آبان 1400'!BF602</f>
        <v>0</v>
      </c>
      <c r="CP601" s="401">
        <f>'آبان 1400'!BG602</f>
        <v>7332098.6532080015</v>
      </c>
      <c r="CQ601" s="401">
        <f>'آبان 1400'!BH602</f>
        <v>78438672</v>
      </c>
      <c r="CR601" s="401">
        <f t="shared" si="427"/>
        <v>85770771.216000006</v>
      </c>
      <c r="CS601" s="56">
        <f t="shared" si="428"/>
        <v>4659160</v>
      </c>
      <c r="CT601" s="400">
        <f t="shared" si="429"/>
        <v>2329580</v>
      </c>
      <c r="CU601" s="401">
        <f t="shared" si="430"/>
        <v>698874</v>
      </c>
      <c r="CV601" s="401">
        <f t="shared" si="431"/>
        <v>1120000</v>
      </c>
      <c r="CW601" s="56">
        <v>0</v>
      </c>
      <c r="CX601" s="401">
        <f t="shared" si="432"/>
        <v>94578385.216000006</v>
      </c>
      <c r="CY601" s="401">
        <f t="shared" si="433"/>
        <v>77804286.215999991</v>
      </c>
      <c r="CZ601" s="401">
        <f t="shared" si="434"/>
        <v>17894985.82968</v>
      </c>
      <c r="DA601" s="401">
        <f t="shared" si="435"/>
        <v>112473371.04568</v>
      </c>
      <c r="DB601" s="401">
        <f t="shared" si="436"/>
        <v>100800</v>
      </c>
      <c r="DC601" s="401">
        <f t="shared" si="437"/>
        <v>112574171.04568</v>
      </c>
      <c r="DD601" s="406">
        <v>0</v>
      </c>
      <c r="DE601" s="401">
        <f t="shared" si="438"/>
        <v>9457838.5216000006</v>
      </c>
      <c r="DF601" s="401">
        <f t="shared" si="439"/>
        <v>4728919.2608000003</v>
      </c>
      <c r="DG601" s="401">
        <f t="shared" si="440"/>
        <v>98387413.263280004</v>
      </c>
      <c r="DH601" s="401">
        <f t="shared" si="441"/>
        <v>7687614</v>
      </c>
      <c r="DI601" s="401">
        <f t="shared" si="442"/>
        <v>90699799.263280004</v>
      </c>
      <c r="DJ601" s="401">
        <f t="shared" si="443"/>
        <v>0</v>
      </c>
      <c r="DL601" s="408">
        <f t="shared" si="444"/>
        <v>6638737.5</v>
      </c>
      <c r="DM601" s="408">
        <f t="shared" si="445"/>
        <v>-1979577.5</v>
      </c>
    </row>
    <row r="602" spans="1:117" s="56" customFormat="1" ht="21" x14ac:dyDescent="0.2">
      <c r="A602" s="192">
        <f t="shared" si="406"/>
        <v>2655495</v>
      </c>
      <c r="B602" s="137">
        <f>'آبان 1400'!B603</f>
        <v>597</v>
      </c>
      <c r="C602" s="137">
        <f>'آبان 1400'!C603</f>
        <v>394</v>
      </c>
      <c r="D602" s="137">
        <f>'آبان 1400'!D603</f>
        <v>13546</v>
      </c>
      <c r="E602" s="137" t="str">
        <f>'آبان 1400'!E603</f>
        <v>ابراهيم</v>
      </c>
      <c r="F602" s="137" t="str">
        <f>'آبان 1400'!F603</f>
        <v>ناصري</v>
      </c>
      <c r="G602" s="137" t="str">
        <f>'آبان 1400'!G603</f>
        <v>نگهبان</v>
      </c>
      <c r="H602" s="137" t="str">
        <f>'آبان 1400'!H603</f>
        <v>خوزستان</v>
      </c>
      <c r="I602" s="137" t="str">
        <f>'آبان 1400'!I603</f>
        <v>160-813-2551615-1</v>
      </c>
      <c r="J602" s="137">
        <f>'آبان 1400'!J603</f>
        <v>1810002044</v>
      </c>
      <c r="K602" s="137" t="str">
        <f>'آبان 1400'!K603</f>
        <v>0053310366</v>
      </c>
      <c r="L602" s="137" t="str">
        <f>'آبان 1400'!L603</f>
        <v>خوزستان</v>
      </c>
      <c r="M602" s="137" t="str">
        <f>'آبان 1400'!M603</f>
        <v>نگهبان</v>
      </c>
      <c r="N602" s="121" t="str">
        <f>'آبان 1400'!N603</f>
        <v>*</v>
      </c>
      <c r="O602" s="120">
        <f>'آبان 1400'!O603</f>
        <v>0</v>
      </c>
      <c r="P602" s="122">
        <f>'آبان 1400'!P603</f>
        <v>0</v>
      </c>
      <c r="Q602" s="362">
        <f>'آبان 1400'!Q603</f>
        <v>30</v>
      </c>
      <c r="R602" s="362">
        <f>'آبان 1400'!R603</f>
        <v>120</v>
      </c>
      <c r="S602" s="362">
        <f>'آبان 1400'!S603</f>
        <v>110</v>
      </c>
      <c r="T602" s="362">
        <f>'آبان 1400'!T603</f>
        <v>29.33</v>
      </c>
      <c r="U602" s="138">
        <f>'آبان 1400'!U603</f>
        <v>0</v>
      </c>
      <c r="V602" s="121">
        <f>'آبان 1400'!W603</f>
        <v>0</v>
      </c>
      <c r="W602" s="122">
        <f>'آبان 1400'!X603</f>
        <v>0</v>
      </c>
      <c r="X602" s="370">
        <f>'آبان 1400'!Y603</f>
        <v>0</v>
      </c>
      <c r="Y602" s="370">
        <f>'آبان 1400'!Z603</f>
        <v>0</v>
      </c>
      <c r="Z602" s="139">
        <f>'آبان 1400'!AA603</f>
        <v>885165</v>
      </c>
      <c r="AA602" s="139">
        <f>'آبان 1400'!AB603</f>
        <v>46667</v>
      </c>
      <c r="AB602" s="139">
        <f>'آبان 1400'!AC603</f>
        <v>931832</v>
      </c>
      <c r="AC602" s="139">
        <f>'آبان 1400'!AD603</f>
        <v>4500000</v>
      </c>
      <c r="AD602" s="139">
        <f>'آبان 1400'!AE603</f>
        <v>6000000</v>
      </c>
      <c r="AE602" s="140">
        <f>'آبان 1400'!AF603</f>
        <v>177895.19999999998</v>
      </c>
      <c r="AF602" s="123">
        <f>'آبان 1400'!AG603</f>
        <v>26554950</v>
      </c>
      <c r="AG602" s="124">
        <f>'آبان 1400'!AH603</f>
        <v>1400010</v>
      </c>
      <c r="AH602" s="124">
        <f>'آبان 1400'!AI603</f>
        <v>21347423.999999996</v>
      </c>
      <c r="AI602" s="124">
        <f>'آبان 1400'!AJ603</f>
        <v>0</v>
      </c>
      <c r="AJ602" s="124">
        <f>'آبان 1400'!AK603</f>
        <v>4500000</v>
      </c>
      <c r="AK602" s="124">
        <f>'آبان 1400'!AL603</f>
        <v>6000000</v>
      </c>
      <c r="AL602" s="124">
        <f>'آبان 1400'!AM603</f>
        <v>4892117.9999999991</v>
      </c>
      <c r="AM602" s="124">
        <f>'آبان 1400'!AN603</f>
        <v>5217666.2159999991</v>
      </c>
      <c r="AN602" s="124">
        <f>'آبان 1400'!AO603</f>
        <v>0</v>
      </c>
      <c r="AO602" s="124">
        <f>'آبان 1400'!AP603</f>
        <v>3000000</v>
      </c>
      <c r="AP602" s="124">
        <f>'آبان 1400'!AQ603</f>
        <v>0</v>
      </c>
      <c r="AQ602" s="124">
        <f>'آبان 1400'!AR603</f>
        <v>0</v>
      </c>
      <c r="AR602" s="124">
        <f>'آبان 1400'!AS603</f>
        <v>0</v>
      </c>
      <c r="AS602" s="379">
        <f>'آبان 1400'!AT603</f>
        <v>0</v>
      </c>
      <c r="AT602" s="372">
        <f t="shared" si="407"/>
        <v>72912168.216000006</v>
      </c>
      <c r="AU602" s="174">
        <f>'آبان 1400'!AV603</f>
        <v>54308316.440880008</v>
      </c>
      <c r="AV602" s="142">
        <f>'آبان 1400'!AW603</f>
        <v>72912168.215999991</v>
      </c>
      <c r="AW602" s="143">
        <f t="shared" si="408"/>
        <v>5103851.7751199994</v>
      </c>
      <c r="AX602" s="76">
        <f t="shared" si="409"/>
        <v>1430831.644088001</v>
      </c>
      <c r="AY602" s="143">
        <f>'آبان 1400'!AZ603</f>
        <v>0</v>
      </c>
      <c r="AZ602" s="143">
        <f>'آبان 1400'!BA603</f>
        <v>0</v>
      </c>
      <c r="BA602" s="143">
        <f>'آبان 1400'!BB603</f>
        <v>0</v>
      </c>
      <c r="BB602" s="143">
        <f>'آبان 1400'!BC603</f>
        <v>0</v>
      </c>
      <c r="BC602" s="143">
        <f>'آبان 1400'!BD603</f>
        <v>0</v>
      </c>
      <c r="BD602" s="143">
        <f>'آبان 1400'!BE603</f>
        <v>0</v>
      </c>
      <c r="BE602" s="143">
        <f>'آبان 1400'!BF603</f>
        <v>0</v>
      </c>
      <c r="BF602" s="144">
        <f t="shared" si="410"/>
        <v>6534683.4192080004</v>
      </c>
      <c r="BG602" s="141">
        <f t="shared" si="411"/>
        <v>66377484</v>
      </c>
      <c r="BH602" s="145">
        <f t="shared" si="412"/>
        <v>72912168.216000006</v>
      </c>
      <c r="BI602" s="128">
        <f t="shared" si="405"/>
        <v>4659160</v>
      </c>
      <c r="BJ602" s="146">
        <f t="shared" si="413"/>
        <v>2329580</v>
      </c>
      <c r="BK602" s="146">
        <f t="shared" si="414"/>
        <v>698874</v>
      </c>
      <c r="BL602" s="147">
        <f t="shared" si="415"/>
        <v>1120000</v>
      </c>
      <c r="BM602" s="383">
        <v>0</v>
      </c>
      <c r="BN602" s="148">
        <f t="shared" si="416"/>
        <v>81719782.216000006</v>
      </c>
      <c r="BO602" s="149">
        <f t="shared" si="417"/>
        <v>72912168.215999991</v>
      </c>
      <c r="BP602" s="150">
        <f t="shared" si="418"/>
        <v>16769798.689679999</v>
      </c>
      <c r="BQ602" s="151">
        <f t="shared" si="419"/>
        <v>98489580.905680001</v>
      </c>
      <c r="BR602" s="152">
        <f t="shared" si="420"/>
        <v>100800</v>
      </c>
      <c r="BS602" s="148">
        <f t="shared" si="421"/>
        <v>98590380.905680001</v>
      </c>
      <c r="BT602" s="136">
        <v>0</v>
      </c>
      <c r="BU602" s="149">
        <f t="shared" si="422"/>
        <v>8171978.2216000007</v>
      </c>
      <c r="BV602" s="153">
        <f t="shared" si="423"/>
        <v>4085989.1108000004</v>
      </c>
      <c r="BW602" s="134">
        <f t="shared" si="424"/>
        <v>86332413.573280007</v>
      </c>
      <c r="BX602" s="148">
        <f t="shared" si="425"/>
        <v>7687614</v>
      </c>
      <c r="BY602" s="135">
        <f t="shared" si="426"/>
        <v>78644799.573280007</v>
      </c>
      <c r="CD602" s="400">
        <f>'آبان 1400'!AU603</f>
        <v>72912168.216000006</v>
      </c>
      <c r="CE602" s="401">
        <f>'آبان 1400'!AV603</f>
        <v>54308316.440880008</v>
      </c>
      <c r="CF602" s="401">
        <f>'آبان 1400'!AW603</f>
        <v>72912168.215999991</v>
      </c>
      <c r="CG602" s="401">
        <f>'آبان 1400'!AX603</f>
        <v>5103851.7751199994</v>
      </c>
      <c r="CH602" s="401">
        <f>'آبان 1400'!AY603</f>
        <v>1430831.644088001</v>
      </c>
      <c r="CI602" s="401">
        <f>'آبان 1400'!AZ603</f>
        <v>0</v>
      </c>
      <c r="CJ602" s="401">
        <f>'آبان 1400'!BA603</f>
        <v>0</v>
      </c>
      <c r="CK602" s="401">
        <f>'آبان 1400'!BB603</f>
        <v>0</v>
      </c>
      <c r="CL602" s="401">
        <f>'آبان 1400'!BC603</f>
        <v>0</v>
      </c>
      <c r="CM602" s="401">
        <f>'آبان 1400'!BD603</f>
        <v>0</v>
      </c>
      <c r="CN602" s="401">
        <f>'آبان 1400'!BE603</f>
        <v>0</v>
      </c>
      <c r="CO602" s="401">
        <f>'آبان 1400'!BF603</f>
        <v>0</v>
      </c>
      <c r="CP602" s="401">
        <f>'آبان 1400'!BG603</f>
        <v>6534683.4192080004</v>
      </c>
      <c r="CQ602" s="401">
        <f>'آبان 1400'!BH603</f>
        <v>66377484</v>
      </c>
      <c r="CR602" s="401">
        <f t="shared" si="427"/>
        <v>72912168.216000006</v>
      </c>
      <c r="CS602" s="56">
        <f t="shared" si="428"/>
        <v>4659160</v>
      </c>
      <c r="CT602" s="400">
        <f t="shared" si="429"/>
        <v>2329580</v>
      </c>
      <c r="CU602" s="401">
        <f t="shared" si="430"/>
        <v>698874</v>
      </c>
      <c r="CV602" s="401">
        <f t="shared" si="431"/>
        <v>1120000</v>
      </c>
      <c r="CW602" s="56">
        <v>0</v>
      </c>
      <c r="CX602" s="401">
        <f t="shared" si="432"/>
        <v>81719782.216000006</v>
      </c>
      <c r="CY602" s="401">
        <f t="shared" si="433"/>
        <v>72912168.215999991</v>
      </c>
      <c r="CZ602" s="401">
        <f t="shared" si="434"/>
        <v>16769798.689679999</v>
      </c>
      <c r="DA602" s="401">
        <f t="shared" si="435"/>
        <v>98489580.905680001</v>
      </c>
      <c r="DB602" s="401">
        <f t="shared" si="436"/>
        <v>100800</v>
      </c>
      <c r="DC602" s="401">
        <f t="shared" si="437"/>
        <v>98590380.905680001</v>
      </c>
      <c r="DD602" s="406">
        <v>0</v>
      </c>
      <c r="DE602" s="401">
        <f t="shared" si="438"/>
        <v>8171978.2216000007</v>
      </c>
      <c r="DF602" s="401">
        <f t="shared" si="439"/>
        <v>4085989.1108000004</v>
      </c>
      <c r="DG602" s="401">
        <f t="shared" si="440"/>
        <v>86332413.573280007</v>
      </c>
      <c r="DH602" s="401">
        <f t="shared" si="441"/>
        <v>7687614</v>
      </c>
      <c r="DI602" s="401">
        <f t="shared" si="442"/>
        <v>78644799.573280007</v>
      </c>
      <c r="DJ602" s="401">
        <f t="shared" si="443"/>
        <v>0</v>
      </c>
      <c r="DL602" s="408">
        <f t="shared" si="444"/>
        <v>6638737.5</v>
      </c>
      <c r="DM602" s="408">
        <f t="shared" si="445"/>
        <v>-1979577.5</v>
      </c>
    </row>
    <row r="603" spans="1:117" s="56" customFormat="1" ht="21" x14ac:dyDescent="0.2">
      <c r="A603" s="192">
        <f t="shared" si="406"/>
        <v>2655495</v>
      </c>
      <c r="B603" s="137">
        <f>'آبان 1400'!B604</f>
        <v>598</v>
      </c>
      <c r="C603" s="137">
        <f>'آبان 1400'!C604</f>
        <v>395</v>
      </c>
      <c r="D603" s="137">
        <f>'آبان 1400'!D604</f>
        <v>13527</v>
      </c>
      <c r="E603" s="137" t="str">
        <f>'آبان 1400'!E604</f>
        <v>اميد</v>
      </c>
      <c r="F603" s="137" t="str">
        <f>'آبان 1400'!F604</f>
        <v>زارع زاده</v>
      </c>
      <c r="G603" s="137" t="str">
        <f>'آبان 1400'!G604</f>
        <v>نگهبان</v>
      </c>
      <c r="H603" s="137" t="str">
        <f>'آبان 1400'!H604</f>
        <v>خوزستان</v>
      </c>
      <c r="I603" s="137" t="str">
        <f>'آبان 1400'!I604</f>
        <v>160-813-2245430-1</v>
      </c>
      <c r="J603" s="137">
        <f>'آبان 1400'!J604</f>
        <v>1971966411</v>
      </c>
      <c r="K603" s="137" t="str">
        <f>'آبان 1400'!K604</f>
        <v>0050589293</v>
      </c>
      <c r="L603" s="137" t="str">
        <f>'آبان 1400'!L604</f>
        <v>خوزستان</v>
      </c>
      <c r="M603" s="137" t="str">
        <f>'آبان 1400'!M604</f>
        <v>نگهبان</v>
      </c>
      <c r="N603" s="121">
        <f>'آبان 1400'!N604</f>
        <v>0</v>
      </c>
      <c r="O603" s="120" t="str">
        <f>'آبان 1400'!O604</f>
        <v>*</v>
      </c>
      <c r="P603" s="122">
        <f>'آبان 1400'!P604</f>
        <v>0</v>
      </c>
      <c r="Q603" s="362">
        <f>'آبان 1400'!Q604</f>
        <v>30</v>
      </c>
      <c r="R603" s="362">
        <f>'آبان 1400'!R604</f>
        <v>90</v>
      </c>
      <c r="S603" s="362">
        <f>'آبان 1400'!S604</f>
        <v>0</v>
      </c>
      <c r="T603" s="362">
        <f>'آبان 1400'!T604</f>
        <v>0</v>
      </c>
      <c r="U603" s="138">
        <f>'آبان 1400'!U604</f>
        <v>0</v>
      </c>
      <c r="V603" s="121">
        <f>'آبان 1400'!W604</f>
        <v>0</v>
      </c>
      <c r="W603" s="122">
        <f>'آبان 1400'!X604</f>
        <v>0</v>
      </c>
      <c r="X603" s="370">
        <f>'آبان 1400'!Y604</f>
        <v>2</v>
      </c>
      <c r="Y603" s="370">
        <f>'آبان 1400'!Z604</f>
        <v>2</v>
      </c>
      <c r="Z603" s="139">
        <f>'آبان 1400'!AA604</f>
        <v>885165</v>
      </c>
      <c r="AA603" s="139">
        <f>'آبان 1400'!AB604</f>
        <v>46667</v>
      </c>
      <c r="AB603" s="139">
        <f>'آبان 1400'!AC604</f>
        <v>931832</v>
      </c>
      <c r="AC603" s="139">
        <f>'آبان 1400'!AD604</f>
        <v>4500000</v>
      </c>
      <c r="AD603" s="139">
        <f>'آبان 1400'!AE604</f>
        <v>6000000</v>
      </c>
      <c r="AE603" s="140">
        <f>'آبان 1400'!AF604</f>
        <v>177895.19999999998</v>
      </c>
      <c r="AF603" s="123">
        <f>'آبان 1400'!AG604</f>
        <v>26554950</v>
      </c>
      <c r="AG603" s="124">
        <f>'آبان 1400'!AH604</f>
        <v>1400010</v>
      </c>
      <c r="AH603" s="124">
        <f>'آبان 1400'!AI604</f>
        <v>16010567.999999998</v>
      </c>
      <c r="AI603" s="124">
        <f>'آبان 1400'!AJ604</f>
        <v>5310990</v>
      </c>
      <c r="AJ603" s="124">
        <f>'آبان 1400'!AK604</f>
        <v>4500000</v>
      </c>
      <c r="AK603" s="124">
        <f>'آبان 1400'!AL604</f>
        <v>6000000</v>
      </c>
      <c r="AL603" s="124">
        <f>'آبان 1400'!AM604</f>
        <v>0</v>
      </c>
      <c r="AM603" s="124">
        <f>'آبان 1400'!AN604</f>
        <v>0</v>
      </c>
      <c r="AN603" s="124">
        <f>'آبان 1400'!AO604</f>
        <v>0</v>
      </c>
      <c r="AO603" s="124">
        <f>'آبان 1400'!AP604</f>
        <v>4400000</v>
      </c>
      <c r="AP603" s="124">
        <f>'آبان 1400'!AQ604</f>
        <v>0</v>
      </c>
      <c r="AQ603" s="124">
        <f>'آبان 1400'!AR604</f>
        <v>0</v>
      </c>
      <c r="AR603" s="124">
        <f>'آبان 1400'!AS604</f>
        <v>0</v>
      </c>
      <c r="AS603" s="379">
        <f>'آبان 1400'!AT604</f>
        <v>0</v>
      </c>
      <c r="AT603" s="372">
        <f t="shared" si="407"/>
        <v>64176518</v>
      </c>
      <c r="AU603" s="174">
        <f>'آبان 1400'!AV604</f>
        <v>39844941.039999999</v>
      </c>
      <c r="AV603" s="142">
        <f>'آبان 1400'!AW604</f>
        <v>58865528</v>
      </c>
      <c r="AW603" s="143">
        <f t="shared" si="408"/>
        <v>4120586.9600000004</v>
      </c>
      <c r="AX603" s="76">
        <f t="shared" si="409"/>
        <v>0</v>
      </c>
      <c r="AY603" s="143">
        <f>'آبان 1400'!AZ604</f>
        <v>0</v>
      </c>
      <c r="AZ603" s="143">
        <f>'آبان 1400'!BA604</f>
        <v>0</v>
      </c>
      <c r="BA603" s="143">
        <f>'آبان 1400'!BB604</f>
        <v>0</v>
      </c>
      <c r="BB603" s="143">
        <f>'آبان 1400'!BC604</f>
        <v>0</v>
      </c>
      <c r="BC603" s="143">
        <f>'آبان 1400'!BD604</f>
        <v>0</v>
      </c>
      <c r="BD603" s="143">
        <f>'آبان 1400'!BE604</f>
        <v>0</v>
      </c>
      <c r="BE603" s="143">
        <f>'آبان 1400'!BF604</f>
        <v>0</v>
      </c>
      <c r="BF603" s="144">
        <f t="shared" si="410"/>
        <v>4120586.9600000004</v>
      </c>
      <c r="BG603" s="141">
        <f t="shared" si="411"/>
        <v>60055931</v>
      </c>
      <c r="BH603" s="145">
        <f t="shared" si="412"/>
        <v>64176518</v>
      </c>
      <c r="BI603" s="128">
        <f t="shared" si="405"/>
        <v>4659160</v>
      </c>
      <c r="BJ603" s="146">
        <f t="shared" si="413"/>
        <v>2329580</v>
      </c>
      <c r="BK603" s="146">
        <f t="shared" si="414"/>
        <v>698874</v>
      </c>
      <c r="BL603" s="147">
        <f t="shared" si="415"/>
        <v>1120000</v>
      </c>
      <c r="BM603" s="383">
        <v>0</v>
      </c>
      <c r="BN603" s="148">
        <f t="shared" si="416"/>
        <v>72984132</v>
      </c>
      <c r="BO603" s="149">
        <f t="shared" si="417"/>
        <v>58865528</v>
      </c>
      <c r="BP603" s="150">
        <f t="shared" si="418"/>
        <v>13539071.440000001</v>
      </c>
      <c r="BQ603" s="151">
        <f t="shared" si="419"/>
        <v>86523203.439999998</v>
      </c>
      <c r="BR603" s="152">
        <f t="shared" si="420"/>
        <v>100800</v>
      </c>
      <c r="BS603" s="148">
        <f t="shared" si="421"/>
        <v>86624003.439999998</v>
      </c>
      <c r="BT603" s="136">
        <v>0</v>
      </c>
      <c r="BU603" s="149">
        <f t="shared" si="422"/>
        <v>7298413.2000000002</v>
      </c>
      <c r="BV603" s="153">
        <f t="shared" si="423"/>
        <v>3649206.6</v>
      </c>
      <c r="BW603" s="134">
        <f t="shared" si="424"/>
        <v>75676383.640000001</v>
      </c>
      <c r="BX603" s="148">
        <f t="shared" si="425"/>
        <v>7687614</v>
      </c>
      <c r="BY603" s="135">
        <f t="shared" si="426"/>
        <v>67988769.640000001</v>
      </c>
      <c r="CD603" s="400">
        <f>'آبان 1400'!AU604</f>
        <v>64176518</v>
      </c>
      <c r="CE603" s="401">
        <f>'آبان 1400'!AV604</f>
        <v>39844941.039999999</v>
      </c>
      <c r="CF603" s="401">
        <f>'آبان 1400'!AW604</f>
        <v>58865528</v>
      </c>
      <c r="CG603" s="401">
        <f>'آبان 1400'!AX604</f>
        <v>4120586.9600000004</v>
      </c>
      <c r="CH603" s="401">
        <f>'آبان 1400'!AY604</f>
        <v>0</v>
      </c>
      <c r="CI603" s="401">
        <f>'آبان 1400'!AZ604</f>
        <v>0</v>
      </c>
      <c r="CJ603" s="401">
        <f>'آبان 1400'!BA604</f>
        <v>0</v>
      </c>
      <c r="CK603" s="401">
        <f>'آبان 1400'!BB604</f>
        <v>0</v>
      </c>
      <c r="CL603" s="401">
        <f>'آبان 1400'!BC604</f>
        <v>0</v>
      </c>
      <c r="CM603" s="401">
        <f>'آبان 1400'!BD604</f>
        <v>0</v>
      </c>
      <c r="CN603" s="401">
        <f>'آبان 1400'!BE604</f>
        <v>0</v>
      </c>
      <c r="CO603" s="401">
        <f>'آبان 1400'!BF604</f>
        <v>0</v>
      </c>
      <c r="CP603" s="401">
        <f>'آبان 1400'!BG604</f>
        <v>4120586.9600000004</v>
      </c>
      <c r="CQ603" s="401">
        <f>'آبان 1400'!BH604</f>
        <v>60055931</v>
      </c>
      <c r="CR603" s="401">
        <f t="shared" si="427"/>
        <v>64176518</v>
      </c>
      <c r="CS603" s="56">
        <f t="shared" si="428"/>
        <v>4659160</v>
      </c>
      <c r="CT603" s="400">
        <f t="shared" si="429"/>
        <v>2329580</v>
      </c>
      <c r="CU603" s="401">
        <f t="shared" si="430"/>
        <v>698874</v>
      </c>
      <c r="CV603" s="401">
        <f t="shared" si="431"/>
        <v>1120000</v>
      </c>
      <c r="CW603" s="56">
        <v>0</v>
      </c>
      <c r="CX603" s="401">
        <f t="shared" si="432"/>
        <v>72984132</v>
      </c>
      <c r="CY603" s="401">
        <f t="shared" si="433"/>
        <v>58865528</v>
      </c>
      <c r="CZ603" s="401">
        <f t="shared" si="434"/>
        <v>13539071.440000001</v>
      </c>
      <c r="DA603" s="401">
        <f t="shared" si="435"/>
        <v>86523203.439999998</v>
      </c>
      <c r="DB603" s="401">
        <f t="shared" si="436"/>
        <v>100800</v>
      </c>
      <c r="DC603" s="401">
        <f t="shared" si="437"/>
        <v>86624003.439999998</v>
      </c>
      <c r="DD603" s="406">
        <v>0</v>
      </c>
      <c r="DE603" s="401">
        <f t="shared" si="438"/>
        <v>7298413.2000000002</v>
      </c>
      <c r="DF603" s="401">
        <f t="shared" si="439"/>
        <v>3649206.6</v>
      </c>
      <c r="DG603" s="401">
        <f t="shared" si="440"/>
        <v>75676383.640000001</v>
      </c>
      <c r="DH603" s="401">
        <f t="shared" si="441"/>
        <v>7687614</v>
      </c>
      <c r="DI603" s="401">
        <f t="shared" si="442"/>
        <v>67988769.640000001</v>
      </c>
      <c r="DJ603" s="401">
        <f t="shared" si="443"/>
        <v>0</v>
      </c>
      <c r="DL603" s="408">
        <f t="shared" si="444"/>
        <v>6638737.5</v>
      </c>
      <c r="DM603" s="408">
        <f t="shared" si="445"/>
        <v>-1979577.5</v>
      </c>
    </row>
    <row r="604" spans="1:117" s="56" customFormat="1" ht="21" x14ac:dyDescent="0.2">
      <c r="A604" s="192">
        <f t="shared" si="406"/>
        <v>2655495</v>
      </c>
      <c r="B604" s="137">
        <f>'آبان 1400'!B605</f>
        <v>599</v>
      </c>
      <c r="C604" s="137">
        <f>'آبان 1400'!C605</f>
        <v>396</v>
      </c>
      <c r="D604" s="137">
        <f>'آبان 1400'!D605</f>
        <v>13547</v>
      </c>
      <c r="E604" s="137" t="str">
        <f>'آبان 1400'!E605</f>
        <v>جعفر</v>
      </c>
      <c r="F604" s="137" t="str">
        <f>'آبان 1400'!F605</f>
        <v>ناصري</v>
      </c>
      <c r="G604" s="137" t="str">
        <f>'آبان 1400'!G605</f>
        <v>نگهبان</v>
      </c>
      <c r="H604" s="137" t="str">
        <f>'آبان 1400'!H605</f>
        <v>خوزستان</v>
      </c>
      <c r="I604" s="137" t="str">
        <f>'آبان 1400'!I605</f>
        <v>160-813-1945281-1</v>
      </c>
      <c r="J604" s="137">
        <f>'آبان 1400'!J605</f>
        <v>1817512439</v>
      </c>
      <c r="K604" s="137" t="str">
        <f>'آبان 1400'!K605</f>
        <v>0050582799</v>
      </c>
      <c r="L604" s="137" t="str">
        <f>'آبان 1400'!L605</f>
        <v>خوزستان</v>
      </c>
      <c r="M604" s="137" t="str">
        <f>'آبان 1400'!M605</f>
        <v>نگهبان</v>
      </c>
      <c r="N604" s="121" t="str">
        <f>'آبان 1400'!N605</f>
        <v>*</v>
      </c>
      <c r="O604" s="120">
        <f>'آبان 1400'!O605</f>
        <v>0</v>
      </c>
      <c r="P604" s="122">
        <f>'آبان 1400'!P605</f>
        <v>0</v>
      </c>
      <c r="Q604" s="362">
        <f>'آبان 1400'!Q605</f>
        <v>30</v>
      </c>
      <c r="R604" s="362">
        <f>'آبان 1400'!R605</f>
        <v>120</v>
      </c>
      <c r="S604" s="362">
        <f>'آبان 1400'!S605</f>
        <v>110</v>
      </c>
      <c r="T604" s="362">
        <f>'آبان 1400'!T605</f>
        <v>29.33</v>
      </c>
      <c r="U604" s="138">
        <f>'آبان 1400'!U605</f>
        <v>0</v>
      </c>
      <c r="V604" s="121">
        <f>'آبان 1400'!W605</f>
        <v>0</v>
      </c>
      <c r="W604" s="122">
        <f>'آبان 1400'!X605</f>
        <v>0</v>
      </c>
      <c r="X604" s="370">
        <f>'آبان 1400'!Y605</f>
        <v>1</v>
      </c>
      <c r="Y604" s="370">
        <f>'آبان 1400'!Z605</f>
        <v>1</v>
      </c>
      <c r="Z604" s="139">
        <f>'آبان 1400'!AA605</f>
        <v>885165</v>
      </c>
      <c r="AA604" s="139">
        <f>'آبان 1400'!AB605</f>
        <v>46667</v>
      </c>
      <c r="AB604" s="139">
        <f>'آبان 1400'!AC605</f>
        <v>931832</v>
      </c>
      <c r="AC604" s="139">
        <f>'آبان 1400'!AD605</f>
        <v>4500000</v>
      </c>
      <c r="AD604" s="139">
        <f>'آبان 1400'!AE605</f>
        <v>6000000</v>
      </c>
      <c r="AE604" s="140">
        <f>'آبان 1400'!AF605</f>
        <v>177895.19999999998</v>
      </c>
      <c r="AF604" s="123">
        <f>'آبان 1400'!AG605</f>
        <v>26554950</v>
      </c>
      <c r="AG604" s="124">
        <f>'آبان 1400'!AH605</f>
        <v>1400010</v>
      </c>
      <c r="AH604" s="124">
        <f>'آبان 1400'!AI605</f>
        <v>21347423.999999996</v>
      </c>
      <c r="AI604" s="124">
        <f>'آبان 1400'!AJ605</f>
        <v>2655495</v>
      </c>
      <c r="AJ604" s="124">
        <f>'آبان 1400'!AK605</f>
        <v>4500000</v>
      </c>
      <c r="AK604" s="124">
        <f>'آبان 1400'!AL605</f>
        <v>6000000</v>
      </c>
      <c r="AL604" s="124">
        <f>'آبان 1400'!AM605</f>
        <v>4892117.9999999991</v>
      </c>
      <c r="AM604" s="124">
        <f>'آبان 1400'!AN605</f>
        <v>5217666.2159999991</v>
      </c>
      <c r="AN604" s="124">
        <f>'آبان 1400'!AO605</f>
        <v>0</v>
      </c>
      <c r="AO604" s="124">
        <f>'آبان 1400'!AP605</f>
        <v>3000000</v>
      </c>
      <c r="AP604" s="124">
        <f>'آبان 1400'!AQ605</f>
        <v>0</v>
      </c>
      <c r="AQ604" s="124">
        <f>'آبان 1400'!AR605</f>
        <v>0</v>
      </c>
      <c r="AR604" s="124">
        <f>'آبان 1400'!AS605</f>
        <v>0</v>
      </c>
      <c r="AS604" s="379">
        <f>'آبان 1400'!AT605</f>
        <v>0</v>
      </c>
      <c r="AT604" s="372">
        <f t="shared" si="407"/>
        <v>75567663.216000006</v>
      </c>
      <c r="AU604" s="174">
        <f>'آبان 1400'!AV605</f>
        <v>54308316.440880008</v>
      </c>
      <c r="AV604" s="142">
        <f>'آبان 1400'!AW605</f>
        <v>72912168.215999991</v>
      </c>
      <c r="AW604" s="143">
        <f t="shared" si="408"/>
        <v>5103851.7751199994</v>
      </c>
      <c r="AX604" s="76">
        <f t="shared" si="409"/>
        <v>1430831.644088001</v>
      </c>
      <c r="AY604" s="143">
        <f>'آبان 1400'!AZ605</f>
        <v>0</v>
      </c>
      <c r="AZ604" s="143">
        <f>'آبان 1400'!BA605</f>
        <v>0</v>
      </c>
      <c r="BA604" s="143">
        <f>'آبان 1400'!BB605</f>
        <v>0</v>
      </c>
      <c r="BB604" s="143">
        <f>'آبان 1400'!BC605</f>
        <v>0</v>
      </c>
      <c r="BC604" s="143">
        <f>'آبان 1400'!BD605</f>
        <v>0</v>
      </c>
      <c r="BD604" s="143">
        <f>'آبان 1400'!BE605</f>
        <v>0</v>
      </c>
      <c r="BE604" s="143">
        <f>'آبان 1400'!BF605</f>
        <v>0</v>
      </c>
      <c r="BF604" s="144">
        <f t="shared" si="410"/>
        <v>6534683.4192080004</v>
      </c>
      <c r="BG604" s="141">
        <f t="shared" si="411"/>
        <v>69032979</v>
      </c>
      <c r="BH604" s="145">
        <f t="shared" si="412"/>
        <v>75567663.216000006</v>
      </c>
      <c r="BI604" s="128">
        <f t="shared" si="405"/>
        <v>4659160</v>
      </c>
      <c r="BJ604" s="146">
        <f t="shared" si="413"/>
        <v>2329580</v>
      </c>
      <c r="BK604" s="146">
        <f t="shared" si="414"/>
        <v>698874</v>
      </c>
      <c r="BL604" s="147">
        <f t="shared" si="415"/>
        <v>1120000</v>
      </c>
      <c r="BM604" s="383">
        <v>0</v>
      </c>
      <c r="BN604" s="148">
        <f t="shared" si="416"/>
        <v>84375277.216000006</v>
      </c>
      <c r="BO604" s="149">
        <f t="shared" si="417"/>
        <v>72912168.215999991</v>
      </c>
      <c r="BP604" s="150">
        <f t="shared" si="418"/>
        <v>16769798.689679999</v>
      </c>
      <c r="BQ604" s="151">
        <f t="shared" si="419"/>
        <v>101145075.90568</v>
      </c>
      <c r="BR604" s="152">
        <f t="shared" si="420"/>
        <v>100800</v>
      </c>
      <c r="BS604" s="148">
        <f t="shared" si="421"/>
        <v>101245875.90568</v>
      </c>
      <c r="BT604" s="136">
        <v>0</v>
      </c>
      <c r="BU604" s="149">
        <f t="shared" si="422"/>
        <v>8437527.7216000017</v>
      </c>
      <c r="BV604" s="153">
        <f t="shared" si="423"/>
        <v>4218763.8608000008</v>
      </c>
      <c r="BW604" s="134">
        <f t="shared" si="424"/>
        <v>88589584.323280007</v>
      </c>
      <c r="BX604" s="148">
        <f t="shared" si="425"/>
        <v>7687614</v>
      </c>
      <c r="BY604" s="135">
        <f t="shared" si="426"/>
        <v>80901970.323280007</v>
      </c>
      <c r="CD604" s="400">
        <f>'آبان 1400'!AU605</f>
        <v>75567663.216000006</v>
      </c>
      <c r="CE604" s="401">
        <f>'آبان 1400'!AV605</f>
        <v>54308316.440880008</v>
      </c>
      <c r="CF604" s="401">
        <f>'آبان 1400'!AW605</f>
        <v>72912168.215999991</v>
      </c>
      <c r="CG604" s="401">
        <f>'آبان 1400'!AX605</f>
        <v>5103851.7751199994</v>
      </c>
      <c r="CH604" s="401">
        <f>'آبان 1400'!AY605</f>
        <v>1430831.644088001</v>
      </c>
      <c r="CI604" s="401">
        <f>'آبان 1400'!AZ605</f>
        <v>0</v>
      </c>
      <c r="CJ604" s="401">
        <f>'آبان 1400'!BA605</f>
        <v>0</v>
      </c>
      <c r="CK604" s="401">
        <f>'آبان 1400'!BB605</f>
        <v>0</v>
      </c>
      <c r="CL604" s="401">
        <f>'آبان 1400'!BC605</f>
        <v>0</v>
      </c>
      <c r="CM604" s="401">
        <f>'آبان 1400'!BD605</f>
        <v>0</v>
      </c>
      <c r="CN604" s="401">
        <f>'آبان 1400'!BE605</f>
        <v>0</v>
      </c>
      <c r="CO604" s="401">
        <f>'آبان 1400'!BF605</f>
        <v>0</v>
      </c>
      <c r="CP604" s="401">
        <f>'آبان 1400'!BG605</f>
        <v>6534683.4192080004</v>
      </c>
      <c r="CQ604" s="401">
        <f>'آبان 1400'!BH605</f>
        <v>69032979</v>
      </c>
      <c r="CR604" s="401">
        <f t="shared" si="427"/>
        <v>75567663.216000006</v>
      </c>
      <c r="CS604" s="56">
        <f t="shared" si="428"/>
        <v>4659160</v>
      </c>
      <c r="CT604" s="400">
        <f t="shared" si="429"/>
        <v>2329580</v>
      </c>
      <c r="CU604" s="401">
        <f t="shared" si="430"/>
        <v>698874</v>
      </c>
      <c r="CV604" s="401">
        <f t="shared" si="431"/>
        <v>1120000</v>
      </c>
      <c r="CW604" s="56">
        <v>0</v>
      </c>
      <c r="CX604" s="401">
        <f t="shared" si="432"/>
        <v>84375277.216000006</v>
      </c>
      <c r="CY604" s="401">
        <f t="shared" si="433"/>
        <v>72912168.215999991</v>
      </c>
      <c r="CZ604" s="401">
        <f t="shared" si="434"/>
        <v>16769798.689679999</v>
      </c>
      <c r="DA604" s="401">
        <f t="shared" si="435"/>
        <v>101145075.90568</v>
      </c>
      <c r="DB604" s="401">
        <f t="shared" si="436"/>
        <v>100800</v>
      </c>
      <c r="DC604" s="401">
        <f t="shared" si="437"/>
        <v>101245875.90568</v>
      </c>
      <c r="DD604" s="406">
        <v>0</v>
      </c>
      <c r="DE604" s="401">
        <f t="shared" si="438"/>
        <v>8437527.7216000017</v>
      </c>
      <c r="DF604" s="401">
        <f t="shared" si="439"/>
        <v>4218763.8608000008</v>
      </c>
      <c r="DG604" s="401">
        <f t="shared" si="440"/>
        <v>88589584.323280007</v>
      </c>
      <c r="DH604" s="401">
        <f t="shared" si="441"/>
        <v>7687614</v>
      </c>
      <c r="DI604" s="401">
        <f t="shared" si="442"/>
        <v>80901970.323280007</v>
      </c>
      <c r="DJ604" s="401">
        <f t="shared" si="443"/>
        <v>0</v>
      </c>
      <c r="DL604" s="408">
        <f t="shared" si="444"/>
        <v>6638737.5</v>
      </c>
      <c r="DM604" s="408">
        <f t="shared" si="445"/>
        <v>-1979577.5</v>
      </c>
    </row>
    <row r="605" spans="1:117" s="56" customFormat="1" ht="21" x14ac:dyDescent="0.2">
      <c r="A605" s="192">
        <f t="shared" si="406"/>
        <v>2655495</v>
      </c>
      <c r="B605" s="137">
        <f>'آبان 1400'!B606</f>
        <v>600</v>
      </c>
      <c r="C605" s="137">
        <f>'آبان 1400'!C606</f>
        <v>397</v>
      </c>
      <c r="D605" s="137">
        <f>'آبان 1400'!D606</f>
        <v>13533</v>
      </c>
      <c r="E605" s="137" t="str">
        <f>'آبان 1400'!E606</f>
        <v>مهدي</v>
      </c>
      <c r="F605" s="137" t="str">
        <f>'آبان 1400'!F606</f>
        <v>عالي وند</v>
      </c>
      <c r="G605" s="137" t="str">
        <f>'آبان 1400'!G606</f>
        <v>نگهبان</v>
      </c>
      <c r="H605" s="137" t="str">
        <f>'آبان 1400'!H606</f>
        <v>خوزستان</v>
      </c>
      <c r="I605" s="137" t="str">
        <f>'آبان 1400'!I606</f>
        <v>376-813-2228108-1</v>
      </c>
      <c r="J605" s="137">
        <f>'آبان 1400'!J606</f>
        <v>1753761344</v>
      </c>
      <c r="K605" s="137" t="str">
        <f>'آبان 1400'!K606</f>
        <v>0050129339</v>
      </c>
      <c r="L605" s="137" t="str">
        <f>'آبان 1400'!L606</f>
        <v>خوزستان</v>
      </c>
      <c r="M605" s="137" t="str">
        <f>'آبان 1400'!M606</f>
        <v>نگهبان</v>
      </c>
      <c r="N605" s="121">
        <f>'آبان 1400'!N606</f>
        <v>0</v>
      </c>
      <c r="O605" s="120">
        <f>'آبان 1400'!O606</f>
        <v>0</v>
      </c>
      <c r="P605" s="122" t="str">
        <f>'آبان 1400'!P606</f>
        <v>*</v>
      </c>
      <c r="Q605" s="362">
        <f>'آبان 1400'!Q606</f>
        <v>30</v>
      </c>
      <c r="R605" s="362">
        <f>'آبان 1400'!R606</f>
        <v>120</v>
      </c>
      <c r="S605" s="362">
        <f>'آبان 1400'!S606</f>
        <v>220</v>
      </c>
      <c r="T605" s="362">
        <f>'آبان 1400'!T606</f>
        <v>29.33</v>
      </c>
      <c r="U605" s="138">
        <f>'آبان 1400'!U606</f>
        <v>4</v>
      </c>
      <c r="V605" s="121">
        <f>'آبان 1400'!W606</f>
        <v>0</v>
      </c>
      <c r="W605" s="122">
        <f>'آبان 1400'!X606</f>
        <v>0</v>
      </c>
      <c r="X605" s="370">
        <f>'آبان 1400'!Y606</f>
        <v>2</v>
      </c>
      <c r="Y605" s="370">
        <f>'آبان 1400'!Z606</f>
        <v>2</v>
      </c>
      <c r="Z605" s="139">
        <f>'آبان 1400'!AA606</f>
        <v>885165</v>
      </c>
      <c r="AA605" s="139">
        <f>'آبان 1400'!AB606</f>
        <v>46667</v>
      </c>
      <c r="AB605" s="139">
        <f>'آبان 1400'!AC606</f>
        <v>931832</v>
      </c>
      <c r="AC605" s="139">
        <f>'آبان 1400'!AD606</f>
        <v>4500000</v>
      </c>
      <c r="AD605" s="139">
        <f>'آبان 1400'!AE606</f>
        <v>6000000</v>
      </c>
      <c r="AE605" s="140">
        <f>'آبان 1400'!AF606</f>
        <v>177895.19999999998</v>
      </c>
      <c r="AF605" s="123">
        <f>'آبان 1400'!AG606</f>
        <v>26554950</v>
      </c>
      <c r="AG605" s="124">
        <f>'آبان 1400'!AH606</f>
        <v>1400010</v>
      </c>
      <c r="AH605" s="124">
        <f>'آبان 1400'!AI606</f>
        <v>21347423.999999996</v>
      </c>
      <c r="AI605" s="124">
        <f>'آبان 1400'!AJ606</f>
        <v>5310990</v>
      </c>
      <c r="AJ605" s="124">
        <f>'آبان 1400'!AK606</f>
        <v>4500000</v>
      </c>
      <c r="AK605" s="124">
        <f>'آبان 1400'!AL606</f>
        <v>6000000</v>
      </c>
      <c r="AL605" s="124">
        <f>'آبان 1400'!AM606</f>
        <v>9784235.9999999981</v>
      </c>
      <c r="AM605" s="124">
        <f>'آبان 1400'!AN606</f>
        <v>5217666.2159999991</v>
      </c>
      <c r="AN605" s="124">
        <f>'آبان 1400'!AO606</f>
        <v>3727328</v>
      </c>
      <c r="AO605" s="124">
        <f>'آبان 1400'!AP606</f>
        <v>4400000</v>
      </c>
      <c r="AP605" s="124">
        <f>'آبان 1400'!AQ606</f>
        <v>0</v>
      </c>
      <c r="AQ605" s="124">
        <f>'آبان 1400'!AR606</f>
        <v>0</v>
      </c>
      <c r="AR605" s="124">
        <f>'آبان 1400'!AS606</f>
        <v>0</v>
      </c>
      <c r="AS605" s="379">
        <f>'آبان 1400'!AT606</f>
        <v>0</v>
      </c>
      <c r="AT605" s="372">
        <f t="shared" si="407"/>
        <v>88242604.216000006</v>
      </c>
      <c r="AU605" s="174">
        <f>'آبان 1400'!AV606</f>
        <v>58759986.18088001</v>
      </c>
      <c r="AV605" s="142">
        <f>'آبان 1400'!AW606</f>
        <v>79204286.215999991</v>
      </c>
      <c r="AW605" s="143">
        <f t="shared" si="408"/>
        <v>5544300.0351200001</v>
      </c>
      <c r="AX605" s="76">
        <f t="shared" si="409"/>
        <v>1875998.6180880012</v>
      </c>
      <c r="AY605" s="143">
        <f>'آبان 1400'!AZ606</f>
        <v>0</v>
      </c>
      <c r="AZ605" s="143">
        <f>'آبان 1400'!BA606</f>
        <v>0</v>
      </c>
      <c r="BA605" s="143">
        <f>'آبان 1400'!BB606</f>
        <v>0</v>
      </c>
      <c r="BB605" s="143">
        <f>'آبان 1400'!BC606</f>
        <v>0</v>
      </c>
      <c r="BC605" s="143">
        <f>'آبان 1400'!BD606</f>
        <v>0</v>
      </c>
      <c r="BD605" s="143">
        <f>'آبان 1400'!BE606</f>
        <v>0</v>
      </c>
      <c r="BE605" s="143">
        <f>'آبان 1400'!BF606</f>
        <v>0</v>
      </c>
      <c r="BF605" s="144">
        <f t="shared" si="410"/>
        <v>7420298.6532080015</v>
      </c>
      <c r="BG605" s="141">
        <f t="shared" si="411"/>
        <v>80822305</v>
      </c>
      <c r="BH605" s="145">
        <f t="shared" si="412"/>
        <v>88242604.216000006</v>
      </c>
      <c r="BI605" s="128">
        <f t="shared" si="405"/>
        <v>4659160</v>
      </c>
      <c r="BJ605" s="146">
        <f t="shared" si="413"/>
        <v>2329580</v>
      </c>
      <c r="BK605" s="146">
        <f t="shared" si="414"/>
        <v>698874</v>
      </c>
      <c r="BL605" s="147">
        <f t="shared" si="415"/>
        <v>1120000</v>
      </c>
      <c r="BM605" s="383">
        <v>0</v>
      </c>
      <c r="BN605" s="148">
        <f t="shared" si="416"/>
        <v>97050218.216000006</v>
      </c>
      <c r="BO605" s="149">
        <f t="shared" si="417"/>
        <v>79204286.215999991</v>
      </c>
      <c r="BP605" s="150">
        <f t="shared" si="418"/>
        <v>18216985.82968</v>
      </c>
      <c r="BQ605" s="151">
        <f t="shared" si="419"/>
        <v>115267204.04568</v>
      </c>
      <c r="BR605" s="152">
        <f t="shared" si="420"/>
        <v>100800</v>
      </c>
      <c r="BS605" s="148">
        <f t="shared" si="421"/>
        <v>115368004.04568</v>
      </c>
      <c r="BT605" s="136">
        <v>0</v>
      </c>
      <c r="BU605" s="149">
        <f t="shared" si="422"/>
        <v>9705021.8216000013</v>
      </c>
      <c r="BV605" s="153">
        <f t="shared" si="423"/>
        <v>4852510.9108000007</v>
      </c>
      <c r="BW605" s="134">
        <f t="shared" si="424"/>
        <v>100810471.31328</v>
      </c>
      <c r="BX605" s="148">
        <f t="shared" si="425"/>
        <v>7687614</v>
      </c>
      <c r="BY605" s="135">
        <f t="shared" si="426"/>
        <v>93122857.313280001</v>
      </c>
      <c r="CD605" s="400">
        <f>'آبان 1400'!AU606</f>
        <v>88242604.216000006</v>
      </c>
      <c r="CE605" s="401">
        <f>'آبان 1400'!AV606</f>
        <v>58759986.18088001</v>
      </c>
      <c r="CF605" s="401">
        <f>'آبان 1400'!AW606</f>
        <v>79204286.215999991</v>
      </c>
      <c r="CG605" s="401">
        <f>'آبان 1400'!AX606</f>
        <v>5544300.0351200001</v>
      </c>
      <c r="CH605" s="401">
        <f>'آبان 1400'!AY606</f>
        <v>1875998.6180880012</v>
      </c>
      <c r="CI605" s="401">
        <f>'آبان 1400'!AZ606</f>
        <v>0</v>
      </c>
      <c r="CJ605" s="401">
        <f>'آبان 1400'!BA606</f>
        <v>0</v>
      </c>
      <c r="CK605" s="401">
        <f>'آبان 1400'!BB606</f>
        <v>0</v>
      </c>
      <c r="CL605" s="401">
        <f>'آبان 1400'!BC606</f>
        <v>0</v>
      </c>
      <c r="CM605" s="401">
        <f>'آبان 1400'!BD606</f>
        <v>0</v>
      </c>
      <c r="CN605" s="401">
        <f>'آبان 1400'!BE606</f>
        <v>0</v>
      </c>
      <c r="CO605" s="401">
        <f>'آبان 1400'!BF606</f>
        <v>0</v>
      </c>
      <c r="CP605" s="401">
        <f>'آبان 1400'!BG606</f>
        <v>7420298.6532080015</v>
      </c>
      <c r="CQ605" s="401">
        <f>'آبان 1400'!BH606</f>
        <v>80822305</v>
      </c>
      <c r="CR605" s="401">
        <f t="shared" si="427"/>
        <v>88242604.216000006</v>
      </c>
      <c r="CS605" s="56">
        <f t="shared" si="428"/>
        <v>4659160</v>
      </c>
      <c r="CT605" s="400">
        <f t="shared" si="429"/>
        <v>2329580</v>
      </c>
      <c r="CU605" s="401">
        <f t="shared" si="430"/>
        <v>698874</v>
      </c>
      <c r="CV605" s="401">
        <f t="shared" si="431"/>
        <v>1120000</v>
      </c>
      <c r="CW605" s="56">
        <v>0</v>
      </c>
      <c r="CX605" s="401">
        <f t="shared" si="432"/>
        <v>97050218.216000006</v>
      </c>
      <c r="CY605" s="401">
        <f t="shared" si="433"/>
        <v>79204286.215999991</v>
      </c>
      <c r="CZ605" s="401">
        <f t="shared" si="434"/>
        <v>18216985.82968</v>
      </c>
      <c r="DA605" s="401">
        <f t="shared" si="435"/>
        <v>115267204.04568</v>
      </c>
      <c r="DB605" s="401">
        <f t="shared" si="436"/>
        <v>100800</v>
      </c>
      <c r="DC605" s="401">
        <f t="shared" si="437"/>
        <v>115368004.04568</v>
      </c>
      <c r="DD605" s="406">
        <v>0</v>
      </c>
      <c r="DE605" s="401">
        <f t="shared" si="438"/>
        <v>9705021.8216000013</v>
      </c>
      <c r="DF605" s="401">
        <f t="shared" si="439"/>
        <v>4852510.9108000007</v>
      </c>
      <c r="DG605" s="401">
        <f t="shared" si="440"/>
        <v>100810471.31328</v>
      </c>
      <c r="DH605" s="401">
        <f t="shared" si="441"/>
        <v>7687614</v>
      </c>
      <c r="DI605" s="401">
        <f t="shared" si="442"/>
        <v>93122857.313280001</v>
      </c>
      <c r="DJ605" s="401">
        <f t="shared" si="443"/>
        <v>0</v>
      </c>
      <c r="DL605" s="408">
        <f t="shared" si="444"/>
        <v>6638737.5</v>
      </c>
      <c r="DM605" s="408">
        <f t="shared" si="445"/>
        <v>-1979577.5</v>
      </c>
    </row>
    <row r="606" spans="1:117" s="56" customFormat="1" ht="21" x14ac:dyDescent="0.2">
      <c r="A606" s="192">
        <f t="shared" si="406"/>
        <v>2655495</v>
      </c>
      <c r="B606" s="137">
        <f>'آبان 1400'!B607</f>
        <v>601</v>
      </c>
      <c r="C606" s="137">
        <f>'آبان 1400'!C607</f>
        <v>398</v>
      </c>
      <c r="D606" s="137">
        <f>'آبان 1400'!D607</f>
        <v>13534</v>
      </c>
      <c r="E606" s="137" t="str">
        <f>'آبان 1400'!E607</f>
        <v>عادل</v>
      </c>
      <c r="F606" s="137" t="str">
        <f>'آبان 1400'!F607</f>
        <v>عبودي</v>
      </c>
      <c r="G606" s="137" t="str">
        <f>'آبان 1400'!G607</f>
        <v>نگهبان</v>
      </c>
      <c r="H606" s="137" t="str">
        <f>'آبان 1400'!H607</f>
        <v>خوزستان</v>
      </c>
      <c r="I606" s="137" t="str">
        <f>'آبان 1400'!I607</f>
        <v>250-813-2783083-1</v>
      </c>
      <c r="J606" s="137">
        <f>'آبان 1400'!J607</f>
        <v>1827925711</v>
      </c>
      <c r="K606" s="137" t="str">
        <f>'آبان 1400'!K607</f>
        <v>0050111963</v>
      </c>
      <c r="L606" s="137" t="str">
        <f>'آبان 1400'!L607</f>
        <v>خوزستان</v>
      </c>
      <c r="M606" s="137" t="str">
        <f>'آبان 1400'!M607</f>
        <v>نگهبان</v>
      </c>
      <c r="N606" s="121">
        <f>'آبان 1400'!N607</f>
        <v>0</v>
      </c>
      <c r="O606" s="120">
        <f>'آبان 1400'!O607</f>
        <v>0</v>
      </c>
      <c r="P606" s="122" t="str">
        <f>'آبان 1400'!P607</f>
        <v>*</v>
      </c>
      <c r="Q606" s="362">
        <f>'آبان 1400'!Q607</f>
        <v>30</v>
      </c>
      <c r="R606" s="362">
        <f>'آبان 1400'!R607</f>
        <v>120</v>
      </c>
      <c r="S606" s="362">
        <f>'آبان 1400'!S607</f>
        <v>220</v>
      </c>
      <c r="T606" s="362">
        <f>'آبان 1400'!T607</f>
        <v>29.33</v>
      </c>
      <c r="U606" s="138">
        <f>'آبان 1400'!U607</f>
        <v>0</v>
      </c>
      <c r="V606" s="121">
        <f>'آبان 1400'!W607</f>
        <v>0</v>
      </c>
      <c r="W606" s="122">
        <f>'آبان 1400'!X607</f>
        <v>0</v>
      </c>
      <c r="X606" s="370">
        <f>'آبان 1400'!Y607</f>
        <v>2</v>
      </c>
      <c r="Y606" s="370">
        <f>'آبان 1400'!Z607</f>
        <v>1</v>
      </c>
      <c r="Z606" s="139">
        <f>'آبان 1400'!AA607</f>
        <v>885165</v>
      </c>
      <c r="AA606" s="139">
        <f>'آبان 1400'!AB607</f>
        <v>46667</v>
      </c>
      <c r="AB606" s="139">
        <f>'آبان 1400'!AC607</f>
        <v>931832</v>
      </c>
      <c r="AC606" s="139">
        <f>'آبان 1400'!AD607</f>
        <v>4500000</v>
      </c>
      <c r="AD606" s="139">
        <f>'آبان 1400'!AE607</f>
        <v>6000000</v>
      </c>
      <c r="AE606" s="140">
        <f>'آبان 1400'!AF607</f>
        <v>177895.19999999998</v>
      </c>
      <c r="AF606" s="123">
        <f>'آبان 1400'!AG607</f>
        <v>26554950</v>
      </c>
      <c r="AG606" s="124">
        <f>'آبان 1400'!AH607</f>
        <v>1400010</v>
      </c>
      <c r="AH606" s="124">
        <f>'آبان 1400'!AI607</f>
        <v>21347423.999999996</v>
      </c>
      <c r="AI606" s="124">
        <f>'آبان 1400'!AJ607</f>
        <v>2655495</v>
      </c>
      <c r="AJ606" s="124">
        <f>'آبان 1400'!AK607</f>
        <v>4500000</v>
      </c>
      <c r="AK606" s="124">
        <f>'آبان 1400'!AL607</f>
        <v>6000000</v>
      </c>
      <c r="AL606" s="124">
        <f>'آبان 1400'!AM607</f>
        <v>9784235.9999999981</v>
      </c>
      <c r="AM606" s="124">
        <f>'آبان 1400'!AN607</f>
        <v>5217666.2159999991</v>
      </c>
      <c r="AN606" s="124">
        <f>'آبان 1400'!AO607</f>
        <v>0</v>
      </c>
      <c r="AO606" s="124">
        <f>'آبان 1400'!AP607</f>
        <v>3000000</v>
      </c>
      <c r="AP606" s="124">
        <f>'آبان 1400'!AQ607</f>
        <v>0</v>
      </c>
      <c r="AQ606" s="124">
        <f>'آبان 1400'!AR607</f>
        <v>0</v>
      </c>
      <c r="AR606" s="124">
        <f>'آبان 1400'!AS607</f>
        <v>0</v>
      </c>
      <c r="AS606" s="379">
        <f>'آبان 1400'!AT607</f>
        <v>0</v>
      </c>
      <c r="AT606" s="372">
        <f t="shared" si="407"/>
        <v>80459781.216000006</v>
      </c>
      <c r="AU606" s="174">
        <f>'آبان 1400'!AV607</f>
        <v>58857986.18088001</v>
      </c>
      <c r="AV606" s="142">
        <f>'آبان 1400'!AW607</f>
        <v>77804286.215999991</v>
      </c>
      <c r="AW606" s="143">
        <f t="shared" si="408"/>
        <v>5446300.0351200001</v>
      </c>
      <c r="AX606" s="76">
        <f t="shared" si="409"/>
        <v>1885798.6180880012</v>
      </c>
      <c r="AY606" s="143">
        <f>'آبان 1400'!AZ607</f>
        <v>0</v>
      </c>
      <c r="AZ606" s="143">
        <f>'آبان 1400'!BA607</f>
        <v>0</v>
      </c>
      <c r="BA606" s="143">
        <f>'آبان 1400'!BB607</f>
        <v>0</v>
      </c>
      <c r="BB606" s="143">
        <f>'آبان 1400'!BC607</f>
        <v>0</v>
      </c>
      <c r="BC606" s="143">
        <f>'آبان 1400'!BD607</f>
        <v>0</v>
      </c>
      <c r="BD606" s="143">
        <f>'آبان 1400'!BE607</f>
        <v>0</v>
      </c>
      <c r="BE606" s="143">
        <f>'آبان 1400'!BF607</f>
        <v>0</v>
      </c>
      <c r="BF606" s="144">
        <f t="shared" si="410"/>
        <v>7332098.6532080015</v>
      </c>
      <c r="BG606" s="141">
        <f t="shared" si="411"/>
        <v>73127682</v>
      </c>
      <c r="BH606" s="145">
        <f t="shared" si="412"/>
        <v>80459781.216000006</v>
      </c>
      <c r="BI606" s="128">
        <f t="shared" si="405"/>
        <v>4659160</v>
      </c>
      <c r="BJ606" s="146">
        <f t="shared" si="413"/>
        <v>2329580</v>
      </c>
      <c r="BK606" s="146">
        <f t="shared" si="414"/>
        <v>698874</v>
      </c>
      <c r="BL606" s="147">
        <f t="shared" si="415"/>
        <v>1120000</v>
      </c>
      <c r="BM606" s="383">
        <v>0</v>
      </c>
      <c r="BN606" s="148">
        <f t="shared" si="416"/>
        <v>89267395.216000006</v>
      </c>
      <c r="BO606" s="149">
        <f t="shared" si="417"/>
        <v>77804286.215999991</v>
      </c>
      <c r="BP606" s="150">
        <f t="shared" si="418"/>
        <v>17894985.82968</v>
      </c>
      <c r="BQ606" s="151">
        <f t="shared" si="419"/>
        <v>107162381.04568</v>
      </c>
      <c r="BR606" s="152">
        <f t="shared" si="420"/>
        <v>100800</v>
      </c>
      <c r="BS606" s="148">
        <f t="shared" si="421"/>
        <v>107263181.04568</v>
      </c>
      <c r="BT606" s="136">
        <v>0</v>
      </c>
      <c r="BU606" s="149">
        <f t="shared" si="422"/>
        <v>8926739.5216000006</v>
      </c>
      <c r="BV606" s="153">
        <f t="shared" si="423"/>
        <v>4463369.7608000003</v>
      </c>
      <c r="BW606" s="134">
        <f t="shared" si="424"/>
        <v>93873071.763280004</v>
      </c>
      <c r="BX606" s="148">
        <f t="shared" si="425"/>
        <v>7687614</v>
      </c>
      <c r="BY606" s="135">
        <f t="shared" si="426"/>
        <v>86185457.763280004</v>
      </c>
      <c r="CD606" s="400">
        <f>'آبان 1400'!AU607</f>
        <v>80459781.216000006</v>
      </c>
      <c r="CE606" s="401">
        <f>'آبان 1400'!AV607</f>
        <v>58857986.18088001</v>
      </c>
      <c r="CF606" s="401">
        <f>'آبان 1400'!AW607</f>
        <v>77804286.215999991</v>
      </c>
      <c r="CG606" s="401">
        <f>'آبان 1400'!AX607</f>
        <v>5446300.0351200001</v>
      </c>
      <c r="CH606" s="401">
        <f>'آبان 1400'!AY607</f>
        <v>1885798.6180880012</v>
      </c>
      <c r="CI606" s="401">
        <f>'آبان 1400'!AZ607</f>
        <v>0</v>
      </c>
      <c r="CJ606" s="401">
        <f>'آبان 1400'!BA607</f>
        <v>0</v>
      </c>
      <c r="CK606" s="401">
        <f>'آبان 1400'!BB607</f>
        <v>0</v>
      </c>
      <c r="CL606" s="401">
        <f>'آبان 1400'!BC607</f>
        <v>0</v>
      </c>
      <c r="CM606" s="401">
        <f>'آبان 1400'!BD607</f>
        <v>0</v>
      </c>
      <c r="CN606" s="401">
        <f>'آبان 1400'!BE607</f>
        <v>0</v>
      </c>
      <c r="CO606" s="401">
        <f>'آبان 1400'!BF607</f>
        <v>0</v>
      </c>
      <c r="CP606" s="401">
        <f>'آبان 1400'!BG607</f>
        <v>7332098.6532080015</v>
      </c>
      <c r="CQ606" s="401">
        <f>'آبان 1400'!BH607</f>
        <v>73127682</v>
      </c>
      <c r="CR606" s="401">
        <f t="shared" si="427"/>
        <v>80459781.216000006</v>
      </c>
      <c r="CS606" s="56">
        <f t="shared" si="428"/>
        <v>4659160</v>
      </c>
      <c r="CT606" s="400">
        <f t="shared" si="429"/>
        <v>2329580</v>
      </c>
      <c r="CU606" s="401">
        <f t="shared" si="430"/>
        <v>698874</v>
      </c>
      <c r="CV606" s="401">
        <f t="shared" si="431"/>
        <v>1120000</v>
      </c>
      <c r="CW606" s="56">
        <v>0</v>
      </c>
      <c r="CX606" s="401">
        <f t="shared" si="432"/>
        <v>89267395.216000006</v>
      </c>
      <c r="CY606" s="401">
        <f t="shared" si="433"/>
        <v>77804286.215999991</v>
      </c>
      <c r="CZ606" s="401">
        <f t="shared" si="434"/>
        <v>17894985.82968</v>
      </c>
      <c r="DA606" s="401">
        <f t="shared" si="435"/>
        <v>107162381.04568</v>
      </c>
      <c r="DB606" s="401">
        <f t="shared" si="436"/>
        <v>100800</v>
      </c>
      <c r="DC606" s="401">
        <f t="shared" si="437"/>
        <v>107263181.04568</v>
      </c>
      <c r="DD606" s="406">
        <v>0</v>
      </c>
      <c r="DE606" s="401">
        <f t="shared" si="438"/>
        <v>8926739.5216000006</v>
      </c>
      <c r="DF606" s="401">
        <f t="shared" si="439"/>
        <v>4463369.7608000003</v>
      </c>
      <c r="DG606" s="401">
        <f t="shared" si="440"/>
        <v>93873071.763280004</v>
      </c>
      <c r="DH606" s="401">
        <f t="shared" si="441"/>
        <v>7687614</v>
      </c>
      <c r="DI606" s="401">
        <f t="shared" si="442"/>
        <v>86185457.763280004</v>
      </c>
      <c r="DJ606" s="401">
        <f t="shared" si="443"/>
        <v>0</v>
      </c>
      <c r="DL606" s="408">
        <f t="shared" si="444"/>
        <v>6638737.5</v>
      </c>
      <c r="DM606" s="408">
        <f t="shared" si="445"/>
        <v>-1979577.5</v>
      </c>
    </row>
    <row r="607" spans="1:117" s="56" customFormat="1" ht="21" x14ac:dyDescent="0.2">
      <c r="A607" s="192">
        <f t="shared" si="406"/>
        <v>2655495</v>
      </c>
      <c r="B607" s="137">
        <f>'آبان 1400'!B608</f>
        <v>602</v>
      </c>
      <c r="C607" s="137">
        <f>'آبان 1400'!C608</f>
        <v>399</v>
      </c>
      <c r="D607" s="137">
        <f>'آبان 1400'!D608</f>
        <v>13537</v>
      </c>
      <c r="E607" s="137" t="str">
        <f>'آبان 1400'!E608</f>
        <v>مجید</v>
      </c>
      <c r="F607" s="137" t="str">
        <f>'آبان 1400'!F608</f>
        <v>علی زاده بیدک</v>
      </c>
      <c r="G607" s="137" t="str">
        <f>'آبان 1400'!G608</f>
        <v>نگهبان</v>
      </c>
      <c r="H607" s="137" t="str">
        <f>'آبان 1400'!H608</f>
        <v>خوزستان</v>
      </c>
      <c r="I607" s="137" t="str">
        <f>'آبان 1400'!I608</f>
        <v>345-813-3280933-1</v>
      </c>
      <c r="J607" s="137">
        <f>'آبان 1400'!J608</f>
        <v>4260034049</v>
      </c>
      <c r="K607" s="137" t="str">
        <f>'آبان 1400'!K608</f>
        <v>0019184938</v>
      </c>
      <c r="L607" s="137" t="str">
        <f>'آبان 1400'!L608</f>
        <v>خوزستان</v>
      </c>
      <c r="M607" s="137" t="str">
        <f>'آبان 1400'!M608</f>
        <v>نگهبان</v>
      </c>
      <c r="N607" s="121" t="str">
        <f>'آبان 1400'!N608</f>
        <v>*</v>
      </c>
      <c r="O607" s="120">
        <f>'آبان 1400'!O608</f>
        <v>0</v>
      </c>
      <c r="P607" s="122">
        <f>'آبان 1400'!P608</f>
        <v>0</v>
      </c>
      <c r="Q607" s="362">
        <f>'آبان 1400'!Q608</f>
        <v>30</v>
      </c>
      <c r="R607" s="362">
        <f>'آبان 1400'!R608</f>
        <v>120</v>
      </c>
      <c r="S607" s="362">
        <f>'آبان 1400'!S608</f>
        <v>110</v>
      </c>
      <c r="T607" s="362">
        <f>'آبان 1400'!T608</f>
        <v>29.33</v>
      </c>
      <c r="U607" s="138">
        <f>'آبان 1400'!U608</f>
        <v>0</v>
      </c>
      <c r="V607" s="121">
        <f>'آبان 1400'!W608</f>
        <v>0</v>
      </c>
      <c r="W607" s="122">
        <f>'آبان 1400'!X608</f>
        <v>0</v>
      </c>
      <c r="X607" s="370">
        <f>'آبان 1400'!Y608</f>
        <v>1</v>
      </c>
      <c r="Y607" s="370">
        <f>'آبان 1400'!Z608</f>
        <v>1</v>
      </c>
      <c r="Z607" s="139">
        <f>'آبان 1400'!AA608</f>
        <v>885165</v>
      </c>
      <c r="AA607" s="139">
        <f>'آبان 1400'!AB608</f>
        <v>46667</v>
      </c>
      <c r="AB607" s="139">
        <f>'آبان 1400'!AC608</f>
        <v>931832</v>
      </c>
      <c r="AC607" s="139">
        <f>'آبان 1400'!AD608</f>
        <v>4500000</v>
      </c>
      <c r="AD607" s="139">
        <f>'آبان 1400'!AE608</f>
        <v>6000000</v>
      </c>
      <c r="AE607" s="140">
        <f>'آبان 1400'!AF608</f>
        <v>177895.19999999998</v>
      </c>
      <c r="AF607" s="123">
        <f>'آبان 1400'!AG608</f>
        <v>26554950</v>
      </c>
      <c r="AG607" s="124">
        <f>'آبان 1400'!AH608</f>
        <v>1400010</v>
      </c>
      <c r="AH607" s="124">
        <f>'آبان 1400'!AI608</f>
        <v>21347423.999999996</v>
      </c>
      <c r="AI607" s="124">
        <f>'آبان 1400'!AJ608</f>
        <v>2655495</v>
      </c>
      <c r="AJ607" s="124">
        <f>'آبان 1400'!AK608</f>
        <v>4500000</v>
      </c>
      <c r="AK607" s="124">
        <f>'آبان 1400'!AL608</f>
        <v>6000000</v>
      </c>
      <c r="AL607" s="124">
        <f>'آبان 1400'!AM608</f>
        <v>4892117.9999999991</v>
      </c>
      <c r="AM607" s="124">
        <f>'آبان 1400'!AN608</f>
        <v>5217666.2159999991</v>
      </c>
      <c r="AN607" s="124">
        <f>'آبان 1400'!AO608</f>
        <v>0</v>
      </c>
      <c r="AO607" s="124">
        <f>'آبان 1400'!AP608</f>
        <v>3000000</v>
      </c>
      <c r="AP607" s="124">
        <f>'آبان 1400'!AQ608</f>
        <v>0</v>
      </c>
      <c r="AQ607" s="124">
        <f>'آبان 1400'!AR608</f>
        <v>0</v>
      </c>
      <c r="AR607" s="124">
        <f>'آبان 1400'!AS608</f>
        <v>0</v>
      </c>
      <c r="AS607" s="379">
        <f>'آبان 1400'!AT608</f>
        <v>0</v>
      </c>
      <c r="AT607" s="372">
        <f t="shared" si="407"/>
        <v>75567663.216000006</v>
      </c>
      <c r="AU607" s="174">
        <f>'آبان 1400'!AV608</f>
        <v>54308316.440880008</v>
      </c>
      <c r="AV607" s="142">
        <f>'آبان 1400'!AW608</f>
        <v>72912168.215999991</v>
      </c>
      <c r="AW607" s="143">
        <f t="shared" si="408"/>
        <v>5103851.7751199994</v>
      </c>
      <c r="AX607" s="76">
        <f t="shared" si="409"/>
        <v>1430831.644088001</v>
      </c>
      <c r="AY607" s="143">
        <f>'آبان 1400'!AZ608</f>
        <v>0</v>
      </c>
      <c r="AZ607" s="143">
        <f>'آبان 1400'!BA608</f>
        <v>0</v>
      </c>
      <c r="BA607" s="143">
        <f>'آبان 1400'!BB608</f>
        <v>0</v>
      </c>
      <c r="BB607" s="143">
        <f>'آبان 1400'!BC608</f>
        <v>0</v>
      </c>
      <c r="BC607" s="143">
        <f>'آبان 1400'!BD608</f>
        <v>0</v>
      </c>
      <c r="BD607" s="143">
        <f>'آبان 1400'!BE608</f>
        <v>0</v>
      </c>
      <c r="BE607" s="143">
        <f>'آبان 1400'!BF608</f>
        <v>0</v>
      </c>
      <c r="BF607" s="144">
        <f t="shared" si="410"/>
        <v>6534683.4192080004</v>
      </c>
      <c r="BG607" s="141">
        <f t="shared" si="411"/>
        <v>69032979</v>
      </c>
      <c r="BH607" s="145">
        <f t="shared" si="412"/>
        <v>75567663.216000006</v>
      </c>
      <c r="BI607" s="128">
        <f t="shared" si="405"/>
        <v>4659160</v>
      </c>
      <c r="BJ607" s="146">
        <f t="shared" si="413"/>
        <v>2329580</v>
      </c>
      <c r="BK607" s="146">
        <f t="shared" si="414"/>
        <v>698874</v>
      </c>
      <c r="BL607" s="147">
        <f t="shared" si="415"/>
        <v>1120000</v>
      </c>
      <c r="BM607" s="383">
        <v>0</v>
      </c>
      <c r="BN607" s="148">
        <f t="shared" si="416"/>
        <v>84375277.216000006</v>
      </c>
      <c r="BO607" s="149">
        <f t="shared" si="417"/>
        <v>72912168.215999991</v>
      </c>
      <c r="BP607" s="150">
        <f t="shared" si="418"/>
        <v>16769798.689679999</v>
      </c>
      <c r="BQ607" s="151">
        <f t="shared" si="419"/>
        <v>101145075.90568</v>
      </c>
      <c r="BR607" s="152">
        <f t="shared" si="420"/>
        <v>100800</v>
      </c>
      <c r="BS607" s="148">
        <f t="shared" si="421"/>
        <v>101245875.90568</v>
      </c>
      <c r="BT607" s="136">
        <v>0</v>
      </c>
      <c r="BU607" s="149">
        <f t="shared" si="422"/>
        <v>8437527.7216000017</v>
      </c>
      <c r="BV607" s="153">
        <f t="shared" si="423"/>
        <v>4218763.8608000008</v>
      </c>
      <c r="BW607" s="134">
        <f t="shared" si="424"/>
        <v>88589584.323280007</v>
      </c>
      <c r="BX607" s="148">
        <f t="shared" si="425"/>
        <v>7687614</v>
      </c>
      <c r="BY607" s="135">
        <f t="shared" si="426"/>
        <v>80901970.323280007</v>
      </c>
      <c r="CD607" s="400">
        <f>'آبان 1400'!AU608</f>
        <v>75567663.216000006</v>
      </c>
      <c r="CE607" s="401">
        <f>'آبان 1400'!AV608</f>
        <v>54308316.440880008</v>
      </c>
      <c r="CF607" s="401">
        <f>'آبان 1400'!AW608</f>
        <v>72912168.215999991</v>
      </c>
      <c r="CG607" s="401">
        <f>'آبان 1400'!AX608</f>
        <v>5103851.7751199994</v>
      </c>
      <c r="CH607" s="401">
        <f>'آبان 1400'!AY608</f>
        <v>1430831.644088001</v>
      </c>
      <c r="CI607" s="401">
        <f>'آبان 1400'!AZ608</f>
        <v>0</v>
      </c>
      <c r="CJ607" s="401">
        <f>'آبان 1400'!BA608</f>
        <v>0</v>
      </c>
      <c r="CK607" s="401">
        <f>'آبان 1400'!BB608</f>
        <v>0</v>
      </c>
      <c r="CL607" s="401">
        <f>'آبان 1400'!BC608</f>
        <v>0</v>
      </c>
      <c r="CM607" s="401">
        <f>'آبان 1400'!BD608</f>
        <v>0</v>
      </c>
      <c r="CN607" s="401">
        <f>'آبان 1400'!BE608</f>
        <v>0</v>
      </c>
      <c r="CO607" s="401">
        <f>'آبان 1400'!BF608</f>
        <v>0</v>
      </c>
      <c r="CP607" s="401">
        <f>'آبان 1400'!BG608</f>
        <v>6534683.4192080004</v>
      </c>
      <c r="CQ607" s="401">
        <f>'آبان 1400'!BH608</f>
        <v>69032979</v>
      </c>
      <c r="CR607" s="401">
        <f t="shared" si="427"/>
        <v>75567663.216000006</v>
      </c>
      <c r="CS607" s="56">
        <f t="shared" si="428"/>
        <v>4659160</v>
      </c>
      <c r="CT607" s="400">
        <f t="shared" si="429"/>
        <v>2329580</v>
      </c>
      <c r="CU607" s="401">
        <f t="shared" si="430"/>
        <v>698874</v>
      </c>
      <c r="CV607" s="401">
        <f t="shared" si="431"/>
        <v>1120000</v>
      </c>
      <c r="CW607" s="56">
        <v>0</v>
      </c>
      <c r="CX607" s="401">
        <f t="shared" si="432"/>
        <v>84375277.216000006</v>
      </c>
      <c r="CY607" s="401">
        <f t="shared" si="433"/>
        <v>72912168.215999991</v>
      </c>
      <c r="CZ607" s="401">
        <f t="shared" si="434"/>
        <v>16769798.689679999</v>
      </c>
      <c r="DA607" s="401">
        <f t="shared" si="435"/>
        <v>101145075.90568</v>
      </c>
      <c r="DB607" s="401">
        <f t="shared" si="436"/>
        <v>100800</v>
      </c>
      <c r="DC607" s="401">
        <f t="shared" si="437"/>
        <v>101245875.90568</v>
      </c>
      <c r="DD607" s="406">
        <v>0</v>
      </c>
      <c r="DE607" s="401">
        <f t="shared" si="438"/>
        <v>8437527.7216000017</v>
      </c>
      <c r="DF607" s="401">
        <f t="shared" si="439"/>
        <v>4218763.8608000008</v>
      </c>
      <c r="DG607" s="401">
        <f t="shared" si="440"/>
        <v>88589584.323280007</v>
      </c>
      <c r="DH607" s="401">
        <f t="shared" si="441"/>
        <v>7687614</v>
      </c>
      <c r="DI607" s="401">
        <f t="shared" si="442"/>
        <v>80901970.323280007</v>
      </c>
      <c r="DJ607" s="401">
        <f t="shared" si="443"/>
        <v>0</v>
      </c>
      <c r="DL607" s="408">
        <f t="shared" si="444"/>
        <v>6638737.5</v>
      </c>
      <c r="DM607" s="408">
        <f t="shared" si="445"/>
        <v>-1979577.5</v>
      </c>
    </row>
    <row r="608" spans="1:117" s="56" customFormat="1" ht="21" x14ac:dyDescent="0.2">
      <c r="A608" s="192">
        <f t="shared" si="406"/>
        <v>2655495</v>
      </c>
      <c r="B608" s="137">
        <f>'آبان 1400'!B609</f>
        <v>603</v>
      </c>
      <c r="C608" s="137">
        <f>'آبان 1400'!C609</f>
        <v>400</v>
      </c>
      <c r="D608" s="137">
        <f>'آبان 1400'!D609</f>
        <v>13530</v>
      </c>
      <c r="E608" s="137" t="str">
        <f>'آبان 1400'!E609</f>
        <v>هادي</v>
      </c>
      <c r="F608" s="137" t="str">
        <f>'آبان 1400'!F609</f>
        <v>صابری</v>
      </c>
      <c r="G608" s="137" t="str">
        <f>'آبان 1400'!G609</f>
        <v>نگهبان</v>
      </c>
      <c r="H608" s="137" t="str">
        <f>'آبان 1400'!H609</f>
        <v>خوزستان</v>
      </c>
      <c r="I608" s="137" t="str">
        <f>'آبان 1400'!I609</f>
        <v>299-12-3388154-1</v>
      </c>
      <c r="J608" s="137">
        <f>'آبان 1400'!J609</f>
        <v>1740656301</v>
      </c>
      <c r="K608" s="137" t="str">
        <f>'آبان 1400'!K609</f>
        <v>0054029571</v>
      </c>
      <c r="L608" s="137" t="str">
        <f>'آبان 1400'!L609</f>
        <v>خوزستان</v>
      </c>
      <c r="M608" s="137" t="str">
        <f>'آبان 1400'!M609</f>
        <v>نگهبان</v>
      </c>
      <c r="N608" s="121" t="str">
        <f>'آبان 1400'!N609</f>
        <v>*</v>
      </c>
      <c r="O608" s="120">
        <f>'آبان 1400'!O609</f>
        <v>0</v>
      </c>
      <c r="P608" s="122">
        <f>'آبان 1400'!P609</f>
        <v>0</v>
      </c>
      <c r="Q608" s="362">
        <f>'آبان 1400'!Q609</f>
        <v>30</v>
      </c>
      <c r="R608" s="362">
        <f>'آبان 1400'!R609</f>
        <v>120</v>
      </c>
      <c r="S608" s="362">
        <f>'آبان 1400'!S609</f>
        <v>110</v>
      </c>
      <c r="T608" s="362">
        <f>'آبان 1400'!T609</f>
        <v>29.33</v>
      </c>
      <c r="U608" s="138">
        <f>'آبان 1400'!U609</f>
        <v>0</v>
      </c>
      <c r="V608" s="121">
        <f>'آبان 1400'!W609</f>
        <v>0</v>
      </c>
      <c r="W608" s="122">
        <f>'آبان 1400'!X609</f>
        <v>0</v>
      </c>
      <c r="X608" s="370">
        <f>'آبان 1400'!Y609</f>
        <v>0</v>
      </c>
      <c r="Y608" s="370">
        <f>'آبان 1400'!Z609</f>
        <v>0</v>
      </c>
      <c r="Z608" s="139">
        <f>'آبان 1400'!AA609</f>
        <v>885165</v>
      </c>
      <c r="AA608" s="139">
        <f>'آبان 1400'!AB609</f>
        <v>46667</v>
      </c>
      <c r="AB608" s="139">
        <f>'آبان 1400'!AC609</f>
        <v>931832</v>
      </c>
      <c r="AC608" s="139">
        <f>'آبان 1400'!AD609</f>
        <v>4500000</v>
      </c>
      <c r="AD608" s="139">
        <f>'آبان 1400'!AE609</f>
        <v>6000000</v>
      </c>
      <c r="AE608" s="140">
        <f>'آبان 1400'!AF609</f>
        <v>177895.19999999998</v>
      </c>
      <c r="AF608" s="123">
        <f>'آبان 1400'!AG609</f>
        <v>26554950</v>
      </c>
      <c r="AG608" s="124">
        <f>'آبان 1400'!AH609</f>
        <v>1400010</v>
      </c>
      <c r="AH608" s="124">
        <f>'آبان 1400'!AI609</f>
        <v>21347423.999999996</v>
      </c>
      <c r="AI608" s="124">
        <f>'آبان 1400'!AJ609</f>
        <v>0</v>
      </c>
      <c r="AJ608" s="124">
        <f>'آبان 1400'!AK609</f>
        <v>4500000</v>
      </c>
      <c r="AK608" s="124">
        <f>'آبان 1400'!AL609</f>
        <v>6000000</v>
      </c>
      <c r="AL608" s="124">
        <f>'آبان 1400'!AM609</f>
        <v>4892117.9999999991</v>
      </c>
      <c r="AM608" s="124">
        <f>'آبان 1400'!AN609</f>
        <v>5217666.2159999991</v>
      </c>
      <c r="AN608" s="124">
        <f>'آبان 1400'!AO609</f>
        <v>0</v>
      </c>
      <c r="AO608" s="124">
        <f>'آبان 1400'!AP609</f>
        <v>3000000</v>
      </c>
      <c r="AP608" s="124">
        <f>'آبان 1400'!AQ609</f>
        <v>0</v>
      </c>
      <c r="AQ608" s="124">
        <f>'آبان 1400'!AR609</f>
        <v>0</v>
      </c>
      <c r="AR608" s="124">
        <f>'آبان 1400'!AS609</f>
        <v>0</v>
      </c>
      <c r="AS608" s="379">
        <f>'آبان 1400'!AT609</f>
        <v>0</v>
      </c>
      <c r="AT608" s="372">
        <f t="shared" si="407"/>
        <v>72912168.216000006</v>
      </c>
      <c r="AU608" s="174">
        <f>'آبان 1400'!AV609</f>
        <v>54308316.440880008</v>
      </c>
      <c r="AV608" s="142">
        <f>'آبان 1400'!AW609</f>
        <v>72912168.215999991</v>
      </c>
      <c r="AW608" s="143">
        <f t="shared" si="408"/>
        <v>5103851.7751199994</v>
      </c>
      <c r="AX608" s="76">
        <f t="shared" si="409"/>
        <v>1430831.644088001</v>
      </c>
      <c r="AY608" s="143">
        <f>'آبان 1400'!AZ609</f>
        <v>0</v>
      </c>
      <c r="AZ608" s="143">
        <f>'آبان 1400'!BA609</f>
        <v>0</v>
      </c>
      <c r="BA608" s="143">
        <f>'آبان 1400'!BB609</f>
        <v>0</v>
      </c>
      <c r="BB608" s="143">
        <f>'آبان 1400'!BC609</f>
        <v>0</v>
      </c>
      <c r="BC608" s="143">
        <f>'آبان 1400'!BD609</f>
        <v>0</v>
      </c>
      <c r="BD608" s="143">
        <f>'آبان 1400'!BE609</f>
        <v>0</v>
      </c>
      <c r="BE608" s="143">
        <f>'آبان 1400'!BF609</f>
        <v>0</v>
      </c>
      <c r="BF608" s="144">
        <f t="shared" si="410"/>
        <v>6534683.4192080004</v>
      </c>
      <c r="BG608" s="141">
        <f t="shared" si="411"/>
        <v>66377484</v>
      </c>
      <c r="BH608" s="145">
        <f t="shared" si="412"/>
        <v>72912168.216000006</v>
      </c>
      <c r="BI608" s="128">
        <f t="shared" si="405"/>
        <v>4659160</v>
      </c>
      <c r="BJ608" s="146">
        <f t="shared" si="413"/>
        <v>2329580</v>
      </c>
      <c r="BK608" s="146">
        <f t="shared" si="414"/>
        <v>698874</v>
      </c>
      <c r="BL608" s="147">
        <f t="shared" si="415"/>
        <v>1120000</v>
      </c>
      <c r="BM608" s="383">
        <v>0</v>
      </c>
      <c r="BN608" s="148">
        <f t="shared" si="416"/>
        <v>81719782.216000006</v>
      </c>
      <c r="BO608" s="149">
        <f t="shared" si="417"/>
        <v>72912168.215999991</v>
      </c>
      <c r="BP608" s="150">
        <f t="shared" si="418"/>
        <v>16769798.689679999</v>
      </c>
      <c r="BQ608" s="151">
        <f t="shared" si="419"/>
        <v>98489580.905680001</v>
      </c>
      <c r="BR608" s="152">
        <f t="shared" si="420"/>
        <v>100800</v>
      </c>
      <c r="BS608" s="148">
        <f t="shared" si="421"/>
        <v>98590380.905680001</v>
      </c>
      <c r="BT608" s="136">
        <v>0</v>
      </c>
      <c r="BU608" s="149">
        <f t="shared" si="422"/>
        <v>8171978.2216000007</v>
      </c>
      <c r="BV608" s="153">
        <f t="shared" si="423"/>
        <v>4085989.1108000004</v>
      </c>
      <c r="BW608" s="134">
        <f t="shared" si="424"/>
        <v>86332413.573280007</v>
      </c>
      <c r="BX608" s="148">
        <f t="shared" si="425"/>
        <v>7687614</v>
      </c>
      <c r="BY608" s="135">
        <f t="shared" si="426"/>
        <v>78644799.573280007</v>
      </c>
      <c r="CD608" s="400">
        <f>'آبان 1400'!AU609</f>
        <v>72912168.216000006</v>
      </c>
      <c r="CE608" s="401">
        <f>'آبان 1400'!AV609</f>
        <v>54308316.440880008</v>
      </c>
      <c r="CF608" s="401">
        <f>'آبان 1400'!AW609</f>
        <v>72912168.215999991</v>
      </c>
      <c r="CG608" s="401">
        <f>'آبان 1400'!AX609</f>
        <v>5103851.7751199994</v>
      </c>
      <c r="CH608" s="401">
        <f>'آبان 1400'!AY609</f>
        <v>1430831.644088001</v>
      </c>
      <c r="CI608" s="401">
        <f>'آبان 1400'!AZ609</f>
        <v>0</v>
      </c>
      <c r="CJ608" s="401">
        <f>'آبان 1400'!BA609</f>
        <v>0</v>
      </c>
      <c r="CK608" s="401">
        <f>'آبان 1400'!BB609</f>
        <v>0</v>
      </c>
      <c r="CL608" s="401">
        <f>'آبان 1400'!BC609</f>
        <v>0</v>
      </c>
      <c r="CM608" s="401">
        <f>'آبان 1400'!BD609</f>
        <v>0</v>
      </c>
      <c r="CN608" s="401">
        <f>'آبان 1400'!BE609</f>
        <v>0</v>
      </c>
      <c r="CO608" s="401">
        <f>'آبان 1400'!BF609</f>
        <v>0</v>
      </c>
      <c r="CP608" s="401">
        <f>'آبان 1400'!BG609</f>
        <v>6534683.4192080004</v>
      </c>
      <c r="CQ608" s="401">
        <f>'آبان 1400'!BH609</f>
        <v>66377484</v>
      </c>
      <c r="CR608" s="401">
        <f t="shared" si="427"/>
        <v>72912168.216000006</v>
      </c>
      <c r="CS608" s="56">
        <f t="shared" si="428"/>
        <v>4659160</v>
      </c>
      <c r="CT608" s="400">
        <f t="shared" si="429"/>
        <v>2329580</v>
      </c>
      <c r="CU608" s="401">
        <f t="shared" si="430"/>
        <v>698874</v>
      </c>
      <c r="CV608" s="401">
        <f t="shared" si="431"/>
        <v>1120000</v>
      </c>
      <c r="CW608" s="56">
        <v>0</v>
      </c>
      <c r="CX608" s="401">
        <f t="shared" si="432"/>
        <v>81719782.216000006</v>
      </c>
      <c r="CY608" s="401">
        <f t="shared" si="433"/>
        <v>72912168.215999991</v>
      </c>
      <c r="CZ608" s="401">
        <f t="shared" si="434"/>
        <v>16769798.689679999</v>
      </c>
      <c r="DA608" s="401">
        <f t="shared" si="435"/>
        <v>98489580.905680001</v>
      </c>
      <c r="DB608" s="401">
        <f t="shared" si="436"/>
        <v>100800</v>
      </c>
      <c r="DC608" s="401">
        <f t="shared" si="437"/>
        <v>98590380.905680001</v>
      </c>
      <c r="DD608" s="406">
        <v>0</v>
      </c>
      <c r="DE608" s="401">
        <f t="shared" si="438"/>
        <v>8171978.2216000007</v>
      </c>
      <c r="DF608" s="401">
        <f t="shared" si="439"/>
        <v>4085989.1108000004</v>
      </c>
      <c r="DG608" s="401">
        <f t="shared" si="440"/>
        <v>86332413.573280007</v>
      </c>
      <c r="DH608" s="401">
        <f t="shared" si="441"/>
        <v>7687614</v>
      </c>
      <c r="DI608" s="401">
        <f t="shared" si="442"/>
        <v>78644799.573280007</v>
      </c>
      <c r="DJ608" s="401">
        <f t="shared" si="443"/>
        <v>0</v>
      </c>
      <c r="DL608" s="408">
        <f t="shared" si="444"/>
        <v>6638737.5</v>
      </c>
      <c r="DM608" s="408">
        <f t="shared" si="445"/>
        <v>-1979577.5</v>
      </c>
    </row>
    <row r="609" spans="1:117" s="56" customFormat="1" ht="21" x14ac:dyDescent="0.2">
      <c r="A609" s="192">
        <f t="shared" si="406"/>
        <v>2655495</v>
      </c>
      <c r="B609" s="137">
        <f>'آبان 1400'!B610</f>
        <v>604</v>
      </c>
      <c r="C609" s="137">
        <f>'آبان 1400'!C610</f>
        <v>401</v>
      </c>
      <c r="D609" s="137">
        <f>'آبان 1400'!D610</f>
        <v>13526</v>
      </c>
      <c r="E609" s="137" t="str">
        <f>'آبان 1400'!E610</f>
        <v>سعید</v>
      </c>
      <c r="F609" s="137" t="str">
        <f>'آبان 1400'!F610</f>
        <v>دغاغله</v>
      </c>
      <c r="G609" s="137" t="str">
        <f>'آبان 1400'!G610</f>
        <v>نگهبان</v>
      </c>
      <c r="H609" s="137" t="str">
        <f>'آبان 1400'!H610</f>
        <v>خوزستان</v>
      </c>
      <c r="I609" s="137" t="str">
        <f>'آبان 1400'!I610</f>
        <v>160-700-3486730-1</v>
      </c>
      <c r="J609" s="137">
        <f>'آبان 1400'!J610</f>
        <v>1741153298</v>
      </c>
      <c r="K609" s="137" t="str">
        <f>'آبان 1400'!K610</f>
        <v>0019187991</v>
      </c>
      <c r="L609" s="137" t="str">
        <f>'آبان 1400'!L610</f>
        <v>خوزستان</v>
      </c>
      <c r="M609" s="137" t="str">
        <f>'آبان 1400'!M610</f>
        <v>نگهبان</v>
      </c>
      <c r="N609" s="121">
        <f>'آبان 1400'!N610</f>
        <v>0</v>
      </c>
      <c r="O609" s="120">
        <f>'آبان 1400'!O610</f>
        <v>0</v>
      </c>
      <c r="P609" s="122" t="str">
        <f>'آبان 1400'!P610</f>
        <v>*</v>
      </c>
      <c r="Q609" s="362">
        <f>'آبان 1400'!Q610</f>
        <v>30</v>
      </c>
      <c r="R609" s="362">
        <f>'آبان 1400'!R610</f>
        <v>120</v>
      </c>
      <c r="S609" s="362">
        <f>'آبان 1400'!S610</f>
        <v>220</v>
      </c>
      <c r="T609" s="362">
        <f>'آبان 1400'!T610</f>
        <v>29.33</v>
      </c>
      <c r="U609" s="138">
        <f>'آبان 1400'!U610</f>
        <v>0</v>
      </c>
      <c r="V609" s="121">
        <f>'آبان 1400'!W610</f>
        <v>0</v>
      </c>
      <c r="W609" s="122">
        <f>'آبان 1400'!X610</f>
        <v>0</v>
      </c>
      <c r="X609" s="370">
        <f>'آبان 1400'!Y610</f>
        <v>1</v>
      </c>
      <c r="Y609" s="370">
        <f>'آبان 1400'!Z610</f>
        <v>1</v>
      </c>
      <c r="Z609" s="139">
        <f>'آبان 1400'!AA610</f>
        <v>885165</v>
      </c>
      <c r="AA609" s="139">
        <f>'آبان 1400'!AB610</f>
        <v>46667</v>
      </c>
      <c r="AB609" s="139">
        <f>'آبان 1400'!AC610</f>
        <v>931832</v>
      </c>
      <c r="AC609" s="139">
        <f>'آبان 1400'!AD610</f>
        <v>4500000</v>
      </c>
      <c r="AD609" s="139">
        <f>'آبان 1400'!AE610</f>
        <v>6000000</v>
      </c>
      <c r="AE609" s="140">
        <f>'آبان 1400'!AF610</f>
        <v>177895.19999999998</v>
      </c>
      <c r="AF609" s="123">
        <f>'آبان 1400'!AG610</f>
        <v>26554950</v>
      </c>
      <c r="AG609" s="124">
        <f>'آبان 1400'!AH610</f>
        <v>1400010</v>
      </c>
      <c r="AH609" s="124">
        <f>'آبان 1400'!AI610</f>
        <v>21347423.999999996</v>
      </c>
      <c r="AI609" s="124">
        <f>'آبان 1400'!AJ610</f>
        <v>2655495</v>
      </c>
      <c r="AJ609" s="124">
        <f>'آبان 1400'!AK610</f>
        <v>4500000</v>
      </c>
      <c r="AK609" s="124">
        <f>'آبان 1400'!AL610</f>
        <v>6000000</v>
      </c>
      <c r="AL609" s="124">
        <f>'آبان 1400'!AM610</f>
        <v>9784235.9999999981</v>
      </c>
      <c r="AM609" s="124">
        <f>'آبان 1400'!AN610</f>
        <v>5217666.2159999991</v>
      </c>
      <c r="AN609" s="124">
        <f>'آبان 1400'!AO610</f>
        <v>0</v>
      </c>
      <c r="AO609" s="124">
        <f>'آبان 1400'!AP610</f>
        <v>3000000</v>
      </c>
      <c r="AP609" s="124">
        <f>'آبان 1400'!AQ610</f>
        <v>0</v>
      </c>
      <c r="AQ609" s="124">
        <f>'آبان 1400'!AR610</f>
        <v>0</v>
      </c>
      <c r="AR609" s="124">
        <f>'آبان 1400'!AS610</f>
        <v>0</v>
      </c>
      <c r="AS609" s="379">
        <f>'آبان 1400'!AT610</f>
        <v>0</v>
      </c>
      <c r="AT609" s="372">
        <f t="shared" si="407"/>
        <v>80459781.216000006</v>
      </c>
      <c r="AU609" s="174">
        <f>'آبان 1400'!AV610</f>
        <v>58857986.18088001</v>
      </c>
      <c r="AV609" s="142">
        <f>'آبان 1400'!AW610</f>
        <v>77804286.215999991</v>
      </c>
      <c r="AW609" s="143">
        <f t="shared" si="408"/>
        <v>5446300.0351200001</v>
      </c>
      <c r="AX609" s="76">
        <f t="shared" si="409"/>
        <v>1885798.6180880012</v>
      </c>
      <c r="AY609" s="143">
        <f>'آبان 1400'!AZ610</f>
        <v>0</v>
      </c>
      <c r="AZ609" s="143">
        <f>'آبان 1400'!BA610</f>
        <v>0</v>
      </c>
      <c r="BA609" s="143">
        <f>'آبان 1400'!BB610</f>
        <v>0</v>
      </c>
      <c r="BB609" s="143">
        <f>'آبان 1400'!BC610</f>
        <v>0</v>
      </c>
      <c r="BC609" s="143">
        <f>'آبان 1400'!BD610</f>
        <v>0</v>
      </c>
      <c r="BD609" s="143">
        <f>'آبان 1400'!BE610</f>
        <v>0</v>
      </c>
      <c r="BE609" s="143">
        <f>'آبان 1400'!BF610</f>
        <v>0</v>
      </c>
      <c r="BF609" s="144">
        <f t="shared" si="410"/>
        <v>7332098.6532080015</v>
      </c>
      <c r="BG609" s="141">
        <f t="shared" si="411"/>
        <v>73127682</v>
      </c>
      <c r="BH609" s="145">
        <f t="shared" si="412"/>
        <v>80459781.216000006</v>
      </c>
      <c r="BI609" s="128">
        <f t="shared" si="405"/>
        <v>4659160</v>
      </c>
      <c r="BJ609" s="146">
        <f t="shared" si="413"/>
        <v>2329580</v>
      </c>
      <c r="BK609" s="146">
        <f t="shared" si="414"/>
        <v>698874</v>
      </c>
      <c r="BL609" s="147">
        <f t="shared" si="415"/>
        <v>1120000</v>
      </c>
      <c r="BM609" s="383">
        <v>0</v>
      </c>
      <c r="BN609" s="148">
        <f t="shared" si="416"/>
        <v>89267395.216000006</v>
      </c>
      <c r="BO609" s="149">
        <f t="shared" si="417"/>
        <v>77804286.215999991</v>
      </c>
      <c r="BP609" s="150">
        <f t="shared" si="418"/>
        <v>17894985.82968</v>
      </c>
      <c r="BQ609" s="151">
        <f t="shared" si="419"/>
        <v>107162381.04568</v>
      </c>
      <c r="BR609" s="152">
        <f t="shared" si="420"/>
        <v>100800</v>
      </c>
      <c r="BS609" s="148">
        <f t="shared" si="421"/>
        <v>107263181.04568</v>
      </c>
      <c r="BT609" s="136">
        <v>0</v>
      </c>
      <c r="BU609" s="149">
        <f t="shared" si="422"/>
        <v>8926739.5216000006</v>
      </c>
      <c r="BV609" s="153">
        <f t="shared" si="423"/>
        <v>4463369.7608000003</v>
      </c>
      <c r="BW609" s="134">
        <f t="shared" si="424"/>
        <v>93873071.763280004</v>
      </c>
      <c r="BX609" s="148">
        <f t="shared" si="425"/>
        <v>7687614</v>
      </c>
      <c r="BY609" s="135">
        <f t="shared" si="426"/>
        <v>86185457.763280004</v>
      </c>
      <c r="CD609" s="400">
        <f>'آبان 1400'!AU610</f>
        <v>80459781.216000006</v>
      </c>
      <c r="CE609" s="401">
        <f>'آبان 1400'!AV610</f>
        <v>58857986.18088001</v>
      </c>
      <c r="CF609" s="401">
        <f>'آبان 1400'!AW610</f>
        <v>77804286.215999991</v>
      </c>
      <c r="CG609" s="401">
        <f>'آبان 1400'!AX610</f>
        <v>5446300.0351200001</v>
      </c>
      <c r="CH609" s="401">
        <f>'آبان 1400'!AY610</f>
        <v>1885798.6180880012</v>
      </c>
      <c r="CI609" s="401">
        <f>'آبان 1400'!AZ610</f>
        <v>0</v>
      </c>
      <c r="CJ609" s="401">
        <f>'آبان 1400'!BA610</f>
        <v>0</v>
      </c>
      <c r="CK609" s="401">
        <f>'آبان 1400'!BB610</f>
        <v>0</v>
      </c>
      <c r="CL609" s="401">
        <f>'آبان 1400'!BC610</f>
        <v>0</v>
      </c>
      <c r="CM609" s="401">
        <f>'آبان 1400'!BD610</f>
        <v>0</v>
      </c>
      <c r="CN609" s="401">
        <f>'آبان 1400'!BE610</f>
        <v>0</v>
      </c>
      <c r="CO609" s="401">
        <f>'آبان 1400'!BF610</f>
        <v>0</v>
      </c>
      <c r="CP609" s="401">
        <f>'آبان 1400'!BG610</f>
        <v>7332098.6532080015</v>
      </c>
      <c r="CQ609" s="401">
        <f>'آبان 1400'!BH610</f>
        <v>73127682</v>
      </c>
      <c r="CR609" s="401">
        <f t="shared" si="427"/>
        <v>80459781.216000006</v>
      </c>
      <c r="CS609" s="56">
        <f t="shared" si="428"/>
        <v>4659160</v>
      </c>
      <c r="CT609" s="400">
        <f t="shared" si="429"/>
        <v>2329580</v>
      </c>
      <c r="CU609" s="401">
        <f t="shared" si="430"/>
        <v>698874</v>
      </c>
      <c r="CV609" s="401">
        <f t="shared" si="431"/>
        <v>1120000</v>
      </c>
      <c r="CW609" s="56">
        <v>0</v>
      </c>
      <c r="CX609" s="401">
        <f t="shared" si="432"/>
        <v>89267395.216000006</v>
      </c>
      <c r="CY609" s="401">
        <f t="shared" si="433"/>
        <v>77804286.215999991</v>
      </c>
      <c r="CZ609" s="401">
        <f t="shared" si="434"/>
        <v>17894985.82968</v>
      </c>
      <c r="DA609" s="401">
        <f t="shared" si="435"/>
        <v>107162381.04568</v>
      </c>
      <c r="DB609" s="401">
        <f t="shared" si="436"/>
        <v>100800</v>
      </c>
      <c r="DC609" s="401">
        <f t="shared" si="437"/>
        <v>107263181.04568</v>
      </c>
      <c r="DD609" s="406">
        <v>0</v>
      </c>
      <c r="DE609" s="401">
        <f t="shared" si="438"/>
        <v>8926739.5216000006</v>
      </c>
      <c r="DF609" s="401">
        <f t="shared" si="439"/>
        <v>4463369.7608000003</v>
      </c>
      <c r="DG609" s="401">
        <f t="shared" si="440"/>
        <v>93873071.763280004</v>
      </c>
      <c r="DH609" s="401">
        <f t="shared" si="441"/>
        <v>7687614</v>
      </c>
      <c r="DI609" s="401">
        <f t="shared" si="442"/>
        <v>86185457.763280004</v>
      </c>
      <c r="DJ609" s="401">
        <f t="shared" si="443"/>
        <v>0</v>
      </c>
      <c r="DL609" s="408">
        <f t="shared" si="444"/>
        <v>6638737.5</v>
      </c>
      <c r="DM609" s="408">
        <f t="shared" si="445"/>
        <v>-1979577.5</v>
      </c>
    </row>
    <row r="610" spans="1:117" s="56" customFormat="1" ht="21" x14ac:dyDescent="0.2">
      <c r="A610" s="192">
        <f t="shared" si="406"/>
        <v>2655495</v>
      </c>
      <c r="B610" s="137">
        <f>'آبان 1400'!B611</f>
        <v>605</v>
      </c>
      <c r="C610" s="137">
        <f>'آبان 1400'!C611</f>
        <v>402</v>
      </c>
      <c r="D610" s="137">
        <f>'آبان 1400'!D611</f>
        <v>13520</v>
      </c>
      <c r="E610" s="137" t="str">
        <f>'آبان 1400'!E611</f>
        <v>امین</v>
      </c>
      <c r="F610" s="137" t="str">
        <f>'آبان 1400'!F611</f>
        <v>آل منیع</v>
      </c>
      <c r="G610" s="137" t="str">
        <f>'آبان 1400'!G611</f>
        <v>نگهبان</v>
      </c>
      <c r="H610" s="137" t="str">
        <f>'آبان 1400'!H611</f>
        <v>خوزستان</v>
      </c>
      <c r="I610" s="137" t="str">
        <f>'آبان 1400'!I611</f>
        <v>376-3-3488341-1</v>
      </c>
      <c r="J610" s="137">
        <f>'آبان 1400'!J611</f>
        <v>1829575740</v>
      </c>
      <c r="K610" s="137" t="str">
        <f>'آبان 1400'!K611</f>
        <v>0055795541</v>
      </c>
      <c r="L610" s="137" t="str">
        <f>'آبان 1400'!L611</f>
        <v>خوزستان</v>
      </c>
      <c r="M610" s="137" t="str">
        <f>'آبان 1400'!M611</f>
        <v>نگهبان</v>
      </c>
      <c r="N610" s="121" t="str">
        <f>'آبان 1400'!N611</f>
        <v>*</v>
      </c>
      <c r="O610" s="120">
        <f>'آبان 1400'!O611</f>
        <v>0</v>
      </c>
      <c r="P610" s="122">
        <f>'آبان 1400'!P611</f>
        <v>0</v>
      </c>
      <c r="Q610" s="362">
        <f>'آبان 1400'!Q611</f>
        <v>30</v>
      </c>
      <c r="R610" s="362">
        <f>'آبان 1400'!R611</f>
        <v>120</v>
      </c>
      <c r="S610" s="362">
        <f>'آبان 1400'!S611</f>
        <v>110</v>
      </c>
      <c r="T610" s="362">
        <f>'آبان 1400'!T611</f>
        <v>29.33</v>
      </c>
      <c r="U610" s="138">
        <f>'آبان 1400'!U611</f>
        <v>0</v>
      </c>
      <c r="V610" s="121">
        <f>'آبان 1400'!W611</f>
        <v>0</v>
      </c>
      <c r="W610" s="122">
        <f>'آبان 1400'!X611</f>
        <v>0</v>
      </c>
      <c r="X610" s="370">
        <f>'آبان 1400'!Y611</f>
        <v>0</v>
      </c>
      <c r="Y610" s="370">
        <f>'آبان 1400'!Z611</f>
        <v>0</v>
      </c>
      <c r="Z610" s="139">
        <f>'آبان 1400'!AA611</f>
        <v>885165</v>
      </c>
      <c r="AA610" s="139">
        <f>'آبان 1400'!AB611</f>
        <v>46667</v>
      </c>
      <c r="AB610" s="139">
        <f>'آبان 1400'!AC611</f>
        <v>931832</v>
      </c>
      <c r="AC610" s="139">
        <f>'آبان 1400'!AD611</f>
        <v>4500000</v>
      </c>
      <c r="AD610" s="139">
        <f>'آبان 1400'!AE611</f>
        <v>6000000</v>
      </c>
      <c r="AE610" s="140">
        <f>'آبان 1400'!AF611</f>
        <v>177895.19999999998</v>
      </c>
      <c r="AF610" s="123">
        <f>'آبان 1400'!AG611</f>
        <v>26554950</v>
      </c>
      <c r="AG610" s="124">
        <f>'آبان 1400'!AH611</f>
        <v>1400010</v>
      </c>
      <c r="AH610" s="124">
        <f>'آبان 1400'!AI611</f>
        <v>21347423.999999996</v>
      </c>
      <c r="AI610" s="124">
        <f>'آبان 1400'!AJ611</f>
        <v>0</v>
      </c>
      <c r="AJ610" s="124">
        <f>'آبان 1400'!AK611</f>
        <v>4500000</v>
      </c>
      <c r="AK610" s="124">
        <f>'آبان 1400'!AL611</f>
        <v>6000000</v>
      </c>
      <c r="AL610" s="124">
        <f>'آبان 1400'!AM611</f>
        <v>4892117.9999999991</v>
      </c>
      <c r="AM610" s="124">
        <f>'آبان 1400'!AN611</f>
        <v>5217666.2159999991</v>
      </c>
      <c r="AN610" s="124">
        <f>'آبان 1400'!AO611</f>
        <v>0</v>
      </c>
      <c r="AO610" s="124">
        <f>'آبان 1400'!AP611</f>
        <v>3000000</v>
      </c>
      <c r="AP610" s="124">
        <f>'آبان 1400'!AQ611</f>
        <v>0</v>
      </c>
      <c r="AQ610" s="124">
        <f>'آبان 1400'!AR611</f>
        <v>0</v>
      </c>
      <c r="AR610" s="124">
        <f>'آبان 1400'!AS611</f>
        <v>0</v>
      </c>
      <c r="AS610" s="379">
        <f>'آبان 1400'!AT611</f>
        <v>0</v>
      </c>
      <c r="AT610" s="372">
        <f t="shared" si="407"/>
        <v>72912168.216000006</v>
      </c>
      <c r="AU610" s="174">
        <f>'آبان 1400'!AV611</f>
        <v>54308316.440880008</v>
      </c>
      <c r="AV610" s="142">
        <f>'آبان 1400'!AW611</f>
        <v>72912168.215999991</v>
      </c>
      <c r="AW610" s="143">
        <f t="shared" si="408"/>
        <v>5103851.7751199994</v>
      </c>
      <c r="AX610" s="76">
        <f t="shared" si="409"/>
        <v>1430831.644088001</v>
      </c>
      <c r="AY610" s="143">
        <f>'آبان 1400'!AZ611</f>
        <v>0</v>
      </c>
      <c r="AZ610" s="143">
        <f>'آبان 1400'!BA611</f>
        <v>0</v>
      </c>
      <c r="BA610" s="143">
        <f>'آبان 1400'!BB611</f>
        <v>0</v>
      </c>
      <c r="BB610" s="143">
        <f>'آبان 1400'!BC611</f>
        <v>0</v>
      </c>
      <c r="BC610" s="143">
        <f>'آبان 1400'!BD611</f>
        <v>0</v>
      </c>
      <c r="BD610" s="143">
        <f>'آبان 1400'!BE611</f>
        <v>0</v>
      </c>
      <c r="BE610" s="143">
        <f>'آبان 1400'!BF611</f>
        <v>0</v>
      </c>
      <c r="BF610" s="144">
        <f t="shared" si="410"/>
        <v>6534683.4192080004</v>
      </c>
      <c r="BG610" s="141">
        <f t="shared" si="411"/>
        <v>66377484</v>
      </c>
      <c r="BH610" s="145">
        <f t="shared" si="412"/>
        <v>72912168.216000006</v>
      </c>
      <c r="BI610" s="128">
        <f t="shared" si="405"/>
        <v>4659160</v>
      </c>
      <c r="BJ610" s="146">
        <f t="shared" si="413"/>
        <v>2329580</v>
      </c>
      <c r="BK610" s="146">
        <f t="shared" si="414"/>
        <v>698874</v>
      </c>
      <c r="BL610" s="147">
        <f t="shared" si="415"/>
        <v>1120000</v>
      </c>
      <c r="BM610" s="383">
        <v>0</v>
      </c>
      <c r="BN610" s="148">
        <f t="shared" si="416"/>
        <v>81719782.216000006</v>
      </c>
      <c r="BO610" s="149">
        <f t="shared" si="417"/>
        <v>72912168.215999991</v>
      </c>
      <c r="BP610" s="150">
        <f t="shared" si="418"/>
        <v>16769798.689679999</v>
      </c>
      <c r="BQ610" s="151">
        <f t="shared" si="419"/>
        <v>98489580.905680001</v>
      </c>
      <c r="BR610" s="152">
        <f t="shared" si="420"/>
        <v>100800</v>
      </c>
      <c r="BS610" s="148">
        <f t="shared" si="421"/>
        <v>98590380.905680001</v>
      </c>
      <c r="BT610" s="136">
        <v>0</v>
      </c>
      <c r="BU610" s="149">
        <f t="shared" si="422"/>
        <v>8171978.2216000007</v>
      </c>
      <c r="BV610" s="153">
        <f t="shared" si="423"/>
        <v>4085989.1108000004</v>
      </c>
      <c r="BW610" s="134">
        <f t="shared" si="424"/>
        <v>86332413.573280007</v>
      </c>
      <c r="BX610" s="148">
        <f t="shared" si="425"/>
        <v>7687614</v>
      </c>
      <c r="BY610" s="135">
        <f t="shared" si="426"/>
        <v>78644799.573280007</v>
      </c>
      <c r="CD610" s="400">
        <f>'آبان 1400'!AU611</f>
        <v>72912168.216000006</v>
      </c>
      <c r="CE610" s="401">
        <f>'آبان 1400'!AV611</f>
        <v>54308316.440880008</v>
      </c>
      <c r="CF610" s="401">
        <f>'آبان 1400'!AW611</f>
        <v>72912168.215999991</v>
      </c>
      <c r="CG610" s="401">
        <f>'آبان 1400'!AX611</f>
        <v>5103851.7751199994</v>
      </c>
      <c r="CH610" s="401">
        <f>'آبان 1400'!AY611</f>
        <v>1430831.644088001</v>
      </c>
      <c r="CI610" s="401">
        <f>'آبان 1400'!AZ611</f>
        <v>0</v>
      </c>
      <c r="CJ610" s="401">
        <f>'آبان 1400'!BA611</f>
        <v>0</v>
      </c>
      <c r="CK610" s="401">
        <f>'آبان 1400'!BB611</f>
        <v>0</v>
      </c>
      <c r="CL610" s="401">
        <f>'آبان 1400'!BC611</f>
        <v>0</v>
      </c>
      <c r="CM610" s="401">
        <f>'آبان 1400'!BD611</f>
        <v>0</v>
      </c>
      <c r="CN610" s="401">
        <f>'آبان 1400'!BE611</f>
        <v>0</v>
      </c>
      <c r="CO610" s="401">
        <f>'آبان 1400'!BF611</f>
        <v>0</v>
      </c>
      <c r="CP610" s="401">
        <f>'آبان 1400'!BG611</f>
        <v>6534683.4192080004</v>
      </c>
      <c r="CQ610" s="401">
        <f>'آبان 1400'!BH611</f>
        <v>66377484</v>
      </c>
      <c r="CR610" s="401">
        <f t="shared" si="427"/>
        <v>72912168.216000006</v>
      </c>
      <c r="CS610" s="56">
        <f t="shared" si="428"/>
        <v>4659160</v>
      </c>
      <c r="CT610" s="400">
        <f t="shared" si="429"/>
        <v>2329580</v>
      </c>
      <c r="CU610" s="401">
        <f t="shared" si="430"/>
        <v>698874</v>
      </c>
      <c r="CV610" s="401">
        <f t="shared" si="431"/>
        <v>1120000</v>
      </c>
      <c r="CW610" s="56">
        <v>0</v>
      </c>
      <c r="CX610" s="401">
        <f t="shared" si="432"/>
        <v>81719782.216000006</v>
      </c>
      <c r="CY610" s="401">
        <f t="shared" si="433"/>
        <v>72912168.215999991</v>
      </c>
      <c r="CZ610" s="401">
        <f t="shared" si="434"/>
        <v>16769798.689679999</v>
      </c>
      <c r="DA610" s="401">
        <f t="shared" si="435"/>
        <v>98489580.905680001</v>
      </c>
      <c r="DB610" s="401">
        <f t="shared" si="436"/>
        <v>100800</v>
      </c>
      <c r="DC610" s="401">
        <f t="shared" si="437"/>
        <v>98590380.905680001</v>
      </c>
      <c r="DD610" s="406">
        <v>0</v>
      </c>
      <c r="DE610" s="401">
        <f t="shared" si="438"/>
        <v>8171978.2216000007</v>
      </c>
      <c r="DF610" s="401">
        <f t="shared" si="439"/>
        <v>4085989.1108000004</v>
      </c>
      <c r="DG610" s="401">
        <f t="shared" si="440"/>
        <v>86332413.573280007</v>
      </c>
      <c r="DH610" s="401">
        <f t="shared" si="441"/>
        <v>7687614</v>
      </c>
      <c r="DI610" s="401">
        <f t="shared" si="442"/>
        <v>78644799.573280007</v>
      </c>
      <c r="DJ610" s="401">
        <f t="shared" si="443"/>
        <v>0</v>
      </c>
      <c r="DL610" s="408">
        <f t="shared" si="444"/>
        <v>6638737.5</v>
      </c>
      <c r="DM610" s="408">
        <f t="shared" si="445"/>
        <v>-1979577.5</v>
      </c>
    </row>
    <row r="611" spans="1:117" s="56" customFormat="1" ht="21" x14ac:dyDescent="0.2">
      <c r="A611" s="192">
        <f t="shared" si="406"/>
        <v>2655495</v>
      </c>
      <c r="B611" s="137">
        <f>'آبان 1400'!B612</f>
        <v>606</v>
      </c>
      <c r="C611" s="137">
        <f>'آبان 1400'!C612</f>
        <v>403</v>
      </c>
      <c r="D611" s="137">
        <f>'آبان 1400'!D612</f>
        <v>13545</v>
      </c>
      <c r="E611" s="137" t="str">
        <f>'آبان 1400'!E612</f>
        <v>سید محمد</v>
      </c>
      <c r="F611" s="137" t="str">
        <f>'آبان 1400'!F612</f>
        <v>موسوی</v>
      </c>
      <c r="G611" s="137" t="str">
        <f>'آبان 1400'!G612</f>
        <v>نگهبان</v>
      </c>
      <c r="H611" s="137" t="str">
        <f>'آبان 1400'!H612</f>
        <v>خوزستان</v>
      </c>
      <c r="I611" s="137" t="str">
        <f>'آبان 1400'!I612</f>
        <v>160-12-4149711-1</v>
      </c>
      <c r="J611" s="137">
        <f>'آبان 1400'!J612</f>
        <v>1757547681</v>
      </c>
      <c r="K611" s="137" t="str">
        <f>'آبان 1400'!K612</f>
        <v>0050477538</v>
      </c>
      <c r="L611" s="137" t="str">
        <f>'آبان 1400'!L612</f>
        <v>خوزستان</v>
      </c>
      <c r="M611" s="137" t="str">
        <f>'آبان 1400'!M612</f>
        <v>نگهبان</v>
      </c>
      <c r="N611" s="121" t="str">
        <f>'آبان 1400'!N612</f>
        <v>*</v>
      </c>
      <c r="O611" s="120">
        <f>'آبان 1400'!O612</f>
        <v>0</v>
      </c>
      <c r="P611" s="122">
        <f>'آبان 1400'!P612</f>
        <v>0</v>
      </c>
      <c r="Q611" s="362">
        <f>'آبان 1400'!Q612</f>
        <v>30</v>
      </c>
      <c r="R611" s="362">
        <f>'آبان 1400'!R612</f>
        <v>120</v>
      </c>
      <c r="S611" s="362">
        <f>'آبان 1400'!S612</f>
        <v>110</v>
      </c>
      <c r="T611" s="362">
        <f>'آبان 1400'!T612</f>
        <v>29.33</v>
      </c>
      <c r="U611" s="138">
        <f>'آبان 1400'!U612</f>
        <v>0</v>
      </c>
      <c r="V611" s="121">
        <f>'آبان 1400'!W612</f>
        <v>0</v>
      </c>
      <c r="W611" s="122">
        <f>'آبان 1400'!X612</f>
        <v>0</v>
      </c>
      <c r="X611" s="370">
        <f>'آبان 1400'!Y612</f>
        <v>0</v>
      </c>
      <c r="Y611" s="370">
        <f>'آبان 1400'!Z612</f>
        <v>0</v>
      </c>
      <c r="Z611" s="139">
        <f>'آبان 1400'!AA612</f>
        <v>885165</v>
      </c>
      <c r="AA611" s="139">
        <f>'آبان 1400'!AB612</f>
        <v>0</v>
      </c>
      <c r="AB611" s="139">
        <f>'آبان 1400'!AC612</f>
        <v>885165</v>
      </c>
      <c r="AC611" s="139">
        <f>'آبان 1400'!AD612</f>
        <v>4500000</v>
      </c>
      <c r="AD611" s="139">
        <f>'آبان 1400'!AE612</f>
        <v>6000000</v>
      </c>
      <c r="AE611" s="140">
        <f>'آبان 1400'!AF612</f>
        <v>168986.04545454544</v>
      </c>
      <c r="AF611" s="123">
        <f>'آبان 1400'!AG612</f>
        <v>26554950</v>
      </c>
      <c r="AG611" s="124">
        <f>'آبان 1400'!AH612</f>
        <v>0</v>
      </c>
      <c r="AH611" s="124">
        <f>'آبان 1400'!AI612</f>
        <v>20278325.454545453</v>
      </c>
      <c r="AI611" s="124">
        <f>'آبان 1400'!AJ612</f>
        <v>0</v>
      </c>
      <c r="AJ611" s="124">
        <f>'آبان 1400'!AK612</f>
        <v>4500000</v>
      </c>
      <c r="AK611" s="124">
        <f>'آبان 1400'!AL612</f>
        <v>6000000</v>
      </c>
      <c r="AL611" s="124">
        <f>'آبان 1400'!AM612</f>
        <v>4647116.25</v>
      </c>
      <c r="AM611" s="124">
        <f>'آبان 1400'!AN612</f>
        <v>4956360.7131818179</v>
      </c>
      <c r="AN611" s="124">
        <f>'آبان 1400'!AO612</f>
        <v>0</v>
      </c>
      <c r="AO611" s="124">
        <f>'آبان 1400'!AP612</f>
        <v>3000000</v>
      </c>
      <c r="AP611" s="124">
        <f>'آبان 1400'!AQ612</f>
        <v>0</v>
      </c>
      <c r="AQ611" s="124">
        <f>'آبان 1400'!AR612</f>
        <v>0</v>
      </c>
      <c r="AR611" s="124">
        <f>'آبان 1400'!AS612</f>
        <v>0</v>
      </c>
      <c r="AS611" s="379">
        <f>'آبان 1400'!AT612</f>
        <v>0</v>
      </c>
      <c r="AT611" s="372">
        <f t="shared" si="407"/>
        <v>69936752.417727262</v>
      </c>
      <c r="AU611" s="174">
        <f>'آبان 1400'!AV612</f>
        <v>51541179.748486355</v>
      </c>
      <c r="AV611" s="142">
        <f>'آبان 1400'!AW612</f>
        <v>69936752.417727262</v>
      </c>
      <c r="AW611" s="143">
        <f t="shared" si="408"/>
        <v>4895572.6692409087</v>
      </c>
      <c r="AX611" s="76">
        <f t="shared" si="409"/>
        <v>1154117.9748486355</v>
      </c>
      <c r="AY611" s="143">
        <f>'آبان 1400'!AZ612</f>
        <v>0</v>
      </c>
      <c r="AZ611" s="143">
        <f>'آبان 1400'!BA612</f>
        <v>0</v>
      </c>
      <c r="BA611" s="143">
        <f>'آبان 1400'!BB612</f>
        <v>0</v>
      </c>
      <c r="BB611" s="143">
        <f>'آبان 1400'!BC612</f>
        <v>0</v>
      </c>
      <c r="BC611" s="143">
        <f>'آبان 1400'!BD612</f>
        <v>0</v>
      </c>
      <c r="BD611" s="143">
        <f>'آبان 1400'!BE612</f>
        <v>0</v>
      </c>
      <c r="BE611" s="143">
        <f>'آبان 1400'!BF612</f>
        <v>0</v>
      </c>
      <c r="BF611" s="144">
        <f t="shared" si="410"/>
        <v>6049690.6440895442</v>
      </c>
      <c r="BG611" s="141">
        <f t="shared" si="411"/>
        <v>63887061</v>
      </c>
      <c r="BH611" s="145">
        <f t="shared" si="412"/>
        <v>69936752.417727262</v>
      </c>
      <c r="BI611" s="128">
        <f t="shared" si="405"/>
        <v>4425825</v>
      </c>
      <c r="BJ611" s="146">
        <f t="shared" si="413"/>
        <v>2212912.5</v>
      </c>
      <c r="BK611" s="146">
        <f t="shared" si="414"/>
        <v>663873.75</v>
      </c>
      <c r="BL611" s="147">
        <f t="shared" si="415"/>
        <v>1120000</v>
      </c>
      <c r="BM611" s="383">
        <v>0</v>
      </c>
      <c r="BN611" s="148">
        <f t="shared" si="416"/>
        <v>78359363.667727262</v>
      </c>
      <c r="BO611" s="149">
        <f t="shared" si="417"/>
        <v>69936752.417727262</v>
      </c>
      <c r="BP611" s="150">
        <f t="shared" si="418"/>
        <v>16085453.056077272</v>
      </c>
      <c r="BQ611" s="151">
        <f t="shared" si="419"/>
        <v>94444816.723804533</v>
      </c>
      <c r="BR611" s="152">
        <f t="shared" si="420"/>
        <v>100800</v>
      </c>
      <c r="BS611" s="148">
        <f t="shared" si="421"/>
        <v>94545616.723804533</v>
      </c>
      <c r="BT611" s="136">
        <v>0</v>
      </c>
      <c r="BU611" s="149">
        <f t="shared" si="422"/>
        <v>7835936.3667727262</v>
      </c>
      <c r="BV611" s="153">
        <f t="shared" si="423"/>
        <v>3917968.1833863631</v>
      </c>
      <c r="BW611" s="134">
        <f t="shared" si="424"/>
        <v>82791712.173645437</v>
      </c>
      <c r="BX611" s="148">
        <f t="shared" si="425"/>
        <v>7302611.25</v>
      </c>
      <c r="BY611" s="135">
        <f t="shared" si="426"/>
        <v>75489100.923645437</v>
      </c>
      <c r="CD611" s="400">
        <f>'آبان 1400'!AU612</f>
        <v>69936752.417727262</v>
      </c>
      <c r="CE611" s="401">
        <f>'آبان 1400'!AV612</f>
        <v>51541179.748486355</v>
      </c>
      <c r="CF611" s="401">
        <f>'آبان 1400'!AW612</f>
        <v>69936752.417727262</v>
      </c>
      <c r="CG611" s="401">
        <f>'آبان 1400'!AX612</f>
        <v>4895572.6692409087</v>
      </c>
      <c r="CH611" s="401">
        <f>'آبان 1400'!AY612</f>
        <v>1154117.9748486355</v>
      </c>
      <c r="CI611" s="401">
        <f>'آبان 1400'!AZ612</f>
        <v>0</v>
      </c>
      <c r="CJ611" s="401">
        <f>'آبان 1400'!BA612</f>
        <v>0</v>
      </c>
      <c r="CK611" s="401">
        <f>'آبان 1400'!BB612</f>
        <v>0</v>
      </c>
      <c r="CL611" s="401">
        <f>'آبان 1400'!BC612</f>
        <v>0</v>
      </c>
      <c r="CM611" s="401">
        <f>'آبان 1400'!BD612</f>
        <v>0</v>
      </c>
      <c r="CN611" s="401">
        <f>'آبان 1400'!BE612</f>
        <v>0</v>
      </c>
      <c r="CO611" s="401">
        <f>'آبان 1400'!BF612</f>
        <v>0</v>
      </c>
      <c r="CP611" s="401">
        <f>'آبان 1400'!BG612</f>
        <v>6049690.6440895442</v>
      </c>
      <c r="CQ611" s="401">
        <f>'آبان 1400'!BH612</f>
        <v>63887061</v>
      </c>
      <c r="CR611" s="401">
        <f t="shared" si="427"/>
        <v>69936752.417727262</v>
      </c>
      <c r="CS611" s="56">
        <f t="shared" si="428"/>
        <v>4425825</v>
      </c>
      <c r="CT611" s="400">
        <f t="shared" si="429"/>
        <v>2212912.5</v>
      </c>
      <c r="CU611" s="401">
        <f t="shared" si="430"/>
        <v>663873.75</v>
      </c>
      <c r="CV611" s="401">
        <f t="shared" si="431"/>
        <v>1120000</v>
      </c>
      <c r="CW611" s="56">
        <v>0</v>
      </c>
      <c r="CX611" s="401">
        <f t="shared" si="432"/>
        <v>78359363.667727262</v>
      </c>
      <c r="CY611" s="401">
        <f t="shared" si="433"/>
        <v>69936752.417727262</v>
      </c>
      <c r="CZ611" s="401">
        <f t="shared" si="434"/>
        <v>16085453.056077272</v>
      </c>
      <c r="DA611" s="401">
        <f t="shared" si="435"/>
        <v>94444816.723804533</v>
      </c>
      <c r="DB611" s="401">
        <f t="shared" si="436"/>
        <v>100800</v>
      </c>
      <c r="DC611" s="401">
        <f t="shared" si="437"/>
        <v>94545616.723804533</v>
      </c>
      <c r="DD611" s="406">
        <v>0</v>
      </c>
      <c r="DE611" s="401">
        <f t="shared" si="438"/>
        <v>7835936.3667727262</v>
      </c>
      <c r="DF611" s="401">
        <f t="shared" si="439"/>
        <v>3917968.1833863631</v>
      </c>
      <c r="DG611" s="401">
        <f t="shared" si="440"/>
        <v>82791712.173645437</v>
      </c>
      <c r="DH611" s="401">
        <f t="shared" si="441"/>
        <v>7302611.25</v>
      </c>
      <c r="DI611" s="401">
        <f t="shared" si="442"/>
        <v>75489100.923645437</v>
      </c>
      <c r="DJ611" s="401">
        <f t="shared" si="443"/>
        <v>0</v>
      </c>
      <c r="DL611" s="408">
        <f t="shared" si="444"/>
        <v>6638737.5</v>
      </c>
      <c r="DM611" s="408">
        <f t="shared" si="445"/>
        <v>-2212912.5</v>
      </c>
    </row>
    <row r="612" spans="1:117" s="56" customFormat="1" ht="21" x14ac:dyDescent="0.2">
      <c r="A612" s="192">
        <f t="shared" si="406"/>
        <v>2655495</v>
      </c>
      <c r="B612" s="137">
        <f>'آبان 1400'!B613</f>
        <v>607</v>
      </c>
      <c r="C612" s="137">
        <f>'آبان 1400'!C613</f>
        <v>404</v>
      </c>
      <c r="D612" s="137">
        <f>'آبان 1400'!D613</f>
        <v>13532</v>
      </c>
      <c r="E612" s="137" t="str">
        <f>'آبان 1400'!E613</f>
        <v>احمد</v>
      </c>
      <c r="F612" s="137" t="str">
        <f>'آبان 1400'!F613</f>
        <v>ظهیری</v>
      </c>
      <c r="G612" s="137" t="str">
        <f>'آبان 1400'!G613</f>
        <v>نگهبان</v>
      </c>
      <c r="H612" s="137" t="str">
        <f>'آبان 1400'!H613</f>
        <v>خوزستان</v>
      </c>
      <c r="I612" s="137" t="str">
        <f>'آبان 1400'!I613</f>
        <v>250-12-3499719-1</v>
      </c>
      <c r="J612" s="137">
        <f>'آبان 1400'!J613</f>
        <v>1911876562</v>
      </c>
      <c r="K612" s="137" t="str">
        <f>'آبان 1400'!K613</f>
        <v>0052564744</v>
      </c>
      <c r="L612" s="137" t="str">
        <f>'آبان 1400'!L613</f>
        <v>خوزستان</v>
      </c>
      <c r="M612" s="137" t="str">
        <f>'آبان 1400'!M613</f>
        <v>نگهبان</v>
      </c>
      <c r="N612" s="121" t="str">
        <f>'آبان 1400'!N613</f>
        <v>*</v>
      </c>
      <c r="O612" s="120">
        <f>'آبان 1400'!O613</f>
        <v>0</v>
      </c>
      <c r="P612" s="122">
        <f>'آبان 1400'!P613</f>
        <v>0</v>
      </c>
      <c r="Q612" s="362">
        <f>'آبان 1400'!Q613</f>
        <v>30</v>
      </c>
      <c r="R612" s="362">
        <f>'آبان 1400'!R613</f>
        <v>120</v>
      </c>
      <c r="S612" s="362">
        <f>'آبان 1400'!S613</f>
        <v>110</v>
      </c>
      <c r="T612" s="362">
        <f>'آبان 1400'!T613</f>
        <v>29.33</v>
      </c>
      <c r="U612" s="138">
        <f>'آبان 1400'!U613</f>
        <v>0</v>
      </c>
      <c r="V612" s="121">
        <f>'آبان 1400'!W613</f>
        <v>0</v>
      </c>
      <c r="W612" s="122">
        <f>'آبان 1400'!X613</f>
        <v>0</v>
      </c>
      <c r="X612" s="370">
        <f>'آبان 1400'!Y613</f>
        <v>2</v>
      </c>
      <c r="Y612" s="370">
        <f>'آبان 1400'!Z613</f>
        <v>2</v>
      </c>
      <c r="Z612" s="139">
        <f>'آبان 1400'!AA613</f>
        <v>885165</v>
      </c>
      <c r="AA612" s="139">
        <f>'آبان 1400'!AB613</f>
        <v>46667</v>
      </c>
      <c r="AB612" s="139">
        <f>'آبان 1400'!AC613</f>
        <v>931832</v>
      </c>
      <c r="AC612" s="139">
        <f>'آبان 1400'!AD613</f>
        <v>4500000</v>
      </c>
      <c r="AD612" s="139">
        <f>'آبان 1400'!AE613</f>
        <v>6000000</v>
      </c>
      <c r="AE612" s="140">
        <f>'آبان 1400'!AF613</f>
        <v>177895.19999999998</v>
      </c>
      <c r="AF612" s="123">
        <f>'آبان 1400'!AG613</f>
        <v>26554950</v>
      </c>
      <c r="AG612" s="124">
        <f>'آبان 1400'!AH613</f>
        <v>1400010</v>
      </c>
      <c r="AH612" s="124">
        <f>'آبان 1400'!AI613</f>
        <v>21347423.999999996</v>
      </c>
      <c r="AI612" s="124">
        <f>'آبان 1400'!AJ613</f>
        <v>5310990</v>
      </c>
      <c r="AJ612" s="124">
        <f>'آبان 1400'!AK613</f>
        <v>4500000</v>
      </c>
      <c r="AK612" s="124">
        <f>'آبان 1400'!AL613</f>
        <v>6000000</v>
      </c>
      <c r="AL612" s="124">
        <f>'آبان 1400'!AM613</f>
        <v>4892117.9999999991</v>
      </c>
      <c r="AM612" s="124">
        <f>'آبان 1400'!AN613</f>
        <v>5217666.2159999991</v>
      </c>
      <c r="AN612" s="124">
        <f>'آبان 1400'!AO613</f>
        <v>0</v>
      </c>
      <c r="AO612" s="124">
        <f>'آبان 1400'!AP613</f>
        <v>3000000</v>
      </c>
      <c r="AP612" s="124">
        <f>'آبان 1400'!AQ613</f>
        <v>0</v>
      </c>
      <c r="AQ612" s="124">
        <f>'آبان 1400'!AR613</f>
        <v>0</v>
      </c>
      <c r="AR612" s="124">
        <f>'آبان 1400'!AS613</f>
        <v>0</v>
      </c>
      <c r="AS612" s="379">
        <f>'آبان 1400'!AT613</f>
        <v>0</v>
      </c>
      <c r="AT612" s="372">
        <f t="shared" si="407"/>
        <v>78223158.216000006</v>
      </c>
      <c r="AU612" s="174">
        <f>'آبان 1400'!AV613</f>
        <v>54308316.440880008</v>
      </c>
      <c r="AV612" s="142">
        <f>'آبان 1400'!AW613</f>
        <v>72912168.215999991</v>
      </c>
      <c r="AW612" s="143">
        <f t="shared" si="408"/>
        <v>5103851.7751199994</v>
      </c>
      <c r="AX612" s="76">
        <f t="shared" si="409"/>
        <v>1430831.644088001</v>
      </c>
      <c r="AY612" s="143">
        <f>'آبان 1400'!AZ613</f>
        <v>0</v>
      </c>
      <c r="AZ612" s="143">
        <f>'آبان 1400'!BA613</f>
        <v>0</v>
      </c>
      <c r="BA612" s="143">
        <f>'آبان 1400'!BB613</f>
        <v>0</v>
      </c>
      <c r="BB612" s="143">
        <f>'آبان 1400'!BC613</f>
        <v>0</v>
      </c>
      <c r="BC612" s="143">
        <f>'آبان 1400'!BD613</f>
        <v>0</v>
      </c>
      <c r="BD612" s="143">
        <f>'آبان 1400'!BE613</f>
        <v>0</v>
      </c>
      <c r="BE612" s="143">
        <f>'آبان 1400'!BF613</f>
        <v>0</v>
      </c>
      <c r="BF612" s="144">
        <f t="shared" si="410"/>
        <v>6534683.4192080004</v>
      </c>
      <c r="BG612" s="141">
        <f t="shared" si="411"/>
        <v>71688474</v>
      </c>
      <c r="BH612" s="145">
        <f t="shared" si="412"/>
        <v>78223158.216000006</v>
      </c>
      <c r="BI612" s="128">
        <f t="shared" si="405"/>
        <v>4659160</v>
      </c>
      <c r="BJ612" s="146">
        <f t="shared" si="413"/>
        <v>2329580</v>
      </c>
      <c r="BK612" s="146">
        <f t="shared" si="414"/>
        <v>698874</v>
      </c>
      <c r="BL612" s="147">
        <f t="shared" si="415"/>
        <v>1120000</v>
      </c>
      <c r="BM612" s="383">
        <v>0</v>
      </c>
      <c r="BN612" s="148">
        <f t="shared" si="416"/>
        <v>87030772.216000006</v>
      </c>
      <c r="BO612" s="149">
        <f t="shared" si="417"/>
        <v>72912168.215999991</v>
      </c>
      <c r="BP612" s="150">
        <f t="shared" si="418"/>
        <v>16769798.689679999</v>
      </c>
      <c r="BQ612" s="151">
        <f t="shared" si="419"/>
        <v>103800570.90568</v>
      </c>
      <c r="BR612" s="152">
        <f t="shared" si="420"/>
        <v>100800</v>
      </c>
      <c r="BS612" s="148">
        <f t="shared" si="421"/>
        <v>103901370.90568</v>
      </c>
      <c r="BT612" s="136">
        <v>0</v>
      </c>
      <c r="BU612" s="149">
        <f t="shared" si="422"/>
        <v>8703077.2216000017</v>
      </c>
      <c r="BV612" s="153">
        <f t="shared" si="423"/>
        <v>4351538.6108000008</v>
      </c>
      <c r="BW612" s="134">
        <f t="shared" si="424"/>
        <v>90846755.073280007</v>
      </c>
      <c r="BX612" s="148">
        <f t="shared" si="425"/>
        <v>7687614</v>
      </c>
      <c r="BY612" s="135">
        <f t="shared" si="426"/>
        <v>83159141.073280007</v>
      </c>
      <c r="CD612" s="400">
        <f>'آبان 1400'!AU613</f>
        <v>78223158.216000006</v>
      </c>
      <c r="CE612" s="401">
        <f>'آبان 1400'!AV613</f>
        <v>54308316.440880008</v>
      </c>
      <c r="CF612" s="401">
        <f>'آبان 1400'!AW613</f>
        <v>72912168.215999991</v>
      </c>
      <c r="CG612" s="401">
        <f>'آبان 1400'!AX613</f>
        <v>5103851.7751199994</v>
      </c>
      <c r="CH612" s="401">
        <f>'آبان 1400'!AY613</f>
        <v>1430831.644088001</v>
      </c>
      <c r="CI612" s="401">
        <f>'آبان 1400'!AZ613</f>
        <v>0</v>
      </c>
      <c r="CJ612" s="401">
        <f>'آبان 1400'!BA613</f>
        <v>0</v>
      </c>
      <c r="CK612" s="401">
        <f>'آبان 1400'!BB613</f>
        <v>0</v>
      </c>
      <c r="CL612" s="401">
        <f>'آبان 1400'!BC613</f>
        <v>0</v>
      </c>
      <c r="CM612" s="401">
        <f>'آبان 1400'!BD613</f>
        <v>0</v>
      </c>
      <c r="CN612" s="401">
        <f>'آبان 1400'!BE613</f>
        <v>0</v>
      </c>
      <c r="CO612" s="401">
        <f>'آبان 1400'!BF613</f>
        <v>0</v>
      </c>
      <c r="CP612" s="401">
        <f>'آبان 1400'!BG613</f>
        <v>6534683.4192080004</v>
      </c>
      <c r="CQ612" s="401">
        <f>'آبان 1400'!BH613</f>
        <v>71688474</v>
      </c>
      <c r="CR612" s="401">
        <f t="shared" si="427"/>
        <v>78223158.216000006</v>
      </c>
      <c r="CS612" s="56">
        <f t="shared" si="428"/>
        <v>4659160</v>
      </c>
      <c r="CT612" s="400">
        <f t="shared" si="429"/>
        <v>2329580</v>
      </c>
      <c r="CU612" s="401">
        <f t="shared" si="430"/>
        <v>698874</v>
      </c>
      <c r="CV612" s="401">
        <f t="shared" si="431"/>
        <v>1120000</v>
      </c>
      <c r="CW612" s="56">
        <v>0</v>
      </c>
      <c r="CX612" s="401">
        <f t="shared" si="432"/>
        <v>87030772.216000006</v>
      </c>
      <c r="CY612" s="401">
        <f t="shared" si="433"/>
        <v>72912168.215999991</v>
      </c>
      <c r="CZ612" s="401">
        <f t="shared" si="434"/>
        <v>16769798.689679999</v>
      </c>
      <c r="DA612" s="401">
        <f t="shared" si="435"/>
        <v>103800570.90568</v>
      </c>
      <c r="DB612" s="401">
        <f t="shared" si="436"/>
        <v>100800</v>
      </c>
      <c r="DC612" s="401">
        <f t="shared" si="437"/>
        <v>103901370.90568</v>
      </c>
      <c r="DD612" s="406">
        <v>0</v>
      </c>
      <c r="DE612" s="401">
        <f t="shared" si="438"/>
        <v>8703077.2216000017</v>
      </c>
      <c r="DF612" s="401">
        <f t="shared" si="439"/>
        <v>4351538.6108000008</v>
      </c>
      <c r="DG612" s="401">
        <f t="shared" si="440"/>
        <v>90846755.073280007</v>
      </c>
      <c r="DH612" s="401">
        <f t="shared" si="441"/>
        <v>7687614</v>
      </c>
      <c r="DI612" s="401">
        <f t="shared" si="442"/>
        <v>83159141.073280007</v>
      </c>
      <c r="DJ612" s="401">
        <f t="shared" si="443"/>
        <v>0</v>
      </c>
      <c r="DL612" s="408">
        <f t="shared" si="444"/>
        <v>6638737.5</v>
      </c>
      <c r="DM612" s="408">
        <f t="shared" si="445"/>
        <v>-1979577.5</v>
      </c>
    </row>
    <row r="613" spans="1:117" s="56" customFormat="1" ht="21" x14ac:dyDescent="0.2">
      <c r="A613" s="192">
        <f t="shared" si="406"/>
        <v>2655495</v>
      </c>
      <c r="B613" s="137">
        <f>'آبان 1400'!B614</f>
        <v>608</v>
      </c>
      <c r="C613" s="137">
        <f>'آبان 1400'!C614</f>
        <v>405</v>
      </c>
      <c r="D613" s="137">
        <f>'آبان 1400'!D614</f>
        <v>13538</v>
      </c>
      <c r="E613" s="137" t="str">
        <f>'آبان 1400'!E614</f>
        <v xml:space="preserve">محمد </v>
      </c>
      <c r="F613" s="137" t="str">
        <f>'آبان 1400'!F614</f>
        <v>فرحانی رویس</v>
      </c>
      <c r="G613" s="137" t="str">
        <f>'آبان 1400'!G614</f>
        <v>نگهبان</v>
      </c>
      <c r="H613" s="137" t="str">
        <f>'آبان 1400'!H614</f>
        <v>خوزستان</v>
      </c>
      <c r="I613" s="137" t="str">
        <f>'آبان 1400'!I614</f>
        <v>250-12-3503988-1</v>
      </c>
      <c r="J613" s="137">
        <f>'آبان 1400'!J614</f>
        <v>1829788590</v>
      </c>
      <c r="K613" s="137" t="str">
        <f>'آبان 1400'!K614</f>
        <v>0063050698</v>
      </c>
      <c r="L613" s="137" t="str">
        <f>'آبان 1400'!L614</f>
        <v>خوزستان</v>
      </c>
      <c r="M613" s="137" t="str">
        <f>'آبان 1400'!M614</f>
        <v>نگهبان</v>
      </c>
      <c r="N613" s="121">
        <f>'آبان 1400'!N614</f>
        <v>0</v>
      </c>
      <c r="O613" s="120">
        <f>'آبان 1400'!O614</f>
        <v>0</v>
      </c>
      <c r="P613" s="122" t="str">
        <f>'آبان 1400'!P614</f>
        <v>*</v>
      </c>
      <c r="Q613" s="362">
        <f>'آبان 1400'!Q614</f>
        <v>30</v>
      </c>
      <c r="R613" s="362">
        <f>'آبان 1400'!R614</f>
        <v>120</v>
      </c>
      <c r="S613" s="362">
        <f>'آبان 1400'!S614</f>
        <v>220</v>
      </c>
      <c r="T613" s="362">
        <f>'آبان 1400'!T614</f>
        <v>29.33</v>
      </c>
      <c r="U613" s="138">
        <f>'آبان 1400'!U614</f>
        <v>0</v>
      </c>
      <c r="V613" s="121">
        <f>'آبان 1400'!W614</f>
        <v>0</v>
      </c>
      <c r="W613" s="122">
        <f>'آبان 1400'!X614</f>
        <v>0</v>
      </c>
      <c r="X613" s="370">
        <f>'آبان 1400'!Y614</f>
        <v>3</v>
      </c>
      <c r="Y613" s="370">
        <f>'آبان 1400'!Z614</f>
        <v>3</v>
      </c>
      <c r="Z613" s="139">
        <f>'آبان 1400'!AA614</f>
        <v>885165</v>
      </c>
      <c r="AA613" s="139">
        <f>'آبان 1400'!AB614</f>
        <v>46667</v>
      </c>
      <c r="AB613" s="139">
        <f>'آبان 1400'!AC614</f>
        <v>931832</v>
      </c>
      <c r="AC613" s="139">
        <f>'آبان 1400'!AD614</f>
        <v>4500000</v>
      </c>
      <c r="AD613" s="139">
        <f>'آبان 1400'!AE614</f>
        <v>6000000</v>
      </c>
      <c r="AE613" s="140">
        <f>'آبان 1400'!AF614</f>
        <v>177895.19999999998</v>
      </c>
      <c r="AF613" s="123">
        <f>'آبان 1400'!AG614</f>
        <v>26554950</v>
      </c>
      <c r="AG613" s="124">
        <f>'آبان 1400'!AH614</f>
        <v>1400010</v>
      </c>
      <c r="AH613" s="124">
        <f>'آبان 1400'!AI614</f>
        <v>21347423.999999996</v>
      </c>
      <c r="AI613" s="124">
        <f>'آبان 1400'!AJ614</f>
        <v>7966485</v>
      </c>
      <c r="AJ613" s="124">
        <f>'آبان 1400'!AK614</f>
        <v>4500000</v>
      </c>
      <c r="AK613" s="124">
        <f>'آبان 1400'!AL614</f>
        <v>6000000</v>
      </c>
      <c r="AL613" s="124">
        <f>'آبان 1400'!AM614</f>
        <v>9784235.9999999981</v>
      </c>
      <c r="AM613" s="124">
        <f>'آبان 1400'!AN614</f>
        <v>5217666.2159999991</v>
      </c>
      <c r="AN613" s="124">
        <f>'آبان 1400'!AO614</f>
        <v>0</v>
      </c>
      <c r="AO613" s="124">
        <f>'آبان 1400'!AP614</f>
        <v>3000000</v>
      </c>
      <c r="AP613" s="124">
        <f>'آبان 1400'!AQ614</f>
        <v>0</v>
      </c>
      <c r="AQ613" s="124">
        <f>'آبان 1400'!AR614</f>
        <v>0</v>
      </c>
      <c r="AR613" s="124">
        <f>'آبان 1400'!AS614</f>
        <v>0</v>
      </c>
      <c r="AS613" s="379">
        <f>'آبان 1400'!AT614</f>
        <v>0</v>
      </c>
      <c r="AT613" s="372">
        <f t="shared" si="407"/>
        <v>85770771.216000006</v>
      </c>
      <c r="AU613" s="174">
        <f>'آبان 1400'!AV614</f>
        <v>58857986.18088001</v>
      </c>
      <c r="AV613" s="142">
        <f>'آبان 1400'!AW614</f>
        <v>77804286.215999991</v>
      </c>
      <c r="AW613" s="143">
        <f t="shared" si="408"/>
        <v>5446300.0351200001</v>
      </c>
      <c r="AX613" s="76">
        <f t="shared" si="409"/>
        <v>1885798.6180880012</v>
      </c>
      <c r="AY613" s="143">
        <f>'آبان 1400'!AZ614</f>
        <v>0</v>
      </c>
      <c r="AZ613" s="143">
        <f>'آبان 1400'!BA614</f>
        <v>0</v>
      </c>
      <c r="BA613" s="143">
        <f>'آبان 1400'!BB614</f>
        <v>0</v>
      </c>
      <c r="BB613" s="143">
        <f>'آبان 1400'!BC614</f>
        <v>0</v>
      </c>
      <c r="BC613" s="143">
        <f>'آبان 1400'!BD614</f>
        <v>0</v>
      </c>
      <c r="BD613" s="143">
        <f>'آبان 1400'!BE614</f>
        <v>0</v>
      </c>
      <c r="BE613" s="143">
        <f>'آبان 1400'!BF614</f>
        <v>0</v>
      </c>
      <c r="BF613" s="144">
        <f t="shared" si="410"/>
        <v>7332098.6532080015</v>
      </c>
      <c r="BG613" s="141">
        <f t="shared" si="411"/>
        <v>78438672</v>
      </c>
      <c r="BH613" s="145">
        <f t="shared" si="412"/>
        <v>85770771.216000006</v>
      </c>
      <c r="BI613" s="128">
        <f t="shared" si="405"/>
        <v>4659160</v>
      </c>
      <c r="BJ613" s="146">
        <f t="shared" si="413"/>
        <v>2329580</v>
      </c>
      <c r="BK613" s="146">
        <f t="shared" si="414"/>
        <v>698874</v>
      </c>
      <c r="BL613" s="147">
        <f t="shared" si="415"/>
        <v>1120000</v>
      </c>
      <c r="BM613" s="383">
        <v>0</v>
      </c>
      <c r="BN613" s="148">
        <f t="shared" si="416"/>
        <v>94578385.216000006</v>
      </c>
      <c r="BO613" s="149">
        <f t="shared" si="417"/>
        <v>77804286.215999991</v>
      </c>
      <c r="BP613" s="150">
        <f t="shared" si="418"/>
        <v>17894985.82968</v>
      </c>
      <c r="BQ613" s="151">
        <f t="shared" si="419"/>
        <v>112473371.04568</v>
      </c>
      <c r="BR613" s="152">
        <f t="shared" si="420"/>
        <v>100800</v>
      </c>
      <c r="BS613" s="148">
        <f t="shared" si="421"/>
        <v>112574171.04568</v>
      </c>
      <c r="BT613" s="136">
        <v>0</v>
      </c>
      <c r="BU613" s="149">
        <f t="shared" si="422"/>
        <v>9457838.5216000006</v>
      </c>
      <c r="BV613" s="153">
        <f t="shared" si="423"/>
        <v>4728919.2608000003</v>
      </c>
      <c r="BW613" s="134">
        <f t="shared" si="424"/>
        <v>98387413.263280004</v>
      </c>
      <c r="BX613" s="148">
        <f t="shared" si="425"/>
        <v>7687614</v>
      </c>
      <c r="BY613" s="135">
        <f t="shared" si="426"/>
        <v>90699799.263280004</v>
      </c>
      <c r="CD613" s="400">
        <f>'آبان 1400'!AU614</f>
        <v>85770771.216000006</v>
      </c>
      <c r="CE613" s="401">
        <f>'آبان 1400'!AV614</f>
        <v>58857986.18088001</v>
      </c>
      <c r="CF613" s="401">
        <f>'آبان 1400'!AW614</f>
        <v>77804286.215999991</v>
      </c>
      <c r="CG613" s="401">
        <f>'آبان 1400'!AX614</f>
        <v>5446300.0351200001</v>
      </c>
      <c r="CH613" s="401">
        <f>'آبان 1400'!AY614</f>
        <v>1885798.6180880012</v>
      </c>
      <c r="CI613" s="401">
        <f>'آبان 1400'!AZ614</f>
        <v>0</v>
      </c>
      <c r="CJ613" s="401">
        <f>'آبان 1400'!BA614</f>
        <v>0</v>
      </c>
      <c r="CK613" s="401">
        <f>'آبان 1400'!BB614</f>
        <v>0</v>
      </c>
      <c r="CL613" s="401">
        <f>'آبان 1400'!BC614</f>
        <v>0</v>
      </c>
      <c r="CM613" s="401">
        <f>'آبان 1400'!BD614</f>
        <v>0</v>
      </c>
      <c r="CN613" s="401">
        <f>'آبان 1400'!BE614</f>
        <v>0</v>
      </c>
      <c r="CO613" s="401">
        <f>'آبان 1400'!BF614</f>
        <v>0</v>
      </c>
      <c r="CP613" s="401">
        <f>'آبان 1400'!BG614</f>
        <v>7332098.6532080015</v>
      </c>
      <c r="CQ613" s="401">
        <f>'آبان 1400'!BH614</f>
        <v>78438672</v>
      </c>
      <c r="CR613" s="401">
        <f t="shared" si="427"/>
        <v>85770771.216000006</v>
      </c>
      <c r="CS613" s="56">
        <f t="shared" si="428"/>
        <v>4659160</v>
      </c>
      <c r="CT613" s="400">
        <f t="shared" si="429"/>
        <v>2329580</v>
      </c>
      <c r="CU613" s="401">
        <f t="shared" si="430"/>
        <v>698874</v>
      </c>
      <c r="CV613" s="401">
        <f t="shared" si="431"/>
        <v>1120000</v>
      </c>
      <c r="CW613" s="56">
        <v>0</v>
      </c>
      <c r="CX613" s="401">
        <f t="shared" si="432"/>
        <v>94578385.216000006</v>
      </c>
      <c r="CY613" s="401">
        <f t="shared" si="433"/>
        <v>77804286.215999991</v>
      </c>
      <c r="CZ613" s="401">
        <f t="shared" si="434"/>
        <v>17894985.82968</v>
      </c>
      <c r="DA613" s="401">
        <f t="shared" si="435"/>
        <v>112473371.04568</v>
      </c>
      <c r="DB613" s="401">
        <f t="shared" si="436"/>
        <v>100800</v>
      </c>
      <c r="DC613" s="401">
        <f t="shared" si="437"/>
        <v>112574171.04568</v>
      </c>
      <c r="DD613" s="406">
        <v>0</v>
      </c>
      <c r="DE613" s="401">
        <f t="shared" si="438"/>
        <v>9457838.5216000006</v>
      </c>
      <c r="DF613" s="401">
        <f t="shared" si="439"/>
        <v>4728919.2608000003</v>
      </c>
      <c r="DG613" s="401">
        <f t="shared" si="440"/>
        <v>98387413.263280004</v>
      </c>
      <c r="DH613" s="401">
        <f t="shared" si="441"/>
        <v>7687614</v>
      </c>
      <c r="DI613" s="401">
        <f t="shared" si="442"/>
        <v>90699799.263280004</v>
      </c>
      <c r="DJ613" s="401">
        <f t="shared" si="443"/>
        <v>0</v>
      </c>
      <c r="DL613" s="408">
        <f t="shared" si="444"/>
        <v>6638737.5</v>
      </c>
      <c r="DM613" s="408">
        <f t="shared" si="445"/>
        <v>-1979577.5</v>
      </c>
    </row>
    <row r="614" spans="1:117" s="56" customFormat="1" ht="21" x14ac:dyDescent="0.2">
      <c r="A614" s="192">
        <f t="shared" si="406"/>
        <v>2655495</v>
      </c>
      <c r="B614" s="137">
        <f>'آبان 1400'!B615</f>
        <v>609</v>
      </c>
      <c r="C614" s="137">
        <f>'آبان 1400'!C615</f>
        <v>406</v>
      </c>
      <c r="D614" s="137">
        <f>'آبان 1400'!D615</f>
        <v>13528</v>
      </c>
      <c r="E614" s="137" t="str">
        <f>'آبان 1400'!E615</f>
        <v>محمد علی</v>
      </c>
      <c r="F614" s="137" t="str">
        <f>'آبان 1400'!F615</f>
        <v>زراعت آئین</v>
      </c>
      <c r="G614" s="137" t="str">
        <f>'آبان 1400'!G615</f>
        <v>نگهبان</v>
      </c>
      <c r="H614" s="137" t="str">
        <f>'آبان 1400'!H615</f>
        <v>خوزستان</v>
      </c>
      <c r="I614" s="137" t="str">
        <f>'آبان 1400'!I615</f>
        <v>447-700-3529427-1</v>
      </c>
      <c r="J614" s="137">
        <f>'آبان 1400'!J615</f>
        <v>1860622674</v>
      </c>
      <c r="K614" s="137" t="str">
        <f>'آبان 1400'!K615</f>
        <v>0054270270</v>
      </c>
      <c r="L614" s="137" t="str">
        <f>'آبان 1400'!L615</f>
        <v>خوزستان</v>
      </c>
      <c r="M614" s="137" t="str">
        <f>'آبان 1400'!M615</f>
        <v>نگهبان</v>
      </c>
      <c r="N614" s="121">
        <f>'آبان 1400'!N615</f>
        <v>0</v>
      </c>
      <c r="O614" s="120">
        <f>'آبان 1400'!O615</f>
        <v>0</v>
      </c>
      <c r="P614" s="122" t="str">
        <f>'آبان 1400'!P615</f>
        <v>*</v>
      </c>
      <c r="Q614" s="362">
        <f>'آبان 1400'!Q615</f>
        <v>30</v>
      </c>
      <c r="R614" s="362">
        <f>'آبان 1400'!R615</f>
        <v>120</v>
      </c>
      <c r="S614" s="362">
        <f>'آبان 1400'!S615</f>
        <v>220</v>
      </c>
      <c r="T614" s="362">
        <f>'آبان 1400'!T615</f>
        <v>29.33</v>
      </c>
      <c r="U614" s="138">
        <f>'آبان 1400'!U615</f>
        <v>0</v>
      </c>
      <c r="V614" s="121">
        <f>'آبان 1400'!W615</f>
        <v>0</v>
      </c>
      <c r="W614" s="122">
        <f>'آبان 1400'!X615</f>
        <v>0</v>
      </c>
      <c r="X614" s="370">
        <f>'آبان 1400'!Y615</f>
        <v>2</v>
      </c>
      <c r="Y614" s="370">
        <f>'آبان 1400'!Z615</f>
        <v>3</v>
      </c>
      <c r="Z614" s="139">
        <f>'آبان 1400'!AA615</f>
        <v>885165</v>
      </c>
      <c r="AA614" s="139">
        <f>'آبان 1400'!AB615</f>
        <v>46667</v>
      </c>
      <c r="AB614" s="139">
        <f>'آبان 1400'!AC615</f>
        <v>931832</v>
      </c>
      <c r="AC614" s="139">
        <f>'آبان 1400'!AD615</f>
        <v>4500000</v>
      </c>
      <c r="AD614" s="139">
        <f>'آبان 1400'!AE615</f>
        <v>6000000</v>
      </c>
      <c r="AE614" s="140">
        <f>'آبان 1400'!AF615</f>
        <v>177895.19999999998</v>
      </c>
      <c r="AF614" s="123">
        <f>'آبان 1400'!AG615</f>
        <v>26554950</v>
      </c>
      <c r="AG614" s="124">
        <f>'آبان 1400'!AH615</f>
        <v>1400010</v>
      </c>
      <c r="AH614" s="124">
        <f>'آبان 1400'!AI615</f>
        <v>21347423.999999996</v>
      </c>
      <c r="AI614" s="124">
        <f>'آبان 1400'!AJ615</f>
        <v>7966485</v>
      </c>
      <c r="AJ614" s="124">
        <f>'آبان 1400'!AK615</f>
        <v>4500000</v>
      </c>
      <c r="AK614" s="124">
        <f>'آبان 1400'!AL615</f>
        <v>6000000</v>
      </c>
      <c r="AL614" s="124">
        <f>'آبان 1400'!AM615</f>
        <v>9784235.9999999981</v>
      </c>
      <c r="AM614" s="124">
        <f>'آبان 1400'!AN615</f>
        <v>5217666.2159999991</v>
      </c>
      <c r="AN614" s="124">
        <f>'آبان 1400'!AO615</f>
        <v>0</v>
      </c>
      <c r="AO614" s="124">
        <f>'آبان 1400'!AP615</f>
        <v>3000000</v>
      </c>
      <c r="AP614" s="124">
        <f>'آبان 1400'!AQ615</f>
        <v>0</v>
      </c>
      <c r="AQ614" s="124">
        <f>'آبان 1400'!AR615</f>
        <v>0</v>
      </c>
      <c r="AR614" s="124">
        <f>'آبان 1400'!AS615</f>
        <v>0</v>
      </c>
      <c r="AS614" s="379">
        <f>'آبان 1400'!AT615</f>
        <v>0</v>
      </c>
      <c r="AT614" s="372">
        <f t="shared" si="407"/>
        <v>85770771.216000006</v>
      </c>
      <c r="AU614" s="174">
        <f>'آبان 1400'!AV615</f>
        <v>58857986.18088001</v>
      </c>
      <c r="AV614" s="142">
        <f>'آبان 1400'!AW615</f>
        <v>77804286.215999991</v>
      </c>
      <c r="AW614" s="143">
        <f t="shared" si="408"/>
        <v>5446300.0351200001</v>
      </c>
      <c r="AX614" s="76">
        <f t="shared" si="409"/>
        <v>1885798.6180880012</v>
      </c>
      <c r="AY614" s="143">
        <f>'آبان 1400'!AZ615</f>
        <v>0</v>
      </c>
      <c r="AZ614" s="143">
        <f>'آبان 1400'!BA615</f>
        <v>0</v>
      </c>
      <c r="BA614" s="143">
        <f>'آبان 1400'!BB615</f>
        <v>0</v>
      </c>
      <c r="BB614" s="143">
        <f>'آبان 1400'!BC615</f>
        <v>0</v>
      </c>
      <c r="BC614" s="143">
        <f>'آبان 1400'!BD615</f>
        <v>0</v>
      </c>
      <c r="BD614" s="143">
        <f>'آبان 1400'!BE615</f>
        <v>0</v>
      </c>
      <c r="BE614" s="143">
        <f>'آبان 1400'!BF615</f>
        <v>0</v>
      </c>
      <c r="BF614" s="144">
        <f t="shared" si="410"/>
        <v>7332098.6532080015</v>
      </c>
      <c r="BG614" s="141">
        <f t="shared" si="411"/>
        <v>78438672</v>
      </c>
      <c r="BH614" s="145">
        <f t="shared" si="412"/>
        <v>85770771.216000006</v>
      </c>
      <c r="BI614" s="128">
        <f t="shared" si="405"/>
        <v>4659160</v>
      </c>
      <c r="BJ614" s="146">
        <f t="shared" si="413"/>
        <v>2329580</v>
      </c>
      <c r="BK614" s="146">
        <f t="shared" si="414"/>
        <v>698874</v>
      </c>
      <c r="BL614" s="147">
        <f t="shared" si="415"/>
        <v>1120000</v>
      </c>
      <c r="BM614" s="383">
        <v>0</v>
      </c>
      <c r="BN614" s="148">
        <f t="shared" si="416"/>
        <v>94578385.216000006</v>
      </c>
      <c r="BO614" s="149">
        <f t="shared" si="417"/>
        <v>77804286.215999991</v>
      </c>
      <c r="BP614" s="150">
        <f t="shared" si="418"/>
        <v>17894985.82968</v>
      </c>
      <c r="BQ614" s="151">
        <f t="shared" si="419"/>
        <v>112473371.04568</v>
      </c>
      <c r="BR614" s="152">
        <f t="shared" si="420"/>
        <v>100800</v>
      </c>
      <c r="BS614" s="148">
        <f t="shared" si="421"/>
        <v>112574171.04568</v>
      </c>
      <c r="BT614" s="136">
        <v>0</v>
      </c>
      <c r="BU614" s="149">
        <f t="shared" si="422"/>
        <v>9457838.5216000006</v>
      </c>
      <c r="BV614" s="153">
        <f t="shared" si="423"/>
        <v>4728919.2608000003</v>
      </c>
      <c r="BW614" s="134">
        <f t="shared" si="424"/>
        <v>98387413.263280004</v>
      </c>
      <c r="BX614" s="148">
        <f t="shared" si="425"/>
        <v>7687614</v>
      </c>
      <c r="BY614" s="135">
        <f t="shared" si="426"/>
        <v>90699799.263280004</v>
      </c>
      <c r="CD614" s="400">
        <f>'آبان 1400'!AU615</f>
        <v>85770771.216000006</v>
      </c>
      <c r="CE614" s="401">
        <f>'آبان 1400'!AV615</f>
        <v>58857986.18088001</v>
      </c>
      <c r="CF614" s="401">
        <f>'آبان 1400'!AW615</f>
        <v>77804286.215999991</v>
      </c>
      <c r="CG614" s="401">
        <f>'آبان 1400'!AX615</f>
        <v>5446300.0351200001</v>
      </c>
      <c r="CH614" s="401">
        <f>'آبان 1400'!AY615</f>
        <v>1885798.6180880012</v>
      </c>
      <c r="CI614" s="401">
        <f>'آبان 1400'!AZ615</f>
        <v>0</v>
      </c>
      <c r="CJ614" s="401">
        <f>'آبان 1400'!BA615</f>
        <v>0</v>
      </c>
      <c r="CK614" s="401">
        <f>'آبان 1400'!BB615</f>
        <v>0</v>
      </c>
      <c r="CL614" s="401">
        <f>'آبان 1400'!BC615</f>
        <v>0</v>
      </c>
      <c r="CM614" s="401">
        <f>'آبان 1400'!BD615</f>
        <v>0</v>
      </c>
      <c r="CN614" s="401">
        <f>'آبان 1400'!BE615</f>
        <v>0</v>
      </c>
      <c r="CO614" s="401">
        <f>'آبان 1400'!BF615</f>
        <v>0</v>
      </c>
      <c r="CP614" s="401">
        <f>'آبان 1400'!BG615</f>
        <v>7332098.6532080015</v>
      </c>
      <c r="CQ614" s="401">
        <f>'آبان 1400'!BH615</f>
        <v>78438672</v>
      </c>
      <c r="CR614" s="401">
        <f t="shared" si="427"/>
        <v>85770771.216000006</v>
      </c>
      <c r="CS614" s="56">
        <f t="shared" si="428"/>
        <v>4659160</v>
      </c>
      <c r="CT614" s="400">
        <f t="shared" si="429"/>
        <v>2329580</v>
      </c>
      <c r="CU614" s="401">
        <f t="shared" si="430"/>
        <v>698874</v>
      </c>
      <c r="CV614" s="401">
        <f t="shared" si="431"/>
        <v>1120000</v>
      </c>
      <c r="CW614" s="56">
        <v>0</v>
      </c>
      <c r="CX614" s="401">
        <f t="shared" si="432"/>
        <v>94578385.216000006</v>
      </c>
      <c r="CY614" s="401">
        <f t="shared" si="433"/>
        <v>77804286.215999991</v>
      </c>
      <c r="CZ614" s="401">
        <f t="shared" si="434"/>
        <v>17894985.82968</v>
      </c>
      <c r="DA614" s="401">
        <f t="shared" si="435"/>
        <v>112473371.04568</v>
      </c>
      <c r="DB614" s="401">
        <f t="shared" si="436"/>
        <v>100800</v>
      </c>
      <c r="DC614" s="401">
        <f t="shared" si="437"/>
        <v>112574171.04568</v>
      </c>
      <c r="DD614" s="406">
        <v>0</v>
      </c>
      <c r="DE614" s="401">
        <f t="shared" si="438"/>
        <v>9457838.5216000006</v>
      </c>
      <c r="DF614" s="401">
        <f t="shared" si="439"/>
        <v>4728919.2608000003</v>
      </c>
      <c r="DG614" s="401">
        <f t="shared" si="440"/>
        <v>98387413.263280004</v>
      </c>
      <c r="DH614" s="401">
        <f t="shared" si="441"/>
        <v>7687614</v>
      </c>
      <c r="DI614" s="401">
        <f t="shared" si="442"/>
        <v>90699799.263280004</v>
      </c>
      <c r="DJ614" s="401">
        <f t="shared" si="443"/>
        <v>0</v>
      </c>
      <c r="DL614" s="408">
        <f t="shared" si="444"/>
        <v>6638737.5</v>
      </c>
      <c r="DM614" s="408">
        <f t="shared" si="445"/>
        <v>-1979577.5</v>
      </c>
    </row>
    <row r="615" spans="1:117" s="56" customFormat="1" ht="21" x14ac:dyDescent="0.2">
      <c r="A615" s="192">
        <f t="shared" si="406"/>
        <v>2655495</v>
      </c>
      <c r="B615" s="137">
        <f>'آبان 1400'!B616</f>
        <v>610</v>
      </c>
      <c r="C615" s="137">
        <f>'آبان 1400'!C616</f>
        <v>407</v>
      </c>
      <c r="D615" s="137">
        <f>'آبان 1400'!D616</f>
        <v>13524</v>
      </c>
      <c r="E615" s="137" t="str">
        <f>'آبان 1400'!E616</f>
        <v>احمد</v>
      </c>
      <c r="F615" s="137" t="str">
        <f>'آبان 1400'!F616</f>
        <v>توپال</v>
      </c>
      <c r="G615" s="137" t="str">
        <f>'آبان 1400'!G616</f>
        <v>نگهبان</v>
      </c>
      <c r="H615" s="137" t="str">
        <f>'آبان 1400'!H616</f>
        <v>خوزستان</v>
      </c>
      <c r="I615" s="137" t="str">
        <f>'آبان 1400'!I616</f>
        <v>250-700-3600051-1</v>
      </c>
      <c r="J615" s="137">
        <f>'آبان 1400'!J616</f>
        <v>829773800</v>
      </c>
      <c r="K615" s="137" t="str">
        <f>'آبان 1400'!K616</f>
        <v>0052568523</v>
      </c>
      <c r="L615" s="137" t="str">
        <f>'آبان 1400'!L616</f>
        <v>خوزستان</v>
      </c>
      <c r="M615" s="137" t="str">
        <f>'آبان 1400'!M616</f>
        <v>نگهبان</v>
      </c>
      <c r="N615" s="121" t="str">
        <f>'آبان 1400'!N616</f>
        <v>*</v>
      </c>
      <c r="O615" s="120">
        <f>'آبان 1400'!O616</f>
        <v>0</v>
      </c>
      <c r="P615" s="122">
        <f>'آبان 1400'!P616</f>
        <v>0</v>
      </c>
      <c r="Q615" s="362">
        <f>'آبان 1400'!Q616</f>
        <v>30</v>
      </c>
      <c r="R615" s="362">
        <f>'آبان 1400'!R616</f>
        <v>120</v>
      </c>
      <c r="S615" s="362">
        <f>'آبان 1400'!S616</f>
        <v>110</v>
      </c>
      <c r="T615" s="362">
        <f>'آبان 1400'!T616</f>
        <v>29.33</v>
      </c>
      <c r="U615" s="138">
        <f>'آبان 1400'!U616</f>
        <v>0</v>
      </c>
      <c r="V615" s="121">
        <f>'آبان 1400'!W616</f>
        <v>0</v>
      </c>
      <c r="W615" s="122">
        <f>'آبان 1400'!X616</f>
        <v>0</v>
      </c>
      <c r="X615" s="370">
        <f>'آبان 1400'!Y616</f>
        <v>1</v>
      </c>
      <c r="Y615" s="370">
        <f>'آبان 1400'!Z616</f>
        <v>1</v>
      </c>
      <c r="Z615" s="139">
        <f>'آبان 1400'!AA616</f>
        <v>885165</v>
      </c>
      <c r="AA615" s="139">
        <f>'آبان 1400'!AB616</f>
        <v>46667</v>
      </c>
      <c r="AB615" s="139">
        <f>'آبان 1400'!AC616</f>
        <v>931832</v>
      </c>
      <c r="AC615" s="139">
        <f>'آبان 1400'!AD616</f>
        <v>4500000</v>
      </c>
      <c r="AD615" s="139">
        <f>'آبان 1400'!AE616</f>
        <v>6000000</v>
      </c>
      <c r="AE615" s="140">
        <f>'آبان 1400'!AF616</f>
        <v>177895.19999999998</v>
      </c>
      <c r="AF615" s="123">
        <f>'آبان 1400'!AG616</f>
        <v>26554950</v>
      </c>
      <c r="AG615" s="124">
        <f>'آبان 1400'!AH616</f>
        <v>1400010</v>
      </c>
      <c r="AH615" s="124">
        <f>'آبان 1400'!AI616</f>
        <v>21347423.999999996</v>
      </c>
      <c r="AI615" s="124">
        <f>'آبان 1400'!AJ616</f>
        <v>2655495</v>
      </c>
      <c r="AJ615" s="124">
        <f>'آبان 1400'!AK616</f>
        <v>4500000</v>
      </c>
      <c r="AK615" s="124">
        <f>'آبان 1400'!AL616</f>
        <v>6000000</v>
      </c>
      <c r="AL615" s="124">
        <f>'آبان 1400'!AM616</f>
        <v>4892117.9999999991</v>
      </c>
      <c r="AM615" s="124">
        <f>'آبان 1400'!AN616</f>
        <v>5217666.2159999991</v>
      </c>
      <c r="AN615" s="124">
        <f>'آبان 1400'!AO616</f>
        <v>0</v>
      </c>
      <c r="AO615" s="124">
        <f>'آبان 1400'!AP616</f>
        <v>3000000</v>
      </c>
      <c r="AP615" s="124">
        <f>'آبان 1400'!AQ616</f>
        <v>0</v>
      </c>
      <c r="AQ615" s="124">
        <f>'آبان 1400'!AR616</f>
        <v>0</v>
      </c>
      <c r="AR615" s="124">
        <f>'آبان 1400'!AS616</f>
        <v>0</v>
      </c>
      <c r="AS615" s="379">
        <f>'آبان 1400'!AT616</f>
        <v>0</v>
      </c>
      <c r="AT615" s="372">
        <f t="shared" si="407"/>
        <v>75567663.216000006</v>
      </c>
      <c r="AU615" s="174">
        <f>'آبان 1400'!AV616</f>
        <v>54308316.440880008</v>
      </c>
      <c r="AV615" s="142">
        <f>'آبان 1400'!AW616</f>
        <v>72912168.215999991</v>
      </c>
      <c r="AW615" s="143">
        <f t="shared" si="408"/>
        <v>5103851.7751199994</v>
      </c>
      <c r="AX615" s="76">
        <f t="shared" si="409"/>
        <v>1430831.644088001</v>
      </c>
      <c r="AY615" s="143">
        <f>'آبان 1400'!AZ616</f>
        <v>0</v>
      </c>
      <c r="AZ615" s="143">
        <f>'آبان 1400'!BA616</f>
        <v>0</v>
      </c>
      <c r="BA615" s="143">
        <f>'آبان 1400'!BB616</f>
        <v>0</v>
      </c>
      <c r="BB615" s="143">
        <f>'آبان 1400'!BC616</f>
        <v>0</v>
      </c>
      <c r="BC615" s="143">
        <f>'آبان 1400'!BD616</f>
        <v>0</v>
      </c>
      <c r="BD615" s="143">
        <f>'آبان 1400'!BE616</f>
        <v>0</v>
      </c>
      <c r="BE615" s="143">
        <f>'آبان 1400'!BF616</f>
        <v>0</v>
      </c>
      <c r="BF615" s="144">
        <f t="shared" si="410"/>
        <v>6534683.4192080004</v>
      </c>
      <c r="BG615" s="141">
        <f t="shared" si="411"/>
        <v>69032979</v>
      </c>
      <c r="BH615" s="145">
        <f t="shared" si="412"/>
        <v>75567663.216000006</v>
      </c>
      <c r="BI615" s="128">
        <f t="shared" si="405"/>
        <v>4659160</v>
      </c>
      <c r="BJ615" s="146">
        <f t="shared" si="413"/>
        <v>2329580</v>
      </c>
      <c r="BK615" s="146">
        <f t="shared" si="414"/>
        <v>698874</v>
      </c>
      <c r="BL615" s="147">
        <f t="shared" si="415"/>
        <v>1120000</v>
      </c>
      <c r="BM615" s="383">
        <v>0</v>
      </c>
      <c r="BN615" s="148">
        <f t="shared" si="416"/>
        <v>84375277.216000006</v>
      </c>
      <c r="BO615" s="149">
        <f t="shared" si="417"/>
        <v>72912168.215999991</v>
      </c>
      <c r="BP615" s="150">
        <f t="shared" si="418"/>
        <v>16769798.689679999</v>
      </c>
      <c r="BQ615" s="151">
        <f t="shared" si="419"/>
        <v>101145075.90568</v>
      </c>
      <c r="BR615" s="152">
        <f t="shared" si="420"/>
        <v>100800</v>
      </c>
      <c r="BS615" s="148">
        <f t="shared" si="421"/>
        <v>101245875.90568</v>
      </c>
      <c r="BT615" s="136">
        <v>0</v>
      </c>
      <c r="BU615" s="149">
        <f t="shared" si="422"/>
        <v>8437527.7216000017</v>
      </c>
      <c r="BV615" s="153">
        <f t="shared" si="423"/>
        <v>4218763.8608000008</v>
      </c>
      <c r="BW615" s="134">
        <f t="shared" si="424"/>
        <v>88589584.323280007</v>
      </c>
      <c r="BX615" s="148">
        <f t="shared" si="425"/>
        <v>7687614</v>
      </c>
      <c r="BY615" s="135">
        <f t="shared" si="426"/>
        <v>80901970.323280007</v>
      </c>
      <c r="CD615" s="400">
        <f>'آبان 1400'!AU616</f>
        <v>75567663.216000006</v>
      </c>
      <c r="CE615" s="401">
        <f>'آبان 1400'!AV616</f>
        <v>54308316.440880008</v>
      </c>
      <c r="CF615" s="401">
        <f>'آبان 1400'!AW616</f>
        <v>72912168.215999991</v>
      </c>
      <c r="CG615" s="401">
        <f>'آبان 1400'!AX616</f>
        <v>5103851.7751199994</v>
      </c>
      <c r="CH615" s="401">
        <f>'آبان 1400'!AY616</f>
        <v>1430831.644088001</v>
      </c>
      <c r="CI615" s="401">
        <f>'آبان 1400'!AZ616</f>
        <v>0</v>
      </c>
      <c r="CJ615" s="401">
        <f>'آبان 1400'!BA616</f>
        <v>0</v>
      </c>
      <c r="CK615" s="401">
        <f>'آبان 1400'!BB616</f>
        <v>0</v>
      </c>
      <c r="CL615" s="401">
        <f>'آبان 1400'!BC616</f>
        <v>0</v>
      </c>
      <c r="CM615" s="401">
        <f>'آبان 1400'!BD616</f>
        <v>0</v>
      </c>
      <c r="CN615" s="401">
        <f>'آبان 1400'!BE616</f>
        <v>0</v>
      </c>
      <c r="CO615" s="401">
        <f>'آبان 1400'!BF616</f>
        <v>0</v>
      </c>
      <c r="CP615" s="401">
        <f>'آبان 1400'!BG616</f>
        <v>6534683.4192080004</v>
      </c>
      <c r="CQ615" s="401">
        <f>'آبان 1400'!BH616</f>
        <v>69032979</v>
      </c>
      <c r="CR615" s="401">
        <f t="shared" si="427"/>
        <v>75567663.216000006</v>
      </c>
      <c r="CS615" s="56">
        <f t="shared" si="428"/>
        <v>4659160</v>
      </c>
      <c r="CT615" s="400">
        <f t="shared" si="429"/>
        <v>2329580</v>
      </c>
      <c r="CU615" s="401">
        <f t="shared" si="430"/>
        <v>698874</v>
      </c>
      <c r="CV615" s="401">
        <f t="shared" si="431"/>
        <v>1120000</v>
      </c>
      <c r="CW615" s="56">
        <v>0</v>
      </c>
      <c r="CX615" s="401">
        <f t="shared" si="432"/>
        <v>84375277.216000006</v>
      </c>
      <c r="CY615" s="401">
        <f t="shared" si="433"/>
        <v>72912168.215999991</v>
      </c>
      <c r="CZ615" s="401">
        <f t="shared" si="434"/>
        <v>16769798.689679999</v>
      </c>
      <c r="DA615" s="401">
        <f t="shared" si="435"/>
        <v>101145075.90568</v>
      </c>
      <c r="DB615" s="401">
        <f t="shared" si="436"/>
        <v>100800</v>
      </c>
      <c r="DC615" s="401">
        <f t="shared" si="437"/>
        <v>101245875.90568</v>
      </c>
      <c r="DD615" s="406">
        <v>0</v>
      </c>
      <c r="DE615" s="401">
        <f t="shared" si="438"/>
        <v>8437527.7216000017</v>
      </c>
      <c r="DF615" s="401">
        <f t="shared" si="439"/>
        <v>4218763.8608000008</v>
      </c>
      <c r="DG615" s="401">
        <f t="shared" si="440"/>
        <v>88589584.323280007</v>
      </c>
      <c r="DH615" s="401">
        <f t="shared" si="441"/>
        <v>7687614</v>
      </c>
      <c r="DI615" s="401">
        <f t="shared" si="442"/>
        <v>80901970.323280007</v>
      </c>
      <c r="DJ615" s="401">
        <f t="shared" si="443"/>
        <v>0</v>
      </c>
      <c r="DL615" s="408">
        <f t="shared" si="444"/>
        <v>6638737.5</v>
      </c>
      <c r="DM615" s="408">
        <f t="shared" si="445"/>
        <v>-1979577.5</v>
      </c>
    </row>
    <row r="616" spans="1:117" s="56" customFormat="1" ht="21" x14ac:dyDescent="0.2">
      <c r="A616" s="192">
        <f t="shared" si="406"/>
        <v>2655495</v>
      </c>
      <c r="B616" s="137">
        <f>'آبان 1400'!B617</f>
        <v>611</v>
      </c>
      <c r="C616" s="137">
        <f>'آبان 1400'!C617</f>
        <v>408</v>
      </c>
      <c r="D616" s="137">
        <f>'آبان 1400'!D617</f>
        <v>13541</v>
      </c>
      <c r="E616" s="137" t="str">
        <f>'آبان 1400'!E617</f>
        <v>کیانوش</v>
      </c>
      <c r="F616" s="137" t="str">
        <f>'آبان 1400'!F617</f>
        <v>محمدی رجا</v>
      </c>
      <c r="G616" s="137" t="str">
        <f>'آبان 1400'!G617</f>
        <v>نگهبان</v>
      </c>
      <c r="H616" s="137" t="str">
        <f>'آبان 1400'!H617</f>
        <v>خوزستان</v>
      </c>
      <c r="I616" s="137" t="str">
        <f>'آبان 1400'!I617</f>
        <v>160-700-3599685-1</v>
      </c>
      <c r="J616" s="137">
        <f>'آبان 1400'!J617</f>
        <v>1972365436</v>
      </c>
      <c r="K616" s="137" t="str">
        <f>'آبان 1400'!K617</f>
        <v>0055786783</v>
      </c>
      <c r="L616" s="137" t="str">
        <f>'آبان 1400'!L617</f>
        <v>خوزستان</v>
      </c>
      <c r="M616" s="137" t="str">
        <f>'آبان 1400'!M617</f>
        <v>نگهبان</v>
      </c>
      <c r="N616" s="121" t="str">
        <f>'آبان 1400'!N617</f>
        <v>*</v>
      </c>
      <c r="O616" s="120">
        <f>'آبان 1400'!O617</f>
        <v>0</v>
      </c>
      <c r="P616" s="122">
        <f>'آبان 1400'!P617</f>
        <v>0</v>
      </c>
      <c r="Q616" s="362">
        <f>'آبان 1400'!Q617</f>
        <v>30</v>
      </c>
      <c r="R616" s="362">
        <f>'آبان 1400'!R617</f>
        <v>120</v>
      </c>
      <c r="S616" s="362">
        <f>'آبان 1400'!S617</f>
        <v>110</v>
      </c>
      <c r="T616" s="362">
        <f>'آبان 1400'!T617</f>
        <v>29.33</v>
      </c>
      <c r="U616" s="138">
        <f>'آبان 1400'!U617</f>
        <v>0</v>
      </c>
      <c r="V616" s="121">
        <f>'آبان 1400'!W617</f>
        <v>0</v>
      </c>
      <c r="W616" s="122">
        <f>'آبان 1400'!X617</f>
        <v>0</v>
      </c>
      <c r="X616" s="370">
        <f>'آبان 1400'!Y617</f>
        <v>0</v>
      </c>
      <c r="Y616" s="370">
        <f>'آبان 1400'!Z617</f>
        <v>0</v>
      </c>
      <c r="Z616" s="139">
        <f>'آبان 1400'!AA617</f>
        <v>885165</v>
      </c>
      <c r="AA616" s="139">
        <f>'آبان 1400'!AB617</f>
        <v>46667</v>
      </c>
      <c r="AB616" s="139">
        <f>'آبان 1400'!AC617</f>
        <v>931832</v>
      </c>
      <c r="AC616" s="139">
        <f>'آبان 1400'!AD617</f>
        <v>4500000</v>
      </c>
      <c r="AD616" s="139">
        <f>'آبان 1400'!AE617</f>
        <v>6000000</v>
      </c>
      <c r="AE616" s="140">
        <f>'آبان 1400'!AF617</f>
        <v>177895.19999999998</v>
      </c>
      <c r="AF616" s="123">
        <f>'آبان 1400'!AG617</f>
        <v>26554950</v>
      </c>
      <c r="AG616" s="124">
        <f>'آبان 1400'!AH617</f>
        <v>1400010</v>
      </c>
      <c r="AH616" s="124">
        <f>'آبان 1400'!AI617</f>
        <v>21347423.999999996</v>
      </c>
      <c r="AI616" s="124">
        <f>'آبان 1400'!AJ617</f>
        <v>0</v>
      </c>
      <c r="AJ616" s="124">
        <f>'آبان 1400'!AK617</f>
        <v>4500000</v>
      </c>
      <c r="AK616" s="124">
        <f>'آبان 1400'!AL617</f>
        <v>6000000</v>
      </c>
      <c r="AL616" s="124">
        <f>'آبان 1400'!AM617</f>
        <v>4892117.9999999991</v>
      </c>
      <c r="AM616" s="124">
        <f>'آبان 1400'!AN617</f>
        <v>5217666.2159999991</v>
      </c>
      <c r="AN616" s="124">
        <f>'آبان 1400'!AO617</f>
        <v>0</v>
      </c>
      <c r="AO616" s="124">
        <f>'آبان 1400'!AP617</f>
        <v>3000000</v>
      </c>
      <c r="AP616" s="124">
        <f>'آبان 1400'!AQ617</f>
        <v>0</v>
      </c>
      <c r="AQ616" s="124">
        <f>'آبان 1400'!AR617</f>
        <v>0</v>
      </c>
      <c r="AR616" s="124">
        <f>'آبان 1400'!AS617</f>
        <v>0</v>
      </c>
      <c r="AS616" s="379">
        <f>'آبان 1400'!AT617</f>
        <v>0</v>
      </c>
      <c r="AT616" s="372">
        <f t="shared" si="407"/>
        <v>72912168.216000006</v>
      </c>
      <c r="AU616" s="174">
        <f>'آبان 1400'!AV617</f>
        <v>54308316.440880008</v>
      </c>
      <c r="AV616" s="142">
        <f>'آبان 1400'!AW617</f>
        <v>72912168.215999991</v>
      </c>
      <c r="AW616" s="143">
        <f t="shared" si="408"/>
        <v>5103851.7751199994</v>
      </c>
      <c r="AX616" s="76">
        <f t="shared" si="409"/>
        <v>1430831.644088001</v>
      </c>
      <c r="AY616" s="143">
        <f>'آبان 1400'!AZ617</f>
        <v>0</v>
      </c>
      <c r="AZ616" s="143">
        <f>'آبان 1400'!BA617</f>
        <v>0</v>
      </c>
      <c r="BA616" s="143">
        <f>'آبان 1400'!BB617</f>
        <v>0</v>
      </c>
      <c r="BB616" s="143">
        <f>'آبان 1400'!BC617</f>
        <v>0</v>
      </c>
      <c r="BC616" s="143">
        <f>'آبان 1400'!BD617</f>
        <v>0</v>
      </c>
      <c r="BD616" s="143">
        <f>'آبان 1400'!BE617</f>
        <v>0</v>
      </c>
      <c r="BE616" s="143">
        <f>'آبان 1400'!BF617</f>
        <v>0</v>
      </c>
      <c r="BF616" s="144">
        <f t="shared" si="410"/>
        <v>6534683.4192080004</v>
      </c>
      <c r="BG616" s="141">
        <f t="shared" si="411"/>
        <v>66377484</v>
      </c>
      <c r="BH616" s="145">
        <f t="shared" si="412"/>
        <v>72912168.216000006</v>
      </c>
      <c r="BI616" s="128">
        <f t="shared" si="405"/>
        <v>4659160</v>
      </c>
      <c r="BJ616" s="146">
        <f t="shared" si="413"/>
        <v>2329580</v>
      </c>
      <c r="BK616" s="146">
        <f t="shared" si="414"/>
        <v>698874</v>
      </c>
      <c r="BL616" s="147">
        <f t="shared" si="415"/>
        <v>1120000</v>
      </c>
      <c r="BM616" s="383">
        <v>0</v>
      </c>
      <c r="BN616" s="148">
        <f t="shared" si="416"/>
        <v>81719782.216000006</v>
      </c>
      <c r="BO616" s="149">
        <f t="shared" si="417"/>
        <v>72912168.215999991</v>
      </c>
      <c r="BP616" s="150">
        <f t="shared" si="418"/>
        <v>16769798.689679999</v>
      </c>
      <c r="BQ616" s="151">
        <f t="shared" si="419"/>
        <v>98489580.905680001</v>
      </c>
      <c r="BR616" s="152">
        <f t="shared" si="420"/>
        <v>100800</v>
      </c>
      <c r="BS616" s="148">
        <f t="shared" si="421"/>
        <v>98590380.905680001</v>
      </c>
      <c r="BT616" s="136">
        <v>0</v>
      </c>
      <c r="BU616" s="149">
        <f t="shared" si="422"/>
        <v>8171978.2216000007</v>
      </c>
      <c r="BV616" s="153">
        <f t="shared" si="423"/>
        <v>4085989.1108000004</v>
      </c>
      <c r="BW616" s="134">
        <f t="shared" si="424"/>
        <v>86332413.573280007</v>
      </c>
      <c r="BX616" s="148">
        <f t="shared" si="425"/>
        <v>7687614</v>
      </c>
      <c r="BY616" s="135">
        <f t="shared" si="426"/>
        <v>78644799.573280007</v>
      </c>
      <c r="CD616" s="400">
        <f>'آبان 1400'!AU617</f>
        <v>72912168.216000006</v>
      </c>
      <c r="CE616" s="401">
        <f>'آبان 1400'!AV617</f>
        <v>54308316.440880008</v>
      </c>
      <c r="CF616" s="401">
        <f>'آبان 1400'!AW617</f>
        <v>72912168.215999991</v>
      </c>
      <c r="CG616" s="401">
        <f>'آبان 1400'!AX617</f>
        <v>5103851.7751199994</v>
      </c>
      <c r="CH616" s="401">
        <f>'آبان 1400'!AY617</f>
        <v>1430831.644088001</v>
      </c>
      <c r="CI616" s="401">
        <f>'آبان 1400'!AZ617</f>
        <v>0</v>
      </c>
      <c r="CJ616" s="401">
        <f>'آبان 1400'!BA617</f>
        <v>0</v>
      </c>
      <c r="CK616" s="401">
        <f>'آبان 1400'!BB617</f>
        <v>0</v>
      </c>
      <c r="CL616" s="401">
        <f>'آبان 1400'!BC617</f>
        <v>0</v>
      </c>
      <c r="CM616" s="401">
        <f>'آبان 1400'!BD617</f>
        <v>0</v>
      </c>
      <c r="CN616" s="401">
        <f>'آبان 1400'!BE617</f>
        <v>0</v>
      </c>
      <c r="CO616" s="401">
        <f>'آبان 1400'!BF617</f>
        <v>0</v>
      </c>
      <c r="CP616" s="401">
        <f>'آبان 1400'!BG617</f>
        <v>6534683.4192080004</v>
      </c>
      <c r="CQ616" s="401">
        <f>'آبان 1400'!BH617</f>
        <v>66377484</v>
      </c>
      <c r="CR616" s="401">
        <f t="shared" si="427"/>
        <v>72912168.216000006</v>
      </c>
      <c r="CS616" s="56">
        <f t="shared" si="428"/>
        <v>4659160</v>
      </c>
      <c r="CT616" s="400">
        <f t="shared" si="429"/>
        <v>2329580</v>
      </c>
      <c r="CU616" s="401">
        <f t="shared" si="430"/>
        <v>698874</v>
      </c>
      <c r="CV616" s="401">
        <f t="shared" si="431"/>
        <v>1120000</v>
      </c>
      <c r="CW616" s="56">
        <v>0</v>
      </c>
      <c r="CX616" s="401">
        <f t="shared" si="432"/>
        <v>81719782.216000006</v>
      </c>
      <c r="CY616" s="401">
        <f t="shared" si="433"/>
        <v>72912168.215999991</v>
      </c>
      <c r="CZ616" s="401">
        <f t="shared" si="434"/>
        <v>16769798.689679999</v>
      </c>
      <c r="DA616" s="401">
        <f t="shared" si="435"/>
        <v>98489580.905680001</v>
      </c>
      <c r="DB616" s="401">
        <f t="shared" si="436"/>
        <v>100800</v>
      </c>
      <c r="DC616" s="401">
        <f t="shared" si="437"/>
        <v>98590380.905680001</v>
      </c>
      <c r="DD616" s="406">
        <v>0</v>
      </c>
      <c r="DE616" s="401">
        <f t="shared" si="438"/>
        <v>8171978.2216000007</v>
      </c>
      <c r="DF616" s="401">
        <f t="shared" si="439"/>
        <v>4085989.1108000004</v>
      </c>
      <c r="DG616" s="401">
        <f t="shared" si="440"/>
        <v>86332413.573280007</v>
      </c>
      <c r="DH616" s="401">
        <f t="shared" si="441"/>
        <v>7687614</v>
      </c>
      <c r="DI616" s="401">
        <f t="shared" si="442"/>
        <v>78644799.573280007</v>
      </c>
      <c r="DJ616" s="401">
        <f t="shared" si="443"/>
        <v>0</v>
      </c>
      <c r="DL616" s="408">
        <f t="shared" si="444"/>
        <v>6638737.5</v>
      </c>
      <c r="DM616" s="408">
        <f t="shared" si="445"/>
        <v>-1979577.5</v>
      </c>
    </row>
    <row r="617" spans="1:117" s="56" customFormat="1" ht="21" x14ac:dyDescent="0.2">
      <c r="A617" s="192">
        <f t="shared" si="406"/>
        <v>2655495</v>
      </c>
      <c r="B617" s="137">
        <f>'آبان 1400'!B618</f>
        <v>612</v>
      </c>
      <c r="C617" s="137">
        <f>'آبان 1400'!C618</f>
        <v>409</v>
      </c>
      <c r="D617" s="137">
        <f>'آبان 1400'!D618</f>
        <v>13540</v>
      </c>
      <c r="E617" s="137" t="str">
        <f>'آبان 1400'!E618</f>
        <v>رشید</v>
      </c>
      <c r="F617" s="137" t="str">
        <f>'آبان 1400'!F618</f>
        <v>مجدمی</v>
      </c>
      <c r="G617" s="137" t="str">
        <f>'آبان 1400'!G618</f>
        <v>نگهبان</v>
      </c>
      <c r="H617" s="137" t="str">
        <f>'آبان 1400'!H618</f>
        <v>خوزستان</v>
      </c>
      <c r="I617" s="137" t="str">
        <f>'آبان 1400'!I618</f>
        <v>314-12-3697129-1</v>
      </c>
      <c r="J617" s="137">
        <f>'آبان 1400'!J618</f>
        <v>1819875504</v>
      </c>
      <c r="K617" s="137" t="str">
        <f>'آبان 1400'!K618</f>
        <v>0056039435</v>
      </c>
      <c r="L617" s="137" t="str">
        <f>'آبان 1400'!L618</f>
        <v>خوزستان</v>
      </c>
      <c r="M617" s="137" t="str">
        <f>'آبان 1400'!M618</f>
        <v>نگهبان</v>
      </c>
      <c r="N617" s="121" t="str">
        <f>'آبان 1400'!N618</f>
        <v>*</v>
      </c>
      <c r="O617" s="120">
        <f>'آبان 1400'!O618</f>
        <v>0</v>
      </c>
      <c r="P617" s="122">
        <f>'آبان 1400'!P618</f>
        <v>0</v>
      </c>
      <c r="Q617" s="362">
        <f>'آبان 1400'!Q618</f>
        <v>30</v>
      </c>
      <c r="R617" s="362">
        <f>'آبان 1400'!R618</f>
        <v>120</v>
      </c>
      <c r="S617" s="362">
        <f>'آبان 1400'!S618</f>
        <v>110</v>
      </c>
      <c r="T617" s="362">
        <f>'آبان 1400'!T618</f>
        <v>29.33</v>
      </c>
      <c r="U617" s="138">
        <f>'آبان 1400'!U618</f>
        <v>0</v>
      </c>
      <c r="V617" s="121">
        <f>'آبان 1400'!W618</f>
        <v>0</v>
      </c>
      <c r="W617" s="122">
        <f>'آبان 1400'!X618</f>
        <v>0</v>
      </c>
      <c r="X617" s="370">
        <f>'آبان 1400'!Y618</f>
        <v>3</v>
      </c>
      <c r="Y617" s="370">
        <f>'آبان 1400'!Z618</f>
        <v>3</v>
      </c>
      <c r="Z617" s="139">
        <f>'آبان 1400'!AA618</f>
        <v>885165</v>
      </c>
      <c r="AA617" s="139">
        <f>'آبان 1400'!AB618</f>
        <v>46667</v>
      </c>
      <c r="AB617" s="139">
        <f>'آبان 1400'!AC618</f>
        <v>931832</v>
      </c>
      <c r="AC617" s="139">
        <f>'آبان 1400'!AD618</f>
        <v>4500000</v>
      </c>
      <c r="AD617" s="139">
        <f>'آبان 1400'!AE618</f>
        <v>6000000</v>
      </c>
      <c r="AE617" s="140">
        <f>'آبان 1400'!AF618</f>
        <v>177895.19999999998</v>
      </c>
      <c r="AF617" s="123">
        <f>'آبان 1400'!AG618</f>
        <v>26554950</v>
      </c>
      <c r="AG617" s="124">
        <f>'آبان 1400'!AH618</f>
        <v>1400010</v>
      </c>
      <c r="AH617" s="124">
        <f>'آبان 1400'!AI618</f>
        <v>21347423.999999996</v>
      </c>
      <c r="AI617" s="124">
        <f>'آبان 1400'!AJ618</f>
        <v>7966485</v>
      </c>
      <c r="AJ617" s="124">
        <f>'آبان 1400'!AK618</f>
        <v>4500000</v>
      </c>
      <c r="AK617" s="124">
        <f>'آبان 1400'!AL618</f>
        <v>6000000</v>
      </c>
      <c r="AL617" s="124">
        <f>'آبان 1400'!AM618</f>
        <v>4892117.9999999991</v>
      </c>
      <c r="AM617" s="124">
        <f>'آبان 1400'!AN618</f>
        <v>5217666.2159999991</v>
      </c>
      <c r="AN617" s="124">
        <f>'آبان 1400'!AO618</f>
        <v>0</v>
      </c>
      <c r="AO617" s="124">
        <f>'آبان 1400'!AP618</f>
        <v>3000000</v>
      </c>
      <c r="AP617" s="124">
        <f>'آبان 1400'!AQ618</f>
        <v>0</v>
      </c>
      <c r="AQ617" s="124">
        <f>'آبان 1400'!AR618</f>
        <v>0</v>
      </c>
      <c r="AR617" s="124">
        <f>'آبان 1400'!AS618</f>
        <v>0</v>
      </c>
      <c r="AS617" s="379">
        <f>'آبان 1400'!AT618</f>
        <v>0</v>
      </c>
      <c r="AT617" s="372">
        <f t="shared" si="407"/>
        <v>80878653.216000006</v>
      </c>
      <c r="AU617" s="174">
        <f>'آبان 1400'!AV618</f>
        <v>54308316.440880008</v>
      </c>
      <c r="AV617" s="142">
        <f>'آبان 1400'!AW618</f>
        <v>72912168.215999991</v>
      </c>
      <c r="AW617" s="143">
        <f t="shared" si="408"/>
        <v>5103851.7751199994</v>
      </c>
      <c r="AX617" s="76">
        <f t="shared" si="409"/>
        <v>1430831.644088001</v>
      </c>
      <c r="AY617" s="143">
        <f>'آبان 1400'!AZ618</f>
        <v>0</v>
      </c>
      <c r="AZ617" s="143">
        <f>'آبان 1400'!BA618</f>
        <v>0</v>
      </c>
      <c r="BA617" s="143">
        <f>'آبان 1400'!BB618</f>
        <v>0</v>
      </c>
      <c r="BB617" s="143">
        <f>'آبان 1400'!BC618</f>
        <v>0</v>
      </c>
      <c r="BC617" s="143">
        <f>'آبان 1400'!BD618</f>
        <v>0</v>
      </c>
      <c r="BD617" s="143">
        <f>'آبان 1400'!BE618</f>
        <v>0</v>
      </c>
      <c r="BE617" s="143">
        <f>'آبان 1400'!BF618</f>
        <v>0</v>
      </c>
      <c r="BF617" s="144">
        <f t="shared" si="410"/>
        <v>6534683.4192080004</v>
      </c>
      <c r="BG617" s="141">
        <f t="shared" si="411"/>
        <v>74343969</v>
      </c>
      <c r="BH617" s="145">
        <f t="shared" si="412"/>
        <v>80878653.216000006</v>
      </c>
      <c r="BI617" s="128">
        <f t="shared" si="405"/>
        <v>4659160</v>
      </c>
      <c r="BJ617" s="146">
        <f t="shared" si="413"/>
        <v>2329580</v>
      </c>
      <c r="BK617" s="146">
        <f t="shared" si="414"/>
        <v>698874</v>
      </c>
      <c r="BL617" s="147">
        <f t="shared" si="415"/>
        <v>1120000</v>
      </c>
      <c r="BM617" s="383">
        <v>0</v>
      </c>
      <c r="BN617" s="148">
        <f t="shared" si="416"/>
        <v>89686267.216000006</v>
      </c>
      <c r="BO617" s="149">
        <f t="shared" si="417"/>
        <v>72912168.215999991</v>
      </c>
      <c r="BP617" s="150">
        <f t="shared" si="418"/>
        <v>16769798.689679999</v>
      </c>
      <c r="BQ617" s="151">
        <f t="shared" si="419"/>
        <v>106456065.90568</v>
      </c>
      <c r="BR617" s="152">
        <f t="shared" si="420"/>
        <v>100800</v>
      </c>
      <c r="BS617" s="148">
        <f t="shared" si="421"/>
        <v>106556865.90568</v>
      </c>
      <c r="BT617" s="136">
        <v>0</v>
      </c>
      <c r="BU617" s="149">
        <f t="shared" si="422"/>
        <v>8968626.7216000017</v>
      </c>
      <c r="BV617" s="153">
        <f t="shared" si="423"/>
        <v>4484313.3608000008</v>
      </c>
      <c r="BW617" s="134">
        <f t="shared" si="424"/>
        <v>93103925.823280007</v>
      </c>
      <c r="BX617" s="148">
        <f t="shared" si="425"/>
        <v>7687614</v>
      </c>
      <c r="BY617" s="135">
        <f t="shared" si="426"/>
        <v>85416311.823280007</v>
      </c>
      <c r="CD617" s="400">
        <f>'آبان 1400'!AU618</f>
        <v>80878653.216000006</v>
      </c>
      <c r="CE617" s="401">
        <f>'آبان 1400'!AV618</f>
        <v>54308316.440880008</v>
      </c>
      <c r="CF617" s="401">
        <f>'آبان 1400'!AW618</f>
        <v>72912168.215999991</v>
      </c>
      <c r="CG617" s="401">
        <f>'آبان 1400'!AX618</f>
        <v>5103851.7751199994</v>
      </c>
      <c r="CH617" s="401">
        <f>'آبان 1400'!AY618</f>
        <v>1430831.644088001</v>
      </c>
      <c r="CI617" s="401">
        <f>'آبان 1400'!AZ618</f>
        <v>0</v>
      </c>
      <c r="CJ617" s="401">
        <f>'آبان 1400'!BA618</f>
        <v>0</v>
      </c>
      <c r="CK617" s="401">
        <f>'آبان 1400'!BB618</f>
        <v>0</v>
      </c>
      <c r="CL617" s="401">
        <f>'آبان 1400'!BC618</f>
        <v>0</v>
      </c>
      <c r="CM617" s="401">
        <f>'آبان 1400'!BD618</f>
        <v>0</v>
      </c>
      <c r="CN617" s="401">
        <f>'آبان 1400'!BE618</f>
        <v>0</v>
      </c>
      <c r="CO617" s="401">
        <f>'آبان 1400'!BF618</f>
        <v>0</v>
      </c>
      <c r="CP617" s="401">
        <f>'آبان 1400'!BG618</f>
        <v>6534683.4192080004</v>
      </c>
      <c r="CQ617" s="401">
        <f>'آبان 1400'!BH618</f>
        <v>74343969</v>
      </c>
      <c r="CR617" s="401">
        <f t="shared" si="427"/>
        <v>80878653.216000006</v>
      </c>
      <c r="CS617" s="56">
        <f t="shared" si="428"/>
        <v>4659160</v>
      </c>
      <c r="CT617" s="400">
        <f t="shared" si="429"/>
        <v>2329580</v>
      </c>
      <c r="CU617" s="401">
        <f t="shared" si="430"/>
        <v>698874</v>
      </c>
      <c r="CV617" s="401">
        <f t="shared" si="431"/>
        <v>1120000</v>
      </c>
      <c r="CW617" s="56">
        <v>0</v>
      </c>
      <c r="CX617" s="401">
        <f t="shared" si="432"/>
        <v>89686267.216000006</v>
      </c>
      <c r="CY617" s="401">
        <f t="shared" si="433"/>
        <v>72912168.215999991</v>
      </c>
      <c r="CZ617" s="401">
        <f t="shared" si="434"/>
        <v>16769798.689679999</v>
      </c>
      <c r="DA617" s="401">
        <f t="shared" si="435"/>
        <v>106456065.90568</v>
      </c>
      <c r="DB617" s="401">
        <f t="shared" si="436"/>
        <v>100800</v>
      </c>
      <c r="DC617" s="401">
        <f t="shared" si="437"/>
        <v>106556865.90568</v>
      </c>
      <c r="DD617" s="406">
        <v>0</v>
      </c>
      <c r="DE617" s="401">
        <f t="shared" si="438"/>
        <v>8968626.7216000017</v>
      </c>
      <c r="DF617" s="401">
        <f t="shared" si="439"/>
        <v>4484313.3608000008</v>
      </c>
      <c r="DG617" s="401">
        <f t="shared" si="440"/>
        <v>93103925.823280007</v>
      </c>
      <c r="DH617" s="401">
        <f t="shared" si="441"/>
        <v>7687614</v>
      </c>
      <c r="DI617" s="401">
        <f t="shared" si="442"/>
        <v>85416311.823280007</v>
      </c>
      <c r="DJ617" s="401">
        <f t="shared" si="443"/>
        <v>0</v>
      </c>
      <c r="DL617" s="408">
        <f t="shared" si="444"/>
        <v>6638737.5</v>
      </c>
      <c r="DM617" s="408">
        <f t="shared" si="445"/>
        <v>-1979577.5</v>
      </c>
    </row>
    <row r="618" spans="1:117" s="56" customFormat="1" ht="21" x14ac:dyDescent="0.2">
      <c r="A618" s="192">
        <f t="shared" si="406"/>
        <v>2655495</v>
      </c>
      <c r="B618" s="137">
        <f>'آبان 1400'!B619</f>
        <v>613</v>
      </c>
      <c r="C618" s="137">
        <f>'آبان 1400'!C619</f>
        <v>410</v>
      </c>
      <c r="D618" s="137">
        <f>'آبان 1400'!D619</f>
        <v>13536</v>
      </c>
      <c r="E618" s="137" t="str">
        <f>'آبان 1400'!E619</f>
        <v>حسن</v>
      </c>
      <c r="F618" s="137" t="str">
        <f>'آبان 1400'!F619</f>
        <v>علی پور منصور آباد</v>
      </c>
      <c r="G618" s="137" t="str">
        <f>'آبان 1400'!G619</f>
        <v>نگهبان</v>
      </c>
      <c r="H618" s="137" t="str">
        <f>'آبان 1400'!H619</f>
        <v>خوزستان</v>
      </c>
      <c r="I618" s="137" t="str">
        <f>'آبان 1400'!I619</f>
        <v>345-12-3744066-1</v>
      </c>
      <c r="J618" s="137">
        <f>'آبان 1400'!J619</f>
        <v>4232063625</v>
      </c>
      <c r="K618" s="137" t="str">
        <f>'آبان 1400'!K619</f>
        <v>0012854798</v>
      </c>
      <c r="L618" s="137" t="str">
        <f>'آبان 1400'!L619</f>
        <v>خوزستان</v>
      </c>
      <c r="M618" s="137" t="str">
        <f>'آبان 1400'!M619</f>
        <v>نگهبان</v>
      </c>
      <c r="N618" s="121">
        <f>'آبان 1400'!N619</f>
        <v>0</v>
      </c>
      <c r="O618" s="120">
        <f>'آبان 1400'!O619</f>
        <v>0</v>
      </c>
      <c r="P618" s="122" t="str">
        <f>'آبان 1400'!P619</f>
        <v>*</v>
      </c>
      <c r="Q618" s="362">
        <f>'آبان 1400'!Q619</f>
        <v>30</v>
      </c>
      <c r="R618" s="362">
        <f>'آبان 1400'!R619</f>
        <v>120</v>
      </c>
      <c r="S618" s="362">
        <f>'آبان 1400'!S619</f>
        <v>220</v>
      </c>
      <c r="T618" s="362">
        <f>'آبان 1400'!T619</f>
        <v>29.33</v>
      </c>
      <c r="U618" s="138">
        <f>'آبان 1400'!U619</f>
        <v>0</v>
      </c>
      <c r="V618" s="121">
        <f>'آبان 1400'!W619</f>
        <v>0</v>
      </c>
      <c r="W618" s="122">
        <f>'آبان 1400'!X619</f>
        <v>0</v>
      </c>
      <c r="X618" s="370">
        <f>'آبان 1400'!Y619</f>
        <v>0</v>
      </c>
      <c r="Y618" s="370">
        <f>'آبان 1400'!Z619</f>
        <v>0</v>
      </c>
      <c r="Z618" s="139">
        <f>'آبان 1400'!AA619</f>
        <v>885165</v>
      </c>
      <c r="AA618" s="139">
        <f>'آبان 1400'!AB619</f>
        <v>46667</v>
      </c>
      <c r="AB618" s="139">
        <f>'آبان 1400'!AC619</f>
        <v>931832</v>
      </c>
      <c r="AC618" s="139">
        <f>'آبان 1400'!AD619</f>
        <v>4500000</v>
      </c>
      <c r="AD618" s="139">
        <f>'آبان 1400'!AE619</f>
        <v>6000000</v>
      </c>
      <c r="AE618" s="140">
        <f>'آبان 1400'!AF619</f>
        <v>177895.19999999998</v>
      </c>
      <c r="AF618" s="123">
        <f>'آبان 1400'!AG619</f>
        <v>26554950</v>
      </c>
      <c r="AG618" s="124">
        <f>'آبان 1400'!AH619</f>
        <v>1400010</v>
      </c>
      <c r="AH618" s="124">
        <f>'آبان 1400'!AI619</f>
        <v>21347423.999999996</v>
      </c>
      <c r="AI618" s="124">
        <f>'آبان 1400'!AJ619</f>
        <v>0</v>
      </c>
      <c r="AJ618" s="124">
        <f>'آبان 1400'!AK619</f>
        <v>4500000</v>
      </c>
      <c r="AK618" s="124">
        <f>'آبان 1400'!AL619</f>
        <v>6000000</v>
      </c>
      <c r="AL618" s="124">
        <f>'آبان 1400'!AM619</f>
        <v>9784235.9999999981</v>
      </c>
      <c r="AM618" s="124">
        <f>'آبان 1400'!AN619</f>
        <v>5217666.2159999991</v>
      </c>
      <c r="AN618" s="124">
        <f>'آبان 1400'!AO619</f>
        <v>0</v>
      </c>
      <c r="AO618" s="124">
        <f>'آبان 1400'!AP619</f>
        <v>3000000</v>
      </c>
      <c r="AP618" s="124">
        <f>'آبان 1400'!AQ619</f>
        <v>0</v>
      </c>
      <c r="AQ618" s="124">
        <f>'آبان 1400'!AR619</f>
        <v>0</v>
      </c>
      <c r="AR618" s="124">
        <f>'آبان 1400'!AS619</f>
        <v>0</v>
      </c>
      <c r="AS618" s="379">
        <f>'آبان 1400'!AT619</f>
        <v>0</v>
      </c>
      <c r="AT618" s="372">
        <f t="shared" si="407"/>
        <v>77804286.216000006</v>
      </c>
      <c r="AU618" s="174">
        <f>'آبان 1400'!AV619</f>
        <v>58857986.18088001</v>
      </c>
      <c r="AV618" s="142">
        <f>'آبان 1400'!AW619</f>
        <v>77804286.215999991</v>
      </c>
      <c r="AW618" s="143">
        <f t="shared" si="408"/>
        <v>5446300.0351200001</v>
      </c>
      <c r="AX618" s="76">
        <f t="shared" si="409"/>
        <v>1885798.6180880012</v>
      </c>
      <c r="AY618" s="143">
        <f>'آبان 1400'!AZ619</f>
        <v>0</v>
      </c>
      <c r="AZ618" s="143">
        <f>'آبان 1400'!BA619</f>
        <v>0</v>
      </c>
      <c r="BA618" s="143">
        <f>'آبان 1400'!BB619</f>
        <v>0</v>
      </c>
      <c r="BB618" s="143">
        <f>'آبان 1400'!BC619</f>
        <v>0</v>
      </c>
      <c r="BC618" s="143">
        <f>'آبان 1400'!BD619</f>
        <v>0</v>
      </c>
      <c r="BD618" s="143">
        <f>'آبان 1400'!BE619</f>
        <v>0</v>
      </c>
      <c r="BE618" s="143">
        <f>'آبان 1400'!BF619</f>
        <v>0</v>
      </c>
      <c r="BF618" s="144">
        <f t="shared" si="410"/>
        <v>7332098.6532080015</v>
      </c>
      <c r="BG618" s="141">
        <f t="shared" si="411"/>
        <v>70472187</v>
      </c>
      <c r="BH618" s="145">
        <f t="shared" si="412"/>
        <v>77804286.216000006</v>
      </c>
      <c r="BI618" s="128">
        <f t="shared" si="405"/>
        <v>4659160</v>
      </c>
      <c r="BJ618" s="146">
        <f t="shared" si="413"/>
        <v>2329580</v>
      </c>
      <c r="BK618" s="146">
        <f t="shared" si="414"/>
        <v>698874</v>
      </c>
      <c r="BL618" s="147">
        <f t="shared" si="415"/>
        <v>1120000</v>
      </c>
      <c r="BM618" s="383">
        <v>0</v>
      </c>
      <c r="BN618" s="148">
        <f t="shared" si="416"/>
        <v>86611900.216000006</v>
      </c>
      <c r="BO618" s="149">
        <f t="shared" si="417"/>
        <v>77804286.215999991</v>
      </c>
      <c r="BP618" s="150">
        <f t="shared" si="418"/>
        <v>17894985.82968</v>
      </c>
      <c r="BQ618" s="151">
        <f t="shared" si="419"/>
        <v>104506886.04568</v>
      </c>
      <c r="BR618" s="152">
        <f t="shared" si="420"/>
        <v>100800</v>
      </c>
      <c r="BS618" s="148">
        <f t="shared" si="421"/>
        <v>104607686.04568</v>
      </c>
      <c r="BT618" s="136">
        <v>0</v>
      </c>
      <c r="BU618" s="149">
        <f t="shared" si="422"/>
        <v>8661190.0216000006</v>
      </c>
      <c r="BV618" s="153">
        <f t="shared" si="423"/>
        <v>4330595.0108000003</v>
      </c>
      <c r="BW618" s="134">
        <f t="shared" si="424"/>
        <v>91615901.013280004</v>
      </c>
      <c r="BX618" s="148">
        <f t="shared" si="425"/>
        <v>7687614</v>
      </c>
      <c r="BY618" s="135">
        <f t="shared" si="426"/>
        <v>83928287.013280004</v>
      </c>
      <c r="CD618" s="400">
        <f>'آبان 1400'!AU619</f>
        <v>77804286.216000006</v>
      </c>
      <c r="CE618" s="401">
        <f>'آبان 1400'!AV619</f>
        <v>58857986.18088001</v>
      </c>
      <c r="CF618" s="401">
        <f>'آبان 1400'!AW619</f>
        <v>77804286.215999991</v>
      </c>
      <c r="CG618" s="401">
        <f>'آبان 1400'!AX619</f>
        <v>5446300.0351200001</v>
      </c>
      <c r="CH618" s="401">
        <f>'آبان 1400'!AY619</f>
        <v>1885798.6180880012</v>
      </c>
      <c r="CI618" s="401">
        <f>'آبان 1400'!AZ619</f>
        <v>0</v>
      </c>
      <c r="CJ618" s="401">
        <f>'آبان 1400'!BA619</f>
        <v>0</v>
      </c>
      <c r="CK618" s="401">
        <f>'آبان 1400'!BB619</f>
        <v>0</v>
      </c>
      <c r="CL618" s="401">
        <f>'آبان 1400'!BC619</f>
        <v>0</v>
      </c>
      <c r="CM618" s="401">
        <f>'آبان 1400'!BD619</f>
        <v>0</v>
      </c>
      <c r="CN618" s="401">
        <f>'آبان 1400'!BE619</f>
        <v>0</v>
      </c>
      <c r="CO618" s="401">
        <f>'آبان 1400'!BF619</f>
        <v>0</v>
      </c>
      <c r="CP618" s="401">
        <f>'آبان 1400'!BG619</f>
        <v>7332098.6532080015</v>
      </c>
      <c r="CQ618" s="401">
        <f>'آبان 1400'!BH619</f>
        <v>70472187</v>
      </c>
      <c r="CR618" s="401">
        <f t="shared" si="427"/>
        <v>77804286.216000006</v>
      </c>
      <c r="CS618" s="56">
        <f t="shared" si="428"/>
        <v>4659160</v>
      </c>
      <c r="CT618" s="400">
        <f t="shared" si="429"/>
        <v>2329580</v>
      </c>
      <c r="CU618" s="401">
        <f t="shared" si="430"/>
        <v>698874</v>
      </c>
      <c r="CV618" s="401">
        <f t="shared" si="431"/>
        <v>1120000</v>
      </c>
      <c r="CW618" s="56">
        <v>0</v>
      </c>
      <c r="CX618" s="401">
        <f t="shared" si="432"/>
        <v>86611900.216000006</v>
      </c>
      <c r="CY618" s="401">
        <f t="shared" si="433"/>
        <v>77804286.215999991</v>
      </c>
      <c r="CZ618" s="401">
        <f t="shared" si="434"/>
        <v>17894985.82968</v>
      </c>
      <c r="DA618" s="401">
        <f t="shared" si="435"/>
        <v>104506886.04568</v>
      </c>
      <c r="DB618" s="401">
        <f t="shared" si="436"/>
        <v>100800</v>
      </c>
      <c r="DC618" s="401">
        <f t="shared" si="437"/>
        <v>104607686.04568</v>
      </c>
      <c r="DD618" s="406">
        <v>0</v>
      </c>
      <c r="DE618" s="401">
        <f t="shared" si="438"/>
        <v>8661190.0216000006</v>
      </c>
      <c r="DF618" s="401">
        <f t="shared" si="439"/>
        <v>4330595.0108000003</v>
      </c>
      <c r="DG618" s="401">
        <f t="shared" si="440"/>
        <v>91615901.013280004</v>
      </c>
      <c r="DH618" s="401">
        <f t="shared" si="441"/>
        <v>7687614</v>
      </c>
      <c r="DI618" s="401">
        <f t="shared" si="442"/>
        <v>83928287.013280004</v>
      </c>
      <c r="DJ618" s="401">
        <f t="shared" si="443"/>
        <v>0</v>
      </c>
      <c r="DL618" s="408">
        <f t="shared" si="444"/>
        <v>6638737.5</v>
      </c>
      <c r="DM618" s="408">
        <f t="shared" si="445"/>
        <v>-1979577.5</v>
      </c>
    </row>
    <row r="619" spans="1:117" s="56" customFormat="1" ht="21" x14ac:dyDescent="0.2">
      <c r="A619" s="192">
        <f t="shared" si="406"/>
        <v>2655495</v>
      </c>
      <c r="B619" s="137">
        <f>'آبان 1400'!B620</f>
        <v>614</v>
      </c>
      <c r="C619" s="137">
        <f>'آبان 1400'!C620</f>
        <v>411</v>
      </c>
      <c r="D619" s="137">
        <f>'آبان 1400'!D620</f>
        <v>13521</v>
      </c>
      <c r="E619" s="137" t="str">
        <f>'آبان 1400'!E620</f>
        <v>محمدرضا</v>
      </c>
      <c r="F619" s="137" t="str">
        <f>'آبان 1400'!F620</f>
        <v>بریحی عبودزاده</v>
      </c>
      <c r="G619" s="137" t="str">
        <f>'آبان 1400'!G620</f>
        <v>نگهبان</v>
      </c>
      <c r="H619" s="137" t="str">
        <f>'آبان 1400'!H620</f>
        <v>خوزستان</v>
      </c>
      <c r="I619" s="137" t="str">
        <f>'آبان 1400'!I620</f>
        <v>250-700-4118807-1</v>
      </c>
      <c r="J619" s="137">
        <f>'آبان 1400'!J620</f>
        <v>2300396750</v>
      </c>
      <c r="K619" s="137" t="str">
        <f>'آبان 1400'!K620</f>
        <v>0052557611</v>
      </c>
      <c r="L619" s="137" t="str">
        <f>'آبان 1400'!L620</f>
        <v>خوزستان</v>
      </c>
      <c r="M619" s="137" t="str">
        <f>'آبان 1400'!M620</f>
        <v>نگهبان</v>
      </c>
      <c r="N619" s="121" t="str">
        <f>'آبان 1400'!N620</f>
        <v>*</v>
      </c>
      <c r="O619" s="120">
        <f>'آبان 1400'!O620</f>
        <v>0</v>
      </c>
      <c r="P619" s="122">
        <f>'آبان 1400'!P620</f>
        <v>0</v>
      </c>
      <c r="Q619" s="362">
        <f>'آبان 1400'!Q620</f>
        <v>30</v>
      </c>
      <c r="R619" s="362">
        <f>'آبان 1400'!R620</f>
        <v>120</v>
      </c>
      <c r="S619" s="362">
        <f>'آبان 1400'!S620</f>
        <v>110</v>
      </c>
      <c r="T619" s="362">
        <f>'آبان 1400'!T620</f>
        <v>29.33</v>
      </c>
      <c r="U619" s="138">
        <f>'آبان 1400'!U620</f>
        <v>0</v>
      </c>
      <c r="V619" s="121">
        <f>'آبان 1400'!W620</f>
        <v>0</v>
      </c>
      <c r="W619" s="122">
        <f>'آبان 1400'!X620</f>
        <v>0</v>
      </c>
      <c r="X619" s="370">
        <f>'آبان 1400'!Y620</f>
        <v>3</v>
      </c>
      <c r="Y619" s="370">
        <f>'آبان 1400'!Z620</f>
        <v>3</v>
      </c>
      <c r="Z619" s="139">
        <f>'آبان 1400'!AA620</f>
        <v>885165</v>
      </c>
      <c r="AA619" s="139">
        <f>'آبان 1400'!AB620</f>
        <v>0</v>
      </c>
      <c r="AB619" s="139">
        <f>'آبان 1400'!AC620</f>
        <v>885165</v>
      </c>
      <c r="AC619" s="139">
        <f>'آبان 1400'!AD620</f>
        <v>4500000</v>
      </c>
      <c r="AD619" s="139">
        <f>'آبان 1400'!AE620</f>
        <v>6000000</v>
      </c>
      <c r="AE619" s="140">
        <f>'آبان 1400'!AF620</f>
        <v>168986.04545454544</v>
      </c>
      <c r="AF619" s="123">
        <f>'آبان 1400'!AG620</f>
        <v>26554950</v>
      </c>
      <c r="AG619" s="124">
        <f>'آبان 1400'!AH620</f>
        <v>0</v>
      </c>
      <c r="AH619" s="124">
        <f>'آبان 1400'!AI620</f>
        <v>20278325.454545453</v>
      </c>
      <c r="AI619" s="124">
        <f>'آبان 1400'!AJ620</f>
        <v>7966485</v>
      </c>
      <c r="AJ619" s="124">
        <f>'آبان 1400'!AK620</f>
        <v>4500000</v>
      </c>
      <c r="AK619" s="124">
        <f>'آبان 1400'!AL620</f>
        <v>6000000</v>
      </c>
      <c r="AL619" s="124">
        <f>'آبان 1400'!AM620</f>
        <v>4647116.25</v>
      </c>
      <c r="AM619" s="124">
        <f>'آبان 1400'!AN620</f>
        <v>4956360.7131818179</v>
      </c>
      <c r="AN619" s="124">
        <f>'آبان 1400'!AO620</f>
        <v>0</v>
      </c>
      <c r="AO619" s="124">
        <f>'آبان 1400'!AP620</f>
        <v>3000000</v>
      </c>
      <c r="AP619" s="124">
        <f>'آبان 1400'!AQ620</f>
        <v>0</v>
      </c>
      <c r="AQ619" s="124">
        <f>'آبان 1400'!AR620</f>
        <v>0</v>
      </c>
      <c r="AR619" s="124">
        <f>'آبان 1400'!AS620</f>
        <v>0</v>
      </c>
      <c r="AS619" s="379">
        <f>'آبان 1400'!AT620</f>
        <v>0</v>
      </c>
      <c r="AT619" s="372">
        <f t="shared" si="407"/>
        <v>77903237.417727277</v>
      </c>
      <c r="AU619" s="174">
        <f>'آبان 1400'!AV620</f>
        <v>51541179.74848637</v>
      </c>
      <c r="AV619" s="142">
        <f>'آبان 1400'!AW620</f>
        <v>69936752.417727262</v>
      </c>
      <c r="AW619" s="143">
        <f t="shared" si="408"/>
        <v>4895572.6692409087</v>
      </c>
      <c r="AX619" s="76">
        <f t="shared" si="409"/>
        <v>1154117.9748486371</v>
      </c>
      <c r="AY619" s="143">
        <f>'آبان 1400'!AZ620</f>
        <v>0</v>
      </c>
      <c r="AZ619" s="143">
        <f>'آبان 1400'!BA620</f>
        <v>0</v>
      </c>
      <c r="BA619" s="143">
        <f>'آبان 1400'!BB620</f>
        <v>0</v>
      </c>
      <c r="BB619" s="143">
        <f>'آبان 1400'!BC620</f>
        <v>0</v>
      </c>
      <c r="BC619" s="143">
        <f>'آبان 1400'!BD620</f>
        <v>0</v>
      </c>
      <c r="BD619" s="143">
        <f>'آبان 1400'!BE620</f>
        <v>0</v>
      </c>
      <c r="BE619" s="143">
        <f>'آبان 1400'!BF620</f>
        <v>0</v>
      </c>
      <c r="BF619" s="144">
        <f t="shared" si="410"/>
        <v>6049690.6440895461</v>
      </c>
      <c r="BG619" s="141">
        <f t="shared" si="411"/>
        <v>71853546</v>
      </c>
      <c r="BH619" s="145">
        <f t="shared" si="412"/>
        <v>77903237.417727277</v>
      </c>
      <c r="BI619" s="128">
        <f t="shared" si="405"/>
        <v>4425825</v>
      </c>
      <c r="BJ619" s="146">
        <f t="shared" si="413"/>
        <v>2212912.5</v>
      </c>
      <c r="BK619" s="146">
        <f t="shared" si="414"/>
        <v>663873.75</v>
      </c>
      <c r="BL619" s="147">
        <f t="shared" si="415"/>
        <v>1120000</v>
      </c>
      <c r="BM619" s="383">
        <v>0</v>
      </c>
      <c r="BN619" s="148">
        <f t="shared" si="416"/>
        <v>86325848.667727277</v>
      </c>
      <c r="BO619" s="149">
        <f t="shared" si="417"/>
        <v>69936752.417727262</v>
      </c>
      <c r="BP619" s="150">
        <f t="shared" si="418"/>
        <v>16085453.056077272</v>
      </c>
      <c r="BQ619" s="151">
        <f t="shared" si="419"/>
        <v>102411301.72380455</v>
      </c>
      <c r="BR619" s="152">
        <f t="shared" si="420"/>
        <v>100800</v>
      </c>
      <c r="BS619" s="148">
        <f t="shared" si="421"/>
        <v>102512101.72380455</v>
      </c>
      <c r="BT619" s="136">
        <v>0</v>
      </c>
      <c r="BU619" s="149">
        <f t="shared" si="422"/>
        <v>8632584.866772728</v>
      </c>
      <c r="BV619" s="153">
        <f t="shared" si="423"/>
        <v>4316292.433386364</v>
      </c>
      <c r="BW619" s="134">
        <f t="shared" si="424"/>
        <v>89563224.423645452</v>
      </c>
      <c r="BX619" s="148">
        <f t="shared" si="425"/>
        <v>7302611.25</v>
      </c>
      <c r="BY619" s="135">
        <f t="shared" si="426"/>
        <v>82260613.173645452</v>
      </c>
      <c r="CD619" s="400">
        <f>'آبان 1400'!AU620</f>
        <v>77903237.417727277</v>
      </c>
      <c r="CE619" s="401">
        <f>'آبان 1400'!AV620</f>
        <v>51541179.74848637</v>
      </c>
      <c r="CF619" s="401">
        <f>'آبان 1400'!AW620</f>
        <v>69936752.417727262</v>
      </c>
      <c r="CG619" s="401">
        <f>'آبان 1400'!AX620</f>
        <v>4895572.6692409087</v>
      </c>
      <c r="CH619" s="401">
        <f>'آبان 1400'!AY620</f>
        <v>1154117.9748486371</v>
      </c>
      <c r="CI619" s="401">
        <f>'آبان 1400'!AZ620</f>
        <v>0</v>
      </c>
      <c r="CJ619" s="401">
        <f>'آبان 1400'!BA620</f>
        <v>0</v>
      </c>
      <c r="CK619" s="401">
        <f>'آبان 1400'!BB620</f>
        <v>0</v>
      </c>
      <c r="CL619" s="401">
        <f>'آبان 1400'!BC620</f>
        <v>0</v>
      </c>
      <c r="CM619" s="401">
        <f>'آبان 1400'!BD620</f>
        <v>0</v>
      </c>
      <c r="CN619" s="401">
        <f>'آبان 1400'!BE620</f>
        <v>0</v>
      </c>
      <c r="CO619" s="401">
        <f>'آبان 1400'!BF620</f>
        <v>0</v>
      </c>
      <c r="CP619" s="401">
        <f>'آبان 1400'!BG620</f>
        <v>6049690.6440895461</v>
      </c>
      <c r="CQ619" s="401">
        <f>'آبان 1400'!BH620</f>
        <v>71853546</v>
      </c>
      <c r="CR619" s="401">
        <f t="shared" si="427"/>
        <v>77903237.417727277</v>
      </c>
      <c r="CS619" s="56">
        <f t="shared" si="428"/>
        <v>4425825</v>
      </c>
      <c r="CT619" s="400">
        <f t="shared" si="429"/>
        <v>2212912.5</v>
      </c>
      <c r="CU619" s="401">
        <f t="shared" si="430"/>
        <v>663873.75</v>
      </c>
      <c r="CV619" s="401">
        <f t="shared" si="431"/>
        <v>1120000</v>
      </c>
      <c r="CW619" s="56">
        <v>0</v>
      </c>
      <c r="CX619" s="401">
        <f t="shared" si="432"/>
        <v>86325848.667727277</v>
      </c>
      <c r="CY619" s="401">
        <f t="shared" si="433"/>
        <v>69936752.417727262</v>
      </c>
      <c r="CZ619" s="401">
        <f t="shared" si="434"/>
        <v>16085453.056077272</v>
      </c>
      <c r="DA619" s="401">
        <f t="shared" si="435"/>
        <v>102411301.72380455</v>
      </c>
      <c r="DB619" s="401">
        <f t="shared" si="436"/>
        <v>100800</v>
      </c>
      <c r="DC619" s="401">
        <f t="shared" si="437"/>
        <v>102512101.72380455</v>
      </c>
      <c r="DD619" s="406">
        <v>0</v>
      </c>
      <c r="DE619" s="401">
        <f t="shared" si="438"/>
        <v>8632584.866772728</v>
      </c>
      <c r="DF619" s="401">
        <f t="shared" si="439"/>
        <v>4316292.433386364</v>
      </c>
      <c r="DG619" s="401">
        <f t="shared" si="440"/>
        <v>89563224.423645452</v>
      </c>
      <c r="DH619" s="401">
        <f t="shared" si="441"/>
        <v>7302611.25</v>
      </c>
      <c r="DI619" s="401">
        <f t="shared" si="442"/>
        <v>82260613.173645452</v>
      </c>
      <c r="DJ619" s="401">
        <f t="shared" si="443"/>
        <v>0</v>
      </c>
      <c r="DL619" s="408">
        <f t="shared" si="444"/>
        <v>6638737.5</v>
      </c>
      <c r="DM619" s="408">
        <f t="shared" si="445"/>
        <v>-2212912.5</v>
      </c>
    </row>
    <row r="620" spans="1:117" s="56" customFormat="1" ht="21" x14ac:dyDescent="0.2">
      <c r="A620" s="192">
        <f t="shared" si="406"/>
        <v>2655495</v>
      </c>
      <c r="B620" s="137">
        <f>'آبان 1400'!B621</f>
        <v>615</v>
      </c>
      <c r="C620" s="137">
        <f>'آبان 1400'!C621</f>
        <v>412</v>
      </c>
      <c r="D620" s="137">
        <f>'آبان 1400'!D621</f>
        <v>13543</v>
      </c>
      <c r="E620" s="137" t="str">
        <f>'آبان 1400'!E621</f>
        <v>محمدرضا</v>
      </c>
      <c r="F620" s="137" t="str">
        <f>'آبان 1400'!F621</f>
        <v>مزدک</v>
      </c>
      <c r="G620" s="137" t="str">
        <f>'آبان 1400'!G621</f>
        <v>نگهبان</v>
      </c>
      <c r="H620" s="137" t="str">
        <f>'آبان 1400'!H621</f>
        <v>خوزستان</v>
      </c>
      <c r="I620" s="137" t="str">
        <f>'آبان 1400'!I621</f>
        <v>355-12-2944800-1</v>
      </c>
      <c r="J620" s="137">
        <f>'آبان 1400'!J621</f>
        <v>4679724153</v>
      </c>
      <c r="K620" s="137" t="str">
        <f>'آبان 1400'!K621</f>
        <v>0038406412</v>
      </c>
      <c r="L620" s="137" t="str">
        <f>'آبان 1400'!L621</f>
        <v>خوزستان</v>
      </c>
      <c r="M620" s="137" t="str">
        <f>'آبان 1400'!M621</f>
        <v>نگهبان</v>
      </c>
      <c r="N620" s="121" t="str">
        <f>'آبان 1400'!N621</f>
        <v>*</v>
      </c>
      <c r="O620" s="120">
        <f>'آبان 1400'!O621</f>
        <v>0</v>
      </c>
      <c r="P620" s="122">
        <f>'آبان 1400'!P621</f>
        <v>0</v>
      </c>
      <c r="Q620" s="362">
        <f>'آبان 1400'!Q621</f>
        <v>30</v>
      </c>
      <c r="R620" s="362">
        <f>'آبان 1400'!R621</f>
        <v>120</v>
      </c>
      <c r="S620" s="362">
        <f>'آبان 1400'!S621</f>
        <v>110</v>
      </c>
      <c r="T620" s="362">
        <f>'آبان 1400'!T621</f>
        <v>29.33</v>
      </c>
      <c r="U620" s="138">
        <f>'آبان 1400'!U621</f>
        <v>2</v>
      </c>
      <c r="V620" s="121">
        <f>'آبان 1400'!W621</f>
        <v>0</v>
      </c>
      <c r="W620" s="122">
        <f>'آبان 1400'!X621</f>
        <v>0</v>
      </c>
      <c r="X620" s="370">
        <f>'آبان 1400'!Y621</f>
        <v>2</v>
      </c>
      <c r="Y620" s="370">
        <f>'آبان 1400'!Z621</f>
        <v>2</v>
      </c>
      <c r="Z620" s="139">
        <f>'آبان 1400'!AA621</f>
        <v>885165</v>
      </c>
      <c r="AA620" s="139">
        <f>'آبان 1400'!AB621</f>
        <v>0</v>
      </c>
      <c r="AB620" s="139">
        <f>'آبان 1400'!AC621</f>
        <v>885165</v>
      </c>
      <c r="AC620" s="139">
        <f>'آبان 1400'!AD621</f>
        <v>4500000</v>
      </c>
      <c r="AD620" s="139">
        <f>'آبان 1400'!AE621</f>
        <v>6000000</v>
      </c>
      <c r="AE620" s="140">
        <f>'آبان 1400'!AF621</f>
        <v>168986.04545454544</v>
      </c>
      <c r="AF620" s="123">
        <f>'آبان 1400'!AG621</f>
        <v>26554950</v>
      </c>
      <c r="AG620" s="124">
        <f>'آبان 1400'!AH621</f>
        <v>0</v>
      </c>
      <c r="AH620" s="124">
        <f>'آبان 1400'!AI621</f>
        <v>20278325.454545453</v>
      </c>
      <c r="AI620" s="124">
        <f>'آبان 1400'!AJ621</f>
        <v>5310990</v>
      </c>
      <c r="AJ620" s="124">
        <f>'آبان 1400'!AK621</f>
        <v>4500000</v>
      </c>
      <c r="AK620" s="124">
        <f>'آبان 1400'!AL621</f>
        <v>6000000</v>
      </c>
      <c r="AL620" s="124">
        <f>'آبان 1400'!AM621</f>
        <v>4647116.25</v>
      </c>
      <c r="AM620" s="124">
        <f>'آبان 1400'!AN621</f>
        <v>4956360.7131818179</v>
      </c>
      <c r="AN620" s="124">
        <f>'آبان 1400'!AO621</f>
        <v>1770330</v>
      </c>
      <c r="AO620" s="124">
        <f>'آبان 1400'!AP621</f>
        <v>4200000</v>
      </c>
      <c r="AP620" s="124">
        <f>'آبان 1400'!AQ621</f>
        <v>0</v>
      </c>
      <c r="AQ620" s="124">
        <f>'آبان 1400'!AR621</f>
        <v>0</v>
      </c>
      <c r="AR620" s="124">
        <f>'آبان 1400'!AS621</f>
        <v>0</v>
      </c>
      <c r="AS620" s="379">
        <f>'آبان 1400'!AT621</f>
        <v>0</v>
      </c>
      <c r="AT620" s="372">
        <f t="shared" si="407"/>
        <v>78218072.417727277</v>
      </c>
      <c r="AU620" s="174">
        <f>'آبان 1400'!AV621</f>
        <v>51457179.74848637</v>
      </c>
      <c r="AV620" s="142">
        <f>'آبان 1400'!AW621</f>
        <v>71136752.417727262</v>
      </c>
      <c r="AW620" s="143">
        <f t="shared" si="408"/>
        <v>4979572.6692409087</v>
      </c>
      <c r="AX620" s="76">
        <f t="shared" si="409"/>
        <v>1145717.9748486371</v>
      </c>
      <c r="AY620" s="143">
        <f>'آبان 1400'!AZ621</f>
        <v>0</v>
      </c>
      <c r="AZ620" s="143">
        <f>'آبان 1400'!BA621</f>
        <v>0</v>
      </c>
      <c r="BA620" s="143">
        <f>'آبان 1400'!BB621</f>
        <v>0</v>
      </c>
      <c r="BB620" s="143">
        <f>'آبان 1400'!BC621</f>
        <v>0</v>
      </c>
      <c r="BC620" s="143">
        <f>'آبان 1400'!BD621</f>
        <v>0</v>
      </c>
      <c r="BD620" s="143">
        <f>'آبان 1400'!BE621</f>
        <v>0</v>
      </c>
      <c r="BE620" s="143">
        <f>'آبان 1400'!BF621</f>
        <v>0</v>
      </c>
      <c r="BF620" s="144">
        <f t="shared" si="410"/>
        <v>6125290.6440895461</v>
      </c>
      <c r="BG620" s="141">
        <f t="shared" si="411"/>
        <v>72092781</v>
      </c>
      <c r="BH620" s="145">
        <f t="shared" si="412"/>
        <v>78218072.417727277</v>
      </c>
      <c r="BI620" s="128">
        <f t="shared" si="405"/>
        <v>4425825</v>
      </c>
      <c r="BJ620" s="146">
        <f t="shared" si="413"/>
        <v>2212912.5</v>
      </c>
      <c r="BK620" s="146">
        <f t="shared" si="414"/>
        <v>663873.75</v>
      </c>
      <c r="BL620" s="147">
        <f t="shared" si="415"/>
        <v>1120000</v>
      </c>
      <c r="BM620" s="383">
        <v>0</v>
      </c>
      <c r="BN620" s="148">
        <f t="shared" si="416"/>
        <v>86640683.667727277</v>
      </c>
      <c r="BO620" s="149">
        <f t="shared" si="417"/>
        <v>71136752.417727262</v>
      </c>
      <c r="BP620" s="150">
        <f t="shared" si="418"/>
        <v>16361453.056077272</v>
      </c>
      <c r="BQ620" s="151">
        <f t="shared" si="419"/>
        <v>103002136.72380455</v>
      </c>
      <c r="BR620" s="152">
        <f t="shared" si="420"/>
        <v>100800</v>
      </c>
      <c r="BS620" s="148">
        <f t="shared" si="421"/>
        <v>103102936.72380455</v>
      </c>
      <c r="BT620" s="136">
        <v>0</v>
      </c>
      <c r="BU620" s="149">
        <f t="shared" si="422"/>
        <v>8664068.366772728</v>
      </c>
      <c r="BV620" s="153">
        <f t="shared" si="423"/>
        <v>4332034.183386364</v>
      </c>
      <c r="BW620" s="134">
        <f t="shared" si="424"/>
        <v>90106834.173645452</v>
      </c>
      <c r="BX620" s="148">
        <f t="shared" si="425"/>
        <v>7302611.25</v>
      </c>
      <c r="BY620" s="135">
        <f t="shared" si="426"/>
        <v>82804222.923645452</v>
      </c>
      <c r="CD620" s="400">
        <f>'آبان 1400'!AU621</f>
        <v>78218072.417727277</v>
      </c>
      <c r="CE620" s="401">
        <f>'آبان 1400'!AV621</f>
        <v>51457179.74848637</v>
      </c>
      <c r="CF620" s="401">
        <f>'آبان 1400'!AW621</f>
        <v>71136752.417727262</v>
      </c>
      <c r="CG620" s="401">
        <f>'آبان 1400'!AX621</f>
        <v>4979572.6692409087</v>
      </c>
      <c r="CH620" s="401">
        <f>'آبان 1400'!AY621</f>
        <v>1145717.9748486371</v>
      </c>
      <c r="CI620" s="401">
        <f>'آبان 1400'!AZ621</f>
        <v>0</v>
      </c>
      <c r="CJ620" s="401">
        <f>'آبان 1400'!BA621</f>
        <v>0</v>
      </c>
      <c r="CK620" s="401">
        <f>'آبان 1400'!BB621</f>
        <v>0</v>
      </c>
      <c r="CL620" s="401">
        <f>'آبان 1400'!BC621</f>
        <v>0</v>
      </c>
      <c r="CM620" s="401">
        <f>'آبان 1400'!BD621</f>
        <v>0</v>
      </c>
      <c r="CN620" s="401">
        <f>'آبان 1400'!BE621</f>
        <v>0</v>
      </c>
      <c r="CO620" s="401">
        <f>'آبان 1400'!BF621</f>
        <v>0</v>
      </c>
      <c r="CP620" s="401">
        <f>'آبان 1400'!BG621</f>
        <v>6125290.6440895461</v>
      </c>
      <c r="CQ620" s="401">
        <f>'آبان 1400'!BH621</f>
        <v>72092781</v>
      </c>
      <c r="CR620" s="401">
        <f t="shared" si="427"/>
        <v>78218072.417727277</v>
      </c>
      <c r="CS620" s="56">
        <f t="shared" si="428"/>
        <v>4425825</v>
      </c>
      <c r="CT620" s="400">
        <f t="shared" si="429"/>
        <v>2212912.5</v>
      </c>
      <c r="CU620" s="401">
        <f t="shared" si="430"/>
        <v>663873.75</v>
      </c>
      <c r="CV620" s="401">
        <f t="shared" si="431"/>
        <v>1120000</v>
      </c>
      <c r="CW620" s="56">
        <v>0</v>
      </c>
      <c r="CX620" s="401">
        <f t="shared" si="432"/>
        <v>86640683.667727277</v>
      </c>
      <c r="CY620" s="401">
        <f t="shared" si="433"/>
        <v>71136752.417727262</v>
      </c>
      <c r="CZ620" s="401">
        <f t="shared" si="434"/>
        <v>16361453.056077272</v>
      </c>
      <c r="DA620" s="401">
        <f t="shared" si="435"/>
        <v>103002136.72380455</v>
      </c>
      <c r="DB620" s="401">
        <f t="shared" si="436"/>
        <v>100800</v>
      </c>
      <c r="DC620" s="401">
        <f t="shared" si="437"/>
        <v>103102936.72380455</v>
      </c>
      <c r="DD620" s="406">
        <v>0</v>
      </c>
      <c r="DE620" s="401">
        <f t="shared" si="438"/>
        <v>8664068.366772728</v>
      </c>
      <c r="DF620" s="401">
        <f t="shared" si="439"/>
        <v>4332034.183386364</v>
      </c>
      <c r="DG620" s="401">
        <f t="shared" si="440"/>
        <v>90106834.173645452</v>
      </c>
      <c r="DH620" s="401">
        <f t="shared" si="441"/>
        <v>7302611.25</v>
      </c>
      <c r="DI620" s="401">
        <f t="shared" si="442"/>
        <v>82804222.923645452</v>
      </c>
      <c r="DJ620" s="401">
        <f t="shared" si="443"/>
        <v>0</v>
      </c>
      <c r="DL620" s="408">
        <f t="shared" si="444"/>
        <v>6638737.5</v>
      </c>
      <c r="DM620" s="408">
        <f t="shared" si="445"/>
        <v>-2212912.5</v>
      </c>
    </row>
    <row r="621" spans="1:117" s="56" customFormat="1" ht="21" x14ac:dyDescent="0.2">
      <c r="A621" s="192">
        <f t="shared" si="406"/>
        <v>2655495</v>
      </c>
      <c r="B621" s="137">
        <f>'آبان 1400'!B622</f>
        <v>616</v>
      </c>
      <c r="C621" s="137">
        <f>'آبان 1400'!C622</f>
        <v>413</v>
      </c>
      <c r="D621" s="137">
        <f>'آبان 1400'!D622</f>
        <v>12915</v>
      </c>
      <c r="E621" s="137" t="str">
        <f>'آبان 1400'!E622</f>
        <v>حمید</v>
      </c>
      <c r="F621" s="137" t="str">
        <f>'آبان 1400'!F622</f>
        <v>سجادی نژاد</v>
      </c>
      <c r="G621" s="137" t="str">
        <f>'آبان 1400'!G622</f>
        <v>نگهبان</v>
      </c>
      <c r="H621" s="137" t="str">
        <f>'آبان 1400'!H622</f>
        <v>اصفهان</v>
      </c>
      <c r="I621" s="137" t="str">
        <f>'آبان 1400'!I622</f>
        <v>382-813-2948161-1</v>
      </c>
      <c r="J621" s="137">
        <f>'آبان 1400'!J622</f>
        <v>1281781339</v>
      </c>
      <c r="K621" s="137">
        <f>'آبان 1400'!K622</f>
        <v>0</v>
      </c>
      <c r="L621" s="137" t="str">
        <f>'آبان 1400'!L622</f>
        <v>اصفهان</v>
      </c>
      <c r="M621" s="137" t="str">
        <f>'آبان 1400'!M622</f>
        <v>نگهبان</v>
      </c>
      <c r="N621" s="121" t="str">
        <f>'آبان 1400'!N622</f>
        <v>*</v>
      </c>
      <c r="O621" s="120">
        <f>'آبان 1400'!O622</f>
        <v>0</v>
      </c>
      <c r="P621" s="122">
        <f>'آبان 1400'!P622</f>
        <v>0</v>
      </c>
      <c r="Q621" s="362">
        <f>'آبان 1400'!Q622</f>
        <v>30</v>
      </c>
      <c r="R621" s="362">
        <f>'آبان 1400'!R622</f>
        <v>120</v>
      </c>
      <c r="S621" s="362">
        <f>'آبان 1400'!S622</f>
        <v>110</v>
      </c>
      <c r="T621" s="362">
        <f>'آبان 1400'!T622</f>
        <v>29.33</v>
      </c>
      <c r="U621" s="138">
        <f>'آبان 1400'!U622</f>
        <v>0</v>
      </c>
      <c r="V621" s="121">
        <f>'آبان 1400'!W622</f>
        <v>0</v>
      </c>
      <c r="W621" s="122">
        <f>'آبان 1400'!X622</f>
        <v>0</v>
      </c>
      <c r="X621" s="370">
        <f>'آبان 1400'!Y622</f>
        <v>1</v>
      </c>
      <c r="Y621" s="370">
        <f>'آبان 1400'!Z622</f>
        <v>1</v>
      </c>
      <c r="Z621" s="139">
        <f>'آبان 1400'!AA622</f>
        <v>885165</v>
      </c>
      <c r="AA621" s="139">
        <f>'آبان 1400'!AB622</f>
        <v>46667</v>
      </c>
      <c r="AB621" s="139">
        <f>'آبان 1400'!AC622</f>
        <v>931832</v>
      </c>
      <c r="AC621" s="139">
        <f>'آبان 1400'!AD622</f>
        <v>4500000</v>
      </c>
      <c r="AD621" s="139">
        <f>'آبان 1400'!AE622</f>
        <v>6000000</v>
      </c>
      <c r="AE621" s="140">
        <f>'آبان 1400'!AF622</f>
        <v>177895.19999999998</v>
      </c>
      <c r="AF621" s="123">
        <f>'آبان 1400'!AG622</f>
        <v>26554950</v>
      </c>
      <c r="AG621" s="124">
        <f>'آبان 1400'!AH622</f>
        <v>1400010</v>
      </c>
      <c r="AH621" s="124">
        <f>'آبان 1400'!AI622</f>
        <v>21347423.999999996</v>
      </c>
      <c r="AI621" s="124">
        <f>'آبان 1400'!AJ622</f>
        <v>2655495</v>
      </c>
      <c r="AJ621" s="124">
        <f>'آبان 1400'!AK622</f>
        <v>4500000</v>
      </c>
      <c r="AK621" s="124">
        <f>'آبان 1400'!AL622</f>
        <v>6000000</v>
      </c>
      <c r="AL621" s="124">
        <f>'آبان 1400'!AM622</f>
        <v>4892117.9999999991</v>
      </c>
      <c r="AM621" s="124">
        <f>'آبان 1400'!AN622</f>
        <v>5217666.2159999991</v>
      </c>
      <c r="AN621" s="124">
        <f>'آبان 1400'!AO622</f>
        <v>0</v>
      </c>
      <c r="AO621" s="124">
        <f>'آبان 1400'!AP622</f>
        <v>3000000</v>
      </c>
      <c r="AP621" s="124">
        <f>'آبان 1400'!AQ622</f>
        <v>0</v>
      </c>
      <c r="AQ621" s="124">
        <f>'آبان 1400'!AR622</f>
        <v>0</v>
      </c>
      <c r="AR621" s="124">
        <f>'آبان 1400'!AS622</f>
        <v>0</v>
      </c>
      <c r="AS621" s="379">
        <f>'آبان 1400'!AT622</f>
        <v>0</v>
      </c>
      <c r="AT621" s="372">
        <f t="shared" si="407"/>
        <v>75567663.216000006</v>
      </c>
      <c r="AU621" s="174">
        <f>'آبان 1400'!AV622</f>
        <v>54308316.440880008</v>
      </c>
      <c r="AV621" s="142">
        <f>'آبان 1400'!AW622</f>
        <v>72912168.215999991</v>
      </c>
      <c r="AW621" s="143">
        <f t="shared" si="408"/>
        <v>5103851.7751199994</v>
      </c>
      <c r="AX621" s="76">
        <f t="shared" si="409"/>
        <v>1430831.644088001</v>
      </c>
      <c r="AY621" s="143">
        <f>'آبان 1400'!AZ622</f>
        <v>0</v>
      </c>
      <c r="AZ621" s="143">
        <f>'آبان 1400'!BA622</f>
        <v>0</v>
      </c>
      <c r="BA621" s="143">
        <f>'آبان 1400'!BB622</f>
        <v>0</v>
      </c>
      <c r="BB621" s="143">
        <f>'آبان 1400'!BC622</f>
        <v>0</v>
      </c>
      <c r="BC621" s="143">
        <f>'آبان 1400'!BD622</f>
        <v>0</v>
      </c>
      <c r="BD621" s="143">
        <f>'آبان 1400'!BE622</f>
        <v>0</v>
      </c>
      <c r="BE621" s="143">
        <f>'آبان 1400'!BF622</f>
        <v>0</v>
      </c>
      <c r="BF621" s="144">
        <f t="shared" si="410"/>
        <v>6534683.4192080004</v>
      </c>
      <c r="BG621" s="141">
        <f t="shared" si="411"/>
        <v>69032979</v>
      </c>
      <c r="BH621" s="145">
        <f t="shared" si="412"/>
        <v>75567663.216000006</v>
      </c>
      <c r="BI621" s="128">
        <f t="shared" si="405"/>
        <v>4659160</v>
      </c>
      <c r="BJ621" s="146">
        <f t="shared" si="413"/>
        <v>2329580</v>
      </c>
      <c r="BK621" s="146">
        <f t="shared" si="414"/>
        <v>698874</v>
      </c>
      <c r="BL621" s="147">
        <f t="shared" si="415"/>
        <v>1120000</v>
      </c>
      <c r="BM621" s="383">
        <v>0</v>
      </c>
      <c r="BN621" s="148">
        <f t="shared" si="416"/>
        <v>84375277.216000006</v>
      </c>
      <c r="BO621" s="149">
        <f t="shared" si="417"/>
        <v>72912168.215999991</v>
      </c>
      <c r="BP621" s="150">
        <f t="shared" si="418"/>
        <v>16769798.689679999</v>
      </c>
      <c r="BQ621" s="151">
        <f t="shared" si="419"/>
        <v>101145075.90568</v>
      </c>
      <c r="BR621" s="152">
        <f t="shared" si="420"/>
        <v>100800</v>
      </c>
      <c r="BS621" s="148">
        <f t="shared" si="421"/>
        <v>101245875.90568</v>
      </c>
      <c r="BT621" s="136">
        <v>0</v>
      </c>
      <c r="BU621" s="149">
        <f t="shared" si="422"/>
        <v>8437527.7216000017</v>
      </c>
      <c r="BV621" s="153">
        <f t="shared" si="423"/>
        <v>4218763.8608000008</v>
      </c>
      <c r="BW621" s="134">
        <f t="shared" si="424"/>
        <v>88589584.323280007</v>
      </c>
      <c r="BX621" s="148">
        <f t="shared" si="425"/>
        <v>7687614</v>
      </c>
      <c r="BY621" s="135">
        <f t="shared" si="426"/>
        <v>80901970.323280007</v>
      </c>
      <c r="CD621" s="400">
        <f>'آبان 1400'!AU622</f>
        <v>75567663.216000006</v>
      </c>
      <c r="CE621" s="401">
        <f>'آبان 1400'!AV622</f>
        <v>54308316.440880008</v>
      </c>
      <c r="CF621" s="401">
        <f>'آبان 1400'!AW622</f>
        <v>72912168.215999991</v>
      </c>
      <c r="CG621" s="401">
        <f>'آبان 1400'!AX622</f>
        <v>5103851.7751199994</v>
      </c>
      <c r="CH621" s="401">
        <f>'آبان 1400'!AY622</f>
        <v>1430831.644088001</v>
      </c>
      <c r="CI621" s="401">
        <f>'آبان 1400'!AZ622</f>
        <v>0</v>
      </c>
      <c r="CJ621" s="401">
        <f>'آبان 1400'!BA622</f>
        <v>0</v>
      </c>
      <c r="CK621" s="401">
        <f>'آبان 1400'!BB622</f>
        <v>0</v>
      </c>
      <c r="CL621" s="401">
        <f>'آبان 1400'!BC622</f>
        <v>0</v>
      </c>
      <c r="CM621" s="401">
        <f>'آبان 1400'!BD622</f>
        <v>0</v>
      </c>
      <c r="CN621" s="401">
        <f>'آبان 1400'!BE622</f>
        <v>0</v>
      </c>
      <c r="CO621" s="401">
        <f>'آبان 1400'!BF622</f>
        <v>0</v>
      </c>
      <c r="CP621" s="401">
        <f>'آبان 1400'!BG622</f>
        <v>6534683.4192080004</v>
      </c>
      <c r="CQ621" s="401">
        <f>'آبان 1400'!BH622</f>
        <v>69032979</v>
      </c>
      <c r="CR621" s="401">
        <f t="shared" si="427"/>
        <v>75567663.216000006</v>
      </c>
      <c r="CS621" s="56">
        <f t="shared" si="428"/>
        <v>4659160</v>
      </c>
      <c r="CT621" s="400">
        <f t="shared" si="429"/>
        <v>2329580</v>
      </c>
      <c r="CU621" s="401">
        <f t="shared" si="430"/>
        <v>698874</v>
      </c>
      <c r="CV621" s="401">
        <f t="shared" si="431"/>
        <v>1120000</v>
      </c>
      <c r="CW621" s="56">
        <v>0</v>
      </c>
      <c r="CX621" s="401">
        <f t="shared" si="432"/>
        <v>84375277.216000006</v>
      </c>
      <c r="CY621" s="401">
        <f t="shared" si="433"/>
        <v>72912168.215999991</v>
      </c>
      <c r="CZ621" s="401">
        <f t="shared" si="434"/>
        <v>16769798.689679999</v>
      </c>
      <c r="DA621" s="401">
        <f t="shared" si="435"/>
        <v>101145075.90568</v>
      </c>
      <c r="DB621" s="401">
        <f t="shared" si="436"/>
        <v>100800</v>
      </c>
      <c r="DC621" s="401">
        <f t="shared" si="437"/>
        <v>101245875.90568</v>
      </c>
      <c r="DD621" s="406">
        <v>0</v>
      </c>
      <c r="DE621" s="401">
        <f t="shared" si="438"/>
        <v>8437527.7216000017</v>
      </c>
      <c r="DF621" s="401">
        <f t="shared" si="439"/>
        <v>4218763.8608000008</v>
      </c>
      <c r="DG621" s="401">
        <f t="shared" si="440"/>
        <v>88589584.323280007</v>
      </c>
      <c r="DH621" s="401">
        <f t="shared" si="441"/>
        <v>7687614</v>
      </c>
      <c r="DI621" s="401">
        <f t="shared" si="442"/>
        <v>80901970.323280007</v>
      </c>
      <c r="DJ621" s="401">
        <f t="shared" si="443"/>
        <v>0</v>
      </c>
      <c r="DL621" s="408">
        <f t="shared" si="444"/>
        <v>6638737.5</v>
      </c>
      <c r="DM621" s="408">
        <f t="shared" si="445"/>
        <v>-1979577.5</v>
      </c>
    </row>
    <row r="622" spans="1:117" s="56" customFormat="1" ht="21" x14ac:dyDescent="0.2">
      <c r="A622" s="192">
        <f t="shared" si="406"/>
        <v>2655495</v>
      </c>
      <c r="B622" s="137">
        <f>'آبان 1400'!B623</f>
        <v>617</v>
      </c>
      <c r="C622" s="137">
        <f>'آبان 1400'!C623</f>
        <v>414</v>
      </c>
      <c r="D622" s="137">
        <f>'آبان 1400'!D623</f>
        <v>12917</v>
      </c>
      <c r="E622" s="137" t="str">
        <f>'آبان 1400'!E623</f>
        <v>حسن</v>
      </c>
      <c r="F622" s="137" t="str">
        <f>'آبان 1400'!F623</f>
        <v>اسکندری جهمانی</v>
      </c>
      <c r="G622" s="137" t="str">
        <f>'آبان 1400'!G623</f>
        <v>نگهبان</v>
      </c>
      <c r="H622" s="137" t="str">
        <f>'آبان 1400'!H623</f>
        <v>اصفهان</v>
      </c>
      <c r="I622" s="137" t="str">
        <f>'آبان 1400'!I623</f>
        <v>382-813-2294100-1</v>
      </c>
      <c r="J622" s="137">
        <f>'آبان 1400'!J623</f>
        <v>1292292180</v>
      </c>
      <c r="K622" s="137">
        <f>'آبان 1400'!K623</f>
        <v>0</v>
      </c>
      <c r="L622" s="137" t="str">
        <f>'آبان 1400'!L623</f>
        <v>اصفهان</v>
      </c>
      <c r="M622" s="137" t="str">
        <f>'آبان 1400'!M623</f>
        <v>نگهبان</v>
      </c>
      <c r="N622" s="121">
        <f>'آبان 1400'!N623</f>
        <v>0</v>
      </c>
      <c r="O622" s="120" t="str">
        <f>'آبان 1400'!O623</f>
        <v>*</v>
      </c>
      <c r="P622" s="122">
        <f>'آبان 1400'!P623</f>
        <v>0</v>
      </c>
      <c r="Q622" s="362">
        <f>'آبان 1400'!Q623</f>
        <v>30</v>
      </c>
      <c r="R622" s="362">
        <f>'آبان 1400'!R623</f>
        <v>90</v>
      </c>
      <c r="S622" s="362">
        <f>'آبان 1400'!S623</f>
        <v>0</v>
      </c>
      <c r="T622" s="362">
        <f>'آبان 1400'!T623</f>
        <v>0</v>
      </c>
      <c r="U622" s="138">
        <f>'آبان 1400'!U623</f>
        <v>0</v>
      </c>
      <c r="V622" s="121">
        <f>'آبان 1400'!W623</f>
        <v>0</v>
      </c>
      <c r="W622" s="122">
        <f>'آبان 1400'!X623</f>
        <v>0</v>
      </c>
      <c r="X622" s="370">
        <f>'آبان 1400'!Y623</f>
        <v>1</v>
      </c>
      <c r="Y622" s="370">
        <f>'آبان 1400'!Z623</f>
        <v>1</v>
      </c>
      <c r="Z622" s="139">
        <f>'آبان 1400'!AA623</f>
        <v>885165</v>
      </c>
      <c r="AA622" s="139">
        <f>'آبان 1400'!AB623</f>
        <v>46667</v>
      </c>
      <c r="AB622" s="139">
        <f>'آبان 1400'!AC623</f>
        <v>931832</v>
      </c>
      <c r="AC622" s="139">
        <f>'آبان 1400'!AD623</f>
        <v>4500000</v>
      </c>
      <c r="AD622" s="139">
        <f>'آبان 1400'!AE623</f>
        <v>6000000</v>
      </c>
      <c r="AE622" s="140">
        <f>'آبان 1400'!AF623</f>
        <v>177895.19999999998</v>
      </c>
      <c r="AF622" s="123">
        <f>'آبان 1400'!AG623</f>
        <v>26554950</v>
      </c>
      <c r="AG622" s="124">
        <f>'آبان 1400'!AH623</f>
        <v>1400010</v>
      </c>
      <c r="AH622" s="124">
        <f>'آبان 1400'!AI623</f>
        <v>16010567.999999998</v>
      </c>
      <c r="AI622" s="124">
        <f>'آبان 1400'!AJ623</f>
        <v>2655495</v>
      </c>
      <c r="AJ622" s="124">
        <f>'آبان 1400'!AK623</f>
        <v>4500000</v>
      </c>
      <c r="AK622" s="124">
        <f>'آبان 1400'!AL623</f>
        <v>6000000</v>
      </c>
      <c r="AL622" s="124">
        <f>'آبان 1400'!AM623</f>
        <v>0</v>
      </c>
      <c r="AM622" s="124">
        <f>'آبان 1400'!AN623</f>
        <v>0</v>
      </c>
      <c r="AN622" s="124">
        <f>'آبان 1400'!AO623</f>
        <v>0</v>
      </c>
      <c r="AO622" s="124">
        <f>'آبان 1400'!AP623</f>
        <v>4000000</v>
      </c>
      <c r="AP622" s="124">
        <f>'آبان 1400'!AQ623</f>
        <v>0</v>
      </c>
      <c r="AQ622" s="124">
        <f>'آبان 1400'!AR623</f>
        <v>0</v>
      </c>
      <c r="AR622" s="124">
        <f>'آبان 1400'!AS623</f>
        <v>0</v>
      </c>
      <c r="AS622" s="379">
        <f>'آبان 1400'!AT623</f>
        <v>0</v>
      </c>
      <c r="AT622" s="372">
        <f t="shared" si="407"/>
        <v>61121023</v>
      </c>
      <c r="AU622" s="174">
        <f>'آبان 1400'!AV623</f>
        <v>39872941.039999999</v>
      </c>
      <c r="AV622" s="142">
        <f>'آبان 1400'!AW623</f>
        <v>58465528</v>
      </c>
      <c r="AW622" s="143">
        <f t="shared" si="408"/>
        <v>4092586.9600000004</v>
      </c>
      <c r="AX622" s="76">
        <f t="shared" si="409"/>
        <v>0</v>
      </c>
      <c r="AY622" s="143">
        <f>'آبان 1400'!AZ623</f>
        <v>0</v>
      </c>
      <c r="AZ622" s="143">
        <f>'آبان 1400'!BA623</f>
        <v>0</v>
      </c>
      <c r="BA622" s="143">
        <f>'آبان 1400'!BB623</f>
        <v>0</v>
      </c>
      <c r="BB622" s="143">
        <f>'آبان 1400'!BC623</f>
        <v>0</v>
      </c>
      <c r="BC622" s="143">
        <f>'آبان 1400'!BD623</f>
        <v>0</v>
      </c>
      <c r="BD622" s="143">
        <f>'آبان 1400'!BE623</f>
        <v>0</v>
      </c>
      <c r="BE622" s="143">
        <f>'آبان 1400'!BF623</f>
        <v>0</v>
      </c>
      <c r="BF622" s="144">
        <f t="shared" si="410"/>
        <v>4092586.9600000004</v>
      </c>
      <c r="BG622" s="141">
        <f t="shared" si="411"/>
        <v>57028436</v>
      </c>
      <c r="BH622" s="145">
        <f t="shared" si="412"/>
        <v>61121023</v>
      </c>
      <c r="BI622" s="128">
        <f t="shared" si="405"/>
        <v>4659160</v>
      </c>
      <c r="BJ622" s="146">
        <f t="shared" si="413"/>
        <v>2329580</v>
      </c>
      <c r="BK622" s="146">
        <f t="shared" si="414"/>
        <v>698874</v>
      </c>
      <c r="BL622" s="147">
        <f t="shared" si="415"/>
        <v>1120000</v>
      </c>
      <c r="BM622" s="383">
        <v>0</v>
      </c>
      <c r="BN622" s="148">
        <f t="shared" si="416"/>
        <v>69928637</v>
      </c>
      <c r="BO622" s="149">
        <f t="shared" si="417"/>
        <v>58465528</v>
      </c>
      <c r="BP622" s="150">
        <f t="shared" si="418"/>
        <v>13447071.440000001</v>
      </c>
      <c r="BQ622" s="151">
        <f t="shared" si="419"/>
        <v>83375708.439999998</v>
      </c>
      <c r="BR622" s="152">
        <f t="shared" si="420"/>
        <v>100800</v>
      </c>
      <c r="BS622" s="148">
        <f t="shared" si="421"/>
        <v>83476508.439999998</v>
      </c>
      <c r="BT622" s="136">
        <v>0</v>
      </c>
      <c r="BU622" s="149">
        <f t="shared" si="422"/>
        <v>6992863.7000000002</v>
      </c>
      <c r="BV622" s="153">
        <f t="shared" si="423"/>
        <v>3496431.85</v>
      </c>
      <c r="BW622" s="134">
        <f t="shared" si="424"/>
        <v>72987212.890000001</v>
      </c>
      <c r="BX622" s="148">
        <f t="shared" si="425"/>
        <v>7687614</v>
      </c>
      <c r="BY622" s="135">
        <f t="shared" si="426"/>
        <v>65299598.890000001</v>
      </c>
      <c r="CD622" s="400">
        <f>'آبان 1400'!AU623</f>
        <v>61121023</v>
      </c>
      <c r="CE622" s="401">
        <f>'آبان 1400'!AV623</f>
        <v>39872941.039999999</v>
      </c>
      <c r="CF622" s="401">
        <f>'آبان 1400'!AW623</f>
        <v>58465528</v>
      </c>
      <c r="CG622" s="401">
        <f>'آبان 1400'!AX623</f>
        <v>4092586.9600000004</v>
      </c>
      <c r="CH622" s="401">
        <f>'آبان 1400'!AY623</f>
        <v>0</v>
      </c>
      <c r="CI622" s="401">
        <f>'آبان 1400'!AZ623</f>
        <v>0</v>
      </c>
      <c r="CJ622" s="401">
        <f>'آبان 1400'!BA623</f>
        <v>0</v>
      </c>
      <c r="CK622" s="401">
        <f>'آبان 1400'!BB623</f>
        <v>0</v>
      </c>
      <c r="CL622" s="401">
        <f>'آبان 1400'!BC623</f>
        <v>0</v>
      </c>
      <c r="CM622" s="401">
        <f>'آبان 1400'!BD623</f>
        <v>0</v>
      </c>
      <c r="CN622" s="401">
        <f>'آبان 1400'!BE623</f>
        <v>0</v>
      </c>
      <c r="CO622" s="401">
        <f>'آبان 1400'!BF623</f>
        <v>0</v>
      </c>
      <c r="CP622" s="401">
        <f>'آبان 1400'!BG623</f>
        <v>4092586.9600000004</v>
      </c>
      <c r="CQ622" s="401">
        <f>'آبان 1400'!BH623</f>
        <v>57028436</v>
      </c>
      <c r="CR622" s="401">
        <f t="shared" si="427"/>
        <v>61121023</v>
      </c>
      <c r="CS622" s="56">
        <f t="shared" si="428"/>
        <v>4659160</v>
      </c>
      <c r="CT622" s="400">
        <f t="shared" si="429"/>
        <v>2329580</v>
      </c>
      <c r="CU622" s="401">
        <f t="shared" si="430"/>
        <v>698874</v>
      </c>
      <c r="CV622" s="401">
        <f t="shared" si="431"/>
        <v>1120000</v>
      </c>
      <c r="CW622" s="56">
        <v>0</v>
      </c>
      <c r="CX622" s="401">
        <f t="shared" si="432"/>
        <v>69928637</v>
      </c>
      <c r="CY622" s="401">
        <f t="shared" si="433"/>
        <v>58465528</v>
      </c>
      <c r="CZ622" s="401">
        <f t="shared" si="434"/>
        <v>13447071.440000001</v>
      </c>
      <c r="DA622" s="401">
        <f t="shared" si="435"/>
        <v>83375708.439999998</v>
      </c>
      <c r="DB622" s="401">
        <f t="shared" si="436"/>
        <v>100800</v>
      </c>
      <c r="DC622" s="401">
        <f t="shared" si="437"/>
        <v>83476508.439999998</v>
      </c>
      <c r="DD622" s="406">
        <v>0</v>
      </c>
      <c r="DE622" s="401">
        <f t="shared" si="438"/>
        <v>6992863.7000000002</v>
      </c>
      <c r="DF622" s="401">
        <f t="shared" si="439"/>
        <v>3496431.85</v>
      </c>
      <c r="DG622" s="401">
        <f t="shared" si="440"/>
        <v>72987212.890000001</v>
      </c>
      <c r="DH622" s="401">
        <f t="shared" si="441"/>
        <v>7687614</v>
      </c>
      <c r="DI622" s="401">
        <f t="shared" si="442"/>
        <v>65299598.890000001</v>
      </c>
      <c r="DJ622" s="401">
        <f t="shared" si="443"/>
        <v>0</v>
      </c>
      <c r="DL622" s="408">
        <f t="shared" si="444"/>
        <v>6638737.5</v>
      </c>
      <c r="DM622" s="408">
        <f t="shared" si="445"/>
        <v>-1979577.5</v>
      </c>
    </row>
    <row r="623" spans="1:117" s="56" customFormat="1" ht="21" x14ac:dyDescent="0.2">
      <c r="A623" s="192">
        <f t="shared" si="406"/>
        <v>2655495</v>
      </c>
      <c r="B623" s="137">
        <f>'آبان 1400'!B624</f>
        <v>618</v>
      </c>
      <c r="C623" s="137">
        <f>'آبان 1400'!C624</f>
        <v>415</v>
      </c>
      <c r="D623" s="137">
        <f>'آبان 1400'!D624</f>
        <v>12921</v>
      </c>
      <c r="E623" s="137" t="str">
        <f>'آبان 1400'!E624</f>
        <v>داود</v>
      </c>
      <c r="F623" s="137" t="str">
        <f>'آبان 1400'!F624</f>
        <v>بهشتی پیکانی</v>
      </c>
      <c r="G623" s="137" t="str">
        <f>'آبان 1400'!G624</f>
        <v>نگهبان</v>
      </c>
      <c r="H623" s="137" t="str">
        <f>'آبان 1400'!H624</f>
        <v>اصفهان</v>
      </c>
      <c r="I623" s="137" t="str">
        <f>'آبان 1400'!I624</f>
        <v>131-813-2185651-1</v>
      </c>
      <c r="J623" s="137">
        <f>'آبان 1400'!J624</f>
        <v>1281892580</v>
      </c>
      <c r="K623" s="137">
        <f>'آبان 1400'!K624</f>
        <v>0</v>
      </c>
      <c r="L623" s="137" t="str">
        <f>'آبان 1400'!L624</f>
        <v>اصفهان</v>
      </c>
      <c r="M623" s="137" t="str">
        <f>'آبان 1400'!M624</f>
        <v>نگهبان</v>
      </c>
      <c r="N623" s="121" t="str">
        <f>'آبان 1400'!N624</f>
        <v>*</v>
      </c>
      <c r="O623" s="120">
        <f>'آبان 1400'!O624</f>
        <v>0</v>
      </c>
      <c r="P623" s="122">
        <f>'آبان 1400'!P624</f>
        <v>0</v>
      </c>
      <c r="Q623" s="362">
        <f>'آبان 1400'!Q624</f>
        <v>30</v>
      </c>
      <c r="R623" s="362">
        <f>'آبان 1400'!R624</f>
        <v>120</v>
      </c>
      <c r="S623" s="362">
        <f>'آبان 1400'!S624</f>
        <v>110</v>
      </c>
      <c r="T623" s="362">
        <f>'آبان 1400'!T624</f>
        <v>29.33</v>
      </c>
      <c r="U623" s="138">
        <f>'آبان 1400'!U624</f>
        <v>0</v>
      </c>
      <c r="V623" s="121">
        <f>'آبان 1400'!W624</f>
        <v>0</v>
      </c>
      <c r="W623" s="122">
        <f>'آبان 1400'!X624</f>
        <v>0</v>
      </c>
      <c r="X623" s="370">
        <f>'آبان 1400'!Y624</f>
        <v>3</v>
      </c>
      <c r="Y623" s="370">
        <f>'آبان 1400'!Z624</f>
        <v>3</v>
      </c>
      <c r="Z623" s="139">
        <f>'آبان 1400'!AA624</f>
        <v>885165</v>
      </c>
      <c r="AA623" s="139">
        <f>'آبان 1400'!AB624</f>
        <v>46667</v>
      </c>
      <c r="AB623" s="139">
        <f>'آبان 1400'!AC624</f>
        <v>931832</v>
      </c>
      <c r="AC623" s="139">
        <f>'آبان 1400'!AD624</f>
        <v>4500000</v>
      </c>
      <c r="AD623" s="139">
        <f>'آبان 1400'!AE624</f>
        <v>6000000</v>
      </c>
      <c r="AE623" s="140">
        <f>'آبان 1400'!AF624</f>
        <v>177895.19999999998</v>
      </c>
      <c r="AF623" s="123">
        <f>'آبان 1400'!AG624</f>
        <v>26554950</v>
      </c>
      <c r="AG623" s="124">
        <f>'آبان 1400'!AH624</f>
        <v>1400010</v>
      </c>
      <c r="AH623" s="124">
        <f>'آبان 1400'!AI624</f>
        <v>21347423.999999996</v>
      </c>
      <c r="AI623" s="124">
        <f>'آبان 1400'!AJ624</f>
        <v>7966485</v>
      </c>
      <c r="AJ623" s="124">
        <f>'آبان 1400'!AK624</f>
        <v>4500000</v>
      </c>
      <c r="AK623" s="124">
        <f>'آبان 1400'!AL624</f>
        <v>6000000</v>
      </c>
      <c r="AL623" s="124">
        <f>'آبان 1400'!AM624</f>
        <v>4892117.9999999991</v>
      </c>
      <c r="AM623" s="124">
        <f>'آبان 1400'!AN624</f>
        <v>5217666.2159999991</v>
      </c>
      <c r="AN623" s="124">
        <f>'آبان 1400'!AO624</f>
        <v>0</v>
      </c>
      <c r="AO623" s="124">
        <f>'آبان 1400'!AP624</f>
        <v>2800000</v>
      </c>
      <c r="AP623" s="124">
        <f>'آبان 1400'!AQ624</f>
        <v>0</v>
      </c>
      <c r="AQ623" s="124">
        <f>'آبان 1400'!AR624</f>
        <v>0</v>
      </c>
      <c r="AR623" s="124">
        <f>'آبان 1400'!AS624</f>
        <v>0</v>
      </c>
      <c r="AS623" s="379">
        <f>'آبان 1400'!AT624</f>
        <v>0</v>
      </c>
      <c r="AT623" s="372">
        <f t="shared" si="407"/>
        <v>80678653.216000006</v>
      </c>
      <c r="AU623" s="174">
        <f>'آبان 1400'!AV624</f>
        <v>54322316.440880008</v>
      </c>
      <c r="AV623" s="142">
        <f>'آبان 1400'!AW624</f>
        <v>72712168.215999991</v>
      </c>
      <c r="AW623" s="143">
        <f t="shared" si="408"/>
        <v>5089851.7751199994</v>
      </c>
      <c r="AX623" s="76">
        <f t="shared" si="409"/>
        <v>1432231.644088001</v>
      </c>
      <c r="AY623" s="143">
        <f>'آبان 1400'!AZ624</f>
        <v>0</v>
      </c>
      <c r="AZ623" s="143">
        <f>'آبان 1400'!BA624</f>
        <v>0</v>
      </c>
      <c r="BA623" s="143">
        <f>'آبان 1400'!BB624</f>
        <v>0</v>
      </c>
      <c r="BB623" s="143">
        <f>'آبان 1400'!BC624</f>
        <v>0</v>
      </c>
      <c r="BC623" s="143">
        <f>'آبان 1400'!BD624</f>
        <v>0</v>
      </c>
      <c r="BD623" s="143">
        <f>'آبان 1400'!BE624</f>
        <v>0</v>
      </c>
      <c r="BE623" s="143">
        <f>'آبان 1400'!BF624</f>
        <v>0</v>
      </c>
      <c r="BF623" s="144">
        <f t="shared" si="410"/>
        <v>6522083.4192080004</v>
      </c>
      <c r="BG623" s="141">
        <f t="shared" si="411"/>
        <v>74156569</v>
      </c>
      <c r="BH623" s="145">
        <f t="shared" si="412"/>
        <v>80678653.216000006</v>
      </c>
      <c r="BI623" s="128">
        <f t="shared" si="405"/>
        <v>4659160</v>
      </c>
      <c r="BJ623" s="146">
        <f t="shared" si="413"/>
        <v>2329580</v>
      </c>
      <c r="BK623" s="146">
        <f t="shared" si="414"/>
        <v>698874</v>
      </c>
      <c r="BL623" s="147">
        <f t="shared" si="415"/>
        <v>1120000</v>
      </c>
      <c r="BM623" s="383">
        <v>0</v>
      </c>
      <c r="BN623" s="148">
        <f t="shared" si="416"/>
        <v>89486267.216000006</v>
      </c>
      <c r="BO623" s="149">
        <f t="shared" si="417"/>
        <v>72712168.215999991</v>
      </c>
      <c r="BP623" s="150">
        <f t="shared" si="418"/>
        <v>16723798.689679999</v>
      </c>
      <c r="BQ623" s="151">
        <f t="shared" si="419"/>
        <v>106210065.90568</v>
      </c>
      <c r="BR623" s="152">
        <f t="shared" si="420"/>
        <v>100800</v>
      </c>
      <c r="BS623" s="148">
        <f t="shared" si="421"/>
        <v>106310865.90568</v>
      </c>
      <c r="BT623" s="136">
        <v>0</v>
      </c>
      <c r="BU623" s="149">
        <f t="shared" si="422"/>
        <v>8948626.7216000017</v>
      </c>
      <c r="BV623" s="153">
        <f t="shared" si="423"/>
        <v>4474313.3608000008</v>
      </c>
      <c r="BW623" s="134">
        <f t="shared" si="424"/>
        <v>92887925.823280007</v>
      </c>
      <c r="BX623" s="148">
        <f t="shared" si="425"/>
        <v>7687614</v>
      </c>
      <c r="BY623" s="135">
        <f t="shared" si="426"/>
        <v>85200311.823280007</v>
      </c>
      <c r="CD623" s="400">
        <f>'آبان 1400'!AU624</f>
        <v>80678653.216000006</v>
      </c>
      <c r="CE623" s="401">
        <f>'آبان 1400'!AV624</f>
        <v>54322316.440880008</v>
      </c>
      <c r="CF623" s="401">
        <f>'آبان 1400'!AW624</f>
        <v>72712168.215999991</v>
      </c>
      <c r="CG623" s="401">
        <f>'آبان 1400'!AX624</f>
        <v>5089851.7751199994</v>
      </c>
      <c r="CH623" s="401">
        <f>'آبان 1400'!AY624</f>
        <v>1432231.644088001</v>
      </c>
      <c r="CI623" s="401">
        <f>'آبان 1400'!AZ624</f>
        <v>0</v>
      </c>
      <c r="CJ623" s="401">
        <f>'آبان 1400'!BA624</f>
        <v>0</v>
      </c>
      <c r="CK623" s="401">
        <f>'آبان 1400'!BB624</f>
        <v>0</v>
      </c>
      <c r="CL623" s="401">
        <f>'آبان 1400'!BC624</f>
        <v>0</v>
      </c>
      <c r="CM623" s="401">
        <f>'آبان 1400'!BD624</f>
        <v>0</v>
      </c>
      <c r="CN623" s="401">
        <f>'آبان 1400'!BE624</f>
        <v>0</v>
      </c>
      <c r="CO623" s="401">
        <f>'آبان 1400'!BF624</f>
        <v>0</v>
      </c>
      <c r="CP623" s="401">
        <f>'آبان 1400'!BG624</f>
        <v>6522083.4192080004</v>
      </c>
      <c r="CQ623" s="401">
        <f>'آبان 1400'!BH624</f>
        <v>74156569</v>
      </c>
      <c r="CR623" s="401">
        <f t="shared" si="427"/>
        <v>80678653.216000006</v>
      </c>
      <c r="CS623" s="56">
        <f t="shared" si="428"/>
        <v>4659160</v>
      </c>
      <c r="CT623" s="400">
        <f t="shared" si="429"/>
        <v>2329580</v>
      </c>
      <c r="CU623" s="401">
        <f t="shared" si="430"/>
        <v>698874</v>
      </c>
      <c r="CV623" s="401">
        <f t="shared" si="431"/>
        <v>1120000</v>
      </c>
      <c r="CW623" s="56">
        <v>0</v>
      </c>
      <c r="CX623" s="401">
        <f t="shared" si="432"/>
        <v>89486267.216000006</v>
      </c>
      <c r="CY623" s="401">
        <f t="shared" si="433"/>
        <v>72712168.215999991</v>
      </c>
      <c r="CZ623" s="401">
        <f t="shared" si="434"/>
        <v>16723798.689679999</v>
      </c>
      <c r="DA623" s="401">
        <f t="shared" si="435"/>
        <v>106210065.90568</v>
      </c>
      <c r="DB623" s="401">
        <f t="shared" si="436"/>
        <v>100800</v>
      </c>
      <c r="DC623" s="401">
        <f t="shared" si="437"/>
        <v>106310865.90568</v>
      </c>
      <c r="DD623" s="406">
        <v>0</v>
      </c>
      <c r="DE623" s="401">
        <f t="shared" si="438"/>
        <v>8948626.7216000017</v>
      </c>
      <c r="DF623" s="401">
        <f t="shared" si="439"/>
        <v>4474313.3608000008</v>
      </c>
      <c r="DG623" s="401">
        <f t="shared" si="440"/>
        <v>92887925.823280007</v>
      </c>
      <c r="DH623" s="401">
        <f t="shared" si="441"/>
        <v>7687614</v>
      </c>
      <c r="DI623" s="401">
        <f t="shared" si="442"/>
        <v>85200311.823280007</v>
      </c>
      <c r="DJ623" s="401">
        <f t="shared" si="443"/>
        <v>0</v>
      </c>
      <c r="DL623" s="408">
        <f t="shared" si="444"/>
        <v>6638737.5</v>
      </c>
      <c r="DM623" s="408">
        <f t="shared" si="445"/>
        <v>-1979577.5</v>
      </c>
    </row>
    <row r="624" spans="1:117" s="56" customFormat="1" ht="21" x14ac:dyDescent="0.2">
      <c r="A624" s="192">
        <f t="shared" si="406"/>
        <v>2655495</v>
      </c>
      <c r="B624" s="137">
        <f>'آبان 1400'!B625</f>
        <v>619</v>
      </c>
      <c r="C624" s="137">
        <f>'آبان 1400'!C625</f>
        <v>416</v>
      </c>
      <c r="D624" s="137">
        <f>'آبان 1400'!D625</f>
        <v>12907</v>
      </c>
      <c r="E624" s="137" t="str">
        <f>'آبان 1400'!E625</f>
        <v>دانیال</v>
      </c>
      <c r="F624" s="137" t="str">
        <f>'آبان 1400'!F625</f>
        <v>گورهگاهی</v>
      </c>
      <c r="G624" s="137" t="str">
        <f>'آبان 1400'!G625</f>
        <v>نگهبان</v>
      </c>
      <c r="H624" s="137" t="str">
        <f>'آبان 1400'!H625</f>
        <v>اصفهان</v>
      </c>
      <c r="I624" s="137" t="str">
        <f>'آبان 1400'!I625</f>
        <v>382-813-2186261-1</v>
      </c>
      <c r="J624" s="137">
        <f>'آبان 1400'!J625</f>
        <v>2372497790</v>
      </c>
      <c r="K624" s="137">
        <f>'آبان 1400'!K625</f>
        <v>0</v>
      </c>
      <c r="L624" s="137" t="str">
        <f>'آبان 1400'!L625</f>
        <v>اصفهان</v>
      </c>
      <c r="M624" s="137" t="str">
        <f>'آبان 1400'!M625</f>
        <v>نگهبان</v>
      </c>
      <c r="N624" s="121" t="str">
        <f>'آبان 1400'!N625</f>
        <v>*</v>
      </c>
      <c r="O624" s="120">
        <f>'آبان 1400'!O625</f>
        <v>0</v>
      </c>
      <c r="P624" s="122">
        <f>'آبان 1400'!P625</f>
        <v>0</v>
      </c>
      <c r="Q624" s="362">
        <f>'آبان 1400'!Q625</f>
        <v>30</v>
      </c>
      <c r="R624" s="362">
        <f>'آبان 1400'!R625</f>
        <v>120</v>
      </c>
      <c r="S624" s="362">
        <f>'آبان 1400'!S625</f>
        <v>110</v>
      </c>
      <c r="T624" s="362">
        <f>'آبان 1400'!T625</f>
        <v>29.33</v>
      </c>
      <c r="U624" s="138">
        <f>'آبان 1400'!U625</f>
        <v>0</v>
      </c>
      <c r="V624" s="121">
        <f>'آبان 1400'!W625</f>
        <v>0</v>
      </c>
      <c r="W624" s="122">
        <f>'آبان 1400'!X625</f>
        <v>0</v>
      </c>
      <c r="X624" s="370">
        <f>'آبان 1400'!Y625</f>
        <v>1</v>
      </c>
      <c r="Y624" s="370">
        <f>'آبان 1400'!Z625</f>
        <v>1</v>
      </c>
      <c r="Z624" s="139">
        <f>'آبان 1400'!AA625</f>
        <v>885165</v>
      </c>
      <c r="AA624" s="139">
        <f>'آبان 1400'!AB625</f>
        <v>46667</v>
      </c>
      <c r="AB624" s="139">
        <f>'آبان 1400'!AC625</f>
        <v>931832</v>
      </c>
      <c r="AC624" s="139">
        <f>'آبان 1400'!AD625</f>
        <v>4500000</v>
      </c>
      <c r="AD624" s="139">
        <f>'آبان 1400'!AE625</f>
        <v>6000000</v>
      </c>
      <c r="AE624" s="140">
        <f>'آبان 1400'!AF625</f>
        <v>177895.19999999998</v>
      </c>
      <c r="AF624" s="123">
        <f>'آبان 1400'!AG625</f>
        <v>26554950</v>
      </c>
      <c r="AG624" s="124">
        <f>'آبان 1400'!AH625</f>
        <v>1400010</v>
      </c>
      <c r="AH624" s="124">
        <f>'آبان 1400'!AI625</f>
        <v>21347423.999999996</v>
      </c>
      <c r="AI624" s="124">
        <f>'آبان 1400'!AJ625</f>
        <v>2655495</v>
      </c>
      <c r="AJ624" s="124">
        <f>'آبان 1400'!AK625</f>
        <v>4500000</v>
      </c>
      <c r="AK624" s="124">
        <f>'آبان 1400'!AL625</f>
        <v>6000000</v>
      </c>
      <c r="AL624" s="124">
        <f>'آبان 1400'!AM625</f>
        <v>4892117.9999999991</v>
      </c>
      <c r="AM624" s="124">
        <f>'آبان 1400'!AN625</f>
        <v>5217666.2159999991</v>
      </c>
      <c r="AN624" s="124">
        <f>'آبان 1400'!AO625</f>
        <v>0</v>
      </c>
      <c r="AO624" s="124">
        <f>'آبان 1400'!AP625</f>
        <v>2400000</v>
      </c>
      <c r="AP624" s="124">
        <f>'آبان 1400'!AQ625</f>
        <v>0</v>
      </c>
      <c r="AQ624" s="124">
        <f>'آبان 1400'!AR625</f>
        <v>0</v>
      </c>
      <c r="AR624" s="124">
        <f>'آبان 1400'!AS625</f>
        <v>0</v>
      </c>
      <c r="AS624" s="379">
        <f>'آبان 1400'!AT625</f>
        <v>0</v>
      </c>
      <c r="AT624" s="372">
        <f t="shared" si="407"/>
        <v>74967663.216000006</v>
      </c>
      <c r="AU624" s="174">
        <f>'آبان 1400'!AV625</f>
        <v>54350316.440880008</v>
      </c>
      <c r="AV624" s="142">
        <f>'آبان 1400'!AW625</f>
        <v>72312168.215999991</v>
      </c>
      <c r="AW624" s="143">
        <f t="shared" si="408"/>
        <v>5061851.7751199994</v>
      </c>
      <c r="AX624" s="76">
        <f t="shared" si="409"/>
        <v>1435031.644088001</v>
      </c>
      <c r="AY624" s="143">
        <f>'آبان 1400'!AZ625</f>
        <v>0</v>
      </c>
      <c r="AZ624" s="143">
        <f>'آبان 1400'!BA625</f>
        <v>0</v>
      </c>
      <c r="BA624" s="143">
        <f>'آبان 1400'!BB625</f>
        <v>0</v>
      </c>
      <c r="BB624" s="143">
        <f>'آبان 1400'!BC625</f>
        <v>0</v>
      </c>
      <c r="BC624" s="143">
        <f>'آبان 1400'!BD625</f>
        <v>0</v>
      </c>
      <c r="BD624" s="143">
        <f>'آبان 1400'!BE625</f>
        <v>0</v>
      </c>
      <c r="BE624" s="143">
        <f>'آبان 1400'!BF625</f>
        <v>0</v>
      </c>
      <c r="BF624" s="144">
        <f t="shared" si="410"/>
        <v>6496883.4192080004</v>
      </c>
      <c r="BG624" s="141">
        <f t="shared" si="411"/>
        <v>68470779</v>
      </c>
      <c r="BH624" s="145">
        <f t="shared" si="412"/>
        <v>74967663.216000006</v>
      </c>
      <c r="BI624" s="128">
        <f t="shared" si="405"/>
        <v>4659160</v>
      </c>
      <c r="BJ624" s="146">
        <f t="shared" si="413"/>
        <v>2329580</v>
      </c>
      <c r="BK624" s="146">
        <f t="shared" si="414"/>
        <v>698874</v>
      </c>
      <c r="BL624" s="147">
        <f t="shared" si="415"/>
        <v>1120000</v>
      </c>
      <c r="BM624" s="383">
        <v>0</v>
      </c>
      <c r="BN624" s="148">
        <f t="shared" si="416"/>
        <v>83775277.216000006</v>
      </c>
      <c r="BO624" s="149">
        <f t="shared" si="417"/>
        <v>72312168.215999991</v>
      </c>
      <c r="BP624" s="150">
        <f t="shared" si="418"/>
        <v>16631798.689679999</v>
      </c>
      <c r="BQ624" s="151">
        <f t="shared" si="419"/>
        <v>100407075.90568</v>
      </c>
      <c r="BR624" s="152">
        <f t="shared" si="420"/>
        <v>100800</v>
      </c>
      <c r="BS624" s="148">
        <f t="shared" si="421"/>
        <v>100507875.90568</v>
      </c>
      <c r="BT624" s="136">
        <v>0</v>
      </c>
      <c r="BU624" s="149">
        <f t="shared" si="422"/>
        <v>8377527.7216000007</v>
      </c>
      <c r="BV624" s="153">
        <f t="shared" si="423"/>
        <v>4188763.8608000004</v>
      </c>
      <c r="BW624" s="134">
        <f t="shared" si="424"/>
        <v>87941584.323280007</v>
      </c>
      <c r="BX624" s="148">
        <f t="shared" si="425"/>
        <v>7687614</v>
      </c>
      <c r="BY624" s="135">
        <f t="shared" si="426"/>
        <v>80253970.323280007</v>
      </c>
      <c r="CD624" s="400">
        <f>'آبان 1400'!AU625</f>
        <v>74967663.216000006</v>
      </c>
      <c r="CE624" s="401">
        <f>'آبان 1400'!AV625</f>
        <v>54350316.440880008</v>
      </c>
      <c r="CF624" s="401">
        <f>'آبان 1400'!AW625</f>
        <v>72312168.215999991</v>
      </c>
      <c r="CG624" s="401">
        <f>'آبان 1400'!AX625</f>
        <v>5061851.7751199994</v>
      </c>
      <c r="CH624" s="401">
        <f>'آبان 1400'!AY625</f>
        <v>1435031.644088001</v>
      </c>
      <c r="CI624" s="401">
        <f>'آبان 1400'!AZ625</f>
        <v>0</v>
      </c>
      <c r="CJ624" s="401">
        <f>'آبان 1400'!BA625</f>
        <v>0</v>
      </c>
      <c r="CK624" s="401">
        <f>'آبان 1400'!BB625</f>
        <v>0</v>
      </c>
      <c r="CL624" s="401">
        <f>'آبان 1400'!BC625</f>
        <v>0</v>
      </c>
      <c r="CM624" s="401">
        <f>'آبان 1400'!BD625</f>
        <v>0</v>
      </c>
      <c r="CN624" s="401">
        <f>'آبان 1400'!BE625</f>
        <v>0</v>
      </c>
      <c r="CO624" s="401">
        <f>'آبان 1400'!BF625</f>
        <v>0</v>
      </c>
      <c r="CP624" s="401">
        <f>'آبان 1400'!BG625</f>
        <v>6496883.4192080004</v>
      </c>
      <c r="CQ624" s="401">
        <f>'آبان 1400'!BH625</f>
        <v>68470779</v>
      </c>
      <c r="CR624" s="401">
        <f t="shared" si="427"/>
        <v>74967663.216000006</v>
      </c>
      <c r="CS624" s="56">
        <f t="shared" si="428"/>
        <v>4659160</v>
      </c>
      <c r="CT624" s="400">
        <f t="shared" si="429"/>
        <v>2329580</v>
      </c>
      <c r="CU624" s="401">
        <f t="shared" si="430"/>
        <v>698874</v>
      </c>
      <c r="CV624" s="401">
        <f t="shared" si="431"/>
        <v>1120000</v>
      </c>
      <c r="CW624" s="56">
        <v>0</v>
      </c>
      <c r="CX624" s="401">
        <f t="shared" si="432"/>
        <v>83775277.216000006</v>
      </c>
      <c r="CY624" s="401">
        <f t="shared" si="433"/>
        <v>72312168.215999991</v>
      </c>
      <c r="CZ624" s="401">
        <f t="shared" si="434"/>
        <v>16631798.689679999</v>
      </c>
      <c r="DA624" s="401">
        <f t="shared" si="435"/>
        <v>100407075.90568</v>
      </c>
      <c r="DB624" s="401">
        <f t="shared" si="436"/>
        <v>100800</v>
      </c>
      <c r="DC624" s="401">
        <f t="shared" si="437"/>
        <v>100507875.90568</v>
      </c>
      <c r="DD624" s="406">
        <v>0</v>
      </c>
      <c r="DE624" s="401">
        <f t="shared" si="438"/>
        <v>8377527.7216000007</v>
      </c>
      <c r="DF624" s="401">
        <f t="shared" si="439"/>
        <v>4188763.8608000004</v>
      </c>
      <c r="DG624" s="401">
        <f t="shared" si="440"/>
        <v>87941584.323280007</v>
      </c>
      <c r="DH624" s="401">
        <f t="shared" si="441"/>
        <v>7687614</v>
      </c>
      <c r="DI624" s="401">
        <f t="shared" si="442"/>
        <v>80253970.323280007</v>
      </c>
      <c r="DJ624" s="401">
        <f t="shared" si="443"/>
        <v>0</v>
      </c>
      <c r="DL624" s="408">
        <f t="shared" si="444"/>
        <v>6638737.5</v>
      </c>
      <c r="DM624" s="408">
        <f t="shared" si="445"/>
        <v>-1979577.5</v>
      </c>
    </row>
    <row r="625" spans="1:117" s="56" customFormat="1" ht="21" x14ac:dyDescent="0.2">
      <c r="A625" s="192">
        <f t="shared" si="406"/>
        <v>2655495</v>
      </c>
      <c r="B625" s="137">
        <f>'آبان 1400'!B626</f>
        <v>620</v>
      </c>
      <c r="C625" s="137">
        <f>'آبان 1400'!C626</f>
        <v>417</v>
      </c>
      <c r="D625" s="137">
        <f>'آبان 1400'!D626</f>
        <v>12908</v>
      </c>
      <c r="E625" s="137" t="str">
        <f>'آبان 1400'!E626</f>
        <v>پرویز</v>
      </c>
      <c r="F625" s="137" t="str">
        <f>'آبان 1400'!F626</f>
        <v>نظر خدابخشی</v>
      </c>
      <c r="G625" s="137" t="str">
        <f>'آبان 1400'!G626</f>
        <v>نگهبان</v>
      </c>
      <c r="H625" s="137" t="str">
        <f>'آبان 1400'!H626</f>
        <v>اصفهان</v>
      </c>
      <c r="I625" s="137" t="str">
        <f>'آبان 1400'!I626</f>
        <v>131-815-926261-1</v>
      </c>
      <c r="J625" s="137">
        <f>'آبان 1400'!J626</f>
        <v>1971399353</v>
      </c>
      <c r="K625" s="137">
        <f>'آبان 1400'!K626</f>
        <v>0</v>
      </c>
      <c r="L625" s="137" t="str">
        <f>'آبان 1400'!L626</f>
        <v>اصفهان</v>
      </c>
      <c r="M625" s="137" t="str">
        <f>'آبان 1400'!M626</f>
        <v>نگهبان</v>
      </c>
      <c r="N625" s="121" t="str">
        <f>'آبان 1400'!N626</f>
        <v>*</v>
      </c>
      <c r="O625" s="120">
        <f>'آبان 1400'!O626</f>
        <v>0</v>
      </c>
      <c r="P625" s="122">
        <f>'آبان 1400'!P626</f>
        <v>0</v>
      </c>
      <c r="Q625" s="362">
        <f>'آبان 1400'!Q626</f>
        <v>30</v>
      </c>
      <c r="R625" s="362">
        <f>'آبان 1400'!R626</f>
        <v>120</v>
      </c>
      <c r="S625" s="362">
        <f>'آبان 1400'!S626</f>
        <v>110</v>
      </c>
      <c r="T625" s="362">
        <f>'آبان 1400'!T626</f>
        <v>29.33</v>
      </c>
      <c r="U625" s="138">
        <f>'آبان 1400'!U626</f>
        <v>0</v>
      </c>
      <c r="V625" s="121">
        <f>'آبان 1400'!W626</f>
        <v>0</v>
      </c>
      <c r="W625" s="122">
        <f>'آبان 1400'!X626</f>
        <v>0</v>
      </c>
      <c r="X625" s="370">
        <f>'آبان 1400'!Y626</f>
        <v>1</v>
      </c>
      <c r="Y625" s="370">
        <f>'آبان 1400'!Z626</f>
        <v>1</v>
      </c>
      <c r="Z625" s="139">
        <f>'آبان 1400'!AA626</f>
        <v>885165</v>
      </c>
      <c r="AA625" s="139">
        <f>'آبان 1400'!AB626</f>
        <v>46667</v>
      </c>
      <c r="AB625" s="139">
        <f>'آبان 1400'!AC626</f>
        <v>931832</v>
      </c>
      <c r="AC625" s="139">
        <f>'آبان 1400'!AD626</f>
        <v>4500000</v>
      </c>
      <c r="AD625" s="139">
        <f>'آبان 1400'!AE626</f>
        <v>6000000</v>
      </c>
      <c r="AE625" s="140">
        <f>'آبان 1400'!AF626</f>
        <v>177895.19999999998</v>
      </c>
      <c r="AF625" s="123">
        <f>'آبان 1400'!AG626</f>
        <v>26554950</v>
      </c>
      <c r="AG625" s="124">
        <f>'آبان 1400'!AH626</f>
        <v>1400010</v>
      </c>
      <c r="AH625" s="124">
        <f>'آبان 1400'!AI626</f>
        <v>21347423.999999996</v>
      </c>
      <c r="AI625" s="124">
        <f>'آبان 1400'!AJ626</f>
        <v>2655495</v>
      </c>
      <c r="AJ625" s="124">
        <f>'آبان 1400'!AK626</f>
        <v>4500000</v>
      </c>
      <c r="AK625" s="124">
        <f>'آبان 1400'!AL626</f>
        <v>6000000</v>
      </c>
      <c r="AL625" s="124">
        <f>'آبان 1400'!AM626</f>
        <v>4892117.9999999991</v>
      </c>
      <c r="AM625" s="124">
        <f>'آبان 1400'!AN626</f>
        <v>5217666.2159999991</v>
      </c>
      <c r="AN625" s="124">
        <f>'آبان 1400'!AO626</f>
        <v>0</v>
      </c>
      <c r="AO625" s="124">
        <f>'آبان 1400'!AP626</f>
        <v>2600000</v>
      </c>
      <c r="AP625" s="124">
        <f>'آبان 1400'!AQ626</f>
        <v>0</v>
      </c>
      <c r="AQ625" s="124">
        <f>'آبان 1400'!AR626</f>
        <v>0</v>
      </c>
      <c r="AR625" s="124">
        <f>'آبان 1400'!AS626</f>
        <v>0</v>
      </c>
      <c r="AS625" s="379">
        <f>'آبان 1400'!AT626</f>
        <v>0</v>
      </c>
      <c r="AT625" s="372">
        <f t="shared" si="407"/>
        <v>75167663.216000006</v>
      </c>
      <c r="AU625" s="174">
        <f>'آبان 1400'!AV626</f>
        <v>54336316.440880008</v>
      </c>
      <c r="AV625" s="142">
        <f>'آبان 1400'!AW626</f>
        <v>72512168.215999991</v>
      </c>
      <c r="AW625" s="143">
        <f t="shared" si="408"/>
        <v>5075851.7751199994</v>
      </c>
      <c r="AX625" s="76">
        <f t="shared" si="409"/>
        <v>1433631.644088001</v>
      </c>
      <c r="AY625" s="143">
        <f>'آبان 1400'!AZ626</f>
        <v>0</v>
      </c>
      <c r="AZ625" s="143">
        <f>'آبان 1400'!BA626</f>
        <v>0</v>
      </c>
      <c r="BA625" s="143">
        <f>'آبان 1400'!BB626</f>
        <v>0</v>
      </c>
      <c r="BB625" s="143">
        <f>'آبان 1400'!BC626</f>
        <v>0</v>
      </c>
      <c r="BC625" s="143">
        <f>'آبان 1400'!BD626</f>
        <v>0</v>
      </c>
      <c r="BD625" s="143">
        <f>'آبان 1400'!BE626</f>
        <v>0</v>
      </c>
      <c r="BE625" s="143">
        <f>'آبان 1400'!BF626</f>
        <v>0</v>
      </c>
      <c r="BF625" s="144">
        <f t="shared" si="410"/>
        <v>6509483.4192080004</v>
      </c>
      <c r="BG625" s="141">
        <f t="shared" si="411"/>
        <v>68658179</v>
      </c>
      <c r="BH625" s="145">
        <f t="shared" si="412"/>
        <v>75167663.216000006</v>
      </c>
      <c r="BI625" s="128">
        <f t="shared" si="405"/>
        <v>4659160</v>
      </c>
      <c r="BJ625" s="146">
        <f t="shared" si="413"/>
        <v>2329580</v>
      </c>
      <c r="BK625" s="146">
        <f t="shared" si="414"/>
        <v>698874</v>
      </c>
      <c r="BL625" s="147">
        <f t="shared" si="415"/>
        <v>1120000</v>
      </c>
      <c r="BM625" s="383">
        <v>0</v>
      </c>
      <c r="BN625" s="148">
        <f t="shared" si="416"/>
        <v>83975277.216000006</v>
      </c>
      <c r="BO625" s="149">
        <f t="shared" si="417"/>
        <v>72512168.215999991</v>
      </c>
      <c r="BP625" s="150">
        <f t="shared" si="418"/>
        <v>16677798.689679999</v>
      </c>
      <c r="BQ625" s="151">
        <f t="shared" si="419"/>
        <v>100653075.90568</v>
      </c>
      <c r="BR625" s="152">
        <f t="shared" si="420"/>
        <v>100800</v>
      </c>
      <c r="BS625" s="148">
        <f t="shared" si="421"/>
        <v>100753875.90568</v>
      </c>
      <c r="BT625" s="136">
        <v>0</v>
      </c>
      <c r="BU625" s="149">
        <f t="shared" si="422"/>
        <v>8397527.7216000017</v>
      </c>
      <c r="BV625" s="153">
        <f t="shared" si="423"/>
        <v>4198763.8608000008</v>
      </c>
      <c r="BW625" s="134">
        <f t="shared" si="424"/>
        <v>88157584.323280007</v>
      </c>
      <c r="BX625" s="148">
        <f t="shared" si="425"/>
        <v>7687614</v>
      </c>
      <c r="BY625" s="135">
        <f t="shared" si="426"/>
        <v>80469970.323280007</v>
      </c>
      <c r="CD625" s="400">
        <f>'آبان 1400'!AU626</f>
        <v>75167663.216000006</v>
      </c>
      <c r="CE625" s="401">
        <f>'آبان 1400'!AV626</f>
        <v>54336316.440880008</v>
      </c>
      <c r="CF625" s="401">
        <f>'آبان 1400'!AW626</f>
        <v>72512168.215999991</v>
      </c>
      <c r="CG625" s="401">
        <f>'آبان 1400'!AX626</f>
        <v>5075851.7751199994</v>
      </c>
      <c r="CH625" s="401">
        <f>'آبان 1400'!AY626</f>
        <v>1433631.644088001</v>
      </c>
      <c r="CI625" s="401">
        <f>'آبان 1400'!AZ626</f>
        <v>0</v>
      </c>
      <c r="CJ625" s="401">
        <f>'آبان 1400'!BA626</f>
        <v>0</v>
      </c>
      <c r="CK625" s="401">
        <f>'آبان 1400'!BB626</f>
        <v>0</v>
      </c>
      <c r="CL625" s="401">
        <f>'آبان 1400'!BC626</f>
        <v>0</v>
      </c>
      <c r="CM625" s="401">
        <f>'آبان 1400'!BD626</f>
        <v>0</v>
      </c>
      <c r="CN625" s="401">
        <f>'آبان 1400'!BE626</f>
        <v>0</v>
      </c>
      <c r="CO625" s="401">
        <f>'آبان 1400'!BF626</f>
        <v>0</v>
      </c>
      <c r="CP625" s="401">
        <f>'آبان 1400'!BG626</f>
        <v>6509483.4192080004</v>
      </c>
      <c r="CQ625" s="401">
        <f>'آبان 1400'!BH626</f>
        <v>68658179</v>
      </c>
      <c r="CR625" s="401">
        <f t="shared" si="427"/>
        <v>75167663.216000006</v>
      </c>
      <c r="CS625" s="56">
        <f t="shared" si="428"/>
        <v>4659160</v>
      </c>
      <c r="CT625" s="400">
        <f t="shared" si="429"/>
        <v>2329580</v>
      </c>
      <c r="CU625" s="401">
        <f t="shared" si="430"/>
        <v>698874</v>
      </c>
      <c r="CV625" s="401">
        <f t="shared" si="431"/>
        <v>1120000</v>
      </c>
      <c r="CW625" s="56">
        <v>0</v>
      </c>
      <c r="CX625" s="401">
        <f t="shared" si="432"/>
        <v>83975277.216000006</v>
      </c>
      <c r="CY625" s="401">
        <f t="shared" si="433"/>
        <v>72512168.215999991</v>
      </c>
      <c r="CZ625" s="401">
        <f t="shared" si="434"/>
        <v>16677798.689679999</v>
      </c>
      <c r="DA625" s="401">
        <f t="shared" si="435"/>
        <v>100653075.90568</v>
      </c>
      <c r="DB625" s="401">
        <f t="shared" si="436"/>
        <v>100800</v>
      </c>
      <c r="DC625" s="401">
        <f t="shared" si="437"/>
        <v>100753875.90568</v>
      </c>
      <c r="DD625" s="406">
        <v>0</v>
      </c>
      <c r="DE625" s="401">
        <f t="shared" si="438"/>
        <v>8397527.7216000017</v>
      </c>
      <c r="DF625" s="401">
        <f t="shared" si="439"/>
        <v>4198763.8608000008</v>
      </c>
      <c r="DG625" s="401">
        <f t="shared" si="440"/>
        <v>88157584.323280007</v>
      </c>
      <c r="DH625" s="401">
        <f t="shared" si="441"/>
        <v>7687614</v>
      </c>
      <c r="DI625" s="401">
        <f t="shared" si="442"/>
        <v>80469970.323280007</v>
      </c>
      <c r="DJ625" s="401">
        <f t="shared" si="443"/>
        <v>0</v>
      </c>
      <c r="DL625" s="408">
        <f t="shared" si="444"/>
        <v>6638737.5</v>
      </c>
      <c r="DM625" s="408">
        <f t="shared" si="445"/>
        <v>-1979577.5</v>
      </c>
    </row>
    <row r="626" spans="1:117" s="56" customFormat="1" ht="21" x14ac:dyDescent="0.2">
      <c r="A626" s="192">
        <f t="shared" si="406"/>
        <v>2655495</v>
      </c>
      <c r="B626" s="137">
        <f>'آبان 1400'!B627</f>
        <v>621</v>
      </c>
      <c r="C626" s="137">
        <f>'آبان 1400'!C627</f>
        <v>418</v>
      </c>
      <c r="D626" s="137">
        <f>'آبان 1400'!D627</f>
        <v>12905</v>
      </c>
      <c r="E626" s="137" t="str">
        <f>'آبان 1400'!E627</f>
        <v>عباس</v>
      </c>
      <c r="F626" s="137" t="str">
        <f>'آبان 1400'!F627</f>
        <v>قنبریها نجف آبادی</v>
      </c>
      <c r="G626" s="137" t="str">
        <f>'آبان 1400'!G627</f>
        <v>نگهبان</v>
      </c>
      <c r="H626" s="137" t="str">
        <f>'آبان 1400'!H627</f>
        <v>اصفهان</v>
      </c>
      <c r="I626" s="137" t="str">
        <f>'آبان 1400'!I627</f>
        <v>131-813-2657267-1</v>
      </c>
      <c r="J626" s="137">
        <f>'آبان 1400'!J627</f>
        <v>1091422184</v>
      </c>
      <c r="K626" s="137">
        <f>'آبان 1400'!K627</f>
        <v>0</v>
      </c>
      <c r="L626" s="137" t="str">
        <f>'آبان 1400'!L627</f>
        <v>اصفهان</v>
      </c>
      <c r="M626" s="137" t="str">
        <f>'آبان 1400'!M627</f>
        <v>نگهبان</v>
      </c>
      <c r="N626" s="121">
        <f>'آبان 1400'!N627</f>
        <v>0</v>
      </c>
      <c r="O626" s="120" t="str">
        <f>'آبان 1400'!O627</f>
        <v>*</v>
      </c>
      <c r="P626" s="122">
        <f>'آبان 1400'!P627</f>
        <v>0</v>
      </c>
      <c r="Q626" s="362">
        <f>'آبان 1400'!Q627</f>
        <v>30</v>
      </c>
      <c r="R626" s="362">
        <f>'آبان 1400'!R627</f>
        <v>90</v>
      </c>
      <c r="S626" s="362">
        <f>'آبان 1400'!S627</f>
        <v>0</v>
      </c>
      <c r="T626" s="362">
        <f>'آبان 1400'!T627</f>
        <v>0</v>
      </c>
      <c r="U626" s="138">
        <f>'آبان 1400'!U627</f>
        <v>0</v>
      </c>
      <c r="V626" s="121">
        <f>'آبان 1400'!W627</f>
        <v>0</v>
      </c>
      <c r="W626" s="122">
        <f>'آبان 1400'!X627</f>
        <v>0</v>
      </c>
      <c r="X626" s="370">
        <f>'آبان 1400'!Y627</f>
        <v>2</v>
      </c>
      <c r="Y626" s="370">
        <f>'آبان 1400'!Z627</f>
        <v>2</v>
      </c>
      <c r="Z626" s="139">
        <f>'آبان 1400'!AA627</f>
        <v>885165</v>
      </c>
      <c r="AA626" s="139">
        <f>'آبان 1400'!AB627</f>
        <v>46667</v>
      </c>
      <c r="AB626" s="139">
        <f>'آبان 1400'!AC627</f>
        <v>931832</v>
      </c>
      <c r="AC626" s="139">
        <f>'آبان 1400'!AD627</f>
        <v>4500000</v>
      </c>
      <c r="AD626" s="139">
        <f>'آبان 1400'!AE627</f>
        <v>6000000</v>
      </c>
      <c r="AE626" s="140">
        <f>'آبان 1400'!AF627</f>
        <v>177895.19999999998</v>
      </c>
      <c r="AF626" s="123">
        <f>'آبان 1400'!AG627</f>
        <v>26554950</v>
      </c>
      <c r="AG626" s="124">
        <f>'آبان 1400'!AH627</f>
        <v>1400010</v>
      </c>
      <c r="AH626" s="124">
        <f>'آبان 1400'!AI627</f>
        <v>16010567.999999998</v>
      </c>
      <c r="AI626" s="124">
        <f>'آبان 1400'!AJ627</f>
        <v>5310990</v>
      </c>
      <c r="AJ626" s="124">
        <f>'آبان 1400'!AK627</f>
        <v>4500000</v>
      </c>
      <c r="AK626" s="124">
        <f>'آبان 1400'!AL627</f>
        <v>6000000</v>
      </c>
      <c r="AL626" s="124">
        <f>'آبان 1400'!AM627</f>
        <v>0</v>
      </c>
      <c r="AM626" s="124">
        <f>'آبان 1400'!AN627</f>
        <v>0</v>
      </c>
      <c r="AN626" s="124">
        <f>'آبان 1400'!AO627</f>
        <v>0</v>
      </c>
      <c r="AO626" s="124">
        <f>'آبان 1400'!AP627</f>
        <v>3000000</v>
      </c>
      <c r="AP626" s="124">
        <f>'آبان 1400'!AQ627</f>
        <v>0</v>
      </c>
      <c r="AQ626" s="124">
        <f>'آبان 1400'!AR627</f>
        <v>0</v>
      </c>
      <c r="AR626" s="124">
        <f>'آبان 1400'!AS627</f>
        <v>0</v>
      </c>
      <c r="AS626" s="379">
        <f>'آبان 1400'!AT627</f>
        <v>0</v>
      </c>
      <c r="AT626" s="372">
        <f t="shared" si="407"/>
        <v>62776518</v>
      </c>
      <c r="AU626" s="174">
        <f>'آبان 1400'!AV627</f>
        <v>39942941.039999999</v>
      </c>
      <c r="AV626" s="142">
        <f>'آبان 1400'!AW627</f>
        <v>57465528</v>
      </c>
      <c r="AW626" s="143">
        <f t="shared" si="408"/>
        <v>4022586.9600000004</v>
      </c>
      <c r="AX626" s="76">
        <f t="shared" si="409"/>
        <v>0</v>
      </c>
      <c r="AY626" s="143">
        <f>'آبان 1400'!AZ627</f>
        <v>0</v>
      </c>
      <c r="AZ626" s="143">
        <f>'آبان 1400'!BA627</f>
        <v>0</v>
      </c>
      <c r="BA626" s="143">
        <f>'آبان 1400'!BB627</f>
        <v>0</v>
      </c>
      <c r="BB626" s="143">
        <f>'آبان 1400'!BC627</f>
        <v>0</v>
      </c>
      <c r="BC626" s="143">
        <f>'آبان 1400'!BD627</f>
        <v>0</v>
      </c>
      <c r="BD626" s="143">
        <f>'آبان 1400'!BE627</f>
        <v>0</v>
      </c>
      <c r="BE626" s="143">
        <f>'آبان 1400'!BF627</f>
        <v>0</v>
      </c>
      <c r="BF626" s="144">
        <f t="shared" si="410"/>
        <v>4022586.9600000004</v>
      </c>
      <c r="BG626" s="141">
        <f t="shared" si="411"/>
        <v>58753931</v>
      </c>
      <c r="BH626" s="145">
        <f t="shared" si="412"/>
        <v>62776518</v>
      </c>
      <c r="BI626" s="128">
        <f t="shared" si="405"/>
        <v>4659160</v>
      </c>
      <c r="BJ626" s="146">
        <f t="shared" si="413"/>
        <v>2329580</v>
      </c>
      <c r="BK626" s="146">
        <f t="shared" si="414"/>
        <v>698874</v>
      </c>
      <c r="BL626" s="147">
        <f t="shared" si="415"/>
        <v>1120000</v>
      </c>
      <c r="BM626" s="383">
        <v>0</v>
      </c>
      <c r="BN626" s="148">
        <f t="shared" si="416"/>
        <v>71584132</v>
      </c>
      <c r="BO626" s="149">
        <f t="shared" si="417"/>
        <v>57465528</v>
      </c>
      <c r="BP626" s="150">
        <f t="shared" si="418"/>
        <v>13217071.440000001</v>
      </c>
      <c r="BQ626" s="151">
        <f t="shared" si="419"/>
        <v>84801203.439999998</v>
      </c>
      <c r="BR626" s="152">
        <f t="shared" si="420"/>
        <v>100800</v>
      </c>
      <c r="BS626" s="148">
        <f t="shared" si="421"/>
        <v>84902003.439999998</v>
      </c>
      <c r="BT626" s="136">
        <v>0</v>
      </c>
      <c r="BU626" s="149">
        <f t="shared" si="422"/>
        <v>7158413.2000000002</v>
      </c>
      <c r="BV626" s="153">
        <f t="shared" si="423"/>
        <v>3579206.6</v>
      </c>
      <c r="BW626" s="134">
        <f t="shared" si="424"/>
        <v>74164383.640000001</v>
      </c>
      <c r="BX626" s="148">
        <f t="shared" si="425"/>
        <v>7687614</v>
      </c>
      <c r="BY626" s="135">
        <f t="shared" si="426"/>
        <v>66476769.640000001</v>
      </c>
      <c r="CD626" s="400">
        <f>'آبان 1400'!AU627</f>
        <v>62776518</v>
      </c>
      <c r="CE626" s="401">
        <f>'آبان 1400'!AV627</f>
        <v>39942941.039999999</v>
      </c>
      <c r="CF626" s="401">
        <f>'آبان 1400'!AW627</f>
        <v>57465528</v>
      </c>
      <c r="CG626" s="401">
        <f>'آبان 1400'!AX627</f>
        <v>4022586.9600000004</v>
      </c>
      <c r="CH626" s="401">
        <f>'آبان 1400'!AY627</f>
        <v>0</v>
      </c>
      <c r="CI626" s="401">
        <f>'آبان 1400'!AZ627</f>
        <v>0</v>
      </c>
      <c r="CJ626" s="401">
        <f>'آبان 1400'!BA627</f>
        <v>0</v>
      </c>
      <c r="CK626" s="401">
        <f>'آبان 1400'!BB627</f>
        <v>0</v>
      </c>
      <c r="CL626" s="401">
        <f>'آبان 1400'!BC627</f>
        <v>0</v>
      </c>
      <c r="CM626" s="401">
        <f>'آبان 1400'!BD627</f>
        <v>0</v>
      </c>
      <c r="CN626" s="401">
        <f>'آبان 1400'!BE627</f>
        <v>0</v>
      </c>
      <c r="CO626" s="401">
        <f>'آبان 1400'!BF627</f>
        <v>0</v>
      </c>
      <c r="CP626" s="401">
        <f>'آبان 1400'!BG627</f>
        <v>4022586.9600000004</v>
      </c>
      <c r="CQ626" s="401">
        <f>'آبان 1400'!BH627</f>
        <v>58753931</v>
      </c>
      <c r="CR626" s="401">
        <f t="shared" si="427"/>
        <v>62776518</v>
      </c>
      <c r="CS626" s="56">
        <f t="shared" si="428"/>
        <v>4659160</v>
      </c>
      <c r="CT626" s="400">
        <f t="shared" si="429"/>
        <v>2329580</v>
      </c>
      <c r="CU626" s="401">
        <f t="shared" si="430"/>
        <v>698874</v>
      </c>
      <c r="CV626" s="401">
        <f t="shared" si="431"/>
        <v>1120000</v>
      </c>
      <c r="CW626" s="56">
        <v>0</v>
      </c>
      <c r="CX626" s="401">
        <f t="shared" si="432"/>
        <v>71584132</v>
      </c>
      <c r="CY626" s="401">
        <f t="shared" si="433"/>
        <v>57465528</v>
      </c>
      <c r="CZ626" s="401">
        <f t="shared" si="434"/>
        <v>13217071.440000001</v>
      </c>
      <c r="DA626" s="401">
        <f t="shared" si="435"/>
        <v>84801203.439999998</v>
      </c>
      <c r="DB626" s="401">
        <f t="shared" si="436"/>
        <v>100800</v>
      </c>
      <c r="DC626" s="401">
        <f t="shared" si="437"/>
        <v>84902003.439999998</v>
      </c>
      <c r="DD626" s="406">
        <v>0</v>
      </c>
      <c r="DE626" s="401">
        <f t="shared" si="438"/>
        <v>7158413.2000000002</v>
      </c>
      <c r="DF626" s="401">
        <f t="shared" si="439"/>
        <v>3579206.6</v>
      </c>
      <c r="DG626" s="401">
        <f t="shared" si="440"/>
        <v>74164383.640000001</v>
      </c>
      <c r="DH626" s="401">
        <f t="shared" si="441"/>
        <v>7687614</v>
      </c>
      <c r="DI626" s="401">
        <f t="shared" si="442"/>
        <v>66476769.640000001</v>
      </c>
      <c r="DJ626" s="401">
        <f t="shared" si="443"/>
        <v>0</v>
      </c>
      <c r="DL626" s="408">
        <f t="shared" si="444"/>
        <v>6638737.5</v>
      </c>
      <c r="DM626" s="408">
        <f t="shared" si="445"/>
        <v>-1979577.5</v>
      </c>
    </row>
    <row r="627" spans="1:117" s="56" customFormat="1" ht="21" x14ac:dyDescent="0.2">
      <c r="A627" s="192">
        <f t="shared" si="406"/>
        <v>2655495</v>
      </c>
      <c r="B627" s="137">
        <f>'آبان 1400'!B628</f>
        <v>622</v>
      </c>
      <c r="C627" s="137">
        <f>'آبان 1400'!C628</f>
        <v>419</v>
      </c>
      <c r="D627" s="137">
        <f>'آبان 1400'!D628</f>
        <v>12904</v>
      </c>
      <c r="E627" s="137" t="str">
        <f>'آبان 1400'!E628</f>
        <v xml:space="preserve">میلاد </v>
      </c>
      <c r="F627" s="137" t="str">
        <f>'آبان 1400'!F628</f>
        <v>شبان زاده</v>
      </c>
      <c r="G627" s="137" t="str">
        <f>'آبان 1400'!G628</f>
        <v>نگهبان</v>
      </c>
      <c r="H627" s="137" t="str">
        <f>'آبان 1400'!H628</f>
        <v>اصفهان</v>
      </c>
      <c r="I627" s="137" t="str">
        <f>'آبان 1400'!I628</f>
        <v>131-813-2903149-1</v>
      </c>
      <c r="J627" s="137">
        <f>'آبان 1400'!J628</f>
        <v>1271978903</v>
      </c>
      <c r="K627" s="137">
        <f>'آبان 1400'!K628</f>
        <v>0</v>
      </c>
      <c r="L627" s="137" t="str">
        <f>'آبان 1400'!L628</f>
        <v>اصفهان</v>
      </c>
      <c r="M627" s="137" t="str">
        <f>'آبان 1400'!M628</f>
        <v>نگهبان</v>
      </c>
      <c r="N627" s="121">
        <f>'آبان 1400'!N628</f>
        <v>0</v>
      </c>
      <c r="O627" s="120" t="str">
        <f>'آبان 1400'!O628</f>
        <v>*</v>
      </c>
      <c r="P627" s="122">
        <f>'آبان 1400'!P628</f>
        <v>0</v>
      </c>
      <c r="Q627" s="362">
        <f>'آبان 1400'!Q628</f>
        <v>30</v>
      </c>
      <c r="R627" s="362">
        <f>'آبان 1400'!R628</f>
        <v>90</v>
      </c>
      <c r="S627" s="362">
        <f>'آبان 1400'!S628</f>
        <v>0</v>
      </c>
      <c r="T627" s="362">
        <f>'آبان 1400'!T628</f>
        <v>0</v>
      </c>
      <c r="U627" s="138">
        <f>'آبان 1400'!U628</f>
        <v>0</v>
      </c>
      <c r="V627" s="121">
        <f>'آبان 1400'!W628</f>
        <v>0</v>
      </c>
      <c r="W627" s="122">
        <f>'آبان 1400'!X628</f>
        <v>0</v>
      </c>
      <c r="X627" s="370">
        <f>'آبان 1400'!Y628</f>
        <v>0</v>
      </c>
      <c r="Y627" s="370">
        <f>'آبان 1400'!Z628</f>
        <v>0</v>
      </c>
      <c r="Z627" s="139">
        <f>'آبان 1400'!AA628</f>
        <v>885165</v>
      </c>
      <c r="AA627" s="139">
        <f>'آبان 1400'!AB628</f>
        <v>46667</v>
      </c>
      <c r="AB627" s="139">
        <f>'آبان 1400'!AC628</f>
        <v>931832</v>
      </c>
      <c r="AC627" s="139">
        <f>'آبان 1400'!AD628</f>
        <v>4500000</v>
      </c>
      <c r="AD627" s="139">
        <f>'آبان 1400'!AE628</f>
        <v>6000000</v>
      </c>
      <c r="AE627" s="140">
        <f>'آبان 1400'!AF628</f>
        <v>177895.19999999998</v>
      </c>
      <c r="AF627" s="123">
        <f>'آبان 1400'!AG628</f>
        <v>26554950</v>
      </c>
      <c r="AG627" s="124">
        <f>'آبان 1400'!AH628</f>
        <v>1400010</v>
      </c>
      <c r="AH627" s="124">
        <f>'آبان 1400'!AI628</f>
        <v>16010567.999999998</v>
      </c>
      <c r="AI627" s="124">
        <f>'آبان 1400'!AJ628</f>
        <v>0</v>
      </c>
      <c r="AJ627" s="124">
        <f>'آبان 1400'!AK628</f>
        <v>4500000</v>
      </c>
      <c r="AK627" s="124">
        <f>'آبان 1400'!AL628</f>
        <v>6000000</v>
      </c>
      <c r="AL627" s="124">
        <f>'آبان 1400'!AM628</f>
        <v>0</v>
      </c>
      <c r="AM627" s="124">
        <f>'آبان 1400'!AN628</f>
        <v>0</v>
      </c>
      <c r="AN627" s="124">
        <f>'آبان 1400'!AO628</f>
        <v>0</v>
      </c>
      <c r="AO627" s="124">
        <f>'آبان 1400'!AP628</f>
        <v>3800000</v>
      </c>
      <c r="AP627" s="124">
        <f>'آبان 1400'!AQ628</f>
        <v>0</v>
      </c>
      <c r="AQ627" s="124">
        <f>'آبان 1400'!AR628</f>
        <v>0</v>
      </c>
      <c r="AR627" s="124">
        <f>'آبان 1400'!AS628</f>
        <v>0</v>
      </c>
      <c r="AS627" s="379">
        <f>'آبان 1400'!AT628</f>
        <v>0</v>
      </c>
      <c r="AT627" s="372">
        <f t="shared" si="407"/>
        <v>58265528</v>
      </c>
      <c r="AU627" s="174">
        <f>'آبان 1400'!AV628</f>
        <v>39886941.039999999</v>
      </c>
      <c r="AV627" s="142">
        <f>'آبان 1400'!AW628</f>
        <v>58265528</v>
      </c>
      <c r="AW627" s="143">
        <f t="shared" si="408"/>
        <v>4078586.9600000004</v>
      </c>
      <c r="AX627" s="76">
        <f t="shared" si="409"/>
        <v>0</v>
      </c>
      <c r="AY627" s="143">
        <f>'آبان 1400'!AZ628</f>
        <v>0</v>
      </c>
      <c r="AZ627" s="143">
        <f>'آبان 1400'!BA628</f>
        <v>0</v>
      </c>
      <c r="BA627" s="143">
        <f>'آبان 1400'!BB628</f>
        <v>0</v>
      </c>
      <c r="BB627" s="143">
        <f>'آبان 1400'!BC628</f>
        <v>0</v>
      </c>
      <c r="BC627" s="143">
        <f>'آبان 1400'!BD628</f>
        <v>0</v>
      </c>
      <c r="BD627" s="143">
        <f>'آبان 1400'!BE628</f>
        <v>0</v>
      </c>
      <c r="BE627" s="143">
        <f>'آبان 1400'!BF628</f>
        <v>0</v>
      </c>
      <c r="BF627" s="144">
        <f t="shared" si="410"/>
        <v>4078586.9600000004</v>
      </c>
      <c r="BG627" s="141">
        <f t="shared" si="411"/>
        <v>54186941</v>
      </c>
      <c r="BH627" s="145">
        <f t="shared" si="412"/>
        <v>58265528</v>
      </c>
      <c r="BI627" s="128">
        <f t="shared" si="405"/>
        <v>4659160</v>
      </c>
      <c r="BJ627" s="146">
        <f t="shared" si="413"/>
        <v>2329580</v>
      </c>
      <c r="BK627" s="146">
        <f t="shared" si="414"/>
        <v>698874</v>
      </c>
      <c r="BL627" s="147">
        <f t="shared" si="415"/>
        <v>1120000</v>
      </c>
      <c r="BM627" s="383">
        <v>0</v>
      </c>
      <c r="BN627" s="148">
        <f t="shared" si="416"/>
        <v>67073142</v>
      </c>
      <c r="BO627" s="149">
        <f t="shared" si="417"/>
        <v>58265528</v>
      </c>
      <c r="BP627" s="150">
        <f t="shared" si="418"/>
        <v>13401071.440000001</v>
      </c>
      <c r="BQ627" s="151">
        <f t="shared" si="419"/>
        <v>80474213.439999998</v>
      </c>
      <c r="BR627" s="152">
        <f t="shared" si="420"/>
        <v>100800</v>
      </c>
      <c r="BS627" s="148">
        <f t="shared" si="421"/>
        <v>80575013.439999998</v>
      </c>
      <c r="BT627" s="136">
        <v>0</v>
      </c>
      <c r="BU627" s="149">
        <f t="shared" si="422"/>
        <v>6707314.2000000002</v>
      </c>
      <c r="BV627" s="153">
        <f t="shared" si="423"/>
        <v>3353657.1</v>
      </c>
      <c r="BW627" s="134">
        <f t="shared" si="424"/>
        <v>70514042.140000001</v>
      </c>
      <c r="BX627" s="148">
        <f t="shared" si="425"/>
        <v>7687614</v>
      </c>
      <c r="BY627" s="135">
        <f t="shared" si="426"/>
        <v>62826428.140000001</v>
      </c>
      <c r="CD627" s="400">
        <f>'آبان 1400'!AU628</f>
        <v>58265528</v>
      </c>
      <c r="CE627" s="401">
        <f>'آبان 1400'!AV628</f>
        <v>39886941.039999999</v>
      </c>
      <c r="CF627" s="401">
        <f>'آبان 1400'!AW628</f>
        <v>58265528</v>
      </c>
      <c r="CG627" s="401">
        <f>'آبان 1400'!AX628</f>
        <v>4078586.9600000004</v>
      </c>
      <c r="CH627" s="401">
        <f>'آبان 1400'!AY628</f>
        <v>0</v>
      </c>
      <c r="CI627" s="401">
        <f>'آبان 1400'!AZ628</f>
        <v>0</v>
      </c>
      <c r="CJ627" s="401">
        <f>'آبان 1400'!BA628</f>
        <v>0</v>
      </c>
      <c r="CK627" s="401">
        <f>'آبان 1400'!BB628</f>
        <v>0</v>
      </c>
      <c r="CL627" s="401">
        <f>'آبان 1400'!BC628</f>
        <v>0</v>
      </c>
      <c r="CM627" s="401">
        <f>'آبان 1400'!BD628</f>
        <v>0</v>
      </c>
      <c r="CN627" s="401">
        <f>'آبان 1400'!BE628</f>
        <v>0</v>
      </c>
      <c r="CO627" s="401">
        <f>'آبان 1400'!BF628</f>
        <v>0</v>
      </c>
      <c r="CP627" s="401">
        <f>'آبان 1400'!BG628</f>
        <v>4078586.9600000004</v>
      </c>
      <c r="CQ627" s="401">
        <f>'آبان 1400'!BH628</f>
        <v>54186941</v>
      </c>
      <c r="CR627" s="401">
        <f t="shared" si="427"/>
        <v>58265528</v>
      </c>
      <c r="CS627" s="56">
        <f t="shared" si="428"/>
        <v>4659160</v>
      </c>
      <c r="CT627" s="400">
        <f t="shared" si="429"/>
        <v>2329580</v>
      </c>
      <c r="CU627" s="401">
        <f t="shared" si="430"/>
        <v>698874</v>
      </c>
      <c r="CV627" s="401">
        <f t="shared" si="431"/>
        <v>1120000</v>
      </c>
      <c r="CW627" s="56">
        <v>0</v>
      </c>
      <c r="CX627" s="401">
        <f t="shared" si="432"/>
        <v>67073142</v>
      </c>
      <c r="CY627" s="401">
        <f t="shared" si="433"/>
        <v>58265528</v>
      </c>
      <c r="CZ627" s="401">
        <f t="shared" si="434"/>
        <v>13401071.440000001</v>
      </c>
      <c r="DA627" s="401">
        <f t="shared" si="435"/>
        <v>80474213.439999998</v>
      </c>
      <c r="DB627" s="401">
        <f t="shared" si="436"/>
        <v>100800</v>
      </c>
      <c r="DC627" s="401">
        <f t="shared" si="437"/>
        <v>80575013.439999998</v>
      </c>
      <c r="DD627" s="406">
        <v>0</v>
      </c>
      <c r="DE627" s="401">
        <f t="shared" si="438"/>
        <v>6707314.2000000002</v>
      </c>
      <c r="DF627" s="401">
        <f t="shared" si="439"/>
        <v>3353657.1</v>
      </c>
      <c r="DG627" s="401">
        <f t="shared" si="440"/>
        <v>70514042.140000001</v>
      </c>
      <c r="DH627" s="401">
        <f t="shared" si="441"/>
        <v>7687614</v>
      </c>
      <c r="DI627" s="401">
        <f t="shared" si="442"/>
        <v>62826428.140000001</v>
      </c>
      <c r="DJ627" s="401">
        <f t="shared" si="443"/>
        <v>0</v>
      </c>
      <c r="DL627" s="408">
        <f t="shared" si="444"/>
        <v>6638737.5</v>
      </c>
      <c r="DM627" s="408">
        <f t="shared" si="445"/>
        <v>-1979577.5</v>
      </c>
    </row>
    <row r="628" spans="1:117" s="56" customFormat="1" ht="21" x14ac:dyDescent="0.2">
      <c r="A628" s="192">
        <f t="shared" si="406"/>
        <v>2655495</v>
      </c>
      <c r="B628" s="137">
        <f>'آبان 1400'!B629</f>
        <v>623</v>
      </c>
      <c r="C628" s="137">
        <f>'آبان 1400'!C629</f>
        <v>420</v>
      </c>
      <c r="D628" s="137">
        <f>'آبان 1400'!D629</f>
        <v>12910</v>
      </c>
      <c r="E628" s="137" t="str">
        <f>'آبان 1400'!E629</f>
        <v>حسن</v>
      </c>
      <c r="F628" s="137" t="str">
        <f>'آبان 1400'!F629</f>
        <v>ویسی</v>
      </c>
      <c r="G628" s="137" t="str">
        <f>'آبان 1400'!G629</f>
        <v>نگهبان</v>
      </c>
      <c r="H628" s="137" t="str">
        <f>'آبان 1400'!H629</f>
        <v>اصفهان</v>
      </c>
      <c r="I628" s="137" t="str">
        <f>'آبان 1400'!I629</f>
        <v>259-813-2985680-1</v>
      </c>
      <c r="J628" s="137">
        <f>'آبان 1400'!J629</f>
        <v>1293085685</v>
      </c>
      <c r="K628" s="137">
        <f>'آبان 1400'!K629</f>
        <v>0</v>
      </c>
      <c r="L628" s="137" t="str">
        <f>'آبان 1400'!L629</f>
        <v>اصفهان</v>
      </c>
      <c r="M628" s="137" t="str">
        <f>'آبان 1400'!M629</f>
        <v>نگهبان</v>
      </c>
      <c r="N628" s="121" t="str">
        <f>'آبان 1400'!N629</f>
        <v>*</v>
      </c>
      <c r="O628" s="120">
        <f>'آبان 1400'!O629</f>
        <v>0</v>
      </c>
      <c r="P628" s="122">
        <f>'آبان 1400'!P629</f>
        <v>0</v>
      </c>
      <c r="Q628" s="362">
        <f>'آبان 1400'!Q629</f>
        <v>30</v>
      </c>
      <c r="R628" s="362">
        <f>'آبان 1400'!R629</f>
        <v>120</v>
      </c>
      <c r="S628" s="362">
        <f>'آبان 1400'!S629</f>
        <v>110</v>
      </c>
      <c r="T628" s="362">
        <f>'آبان 1400'!T629</f>
        <v>29.33</v>
      </c>
      <c r="U628" s="138">
        <f>'آبان 1400'!U629</f>
        <v>0</v>
      </c>
      <c r="V628" s="121">
        <f>'آبان 1400'!W629</f>
        <v>0</v>
      </c>
      <c r="W628" s="122">
        <f>'آبان 1400'!X629</f>
        <v>0</v>
      </c>
      <c r="X628" s="370">
        <f>'آبان 1400'!Y629</f>
        <v>1</v>
      </c>
      <c r="Y628" s="370">
        <f>'آبان 1400'!Z629</f>
        <v>1</v>
      </c>
      <c r="Z628" s="139">
        <f>'آبان 1400'!AA629</f>
        <v>885165</v>
      </c>
      <c r="AA628" s="139">
        <f>'آبان 1400'!AB629</f>
        <v>46667</v>
      </c>
      <c r="AB628" s="139">
        <f>'آبان 1400'!AC629</f>
        <v>931832</v>
      </c>
      <c r="AC628" s="139">
        <f>'آبان 1400'!AD629</f>
        <v>4500000</v>
      </c>
      <c r="AD628" s="139">
        <f>'آبان 1400'!AE629</f>
        <v>6000000</v>
      </c>
      <c r="AE628" s="140">
        <f>'آبان 1400'!AF629</f>
        <v>177895.19999999998</v>
      </c>
      <c r="AF628" s="123">
        <f>'آبان 1400'!AG629</f>
        <v>26554950</v>
      </c>
      <c r="AG628" s="124">
        <f>'آبان 1400'!AH629</f>
        <v>1400010</v>
      </c>
      <c r="AH628" s="124">
        <f>'آبان 1400'!AI629</f>
        <v>21347423.999999996</v>
      </c>
      <c r="AI628" s="124">
        <f>'آبان 1400'!AJ629</f>
        <v>2655495</v>
      </c>
      <c r="AJ628" s="124">
        <f>'آبان 1400'!AK629</f>
        <v>4500000</v>
      </c>
      <c r="AK628" s="124">
        <f>'آبان 1400'!AL629</f>
        <v>6000000</v>
      </c>
      <c r="AL628" s="124">
        <f>'آبان 1400'!AM629</f>
        <v>4892117.9999999991</v>
      </c>
      <c r="AM628" s="124">
        <f>'آبان 1400'!AN629</f>
        <v>5217666.2159999991</v>
      </c>
      <c r="AN628" s="124">
        <f>'آبان 1400'!AO629</f>
        <v>0</v>
      </c>
      <c r="AO628" s="124">
        <f>'آبان 1400'!AP629</f>
        <v>3000000</v>
      </c>
      <c r="AP628" s="124">
        <f>'آبان 1400'!AQ629</f>
        <v>0</v>
      </c>
      <c r="AQ628" s="124">
        <f>'آبان 1400'!AR629</f>
        <v>0</v>
      </c>
      <c r="AR628" s="124">
        <f>'آبان 1400'!AS629</f>
        <v>0</v>
      </c>
      <c r="AS628" s="379">
        <f>'آبان 1400'!AT629</f>
        <v>0</v>
      </c>
      <c r="AT628" s="372">
        <f t="shared" si="407"/>
        <v>75567663.216000006</v>
      </c>
      <c r="AU628" s="174">
        <f>'آبان 1400'!AV629</f>
        <v>54308316.440880008</v>
      </c>
      <c r="AV628" s="142">
        <f>'آبان 1400'!AW629</f>
        <v>72912168.215999991</v>
      </c>
      <c r="AW628" s="143">
        <f t="shared" si="408"/>
        <v>5103851.7751199994</v>
      </c>
      <c r="AX628" s="76">
        <f t="shared" si="409"/>
        <v>1430831.644088001</v>
      </c>
      <c r="AY628" s="143">
        <f>'آبان 1400'!AZ629</f>
        <v>0</v>
      </c>
      <c r="AZ628" s="143">
        <f>'آبان 1400'!BA629</f>
        <v>0</v>
      </c>
      <c r="BA628" s="143">
        <f>'آبان 1400'!BB629</f>
        <v>0</v>
      </c>
      <c r="BB628" s="143">
        <f>'آبان 1400'!BC629</f>
        <v>0</v>
      </c>
      <c r="BC628" s="143">
        <f>'آبان 1400'!BD629</f>
        <v>0</v>
      </c>
      <c r="BD628" s="143">
        <f>'آبان 1400'!BE629</f>
        <v>0</v>
      </c>
      <c r="BE628" s="143">
        <f>'آبان 1400'!BF629</f>
        <v>0</v>
      </c>
      <c r="BF628" s="144">
        <f t="shared" si="410"/>
        <v>6534683.4192080004</v>
      </c>
      <c r="BG628" s="141">
        <f t="shared" si="411"/>
        <v>69032979</v>
      </c>
      <c r="BH628" s="145">
        <f t="shared" si="412"/>
        <v>75567663.216000006</v>
      </c>
      <c r="BI628" s="128">
        <f t="shared" si="405"/>
        <v>4659160</v>
      </c>
      <c r="BJ628" s="146">
        <f t="shared" si="413"/>
        <v>2329580</v>
      </c>
      <c r="BK628" s="146">
        <f t="shared" si="414"/>
        <v>698874</v>
      </c>
      <c r="BL628" s="147">
        <f t="shared" si="415"/>
        <v>1120000</v>
      </c>
      <c r="BM628" s="383">
        <v>0</v>
      </c>
      <c r="BN628" s="148">
        <f t="shared" si="416"/>
        <v>84375277.216000006</v>
      </c>
      <c r="BO628" s="149">
        <f t="shared" si="417"/>
        <v>72912168.215999991</v>
      </c>
      <c r="BP628" s="150">
        <f t="shared" si="418"/>
        <v>16769798.689679999</v>
      </c>
      <c r="BQ628" s="151">
        <f t="shared" si="419"/>
        <v>101145075.90568</v>
      </c>
      <c r="BR628" s="152">
        <f t="shared" si="420"/>
        <v>100800</v>
      </c>
      <c r="BS628" s="148">
        <f t="shared" si="421"/>
        <v>101245875.90568</v>
      </c>
      <c r="BT628" s="136">
        <v>0</v>
      </c>
      <c r="BU628" s="149">
        <f t="shared" si="422"/>
        <v>8437527.7216000017</v>
      </c>
      <c r="BV628" s="153">
        <f t="shared" si="423"/>
        <v>4218763.8608000008</v>
      </c>
      <c r="BW628" s="134">
        <f t="shared" si="424"/>
        <v>88589584.323280007</v>
      </c>
      <c r="BX628" s="148">
        <f t="shared" si="425"/>
        <v>7687614</v>
      </c>
      <c r="BY628" s="135">
        <f t="shared" si="426"/>
        <v>80901970.323280007</v>
      </c>
      <c r="CD628" s="400">
        <f>'آبان 1400'!AU629</f>
        <v>75567663.216000006</v>
      </c>
      <c r="CE628" s="401">
        <f>'آبان 1400'!AV629</f>
        <v>54308316.440880008</v>
      </c>
      <c r="CF628" s="401">
        <f>'آبان 1400'!AW629</f>
        <v>72912168.215999991</v>
      </c>
      <c r="CG628" s="401">
        <f>'آبان 1400'!AX629</f>
        <v>5103851.7751199994</v>
      </c>
      <c r="CH628" s="401">
        <f>'آبان 1400'!AY629</f>
        <v>1430831.644088001</v>
      </c>
      <c r="CI628" s="401">
        <f>'آبان 1400'!AZ629</f>
        <v>0</v>
      </c>
      <c r="CJ628" s="401">
        <f>'آبان 1400'!BA629</f>
        <v>0</v>
      </c>
      <c r="CK628" s="401">
        <f>'آبان 1400'!BB629</f>
        <v>0</v>
      </c>
      <c r="CL628" s="401">
        <f>'آبان 1400'!BC629</f>
        <v>0</v>
      </c>
      <c r="CM628" s="401">
        <f>'آبان 1400'!BD629</f>
        <v>0</v>
      </c>
      <c r="CN628" s="401">
        <f>'آبان 1400'!BE629</f>
        <v>0</v>
      </c>
      <c r="CO628" s="401">
        <f>'آبان 1400'!BF629</f>
        <v>0</v>
      </c>
      <c r="CP628" s="401">
        <f>'آبان 1400'!BG629</f>
        <v>6534683.4192080004</v>
      </c>
      <c r="CQ628" s="401">
        <f>'آبان 1400'!BH629</f>
        <v>69032979</v>
      </c>
      <c r="CR628" s="401">
        <f t="shared" si="427"/>
        <v>75567663.216000006</v>
      </c>
      <c r="CS628" s="56">
        <f t="shared" si="428"/>
        <v>4659160</v>
      </c>
      <c r="CT628" s="400">
        <f t="shared" si="429"/>
        <v>2329580</v>
      </c>
      <c r="CU628" s="401">
        <f t="shared" si="430"/>
        <v>698874</v>
      </c>
      <c r="CV628" s="401">
        <f t="shared" si="431"/>
        <v>1120000</v>
      </c>
      <c r="CW628" s="56">
        <v>0</v>
      </c>
      <c r="CX628" s="401">
        <f t="shared" si="432"/>
        <v>84375277.216000006</v>
      </c>
      <c r="CY628" s="401">
        <f t="shared" si="433"/>
        <v>72912168.215999991</v>
      </c>
      <c r="CZ628" s="401">
        <f t="shared" si="434"/>
        <v>16769798.689679999</v>
      </c>
      <c r="DA628" s="401">
        <f t="shared" si="435"/>
        <v>101145075.90568</v>
      </c>
      <c r="DB628" s="401">
        <f t="shared" si="436"/>
        <v>100800</v>
      </c>
      <c r="DC628" s="401">
        <f t="shared" si="437"/>
        <v>101245875.90568</v>
      </c>
      <c r="DD628" s="406">
        <v>0</v>
      </c>
      <c r="DE628" s="401">
        <f t="shared" si="438"/>
        <v>8437527.7216000017</v>
      </c>
      <c r="DF628" s="401">
        <f t="shared" si="439"/>
        <v>4218763.8608000008</v>
      </c>
      <c r="DG628" s="401">
        <f t="shared" si="440"/>
        <v>88589584.323280007</v>
      </c>
      <c r="DH628" s="401">
        <f t="shared" si="441"/>
        <v>7687614</v>
      </c>
      <c r="DI628" s="401">
        <f t="shared" si="442"/>
        <v>80901970.323280007</v>
      </c>
      <c r="DJ628" s="401">
        <f t="shared" si="443"/>
        <v>0</v>
      </c>
      <c r="DL628" s="408">
        <f t="shared" si="444"/>
        <v>6638737.5</v>
      </c>
      <c r="DM628" s="408">
        <f t="shared" si="445"/>
        <v>-1979577.5</v>
      </c>
    </row>
    <row r="629" spans="1:117" s="56" customFormat="1" ht="21" x14ac:dyDescent="0.2">
      <c r="A629" s="192">
        <f t="shared" si="406"/>
        <v>2655495</v>
      </c>
      <c r="B629" s="137">
        <f>'آبان 1400'!B630</f>
        <v>624</v>
      </c>
      <c r="C629" s="137">
        <f>'آبان 1400'!C630</f>
        <v>421</v>
      </c>
      <c r="D629" s="137">
        <f>'آبان 1400'!D630</f>
        <v>12909</v>
      </c>
      <c r="E629" s="137" t="str">
        <f>'آبان 1400'!E630</f>
        <v>مجید</v>
      </c>
      <c r="F629" s="137" t="str">
        <f>'آبان 1400'!F630</f>
        <v>شاهمرادی</v>
      </c>
      <c r="G629" s="137" t="str">
        <f>'آبان 1400'!G630</f>
        <v>نگهبان</v>
      </c>
      <c r="H629" s="137" t="str">
        <f>'آبان 1400'!H630</f>
        <v>اصفهان</v>
      </c>
      <c r="I629" s="137" t="str">
        <f>'آبان 1400'!I630</f>
        <v>131-813-3000691-1</v>
      </c>
      <c r="J629" s="137">
        <f>'آبان 1400'!J630</f>
        <v>1286937280</v>
      </c>
      <c r="K629" s="137">
        <f>'آبان 1400'!K630</f>
        <v>0</v>
      </c>
      <c r="L629" s="137" t="str">
        <f>'آبان 1400'!L630</f>
        <v>اصفهان</v>
      </c>
      <c r="M629" s="137" t="str">
        <f>'آبان 1400'!M630</f>
        <v>نگهبان</v>
      </c>
      <c r="N629" s="121" t="str">
        <f>'آبان 1400'!N630</f>
        <v>*</v>
      </c>
      <c r="O629" s="120">
        <f>'آبان 1400'!O630</f>
        <v>0</v>
      </c>
      <c r="P629" s="122">
        <f>'آبان 1400'!P630</f>
        <v>0</v>
      </c>
      <c r="Q629" s="362">
        <f>'آبان 1400'!Q630</f>
        <v>30</v>
      </c>
      <c r="R629" s="362">
        <f>'آبان 1400'!R630</f>
        <v>120</v>
      </c>
      <c r="S629" s="362">
        <f>'آبان 1400'!S630</f>
        <v>110</v>
      </c>
      <c r="T629" s="362">
        <f>'آبان 1400'!T630</f>
        <v>29.33</v>
      </c>
      <c r="U629" s="138">
        <f>'آبان 1400'!U630</f>
        <v>0</v>
      </c>
      <c r="V629" s="121">
        <f>'آبان 1400'!W630</f>
        <v>0</v>
      </c>
      <c r="W629" s="122">
        <f>'آبان 1400'!X630</f>
        <v>0</v>
      </c>
      <c r="X629" s="370">
        <f>'آبان 1400'!Y630</f>
        <v>1</v>
      </c>
      <c r="Y629" s="370">
        <f>'آبان 1400'!Z630</f>
        <v>0</v>
      </c>
      <c r="Z629" s="139">
        <f>'آبان 1400'!AA630</f>
        <v>885165</v>
      </c>
      <c r="AA629" s="139">
        <f>'آبان 1400'!AB630</f>
        <v>46667</v>
      </c>
      <c r="AB629" s="139">
        <f>'آبان 1400'!AC630</f>
        <v>931832</v>
      </c>
      <c r="AC629" s="139">
        <f>'آبان 1400'!AD630</f>
        <v>4500000</v>
      </c>
      <c r="AD629" s="139">
        <f>'آبان 1400'!AE630</f>
        <v>6000000</v>
      </c>
      <c r="AE629" s="140">
        <f>'آبان 1400'!AF630</f>
        <v>177895.19999999998</v>
      </c>
      <c r="AF629" s="123">
        <f>'آبان 1400'!AG630</f>
        <v>26554950</v>
      </c>
      <c r="AG629" s="124">
        <f>'آبان 1400'!AH630</f>
        <v>1400010</v>
      </c>
      <c r="AH629" s="124">
        <f>'آبان 1400'!AI630</f>
        <v>21347423.999999996</v>
      </c>
      <c r="AI629" s="124">
        <f>'آبان 1400'!AJ630</f>
        <v>0</v>
      </c>
      <c r="AJ629" s="124">
        <f>'آبان 1400'!AK630</f>
        <v>4500000</v>
      </c>
      <c r="AK629" s="124">
        <f>'آبان 1400'!AL630</f>
        <v>6000000</v>
      </c>
      <c r="AL629" s="124">
        <f>'آبان 1400'!AM630</f>
        <v>4892117.9999999991</v>
      </c>
      <c r="AM629" s="124">
        <f>'آبان 1400'!AN630</f>
        <v>5217666.2159999991</v>
      </c>
      <c r="AN629" s="124">
        <f>'آبان 1400'!AO630</f>
        <v>0</v>
      </c>
      <c r="AO629" s="124">
        <f>'آبان 1400'!AP630</f>
        <v>3000000</v>
      </c>
      <c r="AP629" s="124">
        <f>'آبان 1400'!AQ630</f>
        <v>0</v>
      </c>
      <c r="AQ629" s="124">
        <f>'آبان 1400'!AR630</f>
        <v>0</v>
      </c>
      <c r="AR629" s="124">
        <f>'آبان 1400'!AS630</f>
        <v>0</v>
      </c>
      <c r="AS629" s="379">
        <f>'آبان 1400'!AT630</f>
        <v>0</v>
      </c>
      <c r="AT629" s="372">
        <f t="shared" si="407"/>
        <v>72912168.216000006</v>
      </c>
      <c r="AU629" s="174">
        <f>'آبان 1400'!AV630</f>
        <v>54308316.440880008</v>
      </c>
      <c r="AV629" s="142">
        <f>'آبان 1400'!AW630</f>
        <v>72912168.215999991</v>
      </c>
      <c r="AW629" s="143">
        <f t="shared" si="408"/>
        <v>5103851.7751199994</v>
      </c>
      <c r="AX629" s="76">
        <f t="shared" si="409"/>
        <v>1430831.644088001</v>
      </c>
      <c r="AY629" s="143">
        <f>'آبان 1400'!AZ630</f>
        <v>0</v>
      </c>
      <c r="AZ629" s="143">
        <f>'آبان 1400'!BA630</f>
        <v>0</v>
      </c>
      <c r="BA629" s="143">
        <f>'آبان 1400'!BB630</f>
        <v>0</v>
      </c>
      <c r="BB629" s="143">
        <f>'آبان 1400'!BC630</f>
        <v>0</v>
      </c>
      <c r="BC629" s="143">
        <f>'آبان 1400'!BD630</f>
        <v>0</v>
      </c>
      <c r="BD629" s="143">
        <f>'آبان 1400'!BE630</f>
        <v>0</v>
      </c>
      <c r="BE629" s="143">
        <f>'آبان 1400'!BF630</f>
        <v>0</v>
      </c>
      <c r="BF629" s="144">
        <f t="shared" si="410"/>
        <v>6534683.4192080004</v>
      </c>
      <c r="BG629" s="141">
        <f t="shared" si="411"/>
        <v>66377484</v>
      </c>
      <c r="BH629" s="145">
        <f t="shared" si="412"/>
        <v>72912168.216000006</v>
      </c>
      <c r="BI629" s="128">
        <f t="shared" si="405"/>
        <v>4659160</v>
      </c>
      <c r="BJ629" s="146">
        <f t="shared" si="413"/>
        <v>2329580</v>
      </c>
      <c r="BK629" s="146">
        <f t="shared" si="414"/>
        <v>698874</v>
      </c>
      <c r="BL629" s="147">
        <f t="shared" si="415"/>
        <v>1120000</v>
      </c>
      <c r="BM629" s="383">
        <v>0</v>
      </c>
      <c r="BN629" s="148">
        <f t="shared" si="416"/>
        <v>81719782.216000006</v>
      </c>
      <c r="BO629" s="149">
        <f t="shared" si="417"/>
        <v>72912168.215999991</v>
      </c>
      <c r="BP629" s="150">
        <f t="shared" si="418"/>
        <v>16769798.689679999</v>
      </c>
      <c r="BQ629" s="151">
        <f t="shared" si="419"/>
        <v>98489580.905680001</v>
      </c>
      <c r="BR629" s="152">
        <f t="shared" si="420"/>
        <v>100800</v>
      </c>
      <c r="BS629" s="148">
        <f t="shared" si="421"/>
        <v>98590380.905680001</v>
      </c>
      <c r="BT629" s="136">
        <v>0</v>
      </c>
      <c r="BU629" s="149">
        <f t="shared" si="422"/>
        <v>8171978.2216000007</v>
      </c>
      <c r="BV629" s="153">
        <f t="shared" si="423"/>
        <v>4085989.1108000004</v>
      </c>
      <c r="BW629" s="134">
        <f t="shared" si="424"/>
        <v>86332413.573280007</v>
      </c>
      <c r="BX629" s="148">
        <f t="shared" si="425"/>
        <v>7687614</v>
      </c>
      <c r="BY629" s="135">
        <f t="shared" si="426"/>
        <v>78644799.573280007</v>
      </c>
      <c r="CD629" s="400">
        <f>'آبان 1400'!AU630</f>
        <v>72912168.216000006</v>
      </c>
      <c r="CE629" s="401">
        <f>'آبان 1400'!AV630</f>
        <v>54308316.440880008</v>
      </c>
      <c r="CF629" s="401">
        <f>'آبان 1400'!AW630</f>
        <v>72912168.215999991</v>
      </c>
      <c r="CG629" s="401">
        <f>'آبان 1400'!AX630</f>
        <v>5103851.7751199994</v>
      </c>
      <c r="CH629" s="401">
        <f>'آبان 1400'!AY630</f>
        <v>1430831.644088001</v>
      </c>
      <c r="CI629" s="401">
        <f>'آبان 1400'!AZ630</f>
        <v>0</v>
      </c>
      <c r="CJ629" s="401">
        <f>'آبان 1400'!BA630</f>
        <v>0</v>
      </c>
      <c r="CK629" s="401">
        <f>'آبان 1400'!BB630</f>
        <v>0</v>
      </c>
      <c r="CL629" s="401">
        <f>'آبان 1400'!BC630</f>
        <v>0</v>
      </c>
      <c r="CM629" s="401">
        <f>'آبان 1400'!BD630</f>
        <v>0</v>
      </c>
      <c r="CN629" s="401">
        <f>'آبان 1400'!BE630</f>
        <v>0</v>
      </c>
      <c r="CO629" s="401">
        <f>'آبان 1400'!BF630</f>
        <v>0</v>
      </c>
      <c r="CP629" s="401">
        <f>'آبان 1400'!BG630</f>
        <v>6534683.4192080004</v>
      </c>
      <c r="CQ629" s="401">
        <f>'آبان 1400'!BH630</f>
        <v>66377484</v>
      </c>
      <c r="CR629" s="401">
        <f t="shared" si="427"/>
        <v>72912168.216000006</v>
      </c>
      <c r="CS629" s="56">
        <f t="shared" si="428"/>
        <v>4659160</v>
      </c>
      <c r="CT629" s="400">
        <f t="shared" si="429"/>
        <v>2329580</v>
      </c>
      <c r="CU629" s="401">
        <f t="shared" si="430"/>
        <v>698874</v>
      </c>
      <c r="CV629" s="401">
        <f t="shared" si="431"/>
        <v>1120000</v>
      </c>
      <c r="CW629" s="56">
        <v>0</v>
      </c>
      <c r="CX629" s="401">
        <f t="shared" si="432"/>
        <v>81719782.216000006</v>
      </c>
      <c r="CY629" s="401">
        <f t="shared" si="433"/>
        <v>72912168.215999991</v>
      </c>
      <c r="CZ629" s="401">
        <f t="shared" si="434"/>
        <v>16769798.689679999</v>
      </c>
      <c r="DA629" s="401">
        <f t="shared" si="435"/>
        <v>98489580.905680001</v>
      </c>
      <c r="DB629" s="401">
        <f t="shared" si="436"/>
        <v>100800</v>
      </c>
      <c r="DC629" s="401">
        <f t="shared" si="437"/>
        <v>98590380.905680001</v>
      </c>
      <c r="DD629" s="406">
        <v>0</v>
      </c>
      <c r="DE629" s="401">
        <f t="shared" si="438"/>
        <v>8171978.2216000007</v>
      </c>
      <c r="DF629" s="401">
        <f t="shared" si="439"/>
        <v>4085989.1108000004</v>
      </c>
      <c r="DG629" s="401">
        <f t="shared" si="440"/>
        <v>86332413.573280007</v>
      </c>
      <c r="DH629" s="401">
        <f t="shared" si="441"/>
        <v>7687614</v>
      </c>
      <c r="DI629" s="401">
        <f t="shared" si="442"/>
        <v>78644799.573280007</v>
      </c>
      <c r="DJ629" s="401">
        <f t="shared" si="443"/>
        <v>0</v>
      </c>
      <c r="DL629" s="408">
        <f t="shared" si="444"/>
        <v>6638737.5</v>
      </c>
      <c r="DM629" s="408">
        <f t="shared" si="445"/>
        <v>-1979577.5</v>
      </c>
    </row>
    <row r="630" spans="1:117" s="56" customFormat="1" ht="21" x14ac:dyDescent="0.2">
      <c r="A630" s="192">
        <f t="shared" si="406"/>
        <v>2655495</v>
      </c>
      <c r="B630" s="137">
        <f>'آبان 1400'!B631</f>
        <v>625</v>
      </c>
      <c r="C630" s="137">
        <f>'آبان 1400'!C631</f>
        <v>422</v>
      </c>
      <c r="D630" s="137">
        <f>'آبان 1400'!D631</f>
        <v>12906</v>
      </c>
      <c r="E630" s="137" t="str">
        <f>'آبان 1400'!E631</f>
        <v>محمد جعفر</v>
      </c>
      <c r="F630" s="137" t="str">
        <f>'آبان 1400'!F631</f>
        <v>غلامی مندر جاتی</v>
      </c>
      <c r="G630" s="137" t="str">
        <f>'آبان 1400'!G631</f>
        <v>نگهبان</v>
      </c>
      <c r="H630" s="137" t="str">
        <f>'آبان 1400'!H631</f>
        <v>اصفهان</v>
      </c>
      <c r="I630" s="137" t="str">
        <f>'آبان 1400'!I631</f>
        <v>131-800-24343-1</v>
      </c>
      <c r="J630" s="137">
        <f>'آبان 1400'!J631</f>
        <v>5759654586</v>
      </c>
      <c r="K630" s="137">
        <f>'آبان 1400'!K631</f>
        <v>0</v>
      </c>
      <c r="L630" s="137" t="str">
        <f>'آبان 1400'!L631</f>
        <v>اصفهان</v>
      </c>
      <c r="M630" s="137" t="str">
        <f>'آبان 1400'!M631</f>
        <v>نگهبان</v>
      </c>
      <c r="N630" s="121" t="str">
        <f>'آبان 1400'!N631</f>
        <v>*</v>
      </c>
      <c r="O630" s="120">
        <f>'آبان 1400'!O631</f>
        <v>0</v>
      </c>
      <c r="P630" s="122">
        <f>'آبان 1400'!P631</f>
        <v>0</v>
      </c>
      <c r="Q630" s="362">
        <f>'آبان 1400'!Q631</f>
        <v>30</v>
      </c>
      <c r="R630" s="362">
        <f>'آبان 1400'!R631</f>
        <v>120</v>
      </c>
      <c r="S630" s="362">
        <f>'آبان 1400'!S631</f>
        <v>110</v>
      </c>
      <c r="T630" s="362">
        <f>'آبان 1400'!T631</f>
        <v>29.33</v>
      </c>
      <c r="U630" s="138">
        <f>'آبان 1400'!U631</f>
        <v>0</v>
      </c>
      <c r="V630" s="121">
        <f>'آبان 1400'!W631</f>
        <v>0</v>
      </c>
      <c r="W630" s="122">
        <f>'آبان 1400'!X631</f>
        <v>0</v>
      </c>
      <c r="X630" s="370">
        <f>'آبان 1400'!Y631</f>
        <v>3</v>
      </c>
      <c r="Y630" s="370">
        <f>'آبان 1400'!Z631</f>
        <v>3</v>
      </c>
      <c r="Z630" s="139">
        <f>'آبان 1400'!AA631</f>
        <v>885165</v>
      </c>
      <c r="AA630" s="139">
        <f>'آبان 1400'!AB631</f>
        <v>46667</v>
      </c>
      <c r="AB630" s="139">
        <f>'آبان 1400'!AC631</f>
        <v>931832</v>
      </c>
      <c r="AC630" s="139">
        <f>'آبان 1400'!AD631</f>
        <v>4500000</v>
      </c>
      <c r="AD630" s="139">
        <f>'آبان 1400'!AE631</f>
        <v>6000000</v>
      </c>
      <c r="AE630" s="140">
        <f>'آبان 1400'!AF631</f>
        <v>177895.19999999998</v>
      </c>
      <c r="AF630" s="123">
        <f>'آبان 1400'!AG631</f>
        <v>26554950</v>
      </c>
      <c r="AG630" s="124">
        <f>'آبان 1400'!AH631</f>
        <v>1400010</v>
      </c>
      <c r="AH630" s="124">
        <f>'آبان 1400'!AI631</f>
        <v>21347423.999999996</v>
      </c>
      <c r="AI630" s="124">
        <f>'آبان 1400'!AJ631</f>
        <v>7966485</v>
      </c>
      <c r="AJ630" s="124">
        <f>'آبان 1400'!AK631</f>
        <v>4500000</v>
      </c>
      <c r="AK630" s="124">
        <f>'آبان 1400'!AL631</f>
        <v>6000000</v>
      </c>
      <c r="AL630" s="124">
        <f>'آبان 1400'!AM631</f>
        <v>4892117.9999999991</v>
      </c>
      <c r="AM630" s="124">
        <f>'آبان 1400'!AN631</f>
        <v>5217666.2159999991</v>
      </c>
      <c r="AN630" s="124">
        <f>'آبان 1400'!AO631</f>
        <v>0</v>
      </c>
      <c r="AO630" s="124">
        <f>'آبان 1400'!AP631</f>
        <v>3000000</v>
      </c>
      <c r="AP630" s="124">
        <f>'آبان 1400'!AQ631</f>
        <v>0</v>
      </c>
      <c r="AQ630" s="124">
        <f>'آبان 1400'!AR631</f>
        <v>0</v>
      </c>
      <c r="AR630" s="124">
        <f>'آبان 1400'!AS631</f>
        <v>0</v>
      </c>
      <c r="AS630" s="379">
        <f>'آبان 1400'!AT631</f>
        <v>0</v>
      </c>
      <c r="AT630" s="372">
        <f t="shared" si="407"/>
        <v>80878653.216000006</v>
      </c>
      <c r="AU630" s="174">
        <f>'آبان 1400'!AV631</f>
        <v>54308316.440880008</v>
      </c>
      <c r="AV630" s="142">
        <f>'آبان 1400'!AW631</f>
        <v>72912168.215999991</v>
      </c>
      <c r="AW630" s="143">
        <f t="shared" si="408"/>
        <v>5103851.7751199994</v>
      </c>
      <c r="AX630" s="76">
        <f t="shared" si="409"/>
        <v>1430831.644088001</v>
      </c>
      <c r="AY630" s="143">
        <f>'آبان 1400'!AZ631</f>
        <v>0</v>
      </c>
      <c r="AZ630" s="143">
        <f>'آبان 1400'!BA631</f>
        <v>0</v>
      </c>
      <c r="BA630" s="143">
        <f>'آبان 1400'!BB631</f>
        <v>0</v>
      </c>
      <c r="BB630" s="143">
        <f>'آبان 1400'!BC631</f>
        <v>0</v>
      </c>
      <c r="BC630" s="143">
        <f>'آبان 1400'!BD631</f>
        <v>0</v>
      </c>
      <c r="BD630" s="143">
        <f>'آبان 1400'!BE631</f>
        <v>0</v>
      </c>
      <c r="BE630" s="143">
        <f>'آبان 1400'!BF631</f>
        <v>0</v>
      </c>
      <c r="BF630" s="144">
        <f t="shared" si="410"/>
        <v>6534683.4192080004</v>
      </c>
      <c r="BG630" s="141">
        <f t="shared" si="411"/>
        <v>74343969</v>
      </c>
      <c r="BH630" s="145">
        <f t="shared" si="412"/>
        <v>80878653.216000006</v>
      </c>
      <c r="BI630" s="128">
        <f t="shared" si="405"/>
        <v>4659160</v>
      </c>
      <c r="BJ630" s="146">
        <f t="shared" si="413"/>
        <v>2329580</v>
      </c>
      <c r="BK630" s="146">
        <f t="shared" si="414"/>
        <v>698874</v>
      </c>
      <c r="BL630" s="147">
        <f t="shared" si="415"/>
        <v>1120000</v>
      </c>
      <c r="BM630" s="383">
        <v>0</v>
      </c>
      <c r="BN630" s="148">
        <f t="shared" si="416"/>
        <v>89686267.216000006</v>
      </c>
      <c r="BO630" s="149">
        <f t="shared" si="417"/>
        <v>72912168.215999991</v>
      </c>
      <c r="BP630" s="150">
        <f t="shared" si="418"/>
        <v>16769798.689679999</v>
      </c>
      <c r="BQ630" s="151">
        <f t="shared" si="419"/>
        <v>106456065.90568</v>
      </c>
      <c r="BR630" s="152">
        <f t="shared" si="420"/>
        <v>100800</v>
      </c>
      <c r="BS630" s="148">
        <f t="shared" si="421"/>
        <v>106556865.90568</v>
      </c>
      <c r="BT630" s="136">
        <v>0</v>
      </c>
      <c r="BU630" s="149">
        <f t="shared" si="422"/>
        <v>8968626.7216000017</v>
      </c>
      <c r="BV630" s="153">
        <f t="shared" si="423"/>
        <v>4484313.3608000008</v>
      </c>
      <c r="BW630" s="134">
        <f t="shared" si="424"/>
        <v>93103925.823280007</v>
      </c>
      <c r="BX630" s="148">
        <f t="shared" si="425"/>
        <v>7687614</v>
      </c>
      <c r="BY630" s="135">
        <f t="shared" si="426"/>
        <v>85416311.823280007</v>
      </c>
      <c r="CD630" s="400">
        <f>'آبان 1400'!AU631</f>
        <v>80878653.216000006</v>
      </c>
      <c r="CE630" s="401">
        <f>'آبان 1400'!AV631</f>
        <v>54308316.440880008</v>
      </c>
      <c r="CF630" s="401">
        <f>'آبان 1400'!AW631</f>
        <v>72912168.215999991</v>
      </c>
      <c r="CG630" s="401">
        <f>'آبان 1400'!AX631</f>
        <v>5103851.7751199994</v>
      </c>
      <c r="CH630" s="401">
        <f>'آبان 1400'!AY631</f>
        <v>1430831.644088001</v>
      </c>
      <c r="CI630" s="401">
        <f>'آبان 1400'!AZ631</f>
        <v>0</v>
      </c>
      <c r="CJ630" s="401">
        <f>'آبان 1400'!BA631</f>
        <v>0</v>
      </c>
      <c r="CK630" s="401">
        <f>'آبان 1400'!BB631</f>
        <v>0</v>
      </c>
      <c r="CL630" s="401">
        <f>'آبان 1400'!BC631</f>
        <v>0</v>
      </c>
      <c r="CM630" s="401">
        <f>'آبان 1400'!BD631</f>
        <v>0</v>
      </c>
      <c r="CN630" s="401">
        <f>'آبان 1400'!BE631</f>
        <v>0</v>
      </c>
      <c r="CO630" s="401">
        <f>'آبان 1400'!BF631</f>
        <v>0</v>
      </c>
      <c r="CP630" s="401">
        <f>'آبان 1400'!BG631</f>
        <v>6534683.4192080004</v>
      </c>
      <c r="CQ630" s="401">
        <f>'آبان 1400'!BH631</f>
        <v>74343969</v>
      </c>
      <c r="CR630" s="401">
        <f t="shared" si="427"/>
        <v>80878653.216000006</v>
      </c>
      <c r="CS630" s="56">
        <f t="shared" si="428"/>
        <v>4659160</v>
      </c>
      <c r="CT630" s="400">
        <f t="shared" si="429"/>
        <v>2329580</v>
      </c>
      <c r="CU630" s="401">
        <f t="shared" si="430"/>
        <v>698874</v>
      </c>
      <c r="CV630" s="401">
        <f t="shared" si="431"/>
        <v>1120000</v>
      </c>
      <c r="CW630" s="56">
        <v>0</v>
      </c>
      <c r="CX630" s="401">
        <f t="shared" si="432"/>
        <v>89686267.216000006</v>
      </c>
      <c r="CY630" s="401">
        <f t="shared" si="433"/>
        <v>72912168.215999991</v>
      </c>
      <c r="CZ630" s="401">
        <f t="shared" si="434"/>
        <v>16769798.689679999</v>
      </c>
      <c r="DA630" s="401">
        <f t="shared" si="435"/>
        <v>106456065.90568</v>
      </c>
      <c r="DB630" s="401">
        <f t="shared" si="436"/>
        <v>100800</v>
      </c>
      <c r="DC630" s="401">
        <f t="shared" si="437"/>
        <v>106556865.90568</v>
      </c>
      <c r="DD630" s="406">
        <v>0</v>
      </c>
      <c r="DE630" s="401">
        <f t="shared" si="438"/>
        <v>8968626.7216000017</v>
      </c>
      <c r="DF630" s="401">
        <f t="shared" si="439"/>
        <v>4484313.3608000008</v>
      </c>
      <c r="DG630" s="401">
        <f t="shared" si="440"/>
        <v>93103925.823280007</v>
      </c>
      <c r="DH630" s="401">
        <f t="shared" si="441"/>
        <v>7687614</v>
      </c>
      <c r="DI630" s="401">
        <f t="shared" si="442"/>
        <v>85416311.823280007</v>
      </c>
      <c r="DJ630" s="401">
        <f t="shared" si="443"/>
        <v>0</v>
      </c>
      <c r="DL630" s="408">
        <f t="shared" si="444"/>
        <v>6638737.5</v>
      </c>
      <c r="DM630" s="408">
        <f t="shared" si="445"/>
        <v>-1979577.5</v>
      </c>
    </row>
    <row r="631" spans="1:117" s="56" customFormat="1" ht="21" x14ac:dyDescent="0.2">
      <c r="A631" s="192">
        <f t="shared" si="406"/>
        <v>2655495</v>
      </c>
      <c r="B631" s="137">
        <f>'آبان 1400'!B632</f>
        <v>626</v>
      </c>
      <c r="C631" s="137">
        <f>'آبان 1400'!C632</f>
        <v>423</v>
      </c>
      <c r="D631" s="137">
        <f>'آبان 1400'!D632</f>
        <v>12920</v>
      </c>
      <c r="E631" s="137" t="str">
        <f>'آبان 1400'!E632</f>
        <v>حمید رضا</v>
      </c>
      <c r="F631" s="137" t="str">
        <f>'آبان 1400'!F632</f>
        <v>مختاری</v>
      </c>
      <c r="G631" s="137" t="str">
        <f>'آبان 1400'!G632</f>
        <v>نگهبان</v>
      </c>
      <c r="H631" s="137" t="str">
        <f>'آبان 1400'!H632</f>
        <v>اصفهان</v>
      </c>
      <c r="I631" s="137" t="str">
        <f>'آبان 1400'!I632</f>
        <v>131-813-935795-1</v>
      </c>
      <c r="J631" s="137">
        <f>'آبان 1400'!J632</f>
        <v>5499393125</v>
      </c>
      <c r="K631" s="137">
        <f>'آبان 1400'!K632</f>
        <v>0</v>
      </c>
      <c r="L631" s="137" t="str">
        <f>'آبان 1400'!L632</f>
        <v>اصفهان</v>
      </c>
      <c r="M631" s="137" t="str">
        <f>'آبان 1400'!M632</f>
        <v>نگهبان</v>
      </c>
      <c r="N631" s="121">
        <f>'آبان 1400'!N632</f>
        <v>0</v>
      </c>
      <c r="O631" s="120" t="str">
        <f>'آبان 1400'!O632</f>
        <v>*</v>
      </c>
      <c r="P631" s="122">
        <f>'آبان 1400'!P632</f>
        <v>0</v>
      </c>
      <c r="Q631" s="362">
        <f>'آبان 1400'!Q632</f>
        <v>30</v>
      </c>
      <c r="R631" s="362">
        <f>'آبان 1400'!R632</f>
        <v>90</v>
      </c>
      <c r="S631" s="362">
        <f>'آبان 1400'!S632</f>
        <v>0</v>
      </c>
      <c r="T631" s="362">
        <f>'آبان 1400'!T632</f>
        <v>0</v>
      </c>
      <c r="U631" s="138">
        <f>'آبان 1400'!U632</f>
        <v>0</v>
      </c>
      <c r="V631" s="121">
        <f>'آبان 1400'!W632</f>
        <v>0</v>
      </c>
      <c r="W631" s="122">
        <f>'آبان 1400'!X632</f>
        <v>0</v>
      </c>
      <c r="X631" s="370">
        <f>'آبان 1400'!Y632</f>
        <v>2</v>
      </c>
      <c r="Y631" s="370">
        <f>'آبان 1400'!Z632</f>
        <v>1</v>
      </c>
      <c r="Z631" s="139">
        <f>'آبان 1400'!AA632</f>
        <v>885165</v>
      </c>
      <c r="AA631" s="139">
        <f>'آبان 1400'!AB632</f>
        <v>46667</v>
      </c>
      <c r="AB631" s="139">
        <f>'آبان 1400'!AC632</f>
        <v>931832</v>
      </c>
      <c r="AC631" s="139">
        <f>'آبان 1400'!AD632</f>
        <v>4500000</v>
      </c>
      <c r="AD631" s="139">
        <f>'آبان 1400'!AE632</f>
        <v>6000000</v>
      </c>
      <c r="AE631" s="140">
        <f>'آبان 1400'!AF632</f>
        <v>177895.19999999998</v>
      </c>
      <c r="AF631" s="123">
        <f>'آبان 1400'!AG632</f>
        <v>26554950</v>
      </c>
      <c r="AG631" s="124">
        <f>'آبان 1400'!AH632</f>
        <v>1400010</v>
      </c>
      <c r="AH631" s="124">
        <f>'آبان 1400'!AI632</f>
        <v>16010567.999999998</v>
      </c>
      <c r="AI631" s="124">
        <f>'آبان 1400'!AJ632</f>
        <v>2655495</v>
      </c>
      <c r="AJ631" s="124">
        <f>'آبان 1400'!AK632</f>
        <v>4500000</v>
      </c>
      <c r="AK631" s="124">
        <f>'آبان 1400'!AL632</f>
        <v>6000000</v>
      </c>
      <c r="AL631" s="124">
        <f>'آبان 1400'!AM632</f>
        <v>0</v>
      </c>
      <c r="AM631" s="124">
        <f>'آبان 1400'!AN632</f>
        <v>0</v>
      </c>
      <c r="AN631" s="124">
        <f>'آبان 1400'!AO632</f>
        <v>0</v>
      </c>
      <c r="AO631" s="124">
        <f>'آبان 1400'!AP632</f>
        <v>3400000</v>
      </c>
      <c r="AP631" s="124">
        <f>'آبان 1400'!AQ632</f>
        <v>0</v>
      </c>
      <c r="AQ631" s="124">
        <f>'آبان 1400'!AR632</f>
        <v>0</v>
      </c>
      <c r="AR631" s="124">
        <f>'آبان 1400'!AS632</f>
        <v>0</v>
      </c>
      <c r="AS631" s="379">
        <f>'آبان 1400'!AT632</f>
        <v>0</v>
      </c>
      <c r="AT631" s="372">
        <f t="shared" si="407"/>
        <v>60521023</v>
      </c>
      <c r="AU631" s="174">
        <f>'آبان 1400'!AV632</f>
        <v>39914941.039999999</v>
      </c>
      <c r="AV631" s="142">
        <f>'آبان 1400'!AW632</f>
        <v>57865528</v>
      </c>
      <c r="AW631" s="143">
        <f t="shared" si="408"/>
        <v>4050586.9600000004</v>
      </c>
      <c r="AX631" s="76">
        <f t="shared" si="409"/>
        <v>0</v>
      </c>
      <c r="AY631" s="143">
        <f>'آبان 1400'!AZ632</f>
        <v>0</v>
      </c>
      <c r="AZ631" s="143">
        <f>'آبان 1400'!BA632</f>
        <v>0</v>
      </c>
      <c r="BA631" s="143">
        <f>'آبان 1400'!BB632</f>
        <v>0</v>
      </c>
      <c r="BB631" s="143">
        <f>'آبان 1400'!BC632</f>
        <v>0</v>
      </c>
      <c r="BC631" s="143">
        <f>'آبان 1400'!BD632</f>
        <v>0</v>
      </c>
      <c r="BD631" s="143">
        <f>'آبان 1400'!BE632</f>
        <v>0</v>
      </c>
      <c r="BE631" s="143">
        <f>'آبان 1400'!BF632</f>
        <v>0</v>
      </c>
      <c r="BF631" s="144">
        <f t="shared" si="410"/>
        <v>4050586.9600000004</v>
      </c>
      <c r="BG631" s="141">
        <f t="shared" si="411"/>
        <v>56470436</v>
      </c>
      <c r="BH631" s="145">
        <f t="shared" si="412"/>
        <v>60521023</v>
      </c>
      <c r="BI631" s="128">
        <f t="shared" si="405"/>
        <v>4659160</v>
      </c>
      <c r="BJ631" s="146">
        <f t="shared" si="413"/>
        <v>2329580</v>
      </c>
      <c r="BK631" s="146">
        <f t="shared" si="414"/>
        <v>698874</v>
      </c>
      <c r="BL631" s="147">
        <f t="shared" si="415"/>
        <v>1120000</v>
      </c>
      <c r="BM631" s="383">
        <v>0</v>
      </c>
      <c r="BN631" s="148">
        <f t="shared" si="416"/>
        <v>69328637</v>
      </c>
      <c r="BO631" s="149">
        <f t="shared" si="417"/>
        <v>57865528</v>
      </c>
      <c r="BP631" s="150">
        <f t="shared" si="418"/>
        <v>13309071.440000001</v>
      </c>
      <c r="BQ631" s="151">
        <f t="shared" si="419"/>
        <v>82637708.439999998</v>
      </c>
      <c r="BR631" s="152">
        <f t="shared" si="420"/>
        <v>100800</v>
      </c>
      <c r="BS631" s="148">
        <f t="shared" si="421"/>
        <v>82738508.439999998</v>
      </c>
      <c r="BT631" s="136">
        <v>0</v>
      </c>
      <c r="BU631" s="149">
        <f t="shared" si="422"/>
        <v>6932863.7000000002</v>
      </c>
      <c r="BV631" s="153">
        <f t="shared" si="423"/>
        <v>3466431.85</v>
      </c>
      <c r="BW631" s="134">
        <f t="shared" si="424"/>
        <v>72339212.890000001</v>
      </c>
      <c r="BX631" s="148">
        <f t="shared" si="425"/>
        <v>7687614</v>
      </c>
      <c r="BY631" s="135">
        <f t="shared" si="426"/>
        <v>64651598.890000001</v>
      </c>
      <c r="CD631" s="400">
        <f>'آبان 1400'!AU632</f>
        <v>60521023</v>
      </c>
      <c r="CE631" s="401">
        <f>'آبان 1400'!AV632</f>
        <v>39914941.039999999</v>
      </c>
      <c r="CF631" s="401">
        <f>'آبان 1400'!AW632</f>
        <v>57865528</v>
      </c>
      <c r="CG631" s="401">
        <f>'آبان 1400'!AX632</f>
        <v>4050586.9600000004</v>
      </c>
      <c r="CH631" s="401">
        <f>'آبان 1400'!AY632</f>
        <v>0</v>
      </c>
      <c r="CI631" s="401">
        <f>'آبان 1400'!AZ632</f>
        <v>0</v>
      </c>
      <c r="CJ631" s="401">
        <f>'آبان 1400'!BA632</f>
        <v>0</v>
      </c>
      <c r="CK631" s="401">
        <f>'آبان 1400'!BB632</f>
        <v>0</v>
      </c>
      <c r="CL631" s="401">
        <f>'آبان 1400'!BC632</f>
        <v>0</v>
      </c>
      <c r="CM631" s="401">
        <f>'آبان 1400'!BD632</f>
        <v>0</v>
      </c>
      <c r="CN631" s="401">
        <f>'آبان 1400'!BE632</f>
        <v>0</v>
      </c>
      <c r="CO631" s="401">
        <f>'آبان 1400'!BF632</f>
        <v>0</v>
      </c>
      <c r="CP631" s="401">
        <f>'آبان 1400'!BG632</f>
        <v>4050586.9600000004</v>
      </c>
      <c r="CQ631" s="401">
        <f>'آبان 1400'!BH632</f>
        <v>56470436</v>
      </c>
      <c r="CR631" s="401">
        <f t="shared" si="427"/>
        <v>60521023</v>
      </c>
      <c r="CS631" s="56">
        <f t="shared" si="428"/>
        <v>4659160</v>
      </c>
      <c r="CT631" s="400">
        <f t="shared" si="429"/>
        <v>2329580</v>
      </c>
      <c r="CU631" s="401">
        <f t="shared" si="430"/>
        <v>698874</v>
      </c>
      <c r="CV631" s="401">
        <f t="shared" si="431"/>
        <v>1120000</v>
      </c>
      <c r="CW631" s="56">
        <v>0</v>
      </c>
      <c r="CX631" s="401">
        <f t="shared" si="432"/>
        <v>69328637</v>
      </c>
      <c r="CY631" s="401">
        <f t="shared" si="433"/>
        <v>57865528</v>
      </c>
      <c r="CZ631" s="401">
        <f t="shared" si="434"/>
        <v>13309071.440000001</v>
      </c>
      <c r="DA631" s="401">
        <f t="shared" si="435"/>
        <v>82637708.439999998</v>
      </c>
      <c r="DB631" s="401">
        <f t="shared" si="436"/>
        <v>100800</v>
      </c>
      <c r="DC631" s="401">
        <f t="shared" si="437"/>
        <v>82738508.439999998</v>
      </c>
      <c r="DD631" s="406">
        <v>0</v>
      </c>
      <c r="DE631" s="401">
        <f t="shared" si="438"/>
        <v>6932863.7000000002</v>
      </c>
      <c r="DF631" s="401">
        <f t="shared" si="439"/>
        <v>3466431.85</v>
      </c>
      <c r="DG631" s="401">
        <f t="shared" si="440"/>
        <v>72339212.890000001</v>
      </c>
      <c r="DH631" s="401">
        <f t="shared" si="441"/>
        <v>7687614</v>
      </c>
      <c r="DI631" s="401">
        <f t="shared" si="442"/>
        <v>64651598.890000001</v>
      </c>
      <c r="DJ631" s="401">
        <f t="shared" si="443"/>
        <v>0</v>
      </c>
      <c r="DL631" s="408">
        <f t="shared" si="444"/>
        <v>6638737.5</v>
      </c>
      <c r="DM631" s="408">
        <f t="shared" si="445"/>
        <v>-1979577.5</v>
      </c>
    </row>
    <row r="632" spans="1:117" s="56" customFormat="1" ht="21" x14ac:dyDescent="0.2">
      <c r="A632" s="192">
        <f t="shared" si="406"/>
        <v>2655495</v>
      </c>
      <c r="B632" s="137">
        <f>'آبان 1400'!B633</f>
        <v>627</v>
      </c>
      <c r="C632" s="137">
        <f>'آبان 1400'!C633</f>
        <v>424</v>
      </c>
      <c r="D632" s="137">
        <f>'آبان 1400'!D633</f>
        <v>12900</v>
      </c>
      <c r="E632" s="137" t="str">
        <f>'آبان 1400'!E633</f>
        <v>سیامک</v>
      </c>
      <c r="F632" s="137" t="str">
        <f>'آبان 1400'!F633</f>
        <v>کریم پور</v>
      </c>
      <c r="G632" s="137" t="str">
        <f>'آبان 1400'!G633</f>
        <v>نگهبان</v>
      </c>
      <c r="H632" s="137" t="str">
        <f>'آبان 1400'!H633</f>
        <v>اصفهان</v>
      </c>
      <c r="I632" s="137" t="str">
        <f>'آبان 1400'!I633</f>
        <v>131-813-3354770-1</v>
      </c>
      <c r="J632" s="137">
        <f>'آبان 1400'!J633</f>
        <v>4689116725</v>
      </c>
      <c r="K632" s="137">
        <f>'آبان 1400'!K633</f>
        <v>0</v>
      </c>
      <c r="L632" s="137" t="str">
        <f>'آبان 1400'!L633</f>
        <v>اصفهان</v>
      </c>
      <c r="M632" s="137" t="str">
        <f>'آبان 1400'!M633</f>
        <v>نگهبان</v>
      </c>
      <c r="N632" s="121" t="str">
        <f>'آبان 1400'!N633</f>
        <v>*</v>
      </c>
      <c r="O632" s="120">
        <f>'آبان 1400'!O633</f>
        <v>0</v>
      </c>
      <c r="P632" s="122">
        <f>'آبان 1400'!P633</f>
        <v>0</v>
      </c>
      <c r="Q632" s="362">
        <f>'آبان 1400'!Q633</f>
        <v>30</v>
      </c>
      <c r="R632" s="362">
        <f>'آبان 1400'!R633</f>
        <v>120</v>
      </c>
      <c r="S632" s="362">
        <f>'آبان 1400'!S633</f>
        <v>110</v>
      </c>
      <c r="T632" s="362">
        <f>'آبان 1400'!T633</f>
        <v>29.33</v>
      </c>
      <c r="U632" s="138">
        <f>'آبان 1400'!U633</f>
        <v>0</v>
      </c>
      <c r="V632" s="121">
        <f>'آبان 1400'!W633</f>
        <v>0</v>
      </c>
      <c r="W632" s="122">
        <f>'آبان 1400'!X633</f>
        <v>0</v>
      </c>
      <c r="X632" s="370">
        <f>'آبان 1400'!Y633</f>
        <v>2</v>
      </c>
      <c r="Y632" s="370">
        <f>'آبان 1400'!Z633</f>
        <v>0</v>
      </c>
      <c r="Z632" s="139">
        <f>'آبان 1400'!AA633</f>
        <v>885165</v>
      </c>
      <c r="AA632" s="139">
        <f>'آبان 1400'!AB633</f>
        <v>46667</v>
      </c>
      <c r="AB632" s="139">
        <f>'آبان 1400'!AC633</f>
        <v>931832</v>
      </c>
      <c r="AC632" s="139">
        <f>'آبان 1400'!AD633</f>
        <v>4500000</v>
      </c>
      <c r="AD632" s="139">
        <f>'آبان 1400'!AE633</f>
        <v>6000000</v>
      </c>
      <c r="AE632" s="140">
        <f>'آبان 1400'!AF633</f>
        <v>177895.19999999998</v>
      </c>
      <c r="AF632" s="123">
        <f>'آبان 1400'!AG633</f>
        <v>26554950</v>
      </c>
      <c r="AG632" s="124">
        <f>'آبان 1400'!AH633</f>
        <v>1400010</v>
      </c>
      <c r="AH632" s="124">
        <f>'آبان 1400'!AI633</f>
        <v>21347423.999999996</v>
      </c>
      <c r="AI632" s="124">
        <f>'آبان 1400'!AJ633</f>
        <v>0</v>
      </c>
      <c r="AJ632" s="124">
        <f>'آبان 1400'!AK633</f>
        <v>4500000</v>
      </c>
      <c r="AK632" s="124">
        <f>'آبان 1400'!AL633</f>
        <v>6000000</v>
      </c>
      <c r="AL632" s="124">
        <f>'آبان 1400'!AM633</f>
        <v>4892117.9999999991</v>
      </c>
      <c r="AM632" s="124">
        <f>'آبان 1400'!AN633</f>
        <v>5217666.2159999991</v>
      </c>
      <c r="AN632" s="124">
        <f>'آبان 1400'!AO633</f>
        <v>0</v>
      </c>
      <c r="AO632" s="124">
        <f>'آبان 1400'!AP633</f>
        <v>2800000</v>
      </c>
      <c r="AP632" s="124">
        <f>'آبان 1400'!AQ633</f>
        <v>0</v>
      </c>
      <c r="AQ632" s="124">
        <f>'آبان 1400'!AR633</f>
        <v>0</v>
      </c>
      <c r="AR632" s="124">
        <f>'آبان 1400'!AS633</f>
        <v>0</v>
      </c>
      <c r="AS632" s="379">
        <f>'آبان 1400'!AT633</f>
        <v>0</v>
      </c>
      <c r="AT632" s="372">
        <f t="shared" si="407"/>
        <v>72712168.216000006</v>
      </c>
      <c r="AU632" s="174">
        <f>'آبان 1400'!AV633</f>
        <v>54322316.440880008</v>
      </c>
      <c r="AV632" s="142">
        <f>'آبان 1400'!AW633</f>
        <v>72712168.215999991</v>
      </c>
      <c r="AW632" s="143">
        <f t="shared" si="408"/>
        <v>5089851.7751199994</v>
      </c>
      <c r="AX632" s="76">
        <f t="shared" si="409"/>
        <v>1432231.644088001</v>
      </c>
      <c r="AY632" s="143">
        <f>'آبان 1400'!AZ633</f>
        <v>0</v>
      </c>
      <c r="AZ632" s="143">
        <f>'آبان 1400'!BA633</f>
        <v>0</v>
      </c>
      <c r="BA632" s="143">
        <f>'آبان 1400'!BB633</f>
        <v>0</v>
      </c>
      <c r="BB632" s="143">
        <f>'آبان 1400'!BC633</f>
        <v>0</v>
      </c>
      <c r="BC632" s="143">
        <f>'آبان 1400'!BD633</f>
        <v>0</v>
      </c>
      <c r="BD632" s="143">
        <f>'آبان 1400'!BE633</f>
        <v>0</v>
      </c>
      <c r="BE632" s="143">
        <f>'آبان 1400'!BF633</f>
        <v>0</v>
      </c>
      <c r="BF632" s="144">
        <f t="shared" si="410"/>
        <v>6522083.4192080004</v>
      </c>
      <c r="BG632" s="141">
        <f t="shared" si="411"/>
        <v>66190084</v>
      </c>
      <c r="BH632" s="145">
        <f t="shared" si="412"/>
        <v>72712168.216000006</v>
      </c>
      <c r="BI632" s="128">
        <f t="shared" si="405"/>
        <v>4659160</v>
      </c>
      <c r="BJ632" s="146">
        <f t="shared" si="413"/>
        <v>2329580</v>
      </c>
      <c r="BK632" s="146">
        <f t="shared" si="414"/>
        <v>698874</v>
      </c>
      <c r="BL632" s="147">
        <f t="shared" si="415"/>
        <v>1120000</v>
      </c>
      <c r="BM632" s="383">
        <v>0</v>
      </c>
      <c r="BN632" s="148">
        <f t="shared" si="416"/>
        <v>81519782.216000006</v>
      </c>
      <c r="BO632" s="149">
        <f t="shared" si="417"/>
        <v>72712168.215999991</v>
      </c>
      <c r="BP632" s="150">
        <f t="shared" si="418"/>
        <v>16723798.689679999</v>
      </c>
      <c r="BQ632" s="151">
        <f t="shared" si="419"/>
        <v>98243580.905680001</v>
      </c>
      <c r="BR632" s="152">
        <f t="shared" si="420"/>
        <v>100800</v>
      </c>
      <c r="BS632" s="148">
        <f t="shared" si="421"/>
        <v>98344380.905680001</v>
      </c>
      <c r="BT632" s="136">
        <v>0</v>
      </c>
      <c r="BU632" s="149">
        <f t="shared" si="422"/>
        <v>8151978.2216000007</v>
      </c>
      <c r="BV632" s="153">
        <f t="shared" si="423"/>
        <v>4075989.1108000004</v>
      </c>
      <c r="BW632" s="134">
        <f t="shared" si="424"/>
        <v>86116413.573280007</v>
      </c>
      <c r="BX632" s="148">
        <f t="shared" si="425"/>
        <v>7687614</v>
      </c>
      <c r="BY632" s="135">
        <f t="shared" si="426"/>
        <v>78428799.573280007</v>
      </c>
      <c r="CD632" s="400">
        <f>'آبان 1400'!AU633</f>
        <v>72712168.216000006</v>
      </c>
      <c r="CE632" s="401">
        <f>'آبان 1400'!AV633</f>
        <v>54322316.440880008</v>
      </c>
      <c r="CF632" s="401">
        <f>'آبان 1400'!AW633</f>
        <v>72712168.215999991</v>
      </c>
      <c r="CG632" s="401">
        <f>'آبان 1400'!AX633</f>
        <v>5089851.7751199994</v>
      </c>
      <c r="CH632" s="401">
        <f>'آبان 1400'!AY633</f>
        <v>1432231.644088001</v>
      </c>
      <c r="CI632" s="401">
        <f>'آبان 1400'!AZ633</f>
        <v>0</v>
      </c>
      <c r="CJ632" s="401">
        <f>'آبان 1400'!BA633</f>
        <v>0</v>
      </c>
      <c r="CK632" s="401">
        <f>'آبان 1400'!BB633</f>
        <v>0</v>
      </c>
      <c r="CL632" s="401">
        <f>'آبان 1400'!BC633</f>
        <v>0</v>
      </c>
      <c r="CM632" s="401">
        <f>'آبان 1400'!BD633</f>
        <v>0</v>
      </c>
      <c r="CN632" s="401">
        <f>'آبان 1400'!BE633</f>
        <v>0</v>
      </c>
      <c r="CO632" s="401">
        <f>'آبان 1400'!BF633</f>
        <v>0</v>
      </c>
      <c r="CP632" s="401">
        <f>'آبان 1400'!BG633</f>
        <v>6522083.4192080004</v>
      </c>
      <c r="CQ632" s="401">
        <f>'آبان 1400'!BH633</f>
        <v>66190084</v>
      </c>
      <c r="CR632" s="401">
        <f t="shared" si="427"/>
        <v>72712168.216000006</v>
      </c>
      <c r="CS632" s="56">
        <f t="shared" si="428"/>
        <v>4659160</v>
      </c>
      <c r="CT632" s="400">
        <f t="shared" si="429"/>
        <v>2329580</v>
      </c>
      <c r="CU632" s="401">
        <f t="shared" si="430"/>
        <v>698874</v>
      </c>
      <c r="CV632" s="401">
        <f t="shared" si="431"/>
        <v>1120000</v>
      </c>
      <c r="CW632" s="56">
        <v>0</v>
      </c>
      <c r="CX632" s="401">
        <f t="shared" si="432"/>
        <v>81519782.216000006</v>
      </c>
      <c r="CY632" s="401">
        <f t="shared" si="433"/>
        <v>72712168.215999991</v>
      </c>
      <c r="CZ632" s="401">
        <f t="shared" si="434"/>
        <v>16723798.689679999</v>
      </c>
      <c r="DA632" s="401">
        <f t="shared" si="435"/>
        <v>98243580.905680001</v>
      </c>
      <c r="DB632" s="401">
        <f t="shared" si="436"/>
        <v>100800</v>
      </c>
      <c r="DC632" s="401">
        <f t="shared" si="437"/>
        <v>98344380.905680001</v>
      </c>
      <c r="DD632" s="406">
        <v>0</v>
      </c>
      <c r="DE632" s="401">
        <f t="shared" si="438"/>
        <v>8151978.2216000007</v>
      </c>
      <c r="DF632" s="401">
        <f t="shared" si="439"/>
        <v>4075989.1108000004</v>
      </c>
      <c r="DG632" s="401">
        <f t="shared" si="440"/>
        <v>86116413.573280007</v>
      </c>
      <c r="DH632" s="401">
        <f t="shared" si="441"/>
        <v>7687614</v>
      </c>
      <c r="DI632" s="401">
        <f t="shared" si="442"/>
        <v>78428799.573280007</v>
      </c>
      <c r="DJ632" s="401">
        <f t="shared" si="443"/>
        <v>0</v>
      </c>
      <c r="DL632" s="408">
        <f t="shared" si="444"/>
        <v>6638737.5</v>
      </c>
      <c r="DM632" s="408">
        <f t="shared" si="445"/>
        <v>-1979577.5</v>
      </c>
    </row>
    <row r="633" spans="1:117" s="56" customFormat="1" ht="21" x14ac:dyDescent="0.2">
      <c r="A633" s="192">
        <f t="shared" si="406"/>
        <v>2655495</v>
      </c>
      <c r="B633" s="137">
        <f>'آبان 1400'!B634</f>
        <v>628</v>
      </c>
      <c r="C633" s="137">
        <f>'آبان 1400'!C634</f>
        <v>425</v>
      </c>
      <c r="D633" s="137">
        <f>'آبان 1400'!D634</f>
        <v>12919</v>
      </c>
      <c r="E633" s="137" t="str">
        <f>'آبان 1400'!E634</f>
        <v>حسام</v>
      </c>
      <c r="F633" s="137" t="str">
        <f>'آبان 1400'!F634</f>
        <v>فتاحی</v>
      </c>
      <c r="G633" s="137" t="str">
        <f>'آبان 1400'!G634</f>
        <v>نگهبان</v>
      </c>
      <c r="H633" s="137" t="str">
        <f>'آبان 1400'!H634</f>
        <v>اصفهان</v>
      </c>
      <c r="I633" s="137" t="str">
        <f>'آبان 1400'!I634</f>
        <v>311-813-3437892-1</v>
      </c>
      <c r="J633" s="137">
        <f>'آبان 1400'!J634</f>
        <v>5100014131</v>
      </c>
      <c r="K633" s="137">
        <f>'آبان 1400'!K634</f>
        <v>0</v>
      </c>
      <c r="L633" s="137" t="str">
        <f>'آبان 1400'!L634</f>
        <v>اصفهان</v>
      </c>
      <c r="M633" s="137" t="str">
        <f>'آبان 1400'!M634</f>
        <v>نگهبان</v>
      </c>
      <c r="N633" s="121" t="str">
        <f>'آبان 1400'!N634</f>
        <v>*</v>
      </c>
      <c r="O633" s="120">
        <f>'آبان 1400'!O634</f>
        <v>0</v>
      </c>
      <c r="P633" s="122">
        <f>'آبان 1400'!P634</f>
        <v>0</v>
      </c>
      <c r="Q633" s="362">
        <f>'آبان 1400'!Q634</f>
        <v>30</v>
      </c>
      <c r="R633" s="362">
        <f>'آبان 1400'!R634</f>
        <v>120</v>
      </c>
      <c r="S633" s="362">
        <f>'آبان 1400'!S634</f>
        <v>110</v>
      </c>
      <c r="T633" s="362">
        <f>'آبان 1400'!T634</f>
        <v>29.33</v>
      </c>
      <c r="U633" s="138">
        <f>'آبان 1400'!U634</f>
        <v>0</v>
      </c>
      <c r="V633" s="121">
        <f>'آبان 1400'!W634</f>
        <v>0</v>
      </c>
      <c r="W633" s="122">
        <f>'آبان 1400'!X634</f>
        <v>0</v>
      </c>
      <c r="X633" s="370">
        <f>'آبان 1400'!Y634</f>
        <v>0</v>
      </c>
      <c r="Y633" s="370">
        <f>'آبان 1400'!Z634</f>
        <v>1</v>
      </c>
      <c r="Z633" s="139">
        <f>'آبان 1400'!AA634</f>
        <v>885165</v>
      </c>
      <c r="AA633" s="139">
        <f>'آبان 1400'!AB634</f>
        <v>46667</v>
      </c>
      <c r="AB633" s="139">
        <f>'آبان 1400'!AC634</f>
        <v>931832</v>
      </c>
      <c r="AC633" s="139">
        <f>'آبان 1400'!AD634</f>
        <v>4500000</v>
      </c>
      <c r="AD633" s="139">
        <f>'آبان 1400'!AE634</f>
        <v>6000000</v>
      </c>
      <c r="AE633" s="140">
        <f>'آبان 1400'!AF634</f>
        <v>177895.19999999998</v>
      </c>
      <c r="AF633" s="123">
        <f>'آبان 1400'!AG634</f>
        <v>26554950</v>
      </c>
      <c r="AG633" s="124">
        <f>'آبان 1400'!AH634</f>
        <v>1400010</v>
      </c>
      <c r="AH633" s="124">
        <f>'آبان 1400'!AI634</f>
        <v>21347423.999999996</v>
      </c>
      <c r="AI633" s="124">
        <f>'آبان 1400'!AJ634</f>
        <v>2655495</v>
      </c>
      <c r="AJ633" s="124">
        <f>'آبان 1400'!AK634</f>
        <v>4500000</v>
      </c>
      <c r="AK633" s="124">
        <f>'آبان 1400'!AL634</f>
        <v>6000000</v>
      </c>
      <c r="AL633" s="124">
        <f>'آبان 1400'!AM634</f>
        <v>4892117.9999999991</v>
      </c>
      <c r="AM633" s="124">
        <f>'آبان 1400'!AN634</f>
        <v>5217666.2159999991</v>
      </c>
      <c r="AN633" s="124">
        <f>'آبان 1400'!AO634</f>
        <v>0</v>
      </c>
      <c r="AO633" s="124">
        <f>'آبان 1400'!AP634</f>
        <v>3000000</v>
      </c>
      <c r="AP633" s="124">
        <f>'آبان 1400'!AQ634</f>
        <v>0</v>
      </c>
      <c r="AQ633" s="124">
        <f>'آبان 1400'!AR634</f>
        <v>0</v>
      </c>
      <c r="AR633" s="124">
        <f>'آبان 1400'!AS634</f>
        <v>0</v>
      </c>
      <c r="AS633" s="379">
        <f>'آبان 1400'!AT634</f>
        <v>0</v>
      </c>
      <c r="AT633" s="372">
        <f t="shared" si="407"/>
        <v>75567663.216000006</v>
      </c>
      <c r="AU633" s="174">
        <f>'آبان 1400'!AV634</f>
        <v>54308316.440880008</v>
      </c>
      <c r="AV633" s="142">
        <f>'آبان 1400'!AW634</f>
        <v>72912168.215999991</v>
      </c>
      <c r="AW633" s="143">
        <f t="shared" si="408"/>
        <v>5103851.7751199994</v>
      </c>
      <c r="AX633" s="76">
        <f t="shared" si="409"/>
        <v>1430831.644088001</v>
      </c>
      <c r="AY633" s="143">
        <f>'آبان 1400'!AZ634</f>
        <v>0</v>
      </c>
      <c r="AZ633" s="143">
        <f>'آبان 1400'!BA634</f>
        <v>0</v>
      </c>
      <c r="BA633" s="143">
        <f>'آبان 1400'!BB634</f>
        <v>0</v>
      </c>
      <c r="BB633" s="143">
        <f>'آبان 1400'!BC634</f>
        <v>0</v>
      </c>
      <c r="BC633" s="143">
        <f>'آبان 1400'!BD634</f>
        <v>0</v>
      </c>
      <c r="BD633" s="143">
        <f>'آبان 1400'!BE634</f>
        <v>0</v>
      </c>
      <c r="BE633" s="143">
        <f>'آبان 1400'!BF634</f>
        <v>0</v>
      </c>
      <c r="BF633" s="144">
        <f t="shared" si="410"/>
        <v>6534683.4192080004</v>
      </c>
      <c r="BG633" s="141">
        <f t="shared" si="411"/>
        <v>69032979</v>
      </c>
      <c r="BH633" s="145">
        <f t="shared" si="412"/>
        <v>75567663.216000006</v>
      </c>
      <c r="BI633" s="128">
        <f t="shared" si="405"/>
        <v>4659160</v>
      </c>
      <c r="BJ633" s="146">
        <f t="shared" si="413"/>
        <v>2329580</v>
      </c>
      <c r="BK633" s="146">
        <f t="shared" si="414"/>
        <v>698874</v>
      </c>
      <c r="BL633" s="147">
        <f t="shared" si="415"/>
        <v>1120000</v>
      </c>
      <c r="BM633" s="383">
        <v>0</v>
      </c>
      <c r="BN633" s="148">
        <f t="shared" si="416"/>
        <v>84375277.216000006</v>
      </c>
      <c r="BO633" s="149">
        <f t="shared" si="417"/>
        <v>72912168.215999991</v>
      </c>
      <c r="BP633" s="150">
        <f t="shared" si="418"/>
        <v>16769798.689679999</v>
      </c>
      <c r="BQ633" s="151">
        <f t="shared" si="419"/>
        <v>101145075.90568</v>
      </c>
      <c r="BR633" s="152">
        <f t="shared" si="420"/>
        <v>100800</v>
      </c>
      <c r="BS633" s="148">
        <f t="shared" si="421"/>
        <v>101245875.90568</v>
      </c>
      <c r="BT633" s="136">
        <v>0</v>
      </c>
      <c r="BU633" s="149">
        <f t="shared" si="422"/>
        <v>8437527.7216000017</v>
      </c>
      <c r="BV633" s="153">
        <f t="shared" si="423"/>
        <v>4218763.8608000008</v>
      </c>
      <c r="BW633" s="134">
        <f t="shared" si="424"/>
        <v>88589584.323280007</v>
      </c>
      <c r="BX633" s="148">
        <f t="shared" si="425"/>
        <v>7687614</v>
      </c>
      <c r="BY633" s="135">
        <f t="shared" si="426"/>
        <v>80901970.323280007</v>
      </c>
      <c r="CD633" s="400">
        <f>'آبان 1400'!AU634</f>
        <v>75567663.216000006</v>
      </c>
      <c r="CE633" s="401">
        <f>'آبان 1400'!AV634</f>
        <v>54308316.440880008</v>
      </c>
      <c r="CF633" s="401">
        <f>'آبان 1400'!AW634</f>
        <v>72912168.215999991</v>
      </c>
      <c r="CG633" s="401">
        <f>'آبان 1400'!AX634</f>
        <v>5103851.7751199994</v>
      </c>
      <c r="CH633" s="401">
        <f>'آبان 1400'!AY634</f>
        <v>1430831.644088001</v>
      </c>
      <c r="CI633" s="401">
        <f>'آبان 1400'!AZ634</f>
        <v>0</v>
      </c>
      <c r="CJ633" s="401">
        <f>'آبان 1400'!BA634</f>
        <v>0</v>
      </c>
      <c r="CK633" s="401">
        <f>'آبان 1400'!BB634</f>
        <v>0</v>
      </c>
      <c r="CL633" s="401">
        <f>'آبان 1400'!BC634</f>
        <v>0</v>
      </c>
      <c r="CM633" s="401">
        <f>'آبان 1400'!BD634</f>
        <v>0</v>
      </c>
      <c r="CN633" s="401">
        <f>'آبان 1400'!BE634</f>
        <v>0</v>
      </c>
      <c r="CO633" s="401">
        <f>'آبان 1400'!BF634</f>
        <v>0</v>
      </c>
      <c r="CP633" s="401">
        <f>'آبان 1400'!BG634</f>
        <v>6534683.4192080004</v>
      </c>
      <c r="CQ633" s="401">
        <f>'آبان 1400'!BH634</f>
        <v>69032979</v>
      </c>
      <c r="CR633" s="401">
        <f t="shared" si="427"/>
        <v>75567663.216000006</v>
      </c>
      <c r="CS633" s="56">
        <f t="shared" si="428"/>
        <v>4659160</v>
      </c>
      <c r="CT633" s="400">
        <f t="shared" si="429"/>
        <v>2329580</v>
      </c>
      <c r="CU633" s="401">
        <f t="shared" si="430"/>
        <v>698874</v>
      </c>
      <c r="CV633" s="401">
        <f t="shared" si="431"/>
        <v>1120000</v>
      </c>
      <c r="CW633" s="56">
        <v>0</v>
      </c>
      <c r="CX633" s="401">
        <f t="shared" si="432"/>
        <v>84375277.216000006</v>
      </c>
      <c r="CY633" s="401">
        <f t="shared" si="433"/>
        <v>72912168.215999991</v>
      </c>
      <c r="CZ633" s="401">
        <f t="shared" si="434"/>
        <v>16769798.689679999</v>
      </c>
      <c r="DA633" s="401">
        <f t="shared" si="435"/>
        <v>101145075.90568</v>
      </c>
      <c r="DB633" s="401">
        <f t="shared" si="436"/>
        <v>100800</v>
      </c>
      <c r="DC633" s="401">
        <f t="shared" si="437"/>
        <v>101245875.90568</v>
      </c>
      <c r="DD633" s="406">
        <v>0</v>
      </c>
      <c r="DE633" s="401">
        <f t="shared" si="438"/>
        <v>8437527.7216000017</v>
      </c>
      <c r="DF633" s="401">
        <f t="shared" si="439"/>
        <v>4218763.8608000008</v>
      </c>
      <c r="DG633" s="401">
        <f t="shared" si="440"/>
        <v>88589584.323280007</v>
      </c>
      <c r="DH633" s="401">
        <f t="shared" si="441"/>
        <v>7687614</v>
      </c>
      <c r="DI633" s="401">
        <f t="shared" si="442"/>
        <v>80901970.323280007</v>
      </c>
      <c r="DJ633" s="401">
        <f t="shared" si="443"/>
        <v>0</v>
      </c>
      <c r="DL633" s="408">
        <f t="shared" si="444"/>
        <v>6638737.5</v>
      </c>
      <c r="DM633" s="408">
        <f t="shared" si="445"/>
        <v>-1979577.5</v>
      </c>
    </row>
    <row r="634" spans="1:117" s="56" customFormat="1" ht="21" x14ac:dyDescent="0.2">
      <c r="A634" s="192">
        <f t="shared" si="406"/>
        <v>2655495</v>
      </c>
      <c r="B634" s="137">
        <f>'آبان 1400'!B635</f>
        <v>629</v>
      </c>
      <c r="C634" s="137">
        <f>'آبان 1400'!C635</f>
        <v>426</v>
      </c>
      <c r="D634" s="137">
        <f>'آبان 1400'!D635</f>
        <v>12903</v>
      </c>
      <c r="E634" s="137" t="str">
        <f>'آبان 1400'!E635</f>
        <v>محمد</v>
      </c>
      <c r="F634" s="137" t="str">
        <f>'آبان 1400'!F635</f>
        <v>شکرانی</v>
      </c>
      <c r="G634" s="137" t="str">
        <f>'آبان 1400'!G635</f>
        <v>نگهبان</v>
      </c>
      <c r="H634" s="137" t="str">
        <f>'آبان 1400'!H635</f>
        <v>اصفهان</v>
      </c>
      <c r="I634" s="137" t="str">
        <f>'آبان 1400'!I635</f>
        <v>213-800-1825959-1</v>
      </c>
      <c r="J634" s="137">
        <f>'آبان 1400'!J635</f>
        <v>1142355780</v>
      </c>
      <c r="K634" s="137">
        <f>'آبان 1400'!K635</f>
        <v>0</v>
      </c>
      <c r="L634" s="137" t="str">
        <f>'آبان 1400'!L635</f>
        <v>اصفهان</v>
      </c>
      <c r="M634" s="137" t="str">
        <f>'آبان 1400'!M635</f>
        <v>نگهبان</v>
      </c>
      <c r="N634" s="121">
        <f>'آبان 1400'!N635</f>
        <v>0</v>
      </c>
      <c r="O634" s="120" t="str">
        <f>'آبان 1400'!O635</f>
        <v>*</v>
      </c>
      <c r="P634" s="122">
        <f>'آبان 1400'!P635</f>
        <v>0</v>
      </c>
      <c r="Q634" s="362">
        <f>'آبان 1400'!Q635</f>
        <v>30</v>
      </c>
      <c r="R634" s="362">
        <f>'آبان 1400'!R635</f>
        <v>90</v>
      </c>
      <c r="S634" s="362">
        <f>'آبان 1400'!S635</f>
        <v>0</v>
      </c>
      <c r="T634" s="362">
        <f>'آبان 1400'!T635</f>
        <v>0</v>
      </c>
      <c r="U634" s="138">
        <f>'آبان 1400'!U635</f>
        <v>0</v>
      </c>
      <c r="V634" s="121">
        <f>'آبان 1400'!W635</f>
        <v>0</v>
      </c>
      <c r="W634" s="122">
        <f>'آبان 1400'!X635</f>
        <v>0</v>
      </c>
      <c r="X634" s="370">
        <f>'آبان 1400'!Y635</f>
        <v>0</v>
      </c>
      <c r="Y634" s="370">
        <f>'آبان 1400'!Z635</f>
        <v>0</v>
      </c>
      <c r="Z634" s="139">
        <f>'آبان 1400'!AA635</f>
        <v>885165</v>
      </c>
      <c r="AA634" s="139">
        <f>'آبان 1400'!AB635</f>
        <v>46667</v>
      </c>
      <c r="AB634" s="139">
        <f>'آبان 1400'!AC635</f>
        <v>931832</v>
      </c>
      <c r="AC634" s="139">
        <f>'آبان 1400'!AD635</f>
        <v>4500000</v>
      </c>
      <c r="AD634" s="139">
        <f>'آبان 1400'!AE635</f>
        <v>6000000</v>
      </c>
      <c r="AE634" s="140">
        <f>'آبان 1400'!AF635</f>
        <v>177895.19999999998</v>
      </c>
      <c r="AF634" s="123">
        <f>'آبان 1400'!AG635</f>
        <v>26554950</v>
      </c>
      <c r="AG634" s="124">
        <f>'آبان 1400'!AH635</f>
        <v>1400010</v>
      </c>
      <c r="AH634" s="124">
        <f>'آبان 1400'!AI635</f>
        <v>16010567.999999998</v>
      </c>
      <c r="AI634" s="124">
        <f>'آبان 1400'!AJ635</f>
        <v>0</v>
      </c>
      <c r="AJ634" s="124">
        <f>'آبان 1400'!AK635</f>
        <v>4500000</v>
      </c>
      <c r="AK634" s="124">
        <f>'آبان 1400'!AL635</f>
        <v>6000000</v>
      </c>
      <c r="AL634" s="124">
        <f>'آبان 1400'!AM635</f>
        <v>0</v>
      </c>
      <c r="AM634" s="124">
        <f>'آبان 1400'!AN635</f>
        <v>0</v>
      </c>
      <c r="AN634" s="124">
        <f>'آبان 1400'!AO635</f>
        <v>0</v>
      </c>
      <c r="AO634" s="124">
        <f>'آبان 1400'!AP635</f>
        <v>4200000</v>
      </c>
      <c r="AP634" s="124">
        <f>'آبان 1400'!AQ635</f>
        <v>0</v>
      </c>
      <c r="AQ634" s="124">
        <f>'آبان 1400'!AR635</f>
        <v>0</v>
      </c>
      <c r="AR634" s="124">
        <f>'آبان 1400'!AS635</f>
        <v>0</v>
      </c>
      <c r="AS634" s="379">
        <f>'آبان 1400'!AT635</f>
        <v>0</v>
      </c>
      <c r="AT634" s="372">
        <f t="shared" si="407"/>
        <v>58665528</v>
      </c>
      <c r="AU634" s="174">
        <f>'آبان 1400'!AV635</f>
        <v>39858941.039999999</v>
      </c>
      <c r="AV634" s="142">
        <f>'آبان 1400'!AW635</f>
        <v>58665528</v>
      </c>
      <c r="AW634" s="143">
        <f t="shared" si="408"/>
        <v>4106586.9600000004</v>
      </c>
      <c r="AX634" s="76">
        <f t="shared" si="409"/>
        <v>0</v>
      </c>
      <c r="AY634" s="143">
        <f>'آبان 1400'!AZ635</f>
        <v>0</v>
      </c>
      <c r="AZ634" s="143">
        <f>'آبان 1400'!BA635</f>
        <v>0</v>
      </c>
      <c r="BA634" s="143">
        <f>'آبان 1400'!BB635</f>
        <v>0</v>
      </c>
      <c r="BB634" s="143">
        <f>'آبان 1400'!BC635</f>
        <v>0</v>
      </c>
      <c r="BC634" s="143">
        <f>'آبان 1400'!BD635</f>
        <v>0</v>
      </c>
      <c r="BD634" s="143">
        <f>'آبان 1400'!BE635</f>
        <v>0</v>
      </c>
      <c r="BE634" s="143">
        <f>'آبان 1400'!BF635</f>
        <v>0</v>
      </c>
      <c r="BF634" s="144">
        <f t="shared" si="410"/>
        <v>4106586.9600000004</v>
      </c>
      <c r="BG634" s="141">
        <f t="shared" si="411"/>
        <v>54558941</v>
      </c>
      <c r="BH634" s="145">
        <f t="shared" si="412"/>
        <v>58665528</v>
      </c>
      <c r="BI634" s="128">
        <f t="shared" si="405"/>
        <v>4659160</v>
      </c>
      <c r="BJ634" s="146">
        <f t="shared" si="413"/>
        <v>2329580</v>
      </c>
      <c r="BK634" s="146">
        <f t="shared" si="414"/>
        <v>698874</v>
      </c>
      <c r="BL634" s="147">
        <f t="shared" si="415"/>
        <v>1120000</v>
      </c>
      <c r="BM634" s="383">
        <v>0</v>
      </c>
      <c r="BN634" s="148">
        <f t="shared" si="416"/>
        <v>67473142</v>
      </c>
      <c r="BO634" s="149">
        <f t="shared" si="417"/>
        <v>58665528</v>
      </c>
      <c r="BP634" s="150">
        <f t="shared" si="418"/>
        <v>13493071.440000001</v>
      </c>
      <c r="BQ634" s="151">
        <f t="shared" si="419"/>
        <v>80966213.439999998</v>
      </c>
      <c r="BR634" s="152">
        <f t="shared" si="420"/>
        <v>100800</v>
      </c>
      <c r="BS634" s="148">
        <f t="shared" si="421"/>
        <v>81067013.439999998</v>
      </c>
      <c r="BT634" s="136">
        <v>0</v>
      </c>
      <c r="BU634" s="149">
        <f t="shared" si="422"/>
        <v>6747314.2000000002</v>
      </c>
      <c r="BV634" s="153">
        <f t="shared" si="423"/>
        <v>3373657.1</v>
      </c>
      <c r="BW634" s="134">
        <f t="shared" si="424"/>
        <v>70946042.140000001</v>
      </c>
      <c r="BX634" s="148">
        <f t="shared" si="425"/>
        <v>7687614</v>
      </c>
      <c r="BY634" s="135">
        <f t="shared" si="426"/>
        <v>63258428.140000001</v>
      </c>
      <c r="CD634" s="400">
        <f>'آبان 1400'!AU635</f>
        <v>58665528</v>
      </c>
      <c r="CE634" s="401">
        <f>'آبان 1400'!AV635</f>
        <v>39858941.039999999</v>
      </c>
      <c r="CF634" s="401">
        <f>'آبان 1400'!AW635</f>
        <v>58665528</v>
      </c>
      <c r="CG634" s="401">
        <f>'آبان 1400'!AX635</f>
        <v>4106586.9600000004</v>
      </c>
      <c r="CH634" s="401">
        <f>'آبان 1400'!AY635</f>
        <v>0</v>
      </c>
      <c r="CI634" s="401">
        <f>'آبان 1400'!AZ635</f>
        <v>0</v>
      </c>
      <c r="CJ634" s="401">
        <f>'آبان 1400'!BA635</f>
        <v>0</v>
      </c>
      <c r="CK634" s="401">
        <f>'آبان 1400'!BB635</f>
        <v>0</v>
      </c>
      <c r="CL634" s="401">
        <f>'آبان 1400'!BC635</f>
        <v>0</v>
      </c>
      <c r="CM634" s="401">
        <f>'آبان 1400'!BD635</f>
        <v>0</v>
      </c>
      <c r="CN634" s="401">
        <f>'آبان 1400'!BE635</f>
        <v>0</v>
      </c>
      <c r="CO634" s="401">
        <f>'آبان 1400'!BF635</f>
        <v>0</v>
      </c>
      <c r="CP634" s="401">
        <f>'آبان 1400'!BG635</f>
        <v>4106586.9600000004</v>
      </c>
      <c r="CQ634" s="401">
        <f>'آبان 1400'!BH635</f>
        <v>54558941</v>
      </c>
      <c r="CR634" s="401">
        <f t="shared" si="427"/>
        <v>58665528</v>
      </c>
      <c r="CS634" s="56">
        <f t="shared" si="428"/>
        <v>4659160</v>
      </c>
      <c r="CT634" s="400">
        <f t="shared" si="429"/>
        <v>2329580</v>
      </c>
      <c r="CU634" s="401">
        <f t="shared" si="430"/>
        <v>698874</v>
      </c>
      <c r="CV634" s="401">
        <f t="shared" si="431"/>
        <v>1120000</v>
      </c>
      <c r="CW634" s="56">
        <v>0</v>
      </c>
      <c r="CX634" s="401">
        <f t="shared" si="432"/>
        <v>67473142</v>
      </c>
      <c r="CY634" s="401">
        <f t="shared" si="433"/>
        <v>58665528</v>
      </c>
      <c r="CZ634" s="401">
        <f t="shared" si="434"/>
        <v>13493071.440000001</v>
      </c>
      <c r="DA634" s="401">
        <f t="shared" si="435"/>
        <v>80966213.439999998</v>
      </c>
      <c r="DB634" s="401">
        <f t="shared" si="436"/>
        <v>100800</v>
      </c>
      <c r="DC634" s="401">
        <f t="shared" si="437"/>
        <v>81067013.439999998</v>
      </c>
      <c r="DD634" s="406">
        <v>0</v>
      </c>
      <c r="DE634" s="401">
        <f t="shared" si="438"/>
        <v>6747314.2000000002</v>
      </c>
      <c r="DF634" s="401">
        <f t="shared" si="439"/>
        <v>3373657.1</v>
      </c>
      <c r="DG634" s="401">
        <f t="shared" si="440"/>
        <v>70946042.140000001</v>
      </c>
      <c r="DH634" s="401">
        <f t="shared" si="441"/>
        <v>7687614</v>
      </c>
      <c r="DI634" s="401">
        <f t="shared" si="442"/>
        <v>63258428.140000001</v>
      </c>
      <c r="DJ634" s="401">
        <f t="shared" si="443"/>
        <v>0</v>
      </c>
      <c r="DL634" s="408">
        <f t="shared" si="444"/>
        <v>6638737.5</v>
      </c>
      <c r="DM634" s="408">
        <f t="shared" si="445"/>
        <v>-1979577.5</v>
      </c>
    </row>
    <row r="635" spans="1:117" s="56" customFormat="1" ht="21" x14ac:dyDescent="0.2">
      <c r="A635" s="192">
        <f t="shared" si="406"/>
        <v>2655495</v>
      </c>
      <c r="B635" s="137">
        <f>'آبان 1400'!B636</f>
        <v>630</v>
      </c>
      <c r="C635" s="137">
        <f>'آبان 1400'!C636</f>
        <v>427</v>
      </c>
      <c r="D635" s="137">
        <f>'آبان 1400'!D636</f>
        <v>12912</v>
      </c>
      <c r="E635" s="137" t="str">
        <f>'آبان 1400'!E636</f>
        <v xml:space="preserve">ناصر </v>
      </c>
      <c r="F635" s="137" t="str">
        <f>'آبان 1400'!F636</f>
        <v>گودرزی</v>
      </c>
      <c r="G635" s="137" t="str">
        <f>'آبان 1400'!G636</f>
        <v>نگهبان</v>
      </c>
      <c r="H635" s="137" t="str">
        <f>'آبان 1400'!H636</f>
        <v>اصفهان</v>
      </c>
      <c r="I635" s="137" t="str">
        <f>'آبان 1400'!I636</f>
        <v>131-700-3530861-1</v>
      </c>
      <c r="J635" s="137">
        <f>'آبان 1400'!J636</f>
        <v>1290449481</v>
      </c>
      <c r="K635" s="137">
        <f>'آبان 1400'!K636</f>
        <v>0</v>
      </c>
      <c r="L635" s="137" t="str">
        <f>'آبان 1400'!L636</f>
        <v>اصفهان</v>
      </c>
      <c r="M635" s="137" t="str">
        <f>'آبان 1400'!M636</f>
        <v>نگهبان</v>
      </c>
      <c r="N635" s="121" t="str">
        <f>'آبان 1400'!N636</f>
        <v>*</v>
      </c>
      <c r="O635" s="120">
        <f>'آبان 1400'!O636</f>
        <v>0</v>
      </c>
      <c r="P635" s="122">
        <f>'آبان 1400'!P636</f>
        <v>0</v>
      </c>
      <c r="Q635" s="362">
        <f>'آبان 1400'!Q636</f>
        <v>30</v>
      </c>
      <c r="R635" s="362">
        <f>'آبان 1400'!R636</f>
        <v>120</v>
      </c>
      <c r="S635" s="362">
        <f>'آبان 1400'!S636</f>
        <v>110</v>
      </c>
      <c r="T635" s="362">
        <f>'آبان 1400'!T636</f>
        <v>29.33</v>
      </c>
      <c r="U635" s="138">
        <f>'آبان 1400'!U636</f>
        <v>0</v>
      </c>
      <c r="V635" s="121">
        <f>'آبان 1400'!W636</f>
        <v>0</v>
      </c>
      <c r="W635" s="122">
        <f>'آبان 1400'!X636</f>
        <v>0</v>
      </c>
      <c r="X635" s="370">
        <f>'آبان 1400'!Y636</f>
        <v>2</v>
      </c>
      <c r="Y635" s="370">
        <f>'آبان 1400'!Z636</f>
        <v>2</v>
      </c>
      <c r="Z635" s="139">
        <f>'آبان 1400'!AA636</f>
        <v>885165</v>
      </c>
      <c r="AA635" s="139">
        <f>'آبان 1400'!AB636</f>
        <v>46667</v>
      </c>
      <c r="AB635" s="139">
        <f>'آبان 1400'!AC636</f>
        <v>931832</v>
      </c>
      <c r="AC635" s="139">
        <f>'آبان 1400'!AD636</f>
        <v>4500000</v>
      </c>
      <c r="AD635" s="139">
        <f>'آبان 1400'!AE636</f>
        <v>6000000</v>
      </c>
      <c r="AE635" s="140">
        <f>'آبان 1400'!AF636</f>
        <v>177895.19999999998</v>
      </c>
      <c r="AF635" s="123">
        <f>'آبان 1400'!AG636</f>
        <v>26554950</v>
      </c>
      <c r="AG635" s="124">
        <f>'آبان 1400'!AH636</f>
        <v>1400010</v>
      </c>
      <c r="AH635" s="124">
        <f>'آبان 1400'!AI636</f>
        <v>21347423.999999996</v>
      </c>
      <c r="AI635" s="124">
        <f>'آبان 1400'!AJ636</f>
        <v>5310990</v>
      </c>
      <c r="AJ635" s="124">
        <f>'آبان 1400'!AK636</f>
        <v>4500000</v>
      </c>
      <c r="AK635" s="124">
        <f>'آبان 1400'!AL636</f>
        <v>6000000</v>
      </c>
      <c r="AL635" s="124">
        <f>'آبان 1400'!AM636</f>
        <v>4892117.9999999991</v>
      </c>
      <c r="AM635" s="124">
        <f>'آبان 1400'!AN636</f>
        <v>5217666.2159999991</v>
      </c>
      <c r="AN635" s="124">
        <f>'آبان 1400'!AO636</f>
        <v>0</v>
      </c>
      <c r="AO635" s="124">
        <f>'آبان 1400'!AP636</f>
        <v>6000000</v>
      </c>
      <c r="AP635" s="124">
        <f>'آبان 1400'!AQ636</f>
        <v>0</v>
      </c>
      <c r="AQ635" s="124">
        <f>'آبان 1400'!AR636</f>
        <v>0</v>
      </c>
      <c r="AR635" s="124">
        <f>'آبان 1400'!AS636</f>
        <v>0</v>
      </c>
      <c r="AS635" s="379">
        <f>'آبان 1400'!AT636</f>
        <v>0</v>
      </c>
      <c r="AT635" s="372">
        <f t="shared" si="407"/>
        <v>81223158.216000006</v>
      </c>
      <c r="AU635" s="174">
        <f>'آبان 1400'!AV636</f>
        <v>54098316.440880008</v>
      </c>
      <c r="AV635" s="142">
        <f>'آبان 1400'!AW636</f>
        <v>75912168.215999991</v>
      </c>
      <c r="AW635" s="143">
        <f t="shared" si="408"/>
        <v>5313851.7751199994</v>
      </c>
      <c r="AX635" s="76">
        <f t="shared" si="409"/>
        <v>1409831.644088001</v>
      </c>
      <c r="AY635" s="143">
        <f>'آبان 1400'!AZ636</f>
        <v>0</v>
      </c>
      <c r="AZ635" s="143">
        <f>'آبان 1400'!BA636</f>
        <v>0</v>
      </c>
      <c r="BA635" s="143">
        <f>'آبان 1400'!BB636</f>
        <v>0</v>
      </c>
      <c r="BB635" s="143">
        <f>'آبان 1400'!BC636</f>
        <v>0</v>
      </c>
      <c r="BC635" s="143">
        <f>'آبان 1400'!BD636</f>
        <v>0</v>
      </c>
      <c r="BD635" s="143">
        <f>'آبان 1400'!BE636</f>
        <v>0</v>
      </c>
      <c r="BE635" s="143">
        <f>'آبان 1400'!BF636</f>
        <v>0</v>
      </c>
      <c r="BF635" s="144">
        <f t="shared" si="410"/>
        <v>6723683.4192080004</v>
      </c>
      <c r="BG635" s="141">
        <f t="shared" si="411"/>
        <v>74499474</v>
      </c>
      <c r="BH635" s="145">
        <f t="shared" si="412"/>
        <v>81223158.216000006</v>
      </c>
      <c r="BI635" s="128">
        <f t="shared" si="405"/>
        <v>4659160</v>
      </c>
      <c r="BJ635" s="146">
        <f t="shared" si="413"/>
        <v>2329580</v>
      </c>
      <c r="BK635" s="146">
        <f t="shared" si="414"/>
        <v>698874</v>
      </c>
      <c r="BL635" s="147">
        <f t="shared" si="415"/>
        <v>1120000</v>
      </c>
      <c r="BM635" s="383">
        <v>0</v>
      </c>
      <c r="BN635" s="148">
        <f t="shared" si="416"/>
        <v>90030772.216000006</v>
      </c>
      <c r="BO635" s="149">
        <f t="shared" si="417"/>
        <v>75912168.215999991</v>
      </c>
      <c r="BP635" s="150">
        <f t="shared" si="418"/>
        <v>17459798.689679999</v>
      </c>
      <c r="BQ635" s="151">
        <f t="shared" si="419"/>
        <v>107490570.90568</v>
      </c>
      <c r="BR635" s="152">
        <f t="shared" si="420"/>
        <v>100800</v>
      </c>
      <c r="BS635" s="148">
        <f t="shared" si="421"/>
        <v>107591370.90568</v>
      </c>
      <c r="BT635" s="136">
        <v>0</v>
      </c>
      <c r="BU635" s="149">
        <f t="shared" si="422"/>
        <v>9003077.2216000017</v>
      </c>
      <c r="BV635" s="153">
        <f t="shared" si="423"/>
        <v>4501538.6108000008</v>
      </c>
      <c r="BW635" s="134">
        <f t="shared" si="424"/>
        <v>94086755.073280007</v>
      </c>
      <c r="BX635" s="148">
        <f t="shared" si="425"/>
        <v>7687614</v>
      </c>
      <c r="BY635" s="135">
        <f t="shared" si="426"/>
        <v>86399141.073280007</v>
      </c>
      <c r="CD635" s="400">
        <f>'آبان 1400'!AU636</f>
        <v>81223158.216000006</v>
      </c>
      <c r="CE635" s="401">
        <f>'آبان 1400'!AV636</f>
        <v>54098316.440880008</v>
      </c>
      <c r="CF635" s="401">
        <f>'آبان 1400'!AW636</f>
        <v>75912168.215999991</v>
      </c>
      <c r="CG635" s="401">
        <f>'آبان 1400'!AX636</f>
        <v>5313851.7751199994</v>
      </c>
      <c r="CH635" s="401">
        <f>'آبان 1400'!AY636</f>
        <v>1409831.644088001</v>
      </c>
      <c r="CI635" s="401">
        <f>'آبان 1400'!AZ636</f>
        <v>0</v>
      </c>
      <c r="CJ635" s="401">
        <f>'آبان 1400'!BA636</f>
        <v>0</v>
      </c>
      <c r="CK635" s="401">
        <f>'آبان 1400'!BB636</f>
        <v>0</v>
      </c>
      <c r="CL635" s="401">
        <f>'آبان 1400'!BC636</f>
        <v>0</v>
      </c>
      <c r="CM635" s="401">
        <f>'آبان 1400'!BD636</f>
        <v>0</v>
      </c>
      <c r="CN635" s="401">
        <f>'آبان 1400'!BE636</f>
        <v>0</v>
      </c>
      <c r="CO635" s="401">
        <f>'آبان 1400'!BF636</f>
        <v>0</v>
      </c>
      <c r="CP635" s="401">
        <f>'آبان 1400'!BG636</f>
        <v>6723683.4192080004</v>
      </c>
      <c r="CQ635" s="401">
        <f>'آبان 1400'!BH636</f>
        <v>74499474</v>
      </c>
      <c r="CR635" s="401">
        <f t="shared" si="427"/>
        <v>81223158.216000006</v>
      </c>
      <c r="CS635" s="56">
        <f t="shared" si="428"/>
        <v>4659160</v>
      </c>
      <c r="CT635" s="400">
        <f t="shared" si="429"/>
        <v>2329580</v>
      </c>
      <c r="CU635" s="401">
        <f t="shared" si="430"/>
        <v>698874</v>
      </c>
      <c r="CV635" s="401">
        <f t="shared" si="431"/>
        <v>1120000</v>
      </c>
      <c r="CW635" s="56">
        <v>0</v>
      </c>
      <c r="CX635" s="401">
        <f t="shared" si="432"/>
        <v>90030772.216000006</v>
      </c>
      <c r="CY635" s="401">
        <f t="shared" si="433"/>
        <v>75912168.215999991</v>
      </c>
      <c r="CZ635" s="401">
        <f t="shared" si="434"/>
        <v>17459798.689679999</v>
      </c>
      <c r="DA635" s="401">
        <f t="shared" si="435"/>
        <v>107490570.90568</v>
      </c>
      <c r="DB635" s="401">
        <f t="shared" si="436"/>
        <v>100800</v>
      </c>
      <c r="DC635" s="401">
        <f t="shared" si="437"/>
        <v>107591370.90568</v>
      </c>
      <c r="DD635" s="406">
        <v>0</v>
      </c>
      <c r="DE635" s="401">
        <f t="shared" si="438"/>
        <v>9003077.2216000017</v>
      </c>
      <c r="DF635" s="401">
        <f t="shared" si="439"/>
        <v>4501538.6108000008</v>
      </c>
      <c r="DG635" s="401">
        <f t="shared" si="440"/>
        <v>94086755.073280007</v>
      </c>
      <c r="DH635" s="401">
        <f t="shared" si="441"/>
        <v>7687614</v>
      </c>
      <c r="DI635" s="401">
        <f t="shared" si="442"/>
        <v>86399141.073280007</v>
      </c>
      <c r="DJ635" s="401">
        <f t="shared" si="443"/>
        <v>0</v>
      </c>
      <c r="DL635" s="408">
        <f t="shared" si="444"/>
        <v>6638737.5</v>
      </c>
      <c r="DM635" s="408">
        <f t="shared" si="445"/>
        <v>-1979577.5</v>
      </c>
    </row>
    <row r="636" spans="1:117" s="56" customFormat="1" ht="21" x14ac:dyDescent="0.2">
      <c r="A636" s="192">
        <f t="shared" si="406"/>
        <v>2655495</v>
      </c>
      <c r="B636" s="137">
        <f>'آبان 1400'!B637</f>
        <v>631</v>
      </c>
      <c r="C636" s="137">
        <f>'آبان 1400'!C637</f>
        <v>428</v>
      </c>
      <c r="D636" s="137">
        <f>'آبان 1400'!D637</f>
        <v>12902</v>
      </c>
      <c r="E636" s="137" t="str">
        <f>'آبان 1400'!E637</f>
        <v xml:space="preserve">سروش </v>
      </c>
      <c r="F636" s="137" t="str">
        <f>'آبان 1400'!F637</f>
        <v>ستوده</v>
      </c>
      <c r="G636" s="137" t="str">
        <f>'آبان 1400'!G637</f>
        <v>نگهبان</v>
      </c>
      <c r="H636" s="137" t="str">
        <f>'آبان 1400'!H637</f>
        <v>اصفهان</v>
      </c>
      <c r="I636" s="137" t="str">
        <f>'آبان 1400'!I637</f>
        <v>131-700-3531873-1</v>
      </c>
      <c r="J636" s="137">
        <f>'آبان 1400'!J637</f>
        <v>1960383930</v>
      </c>
      <c r="K636" s="137">
        <f>'آبان 1400'!K637</f>
        <v>0</v>
      </c>
      <c r="L636" s="137" t="str">
        <f>'آبان 1400'!L637</f>
        <v>اصفهان</v>
      </c>
      <c r="M636" s="137" t="str">
        <f>'آبان 1400'!M637</f>
        <v>نگهبان</v>
      </c>
      <c r="N636" s="121" t="str">
        <f>'آبان 1400'!N637</f>
        <v>*</v>
      </c>
      <c r="O636" s="120">
        <f>'آبان 1400'!O637</f>
        <v>0</v>
      </c>
      <c r="P636" s="122">
        <f>'آبان 1400'!P637</f>
        <v>0</v>
      </c>
      <c r="Q636" s="362">
        <f>'آبان 1400'!Q637</f>
        <v>30</v>
      </c>
      <c r="R636" s="362">
        <f>'آبان 1400'!R637</f>
        <v>120</v>
      </c>
      <c r="S636" s="362">
        <f>'آبان 1400'!S637</f>
        <v>110</v>
      </c>
      <c r="T636" s="362">
        <f>'آبان 1400'!T637</f>
        <v>29.33</v>
      </c>
      <c r="U636" s="138">
        <f>'آبان 1400'!U637</f>
        <v>0</v>
      </c>
      <c r="V636" s="121">
        <f>'آبان 1400'!W637</f>
        <v>0</v>
      </c>
      <c r="W636" s="122">
        <f>'آبان 1400'!X637</f>
        <v>0</v>
      </c>
      <c r="X636" s="370">
        <f>'آبان 1400'!Y637</f>
        <v>0</v>
      </c>
      <c r="Y636" s="370">
        <f>'آبان 1400'!Z637</f>
        <v>0</v>
      </c>
      <c r="Z636" s="139">
        <f>'آبان 1400'!AA637</f>
        <v>885165</v>
      </c>
      <c r="AA636" s="139">
        <f>'آبان 1400'!AB637</f>
        <v>46667</v>
      </c>
      <c r="AB636" s="139">
        <f>'آبان 1400'!AC637</f>
        <v>931832</v>
      </c>
      <c r="AC636" s="139">
        <f>'آبان 1400'!AD637</f>
        <v>4500000</v>
      </c>
      <c r="AD636" s="139">
        <f>'آبان 1400'!AE637</f>
        <v>6000000</v>
      </c>
      <c r="AE636" s="140">
        <f>'آبان 1400'!AF637</f>
        <v>177895.19999999998</v>
      </c>
      <c r="AF636" s="123">
        <f>'آبان 1400'!AG637</f>
        <v>26554950</v>
      </c>
      <c r="AG636" s="124">
        <f>'آبان 1400'!AH637</f>
        <v>1400010</v>
      </c>
      <c r="AH636" s="124">
        <f>'آبان 1400'!AI637</f>
        <v>21347423.999999996</v>
      </c>
      <c r="AI636" s="124">
        <f>'آبان 1400'!AJ637</f>
        <v>0</v>
      </c>
      <c r="AJ636" s="124">
        <f>'آبان 1400'!AK637</f>
        <v>4500000</v>
      </c>
      <c r="AK636" s="124">
        <f>'آبان 1400'!AL637</f>
        <v>6000000</v>
      </c>
      <c r="AL636" s="124">
        <f>'آبان 1400'!AM637</f>
        <v>4892117.9999999991</v>
      </c>
      <c r="AM636" s="124">
        <f>'آبان 1400'!AN637</f>
        <v>5217666.2159999991</v>
      </c>
      <c r="AN636" s="124">
        <f>'آبان 1400'!AO637</f>
        <v>0</v>
      </c>
      <c r="AO636" s="124">
        <f>'آبان 1400'!AP637</f>
        <v>3000000</v>
      </c>
      <c r="AP636" s="124">
        <f>'آبان 1400'!AQ637</f>
        <v>0</v>
      </c>
      <c r="AQ636" s="124">
        <f>'آبان 1400'!AR637</f>
        <v>0</v>
      </c>
      <c r="AR636" s="124">
        <f>'آبان 1400'!AS637</f>
        <v>0</v>
      </c>
      <c r="AS636" s="379">
        <f>'آبان 1400'!AT637</f>
        <v>0</v>
      </c>
      <c r="AT636" s="372">
        <f t="shared" si="407"/>
        <v>72912168.216000006</v>
      </c>
      <c r="AU636" s="174">
        <f>'آبان 1400'!AV637</f>
        <v>54308316.440880008</v>
      </c>
      <c r="AV636" s="142">
        <f>'آبان 1400'!AW637</f>
        <v>72912168.215999991</v>
      </c>
      <c r="AW636" s="143">
        <f t="shared" si="408"/>
        <v>5103851.7751199994</v>
      </c>
      <c r="AX636" s="76">
        <f t="shared" si="409"/>
        <v>1430831.644088001</v>
      </c>
      <c r="AY636" s="143">
        <f>'آبان 1400'!AZ637</f>
        <v>0</v>
      </c>
      <c r="AZ636" s="143">
        <f>'آبان 1400'!BA637</f>
        <v>0</v>
      </c>
      <c r="BA636" s="143">
        <f>'آبان 1400'!BB637</f>
        <v>0</v>
      </c>
      <c r="BB636" s="143">
        <f>'آبان 1400'!BC637</f>
        <v>0</v>
      </c>
      <c r="BC636" s="143">
        <f>'آبان 1400'!BD637</f>
        <v>0</v>
      </c>
      <c r="BD636" s="143">
        <f>'آبان 1400'!BE637</f>
        <v>0</v>
      </c>
      <c r="BE636" s="143">
        <f>'آبان 1400'!BF637</f>
        <v>0</v>
      </c>
      <c r="BF636" s="144">
        <f t="shared" si="410"/>
        <v>6534683.4192080004</v>
      </c>
      <c r="BG636" s="141">
        <f t="shared" si="411"/>
        <v>66377484</v>
      </c>
      <c r="BH636" s="145">
        <f t="shared" si="412"/>
        <v>72912168.216000006</v>
      </c>
      <c r="BI636" s="128">
        <f t="shared" si="405"/>
        <v>4659160</v>
      </c>
      <c r="BJ636" s="146">
        <f t="shared" si="413"/>
        <v>2329580</v>
      </c>
      <c r="BK636" s="146">
        <f t="shared" si="414"/>
        <v>698874</v>
      </c>
      <c r="BL636" s="147">
        <f t="shared" si="415"/>
        <v>1120000</v>
      </c>
      <c r="BM636" s="383">
        <v>0</v>
      </c>
      <c r="BN636" s="148">
        <f t="shared" si="416"/>
        <v>81719782.216000006</v>
      </c>
      <c r="BO636" s="149">
        <f t="shared" si="417"/>
        <v>72912168.215999991</v>
      </c>
      <c r="BP636" s="150">
        <f t="shared" si="418"/>
        <v>16769798.689679999</v>
      </c>
      <c r="BQ636" s="151">
        <f t="shared" si="419"/>
        <v>98489580.905680001</v>
      </c>
      <c r="BR636" s="152">
        <f t="shared" si="420"/>
        <v>100800</v>
      </c>
      <c r="BS636" s="148">
        <f t="shared" si="421"/>
        <v>98590380.905680001</v>
      </c>
      <c r="BT636" s="136">
        <v>0</v>
      </c>
      <c r="BU636" s="149">
        <f t="shared" si="422"/>
        <v>8171978.2216000007</v>
      </c>
      <c r="BV636" s="153">
        <f t="shared" si="423"/>
        <v>4085989.1108000004</v>
      </c>
      <c r="BW636" s="134">
        <f t="shared" si="424"/>
        <v>86332413.573280007</v>
      </c>
      <c r="BX636" s="148">
        <f t="shared" si="425"/>
        <v>7687614</v>
      </c>
      <c r="BY636" s="135">
        <f t="shared" si="426"/>
        <v>78644799.573280007</v>
      </c>
      <c r="CD636" s="400">
        <f>'آبان 1400'!AU637</f>
        <v>72912168.216000006</v>
      </c>
      <c r="CE636" s="401">
        <f>'آبان 1400'!AV637</f>
        <v>54308316.440880008</v>
      </c>
      <c r="CF636" s="401">
        <f>'آبان 1400'!AW637</f>
        <v>72912168.215999991</v>
      </c>
      <c r="CG636" s="401">
        <f>'آبان 1400'!AX637</f>
        <v>5103851.7751199994</v>
      </c>
      <c r="CH636" s="401">
        <f>'آبان 1400'!AY637</f>
        <v>1430831.644088001</v>
      </c>
      <c r="CI636" s="401">
        <f>'آبان 1400'!AZ637</f>
        <v>0</v>
      </c>
      <c r="CJ636" s="401">
        <f>'آبان 1400'!BA637</f>
        <v>0</v>
      </c>
      <c r="CK636" s="401">
        <f>'آبان 1400'!BB637</f>
        <v>0</v>
      </c>
      <c r="CL636" s="401">
        <f>'آبان 1400'!BC637</f>
        <v>0</v>
      </c>
      <c r="CM636" s="401">
        <f>'آبان 1400'!BD637</f>
        <v>0</v>
      </c>
      <c r="CN636" s="401">
        <f>'آبان 1400'!BE637</f>
        <v>0</v>
      </c>
      <c r="CO636" s="401">
        <f>'آبان 1400'!BF637</f>
        <v>0</v>
      </c>
      <c r="CP636" s="401">
        <f>'آبان 1400'!BG637</f>
        <v>6534683.4192080004</v>
      </c>
      <c r="CQ636" s="401">
        <f>'آبان 1400'!BH637</f>
        <v>66377484</v>
      </c>
      <c r="CR636" s="401">
        <f t="shared" si="427"/>
        <v>72912168.216000006</v>
      </c>
      <c r="CS636" s="56">
        <f t="shared" si="428"/>
        <v>4659160</v>
      </c>
      <c r="CT636" s="400">
        <f t="shared" si="429"/>
        <v>2329580</v>
      </c>
      <c r="CU636" s="401">
        <f t="shared" si="430"/>
        <v>698874</v>
      </c>
      <c r="CV636" s="401">
        <f t="shared" si="431"/>
        <v>1120000</v>
      </c>
      <c r="CW636" s="56">
        <v>0</v>
      </c>
      <c r="CX636" s="401">
        <f t="shared" si="432"/>
        <v>81719782.216000006</v>
      </c>
      <c r="CY636" s="401">
        <f t="shared" si="433"/>
        <v>72912168.215999991</v>
      </c>
      <c r="CZ636" s="401">
        <f t="shared" si="434"/>
        <v>16769798.689679999</v>
      </c>
      <c r="DA636" s="401">
        <f t="shared" si="435"/>
        <v>98489580.905680001</v>
      </c>
      <c r="DB636" s="401">
        <f t="shared" si="436"/>
        <v>100800</v>
      </c>
      <c r="DC636" s="401">
        <f t="shared" si="437"/>
        <v>98590380.905680001</v>
      </c>
      <c r="DD636" s="406">
        <v>0</v>
      </c>
      <c r="DE636" s="401">
        <f t="shared" si="438"/>
        <v>8171978.2216000007</v>
      </c>
      <c r="DF636" s="401">
        <f t="shared" si="439"/>
        <v>4085989.1108000004</v>
      </c>
      <c r="DG636" s="401">
        <f t="shared" si="440"/>
        <v>86332413.573280007</v>
      </c>
      <c r="DH636" s="401">
        <f t="shared" si="441"/>
        <v>7687614</v>
      </c>
      <c r="DI636" s="401">
        <f t="shared" si="442"/>
        <v>78644799.573280007</v>
      </c>
      <c r="DJ636" s="401">
        <f t="shared" si="443"/>
        <v>0</v>
      </c>
      <c r="DL636" s="408">
        <f t="shared" si="444"/>
        <v>6638737.5</v>
      </c>
      <c r="DM636" s="408">
        <f t="shared" si="445"/>
        <v>-1979577.5</v>
      </c>
    </row>
    <row r="637" spans="1:117" s="56" customFormat="1" ht="21" x14ac:dyDescent="0.2">
      <c r="A637" s="192">
        <f t="shared" si="406"/>
        <v>2655495</v>
      </c>
      <c r="B637" s="137">
        <f>'آبان 1400'!B638</f>
        <v>632</v>
      </c>
      <c r="C637" s="137">
        <f>'آبان 1400'!C638</f>
        <v>429</v>
      </c>
      <c r="D637" s="137">
        <f>'آبان 1400'!D638</f>
        <v>12911</v>
      </c>
      <c r="E637" s="137" t="str">
        <f>'آبان 1400'!E638</f>
        <v>اکبر</v>
      </c>
      <c r="F637" s="137" t="str">
        <f>'آبان 1400'!F638</f>
        <v>خسروی چاله سیاهی</v>
      </c>
      <c r="G637" s="137" t="str">
        <f>'آبان 1400'!G638</f>
        <v>نگهبان</v>
      </c>
      <c r="H637" s="137" t="str">
        <f>'آبان 1400'!H638</f>
        <v>اصفهان</v>
      </c>
      <c r="I637" s="137" t="str">
        <f>'آبان 1400'!I638</f>
        <v>131-813-8106528-1</v>
      </c>
      <c r="J637" s="137">
        <f>'آبان 1400'!J638</f>
        <v>600492079</v>
      </c>
      <c r="K637" s="137">
        <f>'آبان 1400'!K638</f>
        <v>0</v>
      </c>
      <c r="L637" s="137" t="str">
        <f>'آبان 1400'!L638</f>
        <v>اصفهان</v>
      </c>
      <c r="M637" s="137" t="str">
        <f>'آبان 1400'!M638</f>
        <v>نگهبان</v>
      </c>
      <c r="N637" s="121" t="str">
        <f>'آبان 1400'!N638</f>
        <v>*</v>
      </c>
      <c r="O637" s="120">
        <f>'آبان 1400'!O638</f>
        <v>0</v>
      </c>
      <c r="P637" s="122">
        <f>'آبان 1400'!P638</f>
        <v>0</v>
      </c>
      <c r="Q637" s="362">
        <f>'آبان 1400'!Q638</f>
        <v>30</v>
      </c>
      <c r="R637" s="362">
        <f>'آبان 1400'!R638</f>
        <v>120</v>
      </c>
      <c r="S637" s="362">
        <f>'آبان 1400'!S638</f>
        <v>110</v>
      </c>
      <c r="T637" s="362">
        <f>'آبان 1400'!T638</f>
        <v>29.33</v>
      </c>
      <c r="U637" s="138">
        <f>'آبان 1400'!U638</f>
        <v>0</v>
      </c>
      <c r="V637" s="121">
        <f>'آبان 1400'!W638</f>
        <v>0</v>
      </c>
      <c r="W637" s="122">
        <f>'آبان 1400'!X638</f>
        <v>0</v>
      </c>
      <c r="X637" s="370">
        <f>'آبان 1400'!Y638</f>
        <v>2</v>
      </c>
      <c r="Y637" s="370">
        <f>'آبان 1400'!Z638</f>
        <v>2</v>
      </c>
      <c r="Z637" s="139">
        <f>'آبان 1400'!AA638</f>
        <v>885165</v>
      </c>
      <c r="AA637" s="139">
        <f>'آبان 1400'!AB638</f>
        <v>46667</v>
      </c>
      <c r="AB637" s="139">
        <f>'آبان 1400'!AC638</f>
        <v>931832</v>
      </c>
      <c r="AC637" s="139">
        <f>'آبان 1400'!AD638</f>
        <v>4500000</v>
      </c>
      <c r="AD637" s="139">
        <f>'آبان 1400'!AE638</f>
        <v>6000000</v>
      </c>
      <c r="AE637" s="140">
        <f>'آبان 1400'!AF638</f>
        <v>177895.19999999998</v>
      </c>
      <c r="AF637" s="123">
        <f>'آبان 1400'!AG638</f>
        <v>26554950</v>
      </c>
      <c r="AG637" s="124">
        <f>'آبان 1400'!AH638</f>
        <v>1400010</v>
      </c>
      <c r="AH637" s="124">
        <f>'آبان 1400'!AI638</f>
        <v>21347423.999999996</v>
      </c>
      <c r="AI637" s="124">
        <f>'آبان 1400'!AJ638</f>
        <v>5310990</v>
      </c>
      <c r="AJ637" s="124">
        <f>'آبان 1400'!AK638</f>
        <v>4500000</v>
      </c>
      <c r="AK637" s="124">
        <f>'آبان 1400'!AL638</f>
        <v>6000000</v>
      </c>
      <c r="AL637" s="124">
        <f>'آبان 1400'!AM638</f>
        <v>4892117.9999999991</v>
      </c>
      <c r="AM637" s="124">
        <f>'آبان 1400'!AN638</f>
        <v>5217666.2159999991</v>
      </c>
      <c r="AN637" s="124">
        <f>'آبان 1400'!AO638</f>
        <v>0</v>
      </c>
      <c r="AO637" s="124">
        <f>'آبان 1400'!AP638</f>
        <v>2600000</v>
      </c>
      <c r="AP637" s="124">
        <f>'آبان 1400'!AQ638</f>
        <v>0</v>
      </c>
      <c r="AQ637" s="124">
        <f>'آبان 1400'!AR638</f>
        <v>0</v>
      </c>
      <c r="AR637" s="124">
        <f>'آبان 1400'!AS638</f>
        <v>0</v>
      </c>
      <c r="AS637" s="379">
        <f>'آبان 1400'!AT638</f>
        <v>0</v>
      </c>
      <c r="AT637" s="372">
        <f t="shared" si="407"/>
        <v>77823158.216000006</v>
      </c>
      <c r="AU637" s="174">
        <f>'آبان 1400'!AV638</f>
        <v>54336316.440880008</v>
      </c>
      <c r="AV637" s="142">
        <f>'آبان 1400'!AW638</f>
        <v>72512168.215999991</v>
      </c>
      <c r="AW637" s="143">
        <f t="shared" si="408"/>
        <v>5075851.7751199994</v>
      </c>
      <c r="AX637" s="76">
        <f t="shared" si="409"/>
        <v>1433631.644088001</v>
      </c>
      <c r="AY637" s="143">
        <f>'آبان 1400'!AZ638</f>
        <v>0</v>
      </c>
      <c r="AZ637" s="143">
        <f>'آبان 1400'!BA638</f>
        <v>0</v>
      </c>
      <c r="BA637" s="143">
        <f>'آبان 1400'!BB638</f>
        <v>0</v>
      </c>
      <c r="BB637" s="143">
        <f>'آبان 1400'!BC638</f>
        <v>0</v>
      </c>
      <c r="BC637" s="143">
        <f>'آبان 1400'!BD638</f>
        <v>0</v>
      </c>
      <c r="BD637" s="143">
        <f>'آبان 1400'!BE638</f>
        <v>0</v>
      </c>
      <c r="BE637" s="143">
        <f>'آبان 1400'!BF638</f>
        <v>0</v>
      </c>
      <c r="BF637" s="144">
        <f t="shared" si="410"/>
        <v>6509483.4192080004</v>
      </c>
      <c r="BG637" s="141">
        <f t="shared" si="411"/>
        <v>71313674</v>
      </c>
      <c r="BH637" s="145">
        <f t="shared" si="412"/>
        <v>77823158.216000006</v>
      </c>
      <c r="BI637" s="128">
        <f t="shared" si="405"/>
        <v>4659160</v>
      </c>
      <c r="BJ637" s="146">
        <f t="shared" si="413"/>
        <v>2329580</v>
      </c>
      <c r="BK637" s="146">
        <f t="shared" si="414"/>
        <v>698874</v>
      </c>
      <c r="BL637" s="147">
        <f t="shared" si="415"/>
        <v>1120000</v>
      </c>
      <c r="BM637" s="383">
        <v>0</v>
      </c>
      <c r="BN637" s="148">
        <f t="shared" si="416"/>
        <v>86630772.216000006</v>
      </c>
      <c r="BO637" s="149">
        <f t="shared" si="417"/>
        <v>72512168.215999991</v>
      </c>
      <c r="BP637" s="150">
        <f t="shared" si="418"/>
        <v>16677798.689679999</v>
      </c>
      <c r="BQ637" s="151">
        <f t="shared" si="419"/>
        <v>103308570.90568</v>
      </c>
      <c r="BR637" s="152">
        <f t="shared" si="420"/>
        <v>100800</v>
      </c>
      <c r="BS637" s="148">
        <f t="shared" si="421"/>
        <v>103409370.90568</v>
      </c>
      <c r="BT637" s="136">
        <v>0</v>
      </c>
      <c r="BU637" s="149">
        <f t="shared" si="422"/>
        <v>8663077.2216000017</v>
      </c>
      <c r="BV637" s="153">
        <f t="shared" si="423"/>
        <v>4331538.6108000008</v>
      </c>
      <c r="BW637" s="134">
        <f t="shared" si="424"/>
        <v>90414755.073280007</v>
      </c>
      <c r="BX637" s="148">
        <f t="shared" si="425"/>
        <v>7687614</v>
      </c>
      <c r="BY637" s="135">
        <f t="shared" si="426"/>
        <v>82727141.073280007</v>
      </c>
      <c r="CD637" s="400">
        <f>'آبان 1400'!AU638</f>
        <v>77823158.216000006</v>
      </c>
      <c r="CE637" s="401">
        <f>'آبان 1400'!AV638</f>
        <v>54336316.440880008</v>
      </c>
      <c r="CF637" s="401">
        <f>'آبان 1400'!AW638</f>
        <v>72512168.215999991</v>
      </c>
      <c r="CG637" s="401">
        <f>'آبان 1400'!AX638</f>
        <v>5075851.7751199994</v>
      </c>
      <c r="CH637" s="401">
        <f>'آبان 1400'!AY638</f>
        <v>1433631.644088001</v>
      </c>
      <c r="CI637" s="401">
        <f>'آبان 1400'!AZ638</f>
        <v>0</v>
      </c>
      <c r="CJ637" s="401">
        <f>'آبان 1400'!BA638</f>
        <v>0</v>
      </c>
      <c r="CK637" s="401">
        <f>'آبان 1400'!BB638</f>
        <v>0</v>
      </c>
      <c r="CL637" s="401">
        <f>'آبان 1400'!BC638</f>
        <v>0</v>
      </c>
      <c r="CM637" s="401">
        <f>'آبان 1400'!BD638</f>
        <v>0</v>
      </c>
      <c r="CN637" s="401">
        <f>'آبان 1400'!BE638</f>
        <v>0</v>
      </c>
      <c r="CO637" s="401">
        <f>'آبان 1400'!BF638</f>
        <v>0</v>
      </c>
      <c r="CP637" s="401">
        <f>'آبان 1400'!BG638</f>
        <v>6509483.4192080004</v>
      </c>
      <c r="CQ637" s="401">
        <f>'آبان 1400'!BH638</f>
        <v>71313674</v>
      </c>
      <c r="CR637" s="401">
        <f t="shared" si="427"/>
        <v>77823158.216000006</v>
      </c>
      <c r="CS637" s="56">
        <f t="shared" si="428"/>
        <v>4659160</v>
      </c>
      <c r="CT637" s="400">
        <f t="shared" si="429"/>
        <v>2329580</v>
      </c>
      <c r="CU637" s="401">
        <f t="shared" si="430"/>
        <v>698874</v>
      </c>
      <c r="CV637" s="401">
        <f t="shared" si="431"/>
        <v>1120000</v>
      </c>
      <c r="CW637" s="56">
        <v>0</v>
      </c>
      <c r="CX637" s="401">
        <f t="shared" si="432"/>
        <v>86630772.216000006</v>
      </c>
      <c r="CY637" s="401">
        <f t="shared" si="433"/>
        <v>72512168.215999991</v>
      </c>
      <c r="CZ637" s="401">
        <f t="shared" si="434"/>
        <v>16677798.689679999</v>
      </c>
      <c r="DA637" s="401">
        <f t="shared" si="435"/>
        <v>103308570.90568</v>
      </c>
      <c r="DB637" s="401">
        <f t="shared" si="436"/>
        <v>100800</v>
      </c>
      <c r="DC637" s="401">
        <f t="shared" si="437"/>
        <v>103409370.90568</v>
      </c>
      <c r="DD637" s="406">
        <v>0</v>
      </c>
      <c r="DE637" s="401">
        <f t="shared" si="438"/>
        <v>8663077.2216000017</v>
      </c>
      <c r="DF637" s="401">
        <f t="shared" si="439"/>
        <v>4331538.6108000008</v>
      </c>
      <c r="DG637" s="401">
        <f t="shared" si="440"/>
        <v>90414755.073280007</v>
      </c>
      <c r="DH637" s="401">
        <f t="shared" si="441"/>
        <v>7687614</v>
      </c>
      <c r="DI637" s="401">
        <f t="shared" si="442"/>
        <v>82727141.073280007</v>
      </c>
      <c r="DJ637" s="401">
        <f t="shared" si="443"/>
        <v>0</v>
      </c>
      <c r="DL637" s="408">
        <f t="shared" si="444"/>
        <v>6638737.5</v>
      </c>
      <c r="DM637" s="408">
        <f t="shared" si="445"/>
        <v>-1979577.5</v>
      </c>
    </row>
    <row r="638" spans="1:117" s="56" customFormat="1" ht="21" x14ac:dyDescent="0.2">
      <c r="A638" s="192">
        <f t="shared" si="406"/>
        <v>2655495</v>
      </c>
      <c r="B638" s="137">
        <f>'آبان 1400'!B639</f>
        <v>633</v>
      </c>
      <c r="C638" s="137">
        <f>'آبان 1400'!C639</f>
        <v>430</v>
      </c>
      <c r="D638" s="137">
        <f>'آبان 1400'!D639</f>
        <v>12932</v>
      </c>
      <c r="E638" s="137" t="str">
        <f>'آبان 1400'!E639</f>
        <v>صمد</v>
      </c>
      <c r="F638" s="137" t="str">
        <f>'آبان 1400'!F639</f>
        <v>سلطاني دلگشا</v>
      </c>
      <c r="G638" s="137" t="str">
        <f>'آبان 1400'!G639</f>
        <v>نگهبان</v>
      </c>
      <c r="H638" s="137" t="str">
        <f>'آبان 1400'!H639</f>
        <v>خراسان رضوی</v>
      </c>
      <c r="I638" s="137" t="str">
        <f>'آبان 1400'!I639</f>
        <v>177-813-2182152-1</v>
      </c>
      <c r="J638" s="137" t="str">
        <f>'آبان 1400'!J639</f>
        <v>0934470863</v>
      </c>
      <c r="K638" s="137" t="str">
        <f>'آبان 1400'!K639</f>
        <v>0068107170</v>
      </c>
      <c r="L638" s="137" t="str">
        <f>'آبان 1400'!L639</f>
        <v>خراسان رضوی</v>
      </c>
      <c r="M638" s="137" t="str">
        <f>'آبان 1400'!M639</f>
        <v>نگهبان</v>
      </c>
      <c r="N638" s="121" t="str">
        <f>'آبان 1400'!N639</f>
        <v>*</v>
      </c>
      <c r="O638" s="120">
        <f>'آبان 1400'!O639</f>
        <v>0</v>
      </c>
      <c r="P638" s="122">
        <f>'آبان 1400'!P639</f>
        <v>0</v>
      </c>
      <c r="Q638" s="362">
        <f>'آبان 1400'!Q639</f>
        <v>30</v>
      </c>
      <c r="R638" s="362">
        <f>'آبان 1400'!R639</f>
        <v>120</v>
      </c>
      <c r="S638" s="362">
        <f>'آبان 1400'!S639</f>
        <v>110</v>
      </c>
      <c r="T638" s="362">
        <f>'آبان 1400'!T639</f>
        <v>29.33</v>
      </c>
      <c r="U638" s="138">
        <f>'آبان 1400'!U639</f>
        <v>0</v>
      </c>
      <c r="V638" s="121">
        <f>'آبان 1400'!W639</f>
        <v>0</v>
      </c>
      <c r="W638" s="122">
        <f>'آبان 1400'!X639</f>
        <v>0</v>
      </c>
      <c r="X638" s="370">
        <f>'آبان 1400'!Y639</f>
        <v>2</v>
      </c>
      <c r="Y638" s="370">
        <f>'آبان 1400'!Z639</f>
        <v>1</v>
      </c>
      <c r="Z638" s="139">
        <f>'آبان 1400'!AA639</f>
        <v>885165</v>
      </c>
      <c r="AA638" s="139">
        <f>'آبان 1400'!AB639</f>
        <v>46667</v>
      </c>
      <c r="AB638" s="139">
        <f>'آبان 1400'!AC639</f>
        <v>931832</v>
      </c>
      <c r="AC638" s="139">
        <f>'آبان 1400'!AD639</f>
        <v>4500000</v>
      </c>
      <c r="AD638" s="139">
        <f>'آبان 1400'!AE639</f>
        <v>6000000</v>
      </c>
      <c r="AE638" s="140">
        <f>'آبان 1400'!AF639</f>
        <v>177895.19999999998</v>
      </c>
      <c r="AF638" s="123">
        <f>'آبان 1400'!AG639</f>
        <v>26554950</v>
      </c>
      <c r="AG638" s="124">
        <f>'آبان 1400'!AH639</f>
        <v>1400010</v>
      </c>
      <c r="AH638" s="124">
        <f>'آبان 1400'!AI639</f>
        <v>21347423.999999996</v>
      </c>
      <c r="AI638" s="124">
        <f>'آبان 1400'!AJ639</f>
        <v>2655495</v>
      </c>
      <c r="AJ638" s="124">
        <f>'آبان 1400'!AK639</f>
        <v>4500000</v>
      </c>
      <c r="AK638" s="124">
        <f>'آبان 1400'!AL639</f>
        <v>6000000</v>
      </c>
      <c r="AL638" s="124">
        <f>'آبان 1400'!AM639</f>
        <v>4892117.9999999991</v>
      </c>
      <c r="AM638" s="124">
        <f>'آبان 1400'!AN639</f>
        <v>5217666.2159999991</v>
      </c>
      <c r="AN638" s="124">
        <f>'آبان 1400'!AO639</f>
        <v>0</v>
      </c>
      <c r="AO638" s="124">
        <f>'آبان 1400'!AP639</f>
        <v>3000000</v>
      </c>
      <c r="AP638" s="124">
        <f>'آبان 1400'!AQ639</f>
        <v>0</v>
      </c>
      <c r="AQ638" s="124">
        <f>'آبان 1400'!AR639</f>
        <v>0</v>
      </c>
      <c r="AR638" s="124">
        <f>'آبان 1400'!AS639</f>
        <v>0</v>
      </c>
      <c r="AS638" s="379">
        <f>'آبان 1400'!AT639</f>
        <v>0</v>
      </c>
      <c r="AT638" s="372">
        <f t="shared" si="407"/>
        <v>75567663.216000006</v>
      </c>
      <c r="AU638" s="174">
        <f>'آبان 1400'!AV639</f>
        <v>54308316.440880008</v>
      </c>
      <c r="AV638" s="142">
        <f>'آبان 1400'!AW639</f>
        <v>72912168.215999991</v>
      </c>
      <c r="AW638" s="143">
        <f t="shared" si="408"/>
        <v>5103851.7751199994</v>
      </c>
      <c r="AX638" s="76">
        <f t="shared" si="409"/>
        <v>1430831.644088001</v>
      </c>
      <c r="AY638" s="143">
        <f>'آبان 1400'!AZ639</f>
        <v>0</v>
      </c>
      <c r="AZ638" s="143">
        <f>'آبان 1400'!BA639</f>
        <v>0</v>
      </c>
      <c r="BA638" s="143">
        <f>'آبان 1400'!BB639</f>
        <v>0</v>
      </c>
      <c r="BB638" s="143">
        <f>'آبان 1400'!BC639</f>
        <v>0</v>
      </c>
      <c r="BC638" s="143">
        <f>'آبان 1400'!BD639</f>
        <v>0</v>
      </c>
      <c r="BD638" s="143">
        <f>'آبان 1400'!BE639</f>
        <v>0</v>
      </c>
      <c r="BE638" s="143">
        <f>'آبان 1400'!BF639</f>
        <v>0</v>
      </c>
      <c r="BF638" s="144">
        <f t="shared" si="410"/>
        <v>6534683.4192080004</v>
      </c>
      <c r="BG638" s="141">
        <f t="shared" si="411"/>
        <v>69032979</v>
      </c>
      <c r="BH638" s="145">
        <f t="shared" si="412"/>
        <v>75567663.216000006</v>
      </c>
      <c r="BI638" s="128">
        <f t="shared" si="405"/>
        <v>4659160</v>
      </c>
      <c r="BJ638" s="146">
        <f t="shared" si="413"/>
        <v>2329580</v>
      </c>
      <c r="BK638" s="146">
        <f t="shared" si="414"/>
        <v>698874</v>
      </c>
      <c r="BL638" s="147">
        <f t="shared" si="415"/>
        <v>1120000</v>
      </c>
      <c r="BM638" s="383">
        <v>0</v>
      </c>
      <c r="BN638" s="148">
        <f t="shared" si="416"/>
        <v>84375277.216000006</v>
      </c>
      <c r="BO638" s="149">
        <f t="shared" si="417"/>
        <v>72912168.215999991</v>
      </c>
      <c r="BP638" s="150">
        <f t="shared" si="418"/>
        <v>16769798.689679999</v>
      </c>
      <c r="BQ638" s="151">
        <f t="shared" si="419"/>
        <v>101145075.90568</v>
      </c>
      <c r="BR638" s="152">
        <f t="shared" si="420"/>
        <v>100800</v>
      </c>
      <c r="BS638" s="148">
        <f t="shared" si="421"/>
        <v>101245875.90568</v>
      </c>
      <c r="BT638" s="136">
        <v>0</v>
      </c>
      <c r="BU638" s="149">
        <f t="shared" si="422"/>
        <v>8437527.7216000017</v>
      </c>
      <c r="BV638" s="153">
        <f t="shared" si="423"/>
        <v>4218763.8608000008</v>
      </c>
      <c r="BW638" s="134">
        <f t="shared" si="424"/>
        <v>88589584.323280007</v>
      </c>
      <c r="BX638" s="148">
        <f t="shared" si="425"/>
        <v>7687614</v>
      </c>
      <c r="BY638" s="135">
        <f t="shared" si="426"/>
        <v>80901970.323280007</v>
      </c>
      <c r="CD638" s="400">
        <f>'آبان 1400'!AU639</f>
        <v>75567663.216000006</v>
      </c>
      <c r="CE638" s="401">
        <f>'آبان 1400'!AV639</f>
        <v>54308316.440880008</v>
      </c>
      <c r="CF638" s="401">
        <f>'آبان 1400'!AW639</f>
        <v>72912168.215999991</v>
      </c>
      <c r="CG638" s="401">
        <f>'آبان 1400'!AX639</f>
        <v>5103851.7751199994</v>
      </c>
      <c r="CH638" s="401">
        <f>'آبان 1400'!AY639</f>
        <v>1430831.644088001</v>
      </c>
      <c r="CI638" s="401">
        <f>'آبان 1400'!AZ639</f>
        <v>0</v>
      </c>
      <c r="CJ638" s="401">
        <f>'آبان 1400'!BA639</f>
        <v>0</v>
      </c>
      <c r="CK638" s="401">
        <f>'آبان 1400'!BB639</f>
        <v>0</v>
      </c>
      <c r="CL638" s="401">
        <f>'آبان 1400'!BC639</f>
        <v>0</v>
      </c>
      <c r="CM638" s="401">
        <f>'آبان 1400'!BD639</f>
        <v>0</v>
      </c>
      <c r="CN638" s="401">
        <f>'آبان 1400'!BE639</f>
        <v>0</v>
      </c>
      <c r="CO638" s="401">
        <f>'آبان 1400'!BF639</f>
        <v>0</v>
      </c>
      <c r="CP638" s="401">
        <f>'آبان 1400'!BG639</f>
        <v>6534683.4192080004</v>
      </c>
      <c r="CQ638" s="401">
        <f>'آبان 1400'!BH639</f>
        <v>69032979</v>
      </c>
      <c r="CR638" s="401">
        <f t="shared" si="427"/>
        <v>75567663.216000006</v>
      </c>
      <c r="CS638" s="56">
        <f t="shared" si="428"/>
        <v>4659160</v>
      </c>
      <c r="CT638" s="400">
        <f t="shared" si="429"/>
        <v>2329580</v>
      </c>
      <c r="CU638" s="401">
        <f t="shared" si="430"/>
        <v>698874</v>
      </c>
      <c r="CV638" s="401">
        <f t="shared" si="431"/>
        <v>1120000</v>
      </c>
      <c r="CW638" s="56">
        <v>0</v>
      </c>
      <c r="CX638" s="401">
        <f t="shared" si="432"/>
        <v>84375277.216000006</v>
      </c>
      <c r="CY638" s="401">
        <f t="shared" si="433"/>
        <v>72912168.215999991</v>
      </c>
      <c r="CZ638" s="401">
        <f t="shared" si="434"/>
        <v>16769798.689679999</v>
      </c>
      <c r="DA638" s="401">
        <f t="shared" si="435"/>
        <v>101145075.90568</v>
      </c>
      <c r="DB638" s="401">
        <f t="shared" si="436"/>
        <v>100800</v>
      </c>
      <c r="DC638" s="401">
        <f t="shared" si="437"/>
        <v>101245875.90568</v>
      </c>
      <c r="DD638" s="406">
        <v>0</v>
      </c>
      <c r="DE638" s="401">
        <f t="shared" si="438"/>
        <v>8437527.7216000017</v>
      </c>
      <c r="DF638" s="401">
        <f t="shared" si="439"/>
        <v>4218763.8608000008</v>
      </c>
      <c r="DG638" s="401">
        <f t="shared" si="440"/>
        <v>88589584.323280007</v>
      </c>
      <c r="DH638" s="401">
        <f t="shared" si="441"/>
        <v>7687614</v>
      </c>
      <c r="DI638" s="401">
        <f t="shared" si="442"/>
        <v>80901970.323280007</v>
      </c>
      <c r="DJ638" s="401">
        <f t="shared" si="443"/>
        <v>0</v>
      </c>
      <c r="DL638" s="408">
        <f t="shared" si="444"/>
        <v>6638737.5</v>
      </c>
      <c r="DM638" s="408">
        <f t="shared" si="445"/>
        <v>-1979577.5</v>
      </c>
    </row>
    <row r="639" spans="1:117" s="56" customFormat="1" ht="21" x14ac:dyDescent="0.2">
      <c r="A639" s="192">
        <f t="shared" si="406"/>
        <v>2655495</v>
      </c>
      <c r="B639" s="137">
        <f>'آبان 1400'!B640</f>
        <v>634</v>
      </c>
      <c r="C639" s="137">
        <f>'آبان 1400'!C640</f>
        <v>431</v>
      </c>
      <c r="D639" s="137">
        <f>'آبان 1400'!D640</f>
        <v>12924</v>
      </c>
      <c r="E639" s="137" t="str">
        <f>'آبان 1400'!E640</f>
        <v>غلامرضا</v>
      </c>
      <c r="F639" s="137" t="str">
        <f>'آبان 1400'!F640</f>
        <v>خدابنده</v>
      </c>
      <c r="G639" s="137" t="str">
        <f>'آبان 1400'!G640</f>
        <v>نگهبان</v>
      </c>
      <c r="H639" s="137" t="str">
        <f>'آبان 1400'!H640</f>
        <v>خراسان رضوی</v>
      </c>
      <c r="I639" s="137" t="str">
        <f>'آبان 1400'!I640</f>
        <v>177-813-6675930-1</v>
      </c>
      <c r="J639" s="137" t="str">
        <f>'آبان 1400'!J640</f>
        <v>0901155055</v>
      </c>
      <c r="K639" s="137" t="str">
        <f>'آبان 1400'!K640</f>
        <v>0068205636</v>
      </c>
      <c r="L639" s="137" t="str">
        <f>'آبان 1400'!L640</f>
        <v>خراسان رضوی</v>
      </c>
      <c r="M639" s="137" t="str">
        <f>'آبان 1400'!M640</f>
        <v>نگهبان</v>
      </c>
      <c r="N639" s="121">
        <f>'آبان 1400'!N640</f>
        <v>0</v>
      </c>
      <c r="O639" s="120" t="str">
        <f>'آبان 1400'!O640</f>
        <v>*</v>
      </c>
      <c r="P639" s="122">
        <f>'آبان 1400'!P640</f>
        <v>0</v>
      </c>
      <c r="Q639" s="362">
        <f>'آبان 1400'!Q640</f>
        <v>30</v>
      </c>
      <c r="R639" s="362">
        <f>'آبان 1400'!R640</f>
        <v>90</v>
      </c>
      <c r="S639" s="362">
        <f>'آبان 1400'!S640</f>
        <v>0</v>
      </c>
      <c r="T639" s="362">
        <f>'آبان 1400'!T640</f>
        <v>0</v>
      </c>
      <c r="U639" s="138">
        <f>'آبان 1400'!U640</f>
        <v>0</v>
      </c>
      <c r="V639" s="121">
        <f>'آبان 1400'!W640</f>
        <v>0</v>
      </c>
      <c r="W639" s="122">
        <f>'آبان 1400'!X640</f>
        <v>0</v>
      </c>
      <c r="X639" s="370">
        <f>'آبان 1400'!Y640</f>
        <v>2</v>
      </c>
      <c r="Y639" s="370">
        <f>'آبان 1400'!Z640</f>
        <v>2</v>
      </c>
      <c r="Z639" s="139">
        <f>'آبان 1400'!AA640</f>
        <v>885165</v>
      </c>
      <c r="AA639" s="139">
        <f>'آبان 1400'!AB640</f>
        <v>46667</v>
      </c>
      <c r="AB639" s="139">
        <f>'آبان 1400'!AC640</f>
        <v>931832</v>
      </c>
      <c r="AC639" s="139">
        <f>'آبان 1400'!AD640</f>
        <v>4500000</v>
      </c>
      <c r="AD639" s="139">
        <f>'آبان 1400'!AE640</f>
        <v>6000000</v>
      </c>
      <c r="AE639" s="140">
        <f>'آبان 1400'!AF640</f>
        <v>177895.19999999998</v>
      </c>
      <c r="AF639" s="123">
        <f>'آبان 1400'!AG640</f>
        <v>26554950</v>
      </c>
      <c r="AG639" s="124">
        <f>'آبان 1400'!AH640</f>
        <v>1400010</v>
      </c>
      <c r="AH639" s="124">
        <f>'آبان 1400'!AI640</f>
        <v>16010567.999999998</v>
      </c>
      <c r="AI639" s="124">
        <f>'آبان 1400'!AJ640</f>
        <v>5310990</v>
      </c>
      <c r="AJ639" s="124">
        <f>'آبان 1400'!AK640</f>
        <v>4500000</v>
      </c>
      <c r="AK639" s="124">
        <f>'آبان 1400'!AL640</f>
        <v>6000000</v>
      </c>
      <c r="AL639" s="124">
        <f>'آبان 1400'!AM640</f>
        <v>0</v>
      </c>
      <c r="AM639" s="124">
        <f>'آبان 1400'!AN640</f>
        <v>0</v>
      </c>
      <c r="AN639" s="124">
        <f>'آبان 1400'!AO640</f>
        <v>0</v>
      </c>
      <c r="AO639" s="124">
        <f>'آبان 1400'!AP640</f>
        <v>6000000</v>
      </c>
      <c r="AP639" s="124">
        <f>'آبان 1400'!AQ640</f>
        <v>0</v>
      </c>
      <c r="AQ639" s="124">
        <f>'آبان 1400'!AR640</f>
        <v>0</v>
      </c>
      <c r="AR639" s="124">
        <f>'آبان 1400'!AS640</f>
        <v>0</v>
      </c>
      <c r="AS639" s="379">
        <f>'آبان 1400'!AT640</f>
        <v>0</v>
      </c>
      <c r="AT639" s="372">
        <f t="shared" si="407"/>
        <v>65776518</v>
      </c>
      <c r="AU639" s="174">
        <f>'آبان 1400'!AV640</f>
        <v>39732941.039999999</v>
      </c>
      <c r="AV639" s="142">
        <f>'آبان 1400'!AW640</f>
        <v>60465528</v>
      </c>
      <c r="AW639" s="143">
        <f t="shared" si="408"/>
        <v>4232586.96</v>
      </c>
      <c r="AX639" s="76">
        <f t="shared" si="409"/>
        <v>0</v>
      </c>
      <c r="AY639" s="143">
        <f>'آبان 1400'!AZ640</f>
        <v>0</v>
      </c>
      <c r="AZ639" s="143">
        <f>'آبان 1400'!BA640</f>
        <v>0</v>
      </c>
      <c r="BA639" s="143">
        <f>'آبان 1400'!BB640</f>
        <v>0</v>
      </c>
      <c r="BB639" s="143">
        <f>'آبان 1400'!BC640</f>
        <v>0</v>
      </c>
      <c r="BC639" s="143">
        <f>'آبان 1400'!BD640</f>
        <v>0</v>
      </c>
      <c r="BD639" s="143">
        <f>'آبان 1400'!BE640</f>
        <v>0</v>
      </c>
      <c r="BE639" s="143">
        <f>'آبان 1400'!BF640</f>
        <v>0</v>
      </c>
      <c r="BF639" s="144">
        <f t="shared" si="410"/>
        <v>4232586.96</v>
      </c>
      <c r="BG639" s="141">
        <f t="shared" si="411"/>
        <v>61543931</v>
      </c>
      <c r="BH639" s="145">
        <f t="shared" si="412"/>
        <v>65776518</v>
      </c>
      <c r="BI639" s="128">
        <f t="shared" si="405"/>
        <v>4659160</v>
      </c>
      <c r="BJ639" s="146">
        <f t="shared" si="413"/>
        <v>2329580</v>
      </c>
      <c r="BK639" s="146">
        <f t="shared" si="414"/>
        <v>698874</v>
      </c>
      <c r="BL639" s="147">
        <f t="shared" si="415"/>
        <v>1120000</v>
      </c>
      <c r="BM639" s="383">
        <v>0</v>
      </c>
      <c r="BN639" s="148">
        <f t="shared" si="416"/>
        <v>74584132</v>
      </c>
      <c r="BO639" s="149">
        <f t="shared" si="417"/>
        <v>60465528</v>
      </c>
      <c r="BP639" s="150">
        <f t="shared" si="418"/>
        <v>13907071.440000001</v>
      </c>
      <c r="BQ639" s="151">
        <f t="shared" si="419"/>
        <v>88491203.439999998</v>
      </c>
      <c r="BR639" s="152">
        <f t="shared" si="420"/>
        <v>100800</v>
      </c>
      <c r="BS639" s="148">
        <f t="shared" si="421"/>
        <v>88592003.439999998</v>
      </c>
      <c r="BT639" s="136">
        <v>0</v>
      </c>
      <c r="BU639" s="149">
        <f t="shared" si="422"/>
        <v>7458413.2000000002</v>
      </c>
      <c r="BV639" s="153">
        <f t="shared" si="423"/>
        <v>3729206.6</v>
      </c>
      <c r="BW639" s="134">
        <f t="shared" si="424"/>
        <v>77404383.640000001</v>
      </c>
      <c r="BX639" s="148">
        <f t="shared" si="425"/>
        <v>7687614</v>
      </c>
      <c r="BY639" s="135">
        <f t="shared" si="426"/>
        <v>69716769.640000001</v>
      </c>
      <c r="CD639" s="400">
        <f>'آبان 1400'!AU640</f>
        <v>65776518</v>
      </c>
      <c r="CE639" s="401">
        <f>'آبان 1400'!AV640</f>
        <v>39732941.039999999</v>
      </c>
      <c r="CF639" s="401">
        <f>'آبان 1400'!AW640</f>
        <v>60465528</v>
      </c>
      <c r="CG639" s="401">
        <f>'آبان 1400'!AX640</f>
        <v>4232586.96</v>
      </c>
      <c r="CH639" s="401">
        <f>'آبان 1400'!AY640</f>
        <v>0</v>
      </c>
      <c r="CI639" s="401">
        <f>'آبان 1400'!AZ640</f>
        <v>0</v>
      </c>
      <c r="CJ639" s="401">
        <f>'آبان 1400'!BA640</f>
        <v>0</v>
      </c>
      <c r="CK639" s="401">
        <f>'آبان 1400'!BB640</f>
        <v>0</v>
      </c>
      <c r="CL639" s="401">
        <f>'آبان 1400'!BC640</f>
        <v>0</v>
      </c>
      <c r="CM639" s="401">
        <f>'آبان 1400'!BD640</f>
        <v>0</v>
      </c>
      <c r="CN639" s="401">
        <f>'آبان 1400'!BE640</f>
        <v>0</v>
      </c>
      <c r="CO639" s="401">
        <f>'آبان 1400'!BF640</f>
        <v>0</v>
      </c>
      <c r="CP639" s="401">
        <f>'آبان 1400'!BG640</f>
        <v>4232586.96</v>
      </c>
      <c r="CQ639" s="401">
        <f>'آبان 1400'!BH640</f>
        <v>61543931</v>
      </c>
      <c r="CR639" s="401">
        <f t="shared" si="427"/>
        <v>65776518</v>
      </c>
      <c r="CS639" s="56">
        <f t="shared" si="428"/>
        <v>4659160</v>
      </c>
      <c r="CT639" s="400">
        <f t="shared" si="429"/>
        <v>2329580</v>
      </c>
      <c r="CU639" s="401">
        <f t="shared" si="430"/>
        <v>698874</v>
      </c>
      <c r="CV639" s="401">
        <f t="shared" si="431"/>
        <v>1120000</v>
      </c>
      <c r="CW639" s="56">
        <v>0</v>
      </c>
      <c r="CX639" s="401">
        <f t="shared" si="432"/>
        <v>74584132</v>
      </c>
      <c r="CY639" s="401">
        <f t="shared" si="433"/>
        <v>60465528</v>
      </c>
      <c r="CZ639" s="401">
        <f t="shared" si="434"/>
        <v>13907071.440000001</v>
      </c>
      <c r="DA639" s="401">
        <f t="shared" si="435"/>
        <v>88491203.439999998</v>
      </c>
      <c r="DB639" s="401">
        <f t="shared" si="436"/>
        <v>100800</v>
      </c>
      <c r="DC639" s="401">
        <f t="shared" si="437"/>
        <v>88592003.439999998</v>
      </c>
      <c r="DD639" s="406">
        <v>0</v>
      </c>
      <c r="DE639" s="401">
        <f t="shared" si="438"/>
        <v>7458413.2000000002</v>
      </c>
      <c r="DF639" s="401">
        <f t="shared" si="439"/>
        <v>3729206.6</v>
      </c>
      <c r="DG639" s="401">
        <f t="shared" si="440"/>
        <v>77404383.640000001</v>
      </c>
      <c r="DH639" s="401">
        <f t="shared" si="441"/>
        <v>7687614</v>
      </c>
      <c r="DI639" s="401">
        <f t="shared" si="442"/>
        <v>69716769.640000001</v>
      </c>
      <c r="DJ639" s="401">
        <f t="shared" si="443"/>
        <v>0</v>
      </c>
      <c r="DL639" s="408">
        <f t="shared" si="444"/>
        <v>6638737.5</v>
      </c>
      <c r="DM639" s="408">
        <f t="shared" si="445"/>
        <v>-1979577.5</v>
      </c>
    </row>
    <row r="640" spans="1:117" s="56" customFormat="1" ht="21" x14ac:dyDescent="0.2">
      <c r="A640" s="192">
        <f t="shared" si="406"/>
        <v>2655495</v>
      </c>
      <c r="B640" s="137">
        <f>'آبان 1400'!B641</f>
        <v>635</v>
      </c>
      <c r="C640" s="137">
        <f>'آبان 1400'!C641</f>
        <v>432</v>
      </c>
      <c r="D640" s="137">
        <f>'آبان 1400'!D641</f>
        <v>12931</v>
      </c>
      <c r="E640" s="137" t="str">
        <f>'آبان 1400'!E641</f>
        <v>علي</v>
      </c>
      <c r="F640" s="137" t="str">
        <f>'آبان 1400'!F641</f>
        <v>دلير</v>
      </c>
      <c r="G640" s="137" t="str">
        <f>'آبان 1400'!G641</f>
        <v>نگهبان</v>
      </c>
      <c r="H640" s="137" t="str">
        <f>'آبان 1400'!H641</f>
        <v>خراسان رضوی</v>
      </c>
      <c r="I640" s="137" t="str">
        <f>'آبان 1400'!I641</f>
        <v>177-800-299399-1</v>
      </c>
      <c r="J640" s="137" t="str">
        <f>'آبان 1400'!J641</f>
        <v>0944413951</v>
      </c>
      <c r="K640" s="137" t="str">
        <f>'آبان 1400'!K641</f>
        <v>0068157422</v>
      </c>
      <c r="L640" s="137" t="str">
        <f>'آبان 1400'!L641</f>
        <v>خراسان رضوی</v>
      </c>
      <c r="M640" s="137" t="str">
        <f>'آبان 1400'!M641</f>
        <v>نگهبان</v>
      </c>
      <c r="N640" s="121" t="str">
        <f>'آبان 1400'!N641</f>
        <v>*</v>
      </c>
      <c r="O640" s="120">
        <f>'آبان 1400'!O641</f>
        <v>0</v>
      </c>
      <c r="P640" s="122">
        <f>'آبان 1400'!P641</f>
        <v>0</v>
      </c>
      <c r="Q640" s="362">
        <f>'آبان 1400'!Q641</f>
        <v>30</v>
      </c>
      <c r="R640" s="362">
        <f>'آبان 1400'!R641</f>
        <v>120</v>
      </c>
      <c r="S640" s="362">
        <f>'آبان 1400'!S641</f>
        <v>110</v>
      </c>
      <c r="T640" s="362">
        <f>'آبان 1400'!T641</f>
        <v>29.33</v>
      </c>
      <c r="U640" s="138">
        <f>'آبان 1400'!U641</f>
        <v>0</v>
      </c>
      <c r="V640" s="121">
        <f>'آبان 1400'!W641</f>
        <v>0</v>
      </c>
      <c r="W640" s="122">
        <f>'آبان 1400'!X641</f>
        <v>0</v>
      </c>
      <c r="X640" s="370">
        <f>'آبان 1400'!Y641</f>
        <v>1</v>
      </c>
      <c r="Y640" s="370">
        <f>'آبان 1400'!Z641</f>
        <v>2</v>
      </c>
      <c r="Z640" s="139">
        <f>'آبان 1400'!AA641</f>
        <v>885165</v>
      </c>
      <c r="AA640" s="139">
        <f>'آبان 1400'!AB641</f>
        <v>46667</v>
      </c>
      <c r="AB640" s="139">
        <f>'آبان 1400'!AC641</f>
        <v>931832</v>
      </c>
      <c r="AC640" s="139">
        <f>'آبان 1400'!AD641</f>
        <v>4500000</v>
      </c>
      <c r="AD640" s="139">
        <f>'آبان 1400'!AE641</f>
        <v>6000000</v>
      </c>
      <c r="AE640" s="140">
        <f>'آبان 1400'!AF641</f>
        <v>177895.19999999998</v>
      </c>
      <c r="AF640" s="123">
        <f>'آبان 1400'!AG641</f>
        <v>26554950</v>
      </c>
      <c r="AG640" s="124">
        <f>'آبان 1400'!AH641</f>
        <v>1400010</v>
      </c>
      <c r="AH640" s="124">
        <f>'آبان 1400'!AI641</f>
        <v>21347423.999999996</v>
      </c>
      <c r="AI640" s="124">
        <f>'آبان 1400'!AJ641</f>
        <v>5310990</v>
      </c>
      <c r="AJ640" s="124">
        <f>'آبان 1400'!AK641</f>
        <v>4500000</v>
      </c>
      <c r="AK640" s="124">
        <f>'آبان 1400'!AL641</f>
        <v>6000000</v>
      </c>
      <c r="AL640" s="124">
        <f>'آبان 1400'!AM641</f>
        <v>4892117.9999999991</v>
      </c>
      <c r="AM640" s="124">
        <f>'آبان 1400'!AN641</f>
        <v>5217666.2159999991</v>
      </c>
      <c r="AN640" s="124">
        <f>'آبان 1400'!AO641</f>
        <v>0</v>
      </c>
      <c r="AO640" s="124">
        <f>'آبان 1400'!AP641</f>
        <v>3000000</v>
      </c>
      <c r="AP640" s="124">
        <f>'آبان 1400'!AQ641</f>
        <v>0</v>
      </c>
      <c r="AQ640" s="124">
        <f>'آبان 1400'!AR641</f>
        <v>0</v>
      </c>
      <c r="AR640" s="124">
        <f>'آبان 1400'!AS641</f>
        <v>0</v>
      </c>
      <c r="AS640" s="379">
        <f>'آبان 1400'!AT641</f>
        <v>0</v>
      </c>
      <c r="AT640" s="372">
        <f t="shared" si="407"/>
        <v>78223158.216000006</v>
      </c>
      <c r="AU640" s="174">
        <f>'آبان 1400'!AV641</f>
        <v>54308316.440880008</v>
      </c>
      <c r="AV640" s="142">
        <f>'آبان 1400'!AW641</f>
        <v>72912168.215999991</v>
      </c>
      <c r="AW640" s="143">
        <f t="shared" si="408"/>
        <v>5103851.7751199994</v>
      </c>
      <c r="AX640" s="76">
        <f t="shared" si="409"/>
        <v>1430831.644088001</v>
      </c>
      <c r="AY640" s="143">
        <f>'آبان 1400'!AZ641</f>
        <v>0</v>
      </c>
      <c r="AZ640" s="143">
        <f>'آبان 1400'!BA641</f>
        <v>0</v>
      </c>
      <c r="BA640" s="143">
        <f>'آبان 1400'!BB641</f>
        <v>0</v>
      </c>
      <c r="BB640" s="143">
        <f>'آبان 1400'!BC641</f>
        <v>0</v>
      </c>
      <c r="BC640" s="143">
        <f>'آبان 1400'!BD641</f>
        <v>0</v>
      </c>
      <c r="BD640" s="143">
        <f>'آبان 1400'!BE641</f>
        <v>0</v>
      </c>
      <c r="BE640" s="143">
        <f>'آبان 1400'!BF641</f>
        <v>0</v>
      </c>
      <c r="BF640" s="144">
        <f t="shared" si="410"/>
        <v>6534683.4192080004</v>
      </c>
      <c r="BG640" s="141">
        <f t="shared" si="411"/>
        <v>71688474</v>
      </c>
      <c r="BH640" s="145">
        <f t="shared" si="412"/>
        <v>78223158.216000006</v>
      </c>
      <c r="BI640" s="128">
        <f t="shared" si="405"/>
        <v>4659160</v>
      </c>
      <c r="BJ640" s="146">
        <f t="shared" si="413"/>
        <v>2329580</v>
      </c>
      <c r="BK640" s="146">
        <f t="shared" si="414"/>
        <v>698874</v>
      </c>
      <c r="BL640" s="147">
        <f t="shared" si="415"/>
        <v>1120000</v>
      </c>
      <c r="BM640" s="383">
        <v>0</v>
      </c>
      <c r="BN640" s="148">
        <f t="shared" si="416"/>
        <v>87030772.216000006</v>
      </c>
      <c r="BO640" s="149">
        <f t="shared" si="417"/>
        <v>72912168.215999991</v>
      </c>
      <c r="BP640" s="150">
        <f t="shared" si="418"/>
        <v>16769798.689679999</v>
      </c>
      <c r="BQ640" s="151">
        <f t="shared" si="419"/>
        <v>103800570.90568</v>
      </c>
      <c r="BR640" s="152">
        <f t="shared" si="420"/>
        <v>100800</v>
      </c>
      <c r="BS640" s="148">
        <f t="shared" si="421"/>
        <v>103901370.90568</v>
      </c>
      <c r="BT640" s="136">
        <v>0</v>
      </c>
      <c r="BU640" s="149">
        <f t="shared" si="422"/>
        <v>8703077.2216000017</v>
      </c>
      <c r="BV640" s="153">
        <f t="shared" si="423"/>
        <v>4351538.6108000008</v>
      </c>
      <c r="BW640" s="134">
        <f t="shared" si="424"/>
        <v>90846755.073280007</v>
      </c>
      <c r="BX640" s="148">
        <f t="shared" si="425"/>
        <v>7687614</v>
      </c>
      <c r="BY640" s="135">
        <f t="shared" si="426"/>
        <v>83159141.073280007</v>
      </c>
      <c r="CD640" s="400">
        <f>'آبان 1400'!AU641</f>
        <v>78223158.216000006</v>
      </c>
      <c r="CE640" s="401">
        <f>'آبان 1400'!AV641</f>
        <v>54308316.440880008</v>
      </c>
      <c r="CF640" s="401">
        <f>'آبان 1400'!AW641</f>
        <v>72912168.215999991</v>
      </c>
      <c r="CG640" s="401">
        <f>'آبان 1400'!AX641</f>
        <v>5103851.7751199994</v>
      </c>
      <c r="CH640" s="401">
        <f>'آبان 1400'!AY641</f>
        <v>1430831.644088001</v>
      </c>
      <c r="CI640" s="401">
        <f>'آبان 1400'!AZ641</f>
        <v>0</v>
      </c>
      <c r="CJ640" s="401">
        <f>'آبان 1400'!BA641</f>
        <v>0</v>
      </c>
      <c r="CK640" s="401">
        <f>'آبان 1400'!BB641</f>
        <v>0</v>
      </c>
      <c r="CL640" s="401">
        <f>'آبان 1400'!BC641</f>
        <v>0</v>
      </c>
      <c r="CM640" s="401">
        <f>'آبان 1400'!BD641</f>
        <v>0</v>
      </c>
      <c r="CN640" s="401">
        <f>'آبان 1400'!BE641</f>
        <v>0</v>
      </c>
      <c r="CO640" s="401">
        <f>'آبان 1400'!BF641</f>
        <v>0</v>
      </c>
      <c r="CP640" s="401">
        <f>'آبان 1400'!BG641</f>
        <v>6534683.4192080004</v>
      </c>
      <c r="CQ640" s="401">
        <f>'آبان 1400'!BH641</f>
        <v>71688474</v>
      </c>
      <c r="CR640" s="401">
        <f t="shared" si="427"/>
        <v>78223158.216000006</v>
      </c>
      <c r="CS640" s="56">
        <f t="shared" si="428"/>
        <v>4659160</v>
      </c>
      <c r="CT640" s="400">
        <f t="shared" si="429"/>
        <v>2329580</v>
      </c>
      <c r="CU640" s="401">
        <f t="shared" si="430"/>
        <v>698874</v>
      </c>
      <c r="CV640" s="401">
        <f t="shared" si="431"/>
        <v>1120000</v>
      </c>
      <c r="CW640" s="56">
        <v>0</v>
      </c>
      <c r="CX640" s="401">
        <f t="shared" si="432"/>
        <v>87030772.216000006</v>
      </c>
      <c r="CY640" s="401">
        <f t="shared" si="433"/>
        <v>72912168.215999991</v>
      </c>
      <c r="CZ640" s="401">
        <f t="shared" si="434"/>
        <v>16769798.689679999</v>
      </c>
      <c r="DA640" s="401">
        <f t="shared" si="435"/>
        <v>103800570.90568</v>
      </c>
      <c r="DB640" s="401">
        <f t="shared" si="436"/>
        <v>100800</v>
      </c>
      <c r="DC640" s="401">
        <f t="shared" si="437"/>
        <v>103901370.90568</v>
      </c>
      <c r="DD640" s="406">
        <v>0</v>
      </c>
      <c r="DE640" s="401">
        <f t="shared" si="438"/>
        <v>8703077.2216000017</v>
      </c>
      <c r="DF640" s="401">
        <f t="shared" si="439"/>
        <v>4351538.6108000008</v>
      </c>
      <c r="DG640" s="401">
        <f t="shared" si="440"/>
        <v>90846755.073280007</v>
      </c>
      <c r="DH640" s="401">
        <f t="shared" si="441"/>
        <v>7687614</v>
      </c>
      <c r="DI640" s="401">
        <f t="shared" si="442"/>
        <v>83159141.073280007</v>
      </c>
      <c r="DJ640" s="401">
        <f t="shared" si="443"/>
        <v>0</v>
      </c>
      <c r="DL640" s="408">
        <f t="shared" si="444"/>
        <v>6638737.5</v>
      </c>
      <c r="DM640" s="408">
        <f t="shared" si="445"/>
        <v>-1979577.5</v>
      </c>
    </row>
    <row r="641" spans="1:117" s="56" customFormat="1" ht="21" x14ac:dyDescent="0.2">
      <c r="A641" s="192">
        <f t="shared" si="406"/>
        <v>2655495</v>
      </c>
      <c r="B641" s="137">
        <f>'آبان 1400'!B642</f>
        <v>636</v>
      </c>
      <c r="C641" s="137">
        <f>'آبان 1400'!C642</f>
        <v>433</v>
      </c>
      <c r="D641" s="137">
        <f>'آبان 1400'!D642</f>
        <v>12948</v>
      </c>
      <c r="E641" s="137" t="str">
        <f>'آبان 1400'!E642</f>
        <v>غلامرضا</v>
      </c>
      <c r="F641" s="137" t="str">
        <f>'آبان 1400'!F642</f>
        <v>عرفانيان</v>
      </c>
      <c r="G641" s="137" t="str">
        <f>'آبان 1400'!G642</f>
        <v>نگهبان</v>
      </c>
      <c r="H641" s="137" t="str">
        <f>'آبان 1400'!H642</f>
        <v>خراسان رضوی</v>
      </c>
      <c r="I641" s="137" t="str">
        <f>'آبان 1400'!I642</f>
        <v>177-813-1617656-1</v>
      </c>
      <c r="J641" s="137" t="str">
        <f>'آبان 1400'!J642</f>
        <v>0939438445</v>
      </c>
      <c r="K641" s="137" t="str">
        <f>'آبان 1400'!K642</f>
        <v>0066215541</v>
      </c>
      <c r="L641" s="137" t="str">
        <f>'آبان 1400'!L642</f>
        <v>خراسان رضوی</v>
      </c>
      <c r="M641" s="137" t="str">
        <f>'آبان 1400'!M642</f>
        <v>نگهبان</v>
      </c>
      <c r="N641" s="121">
        <f>'آبان 1400'!N642</f>
        <v>0</v>
      </c>
      <c r="O641" s="120" t="str">
        <f>'آبان 1400'!O642</f>
        <v>*</v>
      </c>
      <c r="P641" s="122">
        <f>'آبان 1400'!P642</f>
        <v>0</v>
      </c>
      <c r="Q641" s="362">
        <f>'آبان 1400'!Q642</f>
        <v>30</v>
      </c>
      <c r="R641" s="362">
        <f>'آبان 1400'!R642</f>
        <v>90</v>
      </c>
      <c r="S641" s="362">
        <f>'آبان 1400'!S642</f>
        <v>0</v>
      </c>
      <c r="T641" s="362">
        <f>'آبان 1400'!T642</f>
        <v>0</v>
      </c>
      <c r="U641" s="138">
        <f>'آبان 1400'!U642</f>
        <v>0</v>
      </c>
      <c r="V641" s="121">
        <f>'آبان 1400'!W642</f>
        <v>0</v>
      </c>
      <c r="W641" s="122">
        <f>'آبان 1400'!X642</f>
        <v>0</v>
      </c>
      <c r="X641" s="370">
        <f>'آبان 1400'!Y642</f>
        <v>1</v>
      </c>
      <c r="Y641" s="370">
        <f>'آبان 1400'!Z642</f>
        <v>0</v>
      </c>
      <c r="Z641" s="139">
        <f>'آبان 1400'!AA642</f>
        <v>885165</v>
      </c>
      <c r="AA641" s="139">
        <f>'آبان 1400'!AB642</f>
        <v>46667</v>
      </c>
      <c r="AB641" s="139">
        <f>'آبان 1400'!AC642</f>
        <v>931832</v>
      </c>
      <c r="AC641" s="139">
        <f>'آبان 1400'!AD642</f>
        <v>4500000</v>
      </c>
      <c r="AD641" s="139">
        <f>'آبان 1400'!AE642</f>
        <v>6000000</v>
      </c>
      <c r="AE641" s="140">
        <f>'آبان 1400'!AF642</f>
        <v>177895.19999999998</v>
      </c>
      <c r="AF641" s="123">
        <f>'آبان 1400'!AG642</f>
        <v>26554950</v>
      </c>
      <c r="AG641" s="124">
        <f>'آبان 1400'!AH642</f>
        <v>1400010</v>
      </c>
      <c r="AH641" s="124">
        <f>'آبان 1400'!AI642</f>
        <v>16010567.999999998</v>
      </c>
      <c r="AI641" s="124">
        <f>'آبان 1400'!AJ642</f>
        <v>0</v>
      </c>
      <c r="AJ641" s="124">
        <f>'آبان 1400'!AK642</f>
        <v>4500000</v>
      </c>
      <c r="AK641" s="124">
        <f>'آبان 1400'!AL642</f>
        <v>6000000</v>
      </c>
      <c r="AL641" s="124">
        <f>'آبان 1400'!AM642</f>
        <v>0</v>
      </c>
      <c r="AM641" s="124">
        <f>'آبان 1400'!AN642</f>
        <v>0</v>
      </c>
      <c r="AN641" s="124">
        <f>'آبان 1400'!AO642</f>
        <v>0</v>
      </c>
      <c r="AO641" s="124">
        <f>'آبان 1400'!AP642</f>
        <v>4800000</v>
      </c>
      <c r="AP641" s="124">
        <f>'آبان 1400'!AQ642</f>
        <v>0</v>
      </c>
      <c r="AQ641" s="124">
        <f>'آبان 1400'!AR642</f>
        <v>0</v>
      </c>
      <c r="AR641" s="124">
        <f>'آبان 1400'!AS642</f>
        <v>0</v>
      </c>
      <c r="AS641" s="379">
        <f>'آبان 1400'!AT642</f>
        <v>0</v>
      </c>
      <c r="AT641" s="372">
        <f t="shared" si="407"/>
        <v>59265528</v>
      </c>
      <c r="AU641" s="174">
        <f>'آبان 1400'!AV642</f>
        <v>39816941.039999999</v>
      </c>
      <c r="AV641" s="142">
        <f>'آبان 1400'!AW642</f>
        <v>59265528</v>
      </c>
      <c r="AW641" s="143">
        <f t="shared" si="408"/>
        <v>4148586.9600000004</v>
      </c>
      <c r="AX641" s="76">
        <f t="shared" si="409"/>
        <v>0</v>
      </c>
      <c r="AY641" s="143">
        <f>'آبان 1400'!AZ642</f>
        <v>0</v>
      </c>
      <c r="AZ641" s="143">
        <f>'آبان 1400'!BA642</f>
        <v>0</v>
      </c>
      <c r="BA641" s="143">
        <f>'آبان 1400'!BB642</f>
        <v>0</v>
      </c>
      <c r="BB641" s="143">
        <f>'آبان 1400'!BC642</f>
        <v>0</v>
      </c>
      <c r="BC641" s="143">
        <f>'آبان 1400'!BD642</f>
        <v>0</v>
      </c>
      <c r="BD641" s="143">
        <f>'آبان 1400'!BE642</f>
        <v>0</v>
      </c>
      <c r="BE641" s="143">
        <f>'آبان 1400'!BF642</f>
        <v>0</v>
      </c>
      <c r="BF641" s="144">
        <f t="shared" si="410"/>
        <v>4148586.9600000004</v>
      </c>
      <c r="BG641" s="141">
        <f t="shared" si="411"/>
        <v>55116941</v>
      </c>
      <c r="BH641" s="145">
        <f t="shared" si="412"/>
        <v>59265528</v>
      </c>
      <c r="BI641" s="128">
        <f t="shared" si="405"/>
        <v>4659160</v>
      </c>
      <c r="BJ641" s="146">
        <f t="shared" si="413"/>
        <v>2329580</v>
      </c>
      <c r="BK641" s="146">
        <f t="shared" si="414"/>
        <v>698874</v>
      </c>
      <c r="BL641" s="147">
        <f t="shared" si="415"/>
        <v>1120000</v>
      </c>
      <c r="BM641" s="383">
        <v>0</v>
      </c>
      <c r="BN641" s="148">
        <f t="shared" si="416"/>
        <v>68073142</v>
      </c>
      <c r="BO641" s="149">
        <f t="shared" si="417"/>
        <v>59265528</v>
      </c>
      <c r="BP641" s="150">
        <f t="shared" si="418"/>
        <v>13631071.440000001</v>
      </c>
      <c r="BQ641" s="151">
        <f t="shared" si="419"/>
        <v>81704213.439999998</v>
      </c>
      <c r="BR641" s="152">
        <f t="shared" si="420"/>
        <v>100800</v>
      </c>
      <c r="BS641" s="148">
        <f t="shared" si="421"/>
        <v>81805013.439999998</v>
      </c>
      <c r="BT641" s="136">
        <v>0</v>
      </c>
      <c r="BU641" s="149">
        <f t="shared" si="422"/>
        <v>6807314.2000000002</v>
      </c>
      <c r="BV641" s="153">
        <f t="shared" si="423"/>
        <v>3403657.1</v>
      </c>
      <c r="BW641" s="134">
        <f t="shared" si="424"/>
        <v>71594042.140000001</v>
      </c>
      <c r="BX641" s="148">
        <f t="shared" si="425"/>
        <v>7687614</v>
      </c>
      <c r="BY641" s="135">
        <f t="shared" si="426"/>
        <v>63906428.140000001</v>
      </c>
      <c r="CD641" s="400">
        <f>'آبان 1400'!AU642</f>
        <v>59265528</v>
      </c>
      <c r="CE641" s="401">
        <f>'آبان 1400'!AV642</f>
        <v>39816941.039999999</v>
      </c>
      <c r="CF641" s="401">
        <f>'آبان 1400'!AW642</f>
        <v>59265528</v>
      </c>
      <c r="CG641" s="401">
        <f>'آبان 1400'!AX642</f>
        <v>4148586.9600000004</v>
      </c>
      <c r="CH641" s="401">
        <f>'آبان 1400'!AY642</f>
        <v>0</v>
      </c>
      <c r="CI641" s="401">
        <f>'آبان 1400'!AZ642</f>
        <v>0</v>
      </c>
      <c r="CJ641" s="401">
        <f>'آبان 1400'!BA642</f>
        <v>0</v>
      </c>
      <c r="CK641" s="401">
        <f>'آبان 1400'!BB642</f>
        <v>0</v>
      </c>
      <c r="CL641" s="401">
        <f>'آبان 1400'!BC642</f>
        <v>0</v>
      </c>
      <c r="CM641" s="401">
        <f>'آبان 1400'!BD642</f>
        <v>0</v>
      </c>
      <c r="CN641" s="401">
        <f>'آبان 1400'!BE642</f>
        <v>0</v>
      </c>
      <c r="CO641" s="401">
        <f>'آبان 1400'!BF642</f>
        <v>0</v>
      </c>
      <c r="CP641" s="401">
        <f>'آبان 1400'!BG642</f>
        <v>4148586.9600000004</v>
      </c>
      <c r="CQ641" s="401">
        <f>'آبان 1400'!BH642</f>
        <v>55116941</v>
      </c>
      <c r="CR641" s="401">
        <f t="shared" si="427"/>
        <v>59265528</v>
      </c>
      <c r="CS641" s="56">
        <f t="shared" si="428"/>
        <v>4659160</v>
      </c>
      <c r="CT641" s="400">
        <f t="shared" si="429"/>
        <v>2329580</v>
      </c>
      <c r="CU641" s="401">
        <f t="shared" si="430"/>
        <v>698874</v>
      </c>
      <c r="CV641" s="401">
        <f t="shared" si="431"/>
        <v>1120000</v>
      </c>
      <c r="CW641" s="56">
        <v>0</v>
      </c>
      <c r="CX641" s="401">
        <f t="shared" si="432"/>
        <v>68073142</v>
      </c>
      <c r="CY641" s="401">
        <f t="shared" si="433"/>
        <v>59265528</v>
      </c>
      <c r="CZ641" s="401">
        <f t="shared" si="434"/>
        <v>13631071.440000001</v>
      </c>
      <c r="DA641" s="401">
        <f t="shared" si="435"/>
        <v>81704213.439999998</v>
      </c>
      <c r="DB641" s="401">
        <f t="shared" si="436"/>
        <v>100800</v>
      </c>
      <c r="DC641" s="401">
        <f t="shared" si="437"/>
        <v>81805013.439999998</v>
      </c>
      <c r="DD641" s="406">
        <v>0</v>
      </c>
      <c r="DE641" s="401">
        <f t="shared" si="438"/>
        <v>6807314.2000000002</v>
      </c>
      <c r="DF641" s="401">
        <f t="shared" si="439"/>
        <v>3403657.1</v>
      </c>
      <c r="DG641" s="401">
        <f t="shared" si="440"/>
        <v>71594042.140000001</v>
      </c>
      <c r="DH641" s="401">
        <f t="shared" si="441"/>
        <v>7687614</v>
      </c>
      <c r="DI641" s="401">
        <f t="shared" si="442"/>
        <v>63906428.140000001</v>
      </c>
      <c r="DJ641" s="401">
        <f t="shared" si="443"/>
        <v>0</v>
      </c>
      <c r="DL641" s="408">
        <f t="shared" si="444"/>
        <v>6638737.5</v>
      </c>
      <c r="DM641" s="408">
        <f t="shared" si="445"/>
        <v>-1979577.5</v>
      </c>
    </row>
    <row r="642" spans="1:117" s="56" customFormat="1" ht="21" x14ac:dyDescent="0.2">
      <c r="A642" s="192">
        <f t="shared" si="406"/>
        <v>2655495</v>
      </c>
      <c r="B642" s="137">
        <f>'آبان 1400'!B643</f>
        <v>637</v>
      </c>
      <c r="C642" s="137">
        <f>'آبان 1400'!C643</f>
        <v>434</v>
      </c>
      <c r="D642" s="137">
        <f>'آبان 1400'!D643</f>
        <v>12951</v>
      </c>
      <c r="E642" s="137" t="str">
        <f>'آبان 1400'!E643</f>
        <v>علي اصغر</v>
      </c>
      <c r="F642" s="137" t="str">
        <f>'آبان 1400'!F643</f>
        <v>برزگر كلاته</v>
      </c>
      <c r="G642" s="137" t="str">
        <f>'آبان 1400'!G643</f>
        <v>نگهبان</v>
      </c>
      <c r="H642" s="137" t="str">
        <f>'آبان 1400'!H643</f>
        <v>خراسان رضوی</v>
      </c>
      <c r="I642" s="137" t="str">
        <f>'آبان 1400'!I643</f>
        <v>177-813-9295865-1</v>
      </c>
      <c r="J642" s="137" t="str">
        <f>'آبان 1400'!J643</f>
        <v>0732199611</v>
      </c>
      <c r="K642" s="137" t="str">
        <f>'آبان 1400'!K643</f>
        <v>0068169960</v>
      </c>
      <c r="L642" s="137" t="str">
        <f>'آبان 1400'!L643</f>
        <v>خراسان رضوی</v>
      </c>
      <c r="M642" s="137" t="str">
        <f>'آبان 1400'!M643</f>
        <v>نگهبان</v>
      </c>
      <c r="N642" s="121" t="str">
        <f>'آبان 1400'!N643</f>
        <v>*</v>
      </c>
      <c r="O642" s="120">
        <f>'آبان 1400'!O643</f>
        <v>0</v>
      </c>
      <c r="P642" s="122">
        <f>'آبان 1400'!P643</f>
        <v>0</v>
      </c>
      <c r="Q642" s="362">
        <f>'آبان 1400'!Q643</f>
        <v>30</v>
      </c>
      <c r="R642" s="362">
        <f>'آبان 1400'!R643</f>
        <v>120</v>
      </c>
      <c r="S642" s="362">
        <f>'آبان 1400'!S643</f>
        <v>110</v>
      </c>
      <c r="T642" s="362">
        <f>'آبان 1400'!T643</f>
        <v>29.33</v>
      </c>
      <c r="U642" s="138">
        <f>'آبان 1400'!U643</f>
        <v>0</v>
      </c>
      <c r="V642" s="121">
        <f>'آبان 1400'!W643</f>
        <v>0</v>
      </c>
      <c r="W642" s="122">
        <f>'آبان 1400'!X643</f>
        <v>0</v>
      </c>
      <c r="X642" s="370">
        <f>'آبان 1400'!Y643</f>
        <v>2</v>
      </c>
      <c r="Y642" s="370">
        <f>'آبان 1400'!Z643</f>
        <v>3</v>
      </c>
      <c r="Z642" s="139">
        <f>'آبان 1400'!AA643</f>
        <v>885165</v>
      </c>
      <c r="AA642" s="139">
        <f>'آبان 1400'!AB643</f>
        <v>46667</v>
      </c>
      <c r="AB642" s="139">
        <f>'آبان 1400'!AC643</f>
        <v>931832</v>
      </c>
      <c r="AC642" s="139">
        <f>'آبان 1400'!AD643</f>
        <v>4500000</v>
      </c>
      <c r="AD642" s="139">
        <f>'آبان 1400'!AE643</f>
        <v>6000000</v>
      </c>
      <c r="AE642" s="140">
        <f>'آبان 1400'!AF643</f>
        <v>177895.19999999998</v>
      </c>
      <c r="AF642" s="123">
        <f>'آبان 1400'!AG643</f>
        <v>26554950</v>
      </c>
      <c r="AG642" s="124">
        <f>'آبان 1400'!AH643</f>
        <v>1400010</v>
      </c>
      <c r="AH642" s="124">
        <f>'آبان 1400'!AI643</f>
        <v>21347423.999999996</v>
      </c>
      <c r="AI642" s="124">
        <f>'آبان 1400'!AJ643</f>
        <v>7966485</v>
      </c>
      <c r="AJ642" s="124">
        <f>'آبان 1400'!AK643</f>
        <v>4500000</v>
      </c>
      <c r="AK642" s="124">
        <f>'آبان 1400'!AL643</f>
        <v>6000000</v>
      </c>
      <c r="AL642" s="124">
        <f>'آبان 1400'!AM643</f>
        <v>4892117.9999999991</v>
      </c>
      <c r="AM642" s="124">
        <f>'آبان 1400'!AN643</f>
        <v>5217666.2159999991</v>
      </c>
      <c r="AN642" s="124">
        <f>'آبان 1400'!AO643</f>
        <v>0</v>
      </c>
      <c r="AO642" s="124">
        <f>'آبان 1400'!AP643</f>
        <v>3000000</v>
      </c>
      <c r="AP642" s="124">
        <f>'آبان 1400'!AQ643</f>
        <v>0</v>
      </c>
      <c r="AQ642" s="124">
        <f>'آبان 1400'!AR643</f>
        <v>0</v>
      </c>
      <c r="AR642" s="124">
        <f>'آبان 1400'!AS643</f>
        <v>0</v>
      </c>
      <c r="AS642" s="379">
        <f>'آبان 1400'!AT643</f>
        <v>0</v>
      </c>
      <c r="AT642" s="372">
        <f t="shared" si="407"/>
        <v>80878653.216000006</v>
      </c>
      <c r="AU642" s="174">
        <f>'آبان 1400'!AV643</f>
        <v>54308316.440880008</v>
      </c>
      <c r="AV642" s="142">
        <f>'آبان 1400'!AW643</f>
        <v>72912168.215999991</v>
      </c>
      <c r="AW642" s="143">
        <f t="shared" si="408"/>
        <v>5103851.7751199994</v>
      </c>
      <c r="AX642" s="76">
        <f t="shared" si="409"/>
        <v>1430831.644088001</v>
      </c>
      <c r="AY642" s="143">
        <f>'آبان 1400'!AZ643</f>
        <v>0</v>
      </c>
      <c r="AZ642" s="143">
        <f>'آبان 1400'!BA643</f>
        <v>0</v>
      </c>
      <c r="BA642" s="143">
        <f>'آبان 1400'!BB643</f>
        <v>0</v>
      </c>
      <c r="BB642" s="143">
        <f>'آبان 1400'!BC643</f>
        <v>0</v>
      </c>
      <c r="BC642" s="143">
        <f>'آبان 1400'!BD643</f>
        <v>0</v>
      </c>
      <c r="BD642" s="143">
        <f>'آبان 1400'!BE643</f>
        <v>0</v>
      </c>
      <c r="BE642" s="143">
        <f>'آبان 1400'!BF643</f>
        <v>0</v>
      </c>
      <c r="BF642" s="144">
        <f t="shared" si="410"/>
        <v>6534683.4192080004</v>
      </c>
      <c r="BG642" s="141">
        <f t="shared" si="411"/>
        <v>74343969</v>
      </c>
      <c r="BH642" s="145">
        <f t="shared" si="412"/>
        <v>80878653.216000006</v>
      </c>
      <c r="BI642" s="128">
        <f t="shared" si="405"/>
        <v>4659160</v>
      </c>
      <c r="BJ642" s="146">
        <f t="shared" si="413"/>
        <v>2329580</v>
      </c>
      <c r="BK642" s="146">
        <f t="shared" si="414"/>
        <v>698874</v>
      </c>
      <c r="BL642" s="147">
        <f t="shared" si="415"/>
        <v>1120000</v>
      </c>
      <c r="BM642" s="383">
        <v>0</v>
      </c>
      <c r="BN642" s="148">
        <f t="shared" si="416"/>
        <v>89686267.216000006</v>
      </c>
      <c r="BO642" s="149">
        <f t="shared" si="417"/>
        <v>72912168.215999991</v>
      </c>
      <c r="BP642" s="150">
        <f t="shared" si="418"/>
        <v>16769798.689679999</v>
      </c>
      <c r="BQ642" s="151">
        <f t="shared" si="419"/>
        <v>106456065.90568</v>
      </c>
      <c r="BR642" s="152">
        <f t="shared" si="420"/>
        <v>100800</v>
      </c>
      <c r="BS642" s="148">
        <f t="shared" si="421"/>
        <v>106556865.90568</v>
      </c>
      <c r="BT642" s="136">
        <v>0</v>
      </c>
      <c r="BU642" s="149">
        <f t="shared" si="422"/>
        <v>8968626.7216000017</v>
      </c>
      <c r="BV642" s="153">
        <f t="shared" si="423"/>
        <v>4484313.3608000008</v>
      </c>
      <c r="BW642" s="134">
        <f t="shared" si="424"/>
        <v>93103925.823280007</v>
      </c>
      <c r="BX642" s="148">
        <f t="shared" si="425"/>
        <v>7687614</v>
      </c>
      <c r="BY642" s="135">
        <f t="shared" si="426"/>
        <v>85416311.823280007</v>
      </c>
      <c r="CD642" s="400">
        <f>'آبان 1400'!AU643</f>
        <v>80878653.216000006</v>
      </c>
      <c r="CE642" s="401">
        <f>'آبان 1400'!AV643</f>
        <v>54308316.440880008</v>
      </c>
      <c r="CF642" s="401">
        <f>'آبان 1400'!AW643</f>
        <v>72912168.215999991</v>
      </c>
      <c r="CG642" s="401">
        <f>'آبان 1400'!AX643</f>
        <v>5103851.7751199994</v>
      </c>
      <c r="CH642" s="401">
        <f>'آبان 1400'!AY643</f>
        <v>1430831.644088001</v>
      </c>
      <c r="CI642" s="401">
        <f>'آبان 1400'!AZ643</f>
        <v>0</v>
      </c>
      <c r="CJ642" s="401">
        <f>'آبان 1400'!BA643</f>
        <v>0</v>
      </c>
      <c r="CK642" s="401">
        <f>'آبان 1400'!BB643</f>
        <v>0</v>
      </c>
      <c r="CL642" s="401">
        <f>'آبان 1400'!BC643</f>
        <v>0</v>
      </c>
      <c r="CM642" s="401">
        <f>'آبان 1400'!BD643</f>
        <v>0</v>
      </c>
      <c r="CN642" s="401">
        <f>'آبان 1400'!BE643</f>
        <v>0</v>
      </c>
      <c r="CO642" s="401">
        <f>'آبان 1400'!BF643</f>
        <v>0</v>
      </c>
      <c r="CP642" s="401">
        <f>'آبان 1400'!BG643</f>
        <v>6534683.4192080004</v>
      </c>
      <c r="CQ642" s="401">
        <f>'آبان 1400'!BH643</f>
        <v>74343969</v>
      </c>
      <c r="CR642" s="401">
        <f t="shared" si="427"/>
        <v>80878653.216000006</v>
      </c>
      <c r="CS642" s="56">
        <f t="shared" si="428"/>
        <v>4659160</v>
      </c>
      <c r="CT642" s="400">
        <f t="shared" si="429"/>
        <v>2329580</v>
      </c>
      <c r="CU642" s="401">
        <f t="shared" si="430"/>
        <v>698874</v>
      </c>
      <c r="CV642" s="401">
        <f t="shared" si="431"/>
        <v>1120000</v>
      </c>
      <c r="CW642" s="56">
        <v>0</v>
      </c>
      <c r="CX642" s="401">
        <f t="shared" si="432"/>
        <v>89686267.216000006</v>
      </c>
      <c r="CY642" s="401">
        <f t="shared" si="433"/>
        <v>72912168.215999991</v>
      </c>
      <c r="CZ642" s="401">
        <f t="shared" si="434"/>
        <v>16769798.689679999</v>
      </c>
      <c r="DA642" s="401">
        <f t="shared" si="435"/>
        <v>106456065.90568</v>
      </c>
      <c r="DB642" s="401">
        <f t="shared" si="436"/>
        <v>100800</v>
      </c>
      <c r="DC642" s="401">
        <f t="shared" si="437"/>
        <v>106556865.90568</v>
      </c>
      <c r="DD642" s="406">
        <v>0</v>
      </c>
      <c r="DE642" s="401">
        <f t="shared" si="438"/>
        <v>8968626.7216000017</v>
      </c>
      <c r="DF642" s="401">
        <f t="shared" si="439"/>
        <v>4484313.3608000008</v>
      </c>
      <c r="DG642" s="401">
        <f t="shared" si="440"/>
        <v>93103925.823280007</v>
      </c>
      <c r="DH642" s="401">
        <f t="shared" si="441"/>
        <v>7687614</v>
      </c>
      <c r="DI642" s="401">
        <f t="shared" si="442"/>
        <v>85416311.823280007</v>
      </c>
      <c r="DJ642" s="401">
        <f t="shared" si="443"/>
        <v>0</v>
      </c>
      <c r="DL642" s="408">
        <f t="shared" si="444"/>
        <v>6638737.5</v>
      </c>
      <c r="DM642" s="408">
        <f t="shared" si="445"/>
        <v>-1979577.5</v>
      </c>
    </row>
    <row r="643" spans="1:117" s="56" customFormat="1" ht="21" x14ac:dyDescent="0.2">
      <c r="A643" s="192">
        <f t="shared" si="406"/>
        <v>2655495</v>
      </c>
      <c r="B643" s="137">
        <f>'آبان 1400'!B644</f>
        <v>638</v>
      </c>
      <c r="C643" s="137">
        <f>'آبان 1400'!C644</f>
        <v>435</v>
      </c>
      <c r="D643" s="137">
        <f>'آبان 1400'!D644</f>
        <v>12945</v>
      </c>
      <c r="E643" s="137" t="str">
        <f>'آبان 1400'!E644</f>
        <v>حسن</v>
      </c>
      <c r="F643" s="137" t="str">
        <f>'آبان 1400'!F644</f>
        <v>محبي منش</v>
      </c>
      <c r="G643" s="137" t="str">
        <f>'آبان 1400'!G644</f>
        <v>نگهبان</v>
      </c>
      <c r="H643" s="137" t="str">
        <f>'آبان 1400'!H644</f>
        <v>خراسان رضوی</v>
      </c>
      <c r="I643" s="137" t="str">
        <f>'آبان 1400'!I644</f>
        <v>177-800-343576-1</v>
      </c>
      <c r="J643" s="137" t="str">
        <f>'آبان 1400'!J644</f>
        <v>0936758988</v>
      </c>
      <c r="K643" s="137" t="str">
        <f>'آبان 1400'!K644</f>
        <v>0066237739</v>
      </c>
      <c r="L643" s="137" t="str">
        <f>'آبان 1400'!L644</f>
        <v>خراسان رضوی</v>
      </c>
      <c r="M643" s="137" t="str">
        <f>'آبان 1400'!M644</f>
        <v>نگهبان</v>
      </c>
      <c r="N643" s="121">
        <f>'آبان 1400'!N644</f>
        <v>0</v>
      </c>
      <c r="O643" s="120" t="str">
        <f>'آبان 1400'!O644</f>
        <v>*</v>
      </c>
      <c r="P643" s="122">
        <f>'آبان 1400'!P644</f>
        <v>0</v>
      </c>
      <c r="Q643" s="362">
        <f>'آبان 1400'!Q644</f>
        <v>30</v>
      </c>
      <c r="R643" s="362">
        <f>'آبان 1400'!R644</f>
        <v>90</v>
      </c>
      <c r="S643" s="362">
        <f>'آبان 1400'!S644</f>
        <v>0</v>
      </c>
      <c r="T643" s="362">
        <f>'آبان 1400'!T644</f>
        <v>0</v>
      </c>
      <c r="U643" s="138">
        <f>'آبان 1400'!U644</f>
        <v>0</v>
      </c>
      <c r="V643" s="121">
        <f>'آبان 1400'!W644</f>
        <v>0</v>
      </c>
      <c r="W643" s="122">
        <f>'آبان 1400'!X644</f>
        <v>0</v>
      </c>
      <c r="X643" s="370">
        <f>'آبان 1400'!Y644</f>
        <v>0</v>
      </c>
      <c r="Y643" s="370">
        <f>'آبان 1400'!Z644</f>
        <v>0</v>
      </c>
      <c r="Z643" s="139">
        <f>'آبان 1400'!AA644</f>
        <v>885165</v>
      </c>
      <c r="AA643" s="139">
        <f>'آبان 1400'!AB644</f>
        <v>46667</v>
      </c>
      <c r="AB643" s="139">
        <f>'آبان 1400'!AC644</f>
        <v>931832</v>
      </c>
      <c r="AC643" s="139">
        <f>'آبان 1400'!AD644</f>
        <v>4500000</v>
      </c>
      <c r="AD643" s="139">
        <f>'آبان 1400'!AE644</f>
        <v>6000000</v>
      </c>
      <c r="AE643" s="140">
        <f>'آبان 1400'!AF644</f>
        <v>177895.19999999998</v>
      </c>
      <c r="AF643" s="123">
        <f>'آبان 1400'!AG644</f>
        <v>26554950</v>
      </c>
      <c r="AG643" s="124">
        <f>'آبان 1400'!AH644</f>
        <v>1400010</v>
      </c>
      <c r="AH643" s="124">
        <f>'آبان 1400'!AI644</f>
        <v>16010567.999999998</v>
      </c>
      <c r="AI643" s="124">
        <f>'آبان 1400'!AJ644</f>
        <v>0</v>
      </c>
      <c r="AJ643" s="124">
        <f>'آبان 1400'!AK644</f>
        <v>4500000</v>
      </c>
      <c r="AK643" s="124">
        <f>'آبان 1400'!AL644</f>
        <v>6000000</v>
      </c>
      <c r="AL643" s="124">
        <f>'آبان 1400'!AM644</f>
        <v>0</v>
      </c>
      <c r="AM643" s="124">
        <f>'آبان 1400'!AN644</f>
        <v>0</v>
      </c>
      <c r="AN643" s="124">
        <f>'آبان 1400'!AO644</f>
        <v>0</v>
      </c>
      <c r="AO643" s="124">
        <f>'آبان 1400'!AP644</f>
        <v>6000000</v>
      </c>
      <c r="AP643" s="124">
        <f>'آبان 1400'!AQ644</f>
        <v>0</v>
      </c>
      <c r="AQ643" s="124">
        <f>'آبان 1400'!AR644</f>
        <v>0</v>
      </c>
      <c r="AR643" s="124">
        <f>'آبان 1400'!AS644</f>
        <v>0</v>
      </c>
      <c r="AS643" s="379">
        <f>'آبان 1400'!AT644</f>
        <v>0</v>
      </c>
      <c r="AT643" s="372">
        <f t="shared" si="407"/>
        <v>60465528</v>
      </c>
      <c r="AU643" s="174">
        <f>'آبان 1400'!AV644</f>
        <v>39732941.039999999</v>
      </c>
      <c r="AV643" s="142">
        <f>'آبان 1400'!AW644</f>
        <v>60465528</v>
      </c>
      <c r="AW643" s="143">
        <f t="shared" si="408"/>
        <v>4232586.96</v>
      </c>
      <c r="AX643" s="76">
        <f t="shared" si="409"/>
        <v>0</v>
      </c>
      <c r="AY643" s="143">
        <f>'آبان 1400'!AZ644</f>
        <v>0</v>
      </c>
      <c r="AZ643" s="143">
        <f>'آبان 1400'!BA644</f>
        <v>0</v>
      </c>
      <c r="BA643" s="143">
        <f>'آبان 1400'!BB644</f>
        <v>0</v>
      </c>
      <c r="BB643" s="143">
        <f>'آبان 1400'!BC644</f>
        <v>0</v>
      </c>
      <c r="BC643" s="143">
        <f>'آبان 1400'!BD644</f>
        <v>0</v>
      </c>
      <c r="BD643" s="143">
        <f>'آبان 1400'!BE644</f>
        <v>0</v>
      </c>
      <c r="BE643" s="143">
        <f>'آبان 1400'!BF644</f>
        <v>0</v>
      </c>
      <c r="BF643" s="144">
        <f t="shared" si="410"/>
        <v>4232586.96</v>
      </c>
      <c r="BG643" s="141">
        <f t="shared" si="411"/>
        <v>56232941</v>
      </c>
      <c r="BH643" s="145">
        <f t="shared" si="412"/>
        <v>60465528</v>
      </c>
      <c r="BI643" s="128">
        <f t="shared" si="405"/>
        <v>4659160</v>
      </c>
      <c r="BJ643" s="146">
        <f t="shared" si="413"/>
        <v>2329580</v>
      </c>
      <c r="BK643" s="146">
        <f t="shared" si="414"/>
        <v>698874</v>
      </c>
      <c r="BL643" s="147">
        <f t="shared" si="415"/>
        <v>1120000</v>
      </c>
      <c r="BM643" s="383">
        <v>0</v>
      </c>
      <c r="BN643" s="148">
        <f t="shared" si="416"/>
        <v>69273142</v>
      </c>
      <c r="BO643" s="149">
        <f t="shared" si="417"/>
        <v>60465528</v>
      </c>
      <c r="BP643" s="150">
        <f t="shared" si="418"/>
        <v>13907071.440000001</v>
      </c>
      <c r="BQ643" s="151">
        <f t="shared" si="419"/>
        <v>83180213.439999998</v>
      </c>
      <c r="BR643" s="152">
        <f t="shared" si="420"/>
        <v>100800</v>
      </c>
      <c r="BS643" s="148">
        <f t="shared" si="421"/>
        <v>83281013.439999998</v>
      </c>
      <c r="BT643" s="136">
        <v>0</v>
      </c>
      <c r="BU643" s="149">
        <f t="shared" si="422"/>
        <v>6927314.2000000002</v>
      </c>
      <c r="BV643" s="153">
        <f t="shared" si="423"/>
        <v>3463657.1</v>
      </c>
      <c r="BW643" s="134">
        <f t="shared" si="424"/>
        <v>72890042.140000001</v>
      </c>
      <c r="BX643" s="148">
        <f t="shared" si="425"/>
        <v>7687614</v>
      </c>
      <c r="BY643" s="135">
        <f t="shared" si="426"/>
        <v>65202428.140000001</v>
      </c>
      <c r="CD643" s="400">
        <f>'آبان 1400'!AU644</f>
        <v>60465528</v>
      </c>
      <c r="CE643" s="401">
        <f>'آبان 1400'!AV644</f>
        <v>39732941.039999999</v>
      </c>
      <c r="CF643" s="401">
        <f>'آبان 1400'!AW644</f>
        <v>60465528</v>
      </c>
      <c r="CG643" s="401">
        <f>'آبان 1400'!AX644</f>
        <v>4232586.96</v>
      </c>
      <c r="CH643" s="401">
        <f>'آبان 1400'!AY644</f>
        <v>0</v>
      </c>
      <c r="CI643" s="401">
        <f>'آبان 1400'!AZ644</f>
        <v>0</v>
      </c>
      <c r="CJ643" s="401">
        <f>'آبان 1400'!BA644</f>
        <v>0</v>
      </c>
      <c r="CK643" s="401">
        <f>'آبان 1400'!BB644</f>
        <v>0</v>
      </c>
      <c r="CL643" s="401">
        <f>'آبان 1400'!BC644</f>
        <v>0</v>
      </c>
      <c r="CM643" s="401">
        <f>'آبان 1400'!BD644</f>
        <v>0</v>
      </c>
      <c r="CN643" s="401">
        <f>'آبان 1400'!BE644</f>
        <v>0</v>
      </c>
      <c r="CO643" s="401">
        <f>'آبان 1400'!BF644</f>
        <v>0</v>
      </c>
      <c r="CP643" s="401">
        <f>'آبان 1400'!BG644</f>
        <v>4232586.96</v>
      </c>
      <c r="CQ643" s="401">
        <f>'آبان 1400'!BH644</f>
        <v>56232941</v>
      </c>
      <c r="CR643" s="401">
        <f t="shared" si="427"/>
        <v>60465528</v>
      </c>
      <c r="CS643" s="56">
        <f t="shared" si="428"/>
        <v>4659160</v>
      </c>
      <c r="CT643" s="400">
        <f t="shared" si="429"/>
        <v>2329580</v>
      </c>
      <c r="CU643" s="401">
        <f t="shared" si="430"/>
        <v>698874</v>
      </c>
      <c r="CV643" s="401">
        <f t="shared" si="431"/>
        <v>1120000</v>
      </c>
      <c r="CW643" s="56">
        <v>0</v>
      </c>
      <c r="CX643" s="401">
        <f t="shared" si="432"/>
        <v>69273142</v>
      </c>
      <c r="CY643" s="401">
        <f t="shared" si="433"/>
        <v>60465528</v>
      </c>
      <c r="CZ643" s="401">
        <f t="shared" si="434"/>
        <v>13907071.440000001</v>
      </c>
      <c r="DA643" s="401">
        <f t="shared" si="435"/>
        <v>83180213.439999998</v>
      </c>
      <c r="DB643" s="401">
        <f t="shared" si="436"/>
        <v>100800</v>
      </c>
      <c r="DC643" s="401">
        <f t="shared" si="437"/>
        <v>83281013.439999998</v>
      </c>
      <c r="DD643" s="406">
        <v>0</v>
      </c>
      <c r="DE643" s="401">
        <f t="shared" si="438"/>
        <v>6927314.2000000002</v>
      </c>
      <c r="DF643" s="401">
        <f t="shared" si="439"/>
        <v>3463657.1</v>
      </c>
      <c r="DG643" s="401">
        <f t="shared" si="440"/>
        <v>72890042.140000001</v>
      </c>
      <c r="DH643" s="401">
        <f t="shared" si="441"/>
        <v>7687614</v>
      </c>
      <c r="DI643" s="401">
        <f t="shared" si="442"/>
        <v>65202428.140000001</v>
      </c>
      <c r="DJ643" s="401">
        <f t="shared" si="443"/>
        <v>0</v>
      </c>
      <c r="DL643" s="408">
        <f t="shared" si="444"/>
        <v>6638737.5</v>
      </c>
      <c r="DM643" s="408">
        <f t="shared" si="445"/>
        <v>-1979577.5</v>
      </c>
    </row>
    <row r="644" spans="1:117" s="56" customFormat="1" ht="21" x14ac:dyDescent="0.2">
      <c r="A644" s="192">
        <f t="shared" si="406"/>
        <v>2655495</v>
      </c>
      <c r="B644" s="137">
        <f>'آبان 1400'!B645</f>
        <v>639</v>
      </c>
      <c r="C644" s="137">
        <f>'آبان 1400'!C645</f>
        <v>436</v>
      </c>
      <c r="D644" s="137">
        <f>'آبان 1400'!D645</f>
        <v>12953</v>
      </c>
      <c r="E644" s="137" t="str">
        <f>'آبان 1400'!E645</f>
        <v>غلام حسين</v>
      </c>
      <c r="F644" s="137" t="str">
        <f>'آبان 1400'!F645</f>
        <v>مرادي</v>
      </c>
      <c r="G644" s="137" t="str">
        <f>'آبان 1400'!G645</f>
        <v>نگهبان</v>
      </c>
      <c r="H644" s="137" t="str">
        <f>'آبان 1400'!H645</f>
        <v>خراسان رضوی</v>
      </c>
      <c r="I644" s="137" t="str">
        <f>'آبان 1400'!I645</f>
        <v>177-800-343109-1</v>
      </c>
      <c r="J644" s="137" t="str">
        <f>'آبان 1400'!J645</f>
        <v>0731352343</v>
      </c>
      <c r="K644" s="137" t="str">
        <f>'آبان 1400'!K645</f>
        <v>0068607120</v>
      </c>
      <c r="L644" s="137" t="str">
        <f>'آبان 1400'!L645</f>
        <v>خراسان رضوی</v>
      </c>
      <c r="M644" s="137" t="str">
        <f>'آبان 1400'!M645</f>
        <v>نگهبان</v>
      </c>
      <c r="N644" s="121">
        <f>'آبان 1400'!N645</f>
        <v>0</v>
      </c>
      <c r="O644" s="120" t="str">
        <f>'آبان 1400'!O645</f>
        <v>*</v>
      </c>
      <c r="P644" s="122">
        <f>'آبان 1400'!P645</f>
        <v>0</v>
      </c>
      <c r="Q644" s="362">
        <f>'آبان 1400'!Q645</f>
        <v>30</v>
      </c>
      <c r="R644" s="362">
        <f>'آبان 1400'!R645</f>
        <v>90</v>
      </c>
      <c r="S644" s="362">
        <f>'آبان 1400'!S645</f>
        <v>0</v>
      </c>
      <c r="T644" s="362">
        <f>'آبان 1400'!T645</f>
        <v>0</v>
      </c>
      <c r="U644" s="138">
        <f>'آبان 1400'!U645</f>
        <v>0</v>
      </c>
      <c r="V644" s="121">
        <f>'آبان 1400'!W645</f>
        <v>0</v>
      </c>
      <c r="W644" s="122">
        <f>'آبان 1400'!X645</f>
        <v>0</v>
      </c>
      <c r="X644" s="370">
        <f>'آبان 1400'!Y645</f>
        <v>1</v>
      </c>
      <c r="Y644" s="370">
        <f>'آبان 1400'!Z645</f>
        <v>1</v>
      </c>
      <c r="Z644" s="139">
        <f>'آبان 1400'!AA645</f>
        <v>885165</v>
      </c>
      <c r="AA644" s="139">
        <f>'آبان 1400'!AB645</f>
        <v>46667</v>
      </c>
      <c r="AB644" s="139">
        <f>'آبان 1400'!AC645</f>
        <v>931832</v>
      </c>
      <c r="AC644" s="139">
        <f>'آبان 1400'!AD645</f>
        <v>4500000</v>
      </c>
      <c r="AD644" s="139">
        <f>'آبان 1400'!AE645</f>
        <v>6000000</v>
      </c>
      <c r="AE644" s="140">
        <f>'آبان 1400'!AF645</f>
        <v>177895.19999999998</v>
      </c>
      <c r="AF644" s="123">
        <f>'آبان 1400'!AG645</f>
        <v>26554950</v>
      </c>
      <c r="AG644" s="124">
        <f>'آبان 1400'!AH645</f>
        <v>1400010</v>
      </c>
      <c r="AH644" s="124">
        <f>'آبان 1400'!AI645</f>
        <v>16010567.999999998</v>
      </c>
      <c r="AI644" s="124">
        <f>'آبان 1400'!AJ645</f>
        <v>2655495</v>
      </c>
      <c r="AJ644" s="124">
        <f>'آبان 1400'!AK645</f>
        <v>4500000</v>
      </c>
      <c r="AK644" s="124">
        <f>'آبان 1400'!AL645</f>
        <v>6000000</v>
      </c>
      <c r="AL644" s="124">
        <f>'آبان 1400'!AM645</f>
        <v>0</v>
      </c>
      <c r="AM644" s="124">
        <f>'آبان 1400'!AN645</f>
        <v>0</v>
      </c>
      <c r="AN644" s="124">
        <f>'آبان 1400'!AO645</f>
        <v>0</v>
      </c>
      <c r="AO644" s="124">
        <f>'آبان 1400'!AP645</f>
        <v>6000000</v>
      </c>
      <c r="AP644" s="124">
        <f>'آبان 1400'!AQ645</f>
        <v>0</v>
      </c>
      <c r="AQ644" s="124">
        <f>'آبان 1400'!AR645</f>
        <v>0</v>
      </c>
      <c r="AR644" s="124">
        <f>'آبان 1400'!AS645</f>
        <v>0</v>
      </c>
      <c r="AS644" s="379">
        <f>'آبان 1400'!AT645</f>
        <v>0</v>
      </c>
      <c r="AT644" s="372">
        <f t="shared" si="407"/>
        <v>63121023</v>
      </c>
      <c r="AU644" s="174">
        <f>'آبان 1400'!AV645</f>
        <v>39732941.039999999</v>
      </c>
      <c r="AV644" s="142">
        <f>'آبان 1400'!AW645</f>
        <v>60465528</v>
      </c>
      <c r="AW644" s="143">
        <f t="shared" si="408"/>
        <v>4232586.96</v>
      </c>
      <c r="AX644" s="76">
        <f t="shared" si="409"/>
        <v>0</v>
      </c>
      <c r="AY644" s="143">
        <f>'آبان 1400'!AZ645</f>
        <v>0</v>
      </c>
      <c r="AZ644" s="143">
        <f>'آبان 1400'!BA645</f>
        <v>0</v>
      </c>
      <c r="BA644" s="143">
        <f>'آبان 1400'!BB645</f>
        <v>0</v>
      </c>
      <c r="BB644" s="143">
        <f>'آبان 1400'!BC645</f>
        <v>0</v>
      </c>
      <c r="BC644" s="143">
        <f>'آبان 1400'!BD645</f>
        <v>0</v>
      </c>
      <c r="BD644" s="143">
        <f>'آبان 1400'!BE645</f>
        <v>0</v>
      </c>
      <c r="BE644" s="143">
        <f>'آبان 1400'!BF645</f>
        <v>0</v>
      </c>
      <c r="BF644" s="144">
        <f t="shared" si="410"/>
        <v>4232586.96</v>
      </c>
      <c r="BG644" s="141">
        <f t="shared" si="411"/>
        <v>58888436</v>
      </c>
      <c r="BH644" s="145">
        <f t="shared" si="412"/>
        <v>63121023</v>
      </c>
      <c r="BI644" s="128">
        <f t="shared" si="405"/>
        <v>4659160</v>
      </c>
      <c r="BJ644" s="146">
        <f t="shared" si="413"/>
        <v>2329580</v>
      </c>
      <c r="BK644" s="146">
        <f t="shared" si="414"/>
        <v>698874</v>
      </c>
      <c r="BL644" s="147">
        <f t="shared" si="415"/>
        <v>1120000</v>
      </c>
      <c r="BM644" s="383">
        <v>0</v>
      </c>
      <c r="BN644" s="148">
        <f t="shared" si="416"/>
        <v>71928637</v>
      </c>
      <c r="BO644" s="149">
        <f t="shared" si="417"/>
        <v>60465528</v>
      </c>
      <c r="BP644" s="150">
        <f t="shared" si="418"/>
        <v>13907071.440000001</v>
      </c>
      <c r="BQ644" s="151">
        <f t="shared" si="419"/>
        <v>85835708.439999998</v>
      </c>
      <c r="BR644" s="152">
        <f t="shared" si="420"/>
        <v>100800</v>
      </c>
      <c r="BS644" s="148">
        <f t="shared" si="421"/>
        <v>85936508.439999998</v>
      </c>
      <c r="BT644" s="136">
        <v>0</v>
      </c>
      <c r="BU644" s="149">
        <f t="shared" si="422"/>
        <v>7192863.7000000002</v>
      </c>
      <c r="BV644" s="153">
        <f t="shared" si="423"/>
        <v>3596431.85</v>
      </c>
      <c r="BW644" s="134">
        <f t="shared" si="424"/>
        <v>75147212.890000001</v>
      </c>
      <c r="BX644" s="148">
        <f t="shared" si="425"/>
        <v>7687614</v>
      </c>
      <c r="BY644" s="135">
        <f t="shared" si="426"/>
        <v>67459598.890000001</v>
      </c>
      <c r="CD644" s="400">
        <f>'آبان 1400'!AU645</f>
        <v>63121023</v>
      </c>
      <c r="CE644" s="401">
        <f>'آبان 1400'!AV645</f>
        <v>39732941.039999999</v>
      </c>
      <c r="CF644" s="401">
        <f>'آبان 1400'!AW645</f>
        <v>60465528</v>
      </c>
      <c r="CG644" s="401">
        <f>'آبان 1400'!AX645</f>
        <v>4232586.96</v>
      </c>
      <c r="CH644" s="401">
        <f>'آبان 1400'!AY645</f>
        <v>0</v>
      </c>
      <c r="CI644" s="401">
        <f>'آبان 1400'!AZ645</f>
        <v>0</v>
      </c>
      <c r="CJ644" s="401">
        <f>'آبان 1400'!BA645</f>
        <v>0</v>
      </c>
      <c r="CK644" s="401">
        <f>'آبان 1400'!BB645</f>
        <v>0</v>
      </c>
      <c r="CL644" s="401">
        <f>'آبان 1400'!BC645</f>
        <v>0</v>
      </c>
      <c r="CM644" s="401">
        <f>'آبان 1400'!BD645</f>
        <v>0</v>
      </c>
      <c r="CN644" s="401">
        <f>'آبان 1400'!BE645</f>
        <v>0</v>
      </c>
      <c r="CO644" s="401">
        <f>'آبان 1400'!BF645</f>
        <v>0</v>
      </c>
      <c r="CP644" s="401">
        <f>'آبان 1400'!BG645</f>
        <v>4232586.96</v>
      </c>
      <c r="CQ644" s="401">
        <f>'آبان 1400'!BH645</f>
        <v>58888436</v>
      </c>
      <c r="CR644" s="401">
        <f t="shared" si="427"/>
        <v>63121023</v>
      </c>
      <c r="CS644" s="56">
        <f t="shared" si="428"/>
        <v>4659160</v>
      </c>
      <c r="CT644" s="400">
        <f t="shared" si="429"/>
        <v>2329580</v>
      </c>
      <c r="CU644" s="401">
        <f t="shared" si="430"/>
        <v>698874</v>
      </c>
      <c r="CV644" s="401">
        <f t="shared" si="431"/>
        <v>1120000</v>
      </c>
      <c r="CW644" s="56">
        <v>0</v>
      </c>
      <c r="CX644" s="401">
        <f t="shared" si="432"/>
        <v>71928637</v>
      </c>
      <c r="CY644" s="401">
        <f t="shared" si="433"/>
        <v>60465528</v>
      </c>
      <c r="CZ644" s="401">
        <f t="shared" si="434"/>
        <v>13907071.440000001</v>
      </c>
      <c r="DA644" s="401">
        <f t="shared" si="435"/>
        <v>85835708.439999998</v>
      </c>
      <c r="DB644" s="401">
        <f t="shared" si="436"/>
        <v>100800</v>
      </c>
      <c r="DC644" s="401">
        <f t="shared" si="437"/>
        <v>85936508.439999998</v>
      </c>
      <c r="DD644" s="406">
        <v>0</v>
      </c>
      <c r="DE644" s="401">
        <f t="shared" si="438"/>
        <v>7192863.7000000002</v>
      </c>
      <c r="DF644" s="401">
        <f t="shared" si="439"/>
        <v>3596431.85</v>
      </c>
      <c r="DG644" s="401">
        <f t="shared" si="440"/>
        <v>75147212.890000001</v>
      </c>
      <c r="DH644" s="401">
        <f t="shared" si="441"/>
        <v>7687614</v>
      </c>
      <c r="DI644" s="401">
        <f t="shared" si="442"/>
        <v>67459598.890000001</v>
      </c>
      <c r="DJ644" s="401">
        <f t="shared" si="443"/>
        <v>0</v>
      </c>
      <c r="DL644" s="408">
        <f t="shared" si="444"/>
        <v>6638737.5</v>
      </c>
      <c r="DM644" s="408">
        <f t="shared" si="445"/>
        <v>-1979577.5</v>
      </c>
    </row>
    <row r="645" spans="1:117" s="56" customFormat="1" ht="21" x14ac:dyDescent="0.2">
      <c r="A645" s="192">
        <f t="shared" si="406"/>
        <v>2655495</v>
      </c>
      <c r="B645" s="137">
        <f>'آبان 1400'!B646</f>
        <v>640</v>
      </c>
      <c r="C645" s="137">
        <f>'آبان 1400'!C646</f>
        <v>437</v>
      </c>
      <c r="D645" s="137">
        <f>'آبان 1400'!D646</f>
        <v>12947</v>
      </c>
      <c r="E645" s="137" t="str">
        <f>'آبان 1400'!E646</f>
        <v>امير</v>
      </c>
      <c r="F645" s="137" t="str">
        <f>'آبان 1400'!F646</f>
        <v>شايسته لطفي</v>
      </c>
      <c r="G645" s="137" t="str">
        <f>'آبان 1400'!G646</f>
        <v>نگهبان</v>
      </c>
      <c r="H645" s="137" t="str">
        <f>'آبان 1400'!H646</f>
        <v>خراسان رضوی</v>
      </c>
      <c r="I645" s="137" t="str">
        <f>'آبان 1400'!I646</f>
        <v>177-813-2887319-1</v>
      </c>
      <c r="J645" s="137" t="str">
        <f>'آبان 1400'!J646</f>
        <v>0943565715</v>
      </c>
      <c r="K645" s="137" t="str">
        <f>'آبان 1400'!K646</f>
        <v>0068189086</v>
      </c>
      <c r="L645" s="137" t="str">
        <f>'آبان 1400'!L646</f>
        <v>خراسان رضوی</v>
      </c>
      <c r="M645" s="137" t="str">
        <f>'آبان 1400'!M646</f>
        <v>نگهبان</v>
      </c>
      <c r="N645" s="121" t="str">
        <f>'آبان 1400'!N646</f>
        <v>*</v>
      </c>
      <c r="O645" s="120">
        <f>'آبان 1400'!O646</f>
        <v>0</v>
      </c>
      <c r="P645" s="122">
        <f>'آبان 1400'!P646</f>
        <v>0</v>
      </c>
      <c r="Q645" s="362">
        <f>'آبان 1400'!Q646</f>
        <v>30</v>
      </c>
      <c r="R645" s="362">
        <f>'آبان 1400'!R646</f>
        <v>120</v>
      </c>
      <c r="S645" s="362">
        <f>'آبان 1400'!S646</f>
        <v>110</v>
      </c>
      <c r="T645" s="362">
        <f>'آبان 1400'!T646</f>
        <v>29.33</v>
      </c>
      <c r="U645" s="138">
        <f>'آبان 1400'!U646</f>
        <v>0</v>
      </c>
      <c r="V645" s="121">
        <f>'آبان 1400'!W646</f>
        <v>0</v>
      </c>
      <c r="W645" s="122">
        <f>'آبان 1400'!X646</f>
        <v>0</v>
      </c>
      <c r="X645" s="370">
        <f>'آبان 1400'!Y646</f>
        <v>1</v>
      </c>
      <c r="Y645" s="370">
        <f>'آبان 1400'!Z646</f>
        <v>1</v>
      </c>
      <c r="Z645" s="139">
        <f>'آبان 1400'!AA646</f>
        <v>885165</v>
      </c>
      <c r="AA645" s="139">
        <f>'آبان 1400'!AB646</f>
        <v>46667</v>
      </c>
      <c r="AB645" s="139">
        <f>'آبان 1400'!AC646</f>
        <v>931832</v>
      </c>
      <c r="AC645" s="139">
        <f>'آبان 1400'!AD646</f>
        <v>4500000</v>
      </c>
      <c r="AD645" s="139">
        <f>'آبان 1400'!AE646</f>
        <v>6000000</v>
      </c>
      <c r="AE645" s="140">
        <f>'آبان 1400'!AF646</f>
        <v>177895.19999999998</v>
      </c>
      <c r="AF645" s="123">
        <f>'آبان 1400'!AG646</f>
        <v>26554950</v>
      </c>
      <c r="AG645" s="124">
        <f>'آبان 1400'!AH646</f>
        <v>1400010</v>
      </c>
      <c r="AH645" s="124">
        <f>'آبان 1400'!AI646</f>
        <v>21347423.999999996</v>
      </c>
      <c r="AI645" s="124">
        <f>'آبان 1400'!AJ646</f>
        <v>2655495</v>
      </c>
      <c r="AJ645" s="124">
        <f>'آبان 1400'!AK646</f>
        <v>4500000</v>
      </c>
      <c r="AK645" s="124">
        <f>'آبان 1400'!AL646</f>
        <v>6000000</v>
      </c>
      <c r="AL645" s="124">
        <f>'آبان 1400'!AM646</f>
        <v>4892117.9999999991</v>
      </c>
      <c r="AM645" s="124">
        <f>'آبان 1400'!AN646</f>
        <v>5217666.2159999991</v>
      </c>
      <c r="AN645" s="124">
        <f>'آبان 1400'!AO646</f>
        <v>0</v>
      </c>
      <c r="AO645" s="124">
        <f>'آبان 1400'!AP646</f>
        <v>2800000</v>
      </c>
      <c r="AP645" s="124">
        <f>'آبان 1400'!AQ646</f>
        <v>0</v>
      </c>
      <c r="AQ645" s="124">
        <f>'آبان 1400'!AR646</f>
        <v>0</v>
      </c>
      <c r="AR645" s="124">
        <f>'آبان 1400'!AS646</f>
        <v>0</v>
      </c>
      <c r="AS645" s="379">
        <f>'آبان 1400'!AT646</f>
        <v>0</v>
      </c>
      <c r="AT645" s="372">
        <f t="shared" si="407"/>
        <v>75367663.216000006</v>
      </c>
      <c r="AU645" s="174">
        <f>'آبان 1400'!AV646</f>
        <v>54322316.440880008</v>
      </c>
      <c r="AV645" s="142">
        <f>'آبان 1400'!AW646</f>
        <v>72712168.215999991</v>
      </c>
      <c r="AW645" s="143">
        <f t="shared" si="408"/>
        <v>5089851.7751199994</v>
      </c>
      <c r="AX645" s="76">
        <f t="shared" si="409"/>
        <v>1432231.644088001</v>
      </c>
      <c r="AY645" s="143">
        <f>'آبان 1400'!AZ646</f>
        <v>0</v>
      </c>
      <c r="AZ645" s="143">
        <f>'آبان 1400'!BA646</f>
        <v>0</v>
      </c>
      <c r="BA645" s="143">
        <f>'آبان 1400'!BB646</f>
        <v>0</v>
      </c>
      <c r="BB645" s="143">
        <f>'آبان 1400'!BC646</f>
        <v>0</v>
      </c>
      <c r="BC645" s="143">
        <f>'آبان 1400'!BD646</f>
        <v>0</v>
      </c>
      <c r="BD645" s="143">
        <f>'آبان 1400'!BE646</f>
        <v>0</v>
      </c>
      <c r="BE645" s="143">
        <f>'آبان 1400'!BF646</f>
        <v>0</v>
      </c>
      <c r="BF645" s="144">
        <f t="shared" si="410"/>
        <v>6522083.4192080004</v>
      </c>
      <c r="BG645" s="141">
        <f t="shared" si="411"/>
        <v>68845579</v>
      </c>
      <c r="BH645" s="145">
        <f t="shared" si="412"/>
        <v>75367663.216000006</v>
      </c>
      <c r="BI645" s="128">
        <f t="shared" si="405"/>
        <v>4659160</v>
      </c>
      <c r="BJ645" s="146">
        <f t="shared" si="413"/>
        <v>2329580</v>
      </c>
      <c r="BK645" s="146">
        <f t="shared" si="414"/>
        <v>698874</v>
      </c>
      <c r="BL645" s="147">
        <f t="shared" si="415"/>
        <v>1120000</v>
      </c>
      <c r="BM645" s="383">
        <v>0</v>
      </c>
      <c r="BN645" s="148">
        <f t="shared" si="416"/>
        <v>84175277.216000006</v>
      </c>
      <c r="BO645" s="149">
        <f t="shared" si="417"/>
        <v>72712168.215999991</v>
      </c>
      <c r="BP645" s="150">
        <f t="shared" si="418"/>
        <v>16723798.689679999</v>
      </c>
      <c r="BQ645" s="151">
        <f t="shared" si="419"/>
        <v>100899075.90568</v>
      </c>
      <c r="BR645" s="152">
        <f t="shared" si="420"/>
        <v>100800</v>
      </c>
      <c r="BS645" s="148">
        <f t="shared" si="421"/>
        <v>100999875.90568</v>
      </c>
      <c r="BT645" s="136">
        <v>0</v>
      </c>
      <c r="BU645" s="149">
        <f t="shared" si="422"/>
        <v>8417527.7216000017</v>
      </c>
      <c r="BV645" s="153">
        <f t="shared" si="423"/>
        <v>4208763.8608000008</v>
      </c>
      <c r="BW645" s="134">
        <f t="shared" si="424"/>
        <v>88373584.323280007</v>
      </c>
      <c r="BX645" s="148">
        <f t="shared" si="425"/>
        <v>7687614</v>
      </c>
      <c r="BY645" s="135">
        <f t="shared" si="426"/>
        <v>80685970.323280007</v>
      </c>
      <c r="CD645" s="400">
        <f>'آبان 1400'!AU646</f>
        <v>75367663.216000006</v>
      </c>
      <c r="CE645" s="401">
        <f>'آبان 1400'!AV646</f>
        <v>54322316.440880008</v>
      </c>
      <c r="CF645" s="401">
        <f>'آبان 1400'!AW646</f>
        <v>72712168.215999991</v>
      </c>
      <c r="CG645" s="401">
        <f>'آبان 1400'!AX646</f>
        <v>5089851.7751199994</v>
      </c>
      <c r="CH645" s="401">
        <f>'آبان 1400'!AY646</f>
        <v>1432231.644088001</v>
      </c>
      <c r="CI645" s="401">
        <f>'آبان 1400'!AZ646</f>
        <v>0</v>
      </c>
      <c r="CJ645" s="401">
        <f>'آبان 1400'!BA646</f>
        <v>0</v>
      </c>
      <c r="CK645" s="401">
        <f>'آبان 1400'!BB646</f>
        <v>0</v>
      </c>
      <c r="CL645" s="401">
        <f>'آبان 1400'!BC646</f>
        <v>0</v>
      </c>
      <c r="CM645" s="401">
        <f>'آبان 1400'!BD646</f>
        <v>0</v>
      </c>
      <c r="CN645" s="401">
        <f>'آبان 1400'!BE646</f>
        <v>0</v>
      </c>
      <c r="CO645" s="401">
        <f>'آبان 1400'!BF646</f>
        <v>0</v>
      </c>
      <c r="CP645" s="401">
        <f>'آبان 1400'!BG646</f>
        <v>6522083.4192080004</v>
      </c>
      <c r="CQ645" s="401">
        <f>'آبان 1400'!BH646</f>
        <v>68845579</v>
      </c>
      <c r="CR645" s="401">
        <f t="shared" si="427"/>
        <v>75367663.216000006</v>
      </c>
      <c r="CS645" s="56">
        <f t="shared" si="428"/>
        <v>4659160</v>
      </c>
      <c r="CT645" s="400">
        <f t="shared" si="429"/>
        <v>2329580</v>
      </c>
      <c r="CU645" s="401">
        <f t="shared" si="430"/>
        <v>698874</v>
      </c>
      <c r="CV645" s="401">
        <f t="shared" si="431"/>
        <v>1120000</v>
      </c>
      <c r="CW645" s="56">
        <v>0</v>
      </c>
      <c r="CX645" s="401">
        <f t="shared" si="432"/>
        <v>84175277.216000006</v>
      </c>
      <c r="CY645" s="401">
        <f t="shared" si="433"/>
        <v>72712168.215999991</v>
      </c>
      <c r="CZ645" s="401">
        <f t="shared" si="434"/>
        <v>16723798.689679999</v>
      </c>
      <c r="DA645" s="401">
        <f t="shared" si="435"/>
        <v>100899075.90568</v>
      </c>
      <c r="DB645" s="401">
        <f t="shared" si="436"/>
        <v>100800</v>
      </c>
      <c r="DC645" s="401">
        <f t="shared" si="437"/>
        <v>100999875.90568</v>
      </c>
      <c r="DD645" s="406">
        <v>0</v>
      </c>
      <c r="DE645" s="401">
        <f t="shared" si="438"/>
        <v>8417527.7216000017</v>
      </c>
      <c r="DF645" s="401">
        <f t="shared" si="439"/>
        <v>4208763.8608000008</v>
      </c>
      <c r="DG645" s="401">
        <f t="shared" si="440"/>
        <v>88373584.323280007</v>
      </c>
      <c r="DH645" s="401">
        <f t="shared" si="441"/>
        <v>7687614</v>
      </c>
      <c r="DI645" s="401">
        <f t="shared" si="442"/>
        <v>80685970.323280007</v>
      </c>
      <c r="DJ645" s="401">
        <f t="shared" si="443"/>
        <v>0</v>
      </c>
      <c r="DL645" s="408">
        <f t="shared" si="444"/>
        <v>6638737.5</v>
      </c>
      <c r="DM645" s="408">
        <f t="shared" si="445"/>
        <v>-1979577.5</v>
      </c>
    </row>
    <row r="646" spans="1:117" s="56" customFormat="1" ht="21" x14ac:dyDescent="0.2">
      <c r="A646" s="192">
        <f t="shared" si="406"/>
        <v>2655495</v>
      </c>
      <c r="B646" s="137">
        <f>'آبان 1400'!B647</f>
        <v>641</v>
      </c>
      <c r="C646" s="137">
        <f>'آبان 1400'!C647</f>
        <v>438</v>
      </c>
      <c r="D646" s="137">
        <f>'آبان 1400'!D647</f>
        <v>12942</v>
      </c>
      <c r="E646" s="137" t="str">
        <f>'آبان 1400'!E647</f>
        <v>حسين</v>
      </c>
      <c r="F646" s="137" t="str">
        <f>'آبان 1400'!F647</f>
        <v>كوهستاني</v>
      </c>
      <c r="G646" s="137" t="str">
        <f>'آبان 1400'!G647</f>
        <v>نگهبان</v>
      </c>
      <c r="H646" s="137" t="str">
        <f>'آبان 1400'!H647</f>
        <v>خراسان رضوی</v>
      </c>
      <c r="I646" s="137" t="str">
        <f>'آبان 1400'!I647</f>
        <v>177-813-6888690-1</v>
      </c>
      <c r="J646" s="137" t="str">
        <f>'آبان 1400'!J647</f>
        <v>0920837298</v>
      </c>
      <c r="K646" s="137" t="str">
        <f>'آبان 1400'!K647</f>
        <v>0067954191</v>
      </c>
      <c r="L646" s="137" t="str">
        <f>'آبان 1400'!L647</f>
        <v>خراسان رضوی</v>
      </c>
      <c r="M646" s="137" t="str">
        <f>'آبان 1400'!M647</f>
        <v>نگهبان</v>
      </c>
      <c r="N646" s="121" t="str">
        <f>'آبان 1400'!N647</f>
        <v>*</v>
      </c>
      <c r="O646" s="120">
        <f>'آبان 1400'!O647</f>
        <v>0</v>
      </c>
      <c r="P646" s="122">
        <f>'آبان 1400'!P647</f>
        <v>0</v>
      </c>
      <c r="Q646" s="362">
        <f>'آبان 1400'!Q647</f>
        <v>30</v>
      </c>
      <c r="R646" s="362">
        <f>'آبان 1400'!R647</f>
        <v>120</v>
      </c>
      <c r="S646" s="362">
        <f>'آبان 1400'!S647</f>
        <v>110</v>
      </c>
      <c r="T646" s="362">
        <f>'آبان 1400'!T647</f>
        <v>29.33</v>
      </c>
      <c r="U646" s="138">
        <f>'آبان 1400'!U647</f>
        <v>0</v>
      </c>
      <c r="V646" s="121">
        <f>'آبان 1400'!W647</f>
        <v>0</v>
      </c>
      <c r="W646" s="122">
        <f>'آبان 1400'!X647</f>
        <v>0</v>
      </c>
      <c r="X646" s="370">
        <f>'آبان 1400'!Y647</f>
        <v>0</v>
      </c>
      <c r="Y646" s="370">
        <f>'آبان 1400'!Z647</f>
        <v>0</v>
      </c>
      <c r="Z646" s="139">
        <f>'آبان 1400'!AA647</f>
        <v>885165</v>
      </c>
      <c r="AA646" s="139">
        <f>'آبان 1400'!AB647</f>
        <v>46667</v>
      </c>
      <c r="AB646" s="139">
        <f>'آبان 1400'!AC647</f>
        <v>931832</v>
      </c>
      <c r="AC646" s="139">
        <f>'آبان 1400'!AD647</f>
        <v>4500000</v>
      </c>
      <c r="AD646" s="139">
        <f>'آبان 1400'!AE647</f>
        <v>6000000</v>
      </c>
      <c r="AE646" s="140">
        <f>'آبان 1400'!AF647</f>
        <v>177895.19999999998</v>
      </c>
      <c r="AF646" s="123">
        <f>'آبان 1400'!AG647</f>
        <v>26554950</v>
      </c>
      <c r="AG646" s="124">
        <f>'آبان 1400'!AH647</f>
        <v>1400010</v>
      </c>
      <c r="AH646" s="124">
        <f>'آبان 1400'!AI647</f>
        <v>21347423.999999996</v>
      </c>
      <c r="AI646" s="124">
        <f>'آبان 1400'!AJ647</f>
        <v>0</v>
      </c>
      <c r="AJ646" s="124">
        <f>'آبان 1400'!AK647</f>
        <v>4500000</v>
      </c>
      <c r="AK646" s="124">
        <f>'آبان 1400'!AL647</f>
        <v>6000000</v>
      </c>
      <c r="AL646" s="124">
        <f>'آبان 1400'!AM647</f>
        <v>4892117.9999999991</v>
      </c>
      <c r="AM646" s="124">
        <f>'آبان 1400'!AN647</f>
        <v>5217666.2159999991</v>
      </c>
      <c r="AN646" s="124">
        <f>'آبان 1400'!AO647</f>
        <v>0</v>
      </c>
      <c r="AO646" s="124">
        <f>'آبان 1400'!AP647</f>
        <v>2800000</v>
      </c>
      <c r="AP646" s="124">
        <f>'آبان 1400'!AQ647</f>
        <v>0</v>
      </c>
      <c r="AQ646" s="124">
        <f>'آبان 1400'!AR647</f>
        <v>0</v>
      </c>
      <c r="AR646" s="124">
        <f>'آبان 1400'!AS647</f>
        <v>0</v>
      </c>
      <c r="AS646" s="379">
        <f>'آبان 1400'!AT647</f>
        <v>0</v>
      </c>
      <c r="AT646" s="372">
        <f t="shared" si="407"/>
        <v>72712168.216000006</v>
      </c>
      <c r="AU646" s="174">
        <f>'آبان 1400'!AV647</f>
        <v>54322316.440880008</v>
      </c>
      <c r="AV646" s="142">
        <f>'آبان 1400'!AW647</f>
        <v>72712168.215999991</v>
      </c>
      <c r="AW646" s="143">
        <f t="shared" si="408"/>
        <v>5089851.7751199994</v>
      </c>
      <c r="AX646" s="76">
        <f t="shared" si="409"/>
        <v>1432231.644088001</v>
      </c>
      <c r="AY646" s="143">
        <f>'آبان 1400'!AZ647</f>
        <v>0</v>
      </c>
      <c r="AZ646" s="143">
        <f>'آبان 1400'!BA647</f>
        <v>0</v>
      </c>
      <c r="BA646" s="143">
        <f>'آبان 1400'!BB647</f>
        <v>0</v>
      </c>
      <c r="BB646" s="143">
        <f>'آبان 1400'!BC647</f>
        <v>0</v>
      </c>
      <c r="BC646" s="143">
        <f>'آبان 1400'!BD647</f>
        <v>0</v>
      </c>
      <c r="BD646" s="143">
        <f>'آبان 1400'!BE647</f>
        <v>0</v>
      </c>
      <c r="BE646" s="143">
        <f>'آبان 1400'!BF647</f>
        <v>0</v>
      </c>
      <c r="BF646" s="144">
        <f t="shared" si="410"/>
        <v>6522083.4192080004</v>
      </c>
      <c r="BG646" s="141">
        <f t="shared" si="411"/>
        <v>66190084</v>
      </c>
      <c r="BH646" s="145">
        <f t="shared" si="412"/>
        <v>72712168.216000006</v>
      </c>
      <c r="BI646" s="128">
        <f t="shared" ref="BI646:BI709" si="446">(((AB646*30)*2)/12)/30*Q646</f>
        <v>4659160</v>
      </c>
      <c r="BJ646" s="146">
        <f t="shared" si="413"/>
        <v>2329580</v>
      </c>
      <c r="BK646" s="146">
        <f t="shared" si="414"/>
        <v>698874</v>
      </c>
      <c r="BL646" s="147">
        <f t="shared" si="415"/>
        <v>1120000</v>
      </c>
      <c r="BM646" s="383">
        <v>0</v>
      </c>
      <c r="BN646" s="148">
        <f t="shared" si="416"/>
        <v>81519782.216000006</v>
      </c>
      <c r="BO646" s="149">
        <f t="shared" si="417"/>
        <v>72712168.215999991</v>
      </c>
      <c r="BP646" s="150">
        <f t="shared" si="418"/>
        <v>16723798.689679999</v>
      </c>
      <c r="BQ646" s="151">
        <f t="shared" si="419"/>
        <v>98243580.905680001</v>
      </c>
      <c r="BR646" s="152">
        <f t="shared" si="420"/>
        <v>100800</v>
      </c>
      <c r="BS646" s="148">
        <f t="shared" si="421"/>
        <v>98344380.905680001</v>
      </c>
      <c r="BT646" s="136">
        <v>0</v>
      </c>
      <c r="BU646" s="149">
        <f t="shared" si="422"/>
        <v>8151978.2216000007</v>
      </c>
      <c r="BV646" s="153">
        <f t="shared" si="423"/>
        <v>4075989.1108000004</v>
      </c>
      <c r="BW646" s="134">
        <f t="shared" si="424"/>
        <v>86116413.573280007</v>
      </c>
      <c r="BX646" s="148">
        <f t="shared" si="425"/>
        <v>7687614</v>
      </c>
      <c r="BY646" s="135">
        <f t="shared" si="426"/>
        <v>78428799.573280007</v>
      </c>
      <c r="CD646" s="400">
        <f>'آبان 1400'!AU647</f>
        <v>72712168.216000006</v>
      </c>
      <c r="CE646" s="401">
        <f>'آبان 1400'!AV647</f>
        <v>54322316.440880008</v>
      </c>
      <c r="CF646" s="401">
        <f>'آبان 1400'!AW647</f>
        <v>72712168.215999991</v>
      </c>
      <c r="CG646" s="401">
        <f>'آبان 1400'!AX647</f>
        <v>5089851.7751199994</v>
      </c>
      <c r="CH646" s="401">
        <f>'آبان 1400'!AY647</f>
        <v>1432231.644088001</v>
      </c>
      <c r="CI646" s="401">
        <f>'آبان 1400'!AZ647</f>
        <v>0</v>
      </c>
      <c r="CJ646" s="401">
        <f>'آبان 1400'!BA647</f>
        <v>0</v>
      </c>
      <c r="CK646" s="401">
        <f>'آبان 1400'!BB647</f>
        <v>0</v>
      </c>
      <c r="CL646" s="401">
        <f>'آبان 1400'!BC647</f>
        <v>0</v>
      </c>
      <c r="CM646" s="401">
        <f>'آبان 1400'!BD647</f>
        <v>0</v>
      </c>
      <c r="CN646" s="401">
        <f>'آبان 1400'!BE647</f>
        <v>0</v>
      </c>
      <c r="CO646" s="401">
        <f>'آبان 1400'!BF647</f>
        <v>0</v>
      </c>
      <c r="CP646" s="401">
        <f>'آبان 1400'!BG647</f>
        <v>6522083.4192080004</v>
      </c>
      <c r="CQ646" s="401">
        <f>'آبان 1400'!BH647</f>
        <v>66190084</v>
      </c>
      <c r="CR646" s="401">
        <f t="shared" si="427"/>
        <v>72712168.216000006</v>
      </c>
      <c r="CS646" s="56">
        <f t="shared" si="428"/>
        <v>4659160</v>
      </c>
      <c r="CT646" s="400">
        <f t="shared" si="429"/>
        <v>2329580</v>
      </c>
      <c r="CU646" s="401">
        <f t="shared" si="430"/>
        <v>698874</v>
      </c>
      <c r="CV646" s="401">
        <f t="shared" si="431"/>
        <v>1120000</v>
      </c>
      <c r="CW646" s="56">
        <v>0</v>
      </c>
      <c r="CX646" s="401">
        <f t="shared" si="432"/>
        <v>81519782.216000006</v>
      </c>
      <c r="CY646" s="401">
        <f t="shared" si="433"/>
        <v>72712168.215999991</v>
      </c>
      <c r="CZ646" s="401">
        <f t="shared" si="434"/>
        <v>16723798.689679999</v>
      </c>
      <c r="DA646" s="401">
        <f t="shared" si="435"/>
        <v>98243580.905680001</v>
      </c>
      <c r="DB646" s="401">
        <f t="shared" si="436"/>
        <v>100800</v>
      </c>
      <c r="DC646" s="401">
        <f t="shared" si="437"/>
        <v>98344380.905680001</v>
      </c>
      <c r="DD646" s="406">
        <v>0</v>
      </c>
      <c r="DE646" s="401">
        <f t="shared" si="438"/>
        <v>8151978.2216000007</v>
      </c>
      <c r="DF646" s="401">
        <f t="shared" si="439"/>
        <v>4075989.1108000004</v>
      </c>
      <c r="DG646" s="401">
        <f t="shared" si="440"/>
        <v>86116413.573280007</v>
      </c>
      <c r="DH646" s="401">
        <f t="shared" si="441"/>
        <v>7687614</v>
      </c>
      <c r="DI646" s="401">
        <f t="shared" si="442"/>
        <v>78428799.573280007</v>
      </c>
      <c r="DJ646" s="401">
        <f t="shared" si="443"/>
        <v>0</v>
      </c>
      <c r="DL646" s="408">
        <f t="shared" si="444"/>
        <v>6638737.5</v>
      </c>
      <c r="DM646" s="408">
        <f t="shared" si="445"/>
        <v>-1979577.5</v>
      </c>
    </row>
    <row r="647" spans="1:117" s="56" customFormat="1" ht="21" x14ac:dyDescent="0.2">
      <c r="A647" s="192">
        <f t="shared" ref="A647:A710" si="447">885165*3</f>
        <v>2655495</v>
      </c>
      <c r="B647" s="137">
        <f>'آبان 1400'!B648</f>
        <v>642</v>
      </c>
      <c r="C647" s="137">
        <f>'آبان 1400'!C648</f>
        <v>439</v>
      </c>
      <c r="D647" s="137">
        <f>'آبان 1400'!D648</f>
        <v>12955</v>
      </c>
      <c r="E647" s="137" t="str">
        <f>'آبان 1400'!E648</f>
        <v>محمد علي</v>
      </c>
      <c r="F647" s="137" t="str">
        <f>'آبان 1400'!F648</f>
        <v>معيني</v>
      </c>
      <c r="G647" s="137" t="str">
        <f>'آبان 1400'!G648</f>
        <v>نگهبان</v>
      </c>
      <c r="H647" s="137" t="str">
        <f>'آبان 1400'!H648</f>
        <v>خراسان رضوی</v>
      </c>
      <c r="I647" s="137" t="str">
        <f>'آبان 1400'!I648</f>
        <v>177-813-4389164-1</v>
      </c>
      <c r="J647" s="137" t="str">
        <f>'آبان 1400'!J648</f>
        <v>0938947672</v>
      </c>
      <c r="K647" s="137" t="str">
        <f>'آبان 1400'!K648</f>
        <v>0067068119</v>
      </c>
      <c r="L647" s="137" t="str">
        <f>'آبان 1400'!L648</f>
        <v>خراسان رضوی</v>
      </c>
      <c r="M647" s="137" t="str">
        <f>'آبان 1400'!M648</f>
        <v>نگهبان</v>
      </c>
      <c r="N647" s="121" t="str">
        <f>'آبان 1400'!N648</f>
        <v>*</v>
      </c>
      <c r="O647" s="120">
        <f>'آبان 1400'!O648</f>
        <v>0</v>
      </c>
      <c r="P647" s="122">
        <f>'آبان 1400'!P648</f>
        <v>0</v>
      </c>
      <c r="Q647" s="362">
        <f>'آبان 1400'!Q648</f>
        <v>30</v>
      </c>
      <c r="R647" s="362">
        <f>'آبان 1400'!R648</f>
        <v>120</v>
      </c>
      <c r="S647" s="362">
        <f>'آبان 1400'!S648</f>
        <v>110</v>
      </c>
      <c r="T647" s="362">
        <f>'آبان 1400'!T648</f>
        <v>29.33</v>
      </c>
      <c r="U647" s="138">
        <f>'آبان 1400'!U648</f>
        <v>0</v>
      </c>
      <c r="V647" s="121">
        <f>'آبان 1400'!W648</f>
        <v>0</v>
      </c>
      <c r="W647" s="122">
        <f>'آبان 1400'!X648</f>
        <v>0</v>
      </c>
      <c r="X647" s="370">
        <f>'آبان 1400'!Y648</f>
        <v>1</v>
      </c>
      <c r="Y647" s="370">
        <f>'آبان 1400'!Z648</f>
        <v>1</v>
      </c>
      <c r="Z647" s="139">
        <f>'آبان 1400'!AA648</f>
        <v>885165</v>
      </c>
      <c r="AA647" s="139">
        <f>'آبان 1400'!AB648</f>
        <v>46667</v>
      </c>
      <c r="AB647" s="139">
        <f>'آبان 1400'!AC648</f>
        <v>931832</v>
      </c>
      <c r="AC647" s="139">
        <f>'آبان 1400'!AD648</f>
        <v>4500000</v>
      </c>
      <c r="AD647" s="139">
        <f>'آبان 1400'!AE648</f>
        <v>6000000</v>
      </c>
      <c r="AE647" s="140">
        <f>'آبان 1400'!AF648</f>
        <v>177895.19999999998</v>
      </c>
      <c r="AF647" s="123">
        <f>'آبان 1400'!AG648</f>
        <v>26554950</v>
      </c>
      <c r="AG647" s="124">
        <f>'آبان 1400'!AH648</f>
        <v>1400010</v>
      </c>
      <c r="AH647" s="124">
        <f>'آبان 1400'!AI648</f>
        <v>21347423.999999996</v>
      </c>
      <c r="AI647" s="124">
        <f>'آبان 1400'!AJ648</f>
        <v>2655495</v>
      </c>
      <c r="AJ647" s="124">
        <f>'آبان 1400'!AK648</f>
        <v>4500000</v>
      </c>
      <c r="AK647" s="124">
        <f>'آبان 1400'!AL648</f>
        <v>6000000</v>
      </c>
      <c r="AL647" s="124">
        <f>'آبان 1400'!AM648</f>
        <v>4892117.9999999991</v>
      </c>
      <c r="AM647" s="124">
        <f>'آبان 1400'!AN648</f>
        <v>5217666.2159999991</v>
      </c>
      <c r="AN647" s="124">
        <f>'آبان 1400'!AO648</f>
        <v>0</v>
      </c>
      <c r="AO647" s="124">
        <f>'آبان 1400'!AP648</f>
        <v>3000000</v>
      </c>
      <c r="AP647" s="124">
        <f>'آبان 1400'!AQ648</f>
        <v>0</v>
      </c>
      <c r="AQ647" s="124">
        <f>'آبان 1400'!AR648</f>
        <v>0</v>
      </c>
      <c r="AR647" s="124">
        <f>'آبان 1400'!AS648</f>
        <v>0</v>
      </c>
      <c r="AS647" s="379">
        <f>'آبان 1400'!AT648</f>
        <v>0</v>
      </c>
      <c r="AT647" s="372">
        <f t="shared" ref="AT647:AT710" si="448">SUM(AF647:AS647)</f>
        <v>75567663.216000006</v>
      </c>
      <c r="AU647" s="174">
        <f>'آبان 1400'!AV648</f>
        <v>54308316.440880008</v>
      </c>
      <c r="AV647" s="142">
        <f>'آبان 1400'!AW648</f>
        <v>72912168.215999991</v>
      </c>
      <c r="AW647" s="143">
        <f t="shared" ref="AW647:AW710" si="449">AV647*7%</f>
        <v>5103851.7751199994</v>
      </c>
      <c r="AX647" s="76">
        <f t="shared" ref="AX647:AX710" si="450">IF(AU647&lt;=40000000,0,IF(AND(AU647&gt;40000000,AU647&lt;=80000000),(AU647-40000000)*10%,IF(AND(AU647&gt;80000000,AU647&lt;=120000000),4000000+(AU647-80000000)*15%,IF(AND(AU647&gt;120000000,AU647&lt;=180000000),10000000+(AU647-120000000)*20%,IF(AND(AU647&gt;180000000,AU647&lt;=240000000),22000000+(AU647-180000000)*25%,IF(AND(AU647&gt;240000000,AU647&lt;=320000000),37000000+(AU647-240000000)*30%,61000000+(AU647-320000000)*35%))))))</f>
        <v>1430831.644088001</v>
      </c>
      <c r="AY647" s="143">
        <f>'آبان 1400'!AZ648</f>
        <v>0</v>
      </c>
      <c r="AZ647" s="143">
        <f>'آبان 1400'!BA648</f>
        <v>0</v>
      </c>
      <c r="BA647" s="143">
        <f>'آبان 1400'!BB648</f>
        <v>0</v>
      </c>
      <c r="BB647" s="143">
        <f>'آبان 1400'!BC648</f>
        <v>0</v>
      </c>
      <c r="BC647" s="143">
        <f>'آبان 1400'!BD648</f>
        <v>0</v>
      </c>
      <c r="BD647" s="143">
        <f>'آبان 1400'!BE648</f>
        <v>0</v>
      </c>
      <c r="BE647" s="143">
        <f>'آبان 1400'!BF648</f>
        <v>0</v>
      </c>
      <c r="BF647" s="144">
        <f t="shared" ref="BF647:BF710" si="451">SUM(AW647:BE647)</f>
        <v>6534683.4192080004</v>
      </c>
      <c r="BG647" s="141">
        <f t="shared" ref="BG647:BG710" si="452">INT(AT647-BF647)</f>
        <v>69032979</v>
      </c>
      <c r="BH647" s="145">
        <f t="shared" ref="BH647:BH710" si="453">SUM(AF647:AS647)</f>
        <v>75567663.216000006</v>
      </c>
      <c r="BI647" s="128">
        <f t="shared" si="446"/>
        <v>4659160</v>
      </c>
      <c r="BJ647" s="146">
        <f t="shared" ref="BJ647:BJ710" si="454">(((AB647*30))/12)/30*Q647</f>
        <v>2329580</v>
      </c>
      <c r="BK647" s="146">
        <f t="shared" ref="BK647:BK710" si="455">((AB647*9)/12)/30*Q647</f>
        <v>698874</v>
      </c>
      <c r="BL647" s="147">
        <f t="shared" ref="BL647:BL710" si="456">1120000/30*Q647</f>
        <v>1120000</v>
      </c>
      <c r="BM647" s="383">
        <v>0</v>
      </c>
      <c r="BN647" s="148">
        <f t="shared" ref="BN647:BN710" si="457">SUM(BH647:BM647)</f>
        <v>84375277.216000006</v>
      </c>
      <c r="BO647" s="149">
        <f t="shared" ref="BO647:BO710" si="458">AV647</f>
        <v>72912168.215999991</v>
      </c>
      <c r="BP647" s="150">
        <f t="shared" ref="BP647:BP710" si="459">BO647*23%</f>
        <v>16769798.689679999</v>
      </c>
      <c r="BQ647" s="151">
        <f t="shared" ref="BQ647:BQ710" si="460">BN647+BP647</f>
        <v>101145075.90568</v>
      </c>
      <c r="BR647" s="152">
        <f t="shared" ref="BR647:BR710" si="461">BL647*9%</f>
        <v>100800</v>
      </c>
      <c r="BS647" s="148">
        <f t="shared" ref="BS647:BS710" si="462">BQ647+BR647</f>
        <v>101245875.90568</v>
      </c>
      <c r="BT647" s="136">
        <v>0</v>
      </c>
      <c r="BU647" s="149">
        <f t="shared" ref="BU647:BU710" si="463">BN647*10%</f>
        <v>8437527.7216000017</v>
      </c>
      <c r="BV647" s="153">
        <f t="shared" ref="BV647:BV710" si="464">BN647*5%</f>
        <v>4218763.8608000008</v>
      </c>
      <c r="BW647" s="134">
        <f t="shared" ref="BW647:BW710" si="465">BS647-(BU647+BV647)</f>
        <v>88589584.323280007</v>
      </c>
      <c r="BX647" s="148">
        <f t="shared" ref="BX647:BX710" si="466">BI647+BJ647+BK647</f>
        <v>7687614</v>
      </c>
      <c r="BY647" s="135">
        <f t="shared" ref="BY647:BY710" si="467">BW647-BX647</f>
        <v>80901970.323280007</v>
      </c>
      <c r="CD647" s="400">
        <f>'آبان 1400'!AU648</f>
        <v>75567663.216000006</v>
      </c>
      <c r="CE647" s="401">
        <f>'آبان 1400'!AV648</f>
        <v>54308316.440880008</v>
      </c>
      <c r="CF647" s="401">
        <f>'آبان 1400'!AW648</f>
        <v>72912168.215999991</v>
      </c>
      <c r="CG647" s="401">
        <f>'آبان 1400'!AX648</f>
        <v>5103851.7751199994</v>
      </c>
      <c r="CH647" s="401">
        <f>'آبان 1400'!AY648</f>
        <v>1430831.644088001</v>
      </c>
      <c r="CI647" s="401">
        <f>'آبان 1400'!AZ648</f>
        <v>0</v>
      </c>
      <c r="CJ647" s="401">
        <f>'آبان 1400'!BA648</f>
        <v>0</v>
      </c>
      <c r="CK647" s="401">
        <f>'آبان 1400'!BB648</f>
        <v>0</v>
      </c>
      <c r="CL647" s="401">
        <f>'آبان 1400'!BC648</f>
        <v>0</v>
      </c>
      <c r="CM647" s="401">
        <f>'آبان 1400'!BD648</f>
        <v>0</v>
      </c>
      <c r="CN647" s="401">
        <f>'آبان 1400'!BE648</f>
        <v>0</v>
      </c>
      <c r="CO647" s="401">
        <f>'آبان 1400'!BF648</f>
        <v>0</v>
      </c>
      <c r="CP647" s="401">
        <f>'آبان 1400'!BG648</f>
        <v>6534683.4192080004</v>
      </c>
      <c r="CQ647" s="401">
        <f>'آبان 1400'!BH648</f>
        <v>69032979</v>
      </c>
      <c r="CR647" s="401">
        <f t="shared" ref="CR647:CR710" si="468">CD647</f>
        <v>75567663.216000006</v>
      </c>
      <c r="CS647" s="56">
        <f t="shared" ref="CS647:CS710" si="469">(AB647*30/12*2)/30*Q647</f>
        <v>4659160</v>
      </c>
      <c r="CT647" s="400">
        <f t="shared" ref="CT647:CT710" si="470">(AB647*30/12)/30*Q647</f>
        <v>2329580</v>
      </c>
      <c r="CU647" s="401">
        <f t="shared" ref="CU647:CU710" si="471">((AB647*9)/12)/30*Q647</f>
        <v>698874</v>
      </c>
      <c r="CV647" s="401">
        <f t="shared" ref="CV647:CV710" si="472">1120000/30*Q647</f>
        <v>1120000</v>
      </c>
      <c r="CW647" s="56">
        <v>0</v>
      </c>
      <c r="CX647" s="401">
        <f t="shared" ref="CX647:CX710" si="473">SUM(CR647:CW647)</f>
        <v>84375277.216000006</v>
      </c>
      <c r="CY647" s="401">
        <f t="shared" ref="CY647:CY710" si="474">BO647</f>
        <v>72912168.215999991</v>
      </c>
      <c r="CZ647" s="401">
        <f t="shared" ref="CZ647:CZ710" si="475">CY647*23%</f>
        <v>16769798.689679999</v>
      </c>
      <c r="DA647" s="401">
        <f t="shared" ref="DA647:DA710" si="476">CX647+CZ647</f>
        <v>101145075.90568</v>
      </c>
      <c r="DB647" s="401">
        <f t="shared" ref="DB647:DB710" si="477">CV647*9%</f>
        <v>100800</v>
      </c>
      <c r="DC647" s="401">
        <f t="shared" ref="DC647:DC710" si="478">DA647+DB647</f>
        <v>101245875.90568</v>
      </c>
      <c r="DD647" s="406">
        <v>0</v>
      </c>
      <c r="DE647" s="401">
        <f t="shared" ref="DE647:DE710" si="479">CX647*10%</f>
        <v>8437527.7216000017</v>
      </c>
      <c r="DF647" s="401">
        <f t="shared" ref="DF647:DF710" si="480">CX647*5%</f>
        <v>4218763.8608000008</v>
      </c>
      <c r="DG647" s="401">
        <f t="shared" ref="DG647:DG710" si="481">DC647-(DE647+DF647)</f>
        <v>88589584.323280007</v>
      </c>
      <c r="DH647" s="401">
        <f t="shared" ref="DH647:DH710" si="482">CS647+CT647+CU647</f>
        <v>7687614</v>
      </c>
      <c r="DI647" s="401">
        <f t="shared" ref="DI647:DI710" si="483">DG647-DH647</f>
        <v>80901970.323280007</v>
      </c>
      <c r="DJ647" s="401">
        <f t="shared" ref="DJ647:DJ710" si="484">DI647-BY647</f>
        <v>0</v>
      </c>
      <c r="DL647" s="408">
        <f t="shared" ref="DL647:DL710" si="485">(885165*30/12)*3</f>
        <v>6638737.5</v>
      </c>
      <c r="DM647" s="408">
        <f t="shared" ref="DM647:DM710" si="486">BI647-DL647</f>
        <v>-1979577.5</v>
      </c>
    </row>
    <row r="648" spans="1:117" s="56" customFormat="1" ht="21" x14ac:dyDescent="0.2">
      <c r="A648" s="192">
        <f t="shared" si="447"/>
        <v>2655495</v>
      </c>
      <c r="B648" s="137">
        <f>'آبان 1400'!B649</f>
        <v>643</v>
      </c>
      <c r="C648" s="137">
        <f>'آبان 1400'!C649</f>
        <v>440</v>
      </c>
      <c r="D648" s="137">
        <f>'آبان 1400'!D649</f>
        <v>13301</v>
      </c>
      <c r="E648" s="137" t="str">
        <f>'آبان 1400'!E649</f>
        <v>مرتضي</v>
      </c>
      <c r="F648" s="137" t="str">
        <f>'آبان 1400'!F649</f>
        <v>عرفانيان</v>
      </c>
      <c r="G648" s="137" t="str">
        <f>'آبان 1400'!G649</f>
        <v>نگهبان</v>
      </c>
      <c r="H648" s="137" t="str">
        <f>'آبان 1400'!H649</f>
        <v>خراسان رضوی</v>
      </c>
      <c r="I648" s="137" t="str">
        <f>'آبان 1400'!I649</f>
        <v>177-813-9143540-1</v>
      </c>
      <c r="J648" s="137" t="str">
        <f>'آبان 1400'!J649</f>
        <v>0933486685</v>
      </c>
      <c r="K648" s="137" t="str">
        <f>'آبان 1400'!K649</f>
        <v>0022060108</v>
      </c>
      <c r="L648" s="137">
        <f>'آبان 1400'!L649</f>
        <v>0</v>
      </c>
      <c r="M648" s="137" t="str">
        <f>'آبان 1400'!M649</f>
        <v>نگهبان</v>
      </c>
      <c r="N648" s="121" t="str">
        <f>'آبان 1400'!N649</f>
        <v>*</v>
      </c>
      <c r="O648" s="120">
        <f>'آبان 1400'!O649</f>
        <v>0</v>
      </c>
      <c r="P648" s="122">
        <f>'آبان 1400'!P649</f>
        <v>0</v>
      </c>
      <c r="Q648" s="362">
        <f>'آبان 1400'!Q649</f>
        <v>30</v>
      </c>
      <c r="R648" s="362">
        <f>'آبان 1400'!R649</f>
        <v>120</v>
      </c>
      <c r="S648" s="362">
        <f>'آبان 1400'!S649</f>
        <v>110</v>
      </c>
      <c r="T648" s="362">
        <f>'آبان 1400'!T649</f>
        <v>29.33</v>
      </c>
      <c r="U648" s="138">
        <f>'آبان 1400'!U649</f>
        <v>0</v>
      </c>
      <c r="V648" s="121">
        <f>'آبان 1400'!W649</f>
        <v>0</v>
      </c>
      <c r="W648" s="122">
        <f>'آبان 1400'!X649</f>
        <v>0</v>
      </c>
      <c r="X648" s="370">
        <f>'آبان 1400'!Y649</f>
        <v>0</v>
      </c>
      <c r="Y648" s="370">
        <f>'آبان 1400'!Z649</f>
        <v>0</v>
      </c>
      <c r="Z648" s="139">
        <f>'آبان 1400'!AA649</f>
        <v>885165</v>
      </c>
      <c r="AA648" s="139">
        <f>'آبان 1400'!AB649</f>
        <v>0</v>
      </c>
      <c r="AB648" s="139">
        <f>'آبان 1400'!AC649</f>
        <v>885165</v>
      </c>
      <c r="AC648" s="139">
        <f>'آبان 1400'!AD649</f>
        <v>4500000</v>
      </c>
      <c r="AD648" s="139">
        <f>'آبان 1400'!AE649</f>
        <v>6000000</v>
      </c>
      <c r="AE648" s="140">
        <f>'آبان 1400'!AF649</f>
        <v>168986.04545454544</v>
      </c>
      <c r="AF648" s="123">
        <f>'آبان 1400'!AG649</f>
        <v>26554950</v>
      </c>
      <c r="AG648" s="124">
        <f>'آبان 1400'!AH649</f>
        <v>0</v>
      </c>
      <c r="AH648" s="124">
        <f>'آبان 1400'!AI649</f>
        <v>20278325.454545453</v>
      </c>
      <c r="AI648" s="124">
        <f>'آبان 1400'!AJ649</f>
        <v>0</v>
      </c>
      <c r="AJ648" s="124">
        <f>'آبان 1400'!AK649</f>
        <v>4500000</v>
      </c>
      <c r="AK648" s="124">
        <f>'آبان 1400'!AL649</f>
        <v>6000000</v>
      </c>
      <c r="AL648" s="124">
        <f>'آبان 1400'!AM649</f>
        <v>4647116.25</v>
      </c>
      <c r="AM648" s="124">
        <f>'آبان 1400'!AN649</f>
        <v>4956360.7131818179</v>
      </c>
      <c r="AN648" s="124">
        <f>'آبان 1400'!AO649</f>
        <v>0</v>
      </c>
      <c r="AO648" s="124">
        <f>'آبان 1400'!AP649</f>
        <v>2800000</v>
      </c>
      <c r="AP648" s="124">
        <f>'آبان 1400'!AQ649</f>
        <v>0</v>
      </c>
      <c r="AQ648" s="124">
        <f>'آبان 1400'!AR649</f>
        <v>0</v>
      </c>
      <c r="AR648" s="124">
        <f>'آبان 1400'!AS649</f>
        <v>0</v>
      </c>
      <c r="AS648" s="379">
        <f>'آبان 1400'!AT649</f>
        <v>0</v>
      </c>
      <c r="AT648" s="372">
        <f t="shared" si="448"/>
        <v>69736752.417727262</v>
      </c>
      <c r="AU648" s="174">
        <f>'آبان 1400'!AV649</f>
        <v>51555179.748486355</v>
      </c>
      <c r="AV648" s="142">
        <f>'آبان 1400'!AW649</f>
        <v>69736752.417727262</v>
      </c>
      <c r="AW648" s="143">
        <f t="shared" si="449"/>
        <v>4881572.6692409087</v>
      </c>
      <c r="AX648" s="76">
        <f t="shared" si="450"/>
        <v>1155517.9748486355</v>
      </c>
      <c r="AY648" s="143">
        <f>'آبان 1400'!AZ649</f>
        <v>0</v>
      </c>
      <c r="AZ648" s="143">
        <f>'آبان 1400'!BA649</f>
        <v>0</v>
      </c>
      <c r="BA648" s="143">
        <f>'آبان 1400'!BB649</f>
        <v>0</v>
      </c>
      <c r="BB648" s="143">
        <f>'آبان 1400'!BC649</f>
        <v>0</v>
      </c>
      <c r="BC648" s="143">
        <f>'آبان 1400'!BD649</f>
        <v>0</v>
      </c>
      <c r="BD648" s="143">
        <f>'آبان 1400'!BE649</f>
        <v>0</v>
      </c>
      <c r="BE648" s="143">
        <f>'آبان 1400'!BF649</f>
        <v>0</v>
      </c>
      <c r="BF648" s="144">
        <f t="shared" si="451"/>
        <v>6037090.6440895442</v>
      </c>
      <c r="BG648" s="141">
        <f t="shared" si="452"/>
        <v>63699661</v>
      </c>
      <c r="BH648" s="145">
        <f t="shared" si="453"/>
        <v>69736752.417727262</v>
      </c>
      <c r="BI648" s="128">
        <f t="shared" si="446"/>
        <v>4425825</v>
      </c>
      <c r="BJ648" s="146">
        <f t="shared" si="454"/>
        <v>2212912.5</v>
      </c>
      <c r="BK648" s="146">
        <f t="shared" si="455"/>
        <v>663873.75</v>
      </c>
      <c r="BL648" s="147">
        <f t="shared" si="456"/>
        <v>1120000</v>
      </c>
      <c r="BM648" s="383">
        <v>0</v>
      </c>
      <c r="BN648" s="148">
        <f t="shared" si="457"/>
        <v>78159363.667727262</v>
      </c>
      <c r="BO648" s="149">
        <f t="shared" si="458"/>
        <v>69736752.417727262</v>
      </c>
      <c r="BP648" s="150">
        <f t="shared" si="459"/>
        <v>16039453.056077272</v>
      </c>
      <c r="BQ648" s="151">
        <f t="shared" si="460"/>
        <v>94198816.723804533</v>
      </c>
      <c r="BR648" s="152">
        <f t="shared" si="461"/>
        <v>100800</v>
      </c>
      <c r="BS648" s="148">
        <f t="shared" si="462"/>
        <v>94299616.723804533</v>
      </c>
      <c r="BT648" s="136">
        <v>0</v>
      </c>
      <c r="BU648" s="149">
        <f t="shared" si="463"/>
        <v>7815936.3667727262</v>
      </c>
      <c r="BV648" s="153">
        <f t="shared" si="464"/>
        <v>3907968.1833863631</v>
      </c>
      <c r="BW648" s="134">
        <f t="shared" si="465"/>
        <v>82575712.173645437</v>
      </c>
      <c r="BX648" s="148">
        <f t="shared" si="466"/>
        <v>7302611.25</v>
      </c>
      <c r="BY648" s="135">
        <f t="shared" si="467"/>
        <v>75273100.923645437</v>
      </c>
      <c r="CD648" s="400">
        <f>'آبان 1400'!AU649</f>
        <v>69736752.417727262</v>
      </c>
      <c r="CE648" s="401">
        <f>'آبان 1400'!AV649</f>
        <v>51555179.748486355</v>
      </c>
      <c r="CF648" s="401">
        <f>'آبان 1400'!AW649</f>
        <v>69736752.417727262</v>
      </c>
      <c r="CG648" s="401">
        <f>'آبان 1400'!AX649</f>
        <v>4881572.6692409087</v>
      </c>
      <c r="CH648" s="401">
        <f>'آبان 1400'!AY649</f>
        <v>1155517.9748486355</v>
      </c>
      <c r="CI648" s="401">
        <f>'آبان 1400'!AZ649</f>
        <v>0</v>
      </c>
      <c r="CJ648" s="401">
        <f>'آبان 1400'!BA649</f>
        <v>0</v>
      </c>
      <c r="CK648" s="401">
        <f>'آبان 1400'!BB649</f>
        <v>0</v>
      </c>
      <c r="CL648" s="401">
        <f>'آبان 1400'!BC649</f>
        <v>0</v>
      </c>
      <c r="CM648" s="401">
        <f>'آبان 1400'!BD649</f>
        <v>0</v>
      </c>
      <c r="CN648" s="401">
        <f>'آبان 1400'!BE649</f>
        <v>0</v>
      </c>
      <c r="CO648" s="401">
        <f>'آبان 1400'!BF649</f>
        <v>0</v>
      </c>
      <c r="CP648" s="401">
        <f>'آبان 1400'!BG649</f>
        <v>6037090.6440895442</v>
      </c>
      <c r="CQ648" s="401">
        <f>'آبان 1400'!BH649</f>
        <v>63699661</v>
      </c>
      <c r="CR648" s="401">
        <f t="shared" si="468"/>
        <v>69736752.417727262</v>
      </c>
      <c r="CS648" s="56">
        <f t="shared" si="469"/>
        <v>4425825</v>
      </c>
      <c r="CT648" s="400">
        <f t="shared" si="470"/>
        <v>2212912.5</v>
      </c>
      <c r="CU648" s="401">
        <f t="shared" si="471"/>
        <v>663873.75</v>
      </c>
      <c r="CV648" s="401">
        <f t="shared" si="472"/>
        <v>1120000</v>
      </c>
      <c r="CW648" s="56">
        <v>0</v>
      </c>
      <c r="CX648" s="401">
        <f t="shared" si="473"/>
        <v>78159363.667727262</v>
      </c>
      <c r="CY648" s="401">
        <f t="shared" si="474"/>
        <v>69736752.417727262</v>
      </c>
      <c r="CZ648" s="401">
        <f t="shared" si="475"/>
        <v>16039453.056077272</v>
      </c>
      <c r="DA648" s="401">
        <f t="shared" si="476"/>
        <v>94198816.723804533</v>
      </c>
      <c r="DB648" s="401">
        <f t="shared" si="477"/>
        <v>100800</v>
      </c>
      <c r="DC648" s="401">
        <f t="shared" si="478"/>
        <v>94299616.723804533</v>
      </c>
      <c r="DD648" s="406">
        <v>0</v>
      </c>
      <c r="DE648" s="401">
        <f t="shared" si="479"/>
        <v>7815936.3667727262</v>
      </c>
      <c r="DF648" s="401">
        <f t="shared" si="480"/>
        <v>3907968.1833863631</v>
      </c>
      <c r="DG648" s="401">
        <f t="shared" si="481"/>
        <v>82575712.173645437</v>
      </c>
      <c r="DH648" s="401">
        <f t="shared" si="482"/>
        <v>7302611.25</v>
      </c>
      <c r="DI648" s="401">
        <f t="shared" si="483"/>
        <v>75273100.923645437</v>
      </c>
      <c r="DJ648" s="401">
        <f t="shared" si="484"/>
        <v>0</v>
      </c>
      <c r="DL648" s="408">
        <f t="shared" si="485"/>
        <v>6638737.5</v>
      </c>
      <c r="DM648" s="408">
        <f t="shared" si="486"/>
        <v>-2212912.5</v>
      </c>
    </row>
    <row r="649" spans="1:117" s="56" customFormat="1" ht="21" x14ac:dyDescent="0.2">
      <c r="A649" s="192">
        <f t="shared" si="447"/>
        <v>2655495</v>
      </c>
      <c r="B649" s="137">
        <f>'آبان 1400'!B650</f>
        <v>644</v>
      </c>
      <c r="C649" s="137">
        <f>'آبان 1400'!C650</f>
        <v>441</v>
      </c>
      <c r="D649" s="137">
        <f>'آبان 1400'!D650</f>
        <v>12936</v>
      </c>
      <c r="E649" s="137" t="str">
        <f>'آبان 1400'!E650</f>
        <v>محمد جواد</v>
      </c>
      <c r="F649" s="137" t="str">
        <f>'آبان 1400'!F650</f>
        <v>عرفاني رحمتي</v>
      </c>
      <c r="G649" s="137" t="str">
        <f>'آبان 1400'!G650</f>
        <v>نگهبان</v>
      </c>
      <c r="H649" s="137" t="str">
        <f>'آبان 1400'!H650</f>
        <v>خراسان رضوی</v>
      </c>
      <c r="I649" s="137" t="str">
        <f>'آبان 1400'!I650</f>
        <v>177-813-6265345-1</v>
      </c>
      <c r="J649" s="137" t="str">
        <f>'آبان 1400'!J650</f>
        <v>0889783829</v>
      </c>
      <c r="K649" s="137" t="str">
        <f>'آبان 1400'!K650</f>
        <v>0068376814</v>
      </c>
      <c r="L649" s="137" t="str">
        <f>'آبان 1400'!L650</f>
        <v>خراسان رضوی</v>
      </c>
      <c r="M649" s="137" t="str">
        <f>'آبان 1400'!M650</f>
        <v>نگهبان</v>
      </c>
      <c r="N649" s="121">
        <f>'آبان 1400'!N650</f>
        <v>0</v>
      </c>
      <c r="O649" s="120" t="str">
        <f>'آبان 1400'!O650</f>
        <v>*</v>
      </c>
      <c r="P649" s="122">
        <f>'آبان 1400'!P650</f>
        <v>0</v>
      </c>
      <c r="Q649" s="362">
        <f>'آبان 1400'!Q650</f>
        <v>30</v>
      </c>
      <c r="R649" s="362">
        <f>'آبان 1400'!R650</f>
        <v>90</v>
      </c>
      <c r="S649" s="362">
        <f>'آبان 1400'!S650</f>
        <v>0</v>
      </c>
      <c r="T649" s="362">
        <f>'آبان 1400'!T650</f>
        <v>0</v>
      </c>
      <c r="U649" s="138">
        <f>'آبان 1400'!U650</f>
        <v>0</v>
      </c>
      <c r="V649" s="121">
        <f>'آبان 1400'!W650</f>
        <v>0</v>
      </c>
      <c r="W649" s="122">
        <f>'آبان 1400'!X650</f>
        <v>0</v>
      </c>
      <c r="X649" s="370">
        <f>'آبان 1400'!Y650</f>
        <v>1</v>
      </c>
      <c r="Y649" s="370">
        <f>'آبان 1400'!Z650</f>
        <v>1</v>
      </c>
      <c r="Z649" s="139">
        <f>'آبان 1400'!AA650</f>
        <v>885165</v>
      </c>
      <c r="AA649" s="139">
        <f>'آبان 1400'!AB650</f>
        <v>46667</v>
      </c>
      <c r="AB649" s="139">
        <f>'آبان 1400'!AC650</f>
        <v>931832</v>
      </c>
      <c r="AC649" s="139">
        <f>'آبان 1400'!AD650</f>
        <v>4500000</v>
      </c>
      <c r="AD649" s="139">
        <f>'آبان 1400'!AE650</f>
        <v>6000000</v>
      </c>
      <c r="AE649" s="140">
        <f>'آبان 1400'!AF650</f>
        <v>177895.19999999998</v>
      </c>
      <c r="AF649" s="123">
        <f>'آبان 1400'!AG650</f>
        <v>26554950</v>
      </c>
      <c r="AG649" s="124">
        <f>'آبان 1400'!AH650</f>
        <v>1400010</v>
      </c>
      <c r="AH649" s="124">
        <f>'آبان 1400'!AI650</f>
        <v>16010567.999999998</v>
      </c>
      <c r="AI649" s="124">
        <f>'آبان 1400'!AJ650</f>
        <v>2655495</v>
      </c>
      <c r="AJ649" s="124">
        <f>'آبان 1400'!AK650</f>
        <v>4500000</v>
      </c>
      <c r="AK649" s="124">
        <f>'آبان 1400'!AL650</f>
        <v>6000000</v>
      </c>
      <c r="AL649" s="124">
        <f>'آبان 1400'!AM650</f>
        <v>0</v>
      </c>
      <c r="AM649" s="124">
        <f>'آبان 1400'!AN650</f>
        <v>0</v>
      </c>
      <c r="AN649" s="124">
        <f>'آبان 1400'!AO650</f>
        <v>0</v>
      </c>
      <c r="AO649" s="124">
        <f>'آبان 1400'!AP650</f>
        <v>5800000</v>
      </c>
      <c r="AP649" s="124">
        <f>'آبان 1400'!AQ650</f>
        <v>0</v>
      </c>
      <c r="AQ649" s="124">
        <f>'آبان 1400'!AR650</f>
        <v>0</v>
      </c>
      <c r="AR649" s="124">
        <f>'آبان 1400'!AS650</f>
        <v>0</v>
      </c>
      <c r="AS649" s="379">
        <f>'آبان 1400'!AT650</f>
        <v>0</v>
      </c>
      <c r="AT649" s="372">
        <f t="shared" si="448"/>
        <v>62921023</v>
      </c>
      <c r="AU649" s="174">
        <f>'آبان 1400'!AV650</f>
        <v>39746941.039999999</v>
      </c>
      <c r="AV649" s="142">
        <f>'آبان 1400'!AW650</f>
        <v>60265528</v>
      </c>
      <c r="AW649" s="143">
        <f t="shared" si="449"/>
        <v>4218586.96</v>
      </c>
      <c r="AX649" s="76">
        <f t="shared" si="450"/>
        <v>0</v>
      </c>
      <c r="AY649" s="143">
        <f>'آبان 1400'!AZ650</f>
        <v>0</v>
      </c>
      <c r="AZ649" s="143">
        <f>'آبان 1400'!BA650</f>
        <v>0</v>
      </c>
      <c r="BA649" s="143">
        <f>'آبان 1400'!BB650</f>
        <v>0</v>
      </c>
      <c r="BB649" s="143">
        <f>'آبان 1400'!BC650</f>
        <v>0</v>
      </c>
      <c r="BC649" s="143">
        <f>'آبان 1400'!BD650</f>
        <v>0</v>
      </c>
      <c r="BD649" s="143">
        <f>'آبان 1400'!BE650</f>
        <v>0</v>
      </c>
      <c r="BE649" s="143">
        <f>'آبان 1400'!BF650</f>
        <v>0</v>
      </c>
      <c r="BF649" s="144">
        <f t="shared" si="451"/>
        <v>4218586.96</v>
      </c>
      <c r="BG649" s="141">
        <f t="shared" si="452"/>
        <v>58702436</v>
      </c>
      <c r="BH649" s="145">
        <f t="shared" si="453"/>
        <v>62921023</v>
      </c>
      <c r="BI649" s="128">
        <f t="shared" si="446"/>
        <v>4659160</v>
      </c>
      <c r="BJ649" s="146">
        <f t="shared" si="454"/>
        <v>2329580</v>
      </c>
      <c r="BK649" s="146">
        <f t="shared" si="455"/>
        <v>698874</v>
      </c>
      <c r="BL649" s="147">
        <f t="shared" si="456"/>
        <v>1120000</v>
      </c>
      <c r="BM649" s="383">
        <v>0</v>
      </c>
      <c r="BN649" s="148">
        <f t="shared" si="457"/>
        <v>71728637</v>
      </c>
      <c r="BO649" s="149">
        <f t="shared" si="458"/>
        <v>60265528</v>
      </c>
      <c r="BP649" s="150">
        <f t="shared" si="459"/>
        <v>13861071.440000001</v>
      </c>
      <c r="BQ649" s="151">
        <f t="shared" si="460"/>
        <v>85589708.439999998</v>
      </c>
      <c r="BR649" s="152">
        <f t="shared" si="461"/>
        <v>100800</v>
      </c>
      <c r="BS649" s="148">
        <f t="shared" si="462"/>
        <v>85690508.439999998</v>
      </c>
      <c r="BT649" s="136">
        <v>0</v>
      </c>
      <c r="BU649" s="149">
        <f t="shared" si="463"/>
        <v>7172863.7000000002</v>
      </c>
      <c r="BV649" s="153">
        <f t="shared" si="464"/>
        <v>3586431.85</v>
      </c>
      <c r="BW649" s="134">
        <f t="shared" si="465"/>
        <v>74931212.890000001</v>
      </c>
      <c r="BX649" s="148">
        <f t="shared" si="466"/>
        <v>7687614</v>
      </c>
      <c r="BY649" s="135">
        <f t="shared" si="467"/>
        <v>67243598.890000001</v>
      </c>
      <c r="CD649" s="400">
        <f>'آبان 1400'!AU650</f>
        <v>62921023</v>
      </c>
      <c r="CE649" s="401">
        <f>'آبان 1400'!AV650</f>
        <v>39746941.039999999</v>
      </c>
      <c r="CF649" s="401">
        <f>'آبان 1400'!AW650</f>
        <v>60265528</v>
      </c>
      <c r="CG649" s="401">
        <f>'آبان 1400'!AX650</f>
        <v>4218586.96</v>
      </c>
      <c r="CH649" s="401">
        <f>'آبان 1400'!AY650</f>
        <v>0</v>
      </c>
      <c r="CI649" s="401">
        <f>'آبان 1400'!AZ650</f>
        <v>0</v>
      </c>
      <c r="CJ649" s="401">
        <f>'آبان 1400'!BA650</f>
        <v>0</v>
      </c>
      <c r="CK649" s="401">
        <f>'آبان 1400'!BB650</f>
        <v>0</v>
      </c>
      <c r="CL649" s="401">
        <f>'آبان 1400'!BC650</f>
        <v>0</v>
      </c>
      <c r="CM649" s="401">
        <f>'آبان 1400'!BD650</f>
        <v>0</v>
      </c>
      <c r="CN649" s="401">
        <f>'آبان 1400'!BE650</f>
        <v>0</v>
      </c>
      <c r="CO649" s="401">
        <f>'آبان 1400'!BF650</f>
        <v>0</v>
      </c>
      <c r="CP649" s="401">
        <f>'آبان 1400'!BG650</f>
        <v>4218586.96</v>
      </c>
      <c r="CQ649" s="401">
        <f>'آبان 1400'!BH650</f>
        <v>58702436</v>
      </c>
      <c r="CR649" s="401">
        <f t="shared" si="468"/>
        <v>62921023</v>
      </c>
      <c r="CS649" s="56">
        <f t="shared" si="469"/>
        <v>4659160</v>
      </c>
      <c r="CT649" s="400">
        <f t="shared" si="470"/>
        <v>2329580</v>
      </c>
      <c r="CU649" s="401">
        <f t="shared" si="471"/>
        <v>698874</v>
      </c>
      <c r="CV649" s="401">
        <f t="shared" si="472"/>
        <v>1120000</v>
      </c>
      <c r="CW649" s="56">
        <v>0</v>
      </c>
      <c r="CX649" s="401">
        <f t="shared" si="473"/>
        <v>71728637</v>
      </c>
      <c r="CY649" s="401">
        <f t="shared" si="474"/>
        <v>60265528</v>
      </c>
      <c r="CZ649" s="401">
        <f t="shared" si="475"/>
        <v>13861071.440000001</v>
      </c>
      <c r="DA649" s="401">
        <f t="shared" si="476"/>
        <v>85589708.439999998</v>
      </c>
      <c r="DB649" s="401">
        <f t="shared" si="477"/>
        <v>100800</v>
      </c>
      <c r="DC649" s="401">
        <f t="shared" si="478"/>
        <v>85690508.439999998</v>
      </c>
      <c r="DD649" s="406">
        <v>0</v>
      </c>
      <c r="DE649" s="401">
        <f t="shared" si="479"/>
        <v>7172863.7000000002</v>
      </c>
      <c r="DF649" s="401">
        <f t="shared" si="480"/>
        <v>3586431.85</v>
      </c>
      <c r="DG649" s="401">
        <f t="shared" si="481"/>
        <v>74931212.890000001</v>
      </c>
      <c r="DH649" s="401">
        <f t="shared" si="482"/>
        <v>7687614</v>
      </c>
      <c r="DI649" s="401">
        <f t="shared" si="483"/>
        <v>67243598.890000001</v>
      </c>
      <c r="DJ649" s="401">
        <f t="shared" si="484"/>
        <v>0</v>
      </c>
      <c r="DL649" s="408">
        <f t="shared" si="485"/>
        <v>6638737.5</v>
      </c>
      <c r="DM649" s="408">
        <f t="shared" si="486"/>
        <v>-1979577.5</v>
      </c>
    </row>
    <row r="650" spans="1:117" s="56" customFormat="1" ht="21" x14ac:dyDescent="0.2">
      <c r="A650" s="192">
        <f t="shared" si="447"/>
        <v>2655495</v>
      </c>
      <c r="B650" s="137">
        <f>'آبان 1400'!B651</f>
        <v>645</v>
      </c>
      <c r="C650" s="137">
        <f>'آبان 1400'!C651</f>
        <v>442</v>
      </c>
      <c r="D650" s="137">
        <f>'آبان 1400'!D651</f>
        <v>12952</v>
      </c>
      <c r="E650" s="137" t="str">
        <f>'آبان 1400'!E651</f>
        <v>مهدي</v>
      </c>
      <c r="F650" s="137" t="str">
        <f>'آبان 1400'!F651</f>
        <v>شاملي</v>
      </c>
      <c r="G650" s="137" t="str">
        <f>'آبان 1400'!G651</f>
        <v>نگهبان</v>
      </c>
      <c r="H650" s="137" t="str">
        <f>'آبان 1400'!H651</f>
        <v>خراسان رضوی</v>
      </c>
      <c r="I650" s="137" t="str">
        <f>'آبان 1400'!I651</f>
        <v>177-813-3079834-1</v>
      </c>
      <c r="J650" s="137" t="str">
        <f>'آبان 1400'!J651</f>
        <v>0938162111</v>
      </c>
      <c r="K650" s="137" t="str">
        <f>'آبان 1400'!K651</f>
        <v>0070360389</v>
      </c>
      <c r="L650" s="137" t="str">
        <f>'آبان 1400'!L651</f>
        <v>خراسان رضوی</v>
      </c>
      <c r="M650" s="137" t="str">
        <f>'آبان 1400'!M651</f>
        <v>نگهبان</v>
      </c>
      <c r="N650" s="121" t="str">
        <f>'آبان 1400'!N651</f>
        <v>*</v>
      </c>
      <c r="O650" s="120">
        <f>'آبان 1400'!O651</f>
        <v>0</v>
      </c>
      <c r="P650" s="122">
        <f>'آبان 1400'!P651</f>
        <v>0</v>
      </c>
      <c r="Q650" s="362">
        <f>'آبان 1400'!Q651</f>
        <v>30</v>
      </c>
      <c r="R650" s="362">
        <f>'آبان 1400'!R651</f>
        <v>120</v>
      </c>
      <c r="S650" s="362">
        <f>'آبان 1400'!S651</f>
        <v>110</v>
      </c>
      <c r="T650" s="362">
        <f>'آبان 1400'!T651</f>
        <v>29.33</v>
      </c>
      <c r="U650" s="138">
        <f>'آبان 1400'!U651</f>
        <v>0</v>
      </c>
      <c r="V650" s="121">
        <f>'آبان 1400'!W651</f>
        <v>0</v>
      </c>
      <c r="W650" s="122">
        <f>'آبان 1400'!X651</f>
        <v>0</v>
      </c>
      <c r="X650" s="370">
        <f>'آبان 1400'!Y651</f>
        <v>2</v>
      </c>
      <c r="Y650" s="370">
        <f>'آبان 1400'!Z651</f>
        <v>2</v>
      </c>
      <c r="Z650" s="139">
        <f>'آبان 1400'!AA651</f>
        <v>885165</v>
      </c>
      <c r="AA650" s="139">
        <f>'آبان 1400'!AB651</f>
        <v>46667</v>
      </c>
      <c r="AB650" s="139">
        <f>'آبان 1400'!AC651</f>
        <v>931832</v>
      </c>
      <c r="AC650" s="139">
        <f>'آبان 1400'!AD651</f>
        <v>4500000</v>
      </c>
      <c r="AD650" s="139">
        <f>'آبان 1400'!AE651</f>
        <v>6000000</v>
      </c>
      <c r="AE650" s="140">
        <f>'آبان 1400'!AF651</f>
        <v>177895.19999999998</v>
      </c>
      <c r="AF650" s="123">
        <f>'آبان 1400'!AG651</f>
        <v>26554950</v>
      </c>
      <c r="AG650" s="124">
        <f>'آبان 1400'!AH651</f>
        <v>1400010</v>
      </c>
      <c r="AH650" s="124">
        <f>'آبان 1400'!AI651</f>
        <v>21347423.999999996</v>
      </c>
      <c r="AI650" s="124">
        <f>'آبان 1400'!AJ651</f>
        <v>5310990</v>
      </c>
      <c r="AJ650" s="124">
        <f>'آبان 1400'!AK651</f>
        <v>4500000</v>
      </c>
      <c r="AK650" s="124">
        <f>'آبان 1400'!AL651</f>
        <v>6000000</v>
      </c>
      <c r="AL650" s="124">
        <f>'آبان 1400'!AM651</f>
        <v>4892117.9999999991</v>
      </c>
      <c r="AM650" s="124">
        <f>'آبان 1400'!AN651</f>
        <v>5217666.2159999991</v>
      </c>
      <c r="AN650" s="124">
        <f>'آبان 1400'!AO651</f>
        <v>0</v>
      </c>
      <c r="AO650" s="124">
        <f>'آبان 1400'!AP651</f>
        <v>3000000</v>
      </c>
      <c r="AP650" s="124">
        <f>'آبان 1400'!AQ651</f>
        <v>0</v>
      </c>
      <c r="AQ650" s="124">
        <f>'آبان 1400'!AR651</f>
        <v>0</v>
      </c>
      <c r="AR650" s="124">
        <f>'آبان 1400'!AS651</f>
        <v>0</v>
      </c>
      <c r="AS650" s="379">
        <f>'آبان 1400'!AT651</f>
        <v>0</v>
      </c>
      <c r="AT650" s="372">
        <f t="shared" si="448"/>
        <v>78223158.216000006</v>
      </c>
      <c r="AU650" s="174">
        <f>'آبان 1400'!AV651</f>
        <v>54308316.440880008</v>
      </c>
      <c r="AV650" s="142">
        <f>'آبان 1400'!AW651</f>
        <v>72912168.215999991</v>
      </c>
      <c r="AW650" s="143">
        <f t="shared" si="449"/>
        <v>5103851.7751199994</v>
      </c>
      <c r="AX650" s="76">
        <f t="shared" si="450"/>
        <v>1430831.644088001</v>
      </c>
      <c r="AY650" s="143">
        <f>'آبان 1400'!AZ651</f>
        <v>0</v>
      </c>
      <c r="AZ650" s="143">
        <f>'آبان 1400'!BA651</f>
        <v>0</v>
      </c>
      <c r="BA650" s="143">
        <f>'آبان 1400'!BB651</f>
        <v>0</v>
      </c>
      <c r="BB650" s="143">
        <f>'آبان 1400'!BC651</f>
        <v>0</v>
      </c>
      <c r="BC650" s="143">
        <f>'آبان 1400'!BD651</f>
        <v>0</v>
      </c>
      <c r="BD650" s="143">
        <f>'آبان 1400'!BE651</f>
        <v>0</v>
      </c>
      <c r="BE650" s="143">
        <f>'آبان 1400'!BF651</f>
        <v>0</v>
      </c>
      <c r="BF650" s="144">
        <f t="shared" si="451"/>
        <v>6534683.4192080004</v>
      </c>
      <c r="BG650" s="141">
        <f t="shared" si="452"/>
        <v>71688474</v>
      </c>
      <c r="BH650" s="145">
        <f t="shared" si="453"/>
        <v>78223158.216000006</v>
      </c>
      <c r="BI650" s="128">
        <f t="shared" si="446"/>
        <v>4659160</v>
      </c>
      <c r="BJ650" s="146">
        <f t="shared" si="454"/>
        <v>2329580</v>
      </c>
      <c r="BK650" s="146">
        <f t="shared" si="455"/>
        <v>698874</v>
      </c>
      <c r="BL650" s="147">
        <f t="shared" si="456"/>
        <v>1120000</v>
      </c>
      <c r="BM650" s="383">
        <v>0</v>
      </c>
      <c r="BN650" s="148">
        <f t="shared" si="457"/>
        <v>87030772.216000006</v>
      </c>
      <c r="BO650" s="149">
        <f t="shared" si="458"/>
        <v>72912168.215999991</v>
      </c>
      <c r="BP650" s="150">
        <f t="shared" si="459"/>
        <v>16769798.689679999</v>
      </c>
      <c r="BQ650" s="151">
        <f t="shared" si="460"/>
        <v>103800570.90568</v>
      </c>
      <c r="BR650" s="152">
        <f t="shared" si="461"/>
        <v>100800</v>
      </c>
      <c r="BS650" s="148">
        <f t="shared" si="462"/>
        <v>103901370.90568</v>
      </c>
      <c r="BT650" s="136">
        <v>0</v>
      </c>
      <c r="BU650" s="149">
        <f t="shared" si="463"/>
        <v>8703077.2216000017</v>
      </c>
      <c r="BV650" s="153">
        <f t="shared" si="464"/>
        <v>4351538.6108000008</v>
      </c>
      <c r="BW650" s="134">
        <f t="shared" si="465"/>
        <v>90846755.073280007</v>
      </c>
      <c r="BX650" s="148">
        <f t="shared" si="466"/>
        <v>7687614</v>
      </c>
      <c r="BY650" s="135">
        <f t="shared" si="467"/>
        <v>83159141.073280007</v>
      </c>
      <c r="CD650" s="400">
        <f>'آبان 1400'!AU651</f>
        <v>78223158.216000006</v>
      </c>
      <c r="CE650" s="401">
        <f>'آبان 1400'!AV651</f>
        <v>54308316.440880008</v>
      </c>
      <c r="CF650" s="401">
        <f>'آبان 1400'!AW651</f>
        <v>72912168.215999991</v>
      </c>
      <c r="CG650" s="401">
        <f>'آبان 1400'!AX651</f>
        <v>5103851.7751199994</v>
      </c>
      <c r="CH650" s="401">
        <f>'آبان 1400'!AY651</f>
        <v>1430831.644088001</v>
      </c>
      <c r="CI650" s="401">
        <f>'آبان 1400'!AZ651</f>
        <v>0</v>
      </c>
      <c r="CJ650" s="401">
        <f>'آبان 1400'!BA651</f>
        <v>0</v>
      </c>
      <c r="CK650" s="401">
        <f>'آبان 1400'!BB651</f>
        <v>0</v>
      </c>
      <c r="CL650" s="401">
        <f>'آبان 1400'!BC651</f>
        <v>0</v>
      </c>
      <c r="CM650" s="401">
        <f>'آبان 1400'!BD651</f>
        <v>0</v>
      </c>
      <c r="CN650" s="401">
        <f>'آبان 1400'!BE651</f>
        <v>0</v>
      </c>
      <c r="CO650" s="401">
        <f>'آبان 1400'!BF651</f>
        <v>0</v>
      </c>
      <c r="CP650" s="401">
        <f>'آبان 1400'!BG651</f>
        <v>6534683.4192080004</v>
      </c>
      <c r="CQ650" s="401">
        <f>'آبان 1400'!BH651</f>
        <v>71688474</v>
      </c>
      <c r="CR650" s="401">
        <f t="shared" si="468"/>
        <v>78223158.216000006</v>
      </c>
      <c r="CS650" s="56">
        <f t="shared" si="469"/>
        <v>4659160</v>
      </c>
      <c r="CT650" s="400">
        <f t="shared" si="470"/>
        <v>2329580</v>
      </c>
      <c r="CU650" s="401">
        <f t="shared" si="471"/>
        <v>698874</v>
      </c>
      <c r="CV650" s="401">
        <f t="shared" si="472"/>
        <v>1120000</v>
      </c>
      <c r="CW650" s="56">
        <v>0</v>
      </c>
      <c r="CX650" s="401">
        <f t="shared" si="473"/>
        <v>87030772.216000006</v>
      </c>
      <c r="CY650" s="401">
        <f t="shared" si="474"/>
        <v>72912168.215999991</v>
      </c>
      <c r="CZ650" s="401">
        <f t="shared" si="475"/>
        <v>16769798.689679999</v>
      </c>
      <c r="DA650" s="401">
        <f t="shared" si="476"/>
        <v>103800570.90568</v>
      </c>
      <c r="DB650" s="401">
        <f t="shared" si="477"/>
        <v>100800</v>
      </c>
      <c r="DC650" s="401">
        <f t="shared" si="478"/>
        <v>103901370.90568</v>
      </c>
      <c r="DD650" s="406">
        <v>0</v>
      </c>
      <c r="DE650" s="401">
        <f t="shared" si="479"/>
        <v>8703077.2216000017</v>
      </c>
      <c r="DF650" s="401">
        <f t="shared" si="480"/>
        <v>4351538.6108000008</v>
      </c>
      <c r="DG650" s="401">
        <f t="shared" si="481"/>
        <v>90846755.073280007</v>
      </c>
      <c r="DH650" s="401">
        <f t="shared" si="482"/>
        <v>7687614</v>
      </c>
      <c r="DI650" s="401">
        <f t="shared" si="483"/>
        <v>83159141.073280007</v>
      </c>
      <c r="DJ650" s="401">
        <f t="shared" si="484"/>
        <v>0</v>
      </c>
      <c r="DL650" s="408">
        <f t="shared" si="485"/>
        <v>6638737.5</v>
      </c>
      <c r="DM650" s="408">
        <f t="shared" si="486"/>
        <v>-1979577.5</v>
      </c>
    </row>
    <row r="651" spans="1:117" s="56" customFormat="1" ht="21" x14ac:dyDescent="0.2">
      <c r="A651" s="192">
        <f t="shared" si="447"/>
        <v>2655495</v>
      </c>
      <c r="B651" s="137">
        <f>'آبان 1400'!B652</f>
        <v>646</v>
      </c>
      <c r="C651" s="137">
        <f>'آبان 1400'!C652</f>
        <v>443</v>
      </c>
      <c r="D651" s="137">
        <f>'آبان 1400'!D652</f>
        <v>12929</v>
      </c>
      <c r="E651" s="137" t="str">
        <f>'آبان 1400'!E652</f>
        <v>سجاد</v>
      </c>
      <c r="F651" s="137" t="str">
        <f>'آبان 1400'!F652</f>
        <v>رحمانی زاده</v>
      </c>
      <c r="G651" s="137" t="str">
        <f>'آبان 1400'!G652</f>
        <v>نگهبان</v>
      </c>
      <c r="H651" s="137" t="str">
        <f>'آبان 1400'!H652</f>
        <v>خراسان رضوی</v>
      </c>
      <c r="I651" s="137" t="str">
        <f>'آبان 1400'!I652</f>
        <v>177-12-3819531-1</v>
      </c>
      <c r="J651" s="137" t="str">
        <f>'آبان 1400'!J652</f>
        <v>0690603711</v>
      </c>
      <c r="K651" s="137" t="str">
        <f>'آبان 1400'!K652</f>
        <v>0019185756</v>
      </c>
      <c r="L651" s="137" t="str">
        <f>'آبان 1400'!L652</f>
        <v>خراسان رضوی</v>
      </c>
      <c r="M651" s="137" t="str">
        <f>'آبان 1400'!M652</f>
        <v>نگهبان</v>
      </c>
      <c r="N651" s="121">
        <f>'آبان 1400'!N652</f>
        <v>0</v>
      </c>
      <c r="O651" s="120">
        <f>'آبان 1400'!O652</f>
        <v>0</v>
      </c>
      <c r="P651" s="122" t="str">
        <f>'آبان 1400'!P652</f>
        <v>*</v>
      </c>
      <c r="Q651" s="362">
        <f>'آبان 1400'!Q652</f>
        <v>30</v>
      </c>
      <c r="R651" s="362">
        <f>'آبان 1400'!R652</f>
        <v>120</v>
      </c>
      <c r="S651" s="362">
        <f>'آبان 1400'!S652</f>
        <v>220</v>
      </c>
      <c r="T651" s="362">
        <f>'آبان 1400'!T652</f>
        <v>29.33</v>
      </c>
      <c r="U651" s="138">
        <f>'آبان 1400'!U652</f>
        <v>0</v>
      </c>
      <c r="V651" s="121">
        <f>'آبان 1400'!W652</f>
        <v>0</v>
      </c>
      <c r="W651" s="122">
        <f>'آبان 1400'!X652</f>
        <v>0</v>
      </c>
      <c r="X651" s="370">
        <f>'آبان 1400'!Y652</f>
        <v>0</v>
      </c>
      <c r="Y651" s="370">
        <f>'آبان 1400'!Z652</f>
        <v>0</v>
      </c>
      <c r="Z651" s="139">
        <f>'آبان 1400'!AA652</f>
        <v>885165</v>
      </c>
      <c r="AA651" s="139">
        <f>'آبان 1400'!AB652</f>
        <v>46667</v>
      </c>
      <c r="AB651" s="139">
        <f>'آبان 1400'!AC652</f>
        <v>931832</v>
      </c>
      <c r="AC651" s="139">
        <f>'آبان 1400'!AD652</f>
        <v>4500000</v>
      </c>
      <c r="AD651" s="139">
        <f>'آبان 1400'!AE652</f>
        <v>6000000</v>
      </c>
      <c r="AE651" s="140">
        <f>'آبان 1400'!AF652</f>
        <v>177895.19999999998</v>
      </c>
      <c r="AF651" s="123">
        <f>'آبان 1400'!AG652</f>
        <v>26554950</v>
      </c>
      <c r="AG651" s="124">
        <f>'آبان 1400'!AH652</f>
        <v>1400010</v>
      </c>
      <c r="AH651" s="124">
        <f>'آبان 1400'!AI652</f>
        <v>21347423.999999996</v>
      </c>
      <c r="AI651" s="124">
        <f>'آبان 1400'!AJ652</f>
        <v>0</v>
      </c>
      <c r="AJ651" s="124">
        <f>'آبان 1400'!AK652</f>
        <v>4500000</v>
      </c>
      <c r="AK651" s="124">
        <f>'آبان 1400'!AL652</f>
        <v>6000000</v>
      </c>
      <c r="AL651" s="124">
        <f>'آبان 1400'!AM652</f>
        <v>9784235.9999999981</v>
      </c>
      <c r="AM651" s="124">
        <f>'آبان 1400'!AN652</f>
        <v>5217666.2159999991</v>
      </c>
      <c r="AN651" s="124">
        <f>'آبان 1400'!AO652</f>
        <v>0</v>
      </c>
      <c r="AO651" s="124">
        <f>'آبان 1400'!AP652</f>
        <v>5600000</v>
      </c>
      <c r="AP651" s="124">
        <f>'آبان 1400'!AQ652</f>
        <v>0</v>
      </c>
      <c r="AQ651" s="124">
        <f>'آبان 1400'!AR652</f>
        <v>0</v>
      </c>
      <c r="AR651" s="124">
        <f>'آبان 1400'!AS652</f>
        <v>0</v>
      </c>
      <c r="AS651" s="379">
        <f>'آبان 1400'!AT652</f>
        <v>0</v>
      </c>
      <c r="AT651" s="372">
        <f t="shared" si="448"/>
        <v>80404286.216000006</v>
      </c>
      <c r="AU651" s="174">
        <f>'آبان 1400'!AV652</f>
        <v>58675986.18088001</v>
      </c>
      <c r="AV651" s="142">
        <f>'آبان 1400'!AW652</f>
        <v>80404286.215999991</v>
      </c>
      <c r="AW651" s="143">
        <f t="shared" si="449"/>
        <v>5628300.0351200001</v>
      </c>
      <c r="AX651" s="76">
        <f t="shared" si="450"/>
        <v>1867598.6180880012</v>
      </c>
      <c r="AY651" s="143">
        <f>'آبان 1400'!AZ652</f>
        <v>0</v>
      </c>
      <c r="AZ651" s="143">
        <f>'آبان 1400'!BA652</f>
        <v>0</v>
      </c>
      <c r="BA651" s="143">
        <f>'آبان 1400'!BB652</f>
        <v>0</v>
      </c>
      <c r="BB651" s="143">
        <f>'آبان 1400'!BC652</f>
        <v>0</v>
      </c>
      <c r="BC651" s="143">
        <f>'آبان 1400'!BD652</f>
        <v>0</v>
      </c>
      <c r="BD651" s="143">
        <f>'آبان 1400'!BE652</f>
        <v>0</v>
      </c>
      <c r="BE651" s="143">
        <f>'آبان 1400'!BF652</f>
        <v>0</v>
      </c>
      <c r="BF651" s="144">
        <f t="shared" si="451"/>
        <v>7495898.6532080015</v>
      </c>
      <c r="BG651" s="141">
        <f t="shared" si="452"/>
        <v>72908387</v>
      </c>
      <c r="BH651" s="145">
        <f t="shared" si="453"/>
        <v>80404286.216000006</v>
      </c>
      <c r="BI651" s="128">
        <f t="shared" si="446"/>
        <v>4659160</v>
      </c>
      <c r="BJ651" s="146">
        <f t="shared" si="454"/>
        <v>2329580</v>
      </c>
      <c r="BK651" s="146">
        <f t="shared" si="455"/>
        <v>698874</v>
      </c>
      <c r="BL651" s="147">
        <f t="shared" si="456"/>
        <v>1120000</v>
      </c>
      <c r="BM651" s="383">
        <v>0</v>
      </c>
      <c r="BN651" s="148">
        <f t="shared" si="457"/>
        <v>89211900.216000006</v>
      </c>
      <c r="BO651" s="149">
        <f t="shared" si="458"/>
        <v>80404286.215999991</v>
      </c>
      <c r="BP651" s="150">
        <f t="shared" si="459"/>
        <v>18492985.82968</v>
      </c>
      <c r="BQ651" s="151">
        <f t="shared" si="460"/>
        <v>107704886.04568</v>
      </c>
      <c r="BR651" s="152">
        <f t="shared" si="461"/>
        <v>100800</v>
      </c>
      <c r="BS651" s="148">
        <f t="shared" si="462"/>
        <v>107805686.04568</v>
      </c>
      <c r="BT651" s="136">
        <v>0</v>
      </c>
      <c r="BU651" s="149">
        <f t="shared" si="463"/>
        <v>8921190.0216000006</v>
      </c>
      <c r="BV651" s="153">
        <f t="shared" si="464"/>
        <v>4460595.0108000003</v>
      </c>
      <c r="BW651" s="134">
        <f t="shared" si="465"/>
        <v>94423901.013280004</v>
      </c>
      <c r="BX651" s="148">
        <f t="shared" si="466"/>
        <v>7687614</v>
      </c>
      <c r="BY651" s="135">
        <f t="shared" si="467"/>
        <v>86736287.013280004</v>
      </c>
      <c r="CD651" s="400">
        <f>'آبان 1400'!AU652</f>
        <v>80404286.216000006</v>
      </c>
      <c r="CE651" s="401">
        <f>'آبان 1400'!AV652</f>
        <v>58675986.18088001</v>
      </c>
      <c r="CF651" s="401">
        <f>'آبان 1400'!AW652</f>
        <v>80404286.215999991</v>
      </c>
      <c r="CG651" s="401">
        <f>'آبان 1400'!AX652</f>
        <v>5628300.0351200001</v>
      </c>
      <c r="CH651" s="401">
        <f>'آبان 1400'!AY652</f>
        <v>1867598.6180880012</v>
      </c>
      <c r="CI651" s="401">
        <f>'آبان 1400'!AZ652</f>
        <v>0</v>
      </c>
      <c r="CJ651" s="401">
        <f>'آبان 1400'!BA652</f>
        <v>0</v>
      </c>
      <c r="CK651" s="401">
        <f>'آبان 1400'!BB652</f>
        <v>0</v>
      </c>
      <c r="CL651" s="401">
        <f>'آبان 1400'!BC652</f>
        <v>0</v>
      </c>
      <c r="CM651" s="401">
        <f>'آبان 1400'!BD652</f>
        <v>0</v>
      </c>
      <c r="CN651" s="401">
        <f>'آبان 1400'!BE652</f>
        <v>0</v>
      </c>
      <c r="CO651" s="401">
        <f>'آبان 1400'!BF652</f>
        <v>0</v>
      </c>
      <c r="CP651" s="401">
        <f>'آبان 1400'!BG652</f>
        <v>7495898.6532080015</v>
      </c>
      <c r="CQ651" s="401">
        <f>'آبان 1400'!BH652</f>
        <v>72908387</v>
      </c>
      <c r="CR651" s="401">
        <f t="shared" si="468"/>
        <v>80404286.216000006</v>
      </c>
      <c r="CS651" s="56">
        <f t="shared" si="469"/>
        <v>4659160</v>
      </c>
      <c r="CT651" s="400">
        <f t="shared" si="470"/>
        <v>2329580</v>
      </c>
      <c r="CU651" s="401">
        <f t="shared" si="471"/>
        <v>698874</v>
      </c>
      <c r="CV651" s="401">
        <f t="shared" si="472"/>
        <v>1120000</v>
      </c>
      <c r="CW651" s="56">
        <v>0</v>
      </c>
      <c r="CX651" s="401">
        <f t="shared" si="473"/>
        <v>89211900.216000006</v>
      </c>
      <c r="CY651" s="401">
        <f t="shared" si="474"/>
        <v>80404286.215999991</v>
      </c>
      <c r="CZ651" s="401">
        <f t="shared" si="475"/>
        <v>18492985.82968</v>
      </c>
      <c r="DA651" s="401">
        <f t="shared" si="476"/>
        <v>107704886.04568</v>
      </c>
      <c r="DB651" s="401">
        <f t="shared" si="477"/>
        <v>100800</v>
      </c>
      <c r="DC651" s="401">
        <f t="shared" si="478"/>
        <v>107805686.04568</v>
      </c>
      <c r="DD651" s="406">
        <v>0</v>
      </c>
      <c r="DE651" s="401">
        <f t="shared" si="479"/>
        <v>8921190.0216000006</v>
      </c>
      <c r="DF651" s="401">
        <f t="shared" si="480"/>
        <v>4460595.0108000003</v>
      </c>
      <c r="DG651" s="401">
        <f t="shared" si="481"/>
        <v>94423901.013280004</v>
      </c>
      <c r="DH651" s="401">
        <f t="shared" si="482"/>
        <v>7687614</v>
      </c>
      <c r="DI651" s="401">
        <f t="shared" si="483"/>
        <v>86736287.013280004</v>
      </c>
      <c r="DJ651" s="401">
        <f t="shared" si="484"/>
        <v>0</v>
      </c>
      <c r="DL651" s="408">
        <f t="shared" si="485"/>
        <v>6638737.5</v>
      </c>
      <c r="DM651" s="408">
        <f t="shared" si="486"/>
        <v>-1979577.5</v>
      </c>
    </row>
    <row r="652" spans="1:117" s="56" customFormat="1" ht="21" x14ac:dyDescent="0.2">
      <c r="A652" s="192">
        <f t="shared" si="447"/>
        <v>2655495</v>
      </c>
      <c r="B652" s="137">
        <f>'آبان 1400'!B653</f>
        <v>647</v>
      </c>
      <c r="C652" s="137">
        <f>'آبان 1400'!C653</f>
        <v>444</v>
      </c>
      <c r="D652" s="137">
        <f>'آبان 1400'!D653</f>
        <v>12937</v>
      </c>
      <c r="E652" s="137" t="str">
        <f>'آبان 1400'!E653</f>
        <v>برات</v>
      </c>
      <c r="F652" s="137" t="str">
        <f>'آبان 1400'!F653</f>
        <v>قوچانی</v>
      </c>
      <c r="G652" s="137" t="str">
        <f>'آبان 1400'!G653</f>
        <v>نگهبان</v>
      </c>
      <c r="H652" s="137" t="str">
        <f>'آبان 1400'!H653</f>
        <v>خراسان رضوی</v>
      </c>
      <c r="I652" s="137" t="str">
        <f>'آبان 1400'!I653</f>
        <v>177-813-5729416-1</v>
      </c>
      <c r="J652" s="137" t="str">
        <f>'آبان 1400'!J653</f>
        <v>0870779532</v>
      </c>
      <c r="K652" s="137" t="str">
        <f>'آبان 1400'!K653</f>
        <v>0067948444</v>
      </c>
      <c r="L652" s="137" t="str">
        <f>'آبان 1400'!L653</f>
        <v>خراسان رضوی</v>
      </c>
      <c r="M652" s="137" t="str">
        <f>'آبان 1400'!M653</f>
        <v>نگهبان</v>
      </c>
      <c r="N652" s="121" t="str">
        <f>'آبان 1400'!N653</f>
        <v>*</v>
      </c>
      <c r="O652" s="120">
        <f>'آبان 1400'!O653</f>
        <v>0</v>
      </c>
      <c r="P652" s="122">
        <f>'آبان 1400'!P653</f>
        <v>0</v>
      </c>
      <c r="Q652" s="362">
        <f>'آبان 1400'!Q653</f>
        <v>30</v>
      </c>
      <c r="R652" s="362">
        <f>'آبان 1400'!R653</f>
        <v>120</v>
      </c>
      <c r="S652" s="362">
        <f>'آبان 1400'!S653</f>
        <v>110</v>
      </c>
      <c r="T652" s="362">
        <f>'آبان 1400'!T653</f>
        <v>29.33</v>
      </c>
      <c r="U652" s="138">
        <f>'آبان 1400'!U653</f>
        <v>0</v>
      </c>
      <c r="V652" s="121">
        <f>'آبان 1400'!W653</f>
        <v>0</v>
      </c>
      <c r="W652" s="122">
        <f>'آبان 1400'!X653</f>
        <v>0</v>
      </c>
      <c r="X652" s="370">
        <f>'آبان 1400'!Y653</f>
        <v>1</v>
      </c>
      <c r="Y652" s="370">
        <f>'آبان 1400'!Z653</f>
        <v>1</v>
      </c>
      <c r="Z652" s="139">
        <f>'آبان 1400'!AA653</f>
        <v>885165</v>
      </c>
      <c r="AA652" s="139">
        <f>'آبان 1400'!AB653</f>
        <v>46667</v>
      </c>
      <c r="AB652" s="139">
        <f>'آبان 1400'!AC653</f>
        <v>931832</v>
      </c>
      <c r="AC652" s="139">
        <f>'آبان 1400'!AD653</f>
        <v>4500000</v>
      </c>
      <c r="AD652" s="139">
        <f>'آبان 1400'!AE653</f>
        <v>6000000</v>
      </c>
      <c r="AE652" s="140">
        <f>'آبان 1400'!AF653</f>
        <v>177895.19999999998</v>
      </c>
      <c r="AF652" s="123">
        <f>'آبان 1400'!AG653</f>
        <v>26554950</v>
      </c>
      <c r="AG652" s="124">
        <f>'آبان 1400'!AH653</f>
        <v>1400010</v>
      </c>
      <c r="AH652" s="124">
        <f>'آبان 1400'!AI653</f>
        <v>21347423.999999996</v>
      </c>
      <c r="AI652" s="124">
        <f>'آبان 1400'!AJ653</f>
        <v>2655495</v>
      </c>
      <c r="AJ652" s="124">
        <f>'آبان 1400'!AK653</f>
        <v>4500000</v>
      </c>
      <c r="AK652" s="124">
        <f>'آبان 1400'!AL653</f>
        <v>6000000</v>
      </c>
      <c r="AL652" s="124">
        <f>'آبان 1400'!AM653</f>
        <v>4892117.9999999991</v>
      </c>
      <c r="AM652" s="124">
        <f>'آبان 1400'!AN653</f>
        <v>5217666.2159999991</v>
      </c>
      <c r="AN652" s="124">
        <f>'آبان 1400'!AO653</f>
        <v>0</v>
      </c>
      <c r="AO652" s="124">
        <f>'آبان 1400'!AP653</f>
        <v>2800000</v>
      </c>
      <c r="AP652" s="124">
        <f>'آبان 1400'!AQ653</f>
        <v>0</v>
      </c>
      <c r="AQ652" s="124">
        <f>'آبان 1400'!AR653</f>
        <v>0</v>
      </c>
      <c r="AR652" s="124">
        <f>'آبان 1400'!AS653</f>
        <v>0</v>
      </c>
      <c r="AS652" s="379">
        <f>'آبان 1400'!AT653</f>
        <v>0</v>
      </c>
      <c r="AT652" s="372">
        <f t="shared" si="448"/>
        <v>75367663.216000006</v>
      </c>
      <c r="AU652" s="174">
        <f>'آبان 1400'!AV653</f>
        <v>54322316.440880008</v>
      </c>
      <c r="AV652" s="142">
        <f>'آبان 1400'!AW653</f>
        <v>72712168.215999991</v>
      </c>
      <c r="AW652" s="143">
        <f t="shared" si="449"/>
        <v>5089851.7751199994</v>
      </c>
      <c r="AX652" s="76">
        <f t="shared" si="450"/>
        <v>1432231.644088001</v>
      </c>
      <c r="AY652" s="143">
        <f>'آبان 1400'!AZ653</f>
        <v>0</v>
      </c>
      <c r="AZ652" s="143">
        <f>'آبان 1400'!BA653</f>
        <v>0</v>
      </c>
      <c r="BA652" s="143">
        <f>'آبان 1400'!BB653</f>
        <v>0</v>
      </c>
      <c r="BB652" s="143">
        <f>'آبان 1400'!BC653</f>
        <v>0</v>
      </c>
      <c r="BC652" s="143">
        <f>'آبان 1400'!BD653</f>
        <v>0</v>
      </c>
      <c r="BD652" s="143">
        <f>'آبان 1400'!BE653</f>
        <v>0</v>
      </c>
      <c r="BE652" s="143">
        <f>'آبان 1400'!BF653</f>
        <v>0</v>
      </c>
      <c r="BF652" s="144">
        <f t="shared" si="451"/>
        <v>6522083.4192080004</v>
      </c>
      <c r="BG652" s="141">
        <f t="shared" si="452"/>
        <v>68845579</v>
      </c>
      <c r="BH652" s="145">
        <f t="shared" si="453"/>
        <v>75367663.216000006</v>
      </c>
      <c r="BI652" s="128">
        <f t="shared" si="446"/>
        <v>4659160</v>
      </c>
      <c r="BJ652" s="146">
        <f t="shared" si="454"/>
        <v>2329580</v>
      </c>
      <c r="BK652" s="146">
        <f t="shared" si="455"/>
        <v>698874</v>
      </c>
      <c r="BL652" s="147">
        <f t="shared" si="456"/>
        <v>1120000</v>
      </c>
      <c r="BM652" s="383">
        <v>0</v>
      </c>
      <c r="BN652" s="148">
        <f t="shared" si="457"/>
        <v>84175277.216000006</v>
      </c>
      <c r="BO652" s="149">
        <f t="shared" si="458"/>
        <v>72712168.215999991</v>
      </c>
      <c r="BP652" s="150">
        <f t="shared" si="459"/>
        <v>16723798.689679999</v>
      </c>
      <c r="BQ652" s="151">
        <f t="shared" si="460"/>
        <v>100899075.90568</v>
      </c>
      <c r="BR652" s="152">
        <f t="shared" si="461"/>
        <v>100800</v>
      </c>
      <c r="BS652" s="148">
        <f t="shared" si="462"/>
        <v>100999875.90568</v>
      </c>
      <c r="BT652" s="136">
        <v>0</v>
      </c>
      <c r="BU652" s="149">
        <f t="shared" si="463"/>
        <v>8417527.7216000017</v>
      </c>
      <c r="BV652" s="153">
        <f t="shared" si="464"/>
        <v>4208763.8608000008</v>
      </c>
      <c r="BW652" s="134">
        <f t="shared" si="465"/>
        <v>88373584.323280007</v>
      </c>
      <c r="BX652" s="148">
        <f t="shared" si="466"/>
        <v>7687614</v>
      </c>
      <c r="BY652" s="135">
        <f t="shared" si="467"/>
        <v>80685970.323280007</v>
      </c>
      <c r="CD652" s="400">
        <f>'آبان 1400'!AU653</f>
        <v>75367663.216000006</v>
      </c>
      <c r="CE652" s="401">
        <f>'آبان 1400'!AV653</f>
        <v>54322316.440880008</v>
      </c>
      <c r="CF652" s="401">
        <f>'آبان 1400'!AW653</f>
        <v>72712168.215999991</v>
      </c>
      <c r="CG652" s="401">
        <f>'آبان 1400'!AX653</f>
        <v>5089851.7751199994</v>
      </c>
      <c r="CH652" s="401">
        <f>'آبان 1400'!AY653</f>
        <v>1432231.644088001</v>
      </c>
      <c r="CI652" s="401">
        <f>'آبان 1400'!AZ653</f>
        <v>0</v>
      </c>
      <c r="CJ652" s="401">
        <f>'آبان 1400'!BA653</f>
        <v>0</v>
      </c>
      <c r="CK652" s="401">
        <f>'آبان 1400'!BB653</f>
        <v>0</v>
      </c>
      <c r="CL652" s="401">
        <f>'آبان 1400'!BC653</f>
        <v>0</v>
      </c>
      <c r="CM652" s="401">
        <f>'آبان 1400'!BD653</f>
        <v>0</v>
      </c>
      <c r="CN652" s="401">
        <f>'آبان 1400'!BE653</f>
        <v>0</v>
      </c>
      <c r="CO652" s="401">
        <f>'آبان 1400'!BF653</f>
        <v>0</v>
      </c>
      <c r="CP652" s="401">
        <f>'آبان 1400'!BG653</f>
        <v>6522083.4192080004</v>
      </c>
      <c r="CQ652" s="401">
        <f>'آبان 1400'!BH653</f>
        <v>68845579</v>
      </c>
      <c r="CR652" s="401">
        <f t="shared" si="468"/>
        <v>75367663.216000006</v>
      </c>
      <c r="CS652" s="56">
        <f t="shared" si="469"/>
        <v>4659160</v>
      </c>
      <c r="CT652" s="400">
        <f t="shared" si="470"/>
        <v>2329580</v>
      </c>
      <c r="CU652" s="401">
        <f t="shared" si="471"/>
        <v>698874</v>
      </c>
      <c r="CV652" s="401">
        <f t="shared" si="472"/>
        <v>1120000</v>
      </c>
      <c r="CW652" s="56">
        <v>0</v>
      </c>
      <c r="CX652" s="401">
        <f t="shared" si="473"/>
        <v>84175277.216000006</v>
      </c>
      <c r="CY652" s="401">
        <f t="shared" si="474"/>
        <v>72712168.215999991</v>
      </c>
      <c r="CZ652" s="401">
        <f t="shared" si="475"/>
        <v>16723798.689679999</v>
      </c>
      <c r="DA652" s="401">
        <f t="shared" si="476"/>
        <v>100899075.90568</v>
      </c>
      <c r="DB652" s="401">
        <f t="shared" si="477"/>
        <v>100800</v>
      </c>
      <c r="DC652" s="401">
        <f t="shared" si="478"/>
        <v>100999875.90568</v>
      </c>
      <c r="DD652" s="406">
        <v>0</v>
      </c>
      <c r="DE652" s="401">
        <f t="shared" si="479"/>
        <v>8417527.7216000017</v>
      </c>
      <c r="DF652" s="401">
        <f t="shared" si="480"/>
        <v>4208763.8608000008</v>
      </c>
      <c r="DG652" s="401">
        <f t="shared" si="481"/>
        <v>88373584.323280007</v>
      </c>
      <c r="DH652" s="401">
        <f t="shared" si="482"/>
        <v>7687614</v>
      </c>
      <c r="DI652" s="401">
        <f t="shared" si="483"/>
        <v>80685970.323280007</v>
      </c>
      <c r="DJ652" s="401">
        <f t="shared" si="484"/>
        <v>0</v>
      </c>
      <c r="DL652" s="408">
        <f t="shared" si="485"/>
        <v>6638737.5</v>
      </c>
      <c r="DM652" s="408">
        <f t="shared" si="486"/>
        <v>-1979577.5</v>
      </c>
    </row>
    <row r="653" spans="1:117" s="56" customFormat="1" ht="21" x14ac:dyDescent="0.2">
      <c r="A653" s="192">
        <f t="shared" si="447"/>
        <v>2655495</v>
      </c>
      <c r="B653" s="137">
        <f>'آبان 1400'!B654</f>
        <v>648</v>
      </c>
      <c r="C653" s="137">
        <f>'آبان 1400'!C654</f>
        <v>445</v>
      </c>
      <c r="D653" s="137">
        <f>'آبان 1400'!D654</f>
        <v>12923</v>
      </c>
      <c r="E653" s="137" t="str">
        <f>'آبان 1400'!E654</f>
        <v>محمدرضا</v>
      </c>
      <c r="F653" s="137" t="str">
        <f>'آبان 1400'!F654</f>
        <v>پارسافر</v>
      </c>
      <c r="G653" s="137" t="str">
        <f>'آبان 1400'!G654</f>
        <v>نگهبان</v>
      </c>
      <c r="H653" s="137" t="str">
        <f>'آبان 1400'!H654</f>
        <v>خراسان رضوی</v>
      </c>
      <c r="I653" s="137" t="str">
        <f>'آبان 1400'!I654</f>
        <v>177-700-6010289-1</v>
      </c>
      <c r="J653" s="137" t="str">
        <f>'آبان 1400'!J654</f>
        <v>0923363548</v>
      </c>
      <c r="K653" s="137" t="str">
        <f>'آبان 1400'!K654</f>
        <v>0019185977</v>
      </c>
      <c r="L653" s="137" t="str">
        <f>'آبان 1400'!L654</f>
        <v>خراسان رضوی</v>
      </c>
      <c r="M653" s="137" t="str">
        <f>'آبان 1400'!M654</f>
        <v>نگهبان</v>
      </c>
      <c r="N653" s="121" t="str">
        <f>'آبان 1400'!N654</f>
        <v>*</v>
      </c>
      <c r="O653" s="120">
        <f>'آبان 1400'!O654</f>
        <v>0</v>
      </c>
      <c r="P653" s="122">
        <f>'آبان 1400'!P654</f>
        <v>0</v>
      </c>
      <c r="Q653" s="362">
        <f>'آبان 1400'!Q654</f>
        <v>30</v>
      </c>
      <c r="R653" s="362">
        <f>'آبان 1400'!R654</f>
        <v>120</v>
      </c>
      <c r="S653" s="362">
        <f>'آبان 1400'!S654</f>
        <v>110</v>
      </c>
      <c r="T653" s="362">
        <f>'آبان 1400'!T654</f>
        <v>29.33</v>
      </c>
      <c r="U653" s="138">
        <f>'آبان 1400'!U654</f>
        <v>0</v>
      </c>
      <c r="V653" s="121">
        <f>'آبان 1400'!W654</f>
        <v>0</v>
      </c>
      <c r="W653" s="122">
        <f>'آبان 1400'!X654</f>
        <v>0</v>
      </c>
      <c r="X653" s="370">
        <f>'آبان 1400'!Y654</f>
        <v>0</v>
      </c>
      <c r="Y653" s="370">
        <f>'آبان 1400'!Z654</f>
        <v>0</v>
      </c>
      <c r="Z653" s="139">
        <f>'آبان 1400'!AA654</f>
        <v>885165</v>
      </c>
      <c r="AA653" s="139">
        <f>'آبان 1400'!AB654</f>
        <v>46667</v>
      </c>
      <c r="AB653" s="139">
        <f>'آبان 1400'!AC654</f>
        <v>931832</v>
      </c>
      <c r="AC653" s="139">
        <f>'آبان 1400'!AD654</f>
        <v>4500000</v>
      </c>
      <c r="AD653" s="139">
        <f>'آبان 1400'!AE654</f>
        <v>6000000</v>
      </c>
      <c r="AE653" s="140">
        <f>'آبان 1400'!AF654</f>
        <v>177895.19999999998</v>
      </c>
      <c r="AF653" s="123">
        <f>'آبان 1400'!AG654</f>
        <v>26554950</v>
      </c>
      <c r="AG653" s="124">
        <f>'آبان 1400'!AH654</f>
        <v>1400010</v>
      </c>
      <c r="AH653" s="124">
        <f>'آبان 1400'!AI654</f>
        <v>21347423.999999996</v>
      </c>
      <c r="AI653" s="124">
        <f>'آبان 1400'!AJ654</f>
        <v>0</v>
      </c>
      <c r="AJ653" s="124">
        <f>'آبان 1400'!AK654</f>
        <v>4500000</v>
      </c>
      <c r="AK653" s="124">
        <f>'آبان 1400'!AL654</f>
        <v>6000000</v>
      </c>
      <c r="AL653" s="124">
        <f>'آبان 1400'!AM654</f>
        <v>4892117.9999999991</v>
      </c>
      <c r="AM653" s="124">
        <f>'آبان 1400'!AN654</f>
        <v>5217666.2159999991</v>
      </c>
      <c r="AN653" s="124">
        <f>'آبان 1400'!AO654</f>
        <v>0</v>
      </c>
      <c r="AO653" s="124">
        <f>'آبان 1400'!AP654</f>
        <v>3000000</v>
      </c>
      <c r="AP653" s="124">
        <f>'آبان 1400'!AQ654</f>
        <v>0</v>
      </c>
      <c r="AQ653" s="124">
        <f>'آبان 1400'!AR654</f>
        <v>0</v>
      </c>
      <c r="AR653" s="124">
        <f>'آبان 1400'!AS654</f>
        <v>0</v>
      </c>
      <c r="AS653" s="379">
        <f>'آبان 1400'!AT654</f>
        <v>0</v>
      </c>
      <c r="AT653" s="372">
        <f t="shared" si="448"/>
        <v>72912168.216000006</v>
      </c>
      <c r="AU653" s="174">
        <f>'آبان 1400'!AV654</f>
        <v>54308316.440880008</v>
      </c>
      <c r="AV653" s="142">
        <f>'آبان 1400'!AW654</f>
        <v>72912168.215999991</v>
      </c>
      <c r="AW653" s="143">
        <f t="shared" si="449"/>
        <v>5103851.7751199994</v>
      </c>
      <c r="AX653" s="76">
        <f t="shared" si="450"/>
        <v>1430831.644088001</v>
      </c>
      <c r="AY653" s="143">
        <f>'آبان 1400'!AZ654</f>
        <v>0</v>
      </c>
      <c r="AZ653" s="143">
        <f>'آبان 1400'!BA654</f>
        <v>0</v>
      </c>
      <c r="BA653" s="143">
        <f>'آبان 1400'!BB654</f>
        <v>0</v>
      </c>
      <c r="BB653" s="143">
        <f>'آبان 1400'!BC654</f>
        <v>0</v>
      </c>
      <c r="BC653" s="143">
        <f>'آبان 1400'!BD654</f>
        <v>0</v>
      </c>
      <c r="BD653" s="143">
        <f>'آبان 1400'!BE654</f>
        <v>0</v>
      </c>
      <c r="BE653" s="143">
        <f>'آبان 1400'!BF654</f>
        <v>0</v>
      </c>
      <c r="BF653" s="144">
        <f t="shared" si="451"/>
        <v>6534683.4192080004</v>
      </c>
      <c r="BG653" s="141">
        <f t="shared" si="452"/>
        <v>66377484</v>
      </c>
      <c r="BH653" s="145">
        <f t="shared" si="453"/>
        <v>72912168.216000006</v>
      </c>
      <c r="BI653" s="128">
        <f t="shared" si="446"/>
        <v>4659160</v>
      </c>
      <c r="BJ653" s="146">
        <f t="shared" si="454"/>
        <v>2329580</v>
      </c>
      <c r="BK653" s="146">
        <f t="shared" si="455"/>
        <v>698874</v>
      </c>
      <c r="BL653" s="147">
        <f t="shared" si="456"/>
        <v>1120000</v>
      </c>
      <c r="BM653" s="383">
        <v>0</v>
      </c>
      <c r="BN653" s="148">
        <f t="shared" si="457"/>
        <v>81719782.216000006</v>
      </c>
      <c r="BO653" s="149">
        <f t="shared" si="458"/>
        <v>72912168.215999991</v>
      </c>
      <c r="BP653" s="150">
        <f t="shared" si="459"/>
        <v>16769798.689679999</v>
      </c>
      <c r="BQ653" s="151">
        <f t="shared" si="460"/>
        <v>98489580.905680001</v>
      </c>
      <c r="BR653" s="152">
        <f t="shared" si="461"/>
        <v>100800</v>
      </c>
      <c r="BS653" s="148">
        <f t="shared" si="462"/>
        <v>98590380.905680001</v>
      </c>
      <c r="BT653" s="136">
        <v>0</v>
      </c>
      <c r="BU653" s="149">
        <f t="shared" si="463"/>
        <v>8171978.2216000007</v>
      </c>
      <c r="BV653" s="153">
        <f t="shared" si="464"/>
        <v>4085989.1108000004</v>
      </c>
      <c r="BW653" s="134">
        <f t="shared" si="465"/>
        <v>86332413.573280007</v>
      </c>
      <c r="BX653" s="148">
        <f t="shared" si="466"/>
        <v>7687614</v>
      </c>
      <c r="BY653" s="135">
        <f t="shared" si="467"/>
        <v>78644799.573280007</v>
      </c>
      <c r="CD653" s="400">
        <f>'آبان 1400'!AU654</f>
        <v>72912168.216000006</v>
      </c>
      <c r="CE653" s="401">
        <f>'آبان 1400'!AV654</f>
        <v>54308316.440880008</v>
      </c>
      <c r="CF653" s="401">
        <f>'آبان 1400'!AW654</f>
        <v>72912168.215999991</v>
      </c>
      <c r="CG653" s="401">
        <f>'آبان 1400'!AX654</f>
        <v>5103851.7751199994</v>
      </c>
      <c r="CH653" s="401">
        <f>'آبان 1400'!AY654</f>
        <v>1430831.644088001</v>
      </c>
      <c r="CI653" s="401">
        <f>'آبان 1400'!AZ654</f>
        <v>0</v>
      </c>
      <c r="CJ653" s="401">
        <f>'آبان 1400'!BA654</f>
        <v>0</v>
      </c>
      <c r="CK653" s="401">
        <f>'آبان 1400'!BB654</f>
        <v>0</v>
      </c>
      <c r="CL653" s="401">
        <f>'آبان 1400'!BC654</f>
        <v>0</v>
      </c>
      <c r="CM653" s="401">
        <f>'آبان 1400'!BD654</f>
        <v>0</v>
      </c>
      <c r="CN653" s="401">
        <f>'آبان 1400'!BE654</f>
        <v>0</v>
      </c>
      <c r="CO653" s="401">
        <f>'آبان 1400'!BF654</f>
        <v>0</v>
      </c>
      <c r="CP653" s="401">
        <f>'آبان 1400'!BG654</f>
        <v>6534683.4192080004</v>
      </c>
      <c r="CQ653" s="401">
        <f>'آبان 1400'!BH654</f>
        <v>66377484</v>
      </c>
      <c r="CR653" s="401">
        <f t="shared" si="468"/>
        <v>72912168.216000006</v>
      </c>
      <c r="CS653" s="56">
        <f t="shared" si="469"/>
        <v>4659160</v>
      </c>
      <c r="CT653" s="400">
        <f t="shared" si="470"/>
        <v>2329580</v>
      </c>
      <c r="CU653" s="401">
        <f t="shared" si="471"/>
        <v>698874</v>
      </c>
      <c r="CV653" s="401">
        <f t="shared" si="472"/>
        <v>1120000</v>
      </c>
      <c r="CW653" s="56">
        <v>0</v>
      </c>
      <c r="CX653" s="401">
        <f t="shared" si="473"/>
        <v>81719782.216000006</v>
      </c>
      <c r="CY653" s="401">
        <f t="shared" si="474"/>
        <v>72912168.215999991</v>
      </c>
      <c r="CZ653" s="401">
        <f t="shared" si="475"/>
        <v>16769798.689679999</v>
      </c>
      <c r="DA653" s="401">
        <f t="shared" si="476"/>
        <v>98489580.905680001</v>
      </c>
      <c r="DB653" s="401">
        <f t="shared" si="477"/>
        <v>100800</v>
      </c>
      <c r="DC653" s="401">
        <f t="shared" si="478"/>
        <v>98590380.905680001</v>
      </c>
      <c r="DD653" s="406">
        <v>0</v>
      </c>
      <c r="DE653" s="401">
        <f t="shared" si="479"/>
        <v>8171978.2216000007</v>
      </c>
      <c r="DF653" s="401">
        <f t="shared" si="480"/>
        <v>4085989.1108000004</v>
      </c>
      <c r="DG653" s="401">
        <f t="shared" si="481"/>
        <v>86332413.573280007</v>
      </c>
      <c r="DH653" s="401">
        <f t="shared" si="482"/>
        <v>7687614</v>
      </c>
      <c r="DI653" s="401">
        <f t="shared" si="483"/>
        <v>78644799.573280007</v>
      </c>
      <c r="DJ653" s="401">
        <f t="shared" si="484"/>
        <v>0</v>
      </c>
      <c r="DL653" s="408">
        <f t="shared" si="485"/>
        <v>6638737.5</v>
      </c>
      <c r="DM653" s="408">
        <f t="shared" si="486"/>
        <v>-1979577.5</v>
      </c>
    </row>
    <row r="654" spans="1:117" s="56" customFormat="1" ht="21" x14ac:dyDescent="0.2">
      <c r="A654" s="192">
        <f t="shared" si="447"/>
        <v>2655495</v>
      </c>
      <c r="B654" s="137">
        <f>'آبان 1400'!B655</f>
        <v>649</v>
      </c>
      <c r="C654" s="137">
        <f>'آبان 1400'!C655</f>
        <v>446</v>
      </c>
      <c r="D654" s="137">
        <f>'آبان 1400'!D655</f>
        <v>12946</v>
      </c>
      <c r="E654" s="137" t="str">
        <f>'آبان 1400'!E655</f>
        <v>حسن</v>
      </c>
      <c r="F654" s="137" t="str">
        <f>'آبان 1400'!F655</f>
        <v>چکاوکی</v>
      </c>
      <c r="G654" s="137" t="str">
        <f>'آبان 1400'!G655</f>
        <v>نگهبان</v>
      </c>
      <c r="H654" s="137" t="str">
        <f>'آبان 1400'!H655</f>
        <v>خراسان رضوی</v>
      </c>
      <c r="I654" s="137" t="str">
        <f>'آبان 1400'!I655</f>
        <v>177-813-8008248-1</v>
      </c>
      <c r="J654" s="137" t="str">
        <f>'آبان 1400'!J655</f>
        <v>0931475619</v>
      </c>
      <c r="K654" s="137" t="str">
        <f>'آبان 1400'!K655</f>
        <v>0069745389</v>
      </c>
      <c r="L654" s="137" t="str">
        <f>'آبان 1400'!L655</f>
        <v>خراسان رضوی</v>
      </c>
      <c r="M654" s="137" t="str">
        <f>'آبان 1400'!M655</f>
        <v>نگهبان</v>
      </c>
      <c r="N654" s="121" t="str">
        <f>'آبان 1400'!N655</f>
        <v>*</v>
      </c>
      <c r="O654" s="120">
        <f>'آبان 1400'!O655</f>
        <v>0</v>
      </c>
      <c r="P654" s="122">
        <f>'آبان 1400'!P655</f>
        <v>0</v>
      </c>
      <c r="Q654" s="362">
        <f>'آبان 1400'!Q655</f>
        <v>30</v>
      </c>
      <c r="R654" s="362">
        <f>'آبان 1400'!R655</f>
        <v>120</v>
      </c>
      <c r="S654" s="362">
        <f>'آبان 1400'!S655</f>
        <v>110</v>
      </c>
      <c r="T654" s="362">
        <f>'آبان 1400'!T655</f>
        <v>29.33</v>
      </c>
      <c r="U654" s="138">
        <f>'آبان 1400'!U655</f>
        <v>0</v>
      </c>
      <c r="V654" s="121">
        <f>'آبان 1400'!W655</f>
        <v>0</v>
      </c>
      <c r="W654" s="122">
        <f>'آبان 1400'!X655</f>
        <v>0</v>
      </c>
      <c r="X654" s="370">
        <f>'آبان 1400'!Y655</f>
        <v>1</v>
      </c>
      <c r="Y654" s="370">
        <f>'آبان 1400'!Z655</f>
        <v>1</v>
      </c>
      <c r="Z654" s="139">
        <f>'آبان 1400'!AA655</f>
        <v>885165</v>
      </c>
      <c r="AA654" s="139">
        <f>'آبان 1400'!AB655</f>
        <v>46667</v>
      </c>
      <c r="AB654" s="139">
        <f>'آبان 1400'!AC655</f>
        <v>931832</v>
      </c>
      <c r="AC654" s="139">
        <f>'آبان 1400'!AD655</f>
        <v>4500000</v>
      </c>
      <c r="AD654" s="139">
        <f>'آبان 1400'!AE655</f>
        <v>6000000</v>
      </c>
      <c r="AE654" s="140">
        <f>'آبان 1400'!AF655</f>
        <v>177895.19999999998</v>
      </c>
      <c r="AF654" s="123">
        <f>'آبان 1400'!AG655</f>
        <v>26554950</v>
      </c>
      <c r="AG654" s="124">
        <f>'آبان 1400'!AH655</f>
        <v>1400010</v>
      </c>
      <c r="AH654" s="124">
        <f>'آبان 1400'!AI655</f>
        <v>21347423.999999996</v>
      </c>
      <c r="AI654" s="124">
        <f>'آبان 1400'!AJ655</f>
        <v>2655495</v>
      </c>
      <c r="AJ654" s="124">
        <f>'آبان 1400'!AK655</f>
        <v>4500000</v>
      </c>
      <c r="AK654" s="124">
        <f>'آبان 1400'!AL655</f>
        <v>6000000</v>
      </c>
      <c r="AL654" s="124">
        <f>'آبان 1400'!AM655</f>
        <v>4892117.9999999991</v>
      </c>
      <c r="AM654" s="124">
        <f>'آبان 1400'!AN655</f>
        <v>5217666.2159999991</v>
      </c>
      <c r="AN654" s="124">
        <f>'آبان 1400'!AO655</f>
        <v>0</v>
      </c>
      <c r="AO654" s="124">
        <f>'آبان 1400'!AP655</f>
        <v>3000000</v>
      </c>
      <c r="AP654" s="124">
        <f>'آبان 1400'!AQ655</f>
        <v>0</v>
      </c>
      <c r="AQ654" s="124">
        <f>'آبان 1400'!AR655</f>
        <v>0</v>
      </c>
      <c r="AR654" s="124">
        <f>'آبان 1400'!AS655</f>
        <v>0</v>
      </c>
      <c r="AS654" s="379">
        <f>'آبان 1400'!AT655</f>
        <v>0</v>
      </c>
      <c r="AT654" s="372">
        <f t="shared" si="448"/>
        <v>75567663.216000006</v>
      </c>
      <c r="AU654" s="174">
        <f>'آبان 1400'!AV655</f>
        <v>54308316.440880008</v>
      </c>
      <c r="AV654" s="142">
        <f>'آبان 1400'!AW655</f>
        <v>72912168.215999991</v>
      </c>
      <c r="AW654" s="143">
        <f t="shared" si="449"/>
        <v>5103851.7751199994</v>
      </c>
      <c r="AX654" s="76">
        <f t="shared" si="450"/>
        <v>1430831.644088001</v>
      </c>
      <c r="AY654" s="143">
        <f>'آبان 1400'!AZ655</f>
        <v>0</v>
      </c>
      <c r="AZ654" s="143">
        <f>'آبان 1400'!BA655</f>
        <v>0</v>
      </c>
      <c r="BA654" s="143">
        <f>'آبان 1400'!BB655</f>
        <v>0</v>
      </c>
      <c r="BB654" s="143">
        <f>'آبان 1400'!BC655</f>
        <v>0</v>
      </c>
      <c r="BC654" s="143">
        <f>'آبان 1400'!BD655</f>
        <v>0</v>
      </c>
      <c r="BD654" s="143">
        <f>'آبان 1400'!BE655</f>
        <v>0</v>
      </c>
      <c r="BE654" s="143">
        <f>'آبان 1400'!BF655</f>
        <v>0</v>
      </c>
      <c r="BF654" s="144">
        <f t="shared" si="451"/>
        <v>6534683.4192080004</v>
      </c>
      <c r="BG654" s="141">
        <f t="shared" si="452"/>
        <v>69032979</v>
      </c>
      <c r="BH654" s="145">
        <f t="shared" si="453"/>
        <v>75567663.216000006</v>
      </c>
      <c r="BI654" s="128">
        <f t="shared" si="446"/>
        <v>4659160</v>
      </c>
      <c r="BJ654" s="146">
        <f t="shared" si="454"/>
        <v>2329580</v>
      </c>
      <c r="BK654" s="146">
        <f t="shared" si="455"/>
        <v>698874</v>
      </c>
      <c r="BL654" s="147">
        <f t="shared" si="456"/>
        <v>1120000</v>
      </c>
      <c r="BM654" s="383">
        <v>0</v>
      </c>
      <c r="BN654" s="148">
        <f t="shared" si="457"/>
        <v>84375277.216000006</v>
      </c>
      <c r="BO654" s="149">
        <f t="shared" si="458"/>
        <v>72912168.215999991</v>
      </c>
      <c r="BP654" s="150">
        <f t="shared" si="459"/>
        <v>16769798.689679999</v>
      </c>
      <c r="BQ654" s="151">
        <f t="shared" si="460"/>
        <v>101145075.90568</v>
      </c>
      <c r="BR654" s="152">
        <f t="shared" si="461"/>
        <v>100800</v>
      </c>
      <c r="BS654" s="148">
        <f t="shared" si="462"/>
        <v>101245875.90568</v>
      </c>
      <c r="BT654" s="136">
        <v>0</v>
      </c>
      <c r="BU654" s="149">
        <f t="shared" si="463"/>
        <v>8437527.7216000017</v>
      </c>
      <c r="BV654" s="153">
        <f t="shared" si="464"/>
        <v>4218763.8608000008</v>
      </c>
      <c r="BW654" s="134">
        <f t="shared" si="465"/>
        <v>88589584.323280007</v>
      </c>
      <c r="BX654" s="148">
        <f t="shared" si="466"/>
        <v>7687614</v>
      </c>
      <c r="BY654" s="135">
        <f t="shared" si="467"/>
        <v>80901970.323280007</v>
      </c>
      <c r="CD654" s="400">
        <f>'آبان 1400'!AU655</f>
        <v>75567663.216000006</v>
      </c>
      <c r="CE654" s="401">
        <f>'آبان 1400'!AV655</f>
        <v>54308316.440880008</v>
      </c>
      <c r="CF654" s="401">
        <f>'آبان 1400'!AW655</f>
        <v>72912168.215999991</v>
      </c>
      <c r="CG654" s="401">
        <f>'آبان 1400'!AX655</f>
        <v>5103851.7751199994</v>
      </c>
      <c r="CH654" s="401">
        <f>'آبان 1400'!AY655</f>
        <v>1430831.644088001</v>
      </c>
      <c r="CI654" s="401">
        <f>'آبان 1400'!AZ655</f>
        <v>0</v>
      </c>
      <c r="CJ654" s="401">
        <f>'آبان 1400'!BA655</f>
        <v>0</v>
      </c>
      <c r="CK654" s="401">
        <f>'آبان 1400'!BB655</f>
        <v>0</v>
      </c>
      <c r="CL654" s="401">
        <f>'آبان 1400'!BC655</f>
        <v>0</v>
      </c>
      <c r="CM654" s="401">
        <f>'آبان 1400'!BD655</f>
        <v>0</v>
      </c>
      <c r="CN654" s="401">
        <f>'آبان 1400'!BE655</f>
        <v>0</v>
      </c>
      <c r="CO654" s="401">
        <f>'آبان 1400'!BF655</f>
        <v>0</v>
      </c>
      <c r="CP654" s="401">
        <f>'آبان 1400'!BG655</f>
        <v>6534683.4192080004</v>
      </c>
      <c r="CQ654" s="401">
        <f>'آبان 1400'!BH655</f>
        <v>69032979</v>
      </c>
      <c r="CR654" s="401">
        <f t="shared" si="468"/>
        <v>75567663.216000006</v>
      </c>
      <c r="CS654" s="56">
        <f t="shared" si="469"/>
        <v>4659160</v>
      </c>
      <c r="CT654" s="400">
        <f t="shared" si="470"/>
        <v>2329580</v>
      </c>
      <c r="CU654" s="401">
        <f t="shared" si="471"/>
        <v>698874</v>
      </c>
      <c r="CV654" s="401">
        <f t="shared" si="472"/>
        <v>1120000</v>
      </c>
      <c r="CW654" s="56">
        <v>0</v>
      </c>
      <c r="CX654" s="401">
        <f t="shared" si="473"/>
        <v>84375277.216000006</v>
      </c>
      <c r="CY654" s="401">
        <f t="shared" si="474"/>
        <v>72912168.215999991</v>
      </c>
      <c r="CZ654" s="401">
        <f t="shared" si="475"/>
        <v>16769798.689679999</v>
      </c>
      <c r="DA654" s="401">
        <f t="shared" si="476"/>
        <v>101145075.90568</v>
      </c>
      <c r="DB654" s="401">
        <f t="shared" si="477"/>
        <v>100800</v>
      </c>
      <c r="DC654" s="401">
        <f t="shared" si="478"/>
        <v>101245875.90568</v>
      </c>
      <c r="DD654" s="406">
        <v>0</v>
      </c>
      <c r="DE654" s="401">
        <f t="shared" si="479"/>
        <v>8437527.7216000017</v>
      </c>
      <c r="DF654" s="401">
        <f t="shared" si="480"/>
        <v>4218763.8608000008</v>
      </c>
      <c r="DG654" s="401">
        <f t="shared" si="481"/>
        <v>88589584.323280007</v>
      </c>
      <c r="DH654" s="401">
        <f t="shared" si="482"/>
        <v>7687614</v>
      </c>
      <c r="DI654" s="401">
        <f t="shared" si="483"/>
        <v>80901970.323280007</v>
      </c>
      <c r="DJ654" s="401">
        <f t="shared" si="484"/>
        <v>0</v>
      </c>
      <c r="DL654" s="408">
        <f t="shared" si="485"/>
        <v>6638737.5</v>
      </c>
      <c r="DM654" s="408">
        <f t="shared" si="486"/>
        <v>-1979577.5</v>
      </c>
    </row>
    <row r="655" spans="1:117" s="56" customFormat="1" ht="21" x14ac:dyDescent="0.2">
      <c r="A655" s="192">
        <f t="shared" si="447"/>
        <v>2655495</v>
      </c>
      <c r="B655" s="137">
        <f>'آبان 1400'!B656</f>
        <v>650</v>
      </c>
      <c r="C655" s="137">
        <f>'آبان 1400'!C656</f>
        <v>447</v>
      </c>
      <c r="D655" s="137">
        <f>'آبان 1400'!D656</f>
        <v>12950</v>
      </c>
      <c r="E655" s="137" t="str">
        <f>'آبان 1400'!E656</f>
        <v>حسین</v>
      </c>
      <c r="F655" s="137" t="str">
        <f>'آبان 1400'!F656</f>
        <v>آهور</v>
      </c>
      <c r="G655" s="137" t="str">
        <f>'آبان 1400'!G656</f>
        <v>نگهبان</v>
      </c>
      <c r="H655" s="137" t="str">
        <f>'آبان 1400'!H656</f>
        <v>خراسان رضوی</v>
      </c>
      <c r="I655" s="137" t="str">
        <f>'آبان 1400'!I656</f>
        <v>136-813-5062639-1</v>
      </c>
      <c r="J655" s="137" t="str">
        <f>'آبان 1400'!J656</f>
        <v>0944565077</v>
      </c>
      <c r="K655" s="137" t="str">
        <f>'آبان 1400'!K656</f>
        <v>0068116648</v>
      </c>
      <c r="L655" s="137" t="str">
        <f>'آبان 1400'!L656</f>
        <v>خراسان رضوی</v>
      </c>
      <c r="M655" s="137" t="str">
        <f>'آبان 1400'!M656</f>
        <v>نگهبان</v>
      </c>
      <c r="N655" s="121" t="str">
        <f>'آبان 1400'!N656</f>
        <v>*</v>
      </c>
      <c r="O655" s="120">
        <f>'آبان 1400'!O656</f>
        <v>0</v>
      </c>
      <c r="P655" s="122">
        <f>'آبان 1400'!P656</f>
        <v>0</v>
      </c>
      <c r="Q655" s="362">
        <f>'آبان 1400'!Q656</f>
        <v>30</v>
      </c>
      <c r="R655" s="362">
        <f>'آبان 1400'!R656</f>
        <v>120</v>
      </c>
      <c r="S655" s="362">
        <f>'آبان 1400'!S656</f>
        <v>110</v>
      </c>
      <c r="T655" s="362">
        <f>'آبان 1400'!T656</f>
        <v>29.33</v>
      </c>
      <c r="U655" s="138">
        <f>'آبان 1400'!U656</f>
        <v>0</v>
      </c>
      <c r="V655" s="121">
        <f>'آبان 1400'!W656</f>
        <v>0</v>
      </c>
      <c r="W655" s="122">
        <f>'آبان 1400'!X656</f>
        <v>0</v>
      </c>
      <c r="X655" s="370">
        <f>'آبان 1400'!Y656</f>
        <v>2</v>
      </c>
      <c r="Y655" s="370">
        <f>'آبان 1400'!Z656</f>
        <v>1</v>
      </c>
      <c r="Z655" s="139">
        <f>'آبان 1400'!AA656</f>
        <v>885165</v>
      </c>
      <c r="AA655" s="139">
        <f>'آبان 1400'!AB656</f>
        <v>46667</v>
      </c>
      <c r="AB655" s="139">
        <f>'آبان 1400'!AC656</f>
        <v>931832</v>
      </c>
      <c r="AC655" s="139">
        <f>'آبان 1400'!AD656</f>
        <v>4500000</v>
      </c>
      <c r="AD655" s="139">
        <f>'آبان 1400'!AE656</f>
        <v>6000000</v>
      </c>
      <c r="AE655" s="140">
        <f>'آبان 1400'!AF656</f>
        <v>177895.19999999998</v>
      </c>
      <c r="AF655" s="123">
        <f>'آبان 1400'!AG656</f>
        <v>26554950</v>
      </c>
      <c r="AG655" s="124">
        <f>'آبان 1400'!AH656</f>
        <v>1400010</v>
      </c>
      <c r="AH655" s="124">
        <f>'آبان 1400'!AI656</f>
        <v>21347423.999999996</v>
      </c>
      <c r="AI655" s="124">
        <f>'آبان 1400'!AJ656</f>
        <v>2655495</v>
      </c>
      <c r="AJ655" s="124">
        <f>'آبان 1400'!AK656</f>
        <v>4500000</v>
      </c>
      <c r="AK655" s="124">
        <f>'آبان 1400'!AL656</f>
        <v>6000000</v>
      </c>
      <c r="AL655" s="124">
        <f>'آبان 1400'!AM656</f>
        <v>4892117.9999999991</v>
      </c>
      <c r="AM655" s="124">
        <f>'آبان 1400'!AN656</f>
        <v>5217666.2159999991</v>
      </c>
      <c r="AN655" s="124">
        <f>'آبان 1400'!AO656</f>
        <v>0</v>
      </c>
      <c r="AO655" s="124">
        <f>'آبان 1400'!AP656</f>
        <v>3000000</v>
      </c>
      <c r="AP655" s="124">
        <f>'آبان 1400'!AQ656</f>
        <v>0</v>
      </c>
      <c r="AQ655" s="124">
        <f>'آبان 1400'!AR656</f>
        <v>0</v>
      </c>
      <c r="AR655" s="124">
        <f>'آبان 1400'!AS656</f>
        <v>0</v>
      </c>
      <c r="AS655" s="379">
        <f>'آبان 1400'!AT656</f>
        <v>0</v>
      </c>
      <c r="AT655" s="372">
        <f t="shared" si="448"/>
        <v>75567663.216000006</v>
      </c>
      <c r="AU655" s="174">
        <f>'آبان 1400'!AV656</f>
        <v>54308316.440880008</v>
      </c>
      <c r="AV655" s="142">
        <f>'آبان 1400'!AW656</f>
        <v>72912168.215999991</v>
      </c>
      <c r="AW655" s="143">
        <f t="shared" si="449"/>
        <v>5103851.7751199994</v>
      </c>
      <c r="AX655" s="76">
        <f t="shared" si="450"/>
        <v>1430831.644088001</v>
      </c>
      <c r="AY655" s="143">
        <f>'آبان 1400'!AZ656</f>
        <v>0</v>
      </c>
      <c r="AZ655" s="143">
        <f>'آبان 1400'!BA656</f>
        <v>0</v>
      </c>
      <c r="BA655" s="143">
        <f>'آبان 1400'!BB656</f>
        <v>0</v>
      </c>
      <c r="BB655" s="143">
        <f>'آبان 1400'!BC656</f>
        <v>0</v>
      </c>
      <c r="BC655" s="143">
        <f>'آبان 1400'!BD656</f>
        <v>0</v>
      </c>
      <c r="BD655" s="143">
        <f>'آبان 1400'!BE656</f>
        <v>0</v>
      </c>
      <c r="BE655" s="143">
        <f>'آبان 1400'!BF656</f>
        <v>0</v>
      </c>
      <c r="BF655" s="144">
        <f t="shared" si="451"/>
        <v>6534683.4192080004</v>
      </c>
      <c r="BG655" s="141">
        <f t="shared" si="452"/>
        <v>69032979</v>
      </c>
      <c r="BH655" s="145">
        <f t="shared" si="453"/>
        <v>75567663.216000006</v>
      </c>
      <c r="BI655" s="128">
        <f t="shared" si="446"/>
        <v>4659160</v>
      </c>
      <c r="BJ655" s="146">
        <f t="shared" si="454"/>
        <v>2329580</v>
      </c>
      <c r="BK655" s="146">
        <f t="shared" si="455"/>
        <v>698874</v>
      </c>
      <c r="BL655" s="147">
        <f t="shared" si="456"/>
        <v>1120000</v>
      </c>
      <c r="BM655" s="383">
        <v>0</v>
      </c>
      <c r="BN655" s="148">
        <f t="shared" si="457"/>
        <v>84375277.216000006</v>
      </c>
      <c r="BO655" s="149">
        <f t="shared" si="458"/>
        <v>72912168.215999991</v>
      </c>
      <c r="BP655" s="150">
        <f t="shared" si="459"/>
        <v>16769798.689679999</v>
      </c>
      <c r="BQ655" s="151">
        <f t="shared" si="460"/>
        <v>101145075.90568</v>
      </c>
      <c r="BR655" s="152">
        <f t="shared" si="461"/>
        <v>100800</v>
      </c>
      <c r="BS655" s="148">
        <f t="shared" si="462"/>
        <v>101245875.90568</v>
      </c>
      <c r="BT655" s="136">
        <v>0</v>
      </c>
      <c r="BU655" s="149">
        <f t="shared" si="463"/>
        <v>8437527.7216000017</v>
      </c>
      <c r="BV655" s="153">
        <f t="shared" si="464"/>
        <v>4218763.8608000008</v>
      </c>
      <c r="BW655" s="134">
        <f t="shared" si="465"/>
        <v>88589584.323280007</v>
      </c>
      <c r="BX655" s="148">
        <f t="shared" si="466"/>
        <v>7687614</v>
      </c>
      <c r="BY655" s="135">
        <f t="shared" si="467"/>
        <v>80901970.323280007</v>
      </c>
      <c r="CD655" s="400">
        <f>'آبان 1400'!AU656</f>
        <v>75567663.216000006</v>
      </c>
      <c r="CE655" s="401">
        <f>'آبان 1400'!AV656</f>
        <v>54308316.440880008</v>
      </c>
      <c r="CF655" s="401">
        <f>'آبان 1400'!AW656</f>
        <v>72912168.215999991</v>
      </c>
      <c r="CG655" s="401">
        <f>'آبان 1400'!AX656</f>
        <v>5103851.7751199994</v>
      </c>
      <c r="CH655" s="401">
        <f>'آبان 1400'!AY656</f>
        <v>1430831.644088001</v>
      </c>
      <c r="CI655" s="401">
        <f>'آبان 1400'!AZ656</f>
        <v>0</v>
      </c>
      <c r="CJ655" s="401">
        <f>'آبان 1400'!BA656</f>
        <v>0</v>
      </c>
      <c r="CK655" s="401">
        <f>'آبان 1400'!BB656</f>
        <v>0</v>
      </c>
      <c r="CL655" s="401">
        <f>'آبان 1400'!BC656</f>
        <v>0</v>
      </c>
      <c r="CM655" s="401">
        <f>'آبان 1400'!BD656</f>
        <v>0</v>
      </c>
      <c r="CN655" s="401">
        <f>'آبان 1400'!BE656</f>
        <v>0</v>
      </c>
      <c r="CO655" s="401">
        <f>'آبان 1400'!BF656</f>
        <v>0</v>
      </c>
      <c r="CP655" s="401">
        <f>'آبان 1400'!BG656</f>
        <v>6534683.4192080004</v>
      </c>
      <c r="CQ655" s="401">
        <f>'آبان 1400'!BH656</f>
        <v>69032979</v>
      </c>
      <c r="CR655" s="401">
        <f t="shared" si="468"/>
        <v>75567663.216000006</v>
      </c>
      <c r="CS655" s="56">
        <f t="shared" si="469"/>
        <v>4659160</v>
      </c>
      <c r="CT655" s="400">
        <f t="shared" si="470"/>
        <v>2329580</v>
      </c>
      <c r="CU655" s="401">
        <f t="shared" si="471"/>
        <v>698874</v>
      </c>
      <c r="CV655" s="401">
        <f t="shared" si="472"/>
        <v>1120000</v>
      </c>
      <c r="CW655" s="56">
        <v>0</v>
      </c>
      <c r="CX655" s="401">
        <f t="shared" si="473"/>
        <v>84375277.216000006</v>
      </c>
      <c r="CY655" s="401">
        <f t="shared" si="474"/>
        <v>72912168.215999991</v>
      </c>
      <c r="CZ655" s="401">
        <f t="shared" si="475"/>
        <v>16769798.689679999</v>
      </c>
      <c r="DA655" s="401">
        <f t="shared" si="476"/>
        <v>101145075.90568</v>
      </c>
      <c r="DB655" s="401">
        <f t="shared" si="477"/>
        <v>100800</v>
      </c>
      <c r="DC655" s="401">
        <f t="shared" si="478"/>
        <v>101245875.90568</v>
      </c>
      <c r="DD655" s="406">
        <v>0</v>
      </c>
      <c r="DE655" s="401">
        <f t="shared" si="479"/>
        <v>8437527.7216000017</v>
      </c>
      <c r="DF655" s="401">
        <f t="shared" si="480"/>
        <v>4218763.8608000008</v>
      </c>
      <c r="DG655" s="401">
        <f t="shared" si="481"/>
        <v>88589584.323280007</v>
      </c>
      <c r="DH655" s="401">
        <f t="shared" si="482"/>
        <v>7687614</v>
      </c>
      <c r="DI655" s="401">
        <f t="shared" si="483"/>
        <v>80901970.323280007</v>
      </c>
      <c r="DJ655" s="401">
        <f t="shared" si="484"/>
        <v>0</v>
      </c>
      <c r="DL655" s="408">
        <f t="shared" si="485"/>
        <v>6638737.5</v>
      </c>
      <c r="DM655" s="408">
        <f t="shared" si="486"/>
        <v>-1979577.5</v>
      </c>
    </row>
    <row r="656" spans="1:117" s="56" customFormat="1" ht="21" x14ac:dyDescent="0.2">
      <c r="A656" s="192">
        <f t="shared" si="447"/>
        <v>2655495</v>
      </c>
      <c r="B656" s="137">
        <f>'آبان 1400'!B657</f>
        <v>651</v>
      </c>
      <c r="C656" s="137">
        <f>'آبان 1400'!C657</f>
        <v>448</v>
      </c>
      <c r="D656" s="137">
        <f>'آبان 1400'!D657</f>
        <v>12954</v>
      </c>
      <c r="E656" s="137" t="str">
        <f>'آبان 1400'!E657</f>
        <v>مجید</v>
      </c>
      <c r="F656" s="137" t="str">
        <f>'آبان 1400'!F657</f>
        <v>مرتضوی پور</v>
      </c>
      <c r="G656" s="137" t="str">
        <f>'آبان 1400'!G657</f>
        <v>نگهبان</v>
      </c>
      <c r="H656" s="137" t="str">
        <f>'آبان 1400'!H657</f>
        <v>خراسان رضوی</v>
      </c>
      <c r="I656" s="137" t="str">
        <f>'آبان 1400'!I657</f>
        <v>177-12-3770681-1</v>
      </c>
      <c r="J656" s="137" t="str">
        <f>'آبان 1400'!J657</f>
        <v>0940073706</v>
      </c>
      <c r="K656" s="137" t="str">
        <f>'آبان 1400'!K657</f>
        <v>0068424874</v>
      </c>
      <c r="L656" s="137" t="str">
        <f>'آبان 1400'!L657</f>
        <v>خراسان رضوی</v>
      </c>
      <c r="M656" s="137" t="str">
        <f>'آبان 1400'!M657</f>
        <v>نگهبان</v>
      </c>
      <c r="N656" s="121" t="str">
        <f>'آبان 1400'!N657</f>
        <v>*</v>
      </c>
      <c r="O656" s="120">
        <f>'آبان 1400'!O657</f>
        <v>0</v>
      </c>
      <c r="P656" s="122">
        <f>'آبان 1400'!P657</f>
        <v>0</v>
      </c>
      <c r="Q656" s="362">
        <f>'آبان 1400'!Q657</f>
        <v>30</v>
      </c>
      <c r="R656" s="362">
        <f>'آبان 1400'!R657</f>
        <v>120</v>
      </c>
      <c r="S656" s="362">
        <f>'آبان 1400'!S657</f>
        <v>110</v>
      </c>
      <c r="T656" s="362">
        <f>'آبان 1400'!T657</f>
        <v>29.33</v>
      </c>
      <c r="U656" s="138">
        <f>'آبان 1400'!U657</f>
        <v>0</v>
      </c>
      <c r="V656" s="121">
        <f>'آبان 1400'!W657</f>
        <v>0</v>
      </c>
      <c r="W656" s="122">
        <f>'آبان 1400'!X657</f>
        <v>0</v>
      </c>
      <c r="X656" s="370">
        <f>'آبان 1400'!Y657</f>
        <v>2</v>
      </c>
      <c r="Y656" s="370">
        <f>'آبان 1400'!Z657</f>
        <v>2</v>
      </c>
      <c r="Z656" s="139">
        <f>'آبان 1400'!AA657</f>
        <v>885165</v>
      </c>
      <c r="AA656" s="139">
        <f>'آبان 1400'!AB657</f>
        <v>46667</v>
      </c>
      <c r="AB656" s="139">
        <f>'آبان 1400'!AC657</f>
        <v>931832</v>
      </c>
      <c r="AC656" s="139">
        <f>'آبان 1400'!AD657</f>
        <v>4500000</v>
      </c>
      <c r="AD656" s="139">
        <f>'آبان 1400'!AE657</f>
        <v>6000000</v>
      </c>
      <c r="AE656" s="140">
        <f>'آبان 1400'!AF657</f>
        <v>177895.19999999998</v>
      </c>
      <c r="AF656" s="123">
        <f>'آبان 1400'!AG657</f>
        <v>26554950</v>
      </c>
      <c r="AG656" s="124">
        <f>'آبان 1400'!AH657</f>
        <v>1400010</v>
      </c>
      <c r="AH656" s="124">
        <f>'آبان 1400'!AI657</f>
        <v>21347423.999999996</v>
      </c>
      <c r="AI656" s="124">
        <f>'آبان 1400'!AJ657</f>
        <v>5310990</v>
      </c>
      <c r="AJ656" s="124">
        <f>'آبان 1400'!AK657</f>
        <v>4500000</v>
      </c>
      <c r="AK656" s="124">
        <f>'آبان 1400'!AL657</f>
        <v>6000000</v>
      </c>
      <c r="AL656" s="124">
        <f>'آبان 1400'!AM657</f>
        <v>4892117.9999999991</v>
      </c>
      <c r="AM656" s="124">
        <f>'آبان 1400'!AN657</f>
        <v>5217666.2159999991</v>
      </c>
      <c r="AN656" s="124">
        <f>'آبان 1400'!AO657</f>
        <v>0</v>
      </c>
      <c r="AO656" s="124">
        <f>'آبان 1400'!AP657</f>
        <v>3000000</v>
      </c>
      <c r="AP656" s="124">
        <f>'آبان 1400'!AQ657</f>
        <v>0</v>
      </c>
      <c r="AQ656" s="124">
        <f>'آبان 1400'!AR657</f>
        <v>0</v>
      </c>
      <c r="AR656" s="124">
        <f>'آبان 1400'!AS657</f>
        <v>0</v>
      </c>
      <c r="AS656" s="379">
        <f>'آبان 1400'!AT657</f>
        <v>0</v>
      </c>
      <c r="AT656" s="372">
        <f t="shared" si="448"/>
        <v>78223158.216000006</v>
      </c>
      <c r="AU656" s="174">
        <f>'آبان 1400'!AV657</f>
        <v>54308316.440880008</v>
      </c>
      <c r="AV656" s="142">
        <f>'آبان 1400'!AW657</f>
        <v>72912168.215999991</v>
      </c>
      <c r="AW656" s="143">
        <f t="shared" si="449"/>
        <v>5103851.7751199994</v>
      </c>
      <c r="AX656" s="76">
        <f t="shared" si="450"/>
        <v>1430831.644088001</v>
      </c>
      <c r="AY656" s="143">
        <f>'آبان 1400'!AZ657</f>
        <v>0</v>
      </c>
      <c r="AZ656" s="143">
        <f>'آبان 1400'!BA657</f>
        <v>0</v>
      </c>
      <c r="BA656" s="143">
        <f>'آبان 1400'!BB657</f>
        <v>0</v>
      </c>
      <c r="BB656" s="143">
        <f>'آبان 1400'!BC657</f>
        <v>0</v>
      </c>
      <c r="BC656" s="143">
        <f>'آبان 1400'!BD657</f>
        <v>0</v>
      </c>
      <c r="BD656" s="143">
        <f>'آبان 1400'!BE657</f>
        <v>0</v>
      </c>
      <c r="BE656" s="143">
        <f>'آبان 1400'!BF657</f>
        <v>0</v>
      </c>
      <c r="BF656" s="144">
        <f t="shared" si="451"/>
        <v>6534683.4192080004</v>
      </c>
      <c r="BG656" s="141">
        <f t="shared" si="452"/>
        <v>71688474</v>
      </c>
      <c r="BH656" s="145">
        <f t="shared" si="453"/>
        <v>78223158.216000006</v>
      </c>
      <c r="BI656" s="128">
        <f t="shared" si="446"/>
        <v>4659160</v>
      </c>
      <c r="BJ656" s="146">
        <f t="shared" si="454"/>
        <v>2329580</v>
      </c>
      <c r="BK656" s="146">
        <f t="shared" si="455"/>
        <v>698874</v>
      </c>
      <c r="BL656" s="147">
        <f t="shared" si="456"/>
        <v>1120000</v>
      </c>
      <c r="BM656" s="383">
        <v>0</v>
      </c>
      <c r="BN656" s="148">
        <f t="shared" si="457"/>
        <v>87030772.216000006</v>
      </c>
      <c r="BO656" s="149">
        <f t="shared" si="458"/>
        <v>72912168.215999991</v>
      </c>
      <c r="BP656" s="150">
        <f t="shared" si="459"/>
        <v>16769798.689679999</v>
      </c>
      <c r="BQ656" s="151">
        <f t="shared" si="460"/>
        <v>103800570.90568</v>
      </c>
      <c r="BR656" s="152">
        <f t="shared" si="461"/>
        <v>100800</v>
      </c>
      <c r="BS656" s="148">
        <f t="shared" si="462"/>
        <v>103901370.90568</v>
      </c>
      <c r="BT656" s="136">
        <v>0</v>
      </c>
      <c r="BU656" s="149">
        <f t="shared" si="463"/>
        <v>8703077.2216000017</v>
      </c>
      <c r="BV656" s="153">
        <f t="shared" si="464"/>
        <v>4351538.6108000008</v>
      </c>
      <c r="BW656" s="134">
        <f t="shared" si="465"/>
        <v>90846755.073280007</v>
      </c>
      <c r="BX656" s="148">
        <f t="shared" si="466"/>
        <v>7687614</v>
      </c>
      <c r="BY656" s="135">
        <f t="shared" si="467"/>
        <v>83159141.073280007</v>
      </c>
      <c r="CD656" s="400">
        <f>'آبان 1400'!AU657</f>
        <v>78223158.216000006</v>
      </c>
      <c r="CE656" s="401">
        <f>'آبان 1400'!AV657</f>
        <v>54308316.440880008</v>
      </c>
      <c r="CF656" s="401">
        <f>'آبان 1400'!AW657</f>
        <v>72912168.215999991</v>
      </c>
      <c r="CG656" s="401">
        <f>'آبان 1400'!AX657</f>
        <v>5103851.7751199994</v>
      </c>
      <c r="CH656" s="401">
        <f>'آبان 1400'!AY657</f>
        <v>1430831.644088001</v>
      </c>
      <c r="CI656" s="401">
        <f>'آبان 1400'!AZ657</f>
        <v>0</v>
      </c>
      <c r="CJ656" s="401">
        <f>'آبان 1400'!BA657</f>
        <v>0</v>
      </c>
      <c r="CK656" s="401">
        <f>'آبان 1400'!BB657</f>
        <v>0</v>
      </c>
      <c r="CL656" s="401">
        <f>'آبان 1400'!BC657</f>
        <v>0</v>
      </c>
      <c r="CM656" s="401">
        <f>'آبان 1400'!BD657</f>
        <v>0</v>
      </c>
      <c r="CN656" s="401">
        <f>'آبان 1400'!BE657</f>
        <v>0</v>
      </c>
      <c r="CO656" s="401">
        <f>'آبان 1400'!BF657</f>
        <v>0</v>
      </c>
      <c r="CP656" s="401">
        <f>'آبان 1400'!BG657</f>
        <v>6534683.4192080004</v>
      </c>
      <c r="CQ656" s="401">
        <f>'آبان 1400'!BH657</f>
        <v>71688474</v>
      </c>
      <c r="CR656" s="401">
        <f t="shared" si="468"/>
        <v>78223158.216000006</v>
      </c>
      <c r="CS656" s="56">
        <f t="shared" si="469"/>
        <v>4659160</v>
      </c>
      <c r="CT656" s="400">
        <f t="shared" si="470"/>
        <v>2329580</v>
      </c>
      <c r="CU656" s="401">
        <f t="shared" si="471"/>
        <v>698874</v>
      </c>
      <c r="CV656" s="401">
        <f t="shared" si="472"/>
        <v>1120000</v>
      </c>
      <c r="CW656" s="56">
        <v>0</v>
      </c>
      <c r="CX656" s="401">
        <f t="shared" si="473"/>
        <v>87030772.216000006</v>
      </c>
      <c r="CY656" s="401">
        <f t="shared" si="474"/>
        <v>72912168.215999991</v>
      </c>
      <c r="CZ656" s="401">
        <f t="shared" si="475"/>
        <v>16769798.689679999</v>
      </c>
      <c r="DA656" s="401">
        <f t="shared" si="476"/>
        <v>103800570.90568</v>
      </c>
      <c r="DB656" s="401">
        <f t="shared" si="477"/>
        <v>100800</v>
      </c>
      <c r="DC656" s="401">
        <f t="shared" si="478"/>
        <v>103901370.90568</v>
      </c>
      <c r="DD656" s="406">
        <v>0</v>
      </c>
      <c r="DE656" s="401">
        <f t="shared" si="479"/>
        <v>8703077.2216000017</v>
      </c>
      <c r="DF656" s="401">
        <f t="shared" si="480"/>
        <v>4351538.6108000008</v>
      </c>
      <c r="DG656" s="401">
        <f t="shared" si="481"/>
        <v>90846755.073280007</v>
      </c>
      <c r="DH656" s="401">
        <f t="shared" si="482"/>
        <v>7687614</v>
      </c>
      <c r="DI656" s="401">
        <f t="shared" si="483"/>
        <v>83159141.073280007</v>
      </c>
      <c r="DJ656" s="401">
        <f t="shared" si="484"/>
        <v>0</v>
      </c>
      <c r="DL656" s="408">
        <f t="shared" si="485"/>
        <v>6638737.5</v>
      </c>
      <c r="DM656" s="408">
        <f t="shared" si="486"/>
        <v>-1979577.5</v>
      </c>
    </row>
    <row r="657" spans="1:117" s="56" customFormat="1" ht="21" x14ac:dyDescent="0.2">
      <c r="A657" s="192">
        <f t="shared" si="447"/>
        <v>2655495</v>
      </c>
      <c r="B657" s="137">
        <f>'آبان 1400'!B658</f>
        <v>652</v>
      </c>
      <c r="C657" s="137">
        <f>'آبان 1400'!C658</f>
        <v>449</v>
      </c>
      <c r="D657" s="137">
        <f>'آبان 1400'!D658</f>
        <v>12927</v>
      </c>
      <c r="E657" s="137" t="str">
        <f>'آبان 1400'!E658</f>
        <v>روح اله</v>
      </c>
      <c r="F657" s="137" t="str">
        <f>'آبان 1400'!F658</f>
        <v>قربانیان</v>
      </c>
      <c r="G657" s="137" t="str">
        <f>'آبان 1400'!G658</f>
        <v>نگهبان</v>
      </c>
      <c r="H657" s="137" t="str">
        <f>'آبان 1400'!H658</f>
        <v>خراسان رضوی</v>
      </c>
      <c r="I657" s="137" t="str">
        <f>'آبان 1400'!I658</f>
        <v>177-700-4237859-1</v>
      </c>
      <c r="J657" s="137" t="str">
        <f>'آبان 1400'!J658</f>
        <v>0938980556</v>
      </c>
      <c r="K657" s="137" t="str">
        <f>'آبان 1400'!K658</f>
        <v>0070390201</v>
      </c>
      <c r="L657" s="137" t="str">
        <f>'آبان 1400'!L658</f>
        <v>خراسان رضوی</v>
      </c>
      <c r="M657" s="137" t="str">
        <f>'آبان 1400'!M658</f>
        <v>نگهبان</v>
      </c>
      <c r="N657" s="121" t="str">
        <f>'آبان 1400'!N658</f>
        <v>*</v>
      </c>
      <c r="O657" s="120">
        <f>'آبان 1400'!O658</f>
        <v>0</v>
      </c>
      <c r="P657" s="122">
        <f>'آبان 1400'!P658</f>
        <v>0</v>
      </c>
      <c r="Q657" s="362">
        <f>'آبان 1400'!Q658</f>
        <v>30</v>
      </c>
      <c r="R657" s="362">
        <f>'آبان 1400'!R658</f>
        <v>120</v>
      </c>
      <c r="S657" s="362">
        <f>'آبان 1400'!S658</f>
        <v>110</v>
      </c>
      <c r="T657" s="362">
        <f>'آبان 1400'!T658</f>
        <v>29.33</v>
      </c>
      <c r="U657" s="138">
        <f>'آبان 1400'!U658</f>
        <v>0</v>
      </c>
      <c r="V657" s="121">
        <f>'آبان 1400'!W658</f>
        <v>0</v>
      </c>
      <c r="W657" s="122">
        <f>'آبان 1400'!X658</f>
        <v>0</v>
      </c>
      <c r="X657" s="370">
        <f>'آبان 1400'!Y658</f>
        <v>2</v>
      </c>
      <c r="Y657" s="370">
        <f>'آبان 1400'!Z658</f>
        <v>2</v>
      </c>
      <c r="Z657" s="139">
        <f>'آبان 1400'!AA658</f>
        <v>885165</v>
      </c>
      <c r="AA657" s="139">
        <f>'آبان 1400'!AB658</f>
        <v>0</v>
      </c>
      <c r="AB657" s="139">
        <f>'آبان 1400'!AC658</f>
        <v>885165</v>
      </c>
      <c r="AC657" s="139">
        <f>'آبان 1400'!AD658</f>
        <v>4500000</v>
      </c>
      <c r="AD657" s="139">
        <f>'آبان 1400'!AE658</f>
        <v>6000000</v>
      </c>
      <c r="AE657" s="140">
        <f>'آبان 1400'!AF658</f>
        <v>168986.04545454544</v>
      </c>
      <c r="AF657" s="123">
        <f>'آبان 1400'!AG658</f>
        <v>26554950</v>
      </c>
      <c r="AG657" s="124">
        <f>'آبان 1400'!AH658</f>
        <v>0</v>
      </c>
      <c r="AH657" s="124">
        <f>'آبان 1400'!AI658</f>
        <v>20278325.454545453</v>
      </c>
      <c r="AI657" s="124">
        <f>'آبان 1400'!AJ658</f>
        <v>5310990</v>
      </c>
      <c r="AJ657" s="124">
        <f>'آبان 1400'!AK658</f>
        <v>4500000</v>
      </c>
      <c r="AK657" s="124">
        <f>'آبان 1400'!AL658</f>
        <v>6000000</v>
      </c>
      <c r="AL657" s="124">
        <f>'آبان 1400'!AM658</f>
        <v>4647116.25</v>
      </c>
      <c r="AM657" s="124">
        <f>'آبان 1400'!AN658</f>
        <v>4956360.7131818179</v>
      </c>
      <c r="AN657" s="124">
        <f>'آبان 1400'!AO658</f>
        <v>0</v>
      </c>
      <c r="AO657" s="124">
        <f>'آبان 1400'!AP658</f>
        <v>2800000</v>
      </c>
      <c r="AP657" s="124">
        <f>'آبان 1400'!AQ658</f>
        <v>0</v>
      </c>
      <c r="AQ657" s="124">
        <f>'آبان 1400'!AR658</f>
        <v>0</v>
      </c>
      <c r="AR657" s="124">
        <f>'آبان 1400'!AS658</f>
        <v>0</v>
      </c>
      <c r="AS657" s="379">
        <f>'آبان 1400'!AT658</f>
        <v>0</v>
      </c>
      <c r="AT657" s="372">
        <f t="shared" si="448"/>
        <v>75047742.417727277</v>
      </c>
      <c r="AU657" s="174">
        <f>'آبان 1400'!AV658</f>
        <v>51555179.74848637</v>
      </c>
      <c r="AV657" s="142">
        <f>'آبان 1400'!AW658</f>
        <v>69736752.417727262</v>
      </c>
      <c r="AW657" s="143">
        <f t="shared" si="449"/>
        <v>4881572.6692409087</v>
      </c>
      <c r="AX657" s="76">
        <f t="shared" si="450"/>
        <v>1155517.9748486371</v>
      </c>
      <c r="AY657" s="143">
        <f>'آبان 1400'!AZ658</f>
        <v>0</v>
      </c>
      <c r="AZ657" s="143">
        <f>'آبان 1400'!BA658</f>
        <v>0</v>
      </c>
      <c r="BA657" s="143">
        <f>'آبان 1400'!BB658</f>
        <v>0</v>
      </c>
      <c r="BB657" s="143">
        <f>'آبان 1400'!BC658</f>
        <v>0</v>
      </c>
      <c r="BC657" s="143">
        <f>'آبان 1400'!BD658</f>
        <v>0</v>
      </c>
      <c r="BD657" s="143">
        <f>'آبان 1400'!BE658</f>
        <v>0</v>
      </c>
      <c r="BE657" s="143">
        <f>'آبان 1400'!BF658</f>
        <v>0</v>
      </c>
      <c r="BF657" s="144">
        <f t="shared" si="451"/>
        <v>6037090.6440895461</v>
      </c>
      <c r="BG657" s="141">
        <f t="shared" si="452"/>
        <v>69010651</v>
      </c>
      <c r="BH657" s="145">
        <f t="shared" si="453"/>
        <v>75047742.417727277</v>
      </c>
      <c r="BI657" s="128">
        <f t="shared" si="446"/>
        <v>4425825</v>
      </c>
      <c r="BJ657" s="146">
        <f t="shared" si="454"/>
        <v>2212912.5</v>
      </c>
      <c r="BK657" s="146">
        <f t="shared" si="455"/>
        <v>663873.75</v>
      </c>
      <c r="BL657" s="147">
        <f t="shared" si="456"/>
        <v>1120000</v>
      </c>
      <c r="BM657" s="383">
        <v>0</v>
      </c>
      <c r="BN657" s="148">
        <f t="shared" si="457"/>
        <v>83470353.667727277</v>
      </c>
      <c r="BO657" s="149">
        <f t="shared" si="458"/>
        <v>69736752.417727262</v>
      </c>
      <c r="BP657" s="150">
        <f t="shared" si="459"/>
        <v>16039453.056077272</v>
      </c>
      <c r="BQ657" s="151">
        <f t="shared" si="460"/>
        <v>99509806.723804548</v>
      </c>
      <c r="BR657" s="152">
        <f t="shared" si="461"/>
        <v>100800</v>
      </c>
      <c r="BS657" s="148">
        <f t="shared" si="462"/>
        <v>99610606.723804548</v>
      </c>
      <c r="BT657" s="136">
        <v>0</v>
      </c>
      <c r="BU657" s="149">
        <f t="shared" si="463"/>
        <v>8347035.366772728</v>
      </c>
      <c r="BV657" s="153">
        <f t="shared" si="464"/>
        <v>4173517.683386364</v>
      </c>
      <c r="BW657" s="134">
        <f t="shared" si="465"/>
        <v>87090053.673645452</v>
      </c>
      <c r="BX657" s="148">
        <f t="shared" si="466"/>
        <v>7302611.25</v>
      </c>
      <c r="BY657" s="135">
        <f t="shared" si="467"/>
        <v>79787442.423645452</v>
      </c>
      <c r="CD657" s="400">
        <f>'آبان 1400'!AU658</f>
        <v>75047742.417727277</v>
      </c>
      <c r="CE657" s="401">
        <f>'آبان 1400'!AV658</f>
        <v>51555179.74848637</v>
      </c>
      <c r="CF657" s="401">
        <f>'آبان 1400'!AW658</f>
        <v>69736752.417727262</v>
      </c>
      <c r="CG657" s="401">
        <f>'آبان 1400'!AX658</f>
        <v>4881572.6692409087</v>
      </c>
      <c r="CH657" s="401">
        <f>'آبان 1400'!AY658</f>
        <v>1155517.9748486371</v>
      </c>
      <c r="CI657" s="401">
        <f>'آبان 1400'!AZ658</f>
        <v>0</v>
      </c>
      <c r="CJ657" s="401">
        <f>'آبان 1400'!BA658</f>
        <v>0</v>
      </c>
      <c r="CK657" s="401">
        <f>'آبان 1400'!BB658</f>
        <v>0</v>
      </c>
      <c r="CL657" s="401">
        <f>'آبان 1400'!BC658</f>
        <v>0</v>
      </c>
      <c r="CM657" s="401">
        <f>'آبان 1400'!BD658</f>
        <v>0</v>
      </c>
      <c r="CN657" s="401">
        <f>'آبان 1400'!BE658</f>
        <v>0</v>
      </c>
      <c r="CO657" s="401">
        <f>'آبان 1400'!BF658</f>
        <v>0</v>
      </c>
      <c r="CP657" s="401">
        <f>'آبان 1400'!BG658</f>
        <v>6037090.6440895461</v>
      </c>
      <c r="CQ657" s="401">
        <f>'آبان 1400'!BH658</f>
        <v>69010651</v>
      </c>
      <c r="CR657" s="401">
        <f t="shared" si="468"/>
        <v>75047742.417727277</v>
      </c>
      <c r="CS657" s="56">
        <f t="shared" si="469"/>
        <v>4425825</v>
      </c>
      <c r="CT657" s="400">
        <f t="shared" si="470"/>
        <v>2212912.5</v>
      </c>
      <c r="CU657" s="401">
        <f t="shared" si="471"/>
        <v>663873.75</v>
      </c>
      <c r="CV657" s="401">
        <f t="shared" si="472"/>
        <v>1120000</v>
      </c>
      <c r="CW657" s="56">
        <v>0</v>
      </c>
      <c r="CX657" s="401">
        <f t="shared" si="473"/>
        <v>83470353.667727277</v>
      </c>
      <c r="CY657" s="401">
        <f t="shared" si="474"/>
        <v>69736752.417727262</v>
      </c>
      <c r="CZ657" s="401">
        <f t="shared" si="475"/>
        <v>16039453.056077272</v>
      </c>
      <c r="DA657" s="401">
        <f t="shared" si="476"/>
        <v>99509806.723804548</v>
      </c>
      <c r="DB657" s="401">
        <f t="shared" si="477"/>
        <v>100800</v>
      </c>
      <c r="DC657" s="401">
        <f t="shared" si="478"/>
        <v>99610606.723804548</v>
      </c>
      <c r="DD657" s="406">
        <v>0</v>
      </c>
      <c r="DE657" s="401">
        <f t="shared" si="479"/>
        <v>8347035.366772728</v>
      </c>
      <c r="DF657" s="401">
        <f t="shared" si="480"/>
        <v>4173517.683386364</v>
      </c>
      <c r="DG657" s="401">
        <f t="shared" si="481"/>
        <v>87090053.673645452</v>
      </c>
      <c r="DH657" s="401">
        <f t="shared" si="482"/>
        <v>7302611.25</v>
      </c>
      <c r="DI657" s="401">
        <f t="shared" si="483"/>
        <v>79787442.423645452</v>
      </c>
      <c r="DJ657" s="401">
        <f t="shared" si="484"/>
        <v>0</v>
      </c>
      <c r="DL657" s="408">
        <f t="shared" si="485"/>
        <v>6638737.5</v>
      </c>
      <c r="DM657" s="408">
        <f t="shared" si="486"/>
        <v>-2212912.5</v>
      </c>
    </row>
    <row r="658" spans="1:117" s="56" customFormat="1" ht="21" x14ac:dyDescent="0.2">
      <c r="A658" s="192">
        <f t="shared" si="447"/>
        <v>2655495</v>
      </c>
      <c r="B658" s="137">
        <f>'آبان 1400'!B659</f>
        <v>653</v>
      </c>
      <c r="C658" s="137">
        <f>'آبان 1400'!C659</f>
        <v>450</v>
      </c>
      <c r="D658" s="137">
        <f>'آبان 1400'!D659</f>
        <v>12934</v>
      </c>
      <c r="E658" s="137" t="str">
        <f>'آبان 1400'!E659</f>
        <v>علیرضا</v>
      </c>
      <c r="F658" s="137" t="str">
        <f>'آبان 1400'!F659</f>
        <v>ریاحی سامانی</v>
      </c>
      <c r="G658" s="137" t="str">
        <f>'آبان 1400'!G659</f>
        <v>نگهبان</v>
      </c>
      <c r="H658" s="137" t="str">
        <f>'آبان 1400'!H659</f>
        <v>خراسان رضوی</v>
      </c>
      <c r="I658" s="137" t="str">
        <f>'آبان 1400'!I659</f>
        <v>181-12-4305421-1</v>
      </c>
      <c r="J658" s="137" t="str">
        <f>'آبان 1400'!J659</f>
        <v>4269558911</v>
      </c>
      <c r="K658" s="137" t="str">
        <f>'آبان 1400'!K659</f>
        <v>0015520473</v>
      </c>
      <c r="L658" s="137" t="str">
        <f>'آبان 1400'!L659</f>
        <v>خراسان رضوی</v>
      </c>
      <c r="M658" s="137" t="str">
        <f>'آبان 1400'!M659</f>
        <v>نگهبان</v>
      </c>
      <c r="N658" s="121">
        <f>'آبان 1400'!N659</f>
        <v>0</v>
      </c>
      <c r="O658" s="120" t="str">
        <f>'آبان 1400'!O659</f>
        <v>*</v>
      </c>
      <c r="P658" s="122">
        <f>'آبان 1400'!P659</f>
        <v>0</v>
      </c>
      <c r="Q658" s="362">
        <f>'آبان 1400'!Q659</f>
        <v>30</v>
      </c>
      <c r="R658" s="362">
        <f>'آبان 1400'!R659</f>
        <v>90</v>
      </c>
      <c r="S658" s="362">
        <f>'آبان 1400'!S659</f>
        <v>0</v>
      </c>
      <c r="T658" s="362">
        <f>'آبان 1400'!T659</f>
        <v>0</v>
      </c>
      <c r="U658" s="138">
        <f>'آبان 1400'!U659</f>
        <v>0</v>
      </c>
      <c r="V658" s="121">
        <f>'آبان 1400'!W659</f>
        <v>0</v>
      </c>
      <c r="W658" s="122">
        <f>'آبان 1400'!X659</f>
        <v>0</v>
      </c>
      <c r="X658" s="370">
        <f>'آبان 1400'!Y659</f>
        <v>0</v>
      </c>
      <c r="Y658" s="370">
        <f>'آبان 1400'!Z659</f>
        <v>0</v>
      </c>
      <c r="Z658" s="139">
        <f>'آبان 1400'!AA659</f>
        <v>885165</v>
      </c>
      <c r="AA658" s="139">
        <f>'آبان 1400'!AB659</f>
        <v>0</v>
      </c>
      <c r="AB658" s="139">
        <f>'آبان 1400'!AC659</f>
        <v>885165</v>
      </c>
      <c r="AC658" s="139">
        <f>'آبان 1400'!AD659</f>
        <v>4500000</v>
      </c>
      <c r="AD658" s="139">
        <f>'آبان 1400'!AE659</f>
        <v>6000000</v>
      </c>
      <c r="AE658" s="140">
        <f>'آبان 1400'!AF659</f>
        <v>168986.04545454544</v>
      </c>
      <c r="AF658" s="123">
        <f>'آبان 1400'!AG659</f>
        <v>26554950</v>
      </c>
      <c r="AG658" s="124">
        <f>'آبان 1400'!AH659</f>
        <v>0</v>
      </c>
      <c r="AH658" s="124">
        <f>'آبان 1400'!AI659</f>
        <v>15208744.09090909</v>
      </c>
      <c r="AI658" s="124">
        <f>'آبان 1400'!AJ659</f>
        <v>0</v>
      </c>
      <c r="AJ658" s="124">
        <f>'آبان 1400'!AK659</f>
        <v>4500000</v>
      </c>
      <c r="AK658" s="124">
        <f>'آبان 1400'!AL659</f>
        <v>6000000</v>
      </c>
      <c r="AL658" s="124">
        <f>'آبان 1400'!AM659</f>
        <v>0</v>
      </c>
      <c r="AM658" s="124">
        <f>'آبان 1400'!AN659</f>
        <v>0</v>
      </c>
      <c r="AN658" s="124">
        <f>'آبان 1400'!AO659</f>
        <v>0</v>
      </c>
      <c r="AO658" s="124">
        <f>'آبان 1400'!AP659</f>
        <v>4400000</v>
      </c>
      <c r="AP658" s="124">
        <f>'آبان 1400'!AQ659</f>
        <v>0</v>
      </c>
      <c r="AQ658" s="124">
        <f>'آبان 1400'!AR659</f>
        <v>0</v>
      </c>
      <c r="AR658" s="124">
        <f>'آبان 1400'!AS659</f>
        <v>0</v>
      </c>
      <c r="AS658" s="379">
        <f>'آبان 1400'!AT659</f>
        <v>0</v>
      </c>
      <c r="AT658" s="372">
        <f t="shared" si="448"/>
        <v>56663694.090909094</v>
      </c>
      <c r="AU658" s="174">
        <f>'آبان 1400'!AV659</f>
        <v>37797235.504545458</v>
      </c>
      <c r="AV658" s="142">
        <f>'آبان 1400'!AW659</f>
        <v>56663694.090909094</v>
      </c>
      <c r="AW658" s="143">
        <f t="shared" si="449"/>
        <v>3966458.5863636369</v>
      </c>
      <c r="AX658" s="76">
        <f t="shared" si="450"/>
        <v>0</v>
      </c>
      <c r="AY658" s="143">
        <f>'آبان 1400'!AZ659</f>
        <v>0</v>
      </c>
      <c r="AZ658" s="143">
        <f>'آبان 1400'!BA659</f>
        <v>0</v>
      </c>
      <c r="BA658" s="143">
        <f>'آبان 1400'!BB659</f>
        <v>0</v>
      </c>
      <c r="BB658" s="143">
        <f>'آبان 1400'!BC659</f>
        <v>0</v>
      </c>
      <c r="BC658" s="143">
        <f>'آبان 1400'!BD659</f>
        <v>0</v>
      </c>
      <c r="BD658" s="143">
        <f>'آبان 1400'!BE659</f>
        <v>0</v>
      </c>
      <c r="BE658" s="143">
        <f>'آبان 1400'!BF659</f>
        <v>0</v>
      </c>
      <c r="BF658" s="144">
        <f t="shared" si="451"/>
        <v>3966458.5863636369</v>
      </c>
      <c r="BG658" s="141">
        <f t="shared" si="452"/>
        <v>52697235</v>
      </c>
      <c r="BH658" s="145">
        <f t="shared" si="453"/>
        <v>56663694.090909094</v>
      </c>
      <c r="BI658" s="128">
        <f t="shared" si="446"/>
        <v>4425825</v>
      </c>
      <c r="BJ658" s="146">
        <f t="shared" si="454"/>
        <v>2212912.5</v>
      </c>
      <c r="BK658" s="146">
        <f t="shared" si="455"/>
        <v>663873.75</v>
      </c>
      <c r="BL658" s="147">
        <f t="shared" si="456"/>
        <v>1120000</v>
      </c>
      <c r="BM658" s="383">
        <v>0</v>
      </c>
      <c r="BN658" s="148">
        <f t="shared" si="457"/>
        <v>65086305.340909094</v>
      </c>
      <c r="BO658" s="149">
        <f t="shared" si="458"/>
        <v>56663694.090909094</v>
      </c>
      <c r="BP658" s="150">
        <f t="shared" si="459"/>
        <v>13032649.640909093</v>
      </c>
      <c r="BQ658" s="151">
        <f t="shared" si="460"/>
        <v>78118954.981818184</v>
      </c>
      <c r="BR658" s="152">
        <f t="shared" si="461"/>
        <v>100800</v>
      </c>
      <c r="BS658" s="148">
        <f t="shared" si="462"/>
        <v>78219754.981818184</v>
      </c>
      <c r="BT658" s="136">
        <v>0</v>
      </c>
      <c r="BU658" s="149">
        <f t="shared" si="463"/>
        <v>6508630.5340909101</v>
      </c>
      <c r="BV658" s="153">
        <f t="shared" si="464"/>
        <v>3254315.2670454551</v>
      </c>
      <c r="BW658" s="134">
        <f t="shared" si="465"/>
        <v>68456809.180681825</v>
      </c>
      <c r="BX658" s="148">
        <f t="shared" si="466"/>
        <v>7302611.25</v>
      </c>
      <c r="BY658" s="135">
        <f t="shared" si="467"/>
        <v>61154197.930681825</v>
      </c>
      <c r="CD658" s="400">
        <f>'آبان 1400'!AU659</f>
        <v>56663694.090909094</v>
      </c>
      <c r="CE658" s="401">
        <f>'آبان 1400'!AV659</f>
        <v>37797235.504545458</v>
      </c>
      <c r="CF658" s="401">
        <f>'آبان 1400'!AW659</f>
        <v>56663694.090909094</v>
      </c>
      <c r="CG658" s="401">
        <f>'آبان 1400'!AX659</f>
        <v>3966458.5863636369</v>
      </c>
      <c r="CH658" s="401">
        <f>'آبان 1400'!AY659</f>
        <v>0</v>
      </c>
      <c r="CI658" s="401">
        <f>'آبان 1400'!AZ659</f>
        <v>0</v>
      </c>
      <c r="CJ658" s="401">
        <f>'آبان 1400'!BA659</f>
        <v>0</v>
      </c>
      <c r="CK658" s="401">
        <f>'آبان 1400'!BB659</f>
        <v>0</v>
      </c>
      <c r="CL658" s="401">
        <f>'آبان 1400'!BC659</f>
        <v>0</v>
      </c>
      <c r="CM658" s="401">
        <f>'آبان 1400'!BD659</f>
        <v>0</v>
      </c>
      <c r="CN658" s="401">
        <f>'آبان 1400'!BE659</f>
        <v>0</v>
      </c>
      <c r="CO658" s="401">
        <f>'آبان 1400'!BF659</f>
        <v>0</v>
      </c>
      <c r="CP658" s="401">
        <f>'آبان 1400'!BG659</f>
        <v>3966458.5863636369</v>
      </c>
      <c r="CQ658" s="401">
        <f>'آبان 1400'!BH659</f>
        <v>52697235</v>
      </c>
      <c r="CR658" s="401">
        <f t="shared" si="468"/>
        <v>56663694.090909094</v>
      </c>
      <c r="CS658" s="56">
        <f t="shared" si="469"/>
        <v>4425825</v>
      </c>
      <c r="CT658" s="400">
        <f t="shared" si="470"/>
        <v>2212912.5</v>
      </c>
      <c r="CU658" s="401">
        <f t="shared" si="471"/>
        <v>663873.75</v>
      </c>
      <c r="CV658" s="401">
        <f t="shared" si="472"/>
        <v>1120000</v>
      </c>
      <c r="CW658" s="56">
        <v>0</v>
      </c>
      <c r="CX658" s="401">
        <f t="shared" si="473"/>
        <v>65086305.340909094</v>
      </c>
      <c r="CY658" s="401">
        <f t="shared" si="474"/>
        <v>56663694.090909094</v>
      </c>
      <c r="CZ658" s="401">
        <f t="shared" si="475"/>
        <v>13032649.640909093</v>
      </c>
      <c r="DA658" s="401">
        <f t="shared" si="476"/>
        <v>78118954.981818184</v>
      </c>
      <c r="DB658" s="401">
        <f t="shared" si="477"/>
        <v>100800</v>
      </c>
      <c r="DC658" s="401">
        <f t="shared" si="478"/>
        <v>78219754.981818184</v>
      </c>
      <c r="DD658" s="406">
        <v>0</v>
      </c>
      <c r="DE658" s="401">
        <f t="shared" si="479"/>
        <v>6508630.5340909101</v>
      </c>
      <c r="DF658" s="401">
        <f t="shared" si="480"/>
        <v>3254315.2670454551</v>
      </c>
      <c r="DG658" s="401">
        <f t="shared" si="481"/>
        <v>68456809.180681825</v>
      </c>
      <c r="DH658" s="401">
        <f t="shared" si="482"/>
        <v>7302611.25</v>
      </c>
      <c r="DI658" s="401">
        <f t="shared" si="483"/>
        <v>61154197.930681825</v>
      </c>
      <c r="DJ658" s="401">
        <f t="shared" si="484"/>
        <v>0</v>
      </c>
      <c r="DL658" s="408">
        <f t="shared" si="485"/>
        <v>6638737.5</v>
      </c>
      <c r="DM658" s="408">
        <f t="shared" si="486"/>
        <v>-2212912.5</v>
      </c>
    </row>
    <row r="659" spans="1:117" s="56" customFormat="1" ht="21" x14ac:dyDescent="0.2">
      <c r="A659" s="192">
        <f t="shared" si="447"/>
        <v>2655495</v>
      </c>
      <c r="B659" s="137">
        <f>'آبان 1400'!B660</f>
        <v>654</v>
      </c>
      <c r="C659" s="137">
        <f>'آبان 1400'!C660</f>
        <v>451</v>
      </c>
      <c r="D659" s="137">
        <f>'آبان 1400'!D660</f>
        <v>12966</v>
      </c>
      <c r="E659" s="137" t="str">
        <f>'آبان 1400'!E660</f>
        <v>فرهاد</v>
      </c>
      <c r="F659" s="137" t="str">
        <f>'آبان 1400'!F660</f>
        <v>قومنجانی</v>
      </c>
      <c r="G659" s="137" t="str">
        <f>'آبان 1400'!G660</f>
        <v>نگهبان</v>
      </c>
      <c r="H659" s="137" t="str">
        <f>'آبان 1400'!H660</f>
        <v>خراسان رضوی</v>
      </c>
      <c r="I659" s="137" t="str">
        <f>'آبان 1400'!I660</f>
        <v>185-700-4343882-1</v>
      </c>
      <c r="J659" s="137" t="str">
        <f>'آبان 1400'!J660</f>
        <v>0943018986</v>
      </c>
      <c r="K659" s="137" t="str">
        <f>'آبان 1400'!K660</f>
        <v>0068420059</v>
      </c>
      <c r="L659" s="137" t="str">
        <f>'آبان 1400'!L660</f>
        <v>خراسان رضوی</v>
      </c>
      <c r="M659" s="137" t="str">
        <f>'آبان 1400'!M660</f>
        <v>نگهبان</v>
      </c>
      <c r="N659" s="121">
        <f>'آبان 1400'!N660</f>
        <v>0</v>
      </c>
      <c r="O659" s="120" t="str">
        <f>'آبان 1400'!O660</f>
        <v>*</v>
      </c>
      <c r="P659" s="122">
        <f>'آبان 1400'!P660</f>
        <v>0</v>
      </c>
      <c r="Q659" s="362">
        <f>'آبان 1400'!Q660</f>
        <v>30</v>
      </c>
      <c r="R659" s="362">
        <f>'آبان 1400'!R660</f>
        <v>90</v>
      </c>
      <c r="S659" s="362">
        <f>'آبان 1400'!S660</f>
        <v>0</v>
      </c>
      <c r="T659" s="362">
        <f>'آبان 1400'!T660</f>
        <v>0</v>
      </c>
      <c r="U659" s="138">
        <f>'آبان 1400'!U660</f>
        <v>0</v>
      </c>
      <c r="V659" s="121">
        <f>'آبان 1400'!W660</f>
        <v>0</v>
      </c>
      <c r="W659" s="122">
        <f>'آبان 1400'!X660</f>
        <v>0</v>
      </c>
      <c r="X659" s="370">
        <f>'آبان 1400'!Y660</f>
        <v>0</v>
      </c>
      <c r="Y659" s="370">
        <f>'آبان 1400'!Z660</f>
        <v>1</v>
      </c>
      <c r="Z659" s="139">
        <f>'آبان 1400'!AA660</f>
        <v>885165</v>
      </c>
      <c r="AA659" s="139">
        <f>'آبان 1400'!AB660</f>
        <v>0</v>
      </c>
      <c r="AB659" s="139">
        <f>'آبان 1400'!AC660</f>
        <v>885165</v>
      </c>
      <c r="AC659" s="139">
        <f>'آبان 1400'!AD660</f>
        <v>4500000</v>
      </c>
      <c r="AD659" s="139">
        <f>'آبان 1400'!AE660</f>
        <v>6000000</v>
      </c>
      <c r="AE659" s="140">
        <f>'آبان 1400'!AF660</f>
        <v>168986.04545454544</v>
      </c>
      <c r="AF659" s="123">
        <f>'آبان 1400'!AG660</f>
        <v>26554950</v>
      </c>
      <c r="AG659" s="124">
        <f>'آبان 1400'!AH660</f>
        <v>0</v>
      </c>
      <c r="AH659" s="124">
        <f>'آبان 1400'!AI660</f>
        <v>15208744.09090909</v>
      </c>
      <c r="AI659" s="124">
        <f>'آبان 1400'!AJ660</f>
        <v>2655495</v>
      </c>
      <c r="AJ659" s="124">
        <f>'آبان 1400'!AK660</f>
        <v>4500000</v>
      </c>
      <c r="AK659" s="124">
        <f>'آبان 1400'!AL660</f>
        <v>6000000</v>
      </c>
      <c r="AL659" s="124">
        <f>'آبان 1400'!AM660</f>
        <v>0</v>
      </c>
      <c r="AM659" s="124">
        <f>'آبان 1400'!AN660</f>
        <v>0</v>
      </c>
      <c r="AN659" s="124">
        <f>'آبان 1400'!AO660</f>
        <v>0</v>
      </c>
      <c r="AO659" s="124">
        <f>'آبان 1400'!AP660</f>
        <v>4600000</v>
      </c>
      <c r="AP659" s="124">
        <f>'آبان 1400'!AQ660</f>
        <v>0</v>
      </c>
      <c r="AQ659" s="124">
        <f>'آبان 1400'!AR660</f>
        <v>0</v>
      </c>
      <c r="AR659" s="124">
        <f>'آبان 1400'!AS660</f>
        <v>0</v>
      </c>
      <c r="AS659" s="379">
        <f>'آبان 1400'!AT660</f>
        <v>0</v>
      </c>
      <c r="AT659" s="372">
        <f t="shared" si="448"/>
        <v>59519189.090909094</v>
      </c>
      <c r="AU659" s="174">
        <f>'آبان 1400'!AV660</f>
        <v>37783235.504545458</v>
      </c>
      <c r="AV659" s="142">
        <f>'آبان 1400'!AW660</f>
        <v>56863694.090909094</v>
      </c>
      <c r="AW659" s="143">
        <f t="shared" si="449"/>
        <v>3980458.5863636369</v>
      </c>
      <c r="AX659" s="76">
        <f t="shared" si="450"/>
        <v>0</v>
      </c>
      <c r="AY659" s="143">
        <f>'آبان 1400'!AZ660</f>
        <v>0</v>
      </c>
      <c r="AZ659" s="143">
        <f>'آبان 1400'!BA660</f>
        <v>0</v>
      </c>
      <c r="BA659" s="143">
        <f>'آبان 1400'!BB660</f>
        <v>0</v>
      </c>
      <c r="BB659" s="143">
        <f>'آبان 1400'!BC660</f>
        <v>0</v>
      </c>
      <c r="BC659" s="143">
        <f>'آبان 1400'!BD660</f>
        <v>0</v>
      </c>
      <c r="BD659" s="143">
        <f>'آبان 1400'!BE660</f>
        <v>0</v>
      </c>
      <c r="BE659" s="143">
        <f>'آبان 1400'!BF660</f>
        <v>0</v>
      </c>
      <c r="BF659" s="144">
        <f t="shared" si="451"/>
        <v>3980458.5863636369</v>
      </c>
      <c r="BG659" s="141">
        <f t="shared" si="452"/>
        <v>55538730</v>
      </c>
      <c r="BH659" s="145">
        <f t="shared" si="453"/>
        <v>59519189.090909094</v>
      </c>
      <c r="BI659" s="128">
        <f t="shared" si="446"/>
        <v>4425825</v>
      </c>
      <c r="BJ659" s="146">
        <f t="shared" si="454"/>
        <v>2212912.5</v>
      </c>
      <c r="BK659" s="146">
        <f t="shared" si="455"/>
        <v>663873.75</v>
      </c>
      <c r="BL659" s="147">
        <f t="shared" si="456"/>
        <v>1120000</v>
      </c>
      <c r="BM659" s="383">
        <v>0</v>
      </c>
      <c r="BN659" s="148">
        <f t="shared" si="457"/>
        <v>67941800.340909094</v>
      </c>
      <c r="BO659" s="149">
        <f t="shared" si="458"/>
        <v>56863694.090909094</v>
      </c>
      <c r="BP659" s="150">
        <f t="shared" si="459"/>
        <v>13078649.640909093</v>
      </c>
      <c r="BQ659" s="151">
        <f t="shared" si="460"/>
        <v>81020449.981818184</v>
      </c>
      <c r="BR659" s="152">
        <f t="shared" si="461"/>
        <v>100800</v>
      </c>
      <c r="BS659" s="148">
        <f t="shared" si="462"/>
        <v>81121249.981818184</v>
      </c>
      <c r="BT659" s="136">
        <v>0</v>
      </c>
      <c r="BU659" s="149">
        <f t="shared" si="463"/>
        <v>6794180.0340909101</v>
      </c>
      <c r="BV659" s="153">
        <f t="shared" si="464"/>
        <v>3397090.0170454551</v>
      </c>
      <c r="BW659" s="134">
        <f t="shared" si="465"/>
        <v>70929979.930681825</v>
      </c>
      <c r="BX659" s="148">
        <f t="shared" si="466"/>
        <v>7302611.25</v>
      </c>
      <c r="BY659" s="135">
        <f t="shared" si="467"/>
        <v>63627368.680681825</v>
      </c>
      <c r="CD659" s="400">
        <f>'آبان 1400'!AU660</f>
        <v>59519189.090909094</v>
      </c>
      <c r="CE659" s="401">
        <f>'آبان 1400'!AV660</f>
        <v>37783235.504545458</v>
      </c>
      <c r="CF659" s="401">
        <f>'آبان 1400'!AW660</f>
        <v>56863694.090909094</v>
      </c>
      <c r="CG659" s="401">
        <f>'آبان 1400'!AX660</f>
        <v>3980458.5863636369</v>
      </c>
      <c r="CH659" s="401">
        <f>'آبان 1400'!AY660</f>
        <v>0</v>
      </c>
      <c r="CI659" s="401">
        <f>'آبان 1400'!AZ660</f>
        <v>0</v>
      </c>
      <c r="CJ659" s="401">
        <f>'آبان 1400'!BA660</f>
        <v>0</v>
      </c>
      <c r="CK659" s="401">
        <f>'آبان 1400'!BB660</f>
        <v>0</v>
      </c>
      <c r="CL659" s="401">
        <f>'آبان 1400'!BC660</f>
        <v>0</v>
      </c>
      <c r="CM659" s="401">
        <f>'آبان 1400'!BD660</f>
        <v>0</v>
      </c>
      <c r="CN659" s="401">
        <f>'آبان 1400'!BE660</f>
        <v>0</v>
      </c>
      <c r="CO659" s="401">
        <f>'آبان 1400'!BF660</f>
        <v>0</v>
      </c>
      <c r="CP659" s="401">
        <f>'آبان 1400'!BG660</f>
        <v>3980458.5863636369</v>
      </c>
      <c r="CQ659" s="401">
        <f>'آبان 1400'!BH660</f>
        <v>55538730</v>
      </c>
      <c r="CR659" s="401">
        <f t="shared" si="468"/>
        <v>59519189.090909094</v>
      </c>
      <c r="CS659" s="56">
        <f t="shared" si="469"/>
        <v>4425825</v>
      </c>
      <c r="CT659" s="400">
        <f t="shared" si="470"/>
        <v>2212912.5</v>
      </c>
      <c r="CU659" s="401">
        <f t="shared" si="471"/>
        <v>663873.75</v>
      </c>
      <c r="CV659" s="401">
        <f t="shared" si="472"/>
        <v>1120000</v>
      </c>
      <c r="CW659" s="56">
        <v>0</v>
      </c>
      <c r="CX659" s="401">
        <f t="shared" si="473"/>
        <v>67941800.340909094</v>
      </c>
      <c r="CY659" s="401">
        <f t="shared" si="474"/>
        <v>56863694.090909094</v>
      </c>
      <c r="CZ659" s="401">
        <f t="shared" si="475"/>
        <v>13078649.640909093</v>
      </c>
      <c r="DA659" s="401">
        <f t="shared" si="476"/>
        <v>81020449.981818184</v>
      </c>
      <c r="DB659" s="401">
        <f t="shared" si="477"/>
        <v>100800</v>
      </c>
      <c r="DC659" s="401">
        <f t="shared" si="478"/>
        <v>81121249.981818184</v>
      </c>
      <c r="DD659" s="406">
        <v>0</v>
      </c>
      <c r="DE659" s="401">
        <f t="shared" si="479"/>
        <v>6794180.0340909101</v>
      </c>
      <c r="DF659" s="401">
        <f t="shared" si="480"/>
        <v>3397090.0170454551</v>
      </c>
      <c r="DG659" s="401">
        <f t="shared" si="481"/>
        <v>70929979.930681825</v>
      </c>
      <c r="DH659" s="401">
        <f t="shared" si="482"/>
        <v>7302611.25</v>
      </c>
      <c r="DI659" s="401">
        <f t="shared" si="483"/>
        <v>63627368.680681825</v>
      </c>
      <c r="DJ659" s="401">
        <f t="shared" si="484"/>
        <v>0</v>
      </c>
      <c r="DL659" s="408">
        <f t="shared" si="485"/>
        <v>6638737.5</v>
      </c>
      <c r="DM659" s="408">
        <f t="shared" si="486"/>
        <v>-2212912.5</v>
      </c>
    </row>
    <row r="660" spans="1:117" s="56" customFormat="1" ht="21" x14ac:dyDescent="0.2">
      <c r="A660" s="192">
        <f t="shared" si="447"/>
        <v>2655495</v>
      </c>
      <c r="B660" s="137">
        <f>'آبان 1400'!B661</f>
        <v>655</v>
      </c>
      <c r="C660" s="137">
        <f>'آبان 1400'!C661</f>
        <v>452</v>
      </c>
      <c r="D660" s="137">
        <f>'آبان 1400'!D661</f>
        <v>12965</v>
      </c>
      <c r="E660" s="137" t="str">
        <f>'آبان 1400'!E661</f>
        <v>حسین</v>
      </c>
      <c r="F660" s="137" t="str">
        <f>'آبان 1400'!F661</f>
        <v>باذلی</v>
      </c>
      <c r="G660" s="137" t="str">
        <f>'آبان 1400'!G661</f>
        <v>نگهبان</v>
      </c>
      <c r="H660" s="137" t="str">
        <f>'آبان 1400'!H661</f>
        <v>خراسان رضوی</v>
      </c>
      <c r="I660" s="137" t="str">
        <f>'آبان 1400'!I661</f>
        <v>322-700-4340121-1</v>
      </c>
      <c r="J660" s="137" t="str">
        <f>'آبان 1400'!J661</f>
        <v>0902361686</v>
      </c>
      <c r="K660" s="137" t="str">
        <f>'آبان 1400'!K661</f>
        <v>0066733461</v>
      </c>
      <c r="L660" s="137" t="str">
        <f>'آبان 1400'!L661</f>
        <v>خراسان رضوی</v>
      </c>
      <c r="M660" s="137" t="str">
        <f>'آبان 1400'!M661</f>
        <v>نگهبان</v>
      </c>
      <c r="N660" s="121" t="str">
        <f>'آبان 1400'!N661</f>
        <v>*</v>
      </c>
      <c r="O660" s="120">
        <f>'آبان 1400'!O661</f>
        <v>0</v>
      </c>
      <c r="P660" s="122">
        <f>'آبان 1400'!P661</f>
        <v>0</v>
      </c>
      <c r="Q660" s="362">
        <f>'آبان 1400'!Q661</f>
        <v>30</v>
      </c>
      <c r="R660" s="362">
        <f>'آبان 1400'!R661</f>
        <v>120</v>
      </c>
      <c r="S660" s="362">
        <f>'آبان 1400'!S661</f>
        <v>110</v>
      </c>
      <c r="T660" s="362">
        <f>'آبان 1400'!T661</f>
        <v>29.33</v>
      </c>
      <c r="U660" s="138">
        <f>'آبان 1400'!U661</f>
        <v>0</v>
      </c>
      <c r="V660" s="121">
        <f>'آبان 1400'!W661</f>
        <v>0</v>
      </c>
      <c r="W660" s="122">
        <f>'آبان 1400'!X661</f>
        <v>0</v>
      </c>
      <c r="X660" s="370">
        <f>'آبان 1400'!Y661</f>
        <v>0</v>
      </c>
      <c r="Y660" s="370">
        <f>'آبان 1400'!Z661</f>
        <v>2</v>
      </c>
      <c r="Z660" s="139">
        <f>'آبان 1400'!AA661</f>
        <v>885165</v>
      </c>
      <c r="AA660" s="139">
        <f>'آبان 1400'!AB661</f>
        <v>0</v>
      </c>
      <c r="AB660" s="139">
        <f>'آبان 1400'!AC661</f>
        <v>885165</v>
      </c>
      <c r="AC660" s="139">
        <f>'آبان 1400'!AD661</f>
        <v>4500000</v>
      </c>
      <c r="AD660" s="139">
        <f>'آبان 1400'!AE661</f>
        <v>6000000</v>
      </c>
      <c r="AE660" s="140">
        <f>'آبان 1400'!AF661</f>
        <v>168986.04545454544</v>
      </c>
      <c r="AF660" s="123">
        <f>'آبان 1400'!AG661</f>
        <v>26554950</v>
      </c>
      <c r="AG660" s="124">
        <f>'آبان 1400'!AH661</f>
        <v>0</v>
      </c>
      <c r="AH660" s="124">
        <f>'آبان 1400'!AI661</f>
        <v>20278325.454545453</v>
      </c>
      <c r="AI660" s="124">
        <f>'آبان 1400'!AJ661</f>
        <v>5310990</v>
      </c>
      <c r="AJ660" s="124">
        <f>'آبان 1400'!AK661</f>
        <v>4500000</v>
      </c>
      <c r="AK660" s="124">
        <f>'آبان 1400'!AL661</f>
        <v>6000000</v>
      </c>
      <c r="AL660" s="124">
        <f>'آبان 1400'!AM661</f>
        <v>4647116.25</v>
      </c>
      <c r="AM660" s="124">
        <f>'آبان 1400'!AN661</f>
        <v>4956360.7131818179</v>
      </c>
      <c r="AN660" s="124">
        <f>'آبان 1400'!AO661</f>
        <v>0</v>
      </c>
      <c r="AO660" s="124">
        <f>'آبان 1400'!AP661</f>
        <v>3000000</v>
      </c>
      <c r="AP660" s="124">
        <f>'آبان 1400'!AQ661</f>
        <v>0</v>
      </c>
      <c r="AQ660" s="124">
        <f>'آبان 1400'!AR661</f>
        <v>0</v>
      </c>
      <c r="AR660" s="124">
        <f>'آبان 1400'!AS661</f>
        <v>0</v>
      </c>
      <c r="AS660" s="379">
        <f>'آبان 1400'!AT661</f>
        <v>0</v>
      </c>
      <c r="AT660" s="372">
        <f t="shared" si="448"/>
        <v>75247742.417727277</v>
      </c>
      <c r="AU660" s="174">
        <f>'آبان 1400'!AV661</f>
        <v>51541179.74848637</v>
      </c>
      <c r="AV660" s="142">
        <f>'آبان 1400'!AW661</f>
        <v>69936752.417727262</v>
      </c>
      <c r="AW660" s="143">
        <f t="shared" si="449"/>
        <v>4895572.6692409087</v>
      </c>
      <c r="AX660" s="76">
        <f t="shared" si="450"/>
        <v>1154117.9748486371</v>
      </c>
      <c r="AY660" s="143">
        <f>'آبان 1400'!AZ661</f>
        <v>0</v>
      </c>
      <c r="AZ660" s="143">
        <f>'آبان 1400'!BA661</f>
        <v>0</v>
      </c>
      <c r="BA660" s="143">
        <f>'آبان 1400'!BB661</f>
        <v>0</v>
      </c>
      <c r="BB660" s="143">
        <f>'آبان 1400'!BC661</f>
        <v>0</v>
      </c>
      <c r="BC660" s="143">
        <f>'آبان 1400'!BD661</f>
        <v>0</v>
      </c>
      <c r="BD660" s="143">
        <f>'آبان 1400'!BE661</f>
        <v>0</v>
      </c>
      <c r="BE660" s="143">
        <f>'آبان 1400'!BF661</f>
        <v>0</v>
      </c>
      <c r="BF660" s="144">
        <f t="shared" si="451"/>
        <v>6049690.6440895461</v>
      </c>
      <c r="BG660" s="141">
        <f t="shared" si="452"/>
        <v>69198051</v>
      </c>
      <c r="BH660" s="145">
        <f t="shared" si="453"/>
        <v>75247742.417727277</v>
      </c>
      <c r="BI660" s="128">
        <f t="shared" si="446"/>
        <v>4425825</v>
      </c>
      <c r="BJ660" s="146">
        <f t="shared" si="454"/>
        <v>2212912.5</v>
      </c>
      <c r="BK660" s="146">
        <f t="shared" si="455"/>
        <v>663873.75</v>
      </c>
      <c r="BL660" s="147">
        <f t="shared" si="456"/>
        <v>1120000</v>
      </c>
      <c r="BM660" s="383">
        <v>0</v>
      </c>
      <c r="BN660" s="148">
        <f t="shared" si="457"/>
        <v>83670353.667727277</v>
      </c>
      <c r="BO660" s="149">
        <f t="shared" si="458"/>
        <v>69936752.417727262</v>
      </c>
      <c r="BP660" s="150">
        <f t="shared" si="459"/>
        <v>16085453.056077272</v>
      </c>
      <c r="BQ660" s="151">
        <f t="shared" si="460"/>
        <v>99755806.723804548</v>
      </c>
      <c r="BR660" s="152">
        <f t="shared" si="461"/>
        <v>100800</v>
      </c>
      <c r="BS660" s="148">
        <f t="shared" si="462"/>
        <v>99856606.723804548</v>
      </c>
      <c r="BT660" s="136">
        <v>0</v>
      </c>
      <c r="BU660" s="149">
        <f t="shared" si="463"/>
        <v>8367035.366772728</v>
      </c>
      <c r="BV660" s="153">
        <f t="shared" si="464"/>
        <v>4183517.683386364</v>
      </c>
      <c r="BW660" s="134">
        <f t="shared" si="465"/>
        <v>87306053.673645452</v>
      </c>
      <c r="BX660" s="148">
        <f t="shared" si="466"/>
        <v>7302611.25</v>
      </c>
      <c r="BY660" s="135">
        <f t="shared" si="467"/>
        <v>80003442.423645452</v>
      </c>
      <c r="CD660" s="400">
        <f>'آبان 1400'!AU661</f>
        <v>75247742.417727277</v>
      </c>
      <c r="CE660" s="401">
        <f>'آبان 1400'!AV661</f>
        <v>51541179.74848637</v>
      </c>
      <c r="CF660" s="401">
        <f>'آبان 1400'!AW661</f>
        <v>69936752.417727262</v>
      </c>
      <c r="CG660" s="401">
        <f>'آبان 1400'!AX661</f>
        <v>4895572.6692409087</v>
      </c>
      <c r="CH660" s="401">
        <f>'آبان 1400'!AY661</f>
        <v>1154117.9748486371</v>
      </c>
      <c r="CI660" s="401">
        <f>'آبان 1400'!AZ661</f>
        <v>0</v>
      </c>
      <c r="CJ660" s="401">
        <f>'آبان 1400'!BA661</f>
        <v>0</v>
      </c>
      <c r="CK660" s="401">
        <f>'آبان 1400'!BB661</f>
        <v>0</v>
      </c>
      <c r="CL660" s="401">
        <f>'آبان 1400'!BC661</f>
        <v>0</v>
      </c>
      <c r="CM660" s="401">
        <f>'آبان 1400'!BD661</f>
        <v>0</v>
      </c>
      <c r="CN660" s="401">
        <f>'آبان 1400'!BE661</f>
        <v>0</v>
      </c>
      <c r="CO660" s="401">
        <f>'آبان 1400'!BF661</f>
        <v>0</v>
      </c>
      <c r="CP660" s="401">
        <f>'آبان 1400'!BG661</f>
        <v>6049690.6440895461</v>
      </c>
      <c r="CQ660" s="401">
        <f>'آبان 1400'!BH661</f>
        <v>69198051</v>
      </c>
      <c r="CR660" s="401">
        <f t="shared" si="468"/>
        <v>75247742.417727277</v>
      </c>
      <c r="CS660" s="56">
        <f t="shared" si="469"/>
        <v>4425825</v>
      </c>
      <c r="CT660" s="400">
        <f t="shared" si="470"/>
        <v>2212912.5</v>
      </c>
      <c r="CU660" s="401">
        <f t="shared" si="471"/>
        <v>663873.75</v>
      </c>
      <c r="CV660" s="401">
        <f t="shared" si="472"/>
        <v>1120000</v>
      </c>
      <c r="CW660" s="56">
        <v>0</v>
      </c>
      <c r="CX660" s="401">
        <f t="shared" si="473"/>
        <v>83670353.667727277</v>
      </c>
      <c r="CY660" s="401">
        <f t="shared" si="474"/>
        <v>69936752.417727262</v>
      </c>
      <c r="CZ660" s="401">
        <f t="shared" si="475"/>
        <v>16085453.056077272</v>
      </c>
      <c r="DA660" s="401">
        <f t="shared" si="476"/>
        <v>99755806.723804548</v>
      </c>
      <c r="DB660" s="401">
        <f t="shared" si="477"/>
        <v>100800</v>
      </c>
      <c r="DC660" s="401">
        <f t="shared" si="478"/>
        <v>99856606.723804548</v>
      </c>
      <c r="DD660" s="406">
        <v>0</v>
      </c>
      <c r="DE660" s="401">
        <f t="shared" si="479"/>
        <v>8367035.366772728</v>
      </c>
      <c r="DF660" s="401">
        <f t="shared" si="480"/>
        <v>4183517.683386364</v>
      </c>
      <c r="DG660" s="401">
        <f t="shared" si="481"/>
        <v>87306053.673645452</v>
      </c>
      <c r="DH660" s="401">
        <f t="shared" si="482"/>
        <v>7302611.25</v>
      </c>
      <c r="DI660" s="401">
        <f t="shared" si="483"/>
        <v>80003442.423645452</v>
      </c>
      <c r="DJ660" s="401">
        <f t="shared" si="484"/>
        <v>0</v>
      </c>
      <c r="DL660" s="408">
        <f t="shared" si="485"/>
        <v>6638737.5</v>
      </c>
      <c r="DM660" s="408">
        <f t="shared" si="486"/>
        <v>-2212912.5</v>
      </c>
    </row>
    <row r="661" spans="1:117" s="56" customFormat="1" ht="21" x14ac:dyDescent="0.2">
      <c r="A661" s="192">
        <f t="shared" si="447"/>
        <v>2655495</v>
      </c>
      <c r="B661" s="137">
        <f>'آبان 1400'!B662</f>
        <v>656</v>
      </c>
      <c r="C661" s="137">
        <f>'آبان 1400'!C662</f>
        <v>453</v>
      </c>
      <c r="D661" s="137">
        <f>'آبان 1400'!D662</f>
        <v>12964</v>
      </c>
      <c r="E661" s="137" t="str">
        <f>'آبان 1400'!E662</f>
        <v>فرهاد</v>
      </c>
      <c r="F661" s="137" t="str">
        <f>'آبان 1400'!F662</f>
        <v>ارغند</v>
      </c>
      <c r="G661" s="137" t="str">
        <f>'آبان 1400'!G662</f>
        <v>نگهبان</v>
      </c>
      <c r="H661" s="137" t="str">
        <f>'آبان 1400'!H662</f>
        <v>خراسان شمالی</v>
      </c>
      <c r="I661" s="137" t="str">
        <f>'آبان 1400'!I662</f>
        <v xml:space="preserve">231-12-4190252-1 </v>
      </c>
      <c r="J661" s="137" t="str">
        <f>'آبان 1400'!J662</f>
        <v>0682453846</v>
      </c>
      <c r="K661" s="137" t="str">
        <f>'آبان 1400'!K662</f>
        <v>0068888479</v>
      </c>
      <c r="L661" s="137" t="str">
        <f>'آبان 1400'!L662</f>
        <v>خراسان شمالی</v>
      </c>
      <c r="M661" s="137" t="str">
        <f>'آبان 1400'!M662</f>
        <v>نگهبان</v>
      </c>
      <c r="N661" s="121" t="str">
        <f>'آبان 1400'!N662</f>
        <v>*</v>
      </c>
      <c r="O661" s="120">
        <f>'آبان 1400'!O662</f>
        <v>0</v>
      </c>
      <c r="P661" s="122">
        <f>'آبان 1400'!P662</f>
        <v>0</v>
      </c>
      <c r="Q661" s="362">
        <f>'آبان 1400'!Q662</f>
        <v>30</v>
      </c>
      <c r="R661" s="362">
        <f>'آبان 1400'!R662</f>
        <v>120</v>
      </c>
      <c r="S661" s="362">
        <f>'آبان 1400'!S662</f>
        <v>110</v>
      </c>
      <c r="T661" s="362">
        <f>'آبان 1400'!T662</f>
        <v>29.33</v>
      </c>
      <c r="U661" s="138">
        <f>'آبان 1400'!U662</f>
        <v>0</v>
      </c>
      <c r="V661" s="121">
        <f>'آبان 1400'!W662</f>
        <v>0</v>
      </c>
      <c r="W661" s="122">
        <f>'آبان 1400'!X662</f>
        <v>0</v>
      </c>
      <c r="X661" s="370">
        <f>'آبان 1400'!Y662</f>
        <v>2</v>
      </c>
      <c r="Y661" s="370">
        <f>'آبان 1400'!Z662</f>
        <v>2</v>
      </c>
      <c r="Z661" s="139">
        <f>'آبان 1400'!AA662</f>
        <v>885165</v>
      </c>
      <c r="AA661" s="139">
        <f>'آبان 1400'!AB662</f>
        <v>0</v>
      </c>
      <c r="AB661" s="139">
        <f>'آبان 1400'!AC662</f>
        <v>885165</v>
      </c>
      <c r="AC661" s="139">
        <f>'آبان 1400'!AD662</f>
        <v>4500000</v>
      </c>
      <c r="AD661" s="139">
        <f>'آبان 1400'!AE662</f>
        <v>6000000</v>
      </c>
      <c r="AE661" s="140">
        <f>'آبان 1400'!AF662</f>
        <v>168986.04545454544</v>
      </c>
      <c r="AF661" s="123">
        <f>'آبان 1400'!AG662</f>
        <v>26554950</v>
      </c>
      <c r="AG661" s="124">
        <f>'آبان 1400'!AH662</f>
        <v>0</v>
      </c>
      <c r="AH661" s="124">
        <f>'آبان 1400'!AI662</f>
        <v>20278325.454545453</v>
      </c>
      <c r="AI661" s="124">
        <f>'آبان 1400'!AJ662</f>
        <v>5310990</v>
      </c>
      <c r="AJ661" s="124">
        <f>'آبان 1400'!AK662</f>
        <v>4500000</v>
      </c>
      <c r="AK661" s="124">
        <f>'آبان 1400'!AL662</f>
        <v>6000000</v>
      </c>
      <c r="AL661" s="124">
        <f>'آبان 1400'!AM662</f>
        <v>4647116.25</v>
      </c>
      <c r="AM661" s="124">
        <f>'آبان 1400'!AN662</f>
        <v>4956360.7131818179</v>
      </c>
      <c r="AN661" s="124">
        <f>'آبان 1400'!AO662</f>
        <v>0</v>
      </c>
      <c r="AO661" s="124">
        <f>'آبان 1400'!AP662</f>
        <v>3000000</v>
      </c>
      <c r="AP661" s="124">
        <f>'آبان 1400'!AQ662</f>
        <v>0</v>
      </c>
      <c r="AQ661" s="124">
        <f>'آبان 1400'!AR662</f>
        <v>0</v>
      </c>
      <c r="AR661" s="124">
        <f>'آبان 1400'!AS662</f>
        <v>0</v>
      </c>
      <c r="AS661" s="379">
        <f>'آبان 1400'!AT662</f>
        <v>0</v>
      </c>
      <c r="AT661" s="372">
        <f t="shared" si="448"/>
        <v>75247742.417727277</v>
      </c>
      <c r="AU661" s="174">
        <f>'آبان 1400'!AV662</f>
        <v>51541179.74848637</v>
      </c>
      <c r="AV661" s="142">
        <f>'آبان 1400'!AW662</f>
        <v>69936752.417727262</v>
      </c>
      <c r="AW661" s="143">
        <f t="shared" si="449"/>
        <v>4895572.6692409087</v>
      </c>
      <c r="AX661" s="76">
        <f t="shared" si="450"/>
        <v>1154117.9748486371</v>
      </c>
      <c r="AY661" s="143">
        <f>'آبان 1400'!AZ662</f>
        <v>0</v>
      </c>
      <c r="AZ661" s="143">
        <f>'آبان 1400'!BA662</f>
        <v>0</v>
      </c>
      <c r="BA661" s="143">
        <f>'آبان 1400'!BB662</f>
        <v>0</v>
      </c>
      <c r="BB661" s="143">
        <f>'آبان 1400'!BC662</f>
        <v>0</v>
      </c>
      <c r="BC661" s="143">
        <f>'آبان 1400'!BD662</f>
        <v>0</v>
      </c>
      <c r="BD661" s="143">
        <f>'آبان 1400'!BE662</f>
        <v>0</v>
      </c>
      <c r="BE661" s="143">
        <f>'آبان 1400'!BF662</f>
        <v>0</v>
      </c>
      <c r="BF661" s="144">
        <f t="shared" si="451"/>
        <v>6049690.6440895461</v>
      </c>
      <c r="BG661" s="141">
        <f t="shared" si="452"/>
        <v>69198051</v>
      </c>
      <c r="BH661" s="145">
        <f t="shared" si="453"/>
        <v>75247742.417727277</v>
      </c>
      <c r="BI661" s="128">
        <f t="shared" si="446"/>
        <v>4425825</v>
      </c>
      <c r="BJ661" s="146">
        <f t="shared" si="454"/>
        <v>2212912.5</v>
      </c>
      <c r="BK661" s="146">
        <f t="shared" si="455"/>
        <v>663873.75</v>
      </c>
      <c r="BL661" s="147">
        <f t="shared" si="456"/>
        <v>1120000</v>
      </c>
      <c r="BM661" s="383">
        <v>0</v>
      </c>
      <c r="BN661" s="148">
        <f t="shared" si="457"/>
        <v>83670353.667727277</v>
      </c>
      <c r="BO661" s="149">
        <f t="shared" si="458"/>
        <v>69936752.417727262</v>
      </c>
      <c r="BP661" s="150">
        <f t="shared" si="459"/>
        <v>16085453.056077272</v>
      </c>
      <c r="BQ661" s="151">
        <f t="shared" si="460"/>
        <v>99755806.723804548</v>
      </c>
      <c r="BR661" s="152">
        <f t="shared" si="461"/>
        <v>100800</v>
      </c>
      <c r="BS661" s="148">
        <f t="shared" si="462"/>
        <v>99856606.723804548</v>
      </c>
      <c r="BT661" s="136">
        <v>0</v>
      </c>
      <c r="BU661" s="149">
        <f t="shared" si="463"/>
        <v>8367035.366772728</v>
      </c>
      <c r="BV661" s="153">
        <f t="shared" si="464"/>
        <v>4183517.683386364</v>
      </c>
      <c r="BW661" s="134">
        <f t="shared" si="465"/>
        <v>87306053.673645452</v>
      </c>
      <c r="BX661" s="148">
        <f t="shared" si="466"/>
        <v>7302611.25</v>
      </c>
      <c r="BY661" s="135">
        <f t="shared" si="467"/>
        <v>80003442.423645452</v>
      </c>
      <c r="CD661" s="400">
        <f>'آبان 1400'!AU662</f>
        <v>75247742.417727277</v>
      </c>
      <c r="CE661" s="401">
        <f>'آبان 1400'!AV662</f>
        <v>51541179.74848637</v>
      </c>
      <c r="CF661" s="401">
        <f>'آبان 1400'!AW662</f>
        <v>69936752.417727262</v>
      </c>
      <c r="CG661" s="401">
        <f>'آبان 1400'!AX662</f>
        <v>4895572.6692409087</v>
      </c>
      <c r="CH661" s="401">
        <f>'آبان 1400'!AY662</f>
        <v>1154117.9748486371</v>
      </c>
      <c r="CI661" s="401">
        <f>'آبان 1400'!AZ662</f>
        <v>0</v>
      </c>
      <c r="CJ661" s="401">
        <f>'آبان 1400'!BA662</f>
        <v>0</v>
      </c>
      <c r="CK661" s="401">
        <f>'آبان 1400'!BB662</f>
        <v>0</v>
      </c>
      <c r="CL661" s="401">
        <f>'آبان 1400'!BC662</f>
        <v>0</v>
      </c>
      <c r="CM661" s="401">
        <f>'آبان 1400'!BD662</f>
        <v>0</v>
      </c>
      <c r="CN661" s="401">
        <f>'آبان 1400'!BE662</f>
        <v>0</v>
      </c>
      <c r="CO661" s="401">
        <f>'آبان 1400'!BF662</f>
        <v>0</v>
      </c>
      <c r="CP661" s="401">
        <f>'آبان 1400'!BG662</f>
        <v>6049690.6440895461</v>
      </c>
      <c r="CQ661" s="401">
        <f>'آبان 1400'!BH662</f>
        <v>69198051</v>
      </c>
      <c r="CR661" s="401">
        <f t="shared" si="468"/>
        <v>75247742.417727277</v>
      </c>
      <c r="CS661" s="56">
        <f t="shared" si="469"/>
        <v>4425825</v>
      </c>
      <c r="CT661" s="400">
        <f t="shared" si="470"/>
        <v>2212912.5</v>
      </c>
      <c r="CU661" s="401">
        <f t="shared" si="471"/>
        <v>663873.75</v>
      </c>
      <c r="CV661" s="401">
        <f t="shared" si="472"/>
        <v>1120000</v>
      </c>
      <c r="CW661" s="56">
        <v>0</v>
      </c>
      <c r="CX661" s="401">
        <f t="shared" si="473"/>
        <v>83670353.667727277</v>
      </c>
      <c r="CY661" s="401">
        <f t="shared" si="474"/>
        <v>69936752.417727262</v>
      </c>
      <c r="CZ661" s="401">
        <f t="shared" si="475"/>
        <v>16085453.056077272</v>
      </c>
      <c r="DA661" s="401">
        <f t="shared" si="476"/>
        <v>99755806.723804548</v>
      </c>
      <c r="DB661" s="401">
        <f t="shared" si="477"/>
        <v>100800</v>
      </c>
      <c r="DC661" s="401">
        <f t="shared" si="478"/>
        <v>99856606.723804548</v>
      </c>
      <c r="DD661" s="406">
        <v>0</v>
      </c>
      <c r="DE661" s="401">
        <f t="shared" si="479"/>
        <v>8367035.366772728</v>
      </c>
      <c r="DF661" s="401">
        <f t="shared" si="480"/>
        <v>4183517.683386364</v>
      </c>
      <c r="DG661" s="401">
        <f t="shared" si="481"/>
        <v>87306053.673645452</v>
      </c>
      <c r="DH661" s="401">
        <f t="shared" si="482"/>
        <v>7302611.25</v>
      </c>
      <c r="DI661" s="401">
        <f t="shared" si="483"/>
        <v>80003442.423645452</v>
      </c>
      <c r="DJ661" s="401">
        <f t="shared" si="484"/>
        <v>0</v>
      </c>
      <c r="DL661" s="408">
        <f t="shared" si="485"/>
        <v>6638737.5</v>
      </c>
      <c r="DM661" s="408">
        <f t="shared" si="486"/>
        <v>-2212912.5</v>
      </c>
    </row>
    <row r="662" spans="1:117" s="56" customFormat="1" ht="21" x14ac:dyDescent="0.2">
      <c r="A662" s="192">
        <f t="shared" si="447"/>
        <v>2655495</v>
      </c>
      <c r="B662" s="137">
        <f>'آبان 1400'!B663</f>
        <v>657</v>
      </c>
      <c r="C662" s="137">
        <f>'آبان 1400'!C663</f>
        <v>454</v>
      </c>
      <c r="D662" s="137">
        <f>'آبان 1400'!D663</f>
        <v>12958</v>
      </c>
      <c r="E662" s="137" t="str">
        <f>'آبان 1400'!E663</f>
        <v xml:space="preserve">رضا </v>
      </c>
      <c r="F662" s="137" t="str">
        <f>'آبان 1400'!F663</f>
        <v>علیزاده</v>
      </c>
      <c r="G662" s="137" t="str">
        <f>'آبان 1400'!G663</f>
        <v>نگهبان</v>
      </c>
      <c r="H662" s="137" t="str">
        <f>'آبان 1400'!H663</f>
        <v>خراسان شمالی</v>
      </c>
      <c r="I662" s="137" t="str">
        <f>'آبان 1400'!I663</f>
        <v xml:space="preserve">231-12-4186910-1 </v>
      </c>
      <c r="J662" s="137" t="str">
        <f>'آبان 1400'!J663</f>
        <v>0670496081</v>
      </c>
      <c r="K662" s="137" t="str">
        <f>'آبان 1400'!K663</f>
        <v>0062581024</v>
      </c>
      <c r="L662" s="137" t="str">
        <f>'آبان 1400'!L663</f>
        <v>خراسان شمالی</v>
      </c>
      <c r="M662" s="137" t="str">
        <f>'آبان 1400'!M663</f>
        <v>نگهبان</v>
      </c>
      <c r="N662" s="121" t="str">
        <f>'آبان 1400'!N663</f>
        <v>*</v>
      </c>
      <c r="O662" s="120">
        <f>'آبان 1400'!O663</f>
        <v>0</v>
      </c>
      <c r="P662" s="122">
        <f>'آبان 1400'!P663</f>
        <v>0</v>
      </c>
      <c r="Q662" s="362">
        <f>'آبان 1400'!Q663</f>
        <v>30</v>
      </c>
      <c r="R662" s="362">
        <f>'آبان 1400'!R663</f>
        <v>120</v>
      </c>
      <c r="S662" s="362">
        <f>'آبان 1400'!S663</f>
        <v>110</v>
      </c>
      <c r="T662" s="362">
        <f>'آبان 1400'!T663</f>
        <v>29.33</v>
      </c>
      <c r="U662" s="138">
        <f>'آبان 1400'!U663</f>
        <v>0</v>
      </c>
      <c r="V662" s="121">
        <f>'آبان 1400'!W663</f>
        <v>0</v>
      </c>
      <c r="W662" s="122">
        <f>'آبان 1400'!X663</f>
        <v>0</v>
      </c>
      <c r="X662" s="370">
        <f>'آبان 1400'!Y663</f>
        <v>0</v>
      </c>
      <c r="Y662" s="370">
        <f>'آبان 1400'!Z663</f>
        <v>0</v>
      </c>
      <c r="Z662" s="139">
        <f>'آبان 1400'!AA663</f>
        <v>885165</v>
      </c>
      <c r="AA662" s="139">
        <f>'آبان 1400'!AB663</f>
        <v>0</v>
      </c>
      <c r="AB662" s="139">
        <f>'آبان 1400'!AC663</f>
        <v>885165</v>
      </c>
      <c r="AC662" s="139">
        <f>'آبان 1400'!AD663</f>
        <v>4500000</v>
      </c>
      <c r="AD662" s="139">
        <f>'آبان 1400'!AE663</f>
        <v>6000000</v>
      </c>
      <c r="AE662" s="140">
        <f>'آبان 1400'!AF663</f>
        <v>168986.04545454544</v>
      </c>
      <c r="AF662" s="123">
        <f>'آبان 1400'!AG663</f>
        <v>26554950</v>
      </c>
      <c r="AG662" s="124">
        <f>'آبان 1400'!AH663</f>
        <v>0</v>
      </c>
      <c r="AH662" s="124">
        <f>'آبان 1400'!AI663</f>
        <v>20278325.454545453</v>
      </c>
      <c r="AI662" s="124">
        <f>'آبان 1400'!AJ663</f>
        <v>0</v>
      </c>
      <c r="AJ662" s="124">
        <f>'آبان 1400'!AK663</f>
        <v>4500000</v>
      </c>
      <c r="AK662" s="124">
        <f>'آبان 1400'!AL663</f>
        <v>6000000</v>
      </c>
      <c r="AL662" s="124">
        <f>'آبان 1400'!AM663</f>
        <v>4647116.25</v>
      </c>
      <c r="AM662" s="124">
        <f>'آبان 1400'!AN663</f>
        <v>4956360.7131818179</v>
      </c>
      <c r="AN662" s="124">
        <f>'آبان 1400'!AO663</f>
        <v>0</v>
      </c>
      <c r="AO662" s="124">
        <f>'آبان 1400'!AP663</f>
        <v>3000000</v>
      </c>
      <c r="AP662" s="124">
        <f>'آبان 1400'!AQ663</f>
        <v>0</v>
      </c>
      <c r="AQ662" s="124">
        <f>'آبان 1400'!AR663</f>
        <v>0</v>
      </c>
      <c r="AR662" s="124">
        <f>'آبان 1400'!AS663</f>
        <v>0</v>
      </c>
      <c r="AS662" s="379">
        <f>'آبان 1400'!AT663</f>
        <v>0</v>
      </c>
      <c r="AT662" s="372">
        <f t="shared" si="448"/>
        <v>69936752.417727262</v>
      </c>
      <c r="AU662" s="174">
        <f>'آبان 1400'!AV663</f>
        <v>51541179.748486355</v>
      </c>
      <c r="AV662" s="142">
        <f>'آبان 1400'!AW663</f>
        <v>69936752.417727262</v>
      </c>
      <c r="AW662" s="143">
        <f t="shared" si="449"/>
        <v>4895572.6692409087</v>
      </c>
      <c r="AX662" s="76">
        <f t="shared" si="450"/>
        <v>1154117.9748486355</v>
      </c>
      <c r="AY662" s="143">
        <f>'آبان 1400'!AZ663</f>
        <v>0</v>
      </c>
      <c r="AZ662" s="143">
        <f>'آبان 1400'!BA663</f>
        <v>0</v>
      </c>
      <c r="BA662" s="143">
        <f>'آبان 1400'!BB663</f>
        <v>0</v>
      </c>
      <c r="BB662" s="143">
        <f>'آبان 1400'!BC663</f>
        <v>0</v>
      </c>
      <c r="BC662" s="143">
        <f>'آبان 1400'!BD663</f>
        <v>0</v>
      </c>
      <c r="BD662" s="143">
        <f>'آبان 1400'!BE663</f>
        <v>0</v>
      </c>
      <c r="BE662" s="143">
        <f>'آبان 1400'!BF663</f>
        <v>0</v>
      </c>
      <c r="BF662" s="144">
        <f t="shared" si="451"/>
        <v>6049690.6440895442</v>
      </c>
      <c r="BG662" s="141">
        <f t="shared" si="452"/>
        <v>63887061</v>
      </c>
      <c r="BH662" s="145">
        <f t="shared" si="453"/>
        <v>69936752.417727262</v>
      </c>
      <c r="BI662" s="128">
        <f t="shared" si="446"/>
        <v>4425825</v>
      </c>
      <c r="BJ662" s="146">
        <f t="shared" si="454"/>
        <v>2212912.5</v>
      </c>
      <c r="BK662" s="146">
        <f t="shared" si="455"/>
        <v>663873.75</v>
      </c>
      <c r="BL662" s="147">
        <f t="shared" si="456"/>
        <v>1120000</v>
      </c>
      <c r="BM662" s="383">
        <v>0</v>
      </c>
      <c r="BN662" s="148">
        <f t="shared" si="457"/>
        <v>78359363.667727262</v>
      </c>
      <c r="BO662" s="149">
        <f t="shared" si="458"/>
        <v>69936752.417727262</v>
      </c>
      <c r="BP662" s="150">
        <f t="shared" si="459"/>
        <v>16085453.056077272</v>
      </c>
      <c r="BQ662" s="151">
        <f t="shared" si="460"/>
        <v>94444816.723804533</v>
      </c>
      <c r="BR662" s="152">
        <f t="shared" si="461"/>
        <v>100800</v>
      </c>
      <c r="BS662" s="148">
        <f t="shared" si="462"/>
        <v>94545616.723804533</v>
      </c>
      <c r="BT662" s="136">
        <v>0</v>
      </c>
      <c r="BU662" s="149">
        <f t="shared" si="463"/>
        <v>7835936.3667727262</v>
      </c>
      <c r="BV662" s="153">
        <f t="shared" si="464"/>
        <v>3917968.1833863631</v>
      </c>
      <c r="BW662" s="134">
        <f t="shared" si="465"/>
        <v>82791712.173645437</v>
      </c>
      <c r="BX662" s="148">
        <f t="shared" si="466"/>
        <v>7302611.25</v>
      </c>
      <c r="BY662" s="135">
        <f t="shared" si="467"/>
        <v>75489100.923645437</v>
      </c>
      <c r="CD662" s="400">
        <f>'آبان 1400'!AU663</f>
        <v>69936752.417727262</v>
      </c>
      <c r="CE662" s="401">
        <f>'آبان 1400'!AV663</f>
        <v>51541179.748486355</v>
      </c>
      <c r="CF662" s="401">
        <f>'آبان 1400'!AW663</f>
        <v>69936752.417727262</v>
      </c>
      <c r="CG662" s="401">
        <f>'آبان 1400'!AX663</f>
        <v>4895572.6692409087</v>
      </c>
      <c r="CH662" s="401">
        <f>'آبان 1400'!AY663</f>
        <v>1154117.9748486355</v>
      </c>
      <c r="CI662" s="401">
        <f>'آبان 1400'!AZ663</f>
        <v>0</v>
      </c>
      <c r="CJ662" s="401">
        <f>'آبان 1400'!BA663</f>
        <v>0</v>
      </c>
      <c r="CK662" s="401">
        <f>'آبان 1400'!BB663</f>
        <v>0</v>
      </c>
      <c r="CL662" s="401">
        <f>'آبان 1400'!BC663</f>
        <v>0</v>
      </c>
      <c r="CM662" s="401">
        <f>'آبان 1400'!BD663</f>
        <v>0</v>
      </c>
      <c r="CN662" s="401">
        <f>'آبان 1400'!BE663</f>
        <v>0</v>
      </c>
      <c r="CO662" s="401">
        <f>'آبان 1400'!BF663</f>
        <v>0</v>
      </c>
      <c r="CP662" s="401">
        <f>'آبان 1400'!BG663</f>
        <v>6049690.6440895442</v>
      </c>
      <c r="CQ662" s="401">
        <f>'آبان 1400'!BH663</f>
        <v>63887061</v>
      </c>
      <c r="CR662" s="401">
        <f t="shared" si="468"/>
        <v>69936752.417727262</v>
      </c>
      <c r="CS662" s="56">
        <f t="shared" si="469"/>
        <v>4425825</v>
      </c>
      <c r="CT662" s="400">
        <f t="shared" si="470"/>
        <v>2212912.5</v>
      </c>
      <c r="CU662" s="401">
        <f t="shared" si="471"/>
        <v>663873.75</v>
      </c>
      <c r="CV662" s="401">
        <f t="shared" si="472"/>
        <v>1120000</v>
      </c>
      <c r="CW662" s="56">
        <v>0</v>
      </c>
      <c r="CX662" s="401">
        <f t="shared" si="473"/>
        <v>78359363.667727262</v>
      </c>
      <c r="CY662" s="401">
        <f t="shared" si="474"/>
        <v>69936752.417727262</v>
      </c>
      <c r="CZ662" s="401">
        <f t="shared" si="475"/>
        <v>16085453.056077272</v>
      </c>
      <c r="DA662" s="401">
        <f t="shared" si="476"/>
        <v>94444816.723804533</v>
      </c>
      <c r="DB662" s="401">
        <f t="shared" si="477"/>
        <v>100800</v>
      </c>
      <c r="DC662" s="401">
        <f t="shared" si="478"/>
        <v>94545616.723804533</v>
      </c>
      <c r="DD662" s="406">
        <v>0</v>
      </c>
      <c r="DE662" s="401">
        <f t="shared" si="479"/>
        <v>7835936.3667727262</v>
      </c>
      <c r="DF662" s="401">
        <f t="shared" si="480"/>
        <v>3917968.1833863631</v>
      </c>
      <c r="DG662" s="401">
        <f t="shared" si="481"/>
        <v>82791712.173645437</v>
      </c>
      <c r="DH662" s="401">
        <f t="shared" si="482"/>
        <v>7302611.25</v>
      </c>
      <c r="DI662" s="401">
        <f t="shared" si="483"/>
        <v>75489100.923645437</v>
      </c>
      <c r="DJ662" s="401">
        <f t="shared" si="484"/>
        <v>0</v>
      </c>
      <c r="DL662" s="408">
        <f t="shared" si="485"/>
        <v>6638737.5</v>
      </c>
      <c r="DM662" s="408">
        <f t="shared" si="486"/>
        <v>-2212912.5</v>
      </c>
    </row>
    <row r="663" spans="1:117" s="56" customFormat="1" ht="21" x14ac:dyDescent="0.2">
      <c r="A663" s="192">
        <f t="shared" si="447"/>
        <v>2655495</v>
      </c>
      <c r="B663" s="137">
        <f>'آبان 1400'!B664</f>
        <v>658</v>
      </c>
      <c r="C663" s="137">
        <f>'آبان 1400'!C664</f>
        <v>455</v>
      </c>
      <c r="D663" s="137">
        <f>'آبان 1400'!D664</f>
        <v>12960</v>
      </c>
      <c r="E663" s="137" t="str">
        <f>'آبان 1400'!E664</f>
        <v>رضا</v>
      </c>
      <c r="F663" s="137" t="str">
        <f>'آبان 1400'!F664</f>
        <v>سوزنگرزاده</v>
      </c>
      <c r="G663" s="137" t="str">
        <f>'آبان 1400'!G664</f>
        <v>نگهبان</v>
      </c>
      <c r="H663" s="137" t="str">
        <f>'آبان 1400'!H664</f>
        <v>خراسان شمالی</v>
      </c>
      <c r="I663" s="137" t="str">
        <f>'آبان 1400'!I664</f>
        <v>177-813-2110812-1</v>
      </c>
      <c r="J663" s="137" t="str">
        <f>'آبان 1400'!J664</f>
        <v>0932330258</v>
      </c>
      <c r="K663" s="137" t="str">
        <f>'آبان 1400'!K664</f>
        <v>0067078584</v>
      </c>
      <c r="L663" s="137" t="str">
        <f>'آبان 1400'!L664</f>
        <v>خراسان شمالی</v>
      </c>
      <c r="M663" s="137" t="str">
        <f>'آبان 1400'!M664</f>
        <v>نگهبان</v>
      </c>
      <c r="N663" s="121" t="str">
        <f>'آبان 1400'!N664</f>
        <v>*</v>
      </c>
      <c r="O663" s="120">
        <f>'آبان 1400'!O664</f>
        <v>0</v>
      </c>
      <c r="P663" s="122">
        <f>'آبان 1400'!P664</f>
        <v>0</v>
      </c>
      <c r="Q663" s="362">
        <f>'آبان 1400'!Q664</f>
        <v>30</v>
      </c>
      <c r="R663" s="362">
        <f>'آبان 1400'!R664</f>
        <v>120</v>
      </c>
      <c r="S663" s="362">
        <f>'آبان 1400'!S664</f>
        <v>110</v>
      </c>
      <c r="T663" s="362">
        <f>'آبان 1400'!T664</f>
        <v>29.33</v>
      </c>
      <c r="U663" s="138">
        <f>'آبان 1400'!U664</f>
        <v>0</v>
      </c>
      <c r="V663" s="121">
        <f>'آبان 1400'!W664</f>
        <v>0</v>
      </c>
      <c r="W663" s="122">
        <f>'آبان 1400'!X664</f>
        <v>0</v>
      </c>
      <c r="X663" s="370">
        <f>'آبان 1400'!Y664</f>
        <v>1</v>
      </c>
      <c r="Y663" s="370">
        <f>'آبان 1400'!Z664</f>
        <v>1</v>
      </c>
      <c r="Z663" s="139">
        <f>'آبان 1400'!AA664</f>
        <v>885165</v>
      </c>
      <c r="AA663" s="139">
        <f>'آبان 1400'!AB664</f>
        <v>46667</v>
      </c>
      <c r="AB663" s="139">
        <f>'آبان 1400'!AC664</f>
        <v>931832</v>
      </c>
      <c r="AC663" s="139">
        <f>'آبان 1400'!AD664</f>
        <v>4500000</v>
      </c>
      <c r="AD663" s="139">
        <f>'آبان 1400'!AE664</f>
        <v>6000000</v>
      </c>
      <c r="AE663" s="140">
        <f>'آبان 1400'!AF664</f>
        <v>177895.19999999998</v>
      </c>
      <c r="AF663" s="123">
        <f>'آبان 1400'!AG664</f>
        <v>26554950</v>
      </c>
      <c r="AG663" s="124">
        <f>'آبان 1400'!AH664</f>
        <v>1400010</v>
      </c>
      <c r="AH663" s="124">
        <f>'آبان 1400'!AI664</f>
        <v>21347423.999999996</v>
      </c>
      <c r="AI663" s="124">
        <f>'آبان 1400'!AJ664</f>
        <v>2655495</v>
      </c>
      <c r="AJ663" s="124">
        <f>'آبان 1400'!AK664</f>
        <v>4500000</v>
      </c>
      <c r="AK663" s="124">
        <f>'آبان 1400'!AL664</f>
        <v>6000000</v>
      </c>
      <c r="AL663" s="124">
        <f>'آبان 1400'!AM664</f>
        <v>4892117.9999999991</v>
      </c>
      <c r="AM663" s="124">
        <f>'آبان 1400'!AN664</f>
        <v>5217666.2159999991</v>
      </c>
      <c r="AN663" s="124">
        <f>'آبان 1400'!AO664</f>
        <v>0</v>
      </c>
      <c r="AO663" s="124">
        <f>'آبان 1400'!AP664</f>
        <v>3000000</v>
      </c>
      <c r="AP663" s="124">
        <f>'آبان 1400'!AQ664</f>
        <v>0</v>
      </c>
      <c r="AQ663" s="124">
        <f>'آبان 1400'!AR664</f>
        <v>0</v>
      </c>
      <c r="AR663" s="124">
        <f>'آبان 1400'!AS664</f>
        <v>0</v>
      </c>
      <c r="AS663" s="379">
        <f>'آبان 1400'!AT664</f>
        <v>0</v>
      </c>
      <c r="AT663" s="372">
        <f t="shared" si="448"/>
        <v>75567663.216000006</v>
      </c>
      <c r="AU663" s="174">
        <f>'آبان 1400'!AV664</f>
        <v>54308316.440880008</v>
      </c>
      <c r="AV663" s="142">
        <f>'آبان 1400'!AW664</f>
        <v>72912168.215999991</v>
      </c>
      <c r="AW663" s="143">
        <f t="shared" si="449"/>
        <v>5103851.7751199994</v>
      </c>
      <c r="AX663" s="76">
        <f t="shared" si="450"/>
        <v>1430831.644088001</v>
      </c>
      <c r="AY663" s="143">
        <f>'آبان 1400'!AZ664</f>
        <v>0</v>
      </c>
      <c r="AZ663" s="143">
        <f>'آبان 1400'!BA664</f>
        <v>0</v>
      </c>
      <c r="BA663" s="143">
        <f>'آبان 1400'!BB664</f>
        <v>0</v>
      </c>
      <c r="BB663" s="143">
        <f>'آبان 1400'!BC664</f>
        <v>0</v>
      </c>
      <c r="BC663" s="143">
        <f>'آبان 1400'!BD664</f>
        <v>0</v>
      </c>
      <c r="BD663" s="143">
        <f>'آبان 1400'!BE664</f>
        <v>0</v>
      </c>
      <c r="BE663" s="143">
        <f>'آبان 1400'!BF664</f>
        <v>0</v>
      </c>
      <c r="BF663" s="144">
        <f t="shared" si="451"/>
        <v>6534683.4192080004</v>
      </c>
      <c r="BG663" s="141">
        <f t="shared" si="452"/>
        <v>69032979</v>
      </c>
      <c r="BH663" s="145">
        <f t="shared" si="453"/>
        <v>75567663.216000006</v>
      </c>
      <c r="BI663" s="128">
        <f t="shared" si="446"/>
        <v>4659160</v>
      </c>
      <c r="BJ663" s="146">
        <f t="shared" si="454"/>
        <v>2329580</v>
      </c>
      <c r="BK663" s="146">
        <f t="shared" si="455"/>
        <v>698874</v>
      </c>
      <c r="BL663" s="147">
        <f t="shared" si="456"/>
        <v>1120000</v>
      </c>
      <c r="BM663" s="383">
        <v>0</v>
      </c>
      <c r="BN663" s="148">
        <f t="shared" si="457"/>
        <v>84375277.216000006</v>
      </c>
      <c r="BO663" s="149">
        <f t="shared" si="458"/>
        <v>72912168.215999991</v>
      </c>
      <c r="BP663" s="150">
        <f t="shared" si="459"/>
        <v>16769798.689679999</v>
      </c>
      <c r="BQ663" s="151">
        <f t="shared" si="460"/>
        <v>101145075.90568</v>
      </c>
      <c r="BR663" s="152">
        <f t="shared" si="461"/>
        <v>100800</v>
      </c>
      <c r="BS663" s="148">
        <f t="shared" si="462"/>
        <v>101245875.90568</v>
      </c>
      <c r="BT663" s="136">
        <v>0</v>
      </c>
      <c r="BU663" s="149">
        <f t="shared" si="463"/>
        <v>8437527.7216000017</v>
      </c>
      <c r="BV663" s="153">
        <f t="shared" si="464"/>
        <v>4218763.8608000008</v>
      </c>
      <c r="BW663" s="134">
        <f t="shared" si="465"/>
        <v>88589584.323280007</v>
      </c>
      <c r="BX663" s="148">
        <f t="shared" si="466"/>
        <v>7687614</v>
      </c>
      <c r="BY663" s="135">
        <f t="shared" si="467"/>
        <v>80901970.323280007</v>
      </c>
      <c r="CD663" s="400">
        <f>'آبان 1400'!AU664</f>
        <v>75567663.216000006</v>
      </c>
      <c r="CE663" s="401">
        <f>'آبان 1400'!AV664</f>
        <v>54308316.440880008</v>
      </c>
      <c r="CF663" s="401">
        <f>'آبان 1400'!AW664</f>
        <v>72912168.215999991</v>
      </c>
      <c r="CG663" s="401">
        <f>'آبان 1400'!AX664</f>
        <v>5103851.7751199994</v>
      </c>
      <c r="CH663" s="401">
        <f>'آبان 1400'!AY664</f>
        <v>1430831.644088001</v>
      </c>
      <c r="CI663" s="401">
        <f>'آبان 1400'!AZ664</f>
        <v>0</v>
      </c>
      <c r="CJ663" s="401">
        <f>'آبان 1400'!BA664</f>
        <v>0</v>
      </c>
      <c r="CK663" s="401">
        <f>'آبان 1400'!BB664</f>
        <v>0</v>
      </c>
      <c r="CL663" s="401">
        <f>'آبان 1400'!BC664</f>
        <v>0</v>
      </c>
      <c r="CM663" s="401">
        <f>'آبان 1400'!BD664</f>
        <v>0</v>
      </c>
      <c r="CN663" s="401">
        <f>'آبان 1400'!BE664</f>
        <v>0</v>
      </c>
      <c r="CO663" s="401">
        <f>'آبان 1400'!BF664</f>
        <v>0</v>
      </c>
      <c r="CP663" s="401">
        <f>'آبان 1400'!BG664</f>
        <v>6534683.4192080004</v>
      </c>
      <c r="CQ663" s="401">
        <f>'آبان 1400'!BH664</f>
        <v>69032979</v>
      </c>
      <c r="CR663" s="401">
        <f t="shared" si="468"/>
        <v>75567663.216000006</v>
      </c>
      <c r="CS663" s="56">
        <f t="shared" si="469"/>
        <v>4659160</v>
      </c>
      <c r="CT663" s="400">
        <f t="shared" si="470"/>
        <v>2329580</v>
      </c>
      <c r="CU663" s="401">
        <f t="shared" si="471"/>
        <v>698874</v>
      </c>
      <c r="CV663" s="401">
        <f t="shared" si="472"/>
        <v>1120000</v>
      </c>
      <c r="CW663" s="56">
        <v>0</v>
      </c>
      <c r="CX663" s="401">
        <f t="shared" si="473"/>
        <v>84375277.216000006</v>
      </c>
      <c r="CY663" s="401">
        <f t="shared" si="474"/>
        <v>72912168.215999991</v>
      </c>
      <c r="CZ663" s="401">
        <f t="shared" si="475"/>
        <v>16769798.689679999</v>
      </c>
      <c r="DA663" s="401">
        <f t="shared" si="476"/>
        <v>101145075.90568</v>
      </c>
      <c r="DB663" s="401">
        <f t="shared" si="477"/>
        <v>100800</v>
      </c>
      <c r="DC663" s="401">
        <f t="shared" si="478"/>
        <v>101245875.90568</v>
      </c>
      <c r="DD663" s="406">
        <v>0</v>
      </c>
      <c r="DE663" s="401">
        <f t="shared" si="479"/>
        <v>8437527.7216000017</v>
      </c>
      <c r="DF663" s="401">
        <f t="shared" si="480"/>
        <v>4218763.8608000008</v>
      </c>
      <c r="DG663" s="401">
        <f t="shared" si="481"/>
        <v>88589584.323280007</v>
      </c>
      <c r="DH663" s="401">
        <f t="shared" si="482"/>
        <v>7687614</v>
      </c>
      <c r="DI663" s="401">
        <f t="shared" si="483"/>
        <v>80901970.323280007</v>
      </c>
      <c r="DJ663" s="401">
        <f t="shared" si="484"/>
        <v>0</v>
      </c>
      <c r="DL663" s="408">
        <f t="shared" si="485"/>
        <v>6638737.5</v>
      </c>
      <c r="DM663" s="408">
        <f t="shared" si="486"/>
        <v>-1979577.5</v>
      </c>
    </row>
    <row r="664" spans="1:117" s="56" customFormat="1" ht="21" x14ac:dyDescent="0.2">
      <c r="A664" s="192">
        <f t="shared" si="447"/>
        <v>2655495</v>
      </c>
      <c r="B664" s="137">
        <f>'آبان 1400'!B665</f>
        <v>659</v>
      </c>
      <c r="C664" s="137">
        <f>'آبان 1400'!C665</f>
        <v>456</v>
      </c>
      <c r="D664" s="137">
        <f>'آبان 1400'!D665</f>
        <v>12957</v>
      </c>
      <c r="E664" s="137" t="str">
        <f>'آبان 1400'!E665</f>
        <v>محمدرضا</v>
      </c>
      <c r="F664" s="137" t="str">
        <f>'آبان 1400'!F665</f>
        <v>اکبری</v>
      </c>
      <c r="G664" s="137" t="str">
        <f>'آبان 1400'!G665</f>
        <v>نگهبان</v>
      </c>
      <c r="H664" s="137" t="str">
        <f>'آبان 1400'!H665</f>
        <v>خراسان شمالی</v>
      </c>
      <c r="I664" s="137" t="str">
        <f>'آبان 1400'!I665</f>
        <v>231-12-3719605-1</v>
      </c>
      <c r="J664" s="137" t="str">
        <f>'آبان 1400'!J665</f>
        <v>0759607222</v>
      </c>
      <c r="K664" s="137" t="str">
        <f>'آبان 1400'!K665</f>
        <v>0021715427</v>
      </c>
      <c r="L664" s="137" t="str">
        <f>'آبان 1400'!L665</f>
        <v>خراسان شمالی</v>
      </c>
      <c r="M664" s="137" t="str">
        <f>'آبان 1400'!M665</f>
        <v>نگهبان</v>
      </c>
      <c r="N664" s="121" t="str">
        <f>'آبان 1400'!N665</f>
        <v>*</v>
      </c>
      <c r="O664" s="120">
        <f>'آبان 1400'!O665</f>
        <v>0</v>
      </c>
      <c r="P664" s="122">
        <f>'آبان 1400'!P665</f>
        <v>0</v>
      </c>
      <c r="Q664" s="362">
        <f>'آبان 1400'!Q665</f>
        <v>30</v>
      </c>
      <c r="R664" s="362">
        <f>'آبان 1400'!R665</f>
        <v>120</v>
      </c>
      <c r="S664" s="362">
        <f>'آبان 1400'!S665</f>
        <v>110</v>
      </c>
      <c r="T664" s="362">
        <f>'آبان 1400'!T665</f>
        <v>29.33</v>
      </c>
      <c r="U664" s="138">
        <f>'آبان 1400'!U665</f>
        <v>0</v>
      </c>
      <c r="V664" s="121">
        <f>'آبان 1400'!W665</f>
        <v>0</v>
      </c>
      <c r="W664" s="122">
        <f>'آبان 1400'!X665</f>
        <v>0</v>
      </c>
      <c r="X664" s="370">
        <f>'آبان 1400'!Y665</f>
        <v>2</v>
      </c>
      <c r="Y664" s="370">
        <f>'آبان 1400'!Z665</f>
        <v>2</v>
      </c>
      <c r="Z664" s="139">
        <f>'آبان 1400'!AA665</f>
        <v>885165</v>
      </c>
      <c r="AA664" s="139">
        <f>'آبان 1400'!AB665</f>
        <v>46667</v>
      </c>
      <c r="AB664" s="139">
        <f>'آبان 1400'!AC665</f>
        <v>931832</v>
      </c>
      <c r="AC664" s="139">
        <f>'آبان 1400'!AD665</f>
        <v>4500000</v>
      </c>
      <c r="AD664" s="139">
        <f>'آبان 1400'!AE665</f>
        <v>6000000</v>
      </c>
      <c r="AE664" s="140">
        <f>'آبان 1400'!AF665</f>
        <v>177895.19999999998</v>
      </c>
      <c r="AF664" s="123">
        <f>'آبان 1400'!AG665</f>
        <v>26554950</v>
      </c>
      <c r="AG664" s="124">
        <f>'آبان 1400'!AH665</f>
        <v>1400010</v>
      </c>
      <c r="AH664" s="124">
        <f>'آبان 1400'!AI665</f>
        <v>21347423.999999996</v>
      </c>
      <c r="AI664" s="124">
        <f>'آبان 1400'!AJ665</f>
        <v>5310990</v>
      </c>
      <c r="AJ664" s="124">
        <f>'آبان 1400'!AK665</f>
        <v>4500000</v>
      </c>
      <c r="AK664" s="124">
        <f>'آبان 1400'!AL665</f>
        <v>6000000</v>
      </c>
      <c r="AL664" s="124">
        <f>'آبان 1400'!AM665</f>
        <v>4892117.9999999991</v>
      </c>
      <c r="AM664" s="124">
        <f>'آبان 1400'!AN665</f>
        <v>5217666.2159999991</v>
      </c>
      <c r="AN664" s="124">
        <f>'آبان 1400'!AO665</f>
        <v>0</v>
      </c>
      <c r="AO664" s="124">
        <f>'آبان 1400'!AP665</f>
        <v>3000000</v>
      </c>
      <c r="AP664" s="124">
        <f>'آبان 1400'!AQ665</f>
        <v>0</v>
      </c>
      <c r="AQ664" s="124">
        <f>'آبان 1400'!AR665</f>
        <v>0</v>
      </c>
      <c r="AR664" s="124">
        <f>'آبان 1400'!AS665</f>
        <v>0</v>
      </c>
      <c r="AS664" s="379">
        <f>'آبان 1400'!AT665</f>
        <v>0</v>
      </c>
      <c r="AT664" s="372">
        <f t="shared" si="448"/>
        <v>78223158.216000006</v>
      </c>
      <c r="AU664" s="174">
        <f>'آبان 1400'!AV665</f>
        <v>54308316.440880008</v>
      </c>
      <c r="AV664" s="142">
        <f>'آبان 1400'!AW665</f>
        <v>72912168.215999991</v>
      </c>
      <c r="AW664" s="143">
        <f t="shared" si="449"/>
        <v>5103851.7751199994</v>
      </c>
      <c r="AX664" s="76">
        <f t="shared" si="450"/>
        <v>1430831.644088001</v>
      </c>
      <c r="AY664" s="143">
        <f>'آبان 1400'!AZ665</f>
        <v>0</v>
      </c>
      <c r="AZ664" s="143">
        <f>'آبان 1400'!BA665</f>
        <v>0</v>
      </c>
      <c r="BA664" s="143">
        <f>'آبان 1400'!BB665</f>
        <v>0</v>
      </c>
      <c r="BB664" s="143">
        <f>'آبان 1400'!BC665</f>
        <v>0</v>
      </c>
      <c r="BC664" s="143">
        <f>'آبان 1400'!BD665</f>
        <v>0</v>
      </c>
      <c r="BD664" s="143">
        <f>'آبان 1400'!BE665</f>
        <v>0</v>
      </c>
      <c r="BE664" s="143">
        <f>'آبان 1400'!BF665</f>
        <v>0</v>
      </c>
      <c r="BF664" s="144">
        <f t="shared" si="451"/>
        <v>6534683.4192080004</v>
      </c>
      <c r="BG664" s="141">
        <f t="shared" si="452"/>
        <v>71688474</v>
      </c>
      <c r="BH664" s="145">
        <f t="shared" si="453"/>
        <v>78223158.216000006</v>
      </c>
      <c r="BI664" s="128">
        <f t="shared" si="446"/>
        <v>4659160</v>
      </c>
      <c r="BJ664" s="146">
        <f t="shared" si="454"/>
        <v>2329580</v>
      </c>
      <c r="BK664" s="146">
        <f t="shared" si="455"/>
        <v>698874</v>
      </c>
      <c r="BL664" s="147">
        <f t="shared" si="456"/>
        <v>1120000</v>
      </c>
      <c r="BM664" s="383">
        <v>0</v>
      </c>
      <c r="BN664" s="148">
        <f t="shared" si="457"/>
        <v>87030772.216000006</v>
      </c>
      <c r="BO664" s="149">
        <f t="shared" si="458"/>
        <v>72912168.215999991</v>
      </c>
      <c r="BP664" s="150">
        <f t="shared" si="459"/>
        <v>16769798.689679999</v>
      </c>
      <c r="BQ664" s="151">
        <f t="shared" si="460"/>
        <v>103800570.90568</v>
      </c>
      <c r="BR664" s="152">
        <f t="shared" si="461"/>
        <v>100800</v>
      </c>
      <c r="BS664" s="148">
        <f t="shared" si="462"/>
        <v>103901370.90568</v>
      </c>
      <c r="BT664" s="136">
        <v>0</v>
      </c>
      <c r="BU664" s="149">
        <f t="shared" si="463"/>
        <v>8703077.2216000017</v>
      </c>
      <c r="BV664" s="153">
        <f t="shared" si="464"/>
        <v>4351538.6108000008</v>
      </c>
      <c r="BW664" s="134">
        <f t="shared" si="465"/>
        <v>90846755.073280007</v>
      </c>
      <c r="BX664" s="148">
        <f t="shared" si="466"/>
        <v>7687614</v>
      </c>
      <c r="BY664" s="135">
        <f t="shared" si="467"/>
        <v>83159141.073280007</v>
      </c>
      <c r="CD664" s="400">
        <f>'آبان 1400'!AU665</f>
        <v>78223158.216000006</v>
      </c>
      <c r="CE664" s="401">
        <f>'آبان 1400'!AV665</f>
        <v>54308316.440880008</v>
      </c>
      <c r="CF664" s="401">
        <f>'آبان 1400'!AW665</f>
        <v>72912168.215999991</v>
      </c>
      <c r="CG664" s="401">
        <f>'آبان 1400'!AX665</f>
        <v>5103851.7751199994</v>
      </c>
      <c r="CH664" s="401">
        <f>'آبان 1400'!AY665</f>
        <v>1430831.644088001</v>
      </c>
      <c r="CI664" s="401">
        <f>'آبان 1400'!AZ665</f>
        <v>0</v>
      </c>
      <c r="CJ664" s="401">
        <f>'آبان 1400'!BA665</f>
        <v>0</v>
      </c>
      <c r="CK664" s="401">
        <f>'آبان 1400'!BB665</f>
        <v>0</v>
      </c>
      <c r="CL664" s="401">
        <f>'آبان 1400'!BC665</f>
        <v>0</v>
      </c>
      <c r="CM664" s="401">
        <f>'آبان 1400'!BD665</f>
        <v>0</v>
      </c>
      <c r="CN664" s="401">
        <f>'آبان 1400'!BE665</f>
        <v>0</v>
      </c>
      <c r="CO664" s="401">
        <f>'آبان 1400'!BF665</f>
        <v>0</v>
      </c>
      <c r="CP664" s="401">
        <f>'آبان 1400'!BG665</f>
        <v>6534683.4192080004</v>
      </c>
      <c r="CQ664" s="401">
        <f>'آبان 1400'!BH665</f>
        <v>71688474</v>
      </c>
      <c r="CR664" s="401">
        <f t="shared" si="468"/>
        <v>78223158.216000006</v>
      </c>
      <c r="CS664" s="56">
        <f t="shared" si="469"/>
        <v>4659160</v>
      </c>
      <c r="CT664" s="400">
        <f t="shared" si="470"/>
        <v>2329580</v>
      </c>
      <c r="CU664" s="401">
        <f t="shared" si="471"/>
        <v>698874</v>
      </c>
      <c r="CV664" s="401">
        <f t="shared" si="472"/>
        <v>1120000</v>
      </c>
      <c r="CW664" s="56">
        <v>0</v>
      </c>
      <c r="CX664" s="401">
        <f t="shared" si="473"/>
        <v>87030772.216000006</v>
      </c>
      <c r="CY664" s="401">
        <f t="shared" si="474"/>
        <v>72912168.215999991</v>
      </c>
      <c r="CZ664" s="401">
        <f t="shared" si="475"/>
        <v>16769798.689679999</v>
      </c>
      <c r="DA664" s="401">
        <f t="shared" si="476"/>
        <v>103800570.90568</v>
      </c>
      <c r="DB664" s="401">
        <f t="shared" si="477"/>
        <v>100800</v>
      </c>
      <c r="DC664" s="401">
        <f t="shared" si="478"/>
        <v>103901370.90568</v>
      </c>
      <c r="DD664" s="406">
        <v>0</v>
      </c>
      <c r="DE664" s="401">
        <f t="shared" si="479"/>
        <v>8703077.2216000017</v>
      </c>
      <c r="DF664" s="401">
        <f t="shared" si="480"/>
        <v>4351538.6108000008</v>
      </c>
      <c r="DG664" s="401">
        <f t="shared" si="481"/>
        <v>90846755.073280007</v>
      </c>
      <c r="DH664" s="401">
        <f t="shared" si="482"/>
        <v>7687614</v>
      </c>
      <c r="DI664" s="401">
        <f t="shared" si="483"/>
        <v>83159141.073280007</v>
      </c>
      <c r="DJ664" s="401">
        <f t="shared" si="484"/>
        <v>0</v>
      </c>
      <c r="DL664" s="408">
        <f t="shared" si="485"/>
        <v>6638737.5</v>
      </c>
      <c r="DM664" s="408">
        <f t="shared" si="486"/>
        <v>-1979577.5</v>
      </c>
    </row>
    <row r="665" spans="1:117" s="56" customFormat="1" ht="21" x14ac:dyDescent="0.2">
      <c r="A665" s="192">
        <f t="shared" si="447"/>
        <v>2655495</v>
      </c>
      <c r="B665" s="137">
        <f>'آبان 1400'!B666</f>
        <v>660</v>
      </c>
      <c r="C665" s="137">
        <f>'آبان 1400'!C666</f>
        <v>457</v>
      </c>
      <c r="D665" s="137">
        <f>'آبان 1400'!D666</f>
        <v>12963</v>
      </c>
      <c r="E665" s="137" t="str">
        <f>'آبان 1400'!E666</f>
        <v>مصطفی</v>
      </c>
      <c r="F665" s="137" t="str">
        <f>'آبان 1400'!F666</f>
        <v>شادمان</v>
      </c>
      <c r="G665" s="137" t="str">
        <f>'آبان 1400'!G666</f>
        <v>نگهبان</v>
      </c>
      <c r="H665" s="137" t="str">
        <f>'آبان 1400'!H666</f>
        <v>خراسان شمالی</v>
      </c>
      <c r="I665" s="137" t="str">
        <f>'آبان 1400'!I666</f>
        <v>231-12-04244992-1</v>
      </c>
      <c r="J665" s="137" t="str">
        <f>'آبان 1400'!J666</f>
        <v>0670201091</v>
      </c>
      <c r="K665" s="137" t="str">
        <f>'آبان 1400'!K666</f>
        <v>0068899489</v>
      </c>
      <c r="L665" s="137" t="str">
        <f>'آبان 1400'!L666</f>
        <v>خراسان شمالی</v>
      </c>
      <c r="M665" s="137" t="str">
        <f>'آبان 1400'!M666</f>
        <v>نگهبان</v>
      </c>
      <c r="N665" s="121" t="str">
        <f>'آبان 1400'!N666</f>
        <v>*</v>
      </c>
      <c r="O665" s="120">
        <f>'آبان 1400'!O666</f>
        <v>0</v>
      </c>
      <c r="P665" s="122">
        <f>'آبان 1400'!P666</f>
        <v>0</v>
      </c>
      <c r="Q665" s="362">
        <f>'آبان 1400'!Q666</f>
        <v>30</v>
      </c>
      <c r="R665" s="362">
        <f>'آبان 1400'!R666</f>
        <v>120</v>
      </c>
      <c r="S665" s="362">
        <f>'آبان 1400'!S666</f>
        <v>110</v>
      </c>
      <c r="T665" s="362">
        <f>'آبان 1400'!T666</f>
        <v>29.33</v>
      </c>
      <c r="U665" s="138">
        <f>'آبان 1400'!U666</f>
        <v>0</v>
      </c>
      <c r="V665" s="121">
        <f>'آبان 1400'!W666</f>
        <v>0</v>
      </c>
      <c r="W665" s="122">
        <f>'آبان 1400'!X666</f>
        <v>0</v>
      </c>
      <c r="X665" s="370">
        <f>'آبان 1400'!Y666</f>
        <v>0</v>
      </c>
      <c r="Y665" s="370">
        <f>'آبان 1400'!Z666</f>
        <v>0</v>
      </c>
      <c r="Z665" s="139">
        <f>'آبان 1400'!AA666</f>
        <v>885165</v>
      </c>
      <c r="AA665" s="139">
        <f>'آبان 1400'!AB666</f>
        <v>0</v>
      </c>
      <c r="AB665" s="139">
        <f>'آبان 1400'!AC666</f>
        <v>885165</v>
      </c>
      <c r="AC665" s="139">
        <f>'آبان 1400'!AD666</f>
        <v>4500000</v>
      </c>
      <c r="AD665" s="139">
        <f>'آبان 1400'!AE666</f>
        <v>6000000</v>
      </c>
      <c r="AE665" s="140">
        <f>'آبان 1400'!AF666</f>
        <v>168986.04545454544</v>
      </c>
      <c r="AF665" s="123">
        <f>'آبان 1400'!AG666</f>
        <v>26554950</v>
      </c>
      <c r="AG665" s="124">
        <f>'آبان 1400'!AH666</f>
        <v>0</v>
      </c>
      <c r="AH665" s="124">
        <f>'آبان 1400'!AI666</f>
        <v>20278325.454545453</v>
      </c>
      <c r="AI665" s="124">
        <f>'آبان 1400'!AJ666</f>
        <v>0</v>
      </c>
      <c r="AJ665" s="124">
        <f>'آبان 1400'!AK666</f>
        <v>4500000</v>
      </c>
      <c r="AK665" s="124">
        <f>'آبان 1400'!AL666</f>
        <v>6000000</v>
      </c>
      <c r="AL665" s="124">
        <f>'آبان 1400'!AM666</f>
        <v>4647116.25</v>
      </c>
      <c r="AM665" s="124">
        <f>'آبان 1400'!AN666</f>
        <v>4956360.7131818179</v>
      </c>
      <c r="AN665" s="124">
        <f>'آبان 1400'!AO666</f>
        <v>0</v>
      </c>
      <c r="AO665" s="124">
        <f>'آبان 1400'!AP666</f>
        <v>3000000</v>
      </c>
      <c r="AP665" s="124">
        <f>'آبان 1400'!AQ666</f>
        <v>0</v>
      </c>
      <c r="AQ665" s="124">
        <f>'آبان 1400'!AR666</f>
        <v>0</v>
      </c>
      <c r="AR665" s="124">
        <f>'آبان 1400'!AS666</f>
        <v>0</v>
      </c>
      <c r="AS665" s="379">
        <f>'آبان 1400'!AT666</f>
        <v>0</v>
      </c>
      <c r="AT665" s="372">
        <f t="shared" si="448"/>
        <v>69936752.417727262</v>
      </c>
      <c r="AU665" s="174">
        <f>'آبان 1400'!AV666</f>
        <v>51541179.748486355</v>
      </c>
      <c r="AV665" s="142">
        <f>'آبان 1400'!AW666</f>
        <v>69936752.417727262</v>
      </c>
      <c r="AW665" s="143">
        <f t="shared" si="449"/>
        <v>4895572.6692409087</v>
      </c>
      <c r="AX665" s="76">
        <f t="shared" si="450"/>
        <v>1154117.9748486355</v>
      </c>
      <c r="AY665" s="143">
        <f>'آبان 1400'!AZ666</f>
        <v>0</v>
      </c>
      <c r="AZ665" s="143">
        <f>'آبان 1400'!BA666</f>
        <v>0</v>
      </c>
      <c r="BA665" s="143">
        <f>'آبان 1400'!BB666</f>
        <v>0</v>
      </c>
      <c r="BB665" s="143">
        <f>'آبان 1400'!BC666</f>
        <v>0</v>
      </c>
      <c r="BC665" s="143">
        <f>'آبان 1400'!BD666</f>
        <v>0</v>
      </c>
      <c r="BD665" s="143">
        <f>'آبان 1400'!BE666</f>
        <v>0</v>
      </c>
      <c r="BE665" s="143">
        <f>'آبان 1400'!BF666</f>
        <v>0</v>
      </c>
      <c r="BF665" s="144">
        <f t="shared" si="451"/>
        <v>6049690.6440895442</v>
      </c>
      <c r="BG665" s="141">
        <f t="shared" si="452"/>
        <v>63887061</v>
      </c>
      <c r="BH665" s="145">
        <f t="shared" si="453"/>
        <v>69936752.417727262</v>
      </c>
      <c r="BI665" s="128">
        <f t="shared" si="446"/>
        <v>4425825</v>
      </c>
      <c r="BJ665" s="146">
        <f t="shared" si="454"/>
        <v>2212912.5</v>
      </c>
      <c r="BK665" s="146">
        <f t="shared" si="455"/>
        <v>663873.75</v>
      </c>
      <c r="BL665" s="147">
        <f t="shared" si="456"/>
        <v>1120000</v>
      </c>
      <c r="BM665" s="383">
        <v>0</v>
      </c>
      <c r="BN665" s="148">
        <f t="shared" si="457"/>
        <v>78359363.667727262</v>
      </c>
      <c r="BO665" s="149">
        <f t="shared" si="458"/>
        <v>69936752.417727262</v>
      </c>
      <c r="BP665" s="150">
        <f t="shared" si="459"/>
        <v>16085453.056077272</v>
      </c>
      <c r="BQ665" s="151">
        <f t="shared" si="460"/>
        <v>94444816.723804533</v>
      </c>
      <c r="BR665" s="152">
        <f t="shared" si="461"/>
        <v>100800</v>
      </c>
      <c r="BS665" s="148">
        <f t="shared" si="462"/>
        <v>94545616.723804533</v>
      </c>
      <c r="BT665" s="136">
        <v>0</v>
      </c>
      <c r="BU665" s="149">
        <f t="shared" si="463"/>
        <v>7835936.3667727262</v>
      </c>
      <c r="BV665" s="153">
        <f t="shared" si="464"/>
        <v>3917968.1833863631</v>
      </c>
      <c r="BW665" s="134">
        <f t="shared" si="465"/>
        <v>82791712.173645437</v>
      </c>
      <c r="BX665" s="148">
        <f t="shared" si="466"/>
        <v>7302611.25</v>
      </c>
      <c r="BY665" s="135">
        <f t="shared" si="467"/>
        <v>75489100.923645437</v>
      </c>
      <c r="CD665" s="400">
        <f>'آبان 1400'!AU666</f>
        <v>69936752.417727262</v>
      </c>
      <c r="CE665" s="401">
        <f>'آبان 1400'!AV666</f>
        <v>51541179.748486355</v>
      </c>
      <c r="CF665" s="401">
        <f>'آبان 1400'!AW666</f>
        <v>69936752.417727262</v>
      </c>
      <c r="CG665" s="401">
        <f>'آبان 1400'!AX666</f>
        <v>4895572.6692409087</v>
      </c>
      <c r="CH665" s="401">
        <f>'آبان 1400'!AY666</f>
        <v>1154117.9748486355</v>
      </c>
      <c r="CI665" s="401">
        <f>'آبان 1400'!AZ666</f>
        <v>0</v>
      </c>
      <c r="CJ665" s="401">
        <f>'آبان 1400'!BA666</f>
        <v>0</v>
      </c>
      <c r="CK665" s="401">
        <f>'آبان 1400'!BB666</f>
        <v>0</v>
      </c>
      <c r="CL665" s="401">
        <f>'آبان 1400'!BC666</f>
        <v>0</v>
      </c>
      <c r="CM665" s="401">
        <f>'آبان 1400'!BD666</f>
        <v>0</v>
      </c>
      <c r="CN665" s="401">
        <f>'آبان 1400'!BE666</f>
        <v>0</v>
      </c>
      <c r="CO665" s="401">
        <f>'آبان 1400'!BF666</f>
        <v>0</v>
      </c>
      <c r="CP665" s="401">
        <f>'آبان 1400'!BG666</f>
        <v>6049690.6440895442</v>
      </c>
      <c r="CQ665" s="401">
        <f>'آبان 1400'!BH666</f>
        <v>63887061</v>
      </c>
      <c r="CR665" s="401">
        <f t="shared" si="468"/>
        <v>69936752.417727262</v>
      </c>
      <c r="CS665" s="56">
        <f t="shared" si="469"/>
        <v>4425825</v>
      </c>
      <c r="CT665" s="400">
        <f t="shared" si="470"/>
        <v>2212912.5</v>
      </c>
      <c r="CU665" s="401">
        <f t="shared" si="471"/>
        <v>663873.75</v>
      </c>
      <c r="CV665" s="401">
        <f t="shared" si="472"/>
        <v>1120000</v>
      </c>
      <c r="CW665" s="56">
        <v>0</v>
      </c>
      <c r="CX665" s="401">
        <f t="shared" si="473"/>
        <v>78359363.667727262</v>
      </c>
      <c r="CY665" s="401">
        <f t="shared" si="474"/>
        <v>69936752.417727262</v>
      </c>
      <c r="CZ665" s="401">
        <f t="shared" si="475"/>
        <v>16085453.056077272</v>
      </c>
      <c r="DA665" s="401">
        <f t="shared" si="476"/>
        <v>94444816.723804533</v>
      </c>
      <c r="DB665" s="401">
        <f t="shared" si="477"/>
        <v>100800</v>
      </c>
      <c r="DC665" s="401">
        <f t="shared" si="478"/>
        <v>94545616.723804533</v>
      </c>
      <c r="DD665" s="406">
        <v>0</v>
      </c>
      <c r="DE665" s="401">
        <f t="shared" si="479"/>
        <v>7835936.3667727262</v>
      </c>
      <c r="DF665" s="401">
        <f t="shared" si="480"/>
        <v>3917968.1833863631</v>
      </c>
      <c r="DG665" s="401">
        <f t="shared" si="481"/>
        <v>82791712.173645437</v>
      </c>
      <c r="DH665" s="401">
        <f t="shared" si="482"/>
        <v>7302611.25</v>
      </c>
      <c r="DI665" s="401">
        <f t="shared" si="483"/>
        <v>75489100.923645437</v>
      </c>
      <c r="DJ665" s="401">
        <f t="shared" si="484"/>
        <v>0</v>
      </c>
      <c r="DL665" s="408">
        <f t="shared" si="485"/>
        <v>6638737.5</v>
      </c>
      <c r="DM665" s="408">
        <f t="shared" si="486"/>
        <v>-2212912.5</v>
      </c>
    </row>
    <row r="666" spans="1:117" s="56" customFormat="1" ht="21" x14ac:dyDescent="0.2">
      <c r="A666" s="192">
        <f t="shared" si="447"/>
        <v>2655495</v>
      </c>
      <c r="B666" s="137">
        <f>'آبان 1400'!B667</f>
        <v>661</v>
      </c>
      <c r="C666" s="137">
        <f>'آبان 1400'!C667</f>
        <v>460</v>
      </c>
      <c r="D666" s="137">
        <f>'آبان 1400'!D667</f>
        <v>13196</v>
      </c>
      <c r="E666" s="137" t="str">
        <f>'آبان 1400'!E667</f>
        <v>حسين</v>
      </c>
      <c r="F666" s="137" t="str">
        <f>'آبان 1400'!F667</f>
        <v>محمدزاده</v>
      </c>
      <c r="G666" s="137" t="str">
        <f>'آبان 1400'!G667</f>
        <v>نگهبان</v>
      </c>
      <c r="H666" s="137" t="str">
        <f>'آبان 1400'!H667</f>
        <v>آذربایجان شرقی و اردبیل</v>
      </c>
      <c r="I666" s="137" t="str">
        <f>'آبان 1400'!I667</f>
        <v>146-813-2114515-1</v>
      </c>
      <c r="J666" s="137">
        <f>'آبان 1400'!J667</f>
        <v>6038726251</v>
      </c>
      <c r="K666" s="137" t="str">
        <f>'آبان 1400'!K667</f>
        <v>0043065842</v>
      </c>
      <c r="L666" s="137" t="str">
        <f>'آبان 1400'!L667</f>
        <v>آذربایجان شرقی و اردبیل</v>
      </c>
      <c r="M666" s="137" t="str">
        <f>'آبان 1400'!M667</f>
        <v>نگهبان</v>
      </c>
      <c r="N666" s="121" t="str">
        <f>'آبان 1400'!N667</f>
        <v>*</v>
      </c>
      <c r="O666" s="120">
        <f>'آبان 1400'!O667</f>
        <v>0</v>
      </c>
      <c r="P666" s="122">
        <f>'آبان 1400'!P667</f>
        <v>0</v>
      </c>
      <c r="Q666" s="362">
        <f>'آبان 1400'!Q667</f>
        <v>30</v>
      </c>
      <c r="R666" s="362">
        <f>'آبان 1400'!R667</f>
        <v>120</v>
      </c>
      <c r="S666" s="362">
        <f>'آبان 1400'!S667</f>
        <v>110</v>
      </c>
      <c r="T666" s="362">
        <f>'آبان 1400'!T667</f>
        <v>29.33</v>
      </c>
      <c r="U666" s="138">
        <f>'آبان 1400'!U667</f>
        <v>0</v>
      </c>
      <c r="V666" s="121">
        <f>'آبان 1400'!W667</f>
        <v>0</v>
      </c>
      <c r="W666" s="122">
        <f>'آبان 1400'!X667</f>
        <v>0</v>
      </c>
      <c r="X666" s="370">
        <f>'آبان 1400'!Y667</f>
        <v>2</v>
      </c>
      <c r="Y666" s="370">
        <f>'آبان 1400'!Z667</f>
        <v>2</v>
      </c>
      <c r="Z666" s="139">
        <f>'آبان 1400'!AA667</f>
        <v>885165</v>
      </c>
      <c r="AA666" s="139">
        <f>'آبان 1400'!AB667</f>
        <v>46667</v>
      </c>
      <c r="AB666" s="139">
        <f>'آبان 1400'!AC667</f>
        <v>931832</v>
      </c>
      <c r="AC666" s="139">
        <f>'آبان 1400'!AD667</f>
        <v>4500000</v>
      </c>
      <c r="AD666" s="139">
        <f>'آبان 1400'!AE667</f>
        <v>6000000</v>
      </c>
      <c r="AE666" s="140">
        <f>'آبان 1400'!AF667</f>
        <v>177895.19999999998</v>
      </c>
      <c r="AF666" s="123">
        <f>'آبان 1400'!AG667</f>
        <v>26554950</v>
      </c>
      <c r="AG666" s="124">
        <f>'آبان 1400'!AH667</f>
        <v>1400010</v>
      </c>
      <c r="AH666" s="124">
        <f>'آبان 1400'!AI667</f>
        <v>21347423.999999996</v>
      </c>
      <c r="AI666" s="124">
        <f>'آبان 1400'!AJ667</f>
        <v>5310990</v>
      </c>
      <c r="AJ666" s="124">
        <f>'آبان 1400'!AK667</f>
        <v>4500000</v>
      </c>
      <c r="AK666" s="124">
        <f>'آبان 1400'!AL667</f>
        <v>6000000</v>
      </c>
      <c r="AL666" s="124">
        <f>'آبان 1400'!AM667</f>
        <v>4892117.9999999991</v>
      </c>
      <c r="AM666" s="124">
        <f>'آبان 1400'!AN667</f>
        <v>5217666.2159999991</v>
      </c>
      <c r="AN666" s="124">
        <f>'آبان 1400'!AO667</f>
        <v>0</v>
      </c>
      <c r="AO666" s="124">
        <f>'آبان 1400'!AP667</f>
        <v>3000000</v>
      </c>
      <c r="AP666" s="124">
        <f>'آبان 1400'!AQ667</f>
        <v>0</v>
      </c>
      <c r="AQ666" s="124">
        <f>'آبان 1400'!AR667</f>
        <v>0</v>
      </c>
      <c r="AR666" s="124">
        <f>'آبان 1400'!AS667</f>
        <v>0</v>
      </c>
      <c r="AS666" s="379">
        <f>'آبان 1400'!AT667</f>
        <v>0</v>
      </c>
      <c r="AT666" s="372">
        <f t="shared" si="448"/>
        <v>78223158.216000006</v>
      </c>
      <c r="AU666" s="174">
        <f>'آبان 1400'!AV667</f>
        <v>54308316.440880008</v>
      </c>
      <c r="AV666" s="142">
        <f>'آبان 1400'!AW667</f>
        <v>72912168.215999991</v>
      </c>
      <c r="AW666" s="143">
        <f t="shared" si="449"/>
        <v>5103851.7751199994</v>
      </c>
      <c r="AX666" s="76">
        <f t="shared" si="450"/>
        <v>1430831.644088001</v>
      </c>
      <c r="AY666" s="143">
        <f>'آبان 1400'!AZ667</f>
        <v>0</v>
      </c>
      <c r="AZ666" s="143">
        <f>'آبان 1400'!BA667</f>
        <v>0</v>
      </c>
      <c r="BA666" s="143">
        <f>'آبان 1400'!BB667</f>
        <v>0</v>
      </c>
      <c r="BB666" s="143">
        <f>'آبان 1400'!BC667</f>
        <v>0</v>
      </c>
      <c r="BC666" s="143">
        <f>'آبان 1400'!BD667</f>
        <v>0</v>
      </c>
      <c r="BD666" s="143">
        <f>'آبان 1400'!BE667</f>
        <v>0</v>
      </c>
      <c r="BE666" s="143">
        <f>'آبان 1400'!BF667</f>
        <v>0</v>
      </c>
      <c r="BF666" s="144">
        <f t="shared" si="451"/>
        <v>6534683.4192080004</v>
      </c>
      <c r="BG666" s="141">
        <f t="shared" si="452"/>
        <v>71688474</v>
      </c>
      <c r="BH666" s="145">
        <f t="shared" si="453"/>
        <v>78223158.216000006</v>
      </c>
      <c r="BI666" s="128">
        <f t="shared" si="446"/>
        <v>4659160</v>
      </c>
      <c r="BJ666" s="146">
        <f t="shared" si="454"/>
        <v>2329580</v>
      </c>
      <c r="BK666" s="146">
        <f t="shared" si="455"/>
        <v>698874</v>
      </c>
      <c r="BL666" s="147">
        <f t="shared" si="456"/>
        <v>1120000</v>
      </c>
      <c r="BM666" s="383">
        <v>0</v>
      </c>
      <c r="BN666" s="148">
        <f t="shared" si="457"/>
        <v>87030772.216000006</v>
      </c>
      <c r="BO666" s="149">
        <f t="shared" si="458"/>
        <v>72912168.215999991</v>
      </c>
      <c r="BP666" s="150">
        <f t="shared" si="459"/>
        <v>16769798.689679999</v>
      </c>
      <c r="BQ666" s="151">
        <f t="shared" si="460"/>
        <v>103800570.90568</v>
      </c>
      <c r="BR666" s="152">
        <f t="shared" si="461"/>
        <v>100800</v>
      </c>
      <c r="BS666" s="148">
        <f t="shared" si="462"/>
        <v>103901370.90568</v>
      </c>
      <c r="BT666" s="136">
        <v>0</v>
      </c>
      <c r="BU666" s="149">
        <f t="shared" si="463"/>
        <v>8703077.2216000017</v>
      </c>
      <c r="BV666" s="153">
        <f t="shared" si="464"/>
        <v>4351538.6108000008</v>
      </c>
      <c r="BW666" s="134">
        <f t="shared" si="465"/>
        <v>90846755.073280007</v>
      </c>
      <c r="BX666" s="148">
        <f t="shared" si="466"/>
        <v>7687614</v>
      </c>
      <c r="BY666" s="135">
        <f t="shared" si="467"/>
        <v>83159141.073280007</v>
      </c>
      <c r="CD666" s="400">
        <f>'آبان 1400'!AU667</f>
        <v>78223158.216000006</v>
      </c>
      <c r="CE666" s="401">
        <f>'آبان 1400'!AV667</f>
        <v>54308316.440880008</v>
      </c>
      <c r="CF666" s="401">
        <f>'آبان 1400'!AW667</f>
        <v>72912168.215999991</v>
      </c>
      <c r="CG666" s="401">
        <f>'آبان 1400'!AX667</f>
        <v>5103851.7751199994</v>
      </c>
      <c r="CH666" s="401">
        <f>'آبان 1400'!AY667</f>
        <v>1430831.644088001</v>
      </c>
      <c r="CI666" s="401">
        <f>'آبان 1400'!AZ667</f>
        <v>0</v>
      </c>
      <c r="CJ666" s="401">
        <f>'آبان 1400'!BA667</f>
        <v>0</v>
      </c>
      <c r="CK666" s="401">
        <f>'آبان 1400'!BB667</f>
        <v>0</v>
      </c>
      <c r="CL666" s="401">
        <f>'آبان 1400'!BC667</f>
        <v>0</v>
      </c>
      <c r="CM666" s="401">
        <f>'آبان 1400'!BD667</f>
        <v>0</v>
      </c>
      <c r="CN666" s="401">
        <f>'آبان 1400'!BE667</f>
        <v>0</v>
      </c>
      <c r="CO666" s="401">
        <f>'آبان 1400'!BF667</f>
        <v>0</v>
      </c>
      <c r="CP666" s="401">
        <f>'آبان 1400'!BG667</f>
        <v>6534683.4192080004</v>
      </c>
      <c r="CQ666" s="401">
        <f>'آبان 1400'!BH667</f>
        <v>71688474</v>
      </c>
      <c r="CR666" s="401">
        <f t="shared" si="468"/>
        <v>78223158.216000006</v>
      </c>
      <c r="CS666" s="56">
        <f t="shared" si="469"/>
        <v>4659160</v>
      </c>
      <c r="CT666" s="400">
        <f t="shared" si="470"/>
        <v>2329580</v>
      </c>
      <c r="CU666" s="401">
        <f t="shared" si="471"/>
        <v>698874</v>
      </c>
      <c r="CV666" s="401">
        <f t="shared" si="472"/>
        <v>1120000</v>
      </c>
      <c r="CW666" s="56">
        <v>0</v>
      </c>
      <c r="CX666" s="401">
        <f t="shared" si="473"/>
        <v>87030772.216000006</v>
      </c>
      <c r="CY666" s="401">
        <f t="shared" si="474"/>
        <v>72912168.215999991</v>
      </c>
      <c r="CZ666" s="401">
        <f t="shared" si="475"/>
        <v>16769798.689679999</v>
      </c>
      <c r="DA666" s="401">
        <f t="shared" si="476"/>
        <v>103800570.90568</v>
      </c>
      <c r="DB666" s="401">
        <f t="shared" si="477"/>
        <v>100800</v>
      </c>
      <c r="DC666" s="401">
        <f t="shared" si="478"/>
        <v>103901370.90568</v>
      </c>
      <c r="DD666" s="406">
        <v>0</v>
      </c>
      <c r="DE666" s="401">
        <f t="shared" si="479"/>
        <v>8703077.2216000017</v>
      </c>
      <c r="DF666" s="401">
        <f t="shared" si="480"/>
        <v>4351538.6108000008</v>
      </c>
      <c r="DG666" s="401">
        <f t="shared" si="481"/>
        <v>90846755.073280007</v>
      </c>
      <c r="DH666" s="401">
        <f t="shared" si="482"/>
        <v>7687614</v>
      </c>
      <c r="DI666" s="401">
        <f t="shared" si="483"/>
        <v>83159141.073280007</v>
      </c>
      <c r="DJ666" s="401">
        <f t="shared" si="484"/>
        <v>0</v>
      </c>
      <c r="DL666" s="408">
        <f t="shared" si="485"/>
        <v>6638737.5</v>
      </c>
      <c r="DM666" s="408">
        <f t="shared" si="486"/>
        <v>-1979577.5</v>
      </c>
    </row>
    <row r="667" spans="1:117" s="56" customFormat="1" ht="21" x14ac:dyDescent="0.2">
      <c r="A667" s="192">
        <f t="shared" si="447"/>
        <v>2655495</v>
      </c>
      <c r="B667" s="137">
        <f>'آبان 1400'!B668</f>
        <v>662</v>
      </c>
      <c r="C667" s="137">
        <f>'آبان 1400'!C668</f>
        <v>461</v>
      </c>
      <c r="D667" s="137">
        <f>'آبان 1400'!D668</f>
        <v>13198</v>
      </c>
      <c r="E667" s="137" t="str">
        <f>'آبان 1400'!E668</f>
        <v>عليرضا</v>
      </c>
      <c r="F667" s="137" t="str">
        <f>'آبان 1400'!F668</f>
        <v>گوزلي</v>
      </c>
      <c r="G667" s="137" t="str">
        <f>'آبان 1400'!G668</f>
        <v>نگهبان</v>
      </c>
      <c r="H667" s="137" t="str">
        <f>'آبان 1400'!H668</f>
        <v>آذربایجان شرقی و اردبیل</v>
      </c>
      <c r="I667" s="137" t="str">
        <f>'آبان 1400'!I668</f>
        <v>130-813-2718113-1</v>
      </c>
      <c r="J667" s="137" t="str">
        <f>'آبان 1400'!J668</f>
        <v>1378355512</v>
      </c>
      <c r="K667" s="137" t="str">
        <f>'آبان 1400'!K668</f>
        <v>0040689831</v>
      </c>
      <c r="L667" s="137" t="str">
        <f>'آبان 1400'!L668</f>
        <v>آذربایجان شرقی و اردبیل</v>
      </c>
      <c r="M667" s="137" t="str">
        <f>'آبان 1400'!M668</f>
        <v>نگهبان</v>
      </c>
      <c r="N667" s="121" t="str">
        <f>'آبان 1400'!N668</f>
        <v>*</v>
      </c>
      <c r="O667" s="120">
        <f>'آبان 1400'!O668</f>
        <v>0</v>
      </c>
      <c r="P667" s="122">
        <f>'آبان 1400'!P668</f>
        <v>0</v>
      </c>
      <c r="Q667" s="362">
        <f>'آبان 1400'!Q668</f>
        <v>30</v>
      </c>
      <c r="R667" s="362">
        <f>'آبان 1400'!R668</f>
        <v>120</v>
      </c>
      <c r="S667" s="362">
        <f>'آبان 1400'!S668</f>
        <v>110</v>
      </c>
      <c r="T667" s="362">
        <f>'آبان 1400'!T668</f>
        <v>29.33</v>
      </c>
      <c r="U667" s="138">
        <f>'آبان 1400'!U668</f>
        <v>0</v>
      </c>
      <c r="V667" s="121">
        <f>'آبان 1400'!W668</f>
        <v>0</v>
      </c>
      <c r="W667" s="122">
        <f>'آبان 1400'!X668</f>
        <v>0</v>
      </c>
      <c r="X667" s="370">
        <f>'آبان 1400'!Y668</f>
        <v>1</v>
      </c>
      <c r="Y667" s="370">
        <f>'آبان 1400'!Z668</f>
        <v>1</v>
      </c>
      <c r="Z667" s="139">
        <f>'آبان 1400'!AA668</f>
        <v>885165</v>
      </c>
      <c r="AA667" s="139">
        <f>'آبان 1400'!AB668</f>
        <v>46667</v>
      </c>
      <c r="AB667" s="139">
        <f>'آبان 1400'!AC668</f>
        <v>931832</v>
      </c>
      <c r="AC667" s="139">
        <f>'آبان 1400'!AD668</f>
        <v>4500000</v>
      </c>
      <c r="AD667" s="139">
        <f>'آبان 1400'!AE668</f>
        <v>6000000</v>
      </c>
      <c r="AE667" s="140">
        <f>'آبان 1400'!AF668</f>
        <v>177895.19999999998</v>
      </c>
      <c r="AF667" s="123">
        <f>'آبان 1400'!AG668</f>
        <v>26554950</v>
      </c>
      <c r="AG667" s="124">
        <f>'آبان 1400'!AH668</f>
        <v>1400010</v>
      </c>
      <c r="AH667" s="124">
        <f>'آبان 1400'!AI668</f>
        <v>21347423.999999996</v>
      </c>
      <c r="AI667" s="124">
        <f>'آبان 1400'!AJ668</f>
        <v>2655495</v>
      </c>
      <c r="AJ667" s="124">
        <f>'آبان 1400'!AK668</f>
        <v>4500000</v>
      </c>
      <c r="AK667" s="124">
        <f>'آبان 1400'!AL668</f>
        <v>6000000</v>
      </c>
      <c r="AL667" s="124">
        <f>'آبان 1400'!AM668</f>
        <v>4892117.9999999991</v>
      </c>
      <c r="AM667" s="124">
        <f>'آبان 1400'!AN668</f>
        <v>5217666.2159999991</v>
      </c>
      <c r="AN667" s="124">
        <f>'آبان 1400'!AO668</f>
        <v>0</v>
      </c>
      <c r="AO667" s="124">
        <f>'آبان 1400'!AP668</f>
        <v>3000000</v>
      </c>
      <c r="AP667" s="124">
        <f>'آبان 1400'!AQ668</f>
        <v>0</v>
      </c>
      <c r="AQ667" s="124">
        <f>'آبان 1400'!AR668</f>
        <v>0</v>
      </c>
      <c r="AR667" s="124">
        <f>'آبان 1400'!AS668</f>
        <v>0</v>
      </c>
      <c r="AS667" s="379">
        <f>'آبان 1400'!AT668</f>
        <v>0</v>
      </c>
      <c r="AT667" s="372">
        <f t="shared" si="448"/>
        <v>75567663.216000006</v>
      </c>
      <c r="AU667" s="174">
        <f>'آبان 1400'!AV668</f>
        <v>54308316.440880008</v>
      </c>
      <c r="AV667" s="142">
        <f>'آبان 1400'!AW668</f>
        <v>72912168.215999991</v>
      </c>
      <c r="AW667" s="143">
        <f t="shared" si="449"/>
        <v>5103851.7751199994</v>
      </c>
      <c r="AX667" s="76">
        <f t="shared" si="450"/>
        <v>1430831.644088001</v>
      </c>
      <c r="AY667" s="143">
        <f>'آبان 1400'!AZ668</f>
        <v>0</v>
      </c>
      <c r="AZ667" s="143">
        <f>'آبان 1400'!BA668</f>
        <v>0</v>
      </c>
      <c r="BA667" s="143">
        <f>'آبان 1400'!BB668</f>
        <v>0</v>
      </c>
      <c r="BB667" s="143">
        <f>'آبان 1400'!BC668</f>
        <v>0</v>
      </c>
      <c r="BC667" s="143">
        <f>'آبان 1400'!BD668</f>
        <v>0</v>
      </c>
      <c r="BD667" s="143">
        <f>'آبان 1400'!BE668</f>
        <v>0</v>
      </c>
      <c r="BE667" s="143">
        <f>'آبان 1400'!BF668</f>
        <v>0</v>
      </c>
      <c r="BF667" s="144">
        <f t="shared" si="451"/>
        <v>6534683.4192080004</v>
      </c>
      <c r="BG667" s="141">
        <f t="shared" si="452"/>
        <v>69032979</v>
      </c>
      <c r="BH667" s="145">
        <f t="shared" si="453"/>
        <v>75567663.216000006</v>
      </c>
      <c r="BI667" s="128">
        <f t="shared" si="446"/>
        <v>4659160</v>
      </c>
      <c r="BJ667" s="146">
        <f t="shared" si="454"/>
        <v>2329580</v>
      </c>
      <c r="BK667" s="146">
        <f t="shared" si="455"/>
        <v>698874</v>
      </c>
      <c r="BL667" s="147">
        <f t="shared" si="456"/>
        <v>1120000</v>
      </c>
      <c r="BM667" s="383">
        <v>0</v>
      </c>
      <c r="BN667" s="148">
        <f t="shared" si="457"/>
        <v>84375277.216000006</v>
      </c>
      <c r="BO667" s="149">
        <f t="shared" si="458"/>
        <v>72912168.215999991</v>
      </c>
      <c r="BP667" s="150">
        <f t="shared" si="459"/>
        <v>16769798.689679999</v>
      </c>
      <c r="BQ667" s="151">
        <f t="shared" si="460"/>
        <v>101145075.90568</v>
      </c>
      <c r="BR667" s="152">
        <f t="shared" si="461"/>
        <v>100800</v>
      </c>
      <c r="BS667" s="148">
        <f t="shared" si="462"/>
        <v>101245875.90568</v>
      </c>
      <c r="BT667" s="136">
        <v>0</v>
      </c>
      <c r="BU667" s="149">
        <f t="shared" si="463"/>
        <v>8437527.7216000017</v>
      </c>
      <c r="BV667" s="153">
        <f t="shared" si="464"/>
        <v>4218763.8608000008</v>
      </c>
      <c r="BW667" s="134">
        <f t="shared" si="465"/>
        <v>88589584.323280007</v>
      </c>
      <c r="BX667" s="148">
        <f t="shared" si="466"/>
        <v>7687614</v>
      </c>
      <c r="BY667" s="135">
        <f t="shared" si="467"/>
        <v>80901970.323280007</v>
      </c>
      <c r="CD667" s="400">
        <f>'آبان 1400'!AU668</f>
        <v>75567663.216000006</v>
      </c>
      <c r="CE667" s="401">
        <f>'آبان 1400'!AV668</f>
        <v>54308316.440880008</v>
      </c>
      <c r="CF667" s="401">
        <f>'آبان 1400'!AW668</f>
        <v>72912168.215999991</v>
      </c>
      <c r="CG667" s="401">
        <f>'آبان 1400'!AX668</f>
        <v>5103851.7751199994</v>
      </c>
      <c r="CH667" s="401">
        <f>'آبان 1400'!AY668</f>
        <v>1430831.644088001</v>
      </c>
      <c r="CI667" s="401">
        <f>'آبان 1400'!AZ668</f>
        <v>0</v>
      </c>
      <c r="CJ667" s="401">
        <f>'آبان 1400'!BA668</f>
        <v>0</v>
      </c>
      <c r="CK667" s="401">
        <f>'آبان 1400'!BB668</f>
        <v>0</v>
      </c>
      <c r="CL667" s="401">
        <f>'آبان 1400'!BC668</f>
        <v>0</v>
      </c>
      <c r="CM667" s="401">
        <f>'آبان 1400'!BD668</f>
        <v>0</v>
      </c>
      <c r="CN667" s="401">
        <f>'آبان 1400'!BE668</f>
        <v>0</v>
      </c>
      <c r="CO667" s="401">
        <f>'آبان 1400'!BF668</f>
        <v>0</v>
      </c>
      <c r="CP667" s="401">
        <f>'آبان 1400'!BG668</f>
        <v>6534683.4192080004</v>
      </c>
      <c r="CQ667" s="401">
        <f>'آبان 1400'!BH668</f>
        <v>69032979</v>
      </c>
      <c r="CR667" s="401">
        <f t="shared" si="468"/>
        <v>75567663.216000006</v>
      </c>
      <c r="CS667" s="56">
        <f t="shared" si="469"/>
        <v>4659160</v>
      </c>
      <c r="CT667" s="400">
        <f t="shared" si="470"/>
        <v>2329580</v>
      </c>
      <c r="CU667" s="401">
        <f t="shared" si="471"/>
        <v>698874</v>
      </c>
      <c r="CV667" s="401">
        <f t="shared" si="472"/>
        <v>1120000</v>
      </c>
      <c r="CW667" s="56">
        <v>0</v>
      </c>
      <c r="CX667" s="401">
        <f t="shared" si="473"/>
        <v>84375277.216000006</v>
      </c>
      <c r="CY667" s="401">
        <f t="shared" si="474"/>
        <v>72912168.215999991</v>
      </c>
      <c r="CZ667" s="401">
        <f t="shared" si="475"/>
        <v>16769798.689679999</v>
      </c>
      <c r="DA667" s="401">
        <f t="shared" si="476"/>
        <v>101145075.90568</v>
      </c>
      <c r="DB667" s="401">
        <f t="shared" si="477"/>
        <v>100800</v>
      </c>
      <c r="DC667" s="401">
        <f t="shared" si="478"/>
        <v>101245875.90568</v>
      </c>
      <c r="DD667" s="406">
        <v>0</v>
      </c>
      <c r="DE667" s="401">
        <f t="shared" si="479"/>
        <v>8437527.7216000017</v>
      </c>
      <c r="DF667" s="401">
        <f t="shared" si="480"/>
        <v>4218763.8608000008</v>
      </c>
      <c r="DG667" s="401">
        <f t="shared" si="481"/>
        <v>88589584.323280007</v>
      </c>
      <c r="DH667" s="401">
        <f t="shared" si="482"/>
        <v>7687614</v>
      </c>
      <c r="DI667" s="401">
        <f t="shared" si="483"/>
        <v>80901970.323280007</v>
      </c>
      <c r="DJ667" s="401">
        <f t="shared" si="484"/>
        <v>0</v>
      </c>
      <c r="DL667" s="408">
        <f t="shared" si="485"/>
        <v>6638737.5</v>
      </c>
      <c r="DM667" s="408">
        <f t="shared" si="486"/>
        <v>-1979577.5</v>
      </c>
    </row>
    <row r="668" spans="1:117" s="56" customFormat="1" ht="21" x14ac:dyDescent="0.2">
      <c r="A668" s="192">
        <f t="shared" si="447"/>
        <v>2655495</v>
      </c>
      <c r="B668" s="137">
        <f>'آبان 1400'!B669</f>
        <v>663</v>
      </c>
      <c r="C668" s="137">
        <f>'آبان 1400'!C669</f>
        <v>462</v>
      </c>
      <c r="D668" s="137">
        <f>'آبان 1400'!D669</f>
        <v>13201</v>
      </c>
      <c r="E668" s="137" t="str">
        <f>'آبان 1400'!E669</f>
        <v>ميرمحمد</v>
      </c>
      <c r="F668" s="137" t="str">
        <f>'آبان 1400'!F669</f>
        <v>قرداشخاني</v>
      </c>
      <c r="G668" s="137" t="str">
        <f>'آبان 1400'!G669</f>
        <v>نگهبان</v>
      </c>
      <c r="H668" s="137" t="str">
        <f>'آبان 1400'!H669</f>
        <v>آذربایجان شرقی و اردبیل</v>
      </c>
      <c r="I668" s="137" t="str">
        <f>'آبان 1400'!I669</f>
        <v>146-813-3143511-1</v>
      </c>
      <c r="J668" s="137">
        <f>'آبان 1400'!J669</f>
        <v>1621786854</v>
      </c>
      <c r="K668" s="137" t="str">
        <f>'آبان 1400'!K669</f>
        <v>0043099918</v>
      </c>
      <c r="L668" s="137" t="str">
        <f>'آبان 1400'!L669</f>
        <v>آذربایجان شرقی و اردبیل</v>
      </c>
      <c r="M668" s="137" t="str">
        <f>'آبان 1400'!M669</f>
        <v>نگهبان</v>
      </c>
      <c r="N668" s="121">
        <f>'آبان 1400'!N669</f>
        <v>0</v>
      </c>
      <c r="O668" s="120" t="str">
        <f>'آبان 1400'!O669</f>
        <v>*</v>
      </c>
      <c r="P668" s="122">
        <f>'آبان 1400'!P669</f>
        <v>0</v>
      </c>
      <c r="Q668" s="362">
        <f>'آبان 1400'!Q669</f>
        <v>30</v>
      </c>
      <c r="R668" s="362">
        <f>'آبان 1400'!R669</f>
        <v>90</v>
      </c>
      <c r="S668" s="362">
        <f>'آبان 1400'!S669</f>
        <v>0</v>
      </c>
      <c r="T668" s="362">
        <f>'آبان 1400'!T669</f>
        <v>0</v>
      </c>
      <c r="U668" s="138">
        <f>'آبان 1400'!U669</f>
        <v>0</v>
      </c>
      <c r="V668" s="121">
        <f>'آبان 1400'!W669</f>
        <v>0</v>
      </c>
      <c r="W668" s="122">
        <f>'آبان 1400'!X669</f>
        <v>0</v>
      </c>
      <c r="X668" s="370">
        <f>'آبان 1400'!Y669</f>
        <v>0</v>
      </c>
      <c r="Y668" s="370">
        <f>'آبان 1400'!Z669</f>
        <v>0</v>
      </c>
      <c r="Z668" s="139">
        <f>'آبان 1400'!AA669</f>
        <v>885165</v>
      </c>
      <c r="AA668" s="139">
        <f>'آبان 1400'!AB669</f>
        <v>46667</v>
      </c>
      <c r="AB668" s="139">
        <f>'آبان 1400'!AC669</f>
        <v>931832</v>
      </c>
      <c r="AC668" s="139">
        <f>'آبان 1400'!AD669</f>
        <v>4500000</v>
      </c>
      <c r="AD668" s="139">
        <f>'آبان 1400'!AE669</f>
        <v>6000000</v>
      </c>
      <c r="AE668" s="140">
        <f>'آبان 1400'!AF669</f>
        <v>177895.19999999998</v>
      </c>
      <c r="AF668" s="123">
        <f>'آبان 1400'!AG669</f>
        <v>26554950</v>
      </c>
      <c r="AG668" s="124">
        <f>'آبان 1400'!AH669</f>
        <v>1400010</v>
      </c>
      <c r="AH668" s="124">
        <f>'آبان 1400'!AI669</f>
        <v>16010567.999999998</v>
      </c>
      <c r="AI668" s="124">
        <f>'آبان 1400'!AJ669</f>
        <v>0</v>
      </c>
      <c r="AJ668" s="124">
        <f>'آبان 1400'!AK669</f>
        <v>4500000</v>
      </c>
      <c r="AK668" s="124">
        <f>'آبان 1400'!AL669</f>
        <v>6000000</v>
      </c>
      <c r="AL668" s="124">
        <f>'آبان 1400'!AM669</f>
        <v>0</v>
      </c>
      <c r="AM668" s="124">
        <f>'آبان 1400'!AN669</f>
        <v>0</v>
      </c>
      <c r="AN668" s="124">
        <f>'آبان 1400'!AO669</f>
        <v>0</v>
      </c>
      <c r="AO668" s="124">
        <f>'آبان 1400'!AP669</f>
        <v>3000000</v>
      </c>
      <c r="AP668" s="124">
        <f>'آبان 1400'!AQ669</f>
        <v>0</v>
      </c>
      <c r="AQ668" s="124">
        <f>'آبان 1400'!AR669</f>
        <v>0</v>
      </c>
      <c r="AR668" s="124">
        <f>'آبان 1400'!AS669</f>
        <v>0</v>
      </c>
      <c r="AS668" s="379">
        <f>'آبان 1400'!AT669</f>
        <v>0</v>
      </c>
      <c r="AT668" s="372">
        <f t="shared" si="448"/>
        <v>57465528</v>
      </c>
      <c r="AU668" s="174">
        <f>'آبان 1400'!AV669</f>
        <v>39942941.039999999</v>
      </c>
      <c r="AV668" s="142">
        <f>'آبان 1400'!AW669</f>
        <v>57465528</v>
      </c>
      <c r="AW668" s="143">
        <f t="shared" si="449"/>
        <v>4022586.9600000004</v>
      </c>
      <c r="AX668" s="76">
        <f t="shared" si="450"/>
        <v>0</v>
      </c>
      <c r="AY668" s="143">
        <f>'آبان 1400'!AZ669</f>
        <v>0</v>
      </c>
      <c r="AZ668" s="143">
        <f>'آبان 1400'!BA669</f>
        <v>0</v>
      </c>
      <c r="BA668" s="143">
        <f>'آبان 1400'!BB669</f>
        <v>0</v>
      </c>
      <c r="BB668" s="143">
        <f>'آبان 1400'!BC669</f>
        <v>0</v>
      </c>
      <c r="BC668" s="143">
        <f>'آبان 1400'!BD669</f>
        <v>0</v>
      </c>
      <c r="BD668" s="143">
        <f>'آبان 1400'!BE669</f>
        <v>0</v>
      </c>
      <c r="BE668" s="143">
        <f>'آبان 1400'!BF669</f>
        <v>0</v>
      </c>
      <c r="BF668" s="144">
        <f t="shared" si="451"/>
        <v>4022586.9600000004</v>
      </c>
      <c r="BG668" s="141">
        <f t="shared" si="452"/>
        <v>53442941</v>
      </c>
      <c r="BH668" s="145">
        <f t="shared" si="453"/>
        <v>57465528</v>
      </c>
      <c r="BI668" s="128">
        <f t="shared" si="446"/>
        <v>4659160</v>
      </c>
      <c r="BJ668" s="146">
        <f t="shared" si="454"/>
        <v>2329580</v>
      </c>
      <c r="BK668" s="146">
        <f t="shared" si="455"/>
        <v>698874</v>
      </c>
      <c r="BL668" s="147">
        <f t="shared" si="456"/>
        <v>1120000</v>
      </c>
      <c r="BM668" s="383">
        <v>0</v>
      </c>
      <c r="BN668" s="148">
        <f t="shared" si="457"/>
        <v>66273142</v>
      </c>
      <c r="BO668" s="149">
        <f t="shared" si="458"/>
        <v>57465528</v>
      </c>
      <c r="BP668" s="150">
        <f t="shared" si="459"/>
        <v>13217071.440000001</v>
      </c>
      <c r="BQ668" s="151">
        <f t="shared" si="460"/>
        <v>79490213.439999998</v>
      </c>
      <c r="BR668" s="152">
        <f t="shared" si="461"/>
        <v>100800</v>
      </c>
      <c r="BS668" s="148">
        <f t="shared" si="462"/>
        <v>79591013.439999998</v>
      </c>
      <c r="BT668" s="136">
        <v>0</v>
      </c>
      <c r="BU668" s="149">
        <f t="shared" si="463"/>
        <v>6627314.2000000002</v>
      </c>
      <c r="BV668" s="153">
        <f t="shared" si="464"/>
        <v>3313657.1</v>
      </c>
      <c r="BW668" s="134">
        <f t="shared" si="465"/>
        <v>69650042.140000001</v>
      </c>
      <c r="BX668" s="148">
        <f t="shared" si="466"/>
        <v>7687614</v>
      </c>
      <c r="BY668" s="135">
        <f t="shared" si="467"/>
        <v>61962428.140000001</v>
      </c>
      <c r="CD668" s="400">
        <f>'آبان 1400'!AU669</f>
        <v>57465528</v>
      </c>
      <c r="CE668" s="401">
        <f>'آبان 1400'!AV669</f>
        <v>39942941.039999999</v>
      </c>
      <c r="CF668" s="401">
        <f>'آبان 1400'!AW669</f>
        <v>57465528</v>
      </c>
      <c r="CG668" s="401">
        <f>'آبان 1400'!AX669</f>
        <v>4022586.9600000004</v>
      </c>
      <c r="CH668" s="401">
        <f>'آبان 1400'!AY669</f>
        <v>0</v>
      </c>
      <c r="CI668" s="401">
        <f>'آبان 1400'!AZ669</f>
        <v>0</v>
      </c>
      <c r="CJ668" s="401">
        <f>'آبان 1400'!BA669</f>
        <v>0</v>
      </c>
      <c r="CK668" s="401">
        <f>'آبان 1400'!BB669</f>
        <v>0</v>
      </c>
      <c r="CL668" s="401">
        <f>'آبان 1400'!BC669</f>
        <v>0</v>
      </c>
      <c r="CM668" s="401">
        <f>'آبان 1400'!BD669</f>
        <v>0</v>
      </c>
      <c r="CN668" s="401">
        <f>'آبان 1400'!BE669</f>
        <v>0</v>
      </c>
      <c r="CO668" s="401">
        <f>'آبان 1400'!BF669</f>
        <v>0</v>
      </c>
      <c r="CP668" s="401">
        <f>'آبان 1400'!BG669</f>
        <v>4022586.9600000004</v>
      </c>
      <c r="CQ668" s="401">
        <f>'آبان 1400'!BH669</f>
        <v>53442941</v>
      </c>
      <c r="CR668" s="401">
        <f t="shared" si="468"/>
        <v>57465528</v>
      </c>
      <c r="CS668" s="56">
        <f t="shared" si="469"/>
        <v>4659160</v>
      </c>
      <c r="CT668" s="400">
        <f t="shared" si="470"/>
        <v>2329580</v>
      </c>
      <c r="CU668" s="401">
        <f t="shared" si="471"/>
        <v>698874</v>
      </c>
      <c r="CV668" s="401">
        <f t="shared" si="472"/>
        <v>1120000</v>
      </c>
      <c r="CW668" s="56">
        <v>0</v>
      </c>
      <c r="CX668" s="401">
        <f t="shared" si="473"/>
        <v>66273142</v>
      </c>
      <c r="CY668" s="401">
        <f t="shared" si="474"/>
        <v>57465528</v>
      </c>
      <c r="CZ668" s="401">
        <f t="shared" si="475"/>
        <v>13217071.440000001</v>
      </c>
      <c r="DA668" s="401">
        <f t="shared" si="476"/>
        <v>79490213.439999998</v>
      </c>
      <c r="DB668" s="401">
        <f t="shared" si="477"/>
        <v>100800</v>
      </c>
      <c r="DC668" s="401">
        <f t="shared" si="478"/>
        <v>79591013.439999998</v>
      </c>
      <c r="DD668" s="406">
        <v>0</v>
      </c>
      <c r="DE668" s="401">
        <f t="shared" si="479"/>
        <v>6627314.2000000002</v>
      </c>
      <c r="DF668" s="401">
        <f t="shared" si="480"/>
        <v>3313657.1</v>
      </c>
      <c r="DG668" s="401">
        <f t="shared" si="481"/>
        <v>69650042.140000001</v>
      </c>
      <c r="DH668" s="401">
        <f t="shared" si="482"/>
        <v>7687614</v>
      </c>
      <c r="DI668" s="401">
        <f t="shared" si="483"/>
        <v>61962428.140000001</v>
      </c>
      <c r="DJ668" s="401">
        <f t="shared" si="484"/>
        <v>0</v>
      </c>
      <c r="DL668" s="408">
        <f t="shared" si="485"/>
        <v>6638737.5</v>
      </c>
      <c r="DM668" s="408">
        <f t="shared" si="486"/>
        <v>-1979577.5</v>
      </c>
    </row>
    <row r="669" spans="1:117" s="56" customFormat="1" ht="21" x14ac:dyDescent="0.2">
      <c r="A669" s="192">
        <f t="shared" si="447"/>
        <v>2655495</v>
      </c>
      <c r="B669" s="137">
        <f>'آبان 1400'!B670</f>
        <v>664</v>
      </c>
      <c r="C669" s="137">
        <f>'آبان 1400'!C670</f>
        <v>463</v>
      </c>
      <c r="D669" s="137">
        <f>'آبان 1400'!D670</f>
        <v>13197</v>
      </c>
      <c r="E669" s="137" t="str">
        <f>'آبان 1400'!E670</f>
        <v>محمد</v>
      </c>
      <c r="F669" s="137" t="str">
        <f>'آبان 1400'!F670</f>
        <v>ناطقی سفیدان جدید</v>
      </c>
      <c r="G669" s="137" t="str">
        <f>'آبان 1400'!G670</f>
        <v>نگهبان</v>
      </c>
      <c r="H669" s="137" t="str">
        <f>'آبان 1400'!H670</f>
        <v>آذربایجان شرقی و اردبیل</v>
      </c>
      <c r="I669" s="137" t="str">
        <f>'آبان 1400'!I670</f>
        <v>342-12-3363551-1</v>
      </c>
      <c r="J669" s="137">
        <f>'آبان 1400'!J670</f>
        <v>1361631430</v>
      </c>
      <c r="K669" s="137" t="str">
        <f>'آبان 1400'!K670</f>
        <v>0040499110</v>
      </c>
      <c r="L669" s="137" t="str">
        <f>'آبان 1400'!L670</f>
        <v>آذربایجان شرقی و اردبیل</v>
      </c>
      <c r="M669" s="137" t="str">
        <f>'آبان 1400'!M670</f>
        <v>نگهبان</v>
      </c>
      <c r="N669" s="121">
        <f>'آبان 1400'!N670</f>
        <v>0</v>
      </c>
      <c r="O669" s="120" t="str">
        <f>'آبان 1400'!O670</f>
        <v>*</v>
      </c>
      <c r="P669" s="122">
        <f>'آبان 1400'!P670</f>
        <v>0</v>
      </c>
      <c r="Q669" s="362">
        <f>'آبان 1400'!Q670</f>
        <v>30</v>
      </c>
      <c r="R669" s="362">
        <f>'آبان 1400'!R670</f>
        <v>90</v>
      </c>
      <c r="S669" s="362">
        <f>'آبان 1400'!S670</f>
        <v>0</v>
      </c>
      <c r="T669" s="362">
        <f>'آبان 1400'!T670</f>
        <v>0</v>
      </c>
      <c r="U669" s="138">
        <f>'آبان 1400'!U670</f>
        <v>0</v>
      </c>
      <c r="V669" s="121">
        <f>'آبان 1400'!W670</f>
        <v>0</v>
      </c>
      <c r="W669" s="122">
        <f>'آبان 1400'!X670</f>
        <v>0</v>
      </c>
      <c r="X669" s="370">
        <f>'آبان 1400'!Y670</f>
        <v>0</v>
      </c>
      <c r="Y669" s="370">
        <f>'آبان 1400'!Z670</f>
        <v>0</v>
      </c>
      <c r="Z669" s="139">
        <f>'آبان 1400'!AA670</f>
        <v>885165</v>
      </c>
      <c r="AA669" s="139">
        <f>'آبان 1400'!AB670</f>
        <v>46667</v>
      </c>
      <c r="AB669" s="139">
        <f>'آبان 1400'!AC670</f>
        <v>931832</v>
      </c>
      <c r="AC669" s="139">
        <f>'آبان 1400'!AD670</f>
        <v>4500000</v>
      </c>
      <c r="AD669" s="139">
        <f>'آبان 1400'!AE670</f>
        <v>6000000</v>
      </c>
      <c r="AE669" s="140">
        <f>'آبان 1400'!AF670</f>
        <v>177895.19999999998</v>
      </c>
      <c r="AF669" s="123">
        <f>'آبان 1400'!AG670</f>
        <v>26554950</v>
      </c>
      <c r="AG669" s="124">
        <f>'آبان 1400'!AH670</f>
        <v>1400010</v>
      </c>
      <c r="AH669" s="124">
        <f>'آبان 1400'!AI670</f>
        <v>16010567.999999998</v>
      </c>
      <c r="AI669" s="124">
        <f>'آبان 1400'!AJ670</f>
        <v>0</v>
      </c>
      <c r="AJ669" s="124">
        <f>'آبان 1400'!AK670</f>
        <v>4500000</v>
      </c>
      <c r="AK669" s="124">
        <f>'آبان 1400'!AL670</f>
        <v>6000000</v>
      </c>
      <c r="AL669" s="124">
        <f>'آبان 1400'!AM670</f>
        <v>0</v>
      </c>
      <c r="AM669" s="124">
        <f>'آبان 1400'!AN670</f>
        <v>0</v>
      </c>
      <c r="AN669" s="124">
        <f>'آبان 1400'!AO670</f>
        <v>0</v>
      </c>
      <c r="AO669" s="124">
        <f>'آبان 1400'!AP670</f>
        <v>4200000</v>
      </c>
      <c r="AP669" s="124">
        <f>'آبان 1400'!AQ670</f>
        <v>0</v>
      </c>
      <c r="AQ669" s="124">
        <f>'آبان 1400'!AR670</f>
        <v>0</v>
      </c>
      <c r="AR669" s="124">
        <f>'آبان 1400'!AS670</f>
        <v>0</v>
      </c>
      <c r="AS669" s="379">
        <f>'آبان 1400'!AT670</f>
        <v>0</v>
      </c>
      <c r="AT669" s="372">
        <f t="shared" si="448"/>
        <v>58665528</v>
      </c>
      <c r="AU669" s="174">
        <f>'آبان 1400'!AV670</f>
        <v>39858941.039999999</v>
      </c>
      <c r="AV669" s="142">
        <f>'آبان 1400'!AW670</f>
        <v>58665528</v>
      </c>
      <c r="AW669" s="143">
        <f t="shared" si="449"/>
        <v>4106586.9600000004</v>
      </c>
      <c r="AX669" s="76">
        <f t="shared" si="450"/>
        <v>0</v>
      </c>
      <c r="AY669" s="143">
        <f>'آبان 1400'!AZ670</f>
        <v>0</v>
      </c>
      <c r="AZ669" s="143">
        <f>'آبان 1400'!BA670</f>
        <v>0</v>
      </c>
      <c r="BA669" s="143">
        <f>'آبان 1400'!BB670</f>
        <v>0</v>
      </c>
      <c r="BB669" s="143">
        <f>'آبان 1400'!BC670</f>
        <v>0</v>
      </c>
      <c r="BC669" s="143">
        <f>'آبان 1400'!BD670</f>
        <v>0</v>
      </c>
      <c r="BD669" s="143">
        <f>'آبان 1400'!BE670</f>
        <v>0</v>
      </c>
      <c r="BE669" s="143">
        <f>'آبان 1400'!BF670</f>
        <v>0</v>
      </c>
      <c r="BF669" s="144">
        <f t="shared" si="451"/>
        <v>4106586.9600000004</v>
      </c>
      <c r="BG669" s="141">
        <f t="shared" si="452"/>
        <v>54558941</v>
      </c>
      <c r="BH669" s="145">
        <f t="shared" si="453"/>
        <v>58665528</v>
      </c>
      <c r="BI669" s="128">
        <f t="shared" si="446"/>
        <v>4659160</v>
      </c>
      <c r="BJ669" s="146">
        <f t="shared" si="454"/>
        <v>2329580</v>
      </c>
      <c r="BK669" s="146">
        <f t="shared" si="455"/>
        <v>698874</v>
      </c>
      <c r="BL669" s="147">
        <f t="shared" si="456"/>
        <v>1120000</v>
      </c>
      <c r="BM669" s="383">
        <v>0</v>
      </c>
      <c r="BN669" s="148">
        <f t="shared" si="457"/>
        <v>67473142</v>
      </c>
      <c r="BO669" s="149">
        <f t="shared" si="458"/>
        <v>58665528</v>
      </c>
      <c r="BP669" s="150">
        <f t="shared" si="459"/>
        <v>13493071.440000001</v>
      </c>
      <c r="BQ669" s="151">
        <f t="shared" si="460"/>
        <v>80966213.439999998</v>
      </c>
      <c r="BR669" s="152">
        <f t="shared" si="461"/>
        <v>100800</v>
      </c>
      <c r="BS669" s="148">
        <f t="shared" si="462"/>
        <v>81067013.439999998</v>
      </c>
      <c r="BT669" s="136">
        <v>0</v>
      </c>
      <c r="BU669" s="149">
        <f t="shared" si="463"/>
        <v>6747314.2000000002</v>
      </c>
      <c r="BV669" s="153">
        <f t="shared" si="464"/>
        <v>3373657.1</v>
      </c>
      <c r="BW669" s="134">
        <f t="shared" si="465"/>
        <v>70946042.140000001</v>
      </c>
      <c r="BX669" s="148">
        <f t="shared" si="466"/>
        <v>7687614</v>
      </c>
      <c r="BY669" s="135">
        <f t="shared" si="467"/>
        <v>63258428.140000001</v>
      </c>
      <c r="CD669" s="400">
        <f>'آبان 1400'!AU670</f>
        <v>58665528</v>
      </c>
      <c r="CE669" s="401">
        <f>'آبان 1400'!AV670</f>
        <v>39858941.039999999</v>
      </c>
      <c r="CF669" s="401">
        <f>'آبان 1400'!AW670</f>
        <v>58665528</v>
      </c>
      <c r="CG669" s="401">
        <f>'آبان 1400'!AX670</f>
        <v>4106586.9600000004</v>
      </c>
      <c r="CH669" s="401">
        <f>'آبان 1400'!AY670</f>
        <v>0</v>
      </c>
      <c r="CI669" s="401">
        <f>'آبان 1400'!AZ670</f>
        <v>0</v>
      </c>
      <c r="CJ669" s="401">
        <f>'آبان 1400'!BA670</f>
        <v>0</v>
      </c>
      <c r="CK669" s="401">
        <f>'آبان 1400'!BB670</f>
        <v>0</v>
      </c>
      <c r="CL669" s="401">
        <f>'آبان 1400'!BC670</f>
        <v>0</v>
      </c>
      <c r="CM669" s="401">
        <f>'آبان 1400'!BD670</f>
        <v>0</v>
      </c>
      <c r="CN669" s="401">
        <f>'آبان 1400'!BE670</f>
        <v>0</v>
      </c>
      <c r="CO669" s="401">
        <f>'آبان 1400'!BF670</f>
        <v>0</v>
      </c>
      <c r="CP669" s="401">
        <f>'آبان 1400'!BG670</f>
        <v>4106586.9600000004</v>
      </c>
      <c r="CQ669" s="401">
        <f>'آبان 1400'!BH670</f>
        <v>54558941</v>
      </c>
      <c r="CR669" s="401">
        <f t="shared" si="468"/>
        <v>58665528</v>
      </c>
      <c r="CS669" s="56">
        <f t="shared" si="469"/>
        <v>4659160</v>
      </c>
      <c r="CT669" s="400">
        <f t="shared" si="470"/>
        <v>2329580</v>
      </c>
      <c r="CU669" s="401">
        <f t="shared" si="471"/>
        <v>698874</v>
      </c>
      <c r="CV669" s="401">
        <f t="shared" si="472"/>
        <v>1120000</v>
      </c>
      <c r="CW669" s="56">
        <v>0</v>
      </c>
      <c r="CX669" s="401">
        <f t="shared" si="473"/>
        <v>67473142</v>
      </c>
      <c r="CY669" s="401">
        <f t="shared" si="474"/>
        <v>58665528</v>
      </c>
      <c r="CZ669" s="401">
        <f t="shared" si="475"/>
        <v>13493071.440000001</v>
      </c>
      <c r="DA669" s="401">
        <f t="shared" si="476"/>
        <v>80966213.439999998</v>
      </c>
      <c r="DB669" s="401">
        <f t="shared" si="477"/>
        <v>100800</v>
      </c>
      <c r="DC669" s="401">
        <f t="shared" si="478"/>
        <v>81067013.439999998</v>
      </c>
      <c r="DD669" s="406">
        <v>0</v>
      </c>
      <c r="DE669" s="401">
        <f t="shared" si="479"/>
        <v>6747314.2000000002</v>
      </c>
      <c r="DF669" s="401">
        <f t="shared" si="480"/>
        <v>3373657.1</v>
      </c>
      <c r="DG669" s="401">
        <f t="shared" si="481"/>
        <v>70946042.140000001</v>
      </c>
      <c r="DH669" s="401">
        <f t="shared" si="482"/>
        <v>7687614</v>
      </c>
      <c r="DI669" s="401">
        <f t="shared" si="483"/>
        <v>63258428.140000001</v>
      </c>
      <c r="DJ669" s="401">
        <f t="shared" si="484"/>
        <v>0</v>
      </c>
      <c r="DL669" s="408">
        <f t="shared" si="485"/>
        <v>6638737.5</v>
      </c>
      <c r="DM669" s="408">
        <f t="shared" si="486"/>
        <v>-1979577.5</v>
      </c>
    </row>
    <row r="670" spans="1:117" s="56" customFormat="1" ht="21" x14ac:dyDescent="0.2">
      <c r="A670" s="192">
        <f t="shared" si="447"/>
        <v>2655495</v>
      </c>
      <c r="B670" s="137">
        <f>'آبان 1400'!B671</f>
        <v>665</v>
      </c>
      <c r="C670" s="137">
        <f>'آبان 1400'!C671</f>
        <v>464</v>
      </c>
      <c r="D670" s="137">
        <f>'آبان 1400'!D671</f>
        <v>13200</v>
      </c>
      <c r="E670" s="137" t="str">
        <f>'آبان 1400'!E671</f>
        <v>باقر</v>
      </c>
      <c r="F670" s="137" t="str">
        <f>'آبان 1400'!F671</f>
        <v>غفار زاده</v>
      </c>
      <c r="G670" s="137" t="str">
        <f>'آبان 1400'!G671</f>
        <v>نگهبان</v>
      </c>
      <c r="H670" s="137" t="str">
        <f>'آبان 1400'!H671</f>
        <v>آذربایجان شرقی و اردبیل</v>
      </c>
      <c r="I670" s="137" t="str">
        <f>'آبان 1400'!I671</f>
        <v>130-800-1557795-1</v>
      </c>
      <c r="J670" s="137">
        <f>'آبان 1400'!J671</f>
        <v>1583103181</v>
      </c>
      <c r="K670" s="137" t="str">
        <f>'آبان 1400'!K671</f>
        <v>0028053762</v>
      </c>
      <c r="L670" s="137" t="str">
        <f>'آبان 1400'!L671</f>
        <v>آذربایجان شرقی و اردبیل</v>
      </c>
      <c r="M670" s="137" t="str">
        <f>'آبان 1400'!M671</f>
        <v>نگهبان</v>
      </c>
      <c r="N670" s="121" t="str">
        <f>'آبان 1400'!N671</f>
        <v>*</v>
      </c>
      <c r="O670" s="120">
        <f>'آبان 1400'!O671</f>
        <v>0</v>
      </c>
      <c r="P670" s="122">
        <f>'آبان 1400'!P671</f>
        <v>0</v>
      </c>
      <c r="Q670" s="362">
        <f>'آبان 1400'!Q671</f>
        <v>30</v>
      </c>
      <c r="R670" s="362">
        <f>'آبان 1400'!R671</f>
        <v>120</v>
      </c>
      <c r="S670" s="362">
        <f>'آبان 1400'!S671</f>
        <v>110</v>
      </c>
      <c r="T670" s="362">
        <f>'آبان 1400'!T671</f>
        <v>29.33</v>
      </c>
      <c r="U670" s="138">
        <f>'آبان 1400'!U671</f>
        <v>0</v>
      </c>
      <c r="V670" s="121">
        <f>'آبان 1400'!W671</f>
        <v>0</v>
      </c>
      <c r="W670" s="122">
        <f>'آبان 1400'!X671</f>
        <v>0</v>
      </c>
      <c r="X670" s="370">
        <f>'آبان 1400'!Y671</f>
        <v>2</v>
      </c>
      <c r="Y670" s="370">
        <f>'آبان 1400'!Z671</f>
        <v>2</v>
      </c>
      <c r="Z670" s="139">
        <f>'آبان 1400'!AA671</f>
        <v>885165</v>
      </c>
      <c r="AA670" s="139">
        <f>'آبان 1400'!AB671</f>
        <v>46667</v>
      </c>
      <c r="AB670" s="139">
        <f>'آبان 1400'!AC671</f>
        <v>931832</v>
      </c>
      <c r="AC670" s="139">
        <f>'آبان 1400'!AD671</f>
        <v>4500000</v>
      </c>
      <c r="AD670" s="139">
        <f>'آبان 1400'!AE671</f>
        <v>6000000</v>
      </c>
      <c r="AE670" s="140">
        <f>'آبان 1400'!AF671</f>
        <v>177895.19999999998</v>
      </c>
      <c r="AF670" s="123">
        <f>'آبان 1400'!AG671</f>
        <v>26554950</v>
      </c>
      <c r="AG670" s="124">
        <f>'آبان 1400'!AH671</f>
        <v>1400010</v>
      </c>
      <c r="AH670" s="124">
        <f>'آبان 1400'!AI671</f>
        <v>21347423.999999996</v>
      </c>
      <c r="AI670" s="124">
        <f>'آبان 1400'!AJ671</f>
        <v>5310990</v>
      </c>
      <c r="AJ670" s="124">
        <f>'آبان 1400'!AK671</f>
        <v>4500000</v>
      </c>
      <c r="AK670" s="124">
        <f>'آبان 1400'!AL671</f>
        <v>6000000</v>
      </c>
      <c r="AL670" s="124">
        <f>'آبان 1400'!AM671</f>
        <v>4892117.9999999991</v>
      </c>
      <c r="AM670" s="124">
        <f>'آبان 1400'!AN671</f>
        <v>5217666.2159999991</v>
      </c>
      <c r="AN670" s="124">
        <f>'آبان 1400'!AO671</f>
        <v>0</v>
      </c>
      <c r="AO670" s="124">
        <f>'آبان 1400'!AP671</f>
        <v>3000000</v>
      </c>
      <c r="AP670" s="124">
        <f>'آبان 1400'!AQ671</f>
        <v>0</v>
      </c>
      <c r="AQ670" s="124">
        <f>'آبان 1400'!AR671</f>
        <v>0</v>
      </c>
      <c r="AR670" s="124">
        <f>'آبان 1400'!AS671</f>
        <v>0</v>
      </c>
      <c r="AS670" s="379">
        <f>'آبان 1400'!AT671</f>
        <v>0</v>
      </c>
      <c r="AT670" s="372">
        <f t="shared" si="448"/>
        <v>78223158.216000006</v>
      </c>
      <c r="AU670" s="174">
        <f>'آبان 1400'!AV671</f>
        <v>54308316.440880008</v>
      </c>
      <c r="AV670" s="142">
        <f>'آبان 1400'!AW671</f>
        <v>72912168.215999991</v>
      </c>
      <c r="AW670" s="143">
        <f t="shared" si="449"/>
        <v>5103851.7751199994</v>
      </c>
      <c r="AX670" s="76">
        <f t="shared" si="450"/>
        <v>1430831.644088001</v>
      </c>
      <c r="AY670" s="143">
        <f>'آبان 1400'!AZ671</f>
        <v>0</v>
      </c>
      <c r="AZ670" s="143">
        <f>'آبان 1400'!BA671</f>
        <v>0</v>
      </c>
      <c r="BA670" s="143">
        <f>'آبان 1400'!BB671</f>
        <v>0</v>
      </c>
      <c r="BB670" s="143">
        <f>'آبان 1400'!BC671</f>
        <v>0</v>
      </c>
      <c r="BC670" s="143">
        <f>'آبان 1400'!BD671</f>
        <v>0</v>
      </c>
      <c r="BD670" s="143">
        <f>'آبان 1400'!BE671</f>
        <v>0</v>
      </c>
      <c r="BE670" s="143">
        <f>'آبان 1400'!BF671</f>
        <v>0</v>
      </c>
      <c r="BF670" s="144">
        <f t="shared" si="451"/>
        <v>6534683.4192080004</v>
      </c>
      <c r="BG670" s="141">
        <f t="shared" si="452"/>
        <v>71688474</v>
      </c>
      <c r="BH670" s="145">
        <f t="shared" si="453"/>
        <v>78223158.216000006</v>
      </c>
      <c r="BI670" s="128">
        <f t="shared" si="446"/>
        <v>4659160</v>
      </c>
      <c r="BJ670" s="146">
        <f t="shared" si="454"/>
        <v>2329580</v>
      </c>
      <c r="BK670" s="146">
        <f t="shared" si="455"/>
        <v>698874</v>
      </c>
      <c r="BL670" s="147">
        <f t="shared" si="456"/>
        <v>1120000</v>
      </c>
      <c r="BM670" s="383">
        <v>0</v>
      </c>
      <c r="BN670" s="148">
        <f t="shared" si="457"/>
        <v>87030772.216000006</v>
      </c>
      <c r="BO670" s="149">
        <f t="shared" si="458"/>
        <v>72912168.215999991</v>
      </c>
      <c r="BP670" s="150">
        <f t="shared" si="459"/>
        <v>16769798.689679999</v>
      </c>
      <c r="BQ670" s="151">
        <f t="shared" si="460"/>
        <v>103800570.90568</v>
      </c>
      <c r="BR670" s="152">
        <f t="shared" si="461"/>
        <v>100800</v>
      </c>
      <c r="BS670" s="148">
        <f t="shared" si="462"/>
        <v>103901370.90568</v>
      </c>
      <c r="BT670" s="136">
        <v>0</v>
      </c>
      <c r="BU670" s="149">
        <f t="shared" si="463"/>
        <v>8703077.2216000017</v>
      </c>
      <c r="BV670" s="153">
        <f t="shared" si="464"/>
        <v>4351538.6108000008</v>
      </c>
      <c r="BW670" s="134">
        <f t="shared" si="465"/>
        <v>90846755.073280007</v>
      </c>
      <c r="BX670" s="148">
        <f t="shared" si="466"/>
        <v>7687614</v>
      </c>
      <c r="BY670" s="135">
        <f t="shared" si="467"/>
        <v>83159141.073280007</v>
      </c>
      <c r="CD670" s="400">
        <f>'آبان 1400'!AU671</f>
        <v>78223158.216000006</v>
      </c>
      <c r="CE670" s="401">
        <f>'آبان 1400'!AV671</f>
        <v>54308316.440880008</v>
      </c>
      <c r="CF670" s="401">
        <f>'آبان 1400'!AW671</f>
        <v>72912168.215999991</v>
      </c>
      <c r="CG670" s="401">
        <f>'آبان 1400'!AX671</f>
        <v>5103851.7751199994</v>
      </c>
      <c r="CH670" s="401">
        <f>'آبان 1400'!AY671</f>
        <v>1430831.644088001</v>
      </c>
      <c r="CI670" s="401">
        <f>'آبان 1400'!AZ671</f>
        <v>0</v>
      </c>
      <c r="CJ670" s="401">
        <f>'آبان 1400'!BA671</f>
        <v>0</v>
      </c>
      <c r="CK670" s="401">
        <f>'آبان 1400'!BB671</f>
        <v>0</v>
      </c>
      <c r="CL670" s="401">
        <f>'آبان 1400'!BC671</f>
        <v>0</v>
      </c>
      <c r="CM670" s="401">
        <f>'آبان 1400'!BD671</f>
        <v>0</v>
      </c>
      <c r="CN670" s="401">
        <f>'آبان 1400'!BE671</f>
        <v>0</v>
      </c>
      <c r="CO670" s="401">
        <f>'آبان 1400'!BF671</f>
        <v>0</v>
      </c>
      <c r="CP670" s="401">
        <f>'آبان 1400'!BG671</f>
        <v>6534683.4192080004</v>
      </c>
      <c r="CQ670" s="401">
        <f>'آبان 1400'!BH671</f>
        <v>71688474</v>
      </c>
      <c r="CR670" s="401">
        <f t="shared" si="468"/>
        <v>78223158.216000006</v>
      </c>
      <c r="CS670" s="56">
        <f t="shared" si="469"/>
        <v>4659160</v>
      </c>
      <c r="CT670" s="400">
        <f t="shared" si="470"/>
        <v>2329580</v>
      </c>
      <c r="CU670" s="401">
        <f t="shared" si="471"/>
        <v>698874</v>
      </c>
      <c r="CV670" s="401">
        <f t="shared" si="472"/>
        <v>1120000</v>
      </c>
      <c r="CW670" s="56">
        <v>0</v>
      </c>
      <c r="CX670" s="401">
        <f t="shared" si="473"/>
        <v>87030772.216000006</v>
      </c>
      <c r="CY670" s="401">
        <f t="shared" si="474"/>
        <v>72912168.215999991</v>
      </c>
      <c r="CZ670" s="401">
        <f t="shared" si="475"/>
        <v>16769798.689679999</v>
      </c>
      <c r="DA670" s="401">
        <f t="shared" si="476"/>
        <v>103800570.90568</v>
      </c>
      <c r="DB670" s="401">
        <f t="shared" si="477"/>
        <v>100800</v>
      </c>
      <c r="DC670" s="401">
        <f t="shared" si="478"/>
        <v>103901370.90568</v>
      </c>
      <c r="DD670" s="406">
        <v>0</v>
      </c>
      <c r="DE670" s="401">
        <f t="shared" si="479"/>
        <v>8703077.2216000017</v>
      </c>
      <c r="DF670" s="401">
        <f t="shared" si="480"/>
        <v>4351538.6108000008</v>
      </c>
      <c r="DG670" s="401">
        <f t="shared" si="481"/>
        <v>90846755.073280007</v>
      </c>
      <c r="DH670" s="401">
        <f t="shared" si="482"/>
        <v>7687614</v>
      </c>
      <c r="DI670" s="401">
        <f t="shared" si="483"/>
        <v>83159141.073280007</v>
      </c>
      <c r="DJ670" s="401">
        <f t="shared" si="484"/>
        <v>0</v>
      </c>
      <c r="DL670" s="408">
        <f t="shared" si="485"/>
        <v>6638737.5</v>
      </c>
      <c r="DM670" s="408">
        <f t="shared" si="486"/>
        <v>-1979577.5</v>
      </c>
    </row>
    <row r="671" spans="1:117" s="56" customFormat="1" ht="21" x14ac:dyDescent="0.2">
      <c r="A671" s="192">
        <f t="shared" si="447"/>
        <v>2655495</v>
      </c>
      <c r="B671" s="137">
        <f>'آبان 1400'!B672</f>
        <v>666</v>
      </c>
      <c r="C671" s="137">
        <f>'آبان 1400'!C672</f>
        <v>465</v>
      </c>
      <c r="D671" s="137">
        <f>'آبان 1400'!D672</f>
        <v>13199</v>
      </c>
      <c r="E671" s="137" t="str">
        <f>'آبان 1400'!E672</f>
        <v>جواد</v>
      </c>
      <c r="F671" s="137" t="str">
        <f>'آبان 1400'!F672</f>
        <v>کراری</v>
      </c>
      <c r="G671" s="137" t="str">
        <f>'آبان 1400'!G672</f>
        <v>نگهبان</v>
      </c>
      <c r="H671" s="137" t="str">
        <f>'آبان 1400'!H672</f>
        <v>آذربایجان شرقی و اردبیل</v>
      </c>
      <c r="I671" s="137" t="str">
        <f>'آبان 1400'!I672</f>
        <v>419-12-3745258-1</v>
      </c>
      <c r="J671" s="137">
        <f>'آبان 1400'!J672</f>
        <v>1380053331</v>
      </c>
      <c r="K671" s="137" t="str">
        <f>'آبان 1400'!K672</f>
        <v>0021731883</v>
      </c>
      <c r="L671" s="137" t="str">
        <f>'آبان 1400'!L672</f>
        <v>آذربایجان شرقی و اردبیل</v>
      </c>
      <c r="M671" s="137" t="str">
        <f>'آبان 1400'!M672</f>
        <v>نگهبان</v>
      </c>
      <c r="N671" s="121" t="str">
        <f>'آبان 1400'!N672</f>
        <v>*</v>
      </c>
      <c r="O671" s="120">
        <f>'آبان 1400'!O672</f>
        <v>0</v>
      </c>
      <c r="P671" s="122">
        <f>'آبان 1400'!P672</f>
        <v>0</v>
      </c>
      <c r="Q671" s="362">
        <f>'آبان 1400'!Q672</f>
        <v>30</v>
      </c>
      <c r="R671" s="362">
        <f>'آبان 1400'!R672</f>
        <v>120</v>
      </c>
      <c r="S671" s="362">
        <f>'آبان 1400'!S672</f>
        <v>110</v>
      </c>
      <c r="T671" s="362">
        <f>'آبان 1400'!T672</f>
        <v>29.33</v>
      </c>
      <c r="U671" s="138">
        <f>'آبان 1400'!U672</f>
        <v>0</v>
      </c>
      <c r="V671" s="121">
        <f>'آبان 1400'!W672</f>
        <v>0</v>
      </c>
      <c r="W671" s="122">
        <f>'آبان 1400'!X672</f>
        <v>0</v>
      </c>
      <c r="X671" s="370">
        <f>'آبان 1400'!Y672</f>
        <v>1</v>
      </c>
      <c r="Y671" s="370">
        <f>'آبان 1400'!Z672</f>
        <v>0</v>
      </c>
      <c r="Z671" s="139">
        <f>'آبان 1400'!AA672</f>
        <v>885165</v>
      </c>
      <c r="AA671" s="139">
        <f>'آبان 1400'!AB672</f>
        <v>46667</v>
      </c>
      <c r="AB671" s="139">
        <f>'آبان 1400'!AC672</f>
        <v>931832</v>
      </c>
      <c r="AC671" s="139">
        <f>'آبان 1400'!AD672</f>
        <v>4500000</v>
      </c>
      <c r="AD671" s="139">
        <f>'آبان 1400'!AE672</f>
        <v>6000000</v>
      </c>
      <c r="AE671" s="140">
        <f>'آبان 1400'!AF672</f>
        <v>177895.19999999998</v>
      </c>
      <c r="AF671" s="123">
        <f>'آبان 1400'!AG672</f>
        <v>26554950</v>
      </c>
      <c r="AG671" s="124">
        <f>'آبان 1400'!AH672</f>
        <v>1400010</v>
      </c>
      <c r="AH671" s="124">
        <f>'آبان 1400'!AI672</f>
        <v>21347423.999999996</v>
      </c>
      <c r="AI671" s="124">
        <f>'آبان 1400'!AJ672</f>
        <v>0</v>
      </c>
      <c r="AJ671" s="124">
        <f>'آبان 1400'!AK672</f>
        <v>4500000</v>
      </c>
      <c r="AK671" s="124">
        <f>'آبان 1400'!AL672</f>
        <v>6000000</v>
      </c>
      <c r="AL671" s="124">
        <f>'آبان 1400'!AM672</f>
        <v>4892117.9999999991</v>
      </c>
      <c r="AM671" s="124">
        <f>'آبان 1400'!AN672</f>
        <v>5217666.2159999991</v>
      </c>
      <c r="AN671" s="124">
        <f>'آبان 1400'!AO672</f>
        <v>0</v>
      </c>
      <c r="AO671" s="124">
        <f>'آبان 1400'!AP672</f>
        <v>3000000</v>
      </c>
      <c r="AP671" s="124">
        <f>'آبان 1400'!AQ672</f>
        <v>0</v>
      </c>
      <c r="AQ671" s="124">
        <f>'آبان 1400'!AR672</f>
        <v>0</v>
      </c>
      <c r="AR671" s="124">
        <f>'آبان 1400'!AS672</f>
        <v>0</v>
      </c>
      <c r="AS671" s="379">
        <f>'آبان 1400'!AT672</f>
        <v>0</v>
      </c>
      <c r="AT671" s="372">
        <f t="shared" si="448"/>
        <v>72912168.216000006</v>
      </c>
      <c r="AU671" s="174">
        <f>'آبان 1400'!AV672</f>
        <v>54308316.440880008</v>
      </c>
      <c r="AV671" s="142">
        <f>'آبان 1400'!AW672</f>
        <v>72912168.215999991</v>
      </c>
      <c r="AW671" s="143">
        <f t="shared" si="449"/>
        <v>5103851.7751199994</v>
      </c>
      <c r="AX671" s="76">
        <f t="shared" si="450"/>
        <v>1430831.644088001</v>
      </c>
      <c r="AY671" s="143">
        <f>'آبان 1400'!AZ672</f>
        <v>0</v>
      </c>
      <c r="AZ671" s="143">
        <f>'آبان 1400'!BA672</f>
        <v>0</v>
      </c>
      <c r="BA671" s="143">
        <f>'آبان 1400'!BB672</f>
        <v>0</v>
      </c>
      <c r="BB671" s="143">
        <f>'آبان 1400'!BC672</f>
        <v>0</v>
      </c>
      <c r="BC671" s="143">
        <f>'آبان 1400'!BD672</f>
        <v>0</v>
      </c>
      <c r="BD671" s="143">
        <f>'آبان 1400'!BE672</f>
        <v>0</v>
      </c>
      <c r="BE671" s="143">
        <f>'آبان 1400'!BF672</f>
        <v>0</v>
      </c>
      <c r="BF671" s="144">
        <f t="shared" si="451"/>
        <v>6534683.4192080004</v>
      </c>
      <c r="BG671" s="141">
        <f t="shared" si="452"/>
        <v>66377484</v>
      </c>
      <c r="BH671" s="145">
        <f t="shared" si="453"/>
        <v>72912168.216000006</v>
      </c>
      <c r="BI671" s="128">
        <f t="shared" si="446"/>
        <v>4659160</v>
      </c>
      <c r="BJ671" s="146">
        <f t="shared" si="454"/>
        <v>2329580</v>
      </c>
      <c r="BK671" s="146">
        <f t="shared" si="455"/>
        <v>698874</v>
      </c>
      <c r="BL671" s="147">
        <f t="shared" si="456"/>
        <v>1120000</v>
      </c>
      <c r="BM671" s="383">
        <v>0</v>
      </c>
      <c r="BN671" s="148">
        <f t="shared" si="457"/>
        <v>81719782.216000006</v>
      </c>
      <c r="BO671" s="149">
        <f t="shared" si="458"/>
        <v>72912168.215999991</v>
      </c>
      <c r="BP671" s="150">
        <f t="shared" si="459"/>
        <v>16769798.689679999</v>
      </c>
      <c r="BQ671" s="151">
        <f t="shared" si="460"/>
        <v>98489580.905680001</v>
      </c>
      <c r="BR671" s="152">
        <f t="shared" si="461"/>
        <v>100800</v>
      </c>
      <c r="BS671" s="148">
        <f t="shared" si="462"/>
        <v>98590380.905680001</v>
      </c>
      <c r="BT671" s="136">
        <v>0</v>
      </c>
      <c r="BU671" s="149">
        <f t="shared" si="463"/>
        <v>8171978.2216000007</v>
      </c>
      <c r="BV671" s="153">
        <f t="shared" si="464"/>
        <v>4085989.1108000004</v>
      </c>
      <c r="BW671" s="134">
        <f t="shared" si="465"/>
        <v>86332413.573280007</v>
      </c>
      <c r="BX671" s="148">
        <f t="shared" si="466"/>
        <v>7687614</v>
      </c>
      <c r="BY671" s="135">
        <f t="shared" si="467"/>
        <v>78644799.573280007</v>
      </c>
      <c r="CD671" s="400">
        <f>'آبان 1400'!AU672</f>
        <v>72912168.216000006</v>
      </c>
      <c r="CE671" s="401">
        <f>'آبان 1400'!AV672</f>
        <v>54308316.440880008</v>
      </c>
      <c r="CF671" s="401">
        <f>'آبان 1400'!AW672</f>
        <v>72912168.215999991</v>
      </c>
      <c r="CG671" s="401">
        <f>'آبان 1400'!AX672</f>
        <v>5103851.7751199994</v>
      </c>
      <c r="CH671" s="401">
        <f>'آبان 1400'!AY672</f>
        <v>1430831.644088001</v>
      </c>
      <c r="CI671" s="401">
        <f>'آبان 1400'!AZ672</f>
        <v>0</v>
      </c>
      <c r="CJ671" s="401">
        <f>'آبان 1400'!BA672</f>
        <v>0</v>
      </c>
      <c r="CK671" s="401">
        <f>'آبان 1400'!BB672</f>
        <v>0</v>
      </c>
      <c r="CL671" s="401">
        <f>'آبان 1400'!BC672</f>
        <v>0</v>
      </c>
      <c r="CM671" s="401">
        <f>'آبان 1400'!BD672</f>
        <v>0</v>
      </c>
      <c r="CN671" s="401">
        <f>'آبان 1400'!BE672</f>
        <v>0</v>
      </c>
      <c r="CO671" s="401">
        <f>'آبان 1400'!BF672</f>
        <v>0</v>
      </c>
      <c r="CP671" s="401">
        <f>'آبان 1400'!BG672</f>
        <v>6534683.4192080004</v>
      </c>
      <c r="CQ671" s="401">
        <f>'آبان 1400'!BH672</f>
        <v>66377484</v>
      </c>
      <c r="CR671" s="401">
        <f t="shared" si="468"/>
        <v>72912168.216000006</v>
      </c>
      <c r="CS671" s="56">
        <f t="shared" si="469"/>
        <v>4659160</v>
      </c>
      <c r="CT671" s="400">
        <f t="shared" si="470"/>
        <v>2329580</v>
      </c>
      <c r="CU671" s="401">
        <f t="shared" si="471"/>
        <v>698874</v>
      </c>
      <c r="CV671" s="401">
        <f t="shared" si="472"/>
        <v>1120000</v>
      </c>
      <c r="CW671" s="56">
        <v>0</v>
      </c>
      <c r="CX671" s="401">
        <f t="shared" si="473"/>
        <v>81719782.216000006</v>
      </c>
      <c r="CY671" s="401">
        <f t="shared" si="474"/>
        <v>72912168.215999991</v>
      </c>
      <c r="CZ671" s="401">
        <f t="shared" si="475"/>
        <v>16769798.689679999</v>
      </c>
      <c r="DA671" s="401">
        <f t="shared" si="476"/>
        <v>98489580.905680001</v>
      </c>
      <c r="DB671" s="401">
        <f t="shared" si="477"/>
        <v>100800</v>
      </c>
      <c r="DC671" s="401">
        <f t="shared" si="478"/>
        <v>98590380.905680001</v>
      </c>
      <c r="DD671" s="406">
        <v>0</v>
      </c>
      <c r="DE671" s="401">
        <f t="shared" si="479"/>
        <v>8171978.2216000007</v>
      </c>
      <c r="DF671" s="401">
        <f t="shared" si="480"/>
        <v>4085989.1108000004</v>
      </c>
      <c r="DG671" s="401">
        <f t="shared" si="481"/>
        <v>86332413.573280007</v>
      </c>
      <c r="DH671" s="401">
        <f t="shared" si="482"/>
        <v>7687614</v>
      </c>
      <c r="DI671" s="401">
        <f t="shared" si="483"/>
        <v>78644799.573280007</v>
      </c>
      <c r="DJ671" s="401">
        <f t="shared" si="484"/>
        <v>0</v>
      </c>
      <c r="DL671" s="408">
        <f t="shared" si="485"/>
        <v>6638737.5</v>
      </c>
      <c r="DM671" s="408">
        <f t="shared" si="486"/>
        <v>-1979577.5</v>
      </c>
    </row>
    <row r="672" spans="1:117" s="56" customFormat="1" ht="21" x14ac:dyDescent="0.2">
      <c r="A672" s="192">
        <f t="shared" si="447"/>
        <v>2655495</v>
      </c>
      <c r="B672" s="137">
        <f>'آبان 1400'!B673</f>
        <v>667</v>
      </c>
      <c r="C672" s="137">
        <f>'آبان 1400'!C673</f>
        <v>466</v>
      </c>
      <c r="D672" s="137">
        <f>'آبان 1400'!D673</f>
        <v>13212</v>
      </c>
      <c r="E672" s="137" t="str">
        <f>'آبان 1400'!E673</f>
        <v>غلامرضا</v>
      </c>
      <c r="F672" s="137" t="str">
        <f>'آبان 1400'!F673</f>
        <v>احساني فرد</v>
      </c>
      <c r="G672" s="137" t="str">
        <f>'آبان 1400'!G673</f>
        <v>نگهبان</v>
      </c>
      <c r="H672" s="137" t="str">
        <f>'آبان 1400'!H673</f>
        <v>آذربایجان غربی</v>
      </c>
      <c r="I672" s="137" t="str">
        <f>'آبان 1400'!I673</f>
        <v>272-813-6201519-1</v>
      </c>
      <c r="J672" s="137" t="str">
        <f>'آبان 1400'!J673</f>
        <v>2802583352</v>
      </c>
      <c r="K672" s="137" t="str">
        <f>'آبان 1400'!K673</f>
        <v>0044145375</v>
      </c>
      <c r="L672" s="137" t="str">
        <f>'آبان 1400'!L673</f>
        <v>آذربایجان غربی</v>
      </c>
      <c r="M672" s="137" t="str">
        <f>'آبان 1400'!M673</f>
        <v>نگهبان</v>
      </c>
      <c r="N672" s="121" t="str">
        <f>'آبان 1400'!N673</f>
        <v>*</v>
      </c>
      <c r="O672" s="120">
        <f>'آبان 1400'!O673</f>
        <v>0</v>
      </c>
      <c r="P672" s="122">
        <f>'آبان 1400'!P673</f>
        <v>0</v>
      </c>
      <c r="Q672" s="362">
        <f>'آبان 1400'!Q673</f>
        <v>30</v>
      </c>
      <c r="R672" s="362">
        <f>'آبان 1400'!R673</f>
        <v>120</v>
      </c>
      <c r="S672" s="362">
        <f>'آبان 1400'!S673</f>
        <v>110</v>
      </c>
      <c r="T672" s="362">
        <f>'آبان 1400'!T673</f>
        <v>29.33</v>
      </c>
      <c r="U672" s="138">
        <f>'آبان 1400'!U673</f>
        <v>0</v>
      </c>
      <c r="V672" s="121">
        <f>'آبان 1400'!W673</f>
        <v>0</v>
      </c>
      <c r="W672" s="122">
        <f>'آبان 1400'!X673</f>
        <v>0</v>
      </c>
      <c r="X672" s="370">
        <f>'آبان 1400'!Y673</f>
        <v>1</v>
      </c>
      <c r="Y672" s="370">
        <f>'آبان 1400'!Z673</f>
        <v>1</v>
      </c>
      <c r="Z672" s="139">
        <f>'آبان 1400'!AA673</f>
        <v>885165</v>
      </c>
      <c r="AA672" s="139">
        <f>'آبان 1400'!AB673</f>
        <v>46667</v>
      </c>
      <c r="AB672" s="139">
        <f>'آبان 1400'!AC673</f>
        <v>931832</v>
      </c>
      <c r="AC672" s="139">
        <f>'آبان 1400'!AD673</f>
        <v>4500000</v>
      </c>
      <c r="AD672" s="139">
        <f>'آبان 1400'!AE673</f>
        <v>6000000</v>
      </c>
      <c r="AE672" s="140">
        <f>'آبان 1400'!AF673</f>
        <v>177895.19999999998</v>
      </c>
      <c r="AF672" s="123">
        <f>'آبان 1400'!AG673</f>
        <v>26554950</v>
      </c>
      <c r="AG672" s="124">
        <f>'آبان 1400'!AH673</f>
        <v>1400010</v>
      </c>
      <c r="AH672" s="124">
        <f>'آبان 1400'!AI673</f>
        <v>21347423.999999996</v>
      </c>
      <c r="AI672" s="124">
        <f>'آبان 1400'!AJ673</f>
        <v>2655495</v>
      </c>
      <c r="AJ672" s="124">
        <f>'آبان 1400'!AK673</f>
        <v>4500000</v>
      </c>
      <c r="AK672" s="124">
        <f>'آبان 1400'!AL673</f>
        <v>6000000</v>
      </c>
      <c r="AL672" s="124">
        <f>'آبان 1400'!AM673</f>
        <v>4892117.9999999991</v>
      </c>
      <c r="AM672" s="124">
        <f>'آبان 1400'!AN673</f>
        <v>5217666.2159999991</v>
      </c>
      <c r="AN672" s="124">
        <f>'آبان 1400'!AO673</f>
        <v>0</v>
      </c>
      <c r="AO672" s="124">
        <f>'آبان 1400'!AP673</f>
        <v>3000000</v>
      </c>
      <c r="AP672" s="124">
        <f>'آبان 1400'!AQ673</f>
        <v>0</v>
      </c>
      <c r="AQ672" s="124">
        <f>'آبان 1400'!AR673</f>
        <v>0</v>
      </c>
      <c r="AR672" s="124">
        <f>'آبان 1400'!AS673</f>
        <v>0</v>
      </c>
      <c r="AS672" s="379">
        <f>'آبان 1400'!AT673</f>
        <v>0</v>
      </c>
      <c r="AT672" s="372">
        <f t="shared" si="448"/>
        <v>75567663.216000006</v>
      </c>
      <c r="AU672" s="174">
        <f>'آبان 1400'!AV673</f>
        <v>54308316.440880008</v>
      </c>
      <c r="AV672" s="142">
        <f>'آبان 1400'!AW673</f>
        <v>72912168.215999991</v>
      </c>
      <c r="AW672" s="143">
        <f t="shared" si="449"/>
        <v>5103851.7751199994</v>
      </c>
      <c r="AX672" s="76">
        <f t="shared" si="450"/>
        <v>1430831.644088001</v>
      </c>
      <c r="AY672" s="143">
        <f>'آبان 1400'!AZ673</f>
        <v>0</v>
      </c>
      <c r="AZ672" s="143">
        <f>'آبان 1400'!BA673</f>
        <v>0</v>
      </c>
      <c r="BA672" s="143">
        <f>'آبان 1400'!BB673</f>
        <v>0</v>
      </c>
      <c r="BB672" s="143">
        <f>'آبان 1400'!BC673</f>
        <v>0</v>
      </c>
      <c r="BC672" s="143">
        <f>'آبان 1400'!BD673</f>
        <v>0</v>
      </c>
      <c r="BD672" s="143">
        <f>'آبان 1400'!BE673</f>
        <v>0</v>
      </c>
      <c r="BE672" s="143">
        <f>'آبان 1400'!BF673</f>
        <v>0</v>
      </c>
      <c r="BF672" s="144">
        <f t="shared" si="451"/>
        <v>6534683.4192080004</v>
      </c>
      <c r="BG672" s="141">
        <f t="shared" si="452"/>
        <v>69032979</v>
      </c>
      <c r="BH672" s="145">
        <f t="shared" si="453"/>
        <v>75567663.216000006</v>
      </c>
      <c r="BI672" s="128">
        <f t="shared" si="446"/>
        <v>4659160</v>
      </c>
      <c r="BJ672" s="146">
        <f t="shared" si="454"/>
        <v>2329580</v>
      </c>
      <c r="BK672" s="146">
        <f t="shared" si="455"/>
        <v>698874</v>
      </c>
      <c r="BL672" s="147">
        <f t="shared" si="456"/>
        <v>1120000</v>
      </c>
      <c r="BM672" s="383">
        <v>0</v>
      </c>
      <c r="BN672" s="148">
        <f t="shared" si="457"/>
        <v>84375277.216000006</v>
      </c>
      <c r="BO672" s="149">
        <f t="shared" si="458"/>
        <v>72912168.215999991</v>
      </c>
      <c r="BP672" s="150">
        <f t="shared" si="459"/>
        <v>16769798.689679999</v>
      </c>
      <c r="BQ672" s="151">
        <f t="shared" si="460"/>
        <v>101145075.90568</v>
      </c>
      <c r="BR672" s="152">
        <f t="shared" si="461"/>
        <v>100800</v>
      </c>
      <c r="BS672" s="148">
        <f t="shared" si="462"/>
        <v>101245875.90568</v>
      </c>
      <c r="BT672" s="136">
        <v>0</v>
      </c>
      <c r="BU672" s="149">
        <f t="shared" si="463"/>
        <v>8437527.7216000017</v>
      </c>
      <c r="BV672" s="153">
        <f t="shared" si="464"/>
        <v>4218763.8608000008</v>
      </c>
      <c r="BW672" s="134">
        <f t="shared" si="465"/>
        <v>88589584.323280007</v>
      </c>
      <c r="BX672" s="148">
        <f t="shared" si="466"/>
        <v>7687614</v>
      </c>
      <c r="BY672" s="135">
        <f t="shared" si="467"/>
        <v>80901970.323280007</v>
      </c>
      <c r="CD672" s="400">
        <f>'آبان 1400'!AU673</f>
        <v>75567663.216000006</v>
      </c>
      <c r="CE672" s="401">
        <f>'آبان 1400'!AV673</f>
        <v>54308316.440880008</v>
      </c>
      <c r="CF672" s="401">
        <f>'آبان 1400'!AW673</f>
        <v>72912168.215999991</v>
      </c>
      <c r="CG672" s="401">
        <f>'آبان 1400'!AX673</f>
        <v>5103851.7751199994</v>
      </c>
      <c r="CH672" s="401">
        <f>'آبان 1400'!AY673</f>
        <v>1430831.644088001</v>
      </c>
      <c r="CI672" s="401">
        <f>'آبان 1400'!AZ673</f>
        <v>0</v>
      </c>
      <c r="CJ672" s="401">
        <f>'آبان 1400'!BA673</f>
        <v>0</v>
      </c>
      <c r="CK672" s="401">
        <f>'آبان 1400'!BB673</f>
        <v>0</v>
      </c>
      <c r="CL672" s="401">
        <f>'آبان 1400'!BC673</f>
        <v>0</v>
      </c>
      <c r="CM672" s="401">
        <f>'آبان 1400'!BD673</f>
        <v>0</v>
      </c>
      <c r="CN672" s="401">
        <f>'آبان 1400'!BE673</f>
        <v>0</v>
      </c>
      <c r="CO672" s="401">
        <f>'آبان 1400'!BF673</f>
        <v>0</v>
      </c>
      <c r="CP672" s="401">
        <f>'آبان 1400'!BG673</f>
        <v>6534683.4192080004</v>
      </c>
      <c r="CQ672" s="401">
        <f>'آبان 1400'!BH673</f>
        <v>69032979</v>
      </c>
      <c r="CR672" s="401">
        <f t="shared" si="468"/>
        <v>75567663.216000006</v>
      </c>
      <c r="CS672" s="56">
        <f t="shared" si="469"/>
        <v>4659160</v>
      </c>
      <c r="CT672" s="400">
        <f t="shared" si="470"/>
        <v>2329580</v>
      </c>
      <c r="CU672" s="401">
        <f t="shared" si="471"/>
        <v>698874</v>
      </c>
      <c r="CV672" s="401">
        <f t="shared" si="472"/>
        <v>1120000</v>
      </c>
      <c r="CW672" s="56">
        <v>0</v>
      </c>
      <c r="CX672" s="401">
        <f t="shared" si="473"/>
        <v>84375277.216000006</v>
      </c>
      <c r="CY672" s="401">
        <f t="shared" si="474"/>
        <v>72912168.215999991</v>
      </c>
      <c r="CZ672" s="401">
        <f t="shared" si="475"/>
        <v>16769798.689679999</v>
      </c>
      <c r="DA672" s="401">
        <f t="shared" si="476"/>
        <v>101145075.90568</v>
      </c>
      <c r="DB672" s="401">
        <f t="shared" si="477"/>
        <v>100800</v>
      </c>
      <c r="DC672" s="401">
        <f t="shared" si="478"/>
        <v>101245875.90568</v>
      </c>
      <c r="DD672" s="406">
        <v>0</v>
      </c>
      <c r="DE672" s="401">
        <f t="shared" si="479"/>
        <v>8437527.7216000017</v>
      </c>
      <c r="DF672" s="401">
        <f t="shared" si="480"/>
        <v>4218763.8608000008</v>
      </c>
      <c r="DG672" s="401">
        <f t="shared" si="481"/>
        <v>88589584.323280007</v>
      </c>
      <c r="DH672" s="401">
        <f t="shared" si="482"/>
        <v>7687614</v>
      </c>
      <c r="DI672" s="401">
        <f t="shared" si="483"/>
        <v>80901970.323280007</v>
      </c>
      <c r="DJ672" s="401">
        <f t="shared" si="484"/>
        <v>0</v>
      </c>
      <c r="DL672" s="408">
        <f t="shared" si="485"/>
        <v>6638737.5</v>
      </c>
      <c r="DM672" s="408">
        <f t="shared" si="486"/>
        <v>-1979577.5</v>
      </c>
    </row>
    <row r="673" spans="1:117" s="56" customFormat="1" ht="21" x14ac:dyDescent="0.2">
      <c r="A673" s="192">
        <f t="shared" si="447"/>
        <v>2655495</v>
      </c>
      <c r="B673" s="137">
        <f>'آبان 1400'!B674</f>
        <v>668</v>
      </c>
      <c r="C673" s="137">
        <f>'آبان 1400'!C674</f>
        <v>467</v>
      </c>
      <c r="D673" s="137">
        <f>'آبان 1400'!D674</f>
        <v>13206</v>
      </c>
      <c r="E673" s="137" t="str">
        <f>'آبان 1400'!E674</f>
        <v>صابر</v>
      </c>
      <c r="F673" s="137" t="str">
        <f>'آبان 1400'!F674</f>
        <v>صیادی</v>
      </c>
      <c r="G673" s="137" t="str">
        <f>'آبان 1400'!G674</f>
        <v>نگهبان</v>
      </c>
      <c r="H673" s="137" t="str">
        <f>'آبان 1400'!H674</f>
        <v>آذربایجان غربی</v>
      </c>
      <c r="I673" s="137" t="str">
        <f>'آبان 1400'!I674</f>
        <v>132-700-45258895-1</v>
      </c>
      <c r="J673" s="137" t="str">
        <f>'آبان 1400'!J674</f>
        <v>2971865592</v>
      </c>
      <c r="K673" s="137" t="str">
        <f>'آبان 1400'!K674</f>
        <v>0019185757</v>
      </c>
      <c r="L673" s="137" t="str">
        <f>'آبان 1400'!L674</f>
        <v>آذربایجان غربی</v>
      </c>
      <c r="M673" s="137" t="str">
        <f>'آبان 1400'!M674</f>
        <v>نگهبان</v>
      </c>
      <c r="N673" s="121" t="str">
        <f>'آبان 1400'!N674</f>
        <v>*</v>
      </c>
      <c r="O673" s="120">
        <f>'آبان 1400'!O674</f>
        <v>0</v>
      </c>
      <c r="P673" s="122">
        <f>'آبان 1400'!P674</f>
        <v>0</v>
      </c>
      <c r="Q673" s="362">
        <f>'آبان 1400'!Q674</f>
        <v>30</v>
      </c>
      <c r="R673" s="362">
        <f>'آبان 1400'!R674</f>
        <v>120</v>
      </c>
      <c r="S673" s="362">
        <f>'آبان 1400'!S674</f>
        <v>110</v>
      </c>
      <c r="T673" s="362">
        <f>'آبان 1400'!T674</f>
        <v>29.33</v>
      </c>
      <c r="U673" s="138">
        <f>'آبان 1400'!U674</f>
        <v>0</v>
      </c>
      <c r="V673" s="121">
        <f>'آبان 1400'!W674</f>
        <v>0</v>
      </c>
      <c r="W673" s="122">
        <f>'آبان 1400'!X674</f>
        <v>0</v>
      </c>
      <c r="X673" s="370">
        <f>'آبان 1400'!Y674</f>
        <v>0</v>
      </c>
      <c r="Y673" s="370">
        <f>'آبان 1400'!Z674</f>
        <v>0</v>
      </c>
      <c r="Z673" s="139">
        <f>'آبان 1400'!AA674</f>
        <v>885165</v>
      </c>
      <c r="AA673" s="139">
        <f>'آبان 1400'!AB674</f>
        <v>46667</v>
      </c>
      <c r="AB673" s="139">
        <f>'آبان 1400'!AC674</f>
        <v>931832</v>
      </c>
      <c r="AC673" s="139">
        <f>'آبان 1400'!AD674</f>
        <v>4500000</v>
      </c>
      <c r="AD673" s="139">
        <f>'آبان 1400'!AE674</f>
        <v>6000000</v>
      </c>
      <c r="AE673" s="140">
        <f>'آبان 1400'!AF674</f>
        <v>177895.19999999998</v>
      </c>
      <c r="AF673" s="123">
        <f>'آبان 1400'!AG674</f>
        <v>26554950</v>
      </c>
      <c r="AG673" s="124">
        <f>'آبان 1400'!AH674</f>
        <v>1400010</v>
      </c>
      <c r="AH673" s="124">
        <f>'آبان 1400'!AI674</f>
        <v>21347423.999999996</v>
      </c>
      <c r="AI673" s="124">
        <f>'آبان 1400'!AJ674</f>
        <v>0</v>
      </c>
      <c r="AJ673" s="124">
        <f>'آبان 1400'!AK674</f>
        <v>4500000</v>
      </c>
      <c r="AK673" s="124">
        <f>'آبان 1400'!AL674</f>
        <v>6000000</v>
      </c>
      <c r="AL673" s="124">
        <f>'آبان 1400'!AM674</f>
        <v>4892117.9999999991</v>
      </c>
      <c r="AM673" s="124">
        <f>'آبان 1400'!AN674</f>
        <v>5217666.2159999991</v>
      </c>
      <c r="AN673" s="124">
        <f>'آبان 1400'!AO674</f>
        <v>0</v>
      </c>
      <c r="AO673" s="124">
        <f>'آبان 1400'!AP674</f>
        <v>3000000</v>
      </c>
      <c r="AP673" s="124">
        <f>'آبان 1400'!AQ674</f>
        <v>0</v>
      </c>
      <c r="AQ673" s="124">
        <f>'آبان 1400'!AR674</f>
        <v>0</v>
      </c>
      <c r="AR673" s="124">
        <f>'آبان 1400'!AS674</f>
        <v>0</v>
      </c>
      <c r="AS673" s="379">
        <f>'آبان 1400'!AT674</f>
        <v>0</v>
      </c>
      <c r="AT673" s="372">
        <f t="shared" si="448"/>
        <v>72912168.216000006</v>
      </c>
      <c r="AU673" s="174">
        <f>'آبان 1400'!AV674</f>
        <v>54308316.440880008</v>
      </c>
      <c r="AV673" s="142">
        <f>'آبان 1400'!AW674</f>
        <v>72912168.215999991</v>
      </c>
      <c r="AW673" s="143">
        <f t="shared" si="449"/>
        <v>5103851.7751199994</v>
      </c>
      <c r="AX673" s="76">
        <f t="shared" si="450"/>
        <v>1430831.644088001</v>
      </c>
      <c r="AY673" s="143">
        <f>'آبان 1400'!AZ674</f>
        <v>0</v>
      </c>
      <c r="AZ673" s="143">
        <f>'آبان 1400'!BA674</f>
        <v>0</v>
      </c>
      <c r="BA673" s="143">
        <f>'آبان 1400'!BB674</f>
        <v>0</v>
      </c>
      <c r="BB673" s="143">
        <f>'آبان 1400'!BC674</f>
        <v>0</v>
      </c>
      <c r="BC673" s="143">
        <f>'آبان 1400'!BD674</f>
        <v>0</v>
      </c>
      <c r="BD673" s="143">
        <f>'آبان 1400'!BE674</f>
        <v>0</v>
      </c>
      <c r="BE673" s="143">
        <f>'آبان 1400'!BF674</f>
        <v>0</v>
      </c>
      <c r="BF673" s="144">
        <f t="shared" si="451"/>
        <v>6534683.4192080004</v>
      </c>
      <c r="BG673" s="141">
        <f t="shared" si="452"/>
        <v>66377484</v>
      </c>
      <c r="BH673" s="145">
        <f t="shared" si="453"/>
        <v>72912168.216000006</v>
      </c>
      <c r="BI673" s="128">
        <f t="shared" si="446"/>
        <v>4659160</v>
      </c>
      <c r="BJ673" s="146">
        <f t="shared" si="454"/>
        <v>2329580</v>
      </c>
      <c r="BK673" s="146">
        <f t="shared" si="455"/>
        <v>698874</v>
      </c>
      <c r="BL673" s="147">
        <f t="shared" si="456"/>
        <v>1120000</v>
      </c>
      <c r="BM673" s="383">
        <v>0</v>
      </c>
      <c r="BN673" s="148">
        <f t="shared" si="457"/>
        <v>81719782.216000006</v>
      </c>
      <c r="BO673" s="149">
        <f t="shared" si="458"/>
        <v>72912168.215999991</v>
      </c>
      <c r="BP673" s="150">
        <f t="shared" si="459"/>
        <v>16769798.689679999</v>
      </c>
      <c r="BQ673" s="151">
        <f t="shared" si="460"/>
        <v>98489580.905680001</v>
      </c>
      <c r="BR673" s="152">
        <f t="shared" si="461"/>
        <v>100800</v>
      </c>
      <c r="BS673" s="148">
        <f t="shared" si="462"/>
        <v>98590380.905680001</v>
      </c>
      <c r="BT673" s="136">
        <v>0</v>
      </c>
      <c r="BU673" s="149">
        <f t="shared" si="463"/>
        <v>8171978.2216000007</v>
      </c>
      <c r="BV673" s="153">
        <f t="shared" si="464"/>
        <v>4085989.1108000004</v>
      </c>
      <c r="BW673" s="134">
        <f t="shared" si="465"/>
        <v>86332413.573280007</v>
      </c>
      <c r="BX673" s="148">
        <f t="shared" si="466"/>
        <v>7687614</v>
      </c>
      <c r="BY673" s="135">
        <f t="shared" si="467"/>
        <v>78644799.573280007</v>
      </c>
      <c r="CD673" s="400">
        <f>'آبان 1400'!AU674</f>
        <v>72912168.216000006</v>
      </c>
      <c r="CE673" s="401">
        <f>'آبان 1400'!AV674</f>
        <v>54308316.440880008</v>
      </c>
      <c r="CF673" s="401">
        <f>'آبان 1400'!AW674</f>
        <v>72912168.215999991</v>
      </c>
      <c r="CG673" s="401">
        <f>'آبان 1400'!AX674</f>
        <v>5103851.7751199994</v>
      </c>
      <c r="CH673" s="401">
        <f>'آبان 1400'!AY674</f>
        <v>1430831.644088001</v>
      </c>
      <c r="CI673" s="401">
        <f>'آبان 1400'!AZ674</f>
        <v>0</v>
      </c>
      <c r="CJ673" s="401">
        <f>'آبان 1400'!BA674</f>
        <v>0</v>
      </c>
      <c r="CK673" s="401">
        <f>'آبان 1400'!BB674</f>
        <v>0</v>
      </c>
      <c r="CL673" s="401">
        <f>'آبان 1400'!BC674</f>
        <v>0</v>
      </c>
      <c r="CM673" s="401">
        <f>'آبان 1400'!BD674</f>
        <v>0</v>
      </c>
      <c r="CN673" s="401">
        <f>'آبان 1400'!BE674</f>
        <v>0</v>
      </c>
      <c r="CO673" s="401">
        <f>'آبان 1400'!BF674</f>
        <v>0</v>
      </c>
      <c r="CP673" s="401">
        <f>'آبان 1400'!BG674</f>
        <v>6534683.4192080004</v>
      </c>
      <c r="CQ673" s="401">
        <f>'آبان 1400'!BH674</f>
        <v>66377484</v>
      </c>
      <c r="CR673" s="401">
        <f t="shared" si="468"/>
        <v>72912168.216000006</v>
      </c>
      <c r="CS673" s="56">
        <f t="shared" si="469"/>
        <v>4659160</v>
      </c>
      <c r="CT673" s="400">
        <f t="shared" si="470"/>
        <v>2329580</v>
      </c>
      <c r="CU673" s="401">
        <f t="shared" si="471"/>
        <v>698874</v>
      </c>
      <c r="CV673" s="401">
        <f t="shared" si="472"/>
        <v>1120000</v>
      </c>
      <c r="CW673" s="56">
        <v>0</v>
      </c>
      <c r="CX673" s="401">
        <f t="shared" si="473"/>
        <v>81719782.216000006</v>
      </c>
      <c r="CY673" s="401">
        <f t="shared" si="474"/>
        <v>72912168.215999991</v>
      </c>
      <c r="CZ673" s="401">
        <f t="shared" si="475"/>
        <v>16769798.689679999</v>
      </c>
      <c r="DA673" s="401">
        <f t="shared" si="476"/>
        <v>98489580.905680001</v>
      </c>
      <c r="DB673" s="401">
        <f t="shared" si="477"/>
        <v>100800</v>
      </c>
      <c r="DC673" s="401">
        <f t="shared" si="478"/>
        <v>98590380.905680001</v>
      </c>
      <c r="DD673" s="406">
        <v>0</v>
      </c>
      <c r="DE673" s="401">
        <f t="shared" si="479"/>
        <v>8171978.2216000007</v>
      </c>
      <c r="DF673" s="401">
        <f t="shared" si="480"/>
        <v>4085989.1108000004</v>
      </c>
      <c r="DG673" s="401">
        <f t="shared" si="481"/>
        <v>86332413.573280007</v>
      </c>
      <c r="DH673" s="401">
        <f t="shared" si="482"/>
        <v>7687614</v>
      </c>
      <c r="DI673" s="401">
        <f t="shared" si="483"/>
        <v>78644799.573280007</v>
      </c>
      <c r="DJ673" s="401">
        <f t="shared" si="484"/>
        <v>0</v>
      </c>
      <c r="DL673" s="408">
        <f t="shared" si="485"/>
        <v>6638737.5</v>
      </c>
      <c r="DM673" s="408">
        <f t="shared" si="486"/>
        <v>-1979577.5</v>
      </c>
    </row>
    <row r="674" spans="1:117" s="56" customFormat="1" ht="21" x14ac:dyDescent="0.2">
      <c r="A674" s="192">
        <f t="shared" si="447"/>
        <v>2655495</v>
      </c>
      <c r="B674" s="137">
        <f>'آبان 1400'!B675</f>
        <v>669</v>
      </c>
      <c r="C674" s="137">
        <f>'آبان 1400'!C675</f>
        <v>468</v>
      </c>
      <c r="D674" s="137">
        <f>'آبان 1400'!D675</f>
        <v>13209</v>
      </c>
      <c r="E674" s="137" t="str">
        <f>'آبان 1400'!E675</f>
        <v>حمید</v>
      </c>
      <c r="F674" s="137" t="str">
        <f>'آبان 1400'!F675</f>
        <v>کردستانی</v>
      </c>
      <c r="G674" s="137" t="str">
        <f>'آبان 1400'!G675</f>
        <v>نگهبان</v>
      </c>
      <c r="H674" s="137" t="str">
        <f>'آبان 1400'!H675</f>
        <v>آذربایجان غربی</v>
      </c>
      <c r="I674" s="137" t="str">
        <f>'آبان 1400'!I675</f>
        <v>420-813-7788903-1</v>
      </c>
      <c r="J674" s="137" t="str">
        <f>'آبان 1400'!J675</f>
        <v>2939830541</v>
      </c>
      <c r="K674" s="137" t="str">
        <f>'آبان 1400'!K675</f>
        <v>0038368333</v>
      </c>
      <c r="L674" s="137" t="str">
        <f>'آبان 1400'!L675</f>
        <v>آذربایجان غربی</v>
      </c>
      <c r="M674" s="137" t="str">
        <f>'آبان 1400'!M675</f>
        <v>نگهبان</v>
      </c>
      <c r="N674" s="121" t="str">
        <f>'آبان 1400'!N675</f>
        <v>*</v>
      </c>
      <c r="O674" s="120">
        <f>'آبان 1400'!O675</f>
        <v>0</v>
      </c>
      <c r="P674" s="122">
        <f>'آبان 1400'!P675</f>
        <v>0</v>
      </c>
      <c r="Q674" s="362">
        <f>'آبان 1400'!Q675</f>
        <v>30</v>
      </c>
      <c r="R674" s="362">
        <f>'آبان 1400'!R675</f>
        <v>120</v>
      </c>
      <c r="S674" s="362">
        <f>'آبان 1400'!S675</f>
        <v>110</v>
      </c>
      <c r="T674" s="362">
        <f>'آبان 1400'!T675</f>
        <v>29.33</v>
      </c>
      <c r="U674" s="138">
        <f>'آبان 1400'!U675</f>
        <v>0</v>
      </c>
      <c r="V674" s="121">
        <f>'آبان 1400'!W675</f>
        <v>0</v>
      </c>
      <c r="W674" s="122">
        <f>'آبان 1400'!X675</f>
        <v>0</v>
      </c>
      <c r="X674" s="370">
        <f>'آبان 1400'!Y675</f>
        <v>0</v>
      </c>
      <c r="Y674" s="370">
        <f>'آبان 1400'!Z675</f>
        <v>0</v>
      </c>
      <c r="Z674" s="139">
        <f>'آبان 1400'!AA675</f>
        <v>885165</v>
      </c>
      <c r="AA674" s="139">
        <f>'آبان 1400'!AB675</f>
        <v>46667</v>
      </c>
      <c r="AB674" s="139">
        <f>'آبان 1400'!AC675</f>
        <v>931832</v>
      </c>
      <c r="AC674" s="139">
        <f>'آبان 1400'!AD675</f>
        <v>4500000</v>
      </c>
      <c r="AD674" s="139">
        <f>'آبان 1400'!AE675</f>
        <v>6000000</v>
      </c>
      <c r="AE674" s="140">
        <f>'آبان 1400'!AF675</f>
        <v>177895.19999999998</v>
      </c>
      <c r="AF674" s="123">
        <f>'آبان 1400'!AG675</f>
        <v>26554950</v>
      </c>
      <c r="AG674" s="124">
        <f>'آبان 1400'!AH675</f>
        <v>1400010</v>
      </c>
      <c r="AH674" s="124">
        <f>'آبان 1400'!AI675</f>
        <v>21347423.999999996</v>
      </c>
      <c r="AI674" s="124">
        <f>'آبان 1400'!AJ675</f>
        <v>0</v>
      </c>
      <c r="AJ674" s="124">
        <f>'آبان 1400'!AK675</f>
        <v>4500000</v>
      </c>
      <c r="AK674" s="124">
        <f>'آبان 1400'!AL675</f>
        <v>6000000</v>
      </c>
      <c r="AL674" s="124">
        <f>'آبان 1400'!AM675</f>
        <v>4892117.9999999991</v>
      </c>
      <c r="AM674" s="124">
        <f>'آبان 1400'!AN675</f>
        <v>5217666.2159999991</v>
      </c>
      <c r="AN674" s="124">
        <f>'آبان 1400'!AO675</f>
        <v>0</v>
      </c>
      <c r="AO674" s="124">
        <f>'آبان 1400'!AP675</f>
        <v>3000000</v>
      </c>
      <c r="AP674" s="124">
        <f>'آبان 1400'!AQ675</f>
        <v>0</v>
      </c>
      <c r="AQ674" s="124">
        <f>'آبان 1400'!AR675</f>
        <v>0</v>
      </c>
      <c r="AR674" s="124">
        <f>'آبان 1400'!AS675</f>
        <v>0</v>
      </c>
      <c r="AS674" s="379">
        <f>'آبان 1400'!AT675</f>
        <v>0</v>
      </c>
      <c r="AT674" s="372">
        <f t="shared" si="448"/>
        <v>72912168.216000006</v>
      </c>
      <c r="AU674" s="174">
        <f>'آبان 1400'!AV675</f>
        <v>54308316.440880008</v>
      </c>
      <c r="AV674" s="142">
        <f>'آبان 1400'!AW675</f>
        <v>72912168.215999991</v>
      </c>
      <c r="AW674" s="143">
        <f t="shared" si="449"/>
        <v>5103851.7751199994</v>
      </c>
      <c r="AX674" s="76">
        <f t="shared" si="450"/>
        <v>1430831.644088001</v>
      </c>
      <c r="AY674" s="143">
        <f>'آبان 1400'!AZ675</f>
        <v>0</v>
      </c>
      <c r="AZ674" s="143">
        <f>'آبان 1400'!BA675</f>
        <v>0</v>
      </c>
      <c r="BA674" s="143">
        <f>'آبان 1400'!BB675</f>
        <v>0</v>
      </c>
      <c r="BB674" s="143">
        <f>'آبان 1400'!BC675</f>
        <v>0</v>
      </c>
      <c r="BC674" s="143">
        <f>'آبان 1400'!BD675</f>
        <v>0</v>
      </c>
      <c r="BD674" s="143">
        <f>'آبان 1400'!BE675</f>
        <v>0</v>
      </c>
      <c r="BE674" s="143">
        <f>'آبان 1400'!BF675</f>
        <v>0</v>
      </c>
      <c r="BF674" s="144">
        <f t="shared" si="451"/>
        <v>6534683.4192080004</v>
      </c>
      <c r="BG674" s="141">
        <f t="shared" si="452"/>
        <v>66377484</v>
      </c>
      <c r="BH674" s="145">
        <f t="shared" si="453"/>
        <v>72912168.216000006</v>
      </c>
      <c r="BI674" s="128">
        <f t="shared" si="446"/>
        <v>4659160</v>
      </c>
      <c r="BJ674" s="146">
        <f t="shared" si="454"/>
        <v>2329580</v>
      </c>
      <c r="BK674" s="146">
        <f t="shared" si="455"/>
        <v>698874</v>
      </c>
      <c r="BL674" s="147">
        <f t="shared" si="456"/>
        <v>1120000</v>
      </c>
      <c r="BM674" s="383">
        <v>0</v>
      </c>
      <c r="BN674" s="148">
        <f t="shared" si="457"/>
        <v>81719782.216000006</v>
      </c>
      <c r="BO674" s="149">
        <f t="shared" si="458"/>
        <v>72912168.215999991</v>
      </c>
      <c r="BP674" s="150">
        <f t="shared" si="459"/>
        <v>16769798.689679999</v>
      </c>
      <c r="BQ674" s="151">
        <f t="shared" si="460"/>
        <v>98489580.905680001</v>
      </c>
      <c r="BR674" s="152">
        <f t="shared" si="461"/>
        <v>100800</v>
      </c>
      <c r="BS674" s="148">
        <f t="shared" si="462"/>
        <v>98590380.905680001</v>
      </c>
      <c r="BT674" s="136">
        <v>0</v>
      </c>
      <c r="BU674" s="149">
        <f t="shared" si="463"/>
        <v>8171978.2216000007</v>
      </c>
      <c r="BV674" s="153">
        <f t="shared" si="464"/>
        <v>4085989.1108000004</v>
      </c>
      <c r="BW674" s="134">
        <f t="shared" si="465"/>
        <v>86332413.573280007</v>
      </c>
      <c r="BX674" s="148">
        <f t="shared" si="466"/>
        <v>7687614</v>
      </c>
      <c r="BY674" s="135">
        <f t="shared" si="467"/>
        <v>78644799.573280007</v>
      </c>
      <c r="CD674" s="400">
        <f>'آبان 1400'!AU675</f>
        <v>72912168.216000006</v>
      </c>
      <c r="CE674" s="401">
        <f>'آبان 1400'!AV675</f>
        <v>54308316.440880008</v>
      </c>
      <c r="CF674" s="401">
        <f>'آبان 1400'!AW675</f>
        <v>72912168.215999991</v>
      </c>
      <c r="CG674" s="401">
        <f>'آبان 1400'!AX675</f>
        <v>5103851.7751199994</v>
      </c>
      <c r="CH674" s="401">
        <f>'آبان 1400'!AY675</f>
        <v>1430831.644088001</v>
      </c>
      <c r="CI674" s="401">
        <f>'آبان 1400'!AZ675</f>
        <v>0</v>
      </c>
      <c r="CJ674" s="401">
        <f>'آبان 1400'!BA675</f>
        <v>0</v>
      </c>
      <c r="CK674" s="401">
        <f>'آبان 1400'!BB675</f>
        <v>0</v>
      </c>
      <c r="CL674" s="401">
        <f>'آبان 1400'!BC675</f>
        <v>0</v>
      </c>
      <c r="CM674" s="401">
        <f>'آبان 1400'!BD675</f>
        <v>0</v>
      </c>
      <c r="CN674" s="401">
        <f>'آبان 1400'!BE675</f>
        <v>0</v>
      </c>
      <c r="CO674" s="401">
        <f>'آبان 1400'!BF675</f>
        <v>0</v>
      </c>
      <c r="CP674" s="401">
        <f>'آبان 1400'!BG675</f>
        <v>6534683.4192080004</v>
      </c>
      <c r="CQ674" s="401">
        <f>'آبان 1400'!BH675</f>
        <v>66377484</v>
      </c>
      <c r="CR674" s="401">
        <f t="shared" si="468"/>
        <v>72912168.216000006</v>
      </c>
      <c r="CS674" s="56">
        <f t="shared" si="469"/>
        <v>4659160</v>
      </c>
      <c r="CT674" s="400">
        <f t="shared" si="470"/>
        <v>2329580</v>
      </c>
      <c r="CU674" s="401">
        <f t="shared" si="471"/>
        <v>698874</v>
      </c>
      <c r="CV674" s="401">
        <f t="shared" si="472"/>
        <v>1120000</v>
      </c>
      <c r="CW674" s="56">
        <v>0</v>
      </c>
      <c r="CX674" s="401">
        <f t="shared" si="473"/>
        <v>81719782.216000006</v>
      </c>
      <c r="CY674" s="401">
        <f t="shared" si="474"/>
        <v>72912168.215999991</v>
      </c>
      <c r="CZ674" s="401">
        <f t="shared" si="475"/>
        <v>16769798.689679999</v>
      </c>
      <c r="DA674" s="401">
        <f t="shared" si="476"/>
        <v>98489580.905680001</v>
      </c>
      <c r="DB674" s="401">
        <f t="shared" si="477"/>
        <v>100800</v>
      </c>
      <c r="DC674" s="401">
        <f t="shared" si="478"/>
        <v>98590380.905680001</v>
      </c>
      <c r="DD674" s="406">
        <v>0</v>
      </c>
      <c r="DE674" s="401">
        <f t="shared" si="479"/>
        <v>8171978.2216000007</v>
      </c>
      <c r="DF674" s="401">
        <f t="shared" si="480"/>
        <v>4085989.1108000004</v>
      </c>
      <c r="DG674" s="401">
        <f t="shared" si="481"/>
        <v>86332413.573280007</v>
      </c>
      <c r="DH674" s="401">
        <f t="shared" si="482"/>
        <v>7687614</v>
      </c>
      <c r="DI674" s="401">
        <f t="shared" si="483"/>
        <v>78644799.573280007</v>
      </c>
      <c r="DJ674" s="401">
        <f t="shared" si="484"/>
        <v>0</v>
      </c>
      <c r="DL674" s="408">
        <f t="shared" si="485"/>
        <v>6638737.5</v>
      </c>
      <c r="DM674" s="408">
        <f t="shared" si="486"/>
        <v>-1979577.5</v>
      </c>
    </row>
    <row r="675" spans="1:117" s="56" customFormat="1" ht="21" x14ac:dyDescent="0.2">
      <c r="A675" s="192">
        <f t="shared" si="447"/>
        <v>2655495</v>
      </c>
      <c r="B675" s="137">
        <f>'آبان 1400'!B676</f>
        <v>670</v>
      </c>
      <c r="C675" s="137">
        <f>'آبان 1400'!C676</f>
        <v>469</v>
      </c>
      <c r="D675" s="137">
        <f>'آبان 1400'!D676</f>
        <v>13210</v>
      </c>
      <c r="E675" s="137" t="str">
        <f>'آبان 1400'!E676</f>
        <v>رضا</v>
      </c>
      <c r="F675" s="137" t="str">
        <f>'آبان 1400'!F676</f>
        <v>حسن بابایی</v>
      </c>
      <c r="G675" s="137" t="str">
        <f>'آبان 1400'!G676</f>
        <v>نگهبان</v>
      </c>
      <c r="H675" s="137" t="str">
        <f>'آبان 1400'!H676</f>
        <v>آذربایجان غربی</v>
      </c>
      <c r="I675" s="137" t="str">
        <f>'آبان 1400'!I676</f>
        <v>420-813-41841604-1</v>
      </c>
      <c r="J675" s="137" t="str">
        <f>'آبان 1400'!J676</f>
        <v>2930141085</v>
      </c>
      <c r="K675" s="137" t="str">
        <f>'آبان 1400'!K676</f>
        <v>0019185759</v>
      </c>
      <c r="L675" s="137" t="str">
        <f>'آبان 1400'!L676</f>
        <v>آذربایجان غربی</v>
      </c>
      <c r="M675" s="137" t="str">
        <f>'آبان 1400'!M676</f>
        <v>نگهبان</v>
      </c>
      <c r="N675" s="121" t="str">
        <f>'آبان 1400'!N676</f>
        <v>*</v>
      </c>
      <c r="O675" s="120">
        <f>'آبان 1400'!O676</f>
        <v>0</v>
      </c>
      <c r="P675" s="122">
        <f>'آبان 1400'!P676</f>
        <v>0</v>
      </c>
      <c r="Q675" s="362">
        <f>'آبان 1400'!Q676</f>
        <v>30</v>
      </c>
      <c r="R675" s="362">
        <f>'آبان 1400'!R676</f>
        <v>120</v>
      </c>
      <c r="S675" s="362">
        <f>'آبان 1400'!S676</f>
        <v>110</v>
      </c>
      <c r="T675" s="362">
        <f>'آبان 1400'!T676</f>
        <v>29.33</v>
      </c>
      <c r="U675" s="138">
        <f>'آبان 1400'!U676</f>
        <v>0</v>
      </c>
      <c r="V675" s="121">
        <f>'آبان 1400'!W676</f>
        <v>0</v>
      </c>
      <c r="W675" s="122">
        <f>'آبان 1400'!X676</f>
        <v>0</v>
      </c>
      <c r="X675" s="370">
        <f>'آبان 1400'!Y676</f>
        <v>0</v>
      </c>
      <c r="Y675" s="370">
        <f>'آبان 1400'!Z676</f>
        <v>0</v>
      </c>
      <c r="Z675" s="139">
        <f>'آبان 1400'!AA676</f>
        <v>885165</v>
      </c>
      <c r="AA675" s="139">
        <f>'آبان 1400'!AB676</f>
        <v>46667</v>
      </c>
      <c r="AB675" s="139">
        <f>'آبان 1400'!AC676</f>
        <v>931832</v>
      </c>
      <c r="AC675" s="139">
        <f>'آبان 1400'!AD676</f>
        <v>4500000</v>
      </c>
      <c r="AD675" s="139">
        <f>'آبان 1400'!AE676</f>
        <v>6000000</v>
      </c>
      <c r="AE675" s="140">
        <f>'آبان 1400'!AF676</f>
        <v>177895.19999999998</v>
      </c>
      <c r="AF675" s="123">
        <f>'آبان 1400'!AG676</f>
        <v>26554950</v>
      </c>
      <c r="AG675" s="124">
        <f>'آبان 1400'!AH676</f>
        <v>1400010</v>
      </c>
      <c r="AH675" s="124">
        <f>'آبان 1400'!AI676</f>
        <v>21347423.999999996</v>
      </c>
      <c r="AI675" s="124">
        <f>'آبان 1400'!AJ676</f>
        <v>0</v>
      </c>
      <c r="AJ675" s="124">
        <f>'آبان 1400'!AK676</f>
        <v>4500000</v>
      </c>
      <c r="AK675" s="124">
        <f>'آبان 1400'!AL676</f>
        <v>6000000</v>
      </c>
      <c r="AL675" s="124">
        <f>'آبان 1400'!AM676</f>
        <v>4892117.9999999991</v>
      </c>
      <c r="AM675" s="124">
        <f>'آبان 1400'!AN676</f>
        <v>5217666.2159999991</v>
      </c>
      <c r="AN675" s="124">
        <f>'آبان 1400'!AO676</f>
        <v>0</v>
      </c>
      <c r="AO675" s="124">
        <f>'آبان 1400'!AP676</f>
        <v>3000000</v>
      </c>
      <c r="AP675" s="124">
        <f>'آبان 1400'!AQ676</f>
        <v>0</v>
      </c>
      <c r="AQ675" s="124">
        <f>'آبان 1400'!AR676</f>
        <v>0</v>
      </c>
      <c r="AR675" s="124">
        <f>'آبان 1400'!AS676</f>
        <v>0</v>
      </c>
      <c r="AS675" s="379">
        <f>'آبان 1400'!AT676</f>
        <v>0</v>
      </c>
      <c r="AT675" s="372">
        <f t="shared" si="448"/>
        <v>72912168.216000006</v>
      </c>
      <c r="AU675" s="174">
        <f>'آبان 1400'!AV676</f>
        <v>54308316.440880008</v>
      </c>
      <c r="AV675" s="142">
        <f>'آبان 1400'!AW676</f>
        <v>72912168.215999991</v>
      </c>
      <c r="AW675" s="143">
        <f t="shared" si="449"/>
        <v>5103851.7751199994</v>
      </c>
      <c r="AX675" s="76">
        <f t="shared" si="450"/>
        <v>1430831.644088001</v>
      </c>
      <c r="AY675" s="143">
        <f>'آبان 1400'!AZ676</f>
        <v>0</v>
      </c>
      <c r="AZ675" s="143">
        <f>'آبان 1400'!BA676</f>
        <v>0</v>
      </c>
      <c r="BA675" s="143">
        <f>'آبان 1400'!BB676</f>
        <v>0</v>
      </c>
      <c r="BB675" s="143">
        <f>'آبان 1400'!BC676</f>
        <v>0</v>
      </c>
      <c r="BC675" s="143">
        <f>'آبان 1400'!BD676</f>
        <v>0</v>
      </c>
      <c r="BD675" s="143">
        <f>'آبان 1400'!BE676</f>
        <v>0</v>
      </c>
      <c r="BE675" s="143">
        <f>'آبان 1400'!BF676</f>
        <v>0</v>
      </c>
      <c r="BF675" s="144">
        <f t="shared" si="451"/>
        <v>6534683.4192080004</v>
      </c>
      <c r="BG675" s="141">
        <f t="shared" si="452"/>
        <v>66377484</v>
      </c>
      <c r="BH675" s="145">
        <f t="shared" si="453"/>
        <v>72912168.216000006</v>
      </c>
      <c r="BI675" s="128">
        <f t="shared" si="446"/>
        <v>4659160</v>
      </c>
      <c r="BJ675" s="146">
        <f t="shared" si="454"/>
        <v>2329580</v>
      </c>
      <c r="BK675" s="146">
        <f t="shared" si="455"/>
        <v>698874</v>
      </c>
      <c r="BL675" s="147">
        <f t="shared" si="456"/>
        <v>1120000</v>
      </c>
      <c r="BM675" s="383">
        <v>0</v>
      </c>
      <c r="BN675" s="148">
        <f t="shared" si="457"/>
        <v>81719782.216000006</v>
      </c>
      <c r="BO675" s="149">
        <f t="shared" si="458"/>
        <v>72912168.215999991</v>
      </c>
      <c r="BP675" s="150">
        <f t="shared" si="459"/>
        <v>16769798.689679999</v>
      </c>
      <c r="BQ675" s="151">
        <f t="shared" si="460"/>
        <v>98489580.905680001</v>
      </c>
      <c r="BR675" s="152">
        <f t="shared" si="461"/>
        <v>100800</v>
      </c>
      <c r="BS675" s="148">
        <f t="shared" si="462"/>
        <v>98590380.905680001</v>
      </c>
      <c r="BT675" s="136">
        <v>0</v>
      </c>
      <c r="BU675" s="149">
        <f t="shared" si="463"/>
        <v>8171978.2216000007</v>
      </c>
      <c r="BV675" s="153">
        <f t="shared" si="464"/>
        <v>4085989.1108000004</v>
      </c>
      <c r="BW675" s="134">
        <f t="shared" si="465"/>
        <v>86332413.573280007</v>
      </c>
      <c r="BX675" s="148">
        <f t="shared" si="466"/>
        <v>7687614</v>
      </c>
      <c r="BY675" s="135">
        <f t="shared" si="467"/>
        <v>78644799.573280007</v>
      </c>
      <c r="CD675" s="400">
        <f>'آبان 1400'!AU676</f>
        <v>72912168.216000006</v>
      </c>
      <c r="CE675" s="401">
        <f>'آبان 1400'!AV676</f>
        <v>54308316.440880008</v>
      </c>
      <c r="CF675" s="401">
        <f>'آبان 1400'!AW676</f>
        <v>72912168.215999991</v>
      </c>
      <c r="CG675" s="401">
        <f>'آبان 1400'!AX676</f>
        <v>5103851.7751199994</v>
      </c>
      <c r="CH675" s="401">
        <f>'آبان 1400'!AY676</f>
        <v>1430831.644088001</v>
      </c>
      <c r="CI675" s="401">
        <f>'آبان 1400'!AZ676</f>
        <v>0</v>
      </c>
      <c r="CJ675" s="401">
        <f>'آبان 1400'!BA676</f>
        <v>0</v>
      </c>
      <c r="CK675" s="401">
        <f>'آبان 1400'!BB676</f>
        <v>0</v>
      </c>
      <c r="CL675" s="401">
        <f>'آبان 1400'!BC676</f>
        <v>0</v>
      </c>
      <c r="CM675" s="401">
        <f>'آبان 1400'!BD676</f>
        <v>0</v>
      </c>
      <c r="CN675" s="401">
        <f>'آبان 1400'!BE676</f>
        <v>0</v>
      </c>
      <c r="CO675" s="401">
        <f>'آبان 1400'!BF676</f>
        <v>0</v>
      </c>
      <c r="CP675" s="401">
        <f>'آبان 1400'!BG676</f>
        <v>6534683.4192080004</v>
      </c>
      <c r="CQ675" s="401">
        <f>'آبان 1400'!BH676</f>
        <v>66377484</v>
      </c>
      <c r="CR675" s="401">
        <f t="shared" si="468"/>
        <v>72912168.216000006</v>
      </c>
      <c r="CS675" s="56">
        <f t="shared" si="469"/>
        <v>4659160</v>
      </c>
      <c r="CT675" s="400">
        <f t="shared" si="470"/>
        <v>2329580</v>
      </c>
      <c r="CU675" s="401">
        <f t="shared" si="471"/>
        <v>698874</v>
      </c>
      <c r="CV675" s="401">
        <f t="shared" si="472"/>
        <v>1120000</v>
      </c>
      <c r="CW675" s="56">
        <v>0</v>
      </c>
      <c r="CX675" s="401">
        <f t="shared" si="473"/>
        <v>81719782.216000006</v>
      </c>
      <c r="CY675" s="401">
        <f t="shared" si="474"/>
        <v>72912168.215999991</v>
      </c>
      <c r="CZ675" s="401">
        <f t="shared" si="475"/>
        <v>16769798.689679999</v>
      </c>
      <c r="DA675" s="401">
        <f t="shared" si="476"/>
        <v>98489580.905680001</v>
      </c>
      <c r="DB675" s="401">
        <f t="shared" si="477"/>
        <v>100800</v>
      </c>
      <c r="DC675" s="401">
        <f t="shared" si="478"/>
        <v>98590380.905680001</v>
      </c>
      <c r="DD675" s="406">
        <v>0</v>
      </c>
      <c r="DE675" s="401">
        <f t="shared" si="479"/>
        <v>8171978.2216000007</v>
      </c>
      <c r="DF675" s="401">
        <f t="shared" si="480"/>
        <v>4085989.1108000004</v>
      </c>
      <c r="DG675" s="401">
        <f t="shared" si="481"/>
        <v>86332413.573280007</v>
      </c>
      <c r="DH675" s="401">
        <f t="shared" si="482"/>
        <v>7687614</v>
      </c>
      <c r="DI675" s="401">
        <f t="shared" si="483"/>
        <v>78644799.573280007</v>
      </c>
      <c r="DJ675" s="401">
        <f t="shared" si="484"/>
        <v>0</v>
      </c>
      <c r="DL675" s="408">
        <f t="shared" si="485"/>
        <v>6638737.5</v>
      </c>
      <c r="DM675" s="408">
        <f t="shared" si="486"/>
        <v>-1979577.5</v>
      </c>
    </row>
    <row r="676" spans="1:117" s="56" customFormat="1" ht="21" x14ac:dyDescent="0.2">
      <c r="A676" s="192">
        <f t="shared" si="447"/>
        <v>2655495</v>
      </c>
      <c r="B676" s="137">
        <f>'آبان 1400'!B677</f>
        <v>671</v>
      </c>
      <c r="C676" s="137">
        <f>'آبان 1400'!C677</f>
        <v>470</v>
      </c>
      <c r="D676" s="137">
        <f>'آبان 1400'!D677</f>
        <v>13208</v>
      </c>
      <c r="E676" s="137" t="str">
        <f>'آبان 1400'!E677</f>
        <v>حسن</v>
      </c>
      <c r="F676" s="137" t="str">
        <f>'آبان 1400'!F677</f>
        <v>درستی</v>
      </c>
      <c r="G676" s="137" t="str">
        <f>'آبان 1400'!G677</f>
        <v>نگهبان</v>
      </c>
      <c r="H676" s="137" t="str">
        <f>'آبان 1400'!H677</f>
        <v>آذربایجان غربی</v>
      </c>
      <c r="I676" s="137" t="str">
        <f>'آبان 1400'!I677</f>
        <v>272-813-41435224-1</v>
      </c>
      <c r="J676" s="137" t="str">
        <f>'آبان 1400'!J677</f>
        <v>2851876902</v>
      </c>
      <c r="K676" s="137" t="str">
        <f>'آبان 1400'!K677</f>
        <v>0044323340</v>
      </c>
      <c r="L676" s="137" t="str">
        <f>'آبان 1400'!L677</f>
        <v>آذربایجان غربی</v>
      </c>
      <c r="M676" s="137" t="str">
        <f>'آبان 1400'!M677</f>
        <v>نگهبان</v>
      </c>
      <c r="N676" s="121" t="str">
        <f>'آبان 1400'!N677</f>
        <v>*</v>
      </c>
      <c r="O676" s="120">
        <f>'آبان 1400'!O677</f>
        <v>0</v>
      </c>
      <c r="P676" s="122">
        <f>'آبان 1400'!P677</f>
        <v>0</v>
      </c>
      <c r="Q676" s="362">
        <f>'آبان 1400'!Q677</f>
        <v>30</v>
      </c>
      <c r="R676" s="362">
        <f>'آبان 1400'!R677</f>
        <v>120</v>
      </c>
      <c r="S676" s="362">
        <f>'آبان 1400'!S677</f>
        <v>110</v>
      </c>
      <c r="T676" s="362">
        <f>'آبان 1400'!T677</f>
        <v>29.33</v>
      </c>
      <c r="U676" s="138">
        <f>'آبان 1400'!U677</f>
        <v>0</v>
      </c>
      <c r="V676" s="121">
        <f>'آبان 1400'!W677</f>
        <v>0</v>
      </c>
      <c r="W676" s="122">
        <f>'آبان 1400'!X677</f>
        <v>0</v>
      </c>
      <c r="X676" s="370">
        <f>'آبان 1400'!Y677</f>
        <v>1</v>
      </c>
      <c r="Y676" s="370">
        <f>'آبان 1400'!Z677</f>
        <v>1</v>
      </c>
      <c r="Z676" s="139">
        <f>'آبان 1400'!AA677</f>
        <v>885165</v>
      </c>
      <c r="AA676" s="139">
        <f>'آبان 1400'!AB677</f>
        <v>46667</v>
      </c>
      <c r="AB676" s="139">
        <f>'آبان 1400'!AC677</f>
        <v>931832</v>
      </c>
      <c r="AC676" s="139">
        <f>'آبان 1400'!AD677</f>
        <v>4500000</v>
      </c>
      <c r="AD676" s="139">
        <f>'آبان 1400'!AE677</f>
        <v>6000000</v>
      </c>
      <c r="AE676" s="140">
        <f>'آبان 1400'!AF677</f>
        <v>177895.19999999998</v>
      </c>
      <c r="AF676" s="123">
        <f>'آبان 1400'!AG677</f>
        <v>26554950</v>
      </c>
      <c r="AG676" s="124">
        <f>'آبان 1400'!AH677</f>
        <v>1400010</v>
      </c>
      <c r="AH676" s="124">
        <f>'آبان 1400'!AI677</f>
        <v>21347423.999999996</v>
      </c>
      <c r="AI676" s="124">
        <f>'آبان 1400'!AJ677</f>
        <v>2655495</v>
      </c>
      <c r="AJ676" s="124">
        <f>'آبان 1400'!AK677</f>
        <v>4500000</v>
      </c>
      <c r="AK676" s="124">
        <f>'آبان 1400'!AL677</f>
        <v>6000000</v>
      </c>
      <c r="AL676" s="124">
        <f>'آبان 1400'!AM677</f>
        <v>4892117.9999999991</v>
      </c>
      <c r="AM676" s="124">
        <f>'آبان 1400'!AN677</f>
        <v>5217666.2159999991</v>
      </c>
      <c r="AN676" s="124">
        <f>'آبان 1400'!AO677</f>
        <v>0</v>
      </c>
      <c r="AO676" s="124">
        <f>'آبان 1400'!AP677</f>
        <v>4200000</v>
      </c>
      <c r="AP676" s="124">
        <f>'آبان 1400'!AQ677</f>
        <v>0</v>
      </c>
      <c r="AQ676" s="124">
        <f>'آبان 1400'!AR677</f>
        <v>0</v>
      </c>
      <c r="AR676" s="124">
        <f>'آبان 1400'!AS677</f>
        <v>0</v>
      </c>
      <c r="AS676" s="379">
        <f>'آبان 1400'!AT677</f>
        <v>0</v>
      </c>
      <c r="AT676" s="372">
        <f t="shared" si="448"/>
        <v>76767663.216000006</v>
      </c>
      <c r="AU676" s="174">
        <f>'آبان 1400'!AV677</f>
        <v>54224316.440880008</v>
      </c>
      <c r="AV676" s="142">
        <f>'آبان 1400'!AW677</f>
        <v>74112168.215999991</v>
      </c>
      <c r="AW676" s="143">
        <f t="shared" si="449"/>
        <v>5187851.7751199994</v>
      </c>
      <c r="AX676" s="76">
        <f t="shared" si="450"/>
        <v>1422431.644088001</v>
      </c>
      <c r="AY676" s="143">
        <f>'آبان 1400'!AZ677</f>
        <v>0</v>
      </c>
      <c r="AZ676" s="143">
        <f>'آبان 1400'!BA677</f>
        <v>0</v>
      </c>
      <c r="BA676" s="143">
        <f>'آبان 1400'!BB677</f>
        <v>0</v>
      </c>
      <c r="BB676" s="143">
        <f>'آبان 1400'!BC677</f>
        <v>0</v>
      </c>
      <c r="BC676" s="143">
        <f>'آبان 1400'!BD677</f>
        <v>0</v>
      </c>
      <c r="BD676" s="143">
        <f>'آبان 1400'!BE677</f>
        <v>0</v>
      </c>
      <c r="BE676" s="143">
        <f>'آبان 1400'!BF677</f>
        <v>0</v>
      </c>
      <c r="BF676" s="144">
        <f t="shared" si="451"/>
        <v>6610283.4192080004</v>
      </c>
      <c r="BG676" s="141">
        <f t="shared" si="452"/>
        <v>70157379</v>
      </c>
      <c r="BH676" s="145">
        <f t="shared" si="453"/>
        <v>76767663.216000006</v>
      </c>
      <c r="BI676" s="128">
        <f t="shared" si="446"/>
        <v>4659160</v>
      </c>
      <c r="BJ676" s="146">
        <f t="shared" si="454"/>
        <v>2329580</v>
      </c>
      <c r="BK676" s="146">
        <f t="shared" si="455"/>
        <v>698874</v>
      </c>
      <c r="BL676" s="147">
        <f t="shared" si="456"/>
        <v>1120000</v>
      </c>
      <c r="BM676" s="383">
        <v>0</v>
      </c>
      <c r="BN676" s="148">
        <f t="shared" si="457"/>
        <v>85575277.216000006</v>
      </c>
      <c r="BO676" s="149">
        <f t="shared" si="458"/>
        <v>74112168.215999991</v>
      </c>
      <c r="BP676" s="150">
        <f t="shared" si="459"/>
        <v>17045798.689679999</v>
      </c>
      <c r="BQ676" s="151">
        <f t="shared" si="460"/>
        <v>102621075.90568</v>
      </c>
      <c r="BR676" s="152">
        <f t="shared" si="461"/>
        <v>100800</v>
      </c>
      <c r="BS676" s="148">
        <f t="shared" si="462"/>
        <v>102721875.90568</v>
      </c>
      <c r="BT676" s="136">
        <v>0</v>
      </c>
      <c r="BU676" s="149">
        <f t="shared" si="463"/>
        <v>8557527.7216000017</v>
      </c>
      <c r="BV676" s="153">
        <f t="shared" si="464"/>
        <v>4278763.8608000008</v>
      </c>
      <c r="BW676" s="134">
        <f t="shared" si="465"/>
        <v>89885584.323280007</v>
      </c>
      <c r="BX676" s="148">
        <f t="shared" si="466"/>
        <v>7687614</v>
      </c>
      <c r="BY676" s="135">
        <f t="shared" si="467"/>
        <v>82197970.323280007</v>
      </c>
      <c r="CD676" s="400">
        <f>'آبان 1400'!AU677</f>
        <v>76767663.216000006</v>
      </c>
      <c r="CE676" s="401">
        <f>'آبان 1400'!AV677</f>
        <v>54224316.440880008</v>
      </c>
      <c r="CF676" s="401">
        <f>'آبان 1400'!AW677</f>
        <v>74112168.215999991</v>
      </c>
      <c r="CG676" s="401">
        <f>'آبان 1400'!AX677</f>
        <v>5187851.7751199994</v>
      </c>
      <c r="CH676" s="401">
        <f>'آبان 1400'!AY677</f>
        <v>1422431.644088001</v>
      </c>
      <c r="CI676" s="401">
        <f>'آبان 1400'!AZ677</f>
        <v>0</v>
      </c>
      <c r="CJ676" s="401">
        <f>'آبان 1400'!BA677</f>
        <v>0</v>
      </c>
      <c r="CK676" s="401">
        <f>'آبان 1400'!BB677</f>
        <v>0</v>
      </c>
      <c r="CL676" s="401">
        <f>'آبان 1400'!BC677</f>
        <v>0</v>
      </c>
      <c r="CM676" s="401">
        <f>'آبان 1400'!BD677</f>
        <v>0</v>
      </c>
      <c r="CN676" s="401">
        <f>'آبان 1400'!BE677</f>
        <v>0</v>
      </c>
      <c r="CO676" s="401">
        <f>'آبان 1400'!BF677</f>
        <v>0</v>
      </c>
      <c r="CP676" s="401">
        <f>'آبان 1400'!BG677</f>
        <v>6610283.4192080004</v>
      </c>
      <c r="CQ676" s="401">
        <f>'آبان 1400'!BH677</f>
        <v>70157379</v>
      </c>
      <c r="CR676" s="401">
        <f t="shared" si="468"/>
        <v>76767663.216000006</v>
      </c>
      <c r="CS676" s="56">
        <f t="shared" si="469"/>
        <v>4659160</v>
      </c>
      <c r="CT676" s="400">
        <f t="shared" si="470"/>
        <v>2329580</v>
      </c>
      <c r="CU676" s="401">
        <f t="shared" si="471"/>
        <v>698874</v>
      </c>
      <c r="CV676" s="401">
        <f t="shared" si="472"/>
        <v>1120000</v>
      </c>
      <c r="CW676" s="56">
        <v>0</v>
      </c>
      <c r="CX676" s="401">
        <f t="shared" si="473"/>
        <v>85575277.216000006</v>
      </c>
      <c r="CY676" s="401">
        <f t="shared" si="474"/>
        <v>74112168.215999991</v>
      </c>
      <c r="CZ676" s="401">
        <f t="shared" si="475"/>
        <v>17045798.689679999</v>
      </c>
      <c r="DA676" s="401">
        <f t="shared" si="476"/>
        <v>102621075.90568</v>
      </c>
      <c r="DB676" s="401">
        <f t="shared" si="477"/>
        <v>100800</v>
      </c>
      <c r="DC676" s="401">
        <f t="shared" si="478"/>
        <v>102721875.90568</v>
      </c>
      <c r="DD676" s="406">
        <v>0</v>
      </c>
      <c r="DE676" s="401">
        <f t="shared" si="479"/>
        <v>8557527.7216000017</v>
      </c>
      <c r="DF676" s="401">
        <f t="shared" si="480"/>
        <v>4278763.8608000008</v>
      </c>
      <c r="DG676" s="401">
        <f t="shared" si="481"/>
        <v>89885584.323280007</v>
      </c>
      <c r="DH676" s="401">
        <f t="shared" si="482"/>
        <v>7687614</v>
      </c>
      <c r="DI676" s="401">
        <f t="shared" si="483"/>
        <v>82197970.323280007</v>
      </c>
      <c r="DJ676" s="401">
        <f t="shared" si="484"/>
        <v>0</v>
      </c>
      <c r="DL676" s="408">
        <f t="shared" si="485"/>
        <v>6638737.5</v>
      </c>
      <c r="DM676" s="408">
        <f t="shared" si="486"/>
        <v>-1979577.5</v>
      </c>
    </row>
    <row r="677" spans="1:117" s="56" customFormat="1" ht="21" x14ac:dyDescent="0.2">
      <c r="A677" s="192">
        <f t="shared" si="447"/>
        <v>2655495</v>
      </c>
      <c r="B677" s="137">
        <f>'آبان 1400'!B678</f>
        <v>672</v>
      </c>
      <c r="C677" s="137">
        <f>'آبان 1400'!C678</f>
        <v>471</v>
      </c>
      <c r="D677" s="137">
        <f>'آبان 1400'!D678</f>
        <v>13213</v>
      </c>
      <c r="E677" s="137" t="str">
        <f>'آبان 1400'!E678</f>
        <v>انصار</v>
      </c>
      <c r="F677" s="137" t="str">
        <f>'آبان 1400'!F678</f>
        <v>حکیمی ریک آبادی</v>
      </c>
      <c r="G677" s="137" t="str">
        <f>'آبان 1400'!G678</f>
        <v>نگهبان</v>
      </c>
      <c r="H677" s="137" t="str">
        <f>'آبان 1400'!H678</f>
        <v>آذربایجان غربی</v>
      </c>
      <c r="I677" s="137" t="str">
        <f>'آبان 1400'!I678</f>
        <v>272-813-3358584-1</v>
      </c>
      <c r="J677" s="137" t="str">
        <f>'آبان 1400'!J678</f>
        <v>2740384890</v>
      </c>
      <c r="K677" s="137" t="str">
        <f>'آبان 1400'!K678</f>
        <v>0044152795</v>
      </c>
      <c r="L677" s="137" t="str">
        <f>'آبان 1400'!L678</f>
        <v>آذربایجان غربی</v>
      </c>
      <c r="M677" s="137" t="str">
        <f>'آبان 1400'!M678</f>
        <v>نگهبان</v>
      </c>
      <c r="N677" s="121" t="str">
        <f>'آبان 1400'!N678</f>
        <v>*</v>
      </c>
      <c r="O677" s="120">
        <f>'آبان 1400'!O678</f>
        <v>0</v>
      </c>
      <c r="P677" s="122">
        <f>'آبان 1400'!P678</f>
        <v>0</v>
      </c>
      <c r="Q677" s="362">
        <f>'آبان 1400'!Q678</f>
        <v>30</v>
      </c>
      <c r="R677" s="362">
        <f>'آبان 1400'!R678</f>
        <v>120</v>
      </c>
      <c r="S677" s="362">
        <f>'آبان 1400'!S678</f>
        <v>110</v>
      </c>
      <c r="T677" s="362">
        <f>'آبان 1400'!T678</f>
        <v>29.33</v>
      </c>
      <c r="U677" s="138">
        <f>'آبان 1400'!U678</f>
        <v>0</v>
      </c>
      <c r="V677" s="121">
        <f>'آبان 1400'!W678</f>
        <v>0</v>
      </c>
      <c r="W677" s="122">
        <f>'آبان 1400'!X678</f>
        <v>0</v>
      </c>
      <c r="X677" s="370">
        <f>'آبان 1400'!Y678</f>
        <v>2</v>
      </c>
      <c r="Y677" s="370">
        <f>'آبان 1400'!Z678</f>
        <v>2</v>
      </c>
      <c r="Z677" s="139">
        <f>'آبان 1400'!AA678</f>
        <v>885165</v>
      </c>
      <c r="AA677" s="139">
        <f>'آبان 1400'!AB678</f>
        <v>46667</v>
      </c>
      <c r="AB677" s="139">
        <f>'آبان 1400'!AC678</f>
        <v>931832</v>
      </c>
      <c r="AC677" s="139">
        <f>'آبان 1400'!AD678</f>
        <v>4500000</v>
      </c>
      <c r="AD677" s="139">
        <f>'آبان 1400'!AE678</f>
        <v>6000000</v>
      </c>
      <c r="AE677" s="140">
        <f>'آبان 1400'!AF678</f>
        <v>177895.19999999998</v>
      </c>
      <c r="AF677" s="123">
        <f>'آبان 1400'!AG678</f>
        <v>26554950</v>
      </c>
      <c r="AG677" s="124">
        <f>'آبان 1400'!AH678</f>
        <v>1400010</v>
      </c>
      <c r="AH677" s="124">
        <f>'آبان 1400'!AI678</f>
        <v>21347423.999999996</v>
      </c>
      <c r="AI677" s="124">
        <f>'آبان 1400'!AJ678</f>
        <v>5310990</v>
      </c>
      <c r="AJ677" s="124">
        <f>'آبان 1400'!AK678</f>
        <v>4500000</v>
      </c>
      <c r="AK677" s="124">
        <f>'آبان 1400'!AL678</f>
        <v>6000000</v>
      </c>
      <c r="AL677" s="124">
        <f>'آبان 1400'!AM678</f>
        <v>4892117.9999999991</v>
      </c>
      <c r="AM677" s="124">
        <f>'آبان 1400'!AN678</f>
        <v>5217666.2159999991</v>
      </c>
      <c r="AN677" s="124">
        <f>'آبان 1400'!AO678</f>
        <v>0</v>
      </c>
      <c r="AO677" s="124">
        <f>'آبان 1400'!AP678</f>
        <v>3000000</v>
      </c>
      <c r="AP677" s="124">
        <f>'آبان 1400'!AQ678</f>
        <v>0</v>
      </c>
      <c r="AQ677" s="124">
        <f>'آبان 1400'!AR678</f>
        <v>0</v>
      </c>
      <c r="AR677" s="124">
        <f>'آبان 1400'!AS678</f>
        <v>0</v>
      </c>
      <c r="AS677" s="379">
        <f>'آبان 1400'!AT678</f>
        <v>0</v>
      </c>
      <c r="AT677" s="372">
        <f t="shared" si="448"/>
        <v>78223158.216000006</v>
      </c>
      <c r="AU677" s="174">
        <f>'آبان 1400'!AV678</f>
        <v>54308316.440880008</v>
      </c>
      <c r="AV677" s="142">
        <f>'آبان 1400'!AW678</f>
        <v>72912168.215999991</v>
      </c>
      <c r="AW677" s="143">
        <f t="shared" si="449"/>
        <v>5103851.7751199994</v>
      </c>
      <c r="AX677" s="76">
        <f t="shared" si="450"/>
        <v>1430831.644088001</v>
      </c>
      <c r="AY677" s="143">
        <f>'آبان 1400'!AZ678</f>
        <v>0</v>
      </c>
      <c r="AZ677" s="143">
        <f>'آبان 1400'!BA678</f>
        <v>0</v>
      </c>
      <c r="BA677" s="143">
        <f>'آبان 1400'!BB678</f>
        <v>0</v>
      </c>
      <c r="BB677" s="143">
        <f>'آبان 1400'!BC678</f>
        <v>0</v>
      </c>
      <c r="BC677" s="143">
        <f>'آبان 1400'!BD678</f>
        <v>0</v>
      </c>
      <c r="BD677" s="143">
        <f>'آبان 1400'!BE678</f>
        <v>0</v>
      </c>
      <c r="BE677" s="143">
        <f>'آبان 1400'!BF678</f>
        <v>0</v>
      </c>
      <c r="BF677" s="144">
        <f t="shared" si="451"/>
        <v>6534683.4192080004</v>
      </c>
      <c r="BG677" s="141">
        <f t="shared" si="452"/>
        <v>71688474</v>
      </c>
      <c r="BH677" s="145">
        <f t="shared" si="453"/>
        <v>78223158.216000006</v>
      </c>
      <c r="BI677" s="128">
        <f t="shared" si="446"/>
        <v>4659160</v>
      </c>
      <c r="BJ677" s="146">
        <f t="shared" si="454"/>
        <v>2329580</v>
      </c>
      <c r="BK677" s="146">
        <f t="shared" si="455"/>
        <v>698874</v>
      </c>
      <c r="BL677" s="147">
        <f t="shared" si="456"/>
        <v>1120000</v>
      </c>
      <c r="BM677" s="383">
        <v>0</v>
      </c>
      <c r="BN677" s="148">
        <f t="shared" si="457"/>
        <v>87030772.216000006</v>
      </c>
      <c r="BO677" s="149">
        <f t="shared" si="458"/>
        <v>72912168.215999991</v>
      </c>
      <c r="BP677" s="150">
        <f t="shared" si="459"/>
        <v>16769798.689679999</v>
      </c>
      <c r="BQ677" s="151">
        <f t="shared" si="460"/>
        <v>103800570.90568</v>
      </c>
      <c r="BR677" s="152">
        <f t="shared" si="461"/>
        <v>100800</v>
      </c>
      <c r="BS677" s="148">
        <f t="shared" si="462"/>
        <v>103901370.90568</v>
      </c>
      <c r="BT677" s="136">
        <v>0</v>
      </c>
      <c r="BU677" s="149">
        <f t="shared" si="463"/>
        <v>8703077.2216000017</v>
      </c>
      <c r="BV677" s="153">
        <f t="shared" si="464"/>
        <v>4351538.6108000008</v>
      </c>
      <c r="BW677" s="134">
        <f t="shared" si="465"/>
        <v>90846755.073280007</v>
      </c>
      <c r="BX677" s="148">
        <f t="shared" si="466"/>
        <v>7687614</v>
      </c>
      <c r="BY677" s="135">
        <f t="shared" si="467"/>
        <v>83159141.073280007</v>
      </c>
      <c r="CD677" s="400">
        <f>'آبان 1400'!AU678</f>
        <v>78223158.216000006</v>
      </c>
      <c r="CE677" s="401">
        <f>'آبان 1400'!AV678</f>
        <v>54308316.440880008</v>
      </c>
      <c r="CF677" s="401">
        <f>'آبان 1400'!AW678</f>
        <v>72912168.215999991</v>
      </c>
      <c r="CG677" s="401">
        <f>'آبان 1400'!AX678</f>
        <v>5103851.7751199994</v>
      </c>
      <c r="CH677" s="401">
        <f>'آبان 1400'!AY678</f>
        <v>1430831.644088001</v>
      </c>
      <c r="CI677" s="401">
        <f>'آبان 1400'!AZ678</f>
        <v>0</v>
      </c>
      <c r="CJ677" s="401">
        <f>'آبان 1400'!BA678</f>
        <v>0</v>
      </c>
      <c r="CK677" s="401">
        <f>'آبان 1400'!BB678</f>
        <v>0</v>
      </c>
      <c r="CL677" s="401">
        <f>'آبان 1400'!BC678</f>
        <v>0</v>
      </c>
      <c r="CM677" s="401">
        <f>'آبان 1400'!BD678</f>
        <v>0</v>
      </c>
      <c r="CN677" s="401">
        <f>'آبان 1400'!BE678</f>
        <v>0</v>
      </c>
      <c r="CO677" s="401">
        <f>'آبان 1400'!BF678</f>
        <v>0</v>
      </c>
      <c r="CP677" s="401">
        <f>'آبان 1400'!BG678</f>
        <v>6534683.4192080004</v>
      </c>
      <c r="CQ677" s="401">
        <f>'آبان 1400'!BH678</f>
        <v>71688474</v>
      </c>
      <c r="CR677" s="401">
        <f t="shared" si="468"/>
        <v>78223158.216000006</v>
      </c>
      <c r="CS677" s="56">
        <f t="shared" si="469"/>
        <v>4659160</v>
      </c>
      <c r="CT677" s="400">
        <f t="shared" si="470"/>
        <v>2329580</v>
      </c>
      <c r="CU677" s="401">
        <f t="shared" si="471"/>
        <v>698874</v>
      </c>
      <c r="CV677" s="401">
        <f t="shared" si="472"/>
        <v>1120000</v>
      </c>
      <c r="CW677" s="56">
        <v>0</v>
      </c>
      <c r="CX677" s="401">
        <f t="shared" si="473"/>
        <v>87030772.216000006</v>
      </c>
      <c r="CY677" s="401">
        <f t="shared" si="474"/>
        <v>72912168.215999991</v>
      </c>
      <c r="CZ677" s="401">
        <f t="shared" si="475"/>
        <v>16769798.689679999</v>
      </c>
      <c r="DA677" s="401">
        <f t="shared" si="476"/>
        <v>103800570.90568</v>
      </c>
      <c r="DB677" s="401">
        <f t="shared" si="477"/>
        <v>100800</v>
      </c>
      <c r="DC677" s="401">
        <f t="shared" si="478"/>
        <v>103901370.90568</v>
      </c>
      <c r="DD677" s="406">
        <v>0</v>
      </c>
      <c r="DE677" s="401">
        <f t="shared" si="479"/>
        <v>8703077.2216000017</v>
      </c>
      <c r="DF677" s="401">
        <f t="shared" si="480"/>
        <v>4351538.6108000008</v>
      </c>
      <c r="DG677" s="401">
        <f t="shared" si="481"/>
        <v>90846755.073280007</v>
      </c>
      <c r="DH677" s="401">
        <f t="shared" si="482"/>
        <v>7687614</v>
      </c>
      <c r="DI677" s="401">
        <f t="shared" si="483"/>
        <v>83159141.073280007</v>
      </c>
      <c r="DJ677" s="401">
        <f t="shared" si="484"/>
        <v>0</v>
      </c>
      <c r="DL677" s="408">
        <f t="shared" si="485"/>
        <v>6638737.5</v>
      </c>
      <c r="DM677" s="408">
        <f t="shared" si="486"/>
        <v>-1979577.5</v>
      </c>
    </row>
    <row r="678" spans="1:117" s="56" customFormat="1" ht="21" x14ac:dyDescent="0.2">
      <c r="A678" s="192">
        <f t="shared" si="447"/>
        <v>2655495</v>
      </c>
      <c r="B678" s="137">
        <f>'آبان 1400'!B679</f>
        <v>673</v>
      </c>
      <c r="C678" s="137">
        <f>'آبان 1400'!C679</f>
        <v>472</v>
      </c>
      <c r="D678" s="137">
        <f>'آبان 1400'!D679</f>
        <v>13214</v>
      </c>
      <c r="E678" s="137" t="str">
        <f>'آبان 1400'!E679</f>
        <v>وحید</v>
      </c>
      <c r="F678" s="137" t="str">
        <f>'آبان 1400'!F679</f>
        <v>شاه مرادی</v>
      </c>
      <c r="G678" s="137" t="str">
        <f>'آبان 1400'!G679</f>
        <v>نگهبان</v>
      </c>
      <c r="H678" s="137" t="str">
        <f>'آبان 1400'!H679</f>
        <v>آذربایجان غربی</v>
      </c>
      <c r="I678" s="137" t="str">
        <f>'آبان 1400'!I679</f>
        <v>420-813-9140829-1</v>
      </c>
      <c r="J678" s="137" t="str">
        <f>'آبان 1400'!J679</f>
        <v>2840028727</v>
      </c>
      <c r="K678" s="137" t="str">
        <f>'آبان 1400'!K679</f>
        <v>0044321466</v>
      </c>
      <c r="L678" s="137" t="str">
        <f>'آبان 1400'!L679</f>
        <v>آذربایجان غربی</v>
      </c>
      <c r="M678" s="137" t="str">
        <f>'آبان 1400'!M679</f>
        <v>نگهبان</v>
      </c>
      <c r="N678" s="121" t="str">
        <f>'آبان 1400'!N679</f>
        <v>*</v>
      </c>
      <c r="O678" s="120">
        <f>'آبان 1400'!O679</f>
        <v>0</v>
      </c>
      <c r="P678" s="122">
        <f>'آبان 1400'!P679</f>
        <v>0</v>
      </c>
      <c r="Q678" s="362">
        <f>'آبان 1400'!Q679</f>
        <v>30</v>
      </c>
      <c r="R678" s="362">
        <f>'آبان 1400'!R679</f>
        <v>120</v>
      </c>
      <c r="S678" s="362">
        <f>'آبان 1400'!S679</f>
        <v>110</v>
      </c>
      <c r="T678" s="362">
        <f>'آبان 1400'!T679</f>
        <v>29.33</v>
      </c>
      <c r="U678" s="138">
        <f>'آبان 1400'!U679</f>
        <v>0</v>
      </c>
      <c r="V678" s="121">
        <f>'آبان 1400'!W679</f>
        <v>0</v>
      </c>
      <c r="W678" s="122">
        <f>'آبان 1400'!X679</f>
        <v>0</v>
      </c>
      <c r="X678" s="370">
        <f>'آبان 1400'!Y679</f>
        <v>0</v>
      </c>
      <c r="Y678" s="370">
        <f>'آبان 1400'!Z679</f>
        <v>0</v>
      </c>
      <c r="Z678" s="139">
        <f>'آبان 1400'!AA679</f>
        <v>885165</v>
      </c>
      <c r="AA678" s="139">
        <f>'آبان 1400'!AB679</f>
        <v>46667</v>
      </c>
      <c r="AB678" s="139">
        <f>'آبان 1400'!AC679</f>
        <v>931832</v>
      </c>
      <c r="AC678" s="139">
        <f>'آبان 1400'!AD679</f>
        <v>4500000</v>
      </c>
      <c r="AD678" s="139">
        <f>'آبان 1400'!AE679</f>
        <v>6000000</v>
      </c>
      <c r="AE678" s="140">
        <f>'آبان 1400'!AF679</f>
        <v>177895.19999999998</v>
      </c>
      <c r="AF678" s="123">
        <f>'آبان 1400'!AG679</f>
        <v>26554950</v>
      </c>
      <c r="AG678" s="124">
        <f>'آبان 1400'!AH679</f>
        <v>1400010</v>
      </c>
      <c r="AH678" s="124">
        <f>'آبان 1400'!AI679</f>
        <v>21347423.999999996</v>
      </c>
      <c r="AI678" s="124">
        <f>'آبان 1400'!AJ679</f>
        <v>0</v>
      </c>
      <c r="AJ678" s="124">
        <f>'آبان 1400'!AK679</f>
        <v>4500000</v>
      </c>
      <c r="AK678" s="124">
        <f>'آبان 1400'!AL679</f>
        <v>6000000</v>
      </c>
      <c r="AL678" s="124">
        <f>'آبان 1400'!AM679</f>
        <v>4892117.9999999991</v>
      </c>
      <c r="AM678" s="124">
        <f>'آبان 1400'!AN679</f>
        <v>5217666.2159999991</v>
      </c>
      <c r="AN678" s="124">
        <f>'آبان 1400'!AO679</f>
        <v>0</v>
      </c>
      <c r="AO678" s="124">
        <f>'آبان 1400'!AP679</f>
        <v>3000000</v>
      </c>
      <c r="AP678" s="124">
        <f>'آبان 1400'!AQ679</f>
        <v>0</v>
      </c>
      <c r="AQ678" s="124">
        <f>'آبان 1400'!AR679</f>
        <v>0</v>
      </c>
      <c r="AR678" s="124">
        <f>'آبان 1400'!AS679</f>
        <v>0</v>
      </c>
      <c r="AS678" s="379">
        <f>'آبان 1400'!AT679</f>
        <v>0</v>
      </c>
      <c r="AT678" s="372">
        <f t="shared" si="448"/>
        <v>72912168.216000006</v>
      </c>
      <c r="AU678" s="174">
        <f>'آبان 1400'!AV679</f>
        <v>54308316.440880008</v>
      </c>
      <c r="AV678" s="142">
        <f>'آبان 1400'!AW679</f>
        <v>72912168.215999991</v>
      </c>
      <c r="AW678" s="143">
        <f t="shared" si="449"/>
        <v>5103851.7751199994</v>
      </c>
      <c r="AX678" s="76">
        <f t="shared" si="450"/>
        <v>1430831.644088001</v>
      </c>
      <c r="AY678" s="143">
        <f>'آبان 1400'!AZ679</f>
        <v>0</v>
      </c>
      <c r="AZ678" s="143">
        <f>'آبان 1400'!BA679</f>
        <v>0</v>
      </c>
      <c r="BA678" s="143">
        <f>'آبان 1400'!BB679</f>
        <v>0</v>
      </c>
      <c r="BB678" s="143">
        <f>'آبان 1400'!BC679</f>
        <v>0</v>
      </c>
      <c r="BC678" s="143">
        <f>'آبان 1400'!BD679</f>
        <v>0</v>
      </c>
      <c r="BD678" s="143">
        <f>'آبان 1400'!BE679</f>
        <v>0</v>
      </c>
      <c r="BE678" s="143">
        <f>'آبان 1400'!BF679</f>
        <v>0</v>
      </c>
      <c r="BF678" s="144">
        <f t="shared" si="451"/>
        <v>6534683.4192080004</v>
      </c>
      <c r="BG678" s="141">
        <f t="shared" si="452"/>
        <v>66377484</v>
      </c>
      <c r="BH678" s="145">
        <f t="shared" si="453"/>
        <v>72912168.216000006</v>
      </c>
      <c r="BI678" s="128">
        <f t="shared" si="446"/>
        <v>4659160</v>
      </c>
      <c r="BJ678" s="146">
        <f t="shared" si="454"/>
        <v>2329580</v>
      </c>
      <c r="BK678" s="146">
        <f t="shared" si="455"/>
        <v>698874</v>
      </c>
      <c r="BL678" s="147">
        <f t="shared" si="456"/>
        <v>1120000</v>
      </c>
      <c r="BM678" s="383">
        <v>0</v>
      </c>
      <c r="BN678" s="148">
        <f t="shared" si="457"/>
        <v>81719782.216000006</v>
      </c>
      <c r="BO678" s="149">
        <f t="shared" si="458"/>
        <v>72912168.215999991</v>
      </c>
      <c r="BP678" s="150">
        <f t="shared" si="459"/>
        <v>16769798.689679999</v>
      </c>
      <c r="BQ678" s="151">
        <f t="shared" si="460"/>
        <v>98489580.905680001</v>
      </c>
      <c r="BR678" s="152">
        <f t="shared" si="461"/>
        <v>100800</v>
      </c>
      <c r="BS678" s="148">
        <f t="shared" si="462"/>
        <v>98590380.905680001</v>
      </c>
      <c r="BT678" s="136">
        <v>0</v>
      </c>
      <c r="BU678" s="149">
        <f t="shared" si="463"/>
        <v>8171978.2216000007</v>
      </c>
      <c r="BV678" s="153">
        <f t="shared" si="464"/>
        <v>4085989.1108000004</v>
      </c>
      <c r="BW678" s="134">
        <f t="shared" si="465"/>
        <v>86332413.573280007</v>
      </c>
      <c r="BX678" s="148">
        <f t="shared" si="466"/>
        <v>7687614</v>
      </c>
      <c r="BY678" s="135">
        <f t="shared" si="467"/>
        <v>78644799.573280007</v>
      </c>
      <c r="CD678" s="400">
        <f>'آبان 1400'!AU679</f>
        <v>72912168.216000006</v>
      </c>
      <c r="CE678" s="401">
        <f>'آبان 1400'!AV679</f>
        <v>54308316.440880008</v>
      </c>
      <c r="CF678" s="401">
        <f>'آبان 1400'!AW679</f>
        <v>72912168.215999991</v>
      </c>
      <c r="CG678" s="401">
        <f>'آبان 1400'!AX679</f>
        <v>5103851.7751199994</v>
      </c>
      <c r="CH678" s="401">
        <f>'آبان 1400'!AY679</f>
        <v>1430831.644088001</v>
      </c>
      <c r="CI678" s="401">
        <f>'آبان 1400'!AZ679</f>
        <v>0</v>
      </c>
      <c r="CJ678" s="401">
        <f>'آبان 1400'!BA679</f>
        <v>0</v>
      </c>
      <c r="CK678" s="401">
        <f>'آبان 1400'!BB679</f>
        <v>0</v>
      </c>
      <c r="CL678" s="401">
        <f>'آبان 1400'!BC679</f>
        <v>0</v>
      </c>
      <c r="CM678" s="401">
        <f>'آبان 1400'!BD679</f>
        <v>0</v>
      </c>
      <c r="CN678" s="401">
        <f>'آبان 1400'!BE679</f>
        <v>0</v>
      </c>
      <c r="CO678" s="401">
        <f>'آبان 1400'!BF679</f>
        <v>0</v>
      </c>
      <c r="CP678" s="401">
        <f>'آبان 1400'!BG679</f>
        <v>6534683.4192080004</v>
      </c>
      <c r="CQ678" s="401">
        <f>'آبان 1400'!BH679</f>
        <v>66377484</v>
      </c>
      <c r="CR678" s="401">
        <f t="shared" si="468"/>
        <v>72912168.216000006</v>
      </c>
      <c r="CS678" s="56">
        <f t="shared" si="469"/>
        <v>4659160</v>
      </c>
      <c r="CT678" s="400">
        <f t="shared" si="470"/>
        <v>2329580</v>
      </c>
      <c r="CU678" s="401">
        <f t="shared" si="471"/>
        <v>698874</v>
      </c>
      <c r="CV678" s="401">
        <f t="shared" si="472"/>
        <v>1120000</v>
      </c>
      <c r="CW678" s="56">
        <v>0</v>
      </c>
      <c r="CX678" s="401">
        <f t="shared" si="473"/>
        <v>81719782.216000006</v>
      </c>
      <c r="CY678" s="401">
        <f t="shared" si="474"/>
        <v>72912168.215999991</v>
      </c>
      <c r="CZ678" s="401">
        <f t="shared" si="475"/>
        <v>16769798.689679999</v>
      </c>
      <c r="DA678" s="401">
        <f t="shared" si="476"/>
        <v>98489580.905680001</v>
      </c>
      <c r="DB678" s="401">
        <f t="shared" si="477"/>
        <v>100800</v>
      </c>
      <c r="DC678" s="401">
        <f t="shared" si="478"/>
        <v>98590380.905680001</v>
      </c>
      <c r="DD678" s="406">
        <v>0</v>
      </c>
      <c r="DE678" s="401">
        <f t="shared" si="479"/>
        <v>8171978.2216000007</v>
      </c>
      <c r="DF678" s="401">
        <f t="shared" si="480"/>
        <v>4085989.1108000004</v>
      </c>
      <c r="DG678" s="401">
        <f t="shared" si="481"/>
        <v>86332413.573280007</v>
      </c>
      <c r="DH678" s="401">
        <f t="shared" si="482"/>
        <v>7687614</v>
      </c>
      <c r="DI678" s="401">
        <f t="shared" si="483"/>
        <v>78644799.573280007</v>
      </c>
      <c r="DJ678" s="401">
        <f t="shared" si="484"/>
        <v>0</v>
      </c>
      <c r="DL678" s="408">
        <f t="shared" si="485"/>
        <v>6638737.5</v>
      </c>
      <c r="DM678" s="408">
        <f t="shared" si="486"/>
        <v>-1979577.5</v>
      </c>
    </row>
    <row r="679" spans="1:117" s="56" customFormat="1" ht="21" x14ac:dyDescent="0.2">
      <c r="A679" s="192">
        <f t="shared" si="447"/>
        <v>2655495</v>
      </c>
      <c r="B679" s="137">
        <f>'آبان 1400'!B680</f>
        <v>674</v>
      </c>
      <c r="C679" s="137">
        <f>'آبان 1400'!C680</f>
        <v>473</v>
      </c>
      <c r="D679" s="137">
        <f>'آبان 1400'!D680</f>
        <v>13207</v>
      </c>
      <c r="E679" s="137" t="str">
        <f>'آبان 1400'!E680</f>
        <v>محمد</v>
      </c>
      <c r="F679" s="137" t="str">
        <f>'آبان 1400'!F680</f>
        <v>رهبری آذر  حیدرانلو</v>
      </c>
      <c r="G679" s="137" t="str">
        <f>'آبان 1400'!G680</f>
        <v>نگهبان</v>
      </c>
      <c r="H679" s="137" t="str">
        <f>'آبان 1400'!H680</f>
        <v>آذربایجان غربی</v>
      </c>
      <c r="I679" s="137" t="str">
        <f>'آبان 1400'!I680</f>
        <v>272-700-3484344-1</v>
      </c>
      <c r="J679" s="137" t="str">
        <f>'آبان 1400'!J680</f>
        <v>4920021119</v>
      </c>
      <c r="K679" s="137" t="str">
        <f>'آبان 1400'!K680</f>
        <v>0044279788</v>
      </c>
      <c r="L679" s="137" t="str">
        <f>'آبان 1400'!L680</f>
        <v>آذربایجان غربی</v>
      </c>
      <c r="M679" s="137" t="str">
        <f>'آبان 1400'!M680</f>
        <v>نگهبان</v>
      </c>
      <c r="N679" s="121" t="str">
        <f>'آبان 1400'!N680</f>
        <v>*</v>
      </c>
      <c r="O679" s="120">
        <f>'آبان 1400'!O680</f>
        <v>0</v>
      </c>
      <c r="P679" s="122">
        <f>'آبان 1400'!P680</f>
        <v>0</v>
      </c>
      <c r="Q679" s="362">
        <f>'آبان 1400'!Q680</f>
        <v>30</v>
      </c>
      <c r="R679" s="362">
        <f>'آبان 1400'!R680</f>
        <v>120</v>
      </c>
      <c r="S679" s="362">
        <f>'آبان 1400'!S680</f>
        <v>110</v>
      </c>
      <c r="T679" s="362">
        <f>'آبان 1400'!T680</f>
        <v>29.33</v>
      </c>
      <c r="U679" s="138">
        <f>'آبان 1400'!U680</f>
        <v>0</v>
      </c>
      <c r="V679" s="121">
        <f>'آبان 1400'!W680</f>
        <v>0</v>
      </c>
      <c r="W679" s="122">
        <f>'آبان 1400'!X680</f>
        <v>0</v>
      </c>
      <c r="X679" s="370">
        <f>'آبان 1400'!Y680</f>
        <v>2</v>
      </c>
      <c r="Y679" s="370">
        <f>'آبان 1400'!Z680</f>
        <v>2</v>
      </c>
      <c r="Z679" s="139">
        <f>'آبان 1400'!AA680</f>
        <v>885165</v>
      </c>
      <c r="AA679" s="139">
        <f>'آبان 1400'!AB680</f>
        <v>46667</v>
      </c>
      <c r="AB679" s="139">
        <f>'آبان 1400'!AC680</f>
        <v>931832</v>
      </c>
      <c r="AC679" s="139">
        <f>'آبان 1400'!AD680</f>
        <v>4500000</v>
      </c>
      <c r="AD679" s="139">
        <f>'آبان 1400'!AE680</f>
        <v>6000000</v>
      </c>
      <c r="AE679" s="140">
        <f>'آبان 1400'!AF680</f>
        <v>177895.19999999998</v>
      </c>
      <c r="AF679" s="123">
        <f>'آبان 1400'!AG680</f>
        <v>26554950</v>
      </c>
      <c r="AG679" s="124">
        <f>'آبان 1400'!AH680</f>
        <v>1400010</v>
      </c>
      <c r="AH679" s="124">
        <f>'آبان 1400'!AI680</f>
        <v>21347423.999999996</v>
      </c>
      <c r="AI679" s="124">
        <f>'آبان 1400'!AJ680</f>
        <v>5310990</v>
      </c>
      <c r="AJ679" s="124">
        <f>'آبان 1400'!AK680</f>
        <v>4500000</v>
      </c>
      <c r="AK679" s="124">
        <f>'آبان 1400'!AL680</f>
        <v>6000000</v>
      </c>
      <c r="AL679" s="124">
        <f>'آبان 1400'!AM680</f>
        <v>4892117.9999999991</v>
      </c>
      <c r="AM679" s="124">
        <f>'آبان 1400'!AN680</f>
        <v>5217666.2159999991</v>
      </c>
      <c r="AN679" s="124">
        <f>'آبان 1400'!AO680</f>
        <v>0</v>
      </c>
      <c r="AO679" s="124">
        <f>'آبان 1400'!AP680</f>
        <v>3000000</v>
      </c>
      <c r="AP679" s="124">
        <f>'آبان 1400'!AQ680</f>
        <v>0</v>
      </c>
      <c r="AQ679" s="124">
        <f>'آبان 1400'!AR680</f>
        <v>0</v>
      </c>
      <c r="AR679" s="124">
        <f>'آبان 1400'!AS680</f>
        <v>0</v>
      </c>
      <c r="AS679" s="379">
        <f>'آبان 1400'!AT680</f>
        <v>0</v>
      </c>
      <c r="AT679" s="372">
        <f t="shared" si="448"/>
        <v>78223158.216000006</v>
      </c>
      <c r="AU679" s="174">
        <f>'آبان 1400'!AV680</f>
        <v>54308316.440880008</v>
      </c>
      <c r="AV679" s="142">
        <f>'آبان 1400'!AW680</f>
        <v>72912168.215999991</v>
      </c>
      <c r="AW679" s="143">
        <f t="shared" si="449"/>
        <v>5103851.7751199994</v>
      </c>
      <c r="AX679" s="76">
        <f t="shared" si="450"/>
        <v>1430831.644088001</v>
      </c>
      <c r="AY679" s="143">
        <f>'آبان 1400'!AZ680</f>
        <v>0</v>
      </c>
      <c r="AZ679" s="143">
        <f>'آبان 1400'!BA680</f>
        <v>0</v>
      </c>
      <c r="BA679" s="143">
        <f>'آبان 1400'!BB680</f>
        <v>0</v>
      </c>
      <c r="BB679" s="143">
        <f>'آبان 1400'!BC680</f>
        <v>0</v>
      </c>
      <c r="BC679" s="143">
        <f>'آبان 1400'!BD680</f>
        <v>0</v>
      </c>
      <c r="BD679" s="143">
        <f>'آبان 1400'!BE680</f>
        <v>0</v>
      </c>
      <c r="BE679" s="143">
        <f>'آبان 1400'!BF680</f>
        <v>0</v>
      </c>
      <c r="BF679" s="144">
        <f t="shared" si="451"/>
        <v>6534683.4192080004</v>
      </c>
      <c r="BG679" s="141">
        <f t="shared" si="452"/>
        <v>71688474</v>
      </c>
      <c r="BH679" s="145">
        <f t="shared" si="453"/>
        <v>78223158.216000006</v>
      </c>
      <c r="BI679" s="128">
        <f t="shared" si="446"/>
        <v>4659160</v>
      </c>
      <c r="BJ679" s="146">
        <f t="shared" si="454"/>
        <v>2329580</v>
      </c>
      <c r="BK679" s="146">
        <f t="shared" si="455"/>
        <v>698874</v>
      </c>
      <c r="BL679" s="147">
        <f t="shared" si="456"/>
        <v>1120000</v>
      </c>
      <c r="BM679" s="383">
        <v>0</v>
      </c>
      <c r="BN679" s="148">
        <f t="shared" si="457"/>
        <v>87030772.216000006</v>
      </c>
      <c r="BO679" s="149">
        <f t="shared" si="458"/>
        <v>72912168.215999991</v>
      </c>
      <c r="BP679" s="150">
        <f t="shared" si="459"/>
        <v>16769798.689679999</v>
      </c>
      <c r="BQ679" s="151">
        <f t="shared" si="460"/>
        <v>103800570.90568</v>
      </c>
      <c r="BR679" s="152">
        <f t="shared" si="461"/>
        <v>100800</v>
      </c>
      <c r="BS679" s="148">
        <f t="shared" si="462"/>
        <v>103901370.90568</v>
      </c>
      <c r="BT679" s="136">
        <v>0</v>
      </c>
      <c r="BU679" s="149">
        <f t="shared" si="463"/>
        <v>8703077.2216000017</v>
      </c>
      <c r="BV679" s="153">
        <f t="shared" si="464"/>
        <v>4351538.6108000008</v>
      </c>
      <c r="BW679" s="134">
        <f t="shared" si="465"/>
        <v>90846755.073280007</v>
      </c>
      <c r="BX679" s="148">
        <f t="shared" si="466"/>
        <v>7687614</v>
      </c>
      <c r="BY679" s="135">
        <f t="shared" si="467"/>
        <v>83159141.073280007</v>
      </c>
      <c r="CD679" s="400">
        <f>'آبان 1400'!AU680</f>
        <v>78223158.216000006</v>
      </c>
      <c r="CE679" s="401">
        <f>'آبان 1400'!AV680</f>
        <v>54308316.440880008</v>
      </c>
      <c r="CF679" s="401">
        <f>'آبان 1400'!AW680</f>
        <v>72912168.215999991</v>
      </c>
      <c r="CG679" s="401">
        <f>'آبان 1400'!AX680</f>
        <v>5103851.7751199994</v>
      </c>
      <c r="CH679" s="401">
        <f>'آبان 1400'!AY680</f>
        <v>1430831.644088001</v>
      </c>
      <c r="CI679" s="401">
        <f>'آبان 1400'!AZ680</f>
        <v>0</v>
      </c>
      <c r="CJ679" s="401">
        <f>'آبان 1400'!BA680</f>
        <v>0</v>
      </c>
      <c r="CK679" s="401">
        <f>'آبان 1400'!BB680</f>
        <v>0</v>
      </c>
      <c r="CL679" s="401">
        <f>'آبان 1400'!BC680</f>
        <v>0</v>
      </c>
      <c r="CM679" s="401">
        <f>'آبان 1400'!BD680</f>
        <v>0</v>
      </c>
      <c r="CN679" s="401">
        <f>'آبان 1400'!BE680</f>
        <v>0</v>
      </c>
      <c r="CO679" s="401">
        <f>'آبان 1400'!BF680</f>
        <v>0</v>
      </c>
      <c r="CP679" s="401">
        <f>'آبان 1400'!BG680</f>
        <v>6534683.4192080004</v>
      </c>
      <c r="CQ679" s="401">
        <f>'آبان 1400'!BH680</f>
        <v>71688474</v>
      </c>
      <c r="CR679" s="401">
        <f t="shared" si="468"/>
        <v>78223158.216000006</v>
      </c>
      <c r="CS679" s="56">
        <f t="shared" si="469"/>
        <v>4659160</v>
      </c>
      <c r="CT679" s="400">
        <f t="shared" si="470"/>
        <v>2329580</v>
      </c>
      <c r="CU679" s="401">
        <f t="shared" si="471"/>
        <v>698874</v>
      </c>
      <c r="CV679" s="401">
        <f t="shared" si="472"/>
        <v>1120000</v>
      </c>
      <c r="CW679" s="56">
        <v>0</v>
      </c>
      <c r="CX679" s="401">
        <f t="shared" si="473"/>
        <v>87030772.216000006</v>
      </c>
      <c r="CY679" s="401">
        <f t="shared" si="474"/>
        <v>72912168.215999991</v>
      </c>
      <c r="CZ679" s="401">
        <f t="shared" si="475"/>
        <v>16769798.689679999</v>
      </c>
      <c r="DA679" s="401">
        <f t="shared" si="476"/>
        <v>103800570.90568</v>
      </c>
      <c r="DB679" s="401">
        <f t="shared" si="477"/>
        <v>100800</v>
      </c>
      <c r="DC679" s="401">
        <f t="shared" si="478"/>
        <v>103901370.90568</v>
      </c>
      <c r="DD679" s="406">
        <v>0</v>
      </c>
      <c r="DE679" s="401">
        <f t="shared" si="479"/>
        <v>8703077.2216000017</v>
      </c>
      <c r="DF679" s="401">
        <f t="shared" si="480"/>
        <v>4351538.6108000008</v>
      </c>
      <c r="DG679" s="401">
        <f t="shared" si="481"/>
        <v>90846755.073280007</v>
      </c>
      <c r="DH679" s="401">
        <f t="shared" si="482"/>
        <v>7687614</v>
      </c>
      <c r="DI679" s="401">
        <f t="shared" si="483"/>
        <v>83159141.073280007</v>
      </c>
      <c r="DJ679" s="401">
        <f t="shared" si="484"/>
        <v>0</v>
      </c>
      <c r="DL679" s="408">
        <f t="shared" si="485"/>
        <v>6638737.5</v>
      </c>
      <c r="DM679" s="408">
        <f t="shared" si="486"/>
        <v>-1979577.5</v>
      </c>
    </row>
    <row r="680" spans="1:117" s="56" customFormat="1" ht="21" x14ac:dyDescent="0.2">
      <c r="A680" s="192">
        <f t="shared" si="447"/>
        <v>2655495</v>
      </c>
      <c r="B680" s="137">
        <f>'آبان 1400'!B681</f>
        <v>675</v>
      </c>
      <c r="C680" s="137">
        <f>'آبان 1400'!C681</f>
        <v>474</v>
      </c>
      <c r="D680" s="137">
        <f>'آبان 1400'!D681</f>
        <v>13211</v>
      </c>
      <c r="E680" s="137" t="str">
        <f>'آبان 1400'!E681</f>
        <v>نیما</v>
      </c>
      <c r="F680" s="137" t="str">
        <f>'آبان 1400'!F681</f>
        <v>ابراهیمی</v>
      </c>
      <c r="G680" s="137" t="str">
        <f>'آبان 1400'!G681</f>
        <v>نگهبان</v>
      </c>
      <c r="H680" s="137" t="str">
        <f>'آبان 1400'!H681</f>
        <v>آذربایجان غربی</v>
      </c>
      <c r="I680" s="137" t="str">
        <f>'آبان 1400'!I681</f>
        <v>331-700-3313682-1</v>
      </c>
      <c r="J680" s="137">
        <f>'آبان 1400'!J681</f>
        <v>2930059583</v>
      </c>
      <c r="K680" s="137" t="str">
        <f>'آبان 1400'!K681</f>
        <v>0045186065</v>
      </c>
      <c r="L680" s="137" t="str">
        <f>'آبان 1400'!L681</f>
        <v>آذربایجان غربی</v>
      </c>
      <c r="M680" s="137" t="str">
        <f>'آبان 1400'!M681</f>
        <v>نگهبان</v>
      </c>
      <c r="N680" s="121">
        <f>'آبان 1400'!N681</f>
        <v>0</v>
      </c>
      <c r="O680" s="120" t="str">
        <f>'آبان 1400'!O681</f>
        <v>*</v>
      </c>
      <c r="P680" s="122">
        <f>'آبان 1400'!P681</f>
        <v>0</v>
      </c>
      <c r="Q680" s="362">
        <f>'آبان 1400'!Q681</f>
        <v>30</v>
      </c>
      <c r="R680" s="362">
        <f>'آبان 1400'!R681</f>
        <v>90</v>
      </c>
      <c r="S680" s="362">
        <f>'آبان 1400'!S681</f>
        <v>0</v>
      </c>
      <c r="T680" s="362">
        <f>'آبان 1400'!T681</f>
        <v>0</v>
      </c>
      <c r="U680" s="138">
        <f>'آبان 1400'!U681</f>
        <v>0</v>
      </c>
      <c r="V680" s="121">
        <f>'آبان 1400'!W681</f>
        <v>0</v>
      </c>
      <c r="W680" s="122">
        <f>'آبان 1400'!X681</f>
        <v>0</v>
      </c>
      <c r="X680" s="370">
        <f>'آبان 1400'!Y681</f>
        <v>1</v>
      </c>
      <c r="Y680" s="370">
        <f>'آبان 1400'!Z681</f>
        <v>0</v>
      </c>
      <c r="Z680" s="139">
        <f>'آبان 1400'!AA681</f>
        <v>885165</v>
      </c>
      <c r="AA680" s="139">
        <f>'آبان 1400'!AB681</f>
        <v>46667</v>
      </c>
      <c r="AB680" s="139">
        <f>'آبان 1400'!AC681</f>
        <v>931832</v>
      </c>
      <c r="AC680" s="139">
        <f>'آبان 1400'!AD681</f>
        <v>4500000</v>
      </c>
      <c r="AD680" s="139">
        <f>'آبان 1400'!AE681</f>
        <v>6000000</v>
      </c>
      <c r="AE680" s="140">
        <f>'آبان 1400'!AF681</f>
        <v>177895.19999999998</v>
      </c>
      <c r="AF680" s="123">
        <f>'آبان 1400'!AG681</f>
        <v>26554950</v>
      </c>
      <c r="AG680" s="124">
        <f>'آبان 1400'!AH681</f>
        <v>1400010</v>
      </c>
      <c r="AH680" s="124">
        <f>'آبان 1400'!AI681</f>
        <v>16010567.999999998</v>
      </c>
      <c r="AI680" s="124">
        <f>'آبان 1400'!AJ681</f>
        <v>0</v>
      </c>
      <c r="AJ680" s="124">
        <f>'آبان 1400'!AK681</f>
        <v>4500000</v>
      </c>
      <c r="AK680" s="124">
        <f>'آبان 1400'!AL681</f>
        <v>6000000</v>
      </c>
      <c r="AL680" s="124">
        <f>'آبان 1400'!AM681</f>
        <v>0</v>
      </c>
      <c r="AM680" s="124">
        <f>'آبان 1400'!AN681</f>
        <v>0</v>
      </c>
      <c r="AN680" s="124">
        <f>'آبان 1400'!AO681</f>
        <v>0</v>
      </c>
      <c r="AO680" s="124">
        <f>'آبان 1400'!AP681</f>
        <v>5200000</v>
      </c>
      <c r="AP680" s="124">
        <f>'آبان 1400'!AQ681</f>
        <v>0</v>
      </c>
      <c r="AQ680" s="124">
        <f>'آبان 1400'!AR681</f>
        <v>0</v>
      </c>
      <c r="AR680" s="124">
        <f>'آبان 1400'!AS681</f>
        <v>0</v>
      </c>
      <c r="AS680" s="379">
        <f>'آبان 1400'!AT681</f>
        <v>0</v>
      </c>
      <c r="AT680" s="372">
        <f t="shared" si="448"/>
        <v>59665528</v>
      </c>
      <c r="AU680" s="174">
        <f>'آبان 1400'!AV681</f>
        <v>39788941.039999999</v>
      </c>
      <c r="AV680" s="142">
        <f>'آبان 1400'!AW681</f>
        <v>59665528</v>
      </c>
      <c r="AW680" s="143">
        <f t="shared" si="449"/>
        <v>4176586.9600000004</v>
      </c>
      <c r="AX680" s="76">
        <f t="shared" si="450"/>
        <v>0</v>
      </c>
      <c r="AY680" s="143">
        <f>'آبان 1400'!AZ681</f>
        <v>0</v>
      </c>
      <c r="AZ680" s="143">
        <f>'آبان 1400'!BA681</f>
        <v>0</v>
      </c>
      <c r="BA680" s="143">
        <f>'آبان 1400'!BB681</f>
        <v>0</v>
      </c>
      <c r="BB680" s="143">
        <f>'آبان 1400'!BC681</f>
        <v>0</v>
      </c>
      <c r="BC680" s="143">
        <f>'آبان 1400'!BD681</f>
        <v>0</v>
      </c>
      <c r="BD680" s="143">
        <f>'آبان 1400'!BE681</f>
        <v>0</v>
      </c>
      <c r="BE680" s="143">
        <f>'آبان 1400'!BF681</f>
        <v>0</v>
      </c>
      <c r="BF680" s="144">
        <f t="shared" si="451"/>
        <v>4176586.9600000004</v>
      </c>
      <c r="BG680" s="141">
        <f t="shared" si="452"/>
        <v>55488941</v>
      </c>
      <c r="BH680" s="145">
        <f t="shared" si="453"/>
        <v>59665528</v>
      </c>
      <c r="BI680" s="128">
        <f t="shared" si="446"/>
        <v>4659160</v>
      </c>
      <c r="BJ680" s="146">
        <f t="shared" si="454"/>
        <v>2329580</v>
      </c>
      <c r="BK680" s="146">
        <f t="shared" si="455"/>
        <v>698874</v>
      </c>
      <c r="BL680" s="147">
        <f t="shared" si="456"/>
        <v>1120000</v>
      </c>
      <c r="BM680" s="383">
        <v>0</v>
      </c>
      <c r="BN680" s="148">
        <f t="shared" si="457"/>
        <v>68473142</v>
      </c>
      <c r="BO680" s="149">
        <f t="shared" si="458"/>
        <v>59665528</v>
      </c>
      <c r="BP680" s="150">
        <f t="shared" si="459"/>
        <v>13723071.440000001</v>
      </c>
      <c r="BQ680" s="151">
        <f t="shared" si="460"/>
        <v>82196213.439999998</v>
      </c>
      <c r="BR680" s="152">
        <f t="shared" si="461"/>
        <v>100800</v>
      </c>
      <c r="BS680" s="148">
        <f t="shared" si="462"/>
        <v>82297013.439999998</v>
      </c>
      <c r="BT680" s="136">
        <v>0</v>
      </c>
      <c r="BU680" s="149">
        <f t="shared" si="463"/>
        <v>6847314.2000000002</v>
      </c>
      <c r="BV680" s="153">
        <f t="shared" si="464"/>
        <v>3423657.1</v>
      </c>
      <c r="BW680" s="134">
        <f t="shared" si="465"/>
        <v>72026042.140000001</v>
      </c>
      <c r="BX680" s="148">
        <f t="shared" si="466"/>
        <v>7687614</v>
      </c>
      <c r="BY680" s="135">
        <f t="shared" si="467"/>
        <v>64338428.140000001</v>
      </c>
      <c r="CD680" s="400">
        <f>'آبان 1400'!AU681</f>
        <v>59665528</v>
      </c>
      <c r="CE680" s="401">
        <f>'آبان 1400'!AV681</f>
        <v>39788941.039999999</v>
      </c>
      <c r="CF680" s="401">
        <f>'آبان 1400'!AW681</f>
        <v>59665528</v>
      </c>
      <c r="CG680" s="401">
        <f>'آبان 1400'!AX681</f>
        <v>4176586.9600000004</v>
      </c>
      <c r="CH680" s="401">
        <f>'آبان 1400'!AY681</f>
        <v>0</v>
      </c>
      <c r="CI680" s="401">
        <f>'آبان 1400'!AZ681</f>
        <v>0</v>
      </c>
      <c r="CJ680" s="401">
        <f>'آبان 1400'!BA681</f>
        <v>0</v>
      </c>
      <c r="CK680" s="401">
        <f>'آبان 1400'!BB681</f>
        <v>0</v>
      </c>
      <c r="CL680" s="401">
        <f>'آبان 1400'!BC681</f>
        <v>0</v>
      </c>
      <c r="CM680" s="401">
        <f>'آبان 1400'!BD681</f>
        <v>0</v>
      </c>
      <c r="CN680" s="401">
        <f>'آبان 1400'!BE681</f>
        <v>0</v>
      </c>
      <c r="CO680" s="401">
        <f>'آبان 1400'!BF681</f>
        <v>0</v>
      </c>
      <c r="CP680" s="401">
        <f>'آبان 1400'!BG681</f>
        <v>4176586.9600000004</v>
      </c>
      <c r="CQ680" s="401">
        <f>'آبان 1400'!BH681</f>
        <v>55488941</v>
      </c>
      <c r="CR680" s="401">
        <f t="shared" si="468"/>
        <v>59665528</v>
      </c>
      <c r="CS680" s="56">
        <f t="shared" si="469"/>
        <v>4659160</v>
      </c>
      <c r="CT680" s="400">
        <f t="shared" si="470"/>
        <v>2329580</v>
      </c>
      <c r="CU680" s="401">
        <f t="shared" si="471"/>
        <v>698874</v>
      </c>
      <c r="CV680" s="401">
        <f t="shared" si="472"/>
        <v>1120000</v>
      </c>
      <c r="CW680" s="56">
        <v>0</v>
      </c>
      <c r="CX680" s="401">
        <f t="shared" si="473"/>
        <v>68473142</v>
      </c>
      <c r="CY680" s="401">
        <f t="shared" si="474"/>
        <v>59665528</v>
      </c>
      <c r="CZ680" s="401">
        <f t="shared" si="475"/>
        <v>13723071.440000001</v>
      </c>
      <c r="DA680" s="401">
        <f t="shared" si="476"/>
        <v>82196213.439999998</v>
      </c>
      <c r="DB680" s="401">
        <f t="shared" si="477"/>
        <v>100800</v>
      </c>
      <c r="DC680" s="401">
        <f t="shared" si="478"/>
        <v>82297013.439999998</v>
      </c>
      <c r="DD680" s="406">
        <v>0</v>
      </c>
      <c r="DE680" s="401">
        <f t="shared" si="479"/>
        <v>6847314.2000000002</v>
      </c>
      <c r="DF680" s="401">
        <f t="shared" si="480"/>
        <v>3423657.1</v>
      </c>
      <c r="DG680" s="401">
        <f t="shared" si="481"/>
        <v>72026042.140000001</v>
      </c>
      <c r="DH680" s="401">
        <f t="shared" si="482"/>
        <v>7687614</v>
      </c>
      <c r="DI680" s="401">
        <f t="shared" si="483"/>
        <v>64338428.140000001</v>
      </c>
      <c r="DJ680" s="401">
        <f t="shared" si="484"/>
        <v>0</v>
      </c>
      <c r="DL680" s="408">
        <f t="shared" si="485"/>
        <v>6638737.5</v>
      </c>
      <c r="DM680" s="408">
        <f t="shared" si="486"/>
        <v>-1979577.5</v>
      </c>
    </row>
    <row r="681" spans="1:117" s="56" customFormat="1" ht="21" x14ac:dyDescent="0.2">
      <c r="A681" s="192">
        <f t="shared" si="447"/>
        <v>2655495</v>
      </c>
      <c r="B681" s="137">
        <f>'آبان 1400'!B682</f>
        <v>676</v>
      </c>
      <c r="C681" s="137">
        <f>'آبان 1400'!C682</f>
        <v>475</v>
      </c>
      <c r="D681" s="137">
        <f>'آبان 1400'!D682</f>
        <v>13215</v>
      </c>
      <c r="E681" s="137" t="str">
        <f>'آبان 1400'!E682</f>
        <v>سید رحیم</v>
      </c>
      <c r="F681" s="137" t="str">
        <f>'آبان 1400'!F682</f>
        <v>موسوی نیا</v>
      </c>
      <c r="G681" s="137" t="str">
        <f>'آبان 1400'!G682</f>
        <v>نگهبان</v>
      </c>
      <c r="H681" s="137" t="str">
        <f>'آبان 1400'!H682</f>
        <v>آذربایجان غربی</v>
      </c>
      <c r="I681" s="137" t="str">
        <f>'آبان 1400'!I682</f>
        <v>130-800-1793048-1</v>
      </c>
      <c r="J681" s="137" t="str">
        <f>'آبان 1400'!J682</f>
        <v>1581181140</v>
      </c>
      <c r="K681" s="137" t="str">
        <f>'آبان 1400'!K682</f>
        <v>0054803303</v>
      </c>
      <c r="L681" s="137" t="str">
        <f>'آبان 1400'!L682</f>
        <v>آذربایجان غربی</v>
      </c>
      <c r="M681" s="137" t="str">
        <f>'آبان 1400'!M682</f>
        <v>نگهبان</v>
      </c>
      <c r="N681" s="121" t="str">
        <f>'آبان 1400'!N682</f>
        <v>*</v>
      </c>
      <c r="O681" s="120">
        <f>'آبان 1400'!O682</f>
        <v>0</v>
      </c>
      <c r="P681" s="122">
        <f>'آبان 1400'!P682</f>
        <v>0</v>
      </c>
      <c r="Q681" s="362">
        <f>'آبان 1400'!Q682</f>
        <v>30</v>
      </c>
      <c r="R681" s="362">
        <f>'آبان 1400'!R682</f>
        <v>120</v>
      </c>
      <c r="S681" s="362">
        <f>'آبان 1400'!S682</f>
        <v>110</v>
      </c>
      <c r="T681" s="362">
        <f>'آبان 1400'!T682</f>
        <v>29.33</v>
      </c>
      <c r="U681" s="138">
        <f>'آبان 1400'!U682</f>
        <v>0</v>
      </c>
      <c r="V681" s="121">
        <f>'آبان 1400'!W682</f>
        <v>0</v>
      </c>
      <c r="W681" s="122">
        <f>'آبان 1400'!X682</f>
        <v>0</v>
      </c>
      <c r="X681" s="370">
        <f>'آبان 1400'!Y682</f>
        <v>2</v>
      </c>
      <c r="Y681" s="370">
        <f>'آبان 1400'!Z682</f>
        <v>1</v>
      </c>
      <c r="Z681" s="139">
        <f>'آبان 1400'!AA682</f>
        <v>885165</v>
      </c>
      <c r="AA681" s="139">
        <f>'آبان 1400'!AB682</f>
        <v>46667</v>
      </c>
      <c r="AB681" s="139">
        <f>'آبان 1400'!AC682</f>
        <v>931832</v>
      </c>
      <c r="AC681" s="139">
        <f>'آبان 1400'!AD682</f>
        <v>4500000</v>
      </c>
      <c r="AD681" s="139">
        <f>'آبان 1400'!AE682</f>
        <v>6000000</v>
      </c>
      <c r="AE681" s="140">
        <f>'آبان 1400'!AF682</f>
        <v>177895.19999999998</v>
      </c>
      <c r="AF681" s="123">
        <f>'آبان 1400'!AG682</f>
        <v>26554950</v>
      </c>
      <c r="AG681" s="124">
        <f>'آبان 1400'!AH682</f>
        <v>1400010</v>
      </c>
      <c r="AH681" s="124">
        <f>'آبان 1400'!AI682</f>
        <v>21347423.999999996</v>
      </c>
      <c r="AI681" s="124">
        <f>'آبان 1400'!AJ682</f>
        <v>2655495</v>
      </c>
      <c r="AJ681" s="124">
        <f>'آبان 1400'!AK682</f>
        <v>4500000</v>
      </c>
      <c r="AK681" s="124">
        <f>'آبان 1400'!AL682</f>
        <v>6000000</v>
      </c>
      <c r="AL681" s="124">
        <f>'آبان 1400'!AM682</f>
        <v>4892117.9999999991</v>
      </c>
      <c r="AM681" s="124">
        <f>'آبان 1400'!AN682</f>
        <v>5217666.2159999991</v>
      </c>
      <c r="AN681" s="124">
        <f>'آبان 1400'!AO682</f>
        <v>0</v>
      </c>
      <c r="AO681" s="124">
        <f>'آبان 1400'!AP682</f>
        <v>3000000</v>
      </c>
      <c r="AP681" s="124">
        <f>'آبان 1400'!AQ682</f>
        <v>0</v>
      </c>
      <c r="AQ681" s="124">
        <f>'آبان 1400'!AR682</f>
        <v>0</v>
      </c>
      <c r="AR681" s="124">
        <f>'آبان 1400'!AS682</f>
        <v>0</v>
      </c>
      <c r="AS681" s="379">
        <f>'آبان 1400'!AT682</f>
        <v>0</v>
      </c>
      <c r="AT681" s="372">
        <f t="shared" si="448"/>
        <v>75567663.216000006</v>
      </c>
      <c r="AU681" s="174">
        <f>'آبان 1400'!AV682</f>
        <v>54308316.440880008</v>
      </c>
      <c r="AV681" s="142">
        <f>'آبان 1400'!AW682</f>
        <v>72912168.215999991</v>
      </c>
      <c r="AW681" s="143">
        <f t="shared" si="449"/>
        <v>5103851.7751199994</v>
      </c>
      <c r="AX681" s="76">
        <f t="shared" si="450"/>
        <v>1430831.644088001</v>
      </c>
      <c r="AY681" s="143">
        <f>'آبان 1400'!AZ682</f>
        <v>0</v>
      </c>
      <c r="AZ681" s="143">
        <f>'آبان 1400'!BA682</f>
        <v>0</v>
      </c>
      <c r="BA681" s="143">
        <f>'آبان 1400'!BB682</f>
        <v>0</v>
      </c>
      <c r="BB681" s="143">
        <f>'آبان 1400'!BC682</f>
        <v>0</v>
      </c>
      <c r="BC681" s="143">
        <f>'آبان 1400'!BD682</f>
        <v>0</v>
      </c>
      <c r="BD681" s="143">
        <f>'آبان 1400'!BE682</f>
        <v>0</v>
      </c>
      <c r="BE681" s="143">
        <f>'آبان 1400'!BF682</f>
        <v>0</v>
      </c>
      <c r="BF681" s="144">
        <f t="shared" si="451"/>
        <v>6534683.4192080004</v>
      </c>
      <c r="BG681" s="141">
        <f t="shared" si="452"/>
        <v>69032979</v>
      </c>
      <c r="BH681" s="145">
        <f t="shared" si="453"/>
        <v>75567663.216000006</v>
      </c>
      <c r="BI681" s="128">
        <f t="shared" si="446"/>
        <v>4659160</v>
      </c>
      <c r="BJ681" s="146">
        <f t="shared" si="454"/>
        <v>2329580</v>
      </c>
      <c r="BK681" s="146">
        <f t="shared" si="455"/>
        <v>698874</v>
      </c>
      <c r="BL681" s="147">
        <f t="shared" si="456"/>
        <v>1120000</v>
      </c>
      <c r="BM681" s="383">
        <v>0</v>
      </c>
      <c r="BN681" s="148">
        <f t="shared" si="457"/>
        <v>84375277.216000006</v>
      </c>
      <c r="BO681" s="149">
        <f t="shared" si="458"/>
        <v>72912168.215999991</v>
      </c>
      <c r="BP681" s="150">
        <f t="shared" si="459"/>
        <v>16769798.689679999</v>
      </c>
      <c r="BQ681" s="151">
        <f t="shared" si="460"/>
        <v>101145075.90568</v>
      </c>
      <c r="BR681" s="152">
        <f t="shared" si="461"/>
        <v>100800</v>
      </c>
      <c r="BS681" s="148">
        <f t="shared" si="462"/>
        <v>101245875.90568</v>
      </c>
      <c r="BT681" s="136">
        <v>0</v>
      </c>
      <c r="BU681" s="149">
        <f t="shared" si="463"/>
        <v>8437527.7216000017</v>
      </c>
      <c r="BV681" s="153">
        <f t="shared" si="464"/>
        <v>4218763.8608000008</v>
      </c>
      <c r="BW681" s="134">
        <f t="shared" si="465"/>
        <v>88589584.323280007</v>
      </c>
      <c r="BX681" s="148">
        <f t="shared" si="466"/>
        <v>7687614</v>
      </c>
      <c r="BY681" s="135">
        <f t="shared" si="467"/>
        <v>80901970.323280007</v>
      </c>
      <c r="CD681" s="400">
        <f>'آبان 1400'!AU682</f>
        <v>75567663.216000006</v>
      </c>
      <c r="CE681" s="401">
        <f>'آبان 1400'!AV682</f>
        <v>54308316.440880008</v>
      </c>
      <c r="CF681" s="401">
        <f>'آبان 1400'!AW682</f>
        <v>72912168.215999991</v>
      </c>
      <c r="CG681" s="401">
        <f>'آبان 1400'!AX682</f>
        <v>5103851.7751199994</v>
      </c>
      <c r="CH681" s="401">
        <f>'آبان 1400'!AY682</f>
        <v>1430831.644088001</v>
      </c>
      <c r="CI681" s="401">
        <f>'آبان 1400'!AZ682</f>
        <v>0</v>
      </c>
      <c r="CJ681" s="401">
        <f>'آبان 1400'!BA682</f>
        <v>0</v>
      </c>
      <c r="CK681" s="401">
        <f>'آبان 1400'!BB682</f>
        <v>0</v>
      </c>
      <c r="CL681" s="401">
        <f>'آبان 1400'!BC682</f>
        <v>0</v>
      </c>
      <c r="CM681" s="401">
        <f>'آبان 1400'!BD682</f>
        <v>0</v>
      </c>
      <c r="CN681" s="401">
        <f>'آبان 1400'!BE682</f>
        <v>0</v>
      </c>
      <c r="CO681" s="401">
        <f>'آبان 1400'!BF682</f>
        <v>0</v>
      </c>
      <c r="CP681" s="401">
        <f>'آبان 1400'!BG682</f>
        <v>6534683.4192080004</v>
      </c>
      <c r="CQ681" s="401">
        <f>'آبان 1400'!BH682</f>
        <v>69032979</v>
      </c>
      <c r="CR681" s="401">
        <f t="shared" si="468"/>
        <v>75567663.216000006</v>
      </c>
      <c r="CS681" s="56">
        <f t="shared" si="469"/>
        <v>4659160</v>
      </c>
      <c r="CT681" s="400">
        <f t="shared" si="470"/>
        <v>2329580</v>
      </c>
      <c r="CU681" s="401">
        <f t="shared" si="471"/>
        <v>698874</v>
      </c>
      <c r="CV681" s="401">
        <f t="shared" si="472"/>
        <v>1120000</v>
      </c>
      <c r="CW681" s="56">
        <v>0</v>
      </c>
      <c r="CX681" s="401">
        <f t="shared" si="473"/>
        <v>84375277.216000006</v>
      </c>
      <c r="CY681" s="401">
        <f t="shared" si="474"/>
        <v>72912168.215999991</v>
      </c>
      <c r="CZ681" s="401">
        <f t="shared" si="475"/>
        <v>16769798.689679999</v>
      </c>
      <c r="DA681" s="401">
        <f t="shared" si="476"/>
        <v>101145075.90568</v>
      </c>
      <c r="DB681" s="401">
        <f t="shared" si="477"/>
        <v>100800</v>
      </c>
      <c r="DC681" s="401">
        <f t="shared" si="478"/>
        <v>101245875.90568</v>
      </c>
      <c r="DD681" s="406">
        <v>0</v>
      </c>
      <c r="DE681" s="401">
        <f t="shared" si="479"/>
        <v>8437527.7216000017</v>
      </c>
      <c r="DF681" s="401">
        <f t="shared" si="480"/>
        <v>4218763.8608000008</v>
      </c>
      <c r="DG681" s="401">
        <f t="shared" si="481"/>
        <v>88589584.323280007</v>
      </c>
      <c r="DH681" s="401">
        <f t="shared" si="482"/>
        <v>7687614</v>
      </c>
      <c r="DI681" s="401">
        <f t="shared" si="483"/>
        <v>80901970.323280007</v>
      </c>
      <c r="DJ681" s="401">
        <f t="shared" si="484"/>
        <v>0</v>
      </c>
      <c r="DL681" s="408">
        <f t="shared" si="485"/>
        <v>6638737.5</v>
      </c>
      <c r="DM681" s="408">
        <f t="shared" si="486"/>
        <v>-1979577.5</v>
      </c>
    </row>
    <row r="682" spans="1:117" s="56" customFormat="1" ht="21" x14ac:dyDescent="0.2">
      <c r="A682" s="192">
        <f t="shared" si="447"/>
        <v>2655495</v>
      </c>
      <c r="B682" s="137">
        <f>'آبان 1400'!B683</f>
        <v>677</v>
      </c>
      <c r="C682" s="137">
        <f>'آبان 1400'!C683</f>
        <v>476</v>
      </c>
      <c r="D682" s="137">
        <f>'آبان 1400'!D683</f>
        <v>13216</v>
      </c>
      <c r="E682" s="137" t="str">
        <f>'آبان 1400'!E683</f>
        <v>داود</v>
      </c>
      <c r="F682" s="137" t="str">
        <f>'آبان 1400'!F683</f>
        <v>نجفی</v>
      </c>
      <c r="G682" s="137" t="str">
        <f>'آبان 1400'!G683</f>
        <v>نگهبان</v>
      </c>
      <c r="H682" s="137" t="str">
        <f>'آبان 1400'!H683</f>
        <v>آذربایجان غربی</v>
      </c>
      <c r="I682" s="137" t="str">
        <f>'آبان 1400'!I683</f>
        <v>272-813-4215656-1</v>
      </c>
      <c r="J682" s="137">
        <f>'آبان 1400'!J683</f>
        <v>4920089971</v>
      </c>
      <c r="K682" s="137" t="str">
        <f>'آبان 1400'!K683</f>
        <v>0046493669</v>
      </c>
      <c r="L682" s="137" t="str">
        <f>'آبان 1400'!L683</f>
        <v>آذربایجان غربی</v>
      </c>
      <c r="M682" s="137" t="str">
        <f>'آبان 1400'!M683</f>
        <v>نگهبان</v>
      </c>
      <c r="N682" s="121" t="str">
        <f>'آبان 1400'!N683</f>
        <v>*</v>
      </c>
      <c r="O682" s="120">
        <f>'آبان 1400'!O683</f>
        <v>0</v>
      </c>
      <c r="P682" s="122">
        <f>'آبان 1400'!P683</f>
        <v>0</v>
      </c>
      <c r="Q682" s="362">
        <f>'آبان 1400'!Q683</f>
        <v>30</v>
      </c>
      <c r="R682" s="362">
        <f>'آبان 1400'!R683</f>
        <v>120</v>
      </c>
      <c r="S682" s="362">
        <f>'آبان 1400'!S683</f>
        <v>110</v>
      </c>
      <c r="T682" s="362">
        <f>'آبان 1400'!T683</f>
        <v>29.33</v>
      </c>
      <c r="U682" s="138">
        <f>'آبان 1400'!U683</f>
        <v>0</v>
      </c>
      <c r="V682" s="121">
        <f>'آبان 1400'!W683</f>
        <v>0</v>
      </c>
      <c r="W682" s="122">
        <f>'آبان 1400'!X683</f>
        <v>0</v>
      </c>
      <c r="X682" s="370">
        <f>'آبان 1400'!Y683</f>
        <v>0</v>
      </c>
      <c r="Y682" s="370">
        <f>'آبان 1400'!Z683</f>
        <v>0</v>
      </c>
      <c r="Z682" s="139">
        <f>'آبان 1400'!AA683</f>
        <v>885165</v>
      </c>
      <c r="AA682" s="139">
        <f>'آبان 1400'!AB683</f>
        <v>0</v>
      </c>
      <c r="AB682" s="139">
        <f>'آبان 1400'!AC683</f>
        <v>885165</v>
      </c>
      <c r="AC682" s="139">
        <f>'آبان 1400'!AD683</f>
        <v>4500000</v>
      </c>
      <c r="AD682" s="139">
        <f>'آبان 1400'!AE683</f>
        <v>6000000</v>
      </c>
      <c r="AE682" s="140">
        <f>'آبان 1400'!AF683</f>
        <v>168986.04545454544</v>
      </c>
      <c r="AF682" s="123">
        <f>'آبان 1400'!AG683</f>
        <v>26554950</v>
      </c>
      <c r="AG682" s="124">
        <f>'آبان 1400'!AH683</f>
        <v>0</v>
      </c>
      <c r="AH682" s="124">
        <f>'آبان 1400'!AI683</f>
        <v>20278325.454545453</v>
      </c>
      <c r="AI682" s="124">
        <f>'آبان 1400'!AJ683</f>
        <v>0</v>
      </c>
      <c r="AJ682" s="124">
        <f>'آبان 1400'!AK683</f>
        <v>4500000</v>
      </c>
      <c r="AK682" s="124">
        <f>'آبان 1400'!AL683</f>
        <v>6000000</v>
      </c>
      <c r="AL682" s="124">
        <f>'آبان 1400'!AM683</f>
        <v>4647116.25</v>
      </c>
      <c r="AM682" s="124">
        <f>'آبان 1400'!AN683</f>
        <v>4956360.7131818179</v>
      </c>
      <c r="AN682" s="124">
        <f>'آبان 1400'!AO683</f>
        <v>0</v>
      </c>
      <c r="AO682" s="124">
        <f>'آبان 1400'!AP683</f>
        <v>5200000</v>
      </c>
      <c r="AP682" s="124">
        <f>'آبان 1400'!AQ683</f>
        <v>0</v>
      </c>
      <c r="AQ682" s="124">
        <f>'آبان 1400'!AR683</f>
        <v>0</v>
      </c>
      <c r="AR682" s="124">
        <f>'آبان 1400'!AS683</f>
        <v>0</v>
      </c>
      <c r="AS682" s="379">
        <f>'آبان 1400'!AT683</f>
        <v>0</v>
      </c>
      <c r="AT682" s="372">
        <f t="shared" si="448"/>
        <v>72136752.417727262</v>
      </c>
      <c r="AU682" s="174">
        <f>'آبان 1400'!AV683</f>
        <v>51387179.748486355</v>
      </c>
      <c r="AV682" s="142">
        <f>'آبان 1400'!AW683</f>
        <v>72136752.417727262</v>
      </c>
      <c r="AW682" s="143">
        <f t="shared" si="449"/>
        <v>5049572.6692409087</v>
      </c>
      <c r="AX682" s="76">
        <f t="shared" si="450"/>
        <v>1138717.9748486355</v>
      </c>
      <c r="AY682" s="143">
        <f>'آبان 1400'!AZ683</f>
        <v>0</v>
      </c>
      <c r="AZ682" s="143">
        <f>'آبان 1400'!BA683</f>
        <v>0</v>
      </c>
      <c r="BA682" s="143">
        <f>'آبان 1400'!BB683</f>
        <v>0</v>
      </c>
      <c r="BB682" s="143">
        <f>'آبان 1400'!BC683</f>
        <v>0</v>
      </c>
      <c r="BC682" s="143">
        <f>'آبان 1400'!BD683</f>
        <v>0</v>
      </c>
      <c r="BD682" s="143">
        <f>'آبان 1400'!BE683</f>
        <v>0</v>
      </c>
      <c r="BE682" s="143">
        <f>'آبان 1400'!BF683</f>
        <v>0</v>
      </c>
      <c r="BF682" s="144">
        <f t="shared" si="451"/>
        <v>6188290.6440895442</v>
      </c>
      <c r="BG682" s="141">
        <f t="shared" si="452"/>
        <v>65948461</v>
      </c>
      <c r="BH682" s="145">
        <f t="shared" si="453"/>
        <v>72136752.417727262</v>
      </c>
      <c r="BI682" s="128">
        <f t="shared" si="446"/>
        <v>4425825</v>
      </c>
      <c r="BJ682" s="146">
        <f t="shared" si="454"/>
        <v>2212912.5</v>
      </c>
      <c r="BK682" s="146">
        <f t="shared" si="455"/>
        <v>663873.75</v>
      </c>
      <c r="BL682" s="147">
        <f t="shared" si="456"/>
        <v>1120000</v>
      </c>
      <c r="BM682" s="383">
        <v>0</v>
      </c>
      <c r="BN682" s="148">
        <f t="shared" si="457"/>
        <v>80559363.667727262</v>
      </c>
      <c r="BO682" s="149">
        <f t="shared" si="458"/>
        <v>72136752.417727262</v>
      </c>
      <c r="BP682" s="150">
        <f t="shared" si="459"/>
        <v>16591453.056077272</v>
      </c>
      <c r="BQ682" s="151">
        <f t="shared" si="460"/>
        <v>97150816.723804533</v>
      </c>
      <c r="BR682" s="152">
        <f t="shared" si="461"/>
        <v>100800</v>
      </c>
      <c r="BS682" s="148">
        <f t="shared" si="462"/>
        <v>97251616.723804533</v>
      </c>
      <c r="BT682" s="136">
        <v>0</v>
      </c>
      <c r="BU682" s="149">
        <f t="shared" si="463"/>
        <v>8055936.3667727262</v>
      </c>
      <c r="BV682" s="153">
        <f t="shared" si="464"/>
        <v>4027968.1833863631</v>
      </c>
      <c r="BW682" s="134">
        <f t="shared" si="465"/>
        <v>85167712.173645437</v>
      </c>
      <c r="BX682" s="148">
        <f t="shared" si="466"/>
        <v>7302611.25</v>
      </c>
      <c r="BY682" s="135">
        <f t="shared" si="467"/>
        <v>77865100.923645437</v>
      </c>
      <c r="CD682" s="400">
        <f>'آبان 1400'!AU683</f>
        <v>72136752.417727262</v>
      </c>
      <c r="CE682" s="401">
        <f>'آبان 1400'!AV683</f>
        <v>51387179.748486355</v>
      </c>
      <c r="CF682" s="401">
        <f>'آبان 1400'!AW683</f>
        <v>72136752.417727262</v>
      </c>
      <c r="CG682" s="401">
        <f>'آبان 1400'!AX683</f>
        <v>5049572.6692409087</v>
      </c>
      <c r="CH682" s="401">
        <f>'آبان 1400'!AY683</f>
        <v>1138717.9748486355</v>
      </c>
      <c r="CI682" s="401">
        <f>'آبان 1400'!AZ683</f>
        <v>0</v>
      </c>
      <c r="CJ682" s="401">
        <f>'آبان 1400'!BA683</f>
        <v>0</v>
      </c>
      <c r="CK682" s="401">
        <f>'آبان 1400'!BB683</f>
        <v>0</v>
      </c>
      <c r="CL682" s="401">
        <f>'آبان 1400'!BC683</f>
        <v>0</v>
      </c>
      <c r="CM682" s="401">
        <f>'آبان 1400'!BD683</f>
        <v>0</v>
      </c>
      <c r="CN682" s="401">
        <f>'آبان 1400'!BE683</f>
        <v>0</v>
      </c>
      <c r="CO682" s="401">
        <f>'آبان 1400'!BF683</f>
        <v>0</v>
      </c>
      <c r="CP682" s="401">
        <f>'آبان 1400'!BG683</f>
        <v>6188290.6440895442</v>
      </c>
      <c r="CQ682" s="401">
        <f>'آبان 1400'!BH683</f>
        <v>65948461</v>
      </c>
      <c r="CR682" s="401">
        <f t="shared" si="468"/>
        <v>72136752.417727262</v>
      </c>
      <c r="CS682" s="56">
        <f t="shared" si="469"/>
        <v>4425825</v>
      </c>
      <c r="CT682" s="400">
        <f t="shared" si="470"/>
        <v>2212912.5</v>
      </c>
      <c r="CU682" s="401">
        <f t="shared" si="471"/>
        <v>663873.75</v>
      </c>
      <c r="CV682" s="401">
        <f t="shared" si="472"/>
        <v>1120000</v>
      </c>
      <c r="CW682" s="56">
        <v>0</v>
      </c>
      <c r="CX682" s="401">
        <f t="shared" si="473"/>
        <v>80559363.667727262</v>
      </c>
      <c r="CY682" s="401">
        <f t="shared" si="474"/>
        <v>72136752.417727262</v>
      </c>
      <c r="CZ682" s="401">
        <f t="shared" si="475"/>
        <v>16591453.056077272</v>
      </c>
      <c r="DA682" s="401">
        <f t="shared" si="476"/>
        <v>97150816.723804533</v>
      </c>
      <c r="DB682" s="401">
        <f t="shared" si="477"/>
        <v>100800</v>
      </c>
      <c r="DC682" s="401">
        <f t="shared" si="478"/>
        <v>97251616.723804533</v>
      </c>
      <c r="DD682" s="406">
        <v>0</v>
      </c>
      <c r="DE682" s="401">
        <f t="shared" si="479"/>
        <v>8055936.3667727262</v>
      </c>
      <c r="DF682" s="401">
        <f t="shared" si="480"/>
        <v>4027968.1833863631</v>
      </c>
      <c r="DG682" s="401">
        <f t="shared" si="481"/>
        <v>85167712.173645437</v>
      </c>
      <c r="DH682" s="401">
        <f t="shared" si="482"/>
        <v>7302611.25</v>
      </c>
      <c r="DI682" s="401">
        <f t="shared" si="483"/>
        <v>77865100.923645437</v>
      </c>
      <c r="DJ682" s="401">
        <f t="shared" si="484"/>
        <v>0</v>
      </c>
      <c r="DL682" s="408">
        <f t="shared" si="485"/>
        <v>6638737.5</v>
      </c>
      <c r="DM682" s="408">
        <f t="shared" si="486"/>
        <v>-2212912.5</v>
      </c>
    </row>
    <row r="683" spans="1:117" s="56" customFormat="1" ht="21" x14ac:dyDescent="0.2">
      <c r="A683" s="192">
        <f t="shared" si="447"/>
        <v>2655495</v>
      </c>
      <c r="B683" s="137">
        <f>'آبان 1400'!B684</f>
        <v>678</v>
      </c>
      <c r="C683" s="137">
        <f>'آبان 1400'!C684</f>
        <v>477</v>
      </c>
      <c r="D683" s="137">
        <f>'آبان 1400'!D684</f>
        <v>13029</v>
      </c>
      <c r="E683" s="137" t="str">
        <f>'آبان 1400'!E684</f>
        <v>محسن</v>
      </c>
      <c r="F683" s="137" t="str">
        <f>'آبان 1400'!F684</f>
        <v>جنتی</v>
      </c>
      <c r="G683" s="137" t="str">
        <f>'آبان 1400'!G684</f>
        <v>نگهبان</v>
      </c>
      <c r="H683" s="137" t="str">
        <f>'آبان 1400'!H684</f>
        <v>البرز</v>
      </c>
      <c r="I683" s="137" t="str">
        <f>'آبان 1400'!I684</f>
        <v>254-813-3113489-1</v>
      </c>
      <c r="J683" s="137" t="str">
        <f>'آبان 1400'!J684</f>
        <v>0068460333</v>
      </c>
      <c r="K683" s="137" t="str">
        <f>'آبان 1400'!K684</f>
        <v>0036112777</v>
      </c>
      <c r="L683" s="137" t="str">
        <f>'آبان 1400'!L684</f>
        <v>البرز</v>
      </c>
      <c r="M683" s="137" t="str">
        <f>'آبان 1400'!M684</f>
        <v>نگهبان</v>
      </c>
      <c r="N683" s="121" t="str">
        <f>'آبان 1400'!N684</f>
        <v>*</v>
      </c>
      <c r="O683" s="120">
        <f>'آبان 1400'!O684</f>
        <v>0</v>
      </c>
      <c r="P683" s="122">
        <f>'آبان 1400'!P684</f>
        <v>0</v>
      </c>
      <c r="Q683" s="362">
        <f>'آبان 1400'!Q684</f>
        <v>30</v>
      </c>
      <c r="R683" s="362">
        <f>'آبان 1400'!R684</f>
        <v>120</v>
      </c>
      <c r="S683" s="362">
        <f>'آبان 1400'!S684</f>
        <v>110</v>
      </c>
      <c r="T683" s="362">
        <f>'آبان 1400'!T684</f>
        <v>29.33</v>
      </c>
      <c r="U683" s="138">
        <f>'آبان 1400'!U684</f>
        <v>0</v>
      </c>
      <c r="V683" s="121">
        <f>'آبان 1400'!W684</f>
        <v>0</v>
      </c>
      <c r="W683" s="122">
        <f>'آبان 1400'!X684</f>
        <v>0</v>
      </c>
      <c r="X683" s="370">
        <f>'آبان 1400'!Y684</f>
        <v>2</v>
      </c>
      <c r="Y683" s="370">
        <f>'آبان 1400'!Z684</f>
        <v>2</v>
      </c>
      <c r="Z683" s="139">
        <f>'آبان 1400'!AA684</f>
        <v>885165</v>
      </c>
      <c r="AA683" s="139">
        <f>'آبان 1400'!AB684</f>
        <v>46667</v>
      </c>
      <c r="AB683" s="139">
        <f>'آبان 1400'!AC684</f>
        <v>931832</v>
      </c>
      <c r="AC683" s="139">
        <f>'آبان 1400'!AD684</f>
        <v>4500000</v>
      </c>
      <c r="AD683" s="139">
        <f>'آبان 1400'!AE684</f>
        <v>6000000</v>
      </c>
      <c r="AE683" s="140">
        <f>'آبان 1400'!AF684</f>
        <v>177895.19999999998</v>
      </c>
      <c r="AF683" s="123">
        <f>'آبان 1400'!AG684</f>
        <v>26554950</v>
      </c>
      <c r="AG683" s="124">
        <f>'آبان 1400'!AH684</f>
        <v>1400010</v>
      </c>
      <c r="AH683" s="124">
        <f>'آبان 1400'!AI684</f>
        <v>21347423.999999996</v>
      </c>
      <c r="AI683" s="124">
        <f>'آبان 1400'!AJ684</f>
        <v>5310990</v>
      </c>
      <c r="AJ683" s="124">
        <f>'آبان 1400'!AK684</f>
        <v>4500000</v>
      </c>
      <c r="AK683" s="124">
        <f>'آبان 1400'!AL684</f>
        <v>6000000</v>
      </c>
      <c r="AL683" s="124">
        <f>'آبان 1400'!AM684</f>
        <v>4892117.9999999991</v>
      </c>
      <c r="AM683" s="124">
        <f>'آبان 1400'!AN684</f>
        <v>5217666.2159999991</v>
      </c>
      <c r="AN683" s="124">
        <f>'آبان 1400'!AO684</f>
        <v>0</v>
      </c>
      <c r="AO683" s="124">
        <f>'آبان 1400'!AP684</f>
        <v>3000000</v>
      </c>
      <c r="AP683" s="124">
        <f>'آبان 1400'!AQ684</f>
        <v>0</v>
      </c>
      <c r="AQ683" s="124">
        <f>'آبان 1400'!AR684</f>
        <v>0</v>
      </c>
      <c r="AR683" s="124">
        <f>'آبان 1400'!AS684</f>
        <v>0</v>
      </c>
      <c r="AS683" s="379">
        <f>'آبان 1400'!AT684</f>
        <v>0</v>
      </c>
      <c r="AT683" s="372">
        <f t="shared" si="448"/>
        <v>78223158.216000006</v>
      </c>
      <c r="AU683" s="174">
        <f>'آبان 1400'!AV684</f>
        <v>54308316.440880008</v>
      </c>
      <c r="AV683" s="142">
        <f>'آبان 1400'!AW684</f>
        <v>72912168.215999991</v>
      </c>
      <c r="AW683" s="143">
        <f t="shared" si="449"/>
        <v>5103851.7751199994</v>
      </c>
      <c r="AX683" s="76">
        <f t="shared" si="450"/>
        <v>1430831.644088001</v>
      </c>
      <c r="AY683" s="143">
        <f>'آبان 1400'!AZ684</f>
        <v>0</v>
      </c>
      <c r="AZ683" s="143">
        <f>'آبان 1400'!BA684</f>
        <v>0</v>
      </c>
      <c r="BA683" s="143">
        <f>'آبان 1400'!BB684</f>
        <v>0</v>
      </c>
      <c r="BB683" s="143">
        <f>'آبان 1400'!BC684</f>
        <v>0</v>
      </c>
      <c r="BC683" s="143">
        <f>'آبان 1400'!BD684</f>
        <v>0</v>
      </c>
      <c r="BD683" s="143">
        <f>'آبان 1400'!BE684</f>
        <v>0</v>
      </c>
      <c r="BE683" s="143">
        <f>'آبان 1400'!BF684</f>
        <v>0</v>
      </c>
      <c r="BF683" s="144">
        <f t="shared" si="451"/>
        <v>6534683.4192080004</v>
      </c>
      <c r="BG683" s="141">
        <f t="shared" si="452"/>
        <v>71688474</v>
      </c>
      <c r="BH683" s="145">
        <f t="shared" si="453"/>
        <v>78223158.216000006</v>
      </c>
      <c r="BI683" s="128">
        <f t="shared" si="446"/>
        <v>4659160</v>
      </c>
      <c r="BJ683" s="146">
        <f t="shared" si="454"/>
        <v>2329580</v>
      </c>
      <c r="BK683" s="146">
        <f t="shared" si="455"/>
        <v>698874</v>
      </c>
      <c r="BL683" s="147">
        <f t="shared" si="456"/>
        <v>1120000</v>
      </c>
      <c r="BM683" s="383">
        <v>0</v>
      </c>
      <c r="BN683" s="148">
        <f t="shared" si="457"/>
        <v>87030772.216000006</v>
      </c>
      <c r="BO683" s="149">
        <f t="shared" si="458"/>
        <v>72912168.215999991</v>
      </c>
      <c r="BP683" s="150">
        <f t="shared" si="459"/>
        <v>16769798.689679999</v>
      </c>
      <c r="BQ683" s="151">
        <f t="shared" si="460"/>
        <v>103800570.90568</v>
      </c>
      <c r="BR683" s="152">
        <f t="shared" si="461"/>
        <v>100800</v>
      </c>
      <c r="BS683" s="148">
        <f t="shared" si="462"/>
        <v>103901370.90568</v>
      </c>
      <c r="BT683" s="136">
        <v>0</v>
      </c>
      <c r="BU683" s="149">
        <f t="shared" si="463"/>
        <v>8703077.2216000017</v>
      </c>
      <c r="BV683" s="153">
        <f t="shared" si="464"/>
        <v>4351538.6108000008</v>
      </c>
      <c r="BW683" s="134">
        <f t="shared" si="465"/>
        <v>90846755.073280007</v>
      </c>
      <c r="BX683" s="148">
        <f t="shared" si="466"/>
        <v>7687614</v>
      </c>
      <c r="BY683" s="135">
        <f t="shared" si="467"/>
        <v>83159141.073280007</v>
      </c>
      <c r="CD683" s="400">
        <f>'آبان 1400'!AU684</f>
        <v>78223158.216000006</v>
      </c>
      <c r="CE683" s="401">
        <f>'آبان 1400'!AV684</f>
        <v>54308316.440880008</v>
      </c>
      <c r="CF683" s="401">
        <f>'آبان 1400'!AW684</f>
        <v>72912168.215999991</v>
      </c>
      <c r="CG683" s="401">
        <f>'آبان 1400'!AX684</f>
        <v>5103851.7751199994</v>
      </c>
      <c r="CH683" s="401">
        <f>'آبان 1400'!AY684</f>
        <v>1430831.644088001</v>
      </c>
      <c r="CI683" s="401">
        <f>'آبان 1400'!AZ684</f>
        <v>0</v>
      </c>
      <c r="CJ683" s="401">
        <f>'آبان 1400'!BA684</f>
        <v>0</v>
      </c>
      <c r="CK683" s="401">
        <f>'آبان 1400'!BB684</f>
        <v>0</v>
      </c>
      <c r="CL683" s="401">
        <f>'آبان 1400'!BC684</f>
        <v>0</v>
      </c>
      <c r="CM683" s="401">
        <f>'آبان 1400'!BD684</f>
        <v>0</v>
      </c>
      <c r="CN683" s="401">
        <f>'آبان 1400'!BE684</f>
        <v>0</v>
      </c>
      <c r="CO683" s="401">
        <f>'آبان 1400'!BF684</f>
        <v>0</v>
      </c>
      <c r="CP683" s="401">
        <f>'آبان 1400'!BG684</f>
        <v>6534683.4192080004</v>
      </c>
      <c r="CQ683" s="401">
        <f>'آبان 1400'!BH684</f>
        <v>71688474</v>
      </c>
      <c r="CR683" s="401">
        <f t="shared" si="468"/>
        <v>78223158.216000006</v>
      </c>
      <c r="CS683" s="56">
        <f t="shared" si="469"/>
        <v>4659160</v>
      </c>
      <c r="CT683" s="400">
        <f t="shared" si="470"/>
        <v>2329580</v>
      </c>
      <c r="CU683" s="401">
        <f t="shared" si="471"/>
        <v>698874</v>
      </c>
      <c r="CV683" s="401">
        <f t="shared" si="472"/>
        <v>1120000</v>
      </c>
      <c r="CW683" s="56">
        <v>0</v>
      </c>
      <c r="CX683" s="401">
        <f t="shared" si="473"/>
        <v>87030772.216000006</v>
      </c>
      <c r="CY683" s="401">
        <f t="shared" si="474"/>
        <v>72912168.215999991</v>
      </c>
      <c r="CZ683" s="401">
        <f t="shared" si="475"/>
        <v>16769798.689679999</v>
      </c>
      <c r="DA683" s="401">
        <f t="shared" si="476"/>
        <v>103800570.90568</v>
      </c>
      <c r="DB683" s="401">
        <f t="shared" si="477"/>
        <v>100800</v>
      </c>
      <c r="DC683" s="401">
        <f t="shared" si="478"/>
        <v>103901370.90568</v>
      </c>
      <c r="DD683" s="406">
        <v>0</v>
      </c>
      <c r="DE683" s="401">
        <f t="shared" si="479"/>
        <v>8703077.2216000017</v>
      </c>
      <c r="DF683" s="401">
        <f t="shared" si="480"/>
        <v>4351538.6108000008</v>
      </c>
      <c r="DG683" s="401">
        <f t="shared" si="481"/>
        <v>90846755.073280007</v>
      </c>
      <c r="DH683" s="401">
        <f t="shared" si="482"/>
        <v>7687614</v>
      </c>
      <c r="DI683" s="401">
        <f t="shared" si="483"/>
        <v>83159141.073280007</v>
      </c>
      <c r="DJ683" s="401">
        <f t="shared" si="484"/>
        <v>0</v>
      </c>
      <c r="DL683" s="408">
        <f t="shared" si="485"/>
        <v>6638737.5</v>
      </c>
      <c r="DM683" s="408">
        <f t="shared" si="486"/>
        <v>-1979577.5</v>
      </c>
    </row>
    <row r="684" spans="1:117" s="56" customFormat="1" ht="21" x14ac:dyDescent="0.2">
      <c r="A684" s="192">
        <f t="shared" si="447"/>
        <v>2655495</v>
      </c>
      <c r="B684" s="137">
        <f>'آبان 1400'!B685</f>
        <v>679</v>
      </c>
      <c r="C684" s="137">
        <f>'آبان 1400'!C685</f>
        <v>478</v>
      </c>
      <c r="D684" s="137">
        <f>'آبان 1400'!D685</f>
        <v>13056</v>
      </c>
      <c r="E684" s="137" t="str">
        <f>'آبان 1400'!E685</f>
        <v>محمد</v>
      </c>
      <c r="F684" s="137" t="str">
        <f>'آبان 1400'!F685</f>
        <v>فرخ</v>
      </c>
      <c r="G684" s="137" t="str">
        <f>'آبان 1400'!G685</f>
        <v>نگهبان</v>
      </c>
      <c r="H684" s="137" t="str">
        <f>'آبان 1400'!H685</f>
        <v>البرز</v>
      </c>
      <c r="I684" s="137" t="str">
        <f>'آبان 1400'!I685</f>
        <v>129-813-2199608-1</v>
      </c>
      <c r="J684" s="137" t="str">
        <f>'آبان 1400'!J685</f>
        <v>0323820506</v>
      </c>
      <c r="K684" s="137" t="str">
        <f>'آبان 1400'!K685</f>
        <v>0026163658</v>
      </c>
      <c r="L684" s="137" t="str">
        <f>'آبان 1400'!L685</f>
        <v>البرز</v>
      </c>
      <c r="M684" s="137" t="str">
        <f>'آبان 1400'!M685</f>
        <v>نگهبان</v>
      </c>
      <c r="N684" s="121" t="str">
        <f>'آبان 1400'!N685</f>
        <v>*</v>
      </c>
      <c r="O684" s="120">
        <f>'آبان 1400'!O685</f>
        <v>0</v>
      </c>
      <c r="P684" s="122">
        <f>'آبان 1400'!P685</f>
        <v>0</v>
      </c>
      <c r="Q684" s="362">
        <f>'آبان 1400'!Q685</f>
        <v>30</v>
      </c>
      <c r="R684" s="362">
        <f>'آبان 1400'!R685</f>
        <v>120</v>
      </c>
      <c r="S684" s="362">
        <f>'آبان 1400'!S685</f>
        <v>110</v>
      </c>
      <c r="T684" s="362">
        <f>'آبان 1400'!T685</f>
        <v>29.33</v>
      </c>
      <c r="U684" s="138">
        <f>'آبان 1400'!U685</f>
        <v>0</v>
      </c>
      <c r="V684" s="121">
        <f>'آبان 1400'!W685</f>
        <v>0</v>
      </c>
      <c r="W684" s="122">
        <f>'آبان 1400'!X685</f>
        <v>0</v>
      </c>
      <c r="X684" s="370">
        <f>'آبان 1400'!Y685</f>
        <v>0</v>
      </c>
      <c r="Y684" s="370">
        <f>'آبان 1400'!Z685</f>
        <v>0</v>
      </c>
      <c r="Z684" s="139">
        <f>'آبان 1400'!AA685</f>
        <v>885165</v>
      </c>
      <c r="AA684" s="139">
        <f>'آبان 1400'!AB685</f>
        <v>46667</v>
      </c>
      <c r="AB684" s="139">
        <f>'آبان 1400'!AC685</f>
        <v>931832</v>
      </c>
      <c r="AC684" s="139">
        <f>'آبان 1400'!AD685</f>
        <v>4500000</v>
      </c>
      <c r="AD684" s="139">
        <f>'آبان 1400'!AE685</f>
        <v>6000000</v>
      </c>
      <c r="AE684" s="140">
        <f>'آبان 1400'!AF685</f>
        <v>177895.19999999998</v>
      </c>
      <c r="AF684" s="123">
        <f>'آبان 1400'!AG685</f>
        <v>26554950</v>
      </c>
      <c r="AG684" s="124">
        <f>'آبان 1400'!AH685</f>
        <v>1400010</v>
      </c>
      <c r="AH684" s="124">
        <f>'آبان 1400'!AI685</f>
        <v>21347423.999999996</v>
      </c>
      <c r="AI684" s="124">
        <f>'آبان 1400'!AJ685</f>
        <v>0</v>
      </c>
      <c r="AJ684" s="124">
        <f>'آبان 1400'!AK685</f>
        <v>4500000</v>
      </c>
      <c r="AK684" s="124">
        <f>'آبان 1400'!AL685</f>
        <v>6000000</v>
      </c>
      <c r="AL684" s="124">
        <f>'آبان 1400'!AM685</f>
        <v>4892117.9999999991</v>
      </c>
      <c r="AM684" s="124">
        <f>'آبان 1400'!AN685</f>
        <v>5217666.2159999991</v>
      </c>
      <c r="AN684" s="124">
        <f>'آبان 1400'!AO685</f>
        <v>0</v>
      </c>
      <c r="AO684" s="124">
        <f>'آبان 1400'!AP685</f>
        <v>3000000</v>
      </c>
      <c r="AP684" s="124">
        <f>'آبان 1400'!AQ685</f>
        <v>0</v>
      </c>
      <c r="AQ684" s="124">
        <f>'آبان 1400'!AR685</f>
        <v>0</v>
      </c>
      <c r="AR684" s="124">
        <f>'آبان 1400'!AS685</f>
        <v>0</v>
      </c>
      <c r="AS684" s="379">
        <f>'آبان 1400'!AT685</f>
        <v>0</v>
      </c>
      <c r="AT684" s="372">
        <f t="shared" si="448"/>
        <v>72912168.216000006</v>
      </c>
      <c r="AU684" s="174">
        <f>'آبان 1400'!AV685</f>
        <v>54308316.440880008</v>
      </c>
      <c r="AV684" s="142">
        <f>'آبان 1400'!AW685</f>
        <v>72912168.215999991</v>
      </c>
      <c r="AW684" s="143">
        <f t="shared" si="449"/>
        <v>5103851.7751199994</v>
      </c>
      <c r="AX684" s="76">
        <f t="shared" si="450"/>
        <v>1430831.644088001</v>
      </c>
      <c r="AY684" s="143">
        <f>'آبان 1400'!AZ685</f>
        <v>0</v>
      </c>
      <c r="AZ684" s="143">
        <f>'آبان 1400'!BA685</f>
        <v>0</v>
      </c>
      <c r="BA684" s="143">
        <f>'آبان 1400'!BB685</f>
        <v>0</v>
      </c>
      <c r="BB684" s="143">
        <f>'آبان 1400'!BC685</f>
        <v>0</v>
      </c>
      <c r="BC684" s="143">
        <f>'آبان 1400'!BD685</f>
        <v>0</v>
      </c>
      <c r="BD684" s="143">
        <f>'آبان 1400'!BE685</f>
        <v>0</v>
      </c>
      <c r="BE684" s="143">
        <f>'آبان 1400'!BF685</f>
        <v>0</v>
      </c>
      <c r="BF684" s="144">
        <f t="shared" si="451"/>
        <v>6534683.4192080004</v>
      </c>
      <c r="BG684" s="141">
        <f t="shared" si="452"/>
        <v>66377484</v>
      </c>
      <c r="BH684" s="145">
        <f t="shared" si="453"/>
        <v>72912168.216000006</v>
      </c>
      <c r="BI684" s="128">
        <f t="shared" si="446"/>
        <v>4659160</v>
      </c>
      <c r="BJ684" s="146">
        <f t="shared" si="454"/>
        <v>2329580</v>
      </c>
      <c r="BK684" s="146">
        <f t="shared" si="455"/>
        <v>698874</v>
      </c>
      <c r="BL684" s="147">
        <f t="shared" si="456"/>
        <v>1120000</v>
      </c>
      <c r="BM684" s="383">
        <v>0</v>
      </c>
      <c r="BN684" s="148">
        <f t="shared" si="457"/>
        <v>81719782.216000006</v>
      </c>
      <c r="BO684" s="149">
        <f t="shared" si="458"/>
        <v>72912168.215999991</v>
      </c>
      <c r="BP684" s="150">
        <f t="shared" si="459"/>
        <v>16769798.689679999</v>
      </c>
      <c r="BQ684" s="151">
        <f t="shared" si="460"/>
        <v>98489580.905680001</v>
      </c>
      <c r="BR684" s="152">
        <f t="shared" si="461"/>
        <v>100800</v>
      </c>
      <c r="BS684" s="148">
        <f t="shared" si="462"/>
        <v>98590380.905680001</v>
      </c>
      <c r="BT684" s="136">
        <v>0</v>
      </c>
      <c r="BU684" s="149">
        <f t="shared" si="463"/>
        <v>8171978.2216000007</v>
      </c>
      <c r="BV684" s="153">
        <f t="shared" si="464"/>
        <v>4085989.1108000004</v>
      </c>
      <c r="BW684" s="134">
        <f t="shared" si="465"/>
        <v>86332413.573280007</v>
      </c>
      <c r="BX684" s="148">
        <f t="shared" si="466"/>
        <v>7687614</v>
      </c>
      <c r="BY684" s="135">
        <f t="shared" si="467"/>
        <v>78644799.573280007</v>
      </c>
      <c r="CD684" s="400">
        <f>'آبان 1400'!AU685</f>
        <v>72912168.216000006</v>
      </c>
      <c r="CE684" s="401">
        <f>'آبان 1400'!AV685</f>
        <v>54308316.440880008</v>
      </c>
      <c r="CF684" s="401">
        <f>'آبان 1400'!AW685</f>
        <v>72912168.215999991</v>
      </c>
      <c r="CG684" s="401">
        <f>'آبان 1400'!AX685</f>
        <v>5103851.7751199994</v>
      </c>
      <c r="CH684" s="401">
        <f>'آبان 1400'!AY685</f>
        <v>1430831.644088001</v>
      </c>
      <c r="CI684" s="401">
        <f>'آبان 1400'!AZ685</f>
        <v>0</v>
      </c>
      <c r="CJ684" s="401">
        <f>'آبان 1400'!BA685</f>
        <v>0</v>
      </c>
      <c r="CK684" s="401">
        <f>'آبان 1400'!BB685</f>
        <v>0</v>
      </c>
      <c r="CL684" s="401">
        <f>'آبان 1400'!BC685</f>
        <v>0</v>
      </c>
      <c r="CM684" s="401">
        <f>'آبان 1400'!BD685</f>
        <v>0</v>
      </c>
      <c r="CN684" s="401">
        <f>'آبان 1400'!BE685</f>
        <v>0</v>
      </c>
      <c r="CO684" s="401">
        <f>'آبان 1400'!BF685</f>
        <v>0</v>
      </c>
      <c r="CP684" s="401">
        <f>'آبان 1400'!BG685</f>
        <v>6534683.4192080004</v>
      </c>
      <c r="CQ684" s="401">
        <f>'آبان 1400'!BH685</f>
        <v>66377484</v>
      </c>
      <c r="CR684" s="401">
        <f t="shared" si="468"/>
        <v>72912168.216000006</v>
      </c>
      <c r="CS684" s="56">
        <f t="shared" si="469"/>
        <v>4659160</v>
      </c>
      <c r="CT684" s="400">
        <f t="shared" si="470"/>
        <v>2329580</v>
      </c>
      <c r="CU684" s="401">
        <f t="shared" si="471"/>
        <v>698874</v>
      </c>
      <c r="CV684" s="401">
        <f t="shared" si="472"/>
        <v>1120000</v>
      </c>
      <c r="CW684" s="56">
        <v>0</v>
      </c>
      <c r="CX684" s="401">
        <f t="shared" si="473"/>
        <v>81719782.216000006</v>
      </c>
      <c r="CY684" s="401">
        <f t="shared" si="474"/>
        <v>72912168.215999991</v>
      </c>
      <c r="CZ684" s="401">
        <f t="shared" si="475"/>
        <v>16769798.689679999</v>
      </c>
      <c r="DA684" s="401">
        <f t="shared" si="476"/>
        <v>98489580.905680001</v>
      </c>
      <c r="DB684" s="401">
        <f t="shared" si="477"/>
        <v>100800</v>
      </c>
      <c r="DC684" s="401">
        <f t="shared" si="478"/>
        <v>98590380.905680001</v>
      </c>
      <c r="DD684" s="406">
        <v>0</v>
      </c>
      <c r="DE684" s="401">
        <f t="shared" si="479"/>
        <v>8171978.2216000007</v>
      </c>
      <c r="DF684" s="401">
        <f t="shared" si="480"/>
        <v>4085989.1108000004</v>
      </c>
      <c r="DG684" s="401">
        <f t="shared" si="481"/>
        <v>86332413.573280007</v>
      </c>
      <c r="DH684" s="401">
        <f t="shared" si="482"/>
        <v>7687614</v>
      </c>
      <c r="DI684" s="401">
        <f t="shared" si="483"/>
        <v>78644799.573280007</v>
      </c>
      <c r="DJ684" s="401">
        <f t="shared" si="484"/>
        <v>0</v>
      </c>
      <c r="DL684" s="408">
        <f t="shared" si="485"/>
        <v>6638737.5</v>
      </c>
      <c r="DM684" s="408">
        <f t="shared" si="486"/>
        <v>-1979577.5</v>
      </c>
    </row>
    <row r="685" spans="1:117" s="56" customFormat="1" ht="21" x14ac:dyDescent="0.2">
      <c r="A685" s="192">
        <f t="shared" si="447"/>
        <v>2655495</v>
      </c>
      <c r="B685" s="137">
        <f>'آبان 1400'!B686</f>
        <v>680</v>
      </c>
      <c r="C685" s="137">
        <f>'آبان 1400'!C686</f>
        <v>479</v>
      </c>
      <c r="D685" s="137">
        <f>'آبان 1400'!D686</f>
        <v>13060</v>
      </c>
      <c r="E685" s="137" t="str">
        <f>'آبان 1400'!E686</f>
        <v>حسين</v>
      </c>
      <c r="F685" s="137" t="str">
        <f>'آبان 1400'!F686</f>
        <v>توسلي پور</v>
      </c>
      <c r="G685" s="137" t="str">
        <f>'آبان 1400'!G686</f>
        <v>نگهبان</v>
      </c>
      <c r="H685" s="137" t="str">
        <f>'آبان 1400'!H686</f>
        <v>البرز</v>
      </c>
      <c r="I685" s="137" t="str">
        <f>'آبان 1400'!I686</f>
        <v>121-800-155155-1</v>
      </c>
      <c r="J685" s="137" t="str">
        <f>'آبان 1400'!J686</f>
        <v>0320152766</v>
      </c>
      <c r="K685" s="137" t="str">
        <f>'آبان 1400'!K686</f>
        <v>0026230728</v>
      </c>
      <c r="L685" s="137" t="str">
        <f>'آبان 1400'!L686</f>
        <v>البرز</v>
      </c>
      <c r="M685" s="137" t="str">
        <f>'آبان 1400'!M686</f>
        <v>نگهبان</v>
      </c>
      <c r="N685" s="121" t="str">
        <f>'آبان 1400'!N686</f>
        <v>*</v>
      </c>
      <c r="O685" s="120">
        <f>'آبان 1400'!O686</f>
        <v>0</v>
      </c>
      <c r="P685" s="122">
        <f>'آبان 1400'!P686</f>
        <v>0</v>
      </c>
      <c r="Q685" s="362">
        <f>'آبان 1400'!Q686</f>
        <v>30</v>
      </c>
      <c r="R685" s="362">
        <f>'آبان 1400'!R686</f>
        <v>120</v>
      </c>
      <c r="S685" s="362">
        <f>'آبان 1400'!S686</f>
        <v>110</v>
      </c>
      <c r="T685" s="362">
        <f>'آبان 1400'!T686</f>
        <v>29.33</v>
      </c>
      <c r="U685" s="138">
        <f>'آبان 1400'!U686</f>
        <v>0</v>
      </c>
      <c r="V685" s="121">
        <f>'آبان 1400'!W686</f>
        <v>0</v>
      </c>
      <c r="W685" s="122">
        <f>'آبان 1400'!X686</f>
        <v>0</v>
      </c>
      <c r="X685" s="370">
        <f>'آبان 1400'!Y686</f>
        <v>2</v>
      </c>
      <c r="Y685" s="370">
        <f>'آبان 1400'!Z686</f>
        <v>2</v>
      </c>
      <c r="Z685" s="139">
        <f>'آبان 1400'!AA686</f>
        <v>885165</v>
      </c>
      <c r="AA685" s="139">
        <f>'آبان 1400'!AB686</f>
        <v>46667</v>
      </c>
      <c r="AB685" s="139">
        <f>'آبان 1400'!AC686</f>
        <v>931832</v>
      </c>
      <c r="AC685" s="139">
        <f>'آبان 1400'!AD686</f>
        <v>4500000</v>
      </c>
      <c r="AD685" s="139">
        <f>'آبان 1400'!AE686</f>
        <v>6000000</v>
      </c>
      <c r="AE685" s="140">
        <f>'آبان 1400'!AF686</f>
        <v>177895.19999999998</v>
      </c>
      <c r="AF685" s="123">
        <f>'آبان 1400'!AG686</f>
        <v>26554950</v>
      </c>
      <c r="AG685" s="124">
        <f>'آبان 1400'!AH686</f>
        <v>1400010</v>
      </c>
      <c r="AH685" s="124">
        <f>'آبان 1400'!AI686</f>
        <v>21347423.999999996</v>
      </c>
      <c r="AI685" s="124">
        <f>'آبان 1400'!AJ686</f>
        <v>5310990</v>
      </c>
      <c r="AJ685" s="124">
        <f>'آبان 1400'!AK686</f>
        <v>4500000</v>
      </c>
      <c r="AK685" s="124">
        <f>'آبان 1400'!AL686</f>
        <v>6000000</v>
      </c>
      <c r="AL685" s="124">
        <f>'آبان 1400'!AM686</f>
        <v>4892117.9999999991</v>
      </c>
      <c r="AM685" s="124">
        <f>'آبان 1400'!AN686</f>
        <v>5217666.2159999991</v>
      </c>
      <c r="AN685" s="124">
        <f>'آبان 1400'!AO686</f>
        <v>0</v>
      </c>
      <c r="AO685" s="124">
        <f>'آبان 1400'!AP686</f>
        <v>3000000</v>
      </c>
      <c r="AP685" s="124">
        <f>'آبان 1400'!AQ686</f>
        <v>0</v>
      </c>
      <c r="AQ685" s="124">
        <f>'آبان 1400'!AR686</f>
        <v>0</v>
      </c>
      <c r="AR685" s="124">
        <f>'آبان 1400'!AS686</f>
        <v>0</v>
      </c>
      <c r="AS685" s="379">
        <f>'آبان 1400'!AT686</f>
        <v>0</v>
      </c>
      <c r="AT685" s="372">
        <f t="shared" si="448"/>
        <v>78223158.216000006</v>
      </c>
      <c r="AU685" s="174">
        <f>'آبان 1400'!AV686</f>
        <v>54308316.440880008</v>
      </c>
      <c r="AV685" s="142">
        <f>'آبان 1400'!AW686</f>
        <v>72912168.215999991</v>
      </c>
      <c r="AW685" s="143">
        <f t="shared" si="449"/>
        <v>5103851.7751199994</v>
      </c>
      <c r="AX685" s="76">
        <f t="shared" si="450"/>
        <v>1430831.644088001</v>
      </c>
      <c r="AY685" s="143">
        <f>'آبان 1400'!AZ686</f>
        <v>0</v>
      </c>
      <c r="AZ685" s="143">
        <f>'آبان 1400'!BA686</f>
        <v>0</v>
      </c>
      <c r="BA685" s="143">
        <f>'آبان 1400'!BB686</f>
        <v>0</v>
      </c>
      <c r="BB685" s="143">
        <f>'آبان 1400'!BC686</f>
        <v>0</v>
      </c>
      <c r="BC685" s="143">
        <f>'آبان 1400'!BD686</f>
        <v>0</v>
      </c>
      <c r="BD685" s="143">
        <f>'آبان 1400'!BE686</f>
        <v>0</v>
      </c>
      <c r="BE685" s="143">
        <f>'آبان 1400'!BF686</f>
        <v>0</v>
      </c>
      <c r="BF685" s="144">
        <f t="shared" si="451"/>
        <v>6534683.4192080004</v>
      </c>
      <c r="BG685" s="141">
        <f t="shared" si="452"/>
        <v>71688474</v>
      </c>
      <c r="BH685" s="145">
        <f t="shared" si="453"/>
        <v>78223158.216000006</v>
      </c>
      <c r="BI685" s="128">
        <f t="shared" si="446"/>
        <v>4659160</v>
      </c>
      <c r="BJ685" s="146">
        <f t="shared" si="454"/>
        <v>2329580</v>
      </c>
      <c r="BK685" s="146">
        <f t="shared" si="455"/>
        <v>698874</v>
      </c>
      <c r="BL685" s="147">
        <f t="shared" si="456"/>
        <v>1120000</v>
      </c>
      <c r="BM685" s="383">
        <v>0</v>
      </c>
      <c r="BN685" s="148">
        <f t="shared" si="457"/>
        <v>87030772.216000006</v>
      </c>
      <c r="BO685" s="149">
        <f t="shared" si="458"/>
        <v>72912168.215999991</v>
      </c>
      <c r="BP685" s="150">
        <f t="shared" si="459"/>
        <v>16769798.689679999</v>
      </c>
      <c r="BQ685" s="151">
        <f t="shared" si="460"/>
        <v>103800570.90568</v>
      </c>
      <c r="BR685" s="152">
        <f t="shared" si="461"/>
        <v>100800</v>
      </c>
      <c r="BS685" s="148">
        <f t="shared" si="462"/>
        <v>103901370.90568</v>
      </c>
      <c r="BT685" s="136">
        <v>0</v>
      </c>
      <c r="BU685" s="149">
        <f t="shared" si="463"/>
        <v>8703077.2216000017</v>
      </c>
      <c r="BV685" s="153">
        <f t="shared" si="464"/>
        <v>4351538.6108000008</v>
      </c>
      <c r="BW685" s="134">
        <f t="shared" si="465"/>
        <v>90846755.073280007</v>
      </c>
      <c r="BX685" s="148">
        <f t="shared" si="466"/>
        <v>7687614</v>
      </c>
      <c r="BY685" s="135">
        <f t="shared" si="467"/>
        <v>83159141.073280007</v>
      </c>
      <c r="CD685" s="400">
        <f>'آبان 1400'!AU686</f>
        <v>78223158.216000006</v>
      </c>
      <c r="CE685" s="401">
        <f>'آبان 1400'!AV686</f>
        <v>54308316.440880008</v>
      </c>
      <c r="CF685" s="401">
        <f>'آبان 1400'!AW686</f>
        <v>72912168.215999991</v>
      </c>
      <c r="CG685" s="401">
        <f>'آبان 1400'!AX686</f>
        <v>5103851.7751199994</v>
      </c>
      <c r="CH685" s="401">
        <f>'آبان 1400'!AY686</f>
        <v>1430831.644088001</v>
      </c>
      <c r="CI685" s="401">
        <f>'آبان 1400'!AZ686</f>
        <v>0</v>
      </c>
      <c r="CJ685" s="401">
        <f>'آبان 1400'!BA686</f>
        <v>0</v>
      </c>
      <c r="CK685" s="401">
        <f>'آبان 1400'!BB686</f>
        <v>0</v>
      </c>
      <c r="CL685" s="401">
        <f>'آبان 1400'!BC686</f>
        <v>0</v>
      </c>
      <c r="CM685" s="401">
        <f>'آبان 1400'!BD686</f>
        <v>0</v>
      </c>
      <c r="CN685" s="401">
        <f>'آبان 1400'!BE686</f>
        <v>0</v>
      </c>
      <c r="CO685" s="401">
        <f>'آبان 1400'!BF686</f>
        <v>0</v>
      </c>
      <c r="CP685" s="401">
        <f>'آبان 1400'!BG686</f>
        <v>6534683.4192080004</v>
      </c>
      <c r="CQ685" s="401">
        <f>'آبان 1400'!BH686</f>
        <v>71688474</v>
      </c>
      <c r="CR685" s="401">
        <f t="shared" si="468"/>
        <v>78223158.216000006</v>
      </c>
      <c r="CS685" s="56">
        <f t="shared" si="469"/>
        <v>4659160</v>
      </c>
      <c r="CT685" s="400">
        <f t="shared" si="470"/>
        <v>2329580</v>
      </c>
      <c r="CU685" s="401">
        <f t="shared" si="471"/>
        <v>698874</v>
      </c>
      <c r="CV685" s="401">
        <f t="shared" si="472"/>
        <v>1120000</v>
      </c>
      <c r="CW685" s="56">
        <v>0</v>
      </c>
      <c r="CX685" s="401">
        <f t="shared" si="473"/>
        <v>87030772.216000006</v>
      </c>
      <c r="CY685" s="401">
        <f t="shared" si="474"/>
        <v>72912168.215999991</v>
      </c>
      <c r="CZ685" s="401">
        <f t="shared" si="475"/>
        <v>16769798.689679999</v>
      </c>
      <c r="DA685" s="401">
        <f t="shared" si="476"/>
        <v>103800570.90568</v>
      </c>
      <c r="DB685" s="401">
        <f t="shared" si="477"/>
        <v>100800</v>
      </c>
      <c r="DC685" s="401">
        <f t="shared" si="478"/>
        <v>103901370.90568</v>
      </c>
      <c r="DD685" s="406">
        <v>0</v>
      </c>
      <c r="DE685" s="401">
        <f t="shared" si="479"/>
        <v>8703077.2216000017</v>
      </c>
      <c r="DF685" s="401">
        <f t="shared" si="480"/>
        <v>4351538.6108000008</v>
      </c>
      <c r="DG685" s="401">
        <f t="shared" si="481"/>
        <v>90846755.073280007</v>
      </c>
      <c r="DH685" s="401">
        <f t="shared" si="482"/>
        <v>7687614</v>
      </c>
      <c r="DI685" s="401">
        <f t="shared" si="483"/>
        <v>83159141.073280007</v>
      </c>
      <c r="DJ685" s="401">
        <f t="shared" si="484"/>
        <v>0</v>
      </c>
      <c r="DL685" s="408">
        <f t="shared" si="485"/>
        <v>6638737.5</v>
      </c>
      <c r="DM685" s="408">
        <f t="shared" si="486"/>
        <v>-1979577.5</v>
      </c>
    </row>
    <row r="686" spans="1:117" s="56" customFormat="1" ht="21" x14ac:dyDescent="0.2">
      <c r="A686" s="192">
        <f t="shared" si="447"/>
        <v>2655495</v>
      </c>
      <c r="B686" s="137">
        <f>'آبان 1400'!B687</f>
        <v>681</v>
      </c>
      <c r="C686" s="137">
        <f>'آبان 1400'!C687</f>
        <v>480</v>
      </c>
      <c r="D686" s="137">
        <f>'آبان 1400'!D687</f>
        <v>13030</v>
      </c>
      <c r="E686" s="137" t="str">
        <f>'آبان 1400'!E687</f>
        <v>روح اله</v>
      </c>
      <c r="F686" s="137" t="str">
        <f>'آبان 1400'!F687</f>
        <v>راستگر</v>
      </c>
      <c r="G686" s="137" t="str">
        <f>'آبان 1400'!G687</f>
        <v>نگهبان</v>
      </c>
      <c r="H686" s="137" t="str">
        <f>'آبان 1400'!H687</f>
        <v>البرز</v>
      </c>
      <c r="I686" s="137" t="str">
        <f>'آبان 1400'!I687</f>
        <v>129-813-2198587-1</v>
      </c>
      <c r="J686" s="137" t="str">
        <f>'آبان 1400'!J687</f>
        <v>0322760781</v>
      </c>
      <c r="K686" s="137" t="str">
        <f>'آبان 1400'!K687</f>
        <v>0026376091</v>
      </c>
      <c r="L686" s="137" t="str">
        <f>'آبان 1400'!L687</f>
        <v>البرز</v>
      </c>
      <c r="M686" s="137" t="str">
        <f>'آبان 1400'!M687</f>
        <v>نگهبان</v>
      </c>
      <c r="N686" s="121" t="str">
        <f>'آبان 1400'!N687</f>
        <v>*</v>
      </c>
      <c r="O686" s="120">
        <f>'آبان 1400'!O687</f>
        <v>0</v>
      </c>
      <c r="P686" s="122">
        <f>'آبان 1400'!P687</f>
        <v>0</v>
      </c>
      <c r="Q686" s="362">
        <f>'آبان 1400'!Q687</f>
        <v>30</v>
      </c>
      <c r="R686" s="362">
        <f>'آبان 1400'!R687</f>
        <v>120</v>
      </c>
      <c r="S686" s="362">
        <f>'آبان 1400'!S687</f>
        <v>110</v>
      </c>
      <c r="T686" s="362">
        <f>'آبان 1400'!T687</f>
        <v>29.33</v>
      </c>
      <c r="U686" s="138">
        <f>'آبان 1400'!U687</f>
        <v>0</v>
      </c>
      <c r="V686" s="121">
        <f>'آبان 1400'!W687</f>
        <v>0</v>
      </c>
      <c r="W686" s="122">
        <f>'آبان 1400'!X687</f>
        <v>0</v>
      </c>
      <c r="X686" s="370">
        <f>'آبان 1400'!Y687</f>
        <v>2</v>
      </c>
      <c r="Y686" s="370">
        <f>'آبان 1400'!Z687</f>
        <v>2</v>
      </c>
      <c r="Z686" s="139">
        <f>'آبان 1400'!AA687</f>
        <v>885165</v>
      </c>
      <c r="AA686" s="139">
        <f>'آبان 1400'!AB687</f>
        <v>46667</v>
      </c>
      <c r="AB686" s="139">
        <f>'آبان 1400'!AC687</f>
        <v>931832</v>
      </c>
      <c r="AC686" s="139">
        <f>'آبان 1400'!AD687</f>
        <v>4500000</v>
      </c>
      <c r="AD686" s="139">
        <f>'آبان 1400'!AE687</f>
        <v>6000000</v>
      </c>
      <c r="AE686" s="140">
        <f>'آبان 1400'!AF687</f>
        <v>177895.19999999998</v>
      </c>
      <c r="AF686" s="123">
        <f>'آبان 1400'!AG687</f>
        <v>26554950</v>
      </c>
      <c r="AG686" s="124">
        <f>'آبان 1400'!AH687</f>
        <v>1400010</v>
      </c>
      <c r="AH686" s="124">
        <f>'آبان 1400'!AI687</f>
        <v>21347423.999999996</v>
      </c>
      <c r="AI686" s="124">
        <f>'آبان 1400'!AJ687</f>
        <v>5310990</v>
      </c>
      <c r="AJ686" s="124">
        <f>'آبان 1400'!AK687</f>
        <v>4500000</v>
      </c>
      <c r="AK686" s="124">
        <f>'آبان 1400'!AL687</f>
        <v>6000000</v>
      </c>
      <c r="AL686" s="124">
        <f>'آبان 1400'!AM687</f>
        <v>4892117.9999999991</v>
      </c>
      <c r="AM686" s="124">
        <f>'آبان 1400'!AN687</f>
        <v>5217666.2159999991</v>
      </c>
      <c r="AN686" s="124">
        <f>'آبان 1400'!AO687</f>
        <v>0</v>
      </c>
      <c r="AO686" s="124">
        <f>'آبان 1400'!AP687</f>
        <v>3000000</v>
      </c>
      <c r="AP686" s="124">
        <f>'آبان 1400'!AQ687</f>
        <v>0</v>
      </c>
      <c r="AQ686" s="124">
        <f>'آبان 1400'!AR687</f>
        <v>0</v>
      </c>
      <c r="AR686" s="124">
        <f>'آبان 1400'!AS687</f>
        <v>0</v>
      </c>
      <c r="AS686" s="379">
        <f>'آبان 1400'!AT687</f>
        <v>0</v>
      </c>
      <c r="AT686" s="372">
        <f t="shared" si="448"/>
        <v>78223158.216000006</v>
      </c>
      <c r="AU686" s="174">
        <f>'آبان 1400'!AV687</f>
        <v>54308316.440880008</v>
      </c>
      <c r="AV686" s="142">
        <f>'آبان 1400'!AW687</f>
        <v>72912168.215999991</v>
      </c>
      <c r="AW686" s="143">
        <f t="shared" si="449"/>
        <v>5103851.7751199994</v>
      </c>
      <c r="AX686" s="76">
        <f t="shared" si="450"/>
        <v>1430831.644088001</v>
      </c>
      <c r="AY686" s="143">
        <f>'آبان 1400'!AZ687</f>
        <v>0</v>
      </c>
      <c r="AZ686" s="143">
        <f>'آبان 1400'!BA687</f>
        <v>0</v>
      </c>
      <c r="BA686" s="143">
        <f>'آبان 1400'!BB687</f>
        <v>0</v>
      </c>
      <c r="BB686" s="143">
        <f>'آبان 1400'!BC687</f>
        <v>0</v>
      </c>
      <c r="BC686" s="143">
        <f>'آبان 1400'!BD687</f>
        <v>0</v>
      </c>
      <c r="BD686" s="143">
        <f>'آبان 1400'!BE687</f>
        <v>0</v>
      </c>
      <c r="BE686" s="143">
        <f>'آبان 1400'!BF687</f>
        <v>0</v>
      </c>
      <c r="BF686" s="144">
        <f t="shared" si="451"/>
        <v>6534683.4192080004</v>
      </c>
      <c r="BG686" s="141">
        <f t="shared" si="452"/>
        <v>71688474</v>
      </c>
      <c r="BH686" s="145">
        <f t="shared" si="453"/>
        <v>78223158.216000006</v>
      </c>
      <c r="BI686" s="128">
        <f t="shared" si="446"/>
        <v>4659160</v>
      </c>
      <c r="BJ686" s="146">
        <f t="shared" si="454"/>
        <v>2329580</v>
      </c>
      <c r="BK686" s="146">
        <f t="shared" si="455"/>
        <v>698874</v>
      </c>
      <c r="BL686" s="147">
        <f t="shared" si="456"/>
        <v>1120000</v>
      </c>
      <c r="BM686" s="383">
        <v>0</v>
      </c>
      <c r="BN686" s="148">
        <f t="shared" si="457"/>
        <v>87030772.216000006</v>
      </c>
      <c r="BO686" s="149">
        <f t="shared" si="458"/>
        <v>72912168.215999991</v>
      </c>
      <c r="BP686" s="150">
        <f t="shared" si="459"/>
        <v>16769798.689679999</v>
      </c>
      <c r="BQ686" s="151">
        <f t="shared" si="460"/>
        <v>103800570.90568</v>
      </c>
      <c r="BR686" s="152">
        <f t="shared" si="461"/>
        <v>100800</v>
      </c>
      <c r="BS686" s="148">
        <f t="shared" si="462"/>
        <v>103901370.90568</v>
      </c>
      <c r="BT686" s="136">
        <v>0</v>
      </c>
      <c r="BU686" s="149">
        <f t="shared" si="463"/>
        <v>8703077.2216000017</v>
      </c>
      <c r="BV686" s="153">
        <f t="shared" si="464"/>
        <v>4351538.6108000008</v>
      </c>
      <c r="BW686" s="134">
        <f t="shared" si="465"/>
        <v>90846755.073280007</v>
      </c>
      <c r="BX686" s="148">
        <f t="shared" si="466"/>
        <v>7687614</v>
      </c>
      <c r="BY686" s="135">
        <f t="shared" si="467"/>
        <v>83159141.073280007</v>
      </c>
      <c r="CD686" s="400">
        <f>'آبان 1400'!AU687</f>
        <v>78223158.216000006</v>
      </c>
      <c r="CE686" s="401">
        <f>'آبان 1400'!AV687</f>
        <v>54308316.440880008</v>
      </c>
      <c r="CF686" s="401">
        <f>'آبان 1400'!AW687</f>
        <v>72912168.215999991</v>
      </c>
      <c r="CG686" s="401">
        <f>'آبان 1400'!AX687</f>
        <v>5103851.7751199994</v>
      </c>
      <c r="CH686" s="401">
        <f>'آبان 1400'!AY687</f>
        <v>1430831.644088001</v>
      </c>
      <c r="CI686" s="401">
        <f>'آبان 1400'!AZ687</f>
        <v>0</v>
      </c>
      <c r="CJ686" s="401">
        <f>'آبان 1400'!BA687</f>
        <v>0</v>
      </c>
      <c r="CK686" s="401">
        <f>'آبان 1400'!BB687</f>
        <v>0</v>
      </c>
      <c r="CL686" s="401">
        <f>'آبان 1400'!BC687</f>
        <v>0</v>
      </c>
      <c r="CM686" s="401">
        <f>'آبان 1400'!BD687</f>
        <v>0</v>
      </c>
      <c r="CN686" s="401">
        <f>'آبان 1400'!BE687</f>
        <v>0</v>
      </c>
      <c r="CO686" s="401">
        <f>'آبان 1400'!BF687</f>
        <v>0</v>
      </c>
      <c r="CP686" s="401">
        <f>'آبان 1400'!BG687</f>
        <v>6534683.4192080004</v>
      </c>
      <c r="CQ686" s="401">
        <f>'آبان 1400'!BH687</f>
        <v>71688474</v>
      </c>
      <c r="CR686" s="401">
        <f t="shared" si="468"/>
        <v>78223158.216000006</v>
      </c>
      <c r="CS686" s="56">
        <f t="shared" si="469"/>
        <v>4659160</v>
      </c>
      <c r="CT686" s="400">
        <f t="shared" si="470"/>
        <v>2329580</v>
      </c>
      <c r="CU686" s="401">
        <f t="shared" si="471"/>
        <v>698874</v>
      </c>
      <c r="CV686" s="401">
        <f t="shared" si="472"/>
        <v>1120000</v>
      </c>
      <c r="CW686" s="56">
        <v>0</v>
      </c>
      <c r="CX686" s="401">
        <f t="shared" si="473"/>
        <v>87030772.216000006</v>
      </c>
      <c r="CY686" s="401">
        <f t="shared" si="474"/>
        <v>72912168.215999991</v>
      </c>
      <c r="CZ686" s="401">
        <f t="shared" si="475"/>
        <v>16769798.689679999</v>
      </c>
      <c r="DA686" s="401">
        <f t="shared" si="476"/>
        <v>103800570.90568</v>
      </c>
      <c r="DB686" s="401">
        <f t="shared" si="477"/>
        <v>100800</v>
      </c>
      <c r="DC686" s="401">
        <f t="shared" si="478"/>
        <v>103901370.90568</v>
      </c>
      <c r="DD686" s="406">
        <v>0</v>
      </c>
      <c r="DE686" s="401">
        <f t="shared" si="479"/>
        <v>8703077.2216000017</v>
      </c>
      <c r="DF686" s="401">
        <f t="shared" si="480"/>
        <v>4351538.6108000008</v>
      </c>
      <c r="DG686" s="401">
        <f t="shared" si="481"/>
        <v>90846755.073280007</v>
      </c>
      <c r="DH686" s="401">
        <f t="shared" si="482"/>
        <v>7687614</v>
      </c>
      <c r="DI686" s="401">
        <f t="shared" si="483"/>
        <v>83159141.073280007</v>
      </c>
      <c r="DJ686" s="401">
        <f t="shared" si="484"/>
        <v>0</v>
      </c>
      <c r="DL686" s="408">
        <f t="shared" si="485"/>
        <v>6638737.5</v>
      </c>
      <c r="DM686" s="408">
        <f t="shared" si="486"/>
        <v>-1979577.5</v>
      </c>
    </row>
    <row r="687" spans="1:117" s="56" customFormat="1" ht="21" x14ac:dyDescent="0.2">
      <c r="A687" s="192">
        <f t="shared" si="447"/>
        <v>2655495</v>
      </c>
      <c r="B687" s="137">
        <f>'آبان 1400'!B688</f>
        <v>682</v>
      </c>
      <c r="C687" s="137">
        <f>'آبان 1400'!C688</f>
        <v>481</v>
      </c>
      <c r="D687" s="137">
        <f>'آبان 1400'!D688</f>
        <v>13034</v>
      </c>
      <c r="E687" s="137" t="str">
        <f>'آبان 1400'!E688</f>
        <v>سعيد</v>
      </c>
      <c r="F687" s="137" t="str">
        <f>'آبان 1400'!F688</f>
        <v>قاسمي تاج آبادي</v>
      </c>
      <c r="G687" s="137" t="str">
        <f>'آبان 1400'!G688</f>
        <v>نگهبان</v>
      </c>
      <c r="H687" s="137" t="str">
        <f>'آبان 1400'!H688</f>
        <v>البرز</v>
      </c>
      <c r="I687" s="137" t="str">
        <f>'آبان 1400'!I688</f>
        <v>129-813-145842-1</v>
      </c>
      <c r="J687" s="137" t="str">
        <f>'آبان 1400'!J688</f>
        <v>0321538870</v>
      </c>
      <c r="K687" s="137" t="str">
        <f>'آبان 1400'!K688</f>
        <v>0043062847</v>
      </c>
      <c r="L687" s="137" t="str">
        <f>'آبان 1400'!L688</f>
        <v>البرز</v>
      </c>
      <c r="M687" s="137" t="str">
        <f>'آبان 1400'!M688</f>
        <v>نگهبان</v>
      </c>
      <c r="N687" s="121" t="str">
        <f>'آبان 1400'!N688</f>
        <v>*</v>
      </c>
      <c r="O687" s="120">
        <f>'آبان 1400'!O688</f>
        <v>0</v>
      </c>
      <c r="P687" s="122">
        <f>'آبان 1400'!P688</f>
        <v>0</v>
      </c>
      <c r="Q687" s="362">
        <f>'آبان 1400'!Q688</f>
        <v>30</v>
      </c>
      <c r="R687" s="362">
        <f>'آبان 1400'!R688</f>
        <v>120</v>
      </c>
      <c r="S687" s="362">
        <f>'آبان 1400'!S688</f>
        <v>110</v>
      </c>
      <c r="T687" s="362">
        <f>'آبان 1400'!T688</f>
        <v>29.33</v>
      </c>
      <c r="U687" s="138">
        <f>'آبان 1400'!U688</f>
        <v>0</v>
      </c>
      <c r="V687" s="121">
        <f>'آبان 1400'!W688</f>
        <v>0</v>
      </c>
      <c r="W687" s="122">
        <f>'آبان 1400'!X688</f>
        <v>0</v>
      </c>
      <c r="X687" s="370">
        <f>'آبان 1400'!Y688</f>
        <v>2</v>
      </c>
      <c r="Y687" s="370">
        <f>'آبان 1400'!Z688</f>
        <v>1</v>
      </c>
      <c r="Z687" s="139">
        <f>'آبان 1400'!AA688</f>
        <v>885165</v>
      </c>
      <c r="AA687" s="139">
        <f>'آبان 1400'!AB688</f>
        <v>46667</v>
      </c>
      <c r="AB687" s="139">
        <f>'آبان 1400'!AC688</f>
        <v>931832</v>
      </c>
      <c r="AC687" s="139">
        <f>'آبان 1400'!AD688</f>
        <v>4500000</v>
      </c>
      <c r="AD687" s="139">
        <f>'آبان 1400'!AE688</f>
        <v>6000000</v>
      </c>
      <c r="AE687" s="140">
        <f>'آبان 1400'!AF688</f>
        <v>177895.19999999998</v>
      </c>
      <c r="AF687" s="123">
        <f>'آبان 1400'!AG688</f>
        <v>26554950</v>
      </c>
      <c r="AG687" s="124">
        <f>'آبان 1400'!AH688</f>
        <v>1400010</v>
      </c>
      <c r="AH687" s="124">
        <f>'آبان 1400'!AI688</f>
        <v>21347423.999999996</v>
      </c>
      <c r="AI687" s="124">
        <f>'آبان 1400'!AJ688</f>
        <v>2655495</v>
      </c>
      <c r="AJ687" s="124">
        <f>'آبان 1400'!AK688</f>
        <v>4500000</v>
      </c>
      <c r="AK687" s="124">
        <f>'آبان 1400'!AL688</f>
        <v>6000000</v>
      </c>
      <c r="AL687" s="124">
        <f>'آبان 1400'!AM688</f>
        <v>4892117.9999999991</v>
      </c>
      <c r="AM687" s="124">
        <f>'آبان 1400'!AN688</f>
        <v>5217666.2159999991</v>
      </c>
      <c r="AN687" s="124">
        <f>'آبان 1400'!AO688</f>
        <v>0</v>
      </c>
      <c r="AO687" s="124">
        <f>'آبان 1400'!AP688</f>
        <v>3000000</v>
      </c>
      <c r="AP687" s="124">
        <f>'آبان 1400'!AQ688</f>
        <v>0</v>
      </c>
      <c r="AQ687" s="124">
        <f>'آبان 1400'!AR688</f>
        <v>0</v>
      </c>
      <c r="AR687" s="124">
        <f>'آبان 1400'!AS688</f>
        <v>0</v>
      </c>
      <c r="AS687" s="379">
        <f>'آبان 1400'!AT688</f>
        <v>0</v>
      </c>
      <c r="AT687" s="372">
        <f t="shared" si="448"/>
        <v>75567663.216000006</v>
      </c>
      <c r="AU687" s="174">
        <f>'آبان 1400'!AV688</f>
        <v>54308316.440880008</v>
      </c>
      <c r="AV687" s="142">
        <f>'آبان 1400'!AW688</f>
        <v>72912168.215999991</v>
      </c>
      <c r="AW687" s="143">
        <f t="shared" si="449"/>
        <v>5103851.7751199994</v>
      </c>
      <c r="AX687" s="76">
        <f t="shared" si="450"/>
        <v>1430831.644088001</v>
      </c>
      <c r="AY687" s="143">
        <f>'آبان 1400'!AZ688</f>
        <v>0</v>
      </c>
      <c r="AZ687" s="143">
        <f>'آبان 1400'!BA688</f>
        <v>0</v>
      </c>
      <c r="BA687" s="143">
        <f>'آبان 1400'!BB688</f>
        <v>0</v>
      </c>
      <c r="BB687" s="143">
        <f>'آبان 1400'!BC688</f>
        <v>0</v>
      </c>
      <c r="BC687" s="143">
        <f>'آبان 1400'!BD688</f>
        <v>0</v>
      </c>
      <c r="BD687" s="143">
        <f>'آبان 1400'!BE688</f>
        <v>0</v>
      </c>
      <c r="BE687" s="143">
        <f>'آبان 1400'!BF688</f>
        <v>0</v>
      </c>
      <c r="BF687" s="144">
        <f t="shared" si="451"/>
        <v>6534683.4192080004</v>
      </c>
      <c r="BG687" s="141">
        <f t="shared" si="452"/>
        <v>69032979</v>
      </c>
      <c r="BH687" s="145">
        <f t="shared" si="453"/>
        <v>75567663.216000006</v>
      </c>
      <c r="BI687" s="128">
        <f t="shared" si="446"/>
        <v>4659160</v>
      </c>
      <c r="BJ687" s="146">
        <f t="shared" si="454"/>
        <v>2329580</v>
      </c>
      <c r="BK687" s="146">
        <f t="shared" si="455"/>
        <v>698874</v>
      </c>
      <c r="BL687" s="147">
        <f t="shared" si="456"/>
        <v>1120000</v>
      </c>
      <c r="BM687" s="383">
        <v>0</v>
      </c>
      <c r="BN687" s="148">
        <f t="shared" si="457"/>
        <v>84375277.216000006</v>
      </c>
      <c r="BO687" s="149">
        <f t="shared" si="458"/>
        <v>72912168.215999991</v>
      </c>
      <c r="BP687" s="150">
        <f t="shared" si="459"/>
        <v>16769798.689679999</v>
      </c>
      <c r="BQ687" s="151">
        <f t="shared" si="460"/>
        <v>101145075.90568</v>
      </c>
      <c r="BR687" s="152">
        <f t="shared" si="461"/>
        <v>100800</v>
      </c>
      <c r="BS687" s="148">
        <f t="shared" si="462"/>
        <v>101245875.90568</v>
      </c>
      <c r="BT687" s="136">
        <v>0</v>
      </c>
      <c r="BU687" s="149">
        <f t="shared" si="463"/>
        <v>8437527.7216000017</v>
      </c>
      <c r="BV687" s="153">
        <f t="shared" si="464"/>
        <v>4218763.8608000008</v>
      </c>
      <c r="BW687" s="134">
        <f t="shared" si="465"/>
        <v>88589584.323280007</v>
      </c>
      <c r="BX687" s="148">
        <f t="shared" si="466"/>
        <v>7687614</v>
      </c>
      <c r="BY687" s="135">
        <f t="shared" si="467"/>
        <v>80901970.323280007</v>
      </c>
      <c r="CD687" s="400">
        <f>'آبان 1400'!AU688</f>
        <v>75567663.216000006</v>
      </c>
      <c r="CE687" s="401">
        <f>'آبان 1400'!AV688</f>
        <v>54308316.440880008</v>
      </c>
      <c r="CF687" s="401">
        <f>'آبان 1400'!AW688</f>
        <v>72912168.215999991</v>
      </c>
      <c r="CG687" s="401">
        <f>'آبان 1400'!AX688</f>
        <v>5103851.7751199994</v>
      </c>
      <c r="CH687" s="401">
        <f>'آبان 1400'!AY688</f>
        <v>1430831.644088001</v>
      </c>
      <c r="CI687" s="401">
        <f>'آبان 1400'!AZ688</f>
        <v>0</v>
      </c>
      <c r="CJ687" s="401">
        <f>'آبان 1400'!BA688</f>
        <v>0</v>
      </c>
      <c r="CK687" s="401">
        <f>'آبان 1400'!BB688</f>
        <v>0</v>
      </c>
      <c r="CL687" s="401">
        <f>'آبان 1400'!BC688</f>
        <v>0</v>
      </c>
      <c r="CM687" s="401">
        <f>'آبان 1400'!BD688</f>
        <v>0</v>
      </c>
      <c r="CN687" s="401">
        <f>'آبان 1400'!BE688</f>
        <v>0</v>
      </c>
      <c r="CO687" s="401">
        <f>'آبان 1400'!BF688</f>
        <v>0</v>
      </c>
      <c r="CP687" s="401">
        <f>'آبان 1400'!BG688</f>
        <v>6534683.4192080004</v>
      </c>
      <c r="CQ687" s="401">
        <f>'آبان 1400'!BH688</f>
        <v>69032979</v>
      </c>
      <c r="CR687" s="401">
        <f t="shared" si="468"/>
        <v>75567663.216000006</v>
      </c>
      <c r="CS687" s="56">
        <f t="shared" si="469"/>
        <v>4659160</v>
      </c>
      <c r="CT687" s="400">
        <f t="shared" si="470"/>
        <v>2329580</v>
      </c>
      <c r="CU687" s="401">
        <f t="shared" si="471"/>
        <v>698874</v>
      </c>
      <c r="CV687" s="401">
        <f t="shared" si="472"/>
        <v>1120000</v>
      </c>
      <c r="CW687" s="56">
        <v>0</v>
      </c>
      <c r="CX687" s="401">
        <f t="shared" si="473"/>
        <v>84375277.216000006</v>
      </c>
      <c r="CY687" s="401">
        <f t="shared" si="474"/>
        <v>72912168.215999991</v>
      </c>
      <c r="CZ687" s="401">
        <f t="shared" si="475"/>
        <v>16769798.689679999</v>
      </c>
      <c r="DA687" s="401">
        <f t="shared" si="476"/>
        <v>101145075.90568</v>
      </c>
      <c r="DB687" s="401">
        <f t="shared" si="477"/>
        <v>100800</v>
      </c>
      <c r="DC687" s="401">
        <f t="shared" si="478"/>
        <v>101245875.90568</v>
      </c>
      <c r="DD687" s="406">
        <v>0</v>
      </c>
      <c r="DE687" s="401">
        <f t="shared" si="479"/>
        <v>8437527.7216000017</v>
      </c>
      <c r="DF687" s="401">
        <f t="shared" si="480"/>
        <v>4218763.8608000008</v>
      </c>
      <c r="DG687" s="401">
        <f t="shared" si="481"/>
        <v>88589584.323280007</v>
      </c>
      <c r="DH687" s="401">
        <f t="shared" si="482"/>
        <v>7687614</v>
      </c>
      <c r="DI687" s="401">
        <f t="shared" si="483"/>
        <v>80901970.323280007</v>
      </c>
      <c r="DJ687" s="401">
        <f t="shared" si="484"/>
        <v>0</v>
      </c>
      <c r="DL687" s="408">
        <f t="shared" si="485"/>
        <v>6638737.5</v>
      </c>
      <c r="DM687" s="408">
        <f t="shared" si="486"/>
        <v>-1979577.5</v>
      </c>
    </row>
    <row r="688" spans="1:117" s="56" customFormat="1" ht="21" x14ac:dyDescent="0.2">
      <c r="A688" s="192">
        <f t="shared" si="447"/>
        <v>2655495</v>
      </c>
      <c r="B688" s="137">
        <f>'آبان 1400'!B689</f>
        <v>683</v>
      </c>
      <c r="C688" s="137">
        <f>'آبان 1400'!C689</f>
        <v>482</v>
      </c>
      <c r="D688" s="137">
        <f>'آبان 1400'!D689</f>
        <v>13061</v>
      </c>
      <c r="E688" s="137" t="str">
        <f>'آبان 1400'!E689</f>
        <v>عباس</v>
      </c>
      <c r="F688" s="137" t="str">
        <f>'آبان 1400'!F689</f>
        <v>رشید گرمی</v>
      </c>
      <c r="G688" s="137" t="str">
        <f>'آبان 1400'!G689</f>
        <v>نگهبان</v>
      </c>
      <c r="H688" s="137" t="str">
        <f>'آبان 1400'!H689</f>
        <v>البرز</v>
      </c>
      <c r="I688" s="137" t="str">
        <f>'آبان 1400'!I689</f>
        <v>129-813-170313-1</v>
      </c>
      <c r="J688" s="137" t="str">
        <f>'آبان 1400'!J689</f>
        <v>0320451682</v>
      </c>
      <c r="K688" s="137" t="str">
        <f>'آبان 1400'!K689</f>
        <v>0012700175</v>
      </c>
      <c r="L688" s="137" t="str">
        <f>'آبان 1400'!L689</f>
        <v>البرز</v>
      </c>
      <c r="M688" s="137" t="str">
        <f>'آبان 1400'!M689</f>
        <v>نگهبان</v>
      </c>
      <c r="N688" s="121" t="str">
        <f>'آبان 1400'!N689</f>
        <v>*</v>
      </c>
      <c r="O688" s="120">
        <f>'آبان 1400'!O689</f>
        <v>0</v>
      </c>
      <c r="P688" s="122">
        <f>'آبان 1400'!P689</f>
        <v>0</v>
      </c>
      <c r="Q688" s="362">
        <f>'آبان 1400'!Q689</f>
        <v>30</v>
      </c>
      <c r="R688" s="362">
        <f>'آبان 1400'!R689</f>
        <v>120</v>
      </c>
      <c r="S688" s="362">
        <f>'آبان 1400'!S689</f>
        <v>110</v>
      </c>
      <c r="T688" s="362">
        <f>'آبان 1400'!T689</f>
        <v>29.33</v>
      </c>
      <c r="U688" s="138">
        <f>'آبان 1400'!U689</f>
        <v>0</v>
      </c>
      <c r="V688" s="121">
        <f>'آبان 1400'!W689</f>
        <v>0</v>
      </c>
      <c r="W688" s="122">
        <f>'آبان 1400'!X689</f>
        <v>0</v>
      </c>
      <c r="X688" s="370">
        <f>'آبان 1400'!Y689</f>
        <v>2</v>
      </c>
      <c r="Y688" s="370">
        <f>'آبان 1400'!Z689</f>
        <v>3</v>
      </c>
      <c r="Z688" s="139">
        <f>'آبان 1400'!AA689</f>
        <v>885165</v>
      </c>
      <c r="AA688" s="139">
        <f>'آبان 1400'!AB689</f>
        <v>46667</v>
      </c>
      <c r="AB688" s="139">
        <f>'آبان 1400'!AC689</f>
        <v>931832</v>
      </c>
      <c r="AC688" s="139">
        <f>'آبان 1400'!AD689</f>
        <v>4500000</v>
      </c>
      <c r="AD688" s="139">
        <f>'آبان 1400'!AE689</f>
        <v>6000000</v>
      </c>
      <c r="AE688" s="140">
        <f>'آبان 1400'!AF689</f>
        <v>177895.19999999998</v>
      </c>
      <c r="AF688" s="123">
        <f>'آبان 1400'!AG689</f>
        <v>26554950</v>
      </c>
      <c r="AG688" s="124">
        <f>'آبان 1400'!AH689</f>
        <v>1400010</v>
      </c>
      <c r="AH688" s="124">
        <f>'آبان 1400'!AI689</f>
        <v>21347423.999999996</v>
      </c>
      <c r="AI688" s="124">
        <f>'آبان 1400'!AJ689</f>
        <v>7966485</v>
      </c>
      <c r="AJ688" s="124">
        <f>'آبان 1400'!AK689</f>
        <v>4500000</v>
      </c>
      <c r="AK688" s="124">
        <f>'آبان 1400'!AL689</f>
        <v>6000000</v>
      </c>
      <c r="AL688" s="124">
        <f>'آبان 1400'!AM689</f>
        <v>4892117.9999999991</v>
      </c>
      <c r="AM688" s="124">
        <f>'آبان 1400'!AN689</f>
        <v>5217666.2159999991</v>
      </c>
      <c r="AN688" s="124">
        <f>'آبان 1400'!AO689</f>
        <v>0</v>
      </c>
      <c r="AO688" s="124">
        <f>'آبان 1400'!AP689</f>
        <v>3000000</v>
      </c>
      <c r="AP688" s="124">
        <f>'آبان 1400'!AQ689</f>
        <v>0</v>
      </c>
      <c r="AQ688" s="124">
        <f>'آبان 1400'!AR689</f>
        <v>0</v>
      </c>
      <c r="AR688" s="124">
        <f>'آبان 1400'!AS689</f>
        <v>0</v>
      </c>
      <c r="AS688" s="379">
        <f>'آبان 1400'!AT689</f>
        <v>0</v>
      </c>
      <c r="AT688" s="372">
        <f t="shared" si="448"/>
        <v>80878653.216000006</v>
      </c>
      <c r="AU688" s="174">
        <f>'آبان 1400'!AV689</f>
        <v>54308316.440880008</v>
      </c>
      <c r="AV688" s="142">
        <f>'آبان 1400'!AW689</f>
        <v>72912168.215999991</v>
      </c>
      <c r="AW688" s="143">
        <f t="shared" si="449"/>
        <v>5103851.7751199994</v>
      </c>
      <c r="AX688" s="76">
        <f t="shared" si="450"/>
        <v>1430831.644088001</v>
      </c>
      <c r="AY688" s="143">
        <f>'آبان 1400'!AZ689</f>
        <v>0</v>
      </c>
      <c r="AZ688" s="143">
        <f>'آبان 1400'!BA689</f>
        <v>0</v>
      </c>
      <c r="BA688" s="143">
        <f>'آبان 1400'!BB689</f>
        <v>0</v>
      </c>
      <c r="BB688" s="143">
        <f>'آبان 1400'!BC689</f>
        <v>0</v>
      </c>
      <c r="BC688" s="143">
        <f>'آبان 1400'!BD689</f>
        <v>0</v>
      </c>
      <c r="BD688" s="143">
        <f>'آبان 1400'!BE689</f>
        <v>0</v>
      </c>
      <c r="BE688" s="143">
        <f>'آبان 1400'!BF689</f>
        <v>0</v>
      </c>
      <c r="BF688" s="144">
        <f t="shared" si="451"/>
        <v>6534683.4192080004</v>
      </c>
      <c r="BG688" s="141">
        <f t="shared" si="452"/>
        <v>74343969</v>
      </c>
      <c r="BH688" s="145">
        <f t="shared" si="453"/>
        <v>80878653.216000006</v>
      </c>
      <c r="BI688" s="128">
        <f t="shared" si="446"/>
        <v>4659160</v>
      </c>
      <c r="BJ688" s="146">
        <f t="shared" si="454"/>
        <v>2329580</v>
      </c>
      <c r="BK688" s="146">
        <f t="shared" si="455"/>
        <v>698874</v>
      </c>
      <c r="BL688" s="147">
        <f t="shared" si="456"/>
        <v>1120000</v>
      </c>
      <c r="BM688" s="383">
        <v>0</v>
      </c>
      <c r="BN688" s="148">
        <f t="shared" si="457"/>
        <v>89686267.216000006</v>
      </c>
      <c r="BO688" s="149">
        <f t="shared" si="458"/>
        <v>72912168.215999991</v>
      </c>
      <c r="BP688" s="150">
        <f t="shared" si="459"/>
        <v>16769798.689679999</v>
      </c>
      <c r="BQ688" s="151">
        <f t="shared" si="460"/>
        <v>106456065.90568</v>
      </c>
      <c r="BR688" s="152">
        <f t="shared" si="461"/>
        <v>100800</v>
      </c>
      <c r="BS688" s="148">
        <f t="shared" si="462"/>
        <v>106556865.90568</v>
      </c>
      <c r="BT688" s="136">
        <v>0</v>
      </c>
      <c r="BU688" s="149">
        <f t="shared" si="463"/>
        <v>8968626.7216000017</v>
      </c>
      <c r="BV688" s="153">
        <f t="shared" si="464"/>
        <v>4484313.3608000008</v>
      </c>
      <c r="BW688" s="134">
        <f t="shared" si="465"/>
        <v>93103925.823280007</v>
      </c>
      <c r="BX688" s="148">
        <f t="shared" si="466"/>
        <v>7687614</v>
      </c>
      <c r="BY688" s="135">
        <f t="shared" si="467"/>
        <v>85416311.823280007</v>
      </c>
      <c r="CD688" s="400">
        <f>'آبان 1400'!AU689</f>
        <v>80878653.216000006</v>
      </c>
      <c r="CE688" s="401">
        <f>'آبان 1400'!AV689</f>
        <v>54308316.440880008</v>
      </c>
      <c r="CF688" s="401">
        <f>'آبان 1400'!AW689</f>
        <v>72912168.215999991</v>
      </c>
      <c r="CG688" s="401">
        <f>'آبان 1400'!AX689</f>
        <v>5103851.7751199994</v>
      </c>
      <c r="CH688" s="401">
        <f>'آبان 1400'!AY689</f>
        <v>1430831.644088001</v>
      </c>
      <c r="CI688" s="401">
        <f>'آبان 1400'!AZ689</f>
        <v>0</v>
      </c>
      <c r="CJ688" s="401">
        <f>'آبان 1400'!BA689</f>
        <v>0</v>
      </c>
      <c r="CK688" s="401">
        <f>'آبان 1400'!BB689</f>
        <v>0</v>
      </c>
      <c r="CL688" s="401">
        <f>'آبان 1400'!BC689</f>
        <v>0</v>
      </c>
      <c r="CM688" s="401">
        <f>'آبان 1400'!BD689</f>
        <v>0</v>
      </c>
      <c r="CN688" s="401">
        <f>'آبان 1400'!BE689</f>
        <v>0</v>
      </c>
      <c r="CO688" s="401">
        <f>'آبان 1400'!BF689</f>
        <v>0</v>
      </c>
      <c r="CP688" s="401">
        <f>'آبان 1400'!BG689</f>
        <v>6534683.4192080004</v>
      </c>
      <c r="CQ688" s="401">
        <f>'آبان 1400'!BH689</f>
        <v>74343969</v>
      </c>
      <c r="CR688" s="401">
        <f t="shared" si="468"/>
        <v>80878653.216000006</v>
      </c>
      <c r="CS688" s="56">
        <f t="shared" si="469"/>
        <v>4659160</v>
      </c>
      <c r="CT688" s="400">
        <f t="shared" si="470"/>
        <v>2329580</v>
      </c>
      <c r="CU688" s="401">
        <f t="shared" si="471"/>
        <v>698874</v>
      </c>
      <c r="CV688" s="401">
        <f t="shared" si="472"/>
        <v>1120000</v>
      </c>
      <c r="CW688" s="56">
        <v>0</v>
      </c>
      <c r="CX688" s="401">
        <f t="shared" si="473"/>
        <v>89686267.216000006</v>
      </c>
      <c r="CY688" s="401">
        <f t="shared" si="474"/>
        <v>72912168.215999991</v>
      </c>
      <c r="CZ688" s="401">
        <f t="shared" si="475"/>
        <v>16769798.689679999</v>
      </c>
      <c r="DA688" s="401">
        <f t="shared" si="476"/>
        <v>106456065.90568</v>
      </c>
      <c r="DB688" s="401">
        <f t="shared" si="477"/>
        <v>100800</v>
      </c>
      <c r="DC688" s="401">
        <f t="shared" si="478"/>
        <v>106556865.90568</v>
      </c>
      <c r="DD688" s="406">
        <v>0</v>
      </c>
      <c r="DE688" s="401">
        <f t="shared" si="479"/>
        <v>8968626.7216000017</v>
      </c>
      <c r="DF688" s="401">
        <f t="shared" si="480"/>
        <v>4484313.3608000008</v>
      </c>
      <c r="DG688" s="401">
        <f t="shared" si="481"/>
        <v>93103925.823280007</v>
      </c>
      <c r="DH688" s="401">
        <f t="shared" si="482"/>
        <v>7687614</v>
      </c>
      <c r="DI688" s="401">
        <f t="shared" si="483"/>
        <v>85416311.823280007</v>
      </c>
      <c r="DJ688" s="401">
        <f t="shared" si="484"/>
        <v>0</v>
      </c>
      <c r="DL688" s="408">
        <f t="shared" si="485"/>
        <v>6638737.5</v>
      </c>
      <c r="DM688" s="408">
        <f t="shared" si="486"/>
        <v>-1979577.5</v>
      </c>
    </row>
    <row r="689" spans="1:117" s="56" customFormat="1" ht="21" x14ac:dyDescent="0.2">
      <c r="A689" s="192">
        <f t="shared" si="447"/>
        <v>2655495</v>
      </c>
      <c r="B689" s="137">
        <f>'آبان 1400'!B690</f>
        <v>684</v>
      </c>
      <c r="C689" s="137">
        <f>'آبان 1400'!C690</f>
        <v>483</v>
      </c>
      <c r="D689" s="137">
        <f>'آبان 1400'!D690</f>
        <v>13047</v>
      </c>
      <c r="E689" s="137" t="str">
        <f>'آبان 1400'!E690</f>
        <v>علي</v>
      </c>
      <c r="F689" s="137" t="str">
        <f>'آبان 1400'!F690</f>
        <v>حیدری</v>
      </c>
      <c r="G689" s="137" t="str">
        <f>'آبان 1400'!G690</f>
        <v>نگهبان</v>
      </c>
      <c r="H689" s="137" t="str">
        <f>'آبان 1400'!H690</f>
        <v>البرز</v>
      </c>
      <c r="I689" s="137" t="str">
        <f>'آبان 1400'!I690</f>
        <v>129-813-533560-1</v>
      </c>
      <c r="J689" s="137" t="str">
        <f>'آبان 1400'!J690</f>
        <v>4899439962</v>
      </c>
      <c r="K689" s="137" t="str">
        <f>'آبان 1400'!K690</f>
        <v>0012700200</v>
      </c>
      <c r="L689" s="137" t="str">
        <f>'آبان 1400'!L690</f>
        <v>البرز</v>
      </c>
      <c r="M689" s="137" t="str">
        <f>'آبان 1400'!M690</f>
        <v>نگهبان</v>
      </c>
      <c r="N689" s="121" t="str">
        <f>'آبان 1400'!N690</f>
        <v>*</v>
      </c>
      <c r="O689" s="120">
        <f>'آبان 1400'!O690</f>
        <v>0</v>
      </c>
      <c r="P689" s="122">
        <f>'آبان 1400'!P690</f>
        <v>0</v>
      </c>
      <c r="Q689" s="362">
        <f>'آبان 1400'!Q690</f>
        <v>30</v>
      </c>
      <c r="R689" s="362">
        <f>'آبان 1400'!R690</f>
        <v>120</v>
      </c>
      <c r="S689" s="362">
        <f>'آبان 1400'!S690</f>
        <v>110</v>
      </c>
      <c r="T689" s="362">
        <f>'آبان 1400'!T690</f>
        <v>29.33</v>
      </c>
      <c r="U689" s="138">
        <f>'آبان 1400'!U690</f>
        <v>0</v>
      </c>
      <c r="V689" s="121">
        <f>'آبان 1400'!W690</f>
        <v>0</v>
      </c>
      <c r="W689" s="122">
        <f>'آبان 1400'!X690</f>
        <v>0</v>
      </c>
      <c r="X689" s="370">
        <f>'آبان 1400'!Y690</f>
        <v>1</v>
      </c>
      <c r="Y689" s="370">
        <f>'آبان 1400'!Z690</f>
        <v>1</v>
      </c>
      <c r="Z689" s="139">
        <f>'آبان 1400'!AA690</f>
        <v>885165</v>
      </c>
      <c r="AA689" s="139">
        <f>'آبان 1400'!AB690</f>
        <v>46667</v>
      </c>
      <c r="AB689" s="139">
        <f>'آبان 1400'!AC690</f>
        <v>931832</v>
      </c>
      <c r="AC689" s="139">
        <f>'آبان 1400'!AD690</f>
        <v>4500000</v>
      </c>
      <c r="AD689" s="139">
        <f>'آبان 1400'!AE690</f>
        <v>6000000</v>
      </c>
      <c r="AE689" s="140">
        <f>'آبان 1400'!AF690</f>
        <v>177895.19999999998</v>
      </c>
      <c r="AF689" s="123">
        <f>'آبان 1400'!AG690</f>
        <v>26554950</v>
      </c>
      <c r="AG689" s="124">
        <f>'آبان 1400'!AH690</f>
        <v>1400010</v>
      </c>
      <c r="AH689" s="124">
        <f>'آبان 1400'!AI690</f>
        <v>21347423.999999996</v>
      </c>
      <c r="AI689" s="124">
        <f>'آبان 1400'!AJ690</f>
        <v>2655495</v>
      </c>
      <c r="AJ689" s="124">
        <f>'آبان 1400'!AK690</f>
        <v>4500000</v>
      </c>
      <c r="AK689" s="124">
        <f>'آبان 1400'!AL690</f>
        <v>6000000</v>
      </c>
      <c r="AL689" s="124">
        <f>'آبان 1400'!AM690</f>
        <v>4892117.9999999991</v>
      </c>
      <c r="AM689" s="124">
        <f>'آبان 1400'!AN690</f>
        <v>5217666.2159999991</v>
      </c>
      <c r="AN689" s="124">
        <f>'آبان 1400'!AO690</f>
        <v>0</v>
      </c>
      <c r="AO689" s="124">
        <f>'آبان 1400'!AP690</f>
        <v>2800000</v>
      </c>
      <c r="AP689" s="124">
        <f>'آبان 1400'!AQ690</f>
        <v>0</v>
      </c>
      <c r="AQ689" s="124">
        <f>'آبان 1400'!AR690</f>
        <v>0</v>
      </c>
      <c r="AR689" s="124">
        <f>'آبان 1400'!AS690</f>
        <v>0</v>
      </c>
      <c r="AS689" s="379">
        <f>'آبان 1400'!AT690</f>
        <v>0</v>
      </c>
      <c r="AT689" s="372">
        <f t="shared" si="448"/>
        <v>75367663.216000006</v>
      </c>
      <c r="AU689" s="174">
        <f>'آبان 1400'!AV690</f>
        <v>54322316.440880008</v>
      </c>
      <c r="AV689" s="142">
        <f>'آبان 1400'!AW690</f>
        <v>72712168.215999991</v>
      </c>
      <c r="AW689" s="143">
        <f t="shared" si="449"/>
        <v>5089851.7751199994</v>
      </c>
      <c r="AX689" s="76">
        <f t="shared" si="450"/>
        <v>1432231.644088001</v>
      </c>
      <c r="AY689" s="143">
        <f>'آبان 1400'!AZ690</f>
        <v>0</v>
      </c>
      <c r="AZ689" s="143">
        <f>'آبان 1400'!BA690</f>
        <v>0</v>
      </c>
      <c r="BA689" s="143">
        <f>'آبان 1400'!BB690</f>
        <v>0</v>
      </c>
      <c r="BB689" s="143">
        <f>'آبان 1400'!BC690</f>
        <v>0</v>
      </c>
      <c r="BC689" s="143">
        <f>'آبان 1400'!BD690</f>
        <v>0</v>
      </c>
      <c r="BD689" s="143">
        <f>'آبان 1400'!BE690</f>
        <v>0</v>
      </c>
      <c r="BE689" s="143">
        <f>'آبان 1400'!BF690</f>
        <v>0</v>
      </c>
      <c r="BF689" s="144">
        <f t="shared" si="451"/>
        <v>6522083.4192080004</v>
      </c>
      <c r="BG689" s="141">
        <f t="shared" si="452"/>
        <v>68845579</v>
      </c>
      <c r="BH689" s="145">
        <f t="shared" si="453"/>
        <v>75367663.216000006</v>
      </c>
      <c r="BI689" s="128">
        <f t="shared" si="446"/>
        <v>4659160</v>
      </c>
      <c r="BJ689" s="146">
        <f t="shared" si="454"/>
        <v>2329580</v>
      </c>
      <c r="BK689" s="146">
        <f t="shared" si="455"/>
        <v>698874</v>
      </c>
      <c r="BL689" s="147">
        <f t="shared" si="456"/>
        <v>1120000</v>
      </c>
      <c r="BM689" s="383">
        <v>0</v>
      </c>
      <c r="BN689" s="148">
        <f t="shared" si="457"/>
        <v>84175277.216000006</v>
      </c>
      <c r="BO689" s="149">
        <f t="shared" si="458"/>
        <v>72712168.215999991</v>
      </c>
      <c r="BP689" s="150">
        <f t="shared" si="459"/>
        <v>16723798.689679999</v>
      </c>
      <c r="BQ689" s="151">
        <f t="shared" si="460"/>
        <v>100899075.90568</v>
      </c>
      <c r="BR689" s="152">
        <f t="shared" si="461"/>
        <v>100800</v>
      </c>
      <c r="BS689" s="148">
        <f t="shared" si="462"/>
        <v>100999875.90568</v>
      </c>
      <c r="BT689" s="136">
        <v>0</v>
      </c>
      <c r="BU689" s="149">
        <f t="shared" si="463"/>
        <v>8417527.7216000017</v>
      </c>
      <c r="BV689" s="153">
        <f t="shared" si="464"/>
        <v>4208763.8608000008</v>
      </c>
      <c r="BW689" s="134">
        <f t="shared" si="465"/>
        <v>88373584.323280007</v>
      </c>
      <c r="BX689" s="148">
        <f t="shared" si="466"/>
        <v>7687614</v>
      </c>
      <c r="BY689" s="135">
        <f t="shared" si="467"/>
        <v>80685970.323280007</v>
      </c>
      <c r="CD689" s="400">
        <f>'آبان 1400'!AU690</f>
        <v>75367663.216000006</v>
      </c>
      <c r="CE689" s="401">
        <f>'آبان 1400'!AV690</f>
        <v>54322316.440880008</v>
      </c>
      <c r="CF689" s="401">
        <f>'آبان 1400'!AW690</f>
        <v>72712168.215999991</v>
      </c>
      <c r="CG689" s="401">
        <f>'آبان 1400'!AX690</f>
        <v>5089851.7751199994</v>
      </c>
      <c r="CH689" s="401">
        <f>'آبان 1400'!AY690</f>
        <v>1432231.644088001</v>
      </c>
      <c r="CI689" s="401">
        <f>'آبان 1400'!AZ690</f>
        <v>0</v>
      </c>
      <c r="CJ689" s="401">
        <f>'آبان 1400'!BA690</f>
        <v>0</v>
      </c>
      <c r="CK689" s="401">
        <f>'آبان 1400'!BB690</f>
        <v>0</v>
      </c>
      <c r="CL689" s="401">
        <f>'آبان 1400'!BC690</f>
        <v>0</v>
      </c>
      <c r="CM689" s="401">
        <f>'آبان 1400'!BD690</f>
        <v>0</v>
      </c>
      <c r="CN689" s="401">
        <f>'آبان 1400'!BE690</f>
        <v>0</v>
      </c>
      <c r="CO689" s="401">
        <f>'آبان 1400'!BF690</f>
        <v>0</v>
      </c>
      <c r="CP689" s="401">
        <f>'آبان 1400'!BG690</f>
        <v>6522083.4192080004</v>
      </c>
      <c r="CQ689" s="401">
        <f>'آبان 1400'!BH690</f>
        <v>68845579</v>
      </c>
      <c r="CR689" s="401">
        <f t="shared" si="468"/>
        <v>75367663.216000006</v>
      </c>
      <c r="CS689" s="56">
        <f t="shared" si="469"/>
        <v>4659160</v>
      </c>
      <c r="CT689" s="400">
        <f t="shared" si="470"/>
        <v>2329580</v>
      </c>
      <c r="CU689" s="401">
        <f t="shared" si="471"/>
        <v>698874</v>
      </c>
      <c r="CV689" s="401">
        <f t="shared" si="472"/>
        <v>1120000</v>
      </c>
      <c r="CW689" s="56">
        <v>0</v>
      </c>
      <c r="CX689" s="401">
        <f t="shared" si="473"/>
        <v>84175277.216000006</v>
      </c>
      <c r="CY689" s="401">
        <f t="shared" si="474"/>
        <v>72712168.215999991</v>
      </c>
      <c r="CZ689" s="401">
        <f t="shared" si="475"/>
        <v>16723798.689679999</v>
      </c>
      <c r="DA689" s="401">
        <f t="shared" si="476"/>
        <v>100899075.90568</v>
      </c>
      <c r="DB689" s="401">
        <f t="shared" si="477"/>
        <v>100800</v>
      </c>
      <c r="DC689" s="401">
        <f t="shared" si="478"/>
        <v>100999875.90568</v>
      </c>
      <c r="DD689" s="406">
        <v>0</v>
      </c>
      <c r="DE689" s="401">
        <f t="shared" si="479"/>
        <v>8417527.7216000017</v>
      </c>
      <c r="DF689" s="401">
        <f t="shared" si="480"/>
        <v>4208763.8608000008</v>
      </c>
      <c r="DG689" s="401">
        <f t="shared" si="481"/>
        <v>88373584.323280007</v>
      </c>
      <c r="DH689" s="401">
        <f t="shared" si="482"/>
        <v>7687614</v>
      </c>
      <c r="DI689" s="401">
        <f t="shared" si="483"/>
        <v>80685970.323280007</v>
      </c>
      <c r="DJ689" s="401">
        <f t="shared" si="484"/>
        <v>0</v>
      </c>
      <c r="DL689" s="408">
        <f t="shared" si="485"/>
        <v>6638737.5</v>
      </c>
      <c r="DM689" s="408">
        <f t="shared" si="486"/>
        <v>-1979577.5</v>
      </c>
    </row>
    <row r="690" spans="1:117" s="56" customFormat="1" ht="21" x14ac:dyDescent="0.2">
      <c r="A690" s="192">
        <f t="shared" si="447"/>
        <v>2655495</v>
      </c>
      <c r="B690" s="137">
        <f>'آبان 1400'!B691</f>
        <v>685</v>
      </c>
      <c r="C690" s="137">
        <f>'آبان 1400'!C691</f>
        <v>484</v>
      </c>
      <c r="D690" s="137">
        <f>'آبان 1400'!D691</f>
        <v>13040</v>
      </c>
      <c r="E690" s="137" t="str">
        <f>'آبان 1400'!E691</f>
        <v>علي</v>
      </c>
      <c r="F690" s="137" t="str">
        <f>'آبان 1400'!F691</f>
        <v>وفائي</v>
      </c>
      <c r="G690" s="137" t="str">
        <f>'آبان 1400'!G691</f>
        <v>نگهبان</v>
      </c>
      <c r="H690" s="137" t="str">
        <f>'آبان 1400'!H691</f>
        <v>البرز</v>
      </c>
      <c r="I690" s="137" t="str">
        <f>'آبان 1400'!I691</f>
        <v>129-813-333681-1</v>
      </c>
      <c r="J690" s="137" t="str">
        <f>'آبان 1400'!J691</f>
        <v>0320360059</v>
      </c>
      <c r="K690" s="137" t="str">
        <f>'آبان 1400'!K691</f>
        <v>0026117644</v>
      </c>
      <c r="L690" s="137" t="str">
        <f>'آبان 1400'!L691</f>
        <v>البرز</v>
      </c>
      <c r="M690" s="137" t="str">
        <f>'آبان 1400'!M691</f>
        <v>نگهبان</v>
      </c>
      <c r="N690" s="121" t="str">
        <f>'آبان 1400'!N691</f>
        <v>*</v>
      </c>
      <c r="O690" s="120">
        <f>'آبان 1400'!O691</f>
        <v>0</v>
      </c>
      <c r="P690" s="122">
        <f>'آبان 1400'!P691</f>
        <v>0</v>
      </c>
      <c r="Q690" s="362">
        <f>'آبان 1400'!Q691</f>
        <v>30</v>
      </c>
      <c r="R690" s="362">
        <f>'آبان 1400'!R691</f>
        <v>120</v>
      </c>
      <c r="S690" s="362">
        <f>'آبان 1400'!S691</f>
        <v>110</v>
      </c>
      <c r="T690" s="362">
        <f>'آبان 1400'!T691</f>
        <v>29.33</v>
      </c>
      <c r="U690" s="138">
        <f>'آبان 1400'!U691</f>
        <v>0</v>
      </c>
      <c r="V690" s="121">
        <f>'آبان 1400'!W691</f>
        <v>0</v>
      </c>
      <c r="W690" s="122">
        <f>'آبان 1400'!X691</f>
        <v>0</v>
      </c>
      <c r="X690" s="370">
        <f>'آبان 1400'!Y691</f>
        <v>1</v>
      </c>
      <c r="Y690" s="370">
        <f>'آبان 1400'!Z691</f>
        <v>1</v>
      </c>
      <c r="Z690" s="139">
        <f>'آبان 1400'!AA691</f>
        <v>885165</v>
      </c>
      <c r="AA690" s="139">
        <f>'آبان 1400'!AB691</f>
        <v>46667</v>
      </c>
      <c r="AB690" s="139">
        <f>'آبان 1400'!AC691</f>
        <v>931832</v>
      </c>
      <c r="AC690" s="139">
        <f>'آبان 1400'!AD691</f>
        <v>4500000</v>
      </c>
      <c r="AD690" s="139">
        <f>'آبان 1400'!AE691</f>
        <v>6000000</v>
      </c>
      <c r="AE690" s="140">
        <f>'آبان 1400'!AF691</f>
        <v>177895.19999999998</v>
      </c>
      <c r="AF690" s="123">
        <f>'آبان 1400'!AG691</f>
        <v>26554950</v>
      </c>
      <c r="AG690" s="124">
        <f>'آبان 1400'!AH691</f>
        <v>1400010</v>
      </c>
      <c r="AH690" s="124">
        <f>'آبان 1400'!AI691</f>
        <v>21347423.999999996</v>
      </c>
      <c r="AI690" s="124">
        <f>'آبان 1400'!AJ691</f>
        <v>2655495</v>
      </c>
      <c r="AJ690" s="124">
        <f>'آبان 1400'!AK691</f>
        <v>4500000</v>
      </c>
      <c r="AK690" s="124">
        <f>'آبان 1400'!AL691</f>
        <v>6000000</v>
      </c>
      <c r="AL690" s="124">
        <f>'آبان 1400'!AM691</f>
        <v>4892117.9999999991</v>
      </c>
      <c r="AM690" s="124">
        <f>'آبان 1400'!AN691</f>
        <v>5217666.2159999991</v>
      </c>
      <c r="AN690" s="124">
        <f>'آبان 1400'!AO691</f>
        <v>0</v>
      </c>
      <c r="AO690" s="124">
        <f>'آبان 1400'!AP691</f>
        <v>2800000</v>
      </c>
      <c r="AP690" s="124">
        <f>'آبان 1400'!AQ691</f>
        <v>0</v>
      </c>
      <c r="AQ690" s="124">
        <f>'آبان 1400'!AR691</f>
        <v>0</v>
      </c>
      <c r="AR690" s="124">
        <f>'آبان 1400'!AS691</f>
        <v>0</v>
      </c>
      <c r="AS690" s="379">
        <f>'آبان 1400'!AT691</f>
        <v>0</v>
      </c>
      <c r="AT690" s="372">
        <f t="shared" si="448"/>
        <v>75367663.216000006</v>
      </c>
      <c r="AU690" s="174">
        <f>'آبان 1400'!AV691</f>
        <v>54322316.440880008</v>
      </c>
      <c r="AV690" s="142">
        <f>'آبان 1400'!AW691</f>
        <v>72712168.215999991</v>
      </c>
      <c r="AW690" s="143">
        <f t="shared" si="449"/>
        <v>5089851.7751199994</v>
      </c>
      <c r="AX690" s="76">
        <f t="shared" si="450"/>
        <v>1432231.644088001</v>
      </c>
      <c r="AY690" s="143">
        <f>'آبان 1400'!AZ691</f>
        <v>0</v>
      </c>
      <c r="AZ690" s="143">
        <f>'آبان 1400'!BA691</f>
        <v>0</v>
      </c>
      <c r="BA690" s="143">
        <f>'آبان 1400'!BB691</f>
        <v>0</v>
      </c>
      <c r="BB690" s="143">
        <f>'آبان 1400'!BC691</f>
        <v>0</v>
      </c>
      <c r="BC690" s="143">
        <f>'آبان 1400'!BD691</f>
        <v>0</v>
      </c>
      <c r="BD690" s="143">
        <f>'آبان 1400'!BE691</f>
        <v>0</v>
      </c>
      <c r="BE690" s="143">
        <f>'آبان 1400'!BF691</f>
        <v>0</v>
      </c>
      <c r="BF690" s="144">
        <f t="shared" si="451"/>
        <v>6522083.4192080004</v>
      </c>
      <c r="BG690" s="141">
        <f t="shared" si="452"/>
        <v>68845579</v>
      </c>
      <c r="BH690" s="145">
        <f t="shared" si="453"/>
        <v>75367663.216000006</v>
      </c>
      <c r="BI690" s="128">
        <f t="shared" si="446"/>
        <v>4659160</v>
      </c>
      <c r="BJ690" s="146">
        <f t="shared" si="454"/>
        <v>2329580</v>
      </c>
      <c r="BK690" s="146">
        <f t="shared" si="455"/>
        <v>698874</v>
      </c>
      <c r="BL690" s="147">
        <f t="shared" si="456"/>
        <v>1120000</v>
      </c>
      <c r="BM690" s="383">
        <v>0</v>
      </c>
      <c r="BN690" s="148">
        <f t="shared" si="457"/>
        <v>84175277.216000006</v>
      </c>
      <c r="BO690" s="149">
        <f t="shared" si="458"/>
        <v>72712168.215999991</v>
      </c>
      <c r="BP690" s="150">
        <f t="shared" si="459"/>
        <v>16723798.689679999</v>
      </c>
      <c r="BQ690" s="151">
        <f t="shared" si="460"/>
        <v>100899075.90568</v>
      </c>
      <c r="BR690" s="152">
        <f t="shared" si="461"/>
        <v>100800</v>
      </c>
      <c r="BS690" s="148">
        <f t="shared" si="462"/>
        <v>100999875.90568</v>
      </c>
      <c r="BT690" s="136">
        <v>0</v>
      </c>
      <c r="BU690" s="149">
        <f t="shared" si="463"/>
        <v>8417527.7216000017</v>
      </c>
      <c r="BV690" s="153">
        <f t="shared" si="464"/>
        <v>4208763.8608000008</v>
      </c>
      <c r="BW690" s="134">
        <f t="shared" si="465"/>
        <v>88373584.323280007</v>
      </c>
      <c r="BX690" s="148">
        <f t="shared" si="466"/>
        <v>7687614</v>
      </c>
      <c r="BY690" s="135">
        <f t="shared" si="467"/>
        <v>80685970.323280007</v>
      </c>
      <c r="CD690" s="400">
        <f>'آبان 1400'!AU691</f>
        <v>75367663.216000006</v>
      </c>
      <c r="CE690" s="401">
        <f>'آبان 1400'!AV691</f>
        <v>54322316.440880008</v>
      </c>
      <c r="CF690" s="401">
        <f>'آبان 1400'!AW691</f>
        <v>72712168.215999991</v>
      </c>
      <c r="CG690" s="401">
        <f>'آبان 1400'!AX691</f>
        <v>5089851.7751199994</v>
      </c>
      <c r="CH690" s="401">
        <f>'آبان 1400'!AY691</f>
        <v>1432231.644088001</v>
      </c>
      <c r="CI690" s="401">
        <f>'آبان 1400'!AZ691</f>
        <v>0</v>
      </c>
      <c r="CJ690" s="401">
        <f>'آبان 1400'!BA691</f>
        <v>0</v>
      </c>
      <c r="CK690" s="401">
        <f>'آبان 1400'!BB691</f>
        <v>0</v>
      </c>
      <c r="CL690" s="401">
        <f>'آبان 1400'!BC691</f>
        <v>0</v>
      </c>
      <c r="CM690" s="401">
        <f>'آبان 1400'!BD691</f>
        <v>0</v>
      </c>
      <c r="CN690" s="401">
        <f>'آبان 1400'!BE691</f>
        <v>0</v>
      </c>
      <c r="CO690" s="401">
        <f>'آبان 1400'!BF691</f>
        <v>0</v>
      </c>
      <c r="CP690" s="401">
        <f>'آبان 1400'!BG691</f>
        <v>6522083.4192080004</v>
      </c>
      <c r="CQ690" s="401">
        <f>'آبان 1400'!BH691</f>
        <v>68845579</v>
      </c>
      <c r="CR690" s="401">
        <f t="shared" si="468"/>
        <v>75367663.216000006</v>
      </c>
      <c r="CS690" s="56">
        <f t="shared" si="469"/>
        <v>4659160</v>
      </c>
      <c r="CT690" s="400">
        <f t="shared" si="470"/>
        <v>2329580</v>
      </c>
      <c r="CU690" s="401">
        <f t="shared" si="471"/>
        <v>698874</v>
      </c>
      <c r="CV690" s="401">
        <f t="shared" si="472"/>
        <v>1120000</v>
      </c>
      <c r="CW690" s="56">
        <v>0</v>
      </c>
      <c r="CX690" s="401">
        <f t="shared" si="473"/>
        <v>84175277.216000006</v>
      </c>
      <c r="CY690" s="401">
        <f t="shared" si="474"/>
        <v>72712168.215999991</v>
      </c>
      <c r="CZ690" s="401">
        <f t="shared" si="475"/>
        <v>16723798.689679999</v>
      </c>
      <c r="DA690" s="401">
        <f t="shared" si="476"/>
        <v>100899075.90568</v>
      </c>
      <c r="DB690" s="401">
        <f t="shared" si="477"/>
        <v>100800</v>
      </c>
      <c r="DC690" s="401">
        <f t="shared" si="478"/>
        <v>100999875.90568</v>
      </c>
      <c r="DD690" s="406">
        <v>0</v>
      </c>
      <c r="DE690" s="401">
        <f t="shared" si="479"/>
        <v>8417527.7216000017</v>
      </c>
      <c r="DF690" s="401">
        <f t="shared" si="480"/>
        <v>4208763.8608000008</v>
      </c>
      <c r="DG690" s="401">
        <f t="shared" si="481"/>
        <v>88373584.323280007</v>
      </c>
      <c r="DH690" s="401">
        <f t="shared" si="482"/>
        <v>7687614</v>
      </c>
      <c r="DI690" s="401">
        <f t="shared" si="483"/>
        <v>80685970.323280007</v>
      </c>
      <c r="DJ690" s="401">
        <f t="shared" si="484"/>
        <v>0</v>
      </c>
      <c r="DL690" s="408">
        <f t="shared" si="485"/>
        <v>6638737.5</v>
      </c>
      <c r="DM690" s="408">
        <f t="shared" si="486"/>
        <v>-1979577.5</v>
      </c>
    </row>
    <row r="691" spans="1:117" s="56" customFormat="1" ht="21" x14ac:dyDescent="0.2">
      <c r="A691" s="192">
        <f t="shared" si="447"/>
        <v>2655495</v>
      </c>
      <c r="B691" s="137">
        <f>'آبان 1400'!B692</f>
        <v>686</v>
      </c>
      <c r="C691" s="137">
        <f>'آبان 1400'!C692</f>
        <v>485</v>
      </c>
      <c r="D691" s="137">
        <f>'آبان 1400'!D692</f>
        <v>13035</v>
      </c>
      <c r="E691" s="137" t="str">
        <f>'آبان 1400'!E692</f>
        <v>عليرضا</v>
      </c>
      <c r="F691" s="137" t="str">
        <f>'آبان 1400'!F692</f>
        <v>نمازي</v>
      </c>
      <c r="G691" s="137" t="str">
        <f>'آبان 1400'!G692</f>
        <v>نگهبان</v>
      </c>
      <c r="H691" s="137" t="str">
        <f>'آبان 1400'!H692</f>
        <v>البرز</v>
      </c>
      <c r="I691" s="137" t="str">
        <f>'آبان 1400'!I692</f>
        <v>129-813-2241458-1</v>
      </c>
      <c r="J691" s="137" t="str">
        <f>'آبان 1400'!J692</f>
        <v>0638905370</v>
      </c>
      <c r="K691" s="137" t="str">
        <f>'آبان 1400'!K692</f>
        <v>0026165315</v>
      </c>
      <c r="L691" s="137" t="str">
        <f>'آبان 1400'!L692</f>
        <v>البرز</v>
      </c>
      <c r="M691" s="137" t="str">
        <f>'آبان 1400'!M692</f>
        <v>نگهبان</v>
      </c>
      <c r="N691" s="121" t="str">
        <f>'آبان 1400'!N692</f>
        <v>*</v>
      </c>
      <c r="O691" s="120">
        <f>'آبان 1400'!O692</f>
        <v>0</v>
      </c>
      <c r="P691" s="122">
        <f>'آبان 1400'!P692</f>
        <v>0</v>
      </c>
      <c r="Q691" s="362">
        <f>'آبان 1400'!Q692</f>
        <v>30</v>
      </c>
      <c r="R691" s="362">
        <f>'آبان 1400'!R692</f>
        <v>120</v>
      </c>
      <c r="S691" s="362">
        <f>'آبان 1400'!S692</f>
        <v>110</v>
      </c>
      <c r="T691" s="362">
        <f>'آبان 1400'!T692</f>
        <v>29.33</v>
      </c>
      <c r="U691" s="138">
        <f>'آبان 1400'!U692</f>
        <v>0</v>
      </c>
      <c r="V691" s="121">
        <f>'آبان 1400'!W692</f>
        <v>0</v>
      </c>
      <c r="W691" s="122">
        <f>'آبان 1400'!X692</f>
        <v>0</v>
      </c>
      <c r="X691" s="370">
        <f>'آبان 1400'!Y692</f>
        <v>1</v>
      </c>
      <c r="Y691" s="370">
        <f>'آبان 1400'!Z692</f>
        <v>1</v>
      </c>
      <c r="Z691" s="139">
        <f>'آبان 1400'!AA692</f>
        <v>885165</v>
      </c>
      <c r="AA691" s="139">
        <f>'آبان 1400'!AB692</f>
        <v>46667</v>
      </c>
      <c r="AB691" s="139">
        <f>'آبان 1400'!AC692</f>
        <v>931832</v>
      </c>
      <c r="AC691" s="139">
        <f>'آبان 1400'!AD692</f>
        <v>4500000</v>
      </c>
      <c r="AD691" s="139">
        <f>'آبان 1400'!AE692</f>
        <v>6000000</v>
      </c>
      <c r="AE691" s="140">
        <f>'آبان 1400'!AF692</f>
        <v>177895.19999999998</v>
      </c>
      <c r="AF691" s="123">
        <f>'آبان 1400'!AG692</f>
        <v>26554950</v>
      </c>
      <c r="AG691" s="124">
        <f>'آبان 1400'!AH692</f>
        <v>1400010</v>
      </c>
      <c r="AH691" s="124">
        <f>'آبان 1400'!AI692</f>
        <v>21347423.999999996</v>
      </c>
      <c r="AI691" s="124">
        <f>'آبان 1400'!AJ692</f>
        <v>2655495</v>
      </c>
      <c r="AJ691" s="124">
        <f>'آبان 1400'!AK692</f>
        <v>4500000</v>
      </c>
      <c r="AK691" s="124">
        <f>'آبان 1400'!AL692</f>
        <v>6000000</v>
      </c>
      <c r="AL691" s="124">
        <f>'آبان 1400'!AM692</f>
        <v>4892117.9999999991</v>
      </c>
      <c r="AM691" s="124">
        <f>'آبان 1400'!AN692</f>
        <v>5217666.2159999991</v>
      </c>
      <c r="AN691" s="124">
        <f>'آبان 1400'!AO692</f>
        <v>0</v>
      </c>
      <c r="AO691" s="124">
        <f>'آبان 1400'!AP692</f>
        <v>3000000</v>
      </c>
      <c r="AP691" s="124">
        <f>'آبان 1400'!AQ692</f>
        <v>0</v>
      </c>
      <c r="AQ691" s="124">
        <f>'آبان 1400'!AR692</f>
        <v>0</v>
      </c>
      <c r="AR691" s="124">
        <f>'آبان 1400'!AS692</f>
        <v>0</v>
      </c>
      <c r="AS691" s="379">
        <f>'آبان 1400'!AT692</f>
        <v>0</v>
      </c>
      <c r="AT691" s="372">
        <f t="shared" si="448"/>
        <v>75567663.216000006</v>
      </c>
      <c r="AU691" s="174">
        <f>'آبان 1400'!AV692</f>
        <v>54308316.440880008</v>
      </c>
      <c r="AV691" s="142">
        <f>'آبان 1400'!AW692</f>
        <v>72912168.215999991</v>
      </c>
      <c r="AW691" s="143">
        <f t="shared" si="449"/>
        <v>5103851.7751199994</v>
      </c>
      <c r="AX691" s="76">
        <f t="shared" si="450"/>
        <v>1430831.644088001</v>
      </c>
      <c r="AY691" s="143">
        <f>'آبان 1400'!AZ692</f>
        <v>0</v>
      </c>
      <c r="AZ691" s="143">
        <f>'آبان 1400'!BA692</f>
        <v>0</v>
      </c>
      <c r="BA691" s="143">
        <f>'آبان 1400'!BB692</f>
        <v>0</v>
      </c>
      <c r="BB691" s="143">
        <f>'آبان 1400'!BC692</f>
        <v>0</v>
      </c>
      <c r="BC691" s="143">
        <f>'آبان 1400'!BD692</f>
        <v>0</v>
      </c>
      <c r="BD691" s="143">
        <f>'آبان 1400'!BE692</f>
        <v>0</v>
      </c>
      <c r="BE691" s="143">
        <f>'آبان 1400'!BF692</f>
        <v>0</v>
      </c>
      <c r="BF691" s="144">
        <f t="shared" si="451"/>
        <v>6534683.4192080004</v>
      </c>
      <c r="BG691" s="141">
        <f t="shared" si="452"/>
        <v>69032979</v>
      </c>
      <c r="BH691" s="145">
        <f t="shared" si="453"/>
        <v>75567663.216000006</v>
      </c>
      <c r="BI691" s="128">
        <f t="shared" si="446"/>
        <v>4659160</v>
      </c>
      <c r="BJ691" s="146">
        <f t="shared" si="454"/>
        <v>2329580</v>
      </c>
      <c r="BK691" s="146">
        <f t="shared" si="455"/>
        <v>698874</v>
      </c>
      <c r="BL691" s="147">
        <f t="shared" si="456"/>
        <v>1120000</v>
      </c>
      <c r="BM691" s="383">
        <v>0</v>
      </c>
      <c r="BN691" s="148">
        <f t="shared" si="457"/>
        <v>84375277.216000006</v>
      </c>
      <c r="BO691" s="149">
        <f t="shared" si="458"/>
        <v>72912168.215999991</v>
      </c>
      <c r="BP691" s="150">
        <f t="shared" si="459"/>
        <v>16769798.689679999</v>
      </c>
      <c r="BQ691" s="151">
        <f t="shared" si="460"/>
        <v>101145075.90568</v>
      </c>
      <c r="BR691" s="152">
        <f t="shared" si="461"/>
        <v>100800</v>
      </c>
      <c r="BS691" s="148">
        <f t="shared" si="462"/>
        <v>101245875.90568</v>
      </c>
      <c r="BT691" s="136">
        <v>0</v>
      </c>
      <c r="BU691" s="149">
        <f t="shared" si="463"/>
        <v>8437527.7216000017</v>
      </c>
      <c r="BV691" s="153">
        <f t="shared" si="464"/>
        <v>4218763.8608000008</v>
      </c>
      <c r="BW691" s="134">
        <f t="shared" si="465"/>
        <v>88589584.323280007</v>
      </c>
      <c r="BX691" s="148">
        <f t="shared" si="466"/>
        <v>7687614</v>
      </c>
      <c r="BY691" s="135">
        <f t="shared" si="467"/>
        <v>80901970.323280007</v>
      </c>
      <c r="CD691" s="400">
        <f>'آبان 1400'!AU692</f>
        <v>75567663.216000006</v>
      </c>
      <c r="CE691" s="401">
        <f>'آبان 1400'!AV692</f>
        <v>54308316.440880008</v>
      </c>
      <c r="CF691" s="401">
        <f>'آبان 1400'!AW692</f>
        <v>72912168.215999991</v>
      </c>
      <c r="CG691" s="401">
        <f>'آبان 1400'!AX692</f>
        <v>5103851.7751199994</v>
      </c>
      <c r="CH691" s="401">
        <f>'آبان 1400'!AY692</f>
        <v>1430831.644088001</v>
      </c>
      <c r="CI691" s="401">
        <f>'آبان 1400'!AZ692</f>
        <v>0</v>
      </c>
      <c r="CJ691" s="401">
        <f>'آبان 1400'!BA692</f>
        <v>0</v>
      </c>
      <c r="CK691" s="401">
        <f>'آبان 1400'!BB692</f>
        <v>0</v>
      </c>
      <c r="CL691" s="401">
        <f>'آبان 1400'!BC692</f>
        <v>0</v>
      </c>
      <c r="CM691" s="401">
        <f>'آبان 1400'!BD692</f>
        <v>0</v>
      </c>
      <c r="CN691" s="401">
        <f>'آبان 1400'!BE692</f>
        <v>0</v>
      </c>
      <c r="CO691" s="401">
        <f>'آبان 1400'!BF692</f>
        <v>0</v>
      </c>
      <c r="CP691" s="401">
        <f>'آبان 1400'!BG692</f>
        <v>6534683.4192080004</v>
      </c>
      <c r="CQ691" s="401">
        <f>'آبان 1400'!BH692</f>
        <v>69032979</v>
      </c>
      <c r="CR691" s="401">
        <f t="shared" si="468"/>
        <v>75567663.216000006</v>
      </c>
      <c r="CS691" s="56">
        <f t="shared" si="469"/>
        <v>4659160</v>
      </c>
      <c r="CT691" s="400">
        <f t="shared" si="470"/>
        <v>2329580</v>
      </c>
      <c r="CU691" s="401">
        <f t="shared" si="471"/>
        <v>698874</v>
      </c>
      <c r="CV691" s="401">
        <f t="shared" si="472"/>
        <v>1120000</v>
      </c>
      <c r="CW691" s="56">
        <v>0</v>
      </c>
      <c r="CX691" s="401">
        <f t="shared" si="473"/>
        <v>84375277.216000006</v>
      </c>
      <c r="CY691" s="401">
        <f t="shared" si="474"/>
        <v>72912168.215999991</v>
      </c>
      <c r="CZ691" s="401">
        <f t="shared" si="475"/>
        <v>16769798.689679999</v>
      </c>
      <c r="DA691" s="401">
        <f t="shared" si="476"/>
        <v>101145075.90568</v>
      </c>
      <c r="DB691" s="401">
        <f t="shared" si="477"/>
        <v>100800</v>
      </c>
      <c r="DC691" s="401">
        <f t="shared" si="478"/>
        <v>101245875.90568</v>
      </c>
      <c r="DD691" s="406">
        <v>0</v>
      </c>
      <c r="DE691" s="401">
        <f t="shared" si="479"/>
        <v>8437527.7216000017</v>
      </c>
      <c r="DF691" s="401">
        <f t="shared" si="480"/>
        <v>4218763.8608000008</v>
      </c>
      <c r="DG691" s="401">
        <f t="shared" si="481"/>
        <v>88589584.323280007</v>
      </c>
      <c r="DH691" s="401">
        <f t="shared" si="482"/>
        <v>7687614</v>
      </c>
      <c r="DI691" s="401">
        <f t="shared" si="483"/>
        <v>80901970.323280007</v>
      </c>
      <c r="DJ691" s="401">
        <f t="shared" si="484"/>
        <v>0</v>
      </c>
      <c r="DL691" s="408">
        <f t="shared" si="485"/>
        <v>6638737.5</v>
      </c>
      <c r="DM691" s="408">
        <f t="shared" si="486"/>
        <v>-1979577.5</v>
      </c>
    </row>
    <row r="692" spans="1:117" s="56" customFormat="1" ht="21" x14ac:dyDescent="0.2">
      <c r="A692" s="192">
        <f t="shared" si="447"/>
        <v>2655495</v>
      </c>
      <c r="B692" s="137">
        <f>'آبان 1400'!B693</f>
        <v>687</v>
      </c>
      <c r="C692" s="137">
        <f>'آبان 1400'!C693</f>
        <v>486</v>
      </c>
      <c r="D692" s="137">
        <f>'آبان 1400'!D693</f>
        <v>13063</v>
      </c>
      <c r="E692" s="137" t="str">
        <f>'آبان 1400'!E693</f>
        <v>محمد حسين</v>
      </c>
      <c r="F692" s="137" t="str">
        <f>'آبان 1400'!F693</f>
        <v>ترابي</v>
      </c>
      <c r="G692" s="137" t="str">
        <f>'آبان 1400'!G693</f>
        <v>نگهبان</v>
      </c>
      <c r="H692" s="137" t="str">
        <f>'آبان 1400'!H693</f>
        <v>البرز</v>
      </c>
      <c r="I692" s="137" t="str">
        <f>'آبان 1400'!I693</f>
        <v>129-813-880850-1</v>
      </c>
      <c r="J692" s="137" t="str">
        <f>'آبان 1400'!J693</f>
        <v>0323072887</v>
      </c>
      <c r="K692" s="137" t="str">
        <f>'آبان 1400'!K693</f>
        <v>0026126748</v>
      </c>
      <c r="L692" s="137" t="str">
        <f>'آبان 1400'!L693</f>
        <v>البرز</v>
      </c>
      <c r="M692" s="137" t="str">
        <f>'آبان 1400'!M693</f>
        <v>نگهبان</v>
      </c>
      <c r="N692" s="121" t="str">
        <f>'آبان 1400'!N693</f>
        <v>*</v>
      </c>
      <c r="O692" s="120">
        <f>'آبان 1400'!O693</f>
        <v>0</v>
      </c>
      <c r="P692" s="122">
        <f>'آبان 1400'!P693</f>
        <v>0</v>
      </c>
      <c r="Q692" s="362">
        <f>'آبان 1400'!Q693</f>
        <v>30</v>
      </c>
      <c r="R692" s="362">
        <f>'آبان 1400'!R693</f>
        <v>120</v>
      </c>
      <c r="S692" s="362">
        <f>'آبان 1400'!S693</f>
        <v>110</v>
      </c>
      <c r="T692" s="362">
        <f>'آبان 1400'!T693</f>
        <v>29.33</v>
      </c>
      <c r="U692" s="138">
        <f>'آبان 1400'!U693</f>
        <v>0</v>
      </c>
      <c r="V692" s="121">
        <f>'آبان 1400'!W693</f>
        <v>0</v>
      </c>
      <c r="W692" s="122">
        <f>'آبان 1400'!X693</f>
        <v>0</v>
      </c>
      <c r="X692" s="370">
        <f>'آبان 1400'!Y693</f>
        <v>1</v>
      </c>
      <c r="Y692" s="370">
        <f>'آبان 1400'!Z693</f>
        <v>2</v>
      </c>
      <c r="Z692" s="139">
        <f>'آبان 1400'!AA693</f>
        <v>885165</v>
      </c>
      <c r="AA692" s="139">
        <f>'آبان 1400'!AB693</f>
        <v>46667</v>
      </c>
      <c r="AB692" s="139">
        <f>'آبان 1400'!AC693</f>
        <v>931832</v>
      </c>
      <c r="AC692" s="139">
        <f>'آبان 1400'!AD693</f>
        <v>4500000</v>
      </c>
      <c r="AD692" s="139">
        <f>'آبان 1400'!AE693</f>
        <v>6000000</v>
      </c>
      <c r="AE692" s="140">
        <f>'آبان 1400'!AF693</f>
        <v>177895.19999999998</v>
      </c>
      <c r="AF692" s="123">
        <f>'آبان 1400'!AG693</f>
        <v>26554950</v>
      </c>
      <c r="AG692" s="124">
        <f>'آبان 1400'!AH693</f>
        <v>1400010</v>
      </c>
      <c r="AH692" s="124">
        <f>'آبان 1400'!AI693</f>
        <v>21347423.999999996</v>
      </c>
      <c r="AI692" s="124">
        <f>'آبان 1400'!AJ693</f>
        <v>5310990</v>
      </c>
      <c r="AJ692" s="124">
        <f>'آبان 1400'!AK693</f>
        <v>4500000</v>
      </c>
      <c r="AK692" s="124">
        <f>'آبان 1400'!AL693</f>
        <v>6000000</v>
      </c>
      <c r="AL692" s="124">
        <f>'آبان 1400'!AM693</f>
        <v>4892117.9999999991</v>
      </c>
      <c r="AM692" s="124">
        <f>'آبان 1400'!AN693</f>
        <v>5217666.2159999991</v>
      </c>
      <c r="AN692" s="124">
        <f>'آبان 1400'!AO693</f>
        <v>0</v>
      </c>
      <c r="AO692" s="124">
        <f>'آبان 1400'!AP693</f>
        <v>3000000</v>
      </c>
      <c r="AP692" s="124">
        <f>'آبان 1400'!AQ693</f>
        <v>0</v>
      </c>
      <c r="AQ692" s="124">
        <f>'آبان 1400'!AR693</f>
        <v>0</v>
      </c>
      <c r="AR692" s="124">
        <f>'آبان 1400'!AS693</f>
        <v>0</v>
      </c>
      <c r="AS692" s="379">
        <f>'آبان 1400'!AT693</f>
        <v>0</v>
      </c>
      <c r="AT692" s="372">
        <f t="shared" si="448"/>
        <v>78223158.216000006</v>
      </c>
      <c r="AU692" s="174">
        <f>'آبان 1400'!AV693</f>
        <v>54308316.440880008</v>
      </c>
      <c r="AV692" s="142">
        <f>'آبان 1400'!AW693</f>
        <v>72912168.215999991</v>
      </c>
      <c r="AW692" s="143">
        <f t="shared" si="449"/>
        <v>5103851.7751199994</v>
      </c>
      <c r="AX692" s="76">
        <f t="shared" si="450"/>
        <v>1430831.644088001</v>
      </c>
      <c r="AY692" s="143">
        <f>'آبان 1400'!AZ693</f>
        <v>0</v>
      </c>
      <c r="AZ692" s="143">
        <f>'آبان 1400'!BA693</f>
        <v>0</v>
      </c>
      <c r="BA692" s="143">
        <f>'آبان 1400'!BB693</f>
        <v>0</v>
      </c>
      <c r="BB692" s="143">
        <f>'آبان 1400'!BC693</f>
        <v>0</v>
      </c>
      <c r="BC692" s="143">
        <f>'آبان 1400'!BD693</f>
        <v>0</v>
      </c>
      <c r="BD692" s="143">
        <f>'آبان 1400'!BE693</f>
        <v>0</v>
      </c>
      <c r="BE692" s="143">
        <f>'آبان 1400'!BF693</f>
        <v>0</v>
      </c>
      <c r="BF692" s="144">
        <f t="shared" si="451"/>
        <v>6534683.4192080004</v>
      </c>
      <c r="BG692" s="141">
        <f t="shared" si="452"/>
        <v>71688474</v>
      </c>
      <c r="BH692" s="145">
        <f t="shared" si="453"/>
        <v>78223158.216000006</v>
      </c>
      <c r="BI692" s="128">
        <f t="shared" si="446"/>
        <v>4659160</v>
      </c>
      <c r="BJ692" s="146">
        <f t="shared" si="454"/>
        <v>2329580</v>
      </c>
      <c r="BK692" s="146">
        <f t="shared" si="455"/>
        <v>698874</v>
      </c>
      <c r="BL692" s="147">
        <f t="shared" si="456"/>
        <v>1120000</v>
      </c>
      <c r="BM692" s="383">
        <v>0</v>
      </c>
      <c r="BN692" s="148">
        <f t="shared" si="457"/>
        <v>87030772.216000006</v>
      </c>
      <c r="BO692" s="149">
        <f t="shared" si="458"/>
        <v>72912168.215999991</v>
      </c>
      <c r="BP692" s="150">
        <f t="shared" si="459"/>
        <v>16769798.689679999</v>
      </c>
      <c r="BQ692" s="151">
        <f t="shared" si="460"/>
        <v>103800570.90568</v>
      </c>
      <c r="BR692" s="152">
        <f t="shared" si="461"/>
        <v>100800</v>
      </c>
      <c r="BS692" s="148">
        <f t="shared" si="462"/>
        <v>103901370.90568</v>
      </c>
      <c r="BT692" s="136">
        <v>0</v>
      </c>
      <c r="BU692" s="149">
        <f t="shared" si="463"/>
        <v>8703077.2216000017</v>
      </c>
      <c r="BV692" s="153">
        <f t="shared" si="464"/>
        <v>4351538.6108000008</v>
      </c>
      <c r="BW692" s="134">
        <f t="shared" si="465"/>
        <v>90846755.073280007</v>
      </c>
      <c r="BX692" s="148">
        <f t="shared" si="466"/>
        <v>7687614</v>
      </c>
      <c r="BY692" s="135">
        <f t="shared" si="467"/>
        <v>83159141.073280007</v>
      </c>
      <c r="CD692" s="400">
        <f>'آبان 1400'!AU693</f>
        <v>78223158.216000006</v>
      </c>
      <c r="CE692" s="401">
        <f>'آبان 1400'!AV693</f>
        <v>54308316.440880008</v>
      </c>
      <c r="CF692" s="401">
        <f>'آبان 1400'!AW693</f>
        <v>72912168.215999991</v>
      </c>
      <c r="CG692" s="401">
        <f>'آبان 1400'!AX693</f>
        <v>5103851.7751199994</v>
      </c>
      <c r="CH692" s="401">
        <f>'آبان 1400'!AY693</f>
        <v>1430831.644088001</v>
      </c>
      <c r="CI692" s="401">
        <f>'آبان 1400'!AZ693</f>
        <v>0</v>
      </c>
      <c r="CJ692" s="401">
        <f>'آبان 1400'!BA693</f>
        <v>0</v>
      </c>
      <c r="CK692" s="401">
        <f>'آبان 1400'!BB693</f>
        <v>0</v>
      </c>
      <c r="CL692" s="401">
        <f>'آبان 1400'!BC693</f>
        <v>0</v>
      </c>
      <c r="CM692" s="401">
        <f>'آبان 1400'!BD693</f>
        <v>0</v>
      </c>
      <c r="CN692" s="401">
        <f>'آبان 1400'!BE693</f>
        <v>0</v>
      </c>
      <c r="CO692" s="401">
        <f>'آبان 1400'!BF693</f>
        <v>0</v>
      </c>
      <c r="CP692" s="401">
        <f>'آبان 1400'!BG693</f>
        <v>6534683.4192080004</v>
      </c>
      <c r="CQ692" s="401">
        <f>'آبان 1400'!BH693</f>
        <v>71688474</v>
      </c>
      <c r="CR692" s="401">
        <f t="shared" si="468"/>
        <v>78223158.216000006</v>
      </c>
      <c r="CS692" s="56">
        <f t="shared" si="469"/>
        <v>4659160</v>
      </c>
      <c r="CT692" s="400">
        <f t="shared" si="470"/>
        <v>2329580</v>
      </c>
      <c r="CU692" s="401">
        <f t="shared" si="471"/>
        <v>698874</v>
      </c>
      <c r="CV692" s="401">
        <f t="shared" si="472"/>
        <v>1120000</v>
      </c>
      <c r="CW692" s="56">
        <v>0</v>
      </c>
      <c r="CX692" s="401">
        <f t="shared" si="473"/>
        <v>87030772.216000006</v>
      </c>
      <c r="CY692" s="401">
        <f t="shared" si="474"/>
        <v>72912168.215999991</v>
      </c>
      <c r="CZ692" s="401">
        <f t="shared" si="475"/>
        <v>16769798.689679999</v>
      </c>
      <c r="DA692" s="401">
        <f t="shared" si="476"/>
        <v>103800570.90568</v>
      </c>
      <c r="DB692" s="401">
        <f t="shared" si="477"/>
        <v>100800</v>
      </c>
      <c r="DC692" s="401">
        <f t="shared" si="478"/>
        <v>103901370.90568</v>
      </c>
      <c r="DD692" s="406">
        <v>0</v>
      </c>
      <c r="DE692" s="401">
        <f t="shared" si="479"/>
        <v>8703077.2216000017</v>
      </c>
      <c r="DF692" s="401">
        <f t="shared" si="480"/>
        <v>4351538.6108000008</v>
      </c>
      <c r="DG692" s="401">
        <f t="shared" si="481"/>
        <v>90846755.073280007</v>
      </c>
      <c r="DH692" s="401">
        <f t="shared" si="482"/>
        <v>7687614</v>
      </c>
      <c r="DI692" s="401">
        <f t="shared" si="483"/>
        <v>83159141.073280007</v>
      </c>
      <c r="DJ692" s="401">
        <f t="shared" si="484"/>
        <v>0</v>
      </c>
      <c r="DL692" s="408">
        <f t="shared" si="485"/>
        <v>6638737.5</v>
      </c>
      <c r="DM692" s="408">
        <f t="shared" si="486"/>
        <v>-1979577.5</v>
      </c>
    </row>
    <row r="693" spans="1:117" s="56" customFormat="1" ht="21" x14ac:dyDescent="0.2">
      <c r="A693" s="192">
        <f t="shared" si="447"/>
        <v>2655495</v>
      </c>
      <c r="B693" s="137">
        <f>'آبان 1400'!B694</f>
        <v>688</v>
      </c>
      <c r="C693" s="137">
        <f>'آبان 1400'!C694</f>
        <v>487</v>
      </c>
      <c r="D693" s="137">
        <f>'آبان 1400'!D694</f>
        <v>13031</v>
      </c>
      <c r="E693" s="137" t="str">
        <f>'آبان 1400'!E694</f>
        <v>ميثم</v>
      </c>
      <c r="F693" s="137" t="str">
        <f>'آبان 1400'!F694</f>
        <v>گلعذاري</v>
      </c>
      <c r="G693" s="137" t="str">
        <f>'آبان 1400'!G694</f>
        <v>نگهبان</v>
      </c>
      <c r="H693" s="137" t="str">
        <f>'آبان 1400'!H694</f>
        <v>البرز</v>
      </c>
      <c r="I693" s="137" t="str">
        <f>'آبان 1400'!I694</f>
        <v>129-813-2198632-1</v>
      </c>
      <c r="J693" s="137" t="str">
        <f>'آبان 1400'!J694</f>
        <v>0323527108</v>
      </c>
      <c r="K693" s="137" t="str">
        <f>'آبان 1400'!K694</f>
        <v>0026163651</v>
      </c>
      <c r="L693" s="137" t="str">
        <f>'آبان 1400'!L694</f>
        <v>البرز</v>
      </c>
      <c r="M693" s="137" t="str">
        <f>'آبان 1400'!M694</f>
        <v>نگهبان</v>
      </c>
      <c r="N693" s="121" t="str">
        <f>'آبان 1400'!N694</f>
        <v>*</v>
      </c>
      <c r="O693" s="120">
        <f>'آبان 1400'!O694</f>
        <v>0</v>
      </c>
      <c r="P693" s="122">
        <f>'آبان 1400'!P694</f>
        <v>0</v>
      </c>
      <c r="Q693" s="362">
        <f>'آبان 1400'!Q694</f>
        <v>30</v>
      </c>
      <c r="R693" s="362">
        <f>'آبان 1400'!R694</f>
        <v>120</v>
      </c>
      <c r="S693" s="362">
        <f>'آبان 1400'!S694</f>
        <v>110</v>
      </c>
      <c r="T693" s="362">
        <f>'آبان 1400'!T694</f>
        <v>29.33</v>
      </c>
      <c r="U693" s="138">
        <f>'آبان 1400'!U694</f>
        <v>0</v>
      </c>
      <c r="V693" s="121">
        <f>'آبان 1400'!W694</f>
        <v>0</v>
      </c>
      <c r="W693" s="122">
        <f>'آبان 1400'!X694</f>
        <v>0</v>
      </c>
      <c r="X693" s="370">
        <f>'آبان 1400'!Y694</f>
        <v>0</v>
      </c>
      <c r="Y693" s="370">
        <f>'آبان 1400'!Z694</f>
        <v>0</v>
      </c>
      <c r="Z693" s="139">
        <f>'آبان 1400'!AA694</f>
        <v>885165</v>
      </c>
      <c r="AA693" s="139">
        <f>'آبان 1400'!AB694</f>
        <v>46667</v>
      </c>
      <c r="AB693" s="139">
        <f>'آبان 1400'!AC694</f>
        <v>931832</v>
      </c>
      <c r="AC693" s="139">
        <f>'آبان 1400'!AD694</f>
        <v>4500000</v>
      </c>
      <c r="AD693" s="139">
        <f>'آبان 1400'!AE694</f>
        <v>6000000</v>
      </c>
      <c r="AE693" s="140">
        <f>'آبان 1400'!AF694</f>
        <v>177895.19999999998</v>
      </c>
      <c r="AF693" s="123">
        <f>'آبان 1400'!AG694</f>
        <v>26554950</v>
      </c>
      <c r="AG693" s="124">
        <f>'آبان 1400'!AH694</f>
        <v>1400010</v>
      </c>
      <c r="AH693" s="124">
        <f>'آبان 1400'!AI694</f>
        <v>21347423.999999996</v>
      </c>
      <c r="AI693" s="124">
        <f>'آبان 1400'!AJ694</f>
        <v>0</v>
      </c>
      <c r="AJ693" s="124">
        <f>'آبان 1400'!AK694</f>
        <v>4500000</v>
      </c>
      <c r="AK693" s="124">
        <f>'آبان 1400'!AL694</f>
        <v>6000000</v>
      </c>
      <c r="AL693" s="124">
        <f>'آبان 1400'!AM694</f>
        <v>4892117.9999999991</v>
      </c>
      <c r="AM693" s="124">
        <f>'آبان 1400'!AN694</f>
        <v>5217666.2159999991</v>
      </c>
      <c r="AN693" s="124">
        <f>'آبان 1400'!AO694</f>
        <v>0</v>
      </c>
      <c r="AO693" s="124">
        <f>'آبان 1400'!AP694</f>
        <v>3000000</v>
      </c>
      <c r="AP693" s="124">
        <f>'آبان 1400'!AQ694</f>
        <v>0</v>
      </c>
      <c r="AQ693" s="124">
        <f>'آبان 1400'!AR694</f>
        <v>0</v>
      </c>
      <c r="AR693" s="124">
        <f>'آبان 1400'!AS694</f>
        <v>0</v>
      </c>
      <c r="AS693" s="379">
        <f>'آبان 1400'!AT694</f>
        <v>0</v>
      </c>
      <c r="AT693" s="372">
        <f t="shared" si="448"/>
        <v>72912168.216000006</v>
      </c>
      <c r="AU693" s="174">
        <f>'آبان 1400'!AV694</f>
        <v>54308316.440880008</v>
      </c>
      <c r="AV693" s="142">
        <f>'آبان 1400'!AW694</f>
        <v>72912168.215999991</v>
      </c>
      <c r="AW693" s="143">
        <f t="shared" si="449"/>
        <v>5103851.7751199994</v>
      </c>
      <c r="AX693" s="76">
        <f t="shared" si="450"/>
        <v>1430831.644088001</v>
      </c>
      <c r="AY693" s="143">
        <f>'آبان 1400'!AZ694</f>
        <v>0</v>
      </c>
      <c r="AZ693" s="143">
        <f>'آبان 1400'!BA694</f>
        <v>0</v>
      </c>
      <c r="BA693" s="143">
        <f>'آبان 1400'!BB694</f>
        <v>0</v>
      </c>
      <c r="BB693" s="143">
        <f>'آبان 1400'!BC694</f>
        <v>0</v>
      </c>
      <c r="BC693" s="143">
        <f>'آبان 1400'!BD694</f>
        <v>0</v>
      </c>
      <c r="BD693" s="143">
        <f>'آبان 1400'!BE694</f>
        <v>0</v>
      </c>
      <c r="BE693" s="143">
        <f>'آبان 1400'!BF694</f>
        <v>0</v>
      </c>
      <c r="BF693" s="144">
        <f t="shared" si="451"/>
        <v>6534683.4192080004</v>
      </c>
      <c r="BG693" s="141">
        <f t="shared" si="452"/>
        <v>66377484</v>
      </c>
      <c r="BH693" s="145">
        <f t="shared" si="453"/>
        <v>72912168.216000006</v>
      </c>
      <c r="BI693" s="128">
        <f t="shared" si="446"/>
        <v>4659160</v>
      </c>
      <c r="BJ693" s="146">
        <f t="shared" si="454"/>
        <v>2329580</v>
      </c>
      <c r="BK693" s="146">
        <f t="shared" si="455"/>
        <v>698874</v>
      </c>
      <c r="BL693" s="147">
        <f t="shared" si="456"/>
        <v>1120000</v>
      </c>
      <c r="BM693" s="383">
        <v>0</v>
      </c>
      <c r="BN693" s="148">
        <f t="shared" si="457"/>
        <v>81719782.216000006</v>
      </c>
      <c r="BO693" s="149">
        <f t="shared" si="458"/>
        <v>72912168.215999991</v>
      </c>
      <c r="BP693" s="150">
        <f t="shared" si="459"/>
        <v>16769798.689679999</v>
      </c>
      <c r="BQ693" s="151">
        <f t="shared" si="460"/>
        <v>98489580.905680001</v>
      </c>
      <c r="BR693" s="152">
        <f t="shared" si="461"/>
        <v>100800</v>
      </c>
      <c r="BS693" s="148">
        <f t="shared" si="462"/>
        <v>98590380.905680001</v>
      </c>
      <c r="BT693" s="136">
        <v>0</v>
      </c>
      <c r="BU693" s="149">
        <f t="shared" si="463"/>
        <v>8171978.2216000007</v>
      </c>
      <c r="BV693" s="153">
        <f t="shared" si="464"/>
        <v>4085989.1108000004</v>
      </c>
      <c r="BW693" s="134">
        <f t="shared" si="465"/>
        <v>86332413.573280007</v>
      </c>
      <c r="BX693" s="148">
        <f t="shared" si="466"/>
        <v>7687614</v>
      </c>
      <c r="BY693" s="135">
        <f t="shared" si="467"/>
        <v>78644799.573280007</v>
      </c>
      <c r="CD693" s="400">
        <f>'آبان 1400'!AU694</f>
        <v>72912168.216000006</v>
      </c>
      <c r="CE693" s="401">
        <f>'آبان 1400'!AV694</f>
        <v>54308316.440880008</v>
      </c>
      <c r="CF693" s="401">
        <f>'آبان 1400'!AW694</f>
        <v>72912168.215999991</v>
      </c>
      <c r="CG693" s="401">
        <f>'آبان 1400'!AX694</f>
        <v>5103851.7751199994</v>
      </c>
      <c r="CH693" s="401">
        <f>'آبان 1400'!AY694</f>
        <v>1430831.644088001</v>
      </c>
      <c r="CI693" s="401">
        <f>'آبان 1400'!AZ694</f>
        <v>0</v>
      </c>
      <c r="CJ693" s="401">
        <f>'آبان 1400'!BA694</f>
        <v>0</v>
      </c>
      <c r="CK693" s="401">
        <f>'آبان 1400'!BB694</f>
        <v>0</v>
      </c>
      <c r="CL693" s="401">
        <f>'آبان 1400'!BC694</f>
        <v>0</v>
      </c>
      <c r="CM693" s="401">
        <f>'آبان 1400'!BD694</f>
        <v>0</v>
      </c>
      <c r="CN693" s="401">
        <f>'آبان 1400'!BE694</f>
        <v>0</v>
      </c>
      <c r="CO693" s="401">
        <f>'آبان 1400'!BF694</f>
        <v>0</v>
      </c>
      <c r="CP693" s="401">
        <f>'آبان 1400'!BG694</f>
        <v>6534683.4192080004</v>
      </c>
      <c r="CQ693" s="401">
        <f>'آبان 1400'!BH694</f>
        <v>66377484</v>
      </c>
      <c r="CR693" s="401">
        <f t="shared" si="468"/>
        <v>72912168.216000006</v>
      </c>
      <c r="CS693" s="56">
        <f t="shared" si="469"/>
        <v>4659160</v>
      </c>
      <c r="CT693" s="400">
        <f t="shared" si="470"/>
        <v>2329580</v>
      </c>
      <c r="CU693" s="401">
        <f t="shared" si="471"/>
        <v>698874</v>
      </c>
      <c r="CV693" s="401">
        <f t="shared" si="472"/>
        <v>1120000</v>
      </c>
      <c r="CW693" s="56">
        <v>0</v>
      </c>
      <c r="CX693" s="401">
        <f t="shared" si="473"/>
        <v>81719782.216000006</v>
      </c>
      <c r="CY693" s="401">
        <f t="shared" si="474"/>
        <v>72912168.215999991</v>
      </c>
      <c r="CZ693" s="401">
        <f t="shared" si="475"/>
        <v>16769798.689679999</v>
      </c>
      <c r="DA693" s="401">
        <f t="shared" si="476"/>
        <v>98489580.905680001</v>
      </c>
      <c r="DB693" s="401">
        <f t="shared" si="477"/>
        <v>100800</v>
      </c>
      <c r="DC693" s="401">
        <f t="shared" si="478"/>
        <v>98590380.905680001</v>
      </c>
      <c r="DD693" s="406">
        <v>0</v>
      </c>
      <c r="DE693" s="401">
        <f t="shared" si="479"/>
        <v>8171978.2216000007</v>
      </c>
      <c r="DF693" s="401">
        <f t="shared" si="480"/>
        <v>4085989.1108000004</v>
      </c>
      <c r="DG693" s="401">
        <f t="shared" si="481"/>
        <v>86332413.573280007</v>
      </c>
      <c r="DH693" s="401">
        <f t="shared" si="482"/>
        <v>7687614</v>
      </c>
      <c r="DI693" s="401">
        <f t="shared" si="483"/>
        <v>78644799.573280007</v>
      </c>
      <c r="DJ693" s="401">
        <f t="shared" si="484"/>
        <v>0</v>
      </c>
      <c r="DL693" s="408">
        <f t="shared" si="485"/>
        <v>6638737.5</v>
      </c>
      <c r="DM693" s="408">
        <f t="shared" si="486"/>
        <v>-1979577.5</v>
      </c>
    </row>
    <row r="694" spans="1:117" s="56" customFormat="1" ht="21" x14ac:dyDescent="0.2">
      <c r="A694" s="192">
        <f t="shared" si="447"/>
        <v>2655495</v>
      </c>
      <c r="B694" s="137">
        <f>'آبان 1400'!B695</f>
        <v>689</v>
      </c>
      <c r="C694" s="137">
        <f>'آبان 1400'!C695</f>
        <v>488</v>
      </c>
      <c r="D694" s="137">
        <f>'آبان 1400'!D695</f>
        <v>13045</v>
      </c>
      <c r="E694" s="137" t="str">
        <f>'آبان 1400'!E695</f>
        <v>كرمعلي</v>
      </c>
      <c r="F694" s="137" t="str">
        <f>'آبان 1400'!F695</f>
        <v>حیدری شمس</v>
      </c>
      <c r="G694" s="137" t="str">
        <f>'آبان 1400'!G695</f>
        <v>نگهبان</v>
      </c>
      <c r="H694" s="137" t="str">
        <f>'آبان 1400'!H695</f>
        <v>البرز</v>
      </c>
      <c r="I694" s="137" t="str">
        <f>'آبان 1400'!I695</f>
        <v>129-813-1044181-1</v>
      </c>
      <c r="J694" s="137" t="str">
        <f>'آبان 1400'!J695</f>
        <v>4011644447</v>
      </c>
      <c r="K694" s="137" t="str">
        <f>'آبان 1400'!K695</f>
        <v>0026107737</v>
      </c>
      <c r="L694" s="137" t="str">
        <f>'آبان 1400'!L695</f>
        <v>البرز</v>
      </c>
      <c r="M694" s="137" t="str">
        <f>'آبان 1400'!M695</f>
        <v>نگهبان</v>
      </c>
      <c r="N694" s="121" t="str">
        <f>'آبان 1400'!N695</f>
        <v>*</v>
      </c>
      <c r="O694" s="120">
        <f>'آبان 1400'!O695</f>
        <v>0</v>
      </c>
      <c r="P694" s="122">
        <f>'آبان 1400'!P695</f>
        <v>0</v>
      </c>
      <c r="Q694" s="362">
        <f>'آبان 1400'!Q695</f>
        <v>30</v>
      </c>
      <c r="R694" s="362">
        <f>'آبان 1400'!R695</f>
        <v>120</v>
      </c>
      <c r="S694" s="362">
        <f>'آبان 1400'!S695</f>
        <v>110</v>
      </c>
      <c r="T694" s="362">
        <f>'آبان 1400'!T695</f>
        <v>29.33</v>
      </c>
      <c r="U694" s="138">
        <f>'آبان 1400'!U695</f>
        <v>0</v>
      </c>
      <c r="V694" s="121">
        <f>'آبان 1400'!W695</f>
        <v>0</v>
      </c>
      <c r="W694" s="122">
        <f>'آبان 1400'!X695</f>
        <v>0</v>
      </c>
      <c r="X694" s="370">
        <f>'آبان 1400'!Y695</f>
        <v>1</v>
      </c>
      <c r="Y694" s="370">
        <f>'آبان 1400'!Z695</f>
        <v>1</v>
      </c>
      <c r="Z694" s="139">
        <f>'آبان 1400'!AA695</f>
        <v>885165</v>
      </c>
      <c r="AA694" s="139">
        <f>'آبان 1400'!AB695</f>
        <v>46667</v>
      </c>
      <c r="AB694" s="139">
        <f>'آبان 1400'!AC695</f>
        <v>931832</v>
      </c>
      <c r="AC694" s="139">
        <f>'آبان 1400'!AD695</f>
        <v>4500000</v>
      </c>
      <c r="AD694" s="139">
        <f>'آبان 1400'!AE695</f>
        <v>6000000</v>
      </c>
      <c r="AE694" s="140">
        <f>'آبان 1400'!AF695</f>
        <v>177895.19999999998</v>
      </c>
      <c r="AF694" s="123">
        <f>'آبان 1400'!AG695</f>
        <v>26554950</v>
      </c>
      <c r="AG694" s="124">
        <f>'آبان 1400'!AH695</f>
        <v>1400010</v>
      </c>
      <c r="AH694" s="124">
        <f>'آبان 1400'!AI695</f>
        <v>21347423.999999996</v>
      </c>
      <c r="AI694" s="124">
        <f>'آبان 1400'!AJ695</f>
        <v>2655495</v>
      </c>
      <c r="AJ694" s="124">
        <f>'آبان 1400'!AK695</f>
        <v>4500000</v>
      </c>
      <c r="AK694" s="124">
        <f>'آبان 1400'!AL695</f>
        <v>6000000</v>
      </c>
      <c r="AL694" s="124">
        <f>'آبان 1400'!AM695</f>
        <v>4892117.9999999991</v>
      </c>
      <c r="AM694" s="124">
        <f>'آبان 1400'!AN695</f>
        <v>5217666.2159999991</v>
      </c>
      <c r="AN694" s="124">
        <f>'آبان 1400'!AO695</f>
        <v>0</v>
      </c>
      <c r="AO694" s="124">
        <f>'آبان 1400'!AP695</f>
        <v>2800000</v>
      </c>
      <c r="AP694" s="124">
        <f>'آبان 1400'!AQ695</f>
        <v>0</v>
      </c>
      <c r="AQ694" s="124">
        <f>'آبان 1400'!AR695</f>
        <v>0</v>
      </c>
      <c r="AR694" s="124">
        <f>'آبان 1400'!AS695</f>
        <v>0</v>
      </c>
      <c r="AS694" s="379">
        <f>'آبان 1400'!AT695</f>
        <v>0</v>
      </c>
      <c r="AT694" s="372">
        <f t="shared" si="448"/>
        <v>75367663.216000006</v>
      </c>
      <c r="AU694" s="174">
        <f>'آبان 1400'!AV695</f>
        <v>54322316.440880008</v>
      </c>
      <c r="AV694" s="142">
        <f>'آبان 1400'!AW695</f>
        <v>72712168.215999991</v>
      </c>
      <c r="AW694" s="143">
        <f t="shared" si="449"/>
        <v>5089851.7751199994</v>
      </c>
      <c r="AX694" s="76">
        <f t="shared" si="450"/>
        <v>1432231.644088001</v>
      </c>
      <c r="AY694" s="143">
        <f>'آبان 1400'!AZ695</f>
        <v>0</v>
      </c>
      <c r="AZ694" s="143">
        <f>'آبان 1400'!BA695</f>
        <v>0</v>
      </c>
      <c r="BA694" s="143">
        <f>'آبان 1400'!BB695</f>
        <v>0</v>
      </c>
      <c r="BB694" s="143">
        <f>'آبان 1400'!BC695</f>
        <v>0</v>
      </c>
      <c r="BC694" s="143">
        <f>'آبان 1400'!BD695</f>
        <v>0</v>
      </c>
      <c r="BD694" s="143">
        <f>'آبان 1400'!BE695</f>
        <v>0</v>
      </c>
      <c r="BE694" s="143">
        <f>'آبان 1400'!BF695</f>
        <v>0</v>
      </c>
      <c r="BF694" s="144">
        <f t="shared" si="451"/>
        <v>6522083.4192080004</v>
      </c>
      <c r="BG694" s="141">
        <f t="shared" si="452"/>
        <v>68845579</v>
      </c>
      <c r="BH694" s="145">
        <f t="shared" si="453"/>
        <v>75367663.216000006</v>
      </c>
      <c r="BI694" s="128">
        <f t="shared" si="446"/>
        <v>4659160</v>
      </c>
      <c r="BJ694" s="146">
        <f t="shared" si="454"/>
        <v>2329580</v>
      </c>
      <c r="BK694" s="146">
        <f t="shared" si="455"/>
        <v>698874</v>
      </c>
      <c r="BL694" s="147">
        <f t="shared" si="456"/>
        <v>1120000</v>
      </c>
      <c r="BM694" s="383">
        <v>0</v>
      </c>
      <c r="BN694" s="148">
        <f t="shared" si="457"/>
        <v>84175277.216000006</v>
      </c>
      <c r="BO694" s="149">
        <f t="shared" si="458"/>
        <v>72712168.215999991</v>
      </c>
      <c r="BP694" s="150">
        <f t="shared" si="459"/>
        <v>16723798.689679999</v>
      </c>
      <c r="BQ694" s="151">
        <f t="shared" si="460"/>
        <v>100899075.90568</v>
      </c>
      <c r="BR694" s="152">
        <f t="shared" si="461"/>
        <v>100800</v>
      </c>
      <c r="BS694" s="148">
        <f t="shared" si="462"/>
        <v>100999875.90568</v>
      </c>
      <c r="BT694" s="136">
        <v>0</v>
      </c>
      <c r="BU694" s="149">
        <f t="shared" si="463"/>
        <v>8417527.7216000017</v>
      </c>
      <c r="BV694" s="153">
        <f t="shared" si="464"/>
        <v>4208763.8608000008</v>
      </c>
      <c r="BW694" s="134">
        <f t="shared" si="465"/>
        <v>88373584.323280007</v>
      </c>
      <c r="BX694" s="148">
        <f t="shared" si="466"/>
        <v>7687614</v>
      </c>
      <c r="BY694" s="135">
        <f t="shared" si="467"/>
        <v>80685970.323280007</v>
      </c>
      <c r="CD694" s="400">
        <f>'آبان 1400'!AU695</f>
        <v>75367663.216000006</v>
      </c>
      <c r="CE694" s="401">
        <f>'آبان 1400'!AV695</f>
        <v>54322316.440880008</v>
      </c>
      <c r="CF694" s="401">
        <f>'آبان 1400'!AW695</f>
        <v>72712168.215999991</v>
      </c>
      <c r="CG694" s="401">
        <f>'آبان 1400'!AX695</f>
        <v>5089851.7751199994</v>
      </c>
      <c r="CH694" s="401">
        <f>'آبان 1400'!AY695</f>
        <v>1432231.644088001</v>
      </c>
      <c r="CI694" s="401">
        <f>'آبان 1400'!AZ695</f>
        <v>0</v>
      </c>
      <c r="CJ694" s="401">
        <f>'آبان 1400'!BA695</f>
        <v>0</v>
      </c>
      <c r="CK694" s="401">
        <f>'آبان 1400'!BB695</f>
        <v>0</v>
      </c>
      <c r="CL694" s="401">
        <f>'آبان 1400'!BC695</f>
        <v>0</v>
      </c>
      <c r="CM694" s="401">
        <f>'آبان 1400'!BD695</f>
        <v>0</v>
      </c>
      <c r="CN694" s="401">
        <f>'آبان 1400'!BE695</f>
        <v>0</v>
      </c>
      <c r="CO694" s="401">
        <f>'آبان 1400'!BF695</f>
        <v>0</v>
      </c>
      <c r="CP694" s="401">
        <f>'آبان 1400'!BG695</f>
        <v>6522083.4192080004</v>
      </c>
      <c r="CQ694" s="401">
        <f>'آبان 1400'!BH695</f>
        <v>68845579</v>
      </c>
      <c r="CR694" s="401">
        <f t="shared" si="468"/>
        <v>75367663.216000006</v>
      </c>
      <c r="CS694" s="56">
        <f t="shared" si="469"/>
        <v>4659160</v>
      </c>
      <c r="CT694" s="400">
        <f t="shared" si="470"/>
        <v>2329580</v>
      </c>
      <c r="CU694" s="401">
        <f t="shared" si="471"/>
        <v>698874</v>
      </c>
      <c r="CV694" s="401">
        <f t="shared" si="472"/>
        <v>1120000</v>
      </c>
      <c r="CW694" s="56">
        <v>0</v>
      </c>
      <c r="CX694" s="401">
        <f t="shared" si="473"/>
        <v>84175277.216000006</v>
      </c>
      <c r="CY694" s="401">
        <f t="shared" si="474"/>
        <v>72712168.215999991</v>
      </c>
      <c r="CZ694" s="401">
        <f t="shared" si="475"/>
        <v>16723798.689679999</v>
      </c>
      <c r="DA694" s="401">
        <f t="shared" si="476"/>
        <v>100899075.90568</v>
      </c>
      <c r="DB694" s="401">
        <f t="shared" si="477"/>
        <v>100800</v>
      </c>
      <c r="DC694" s="401">
        <f t="shared" si="478"/>
        <v>100999875.90568</v>
      </c>
      <c r="DD694" s="406">
        <v>0</v>
      </c>
      <c r="DE694" s="401">
        <f t="shared" si="479"/>
        <v>8417527.7216000017</v>
      </c>
      <c r="DF694" s="401">
        <f t="shared" si="480"/>
        <v>4208763.8608000008</v>
      </c>
      <c r="DG694" s="401">
        <f t="shared" si="481"/>
        <v>88373584.323280007</v>
      </c>
      <c r="DH694" s="401">
        <f t="shared" si="482"/>
        <v>7687614</v>
      </c>
      <c r="DI694" s="401">
        <f t="shared" si="483"/>
        <v>80685970.323280007</v>
      </c>
      <c r="DJ694" s="401">
        <f t="shared" si="484"/>
        <v>0</v>
      </c>
      <c r="DL694" s="408">
        <f t="shared" si="485"/>
        <v>6638737.5</v>
      </c>
      <c r="DM694" s="408">
        <f t="shared" si="486"/>
        <v>-1979577.5</v>
      </c>
    </row>
    <row r="695" spans="1:117" s="56" customFormat="1" ht="21" x14ac:dyDescent="0.2">
      <c r="A695" s="192">
        <f t="shared" si="447"/>
        <v>2655495</v>
      </c>
      <c r="B695" s="137">
        <f>'آبان 1400'!B696</f>
        <v>690</v>
      </c>
      <c r="C695" s="137">
        <f>'آبان 1400'!C696</f>
        <v>489</v>
      </c>
      <c r="D695" s="137">
        <f>'آبان 1400'!D696</f>
        <v>13038</v>
      </c>
      <c r="E695" s="137" t="str">
        <f>'آبان 1400'!E696</f>
        <v>كورش</v>
      </c>
      <c r="F695" s="137" t="str">
        <f>'آبان 1400'!F696</f>
        <v>رازمنديان</v>
      </c>
      <c r="G695" s="137" t="str">
        <f>'آبان 1400'!G696</f>
        <v>نگهبان</v>
      </c>
      <c r="H695" s="137" t="str">
        <f>'آبان 1400'!H696</f>
        <v>البرز</v>
      </c>
      <c r="I695" s="137" t="str">
        <f>'آبان 1400'!I696</f>
        <v>129-813-475963-1</v>
      </c>
      <c r="J695" s="137" t="str">
        <f>'آبان 1400'!J696</f>
        <v>2619527872</v>
      </c>
      <c r="K695" s="137" t="str">
        <f>'آبان 1400'!K696</f>
        <v>0021672672</v>
      </c>
      <c r="L695" s="137" t="str">
        <f>'آبان 1400'!L696</f>
        <v>البرز</v>
      </c>
      <c r="M695" s="137" t="str">
        <f>'آبان 1400'!M696</f>
        <v>نگهبان</v>
      </c>
      <c r="N695" s="121" t="str">
        <f>'آبان 1400'!N696</f>
        <v>*</v>
      </c>
      <c r="O695" s="120">
        <f>'آبان 1400'!O696</f>
        <v>0</v>
      </c>
      <c r="P695" s="122">
        <f>'آبان 1400'!P696</f>
        <v>0</v>
      </c>
      <c r="Q695" s="362">
        <f>'آبان 1400'!Q696</f>
        <v>30</v>
      </c>
      <c r="R695" s="362">
        <f>'آبان 1400'!R696</f>
        <v>120</v>
      </c>
      <c r="S695" s="362">
        <f>'آبان 1400'!S696</f>
        <v>110</v>
      </c>
      <c r="T695" s="362">
        <f>'آبان 1400'!T696</f>
        <v>29.33</v>
      </c>
      <c r="U695" s="138">
        <f>'آبان 1400'!U696</f>
        <v>0</v>
      </c>
      <c r="V695" s="121">
        <f>'آبان 1400'!W696</f>
        <v>0</v>
      </c>
      <c r="W695" s="122">
        <f>'آبان 1400'!X696</f>
        <v>0</v>
      </c>
      <c r="X695" s="370">
        <f>'آبان 1400'!Y696</f>
        <v>2</v>
      </c>
      <c r="Y695" s="370">
        <f>'آبان 1400'!Z696</f>
        <v>0</v>
      </c>
      <c r="Z695" s="139">
        <f>'آبان 1400'!AA696</f>
        <v>885165</v>
      </c>
      <c r="AA695" s="139">
        <f>'آبان 1400'!AB696</f>
        <v>46667</v>
      </c>
      <c r="AB695" s="139">
        <f>'آبان 1400'!AC696</f>
        <v>931832</v>
      </c>
      <c r="AC695" s="139">
        <f>'آبان 1400'!AD696</f>
        <v>4500000</v>
      </c>
      <c r="AD695" s="139">
        <f>'آبان 1400'!AE696</f>
        <v>6000000</v>
      </c>
      <c r="AE695" s="140">
        <f>'آبان 1400'!AF696</f>
        <v>177895.19999999998</v>
      </c>
      <c r="AF695" s="123">
        <f>'آبان 1400'!AG696</f>
        <v>26554950</v>
      </c>
      <c r="AG695" s="124">
        <f>'آبان 1400'!AH696</f>
        <v>1400010</v>
      </c>
      <c r="AH695" s="124">
        <f>'آبان 1400'!AI696</f>
        <v>21347423.999999996</v>
      </c>
      <c r="AI695" s="124">
        <f>'آبان 1400'!AJ696</f>
        <v>0</v>
      </c>
      <c r="AJ695" s="124">
        <f>'آبان 1400'!AK696</f>
        <v>4500000</v>
      </c>
      <c r="AK695" s="124">
        <f>'آبان 1400'!AL696</f>
        <v>6000000</v>
      </c>
      <c r="AL695" s="124">
        <f>'آبان 1400'!AM696</f>
        <v>4892117.9999999991</v>
      </c>
      <c r="AM695" s="124">
        <f>'آبان 1400'!AN696</f>
        <v>5217666.2159999991</v>
      </c>
      <c r="AN695" s="124">
        <f>'آبان 1400'!AO696</f>
        <v>0</v>
      </c>
      <c r="AO695" s="124">
        <f>'آبان 1400'!AP696</f>
        <v>2800000</v>
      </c>
      <c r="AP695" s="124">
        <f>'آبان 1400'!AQ696</f>
        <v>0</v>
      </c>
      <c r="AQ695" s="124">
        <f>'آبان 1400'!AR696</f>
        <v>0</v>
      </c>
      <c r="AR695" s="124">
        <f>'آبان 1400'!AS696</f>
        <v>0</v>
      </c>
      <c r="AS695" s="379">
        <f>'آبان 1400'!AT696</f>
        <v>0</v>
      </c>
      <c r="AT695" s="372">
        <f t="shared" si="448"/>
        <v>72712168.216000006</v>
      </c>
      <c r="AU695" s="174">
        <f>'آبان 1400'!AV696</f>
        <v>54322316.440880008</v>
      </c>
      <c r="AV695" s="142">
        <f>'آبان 1400'!AW696</f>
        <v>72712168.215999991</v>
      </c>
      <c r="AW695" s="143">
        <f t="shared" si="449"/>
        <v>5089851.7751199994</v>
      </c>
      <c r="AX695" s="76">
        <f t="shared" si="450"/>
        <v>1432231.644088001</v>
      </c>
      <c r="AY695" s="143">
        <f>'آبان 1400'!AZ696</f>
        <v>0</v>
      </c>
      <c r="AZ695" s="143">
        <f>'آبان 1400'!BA696</f>
        <v>0</v>
      </c>
      <c r="BA695" s="143">
        <f>'آبان 1400'!BB696</f>
        <v>0</v>
      </c>
      <c r="BB695" s="143">
        <f>'آبان 1400'!BC696</f>
        <v>0</v>
      </c>
      <c r="BC695" s="143">
        <f>'آبان 1400'!BD696</f>
        <v>0</v>
      </c>
      <c r="BD695" s="143">
        <f>'آبان 1400'!BE696</f>
        <v>0</v>
      </c>
      <c r="BE695" s="143">
        <f>'آبان 1400'!BF696</f>
        <v>0</v>
      </c>
      <c r="BF695" s="144">
        <f t="shared" si="451"/>
        <v>6522083.4192080004</v>
      </c>
      <c r="BG695" s="141">
        <f t="shared" si="452"/>
        <v>66190084</v>
      </c>
      <c r="BH695" s="145">
        <f t="shared" si="453"/>
        <v>72712168.216000006</v>
      </c>
      <c r="BI695" s="128">
        <f t="shared" si="446"/>
        <v>4659160</v>
      </c>
      <c r="BJ695" s="146">
        <f t="shared" si="454"/>
        <v>2329580</v>
      </c>
      <c r="BK695" s="146">
        <f t="shared" si="455"/>
        <v>698874</v>
      </c>
      <c r="BL695" s="147">
        <f t="shared" si="456"/>
        <v>1120000</v>
      </c>
      <c r="BM695" s="383">
        <v>0</v>
      </c>
      <c r="BN695" s="148">
        <f t="shared" si="457"/>
        <v>81519782.216000006</v>
      </c>
      <c r="BO695" s="149">
        <f t="shared" si="458"/>
        <v>72712168.215999991</v>
      </c>
      <c r="BP695" s="150">
        <f t="shared" si="459"/>
        <v>16723798.689679999</v>
      </c>
      <c r="BQ695" s="151">
        <f t="shared" si="460"/>
        <v>98243580.905680001</v>
      </c>
      <c r="BR695" s="152">
        <f t="shared" si="461"/>
        <v>100800</v>
      </c>
      <c r="BS695" s="148">
        <f t="shared" si="462"/>
        <v>98344380.905680001</v>
      </c>
      <c r="BT695" s="136">
        <v>0</v>
      </c>
      <c r="BU695" s="149">
        <f t="shared" si="463"/>
        <v>8151978.2216000007</v>
      </c>
      <c r="BV695" s="153">
        <f t="shared" si="464"/>
        <v>4075989.1108000004</v>
      </c>
      <c r="BW695" s="134">
        <f t="shared" si="465"/>
        <v>86116413.573280007</v>
      </c>
      <c r="BX695" s="148">
        <f t="shared" si="466"/>
        <v>7687614</v>
      </c>
      <c r="BY695" s="135">
        <f t="shared" si="467"/>
        <v>78428799.573280007</v>
      </c>
      <c r="CD695" s="400">
        <f>'آبان 1400'!AU696</f>
        <v>72712168.216000006</v>
      </c>
      <c r="CE695" s="401">
        <f>'آبان 1400'!AV696</f>
        <v>54322316.440880008</v>
      </c>
      <c r="CF695" s="401">
        <f>'آبان 1400'!AW696</f>
        <v>72712168.215999991</v>
      </c>
      <c r="CG695" s="401">
        <f>'آبان 1400'!AX696</f>
        <v>5089851.7751199994</v>
      </c>
      <c r="CH695" s="401">
        <f>'آبان 1400'!AY696</f>
        <v>1432231.644088001</v>
      </c>
      <c r="CI695" s="401">
        <f>'آبان 1400'!AZ696</f>
        <v>0</v>
      </c>
      <c r="CJ695" s="401">
        <f>'آبان 1400'!BA696</f>
        <v>0</v>
      </c>
      <c r="CK695" s="401">
        <f>'آبان 1400'!BB696</f>
        <v>0</v>
      </c>
      <c r="CL695" s="401">
        <f>'آبان 1400'!BC696</f>
        <v>0</v>
      </c>
      <c r="CM695" s="401">
        <f>'آبان 1400'!BD696</f>
        <v>0</v>
      </c>
      <c r="CN695" s="401">
        <f>'آبان 1400'!BE696</f>
        <v>0</v>
      </c>
      <c r="CO695" s="401">
        <f>'آبان 1400'!BF696</f>
        <v>0</v>
      </c>
      <c r="CP695" s="401">
        <f>'آبان 1400'!BG696</f>
        <v>6522083.4192080004</v>
      </c>
      <c r="CQ695" s="401">
        <f>'آبان 1400'!BH696</f>
        <v>66190084</v>
      </c>
      <c r="CR695" s="401">
        <f t="shared" si="468"/>
        <v>72712168.216000006</v>
      </c>
      <c r="CS695" s="56">
        <f t="shared" si="469"/>
        <v>4659160</v>
      </c>
      <c r="CT695" s="400">
        <f t="shared" si="470"/>
        <v>2329580</v>
      </c>
      <c r="CU695" s="401">
        <f t="shared" si="471"/>
        <v>698874</v>
      </c>
      <c r="CV695" s="401">
        <f t="shared" si="472"/>
        <v>1120000</v>
      </c>
      <c r="CW695" s="56">
        <v>0</v>
      </c>
      <c r="CX695" s="401">
        <f t="shared" si="473"/>
        <v>81519782.216000006</v>
      </c>
      <c r="CY695" s="401">
        <f t="shared" si="474"/>
        <v>72712168.215999991</v>
      </c>
      <c r="CZ695" s="401">
        <f t="shared" si="475"/>
        <v>16723798.689679999</v>
      </c>
      <c r="DA695" s="401">
        <f t="shared" si="476"/>
        <v>98243580.905680001</v>
      </c>
      <c r="DB695" s="401">
        <f t="shared" si="477"/>
        <v>100800</v>
      </c>
      <c r="DC695" s="401">
        <f t="shared" si="478"/>
        <v>98344380.905680001</v>
      </c>
      <c r="DD695" s="406">
        <v>0</v>
      </c>
      <c r="DE695" s="401">
        <f t="shared" si="479"/>
        <v>8151978.2216000007</v>
      </c>
      <c r="DF695" s="401">
        <f t="shared" si="480"/>
        <v>4075989.1108000004</v>
      </c>
      <c r="DG695" s="401">
        <f t="shared" si="481"/>
        <v>86116413.573280007</v>
      </c>
      <c r="DH695" s="401">
        <f t="shared" si="482"/>
        <v>7687614</v>
      </c>
      <c r="DI695" s="401">
        <f t="shared" si="483"/>
        <v>78428799.573280007</v>
      </c>
      <c r="DJ695" s="401">
        <f t="shared" si="484"/>
        <v>0</v>
      </c>
      <c r="DL695" s="408">
        <f t="shared" si="485"/>
        <v>6638737.5</v>
      </c>
      <c r="DM695" s="408">
        <f t="shared" si="486"/>
        <v>-1979577.5</v>
      </c>
    </row>
    <row r="696" spans="1:117" s="56" customFormat="1" ht="21" x14ac:dyDescent="0.2">
      <c r="A696" s="192">
        <f t="shared" si="447"/>
        <v>2655495</v>
      </c>
      <c r="B696" s="137">
        <f>'آبان 1400'!B697</f>
        <v>691</v>
      </c>
      <c r="C696" s="137">
        <f>'آبان 1400'!C697</f>
        <v>490</v>
      </c>
      <c r="D696" s="137">
        <f>'آبان 1400'!D697</f>
        <v>13052</v>
      </c>
      <c r="E696" s="137" t="str">
        <f>'آبان 1400'!E697</f>
        <v>ناصر</v>
      </c>
      <c r="F696" s="137" t="str">
        <f>'آبان 1400'!F697</f>
        <v>توسلي پور</v>
      </c>
      <c r="G696" s="137" t="str">
        <f>'آبان 1400'!G697</f>
        <v>نگهبان</v>
      </c>
      <c r="H696" s="137" t="str">
        <f>'آبان 1400'!H697</f>
        <v>البرز</v>
      </c>
      <c r="I696" s="137" t="str">
        <f>'آبان 1400'!I697</f>
        <v>254-813-3113466-1</v>
      </c>
      <c r="J696" s="137" t="str">
        <f>'آبان 1400'!J697</f>
        <v>0033024073</v>
      </c>
      <c r="K696" s="137" t="str">
        <f>'آبان 1400'!K697</f>
        <v>0026342810</v>
      </c>
      <c r="L696" s="137" t="str">
        <f>'آبان 1400'!L697</f>
        <v>البرز</v>
      </c>
      <c r="M696" s="137" t="str">
        <f>'آبان 1400'!M697</f>
        <v>نگهبان</v>
      </c>
      <c r="N696" s="121" t="str">
        <f>'آبان 1400'!N697</f>
        <v>*</v>
      </c>
      <c r="O696" s="120">
        <f>'آبان 1400'!O697</f>
        <v>0</v>
      </c>
      <c r="P696" s="122">
        <f>'آبان 1400'!P697</f>
        <v>0</v>
      </c>
      <c r="Q696" s="362">
        <f>'آبان 1400'!Q697</f>
        <v>30</v>
      </c>
      <c r="R696" s="362">
        <f>'آبان 1400'!R697</f>
        <v>120</v>
      </c>
      <c r="S696" s="362">
        <f>'آبان 1400'!S697</f>
        <v>110</v>
      </c>
      <c r="T696" s="362">
        <f>'آبان 1400'!T697</f>
        <v>29.33</v>
      </c>
      <c r="U696" s="138">
        <f>'آبان 1400'!U697</f>
        <v>0</v>
      </c>
      <c r="V696" s="121">
        <f>'آبان 1400'!W697</f>
        <v>0</v>
      </c>
      <c r="W696" s="122">
        <f>'آبان 1400'!X697</f>
        <v>0</v>
      </c>
      <c r="X696" s="370">
        <f>'آبان 1400'!Y697</f>
        <v>1</v>
      </c>
      <c r="Y696" s="370">
        <f>'آبان 1400'!Z697</f>
        <v>0</v>
      </c>
      <c r="Z696" s="139">
        <f>'آبان 1400'!AA697</f>
        <v>885165</v>
      </c>
      <c r="AA696" s="139">
        <f>'آبان 1400'!AB697</f>
        <v>46667</v>
      </c>
      <c r="AB696" s="139">
        <f>'آبان 1400'!AC697</f>
        <v>931832</v>
      </c>
      <c r="AC696" s="139">
        <f>'آبان 1400'!AD697</f>
        <v>4500000</v>
      </c>
      <c r="AD696" s="139">
        <f>'آبان 1400'!AE697</f>
        <v>6000000</v>
      </c>
      <c r="AE696" s="140">
        <f>'آبان 1400'!AF697</f>
        <v>177895.19999999998</v>
      </c>
      <c r="AF696" s="123">
        <f>'آبان 1400'!AG697</f>
        <v>26554950</v>
      </c>
      <c r="AG696" s="124">
        <f>'آبان 1400'!AH697</f>
        <v>1400010</v>
      </c>
      <c r="AH696" s="124">
        <f>'آبان 1400'!AI697</f>
        <v>21347423.999999996</v>
      </c>
      <c r="AI696" s="124">
        <f>'آبان 1400'!AJ697</f>
        <v>0</v>
      </c>
      <c r="AJ696" s="124">
        <f>'آبان 1400'!AK697</f>
        <v>4500000</v>
      </c>
      <c r="AK696" s="124">
        <f>'آبان 1400'!AL697</f>
        <v>6000000</v>
      </c>
      <c r="AL696" s="124">
        <f>'آبان 1400'!AM697</f>
        <v>4892117.9999999991</v>
      </c>
      <c r="AM696" s="124">
        <f>'آبان 1400'!AN697</f>
        <v>5217666.2159999991</v>
      </c>
      <c r="AN696" s="124">
        <f>'آبان 1400'!AO697</f>
        <v>0</v>
      </c>
      <c r="AO696" s="124">
        <f>'آبان 1400'!AP697</f>
        <v>3000000</v>
      </c>
      <c r="AP696" s="124">
        <f>'آبان 1400'!AQ697</f>
        <v>0</v>
      </c>
      <c r="AQ696" s="124">
        <f>'آبان 1400'!AR697</f>
        <v>0</v>
      </c>
      <c r="AR696" s="124">
        <f>'آبان 1400'!AS697</f>
        <v>0</v>
      </c>
      <c r="AS696" s="379">
        <f>'آبان 1400'!AT697</f>
        <v>0</v>
      </c>
      <c r="AT696" s="372">
        <f t="shared" si="448"/>
        <v>72912168.216000006</v>
      </c>
      <c r="AU696" s="174">
        <f>'آبان 1400'!AV697</f>
        <v>54308316.440880008</v>
      </c>
      <c r="AV696" s="142">
        <f>'آبان 1400'!AW697</f>
        <v>72912168.215999991</v>
      </c>
      <c r="AW696" s="143">
        <f t="shared" si="449"/>
        <v>5103851.7751199994</v>
      </c>
      <c r="AX696" s="76">
        <f t="shared" si="450"/>
        <v>1430831.644088001</v>
      </c>
      <c r="AY696" s="143">
        <f>'آبان 1400'!AZ697</f>
        <v>0</v>
      </c>
      <c r="AZ696" s="143">
        <f>'آبان 1400'!BA697</f>
        <v>0</v>
      </c>
      <c r="BA696" s="143">
        <f>'آبان 1400'!BB697</f>
        <v>0</v>
      </c>
      <c r="BB696" s="143">
        <f>'آبان 1400'!BC697</f>
        <v>0</v>
      </c>
      <c r="BC696" s="143">
        <f>'آبان 1400'!BD697</f>
        <v>0</v>
      </c>
      <c r="BD696" s="143">
        <f>'آبان 1400'!BE697</f>
        <v>0</v>
      </c>
      <c r="BE696" s="143">
        <f>'آبان 1400'!BF697</f>
        <v>0</v>
      </c>
      <c r="BF696" s="144">
        <f t="shared" si="451"/>
        <v>6534683.4192080004</v>
      </c>
      <c r="BG696" s="141">
        <f t="shared" si="452"/>
        <v>66377484</v>
      </c>
      <c r="BH696" s="145">
        <f t="shared" si="453"/>
        <v>72912168.216000006</v>
      </c>
      <c r="BI696" s="128">
        <f t="shared" si="446"/>
        <v>4659160</v>
      </c>
      <c r="BJ696" s="146">
        <f t="shared" si="454"/>
        <v>2329580</v>
      </c>
      <c r="BK696" s="146">
        <f t="shared" si="455"/>
        <v>698874</v>
      </c>
      <c r="BL696" s="147">
        <f t="shared" si="456"/>
        <v>1120000</v>
      </c>
      <c r="BM696" s="383">
        <v>0</v>
      </c>
      <c r="BN696" s="148">
        <f t="shared" si="457"/>
        <v>81719782.216000006</v>
      </c>
      <c r="BO696" s="149">
        <f t="shared" si="458"/>
        <v>72912168.215999991</v>
      </c>
      <c r="BP696" s="150">
        <f t="shared" si="459"/>
        <v>16769798.689679999</v>
      </c>
      <c r="BQ696" s="151">
        <f t="shared" si="460"/>
        <v>98489580.905680001</v>
      </c>
      <c r="BR696" s="152">
        <f t="shared" si="461"/>
        <v>100800</v>
      </c>
      <c r="BS696" s="148">
        <f t="shared" si="462"/>
        <v>98590380.905680001</v>
      </c>
      <c r="BT696" s="136">
        <v>0</v>
      </c>
      <c r="BU696" s="149">
        <f t="shared" si="463"/>
        <v>8171978.2216000007</v>
      </c>
      <c r="BV696" s="153">
        <f t="shared" si="464"/>
        <v>4085989.1108000004</v>
      </c>
      <c r="BW696" s="134">
        <f t="shared" si="465"/>
        <v>86332413.573280007</v>
      </c>
      <c r="BX696" s="148">
        <f t="shared" si="466"/>
        <v>7687614</v>
      </c>
      <c r="BY696" s="135">
        <f t="shared" si="467"/>
        <v>78644799.573280007</v>
      </c>
      <c r="CD696" s="400">
        <f>'آبان 1400'!AU697</f>
        <v>72912168.216000006</v>
      </c>
      <c r="CE696" s="401">
        <f>'آبان 1400'!AV697</f>
        <v>54308316.440880008</v>
      </c>
      <c r="CF696" s="401">
        <f>'آبان 1400'!AW697</f>
        <v>72912168.215999991</v>
      </c>
      <c r="CG696" s="401">
        <f>'آبان 1400'!AX697</f>
        <v>5103851.7751199994</v>
      </c>
      <c r="CH696" s="401">
        <f>'آبان 1400'!AY697</f>
        <v>1430831.644088001</v>
      </c>
      <c r="CI696" s="401">
        <f>'آبان 1400'!AZ697</f>
        <v>0</v>
      </c>
      <c r="CJ696" s="401">
        <f>'آبان 1400'!BA697</f>
        <v>0</v>
      </c>
      <c r="CK696" s="401">
        <f>'آبان 1400'!BB697</f>
        <v>0</v>
      </c>
      <c r="CL696" s="401">
        <f>'آبان 1400'!BC697</f>
        <v>0</v>
      </c>
      <c r="CM696" s="401">
        <f>'آبان 1400'!BD697</f>
        <v>0</v>
      </c>
      <c r="CN696" s="401">
        <f>'آبان 1400'!BE697</f>
        <v>0</v>
      </c>
      <c r="CO696" s="401">
        <f>'آبان 1400'!BF697</f>
        <v>0</v>
      </c>
      <c r="CP696" s="401">
        <f>'آبان 1400'!BG697</f>
        <v>6534683.4192080004</v>
      </c>
      <c r="CQ696" s="401">
        <f>'آبان 1400'!BH697</f>
        <v>66377484</v>
      </c>
      <c r="CR696" s="401">
        <f t="shared" si="468"/>
        <v>72912168.216000006</v>
      </c>
      <c r="CS696" s="56">
        <f t="shared" si="469"/>
        <v>4659160</v>
      </c>
      <c r="CT696" s="400">
        <f t="shared" si="470"/>
        <v>2329580</v>
      </c>
      <c r="CU696" s="401">
        <f t="shared" si="471"/>
        <v>698874</v>
      </c>
      <c r="CV696" s="401">
        <f t="shared" si="472"/>
        <v>1120000</v>
      </c>
      <c r="CW696" s="56">
        <v>0</v>
      </c>
      <c r="CX696" s="401">
        <f t="shared" si="473"/>
        <v>81719782.216000006</v>
      </c>
      <c r="CY696" s="401">
        <f t="shared" si="474"/>
        <v>72912168.215999991</v>
      </c>
      <c r="CZ696" s="401">
        <f t="shared" si="475"/>
        <v>16769798.689679999</v>
      </c>
      <c r="DA696" s="401">
        <f t="shared" si="476"/>
        <v>98489580.905680001</v>
      </c>
      <c r="DB696" s="401">
        <f t="shared" si="477"/>
        <v>100800</v>
      </c>
      <c r="DC696" s="401">
        <f t="shared" si="478"/>
        <v>98590380.905680001</v>
      </c>
      <c r="DD696" s="406">
        <v>0</v>
      </c>
      <c r="DE696" s="401">
        <f t="shared" si="479"/>
        <v>8171978.2216000007</v>
      </c>
      <c r="DF696" s="401">
        <f t="shared" si="480"/>
        <v>4085989.1108000004</v>
      </c>
      <c r="DG696" s="401">
        <f t="shared" si="481"/>
        <v>86332413.573280007</v>
      </c>
      <c r="DH696" s="401">
        <f t="shared" si="482"/>
        <v>7687614</v>
      </c>
      <c r="DI696" s="401">
        <f t="shared" si="483"/>
        <v>78644799.573280007</v>
      </c>
      <c r="DJ696" s="401">
        <f t="shared" si="484"/>
        <v>0</v>
      </c>
      <c r="DL696" s="408">
        <f t="shared" si="485"/>
        <v>6638737.5</v>
      </c>
      <c r="DM696" s="408">
        <f t="shared" si="486"/>
        <v>-1979577.5</v>
      </c>
    </row>
    <row r="697" spans="1:117" s="56" customFormat="1" ht="21" x14ac:dyDescent="0.2">
      <c r="A697" s="192">
        <f t="shared" si="447"/>
        <v>2655495</v>
      </c>
      <c r="B697" s="137">
        <f>'آبان 1400'!B698</f>
        <v>692</v>
      </c>
      <c r="C697" s="137">
        <f>'آبان 1400'!C698</f>
        <v>491</v>
      </c>
      <c r="D697" s="137">
        <f>'آبان 1400'!D698</f>
        <v>13049</v>
      </c>
      <c r="E697" s="137" t="str">
        <f>'آبان 1400'!E698</f>
        <v>اسمعيل</v>
      </c>
      <c r="F697" s="137" t="str">
        <f>'آبان 1400'!F698</f>
        <v>پور مصطفي</v>
      </c>
      <c r="G697" s="137" t="str">
        <f>'آبان 1400'!G698</f>
        <v>نگهبان</v>
      </c>
      <c r="H697" s="137" t="str">
        <f>'آبان 1400'!H698</f>
        <v>البرز</v>
      </c>
      <c r="I697" s="137" t="str">
        <f>'آبان 1400'!I698</f>
        <v>129-813-1185319-1</v>
      </c>
      <c r="J697" s="137" t="str">
        <f>'آبان 1400'!J698</f>
        <v>2872002601</v>
      </c>
      <c r="K697" s="137" t="str">
        <f>'آبان 1400'!K698</f>
        <v>0026115948</v>
      </c>
      <c r="L697" s="137" t="str">
        <f>'آبان 1400'!L698</f>
        <v>البرز</v>
      </c>
      <c r="M697" s="137" t="str">
        <f>'آبان 1400'!M698</f>
        <v>نگهبان</v>
      </c>
      <c r="N697" s="121" t="str">
        <f>'آبان 1400'!N698</f>
        <v>*</v>
      </c>
      <c r="O697" s="120">
        <f>'آبان 1400'!O698</f>
        <v>0</v>
      </c>
      <c r="P697" s="122">
        <f>'آبان 1400'!P698</f>
        <v>0</v>
      </c>
      <c r="Q697" s="362">
        <f>'آبان 1400'!Q698</f>
        <v>30</v>
      </c>
      <c r="R697" s="362">
        <f>'آبان 1400'!R698</f>
        <v>120</v>
      </c>
      <c r="S697" s="362">
        <f>'آبان 1400'!S698</f>
        <v>110</v>
      </c>
      <c r="T697" s="362">
        <f>'آبان 1400'!T698</f>
        <v>29.33</v>
      </c>
      <c r="U697" s="138">
        <f>'آبان 1400'!U698</f>
        <v>0</v>
      </c>
      <c r="V697" s="121">
        <f>'آبان 1400'!W698</f>
        <v>0</v>
      </c>
      <c r="W697" s="122">
        <f>'آبان 1400'!X698</f>
        <v>0</v>
      </c>
      <c r="X697" s="370">
        <f>'آبان 1400'!Y698</f>
        <v>2</v>
      </c>
      <c r="Y697" s="370">
        <f>'آبان 1400'!Z698</f>
        <v>2</v>
      </c>
      <c r="Z697" s="139">
        <f>'آبان 1400'!AA698</f>
        <v>885165</v>
      </c>
      <c r="AA697" s="139">
        <f>'آبان 1400'!AB698</f>
        <v>46667</v>
      </c>
      <c r="AB697" s="139">
        <f>'آبان 1400'!AC698</f>
        <v>931832</v>
      </c>
      <c r="AC697" s="139">
        <f>'آبان 1400'!AD698</f>
        <v>4500000</v>
      </c>
      <c r="AD697" s="139">
        <f>'آبان 1400'!AE698</f>
        <v>6000000</v>
      </c>
      <c r="AE697" s="140">
        <f>'آبان 1400'!AF698</f>
        <v>177895.19999999998</v>
      </c>
      <c r="AF697" s="123">
        <f>'آبان 1400'!AG698</f>
        <v>26554950</v>
      </c>
      <c r="AG697" s="124">
        <f>'آبان 1400'!AH698</f>
        <v>1400010</v>
      </c>
      <c r="AH697" s="124">
        <f>'آبان 1400'!AI698</f>
        <v>21347423.999999996</v>
      </c>
      <c r="AI697" s="124">
        <f>'آبان 1400'!AJ698</f>
        <v>5310990</v>
      </c>
      <c r="AJ697" s="124">
        <f>'آبان 1400'!AK698</f>
        <v>4500000</v>
      </c>
      <c r="AK697" s="124">
        <f>'آبان 1400'!AL698</f>
        <v>6000000</v>
      </c>
      <c r="AL697" s="124">
        <f>'آبان 1400'!AM698</f>
        <v>4892117.9999999991</v>
      </c>
      <c r="AM697" s="124">
        <f>'آبان 1400'!AN698</f>
        <v>5217666.2159999991</v>
      </c>
      <c r="AN697" s="124">
        <f>'آبان 1400'!AO698</f>
        <v>0</v>
      </c>
      <c r="AO697" s="124">
        <f>'آبان 1400'!AP698</f>
        <v>3000000</v>
      </c>
      <c r="AP697" s="124">
        <f>'آبان 1400'!AQ698</f>
        <v>0</v>
      </c>
      <c r="AQ697" s="124">
        <f>'آبان 1400'!AR698</f>
        <v>0</v>
      </c>
      <c r="AR697" s="124">
        <f>'آبان 1400'!AS698</f>
        <v>0</v>
      </c>
      <c r="AS697" s="379">
        <f>'آبان 1400'!AT698</f>
        <v>0</v>
      </c>
      <c r="AT697" s="372">
        <f t="shared" si="448"/>
        <v>78223158.216000006</v>
      </c>
      <c r="AU697" s="174">
        <f>'آبان 1400'!AV698</f>
        <v>54308316.440880008</v>
      </c>
      <c r="AV697" s="142">
        <f>'آبان 1400'!AW698</f>
        <v>72912168.215999991</v>
      </c>
      <c r="AW697" s="143">
        <f t="shared" si="449"/>
        <v>5103851.7751199994</v>
      </c>
      <c r="AX697" s="76">
        <f t="shared" si="450"/>
        <v>1430831.644088001</v>
      </c>
      <c r="AY697" s="143">
        <f>'آبان 1400'!AZ698</f>
        <v>0</v>
      </c>
      <c r="AZ697" s="143">
        <f>'آبان 1400'!BA698</f>
        <v>0</v>
      </c>
      <c r="BA697" s="143">
        <f>'آبان 1400'!BB698</f>
        <v>0</v>
      </c>
      <c r="BB697" s="143">
        <f>'آبان 1400'!BC698</f>
        <v>0</v>
      </c>
      <c r="BC697" s="143">
        <f>'آبان 1400'!BD698</f>
        <v>0</v>
      </c>
      <c r="BD697" s="143">
        <f>'آبان 1400'!BE698</f>
        <v>0</v>
      </c>
      <c r="BE697" s="143">
        <f>'آبان 1400'!BF698</f>
        <v>0</v>
      </c>
      <c r="BF697" s="144">
        <f t="shared" si="451"/>
        <v>6534683.4192080004</v>
      </c>
      <c r="BG697" s="141">
        <f t="shared" si="452"/>
        <v>71688474</v>
      </c>
      <c r="BH697" s="145">
        <f t="shared" si="453"/>
        <v>78223158.216000006</v>
      </c>
      <c r="BI697" s="128">
        <f t="shared" si="446"/>
        <v>4659160</v>
      </c>
      <c r="BJ697" s="146">
        <f t="shared" si="454"/>
        <v>2329580</v>
      </c>
      <c r="BK697" s="146">
        <f t="shared" si="455"/>
        <v>698874</v>
      </c>
      <c r="BL697" s="147">
        <f t="shared" si="456"/>
        <v>1120000</v>
      </c>
      <c r="BM697" s="383">
        <v>0</v>
      </c>
      <c r="BN697" s="148">
        <f t="shared" si="457"/>
        <v>87030772.216000006</v>
      </c>
      <c r="BO697" s="149">
        <f t="shared" si="458"/>
        <v>72912168.215999991</v>
      </c>
      <c r="BP697" s="150">
        <f t="shared" si="459"/>
        <v>16769798.689679999</v>
      </c>
      <c r="BQ697" s="151">
        <f t="shared" si="460"/>
        <v>103800570.90568</v>
      </c>
      <c r="BR697" s="152">
        <f t="shared" si="461"/>
        <v>100800</v>
      </c>
      <c r="BS697" s="148">
        <f t="shared" si="462"/>
        <v>103901370.90568</v>
      </c>
      <c r="BT697" s="136">
        <v>0</v>
      </c>
      <c r="BU697" s="149">
        <f t="shared" si="463"/>
        <v>8703077.2216000017</v>
      </c>
      <c r="BV697" s="153">
        <f t="shared" si="464"/>
        <v>4351538.6108000008</v>
      </c>
      <c r="BW697" s="134">
        <f t="shared" si="465"/>
        <v>90846755.073280007</v>
      </c>
      <c r="BX697" s="148">
        <f t="shared" si="466"/>
        <v>7687614</v>
      </c>
      <c r="BY697" s="135">
        <f t="shared" si="467"/>
        <v>83159141.073280007</v>
      </c>
      <c r="CD697" s="400">
        <f>'آبان 1400'!AU698</f>
        <v>78223158.216000006</v>
      </c>
      <c r="CE697" s="401">
        <f>'آبان 1400'!AV698</f>
        <v>54308316.440880008</v>
      </c>
      <c r="CF697" s="401">
        <f>'آبان 1400'!AW698</f>
        <v>72912168.215999991</v>
      </c>
      <c r="CG697" s="401">
        <f>'آبان 1400'!AX698</f>
        <v>5103851.7751199994</v>
      </c>
      <c r="CH697" s="401">
        <f>'آبان 1400'!AY698</f>
        <v>1430831.644088001</v>
      </c>
      <c r="CI697" s="401">
        <f>'آبان 1400'!AZ698</f>
        <v>0</v>
      </c>
      <c r="CJ697" s="401">
        <f>'آبان 1400'!BA698</f>
        <v>0</v>
      </c>
      <c r="CK697" s="401">
        <f>'آبان 1400'!BB698</f>
        <v>0</v>
      </c>
      <c r="CL697" s="401">
        <f>'آبان 1400'!BC698</f>
        <v>0</v>
      </c>
      <c r="CM697" s="401">
        <f>'آبان 1400'!BD698</f>
        <v>0</v>
      </c>
      <c r="CN697" s="401">
        <f>'آبان 1400'!BE698</f>
        <v>0</v>
      </c>
      <c r="CO697" s="401">
        <f>'آبان 1400'!BF698</f>
        <v>0</v>
      </c>
      <c r="CP697" s="401">
        <f>'آبان 1400'!BG698</f>
        <v>6534683.4192080004</v>
      </c>
      <c r="CQ697" s="401">
        <f>'آبان 1400'!BH698</f>
        <v>71688474</v>
      </c>
      <c r="CR697" s="401">
        <f t="shared" si="468"/>
        <v>78223158.216000006</v>
      </c>
      <c r="CS697" s="56">
        <f t="shared" si="469"/>
        <v>4659160</v>
      </c>
      <c r="CT697" s="400">
        <f t="shared" si="470"/>
        <v>2329580</v>
      </c>
      <c r="CU697" s="401">
        <f t="shared" si="471"/>
        <v>698874</v>
      </c>
      <c r="CV697" s="401">
        <f t="shared" si="472"/>
        <v>1120000</v>
      </c>
      <c r="CW697" s="56">
        <v>0</v>
      </c>
      <c r="CX697" s="401">
        <f t="shared" si="473"/>
        <v>87030772.216000006</v>
      </c>
      <c r="CY697" s="401">
        <f t="shared" si="474"/>
        <v>72912168.215999991</v>
      </c>
      <c r="CZ697" s="401">
        <f t="shared" si="475"/>
        <v>16769798.689679999</v>
      </c>
      <c r="DA697" s="401">
        <f t="shared" si="476"/>
        <v>103800570.90568</v>
      </c>
      <c r="DB697" s="401">
        <f t="shared" si="477"/>
        <v>100800</v>
      </c>
      <c r="DC697" s="401">
        <f t="shared" si="478"/>
        <v>103901370.90568</v>
      </c>
      <c r="DD697" s="406">
        <v>0</v>
      </c>
      <c r="DE697" s="401">
        <f t="shared" si="479"/>
        <v>8703077.2216000017</v>
      </c>
      <c r="DF697" s="401">
        <f t="shared" si="480"/>
        <v>4351538.6108000008</v>
      </c>
      <c r="DG697" s="401">
        <f t="shared" si="481"/>
        <v>90846755.073280007</v>
      </c>
      <c r="DH697" s="401">
        <f t="shared" si="482"/>
        <v>7687614</v>
      </c>
      <c r="DI697" s="401">
        <f t="shared" si="483"/>
        <v>83159141.073280007</v>
      </c>
      <c r="DJ697" s="401">
        <f t="shared" si="484"/>
        <v>0</v>
      </c>
      <c r="DL697" s="408">
        <f t="shared" si="485"/>
        <v>6638737.5</v>
      </c>
      <c r="DM697" s="408">
        <f t="shared" si="486"/>
        <v>-1979577.5</v>
      </c>
    </row>
    <row r="698" spans="1:117" s="56" customFormat="1" ht="21" x14ac:dyDescent="0.2">
      <c r="A698" s="192">
        <f t="shared" si="447"/>
        <v>2655495</v>
      </c>
      <c r="B698" s="137">
        <f>'آبان 1400'!B699</f>
        <v>693</v>
      </c>
      <c r="C698" s="137">
        <f>'آبان 1400'!C699</f>
        <v>492</v>
      </c>
      <c r="D698" s="137">
        <f>'آبان 1400'!D699</f>
        <v>13055</v>
      </c>
      <c r="E698" s="137" t="str">
        <f>'آبان 1400'!E699</f>
        <v>حسين</v>
      </c>
      <c r="F698" s="137" t="str">
        <f>'آبان 1400'!F699</f>
        <v>سروري</v>
      </c>
      <c r="G698" s="137" t="str">
        <f>'آبان 1400'!G699</f>
        <v>نگهبان</v>
      </c>
      <c r="H698" s="137" t="str">
        <f>'آبان 1400'!H699</f>
        <v>البرز</v>
      </c>
      <c r="I698" s="137" t="str">
        <f>'آبان 1400'!I699</f>
        <v>129-813-170347-1</v>
      </c>
      <c r="J698" s="137" t="str">
        <f>'آبان 1400'!J699</f>
        <v>4898040055</v>
      </c>
      <c r="K698" s="137" t="str">
        <f>'آبان 1400'!K699</f>
        <v>0025783521</v>
      </c>
      <c r="L698" s="137" t="str">
        <f>'آبان 1400'!L699</f>
        <v>البرز</v>
      </c>
      <c r="M698" s="137" t="str">
        <f>'آبان 1400'!M699</f>
        <v>نگهبان</v>
      </c>
      <c r="N698" s="121" t="str">
        <f>'آبان 1400'!N699</f>
        <v>*</v>
      </c>
      <c r="O698" s="120">
        <f>'آبان 1400'!O699</f>
        <v>0</v>
      </c>
      <c r="P698" s="122">
        <f>'آبان 1400'!P699</f>
        <v>0</v>
      </c>
      <c r="Q698" s="362">
        <f>'آبان 1400'!Q699</f>
        <v>30</v>
      </c>
      <c r="R698" s="362">
        <f>'آبان 1400'!R699</f>
        <v>120</v>
      </c>
      <c r="S698" s="362">
        <f>'آبان 1400'!S699</f>
        <v>110</v>
      </c>
      <c r="T698" s="362">
        <f>'آبان 1400'!T699</f>
        <v>29.33</v>
      </c>
      <c r="U698" s="138">
        <f>'آبان 1400'!U699</f>
        <v>0</v>
      </c>
      <c r="V698" s="121">
        <f>'آبان 1400'!W699</f>
        <v>0</v>
      </c>
      <c r="W698" s="122">
        <f>'آبان 1400'!X699</f>
        <v>0</v>
      </c>
      <c r="X698" s="370">
        <f>'آبان 1400'!Y699</f>
        <v>2</v>
      </c>
      <c r="Y698" s="370">
        <f>'آبان 1400'!Z699</f>
        <v>2</v>
      </c>
      <c r="Z698" s="139">
        <f>'آبان 1400'!AA699</f>
        <v>885165</v>
      </c>
      <c r="AA698" s="139">
        <f>'آبان 1400'!AB699</f>
        <v>46667</v>
      </c>
      <c r="AB698" s="139">
        <f>'آبان 1400'!AC699</f>
        <v>931832</v>
      </c>
      <c r="AC698" s="139">
        <f>'آبان 1400'!AD699</f>
        <v>4500000</v>
      </c>
      <c r="AD698" s="139">
        <f>'آبان 1400'!AE699</f>
        <v>6000000</v>
      </c>
      <c r="AE698" s="140">
        <f>'آبان 1400'!AF699</f>
        <v>177895.19999999998</v>
      </c>
      <c r="AF698" s="123">
        <f>'آبان 1400'!AG699</f>
        <v>26554950</v>
      </c>
      <c r="AG698" s="124">
        <f>'آبان 1400'!AH699</f>
        <v>1400010</v>
      </c>
      <c r="AH698" s="124">
        <f>'آبان 1400'!AI699</f>
        <v>21347423.999999996</v>
      </c>
      <c r="AI698" s="124">
        <f>'آبان 1400'!AJ699</f>
        <v>5310990</v>
      </c>
      <c r="AJ698" s="124">
        <f>'آبان 1400'!AK699</f>
        <v>4500000</v>
      </c>
      <c r="AK698" s="124">
        <f>'آبان 1400'!AL699</f>
        <v>6000000</v>
      </c>
      <c r="AL698" s="124">
        <f>'آبان 1400'!AM699</f>
        <v>4892117.9999999991</v>
      </c>
      <c r="AM698" s="124">
        <f>'آبان 1400'!AN699</f>
        <v>5217666.2159999991</v>
      </c>
      <c r="AN698" s="124">
        <f>'آبان 1400'!AO699</f>
        <v>0</v>
      </c>
      <c r="AO698" s="124">
        <f>'آبان 1400'!AP699</f>
        <v>2600000</v>
      </c>
      <c r="AP698" s="124">
        <f>'آبان 1400'!AQ699</f>
        <v>0</v>
      </c>
      <c r="AQ698" s="124">
        <f>'آبان 1400'!AR699</f>
        <v>0</v>
      </c>
      <c r="AR698" s="124">
        <f>'آبان 1400'!AS699</f>
        <v>0</v>
      </c>
      <c r="AS698" s="379">
        <f>'آبان 1400'!AT699</f>
        <v>0</v>
      </c>
      <c r="AT698" s="372">
        <f t="shared" si="448"/>
        <v>77823158.216000006</v>
      </c>
      <c r="AU698" s="174">
        <f>'آبان 1400'!AV699</f>
        <v>54336316.440880008</v>
      </c>
      <c r="AV698" s="142">
        <f>'آبان 1400'!AW699</f>
        <v>72512168.215999991</v>
      </c>
      <c r="AW698" s="143">
        <f t="shared" si="449"/>
        <v>5075851.7751199994</v>
      </c>
      <c r="AX698" s="76">
        <f t="shared" si="450"/>
        <v>1433631.644088001</v>
      </c>
      <c r="AY698" s="143">
        <f>'آبان 1400'!AZ699</f>
        <v>0</v>
      </c>
      <c r="AZ698" s="143">
        <f>'آبان 1400'!BA699</f>
        <v>0</v>
      </c>
      <c r="BA698" s="143">
        <f>'آبان 1400'!BB699</f>
        <v>0</v>
      </c>
      <c r="BB698" s="143">
        <f>'آبان 1400'!BC699</f>
        <v>0</v>
      </c>
      <c r="BC698" s="143">
        <f>'آبان 1400'!BD699</f>
        <v>0</v>
      </c>
      <c r="BD698" s="143">
        <f>'آبان 1400'!BE699</f>
        <v>0</v>
      </c>
      <c r="BE698" s="143">
        <f>'آبان 1400'!BF699</f>
        <v>0</v>
      </c>
      <c r="BF698" s="144">
        <f t="shared" si="451"/>
        <v>6509483.4192080004</v>
      </c>
      <c r="BG698" s="141">
        <f t="shared" si="452"/>
        <v>71313674</v>
      </c>
      <c r="BH698" s="145">
        <f t="shared" si="453"/>
        <v>77823158.216000006</v>
      </c>
      <c r="BI698" s="128">
        <f t="shared" si="446"/>
        <v>4659160</v>
      </c>
      <c r="BJ698" s="146">
        <f t="shared" si="454"/>
        <v>2329580</v>
      </c>
      <c r="BK698" s="146">
        <f t="shared" si="455"/>
        <v>698874</v>
      </c>
      <c r="BL698" s="147">
        <f t="shared" si="456"/>
        <v>1120000</v>
      </c>
      <c r="BM698" s="383">
        <v>0</v>
      </c>
      <c r="BN698" s="148">
        <f t="shared" si="457"/>
        <v>86630772.216000006</v>
      </c>
      <c r="BO698" s="149">
        <f t="shared" si="458"/>
        <v>72512168.215999991</v>
      </c>
      <c r="BP698" s="150">
        <f t="shared" si="459"/>
        <v>16677798.689679999</v>
      </c>
      <c r="BQ698" s="151">
        <f t="shared" si="460"/>
        <v>103308570.90568</v>
      </c>
      <c r="BR698" s="152">
        <f t="shared" si="461"/>
        <v>100800</v>
      </c>
      <c r="BS698" s="148">
        <f t="shared" si="462"/>
        <v>103409370.90568</v>
      </c>
      <c r="BT698" s="136">
        <v>0</v>
      </c>
      <c r="BU698" s="149">
        <f t="shared" si="463"/>
        <v>8663077.2216000017</v>
      </c>
      <c r="BV698" s="153">
        <f t="shared" si="464"/>
        <v>4331538.6108000008</v>
      </c>
      <c r="BW698" s="134">
        <f t="shared" si="465"/>
        <v>90414755.073280007</v>
      </c>
      <c r="BX698" s="148">
        <f t="shared" si="466"/>
        <v>7687614</v>
      </c>
      <c r="BY698" s="135">
        <f t="shared" si="467"/>
        <v>82727141.073280007</v>
      </c>
      <c r="CD698" s="400">
        <f>'آبان 1400'!AU699</f>
        <v>77823158.216000006</v>
      </c>
      <c r="CE698" s="401">
        <f>'آبان 1400'!AV699</f>
        <v>54336316.440880008</v>
      </c>
      <c r="CF698" s="401">
        <f>'آبان 1400'!AW699</f>
        <v>72512168.215999991</v>
      </c>
      <c r="CG698" s="401">
        <f>'آبان 1400'!AX699</f>
        <v>5075851.7751199994</v>
      </c>
      <c r="CH698" s="401">
        <f>'آبان 1400'!AY699</f>
        <v>1433631.644088001</v>
      </c>
      <c r="CI698" s="401">
        <f>'آبان 1400'!AZ699</f>
        <v>0</v>
      </c>
      <c r="CJ698" s="401">
        <f>'آبان 1400'!BA699</f>
        <v>0</v>
      </c>
      <c r="CK698" s="401">
        <f>'آبان 1400'!BB699</f>
        <v>0</v>
      </c>
      <c r="CL698" s="401">
        <f>'آبان 1400'!BC699</f>
        <v>0</v>
      </c>
      <c r="CM698" s="401">
        <f>'آبان 1400'!BD699</f>
        <v>0</v>
      </c>
      <c r="CN698" s="401">
        <f>'آبان 1400'!BE699</f>
        <v>0</v>
      </c>
      <c r="CO698" s="401">
        <f>'آبان 1400'!BF699</f>
        <v>0</v>
      </c>
      <c r="CP698" s="401">
        <f>'آبان 1400'!BG699</f>
        <v>6509483.4192080004</v>
      </c>
      <c r="CQ698" s="401">
        <f>'آبان 1400'!BH699</f>
        <v>71313674</v>
      </c>
      <c r="CR698" s="401">
        <f t="shared" si="468"/>
        <v>77823158.216000006</v>
      </c>
      <c r="CS698" s="56">
        <f t="shared" si="469"/>
        <v>4659160</v>
      </c>
      <c r="CT698" s="400">
        <f t="shared" si="470"/>
        <v>2329580</v>
      </c>
      <c r="CU698" s="401">
        <f t="shared" si="471"/>
        <v>698874</v>
      </c>
      <c r="CV698" s="401">
        <f t="shared" si="472"/>
        <v>1120000</v>
      </c>
      <c r="CW698" s="56">
        <v>0</v>
      </c>
      <c r="CX698" s="401">
        <f t="shared" si="473"/>
        <v>86630772.216000006</v>
      </c>
      <c r="CY698" s="401">
        <f t="shared" si="474"/>
        <v>72512168.215999991</v>
      </c>
      <c r="CZ698" s="401">
        <f t="shared" si="475"/>
        <v>16677798.689679999</v>
      </c>
      <c r="DA698" s="401">
        <f t="shared" si="476"/>
        <v>103308570.90568</v>
      </c>
      <c r="DB698" s="401">
        <f t="shared" si="477"/>
        <v>100800</v>
      </c>
      <c r="DC698" s="401">
        <f t="shared" si="478"/>
        <v>103409370.90568</v>
      </c>
      <c r="DD698" s="406">
        <v>0</v>
      </c>
      <c r="DE698" s="401">
        <f t="shared" si="479"/>
        <v>8663077.2216000017</v>
      </c>
      <c r="DF698" s="401">
        <f t="shared" si="480"/>
        <v>4331538.6108000008</v>
      </c>
      <c r="DG698" s="401">
        <f t="shared" si="481"/>
        <v>90414755.073280007</v>
      </c>
      <c r="DH698" s="401">
        <f t="shared" si="482"/>
        <v>7687614</v>
      </c>
      <c r="DI698" s="401">
        <f t="shared" si="483"/>
        <v>82727141.073280007</v>
      </c>
      <c r="DJ698" s="401">
        <f t="shared" si="484"/>
        <v>0</v>
      </c>
      <c r="DL698" s="408">
        <f t="shared" si="485"/>
        <v>6638737.5</v>
      </c>
      <c r="DM698" s="408">
        <f t="shared" si="486"/>
        <v>-1979577.5</v>
      </c>
    </row>
    <row r="699" spans="1:117" s="56" customFormat="1" ht="21" x14ac:dyDescent="0.2">
      <c r="A699" s="192">
        <f t="shared" si="447"/>
        <v>2655495</v>
      </c>
      <c r="B699" s="137">
        <f>'آبان 1400'!B700</f>
        <v>694</v>
      </c>
      <c r="C699" s="137">
        <f>'آبان 1400'!C700</f>
        <v>493</v>
      </c>
      <c r="D699" s="137">
        <f>'آبان 1400'!D700</f>
        <v>13044</v>
      </c>
      <c r="E699" s="137" t="str">
        <f>'آبان 1400'!E700</f>
        <v>جمال</v>
      </c>
      <c r="F699" s="137" t="str">
        <f>'آبان 1400'!F700</f>
        <v>مجیدی</v>
      </c>
      <c r="G699" s="137" t="str">
        <f>'آبان 1400'!G700</f>
        <v>نگهبان</v>
      </c>
      <c r="H699" s="137" t="str">
        <f>'آبان 1400'!H700</f>
        <v>البرز</v>
      </c>
      <c r="I699" s="137" t="str">
        <f>'آبان 1400'!I700</f>
        <v>129-813-2161619-1</v>
      </c>
      <c r="J699" s="137" t="str">
        <f>'آبان 1400'!J700</f>
        <v>3358106896</v>
      </c>
      <c r="K699" s="137" t="str">
        <f>'آبان 1400'!K700</f>
        <v>48407047</v>
      </c>
      <c r="L699" s="137" t="str">
        <f>'آبان 1400'!L700</f>
        <v>البرز</v>
      </c>
      <c r="M699" s="137" t="str">
        <f>'آبان 1400'!M700</f>
        <v>نگهبان</v>
      </c>
      <c r="N699" s="121" t="str">
        <f>'آبان 1400'!N700</f>
        <v>*</v>
      </c>
      <c r="O699" s="120">
        <f>'آبان 1400'!O700</f>
        <v>0</v>
      </c>
      <c r="P699" s="122">
        <f>'آبان 1400'!P700</f>
        <v>0</v>
      </c>
      <c r="Q699" s="362">
        <f>'آبان 1400'!Q700</f>
        <v>30</v>
      </c>
      <c r="R699" s="362">
        <f>'آبان 1400'!R700</f>
        <v>120</v>
      </c>
      <c r="S699" s="362">
        <f>'آبان 1400'!S700</f>
        <v>110</v>
      </c>
      <c r="T699" s="362">
        <f>'آبان 1400'!T700</f>
        <v>29.33</v>
      </c>
      <c r="U699" s="138">
        <f>'آبان 1400'!U700</f>
        <v>0</v>
      </c>
      <c r="V699" s="121">
        <f>'آبان 1400'!W700</f>
        <v>0</v>
      </c>
      <c r="W699" s="122">
        <f>'آبان 1400'!X700</f>
        <v>0</v>
      </c>
      <c r="X699" s="370">
        <f>'آبان 1400'!Y700</f>
        <v>1</v>
      </c>
      <c r="Y699" s="370">
        <f>'آبان 1400'!Z700</f>
        <v>1</v>
      </c>
      <c r="Z699" s="139">
        <f>'آبان 1400'!AA700</f>
        <v>885165</v>
      </c>
      <c r="AA699" s="139">
        <f>'آبان 1400'!AB700</f>
        <v>46667</v>
      </c>
      <c r="AB699" s="139">
        <f>'آبان 1400'!AC700</f>
        <v>931832</v>
      </c>
      <c r="AC699" s="139">
        <f>'آبان 1400'!AD700</f>
        <v>4500000</v>
      </c>
      <c r="AD699" s="139">
        <f>'آبان 1400'!AE700</f>
        <v>6000000</v>
      </c>
      <c r="AE699" s="140">
        <f>'آبان 1400'!AF700</f>
        <v>177895.19999999998</v>
      </c>
      <c r="AF699" s="123">
        <f>'آبان 1400'!AG700</f>
        <v>26554950</v>
      </c>
      <c r="AG699" s="124">
        <f>'آبان 1400'!AH700</f>
        <v>1400010</v>
      </c>
      <c r="AH699" s="124">
        <f>'آبان 1400'!AI700</f>
        <v>21347423.999999996</v>
      </c>
      <c r="AI699" s="124">
        <f>'آبان 1400'!AJ700</f>
        <v>2655495</v>
      </c>
      <c r="AJ699" s="124">
        <f>'آبان 1400'!AK700</f>
        <v>4500000</v>
      </c>
      <c r="AK699" s="124">
        <f>'آبان 1400'!AL700</f>
        <v>6000000</v>
      </c>
      <c r="AL699" s="124">
        <f>'آبان 1400'!AM700</f>
        <v>4892117.9999999991</v>
      </c>
      <c r="AM699" s="124">
        <f>'آبان 1400'!AN700</f>
        <v>5217666.2159999991</v>
      </c>
      <c r="AN699" s="124">
        <f>'آبان 1400'!AO700</f>
        <v>0</v>
      </c>
      <c r="AO699" s="124">
        <f>'آبان 1400'!AP700</f>
        <v>3000000</v>
      </c>
      <c r="AP699" s="124">
        <f>'آبان 1400'!AQ700</f>
        <v>0</v>
      </c>
      <c r="AQ699" s="124">
        <f>'آبان 1400'!AR700</f>
        <v>0</v>
      </c>
      <c r="AR699" s="124">
        <f>'آبان 1400'!AS700</f>
        <v>0</v>
      </c>
      <c r="AS699" s="379">
        <f>'آبان 1400'!AT700</f>
        <v>0</v>
      </c>
      <c r="AT699" s="372">
        <f t="shared" si="448"/>
        <v>75567663.216000006</v>
      </c>
      <c r="AU699" s="174">
        <f>'آبان 1400'!AV700</f>
        <v>54308316.440880008</v>
      </c>
      <c r="AV699" s="142">
        <f>'آبان 1400'!AW700</f>
        <v>72912168.215999991</v>
      </c>
      <c r="AW699" s="143">
        <f t="shared" si="449"/>
        <v>5103851.7751199994</v>
      </c>
      <c r="AX699" s="76">
        <f t="shared" si="450"/>
        <v>1430831.644088001</v>
      </c>
      <c r="AY699" s="143">
        <f>'آبان 1400'!AZ700</f>
        <v>0</v>
      </c>
      <c r="AZ699" s="143">
        <f>'آبان 1400'!BA700</f>
        <v>0</v>
      </c>
      <c r="BA699" s="143">
        <f>'آبان 1400'!BB700</f>
        <v>0</v>
      </c>
      <c r="BB699" s="143">
        <f>'آبان 1400'!BC700</f>
        <v>0</v>
      </c>
      <c r="BC699" s="143">
        <f>'آبان 1400'!BD700</f>
        <v>0</v>
      </c>
      <c r="BD699" s="143">
        <f>'آبان 1400'!BE700</f>
        <v>0</v>
      </c>
      <c r="BE699" s="143">
        <f>'آبان 1400'!BF700</f>
        <v>0</v>
      </c>
      <c r="BF699" s="144">
        <f t="shared" si="451"/>
        <v>6534683.4192080004</v>
      </c>
      <c r="BG699" s="141">
        <f t="shared" si="452"/>
        <v>69032979</v>
      </c>
      <c r="BH699" s="145">
        <f t="shared" si="453"/>
        <v>75567663.216000006</v>
      </c>
      <c r="BI699" s="128">
        <f t="shared" si="446"/>
        <v>4659160</v>
      </c>
      <c r="BJ699" s="146">
        <f t="shared" si="454"/>
        <v>2329580</v>
      </c>
      <c r="BK699" s="146">
        <f t="shared" si="455"/>
        <v>698874</v>
      </c>
      <c r="BL699" s="147">
        <f t="shared" si="456"/>
        <v>1120000</v>
      </c>
      <c r="BM699" s="383">
        <v>0</v>
      </c>
      <c r="BN699" s="148">
        <f t="shared" si="457"/>
        <v>84375277.216000006</v>
      </c>
      <c r="BO699" s="149">
        <f t="shared" si="458"/>
        <v>72912168.215999991</v>
      </c>
      <c r="BP699" s="150">
        <f t="shared" si="459"/>
        <v>16769798.689679999</v>
      </c>
      <c r="BQ699" s="151">
        <f t="shared" si="460"/>
        <v>101145075.90568</v>
      </c>
      <c r="BR699" s="152">
        <f t="shared" si="461"/>
        <v>100800</v>
      </c>
      <c r="BS699" s="148">
        <f t="shared" si="462"/>
        <v>101245875.90568</v>
      </c>
      <c r="BT699" s="136">
        <v>0</v>
      </c>
      <c r="BU699" s="149">
        <f t="shared" si="463"/>
        <v>8437527.7216000017</v>
      </c>
      <c r="BV699" s="153">
        <f t="shared" si="464"/>
        <v>4218763.8608000008</v>
      </c>
      <c r="BW699" s="134">
        <f t="shared" si="465"/>
        <v>88589584.323280007</v>
      </c>
      <c r="BX699" s="148">
        <f t="shared" si="466"/>
        <v>7687614</v>
      </c>
      <c r="BY699" s="135">
        <f t="shared" si="467"/>
        <v>80901970.323280007</v>
      </c>
      <c r="CD699" s="400">
        <f>'آبان 1400'!AU700</f>
        <v>75567663.216000006</v>
      </c>
      <c r="CE699" s="401">
        <f>'آبان 1400'!AV700</f>
        <v>54308316.440880008</v>
      </c>
      <c r="CF699" s="401">
        <f>'آبان 1400'!AW700</f>
        <v>72912168.215999991</v>
      </c>
      <c r="CG699" s="401">
        <f>'آبان 1400'!AX700</f>
        <v>5103851.7751199994</v>
      </c>
      <c r="CH699" s="401">
        <f>'آبان 1400'!AY700</f>
        <v>1430831.644088001</v>
      </c>
      <c r="CI699" s="401">
        <f>'آبان 1400'!AZ700</f>
        <v>0</v>
      </c>
      <c r="CJ699" s="401">
        <f>'آبان 1400'!BA700</f>
        <v>0</v>
      </c>
      <c r="CK699" s="401">
        <f>'آبان 1400'!BB700</f>
        <v>0</v>
      </c>
      <c r="CL699" s="401">
        <f>'آبان 1400'!BC700</f>
        <v>0</v>
      </c>
      <c r="CM699" s="401">
        <f>'آبان 1400'!BD700</f>
        <v>0</v>
      </c>
      <c r="CN699" s="401">
        <f>'آبان 1400'!BE700</f>
        <v>0</v>
      </c>
      <c r="CO699" s="401">
        <f>'آبان 1400'!BF700</f>
        <v>0</v>
      </c>
      <c r="CP699" s="401">
        <f>'آبان 1400'!BG700</f>
        <v>6534683.4192080004</v>
      </c>
      <c r="CQ699" s="401">
        <f>'آبان 1400'!BH700</f>
        <v>69032979</v>
      </c>
      <c r="CR699" s="401">
        <f t="shared" si="468"/>
        <v>75567663.216000006</v>
      </c>
      <c r="CS699" s="56">
        <f t="shared" si="469"/>
        <v>4659160</v>
      </c>
      <c r="CT699" s="400">
        <f t="shared" si="470"/>
        <v>2329580</v>
      </c>
      <c r="CU699" s="401">
        <f t="shared" si="471"/>
        <v>698874</v>
      </c>
      <c r="CV699" s="401">
        <f t="shared" si="472"/>
        <v>1120000</v>
      </c>
      <c r="CW699" s="56">
        <v>0</v>
      </c>
      <c r="CX699" s="401">
        <f t="shared" si="473"/>
        <v>84375277.216000006</v>
      </c>
      <c r="CY699" s="401">
        <f t="shared" si="474"/>
        <v>72912168.215999991</v>
      </c>
      <c r="CZ699" s="401">
        <f t="shared" si="475"/>
        <v>16769798.689679999</v>
      </c>
      <c r="DA699" s="401">
        <f t="shared" si="476"/>
        <v>101145075.90568</v>
      </c>
      <c r="DB699" s="401">
        <f t="shared" si="477"/>
        <v>100800</v>
      </c>
      <c r="DC699" s="401">
        <f t="shared" si="478"/>
        <v>101245875.90568</v>
      </c>
      <c r="DD699" s="406">
        <v>0</v>
      </c>
      <c r="DE699" s="401">
        <f t="shared" si="479"/>
        <v>8437527.7216000017</v>
      </c>
      <c r="DF699" s="401">
        <f t="shared" si="480"/>
        <v>4218763.8608000008</v>
      </c>
      <c r="DG699" s="401">
        <f t="shared" si="481"/>
        <v>88589584.323280007</v>
      </c>
      <c r="DH699" s="401">
        <f t="shared" si="482"/>
        <v>7687614</v>
      </c>
      <c r="DI699" s="401">
        <f t="shared" si="483"/>
        <v>80901970.323280007</v>
      </c>
      <c r="DJ699" s="401">
        <f t="shared" si="484"/>
        <v>0</v>
      </c>
      <c r="DL699" s="408">
        <f t="shared" si="485"/>
        <v>6638737.5</v>
      </c>
      <c r="DM699" s="408">
        <f t="shared" si="486"/>
        <v>-1979577.5</v>
      </c>
    </row>
    <row r="700" spans="1:117" s="56" customFormat="1" ht="21" x14ac:dyDescent="0.2">
      <c r="A700" s="192">
        <f t="shared" si="447"/>
        <v>2655495</v>
      </c>
      <c r="B700" s="137">
        <f>'آبان 1400'!B701</f>
        <v>695</v>
      </c>
      <c r="C700" s="137">
        <f>'آبان 1400'!C701</f>
        <v>494</v>
      </c>
      <c r="D700" s="137">
        <f>'آبان 1400'!D701</f>
        <v>13042</v>
      </c>
      <c r="E700" s="137" t="str">
        <f>'آبان 1400'!E701</f>
        <v>محمدعلي</v>
      </c>
      <c r="F700" s="137" t="str">
        <f>'آبان 1400'!F701</f>
        <v>طاهري فر</v>
      </c>
      <c r="G700" s="137" t="str">
        <f>'آبان 1400'!G701</f>
        <v>نگهبان</v>
      </c>
      <c r="H700" s="137" t="str">
        <f>'آبان 1400'!H701</f>
        <v>البرز</v>
      </c>
      <c r="I700" s="137" t="str">
        <f>'آبان 1400'!I701</f>
        <v>129-813-1280918-1</v>
      </c>
      <c r="J700" s="137" t="str">
        <f>'آبان 1400'!J701</f>
        <v>5609479401</v>
      </c>
      <c r="K700" s="137" t="str">
        <f>'آبان 1400'!K701</f>
        <v>0026116744</v>
      </c>
      <c r="L700" s="137" t="str">
        <f>'آبان 1400'!L701</f>
        <v>البرز</v>
      </c>
      <c r="M700" s="137" t="str">
        <f>'آبان 1400'!M701</f>
        <v>نگهبان</v>
      </c>
      <c r="N700" s="121" t="str">
        <f>'آبان 1400'!N701</f>
        <v>*</v>
      </c>
      <c r="O700" s="120">
        <f>'آبان 1400'!O701</f>
        <v>0</v>
      </c>
      <c r="P700" s="122">
        <f>'آبان 1400'!P701</f>
        <v>0</v>
      </c>
      <c r="Q700" s="362">
        <f>'آبان 1400'!Q701</f>
        <v>30</v>
      </c>
      <c r="R700" s="362">
        <f>'آبان 1400'!R701</f>
        <v>120</v>
      </c>
      <c r="S700" s="362">
        <f>'آبان 1400'!S701</f>
        <v>110</v>
      </c>
      <c r="T700" s="362">
        <f>'آبان 1400'!T701</f>
        <v>29.33</v>
      </c>
      <c r="U700" s="138">
        <f>'آبان 1400'!U701</f>
        <v>0</v>
      </c>
      <c r="V700" s="121">
        <f>'آبان 1400'!W701</f>
        <v>0</v>
      </c>
      <c r="W700" s="122">
        <f>'آبان 1400'!X701</f>
        <v>0</v>
      </c>
      <c r="X700" s="370">
        <f>'آبان 1400'!Y701</f>
        <v>1</v>
      </c>
      <c r="Y700" s="370">
        <f>'آبان 1400'!Z701</f>
        <v>2</v>
      </c>
      <c r="Z700" s="139">
        <f>'آبان 1400'!AA701</f>
        <v>885165</v>
      </c>
      <c r="AA700" s="139">
        <f>'آبان 1400'!AB701</f>
        <v>46667</v>
      </c>
      <c r="AB700" s="139">
        <f>'آبان 1400'!AC701</f>
        <v>931832</v>
      </c>
      <c r="AC700" s="139">
        <f>'آبان 1400'!AD701</f>
        <v>4500000</v>
      </c>
      <c r="AD700" s="139">
        <f>'آبان 1400'!AE701</f>
        <v>6000000</v>
      </c>
      <c r="AE700" s="140">
        <f>'آبان 1400'!AF701</f>
        <v>177895.19999999998</v>
      </c>
      <c r="AF700" s="123">
        <f>'آبان 1400'!AG701</f>
        <v>26554950</v>
      </c>
      <c r="AG700" s="124">
        <f>'آبان 1400'!AH701</f>
        <v>1400010</v>
      </c>
      <c r="AH700" s="124">
        <f>'آبان 1400'!AI701</f>
        <v>21347423.999999996</v>
      </c>
      <c r="AI700" s="124">
        <f>'آبان 1400'!AJ701</f>
        <v>5310990</v>
      </c>
      <c r="AJ700" s="124">
        <f>'آبان 1400'!AK701</f>
        <v>4500000</v>
      </c>
      <c r="AK700" s="124">
        <f>'آبان 1400'!AL701</f>
        <v>6000000</v>
      </c>
      <c r="AL700" s="124">
        <f>'آبان 1400'!AM701</f>
        <v>4892117.9999999991</v>
      </c>
      <c r="AM700" s="124">
        <f>'آبان 1400'!AN701</f>
        <v>5217666.2159999991</v>
      </c>
      <c r="AN700" s="124">
        <f>'آبان 1400'!AO701</f>
        <v>0</v>
      </c>
      <c r="AO700" s="124">
        <f>'آبان 1400'!AP701</f>
        <v>3000000</v>
      </c>
      <c r="AP700" s="124">
        <f>'آبان 1400'!AQ701</f>
        <v>0</v>
      </c>
      <c r="AQ700" s="124">
        <f>'آبان 1400'!AR701</f>
        <v>0</v>
      </c>
      <c r="AR700" s="124">
        <f>'آبان 1400'!AS701</f>
        <v>0</v>
      </c>
      <c r="AS700" s="379">
        <f>'آبان 1400'!AT701</f>
        <v>0</v>
      </c>
      <c r="AT700" s="372">
        <f t="shared" si="448"/>
        <v>78223158.216000006</v>
      </c>
      <c r="AU700" s="174">
        <f>'آبان 1400'!AV701</f>
        <v>54308316.440880008</v>
      </c>
      <c r="AV700" s="142">
        <f>'آبان 1400'!AW701</f>
        <v>72912168.215999991</v>
      </c>
      <c r="AW700" s="143">
        <f t="shared" si="449"/>
        <v>5103851.7751199994</v>
      </c>
      <c r="AX700" s="76">
        <f t="shared" si="450"/>
        <v>1430831.644088001</v>
      </c>
      <c r="AY700" s="143">
        <f>'آبان 1400'!AZ701</f>
        <v>0</v>
      </c>
      <c r="AZ700" s="143">
        <f>'آبان 1400'!BA701</f>
        <v>0</v>
      </c>
      <c r="BA700" s="143">
        <f>'آبان 1400'!BB701</f>
        <v>0</v>
      </c>
      <c r="BB700" s="143">
        <f>'آبان 1400'!BC701</f>
        <v>0</v>
      </c>
      <c r="BC700" s="143">
        <f>'آبان 1400'!BD701</f>
        <v>0</v>
      </c>
      <c r="BD700" s="143">
        <f>'آبان 1400'!BE701</f>
        <v>0</v>
      </c>
      <c r="BE700" s="143">
        <f>'آبان 1400'!BF701</f>
        <v>0</v>
      </c>
      <c r="BF700" s="144">
        <f t="shared" si="451"/>
        <v>6534683.4192080004</v>
      </c>
      <c r="BG700" s="141">
        <f t="shared" si="452"/>
        <v>71688474</v>
      </c>
      <c r="BH700" s="145">
        <f t="shared" si="453"/>
        <v>78223158.216000006</v>
      </c>
      <c r="BI700" s="128">
        <f t="shared" si="446"/>
        <v>4659160</v>
      </c>
      <c r="BJ700" s="146">
        <f t="shared" si="454"/>
        <v>2329580</v>
      </c>
      <c r="BK700" s="146">
        <f t="shared" si="455"/>
        <v>698874</v>
      </c>
      <c r="BL700" s="147">
        <f t="shared" si="456"/>
        <v>1120000</v>
      </c>
      <c r="BM700" s="383">
        <v>0</v>
      </c>
      <c r="BN700" s="148">
        <f t="shared" si="457"/>
        <v>87030772.216000006</v>
      </c>
      <c r="BO700" s="149">
        <f t="shared" si="458"/>
        <v>72912168.215999991</v>
      </c>
      <c r="BP700" s="150">
        <f t="shared" si="459"/>
        <v>16769798.689679999</v>
      </c>
      <c r="BQ700" s="151">
        <f t="shared" si="460"/>
        <v>103800570.90568</v>
      </c>
      <c r="BR700" s="152">
        <f t="shared" si="461"/>
        <v>100800</v>
      </c>
      <c r="BS700" s="148">
        <f t="shared" si="462"/>
        <v>103901370.90568</v>
      </c>
      <c r="BT700" s="136">
        <v>0</v>
      </c>
      <c r="BU700" s="149">
        <f t="shared" si="463"/>
        <v>8703077.2216000017</v>
      </c>
      <c r="BV700" s="153">
        <f t="shared" si="464"/>
        <v>4351538.6108000008</v>
      </c>
      <c r="BW700" s="134">
        <f t="shared" si="465"/>
        <v>90846755.073280007</v>
      </c>
      <c r="BX700" s="148">
        <f t="shared" si="466"/>
        <v>7687614</v>
      </c>
      <c r="BY700" s="135">
        <f t="shared" si="467"/>
        <v>83159141.073280007</v>
      </c>
      <c r="CD700" s="400">
        <f>'آبان 1400'!AU701</f>
        <v>78223158.216000006</v>
      </c>
      <c r="CE700" s="401">
        <f>'آبان 1400'!AV701</f>
        <v>54308316.440880008</v>
      </c>
      <c r="CF700" s="401">
        <f>'آبان 1400'!AW701</f>
        <v>72912168.215999991</v>
      </c>
      <c r="CG700" s="401">
        <f>'آبان 1400'!AX701</f>
        <v>5103851.7751199994</v>
      </c>
      <c r="CH700" s="401">
        <f>'آبان 1400'!AY701</f>
        <v>1430831.644088001</v>
      </c>
      <c r="CI700" s="401">
        <f>'آبان 1400'!AZ701</f>
        <v>0</v>
      </c>
      <c r="CJ700" s="401">
        <f>'آبان 1400'!BA701</f>
        <v>0</v>
      </c>
      <c r="CK700" s="401">
        <f>'آبان 1400'!BB701</f>
        <v>0</v>
      </c>
      <c r="CL700" s="401">
        <f>'آبان 1400'!BC701</f>
        <v>0</v>
      </c>
      <c r="CM700" s="401">
        <f>'آبان 1400'!BD701</f>
        <v>0</v>
      </c>
      <c r="CN700" s="401">
        <f>'آبان 1400'!BE701</f>
        <v>0</v>
      </c>
      <c r="CO700" s="401">
        <f>'آبان 1400'!BF701</f>
        <v>0</v>
      </c>
      <c r="CP700" s="401">
        <f>'آبان 1400'!BG701</f>
        <v>6534683.4192080004</v>
      </c>
      <c r="CQ700" s="401">
        <f>'آبان 1400'!BH701</f>
        <v>71688474</v>
      </c>
      <c r="CR700" s="401">
        <f t="shared" si="468"/>
        <v>78223158.216000006</v>
      </c>
      <c r="CS700" s="56">
        <f t="shared" si="469"/>
        <v>4659160</v>
      </c>
      <c r="CT700" s="400">
        <f t="shared" si="470"/>
        <v>2329580</v>
      </c>
      <c r="CU700" s="401">
        <f t="shared" si="471"/>
        <v>698874</v>
      </c>
      <c r="CV700" s="401">
        <f t="shared" si="472"/>
        <v>1120000</v>
      </c>
      <c r="CW700" s="56">
        <v>0</v>
      </c>
      <c r="CX700" s="401">
        <f t="shared" si="473"/>
        <v>87030772.216000006</v>
      </c>
      <c r="CY700" s="401">
        <f t="shared" si="474"/>
        <v>72912168.215999991</v>
      </c>
      <c r="CZ700" s="401">
        <f t="shared" si="475"/>
        <v>16769798.689679999</v>
      </c>
      <c r="DA700" s="401">
        <f t="shared" si="476"/>
        <v>103800570.90568</v>
      </c>
      <c r="DB700" s="401">
        <f t="shared" si="477"/>
        <v>100800</v>
      </c>
      <c r="DC700" s="401">
        <f t="shared" si="478"/>
        <v>103901370.90568</v>
      </c>
      <c r="DD700" s="406">
        <v>0</v>
      </c>
      <c r="DE700" s="401">
        <f t="shared" si="479"/>
        <v>8703077.2216000017</v>
      </c>
      <c r="DF700" s="401">
        <f t="shared" si="480"/>
        <v>4351538.6108000008</v>
      </c>
      <c r="DG700" s="401">
        <f t="shared" si="481"/>
        <v>90846755.073280007</v>
      </c>
      <c r="DH700" s="401">
        <f t="shared" si="482"/>
        <v>7687614</v>
      </c>
      <c r="DI700" s="401">
        <f t="shared" si="483"/>
        <v>83159141.073280007</v>
      </c>
      <c r="DJ700" s="401">
        <f t="shared" si="484"/>
        <v>0</v>
      </c>
      <c r="DL700" s="408">
        <f t="shared" si="485"/>
        <v>6638737.5</v>
      </c>
      <c r="DM700" s="408">
        <f t="shared" si="486"/>
        <v>-1979577.5</v>
      </c>
    </row>
    <row r="701" spans="1:117" s="56" customFormat="1" ht="21" x14ac:dyDescent="0.2">
      <c r="A701" s="192">
        <f t="shared" si="447"/>
        <v>2655495</v>
      </c>
      <c r="B701" s="137">
        <f>'آبان 1400'!B702</f>
        <v>696</v>
      </c>
      <c r="C701" s="137">
        <f>'آبان 1400'!C702</f>
        <v>495</v>
      </c>
      <c r="D701" s="137">
        <f>'آبان 1400'!D702</f>
        <v>13058</v>
      </c>
      <c r="E701" s="137" t="str">
        <f>'آبان 1400'!E702</f>
        <v>وحيد</v>
      </c>
      <c r="F701" s="137" t="str">
        <f>'آبان 1400'!F702</f>
        <v>معجري</v>
      </c>
      <c r="G701" s="137" t="str">
        <f>'آبان 1400'!G702</f>
        <v>نگهبان</v>
      </c>
      <c r="H701" s="137" t="str">
        <f>'آبان 1400'!H702</f>
        <v>البرز</v>
      </c>
      <c r="I701" s="137" t="str">
        <f>'آبان 1400'!I702</f>
        <v>129-813-8671-1</v>
      </c>
      <c r="J701" s="137" t="str">
        <f>'آبان 1400'!J702</f>
        <v>0031809715</v>
      </c>
      <c r="K701" s="137" t="str">
        <f>'آبان 1400'!K702</f>
        <v>0026095605</v>
      </c>
      <c r="L701" s="137" t="str">
        <f>'آبان 1400'!L702</f>
        <v>البرز</v>
      </c>
      <c r="M701" s="137" t="str">
        <f>'آبان 1400'!M702</f>
        <v>نگهبان</v>
      </c>
      <c r="N701" s="121" t="str">
        <f>'آبان 1400'!N702</f>
        <v>*</v>
      </c>
      <c r="O701" s="120">
        <f>'آبان 1400'!O702</f>
        <v>0</v>
      </c>
      <c r="P701" s="122">
        <f>'آبان 1400'!P702</f>
        <v>0</v>
      </c>
      <c r="Q701" s="362">
        <f>'آبان 1400'!Q702</f>
        <v>30</v>
      </c>
      <c r="R701" s="362">
        <f>'آبان 1400'!R702</f>
        <v>120</v>
      </c>
      <c r="S701" s="362">
        <f>'آبان 1400'!S702</f>
        <v>110</v>
      </c>
      <c r="T701" s="362">
        <f>'آبان 1400'!T702</f>
        <v>29.33</v>
      </c>
      <c r="U701" s="138">
        <f>'آبان 1400'!U702</f>
        <v>0</v>
      </c>
      <c r="V701" s="121">
        <f>'آبان 1400'!W702</f>
        <v>0</v>
      </c>
      <c r="W701" s="122">
        <f>'آبان 1400'!X702</f>
        <v>0</v>
      </c>
      <c r="X701" s="370">
        <f>'آبان 1400'!Y702</f>
        <v>1</v>
      </c>
      <c r="Y701" s="370">
        <f>'آبان 1400'!Z702</f>
        <v>1</v>
      </c>
      <c r="Z701" s="139">
        <f>'آبان 1400'!AA702</f>
        <v>885165</v>
      </c>
      <c r="AA701" s="139">
        <f>'آبان 1400'!AB702</f>
        <v>46667</v>
      </c>
      <c r="AB701" s="139">
        <f>'آبان 1400'!AC702</f>
        <v>931832</v>
      </c>
      <c r="AC701" s="139">
        <f>'آبان 1400'!AD702</f>
        <v>4500000</v>
      </c>
      <c r="AD701" s="139">
        <f>'آبان 1400'!AE702</f>
        <v>6000000</v>
      </c>
      <c r="AE701" s="140">
        <f>'آبان 1400'!AF702</f>
        <v>177895.19999999998</v>
      </c>
      <c r="AF701" s="123">
        <f>'آبان 1400'!AG702</f>
        <v>26554950</v>
      </c>
      <c r="AG701" s="124">
        <f>'آبان 1400'!AH702</f>
        <v>1400010</v>
      </c>
      <c r="AH701" s="124">
        <f>'آبان 1400'!AI702</f>
        <v>21347423.999999996</v>
      </c>
      <c r="AI701" s="124">
        <f>'آبان 1400'!AJ702</f>
        <v>2655495</v>
      </c>
      <c r="AJ701" s="124">
        <f>'آبان 1400'!AK702</f>
        <v>4500000</v>
      </c>
      <c r="AK701" s="124">
        <f>'آبان 1400'!AL702</f>
        <v>6000000</v>
      </c>
      <c r="AL701" s="124">
        <f>'آبان 1400'!AM702</f>
        <v>4892117.9999999991</v>
      </c>
      <c r="AM701" s="124">
        <f>'آبان 1400'!AN702</f>
        <v>5217666.2159999991</v>
      </c>
      <c r="AN701" s="124">
        <f>'آبان 1400'!AO702</f>
        <v>0</v>
      </c>
      <c r="AO701" s="124">
        <f>'آبان 1400'!AP702</f>
        <v>3000000</v>
      </c>
      <c r="AP701" s="124">
        <f>'آبان 1400'!AQ702</f>
        <v>0</v>
      </c>
      <c r="AQ701" s="124">
        <f>'آبان 1400'!AR702</f>
        <v>0</v>
      </c>
      <c r="AR701" s="124">
        <f>'آبان 1400'!AS702</f>
        <v>0</v>
      </c>
      <c r="AS701" s="379">
        <f>'آبان 1400'!AT702</f>
        <v>0</v>
      </c>
      <c r="AT701" s="372">
        <f t="shared" si="448"/>
        <v>75567663.216000006</v>
      </c>
      <c r="AU701" s="174">
        <f>'آبان 1400'!AV702</f>
        <v>54308316.440880008</v>
      </c>
      <c r="AV701" s="142">
        <f>'آبان 1400'!AW702</f>
        <v>72912168.215999991</v>
      </c>
      <c r="AW701" s="143">
        <f t="shared" si="449"/>
        <v>5103851.7751199994</v>
      </c>
      <c r="AX701" s="76">
        <f t="shared" si="450"/>
        <v>1430831.644088001</v>
      </c>
      <c r="AY701" s="143">
        <f>'آبان 1400'!AZ702</f>
        <v>0</v>
      </c>
      <c r="AZ701" s="143">
        <f>'آبان 1400'!BA702</f>
        <v>0</v>
      </c>
      <c r="BA701" s="143">
        <f>'آبان 1400'!BB702</f>
        <v>0</v>
      </c>
      <c r="BB701" s="143">
        <f>'آبان 1400'!BC702</f>
        <v>0</v>
      </c>
      <c r="BC701" s="143">
        <f>'آبان 1400'!BD702</f>
        <v>0</v>
      </c>
      <c r="BD701" s="143">
        <f>'آبان 1400'!BE702</f>
        <v>0</v>
      </c>
      <c r="BE701" s="143">
        <f>'آبان 1400'!BF702</f>
        <v>0</v>
      </c>
      <c r="BF701" s="144">
        <f t="shared" si="451"/>
        <v>6534683.4192080004</v>
      </c>
      <c r="BG701" s="141">
        <f t="shared" si="452"/>
        <v>69032979</v>
      </c>
      <c r="BH701" s="145">
        <f t="shared" si="453"/>
        <v>75567663.216000006</v>
      </c>
      <c r="BI701" s="128">
        <f t="shared" si="446"/>
        <v>4659160</v>
      </c>
      <c r="BJ701" s="146">
        <f t="shared" si="454"/>
        <v>2329580</v>
      </c>
      <c r="BK701" s="146">
        <f t="shared" si="455"/>
        <v>698874</v>
      </c>
      <c r="BL701" s="147">
        <f t="shared" si="456"/>
        <v>1120000</v>
      </c>
      <c r="BM701" s="383">
        <v>0</v>
      </c>
      <c r="BN701" s="148">
        <f t="shared" si="457"/>
        <v>84375277.216000006</v>
      </c>
      <c r="BO701" s="149">
        <f t="shared" si="458"/>
        <v>72912168.215999991</v>
      </c>
      <c r="BP701" s="150">
        <f t="shared" si="459"/>
        <v>16769798.689679999</v>
      </c>
      <c r="BQ701" s="151">
        <f t="shared" si="460"/>
        <v>101145075.90568</v>
      </c>
      <c r="BR701" s="152">
        <f t="shared" si="461"/>
        <v>100800</v>
      </c>
      <c r="BS701" s="148">
        <f t="shared" si="462"/>
        <v>101245875.90568</v>
      </c>
      <c r="BT701" s="136">
        <v>0</v>
      </c>
      <c r="BU701" s="149">
        <f t="shared" si="463"/>
        <v>8437527.7216000017</v>
      </c>
      <c r="BV701" s="153">
        <f t="shared" si="464"/>
        <v>4218763.8608000008</v>
      </c>
      <c r="BW701" s="134">
        <f t="shared" si="465"/>
        <v>88589584.323280007</v>
      </c>
      <c r="BX701" s="148">
        <f t="shared" si="466"/>
        <v>7687614</v>
      </c>
      <c r="BY701" s="135">
        <f t="shared" si="467"/>
        <v>80901970.323280007</v>
      </c>
      <c r="CD701" s="400">
        <f>'آبان 1400'!AU702</f>
        <v>75567663.216000006</v>
      </c>
      <c r="CE701" s="401">
        <f>'آبان 1400'!AV702</f>
        <v>54308316.440880008</v>
      </c>
      <c r="CF701" s="401">
        <f>'آبان 1400'!AW702</f>
        <v>72912168.215999991</v>
      </c>
      <c r="CG701" s="401">
        <f>'آبان 1400'!AX702</f>
        <v>5103851.7751199994</v>
      </c>
      <c r="CH701" s="401">
        <f>'آبان 1400'!AY702</f>
        <v>1430831.644088001</v>
      </c>
      <c r="CI701" s="401">
        <f>'آبان 1400'!AZ702</f>
        <v>0</v>
      </c>
      <c r="CJ701" s="401">
        <f>'آبان 1400'!BA702</f>
        <v>0</v>
      </c>
      <c r="CK701" s="401">
        <f>'آبان 1400'!BB702</f>
        <v>0</v>
      </c>
      <c r="CL701" s="401">
        <f>'آبان 1400'!BC702</f>
        <v>0</v>
      </c>
      <c r="CM701" s="401">
        <f>'آبان 1400'!BD702</f>
        <v>0</v>
      </c>
      <c r="CN701" s="401">
        <f>'آبان 1400'!BE702</f>
        <v>0</v>
      </c>
      <c r="CO701" s="401">
        <f>'آبان 1400'!BF702</f>
        <v>0</v>
      </c>
      <c r="CP701" s="401">
        <f>'آبان 1400'!BG702</f>
        <v>6534683.4192080004</v>
      </c>
      <c r="CQ701" s="401">
        <f>'آبان 1400'!BH702</f>
        <v>69032979</v>
      </c>
      <c r="CR701" s="401">
        <f t="shared" si="468"/>
        <v>75567663.216000006</v>
      </c>
      <c r="CS701" s="56">
        <f t="shared" si="469"/>
        <v>4659160</v>
      </c>
      <c r="CT701" s="400">
        <f t="shared" si="470"/>
        <v>2329580</v>
      </c>
      <c r="CU701" s="401">
        <f t="shared" si="471"/>
        <v>698874</v>
      </c>
      <c r="CV701" s="401">
        <f t="shared" si="472"/>
        <v>1120000</v>
      </c>
      <c r="CW701" s="56">
        <v>0</v>
      </c>
      <c r="CX701" s="401">
        <f t="shared" si="473"/>
        <v>84375277.216000006</v>
      </c>
      <c r="CY701" s="401">
        <f t="shared" si="474"/>
        <v>72912168.215999991</v>
      </c>
      <c r="CZ701" s="401">
        <f t="shared" si="475"/>
        <v>16769798.689679999</v>
      </c>
      <c r="DA701" s="401">
        <f t="shared" si="476"/>
        <v>101145075.90568</v>
      </c>
      <c r="DB701" s="401">
        <f t="shared" si="477"/>
        <v>100800</v>
      </c>
      <c r="DC701" s="401">
        <f t="shared" si="478"/>
        <v>101245875.90568</v>
      </c>
      <c r="DD701" s="406">
        <v>0</v>
      </c>
      <c r="DE701" s="401">
        <f t="shared" si="479"/>
        <v>8437527.7216000017</v>
      </c>
      <c r="DF701" s="401">
        <f t="shared" si="480"/>
        <v>4218763.8608000008</v>
      </c>
      <c r="DG701" s="401">
        <f t="shared" si="481"/>
        <v>88589584.323280007</v>
      </c>
      <c r="DH701" s="401">
        <f t="shared" si="482"/>
        <v>7687614</v>
      </c>
      <c r="DI701" s="401">
        <f t="shared" si="483"/>
        <v>80901970.323280007</v>
      </c>
      <c r="DJ701" s="401">
        <f t="shared" si="484"/>
        <v>0</v>
      </c>
      <c r="DL701" s="408">
        <f t="shared" si="485"/>
        <v>6638737.5</v>
      </c>
      <c r="DM701" s="408">
        <f t="shared" si="486"/>
        <v>-1979577.5</v>
      </c>
    </row>
    <row r="702" spans="1:117" s="56" customFormat="1" ht="21" x14ac:dyDescent="0.2">
      <c r="A702" s="192">
        <f t="shared" si="447"/>
        <v>2655495</v>
      </c>
      <c r="B702" s="137">
        <f>'آبان 1400'!B703</f>
        <v>697</v>
      </c>
      <c r="C702" s="137">
        <f>'آبان 1400'!C703</f>
        <v>496</v>
      </c>
      <c r="D702" s="137">
        <f>'آبان 1400'!D703</f>
        <v>13028</v>
      </c>
      <c r="E702" s="137" t="str">
        <f>'آبان 1400'!E703</f>
        <v>علي</v>
      </c>
      <c r="F702" s="137" t="str">
        <f>'آبان 1400'!F703</f>
        <v>محمدي آسايش</v>
      </c>
      <c r="G702" s="137" t="str">
        <f>'آبان 1400'!G703</f>
        <v>نگهبان</v>
      </c>
      <c r="H702" s="137" t="str">
        <f>'آبان 1400'!H703</f>
        <v>البرز</v>
      </c>
      <c r="I702" s="137" t="str">
        <f>'آبان 1400'!I703</f>
        <v>129-813-841590-1</v>
      </c>
      <c r="J702" s="137" t="str">
        <f>'آبان 1400'!J703</f>
        <v>1602179492</v>
      </c>
      <c r="K702" s="137" t="str">
        <f>'آبان 1400'!K703</f>
        <v>0026210290</v>
      </c>
      <c r="L702" s="137" t="str">
        <f>'آبان 1400'!L703</f>
        <v>البرز</v>
      </c>
      <c r="M702" s="137" t="str">
        <f>'آبان 1400'!M703</f>
        <v>نگهبان</v>
      </c>
      <c r="N702" s="121" t="str">
        <f>'آبان 1400'!N703</f>
        <v>*</v>
      </c>
      <c r="O702" s="120">
        <f>'آبان 1400'!O703</f>
        <v>0</v>
      </c>
      <c r="P702" s="122">
        <f>'آبان 1400'!P703</f>
        <v>0</v>
      </c>
      <c r="Q702" s="362">
        <f>'آبان 1400'!Q703</f>
        <v>30</v>
      </c>
      <c r="R702" s="362">
        <f>'آبان 1400'!R703</f>
        <v>120</v>
      </c>
      <c r="S702" s="362">
        <f>'آبان 1400'!S703</f>
        <v>110</v>
      </c>
      <c r="T702" s="362">
        <f>'آبان 1400'!T703</f>
        <v>29.33</v>
      </c>
      <c r="U702" s="138">
        <f>'آبان 1400'!U703</f>
        <v>0</v>
      </c>
      <c r="V702" s="121">
        <f>'آبان 1400'!W703</f>
        <v>0</v>
      </c>
      <c r="W702" s="122">
        <f>'آبان 1400'!X703</f>
        <v>0</v>
      </c>
      <c r="X702" s="370">
        <f>'آبان 1400'!Y703</f>
        <v>2</v>
      </c>
      <c r="Y702" s="370">
        <f>'آبان 1400'!Z703</f>
        <v>2</v>
      </c>
      <c r="Z702" s="139">
        <f>'آبان 1400'!AA703</f>
        <v>885165</v>
      </c>
      <c r="AA702" s="139">
        <f>'آبان 1400'!AB703</f>
        <v>46667</v>
      </c>
      <c r="AB702" s="139">
        <f>'آبان 1400'!AC703</f>
        <v>931832</v>
      </c>
      <c r="AC702" s="139">
        <f>'آبان 1400'!AD703</f>
        <v>4500000</v>
      </c>
      <c r="AD702" s="139">
        <f>'آبان 1400'!AE703</f>
        <v>6000000</v>
      </c>
      <c r="AE702" s="140">
        <f>'آبان 1400'!AF703</f>
        <v>177895.19999999998</v>
      </c>
      <c r="AF702" s="123">
        <f>'آبان 1400'!AG703</f>
        <v>26554950</v>
      </c>
      <c r="AG702" s="124">
        <f>'آبان 1400'!AH703</f>
        <v>1400010</v>
      </c>
      <c r="AH702" s="124">
        <f>'آبان 1400'!AI703</f>
        <v>21347423.999999996</v>
      </c>
      <c r="AI702" s="124">
        <f>'آبان 1400'!AJ703</f>
        <v>5310990</v>
      </c>
      <c r="AJ702" s="124">
        <f>'آبان 1400'!AK703</f>
        <v>4500000</v>
      </c>
      <c r="AK702" s="124">
        <f>'آبان 1400'!AL703</f>
        <v>6000000</v>
      </c>
      <c r="AL702" s="124">
        <f>'آبان 1400'!AM703</f>
        <v>4892117.9999999991</v>
      </c>
      <c r="AM702" s="124">
        <f>'آبان 1400'!AN703</f>
        <v>5217666.2159999991</v>
      </c>
      <c r="AN702" s="124">
        <f>'آبان 1400'!AO703</f>
        <v>0</v>
      </c>
      <c r="AO702" s="124">
        <f>'آبان 1400'!AP703</f>
        <v>3000000</v>
      </c>
      <c r="AP702" s="124">
        <f>'آبان 1400'!AQ703</f>
        <v>0</v>
      </c>
      <c r="AQ702" s="124">
        <f>'آبان 1400'!AR703</f>
        <v>0</v>
      </c>
      <c r="AR702" s="124">
        <f>'آبان 1400'!AS703</f>
        <v>0</v>
      </c>
      <c r="AS702" s="379">
        <f>'آبان 1400'!AT703</f>
        <v>0</v>
      </c>
      <c r="AT702" s="372">
        <f t="shared" si="448"/>
        <v>78223158.216000006</v>
      </c>
      <c r="AU702" s="174">
        <f>'آبان 1400'!AV703</f>
        <v>54308316.440880008</v>
      </c>
      <c r="AV702" s="142">
        <f>'آبان 1400'!AW703</f>
        <v>72912168.215999991</v>
      </c>
      <c r="AW702" s="143">
        <f t="shared" si="449"/>
        <v>5103851.7751199994</v>
      </c>
      <c r="AX702" s="76">
        <f t="shared" si="450"/>
        <v>1430831.644088001</v>
      </c>
      <c r="AY702" s="143">
        <f>'آبان 1400'!AZ703</f>
        <v>0</v>
      </c>
      <c r="AZ702" s="143">
        <f>'آبان 1400'!BA703</f>
        <v>0</v>
      </c>
      <c r="BA702" s="143">
        <f>'آبان 1400'!BB703</f>
        <v>0</v>
      </c>
      <c r="BB702" s="143">
        <f>'آبان 1400'!BC703</f>
        <v>0</v>
      </c>
      <c r="BC702" s="143">
        <f>'آبان 1400'!BD703</f>
        <v>0</v>
      </c>
      <c r="BD702" s="143">
        <f>'آبان 1400'!BE703</f>
        <v>0</v>
      </c>
      <c r="BE702" s="143">
        <f>'آبان 1400'!BF703</f>
        <v>0</v>
      </c>
      <c r="BF702" s="144">
        <f t="shared" si="451"/>
        <v>6534683.4192080004</v>
      </c>
      <c r="BG702" s="141">
        <f t="shared" si="452"/>
        <v>71688474</v>
      </c>
      <c r="BH702" s="145">
        <f t="shared" si="453"/>
        <v>78223158.216000006</v>
      </c>
      <c r="BI702" s="128">
        <f t="shared" si="446"/>
        <v>4659160</v>
      </c>
      <c r="BJ702" s="146">
        <f t="shared" si="454"/>
        <v>2329580</v>
      </c>
      <c r="BK702" s="146">
        <f t="shared" si="455"/>
        <v>698874</v>
      </c>
      <c r="BL702" s="147">
        <f t="shared" si="456"/>
        <v>1120000</v>
      </c>
      <c r="BM702" s="383">
        <v>0</v>
      </c>
      <c r="BN702" s="148">
        <f t="shared" si="457"/>
        <v>87030772.216000006</v>
      </c>
      <c r="BO702" s="149">
        <f t="shared" si="458"/>
        <v>72912168.215999991</v>
      </c>
      <c r="BP702" s="150">
        <f t="shared" si="459"/>
        <v>16769798.689679999</v>
      </c>
      <c r="BQ702" s="151">
        <f t="shared" si="460"/>
        <v>103800570.90568</v>
      </c>
      <c r="BR702" s="152">
        <f t="shared" si="461"/>
        <v>100800</v>
      </c>
      <c r="BS702" s="148">
        <f t="shared" si="462"/>
        <v>103901370.90568</v>
      </c>
      <c r="BT702" s="136">
        <v>0</v>
      </c>
      <c r="BU702" s="149">
        <f t="shared" si="463"/>
        <v>8703077.2216000017</v>
      </c>
      <c r="BV702" s="153">
        <f t="shared" si="464"/>
        <v>4351538.6108000008</v>
      </c>
      <c r="BW702" s="134">
        <f t="shared" si="465"/>
        <v>90846755.073280007</v>
      </c>
      <c r="BX702" s="148">
        <f t="shared" si="466"/>
        <v>7687614</v>
      </c>
      <c r="BY702" s="135">
        <f t="shared" si="467"/>
        <v>83159141.073280007</v>
      </c>
      <c r="CD702" s="400">
        <f>'آبان 1400'!AU703</f>
        <v>78223158.216000006</v>
      </c>
      <c r="CE702" s="401">
        <f>'آبان 1400'!AV703</f>
        <v>54308316.440880008</v>
      </c>
      <c r="CF702" s="401">
        <f>'آبان 1400'!AW703</f>
        <v>72912168.215999991</v>
      </c>
      <c r="CG702" s="401">
        <f>'آبان 1400'!AX703</f>
        <v>5103851.7751199994</v>
      </c>
      <c r="CH702" s="401">
        <f>'آبان 1400'!AY703</f>
        <v>1430831.644088001</v>
      </c>
      <c r="CI702" s="401">
        <f>'آبان 1400'!AZ703</f>
        <v>0</v>
      </c>
      <c r="CJ702" s="401">
        <f>'آبان 1400'!BA703</f>
        <v>0</v>
      </c>
      <c r="CK702" s="401">
        <f>'آبان 1400'!BB703</f>
        <v>0</v>
      </c>
      <c r="CL702" s="401">
        <f>'آبان 1400'!BC703</f>
        <v>0</v>
      </c>
      <c r="CM702" s="401">
        <f>'آبان 1400'!BD703</f>
        <v>0</v>
      </c>
      <c r="CN702" s="401">
        <f>'آبان 1400'!BE703</f>
        <v>0</v>
      </c>
      <c r="CO702" s="401">
        <f>'آبان 1400'!BF703</f>
        <v>0</v>
      </c>
      <c r="CP702" s="401">
        <f>'آبان 1400'!BG703</f>
        <v>6534683.4192080004</v>
      </c>
      <c r="CQ702" s="401">
        <f>'آبان 1400'!BH703</f>
        <v>71688474</v>
      </c>
      <c r="CR702" s="401">
        <f t="shared" si="468"/>
        <v>78223158.216000006</v>
      </c>
      <c r="CS702" s="56">
        <f t="shared" si="469"/>
        <v>4659160</v>
      </c>
      <c r="CT702" s="400">
        <f t="shared" si="470"/>
        <v>2329580</v>
      </c>
      <c r="CU702" s="401">
        <f t="shared" si="471"/>
        <v>698874</v>
      </c>
      <c r="CV702" s="401">
        <f t="shared" si="472"/>
        <v>1120000</v>
      </c>
      <c r="CW702" s="56">
        <v>0</v>
      </c>
      <c r="CX702" s="401">
        <f t="shared" si="473"/>
        <v>87030772.216000006</v>
      </c>
      <c r="CY702" s="401">
        <f t="shared" si="474"/>
        <v>72912168.215999991</v>
      </c>
      <c r="CZ702" s="401">
        <f t="shared" si="475"/>
        <v>16769798.689679999</v>
      </c>
      <c r="DA702" s="401">
        <f t="shared" si="476"/>
        <v>103800570.90568</v>
      </c>
      <c r="DB702" s="401">
        <f t="shared" si="477"/>
        <v>100800</v>
      </c>
      <c r="DC702" s="401">
        <f t="shared" si="478"/>
        <v>103901370.90568</v>
      </c>
      <c r="DD702" s="406">
        <v>0</v>
      </c>
      <c r="DE702" s="401">
        <f t="shared" si="479"/>
        <v>8703077.2216000017</v>
      </c>
      <c r="DF702" s="401">
        <f t="shared" si="480"/>
        <v>4351538.6108000008</v>
      </c>
      <c r="DG702" s="401">
        <f t="shared" si="481"/>
        <v>90846755.073280007</v>
      </c>
      <c r="DH702" s="401">
        <f t="shared" si="482"/>
        <v>7687614</v>
      </c>
      <c r="DI702" s="401">
        <f t="shared" si="483"/>
        <v>83159141.073280007</v>
      </c>
      <c r="DJ702" s="401">
        <f t="shared" si="484"/>
        <v>0</v>
      </c>
      <c r="DL702" s="408">
        <f t="shared" si="485"/>
        <v>6638737.5</v>
      </c>
      <c r="DM702" s="408">
        <f t="shared" si="486"/>
        <v>-1979577.5</v>
      </c>
    </row>
    <row r="703" spans="1:117" s="56" customFormat="1" ht="21" x14ac:dyDescent="0.2">
      <c r="A703" s="192">
        <f t="shared" si="447"/>
        <v>2655495</v>
      </c>
      <c r="B703" s="137">
        <f>'آبان 1400'!B704</f>
        <v>698</v>
      </c>
      <c r="C703" s="137">
        <f>'آبان 1400'!C704</f>
        <v>497</v>
      </c>
      <c r="D703" s="137">
        <f>'آبان 1400'!D704</f>
        <v>13048</v>
      </c>
      <c r="E703" s="137" t="str">
        <f>'آبان 1400'!E704</f>
        <v>كاظم</v>
      </c>
      <c r="F703" s="137" t="str">
        <f>'آبان 1400'!F704</f>
        <v>خان محمدي سبزيكار</v>
      </c>
      <c r="G703" s="137" t="str">
        <f>'آبان 1400'!G704</f>
        <v>نگهبان</v>
      </c>
      <c r="H703" s="137" t="str">
        <f>'آبان 1400'!H704</f>
        <v>البرز</v>
      </c>
      <c r="I703" s="137" t="str">
        <f>'آبان 1400'!I704</f>
        <v>129-813-850991-1</v>
      </c>
      <c r="J703" s="137" t="str">
        <f>'آبان 1400'!J704</f>
        <v>3256213006</v>
      </c>
      <c r="K703" s="137" t="str">
        <f>'آبان 1400'!K704</f>
        <v>0026084744</v>
      </c>
      <c r="L703" s="137" t="str">
        <f>'آبان 1400'!L704</f>
        <v>البرز</v>
      </c>
      <c r="M703" s="137" t="str">
        <f>'آبان 1400'!M704</f>
        <v>نگهبان</v>
      </c>
      <c r="N703" s="121" t="str">
        <f>'آبان 1400'!N704</f>
        <v>*</v>
      </c>
      <c r="O703" s="120">
        <f>'آبان 1400'!O704</f>
        <v>0</v>
      </c>
      <c r="P703" s="122">
        <f>'آبان 1400'!P704</f>
        <v>0</v>
      </c>
      <c r="Q703" s="362">
        <f>'آبان 1400'!Q704</f>
        <v>30</v>
      </c>
      <c r="R703" s="362">
        <f>'آبان 1400'!R704</f>
        <v>120</v>
      </c>
      <c r="S703" s="362">
        <f>'آبان 1400'!S704</f>
        <v>110</v>
      </c>
      <c r="T703" s="362">
        <f>'آبان 1400'!T704</f>
        <v>29.33</v>
      </c>
      <c r="U703" s="138">
        <f>'آبان 1400'!U704</f>
        <v>0</v>
      </c>
      <c r="V703" s="121">
        <f>'آبان 1400'!W704</f>
        <v>0</v>
      </c>
      <c r="W703" s="122">
        <f>'آبان 1400'!X704</f>
        <v>0</v>
      </c>
      <c r="X703" s="370">
        <f>'آبان 1400'!Y704</f>
        <v>2</v>
      </c>
      <c r="Y703" s="370">
        <f>'آبان 1400'!Z704</f>
        <v>1</v>
      </c>
      <c r="Z703" s="139">
        <f>'آبان 1400'!AA704</f>
        <v>885165</v>
      </c>
      <c r="AA703" s="139">
        <f>'آبان 1400'!AB704</f>
        <v>46667</v>
      </c>
      <c r="AB703" s="139">
        <f>'آبان 1400'!AC704</f>
        <v>931832</v>
      </c>
      <c r="AC703" s="139">
        <f>'آبان 1400'!AD704</f>
        <v>4500000</v>
      </c>
      <c r="AD703" s="139">
        <f>'آبان 1400'!AE704</f>
        <v>6000000</v>
      </c>
      <c r="AE703" s="140">
        <f>'آبان 1400'!AF704</f>
        <v>177895.19999999998</v>
      </c>
      <c r="AF703" s="123">
        <f>'آبان 1400'!AG704</f>
        <v>26554950</v>
      </c>
      <c r="AG703" s="124">
        <f>'آبان 1400'!AH704</f>
        <v>1400010</v>
      </c>
      <c r="AH703" s="124">
        <f>'آبان 1400'!AI704</f>
        <v>21347423.999999996</v>
      </c>
      <c r="AI703" s="124">
        <f>'آبان 1400'!AJ704</f>
        <v>2655495</v>
      </c>
      <c r="AJ703" s="124">
        <f>'آبان 1400'!AK704</f>
        <v>4500000</v>
      </c>
      <c r="AK703" s="124">
        <f>'آبان 1400'!AL704</f>
        <v>6000000</v>
      </c>
      <c r="AL703" s="124">
        <f>'آبان 1400'!AM704</f>
        <v>4892117.9999999991</v>
      </c>
      <c r="AM703" s="124">
        <f>'آبان 1400'!AN704</f>
        <v>5217666.2159999991</v>
      </c>
      <c r="AN703" s="124">
        <f>'آبان 1400'!AO704</f>
        <v>0</v>
      </c>
      <c r="AO703" s="124">
        <f>'آبان 1400'!AP704</f>
        <v>3000000</v>
      </c>
      <c r="AP703" s="124">
        <f>'آبان 1400'!AQ704</f>
        <v>0</v>
      </c>
      <c r="AQ703" s="124">
        <f>'آبان 1400'!AR704</f>
        <v>0</v>
      </c>
      <c r="AR703" s="124">
        <f>'آبان 1400'!AS704</f>
        <v>0</v>
      </c>
      <c r="AS703" s="379">
        <f>'آبان 1400'!AT704</f>
        <v>0</v>
      </c>
      <c r="AT703" s="372">
        <f t="shared" si="448"/>
        <v>75567663.216000006</v>
      </c>
      <c r="AU703" s="174">
        <f>'آبان 1400'!AV704</f>
        <v>54308316.440880008</v>
      </c>
      <c r="AV703" s="142">
        <f>'آبان 1400'!AW704</f>
        <v>72912168.215999991</v>
      </c>
      <c r="AW703" s="143">
        <f t="shared" si="449"/>
        <v>5103851.7751199994</v>
      </c>
      <c r="AX703" s="76">
        <f t="shared" si="450"/>
        <v>1430831.644088001</v>
      </c>
      <c r="AY703" s="143">
        <f>'آبان 1400'!AZ704</f>
        <v>0</v>
      </c>
      <c r="AZ703" s="143">
        <f>'آبان 1400'!BA704</f>
        <v>0</v>
      </c>
      <c r="BA703" s="143">
        <f>'آبان 1400'!BB704</f>
        <v>0</v>
      </c>
      <c r="BB703" s="143">
        <f>'آبان 1400'!BC704</f>
        <v>0</v>
      </c>
      <c r="BC703" s="143">
        <f>'آبان 1400'!BD704</f>
        <v>0</v>
      </c>
      <c r="BD703" s="143">
        <f>'آبان 1400'!BE704</f>
        <v>0</v>
      </c>
      <c r="BE703" s="143">
        <f>'آبان 1400'!BF704</f>
        <v>0</v>
      </c>
      <c r="BF703" s="144">
        <f t="shared" si="451"/>
        <v>6534683.4192080004</v>
      </c>
      <c r="BG703" s="141">
        <f t="shared" si="452"/>
        <v>69032979</v>
      </c>
      <c r="BH703" s="145">
        <f t="shared" si="453"/>
        <v>75567663.216000006</v>
      </c>
      <c r="BI703" s="128">
        <f t="shared" si="446"/>
        <v>4659160</v>
      </c>
      <c r="BJ703" s="146">
        <f t="shared" si="454"/>
        <v>2329580</v>
      </c>
      <c r="BK703" s="146">
        <f t="shared" si="455"/>
        <v>698874</v>
      </c>
      <c r="BL703" s="147">
        <f t="shared" si="456"/>
        <v>1120000</v>
      </c>
      <c r="BM703" s="383">
        <v>0</v>
      </c>
      <c r="BN703" s="148">
        <f t="shared" si="457"/>
        <v>84375277.216000006</v>
      </c>
      <c r="BO703" s="149">
        <f t="shared" si="458"/>
        <v>72912168.215999991</v>
      </c>
      <c r="BP703" s="150">
        <f t="shared" si="459"/>
        <v>16769798.689679999</v>
      </c>
      <c r="BQ703" s="151">
        <f t="shared" si="460"/>
        <v>101145075.90568</v>
      </c>
      <c r="BR703" s="152">
        <f t="shared" si="461"/>
        <v>100800</v>
      </c>
      <c r="BS703" s="148">
        <f t="shared" si="462"/>
        <v>101245875.90568</v>
      </c>
      <c r="BT703" s="136">
        <v>0</v>
      </c>
      <c r="BU703" s="149">
        <f t="shared" si="463"/>
        <v>8437527.7216000017</v>
      </c>
      <c r="BV703" s="153">
        <f t="shared" si="464"/>
        <v>4218763.8608000008</v>
      </c>
      <c r="BW703" s="134">
        <f t="shared" si="465"/>
        <v>88589584.323280007</v>
      </c>
      <c r="BX703" s="148">
        <f t="shared" si="466"/>
        <v>7687614</v>
      </c>
      <c r="BY703" s="135">
        <f t="shared" si="467"/>
        <v>80901970.323280007</v>
      </c>
      <c r="CD703" s="400">
        <f>'آبان 1400'!AU704</f>
        <v>75567663.216000006</v>
      </c>
      <c r="CE703" s="401">
        <f>'آبان 1400'!AV704</f>
        <v>54308316.440880008</v>
      </c>
      <c r="CF703" s="401">
        <f>'آبان 1400'!AW704</f>
        <v>72912168.215999991</v>
      </c>
      <c r="CG703" s="401">
        <f>'آبان 1400'!AX704</f>
        <v>5103851.7751199994</v>
      </c>
      <c r="CH703" s="401">
        <f>'آبان 1400'!AY704</f>
        <v>1430831.644088001</v>
      </c>
      <c r="CI703" s="401">
        <f>'آبان 1400'!AZ704</f>
        <v>0</v>
      </c>
      <c r="CJ703" s="401">
        <f>'آبان 1400'!BA704</f>
        <v>0</v>
      </c>
      <c r="CK703" s="401">
        <f>'آبان 1400'!BB704</f>
        <v>0</v>
      </c>
      <c r="CL703" s="401">
        <f>'آبان 1400'!BC704</f>
        <v>0</v>
      </c>
      <c r="CM703" s="401">
        <f>'آبان 1400'!BD704</f>
        <v>0</v>
      </c>
      <c r="CN703" s="401">
        <f>'آبان 1400'!BE704</f>
        <v>0</v>
      </c>
      <c r="CO703" s="401">
        <f>'آبان 1400'!BF704</f>
        <v>0</v>
      </c>
      <c r="CP703" s="401">
        <f>'آبان 1400'!BG704</f>
        <v>6534683.4192080004</v>
      </c>
      <c r="CQ703" s="401">
        <f>'آبان 1400'!BH704</f>
        <v>69032979</v>
      </c>
      <c r="CR703" s="401">
        <f t="shared" si="468"/>
        <v>75567663.216000006</v>
      </c>
      <c r="CS703" s="56">
        <f t="shared" si="469"/>
        <v>4659160</v>
      </c>
      <c r="CT703" s="400">
        <f t="shared" si="470"/>
        <v>2329580</v>
      </c>
      <c r="CU703" s="401">
        <f t="shared" si="471"/>
        <v>698874</v>
      </c>
      <c r="CV703" s="401">
        <f t="shared" si="472"/>
        <v>1120000</v>
      </c>
      <c r="CW703" s="56">
        <v>0</v>
      </c>
      <c r="CX703" s="401">
        <f t="shared" si="473"/>
        <v>84375277.216000006</v>
      </c>
      <c r="CY703" s="401">
        <f t="shared" si="474"/>
        <v>72912168.215999991</v>
      </c>
      <c r="CZ703" s="401">
        <f t="shared" si="475"/>
        <v>16769798.689679999</v>
      </c>
      <c r="DA703" s="401">
        <f t="shared" si="476"/>
        <v>101145075.90568</v>
      </c>
      <c r="DB703" s="401">
        <f t="shared" si="477"/>
        <v>100800</v>
      </c>
      <c r="DC703" s="401">
        <f t="shared" si="478"/>
        <v>101245875.90568</v>
      </c>
      <c r="DD703" s="406">
        <v>0</v>
      </c>
      <c r="DE703" s="401">
        <f t="shared" si="479"/>
        <v>8437527.7216000017</v>
      </c>
      <c r="DF703" s="401">
        <f t="shared" si="480"/>
        <v>4218763.8608000008</v>
      </c>
      <c r="DG703" s="401">
        <f t="shared" si="481"/>
        <v>88589584.323280007</v>
      </c>
      <c r="DH703" s="401">
        <f t="shared" si="482"/>
        <v>7687614</v>
      </c>
      <c r="DI703" s="401">
        <f t="shared" si="483"/>
        <v>80901970.323280007</v>
      </c>
      <c r="DJ703" s="401">
        <f t="shared" si="484"/>
        <v>0</v>
      </c>
      <c r="DL703" s="408">
        <f t="shared" si="485"/>
        <v>6638737.5</v>
      </c>
      <c r="DM703" s="408">
        <f t="shared" si="486"/>
        <v>-1979577.5</v>
      </c>
    </row>
    <row r="704" spans="1:117" s="56" customFormat="1" ht="21" x14ac:dyDescent="0.2">
      <c r="A704" s="192">
        <f t="shared" si="447"/>
        <v>2655495</v>
      </c>
      <c r="B704" s="137">
        <f>'آبان 1400'!B705</f>
        <v>699</v>
      </c>
      <c r="C704" s="137">
        <f>'آبان 1400'!C705</f>
        <v>498</v>
      </c>
      <c r="D704" s="137">
        <f>'آبان 1400'!D705</f>
        <v>13041</v>
      </c>
      <c r="E704" s="137" t="str">
        <f>'آبان 1400'!E705</f>
        <v>عباس</v>
      </c>
      <c r="F704" s="137" t="str">
        <f>'آبان 1400'!F705</f>
        <v>ماری</v>
      </c>
      <c r="G704" s="137" t="str">
        <f>'آبان 1400'!G705</f>
        <v>نگهبان</v>
      </c>
      <c r="H704" s="137" t="str">
        <f>'آبان 1400'!H705</f>
        <v>البرز</v>
      </c>
      <c r="I704" s="137" t="str">
        <f>'آبان 1400'!I705</f>
        <v>129-813-1047443-1</v>
      </c>
      <c r="J704" s="137" t="str">
        <f>'آبان 1400'!J705</f>
        <v>0321450701</v>
      </c>
      <c r="K704" s="137" t="str">
        <f>'آبان 1400'!K705</f>
        <v>0020085369</v>
      </c>
      <c r="L704" s="137" t="str">
        <f>'آبان 1400'!L705</f>
        <v>البرز</v>
      </c>
      <c r="M704" s="137" t="str">
        <f>'آبان 1400'!M705</f>
        <v>نگهبان</v>
      </c>
      <c r="N704" s="121" t="str">
        <f>'آبان 1400'!N705</f>
        <v>*</v>
      </c>
      <c r="O704" s="120">
        <f>'آبان 1400'!O705</f>
        <v>0</v>
      </c>
      <c r="P704" s="122">
        <f>'آبان 1400'!P705</f>
        <v>0</v>
      </c>
      <c r="Q704" s="362">
        <f>'آبان 1400'!Q705</f>
        <v>30</v>
      </c>
      <c r="R704" s="362">
        <f>'آبان 1400'!R705</f>
        <v>120</v>
      </c>
      <c r="S704" s="362">
        <f>'آبان 1400'!S705</f>
        <v>110</v>
      </c>
      <c r="T704" s="362">
        <f>'آبان 1400'!T705</f>
        <v>29.33</v>
      </c>
      <c r="U704" s="138">
        <f>'آبان 1400'!U705</f>
        <v>0</v>
      </c>
      <c r="V704" s="121">
        <f>'آبان 1400'!W705</f>
        <v>0</v>
      </c>
      <c r="W704" s="122">
        <f>'آبان 1400'!X705</f>
        <v>0</v>
      </c>
      <c r="X704" s="370">
        <f>'آبان 1400'!Y705</f>
        <v>2</v>
      </c>
      <c r="Y704" s="370">
        <f>'آبان 1400'!Z705</f>
        <v>3</v>
      </c>
      <c r="Z704" s="139">
        <f>'آبان 1400'!AA705</f>
        <v>885165</v>
      </c>
      <c r="AA704" s="139">
        <f>'آبان 1400'!AB705</f>
        <v>46667</v>
      </c>
      <c r="AB704" s="139">
        <f>'آبان 1400'!AC705</f>
        <v>931832</v>
      </c>
      <c r="AC704" s="139">
        <f>'آبان 1400'!AD705</f>
        <v>4500000</v>
      </c>
      <c r="AD704" s="139">
        <f>'آبان 1400'!AE705</f>
        <v>6000000</v>
      </c>
      <c r="AE704" s="140">
        <f>'آبان 1400'!AF705</f>
        <v>177895.19999999998</v>
      </c>
      <c r="AF704" s="123">
        <f>'آبان 1400'!AG705</f>
        <v>26554950</v>
      </c>
      <c r="AG704" s="124">
        <f>'آبان 1400'!AH705</f>
        <v>1400010</v>
      </c>
      <c r="AH704" s="124">
        <f>'آبان 1400'!AI705</f>
        <v>21347423.999999996</v>
      </c>
      <c r="AI704" s="124">
        <f>'آبان 1400'!AJ705</f>
        <v>7966485</v>
      </c>
      <c r="AJ704" s="124">
        <f>'آبان 1400'!AK705</f>
        <v>4500000</v>
      </c>
      <c r="AK704" s="124">
        <f>'آبان 1400'!AL705</f>
        <v>6000000</v>
      </c>
      <c r="AL704" s="124">
        <f>'آبان 1400'!AM705</f>
        <v>4892117.9999999991</v>
      </c>
      <c r="AM704" s="124">
        <f>'آبان 1400'!AN705</f>
        <v>5217666.2159999991</v>
      </c>
      <c r="AN704" s="124">
        <f>'آبان 1400'!AO705</f>
        <v>0</v>
      </c>
      <c r="AO704" s="124">
        <f>'آبان 1400'!AP705</f>
        <v>3000000</v>
      </c>
      <c r="AP704" s="124">
        <f>'آبان 1400'!AQ705</f>
        <v>0</v>
      </c>
      <c r="AQ704" s="124">
        <f>'آبان 1400'!AR705</f>
        <v>0</v>
      </c>
      <c r="AR704" s="124">
        <f>'آبان 1400'!AS705</f>
        <v>0</v>
      </c>
      <c r="AS704" s="379">
        <f>'آبان 1400'!AT705</f>
        <v>0</v>
      </c>
      <c r="AT704" s="372">
        <f t="shared" si="448"/>
        <v>80878653.216000006</v>
      </c>
      <c r="AU704" s="174">
        <f>'آبان 1400'!AV705</f>
        <v>54308316.440880008</v>
      </c>
      <c r="AV704" s="142">
        <f>'آبان 1400'!AW705</f>
        <v>72912168.215999991</v>
      </c>
      <c r="AW704" s="143">
        <f t="shared" si="449"/>
        <v>5103851.7751199994</v>
      </c>
      <c r="AX704" s="76">
        <f t="shared" si="450"/>
        <v>1430831.644088001</v>
      </c>
      <c r="AY704" s="143">
        <f>'آبان 1400'!AZ705</f>
        <v>0</v>
      </c>
      <c r="AZ704" s="143">
        <f>'آبان 1400'!BA705</f>
        <v>0</v>
      </c>
      <c r="BA704" s="143">
        <f>'آبان 1400'!BB705</f>
        <v>0</v>
      </c>
      <c r="BB704" s="143">
        <f>'آبان 1400'!BC705</f>
        <v>0</v>
      </c>
      <c r="BC704" s="143">
        <f>'آبان 1400'!BD705</f>
        <v>0</v>
      </c>
      <c r="BD704" s="143">
        <f>'آبان 1400'!BE705</f>
        <v>0</v>
      </c>
      <c r="BE704" s="143">
        <f>'آبان 1400'!BF705</f>
        <v>0</v>
      </c>
      <c r="BF704" s="144">
        <f t="shared" si="451"/>
        <v>6534683.4192080004</v>
      </c>
      <c r="BG704" s="141">
        <f t="shared" si="452"/>
        <v>74343969</v>
      </c>
      <c r="BH704" s="145">
        <f t="shared" si="453"/>
        <v>80878653.216000006</v>
      </c>
      <c r="BI704" s="128">
        <f t="shared" si="446"/>
        <v>4659160</v>
      </c>
      <c r="BJ704" s="146">
        <f t="shared" si="454"/>
        <v>2329580</v>
      </c>
      <c r="BK704" s="146">
        <f t="shared" si="455"/>
        <v>698874</v>
      </c>
      <c r="BL704" s="147">
        <f t="shared" si="456"/>
        <v>1120000</v>
      </c>
      <c r="BM704" s="383">
        <v>0</v>
      </c>
      <c r="BN704" s="148">
        <f t="shared" si="457"/>
        <v>89686267.216000006</v>
      </c>
      <c r="BO704" s="149">
        <f t="shared" si="458"/>
        <v>72912168.215999991</v>
      </c>
      <c r="BP704" s="150">
        <f t="shared" si="459"/>
        <v>16769798.689679999</v>
      </c>
      <c r="BQ704" s="151">
        <f t="shared" si="460"/>
        <v>106456065.90568</v>
      </c>
      <c r="BR704" s="152">
        <f t="shared" si="461"/>
        <v>100800</v>
      </c>
      <c r="BS704" s="148">
        <f t="shared" si="462"/>
        <v>106556865.90568</v>
      </c>
      <c r="BT704" s="136">
        <v>0</v>
      </c>
      <c r="BU704" s="149">
        <f t="shared" si="463"/>
        <v>8968626.7216000017</v>
      </c>
      <c r="BV704" s="153">
        <f t="shared" si="464"/>
        <v>4484313.3608000008</v>
      </c>
      <c r="BW704" s="134">
        <f t="shared" si="465"/>
        <v>93103925.823280007</v>
      </c>
      <c r="BX704" s="148">
        <f t="shared" si="466"/>
        <v>7687614</v>
      </c>
      <c r="BY704" s="135">
        <f t="shared" si="467"/>
        <v>85416311.823280007</v>
      </c>
      <c r="CD704" s="400">
        <f>'آبان 1400'!AU705</f>
        <v>80878653.216000006</v>
      </c>
      <c r="CE704" s="401">
        <f>'آبان 1400'!AV705</f>
        <v>54308316.440880008</v>
      </c>
      <c r="CF704" s="401">
        <f>'آبان 1400'!AW705</f>
        <v>72912168.215999991</v>
      </c>
      <c r="CG704" s="401">
        <f>'آبان 1400'!AX705</f>
        <v>5103851.7751199994</v>
      </c>
      <c r="CH704" s="401">
        <f>'آبان 1400'!AY705</f>
        <v>1430831.644088001</v>
      </c>
      <c r="CI704" s="401">
        <f>'آبان 1400'!AZ705</f>
        <v>0</v>
      </c>
      <c r="CJ704" s="401">
        <f>'آبان 1400'!BA705</f>
        <v>0</v>
      </c>
      <c r="CK704" s="401">
        <f>'آبان 1400'!BB705</f>
        <v>0</v>
      </c>
      <c r="CL704" s="401">
        <f>'آبان 1400'!BC705</f>
        <v>0</v>
      </c>
      <c r="CM704" s="401">
        <f>'آبان 1400'!BD705</f>
        <v>0</v>
      </c>
      <c r="CN704" s="401">
        <f>'آبان 1400'!BE705</f>
        <v>0</v>
      </c>
      <c r="CO704" s="401">
        <f>'آبان 1400'!BF705</f>
        <v>0</v>
      </c>
      <c r="CP704" s="401">
        <f>'آبان 1400'!BG705</f>
        <v>6534683.4192080004</v>
      </c>
      <c r="CQ704" s="401">
        <f>'آبان 1400'!BH705</f>
        <v>74343969</v>
      </c>
      <c r="CR704" s="401">
        <f t="shared" si="468"/>
        <v>80878653.216000006</v>
      </c>
      <c r="CS704" s="56">
        <f t="shared" si="469"/>
        <v>4659160</v>
      </c>
      <c r="CT704" s="400">
        <f t="shared" si="470"/>
        <v>2329580</v>
      </c>
      <c r="CU704" s="401">
        <f t="shared" si="471"/>
        <v>698874</v>
      </c>
      <c r="CV704" s="401">
        <f t="shared" si="472"/>
        <v>1120000</v>
      </c>
      <c r="CW704" s="56">
        <v>0</v>
      </c>
      <c r="CX704" s="401">
        <f t="shared" si="473"/>
        <v>89686267.216000006</v>
      </c>
      <c r="CY704" s="401">
        <f t="shared" si="474"/>
        <v>72912168.215999991</v>
      </c>
      <c r="CZ704" s="401">
        <f t="shared" si="475"/>
        <v>16769798.689679999</v>
      </c>
      <c r="DA704" s="401">
        <f t="shared" si="476"/>
        <v>106456065.90568</v>
      </c>
      <c r="DB704" s="401">
        <f t="shared" si="477"/>
        <v>100800</v>
      </c>
      <c r="DC704" s="401">
        <f t="shared" si="478"/>
        <v>106556865.90568</v>
      </c>
      <c r="DD704" s="406">
        <v>0</v>
      </c>
      <c r="DE704" s="401">
        <f t="shared" si="479"/>
        <v>8968626.7216000017</v>
      </c>
      <c r="DF704" s="401">
        <f t="shared" si="480"/>
        <v>4484313.3608000008</v>
      </c>
      <c r="DG704" s="401">
        <f t="shared" si="481"/>
        <v>93103925.823280007</v>
      </c>
      <c r="DH704" s="401">
        <f t="shared" si="482"/>
        <v>7687614</v>
      </c>
      <c r="DI704" s="401">
        <f t="shared" si="483"/>
        <v>85416311.823280007</v>
      </c>
      <c r="DJ704" s="401">
        <f t="shared" si="484"/>
        <v>0</v>
      </c>
      <c r="DL704" s="408">
        <f t="shared" si="485"/>
        <v>6638737.5</v>
      </c>
      <c r="DM704" s="408">
        <f t="shared" si="486"/>
        <v>-1979577.5</v>
      </c>
    </row>
    <row r="705" spans="1:117" s="56" customFormat="1" ht="21" x14ac:dyDescent="0.2">
      <c r="A705" s="192">
        <f t="shared" si="447"/>
        <v>2655495</v>
      </c>
      <c r="B705" s="137">
        <f>'آبان 1400'!B706</f>
        <v>700</v>
      </c>
      <c r="C705" s="137">
        <f>'آبان 1400'!C706</f>
        <v>499</v>
      </c>
      <c r="D705" s="137">
        <f>'آبان 1400'!D706</f>
        <v>13064</v>
      </c>
      <c r="E705" s="137" t="str">
        <f>'آبان 1400'!E706</f>
        <v>اصغر</v>
      </c>
      <c r="F705" s="137" t="str">
        <f>'آبان 1400'!F706</f>
        <v>بزرگ مهر</v>
      </c>
      <c r="G705" s="137" t="str">
        <f>'آبان 1400'!G706</f>
        <v>نگهبان</v>
      </c>
      <c r="H705" s="137" t="str">
        <f>'آبان 1400'!H706</f>
        <v>البرز</v>
      </c>
      <c r="I705" s="137" t="str">
        <f>'آبان 1400'!I706</f>
        <v>129-813-571811-1</v>
      </c>
      <c r="J705" s="137" t="str">
        <f>'آبان 1400'!J706</f>
        <v>5388869891</v>
      </c>
      <c r="K705" s="137" t="str">
        <f>'آبان 1400'!K706</f>
        <v>0026107730</v>
      </c>
      <c r="L705" s="137" t="str">
        <f>'آبان 1400'!L706</f>
        <v>البرز</v>
      </c>
      <c r="M705" s="137" t="str">
        <f>'آبان 1400'!M706</f>
        <v>نگهبان</v>
      </c>
      <c r="N705" s="121" t="str">
        <f>'آبان 1400'!N706</f>
        <v>*</v>
      </c>
      <c r="O705" s="120">
        <f>'آبان 1400'!O706</f>
        <v>0</v>
      </c>
      <c r="P705" s="122">
        <f>'آبان 1400'!P706</f>
        <v>0</v>
      </c>
      <c r="Q705" s="362">
        <f>'آبان 1400'!Q706</f>
        <v>30</v>
      </c>
      <c r="R705" s="362">
        <f>'آبان 1400'!R706</f>
        <v>120</v>
      </c>
      <c r="S705" s="362">
        <f>'آبان 1400'!S706</f>
        <v>110</v>
      </c>
      <c r="T705" s="362">
        <f>'آبان 1400'!T706</f>
        <v>29.33</v>
      </c>
      <c r="U705" s="138">
        <f>'آبان 1400'!U706</f>
        <v>0</v>
      </c>
      <c r="V705" s="121">
        <f>'آبان 1400'!W706</f>
        <v>0</v>
      </c>
      <c r="W705" s="122">
        <f>'آبان 1400'!X706</f>
        <v>0</v>
      </c>
      <c r="X705" s="370">
        <f>'آبان 1400'!Y706</f>
        <v>2</v>
      </c>
      <c r="Y705" s="370">
        <f>'آبان 1400'!Z706</f>
        <v>0</v>
      </c>
      <c r="Z705" s="139">
        <f>'آبان 1400'!AA706</f>
        <v>885165</v>
      </c>
      <c r="AA705" s="139">
        <f>'آبان 1400'!AB706</f>
        <v>46667</v>
      </c>
      <c r="AB705" s="139">
        <f>'آبان 1400'!AC706</f>
        <v>931832</v>
      </c>
      <c r="AC705" s="139">
        <f>'آبان 1400'!AD706</f>
        <v>4500000</v>
      </c>
      <c r="AD705" s="139">
        <f>'آبان 1400'!AE706</f>
        <v>6000000</v>
      </c>
      <c r="AE705" s="140">
        <f>'آبان 1400'!AF706</f>
        <v>177895.19999999998</v>
      </c>
      <c r="AF705" s="123">
        <f>'آبان 1400'!AG706</f>
        <v>26554950</v>
      </c>
      <c r="AG705" s="124">
        <f>'آبان 1400'!AH706</f>
        <v>1400010</v>
      </c>
      <c r="AH705" s="124">
        <f>'آبان 1400'!AI706</f>
        <v>21347423.999999996</v>
      </c>
      <c r="AI705" s="124">
        <f>'آبان 1400'!AJ706</f>
        <v>0</v>
      </c>
      <c r="AJ705" s="124">
        <f>'آبان 1400'!AK706</f>
        <v>4500000</v>
      </c>
      <c r="AK705" s="124">
        <f>'آبان 1400'!AL706</f>
        <v>6000000</v>
      </c>
      <c r="AL705" s="124">
        <f>'آبان 1400'!AM706</f>
        <v>4892117.9999999991</v>
      </c>
      <c r="AM705" s="124">
        <f>'آبان 1400'!AN706</f>
        <v>5217666.2159999991</v>
      </c>
      <c r="AN705" s="124">
        <f>'آبان 1400'!AO706</f>
        <v>0</v>
      </c>
      <c r="AO705" s="124">
        <f>'آبان 1400'!AP706</f>
        <v>3000000</v>
      </c>
      <c r="AP705" s="124">
        <f>'آبان 1400'!AQ706</f>
        <v>0</v>
      </c>
      <c r="AQ705" s="124">
        <f>'آبان 1400'!AR706</f>
        <v>0</v>
      </c>
      <c r="AR705" s="124">
        <f>'آبان 1400'!AS706</f>
        <v>0</v>
      </c>
      <c r="AS705" s="379">
        <f>'آبان 1400'!AT706</f>
        <v>0</v>
      </c>
      <c r="AT705" s="372">
        <f t="shared" si="448"/>
        <v>72912168.216000006</v>
      </c>
      <c r="AU705" s="174">
        <f>'آبان 1400'!AV706</f>
        <v>54308316.440880008</v>
      </c>
      <c r="AV705" s="142">
        <f>'آبان 1400'!AW706</f>
        <v>72912168.215999991</v>
      </c>
      <c r="AW705" s="143">
        <f t="shared" si="449"/>
        <v>5103851.7751199994</v>
      </c>
      <c r="AX705" s="76">
        <f t="shared" si="450"/>
        <v>1430831.644088001</v>
      </c>
      <c r="AY705" s="143">
        <f>'آبان 1400'!AZ706</f>
        <v>0</v>
      </c>
      <c r="AZ705" s="143">
        <f>'آبان 1400'!BA706</f>
        <v>0</v>
      </c>
      <c r="BA705" s="143">
        <f>'آبان 1400'!BB706</f>
        <v>0</v>
      </c>
      <c r="BB705" s="143">
        <f>'آبان 1400'!BC706</f>
        <v>0</v>
      </c>
      <c r="BC705" s="143">
        <f>'آبان 1400'!BD706</f>
        <v>0</v>
      </c>
      <c r="BD705" s="143">
        <f>'آبان 1400'!BE706</f>
        <v>0</v>
      </c>
      <c r="BE705" s="143">
        <f>'آبان 1400'!BF706</f>
        <v>0</v>
      </c>
      <c r="BF705" s="144">
        <f t="shared" si="451"/>
        <v>6534683.4192080004</v>
      </c>
      <c r="BG705" s="141">
        <f t="shared" si="452"/>
        <v>66377484</v>
      </c>
      <c r="BH705" s="145">
        <f t="shared" si="453"/>
        <v>72912168.216000006</v>
      </c>
      <c r="BI705" s="128">
        <f t="shared" si="446"/>
        <v>4659160</v>
      </c>
      <c r="BJ705" s="146">
        <f t="shared" si="454"/>
        <v>2329580</v>
      </c>
      <c r="BK705" s="146">
        <f t="shared" si="455"/>
        <v>698874</v>
      </c>
      <c r="BL705" s="147">
        <f t="shared" si="456"/>
        <v>1120000</v>
      </c>
      <c r="BM705" s="383">
        <v>0</v>
      </c>
      <c r="BN705" s="148">
        <f t="shared" si="457"/>
        <v>81719782.216000006</v>
      </c>
      <c r="BO705" s="149">
        <f t="shared" si="458"/>
        <v>72912168.215999991</v>
      </c>
      <c r="BP705" s="150">
        <f t="shared" si="459"/>
        <v>16769798.689679999</v>
      </c>
      <c r="BQ705" s="151">
        <f t="shared" si="460"/>
        <v>98489580.905680001</v>
      </c>
      <c r="BR705" s="152">
        <f t="shared" si="461"/>
        <v>100800</v>
      </c>
      <c r="BS705" s="148">
        <f t="shared" si="462"/>
        <v>98590380.905680001</v>
      </c>
      <c r="BT705" s="136">
        <v>0</v>
      </c>
      <c r="BU705" s="149">
        <f t="shared" si="463"/>
        <v>8171978.2216000007</v>
      </c>
      <c r="BV705" s="153">
        <f t="shared" si="464"/>
        <v>4085989.1108000004</v>
      </c>
      <c r="BW705" s="134">
        <f t="shared" si="465"/>
        <v>86332413.573280007</v>
      </c>
      <c r="BX705" s="148">
        <f t="shared" si="466"/>
        <v>7687614</v>
      </c>
      <c r="BY705" s="135">
        <f t="shared" si="467"/>
        <v>78644799.573280007</v>
      </c>
      <c r="CD705" s="400">
        <f>'آبان 1400'!AU706</f>
        <v>72912168.216000006</v>
      </c>
      <c r="CE705" s="401">
        <f>'آبان 1400'!AV706</f>
        <v>54308316.440880008</v>
      </c>
      <c r="CF705" s="401">
        <f>'آبان 1400'!AW706</f>
        <v>72912168.215999991</v>
      </c>
      <c r="CG705" s="401">
        <f>'آبان 1400'!AX706</f>
        <v>5103851.7751199994</v>
      </c>
      <c r="CH705" s="401">
        <f>'آبان 1400'!AY706</f>
        <v>1430831.644088001</v>
      </c>
      <c r="CI705" s="401">
        <f>'آبان 1400'!AZ706</f>
        <v>0</v>
      </c>
      <c r="CJ705" s="401">
        <f>'آبان 1400'!BA706</f>
        <v>0</v>
      </c>
      <c r="CK705" s="401">
        <f>'آبان 1400'!BB706</f>
        <v>0</v>
      </c>
      <c r="CL705" s="401">
        <f>'آبان 1400'!BC706</f>
        <v>0</v>
      </c>
      <c r="CM705" s="401">
        <f>'آبان 1400'!BD706</f>
        <v>0</v>
      </c>
      <c r="CN705" s="401">
        <f>'آبان 1400'!BE706</f>
        <v>0</v>
      </c>
      <c r="CO705" s="401">
        <f>'آبان 1400'!BF706</f>
        <v>0</v>
      </c>
      <c r="CP705" s="401">
        <f>'آبان 1400'!BG706</f>
        <v>6534683.4192080004</v>
      </c>
      <c r="CQ705" s="401">
        <f>'آبان 1400'!BH706</f>
        <v>66377484</v>
      </c>
      <c r="CR705" s="401">
        <f t="shared" si="468"/>
        <v>72912168.216000006</v>
      </c>
      <c r="CS705" s="56">
        <f t="shared" si="469"/>
        <v>4659160</v>
      </c>
      <c r="CT705" s="400">
        <f t="shared" si="470"/>
        <v>2329580</v>
      </c>
      <c r="CU705" s="401">
        <f t="shared" si="471"/>
        <v>698874</v>
      </c>
      <c r="CV705" s="401">
        <f t="shared" si="472"/>
        <v>1120000</v>
      </c>
      <c r="CW705" s="56">
        <v>0</v>
      </c>
      <c r="CX705" s="401">
        <f t="shared" si="473"/>
        <v>81719782.216000006</v>
      </c>
      <c r="CY705" s="401">
        <f t="shared" si="474"/>
        <v>72912168.215999991</v>
      </c>
      <c r="CZ705" s="401">
        <f t="shared" si="475"/>
        <v>16769798.689679999</v>
      </c>
      <c r="DA705" s="401">
        <f t="shared" si="476"/>
        <v>98489580.905680001</v>
      </c>
      <c r="DB705" s="401">
        <f t="shared" si="477"/>
        <v>100800</v>
      </c>
      <c r="DC705" s="401">
        <f t="shared" si="478"/>
        <v>98590380.905680001</v>
      </c>
      <c r="DD705" s="406">
        <v>0</v>
      </c>
      <c r="DE705" s="401">
        <f t="shared" si="479"/>
        <v>8171978.2216000007</v>
      </c>
      <c r="DF705" s="401">
        <f t="shared" si="480"/>
        <v>4085989.1108000004</v>
      </c>
      <c r="DG705" s="401">
        <f t="shared" si="481"/>
        <v>86332413.573280007</v>
      </c>
      <c r="DH705" s="401">
        <f t="shared" si="482"/>
        <v>7687614</v>
      </c>
      <c r="DI705" s="401">
        <f t="shared" si="483"/>
        <v>78644799.573280007</v>
      </c>
      <c r="DJ705" s="401">
        <f t="shared" si="484"/>
        <v>0</v>
      </c>
      <c r="DL705" s="408">
        <f t="shared" si="485"/>
        <v>6638737.5</v>
      </c>
      <c r="DM705" s="408">
        <f t="shared" si="486"/>
        <v>-1979577.5</v>
      </c>
    </row>
    <row r="706" spans="1:117" s="56" customFormat="1" ht="21" x14ac:dyDescent="0.2">
      <c r="A706" s="192">
        <f t="shared" si="447"/>
        <v>2655495</v>
      </c>
      <c r="B706" s="137">
        <f>'آبان 1400'!B707</f>
        <v>701</v>
      </c>
      <c r="C706" s="137">
        <f>'آبان 1400'!C707</f>
        <v>500</v>
      </c>
      <c r="D706" s="137">
        <f>'آبان 1400'!D707</f>
        <v>13054</v>
      </c>
      <c r="E706" s="137" t="str">
        <f>'آبان 1400'!E707</f>
        <v>عيوض</v>
      </c>
      <c r="F706" s="137" t="str">
        <f>'آبان 1400'!F707</f>
        <v>ميرزائي</v>
      </c>
      <c r="G706" s="137" t="str">
        <f>'آبان 1400'!G707</f>
        <v>نگهبان</v>
      </c>
      <c r="H706" s="137" t="str">
        <f>'آبان 1400'!H707</f>
        <v>البرز</v>
      </c>
      <c r="I706" s="137" t="str">
        <f>'آبان 1400'!I707</f>
        <v>129-813-2591659-1</v>
      </c>
      <c r="J706" s="137" t="str">
        <f>'آبان 1400'!J707</f>
        <v>6149890805</v>
      </c>
      <c r="K706" s="137" t="str">
        <f>'آبان 1400'!K707</f>
        <v>0011119132</v>
      </c>
      <c r="L706" s="137" t="str">
        <f>'آبان 1400'!L707</f>
        <v>البرز</v>
      </c>
      <c r="M706" s="137" t="str">
        <f>'آبان 1400'!M707</f>
        <v>نگهبان</v>
      </c>
      <c r="N706" s="121" t="str">
        <f>'آبان 1400'!N707</f>
        <v>*</v>
      </c>
      <c r="O706" s="120">
        <f>'آبان 1400'!O707</f>
        <v>0</v>
      </c>
      <c r="P706" s="122">
        <f>'آبان 1400'!P707</f>
        <v>0</v>
      </c>
      <c r="Q706" s="362">
        <f>'آبان 1400'!Q707</f>
        <v>30</v>
      </c>
      <c r="R706" s="362">
        <f>'آبان 1400'!R707</f>
        <v>120</v>
      </c>
      <c r="S706" s="362">
        <f>'آبان 1400'!S707</f>
        <v>110</v>
      </c>
      <c r="T706" s="362">
        <f>'آبان 1400'!T707</f>
        <v>29.33</v>
      </c>
      <c r="U706" s="138">
        <f>'آبان 1400'!U707</f>
        <v>0</v>
      </c>
      <c r="V706" s="121">
        <f>'آبان 1400'!W707</f>
        <v>0</v>
      </c>
      <c r="W706" s="122">
        <f>'آبان 1400'!X707</f>
        <v>0</v>
      </c>
      <c r="X706" s="370">
        <f>'آبان 1400'!Y707</f>
        <v>0</v>
      </c>
      <c r="Y706" s="370">
        <f>'آبان 1400'!Z707</f>
        <v>0</v>
      </c>
      <c r="Z706" s="139">
        <f>'آبان 1400'!AA707</f>
        <v>885165</v>
      </c>
      <c r="AA706" s="139">
        <f>'آبان 1400'!AB707</f>
        <v>46667</v>
      </c>
      <c r="AB706" s="139">
        <f>'آبان 1400'!AC707</f>
        <v>931832</v>
      </c>
      <c r="AC706" s="139">
        <f>'آبان 1400'!AD707</f>
        <v>4500000</v>
      </c>
      <c r="AD706" s="139">
        <f>'آبان 1400'!AE707</f>
        <v>6000000</v>
      </c>
      <c r="AE706" s="140">
        <f>'آبان 1400'!AF707</f>
        <v>177895.19999999998</v>
      </c>
      <c r="AF706" s="123">
        <f>'آبان 1400'!AG707</f>
        <v>26554950</v>
      </c>
      <c r="AG706" s="124">
        <f>'آبان 1400'!AH707</f>
        <v>1400010</v>
      </c>
      <c r="AH706" s="124">
        <f>'آبان 1400'!AI707</f>
        <v>21347423.999999996</v>
      </c>
      <c r="AI706" s="124">
        <f>'آبان 1400'!AJ707</f>
        <v>0</v>
      </c>
      <c r="AJ706" s="124">
        <f>'آبان 1400'!AK707</f>
        <v>4500000</v>
      </c>
      <c r="AK706" s="124">
        <f>'آبان 1400'!AL707</f>
        <v>6000000</v>
      </c>
      <c r="AL706" s="124">
        <f>'آبان 1400'!AM707</f>
        <v>4892117.9999999991</v>
      </c>
      <c r="AM706" s="124">
        <f>'آبان 1400'!AN707</f>
        <v>5217666.2159999991</v>
      </c>
      <c r="AN706" s="124">
        <f>'آبان 1400'!AO707</f>
        <v>0</v>
      </c>
      <c r="AO706" s="124">
        <f>'آبان 1400'!AP707</f>
        <v>3000000</v>
      </c>
      <c r="AP706" s="124">
        <f>'آبان 1400'!AQ707</f>
        <v>0</v>
      </c>
      <c r="AQ706" s="124">
        <f>'آبان 1400'!AR707</f>
        <v>0</v>
      </c>
      <c r="AR706" s="124">
        <f>'آبان 1400'!AS707</f>
        <v>0</v>
      </c>
      <c r="AS706" s="379">
        <f>'آبان 1400'!AT707</f>
        <v>0</v>
      </c>
      <c r="AT706" s="372">
        <f t="shared" si="448"/>
        <v>72912168.216000006</v>
      </c>
      <c r="AU706" s="174">
        <f>'آبان 1400'!AV707</f>
        <v>54308316.440880008</v>
      </c>
      <c r="AV706" s="142">
        <f>'آبان 1400'!AW707</f>
        <v>72912168.215999991</v>
      </c>
      <c r="AW706" s="143">
        <f t="shared" si="449"/>
        <v>5103851.7751199994</v>
      </c>
      <c r="AX706" s="76">
        <f t="shared" si="450"/>
        <v>1430831.644088001</v>
      </c>
      <c r="AY706" s="143">
        <f>'آبان 1400'!AZ707</f>
        <v>0</v>
      </c>
      <c r="AZ706" s="143">
        <f>'آبان 1400'!BA707</f>
        <v>0</v>
      </c>
      <c r="BA706" s="143">
        <f>'آبان 1400'!BB707</f>
        <v>0</v>
      </c>
      <c r="BB706" s="143">
        <f>'آبان 1400'!BC707</f>
        <v>0</v>
      </c>
      <c r="BC706" s="143">
        <f>'آبان 1400'!BD707</f>
        <v>0</v>
      </c>
      <c r="BD706" s="143">
        <f>'آبان 1400'!BE707</f>
        <v>0</v>
      </c>
      <c r="BE706" s="143">
        <f>'آبان 1400'!BF707</f>
        <v>0</v>
      </c>
      <c r="BF706" s="144">
        <f t="shared" si="451"/>
        <v>6534683.4192080004</v>
      </c>
      <c r="BG706" s="141">
        <f t="shared" si="452"/>
        <v>66377484</v>
      </c>
      <c r="BH706" s="145">
        <f t="shared" si="453"/>
        <v>72912168.216000006</v>
      </c>
      <c r="BI706" s="128">
        <f t="shared" si="446"/>
        <v>4659160</v>
      </c>
      <c r="BJ706" s="146">
        <f t="shared" si="454"/>
        <v>2329580</v>
      </c>
      <c r="BK706" s="146">
        <f t="shared" si="455"/>
        <v>698874</v>
      </c>
      <c r="BL706" s="147">
        <f t="shared" si="456"/>
        <v>1120000</v>
      </c>
      <c r="BM706" s="383">
        <v>0</v>
      </c>
      <c r="BN706" s="148">
        <f t="shared" si="457"/>
        <v>81719782.216000006</v>
      </c>
      <c r="BO706" s="149">
        <f t="shared" si="458"/>
        <v>72912168.215999991</v>
      </c>
      <c r="BP706" s="150">
        <f t="shared" si="459"/>
        <v>16769798.689679999</v>
      </c>
      <c r="BQ706" s="151">
        <f t="shared" si="460"/>
        <v>98489580.905680001</v>
      </c>
      <c r="BR706" s="152">
        <f t="shared" si="461"/>
        <v>100800</v>
      </c>
      <c r="BS706" s="148">
        <f t="shared" si="462"/>
        <v>98590380.905680001</v>
      </c>
      <c r="BT706" s="136">
        <v>0</v>
      </c>
      <c r="BU706" s="149">
        <f t="shared" si="463"/>
        <v>8171978.2216000007</v>
      </c>
      <c r="BV706" s="153">
        <f t="shared" si="464"/>
        <v>4085989.1108000004</v>
      </c>
      <c r="BW706" s="134">
        <f t="shared" si="465"/>
        <v>86332413.573280007</v>
      </c>
      <c r="BX706" s="148">
        <f t="shared" si="466"/>
        <v>7687614</v>
      </c>
      <c r="BY706" s="135">
        <f t="shared" si="467"/>
        <v>78644799.573280007</v>
      </c>
      <c r="CD706" s="400">
        <f>'آبان 1400'!AU707</f>
        <v>72912168.216000006</v>
      </c>
      <c r="CE706" s="401">
        <f>'آبان 1400'!AV707</f>
        <v>54308316.440880008</v>
      </c>
      <c r="CF706" s="401">
        <f>'آبان 1400'!AW707</f>
        <v>72912168.215999991</v>
      </c>
      <c r="CG706" s="401">
        <f>'آبان 1400'!AX707</f>
        <v>5103851.7751199994</v>
      </c>
      <c r="CH706" s="401">
        <f>'آبان 1400'!AY707</f>
        <v>1430831.644088001</v>
      </c>
      <c r="CI706" s="401">
        <f>'آبان 1400'!AZ707</f>
        <v>0</v>
      </c>
      <c r="CJ706" s="401">
        <f>'آبان 1400'!BA707</f>
        <v>0</v>
      </c>
      <c r="CK706" s="401">
        <f>'آبان 1400'!BB707</f>
        <v>0</v>
      </c>
      <c r="CL706" s="401">
        <f>'آبان 1400'!BC707</f>
        <v>0</v>
      </c>
      <c r="CM706" s="401">
        <f>'آبان 1400'!BD707</f>
        <v>0</v>
      </c>
      <c r="CN706" s="401">
        <f>'آبان 1400'!BE707</f>
        <v>0</v>
      </c>
      <c r="CO706" s="401">
        <f>'آبان 1400'!BF707</f>
        <v>0</v>
      </c>
      <c r="CP706" s="401">
        <f>'آبان 1400'!BG707</f>
        <v>6534683.4192080004</v>
      </c>
      <c r="CQ706" s="401">
        <f>'آبان 1400'!BH707</f>
        <v>66377484</v>
      </c>
      <c r="CR706" s="401">
        <f t="shared" si="468"/>
        <v>72912168.216000006</v>
      </c>
      <c r="CS706" s="56">
        <f t="shared" si="469"/>
        <v>4659160</v>
      </c>
      <c r="CT706" s="400">
        <f t="shared" si="470"/>
        <v>2329580</v>
      </c>
      <c r="CU706" s="401">
        <f t="shared" si="471"/>
        <v>698874</v>
      </c>
      <c r="CV706" s="401">
        <f t="shared" si="472"/>
        <v>1120000</v>
      </c>
      <c r="CW706" s="56">
        <v>0</v>
      </c>
      <c r="CX706" s="401">
        <f t="shared" si="473"/>
        <v>81719782.216000006</v>
      </c>
      <c r="CY706" s="401">
        <f t="shared" si="474"/>
        <v>72912168.215999991</v>
      </c>
      <c r="CZ706" s="401">
        <f t="shared" si="475"/>
        <v>16769798.689679999</v>
      </c>
      <c r="DA706" s="401">
        <f t="shared" si="476"/>
        <v>98489580.905680001</v>
      </c>
      <c r="DB706" s="401">
        <f t="shared" si="477"/>
        <v>100800</v>
      </c>
      <c r="DC706" s="401">
        <f t="shared" si="478"/>
        <v>98590380.905680001</v>
      </c>
      <c r="DD706" s="406">
        <v>0</v>
      </c>
      <c r="DE706" s="401">
        <f t="shared" si="479"/>
        <v>8171978.2216000007</v>
      </c>
      <c r="DF706" s="401">
        <f t="shared" si="480"/>
        <v>4085989.1108000004</v>
      </c>
      <c r="DG706" s="401">
        <f t="shared" si="481"/>
        <v>86332413.573280007</v>
      </c>
      <c r="DH706" s="401">
        <f t="shared" si="482"/>
        <v>7687614</v>
      </c>
      <c r="DI706" s="401">
        <f t="shared" si="483"/>
        <v>78644799.573280007</v>
      </c>
      <c r="DJ706" s="401">
        <f t="shared" si="484"/>
        <v>0</v>
      </c>
      <c r="DL706" s="408">
        <f t="shared" si="485"/>
        <v>6638737.5</v>
      </c>
      <c r="DM706" s="408">
        <f t="shared" si="486"/>
        <v>-1979577.5</v>
      </c>
    </row>
    <row r="707" spans="1:117" s="56" customFormat="1" ht="21" x14ac:dyDescent="0.2">
      <c r="A707" s="192">
        <f t="shared" si="447"/>
        <v>2655495</v>
      </c>
      <c r="B707" s="137">
        <f>'آبان 1400'!B708</f>
        <v>702</v>
      </c>
      <c r="C707" s="137">
        <f>'آبان 1400'!C708</f>
        <v>501</v>
      </c>
      <c r="D707" s="137">
        <f>'آبان 1400'!D708</f>
        <v>13062</v>
      </c>
      <c r="E707" s="137" t="str">
        <f>'آبان 1400'!E708</f>
        <v>حمید</v>
      </c>
      <c r="F707" s="137" t="str">
        <f>'آبان 1400'!F708</f>
        <v>حاج نیا</v>
      </c>
      <c r="G707" s="137" t="str">
        <f>'آبان 1400'!G708</f>
        <v>نگهبان</v>
      </c>
      <c r="H707" s="137" t="str">
        <f>'آبان 1400'!H708</f>
        <v>البرز</v>
      </c>
      <c r="I707" s="137" t="str">
        <f>'آبان 1400'!I708</f>
        <v>129-813-2195919-1</v>
      </c>
      <c r="J707" s="137" t="str">
        <f>'آبان 1400'!J708</f>
        <v>1590013921</v>
      </c>
      <c r="K707" s="137" t="str">
        <f>'آبان 1400'!K708</f>
        <v>26163656</v>
      </c>
      <c r="L707" s="137" t="str">
        <f>'آبان 1400'!L708</f>
        <v>البرز</v>
      </c>
      <c r="M707" s="137" t="str">
        <f>'آبان 1400'!M708</f>
        <v>نگهبان</v>
      </c>
      <c r="N707" s="121" t="str">
        <f>'آبان 1400'!N708</f>
        <v>*</v>
      </c>
      <c r="O707" s="120">
        <f>'آبان 1400'!O708</f>
        <v>0</v>
      </c>
      <c r="P707" s="122">
        <f>'آبان 1400'!P708</f>
        <v>0</v>
      </c>
      <c r="Q707" s="362">
        <f>'آبان 1400'!Q708</f>
        <v>30</v>
      </c>
      <c r="R707" s="362">
        <f>'آبان 1400'!R708</f>
        <v>120</v>
      </c>
      <c r="S707" s="362">
        <f>'آبان 1400'!S708</f>
        <v>110</v>
      </c>
      <c r="T707" s="362">
        <f>'آبان 1400'!T708</f>
        <v>29.33</v>
      </c>
      <c r="U707" s="138">
        <f>'آبان 1400'!U708</f>
        <v>0</v>
      </c>
      <c r="V707" s="121">
        <f>'آبان 1400'!W708</f>
        <v>0</v>
      </c>
      <c r="W707" s="122">
        <f>'آبان 1400'!X708</f>
        <v>0</v>
      </c>
      <c r="X707" s="370">
        <f>'آبان 1400'!Y708</f>
        <v>1</v>
      </c>
      <c r="Y707" s="370">
        <f>'آبان 1400'!Z708</f>
        <v>1</v>
      </c>
      <c r="Z707" s="139">
        <f>'آبان 1400'!AA708</f>
        <v>885165</v>
      </c>
      <c r="AA707" s="139">
        <f>'آبان 1400'!AB708</f>
        <v>46667</v>
      </c>
      <c r="AB707" s="139">
        <f>'آبان 1400'!AC708</f>
        <v>931832</v>
      </c>
      <c r="AC707" s="139">
        <f>'آبان 1400'!AD708</f>
        <v>4500000</v>
      </c>
      <c r="AD707" s="139">
        <f>'آبان 1400'!AE708</f>
        <v>6000000</v>
      </c>
      <c r="AE707" s="140">
        <f>'آبان 1400'!AF708</f>
        <v>177895.19999999998</v>
      </c>
      <c r="AF707" s="123">
        <f>'آبان 1400'!AG708</f>
        <v>26554950</v>
      </c>
      <c r="AG707" s="124">
        <f>'آبان 1400'!AH708</f>
        <v>1400010</v>
      </c>
      <c r="AH707" s="124">
        <f>'آبان 1400'!AI708</f>
        <v>21347423.999999996</v>
      </c>
      <c r="AI707" s="124">
        <f>'آبان 1400'!AJ708</f>
        <v>2655495</v>
      </c>
      <c r="AJ707" s="124">
        <f>'آبان 1400'!AK708</f>
        <v>4500000</v>
      </c>
      <c r="AK707" s="124">
        <f>'آبان 1400'!AL708</f>
        <v>6000000</v>
      </c>
      <c r="AL707" s="124">
        <f>'آبان 1400'!AM708</f>
        <v>4892117.9999999991</v>
      </c>
      <c r="AM707" s="124">
        <f>'آبان 1400'!AN708</f>
        <v>5217666.2159999991</v>
      </c>
      <c r="AN707" s="124">
        <f>'آبان 1400'!AO708</f>
        <v>0</v>
      </c>
      <c r="AO707" s="124">
        <f>'آبان 1400'!AP708</f>
        <v>4800000</v>
      </c>
      <c r="AP707" s="124">
        <f>'آبان 1400'!AQ708</f>
        <v>0</v>
      </c>
      <c r="AQ707" s="124">
        <f>'آبان 1400'!AR708</f>
        <v>0</v>
      </c>
      <c r="AR707" s="124">
        <f>'آبان 1400'!AS708</f>
        <v>0</v>
      </c>
      <c r="AS707" s="379">
        <f>'آبان 1400'!AT708</f>
        <v>0</v>
      </c>
      <c r="AT707" s="372">
        <f t="shared" si="448"/>
        <v>77367663.216000006</v>
      </c>
      <c r="AU707" s="174">
        <f>'آبان 1400'!AV708</f>
        <v>54182316.440880008</v>
      </c>
      <c r="AV707" s="142">
        <f>'آبان 1400'!AW708</f>
        <v>74712168.215999991</v>
      </c>
      <c r="AW707" s="143">
        <f t="shared" si="449"/>
        <v>5229851.7751199994</v>
      </c>
      <c r="AX707" s="76">
        <f t="shared" si="450"/>
        <v>1418231.644088001</v>
      </c>
      <c r="AY707" s="143">
        <f>'آبان 1400'!AZ708</f>
        <v>0</v>
      </c>
      <c r="AZ707" s="143">
        <f>'آبان 1400'!BA708</f>
        <v>0</v>
      </c>
      <c r="BA707" s="143">
        <f>'آبان 1400'!BB708</f>
        <v>0</v>
      </c>
      <c r="BB707" s="143">
        <f>'آبان 1400'!BC708</f>
        <v>0</v>
      </c>
      <c r="BC707" s="143">
        <f>'آبان 1400'!BD708</f>
        <v>0</v>
      </c>
      <c r="BD707" s="143">
        <f>'آبان 1400'!BE708</f>
        <v>0</v>
      </c>
      <c r="BE707" s="143">
        <f>'آبان 1400'!BF708</f>
        <v>0</v>
      </c>
      <c r="BF707" s="144">
        <f t="shared" si="451"/>
        <v>6648083.4192080004</v>
      </c>
      <c r="BG707" s="141">
        <f t="shared" si="452"/>
        <v>70719579</v>
      </c>
      <c r="BH707" s="145">
        <f t="shared" si="453"/>
        <v>77367663.216000006</v>
      </c>
      <c r="BI707" s="128">
        <f t="shared" si="446"/>
        <v>4659160</v>
      </c>
      <c r="BJ707" s="146">
        <f t="shared" si="454"/>
        <v>2329580</v>
      </c>
      <c r="BK707" s="146">
        <f t="shared" si="455"/>
        <v>698874</v>
      </c>
      <c r="BL707" s="147">
        <f t="shared" si="456"/>
        <v>1120000</v>
      </c>
      <c r="BM707" s="383">
        <v>0</v>
      </c>
      <c r="BN707" s="148">
        <f t="shared" si="457"/>
        <v>86175277.216000006</v>
      </c>
      <c r="BO707" s="149">
        <f t="shared" si="458"/>
        <v>74712168.215999991</v>
      </c>
      <c r="BP707" s="150">
        <f t="shared" si="459"/>
        <v>17183798.689679999</v>
      </c>
      <c r="BQ707" s="151">
        <f t="shared" si="460"/>
        <v>103359075.90568</v>
      </c>
      <c r="BR707" s="152">
        <f t="shared" si="461"/>
        <v>100800</v>
      </c>
      <c r="BS707" s="148">
        <f t="shared" si="462"/>
        <v>103459875.90568</v>
      </c>
      <c r="BT707" s="136">
        <v>0</v>
      </c>
      <c r="BU707" s="149">
        <f t="shared" si="463"/>
        <v>8617527.7216000017</v>
      </c>
      <c r="BV707" s="153">
        <f t="shared" si="464"/>
        <v>4308763.8608000008</v>
      </c>
      <c r="BW707" s="134">
        <f t="shared" si="465"/>
        <v>90533584.323280007</v>
      </c>
      <c r="BX707" s="148">
        <f t="shared" si="466"/>
        <v>7687614</v>
      </c>
      <c r="BY707" s="135">
        <f t="shared" si="467"/>
        <v>82845970.323280007</v>
      </c>
      <c r="CD707" s="400">
        <f>'آبان 1400'!AU708</f>
        <v>77367663.216000006</v>
      </c>
      <c r="CE707" s="401">
        <f>'آبان 1400'!AV708</f>
        <v>54182316.440880008</v>
      </c>
      <c r="CF707" s="401">
        <f>'آبان 1400'!AW708</f>
        <v>74712168.215999991</v>
      </c>
      <c r="CG707" s="401">
        <f>'آبان 1400'!AX708</f>
        <v>5229851.7751199994</v>
      </c>
      <c r="CH707" s="401">
        <f>'آبان 1400'!AY708</f>
        <v>1418231.644088001</v>
      </c>
      <c r="CI707" s="401">
        <f>'آبان 1400'!AZ708</f>
        <v>0</v>
      </c>
      <c r="CJ707" s="401">
        <f>'آبان 1400'!BA708</f>
        <v>0</v>
      </c>
      <c r="CK707" s="401">
        <f>'آبان 1400'!BB708</f>
        <v>0</v>
      </c>
      <c r="CL707" s="401">
        <f>'آبان 1400'!BC708</f>
        <v>0</v>
      </c>
      <c r="CM707" s="401">
        <f>'آبان 1400'!BD708</f>
        <v>0</v>
      </c>
      <c r="CN707" s="401">
        <f>'آبان 1400'!BE708</f>
        <v>0</v>
      </c>
      <c r="CO707" s="401">
        <f>'آبان 1400'!BF708</f>
        <v>0</v>
      </c>
      <c r="CP707" s="401">
        <f>'آبان 1400'!BG708</f>
        <v>6648083.4192080004</v>
      </c>
      <c r="CQ707" s="401">
        <f>'آبان 1400'!BH708</f>
        <v>70719579</v>
      </c>
      <c r="CR707" s="401">
        <f t="shared" si="468"/>
        <v>77367663.216000006</v>
      </c>
      <c r="CS707" s="56">
        <f t="shared" si="469"/>
        <v>4659160</v>
      </c>
      <c r="CT707" s="400">
        <f t="shared" si="470"/>
        <v>2329580</v>
      </c>
      <c r="CU707" s="401">
        <f t="shared" si="471"/>
        <v>698874</v>
      </c>
      <c r="CV707" s="401">
        <f t="shared" si="472"/>
        <v>1120000</v>
      </c>
      <c r="CW707" s="56">
        <v>0</v>
      </c>
      <c r="CX707" s="401">
        <f t="shared" si="473"/>
        <v>86175277.216000006</v>
      </c>
      <c r="CY707" s="401">
        <f t="shared" si="474"/>
        <v>74712168.215999991</v>
      </c>
      <c r="CZ707" s="401">
        <f t="shared" si="475"/>
        <v>17183798.689679999</v>
      </c>
      <c r="DA707" s="401">
        <f t="shared" si="476"/>
        <v>103359075.90568</v>
      </c>
      <c r="DB707" s="401">
        <f t="shared" si="477"/>
        <v>100800</v>
      </c>
      <c r="DC707" s="401">
        <f t="shared" si="478"/>
        <v>103459875.90568</v>
      </c>
      <c r="DD707" s="406">
        <v>0</v>
      </c>
      <c r="DE707" s="401">
        <f t="shared" si="479"/>
        <v>8617527.7216000017</v>
      </c>
      <c r="DF707" s="401">
        <f t="shared" si="480"/>
        <v>4308763.8608000008</v>
      </c>
      <c r="DG707" s="401">
        <f t="shared" si="481"/>
        <v>90533584.323280007</v>
      </c>
      <c r="DH707" s="401">
        <f t="shared" si="482"/>
        <v>7687614</v>
      </c>
      <c r="DI707" s="401">
        <f t="shared" si="483"/>
        <v>82845970.323280007</v>
      </c>
      <c r="DJ707" s="401">
        <f t="shared" si="484"/>
        <v>0</v>
      </c>
      <c r="DL707" s="408">
        <f t="shared" si="485"/>
        <v>6638737.5</v>
      </c>
      <c r="DM707" s="408">
        <f t="shared" si="486"/>
        <v>-1979577.5</v>
      </c>
    </row>
    <row r="708" spans="1:117" s="56" customFormat="1" ht="21" x14ac:dyDescent="0.2">
      <c r="A708" s="192">
        <f t="shared" si="447"/>
        <v>2655495</v>
      </c>
      <c r="B708" s="137">
        <f>'آبان 1400'!B709</f>
        <v>703</v>
      </c>
      <c r="C708" s="137">
        <f>'آبان 1400'!C709</f>
        <v>502</v>
      </c>
      <c r="D708" s="137">
        <f>'آبان 1400'!D709</f>
        <v>13033</v>
      </c>
      <c r="E708" s="137" t="str">
        <f>'آبان 1400'!E709</f>
        <v>محمد</v>
      </c>
      <c r="F708" s="137" t="str">
        <f>'آبان 1400'!F709</f>
        <v>سعیدی</v>
      </c>
      <c r="G708" s="137" t="str">
        <f>'آبان 1400'!G709</f>
        <v>نگهبان</v>
      </c>
      <c r="H708" s="137" t="str">
        <f>'آبان 1400'!H709</f>
        <v>البرز</v>
      </c>
      <c r="I708" s="137" t="str">
        <f>'آبان 1400'!I709</f>
        <v>254-813-3287200-1</v>
      </c>
      <c r="J708" s="137" t="str">
        <f>'آبان 1400'!J709</f>
        <v>3980013693</v>
      </c>
      <c r="K708" s="137" t="str">
        <f>'آبان 1400'!K709</f>
        <v>0014642342</v>
      </c>
      <c r="L708" s="137" t="str">
        <f>'آبان 1400'!L709</f>
        <v>البرز</v>
      </c>
      <c r="M708" s="137" t="str">
        <f>'آبان 1400'!M709</f>
        <v>نگهبان</v>
      </c>
      <c r="N708" s="121" t="str">
        <f>'آبان 1400'!N709</f>
        <v>*</v>
      </c>
      <c r="O708" s="120">
        <f>'آبان 1400'!O709</f>
        <v>0</v>
      </c>
      <c r="P708" s="122">
        <f>'آبان 1400'!P709</f>
        <v>0</v>
      </c>
      <c r="Q708" s="362">
        <f>'آبان 1400'!Q709</f>
        <v>30</v>
      </c>
      <c r="R708" s="362">
        <f>'آبان 1400'!R709</f>
        <v>120</v>
      </c>
      <c r="S708" s="362">
        <f>'آبان 1400'!S709</f>
        <v>110</v>
      </c>
      <c r="T708" s="362">
        <f>'آبان 1400'!T709</f>
        <v>29.33</v>
      </c>
      <c r="U708" s="138">
        <f>'آبان 1400'!U709</f>
        <v>0</v>
      </c>
      <c r="V708" s="121">
        <f>'آبان 1400'!W709</f>
        <v>0</v>
      </c>
      <c r="W708" s="122">
        <f>'آبان 1400'!X709</f>
        <v>0</v>
      </c>
      <c r="X708" s="370">
        <f>'آبان 1400'!Y709</f>
        <v>0</v>
      </c>
      <c r="Y708" s="370">
        <f>'آبان 1400'!Z709</f>
        <v>0</v>
      </c>
      <c r="Z708" s="139">
        <f>'آبان 1400'!AA709</f>
        <v>885165</v>
      </c>
      <c r="AA708" s="139">
        <f>'آبان 1400'!AB709</f>
        <v>46667</v>
      </c>
      <c r="AB708" s="139">
        <f>'آبان 1400'!AC709</f>
        <v>931832</v>
      </c>
      <c r="AC708" s="139">
        <f>'آبان 1400'!AD709</f>
        <v>4500000</v>
      </c>
      <c r="AD708" s="139">
        <f>'آبان 1400'!AE709</f>
        <v>6000000</v>
      </c>
      <c r="AE708" s="140">
        <f>'آبان 1400'!AF709</f>
        <v>177895.19999999998</v>
      </c>
      <c r="AF708" s="123">
        <f>'آبان 1400'!AG709</f>
        <v>26554950</v>
      </c>
      <c r="AG708" s="124">
        <f>'آبان 1400'!AH709</f>
        <v>1400010</v>
      </c>
      <c r="AH708" s="124">
        <f>'آبان 1400'!AI709</f>
        <v>21347423.999999996</v>
      </c>
      <c r="AI708" s="124">
        <f>'آبان 1400'!AJ709</f>
        <v>0</v>
      </c>
      <c r="AJ708" s="124">
        <f>'آبان 1400'!AK709</f>
        <v>4500000</v>
      </c>
      <c r="AK708" s="124">
        <f>'آبان 1400'!AL709</f>
        <v>6000000</v>
      </c>
      <c r="AL708" s="124">
        <f>'آبان 1400'!AM709</f>
        <v>4892117.9999999991</v>
      </c>
      <c r="AM708" s="124">
        <f>'آبان 1400'!AN709</f>
        <v>5217666.2159999991</v>
      </c>
      <c r="AN708" s="124">
        <f>'آبان 1400'!AO709</f>
        <v>0</v>
      </c>
      <c r="AO708" s="124">
        <f>'آبان 1400'!AP709</f>
        <v>2800000</v>
      </c>
      <c r="AP708" s="124">
        <f>'آبان 1400'!AQ709</f>
        <v>0</v>
      </c>
      <c r="AQ708" s="124">
        <f>'آبان 1400'!AR709</f>
        <v>0</v>
      </c>
      <c r="AR708" s="124">
        <f>'آبان 1400'!AS709</f>
        <v>0</v>
      </c>
      <c r="AS708" s="379">
        <f>'آبان 1400'!AT709</f>
        <v>0</v>
      </c>
      <c r="AT708" s="372">
        <f t="shared" si="448"/>
        <v>72712168.216000006</v>
      </c>
      <c r="AU708" s="174">
        <f>'آبان 1400'!AV709</f>
        <v>54322316.440880008</v>
      </c>
      <c r="AV708" s="142">
        <f>'آبان 1400'!AW709</f>
        <v>72712168.215999991</v>
      </c>
      <c r="AW708" s="143">
        <f t="shared" si="449"/>
        <v>5089851.7751199994</v>
      </c>
      <c r="AX708" s="76">
        <f t="shared" si="450"/>
        <v>1432231.644088001</v>
      </c>
      <c r="AY708" s="143">
        <f>'آبان 1400'!AZ709</f>
        <v>0</v>
      </c>
      <c r="AZ708" s="143">
        <f>'آبان 1400'!BA709</f>
        <v>0</v>
      </c>
      <c r="BA708" s="143">
        <f>'آبان 1400'!BB709</f>
        <v>0</v>
      </c>
      <c r="BB708" s="143">
        <f>'آبان 1400'!BC709</f>
        <v>0</v>
      </c>
      <c r="BC708" s="143">
        <f>'آبان 1400'!BD709</f>
        <v>0</v>
      </c>
      <c r="BD708" s="143">
        <f>'آبان 1400'!BE709</f>
        <v>0</v>
      </c>
      <c r="BE708" s="143">
        <f>'آبان 1400'!BF709</f>
        <v>0</v>
      </c>
      <c r="BF708" s="144">
        <f t="shared" si="451"/>
        <v>6522083.4192080004</v>
      </c>
      <c r="BG708" s="141">
        <f t="shared" si="452"/>
        <v>66190084</v>
      </c>
      <c r="BH708" s="145">
        <f t="shared" si="453"/>
        <v>72712168.216000006</v>
      </c>
      <c r="BI708" s="128">
        <f t="shared" si="446"/>
        <v>4659160</v>
      </c>
      <c r="BJ708" s="146">
        <f t="shared" si="454"/>
        <v>2329580</v>
      </c>
      <c r="BK708" s="146">
        <f t="shared" si="455"/>
        <v>698874</v>
      </c>
      <c r="BL708" s="147">
        <f t="shared" si="456"/>
        <v>1120000</v>
      </c>
      <c r="BM708" s="383">
        <v>0</v>
      </c>
      <c r="BN708" s="148">
        <f t="shared" si="457"/>
        <v>81519782.216000006</v>
      </c>
      <c r="BO708" s="149">
        <f t="shared" si="458"/>
        <v>72712168.215999991</v>
      </c>
      <c r="BP708" s="150">
        <f t="shared" si="459"/>
        <v>16723798.689679999</v>
      </c>
      <c r="BQ708" s="151">
        <f t="shared" si="460"/>
        <v>98243580.905680001</v>
      </c>
      <c r="BR708" s="152">
        <f t="shared" si="461"/>
        <v>100800</v>
      </c>
      <c r="BS708" s="148">
        <f t="shared" si="462"/>
        <v>98344380.905680001</v>
      </c>
      <c r="BT708" s="136">
        <v>0</v>
      </c>
      <c r="BU708" s="149">
        <f t="shared" si="463"/>
        <v>8151978.2216000007</v>
      </c>
      <c r="BV708" s="153">
        <f t="shared" si="464"/>
        <v>4075989.1108000004</v>
      </c>
      <c r="BW708" s="134">
        <f t="shared" si="465"/>
        <v>86116413.573280007</v>
      </c>
      <c r="BX708" s="148">
        <f t="shared" si="466"/>
        <v>7687614</v>
      </c>
      <c r="BY708" s="135">
        <f t="shared" si="467"/>
        <v>78428799.573280007</v>
      </c>
      <c r="CD708" s="400">
        <f>'آبان 1400'!AU709</f>
        <v>72712168.216000006</v>
      </c>
      <c r="CE708" s="401">
        <f>'آبان 1400'!AV709</f>
        <v>54322316.440880008</v>
      </c>
      <c r="CF708" s="401">
        <f>'آبان 1400'!AW709</f>
        <v>72712168.215999991</v>
      </c>
      <c r="CG708" s="401">
        <f>'آبان 1400'!AX709</f>
        <v>5089851.7751199994</v>
      </c>
      <c r="CH708" s="401">
        <f>'آبان 1400'!AY709</f>
        <v>1432231.644088001</v>
      </c>
      <c r="CI708" s="401">
        <f>'آبان 1400'!AZ709</f>
        <v>0</v>
      </c>
      <c r="CJ708" s="401">
        <f>'آبان 1400'!BA709</f>
        <v>0</v>
      </c>
      <c r="CK708" s="401">
        <f>'آبان 1400'!BB709</f>
        <v>0</v>
      </c>
      <c r="CL708" s="401">
        <f>'آبان 1400'!BC709</f>
        <v>0</v>
      </c>
      <c r="CM708" s="401">
        <f>'آبان 1400'!BD709</f>
        <v>0</v>
      </c>
      <c r="CN708" s="401">
        <f>'آبان 1400'!BE709</f>
        <v>0</v>
      </c>
      <c r="CO708" s="401">
        <f>'آبان 1400'!BF709</f>
        <v>0</v>
      </c>
      <c r="CP708" s="401">
        <f>'آبان 1400'!BG709</f>
        <v>6522083.4192080004</v>
      </c>
      <c r="CQ708" s="401">
        <f>'آبان 1400'!BH709</f>
        <v>66190084</v>
      </c>
      <c r="CR708" s="401">
        <f t="shared" si="468"/>
        <v>72712168.216000006</v>
      </c>
      <c r="CS708" s="56">
        <f t="shared" si="469"/>
        <v>4659160</v>
      </c>
      <c r="CT708" s="400">
        <f t="shared" si="470"/>
        <v>2329580</v>
      </c>
      <c r="CU708" s="401">
        <f t="shared" si="471"/>
        <v>698874</v>
      </c>
      <c r="CV708" s="401">
        <f t="shared" si="472"/>
        <v>1120000</v>
      </c>
      <c r="CW708" s="56">
        <v>0</v>
      </c>
      <c r="CX708" s="401">
        <f t="shared" si="473"/>
        <v>81519782.216000006</v>
      </c>
      <c r="CY708" s="401">
        <f t="shared" si="474"/>
        <v>72712168.215999991</v>
      </c>
      <c r="CZ708" s="401">
        <f t="shared" si="475"/>
        <v>16723798.689679999</v>
      </c>
      <c r="DA708" s="401">
        <f t="shared" si="476"/>
        <v>98243580.905680001</v>
      </c>
      <c r="DB708" s="401">
        <f t="shared" si="477"/>
        <v>100800</v>
      </c>
      <c r="DC708" s="401">
        <f t="shared" si="478"/>
        <v>98344380.905680001</v>
      </c>
      <c r="DD708" s="406">
        <v>0</v>
      </c>
      <c r="DE708" s="401">
        <f t="shared" si="479"/>
        <v>8151978.2216000007</v>
      </c>
      <c r="DF708" s="401">
        <f t="shared" si="480"/>
        <v>4075989.1108000004</v>
      </c>
      <c r="DG708" s="401">
        <f t="shared" si="481"/>
        <v>86116413.573280007</v>
      </c>
      <c r="DH708" s="401">
        <f t="shared" si="482"/>
        <v>7687614</v>
      </c>
      <c r="DI708" s="401">
        <f t="shared" si="483"/>
        <v>78428799.573280007</v>
      </c>
      <c r="DJ708" s="401">
        <f t="shared" si="484"/>
        <v>0</v>
      </c>
      <c r="DL708" s="408">
        <f t="shared" si="485"/>
        <v>6638737.5</v>
      </c>
      <c r="DM708" s="408">
        <f t="shared" si="486"/>
        <v>-1979577.5</v>
      </c>
    </row>
    <row r="709" spans="1:117" s="56" customFormat="1" ht="21" x14ac:dyDescent="0.2">
      <c r="A709" s="192">
        <f t="shared" si="447"/>
        <v>2655495</v>
      </c>
      <c r="B709" s="137">
        <f>'آبان 1400'!B710</f>
        <v>704</v>
      </c>
      <c r="C709" s="137">
        <f>'آبان 1400'!C710</f>
        <v>503</v>
      </c>
      <c r="D709" s="137">
        <f>'آبان 1400'!D710</f>
        <v>13066</v>
      </c>
      <c r="E709" s="137" t="str">
        <f>'آبان 1400'!E710</f>
        <v>نقی</v>
      </c>
      <c r="F709" s="137" t="str">
        <f>'آبان 1400'!F710</f>
        <v>معصومی</v>
      </c>
      <c r="G709" s="137" t="str">
        <f>'آبان 1400'!G710</f>
        <v>نگهبان</v>
      </c>
      <c r="H709" s="137" t="str">
        <f>'آبان 1400'!H710</f>
        <v>البرز</v>
      </c>
      <c r="I709" s="137" t="str">
        <f>'آبان 1400'!I710</f>
        <v>129-813-49388-1</v>
      </c>
      <c r="J709" s="137" t="str">
        <f>'آبان 1400'!J710</f>
        <v>5669910788</v>
      </c>
      <c r="K709" s="137" t="str">
        <f>'آبان 1400'!K710</f>
        <v>0012655619</v>
      </c>
      <c r="L709" s="137" t="str">
        <f>'آبان 1400'!L710</f>
        <v>البرز</v>
      </c>
      <c r="M709" s="137" t="str">
        <f>'آبان 1400'!M710</f>
        <v>نگهبان</v>
      </c>
      <c r="N709" s="121" t="str">
        <f>'آبان 1400'!N710</f>
        <v>*</v>
      </c>
      <c r="O709" s="120">
        <f>'آبان 1400'!O710</f>
        <v>0</v>
      </c>
      <c r="P709" s="122">
        <f>'آبان 1400'!P710</f>
        <v>0</v>
      </c>
      <c r="Q709" s="362">
        <f>'آبان 1400'!Q710</f>
        <v>30</v>
      </c>
      <c r="R709" s="362">
        <f>'آبان 1400'!R710</f>
        <v>120</v>
      </c>
      <c r="S709" s="362">
        <f>'آبان 1400'!S710</f>
        <v>110</v>
      </c>
      <c r="T709" s="362">
        <f>'آبان 1400'!T710</f>
        <v>29.33</v>
      </c>
      <c r="U709" s="138">
        <f>'آبان 1400'!U710</f>
        <v>0</v>
      </c>
      <c r="V709" s="121">
        <f>'آبان 1400'!W710</f>
        <v>0</v>
      </c>
      <c r="W709" s="122">
        <f>'آبان 1400'!X710</f>
        <v>0</v>
      </c>
      <c r="X709" s="370">
        <f>'آبان 1400'!Y710</f>
        <v>2</v>
      </c>
      <c r="Y709" s="370">
        <f>'آبان 1400'!Z710</f>
        <v>2</v>
      </c>
      <c r="Z709" s="139">
        <f>'آبان 1400'!AA710</f>
        <v>885165</v>
      </c>
      <c r="AA709" s="139">
        <f>'آبان 1400'!AB710</f>
        <v>46667</v>
      </c>
      <c r="AB709" s="139">
        <f>'آبان 1400'!AC710</f>
        <v>931832</v>
      </c>
      <c r="AC709" s="139">
        <f>'آبان 1400'!AD710</f>
        <v>4500000</v>
      </c>
      <c r="AD709" s="139">
        <f>'آبان 1400'!AE710</f>
        <v>6000000</v>
      </c>
      <c r="AE709" s="140">
        <f>'آبان 1400'!AF710</f>
        <v>177895.19999999998</v>
      </c>
      <c r="AF709" s="123">
        <f>'آبان 1400'!AG710</f>
        <v>26554950</v>
      </c>
      <c r="AG709" s="124">
        <f>'آبان 1400'!AH710</f>
        <v>1400010</v>
      </c>
      <c r="AH709" s="124">
        <f>'آبان 1400'!AI710</f>
        <v>21347423.999999996</v>
      </c>
      <c r="AI709" s="124">
        <f>'آبان 1400'!AJ710</f>
        <v>5310990</v>
      </c>
      <c r="AJ709" s="124">
        <f>'آبان 1400'!AK710</f>
        <v>4500000</v>
      </c>
      <c r="AK709" s="124">
        <f>'آبان 1400'!AL710</f>
        <v>6000000</v>
      </c>
      <c r="AL709" s="124">
        <f>'آبان 1400'!AM710</f>
        <v>4892117.9999999991</v>
      </c>
      <c r="AM709" s="124">
        <f>'آبان 1400'!AN710</f>
        <v>5217666.2159999991</v>
      </c>
      <c r="AN709" s="124">
        <f>'آبان 1400'!AO710</f>
        <v>0</v>
      </c>
      <c r="AO709" s="124">
        <f>'آبان 1400'!AP710</f>
        <v>4800000</v>
      </c>
      <c r="AP709" s="124">
        <f>'آبان 1400'!AQ710</f>
        <v>0</v>
      </c>
      <c r="AQ709" s="124">
        <f>'آبان 1400'!AR710</f>
        <v>0</v>
      </c>
      <c r="AR709" s="124">
        <f>'آبان 1400'!AS710</f>
        <v>0</v>
      </c>
      <c r="AS709" s="379">
        <f>'آبان 1400'!AT710</f>
        <v>0</v>
      </c>
      <c r="AT709" s="372">
        <f t="shared" si="448"/>
        <v>80023158.216000006</v>
      </c>
      <c r="AU709" s="174">
        <f>'آبان 1400'!AV710</f>
        <v>54182316.440880008</v>
      </c>
      <c r="AV709" s="142">
        <f>'آبان 1400'!AW710</f>
        <v>74712168.215999991</v>
      </c>
      <c r="AW709" s="143">
        <f t="shared" si="449"/>
        <v>5229851.7751199994</v>
      </c>
      <c r="AX709" s="76">
        <f t="shared" si="450"/>
        <v>1418231.644088001</v>
      </c>
      <c r="AY709" s="143">
        <f>'آبان 1400'!AZ710</f>
        <v>0</v>
      </c>
      <c r="AZ709" s="143">
        <f>'آبان 1400'!BA710</f>
        <v>0</v>
      </c>
      <c r="BA709" s="143">
        <f>'آبان 1400'!BB710</f>
        <v>0</v>
      </c>
      <c r="BB709" s="143">
        <f>'آبان 1400'!BC710</f>
        <v>0</v>
      </c>
      <c r="BC709" s="143">
        <f>'آبان 1400'!BD710</f>
        <v>0</v>
      </c>
      <c r="BD709" s="143">
        <f>'آبان 1400'!BE710</f>
        <v>0</v>
      </c>
      <c r="BE709" s="143">
        <f>'آبان 1400'!BF710</f>
        <v>0</v>
      </c>
      <c r="BF709" s="144">
        <f t="shared" si="451"/>
        <v>6648083.4192080004</v>
      </c>
      <c r="BG709" s="141">
        <f t="shared" si="452"/>
        <v>73375074</v>
      </c>
      <c r="BH709" s="145">
        <f t="shared" si="453"/>
        <v>80023158.216000006</v>
      </c>
      <c r="BI709" s="128">
        <f t="shared" si="446"/>
        <v>4659160</v>
      </c>
      <c r="BJ709" s="146">
        <f t="shared" si="454"/>
        <v>2329580</v>
      </c>
      <c r="BK709" s="146">
        <f t="shared" si="455"/>
        <v>698874</v>
      </c>
      <c r="BL709" s="147">
        <f t="shared" si="456"/>
        <v>1120000</v>
      </c>
      <c r="BM709" s="383">
        <v>0</v>
      </c>
      <c r="BN709" s="148">
        <f t="shared" si="457"/>
        <v>88830772.216000006</v>
      </c>
      <c r="BO709" s="149">
        <f t="shared" si="458"/>
        <v>74712168.215999991</v>
      </c>
      <c r="BP709" s="150">
        <f t="shared" si="459"/>
        <v>17183798.689679999</v>
      </c>
      <c r="BQ709" s="151">
        <f t="shared" si="460"/>
        <v>106014570.90568</v>
      </c>
      <c r="BR709" s="152">
        <f t="shared" si="461"/>
        <v>100800</v>
      </c>
      <c r="BS709" s="148">
        <f t="shared" si="462"/>
        <v>106115370.90568</v>
      </c>
      <c r="BT709" s="136">
        <v>0</v>
      </c>
      <c r="BU709" s="149">
        <f t="shared" si="463"/>
        <v>8883077.2216000017</v>
      </c>
      <c r="BV709" s="153">
        <f t="shared" si="464"/>
        <v>4441538.6108000008</v>
      </c>
      <c r="BW709" s="134">
        <f t="shared" si="465"/>
        <v>92790755.073280007</v>
      </c>
      <c r="BX709" s="148">
        <f t="shared" si="466"/>
        <v>7687614</v>
      </c>
      <c r="BY709" s="135">
        <f t="shared" si="467"/>
        <v>85103141.073280007</v>
      </c>
      <c r="CD709" s="400">
        <f>'آبان 1400'!AU710</f>
        <v>80023158.216000006</v>
      </c>
      <c r="CE709" s="401">
        <f>'آبان 1400'!AV710</f>
        <v>54182316.440880008</v>
      </c>
      <c r="CF709" s="401">
        <f>'آبان 1400'!AW710</f>
        <v>74712168.215999991</v>
      </c>
      <c r="CG709" s="401">
        <f>'آبان 1400'!AX710</f>
        <v>5229851.7751199994</v>
      </c>
      <c r="CH709" s="401">
        <f>'آبان 1400'!AY710</f>
        <v>1418231.644088001</v>
      </c>
      <c r="CI709" s="401">
        <f>'آبان 1400'!AZ710</f>
        <v>0</v>
      </c>
      <c r="CJ709" s="401">
        <f>'آبان 1400'!BA710</f>
        <v>0</v>
      </c>
      <c r="CK709" s="401">
        <f>'آبان 1400'!BB710</f>
        <v>0</v>
      </c>
      <c r="CL709" s="401">
        <f>'آبان 1400'!BC710</f>
        <v>0</v>
      </c>
      <c r="CM709" s="401">
        <f>'آبان 1400'!BD710</f>
        <v>0</v>
      </c>
      <c r="CN709" s="401">
        <f>'آبان 1400'!BE710</f>
        <v>0</v>
      </c>
      <c r="CO709" s="401">
        <f>'آبان 1400'!BF710</f>
        <v>0</v>
      </c>
      <c r="CP709" s="401">
        <f>'آبان 1400'!BG710</f>
        <v>6648083.4192080004</v>
      </c>
      <c r="CQ709" s="401">
        <f>'آبان 1400'!BH710</f>
        <v>73375074</v>
      </c>
      <c r="CR709" s="401">
        <f t="shared" si="468"/>
        <v>80023158.216000006</v>
      </c>
      <c r="CS709" s="56">
        <f t="shared" si="469"/>
        <v>4659160</v>
      </c>
      <c r="CT709" s="400">
        <f t="shared" si="470"/>
        <v>2329580</v>
      </c>
      <c r="CU709" s="401">
        <f t="shared" si="471"/>
        <v>698874</v>
      </c>
      <c r="CV709" s="401">
        <f t="shared" si="472"/>
        <v>1120000</v>
      </c>
      <c r="CW709" s="56">
        <v>0</v>
      </c>
      <c r="CX709" s="401">
        <f t="shared" si="473"/>
        <v>88830772.216000006</v>
      </c>
      <c r="CY709" s="401">
        <f t="shared" si="474"/>
        <v>74712168.215999991</v>
      </c>
      <c r="CZ709" s="401">
        <f t="shared" si="475"/>
        <v>17183798.689679999</v>
      </c>
      <c r="DA709" s="401">
        <f t="shared" si="476"/>
        <v>106014570.90568</v>
      </c>
      <c r="DB709" s="401">
        <f t="shared" si="477"/>
        <v>100800</v>
      </c>
      <c r="DC709" s="401">
        <f t="shared" si="478"/>
        <v>106115370.90568</v>
      </c>
      <c r="DD709" s="406">
        <v>0</v>
      </c>
      <c r="DE709" s="401">
        <f t="shared" si="479"/>
        <v>8883077.2216000017</v>
      </c>
      <c r="DF709" s="401">
        <f t="shared" si="480"/>
        <v>4441538.6108000008</v>
      </c>
      <c r="DG709" s="401">
        <f t="shared" si="481"/>
        <v>92790755.073280007</v>
      </c>
      <c r="DH709" s="401">
        <f t="shared" si="482"/>
        <v>7687614</v>
      </c>
      <c r="DI709" s="401">
        <f t="shared" si="483"/>
        <v>85103141.073280007</v>
      </c>
      <c r="DJ709" s="401">
        <f t="shared" si="484"/>
        <v>0</v>
      </c>
      <c r="DL709" s="408">
        <f t="shared" si="485"/>
        <v>6638737.5</v>
      </c>
      <c r="DM709" s="408">
        <f t="shared" si="486"/>
        <v>-1979577.5</v>
      </c>
    </row>
    <row r="710" spans="1:117" s="56" customFormat="1" ht="21" x14ac:dyDescent="0.2">
      <c r="A710" s="192">
        <f t="shared" si="447"/>
        <v>2655495</v>
      </c>
      <c r="B710" s="137">
        <f>'آبان 1400'!B711</f>
        <v>705</v>
      </c>
      <c r="C710" s="137">
        <f>'آبان 1400'!C711</f>
        <v>504</v>
      </c>
      <c r="D710" s="137">
        <f>'آبان 1400'!D711</f>
        <v>13059</v>
      </c>
      <c r="E710" s="137" t="str">
        <f>'آبان 1400'!E711</f>
        <v>مهدی</v>
      </c>
      <c r="F710" s="137" t="str">
        <f>'آبان 1400'!F711</f>
        <v>رحمان زاده</v>
      </c>
      <c r="G710" s="137" t="str">
        <f>'آبان 1400'!G711</f>
        <v>نگهبان</v>
      </c>
      <c r="H710" s="137" t="str">
        <f>'آبان 1400'!H711</f>
        <v>البرز</v>
      </c>
      <c r="I710" s="137" t="str">
        <f>'آبان 1400'!I711</f>
        <v>129-813-3341456-1</v>
      </c>
      <c r="J710" s="137" t="str">
        <f>'آبان 1400'!J711</f>
        <v>3979764011</v>
      </c>
      <c r="K710" s="137" t="str">
        <f>'آبان 1400'!K711</f>
        <v>0013535654</v>
      </c>
      <c r="L710" s="137" t="str">
        <f>'آبان 1400'!L711</f>
        <v>البرز</v>
      </c>
      <c r="M710" s="137" t="str">
        <f>'آبان 1400'!M711</f>
        <v>نگهبان</v>
      </c>
      <c r="N710" s="121" t="str">
        <f>'آبان 1400'!N711</f>
        <v>*</v>
      </c>
      <c r="O710" s="120">
        <f>'آبان 1400'!O711</f>
        <v>0</v>
      </c>
      <c r="P710" s="122">
        <f>'آبان 1400'!P711</f>
        <v>0</v>
      </c>
      <c r="Q710" s="362">
        <f>'آبان 1400'!Q711</f>
        <v>30</v>
      </c>
      <c r="R710" s="362">
        <f>'آبان 1400'!R711</f>
        <v>120</v>
      </c>
      <c r="S710" s="362">
        <f>'آبان 1400'!S711</f>
        <v>110</v>
      </c>
      <c r="T710" s="362">
        <f>'آبان 1400'!T711</f>
        <v>29.33</v>
      </c>
      <c r="U710" s="138">
        <f>'آبان 1400'!U711</f>
        <v>0</v>
      </c>
      <c r="V710" s="121">
        <f>'آبان 1400'!W711</f>
        <v>0</v>
      </c>
      <c r="W710" s="122">
        <f>'آبان 1400'!X711</f>
        <v>0</v>
      </c>
      <c r="X710" s="370">
        <f>'آبان 1400'!Y711</f>
        <v>1</v>
      </c>
      <c r="Y710" s="370">
        <f>'آبان 1400'!Z711</f>
        <v>0</v>
      </c>
      <c r="Z710" s="139">
        <f>'آبان 1400'!AA711</f>
        <v>885165</v>
      </c>
      <c r="AA710" s="139">
        <f>'آبان 1400'!AB711</f>
        <v>46667</v>
      </c>
      <c r="AB710" s="139">
        <f>'آبان 1400'!AC711</f>
        <v>931832</v>
      </c>
      <c r="AC710" s="139">
        <f>'آبان 1400'!AD711</f>
        <v>4500000</v>
      </c>
      <c r="AD710" s="139">
        <f>'آبان 1400'!AE711</f>
        <v>6000000</v>
      </c>
      <c r="AE710" s="140">
        <f>'آبان 1400'!AF711</f>
        <v>177895.19999999998</v>
      </c>
      <c r="AF710" s="123">
        <f>'آبان 1400'!AG711</f>
        <v>26554950</v>
      </c>
      <c r="AG710" s="124">
        <f>'آبان 1400'!AH711</f>
        <v>1400010</v>
      </c>
      <c r="AH710" s="124">
        <f>'آبان 1400'!AI711</f>
        <v>21347423.999999996</v>
      </c>
      <c r="AI710" s="124">
        <f>'آبان 1400'!AJ711</f>
        <v>0</v>
      </c>
      <c r="AJ710" s="124">
        <f>'آبان 1400'!AK711</f>
        <v>4500000</v>
      </c>
      <c r="AK710" s="124">
        <f>'آبان 1400'!AL711</f>
        <v>6000000</v>
      </c>
      <c r="AL710" s="124">
        <f>'آبان 1400'!AM711</f>
        <v>4892117.9999999991</v>
      </c>
      <c r="AM710" s="124">
        <f>'آبان 1400'!AN711</f>
        <v>5217666.2159999991</v>
      </c>
      <c r="AN710" s="124">
        <f>'آبان 1400'!AO711</f>
        <v>0</v>
      </c>
      <c r="AO710" s="124">
        <f>'آبان 1400'!AP711</f>
        <v>3000000</v>
      </c>
      <c r="AP710" s="124">
        <f>'آبان 1400'!AQ711</f>
        <v>0</v>
      </c>
      <c r="AQ710" s="124">
        <f>'آبان 1400'!AR711</f>
        <v>0</v>
      </c>
      <c r="AR710" s="124">
        <f>'آبان 1400'!AS711</f>
        <v>0</v>
      </c>
      <c r="AS710" s="379">
        <f>'آبان 1400'!AT711</f>
        <v>0</v>
      </c>
      <c r="AT710" s="372">
        <f t="shared" si="448"/>
        <v>72912168.216000006</v>
      </c>
      <c r="AU710" s="174">
        <f>'آبان 1400'!AV711</f>
        <v>54308316.440880008</v>
      </c>
      <c r="AV710" s="142">
        <f>'آبان 1400'!AW711</f>
        <v>72912168.215999991</v>
      </c>
      <c r="AW710" s="143">
        <f t="shared" si="449"/>
        <v>5103851.7751199994</v>
      </c>
      <c r="AX710" s="76">
        <f t="shared" si="450"/>
        <v>1430831.644088001</v>
      </c>
      <c r="AY710" s="143">
        <f>'آبان 1400'!AZ711</f>
        <v>0</v>
      </c>
      <c r="AZ710" s="143">
        <f>'آبان 1400'!BA711</f>
        <v>0</v>
      </c>
      <c r="BA710" s="143">
        <f>'آبان 1400'!BB711</f>
        <v>0</v>
      </c>
      <c r="BB710" s="143">
        <f>'آبان 1400'!BC711</f>
        <v>0</v>
      </c>
      <c r="BC710" s="143">
        <f>'آبان 1400'!BD711</f>
        <v>0</v>
      </c>
      <c r="BD710" s="143">
        <f>'آبان 1400'!BE711</f>
        <v>0</v>
      </c>
      <c r="BE710" s="143">
        <f>'آبان 1400'!BF711</f>
        <v>0</v>
      </c>
      <c r="BF710" s="144">
        <f t="shared" si="451"/>
        <v>6534683.4192080004</v>
      </c>
      <c r="BG710" s="141">
        <f t="shared" si="452"/>
        <v>66377484</v>
      </c>
      <c r="BH710" s="145">
        <f t="shared" si="453"/>
        <v>72912168.216000006</v>
      </c>
      <c r="BI710" s="128">
        <f t="shared" ref="BI710:BI770" si="487">(((AB710*30)*2)/12)/30*Q710</f>
        <v>4659160</v>
      </c>
      <c r="BJ710" s="146">
        <f t="shared" si="454"/>
        <v>2329580</v>
      </c>
      <c r="BK710" s="146">
        <f t="shared" si="455"/>
        <v>698874</v>
      </c>
      <c r="BL710" s="147">
        <f t="shared" si="456"/>
        <v>1120000</v>
      </c>
      <c r="BM710" s="383">
        <v>0</v>
      </c>
      <c r="BN710" s="148">
        <f t="shared" si="457"/>
        <v>81719782.216000006</v>
      </c>
      <c r="BO710" s="149">
        <f t="shared" si="458"/>
        <v>72912168.215999991</v>
      </c>
      <c r="BP710" s="150">
        <f t="shared" si="459"/>
        <v>16769798.689679999</v>
      </c>
      <c r="BQ710" s="151">
        <f t="shared" si="460"/>
        <v>98489580.905680001</v>
      </c>
      <c r="BR710" s="152">
        <f t="shared" si="461"/>
        <v>100800</v>
      </c>
      <c r="BS710" s="148">
        <f t="shared" si="462"/>
        <v>98590380.905680001</v>
      </c>
      <c r="BT710" s="136">
        <v>0</v>
      </c>
      <c r="BU710" s="149">
        <f t="shared" si="463"/>
        <v>8171978.2216000007</v>
      </c>
      <c r="BV710" s="153">
        <f t="shared" si="464"/>
        <v>4085989.1108000004</v>
      </c>
      <c r="BW710" s="134">
        <f t="shared" si="465"/>
        <v>86332413.573280007</v>
      </c>
      <c r="BX710" s="148">
        <f t="shared" si="466"/>
        <v>7687614</v>
      </c>
      <c r="BY710" s="135">
        <f t="shared" si="467"/>
        <v>78644799.573280007</v>
      </c>
      <c r="CD710" s="400">
        <f>'آبان 1400'!AU711</f>
        <v>72912168.216000006</v>
      </c>
      <c r="CE710" s="401">
        <f>'آبان 1400'!AV711</f>
        <v>54308316.440880008</v>
      </c>
      <c r="CF710" s="401">
        <f>'آبان 1400'!AW711</f>
        <v>72912168.215999991</v>
      </c>
      <c r="CG710" s="401">
        <f>'آبان 1400'!AX711</f>
        <v>5103851.7751199994</v>
      </c>
      <c r="CH710" s="401">
        <f>'آبان 1400'!AY711</f>
        <v>1430831.644088001</v>
      </c>
      <c r="CI710" s="401">
        <f>'آبان 1400'!AZ711</f>
        <v>0</v>
      </c>
      <c r="CJ710" s="401">
        <f>'آبان 1400'!BA711</f>
        <v>0</v>
      </c>
      <c r="CK710" s="401">
        <f>'آبان 1400'!BB711</f>
        <v>0</v>
      </c>
      <c r="CL710" s="401">
        <f>'آبان 1400'!BC711</f>
        <v>0</v>
      </c>
      <c r="CM710" s="401">
        <f>'آبان 1400'!BD711</f>
        <v>0</v>
      </c>
      <c r="CN710" s="401">
        <f>'آبان 1400'!BE711</f>
        <v>0</v>
      </c>
      <c r="CO710" s="401">
        <f>'آبان 1400'!BF711</f>
        <v>0</v>
      </c>
      <c r="CP710" s="401">
        <f>'آبان 1400'!BG711</f>
        <v>6534683.4192080004</v>
      </c>
      <c r="CQ710" s="401">
        <f>'آبان 1400'!BH711</f>
        <v>66377484</v>
      </c>
      <c r="CR710" s="401">
        <f t="shared" si="468"/>
        <v>72912168.216000006</v>
      </c>
      <c r="CS710" s="56">
        <f t="shared" si="469"/>
        <v>4659160</v>
      </c>
      <c r="CT710" s="400">
        <f t="shared" si="470"/>
        <v>2329580</v>
      </c>
      <c r="CU710" s="401">
        <f t="shared" si="471"/>
        <v>698874</v>
      </c>
      <c r="CV710" s="401">
        <f t="shared" si="472"/>
        <v>1120000</v>
      </c>
      <c r="CW710" s="56">
        <v>0</v>
      </c>
      <c r="CX710" s="401">
        <f t="shared" si="473"/>
        <v>81719782.216000006</v>
      </c>
      <c r="CY710" s="401">
        <f t="shared" si="474"/>
        <v>72912168.215999991</v>
      </c>
      <c r="CZ710" s="401">
        <f t="shared" si="475"/>
        <v>16769798.689679999</v>
      </c>
      <c r="DA710" s="401">
        <f t="shared" si="476"/>
        <v>98489580.905680001</v>
      </c>
      <c r="DB710" s="401">
        <f t="shared" si="477"/>
        <v>100800</v>
      </c>
      <c r="DC710" s="401">
        <f t="shared" si="478"/>
        <v>98590380.905680001</v>
      </c>
      <c r="DD710" s="406">
        <v>0</v>
      </c>
      <c r="DE710" s="401">
        <f t="shared" si="479"/>
        <v>8171978.2216000007</v>
      </c>
      <c r="DF710" s="401">
        <f t="shared" si="480"/>
        <v>4085989.1108000004</v>
      </c>
      <c r="DG710" s="401">
        <f t="shared" si="481"/>
        <v>86332413.573280007</v>
      </c>
      <c r="DH710" s="401">
        <f t="shared" si="482"/>
        <v>7687614</v>
      </c>
      <c r="DI710" s="401">
        <f t="shared" si="483"/>
        <v>78644799.573280007</v>
      </c>
      <c r="DJ710" s="401">
        <f t="shared" si="484"/>
        <v>0</v>
      </c>
      <c r="DL710" s="408">
        <f t="shared" si="485"/>
        <v>6638737.5</v>
      </c>
      <c r="DM710" s="408">
        <f t="shared" si="486"/>
        <v>-1979577.5</v>
      </c>
    </row>
    <row r="711" spans="1:117" s="56" customFormat="1" ht="21" x14ac:dyDescent="0.2">
      <c r="A711" s="192">
        <f t="shared" ref="A711:A774" si="488">885165*3</f>
        <v>2655495</v>
      </c>
      <c r="B711" s="137">
        <f>'آبان 1400'!B712</f>
        <v>706</v>
      </c>
      <c r="C711" s="137">
        <f>'آبان 1400'!C712</f>
        <v>505</v>
      </c>
      <c r="D711" s="137">
        <f>'آبان 1400'!D712</f>
        <v>13036</v>
      </c>
      <c r="E711" s="137" t="str">
        <f>'آبان 1400'!E712</f>
        <v>یوسف</v>
      </c>
      <c r="F711" s="137" t="str">
        <f>'آبان 1400'!F712</f>
        <v>الیاسی</v>
      </c>
      <c r="G711" s="137" t="str">
        <f>'آبان 1400'!G712</f>
        <v>نگهبان</v>
      </c>
      <c r="H711" s="137" t="str">
        <f>'آبان 1400'!H712</f>
        <v>البرز</v>
      </c>
      <c r="I711" s="137" t="str">
        <f>'آبان 1400'!I712</f>
        <v>129-813-6425418-1</v>
      </c>
      <c r="J711" s="137" t="str">
        <f>'آبان 1400'!J712</f>
        <v>3979763021</v>
      </c>
      <c r="K711" s="137" t="str">
        <f>'آبان 1400'!K712</f>
        <v>0019186303</v>
      </c>
      <c r="L711" s="137" t="str">
        <f>'آبان 1400'!L712</f>
        <v>البرز</v>
      </c>
      <c r="M711" s="137" t="str">
        <f>'آبان 1400'!M712</f>
        <v>نگهبان</v>
      </c>
      <c r="N711" s="121" t="str">
        <f>'آبان 1400'!N712</f>
        <v>*</v>
      </c>
      <c r="O711" s="120">
        <f>'آبان 1400'!O712</f>
        <v>0</v>
      </c>
      <c r="P711" s="122">
        <f>'آبان 1400'!P712</f>
        <v>0</v>
      </c>
      <c r="Q711" s="362">
        <f>'آبان 1400'!Q712</f>
        <v>30</v>
      </c>
      <c r="R711" s="362">
        <f>'آبان 1400'!R712</f>
        <v>120</v>
      </c>
      <c r="S711" s="362">
        <f>'آبان 1400'!S712</f>
        <v>110</v>
      </c>
      <c r="T711" s="362">
        <f>'آبان 1400'!T712</f>
        <v>29.33</v>
      </c>
      <c r="U711" s="138">
        <f>'آبان 1400'!U712</f>
        <v>0</v>
      </c>
      <c r="V711" s="121">
        <f>'آبان 1400'!W712</f>
        <v>0</v>
      </c>
      <c r="W711" s="122">
        <f>'آبان 1400'!X712</f>
        <v>0</v>
      </c>
      <c r="X711" s="370">
        <f>'آبان 1400'!Y712</f>
        <v>2</v>
      </c>
      <c r="Y711" s="370">
        <f>'آبان 1400'!Z712</f>
        <v>0</v>
      </c>
      <c r="Z711" s="139">
        <f>'آبان 1400'!AA712</f>
        <v>885165</v>
      </c>
      <c r="AA711" s="139">
        <f>'آبان 1400'!AB712</f>
        <v>46667</v>
      </c>
      <c r="AB711" s="139">
        <f>'آبان 1400'!AC712</f>
        <v>931832</v>
      </c>
      <c r="AC711" s="139">
        <f>'آبان 1400'!AD712</f>
        <v>4500000</v>
      </c>
      <c r="AD711" s="139">
        <f>'آبان 1400'!AE712</f>
        <v>6000000</v>
      </c>
      <c r="AE711" s="140">
        <f>'آبان 1400'!AF712</f>
        <v>177895.19999999998</v>
      </c>
      <c r="AF711" s="123">
        <f>'آبان 1400'!AG712</f>
        <v>26554950</v>
      </c>
      <c r="AG711" s="124">
        <f>'آبان 1400'!AH712</f>
        <v>1400010</v>
      </c>
      <c r="AH711" s="124">
        <f>'آبان 1400'!AI712</f>
        <v>21347423.999999996</v>
      </c>
      <c r="AI711" s="124">
        <f>'آبان 1400'!AJ712</f>
        <v>0</v>
      </c>
      <c r="AJ711" s="124">
        <f>'آبان 1400'!AK712</f>
        <v>4500000</v>
      </c>
      <c r="AK711" s="124">
        <f>'آبان 1400'!AL712</f>
        <v>6000000</v>
      </c>
      <c r="AL711" s="124">
        <f>'آبان 1400'!AM712</f>
        <v>4892117.9999999991</v>
      </c>
      <c r="AM711" s="124">
        <f>'آبان 1400'!AN712</f>
        <v>5217666.2159999991</v>
      </c>
      <c r="AN711" s="124">
        <f>'آبان 1400'!AO712</f>
        <v>0</v>
      </c>
      <c r="AO711" s="124">
        <f>'آبان 1400'!AP712</f>
        <v>3000000</v>
      </c>
      <c r="AP711" s="124">
        <f>'آبان 1400'!AQ712</f>
        <v>0</v>
      </c>
      <c r="AQ711" s="124">
        <f>'آبان 1400'!AR712</f>
        <v>0</v>
      </c>
      <c r="AR711" s="124">
        <f>'آبان 1400'!AS712</f>
        <v>0</v>
      </c>
      <c r="AS711" s="379">
        <f>'آبان 1400'!AT712</f>
        <v>0</v>
      </c>
      <c r="AT711" s="372">
        <f t="shared" ref="AT711:AT774" si="489">SUM(AF711:AS711)</f>
        <v>72912168.216000006</v>
      </c>
      <c r="AU711" s="174">
        <f>'آبان 1400'!AV712</f>
        <v>54308316.440880008</v>
      </c>
      <c r="AV711" s="142">
        <f>'آبان 1400'!AW712</f>
        <v>72912168.215999991</v>
      </c>
      <c r="AW711" s="143">
        <f t="shared" ref="AW711:AW774" si="490">AV711*7%</f>
        <v>5103851.7751199994</v>
      </c>
      <c r="AX711" s="76">
        <f t="shared" ref="AX711:AX774" si="491">IF(AU711&lt;=40000000,0,IF(AND(AU711&gt;40000000,AU711&lt;=80000000),(AU711-40000000)*10%,IF(AND(AU711&gt;80000000,AU711&lt;=120000000),4000000+(AU711-80000000)*15%,IF(AND(AU711&gt;120000000,AU711&lt;=180000000),10000000+(AU711-120000000)*20%,IF(AND(AU711&gt;180000000,AU711&lt;=240000000),22000000+(AU711-180000000)*25%,IF(AND(AU711&gt;240000000,AU711&lt;=320000000),37000000+(AU711-240000000)*30%,61000000+(AU711-320000000)*35%))))))</f>
        <v>1430831.644088001</v>
      </c>
      <c r="AY711" s="143">
        <f>'آبان 1400'!AZ712</f>
        <v>0</v>
      </c>
      <c r="AZ711" s="143">
        <f>'آبان 1400'!BA712</f>
        <v>0</v>
      </c>
      <c r="BA711" s="143">
        <f>'آبان 1400'!BB712</f>
        <v>0</v>
      </c>
      <c r="BB711" s="143">
        <f>'آبان 1400'!BC712</f>
        <v>0</v>
      </c>
      <c r="BC711" s="143">
        <f>'آبان 1400'!BD712</f>
        <v>0</v>
      </c>
      <c r="BD711" s="143">
        <f>'آبان 1400'!BE712</f>
        <v>0</v>
      </c>
      <c r="BE711" s="143">
        <f>'آبان 1400'!BF712</f>
        <v>0</v>
      </c>
      <c r="BF711" s="144">
        <f t="shared" ref="BF711:BF774" si="492">SUM(AW711:BE711)</f>
        <v>6534683.4192080004</v>
      </c>
      <c r="BG711" s="141">
        <f t="shared" ref="BG711:BG774" si="493">INT(AT711-BF711)</f>
        <v>66377484</v>
      </c>
      <c r="BH711" s="145">
        <f t="shared" ref="BH711:BH774" si="494">SUM(AF711:AS711)</f>
        <v>72912168.216000006</v>
      </c>
      <c r="BI711" s="128">
        <f t="shared" si="487"/>
        <v>4659160</v>
      </c>
      <c r="BJ711" s="146">
        <f t="shared" ref="BJ711:BJ774" si="495">(((AB711*30))/12)/30*Q711</f>
        <v>2329580</v>
      </c>
      <c r="BK711" s="146">
        <f t="shared" ref="BK711:BK774" si="496">((AB711*9)/12)/30*Q711</f>
        <v>698874</v>
      </c>
      <c r="BL711" s="147">
        <f t="shared" ref="BL711:BL774" si="497">1120000/30*Q711</f>
        <v>1120000</v>
      </c>
      <c r="BM711" s="383">
        <v>0</v>
      </c>
      <c r="BN711" s="148">
        <f t="shared" ref="BN711:BN774" si="498">SUM(BH711:BM711)</f>
        <v>81719782.216000006</v>
      </c>
      <c r="BO711" s="149">
        <f t="shared" ref="BO711:BO774" si="499">AV711</f>
        <v>72912168.215999991</v>
      </c>
      <c r="BP711" s="150">
        <f t="shared" ref="BP711:BP774" si="500">BO711*23%</f>
        <v>16769798.689679999</v>
      </c>
      <c r="BQ711" s="151">
        <f t="shared" ref="BQ711:BQ760" si="501">BN711+BP711</f>
        <v>98489580.905680001</v>
      </c>
      <c r="BR711" s="152">
        <f t="shared" ref="BR711:BR760" si="502">BL711*9%</f>
        <v>100800</v>
      </c>
      <c r="BS711" s="148">
        <f t="shared" ref="BS711:BS760" si="503">BQ711+BR711</f>
        <v>98590380.905680001</v>
      </c>
      <c r="BT711" s="136">
        <v>0</v>
      </c>
      <c r="BU711" s="149">
        <f t="shared" ref="BU711:BU774" si="504">BN711*10%</f>
        <v>8171978.2216000007</v>
      </c>
      <c r="BV711" s="153">
        <f t="shared" ref="BV711:BV774" si="505">BN711*5%</f>
        <v>4085989.1108000004</v>
      </c>
      <c r="BW711" s="134">
        <f t="shared" ref="BW711:BW774" si="506">BS711-(BU711+BV711)</f>
        <v>86332413.573280007</v>
      </c>
      <c r="BX711" s="148">
        <f t="shared" ref="BX711:BX774" si="507">BI711+BJ711+BK711</f>
        <v>7687614</v>
      </c>
      <c r="BY711" s="135">
        <f t="shared" ref="BY711:BY774" si="508">BW711-BX711</f>
        <v>78644799.573280007</v>
      </c>
      <c r="CD711" s="400">
        <f>'آبان 1400'!AU712</f>
        <v>72912168.216000006</v>
      </c>
      <c r="CE711" s="401">
        <f>'آبان 1400'!AV712</f>
        <v>54308316.440880008</v>
      </c>
      <c r="CF711" s="401">
        <f>'آبان 1400'!AW712</f>
        <v>72912168.215999991</v>
      </c>
      <c r="CG711" s="401">
        <f>'آبان 1400'!AX712</f>
        <v>5103851.7751199994</v>
      </c>
      <c r="CH711" s="401">
        <f>'آبان 1400'!AY712</f>
        <v>1430831.644088001</v>
      </c>
      <c r="CI711" s="401">
        <f>'آبان 1400'!AZ712</f>
        <v>0</v>
      </c>
      <c r="CJ711" s="401">
        <f>'آبان 1400'!BA712</f>
        <v>0</v>
      </c>
      <c r="CK711" s="401">
        <f>'آبان 1400'!BB712</f>
        <v>0</v>
      </c>
      <c r="CL711" s="401">
        <f>'آبان 1400'!BC712</f>
        <v>0</v>
      </c>
      <c r="CM711" s="401">
        <f>'آبان 1400'!BD712</f>
        <v>0</v>
      </c>
      <c r="CN711" s="401">
        <f>'آبان 1400'!BE712</f>
        <v>0</v>
      </c>
      <c r="CO711" s="401">
        <f>'آبان 1400'!BF712</f>
        <v>0</v>
      </c>
      <c r="CP711" s="401">
        <f>'آبان 1400'!BG712</f>
        <v>6534683.4192080004</v>
      </c>
      <c r="CQ711" s="401">
        <f>'آبان 1400'!BH712</f>
        <v>66377484</v>
      </c>
      <c r="CR711" s="401">
        <f t="shared" ref="CR711:CR774" si="509">CD711</f>
        <v>72912168.216000006</v>
      </c>
      <c r="CS711" s="56">
        <f t="shared" ref="CS711:CS774" si="510">(AB711*30/12*2)/30*Q711</f>
        <v>4659160</v>
      </c>
      <c r="CT711" s="400">
        <f t="shared" ref="CT711:CT774" si="511">(AB711*30/12)/30*Q711</f>
        <v>2329580</v>
      </c>
      <c r="CU711" s="401">
        <f t="shared" ref="CU711:CU774" si="512">((AB711*9)/12)/30*Q711</f>
        <v>698874</v>
      </c>
      <c r="CV711" s="401">
        <f t="shared" ref="CV711:CV774" si="513">1120000/30*Q711</f>
        <v>1120000</v>
      </c>
      <c r="CW711" s="56">
        <v>0</v>
      </c>
      <c r="CX711" s="401">
        <f t="shared" ref="CX711:CX774" si="514">SUM(CR711:CW711)</f>
        <v>81719782.216000006</v>
      </c>
      <c r="CY711" s="401">
        <f t="shared" ref="CY711:CY774" si="515">BO711</f>
        <v>72912168.215999991</v>
      </c>
      <c r="CZ711" s="401">
        <f t="shared" ref="CZ711:CZ774" si="516">CY711*23%</f>
        <v>16769798.689679999</v>
      </c>
      <c r="DA711" s="401">
        <f t="shared" ref="DA711:DA774" si="517">CX711+CZ711</f>
        <v>98489580.905680001</v>
      </c>
      <c r="DB711" s="401">
        <f t="shared" ref="DB711:DB774" si="518">CV711*9%</f>
        <v>100800</v>
      </c>
      <c r="DC711" s="401">
        <f t="shared" ref="DC711:DC774" si="519">DA711+DB711</f>
        <v>98590380.905680001</v>
      </c>
      <c r="DD711" s="406">
        <v>0</v>
      </c>
      <c r="DE711" s="401">
        <f t="shared" ref="DE711:DE774" si="520">CX711*10%</f>
        <v>8171978.2216000007</v>
      </c>
      <c r="DF711" s="401">
        <f t="shared" ref="DF711:DF774" si="521">CX711*5%</f>
        <v>4085989.1108000004</v>
      </c>
      <c r="DG711" s="401">
        <f t="shared" ref="DG711:DG774" si="522">DC711-(DE711+DF711)</f>
        <v>86332413.573280007</v>
      </c>
      <c r="DH711" s="401">
        <f t="shared" ref="DH711:DH774" si="523">CS711+CT711+CU711</f>
        <v>7687614</v>
      </c>
      <c r="DI711" s="401">
        <f t="shared" ref="DI711:DI774" si="524">DG711-DH711</f>
        <v>78644799.573280007</v>
      </c>
      <c r="DJ711" s="401">
        <f t="shared" ref="DJ711:DJ774" si="525">DI711-BY711</f>
        <v>0</v>
      </c>
      <c r="DL711" s="408">
        <f t="shared" ref="DL711:DL774" si="526">(885165*30/12)*3</f>
        <v>6638737.5</v>
      </c>
      <c r="DM711" s="408">
        <f t="shared" ref="DM711:DM774" si="527">BI711-DL711</f>
        <v>-1979577.5</v>
      </c>
    </row>
    <row r="712" spans="1:117" s="56" customFormat="1" ht="21" x14ac:dyDescent="0.2">
      <c r="A712" s="192">
        <f t="shared" si="488"/>
        <v>2655495</v>
      </c>
      <c r="B712" s="137">
        <f>'آبان 1400'!B713</f>
        <v>707</v>
      </c>
      <c r="C712" s="137">
        <f>'آبان 1400'!C713</f>
        <v>506</v>
      </c>
      <c r="D712" s="137">
        <f>'آبان 1400'!D713</f>
        <v>13046</v>
      </c>
      <c r="E712" s="137" t="str">
        <f>'آبان 1400'!E713</f>
        <v>حسین</v>
      </c>
      <c r="F712" s="137" t="str">
        <f>'آبان 1400'!F713</f>
        <v>طهماسبی قلی</v>
      </c>
      <c r="G712" s="137" t="str">
        <f>'آبان 1400'!G713</f>
        <v>نگهبان</v>
      </c>
      <c r="H712" s="137" t="str">
        <f>'آبان 1400'!H713</f>
        <v>البرز</v>
      </c>
      <c r="I712" s="137" t="str">
        <f>'آبان 1400'!I713</f>
        <v>254-813-3388979-1</v>
      </c>
      <c r="J712" s="137" t="str">
        <f>'آبان 1400'!J713</f>
        <v>0311256988</v>
      </c>
      <c r="K712" s="137" t="str">
        <f>'آبان 1400'!K713</f>
        <v>0024290595</v>
      </c>
      <c r="L712" s="137" t="str">
        <f>'آبان 1400'!L713</f>
        <v>البرز</v>
      </c>
      <c r="M712" s="137" t="str">
        <f>'آبان 1400'!M713</f>
        <v>نگهبان</v>
      </c>
      <c r="N712" s="121" t="str">
        <f>'آبان 1400'!N713</f>
        <v>*</v>
      </c>
      <c r="O712" s="120">
        <f>'آبان 1400'!O713</f>
        <v>0</v>
      </c>
      <c r="P712" s="122">
        <f>'آبان 1400'!P713</f>
        <v>0</v>
      </c>
      <c r="Q712" s="362">
        <f>'آبان 1400'!Q713</f>
        <v>30</v>
      </c>
      <c r="R712" s="362">
        <f>'آبان 1400'!R713</f>
        <v>120</v>
      </c>
      <c r="S712" s="362">
        <f>'آبان 1400'!S713</f>
        <v>110</v>
      </c>
      <c r="T712" s="362">
        <f>'آبان 1400'!T713</f>
        <v>29.33</v>
      </c>
      <c r="U712" s="138">
        <f>'آبان 1400'!U713</f>
        <v>0</v>
      </c>
      <c r="V712" s="121">
        <f>'آبان 1400'!W713</f>
        <v>0</v>
      </c>
      <c r="W712" s="122">
        <f>'آبان 1400'!X713</f>
        <v>0</v>
      </c>
      <c r="X712" s="370">
        <f>'آبان 1400'!Y713</f>
        <v>0</v>
      </c>
      <c r="Y712" s="370">
        <f>'آبان 1400'!Z713</f>
        <v>0</v>
      </c>
      <c r="Z712" s="139">
        <f>'آبان 1400'!AA713</f>
        <v>885165</v>
      </c>
      <c r="AA712" s="139">
        <f>'آبان 1400'!AB713</f>
        <v>46667</v>
      </c>
      <c r="AB712" s="139">
        <f>'آبان 1400'!AC713</f>
        <v>931832</v>
      </c>
      <c r="AC712" s="139">
        <f>'آبان 1400'!AD713</f>
        <v>4500000</v>
      </c>
      <c r="AD712" s="139">
        <f>'آبان 1400'!AE713</f>
        <v>6000000</v>
      </c>
      <c r="AE712" s="140">
        <f>'آبان 1400'!AF713</f>
        <v>177895.19999999998</v>
      </c>
      <c r="AF712" s="123">
        <f>'آبان 1400'!AG713</f>
        <v>26554950</v>
      </c>
      <c r="AG712" s="124">
        <f>'آبان 1400'!AH713</f>
        <v>1400010</v>
      </c>
      <c r="AH712" s="124">
        <f>'آبان 1400'!AI713</f>
        <v>21347423.999999996</v>
      </c>
      <c r="AI712" s="124">
        <f>'آبان 1400'!AJ713</f>
        <v>0</v>
      </c>
      <c r="AJ712" s="124">
        <f>'آبان 1400'!AK713</f>
        <v>4500000</v>
      </c>
      <c r="AK712" s="124">
        <f>'آبان 1400'!AL713</f>
        <v>6000000</v>
      </c>
      <c r="AL712" s="124">
        <f>'آبان 1400'!AM713</f>
        <v>4892117.9999999991</v>
      </c>
      <c r="AM712" s="124">
        <f>'آبان 1400'!AN713</f>
        <v>5217666.2159999991</v>
      </c>
      <c r="AN712" s="124">
        <f>'آبان 1400'!AO713</f>
        <v>0</v>
      </c>
      <c r="AO712" s="124">
        <f>'آبان 1400'!AP713</f>
        <v>2800000</v>
      </c>
      <c r="AP712" s="124">
        <f>'آبان 1400'!AQ713</f>
        <v>0</v>
      </c>
      <c r="AQ712" s="124">
        <f>'آبان 1400'!AR713</f>
        <v>0</v>
      </c>
      <c r="AR712" s="124">
        <f>'آبان 1400'!AS713</f>
        <v>0</v>
      </c>
      <c r="AS712" s="379">
        <f>'آبان 1400'!AT713</f>
        <v>0</v>
      </c>
      <c r="AT712" s="372">
        <f t="shared" si="489"/>
        <v>72712168.216000006</v>
      </c>
      <c r="AU712" s="174">
        <f>'آبان 1400'!AV713</f>
        <v>54322316.440880008</v>
      </c>
      <c r="AV712" s="142">
        <f>'آبان 1400'!AW713</f>
        <v>72712168.215999991</v>
      </c>
      <c r="AW712" s="143">
        <f t="shared" si="490"/>
        <v>5089851.7751199994</v>
      </c>
      <c r="AX712" s="76">
        <f t="shared" si="491"/>
        <v>1432231.644088001</v>
      </c>
      <c r="AY712" s="143">
        <f>'آبان 1400'!AZ713</f>
        <v>0</v>
      </c>
      <c r="AZ712" s="143">
        <f>'آبان 1400'!BA713</f>
        <v>0</v>
      </c>
      <c r="BA712" s="143">
        <f>'آبان 1400'!BB713</f>
        <v>0</v>
      </c>
      <c r="BB712" s="143">
        <f>'آبان 1400'!BC713</f>
        <v>0</v>
      </c>
      <c r="BC712" s="143">
        <f>'آبان 1400'!BD713</f>
        <v>0</v>
      </c>
      <c r="BD712" s="143">
        <f>'آبان 1400'!BE713</f>
        <v>0</v>
      </c>
      <c r="BE712" s="143">
        <f>'آبان 1400'!BF713</f>
        <v>0</v>
      </c>
      <c r="BF712" s="144">
        <f t="shared" si="492"/>
        <v>6522083.4192080004</v>
      </c>
      <c r="BG712" s="141">
        <f t="shared" si="493"/>
        <v>66190084</v>
      </c>
      <c r="BH712" s="145">
        <f t="shared" si="494"/>
        <v>72712168.216000006</v>
      </c>
      <c r="BI712" s="128">
        <f t="shared" si="487"/>
        <v>4659160</v>
      </c>
      <c r="BJ712" s="146">
        <f t="shared" si="495"/>
        <v>2329580</v>
      </c>
      <c r="BK712" s="146">
        <f t="shared" si="496"/>
        <v>698874</v>
      </c>
      <c r="BL712" s="147">
        <f t="shared" si="497"/>
        <v>1120000</v>
      </c>
      <c r="BM712" s="383">
        <v>0</v>
      </c>
      <c r="BN712" s="148">
        <f t="shared" si="498"/>
        <v>81519782.216000006</v>
      </c>
      <c r="BO712" s="149">
        <f t="shared" si="499"/>
        <v>72712168.215999991</v>
      </c>
      <c r="BP712" s="150">
        <f t="shared" si="500"/>
        <v>16723798.689679999</v>
      </c>
      <c r="BQ712" s="151">
        <f t="shared" si="501"/>
        <v>98243580.905680001</v>
      </c>
      <c r="BR712" s="152">
        <f t="shared" si="502"/>
        <v>100800</v>
      </c>
      <c r="BS712" s="148">
        <f t="shared" si="503"/>
        <v>98344380.905680001</v>
      </c>
      <c r="BT712" s="136">
        <v>0</v>
      </c>
      <c r="BU712" s="149">
        <f t="shared" si="504"/>
        <v>8151978.2216000007</v>
      </c>
      <c r="BV712" s="153">
        <f t="shared" si="505"/>
        <v>4075989.1108000004</v>
      </c>
      <c r="BW712" s="134">
        <f t="shared" si="506"/>
        <v>86116413.573280007</v>
      </c>
      <c r="BX712" s="148">
        <f t="shared" si="507"/>
        <v>7687614</v>
      </c>
      <c r="BY712" s="135">
        <f t="shared" si="508"/>
        <v>78428799.573280007</v>
      </c>
      <c r="CD712" s="400">
        <f>'آبان 1400'!AU713</f>
        <v>72712168.216000006</v>
      </c>
      <c r="CE712" s="401">
        <f>'آبان 1400'!AV713</f>
        <v>54322316.440880008</v>
      </c>
      <c r="CF712" s="401">
        <f>'آبان 1400'!AW713</f>
        <v>72712168.215999991</v>
      </c>
      <c r="CG712" s="401">
        <f>'آبان 1400'!AX713</f>
        <v>5089851.7751199994</v>
      </c>
      <c r="CH712" s="401">
        <f>'آبان 1400'!AY713</f>
        <v>1432231.644088001</v>
      </c>
      <c r="CI712" s="401">
        <f>'آبان 1400'!AZ713</f>
        <v>0</v>
      </c>
      <c r="CJ712" s="401">
        <f>'آبان 1400'!BA713</f>
        <v>0</v>
      </c>
      <c r="CK712" s="401">
        <f>'آبان 1400'!BB713</f>
        <v>0</v>
      </c>
      <c r="CL712" s="401">
        <f>'آبان 1400'!BC713</f>
        <v>0</v>
      </c>
      <c r="CM712" s="401">
        <f>'آبان 1400'!BD713</f>
        <v>0</v>
      </c>
      <c r="CN712" s="401">
        <f>'آبان 1400'!BE713</f>
        <v>0</v>
      </c>
      <c r="CO712" s="401">
        <f>'آبان 1400'!BF713</f>
        <v>0</v>
      </c>
      <c r="CP712" s="401">
        <f>'آبان 1400'!BG713</f>
        <v>6522083.4192080004</v>
      </c>
      <c r="CQ712" s="401">
        <f>'آبان 1400'!BH713</f>
        <v>66190084</v>
      </c>
      <c r="CR712" s="401">
        <f t="shared" si="509"/>
        <v>72712168.216000006</v>
      </c>
      <c r="CS712" s="56">
        <f t="shared" si="510"/>
        <v>4659160</v>
      </c>
      <c r="CT712" s="400">
        <f t="shared" si="511"/>
        <v>2329580</v>
      </c>
      <c r="CU712" s="401">
        <f t="shared" si="512"/>
        <v>698874</v>
      </c>
      <c r="CV712" s="401">
        <f t="shared" si="513"/>
        <v>1120000</v>
      </c>
      <c r="CW712" s="56">
        <v>0</v>
      </c>
      <c r="CX712" s="401">
        <f t="shared" si="514"/>
        <v>81519782.216000006</v>
      </c>
      <c r="CY712" s="401">
        <f t="shared" si="515"/>
        <v>72712168.215999991</v>
      </c>
      <c r="CZ712" s="401">
        <f t="shared" si="516"/>
        <v>16723798.689679999</v>
      </c>
      <c r="DA712" s="401">
        <f t="shared" si="517"/>
        <v>98243580.905680001</v>
      </c>
      <c r="DB712" s="401">
        <f t="shared" si="518"/>
        <v>100800</v>
      </c>
      <c r="DC712" s="401">
        <f t="shared" si="519"/>
        <v>98344380.905680001</v>
      </c>
      <c r="DD712" s="406">
        <v>0</v>
      </c>
      <c r="DE712" s="401">
        <f t="shared" si="520"/>
        <v>8151978.2216000007</v>
      </c>
      <c r="DF712" s="401">
        <f t="shared" si="521"/>
        <v>4075989.1108000004</v>
      </c>
      <c r="DG712" s="401">
        <f t="shared" si="522"/>
        <v>86116413.573280007</v>
      </c>
      <c r="DH712" s="401">
        <f t="shared" si="523"/>
        <v>7687614</v>
      </c>
      <c r="DI712" s="401">
        <f t="shared" si="524"/>
        <v>78428799.573280007</v>
      </c>
      <c r="DJ712" s="401">
        <f t="shared" si="525"/>
        <v>0</v>
      </c>
      <c r="DL712" s="408">
        <f t="shared" si="526"/>
        <v>6638737.5</v>
      </c>
      <c r="DM712" s="408">
        <f t="shared" si="527"/>
        <v>-1979577.5</v>
      </c>
    </row>
    <row r="713" spans="1:117" s="56" customFormat="1" ht="21" x14ac:dyDescent="0.2">
      <c r="A713" s="192">
        <f t="shared" si="488"/>
        <v>2655495</v>
      </c>
      <c r="B713" s="137">
        <f>'آبان 1400'!B714</f>
        <v>708</v>
      </c>
      <c r="C713" s="137">
        <f>'آبان 1400'!C714</f>
        <v>507</v>
      </c>
      <c r="D713" s="137">
        <f>'آبان 1400'!D714</f>
        <v>13027</v>
      </c>
      <c r="E713" s="137" t="str">
        <f>'آبان 1400'!E714</f>
        <v>محمدتقی</v>
      </c>
      <c r="F713" s="137" t="str">
        <f>'آبان 1400'!F714</f>
        <v>صادقی خراطی</v>
      </c>
      <c r="G713" s="137" t="str">
        <f>'آبان 1400'!G714</f>
        <v>نگهبان</v>
      </c>
      <c r="H713" s="137" t="str">
        <f>'آبان 1400'!H714</f>
        <v>البرز</v>
      </c>
      <c r="I713" s="137" t="str">
        <f>'آبان 1400'!I714</f>
        <v>254-813-3394370-1</v>
      </c>
      <c r="J713" s="137" t="str">
        <f>'آبان 1400'!J714</f>
        <v>0322817341</v>
      </c>
      <c r="K713" s="137" t="str">
        <f>'آبان 1400'!K714</f>
        <v>0020826909</v>
      </c>
      <c r="L713" s="137" t="str">
        <f>'آبان 1400'!L714</f>
        <v>البرز</v>
      </c>
      <c r="M713" s="137" t="str">
        <f>'آبان 1400'!M714</f>
        <v>نگهبان</v>
      </c>
      <c r="N713" s="121" t="str">
        <f>'آبان 1400'!N714</f>
        <v>*</v>
      </c>
      <c r="O713" s="120">
        <f>'آبان 1400'!O714</f>
        <v>0</v>
      </c>
      <c r="P713" s="122">
        <f>'آبان 1400'!P714</f>
        <v>0</v>
      </c>
      <c r="Q713" s="362">
        <f>'آبان 1400'!Q714</f>
        <v>30</v>
      </c>
      <c r="R713" s="362">
        <f>'آبان 1400'!R714</f>
        <v>120</v>
      </c>
      <c r="S713" s="362">
        <f>'آبان 1400'!S714</f>
        <v>110</v>
      </c>
      <c r="T713" s="362">
        <f>'آبان 1400'!T714</f>
        <v>29.33</v>
      </c>
      <c r="U713" s="138">
        <f>'آبان 1400'!U714</f>
        <v>0</v>
      </c>
      <c r="V713" s="121">
        <f>'آبان 1400'!W714</f>
        <v>0</v>
      </c>
      <c r="W713" s="122">
        <f>'آبان 1400'!X714</f>
        <v>0</v>
      </c>
      <c r="X713" s="370">
        <f>'آبان 1400'!Y714</f>
        <v>0</v>
      </c>
      <c r="Y713" s="370">
        <f>'آبان 1400'!Z714</f>
        <v>0</v>
      </c>
      <c r="Z713" s="139">
        <f>'آبان 1400'!AA714</f>
        <v>885165</v>
      </c>
      <c r="AA713" s="139">
        <f>'آبان 1400'!AB714</f>
        <v>46667</v>
      </c>
      <c r="AB713" s="139">
        <f>'آبان 1400'!AC714</f>
        <v>931832</v>
      </c>
      <c r="AC713" s="139">
        <f>'آبان 1400'!AD714</f>
        <v>4500000</v>
      </c>
      <c r="AD713" s="139">
        <f>'آبان 1400'!AE714</f>
        <v>6000000</v>
      </c>
      <c r="AE713" s="140">
        <f>'آبان 1400'!AF714</f>
        <v>177895.19999999998</v>
      </c>
      <c r="AF713" s="123">
        <f>'آبان 1400'!AG714</f>
        <v>26554950</v>
      </c>
      <c r="AG713" s="124">
        <f>'آبان 1400'!AH714</f>
        <v>1400010</v>
      </c>
      <c r="AH713" s="124">
        <f>'آبان 1400'!AI714</f>
        <v>21347423.999999996</v>
      </c>
      <c r="AI713" s="124">
        <f>'آبان 1400'!AJ714</f>
        <v>0</v>
      </c>
      <c r="AJ713" s="124">
        <f>'آبان 1400'!AK714</f>
        <v>4500000</v>
      </c>
      <c r="AK713" s="124">
        <f>'آبان 1400'!AL714</f>
        <v>6000000</v>
      </c>
      <c r="AL713" s="124">
        <f>'آبان 1400'!AM714</f>
        <v>4892117.9999999991</v>
      </c>
      <c r="AM713" s="124">
        <f>'آبان 1400'!AN714</f>
        <v>5217666.2159999991</v>
      </c>
      <c r="AN713" s="124">
        <f>'آبان 1400'!AO714</f>
        <v>0</v>
      </c>
      <c r="AO713" s="124">
        <f>'آبان 1400'!AP714</f>
        <v>2800000</v>
      </c>
      <c r="AP713" s="124">
        <f>'آبان 1400'!AQ714</f>
        <v>0</v>
      </c>
      <c r="AQ713" s="124">
        <f>'آبان 1400'!AR714</f>
        <v>0</v>
      </c>
      <c r="AR713" s="124">
        <f>'آبان 1400'!AS714</f>
        <v>0</v>
      </c>
      <c r="AS713" s="379">
        <f>'آبان 1400'!AT714</f>
        <v>0</v>
      </c>
      <c r="AT713" s="372">
        <f t="shared" si="489"/>
        <v>72712168.216000006</v>
      </c>
      <c r="AU713" s="174">
        <f>'آبان 1400'!AV714</f>
        <v>54322316.440880008</v>
      </c>
      <c r="AV713" s="142">
        <f>'آبان 1400'!AW714</f>
        <v>72712168.215999991</v>
      </c>
      <c r="AW713" s="143">
        <f t="shared" si="490"/>
        <v>5089851.7751199994</v>
      </c>
      <c r="AX713" s="76">
        <f t="shared" si="491"/>
        <v>1432231.644088001</v>
      </c>
      <c r="AY713" s="143">
        <f>'آبان 1400'!AZ714</f>
        <v>0</v>
      </c>
      <c r="AZ713" s="143">
        <f>'آبان 1400'!BA714</f>
        <v>0</v>
      </c>
      <c r="BA713" s="143">
        <f>'آبان 1400'!BB714</f>
        <v>0</v>
      </c>
      <c r="BB713" s="143">
        <f>'آبان 1400'!BC714</f>
        <v>0</v>
      </c>
      <c r="BC713" s="143">
        <f>'آبان 1400'!BD714</f>
        <v>0</v>
      </c>
      <c r="BD713" s="143">
        <f>'آبان 1400'!BE714</f>
        <v>0</v>
      </c>
      <c r="BE713" s="143">
        <f>'آبان 1400'!BF714</f>
        <v>0</v>
      </c>
      <c r="BF713" s="144">
        <f t="shared" si="492"/>
        <v>6522083.4192080004</v>
      </c>
      <c r="BG713" s="141">
        <f t="shared" si="493"/>
        <v>66190084</v>
      </c>
      <c r="BH713" s="145">
        <f t="shared" si="494"/>
        <v>72712168.216000006</v>
      </c>
      <c r="BI713" s="128">
        <f t="shared" si="487"/>
        <v>4659160</v>
      </c>
      <c r="BJ713" s="146">
        <f t="shared" si="495"/>
        <v>2329580</v>
      </c>
      <c r="BK713" s="146">
        <f t="shared" si="496"/>
        <v>698874</v>
      </c>
      <c r="BL713" s="147">
        <f t="shared" si="497"/>
        <v>1120000</v>
      </c>
      <c r="BM713" s="383">
        <v>0</v>
      </c>
      <c r="BN713" s="148">
        <f t="shared" si="498"/>
        <v>81519782.216000006</v>
      </c>
      <c r="BO713" s="149">
        <f t="shared" si="499"/>
        <v>72712168.215999991</v>
      </c>
      <c r="BP713" s="150">
        <f t="shared" si="500"/>
        <v>16723798.689679999</v>
      </c>
      <c r="BQ713" s="151">
        <f t="shared" si="501"/>
        <v>98243580.905680001</v>
      </c>
      <c r="BR713" s="152">
        <f t="shared" si="502"/>
        <v>100800</v>
      </c>
      <c r="BS713" s="148">
        <f t="shared" si="503"/>
        <v>98344380.905680001</v>
      </c>
      <c r="BT713" s="136">
        <v>0</v>
      </c>
      <c r="BU713" s="149">
        <f t="shared" si="504"/>
        <v>8151978.2216000007</v>
      </c>
      <c r="BV713" s="153">
        <f t="shared" si="505"/>
        <v>4075989.1108000004</v>
      </c>
      <c r="BW713" s="134">
        <f t="shared" si="506"/>
        <v>86116413.573280007</v>
      </c>
      <c r="BX713" s="148">
        <f t="shared" si="507"/>
        <v>7687614</v>
      </c>
      <c r="BY713" s="135">
        <f t="shared" si="508"/>
        <v>78428799.573280007</v>
      </c>
      <c r="CD713" s="400">
        <f>'آبان 1400'!AU714</f>
        <v>72712168.216000006</v>
      </c>
      <c r="CE713" s="401">
        <f>'آبان 1400'!AV714</f>
        <v>54322316.440880008</v>
      </c>
      <c r="CF713" s="401">
        <f>'آبان 1400'!AW714</f>
        <v>72712168.215999991</v>
      </c>
      <c r="CG713" s="401">
        <f>'آبان 1400'!AX714</f>
        <v>5089851.7751199994</v>
      </c>
      <c r="CH713" s="401">
        <f>'آبان 1400'!AY714</f>
        <v>1432231.644088001</v>
      </c>
      <c r="CI713" s="401">
        <f>'آبان 1400'!AZ714</f>
        <v>0</v>
      </c>
      <c r="CJ713" s="401">
        <f>'آبان 1400'!BA714</f>
        <v>0</v>
      </c>
      <c r="CK713" s="401">
        <f>'آبان 1400'!BB714</f>
        <v>0</v>
      </c>
      <c r="CL713" s="401">
        <f>'آبان 1400'!BC714</f>
        <v>0</v>
      </c>
      <c r="CM713" s="401">
        <f>'آبان 1400'!BD714</f>
        <v>0</v>
      </c>
      <c r="CN713" s="401">
        <f>'آبان 1400'!BE714</f>
        <v>0</v>
      </c>
      <c r="CO713" s="401">
        <f>'آبان 1400'!BF714</f>
        <v>0</v>
      </c>
      <c r="CP713" s="401">
        <f>'آبان 1400'!BG714</f>
        <v>6522083.4192080004</v>
      </c>
      <c r="CQ713" s="401">
        <f>'آبان 1400'!BH714</f>
        <v>66190084</v>
      </c>
      <c r="CR713" s="401">
        <f t="shared" si="509"/>
        <v>72712168.216000006</v>
      </c>
      <c r="CS713" s="56">
        <f t="shared" si="510"/>
        <v>4659160</v>
      </c>
      <c r="CT713" s="400">
        <f t="shared" si="511"/>
        <v>2329580</v>
      </c>
      <c r="CU713" s="401">
        <f t="shared" si="512"/>
        <v>698874</v>
      </c>
      <c r="CV713" s="401">
        <f t="shared" si="513"/>
        <v>1120000</v>
      </c>
      <c r="CW713" s="56">
        <v>0</v>
      </c>
      <c r="CX713" s="401">
        <f t="shared" si="514"/>
        <v>81519782.216000006</v>
      </c>
      <c r="CY713" s="401">
        <f t="shared" si="515"/>
        <v>72712168.215999991</v>
      </c>
      <c r="CZ713" s="401">
        <f t="shared" si="516"/>
        <v>16723798.689679999</v>
      </c>
      <c r="DA713" s="401">
        <f t="shared" si="517"/>
        <v>98243580.905680001</v>
      </c>
      <c r="DB713" s="401">
        <f t="shared" si="518"/>
        <v>100800</v>
      </c>
      <c r="DC713" s="401">
        <f t="shared" si="519"/>
        <v>98344380.905680001</v>
      </c>
      <c r="DD713" s="406">
        <v>0</v>
      </c>
      <c r="DE713" s="401">
        <f t="shared" si="520"/>
        <v>8151978.2216000007</v>
      </c>
      <c r="DF713" s="401">
        <f t="shared" si="521"/>
        <v>4075989.1108000004</v>
      </c>
      <c r="DG713" s="401">
        <f t="shared" si="522"/>
        <v>86116413.573280007</v>
      </c>
      <c r="DH713" s="401">
        <f t="shared" si="523"/>
        <v>7687614</v>
      </c>
      <c r="DI713" s="401">
        <f t="shared" si="524"/>
        <v>78428799.573280007</v>
      </c>
      <c r="DJ713" s="401">
        <f t="shared" si="525"/>
        <v>0</v>
      </c>
      <c r="DL713" s="408">
        <f t="shared" si="526"/>
        <v>6638737.5</v>
      </c>
      <c r="DM713" s="408">
        <f t="shared" si="527"/>
        <v>-1979577.5</v>
      </c>
    </row>
    <row r="714" spans="1:117" s="56" customFormat="1" ht="21" x14ac:dyDescent="0.2">
      <c r="A714" s="192">
        <f t="shared" si="488"/>
        <v>2655495</v>
      </c>
      <c r="B714" s="137">
        <f>'آبان 1400'!B715</f>
        <v>709</v>
      </c>
      <c r="C714" s="137">
        <f>'آبان 1400'!C715</f>
        <v>508</v>
      </c>
      <c r="D714" s="137">
        <f>'آبان 1400'!D715</f>
        <v>13067</v>
      </c>
      <c r="E714" s="137" t="str">
        <f>'آبان 1400'!E715</f>
        <v>احسان</v>
      </c>
      <c r="F714" s="137" t="str">
        <f>'آبان 1400'!F715</f>
        <v>خدری</v>
      </c>
      <c r="G714" s="137" t="str">
        <f>'آبان 1400'!G715</f>
        <v>نگهبان</v>
      </c>
      <c r="H714" s="137" t="str">
        <f>'آبان 1400'!H715</f>
        <v>البرز</v>
      </c>
      <c r="I714" s="137" t="str">
        <f>'آبان 1400'!I715</f>
        <v>129-813-3400370-1</v>
      </c>
      <c r="J714" s="137" t="str">
        <f>'آبان 1400'!J715</f>
        <v>0310794651</v>
      </c>
      <c r="K714" s="137" t="str">
        <f>'آبان 1400'!K715</f>
        <v>0019186526</v>
      </c>
      <c r="L714" s="137" t="str">
        <f>'آبان 1400'!L715</f>
        <v>البرز</v>
      </c>
      <c r="M714" s="137" t="str">
        <f>'آبان 1400'!M715</f>
        <v>نگهبان</v>
      </c>
      <c r="N714" s="121" t="str">
        <f>'آبان 1400'!N715</f>
        <v>*</v>
      </c>
      <c r="O714" s="120">
        <f>'آبان 1400'!O715</f>
        <v>0</v>
      </c>
      <c r="P714" s="122">
        <f>'آبان 1400'!P715</f>
        <v>0</v>
      </c>
      <c r="Q714" s="362">
        <f>'آبان 1400'!Q715</f>
        <v>30</v>
      </c>
      <c r="R714" s="362">
        <f>'آبان 1400'!R715</f>
        <v>120</v>
      </c>
      <c r="S714" s="362">
        <f>'آبان 1400'!S715</f>
        <v>110</v>
      </c>
      <c r="T714" s="362">
        <f>'آبان 1400'!T715</f>
        <v>29.33</v>
      </c>
      <c r="U714" s="138">
        <f>'آبان 1400'!U715</f>
        <v>0</v>
      </c>
      <c r="V714" s="121">
        <f>'آبان 1400'!W715</f>
        <v>0</v>
      </c>
      <c r="W714" s="122">
        <f>'آبان 1400'!X715</f>
        <v>0</v>
      </c>
      <c r="X714" s="370">
        <f>'آبان 1400'!Y715</f>
        <v>0</v>
      </c>
      <c r="Y714" s="370">
        <f>'آبان 1400'!Z715</f>
        <v>0</v>
      </c>
      <c r="Z714" s="139">
        <f>'آبان 1400'!AA715</f>
        <v>885165</v>
      </c>
      <c r="AA714" s="139">
        <f>'آبان 1400'!AB715</f>
        <v>46667</v>
      </c>
      <c r="AB714" s="139">
        <f>'آبان 1400'!AC715</f>
        <v>931832</v>
      </c>
      <c r="AC714" s="139">
        <f>'آبان 1400'!AD715</f>
        <v>4500000</v>
      </c>
      <c r="AD714" s="139">
        <f>'آبان 1400'!AE715</f>
        <v>6000000</v>
      </c>
      <c r="AE714" s="140">
        <f>'آبان 1400'!AF715</f>
        <v>177895.19999999998</v>
      </c>
      <c r="AF714" s="123">
        <f>'آبان 1400'!AG715</f>
        <v>26554950</v>
      </c>
      <c r="AG714" s="124">
        <f>'آبان 1400'!AH715</f>
        <v>1400010</v>
      </c>
      <c r="AH714" s="124">
        <f>'آبان 1400'!AI715</f>
        <v>21347423.999999996</v>
      </c>
      <c r="AI714" s="124">
        <f>'آبان 1400'!AJ715</f>
        <v>0</v>
      </c>
      <c r="AJ714" s="124">
        <f>'آبان 1400'!AK715</f>
        <v>4500000</v>
      </c>
      <c r="AK714" s="124">
        <f>'آبان 1400'!AL715</f>
        <v>6000000</v>
      </c>
      <c r="AL714" s="124">
        <f>'آبان 1400'!AM715</f>
        <v>4892117.9999999991</v>
      </c>
      <c r="AM714" s="124">
        <f>'آبان 1400'!AN715</f>
        <v>5217666.2159999991</v>
      </c>
      <c r="AN714" s="124">
        <f>'آبان 1400'!AO715</f>
        <v>0</v>
      </c>
      <c r="AO714" s="124">
        <f>'آبان 1400'!AP715</f>
        <v>2800000</v>
      </c>
      <c r="AP714" s="124">
        <f>'آبان 1400'!AQ715</f>
        <v>0</v>
      </c>
      <c r="AQ714" s="124">
        <f>'آبان 1400'!AR715</f>
        <v>0</v>
      </c>
      <c r="AR714" s="124">
        <f>'آبان 1400'!AS715</f>
        <v>0</v>
      </c>
      <c r="AS714" s="379">
        <f>'آبان 1400'!AT715</f>
        <v>0</v>
      </c>
      <c r="AT714" s="372">
        <f t="shared" si="489"/>
        <v>72712168.216000006</v>
      </c>
      <c r="AU714" s="174">
        <f>'آبان 1400'!AV715</f>
        <v>54322316.440880008</v>
      </c>
      <c r="AV714" s="142">
        <f>'آبان 1400'!AW715</f>
        <v>72712168.215999991</v>
      </c>
      <c r="AW714" s="143">
        <f t="shared" si="490"/>
        <v>5089851.7751199994</v>
      </c>
      <c r="AX714" s="76">
        <f t="shared" si="491"/>
        <v>1432231.644088001</v>
      </c>
      <c r="AY714" s="143">
        <f>'آبان 1400'!AZ715</f>
        <v>0</v>
      </c>
      <c r="AZ714" s="143">
        <f>'آبان 1400'!BA715</f>
        <v>0</v>
      </c>
      <c r="BA714" s="143">
        <f>'آبان 1400'!BB715</f>
        <v>0</v>
      </c>
      <c r="BB714" s="143">
        <f>'آبان 1400'!BC715</f>
        <v>0</v>
      </c>
      <c r="BC714" s="143">
        <f>'آبان 1400'!BD715</f>
        <v>0</v>
      </c>
      <c r="BD714" s="143">
        <f>'آبان 1400'!BE715</f>
        <v>0</v>
      </c>
      <c r="BE714" s="143">
        <f>'آبان 1400'!BF715</f>
        <v>0</v>
      </c>
      <c r="BF714" s="144">
        <f t="shared" si="492"/>
        <v>6522083.4192080004</v>
      </c>
      <c r="BG714" s="141">
        <f t="shared" si="493"/>
        <v>66190084</v>
      </c>
      <c r="BH714" s="145">
        <f t="shared" si="494"/>
        <v>72712168.216000006</v>
      </c>
      <c r="BI714" s="128">
        <f t="shared" si="487"/>
        <v>4659160</v>
      </c>
      <c r="BJ714" s="146">
        <f t="shared" si="495"/>
        <v>2329580</v>
      </c>
      <c r="BK714" s="146">
        <f t="shared" si="496"/>
        <v>698874</v>
      </c>
      <c r="BL714" s="147">
        <f t="shared" si="497"/>
        <v>1120000</v>
      </c>
      <c r="BM714" s="383">
        <v>0</v>
      </c>
      <c r="BN714" s="148">
        <f t="shared" si="498"/>
        <v>81519782.216000006</v>
      </c>
      <c r="BO714" s="149">
        <f t="shared" si="499"/>
        <v>72712168.215999991</v>
      </c>
      <c r="BP714" s="150">
        <f t="shared" si="500"/>
        <v>16723798.689679999</v>
      </c>
      <c r="BQ714" s="151">
        <f t="shared" si="501"/>
        <v>98243580.905680001</v>
      </c>
      <c r="BR714" s="152">
        <f t="shared" si="502"/>
        <v>100800</v>
      </c>
      <c r="BS714" s="148">
        <f t="shared" si="503"/>
        <v>98344380.905680001</v>
      </c>
      <c r="BT714" s="136">
        <v>0</v>
      </c>
      <c r="BU714" s="149">
        <f t="shared" si="504"/>
        <v>8151978.2216000007</v>
      </c>
      <c r="BV714" s="153">
        <f t="shared" si="505"/>
        <v>4075989.1108000004</v>
      </c>
      <c r="BW714" s="134">
        <f t="shared" si="506"/>
        <v>86116413.573280007</v>
      </c>
      <c r="BX714" s="148">
        <f t="shared" si="507"/>
        <v>7687614</v>
      </c>
      <c r="BY714" s="135">
        <f t="shared" si="508"/>
        <v>78428799.573280007</v>
      </c>
      <c r="CD714" s="400">
        <f>'آبان 1400'!AU715</f>
        <v>72712168.216000006</v>
      </c>
      <c r="CE714" s="401">
        <f>'آبان 1400'!AV715</f>
        <v>54322316.440880008</v>
      </c>
      <c r="CF714" s="401">
        <f>'آبان 1400'!AW715</f>
        <v>72712168.215999991</v>
      </c>
      <c r="CG714" s="401">
        <f>'آبان 1400'!AX715</f>
        <v>5089851.7751199994</v>
      </c>
      <c r="CH714" s="401">
        <f>'آبان 1400'!AY715</f>
        <v>1432231.644088001</v>
      </c>
      <c r="CI714" s="401">
        <f>'آبان 1400'!AZ715</f>
        <v>0</v>
      </c>
      <c r="CJ714" s="401">
        <f>'آبان 1400'!BA715</f>
        <v>0</v>
      </c>
      <c r="CK714" s="401">
        <f>'آبان 1400'!BB715</f>
        <v>0</v>
      </c>
      <c r="CL714" s="401">
        <f>'آبان 1400'!BC715</f>
        <v>0</v>
      </c>
      <c r="CM714" s="401">
        <f>'آبان 1400'!BD715</f>
        <v>0</v>
      </c>
      <c r="CN714" s="401">
        <f>'آبان 1400'!BE715</f>
        <v>0</v>
      </c>
      <c r="CO714" s="401">
        <f>'آبان 1400'!BF715</f>
        <v>0</v>
      </c>
      <c r="CP714" s="401">
        <f>'آبان 1400'!BG715</f>
        <v>6522083.4192080004</v>
      </c>
      <c r="CQ714" s="401">
        <f>'آبان 1400'!BH715</f>
        <v>66190084</v>
      </c>
      <c r="CR714" s="401">
        <f t="shared" si="509"/>
        <v>72712168.216000006</v>
      </c>
      <c r="CS714" s="56">
        <f t="shared" si="510"/>
        <v>4659160</v>
      </c>
      <c r="CT714" s="400">
        <f t="shared" si="511"/>
        <v>2329580</v>
      </c>
      <c r="CU714" s="401">
        <f t="shared" si="512"/>
        <v>698874</v>
      </c>
      <c r="CV714" s="401">
        <f t="shared" si="513"/>
        <v>1120000</v>
      </c>
      <c r="CW714" s="56">
        <v>0</v>
      </c>
      <c r="CX714" s="401">
        <f t="shared" si="514"/>
        <v>81519782.216000006</v>
      </c>
      <c r="CY714" s="401">
        <f t="shared" si="515"/>
        <v>72712168.215999991</v>
      </c>
      <c r="CZ714" s="401">
        <f t="shared" si="516"/>
        <v>16723798.689679999</v>
      </c>
      <c r="DA714" s="401">
        <f t="shared" si="517"/>
        <v>98243580.905680001</v>
      </c>
      <c r="DB714" s="401">
        <f t="shared" si="518"/>
        <v>100800</v>
      </c>
      <c r="DC714" s="401">
        <f t="shared" si="519"/>
        <v>98344380.905680001</v>
      </c>
      <c r="DD714" s="406">
        <v>0</v>
      </c>
      <c r="DE714" s="401">
        <f t="shared" si="520"/>
        <v>8151978.2216000007</v>
      </c>
      <c r="DF714" s="401">
        <f t="shared" si="521"/>
        <v>4075989.1108000004</v>
      </c>
      <c r="DG714" s="401">
        <f t="shared" si="522"/>
        <v>86116413.573280007</v>
      </c>
      <c r="DH714" s="401">
        <f t="shared" si="523"/>
        <v>7687614</v>
      </c>
      <c r="DI714" s="401">
        <f t="shared" si="524"/>
        <v>78428799.573280007</v>
      </c>
      <c r="DJ714" s="401">
        <f t="shared" si="525"/>
        <v>0</v>
      </c>
      <c r="DL714" s="408">
        <f t="shared" si="526"/>
        <v>6638737.5</v>
      </c>
      <c r="DM714" s="408">
        <f t="shared" si="527"/>
        <v>-1979577.5</v>
      </c>
    </row>
    <row r="715" spans="1:117" s="56" customFormat="1" ht="21" x14ac:dyDescent="0.2">
      <c r="A715" s="192">
        <f t="shared" si="488"/>
        <v>2655495</v>
      </c>
      <c r="B715" s="137">
        <f>'آبان 1400'!B716</f>
        <v>710</v>
      </c>
      <c r="C715" s="137">
        <f>'آبان 1400'!C716</f>
        <v>509</v>
      </c>
      <c r="D715" s="137">
        <f>'آبان 1400'!D716</f>
        <v>13026</v>
      </c>
      <c r="E715" s="137" t="str">
        <f>'آبان 1400'!E716</f>
        <v>محمد عرفان</v>
      </c>
      <c r="F715" s="137" t="str">
        <f>'آبان 1400'!F716</f>
        <v>حیدری</v>
      </c>
      <c r="G715" s="137" t="str">
        <f>'آبان 1400'!G716</f>
        <v>نگهبان</v>
      </c>
      <c r="H715" s="137" t="str">
        <f>'آبان 1400'!H716</f>
        <v>البرز</v>
      </c>
      <c r="I715" s="137" t="str">
        <f>'آبان 1400'!I716</f>
        <v>129-700-3519598-1</v>
      </c>
      <c r="J715" s="137" t="str">
        <f>'آبان 1400'!J716</f>
        <v>1741625254</v>
      </c>
      <c r="K715" s="137" t="str">
        <f>'آبان 1400'!K716</f>
        <v>0019188800</v>
      </c>
      <c r="L715" s="137" t="str">
        <f>'آبان 1400'!L716</f>
        <v>البرز</v>
      </c>
      <c r="M715" s="137" t="str">
        <f>'آبان 1400'!M716</f>
        <v>نگهبان</v>
      </c>
      <c r="N715" s="121">
        <f>'آبان 1400'!N716</f>
        <v>0</v>
      </c>
      <c r="O715" s="120">
        <f>'آبان 1400'!O716</f>
        <v>0</v>
      </c>
      <c r="P715" s="122" t="str">
        <f>'آبان 1400'!P716</f>
        <v>*</v>
      </c>
      <c r="Q715" s="362">
        <f>'آبان 1400'!Q716</f>
        <v>30</v>
      </c>
      <c r="R715" s="362">
        <f>'آبان 1400'!R716</f>
        <v>120</v>
      </c>
      <c r="S715" s="362">
        <f>'آبان 1400'!S716</f>
        <v>220</v>
      </c>
      <c r="T715" s="362">
        <f>'آبان 1400'!T716</f>
        <v>29.33</v>
      </c>
      <c r="U715" s="138">
        <f>'آبان 1400'!U716</f>
        <v>0</v>
      </c>
      <c r="V715" s="121">
        <f>'آبان 1400'!W716</f>
        <v>0</v>
      </c>
      <c r="W715" s="122">
        <f>'آبان 1400'!X716</f>
        <v>0</v>
      </c>
      <c r="X715" s="370">
        <f>'آبان 1400'!Y716</f>
        <v>0</v>
      </c>
      <c r="Y715" s="370">
        <f>'آبان 1400'!Z716</f>
        <v>0</v>
      </c>
      <c r="Z715" s="139">
        <f>'آبان 1400'!AA716</f>
        <v>885165</v>
      </c>
      <c r="AA715" s="139">
        <f>'آبان 1400'!AB716</f>
        <v>46667</v>
      </c>
      <c r="AB715" s="139">
        <f>'آبان 1400'!AC716</f>
        <v>931832</v>
      </c>
      <c r="AC715" s="139">
        <f>'آبان 1400'!AD716</f>
        <v>4500000</v>
      </c>
      <c r="AD715" s="139">
        <f>'آبان 1400'!AE716</f>
        <v>6000000</v>
      </c>
      <c r="AE715" s="140">
        <f>'آبان 1400'!AF716</f>
        <v>177895.19999999998</v>
      </c>
      <c r="AF715" s="123">
        <f>'آبان 1400'!AG716</f>
        <v>26554950</v>
      </c>
      <c r="AG715" s="124">
        <f>'آبان 1400'!AH716</f>
        <v>1400010</v>
      </c>
      <c r="AH715" s="124">
        <f>'آبان 1400'!AI716</f>
        <v>21347423.999999996</v>
      </c>
      <c r="AI715" s="124">
        <f>'آبان 1400'!AJ716</f>
        <v>0</v>
      </c>
      <c r="AJ715" s="124">
        <f>'آبان 1400'!AK716</f>
        <v>4500000</v>
      </c>
      <c r="AK715" s="124">
        <f>'آبان 1400'!AL716</f>
        <v>6000000</v>
      </c>
      <c r="AL715" s="124">
        <f>'آبان 1400'!AM716</f>
        <v>9784235.9999999981</v>
      </c>
      <c r="AM715" s="124">
        <f>'آبان 1400'!AN716</f>
        <v>5217666.2159999991</v>
      </c>
      <c r="AN715" s="124">
        <f>'آبان 1400'!AO716</f>
        <v>0</v>
      </c>
      <c r="AO715" s="124">
        <f>'آبان 1400'!AP716</f>
        <v>5800000</v>
      </c>
      <c r="AP715" s="124">
        <f>'آبان 1400'!AQ716</f>
        <v>0</v>
      </c>
      <c r="AQ715" s="124">
        <f>'آبان 1400'!AR716</f>
        <v>0</v>
      </c>
      <c r="AR715" s="124">
        <f>'آبان 1400'!AS716</f>
        <v>0</v>
      </c>
      <c r="AS715" s="379">
        <f>'آبان 1400'!AT716</f>
        <v>0</v>
      </c>
      <c r="AT715" s="372">
        <f t="shared" si="489"/>
        <v>80604286.216000006</v>
      </c>
      <c r="AU715" s="174">
        <f>'آبان 1400'!AV716</f>
        <v>58661986.18088001</v>
      </c>
      <c r="AV715" s="142">
        <f>'آبان 1400'!AW716</f>
        <v>80604286.215999991</v>
      </c>
      <c r="AW715" s="143">
        <f t="shared" si="490"/>
        <v>5642300.0351200001</v>
      </c>
      <c r="AX715" s="76">
        <f t="shared" si="491"/>
        <v>1866198.6180880012</v>
      </c>
      <c r="AY715" s="143">
        <f>'آبان 1400'!AZ716</f>
        <v>0</v>
      </c>
      <c r="AZ715" s="143">
        <f>'آبان 1400'!BA716</f>
        <v>0</v>
      </c>
      <c r="BA715" s="143">
        <f>'آبان 1400'!BB716</f>
        <v>0</v>
      </c>
      <c r="BB715" s="143">
        <f>'آبان 1400'!BC716</f>
        <v>0</v>
      </c>
      <c r="BC715" s="143">
        <f>'آبان 1400'!BD716</f>
        <v>0</v>
      </c>
      <c r="BD715" s="143">
        <f>'آبان 1400'!BE716</f>
        <v>0</v>
      </c>
      <c r="BE715" s="143">
        <f>'آبان 1400'!BF716</f>
        <v>0</v>
      </c>
      <c r="BF715" s="144">
        <f t="shared" si="492"/>
        <v>7508498.6532080015</v>
      </c>
      <c r="BG715" s="141">
        <f t="shared" si="493"/>
        <v>73095787</v>
      </c>
      <c r="BH715" s="145">
        <f t="shared" si="494"/>
        <v>80604286.216000006</v>
      </c>
      <c r="BI715" s="128">
        <f t="shared" si="487"/>
        <v>4659160</v>
      </c>
      <c r="BJ715" s="146">
        <f t="shared" si="495"/>
        <v>2329580</v>
      </c>
      <c r="BK715" s="146">
        <f t="shared" si="496"/>
        <v>698874</v>
      </c>
      <c r="BL715" s="147">
        <f t="shared" si="497"/>
        <v>1120000</v>
      </c>
      <c r="BM715" s="383">
        <v>0</v>
      </c>
      <c r="BN715" s="148">
        <f t="shared" si="498"/>
        <v>89411900.216000006</v>
      </c>
      <c r="BO715" s="149">
        <f t="shared" si="499"/>
        <v>80604286.215999991</v>
      </c>
      <c r="BP715" s="150">
        <f t="shared" si="500"/>
        <v>18538985.82968</v>
      </c>
      <c r="BQ715" s="151">
        <f t="shared" si="501"/>
        <v>107950886.04568</v>
      </c>
      <c r="BR715" s="152">
        <f t="shared" si="502"/>
        <v>100800</v>
      </c>
      <c r="BS715" s="148">
        <f t="shared" si="503"/>
        <v>108051686.04568</v>
      </c>
      <c r="BT715" s="136">
        <v>0</v>
      </c>
      <c r="BU715" s="149">
        <f t="shared" si="504"/>
        <v>8941190.0216000006</v>
      </c>
      <c r="BV715" s="153">
        <f t="shared" si="505"/>
        <v>4470595.0108000003</v>
      </c>
      <c r="BW715" s="134">
        <f t="shared" si="506"/>
        <v>94639901.013280004</v>
      </c>
      <c r="BX715" s="148">
        <f t="shared" si="507"/>
        <v>7687614</v>
      </c>
      <c r="BY715" s="135">
        <f t="shared" si="508"/>
        <v>86952287.013280004</v>
      </c>
      <c r="CD715" s="400">
        <f>'آبان 1400'!AU716</f>
        <v>80604286.216000006</v>
      </c>
      <c r="CE715" s="401">
        <f>'آبان 1400'!AV716</f>
        <v>58661986.18088001</v>
      </c>
      <c r="CF715" s="401">
        <f>'آبان 1400'!AW716</f>
        <v>80604286.215999991</v>
      </c>
      <c r="CG715" s="401">
        <f>'آبان 1400'!AX716</f>
        <v>5642300.0351200001</v>
      </c>
      <c r="CH715" s="401">
        <f>'آبان 1400'!AY716</f>
        <v>1866198.6180880012</v>
      </c>
      <c r="CI715" s="401">
        <f>'آبان 1400'!AZ716</f>
        <v>0</v>
      </c>
      <c r="CJ715" s="401">
        <f>'آبان 1400'!BA716</f>
        <v>0</v>
      </c>
      <c r="CK715" s="401">
        <f>'آبان 1400'!BB716</f>
        <v>0</v>
      </c>
      <c r="CL715" s="401">
        <f>'آبان 1400'!BC716</f>
        <v>0</v>
      </c>
      <c r="CM715" s="401">
        <f>'آبان 1400'!BD716</f>
        <v>0</v>
      </c>
      <c r="CN715" s="401">
        <f>'آبان 1400'!BE716</f>
        <v>0</v>
      </c>
      <c r="CO715" s="401">
        <f>'آبان 1400'!BF716</f>
        <v>0</v>
      </c>
      <c r="CP715" s="401">
        <f>'آبان 1400'!BG716</f>
        <v>7508498.6532080015</v>
      </c>
      <c r="CQ715" s="401">
        <f>'آبان 1400'!BH716</f>
        <v>73095787</v>
      </c>
      <c r="CR715" s="401">
        <f t="shared" si="509"/>
        <v>80604286.216000006</v>
      </c>
      <c r="CS715" s="56">
        <f t="shared" si="510"/>
        <v>4659160</v>
      </c>
      <c r="CT715" s="400">
        <f t="shared" si="511"/>
        <v>2329580</v>
      </c>
      <c r="CU715" s="401">
        <f t="shared" si="512"/>
        <v>698874</v>
      </c>
      <c r="CV715" s="401">
        <f t="shared" si="513"/>
        <v>1120000</v>
      </c>
      <c r="CW715" s="56">
        <v>0</v>
      </c>
      <c r="CX715" s="401">
        <f t="shared" si="514"/>
        <v>89411900.216000006</v>
      </c>
      <c r="CY715" s="401">
        <f t="shared" si="515"/>
        <v>80604286.215999991</v>
      </c>
      <c r="CZ715" s="401">
        <f t="shared" si="516"/>
        <v>18538985.82968</v>
      </c>
      <c r="DA715" s="401">
        <f t="shared" si="517"/>
        <v>107950886.04568</v>
      </c>
      <c r="DB715" s="401">
        <f t="shared" si="518"/>
        <v>100800</v>
      </c>
      <c r="DC715" s="401">
        <f t="shared" si="519"/>
        <v>108051686.04568</v>
      </c>
      <c r="DD715" s="406">
        <v>0</v>
      </c>
      <c r="DE715" s="401">
        <f t="shared" si="520"/>
        <v>8941190.0216000006</v>
      </c>
      <c r="DF715" s="401">
        <f t="shared" si="521"/>
        <v>4470595.0108000003</v>
      </c>
      <c r="DG715" s="401">
        <f t="shared" si="522"/>
        <v>94639901.013280004</v>
      </c>
      <c r="DH715" s="401">
        <f t="shared" si="523"/>
        <v>7687614</v>
      </c>
      <c r="DI715" s="401">
        <f t="shared" si="524"/>
        <v>86952287.013280004</v>
      </c>
      <c r="DJ715" s="401">
        <f t="shared" si="525"/>
        <v>0</v>
      </c>
      <c r="DL715" s="408">
        <f t="shared" si="526"/>
        <v>6638737.5</v>
      </c>
      <c r="DM715" s="408">
        <f t="shared" si="527"/>
        <v>-1979577.5</v>
      </c>
    </row>
    <row r="716" spans="1:117" s="56" customFormat="1" ht="21" x14ac:dyDescent="0.2">
      <c r="A716" s="192">
        <f t="shared" si="488"/>
        <v>2655495</v>
      </c>
      <c r="B716" s="137">
        <f>'آبان 1400'!B717</f>
        <v>711</v>
      </c>
      <c r="C716" s="137">
        <f>'آبان 1400'!C717</f>
        <v>510</v>
      </c>
      <c r="D716" s="137">
        <f>'آبان 1400'!D717</f>
        <v>13051</v>
      </c>
      <c r="E716" s="137" t="str">
        <f>'آبان 1400'!E717</f>
        <v>محمد رضا</v>
      </c>
      <c r="F716" s="137" t="str">
        <f>'آبان 1400'!F717</f>
        <v>بالابندی ثانی</v>
      </c>
      <c r="G716" s="137" t="str">
        <f>'آبان 1400'!G717</f>
        <v>نگهبان</v>
      </c>
      <c r="H716" s="137" t="str">
        <f>'آبان 1400'!H717</f>
        <v>البرز</v>
      </c>
      <c r="I716" s="137" t="str">
        <f>'آبان 1400'!I717</f>
        <v>129-700-3593493-1</v>
      </c>
      <c r="J716" s="137" t="str">
        <f>'آبان 1400'!J717</f>
        <v>0311766838</v>
      </c>
      <c r="K716" s="137" t="str">
        <f>'آبان 1400'!K717</f>
        <v>0012846839</v>
      </c>
      <c r="L716" s="137" t="str">
        <f>'آبان 1400'!L717</f>
        <v>البرز</v>
      </c>
      <c r="M716" s="137" t="str">
        <f>'آبان 1400'!M717</f>
        <v>نگهبان</v>
      </c>
      <c r="N716" s="121" t="str">
        <f>'آبان 1400'!N717</f>
        <v>*</v>
      </c>
      <c r="O716" s="120">
        <f>'آبان 1400'!O717</f>
        <v>0</v>
      </c>
      <c r="P716" s="122">
        <f>'آبان 1400'!P717</f>
        <v>0</v>
      </c>
      <c r="Q716" s="362">
        <f>'آبان 1400'!Q717</f>
        <v>30</v>
      </c>
      <c r="R716" s="362">
        <f>'آبان 1400'!R717</f>
        <v>120</v>
      </c>
      <c r="S716" s="362">
        <f>'آبان 1400'!S717</f>
        <v>110</v>
      </c>
      <c r="T716" s="362">
        <f>'آبان 1400'!T717</f>
        <v>29.33</v>
      </c>
      <c r="U716" s="138">
        <f>'آبان 1400'!U717</f>
        <v>0</v>
      </c>
      <c r="V716" s="121">
        <f>'آبان 1400'!W717</f>
        <v>0</v>
      </c>
      <c r="W716" s="122">
        <f>'آبان 1400'!X717</f>
        <v>0</v>
      </c>
      <c r="X716" s="370">
        <f>'آبان 1400'!Y717</f>
        <v>0</v>
      </c>
      <c r="Y716" s="370">
        <f>'آبان 1400'!Z717</f>
        <v>0</v>
      </c>
      <c r="Z716" s="139">
        <f>'آبان 1400'!AA717</f>
        <v>885165</v>
      </c>
      <c r="AA716" s="139">
        <f>'آبان 1400'!AB717</f>
        <v>46667</v>
      </c>
      <c r="AB716" s="139">
        <f>'آبان 1400'!AC717</f>
        <v>931832</v>
      </c>
      <c r="AC716" s="139">
        <f>'آبان 1400'!AD717</f>
        <v>4500000</v>
      </c>
      <c r="AD716" s="139">
        <f>'آبان 1400'!AE717</f>
        <v>6000000</v>
      </c>
      <c r="AE716" s="140">
        <f>'آبان 1400'!AF717</f>
        <v>177895.19999999998</v>
      </c>
      <c r="AF716" s="123">
        <f>'آبان 1400'!AG717</f>
        <v>26554950</v>
      </c>
      <c r="AG716" s="124">
        <f>'آبان 1400'!AH717</f>
        <v>1400010</v>
      </c>
      <c r="AH716" s="124">
        <f>'آبان 1400'!AI717</f>
        <v>21347423.999999996</v>
      </c>
      <c r="AI716" s="124">
        <f>'آبان 1400'!AJ717</f>
        <v>0</v>
      </c>
      <c r="AJ716" s="124">
        <f>'آبان 1400'!AK717</f>
        <v>4500000</v>
      </c>
      <c r="AK716" s="124">
        <f>'آبان 1400'!AL717</f>
        <v>6000000</v>
      </c>
      <c r="AL716" s="124">
        <f>'آبان 1400'!AM717</f>
        <v>4892117.9999999991</v>
      </c>
      <c r="AM716" s="124">
        <f>'آبان 1400'!AN717</f>
        <v>5217666.2159999991</v>
      </c>
      <c r="AN716" s="124">
        <f>'آبان 1400'!AO717</f>
        <v>0</v>
      </c>
      <c r="AO716" s="124">
        <f>'آبان 1400'!AP717</f>
        <v>3000000</v>
      </c>
      <c r="AP716" s="124">
        <f>'آبان 1400'!AQ717</f>
        <v>0</v>
      </c>
      <c r="AQ716" s="124">
        <f>'آبان 1400'!AR717</f>
        <v>0</v>
      </c>
      <c r="AR716" s="124">
        <f>'آبان 1400'!AS717</f>
        <v>0</v>
      </c>
      <c r="AS716" s="379">
        <f>'آبان 1400'!AT717</f>
        <v>0</v>
      </c>
      <c r="AT716" s="372">
        <f t="shared" si="489"/>
        <v>72912168.216000006</v>
      </c>
      <c r="AU716" s="174">
        <f>'آبان 1400'!AV717</f>
        <v>54308316.440880008</v>
      </c>
      <c r="AV716" s="142">
        <f>'آبان 1400'!AW717</f>
        <v>72912168.215999991</v>
      </c>
      <c r="AW716" s="143">
        <f t="shared" si="490"/>
        <v>5103851.7751199994</v>
      </c>
      <c r="AX716" s="76">
        <f t="shared" si="491"/>
        <v>1430831.644088001</v>
      </c>
      <c r="AY716" s="143">
        <f>'آبان 1400'!AZ717</f>
        <v>0</v>
      </c>
      <c r="AZ716" s="143">
        <f>'آبان 1400'!BA717</f>
        <v>0</v>
      </c>
      <c r="BA716" s="143">
        <f>'آبان 1400'!BB717</f>
        <v>0</v>
      </c>
      <c r="BB716" s="143">
        <f>'آبان 1400'!BC717</f>
        <v>0</v>
      </c>
      <c r="BC716" s="143">
        <f>'آبان 1400'!BD717</f>
        <v>0</v>
      </c>
      <c r="BD716" s="143">
        <f>'آبان 1400'!BE717</f>
        <v>0</v>
      </c>
      <c r="BE716" s="143">
        <f>'آبان 1400'!BF717</f>
        <v>0</v>
      </c>
      <c r="BF716" s="144">
        <f t="shared" si="492"/>
        <v>6534683.4192080004</v>
      </c>
      <c r="BG716" s="141">
        <f t="shared" si="493"/>
        <v>66377484</v>
      </c>
      <c r="BH716" s="145">
        <f t="shared" si="494"/>
        <v>72912168.216000006</v>
      </c>
      <c r="BI716" s="128">
        <f t="shared" si="487"/>
        <v>4659160</v>
      </c>
      <c r="BJ716" s="146">
        <f t="shared" si="495"/>
        <v>2329580</v>
      </c>
      <c r="BK716" s="146">
        <f t="shared" si="496"/>
        <v>698874</v>
      </c>
      <c r="BL716" s="147">
        <f t="shared" si="497"/>
        <v>1120000</v>
      </c>
      <c r="BM716" s="383">
        <v>0</v>
      </c>
      <c r="BN716" s="148">
        <f t="shared" si="498"/>
        <v>81719782.216000006</v>
      </c>
      <c r="BO716" s="149">
        <f t="shared" si="499"/>
        <v>72912168.215999991</v>
      </c>
      <c r="BP716" s="150">
        <f t="shared" si="500"/>
        <v>16769798.689679999</v>
      </c>
      <c r="BQ716" s="151">
        <f t="shared" si="501"/>
        <v>98489580.905680001</v>
      </c>
      <c r="BR716" s="152">
        <f t="shared" si="502"/>
        <v>100800</v>
      </c>
      <c r="BS716" s="148">
        <f t="shared" si="503"/>
        <v>98590380.905680001</v>
      </c>
      <c r="BT716" s="136">
        <v>0</v>
      </c>
      <c r="BU716" s="149">
        <f t="shared" si="504"/>
        <v>8171978.2216000007</v>
      </c>
      <c r="BV716" s="153">
        <f t="shared" si="505"/>
        <v>4085989.1108000004</v>
      </c>
      <c r="BW716" s="134">
        <f t="shared" si="506"/>
        <v>86332413.573280007</v>
      </c>
      <c r="BX716" s="148">
        <f t="shared" si="507"/>
        <v>7687614</v>
      </c>
      <c r="BY716" s="135">
        <f t="shared" si="508"/>
        <v>78644799.573280007</v>
      </c>
      <c r="CD716" s="400">
        <f>'آبان 1400'!AU717</f>
        <v>72912168.216000006</v>
      </c>
      <c r="CE716" s="401">
        <f>'آبان 1400'!AV717</f>
        <v>54308316.440880008</v>
      </c>
      <c r="CF716" s="401">
        <f>'آبان 1400'!AW717</f>
        <v>72912168.215999991</v>
      </c>
      <c r="CG716" s="401">
        <f>'آبان 1400'!AX717</f>
        <v>5103851.7751199994</v>
      </c>
      <c r="CH716" s="401">
        <f>'آبان 1400'!AY717</f>
        <v>1430831.644088001</v>
      </c>
      <c r="CI716" s="401">
        <f>'آبان 1400'!AZ717</f>
        <v>0</v>
      </c>
      <c r="CJ716" s="401">
        <f>'آبان 1400'!BA717</f>
        <v>0</v>
      </c>
      <c r="CK716" s="401">
        <f>'آبان 1400'!BB717</f>
        <v>0</v>
      </c>
      <c r="CL716" s="401">
        <f>'آبان 1400'!BC717</f>
        <v>0</v>
      </c>
      <c r="CM716" s="401">
        <f>'آبان 1400'!BD717</f>
        <v>0</v>
      </c>
      <c r="CN716" s="401">
        <f>'آبان 1400'!BE717</f>
        <v>0</v>
      </c>
      <c r="CO716" s="401">
        <f>'آبان 1400'!BF717</f>
        <v>0</v>
      </c>
      <c r="CP716" s="401">
        <f>'آبان 1400'!BG717</f>
        <v>6534683.4192080004</v>
      </c>
      <c r="CQ716" s="401">
        <f>'آبان 1400'!BH717</f>
        <v>66377484</v>
      </c>
      <c r="CR716" s="401">
        <f t="shared" si="509"/>
        <v>72912168.216000006</v>
      </c>
      <c r="CS716" s="56">
        <f t="shared" si="510"/>
        <v>4659160</v>
      </c>
      <c r="CT716" s="400">
        <f t="shared" si="511"/>
        <v>2329580</v>
      </c>
      <c r="CU716" s="401">
        <f t="shared" si="512"/>
        <v>698874</v>
      </c>
      <c r="CV716" s="401">
        <f t="shared" si="513"/>
        <v>1120000</v>
      </c>
      <c r="CW716" s="56">
        <v>0</v>
      </c>
      <c r="CX716" s="401">
        <f t="shared" si="514"/>
        <v>81719782.216000006</v>
      </c>
      <c r="CY716" s="401">
        <f t="shared" si="515"/>
        <v>72912168.215999991</v>
      </c>
      <c r="CZ716" s="401">
        <f t="shared" si="516"/>
        <v>16769798.689679999</v>
      </c>
      <c r="DA716" s="401">
        <f t="shared" si="517"/>
        <v>98489580.905680001</v>
      </c>
      <c r="DB716" s="401">
        <f t="shared" si="518"/>
        <v>100800</v>
      </c>
      <c r="DC716" s="401">
        <f t="shared" si="519"/>
        <v>98590380.905680001</v>
      </c>
      <c r="DD716" s="406">
        <v>0</v>
      </c>
      <c r="DE716" s="401">
        <f t="shared" si="520"/>
        <v>8171978.2216000007</v>
      </c>
      <c r="DF716" s="401">
        <f t="shared" si="521"/>
        <v>4085989.1108000004</v>
      </c>
      <c r="DG716" s="401">
        <f t="shared" si="522"/>
        <v>86332413.573280007</v>
      </c>
      <c r="DH716" s="401">
        <f t="shared" si="523"/>
        <v>7687614</v>
      </c>
      <c r="DI716" s="401">
        <f t="shared" si="524"/>
        <v>78644799.573280007</v>
      </c>
      <c r="DJ716" s="401">
        <f t="shared" si="525"/>
        <v>0</v>
      </c>
      <c r="DL716" s="408">
        <f t="shared" si="526"/>
        <v>6638737.5</v>
      </c>
      <c r="DM716" s="408">
        <f t="shared" si="527"/>
        <v>-1979577.5</v>
      </c>
    </row>
    <row r="717" spans="1:117" s="56" customFormat="1" ht="21" x14ac:dyDescent="0.2">
      <c r="A717" s="192">
        <f t="shared" si="488"/>
        <v>2655495</v>
      </c>
      <c r="B717" s="137">
        <f>'آبان 1400'!B718</f>
        <v>712</v>
      </c>
      <c r="C717" s="137">
        <f>'آبان 1400'!C718</f>
        <v>511</v>
      </c>
      <c r="D717" s="137">
        <f>'آبان 1400'!D718</f>
        <v>13057</v>
      </c>
      <c r="E717" s="137" t="str">
        <f>'آبان 1400'!E718</f>
        <v xml:space="preserve">حسین </v>
      </c>
      <c r="F717" s="137" t="str">
        <f>'آبان 1400'!F718</f>
        <v>مرادي</v>
      </c>
      <c r="G717" s="137" t="str">
        <f>'آبان 1400'!G718</f>
        <v>نگهبان</v>
      </c>
      <c r="H717" s="137" t="str">
        <f>'آبان 1400'!H718</f>
        <v>البرز</v>
      </c>
      <c r="I717" s="137" t="str">
        <f>'آبان 1400'!I718</f>
        <v>254-700-3679219-1</v>
      </c>
      <c r="J717" s="137" t="str">
        <f>'آبان 1400'!J718</f>
        <v>0012251380</v>
      </c>
      <c r="K717" s="137" t="str">
        <f>'آبان 1400'!K718</f>
        <v>0024280834</v>
      </c>
      <c r="L717" s="137" t="str">
        <f>'آبان 1400'!L718</f>
        <v>البرز</v>
      </c>
      <c r="M717" s="137" t="str">
        <f>'آبان 1400'!M718</f>
        <v>نگهبان</v>
      </c>
      <c r="N717" s="121" t="str">
        <f>'آبان 1400'!N718</f>
        <v>*</v>
      </c>
      <c r="O717" s="120">
        <f>'آبان 1400'!O718</f>
        <v>0</v>
      </c>
      <c r="P717" s="122">
        <f>'آبان 1400'!P718</f>
        <v>0</v>
      </c>
      <c r="Q717" s="362">
        <f>'آبان 1400'!Q718</f>
        <v>30</v>
      </c>
      <c r="R717" s="362">
        <f>'آبان 1400'!R718</f>
        <v>120</v>
      </c>
      <c r="S717" s="362">
        <f>'آبان 1400'!S718</f>
        <v>110</v>
      </c>
      <c r="T717" s="362">
        <f>'آبان 1400'!T718</f>
        <v>29.33</v>
      </c>
      <c r="U717" s="138">
        <f>'آبان 1400'!U718</f>
        <v>0</v>
      </c>
      <c r="V717" s="121">
        <f>'آبان 1400'!W718</f>
        <v>0</v>
      </c>
      <c r="W717" s="122">
        <f>'آبان 1400'!X718</f>
        <v>0</v>
      </c>
      <c r="X717" s="370">
        <f>'آبان 1400'!Y718</f>
        <v>1</v>
      </c>
      <c r="Y717" s="370">
        <f>'آبان 1400'!Z718</f>
        <v>1</v>
      </c>
      <c r="Z717" s="139">
        <f>'آبان 1400'!AA718</f>
        <v>885165</v>
      </c>
      <c r="AA717" s="139">
        <f>'آبان 1400'!AB718</f>
        <v>46667</v>
      </c>
      <c r="AB717" s="139">
        <f>'آبان 1400'!AC718</f>
        <v>931832</v>
      </c>
      <c r="AC717" s="139">
        <f>'آبان 1400'!AD718</f>
        <v>4500000</v>
      </c>
      <c r="AD717" s="139">
        <f>'آبان 1400'!AE718</f>
        <v>6000000</v>
      </c>
      <c r="AE717" s="140">
        <f>'آبان 1400'!AF718</f>
        <v>177895.19999999998</v>
      </c>
      <c r="AF717" s="123">
        <f>'آبان 1400'!AG718</f>
        <v>26554950</v>
      </c>
      <c r="AG717" s="124">
        <f>'آبان 1400'!AH718</f>
        <v>1400010</v>
      </c>
      <c r="AH717" s="124">
        <f>'آبان 1400'!AI718</f>
        <v>21347423.999999996</v>
      </c>
      <c r="AI717" s="124">
        <f>'آبان 1400'!AJ718</f>
        <v>2655495</v>
      </c>
      <c r="AJ717" s="124">
        <f>'آبان 1400'!AK718</f>
        <v>4500000</v>
      </c>
      <c r="AK717" s="124">
        <f>'آبان 1400'!AL718</f>
        <v>6000000</v>
      </c>
      <c r="AL717" s="124">
        <f>'آبان 1400'!AM718</f>
        <v>4892117.9999999991</v>
      </c>
      <c r="AM717" s="124">
        <f>'آبان 1400'!AN718</f>
        <v>5217666.2159999991</v>
      </c>
      <c r="AN717" s="124">
        <f>'آبان 1400'!AO718</f>
        <v>0</v>
      </c>
      <c r="AO717" s="124">
        <f>'آبان 1400'!AP718</f>
        <v>3000000</v>
      </c>
      <c r="AP717" s="124">
        <f>'آبان 1400'!AQ718</f>
        <v>0</v>
      </c>
      <c r="AQ717" s="124">
        <f>'آبان 1400'!AR718</f>
        <v>0</v>
      </c>
      <c r="AR717" s="124">
        <f>'آبان 1400'!AS718</f>
        <v>0</v>
      </c>
      <c r="AS717" s="379">
        <f>'آبان 1400'!AT718</f>
        <v>0</v>
      </c>
      <c r="AT717" s="372">
        <f t="shared" si="489"/>
        <v>75567663.216000006</v>
      </c>
      <c r="AU717" s="174">
        <f>'آبان 1400'!AV718</f>
        <v>54308316.440880008</v>
      </c>
      <c r="AV717" s="142">
        <f>'آبان 1400'!AW718</f>
        <v>72912168.215999991</v>
      </c>
      <c r="AW717" s="143">
        <f t="shared" si="490"/>
        <v>5103851.7751199994</v>
      </c>
      <c r="AX717" s="76">
        <f t="shared" si="491"/>
        <v>1430831.644088001</v>
      </c>
      <c r="AY717" s="143">
        <f>'آبان 1400'!AZ718</f>
        <v>0</v>
      </c>
      <c r="AZ717" s="143">
        <f>'آبان 1400'!BA718</f>
        <v>0</v>
      </c>
      <c r="BA717" s="143">
        <f>'آبان 1400'!BB718</f>
        <v>0</v>
      </c>
      <c r="BB717" s="143">
        <f>'آبان 1400'!BC718</f>
        <v>0</v>
      </c>
      <c r="BC717" s="143">
        <f>'آبان 1400'!BD718</f>
        <v>0</v>
      </c>
      <c r="BD717" s="143">
        <f>'آبان 1400'!BE718</f>
        <v>0</v>
      </c>
      <c r="BE717" s="143">
        <f>'آبان 1400'!BF718</f>
        <v>0</v>
      </c>
      <c r="BF717" s="144">
        <f t="shared" si="492"/>
        <v>6534683.4192080004</v>
      </c>
      <c r="BG717" s="141">
        <f t="shared" si="493"/>
        <v>69032979</v>
      </c>
      <c r="BH717" s="145">
        <f t="shared" si="494"/>
        <v>75567663.216000006</v>
      </c>
      <c r="BI717" s="128">
        <f t="shared" si="487"/>
        <v>4659160</v>
      </c>
      <c r="BJ717" s="146">
        <f t="shared" si="495"/>
        <v>2329580</v>
      </c>
      <c r="BK717" s="146">
        <f t="shared" si="496"/>
        <v>698874</v>
      </c>
      <c r="BL717" s="147">
        <f t="shared" si="497"/>
        <v>1120000</v>
      </c>
      <c r="BM717" s="383">
        <v>0</v>
      </c>
      <c r="BN717" s="148">
        <f t="shared" si="498"/>
        <v>84375277.216000006</v>
      </c>
      <c r="BO717" s="149">
        <f t="shared" si="499"/>
        <v>72912168.215999991</v>
      </c>
      <c r="BP717" s="150">
        <f t="shared" si="500"/>
        <v>16769798.689679999</v>
      </c>
      <c r="BQ717" s="151">
        <f t="shared" si="501"/>
        <v>101145075.90568</v>
      </c>
      <c r="BR717" s="152">
        <f t="shared" si="502"/>
        <v>100800</v>
      </c>
      <c r="BS717" s="148">
        <f t="shared" si="503"/>
        <v>101245875.90568</v>
      </c>
      <c r="BT717" s="136">
        <v>0</v>
      </c>
      <c r="BU717" s="149">
        <f t="shared" si="504"/>
        <v>8437527.7216000017</v>
      </c>
      <c r="BV717" s="153">
        <f t="shared" si="505"/>
        <v>4218763.8608000008</v>
      </c>
      <c r="BW717" s="134">
        <f t="shared" si="506"/>
        <v>88589584.323280007</v>
      </c>
      <c r="BX717" s="148">
        <f t="shared" si="507"/>
        <v>7687614</v>
      </c>
      <c r="BY717" s="135">
        <f t="shared" si="508"/>
        <v>80901970.323280007</v>
      </c>
      <c r="CD717" s="400">
        <f>'آبان 1400'!AU718</f>
        <v>75567663.216000006</v>
      </c>
      <c r="CE717" s="401">
        <f>'آبان 1400'!AV718</f>
        <v>54308316.440880008</v>
      </c>
      <c r="CF717" s="401">
        <f>'آبان 1400'!AW718</f>
        <v>72912168.215999991</v>
      </c>
      <c r="CG717" s="401">
        <f>'آبان 1400'!AX718</f>
        <v>5103851.7751199994</v>
      </c>
      <c r="CH717" s="401">
        <f>'آبان 1400'!AY718</f>
        <v>1430831.644088001</v>
      </c>
      <c r="CI717" s="401">
        <f>'آبان 1400'!AZ718</f>
        <v>0</v>
      </c>
      <c r="CJ717" s="401">
        <f>'آبان 1400'!BA718</f>
        <v>0</v>
      </c>
      <c r="CK717" s="401">
        <f>'آبان 1400'!BB718</f>
        <v>0</v>
      </c>
      <c r="CL717" s="401">
        <f>'آبان 1400'!BC718</f>
        <v>0</v>
      </c>
      <c r="CM717" s="401">
        <f>'آبان 1400'!BD718</f>
        <v>0</v>
      </c>
      <c r="CN717" s="401">
        <f>'آبان 1400'!BE718</f>
        <v>0</v>
      </c>
      <c r="CO717" s="401">
        <f>'آبان 1400'!BF718</f>
        <v>0</v>
      </c>
      <c r="CP717" s="401">
        <f>'آبان 1400'!BG718</f>
        <v>6534683.4192080004</v>
      </c>
      <c r="CQ717" s="401">
        <f>'آبان 1400'!BH718</f>
        <v>69032979</v>
      </c>
      <c r="CR717" s="401">
        <f t="shared" si="509"/>
        <v>75567663.216000006</v>
      </c>
      <c r="CS717" s="56">
        <f t="shared" si="510"/>
        <v>4659160</v>
      </c>
      <c r="CT717" s="400">
        <f t="shared" si="511"/>
        <v>2329580</v>
      </c>
      <c r="CU717" s="401">
        <f t="shared" si="512"/>
        <v>698874</v>
      </c>
      <c r="CV717" s="401">
        <f t="shared" si="513"/>
        <v>1120000</v>
      </c>
      <c r="CW717" s="56">
        <v>0</v>
      </c>
      <c r="CX717" s="401">
        <f t="shared" si="514"/>
        <v>84375277.216000006</v>
      </c>
      <c r="CY717" s="401">
        <f t="shared" si="515"/>
        <v>72912168.215999991</v>
      </c>
      <c r="CZ717" s="401">
        <f t="shared" si="516"/>
        <v>16769798.689679999</v>
      </c>
      <c r="DA717" s="401">
        <f t="shared" si="517"/>
        <v>101145075.90568</v>
      </c>
      <c r="DB717" s="401">
        <f t="shared" si="518"/>
        <v>100800</v>
      </c>
      <c r="DC717" s="401">
        <f t="shared" si="519"/>
        <v>101245875.90568</v>
      </c>
      <c r="DD717" s="406">
        <v>0</v>
      </c>
      <c r="DE717" s="401">
        <f t="shared" si="520"/>
        <v>8437527.7216000017</v>
      </c>
      <c r="DF717" s="401">
        <f t="shared" si="521"/>
        <v>4218763.8608000008</v>
      </c>
      <c r="DG717" s="401">
        <f t="shared" si="522"/>
        <v>88589584.323280007</v>
      </c>
      <c r="DH717" s="401">
        <f t="shared" si="523"/>
        <v>7687614</v>
      </c>
      <c r="DI717" s="401">
        <f t="shared" si="524"/>
        <v>80901970.323280007</v>
      </c>
      <c r="DJ717" s="401">
        <f t="shared" si="525"/>
        <v>0</v>
      </c>
      <c r="DL717" s="408">
        <f t="shared" si="526"/>
        <v>6638737.5</v>
      </c>
      <c r="DM717" s="408">
        <f t="shared" si="527"/>
        <v>-1979577.5</v>
      </c>
    </row>
    <row r="718" spans="1:117" s="56" customFormat="1" ht="21" x14ac:dyDescent="0.2">
      <c r="A718" s="192">
        <f t="shared" si="488"/>
        <v>2655495</v>
      </c>
      <c r="B718" s="137">
        <f>'آبان 1400'!B719</f>
        <v>713</v>
      </c>
      <c r="C718" s="137">
        <f>'آبان 1400'!C719</f>
        <v>512</v>
      </c>
      <c r="D718" s="137">
        <f>'آبان 1400'!D719</f>
        <v>13024</v>
      </c>
      <c r="E718" s="137" t="str">
        <f>'آبان 1400'!E719</f>
        <v xml:space="preserve">علیرضا </v>
      </c>
      <c r="F718" s="137" t="str">
        <f>'آبان 1400'!F719</f>
        <v>کریمی</v>
      </c>
      <c r="G718" s="137" t="str">
        <f>'آبان 1400'!G719</f>
        <v>نگهبان</v>
      </c>
      <c r="H718" s="137" t="str">
        <f>'آبان 1400'!H719</f>
        <v>البرز</v>
      </c>
      <c r="I718" s="137" t="str">
        <f>'آبان 1400'!I719</f>
        <v>254-700-9939175-1</v>
      </c>
      <c r="J718" s="137" t="str">
        <f>'آبان 1400'!J719</f>
        <v>0311329470</v>
      </c>
      <c r="K718" s="137" t="str">
        <f>'آبان 1400'!K719</f>
        <v>0012851120</v>
      </c>
      <c r="L718" s="137" t="str">
        <f>'آبان 1400'!L719</f>
        <v>البرز</v>
      </c>
      <c r="M718" s="137" t="str">
        <f>'آبان 1400'!M719</f>
        <v>نگهبان</v>
      </c>
      <c r="N718" s="121" t="str">
        <f>'آبان 1400'!N719</f>
        <v>*</v>
      </c>
      <c r="O718" s="120">
        <f>'آبان 1400'!O719</f>
        <v>0</v>
      </c>
      <c r="P718" s="122">
        <f>'آبان 1400'!P719</f>
        <v>0</v>
      </c>
      <c r="Q718" s="362">
        <f>'آبان 1400'!Q719</f>
        <v>30</v>
      </c>
      <c r="R718" s="362">
        <f>'آبان 1400'!R719</f>
        <v>120</v>
      </c>
      <c r="S718" s="362">
        <f>'آبان 1400'!S719</f>
        <v>110</v>
      </c>
      <c r="T718" s="362">
        <f>'آبان 1400'!T719</f>
        <v>29.33</v>
      </c>
      <c r="U718" s="138">
        <f>'آبان 1400'!U719</f>
        <v>0</v>
      </c>
      <c r="V718" s="121">
        <f>'آبان 1400'!W719</f>
        <v>0</v>
      </c>
      <c r="W718" s="122">
        <f>'آبان 1400'!X719</f>
        <v>0</v>
      </c>
      <c r="X718" s="370">
        <f>'آبان 1400'!Y719</f>
        <v>0</v>
      </c>
      <c r="Y718" s="370">
        <f>'آبان 1400'!Z719</f>
        <v>0</v>
      </c>
      <c r="Z718" s="139">
        <f>'آبان 1400'!AA719</f>
        <v>885165</v>
      </c>
      <c r="AA718" s="139">
        <f>'آبان 1400'!AB719</f>
        <v>46667</v>
      </c>
      <c r="AB718" s="139">
        <f>'آبان 1400'!AC719</f>
        <v>931832</v>
      </c>
      <c r="AC718" s="139">
        <f>'آبان 1400'!AD719</f>
        <v>4500000</v>
      </c>
      <c r="AD718" s="139">
        <f>'آبان 1400'!AE719</f>
        <v>6000000</v>
      </c>
      <c r="AE718" s="140">
        <f>'آبان 1400'!AF719</f>
        <v>177895.19999999998</v>
      </c>
      <c r="AF718" s="123">
        <f>'آبان 1400'!AG719</f>
        <v>26554950</v>
      </c>
      <c r="AG718" s="124">
        <f>'آبان 1400'!AH719</f>
        <v>1400010</v>
      </c>
      <c r="AH718" s="124">
        <f>'آبان 1400'!AI719</f>
        <v>21347423.999999996</v>
      </c>
      <c r="AI718" s="124">
        <f>'آبان 1400'!AJ719</f>
        <v>0</v>
      </c>
      <c r="AJ718" s="124">
        <f>'آبان 1400'!AK719</f>
        <v>4500000</v>
      </c>
      <c r="AK718" s="124">
        <f>'آبان 1400'!AL719</f>
        <v>6000000</v>
      </c>
      <c r="AL718" s="124">
        <f>'آبان 1400'!AM719</f>
        <v>4892117.9999999991</v>
      </c>
      <c r="AM718" s="124">
        <f>'آبان 1400'!AN719</f>
        <v>5217666.2159999991</v>
      </c>
      <c r="AN718" s="124">
        <f>'آبان 1400'!AO719</f>
        <v>0</v>
      </c>
      <c r="AO718" s="124">
        <f>'آبان 1400'!AP719</f>
        <v>5000000</v>
      </c>
      <c r="AP718" s="124">
        <f>'آبان 1400'!AQ719</f>
        <v>0</v>
      </c>
      <c r="AQ718" s="124">
        <f>'آبان 1400'!AR719</f>
        <v>0</v>
      </c>
      <c r="AR718" s="124">
        <f>'آبان 1400'!AS719</f>
        <v>0</v>
      </c>
      <c r="AS718" s="379">
        <f>'آبان 1400'!AT719</f>
        <v>0</v>
      </c>
      <c r="AT718" s="372">
        <f t="shared" si="489"/>
        <v>74912168.216000006</v>
      </c>
      <c r="AU718" s="174">
        <f>'آبان 1400'!AV719</f>
        <v>54168316.440880008</v>
      </c>
      <c r="AV718" s="142">
        <f>'آبان 1400'!AW719</f>
        <v>74912168.215999991</v>
      </c>
      <c r="AW718" s="143">
        <f t="shared" si="490"/>
        <v>5243851.7751199994</v>
      </c>
      <c r="AX718" s="76">
        <f t="shared" si="491"/>
        <v>1416831.644088001</v>
      </c>
      <c r="AY718" s="143">
        <f>'آبان 1400'!AZ719</f>
        <v>0</v>
      </c>
      <c r="AZ718" s="143">
        <f>'آبان 1400'!BA719</f>
        <v>0</v>
      </c>
      <c r="BA718" s="143">
        <f>'آبان 1400'!BB719</f>
        <v>0</v>
      </c>
      <c r="BB718" s="143">
        <f>'آبان 1400'!BC719</f>
        <v>0</v>
      </c>
      <c r="BC718" s="143">
        <f>'آبان 1400'!BD719</f>
        <v>0</v>
      </c>
      <c r="BD718" s="143">
        <f>'آبان 1400'!BE719</f>
        <v>0</v>
      </c>
      <c r="BE718" s="143">
        <f>'آبان 1400'!BF719</f>
        <v>0</v>
      </c>
      <c r="BF718" s="144">
        <f t="shared" si="492"/>
        <v>6660683.4192080004</v>
      </c>
      <c r="BG718" s="141">
        <f t="shared" si="493"/>
        <v>68251484</v>
      </c>
      <c r="BH718" s="145">
        <f t="shared" si="494"/>
        <v>74912168.216000006</v>
      </c>
      <c r="BI718" s="128">
        <f t="shared" si="487"/>
        <v>4659160</v>
      </c>
      <c r="BJ718" s="146">
        <f t="shared" si="495"/>
        <v>2329580</v>
      </c>
      <c r="BK718" s="146">
        <f t="shared" si="496"/>
        <v>698874</v>
      </c>
      <c r="BL718" s="147">
        <f t="shared" si="497"/>
        <v>1120000</v>
      </c>
      <c r="BM718" s="383">
        <v>0</v>
      </c>
      <c r="BN718" s="148">
        <f t="shared" si="498"/>
        <v>83719782.216000006</v>
      </c>
      <c r="BO718" s="149">
        <f t="shared" si="499"/>
        <v>74912168.215999991</v>
      </c>
      <c r="BP718" s="150">
        <f t="shared" si="500"/>
        <v>17229798.689679999</v>
      </c>
      <c r="BQ718" s="151">
        <f t="shared" si="501"/>
        <v>100949580.90568</v>
      </c>
      <c r="BR718" s="152">
        <f t="shared" si="502"/>
        <v>100800</v>
      </c>
      <c r="BS718" s="148">
        <f t="shared" si="503"/>
        <v>101050380.90568</v>
      </c>
      <c r="BT718" s="136">
        <v>0</v>
      </c>
      <c r="BU718" s="149">
        <f t="shared" si="504"/>
        <v>8371978.2216000007</v>
      </c>
      <c r="BV718" s="153">
        <f t="shared" si="505"/>
        <v>4185989.1108000004</v>
      </c>
      <c r="BW718" s="134">
        <f t="shared" si="506"/>
        <v>88492413.573280007</v>
      </c>
      <c r="BX718" s="148">
        <f t="shared" si="507"/>
        <v>7687614</v>
      </c>
      <c r="BY718" s="135">
        <f t="shared" si="508"/>
        <v>80804799.573280007</v>
      </c>
      <c r="CD718" s="400">
        <f>'آبان 1400'!AU719</f>
        <v>74912168.216000006</v>
      </c>
      <c r="CE718" s="401">
        <f>'آبان 1400'!AV719</f>
        <v>54168316.440880008</v>
      </c>
      <c r="CF718" s="401">
        <f>'آبان 1400'!AW719</f>
        <v>74912168.215999991</v>
      </c>
      <c r="CG718" s="401">
        <f>'آبان 1400'!AX719</f>
        <v>5243851.7751199994</v>
      </c>
      <c r="CH718" s="401">
        <f>'آبان 1400'!AY719</f>
        <v>1416831.644088001</v>
      </c>
      <c r="CI718" s="401">
        <f>'آبان 1400'!AZ719</f>
        <v>0</v>
      </c>
      <c r="CJ718" s="401">
        <f>'آبان 1400'!BA719</f>
        <v>0</v>
      </c>
      <c r="CK718" s="401">
        <f>'آبان 1400'!BB719</f>
        <v>0</v>
      </c>
      <c r="CL718" s="401">
        <f>'آبان 1400'!BC719</f>
        <v>0</v>
      </c>
      <c r="CM718" s="401">
        <f>'آبان 1400'!BD719</f>
        <v>0</v>
      </c>
      <c r="CN718" s="401">
        <f>'آبان 1400'!BE719</f>
        <v>0</v>
      </c>
      <c r="CO718" s="401">
        <f>'آبان 1400'!BF719</f>
        <v>0</v>
      </c>
      <c r="CP718" s="401">
        <f>'آبان 1400'!BG719</f>
        <v>6660683.4192080004</v>
      </c>
      <c r="CQ718" s="401">
        <f>'آبان 1400'!BH719</f>
        <v>68251484</v>
      </c>
      <c r="CR718" s="401">
        <f t="shared" si="509"/>
        <v>74912168.216000006</v>
      </c>
      <c r="CS718" s="56">
        <f t="shared" si="510"/>
        <v>4659160</v>
      </c>
      <c r="CT718" s="400">
        <f t="shared" si="511"/>
        <v>2329580</v>
      </c>
      <c r="CU718" s="401">
        <f t="shared" si="512"/>
        <v>698874</v>
      </c>
      <c r="CV718" s="401">
        <f t="shared" si="513"/>
        <v>1120000</v>
      </c>
      <c r="CW718" s="56">
        <v>0</v>
      </c>
      <c r="CX718" s="401">
        <f t="shared" si="514"/>
        <v>83719782.216000006</v>
      </c>
      <c r="CY718" s="401">
        <f t="shared" si="515"/>
        <v>74912168.215999991</v>
      </c>
      <c r="CZ718" s="401">
        <f t="shared" si="516"/>
        <v>17229798.689679999</v>
      </c>
      <c r="DA718" s="401">
        <f t="shared" si="517"/>
        <v>100949580.90568</v>
      </c>
      <c r="DB718" s="401">
        <f t="shared" si="518"/>
        <v>100800</v>
      </c>
      <c r="DC718" s="401">
        <f t="shared" si="519"/>
        <v>101050380.90568</v>
      </c>
      <c r="DD718" s="406">
        <v>0</v>
      </c>
      <c r="DE718" s="401">
        <f t="shared" si="520"/>
        <v>8371978.2216000007</v>
      </c>
      <c r="DF718" s="401">
        <f t="shared" si="521"/>
        <v>4185989.1108000004</v>
      </c>
      <c r="DG718" s="401">
        <f t="shared" si="522"/>
        <v>88492413.573280007</v>
      </c>
      <c r="DH718" s="401">
        <f t="shared" si="523"/>
        <v>7687614</v>
      </c>
      <c r="DI718" s="401">
        <f t="shared" si="524"/>
        <v>80804799.573280007</v>
      </c>
      <c r="DJ718" s="401">
        <f t="shared" si="525"/>
        <v>0</v>
      </c>
      <c r="DL718" s="408">
        <f t="shared" si="526"/>
        <v>6638737.5</v>
      </c>
      <c r="DM718" s="408">
        <f t="shared" si="527"/>
        <v>-1979577.5</v>
      </c>
    </row>
    <row r="719" spans="1:117" s="56" customFormat="1" ht="21" x14ac:dyDescent="0.2">
      <c r="A719" s="192">
        <f t="shared" si="488"/>
        <v>2655495</v>
      </c>
      <c r="B719" s="137">
        <f>'آبان 1400'!B720</f>
        <v>714</v>
      </c>
      <c r="C719" s="137">
        <f>'آبان 1400'!C720</f>
        <v>513</v>
      </c>
      <c r="D719" s="137">
        <f>'آبان 1400'!D720</f>
        <v>13050</v>
      </c>
      <c r="E719" s="137" t="str">
        <f>'آبان 1400'!E720</f>
        <v>محمدرضا</v>
      </c>
      <c r="F719" s="137" t="str">
        <f>'آبان 1400'!F720</f>
        <v>مجیدی</v>
      </c>
      <c r="G719" s="137" t="str">
        <f>'آبان 1400'!G720</f>
        <v>نگهبان</v>
      </c>
      <c r="H719" s="137" t="str">
        <f>'آبان 1400'!H720</f>
        <v>البرز</v>
      </c>
      <c r="I719" s="137" t="str">
        <f>'آبان 1400'!I720</f>
        <v>129-700-3608356-1</v>
      </c>
      <c r="J719" s="137" t="str">
        <f>'آبان 1400'!J720</f>
        <v>5560138169</v>
      </c>
      <c r="K719" s="137" t="str">
        <f>'آبان 1400'!K720</f>
        <v>0023179308</v>
      </c>
      <c r="L719" s="137" t="str">
        <f>'آبان 1400'!L720</f>
        <v>البرز</v>
      </c>
      <c r="M719" s="137" t="str">
        <f>'آبان 1400'!M720</f>
        <v>نگهبان</v>
      </c>
      <c r="N719" s="121" t="str">
        <f>'آبان 1400'!N720</f>
        <v>*</v>
      </c>
      <c r="O719" s="120">
        <f>'آبان 1400'!O720</f>
        <v>0</v>
      </c>
      <c r="P719" s="122">
        <f>'آبان 1400'!P720</f>
        <v>0</v>
      </c>
      <c r="Q719" s="362">
        <f>'آبان 1400'!Q720</f>
        <v>30</v>
      </c>
      <c r="R719" s="362">
        <f>'آبان 1400'!R720</f>
        <v>120</v>
      </c>
      <c r="S719" s="362">
        <f>'آبان 1400'!S720</f>
        <v>110</v>
      </c>
      <c r="T719" s="362">
        <f>'آبان 1400'!T720</f>
        <v>29.33</v>
      </c>
      <c r="U719" s="138">
        <f>'آبان 1400'!U720</f>
        <v>0</v>
      </c>
      <c r="V719" s="121">
        <f>'آبان 1400'!W720</f>
        <v>0</v>
      </c>
      <c r="W719" s="122">
        <f>'آبان 1400'!X720</f>
        <v>0</v>
      </c>
      <c r="X719" s="370">
        <f>'آبان 1400'!Y720</f>
        <v>1</v>
      </c>
      <c r="Y719" s="370">
        <f>'آبان 1400'!Z720</f>
        <v>1</v>
      </c>
      <c r="Z719" s="139">
        <f>'آبان 1400'!AA720</f>
        <v>885165</v>
      </c>
      <c r="AA719" s="139">
        <f>'آبان 1400'!AB720</f>
        <v>46667</v>
      </c>
      <c r="AB719" s="139">
        <f>'آبان 1400'!AC720</f>
        <v>931832</v>
      </c>
      <c r="AC719" s="139">
        <f>'آبان 1400'!AD720</f>
        <v>4500000</v>
      </c>
      <c r="AD719" s="139">
        <f>'آبان 1400'!AE720</f>
        <v>6000000</v>
      </c>
      <c r="AE719" s="140">
        <f>'آبان 1400'!AF720</f>
        <v>177895.19999999998</v>
      </c>
      <c r="AF719" s="123">
        <f>'آبان 1400'!AG720</f>
        <v>26554950</v>
      </c>
      <c r="AG719" s="124">
        <f>'آبان 1400'!AH720</f>
        <v>1400010</v>
      </c>
      <c r="AH719" s="124">
        <f>'آبان 1400'!AI720</f>
        <v>21347423.999999996</v>
      </c>
      <c r="AI719" s="124">
        <f>'آبان 1400'!AJ720</f>
        <v>2655495</v>
      </c>
      <c r="AJ719" s="124">
        <f>'آبان 1400'!AK720</f>
        <v>4500000</v>
      </c>
      <c r="AK719" s="124">
        <f>'آبان 1400'!AL720</f>
        <v>6000000</v>
      </c>
      <c r="AL719" s="124">
        <f>'آبان 1400'!AM720</f>
        <v>4892117.9999999991</v>
      </c>
      <c r="AM719" s="124">
        <f>'آبان 1400'!AN720</f>
        <v>5217666.2159999991</v>
      </c>
      <c r="AN719" s="124">
        <f>'آبان 1400'!AO720</f>
        <v>0</v>
      </c>
      <c r="AO719" s="124">
        <f>'آبان 1400'!AP720</f>
        <v>3000000</v>
      </c>
      <c r="AP719" s="124">
        <f>'آبان 1400'!AQ720</f>
        <v>0</v>
      </c>
      <c r="AQ719" s="124">
        <f>'آبان 1400'!AR720</f>
        <v>0</v>
      </c>
      <c r="AR719" s="124">
        <f>'آبان 1400'!AS720</f>
        <v>0</v>
      </c>
      <c r="AS719" s="379">
        <f>'آبان 1400'!AT720</f>
        <v>0</v>
      </c>
      <c r="AT719" s="372">
        <f t="shared" si="489"/>
        <v>75567663.216000006</v>
      </c>
      <c r="AU719" s="174">
        <f>'آبان 1400'!AV720</f>
        <v>54308316.440880008</v>
      </c>
      <c r="AV719" s="142">
        <f>'آبان 1400'!AW720</f>
        <v>72912168.215999991</v>
      </c>
      <c r="AW719" s="143">
        <f t="shared" si="490"/>
        <v>5103851.7751199994</v>
      </c>
      <c r="AX719" s="76">
        <f t="shared" si="491"/>
        <v>1430831.644088001</v>
      </c>
      <c r="AY719" s="143">
        <f>'آبان 1400'!AZ720</f>
        <v>0</v>
      </c>
      <c r="AZ719" s="143">
        <f>'آبان 1400'!BA720</f>
        <v>0</v>
      </c>
      <c r="BA719" s="143">
        <f>'آبان 1400'!BB720</f>
        <v>0</v>
      </c>
      <c r="BB719" s="143">
        <f>'آبان 1400'!BC720</f>
        <v>0</v>
      </c>
      <c r="BC719" s="143">
        <f>'آبان 1400'!BD720</f>
        <v>0</v>
      </c>
      <c r="BD719" s="143">
        <f>'آبان 1400'!BE720</f>
        <v>0</v>
      </c>
      <c r="BE719" s="143">
        <f>'آبان 1400'!BF720</f>
        <v>0</v>
      </c>
      <c r="BF719" s="144">
        <f t="shared" si="492"/>
        <v>6534683.4192080004</v>
      </c>
      <c r="BG719" s="141">
        <f t="shared" si="493"/>
        <v>69032979</v>
      </c>
      <c r="BH719" s="145">
        <f t="shared" si="494"/>
        <v>75567663.216000006</v>
      </c>
      <c r="BI719" s="128">
        <f t="shared" si="487"/>
        <v>4659160</v>
      </c>
      <c r="BJ719" s="146">
        <f t="shared" si="495"/>
        <v>2329580</v>
      </c>
      <c r="BK719" s="146">
        <f t="shared" si="496"/>
        <v>698874</v>
      </c>
      <c r="BL719" s="147">
        <f t="shared" si="497"/>
        <v>1120000</v>
      </c>
      <c r="BM719" s="383">
        <v>0</v>
      </c>
      <c r="BN719" s="148">
        <f t="shared" si="498"/>
        <v>84375277.216000006</v>
      </c>
      <c r="BO719" s="149">
        <f t="shared" si="499"/>
        <v>72912168.215999991</v>
      </c>
      <c r="BP719" s="150">
        <f t="shared" si="500"/>
        <v>16769798.689679999</v>
      </c>
      <c r="BQ719" s="151">
        <f t="shared" si="501"/>
        <v>101145075.90568</v>
      </c>
      <c r="BR719" s="152">
        <f t="shared" si="502"/>
        <v>100800</v>
      </c>
      <c r="BS719" s="148">
        <f t="shared" si="503"/>
        <v>101245875.90568</v>
      </c>
      <c r="BT719" s="136">
        <v>0</v>
      </c>
      <c r="BU719" s="149">
        <f t="shared" si="504"/>
        <v>8437527.7216000017</v>
      </c>
      <c r="BV719" s="153">
        <f t="shared" si="505"/>
        <v>4218763.8608000008</v>
      </c>
      <c r="BW719" s="134">
        <f t="shared" si="506"/>
        <v>88589584.323280007</v>
      </c>
      <c r="BX719" s="148">
        <f t="shared" si="507"/>
        <v>7687614</v>
      </c>
      <c r="BY719" s="135">
        <f t="shared" si="508"/>
        <v>80901970.323280007</v>
      </c>
      <c r="CD719" s="400">
        <f>'آبان 1400'!AU720</f>
        <v>75567663.216000006</v>
      </c>
      <c r="CE719" s="401">
        <f>'آبان 1400'!AV720</f>
        <v>54308316.440880008</v>
      </c>
      <c r="CF719" s="401">
        <f>'آبان 1400'!AW720</f>
        <v>72912168.215999991</v>
      </c>
      <c r="CG719" s="401">
        <f>'آبان 1400'!AX720</f>
        <v>5103851.7751199994</v>
      </c>
      <c r="CH719" s="401">
        <f>'آبان 1400'!AY720</f>
        <v>1430831.644088001</v>
      </c>
      <c r="CI719" s="401">
        <f>'آبان 1400'!AZ720</f>
        <v>0</v>
      </c>
      <c r="CJ719" s="401">
        <f>'آبان 1400'!BA720</f>
        <v>0</v>
      </c>
      <c r="CK719" s="401">
        <f>'آبان 1400'!BB720</f>
        <v>0</v>
      </c>
      <c r="CL719" s="401">
        <f>'آبان 1400'!BC720</f>
        <v>0</v>
      </c>
      <c r="CM719" s="401">
        <f>'آبان 1400'!BD720</f>
        <v>0</v>
      </c>
      <c r="CN719" s="401">
        <f>'آبان 1400'!BE720</f>
        <v>0</v>
      </c>
      <c r="CO719" s="401">
        <f>'آبان 1400'!BF720</f>
        <v>0</v>
      </c>
      <c r="CP719" s="401">
        <f>'آبان 1400'!BG720</f>
        <v>6534683.4192080004</v>
      </c>
      <c r="CQ719" s="401">
        <f>'آبان 1400'!BH720</f>
        <v>69032979</v>
      </c>
      <c r="CR719" s="401">
        <f t="shared" si="509"/>
        <v>75567663.216000006</v>
      </c>
      <c r="CS719" s="56">
        <f t="shared" si="510"/>
        <v>4659160</v>
      </c>
      <c r="CT719" s="400">
        <f t="shared" si="511"/>
        <v>2329580</v>
      </c>
      <c r="CU719" s="401">
        <f t="shared" si="512"/>
        <v>698874</v>
      </c>
      <c r="CV719" s="401">
        <f t="shared" si="513"/>
        <v>1120000</v>
      </c>
      <c r="CW719" s="56">
        <v>0</v>
      </c>
      <c r="CX719" s="401">
        <f t="shared" si="514"/>
        <v>84375277.216000006</v>
      </c>
      <c r="CY719" s="401">
        <f t="shared" si="515"/>
        <v>72912168.215999991</v>
      </c>
      <c r="CZ719" s="401">
        <f t="shared" si="516"/>
        <v>16769798.689679999</v>
      </c>
      <c r="DA719" s="401">
        <f t="shared" si="517"/>
        <v>101145075.90568</v>
      </c>
      <c r="DB719" s="401">
        <f t="shared" si="518"/>
        <v>100800</v>
      </c>
      <c r="DC719" s="401">
        <f t="shared" si="519"/>
        <v>101245875.90568</v>
      </c>
      <c r="DD719" s="406">
        <v>0</v>
      </c>
      <c r="DE719" s="401">
        <f t="shared" si="520"/>
        <v>8437527.7216000017</v>
      </c>
      <c r="DF719" s="401">
        <f t="shared" si="521"/>
        <v>4218763.8608000008</v>
      </c>
      <c r="DG719" s="401">
        <f t="shared" si="522"/>
        <v>88589584.323280007</v>
      </c>
      <c r="DH719" s="401">
        <f t="shared" si="523"/>
        <v>7687614</v>
      </c>
      <c r="DI719" s="401">
        <f t="shared" si="524"/>
        <v>80901970.323280007</v>
      </c>
      <c r="DJ719" s="401">
        <f t="shared" si="525"/>
        <v>0</v>
      </c>
      <c r="DL719" s="408">
        <f t="shared" si="526"/>
        <v>6638737.5</v>
      </c>
      <c r="DM719" s="408">
        <f t="shared" si="527"/>
        <v>-1979577.5</v>
      </c>
    </row>
    <row r="720" spans="1:117" s="56" customFormat="1" ht="21" x14ac:dyDescent="0.2">
      <c r="A720" s="192">
        <f t="shared" si="488"/>
        <v>2655495</v>
      </c>
      <c r="B720" s="137">
        <f>'آبان 1400'!B721</f>
        <v>715</v>
      </c>
      <c r="C720" s="137">
        <f>'آبان 1400'!C721</f>
        <v>514</v>
      </c>
      <c r="D720" s="137">
        <f>'آبان 1400'!D721</f>
        <v>13022</v>
      </c>
      <c r="E720" s="137" t="str">
        <f>'آبان 1400'!E721</f>
        <v>حسن</v>
      </c>
      <c r="F720" s="137" t="str">
        <f>'آبان 1400'!F721</f>
        <v>ابراهیمی</v>
      </c>
      <c r="G720" s="137" t="str">
        <f>'آبان 1400'!G721</f>
        <v>نگهبان</v>
      </c>
      <c r="H720" s="137" t="str">
        <f>'آبان 1400'!H721</f>
        <v>البرز</v>
      </c>
      <c r="I720" s="137" t="str">
        <f>'آبان 1400'!I721</f>
        <v>129-700-3705561-1</v>
      </c>
      <c r="J720" s="137" t="str">
        <f>'آبان 1400'!J721</f>
        <v>5450021313</v>
      </c>
      <c r="K720" s="137" t="str">
        <f>'آبان 1400'!K721</f>
        <v>0012852337</v>
      </c>
      <c r="L720" s="137" t="str">
        <f>'آبان 1400'!L721</f>
        <v>البرز</v>
      </c>
      <c r="M720" s="137" t="str">
        <f>'آبان 1400'!M721</f>
        <v>نگهبان</v>
      </c>
      <c r="N720" s="121" t="str">
        <f>'آبان 1400'!N721</f>
        <v>*</v>
      </c>
      <c r="O720" s="120">
        <f>'آبان 1400'!O721</f>
        <v>0</v>
      </c>
      <c r="P720" s="122">
        <f>'آبان 1400'!P721</f>
        <v>0</v>
      </c>
      <c r="Q720" s="362">
        <f>'آبان 1400'!Q721</f>
        <v>30</v>
      </c>
      <c r="R720" s="362">
        <f>'آبان 1400'!R721</f>
        <v>120</v>
      </c>
      <c r="S720" s="362">
        <f>'آبان 1400'!S721</f>
        <v>110</v>
      </c>
      <c r="T720" s="362">
        <f>'آبان 1400'!T721</f>
        <v>29.33</v>
      </c>
      <c r="U720" s="138">
        <f>'آبان 1400'!U721</f>
        <v>0</v>
      </c>
      <c r="V720" s="121">
        <f>'آبان 1400'!W721</f>
        <v>0</v>
      </c>
      <c r="W720" s="122">
        <f>'آبان 1400'!X721</f>
        <v>0</v>
      </c>
      <c r="X720" s="370">
        <f>'آبان 1400'!Y721</f>
        <v>0</v>
      </c>
      <c r="Y720" s="370">
        <f>'آبان 1400'!Z721</f>
        <v>0</v>
      </c>
      <c r="Z720" s="139">
        <f>'آبان 1400'!AA721</f>
        <v>885165</v>
      </c>
      <c r="AA720" s="139">
        <f>'آبان 1400'!AB721</f>
        <v>46667</v>
      </c>
      <c r="AB720" s="139">
        <f>'آبان 1400'!AC721</f>
        <v>931832</v>
      </c>
      <c r="AC720" s="139">
        <f>'آبان 1400'!AD721</f>
        <v>4500000</v>
      </c>
      <c r="AD720" s="139">
        <f>'آبان 1400'!AE721</f>
        <v>6000000</v>
      </c>
      <c r="AE720" s="140">
        <f>'آبان 1400'!AF721</f>
        <v>177895.19999999998</v>
      </c>
      <c r="AF720" s="123">
        <f>'آبان 1400'!AG721</f>
        <v>26554950</v>
      </c>
      <c r="AG720" s="124">
        <f>'آبان 1400'!AH721</f>
        <v>1400010</v>
      </c>
      <c r="AH720" s="124">
        <f>'آبان 1400'!AI721</f>
        <v>21347423.999999996</v>
      </c>
      <c r="AI720" s="124">
        <f>'آبان 1400'!AJ721</f>
        <v>0</v>
      </c>
      <c r="AJ720" s="124">
        <f>'آبان 1400'!AK721</f>
        <v>4500000</v>
      </c>
      <c r="AK720" s="124">
        <f>'آبان 1400'!AL721</f>
        <v>6000000</v>
      </c>
      <c r="AL720" s="124">
        <f>'آبان 1400'!AM721</f>
        <v>4892117.9999999991</v>
      </c>
      <c r="AM720" s="124">
        <f>'آبان 1400'!AN721</f>
        <v>5217666.2159999991</v>
      </c>
      <c r="AN720" s="124">
        <f>'آبان 1400'!AO721</f>
        <v>0</v>
      </c>
      <c r="AO720" s="124">
        <f>'آبان 1400'!AP721</f>
        <v>3000000</v>
      </c>
      <c r="AP720" s="124">
        <f>'آبان 1400'!AQ721</f>
        <v>0</v>
      </c>
      <c r="AQ720" s="124">
        <f>'آبان 1400'!AR721</f>
        <v>0</v>
      </c>
      <c r="AR720" s="124">
        <f>'آبان 1400'!AS721</f>
        <v>0</v>
      </c>
      <c r="AS720" s="379">
        <f>'آبان 1400'!AT721</f>
        <v>0</v>
      </c>
      <c r="AT720" s="372">
        <f t="shared" si="489"/>
        <v>72912168.216000006</v>
      </c>
      <c r="AU720" s="174">
        <f>'آبان 1400'!AV721</f>
        <v>54308316.440880008</v>
      </c>
      <c r="AV720" s="142">
        <f>'آبان 1400'!AW721</f>
        <v>72912168.215999991</v>
      </c>
      <c r="AW720" s="143">
        <f t="shared" si="490"/>
        <v>5103851.7751199994</v>
      </c>
      <c r="AX720" s="76">
        <f t="shared" si="491"/>
        <v>1430831.644088001</v>
      </c>
      <c r="AY720" s="143">
        <f>'آبان 1400'!AZ721</f>
        <v>0</v>
      </c>
      <c r="AZ720" s="143">
        <f>'آبان 1400'!BA721</f>
        <v>0</v>
      </c>
      <c r="BA720" s="143">
        <f>'آبان 1400'!BB721</f>
        <v>0</v>
      </c>
      <c r="BB720" s="143">
        <f>'آبان 1400'!BC721</f>
        <v>0</v>
      </c>
      <c r="BC720" s="143">
        <f>'آبان 1400'!BD721</f>
        <v>0</v>
      </c>
      <c r="BD720" s="143">
        <f>'آبان 1400'!BE721</f>
        <v>0</v>
      </c>
      <c r="BE720" s="143">
        <f>'آبان 1400'!BF721</f>
        <v>0</v>
      </c>
      <c r="BF720" s="144">
        <f t="shared" si="492"/>
        <v>6534683.4192080004</v>
      </c>
      <c r="BG720" s="141">
        <f t="shared" si="493"/>
        <v>66377484</v>
      </c>
      <c r="BH720" s="145">
        <f t="shared" si="494"/>
        <v>72912168.216000006</v>
      </c>
      <c r="BI720" s="128">
        <f t="shared" si="487"/>
        <v>4659160</v>
      </c>
      <c r="BJ720" s="146">
        <f t="shared" si="495"/>
        <v>2329580</v>
      </c>
      <c r="BK720" s="146">
        <f t="shared" si="496"/>
        <v>698874</v>
      </c>
      <c r="BL720" s="147">
        <f t="shared" si="497"/>
        <v>1120000</v>
      </c>
      <c r="BM720" s="383">
        <v>0</v>
      </c>
      <c r="BN720" s="148">
        <f t="shared" si="498"/>
        <v>81719782.216000006</v>
      </c>
      <c r="BO720" s="149">
        <f t="shared" si="499"/>
        <v>72912168.215999991</v>
      </c>
      <c r="BP720" s="150">
        <f t="shared" si="500"/>
        <v>16769798.689679999</v>
      </c>
      <c r="BQ720" s="151">
        <f t="shared" si="501"/>
        <v>98489580.905680001</v>
      </c>
      <c r="BR720" s="152">
        <f t="shared" si="502"/>
        <v>100800</v>
      </c>
      <c r="BS720" s="148">
        <f t="shared" si="503"/>
        <v>98590380.905680001</v>
      </c>
      <c r="BT720" s="136">
        <v>0</v>
      </c>
      <c r="BU720" s="149">
        <f t="shared" si="504"/>
        <v>8171978.2216000007</v>
      </c>
      <c r="BV720" s="153">
        <f t="shared" si="505"/>
        <v>4085989.1108000004</v>
      </c>
      <c r="BW720" s="134">
        <f t="shared" si="506"/>
        <v>86332413.573280007</v>
      </c>
      <c r="BX720" s="148">
        <f t="shared" si="507"/>
        <v>7687614</v>
      </c>
      <c r="BY720" s="135">
        <f t="shared" si="508"/>
        <v>78644799.573280007</v>
      </c>
      <c r="CD720" s="400">
        <f>'آبان 1400'!AU721</f>
        <v>72912168.216000006</v>
      </c>
      <c r="CE720" s="401">
        <f>'آبان 1400'!AV721</f>
        <v>54308316.440880008</v>
      </c>
      <c r="CF720" s="401">
        <f>'آبان 1400'!AW721</f>
        <v>72912168.215999991</v>
      </c>
      <c r="CG720" s="401">
        <f>'آبان 1400'!AX721</f>
        <v>5103851.7751199994</v>
      </c>
      <c r="CH720" s="401">
        <f>'آبان 1400'!AY721</f>
        <v>1430831.644088001</v>
      </c>
      <c r="CI720" s="401">
        <f>'آبان 1400'!AZ721</f>
        <v>0</v>
      </c>
      <c r="CJ720" s="401">
        <f>'آبان 1400'!BA721</f>
        <v>0</v>
      </c>
      <c r="CK720" s="401">
        <f>'آبان 1400'!BB721</f>
        <v>0</v>
      </c>
      <c r="CL720" s="401">
        <f>'آبان 1400'!BC721</f>
        <v>0</v>
      </c>
      <c r="CM720" s="401">
        <f>'آبان 1400'!BD721</f>
        <v>0</v>
      </c>
      <c r="CN720" s="401">
        <f>'آبان 1400'!BE721</f>
        <v>0</v>
      </c>
      <c r="CO720" s="401">
        <f>'آبان 1400'!BF721</f>
        <v>0</v>
      </c>
      <c r="CP720" s="401">
        <f>'آبان 1400'!BG721</f>
        <v>6534683.4192080004</v>
      </c>
      <c r="CQ720" s="401">
        <f>'آبان 1400'!BH721</f>
        <v>66377484</v>
      </c>
      <c r="CR720" s="401">
        <f t="shared" si="509"/>
        <v>72912168.216000006</v>
      </c>
      <c r="CS720" s="56">
        <f t="shared" si="510"/>
        <v>4659160</v>
      </c>
      <c r="CT720" s="400">
        <f t="shared" si="511"/>
        <v>2329580</v>
      </c>
      <c r="CU720" s="401">
        <f t="shared" si="512"/>
        <v>698874</v>
      </c>
      <c r="CV720" s="401">
        <f t="shared" si="513"/>
        <v>1120000</v>
      </c>
      <c r="CW720" s="56">
        <v>0</v>
      </c>
      <c r="CX720" s="401">
        <f t="shared" si="514"/>
        <v>81719782.216000006</v>
      </c>
      <c r="CY720" s="401">
        <f t="shared" si="515"/>
        <v>72912168.215999991</v>
      </c>
      <c r="CZ720" s="401">
        <f t="shared" si="516"/>
        <v>16769798.689679999</v>
      </c>
      <c r="DA720" s="401">
        <f t="shared" si="517"/>
        <v>98489580.905680001</v>
      </c>
      <c r="DB720" s="401">
        <f t="shared" si="518"/>
        <v>100800</v>
      </c>
      <c r="DC720" s="401">
        <f t="shared" si="519"/>
        <v>98590380.905680001</v>
      </c>
      <c r="DD720" s="406">
        <v>0</v>
      </c>
      <c r="DE720" s="401">
        <f t="shared" si="520"/>
        <v>8171978.2216000007</v>
      </c>
      <c r="DF720" s="401">
        <f t="shared" si="521"/>
        <v>4085989.1108000004</v>
      </c>
      <c r="DG720" s="401">
        <f t="shared" si="522"/>
        <v>86332413.573280007</v>
      </c>
      <c r="DH720" s="401">
        <f t="shared" si="523"/>
        <v>7687614</v>
      </c>
      <c r="DI720" s="401">
        <f t="shared" si="524"/>
        <v>78644799.573280007</v>
      </c>
      <c r="DJ720" s="401">
        <f t="shared" si="525"/>
        <v>0</v>
      </c>
      <c r="DL720" s="408">
        <f t="shared" si="526"/>
        <v>6638737.5</v>
      </c>
      <c r="DM720" s="408">
        <f t="shared" si="527"/>
        <v>-1979577.5</v>
      </c>
    </row>
    <row r="721" spans="1:117" s="56" customFormat="1" ht="21" x14ac:dyDescent="0.2">
      <c r="A721" s="192">
        <f t="shared" si="488"/>
        <v>2655495</v>
      </c>
      <c r="B721" s="137">
        <f>'آبان 1400'!B722</f>
        <v>716</v>
      </c>
      <c r="C721" s="137">
        <f>'آبان 1400'!C722</f>
        <v>515</v>
      </c>
      <c r="D721" s="137">
        <f>'آبان 1400'!D722</f>
        <v>13023</v>
      </c>
      <c r="E721" s="137" t="str">
        <f>'آبان 1400'!E722</f>
        <v>سید سعید</v>
      </c>
      <c r="F721" s="137" t="str">
        <f>'آبان 1400'!F722</f>
        <v>موسوی</v>
      </c>
      <c r="G721" s="137" t="str">
        <f>'آبان 1400'!G722</f>
        <v>نگهبان</v>
      </c>
      <c r="H721" s="137" t="str">
        <f>'آبان 1400'!H722</f>
        <v>البرز</v>
      </c>
      <c r="I721" s="137" t="str">
        <f>'آبان 1400'!I722</f>
        <v>302-813-5237435-1</v>
      </c>
      <c r="J721" s="137" t="str">
        <f>'آبان 1400'!J722</f>
        <v>0310113709</v>
      </c>
      <c r="K721" s="137" t="str">
        <f>'آبان 1400'!K722</f>
        <v>0052810308</v>
      </c>
      <c r="L721" s="137" t="str">
        <f>'آبان 1400'!L722</f>
        <v>البرز</v>
      </c>
      <c r="M721" s="137" t="str">
        <f>'آبان 1400'!M722</f>
        <v>نگهبان</v>
      </c>
      <c r="N721" s="121" t="str">
        <f>'آبان 1400'!N722</f>
        <v>*</v>
      </c>
      <c r="O721" s="120">
        <f>'آبان 1400'!O722</f>
        <v>0</v>
      </c>
      <c r="P721" s="122">
        <f>'آبان 1400'!P722</f>
        <v>0</v>
      </c>
      <c r="Q721" s="362">
        <f>'آبان 1400'!Q722</f>
        <v>30</v>
      </c>
      <c r="R721" s="362">
        <f>'آبان 1400'!R722</f>
        <v>120</v>
      </c>
      <c r="S721" s="362">
        <f>'آبان 1400'!S722</f>
        <v>110</v>
      </c>
      <c r="T721" s="362">
        <f>'آبان 1400'!T722</f>
        <v>29.33</v>
      </c>
      <c r="U721" s="138">
        <f>'آبان 1400'!U722</f>
        <v>0</v>
      </c>
      <c r="V721" s="121">
        <f>'آبان 1400'!W722</f>
        <v>0</v>
      </c>
      <c r="W721" s="122">
        <f>'آبان 1400'!X722</f>
        <v>0</v>
      </c>
      <c r="X721" s="370">
        <f>'آبان 1400'!Y722</f>
        <v>1</v>
      </c>
      <c r="Y721" s="370">
        <f>'آبان 1400'!Z722</f>
        <v>1</v>
      </c>
      <c r="Z721" s="139">
        <f>'آبان 1400'!AA722</f>
        <v>885165</v>
      </c>
      <c r="AA721" s="139">
        <f>'آبان 1400'!AB722</f>
        <v>46667</v>
      </c>
      <c r="AB721" s="139">
        <f>'آبان 1400'!AC722</f>
        <v>931832</v>
      </c>
      <c r="AC721" s="139">
        <f>'آبان 1400'!AD722</f>
        <v>4500000</v>
      </c>
      <c r="AD721" s="139">
        <f>'آبان 1400'!AE722</f>
        <v>6000000</v>
      </c>
      <c r="AE721" s="140">
        <f>'آبان 1400'!AF722</f>
        <v>177895.19999999998</v>
      </c>
      <c r="AF721" s="123">
        <f>'آبان 1400'!AG722</f>
        <v>26554950</v>
      </c>
      <c r="AG721" s="124">
        <f>'آبان 1400'!AH722</f>
        <v>1400010</v>
      </c>
      <c r="AH721" s="124">
        <f>'آبان 1400'!AI722</f>
        <v>21347423.999999996</v>
      </c>
      <c r="AI721" s="124">
        <f>'آبان 1400'!AJ722</f>
        <v>2655495</v>
      </c>
      <c r="AJ721" s="124">
        <f>'آبان 1400'!AK722</f>
        <v>4500000</v>
      </c>
      <c r="AK721" s="124">
        <f>'آبان 1400'!AL722</f>
        <v>6000000</v>
      </c>
      <c r="AL721" s="124">
        <f>'آبان 1400'!AM722</f>
        <v>4892117.9999999991</v>
      </c>
      <c r="AM721" s="124">
        <f>'آبان 1400'!AN722</f>
        <v>5217666.2159999991</v>
      </c>
      <c r="AN721" s="124">
        <f>'آبان 1400'!AO722</f>
        <v>0</v>
      </c>
      <c r="AO721" s="124">
        <f>'آبان 1400'!AP722</f>
        <v>2800000</v>
      </c>
      <c r="AP721" s="124">
        <f>'آبان 1400'!AQ722</f>
        <v>0</v>
      </c>
      <c r="AQ721" s="124">
        <f>'آبان 1400'!AR722</f>
        <v>0</v>
      </c>
      <c r="AR721" s="124">
        <f>'آبان 1400'!AS722</f>
        <v>0</v>
      </c>
      <c r="AS721" s="379">
        <f>'آبان 1400'!AT722</f>
        <v>0</v>
      </c>
      <c r="AT721" s="372">
        <f t="shared" si="489"/>
        <v>75367663.216000006</v>
      </c>
      <c r="AU721" s="174">
        <f>'آبان 1400'!AV722</f>
        <v>54322316.440880008</v>
      </c>
      <c r="AV721" s="142">
        <f>'آبان 1400'!AW722</f>
        <v>72712168.215999991</v>
      </c>
      <c r="AW721" s="143">
        <f t="shared" si="490"/>
        <v>5089851.7751199994</v>
      </c>
      <c r="AX721" s="76">
        <f t="shared" si="491"/>
        <v>1432231.644088001</v>
      </c>
      <c r="AY721" s="143">
        <f>'آبان 1400'!AZ722</f>
        <v>0</v>
      </c>
      <c r="AZ721" s="143">
        <f>'آبان 1400'!BA722</f>
        <v>0</v>
      </c>
      <c r="BA721" s="143">
        <f>'آبان 1400'!BB722</f>
        <v>0</v>
      </c>
      <c r="BB721" s="143">
        <f>'آبان 1400'!BC722</f>
        <v>0</v>
      </c>
      <c r="BC721" s="143">
        <f>'آبان 1400'!BD722</f>
        <v>0</v>
      </c>
      <c r="BD721" s="143">
        <f>'آبان 1400'!BE722</f>
        <v>0</v>
      </c>
      <c r="BE721" s="143">
        <f>'آبان 1400'!BF722</f>
        <v>0</v>
      </c>
      <c r="BF721" s="144">
        <f t="shared" si="492"/>
        <v>6522083.4192080004</v>
      </c>
      <c r="BG721" s="141">
        <f t="shared" si="493"/>
        <v>68845579</v>
      </c>
      <c r="BH721" s="145">
        <f t="shared" si="494"/>
        <v>75367663.216000006</v>
      </c>
      <c r="BI721" s="128">
        <f t="shared" si="487"/>
        <v>4659160</v>
      </c>
      <c r="BJ721" s="146">
        <f t="shared" si="495"/>
        <v>2329580</v>
      </c>
      <c r="BK721" s="146">
        <f t="shared" si="496"/>
        <v>698874</v>
      </c>
      <c r="BL721" s="147">
        <f t="shared" si="497"/>
        <v>1120000</v>
      </c>
      <c r="BM721" s="383">
        <v>0</v>
      </c>
      <c r="BN721" s="148">
        <f t="shared" si="498"/>
        <v>84175277.216000006</v>
      </c>
      <c r="BO721" s="149">
        <f t="shared" si="499"/>
        <v>72712168.215999991</v>
      </c>
      <c r="BP721" s="150">
        <f t="shared" si="500"/>
        <v>16723798.689679999</v>
      </c>
      <c r="BQ721" s="151">
        <f t="shared" si="501"/>
        <v>100899075.90568</v>
      </c>
      <c r="BR721" s="152">
        <f t="shared" si="502"/>
        <v>100800</v>
      </c>
      <c r="BS721" s="148">
        <f t="shared" si="503"/>
        <v>100999875.90568</v>
      </c>
      <c r="BT721" s="136">
        <v>0</v>
      </c>
      <c r="BU721" s="149">
        <f t="shared" si="504"/>
        <v>8417527.7216000017</v>
      </c>
      <c r="BV721" s="153">
        <f t="shared" si="505"/>
        <v>4208763.8608000008</v>
      </c>
      <c r="BW721" s="134">
        <f t="shared" si="506"/>
        <v>88373584.323280007</v>
      </c>
      <c r="BX721" s="148">
        <f t="shared" si="507"/>
        <v>7687614</v>
      </c>
      <c r="BY721" s="135">
        <f t="shared" si="508"/>
        <v>80685970.323280007</v>
      </c>
      <c r="CD721" s="400">
        <f>'آبان 1400'!AU722</f>
        <v>75367663.216000006</v>
      </c>
      <c r="CE721" s="401">
        <f>'آبان 1400'!AV722</f>
        <v>54322316.440880008</v>
      </c>
      <c r="CF721" s="401">
        <f>'آبان 1400'!AW722</f>
        <v>72712168.215999991</v>
      </c>
      <c r="CG721" s="401">
        <f>'آبان 1400'!AX722</f>
        <v>5089851.7751199994</v>
      </c>
      <c r="CH721" s="401">
        <f>'آبان 1400'!AY722</f>
        <v>1432231.644088001</v>
      </c>
      <c r="CI721" s="401">
        <f>'آبان 1400'!AZ722</f>
        <v>0</v>
      </c>
      <c r="CJ721" s="401">
        <f>'آبان 1400'!BA722</f>
        <v>0</v>
      </c>
      <c r="CK721" s="401">
        <f>'آبان 1400'!BB722</f>
        <v>0</v>
      </c>
      <c r="CL721" s="401">
        <f>'آبان 1400'!BC722</f>
        <v>0</v>
      </c>
      <c r="CM721" s="401">
        <f>'آبان 1400'!BD722</f>
        <v>0</v>
      </c>
      <c r="CN721" s="401">
        <f>'آبان 1400'!BE722</f>
        <v>0</v>
      </c>
      <c r="CO721" s="401">
        <f>'آبان 1400'!BF722</f>
        <v>0</v>
      </c>
      <c r="CP721" s="401">
        <f>'آبان 1400'!BG722</f>
        <v>6522083.4192080004</v>
      </c>
      <c r="CQ721" s="401">
        <f>'آبان 1400'!BH722</f>
        <v>68845579</v>
      </c>
      <c r="CR721" s="401">
        <f t="shared" si="509"/>
        <v>75367663.216000006</v>
      </c>
      <c r="CS721" s="56">
        <f t="shared" si="510"/>
        <v>4659160</v>
      </c>
      <c r="CT721" s="400">
        <f t="shared" si="511"/>
        <v>2329580</v>
      </c>
      <c r="CU721" s="401">
        <f t="shared" si="512"/>
        <v>698874</v>
      </c>
      <c r="CV721" s="401">
        <f t="shared" si="513"/>
        <v>1120000</v>
      </c>
      <c r="CW721" s="56">
        <v>0</v>
      </c>
      <c r="CX721" s="401">
        <f t="shared" si="514"/>
        <v>84175277.216000006</v>
      </c>
      <c r="CY721" s="401">
        <f t="shared" si="515"/>
        <v>72712168.215999991</v>
      </c>
      <c r="CZ721" s="401">
        <f t="shared" si="516"/>
        <v>16723798.689679999</v>
      </c>
      <c r="DA721" s="401">
        <f t="shared" si="517"/>
        <v>100899075.90568</v>
      </c>
      <c r="DB721" s="401">
        <f t="shared" si="518"/>
        <v>100800</v>
      </c>
      <c r="DC721" s="401">
        <f t="shared" si="519"/>
        <v>100999875.90568</v>
      </c>
      <c r="DD721" s="406">
        <v>0</v>
      </c>
      <c r="DE721" s="401">
        <f t="shared" si="520"/>
        <v>8417527.7216000017</v>
      </c>
      <c r="DF721" s="401">
        <f t="shared" si="521"/>
        <v>4208763.8608000008</v>
      </c>
      <c r="DG721" s="401">
        <f t="shared" si="522"/>
        <v>88373584.323280007</v>
      </c>
      <c r="DH721" s="401">
        <f t="shared" si="523"/>
        <v>7687614</v>
      </c>
      <c r="DI721" s="401">
        <f t="shared" si="524"/>
        <v>80685970.323280007</v>
      </c>
      <c r="DJ721" s="401">
        <f t="shared" si="525"/>
        <v>0</v>
      </c>
      <c r="DL721" s="408">
        <f t="shared" si="526"/>
        <v>6638737.5</v>
      </c>
      <c r="DM721" s="408">
        <f t="shared" si="527"/>
        <v>-1979577.5</v>
      </c>
    </row>
    <row r="722" spans="1:117" s="56" customFormat="1" ht="21" x14ac:dyDescent="0.2">
      <c r="A722" s="192">
        <f t="shared" si="488"/>
        <v>2655495</v>
      </c>
      <c r="B722" s="137">
        <f>'آبان 1400'!B723</f>
        <v>717</v>
      </c>
      <c r="C722" s="137">
        <f>'آبان 1400'!C723</f>
        <v>516</v>
      </c>
      <c r="D722" s="137">
        <f>'آبان 1400'!D723</f>
        <v>13032</v>
      </c>
      <c r="E722" s="137" t="str">
        <f>'آبان 1400'!E723</f>
        <v>سید میثم</v>
      </c>
      <c r="F722" s="137" t="str">
        <f>'آبان 1400'!F723</f>
        <v>خوشگذران حقیقی</v>
      </c>
      <c r="G722" s="137" t="str">
        <f>'آبان 1400'!G723</f>
        <v>نگهبان</v>
      </c>
      <c r="H722" s="137" t="str">
        <f>'آبان 1400'!H723</f>
        <v>البرز</v>
      </c>
      <c r="I722" s="137" t="str">
        <f>'آبان 1400'!I723</f>
        <v>432-700-3803213-1</v>
      </c>
      <c r="J722" s="137" t="str">
        <f>'آبان 1400'!J723</f>
        <v>0069612552</v>
      </c>
      <c r="K722" s="137" t="str">
        <f>'آبان 1400'!K723</f>
        <v>0013563723</v>
      </c>
      <c r="L722" s="137" t="str">
        <f>'آبان 1400'!L723</f>
        <v>البرز</v>
      </c>
      <c r="M722" s="137" t="str">
        <f>'آبان 1400'!M723</f>
        <v>نگهبان</v>
      </c>
      <c r="N722" s="121" t="str">
        <f>'آبان 1400'!N723</f>
        <v>*</v>
      </c>
      <c r="O722" s="120">
        <f>'آبان 1400'!O723</f>
        <v>0</v>
      </c>
      <c r="P722" s="122">
        <f>'آبان 1400'!P723</f>
        <v>0</v>
      </c>
      <c r="Q722" s="362">
        <f>'آبان 1400'!Q723</f>
        <v>30</v>
      </c>
      <c r="R722" s="362">
        <f>'آبان 1400'!R723</f>
        <v>120</v>
      </c>
      <c r="S722" s="362">
        <f>'آبان 1400'!S723</f>
        <v>110</v>
      </c>
      <c r="T722" s="362">
        <f>'آبان 1400'!T723</f>
        <v>29.33</v>
      </c>
      <c r="U722" s="138">
        <f>'آبان 1400'!U723</f>
        <v>0</v>
      </c>
      <c r="V722" s="121">
        <f>'آبان 1400'!W723</f>
        <v>0</v>
      </c>
      <c r="W722" s="122">
        <f>'آبان 1400'!X723</f>
        <v>0</v>
      </c>
      <c r="X722" s="370">
        <f>'آبان 1400'!Y723</f>
        <v>0</v>
      </c>
      <c r="Y722" s="370">
        <f>'آبان 1400'!Z723</f>
        <v>0</v>
      </c>
      <c r="Z722" s="139">
        <f>'آبان 1400'!AA723</f>
        <v>885165</v>
      </c>
      <c r="AA722" s="139">
        <f>'آبان 1400'!AB723</f>
        <v>46667</v>
      </c>
      <c r="AB722" s="139">
        <f>'آبان 1400'!AC723</f>
        <v>931832</v>
      </c>
      <c r="AC722" s="139">
        <f>'آبان 1400'!AD723</f>
        <v>4500000</v>
      </c>
      <c r="AD722" s="139">
        <f>'آبان 1400'!AE723</f>
        <v>6000000</v>
      </c>
      <c r="AE722" s="140">
        <f>'آبان 1400'!AF723</f>
        <v>177895.19999999998</v>
      </c>
      <c r="AF722" s="123">
        <f>'آبان 1400'!AG723</f>
        <v>26554950</v>
      </c>
      <c r="AG722" s="124">
        <f>'آبان 1400'!AH723</f>
        <v>1400010</v>
      </c>
      <c r="AH722" s="124">
        <f>'آبان 1400'!AI723</f>
        <v>21347423.999999996</v>
      </c>
      <c r="AI722" s="124">
        <f>'آبان 1400'!AJ723</f>
        <v>0</v>
      </c>
      <c r="AJ722" s="124">
        <f>'آبان 1400'!AK723</f>
        <v>4500000</v>
      </c>
      <c r="AK722" s="124">
        <f>'آبان 1400'!AL723</f>
        <v>6000000</v>
      </c>
      <c r="AL722" s="124">
        <f>'آبان 1400'!AM723</f>
        <v>4892117.9999999991</v>
      </c>
      <c r="AM722" s="124">
        <f>'آبان 1400'!AN723</f>
        <v>5217666.2159999991</v>
      </c>
      <c r="AN722" s="124">
        <f>'آبان 1400'!AO723</f>
        <v>0</v>
      </c>
      <c r="AO722" s="124">
        <f>'آبان 1400'!AP723</f>
        <v>3000000</v>
      </c>
      <c r="AP722" s="124">
        <f>'آبان 1400'!AQ723</f>
        <v>0</v>
      </c>
      <c r="AQ722" s="124">
        <f>'آبان 1400'!AR723</f>
        <v>0</v>
      </c>
      <c r="AR722" s="124">
        <f>'آبان 1400'!AS723</f>
        <v>0</v>
      </c>
      <c r="AS722" s="379">
        <f>'آبان 1400'!AT723</f>
        <v>0</v>
      </c>
      <c r="AT722" s="372">
        <f t="shared" si="489"/>
        <v>72912168.216000006</v>
      </c>
      <c r="AU722" s="174">
        <f>'آبان 1400'!AV723</f>
        <v>54308316.440880008</v>
      </c>
      <c r="AV722" s="142">
        <f>'آبان 1400'!AW723</f>
        <v>72912168.215999991</v>
      </c>
      <c r="AW722" s="143">
        <f t="shared" si="490"/>
        <v>5103851.7751199994</v>
      </c>
      <c r="AX722" s="76">
        <f t="shared" si="491"/>
        <v>1430831.644088001</v>
      </c>
      <c r="AY722" s="143">
        <f>'آبان 1400'!AZ723</f>
        <v>0</v>
      </c>
      <c r="AZ722" s="143">
        <f>'آبان 1400'!BA723</f>
        <v>0</v>
      </c>
      <c r="BA722" s="143">
        <f>'آبان 1400'!BB723</f>
        <v>0</v>
      </c>
      <c r="BB722" s="143">
        <f>'آبان 1400'!BC723</f>
        <v>0</v>
      </c>
      <c r="BC722" s="143">
        <f>'آبان 1400'!BD723</f>
        <v>0</v>
      </c>
      <c r="BD722" s="143">
        <f>'آبان 1400'!BE723</f>
        <v>0</v>
      </c>
      <c r="BE722" s="143">
        <f>'آبان 1400'!BF723</f>
        <v>0</v>
      </c>
      <c r="BF722" s="144">
        <f t="shared" si="492"/>
        <v>6534683.4192080004</v>
      </c>
      <c r="BG722" s="141">
        <f t="shared" si="493"/>
        <v>66377484</v>
      </c>
      <c r="BH722" s="145">
        <f t="shared" si="494"/>
        <v>72912168.216000006</v>
      </c>
      <c r="BI722" s="128">
        <f t="shared" si="487"/>
        <v>4659160</v>
      </c>
      <c r="BJ722" s="146">
        <f t="shared" si="495"/>
        <v>2329580</v>
      </c>
      <c r="BK722" s="146">
        <f t="shared" si="496"/>
        <v>698874</v>
      </c>
      <c r="BL722" s="147">
        <f t="shared" si="497"/>
        <v>1120000</v>
      </c>
      <c r="BM722" s="383">
        <v>0</v>
      </c>
      <c r="BN722" s="148">
        <f t="shared" si="498"/>
        <v>81719782.216000006</v>
      </c>
      <c r="BO722" s="149">
        <f t="shared" si="499"/>
        <v>72912168.215999991</v>
      </c>
      <c r="BP722" s="150">
        <f t="shared" si="500"/>
        <v>16769798.689679999</v>
      </c>
      <c r="BQ722" s="151">
        <f t="shared" si="501"/>
        <v>98489580.905680001</v>
      </c>
      <c r="BR722" s="152">
        <f t="shared" si="502"/>
        <v>100800</v>
      </c>
      <c r="BS722" s="148">
        <f t="shared" si="503"/>
        <v>98590380.905680001</v>
      </c>
      <c r="BT722" s="136">
        <v>0</v>
      </c>
      <c r="BU722" s="149">
        <f t="shared" si="504"/>
        <v>8171978.2216000007</v>
      </c>
      <c r="BV722" s="153">
        <f t="shared" si="505"/>
        <v>4085989.1108000004</v>
      </c>
      <c r="BW722" s="134">
        <f t="shared" si="506"/>
        <v>86332413.573280007</v>
      </c>
      <c r="BX722" s="148">
        <f t="shared" si="507"/>
        <v>7687614</v>
      </c>
      <c r="BY722" s="135">
        <f t="shared" si="508"/>
        <v>78644799.573280007</v>
      </c>
      <c r="CD722" s="400">
        <f>'آبان 1400'!AU723</f>
        <v>72912168.216000006</v>
      </c>
      <c r="CE722" s="401">
        <f>'آبان 1400'!AV723</f>
        <v>54308316.440880008</v>
      </c>
      <c r="CF722" s="401">
        <f>'آبان 1400'!AW723</f>
        <v>72912168.215999991</v>
      </c>
      <c r="CG722" s="401">
        <f>'آبان 1400'!AX723</f>
        <v>5103851.7751199994</v>
      </c>
      <c r="CH722" s="401">
        <f>'آبان 1400'!AY723</f>
        <v>1430831.644088001</v>
      </c>
      <c r="CI722" s="401">
        <f>'آبان 1400'!AZ723</f>
        <v>0</v>
      </c>
      <c r="CJ722" s="401">
        <f>'آبان 1400'!BA723</f>
        <v>0</v>
      </c>
      <c r="CK722" s="401">
        <f>'آبان 1400'!BB723</f>
        <v>0</v>
      </c>
      <c r="CL722" s="401">
        <f>'آبان 1400'!BC723</f>
        <v>0</v>
      </c>
      <c r="CM722" s="401">
        <f>'آبان 1400'!BD723</f>
        <v>0</v>
      </c>
      <c r="CN722" s="401">
        <f>'آبان 1400'!BE723</f>
        <v>0</v>
      </c>
      <c r="CO722" s="401">
        <f>'آبان 1400'!BF723</f>
        <v>0</v>
      </c>
      <c r="CP722" s="401">
        <f>'آبان 1400'!BG723</f>
        <v>6534683.4192080004</v>
      </c>
      <c r="CQ722" s="401">
        <f>'آبان 1400'!BH723</f>
        <v>66377484</v>
      </c>
      <c r="CR722" s="401">
        <f t="shared" si="509"/>
        <v>72912168.216000006</v>
      </c>
      <c r="CS722" s="56">
        <f t="shared" si="510"/>
        <v>4659160</v>
      </c>
      <c r="CT722" s="400">
        <f t="shared" si="511"/>
        <v>2329580</v>
      </c>
      <c r="CU722" s="401">
        <f t="shared" si="512"/>
        <v>698874</v>
      </c>
      <c r="CV722" s="401">
        <f t="shared" si="513"/>
        <v>1120000</v>
      </c>
      <c r="CW722" s="56">
        <v>0</v>
      </c>
      <c r="CX722" s="401">
        <f t="shared" si="514"/>
        <v>81719782.216000006</v>
      </c>
      <c r="CY722" s="401">
        <f t="shared" si="515"/>
        <v>72912168.215999991</v>
      </c>
      <c r="CZ722" s="401">
        <f t="shared" si="516"/>
        <v>16769798.689679999</v>
      </c>
      <c r="DA722" s="401">
        <f t="shared" si="517"/>
        <v>98489580.905680001</v>
      </c>
      <c r="DB722" s="401">
        <f t="shared" si="518"/>
        <v>100800</v>
      </c>
      <c r="DC722" s="401">
        <f t="shared" si="519"/>
        <v>98590380.905680001</v>
      </c>
      <c r="DD722" s="406">
        <v>0</v>
      </c>
      <c r="DE722" s="401">
        <f t="shared" si="520"/>
        <v>8171978.2216000007</v>
      </c>
      <c r="DF722" s="401">
        <f t="shared" si="521"/>
        <v>4085989.1108000004</v>
      </c>
      <c r="DG722" s="401">
        <f t="shared" si="522"/>
        <v>86332413.573280007</v>
      </c>
      <c r="DH722" s="401">
        <f t="shared" si="523"/>
        <v>7687614</v>
      </c>
      <c r="DI722" s="401">
        <f t="shared" si="524"/>
        <v>78644799.573280007</v>
      </c>
      <c r="DJ722" s="401">
        <f t="shared" si="525"/>
        <v>0</v>
      </c>
      <c r="DL722" s="408">
        <f t="shared" si="526"/>
        <v>6638737.5</v>
      </c>
      <c r="DM722" s="408">
        <f t="shared" si="527"/>
        <v>-1979577.5</v>
      </c>
    </row>
    <row r="723" spans="1:117" s="56" customFormat="1" ht="21" x14ac:dyDescent="0.2">
      <c r="A723" s="192">
        <f t="shared" si="488"/>
        <v>2655495</v>
      </c>
      <c r="B723" s="137">
        <f>'آبان 1400'!B724</f>
        <v>718</v>
      </c>
      <c r="C723" s="137">
        <f>'آبان 1400'!C724</f>
        <v>517</v>
      </c>
      <c r="D723" s="137">
        <f>'آبان 1400'!D724</f>
        <v>13053</v>
      </c>
      <c r="E723" s="137" t="str">
        <f>'آبان 1400'!E724</f>
        <v>حامد</v>
      </c>
      <c r="F723" s="137" t="str">
        <f>'آبان 1400'!F724</f>
        <v>نجفی</v>
      </c>
      <c r="G723" s="137" t="str">
        <f>'آبان 1400'!G724</f>
        <v>نگهبان</v>
      </c>
      <c r="H723" s="137" t="str">
        <f>'آبان 1400'!H724</f>
        <v>البرز</v>
      </c>
      <c r="I723" s="137" t="str">
        <f>'آبان 1400'!I724</f>
        <v>129-700-3802647-1</v>
      </c>
      <c r="J723" s="137" t="str">
        <f>'آبان 1400'!J724</f>
        <v>0063394995</v>
      </c>
      <c r="K723" s="137" t="str">
        <f>'آبان 1400'!K724</f>
        <v>0026375971</v>
      </c>
      <c r="L723" s="137" t="str">
        <f>'آبان 1400'!L724</f>
        <v>البرز</v>
      </c>
      <c r="M723" s="137" t="str">
        <f>'آبان 1400'!M724</f>
        <v>نگهبان</v>
      </c>
      <c r="N723" s="121" t="str">
        <f>'آبان 1400'!N724</f>
        <v>*</v>
      </c>
      <c r="O723" s="120">
        <f>'آبان 1400'!O724</f>
        <v>0</v>
      </c>
      <c r="P723" s="122">
        <f>'آبان 1400'!P724</f>
        <v>0</v>
      </c>
      <c r="Q723" s="362">
        <f>'آبان 1400'!Q724</f>
        <v>30</v>
      </c>
      <c r="R723" s="362">
        <f>'آبان 1400'!R724</f>
        <v>120</v>
      </c>
      <c r="S723" s="362">
        <f>'آبان 1400'!S724</f>
        <v>110</v>
      </c>
      <c r="T723" s="362">
        <f>'آبان 1400'!T724</f>
        <v>29.33</v>
      </c>
      <c r="U723" s="138">
        <f>'آبان 1400'!U724</f>
        <v>0</v>
      </c>
      <c r="V723" s="121">
        <f>'آبان 1400'!W724</f>
        <v>0</v>
      </c>
      <c r="W723" s="122">
        <f>'آبان 1400'!X724</f>
        <v>0</v>
      </c>
      <c r="X723" s="370">
        <f>'آبان 1400'!Y724</f>
        <v>1</v>
      </c>
      <c r="Y723" s="370">
        <f>'آبان 1400'!Z724</f>
        <v>1</v>
      </c>
      <c r="Z723" s="139">
        <f>'آبان 1400'!AA724</f>
        <v>885165</v>
      </c>
      <c r="AA723" s="139">
        <f>'آبان 1400'!AB724</f>
        <v>46667</v>
      </c>
      <c r="AB723" s="139">
        <f>'آبان 1400'!AC724</f>
        <v>931832</v>
      </c>
      <c r="AC723" s="139">
        <f>'آبان 1400'!AD724</f>
        <v>4500000</v>
      </c>
      <c r="AD723" s="139">
        <f>'آبان 1400'!AE724</f>
        <v>6000000</v>
      </c>
      <c r="AE723" s="140">
        <f>'آبان 1400'!AF724</f>
        <v>177895.19999999998</v>
      </c>
      <c r="AF723" s="123">
        <f>'آبان 1400'!AG724</f>
        <v>26554950</v>
      </c>
      <c r="AG723" s="124">
        <f>'آبان 1400'!AH724</f>
        <v>1400010</v>
      </c>
      <c r="AH723" s="124">
        <f>'آبان 1400'!AI724</f>
        <v>21347423.999999996</v>
      </c>
      <c r="AI723" s="124">
        <f>'آبان 1400'!AJ724</f>
        <v>2655495</v>
      </c>
      <c r="AJ723" s="124">
        <f>'آبان 1400'!AK724</f>
        <v>4500000</v>
      </c>
      <c r="AK723" s="124">
        <f>'آبان 1400'!AL724</f>
        <v>6000000</v>
      </c>
      <c r="AL723" s="124">
        <f>'آبان 1400'!AM724</f>
        <v>4892117.9999999991</v>
      </c>
      <c r="AM723" s="124">
        <f>'آبان 1400'!AN724</f>
        <v>5217666.2159999991</v>
      </c>
      <c r="AN723" s="124">
        <f>'آبان 1400'!AO724</f>
        <v>0</v>
      </c>
      <c r="AO723" s="124">
        <f>'آبان 1400'!AP724</f>
        <v>3000000</v>
      </c>
      <c r="AP723" s="124">
        <f>'آبان 1400'!AQ724</f>
        <v>0</v>
      </c>
      <c r="AQ723" s="124">
        <f>'آبان 1400'!AR724</f>
        <v>0</v>
      </c>
      <c r="AR723" s="124">
        <f>'آبان 1400'!AS724</f>
        <v>0</v>
      </c>
      <c r="AS723" s="379">
        <f>'آبان 1400'!AT724</f>
        <v>0</v>
      </c>
      <c r="AT723" s="372">
        <f t="shared" si="489"/>
        <v>75567663.216000006</v>
      </c>
      <c r="AU723" s="174">
        <f>'آبان 1400'!AV724</f>
        <v>54308316.440880008</v>
      </c>
      <c r="AV723" s="142">
        <f>'آبان 1400'!AW724</f>
        <v>72912168.215999991</v>
      </c>
      <c r="AW723" s="143">
        <f t="shared" si="490"/>
        <v>5103851.7751199994</v>
      </c>
      <c r="AX723" s="76">
        <f t="shared" si="491"/>
        <v>1430831.644088001</v>
      </c>
      <c r="AY723" s="143">
        <f>'آبان 1400'!AZ724</f>
        <v>0</v>
      </c>
      <c r="AZ723" s="143">
        <f>'آبان 1400'!BA724</f>
        <v>0</v>
      </c>
      <c r="BA723" s="143">
        <f>'آبان 1400'!BB724</f>
        <v>0</v>
      </c>
      <c r="BB723" s="143">
        <f>'آبان 1400'!BC724</f>
        <v>0</v>
      </c>
      <c r="BC723" s="143">
        <f>'آبان 1400'!BD724</f>
        <v>0</v>
      </c>
      <c r="BD723" s="143">
        <f>'آبان 1400'!BE724</f>
        <v>0</v>
      </c>
      <c r="BE723" s="143">
        <f>'آبان 1400'!BF724</f>
        <v>0</v>
      </c>
      <c r="BF723" s="144">
        <f t="shared" si="492"/>
        <v>6534683.4192080004</v>
      </c>
      <c r="BG723" s="141">
        <f t="shared" si="493"/>
        <v>69032979</v>
      </c>
      <c r="BH723" s="145">
        <f t="shared" si="494"/>
        <v>75567663.216000006</v>
      </c>
      <c r="BI723" s="128">
        <f t="shared" si="487"/>
        <v>4659160</v>
      </c>
      <c r="BJ723" s="146">
        <f t="shared" si="495"/>
        <v>2329580</v>
      </c>
      <c r="BK723" s="146">
        <f t="shared" si="496"/>
        <v>698874</v>
      </c>
      <c r="BL723" s="147">
        <f t="shared" si="497"/>
        <v>1120000</v>
      </c>
      <c r="BM723" s="383">
        <v>0</v>
      </c>
      <c r="BN723" s="148">
        <f t="shared" si="498"/>
        <v>84375277.216000006</v>
      </c>
      <c r="BO723" s="149">
        <f t="shared" si="499"/>
        <v>72912168.215999991</v>
      </c>
      <c r="BP723" s="150">
        <f t="shared" si="500"/>
        <v>16769798.689679999</v>
      </c>
      <c r="BQ723" s="151">
        <f t="shared" si="501"/>
        <v>101145075.90568</v>
      </c>
      <c r="BR723" s="152">
        <f t="shared" si="502"/>
        <v>100800</v>
      </c>
      <c r="BS723" s="148">
        <f t="shared" si="503"/>
        <v>101245875.90568</v>
      </c>
      <c r="BT723" s="136">
        <v>0</v>
      </c>
      <c r="BU723" s="149">
        <f t="shared" si="504"/>
        <v>8437527.7216000017</v>
      </c>
      <c r="BV723" s="153">
        <f t="shared" si="505"/>
        <v>4218763.8608000008</v>
      </c>
      <c r="BW723" s="134">
        <f t="shared" si="506"/>
        <v>88589584.323280007</v>
      </c>
      <c r="BX723" s="148">
        <f t="shared" si="507"/>
        <v>7687614</v>
      </c>
      <c r="BY723" s="135">
        <f t="shared" si="508"/>
        <v>80901970.323280007</v>
      </c>
      <c r="CD723" s="400">
        <f>'آبان 1400'!AU724</f>
        <v>75567663.216000006</v>
      </c>
      <c r="CE723" s="401">
        <f>'آبان 1400'!AV724</f>
        <v>54308316.440880008</v>
      </c>
      <c r="CF723" s="401">
        <f>'آبان 1400'!AW724</f>
        <v>72912168.215999991</v>
      </c>
      <c r="CG723" s="401">
        <f>'آبان 1400'!AX724</f>
        <v>5103851.7751199994</v>
      </c>
      <c r="CH723" s="401">
        <f>'آبان 1400'!AY724</f>
        <v>1430831.644088001</v>
      </c>
      <c r="CI723" s="401">
        <f>'آبان 1400'!AZ724</f>
        <v>0</v>
      </c>
      <c r="CJ723" s="401">
        <f>'آبان 1400'!BA724</f>
        <v>0</v>
      </c>
      <c r="CK723" s="401">
        <f>'آبان 1400'!BB724</f>
        <v>0</v>
      </c>
      <c r="CL723" s="401">
        <f>'آبان 1400'!BC724</f>
        <v>0</v>
      </c>
      <c r="CM723" s="401">
        <f>'آبان 1400'!BD724</f>
        <v>0</v>
      </c>
      <c r="CN723" s="401">
        <f>'آبان 1400'!BE724</f>
        <v>0</v>
      </c>
      <c r="CO723" s="401">
        <f>'آبان 1400'!BF724</f>
        <v>0</v>
      </c>
      <c r="CP723" s="401">
        <f>'آبان 1400'!BG724</f>
        <v>6534683.4192080004</v>
      </c>
      <c r="CQ723" s="401">
        <f>'آبان 1400'!BH724</f>
        <v>69032979</v>
      </c>
      <c r="CR723" s="401">
        <f t="shared" si="509"/>
        <v>75567663.216000006</v>
      </c>
      <c r="CS723" s="56">
        <f t="shared" si="510"/>
        <v>4659160</v>
      </c>
      <c r="CT723" s="400">
        <f t="shared" si="511"/>
        <v>2329580</v>
      </c>
      <c r="CU723" s="401">
        <f t="shared" si="512"/>
        <v>698874</v>
      </c>
      <c r="CV723" s="401">
        <f t="shared" si="513"/>
        <v>1120000</v>
      </c>
      <c r="CW723" s="56">
        <v>0</v>
      </c>
      <c r="CX723" s="401">
        <f t="shared" si="514"/>
        <v>84375277.216000006</v>
      </c>
      <c r="CY723" s="401">
        <f t="shared" si="515"/>
        <v>72912168.215999991</v>
      </c>
      <c r="CZ723" s="401">
        <f t="shared" si="516"/>
        <v>16769798.689679999</v>
      </c>
      <c r="DA723" s="401">
        <f t="shared" si="517"/>
        <v>101145075.90568</v>
      </c>
      <c r="DB723" s="401">
        <f t="shared" si="518"/>
        <v>100800</v>
      </c>
      <c r="DC723" s="401">
        <f t="shared" si="519"/>
        <v>101245875.90568</v>
      </c>
      <c r="DD723" s="406">
        <v>0</v>
      </c>
      <c r="DE723" s="401">
        <f t="shared" si="520"/>
        <v>8437527.7216000017</v>
      </c>
      <c r="DF723" s="401">
        <f t="shared" si="521"/>
        <v>4218763.8608000008</v>
      </c>
      <c r="DG723" s="401">
        <f t="shared" si="522"/>
        <v>88589584.323280007</v>
      </c>
      <c r="DH723" s="401">
        <f t="shared" si="523"/>
        <v>7687614</v>
      </c>
      <c r="DI723" s="401">
        <f t="shared" si="524"/>
        <v>80901970.323280007</v>
      </c>
      <c r="DJ723" s="401">
        <f t="shared" si="525"/>
        <v>0</v>
      </c>
      <c r="DL723" s="408">
        <f t="shared" si="526"/>
        <v>6638737.5</v>
      </c>
      <c r="DM723" s="408">
        <f t="shared" si="527"/>
        <v>-1979577.5</v>
      </c>
    </row>
    <row r="724" spans="1:117" s="56" customFormat="1" ht="21" x14ac:dyDescent="0.2">
      <c r="A724" s="192">
        <f t="shared" si="488"/>
        <v>2655495</v>
      </c>
      <c r="B724" s="137">
        <f>'آبان 1400'!B725</f>
        <v>719</v>
      </c>
      <c r="C724" s="137">
        <f>'آبان 1400'!C725</f>
        <v>518</v>
      </c>
      <c r="D724" s="137">
        <f>'آبان 1400'!D725</f>
        <v>13039</v>
      </c>
      <c r="E724" s="137" t="str">
        <f>'آبان 1400'!E725</f>
        <v>علیرضا</v>
      </c>
      <c r="F724" s="137" t="str">
        <f>'آبان 1400'!F725</f>
        <v>بابایی</v>
      </c>
      <c r="G724" s="137" t="str">
        <f>'آبان 1400'!G725</f>
        <v>نگهبان</v>
      </c>
      <c r="H724" s="137" t="str">
        <f>'آبان 1400'!H725</f>
        <v>البرز</v>
      </c>
      <c r="I724" s="137" t="str">
        <f>'آبان 1400'!I725</f>
        <v>129-700-3803642-1</v>
      </c>
      <c r="J724" s="137" t="str">
        <f>'آبان 1400'!J725</f>
        <v>0051781336</v>
      </c>
      <c r="K724" s="137" t="str">
        <f>'آبان 1400'!K725</f>
        <v>0011134366</v>
      </c>
      <c r="L724" s="137" t="str">
        <f>'آبان 1400'!L725</f>
        <v>البرز</v>
      </c>
      <c r="M724" s="137" t="str">
        <f>'آبان 1400'!M725</f>
        <v>نگهبان</v>
      </c>
      <c r="N724" s="121" t="str">
        <f>'آبان 1400'!N725</f>
        <v>*</v>
      </c>
      <c r="O724" s="120">
        <f>'آبان 1400'!O725</f>
        <v>0</v>
      </c>
      <c r="P724" s="122">
        <f>'آبان 1400'!P725</f>
        <v>0</v>
      </c>
      <c r="Q724" s="362">
        <f>'آبان 1400'!Q725</f>
        <v>30</v>
      </c>
      <c r="R724" s="362">
        <f>'آبان 1400'!R725</f>
        <v>120</v>
      </c>
      <c r="S724" s="362">
        <f>'آبان 1400'!S725</f>
        <v>110</v>
      </c>
      <c r="T724" s="362">
        <f>'آبان 1400'!T725</f>
        <v>29.33</v>
      </c>
      <c r="U724" s="138">
        <f>'آبان 1400'!U725</f>
        <v>0</v>
      </c>
      <c r="V724" s="121">
        <f>'آبان 1400'!W725</f>
        <v>0</v>
      </c>
      <c r="W724" s="122">
        <f>'آبان 1400'!X725</f>
        <v>0</v>
      </c>
      <c r="X724" s="370">
        <f>'آبان 1400'!Y725</f>
        <v>2</v>
      </c>
      <c r="Y724" s="370">
        <f>'آبان 1400'!Z725</f>
        <v>2</v>
      </c>
      <c r="Z724" s="139">
        <f>'آبان 1400'!AA725</f>
        <v>885165</v>
      </c>
      <c r="AA724" s="139">
        <f>'آبان 1400'!AB725</f>
        <v>46667</v>
      </c>
      <c r="AB724" s="139">
        <f>'آبان 1400'!AC725</f>
        <v>931832</v>
      </c>
      <c r="AC724" s="139">
        <f>'آبان 1400'!AD725</f>
        <v>4500000</v>
      </c>
      <c r="AD724" s="139">
        <f>'آبان 1400'!AE725</f>
        <v>6000000</v>
      </c>
      <c r="AE724" s="140">
        <f>'آبان 1400'!AF725</f>
        <v>177895.19999999998</v>
      </c>
      <c r="AF724" s="123">
        <f>'آبان 1400'!AG725</f>
        <v>26554950</v>
      </c>
      <c r="AG724" s="124">
        <f>'آبان 1400'!AH725</f>
        <v>1400010</v>
      </c>
      <c r="AH724" s="124">
        <f>'آبان 1400'!AI725</f>
        <v>21347423.999999996</v>
      </c>
      <c r="AI724" s="124">
        <f>'آبان 1400'!AJ725</f>
        <v>5310990</v>
      </c>
      <c r="AJ724" s="124">
        <f>'آبان 1400'!AK725</f>
        <v>4500000</v>
      </c>
      <c r="AK724" s="124">
        <f>'آبان 1400'!AL725</f>
        <v>6000000</v>
      </c>
      <c r="AL724" s="124">
        <f>'آبان 1400'!AM725</f>
        <v>4892117.9999999991</v>
      </c>
      <c r="AM724" s="124">
        <f>'آبان 1400'!AN725</f>
        <v>5217666.2159999991</v>
      </c>
      <c r="AN724" s="124">
        <f>'آبان 1400'!AO725</f>
        <v>0</v>
      </c>
      <c r="AO724" s="124">
        <f>'آبان 1400'!AP725</f>
        <v>2800000</v>
      </c>
      <c r="AP724" s="124">
        <f>'آبان 1400'!AQ725</f>
        <v>0</v>
      </c>
      <c r="AQ724" s="124">
        <f>'آبان 1400'!AR725</f>
        <v>0</v>
      </c>
      <c r="AR724" s="124">
        <f>'آبان 1400'!AS725</f>
        <v>0</v>
      </c>
      <c r="AS724" s="379">
        <f>'آبان 1400'!AT725</f>
        <v>0</v>
      </c>
      <c r="AT724" s="372">
        <f t="shared" si="489"/>
        <v>78023158.216000006</v>
      </c>
      <c r="AU724" s="174">
        <f>'آبان 1400'!AV725</f>
        <v>54322316.440880008</v>
      </c>
      <c r="AV724" s="142">
        <f>'آبان 1400'!AW725</f>
        <v>72712168.215999991</v>
      </c>
      <c r="AW724" s="143">
        <f t="shared" si="490"/>
        <v>5089851.7751199994</v>
      </c>
      <c r="AX724" s="76">
        <f t="shared" si="491"/>
        <v>1432231.644088001</v>
      </c>
      <c r="AY724" s="143">
        <f>'آبان 1400'!AZ725</f>
        <v>0</v>
      </c>
      <c r="AZ724" s="143">
        <f>'آبان 1400'!BA725</f>
        <v>0</v>
      </c>
      <c r="BA724" s="143">
        <f>'آبان 1400'!BB725</f>
        <v>0</v>
      </c>
      <c r="BB724" s="143">
        <f>'آبان 1400'!BC725</f>
        <v>0</v>
      </c>
      <c r="BC724" s="143">
        <f>'آبان 1400'!BD725</f>
        <v>0</v>
      </c>
      <c r="BD724" s="143">
        <f>'آبان 1400'!BE725</f>
        <v>0</v>
      </c>
      <c r="BE724" s="143">
        <f>'آبان 1400'!BF725</f>
        <v>0</v>
      </c>
      <c r="BF724" s="144">
        <f t="shared" si="492"/>
        <v>6522083.4192080004</v>
      </c>
      <c r="BG724" s="141">
        <f t="shared" si="493"/>
        <v>71501074</v>
      </c>
      <c r="BH724" s="145">
        <f t="shared" si="494"/>
        <v>78023158.216000006</v>
      </c>
      <c r="BI724" s="128">
        <f t="shared" si="487"/>
        <v>4659160</v>
      </c>
      <c r="BJ724" s="146">
        <f t="shared" si="495"/>
        <v>2329580</v>
      </c>
      <c r="BK724" s="146">
        <f t="shared" si="496"/>
        <v>698874</v>
      </c>
      <c r="BL724" s="147">
        <f t="shared" si="497"/>
        <v>1120000</v>
      </c>
      <c r="BM724" s="383">
        <v>0</v>
      </c>
      <c r="BN724" s="148">
        <f t="shared" si="498"/>
        <v>86830772.216000006</v>
      </c>
      <c r="BO724" s="149">
        <f t="shared" si="499"/>
        <v>72712168.215999991</v>
      </c>
      <c r="BP724" s="150">
        <f t="shared" si="500"/>
        <v>16723798.689679999</v>
      </c>
      <c r="BQ724" s="151">
        <f t="shared" si="501"/>
        <v>103554570.90568</v>
      </c>
      <c r="BR724" s="152">
        <f t="shared" si="502"/>
        <v>100800</v>
      </c>
      <c r="BS724" s="148">
        <f t="shared" si="503"/>
        <v>103655370.90568</v>
      </c>
      <c r="BT724" s="136">
        <v>0</v>
      </c>
      <c r="BU724" s="149">
        <f t="shared" si="504"/>
        <v>8683077.2216000017</v>
      </c>
      <c r="BV724" s="153">
        <f t="shared" si="505"/>
        <v>4341538.6108000008</v>
      </c>
      <c r="BW724" s="134">
        <f t="shared" si="506"/>
        <v>90630755.073280007</v>
      </c>
      <c r="BX724" s="148">
        <f t="shared" si="507"/>
        <v>7687614</v>
      </c>
      <c r="BY724" s="135">
        <f t="shared" si="508"/>
        <v>82943141.073280007</v>
      </c>
      <c r="CD724" s="400">
        <f>'آبان 1400'!AU725</f>
        <v>78023158.216000006</v>
      </c>
      <c r="CE724" s="401">
        <f>'آبان 1400'!AV725</f>
        <v>54322316.440880008</v>
      </c>
      <c r="CF724" s="401">
        <f>'آبان 1400'!AW725</f>
        <v>72712168.215999991</v>
      </c>
      <c r="CG724" s="401">
        <f>'آبان 1400'!AX725</f>
        <v>5089851.7751199994</v>
      </c>
      <c r="CH724" s="401">
        <f>'آبان 1400'!AY725</f>
        <v>1432231.644088001</v>
      </c>
      <c r="CI724" s="401">
        <f>'آبان 1400'!AZ725</f>
        <v>0</v>
      </c>
      <c r="CJ724" s="401">
        <f>'آبان 1400'!BA725</f>
        <v>0</v>
      </c>
      <c r="CK724" s="401">
        <f>'آبان 1400'!BB725</f>
        <v>0</v>
      </c>
      <c r="CL724" s="401">
        <f>'آبان 1400'!BC725</f>
        <v>0</v>
      </c>
      <c r="CM724" s="401">
        <f>'آبان 1400'!BD725</f>
        <v>0</v>
      </c>
      <c r="CN724" s="401">
        <f>'آبان 1400'!BE725</f>
        <v>0</v>
      </c>
      <c r="CO724" s="401">
        <f>'آبان 1400'!BF725</f>
        <v>0</v>
      </c>
      <c r="CP724" s="401">
        <f>'آبان 1400'!BG725</f>
        <v>6522083.4192080004</v>
      </c>
      <c r="CQ724" s="401">
        <f>'آبان 1400'!BH725</f>
        <v>71501074</v>
      </c>
      <c r="CR724" s="401">
        <f t="shared" si="509"/>
        <v>78023158.216000006</v>
      </c>
      <c r="CS724" s="56">
        <f t="shared" si="510"/>
        <v>4659160</v>
      </c>
      <c r="CT724" s="400">
        <f t="shared" si="511"/>
        <v>2329580</v>
      </c>
      <c r="CU724" s="401">
        <f t="shared" si="512"/>
        <v>698874</v>
      </c>
      <c r="CV724" s="401">
        <f t="shared" si="513"/>
        <v>1120000</v>
      </c>
      <c r="CW724" s="56">
        <v>0</v>
      </c>
      <c r="CX724" s="401">
        <f t="shared" si="514"/>
        <v>86830772.216000006</v>
      </c>
      <c r="CY724" s="401">
        <f t="shared" si="515"/>
        <v>72712168.215999991</v>
      </c>
      <c r="CZ724" s="401">
        <f t="shared" si="516"/>
        <v>16723798.689679999</v>
      </c>
      <c r="DA724" s="401">
        <f t="shared" si="517"/>
        <v>103554570.90568</v>
      </c>
      <c r="DB724" s="401">
        <f t="shared" si="518"/>
        <v>100800</v>
      </c>
      <c r="DC724" s="401">
        <f t="shared" si="519"/>
        <v>103655370.90568</v>
      </c>
      <c r="DD724" s="406">
        <v>0</v>
      </c>
      <c r="DE724" s="401">
        <f t="shared" si="520"/>
        <v>8683077.2216000017</v>
      </c>
      <c r="DF724" s="401">
        <f t="shared" si="521"/>
        <v>4341538.6108000008</v>
      </c>
      <c r="DG724" s="401">
        <f t="shared" si="522"/>
        <v>90630755.073280007</v>
      </c>
      <c r="DH724" s="401">
        <f t="shared" si="523"/>
        <v>7687614</v>
      </c>
      <c r="DI724" s="401">
        <f t="shared" si="524"/>
        <v>82943141.073280007</v>
      </c>
      <c r="DJ724" s="401">
        <f t="shared" si="525"/>
        <v>0</v>
      </c>
      <c r="DL724" s="408">
        <f t="shared" si="526"/>
        <v>6638737.5</v>
      </c>
      <c r="DM724" s="408">
        <f t="shared" si="527"/>
        <v>-1979577.5</v>
      </c>
    </row>
    <row r="725" spans="1:117" s="56" customFormat="1" ht="21" x14ac:dyDescent="0.2">
      <c r="A725" s="192">
        <f t="shared" si="488"/>
        <v>2655495</v>
      </c>
      <c r="B725" s="137">
        <f>'آبان 1400'!B726</f>
        <v>720</v>
      </c>
      <c r="C725" s="137">
        <f>'آبان 1400'!C726</f>
        <v>519</v>
      </c>
      <c r="D725" s="137">
        <f>'آبان 1400'!D726</f>
        <v>13043</v>
      </c>
      <c r="E725" s="137" t="str">
        <f>'آبان 1400'!E726</f>
        <v>رضا</v>
      </c>
      <c r="F725" s="137" t="str">
        <f>'آبان 1400'!F726</f>
        <v>رضایی</v>
      </c>
      <c r="G725" s="137" t="str">
        <f>'آبان 1400'!G726</f>
        <v>نگهبان</v>
      </c>
      <c r="H725" s="137" t="str">
        <f>'آبان 1400'!H726</f>
        <v>البرز</v>
      </c>
      <c r="I725" s="137" t="str">
        <f>'آبان 1400'!I726</f>
        <v>254-700-3828995-1</v>
      </c>
      <c r="J725" s="137" t="str">
        <f>'آبان 1400'!J726</f>
        <v>0311321631</v>
      </c>
      <c r="K725" s="137" t="str">
        <f>'آبان 1400'!K726</f>
        <v>0012864996</v>
      </c>
      <c r="L725" s="137" t="str">
        <f>'آبان 1400'!L726</f>
        <v>البرز</v>
      </c>
      <c r="M725" s="137" t="str">
        <f>'آبان 1400'!M726</f>
        <v>نگهبان</v>
      </c>
      <c r="N725" s="121" t="str">
        <f>'آبان 1400'!N726</f>
        <v>*</v>
      </c>
      <c r="O725" s="120">
        <f>'آبان 1400'!O726</f>
        <v>0</v>
      </c>
      <c r="P725" s="122">
        <f>'آبان 1400'!P726</f>
        <v>0</v>
      </c>
      <c r="Q725" s="362">
        <f>'آبان 1400'!Q726</f>
        <v>30</v>
      </c>
      <c r="R725" s="362">
        <f>'آبان 1400'!R726</f>
        <v>120</v>
      </c>
      <c r="S725" s="362">
        <f>'آبان 1400'!S726</f>
        <v>110</v>
      </c>
      <c r="T725" s="362">
        <f>'آبان 1400'!T726</f>
        <v>29.33</v>
      </c>
      <c r="U725" s="138">
        <f>'آبان 1400'!U726</f>
        <v>0</v>
      </c>
      <c r="V725" s="121">
        <f>'آبان 1400'!W726</f>
        <v>0</v>
      </c>
      <c r="W725" s="122">
        <f>'آبان 1400'!X726</f>
        <v>0</v>
      </c>
      <c r="X725" s="370">
        <f>'آبان 1400'!Y726</f>
        <v>0</v>
      </c>
      <c r="Y725" s="370">
        <f>'آبان 1400'!Z726</f>
        <v>0</v>
      </c>
      <c r="Z725" s="139">
        <f>'آبان 1400'!AA726</f>
        <v>885165</v>
      </c>
      <c r="AA725" s="139">
        <f>'آبان 1400'!AB726</f>
        <v>46667</v>
      </c>
      <c r="AB725" s="139">
        <f>'آبان 1400'!AC726</f>
        <v>931832</v>
      </c>
      <c r="AC725" s="139">
        <f>'آبان 1400'!AD726</f>
        <v>4500000</v>
      </c>
      <c r="AD725" s="139">
        <f>'آبان 1400'!AE726</f>
        <v>6000000</v>
      </c>
      <c r="AE725" s="140">
        <f>'آبان 1400'!AF726</f>
        <v>177895.19999999998</v>
      </c>
      <c r="AF725" s="123">
        <f>'آبان 1400'!AG726</f>
        <v>26554950</v>
      </c>
      <c r="AG725" s="124">
        <f>'آبان 1400'!AH726</f>
        <v>1400010</v>
      </c>
      <c r="AH725" s="124">
        <f>'آبان 1400'!AI726</f>
        <v>21347423.999999996</v>
      </c>
      <c r="AI725" s="124">
        <f>'آبان 1400'!AJ726</f>
        <v>0</v>
      </c>
      <c r="AJ725" s="124">
        <f>'آبان 1400'!AK726</f>
        <v>4500000</v>
      </c>
      <c r="AK725" s="124">
        <f>'آبان 1400'!AL726</f>
        <v>6000000</v>
      </c>
      <c r="AL725" s="124">
        <f>'آبان 1400'!AM726</f>
        <v>4892117.9999999991</v>
      </c>
      <c r="AM725" s="124">
        <f>'آبان 1400'!AN726</f>
        <v>5217666.2159999991</v>
      </c>
      <c r="AN725" s="124">
        <f>'آبان 1400'!AO726</f>
        <v>0</v>
      </c>
      <c r="AO725" s="124">
        <f>'آبان 1400'!AP726</f>
        <v>2800000</v>
      </c>
      <c r="AP725" s="124">
        <f>'آبان 1400'!AQ726</f>
        <v>0</v>
      </c>
      <c r="AQ725" s="124">
        <f>'آبان 1400'!AR726</f>
        <v>0</v>
      </c>
      <c r="AR725" s="124">
        <f>'آبان 1400'!AS726</f>
        <v>0</v>
      </c>
      <c r="AS725" s="379">
        <f>'آبان 1400'!AT726</f>
        <v>0</v>
      </c>
      <c r="AT725" s="372">
        <f t="shared" si="489"/>
        <v>72712168.216000006</v>
      </c>
      <c r="AU725" s="174">
        <f>'آبان 1400'!AV726</f>
        <v>54322316.440880008</v>
      </c>
      <c r="AV725" s="142">
        <f>'آبان 1400'!AW726</f>
        <v>72712168.215999991</v>
      </c>
      <c r="AW725" s="143">
        <f t="shared" si="490"/>
        <v>5089851.7751199994</v>
      </c>
      <c r="AX725" s="76">
        <f t="shared" si="491"/>
        <v>1432231.644088001</v>
      </c>
      <c r="AY725" s="143">
        <f>'آبان 1400'!AZ726</f>
        <v>0</v>
      </c>
      <c r="AZ725" s="143">
        <f>'آبان 1400'!BA726</f>
        <v>0</v>
      </c>
      <c r="BA725" s="143">
        <f>'آبان 1400'!BB726</f>
        <v>0</v>
      </c>
      <c r="BB725" s="143">
        <f>'آبان 1400'!BC726</f>
        <v>0</v>
      </c>
      <c r="BC725" s="143">
        <f>'آبان 1400'!BD726</f>
        <v>0</v>
      </c>
      <c r="BD725" s="143">
        <f>'آبان 1400'!BE726</f>
        <v>0</v>
      </c>
      <c r="BE725" s="143">
        <f>'آبان 1400'!BF726</f>
        <v>0</v>
      </c>
      <c r="BF725" s="144">
        <f t="shared" si="492"/>
        <v>6522083.4192080004</v>
      </c>
      <c r="BG725" s="141">
        <f t="shared" si="493"/>
        <v>66190084</v>
      </c>
      <c r="BH725" s="145">
        <f t="shared" si="494"/>
        <v>72712168.216000006</v>
      </c>
      <c r="BI725" s="128">
        <f t="shared" si="487"/>
        <v>4659160</v>
      </c>
      <c r="BJ725" s="146">
        <f t="shared" si="495"/>
        <v>2329580</v>
      </c>
      <c r="BK725" s="146">
        <f t="shared" si="496"/>
        <v>698874</v>
      </c>
      <c r="BL725" s="147">
        <f t="shared" si="497"/>
        <v>1120000</v>
      </c>
      <c r="BM725" s="383">
        <v>0</v>
      </c>
      <c r="BN725" s="148">
        <f t="shared" si="498"/>
        <v>81519782.216000006</v>
      </c>
      <c r="BO725" s="149">
        <f t="shared" si="499"/>
        <v>72712168.215999991</v>
      </c>
      <c r="BP725" s="150">
        <f t="shared" si="500"/>
        <v>16723798.689679999</v>
      </c>
      <c r="BQ725" s="151">
        <f t="shared" si="501"/>
        <v>98243580.905680001</v>
      </c>
      <c r="BR725" s="152">
        <f t="shared" si="502"/>
        <v>100800</v>
      </c>
      <c r="BS725" s="148">
        <f t="shared" si="503"/>
        <v>98344380.905680001</v>
      </c>
      <c r="BT725" s="136">
        <v>0</v>
      </c>
      <c r="BU725" s="149">
        <f t="shared" si="504"/>
        <v>8151978.2216000007</v>
      </c>
      <c r="BV725" s="153">
        <f t="shared" si="505"/>
        <v>4075989.1108000004</v>
      </c>
      <c r="BW725" s="134">
        <f t="shared" si="506"/>
        <v>86116413.573280007</v>
      </c>
      <c r="BX725" s="148">
        <f t="shared" si="507"/>
        <v>7687614</v>
      </c>
      <c r="BY725" s="135">
        <f t="shared" si="508"/>
        <v>78428799.573280007</v>
      </c>
      <c r="CD725" s="400">
        <f>'آبان 1400'!AU726</f>
        <v>72712168.216000006</v>
      </c>
      <c r="CE725" s="401">
        <f>'آبان 1400'!AV726</f>
        <v>54322316.440880008</v>
      </c>
      <c r="CF725" s="401">
        <f>'آبان 1400'!AW726</f>
        <v>72712168.215999991</v>
      </c>
      <c r="CG725" s="401">
        <f>'آبان 1400'!AX726</f>
        <v>5089851.7751199994</v>
      </c>
      <c r="CH725" s="401">
        <f>'آبان 1400'!AY726</f>
        <v>1432231.644088001</v>
      </c>
      <c r="CI725" s="401">
        <f>'آبان 1400'!AZ726</f>
        <v>0</v>
      </c>
      <c r="CJ725" s="401">
        <f>'آبان 1400'!BA726</f>
        <v>0</v>
      </c>
      <c r="CK725" s="401">
        <f>'آبان 1400'!BB726</f>
        <v>0</v>
      </c>
      <c r="CL725" s="401">
        <f>'آبان 1400'!BC726</f>
        <v>0</v>
      </c>
      <c r="CM725" s="401">
        <f>'آبان 1400'!BD726</f>
        <v>0</v>
      </c>
      <c r="CN725" s="401">
        <f>'آبان 1400'!BE726</f>
        <v>0</v>
      </c>
      <c r="CO725" s="401">
        <f>'آبان 1400'!BF726</f>
        <v>0</v>
      </c>
      <c r="CP725" s="401">
        <f>'آبان 1400'!BG726</f>
        <v>6522083.4192080004</v>
      </c>
      <c r="CQ725" s="401">
        <f>'آبان 1400'!BH726</f>
        <v>66190084</v>
      </c>
      <c r="CR725" s="401">
        <f t="shared" si="509"/>
        <v>72712168.216000006</v>
      </c>
      <c r="CS725" s="56">
        <f t="shared" si="510"/>
        <v>4659160</v>
      </c>
      <c r="CT725" s="400">
        <f t="shared" si="511"/>
        <v>2329580</v>
      </c>
      <c r="CU725" s="401">
        <f t="shared" si="512"/>
        <v>698874</v>
      </c>
      <c r="CV725" s="401">
        <f t="shared" si="513"/>
        <v>1120000</v>
      </c>
      <c r="CW725" s="56">
        <v>0</v>
      </c>
      <c r="CX725" s="401">
        <f t="shared" si="514"/>
        <v>81519782.216000006</v>
      </c>
      <c r="CY725" s="401">
        <f t="shared" si="515"/>
        <v>72712168.215999991</v>
      </c>
      <c r="CZ725" s="401">
        <f t="shared" si="516"/>
        <v>16723798.689679999</v>
      </c>
      <c r="DA725" s="401">
        <f t="shared" si="517"/>
        <v>98243580.905680001</v>
      </c>
      <c r="DB725" s="401">
        <f t="shared" si="518"/>
        <v>100800</v>
      </c>
      <c r="DC725" s="401">
        <f t="shared" si="519"/>
        <v>98344380.905680001</v>
      </c>
      <c r="DD725" s="406">
        <v>0</v>
      </c>
      <c r="DE725" s="401">
        <f t="shared" si="520"/>
        <v>8151978.2216000007</v>
      </c>
      <c r="DF725" s="401">
        <f t="shared" si="521"/>
        <v>4075989.1108000004</v>
      </c>
      <c r="DG725" s="401">
        <f t="shared" si="522"/>
        <v>86116413.573280007</v>
      </c>
      <c r="DH725" s="401">
        <f t="shared" si="523"/>
        <v>7687614</v>
      </c>
      <c r="DI725" s="401">
        <f t="shared" si="524"/>
        <v>78428799.573280007</v>
      </c>
      <c r="DJ725" s="401">
        <f t="shared" si="525"/>
        <v>0</v>
      </c>
      <c r="DL725" s="408">
        <f t="shared" si="526"/>
        <v>6638737.5</v>
      </c>
      <c r="DM725" s="408">
        <f t="shared" si="527"/>
        <v>-1979577.5</v>
      </c>
    </row>
    <row r="726" spans="1:117" s="56" customFormat="1" ht="21" x14ac:dyDescent="0.2">
      <c r="A726" s="192">
        <f t="shared" si="488"/>
        <v>2655495</v>
      </c>
      <c r="B726" s="137">
        <f>'آبان 1400'!B727</f>
        <v>721</v>
      </c>
      <c r="C726" s="137">
        <f>'آبان 1400'!C727</f>
        <v>520</v>
      </c>
      <c r="D726" s="137">
        <f>'آبان 1400'!D727</f>
        <v>13025</v>
      </c>
      <c r="E726" s="137" t="str">
        <f>'آبان 1400'!E727</f>
        <v>محمد</v>
      </c>
      <c r="F726" s="137" t="str">
        <f>'آبان 1400'!F727</f>
        <v>محمدی پور ماسوله</v>
      </c>
      <c r="G726" s="137" t="str">
        <f>'آبان 1400'!G727</f>
        <v>نگهبان</v>
      </c>
      <c r="H726" s="137" t="str">
        <f>'آبان 1400'!H727</f>
        <v>البرز</v>
      </c>
      <c r="I726" s="137" t="str">
        <f>'آبان 1400'!I727</f>
        <v>129-700-4131330-1</v>
      </c>
      <c r="J726" s="137" t="str">
        <f>'آبان 1400'!J727</f>
        <v>0323461336</v>
      </c>
      <c r="K726" s="137" t="str">
        <f>'آبان 1400'!K727</f>
        <v>0025028573</v>
      </c>
      <c r="L726" s="137" t="str">
        <f>'آبان 1400'!L727</f>
        <v>البرز</v>
      </c>
      <c r="M726" s="137" t="str">
        <f>'آبان 1400'!M727</f>
        <v>نگهبان</v>
      </c>
      <c r="N726" s="121">
        <f>'آبان 1400'!N727</f>
        <v>0</v>
      </c>
      <c r="O726" s="120">
        <f>'آبان 1400'!O727</f>
        <v>0</v>
      </c>
      <c r="P726" s="122" t="str">
        <f>'آبان 1400'!P727</f>
        <v>*</v>
      </c>
      <c r="Q726" s="362">
        <f>'آبان 1400'!Q727</f>
        <v>30</v>
      </c>
      <c r="R726" s="362">
        <f>'آبان 1400'!R727</f>
        <v>120</v>
      </c>
      <c r="S726" s="362">
        <f>'آبان 1400'!S727</f>
        <v>220</v>
      </c>
      <c r="T726" s="362">
        <f>'آبان 1400'!T727</f>
        <v>29.33</v>
      </c>
      <c r="U726" s="138">
        <f>'آبان 1400'!U727</f>
        <v>0</v>
      </c>
      <c r="V726" s="121">
        <f>'آبان 1400'!W727</f>
        <v>0</v>
      </c>
      <c r="W726" s="122">
        <f>'آبان 1400'!X727</f>
        <v>0</v>
      </c>
      <c r="X726" s="370">
        <f>'آبان 1400'!Y727</f>
        <v>0</v>
      </c>
      <c r="Y726" s="370">
        <f>'آبان 1400'!Z727</f>
        <v>0</v>
      </c>
      <c r="Z726" s="139">
        <f>'آبان 1400'!AA727</f>
        <v>885165</v>
      </c>
      <c r="AA726" s="139">
        <f>'آبان 1400'!AB727</f>
        <v>0</v>
      </c>
      <c r="AB726" s="139">
        <f>'آبان 1400'!AC727</f>
        <v>885165</v>
      </c>
      <c r="AC726" s="139">
        <f>'آبان 1400'!AD727</f>
        <v>4500000</v>
      </c>
      <c r="AD726" s="139">
        <f>'آبان 1400'!AE727</f>
        <v>6000000</v>
      </c>
      <c r="AE726" s="140">
        <f>'آبان 1400'!AF727</f>
        <v>168986.04545454544</v>
      </c>
      <c r="AF726" s="123">
        <f>'آبان 1400'!AG727</f>
        <v>26554950</v>
      </c>
      <c r="AG726" s="124">
        <f>'آبان 1400'!AH727</f>
        <v>0</v>
      </c>
      <c r="AH726" s="124">
        <f>'آبان 1400'!AI727</f>
        <v>20278325.454545453</v>
      </c>
      <c r="AI726" s="124">
        <f>'آبان 1400'!AJ727</f>
        <v>0</v>
      </c>
      <c r="AJ726" s="124">
        <f>'آبان 1400'!AK727</f>
        <v>4500000</v>
      </c>
      <c r="AK726" s="124">
        <f>'آبان 1400'!AL727</f>
        <v>6000000</v>
      </c>
      <c r="AL726" s="124">
        <f>'آبان 1400'!AM727</f>
        <v>9294232.5</v>
      </c>
      <c r="AM726" s="124">
        <f>'آبان 1400'!AN727</f>
        <v>4956360.7131818179</v>
      </c>
      <c r="AN726" s="124">
        <f>'آبان 1400'!AO727</f>
        <v>0</v>
      </c>
      <c r="AO726" s="124">
        <f>'آبان 1400'!AP727</f>
        <v>6000000</v>
      </c>
      <c r="AP726" s="124">
        <f>'آبان 1400'!AQ727</f>
        <v>0</v>
      </c>
      <c r="AQ726" s="124">
        <f>'آبان 1400'!AR727</f>
        <v>0</v>
      </c>
      <c r="AR726" s="124">
        <f>'آبان 1400'!AS727</f>
        <v>0</v>
      </c>
      <c r="AS726" s="379">
        <f>'آبان 1400'!AT727</f>
        <v>0</v>
      </c>
      <c r="AT726" s="372">
        <f t="shared" si="489"/>
        <v>77583868.667727277</v>
      </c>
      <c r="AU726" s="174">
        <f>'آبان 1400'!AV727</f>
        <v>55652997.860986367</v>
      </c>
      <c r="AV726" s="142">
        <f>'آبان 1400'!AW727</f>
        <v>77583868.667727262</v>
      </c>
      <c r="AW726" s="143">
        <f t="shared" si="490"/>
        <v>5430870.8067409089</v>
      </c>
      <c r="AX726" s="76">
        <f t="shared" si="491"/>
        <v>1565299.7860986367</v>
      </c>
      <c r="AY726" s="143">
        <f>'آبان 1400'!AZ727</f>
        <v>0</v>
      </c>
      <c r="AZ726" s="143">
        <f>'آبان 1400'!BA727</f>
        <v>0</v>
      </c>
      <c r="BA726" s="143">
        <f>'آبان 1400'!BB727</f>
        <v>0</v>
      </c>
      <c r="BB726" s="143">
        <f>'آبان 1400'!BC727</f>
        <v>0</v>
      </c>
      <c r="BC726" s="143">
        <f>'آبان 1400'!BD727</f>
        <v>0</v>
      </c>
      <c r="BD726" s="143">
        <f>'آبان 1400'!BE727</f>
        <v>0</v>
      </c>
      <c r="BE726" s="143">
        <f>'آبان 1400'!BF727</f>
        <v>0</v>
      </c>
      <c r="BF726" s="144">
        <f t="shared" si="492"/>
        <v>6996170.5928395456</v>
      </c>
      <c r="BG726" s="141">
        <f t="shared" si="493"/>
        <v>70587698</v>
      </c>
      <c r="BH726" s="145">
        <f t="shared" si="494"/>
        <v>77583868.667727277</v>
      </c>
      <c r="BI726" s="128">
        <f t="shared" si="487"/>
        <v>4425825</v>
      </c>
      <c r="BJ726" s="146">
        <f t="shared" si="495"/>
        <v>2212912.5</v>
      </c>
      <c r="BK726" s="146">
        <f t="shared" si="496"/>
        <v>663873.75</v>
      </c>
      <c r="BL726" s="147">
        <f t="shared" si="497"/>
        <v>1120000</v>
      </c>
      <c r="BM726" s="383">
        <v>0</v>
      </c>
      <c r="BN726" s="148">
        <f t="shared" si="498"/>
        <v>86006479.917727277</v>
      </c>
      <c r="BO726" s="149">
        <f t="shared" si="499"/>
        <v>77583868.667727262</v>
      </c>
      <c r="BP726" s="150">
        <f t="shared" si="500"/>
        <v>17844289.793577272</v>
      </c>
      <c r="BQ726" s="151">
        <f t="shared" si="501"/>
        <v>103850769.71130455</v>
      </c>
      <c r="BR726" s="152">
        <f t="shared" si="502"/>
        <v>100800</v>
      </c>
      <c r="BS726" s="148">
        <f t="shared" si="503"/>
        <v>103951569.71130455</v>
      </c>
      <c r="BT726" s="136">
        <v>0</v>
      </c>
      <c r="BU726" s="149">
        <f t="shared" si="504"/>
        <v>8600647.991772728</v>
      </c>
      <c r="BV726" s="153">
        <f t="shared" si="505"/>
        <v>4300323.995886364</v>
      </c>
      <c r="BW726" s="134">
        <f t="shared" si="506"/>
        <v>91050597.723645449</v>
      </c>
      <c r="BX726" s="148">
        <f t="shared" si="507"/>
        <v>7302611.25</v>
      </c>
      <c r="BY726" s="135">
        <f t="shared" si="508"/>
        <v>83747986.473645449</v>
      </c>
      <c r="CD726" s="400">
        <f>'آبان 1400'!AU727</f>
        <v>77583868.667727277</v>
      </c>
      <c r="CE726" s="401">
        <f>'آبان 1400'!AV727</f>
        <v>55652997.860986367</v>
      </c>
      <c r="CF726" s="401">
        <f>'آبان 1400'!AW727</f>
        <v>77583868.667727262</v>
      </c>
      <c r="CG726" s="401">
        <f>'آبان 1400'!AX727</f>
        <v>5430870.8067409089</v>
      </c>
      <c r="CH726" s="401">
        <f>'آبان 1400'!AY727</f>
        <v>1565299.7860986367</v>
      </c>
      <c r="CI726" s="401">
        <f>'آبان 1400'!AZ727</f>
        <v>0</v>
      </c>
      <c r="CJ726" s="401">
        <f>'آبان 1400'!BA727</f>
        <v>0</v>
      </c>
      <c r="CK726" s="401">
        <f>'آبان 1400'!BB727</f>
        <v>0</v>
      </c>
      <c r="CL726" s="401">
        <f>'آبان 1400'!BC727</f>
        <v>0</v>
      </c>
      <c r="CM726" s="401">
        <f>'آبان 1400'!BD727</f>
        <v>0</v>
      </c>
      <c r="CN726" s="401">
        <f>'آبان 1400'!BE727</f>
        <v>0</v>
      </c>
      <c r="CO726" s="401">
        <f>'آبان 1400'!BF727</f>
        <v>0</v>
      </c>
      <c r="CP726" s="401">
        <f>'آبان 1400'!BG727</f>
        <v>6996170.5928395456</v>
      </c>
      <c r="CQ726" s="401">
        <f>'آبان 1400'!BH727</f>
        <v>70587698</v>
      </c>
      <c r="CR726" s="401">
        <f t="shared" si="509"/>
        <v>77583868.667727277</v>
      </c>
      <c r="CS726" s="56">
        <f t="shared" si="510"/>
        <v>4425825</v>
      </c>
      <c r="CT726" s="400">
        <f t="shared" si="511"/>
        <v>2212912.5</v>
      </c>
      <c r="CU726" s="401">
        <f t="shared" si="512"/>
        <v>663873.75</v>
      </c>
      <c r="CV726" s="401">
        <f t="shared" si="513"/>
        <v>1120000</v>
      </c>
      <c r="CW726" s="56">
        <v>0</v>
      </c>
      <c r="CX726" s="401">
        <f t="shared" si="514"/>
        <v>86006479.917727277</v>
      </c>
      <c r="CY726" s="401">
        <f t="shared" si="515"/>
        <v>77583868.667727262</v>
      </c>
      <c r="CZ726" s="401">
        <f t="shared" si="516"/>
        <v>17844289.793577272</v>
      </c>
      <c r="DA726" s="401">
        <f t="shared" si="517"/>
        <v>103850769.71130455</v>
      </c>
      <c r="DB726" s="401">
        <f t="shared" si="518"/>
        <v>100800</v>
      </c>
      <c r="DC726" s="401">
        <f t="shared" si="519"/>
        <v>103951569.71130455</v>
      </c>
      <c r="DD726" s="406">
        <v>0</v>
      </c>
      <c r="DE726" s="401">
        <f t="shared" si="520"/>
        <v>8600647.991772728</v>
      </c>
      <c r="DF726" s="401">
        <f t="shared" si="521"/>
        <v>4300323.995886364</v>
      </c>
      <c r="DG726" s="401">
        <f t="shared" si="522"/>
        <v>91050597.723645449</v>
      </c>
      <c r="DH726" s="401">
        <f t="shared" si="523"/>
        <v>7302611.25</v>
      </c>
      <c r="DI726" s="401">
        <f t="shared" si="524"/>
        <v>83747986.473645449</v>
      </c>
      <c r="DJ726" s="401">
        <f t="shared" si="525"/>
        <v>0</v>
      </c>
      <c r="DL726" s="408">
        <f t="shared" si="526"/>
        <v>6638737.5</v>
      </c>
      <c r="DM726" s="408">
        <f t="shared" si="527"/>
        <v>-2212912.5</v>
      </c>
    </row>
    <row r="727" spans="1:117" s="56" customFormat="1" ht="21" x14ac:dyDescent="0.2">
      <c r="A727" s="192">
        <f t="shared" si="488"/>
        <v>2655495</v>
      </c>
      <c r="B727" s="137">
        <f>'آبان 1400'!B728</f>
        <v>722</v>
      </c>
      <c r="C727" s="137">
        <f>'آبان 1400'!C728</f>
        <v>521</v>
      </c>
      <c r="D727" s="137">
        <f>'آبان 1400'!D728</f>
        <v>13072</v>
      </c>
      <c r="E727" s="137" t="str">
        <f>'آبان 1400'!E728</f>
        <v>سبزعلی</v>
      </c>
      <c r="F727" s="137" t="str">
        <f>'آبان 1400'!F728</f>
        <v>کرمی</v>
      </c>
      <c r="G727" s="137" t="str">
        <f>'آبان 1400'!G728</f>
        <v>نگهبان</v>
      </c>
      <c r="H727" s="137" t="str">
        <f>'آبان 1400'!H728</f>
        <v>البرز</v>
      </c>
      <c r="I727" s="137" t="str">
        <f>'آبان 1400'!I728</f>
        <v>129-813-2432653-1</v>
      </c>
      <c r="J727" s="137" t="str">
        <f>'آبان 1400'!J728</f>
        <v>4370909831</v>
      </c>
      <c r="K727" s="137" t="str">
        <f>'آبان 1400'!K728</f>
        <v>0010354527</v>
      </c>
      <c r="L727" s="137" t="str">
        <f>'آبان 1400'!L728</f>
        <v>البرز</v>
      </c>
      <c r="M727" s="137" t="str">
        <f>'آبان 1400'!M728</f>
        <v>نگهبان</v>
      </c>
      <c r="N727" s="121" t="str">
        <f>'آبان 1400'!N728</f>
        <v>*</v>
      </c>
      <c r="O727" s="120">
        <f>'آبان 1400'!O728</f>
        <v>0</v>
      </c>
      <c r="P727" s="122">
        <f>'آبان 1400'!P728</f>
        <v>0</v>
      </c>
      <c r="Q727" s="362">
        <f>'آبان 1400'!Q728</f>
        <v>30</v>
      </c>
      <c r="R727" s="362">
        <f>'آبان 1400'!R728</f>
        <v>120</v>
      </c>
      <c r="S727" s="362">
        <f>'آبان 1400'!S728</f>
        <v>110</v>
      </c>
      <c r="T727" s="362">
        <f>'آبان 1400'!T728</f>
        <v>29.33</v>
      </c>
      <c r="U727" s="138">
        <f>'آبان 1400'!U728</f>
        <v>0</v>
      </c>
      <c r="V727" s="121">
        <f>'آبان 1400'!W728</f>
        <v>0</v>
      </c>
      <c r="W727" s="122">
        <f>'آبان 1400'!X728</f>
        <v>0</v>
      </c>
      <c r="X727" s="370">
        <f>'آبان 1400'!Y728</f>
        <v>2</v>
      </c>
      <c r="Y727" s="370">
        <f>'آبان 1400'!Z728</f>
        <v>2</v>
      </c>
      <c r="Z727" s="139">
        <f>'آبان 1400'!AA728</f>
        <v>885165</v>
      </c>
      <c r="AA727" s="139">
        <f>'آبان 1400'!AB728</f>
        <v>46667</v>
      </c>
      <c r="AB727" s="139">
        <f>'آبان 1400'!AC728</f>
        <v>931832</v>
      </c>
      <c r="AC727" s="139">
        <f>'آبان 1400'!AD728</f>
        <v>4500000</v>
      </c>
      <c r="AD727" s="139">
        <f>'آبان 1400'!AE728</f>
        <v>6000000</v>
      </c>
      <c r="AE727" s="140">
        <f>'آبان 1400'!AF728</f>
        <v>177895.19999999998</v>
      </c>
      <c r="AF727" s="123">
        <f>'آبان 1400'!AG728</f>
        <v>26554950</v>
      </c>
      <c r="AG727" s="124">
        <f>'آبان 1400'!AH728</f>
        <v>1400010</v>
      </c>
      <c r="AH727" s="124">
        <f>'آبان 1400'!AI728</f>
        <v>21347423.999999996</v>
      </c>
      <c r="AI727" s="124">
        <f>'آبان 1400'!AJ728</f>
        <v>5310990</v>
      </c>
      <c r="AJ727" s="124">
        <f>'آبان 1400'!AK728</f>
        <v>4500000</v>
      </c>
      <c r="AK727" s="124">
        <f>'آبان 1400'!AL728</f>
        <v>6000000</v>
      </c>
      <c r="AL727" s="124">
        <f>'آبان 1400'!AM728</f>
        <v>4892117.9999999991</v>
      </c>
      <c r="AM727" s="124">
        <f>'آبان 1400'!AN728</f>
        <v>5217666.2159999991</v>
      </c>
      <c r="AN727" s="124">
        <f>'آبان 1400'!AO728</f>
        <v>0</v>
      </c>
      <c r="AO727" s="124">
        <f>'آبان 1400'!AP728</f>
        <v>3000000</v>
      </c>
      <c r="AP727" s="124">
        <f>'آبان 1400'!AQ728</f>
        <v>0</v>
      </c>
      <c r="AQ727" s="124">
        <f>'آبان 1400'!AR728</f>
        <v>0</v>
      </c>
      <c r="AR727" s="124">
        <f>'آبان 1400'!AS728</f>
        <v>0</v>
      </c>
      <c r="AS727" s="379">
        <f>'آبان 1400'!AT728</f>
        <v>0</v>
      </c>
      <c r="AT727" s="372">
        <f t="shared" si="489"/>
        <v>78223158.216000006</v>
      </c>
      <c r="AU727" s="174">
        <f>'آبان 1400'!AV728</f>
        <v>54308316.440880008</v>
      </c>
      <c r="AV727" s="142">
        <f>'آبان 1400'!AW728</f>
        <v>72912168.215999991</v>
      </c>
      <c r="AW727" s="143">
        <f t="shared" si="490"/>
        <v>5103851.7751199994</v>
      </c>
      <c r="AX727" s="76">
        <f t="shared" si="491"/>
        <v>1430831.644088001</v>
      </c>
      <c r="AY727" s="143">
        <f>'آبان 1400'!AZ728</f>
        <v>0</v>
      </c>
      <c r="AZ727" s="143">
        <f>'آبان 1400'!BA728</f>
        <v>0</v>
      </c>
      <c r="BA727" s="143">
        <f>'آبان 1400'!BB728</f>
        <v>0</v>
      </c>
      <c r="BB727" s="143">
        <f>'آبان 1400'!BC728</f>
        <v>0</v>
      </c>
      <c r="BC727" s="143">
        <f>'آبان 1400'!BD728</f>
        <v>0</v>
      </c>
      <c r="BD727" s="143">
        <f>'آبان 1400'!BE728</f>
        <v>0</v>
      </c>
      <c r="BE727" s="143">
        <f>'آبان 1400'!BF728</f>
        <v>0</v>
      </c>
      <c r="BF727" s="144">
        <f t="shared" si="492"/>
        <v>6534683.4192080004</v>
      </c>
      <c r="BG727" s="141">
        <f t="shared" si="493"/>
        <v>71688474</v>
      </c>
      <c r="BH727" s="145">
        <f t="shared" si="494"/>
        <v>78223158.216000006</v>
      </c>
      <c r="BI727" s="128">
        <f t="shared" si="487"/>
        <v>4659160</v>
      </c>
      <c r="BJ727" s="146">
        <f t="shared" si="495"/>
        <v>2329580</v>
      </c>
      <c r="BK727" s="146">
        <f t="shared" si="496"/>
        <v>698874</v>
      </c>
      <c r="BL727" s="147">
        <f t="shared" si="497"/>
        <v>1120000</v>
      </c>
      <c r="BM727" s="383">
        <v>0</v>
      </c>
      <c r="BN727" s="148">
        <f t="shared" si="498"/>
        <v>87030772.216000006</v>
      </c>
      <c r="BO727" s="149">
        <f t="shared" si="499"/>
        <v>72912168.215999991</v>
      </c>
      <c r="BP727" s="150">
        <f t="shared" si="500"/>
        <v>16769798.689679999</v>
      </c>
      <c r="BQ727" s="151">
        <f t="shared" si="501"/>
        <v>103800570.90568</v>
      </c>
      <c r="BR727" s="152">
        <f t="shared" si="502"/>
        <v>100800</v>
      </c>
      <c r="BS727" s="148">
        <f t="shared" si="503"/>
        <v>103901370.90568</v>
      </c>
      <c r="BT727" s="136">
        <v>0</v>
      </c>
      <c r="BU727" s="149">
        <f t="shared" si="504"/>
        <v>8703077.2216000017</v>
      </c>
      <c r="BV727" s="153">
        <f t="shared" si="505"/>
        <v>4351538.6108000008</v>
      </c>
      <c r="BW727" s="134">
        <f t="shared" si="506"/>
        <v>90846755.073280007</v>
      </c>
      <c r="BX727" s="148">
        <f t="shared" si="507"/>
        <v>7687614</v>
      </c>
      <c r="BY727" s="135">
        <f t="shared" si="508"/>
        <v>83159141.073280007</v>
      </c>
      <c r="CD727" s="400">
        <f>'آبان 1400'!AU728</f>
        <v>78223158.216000006</v>
      </c>
      <c r="CE727" s="401">
        <f>'آبان 1400'!AV728</f>
        <v>54308316.440880008</v>
      </c>
      <c r="CF727" s="401">
        <f>'آبان 1400'!AW728</f>
        <v>72912168.215999991</v>
      </c>
      <c r="CG727" s="401">
        <f>'آبان 1400'!AX728</f>
        <v>5103851.7751199994</v>
      </c>
      <c r="CH727" s="401">
        <f>'آبان 1400'!AY728</f>
        <v>1430831.644088001</v>
      </c>
      <c r="CI727" s="401">
        <f>'آبان 1400'!AZ728</f>
        <v>0</v>
      </c>
      <c r="CJ727" s="401">
        <f>'آبان 1400'!BA728</f>
        <v>0</v>
      </c>
      <c r="CK727" s="401">
        <f>'آبان 1400'!BB728</f>
        <v>0</v>
      </c>
      <c r="CL727" s="401">
        <f>'آبان 1400'!BC728</f>
        <v>0</v>
      </c>
      <c r="CM727" s="401">
        <f>'آبان 1400'!BD728</f>
        <v>0</v>
      </c>
      <c r="CN727" s="401">
        <f>'آبان 1400'!BE728</f>
        <v>0</v>
      </c>
      <c r="CO727" s="401">
        <f>'آبان 1400'!BF728</f>
        <v>0</v>
      </c>
      <c r="CP727" s="401">
        <f>'آبان 1400'!BG728</f>
        <v>6534683.4192080004</v>
      </c>
      <c r="CQ727" s="401">
        <f>'آبان 1400'!BH728</f>
        <v>71688474</v>
      </c>
      <c r="CR727" s="401">
        <f t="shared" si="509"/>
        <v>78223158.216000006</v>
      </c>
      <c r="CS727" s="56">
        <f t="shared" si="510"/>
        <v>4659160</v>
      </c>
      <c r="CT727" s="400">
        <f t="shared" si="511"/>
        <v>2329580</v>
      </c>
      <c r="CU727" s="401">
        <f t="shared" si="512"/>
        <v>698874</v>
      </c>
      <c r="CV727" s="401">
        <f t="shared" si="513"/>
        <v>1120000</v>
      </c>
      <c r="CW727" s="56">
        <v>0</v>
      </c>
      <c r="CX727" s="401">
        <f t="shared" si="514"/>
        <v>87030772.216000006</v>
      </c>
      <c r="CY727" s="401">
        <f t="shared" si="515"/>
        <v>72912168.215999991</v>
      </c>
      <c r="CZ727" s="401">
        <f t="shared" si="516"/>
        <v>16769798.689679999</v>
      </c>
      <c r="DA727" s="401">
        <f t="shared" si="517"/>
        <v>103800570.90568</v>
      </c>
      <c r="DB727" s="401">
        <f t="shared" si="518"/>
        <v>100800</v>
      </c>
      <c r="DC727" s="401">
        <f t="shared" si="519"/>
        <v>103901370.90568</v>
      </c>
      <c r="DD727" s="406">
        <v>0</v>
      </c>
      <c r="DE727" s="401">
        <f t="shared" si="520"/>
        <v>8703077.2216000017</v>
      </c>
      <c r="DF727" s="401">
        <f t="shared" si="521"/>
        <v>4351538.6108000008</v>
      </c>
      <c r="DG727" s="401">
        <f t="shared" si="522"/>
        <v>90846755.073280007</v>
      </c>
      <c r="DH727" s="401">
        <f t="shared" si="523"/>
        <v>7687614</v>
      </c>
      <c r="DI727" s="401">
        <f t="shared" si="524"/>
        <v>83159141.073280007</v>
      </c>
      <c r="DJ727" s="401">
        <f t="shared" si="525"/>
        <v>0</v>
      </c>
      <c r="DL727" s="408">
        <f t="shared" si="526"/>
        <v>6638737.5</v>
      </c>
      <c r="DM727" s="408">
        <f t="shared" si="527"/>
        <v>-1979577.5</v>
      </c>
    </row>
    <row r="728" spans="1:117" s="56" customFormat="1" ht="21" x14ac:dyDescent="0.2">
      <c r="A728" s="192">
        <f t="shared" si="488"/>
        <v>2655495</v>
      </c>
      <c r="B728" s="137">
        <f>'آبان 1400'!B729</f>
        <v>723</v>
      </c>
      <c r="C728" s="137">
        <f>'آبان 1400'!C729</f>
        <v>522</v>
      </c>
      <c r="D728" s="137">
        <f>'آبان 1400'!D729</f>
        <v>13073</v>
      </c>
      <c r="E728" s="137" t="str">
        <f>'آبان 1400'!E729</f>
        <v xml:space="preserve">مهدی </v>
      </c>
      <c r="F728" s="137" t="str">
        <f>'آبان 1400'!F729</f>
        <v>کیانی</v>
      </c>
      <c r="G728" s="137" t="str">
        <f>'آبان 1400'!G729</f>
        <v>نگهبان</v>
      </c>
      <c r="H728" s="137" t="str">
        <f>'آبان 1400'!H729</f>
        <v>البرز</v>
      </c>
      <c r="I728" s="137" t="str">
        <f>'آبان 1400'!I729</f>
        <v>254-700-3679275-1</v>
      </c>
      <c r="J728" s="137" t="str">
        <f>'آبان 1400'!J729</f>
        <v>0065949730</v>
      </c>
      <c r="K728" s="137" t="str">
        <f>'آبان 1400'!K729</f>
        <v>0028824672</v>
      </c>
      <c r="L728" s="137" t="str">
        <f>'آبان 1400'!L729</f>
        <v>البرز</v>
      </c>
      <c r="M728" s="137" t="str">
        <f>'آبان 1400'!M729</f>
        <v>نگهبان</v>
      </c>
      <c r="N728" s="121" t="str">
        <f>'آبان 1400'!N729</f>
        <v>*</v>
      </c>
      <c r="O728" s="120">
        <f>'آبان 1400'!O729</f>
        <v>0</v>
      </c>
      <c r="P728" s="122">
        <f>'آبان 1400'!P729</f>
        <v>0</v>
      </c>
      <c r="Q728" s="362">
        <f>'آبان 1400'!Q729</f>
        <v>30</v>
      </c>
      <c r="R728" s="362">
        <f>'آبان 1400'!R729</f>
        <v>120</v>
      </c>
      <c r="S728" s="362">
        <f>'آبان 1400'!S729</f>
        <v>110</v>
      </c>
      <c r="T728" s="362">
        <f>'آبان 1400'!T729</f>
        <v>29.33</v>
      </c>
      <c r="U728" s="138">
        <f>'آبان 1400'!U729</f>
        <v>0</v>
      </c>
      <c r="V728" s="121">
        <f>'آبان 1400'!W729</f>
        <v>0</v>
      </c>
      <c r="W728" s="122">
        <f>'آبان 1400'!X729</f>
        <v>0</v>
      </c>
      <c r="X728" s="370">
        <f>'آبان 1400'!Y729</f>
        <v>2</v>
      </c>
      <c r="Y728" s="370">
        <f>'آبان 1400'!Z729</f>
        <v>2</v>
      </c>
      <c r="Z728" s="139">
        <f>'آبان 1400'!AA729</f>
        <v>885165</v>
      </c>
      <c r="AA728" s="139">
        <f>'آبان 1400'!AB729</f>
        <v>46667</v>
      </c>
      <c r="AB728" s="139">
        <f>'آبان 1400'!AC729</f>
        <v>931832</v>
      </c>
      <c r="AC728" s="139">
        <f>'آبان 1400'!AD729</f>
        <v>4500000</v>
      </c>
      <c r="AD728" s="139">
        <f>'آبان 1400'!AE729</f>
        <v>6000000</v>
      </c>
      <c r="AE728" s="140">
        <f>'آبان 1400'!AF729</f>
        <v>177895.19999999998</v>
      </c>
      <c r="AF728" s="123">
        <f>'آبان 1400'!AG729</f>
        <v>26554950</v>
      </c>
      <c r="AG728" s="124">
        <f>'آبان 1400'!AH729</f>
        <v>1400010</v>
      </c>
      <c r="AH728" s="124">
        <f>'آبان 1400'!AI729</f>
        <v>21347423.999999996</v>
      </c>
      <c r="AI728" s="124">
        <f>'آبان 1400'!AJ729</f>
        <v>5310990</v>
      </c>
      <c r="AJ728" s="124">
        <f>'آبان 1400'!AK729</f>
        <v>4500000</v>
      </c>
      <c r="AK728" s="124">
        <f>'آبان 1400'!AL729</f>
        <v>6000000</v>
      </c>
      <c r="AL728" s="124">
        <f>'آبان 1400'!AM729</f>
        <v>4892117.9999999991</v>
      </c>
      <c r="AM728" s="124">
        <f>'آبان 1400'!AN729</f>
        <v>5217666.2159999991</v>
      </c>
      <c r="AN728" s="124">
        <f>'آبان 1400'!AO729</f>
        <v>0</v>
      </c>
      <c r="AO728" s="124">
        <f>'آبان 1400'!AP729</f>
        <v>2800000</v>
      </c>
      <c r="AP728" s="124">
        <f>'آبان 1400'!AQ729</f>
        <v>0</v>
      </c>
      <c r="AQ728" s="124">
        <f>'آبان 1400'!AR729</f>
        <v>0</v>
      </c>
      <c r="AR728" s="124">
        <f>'آبان 1400'!AS729</f>
        <v>0</v>
      </c>
      <c r="AS728" s="379">
        <f>'آبان 1400'!AT729</f>
        <v>0</v>
      </c>
      <c r="AT728" s="372">
        <f t="shared" si="489"/>
        <v>78023158.216000006</v>
      </c>
      <c r="AU728" s="174">
        <f>'آبان 1400'!AV729</f>
        <v>54322316.440880008</v>
      </c>
      <c r="AV728" s="142">
        <f>'آبان 1400'!AW729</f>
        <v>72712168.215999991</v>
      </c>
      <c r="AW728" s="143">
        <f t="shared" si="490"/>
        <v>5089851.7751199994</v>
      </c>
      <c r="AX728" s="76">
        <f t="shared" si="491"/>
        <v>1432231.644088001</v>
      </c>
      <c r="AY728" s="143">
        <f>'آبان 1400'!AZ729</f>
        <v>0</v>
      </c>
      <c r="AZ728" s="143">
        <f>'آبان 1400'!BA729</f>
        <v>0</v>
      </c>
      <c r="BA728" s="143">
        <f>'آبان 1400'!BB729</f>
        <v>0</v>
      </c>
      <c r="BB728" s="143">
        <f>'آبان 1400'!BC729</f>
        <v>0</v>
      </c>
      <c r="BC728" s="143">
        <f>'آبان 1400'!BD729</f>
        <v>0</v>
      </c>
      <c r="BD728" s="143">
        <f>'آبان 1400'!BE729</f>
        <v>0</v>
      </c>
      <c r="BE728" s="143">
        <f>'آبان 1400'!BF729</f>
        <v>0</v>
      </c>
      <c r="BF728" s="144">
        <f t="shared" si="492"/>
        <v>6522083.4192080004</v>
      </c>
      <c r="BG728" s="141">
        <f t="shared" si="493"/>
        <v>71501074</v>
      </c>
      <c r="BH728" s="145">
        <f t="shared" si="494"/>
        <v>78023158.216000006</v>
      </c>
      <c r="BI728" s="128">
        <f t="shared" si="487"/>
        <v>4659160</v>
      </c>
      <c r="BJ728" s="146">
        <f t="shared" si="495"/>
        <v>2329580</v>
      </c>
      <c r="BK728" s="146">
        <f t="shared" si="496"/>
        <v>698874</v>
      </c>
      <c r="BL728" s="147">
        <f t="shared" si="497"/>
        <v>1120000</v>
      </c>
      <c r="BM728" s="383">
        <v>0</v>
      </c>
      <c r="BN728" s="148">
        <f t="shared" si="498"/>
        <v>86830772.216000006</v>
      </c>
      <c r="BO728" s="149">
        <f t="shared" si="499"/>
        <v>72712168.215999991</v>
      </c>
      <c r="BP728" s="150">
        <f t="shared" si="500"/>
        <v>16723798.689679999</v>
      </c>
      <c r="BQ728" s="151">
        <f t="shared" si="501"/>
        <v>103554570.90568</v>
      </c>
      <c r="BR728" s="152">
        <f t="shared" si="502"/>
        <v>100800</v>
      </c>
      <c r="BS728" s="148">
        <f t="shared" si="503"/>
        <v>103655370.90568</v>
      </c>
      <c r="BT728" s="136">
        <v>0</v>
      </c>
      <c r="BU728" s="149">
        <f t="shared" si="504"/>
        <v>8683077.2216000017</v>
      </c>
      <c r="BV728" s="153">
        <f t="shared" si="505"/>
        <v>4341538.6108000008</v>
      </c>
      <c r="BW728" s="134">
        <f t="shared" si="506"/>
        <v>90630755.073280007</v>
      </c>
      <c r="BX728" s="148">
        <f t="shared" si="507"/>
        <v>7687614</v>
      </c>
      <c r="BY728" s="135">
        <f t="shared" si="508"/>
        <v>82943141.073280007</v>
      </c>
      <c r="CD728" s="400">
        <f>'آبان 1400'!AU729</f>
        <v>78023158.216000006</v>
      </c>
      <c r="CE728" s="401">
        <f>'آبان 1400'!AV729</f>
        <v>54322316.440880008</v>
      </c>
      <c r="CF728" s="401">
        <f>'آبان 1400'!AW729</f>
        <v>72712168.215999991</v>
      </c>
      <c r="CG728" s="401">
        <f>'آبان 1400'!AX729</f>
        <v>5089851.7751199994</v>
      </c>
      <c r="CH728" s="401">
        <f>'آبان 1400'!AY729</f>
        <v>1432231.644088001</v>
      </c>
      <c r="CI728" s="401">
        <f>'آبان 1400'!AZ729</f>
        <v>0</v>
      </c>
      <c r="CJ728" s="401">
        <f>'آبان 1400'!BA729</f>
        <v>0</v>
      </c>
      <c r="CK728" s="401">
        <f>'آبان 1400'!BB729</f>
        <v>0</v>
      </c>
      <c r="CL728" s="401">
        <f>'آبان 1400'!BC729</f>
        <v>0</v>
      </c>
      <c r="CM728" s="401">
        <f>'آبان 1400'!BD729</f>
        <v>0</v>
      </c>
      <c r="CN728" s="401">
        <f>'آبان 1400'!BE729</f>
        <v>0</v>
      </c>
      <c r="CO728" s="401">
        <f>'آبان 1400'!BF729</f>
        <v>0</v>
      </c>
      <c r="CP728" s="401">
        <f>'آبان 1400'!BG729</f>
        <v>6522083.4192080004</v>
      </c>
      <c r="CQ728" s="401">
        <f>'آبان 1400'!BH729</f>
        <v>71501074</v>
      </c>
      <c r="CR728" s="401">
        <f t="shared" si="509"/>
        <v>78023158.216000006</v>
      </c>
      <c r="CS728" s="56">
        <f t="shared" si="510"/>
        <v>4659160</v>
      </c>
      <c r="CT728" s="400">
        <f t="shared" si="511"/>
        <v>2329580</v>
      </c>
      <c r="CU728" s="401">
        <f t="shared" si="512"/>
        <v>698874</v>
      </c>
      <c r="CV728" s="401">
        <f t="shared" si="513"/>
        <v>1120000</v>
      </c>
      <c r="CW728" s="56">
        <v>0</v>
      </c>
      <c r="CX728" s="401">
        <f t="shared" si="514"/>
        <v>86830772.216000006</v>
      </c>
      <c r="CY728" s="401">
        <f t="shared" si="515"/>
        <v>72712168.215999991</v>
      </c>
      <c r="CZ728" s="401">
        <f t="shared" si="516"/>
        <v>16723798.689679999</v>
      </c>
      <c r="DA728" s="401">
        <f t="shared" si="517"/>
        <v>103554570.90568</v>
      </c>
      <c r="DB728" s="401">
        <f t="shared" si="518"/>
        <v>100800</v>
      </c>
      <c r="DC728" s="401">
        <f t="shared" si="519"/>
        <v>103655370.90568</v>
      </c>
      <c r="DD728" s="406">
        <v>0</v>
      </c>
      <c r="DE728" s="401">
        <f t="shared" si="520"/>
        <v>8683077.2216000017</v>
      </c>
      <c r="DF728" s="401">
        <f t="shared" si="521"/>
        <v>4341538.6108000008</v>
      </c>
      <c r="DG728" s="401">
        <f t="shared" si="522"/>
        <v>90630755.073280007</v>
      </c>
      <c r="DH728" s="401">
        <f t="shared" si="523"/>
        <v>7687614</v>
      </c>
      <c r="DI728" s="401">
        <f t="shared" si="524"/>
        <v>82943141.073280007</v>
      </c>
      <c r="DJ728" s="401">
        <f t="shared" si="525"/>
        <v>0</v>
      </c>
      <c r="DL728" s="408">
        <f t="shared" si="526"/>
        <v>6638737.5</v>
      </c>
      <c r="DM728" s="408">
        <f t="shared" si="527"/>
        <v>-1979577.5</v>
      </c>
    </row>
    <row r="729" spans="1:117" s="56" customFormat="1" ht="21" x14ac:dyDescent="0.2">
      <c r="A729" s="192">
        <f t="shared" si="488"/>
        <v>2655495</v>
      </c>
      <c r="B729" s="137">
        <f>'آبان 1400'!B730</f>
        <v>724</v>
      </c>
      <c r="C729" s="137">
        <f>'آبان 1400'!C730</f>
        <v>523</v>
      </c>
      <c r="D729" s="137">
        <f>'آبان 1400'!D730</f>
        <v>13076</v>
      </c>
      <c r="E729" s="137" t="str">
        <f>'آبان 1400'!E730</f>
        <v>حامد</v>
      </c>
      <c r="F729" s="137" t="str">
        <f>'آبان 1400'!F730</f>
        <v>غلامپور دهسری</v>
      </c>
      <c r="G729" s="137" t="str">
        <f>'آبان 1400'!G730</f>
        <v>نگهبان</v>
      </c>
      <c r="H729" s="137" t="str">
        <f>'آبان 1400'!H730</f>
        <v>البرز</v>
      </c>
      <c r="I729" s="137" t="str">
        <f>'آبان 1400'!I730</f>
        <v>129-700-4317792-1</v>
      </c>
      <c r="J729" s="137" t="str">
        <f>'آبان 1400'!J730</f>
        <v>5170017219</v>
      </c>
      <c r="K729" s="137">
        <f>'آبان 1400'!K730</f>
        <v>0</v>
      </c>
      <c r="L729" s="137" t="str">
        <f>'آبان 1400'!L730</f>
        <v>البرز</v>
      </c>
      <c r="M729" s="137" t="str">
        <f>'آبان 1400'!M730</f>
        <v>نگهبان</v>
      </c>
      <c r="N729" s="121" t="str">
        <f>'آبان 1400'!N730</f>
        <v>*</v>
      </c>
      <c r="O729" s="120">
        <f>'آبان 1400'!O730</f>
        <v>0</v>
      </c>
      <c r="P729" s="122">
        <f>'آبان 1400'!P730</f>
        <v>0</v>
      </c>
      <c r="Q729" s="362">
        <f>'آبان 1400'!Q730</f>
        <v>30</v>
      </c>
      <c r="R729" s="362">
        <f>'آبان 1400'!R730</f>
        <v>120</v>
      </c>
      <c r="S729" s="362">
        <f>'آبان 1400'!S730</f>
        <v>110</v>
      </c>
      <c r="T729" s="362">
        <f>'آبان 1400'!T730</f>
        <v>29.33</v>
      </c>
      <c r="U729" s="138">
        <f>'آبان 1400'!U730</f>
        <v>0</v>
      </c>
      <c r="V729" s="121">
        <f>'آبان 1400'!W730</f>
        <v>0</v>
      </c>
      <c r="W729" s="122">
        <f>'آبان 1400'!X730</f>
        <v>0</v>
      </c>
      <c r="X729" s="370">
        <f>'آبان 1400'!Y730</f>
        <v>0</v>
      </c>
      <c r="Y729" s="370">
        <f>'آبان 1400'!Z730</f>
        <v>0</v>
      </c>
      <c r="Z729" s="139">
        <f>'آبان 1400'!AA730</f>
        <v>885165</v>
      </c>
      <c r="AA729" s="139">
        <f>'آبان 1400'!AB730</f>
        <v>0</v>
      </c>
      <c r="AB729" s="139">
        <f>'آبان 1400'!AC730</f>
        <v>885165</v>
      </c>
      <c r="AC729" s="139">
        <f>'آبان 1400'!AD730</f>
        <v>4500000</v>
      </c>
      <c r="AD729" s="139">
        <f>'آبان 1400'!AE730</f>
        <v>6000000</v>
      </c>
      <c r="AE729" s="140">
        <f>'آبان 1400'!AF730</f>
        <v>168986.04545454544</v>
      </c>
      <c r="AF729" s="123">
        <f>'آبان 1400'!AG730</f>
        <v>26554950</v>
      </c>
      <c r="AG729" s="124">
        <f>'آبان 1400'!AH730</f>
        <v>0</v>
      </c>
      <c r="AH729" s="124">
        <f>'آبان 1400'!AI730</f>
        <v>20278325.454545453</v>
      </c>
      <c r="AI729" s="124">
        <f>'آبان 1400'!AJ730</f>
        <v>0</v>
      </c>
      <c r="AJ729" s="124">
        <f>'آبان 1400'!AK730</f>
        <v>4500000</v>
      </c>
      <c r="AK729" s="124">
        <f>'آبان 1400'!AL730</f>
        <v>6000000</v>
      </c>
      <c r="AL729" s="124">
        <f>'آبان 1400'!AM730</f>
        <v>4647116.25</v>
      </c>
      <c r="AM729" s="124">
        <f>'آبان 1400'!AN730</f>
        <v>4956360.7131818179</v>
      </c>
      <c r="AN729" s="124">
        <f>'آبان 1400'!AO730</f>
        <v>0</v>
      </c>
      <c r="AO729" s="124">
        <f>'آبان 1400'!AP730</f>
        <v>3000000</v>
      </c>
      <c r="AP729" s="124">
        <f>'آبان 1400'!AQ730</f>
        <v>0</v>
      </c>
      <c r="AQ729" s="124">
        <f>'آبان 1400'!AR730</f>
        <v>0</v>
      </c>
      <c r="AR729" s="124">
        <f>'آبان 1400'!AS730</f>
        <v>0</v>
      </c>
      <c r="AS729" s="379">
        <f>'آبان 1400'!AT730</f>
        <v>0</v>
      </c>
      <c r="AT729" s="372">
        <f t="shared" si="489"/>
        <v>69936752.417727262</v>
      </c>
      <c r="AU729" s="174">
        <f>'آبان 1400'!AV730</f>
        <v>51541179.748486355</v>
      </c>
      <c r="AV729" s="142">
        <f>'آبان 1400'!AW730</f>
        <v>69936752.417727262</v>
      </c>
      <c r="AW729" s="143">
        <f t="shared" si="490"/>
        <v>4895572.6692409087</v>
      </c>
      <c r="AX729" s="76">
        <f t="shared" si="491"/>
        <v>1154117.9748486355</v>
      </c>
      <c r="AY729" s="143">
        <f>'آبان 1400'!AZ730</f>
        <v>0</v>
      </c>
      <c r="AZ729" s="143">
        <f>'آبان 1400'!BA730</f>
        <v>0</v>
      </c>
      <c r="BA729" s="143">
        <f>'آبان 1400'!BB730</f>
        <v>0</v>
      </c>
      <c r="BB729" s="143">
        <f>'آبان 1400'!BC730</f>
        <v>0</v>
      </c>
      <c r="BC729" s="143">
        <f>'آبان 1400'!BD730</f>
        <v>0</v>
      </c>
      <c r="BD729" s="143">
        <f>'آبان 1400'!BE730</f>
        <v>0</v>
      </c>
      <c r="BE729" s="143">
        <f>'آبان 1400'!BF730</f>
        <v>0</v>
      </c>
      <c r="BF729" s="144">
        <f t="shared" si="492"/>
        <v>6049690.6440895442</v>
      </c>
      <c r="BG729" s="141">
        <f t="shared" si="493"/>
        <v>63887061</v>
      </c>
      <c r="BH729" s="145">
        <f t="shared" si="494"/>
        <v>69936752.417727262</v>
      </c>
      <c r="BI729" s="128">
        <f t="shared" si="487"/>
        <v>4425825</v>
      </c>
      <c r="BJ729" s="146">
        <f t="shared" si="495"/>
        <v>2212912.5</v>
      </c>
      <c r="BK729" s="146">
        <f t="shared" si="496"/>
        <v>663873.75</v>
      </c>
      <c r="BL729" s="147">
        <f t="shared" si="497"/>
        <v>1120000</v>
      </c>
      <c r="BM729" s="383">
        <v>0</v>
      </c>
      <c r="BN729" s="148">
        <f t="shared" si="498"/>
        <v>78359363.667727262</v>
      </c>
      <c r="BO729" s="149">
        <f t="shared" si="499"/>
        <v>69936752.417727262</v>
      </c>
      <c r="BP729" s="150">
        <f t="shared" si="500"/>
        <v>16085453.056077272</v>
      </c>
      <c r="BQ729" s="151">
        <f t="shared" si="501"/>
        <v>94444816.723804533</v>
      </c>
      <c r="BR729" s="152">
        <f t="shared" si="502"/>
        <v>100800</v>
      </c>
      <c r="BS729" s="148">
        <f t="shared" si="503"/>
        <v>94545616.723804533</v>
      </c>
      <c r="BT729" s="136">
        <v>0</v>
      </c>
      <c r="BU729" s="149">
        <f t="shared" si="504"/>
        <v>7835936.3667727262</v>
      </c>
      <c r="BV729" s="153">
        <f t="shared" si="505"/>
        <v>3917968.1833863631</v>
      </c>
      <c r="BW729" s="134">
        <f t="shared" si="506"/>
        <v>82791712.173645437</v>
      </c>
      <c r="BX729" s="148">
        <f t="shared" si="507"/>
        <v>7302611.25</v>
      </c>
      <c r="BY729" s="135">
        <f t="shared" si="508"/>
        <v>75489100.923645437</v>
      </c>
      <c r="CD729" s="400">
        <f>'آبان 1400'!AU730</f>
        <v>69936752.417727262</v>
      </c>
      <c r="CE729" s="401">
        <f>'آبان 1400'!AV730</f>
        <v>51541179.748486355</v>
      </c>
      <c r="CF729" s="401">
        <f>'آبان 1400'!AW730</f>
        <v>69936752.417727262</v>
      </c>
      <c r="CG729" s="401">
        <f>'آبان 1400'!AX730</f>
        <v>4895572.6692409087</v>
      </c>
      <c r="CH729" s="401">
        <f>'آبان 1400'!AY730</f>
        <v>1154117.9748486355</v>
      </c>
      <c r="CI729" s="401">
        <f>'آبان 1400'!AZ730</f>
        <v>0</v>
      </c>
      <c r="CJ729" s="401">
        <f>'آبان 1400'!BA730</f>
        <v>0</v>
      </c>
      <c r="CK729" s="401">
        <f>'آبان 1400'!BB730</f>
        <v>0</v>
      </c>
      <c r="CL729" s="401">
        <f>'آبان 1400'!BC730</f>
        <v>0</v>
      </c>
      <c r="CM729" s="401">
        <f>'آبان 1400'!BD730</f>
        <v>0</v>
      </c>
      <c r="CN729" s="401">
        <f>'آبان 1400'!BE730</f>
        <v>0</v>
      </c>
      <c r="CO729" s="401">
        <f>'آبان 1400'!BF730</f>
        <v>0</v>
      </c>
      <c r="CP729" s="401">
        <f>'آبان 1400'!BG730</f>
        <v>6049690.6440895442</v>
      </c>
      <c r="CQ729" s="401">
        <f>'آبان 1400'!BH730</f>
        <v>63887061</v>
      </c>
      <c r="CR729" s="401">
        <f t="shared" si="509"/>
        <v>69936752.417727262</v>
      </c>
      <c r="CS729" s="56">
        <f t="shared" si="510"/>
        <v>4425825</v>
      </c>
      <c r="CT729" s="400">
        <f t="shared" si="511"/>
        <v>2212912.5</v>
      </c>
      <c r="CU729" s="401">
        <f t="shared" si="512"/>
        <v>663873.75</v>
      </c>
      <c r="CV729" s="401">
        <f t="shared" si="513"/>
        <v>1120000</v>
      </c>
      <c r="CW729" s="56">
        <v>0</v>
      </c>
      <c r="CX729" s="401">
        <f t="shared" si="514"/>
        <v>78359363.667727262</v>
      </c>
      <c r="CY729" s="401">
        <f t="shared" si="515"/>
        <v>69936752.417727262</v>
      </c>
      <c r="CZ729" s="401">
        <f t="shared" si="516"/>
        <v>16085453.056077272</v>
      </c>
      <c r="DA729" s="401">
        <f t="shared" si="517"/>
        <v>94444816.723804533</v>
      </c>
      <c r="DB729" s="401">
        <f t="shared" si="518"/>
        <v>100800</v>
      </c>
      <c r="DC729" s="401">
        <f t="shared" si="519"/>
        <v>94545616.723804533</v>
      </c>
      <c r="DD729" s="406">
        <v>0</v>
      </c>
      <c r="DE729" s="401">
        <f t="shared" si="520"/>
        <v>7835936.3667727262</v>
      </c>
      <c r="DF729" s="401">
        <f t="shared" si="521"/>
        <v>3917968.1833863631</v>
      </c>
      <c r="DG729" s="401">
        <f t="shared" si="522"/>
        <v>82791712.173645437</v>
      </c>
      <c r="DH729" s="401">
        <f t="shared" si="523"/>
        <v>7302611.25</v>
      </c>
      <c r="DI729" s="401">
        <f t="shared" si="524"/>
        <v>75489100.923645437</v>
      </c>
      <c r="DJ729" s="401">
        <f t="shared" si="525"/>
        <v>0</v>
      </c>
      <c r="DL729" s="408">
        <f t="shared" si="526"/>
        <v>6638737.5</v>
      </c>
      <c r="DM729" s="408">
        <f t="shared" si="527"/>
        <v>-2212912.5</v>
      </c>
    </row>
    <row r="730" spans="1:117" s="56" customFormat="1" ht="21" x14ac:dyDescent="0.2">
      <c r="A730" s="192">
        <f t="shared" si="488"/>
        <v>2655495</v>
      </c>
      <c r="B730" s="137">
        <f>'آبان 1400'!B731</f>
        <v>725</v>
      </c>
      <c r="C730" s="137">
        <f>'آبان 1400'!C731</f>
        <v>524</v>
      </c>
      <c r="D730" s="137">
        <f>'آبان 1400'!D731</f>
        <v>13077</v>
      </c>
      <c r="E730" s="137" t="str">
        <f>'آبان 1400'!E731</f>
        <v>عباس</v>
      </c>
      <c r="F730" s="137" t="str">
        <f>'آبان 1400'!F731</f>
        <v>نوری</v>
      </c>
      <c r="G730" s="137" t="str">
        <f>'آبان 1400'!G731</f>
        <v>نگهبان</v>
      </c>
      <c r="H730" s="137" t="str">
        <f>'آبان 1400'!H731</f>
        <v>البرز</v>
      </c>
      <c r="I730" s="137" t="str">
        <f>'آبان 1400'!I731</f>
        <v>129-700-4317433-1</v>
      </c>
      <c r="J730" s="137" t="str">
        <f>'آبان 1400'!J731</f>
        <v>0065015762</v>
      </c>
      <c r="K730" s="137" t="str">
        <f>'آبان 1400'!K731</f>
        <v>0023092685</v>
      </c>
      <c r="L730" s="137" t="str">
        <f>'آبان 1400'!L731</f>
        <v>البرز</v>
      </c>
      <c r="M730" s="137" t="str">
        <f>'آبان 1400'!M731</f>
        <v>نگهبان</v>
      </c>
      <c r="N730" s="121" t="str">
        <f>'آبان 1400'!N731</f>
        <v>*</v>
      </c>
      <c r="O730" s="120">
        <f>'آبان 1400'!O731</f>
        <v>0</v>
      </c>
      <c r="P730" s="122">
        <f>'آبان 1400'!P731</f>
        <v>0</v>
      </c>
      <c r="Q730" s="362">
        <f>'آبان 1400'!Q731</f>
        <v>30</v>
      </c>
      <c r="R730" s="362">
        <f>'آبان 1400'!R731</f>
        <v>120</v>
      </c>
      <c r="S730" s="362">
        <f>'آبان 1400'!S731</f>
        <v>110</v>
      </c>
      <c r="T730" s="362">
        <f>'آبان 1400'!T731</f>
        <v>29.33</v>
      </c>
      <c r="U730" s="138">
        <f>'آبان 1400'!U731</f>
        <v>0</v>
      </c>
      <c r="V730" s="121">
        <f>'آبان 1400'!W731</f>
        <v>0</v>
      </c>
      <c r="W730" s="122">
        <f>'آبان 1400'!X731</f>
        <v>0</v>
      </c>
      <c r="X730" s="370">
        <f>'آبان 1400'!Y731</f>
        <v>0</v>
      </c>
      <c r="Y730" s="370">
        <f>'آبان 1400'!Z731</f>
        <v>1</v>
      </c>
      <c r="Z730" s="139">
        <f>'آبان 1400'!AA731</f>
        <v>885165</v>
      </c>
      <c r="AA730" s="139">
        <f>'آبان 1400'!AB731</f>
        <v>0</v>
      </c>
      <c r="AB730" s="139">
        <f>'آبان 1400'!AC731</f>
        <v>885165</v>
      </c>
      <c r="AC730" s="139">
        <f>'آبان 1400'!AD731</f>
        <v>4500000</v>
      </c>
      <c r="AD730" s="139">
        <f>'آبان 1400'!AE731</f>
        <v>6000000</v>
      </c>
      <c r="AE730" s="140">
        <f>'آبان 1400'!AF731</f>
        <v>168986.04545454544</v>
      </c>
      <c r="AF730" s="123">
        <f>'آبان 1400'!AG731</f>
        <v>26554950</v>
      </c>
      <c r="AG730" s="124">
        <f>'آبان 1400'!AH731</f>
        <v>0</v>
      </c>
      <c r="AH730" s="124">
        <f>'آبان 1400'!AI731</f>
        <v>20278325.454545453</v>
      </c>
      <c r="AI730" s="124">
        <f>'آبان 1400'!AJ731</f>
        <v>2655495</v>
      </c>
      <c r="AJ730" s="124">
        <f>'آبان 1400'!AK731</f>
        <v>4500000</v>
      </c>
      <c r="AK730" s="124">
        <f>'آبان 1400'!AL731</f>
        <v>6000000</v>
      </c>
      <c r="AL730" s="124">
        <f>'آبان 1400'!AM731</f>
        <v>4647116.25</v>
      </c>
      <c r="AM730" s="124">
        <f>'آبان 1400'!AN731</f>
        <v>4956360.7131818179</v>
      </c>
      <c r="AN730" s="124">
        <f>'آبان 1400'!AO731</f>
        <v>0</v>
      </c>
      <c r="AO730" s="124">
        <f>'آبان 1400'!AP731</f>
        <v>3000000</v>
      </c>
      <c r="AP730" s="124">
        <f>'آبان 1400'!AQ731</f>
        <v>0</v>
      </c>
      <c r="AQ730" s="124">
        <f>'آبان 1400'!AR731</f>
        <v>0</v>
      </c>
      <c r="AR730" s="124">
        <f>'آبان 1400'!AS731</f>
        <v>0</v>
      </c>
      <c r="AS730" s="379">
        <f>'آبان 1400'!AT731</f>
        <v>0</v>
      </c>
      <c r="AT730" s="372">
        <f t="shared" si="489"/>
        <v>72592247.417727277</v>
      </c>
      <c r="AU730" s="174">
        <f>'آبان 1400'!AV731</f>
        <v>51541179.74848637</v>
      </c>
      <c r="AV730" s="142">
        <f>'آبان 1400'!AW731</f>
        <v>69936752.417727262</v>
      </c>
      <c r="AW730" s="143">
        <f t="shared" si="490"/>
        <v>4895572.6692409087</v>
      </c>
      <c r="AX730" s="76">
        <f t="shared" si="491"/>
        <v>1154117.9748486371</v>
      </c>
      <c r="AY730" s="143">
        <f>'آبان 1400'!AZ731</f>
        <v>0</v>
      </c>
      <c r="AZ730" s="143">
        <f>'آبان 1400'!BA731</f>
        <v>0</v>
      </c>
      <c r="BA730" s="143">
        <f>'آبان 1400'!BB731</f>
        <v>0</v>
      </c>
      <c r="BB730" s="143">
        <f>'آبان 1400'!BC731</f>
        <v>0</v>
      </c>
      <c r="BC730" s="143">
        <f>'آبان 1400'!BD731</f>
        <v>0</v>
      </c>
      <c r="BD730" s="143">
        <f>'آبان 1400'!BE731</f>
        <v>0</v>
      </c>
      <c r="BE730" s="143">
        <f>'آبان 1400'!BF731</f>
        <v>0</v>
      </c>
      <c r="BF730" s="144">
        <f t="shared" si="492"/>
        <v>6049690.6440895461</v>
      </c>
      <c r="BG730" s="141">
        <f t="shared" si="493"/>
        <v>66542556</v>
      </c>
      <c r="BH730" s="145">
        <f t="shared" si="494"/>
        <v>72592247.417727277</v>
      </c>
      <c r="BI730" s="128">
        <f t="shared" si="487"/>
        <v>4425825</v>
      </c>
      <c r="BJ730" s="146">
        <f t="shared" si="495"/>
        <v>2212912.5</v>
      </c>
      <c r="BK730" s="146">
        <f t="shared" si="496"/>
        <v>663873.75</v>
      </c>
      <c r="BL730" s="147">
        <f t="shared" si="497"/>
        <v>1120000</v>
      </c>
      <c r="BM730" s="383">
        <v>0</v>
      </c>
      <c r="BN730" s="148">
        <f t="shared" si="498"/>
        <v>81014858.667727277</v>
      </c>
      <c r="BO730" s="149">
        <f t="shared" si="499"/>
        <v>69936752.417727262</v>
      </c>
      <c r="BP730" s="150">
        <f t="shared" si="500"/>
        <v>16085453.056077272</v>
      </c>
      <c r="BQ730" s="151">
        <f t="shared" si="501"/>
        <v>97100311.723804548</v>
      </c>
      <c r="BR730" s="152">
        <f t="shared" si="502"/>
        <v>100800</v>
      </c>
      <c r="BS730" s="148">
        <f t="shared" si="503"/>
        <v>97201111.723804548</v>
      </c>
      <c r="BT730" s="136">
        <v>0</v>
      </c>
      <c r="BU730" s="149">
        <f t="shared" si="504"/>
        <v>8101485.866772728</v>
      </c>
      <c r="BV730" s="153">
        <f t="shared" si="505"/>
        <v>4050742.933386364</v>
      </c>
      <c r="BW730" s="134">
        <f t="shared" si="506"/>
        <v>85048882.923645452</v>
      </c>
      <c r="BX730" s="148">
        <f t="shared" si="507"/>
        <v>7302611.25</v>
      </c>
      <c r="BY730" s="135">
        <f t="shared" si="508"/>
        <v>77746271.673645452</v>
      </c>
      <c r="CD730" s="400">
        <f>'آبان 1400'!AU731</f>
        <v>72592247.417727277</v>
      </c>
      <c r="CE730" s="401">
        <f>'آبان 1400'!AV731</f>
        <v>51541179.74848637</v>
      </c>
      <c r="CF730" s="401">
        <f>'آبان 1400'!AW731</f>
        <v>69936752.417727262</v>
      </c>
      <c r="CG730" s="401">
        <f>'آبان 1400'!AX731</f>
        <v>4895572.6692409087</v>
      </c>
      <c r="CH730" s="401">
        <f>'آبان 1400'!AY731</f>
        <v>1154117.9748486371</v>
      </c>
      <c r="CI730" s="401">
        <f>'آبان 1400'!AZ731</f>
        <v>0</v>
      </c>
      <c r="CJ730" s="401">
        <f>'آبان 1400'!BA731</f>
        <v>0</v>
      </c>
      <c r="CK730" s="401">
        <f>'آبان 1400'!BB731</f>
        <v>0</v>
      </c>
      <c r="CL730" s="401">
        <f>'آبان 1400'!BC731</f>
        <v>0</v>
      </c>
      <c r="CM730" s="401">
        <f>'آبان 1400'!BD731</f>
        <v>0</v>
      </c>
      <c r="CN730" s="401">
        <f>'آبان 1400'!BE731</f>
        <v>0</v>
      </c>
      <c r="CO730" s="401">
        <f>'آبان 1400'!BF731</f>
        <v>0</v>
      </c>
      <c r="CP730" s="401">
        <f>'آبان 1400'!BG731</f>
        <v>6049690.6440895461</v>
      </c>
      <c r="CQ730" s="401">
        <f>'آبان 1400'!BH731</f>
        <v>66542556</v>
      </c>
      <c r="CR730" s="401">
        <f t="shared" si="509"/>
        <v>72592247.417727277</v>
      </c>
      <c r="CS730" s="56">
        <f t="shared" si="510"/>
        <v>4425825</v>
      </c>
      <c r="CT730" s="400">
        <f t="shared" si="511"/>
        <v>2212912.5</v>
      </c>
      <c r="CU730" s="401">
        <f t="shared" si="512"/>
        <v>663873.75</v>
      </c>
      <c r="CV730" s="401">
        <f t="shared" si="513"/>
        <v>1120000</v>
      </c>
      <c r="CW730" s="56">
        <v>0</v>
      </c>
      <c r="CX730" s="401">
        <f t="shared" si="514"/>
        <v>81014858.667727277</v>
      </c>
      <c r="CY730" s="401">
        <f t="shared" si="515"/>
        <v>69936752.417727262</v>
      </c>
      <c r="CZ730" s="401">
        <f t="shared" si="516"/>
        <v>16085453.056077272</v>
      </c>
      <c r="DA730" s="401">
        <f t="shared" si="517"/>
        <v>97100311.723804548</v>
      </c>
      <c r="DB730" s="401">
        <f t="shared" si="518"/>
        <v>100800</v>
      </c>
      <c r="DC730" s="401">
        <f t="shared" si="519"/>
        <v>97201111.723804548</v>
      </c>
      <c r="DD730" s="406">
        <v>0</v>
      </c>
      <c r="DE730" s="401">
        <f t="shared" si="520"/>
        <v>8101485.866772728</v>
      </c>
      <c r="DF730" s="401">
        <f t="shared" si="521"/>
        <v>4050742.933386364</v>
      </c>
      <c r="DG730" s="401">
        <f t="shared" si="522"/>
        <v>85048882.923645452</v>
      </c>
      <c r="DH730" s="401">
        <f t="shared" si="523"/>
        <v>7302611.25</v>
      </c>
      <c r="DI730" s="401">
        <f t="shared" si="524"/>
        <v>77746271.673645452</v>
      </c>
      <c r="DJ730" s="401">
        <f t="shared" si="525"/>
        <v>0</v>
      </c>
      <c r="DL730" s="408">
        <f t="shared" si="526"/>
        <v>6638737.5</v>
      </c>
      <c r="DM730" s="408">
        <f t="shared" si="527"/>
        <v>-2212912.5</v>
      </c>
    </row>
    <row r="731" spans="1:117" s="56" customFormat="1" ht="21" x14ac:dyDescent="0.2">
      <c r="A731" s="192">
        <f t="shared" si="488"/>
        <v>2655495</v>
      </c>
      <c r="B731" s="137">
        <f>'آبان 1400'!B732</f>
        <v>726</v>
      </c>
      <c r="C731" s="137">
        <f>'آبان 1400'!C732</f>
        <v>525</v>
      </c>
      <c r="D731" s="137">
        <f>'آبان 1400'!D732</f>
        <v>13037</v>
      </c>
      <c r="E731" s="137" t="str">
        <f>'آبان 1400'!E732</f>
        <v>هادی</v>
      </c>
      <c r="F731" s="137" t="str">
        <f>'آبان 1400'!F732</f>
        <v>احمدی سهامیه</v>
      </c>
      <c r="G731" s="137" t="str">
        <f>'آبان 1400'!G732</f>
        <v>نگهبان</v>
      </c>
      <c r="H731" s="137" t="str">
        <f>'آبان 1400'!H732</f>
        <v>البرز</v>
      </c>
      <c r="I731" s="137" t="str">
        <f>'آبان 1400'!I732</f>
        <v>129-813-1250981-1</v>
      </c>
      <c r="J731" s="137" t="str">
        <f>'آبان 1400'!J732</f>
        <v>0054239532</v>
      </c>
      <c r="K731" s="137" t="str">
        <f>'آبان 1400'!K732</f>
        <v>0026147600</v>
      </c>
      <c r="L731" s="137" t="str">
        <f>'آبان 1400'!L732</f>
        <v>البرز</v>
      </c>
      <c r="M731" s="137" t="str">
        <f>'آبان 1400'!M732</f>
        <v>نگهبان</v>
      </c>
      <c r="N731" s="121" t="str">
        <f>'آبان 1400'!N732</f>
        <v>*</v>
      </c>
      <c r="O731" s="120">
        <f>'آبان 1400'!O732</f>
        <v>0</v>
      </c>
      <c r="P731" s="122">
        <f>'آبان 1400'!P732</f>
        <v>0</v>
      </c>
      <c r="Q731" s="362">
        <f>'آبان 1400'!Q732</f>
        <v>30</v>
      </c>
      <c r="R731" s="362">
        <f>'آبان 1400'!R732</f>
        <v>120</v>
      </c>
      <c r="S731" s="362">
        <f>'آبان 1400'!S732</f>
        <v>110</v>
      </c>
      <c r="T731" s="362">
        <f>'آبان 1400'!T732</f>
        <v>29.33</v>
      </c>
      <c r="U731" s="138">
        <f>'آبان 1400'!U732</f>
        <v>0</v>
      </c>
      <c r="V731" s="121">
        <f>'آبان 1400'!W732</f>
        <v>0</v>
      </c>
      <c r="W731" s="122">
        <f>'آبان 1400'!X732</f>
        <v>0</v>
      </c>
      <c r="X731" s="370">
        <f>'آبان 1400'!Y732</f>
        <v>1</v>
      </c>
      <c r="Y731" s="370">
        <f>'آبان 1400'!Z732</f>
        <v>1</v>
      </c>
      <c r="Z731" s="139">
        <f>'آبان 1400'!AA732</f>
        <v>885165</v>
      </c>
      <c r="AA731" s="139">
        <f>'آبان 1400'!AB732</f>
        <v>46667</v>
      </c>
      <c r="AB731" s="139">
        <f>'آبان 1400'!AC732</f>
        <v>931832</v>
      </c>
      <c r="AC731" s="139">
        <f>'آبان 1400'!AD732</f>
        <v>4500000</v>
      </c>
      <c r="AD731" s="139">
        <f>'آبان 1400'!AE732</f>
        <v>6000000</v>
      </c>
      <c r="AE731" s="140">
        <f>'آبان 1400'!AF732</f>
        <v>177895.19999999998</v>
      </c>
      <c r="AF731" s="123">
        <f>'آبان 1400'!AG732</f>
        <v>26554950</v>
      </c>
      <c r="AG731" s="124">
        <f>'آبان 1400'!AH732</f>
        <v>1400010</v>
      </c>
      <c r="AH731" s="124">
        <f>'آبان 1400'!AI732</f>
        <v>21347423.999999996</v>
      </c>
      <c r="AI731" s="124">
        <f>'آبان 1400'!AJ732</f>
        <v>2655495</v>
      </c>
      <c r="AJ731" s="124">
        <f>'آبان 1400'!AK732</f>
        <v>4500000</v>
      </c>
      <c r="AK731" s="124">
        <f>'آبان 1400'!AL732</f>
        <v>6000000</v>
      </c>
      <c r="AL731" s="124">
        <f>'آبان 1400'!AM732</f>
        <v>4892117.9999999991</v>
      </c>
      <c r="AM731" s="124">
        <f>'آبان 1400'!AN732</f>
        <v>5217666.2159999991</v>
      </c>
      <c r="AN731" s="124">
        <f>'آبان 1400'!AO732</f>
        <v>0</v>
      </c>
      <c r="AO731" s="124">
        <f>'آبان 1400'!AP732</f>
        <v>2800000</v>
      </c>
      <c r="AP731" s="124">
        <f>'آبان 1400'!AQ732</f>
        <v>0</v>
      </c>
      <c r="AQ731" s="124">
        <f>'آبان 1400'!AR732</f>
        <v>0</v>
      </c>
      <c r="AR731" s="124">
        <f>'آبان 1400'!AS732</f>
        <v>0</v>
      </c>
      <c r="AS731" s="379">
        <f>'آبان 1400'!AT732</f>
        <v>0</v>
      </c>
      <c r="AT731" s="372">
        <f t="shared" si="489"/>
        <v>75367663.216000006</v>
      </c>
      <c r="AU731" s="174">
        <f>'آبان 1400'!AV732</f>
        <v>54322316.440880008</v>
      </c>
      <c r="AV731" s="142">
        <f>'آبان 1400'!AW732</f>
        <v>72712168.215999991</v>
      </c>
      <c r="AW731" s="143">
        <f t="shared" si="490"/>
        <v>5089851.7751199994</v>
      </c>
      <c r="AX731" s="76">
        <f t="shared" si="491"/>
        <v>1432231.644088001</v>
      </c>
      <c r="AY731" s="143">
        <f>'آبان 1400'!AZ732</f>
        <v>0</v>
      </c>
      <c r="AZ731" s="143">
        <f>'آبان 1400'!BA732</f>
        <v>0</v>
      </c>
      <c r="BA731" s="143">
        <f>'آبان 1400'!BB732</f>
        <v>0</v>
      </c>
      <c r="BB731" s="143">
        <f>'آبان 1400'!BC732</f>
        <v>0</v>
      </c>
      <c r="BC731" s="143">
        <f>'آبان 1400'!BD732</f>
        <v>0</v>
      </c>
      <c r="BD731" s="143">
        <f>'آبان 1400'!BE732</f>
        <v>0</v>
      </c>
      <c r="BE731" s="143">
        <f>'آبان 1400'!BF732</f>
        <v>0</v>
      </c>
      <c r="BF731" s="144">
        <f t="shared" si="492"/>
        <v>6522083.4192080004</v>
      </c>
      <c r="BG731" s="141">
        <f t="shared" si="493"/>
        <v>68845579</v>
      </c>
      <c r="BH731" s="145">
        <f t="shared" si="494"/>
        <v>75367663.216000006</v>
      </c>
      <c r="BI731" s="128">
        <f t="shared" si="487"/>
        <v>4659160</v>
      </c>
      <c r="BJ731" s="146">
        <f t="shared" si="495"/>
        <v>2329580</v>
      </c>
      <c r="BK731" s="146">
        <f t="shared" si="496"/>
        <v>698874</v>
      </c>
      <c r="BL731" s="147">
        <f t="shared" si="497"/>
        <v>1120000</v>
      </c>
      <c r="BM731" s="383">
        <v>0</v>
      </c>
      <c r="BN731" s="148">
        <f t="shared" si="498"/>
        <v>84175277.216000006</v>
      </c>
      <c r="BO731" s="149">
        <f t="shared" si="499"/>
        <v>72712168.215999991</v>
      </c>
      <c r="BP731" s="150">
        <f t="shared" si="500"/>
        <v>16723798.689679999</v>
      </c>
      <c r="BQ731" s="151">
        <f t="shared" si="501"/>
        <v>100899075.90568</v>
      </c>
      <c r="BR731" s="152">
        <f t="shared" si="502"/>
        <v>100800</v>
      </c>
      <c r="BS731" s="148">
        <f t="shared" si="503"/>
        <v>100999875.90568</v>
      </c>
      <c r="BT731" s="136">
        <v>0</v>
      </c>
      <c r="BU731" s="149">
        <f t="shared" si="504"/>
        <v>8417527.7216000017</v>
      </c>
      <c r="BV731" s="153">
        <f t="shared" si="505"/>
        <v>4208763.8608000008</v>
      </c>
      <c r="BW731" s="134">
        <f t="shared" si="506"/>
        <v>88373584.323280007</v>
      </c>
      <c r="BX731" s="148">
        <f t="shared" si="507"/>
        <v>7687614</v>
      </c>
      <c r="BY731" s="135">
        <f t="shared" si="508"/>
        <v>80685970.323280007</v>
      </c>
      <c r="CD731" s="400">
        <f>'آبان 1400'!AU732</f>
        <v>75367663.216000006</v>
      </c>
      <c r="CE731" s="401">
        <f>'آبان 1400'!AV732</f>
        <v>54322316.440880008</v>
      </c>
      <c r="CF731" s="401">
        <f>'آبان 1400'!AW732</f>
        <v>72712168.215999991</v>
      </c>
      <c r="CG731" s="401">
        <f>'آبان 1400'!AX732</f>
        <v>5089851.7751199994</v>
      </c>
      <c r="CH731" s="401">
        <f>'آبان 1400'!AY732</f>
        <v>1432231.644088001</v>
      </c>
      <c r="CI731" s="401">
        <f>'آبان 1400'!AZ732</f>
        <v>0</v>
      </c>
      <c r="CJ731" s="401">
        <f>'آبان 1400'!BA732</f>
        <v>0</v>
      </c>
      <c r="CK731" s="401">
        <f>'آبان 1400'!BB732</f>
        <v>0</v>
      </c>
      <c r="CL731" s="401">
        <f>'آبان 1400'!BC732</f>
        <v>0</v>
      </c>
      <c r="CM731" s="401">
        <f>'آبان 1400'!BD732</f>
        <v>0</v>
      </c>
      <c r="CN731" s="401">
        <f>'آبان 1400'!BE732</f>
        <v>0</v>
      </c>
      <c r="CO731" s="401">
        <f>'آبان 1400'!BF732</f>
        <v>0</v>
      </c>
      <c r="CP731" s="401">
        <f>'آبان 1400'!BG732</f>
        <v>6522083.4192080004</v>
      </c>
      <c r="CQ731" s="401">
        <f>'آبان 1400'!BH732</f>
        <v>68845579</v>
      </c>
      <c r="CR731" s="401">
        <f t="shared" si="509"/>
        <v>75367663.216000006</v>
      </c>
      <c r="CS731" s="56">
        <f t="shared" si="510"/>
        <v>4659160</v>
      </c>
      <c r="CT731" s="400">
        <f t="shared" si="511"/>
        <v>2329580</v>
      </c>
      <c r="CU731" s="401">
        <f t="shared" si="512"/>
        <v>698874</v>
      </c>
      <c r="CV731" s="401">
        <f t="shared" si="513"/>
        <v>1120000</v>
      </c>
      <c r="CW731" s="56">
        <v>0</v>
      </c>
      <c r="CX731" s="401">
        <f t="shared" si="514"/>
        <v>84175277.216000006</v>
      </c>
      <c r="CY731" s="401">
        <f t="shared" si="515"/>
        <v>72712168.215999991</v>
      </c>
      <c r="CZ731" s="401">
        <f t="shared" si="516"/>
        <v>16723798.689679999</v>
      </c>
      <c r="DA731" s="401">
        <f t="shared" si="517"/>
        <v>100899075.90568</v>
      </c>
      <c r="DB731" s="401">
        <f t="shared" si="518"/>
        <v>100800</v>
      </c>
      <c r="DC731" s="401">
        <f t="shared" si="519"/>
        <v>100999875.90568</v>
      </c>
      <c r="DD731" s="406">
        <v>0</v>
      </c>
      <c r="DE731" s="401">
        <f t="shared" si="520"/>
        <v>8417527.7216000017</v>
      </c>
      <c r="DF731" s="401">
        <f t="shared" si="521"/>
        <v>4208763.8608000008</v>
      </c>
      <c r="DG731" s="401">
        <f t="shared" si="522"/>
        <v>88373584.323280007</v>
      </c>
      <c r="DH731" s="401">
        <f t="shared" si="523"/>
        <v>7687614</v>
      </c>
      <c r="DI731" s="401">
        <f t="shared" si="524"/>
        <v>80685970.323280007</v>
      </c>
      <c r="DJ731" s="401">
        <f t="shared" si="525"/>
        <v>0</v>
      </c>
      <c r="DL731" s="408">
        <f t="shared" si="526"/>
        <v>6638737.5</v>
      </c>
      <c r="DM731" s="408">
        <f t="shared" si="527"/>
        <v>-1979577.5</v>
      </c>
    </row>
    <row r="732" spans="1:117" s="56" customFormat="1" ht="21" x14ac:dyDescent="0.2">
      <c r="A732" s="192">
        <f t="shared" si="488"/>
        <v>2655495</v>
      </c>
      <c r="B732" s="137">
        <f>'آبان 1400'!B733</f>
        <v>727</v>
      </c>
      <c r="C732" s="137">
        <f>'آبان 1400'!C733</f>
        <v>526</v>
      </c>
      <c r="D732" s="137">
        <f>'آبان 1400'!D733</f>
        <v>13365</v>
      </c>
      <c r="E732" s="137" t="str">
        <f>'آبان 1400'!E733</f>
        <v>مسلم</v>
      </c>
      <c r="F732" s="137" t="str">
        <f>'آبان 1400'!F733</f>
        <v>دلداری</v>
      </c>
      <c r="G732" s="137" t="str">
        <f>'آبان 1400'!G733</f>
        <v>نگهبان</v>
      </c>
      <c r="H732" s="137" t="str">
        <f>'آبان 1400'!H733</f>
        <v>قزوین</v>
      </c>
      <c r="I732" s="137" t="str">
        <f>'آبان 1400'!I733</f>
        <v>129-700-3679411-1</v>
      </c>
      <c r="J732" s="137" t="str">
        <f>'آبان 1400'!J733</f>
        <v>5160054634</v>
      </c>
      <c r="K732" s="137" t="str">
        <f>'آبان 1400'!K733</f>
        <v>026963045</v>
      </c>
      <c r="L732" s="137" t="str">
        <f>'آبان 1400'!L733</f>
        <v>قزوین</v>
      </c>
      <c r="M732" s="137" t="str">
        <f>'آبان 1400'!M733</f>
        <v>نگهبان</v>
      </c>
      <c r="N732" s="121">
        <f>'آبان 1400'!N733</f>
        <v>0</v>
      </c>
      <c r="O732" s="120">
        <f>'آبان 1400'!O733</f>
        <v>0</v>
      </c>
      <c r="P732" s="122" t="str">
        <f>'آبان 1400'!P733</f>
        <v>*</v>
      </c>
      <c r="Q732" s="362">
        <f>'آبان 1400'!Q733</f>
        <v>30</v>
      </c>
      <c r="R732" s="362">
        <f>'آبان 1400'!R733</f>
        <v>120</v>
      </c>
      <c r="S732" s="362">
        <f>'آبان 1400'!S733</f>
        <v>220</v>
      </c>
      <c r="T732" s="362">
        <f>'آبان 1400'!T733</f>
        <v>29.33</v>
      </c>
      <c r="U732" s="138">
        <f>'آبان 1400'!U733</f>
        <v>0</v>
      </c>
      <c r="V732" s="121">
        <f>'آبان 1400'!W733</f>
        <v>0</v>
      </c>
      <c r="W732" s="122">
        <f>'آبان 1400'!X733</f>
        <v>0</v>
      </c>
      <c r="X732" s="370">
        <f>'آبان 1400'!Y733</f>
        <v>0</v>
      </c>
      <c r="Y732" s="370">
        <f>'آبان 1400'!Z733</f>
        <v>0</v>
      </c>
      <c r="Z732" s="139">
        <f>'آبان 1400'!AA733</f>
        <v>885165</v>
      </c>
      <c r="AA732" s="139">
        <f>'آبان 1400'!AB733</f>
        <v>46667</v>
      </c>
      <c r="AB732" s="139">
        <f>'آبان 1400'!AC733</f>
        <v>931832</v>
      </c>
      <c r="AC732" s="139">
        <f>'آبان 1400'!AD733</f>
        <v>4500000</v>
      </c>
      <c r="AD732" s="139">
        <f>'آبان 1400'!AE733</f>
        <v>6000000</v>
      </c>
      <c r="AE732" s="140">
        <f>'آبان 1400'!AF733</f>
        <v>177895.19999999998</v>
      </c>
      <c r="AF732" s="123">
        <f>'آبان 1400'!AG733</f>
        <v>26554950</v>
      </c>
      <c r="AG732" s="124">
        <f>'آبان 1400'!AH733</f>
        <v>1400010</v>
      </c>
      <c r="AH732" s="124">
        <f>'آبان 1400'!AI733</f>
        <v>21347423.999999996</v>
      </c>
      <c r="AI732" s="124">
        <f>'آبان 1400'!AJ733</f>
        <v>0</v>
      </c>
      <c r="AJ732" s="124">
        <f>'آبان 1400'!AK733</f>
        <v>4500000</v>
      </c>
      <c r="AK732" s="124">
        <f>'آبان 1400'!AL733</f>
        <v>6000000</v>
      </c>
      <c r="AL732" s="124">
        <f>'آبان 1400'!AM733</f>
        <v>9784235.9999999981</v>
      </c>
      <c r="AM732" s="124">
        <f>'آبان 1400'!AN733</f>
        <v>5217666.2159999991</v>
      </c>
      <c r="AN732" s="124">
        <f>'آبان 1400'!AO733</f>
        <v>0</v>
      </c>
      <c r="AO732" s="124">
        <f>'آبان 1400'!AP733</f>
        <v>6000000</v>
      </c>
      <c r="AP732" s="124">
        <f>'آبان 1400'!AQ733</f>
        <v>0</v>
      </c>
      <c r="AQ732" s="124">
        <f>'آبان 1400'!AR733</f>
        <v>0</v>
      </c>
      <c r="AR732" s="124">
        <f>'آبان 1400'!AS733</f>
        <v>0</v>
      </c>
      <c r="AS732" s="379">
        <f>'آبان 1400'!AT733</f>
        <v>0</v>
      </c>
      <c r="AT732" s="372">
        <f t="shared" si="489"/>
        <v>80804286.216000006</v>
      </c>
      <c r="AU732" s="174">
        <f>'آبان 1400'!AV733</f>
        <v>58647986.18088001</v>
      </c>
      <c r="AV732" s="142">
        <f>'آبان 1400'!AW733</f>
        <v>80804286.215999991</v>
      </c>
      <c r="AW732" s="143">
        <f t="shared" si="490"/>
        <v>5656300.0351200001</v>
      </c>
      <c r="AX732" s="76">
        <f t="shared" si="491"/>
        <v>1864798.6180880012</v>
      </c>
      <c r="AY732" s="143">
        <f>'آبان 1400'!AZ733</f>
        <v>0</v>
      </c>
      <c r="AZ732" s="143">
        <f>'آبان 1400'!BA733</f>
        <v>0</v>
      </c>
      <c r="BA732" s="143">
        <f>'آبان 1400'!BB733</f>
        <v>0</v>
      </c>
      <c r="BB732" s="143">
        <f>'آبان 1400'!BC733</f>
        <v>0</v>
      </c>
      <c r="BC732" s="143">
        <f>'آبان 1400'!BD733</f>
        <v>0</v>
      </c>
      <c r="BD732" s="143">
        <f>'آبان 1400'!BE733</f>
        <v>0</v>
      </c>
      <c r="BE732" s="143">
        <f>'آبان 1400'!BF733</f>
        <v>0</v>
      </c>
      <c r="BF732" s="144">
        <f t="shared" si="492"/>
        <v>7521098.6532080015</v>
      </c>
      <c r="BG732" s="141">
        <f t="shared" si="493"/>
        <v>73283187</v>
      </c>
      <c r="BH732" s="145">
        <f t="shared" si="494"/>
        <v>80804286.216000006</v>
      </c>
      <c r="BI732" s="128">
        <f t="shared" si="487"/>
        <v>4659160</v>
      </c>
      <c r="BJ732" s="146">
        <f t="shared" si="495"/>
        <v>2329580</v>
      </c>
      <c r="BK732" s="146">
        <f t="shared" si="496"/>
        <v>698874</v>
      </c>
      <c r="BL732" s="147">
        <f t="shared" si="497"/>
        <v>1120000</v>
      </c>
      <c r="BM732" s="383">
        <v>0</v>
      </c>
      <c r="BN732" s="148">
        <f t="shared" si="498"/>
        <v>89611900.216000006</v>
      </c>
      <c r="BO732" s="149">
        <f t="shared" si="499"/>
        <v>80804286.215999991</v>
      </c>
      <c r="BP732" s="150">
        <f t="shared" si="500"/>
        <v>18584985.82968</v>
      </c>
      <c r="BQ732" s="151">
        <f t="shared" si="501"/>
        <v>108196886.04568</v>
      </c>
      <c r="BR732" s="152">
        <f t="shared" si="502"/>
        <v>100800</v>
      </c>
      <c r="BS732" s="148">
        <f t="shared" si="503"/>
        <v>108297686.04568</v>
      </c>
      <c r="BT732" s="136">
        <v>0</v>
      </c>
      <c r="BU732" s="149">
        <f t="shared" si="504"/>
        <v>8961190.0216000006</v>
      </c>
      <c r="BV732" s="153">
        <f t="shared" si="505"/>
        <v>4480595.0108000003</v>
      </c>
      <c r="BW732" s="134">
        <f t="shared" si="506"/>
        <v>94855901.013280004</v>
      </c>
      <c r="BX732" s="148">
        <f t="shared" si="507"/>
        <v>7687614</v>
      </c>
      <c r="BY732" s="135">
        <f t="shared" si="508"/>
        <v>87168287.013280004</v>
      </c>
      <c r="CD732" s="400">
        <f>'آبان 1400'!AU733</f>
        <v>80804286.216000006</v>
      </c>
      <c r="CE732" s="401">
        <f>'آبان 1400'!AV733</f>
        <v>58647986.18088001</v>
      </c>
      <c r="CF732" s="401">
        <f>'آبان 1400'!AW733</f>
        <v>80804286.215999991</v>
      </c>
      <c r="CG732" s="401">
        <f>'آبان 1400'!AX733</f>
        <v>5656300.0351200001</v>
      </c>
      <c r="CH732" s="401">
        <f>'آبان 1400'!AY733</f>
        <v>1864798.6180880012</v>
      </c>
      <c r="CI732" s="401">
        <f>'آبان 1400'!AZ733</f>
        <v>0</v>
      </c>
      <c r="CJ732" s="401">
        <f>'آبان 1400'!BA733</f>
        <v>0</v>
      </c>
      <c r="CK732" s="401">
        <f>'آبان 1400'!BB733</f>
        <v>0</v>
      </c>
      <c r="CL732" s="401">
        <f>'آبان 1400'!BC733</f>
        <v>0</v>
      </c>
      <c r="CM732" s="401">
        <f>'آبان 1400'!BD733</f>
        <v>0</v>
      </c>
      <c r="CN732" s="401">
        <f>'آبان 1400'!BE733</f>
        <v>0</v>
      </c>
      <c r="CO732" s="401">
        <f>'آبان 1400'!BF733</f>
        <v>0</v>
      </c>
      <c r="CP732" s="401">
        <f>'آبان 1400'!BG733</f>
        <v>7521098.6532080015</v>
      </c>
      <c r="CQ732" s="401">
        <f>'آبان 1400'!BH733</f>
        <v>73283187</v>
      </c>
      <c r="CR732" s="401">
        <f t="shared" si="509"/>
        <v>80804286.216000006</v>
      </c>
      <c r="CS732" s="56">
        <f t="shared" si="510"/>
        <v>4659160</v>
      </c>
      <c r="CT732" s="400">
        <f t="shared" si="511"/>
        <v>2329580</v>
      </c>
      <c r="CU732" s="401">
        <f t="shared" si="512"/>
        <v>698874</v>
      </c>
      <c r="CV732" s="401">
        <f t="shared" si="513"/>
        <v>1120000</v>
      </c>
      <c r="CW732" s="56">
        <v>0</v>
      </c>
      <c r="CX732" s="401">
        <f t="shared" si="514"/>
        <v>89611900.216000006</v>
      </c>
      <c r="CY732" s="401">
        <f t="shared" si="515"/>
        <v>80804286.215999991</v>
      </c>
      <c r="CZ732" s="401">
        <f t="shared" si="516"/>
        <v>18584985.82968</v>
      </c>
      <c r="DA732" s="401">
        <f t="shared" si="517"/>
        <v>108196886.04568</v>
      </c>
      <c r="DB732" s="401">
        <f t="shared" si="518"/>
        <v>100800</v>
      </c>
      <c r="DC732" s="401">
        <f t="shared" si="519"/>
        <v>108297686.04568</v>
      </c>
      <c r="DD732" s="406">
        <v>0</v>
      </c>
      <c r="DE732" s="401">
        <f t="shared" si="520"/>
        <v>8961190.0216000006</v>
      </c>
      <c r="DF732" s="401">
        <f t="shared" si="521"/>
        <v>4480595.0108000003</v>
      </c>
      <c r="DG732" s="401">
        <f t="shared" si="522"/>
        <v>94855901.013280004</v>
      </c>
      <c r="DH732" s="401">
        <f t="shared" si="523"/>
        <v>7687614</v>
      </c>
      <c r="DI732" s="401">
        <f t="shared" si="524"/>
        <v>87168287.013280004</v>
      </c>
      <c r="DJ732" s="401">
        <f t="shared" si="525"/>
        <v>0</v>
      </c>
      <c r="DL732" s="408">
        <f t="shared" si="526"/>
        <v>6638737.5</v>
      </c>
      <c r="DM732" s="408">
        <f t="shared" si="527"/>
        <v>-1979577.5</v>
      </c>
    </row>
    <row r="733" spans="1:117" s="56" customFormat="1" ht="21" x14ac:dyDescent="0.2">
      <c r="A733" s="192">
        <f t="shared" si="488"/>
        <v>2655495</v>
      </c>
      <c r="B733" s="137">
        <f>'آبان 1400'!B734</f>
        <v>728</v>
      </c>
      <c r="C733" s="137">
        <f>'آبان 1400'!C734</f>
        <v>527</v>
      </c>
      <c r="D733" s="137">
        <f>'آبان 1400'!D734</f>
        <v>13370</v>
      </c>
      <c r="E733" s="137" t="str">
        <f>'آبان 1400'!E734</f>
        <v>علی</v>
      </c>
      <c r="F733" s="137" t="str">
        <f>'آبان 1400'!F734</f>
        <v>فرهنگی دورباش</v>
      </c>
      <c r="G733" s="137" t="str">
        <f>'آبان 1400'!G734</f>
        <v>نگهبان</v>
      </c>
      <c r="H733" s="137" t="str">
        <f>'آبان 1400'!H734</f>
        <v>قزوین</v>
      </c>
      <c r="I733" s="137" t="str">
        <f>'آبان 1400'!I734</f>
        <v>293-12-3907364-1</v>
      </c>
      <c r="J733" s="137" t="str">
        <f>'آبان 1400'!J734</f>
        <v>2940129800</v>
      </c>
      <c r="K733" s="137" t="str">
        <f>'آبان 1400'!K734</f>
        <v>0026626793</v>
      </c>
      <c r="L733" s="137" t="str">
        <f>'آبان 1400'!L734</f>
        <v>قزوین</v>
      </c>
      <c r="M733" s="137" t="str">
        <f>'آبان 1400'!M734</f>
        <v>نگهبان</v>
      </c>
      <c r="N733" s="121">
        <f>'آبان 1400'!N734</f>
        <v>0</v>
      </c>
      <c r="O733" s="120" t="str">
        <f>'آبان 1400'!O734</f>
        <v>*</v>
      </c>
      <c r="P733" s="122">
        <f>'آبان 1400'!P734</f>
        <v>0</v>
      </c>
      <c r="Q733" s="362">
        <f>'آبان 1400'!Q734</f>
        <v>30</v>
      </c>
      <c r="R733" s="362">
        <f>'آبان 1400'!R734</f>
        <v>90</v>
      </c>
      <c r="S733" s="362">
        <f>'آبان 1400'!S734</f>
        <v>0</v>
      </c>
      <c r="T733" s="362">
        <f>'آبان 1400'!T734</f>
        <v>0</v>
      </c>
      <c r="U733" s="138">
        <f>'آبان 1400'!U734</f>
        <v>0</v>
      </c>
      <c r="V733" s="121">
        <f>'آبان 1400'!W734</f>
        <v>0</v>
      </c>
      <c r="W733" s="122">
        <f>'آبان 1400'!X734</f>
        <v>0</v>
      </c>
      <c r="X733" s="370">
        <f>'آبان 1400'!Y734</f>
        <v>0</v>
      </c>
      <c r="Y733" s="370">
        <f>'آبان 1400'!Z734</f>
        <v>0</v>
      </c>
      <c r="Z733" s="139">
        <f>'آبان 1400'!AA734</f>
        <v>885165</v>
      </c>
      <c r="AA733" s="139">
        <f>'آبان 1400'!AB734</f>
        <v>46667</v>
      </c>
      <c r="AB733" s="139">
        <f>'آبان 1400'!AC734</f>
        <v>931832</v>
      </c>
      <c r="AC733" s="139">
        <f>'آبان 1400'!AD734</f>
        <v>4500000</v>
      </c>
      <c r="AD733" s="139">
        <f>'آبان 1400'!AE734</f>
        <v>6000000</v>
      </c>
      <c r="AE733" s="140">
        <f>'آبان 1400'!AF734</f>
        <v>177895.19999999998</v>
      </c>
      <c r="AF733" s="123">
        <f>'آبان 1400'!AG734</f>
        <v>26554950</v>
      </c>
      <c r="AG733" s="124">
        <f>'آبان 1400'!AH734</f>
        <v>1400010</v>
      </c>
      <c r="AH733" s="124">
        <f>'آبان 1400'!AI734</f>
        <v>16010567.999999998</v>
      </c>
      <c r="AI733" s="124">
        <f>'آبان 1400'!AJ734</f>
        <v>0</v>
      </c>
      <c r="AJ733" s="124">
        <f>'آبان 1400'!AK734</f>
        <v>4500000</v>
      </c>
      <c r="AK733" s="124">
        <f>'آبان 1400'!AL734</f>
        <v>6000000</v>
      </c>
      <c r="AL733" s="124">
        <f>'آبان 1400'!AM734</f>
        <v>0</v>
      </c>
      <c r="AM733" s="124">
        <f>'آبان 1400'!AN734</f>
        <v>0</v>
      </c>
      <c r="AN733" s="124">
        <f>'آبان 1400'!AO734</f>
        <v>0</v>
      </c>
      <c r="AO733" s="124">
        <f>'آبان 1400'!AP734</f>
        <v>4200000</v>
      </c>
      <c r="AP733" s="124">
        <f>'آبان 1400'!AQ734</f>
        <v>0</v>
      </c>
      <c r="AQ733" s="124">
        <f>'آبان 1400'!AR734</f>
        <v>0</v>
      </c>
      <c r="AR733" s="124">
        <f>'آبان 1400'!AS734</f>
        <v>0</v>
      </c>
      <c r="AS733" s="379">
        <f>'آبان 1400'!AT734</f>
        <v>0</v>
      </c>
      <c r="AT733" s="372">
        <f t="shared" si="489"/>
        <v>58665528</v>
      </c>
      <c r="AU733" s="174">
        <f>'آبان 1400'!AV734</f>
        <v>39858941.039999999</v>
      </c>
      <c r="AV733" s="142">
        <f>'آبان 1400'!AW734</f>
        <v>58665528</v>
      </c>
      <c r="AW733" s="143">
        <f t="shared" si="490"/>
        <v>4106586.9600000004</v>
      </c>
      <c r="AX733" s="76">
        <f t="shared" si="491"/>
        <v>0</v>
      </c>
      <c r="AY733" s="143">
        <f>'آبان 1400'!AZ734</f>
        <v>0</v>
      </c>
      <c r="AZ733" s="143">
        <f>'آبان 1400'!BA734</f>
        <v>0</v>
      </c>
      <c r="BA733" s="143">
        <f>'آبان 1400'!BB734</f>
        <v>0</v>
      </c>
      <c r="BB733" s="143">
        <f>'آبان 1400'!BC734</f>
        <v>0</v>
      </c>
      <c r="BC733" s="143">
        <f>'آبان 1400'!BD734</f>
        <v>0</v>
      </c>
      <c r="BD733" s="143">
        <f>'آبان 1400'!BE734</f>
        <v>0</v>
      </c>
      <c r="BE733" s="143">
        <f>'آبان 1400'!BF734</f>
        <v>0</v>
      </c>
      <c r="BF733" s="144">
        <f t="shared" si="492"/>
        <v>4106586.9600000004</v>
      </c>
      <c r="BG733" s="141">
        <f t="shared" si="493"/>
        <v>54558941</v>
      </c>
      <c r="BH733" s="145">
        <f t="shared" si="494"/>
        <v>58665528</v>
      </c>
      <c r="BI733" s="128">
        <f t="shared" si="487"/>
        <v>4659160</v>
      </c>
      <c r="BJ733" s="146">
        <f t="shared" si="495"/>
        <v>2329580</v>
      </c>
      <c r="BK733" s="146">
        <f t="shared" si="496"/>
        <v>698874</v>
      </c>
      <c r="BL733" s="147">
        <f t="shared" si="497"/>
        <v>1120000</v>
      </c>
      <c r="BM733" s="383">
        <v>0</v>
      </c>
      <c r="BN733" s="148">
        <f t="shared" si="498"/>
        <v>67473142</v>
      </c>
      <c r="BO733" s="149">
        <f t="shared" si="499"/>
        <v>58665528</v>
      </c>
      <c r="BP733" s="150">
        <f t="shared" si="500"/>
        <v>13493071.440000001</v>
      </c>
      <c r="BQ733" s="151">
        <f t="shared" si="501"/>
        <v>80966213.439999998</v>
      </c>
      <c r="BR733" s="152">
        <f t="shared" si="502"/>
        <v>100800</v>
      </c>
      <c r="BS733" s="148">
        <f t="shared" si="503"/>
        <v>81067013.439999998</v>
      </c>
      <c r="BT733" s="136">
        <v>0</v>
      </c>
      <c r="BU733" s="149">
        <f t="shared" si="504"/>
        <v>6747314.2000000002</v>
      </c>
      <c r="BV733" s="153">
        <f t="shared" si="505"/>
        <v>3373657.1</v>
      </c>
      <c r="BW733" s="134">
        <f t="shared" si="506"/>
        <v>70946042.140000001</v>
      </c>
      <c r="BX733" s="148">
        <f t="shared" si="507"/>
        <v>7687614</v>
      </c>
      <c r="BY733" s="135">
        <f t="shared" si="508"/>
        <v>63258428.140000001</v>
      </c>
      <c r="CD733" s="400">
        <f>'آبان 1400'!AU734</f>
        <v>58665528</v>
      </c>
      <c r="CE733" s="401">
        <f>'آبان 1400'!AV734</f>
        <v>39858941.039999999</v>
      </c>
      <c r="CF733" s="401">
        <f>'آبان 1400'!AW734</f>
        <v>58665528</v>
      </c>
      <c r="CG733" s="401">
        <f>'آبان 1400'!AX734</f>
        <v>4106586.9600000004</v>
      </c>
      <c r="CH733" s="401">
        <f>'آبان 1400'!AY734</f>
        <v>0</v>
      </c>
      <c r="CI733" s="401">
        <f>'آبان 1400'!AZ734</f>
        <v>0</v>
      </c>
      <c r="CJ733" s="401">
        <f>'آبان 1400'!BA734</f>
        <v>0</v>
      </c>
      <c r="CK733" s="401">
        <f>'آبان 1400'!BB734</f>
        <v>0</v>
      </c>
      <c r="CL733" s="401">
        <f>'آبان 1400'!BC734</f>
        <v>0</v>
      </c>
      <c r="CM733" s="401">
        <f>'آبان 1400'!BD734</f>
        <v>0</v>
      </c>
      <c r="CN733" s="401">
        <f>'آبان 1400'!BE734</f>
        <v>0</v>
      </c>
      <c r="CO733" s="401">
        <f>'آبان 1400'!BF734</f>
        <v>0</v>
      </c>
      <c r="CP733" s="401">
        <f>'آبان 1400'!BG734</f>
        <v>4106586.9600000004</v>
      </c>
      <c r="CQ733" s="401">
        <f>'آبان 1400'!BH734</f>
        <v>54558941</v>
      </c>
      <c r="CR733" s="401">
        <f t="shared" si="509"/>
        <v>58665528</v>
      </c>
      <c r="CS733" s="56">
        <f t="shared" si="510"/>
        <v>4659160</v>
      </c>
      <c r="CT733" s="400">
        <f t="shared" si="511"/>
        <v>2329580</v>
      </c>
      <c r="CU733" s="401">
        <f t="shared" si="512"/>
        <v>698874</v>
      </c>
      <c r="CV733" s="401">
        <f t="shared" si="513"/>
        <v>1120000</v>
      </c>
      <c r="CW733" s="56">
        <v>0</v>
      </c>
      <c r="CX733" s="401">
        <f t="shared" si="514"/>
        <v>67473142</v>
      </c>
      <c r="CY733" s="401">
        <f t="shared" si="515"/>
        <v>58665528</v>
      </c>
      <c r="CZ733" s="401">
        <f t="shared" si="516"/>
        <v>13493071.440000001</v>
      </c>
      <c r="DA733" s="401">
        <f t="shared" si="517"/>
        <v>80966213.439999998</v>
      </c>
      <c r="DB733" s="401">
        <f t="shared" si="518"/>
        <v>100800</v>
      </c>
      <c r="DC733" s="401">
        <f t="shared" si="519"/>
        <v>81067013.439999998</v>
      </c>
      <c r="DD733" s="406">
        <v>0</v>
      </c>
      <c r="DE733" s="401">
        <f t="shared" si="520"/>
        <v>6747314.2000000002</v>
      </c>
      <c r="DF733" s="401">
        <f t="shared" si="521"/>
        <v>3373657.1</v>
      </c>
      <c r="DG733" s="401">
        <f t="shared" si="522"/>
        <v>70946042.140000001</v>
      </c>
      <c r="DH733" s="401">
        <f t="shared" si="523"/>
        <v>7687614</v>
      </c>
      <c r="DI733" s="401">
        <f t="shared" si="524"/>
        <v>63258428.140000001</v>
      </c>
      <c r="DJ733" s="401">
        <f t="shared" si="525"/>
        <v>0</v>
      </c>
      <c r="DL733" s="408">
        <f t="shared" si="526"/>
        <v>6638737.5</v>
      </c>
      <c r="DM733" s="408">
        <f t="shared" si="527"/>
        <v>-1979577.5</v>
      </c>
    </row>
    <row r="734" spans="1:117" s="56" customFormat="1" ht="21" x14ac:dyDescent="0.2">
      <c r="A734" s="192">
        <f t="shared" si="488"/>
        <v>2655495</v>
      </c>
      <c r="B734" s="137">
        <f>'آبان 1400'!B735</f>
        <v>729</v>
      </c>
      <c r="C734" s="137">
        <f>'آبان 1400'!C735</f>
        <v>528</v>
      </c>
      <c r="D734" s="137">
        <f>'آبان 1400'!D735</f>
        <v>13375</v>
      </c>
      <c r="E734" s="137" t="str">
        <f>'آبان 1400'!E735</f>
        <v>علی</v>
      </c>
      <c r="F734" s="137" t="str">
        <f>'آبان 1400'!F735</f>
        <v>نایبلویی</v>
      </c>
      <c r="G734" s="137" t="str">
        <f>'آبان 1400'!G735</f>
        <v>نگهبان</v>
      </c>
      <c r="H734" s="137" t="str">
        <f>'آبان 1400'!H735</f>
        <v>قزوین</v>
      </c>
      <c r="I734" s="137" t="str">
        <f>'آبان 1400'!I735</f>
        <v>163-813-6121560-1</v>
      </c>
      <c r="J734" s="137" t="str">
        <f>'آبان 1400'!J735</f>
        <v>5599289923</v>
      </c>
      <c r="K734" s="137" t="str">
        <f>'آبان 1400'!K735</f>
        <v>0012089664</v>
      </c>
      <c r="L734" s="137" t="str">
        <f>'آبان 1400'!L735</f>
        <v>قزوین</v>
      </c>
      <c r="M734" s="137" t="str">
        <f>'آبان 1400'!M735</f>
        <v>نگهبان</v>
      </c>
      <c r="N734" s="121" t="str">
        <f>'آبان 1400'!N735</f>
        <v>*</v>
      </c>
      <c r="O734" s="120">
        <f>'آبان 1400'!O735</f>
        <v>0</v>
      </c>
      <c r="P734" s="122">
        <f>'آبان 1400'!P735</f>
        <v>0</v>
      </c>
      <c r="Q734" s="362">
        <f>'آبان 1400'!Q735</f>
        <v>30</v>
      </c>
      <c r="R734" s="362">
        <f>'آبان 1400'!R735</f>
        <v>120</v>
      </c>
      <c r="S734" s="362">
        <f>'آبان 1400'!S735</f>
        <v>110</v>
      </c>
      <c r="T734" s="362">
        <f>'آبان 1400'!T735</f>
        <v>29.33</v>
      </c>
      <c r="U734" s="138">
        <f>'آبان 1400'!U735</f>
        <v>0</v>
      </c>
      <c r="V734" s="121">
        <f>'آبان 1400'!W735</f>
        <v>0</v>
      </c>
      <c r="W734" s="122">
        <f>'آبان 1400'!X735</f>
        <v>0</v>
      </c>
      <c r="X734" s="370">
        <f>'آبان 1400'!Y735</f>
        <v>3</v>
      </c>
      <c r="Y734" s="370">
        <f>'آبان 1400'!Z735</f>
        <v>2</v>
      </c>
      <c r="Z734" s="139">
        <f>'آبان 1400'!AA735</f>
        <v>885165</v>
      </c>
      <c r="AA734" s="139">
        <f>'آبان 1400'!AB735</f>
        <v>0</v>
      </c>
      <c r="AB734" s="139">
        <f>'آبان 1400'!AC735</f>
        <v>885165</v>
      </c>
      <c r="AC734" s="139">
        <f>'آبان 1400'!AD735</f>
        <v>4500000</v>
      </c>
      <c r="AD734" s="139">
        <f>'آبان 1400'!AE735</f>
        <v>6000000</v>
      </c>
      <c r="AE734" s="140">
        <f>'آبان 1400'!AF735</f>
        <v>168986.04545454544</v>
      </c>
      <c r="AF734" s="123">
        <f>'آبان 1400'!AG735</f>
        <v>26554950</v>
      </c>
      <c r="AG734" s="124">
        <f>'آبان 1400'!AH735</f>
        <v>0</v>
      </c>
      <c r="AH734" s="124">
        <f>'آبان 1400'!AI735</f>
        <v>20278325.454545453</v>
      </c>
      <c r="AI734" s="124">
        <f>'آبان 1400'!AJ735</f>
        <v>5310990</v>
      </c>
      <c r="AJ734" s="124">
        <f>'آبان 1400'!AK735</f>
        <v>4500000</v>
      </c>
      <c r="AK734" s="124">
        <f>'آبان 1400'!AL735</f>
        <v>6000000</v>
      </c>
      <c r="AL734" s="124">
        <f>'آبان 1400'!AM735</f>
        <v>4647116.25</v>
      </c>
      <c r="AM734" s="124">
        <f>'آبان 1400'!AN735</f>
        <v>4956360.7131818179</v>
      </c>
      <c r="AN734" s="124">
        <f>'آبان 1400'!AO735</f>
        <v>0</v>
      </c>
      <c r="AO734" s="124">
        <f>'آبان 1400'!AP735</f>
        <v>3000000</v>
      </c>
      <c r="AP734" s="124">
        <f>'آبان 1400'!AQ735</f>
        <v>0</v>
      </c>
      <c r="AQ734" s="124">
        <f>'آبان 1400'!AR735</f>
        <v>0</v>
      </c>
      <c r="AR734" s="124">
        <f>'آبان 1400'!AS735</f>
        <v>0</v>
      </c>
      <c r="AS734" s="379">
        <f>'آبان 1400'!AT735</f>
        <v>0</v>
      </c>
      <c r="AT734" s="372">
        <f t="shared" si="489"/>
        <v>75247742.417727277</v>
      </c>
      <c r="AU734" s="174">
        <f>'آبان 1400'!AV735</f>
        <v>51541179.74848637</v>
      </c>
      <c r="AV734" s="142">
        <f>'آبان 1400'!AW735</f>
        <v>69936752.417727262</v>
      </c>
      <c r="AW734" s="143">
        <f t="shared" si="490"/>
        <v>4895572.6692409087</v>
      </c>
      <c r="AX734" s="76">
        <f t="shared" si="491"/>
        <v>1154117.9748486371</v>
      </c>
      <c r="AY734" s="143">
        <f>'آبان 1400'!AZ735</f>
        <v>0</v>
      </c>
      <c r="AZ734" s="143">
        <f>'آبان 1400'!BA735</f>
        <v>0</v>
      </c>
      <c r="BA734" s="143">
        <f>'آبان 1400'!BB735</f>
        <v>0</v>
      </c>
      <c r="BB734" s="143">
        <f>'آبان 1400'!BC735</f>
        <v>0</v>
      </c>
      <c r="BC734" s="143">
        <f>'آبان 1400'!BD735</f>
        <v>0</v>
      </c>
      <c r="BD734" s="143">
        <f>'آبان 1400'!BE735</f>
        <v>0</v>
      </c>
      <c r="BE734" s="143">
        <f>'آبان 1400'!BF735</f>
        <v>0</v>
      </c>
      <c r="BF734" s="144">
        <f t="shared" si="492"/>
        <v>6049690.6440895461</v>
      </c>
      <c r="BG734" s="141">
        <f t="shared" si="493"/>
        <v>69198051</v>
      </c>
      <c r="BH734" s="145">
        <f t="shared" si="494"/>
        <v>75247742.417727277</v>
      </c>
      <c r="BI734" s="128">
        <f t="shared" si="487"/>
        <v>4425825</v>
      </c>
      <c r="BJ734" s="146">
        <f t="shared" si="495"/>
        <v>2212912.5</v>
      </c>
      <c r="BK734" s="146">
        <f t="shared" si="496"/>
        <v>663873.75</v>
      </c>
      <c r="BL734" s="147">
        <f t="shared" si="497"/>
        <v>1120000</v>
      </c>
      <c r="BM734" s="383">
        <v>0</v>
      </c>
      <c r="BN734" s="148">
        <f t="shared" si="498"/>
        <v>83670353.667727277</v>
      </c>
      <c r="BO734" s="149">
        <f t="shared" si="499"/>
        <v>69936752.417727262</v>
      </c>
      <c r="BP734" s="150">
        <f t="shared" si="500"/>
        <v>16085453.056077272</v>
      </c>
      <c r="BQ734" s="151">
        <f t="shared" si="501"/>
        <v>99755806.723804548</v>
      </c>
      <c r="BR734" s="152">
        <f t="shared" si="502"/>
        <v>100800</v>
      </c>
      <c r="BS734" s="148">
        <f t="shared" si="503"/>
        <v>99856606.723804548</v>
      </c>
      <c r="BT734" s="136">
        <v>0</v>
      </c>
      <c r="BU734" s="149">
        <f t="shared" si="504"/>
        <v>8367035.366772728</v>
      </c>
      <c r="BV734" s="153">
        <f t="shared" si="505"/>
        <v>4183517.683386364</v>
      </c>
      <c r="BW734" s="134">
        <f t="shared" si="506"/>
        <v>87306053.673645452</v>
      </c>
      <c r="BX734" s="148">
        <f t="shared" si="507"/>
        <v>7302611.25</v>
      </c>
      <c r="BY734" s="135">
        <f t="shared" si="508"/>
        <v>80003442.423645452</v>
      </c>
      <c r="CD734" s="400">
        <f>'آبان 1400'!AU735</f>
        <v>75247742.417727277</v>
      </c>
      <c r="CE734" s="401">
        <f>'آبان 1400'!AV735</f>
        <v>51541179.74848637</v>
      </c>
      <c r="CF734" s="401">
        <f>'آبان 1400'!AW735</f>
        <v>69936752.417727262</v>
      </c>
      <c r="CG734" s="401">
        <f>'آبان 1400'!AX735</f>
        <v>4895572.6692409087</v>
      </c>
      <c r="CH734" s="401">
        <f>'آبان 1400'!AY735</f>
        <v>1154117.9748486371</v>
      </c>
      <c r="CI734" s="401">
        <f>'آبان 1400'!AZ735</f>
        <v>0</v>
      </c>
      <c r="CJ734" s="401">
        <f>'آبان 1400'!BA735</f>
        <v>0</v>
      </c>
      <c r="CK734" s="401">
        <f>'آبان 1400'!BB735</f>
        <v>0</v>
      </c>
      <c r="CL734" s="401">
        <f>'آبان 1400'!BC735</f>
        <v>0</v>
      </c>
      <c r="CM734" s="401">
        <f>'آبان 1400'!BD735</f>
        <v>0</v>
      </c>
      <c r="CN734" s="401">
        <f>'آبان 1400'!BE735</f>
        <v>0</v>
      </c>
      <c r="CO734" s="401">
        <f>'آبان 1400'!BF735</f>
        <v>0</v>
      </c>
      <c r="CP734" s="401">
        <f>'آبان 1400'!BG735</f>
        <v>6049690.6440895461</v>
      </c>
      <c r="CQ734" s="401">
        <f>'آبان 1400'!BH735</f>
        <v>69198051</v>
      </c>
      <c r="CR734" s="401">
        <f t="shared" si="509"/>
        <v>75247742.417727277</v>
      </c>
      <c r="CS734" s="56">
        <f t="shared" si="510"/>
        <v>4425825</v>
      </c>
      <c r="CT734" s="400">
        <f t="shared" si="511"/>
        <v>2212912.5</v>
      </c>
      <c r="CU734" s="401">
        <f t="shared" si="512"/>
        <v>663873.75</v>
      </c>
      <c r="CV734" s="401">
        <f t="shared" si="513"/>
        <v>1120000</v>
      </c>
      <c r="CW734" s="56">
        <v>0</v>
      </c>
      <c r="CX734" s="401">
        <f t="shared" si="514"/>
        <v>83670353.667727277</v>
      </c>
      <c r="CY734" s="401">
        <f t="shared" si="515"/>
        <v>69936752.417727262</v>
      </c>
      <c r="CZ734" s="401">
        <f t="shared" si="516"/>
        <v>16085453.056077272</v>
      </c>
      <c r="DA734" s="401">
        <f t="shared" si="517"/>
        <v>99755806.723804548</v>
      </c>
      <c r="DB734" s="401">
        <f t="shared" si="518"/>
        <v>100800</v>
      </c>
      <c r="DC734" s="401">
        <f t="shared" si="519"/>
        <v>99856606.723804548</v>
      </c>
      <c r="DD734" s="406">
        <v>0</v>
      </c>
      <c r="DE734" s="401">
        <f t="shared" si="520"/>
        <v>8367035.366772728</v>
      </c>
      <c r="DF734" s="401">
        <f t="shared" si="521"/>
        <v>4183517.683386364</v>
      </c>
      <c r="DG734" s="401">
        <f t="shared" si="522"/>
        <v>87306053.673645452</v>
      </c>
      <c r="DH734" s="401">
        <f t="shared" si="523"/>
        <v>7302611.25</v>
      </c>
      <c r="DI734" s="401">
        <f t="shared" si="524"/>
        <v>80003442.423645452</v>
      </c>
      <c r="DJ734" s="401">
        <f t="shared" si="525"/>
        <v>0</v>
      </c>
      <c r="DL734" s="408">
        <f t="shared" si="526"/>
        <v>6638737.5</v>
      </c>
      <c r="DM734" s="408">
        <f t="shared" si="527"/>
        <v>-2212912.5</v>
      </c>
    </row>
    <row r="735" spans="1:117" s="56" customFormat="1" ht="21" x14ac:dyDescent="0.2">
      <c r="A735" s="192">
        <f t="shared" si="488"/>
        <v>2655495</v>
      </c>
      <c r="B735" s="137">
        <f>'آبان 1400'!B736</f>
        <v>730</v>
      </c>
      <c r="C735" s="137">
        <f>'آبان 1400'!C736</f>
        <v>529</v>
      </c>
      <c r="D735" s="137">
        <f>'آبان 1400'!D736</f>
        <v>13369</v>
      </c>
      <c r="E735" s="137" t="str">
        <f>'آبان 1400'!E736</f>
        <v>مهدی</v>
      </c>
      <c r="F735" s="137" t="str">
        <f>'آبان 1400'!F736</f>
        <v>فرج پور</v>
      </c>
      <c r="G735" s="137" t="str">
        <f>'آبان 1400'!G736</f>
        <v>نگهبان</v>
      </c>
      <c r="H735" s="137" t="str">
        <f>'آبان 1400'!H736</f>
        <v>قزوین</v>
      </c>
      <c r="I735" s="137" t="str">
        <f>'آبان 1400'!I736</f>
        <v>293-813-4159960-1</v>
      </c>
      <c r="J735" s="137" t="str">
        <f>'آبان 1400'!J736</f>
        <v>2210281652</v>
      </c>
      <c r="K735" s="137" t="str">
        <f>'آبان 1400'!K736</f>
        <v>0046742310</v>
      </c>
      <c r="L735" s="137" t="str">
        <f>'آبان 1400'!L736</f>
        <v>قزوین</v>
      </c>
      <c r="M735" s="137" t="str">
        <f>'آبان 1400'!M736</f>
        <v>نگهبان</v>
      </c>
      <c r="N735" s="121" t="str">
        <f>'آبان 1400'!N736</f>
        <v>*</v>
      </c>
      <c r="O735" s="120">
        <f>'آبان 1400'!O736</f>
        <v>0</v>
      </c>
      <c r="P735" s="122">
        <f>'آبان 1400'!P736</f>
        <v>0</v>
      </c>
      <c r="Q735" s="362">
        <f>'آبان 1400'!Q736</f>
        <v>30</v>
      </c>
      <c r="R735" s="362">
        <f>'آبان 1400'!R736</f>
        <v>120</v>
      </c>
      <c r="S735" s="362">
        <f>'آبان 1400'!S736</f>
        <v>110</v>
      </c>
      <c r="T735" s="362">
        <f>'آبان 1400'!T736</f>
        <v>29.33</v>
      </c>
      <c r="U735" s="138">
        <f>'آبان 1400'!U736</f>
        <v>0</v>
      </c>
      <c r="V735" s="121">
        <f>'آبان 1400'!W736</f>
        <v>0</v>
      </c>
      <c r="W735" s="122">
        <f>'آبان 1400'!X736</f>
        <v>0</v>
      </c>
      <c r="X735" s="370">
        <f>'آبان 1400'!Y736</f>
        <v>0</v>
      </c>
      <c r="Y735" s="370">
        <f>'آبان 1400'!Z736</f>
        <v>0</v>
      </c>
      <c r="Z735" s="139">
        <f>'آبان 1400'!AA736</f>
        <v>885165</v>
      </c>
      <c r="AA735" s="139">
        <f>'آبان 1400'!AB736</f>
        <v>0</v>
      </c>
      <c r="AB735" s="139">
        <f>'آبان 1400'!AC736</f>
        <v>885165</v>
      </c>
      <c r="AC735" s="139">
        <f>'آبان 1400'!AD736</f>
        <v>4500000</v>
      </c>
      <c r="AD735" s="139">
        <f>'آبان 1400'!AE736</f>
        <v>6000000</v>
      </c>
      <c r="AE735" s="140">
        <f>'آبان 1400'!AF736</f>
        <v>168986.04545454544</v>
      </c>
      <c r="AF735" s="123">
        <f>'آبان 1400'!AG736</f>
        <v>26554950</v>
      </c>
      <c r="AG735" s="124">
        <f>'آبان 1400'!AH736</f>
        <v>0</v>
      </c>
      <c r="AH735" s="124">
        <f>'آبان 1400'!AI736</f>
        <v>20278325.454545453</v>
      </c>
      <c r="AI735" s="124">
        <f>'آبان 1400'!AJ736</f>
        <v>0</v>
      </c>
      <c r="AJ735" s="124">
        <f>'آبان 1400'!AK736</f>
        <v>4500000</v>
      </c>
      <c r="AK735" s="124">
        <f>'آبان 1400'!AL736</f>
        <v>6000000</v>
      </c>
      <c r="AL735" s="124">
        <f>'آبان 1400'!AM736</f>
        <v>4647116.25</v>
      </c>
      <c r="AM735" s="124">
        <f>'آبان 1400'!AN736</f>
        <v>4956360.7131818179</v>
      </c>
      <c r="AN735" s="124">
        <f>'آبان 1400'!AO736</f>
        <v>0</v>
      </c>
      <c r="AO735" s="124">
        <f>'آبان 1400'!AP736</f>
        <v>3000000</v>
      </c>
      <c r="AP735" s="124">
        <f>'آبان 1400'!AQ736</f>
        <v>0</v>
      </c>
      <c r="AQ735" s="124">
        <f>'آبان 1400'!AR736</f>
        <v>0</v>
      </c>
      <c r="AR735" s="124">
        <f>'آبان 1400'!AS736</f>
        <v>0</v>
      </c>
      <c r="AS735" s="379">
        <f>'آبان 1400'!AT736</f>
        <v>0</v>
      </c>
      <c r="AT735" s="372">
        <f t="shared" si="489"/>
        <v>69936752.417727262</v>
      </c>
      <c r="AU735" s="174">
        <f>'آبان 1400'!AV736</f>
        <v>51541179.748486355</v>
      </c>
      <c r="AV735" s="142">
        <f>'آبان 1400'!AW736</f>
        <v>69936752.417727262</v>
      </c>
      <c r="AW735" s="143">
        <f t="shared" si="490"/>
        <v>4895572.6692409087</v>
      </c>
      <c r="AX735" s="76">
        <f t="shared" si="491"/>
        <v>1154117.9748486355</v>
      </c>
      <c r="AY735" s="143">
        <f>'آبان 1400'!AZ736</f>
        <v>0</v>
      </c>
      <c r="AZ735" s="143">
        <f>'آبان 1400'!BA736</f>
        <v>0</v>
      </c>
      <c r="BA735" s="143">
        <f>'آبان 1400'!BB736</f>
        <v>0</v>
      </c>
      <c r="BB735" s="143">
        <f>'آبان 1400'!BC736</f>
        <v>0</v>
      </c>
      <c r="BC735" s="143">
        <f>'آبان 1400'!BD736</f>
        <v>0</v>
      </c>
      <c r="BD735" s="143">
        <f>'آبان 1400'!BE736</f>
        <v>0</v>
      </c>
      <c r="BE735" s="143">
        <f>'آبان 1400'!BF736</f>
        <v>0</v>
      </c>
      <c r="BF735" s="144">
        <f t="shared" si="492"/>
        <v>6049690.6440895442</v>
      </c>
      <c r="BG735" s="141">
        <f t="shared" si="493"/>
        <v>63887061</v>
      </c>
      <c r="BH735" s="145">
        <f t="shared" si="494"/>
        <v>69936752.417727262</v>
      </c>
      <c r="BI735" s="128">
        <f t="shared" si="487"/>
        <v>4425825</v>
      </c>
      <c r="BJ735" s="146">
        <f t="shared" si="495"/>
        <v>2212912.5</v>
      </c>
      <c r="BK735" s="146">
        <f t="shared" si="496"/>
        <v>663873.75</v>
      </c>
      <c r="BL735" s="147">
        <f t="shared" si="497"/>
        <v>1120000</v>
      </c>
      <c r="BM735" s="383">
        <v>0</v>
      </c>
      <c r="BN735" s="148">
        <f t="shared" si="498"/>
        <v>78359363.667727262</v>
      </c>
      <c r="BO735" s="149">
        <f t="shared" si="499"/>
        <v>69936752.417727262</v>
      </c>
      <c r="BP735" s="150">
        <f t="shared" si="500"/>
        <v>16085453.056077272</v>
      </c>
      <c r="BQ735" s="151">
        <f t="shared" si="501"/>
        <v>94444816.723804533</v>
      </c>
      <c r="BR735" s="152">
        <f t="shared" si="502"/>
        <v>100800</v>
      </c>
      <c r="BS735" s="148">
        <f t="shared" si="503"/>
        <v>94545616.723804533</v>
      </c>
      <c r="BT735" s="136">
        <v>0</v>
      </c>
      <c r="BU735" s="149">
        <f t="shared" si="504"/>
        <v>7835936.3667727262</v>
      </c>
      <c r="BV735" s="153">
        <f t="shared" si="505"/>
        <v>3917968.1833863631</v>
      </c>
      <c r="BW735" s="134">
        <f t="shared" si="506"/>
        <v>82791712.173645437</v>
      </c>
      <c r="BX735" s="148">
        <f t="shared" si="507"/>
        <v>7302611.25</v>
      </c>
      <c r="BY735" s="135">
        <f t="shared" si="508"/>
        <v>75489100.923645437</v>
      </c>
      <c r="CD735" s="400">
        <f>'آبان 1400'!AU736</f>
        <v>69936752.417727262</v>
      </c>
      <c r="CE735" s="401">
        <f>'آبان 1400'!AV736</f>
        <v>51541179.748486355</v>
      </c>
      <c r="CF735" s="401">
        <f>'آبان 1400'!AW736</f>
        <v>69936752.417727262</v>
      </c>
      <c r="CG735" s="401">
        <f>'آبان 1400'!AX736</f>
        <v>4895572.6692409087</v>
      </c>
      <c r="CH735" s="401">
        <f>'آبان 1400'!AY736</f>
        <v>1154117.9748486355</v>
      </c>
      <c r="CI735" s="401">
        <f>'آبان 1400'!AZ736</f>
        <v>0</v>
      </c>
      <c r="CJ735" s="401">
        <f>'آبان 1400'!BA736</f>
        <v>0</v>
      </c>
      <c r="CK735" s="401">
        <f>'آبان 1400'!BB736</f>
        <v>0</v>
      </c>
      <c r="CL735" s="401">
        <f>'آبان 1400'!BC736</f>
        <v>0</v>
      </c>
      <c r="CM735" s="401">
        <f>'آبان 1400'!BD736</f>
        <v>0</v>
      </c>
      <c r="CN735" s="401">
        <f>'آبان 1400'!BE736</f>
        <v>0</v>
      </c>
      <c r="CO735" s="401">
        <f>'آبان 1400'!BF736</f>
        <v>0</v>
      </c>
      <c r="CP735" s="401">
        <f>'آبان 1400'!BG736</f>
        <v>6049690.6440895442</v>
      </c>
      <c r="CQ735" s="401">
        <f>'آبان 1400'!BH736</f>
        <v>63887061</v>
      </c>
      <c r="CR735" s="401">
        <f t="shared" si="509"/>
        <v>69936752.417727262</v>
      </c>
      <c r="CS735" s="56">
        <f t="shared" si="510"/>
        <v>4425825</v>
      </c>
      <c r="CT735" s="400">
        <f t="shared" si="511"/>
        <v>2212912.5</v>
      </c>
      <c r="CU735" s="401">
        <f t="shared" si="512"/>
        <v>663873.75</v>
      </c>
      <c r="CV735" s="401">
        <f t="shared" si="513"/>
        <v>1120000</v>
      </c>
      <c r="CW735" s="56">
        <v>0</v>
      </c>
      <c r="CX735" s="401">
        <f t="shared" si="514"/>
        <v>78359363.667727262</v>
      </c>
      <c r="CY735" s="401">
        <f t="shared" si="515"/>
        <v>69936752.417727262</v>
      </c>
      <c r="CZ735" s="401">
        <f t="shared" si="516"/>
        <v>16085453.056077272</v>
      </c>
      <c r="DA735" s="401">
        <f t="shared" si="517"/>
        <v>94444816.723804533</v>
      </c>
      <c r="DB735" s="401">
        <f t="shared" si="518"/>
        <v>100800</v>
      </c>
      <c r="DC735" s="401">
        <f t="shared" si="519"/>
        <v>94545616.723804533</v>
      </c>
      <c r="DD735" s="406">
        <v>0</v>
      </c>
      <c r="DE735" s="401">
        <f t="shared" si="520"/>
        <v>7835936.3667727262</v>
      </c>
      <c r="DF735" s="401">
        <f t="shared" si="521"/>
        <v>3917968.1833863631</v>
      </c>
      <c r="DG735" s="401">
        <f t="shared" si="522"/>
        <v>82791712.173645437</v>
      </c>
      <c r="DH735" s="401">
        <f t="shared" si="523"/>
        <v>7302611.25</v>
      </c>
      <c r="DI735" s="401">
        <f t="shared" si="524"/>
        <v>75489100.923645437</v>
      </c>
      <c r="DJ735" s="401">
        <f t="shared" si="525"/>
        <v>0</v>
      </c>
      <c r="DL735" s="408">
        <f t="shared" si="526"/>
        <v>6638737.5</v>
      </c>
      <c r="DM735" s="408">
        <f t="shared" si="527"/>
        <v>-2212912.5</v>
      </c>
    </row>
    <row r="736" spans="1:117" s="56" customFormat="1" ht="21" x14ac:dyDescent="0.2">
      <c r="A736" s="192">
        <f t="shared" si="488"/>
        <v>2655495</v>
      </c>
      <c r="B736" s="137">
        <f>'آبان 1400'!B737</f>
        <v>731</v>
      </c>
      <c r="C736" s="137">
        <f>'آبان 1400'!C737</f>
        <v>530</v>
      </c>
      <c r="D736" s="137">
        <f>'آبان 1400'!D737</f>
        <v>13363</v>
      </c>
      <c r="E736" s="137" t="str">
        <f>'آبان 1400'!E737</f>
        <v>غلامرضا</v>
      </c>
      <c r="F736" s="137" t="str">
        <f>'آبان 1400'!F737</f>
        <v>جباری</v>
      </c>
      <c r="G736" s="137" t="str">
        <f>'آبان 1400'!G737</f>
        <v>نگهبان</v>
      </c>
      <c r="H736" s="137" t="str">
        <f>'آبان 1400'!H737</f>
        <v>قزوین</v>
      </c>
      <c r="I736" s="137" t="str">
        <f>'آبان 1400'!I737</f>
        <v>293-12-4209888-1</v>
      </c>
      <c r="J736" s="137" t="str">
        <f>'آبان 1400'!J737</f>
        <v>4324239967</v>
      </c>
      <c r="K736" s="137" t="str">
        <f>'آبان 1400'!K737</f>
        <v>0027164654</v>
      </c>
      <c r="L736" s="137" t="str">
        <f>'آبان 1400'!L737</f>
        <v>قزوین</v>
      </c>
      <c r="M736" s="137" t="str">
        <f>'آبان 1400'!M737</f>
        <v>نگهبان</v>
      </c>
      <c r="N736" s="121" t="str">
        <f>'آبان 1400'!N737</f>
        <v>*</v>
      </c>
      <c r="O736" s="120">
        <f>'آبان 1400'!O737</f>
        <v>0</v>
      </c>
      <c r="P736" s="122">
        <f>'آبان 1400'!P737</f>
        <v>0</v>
      </c>
      <c r="Q736" s="362">
        <f>'آبان 1400'!Q737</f>
        <v>30</v>
      </c>
      <c r="R736" s="362">
        <f>'آبان 1400'!R737</f>
        <v>120</v>
      </c>
      <c r="S736" s="362">
        <f>'آبان 1400'!S737</f>
        <v>110</v>
      </c>
      <c r="T736" s="362">
        <f>'آبان 1400'!T737</f>
        <v>29.33</v>
      </c>
      <c r="U736" s="138">
        <f>'آبان 1400'!U737</f>
        <v>0</v>
      </c>
      <c r="V736" s="121">
        <f>'آبان 1400'!W737</f>
        <v>0</v>
      </c>
      <c r="W736" s="122">
        <f>'آبان 1400'!X737</f>
        <v>0</v>
      </c>
      <c r="X736" s="370">
        <f>'آبان 1400'!Y737</f>
        <v>0</v>
      </c>
      <c r="Y736" s="370">
        <f>'آبان 1400'!Z737</f>
        <v>0</v>
      </c>
      <c r="Z736" s="139">
        <f>'آبان 1400'!AA737</f>
        <v>885165</v>
      </c>
      <c r="AA736" s="139">
        <f>'آبان 1400'!AB737</f>
        <v>0</v>
      </c>
      <c r="AB736" s="139">
        <f>'آبان 1400'!AC737</f>
        <v>885165</v>
      </c>
      <c r="AC736" s="139">
        <f>'آبان 1400'!AD737</f>
        <v>4500000</v>
      </c>
      <c r="AD736" s="139">
        <f>'آبان 1400'!AE737</f>
        <v>6000000</v>
      </c>
      <c r="AE736" s="140">
        <f>'آبان 1400'!AF737</f>
        <v>168986.04545454544</v>
      </c>
      <c r="AF736" s="123">
        <f>'آبان 1400'!AG737</f>
        <v>26554950</v>
      </c>
      <c r="AG736" s="124">
        <f>'آبان 1400'!AH737</f>
        <v>0</v>
      </c>
      <c r="AH736" s="124">
        <f>'آبان 1400'!AI737</f>
        <v>20278325.454545453</v>
      </c>
      <c r="AI736" s="124">
        <f>'آبان 1400'!AJ737</f>
        <v>0</v>
      </c>
      <c r="AJ736" s="124">
        <f>'آبان 1400'!AK737</f>
        <v>4500000</v>
      </c>
      <c r="AK736" s="124">
        <f>'آبان 1400'!AL737</f>
        <v>6000000</v>
      </c>
      <c r="AL736" s="124">
        <f>'آبان 1400'!AM737</f>
        <v>4647116.25</v>
      </c>
      <c r="AM736" s="124">
        <f>'آبان 1400'!AN737</f>
        <v>4956360.7131818179</v>
      </c>
      <c r="AN736" s="124">
        <f>'آبان 1400'!AO737</f>
        <v>0</v>
      </c>
      <c r="AO736" s="124">
        <f>'آبان 1400'!AP737</f>
        <v>3000000</v>
      </c>
      <c r="AP736" s="124">
        <f>'آبان 1400'!AQ737</f>
        <v>0</v>
      </c>
      <c r="AQ736" s="124">
        <f>'آبان 1400'!AR737</f>
        <v>0</v>
      </c>
      <c r="AR736" s="124">
        <f>'آبان 1400'!AS737</f>
        <v>0</v>
      </c>
      <c r="AS736" s="379">
        <f>'آبان 1400'!AT737</f>
        <v>0</v>
      </c>
      <c r="AT736" s="372">
        <f t="shared" si="489"/>
        <v>69936752.417727262</v>
      </c>
      <c r="AU736" s="174">
        <f>'آبان 1400'!AV737</f>
        <v>51541179.748486355</v>
      </c>
      <c r="AV736" s="142">
        <f>'آبان 1400'!AW737</f>
        <v>69936752.417727262</v>
      </c>
      <c r="AW736" s="143">
        <f t="shared" si="490"/>
        <v>4895572.6692409087</v>
      </c>
      <c r="AX736" s="76">
        <f t="shared" si="491"/>
        <v>1154117.9748486355</v>
      </c>
      <c r="AY736" s="143">
        <f>'آبان 1400'!AZ737</f>
        <v>0</v>
      </c>
      <c r="AZ736" s="143">
        <f>'آبان 1400'!BA737</f>
        <v>0</v>
      </c>
      <c r="BA736" s="143">
        <f>'آبان 1400'!BB737</f>
        <v>0</v>
      </c>
      <c r="BB736" s="143">
        <f>'آبان 1400'!BC737</f>
        <v>0</v>
      </c>
      <c r="BC736" s="143">
        <f>'آبان 1400'!BD737</f>
        <v>0</v>
      </c>
      <c r="BD736" s="143">
        <f>'آبان 1400'!BE737</f>
        <v>0</v>
      </c>
      <c r="BE736" s="143">
        <f>'آبان 1400'!BF737</f>
        <v>0</v>
      </c>
      <c r="BF736" s="144">
        <f t="shared" si="492"/>
        <v>6049690.6440895442</v>
      </c>
      <c r="BG736" s="141">
        <f t="shared" si="493"/>
        <v>63887061</v>
      </c>
      <c r="BH736" s="145">
        <f t="shared" si="494"/>
        <v>69936752.417727262</v>
      </c>
      <c r="BI736" s="128">
        <f t="shared" si="487"/>
        <v>4425825</v>
      </c>
      <c r="BJ736" s="146">
        <f t="shared" si="495"/>
        <v>2212912.5</v>
      </c>
      <c r="BK736" s="146">
        <f t="shared" si="496"/>
        <v>663873.75</v>
      </c>
      <c r="BL736" s="147">
        <f t="shared" si="497"/>
        <v>1120000</v>
      </c>
      <c r="BM736" s="383">
        <v>0</v>
      </c>
      <c r="BN736" s="148">
        <f t="shared" si="498"/>
        <v>78359363.667727262</v>
      </c>
      <c r="BO736" s="149">
        <f t="shared" si="499"/>
        <v>69936752.417727262</v>
      </c>
      <c r="BP736" s="150">
        <f t="shared" si="500"/>
        <v>16085453.056077272</v>
      </c>
      <c r="BQ736" s="151">
        <f t="shared" si="501"/>
        <v>94444816.723804533</v>
      </c>
      <c r="BR736" s="152">
        <f t="shared" si="502"/>
        <v>100800</v>
      </c>
      <c r="BS736" s="148">
        <f t="shared" si="503"/>
        <v>94545616.723804533</v>
      </c>
      <c r="BT736" s="136">
        <v>0</v>
      </c>
      <c r="BU736" s="149">
        <f t="shared" si="504"/>
        <v>7835936.3667727262</v>
      </c>
      <c r="BV736" s="153">
        <f t="shared" si="505"/>
        <v>3917968.1833863631</v>
      </c>
      <c r="BW736" s="134">
        <f t="shared" si="506"/>
        <v>82791712.173645437</v>
      </c>
      <c r="BX736" s="148">
        <f t="shared" si="507"/>
        <v>7302611.25</v>
      </c>
      <c r="BY736" s="135">
        <f t="shared" si="508"/>
        <v>75489100.923645437</v>
      </c>
      <c r="CD736" s="400">
        <f>'آبان 1400'!AU737</f>
        <v>69936752.417727262</v>
      </c>
      <c r="CE736" s="401">
        <f>'آبان 1400'!AV737</f>
        <v>51541179.748486355</v>
      </c>
      <c r="CF736" s="401">
        <f>'آبان 1400'!AW737</f>
        <v>69936752.417727262</v>
      </c>
      <c r="CG736" s="401">
        <f>'آبان 1400'!AX737</f>
        <v>4895572.6692409087</v>
      </c>
      <c r="CH736" s="401">
        <f>'آبان 1400'!AY737</f>
        <v>1154117.9748486355</v>
      </c>
      <c r="CI736" s="401">
        <f>'آبان 1400'!AZ737</f>
        <v>0</v>
      </c>
      <c r="CJ736" s="401">
        <f>'آبان 1400'!BA737</f>
        <v>0</v>
      </c>
      <c r="CK736" s="401">
        <f>'آبان 1400'!BB737</f>
        <v>0</v>
      </c>
      <c r="CL736" s="401">
        <f>'آبان 1400'!BC737</f>
        <v>0</v>
      </c>
      <c r="CM736" s="401">
        <f>'آبان 1400'!BD737</f>
        <v>0</v>
      </c>
      <c r="CN736" s="401">
        <f>'آبان 1400'!BE737</f>
        <v>0</v>
      </c>
      <c r="CO736" s="401">
        <f>'آبان 1400'!BF737</f>
        <v>0</v>
      </c>
      <c r="CP736" s="401">
        <f>'آبان 1400'!BG737</f>
        <v>6049690.6440895442</v>
      </c>
      <c r="CQ736" s="401">
        <f>'آبان 1400'!BH737</f>
        <v>63887061</v>
      </c>
      <c r="CR736" s="401">
        <f t="shared" si="509"/>
        <v>69936752.417727262</v>
      </c>
      <c r="CS736" s="56">
        <f t="shared" si="510"/>
        <v>4425825</v>
      </c>
      <c r="CT736" s="400">
        <f t="shared" si="511"/>
        <v>2212912.5</v>
      </c>
      <c r="CU736" s="401">
        <f t="shared" si="512"/>
        <v>663873.75</v>
      </c>
      <c r="CV736" s="401">
        <f t="shared" si="513"/>
        <v>1120000</v>
      </c>
      <c r="CW736" s="56">
        <v>0</v>
      </c>
      <c r="CX736" s="401">
        <f t="shared" si="514"/>
        <v>78359363.667727262</v>
      </c>
      <c r="CY736" s="401">
        <f t="shared" si="515"/>
        <v>69936752.417727262</v>
      </c>
      <c r="CZ736" s="401">
        <f t="shared" si="516"/>
        <v>16085453.056077272</v>
      </c>
      <c r="DA736" s="401">
        <f t="shared" si="517"/>
        <v>94444816.723804533</v>
      </c>
      <c r="DB736" s="401">
        <f t="shared" si="518"/>
        <v>100800</v>
      </c>
      <c r="DC736" s="401">
        <f t="shared" si="519"/>
        <v>94545616.723804533</v>
      </c>
      <c r="DD736" s="406">
        <v>0</v>
      </c>
      <c r="DE736" s="401">
        <f t="shared" si="520"/>
        <v>7835936.3667727262</v>
      </c>
      <c r="DF736" s="401">
        <f t="shared" si="521"/>
        <v>3917968.1833863631</v>
      </c>
      <c r="DG736" s="401">
        <f t="shared" si="522"/>
        <v>82791712.173645437</v>
      </c>
      <c r="DH736" s="401">
        <f t="shared" si="523"/>
        <v>7302611.25</v>
      </c>
      <c r="DI736" s="401">
        <f t="shared" si="524"/>
        <v>75489100.923645437</v>
      </c>
      <c r="DJ736" s="401">
        <f t="shared" si="525"/>
        <v>0</v>
      </c>
      <c r="DL736" s="408">
        <f t="shared" si="526"/>
        <v>6638737.5</v>
      </c>
      <c r="DM736" s="408">
        <f t="shared" si="527"/>
        <v>-2212912.5</v>
      </c>
    </row>
    <row r="737" spans="1:117" s="56" customFormat="1" ht="21" x14ac:dyDescent="0.2">
      <c r="A737" s="192">
        <f t="shared" si="488"/>
        <v>2655495</v>
      </c>
      <c r="B737" s="137">
        <f>'آبان 1400'!B738</f>
        <v>732</v>
      </c>
      <c r="C737" s="137">
        <f>'آبان 1400'!C738</f>
        <v>531</v>
      </c>
      <c r="D737" s="137">
        <f>'آبان 1400'!D738</f>
        <v>13362</v>
      </c>
      <c r="E737" s="137" t="str">
        <f>'آبان 1400'!E738</f>
        <v>سیدرضا</v>
      </c>
      <c r="F737" s="137" t="str">
        <f>'آبان 1400'!F738</f>
        <v>برزگر</v>
      </c>
      <c r="G737" s="137" t="str">
        <f>'آبان 1400'!G738</f>
        <v>نگهبان</v>
      </c>
      <c r="H737" s="137" t="str">
        <f>'آبان 1400'!H738</f>
        <v>قزوین</v>
      </c>
      <c r="I737" s="137" t="str">
        <f>'آبان 1400'!I738</f>
        <v>293-12-4202264-1</v>
      </c>
      <c r="J737" s="137" t="str">
        <f>'آبان 1400'!J738</f>
        <v>4322215866</v>
      </c>
      <c r="K737" s="137" t="str">
        <f>'آبان 1400'!K738</f>
        <v>0027086264</v>
      </c>
      <c r="L737" s="137" t="str">
        <f>'آبان 1400'!L738</f>
        <v>قزوین</v>
      </c>
      <c r="M737" s="137" t="str">
        <f>'آبان 1400'!M738</f>
        <v>نگهبان</v>
      </c>
      <c r="N737" s="121" t="str">
        <f>'آبان 1400'!N738</f>
        <v>*</v>
      </c>
      <c r="O737" s="120">
        <f>'آبان 1400'!O738</f>
        <v>0</v>
      </c>
      <c r="P737" s="122">
        <f>'آبان 1400'!P738</f>
        <v>0</v>
      </c>
      <c r="Q737" s="362">
        <f>'آبان 1400'!Q738</f>
        <v>30</v>
      </c>
      <c r="R737" s="362">
        <f>'آبان 1400'!R738</f>
        <v>120</v>
      </c>
      <c r="S737" s="362">
        <f>'آبان 1400'!S738</f>
        <v>110</v>
      </c>
      <c r="T737" s="362">
        <f>'آبان 1400'!T738</f>
        <v>29.33</v>
      </c>
      <c r="U737" s="138">
        <f>'آبان 1400'!U738</f>
        <v>0</v>
      </c>
      <c r="V737" s="121">
        <f>'آبان 1400'!W738</f>
        <v>0</v>
      </c>
      <c r="W737" s="122">
        <f>'آبان 1400'!X738</f>
        <v>0</v>
      </c>
      <c r="X737" s="370">
        <f>'آبان 1400'!Y738</f>
        <v>3</v>
      </c>
      <c r="Y737" s="370">
        <f>'آبان 1400'!Z738</f>
        <v>3</v>
      </c>
      <c r="Z737" s="139">
        <f>'آبان 1400'!AA738</f>
        <v>885165</v>
      </c>
      <c r="AA737" s="139">
        <f>'آبان 1400'!AB738</f>
        <v>0</v>
      </c>
      <c r="AB737" s="139">
        <f>'آبان 1400'!AC738</f>
        <v>885165</v>
      </c>
      <c r="AC737" s="139">
        <f>'آبان 1400'!AD738</f>
        <v>4500000</v>
      </c>
      <c r="AD737" s="139">
        <f>'آبان 1400'!AE738</f>
        <v>6000000</v>
      </c>
      <c r="AE737" s="140">
        <f>'آبان 1400'!AF738</f>
        <v>168986.04545454544</v>
      </c>
      <c r="AF737" s="123">
        <f>'آبان 1400'!AG738</f>
        <v>26554950</v>
      </c>
      <c r="AG737" s="124">
        <f>'آبان 1400'!AH738</f>
        <v>0</v>
      </c>
      <c r="AH737" s="124">
        <f>'آبان 1400'!AI738</f>
        <v>20278325.454545453</v>
      </c>
      <c r="AI737" s="124">
        <f>'آبان 1400'!AJ738</f>
        <v>7966485</v>
      </c>
      <c r="AJ737" s="124">
        <f>'آبان 1400'!AK738</f>
        <v>4500000</v>
      </c>
      <c r="AK737" s="124">
        <f>'آبان 1400'!AL738</f>
        <v>6000000</v>
      </c>
      <c r="AL737" s="124">
        <f>'آبان 1400'!AM738</f>
        <v>4647116.25</v>
      </c>
      <c r="AM737" s="124">
        <f>'آبان 1400'!AN738</f>
        <v>4956360.7131818179</v>
      </c>
      <c r="AN737" s="124">
        <f>'آبان 1400'!AO738</f>
        <v>0</v>
      </c>
      <c r="AO737" s="124">
        <f>'آبان 1400'!AP738</f>
        <v>3000000</v>
      </c>
      <c r="AP737" s="124">
        <f>'آبان 1400'!AQ738</f>
        <v>0</v>
      </c>
      <c r="AQ737" s="124">
        <f>'آبان 1400'!AR738</f>
        <v>0</v>
      </c>
      <c r="AR737" s="124">
        <f>'آبان 1400'!AS738</f>
        <v>0</v>
      </c>
      <c r="AS737" s="379">
        <f>'آبان 1400'!AT738</f>
        <v>0</v>
      </c>
      <c r="AT737" s="372">
        <f t="shared" si="489"/>
        <v>77903237.417727277</v>
      </c>
      <c r="AU737" s="174">
        <f>'آبان 1400'!AV738</f>
        <v>51541179.74848637</v>
      </c>
      <c r="AV737" s="142">
        <f>'آبان 1400'!AW738</f>
        <v>69936752.417727262</v>
      </c>
      <c r="AW737" s="143">
        <f t="shared" si="490"/>
        <v>4895572.6692409087</v>
      </c>
      <c r="AX737" s="76">
        <f t="shared" si="491"/>
        <v>1154117.9748486371</v>
      </c>
      <c r="AY737" s="143">
        <f>'آبان 1400'!AZ738</f>
        <v>0</v>
      </c>
      <c r="AZ737" s="143">
        <f>'آبان 1400'!BA738</f>
        <v>0</v>
      </c>
      <c r="BA737" s="143">
        <f>'آبان 1400'!BB738</f>
        <v>0</v>
      </c>
      <c r="BB737" s="143">
        <f>'آبان 1400'!BC738</f>
        <v>0</v>
      </c>
      <c r="BC737" s="143">
        <f>'آبان 1400'!BD738</f>
        <v>0</v>
      </c>
      <c r="BD737" s="143">
        <f>'آبان 1400'!BE738</f>
        <v>0</v>
      </c>
      <c r="BE737" s="143">
        <f>'آبان 1400'!BF738</f>
        <v>0</v>
      </c>
      <c r="BF737" s="144">
        <f t="shared" si="492"/>
        <v>6049690.6440895461</v>
      </c>
      <c r="BG737" s="141">
        <f t="shared" si="493"/>
        <v>71853546</v>
      </c>
      <c r="BH737" s="145">
        <f t="shared" si="494"/>
        <v>77903237.417727277</v>
      </c>
      <c r="BI737" s="128">
        <f t="shared" si="487"/>
        <v>4425825</v>
      </c>
      <c r="BJ737" s="146">
        <f t="shared" si="495"/>
        <v>2212912.5</v>
      </c>
      <c r="BK737" s="146">
        <f t="shared" si="496"/>
        <v>663873.75</v>
      </c>
      <c r="BL737" s="147">
        <f t="shared" si="497"/>
        <v>1120000</v>
      </c>
      <c r="BM737" s="383">
        <v>0</v>
      </c>
      <c r="BN737" s="148">
        <f t="shared" si="498"/>
        <v>86325848.667727277</v>
      </c>
      <c r="BO737" s="149">
        <f t="shared" si="499"/>
        <v>69936752.417727262</v>
      </c>
      <c r="BP737" s="150">
        <f t="shared" si="500"/>
        <v>16085453.056077272</v>
      </c>
      <c r="BQ737" s="151">
        <f t="shared" si="501"/>
        <v>102411301.72380455</v>
      </c>
      <c r="BR737" s="152">
        <f t="shared" si="502"/>
        <v>100800</v>
      </c>
      <c r="BS737" s="148">
        <f t="shared" si="503"/>
        <v>102512101.72380455</v>
      </c>
      <c r="BT737" s="136">
        <v>0</v>
      </c>
      <c r="BU737" s="149">
        <f t="shared" si="504"/>
        <v>8632584.866772728</v>
      </c>
      <c r="BV737" s="153">
        <f t="shared" si="505"/>
        <v>4316292.433386364</v>
      </c>
      <c r="BW737" s="134">
        <f t="shared" si="506"/>
        <v>89563224.423645452</v>
      </c>
      <c r="BX737" s="148">
        <f t="shared" si="507"/>
        <v>7302611.25</v>
      </c>
      <c r="BY737" s="135">
        <f t="shared" si="508"/>
        <v>82260613.173645452</v>
      </c>
      <c r="CD737" s="400">
        <f>'آبان 1400'!AU738</f>
        <v>77903237.417727277</v>
      </c>
      <c r="CE737" s="401">
        <f>'آبان 1400'!AV738</f>
        <v>51541179.74848637</v>
      </c>
      <c r="CF737" s="401">
        <f>'آبان 1400'!AW738</f>
        <v>69936752.417727262</v>
      </c>
      <c r="CG737" s="401">
        <f>'آبان 1400'!AX738</f>
        <v>4895572.6692409087</v>
      </c>
      <c r="CH737" s="401">
        <f>'آبان 1400'!AY738</f>
        <v>1154117.9748486371</v>
      </c>
      <c r="CI737" s="401">
        <f>'آبان 1400'!AZ738</f>
        <v>0</v>
      </c>
      <c r="CJ737" s="401">
        <f>'آبان 1400'!BA738</f>
        <v>0</v>
      </c>
      <c r="CK737" s="401">
        <f>'آبان 1400'!BB738</f>
        <v>0</v>
      </c>
      <c r="CL737" s="401">
        <f>'آبان 1400'!BC738</f>
        <v>0</v>
      </c>
      <c r="CM737" s="401">
        <f>'آبان 1400'!BD738</f>
        <v>0</v>
      </c>
      <c r="CN737" s="401">
        <f>'آبان 1400'!BE738</f>
        <v>0</v>
      </c>
      <c r="CO737" s="401">
        <f>'آبان 1400'!BF738</f>
        <v>0</v>
      </c>
      <c r="CP737" s="401">
        <f>'آبان 1400'!BG738</f>
        <v>6049690.6440895461</v>
      </c>
      <c r="CQ737" s="401">
        <f>'آبان 1400'!BH738</f>
        <v>71853546</v>
      </c>
      <c r="CR737" s="401">
        <f t="shared" si="509"/>
        <v>77903237.417727277</v>
      </c>
      <c r="CS737" s="56">
        <f t="shared" si="510"/>
        <v>4425825</v>
      </c>
      <c r="CT737" s="400">
        <f t="shared" si="511"/>
        <v>2212912.5</v>
      </c>
      <c r="CU737" s="401">
        <f t="shared" si="512"/>
        <v>663873.75</v>
      </c>
      <c r="CV737" s="401">
        <f t="shared" si="513"/>
        <v>1120000</v>
      </c>
      <c r="CW737" s="56">
        <v>0</v>
      </c>
      <c r="CX737" s="401">
        <f t="shared" si="514"/>
        <v>86325848.667727277</v>
      </c>
      <c r="CY737" s="401">
        <f t="shared" si="515"/>
        <v>69936752.417727262</v>
      </c>
      <c r="CZ737" s="401">
        <f t="shared" si="516"/>
        <v>16085453.056077272</v>
      </c>
      <c r="DA737" s="401">
        <f t="shared" si="517"/>
        <v>102411301.72380455</v>
      </c>
      <c r="DB737" s="401">
        <f t="shared" si="518"/>
        <v>100800</v>
      </c>
      <c r="DC737" s="401">
        <f t="shared" si="519"/>
        <v>102512101.72380455</v>
      </c>
      <c r="DD737" s="406">
        <v>0</v>
      </c>
      <c r="DE737" s="401">
        <f t="shared" si="520"/>
        <v>8632584.866772728</v>
      </c>
      <c r="DF737" s="401">
        <f t="shared" si="521"/>
        <v>4316292.433386364</v>
      </c>
      <c r="DG737" s="401">
        <f t="shared" si="522"/>
        <v>89563224.423645452</v>
      </c>
      <c r="DH737" s="401">
        <f t="shared" si="523"/>
        <v>7302611.25</v>
      </c>
      <c r="DI737" s="401">
        <f t="shared" si="524"/>
        <v>82260613.173645452</v>
      </c>
      <c r="DJ737" s="401">
        <f t="shared" si="525"/>
        <v>0</v>
      </c>
      <c r="DL737" s="408">
        <f t="shared" si="526"/>
        <v>6638737.5</v>
      </c>
      <c r="DM737" s="408">
        <f t="shared" si="527"/>
        <v>-2212912.5</v>
      </c>
    </row>
    <row r="738" spans="1:117" s="56" customFormat="1" ht="21" x14ac:dyDescent="0.2">
      <c r="A738" s="192">
        <f t="shared" si="488"/>
        <v>2655495</v>
      </c>
      <c r="B738" s="137">
        <f>'آبان 1400'!B739</f>
        <v>733</v>
      </c>
      <c r="C738" s="137">
        <f>'آبان 1400'!C739</f>
        <v>532</v>
      </c>
      <c r="D738" s="137">
        <f>'آبان 1400'!D739</f>
        <v>13558</v>
      </c>
      <c r="E738" s="137" t="str">
        <f>'آبان 1400'!E739</f>
        <v>محمدرفيع</v>
      </c>
      <c r="F738" s="137" t="str">
        <f>'آبان 1400'!F739</f>
        <v>ملائي</v>
      </c>
      <c r="G738" s="137" t="str">
        <f>'آبان 1400'!G739</f>
        <v>نگهبان</v>
      </c>
      <c r="H738" s="137" t="str">
        <f>'آبان 1400'!H739</f>
        <v>هرمزگان</v>
      </c>
      <c r="I738" s="137" t="str">
        <f>'آبان 1400'!I739</f>
        <v>173-813-3581356-1</v>
      </c>
      <c r="J738" s="137" t="str">
        <f>'آبان 1400'!J739</f>
        <v>3392832987</v>
      </c>
      <c r="K738" s="137">
        <f>'آبان 1400'!K739</f>
        <v>0</v>
      </c>
      <c r="L738" s="137" t="str">
        <f>'آبان 1400'!L739</f>
        <v>هرمزگان</v>
      </c>
      <c r="M738" s="137" t="str">
        <f>'آبان 1400'!M739</f>
        <v>نگهبان</v>
      </c>
      <c r="N738" s="121" t="str">
        <f>'آبان 1400'!N739</f>
        <v>*</v>
      </c>
      <c r="O738" s="120">
        <f>'آبان 1400'!O739</f>
        <v>0</v>
      </c>
      <c r="P738" s="122">
        <f>'آبان 1400'!P739</f>
        <v>0</v>
      </c>
      <c r="Q738" s="362">
        <f>'آبان 1400'!Q739</f>
        <v>30</v>
      </c>
      <c r="R738" s="362">
        <f>'آبان 1400'!R739</f>
        <v>120</v>
      </c>
      <c r="S738" s="362">
        <f>'آبان 1400'!S739</f>
        <v>110</v>
      </c>
      <c r="T738" s="362">
        <f>'آبان 1400'!T739</f>
        <v>29.33</v>
      </c>
      <c r="U738" s="138">
        <f>'آبان 1400'!U739</f>
        <v>0</v>
      </c>
      <c r="V738" s="121">
        <f>'آبان 1400'!W739</f>
        <v>0</v>
      </c>
      <c r="W738" s="122">
        <f>'آبان 1400'!X739</f>
        <v>0</v>
      </c>
      <c r="X738" s="370">
        <f>'آبان 1400'!Y739</f>
        <v>2</v>
      </c>
      <c r="Y738" s="370">
        <f>'آبان 1400'!Z739</f>
        <v>2</v>
      </c>
      <c r="Z738" s="139">
        <f>'آبان 1400'!AA739</f>
        <v>885165</v>
      </c>
      <c r="AA738" s="139">
        <f>'آبان 1400'!AB739</f>
        <v>46667</v>
      </c>
      <c r="AB738" s="139">
        <f>'آبان 1400'!AC739</f>
        <v>931832</v>
      </c>
      <c r="AC738" s="139">
        <f>'آبان 1400'!AD739</f>
        <v>4500000</v>
      </c>
      <c r="AD738" s="139">
        <f>'آبان 1400'!AE739</f>
        <v>6000000</v>
      </c>
      <c r="AE738" s="140">
        <f>'آبان 1400'!AF739</f>
        <v>177895.19999999998</v>
      </c>
      <c r="AF738" s="123">
        <f>'آبان 1400'!AG739</f>
        <v>26554950</v>
      </c>
      <c r="AG738" s="124">
        <f>'آبان 1400'!AH739</f>
        <v>1400010</v>
      </c>
      <c r="AH738" s="124">
        <f>'آبان 1400'!AI739</f>
        <v>21347423.999999996</v>
      </c>
      <c r="AI738" s="124">
        <f>'آبان 1400'!AJ739</f>
        <v>5310990</v>
      </c>
      <c r="AJ738" s="124">
        <f>'آبان 1400'!AK739</f>
        <v>4500000</v>
      </c>
      <c r="AK738" s="124">
        <f>'آبان 1400'!AL739</f>
        <v>6000000</v>
      </c>
      <c r="AL738" s="124">
        <f>'آبان 1400'!AM739</f>
        <v>4892117.9999999991</v>
      </c>
      <c r="AM738" s="124">
        <f>'آبان 1400'!AN739</f>
        <v>5217666.2159999991</v>
      </c>
      <c r="AN738" s="124">
        <f>'آبان 1400'!AO739</f>
        <v>0</v>
      </c>
      <c r="AO738" s="124">
        <f>'آبان 1400'!AP739</f>
        <v>3000000</v>
      </c>
      <c r="AP738" s="124">
        <f>'آبان 1400'!AQ739</f>
        <v>0</v>
      </c>
      <c r="AQ738" s="124">
        <f>'آبان 1400'!AR739</f>
        <v>0</v>
      </c>
      <c r="AR738" s="124">
        <f>'آبان 1400'!AS739</f>
        <v>0</v>
      </c>
      <c r="AS738" s="379">
        <f>'آبان 1400'!AT739</f>
        <v>0</v>
      </c>
      <c r="AT738" s="372">
        <f t="shared" si="489"/>
        <v>78223158.216000006</v>
      </c>
      <c r="AU738" s="174">
        <f>'آبان 1400'!AV739</f>
        <v>54308316.440880008</v>
      </c>
      <c r="AV738" s="142">
        <f>'آبان 1400'!AW739</f>
        <v>72912168.215999991</v>
      </c>
      <c r="AW738" s="143">
        <f t="shared" si="490"/>
        <v>5103851.7751199994</v>
      </c>
      <c r="AX738" s="76">
        <f t="shared" si="491"/>
        <v>1430831.644088001</v>
      </c>
      <c r="AY738" s="143">
        <f>'آبان 1400'!AZ739</f>
        <v>0</v>
      </c>
      <c r="AZ738" s="143">
        <f>'آبان 1400'!BA739</f>
        <v>0</v>
      </c>
      <c r="BA738" s="143">
        <f>'آبان 1400'!BB739</f>
        <v>0</v>
      </c>
      <c r="BB738" s="143">
        <f>'آبان 1400'!BC739</f>
        <v>0</v>
      </c>
      <c r="BC738" s="143">
        <f>'آبان 1400'!BD739</f>
        <v>0</v>
      </c>
      <c r="BD738" s="143">
        <f>'آبان 1400'!BE739</f>
        <v>0</v>
      </c>
      <c r="BE738" s="143">
        <f>'آبان 1400'!BF739</f>
        <v>0</v>
      </c>
      <c r="BF738" s="144">
        <f t="shared" si="492"/>
        <v>6534683.4192080004</v>
      </c>
      <c r="BG738" s="141">
        <f t="shared" si="493"/>
        <v>71688474</v>
      </c>
      <c r="BH738" s="145">
        <f t="shared" si="494"/>
        <v>78223158.216000006</v>
      </c>
      <c r="BI738" s="128">
        <f t="shared" si="487"/>
        <v>4659160</v>
      </c>
      <c r="BJ738" s="146">
        <f t="shared" si="495"/>
        <v>2329580</v>
      </c>
      <c r="BK738" s="146">
        <f t="shared" si="496"/>
        <v>698874</v>
      </c>
      <c r="BL738" s="147">
        <f t="shared" si="497"/>
        <v>1120000</v>
      </c>
      <c r="BM738" s="383">
        <v>0</v>
      </c>
      <c r="BN738" s="148">
        <f t="shared" si="498"/>
        <v>87030772.216000006</v>
      </c>
      <c r="BO738" s="149">
        <f t="shared" si="499"/>
        <v>72912168.215999991</v>
      </c>
      <c r="BP738" s="150">
        <f t="shared" si="500"/>
        <v>16769798.689679999</v>
      </c>
      <c r="BQ738" s="151">
        <f t="shared" si="501"/>
        <v>103800570.90568</v>
      </c>
      <c r="BR738" s="152">
        <f t="shared" si="502"/>
        <v>100800</v>
      </c>
      <c r="BS738" s="148">
        <f t="shared" si="503"/>
        <v>103901370.90568</v>
      </c>
      <c r="BT738" s="136">
        <v>0</v>
      </c>
      <c r="BU738" s="149">
        <f t="shared" si="504"/>
        <v>8703077.2216000017</v>
      </c>
      <c r="BV738" s="153">
        <f t="shared" si="505"/>
        <v>4351538.6108000008</v>
      </c>
      <c r="BW738" s="134">
        <f t="shared" si="506"/>
        <v>90846755.073280007</v>
      </c>
      <c r="BX738" s="148">
        <f t="shared" si="507"/>
        <v>7687614</v>
      </c>
      <c r="BY738" s="135">
        <f t="shared" si="508"/>
        <v>83159141.073280007</v>
      </c>
      <c r="CD738" s="400">
        <f>'آبان 1400'!AU739</f>
        <v>78223158.216000006</v>
      </c>
      <c r="CE738" s="401">
        <f>'آبان 1400'!AV739</f>
        <v>54308316.440880008</v>
      </c>
      <c r="CF738" s="401">
        <f>'آبان 1400'!AW739</f>
        <v>72912168.215999991</v>
      </c>
      <c r="CG738" s="401">
        <f>'آبان 1400'!AX739</f>
        <v>5103851.7751199994</v>
      </c>
      <c r="CH738" s="401">
        <f>'آبان 1400'!AY739</f>
        <v>1430831.644088001</v>
      </c>
      <c r="CI738" s="401">
        <f>'آبان 1400'!AZ739</f>
        <v>0</v>
      </c>
      <c r="CJ738" s="401">
        <f>'آبان 1400'!BA739</f>
        <v>0</v>
      </c>
      <c r="CK738" s="401">
        <f>'آبان 1400'!BB739</f>
        <v>0</v>
      </c>
      <c r="CL738" s="401">
        <f>'آبان 1400'!BC739</f>
        <v>0</v>
      </c>
      <c r="CM738" s="401">
        <f>'آبان 1400'!BD739</f>
        <v>0</v>
      </c>
      <c r="CN738" s="401">
        <f>'آبان 1400'!BE739</f>
        <v>0</v>
      </c>
      <c r="CO738" s="401">
        <f>'آبان 1400'!BF739</f>
        <v>0</v>
      </c>
      <c r="CP738" s="401">
        <f>'آبان 1400'!BG739</f>
        <v>6534683.4192080004</v>
      </c>
      <c r="CQ738" s="401">
        <f>'آبان 1400'!BH739</f>
        <v>71688474</v>
      </c>
      <c r="CR738" s="401">
        <f t="shared" si="509"/>
        <v>78223158.216000006</v>
      </c>
      <c r="CS738" s="56">
        <f t="shared" si="510"/>
        <v>4659160</v>
      </c>
      <c r="CT738" s="400">
        <f t="shared" si="511"/>
        <v>2329580</v>
      </c>
      <c r="CU738" s="401">
        <f t="shared" si="512"/>
        <v>698874</v>
      </c>
      <c r="CV738" s="401">
        <f t="shared" si="513"/>
        <v>1120000</v>
      </c>
      <c r="CW738" s="56">
        <v>0</v>
      </c>
      <c r="CX738" s="401">
        <f t="shared" si="514"/>
        <v>87030772.216000006</v>
      </c>
      <c r="CY738" s="401">
        <f t="shared" si="515"/>
        <v>72912168.215999991</v>
      </c>
      <c r="CZ738" s="401">
        <f t="shared" si="516"/>
        <v>16769798.689679999</v>
      </c>
      <c r="DA738" s="401">
        <f t="shared" si="517"/>
        <v>103800570.90568</v>
      </c>
      <c r="DB738" s="401">
        <f t="shared" si="518"/>
        <v>100800</v>
      </c>
      <c r="DC738" s="401">
        <f t="shared" si="519"/>
        <v>103901370.90568</v>
      </c>
      <c r="DD738" s="406">
        <v>0</v>
      </c>
      <c r="DE738" s="401">
        <f t="shared" si="520"/>
        <v>8703077.2216000017</v>
      </c>
      <c r="DF738" s="401">
        <f t="shared" si="521"/>
        <v>4351538.6108000008</v>
      </c>
      <c r="DG738" s="401">
        <f t="shared" si="522"/>
        <v>90846755.073280007</v>
      </c>
      <c r="DH738" s="401">
        <f t="shared" si="523"/>
        <v>7687614</v>
      </c>
      <c r="DI738" s="401">
        <f t="shared" si="524"/>
        <v>83159141.073280007</v>
      </c>
      <c r="DJ738" s="401">
        <f t="shared" si="525"/>
        <v>0</v>
      </c>
      <c r="DL738" s="408">
        <f t="shared" si="526"/>
        <v>6638737.5</v>
      </c>
      <c r="DM738" s="408">
        <f t="shared" si="527"/>
        <v>-1979577.5</v>
      </c>
    </row>
    <row r="739" spans="1:117" s="56" customFormat="1" ht="21" x14ac:dyDescent="0.2">
      <c r="A739" s="192">
        <f t="shared" si="488"/>
        <v>2655495</v>
      </c>
      <c r="B739" s="137">
        <f>'آبان 1400'!B740</f>
        <v>734</v>
      </c>
      <c r="C739" s="137">
        <f>'آبان 1400'!C740</f>
        <v>533</v>
      </c>
      <c r="D739" s="137">
        <f>'آبان 1400'!D740</f>
        <v>13561</v>
      </c>
      <c r="E739" s="137" t="str">
        <f>'آبان 1400'!E740</f>
        <v>مجيد</v>
      </c>
      <c r="F739" s="137" t="str">
        <f>'آبان 1400'!F740</f>
        <v>دادور قلاتي</v>
      </c>
      <c r="G739" s="137" t="str">
        <f>'آبان 1400'!G740</f>
        <v>نگهبان</v>
      </c>
      <c r="H739" s="137" t="str">
        <f>'آبان 1400'!H740</f>
        <v>هرمزگان</v>
      </c>
      <c r="I739" s="137" t="str">
        <f>'آبان 1400'!I740</f>
        <v>173-800-1423-1</v>
      </c>
      <c r="J739" s="137" t="str">
        <f>'آبان 1400'!J740</f>
        <v>3479692540</v>
      </c>
      <c r="K739" s="137" t="str">
        <f>'آبان 1400'!K740</f>
        <v>0085068405</v>
      </c>
      <c r="L739" s="137" t="str">
        <f>'آبان 1400'!L740</f>
        <v>هرمزگان</v>
      </c>
      <c r="M739" s="137" t="str">
        <f>'آبان 1400'!M740</f>
        <v>نگهبان</v>
      </c>
      <c r="N739" s="121" t="str">
        <f>'آبان 1400'!N740</f>
        <v>*</v>
      </c>
      <c r="O739" s="120">
        <f>'آبان 1400'!O740</f>
        <v>0</v>
      </c>
      <c r="P739" s="122">
        <f>'آبان 1400'!P740</f>
        <v>0</v>
      </c>
      <c r="Q739" s="362">
        <f>'آبان 1400'!Q740</f>
        <v>30</v>
      </c>
      <c r="R739" s="362">
        <f>'آبان 1400'!R740</f>
        <v>120</v>
      </c>
      <c r="S739" s="362">
        <f>'آبان 1400'!S740</f>
        <v>110</v>
      </c>
      <c r="T739" s="362">
        <f>'آبان 1400'!T740</f>
        <v>29.33</v>
      </c>
      <c r="U739" s="138">
        <f>'آبان 1400'!U740</f>
        <v>0</v>
      </c>
      <c r="V739" s="121">
        <f>'آبان 1400'!W740</f>
        <v>0</v>
      </c>
      <c r="W739" s="122">
        <f>'آبان 1400'!X740</f>
        <v>0</v>
      </c>
      <c r="X739" s="370">
        <f>'آبان 1400'!Y740</f>
        <v>2</v>
      </c>
      <c r="Y739" s="370">
        <f>'آبان 1400'!Z740</f>
        <v>0</v>
      </c>
      <c r="Z739" s="139">
        <f>'آبان 1400'!AA740</f>
        <v>885165</v>
      </c>
      <c r="AA739" s="139">
        <f>'آبان 1400'!AB740</f>
        <v>46667</v>
      </c>
      <c r="AB739" s="139">
        <f>'آبان 1400'!AC740</f>
        <v>931832</v>
      </c>
      <c r="AC739" s="139">
        <f>'آبان 1400'!AD740</f>
        <v>4500000</v>
      </c>
      <c r="AD739" s="139">
        <f>'آبان 1400'!AE740</f>
        <v>6000000</v>
      </c>
      <c r="AE739" s="140">
        <f>'آبان 1400'!AF740</f>
        <v>177895.19999999998</v>
      </c>
      <c r="AF739" s="123">
        <f>'آبان 1400'!AG740</f>
        <v>26554950</v>
      </c>
      <c r="AG739" s="124">
        <f>'آبان 1400'!AH740</f>
        <v>1400010</v>
      </c>
      <c r="AH739" s="124">
        <f>'آبان 1400'!AI740</f>
        <v>21347423.999999996</v>
      </c>
      <c r="AI739" s="124">
        <f>'آبان 1400'!AJ740</f>
        <v>0</v>
      </c>
      <c r="AJ739" s="124">
        <f>'آبان 1400'!AK740</f>
        <v>4500000</v>
      </c>
      <c r="AK739" s="124">
        <f>'آبان 1400'!AL740</f>
        <v>6000000</v>
      </c>
      <c r="AL739" s="124">
        <f>'آبان 1400'!AM740</f>
        <v>4892117.9999999991</v>
      </c>
      <c r="AM739" s="124">
        <f>'آبان 1400'!AN740</f>
        <v>5217666.2159999991</v>
      </c>
      <c r="AN739" s="124">
        <f>'آبان 1400'!AO740</f>
        <v>0</v>
      </c>
      <c r="AO739" s="124">
        <f>'آبان 1400'!AP740</f>
        <v>5400000</v>
      </c>
      <c r="AP739" s="124">
        <f>'آبان 1400'!AQ740</f>
        <v>0</v>
      </c>
      <c r="AQ739" s="124">
        <f>'آبان 1400'!AR740</f>
        <v>0</v>
      </c>
      <c r="AR739" s="124">
        <f>'آبان 1400'!AS740</f>
        <v>0</v>
      </c>
      <c r="AS739" s="379">
        <f>'آبان 1400'!AT740</f>
        <v>0</v>
      </c>
      <c r="AT739" s="372">
        <f t="shared" si="489"/>
        <v>75312168.216000006</v>
      </c>
      <c r="AU739" s="174">
        <f>'آبان 1400'!AV740</f>
        <v>54140316.440880008</v>
      </c>
      <c r="AV739" s="142">
        <f>'آبان 1400'!AW740</f>
        <v>75312168.215999991</v>
      </c>
      <c r="AW739" s="143">
        <f t="shared" si="490"/>
        <v>5271851.7751199994</v>
      </c>
      <c r="AX739" s="76">
        <f t="shared" si="491"/>
        <v>1414031.644088001</v>
      </c>
      <c r="AY739" s="143">
        <f>'آبان 1400'!AZ740</f>
        <v>0</v>
      </c>
      <c r="AZ739" s="143">
        <f>'آبان 1400'!BA740</f>
        <v>0</v>
      </c>
      <c r="BA739" s="143">
        <f>'آبان 1400'!BB740</f>
        <v>0</v>
      </c>
      <c r="BB739" s="143">
        <f>'آبان 1400'!BC740</f>
        <v>0</v>
      </c>
      <c r="BC739" s="143">
        <f>'آبان 1400'!BD740</f>
        <v>0</v>
      </c>
      <c r="BD739" s="143">
        <f>'آبان 1400'!BE740</f>
        <v>0</v>
      </c>
      <c r="BE739" s="143">
        <f>'آبان 1400'!BF740</f>
        <v>0</v>
      </c>
      <c r="BF739" s="144">
        <f t="shared" si="492"/>
        <v>6685883.4192080004</v>
      </c>
      <c r="BG739" s="141">
        <f t="shared" si="493"/>
        <v>68626284</v>
      </c>
      <c r="BH739" s="145">
        <f t="shared" si="494"/>
        <v>75312168.216000006</v>
      </c>
      <c r="BI739" s="128">
        <f t="shared" si="487"/>
        <v>4659160</v>
      </c>
      <c r="BJ739" s="146">
        <f t="shared" si="495"/>
        <v>2329580</v>
      </c>
      <c r="BK739" s="146">
        <f t="shared" si="496"/>
        <v>698874</v>
      </c>
      <c r="BL739" s="147">
        <f t="shared" si="497"/>
        <v>1120000</v>
      </c>
      <c r="BM739" s="383">
        <v>0</v>
      </c>
      <c r="BN739" s="148">
        <f t="shared" si="498"/>
        <v>84119782.216000006</v>
      </c>
      <c r="BO739" s="149">
        <f t="shared" si="499"/>
        <v>75312168.215999991</v>
      </c>
      <c r="BP739" s="150">
        <f t="shared" si="500"/>
        <v>17321798.689679999</v>
      </c>
      <c r="BQ739" s="151">
        <f t="shared" si="501"/>
        <v>101441580.90568</v>
      </c>
      <c r="BR739" s="152">
        <f t="shared" si="502"/>
        <v>100800</v>
      </c>
      <c r="BS739" s="148">
        <f t="shared" si="503"/>
        <v>101542380.90568</v>
      </c>
      <c r="BT739" s="136">
        <v>0</v>
      </c>
      <c r="BU739" s="149">
        <f t="shared" si="504"/>
        <v>8411978.2216000017</v>
      </c>
      <c r="BV739" s="153">
        <f t="shared" si="505"/>
        <v>4205989.1108000008</v>
      </c>
      <c r="BW739" s="134">
        <f t="shared" si="506"/>
        <v>88924413.573280007</v>
      </c>
      <c r="BX739" s="148">
        <f t="shared" si="507"/>
        <v>7687614</v>
      </c>
      <c r="BY739" s="135">
        <f t="shared" si="508"/>
        <v>81236799.573280007</v>
      </c>
      <c r="CD739" s="400">
        <f>'آبان 1400'!AU740</f>
        <v>75312168.216000006</v>
      </c>
      <c r="CE739" s="401">
        <f>'آبان 1400'!AV740</f>
        <v>54140316.440880008</v>
      </c>
      <c r="CF739" s="401">
        <f>'آبان 1400'!AW740</f>
        <v>75312168.215999991</v>
      </c>
      <c r="CG739" s="401">
        <f>'آبان 1400'!AX740</f>
        <v>5271851.7751199994</v>
      </c>
      <c r="CH739" s="401">
        <f>'آبان 1400'!AY740</f>
        <v>1414031.644088001</v>
      </c>
      <c r="CI739" s="401">
        <f>'آبان 1400'!AZ740</f>
        <v>0</v>
      </c>
      <c r="CJ739" s="401">
        <f>'آبان 1400'!BA740</f>
        <v>0</v>
      </c>
      <c r="CK739" s="401">
        <f>'آبان 1400'!BB740</f>
        <v>0</v>
      </c>
      <c r="CL739" s="401">
        <f>'آبان 1400'!BC740</f>
        <v>0</v>
      </c>
      <c r="CM739" s="401">
        <f>'آبان 1400'!BD740</f>
        <v>0</v>
      </c>
      <c r="CN739" s="401">
        <f>'آبان 1400'!BE740</f>
        <v>0</v>
      </c>
      <c r="CO739" s="401">
        <f>'آبان 1400'!BF740</f>
        <v>0</v>
      </c>
      <c r="CP739" s="401">
        <f>'آبان 1400'!BG740</f>
        <v>6685883.4192080004</v>
      </c>
      <c r="CQ739" s="401">
        <f>'آبان 1400'!BH740</f>
        <v>68626284</v>
      </c>
      <c r="CR739" s="401">
        <f t="shared" si="509"/>
        <v>75312168.216000006</v>
      </c>
      <c r="CS739" s="56">
        <f t="shared" si="510"/>
        <v>4659160</v>
      </c>
      <c r="CT739" s="400">
        <f t="shared" si="511"/>
        <v>2329580</v>
      </c>
      <c r="CU739" s="401">
        <f t="shared" si="512"/>
        <v>698874</v>
      </c>
      <c r="CV739" s="401">
        <f t="shared" si="513"/>
        <v>1120000</v>
      </c>
      <c r="CW739" s="56">
        <v>0</v>
      </c>
      <c r="CX739" s="401">
        <f t="shared" si="514"/>
        <v>84119782.216000006</v>
      </c>
      <c r="CY739" s="401">
        <f t="shared" si="515"/>
        <v>75312168.215999991</v>
      </c>
      <c r="CZ739" s="401">
        <f t="shared" si="516"/>
        <v>17321798.689679999</v>
      </c>
      <c r="DA739" s="401">
        <f t="shared" si="517"/>
        <v>101441580.90568</v>
      </c>
      <c r="DB739" s="401">
        <f t="shared" si="518"/>
        <v>100800</v>
      </c>
      <c r="DC739" s="401">
        <f t="shared" si="519"/>
        <v>101542380.90568</v>
      </c>
      <c r="DD739" s="406">
        <v>0</v>
      </c>
      <c r="DE739" s="401">
        <f t="shared" si="520"/>
        <v>8411978.2216000017</v>
      </c>
      <c r="DF739" s="401">
        <f t="shared" si="521"/>
        <v>4205989.1108000008</v>
      </c>
      <c r="DG739" s="401">
        <f t="shared" si="522"/>
        <v>88924413.573280007</v>
      </c>
      <c r="DH739" s="401">
        <f t="shared" si="523"/>
        <v>7687614</v>
      </c>
      <c r="DI739" s="401">
        <f t="shared" si="524"/>
        <v>81236799.573280007</v>
      </c>
      <c r="DJ739" s="401">
        <f t="shared" si="525"/>
        <v>0</v>
      </c>
      <c r="DL739" s="408">
        <f t="shared" si="526"/>
        <v>6638737.5</v>
      </c>
      <c r="DM739" s="408">
        <f t="shared" si="527"/>
        <v>-1979577.5</v>
      </c>
    </row>
    <row r="740" spans="1:117" s="56" customFormat="1" ht="21" x14ac:dyDescent="0.2">
      <c r="A740" s="192">
        <f t="shared" si="488"/>
        <v>2655495</v>
      </c>
      <c r="B740" s="137">
        <f>'آبان 1400'!B741</f>
        <v>735</v>
      </c>
      <c r="C740" s="137">
        <f>'آبان 1400'!C741</f>
        <v>534</v>
      </c>
      <c r="D740" s="137">
        <f>'آبان 1400'!D741</f>
        <v>13552</v>
      </c>
      <c r="E740" s="137" t="str">
        <f>'آبان 1400'!E741</f>
        <v>علي</v>
      </c>
      <c r="F740" s="137" t="str">
        <f>'آبان 1400'!F741</f>
        <v>دادي زاده</v>
      </c>
      <c r="G740" s="137" t="str">
        <f>'آبان 1400'!G741</f>
        <v>نگهبان</v>
      </c>
      <c r="H740" s="137" t="str">
        <f>'آبان 1400'!H741</f>
        <v>هرمزگان</v>
      </c>
      <c r="I740" s="137" t="str">
        <f>'آبان 1400'!I741</f>
        <v>173-813-2180688-1</v>
      </c>
      <c r="J740" s="137" t="str">
        <f>'آبان 1400'!J741</f>
        <v>4699897371</v>
      </c>
      <c r="K740" s="137" t="str">
        <f>'آبان 1400'!K741</f>
        <v>0085389424</v>
      </c>
      <c r="L740" s="137" t="str">
        <f>'آبان 1400'!L741</f>
        <v>هرمزگان</v>
      </c>
      <c r="M740" s="137" t="str">
        <f>'آبان 1400'!M741</f>
        <v>نگهبان</v>
      </c>
      <c r="N740" s="121" t="str">
        <f>'آبان 1400'!N741</f>
        <v>*</v>
      </c>
      <c r="O740" s="120">
        <f>'آبان 1400'!O741</f>
        <v>0</v>
      </c>
      <c r="P740" s="122">
        <f>'آبان 1400'!P741</f>
        <v>0</v>
      </c>
      <c r="Q740" s="362">
        <f>'آبان 1400'!Q741</f>
        <v>30</v>
      </c>
      <c r="R740" s="362">
        <f>'آبان 1400'!R741</f>
        <v>120</v>
      </c>
      <c r="S740" s="362">
        <f>'آبان 1400'!S741</f>
        <v>110</v>
      </c>
      <c r="T740" s="362">
        <f>'آبان 1400'!T741</f>
        <v>29.33</v>
      </c>
      <c r="U740" s="138">
        <f>'آبان 1400'!U741</f>
        <v>0</v>
      </c>
      <c r="V740" s="121">
        <f>'آبان 1400'!W741</f>
        <v>0</v>
      </c>
      <c r="W740" s="122">
        <f>'آبان 1400'!X741</f>
        <v>0</v>
      </c>
      <c r="X740" s="370">
        <f>'آبان 1400'!Y741</f>
        <v>3</v>
      </c>
      <c r="Y740" s="370">
        <f>'آبان 1400'!Z741</f>
        <v>3</v>
      </c>
      <c r="Z740" s="139">
        <f>'آبان 1400'!AA741</f>
        <v>885165</v>
      </c>
      <c r="AA740" s="139">
        <f>'آبان 1400'!AB741</f>
        <v>46667</v>
      </c>
      <c r="AB740" s="139">
        <f>'آبان 1400'!AC741</f>
        <v>931832</v>
      </c>
      <c r="AC740" s="139">
        <f>'آبان 1400'!AD741</f>
        <v>4500000</v>
      </c>
      <c r="AD740" s="139">
        <f>'آبان 1400'!AE741</f>
        <v>6000000</v>
      </c>
      <c r="AE740" s="140">
        <f>'آبان 1400'!AF741</f>
        <v>177895.19999999998</v>
      </c>
      <c r="AF740" s="123">
        <f>'آبان 1400'!AG741</f>
        <v>26554950</v>
      </c>
      <c r="AG740" s="124">
        <f>'آبان 1400'!AH741</f>
        <v>1400010</v>
      </c>
      <c r="AH740" s="124">
        <f>'آبان 1400'!AI741</f>
        <v>21347423.999999996</v>
      </c>
      <c r="AI740" s="124">
        <f>'آبان 1400'!AJ741</f>
        <v>7966485</v>
      </c>
      <c r="AJ740" s="124">
        <f>'آبان 1400'!AK741</f>
        <v>4500000</v>
      </c>
      <c r="AK740" s="124">
        <f>'آبان 1400'!AL741</f>
        <v>6000000</v>
      </c>
      <c r="AL740" s="124">
        <f>'آبان 1400'!AM741</f>
        <v>4892117.9999999991</v>
      </c>
      <c r="AM740" s="124">
        <f>'آبان 1400'!AN741</f>
        <v>5217666.2159999991</v>
      </c>
      <c r="AN740" s="124">
        <f>'آبان 1400'!AO741</f>
        <v>0</v>
      </c>
      <c r="AO740" s="124">
        <f>'آبان 1400'!AP741</f>
        <v>3000000</v>
      </c>
      <c r="AP740" s="124">
        <f>'آبان 1400'!AQ741</f>
        <v>0</v>
      </c>
      <c r="AQ740" s="124">
        <f>'آبان 1400'!AR741</f>
        <v>0</v>
      </c>
      <c r="AR740" s="124">
        <f>'آبان 1400'!AS741</f>
        <v>0</v>
      </c>
      <c r="AS740" s="379">
        <f>'آبان 1400'!AT741</f>
        <v>0</v>
      </c>
      <c r="AT740" s="372">
        <f t="shared" si="489"/>
        <v>80878653.216000006</v>
      </c>
      <c r="AU740" s="174">
        <f>'آبان 1400'!AV741</f>
        <v>54308316.440880008</v>
      </c>
      <c r="AV740" s="142">
        <f>'آبان 1400'!AW741</f>
        <v>72912168.215999991</v>
      </c>
      <c r="AW740" s="143">
        <f t="shared" si="490"/>
        <v>5103851.7751199994</v>
      </c>
      <c r="AX740" s="76">
        <f t="shared" si="491"/>
        <v>1430831.644088001</v>
      </c>
      <c r="AY740" s="143">
        <f>'آبان 1400'!AZ741</f>
        <v>0</v>
      </c>
      <c r="AZ740" s="143">
        <f>'آبان 1400'!BA741</f>
        <v>0</v>
      </c>
      <c r="BA740" s="143">
        <f>'آبان 1400'!BB741</f>
        <v>0</v>
      </c>
      <c r="BB740" s="143">
        <f>'آبان 1400'!BC741</f>
        <v>0</v>
      </c>
      <c r="BC740" s="143">
        <f>'آبان 1400'!BD741</f>
        <v>0</v>
      </c>
      <c r="BD740" s="143">
        <f>'آبان 1400'!BE741</f>
        <v>0</v>
      </c>
      <c r="BE740" s="143">
        <f>'آبان 1400'!BF741</f>
        <v>0</v>
      </c>
      <c r="BF740" s="144">
        <f t="shared" si="492"/>
        <v>6534683.4192080004</v>
      </c>
      <c r="BG740" s="141">
        <f t="shared" si="493"/>
        <v>74343969</v>
      </c>
      <c r="BH740" s="145">
        <f t="shared" si="494"/>
        <v>80878653.216000006</v>
      </c>
      <c r="BI740" s="128">
        <f t="shared" si="487"/>
        <v>4659160</v>
      </c>
      <c r="BJ740" s="146">
        <f t="shared" si="495"/>
        <v>2329580</v>
      </c>
      <c r="BK740" s="146">
        <f t="shared" si="496"/>
        <v>698874</v>
      </c>
      <c r="BL740" s="147">
        <f t="shared" si="497"/>
        <v>1120000</v>
      </c>
      <c r="BM740" s="383">
        <v>0</v>
      </c>
      <c r="BN740" s="148">
        <f t="shared" si="498"/>
        <v>89686267.216000006</v>
      </c>
      <c r="BO740" s="149">
        <f t="shared" si="499"/>
        <v>72912168.215999991</v>
      </c>
      <c r="BP740" s="150">
        <f t="shared" si="500"/>
        <v>16769798.689679999</v>
      </c>
      <c r="BQ740" s="151">
        <f t="shared" si="501"/>
        <v>106456065.90568</v>
      </c>
      <c r="BR740" s="152">
        <f t="shared" si="502"/>
        <v>100800</v>
      </c>
      <c r="BS740" s="148">
        <f t="shared" si="503"/>
        <v>106556865.90568</v>
      </c>
      <c r="BT740" s="136">
        <v>0</v>
      </c>
      <c r="BU740" s="149">
        <f t="shared" si="504"/>
        <v>8968626.7216000017</v>
      </c>
      <c r="BV740" s="153">
        <f t="shared" si="505"/>
        <v>4484313.3608000008</v>
      </c>
      <c r="BW740" s="134">
        <f t="shared" si="506"/>
        <v>93103925.823280007</v>
      </c>
      <c r="BX740" s="148">
        <f t="shared" si="507"/>
        <v>7687614</v>
      </c>
      <c r="BY740" s="135">
        <f t="shared" si="508"/>
        <v>85416311.823280007</v>
      </c>
      <c r="CD740" s="400">
        <f>'آبان 1400'!AU741</f>
        <v>80878653.216000006</v>
      </c>
      <c r="CE740" s="401">
        <f>'آبان 1400'!AV741</f>
        <v>54308316.440880008</v>
      </c>
      <c r="CF740" s="401">
        <f>'آبان 1400'!AW741</f>
        <v>72912168.215999991</v>
      </c>
      <c r="CG740" s="401">
        <f>'آبان 1400'!AX741</f>
        <v>5103851.7751199994</v>
      </c>
      <c r="CH740" s="401">
        <f>'آبان 1400'!AY741</f>
        <v>1430831.644088001</v>
      </c>
      <c r="CI740" s="401">
        <f>'آبان 1400'!AZ741</f>
        <v>0</v>
      </c>
      <c r="CJ740" s="401">
        <f>'آبان 1400'!BA741</f>
        <v>0</v>
      </c>
      <c r="CK740" s="401">
        <f>'آبان 1400'!BB741</f>
        <v>0</v>
      </c>
      <c r="CL740" s="401">
        <f>'آبان 1400'!BC741</f>
        <v>0</v>
      </c>
      <c r="CM740" s="401">
        <f>'آبان 1400'!BD741</f>
        <v>0</v>
      </c>
      <c r="CN740" s="401">
        <f>'آبان 1400'!BE741</f>
        <v>0</v>
      </c>
      <c r="CO740" s="401">
        <f>'آبان 1400'!BF741</f>
        <v>0</v>
      </c>
      <c r="CP740" s="401">
        <f>'آبان 1400'!BG741</f>
        <v>6534683.4192080004</v>
      </c>
      <c r="CQ740" s="401">
        <f>'آبان 1400'!BH741</f>
        <v>74343969</v>
      </c>
      <c r="CR740" s="401">
        <f t="shared" si="509"/>
        <v>80878653.216000006</v>
      </c>
      <c r="CS740" s="56">
        <f t="shared" si="510"/>
        <v>4659160</v>
      </c>
      <c r="CT740" s="400">
        <f t="shared" si="511"/>
        <v>2329580</v>
      </c>
      <c r="CU740" s="401">
        <f t="shared" si="512"/>
        <v>698874</v>
      </c>
      <c r="CV740" s="401">
        <f t="shared" si="513"/>
        <v>1120000</v>
      </c>
      <c r="CW740" s="56">
        <v>0</v>
      </c>
      <c r="CX740" s="401">
        <f t="shared" si="514"/>
        <v>89686267.216000006</v>
      </c>
      <c r="CY740" s="401">
        <f t="shared" si="515"/>
        <v>72912168.215999991</v>
      </c>
      <c r="CZ740" s="401">
        <f t="shared" si="516"/>
        <v>16769798.689679999</v>
      </c>
      <c r="DA740" s="401">
        <f t="shared" si="517"/>
        <v>106456065.90568</v>
      </c>
      <c r="DB740" s="401">
        <f t="shared" si="518"/>
        <v>100800</v>
      </c>
      <c r="DC740" s="401">
        <f t="shared" si="519"/>
        <v>106556865.90568</v>
      </c>
      <c r="DD740" s="406">
        <v>0</v>
      </c>
      <c r="DE740" s="401">
        <f t="shared" si="520"/>
        <v>8968626.7216000017</v>
      </c>
      <c r="DF740" s="401">
        <f t="shared" si="521"/>
        <v>4484313.3608000008</v>
      </c>
      <c r="DG740" s="401">
        <f t="shared" si="522"/>
        <v>93103925.823280007</v>
      </c>
      <c r="DH740" s="401">
        <f t="shared" si="523"/>
        <v>7687614</v>
      </c>
      <c r="DI740" s="401">
        <f t="shared" si="524"/>
        <v>85416311.823280007</v>
      </c>
      <c r="DJ740" s="401">
        <f t="shared" si="525"/>
        <v>0</v>
      </c>
      <c r="DL740" s="408">
        <f t="shared" si="526"/>
        <v>6638737.5</v>
      </c>
      <c r="DM740" s="408">
        <f t="shared" si="527"/>
        <v>-1979577.5</v>
      </c>
    </row>
    <row r="741" spans="1:117" s="56" customFormat="1" ht="21" x14ac:dyDescent="0.2">
      <c r="A741" s="192">
        <f t="shared" si="488"/>
        <v>2655495</v>
      </c>
      <c r="B741" s="137">
        <f>'آبان 1400'!B742</f>
        <v>736</v>
      </c>
      <c r="C741" s="137">
        <f>'آبان 1400'!C742</f>
        <v>535</v>
      </c>
      <c r="D741" s="137">
        <f>'آبان 1400'!D742</f>
        <v>13557</v>
      </c>
      <c r="E741" s="137" t="str">
        <f>'آبان 1400'!E742</f>
        <v>میلاد</v>
      </c>
      <c r="F741" s="137" t="str">
        <f>'آبان 1400'!F742</f>
        <v>رئیسی سرخونی</v>
      </c>
      <c r="G741" s="137" t="str">
        <f>'آبان 1400'!G742</f>
        <v>نگهبان</v>
      </c>
      <c r="H741" s="137" t="str">
        <f>'آبان 1400'!H742</f>
        <v>هرمزگان</v>
      </c>
      <c r="I741" s="137" t="str">
        <f>'آبان 1400'!I742</f>
        <v>389-813-3371932-1</v>
      </c>
      <c r="J741" s="137" t="str">
        <f>'آبان 1400'!J742</f>
        <v>3380662836</v>
      </c>
      <c r="K741" s="137" t="str">
        <f>'آبان 1400'!K742</f>
        <v>0085395500</v>
      </c>
      <c r="L741" s="137" t="str">
        <f>'آبان 1400'!L742</f>
        <v>هرمزگان</v>
      </c>
      <c r="M741" s="137" t="str">
        <f>'آبان 1400'!M742</f>
        <v>نگهبان</v>
      </c>
      <c r="N741" s="121" t="str">
        <f>'آبان 1400'!N742</f>
        <v>*</v>
      </c>
      <c r="O741" s="120">
        <f>'آبان 1400'!O742</f>
        <v>0</v>
      </c>
      <c r="P741" s="122">
        <f>'آبان 1400'!P742</f>
        <v>0</v>
      </c>
      <c r="Q741" s="362">
        <f>'آبان 1400'!Q742</f>
        <v>30</v>
      </c>
      <c r="R741" s="362">
        <f>'آبان 1400'!R742</f>
        <v>120</v>
      </c>
      <c r="S741" s="362">
        <f>'آبان 1400'!S742</f>
        <v>110</v>
      </c>
      <c r="T741" s="362">
        <f>'آبان 1400'!T742</f>
        <v>29.33</v>
      </c>
      <c r="U741" s="138">
        <f>'آبان 1400'!U742</f>
        <v>0</v>
      </c>
      <c r="V741" s="121">
        <f>'آبان 1400'!W742</f>
        <v>0</v>
      </c>
      <c r="W741" s="122">
        <f>'آبان 1400'!X742</f>
        <v>0</v>
      </c>
      <c r="X741" s="370">
        <f>'آبان 1400'!Y742</f>
        <v>1</v>
      </c>
      <c r="Y741" s="370">
        <f>'آبان 1400'!Z742</f>
        <v>0</v>
      </c>
      <c r="Z741" s="139">
        <f>'آبان 1400'!AA742</f>
        <v>885165</v>
      </c>
      <c r="AA741" s="139">
        <f>'آبان 1400'!AB742</f>
        <v>46667</v>
      </c>
      <c r="AB741" s="139">
        <f>'آبان 1400'!AC742</f>
        <v>931832</v>
      </c>
      <c r="AC741" s="139">
        <f>'آبان 1400'!AD742</f>
        <v>4500000</v>
      </c>
      <c r="AD741" s="139">
        <f>'آبان 1400'!AE742</f>
        <v>6000000</v>
      </c>
      <c r="AE741" s="140">
        <f>'آبان 1400'!AF742</f>
        <v>177895.19999999998</v>
      </c>
      <c r="AF741" s="123">
        <f>'آبان 1400'!AG742</f>
        <v>26554950</v>
      </c>
      <c r="AG741" s="124">
        <f>'آبان 1400'!AH742</f>
        <v>1400010</v>
      </c>
      <c r="AH741" s="124">
        <f>'آبان 1400'!AI742</f>
        <v>21347423.999999996</v>
      </c>
      <c r="AI741" s="124">
        <f>'آبان 1400'!AJ742</f>
        <v>0</v>
      </c>
      <c r="AJ741" s="124">
        <f>'آبان 1400'!AK742</f>
        <v>4500000</v>
      </c>
      <c r="AK741" s="124">
        <f>'آبان 1400'!AL742</f>
        <v>6000000</v>
      </c>
      <c r="AL741" s="124">
        <f>'آبان 1400'!AM742</f>
        <v>4892117.9999999991</v>
      </c>
      <c r="AM741" s="124">
        <f>'آبان 1400'!AN742</f>
        <v>5217666.2159999991</v>
      </c>
      <c r="AN741" s="124">
        <f>'آبان 1400'!AO742</f>
        <v>0</v>
      </c>
      <c r="AO741" s="124">
        <f>'آبان 1400'!AP742</f>
        <v>6000000</v>
      </c>
      <c r="AP741" s="124">
        <f>'آبان 1400'!AQ742</f>
        <v>0</v>
      </c>
      <c r="AQ741" s="124">
        <f>'آبان 1400'!AR742</f>
        <v>0</v>
      </c>
      <c r="AR741" s="124">
        <f>'آبان 1400'!AS742</f>
        <v>0</v>
      </c>
      <c r="AS741" s="379">
        <f>'آبان 1400'!AT742</f>
        <v>0</v>
      </c>
      <c r="AT741" s="372">
        <f t="shared" si="489"/>
        <v>75912168.216000006</v>
      </c>
      <c r="AU741" s="174">
        <f>'آبان 1400'!AV742</f>
        <v>54098316.440880008</v>
      </c>
      <c r="AV741" s="142">
        <f>'آبان 1400'!AW742</f>
        <v>75912168.215999991</v>
      </c>
      <c r="AW741" s="143">
        <f t="shared" si="490"/>
        <v>5313851.7751199994</v>
      </c>
      <c r="AX741" s="76">
        <f t="shared" si="491"/>
        <v>1409831.644088001</v>
      </c>
      <c r="AY741" s="143">
        <f>'آبان 1400'!AZ742</f>
        <v>0</v>
      </c>
      <c r="AZ741" s="143">
        <f>'آبان 1400'!BA742</f>
        <v>0</v>
      </c>
      <c r="BA741" s="143">
        <f>'آبان 1400'!BB742</f>
        <v>0</v>
      </c>
      <c r="BB741" s="143">
        <f>'آبان 1400'!BC742</f>
        <v>0</v>
      </c>
      <c r="BC741" s="143">
        <f>'آبان 1400'!BD742</f>
        <v>0</v>
      </c>
      <c r="BD741" s="143">
        <f>'آبان 1400'!BE742</f>
        <v>0</v>
      </c>
      <c r="BE741" s="143">
        <f>'آبان 1400'!BF742</f>
        <v>0</v>
      </c>
      <c r="BF741" s="144">
        <f t="shared" si="492"/>
        <v>6723683.4192080004</v>
      </c>
      <c r="BG741" s="141">
        <f t="shared" si="493"/>
        <v>69188484</v>
      </c>
      <c r="BH741" s="145">
        <f t="shared" si="494"/>
        <v>75912168.216000006</v>
      </c>
      <c r="BI741" s="128">
        <f t="shared" si="487"/>
        <v>4659160</v>
      </c>
      <c r="BJ741" s="146">
        <f t="shared" si="495"/>
        <v>2329580</v>
      </c>
      <c r="BK741" s="146">
        <f t="shared" si="496"/>
        <v>698874</v>
      </c>
      <c r="BL741" s="147">
        <f t="shared" si="497"/>
        <v>1120000</v>
      </c>
      <c r="BM741" s="383">
        <v>0</v>
      </c>
      <c r="BN741" s="148">
        <f t="shared" si="498"/>
        <v>84719782.216000006</v>
      </c>
      <c r="BO741" s="149">
        <f t="shared" si="499"/>
        <v>75912168.215999991</v>
      </c>
      <c r="BP741" s="150">
        <f t="shared" si="500"/>
        <v>17459798.689679999</v>
      </c>
      <c r="BQ741" s="151">
        <f t="shared" si="501"/>
        <v>102179580.90568</v>
      </c>
      <c r="BR741" s="152">
        <f t="shared" si="502"/>
        <v>100800</v>
      </c>
      <c r="BS741" s="148">
        <f t="shared" si="503"/>
        <v>102280380.90568</v>
      </c>
      <c r="BT741" s="136">
        <v>0</v>
      </c>
      <c r="BU741" s="149">
        <f t="shared" si="504"/>
        <v>8471978.2216000017</v>
      </c>
      <c r="BV741" s="153">
        <f t="shared" si="505"/>
        <v>4235989.1108000008</v>
      </c>
      <c r="BW741" s="134">
        <f t="shared" si="506"/>
        <v>89572413.573280007</v>
      </c>
      <c r="BX741" s="148">
        <f t="shared" si="507"/>
        <v>7687614</v>
      </c>
      <c r="BY741" s="135">
        <f t="shared" si="508"/>
        <v>81884799.573280007</v>
      </c>
      <c r="CD741" s="400">
        <f>'آبان 1400'!AU742</f>
        <v>75912168.216000006</v>
      </c>
      <c r="CE741" s="401">
        <f>'آبان 1400'!AV742</f>
        <v>54098316.440880008</v>
      </c>
      <c r="CF741" s="401">
        <f>'آبان 1400'!AW742</f>
        <v>75912168.215999991</v>
      </c>
      <c r="CG741" s="401">
        <f>'آبان 1400'!AX742</f>
        <v>5313851.7751199994</v>
      </c>
      <c r="CH741" s="401">
        <f>'آبان 1400'!AY742</f>
        <v>1409831.644088001</v>
      </c>
      <c r="CI741" s="401">
        <f>'آبان 1400'!AZ742</f>
        <v>0</v>
      </c>
      <c r="CJ741" s="401">
        <f>'آبان 1400'!BA742</f>
        <v>0</v>
      </c>
      <c r="CK741" s="401">
        <f>'آبان 1400'!BB742</f>
        <v>0</v>
      </c>
      <c r="CL741" s="401">
        <f>'آبان 1400'!BC742</f>
        <v>0</v>
      </c>
      <c r="CM741" s="401">
        <f>'آبان 1400'!BD742</f>
        <v>0</v>
      </c>
      <c r="CN741" s="401">
        <f>'آبان 1400'!BE742</f>
        <v>0</v>
      </c>
      <c r="CO741" s="401">
        <f>'آبان 1400'!BF742</f>
        <v>0</v>
      </c>
      <c r="CP741" s="401">
        <f>'آبان 1400'!BG742</f>
        <v>6723683.4192080004</v>
      </c>
      <c r="CQ741" s="401">
        <f>'آبان 1400'!BH742</f>
        <v>69188484</v>
      </c>
      <c r="CR741" s="401">
        <f t="shared" si="509"/>
        <v>75912168.216000006</v>
      </c>
      <c r="CS741" s="56">
        <f t="shared" si="510"/>
        <v>4659160</v>
      </c>
      <c r="CT741" s="400">
        <f t="shared" si="511"/>
        <v>2329580</v>
      </c>
      <c r="CU741" s="401">
        <f t="shared" si="512"/>
        <v>698874</v>
      </c>
      <c r="CV741" s="401">
        <f t="shared" si="513"/>
        <v>1120000</v>
      </c>
      <c r="CW741" s="56">
        <v>0</v>
      </c>
      <c r="CX741" s="401">
        <f t="shared" si="514"/>
        <v>84719782.216000006</v>
      </c>
      <c r="CY741" s="401">
        <f t="shared" si="515"/>
        <v>75912168.215999991</v>
      </c>
      <c r="CZ741" s="401">
        <f t="shared" si="516"/>
        <v>17459798.689679999</v>
      </c>
      <c r="DA741" s="401">
        <f t="shared" si="517"/>
        <v>102179580.90568</v>
      </c>
      <c r="DB741" s="401">
        <f t="shared" si="518"/>
        <v>100800</v>
      </c>
      <c r="DC741" s="401">
        <f t="shared" si="519"/>
        <v>102280380.90568</v>
      </c>
      <c r="DD741" s="406">
        <v>0</v>
      </c>
      <c r="DE741" s="401">
        <f t="shared" si="520"/>
        <v>8471978.2216000017</v>
      </c>
      <c r="DF741" s="401">
        <f t="shared" si="521"/>
        <v>4235989.1108000008</v>
      </c>
      <c r="DG741" s="401">
        <f t="shared" si="522"/>
        <v>89572413.573280007</v>
      </c>
      <c r="DH741" s="401">
        <f t="shared" si="523"/>
        <v>7687614</v>
      </c>
      <c r="DI741" s="401">
        <f t="shared" si="524"/>
        <v>81884799.573280007</v>
      </c>
      <c r="DJ741" s="401">
        <f t="shared" si="525"/>
        <v>0</v>
      </c>
      <c r="DL741" s="408">
        <f t="shared" si="526"/>
        <v>6638737.5</v>
      </c>
      <c r="DM741" s="408">
        <f t="shared" si="527"/>
        <v>-1979577.5</v>
      </c>
    </row>
    <row r="742" spans="1:117" s="56" customFormat="1" ht="21" x14ac:dyDescent="0.2">
      <c r="A742" s="192">
        <f t="shared" si="488"/>
        <v>2655495</v>
      </c>
      <c r="B742" s="137">
        <f>'آبان 1400'!B743</f>
        <v>737</v>
      </c>
      <c r="C742" s="137">
        <f>'آبان 1400'!C743</f>
        <v>536</v>
      </c>
      <c r="D742" s="137">
        <f>'آبان 1400'!D743</f>
        <v>13550</v>
      </c>
      <c r="E742" s="137" t="str">
        <f>'آبان 1400'!E743</f>
        <v>احمد</v>
      </c>
      <c r="F742" s="137" t="str">
        <f>'آبان 1400'!F743</f>
        <v>حسين پور</v>
      </c>
      <c r="G742" s="137" t="str">
        <f>'آبان 1400'!G743</f>
        <v>نگهبان</v>
      </c>
      <c r="H742" s="137" t="str">
        <f>'آبان 1400'!H743</f>
        <v>هرمزگان</v>
      </c>
      <c r="I742" s="137" t="str">
        <f>'آبان 1400'!I743</f>
        <v>173-813-99026128-1</v>
      </c>
      <c r="J742" s="137" t="str">
        <f>'آبان 1400'!J743</f>
        <v>3479456502</v>
      </c>
      <c r="K742" s="137">
        <f>'آبان 1400'!K743</f>
        <v>0</v>
      </c>
      <c r="L742" s="137" t="str">
        <f>'آبان 1400'!L743</f>
        <v>هرمزگان</v>
      </c>
      <c r="M742" s="137" t="str">
        <f>'آبان 1400'!M743</f>
        <v>نگهبان</v>
      </c>
      <c r="N742" s="121" t="str">
        <f>'آبان 1400'!N743</f>
        <v>*</v>
      </c>
      <c r="O742" s="120">
        <f>'آبان 1400'!O743</f>
        <v>0</v>
      </c>
      <c r="P742" s="122">
        <f>'آبان 1400'!P743</f>
        <v>0</v>
      </c>
      <c r="Q742" s="362">
        <f>'آبان 1400'!Q743</f>
        <v>30</v>
      </c>
      <c r="R742" s="362">
        <f>'آبان 1400'!R743</f>
        <v>120</v>
      </c>
      <c r="S742" s="362">
        <f>'آبان 1400'!S743</f>
        <v>110</v>
      </c>
      <c r="T742" s="362">
        <f>'آبان 1400'!T743</f>
        <v>29.33</v>
      </c>
      <c r="U742" s="138">
        <f>'آبان 1400'!U743</f>
        <v>0</v>
      </c>
      <c r="V742" s="121">
        <f>'آبان 1400'!W743</f>
        <v>0</v>
      </c>
      <c r="W742" s="122">
        <f>'آبان 1400'!X743</f>
        <v>0</v>
      </c>
      <c r="X742" s="370">
        <f>'آبان 1400'!Y743</f>
        <v>2</v>
      </c>
      <c r="Y742" s="370">
        <f>'آبان 1400'!Z743</f>
        <v>1</v>
      </c>
      <c r="Z742" s="139">
        <f>'آبان 1400'!AA743</f>
        <v>885165</v>
      </c>
      <c r="AA742" s="139">
        <f>'آبان 1400'!AB743</f>
        <v>46667</v>
      </c>
      <c r="AB742" s="139">
        <f>'آبان 1400'!AC743</f>
        <v>931832</v>
      </c>
      <c r="AC742" s="139">
        <f>'آبان 1400'!AD743</f>
        <v>4500000</v>
      </c>
      <c r="AD742" s="139">
        <f>'آبان 1400'!AE743</f>
        <v>6000000</v>
      </c>
      <c r="AE742" s="140">
        <f>'آبان 1400'!AF743</f>
        <v>177895.19999999998</v>
      </c>
      <c r="AF742" s="123">
        <f>'آبان 1400'!AG743</f>
        <v>26554950</v>
      </c>
      <c r="AG742" s="124">
        <f>'آبان 1400'!AH743</f>
        <v>1400010</v>
      </c>
      <c r="AH742" s="124">
        <f>'آبان 1400'!AI743</f>
        <v>21347423.999999996</v>
      </c>
      <c r="AI742" s="124">
        <f>'آبان 1400'!AJ743</f>
        <v>2655495</v>
      </c>
      <c r="AJ742" s="124">
        <f>'آبان 1400'!AK743</f>
        <v>4500000</v>
      </c>
      <c r="AK742" s="124">
        <f>'آبان 1400'!AL743</f>
        <v>6000000</v>
      </c>
      <c r="AL742" s="124">
        <f>'آبان 1400'!AM743</f>
        <v>4892117.9999999991</v>
      </c>
      <c r="AM742" s="124">
        <f>'آبان 1400'!AN743</f>
        <v>5217666.2159999991</v>
      </c>
      <c r="AN742" s="124">
        <f>'آبان 1400'!AO743</f>
        <v>0</v>
      </c>
      <c r="AO742" s="124">
        <f>'آبان 1400'!AP743</f>
        <v>6000000</v>
      </c>
      <c r="AP742" s="124">
        <f>'آبان 1400'!AQ743</f>
        <v>0</v>
      </c>
      <c r="AQ742" s="124">
        <f>'آبان 1400'!AR743</f>
        <v>0</v>
      </c>
      <c r="AR742" s="124">
        <f>'آبان 1400'!AS743</f>
        <v>0</v>
      </c>
      <c r="AS742" s="379">
        <f>'آبان 1400'!AT743</f>
        <v>0</v>
      </c>
      <c r="AT742" s="372">
        <f t="shared" si="489"/>
        <v>78567663.216000006</v>
      </c>
      <c r="AU742" s="174">
        <f>'آبان 1400'!AV743</f>
        <v>54098316.440880008</v>
      </c>
      <c r="AV742" s="142">
        <f>'آبان 1400'!AW743</f>
        <v>75912168.215999991</v>
      </c>
      <c r="AW742" s="143">
        <f t="shared" si="490"/>
        <v>5313851.7751199994</v>
      </c>
      <c r="AX742" s="76">
        <f t="shared" si="491"/>
        <v>1409831.644088001</v>
      </c>
      <c r="AY742" s="143">
        <f>'آبان 1400'!AZ743</f>
        <v>0</v>
      </c>
      <c r="AZ742" s="143">
        <f>'آبان 1400'!BA743</f>
        <v>0</v>
      </c>
      <c r="BA742" s="143">
        <f>'آبان 1400'!BB743</f>
        <v>0</v>
      </c>
      <c r="BB742" s="143">
        <f>'آبان 1400'!BC743</f>
        <v>0</v>
      </c>
      <c r="BC742" s="143">
        <f>'آبان 1400'!BD743</f>
        <v>0</v>
      </c>
      <c r="BD742" s="143">
        <f>'آبان 1400'!BE743</f>
        <v>0</v>
      </c>
      <c r="BE742" s="143">
        <f>'آبان 1400'!BF743</f>
        <v>0</v>
      </c>
      <c r="BF742" s="144">
        <f t="shared" si="492"/>
        <v>6723683.4192080004</v>
      </c>
      <c r="BG742" s="141">
        <f t="shared" si="493"/>
        <v>71843979</v>
      </c>
      <c r="BH742" s="145">
        <f t="shared" si="494"/>
        <v>78567663.216000006</v>
      </c>
      <c r="BI742" s="128">
        <f t="shared" si="487"/>
        <v>4659160</v>
      </c>
      <c r="BJ742" s="146">
        <f t="shared" si="495"/>
        <v>2329580</v>
      </c>
      <c r="BK742" s="146">
        <f t="shared" si="496"/>
        <v>698874</v>
      </c>
      <c r="BL742" s="147">
        <f t="shared" si="497"/>
        <v>1120000</v>
      </c>
      <c r="BM742" s="383">
        <v>0</v>
      </c>
      <c r="BN742" s="148">
        <f t="shared" si="498"/>
        <v>87375277.216000006</v>
      </c>
      <c r="BO742" s="149">
        <f t="shared" si="499"/>
        <v>75912168.215999991</v>
      </c>
      <c r="BP742" s="150">
        <f t="shared" si="500"/>
        <v>17459798.689679999</v>
      </c>
      <c r="BQ742" s="151">
        <f t="shared" si="501"/>
        <v>104835075.90568</v>
      </c>
      <c r="BR742" s="152">
        <f t="shared" si="502"/>
        <v>100800</v>
      </c>
      <c r="BS742" s="148">
        <f t="shared" si="503"/>
        <v>104935875.90568</v>
      </c>
      <c r="BT742" s="136">
        <v>0</v>
      </c>
      <c r="BU742" s="149">
        <f t="shared" si="504"/>
        <v>8737527.7216000017</v>
      </c>
      <c r="BV742" s="153">
        <f t="shared" si="505"/>
        <v>4368763.8608000008</v>
      </c>
      <c r="BW742" s="134">
        <f t="shared" si="506"/>
        <v>91829584.323280007</v>
      </c>
      <c r="BX742" s="148">
        <f t="shared" si="507"/>
        <v>7687614</v>
      </c>
      <c r="BY742" s="135">
        <f t="shared" si="508"/>
        <v>84141970.323280007</v>
      </c>
      <c r="CD742" s="400">
        <f>'آبان 1400'!AU743</f>
        <v>78567663.216000006</v>
      </c>
      <c r="CE742" s="401">
        <f>'آبان 1400'!AV743</f>
        <v>54098316.440880008</v>
      </c>
      <c r="CF742" s="401">
        <f>'آبان 1400'!AW743</f>
        <v>75912168.215999991</v>
      </c>
      <c r="CG742" s="401">
        <f>'آبان 1400'!AX743</f>
        <v>5313851.7751199994</v>
      </c>
      <c r="CH742" s="401">
        <f>'آبان 1400'!AY743</f>
        <v>1409831.644088001</v>
      </c>
      <c r="CI742" s="401">
        <f>'آبان 1400'!AZ743</f>
        <v>0</v>
      </c>
      <c r="CJ742" s="401">
        <f>'آبان 1400'!BA743</f>
        <v>0</v>
      </c>
      <c r="CK742" s="401">
        <f>'آبان 1400'!BB743</f>
        <v>0</v>
      </c>
      <c r="CL742" s="401">
        <f>'آبان 1400'!BC743</f>
        <v>0</v>
      </c>
      <c r="CM742" s="401">
        <f>'آبان 1400'!BD743</f>
        <v>0</v>
      </c>
      <c r="CN742" s="401">
        <f>'آبان 1400'!BE743</f>
        <v>0</v>
      </c>
      <c r="CO742" s="401">
        <f>'آبان 1400'!BF743</f>
        <v>0</v>
      </c>
      <c r="CP742" s="401">
        <f>'آبان 1400'!BG743</f>
        <v>6723683.4192080004</v>
      </c>
      <c r="CQ742" s="401">
        <f>'آبان 1400'!BH743</f>
        <v>71843979</v>
      </c>
      <c r="CR742" s="401">
        <f t="shared" si="509"/>
        <v>78567663.216000006</v>
      </c>
      <c r="CS742" s="56">
        <f t="shared" si="510"/>
        <v>4659160</v>
      </c>
      <c r="CT742" s="400">
        <f t="shared" si="511"/>
        <v>2329580</v>
      </c>
      <c r="CU742" s="401">
        <f t="shared" si="512"/>
        <v>698874</v>
      </c>
      <c r="CV742" s="401">
        <f t="shared" si="513"/>
        <v>1120000</v>
      </c>
      <c r="CW742" s="56">
        <v>0</v>
      </c>
      <c r="CX742" s="401">
        <f t="shared" si="514"/>
        <v>87375277.216000006</v>
      </c>
      <c r="CY742" s="401">
        <f t="shared" si="515"/>
        <v>75912168.215999991</v>
      </c>
      <c r="CZ742" s="401">
        <f t="shared" si="516"/>
        <v>17459798.689679999</v>
      </c>
      <c r="DA742" s="401">
        <f t="shared" si="517"/>
        <v>104835075.90568</v>
      </c>
      <c r="DB742" s="401">
        <f t="shared" si="518"/>
        <v>100800</v>
      </c>
      <c r="DC742" s="401">
        <f t="shared" si="519"/>
        <v>104935875.90568</v>
      </c>
      <c r="DD742" s="406">
        <v>0</v>
      </c>
      <c r="DE742" s="401">
        <f t="shared" si="520"/>
        <v>8737527.7216000017</v>
      </c>
      <c r="DF742" s="401">
        <f t="shared" si="521"/>
        <v>4368763.8608000008</v>
      </c>
      <c r="DG742" s="401">
        <f t="shared" si="522"/>
        <v>91829584.323280007</v>
      </c>
      <c r="DH742" s="401">
        <f t="shared" si="523"/>
        <v>7687614</v>
      </c>
      <c r="DI742" s="401">
        <f t="shared" si="524"/>
        <v>84141970.323280007</v>
      </c>
      <c r="DJ742" s="401">
        <f t="shared" si="525"/>
        <v>0</v>
      </c>
      <c r="DL742" s="408">
        <f t="shared" si="526"/>
        <v>6638737.5</v>
      </c>
      <c r="DM742" s="408">
        <f t="shared" si="527"/>
        <v>-1979577.5</v>
      </c>
    </row>
    <row r="743" spans="1:117" s="56" customFormat="1" ht="21" x14ac:dyDescent="0.2">
      <c r="A743" s="192">
        <f t="shared" si="488"/>
        <v>2655495</v>
      </c>
      <c r="B743" s="137">
        <f>'آبان 1400'!B744</f>
        <v>738</v>
      </c>
      <c r="C743" s="137">
        <f>'آبان 1400'!C744</f>
        <v>537</v>
      </c>
      <c r="D743" s="137">
        <f>'آبان 1400'!D744</f>
        <v>13549</v>
      </c>
      <c r="E743" s="137" t="str">
        <f>'آبان 1400'!E744</f>
        <v>خاتون</v>
      </c>
      <c r="F743" s="137" t="str">
        <f>'آبان 1400'!F744</f>
        <v>ولي الهي</v>
      </c>
      <c r="G743" s="137" t="str">
        <f>'آبان 1400'!G744</f>
        <v>نگهبان</v>
      </c>
      <c r="H743" s="137" t="str">
        <f>'آبان 1400'!H744</f>
        <v>هرمزگان</v>
      </c>
      <c r="I743" s="137" t="str">
        <f>'آبان 1400'!I744</f>
        <v>173-813-3189305-1</v>
      </c>
      <c r="J743" s="137" t="str">
        <f>'آبان 1400'!J744</f>
        <v>3070650961</v>
      </c>
      <c r="K743" s="137">
        <f>'آبان 1400'!K744</f>
        <v>0</v>
      </c>
      <c r="L743" s="137" t="str">
        <f>'آبان 1400'!L744</f>
        <v>هرمزگان</v>
      </c>
      <c r="M743" s="137" t="str">
        <f>'آبان 1400'!M744</f>
        <v>نگهبان</v>
      </c>
      <c r="N743" s="121">
        <f>'آبان 1400'!N744</f>
        <v>0</v>
      </c>
      <c r="O743" s="120" t="str">
        <f>'آبان 1400'!O744</f>
        <v>*</v>
      </c>
      <c r="P743" s="122">
        <f>'آبان 1400'!P744</f>
        <v>0</v>
      </c>
      <c r="Q743" s="362">
        <f>'آبان 1400'!Q744</f>
        <v>30</v>
      </c>
      <c r="R743" s="362">
        <f>'آبان 1400'!R744</f>
        <v>90</v>
      </c>
      <c r="S743" s="362">
        <f>'آبان 1400'!S744</f>
        <v>0</v>
      </c>
      <c r="T743" s="362">
        <f>'آبان 1400'!T744</f>
        <v>0</v>
      </c>
      <c r="U743" s="138">
        <f>'آبان 1400'!U744</f>
        <v>0</v>
      </c>
      <c r="V743" s="121">
        <f>'آبان 1400'!W744</f>
        <v>0</v>
      </c>
      <c r="W743" s="122">
        <f>'آبان 1400'!X744</f>
        <v>0</v>
      </c>
      <c r="X743" s="370">
        <f>'آبان 1400'!Y744</f>
        <v>1</v>
      </c>
      <c r="Y743" s="370">
        <f>'آبان 1400'!Z744</f>
        <v>0</v>
      </c>
      <c r="Z743" s="139">
        <f>'آبان 1400'!AA744</f>
        <v>885165</v>
      </c>
      <c r="AA743" s="139">
        <f>'آبان 1400'!AB744</f>
        <v>46667</v>
      </c>
      <c r="AB743" s="139">
        <f>'آبان 1400'!AC744</f>
        <v>931832</v>
      </c>
      <c r="AC743" s="139">
        <f>'آبان 1400'!AD744</f>
        <v>4500000</v>
      </c>
      <c r="AD743" s="139">
        <f>'آبان 1400'!AE744</f>
        <v>6000000</v>
      </c>
      <c r="AE743" s="140">
        <f>'آبان 1400'!AF744</f>
        <v>177895.19999999998</v>
      </c>
      <c r="AF743" s="123">
        <f>'آبان 1400'!AG744</f>
        <v>26554950</v>
      </c>
      <c r="AG743" s="124">
        <f>'آبان 1400'!AH744</f>
        <v>1400010</v>
      </c>
      <c r="AH743" s="124">
        <f>'آبان 1400'!AI744</f>
        <v>16010567.999999998</v>
      </c>
      <c r="AI743" s="124">
        <f>'آبان 1400'!AJ744</f>
        <v>0</v>
      </c>
      <c r="AJ743" s="124">
        <f>'آبان 1400'!AK744</f>
        <v>4500000</v>
      </c>
      <c r="AK743" s="124">
        <f>'آبان 1400'!AL744</f>
        <v>6000000</v>
      </c>
      <c r="AL743" s="124">
        <f>'آبان 1400'!AM744</f>
        <v>0</v>
      </c>
      <c r="AM743" s="124">
        <f>'آبان 1400'!AN744</f>
        <v>0</v>
      </c>
      <c r="AN743" s="124">
        <f>'آبان 1400'!AO744</f>
        <v>0</v>
      </c>
      <c r="AO743" s="124">
        <f>'آبان 1400'!AP744</f>
        <v>6000000</v>
      </c>
      <c r="AP743" s="124">
        <f>'آبان 1400'!AQ744</f>
        <v>0</v>
      </c>
      <c r="AQ743" s="124">
        <f>'آبان 1400'!AR744</f>
        <v>0</v>
      </c>
      <c r="AR743" s="124">
        <f>'آبان 1400'!AS744</f>
        <v>0</v>
      </c>
      <c r="AS743" s="379">
        <f>'آبان 1400'!AT744</f>
        <v>0</v>
      </c>
      <c r="AT743" s="372">
        <f t="shared" si="489"/>
        <v>60465528</v>
      </c>
      <c r="AU743" s="174">
        <f>'آبان 1400'!AV744</f>
        <v>39732941.039999999</v>
      </c>
      <c r="AV743" s="142">
        <f>'آبان 1400'!AW744</f>
        <v>60465528</v>
      </c>
      <c r="AW743" s="143">
        <f t="shared" si="490"/>
        <v>4232586.96</v>
      </c>
      <c r="AX743" s="76">
        <f t="shared" si="491"/>
        <v>0</v>
      </c>
      <c r="AY743" s="143">
        <f>'آبان 1400'!AZ744</f>
        <v>0</v>
      </c>
      <c r="AZ743" s="143">
        <f>'آبان 1400'!BA744</f>
        <v>0</v>
      </c>
      <c r="BA743" s="143">
        <f>'آبان 1400'!BB744</f>
        <v>0</v>
      </c>
      <c r="BB743" s="143">
        <f>'آبان 1400'!BC744</f>
        <v>0</v>
      </c>
      <c r="BC743" s="143">
        <f>'آبان 1400'!BD744</f>
        <v>0</v>
      </c>
      <c r="BD743" s="143">
        <f>'آبان 1400'!BE744</f>
        <v>0</v>
      </c>
      <c r="BE743" s="143">
        <f>'آبان 1400'!BF744</f>
        <v>0</v>
      </c>
      <c r="BF743" s="144">
        <f t="shared" si="492"/>
        <v>4232586.96</v>
      </c>
      <c r="BG743" s="141">
        <f t="shared" si="493"/>
        <v>56232941</v>
      </c>
      <c r="BH743" s="145">
        <f t="shared" si="494"/>
        <v>60465528</v>
      </c>
      <c r="BI743" s="128">
        <f t="shared" si="487"/>
        <v>4659160</v>
      </c>
      <c r="BJ743" s="146">
        <f t="shared" si="495"/>
        <v>2329580</v>
      </c>
      <c r="BK743" s="146">
        <f t="shared" si="496"/>
        <v>698874</v>
      </c>
      <c r="BL743" s="147">
        <f t="shared" si="497"/>
        <v>1120000</v>
      </c>
      <c r="BM743" s="383">
        <v>0</v>
      </c>
      <c r="BN743" s="148">
        <f t="shared" si="498"/>
        <v>69273142</v>
      </c>
      <c r="BO743" s="149">
        <f t="shared" si="499"/>
        <v>60465528</v>
      </c>
      <c r="BP743" s="150">
        <f t="shared" si="500"/>
        <v>13907071.440000001</v>
      </c>
      <c r="BQ743" s="151">
        <f t="shared" si="501"/>
        <v>83180213.439999998</v>
      </c>
      <c r="BR743" s="152">
        <f t="shared" si="502"/>
        <v>100800</v>
      </c>
      <c r="BS743" s="148">
        <f t="shared" si="503"/>
        <v>83281013.439999998</v>
      </c>
      <c r="BT743" s="136">
        <v>0</v>
      </c>
      <c r="BU743" s="149">
        <f t="shared" si="504"/>
        <v>6927314.2000000002</v>
      </c>
      <c r="BV743" s="153">
        <f t="shared" si="505"/>
        <v>3463657.1</v>
      </c>
      <c r="BW743" s="134">
        <f t="shared" si="506"/>
        <v>72890042.140000001</v>
      </c>
      <c r="BX743" s="148">
        <f t="shared" si="507"/>
        <v>7687614</v>
      </c>
      <c r="BY743" s="135">
        <f t="shared" si="508"/>
        <v>65202428.140000001</v>
      </c>
      <c r="CD743" s="400">
        <f>'آبان 1400'!AU744</f>
        <v>60465528</v>
      </c>
      <c r="CE743" s="401">
        <f>'آبان 1400'!AV744</f>
        <v>39732941.039999999</v>
      </c>
      <c r="CF743" s="401">
        <f>'آبان 1400'!AW744</f>
        <v>60465528</v>
      </c>
      <c r="CG743" s="401">
        <f>'آبان 1400'!AX744</f>
        <v>4232586.96</v>
      </c>
      <c r="CH743" s="401">
        <f>'آبان 1400'!AY744</f>
        <v>0</v>
      </c>
      <c r="CI743" s="401">
        <f>'آبان 1400'!AZ744</f>
        <v>0</v>
      </c>
      <c r="CJ743" s="401">
        <f>'آبان 1400'!BA744</f>
        <v>0</v>
      </c>
      <c r="CK743" s="401">
        <f>'آبان 1400'!BB744</f>
        <v>0</v>
      </c>
      <c r="CL743" s="401">
        <f>'آبان 1400'!BC744</f>
        <v>0</v>
      </c>
      <c r="CM743" s="401">
        <f>'آبان 1400'!BD744</f>
        <v>0</v>
      </c>
      <c r="CN743" s="401">
        <f>'آبان 1400'!BE744</f>
        <v>0</v>
      </c>
      <c r="CO743" s="401">
        <f>'آبان 1400'!BF744</f>
        <v>0</v>
      </c>
      <c r="CP743" s="401">
        <f>'آبان 1400'!BG744</f>
        <v>4232586.96</v>
      </c>
      <c r="CQ743" s="401">
        <f>'آبان 1400'!BH744</f>
        <v>56232941</v>
      </c>
      <c r="CR743" s="401">
        <f t="shared" si="509"/>
        <v>60465528</v>
      </c>
      <c r="CS743" s="56">
        <f t="shared" si="510"/>
        <v>4659160</v>
      </c>
      <c r="CT743" s="400">
        <f t="shared" si="511"/>
        <v>2329580</v>
      </c>
      <c r="CU743" s="401">
        <f t="shared" si="512"/>
        <v>698874</v>
      </c>
      <c r="CV743" s="401">
        <f t="shared" si="513"/>
        <v>1120000</v>
      </c>
      <c r="CW743" s="56">
        <v>0</v>
      </c>
      <c r="CX743" s="401">
        <f t="shared" si="514"/>
        <v>69273142</v>
      </c>
      <c r="CY743" s="401">
        <f t="shared" si="515"/>
        <v>60465528</v>
      </c>
      <c r="CZ743" s="401">
        <f t="shared" si="516"/>
        <v>13907071.440000001</v>
      </c>
      <c r="DA743" s="401">
        <f t="shared" si="517"/>
        <v>83180213.439999998</v>
      </c>
      <c r="DB743" s="401">
        <f t="shared" si="518"/>
        <v>100800</v>
      </c>
      <c r="DC743" s="401">
        <f t="shared" si="519"/>
        <v>83281013.439999998</v>
      </c>
      <c r="DD743" s="406">
        <v>0</v>
      </c>
      <c r="DE743" s="401">
        <f t="shared" si="520"/>
        <v>6927314.2000000002</v>
      </c>
      <c r="DF743" s="401">
        <f t="shared" si="521"/>
        <v>3463657.1</v>
      </c>
      <c r="DG743" s="401">
        <f t="shared" si="522"/>
        <v>72890042.140000001</v>
      </c>
      <c r="DH743" s="401">
        <f t="shared" si="523"/>
        <v>7687614</v>
      </c>
      <c r="DI743" s="401">
        <f t="shared" si="524"/>
        <v>65202428.140000001</v>
      </c>
      <c r="DJ743" s="401">
        <f t="shared" si="525"/>
        <v>0</v>
      </c>
      <c r="DL743" s="408">
        <f t="shared" si="526"/>
        <v>6638737.5</v>
      </c>
      <c r="DM743" s="408">
        <f t="shared" si="527"/>
        <v>-1979577.5</v>
      </c>
    </row>
    <row r="744" spans="1:117" s="56" customFormat="1" ht="21" x14ac:dyDescent="0.2">
      <c r="A744" s="192">
        <f t="shared" si="488"/>
        <v>2655495</v>
      </c>
      <c r="B744" s="137">
        <f>'آبان 1400'!B745</f>
        <v>739</v>
      </c>
      <c r="C744" s="137">
        <f>'آبان 1400'!C745</f>
        <v>538</v>
      </c>
      <c r="D744" s="137">
        <f>'آبان 1400'!D745</f>
        <v>13559</v>
      </c>
      <c r="E744" s="137" t="str">
        <f>'آبان 1400'!E745</f>
        <v>عباس</v>
      </c>
      <c r="F744" s="137" t="str">
        <f>'آبان 1400'!F745</f>
        <v>جليز</v>
      </c>
      <c r="G744" s="137" t="str">
        <f>'آبان 1400'!G745</f>
        <v>نگهبان</v>
      </c>
      <c r="H744" s="137" t="str">
        <f>'آبان 1400'!H745</f>
        <v>هرمزگان</v>
      </c>
      <c r="I744" s="137" t="str">
        <f>'آبان 1400'!I745</f>
        <v>144-813-2719-1</v>
      </c>
      <c r="J744" s="137" t="str">
        <f>'آبان 1400'!J745</f>
        <v>3391183144</v>
      </c>
      <c r="K744" s="137" t="str">
        <f>'آبان 1400'!K745</f>
        <v>0012615452</v>
      </c>
      <c r="L744" s="137" t="str">
        <f>'آبان 1400'!L745</f>
        <v>هرمزگان</v>
      </c>
      <c r="M744" s="137" t="str">
        <f>'آبان 1400'!M745</f>
        <v>نگهبان</v>
      </c>
      <c r="N744" s="121" t="str">
        <f>'آبان 1400'!N745</f>
        <v>*</v>
      </c>
      <c r="O744" s="120">
        <f>'آبان 1400'!O745</f>
        <v>0</v>
      </c>
      <c r="P744" s="122">
        <f>'آبان 1400'!P745</f>
        <v>0</v>
      </c>
      <c r="Q744" s="362">
        <f>'آبان 1400'!Q745</f>
        <v>30</v>
      </c>
      <c r="R744" s="362">
        <f>'آبان 1400'!R745</f>
        <v>120</v>
      </c>
      <c r="S744" s="362">
        <f>'آبان 1400'!S745</f>
        <v>110</v>
      </c>
      <c r="T744" s="362">
        <f>'آبان 1400'!T745</f>
        <v>29.33</v>
      </c>
      <c r="U744" s="138">
        <f>'آبان 1400'!U745</f>
        <v>0</v>
      </c>
      <c r="V744" s="121">
        <f>'آبان 1400'!W745</f>
        <v>0</v>
      </c>
      <c r="W744" s="122">
        <f>'آبان 1400'!X745</f>
        <v>0</v>
      </c>
      <c r="X744" s="370">
        <f>'آبان 1400'!Y745</f>
        <v>3</v>
      </c>
      <c r="Y744" s="370">
        <f>'آبان 1400'!Z745</f>
        <v>2</v>
      </c>
      <c r="Z744" s="139">
        <f>'آبان 1400'!AA745</f>
        <v>885165</v>
      </c>
      <c r="AA744" s="139">
        <f>'آبان 1400'!AB745</f>
        <v>46667</v>
      </c>
      <c r="AB744" s="139">
        <f>'آبان 1400'!AC745</f>
        <v>931832</v>
      </c>
      <c r="AC744" s="139">
        <f>'آبان 1400'!AD745</f>
        <v>4500000</v>
      </c>
      <c r="AD744" s="139">
        <f>'آبان 1400'!AE745</f>
        <v>6000000</v>
      </c>
      <c r="AE744" s="140">
        <f>'آبان 1400'!AF745</f>
        <v>177895.19999999998</v>
      </c>
      <c r="AF744" s="123">
        <f>'آبان 1400'!AG745</f>
        <v>26554950</v>
      </c>
      <c r="AG744" s="124">
        <f>'آبان 1400'!AH745</f>
        <v>1400010</v>
      </c>
      <c r="AH744" s="124">
        <f>'آبان 1400'!AI745</f>
        <v>21347423.999999996</v>
      </c>
      <c r="AI744" s="124">
        <f>'آبان 1400'!AJ745</f>
        <v>5310990</v>
      </c>
      <c r="AJ744" s="124">
        <f>'آبان 1400'!AK745</f>
        <v>4500000</v>
      </c>
      <c r="AK744" s="124">
        <f>'آبان 1400'!AL745</f>
        <v>6000000</v>
      </c>
      <c r="AL744" s="124">
        <f>'آبان 1400'!AM745</f>
        <v>4892117.9999999991</v>
      </c>
      <c r="AM744" s="124">
        <f>'آبان 1400'!AN745</f>
        <v>5217666.2159999991</v>
      </c>
      <c r="AN744" s="124">
        <f>'آبان 1400'!AO745</f>
        <v>0</v>
      </c>
      <c r="AO744" s="124">
        <f>'آبان 1400'!AP745</f>
        <v>5600000</v>
      </c>
      <c r="AP744" s="124">
        <f>'آبان 1400'!AQ745</f>
        <v>0</v>
      </c>
      <c r="AQ744" s="124">
        <f>'آبان 1400'!AR745</f>
        <v>0</v>
      </c>
      <c r="AR744" s="124">
        <f>'آبان 1400'!AS745</f>
        <v>0</v>
      </c>
      <c r="AS744" s="379">
        <f>'آبان 1400'!AT745</f>
        <v>0</v>
      </c>
      <c r="AT744" s="372">
        <f t="shared" si="489"/>
        <v>80823158.216000006</v>
      </c>
      <c r="AU744" s="174">
        <f>'آبان 1400'!AV745</f>
        <v>54126316.440880008</v>
      </c>
      <c r="AV744" s="142">
        <f>'آبان 1400'!AW745</f>
        <v>75512168.215999991</v>
      </c>
      <c r="AW744" s="143">
        <f t="shared" si="490"/>
        <v>5285851.7751199994</v>
      </c>
      <c r="AX744" s="76">
        <f t="shared" si="491"/>
        <v>1412631.644088001</v>
      </c>
      <c r="AY744" s="143">
        <f>'آبان 1400'!AZ745</f>
        <v>0</v>
      </c>
      <c r="AZ744" s="143">
        <f>'آبان 1400'!BA745</f>
        <v>0</v>
      </c>
      <c r="BA744" s="143">
        <f>'آبان 1400'!BB745</f>
        <v>0</v>
      </c>
      <c r="BB744" s="143">
        <f>'آبان 1400'!BC745</f>
        <v>0</v>
      </c>
      <c r="BC744" s="143">
        <f>'آبان 1400'!BD745</f>
        <v>0</v>
      </c>
      <c r="BD744" s="143">
        <f>'آبان 1400'!BE745</f>
        <v>0</v>
      </c>
      <c r="BE744" s="143">
        <f>'آبان 1400'!BF745</f>
        <v>0</v>
      </c>
      <c r="BF744" s="144">
        <f t="shared" si="492"/>
        <v>6698483.4192080004</v>
      </c>
      <c r="BG744" s="141">
        <f t="shared" si="493"/>
        <v>74124674</v>
      </c>
      <c r="BH744" s="145">
        <f t="shared" si="494"/>
        <v>80823158.216000006</v>
      </c>
      <c r="BI744" s="128">
        <f t="shared" si="487"/>
        <v>4659160</v>
      </c>
      <c r="BJ744" s="146">
        <f t="shared" si="495"/>
        <v>2329580</v>
      </c>
      <c r="BK744" s="146">
        <f t="shared" si="496"/>
        <v>698874</v>
      </c>
      <c r="BL744" s="147">
        <f t="shared" si="497"/>
        <v>1120000</v>
      </c>
      <c r="BM744" s="383">
        <v>0</v>
      </c>
      <c r="BN744" s="148">
        <f t="shared" si="498"/>
        <v>89630772.216000006</v>
      </c>
      <c r="BO744" s="149">
        <f t="shared" si="499"/>
        <v>75512168.215999991</v>
      </c>
      <c r="BP744" s="150">
        <f t="shared" si="500"/>
        <v>17367798.689679999</v>
      </c>
      <c r="BQ744" s="151">
        <f t="shared" si="501"/>
        <v>106998570.90568</v>
      </c>
      <c r="BR744" s="152">
        <f t="shared" si="502"/>
        <v>100800</v>
      </c>
      <c r="BS744" s="148">
        <f t="shared" si="503"/>
        <v>107099370.90568</v>
      </c>
      <c r="BT744" s="136">
        <v>0</v>
      </c>
      <c r="BU744" s="149">
        <f t="shared" si="504"/>
        <v>8963077.2216000017</v>
      </c>
      <c r="BV744" s="153">
        <f t="shared" si="505"/>
        <v>4481538.6108000008</v>
      </c>
      <c r="BW744" s="134">
        <f t="shared" si="506"/>
        <v>93654755.073280007</v>
      </c>
      <c r="BX744" s="148">
        <f t="shared" si="507"/>
        <v>7687614</v>
      </c>
      <c r="BY744" s="135">
        <f t="shared" si="508"/>
        <v>85967141.073280007</v>
      </c>
      <c r="CD744" s="400">
        <f>'آبان 1400'!AU745</f>
        <v>80823158.216000006</v>
      </c>
      <c r="CE744" s="401">
        <f>'آبان 1400'!AV745</f>
        <v>54126316.440880008</v>
      </c>
      <c r="CF744" s="401">
        <f>'آبان 1400'!AW745</f>
        <v>75512168.215999991</v>
      </c>
      <c r="CG744" s="401">
        <f>'آبان 1400'!AX745</f>
        <v>5285851.7751199994</v>
      </c>
      <c r="CH744" s="401">
        <f>'آبان 1400'!AY745</f>
        <v>1412631.644088001</v>
      </c>
      <c r="CI744" s="401">
        <f>'آبان 1400'!AZ745</f>
        <v>0</v>
      </c>
      <c r="CJ744" s="401">
        <f>'آبان 1400'!BA745</f>
        <v>0</v>
      </c>
      <c r="CK744" s="401">
        <f>'آبان 1400'!BB745</f>
        <v>0</v>
      </c>
      <c r="CL744" s="401">
        <f>'آبان 1400'!BC745</f>
        <v>0</v>
      </c>
      <c r="CM744" s="401">
        <f>'آبان 1400'!BD745</f>
        <v>0</v>
      </c>
      <c r="CN744" s="401">
        <f>'آبان 1400'!BE745</f>
        <v>0</v>
      </c>
      <c r="CO744" s="401">
        <f>'آبان 1400'!BF745</f>
        <v>0</v>
      </c>
      <c r="CP744" s="401">
        <f>'آبان 1400'!BG745</f>
        <v>6698483.4192080004</v>
      </c>
      <c r="CQ744" s="401">
        <f>'آبان 1400'!BH745</f>
        <v>74124674</v>
      </c>
      <c r="CR744" s="401">
        <f t="shared" si="509"/>
        <v>80823158.216000006</v>
      </c>
      <c r="CS744" s="56">
        <f t="shared" si="510"/>
        <v>4659160</v>
      </c>
      <c r="CT744" s="400">
        <f t="shared" si="511"/>
        <v>2329580</v>
      </c>
      <c r="CU744" s="401">
        <f t="shared" si="512"/>
        <v>698874</v>
      </c>
      <c r="CV744" s="401">
        <f t="shared" si="513"/>
        <v>1120000</v>
      </c>
      <c r="CW744" s="56">
        <v>0</v>
      </c>
      <c r="CX744" s="401">
        <f t="shared" si="514"/>
        <v>89630772.216000006</v>
      </c>
      <c r="CY744" s="401">
        <f t="shared" si="515"/>
        <v>75512168.215999991</v>
      </c>
      <c r="CZ744" s="401">
        <f t="shared" si="516"/>
        <v>17367798.689679999</v>
      </c>
      <c r="DA744" s="401">
        <f t="shared" si="517"/>
        <v>106998570.90568</v>
      </c>
      <c r="DB744" s="401">
        <f t="shared" si="518"/>
        <v>100800</v>
      </c>
      <c r="DC744" s="401">
        <f t="shared" si="519"/>
        <v>107099370.90568</v>
      </c>
      <c r="DD744" s="406">
        <v>0</v>
      </c>
      <c r="DE744" s="401">
        <f t="shared" si="520"/>
        <v>8963077.2216000017</v>
      </c>
      <c r="DF744" s="401">
        <f t="shared" si="521"/>
        <v>4481538.6108000008</v>
      </c>
      <c r="DG744" s="401">
        <f t="shared" si="522"/>
        <v>93654755.073280007</v>
      </c>
      <c r="DH744" s="401">
        <f t="shared" si="523"/>
        <v>7687614</v>
      </c>
      <c r="DI744" s="401">
        <f t="shared" si="524"/>
        <v>85967141.073280007</v>
      </c>
      <c r="DJ744" s="401">
        <f t="shared" si="525"/>
        <v>0</v>
      </c>
      <c r="DL744" s="408">
        <f t="shared" si="526"/>
        <v>6638737.5</v>
      </c>
      <c r="DM744" s="408">
        <f t="shared" si="527"/>
        <v>-1979577.5</v>
      </c>
    </row>
    <row r="745" spans="1:117" s="56" customFormat="1" ht="21" x14ac:dyDescent="0.2">
      <c r="A745" s="192">
        <f t="shared" si="488"/>
        <v>2655495</v>
      </c>
      <c r="B745" s="137">
        <f>'آبان 1400'!B746</f>
        <v>740</v>
      </c>
      <c r="C745" s="137">
        <f>'آبان 1400'!C746</f>
        <v>539</v>
      </c>
      <c r="D745" s="137">
        <f>'آبان 1400'!D746</f>
        <v>13551</v>
      </c>
      <c r="E745" s="137" t="str">
        <f>'آبان 1400'!E746</f>
        <v>هوشنگ</v>
      </c>
      <c r="F745" s="137" t="str">
        <f>'آبان 1400'!F746</f>
        <v>شرفی</v>
      </c>
      <c r="G745" s="137" t="str">
        <f>'آبان 1400'!G746</f>
        <v>نگهبان</v>
      </c>
      <c r="H745" s="137" t="str">
        <f>'آبان 1400'!H746</f>
        <v>هرمزگان</v>
      </c>
      <c r="I745" s="137" t="str">
        <f>'آبان 1400'!I746</f>
        <v>173-700-3498836-1</v>
      </c>
      <c r="J745" s="137">
        <f>'آبان 1400'!J746</f>
        <v>4723308687</v>
      </c>
      <c r="K745" s="137" t="str">
        <f>'آبان 1400'!K746</f>
        <v>0085185397</v>
      </c>
      <c r="L745" s="137" t="str">
        <f>'آبان 1400'!L746</f>
        <v>هرمزگان</v>
      </c>
      <c r="M745" s="137" t="str">
        <f>'آبان 1400'!M746</f>
        <v>نگهبان</v>
      </c>
      <c r="N745" s="121" t="str">
        <f>'آبان 1400'!N746</f>
        <v>*</v>
      </c>
      <c r="O745" s="120">
        <f>'آبان 1400'!O746</f>
        <v>0</v>
      </c>
      <c r="P745" s="122">
        <f>'آبان 1400'!P746</f>
        <v>0</v>
      </c>
      <c r="Q745" s="362">
        <f>'آبان 1400'!Q746</f>
        <v>30</v>
      </c>
      <c r="R745" s="362">
        <f>'آبان 1400'!R746</f>
        <v>120</v>
      </c>
      <c r="S745" s="362">
        <f>'آبان 1400'!S746</f>
        <v>110</v>
      </c>
      <c r="T745" s="362">
        <f>'آبان 1400'!T746</f>
        <v>29.33</v>
      </c>
      <c r="U745" s="138">
        <f>'آبان 1400'!U746</f>
        <v>0</v>
      </c>
      <c r="V745" s="121">
        <f>'آبان 1400'!W746</f>
        <v>0</v>
      </c>
      <c r="W745" s="122">
        <f>'آبان 1400'!X746</f>
        <v>0</v>
      </c>
      <c r="X745" s="370">
        <f>'آبان 1400'!Y746</f>
        <v>3</v>
      </c>
      <c r="Y745" s="370">
        <f>'آبان 1400'!Z746</f>
        <v>3</v>
      </c>
      <c r="Z745" s="139">
        <f>'آبان 1400'!AA746</f>
        <v>885165</v>
      </c>
      <c r="AA745" s="139">
        <f>'آبان 1400'!AB746</f>
        <v>46667</v>
      </c>
      <c r="AB745" s="139">
        <f>'آبان 1400'!AC746</f>
        <v>931832</v>
      </c>
      <c r="AC745" s="139">
        <f>'آبان 1400'!AD746</f>
        <v>4500000</v>
      </c>
      <c r="AD745" s="139">
        <f>'آبان 1400'!AE746</f>
        <v>6000000</v>
      </c>
      <c r="AE745" s="140">
        <f>'آبان 1400'!AF746</f>
        <v>177895.19999999998</v>
      </c>
      <c r="AF745" s="123">
        <f>'آبان 1400'!AG746</f>
        <v>26554950</v>
      </c>
      <c r="AG745" s="124">
        <f>'آبان 1400'!AH746</f>
        <v>1400010</v>
      </c>
      <c r="AH745" s="124">
        <f>'آبان 1400'!AI746</f>
        <v>21347423.999999996</v>
      </c>
      <c r="AI745" s="124">
        <f>'آبان 1400'!AJ746</f>
        <v>7966485</v>
      </c>
      <c r="AJ745" s="124">
        <f>'آبان 1400'!AK746</f>
        <v>4500000</v>
      </c>
      <c r="AK745" s="124">
        <f>'آبان 1400'!AL746</f>
        <v>6000000</v>
      </c>
      <c r="AL745" s="124">
        <f>'آبان 1400'!AM746</f>
        <v>4892117.9999999991</v>
      </c>
      <c r="AM745" s="124">
        <f>'آبان 1400'!AN746</f>
        <v>5217666.2159999991</v>
      </c>
      <c r="AN745" s="124">
        <f>'آبان 1400'!AO746</f>
        <v>0</v>
      </c>
      <c r="AO745" s="124">
        <f>'آبان 1400'!AP746</f>
        <v>6000000</v>
      </c>
      <c r="AP745" s="124">
        <f>'آبان 1400'!AQ746</f>
        <v>0</v>
      </c>
      <c r="AQ745" s="124">
        <f>'آبان 1400'!AR746</f>
        <v>0</v>
      </c>
      <c r="AR745" s="124">
        <f>'آبان 1400'!AS746</f>
        <v>0</v>
      </c>
      <c r="AS745" s="379">
        <f>'آبان 1400'!AT746</f>
        <v>0</v>
      </c>
      <c r="AT745" s="372">
        <f t="shared" si="489"/>
        <v>83878653.216000006</v>
      </c>
      <c r="AU745" s="174">
        <f>'آبان 1400'!AV746</f>
        <v>54098316.440880008</v>
      </c>
      <c r="AV745" s="142">
        <f>'آبان 1400'!AW746</f>
        <v>75912168.215999991</v>
      </c>
      <c r="AW745" s="143">
        <f t="shared" si="490"/>
        <v>5313851.7751199994</v>
      </c>
      <c r="AX745" s="76">
        <f t="shared" si="491"/>
        <v>1409831.644088001</v>
      </c>
      <c r="AY745" s="143">
        <f>'آبان 1400'!AZ746</f>
        <v>0</v>
      </c>
      <c r="AZ745" s="143">
        <f>'آبان 1400'!BA746</f>
        <v>0</v>
      </c>
      <c r="BA745" s="143">
        <f>'آبان 1400'!BB746</f>
        <v>0</v>
      </c>
      <c r="BB745" s="143">
        <f>'آبان 1400'!BC746</f>
        <v>0</v>
      </c>
      <c r="BC745" s="143">
        <f>'آبان 1400'!BD746</f>
        <v>0</v>
      </c>
      <c r="BD745" s="143">
        <f>'آبان 1400'!BE746</f>
        <v>0</v>
      </c>
      <c r="BE745" s="143">
        <f>'آبان 1400'!BF746</f>
        <v>0</v>
      </c>
      <c r="BF745" s="144">
        <f t="shared" si="492"/>
        <v>6723683.4192080004</v>
      </c>
      <c r="BG745" s="141">
        <f t="shared" si="493"/>
        <v>77154969</v>
      </c>
      <c r="BH745" s="145">
        <f t="shared" si="494"/>
        <v>83878653.216000006</v>
      </c>
      <c r="BI745" s="128">
        <f t="shared" si="487"/>
        <v>4659160</v>
      </c>
      <c r="BJ745" s="146">
        <f t="shared" si="495"/>
        <v>2329580</v>
      </c>
      <c r="BK745" s="146">
        <f t="shared" si="496"/>
        <v>698874</v>
      </c>
      <c r="BL745" s="147">
        <f t="shared" si="497"/>
        <v>1120000</v>
      </c>
      <c r="BM745" s="383">
        <v>0</v>
      </c>
      <c r="BN745" s="148">
        <f t="shared" si="498"/>
        <v>92686267.216000006</v>
      </c>
      <c r="BO745" s="149">
        <f t="shared" si="499"/>
        <v>75912168.215999991</v>
      </c>
      <c r="BP745" s="150">
        <f t="shared" si="500"/>
        <v>17459798.689679999</v>
      </c>
      <c r="BQ745" s="151">
        <f t="shared" si="501"/>
        <v>110146065.90568</v>
      </c>
      <c r="BR745" s="152">
        <f t="shared" si="502"/>
        <v>100800</v>
      </c>
      <c r="BS745" s="148">
        <f t="shared" si="503"/>
        <v>110246865.90568</v>
      </c>
      <c r="BT745" s="136">
        <v>0</v>
      </c>
      <c r="BU745" s="149">
        <f t="shared" si="504"/>
        <v>9268626.7216000017</v>
      </c>
      <c r="BV745" s="153">
        <f t="shared" si="505"/>
        <v>4634313.3608000008</v>
      </c>
      <c r="BW745" s="134">
        <f t="shared" si="506"/>
        <v>96343925.823280007</v>
      </c>
      <c r="BX745" s="148">
        <f t="shared" si="507"/>
        <v>7687614</v>
      </c>
      <c r="BY745" s="135">
        <f t="shared" si="508"/>
        <v>88656311.823280007</v>
      </c>
      <c r="CD745" s="400">
        <f>'آبان 1400'!AU746</f>
        <v>83878653.216000006</v>
      </c>
      <c r="CE745" s="401">
        <f>'آبان 1400'!AV746</f>
        <v>54098316.440880008</v>
      </c>
      <c r="CF745" s="401">
        <f>'آبان 1400'!AW746</f>
        <v>75912168.215999991</v>
      </c>
      <c r="CG745" s="401">
        <f>'آبان 1400'!AX746</f>
        <v>5313851.7751199994</v>
      </c>
      <c r="CH745" s="401">
        <f>'آبان 1400'!AY746</f>
        <v>1409831.644088001</v>
      </c>
      <c r="CI745" s="401">
        <f>'آبان 1400'!AZ746</f>
        <v>0</v>
      </c>
      <c r="CJ745" s="401">
        <f>'آبان 1400'!BA746</f>
        <v>0</v>
      </c>
      <c r="CK745" s="401">
        <f>'آبان 1400'!BB746</f>
        <v>0</v>
      </c>
      <c r="CL745" s="401">
        <f>'آبان 1400'!BC746</f>
        <v>0</v>
      </c>
      <c r="CM745" s="401">
        <f>'آبان 1400'!BD746</f>
        <v>0</v>
      </c>
      <c r="CN745" s="401">
        <f>'آبان 1400'!BE746</f>
        <v>0</v>
      </c>
      <c r="CO745" s="401">
        <f>'آبان 1400'!BF746</f>
        <v>0</v>
      </c>
      <c r="CP745" s="401">
        <f>'آبان 1400'!BG746</f>
        <v>6723683.4192080004</v>
      </c>
      <c r="CQ745" s="401">
        <f>'آبان 1400'!BH746</f>
        <v>77154969</v>
      </c>
      <c r="CR745" s="401">
        <f t="shared" si="509"/>
        <v>83878653.216000006</v>
      </c>
      <c r="CS745" s="56">
        <f t="shared" si="510"/>
        <v>4659160</v>
      </c>
      <c r="CT745" s="400">
        <f t="shared" si="511"/>
        <v>2329580</v>
      </c>
      <c r="CU745" s="401">
        <f t="shared" si="512"/>
        <v>698874</v>
      </c>
      <c r="CV745" s="401">
        <f t="shared" si="513"/>
        <v>1120000</v>
      </c>
      <c r="CW745" s="56">
        <v>0</v>
      </c>
      <c r="CX745" s="401">
        <f t="shared" si="514"/>
        <v>92686267.216000006</v>
      </c>
      <c r="CY745" s="401">
        <f t="shared" si="515"/>
        <v>75912168.215999991</v>
      </c>
      <c r="CZ745" s="401">
        <f t="shared" si="516"/>
        <v>17459798.689679999</v>
      </c>
      <c r="DA745" s="401">
        <f t="shared" si="517"/>
        <v>110146065.90568</v>
      </c>
      <c r="DB745" s="401">
        <f t="shared" si="518"/>
        <v>100800</v>
      </c>
      <c r="DC745" s="401">
        <f t="shared" si="519"/>
        <v>110246865.90568</v>
      </c>
      <c r="DD745" s="406">
        <v>0</v>
      </c>
      <c r="DE745" s="401">
        <f t="shared" si="520"/>
        <v>9268626.7216000017</v>
      </c>
      <c r="DF745" s="401">
        <f t="shared" si="521"/>
        <v>4634313.3608000008</v>
      </c>
      <c r="DG745" s="401">
        <f t="shared" si="522"/>
        <v>96343925.823280007</v>
      </c>
      <c r="DH745" s="401">
        <f t="shared" si="523"/>
        <v>7687614</v>
      </c>
      <c r="DI745" s="401">
        <f t="shared" si="524"/>
        <v>88656311.823280007</v>
      </c>
      <c r="DJ745" s="401">
        <f t="shared" si="525"/>
        <v>0</v>
      </c>
      <c r="DL745" s="408">
        <f t="shared" si="526"/>
        <v>6638737.5</v>
      </c>
      <c r="DM745" s="408">
        <f t="shared" si="527"/>
        <v>-1979577.5</v>
      </c>
    </row>
    <row r="746" spans="1:117" s="56" customFormat="1" ht="21" x14ac:dyDescent="0.2">
      <c r="A746" s="192">
        <f t="shared" si="488"/>
        <v>2655495</v>
      </c>
      <c r="B746" s="137">
        <f>'آبان 1400'!B747</f>
        <v>741</v>
      </c>
      <c r="C746" s="137">
        <f>'آبان 1400'!C747</f>
        <v>540</v>
      </c>
      <c r="D746" s="137">
        <f>'آبان 1400'!D747</f>
        <v>13560</v>
      </c>
      <c r="E746" s="137" t="str">
        <f>'آبان 1400'!E747</f>
        <v>امیرحسین</v>
      </c>
      <c r="F746" s="137" t="str">
        <f>'آبان 1400'!F747</f>
        <v>اطهری زاده</v>
      </c>
      <c r="G746" s="137" t="str">
        <f>'آبان 1400'!G747</f>
        <v>نگهبان</v>
      </c>
      <c r="H746" s="137" t="str">
        <f>'آبان 1400'!H747</f>
        <v>هرمزگان</v>
      </c>
      <c r="I746" s="137" t="str">
        <f>'آبان 1400'!I747</f>
        <v>389-12-3737302-1</v>
      </c>
      <c r="J746" s="137" t="str">
        <f>'آبان 1400'!J747</f>
        <v>3380821721</v>
      </c>
      <c r="K746" s="137" t="str">
        <f>'آبان 1400'!K747</f>
        <v>0046880372</v>
      </c>
      <c r="L746" s="137" t="str">
        <f>'آبان 1400'!L747</f>
        <v>هرمزگان</v>
      </c>
      <c r="M746" s="137" t="str">
        <f>'آبان 1400'!M747</f>
        <v>نگهبان</v>
      </c>
      <c r="N746" s="121" t="str">
        <f>'آبان 1400'!N747</f>
        <v>*</v>
      </c>
      <c r="O746" s="120">
        <f>'آبان 1400'!O747</f>
        <v>0</v>
      </c>
      <c r="P746" s="122">
        <f>'آبان 1400'!P747</f>
        <v>0</v>
      </c>
      <c r="Q746" s="362">
        <f>'آبان 1400'!Q747</f>
        <v>30</v>
      </c>
      <c r="R746" s="362">
        <f>'آبان 1400'!R747</f>
        <v>120</v>
      </c>
      <c r="S746" s="362">
        <f>'آبان 1400'!S747</f>
        <v>110</v>
      </c>
      <c r="T746" s="362">
        <f>'آبان 1400'!T747</f>
        <v>29.33</v>
      </c>
      <c r="U746" s="138">
        <f>'آبان 1400'!U747</f>
        <v>0</v>
      </c>
      <c r="V746" s="121">
        <f>'آبان 1400'!W747</f>
        <v>0</v>
      </c>
      <c r="W746" s="122">
        <f>'آبان 1400'!X747</f>
        <v>0</v>
      </c>
      <c r="X746" s="370">
        <f>'آبان 1400'!Y747</f>
        <v>0</v>
      </c>
      <c r="Y746" s="370">
        <f>'آبان 1400'!Z747</f>
        <v>0</v>
      </c>
      <c r="Z746" s="139">
        <f>'آبان 1400'!AA747</f>
        <v>885165</v>
      </c>
      <c r="AA746" s="139">
        <f>'آبان 1400'!AB747</f>
        <v>46667</v>
      </c>
      <c r="AB746" s="139">
        <f>'آبان 1400'!AC747</f>
        <v>931832</v>
      </c>
      <c r="AC746" s="139">
        <f>'آبان 1400'!AD747</f>
        <v>4500000</v>
      </c>
      <c r="AD746" s="139">
        <f>'آبان 1400'!AE747</f>
        <v>6000000</v>
      </c>
      <c r="AE746" s="140">
        <f>'آبان 1400'!AF747</f>
        <v>177895.19999999998</v>
      </c>
      <c r="AF746" s="123">
        <f>'آبان 1400'!AG747</f>
        <v>26554950</v>
      </c>
      <c r="AG746" s="124">
        <f>'آبان 1400'!AH747</f>
        <v>1400010</v>
      </c>
      <c r="AH746" s="124">
        <f>'آبان 1400'!AI747</f>
        <v>21347423.999999996</v>
      </c>
      <c r="AI746" s="124">
        <f>'آبان 1400'!AJ747</f>
        <v>0</v>
      </c>
      <c r="AJ746" s="124">
        <f>'آبان 1400'!AK747</f>
        <v>4500000</v>
      </c>
      <c r="AK746" s="124">
        <f>'آبان 1400'!AL747</f>
        <v>6000000</v>
      </c>
      <c r="AL746" s="124">
        <f>'آبان 1400'!AM747</f>
        <v>4892117.9999999991</v>
      </c>
      <c r="AM746" s="124">
        <f>'آبان 1400'!AN747</f>
        <v>5217666.2159999991</v>
      </c>
      <c r="AN746" s="124">
        <f>'آبان 1400'!AO747</f>
        <v>0</v>
      </c>
      <c r="AO746" s="124">
        <f>'آبان 1400'!AP747</f>
        <v>6000000</v>
      </c>
      <c r="AP746" s="124">
        <f>'آبان 1400'!AQ747</f>
        <v>0</v>
      </c>
      <c r="AQ746" s="124">
        <f>'آبان 1400'!AR747</f>
        <v>0</v>
      </c>
      <c r="AR746" s="124">
        <f>'آبان 1400'!AS747</f>
        <v>0</v>
      </c>
      <c r="AS746" s="379">
        <f>'آبان 1400'!AT747</f>
        <v>0</v>
      </c>
      <c r="AT746" s="372">
        <f t="shared" si="489"/>
        <v>75912168.216000006</v>
      </c>
      <c r="AU746" s="174">
        <f>'آبان 1400'!AV747</f>
        <v>54098316.440880008</v>
      </c>
      <c r="AV746" s="142">
        <f>'آبان 1400'!AW747</f>
        <v>75912168.215999991</v>
      </c>
      <c r="AW746" s="143">
        <f t="shared" si="490"/>
        <v>5313851.7751199994</v>
      </c>
      <c r="AX746" s="76">
        <f t="shared" si="491"/>
        <v>1409831.644088001</v>
      </c>
      <c r="AY746" s="143">
        <f>'آبان 1400'!AZ747</f>
        <v>0</v>
      </c>
      <c r="AZ746" s="143">
        <f>'آبان 1400'!BA747</f>
        <v>0</v>
      </c>
      <c r="BA746" s="143">
        <f>'آبان 1400'!BB747</f>
        <v>0</v>
      </c>
      <c r="BB746" s="143">
        <f>'آبان 1400'!BC747</f>
        <v>0</v>
      </c>
      <c r="BC746" s="143">
        <f>'آبان 1400'!BD747</f>
        <v>0</v>
      </c>
      <c r="BD746" s="143">
        <f>'آبان 1400'!BE747</f>
        <v>0</v>
      </c>
      <c r="BE746" s="143">
        <f>'آبان 1400'!BF747</f>
        <v>0</v>
      </c>
      <c r="BF746" s="144">
        <f t="shared" si="492"/>
        <v>6723683.4192080004</v>
      </c>
      <c r="BG746" s="141">
        <f t="shared" si="493"/>
        <v>69188484</v>
      </c>
      <c r="BH746" s="145">
        <f t="shared" si="494"/>
        <v>75912168.216000006</v>
      </c>
      <c r="BI746" s="128">
        <f t="shared" si="487"/>
        <v>4659160</v>
      </c>
      <c r="BJ746" s="146">
        <f t="shared" si="495"/>
        <v>2329580</v>
      </c>
      <c r="BK746" s="146">
        <f t="shared" si="496"/>
        <v>698874</v>
      </c>
      <c r="BL746" s="147">
        <f t="shared" si="497"/>
        <v>1120000</v>
      </c>
      <c r="BM746" s="383">
        <v>0</v>
      </c>
      <c r="BN746" s="148">
        <f t="shared" si="498"/>
        <v>84719782.216000006</v>
      </c>
      <c r="BO746" s="149">
        <f t="shared" si="499"/>
        <v>75912168.215999991</v>
      </c>
      <c r="BP746" s="150">
        <f t="shared" si="500"/>
        <v>17459798.689679999</v>
      </c>
      <c r="BQ746" s="151">
        <f t="shared" si="501"/>
        <v>102179580.90568</v>
      </c>
      <c r="BR746" s="152">
        <f t="shared" si="502"/>
        <v>100800</v>
      </c>
      <c r="BS746" s="148">
        <f t="shared" si="503"/>
        <v>102280380.90568</v>
      </c>
      <c r="BT746" s="136">
        <v>0</v>
      </c>
      <c r="BU746" s="149">
        <f t="shared" si="504"/>
        <v>8471978.2216000017</v>
      </c>
      <c r="BV746" s="153">
        <f t="shared" si="505"/>
        <v>4235989.1108000008</v>
      </c>
      <c r="BW746" s="134">
        <f t="shared" si="506"/>
        <v>89572413.573280007</v>
      </c>
      <c r="BX746" s="148">
        <f t="shared" si="507"/>
        <v>7687614</v>
      </c>
      <c r="BY746" s="135">
        <f t="shared" si="508"/>
        <v>81884799.573280007</v>
      </c>
      <c r="CD746" s="400">
        <f>'آبان 1400'!AU747</f>
        <v>75912168.216000006</v>
      </c>
      <c r="CE746" s="401">
        <f>'آبان 1400'!AV747</f>
        <v>54098316.440880008</v>
      </c>
      <c r="CF746" s="401">
        <f>'آبان 1400'!AW747</f>
        <v>75912168.215999991</v>
      </c>
      <c r="CG746" s="401">
        <f>'آبان 1400'!AX747</f>
        <v>5313851.7751199994</v>
      </c>
      <c r="CH746" s="401">
        <f>'آبان 1400'!AY747</f>
        <v>1409831.644088001</v>
      </c>
      <c r="CI746" s="401">
        <f>'آبان 1400'!AZ747</f>
        <v>0</v>
      </c>
      <c r="CJ746" s="401">
        <f>'آبان 1400'!BA747</f>
        <v>0</v>
      </c>
      <c r="CK746" s="401">
        <f>'آبان 1400'!BB747</f>
        <v>0</v>
      </c>
      <c r="CL746" s="401">
        <f>'آبان 1400'!BC747</f>
        <v>0</v>
      </c>
      <c r="CM746" s="401">
        <f>'آبان 1400'!BD747</f>
        <v>0</v>
      </c>
      <c r="CN746" s="401">
        <f>'آبان 1400'!BE747</f>
        <v>0</v>
      </c>
      <c r="CO746" s="401">
        <f>'آبان 1400'!BF747</f>
        <v>0</v>
      </c>
      <c r="CP746" s="401">
        <f>'آبان 1400'!BG747</f>
        <v>6723683.4192080004</v>
      </c>
      <c r="CQ746" s="401">
        <f>'آبان 1400'!BH747</f>
        <v>69188484</v>
      </c>
      <c r="CR746" s="401">
        <f t="shared" si="509"/>
        <v>75912168.216000006</v>
      </c>
      <c r="CS746" s="56">
        <f t="shared" si="510"/>
        <v>4659160</v>
      </c>
      <c r="CT746" s="400">
        <f t="shared" si="511"/>
        <v>2329580</v>
      </c>
      <c r="CU746" s="401">
        <f t="shared" si="512"/>
        <v>698874</v>
      </c>
      <c r="CV746" s="401">
        <f t="shared" si="513"/>
        <v>1120000</v>
      </c>
      <c r="CW746" s="56">
        <v>0</v>
      </c>
      <c r="CX746" s="401">
        <f t="shared" si="514"/>
        <v>84719782.216000006</v>
      </c>
      <c r="CY746" s="401">
        <f t="shared" si="515"/>
        <v>75912168.215999991</v>
      </c>
      <c r="CZ746" s="401">
        <f t="shared" si="516"/>
        <v>17459798.689679999</v>
      </c>
      <c r="DA746" s="401">
        <f t="shared" si="517"/>
        <v>102179580.90568</v>
      </c>
      <c r="DB746" s="401">
        <f t="shared" si="518"/>
        <v>100800</v>
      </c>
      <c r="DC746" s="401">
        <f t="shared" si="519"/>
        <v>102280380.90568</v>
      </c>
      <c r="DD746" s="406">
        <v>0</v>
      </c>
      <c r="DE746" s="401">
        <f t="shared" si="520"/>
        <v>8471978.2216000017</v>
      </c>
      <c r="DF746" s="401">
        <f t="shared" si="521"/>
        <v>4235989.1108000008</v>
      </c>
      <c r="DG746" s="401">
        <f t="shared" si="522"/>
        <v>89572413.573280007</v>
      </c>
      <c r="DH746" s="401">
        <f t="shared" si="523"/>
        <v>7687614</v>
      </c>
      <c r="DI746" s="401">
        <f t="shared" si="524"/>
        <v>81884799.573280007</v>
      </c>
      <c r="DJ746" s="401">
        <f t="shared" si="525"/>
        <v>0</v>
      </c>
      <c r="DL746" s="408">
        <f t="shared" si="526"/>
        <v>6638737.5</v>
      </c>
      <c r="DM746" s="408">
        <f t="shared" si="527"/>
        <v>-1979577.5</v>
      </c>
    </row>
    <row r="747" spans="1:117" s="56" customFormat="1" ht="21" x14ac:dyDescent="0.2">
      <c r="A747" s="192">
        <f t="shared" si="488"/>
        <v>2655495</v>
      </c>
      <c r="B747" s="137">
        <f>'آبان 1400'!B748</f>
        <v>742</v>
      </c>
      <c r="C747" s="137">
        <f>'آبان 1400'!C748</f>
        <v>541</v>
      </c>
      <c r="D747" s="137">
        <f>'آبان 1400'!D748</f>
        <v>13379</v>
      </c>
      <c r="E747" s="137" t="str">
        <f>'آبان 1400'!E748</f>
        <v>محمدحسين</v>
      </c>
      <c r="F747" s="137" t="str">
        <f>'آبان 1400'!F748</f>
        <v>سطاني ده شعيب</v>
      </c>
      <c r="G747" s="137" t="str">
        <f>'آبان 1400'!G748</f>
        <v>نگهبان</v>
      </c>
      <c r="H747" s="137" t="str">
        <f>'آبان 1400'!H748</f>
        <v>کرمان</v>
      </c>
      <c r="I747" s="137" t="str">
        <f>'آبان 1400'!I748</f>
        <v>152-813-25573-2</v>
      </c>
      <c r="J747" s="137" t="str">
        <f>'آبان 1400'!J748</f>
        <v>2992143375</v>
      </c>
      <c r="K747" s="137" t="str">
        <f>'آبان 1400'!K748</f>
        <v>0065801718</v>
      </c>
      <c r="L747" s="137" t="str">
        <f>'آبان 1400'!L748</f>
        <v>کرمان</v>
      </c>
      <c r="M747" s="137" t="str">
        <f>'آبان 1400'!M748</f>
        <v>نگهبان</v>
      </c>
      <c r="N747" s="121" t="str">
        <f>'آبان 1400'!N748</f>
        <v>*</v>
      </c>
      <c r="O747" s="120">
        <f>'آبان 1400'!O748</f>
        <v>0</v>
      </c>
      <c r="P747" s="122">
        <f>'آبان 1400'!P748</f>
        <v>0</v>
      </c>
      <c r="Q747" s="362">
        <f>'آبان 1400'!Q748</f>
        <v>30</v>
      </c>
      <c r="R747" s="362">
        <f>'آبان 1400'!R748</f>
        <v>120</v>
      </c>
      <c r="S747" s="362">
        <f>'آبان 1400'!S748</f>
        <v>110</v>
      </c>
      <c r="T747" s="362">
        <f>'آبان 1400'!T748</f>
        <v>29.33</v>
      </c>
      <c r="U747" s="138">
        <f>'آبان 1400'!U748</f>
        <v>0</v>
      </c>
      <c r="V747" s="121">
        <f>'آبان 1400'!W748</f>
        <v>0</v>
      </c>
      <c r="W747" s="122">
        <f>'آبان 1400'!X748</f>
        <v>0</v>
      </c>
      <c r="X747" s="370">
        <f>'آبان 1400'!Y748</f>
        <v>2</v>
      </c>
      <c r="Y747" s="370">
        <f>'آبان 1400'!Z748</f>
        <v>1</v>
      </c>
      <c r="Z747" s="139">
        <f>'آبان 1400'!AA748</f>
        <v>885165</v>
      </c>
      <c r="AA747" s="139">
        <f>'آبان 1400'!AB748</f>
        <v>46667</v>
      </c>
      <c r="AB747" s="139">
        <f>'آبان 1400'!AC748</f>
        <v>931832</v>
      </c>
      <c r="AC747" s="139">
        <f>'آبان 1400'!AD748</f>
        <v>4500000</v>
      </c>
      <c r="AD747" s="139">
        <f>'آبان 1400'!AE748</f>
        <v>6000000</v>
      </c>
      <c r="AE747" s="140">
        <f>'آبان 1400'!AF748</f>
        <v>177895.19999999998</v>
      </c>
      <c r="AF747" s="123">
        <f>'آبان 1400'!AG748</f>
        <v>26554950</v>
      </c>
      <c r="AG747" s="124">
        <f>'آبان 1400'!AH748</f>
        <v>1400010</v>
      </c>
      <c r="AH747" s="124">
        <f>'آبان 1400'!AI748</f>
        <v>21347423.999999996</v>
      </c>
      <c r="AI747" s="124">
        <f>'آبان 1400'!AJ748</f>
        <v>2655495</v>
      </c>
      <c r="AJ747" s="124">
        <f>'آبان 1400'!AK748</f>
        <v>4500000</v>
      </c>
      <c r="AK747" s="124">
        <f>'آبان 1400'!AL748</f>
        <v>6000000</v>
      </c>
      <c r="AL747" s="124">
        <f>'آبان 1400'!AM748</f>
        <v>4892117.9999999991</v>
      </c>
      <c r="AM747" s="124">
        <f>'آبان 1400'!AN748</f>
        <v>5217666.2159999991</v>
      </c>
      <c r="AN747" s="124">
        <f>'آبان 1400'!AO748</f>
        <v>0</v>
      </c>
      <c r="AO747" s="124">
        <f>'آبان 1400'!AP748</f>
        <v>2000000</v>
      </c>
      <c r="AP747" s="124">
        <f>'آبان 1400'!AQ748</f>
        <v>0</v>
      </c>
      <c r="AQ747" s="124">
        <f>'آبان 1400'!AR748</f>
        <v>0</v>
      </c>
      <c r="AR747" s="124">
        <f>'آبان 1400'!AS748</f>
        <v>0</v>
      </c>
      <c r="AS747" s="379">
        <f>'آبان 1400'!AT748</f>
        <v>0</v>
      </c>
      <c r="AT747" s="372">
        <f t="shared" si="489"/>
        <v>74567663.216000006</v>
      </c>
      <c r="AU747" s="174">
        <f>'آبان 1400'!AV748</f>
        <v>54378316.440880008</v>
      </c>
      <c r="AV747" s="142">
        <f>'آبان 1400'!AW748</f>
        <v>71912168.215999991</v>
      </c>
      <c r="AW747" s="143">
        <f t="shared" si="490"/>
        <v>5033851.7751199994</v>
      </c>
      <c r="AX747" s="76">
        <f t="shared" si="491"/>
        <v>1437831.644088001</v>
      </c>
      <c r="AY747" s="143">
        <f>'آبان 1400'!AZ748</f>
        <v>0</v>
      </c>
      <c r="AZ747" s="143">
        <f>'آبان 1400'!BA748</f>
        <v>0</v>
      </c>
      <c r="BA747" s="143">
        <f>'آبان 1400'!BB748</f>
        <v>0</v>
      </c>
      <c r="BB747" s="143">
        <f>'آبان 1400'!BC748</f>
        <v>0</v>
      </c>
      <c r="BC747" s="143">
        <f>'آبان 1400'!BD748</f>
        <v>0</v>
      </c>
      <c r="BD747" s="143">
        <f>'آبان 1400'!BE748</f>
        <v>0</v>
      </c>
      <c r="BE747" s="143">
        <f>'آبان 1400'!BF748</f>
        <v>0</v>
      </c>
      <c r="BF747" s="144">
        <f t="shared" si="492"/>
        <v>6471683.4192080004</v>
      </c>
      <c r="BG747" s="141">
        <f t="shared" si="493"/>
        <v>68095979</v>
      </c>
      <c r="BH747" s="145">
        <f t="shared" si="494"/>
        <v>74567663.216000006</v>
      </c>
      <c r="BI747" s="128">
        <f t="shared" si="487"/>
        <v>4659160</v>
      </c>
      <c r="BJ747" s="146">
        <f t="shared" si="495"/>
        <v>2329580</v>
      </c>
      <c r="BK747" s="146">
        <f t="shared" si="496"/>
        <v>698874</v>
      </c>
      <c r="BL747" s="147">
        <f t="shared" si="497"/>
        <v>1120000</v>
      </c>
      <c r="BM747" s="383">
        <v>0</v>
      </c>
      <c r="BN747" s="148">
        <f t="shared" si="498"/>
        <v>83375277.216000006</v>
      </c>
      <c r="BO747" s="149">
        <f t="shared" si="499"/>
        <v>71912168.215999991</v>
      </c>
      <c r="BP747" s="150">
        <f t="shared" si="500"/>
        <v>16539798.689679999</v>
      </c>
      <c r="BQ747" s="151">
        <f t="shared" si="501"/>
        <v>99915075.905680001</v>
      </c>
      <c r="BR747" s="152">
        <f t="shared" si="502"/>
        <v>100800</v>
      </c>
      <c r="BS747" s="148">
        <f t="shared" si="503"/>
        <v>100015875.90568</v>
      </c>
      <c r="BT747" s="136">
        <v>0</v>
      </c>
      <c r="BU747" s="149">
        <f t="shared" si="504"/>
        <v>8337527.7216000007</v>
      </c>
      <c r="BV747" s="153">
        <f t="shared" si="505"/>
        <v>4168763.8608000004</v>
      </c>
      <c r="BW747" s="134">
        <f t="shared" si="506"/>
        <v>87509584.323280007</v>
      </c>
      <c r="BX747" s="148">
        <f t="shared" si="507"/>
        <v>7687614</v>
      </c>
      <c r="BY747" s="135">
        <f t="shared" si="508"/>
        <v>79821970.323280007</v>
      </c>
      <c r="CD747" s="400">
        <f>'آبان 1400'!AU748</f>
        <v>74567663.216000006</v>
      </c>
      <c r="CE747" s="401">
        <f>'آبان 1400'!AV748</f>
        <v>54378316.440880008</v>
      </c>
      <c r="CF747" s="401">
        <f>'آبان 1400'!AW748</f>
        <v>71912168.215999991</v>
      </c>
      <c r="CG747" s="401">
        <f>'آبان 1400'!AX748</f>
        <v>5033851.7751199994</v>
      </c>
      <c r="CH747" s="401">
        <f>'آبان 1400'!AY748</f>
        <v>1437831.644088001</v>
      </c>
      <c r="CI747" s="401">
        <f>'آبان 1400'!AZ748</f>
        <v>0</v>
      </c>
      <c r="CJ747" s="401">
        <f>'آبان 1400'!BA748</f>
        <v>0</v>
      </c>
      <c r="CK747" s="401">
        <f>'آبان 1400'!BB748</f>
        <v>0</v>
      </c>
      <c r="CL747" s="401">
        <f>'آبان 1400'!BC748</f>
        <v>0</v>
      </c>
      <c r="CM747" s="401">
        <f>'آبان 1400'!BD748</f>
        <v>0</v>
      </c>
      <c r="CN747" s="401">
        <f>'آبان 1400'!BE748</f>
        <v>0</v>
      </c>
      <c r="CO747" s="401">
        <f>'آبان 1400'!BF748</f>
        <v>0</v>
      </c>
      <c r="CP747" s="401">
        <f>'آبان 1400'!BG748</f>
        <v>6471683.4192080004</v>
      </c>
      <c r="CQ747" s="401">
        <f>'آبان 1400'!BH748</f>
        <v>68095979</v>
      </c>
      <c r="CR747" s="401">
        <f t="shared" si="509"/>
        <v>74567663.216000006</v>
      </c>
      <c r="CS747" s="56">
        <f t="shared" si="510"/>
        <v>4659160</v>
      </c>
      <c r="CT747" s="400">
        <f t="shared" si="511"/>
        <v>2329580</v>
      </c>
      <c r="CU747" s="401">
        <f t="shared" si="512"/>
        <v>698874</v>
      </c>
      <c r="CV747" s="401">
        <f t="shared" si="513"/>
        <v>1120000</v>
      </c>
      <c r="CW747" s="56">
        <v>0</v>
      </c>
      <c r="CX747" s="401">
        <f t="shared" si="514"/>
        <v>83375277.216000006</v>
      </c>
      <c r="CY747" s="401">
        <f t="shared" si="515"/>
        <v>71912168.215999991</v>
      </c>
      <c r="CZ747" s="401">
        <f t="shared" si="516"/>
        <v>16539798.689679999</v>
      </c>
      <c r="DA747" s="401">
        <f t="shared" si="517"/>
        <v>99915075.905680001</v>
      </c>
      <c r="DB747" s="401">
        <f t="shared" si="518"/>
        <v>100800</v>
      </c>
      <c r="DC747" s="401">
        <f t="shared" si="519"/>
        <v>100015875.90568</v>
      </c>
      <c r="DD747" s="406">
        <v>0</v>
      </c>
      <c r="DE747" s="401">
        <f t="shared" si="520"/>
        <v>8337527.7216000007</v>
      </c>
      <c r="DF747" s="401">
        <f t="shared" si="521"/>
        <v>4168763.8608000004</v>
      </c>
      <c r="DG747" s="401">
        <f t="shared" si="522"/>
        <v>87509584.323280007</v>
      </c>
      <c r="DH747" s="401">
        <f t="shared" si="523"/>
        <v>7687614</v>
      </c>
      <c r="DI747" s="401">
        <f t="shared" si="524"/>
        <v>79821970.323280007</v>
      </c>
      <c r="DJ747" s="401">
        <f t="shared" si="525"/>
        <v>0</v>
      </c>
      <c r="DL747" s="408">
        <f t="shared" si="526"/>
        <v>6638737.5</v>
      </c>
      <c r="DM747" s="408">
        <f t="shared" si="527"/>
        <v>-1979577.5</v>
      </c>
    </row>
    <row r="748" spans="1:117" s="56" customFormat="1" ht="21" x14ac:dyDescent="0.2">
      <c r="A748" s="192">
        <f t="shared" si="488"/>
        <v>2655495</v>
      </c>
      <c r="B748" s="137">
        <f>'آبان 1400'!B749</f>
        <v>743</v>
      </c>
      <c r="C748" s="137">
        <f>'آبان 1400'!C749</f>
        <v>542</v>
      </c>
      <c r="D748" s="137">
        <f>'آبان 1400'!D749</f>
        <v>13385</v>
      </c>
      <c r="E748" s="137" t="str">
        <f>'آبان 1400'!E749</f>
        <v>مهدي</v>
      </c>
      <c r="F748" s="137" t="str">
        <f>'آبان 1400'!F749</f>
        <v>مهدي زاده قنات گرمي</v>
      </c>
      <c r="G748" s="137" t="str">
        <f>'آبان 1400'!G749</f>
        <v>نگهبان</v>
      </c>
      <c r="H748" s="137" t="str">
        <f>'آبان 1400'!H749</f>
        <v>کرمان</v>
      </c>
      <c r="I748" s="137" t="str">
        <f>'آبان 1400'!I749</f>
        <v>442-813-25588-1</v>
      </c>
      <c r="J748" s="137" t="str">
        <f>'آبان 1400'!J749</f>
        <v>3091216561</v>
      </c>
      <c r="K748" s="137" t="str">
        <f>'آبان 1400'!K749</f>
        <v>0065258470</v>
      </c>
      <c r="L748" s="137" t="str">
        <f>'آبان 1400'!L749</f>
        <v>کرمان</v>
      </c>
      <c r="M748" s="137" t="str">
        <f>'آبان 1400'!M749</f>
        <v>نگهبان</v>
      </c>
      <c r="N748" s="121">
        <f>'آبان 1400'!N749</f>
        <v>0</v>
      </c>
      <c r="O748" s="120">
        <f>'آبان 1400'!O749</f>
        <v>0</v>
      </c>
      <c r="P748" s="122" t="str">
        <f>'آبان 1400'!P749</f>
        <v>*</v>
      </c>
      <c r="Q748" s="362">
        <f>'آبان 1400'!Q749</f>
        <v>30</v>
      </c>
      <c r="R748" s="362">
        <f>'آبان 1400'!R749</f>
        <v>120</v>
      </c>
      <c r="S748" s="362">
        <f>'آبان 1400'!S749</f>
        <v>220</v>
      </c>
      <c r="T748" s="362">
        <f>'آبان 1400'!T749</f>
        <v>29.33</v>
      </c>
      <c r="U748" s="138">
        <f>'آبان 1400'!U749</f>
        <v>0</v>
      </c>
      <c r="V748" s="121">
        <f>'آبان 1400'!W749</f>
        <v>0</v>
      </c>
      <c r="W748" s="122">
        <f>'آبان 1400'!X749</f>
        <v>0</v>
      </c>
      <c r="X748" s="370">
        <f>'آبان 1400'!Y749</f>
        <v>2</v>
      </c>
      <c r="Y748" s="370">
        <f>'آبان 1400'!Z749</f>
        <v>2</v>
      </c>
      <c r="Z748" s="139">
        <f>'آبان 1400'!AA749</f>
        <v>885165</v>
      </c>
      <c r="AA748" s="139">
        <f>'آبان 1400'!AB749</f>
        <v>46667</v>
      </c>
      <c r="AB748" s="139">
        <f>'آبان 1400'!AC749</f>
        <v>931832</v>
      </c>
      <c r="AC748" s="139">
        <f>'آبان 1400'!AD749</f>
        <v>4500000</v>
      </c>
      <c r="AD748" s="139">
        <f>'آبان 1400'!AE749</f>
        <v>6000000</v>
      </c>
      <c r="AE748" s="140">
        <f>'آبان 1400'!AF749</f>
        <v>177895.19999999998</v>
      </c>
      <c r="AF748" s="123">
        <f>'آبان 1400'!AG749</f>
        <v>26554950</v>
      </c>
      <c r="AG748" s="124">
        <f>'آبان 1400'!AH749</f>
        <v>1400010</v>
      </c>
      <c r="AH748" s="124">
        <f>'آبان 1400'!AI749</f>
        <v>21347423.999999996</v>
      </c>
      <c r="AI748" s="124">
        <f>'آبان 1400'!AJ749</f>
        <v>5310990</v>
      </c>
      <c r="AJ748" s="124">
        <f>'آبان 1400'!AK749</f>
        <v>4500000</v>
      </c>
      <c r="AK748" s="124">
        <f>'آبان 1400'!AL749</f>
        <v>6000000</v>
      </c>
      <c r="AL748" s="124">
        <f>'آبان 1400'!AM749</f>
        <v>9784235.9999999981</v>
      </c>
      <c r="AM748" s="124">
        <f>'آبان 1400'!AN749</f>
        <v>5217666.2159999991</v>
      </c>
      <c r="AN748" s="124">
        <f>'آبان 1400'!AO749</f>
        <v>0</v>
      </c>
      <c r="AO748" s="124">
        <f>'آبان 1400'!AP749</f>
        <v>2000000</v>
      </c>
      <c r="AP748" s="124">
        <f>'آبان 1400'!AQ749</f>
        <v>0</v>
      </c>
      <c r="AQ748" s="124">
        <f>'آبان 1400'!AR749</f>
        <v>0</v>
      </c>
      <c r="AR748" s="124">
        <f>'آبان 1400'!AS749</f>
        <v>0</v>
      </c>
      <c r="AS748" s="379">
        <f>'آبان 1400'!AT749</f>
        <v>0</v>
      </c>
      <c r="AT748" s="372">
        <f t="shared" si="489"/>
        <v>82115276.216000006</v>
      </c>
      <c r="AU748" s="174">
        <f>'آبان 1400'!AV749</f>
        <v>58927986.18088001</v>
      </c>
      <c r="AV748" s="142">
        <f>'آبان 1400'!AW749</f>
        <v>76804286.215999991</v>
      </c>
      <c r="AW748" s="143">
        <f t="shared" si="490"/>
        <v>5376300.0351200001</v>
      </c>
      <c r="AX748" s="76">
        <f t="shared" si="491"/>
        <v>1892798.6180880012</v>
      </c>
      <c r="AY748" s="143">
        <f>'آبان 1400'!AZ749</f>
        <v>0</v>
      </c>
      <c r="AZ748" s="143">
        <f>'آبان 1400'!BA749</f>
        <v>0</v>
      </c>
      <c r="BA748" s="143">
        <f>'آبان 1400'!BB749</f>
        <v>0</v>
      </c>
      <c r="BB748" s="143">
        <f>'آبان 1400'!BC749</f>
        <v>0</v>
      </c>
      <c r="BC748" s="143">
        <f>'آبان 1400'!BD749</f>
        <v>0</v>
      </c>
      <c r="BD748" s="143">
        <f>'آبان 1400'!BE749</f>
        <v>0</v>
      </c>
      <c r="BE748" s="143">
        <f>'آبان 1400'!BF749</f>
        <v>0</v>
      </c>
      <c r="BF748" s="144">
        <f t="shared" si="492"/>
        <v>7269098.6532080015</v>
      </c>
      <c r="BG748" s="141">
        <f t="shared" si="493"/>
        <v>74846177</v>
      </c>
      <c r="BH748" s="145">
        <f t="shared" si="494"/>
        <v>82115276.216000006</v>
      </c>
      <c r="BI748" s="128">
        <f t="shared" si="487"/>
        <v>4659160</v>
      </c>
      <c r="BJ748" s="146">
        <f t="shared" si="495"/>
        <v>2329580</v>
      </c>
      <c r="BK748" s="146">
        <f t="shared" si="496"/>
        <v>698874</v>
      </c>
      <c r="BL748" s="147">
        <f t="shared" si="497"/>
        <v>1120000</v>
      </c>
      <c r="BM748" s="383">
        <v>0</v>
      </c>
      <c r="BN748" s="148">
        <f t="shared" si="498"/>
        <v>90922890.216000006</v>
      </c>
      <c r="BO748" s="149">
        <f t="shared" si="499"/>
        <v>76804286.215999991</v>
      </c>
      <c r="BP748" s="150">
        <f t="shared" si="500"/>
        <v>17664985.82968</v>
      </c>
      <c r="BQ748" s="151">
        <f t="shared" si="501"/>
        <v>108587876.04568</v>
      </c>
      <c r="BR748" s="152">
        <f t="shared" si="502"/>
        <v>100800</v>
      </c>
      <c r="BS748" s="148">
        <f t="shared" si="503"/>
        <v>108688676.04568</v>
      </c>
      <c r="BT748" s="136">
        <v>0</v>
      </c>
      <c r="BU748" s="149">
        <f t="shared" si="504"/>
        <v>9092289.0216000006</v>
      </c>
      <c r="BV748" s="153">
        <f t="shared" si="505"/>
        <v>4546144.5108000003</v>
      </c>
      <c r="BW748" s="134">
        <f t="shared" si="506"/>
        <v>95050242.513280004</v>
      </c>
      <c r="BX748" s="148">
        <f t="shared" si="507"/>
        <v>7687614</v>
      </c>
      <c r="BY748" s="135">
        <f t="shared" si="508"/>
        <v>87362628.513280004</v>
      </c>
      <c r="CD748" s="400">
        <f>'آبان 1400'!AU749</f>
        <v>82115276.216000006</v>
      </c>
      <c r="CE748" s="401">
        <f>'آبان 1400'!AV749</f>
        <v>58927986.18088001</v>
      </c>
      <c r="CF748" s="401">
        <f>'آبان 1400'!AW749</f>
        <v>76804286.215999991</v>
      </c>
      <c r="CG748" s="401">
        <f>'آبان 1400'!AX749</f>
        <v>5376300.0351200001</v>
      </c>
      <c r="CH748" s="401">
        <f>'آبان 1400'!AY749</f>
        <v>1892798.6180880012</v>
      </c>
      <c r="CI748" s="401">
        <f>'آبان 1400'!AZ749</f>
        <v>0</v>
      </c>
      <c r="CJ748" s="401">
        <f>'آبان 1400'!BA749</f>
        <v>0</v>
      </c>
      <c r="CK748" s="401">
        <f>'آبان 1400'!BB749</f>
        <v>0</v>
      </c>
      <c r="CL748" s="401">
        <f>'آبان 1400'!BC749</f>
        <v>0</v>
      </c>
      <c r="CM748" s="401">
        <f>'آبان 1400'!BD749</f>
        <v>0</v>
      </c>
      <c r="CN748" s="401">
        <f>'آبان 1400'!BE749</f>
        <v>0</v>
      </c>
      <c r="CO748" s="401">
        <f>'آبان 1400'!BF749</f>
        <v>0</v>
      </c>
      <c r="CP748" s="401">
        <f>'آبان 1400'!BG749</f>
        <v>7269098.6532080015</v>
      </c>
      <c r="CQ748" s="401">
        <f>'آبان 1400'!BH749</f>
        <v>74846177</v>
      </c>
      <c r="CR748" s="401">
        <f t="shared" si="509"/>
        <v>82115276.216000006</v>
      </c>
      <c r="CS748" s="56">
        <f t="shared" si="510"/>
        <v>4659160</v>
      </c>
      <c r="CT748" s="400">
        <f t="shared" si="511"/>
        <v>2329580</v>
      </c>
      <c r="CU748" s="401">
        <f t="shared" si="512"/>
        <v>698874</v>
      </c>
      <c r="CV748" s="401">
        <f t="shared" si="513"/>
        <v>1120000</v>
      </c>
      <c r="CW748" s="56">
        <v>0</v>
      </c>
      <c r="CX748" s="401">
        <f t="shared" si="514"/>
        <v>90922890.216000006</v>
      </c>
      <c r="CY748" s="401">
        <f t="shared" si="515"/>
        <v>76804286.215999991</v>
      </c>
      <c r="CZ748" s="401">
        <f t="shared" si="516"/>
        <v>17664985.82968</v>
      </c>
      <c r="DA748" s="401">
        <f t="shared" si="517"/>
        <v>108587876.04568</v>
      </c>
      <c r="DB748" s="401">
        <f t="shared" si="518"/>
        <v>100800</v>
      </c>
      <c r="DC748" s="401">
        <f t="shared" si="519"/>
        <v>108688676.04568</v>
      </c>
      <c r="DD748" s="406">
        <v>0</v>
      </c>
      <c r="DE748" s="401">
        <f t="shared" si="520"/>
        <v>9092289.0216000006</v>
      </c>
      <c r="DF748" s="401">
        <f t="shared" si="521"/>
        <v>4546144.5108000003</v>
      </c>
      <c r="DG748" s="401">
        <f t="shared" si="522"/>
        <v>95050242.513280004</v>
      </c>
      <c r="DH748" s="401">
        <f t="shared" si="523"/>
        <v>7687614</v>
      </c>
      <c r="DI748" s="401">
        <f t="shared" si="524"/>
        <v>87362628.513280004</v>
      </c>
      <c r="DJ748" s="401">
        <f t="shared" si="525"/>
        <v>0</v>
      </c>
      <c r="DL748" s="408">
        <f t="shared" si="526"/>
        <v>6638737.5</v>
      </c>
      <c r="DM748" s="408">
        <f t="shared" si="527"/>
        <v>-1979577.5</v>
      </c>
    </row>
    <row r="749" spans="1:117" s="56" customFormat="1" ht="21" x14ac:dyDescent="0.2">
      <c r="A749" s="192">
        <f t="shared" si="488"/>
        <v>2655495</v>
      </c>
      <c r="B749" s="137">
        <f>'آبان 1400'!B750</f>
        <v>744</v>
      </c>
      <c r="C749" s="137">
        <f>'آبان 1400'!C750</f>
        <v>543</v>
      </c>
      <c r="D749" s="137">
        <f>'آبان 1400'!D750</f>
        <v>13377</v>
      </c>
      <c r="E749" s="137" t="str">
        <f>'آبان 1400'!E750</f>
        <v>محمدعلي</v>
      </c>
      <c r="F749" s="137" t="str">
        <f>'آبان 1400'!F750</f>
        <v>گرکانی نژاد</v>
      </c>
      <c r="G749" s="137" t="str">
        <f>'آبان 1400'!G750</f>
        <v>نگهبان</v>
      </c>
      <c r="H749" s="137" t="str">
        <f>'آبان 1400'!H750</f>
        <v>کرمان</v>
      </c>
      <c r="I749" s="137" t="str">
        <f>'آبان 1400'!I750</f>
        <v>152-800-679061-1</v>
      </c>
      <c r="J749" s="137" t="str">
        <f>'آبان 1400'!J750</f>
        <v>3179750571</v>
      </c>
      <c r="K749" s="137" t="str">
        <f>'آبان 1400'!K750</f>
        <v>0065258471</v>
      </c>
      <c r="L749" s="137" t="str">
        <f>'آبان 1400'!L750</f>
        <v>کرمان</v>
      </c>
      <c r="M749" s="137" t="str">
        <f>'آبان 1400'!M750</f>
        <v>نگهبان</v>
      </c>
      <c r="N749" s="121" t="str">
        <f>'آبان 1400'!N750</f>
        <v>*</v>
      </c>
      <c r="O749" s="120">
        <f>'آبان 1400'!O750</f>
        <v>0</v>
      </c>
      <c r="P749" s="122">
        <f>'آبان 1400'!P750</f>
        <v>0</v>
      </c>
      <c r="Q749" s="362">
        <f>'آبان 1400'!Q750</f>
        <v>30</v>
      </c>
      <c r="R749" s="362">
        <f>'آبان 1400'!R750</f>
        <v>120</v>
      </c>
      <c r="S749" s="362">
        <f>'آبان 1400'!S750</f>
        <v>110</v>
      </c>
      <c r="T749" s="362">
        <f>'آبان 1400'!T750</f>
        <v>29.33</v>
      </c>
      <c r="U749" s="138">
        <f>'آبان 1400'!U750</f>
        <v>0</v>
      </c>
      <c r="V749" s="121">
        <f>'آبان 1400'!W750</f>
        <v>0</v>
      </c>
      <c r="W749" s="122">
        <f>'آبان 1400'!X750</f>
        <v>0</v>
      </c>
      <c r="X749" s="370">
        <f>'آبان 1400'!Y750</f>
        <v>2</v>
      </c>
      <c r="Y749" s="370">
        <f>'آبان 1400'!Z750</f>
        <v>2</v>
      </c>
      <c r="Z749" s="139">
        <f>'آبان 1400'!AA750</f>
        <v>885165</v>
      </c>
      <c r="AA749" s="139">
        <f>'آبان 1400'!AB750</f>
        <v>46667</v>
      </c>
      <c r="AB749" s="139">
        <f>'آبان 1400'!AC750</f>
        <v>931832</v>
      </c>
      <c r="AC749" s="139">
        <f>'آبان 1400'!AD750</f>
        <v>4500000</v>
      </c>
      <c r="AD749" s="139">
        <f>'آبان 1400'!AE750</f>
        <v>6000000</v>
      </c>
      <c r="AE749" s="140">
        <f>'آبان 1400'!AF750</f>
        <v>177895.19999999998</v>
      </c>
      <c r="AF749" s="123">
        <f>'آبان 1400'!AG750</f>
        <v>26554950</v>
      </c>
      <c r="AG749" s="124">
        <f>'آبان 1400'!AH750</f>
        <v>1400010</v>
      </c>
      <c r="AH749" s="124">
        <f>'آبان 1400'!AI750</f>
        <v>21347423.999999996</v>
      </c>
      <c r="AI749" s="124">
        <f>'آبان 1400'!AJ750</f>
        <v>5310990</v>
      </c>
      <c r="AJ749" s="124">
        <f>'آبان 1400'!AK750</f>
        <v>4500000</v>
      </c>
      <c r="AK749" s="124">
        <f>'آبان 1400'!AL750</f>
        <v>6000000</v>
      </c>
      <c r="AL749" s="124">
        <f>'آبان 1400'!AM750</f>
        <v>4892117.9999999991</v>
      </c>
      <c r="AM749" s="124">
        <f>'آبان 1400'!AN750</f>
        <v>5217666.2159999991</v>
      </c>
      <c r="AN749" s="124">
        <f>'آبان 1400'!AO750</f>
        <v>0</v>
      </c>
      <c r="AO749" s="124">
        <f>'آبان 1400'!AP750</f>
        <v>2000000</v>
      </c>
      <c r="AP749" s="124">
        <f>'آبان 1400'!AQ750</f>
        <v>0</v>
      </c>
      <c r="AQ749" s="124">
        <f>'آبان 1400'!AR750</f>
        <v>0</v>
      </c>
      <c r="AR749" s="124">
        <f>'آبان 1400'!AS750</f>
        <v>0</v>
      </c>
      <c r="AS749" s="379">
        <f>'آبان 1400'!AT750</f>
        <v>0</v>
      </c>
      <c r="AT749" s="372">
        <f t="shared" si="489"/>
        <v>77223158.216000006</v>
      </c>
      <c r="AU749" s="174">
        <f>'آبان 1400'!AV750</f>
        <v>54378316.440880008</v>
      </c>
      <c r="AV749" s="142">
        <f>'آبان 1400'!AW750</f>
        <v>71912168.215999991</v>
      </c>
      <c r="AW749" s="143">
        <f t="shared" si="490"/>
        <v>5033851.7751199994</v>
      </c>
      <c r="AX749" s="76">
        <f t="shared" si="491"/>
        <v>1437831.644088001</v>
      </c>
      <c r="AY749" s="143">
        <f>'آبان 1400'!AZ750</f>
        <v>0</v>
      </c>
      <c r="AZ749" s="143">
        <f>'آبان 1400'!BA750</f>
        <v>0</v>
      </c>
      <c r="BA749" s="143">
        <f>'آبان 1400'!BB750</f>
        <v>0</v>
      </c>
      <c r="BB749" s="143">
        <f>'آبان 1400'!BC750</f>
        <v>0</v>
      </c>
      <c r="BC749" s="143">
        <f>'آبان 1400'!BD750</f>
        <v>0</v>
      </c>
      <c r="BD749" s="143">
        <f>'آبان 1400'!BE750</f>
        <v>0</v>
      </c>
      <c r="BE749" s="143">
        <f>'آبان 1400'!BF750</f>
        <v>0</v>
      </c>
      <c r="BF749" s="144">
        <f t="shared" si="492"/>
        <v>6471683.4192080004</v>
      </c>
      <c r="BG749" s="141">
        <f t="shared" si="493"/>
        <v>70751474</v>
      </c>
      <c r="BH749" s="145">
        <f t="shared" si="494"/>
        <v>77223158.216000006</v>
      </c>
      <c r="BI749" s="128">
        <f t="shared" si="487"/>
        <v>4659160</v>
      </c>
      <c r="BJ749" s="146">
        <f t="shared" si="495"/>
        <v>2329580</v>
      </c>
      <c r="BK749" s="146">
        <f t="shared" si="496"/>
        <v>698874</v>
      </c>
      <c r="BL749" s="147">
        <f t="shared" si="497"/>
        <v>1120000</v>
      </c>
      <c r="BM749" s="383">
        <v>0</v>
      </c>
      <c r="BN749" s="148">
        <f t="shared" si="498"/>
        <v>86030772.216000006</v>
      </c>
      <c r="BO749" s="149">
        <f t="shared" si="499"/>
        <v>71912168.215999991</v>
      </c>
      <c r="BP749" s="150">
        <f t="shared" si="500"/>
        <v>16539798.689679999</v>
      </c>
      <c r="BQ749" s="151">
        <f t="shared" si="501"/>
        <v>102570570.90568</v>
      </c>
      <c r="BR749" s="152">
        <f t="shared" si="502"/>
        <v>100800</v>
      </c>
      <c r="BS749" s="148">
        <f t="shared" si="503"/>
        <v>102671370.90568</v>
      </c>
      <c r="BT749" s="136">
        <v>0</v>
      </c>
      <c r="BU749" s="149">
        <f t="shared" si="504"/>
        <v>8603077.2216000017</v>
      </c>
      <c r="BV749" s="153">
        <f t="shared" si="505"/>
        <v>4301538.6108000008</v>
      </c>
      <c r="BW749" s="134">
        <f t="shared" si="506"/>
        <v>89766755.073280007</v>
      </c>
      <c r="BX749" s="148">
        <f t="shared" si="507"/>
        <v>7687614</v>
      </c>
      <c r="BY749" s="135">
        <f t="shared" si="508"/>
        <v>82079141.073280007</v>
      </c>
      <c r="CD749" s="400">
        <f>'آبان 1400'!AU750</f>
        <v>77223158.216000006</v>
      </c>
      <c r="CE749" s="401">
        <f>'آبان 1400'!AV750</f>
        <v>54378316.440880008</v>
      </c>
      <c r="CF749" s="401">
        <f>'آبان 1400'!AW750</f>
        <v>71912168.215999991</v>
      </c>
      <c r="CG749" s="401">
        <f>'آبان 1400'!AX750</f>
        <v>5033851.7751199994</v>
      </c>
      <c r="CH749" s="401">
        <f>'آبان 1400'!AY750</f>
        <v>1437831.644088001</v>
      </c>
      <c r="CI749" s="401">
        <f>'آبان 1400'!AZ750</f>
        <v>0</v>
      </c>
      <c r="CJ749" s="401">
        <f>'آبان 1400'!BA750</f>
        <v>0</v>
      </c>
      <c r="CK749" s="401">
        <f>'آبان 1400'!BB750</f>
        <v>0</v>
      </c>
      <c r="CL749" s="401">
        <f>'آبان 1400'!BC750</f>
        <v>0</v>
      </c>
      <c r="CM749" s="401">
        <f>'آبان 1400'!BD750</f>
        <v>0</v>
      </c>
      <c r="CN749" s="401">
        <f>'آبان 1400'!BE750</f>
        <v>0</v>
      </c>
      <c r="CO749" s="401">
        <f>'آبان 1400'!BF750</f>
        <v>0</v>
      </c>
      <c r="CP749" s="401">
        <f>'آبان 1400'!BG750</f>
        <v>6471683.4192080004</v>
      </c>
      <c r="CQ749" s="401">
        <f>'آبان 1400'!BH750</f>
        <v>70751474</v>
      </c>
      <c r="CR749" s="401">
        <f t="shared" si="509"/>
        <v>77223158.216000006</v>
      </c>
      <c r="CS749" s="56">
        <f t="shared" si="510"/>
        <v>4659160</v>
      </c>
      <c r="CT749" s="400">
        <f t="shared" si="511"/>
        <v>2329580</v>
      </c>
      <c r="CU749" s="401">
        <f t="shared" si="512"/>
        <v>698874</v>
      </c>
      <c r="CV749" s="401">
        <f t="shared" si="513"/>
        <v>1120000</v>
      </c>
      <c r="CW749" s="56">
        <v>0</v>
      </c>
      <c r="CX749" s="401">
        <f t="shared" si="514"/>
        <v>86030772.216000006</v>
      </c>
      <c r="CY749" s="401">
        <f t="shared" si="515"/>
        <v>71912168.215999991</v>
      </c>
      <c r="CZ749" s="401">
        <f t="shared" si="516"/>
        <v>16539798.689679999</v>
      </c>
      <c r="DA749" s="401">
        <f t="shared" si="517"/>
        <v>102570570.90568</v>
      </c>
      <c r="DB749" s="401">
        <f t="shared" si="518"/>
        <v>100800</v>
      </c>
      <c r="DC749" s="401">
        <f t="shared" si="519"/>
        <v>102671370.90568</v>
      </c>
      <c r="DD749" s="406">
        <v>0</v>
      </c>
      <c r="DE749" s="401">
        <f t="shared" si="520"/>
        <v>8603077.2216000017</v>
      </c>
      <c r="DF749" s="401">
        <f t="shared" si="521"/>
        <v>4301538.6108000008</v>
      </c>
      <c r="DG749" s="401">
        <f t="shared" si="522"/>
        <v>89766755.073280007</v>
      </c>
      <c r="DH749" s="401">
        <f t="shared" si="523"/>
        <v>7687614</v>
      </c>
      <c r="DI749" s="401">
        <f t="shared" si="524"/>
        <v>82079141.073280007</v>
      </c>
      <c r="DJ749" s="401">
        <f t="shared" si="525"/>
        <v>0</v>
      </c>
      <c r="DL749" s="408">
        <f t="shared" si="526"/>
        <v>6638737.5</v>
      </c>
      <c r="DM749" s="408">
        <f t="shared" si="527"/>
        <v>-1979577.5</v>
      </c>
    </row>
    <row r="750" spans="1:117" s="56" customFormat="1" ht="21" x14ac:dyDescent="0.2">
      <c r="A750" s="192">
        <f t="shared" si="488"/>
        <v>2655495</v>
      </c>
      <c r="B750" s="137">
        <f>'آبان 1400'!B751</f>
        <v>745</v>
      </c>
      <c r="C750" s="137">
        <f>'آبان 1400'!C751</f>
        <v>544</v>
      </c>
      <c r="D750" s="137">
        <f>'آبان 1400'!D751</f>
        <v>13383</v>
      </c>
      <c r="E750" s="137" t="str">
        <f>'آبان 1400'!E751</f>
        <v>مصطفي</v>
      </c>
      <c r="F750" s="137" t="str">
        <f>'آبان 1400'!F751</f>
        <v>شجاعي باغيني</v>
      </c>
      <c r="G750" s="137" t="str">
        <f>'آبان 1400'!G751</f>
        <v>نگهبان</v>
      </c>
      <c r="H750" s="137" t="str">
        <f>'آبان 1400'!H751</f>
        <v>کرمان</v>
      </c>
      <c r="I750" s="137" t="str">
        <f>'آبان 1400'!I751</f>
        <v>152-813-39280381-1</v>
      </c>
      <c r="J750" s="137" t="str">
        <f>'آبان 1400'!J751</f>
        <v>2980292842</v>
      </c>
      <c r="K750" s="137" t="str">
        <f>'آبان 1400'!K751</f>
        <v>0065263229</v>
      </c>
      <c r="L750" s="137" t="str">
        <f>'آبان 1400'!L751</f>
        <v>کرمان</v>
      </c>
      <c r="M750" s="137" t="str">
        <f>'آبان 1400'!M751</f>
        <v>نگهبان</v>
      </c>
      <c r="N750" s="121">
        <f>'آبان 1400'!N751</f>
        <v>0</v>
      </c>
      <c r="O750" s="120">
        <f>'آبان 1400'!O751</f>
        <v>0</v>
      </c>
      <c r="P750" s="122" t="str">
        <f>'آبان 1400'!P751</f>
        <v>*</v>
      </c>
      <c r="Q750" s="362">
        <f>'آبان 1400'!Q751</f>
        <v>30</v>
      </c>
      <c r="R750" s="362">
        <f>'آبان 1400'!R751</f>
        <v>120</v>
      </c>
      <c r="S750" s="362">
        <f>'آبان 1400'!S751</f>
        <v>220</v>
      </c>
      <c r="T750" s="362">
        <f>'آبان 1400'!T751</f>
        <v>29.33</v>
      </c>
      <c r="U750" s="138">
        <f>'آبان 1400'!U751</f>
        <v>0</v>
      </c>
      <c r="V750" s="121">
        <f>'آبان 1400'!W751</f>
        <v>0</v>
      </c>
      <c r="W750" s="122">
        <f>'آبان 1400'!X751</f>
        <v>0</v>
      </c>
      <c r="X750" s="370">
        <f>'آبان 1400'!Y751</f>
        <v>0</v>
      </c>
      <c r="Y750" s="370">
        <f>'آبان 1400'!Z751</f>
        <v>0</v>
      </c>
      <c r="Z750" s="139">
        <f>'آبان 1400'!AA751</f>
        <v>885165</v>
      </c>
      <c r="AA750" s="139">
        <f>'آبان 1400'!AB751</f>
        <v>46667</v>
      </c>
      <c r="AB750" s="139">
        <f>'آبان 1400'!AC751</f>
        <v>931832</v>
      </c>
      <c r="AC750" s="139">
        <f>'آبان 1400'!AD751</f>
        <v>4500000</v>
      </c>
      <c r="AD750" s="139">
        <f>'آبان 1400'!AE751</f>
        <v>6000000</v>
      </c>
      <c r="AE750" s="140">
        <f>'آبان 1400'!AF751</f>
        <v>177895.19999999998</v>
      </c>
      <c r="AF750" s="123">
        <f>'آبان 1400'!AG751</f>
        <v>26554950</v>
      </c>
      <c r="AG750" s="124">
        <f>'آبان 1400'!AH751</f>
        <v>1400010</v>
      </c>
      <c r="AH750" s="124">
        <f>'آبان 1400'!AI751</f>
        <v>21347423.999999996</v>
      </c>
      <c r="AI750" s="124">
        <f>'آبان 1400'!AJ751</f>
        <v>0</v>
      </c>
      <c r="AJ750" s="124">
        <f>'آبان 1400'!AK751</f>
        <v>4500000</v>
      </c>
      <c r="AK750" s="124">
        <f>'آبان 1400'!AL751</f>
        <v>6000000</v>
      </c>
      <c r="AL750" s="124">
        <f>'آبان 1400'!AM751</f>
        <v>9784235.9999999981</v>
      </c>
      <c r="AM750" s="124">
        <f>'آبان 1400'!AN751</f>
        <v>5217666.2159999991</v>
      </c>
      <c r="AN750" s="124">
        <f>'آبان 1400'!AO751</f>
        <v>0</v>
      </c>
      <c r="AO750" s="124">
        <f>'آبان 1400'!AP751</f>
        <v>2800000</v>
      </c>
      <c r="AP750" s="124">
        <f>'آبان 1400'!AQ751</f>
        <v>0</v>
      </c>
      <c r="AQ750" s="124">
        <f>'آبان 1400'!AR751</f>
        <v>0</v>
      </c>
      <c r="AR750" s="124">
        <f>'آبان 1400'!AS751</f>
        <v>0</v>
      </c>
      <c r="AS750" s="379">
        <f>'آبان 1400'!AT751</f>
        <v>0</v>
      </c>
      <c r="AT750" s="372">
        <f t="shared" si="489"/>
        <v>77604286.216000006</v>
      </c>
      <c r="AU750" s="174">
        <f>'آبان 1400'!AV751</f>
        <v>58871986.18088001</v>
      </c>
      <c r="AV750" s="142">
        <f>'آبان 1400'!AW751</f>
        <v>77604286.215999991</v>
      </c>
      <c r="AW750" s="143">
        <f t="shared" si="490"/>
        <v>5432300.0351200001</v>
      </c>
      <c r="AX750" s="76">
        <f t="shared" si="491"/>
        <v>1887198.6180880012</v>
      </c>
      <c r="AY750" s="143">
        <f>'آبان 1400'!AZ751</f>
        <v>0</v>
      </c>
      <c r="AZ750" s="143">
        <f>'آبان 1400'!BA751</f>
        <v>0</v>
      </c>
      <c r="BA750" s="143">
        <f>'آبان 1400'!BB751</f>
        <v>0</v>
      </c>
      <c r="BB750" s="143">
        <f>'آبان 1400'!BC751</f>
        <v>0</v>
      </c>
      <c r="BC750" s="143">
        <f>'آبان 1400'!BD751</f>
        <v>0</v>
      </c>
      <c r="BD750" s="143">
        <f>'آبان 1400'!BE751</f>
        <v>0</v>
      </c>
      <c r="BE750" s="143">
        <f>'آبان 1400'!BF751</f>
        <v>0</v>
      </c>
      <c r="BF750" s="144">
        <f t="shared" si="492"/>
        <v>7319498.6532080015</v>
      </c>
      <c r="BG750" s="141">
        <f t="shared" si="493"/>
        <v>70284787</v>
      </c>
      <c r="BH750" s="145">
        <f t="shared" si="494"/>
        <v>77604286.216000006</v>
      </c>
      <c r="BI750" s="128">
        <f t="shared" si="487"/>
        <v>4659160</v>
      </c>
      <c r="BJ750" s="146">
        <f t="shared" si="495"/>
        <v>2329580</v>
      </c>
      <c r="BK750" s="146">
        <f t="shared" si="496"/>
        <v>698874</v>
      </c>
      <c r="BL750" s="147">
        <f t="shared" si="497"/>
        <v>1120000</v>
      </c>
      <c r="BM750" s="383">
        <v>0</v>
      </c>
      <c r="BN750" s="148">
        <f t="shared" si="498"/>
        <v>86411900.216000006</v>
      </c>
      <c r="BO750" s="149">
        <f t="shared" si="499"/>
        <v>77604286.215999991</v>
      </c>
      <c r="BP750" s="150">
        <f t="shared" si="500"/>
        <v>17848985.82968</v>
      </c>
      <c r="BQ750" s="151">
        <f t="shared" si="501"/>
        <v>104260886.04568</v>
      </c>
      <c r="BR750" s="152">
        <f t="shared" si="502"/>
        <v>100800</v>
      </c>
      <c r="BS750" s="148">
        <f t="shared" si="503"/>
        <v>104361686.04568</v>
      </c>
      <c r="BT750" s="136">
        <v>0</v>
      </c>
      <c r="BU750" s="149">
        <f t="shared" si="504"/>
        <v>8641190.0216000006</v>
      </c>
      <c r="BV750" s="153">
        <f t="shared" si="505"/>
        <v>4320595.0108000003</v>
      </c>
      <c r="BW750" s="134">
        <f t="shared" si="506"/>
        <v>91399901.013280004</v>
      </c>
      <c r="BX750" s="148">
        <f t="shared" si="507"/>
        <v>7687614</v>
      </c>
      <c r="BY750" s="135">
        <f t="shared" si="508"/>
        <v>83712287.013280004</v>
      </c>
      <c r="CD750" s="400">
        <f>'آبان 1400'!AU751</f>
        <v>77604286.216000006</v>
      </c>
      <c r="CE750" s="401">
        <f>'آبان 1400'!AV751</f>
        <v>58871986.18088001</v>
      </c>
      <c r="CF750" s="401">
        <f>'آبان 1400'!AW751</f>
        <v>77604286.215999991</v>
      </c>
      <c r="CG750" s="401">
        <f>'آبان 1400'!AX751</f>
        <v>5432300.0351200001</v>
      </c>
      <c r="CH750" s="401">
        <f>'آبان 1400'!AY751</f>
        <v>1887198.6180880012</v>
      </c>
      <c r="CI750" s="401">
        <f>'آبان 1400'!AZ751</f>
        <v>0</v>
      </c>
      <c r="CJ750" s="401">
        <f>'آبان 1400'!BA751</f>
        <v>0</v>
      </c>
      <c r="CK750" s="401">
        <f>'آبان 1400'!BB751</f>
        <v>0</v>
      </c>
      <c r="CL750" s="401">
        <f>'آبان 1400'!BC751</f>
        <v>0</v>
      </c>
      <c r="CM750" s="401">
        <f>'آبان 1400'!BD751</f>
        <v>0</v>
      </c>
      <c r="CN750" s="401">
        <f>'آبان 1400'!BE751</f>
        <v>0</v>
      </c>
      <c r="CO750" s="401">
        <f>'آبان 1400'!BF751</f>
        <v>0</v>
      </c>
      <c r="CP750" s="401">
        <f>'آبان 1400'!BG751</f>
        <v>7319498.6532080015</v>
      </c>
      <c r="CQ750" s="401">
        <f>'آبان 1400'!BH751</f>
        <v>70284787</v>
      </c>
      <c r="CR750" s="401">
        <f t="shared" si="509"/>
        <v>77604286.216000006</v>
      </c>
      <c r="CS750" s="56">
        <f t="shared" si="510"/>
        <v>4659160</v>
      </c>
      <c r="CT750" s="400">
        <f t="shared" si="511"/>
        <v>2329580</v>
      </c>
      <c r="CU750" s="401">
        <f t="shared" si="512"/>
        <v>698874</v>
      </c>
      <c r="CV750" s="401">
        <f t="shared" si="513"/>
        <v>1120000</v>
      </c>
      <c r="CW750" s="56">
        <v>0</v>
      </c>
      <c r="CX750" s="401">
        <f t="shared" si="514"/>
        <v>86411900.216000006</v>
      </c>
      <c r="CY750" s="401">
        <f t="shared" si="515"/>
        <v>77604286.215999991</v>
      </c>
      <c r="CZ750" s="401">
        <f t="shared" si="516"/>
        <v>17848985.82968</v>
      </c>
      <c r="DA750" s="401">
        <f t="shared" si="517"/>
        <v>104260886.04568</v>
      </c>
      <c r="DB750" s="401">
        <f t="shared" si="518"/>
        <v>100800</v>
      </c>
      <c r="DC750" s="401">
        <f t="shared" si="519"/>
        <v>104361686.04568</v>
      </c>
      <c r="DD750" s="406">
        <v>0</v>
      </c>
      <c r="DE750" s="401">
        <f t="shared" si="520"/>
        <v>8641190.0216000006</v>
      </c>
      <c r="DF750" s="401">
        <f t="shared" si="521"/>
        <v>4320595.0108000003</v>
      </c>
      <c r="DG750" s="401">
        <f t="shared" si="522"/>
        <v>91399901.013280004</v>
      </c>
      <c r="DH750" s="401">
        <f t="shared" si="523"/>
        <v>7687614</v>
      </c>
      <c r="DI750" s="401">
        <f t="shared" si="524"/>
        <v>83712287.013280004</v>
      </c>
      <c r="DJ750" s="401">
        <f t="shared" si="525"/>
        <v>0</v>
      </c>
      <c r="DL750" s="408">
        <f t="shared" si="526"/>
        <v>6638737.5</v>
      </c>
      <c r="DM750" s="408">
        <f t="shared" si="527"/>
        <v>-1979577.5</v>
      </c>
    </row>
    <row r="751" spans="1:117" s="56" customFormat="1" ht="21" x14ac:dyDescent="0.2">
      <c r="A751" s="192">
        <f t="shared" si="488"/>
        <v>2655495</v>
      </c>
      <c r="B751" s="137">
        <f>'آبان 1400'!B752</f>
        <v>746</v>
      </c>
      <c r="C751" s="137">
        <f>'آبان 1400'!C752</f>
        <v>545</v>
      </c>
      <c r="D751" s="137">
        <f>'آبان 1400'!D752</f>
        <v>13386</v>
      </c>
      <c r="E751" s="137" t="str">
        <f>'آبان 1400'!E752</f>
        <v>محمد</v>
      </c>
      <c r="F751" s="137" t="str">
        <f>'آبان 1400'!F752</f>
        <v>موسي نژاد</v>
      </c>
      <c r="G751" s="137" t="str">
        <f>'آبان 1400'!G752</f>
        <v>نگهبان</v>
      </c>
      <c r="H751" s="137" t="str">
        <f>'آبان 1400'!H752</f>
        <v>کرمان</v>
      </c>
      <c r="I751" s="137" t="str">
        <f>'آبان 1400'!I752</f>
        <v>442-700-5809246-1</v>
      </c>
      <c r="J751" s="137" t="str">
        <f>'آبان 1400'!J752</f>
        <v>3170068032</v>
      </c>
      <c r="K751" s="137" t="str">
        <f>'آبان 1400'!K752</f>
        <v>0085448767</v>
      </c>
      <c r="L751" s="137" t="str">
        <f>'آبان 1400'!L752</f>
        <v>کرمان</v>
      </c>
      <c r="M751" s="137" t="str">
        <f>'آبان 1400'!M752</f>
        <v>نگهبان</v>
      </c>
      <c r="N751" s="121" t="str">
        <f>'آبان 1400'!N752</f>
        <v>*</v>
      </c>
      <c r="O751" s="120">
        <f>'آبان 1400'!O752</f>
        <v>0</v>
      </c>
      <c r="P751" s="122">
        <f>'آبان 1400'!P752</f>
        <v>0</v>
      </c>
      <c r="Q751" s="362">
        <f>'آبان 1400'!Q752</f>
        <v>30</v>
      </c>
      <c r="R751" s="362">
        <f>'آبان 1400'!R752</f>
        <v>120</v>
      </c>
      <c r="S751" s="362">
        <f>'آبان 1400'!S752</f>
        <v>110</v>
      </c>
      <c r="T751" s="362">
        <f>'آبان 1400'!T752</f>
        <v>29.33</v>
      </c>
      <c r="U751" s="138">
        <f>'آبان 1400'!U752</f>
        <v>0</v>
      </c>
      <c r="V751" s="121">
        <f>'آبان 1400'!W752</f>
        <v>0</v>
      </c>
      <c r="W751" s="122">
        <f>'آبان 1400'!X752</f>
        <v>0</v>
      </c>
      <c r="X751" s="370">
        <f>'آبان 1400'!Y752</f>
        <v>1</v>
      </c>
      <c r="Y751" s="370">
        <f>'آبان 1400'!Z752</f>
        <v>1</v>
      </c>
      <c r="Z751" s="139">
        <f>'آبان 1400'!AA752</f>
        <v>885165</v>
      </c>
      <c r="AA751" s="139">
        <f>'آبان 1400'!AB752</f>
        <v>46667</v>
      </c>
      <c r="AB751" s="139">
        <f>'آبان 1400'!AC752</f>
        <v>931832</v>
      </c>
      <c r="AC751" s="139">
        <f>'آبان 1400'!AD752</f>
        <v>4500000</v>
      </c>
      <c r="AD751" s="139">
        <f>'آبان 1400'!AE752</f>
        <v>6000000</v>
      </c>
      <c r="AE751" s="140">
        <f>'آبان 1400'!AF752</f>
        <v>177895.19999999998</v>
      </c>
      <c r="AF751" s="123">
        <f>'آبان 1400'!AG752</f>
        <v>26554950</v>
      </c>
      <c r="AG751" s="124">
        <f>'آبان 1400'!AH752</f>
        <v>1400010</v>
      </c>
      <c r="AH751" s="124">
        <f>'آبان 1400'!AI752</f>
        <v>21347423.999999996</v>
      </c>
      <c r="AI751" s="124">
        <f>'آبان 1400'!AJ752</f>
        <v>2655495</v>
      </c>
      <c r="AJ751" s="124">
        <f>'آبان 1400'!AK752</f>
        <v>4500000</v>
      </c>
      <c r="AK751" s="124">
        <f>'آبان 1400'!AL752</f>
        <v>6000000</v>
      </c>
      <c r="AL751" s="124">
        <f>'آبان 1400'!AM752</f>
        <v>4892117.9999999991</v>
      </c>
      <c r="AM751" s="124">
        <f>'آبان 1400'!AN752</f>
        <v>5217666.2159999991</v>
      </c>
      <c r="AN751" s="124">
        <f>'آبان 1400'!AO752</f>
        <v>0</v>
      </c>
      <c r="AO751" s="124">
        <f>'آبان 1400'!AP752</f>
        <v>2000000</v>
      </c>
      <c r="AP751" s="124">
        <f>'آبان 1400'!AQ752</f>
        <v>0</v>
      </c>
      <c r="AQ751" s="124">
        <f>'آبان 1400'!AR752</f>
        <v>0</v>
      </c>
      <c r="AR751" s="124">
        <f>'آبان 1400'!AS752</f>
        <v>0</v>
      </c>
      <c r="AS751" s="379">
        <f>'آبان 1400'!AT752</f>
        <v>0</v>
      </c>
      <c r="AT751" s="372">
        <f t="shared" si="489"/>
        <v>74567663.216000006</v>
      </c>
      <c r="AU751" s="174">
        <f>'آبان 1400'!AV752</f>
        <v>54378316.440880008</v>
      </c>
      <c r="AV751" s="142">
        <f>'آبان 1400'!AW752</f>
        <v>71912168.215999991</v>
      </c>
      <c r="AW751" s="143">
        <f t="shared" si="490"/>
        <v>5033851.7751199994</v>
      </c>
      <c r="AX751" s="76">
        <f t="shared" si="491"/>
        <v>1437831.644088001</v>
      </c>
      <c r="AY751" s="143">
        <f>'آبان 1400'!AZ752</f>
        <v>0</v>
      </c>
      <c r="AZ751" s="143">
        <f>'آبان 1400'!BA752</f>
        <v>0</v>
      </c>
      <c r="BA751" s="143">
        <f>'آبان 1400'!BB752</f>
        <v>0</v>
      </c>
      <c r="BB751" s="143">
        <f>'آبان 1400'!BC752</f>
        <v>0</v>
      </c>
      <c r="BC751" s="143">
        <f>'آبان 1400'!BD752</f>
        <v>0</v>
      </c>
      <c r="BD751" s="143">
        <f>'آبان 1400'!BE752</f>
        <v>0</v>
      </c>
      <c r="BE751" s="143">
        <f>'آبان 1400'!BF752</f>
        <v>0</v>
      </c>
      <c r="BF751" s="144">
        <f t="shared" si="492"/>
        <v>6471683.4192080004</v>
      </c>
      <c r="BG751" s="141">
        <f t="shared" si="493"/>
        <v>68095979</v>
      </c>
      <c r="BH751" s="145">
        <f t="shared" si="494"/>
        <v>74567663.216000006</v>
      </c>
      <c r="BI751" s="128">
        <f t="shared" si="487"/>
        <v>4659160</v>
      </c>
      <c r="BJ751" s="146">
        <f t="shared" si="495"/>
        <v>2329580</v>
      </c>
      <c r="BK751" s="146">
        <f t="shared" si="496"/>
        <v>698874</v>
      </c>
      <c r="BL751" s="147">
        <f t="shared" si="497"/>
        <v>1120000</v>
      </c>
      <c r="BM751" s="383">
        <v>0</v>
      </c>
      <c r="BN751" s="148">
        <f t="shared" si="498"/>
        <v>83375277.216000006</v>
      </c>
      <c r="BO751" s="149">
        <f t="shared" si="499"/>
        <v>71912168.215999991</v>
      </c>
      <c r="BP751" s="150">
        <f t="shared" si="500"/>
        <v>16539798.689679999</v>
      </c>
      <c r="BQ751" s="151">
        <f t="shared" si="501"/>
        <v>99915075.905680001</v>
      </c>
      <c r="BR751" s="152">
        <f t="shared" si="502"/>
        <v>100800</v>
      </c>
      <c r="BS751" s="148">
        <f t="shared" si="503"/>
        <v>100015875.90568</v>
      </c>
      <c r="BT751" s="136">
        <v>0</v>
      </c>
      <c r="BU751" s="149">
        <f t="shared" si="504"/>
        <v>8337527.7216000007</v>
      </c>
      <c r="BV751" s="153">
        <f t="shared" si="505"/>
        <v>4168763.8608000004</v>
      </c>
      <c r="BW751" s="134">
        <f t="shared" si="506"/>
        <v>87509584.323280007</v>
      </c>
      <c r="BX751" s="148">
        <f t="shared" si="507"/>
        <v>7687614</v>
      </c>
      <c r="BY751" s="135">
        <f t="shared" si="508"/>
        <v>79821970.323280007</v>
      </c>
      <c r="CD751" s="400">
        <f>'آبان 1400'!AU752</f>
        <v>74567663.216000006</v>
      </c>
      <c r="CE751" s="401">
        <f>'آبان 1400'!AV752</f>
        <v>54378316.440880008</v>
      </c>
      <c r="CF751" s="401">
        <f>'آبان 1400'!AW752</f>
        <v>71912168.215999991</v>
      </c>
      <c r="CG751" s="401">
        <f>'آبان 1400'!AX752</f>
        <v>5033851.7751199994</v>
      </c>
      <c r="CH751" s="401">
        <f>'آبان 1400'!AY752</f>
        <v>1437831.644088001</v>
      </c>
      <c r="CI751" s="401">
        <f>'آبان 1400'!AZ752</f>
        <v>0</v>
      </c>
      <c r="CJ751" s="401">
        <f>'آبان 1400'!BA752</f>
        <v>0</v>
      </c>
      <c r="CK751" s="401">
        <f>'آبان 1400'!BB752</f>
        <v>0</v>
      </c>
      <c r="CL751" s="401">
        <f>'آبان 1400'!BC752</f>
        <v>0</v>
      </c>
      <c r="CM751" s="401">
        <f>'آبان 1400'!BD752</f>
        <v>0</v>
      </c>
      <c r="CN751" s="401">
        <f>'آبان 1400'!BE752</f>
        <v>0</v>
      </c>
      <c r="CO751" s="401">
        <f>'آبان 1400'!BF752</f>
        <v>0</v>
      </c>
      <c r="CP751" s="401">
        <f>'آبان 1400'!BG752</f>
        <v>6471683.4192080004</v>
      </c>
      <c r="CQ751" s="401">
        <f>'آبان 1400'!BH752</f>
        <v>68095979</v>
      </c>
      <c r="CR751" s="401">
        <f t="shared" si="509"/>
        <v>74567663.216000006</v>
      </c>
      <c r="CS751" s="56">
        <f t="shared" si="510"/>
        <v>4659160</v>
      </c>
      <c r="CT751" s="400">
        <f t="shared" si="511"/>
        <v>2329580</v>
      </c>
      <c r="CU751" s="401">
        <f t="shared" si="512"/>
        <v>698874</v>
      </c>
      <c r="CV751" s="401">
        <f t="shared" si="513"/>
        <v>1120000</v>
      </c>
      <c r="CW751" s="56">
        <v>0</v>
      </c>
      <c r="CX751" s="401">
        <f t="shared" si="514"/>
        <v>83375277.216000006</v>
      </c>
      <c r="CY751" s="401">
        <f t="shared" si="515"/>
        <v>71912168.215999991</v>
      </c>
      <c r="CZ751" s="401">
        <f t="shared" si="516"/>
        <v>16539798.689679999</v>
      </c>
      <c r="DA751" s="401">
        <f t="shared" si="517"/>
        <v>99915075.905680001</v>
      </c>
      <c r="DB751" s="401">
        <f t="shared" si="518"/>
        <v>100800</v>
      </c>
      <c r="DC751" s="401">
        <f t="shared" si="519"/>
        <v>100015875.90568</v>
      </c>
      <c r="DD751" s="406">
        <v>0</v>
      </c>
      <c r="DE751" s="401">
        <f t="shared" si="520"/>
        <v>8337527.7216000007</v>
      </c>
      <c r="DF751" s="401">
        <f t="shared" si="521"/>
        <v>4168763.8608000004</v>
      </c>
      <c r="DG751" s="401">
        <f t="shared" si="522"/>
        <v>87509584.323280007</v>
      </c>
      <c r="DH751" s="401">
        <f t="shared" si="523"/>
        <v>7687614</v>
      </c>
      <c r="DI751" s="401">
        <f t="shared" si="524"/>
        <v>79821970.323280007</v>
      </c>
      <c r="DJ751" s="401">
        <f t="shared" si="525"/>
        <v>0</v>
      </c>
      <c r="DL751" s="408">
        <f t="shared" si="526"/>
        <v>6638737.5</v>
      </c>
      <c r="DM751" s="408">
        <f t="shared" si="527"/>
        <v>-1979577.5</v>
      </c>
    </row>
    <row r="752" spans="1:117" s="56" customFormat="1" ht="21" x14ac:dyDescent="0.2">
      <c r="A752" s="192">
        <f t="shared" si="488"/>
        <v>2655495</v>
      </c>
      <c r="B752" s="137">
        <f>'آبان 1400'!B753</f>
        <v>747</v>
      </c>
      <c r="C752" s="137">
        <f>'آبان 1400'!C753</f>
        <v>546</v>
      </c>
      <c r="D752" s="137">
        <f>'آبان 1400'!D753</f>
        <v>13378</v>
      </c>
      <c r="E752" s="137" t="str">
        <f>'آبان 1400'!E753</f>
        <v>رسول</v>
      </c>
      <c r="F752" s="137" t="str">
        <f>'آبان 1400'!F753</f>
        <v>هدايتي آبکوهي داوري</v>
      </c>
      <c r="G752" s="137" t="str">
        <f>'آبان 1400'!G753</f>
        <v>نگهبان</v>
      </c>
      <c r="H752" s="137" t="str">
        <f>'آبان 1400'!H753</f>
        <v>کرمان</v>
      </c>
      <c r="I752" s="137" t="str">
        <f>'آبان 1400'!I753</f>
        <v>152-12-7042983-1</v>
      </c>
      <c r="J752" s="137" t="str">
        <f>'آبان 1400'!J753</f>
        <v>3219971806</v>
      </c>
      <c r="K752" s="137" t="str">
        <f>'آبان 1400'!K753</f>
        <v>0065190790</v>
      </c>
      <c r="L752" s="137" t="str">
        <f>'آبان 1400'!L753</f>
        <v>کرمان</v>
      </c>
      <c r="M752" s="137" t="str">
        <f>'آبان 1400'!M753</f>
        <v>نگهبان</v>
      </c>
      <c r="N752" s="121">
        <f>'آبان 1400'!N753</f>
        <v>0</v>
      </c>
      <c r="O752" s="120">
        <f>'آبان 1400'!O753</f>
        <v>0</v>
      </c>
      <c r="P752" s="122" t="str">
        <f>'آبان 1400'!P753</f>
        <v>*</v>
      </c>
      <c r="Q752" s="362">
        <f>'آبان 1400'!Q753</f>
        <v>30</v>
      </c>
      <c r="R752" s="362">
        <f>'آبان 1400'!R753</f>
        <v>120</v>
      </c>
      <c r="S752" s="362">
        <f>'آبان 1400'!S753</f>
        <v>220</v>
      </c>
      <c r="T752" s="362">
        <f>'آبان 1400'!T753</f>
        <v>29.33</v>
      </c>
      <c r="U752" s="138">
        <f>'آبان 1400'!U753</f>
        <v>0</v>
      </c>
      <c r="V752" s="121">
        <f>'آبان 1400'!W753</f>
        <v>0</v>
      </c>
      <c r="W752" s="122">
        <f>'آبان 1400'!X753</f>
        <v>0</v>
      </c>
      <c r="X752" s="370">
        <f>'آبان 1400'!Y753</f>
        <v>1</v>
      </c>
      <c r="Y752" s="370">
        <f>'آبان 1400'!Z753</f>
        <v>1</v>
      </c>
      <c r="Z752" s="139">
        <f>'آبان 1400'!AA753</f>
        <v>885165</v>
      </c>
      <c r="AA752" s="139">
        <f>'آبان 1400'!AB753</f>
        <v>46667</v>
      </c>
      <c r="AB752" s="139">
        <f>'آبان 1400'!AC753</f>
        <v>931832</v>
      </c>
      <c r="AC752" s="139">
        <f>'آبان 1400'!AD753</f>
        <v>4500000</v>
      </c>
      <c r="AD752" s="139">
        <f>'آبان 1400'!AE753</f>
        <v>6000000</v>
      </c>
      <c r="AE752" s="140">
        <f>'آبان 1400'!AF753</f>
        <v>177895.19999999998</v>
      </c>
      <c r="AF752" s="123">
        <f>'آبان 1400'!AG753</f>
        <v>26554950</v>
      </c>
      <c r="AG752" s="124">
        <f>'آبان 1400'!AH753</f>
        <v>1400010</v>
      </c>
      <c r="AH752" s="124">
        <f>'آبان 1400'!AI753</f>
        <v>21347423.999999996</v>
      </c>
      <c r="AI752" s="124">
        <f>'آبان 1400'!AJ753</f>
        <v>2655495</v>
      </c>
      <c r="AJ752" s="124">
        <f>'آبان 1400'!AK753</f>
        <v>4500000</v>
      </c>
      <c r="AK752" s="124">
        <f>'آبان 1400'!AL753</f>
        <v>6000000</v>
      </c>
      <c r="AL752" s="124">
        <f>'آبان 1400'!AM753</f>
        <v>9784235.9999999981</v>
      </c>
      <c r="AM752" s="124">
        <f>'آبان 1400'!AN753</f>
        <v>5217666.2159999991</v>
      </c>
      <c r="AN752" s="124">
        <f>'آبان 1400'!AO753</f>
        <v>0</v>
      </c>
      <c r="AO752" s="124">
        <f>'آبان 1400'!AP753</f>
        <v>2000000</v>
      </c>
      <c r="AP752" s="124">
        <f>'آبان 1400'!AQ753</f>
        <v>0</v>
      </c>
      <c r="AQ752" s="124">
        <f>'آبان 1400'!AR753</f>
        <v>0</v>
      </c>
      <c r="AR752" s="124">
        <f>'آبان 1400'!AS753</f>
        <v>0</v>
      </c>
      <c r="AS752" s="379">
        <f>'آبان 1400'!AT753</f>
        <v>0</v>
      </c>
      <c r="AT752" s="372">
        <f t="shared" si="489"/>
        <v>79459781.216000006</v>
      </c>
      <c r="AU752" s="174">
        <f>'آبان 1400'!AV753</f>
        <v>58927986.18088001</v>
      </c>
      <c r="AV752" s="142">
        <f>'آبان 1400'!AW753</f>
        <v>76804286.215999991</v>
      </c>
      <c r="AW752" s="143">
        <f t="shared" si="490"/>
        <v>5376300.0351200001</v>
      </c>
      <c r="AX752" s="76">
        <f t="shared" si="491"/>
        <v>1892798.6180880012</v>
      </c>
      <c r="AY752" s="143">
        <f>'آبان 1400'!AZ753</f>
        <v>0</v>
      </c>
      <c r="AZ752" s="143">
        <f>'آبان 1400'!BA753</f>
        <v>0</v>
      </c>
      <c r="BA752" s="143">
        <f>'آبان 1400'!BB753</f>
        <v>0</v>
      </c>
      <c r="BB752" s="143">
        <f>'آبان 1400'!BC753</f>
        <v>0</v>
      </c>
      <c r="BC752" s="143">
        <f>'آبان 1400'!BD753</f>
        <v>0</v>
      </c>
      <c r="BD752" s="143">
        <f>'آبان 1400'!BE753</f>
        <v>0</v>
      </c>
      <c r="BE752" s="143">
        <f>'آبان 1400'!BF753</f>
        <v>0</v>
      </c>
      <c r="BF752" s="144">
        <f t="shared" si="492"/>
        <v>7269098.6532080015</v>
      </c>
      <c r="BG752" s="141">
        <f t="shared" si="493"/>
        <v>72190682</v>
      </c>
      <c r="BH752" s="145">
        <f t="shared" si="494"/>
        <v>79459781.216000006</v>
      </c>
      <c r="BI752" s="128">
        <f t="shared" si="487"/>
        <v>4659160</v>
      </c>
      <c r="BJ752" s="146">
        <f t="shared" si="495"/>
        <v>2329580</v>
      </c>
      <c r="BK752" s="146">
        <f t="shared" si="496"/>
        <v>698874</v>
      </c>
      <c r="BL752" s="147">
        <f t="shared" si="497"/>
        <v>1120000</v>
      </c>
      <c r="BM752" s="383">
        <v>0</v>
      </c>
      <c r="BN752" s="148">
        <f t="shared" si="498"/>
        <v>88267395.216000006</v>
      </c>
      <c r="BO752" s="149">
        <f t="shared" si="499"/>
        <v>76804286.215999991</v>
      </c>
      <c r="BP752" s="150">
        <f t="shared" si="500"/>
        <v>17664985.82968</v>
      </c>
      <c r="BQ752" s="151">
        <f t="shared" si="501"/>
        <v>105932381.04568</v>
      </c>
      <c r="BR752" s="152">
        <f t="shared" si="502"/>
        <v>100800</v>
      </c>
      <c r="BS752" s="148">
        <f t="shared" si="503"/>
        <v>106033181.04568</v>
      </c>
      <c r="BT752" s="136">
        <v>0</v>
      </c>
      <c r="BU752" s="149">
        <f t="shared" si="504"/>
        <v>8826739.5216000006</v>
      </c>
      <c r="BV752" s="153">
        <f t="shared" si="505"/>
        <v>4413369.7608000003</v>
      </c>
      <c r="BW752" s="134">
        <f t="shared" si="506"/>
        <v>92793071.763280004</v>
      </c>
      <c r="BX752" s="148">
        <f t="shared" si="507"/>
        <v>7687614</v>
      </c>
      <c r="BY752" s="135">
        <f t="shared" si="508"/>
        <v>85105457.763280004</v>
      </c>
      <c r="CD752" s="400">
        <f>'آبان 1400'!AU753</f>
        <v>79459781.216000006</v>
      </c>
      <c r="CE752" s="401">
        <f>'آبان 1400'!AV753</f>
        <v>58927986.18088001</v>
      </c>
      <c r="CF752" s="401">
        <f>'آبان 1400'!AW753</f>
        <v>76804286.215999991</v>
      </c>
      <c r="CG752" s="401">
        <f>'آبان 1400'!AX753</f>
        <v>5376300.0351200001</v>
      </c>
      <c r="CH752" s="401">
        <f>'آبان 1400'!AY753</f>
        <v>1892798.6180880012</v>
      </c>
      <c r="CI752" s="401">
        <f>'آبان 1400'!AZ753</f>
        <v>0</v>
      </c>
      <c r="CJ752" s="401">
        <f>'آبان 1400'!BA753</f>
        <v>0</v>
      </c>
      <c r="CK752" s="401">
        <f>'آبان 1400'!BB753</f>
        <v>0</v>
      </c>
      <c r="CL752" s="401">
        <f>'آبان 1400'!BC753</f>
        <v>0</v>
      </c>
      <c r="CM752" s="401">
        <f>'آبان 1400'!BD753</f>
        <v>0</v>
      </c>
      <c r="CN752" s="401">
        <f>'آبان 1400'!BE753</f>
        <v>0</v>
      </c>
      <c r="CO752" s="401">
        <f>'آبان 1400'!BF753</f>
        <v>0</v>
      </c>
      <c r="CP752" s="401">
        <f>'آبان 1400'!BG753</f>
        <v>7269098.6532080015</v>
      </c>
      <c r="CQ752" s="401">
        <f>'آبان 1400'!BH753</f>
        <v>72190682</v>
      </c>
      <c r="CR752" s="401">
        <f t="shared" si="509"/>
        <v>79459781.216000006</v>
      </c>
      <c r="CS752" s="56">
        <f t="shared" si="510"/>
        <v>4659160</v>
      </c>
      <c r="CT752" s="400">
        <f t="shared" si="511"/>
        <v>2329580</v>
      </c>
      <c r="CU752" s="401">
        <f t="shared" si="512"/>
        <v>698874</v>
      </c>
      <c r="CV752" s="401">
        <f t="shared" si="513"/>
        <v>1120000</v>
      </c>
      <c r="CW752" s="56">
        <v>0</v>
      </c>
      <c r="CX752" s="401">
        <f t="shared" si="514"/>
        <v>88267395.216000006</v>
      </c>
      <c r="CY752" s="401">
        <f t="shared" si="515"/>
        <v>76804286.215999991</v>
      </c>
      <c r="CZ752" s="401">
        <f t="shared" si="516"/>
        <v>17664985.82968</v>
      </c>
      <c r="DA752" s="401">
        <f t="shared" si="517"/>
        <v>105932381.04568</v>
      </c>
      <c r="DB752" s="401">
        <f t="shared" si="518"/>
        <v>100800</v>
      </c>
      <c r="DC752" s="401">
        <f t="shared" si="519"/>
        <v>106033181.04568</v>
      </c>
      <c r="DD752" s="406">
        <v>0</v>
      </c>
      <c r="DE752" s="401">
        <f t="shared" si="520"/>
        <v>8826739.5216000006</v>
      </c>
      <c r="DF752" s="401">
        <f t="shared" si="521"/>
        <v>4413369.7608000003</v>
      </c>
      <c r="DG752" s="401">
        <f t="shared" si="522"/>
        <v>92793071.763280004</v>
      </c>
      <c r="DH752" s="401">
        <f t="shared" si="523"/>
        <v>7687614</v>
      </c>
      <c r="DI752" s="401">
        <f t="shared" si="524"/>
        <v>85105457.763280004</v>
      </c>
      <c r="DJ752" s="401">
        <f t="shared" si="525"/>
        <v>0</v>
      </c>
      <c r="DL752" s="408">
        <f t="shared" si="526"/>
        <v>6638737.5</v>
      </c>
      <c r="DM752" s="408">
        <f t="shared" si="527"/>
        <v>-1979577.5</v>
      </c>
    </row>
    <row r="753" spans="1:117" s="56" customFormat="1" ht="21" x14ac:dyDescent="0.2">
      <c r="A753" s="192">
        <f t="shared" si="488"/>
        <v>2655495</v>
      </c>
      <c r="B753" s="137">
        <f>'آبان 1400'!B754</f>
        <v>748</v>
      </c>
      <c r="C753" s="137">
        <f>'آبان 1400'!C754</f>
        <v>547</v>
      </c>
      <c r="D753" s="137">
        <f>'آبان 1400'!D754</f>
        <v>13381</v>
      </c>
      <c r="E753" s="137" t="str">
        <f>'آبان 1400'!E754</f>
        <v>وحيد</v>
      </c>
      <c r="F753" s="137" t="str">
        <f>'آبان 1400'!F754</f>
        <v>پايدار</v>
      </c>
      <c r="G753" s="137" t="str">
        <f>'آبان 1400'!G754</f>
        <v>نگهبان</v>
      </c>
      <c r="H753" s="137" t="str">
        <f>'آبان 1400'!H754</f>
        <v>کرمان</v>
      </c>
      <c r="I753" s="137" t="str">
        <f>'آبان 1400'!I754</f>
        <v>152-813-3031303-1</v>
      </c>
      <c r="J753" s="137" t="str">
        <f>'آبان 1400'!J754</f>
        <v>3031303849</v>
      </c>
      <c r="K753" s="137" t="str">
        <f>'آبان 1400'!K754</f>
        <v>0065090559</v>
      </c>
      <c r="L753" s="137" t="str">
        <f>'آبان 1400'!L754</f>
        <v>کرمان</v>
      </c>
      <c r="M753" s="137" t="str">
        <f>'آبان 1400'!M754</f>
        <v>نگهبان</v>
      </c>
      <c r="N753" s="121" t="str">
        <f>'آبان 1400'!N754</f>
        <v>*</v>
      </c>
      <c r="O753" s="120">
        <f>'آبان 1400'!O754</f>
        <v>0</v>
      </c>
      <c r="P753" s="122">
        <f>'آبان 1400'!P754</f>
        <v>0</v>
      </c>
      <c r="Q753" s="362">
        <f>'آبان 1400'!Q754</f>
        <v>30</v>
      </c>
      <c r="R753" s="362">
        <f>'آبان 1400'!R754</f>
        <v>120</v>
      </c>
      <c r="S753" s="362">
        <f>'آبان 1400'!S754</f>
        <v>110</v>
      </c>
      <c r="T753" s="362">
        <f>'آبان 1400'!T754</f>
        <v>29.33</v>
      </c>
      <c r="U753" s="138">
        <f>'آبان 1400'!U754</f>
        <v>0</v>
      </c>
      <c r="V753" s="121">
        <f>'آبان 1400'!W754</f>
        <v>0</v>
      </c>
      <c r="W753" s="122">
        <f>'آبان 1400'!X754</f>
        <v>0</v>
      </c>
      <c r="X753" s="370">
        <f>'آبان 1400'!Y754</f>
        <v>2</v>
      </c>
      <c r="Y753" s="370">
        <f>'آبان 1400'!Z754</f>
        <v>2</v>
      </c>
      <c r="Z753" s="139">
        <f>'آبان 1400'!AA754</f>
        <v>885165</v>
      </c>
      <c r="AA753" s="139">
        <f>'آبان 1400'!AB754</f>
        <v>46667</v>
      </c>
      <c r="AB753" s="139">
        <f>'آبان 1400'!AC754</f>
        <v>931832</v>
      </c>
      <c r="AC753" s="139">
        <f>'آبان 1400'!AD754</f>
        <v>4500000</v>
      </c>
      <c r="AD753" s="139">
        <f>'آبان 1400'!AE754</f>
        <v>6000000</v>
      </c>
      <c r="AE753" s="140">
        <f>'آبان 1400'!AF754</f>
        <v>177895.19999999998</v>
      </c>
      <c r="AF753" s="123">
        <f>'آبان 1400'!AG754</f>
        <v>26554950</v>
      </c>
      <c r="AG753" s="124">
        <f>'آبان 1400'!AH754</f>
        <v>1400010</v>
      </c>
      <c r="AH753" s="124">
        <f>'آبان 1400'!AI754</f>
        <v>21347423.999999996</v>
      </c>
      <c r="AI753" s="124">
        <f>'آبان 1400'!AJ754</f>
        <v>5310990</v>
      </c>
      <c r="AJ753" s="124">
        <f>'آبان 1400'!AK754</f>
        <v>4500000</v>
      </c>
      <c r="AK753" s="124">
        <f>'آبان 1400'!AL754</f>
        <v>6000000</v>
      </c>
      <c r="AL753" s="124">
        <f>'آبان 1400'!AM754</f>
        <v>4892117.9999999991</v>
      </c>
      <c r="AM753" s="124">
        <f>'آبان 1400'!AN754</f>
        <v>5217666.2159999991</v>
      </c>
      <c r="AN753" s="124">
        <f>'آبان 1400'!AO754</f>
        <v>0</v>
      </c>
      <c r="AO753" s="124">
        <f>'آبان 1400'!AP754</f>
        <v>2000000</v>
      </c>
      <c r="AP753" s="124">
        <f>'آبان 1400'!AQ754</f>
        <v>0</v>
      </c>
      <c r="AQ753" s="124">
        <f>'آبان 1400'!AR754</f>
        <v>0</v>
      </c>
      <c r="AR753" s="124">
        <f>'آبان 1400'!AS754</f>
        <v>0</v>
      </c>
      <c r="AS753" s="379">
        <f>'آبان 1400'!AT754</f>
        <v>0</v>
      </c>
      <c r="AT753" s="372">
        <f t="shared" si="489"/>
        <v>77223158.216000006</v>
      </c>
      <c r="AU753" s="174">
        <f>'آبان 1400'!AV754</f>
        <v>54378316.440880008</v>
      </c>
      <c r="AV753" s="142">
        <f>'آبان 1400'!AW754</f>
        <v>71912168.215999991</v>
      </c>
      <c r="AW753" s="143">
        <f t="shared" si="490"/>
        <v>5033851.7751199994</v>
      </c>
      <c r="AX753" s="76">
        <f t="shared" si="491"/>
        <v>1437831.644088001</v>
      </c>
      <c r="AY753" s="143">
        <f>'آبان 1400'!AZ754</f>
        <v>0</v>
      </c>
      <c r="AZ753" s="143">
        <f>'آبان 1400'!BA754</f>
        <v>0</v>
      </c>
      <c r="BA753" s="143">
        <f>'آبان 1400'!BB754</f>
        <v>0</v>
      </c>
      <c r="BB753" s="143">
        <f>'آبان 1400'!BC754</f>
        <v>0</v>
      </c>
      <c r="BC753" s="143">
        <f>'آبان 1400'!BD754</f>
        <v>0</v>
      </c>
      <c r="BD753" s="143">
        <f>'آبان 1400'!BE754</f>
        <v>0</v>
      </c>
      <c r="BE753" s="143">
        <f>'آبان 1400'!BF754</f>
        <v>0</v>
      </c>
      <c r="BF753" s="144">
        <f t="shared" si="492"/>
        <v>6471683.4192080004</v>
      </c>
      <c r="BG753" s="141">
        <f t="shared" si="493"/>
        <v>70751474</v>
      </c>
      <c r="BH753" s="145">
        <f t="shared" si="494"/>
        <v>77223158.216000006</v>
      </c>
      <c r="BI753" s="128">
        <f t="shared" si="487"/>
        <v>4659160</v>
      </c>
      <c r="BJ753" s="146">
        <f t="shared" si="495"/>
        <v>2329580</v>
      </c>
      <c r="BK753" s="146">
        <f t="shared" si="496"/>
        <v>698874</v>
      </c>
      <c r="BL753" s="147">
        <f t="shared" si="497"/>
        <v>1120000</v>
      </c>
      <c r="BM753" s="383">
        <v>0</v>
      </c>
      <c r="BN753" s="148">
        <f t="shared" si="498"/>
        <v>86030772.216000006</v>
      </c>
      <c r="BO753" s="149">
        <f t="shared" si="499"/>
        <v>71912168.215999991</v>
      </c>
      <c r="BP753" s="150">
        <f t="shared" si="500"/>
        <v>16539798.689679999</v>
      </c>
      <c r="BQ753" s="151">
        <f t="shared" si="501"/>
        <v>102570570.90568</v>
      </c>
      <c r="BR753" s="152">
        <f t="shared" si="502"/>
        <v>100800</v>
      </c>
      <c r="BS753" s="148">
        <f t="shared" si="503"/>
        <v>102671370.90568</v>
      </c>
      <c r="BT753" s="136">
        <v>0</v>
      </c>
      <c r="BU753" s="149">
        <f t="shared" si="504"/>
        <v>8603077.2216000017</v>
      </c>
      <c r="BV753" s="153">
        <f t="shared" si="505"/>
        <v>4301538.6108000008</v>
      </c>
      <c r="BW753" s="134">
        <f t="shared" si="506"/>
        <v>89766755.073280007</v>
      </c>
      <c r="BX753" s="148">
        <f t="shared" si="507"/>
        <v>7687614</v>
      </c>
      <c r="BY753" s="135">
        <f t="shared" si="508"/>
        <v>82079141.073280007</v>
      </c>
      <c r="CD753" s="400">
        <f>'آبان 1400'!AU754</f>
        <v>77223158.216000006</v>
      </c>
      <c r="CE753" s="401">
        <f>'آبان 1400'!AV754</f>
        <v>54378316.440880008</v>
      </c>
      <c r="CF753" s="401">
        <f>'آبان 1400'!AW754</f>
        <v>71912168.215999991</v>
      </c>
      <c r="CG753" s="401">
        <f>'آبان 1400'!AX754</f>
        <v>5033851.7751199994</v>
      </c>
      <c r="CH753" s="401">
        <f>'آبان 1400'!AY754</f>
        <v>1437831.644088001</v>
      </c>
      <c r="CI753" s="401">
        <f>'آبان 1400'!AZ754</f>
        <v>0</v>
      </c>
      <c r="CJ753" s="401">
        <f>'آبان 1400'!BA754</f>
        <v>0</v>
      </c>
      <c r="CK753" s="401">
        <f>'آبان 1400'!BB754</f>
        <v>0</v>
      </c>
      <c r="CL753" s="401">
        <f>'آبان 1400'!BC754</f>
        <v>0</v>
      </c>
      <c r="CM753" s="401">
        <f>'آبان 1400'!BD754</f>
        <v>0</v>
      </c>
      <c r="CN753" s="401">
        <f>'آبان 1400'!BE754</f>
        <v>0</v>
      </c>
      <c r="CO753" s="401">
        <f>'آبان 1400'!BF754</f>
        <v>0</v>
      </c>
      <c r="CP753" s="401">
        <f>'آبان 1400'!BG754</f>
        <v>6471683.4192080004</v>
      </c>
      <c r="CQ753" s="401">
        <f>'آبان 1400'!BH754</f>
        <v>70751474</v>
      </c>
      <c r="CR753" s="401">
        <f t="shared" si="509"/>
        <v>77223158.216000006</v>
      </c>
      <c r="CS753" s="56">
        <f t="shared" si="510"/>
        <v>4659160</v>
      </c>
      <c r="CT753" s="400">
        <f t="shared" si="511"/>
        <v>2329580</v>
      </c>
      <c r="CU753" s="401">
        <f t="shared" si="512"/>
        <v>698874</v>
      </c>
      <c r="CV753" s="401">
        <f t="shared" si="513"/>
        <v>1120000</v>
      </c>
      <c r="CW753" s="56">
        <v>0</v>
      </c>
      <c r="CX753" s="401">
        <f t="shared" si="514"/>
        <v>86030772.216000006</v>
      </c>
      <c r="CY753" s="401">
        <f t="shared" si="515"/>
        <v>71912168.215999991</v>
      </c>
      <c r="CZ753" s="401">
        <f t="shared" si="516"/>
        <v>16539798.689679999</v>
      </c>
      <c r="DA753" s="401">
        <f t="shared" si="517"/>
        <v>102570570.90568</v>
      </c>
      <c r="DB753" s="401">
        <f t="shared" si="518"/>
        <v>100800</v>
      </c>
      <c r="DC753" s="401">
        <f t="shared" si="519"/>
        <v>102671370.90568</v>
      </c>
      <c r="DD753" s="406">
        <v>0</v>
      </c>
      <c r="DE753" s="401">
        <f t="shared" si="520"/>
        <v>8603077.2216000017</v>
      </c>
      <c r="DF753" s="401">
        <f t="shared" si="521"/>
        <v>4301538.6108000008</v>
      </c>
      <c r="DG753" s="401">
        <f t="shared" si="522"/>
        <v>89766755.073280007</v>
      </c>
      <c r="DH753" s="401">
        <f t="shared" si="523"/>
        <v>7687614</v>
      </c>
      <c r="DI753" s="401">
        <f t="shared" si="524"/>
        <v>82079141.073280007</v>
      </c>
      <c r="DJ753" s="401">
        <f t="shared" si="525"/>
        <v>0</v>
      </c>
      <c r="DL753" s="408">
        <f t="shared" si="526"/>
        <v>6638737.5</v>
      </c>
      <c r="DM753" s="408">
        <f t="shared" si="527"/>
        <v>-1979577.5</v>
      </c>
    </row>
    <row r="754" spans="1:117" s="56" customFormat="1" ht="21" x14ac:dyDescent="0.2">
      <c r="A754" s="192">
        <f t="shared" si="488"/>
        <v>2655495</v>
      </c>
      <c r="B754" s="137">
        <f>'آبان 1400'!B755</f>
        <v>749</v>
      </c>
      <c r="C754" s="137">
        <f>'آبان 1400'!C755</f>
        <v>548</v>
      </c>
      <c r="D754" s="137">
        <f>'آبان 1400'!D755</f>
        <v>13380</v>
      </c>
      <c r="E754" s="137" t="str">
        <f>'آبان 1400'!E755</f>
        <v>علی اکبر</v>
      </c>
      <c r="F754" s="137" t="str">
        <f>'آبان 1400'!F755</f>
        <v>کریمی ده ملائی</v>
      </c>
      <c r="G754" s="137" t="str">
        <f>'آبان 1400'!G755</f>
        <v>نگهبان</v>
      </c>
      <c r="H754" s="137" t="str">
        <f>'آبان 1400'!H755</f>
        <v>کرمان</v>
      </c>
      <c r="I754" s="137" t="str">
        <f>'آبان 1400'!I755</f>
        <v>152-12-3378728-1</v>
      </c>
      <c r="J754" s="137" t="str">
        <f>'آبان 1400'!J755</f>
        <v>2980849741</v>
      </c>
      <c r="K754" s="137" t="str">
        <f>'آبان 1400'!K755</f>
        <v>0019186306</v>
      </c>
      <c r="L754" s="137" t="str">
        <f>'آبان 1400'!L755</f>
        <v>کرمان</v>
      </c>
      <c r="M754" s="137" t="str">
        <f>'آبان 1400'!M755</f>
        <v>نگهبان</v>
      </c>
      <c r="N754" s="121" t="str">
        <f>'آبان 1400'!N755</f>
        <v>*</v>
      </c>
      <c r="O754" s="120">
        <f>'آبان 1400'!O755</f>
        <v>0</v>
      </c>
      <c r="P754" s="122">
        <f>'آبان 1400'!P755</f>
        <v>0</v>
      </c>
      <c r="Q754" s="362">
        <f>'آبان 1400'!Q755</f>
        <v>30</v>
      </c>
      <c r="R754" s="362">
        <f>'آبان 1400'!R755</f>
        <v>120</v>
      </c>
      <c r="S754" s="362">
        <f>'آبان 1400'!S755</f>
        <v>110</v>
      </c>
      <c r="T754" s="362">
        <f>'آبان 1400'!T755</f>
        <v>29.33</v>
      </c>
      <c r="U754" s="138">
        <f>'آبان 1400'!U755</f>
        <v>0</v>
      </c>
      <c r="V754" s="121">
        <f>'آبان 1400'!W755</f>
        <v>0</v>
      </c>
      <c r="W754" s="122">
        <f>'آبان 1400'!X755</f>
        <v>0</v>
      </c>
      <c r="X754" s="370">
        <f>'آبان 1400'!Y755</f>
        <v>0</v>
      </c>
      <c r="Y754" s="370">
        <f>'آبان 1400'!Z755</f>
        <v>1</v>
      </c>
      <c r="Z754" s="139">
        <f>'آبان 1400'!AA755</f>
        <v>885165</v>
      </c>
      <c r="AA754" s="139">
        <f>'آبان 1400'!AB755</f>
        <v>46667</v>
      </c>
      <c r="AB754" s="139">
        <f>'آبان 1400'!AC755</f>
        <v>931832</v>
      </c>
      <c r="AC754" s="139">
        <f>'آبان 1400'!AD755</f>
        <v>4500000</v>
      </c>
      <c r="AD754" s="139">
        <f>'آبان 1400'!AE755</f>
        <v>6000000</v>
      </c>
      <c r="AE754" s="140">
        <f>'آبان 1400'!AF755</f>
        <v>177895.19999999998</v>
      </c>
      <c r="AF754" s="123">
        <f>'آبان 1400'!AG755</f>
        <v>26554950</v>
      </c>
      <c r="AG754" s="124">
        <f>'آبان 1400'!AH755</f>
        <v>1400010</v>
      </c>
      <c r="AH754" s="124">
        <f>'آبان 1400'!AI755</f>
        <v>21347423.999999996</v>
      </c>
      <c r="AI754" s="124">
        <f>'آبان 1400'!AJ755</f>
        <v>2655495</v>
      </c>
      <c r="AJ754" s="124">
        <f>'آبان 1400'!AK755</f>
        <v>4500000</v>
      </c>
      <c r="AK754" s="124">
        <f>'آبان 1400'!AL755</f>
        <v>6000000</v>
      </c>
      <c r="AL754" s="124">
        <f>'آبان 1400'!AM755</f>
        <v>4892117.9999999991</v>
      </c>
      <c r="AM754" s="124">
        <f>'آبان 1400'!AN755</f>
        <v>5217666.2159999991</v>
      </c>
      <c r="AN754" s="124">
        <f>'آبان 1400'!AO755</f>
        <v>0</v>
      </c>
      <c r="AO754" s="124">
        <f>'آبان 1400'!AP755</f>
        <v>2000000</v>
      </c>
      <c r="AP754" s="124">
        <f>'آبان 1400'!AQ755</f>
        <v>0</v>
      </c>
      <c r="AQ754" s="124">
        <f>'آبان 1400'!AR755</f>
        <v>0</v>
      </c>
      <c r="AR754" s="124">
        <f>'آبان 1400'!AS755</f>
        <v>0</v>
      </c>
      <c r="AS754" s="379">
        <f>'آبان 1400'!AT755</f>
        <v>0</v>
      </c>
      <c r="AT754" s="372">
        <f t="shared" si="489"/>
        <v>74567663.216000006</v>
      </c>
      <c r="AU754" s="174">
        <f>'آبان 1400'!AV755</f>
        <v>54378316.440880008</v>
      </c>
      <c r="AV754" s="142">
        <f>'آبان 1400'!AW755</f>
        <v>71912168.215999991</v>
      </c>
      <c r="AW754" s="143">
        <f t="shared" si="490"/>
        <v>5033851.7751199994</v>
      </c>
      <c r="AX754" s="76">
        <f t="shared" si="491"/>
        <v>1437831.644088001</v>
      </c>
      <c r="AY754" s="143">
        <f>'آبان 1400'!AZ755</f>
        <v>0</v>
      </c>
      <c r="AZ754" s="143">
        <f>'آبان 1400'!BA755</f>
        <v>0</v>
      </c>
      <c r="BA754" s="143">
        <f>'آبان 1400'!BB755</f>
        <v>0</v>
      </c>
      <c r="BB754" s="143">
        <f>'آبان 1400'!BC755</f>
        <v>0</v>
      </c>
      <c r="BC754" s="143">
        <f>'آبان 1400'!BD755</f>
        <v>0</v>
      </c>
      <c r="BD754" s="143">
        <f>'آبان 1400'!BE755</f>
        <v>0</v>
      </c>
      <c r="BE754" s="143">
        <f>'آبان 1400'!BF755</f>
        <v>0</v>
      </c>
      <c r="BF754" s="144">
        <f t="shared" si="492"/>
        <v>6471683.4192080004</v>
      </c>
      <c r="BG754" s="141">
        <f t="shared" si="493"/>
        <v>68095979</v>
      </c>
      <c r="BH754" s="145">
        <f t="shared" si="494"/>
        <v>74567663.216000006</v>
      </c>
      <c r="BI754" s="128">
        <f t="shared" si="487"/>
        <v>4659160</v>
      </c>
      <c r="BJ754" s="146">
        <f t="shared" si="495"/>
        <v>2329580</v>
      </c>
      <c r="BK754" s="146">
        <f t="shared" si="496"/>
        <v>698874</v>
      </c>
      <c r="BL754" s="147">
        <f t="shared" si="497"/>
        <v>1120000</v>
      </c>
      <c r="BM754" s="383">
        <v>0</v>
      </c>
      <c r="BN754" s="148">
        <f t="shared" si="498"/>
        <v>83375277.216000006</v>
      </c>
      <c r="BO754" s="149">
        <f t="shared" si="499"/>
        <v>71912168.215999991</v>
      </c>
      <c r="BP754" s="150">
        <f t="shared" si="500"/>
        <v>16539798.689679999</v>
      </c>
      <c r="BQ754" s="151">
        <f t="shared" si="501"/>
        <v>99915075.905680001</v>
      </c>
      <c r="BR754" s="152">
        <f t="shared" si="502"/>
        <v>100800</v>
      </c>
      <c r="BS754" s="148">
        <f t="shared" si="503"/>
        <v>100015875.90568</v>
      </c>
      <c r="BT754" s="136">
        <v>0</v>
      </c>
      <c r="BU754" s="149">
        <f t="shared" si="504"/>
        <v>8337527.7216000007</v>
      </c>
      <c r="BV754" s="153">
        <f t="shared" si="505"/>
        <v>4168763.8608000004</v>
      </c>
      <c r="BW754" s="134">
        <f t="shared" si="506"/>
        <v>87509584.323280007</v>
      </c>
      <c r="BX754" s="148">
        <f t="shared" si="507"/>
        <v>7687614</v>
      </c>
      <c r="BY754" s="135">
        <f t="shared" si="508"/>
        <v>79821970.323280007</v>
      </c>
      <c r="CD754" s="400">
        <f>'آبان 1400'!AU755</f>
        <v>74567663.216000006</v>
      </c>
      <c r="CE754" s="401">
        <f>'آبان 1400'!AV755</f>
        <v>54378316.440880008</v>
      </c>
      <c r="CF754" s="401">
        <f>'آبان 1400'!AW755</f>
        <v>71912168.215999991</v>
      </c>
      <c r="CG754" s="401">
        <f>'آبان 1400'!AX755</f>
        <v>5033851.7751199994</v>
      </c>
      <c r="CH754" s="401">
        <f>'آبان 1400'!AY755</f>
        <v>1437831.644088001</v>
      </c>
      <c r="CI754" s="401">
        <f>'آبان 1400'!AZ755</f>
        <v>0</v>
      </c>
      <c r="CJ754" s="401">
        <f>'آبان 1400'!BA755</f>
        <v>0</v>
      </c>
      <c r="CK754" s="401">
        <f>'آبان 1400'!BB755</f>
        <v>0</v>
      </c>
      <c r="CL754" s="401">
        <f>'آبان 1400'!BC755</f>
        <v>0</v>
      </c>
      <c r="CM754" s="401">
        <f>'آبان 1400'!BD755</f>
        <v>0</v>
      </c>
      <c r="CN754" s="401">
        <f>'آبان 1400'!BE755</f>
        <v>0</v>
      </c>
      <c r="CO754" s="401">
        <f>'آبان 1400'!BF755</f>
        <v>0</v>
      </c>
      <c r="CP754" s="401">
        <f>'آبان 1400'!BG755</f>
        <v>6471683.4192080004</v>
      </c>
      <c r="CQ754" s="401">
        <f>'آبان 1400'!BH755</f>
        <v>68095979</v>
      </c>
      <c r="CR754" s="401">
        <f t="shared" si="509"/>
        <v>74567663.216000006</v>
      </c>
      <c r="CS754" s="56">
        <f t="shared" si="510"/>
        <v>4659160</v>
      </c>
      <c r="CT754" s="400">
        <f t="shared" si="511"/>
        <v>2329580</v>
      </c>
      <c r="CU754" s="401">
        <f t="shared" si="512"/>
        <v>698874</v>
      </c>
      <c r="CV754" s="401">
        <f t="shared" si="513"/>
        <v>1120000</v>
      </c>
      <c r="CW754" s="56">
        <v>0</v>
      </c>
      <c r="CX754" s="401">
        <f t="shared" si="514"/>
        <v>83375277.216000006</v>
      </c>
      <c r="CY754" s="401">
        <f t="shared" si="515"/>
        <v>71912168.215999991</v>
      </c>
      <c r="CZ754" s="401">
        <f t="shared" si="516"/>
        <v>16539798.689679999</v>
      </c>
      <c r="DA754" s="401">
        <f t="shared" si="517"/>
        <v>99915075.905680001</v>
      </c>
      <c r="DB754" s="401">
        <f t="shared" si="518"/>
        <v>100800</v>
      </c>
      <c r="DC754" s="401">
        <f t="shared" si="519"/>
        <v>100015875.90568</v>
      </c>
      <c r="DD754" s="406">
        <v>0</v>
      </c>
      <c r="DE754" s="401">
        <f t="shared" si="520"/>
        <v>8337527.7216000007</v>
      </c>
      <c r="DF754" s="401">
        <f t="shared" si="521"/>
        <v>4168763.8608000004</v>
      </c>
      <c r="DG754" s="401">
        <f t="shared" si="522"/>
        <v>87509584.323280007</v>
      </c>
      <c r="DH754" s="401">
        <f t="shared" si="523"/>
        <v>7687614</v>
      </c>
      <c r="DI754" s="401">
        <f t="shared" si="524"/>
        <v>79821970.323280007</v>
      </c>
      <c r="DJ754" s="401">
        <f t="shared" si="525"/>
        <v>0</v>
      </c>
      <c r="DL754" s="408">
        <f t="shared" si="526"/>
        <v>6638737.5</v>
      </c>
      <c r="DM754" s="408">
        <f t="shared" si="527"/>
        <v>-1979577.5</v>
      </c>
    </row>
    <row r="755" spans="1:117" s="56" customFormat="1" ht="21" x14ac:dyDescent="0.2">
      <c r="A755" s="192">
        <f t="shared" si="488"/>
        <v>2655495</v>
      </c>
      <c r="B755" s="137">
        <f>'آبان 1400'!B756</f>
        <v>750</v>
      </c>
      <c r="C755" s="137">
        <f>'آبان 1400'!C756</f>
        <v>549</v>
      </c>
      <c r="D755" s="137">
        <f>'آبان 1400'!D756</f>
        <v>13382</v>
      </c>
      <c r="E755" s="137" t="str">
        <f>'آبان 1400'!E756</f>
        <v>محمدعلی</v>
      </c>
      <c r="F755" s="137" t="str">
        <f>'آبان 1400'!F756</f>
        <v>هادی نژاد</v>
      </c>
      <c r="G755" s="137" t="str">
        <f>'آبان 1400'!G756</f>
        <v>نگهبان</v>
      </c>
      <c r="H755" s="137" t="str">
        <f>'آبان 1400'!H756</f>
        <v>کرمان</v>
      </c>
      <c r="I755" s="137" t="str">
        <f>'آبان 1400'!I756</f>
        <v>152-813-3381590-1</v>
      </c>
      <c r="J755" s="137" t="str">
        <f>'آبان 1400'!J756</f>
        <v>2992730467</v>
      </c>
      <c r="K755" s="137" t="str">
        <f>'آبان 1400'!K756</f>
        <v>0065262758</v>
      </c>
      <c r="L755" s="137" t="str">
        <f>'آبان 1400'!L756</f>
        <v>کرمان</v>
      </c>
      <c r="M755" s="137" t="str">
        <f>'آبان 1400'!M756</f>
        <v>نگهبان</v>
      </c>
      <c r="N755" s="121" t="str">
        <f>'آبان 1400'!N756</f>
        <v>*</v>
      </c>
      <c r="O755" s="120">
        <f>'آبان 1400'!O756</f>
        <v>0</v>
      </c>
      <c r="P755" s="122">
        <f>'آبان 1400'!P756</f>
        <v>0</v>
      </c>
      <c r="Q755" s="362">
        <f>'آبان 1400'!Q756</f>
        <v>30</v>
      </c>
      <c r="R755" s="362">
        <f>'آبان 1400'!R756</f>
        <v>120</v>
      </c>
      <c r="S755" s="362">
        <f>'آبان 1400'!S756</f>
        <v>110</v>
      </c>
      <c r="T755" s="362">
        <f>'آبان 1400'!T756</f>
        <v>29.33</v>
      </c>
      <c r="U755" s="138">
        <f>'آبان 1400'!U756</f>
        <v>0</v>
      </c>
      <c r="V755" s="121">
        <f>'آبان 1400'!W756</f>
        <v>0</v>
      </c>
      <c r="W755" s="122">
        <f>'آبان 1400'!X756</f>
        <v>0</v>
      </c>
      <c r="X755" s="370">
        <f>'آبان 1400'!Y756</f>
        <v>1</v>
      </c>
      <c r="Y755" s="370">
        <f>'آبان 1400'!Z756</f>
        <v>1</v>
      </c>
      <c r="Z755" s="139">
        <f>'آبان 1400'!AA756</f>
        <v>885165</v>
      </c>
      <c r="AA755" s="139">
        <f>'آبان 1400'!AB756</f>
        <v>46667</v>
      </c>
      <c r="AB755" s="139">
        <f>'آبان 1400'!AC756</f>
        <v>931832</v>
      </c>
      <c r="AC755" s="139">
        <f>'آبان 1400'!AD756</f>
        <v>4500000</v>
      </c>
      <c r="AD755" s="139">
        <f>'آبان 1400'!AE756</f>
        <v>6000000</v>
      </c>
      <c r="AE755" s="140">
        <f>'آبان 1400'!AF756</f>
        <v>177895.19999999998</v>
      </c>
      <c r="AF755" s="123">
        <f>'آبان 1400'!AG756</f>
        <v>26554950</v>
      </c>
      <c r="AG755" s="124">
        <f>'آبان 1400'!AH756</f>
        <v>1400010</v>
      </c>
      <c r="AH755" s="124">
        <f>'آبان 1400'!AI756</f>
        <v>21347423.999999996</v>
      </c>
      <c r="AI755" s="124">
        <f>'آبان 1400'!AJ756</f>
        <v>2655495</v>
      </c>
      <c r="AJ755" s="124">
        <f>'آبان 1400'!AK756</f>
        <v>4500000</v>
      </c>
      <c r="AK755" s="124">
        <f>'آبان 1400'!AL756</f>
        <v>6000000</v>
      </c>
      <c r="AL755" s="124">
        <f>'آبان 1400'!AM756</f>
        <v>4892117.9999999991</v>
      </c>
      <c r="AM755" s="124">
        <f>'آبان 1400'!AN756</f>
        <v>5217666.2159999991</v>
      </c>
      <c r="AN755" s="124">
        <f>'آبان 1400'!AO756</f>
        <v>0</v>
      </c>
      <c r="AO755" s="124">
        <f>'آبان 1400'!AP756</f>
        <v>2000000</v>
      </c>
      <c r="AP755" s="124">
        <f>'آبان 1400'!AQ756</f>
        <v>0</v>
      </c>
      <c r="AQ755" s="124">
        <f>'آبان 1400'!AR756</f>
        <v>0</v>
      </c>
      <c r="AR755" s="124">
        <f>'آبان 1400'!AS756</f>
        <v>0</v>
      </c>
      <c r="AS755" s="379">
        <f>'آبان 1400'!AT756</f>
        <v>0</v>
      </c>
      <c r="AT755" s="372">
        <f t="shared" si="489"/>
        <v>74567663.216000006</v>
      </c>
      <c r="AU755" s="174">
        <f>'آبان 1400'!AV756</f>
        <v>54378316.440880008</v>
      </c>
      <c r="AV755" s="142">
        <f>'آبان 1400'!AW756</f>
        <v>71912168.215999991</v>
      </c>
      <c r="AW755" s="143">
        <f t="shared" si="490"/>
        <v>5033851.7751199994</v>
      </c>
      <c r="AX755" s="76">
        <f t="shared" si="491"/>
        <v>1437831.644088001</v>
      </c>
      <c r="AY755" s="143">
        <f>'آبان 1400'!AZ756</f>
        <v>0</v>
      </c>
      <c r="AZ755" s="143">
        <f>'آبان 1400'!BA756</f>
        <v>0</v>
      </c>
      <c r="BA755" s="143">
        <f>'آبان 1400'!BB756</f>
        <v>0</v>
      </c>
      <c r="BB755" s="143">
        <f>'آبان 1400'!BC756</f>
        <v>0</v>
      </c>
      <c r="BC755" s="143">
        <f>'آبان 1400'!BD756</f>
        <v>0</v>
      </c>
      <c r="BD755" s="143">
        <f>'آبان 1400'!BE756</f>
        <v>0</v>
      </c>
      <c r="BE755" s="143">
        <f>'آبان 1400'!BF756</f>
        <v>0</v>
      </c>
      <c r="BF755" s="144">
        <f t="shared" si="492"/>
        <v>6471683.4192080004</v>
      </c>
      <c r="BG755" s="141">
        <f t="shared" si="493"/>
        <v>68095979</v>
      </c>
      <c r="BH755" s="145">
        <f t="shared" si="494"/>
        <v>74567663.216000006</v>
      </c>
      <c r="BI755" s="128">
        <f t="shared" si="487"/>
        <v>4659160</v>
      </c>
      <c r="BJ755" s="146">
        <f t="shared" si="495"/>
        <v>2329580</v>
      </c>
      <c r="BK755" s="146">
        <f t="shared" si="496"/>
        <v>698874</v>
      </c>
      <c r="BL755" s="147">
        <f t="shared" si="497"/>
        <v>1120000</v>
      </c>
      <c r="BM755" s="383">
        <v>0</v>
      </c>
      <c r="BN755" s="148">
        <f t="shared" si="498"/>
        <v>83375277.216000006</v>
      </c>
      <c r="BO755" s="149">
        <f t="shared" si="499"/>
        <v>71912168.215999991</v>
      </c>
      <c r="BP755" s="150">
        <f t="shared" si="500"/>
        <v>16539798.689679999</v>
      </c>
      <c r="BQ755" s="151">
        <f t="shared" si="501"/>
        <v>99915075.905680001</v>
      </c>
      <c r="BR755" s="152">
        <f t="shared" si="502"/>
        <v>100800</v>
      </c>
      <c r="BS755" s="148">
        <f t="shared" si="503"/>
        <v>100015875.90568</v>
      </c>
      <c r="BT755" s="136">
        <v>0</v>
      </c>
      <c r="BU755" s="149">
        <f t="shared" si="504"/>
        <v>8337527.7216000007</v>
      </c>
      <c r="BV755" s="153">
        <f t="shared" si="505"/>
        <v>4168763.8608000004</v>
      </c>
      <c r="BW755" s="134">
        <f t="shared" si="506"/>
        <v>87509584.323280007</v>
      </c>
      <c r="BX755" s="148">
        <f t="shared" si="507"/>
        <v>7687614</v>
      </c>
      <c r="BY755" s="135">
        <f t="shared" si="508"/>
        <v>79821970.323280007</v>
      </c>
      <c r="CD755" s="400">
        <f>'آبان 1400'!AU756</f>
        <v>74567663.216000006</v>
      </c>
      <c r="CE755" s="401">
        <f>'آبان 1400'!AV756</f>
        <v>54378316.440880008</v>
      </c>
      <c r="CF755" s="401">
        <f>'آبان 1400'!AW756</f>
        <v>71912168.215999991</v>
      </c>
      <c r="CG755" s="401">
        <f>'آبان 1400'!AX756</f>
        <v>5033851.7751199994</v>
      </c>
      <c r="CH755" s="401">
        <f>'آبان 1400'!AY756</f>
        <v>1437831.644088001</v>
      </c>
      <c r="CI755" s="401">
        <f>'آبان 1400'!AZ756</f>
        <v>0</v>
      </c>
      <c r="CJ755" s="401">
        <f>'آبان 1400'!BA756</f>
        <v>0</v>
      </c>
      <c r="CK755" s="401">
        <f>'آبان 1400'!BB756</f>
        <v>0</v>
      </c>
      <c r="CL755" s="401">
        <f>'آبان 1400'!BC756</f>
        <v>0</v>
      </c>
      <c r="CM755" s="401">
        <f>'آبان 1400'!BD756</f>
        <v>0</v>
      </c>
      <c r="CN755" s="401">
        <f>'آبان 1400'!BE756</f>
        <v>0</v>
      </c>
      <c r="CO755" s="401">
        <f>'آبان 1400'!BF756</f>
        <v>0</v>
      </c>
      <c r="CP755" s="401">
        <f>'آبان 1400'!BG756</f>
        <v>6471683.4192080004</v>
      </c>
      <c r="CQ755" s="401">
        <f>'آبان 1400'!BH756</f>
        <v>68095979</v>
      </c>
      <c r="CR755" s="401">
        <f t="shared" si="509"/>
        <v>74567663.216000006</v>
      </c>
      <c r="CS755" s="56">
        <f t="shared" si="510"/>
        <v>4659160</v>
      </c>
      <c r="CT755" s="400">
        <f t="shared" si="511"/>
        <v>2329580</v>
      </c>
      <c r="CU755" s="401">
        <f t="shared" si="512"/>
        <v>698874</v>
      </c>
      <c r="CV755" s="401">
        <f t="shared" si="513"/>
        <v>1120000</v>
      </c>
      <c r="CW755" s="56">
        <v>0</v>
      </c>
      <c r="CX755" s="401">
        <f t="shared" si="514"/>
        <v>83375277.216000006</v>
      </c>
      <c r="CY755" s="401">
        <f t="shared" si="515"/>
        <v>71912168.215999991</v>
      </c>
      <c r="CZ755" s="401">
        <f t="shared" si="516"/>
        <v>16539798.689679999</v>
      </c>
      <c r="DA755" s="401">
        <f t="shared" si="517"/>
        <v>99915075.905680001</v>
      </c>
      <c r="DB755" s="401">
        <f t="shared" si="518"/>
        <v>100800</v>
      </c>
      <c r="DC755" s="401">
        <f t="shared" si="519"/>
        <v>100015875.90568</v>
      </c>
      <c r="DD755" s="406">
        <v>0</v>
      </c>
      <c r="DE755" s="401">
        <f t="shared" si="520"/>
        <v>8337527.7216000007</v>
      </c>
      <c r="DF755" s="401">
        <f t="shared" si="521"/>
        <v>4168763.8608000004</v>
      </c>
      <c r="DG755" s="401">
        <f t="shared" si="522"/>
        <v>87509584.323280007</v>
      </c>
      <c r="DH755" s="401">
        <f t="shared" si="523"/>
        <v>7687614</v>
      </c>
      <c r="DI755" s="401">
        <f t="shared" si="524"/>
        <v>79821970.323280007</v>
      </c>
      <c r="DJ755" s="401">
        <f t="shared" si="525"/>
        <v>0</v>
      </c>
      <c r="DL755" s="408">
        <f t="shared" si="526"/>
        <v>6638737.5</v>
      </c>
      <c r="DM755" s="408">
        <f t="shared" si="527"/>
        <v>-1979577.5</v>
      </c>
    </row>
    <row r="756" spans="1:117" s="56" customFormat="1" ht="21" x14ac:dyDescent="0.2">
      <c r="A756" s="192">
        <f t="shared" si="488"/>
        <v>2655495</v>
      </c>
      <c r="B756" s="137">
        <f>'آبان 1400'!B757</f>
        <v>751</v>
      </c>
      <c r="C756" s="137">
        <f>'آبان 1400'!C757</f>
        <v>550</v>
      </c>
      <c r="D756" s="137">
        <f>'آبان 1400'!D757</f>
        <v>13376</v>
      </c>
      <c r="E756" s="137" t="str">
        <f>'آبان 1400'!E757</f>
        <v>محمد علی</v>
      </c>
      <c r="F756" s="137" t="str">
        <f>'آبان 1400'!F757</f>
        <v>عرب آبادی</v>
      </c>
      <c r="G756" s="137" t="str">
        <f>'آبان 1400'!G757</f>
        <v>نگهبان</v>
      </c>
      <c r="H756" s="137" t="str">
        <f>'آبان 1400'!H757</f>
        <v>کرمان</v>
      </c>
      <c r="I756" s="137" t="str">
        <f>'آبان 1400'!I757</f>
        <v>152-813-3379276-1</v>
      </c>
      <c r="J756" s="137" t="str">
        <f>'آبان 1400'!J757</f>
        <v>2980079979</v>
      </c>
      <c r="K756" s="137" t="str">
        <f>'آبان 1400'!K757</f>
        <v>0065805943</v>
      </c>
      <c r="L756" s="137" t="str">
        <f>'آبان 1400'!L757</f>
        <v>کرمان</v>
      </c>
      <c r="M756" s="137" t="str">
        <f>'آبان 1400'!M757</f>
        <v>نگهبان</v>
      </c>
      <c r="N756" s="121">
        <f>'آبان 1400'!N757</f>
        <v>0</v>
      </c>
      <c r="O756" s="120">
        <f>'آبان 1400'!O757</f>
        <v>0</v>
      </c>
      <c r="P756" s="122" t="str">
        <f>'آبان 1400'!P757</f>
        <v>*</v>
      </c>
      <c r="Q756" s="362">
        <f>'آبان 1400'!Q757</f>
        <v>30</v>
      </c>
      <c r="R756" s="362">
        <f>'آبان 1400'!R757</f>
        <v>120</v>
      </c>
      <c r="S756" s="362">
        <f>'آبان 1400'!S757</f>
        <v>220</v>
      </c>
      <c r="T756" s="362">
        <f>'آبان 1400'!T757</f>
        <v>29.33</v>
      </c>
      <c r="U756" s="138">
        <f>'آبان 1400'!U757</f>
        <v>0</v>
      </c>
      <c r="V756" s="121">
        <f>'آبان 1400'!W757</f>
        <v>0</v>
      </c>
      <c r="W756" s="122">
        <f>'آبان 1400'!X757</f>
        <v>0</v>
      </c>
      <c r="X756" s="370">
        <f>'آبان 1400'!Y757</f>
        <v>2</v>
      </c>
      <c r="Y756" s="370">
        <f>'آبان 1400'!Z757</f>
        <v>2</v>
      </c>
      <c r="Z756" s="139">
        <f>'آبان 1400'!AA757</f>
        <v>885165</v>
      </c>
      <c r="AA756" s="139">
        <f>'آبان 1400'!AB757</f>
        <v>46667</v>
      </c>
      <c r="AB756" s="139">
        <f>'آبان 1400'!AC757</f>
        <v>931832</v>
      </c>
      <c r="AC756" s="139">
        <f>'آبان 1400'!AD757</f>
        <v>4500000</v>
      </c>
      <c r="AD756" s="139">
        <f>'آبان 1400'!AE757</f>
        <v>6000000</v>
      </c>
      <c r="AE756" s="140">
        <f>'آبان 1400'!AF757</f>
        <v>177895.19999999998</v>
      </c>
      <c r="AF756" s="123">
        <f>'آبان 1400'!AG757</f>
        <v>26554950</v>
      </c>
      <c r="AG756" s="124">
        <f>'آبان 1400'!AH757</f>
        <v>1400010</v>
      </c>
      <c r="AH756" s="124">
        <f>'آبان 1400'!AI757</f>
        <v>21347423.999999996</v>
      </c>
      <c r="AI756" s="124">
        <f>'آبان 1400'!AJ757</f>
        <v>5310990</v>
      </c>
      <c r="AJ756" s="124">
        <f>'آبان 1400'!AK757</f>
        <v>4500000</v>
      </c>
      <c r="AK756" s="124">
        <f>'آبان 1400'!AL757</f>
        <v>6000000</v>
      </c>
      <c r="AL756" s="124">
        <f>'آبان 1400'!AM757</f>
        <v>9784235.9999999981</v>
      </c>
      <c r="AM756" s="124">
        <f>'آبان 1400'!AN757</f>
        <v>5217666.2159999991</v>
      </c>
      <c r="AN756" s="124">
        <f>'آبان 1400'!AO757</f>
        <v>0</v>
      </c>
      <c r="AO756" s="124">
        <f>'آبان 1400'!AP757</f>
        <v>2000000</v>
      </c>
      <c r="AP756" s="124">
        <f>'آبان 1400'!AQ757</f>
        <v>0</v>
      </c>
      <c r="AQ756" s="124">
        <f>'آبان 1400'!AR757</f>
        <v>0</v>
      </c>
      <c r="AR756" s="124">
        <f>'آبان 1400'!AS757</f>
        <v>0</v>
      </c>
      <c r="AS756" s="379">
        <f>'آبان 1400'!AT757</f>
        <v>0</v>
      </c>
      <c r="AT756" s="372">
        <f t="shared" si="489"/>
        <v>82115276.216000006</v>
      </c>
      <c r="AU756" s="174">
        <f>'آبان 1400'!AV757</f>
        <v>58927986.18088001</v>
      </c>
      <c r="AV756" s="142">
        <f>'آبان 1400'!AW757</f>
        <v>76804286.215999991</v>
      </c>
      <c r="AW756" s="143">
        <f t="shared" si="490"/>
        <v>5376300.0351200001</v>
      </c>
      <c r="AX756" s="76">
        <f t="shared" si="491"/>
        <v>1892798.6180880012</v>
      </c>
      <c r="AY756" s="143">
        <f>'آبان 1400'!AZ757</f>
        <v>0</v>
      </c>
      <c r="AZ756" s="143">
        <f>'آبان 1400'!BA757</f>
        <v>0</v>
      </c>
      <c r="BA756" s="143">
        <f>'آبان 1400'!BB757</f>
        <v>0</v>
      </c>
      <c r="BB756" s="143">
        <f>'آبان 1400'!BC757</f>
        <v>0</v>
      </c>
      <c r="BC756" s="143">
        <f>'آبان 1400'!BD757</f>
        <v>0</v>
      </c>
      <c r="BD756" s="143">
        <f>'آبان 1400'!BE757</f>
        <v>0</v>
      </c>
      <c r="BE756" s="143">
        <f>'آبان 1400'!BF757</f>
        <v>0</v>
      </c>
      <c r="BF756" s="144">
        <f t="shared" si="492"/>
        <v>7269098.6532080015</v>
      </c>
      <c r="BG756" s="141">
        <f t="shared" si="493"/>
        <v>74846177</v>
      </c>
      <c r="BH756" s="145">
        <f t="shared" si="494"/>
        <v>82115276.216000006</v>
      </c>
      <c r="BI756" s="128">
        <f t="shared" si="487"/>
        <v>4659160</v>
      </c>
      <c r="BJ756" s="146">
        <f t="shared" si="495"/>
        <v>2329580</v>
      </c>
      <c r="BK756" s="146">
        <f t="shared" si="496"/>
        <v>698874</v>
      </c>
      <c r="BL756" s="147">
        <f t="shared" si="497"/>
        <v>1120000</v>
      </c>
      <c r="BM756" s="383">
        <v>0</v>
      </c>
      <c r="BN756" s="148">
        <f t="shared" si="498"/>
        <v>90922890.216000006</v>
      </c>
      <c r="BO756" s="149">
        <f t="shared" si="499"/>
        <v>76804286.215999991</v>
      </c>
      <c r="BP756" s="150">
        <f t="shared" si="500"/>
        <v>17664985.82968</v>
      </c>
      <c r="BQ756" s="151">
        <f t="shared" si="501"/>
        <v>108587876.04568</v>
      </c>
      <c r="BR756" s="152">
        <f t="shared" si="502"/>
        <v>100800</v>
      </c>
      <c r="BS756" s="148">
        <f t="shared" si="503"/>
        <v>108688676.04568</v>
      </c>
      <c r="BT756" s="136">
        <v>0</v>
      </c>
      <c r="BU756" s="149">
        <f t="shared" si="504"/>
        <v>9092289.0216000006</v>
      </c>
      <c r="BV756" s="153">
        <f t="shared" si="505"/>
        <v>4546144.5108000003</v>
      </c>
      <c r="BW756" s="134">
        <f t="shared" si="506"/>
        <v>95050242.513280004</v>
      </c>
      <c r="BX756" s="148">
        <f t="shared" si="507"/>
        <v>7687614</v>
      </c>
      <c r="BY756" s="135">
        <f t="shared" si="508"/>
        <v>87362628.513280004</v>
      </c>
      <c r="CD756" s="400">
        <f>'آبان 1400'!AU757</f>
        <v>82115276.216000006</v>
      </c>
      <c r="CE756" s="401">
        <f>'آبان 1400'!AV757</f>
        <v>58927986.18088001</v>
      </c>
      <c r="CF756" s="401">
        <f>'آبان 1400'!AW757</f>
        <v>76804286.215999991</v>
      </c>
      <c r="CG756" s="401">
        <f>'آبان 1400'!AX757</f>
        <v>5376300.0351200001</v>
      </c>
      <c r="CH756" s="401">
        <f>'آبان 1400'!AY757</f>
        <v>1892798.6180880012</v>
      </c>
      <c r="CI756" s="401">
        <f>'آبان 1400'!AZ757</f>
        <v>0</v>
      </c>
      <c r="CJ756" s="401">
        <f>'آبان 1400'!BA757</f>
        <v>0</v>
      </c>
      <c r="CK756" s="401">
        <f>'آبان 1400'!BB757</f>
        <v>0</v>
      </c>
      <c r="CL756" s="401">
        <f>'آبان 1400'!BC757</f>
        <v>0</v>
      </c>
      <c r="CM756" s="401">
        <f>'آبان 1400'!BD757</f>
        <v>0</v>
      </c>
      <c r="CN756" s="401">
        <f>'آبان 1400'!BE757</f>
        <v>0</v>
      </c>
      <c r="CO756" s="401">
        <f>'آبان 1400'!BF757</f>
        <v>0</v>
      </c>
      <c r="CP756" s="401">
        <f>'آبان 1400'!BG757</f>
        <v>7269098.6532080015</v>
      </c>
      <c r="CQ756" s="401">
        <f>'آبان 1400'!BH757</f>
        <v>74846177</v>
      </c>
      <c r="CR756" s="401">
        <f t="shared" si="509"/>
        <v>82115276.216000006</v>
      </c>
      <c r="CS756" s="56">
        <f t="shared" si="510"/>
        <v>4659160</v>
      </c>
      <c r="CT756" s="400">
        <f t="shared" si="511"/>
        <v>2329580</v>
      </c>
      <c r="CU756" s="401">
        <f t="shared" si="512"/>
        <v>698874</v>
      </c>
      <c r="CV756" s="401">
        <f t="shared" si="513"/>
        <v>1120000</v>
      </c>
      <c r="CW756" s="56">
        <v>0</v>
      </c>
      <c r="CX756" s="401">
        <f t="shared" si="514"/>
        <v>90922890.216000006</v>
      </c>
      <c r="CY756" s="401">
        <f t="shared" si="515"/>
        <v>76804286.215999991</v>
      </c>
      <c r="CZ756" s="401">
        <f t="shared" si="516"/>
        <v>17664985.82968</v>
      </c>
      <c r="DA756" s="401">
        <f t="shared" si="517"/>
        <v>108587876.04568</v>
      </c>
      <c r="DB756" s="401">
        <f t="shared" si="518"/>
        <v>100800</v>
      </c>
      <c r="DC756" s="401">
        <f t="shared" si="519"/>
        <v>108688676.04568</v>
      </c>
      <c r="DD756" s="406">
        <v>0</v>
      </c>
      <c r="DE756" s="401">
        <f t="shared" si="520"/>
        <v>9092289.0216000006</v>
      </c>
      <c r="DF756" s="401">
        <f t="shared" si="521"/>
        <v>4546144.5108000003</v>
      </c>
      <c r="DG756" s="401">
        <f t="shared" si="522"/>
        <v>95050242.513280004</v>
      </c>
      <c r="DH756" s="401">
        <f t="shared" si="523"/>
        <v>7687614</v>
      </c>
      <c r="DI756" s="401">
        <f t="shared" si="524"/>
        <v>87362628.513280004</v>
      </c>
      <c r="DJ756" s="401">
        <f t="shared" si="525"/>
        <v>0</v>
      </c>
      <c r="DL756" s="408">
        <f t="shared" si="526"/>
        <v>6638737.5</v>
      </c>
      <c r="DM756" s="408">
        <f t="shared" si="527"/>
        <v>-1979577.5</v>
      </c>
    </row>
    <row r="757" spans="1:117" s="56" customFormat="1" ht="21" x14ac:dyDescent="0.2">
      <c r="A757" s="192">
        <f t="shared" si="488"/>
        <v>2655495</v>
      </c>
      <c r="B757" s="137">
        <f>'آبان 1400'!B758</f>
        <v>752</v>
      </c>
      <c r="C757" s="137">
        <f>'آبان 1400'!C758</f>
        <v>551</v>
      </c>
      <c r="D757" s="137">
        <f>'آبان 1400'!D758</f>
        <v>13384</v>
      </c>
      <c r="E757" s="137" t="str">
        <f>'آبان 1400'!E758</f>
        <v>محمد</v>
      </c>
      <c r="F757" s="137" t="str">
        <f>'آبان 1400'!F758</f>
        <v>رضایی</v>
      </c>
      <c r="G757" s="137" t="str">
        <f>'آبان 1400'!G758</f>
        <v>نگهبان</v>
      </c>
      <c r="H757" s="137" t="str">
        <f>'آبان 1400'!H758</f>
        <v>کرمان</v>
      </c>
      <c r="I757" s="137" t="str">
        <f>'آبان 1400'!I758</f>
        <v>437-700-21001733-1</v>
      </c>
      <c r="J757" s="137" t="str">
        <f>'آبان 1400'!J758</f>
        <v>3210017336</v>
      </c>
      <c r="K757" s="137" t="str">
        <f>'آبان 1400'!K758</f>
        <v>0084883073</v>
      </c>
      <c r="L757" s="137" t="str">
        <f>'آبان 1400'!L758</f>
        <v>کرمان</v>
      </c>
      <c r="M757" s="137" t="str">
        <f>'آبان 1400'!M758</f>
        <v>نگهبان</v>
      </c>
      <c r="N757" s="121" t="str">
        <f>'آبان 1400'!N758</f>
        <v>*</v>
      </c>
      <c r="O757" s="120">
        <f>'آبان 1400'!O758</f>
        <v>0</v>
      </c>
      <c r="P757" s="122">
        <f>'آبان 1400'!P758</f>
        <v>0</v>
      </c>
      <c r="Q757" s="362">
        <f>'آبان 1400'!Q758</f>
        <v>30</v>
      </c>
      <c r="R757" s="362">
        <f>'آبان 1400'!R758</f>
        <v>120</v>
      </c>
      <c r="S757" s="362">
        <f>'آبان 1400'!S758</f>
        <v>110</v>
      </c>
      <c r="T757" s="362">
        <f>'آبان 1400'!T758</f>
        <v>29.33</v>
      </c>
      <c r="U757" s="138">
        <f>'آبان 1400'!U758</f>
        <v>0</v>
      </c>
      <c r="V757" s="121">
        <f>'آبان 1400'!W758</f>
        <v>0</v>
      </c>
      <c r="W757" s="122">
        <f>'آبان 1400'!X758</f>
        <v>0</v>
      </c>
      <c r="X757" s="370">
        <f>'آبان 1400'!Y758</f>
        <v>2</v>
      </c>
      <c r="Y757" s="370">
        <f>'آبان 1400'!Z758</f>
        <v>2</v>
      </c>
      <c r="Z757" s="139">
        <f>'آبان 1400'!AA758</f>
        <v>885165</v>
      </c>
      <c r="AA757" s="139">
        <f>'آبان 1400'!AB758</f>
        <v>46667</v>
      </c>
      <c r="AB757" s="139">
        <f>'آبان 1400'!AC758</f>
        <v>931832</v>
      </c>
      <c r="AC757" s="139">
        <f>'آبان 1400'!AD758</f>
        <v>4500000</v>
      </c>
      <c r="AD757" s="139">
        <f>'آبان 1400'!AE758</f>
        <v>6000000</v>
      </c>
      <c r="AE757" s="140">
        <f>'آبان 1400'!AF758</f>
        <v>177895.19999999998</v>
      </c>
      <c r="AF757" s="123">
        <f>'آبان 1400'!AG758</f>
        <v>26554950</v>
      </c>
      <c r="AG757" s="124">
        <f>'آبان 1400'!AH758</f>
        <v>1400010</v>
      </c>
      <c r="AH757" s="124">
        <f>'آبان 1400'!AI758</f>
        <v>21347423.999999996</v>
      </c>
      <c r="AI757" s="124">
        <f>'آبان 1400'!AJ758</f>
        <v>5310990</v>
      </c>
      <c r="AJ757" s="124">
        <f>'آبان 1400'!AK758</f>
        <v>4500000</v>
      </c>
      <c r="AK757" s="124">
        <f>'آبان 1400'!AL758</f>
        <v>6000000</v>
      </c>
      <c r="AL757" s="124">
        <f>'آبان 1400'!AM758</f>
        <v>4892117.9999999991</v>
      </c>
      <c r="AM757" s="124">
        <f>'آبان 1400'!AN758</f>
        <v>5217666.2159999991</v>
      </c>
      <c r="AN757" s="124">
        <f>'آبان 1400'!AO758</f>
        <v>0</v>
      </c>
      <c r="AO757" s="124">
        <f>'آبان 1400'!AP758</f>
        <v>4200000</v>
      </c>
      <c r="AP757" s="124">
        <f>'آبان 1400'!AQ758</f>
        <v>0</v>
      </c>
      <c r="AQ757" s="124">
        <f>'آبان 1400'!AR758</f>
        <v>0</v>
      </c>
      <c r="AR757" s="124">
        <f>'آبان 1400'!AS758</f>
        <v>0</v>
      </c>
      <c r="AS757" s="379">
        <f>'آبان 1400'!AT758</f>
        <v>0</v>
      </c>
      <c r="AT757" s="372">
        <f t="shared" si="489"/>
        <v>79423158.216000006</v>
      </c>
      <c r="AU757" s="174">
        <f>'آبان 1400'!AV758</f>
        <v>54224316.440880008</v>
      </c>
      <c r="AV757" s="142">
        <f>'آبان 1400'!AW758</f>
        <v>74112168.215999991</v>
      </c>
      <c r="AW757" s="143">
        <f t="shared" si="490"/>
        <v>5187851.7751199994</v>
      </c>
      <c r="AX757" s="76">
        <f t="shared" si="491"/>
        <v>1422431.644088001</v>
      </c>
      <c r="AY757" s="143">
        <f>'آبان 1400'!AZ758</f>
        <v>0</v>
      </c>
      <c r="AZ757" s="143">
        <f>'آبان 1400'!BA758</f>
        <v>0</v>
      </c>
      <c r="BA757" s="143">
        <f>'آبان 1400'!BB758</f>
        <v>0</v>
      </c>
      <c r="BB757" s="143">
        <f>'آبان 1400'!BC758</f>
        <v>0</v>
      </c>
      <c r="BC757" s="143">
        <f>'آبان 1400'!BD758</f>
        <v>0</v>
      </c>
      <c r="BD757" s="143">
        <f>'آبان 1400'!BE758</f>
        <v>0</v>
      </c>
      <c r="BE757" s="143">
        <f>'آبان 1400'!BF758</f>
        <v>0</v>
      </c>
      <c r="BF757" s="144">
        <f t="shared" si="492"/>
        <v>6610283.4192080004</v>
      </c>
      <c r="BG757" s="141">
        <f t="shared" si="493"/>
        <v>72812874</v>
      </c>
      <c r="BH757" s="145">
        <f t="shared" si="494"/>
        <v>79423158.216000006</v>
      </c>
      <c r="BI757" s="128">
        <f t="shared" si="487"/>
        <v>4659160</v>
      </c>
      <c r="BJ757" s="146">
        <f t="shared" si="495"/>
        <v>2329580</v>
      </c>
      <c r="BK757" s="146">
        <f t="shared" si="496"/>
        <v>698874</v>
      </c>
      <c r="BL757" s="147">
        <f t="shared" si="497"/>
        <v>1120000</v>
      </c>
      <c r="BM757" s="383">
        <v>0</v>
      </c>
      <c r="BN757" s="148">
        <f t="shared" si="498"/>
        <v>88230772.216000006</v>
      </c>
      <c r="BO757" s="149">
        <f t="shared" si="499"/>
        <v>74112168.215999991</v>
      </c>
      <c r="BP757" s="150">
        <f t="shared" si="500"/>
        <v>17045798.689679999</v>
      </c>
      <c r="BQ757" s="151">
        <f t="shared" si="501"/>
        <v>105276570.90568</v>
      </c>
      <c r="BR757" s="152">
        <f t="shared" si="502"/>
        <v>100800</v>
      </c>
      <c r="BS757" s="148">
        <f t="shared" si="503"/>
        <v>105377370.90568</v>
      </c>
      <c r="BT757" s="136">
        <v>0</v>
      </c>
      <c r="BU757" s="149">
        <f t="shared" si="504"/>
        <v>8823077.2216000017</v>
      </c>
      <c r="BV757" s="153">
        <f t="shared" si="505"/>
        <v>4411538.6108000008</v>
      </c>
      <c r="BW757" s="134">
        <f t="shared" si="506"/>
        <v>92142755.073280007</v>
      </c>
      <c r="BX757" s="148">
        <f t="shared" si="507"/>
        <v>7687614</v>
      </c>
      <c r="BY757" s="135">
        <f t="shared" si="508"/>
        <v>84455141.073280007</v>
      </c>
      <c r="CD757" s="400">
        <f>'آبان 1400'!AU758</f>
        <v>79423158.216000006</v>
      </c>
      <c r="CE757" s="401">
        <f>'آبان 1400'!AV758</f>
        <v>54224316.440880008</v>
      </c>
      <c r="CF757" s="401">
        <f>'آبان 1400'!AW758</f>
        <v>74112168.215999991</v>
      </c>
      <c r="CG757" s="401">
        <f>'آبان 1400'!AX758</f>
        <v>5187851.7751199994</v>
      </c>
      <c r="CH757" s="401">
        <f>'آبان 1400'!AY758</f>
        <v>1422431.644088001</v>
      </c>
      <c r="CI757" s="401">
        <f>'آبان 1400'!AZ758</f>
        <v>0</v>
      </c>
      <c r="CJ757" s="401">
        <f>'آبان 1400'!BA758</f>
        <v>0</v>
      </c>
      <c r="CK757" s="401">
        <f>'آبان 1400'!BB758</f>
        <v>0</v>
      </c>
      <c r="CL757" s="401">
        <f>'آبان 1400'!BC758</f>
        <v>0</v>
      </c>
      <c r="CM757" s="401">
        <f>'آبان 1400'!BD758</f>
        <v>0</v>
      </c>
      <c r="CN757" s="401">
        <f>'آبان 1400'!BE758</f>
        <v>0</v>
      </c>
      <c r="CO757" s="401">
        <f>'آبان 1400'!BF758</f>
        <v>0</v>
      </c>
      <c r="CP757" s="401">
        <f>'آبان 1400'!BG758</f>
        <v>6610283.4192080004</v>
      </c>
      <c r="CQ757" s="401">
        <f>'آبان 1400'!BH758</f>
        <v>72812874</v>
      </c>
      <c r="CR757" s="401">
        <f t="shared" si="509"/>
        <v>79423158.216000006</v>
      </c>
      <c r="CS757" s="56">
        <f t="shared" si="510"/>
        <v>4659160</v>
      </c>
      <c r="CT757" s="400">
        <f t="shared" si="511"/>
        <v>2329580</v>
      </c>
      <c r="CU757" s="401">
        <f t="shared" si="512"/>
        <v>698874</v>
      </c>
      <c r="CV757" s="401">
        <f t="shared" si="513"/>
        <v>1120000</v>
      </c>
      <c r="CW757" s="56">
        <v>0</v>
      </c>
      <c r="CX757" s="401">
        <f t="shared" si="514"/>
        <v>88230772.216000006</v>
      </c>
      <c r="CY757" s="401">
        <f t="shared" si="515"/>
        <v>74112168.215999991</v>
      </c>
      <c r="CZ757" s="401">
        <f t="shared" si="516"/>
        <v>17045798.689679999</v>
      </c>
      <c r="DA757" s="401">
        <f t="shared" si="517"/>
        <v>105276570.90568</v>
      </c>
      <c r="DB757" s="401">
        <f t="shared" si="518"/>
        <v>100800</v>
      </c>
      <c r="DC757" s="401">
        <f t="shared" si="519"/>
        <v>105377370.90568</v>
      </c>
      <c r="DD757" s="406">
        <v>0</v>
      </c>
      <c r="DE757" s="401">
        <f t="shared" si="520"/>
        <v>8823077.2216000017</v>
      </c>
      <c r="DF757" s="401">
        <f t="shared" si="521"/>
        <v>4411538.6108000008</v>
      </c>
      <c r="DG757" s="401">
        <f t="shared" si="522"/>
        <v>92142755.073280007</v>
      </c>
      <c r="DH757" s="401">
        <f t="shared" si="523"/>
        <v>7687614</v>
      </c>
      <c r="DI757" s="401">
        <f t="shared" si="524"/>
        <v>84455141.073280007</v>
      </c>
      <c r="DJ757" s="401">
        <f t="shared" si="525"/>
        <v>0</v>
      </c>
      <c r="DL757" s="408">
        <f t="shared" si="526"/>
        <v>6638737.5</v>
      </c>
      <c r="DM757" s="408">
        <f t="shared" si="527"/>
        <v>-1979577.5</v>
      </c>
    </row>
    <row r="758" spans="1:117" s="56" customFormat="1" ht="21" x14ac:dyDescent="0.2">
      <c r="A758" s="192">
        <f t="shared" si="488"/>
        <v>2655495</v>
      </c>
      <c r="B758" s="137">
        <f>'آبان 1400'!B759</f>
        <v>753</v>
      </c>
      <c r="C758" s="137">
        <f>'آبان 1400'!C759</f>
        <v>553</v>
      </c>
      <c r="D758" s="137">
        <f>'آبان 1400'!D759</f>
        <v>13019</v>
      </c>
      <c r="E758" s="137" t="str">
        <f>'آبان 1400'!E759</f>
        <v>محمدرضا</v>
      </c>
      <c r="F758" s="137" t="str">
        <f>'آبان 1400'!F759</f>
        <v>کريمي</v>
      </c>
      <c r="G758" s="137" t="str">
        <f>'آبان 1400'!G759</f>
        <v>نگهبان</v>
      </c>
      <c r="H758" s="137" t="str">
        <f>'آبان 1400'!H759</f>
        <v>یزد</v>
      </c>
      <c r="I758" s="137" t="str">
        <f>'آبان 1400'!I759</f>
        <v>144-800-225135-1</v>
      </c>
      <c r="J758" s="137" t="str">
        <f>'آبان 1400'!J759</f>
        <v>4432609826</v>
      </c>
      <c r="K758" s="137" t="str">
        <f>'آبان 1400'!K759</f>
        <v>0012581310</v>
      </c>
      <c r="L758" s="137" t="str">
        <f>'آبان 1400'!L759</f>
        <v>یزد</v>
      </c>
      <c r="M758" s="137" t="str">
        <f>'آبان 1400'!M759</f>
        <v>نگهبان</v>
      </c>
      <c r="N758" s="121" t="str">
        <f>'آبان 1400'!N759</f>
        <v>*</v>
      </c>
      <c r="O758" s="120">
        <f>'آبان 1400'!O759</f>
        <v>0</v>
      </c>
      <c r="P758" s="122">
        <f>'آبان 1400'!P759</f>
        <v>0</v>
      </c>
      <c r="Q758" s="362">
        <f>'آبان 1400'!Q759</f>
        <v>30</v>
      </c>
      <c r="R758" s="362">
        <f>'آبان 1400'!R759</f>
        <v>120</v>
      </c>
      <c r="S758" s="362">
        <f>'آبان 1400'!S759</f>
        <v>110</v>
      </c>
      <c r="T758" s="362">
        <f>'آبان 1400'!T759</f>
        <v>29.33</v>
      </c>
      <c r="U758" s="138">
        <f>'آبان 1400'!U759</f>
        <v>0</v>
      </c>
      <c r="V758" s="121">
        <f>'آبان 1400'!W759</f>
        <v>0</v>
      </c>
      <c r="W758" s="122">
        <f>'آبان 1400'!X759</f>
        <v>0</v>
      </c>
      <c r="X758" s="370">
        <f>'آبان 1400'!Y759</f>
        <v>2</v>
      </c>
      <c r="Y758" s="370">
        <f>'آبان 1400'!Z759</f>
        <v>0</v>
      </c>
      <c r="Z758" s="139">
        <f>'آبان 1400'!AA759</f>
        <v>885165</v>
      </c>
      <c r="AA758" s="139">
        <f>'آبان 1400'!AB759</f>
        <v>46667</v>
      </c>
      <c r="AB758" s="139">
        <f>'آبان 1400'!AC759</f>
        <v>931832</v>
      </c>
      <c r="AC758" s="139">
        <f>'آبان 1400'!AD759</f>
        <v>4500000</v>
      </c>
      <c r="AD758" s="139">
        <f>'آبان 1400'!AE759</f>
        <v>6000000</v>
      </c>
      <c r="AE758" s="140">
        <f>'آبان 1400'!AF759</f>
        <v>177895.19999999998</v>
      </c>
      <c r="AF758" s="123">
        <f>'آبان 1400'!AG759</f>
        <v>26554950</v>
      </c>
      <c r="AG758" s="124">
        <f>'آبان 1400'!AH759</f>
        <v>1400010</v>
      </c>
      <c r="AH758" s="124">
        <f>'آبان 1400'!AI759</f>
        <v>21347423.999999996</v>
      </c>
      <c r="AI758" s="124">
        <f>'آبان 1400'!AJ759</f>
        <v>0</v>
      </c>
      <c r="AJ758" s="124">
        <f>'آبان 1400'!AK759</f>
        <v>4500000</v>
      </c>
      <c r="AK758" s="124">
        <f>'آبان 1400'!AL759</f>
        <v>6000000</v>
      </c>
      <c r="AL758" s="124">
        <f>'آبان 1400'!AM759</f>
        <v>4892117.9999999991</v>
      </c>
      <c r="AM758" s="124">
        <f>'آبان 1400'!AN759</f>
        <v>5217666.2159999991</v>
      </c>
      <c r="AN758" s="124">
        <f>'آبان 1400'!AO759</f>
        <v>0</v>
      </c>
      <c r="AO758" s="124">
        <f>'آبان 1400'!AP759</f>
        <v>4400000</v>
      </c>
      <c r="AP758" s="124">
        <f>'آبان 1400'!AQ759</f>
        <v>0</v>
      </c>
      <c r="AQ758" s="124">
        <f>'آبان 1400'!AR759</f>
        <v>0</v>
      </c>
      <c r="AR758" s="124">
        <f>'آبان 1400'!AS759</f>
        <v>0</v>
      </c>
      <c r="AS758" s="379">
        <f>'آبان 1400'!AT759</f>
        <v>0</v>
      </c>
      <c r="AT758" s="372">
        <f t="shared" si="489"/>
        <v>74312168.216000006</v>
      </c>
      <c r="AU758" s="174">
        <f>'آبان 1400'!AV759</f>
        <v>54210316.440880008</v>
      </c>
      <c r="AV758" s="142">
        <f>'آبان 1400'!AW759</f>
        <v>74312168.215999991</v>
      </c>
      <c r="AW758" s="143">
        <f t="shared" si="490"/>
        <v>5201851.7751199994</v>
      </c>
      <c r="AX758" s="76">
        <f t="shared" si="491"/>
        <v>1421031.644088001</v>
      </c>
      <c r="AY758" s="143">
        <f>'آبان 1400'!AZ759</f>
        <v>0</v>
      </c>
      <c r="AZ758" s="143">
        <f>'آبان 1400'!BA759</f>
        <v>0</v>
      </c>
      <c r="BA758" s="143">
        <f>'آبان 1400'!BB759</f>
        <v>0</v>
      </c>
      <c r="BB758" s="143">
        <f>'آبان 1400'!BC759</f>
        <v>0</v>
      </c>
      <c r="BC758" s="143">
        <f>'آبان 1400'!BD759</f>
        <v>0</v>
      </c>
      <c r="BD758" s="143">
        <f>'آبان 1400'!BE759</f>
        <v>0</v>
      </c>
      <c r="BE758" s="143">
        <f>'آبان 1400'!BF759</f>
        <v>0</v>
      </c>
      <c r="BF758" s="144">
        <f t="shared" si="492"/>
        <v>6622883.4192080004</v>
      </c>
      <c r="BG758" s="141">
        <f t="shared" si="493"/>
        <v>67689284</v>
      </c>
      <c r="BH758" s="145">
        <f t="shared" si="494"/>
        <v>74312168.216000006</v>
      </c>
      <c r="BI758" s="128">
        <f t="shared" si="487"/>
        <v>4659160</v>
      </c>
      <c r="BJ758" s="146">
        <f t="shared" si="495"/>
        <v>2329580</v>
      </c>
      <c r="BK758" s="146">
        <f t="shared" si="496"/>
        <v>698874</v>
      </c>
      <c r="BL758" s="147">
        <f t="shared" si="497"/>
        <v>1120000</v>
      </c>
      <c r="BM758" s="383">
        <v>0</v>
      </c>
      <c r="BN758" s="148">
        <f t="shared" si="498"/>
        <v>83119782.216000006</v>
      </c>
      <c r="BO758" s="149">
        <f t="shared" si="499"/>
        <v>74312168.215999991</v>
      </c>
      <c r="BP758" s="150">
        <f t="shared" si="500"/>
        <v>17091798.689679999</v>
      </c>
      <c r="BQ758" s="151">
        <f t="shared" si="501"/>
        <v>100211580.90568</v>
      </c>
      <c r="BR758" s="152">
        <f t="shared" si="502"/>
        <v>100800</v>
      </c>
      <c r="BS758" s="148">
        <f t="shared" si="503"/>
        <v>100312380.90568</v>
      </c>
      <c r="BT758" s="136">
        <v>0</v>
      </c>
      <c r="BU758" s="149">
        <f t="shared" si="504"/>
        <v>8311978.2216000007</v>
      </c>
      <c r="BV758" s="153">
        <f t="shared" si="505"/>
        <v>4155989.1108000004</v>
      </c>
      <c r="BW758" s="134">
        <f t="shared" si="506"/>
        <v>87844413.573280007</v>
      </c>
      <c r="BX758" s="148">
        <f t="shared" si="507"/>
        <v>7687614</v>
      </c>
      <c r="BY758" s="135">
        <f t="shared" si="508"/>
        <v>80156799.573280007</v>
      </c>
      <c r="CD758" s="400">
        <f>'آبان 1400'!AU759</f>
        <v>74312168.216000006</v>
      </c>
      <c r="CE758" s="401">
        <f>'آبان 1400'!AV759</f>
        <v>54210316.440880008</v>
      </c>
      <c r="CF758" s="401">
        <f>'آبان 1400'!AW759</f>
        <v>74312168.215999991</v>
      </c>
      <c r="CG758" s="401">
        <f>'آبان 1400'!AX759</f>
        <v>5201851.7751199994</v>
      </c>
      <c r="CH758" s="401">
        <f>'آبان 1400'!AY759</f>
        <v>1421031.644088001</v>
      </c>
      <c r="CI758" s="401">
        <f>'آبان 1400'!AZ759</f>
        <v>0</v>
      </c>
      <c r="CJ758" s="401">
        <f>'آبان 1400'!BA759</f>
        <v>0</v>
      </c>
      <c r="CK758" s="401">
        <f>'آبان 1400'!BB759</f>
        <v>0</v>
      </c>
      <c r="CL758" s="401">
        <f>'آبان 1400'!BC759</f>
        <v>0</v>
      </c>
      <c r="CM758" s="401">
        <f>'آبان 1400'!BD759</f>
        <v>0</v>
      </c>
      <c r="CN758" s="401">
        <f>'آبان 1400'!BE759</f>
        <v>0</v>
      </c>
      <c r="CO758" s="401">
        <f>'آبان 1400'!BF759</f>
        <v>0</v>
      </c>
      <c r="CP758" s="401">
        <f>'آبان 1400'!BG759</f>
        <v>6622883.4192080004</v>
      </c>
      <c r="CQ758" s="401">
        <f>'آبان 1400'!BH759</f>
        <v>67689284</v>
      </c>
      <c r="CR758" s="401">
        <f t="shared" si="509"/>
        <v>74312168.216000006</v>
      </c>
      <c r="CS758" s="56">
        <f t="shared" si="510"/>
        <v>4659160</v>
      </c>
      <c r="CT758" s="400">
        <f t="shared" si="511"/>
        <v>2329580</v>
      </c>
      <c r="CU758" s="401">
        <f t="shared" si="512"/>
        <v>698874</v>
      </c>
      <c r="CV758" s="401">
        <f t="shared" si="513"/>
        <v>1120000</v>
      </c>
      <c r="CW758" s="56">
        <v>0</v>
      </c>
      <c r="CX758" s="401">
        <f t="shared" si="514"/>
        <v>83119782.216000006</v>
      </c>
      <c r="CY758" s="401">
        <f t="shared" si="515"/>
        <v>74312168.215999991</v>
      </c>
      <c r="CZ758" s="401">
        <f t="shared" si="516"/>
        <v>17091798.689679999</v>
      </c>
      <c r="DA758" s="401">
        <f t="shared" si="517"/>
        <v>100211580.90568</v>
      </c>
      <c r="DB758" s="401">
        <f t="shared" si="518"/>
        <v>100800</v>
      </c>
      <c r="DC758" s="401">
        <f t="shared" si="519"/>
        <v>100312380.90568</v>
      </c>
      <c r="DD758" s="406">
        <v>0</v>
      </c>
      <c r="DE758" s="401">
        <f t="shared" si="520"/>
        <v>8311978.2216000007</v>
      </c>
      <c r="DF758" s="401">
        <f t="shared" si="521"/>
        <v>4155989.1108000004</v>
      </c>
      <c r="DG758" s="401">
        <f t="shared" si="522"/>
        <v>87844413.573280007</v>
      </c>
      <c r="DH758" s="401">
        <f t="shared" si="523"/>
        <v>7687614</v>
      </c>
      <c r="DI758" s="401">
        <f t="shared" si="524"/>
        <v>80156799.573280007</v>
      </c>
      <c r="DJ758" s="401">
        <f t="shared" si="525"/>
        <v>0</v>
      </c>
      <c r="DL758" s="408">
        <f t="shared" si="526"/>
        <v>6638737.5</v>
      </c>
      <c r="DM758" s="408">
        <f t="shared" si="527"/>
        <v>-1979577.5</v>
      </c>
    </row>
    <row r="759" spans="1:117" s="56" customFormat="1" ht="21" x14ac:dyDescent="0.2">
      <c r="A759" s="192">
        <f t="shared" si="488"/>
        <v>2655495</v>
      </c>
      <c r="B759" s="137">
        <f>'آبان 1400'!B760</f>
        <v>754</v>
      </c>
      <c r="C759" s="137">
        <f>'آبان 1400'!C760</f>
        <v>554</v>
      </c>
      <c r="D759" s="137">
        <f>'آبان 1400'!D760</f>
        <v>13018</v>
      </c>
      <c r="E759" s="137" t="str">
        <f>'آبان 1400'!E760</f>
        <v>داود</v>
      </c>
      <c r="F759" s="137" t="str">
        <f>'آبان 1400'!F760</f>
        <v>زارع کاریزی</v>
      </c>
      <c r="G759" s="137" t="str">
        <f>'آبان 1400'!G760</f>
        <v>نگهبان</v>
      </c>
      <c r="H759" s="137" t="str">
        <f>'آبان 1400'!H760</f>
        <v>یزد</v>
      </c>
      <c r="I759" s="137" t="str">
        <f>'آبان 1400'!I760</f>
        <v>144-813-9682835-1</v>
      </c>
      <c r="J759" s="137" t="str">
        <f>'آبان 1400'!J760</f>
        <v>0071261567</v>
      </c>
      <c r="K759" s="137" t="str">
        <f>'آبان 1400'!K760</f>
        <v>0071261567</v>
      </c>
      <c r="L759" s="137" t="str">
        <f>'آبان 1400'!L760</f>
        <v>یزد</v>
      </c>
      <c r="M759" s="137" t="str">
        <f>'آبان 1400'!M760</f>
        <v>نگهبان</v>
      </c>
      <c r="N759" s="121">
        <f>'آبان 1400'!N760</f>
        <v>0</v>
      </c>
      <c r="O759" s="120">
        <f>'آبان 1400'!O760</f>
        <v>0</v>
      </c>
      <c r="P759" s="122" t="str">
        <f>'آبان 1400'!P760</f>
        <v>*</v>
      </c>
      <c r="Q759" s="362">
        <f>'آبان 1400'!Q760</f>
        <v>30</v>
      </c>
      <c r="R759" s="362">
        <f>'آبان 1400'!R760</f>
        <v>120</v>
      </c>
      <c r="S759" s="362">
        <f>'آبان 1400'!S760</f>
        <v>220</v>
      </c>
      <c r="T759" s="362">
        <f>'آبان 1400'!T760</f>
        <v>29.33</v>
      </c>
      <c r="U759" s="138">
        <f>'آبان 1400'!U760</f>
        <v>0</v>
      </c>
      <c r="V759" s="121">
        <f>'آبان 1400'!W760</f>
        <v>0</v>
      </c>
      <c r="W759" s="122">
        <f>'آبان 1400'!X760</f>
        <v>0</v>
      </c>
      <c r="X759" s="370">
        <f>'آبان 1400'!Y760</f>
        <v>2</v>
      </c>
      <c r="Y759" s="370">
        <f>'آبان 1400'!Z760</f>
        <v>2</v>
      </c>
      <c r="Z759" s="139">
        <f>'آبان 1400'!AA760</f>
        <v>885165</v>
      </c>
      <c r="AA759" s="139">
        <f>'آبان 1400'!AB760</f>
        <v>46667</v>
      </c>
      <c r="AB759" s="139">
        <f>'آبان 1400'!AC760</f>
        <v>931832</v>
      </c>
      <c r="AC759" s="139">
        <f>'آبان 1400'!AD760</f>
        <v>4500000</v>
      </c>
      <c r="AD759" s="139">
        <f>'آبان 1400'!AE760</f>
        <v>6000000</v>
      </c>
      <c r="AE759" s="140">
        <f>'آبان 1400'!AF760</f>
        <v>177895.19999999998</v>
      </c>
      <c r="AF759" s="123">
        <f>'آبان 1400'!AG760</f>
        <v>26554950</v>
      </c>
      <c r="AG759" s="124">
        <f>'آبان 1400'!AH760</f>
        <v>1400010</v>
      </c>
      <c r="AH759" s="124">
        <f>'آبان 1400'!AI760</f>
        <v>21347423.999999996</v>
      </c>
      <c r="AI759" s="124">
        <f>'آبان 1400'!AJ760</f>
        <v>5310990</v>
      </c>
      <c r="AJ759" s="124">
        <f>'آبان 1400'!AK760</f>
        <v>4500000</v>
      </c>
      <c r="AK759" s="124">
        <f>'آبان 1400'!AL760</f>
        <v>6000000</v>
      </c>
      <c r="AL759" s="124">
        <f>'آبان 1400'!AM760</f>
        <v>9784235.9999999981</v>
      </c>
      <c r="AM759" s="124">
        <f>'آبان 1400'!AN760</f>
        <v>5217666.2159999991</v>
      </c>
      <c r="AN759" s="124">
        <f>'آبان 1400'!AO760</f>
        <v>0</v>
      </c>
      <c r="AO759" s="124">
        <f>'آبان 1400'!AP760</f>
        <v>3000000</v>
      </c>
      <c r="AP759" s="124">
        <f>'آبان 1400'!AQ760</f>
        <v>0</v>
      </c>
      <c r="AQ759" s="124">
        <f>'آبان 1400'!AR760</f>
        <v>0</v>
      </c>
      <c r="AR759" s="124">
        <f>'آبان 1400'!AS760</f>
        <v>0</v>
      </c>
      <c r="AS759" s="379">
        <f>'آبان 1400'!AT760</f>
        <v>0</v>
      </c>
      <c r="AT759" s="372">
        <f t="shared" si="489"/>
        <v>83115276.216000006</v>
      </c>
      <c r="AU759" s="174">
        <f>'آبان 1400'!AV760</f>
        <v>58857986.18088001</v>
      </c>
      <c r="AV759" s="142">
        <f>'آبان 1400'!AW760</f>
        <v>77804286.215999991</v>
      </c>
      <c r="AW759" s="143">
        <f t="shared" si="490"/>
        <v>5446300.0351200001</v>
      </c>
      <c r="AX759" s="76">
        <f t="shared" si="491"/>
        <v>1885798.6180880012</v>
      </c>
      <c r="AY759" s="143">
        <f>'آبان 1400'!AZ760</f>
        <v>0</v>
      </c>
      <c r="AZ759" s="143">
        <f>'آبان 1400'!BA760</f>
        <v>0</v>
      </c>
      <c r="BA759" s="143">
        <f>'آبان 1400'!BB760</f>
        <v>0</v>
      </c>
      <c r="BB759" s="143">
        <f>'آبان 1400'!BC760</f>
        <v>0</v>
      </c>
      <c r="BC759" s="143">
        <f>'آبان 1400'!BD760</f>
        <v>0</v>
      </c>
      <c r="BD759" s="143">
        <f>'آبان 1400'!BE760</f>
        <v>0</v>
      </c>
      <c r="BE759" s="143">
        <f>'آبان 1400'!BF760</f>
        <v>0</v>
      </c>
      <c r="BF759" s="144">
        <f t="shared" si="492"/>
        <v>7332098.6532080015</v>
      </c>
      <c r="BG759" s="141">
        <f t="shared" si="493"/>
        <v>75783177</v>
      </c>
      <c r="BH759" s="145">
        <f t="shared" si="494"/>
        <v>83115276.216000006</v>
      </c>
      <c r="BI759" s="128">
        <f t="shared" si="487"/>
        <v>4659160</v>
      </c>
      <c r="BJ759" s="146">
        <f t="shared" si="495"/>
        <v>2329580</v>
      </c>
      <c r="BK759" s="146">
        <f t="shared" si="496"/>
        <v>698874</v>
      </c>
      <c r="BL759" s="147">
        <f t="shared" si="497"/>
        <v>1120000</v>
      </c>
      <c r="BM759" s="383">
        <v>0</v>
      </c>
      <c r="BN759" s="148">
        <f t="shared" si="498"/>
        <v>91922890.216000006</v>
      </c>
      <c r="BO759" s="149">
        <f t="shared" si="499"/>
        <v>77804286.215999991</v>
      </c>
      <c r="BP759" s="150">
        <f t="shared" si="500"/>
        <v>17894985.82968</v>
      </c>
      <c r="BQ759" s="151">
        <f t="shared" si="501"/>
        <v>109817876.04568</v>
      </c>
      <c r="BR759" s="152">
        <f t="shared" si="502"/>
        <v>100800</v>
      </c>
      <c r="BS759" s="148">
        <f t="shared" si="503"/>
        <v>109918676.04568</v>
      </c>
      <c r="BT759" s="136">
        <v>0</v>
      </c>
      <c r="BU759" s="149">
        <f t="shared" si="504"/>
        <v>9192289.0216000006</v>
      </c>
      <c r="BV759" s="153">
        <f t="shared" si="505"/>
        <v>4596144.5108000003</v>
      </c>
      <c r="BW759" s="134">
        <f t="shared" si="506"/>
        <v>96130242.513280004</v>
      </c>
      <c r="BX759" s="148">
        <f t="shared" si="507"/>
        <v>7687614</v>
      </c>
      <c r="BY759" s="135">
        <f t="shared" si="508"/>
        <v>88442628.513280004</v>
      </c>
      <c r="CD759" s="400">
        <f>'آبان 1400'!AU760</f>
        <v>83115276.216000006</v>
      </c>
      <c r="CE759" s="401">
        <f>'آبان 1400'!AV760</f>
        <v>58857986.18088001</v>
      </c>
      <c r="CF759" s="401">
        <f>'آبان 1400'!AW760</f>
        <v>77804286.215999991</v>
      </c>
      <c r="CG759" s="401">
        <f>'آبان 1400'!AX760</f>
        <v>5446300.0351200001</v>
      </c>
      <c r="CH759" s="401">
        <f>'آبان 1400'!AY760</f>
        <v>1885798.6180880012</v>
      </c>
      <c r="CI759" s="401">
        <f>'آبان 1400'!AZ760</f>
        <v>0</v>
      </c>
      <c r="CJ759" s="401">
        <f>'آبان 1400'!BA760</f>
        <v>0</v>
      </c>
      <c r="CK759" s="401">
        <f>'آبان 1400'!BB760</f>
        <v>0</v>
      </c>
      <c r="CL759" s="401">
        <f>'آبان 1400'!BC760</f>
        <v>0</v>
      </c>
      <c r="CM759" s="401">
        <f>'آبان 1400'!BD760</f>
        <v>0</v>
      </c>
      <c r="CN759" s="401">
        <f>'آبان 1400'!BE760</f>
        <v>0</v>
      </c>
      <c r="CO759" s="401">
        <f>'آبان 1400'!BF760</f>
        <v>0</v>
      </c>
      <c r="CP759" s="401">
        <f>'آبان 1400'!BG760</f>
        <v>7332098.6532080015</v>
      </c>
      <c r="CQ759" s="401">
        <f>'آبان 1400'!BH760</f>
        <v>75783177</v>
      </c>
      <c r="CR759" s="401">
        <f t="shared" si="509"/>
        <v>83115276.216000006</v>
      </c>
      <c r="CS759" s="56">
        <f t="shared" si="510"/>
        <v>4659160</v>
      </c>
      <c r="CT759" s="400">
        <f t="shared" si="511"/>
        <v>2329580</v>
      </c>
      <c r="CU759" s="401">
        <f t="shared" si="512"/>
        <v>698874</v>
      </c>
      <c r="CV759" s="401">
        <f t="shared" si="513"/>
        <v>1120000</v>
      </c>
      <c r="CW759" s="56">
        <v>0</v>
      </c>
      <c r="CX759" s="401">
        <f t="shared" si="514"/>
        <v>91922890.216000006</v>
      </c>
      <c r="CY759" s="401">
        <f t="shared" si="515"/>
        <v>77804286.215999991</v>
      </c>
      <c r="CZ759" s="401">
        <f t="shared" si="516"/>
        <v>17894985.82968</v>
      </c>
      <c r="DA759" s="401">
        <f t="shared" si="517"/>
        <v>109817876.04568</v>
      </c>
      <c r="DB759" s="401">
        <f t="shared" si="518"/>
        <v>100800</v>
      </c>
      <c r="DC759" s="401">
        <f t="shared" si="519"/>
        <v>109918676.04568</v>
      </c>
      <c r="DD759" s="406">
        <v>0</v>
      </c>
      <c r="DE759" s="401">
        <f t="shared" si="520"/>
        <v>9192289.0216000006</v>
      </c>
      <c r="DF759" s="401">
        <f t="shared" si="521"/>
        <v>4596144.5108000003</v>
      </c>
      <c r="DG759" s="401">
        <f t="shared" si="522"/>
        <v>96130242.513280004</v>
      </c>
      <c r="DH759" s="401">
        <f t="shared" si="523"/>
        <v>7687614</v>
      </c>
      <c r="DI759" s="401">
        <f t="shared" si="524"/>
        <v>88442628.513280004</v>
      </c>
      <c r="DJ759" s="401">
        <f t="shared" si="525"/>
        <v>0</v>
      </c>
      <c r="DL759" s="408">
        <f t="shared" si="526"/>
        <v>6638737.5</v>
      </c>
      <c r="DM759" s="408">
        <f t="shared" si="527"/>
        <v>-1979577.5</v>
      </c>
    </row>
    <row r="760" spans="1:117" s="56" customFormat="1" ht="21" x14ac:dyDescent="0.2">
      <c r="A760" s="192">
        <f t="shared" si="488"/>
        <v>2655495</v>
      </c>
      <c r="B760" s="137">
        <f>'آبان 1400'!B761</f>
        <v>755</v>
      </c>
      <c r="C760" s="137">
        <f>'آبان 1400'!C761</f>
        <v>555</v>
      </c>
      <c r="D760" s="137">
        <f>'آبان 1400'!D761</f>
        <v>13020</v>
      </c>
      <c r="E760" s="137" t="str">
        <f>'آبان 1400'!E761</f>
        <v>غلامعباس</v>
      </c>
      <c r="F760" s="137" t="str">
        <f>'آبان 1400'!F761</f>
        <v>کریمی مسکونی</v>
      </c>
      <c r="G760" s="137" t="str">
        <f>'آبان 1400'!G761</f>
        <v>نگهبان</v>
      </c>
      <c r="H760" s="137" t="str">
        <f>'آبان 1400'!H761</f>
        <v>یزد</v>
      </c>
      <c r="I760" s="137" t="str">
        <f>'آبان 1400'!I761</f>
        <v>144-813-9136309-1</v>
      </c>
      <c r="J760" s="137" t="str">
        <f>'آبان 1400'!J761</f>
        <v>3031379551</v>
      </c>
      <c r="K760" s="137" t="str">
        <f>'آبان 1400'!K761</f>
        <v>0065916256</v>
      </c>
      <c r="L760" s="137" t="str">
        <f>'آبان 1400'!L761</f>
        <v>یزد</v>
      </c>
      <c r="M760" s="137" t="str">
        <f>'آبان 1400'!M761</f>
        <v>نگهبان</v>
      </c>
      <c r="N760" s="121">
        <f>'آبان 1400'!N761</f>
        <v>0</v>
      </c>
      <c r="O760" s="120" t="str">
        <f>'آبان 1400'!O761</f>
        <v>*</v>
      </c>
      <c r="P760" s="122">
        <f>'آبان 1400'!P761</f>
        <v>0</v>
      </c>
      <c r="Q760" s="362">
        <f>'آبان 1400'!Q761</f>
        <v>30</v>
      </c>
      <c r="R760" s="362">
        <f>'آبان 1400'!R761</f>
        <v>90</v>
      </c>
      <c r="S760" s="362">
        <f>'آبان 1400'!S761</f>
        <v>0</v>
      </c>
      <c r="T760" s="362">
        <f>'آبان 1400'!T761</f>
        <v>0</v>
      </c>
      <c r="U760" s="138">
        <f>'آبان 1400'!U761</f>
        <v>0</v>
      </c>
      <c r="V760" s="121">
        <f>'آبان 1400'!W761</f>
        <v>0</v>
      </c>
      <c r="W760" s="122">
        <f>'آبان 1400'!X761</f>
        <v>0</v>
      </c>
      <c r="X760" s="370">
        <f>'آبان 1400'!Y761</f>
        <v>3</v>
      </c>
      <c r="Y760" s="370">
        <f>'آبان 1400'!Z761</f>
        <v>2</v>
      </c>
      <c r="Z760" s="139">
        <f>'آبان 1400'!AA761</f>
        <v>885165</v>
      </c>
      <c r="AA760" s="139">
        <f>'آبان 1400'!AB761</f>
        <v>46667</v>
      </c>
      <c r="AB760" s="139">
        <f>'آبان 1400'!AC761</f>
        <v>931832</v>
      </c>
      <c r="AC760" s="139">
        <f>'آبان 1400'!AD761</f>
        <v>4500000</v>
      </c>
      <c r="AD760" s="139">
        <f>'آبان 1400'!AE761</f>
        <v>6000000</v>
      </c>
      <c r="AE760" s="140">
        <f>'آبان 1400'!AF761</f>
        <v>177895.19999999998</v>
      </c>
      <c r="AF760" s="123">
        <f>'آبان 1400'!AG761</f>
        <v>26554950</v>
      </c>
      <c r="AG760" s="124">
        <f>'آبان 1400'!AH761</f>
        <v>1400010</v>
      </c>
      <c r="AH760" s="124">
        <f>'آبان 1400'!AI761</f>
        <v>16010567.999999998</v>
      </c>
      <c r="AI760" s="124">
        <f>'آبان 1400'!AJ761</f>
        <v>5310990</v>
      </c>
      <c r="AJ760" s="124">
        <f>'آبان 1400'!AK761</f>
        <v>4500000</v>
      </c>
      <c r="AK760" s="124">
        <f>'آبان 1400'!AL761</f>
        <v>6000000</v>
      </c>
      <c r="AL760" s="124">
        <f>'آبان 1400'!AM761</f>
        <v>0</v>
      </c>
      <c r="AM760" s="124">
        <f>'آبان 1400'!AN761</f>
        <v>0</v>
      </c>
      <c r="AN760" s="124">
        <f>'آبان 1400'!AO761</f>
        <v>0</v>
      </c>
      <c r="AO760" s="124">
        <f>'آبان 1400'!AP761</f>
        <v>4400000</v>
      </c>
      <c r="AP760" s="124">
        <f>'آبان 1400'!AQ761</f>
        <v>0</v>
      </c>
      <c r="AQ760" s="124">
        <f>'آبان 1400'!AR761</f>
        <v>0</v>
      </c>
      <c r="AR760" s="124">
        <f>'آبان 1400'!AS761</f>
        <v>0</v>
      </c>
      <c r="AS760" s="379">
        <f>'آبان 1400'!AT761</f>
        <v>0</v>
      </c>
      <c r="AT760" s="372">
        <f t="shared" si="489"/>
        <v>64176518</v>
      </c>
      <c r="AU760" s="174">
        <f>'آبان 1400'!AV761</f>
        <v>39844941.039999999</v>
      </c>
      <c r="AV760" s="142">
        <f>'آبان 1400'!AW761</f>
        <v>58865528</v>
      </c>
      <c r="AW760" s="143">
        <f t="shared" si="490"/>
        <v>4120586.9600000004</v>
      </c>
      <c r="AX760" s="76">
        <f t="shared" si="491"/>
        <v>0</v>
      </c>
      <c r="AY760" s="143">
        <f>'آبان 1400'!AZ761</f>
        <v>0</v>
      </c>
      <c r="AZ760" s="143">
        <f>'آبان 1400'!BA761</f>
        <v>0</v>
      </c>
      <c r="BA760" s="143">
        <f>'آبان 1400'!BB761</f>
        <v>0</v>
      </c>
      <c r="BB760" s="143">
        <f>'آبان 1400'!BC761</f>
        <v>0</v>
      </c>
      <c r="BC760" s="143">
        <f>'آبان 1400'!BD761</f>
        <v>0</v>
      </c>
      <c r="BD760" s="143">
        <f>'آبان 1400'!BE761</f>
        <v>0</v>
      </c>
      <c r="BE760" s="143">
        <f>'آبان 1400'!BF761</f>
        <v>0</v>
      </c>
      <c r="BF760" s="144">
        <f t="shared" si="492"/>
        <v>4120586.9600000004</v>
      </c>
      <c r="BG760" s="141">
        <f t="shared" si="493"/>
        <v>60055931</v>
      </c>
      <c r="BH760" s="145">
        <f t="shared" si="494"/>
        <v>64176518</v>
      </c>
      <c r="BI760" s="128">
        <f t="shared" si="487"/>
        <v>4659160</v>
      </c>
      <c r="BJ760" s="146">
        <f t="shared" si="495"/>
        <v>2329580</v>
      </c>
      <c r="BK760" s="146">
        <f t="shared" si="496"/>
        <v>698874</v>
      </c>
      <c r="BL760" s="147">
        <f t="shared" si="497"/>
        <v>1120000</v>
      </c>
      <c r="BM760" s="383">
        <v>0</v>
      </c>
      <c r="BN760" s="148">
        <f t="shared" si="498"/>
        <v>72984132</v>
      </c>
      <c r="BO760" s="149">
        <f t="shared" si="499"/>
        <v>58865528</v>
      </c>
      <c r="BP760" s="150">
        <f t="shared" si="500"/>
        <v>13539071.440000001</v>
      </c>
      <c r="BQ760" s="151">
        <f t="shared" si="501"/>
        <v>86523203.439999998</v>
      </c>
      <c r="BR760" s="152">
        <f t="shared" si="502"/>
        <v>100800</v>
      </c>
      <c r="BS760" s="148">
        <f t="shared" si="503"/>
        <v>86624003.439999998</v>
      </c>
      <c r="BT760" s="136">
        <v>0</v>
      </c>
      <c r="BU760" s="149">
        <f t="shared" si="504"/>
        <v>7298413.2000000002</v>
      </c>
      <c r="BV760" s="153">
        <f t="shared" si="505"/>
        <v>3649206.6</v>
      </c>
      <c r="BW760" s="134">
        <f t="shared" si="506"/>
        <v>75676383.640000001</v>
      </c>
      <c r="BX760" s="148">
        <f t="shared" si="507"/>
        <v>7687614</v>
      </c>
      <c r="BY760" s="135">
        <f t="shared" si="508"/>
        <v>67988769.640000001</v>
      </c>
      <c r="CD760" s="400">
        <f>'آبان 1400'!AU761</f>
        <v>64176518</v>
      </c>
      <c r="CE760" s="401">
        <f>'آبان 1400'!AV761</f>
        <v>39844941.039999999</v>
      </c>
      <c r="CF760" s="401">
        <f>'آبان 1400'!AW761</f>
        <v>58865528</v>
      </c>
      <c r="CG760" s="401">
        <f>'آبان 1400'!AX761</f>
        <v>4120586.9600000004</v>
      </c>
      <c r="CH760" s="401">
        <f>'آبان 1400'!AY761</f>
        <v>0</v>
      </c>
      <c r="CI760" s="401">
        <f>'آبان 1400'!AZ761</f>
        <v>0</v>
      </c>
      <c r="CJ760" s="401">
        <f>'آبان 1400'!BA761</f>
        <v>0</v>
      </c>
      <c r="CK760" s="401">
        <f>'آبان 1400'!BB761</f>
        <v>0</v>
      </c>
      <c r="CL760" s="401">
        <f>'آبان 1400'!BC761</f>
        <v>0</v>
      </c>
      <c r="CM760" s="401">
        <f>'آبان 1400'!BD761</f>
        <v>0</v>
      </c>
      <c r="CN760" s="401">
        <f>'آبان 1400'!BE761</f>
        <v>0</v>
      </c>
      <c r="CO760" s="401">
        <f>'آبان 1400'!BF761</f>
        <v>0</v>
      </c>
      <c r="CP760" s="401">
        <f>'آبان 1400'!BG761</f>
        <v>4120586.9600000004</v>
      </c>
      <c r="CQ760" s="401">
        <f>'آبان 1400'!BH761</f>
        <v>60055931</v>
      </c>
      <c r="CR760" s="401">
        <f t="shared" si="509"/>
        <v>64176518</v>
      </c>
      <c r="CS760" s="56">
        <f t="shared" si="510"/>
        <v>4659160</v>
      </c>
      <c r="CT760" s="400">
        <f t="shared" si="511"/>
        <v>2329580</v>
      </c>
      <c r="CU760" s="401">
        <f t="shared" si="512"/>
        <v>698874</v>
      </c>
      <c r="CV760" s="401">
        <f t="shared" si="513"/>
        <v>1120000</v>
      </c>
      <c r="CW760" s="56">
        <v>0</v>
      </c>
      <c r="CX760" s="401">
        <f t="shared" si="514"/>
        <v>72984132</v>
      </c>
      <c r="CY760" s="401">
        <f t="shared" si="515"/>
        <v>58865528</v>
      </c>
      <c r="CZ760" s="401">
        <f t="shared" si="516"/>
        <v>13539071.440000001</v>
      </c>
      <c r="DA760" s="401">
        <f t="shared" si="517"/>
        <v>86523203.439999998</v>
      </c>
      <c r="DB760" s="401">
        <f t="shared" si="518"/>
        <v>100800</v>
      </c>
      <c r="DC760" s="401">
        <f t="shared" si="519"/>
        <v>86624003.439999998</v>
      </c>
      <c r="DD760" s="406">
        <v>0</v>
      </c>
      <c r="DE760" s="401">
        <f t="shared" si="520"/>
        <v>7298413.2000000002</v>
      </c>
      <c r="DF760" s="401">
        <f t="shared" si="521"/>
        <v>3649206.6</v>
      </c>
      <c r="DG760" s="401">
        <f t="shared" si="522"/>
        <v>75676383.640000001</v>
      </c>
      <c r="DH760" s="401">
        <f t="shared" si="523"/>
        <v>7687614</v>
      </c>
      <c r="DI760" s="401">
        <f t="shared" si="524"/>
        <v>67988769.640000001</v>
      </c>
      <c r="DJ760" s="401">
        <f t="shared" si="525"/>
        <v>0</v>
      </c>
      <c r="DL760" s="408">
        <f t="shared" si="526"/>
        <v>6638737.5</v>
      </c>
      <c r="DM760" s="408">
        <f t="shared" si="527"/>
        <v>-1979577.5</v>
      </c>
    </row>
    <row r="761" spans="1:117" s="56" customFormat="1" ht="21" x14ac:dyDescent="0.2">
      <c r="A761" s="192">
        <f t="shared" si="488"/>
        <v>2655495</v>
      </c>
      <c r="B761" s="137">
        <f>'آبان 1400'!B762</f>
        <v>756</v>
      </c>
      <c r="C761" s="137">
        <f>'آبان 1400'!C762</f>
        <v>556</v>
      </c>
      <c r="D761" s="137">
        <f>'آبان 1400'!D762</f>
        <v>13017</v>
      </c>
      <c r="E761" s="137" t="str">
        <f>'آبان 1400'!E762</f>
        <v>حسین</v>
      </c>
      <c r="F761" s="137" t="str">
        <f>'آبان 1400'!F762</f>
        <v>دهقان نیری</v>
      </c>
      <c r="G761" s="137" t="str">
        <f>'آبان 1400'!G762</f>
        <v>نگهبان</v>
      </c>
      <c r="H761" s="137" t="str">
        <f>'آبان 1400'!H762</f>
        <v>یزد</v>
      </c>
      <c r="I761" s="137" t="str">
        <f>'آبان 1400'!I762</f>
        <v>144-813-4126570-1</v>
      </c>
      <c r="J761" s="137" t="str">
        <f>'آبان 1400'!J762</f>
        <v>5520015120</v>
      </c>
      <c r="K761" s="137" t="str">
        <f>'آبان 1400'!K762</f>
        <v>0080657386</v>
      </c>
      <c r="L761" s="137" t="str">
        <f>'آبان 1400'!L762</f>
        <v>یزد</v>
      </c>
      <c r="M761" s="137" t="str">
        <f>'آبان 1400'!M762</f>
        <v>نگهبان</v>
      </c>
      <c r="N761" s="121" t="str">
        <f>'آبان 1400'!N762</f>
        <v>*</v>
      </c>
      <c r="O761" s="120">
        <f>'آبان 1400'!O762</f>
        <v>0</v>
      </c>
      <c r="P761" s="122">
        <f>'آبان 1400'!P762</f>
        <v>0</v>
      </c>
      <c r="Q761" s="362">
        <f>'آبان 1400'!Q762</f>
        <v>30</v>
      </c>
      <c r="R761" s="362">
        <f>'آبان 1400'!R762</f>
        <v>120</v>
      </c>
      <c r="S761" s="362">
        <f>'آبان 1400'!S762</f>
        <v>110</v>
      </c>
      <c r="T761" s="362">
        <f>'آبان 1400'!T762</f>
        <v>29.33</v>
      </c>
      <c r="U761" s="138">
        <f>'آبان 1400'!U762</f>
        <v>0</v>
      </c>
      <c r="V761" s="121">
        <f>'آبان 1400'!W762</f>
        <v>0</v>
      </c>
      <c r="W761" s="122">
        <f>'آبان 1400'!X762</f>
        <v>0</v>
      </c>
      <c r="X761" s="370">
        <f>'آبان 1400'!Y762</f>
        <v>0</v>
      </c>
      <c r="Y761" s="370">
        <f>'آبان 1400'!Z762</f>
        <v>0</v>
      </c>
      <c r="Z761" s="139">
        <f>'آبان 1400'!AA762</f>
        <v>885165</v>
      </c>
      <c r="AA761" s="139">
        <f>'آبان 1400'!AB762</f>
        <v>0</v>
      </c>
      <c r="AB761" s="139">
        <f>'آبان 1400'!AC762</f>
        <v>885165</v>
      </c>
      <c r="AC761" s="139">
        <f>'آبان 1400'!AD762</f>
        <v>4500000</v>
      </c>
      <c r="AD761" s="139">
        <f>'آبان 1400'!AE762</f>
        <v>6000000</v>
      </c>
      <c r="AE761" s="140">
        <f>'آبان 1400'!AF762</f>
        <v>168986.04545454544</v>
      </c>
      <c r="AF761" s="123">
        <f>'آبان 1400'!AG762</f>
        <v>26554950</v>
      </c>
      <c r="AG761" s="124">
        <f>'آبان 1400'!AH762</f>
        <v>0</v>
      </c>
      <c r="AH761" s="124">
        <f>'آبان 1400'!AI762</f>
        <v>20278325.454545453</v>
      </c>
      <c r="AI761" s="124">
        <f>'آبان 1400'!AJ762</f>
        <v>0</v>
      </c>
      <c r="AJ761" s="124">
        <f>'آبان 1400'!AK762</f>
        <v>4500000</v>
      </c>
      <c r="AK761" s="124">
        <f>'آبان 1400'!AL762</f>
        <v>6000000</v>
      </c>
      <c r="AL761" s="124">
        <f>'آبان 1400'!AM762</f>
        <v>4647116.25</v>
      </c>
      <c r="AM761" s="124">
        <f>'آبان 1400'!AN762</f>
        <v>4956360.7131818179</v>
      </c>
      <c r="AN761" s="124">
        <f>'آبان 1400'!AO762</f>
        <v>0</v>
      </c>
      <c r="AO761" s="124">
        <f>'آبان 1400'!AP762</f>
        <v>3000000</v>
      </c>
      <c r="AP761" s="124">
        <f>'آبان 1400'!AQ762</f>
        <v>0</v>
      </c>
      <c r="AQ761" s="124">
        <f>'آبان 1400'!AR762</f>
        <v>0</v>
      </c>
      <c r="AR761" s="124">
        <f>'آبان 1400'!AS762</f>
        <v>0</v>
      </c>
      <c r="AS761" s="379">
        <f>'آبان 1400'!AT762</f>
        <v>0</v>
      </c>
      <c r="AT761" s="372">
        <f t="shared" si="489"/>
        <v>69936752.417727262</v>
      </c>
      <c r="AU761" s="174">
        <f>'آبان 1400'!AV762</f>
        <v>51541179.748486355</v>
      </c>
      <c r="AV761" s="142">
        <f>'آبان 1400'!AW762</f>
        <v>69936752.417727262</v>
      </c>
      <c r="AW761" s="143">
        <f t="shared" si="490"/>
        <v>4895572.6692409087</v>
      </c>
      <c r="AX761" s="76">
        <f t="shared" si="491"/>
        <v>1154117.9748486355</v>
      </c>
      <c r="AY761" s="143">
        <f>'آبان 1400'!AZ762</f>
        <v>0</v>
      </c>
      <c r="AZ761" s="143">
        <f>'آبان 1400'!BA762</f>
        <v>0</v>
      </c>
      <c r="BA761" s="143">
        <f>'آبان 1400'!BB762</f>
        <v>0</v>
      </c>
      <c r="BB761" s="143">
        <f>'آبان 1400'!BC762</f>
        <v>0</v>
      </c>
      <c r="BC761" s="143">
        <f>'آبان 1400'!BD762</f>
        <v>0</v>
      </c>
      <c r="BD761" s="143">
        <f>'آبان 1400'!BE762</f>
        <v>0</v>
      </c>
      <c r="BE761" s="143">
        <f>'آبان 1400'!BF762</f>
        <v>0</v>
      </c>
      <c r="BF761" s="144">
        <f t="shared" si="492"/>
        <v>6049690.6440895442</v>
      </c>
      <c r="BG761" s="141">
        <f t="shared" si="493"/>
        <v>63887061</v>
      </c>
      <c r="BH761" s="145">
        <f t="shared" si="494"/>
        <v>69936752.417727262</v>
      </c>
      <c r="BI761" s="128">
        <f t="shared" si="487"/>
        <v>4425825</v>
      </c>
      <c r="BJ761" s="146">
        <f t="shared" si="495"/>
        <v>2212912.5</v>
      </c>
      <c r="BK761" s="146">
        <f t="shared" si="496"/>
        <v>663873.75</v>
      </c>
      <c r="BL761" s="147">
        <f t="shared" si="497"/>
        <v>1120000</v>
      </c>
      <c r="BM761" s="383">
        <v>0</v>
      </c>
      <c r="BN761" s="148">
        <f t="shared" si="498"/>
        <v>78359363.667727262</v>
      </c>
      <c r="BO761" s="149">
        <f t="shared" si="499"/>
        <v>69936752.417727262</v>
      </c>
      <c r="BP761" s="150">
        <f t="shared" si="500"/>
        <v>16085453.056077272</v>
      </c>
      <c r="BQ761" s="151">
        <f t="shared" ref="BQ761:BQ818" si="528">BN761+BP761</f>
        <v>94444816.723804533</v>
      </c>
      <c r="BR761" s="152">
        <f t="shared" ref="BR761:BR818" si="529">BL761*9%</f>
        <v>100800</v>
      </c>
      <c r="BS761" s="148">
        <f t="shared" ref="BS761:BS818" si="530">BQ761+BR761</f>
        <v>94545616.723804533</v>
      </c>
      <c r="BT761" s="136">
        <v>0</v>
      </c>
      <c r="BU761" s="149">
        <f t="shared" si="504"/>
        <v>7835936.3667727262</v>
      </c>
      <c r="BV761" s="153">
        <f t="shared" si="505"/>
        <v>3917968.1833863631</v>
      </c>
      <c r="BW761" s="134">
        <f t="shared" si="506"/>
        <v>82791712.173645437</v>
      </c>
      <c r="BX761" s="148">
        <f t="shared" si="507"/>
        <v>7302611.25</v>
      </c>
      <c r="BY761" s="135">
        <f t="shared" si="508"/>
        <v>75489100.923645437</v>
      </c>
      <c r="CD761" s="400">
        <f>'آبان 1400'!AU762</f>
        <v>69936752.417727262</v>
      </c>
      <c r="CE761" s="401">
        <f>'آبان 1400'!AV762</f>
        <v>51541179.748486355</v>
      </c>
      <c r="CF761" s="401">
        <f>'آبان 1400'!AW762</f>
        <v>69936752.417727262</v>
      </c>
      <c r="CG761" s="401">
        <f>'آبان 1400'!AX762</f>
        <v>4895572.6692409087</v>
      </c>
      <c r="CH761" s="401">
        <f>'آبان 1400'!AY762</f>
        <v>1154117.9748486355</v>
      </c>
      <c r="CI761" s="401">
        <f>'آبان 1400'!AZ762</f>
        <v>0</v>
      </c>
      <c r="CJ761" s="401">
        <f>'آبان 1400'!BA762</f>
        <v>0</v>
      </c>
      <c r="CK761" s="401">
        <f>'آبان 1400'!BB762</f>
        <v>0</v>
      </c>
      <c r="CL761" s="401">
        <f>'آبان 1400'!BC762</f>
        <v>0</v>
      </c>
      <c r="CM761" s="401">
        <f>'آبان 1400'!BD762</f>
        <v>0</v>
      </c>
      <c r="CN761" s="401">
        <f>'آبان 1400'!BE762</f>
        <v>0</v>
      </c>
      <c r="CO761" s="401">
        <f>'آبان 1400'!BF762</f>
        <v>0</v>
      </c>
      <c r="CP761" s="401">
        <f>'آبان 1400'!BG762</f>
        <v>6049690.6440895442</v>
      </c>
      <c r="CQ761" s="401">
        <f>'آبان 1400'!BH762</f>
        <v>63887061</v>
      </c>
      <c r="CR761" s="401">
        <f t="shared" si="509"/>
        <v>69936752.417727262</v>
      </c>
      <c r="CS761" s="56">
        <f t="shared" si="510"/>
        <v>4425825</v>
      </c>
      <c r="CT761" s="400">
        <f t="shared" si="511"/>
        <v>2212912.5</v>
      </c>
      <c r="CU761" s="401">
        <f t="shared" si="512"/>
        <v>663873.75</v>
      </c>
      <c r="CV761" s="401">
        <f t="shared" si="513"/>
        <v>1120000</v>
      </c>
      <c r="CW761" s="56">
        <v>0</v>
      </c>
      <c r="CX761" s="401">
        <f t="shared" si="514"/>
        <v>78359363.667727262</v>
      </c>
      <c r="CY761" s="401">
        <f t="shared" si="515"/>
        <v>69936752.417727262</v>
      </c>
      <c r="CZ761" s="401">
        <f t="shared" si="516"/>
        <v>16085453.056077272</v>
      </c>
      <c r="DA761" s="401">
        <f t="shared" si="517"/>
        <v>94444816.723804533</v>
      </c>
      <c r="DB761" s="401">
        <f t="shared" si="518"/>
        <v>100800</v>
      </c>
      <c r="DC761" s="401">
        <f t="shared" si="519"/>
        <v>94545616.723804533</v>
      </c>
      <c r="DD761" s="406">
        <v>0</v>
      </c>
      <c r="DE761" s="401">
        <f t="shared" si="520"/>
        <v>7835936.3667727262</v>
      </c>
      <c r="DF761" s="401">
        <f t="shared" si="521"/>
        <v>3917968.1833863631</v>
      </c>
      <c r="DG761" s="401">
        <f t="shared" si="522"/>
        <v>82791712.173645437</v>
      </c>
      <c r="DH761" s="401">
        <f t="shared" si="523"/>
        <v>7302611.25</v>
      </c>
      <c r="DI761" s="401">
        <f t="shared" si="524"/>
        <v>75489100.923645437</v>
      </c>
      <c r="DJ761" s="401">
        <f t="shared" si="525"/>
        <v>0</v>
      </c>
      <c r="DL761" s="408">
        <f t="shared" si="526"/>
        <v>6638737.5</v>
      </c>
      <c r="DM761" s="408">
        <f t="shared" si="527"/>
        <v>-2212912.5</v>
      </c>
    </row>
    <row r="762" spans="1:117" s="56" customFormat="1" ht="21" x14ac:dyDescent="0.2">
      <c r="A762" s="192">
        <f t="shared" si="488"/>
        <v>2655495</v>
      </c>
      <c r="B762" s="137">
        <f>'آبان 1400'!B763</f>
        <v>757</v>
      </c>
      <c r="C762" s="137">
        <f>'آبان 1400'!C763</f>
        <v>86</v>
      </c>
      <c r="D762" s="137">
        <f>'آبان 1400'!D763</f>
        <v>0</v>
      </c>
      <c r="E762" s="137" t="str">
        <f>'آبان 1400'!E763</f>
        <v xml:space="preserve">مجید </v>
      </c>
      <c r="F762" s="137" t="str">
        <f>'آبان 1400'!F763</f>
        <v>عرفانیان زرعی</v>
      </c>
      <c r="G762" s="137" t="str">
        <f>'آبان 1400'!G763</f>
        <v>نگهبان</v>
      </c>
      <c r="H762" s="137" t="str">
        <f>'آبان 1400'!H763</f>
        <v>تهران</v>
      </c>
      <c r="I762" s="137" t="str">
        <f>'آبان 1400'!I763</f>
        <v>374-700-3586395-1</v>
      </c>
      <c r="J762" s="137" t="str">
        <f>'آبان 1400'!J763</f>
        <v>0053889932</v>
      </c>
      <c r="K762" s="137" t="str">
        <f>'آبان 1400'!K763</f>
        <v>0022060108</v>
      </c>
      <c r="L762" s="137" t="str">
        <f>'آبان 1400'!L763</f>
        <v>تهران</v>
      </c>
      <c r="M762" s="137" t="str">
        <f>'آبان 1400'!M763</f>
        <v>نگهبان</v>
      </c>
      <c r="N762" s="121" t="str">
        <f>'آبان 1400'!N763</f>
        <v>*</v>
      </c>
      <c r="O762" s="120">
        <f>'آبان 1400'!O763</f>
        <v>0</v>
      </c>
      <c r="P762" s="122">
        <f>'آبان 1400'!P763</f>
        <v>0</v>
      </c>
      <c r="Q762" s="362">
        <f>'آبان 1400'!Q763</f>
        <v>30</v>
      </c>
      <c r="R762" s="362">
        <f>'آبان 1400'!R763</f>
        <v>120</v>
      </c>
      <c r="S762" s="362">
        <f>'آبان 1400'!S763</f>
        <v>110</v>
      </c>
      <c r="T762" s="362">
        <f>'آبان 1400'!T763</f>
        <v>29.33</v>
      </c>
      <c r="U762" s="138">
        <f>'آبان 1400'!U763</f>
        <v>0</v>
      </c>
      <c r="V762" s="121">
        <f>'آبان 1400'!W763</f>
        <v>0</v>
      </c>
      <c r="W762" s="122">
        <f>'آبان 1400'!X763</f>
        <v>0</v>
      </c>
      <c r="X762" s="370">
        <f>'آبان 1400'!Y763</f>
        <v>3</v>
      </c>
      <c r="Y762" s="370">
        <f>'آبان 1400'!Z763</f>
        <v>1</v>
      </c>
      <c r="Z762" s="139">
        <f>'آبان 1400'!AA763</f>
        <v>885165</v>
      </c>
      <c r="AA762" s="139">
        <f>'آبان 1400'!AB763</f>
        <v>0</v>
      </c>
      <c r="AB762" s="139">
        <f>'آبان 1400'!AC763</f>
        <v>885165</v>
      </c>
      <c r="AC762" s="139">
        <f>'آبان 1400'!AD763</f>
        <v>4500000</v>
      </c>
      <c r="AD762" s="139">
        <f>'آبان 1400'!AE763</f>
        <v>6000000</v>
      </c>
      <c r="AE762" s="140">
        <f>'آبان 1400'!AF763</f>
        <v>168986.04545454544</v>
      </c>
      <c r="AF762" s="123">
        <f>'آبان 1400'!AG763</f>
        <v>26554950</v>
      </c>
      <c r="AG762" s="124">
        <f>'آبان 1400'!AH763</f>
        <v>0</v>
      </c>
      <c r="AH762" s="124">
        <f>'آبان 1400'!AI763</f>
        <v>20278325.454545453</v>
      </c>
      <c r="AI762" s="124">
        <f>'آبان 1400'!AJ763</f>
        <v>2655495</v>
      </c>
      <c r="AJ762" s="124">
        <f>'آبان 1400'!AK763</f>
        <v>4500000</v>
      </c>
      <c r="AK762" s="124">
        <f>'آبان 1400'!AL763</f>
        <v>6000000</v>
      </c>
      <c r="AL762" s="124">
        <f>'آبان 1400'!AM763</f>
        <v>4647116.25</v>
      </c>
      <c r="AM762" s="124">
        <f>'آبان 1400'!AN763</f>
        <v>4956360.7131818179</v>
      </c>
      <c r="AN762" s="124">
        <f>'آبان 1400'!AO763</f>
        <v>0</v>
      </c>
      <c r="AO762" s="124">
        <f>'آبان 1400'!AP763</f>
        <v>2400000</v>
      </c>
      <c r="AP762" s="124">
        <f>'آبان 1400'!AQ763</f>
        <v>0</v>
      </c>
      <c r="AQ762" s="124">
        <f>'آبان 1400'!AR763</f>
        <v>0</v>
      </c>
      <c r="AR762" s="124">
        <f>'آبان 1400'!AS763</f>
        <v>0</v>
      </c>
      <c r="AS762" s="379">
        <f>'آبان 1400'!AT763</f>
        <v>0</v>
      </c>
      <c r="AT762" s="372">
        <f t="shared" si="489"/>
        <v>71992247.417727277</v>
      </c>
      <c r="AU762" s="174">
        <f>'آبان 1400'!AV763</f>
        <v>51583179.74848637</v>
      </c>
      <c r="AV762" s="142">
        <f>'آبان 1400'!AW763</f>
        <v>69336752.417727262</v>
      </c>
      <c r="AW762" s="143">
        <f t="shared" si="490"/>
        <v>4853572.6692409087</v>
      </c>
      <c r="AX762" s="76">
        <f t="shared" si="491"/>
        <v>1158317.9748486371</v>
      </c>
      <c r="AY762" s="143">
        <f>'آبان 1400'!AZ763</f>
        <v>0</v>
      </c>
      <c r="AZ762" s="143">
        <f>'آبان 1400'!BA763</f>
        <v>0</v>
      </c>
      <c r="BA762" s="143">
        <f>'آبان 1400'!BB763</f>
        <v>0</v>
      </c>
      <c r="BB762" s="143">
        <f>'آبان 1400'!BC763</f>
        <v>0</v>
      </c>
      <c r="BC762" s="143">
        <f>'آبان 1400'!BD763</f>
        <v>0</v>
      </c>
      <c r="BD762" s="143">
        <f>'آبان 1400'!BE763</f>
        <v>0</v>
      </c>
      <c r="BE762" s="143">
        <f>'آبان 1400'!BF763</f>
        <v>0</v>
      </c>
      <c r="BF762" s="144">
        <f t="shared" si="492"/>
        <v>6011890.6440895461</v>
      </c>
      <c r="BG762" s="141">
        <f t="shared" si="493"/>
        <v>65980356</v>
      </c>
      <c r="BH762" s="145">
        <f t="shared" si="494"/>
        <v>71992247.417727277</v>
      </c>
      <c r="BI762" s="128">
        <f t="shared" si="487"/>
        <v>4425825</v>
      </c>
      <c r="BJ762" s="146">
        <f t="shared" si="495"/>
        <v>2212912.5</v>
      </c>
      <c r="BK762" s="146">
        <f t="shared" si="496"/>
        <v>663873.75</v>
      </c>
      <c r="BL762" s="147">
        <f t="shared" si="497"/>
        <v>1120000</v>
      </c>
      <c r="BM762" s="383">
        <v>0</v>
      </c>
      <c r="BN762" s="148">
        <f t="shared" si="498"/>
        <v>80414858.667727277</v>
      </c>
      <c r="BO762" s="149">
        <f t="shared" si="499"/>
        <v>69336752.417727262</v>
      </c>
      <c r="BP762" s="150">
        <f t="shared" si="500"/>
        <v>15947453.056077272</v>
      </c>
      <c r="BQ762" s="151">
        <f t="shared" si="528"/>
        <v>96362311.723804548</v>
      </c>
      <c r="BR762" s="152">
        <f t="shared" si="529"/>
        <v>100800</v>
      </c>
      <c r="BS762" s="148">
        <f t="shared" si="530"/>
        <v>96463111.723804548</v>
      </c>
      <c r="BT762" s="136">
        <v>0</v>
      </c>
      <c r="BU762" s="149">
        <f t="shared" si="504"/>
        <v>8041485.866772728</v>
      </c>
      <c r="BV762" s="153">
        <f t="shared" si="505"/>
        <v>4020742.933386364</v>
      </c>
      <c r="BW762" s="134">
        <f t="shared" si="506"/>
        <v>84400882.923645452</v>
      </c>
      <c r="BX762" s="148">
        <f t="shared" si="507"/>
        <v>7302611.25</v>
      </c>
      <c r="BY762" s="135">
        <f t="shared" si="508"/>
        <v>77098271.673645452</v>
      </c>
      <c r="CD762" s="400">
        <f>'آبان 1400'!AU763</f>
        <v>71992247.417727277</v>
      </c>
      <c r="CE762" s="401">
        <f>'آبان 1400'!AV763</f>
        <v>51583179.74848637</v>
      </c>
      <c r="CF762" s="401">
        <f>'آبان 1400'!AW763</f>
        <v>69336752.417727262</v>
      </c>
      <c r="CG762" s="401">
        <f>'آبان 1400'!AX763</f>
        <v>4853572.6692409087</v>
      </c>
      <c r="CH762" s="401">
        <f>'آبان 1400'!AY763</f>
        <v>1158317.9748486371</v>
      </c>
      <c r="CI762" s="401">
        <f>'آبان 1400'!AZ763</f>
        <v>0</v>
      </c>
      <c r="CJ762" s="401">
        <f>'آبان 1400'!BA763</f>
        <v>0</v>
      </c>
      <c r="CK762" s="401">
        <f>'آبان 1400'!BB763</f>
        <v>0</v>
      </c>
      <c r="CL762" s="401">
        <f>'آبان 1400'!BC763</f>
        <v>0</v>
      </c>
      <c r="CM762" s="401">
        <f>'آبان 1400'!BD763</f>
        <v>0</v>
      </c>
      <c r="CN762" s="401">
        <f>'آبان 1400'!BE763</f>
        <v>0</v>
      </c>
      <c r="CO762" s="401">
        <f>'آبان 1400'!BF763</f>
        <v>0</v>
      </c>
      <c r="CP762" s="401">
        <f>'آبان 1400'!BG763</f>
        <v>6011890.6440895461</v>
      </c>
      <c r="CQ762" s="401">
        <f>'آبان 1400'!BH763</f>
        <v>65980356</v>
      </c>
      <c r="CR762" s="401">
        <f t="shared" si="509"/>
        <v>71992247.417727277</v>
      </c>
      <c r="CS762" s="56">
        <f t="shared" si="510"/>
        <v>4425825</v>
      </c>
      <c r="CT762" s="400">
        <f t="shared" si="511"/>
        <v>2212912.5</v>
      </c>
      <c r="CU762" s="401">
        <f t="shared" si="512"/>
        <v>663873.75</v>
      </c>
      <c r="CV762" s="401">
        <f t="shared" si="513"/>
        <v>1120000</v>
      </c>
      <c r="CW762" s="56">
        <v>0</v>
      </c>
      <c r="CX762" s="401">
        <f t="shared" si="514"/>
        <v>80414858.667727277</v>
      </c>
      <c r="CY762" s="401">
        <f t="shared" si="515"/>
        <v>69336752.417727262</v>
      </c>
      <c r="CZ762" s="401">
        <f t="shared" si="516"/>
        <v>15947453.056077272</v>
      </c>
      <c r="DA762" s="401">
        <f t="shared" si="517"/>
        <v>96362311.723804548</v>
      </c>
      <c r="DB762" s="401">
        <f t="shared" si="518"/>
        <v>100800</v>
      </c>
      <c r="DC762" s="401">
        <f t="shared" si="519"/>
        <v>96463111.723804548</v>
      </c>
      <c r="DD762" s="406">
        <v>0</v>
      </c>
      <c r="DE762" s="401">
        <f t="shared" si="520"/>
        <v>8041485.866772728</v>
      </c>
      <c r="DF762" s="401">
        <f t="shared" si="521"/>
        <v>4020742.933386364</v>
      </c>
      <c r="DG762" s="401">
        <f t="shared" si="522"/>
        <v>84400882.923645452</v>
      </c>
      <c r="DH762" s="401">
        <f t="shared" si="523"/>
        <v>7302611.25</v>
      </c>
      <c r="DI762" s="401">
        <f t="shared" si="524"/>
        <v>77098271.673645452</v>
      </c>
      <c r="DJ762" s="401">
        <f t="shared" si="525"/>
        <v>0</v>
      </c>
      <c r="DL762" s="408">
        <f t="shared" si="526"/>
        <v>6638737.5</v>
      </c>
      <c r="DM762" s="408">
        <f t="shared" si="527"/>
        <v>-2212912.5</v>
      </c>
    </row>
    <row r="763" spans="1:117" s="56" customFormat="1" ht="21" x14ac:dyDescent="0.2">
      <c r="A763" s="192">
        <f t="shared" si="488"/>
        <v>2655495</v>
      </c>
      <c r="B763" s="137">
        <f>'آبان 1400'!B764</f>
        <v>758</v>
      </c>
      <c r="C763" s="137">
        <f>'آبان 1400'!C764</f>
        <v>222</v>
      </c>
      <c r="D763" s="137">
        <f>'آبان 1400'!D764</f>
        <v>0</v>
      </c>
      <c r="E763" s="137" t="str">
        <f>'آبان 1400'!E764</f>
        <v xml:space="preserve">علیرضا </v>
      </c>
      <c r="F763" s="137" t="str">
        <f>'آبان 1400'!F764</f>
        <v>خرد پپشه</v>
      </c>
      <c r="G763" s="137" t="str">
        <f>'آبان 1400'!G764</f>
        <v>نگهبان</v>
      </c>
      <c r="H763" s="137" t="str">
        <f>'آبان 1400'!H764</f>
        <v>ش.تهران</v>
      </c>
      <c r="I763" s="137" t="str">
        <f>'آبان 1400'!I764</f>
        <v>390-700-4376076-1</v>
      </c>
      <c r="J763" s="137" t="str">
        <f>'آبان 1400'!J764</f>
        <v>0076078124</v>
      </c>
      <c r="K763" s="137">
        <f>'آبان 1400'!K764</f>
        <v>0</v>
      </c>
      <c r="L763" s="137" t="str">
        <f>'آبان 1400'!L764</f>
        <v>شهرستانهای استان تهران</v>
      </c>
      <c r="M763" s="137" t="str">
        <f>'آبان 1400'!M764</f>
        <v>نگهبان</v>
      </c>
      <c r="N763" s="121" t="str">
        <f>'آبان 1400'!N764</f>
        <v>*</v>
      </c>
      <c r="O763" s="120">
        <f>'آبان 1400'!O764</f>
        <v>0</v>
      </c>
      <c r="P763" s="122">
        <f>'آبان 1400'!P764</f>
        <v>0</v>
      </c>
      <c r="Q763" s="362">
        <f>'آبان 1400'!Q764</f>
        <v>30</v>
      </c>
      <c r="R763" s="362">
        <f>'آبان 1400'!R764</f>
        <v>120</v>
      </c>
      <c r="S763" s="362">
        <f>'آبان 1400'!S764</f>
        <v>110</v>
      </c>
      <c r="T763" s="362">
        <f>'آبان 1400'!T764</f>
        <v>29.33</v>
      </c>
      <c r="U763" s="138">
        <f>'آبان 1400'!U764</f>
        <v>0</v>
      </c>
      <c r="V763" s="121">
        <f>'آبان 1400'!W764</f>
        <v>0</v>
      </c>
      <c r="W763" s="122">
        <f>'آبان 1400'!X764</f>
        <v>0</v>
      </c>
      <c r="X763" s="370">
        <f>'آبان 1400'!Y764</f>
        <v>0</v>
      </c>
      <c r="Y763" s="370">
        <f>'آبان 1400'!Z764</f>
        <v>1</v>
      </c>
      <c r="Z763" s="139">
        <f>'آبان 1400'!AA764</f>
        <v>885165</v>
      </c>
      <c r="AA763" s="139">
        <f>'آبان 1400'!AB764</f>
        <v>0</v>
      </c>
      <c r="AB763" s="139">
        <f>'آبان 1400'!AC764</f>
        <v>885165</v>
      </c>
      <c r="AC763" s="139">
        <f>'آبان 1400'!AD764</f>
        <v>4500000</v>
      </c>
      <c r="AD763" s="139">
        <f>'آبان 1400'!AE764</f>
        <v>6000000</v>
      </c>
      <c r="AE763" s="140">
        <f>'آبان 1400'!AF764</f>
        <v>168986.04545454544</v>
      </c>
      <c r="AF763" s="123">
        <f>'آبان 1400'!AG764</f>
        <v>26554950</v>
      </c>
      <c r="AG763" s="124">
        <f>'آبان 1400'!AH764</f>
        <v>0</v>
      </c>
      <c r="AH763" s="124">
        <f>'آبان 1400'!AI764</f>
        <v>20278325.454545453</v>
      </c>
      <c r="AI763" s="124">
        <f>'آبان 1400'!AJ764</f>
        <v>2655495</v>
      </c>
      <c r="AJ763" s="124">
        <f>'آبان 1400'!AK764</f>
        <v>4500000</v>
      </c>
      <c r="AK763" s="124">
        <f>'آبان 1400'!AL764</f>
        <v>6000000</v>
      </c>
      <c r="AL763" s="124">
        <f>'آبان 1400'!AM764</f>
        <v>4647116.25</v>
      </c>
      <c r="AM763" s="124">
        <f>'آبان 1400'!AN764</f>
        <v>4956360.7131818179</v>
      </c>
      <c r="AN763" s="124">
        <f>'آبان 1400'!AO764</f>
        <v>0</v>
      </c>
      <c r="AO763" s="124">
        <f>'آبان 1400'!AP764</f>
        <v>3000000</v>
      </c>
      <c r="AP763" s="124">
        <f>'آبان 1400'!AQ764</f>
        <v>0</v>
      </c>
      <c r="AQ763" s="124">
        <f>'آبان 1400'!AR764</f>
        <v>0</v>
      </c>
      <c r="AR763" s="124">
        <f>'آبان 1400'!AS764</f>
        <v>0</v>
      </c>
      <c r="AS763" s="379">
        <f>'آبان 1400'!AT764</f>
        <v>0</v>
      </c>
      <c r="AT763" s="372">
        <f t="shared" si="489"/>
        <v>72592247.417727277</v>
      </c>
      <c r="AU763" s="174">
        <f>'آبان 1400'!AV764</f>
        <v>51541179.74848637</v>
      </c>
      <c r="AV763" s="142">
        <f>'آبان 1400'!AW764</f>
        <v>69936752.417727262</v>
      </c>
      <c r="AW763" s="143">
        <f t="shared" si="490"/>
        <v>4895572.6692409087</v>
      </c>
      <c r="AX763" s="76">
        <f t="shared" si="491"/>
        <v>1154117.9748486371</v>
      </c>
      <c r="AY763" s="143">
        <f>'آبان 1400'!AZ764</f>
        <v>0</v>
      </c>
      <c r="AZ763" s="143">
        <f>'آبان 1400'!BA764</f>
        <v>0</v>
      </c>
      <c r="BA763" s="143">
        <f>'آبان 1400'!BB764</f>
        <v>0</v>
      </c>
      <c r="BB763" s="143">
        <f>'آبان 1400'!BC764</f>
        <v>0</v>
      </c>
      <c r="BC763" s="143">
        <f>'آبان 1400'!BD764</f>
        <v>0</v>
      </c>
      <c r="BD763" s="143">
        <f>'آبان 1400'!BE764</f>
        <v>0</v>
      </c>
      <c r="BE763" s="143">
        <f>'آبان 1400'!BF764</f>
        <v>0</v>
      </c>
      <c r="BF763" s="144">
        <f t="shared" si="492"/>
        <v>6049690.6440895461</v>
      </c>
      <c r="BG763" s="141">
        <f t="shared" si="493"/>
        <v>66542556</v>
      </c>
      <c r="BH763" s="145">
        <f t="shared" si="494"/>
        <v>72592247.417727277</v>
      </c>
      <c r="BI763" s="128">
        <f t="shared" si="487"/>
        <v>4425825</v>
      </c>
      <c r="BJ763" s="146">
        <f t="shared" si="495"/>
        <v>2212912.5</v>
      </c>
      <c r="BK763" s="146">
        <f t="shared" si="496"/>
        <v>663873.75</v>
      </c>
      <c r="BL763" s="147">
        <f t="shared" si="497"/>
        <v>1120000</v>
      </c>
      <c r="BM763" s="383">
        <v>0</v>
      </c>
      <c r="BN763" s="148">
        <f t="shared" si="498"/>
        <v>81014858.667727277</v>
      </c>
      <c r="BO763" s="149">
        <f t="shared" si="499"/>
        <v>69936752.417727262</v>
      </c>
      <c r="BP763" s="150">
        <f t="shared" si="500"/>
        <v>16085453.056077272</v>
      </c>
      <c r="BQ763" s="151">
        <f t="shared" si="528"/>
        <v>97100311.723804548</v>
      </c>
      <c r="BR763" s="152">
        <f t="shared" si="529"/>
        <v>100800</v>
      </c>
      <c r="BS763" s="148">
        <f t="shared" si="530"/>
        <v>97201111.723804548</v>
      </c>
      <c r="BT763" s="136">
        <v>0</v>
      </c>
      <c r="BU763" s="149">
        <f t="shared" si="504"/>
        <v>8101485.866772728</v>
      </c>
      <c r="BV763" s="153">
        <f t="shared" si="505"/>
        <v>4050742.933386364</v>
      </c>
      <c r="BW763" s="134">
        <f t="shared" si="506"/>
        <v>85048882.923645452</v>
      </c>
      <c r="BX763" s="148">
        <f t="shared" si="507"/>
        <v>7302611.25</v>
      </c>
      <c r="BY763" s="135">
        <f t="shared" si="508"/>
        <v>77746271.673645452</v>
      </c>
      <c r="CD763" s="400">
        <f>'آبان 1400'!AU764</f>
        <v>72592247.417727277</v>
      </c>
      <c r="CE763" s="401">
        <f>'آبان 1400'!AV764</f>
        <v>51541179.74848637</v>
      </c>
      <c r="CF763" s="401">
        <f>'آبان 1400'!AW764</f>
        <v>69936752.417727262</v>
      </c>
      <c r="CG763" s="401">
        <f>'آبان 1400'!AX764</f>
        <v>4895572.6692409087</v>
      </c>
      <c r="CH763" s="401">
        <f>'آبان 1400'!AY764</f>
        <v>1154117.9748486371</v>
      </c>
      <c r="CI763" s="401">
        <f>'آبان 1400'!AZ764</f>
        <v>0</v>
      </c>
      <c r="CJ763" s="401">
        <f>'آبان 1400'!BA764</f>
        <v>0</v>
      </c>
      <c r="CK763" s="401">
        <f>'آبان 1400'!BB764</f>
        <v>0</v>
      </c>
      <c r="CL763" s="401">
        <f>'آبان 1400'!BC764</f>
        <v>0</v>
      </c>
      <c r="CM763" s="401">
        <f>'آبان 1400'!BD764</f>
        <v>0</v>
      </c>
      <c r="CN763" s="401">
        <f>'آبان 1400'!BE764</f>
        <v>0</v>
      </c>
      <c r="CO763" s="401">
        <f>'آبان 1400'!BF764</f>
        <v>0</v>
      </c>
      <c r="CP763" s="401">
        <f>'آبان 1400'!BG764</f>
        <v>6049690.6440895461</v>
      </c>
      <c r="CQ763" s="401">
        <f>'آبان 1400'!BH764</f>
        <v>66542556</v>
      </c>
      <c r="CR763" s="401">
        <f t="shared" si="509"/>
        <v>72592247.417727277</v>
      </c>
      <c r="CS763" s="56">
        <f t="shared" si="510"/>
        <v>4425825</v>
      </c>
      <c r="CT763" s="400">
        <f t="shared" si="511"/>
        <v>2212912.5</v>
      </c>
      <c r="CU763" s="401">
        <f t="shared" si="512"/>
        <v>663873.75</v>
      </c>
      <c r="CV763" s="401">
        <f t="shared" si="513"/>
        <v>1120000</v>
      </c>
      <c r="CW763" s="56">
        <v>0</v>
      </c>
      <c r="CX763" s="401">
        <f t="shared" si="514"/>
        <v>81014858.667727277</v>
      </c>
      <c r="CY763" s="401">
        <f t="shared" si="515"/>
        <v>69936752.417727262</v>
      </c>
      <c r="CZ763" s="401">
        <f t="shared" si="516"/>
        <v>16085453.056077272</v>
      </c>
      <c r="DA763" s="401">
        <f t="shared" si="517"/>
        <v>97100311.723804548</v>
      </c>
      <c r="DB763" s="401">
        <f t="shared" si="518"/>
        <v>100800</v>
      </c>
      <c r="DC763" s="401">
        <f t="shared" si="519"/>
        <v>97201111.723804548</v>
      </c>
      <c r="DD763" s="406">
        <v>0</v>
      </c>
      <c r="DE763" s="401">
        <f t="shared" si="520"/>
        <v>8101485.866772728</v>
      </c>
      <c r="DF763" s="401">
        <f t="shared" si="521"/>
        <v>4050742.933386364</v>
      </c>
      <c r="DG763" s="401">
        <f t="shared" si="522"/>
        <v>85048882.923645452</v>
      </c>
      <c r="DH763" s="401">
        <f t="shared" si="523"/>
        <v>7302611.25</v>
      </c>
      <c r="DI763" s="401">
        <f t="shared" si="524"/>
        <v>77746271.673645452</v>
      </c>
      <c r="DJ763" s="401">
        <f t="shared" si="525"/>
        <v>0</v>
      </c>
      <c r="DL763" s="408">
        <f t="shared" si="526"/>
        <v>6638737.5</v>
      </c>
      <c r="DM763" s="408">
        <f t="shared" si="527"/>
        <v>-2212912.5</v>
      </c>
    </row>
    <row r="764" spans="1:117" s="56" customFormat="1" ht="21" x14ac:dyDescent="0.2">
      <c r="A764" s="192">
        <f t="shared" si="488"/>
        <v>2655495</v>
      </c>
      <c r="B764" s="137">
        <f>'آبان 1400'!B765</f>
        <v>759</v>
      </c>
      <c r="C764" s="137">
        <f>'آبان 1400'!C765</f>
        <v>223</v>
      </c>
      <c r="D764" s="137">
        <f>'آبان 1400'!D765</f>
        <v>0</v>
      </c>
      <c r="E764" s="137" t="str">
        <f>'آبان 1400'!E765</f>
        <v>مصطفی</v>
      </c>
      <c r="F764" s="137" t="str">
        <f>'آبان 1400'!F765</f>
        <v>کوهی</v>
      </c>
      <c r="G764" s="137" t="str">
        <f>'آبان 1400'!G765</f>
        <v>نگهبان</v>
      </c>
      <c r="H764" s="137" t="str">
        <f>'آبان 1400'!H765</f>
        <v>ش.تهران</v>
      </c>
      <c r="I764" s="137" t="str">
        <f>'آبان 1400'!I765</f>
        <v>366-700-4380102-1</v>
      </c>
      <c r="J764" s="137">
        <f>'آبان 1400'!J765</f>
        <v>4011430951</v>
      </c>
      <c r="K764" s="137">
        <f>'آبان 1400'!K765</f>
        <v>0</v>
      </c>
      <c r="L764" s="137" t="str">
        <f>'آبان 1400'!L765</f>
        <v>ش.تهران</v>
      </c>
      <c r="M764" s="137" t="str">
        <f>'آبان 1400'!M765</f>
        <v>نگهبان</v>
      </c>
      <c r="N764" s="121" t="str">
        <f>'آبان 1400'!N765</f>
        <v>*</v>
      </c>
      <c r="O764" s="120">
        <f>'آبان 1400'!O765</f>
        <v>0</v>
      </c>
      <c r="P764" s="122">
        <f>'آبان 1400'!P765</f>
        <v>0</v>
      </c>
      <c r="Q764" s="362">
        <f>'آبان 1400'!Q765</f>
        <v>30</v>
      </c>
      <c r="R764" s="362">
        <f>'آبان 1400'!R765</f>
        <v>120</v>
      </c>
      <c r="S764" s="362">
        <f>'آبان 1400'!S765</f>
        <v>110</v>
      </c>
      <c r="T764" s="362">
        <f>'آبان 1400'!T765</f>
        <v>29.33</v>
      </c>
      <c r="U764" s="138">
        <f>'آبان 1400'!U765</f>
        <v>0</v>
      </c>
      <c r="V764" s="121">
        <f>'آبان 1400'!W765</f>
        <v>0</v>
      </c>
      <c r="W764" s="122">
        <f>'آبان 1400'!X765</f>
        <v>0</v>
      </c>
      <c r="X764" s="370">
        <f>'آبان 1400'!Y765</f>
        <v>0</v>
      </c>
      <c r="Y764" s="370">
        <f>'آبان 1400'!Z765</f>
        <v>2</v>
      </c>
      <c r="Z764" s="139">
        <f>'آبان 1400'!AA765</f>
        <v>885165</v>
      </c>
      <c r="AA764" s="139">
        <f>'آبان 1400'!AB765</f>
        <v>0</v>
      </c>
      <c r="AB764" s="139">
        <f>'آبان 1400'!AC765</f>
        <v>885165</v>
      </c>
      <c r="AC764" s="139">
        <f>'آبان 1400'!AD765</f>
        <v>4500000</v>
      </c>
      <c r="AD764" s="139">
        <f>'آبان 1400'!AE765</f>
        <v>6000000</v>
      </c>
      <c r="AE764" s="140">
        <f>'آبان 1400'!AF765</f>
        <v>168986.04545454544</v>
      </c>
      <c r="AF764" s="123">
        <f>'آبان 1400'!AG765</f>
        <v>26554950</v>
      </c>
      <c r="AG764" s="124">
        <f>'آبان 1400'!AH765</f>
        <v>0</v>
      </c>
      <c r="AH764" s="124">
        <f>'آبان 1400'!AI765</f>
        <v>20278325.454545453</v>
      </c>
      <c r="AI764" s="124">
        <f>'آبان 1400'!AJ765</f>
        <v>5310990</v>
      </c>
      <c r="AJ764" s="124">
        <f>'آبان 1400'!AK765</f>
        <v>4500000</v>
      </c>
      <c r="AK764" s="124">
        <f>'آبان 1400'!AL765</f>
        <v>6000000</v>
      </c>
      <c r="AL764" s="124">
        <f>'آبان 1400'!AM765</f>
        <v>4647116.25</v>
      </c>
      <c r="AM764" s="124">
        <f>'آبان 1400'!AN765</f>
        <v>4956360.7131818179</v>
      </c>
      <c r="AN764" s="124">
        <f>'آبان 1400'!AO765</f>
        <v>0</v>
      </c>
      <c r="AO764" s="124">
        <f>'آبان 1400'!AP765</f>
        <v>2600000</v>
      </c>
      <c r="AP764" s="124">
        <f>'آبان 1400'!AQ765</f>
        <v>0</v>
      </c>
      <c r="AQ764" s="124">
        <f>'آبان 1400'!AR765</f>
        <v>0</v>
      </c>
      <c r="AR764" s="124">
        <f>'آبان 1400'!AS765</f>
        <v>0</v>
      </c>
      <c r="AS764" s="379">
        <f>'آبان 1400'!AT765</f>
        <v>0</v>
      </c>
      <c r="AT764" s="372">
        <f t="shared" si="489"/>
        <v>74847742.417727277</v>
      </c>
      <c r="AU764" s="174">
        <f>'آبان 1400'!AV765</f>
        <v>51569179.74848637</v>
      </c>
      <c r="AV764" s="142">
        <f>'آبان 1400'!AW765</f>
        <v>69536752.417727262</v>
      </c>
      <c r="AW764" s="143">
        <f t="shared" si="490"/>
        <v>4867572.6692409087</v>
      </c>
      <c r="AX764" s="76">
        <f t="shared" si="491"/>
        <v>1156917.9748486371</v>
      </c>
      <c r="AY764" s="143">
        <f>'آبان 1400'!AZ765</f>
        <v>0</v>
      </c>
      <c r="AZ764" s="143">
        <f>'آبان 1400'!BA765</f>
        <v>0</v>
      </c>
      <c r="BA764" s="143">
        <f>'آبان 1400'!BB765</f>
        <v>0</v>
      </c>
      <c r="BB764" s="143">
        <f>'آبان 1400'!BC765</f>
        <v>0</v>
      </c>
      <c r="BC764" s="143">
        <f>'آبان 1400'!BD765</f>
        <v>0</v>
      </c>
      <c r="BD764" s="143">
        <f>'آبان 1400'!BE765</f>
        <v>0</v>
      </c>
      <c r="BE764" s="143">
        <f>'آبان 1400'!BF765</f>
        <v>0</v>
      </c>
      <c r="BF764" s="144">
        <f t="shared" si="492"/>
        <v>6024490.6440895461</v>
      </c>
      <c r="BG764" s="141">
        <f t="shared" si="493"/>
        <v>68823251</v>
      </c>
      <c r="BH764" s="145">
        <f t="shared" si="494"/>
        <v>74847742.417727277</v>
      </c>
      <c r="BI764" s="128">
        <f t="shared" si="487"/>
        <v>4425825</v>
      </c>
      <c r="BJ764" s="146">
        <f t="shared" si="495"/>
        <v>2212912.5</v>
      </c>
      <c r="BK764" s="146">
        <f t="shared" si="496"/>
        <v>663873.75</v>
      </c>
      <c r="BL764" s="147">
        <f t="shared" si="497"/>
        <v>1120000</v>
      </c>
      <c r="BM764" s="383">
        <v>0</v>
      </c>
      <c r="BN764" s="148">
        <f t="shared" si="498"/>
        <v>83270353.667727277</v>
      </c>
      <c r="BO764" s="149">
        <f t="shared" si="499"/>
        <v>69536752.417727262</v>
      </c>
      <c r="BP764" s="150">
        <f t="shared" si="500"/>
        <v>15993453.056077272</v>
      </c>
      <c r="BQ764" s="151">
        <f t="shared" si="528"/>
        <v>99263806.723804548</v>
      </c>
      <c r="BR764" s="152">
        <f t="shared" si="529"/>
        <v>100800</v>
      </c>
      <c r="BS764" s="148">
        <f t="shared" si="530"/>
        <v>99364606.723804548</v>
      </c>
      <c r="BT764" s="136">
        <v>0</v>
      </c>
      <c r="BU764" s="149">
        <f t="shared" si="504"/>
        <v>8327035.366772728</v>
      </c>
      <c r="BV764" s="153">
        <f t="shared" si="505"/>
        <v>4163517.683386364</v>
      </c>
      <c r="BW764" s="134">
        <f t="shared" si="506"/>
        <v>86874053.673645452</v>
      </c>
      <c r="BX764" s="148">
        <f t="shared" si="507"/>
        <v>7302611.25</v>
      </c>
      <c r="BY764" s="135">
        <f t="shared" si="508"/>
        <v>79571442.423645452</v>
      </c>
      <c r="CD764" s="400">
        <f>'آبان 1400'!AU765</f>
        <v>74847742.417727277</v>
      </c>
      <c r="CE764" s="401">
        <f>'آبان 1400'!AV765</f>
        <v>51569179.74848637</v>
      </c>
      <c r="CF764" s="401">
        <f>'آبان 1400'!AW765</f>
        <v>69536752.417727262</v>
      </c>
      <c r="CG764" s="401">
        <f>'آبان 1400'!AX765</f>
        <v>4867572.6692409087</v>
      </c>
      <c r="CH764" s="401">
        <f>'آبان 1400'!AY765</f>
        <v>1156917.9748486371</v>
      </c>
      <c r="CI764" s="401">
        <f>'آبان 1400'!AZ765</f>
        <v>0</v>
      </c>
      <c r="CJ764" s="401">
        <f>'آبان 1400'!BA765</f>
        <v>0</v>
      </c>
      <c r="CK764" s="401">
        <f>'آبان 1400'!BB765</f>
        <v>0</v>
      </c>
      <c r="CL764" s="401">
        <f>'آبان 1400'!BC765</f>
        <v>0</v>
      </c>
      <c r="CM764" s="401">
        <f>'آبان 1400'!BD765</f>
        <v>0</v>
      </c>
      <c r="CN764" s="401">
        <f>'آبان 1400'!BE765</f>
        <v>0</v>
      </c>
      <c r="CO764" s="401">
        <f>'آبان 1400'!BF765</f>
        <v>0</v>
      </c>
      <c r="CP764" s="401">
        <f>'آبان 1400'!BG765</f>
        <v>6024490.6440895461</v>
      </c>
      <c r="CQ764" s="401">
        <f>'آبان 1400'!BH765</f>
        <v>68823251</v>
      </c>
      <c r="CR764" s="401">
        <f t="shared" si="509"/>
        <v>74847742.417727277</v>
      </c>
      <c r="CS764" s="56">
        <f t="shared" si="510"/>
        <v>4425825</v>
      </c>
      <c r="CT764" s="400">
        <f t="shared" si="511"/>
        <v>2212912.5</v>
      </c>
      <c r="CU764" s="401">
        <f t="shared" si="512"/>
        <v>663873.75</v>
      </c>
      <c r="CV764" s="401">
        <f t="shared" si="513"/>
        <v>1120000</v>
      </c>
      <c r="CW764" s="56">
        <v>0</v>
      </c>
      <c r="CX764" s="401">
        <f t="shared" si="514"/>
        <v>83270353.667727277</v>
      </c>
      <c r="CY764" s="401">
        <f t="shared" si="515"/>
        <v>69536752.417727262</v>
      </c>
      <c r="CZ764" s="401">
        <f t="shared" si="516"/>
        <v>15993453.056077272</v>
      </c>
      <c r="DA764" s="401">
        <f t="shared" si="517"/>
        <v>99263806.723804548</v>
      </c>
      <c r="DB764" s="401">
        <f t="shared" si="518"/>
        <v>100800</v>
      </c>
      <c r="DC764" s="401">
        <f t="shared" si="519"/>
        <v>99364606.723804548</v>
      </c>
      <c r="DD764" s="406">
        <v>0</v>
      </c>
      <c r="DE764" s="401">
        <f t="shared" si="520"/>
        <v>8327035.366772728</v>
      </c>
      <c r="DF764" s="401">
        <f t="shared" si="521"/>
        <v>4163517.683386364</v>
      </c>
      <c r="DG764" s="401">
        <f t="shared" si="522"/>
        <v>86874053.673645452</v>
      </c>
      <c r="DH764" s="401">
        <f t="shared" si="523"/>
        <v>7302611.25</v>
      </c>
      <c r="DI764" s="401">
        <f t="shared" si="524"/>
        <v>79571442.423645452</v>
      </c>
      <c r="DJ764" s="401">
        <f t="shared" si="525"/>
        <v>0</v>
      </c>
      <c r="DL764" s="408">
        <f t="shared" si="526"/>
        <v>6638737.5</v>
      </c>
      <c r="DM764" s="408">
        <f t="shared" si="527"/>
        <v>-2212912.5</v>
      </c>
    </row>
    <row r="765" spans="1:117" s="56" customFormat="1" ht="21" x14ac:dyDescent="0.2">
      <c r="A765" s="192">
        <f t="shared" si="488"/>
        <v>2655495</v>
      </c>
      <c r="B765" s="137">
        <f>'آبان 1400'!B766</f>
        <v>760</v>
      </c>
      <c r="C765" s="137">
        <f>'آبان 1400'!C766</f>
        <v>376</v>
      </c>
      <c r="D765" s="137">
        <f>'آبان 1400'!D766</f>
        <v>0</v>
      </c>
      <c r="E765" s="137" t="str">
        <f>'آبان 1400'!E766</f>
        <v xml:space="preserve">جواد </v>
      </c>
      <c r="F765" s="137" t="str">
        <f>'آبان 1400'!F766</f>
        <v>سجادیان</v>
      </c>
      <c r="G765" s="137" t="str">
        <f>'آبان 1400'!G766</f>
        <v>نگهبان</v>
      </c>
      <c r="H765" s="137" t="str">
        <f>'آبان 1400'!H766</f>
        <v>فارس</v>
      </c>
      <c r="I765" s="137" t="str">
        <f>'آبان 1400'!I766</f>
        <v>301-700-4374865-1</v>
      </c>
      <c r="J765" s="137">
        <f>'آبان 1400'!J766</f>
        <v>2282812743</v>
      </c>
      <c r="K765" s="137">
        <f>'آبان 1400'!K766</f>
        <v>63617401</v>
      </c>
      <c r="L765" s="137" t="str">
        <f>'آبان 1400'!L766</f>
        <v>فارس</v>
      </c>
      <c r="M765" s="137" t="str">
        <f>'آبان 1400'!M766</f>
        <v>نگهبان</v>
      </c>
      <c r="N765" s="121" t="str">
        <f>'آبان 1400'!N766</f>
        <v>*</v>
      </c>
      <c r="O765" s="120">
        <f>'آبان 1400'!O766</f>
        <v>0</v>
      </c>
      <c r="P765" s="122">
        <f>'آبان 1400'!P766</f>
        <v>0</v>
      </c>
      <c r="Q765" s="362">
        <f>'آبان 1400'!Q766</f>
        <v>30</v>
      </c>
      <c r="R765" s="362">
        <f>'آبان 1400'!R766</f>
        <v>120</v>
      </c>
      <c r="S765" s="362">
        <f>'آبان 1400'!S766</f>
        <v>110</v>
      </c>
      <c r="T765" s="362">
        <f>'آبان 1400'!T766</f>
        <v>29.33</v>
      </c>
      <c r="U765" s="138">
        <f>'آبان 1400'!U766</f>
        <v>0</v>
      </c>
      <c r="V765" s="121">
        <f>'آبان 1400'!W766</f>
        <v>0</v>
      </c>
      <c r="W765" s="122">
        <f>'آبان 1400'!X766</f>
        <v>0</v>
      </c>
      <c r="X765" s="370">
        <f>'آبان 1400'!Y766</f>
        <v>0</v>
      </c>
      <c r="Y765" s="370">
        <f>'آبان 1400'!Z766</f>
        <v>0</v>
      </c>
      <c r="Z765" s="139">
        <f>'آبان 1400'!AA766</f>
        <v>885165</v>
      </c>
      <c r="AA765" s="139">
        <f>'آبان 1400'!AB766</f>
        <v>0</v>
      </c>
      <c r="AB765" s="139">
        <f>'آبان 1400'!AC766</f>
        <v>885165</v>
      </c>
      <c r="AC765" s="139">
        <f>'آبان 1400'!AD766</f>
        <v>4500000</v>
      </c>
      <c r="AD765" s="139">
        <f>'آبان 1400'!AE766</f>
        <v>6000000</v>
      </c>
      <c r="AE765" s="140">
        <f>'آبان 1400'!AF766</f>
        <v>168986.04545454544</v>
      </c>
      <c r="AF765" s="123">
        <f>'آبان 1400'!AG766</f>
        <v>26554950</v>
      </c>
      <c r="AG765" s="124">
        <f>'آبان 1400'!AH766</f>
        <v>0</v>
      </c>
      <c r="AH765" s="124">
        <f>'آبان 1400'!AI766</f>
        <v>20278325.454545453</v>
      </c>
      <c r="AI765" s="124">
        <f>'آبان 1400'!AJ766</f>
        <v>0</v>
      </c>
      <c r="AJ765" s="124">
        <f>'آبان 1400'!AK766</f>
        <v>4500000</v>
      </c>
      <c r="AK765" s="124">
        <f>'آبان 1400'!AL766</f>
        <v>6000000</v>
      </c>
      <c r="AL765" s="124">
        <f>'آبان 1400'!AM766</f>
        <v>4647116.25</v>
      </c>
      <c r="AM765" s="124">
        <f>'آبان 1400'!AN766</f>
        <v>4956360.7131818179</v>
      </c>
      <c r="AN765" s="124">
        <f>'آبان 1400'!AO766</f>
        <v>0</v>
      </c>
      <c r="AO765" s="124">
        <f>'آبان 1400'!AP766</f>
        <v>3000000</v>
      </c>
      <c r="AP765" s="124">
        <f>'آبان 1400'!AQ766</f>
        <v>0</v>
      </c>
      <c r="AQ765" s="124">
        <f>'آبان 1400'!AR766</f>
        <v>0</v>
      </c>
      <c r="AR765" s="124">
        <f>'آبان 1400'!AS766</f>
        <v>0</v>
      </c>
      <c r="AS765" s="379">
        <f>'آبان 1400'!AT766</f>
        <v>0</v>
      </c>
      <c r="AT765" s="372">
        <f t="shared" si="489"/>
        <v>69936752.417727262</v>
      </c>
      <c r="AU765" s="174">
        <f>'آبان 1400'!AV766</f>
        <v>51541179.748486355</v>
      </c>
      <c r="AV765" s="142">
        <f>'آبان 1400'!AW766</f>
        <v>69936752.417727262</v>
      </c>
      <c r="AW765" s="143">
        <f t="shared" si="490"/>
        <v>4895572.6692409087</v>
      </c>
      <c r="AX765" s="76">
        <f t="shared" si="491"/>
        <v>1154117.9748486355</v>
      </c>
      <c r="AY765" s="143">
        <f>'آبان 1400'!AZ766</f>
        <v>0</v>
      </c>
      <c r="AZ765" s="143">
        <f>'آبان 1400'!BA766</f>
        <v>0</v>
      </c>
      <c r="BA765" s="143">
        <f>'آبان 1400'!BB766</f>
        <v>0</v>
      </c>
      <c r="BB765" s="143">
        <f>'آبان 1400'!BC766</f>
        <v>0</v>
      </c>
      <c r="BC765" s="143">
        <f>'آبان 1400'!BD766</f>
        <v>0</v>
      </c>
      <c r="BD765" s="143">
        <f>'آبان 1400'!BE766</f>
        <v>0</v>
      </c>
      <c r="BE765" s="143">
        <f>'آبان 1400'!BF766</f>
        <v>0</v>
      </c>
      <c r="BF765" s="144">
        <f t="shared" si="492"/>
        <v>6049690.6440895442</v>
      </c>
      <c r="BG765" s="141">
        <f t="shared" si="493"/>
        <v>63887061</v>
      </c>
      <c r="BH765" s="145">
        <f t="shared" si="494"/>
        <v>69936752.417727262</v>
      </c>
      <c r="BI765" s="128">
        <f t="shared" si="487"/>
        <v>4425825</v>
      </c>
      <c r="BJ765" s="146">
        <f t="shared" si="495"/>
        <v>2212912.5</v>
      </c>
      <c r="BK765" s="146">
        <f t="shared" si="496"/>
        <v>663873.75</v>
      </c>
      <c r="BL765" s="147">
        <f t="shared" si="497"/>
        <v>1120000</v>
      </c>
      <c r="BM765" s="383">
        <v>0</v>
      </c>
      <c r="BN765" s="148">
        <f t="shared" si="498"/>
        <v>78359363.667727262</v>
      </c>
      <c r="BO765" s="149">
        <f t="shared" si="499"/>
        <v>69936752.417727262</v>
      </c>
      <c r="BP765" s="150">
        <f t="shared" si="500"/>
        <v>16085453.056077272</v>
      </c>
      <c r="BQ765" s="151">
        <f t="shared" si="528"/>
        <v>94444816.723804533</v>
      </c>
      <c r="BR765" s="152">
        <f t="shared" si="529"/>
        <v>100800</v>
      </c>
      <c r="BS765" s="148">
        <f t="shared" si="530"/>
        <v>94545616.723804533</v>
      </c>
      <c r="BT765" s="136">
        <v>0</v>
      </c>
      <c r="BU765" s="149">
        <f t="shared" si="504"/>
        <v>7835936.3667727262</v>
      </c>
      <c r="BV765" s="153">
        <f t="shared" si="505"/>
        <v>3917968.1833863631</v>
      </c>
      <c r="BW765" s="134">
        <f t="shared" si="506"/>
        <v>82791712.173645437</v>
      </c>
      <c r="BX765" s="148">
        <f t="shared" si="507"/>
        <v>7302611.25</v>
      </c>
      <c r="BY765" s="135">
        <f t="shared" si="508"/>
        <v>75489100.923645437</v>
      </c>
      <c r="CD765" s="400">
        <f>'آبان 1400'!AU766</f>
        <v>69936752.417727262</v>
      </c>
      <c r="CE765" s="401">
        <f>'آبان 1400'!AV766</f>
        <v>51541179.748486355</v>
      </c>
      <c r="CF765" s="401">
        <f>'آبان 1400'!AW766</f>
        <v>69936752.417727262</v>
      </c>
      <c r="CG765" s="401">
        <f>'آبان 1400'!AX766</f>
        <v>4895572.6692409087</v>
      </c>
      <c r="CH765" s="401">
        <f>'آبان 1400'!AY766</f>
        <v>1154117.9748486355</v>
      </c>
      <c r="CI765" s="401">
        <f>'آبان 1400'!AZ766</f>
        <v>0</v>
      </c>
      <c r="CJ765" s="401">
        <f>'آبان 1400'!BA766</f>
        <v>0</v>
      </c>
      <c r="CK765" s="401">
        <f>'آبان 1400'!BB766</f>
        <v>0</v>
      </c>
      <c r="CL765" s="401">
        <f>'آبان 1400'!BC766</f>
        <v>0</v>
      </c>
      <c r="CM765" s="401">
        <f>'آبان 1400'!BD766</f>
        <v>0</v>
      </c>
      <c r="CN765" s="401">
        <f>'آبان 1400'!BE766</f>
        <v>0</v>
      </c>
      <c r="CO765" s="401">
        <f>'آبان 1400'!BF766</f>
        <v>0</v>
      </c>
      <c r="CP765" s="401">
        <f>'آبان 1400'!BG766</f>
        <v>6049690.6440895442</v>
      </c>
      <c r="CQ765" s="401">
        <f>'آبان 1400'!BH766</f>
        <v>63887061</v>
      </c>
      <c r="CR765" s="401">
        <f t="shared" si="509"/>
        <v>69936752.417727262</v>
      </c>
      <c r="CS765" s="56">
        <f t="shared" si="510"/>
        <v>4425825</v>
      </c>
      <c r="CT765" s="400">
        <f t="shared" si="511"/>
        <v>2212912.5</v>
      </c>
      <c r="CU765" s="401">
        <f t="shared" si="512"/>
        <v>663873.75</v>
      </c>
      <c r="CV765" s="401">
        <f t="shared" si="513"/>
        <v>1120000</v>
      </c>
      <c r="CW765" s="56">
        <v>0</v>
      </c>
      <c r="CX765" s="401">
        <f t="shared" si="514"/>
        <v>78359363.667727262</v>
      </c>
      <c r="CY765" s="401">
        <f t="shared" si="515"/>
        <v>69936752.417727262</v>
      </c>
      <c r="CZ765" s="401">
        <f t="shared" si="516"/>
        <v>16085453.056077272</v>
      </c>
      <c r="DA765" s="401">
        <f t="shared" si="517"/>
        <v>94444816.723804533</v>
      </c>
      <c r="DB765" s="401">
        <f t="shared" si="518"/>
        <v>100800</v>
      </c>
      <c r="DC765" s="401">
        <f t="shared" si="519"/>
        <v>94545616.723804533</v>
      </c>
      <c r="DD765" s="406">
        <v>0</v>
      </c>
      <c r="DE765" s="401">
        <f t="shared" si="520"/>
        <v>7835936.3667727262</v>
      </c>
      <c r="DF765" s="401">
        <f t="shared" si="521"/>
        <v>3917968.1833863631</v>
      </c>
      <c r="DG765" s="401">
        <f t="shared" si="522"/>
        <v>82791712.173645437</v>
      </c>
      <c r="DH765" s="401">
        <f t="shared" si="523"/>
        <v>7302611.25</v>
      </c>
      <c r="DI765" s="401">
        <f t="shared" si="524"/>
        <v>75489100.923645437</v>
      </c>
      <c r="DJ765" s="401">
        <f t="shared" si="525"/>
        <v>0</v>
      </c>
      <c r="DL765" s="408">
        <f t="shared" si="526"/>
        <v>6638737.5</v>
      </c>
      <c r="DM765" s="408">
        <f t="shared" si="527"/>
        <v>-2212912.5</v>
      </c>
    </row>
    <row r="766" spans="1:117" s="56" customFormat="1" ht="21" x14ac:dyDescent="0.2">
      <c r="A766" s="192">
        <f t="shared" si="488"/>
        <v>2655495</v>
      </c>
      <c r="B766" s="137">
        <f>'آبان 1400'!B767</f>
        <v>761</v>
      </c>
      <c r="C766" s="137">
        <f>'آبان 1400'!C767</f>
        <v>386</v>
      </c>
      <c r="D766" s="137">
        <f>'آبان 1400'!D767</f>
        <v>0</v>
      </c>
      <c r="E766" s="137" t="str">
        <f>'آبان 1400'!E767</f>
        <v>علیرضا</v>
      </c>
      <c r="F766" s="137" t="str">
        <f>'آبان 1400'!F767</f>
        <v>آرش</v>
      </c>
      <c r="G766" s="137" t="str">
        <f>'آبان 1400'!G767</f>
        <v>نگهبان</v>
      </c>
      <c r="H766" s="137" t="str">
        <f>'آبان 1400'!H767</f>
        <v>خراسان جنوبی</v>
      </c>
      <c r="I766" s="137" t="str">
        <f>'آبان 1400'!I767</f>
        <v>180-700-65628769-1</v>
      </c>
      <c r="J766" s="137" t="str">
        <f>'آبان 1400'!J767</f>
        <v>0880220600</v>
      </c>
      <c r="K766" s="137" t="str">
        <f>'آبان 1400'!K767</f>
        <v>0068995030</v>
      </c>
      <c r="L766" s="137" t="str">
        <f>'آبان 1400'!L767</f>
        <v>خراسان جنوبی</v>
      </c>
      <c r="M766" s="137" t="str">
        <f>'آبان 1400'!M767</f>
        <v>نگهبان</v>
      </c>
      <c r="N766" s="121">
        <f>'آبان 1400'!N767</f>
        <v>0</v>
      </c>
      <c r="O766" s="120" t="str">
        <f>'آبان 1400'!O767</f>
        <v>*</v>
      </c>
      <c r="P766" s="122">
        <f>'آبان 1400'!P767</f>
        <v>0</v>
      </c>
      <c r="Q766" s="362">
        <f>'آبان 1400'!Q767</f>
        <v>30</v>
      </c>
      <c r="R766" s="362">
        <f>'آبان 1400'!R767</f>
        <v>90</v>
      </c>
      <c r="S766" s="362">
        <f>'آبان 1400'!S767</f>
        <v>0</v>
      </c>
      <c r="T766" s="362">
        <f>'آبان 1400'!T767</f>
        <v>0</v>
      </c>
      <c r="U766" s="138">
        <f>'آبان 1400'!U767</f>
        <v>0</v>
      </c>
      <c r="V766" s="121">
        <f>'آبان 1400'!W767</f>
        <v>0</v>
      </c>
      <c r="W766" s="122">
        <f>'آبان 1400'!X767</f>
        <v>0</v>
      </c>
      <c r="X766" s="370">
        <f>'آبان 1400'!Y767</f>
        <v>0</v>
      </c>
      <c r="Y766" s="370">
        <f>'آبان 1400'!Z767</f>
        <v>0</v>
      </c>
      <c r="Z766" s="139">
        <f>'آبان 1400'!AA767</f>
        <v>885165</v>
      </c>
      <c r="AA766" s="139">
        <f>'آبان 1400'!AB767</f>
        <v>0</v>
      </c>
      <c r="AB766" s="139">
        <f>'آبان 1400'!AC767</f>
        <v>885165</v>
      </c>
      <c r="AC766" s="139">
        <f>'آبان 1400'!AD767</f>
        <v>4500000</v>
      </c>
      <c r="AD766" s="139">
        <f>'آبان 1400'!AE767</f>
        <v>6000000</v>
      </c>
      <c r="AE766" s="140">
        <f>'آبان 1400'!AF767</f>
        <v>168986.04545454544</v>
      </c>
      <c r="AF766" s="123">
        <f>'آبان 1400'!AG767</f>
        <v>26554950</v>
      </c>
      <c r="AG766" s="124">
        <f>'آبان 1400'!AH767</f>
        <v>0</v>
      </c>
      <c r="AH766" s="124">
        <f>'آبان 1400'!AI767</f>
        <v>15208744.09090909</v>
      </c>
      <c r="AI766" s="124">
        <f>'آبان 1400'!AJ767</f>
        <v>0</v>
      </c>
      <c r="AJ766" s="124">
        <f>'آبان 1400'!AK767</f>
        <v>4500000</v>
      </c>
      <c r="AK766" s="124">
        <f>'آبان 1400'!AL767</f>
        <v>6000000</v>
      </c>
      <c r="AL766" s="124">
        <f>'آبان 1400'!AM767</f>
        <v>0</v>
      </c>
      <c r="AM766" s="124">
        <f>'آبان 1400'!AN767</f>
        <v>0</v>
      </c>
      <c r="AN766" s="124">
        <f>'آبان 1400'!AO767</f>
        <v>0</v>
      </c>
      <c r="AO766" s="124">
        <f>'آبان 1400'!AP767</f>
        <v>4800000</v>
      </c>
      <c r="AP766" s="124">
        <f>'آبان 1400'!AQ767</f>
        <v>0</v>
      </c>
      <c r="AQ766" s="124">
        <f>'آبان 1400'!AR767</f>
        <v>0</v>
      </c>
      <c r="AR766" s="124">
        <f>'آبان 1400'!AS767</f>
        <v>0</v>
      </c>
      <c r="AS766" s="379">
        <f>'آبان 1400'!AT767</f>
        <v>0</v>
      </c>
      <c r="AT766" s="372">
        <f t="shared" si="489"/>
        <v>57063694.090909094</v>
      </c>
      <c r="AU766" s="174">
        <f>'آبان 1400'!AV767</f>
        <v>37769235.504545458</v>
      </c>
      <c r="AV766" s="142">
        <f>'آبان 1400'!AW767</f>
        <v>57063694.090909094</v>
      </c>
      <c r="AW766" s="143">
        <f t="shared" si="490"/>
        <v>3994458.5863636369</v>
      </c>
      <c r="AX766" s="76">
        <f t="shared" si="491"/>
        <v>0</v>
      </c>
      <c r="AY766" s="143">
        <f>'آبان 1400'!AZ767</f>
        <v>0</v>
      </c>
      <c r="AZ766" s="143">
        <f>'آبان 1400'!BA767</f>
        <v>0</v>
      </c>
      <c r="BA766" s="143">
        <f>'آبان 1400'!BB767</f>
        <v>0</v>
      </c>
      <c r="BB766" s="143">
        <f>'آبان 1400'!BC767</f>
        <v>0</v>
      </c>
      <c r="BC766" s="143">
        <f>'آبان 1400'!BD767</f>
        <v>0</v>
      </c>
      <c r="BD766" s="143">
        <f>'آبان 1400'!BE767</f>
        <v>0</v>
      </c>
      <c r="BE766" s="143">
        <f>'آبان 1400'!BF767</f>
        <v>0</v>
      </c>
      <c r="BF766" s="144">
        <f t="shared" si="492"/>
        <v>3994458.5863636369</v>
      </c>
      <c r="BG766" s="141">
        <f t="shared" si="493"/>
        <v>53069235</v>
      </c>
      <c r="BH766" s="145">
        <f t="shared" si="494"/>
        <v>57063694.090909094</v>
      </c>
      <c r="BI766" s="128">
        <f t="shared" si="487"/>
        <v>4425825</v>
      </c>
      <c r="BJ766" s="146">
        <f t="shared" si="495"/>
        <v>2212912.5</v>
      </c>
      <c r="BK766" s="146">
        <f t="shared" si="496"/>
        <v>663873.75</v>
      </c>
      <c r="BL766" s="147">
        <f t="shared" si="497"/>
        <v>1120000</v>
      </c>
      <c r="BM766" s="383">
        <v>0</v>
      </c>
      <c r="BN766" s="148">
        <f t="shared" si="498"/>
        <v>65486305.340909094</v>
      </c>
      <c r="BO766" s="149">
        <f t="shared" si="499"/>
        <v>57063694.090909094</v>
      </c>
      <c r="BP766" s="150">
        <f t="shared" si="500"/>
        <v>13124649.640909093</v>
      </c>
      <c r="BQ766" s="151">
        <f t="shared" si="528"/>
        <v>78610954.981818184</v>
      </c>
      <c r="BR766" s="152">
        <f t="shared" si="529"/>
        <v>100800</v>
      </c>
      <c r="BS766" s="148">
        <f t="shared" si="530"/>
        <v>78711754.981818184</v>
      </c>
      <c r="BT766" s="136">
        <v>0</v>
      </c>
      <c r="BU766" s="149">
        <f t="shared" si="504"/>
        <v>6548630.5340909101</v>
      </c>
      <c r="BV766" s="153">
        <f t="shared" si="505"/>
        <v>3274315.2670454551</v>
      </c>
      <c r="BW766" s="134">
        <f t="shared" si="506"/>
        <v>68888809.180681825</v>
      </c>
      <c r="BX766" s="148">
        <f t="shared" si="507"/>
        <v>7302611.25</v>
      </c>
      <c r="BY766" s="135">
        <f t="shared" si="508"/>
        <v>61586197.930681825</v>
      </c>
      <c r="CD766" s="400">
        <f>'آبان 1400'!AU767</f>
        <v>57063694.090909094</v>
      </c>
      <c r="CE766" s="401">
        <f>'آبان 1400'!AV767</f>
        <v>37769235.504545458</v>
      </c>
      <c r="CF766" s="401">
        <f>'آبان 1400'!AW767</f>
        <v>57063694.090909094</v>
      </c>
      <c r="CG766" s="401">
        <f>'آبان 1400'!AX767</f>
        <v>3994458.5863636369</v>
      </c>
      <c r="CH766" s="401">
        <f>'آبان 1400'!AY767</f>
        <v>0</v>
      </c>
      <c r="CI766" s="401">
        <f>'آبان 1400'!AZ767</f>
        <v>0</v>
      </c>
      <c r="CJ766" s="401">
        <f>'آبان 1400'!BA767</f>
        <v>0</v>
      </c>
      <c r="CK766" s="401">
        <f>'آبان 1400'!BB767</f>
        <v>0</v>
      </c>
      <c r="CL766" s="401">
        <f>'آبان 1400'!BC767</f>
        <v>0</v>
      </c>
      <c r="CM766" s="401">
        <f>'آبان 1400'!BD767</f>
        <v>0</v>
      </c>
      <c r="CN766" s="401">
        <f>'آبان 1400'!BE767</f>
        <v>0</v>
      </c>
      <c r="CO766" s="401">
        <f>'آبان 1400'!BF767</f>
        <v>0</v>
      </c>
      <c r="CP766" s="401">
        <f>'آبان 1400'!BG767</f>
        <v>3994458.5863636369</v>
      </c>
      <c r="CQ766" s="401">
        <f>'آبان 1400'!BH767</f>
        <v>53069235</v>
      </c>
      <c r="CR766" s="401">
        <f t="shared" si="509"/>
        <v>57063694.090909094</v>
      </c>
      <c r="CS766" s="56">
        <f t="shared" si="510"/>
        <v>4425825</v>
      </c>
      <c r="CT766" s="400">
        <f t="shared" si="511"/>
        <v>2212912.5</v>
      </c>
      <c r="CU766" s="401">
        <f t="shared" si="512"/>
        <v>663873.75</v>
      </c>
      <c r="CV766" s="401">
        <f t="shared" si="513"/>
        <v>1120000</v>
      </c>
      <c r="CW766" s="56">
        <v>0</v>
      </c>
      <c r="CX766" s="401">
        <f t="shared" si="514"/>
        <v>65486305.340909094</v>
      </c>
      <c r="CY766" s="401">
        <f t="shared" si="515"/>
        <v>57063694.090909094</v>
      </c>
      <c r="CZ766" s="401">
        <f t="shared" si="516"/>
        <v>13124649.640909093</v>
      </c>
      <c r="DA766" s="401">
        <f t="shared" si="517"/>
        <v>78610954.981818184</v>
      </c>
      <c r="DB766" s="401">
        <f t="shared" si="518"/>
        <v>100800</v>
      </c>
      <c r="DC766" s="401">
        <f t="shared" si="519"/>
        <v>78711754.981818184</v>
      </c>
      <c r="DD766" s="406">
        <v>0</v>
      </c>
      <c r="DE766" s="401">
        <f t="shared" si="520"/>
        <v>6548630.5340909101</v>
      </c>
      <c r="DF766" s="401">
        <f t="shared" si="521"/>
        <v>3274315.2670454551</v>
      </c>
      <c r="DG766" s="401">
        <f t="shared" si="522"/>
        <v>68888809.180681825</v>
      </c>
      <c r="DH766" s="401">
        <f t="shared" si="523"/>
        <v>7302611.25</v>
      </c>
      <c r="DI766" s="401">
        <f t="shared" si="524"/>
        <v>61586197.930681825</v>
      </c>
      <c r="DJ766" s="401">
        <f t="shared" si="525"/>
        <v>0</v>
      </c>
      <c r="DL766" s="408">
        <f t="shared" si="526"/>
        <v>6638737.5</v>
      </c>
      <c r="DM766" s="408">
        <f t="shared" si="527"/>
        <v>-2212912.5</v>
      </c>
    </row>
    <row r="767" spans="1:117" s="56" customFormat="1" ht="21" x14ac:dyDescent="0.2">
      <c r="A767" s="192">
        <f t="shared" si="488"/>
        <v>2655495</v>
      </c>
      <c r="B767" s="137">
        <f>'آبان 1400'!B768</f>
        <v>762</v>
      </c>
      <c r="C767" s="137">
        <f>'آبان 1400'!C768</f>
        <v>552</v>
      </c>
      <c r="D767" s="137">
        <f>'آبان 1400'!D768</f>
        <v>0</v>
      </c>
      <c r="E767" s="137" t="str">
        <f>'آبان 1400'!E768</f>
        <v>حسن</v>
      </c>
      <c r="F767" s="137" t="str">
        <f>'آبان 1400'!F768</f>
        <v>سنچولی</v>
      </c>
      <c r="G767" s="137" t="str">
        <f>'آبان 1400'!G768</f>
        <v>نگهبان</v>
      </c>
      <c r="H767" s="137" t="str">
        <f>'آبان 1400'!H768</f>
        <v>سیستان بلوچستان</v>
      </c>
      <c r="I767" s="137" t="str">
        <f>'آبان 1400'!I768</f>
        <v>151-12-3745231-1</v>
      </c>
      <c r="J767" s="137">
        <f>'آبان 1400'!J768</f>
        <v>3671556201</v>
      </c>
      <c r="K767" s="137" t="str">
        <f>'آبان 1400'!K768</f>
        <v>0082531041</v>
      </c>
      <c r="L767" s="137" t="str">
        <f>'آبان 1400'!L768</f>
        <v>سیستان بلوچستان</v>
      </c>
      <c r="M767" s="137" t="str">
        <f>'آبان 1400'!M768</f>
        <v>نگهبان</v>
      </c>
      <c r="N767" s="121" t="str">
        <f>'آبان 1400'!N768</f>
        <v>*</v>
      </c>
      <c r="O767" s="120">
        <f>'آبان 1400'!O768</f>
        <v>0</v>
      </c>
      <c r="P767" s="122">
        <f>'آبان 1400'!P768</f>
        <v>0</v>
      </c>
      <c r="Q767" s="362">
        <f>'آبان 1400'!Q768</f>
        <v>30</v>
      </c>
      <c r="R767" s="362">
        <f>'آبان 1400'!R768</f>
        <v>120</v>
      </c>
      <c r="S767" s="362">
        <f>'آبان 1400'!S768</f>
        <v>110</v>
      </c>
      <c r="T767" s="362">
        <f>'آبان 1400'!T768</f>
        <v>29.33</v>
      </c>
      <c r="U767" s="138">
        <f>'آبان 1400'!U768</f>
        <v>5</v>
      </c>
      <c r="V767" s="121">
        <f>'آبان 1400'!W768</f>
        <v>0</v>
      </c>
      <c r="W767" s="122">
        <f>'آبان 1400'!X768</f>
        <v>0</v>
      </c>
      <c r="X767" s="370">
        <f>'آبان 1400'!Y768</f>
        <v>4</v>
      </c>
      <c r="Y767" s="370">
        <f>'آبان 1400'!Z768</f>
        <v>4</v>
      </c>
      <c r="Z767" s="139">
        <f>'آبان 1400'!AA768</f>
        <v>885165</v>
      </c>
      <c r="AA767" s="139">
        <f>'آبان 1400'!AB768</f>
        <v>0</v>
      </c>
      <c r="AB767" s="139">
        <f>'آبان 1400'!AC768</f>
        <v>885165</v>
      </c>
      <c r="AC767" s="139">
        <f>'آبان 1400'!AD768</f>
        <v>4500000</v>
      </c>
      <c r="AD767" s="139">
        <f>'آبان 1400'!AE768</f>
        <v>6000000</v>
      </c>
      <c r="AE767" s="140">
        <f>'آبان 1400'!AF768</f>
        <v>168986.04545454544</v>
      </c>
      <c r="AF767" s="123">
        <f>'آبان 1400'!AG768</f>
        <v>26554950</v>
      </c>
      <c r="AG767" s="124">
        <f>'آبان 1400'!AH768</f>
        <v>0</v>
      </c>
      <c r="AH767" s="124">
        <f>'آبان 1400'!AI768</f>
        <v>20278325.454545453</v>
      </c>
      <c r="AI767" s="124">
        <f>'آبان 1400'!AJ768</f>
        <v>10621980</v>
      </c>
      <c r="AJ767" s="124">
        <f>'آبان 1400'!AK768</f>
        <v>4500000</v>
      </c>
      <c r="AK767" s="124">
        <f>'آبان 1400'!AL768</f>
        <v>6000000</v>
      </c>
      <c r="AL767" s="124">
        <f>'آبان 1400'!AM768</f>
        <v>4647116.25</v>
      </c>
      <c r="AM767" s="124">
        <f>'آبان 1400'!AN768</f>
        <v>4956360.7131818179</v>
      </c>
      <c r="AN767" s="124">
        <f>'آبان 1400'!AO768</f>
        <v>4425825</v>
      </c>
      <c r="AO767" s="124">
        <f>'آبان 1400'!AP768</f>
        <v>4200000</v>
      </c>
      <c r="AP767" s="124">
        <f>'آبان 1400'!AQ768</f>
        <v>0</v>
      </c>
      <c r="AQ767" s="124">
        <f>'آبان 1400'!AR768</f>
        <v>0</v>
      </c>
      <c r="AR767" s="124">
        <f>'آبان 1400'!AS768</f>
        <v>0</v>
      </c>
      <c r="AS767" s="379">
        <f>'آبان 1400'!AT768</f>
        <v>0</v>
      </c>
      <c r="AT767" s="372">
        <f t="shared" si="489"/>
        <v>86184557.417727277</v>
      </c>
      <c r="AU767" s="174">
        <f>'آبان 1400'!AV768</f>
        <v>51457179.74848637</v>
      </c>
      <c r="AV767" s="142">
        <f>'آبان 1400'!AW768</f>
        <v>71136752.417727262</v>
      </c>
      <c r="AW767" s="143">
        <f t="shared" si="490"/>
        <v>4979572.6692409087</v>
      </c>
      <c r="AX767" s="76">
        <f t="shared" si="491"/>
        <v>1145717.9748486371</v>
      </c>
      <c r="AY767" s="143">
        <f>'آبان 1400'!AZ768</f>
        <v>0</v>
      </c>
      <c r="AZ767" s="143">
        <f>'آبان 1400'!BA768</f>
        <v>0</v>
      </c>
      <c r="BA767" s="143">
        <f>'آبان 1400'!BB768</f>
        <v>0</v>
      </c>
      <c r="BB767" s="143">
        <f>'آبان 1400'!BC768</f>
        <v>0</v>
      </c>
      <c r="BC767" s="143">
        <f>'آبان 1400'!BD768</f>
        <v>0</v>
      </c>
      <c r="BD767" s="143">
        <f>'آبان 1400'!BE768</f>
        <v>0</v>
      </c>
      <c r="BE767" s="143">
        <f>'آبان 1400'!BF768</f>
        <v>0</v>
      </c>
      <c r="BF767" s="144">
        <f t="shared" si="492"/>
        <v>6125290.6440895461</v>
      </c>
      <c r="BG767" s="141">
        <f t="shared" si="493"/>
        <v>80059266</v>
      </c>
      <c r="BH767" s="145">
        <f t="shared" si="494"/>
        <v>86184557.417727277</v>
      </c>
      <c r="BI767" s="128">
        <f t="shared" si="487"/>
        <v>4425825</v>
      </c>
      <c r="BJ767" s="146">
        <f t="shared" si="495"/>
        <v>2212912.5</v>
      </c>
      <c r="BK767" s="146">
        <f t="shared" si="496"/>
        <v>663873.75</v>
      </c>
      <c r="BL767" s="147">
        <f t="shared" si="497"/>
        <v>1120000</v>
      </c>
      <c r="BM767" s="383">
        <v>0</v>
      </c>
      <c r="BN767" s="148">
        <f t="shared" si="498"/>
        <v>94607168.667727277</v>
      </c>
      <c r="BO767" s="149">
        <f t="shared" si="499"/>
        <v>71136752.417727262</v>
      </c>
      <c r="BP767" s="150">
        <f t="shared" si="500"/>
        <v>16361453.056077272</v>
      </c>
      <c r="BQ767" s="151">
        <f t="shared" si="528"/>
        <v>110968621.72380455</v>
      </c>
      <c r="BR767" s="152">
        <f t="shared" si="529"/>
        <v>100800</v>
      </c>
      <c r="BS767" s="148">
        <f t="shared" si="530"/>
        <v>111069421.72380455</v>
      </c>
      <c r="BT767" s="136">
        <v>0</v>
      </c>
      <c r="BU767" s="149">
        <f t="shared" si="504"/>
        <v>9460716.866772728</v>
      </c>
      <c r="BV767" s="153">
        <f t="shared" si="505"/>
        <v>4730358.433386364</v>
      </c>
      <c r="BW767" s="134">
        <f t="shared" si="506"/>
        <v>96878346.423645452</v>
      </c>
      <c r="BX767" s="148">
        <f t="shared" si="507"/>
        <v>7302611.25</v>
      </c>
      <c r="BY767" s="135">
        <f t="shared" si="508"/>
        <v>89575735.173645452</v>
      </c>
      <c r="CD767" s="400">
        <f>'آبان 1400'!AU768</f>
        <v>86184557.417727277</v>
      </c>
      <c r="CE767" s="401">
        <f>'آبان 1400'!AV768</f>
        <v>51457179.74848637</v>
      </c>
      <c r="CF767" s="401">
        <f>'آبان 1400'!AW768</f>
        <v>71136752.417727262</v>
      </c>
      <c r="CG767" s="401">
        <f>'آبان 1400'!AX768</f>
        <v>4979572.6692409087</v>
      </c>
      <c r="CH767" s="401">
        <f>'آبان 1400'!AY768</f>
        <v>1145717.9748486371</v>
      </c>
      <c r="CI767" s="401">
        <f>'آبان 1400'!AZ768</f>
        <v>0</v>
      </c>
      <c r="CJ767" s="401">
        <f>'آبان 1400'!BA768</f>
        <v>0</v>
      </c>
      <c r="CK767" s="401">
        <f>'آبان 1400'!BB768</f>
        <v>0</v>
      </c>
      <c r="CL767" s="401">
        <f>'آبان 1400'!BC768</f>
        <v>0</v>
      </c>
      <c r="CM767" s="401">
        <f>'آبان 1400'!BD768</f>
        <v>0</v>
      </c>
      <c r="CN767" s="401">
        <f>'آبان 1400'!BE768</f>
        <v>0</v>
      </c>
      <c r="CO767" s="401">
        <f>'آبان 1400'!BF768</f>
        <v>0</v>
      </c>
      <c r="CP767" s="401">
        <f>'آبان 1400'!BG768</f>
        <v>6125290.6440895461</v>
      </c>
      <c r="CQ767" s="401">
        <f>'آبان 1400'!BH768</f>
        <v>80059266</v>
      </c>
      <c r="CR767" s="401">
        <f t="shared" si="509"/>
        <v>86184557.417727277</v>
      </c>
      <c r="CS767" s="56">
        <f t="shared" si="510"/>
        <v>4425825</v>
      </c>
      <c r="CT767" s="400">
        <f t="shared" si="511"/>
        <v>2212912.5</v>
      </c>
      <c r="CU767" s="401">
        <f t="shared" si="512"/>
        <v>663873.75</v>
      </c>
      <c r="CV767" s="401">
        <f t="shared" si="513"/>
        <v>1120000</v>
      </c>
      <c r="CW767" s="56">
        <v>0</v>
      </c>
      <c r="CX767" s="401">
        <f t="shared" si="514"/>
        <v>94607168.667727277</v>
      </c>
      <c r="CY767" s="401">
        <f t="shared" si="515"/>
        <v>71136752.417727262</v>
      </c>
      <c r="CZ767" s="401">
        <f t="shared" si="516"/>
        <v>16361453.056077272</v>
      </c>
      <c r="DA767" s="401">
        <f t="shared" si="517"/>
        <v>110968621.72380455</v>
      </c>
      <c r="DB767" s="401">
        <f t="shared" si="518"/>
        <v>100800</v>
      </c>
      <c r="DC767" s="401">
        <f t="shared" si="519"/>
        <v>111069421.72380455</v>
      </c>
      <c r="DD767" s="406">
        <v>0</v>
      </c>
      <c r="DE767" s="401">
        <f t="shared" si="520"/>
        <v>9460716.866772728</v>
      </c>
      <c r="DF767" s="401">
        <f t="shared" si="521"/>
        <v>4730358.433386364</v>
      </c>
      <c r="DG767" s="401">
        <f t="shared" si="522"/>
        <v>96878346.423645452</v>
      </c>
      <c r="DH767" s="401">
        <f t="shared" si="523"/>
        <v>7302611.25</v>
      </c>
      <c r="DI767" s="401">
        <f t="shared" si="524"/>
        <v>89575735.173645452</v>
      </c>
      <c r="DJ767" s="401">
        <f t="shared" si="525"/>
        <v>0</v>
      </c>
      <c r="DL767" s="408">
        <f t="shared" si="526"/>
        <v>6638737.5</v>
      </c>
      <c r="DM767" s="408">
        <f t="shared" si="527"/>
        <v>-2212912.5</v>
      </c>
    </row>
    <row r="768" spans="1:117" s="56" customFormat="1" ht="21" x14ac:dyDescent="0.2">
      <c r="A768" s="192">
        <f t="shared" si="488"/>
        <v>2655495</v>
      </c>
      <c r="B768" s="137">
        <f>'آبان 1400'!B769</f>
        <v>763</v>
      </c>
      <c r="C768" s="137">
        <f>'آبان 1400'!C769</f>
        <v>209</v>
      </c>
      <c r="D768" s="137">
        <f>'آبان 1400'!D769</f>
        <v>0</v>
      </c>
      <c r="E768" s="137" t="str">
        <f>'آبان 1400'!E769</f>
        <v>منصور</v>
      </c>
      <c r="F768" s="137" t="str">
        <f>'آبان 1400'!F769</f>
        <v>جعفری</v>
      </c>
      <c r="G768" s="137" t="str">
        <f>'آبان 1400'!G769</f>
        <v>نگهبان</v>
      </c>
      <c r="H768" s="137" t="str">
        <f>'آبان 1400'!H769</f>
        <v>ش.تهران</v>
      </c>
      <c r="I768" s="137" t="str">
        <f>'آبان 1400'!I769</f>
        <v>292-700-4277724-1</v>
      </c>
      <c r="J768" s="137">
        <f>'آبان 1400'!J769</f>
        <v>3781710191</v>
      </c>
      <c r="K768" s="137" t="str">
        <f>'آبان 1400'!K769</f>
        <v>0022407366</v>
      </c>
      <c r="L768" s="137" t="str">
        <f>'آبان 1400'!L769</f>
        <v>ش.تهران</v>
      </c>
      <c r="M768" s="137" t="str">
        <f>'آبان 1400'!M769</f>
        <v>نگهبان</v>
      </c>
      <c r="N768" s="121" t="str">
        <f>'آبان 1400'!N769</f>
        <v>*</v>
      </c>
      <c r="O768" s="120">
        <f>'آبان 1400'!O769</f>
        <v>0</v>
      </c>
      <c r="P768" s="122">
        <f>'آبان 1400'!P769</f>
        <v>0</v>
      </c>
      <c r="Q768" s="362">
        <f>'آبان 1400'!Q769</f>
        <v>30</v>
      </c>
      <c r="R768" s="362">
        <f>'آبان 1400'!R769</f>
        <v>120</v>
      </c>
      <c r="S768" s="362">
        <f>'آبان 1400'!S769</f>
        <v>110</v>
      </c>
      <c r="T768" s="362">
        <f>'آبان 1400'!T769</f>
        <v>29.33</v>
      </c>
      <c r="U768" s="138">
        <f>'آبان 1400'!U769</f>
        <v>0</v>
      </c>
      <c r="V768" s="121">
        <f>'آبان 1400'!W769</f>
        <v>0</v>
      </c>
      <c r="W768" s="122">
        <f>'آبان 1400'!X769</f>
        <v>0</v>
      </c>
      <c r="X768" s="370">
        <f>'آبان 1400'!Y769</f>
        <v>0</v>
      </c>
      <c r="Y768" s="370">
        <f>'آبان 1400'!Z769</f>
        <v>0</v>
      </c>
      <c r="Z768" s="139">
        <f>'آبان 1400'!AA769</f>
        <v>885165</v>
      </c>
      <c r="AA768" s="139">
        <f>'آبان 1400'!AB769</f>
        <v>0</v>
      </c>
      <c r="AB768" s="139">
        <f>'آبان 1400'!AC769</f>
        <v>885165</v>
      </c>
      <c r="AC768" s="139">
        <f>'آبان 1400'!AD769</f>
        <v>4500000</v>
      </c>
      <c r="AD768" s="139">
        <f>'آبان 1400'!AE769</f>
        <v>6000000</v>
      </c>
      <c r="AE768" s="140">
        <f>'آبان 1400'!AF769</f>
        <v>168986.04545454544</v>
      </c>
      <c r="AF768" s="123">
        <f>'آبان 1400'!AG769</f>
        <v>26554950</v>
      </c>
      <c r="AG768" s="124">
        <f>'آبان 1400'!AH769</f>
        <v>0</v>
      </c>
      <c r="AH768" s="124">
        <f>'آبان 1400'!AI769</f>
        <v>20278325.454545453</v>
      </c>
      <c r="AI768" s="124">
        <f>'آبان 1400'!AJ769</f>
        <v>0</v>
      </c>
      <c r="AJ768" s="124">
        <f>'آبان 1400'!AK769</f>
        <v>4500000</v>
      </c>
      <c r="AK768" s="124">
        <f>'آبان 1400'!AL769</f>
        <v>6000000</v>
      </c>
      <c r="AL768" s="124">
        <f>'آبان 1400'!AM769</f>
        <v>4647116.25</v>
      </c>
      <c r="AM768" s="124">
        <f>'آبان 1400'!AN769</f>
        <v>4956360.7131818179</v>
      </c>
      <c r="AN768" s="124">
        <f>'آبان 1400'!AO769</f>
        <v>0</v>
      </c>
      <c r="AO768" s="124">
        <f>'آبان 1400'!AP769</f>
        <v>3000000</v>
      </c>
      <c r="AP768" s="124">
        <f>'آبان 1400'!AQ769</f>
        <v>0</v>
      </c>
      <c r="AQ768" s="124">
        <f>'آبان 1400'!AR769</f>
        <v>0</v>
      </c>
      <c r="AR768" s="124">
        <f>'آبان 1400'!AS769</f>
        <v>0</v>
      </c>
      <c r="AS768" s="379">
        <f>'آبان 1400'!AT769</f>
        <v>0</v>
      </c>
      <c r="AT768" s="372">
        <f t="shared" si="489"/>
        <v>69936752.417727262</v>
      </c>
      <c r="AU768" s="174">
        <f>'آبان 1400'!AV769</f>
        <v>51541179.748486355</v>
      </c>
      <c r="AV768" s="142">
        <f>'آبان 1400'!AW769</f>
        <v>69936752.417727262</v>
      </c>
      <c r="AW768" s="143">
        <f t="shared" si="490"/>
        <v>4895572.6692409087</v>
      </c>
      <c r="AX768" s="76">
        <f t="shared" si="491"/>
        <v>1154117.9748486355</v>
      </c>
      <c r="AY768" s="143">
        <f>'آبان 1400'!AZ769</f>
        <v>0</v>
      </c>
      <c r="AZ768" s="143">
        <f>'آبان 1400'!BA769</f>
        <v>0</v>
      </c>
      <c r="BA768" s="143">
        <f>'آبان 1400'!BB769</f>
        <v>0</v>
      </c>
      <c r="BB768" s="143">
        <f>'آبان 1400'!BC769</f>
        <v>0</v>
      </c>
      <c r="BC768" s="143">
        <f>'آبان 1400'!BD769</f>
        <v>0</v>
      </c>
      <c r="BD768" s="143">
        <f>'آبان 1400'!BE769</f>
        <v>0</v>
      </c>
      <c r="BE768" s="143">
        <f>'آبان 1400'!BF769</f>
        <v>0</v>
      </c>
      <c r="BF768" s="144">
        <f t="shared" si="492"/>
        <v>6049690.6440895442</v>
      </c>
      <c r="BG768" s="141">
        <f t="shared" si="493"/>
        <v>63887061</v>
      </c>
      <c r="BH768" s="145">
        <f t="shared" si="494"/>
        <v>69936752.417727262</v>
      </c>
      <c r="BI768" s="128">
        <f t="shared" si="487"/>
        <v>4425825</v>
      </c>
      <c r="BJ768" s="146">
        <f t="shared" si="495"/>
        <v>2212912.5</v>
      </c>
      <c r="BK768" s="146">
        <f t="shared" si="496"/>
        <v>663873.75</v>
      </c>
      <c r="BL768" s="147">
        <f t="shared" si="497"/>
        <v>1120000</v>
      </c>
      <c r="BM768" s="383">
        <v>0</v>
      </c>
      <c r="BN768" s="148">
        <f t="shared" si="498"/>
        <v>78359363.667727262</v>
      </c>
      <c r="BO768" s="149">
        <f t="shared" si="499"/>
        <v>69936752.417727262</v>
      </c>
      <c r="BP768" s="150">
        <f t="shared" si="500"/>
        <v>16085453.056077272</v>
      </c>
      <c r="BQ768" s="151">
        <f t="shared" si="528"/>
        <v>94444816.723804533</v>
      </c>
      <c r="BR768" s="152">
        <f t="shared" si="529"/>
        <v>100800</v>
      </c>
      <c r="BS768" s="148">
        <f t="shared" si="530"/>
        <v>94545616.723804533</v>
      </c>
      <c r="BT768" s="136">
        <v>0</v>
      </c>
      <c r="BU768" s="149">
        <f t="shared" si="504"/>
        <v>7835936.3667727262</v>
      </c>
      <c r="BV768" s="153">
        <f t="shared" si="505"/>
        <v>3917968.1833863631</v>
      </c>
      <c r="BW768" s="134">
        <f t="shared" si="506"/>
        <v>82791712.173645437</v>
      </c>
      <c r="BX768" s="148">
        <f t="shared" si="507"/>
        <v>7302611.25</v>
      </c>
      <c r="BY768" s="135">
        <f t="shared" si="508"/>
        <v>75489100.923645437</v>
      </c>
      <c r="CD768" s="400">
        <f>'آبان 1400'!AU769</f>
        <v>69936752.417727262</v>
      </c>
      <c r="CE768" s="401">
        <f>'آبان 1400'!AV769</f>
        <v>51541179.748486355</v>
      </c>
      <c r="CF768" s="401">
        <f>'آبان 1400'!AW769</f>
        <v>69936752.417727262</v>
      </c>
      <c r="CG768" s="401">
        <f>'آبان 1400'!AX769</f>
        <v>4895572.6692409087</v>
      </c>
      <c r="CH768" s="401">
        <f>'آبان 1400'!AY769</f>
        <v>1154117.9748486355</v>
      </c>
      <c r="CI768" s="401">
        <f>'آبان 1400'!AZ769</f>
        <v>0</v>
      </c>
      <c r="CJ768" s="401">
        <f>'آبان 1400'!BA769</f>
        <v>0</v>
      </c>
      <c r="CK768" s="401">
        <f>'آبان 1400'!BB769</f>
        <v>0</v>
      </c>
      <c r="CL768" s="401">
        <f>'آبان 1400'!BC769</f>
        <v>0</v>
      </c>
      <c r="CM768" s="401">
        <f>'آبان 1400'!BD769</f>
        <v>0</v>
      </c>
      <c r="CN768" s="401">
        <f>'آبان 1400'!BE769</f>
        <v>0</v>
      </c>
      <c r="CO768" s="401">
        <f>'آبان 1400'!BF769</f>
        <v>0</v>
      </c>
      <c r="CP768" s="401">
        <f>'آبان 1400'!BG769</f>
        <v>6049690.6440895442</v>
      </c>
      <c r="CQ768" s="401">
        <f>'آبان 1400'!BH769</f>
        <v>63887061</v>
      </c>
      <c r="CR768" s="401">
        <f t="shared" si="509"/>
        <v>69936752.417727262</v>
      </c>
      <c r="CS768" s="56">
        <f t="shared" si="510"/>
        <v>4425825</v>
      </c>
      <c r="CT768" s="400">
        <f t="shared" si="511"/>
        <v>2212912.5</v>
      </c>
      <c r="CU768" s="401">
        <f t="shared" si="512"/>
        <v>663873.75</v>
      </c>
      <c r="CV768" s="401">
        <f t="shared" si="513"/>
        <v>1120000</v>
      </c>
      <c r="CW768" s="56">
        <v>0</v>
      </c>
      <c r="CX768" s="401">
        <f t="shared" si="514"/>
        <v>78359363.667727262</v>
      </c>
      <c r="CY768" s="401">
        <f t="shared" si="515"/>
        <v>69936752.417727262</v>
      </c>
      <c r="CZ768" s="401">
        <f t="shared" si="516"/>
        <v>16085453.056077272</v>
      </c>
      <c r="DA768" s="401">
        <f t="shared" si="517"/>
        <v>94444816.723804533</v>
      </c>
      <c r="DB768" s="401">
        <f t="shared" si="518"/>
        <v>100800</v>
      </c>
      <c r="DC768" s="401">
        <f t="shared" si="519"/>
        <v>94545616.723804533</v>
      </c>
      <c r="DD768" s="406">
        <v>0</v>
      </c>
      <c r="DE768" s="401">
        <f t="shared" si="520"/>
        <v>7835936.3667727262</v>
      </c>
      <c r="DF768" s="401">
        <f t="shared" si="521"/>
        <v>3917968.1833863631</v>
      </c>
      <c r="DG768" s="401">
        <f t="shared" si="522"/>
        <v>82791712.173645437</v>
      </c>
      <c r="DH768" s="401">
        <f t="shared" si="523"/>
        <v>7302611.25</v>
      </c>
      <c r="DI768" s="401">
        <f t="shared" si="524"/>
        <v>75489100.923645437</v>
      </c>
      <c r="DJ768" s="401">
        <f t="shared" si="525"/>
        <v>0</v>
      </c>
      <c r="DL768" s="408">
        <f t="shared" si="526"/>
        <v>6638737.5</v>
      </c>
      <c r="DM768" s="408">
        <f t="shared" si="527"/>
        <v>-2212912.5</v>
      </c>
    </row>
    <row r="769" spans="1:117" s="56" customFormat="1" ht="21" x14ac:dyDescent="0.2">
      <c r="A769" s="192">
        <f t="shared" si="488"/>
        <v>2655495</v>
      </c>
      <c r="B769" s="137">
        <f>'آبان 1400'!B770</f>
        <v>764</v>
      </c>
      <c r="C769" s="137">
        <f>'آبان 1400'!C770</f>
        <v>142</v>
      </c>
      <c r="D769" s="137">
        <f>'آبان 1400'!D770</f>
        <v>0</v>
      </c>
      <c r="E769" s="137" t="str">
        <f>'آبان 1400'!E770</f>
        <v xml:space="preserve">رامین </v>
      </c>
      <c r="F769" s="137" t="str">
        <f>'آبان 1400'!F770</f>
        <v>روانان</v>
      </c>
      <c r="G769" s="137" t="str">
        <f>'آبان 1400'!G770</f>
        <v>نگهبان</v>
      </c>
      <c r="H769" s="137" t="str">
        <f>'آبان 1400'!H770</f>
        <v>تهران</v>
      </c>
      <c r="I769" s="137" t="str">
        <f>'آبان 1400'!I770</f>
        <v>124-700-4322572-1</v>
      </c>
      <c r="J769" s="137">
        <f>'آبان 1400'!J770</f>
        <v>2680127110</v>
      </c>
      <c r="K769" s="137" t="str">
        <f>'آبان 1400'!K770</f>
        <v>0020255753</v>
      </c>
      <c r="L769" s="137" t="str">
        <f>'آبان 1400'!L770</f>
        <v>تهران</v>
      </c>
      <c r="M769" s="137" t="str">
        <f>'آبان 1400'!M770</f>
        <v>نگهبان</v>
      </c>
      <c r="N769" s="121">
        <f>'آبان 1400'!N770</f>
        <v>0</v>
      </c>
      <c r="O769" s="120">
        <f>'آبان 1400'!O770</f>
        <v>0</v>
      </c>
      <c r="P769" s="122" t="str">
        <f>'آبان 1400'!P770</f>
        <v>*</v>
      </c>
      <c r="Q769" s="362">
        <f>'آبان 1400'!Q770</f>
        <v>30</v>
      </c>
      <c r="R769" s="362">
        <f>'آبان 1400'!R770</f>
        <v>120</v>
      </c>
      <c r="S769" s="362">
        <f>'آبان 1400'!S770</f>
        <v>220</v>
      </c>
      <c r="T769" s="362">
        <f>'آبان 1400'!T770</f>
        <v>29.33</v>
      </c>
      <c r="U769" s="138">
        <f>'آبان 1400'!U770</f>
        <v>0</v>
      </c>
      <c r="V769" s="121">
        <f>'آبان 1400'!W770</f>
        <v>0</v>
      </c>
      <c r="W769" s="122">
        <f>'آبان 1400'!X770</f>
        <v>0</v>
      </c>
      <c r="X769" s="370">
        <f>'آبان 1400'!Y770</f>
        <v>0</v>
      </c>
      <c r="Y769" s="370">
        <f>'آبان 1400'!Z770</f>
        <v>0</v>
      </c>
      <c r="Z769" s="139">
        <f>'آبان 1400'!AA770</f>
        <v>885165</v>
      </c>
      <c r="AA769" s="139">
        <f>'آبان 1400'!AB770</f>
        <v>0</v>
      </c>
      <c r="AB769" s="139">
        <f>'آبان 1400'!AC770</f>
        <v>885165</v>
      </c>
      <c r="AC769" s="139">
        <f>'آبان 1400'!AD770</f>
        <v>4500000</v>
      </c>
      <c r="AD769" s="139">
        <f>'آبان 1400'!AE770</f>
        <v>6000000</v>
      </c>
      <c r="AE769" s="140">
        <f>'آبان 1400'!AF770</f>
        <v>168986.04545454544</v>
      </c>
      <c r="AF769" s="123">
        <f>'آبان 1400'!AG770</f>
        <v>26554950</v>
      </c>
      <c r="AG769" s="124">
        <f>'آبان 1400'!AH770</f>
        <v>0</v>
      </c>
      <c r="AH769" s="124">
        <f>'آبان 1400'!AI770</f>
        <v>20278325.454545453</v>
      </c>
      <c r="AI769" s="124">
        <f>'آبان 1400'!AJ770</f>
        <v>0</v>
      </c>
      <c r="AJ769" s="124">
        <f>'آبان 1400'!AK770</f>
        <v>4500000</v>
      </c>
      <c r="AK769" s="124">
        <f>'آبان 1400'!AL770</f>
        <v>6000000</v>
      </c>
      <c r="AL769" s="124">
        <f>'آبان 1400'!AM770</f>
        <v>9294232.5</v>
      </c>
      <c r="AM769" s="124">
        <f>'آبان 1400'!AN770</f>
        <v>4956360.7131818179</v>
      </c>
      <c r="AN769" s="124">
        <f>'آبان 1400'!AO770</f>
        <v>0</v>
      </c>
      <c r="AO769" s="124">
        <f>'آبان 1400'!AP770</f>
        <v>4800000</v>
      </c>
      <c r="AP769" s="124">
        <f>'آبان 1400'!AQ770</f>
        <v>0</v>
      </c>
      <c r="AQ769" s="124">
        <f>'آبان 1400'!AR770</f>
        <v>0</v>
      </c>
      <c r="AR769" s="124">
        <f>'آبان 1400'!AS770</f>
        <v>0</v>
      </c>
      <c r="AS769" s="379">
        <f>'آبان 1400'!AT770</f>
        <v>0</v>
      </c>
      <c r="AT769" s="372">
        <f t="shared" si="489"/>
        <v>76383868.667727277</v>
      </c>
      <c r="AU769" s="174">
        <f>'آبان 1400'!AV770</f>
        <v>55736997.860986367</v>
      </c>
      <c r="AV769" s="142">
        <f>'آبان 1400'!AW770</f>
        <v>76383868.667727262</v>
      </c>
      <c r="AW769" s="143">
        <f t="shared" si="490"/>
        <v>5346870.8067409089</v>
      </c>
      <c r="AX769" s="76">
        <f t="shared" si="491"/>
        <v>1573699.7860986367</v>
      </c>
      <c r="AY769" s="143">
        <f>'آبان 1400'!AZ770</f>
        <v>0</v>
      </c>
      <c r="AZ769" s="143">
        <f>'آبان 1400'!BA770</f>
        <v>0</v>
      </c>
      <c r="BA769" s="143">
        <f>'آبان 1400'!BB770</f>
        <v>0</v>
      </c>
      <c r="BB769" s="143">
        <f>'آبان 1400'!BC770</f>
        <v>0</v>
      </c>
      <c r="BC769" s="143">
        <f>'آبان 1400'!BD770</f>
        <v>0</v>
      </c>
      <c r="BD769" s="143">
        <f>'آبان 1400'!BE770</f>
        <v>0</v>
      </c>
      <c r="BE769" s="143">
        <f>'آبان 1400'!BF770</f>
        <v>0</v>
      </c>
      <c r="BF769" s="144">
        <f t="shared" si="492"/>
        <v>6920570.5928395456</v>
      </c>
      <c r="BG769" s="141">
        <f t="shared" si="493"/>
        <v>69463298</v>
      </c>
      <c r="BH769" s="145">
        <f t="shared" si="494"/>
        <v>76383868.667727277</v>
      </c>
      <c r="BI769" s="128">
        <f t="shared" si="487"/>
        <v>4425825</v>
      </c>
      <c r="BJ769" s="146">
        <f t="shared" si="495"/>
        <v>2212912.5</v>
      </c>
      <c r="BK769" s="146">
        <f t="shared" si="496"/>
        <v>663873.75</v>
      </c>
      <c r="BL769" s="147">
        <f t="shared" si="497"/>
        <v>1120000</v>
      </c>
      <c r="BM769" s="383">
        <v>0</v>
      </c>
      <c r="BN769" s="148">
        <f t="shared" si="498"/>
        <v>84806479.917727277</v>
      </c>
      <c r="BO769" s="149">
        <f t="shared" si="499"/>
        <v>76383868.667727262</v>
      </c>
      <c r="BP769" s="150">
        <f t="shared" si="500"/>
        <v>17568289.793577272</v>
      </c>
      <c r="BQ769" s="151">
        <f t="shared" si="528"/>
        <v>102374769.71130455</v>
      </c>
      <c r="BR769" s="152">
        <f t="shared" si="529"/>
        <v>100800</v>
      </c>
      <c r="BS769" s="148">
        <f t="shared" si="530"/>
        <v>102475569.71130455</v>
      </c>
      <c r="BT769" s="136">
        <v>0</v>
      </c>
      <c r="BU769" s="149">
        <f t="shared" si="504"/>
        <v>8480647.991772728</v>
      </c>
      <c r="BV769" s="153">
        <f t="shared" si="505"/>
        <v>4240323.995886364</v>
      </c>
      <c r="BW769" s="134">
        <f t="shared" si="506"/>
        <v>89754597.723645449</v>
      </c>
      <c r="BX769" s="148">
        <f t="shared" si="507"/>
        <v>7302611.25</v>
      </c>
      <c r="BY769" s="135">
        <f t="shared" si="508"/>
        <v>82451986.473645449</v>
      </c>
      <c r="CD769" s="400">
        <f>'آبان 1400'!AU770</f>
        <v>76383868.667727277</v>
      </c>
      <c r="CE769" s="401">
        <f>'آبان 1400'!AV770</f>
        <v>55736997.860986367</v>
      </c>
      <c r="CF769" s="401">
        <f>'آبان 1400'!AW770</f>
        <v>76383868.667727262</v>
      </c>
      <c r="CG769" s="401">
        <f>'آبان 1400'!AX770</f>
        <v>5346870.8067409089</v>
      </c>
      <c r="CH769" s="401">
        <f>'آبان 1400'!AY770</f>
        <v>1573699.7860986367</v>
      </c>
      <c r="CI769" s="401">
        <f>'آبان 1400'!AZ770</f>
        <v>0</v>
      </c>
      <c r="CJ769" s="401">
        <f>'آبان 1400'!BA770</f>
        <v>0</v>
      </c>
      <c r="CK769" s="401">
        <f>'آبان 1400'!BB770</f>
        <v>0</v>
      </c>
      <c r="CL769" s="401">
        <f>'آبان 1400'!BC770</f>
        <v>0</v>
      </c>
      <c r="CM769" s="401">
        <f>'آبان 1400'!BD770</f>
        <v>0</v>
      </c>
      <c r="CN769" s="401">
        <f>'آبان 1400'!BE770</f>
        <v>0</v>
      </c>
      <c r="CO769" s="401">
        <f>'آبان 1400'!BF770</f>
        <v>0</v>
      </c>
      <c r="CP769" s="401">
        <f>'آبان 1400'!BG770</f>
        <v>6920570.5928395456</v>
      </c>
      <c r="CQ769" s="401">
        <f>'آبان 1400'!BH770</f>
        <v>69463298</v>
      </c>
      <c r="CR769" s="401">
        <f t="shared" si="509"/>
        <v>76383868.667727277</v>
      </c>
      <c r="CS769" s="56">
        <f t="shared" si="510"/>
        <v>4425825</v>
      </c>
      <c r="CT769" s="400">
        <f t="shared" si="511"/>
        <v>2212912.5</v>
      </c>
      <c r="CU769" s="401">
        <f t="shared" si="512"/>
        <v>663873.75</v>
      </c>
      <c r="CV769" s="401">
        <f t="shared" si="513"/>
        <v>1120000</v>
      </c>
      <c r="CW769" s="56">
        <v>0</v>
      </c>
      <c r="CX769" s="401">
        <f t="shared" si="514"/>
        <v>84806479.917727277</v>
      </c>
      <c r="CY769" s="401">
        <f t="shared" si="515"/>
        <v>76383868.667727262</v>
      </c>
      <c r="CZ769" s="401">
        <f t="shared" si="516"/>
        <v>17568289.793577272</v>
      </c>
      <c r="DA769" s="401">
        <f t="shared" si="517"/>
        <v>102374769.71130455</v>
      </c>
      <c r="DB769" s="401">
        <f t="shared" si="518"/>
        <v>100800</v>
      </c>
      <c r="DC769" s="401">
        <f t="shared" si="519"/>
        <v>102475569.71130455</v>
      </c>
      <c r="DD769" s="406">
        <v>0</v>
      </c>
      <c r="DE769" s="401">
        <f t="shared" si="520"/>
        <v>8480647.991772728</v>
      </c>
      <c r="DF769" s="401">
        <f t="shared" si="521"/>
        <v>4240323.995886364</v>
      </c>
      <c r="DG769" s="401">
        <f t="shared" si="522"/>
        <v>89754597.723645449</v>
      </c>
      <c r="DH769" s="401">
        <f t="shared" si="523"/>
        <v>7302611.25</v>
      </c>
      <c r="DI769" s="401">
        <f t="shared" si="524"/>
        <v>82451986.473645449</v>
      </c>
      <c r="DJ769" s="401">
        <f t="shared" si="525"/>
        <v>0</v>
      </c>
      <c r="DL769" s="408">
        <f t="shared" si="526"/>
        <v>6638737.5</v>
      </c>
      <c r="DM769" s="408">
        <f t="shared" si="527"/>
        <v>-2212912.5</v>
      </c>
    </row>
    <row r="770" spans="1:117" s="56" customFormat="1" ht="21" x14ac:dyDescent="0.2">
      <c r="A770" s="192">
        <f t="shared" si="488"/>
        <v>2655495</v>
      </c>
      <c r="B770" s="137">
        <f>'آبان 1400'!B771</f>
        <v>765</v>
      </c>
      <c r="C770" s="137">
        <f>'آبان 1400'!C771</f>
        <v>361</v>
      </c>
      <c r="D770" s="137">
        <f>'آبان 1400'!D771</f>
        <v>0</v>
      </c>
      <c r="E770" s="137" t="str">
        <f>'آبان 1400'!E771</f>
        <v>حبیب</v>
      </c>
      <c r="F770" s="137" t="str">
        <f>'آبان 1400'!F771</f>
        <v>صادقی</v>
      </c>
      <c r="G770" s="137" t="str">
        <f>'آبان 1400'!G771</f>
        <v>نگهبان</v>
      </c>
      <c r="H770" s="137" t="str">
        <f>'آبان 1400'!H771</f>
        <v>ایلام</v>
      </c>
      <c r="I770" s="137" t="str">
        <f>'آبان 1400'!I771</f>
        <v>273-700-4073864-1</v>
      </c>
      <c r="J770" s="137" t="str">
        <f>'آبان 1400'!J771</f>
        <v>4539276158</v>
      </c>
      <c r="K770" s="137" t="str">
        <f>'آبان 1400'!K771</f>
        <v>0067465801</v>
      </c>
      <c r="L770" s="137" t="str">
        <f>'آبان 1400'!L771</f>
        <v>ایلام</v>
      </c>
      <c r="M770" s="137" t="str">
        <f>'آبان 1400'!M771</f>
        <v>نگهبان</v>
      </c>
      <c r="N770" s="121" t="str">
        <f>'آبان 1400'!N771</f>
        <v>*</v>
      </c>
      <c r="O770" s="120">
        <f>'آبان 1400'!O771</f>
        <v>0</v>
      </c>
      <c r="P770" s="122">
        <f>'آبان 1400'!P771</f>
        <v>0</v>
      </c>
      <c r="Q770" s="362">
        <f>'آبان 1400'!Q771</f>
        <v>30</v>
      </c>
      <c r="R770" s="362">
        <f>'آبان 1400'!R771</f>
        <v>120</v>
      </c>
      <c r="S770" s="362">
        <f>'آبان 1400'!S771</f>
        <v>110</v>
      </c>
      <c r="T770" s="362">
        <f>'آبان 1400'!T771</f>
        <v>29.33</v>
      </c>
      <c r="U770" s="138">
        <f>'آبان 1400'!U771</f>
        <v>0</v>
      </c>
      <c r="V770" s="121">
        <f>'آبان 1400'!W771</f>
        <v>0</v>
      </c>
      <c r="W770" s="122">
        <f>'آبان 1400'!X771</f>
        <v>0</v>
      </c>
      <c r="X770" s="370">
        <f>'آبان 1400'!Y771</f>
        <v>1</v>
      </c>
      <c r="Y770" s="370">
        <f>'آبان 1400'!Z771</f>
        <v>1</v>
      </c>
      <c r="Z770" s="139">
        <f>'آبان 1400'!AA771</f>
        <v>885165</v>
      </c>
      <c r="AA770" s="139">
        <f>'آبان 1400'!AB771</f>
        <v>0</v>
      </c>
      <c r="AB770" s="139">
        <f>'آبان 1400'!AC771</f>
        <v>885165</v>
      </c>
      <c r="AC770" s="139">
        <f>'آبان 1400'!AD771</f>
        <v>4500000</v>
      </c>
      <c r="AD770" s="139">
        <f>'آبان 1400'!AE771</f>
        <v>6000000</v>
      </c>
      <c r="AE770" s="140">
        <f>'آبان 1400'!AF771</f>
        <v>168986.04545454544</v>
      </c>
      <c r="AF770" s="123">
        <f>'آبان 1400'!AG771</f>
        <v>26554950</v>
      </c>
      <c r="AG770" s="124">
        <f>'آبان 1400'!AH771</f>
        <v>0</v>
      </c>
      <c r="AH770" s="124">
        <f>'آبان 1400'!AI771</f>
        <v>20278325.454545453</v>
      </c>
      <c r="AI770" s="124">
        <f>'آبان 1400'!AJ771</f>
        <v>2655495</v>
      </c>
      <c r="AJ770" s="124">
        <f>'آبان 1400'!AK771</f>
        <v>4500000</v>
      </c>
      <c r="AK770" s="124">
        <f>'آبان 1400'!AL771</f>
        <v>6000000</v>
      </c>
      <c r="AL770" s="124">
        <f>'آبان 1400'!AM771</f>
        <v>4647116.25</v>
      </c>
      <c r="AM770" s="124">
        <f>'آبان 1400'!AN771</f>
        <v>4956360.7131818179</v>
      </c>
      <c r="AN770" s="124">
        <f>'آبان 1400'!AO771</f>
        <v>0</v>
      </c>
      <c r="AO770" s="124">
        <f>'آبان 1400'!AP771</f>
        <v>3000000</v>
      </c>
      <c r="AP770" s="124">
        <f>'آبان 1400'!AQ771</f>
        <v>0</v>
      </c>
      <c r="AQ770" s="124">
        <f>'آبان 1400'!AR771</f>
        <v>0</v>
      </c>
      <c r="AR770" s="124">
        <f>'آبان 1400'!AS771</f>
        <v>0</v>
      </c>
      <c r="AS770" s="379">
        <f>'آبان 1400'!AT771</f>
        <v>0</v>
      </c>
      <c r="AT770" s="372">
        <f t="shared" si="489"/>
        <v>72592247.417727277</v>
      </c>
      <c r="AU770" s="174">
        <f>'آبان 1400'!AV771</f>
        <v>51541179.74848637</v>
      </c>
      <c r="AV770" s="142">
        <f>'آبان 1400'!AW771</f>
        <v>69936752.417727262</v>
      </c>
      <c r="AW770" s="143">
        <f t="shared" si="490"/>
        <v>4895572.6692409087</v>
      </c>
      <c r="AX770" s="76">
        <f t="shared" si="491"/>
        <v>1154117.9748486371</v>
      </c>
      <c r="AY770" s="143">
        <f>'آبان 1400'!AZ771</f>
        <v>0</v>
      </c>
      <c r="AZ770" s="143">
        <f>'آبان 1400'!BA771</f>
        <v>0</v>
      </c>
      <c r="BA770" s="143">
        <f>'آبان 1400'!BB771</f>
        <v>0</v>
      </c>
      <c r="BB770" s="143">
        <f>'آبان 1400'!BC771</f>
        <v>0</v>
      </c>
      <c r="BC770" s="143">
        <f>'آبان 1400'!BD771</f>
        <v>0</v>
      </c>
      <c r="BD770" s="143">
        <f>'آبان 1400'!BE771</f>
        <v>0</v>
      </c>
      <c r="BE770" s="143">
        <f>'آبان 1400'!BF771</f>
        <v>0</v>
      </c>
      <c r="BF770" s="144">
        <f t="shared" si="492"/>
        <v>6049690.6440895461</v>
      </c>
      <c r="BG770" s="141">
        <f t="shared" si="493"/>
        <v>66542556</v>
      </c>
      <c r="BH770" s="145">
        <f t="shared" si="494"/>
        <v>72592247.417727277</v>
      </c>
      <c r="BI770" s="128">
        <f t="shared" si="487"/>
        <v>4425825</v>
      </c>
      <c r="BJ770" s="146">
        <f t="shared" si="495"/>
        <v>2212912.5</v>
      </c>
      <c r="BK770" s="146">
        <f t="shared" si="496"/>
        <v>663873.75</v>
      </c>
      <c r="BL770" s="147">
        <f t="shared" si="497"/>
        <v>1120000</v>
      </c>
      <c r="BM770" s="383">
        <v>0</v>
      </c>
      <c r="BN770" s="148">
        <f t="shared" si="498"/>
        <v>81014858.667727277</v>
      </c>
      <c r="BO770" s="149">
        <f t="shared" si="499"/>
        <v>69936752.417727262</v>
      </c>
      <c r="BP770" s="150">
        <f t="shared" si="500"/>
        <v>16085453.056077272</v>
      </c>
      <c r="BQ770" s="151">
        <f t="shared" si="528"/>
        <v>97100311.723804548</v>
      </c>
      <c r="BR770" s="152">
        <f t="shared" si="529"/>
        <v>100800</v>
      </c>
      <c r="BS770" s="148">
        <f t="shared" si="530"/>
        <v>97201111.723804548</v>
      </c>
      <c r="BT770" s="136">
        <v>0</v>
      </c>
      <c r="BU770" s="149">
        <f t="shared" si="504"/>
        <v>8101485.866772728</v>
      </c>
      <c r="BV770" s="153">
        <f t="shared" si="505"/>
        <v>4050742.933386364</v>
      </c>
      <c r="BW770" s="134">
        <f t="shared" si="506"/>
        <v>85048882.923645452</v>
      </c>
      <c r="BX770" s="148">
        <f t="shared" si="507"/>
        <v>7302611.25</v>
      </c>
      <c r="BY770" s="135">
        <f t="shared" si="508"/>
        <v>77746271.673645452</v>
      </c>
      <c r="CD770" s="400">
        <f>'آبان 1400'!AU771</f>
        <v>72592247.417727277</v>
      </c>
      <c r="CE770" s="401">
        <f>'آبان 1400'!AV771</f>
        <v>51541179.74848637</v>
      </c>
      <c r="CF770" s="401">
        <f>'آبان 1400'!AW771</f>
        <v>69936752.417727262</v>
      </c>
      <c r="CG770" s="401">
        <f>'آبان 1400'!AX771</f>
        <v>4895572.6692409087</v>
      </c>
      <c r="CH770" s="401">
        <f>'آبان 1400'!AY771</f>
        <v>1154117.9748486371</v>
      </c>
      <c r="CI770" s="401">
        <f>'آبان 1400'!AZ771</f>
        <v>0</v>
      </c>
      <c r="CJ770" s="401">
        <f>'آبان 1400'!BA771</f>
        <v>0</v>
      </c>
      <c r="CK770" s="401">
        <f>'آبان 1400'!BB771</f>
        <v>0</v>
      </c>
      <c r="CL770" s="401">
        <f>'آبان 1400'!BC771</f>
        <v>0</v>
      </c>
      <c r="CM770" s="401">
        <f>'آبان 1400'!BD771</f>
        <v>0</v>
      </c>
      <c r="CN770" s="401">
        <f>'آبان 1400'!BE771</f>
        <v>0</v>
      </c>
      <c r="CO770" s="401">
        <f>'آبان 1400'!BF771</f>
        <v>0</v>
      </c>
      <c r="CP770" s="401">
        <f>'آبان 1400'!BG771</f>
        <v>6049690.6440895461</v>
      </c>
      <c r="CQ770" s="401">
        <f>'آبان 1400'!BH771</f>
        <v>66542556</v>
      </c>
      <c r="CR770" s="401">
        <f t="shared" si="509"/>
        <v>72592247.417727277</v>
      </c>
      <c r="CS770" s="56">
        <f t="shared" si="510"/>
        <v>4425825</v>
      </c>
      <c r="CT770" s="400">
        <f t="shared" si="511"/>
        <v>2212912.5</v>
      </c>
      <c r="CU770" s="401">
        <f t="shared" si="512"/>
        <v>663873.75</v>
      </c>
      <c r="CV770" s="401">
        <f t="shared" si="513"/>
        <v>1120000</v>
      </c>
      <c r="CW770" s="56">
        <v>0</v>
      </c>
      <c r="CX770" s="401">
        <f t="shared" si="514"/>
        <v>81014858.667727277</v>
      </c>
      <c r="CY770" s="401">
        <f t="shared" si="515"/>
        <v>69936752.417727262</v>
      </c>
      <c r="CZ770" s="401">
        <f t="shared" si="516"/>
        <v>16085453.056077272</v>
      </c>
      <c r="DA770" s="401">
        <f t="shared" si="517"/>
        <v>97100311.723804548</v>
      </c>
      <c r="DB770" s="401">
        <f t="shared" si="518"/>
        <v>100800</v>
      </c>
      <c r="DC770" s="401">
        <f t="shared" si="519"/>
        <v>97201111.723804548</v>
      </c>
      <c r="DD770" s="406">
        <v>0</v>
      </c>
      <c r="DE770" s="401">
        <f t="shared" si="520"/>
        <v>8101485.866772728</v>
      </c>
      <c r="DF770" s="401">
        <f t="shared" si="521"/>
        <v>4050742.933386364</v>
      </c>
      <c r="DG770" s="401">
        <f t="shared" si="522"/>
        <v>85048882.923645452</v>
      </c>
      <c r="DH770" s="401">
        <f t="shared" si="523"/>
        <v>7302611.25</v>
      </c>
      <c r="DI770" s="401">
        <f t="shared" si="524"/>
        <v>77746271.673645452</v>
      </c>
      <c r="DJ770" s="401">
        <f t="shared" si="525"/>
        <v>0</v>
      </c>
      <c r="DL770" s="408">
        <f t="shared" si="526"/>
        <v>6638737.5</v>
      </c>
      <c r="DM770" s="408">
        <f t="shared" si="527"/>
        <v>-2212912.5</v>
      </c>
    </row>
    <row r="771" spans="1:117" s="56" customFormat="1" ht="21" x14ac:dyDescent="0.2">
      <c r="A771" s="192">
        <f t="shared" si="488"/>
        <v>2655495</v>
      </c>
      <c r="B771" s="137">
        <f>'آبان 1400'!B772</f>
        <v>766</v>
      </c>
      <c r="C771" s="137">
        <f>'آبان 1400'!C772</f>
        <v>137</v>
      </c>
      <c r="D771" s="137">
        <f>'آبان 1400'!D772</f>
        <v>0</v>
      </c>
      <c r="E771" s="137" t="str">
        <f>'آبان 1400'!E772</f>
        <v>سیدموسی</v>
      </c>
      <c r="F771" s="137" t="str">
        <f>'آبان 1400'!F772</f>
        <v>موسوی زیارت</v>
      </c>
      <c r="G771" s="137" t="str">
        <f>'آبان 1400'!G772</f>
        <v>اداری</v>
      </c>
      <c r="H771" s="137" t="str">
        <f>'آبان 1400'!H772</f>
        <v>خراسان شمالی</v>
      </c>
      <c r="I771" s="137" t="str">
        <f>'آبان 1400'!I772</f>
        <v>231-12-4334589-1</v>
      </c>
      <c r="J771" s="137" t="str">
        <f>'آبان 1400'!J772</f>
        <v>0829885005</v>
      </c>
      <c r="K771" s="137">
        <f>'آبان 1400'!K772</f>
        <v>0</v>
      </c>
      <c r="L771" s="137" t="str">
        <f>'آبان 1400'!L772</f>
        <v>خراسان شمالی</v>
      </c>
      <c r="M771" s="137" t="str">
        <f>'آبان 1400'!M772</f>
        <v>اداری-کارشناسی</v>
      </c>
      <c r="N771" s="121">
        <f>'آبان 1400'!N772</f>
        <v>0</v>
      </c>
      <c r="O771" s="120">
        <f>'آبان 1400'!O772</f>
        <v>0</v>
      </c>
      <c r="P771" s="122">
        <f>'آبان 1400'!P772</f>
        <v>0</v>
      </c>
      <c r="Q771" s="362">
        <f>'آبان 1400'!Q772</f>
        <v>30</v>
      </c>
      <c r="R771" s="362">
        <f>'آبان 1400'!R772</f>
        <v>10</v>
      </c>
      <c r="S771" s="362">
        <f>'آبان 1400'!S772</f>
        <v>0</v>
      </c>
      <c r="T771" s="362">
        <f>'آبان 1400'!T772</f>
        <v>0</v>
      </c>
      <c r="U771" s="138">
        <f>'آبان 1400'!U772</f>
        <v>5</v>
      </c>
      <c r="V771" s="121">
        <f>'آبان 1400'!W772</f>
        <v>0</v>
      </c>
      <c r="W771" s="122">
        <f>'آبان 1400'!X772</f>
        <v>0</v>
      </c>
      <c r="X771" s="370">
        <f>'آبان 1400'!Y772</f>
        <v>0</v>
      </c>
      <c r="Y771" s="370">
        <f>'آبان 1400'!Z772</f>
        <v>0</v>
      </c>
      <c r="Z771" s="139">
        <f>'آبان 1400'!AA772</f>
        <v>1477052</v>
      </c>
      <c r="AA771" s="139">
        <f>'آبان 1400'!AB772</f>
        <v>0</v>
      </c>
      <c r="AB771" s="139">
        <f>'آبان 1400'!AC772</f>
        <v>1477052</v>
      </c>
      <c r="AC771" s="139">
        <f>'آبان 1400'!AD772</f>
        <v>4500000</v>
      </c>
      <c r="AD771" s="139">
        <f>'آبان 1400'!AE772</f>
        <v>6000000</v>
      </c>
      <c r="AE771" s="140">
        <f>'آبان 1400'!AF772</f>
        <v>281982.65454545454</v>
      </c>
      <c r="AF771" s="123">
        <f>'آبان 1400'!AG772</f>
        <v>44311560</v>
      </c>
      <c r="AG771" s="124">
        <f>'آبان 1400'!AH772</f>
        <v>0</v>
      </c>
      <c r="AH771" s="124">
        <f>'آبان 1400'!AI772</f>
        <v>2819826.5454545454</v>
      </c>
      <c r="AI771" s="124">
        <f>'آبان 1400'!AJ772</f>
        <v>0</v>
      </c>
      <c r="AJ771" s="124">
        <f>'آبان 1400'!AK772</f>
        <v>4500000</v>
      </c>
      <c r="AK771" s="124">
        <f>'آبان 1400'!AL772</f>
        <v>6000000</v>
      </c>
      <c r="AL771" s="124">
        <f>'آبان 1400'!AM772</f>
        <v>0</v>
      </c>
      <c r="AM771" s="124">
        <f>'آبان 1400'!AN772</f>
        <v>0</v>
      </c>
      <c r="AN771" s="124">
        <f>'آبان 1400'!AO772</f>
        <v>7385260</v>
      </c>
      <c r="AO771" s="124">
        <f>'آبان 1400'!AP772</f>
        <v>3000000</v>
      </c>
      <c r="AP771" s="124">
        <f>'آبان 1400'!AQ772</f>
        <v>0</v>
      </c>
      <c r="AQ771" s="124">
        <f>'آبان 1400'!AR772</f>
        <v>0</v>
      </c>
      <c r="AR771" s="124">
        <f>'آبان 1400'!AS772</f>
        <v>0</v>
      </c>
      <c r="AS771" s="379">
        <f>'آبان 1400'!AT772</f>
        <v>0</v>
      </c>
      <c r="AT771" s="372">
        <f t="shared" si="489"/>
        <v>68016646.545454547</v>
      </c>
      <c r="AU771" s="174">
        <f>'آبان 1400'!AV772</f>
        <v>42887189.487272725</v>
      </c>
      <c r="AV771" s="142">
        <f>'آبان 1400'!AW772</f>
        <v>60631386.545454547</v>
      </c>
      <c r="AW771" s="143">
        <f t="shared" si="490"/>
        <v>4244197.0581818186</v>
      </c>
      <c r="AX771" s="76">
        <f t="shared" si="491"/>
        <v>288718.94872727245</v>
      </c>
      <c r="AY771" s="143">
        <f>'آبان 1400'!AZ772</f>
        <v>0</v>
      </c>
      <c r="AZ771" s="143">
        <f>'آبان 1400'!BA772</f>
        <v>0</v>
      </c>
      <c r="BA771" s="143">
        <f>'آبان 1400'!BB772</f>
        <v>0</v>
      </c>
      <c r="BB771" s="143">
        <f>'آبان 1400'!BC772</f>
        <v>0</v>
      </c>
      <c r="BC771" s="143">
        <f>'آبان 1400'!BD772</f>
        <v>0</v>
      </c>
      <c r="BD771" s="143">
        <f>'آبان 1400'!BE772</f>
        <v>0</v>
      </c>
      <c r="BE771" s="143">
        <f>'آبان 1400'!BF772</f>
        <v>0</v>
      </c>
      <c r="BF771" s="144">
        <f t="shared" si="492"/>
        <v>4532916.006909091</v>
      </c>
      <c r="BG771" s="141">
        <f t="shared" si="493"/>
        <v>63483730</v>
      </c>
      <c r="BH771" s="145">
        <f t="shared" si="494"/>
        <v>68016646.545454547</v>
      </c>
      <c r="BI771" s="410">
        <f t="shared" ref="BI771:BI773" si="531">(((885165*30)*3)/12)/30*Q771</f>
        <v>6638737.5</v>
      </c>
      <c r="BJ771" s="146">
        <f t="shared" si="495"/>
        <v>3692630</v>
      </c>
      <c r="BK771" s="146">
        <f t="shared" si="496"/>
        <v>1107789</v>
      </c>
      <c r="BL771" s="147">
        <f t="shared" si="497"/>
        <v>1120000</v>
      </c>
      <c r="BM771" s="383">
        <v>0</v>
      </c>
      <c r="BN771" s="148">
        <f t="shared" si="498"/>
        <v>80575803.045454547</v>
      </c>
      <c r="BO771" s="149">
        <f t="shared" si="499"/>
        <v>60631386.545454547</v>
      </c>
      <c r="BP771" s="150">
        <f t="shared" si="500"/>
        <v>13945218.905454546</v>
      </c>
      <c r="BQ771" s="151">
        <f t="shared" si="528"/>
        <v>94521021.950909093</v>
      </c>
      <c r="BR771" s="152">
        <f t="shared" si="529"/>
        <v>100800</v>
      </c>
      <c r="BS771" s="148">
        <f t="shared" si="530"/>
        <v>94621821.950909093</v>
      </c>
      <c r="BT771" s="136">
        <v>0</v>
      </c>
      <c r="BU771" s="149">
        <f t="shared" si="504"/>
        <v>8057580.3045454547</v>
      </c>
      <c r="BV771" s="153">
        <f t="shared" si="505"/>
        <v>4028790.1522727273</v>
      </c>
      <c r="BW771" s="134">
        <f t="shared" si="506"/>
        <v>82535451.494090915</v>
      </c>
      <c r="BX771" s="148">
        <f t="shared" si="507"/>
        <v>11439156.5</v>
      </c>
      <c r="BY771" s="135">
        <f t="shared" si="508"/>
        <v>71096294.994090915</v>
      </c>
      <c r="CD771" s="400">
        <f>'آبان 1400'!AU772</f>
        <v>68016646.545454547</v>
      </c>
      <c r="CE771" s="401">
        <f>'آبان 1400'!AV772</f>
        <v>42887189.487272725</v>
      </c>
      <c r="CF771" s="401">
        <f>'آبان 1400'!AW772</f>
        <v>60631386.545454547</v>
      </c>
      <c r="CG771" s="401">
        <f>'آبان 1400'!AX772</f>
        <v>4244197.0581818186</v>
      </c>
      <c r="CH771" s="401">
        <f>'آبان 1400'!AY772</f>
        <v>288718.94872727245</v>
      </c>
      <c r="CI771" s="401">
        <f>'آبان 1400'!AZ772</f>
        <v>0</v>
      </c>
      <c r="CJ771" s="401">
        <f>'آبان 1400'!BA772</f>
        <v>0</v>
      </c>
      <c r="CK771" s="401">
        <f>'آبان 1400'!BB772</f>
        <v>0</v>
      </c>
      <c r="CL771" s="401">
        <f>'آبان 1400'!BC772</f>
        <v>0</v>
      </c>
      <c r="CM771" s="401">
        <f>'آبان 1400'!BD772</f>
        <v>0</v>
      </c>
      <c r="CN771" s="401">
        <f>'آبان 1400'!BE772</f>
        <v>0</v>
      </c>
      <c r="CO771" s="401">
        <f>'آبان 1400'!BF772</f>
        <v>0</v>
      </c>
      <c r="CP771" s="401">
        <f>'آبان 1400'!BG772</f>
        <v>4532916.006909091</v>
      </c>
      <c r="CQ771" s="401">
        <f>'آبان 1400'!BH772</f>
        <v>63483730</v>
      </c>
      <c r="CR771" s="401">
        <f t="shared" si="509"/>
        <v>68016646.545454547</v>
      </c>
      <c r="CS771" s="411">
        <f t="shared" ref="CS771:CS773" si="532">(885165*30/12*3)/30*Q771</f>
        <v>6638737.5</v>
      </c>
      <c r="CT771" s="400">
        <f t="shared" si="511"/>
        <v>3692630</v>
      </c>
      <c r="CU771" s="401">
        <f t="shared" si="512"/>
        <v>1107789</v>
      </c>
      <c r="CV771" s="401">
        <f t="shared" si="513"/>
        <v>1120000</v>
      </c>
      <c r="CW771" s="56">
        <v>0</v>
      </c>
      <c r="CX771" s="401">
        <f t="shared" si="514"/>
        <v>80575803.045454547</v>
      </c>
      <c r="CY771" s="401">
        <f t="shared" si="515"/>
        <v>60631386.545454547</v>
      </c>
      <c r="CZ771" s="401">
        <f t="shared" si="516"/>
        <v>13945218.905454546</v>
      </c>
      <c r="DA771" s="401">
        <f t="shared" si="517"/>
        <v>94521021.950909093</v>
      </c>
      <c r="DB771" s="401">
        <f t="shared" si="518"/>
        <v>100800</v>
      </c>
      <c r="DC771" s="401">
        <f t="shared" si="519"/>
        <v>94621821.950909093</v>
      </c>
      <c r="DD771" s="406">
        <v>0</v>
      </c>
      <c r="DE771" s="401">
        <f t="shared" si="520"/>
        <v>8057580.3045454547</v>
      </c>
      <c r="DF771" s="401">
        <f t="shared" si="521"/>
        <v>4028790.1522727273</v>
      </c>
      <c r="DG771" s="401">
        <f t="shared" si="522"/>
        <v>82535451.494090915</v>
      </c>
      <c r="DH771" s="401">
        <f t="shared" si="523"/>
        <v>11439156.5</v>
      </c>
      <c r="DI771" s="401">
        <f t="shared" si="524"/>
        <v>71096294.994090915</v>
      </c>
      <c r="DJ771" s="401">
        <f t="shared" si="525"/>
        <v>0</v>
      </c>
      <c r="DL771" s="409">
        <f t="shared" si="526"/>
        <v>6638737.5</v>
      </c>
      <c r="DM771" s="409">
        <f t="shared" si="527"/>
        <v>0</v>
      </c>
    </row>
    <row r="772" spans="1:117" s="56" customFormat="1" ht="21" x14ac:dyDescent="0.2">
      <c r="A772" s="192">
        <f t="shared" si="488"/>
        <v>2655495</v>
      </c>
      <c r="B772" s="137">
        <f>'آبان 1400'!B773</f>
        <v>767</v>
      </c>
      <c r="C772" s="137">
        <f>'آبان 1400'!C773</f>
        <v>222</v>
      </c>
      <c r="D772" s="137">
        <f>'آبان 1400'!D773</f>
        <v>0</v>
      </c>
      <c r="E772" s="137" t="str">
        <f>'آبان 1400'!E773</f>
        <v xml:space="preserve">سیدمحسن </v>
      </c>
      <c r="F772" s="137" t="str">
        <f>'آبان 1400'!F773</f>
        <v>امارتی موسوی</v>
      </c>
      <c r="G772" s="137" t="str">
        <f>'آبان 1400'!G773</f>
        <v>اداری</v>
      </c>
      <c r="H772" s="137" t="str">
        <f>'آبان 1400'!H773</f>
        <v>گیلان</v>
      </c>
      <c r="I772" s="137" t="str">
        <f>'آبان 1400'!I773</f>
        <v>451-700-4189064-1</v>
      </c>
      <c r="J772" s="137">
        <f>'آبان 1400'!J773</f>
        <v>2580697225</v>
      </c>
      <c r="K772" s="137">
        <f>'آبان 1400'!K773</f>
        <v>0</v>
      </c>
      <c r="L772" s="137" t="str">
        <f>'آبان 1400'!L773</f>
        <v>گیلان</v>
      </c>
      <c r="M772" s="137" t="str">
        <f>'آبان 1400'!M773</f>
        <v>اداری-کارشناسی</v>
      </c>
      <c r="N772" s="121">
        <f>'آبان 1400'!N773</f>
        <v>0</v>
      </c>
      <c r="O772" s="120">
        <f>'آبان 1400'!O773</f>
        <v>0</v>
      </c>
      <c r="P772" s="122">
        <f>'آبان 1400'!P773</f>
        <v>0</v>
      </c>
      <c r="Q772" s="362">
        <f>'آبان 1400'!Q773</f>
        <v>30</v>
      </c>
      <c r="R772" s="362">
        <f>'آبان 1400'!R773</f>
        <v>70</v>
      </c>
      <c r="S772" s="362">
        <f>'آبان 1400'!S773</f>
        <v>0</v>
      </c>
      <c r="T772" s="362">
        <f>'آبان 1400'!T773</f>
        <v>0</v>
      </c>
      <c r="U772" s="138">
        <f>'آبان 1400'!U773</f>
        <v>0</v>
      </c>
      <c r="V772" s="121">
        <f>'آبان 1400'!W773</f>
        <v>0</v>
      </c>
      <c r="W772" s="122">
        <f>'آبان 1400'!X773</f>
        <v>0</v>
      </c>
      <c r="X772" s="370">
        <f>'آبان 1400'!Y773</f>
        <v>1</v>
      </c>
      <c r="Y772" s="370">
        <f>'آبان 1400'!Z773</f>
        <v>1</v>
      </c>
      <c r="Z772" s="139">
        <f>'آبان 1400'!AA773</f>
        <v>1477052</v>
      </c>
      <c r="AA772" s="139">
        <f>'آبان 1400'!AB773</f>
        <v>0</v>
      </c>
      <c r="AB772" s="139">
        <f>'آبان 1400'!AC773</f>
        <v>1477052</v>
      </c>
      <c r="AC772" s="139">
        <f>'آبان 1400'!AD773</f>
        <v>4500000</v>
      </c>
      <c r="AD772" s="139">
        <f>'آبان 1400'!AE773</f>
        <v>6000000</v>
      </c>
      <c r="AE772" s="140">
        <f>'آبان 1400'!AF773</f>
        <v>281982.65454545454</v>
      </c>
      <c r="AF772" s="123">
        <f>'آبان 1400'!AG773</f>
        <v>44311560</v>
      </c>
      <c r="AG772" s="124">
        <f>'آبان 1400'!AH773</f>
        <v>0</v>
      </c>
      <c r="AH772" s="124">
        <f>'آبان 1400'!AI773</f>
        <v>19738785.818181816</v>
      </c>
      <c r="AI772" s="124">
        <f>'آبان 1400'!AJ773</f>
        <v>2655495</v>
      </c>
      <c r="AJ772" s="124">
        <f>'آبان 1400'!AK773</f>
        <v>4500000</v>
      </c>
      <c r="AK772" s="124">
        <f>'آبان 1400'!AL773</f>
        <v>6000000</v>
      </c>
      <c r="AL772" s="124">
        <f>'آبان 1400'!AM773</f>
        <v>0</v>
      </c>
      <c r="AM772" s="124">
        <f>'آبان 1400'!AN773</f>
        <v>0</v>
      </c>
      <c r="AN772" s="124">
        <f>'آبان 1400'!AO773</f>
        <v>0</v>
      </c>
      <c r="AO772" s="124">
        <f>'آبان 1400'!AP773</f>
        <v>4200000</v>
      </c>
      <c r="AP772" s="124">
        <f>'آبان 1400'!AQ773</f>
        <v>0</v>
      </c>
      <c r="AQ772" s="124">
        <f>'آبان 1400'!AR773</f>
        <v>0</v>
      </c>
      <c r="AR772" s="124">
        <f>'آبان 1400'!AS773</f>
        <v>0</v>
      </c>
      <c r="AS772" s="379">
        <f>'آبان 1400'!AT773</f>
        <v>0</v>
      </c>
      <c r="AT772" s="372">
        <f t="shared" si="489"/>
        <v>81405840.818181813</v>
      </c>
      <c r="AU772" s="174">
        <f>'آبان 1400'!AV773</f>
        <v>58537821.610909089</v>
      </c>
      <c r="AV772" s="142">
        <f>'آبان 1400'!AW773</f>
        <v>78750345.818181813</v>
      </c>
      <c r="AW772" s="143">
        <f t="shared" si="490"/>
        <v>5512524.207272727</v>
      </c>
      <c r="AX772" s="76">
        <f t="shared" si="491"/>
        <v>1853782.161090909</v>
      </c>
      <c r="AY772" s="143">
        <f>'آبان 1400'!AZ773</f>
        <v>0</v>
      </c>
      <c r="AZ772" s="143">
        <f>'آبان 1400'!BA773</f>
        <v>0</v>
      </c>
      <c r="BA772" s="143">
        <f>'آبان 1400'!BB773</f>
        <v>0</v>
      </c>
      <c r="BB772" s="143">
        <f>'آبان 1400'!BC773</f>
        <v>0</v>
      </c>
      <c r="BC772" s="143">
        <f>'آبان 1400'!BD773</f>
        <v>0</v>
      </c>
      <c r="BD772" s="143">
        <f>'آبان 1400'!BE773</f>
        <v>0</v>
      </c>
      <c r="BE772" s="143">
        <f>'آبان 1400'!BF773</f>
        <v>0</v>
      </c>
      <c r="BF772" s="144">
        <f t="shared" si="492"/>
        <v>7366306.3683636356</v>
      </c>
      <c r="BG772" s="141">
        <f t="shared" si="493"/>
        <v>74039534</v>
      </c>
      <c r="BH772" s="145">
        <f t="shared" si="494"/>
        <v>81405840.818181813</v>
      </c>
      <c r="BI772" s="410">
        <f t="shared" si="531"/>
        <v>6638737.5</v>
      </c>
      <c r="BJ772" s="146">
        <f t="shared" si="495"/>
        <v>3692630</v>
      </c>
      <c r="BK772" s="146">
        <f t="shared" si="496"/>
        <v>1107789</v>
      </c>
      <c r="BL772" s="147">
        <f t="shared" si="497"/>
        <v>1120000</v>
      </c>
      <c r="BM772" s="383">
        <v>0</v>
      </c>
      <c r="BN772" s="148">
        <f t="shared" si="498"/>
        <v>93964997.318181813</v>
      </c>
      <c r="BO772" s="149">
        <f t="shared" si="499"/>
        <v>78750345.818181813</v>
      </c>
      <c r="BP772" s="150">
        <f t="shared" si="500"/>
        <v>18112579.538181819</v>
      </c>
      <c r="BQ772" s="151">
        <f t="shared" si="528"/>
        <v>112077576.85636362</v>
      </c>
      <c r="BR772" s="152">
        <f t="shared" si="529"/>
        <v>100800</v>
      </c>
      <c r="BS772" s="148">
        <f t="shared" si="530"/>
        <v>112178376.85636362</v>
      </c>
      <c r="BT772" s="136">
        <v>0</v>
      </c>
      <c r="BU772" s="149">
        <f t="shared" si="504"/>
        <v>9396499.7318181824</v>
      </c>
      <c r="BV772" s="153">
        <f t="shared" si="505"/>
        <v>4698249.8659090912</v>
      </c>
      <c r="BW772" s="134">
        <f t="shared" si="506"/>
        <v>98083627.258636355</v>
      </c>
      <c r="BX772" s="148">
        <f t="shared" si="507"/>
        <v>11439156.5</v>
      </c>
      <c r="BY772" s="135">
        <f t="shared" si="508"/>
        <v>86644470.758636355</v>
      </c>
      <c r="CD772" s="400">
        <f>'آبان 1400'!AU773</f>
        <v>81405840.818181813</v>
      </c>
      <c r="CE772" s="401">
        <f>'آبان 1400'!AV773</f>
        <v>58537821.610909089</v>
      </c>
      <c r="CF772" s="401">
        <f>'آبان 1400'!AW773</f>
        <v>78750345.818181813</v>
      </c>
      <c r="CG772" s="401">
        <f>'آبان 1400'!AX773</f>
        <v>5512524.207272727</v>
      </c>
      <c r="CH772" s="401">
        <f>'آبان 1400'!AY773</f>
        <v>1853782.161090909</v>
      </c>
      <c r="CI772" s="401">
        <f>'آبان 1400'!AZ773</f>
        <v>0</v>
      </c>
      <c r="CJ772" s="401">
        <f>'آبان 1400'!BA773</f>
        <v>0</v>
      </c>
      <c r="CK772" s="401">
        <f>'آبان 1400'!BB773</f>
        <v>0</v>
      </c>
      <c r="CL772" s="401">
        <f>'آبان 1400'!BC773</f>
        <v>0</v>
      </c>
      <c r="CM772" s="401">
        <f>'آبان 1400'!BD773</f>
        <v>0</v>
      </c>
      <c r="CN772" s="401">
        <f>'آبان 1400'!BE773</f>
        <v>0</v>
      </c>
      <c r="CO772" s="401">
        <f>'آبان 1400'!BF773</f>
        <v>0</v>
      </c>
      <c r="CP772" s="401">
        <f>'آبان 1400'!BG773</f>
        <v>7366306.3683636356</v>
      </c>
      <c r="CQ772" s="401">
        <f>'آبان 1400'!BH773</f>
        <v>74039534</v>
      </c>
      <c r="CR772" s="401">
        <f t="shared" si="509"/>
        <v>81405840.818181813</v>
      </c>
      <c r="CS772" s="411">
        <f t="shared" si="532"/>
        <v>6638737.5</v>
      </c>
      <c r="CT772" s="400">
        <f t="shared" si="511"/>
        <v>3692630</v>
      </c>
      <c r="CU772" s="401">
        <f t="shared" si="512"/>
        <v>1107789</v>
      </c>
      <c r="CV772" s="401">
        <f t="shared" si="513"/>
        <v>1120000</v>
      </c>
      <c r="CW772" s="56">
        <v>0</v>
      </c>
      <c r="CX772" s="401">
        <f t="shared" si="514"/>
        <v>93964997.318181813</v>
      </c>
      <c r="CY772" s="401">
        <f t="shared" si="515"/>
        <v>78750345.818181813</v>
      </c>
      <c r="CZ772" s="401">
        <f t="shared" si="516"/>
        <v>18112579.538181819</v>
      </c>
      <c r="DA772" s="401">
        <f t="shared" si="517"/>
        <v>112077576.85636362</v>
      </c>
      <c r="DB772" s="401">
        <f t="shared" si="518"/>
        <v>100800</v>
      </c>
      <c r="DC772" s="401">
        <f t="shared" si="519"/>
        <v>112178376.85636362</v>
      </c>
      <c r="DD772" s="406">
        <v>0</v>
      </c>
      <c r="DE772" s="401">
        <f t="shared" si="520"/>
        <v>9396499.7318181824</v>
      </c>
      <c r="DF772" s="401">
        <f t="shared" si="521"/>
        <v>4698249.8659090912</v>
      </c>
      <c r="DG772" s="401">
        <f t="shared" si="522"/>
        <v>98083627.258636355</v>
      </c>
      <c r="DH772" s="401">
        <f t="shared" si="523"/>
        <v>11439156.5</v>
      </c>
      <c r="DI772" s="401">
        <f t="shared" si="524"/>
        <v>86644470.758636355</v>
      </c>
      <c r="DJ772" s="401">
        <f t="shared" si="525"/>
        <v>0</v>
      </c>
      <c r="DL772" s="409">
        <f t="shared" si="526"/>
        <v>6638737.5</v>
      </c>
      <c r="DM772" s="409">
        <f t="shared" si="527"/>
        <v>0</v>
      </c>
    </row>
    <row r="773" spans="1:117" s="56" customFormat="1" ht="21" x14ac:dyDescent="0.2">
      <c r="A773" s="192">
        <f t="shared" si="488"/>
        <v>2655495</v>
      </c>
      <c r="B773" s="137">
        <f>'آبان 1400'!B774</f>
        <v>768</v>
      </c>
      <c r="C773" s="137">
        <f>'آبان 1400'!C774</f>
        <v>256</v>
      </c>
      <c r="D773" s="137">
        <f>'آبان 1400'!D774</f>
        <v>0</v>
      </c>
      <c r="E773" s="137" t="str">
        <f>'آبان 1400'!E774</f>
        <v xml:space="preserve">حسین </v>
      </c>
      <c r="F773" s="137" t="str">
        <f>'آبان 1400'!F774</f>
        <v>نجاری</v>
      </c>
      <c r="G773" s="137" t="str">
        <f>'آبان 1400'!G774</f>
        <v>اداری</v>
      </c>
      <c r="H773" s="137" t="str">
        <f>'آبان 1400'!H774</f>
        <v>سیستان بلوچستان</v>
      </c>
      <c r="I773" s="137" t="str">
        <f>'آبان 1400'!I774</f>
        <v>151-124-195422-1</v>
      </c>
      <c r="J773" s="137">
        <f>'آبان 1400'!J774</f>
        <v>3660481041</v>
      </c>
      <c r="K773" s="137">
        <f>'آبان 1400'!K774</f>
        <v>0</v>
      </c>
      <c r="L773" s="137" t="str">
        <f>'آبان 1400'!L774</f>
        <v>سیستان بلوچستان</v>
      </c>
      <c r="M773" s="137" t="str">
        <f>'آبان 1400'!M774</f>
        <v>اداری-کارشناسی</v>
      </c>
      <c r="N773" s="121">
        <f>'آبان 1400'!N774</f>
        <v>0</v>
      </c>
      <c r="O773" s="120">
        <f>'آبان 1400'!O774</f>
        <v>0</v>
      </c>
      <c r="P773" s="122">
        <f>'آبان 1400'!P774</f>
        <v>0</v>
      </c>
      <c r="Q773" s="362">
        <f>'آبان 1400'!Q774</f>
        <v>30</v>
      </c>
      <c r="R773" s="362">
        <f>'آبان 1400'!R774</f>
        <v>60</v>
      </c>
      <c r="S773" s="362">
        <f>'آبان 1400'!S774</f>
        <v>0</v>
      </c>
      <c r="T773" s="362">
        <f>'آبان 1400'!T774</f>
        <v>0</v>
      </c>
      <c r="U773" s="138">
        <f>'آبان 1400'!U774</f>
        <v>0</v>
      </c>
      <c r="V773" s="121">
        <f>'آبان 1400'!W774</f>
        <v>0</v>
      </c>
      <c r="W773" s="122">
        <f>'آبان 1400'!X774</f>
        <v>0</v>
      </c>
      <c r="X773" s="370">
        <f>'آبان 1400'!Y774</f>
        <v>0</v>
      </c>
      <c r="Y773" s="370">
        <f>'آبان 1400'!Z774</f>
        <v>0</v>
      </c>
      <c r="Z773" s="139">
        <f>'آبان 1400'!AA774</f>
        <v>1477052</v>
      </c>
      <c r="AA773" s="139">
        <f>'آبان 1400'!AB774</f>
        <v>0</v>
      </c>
      <c r="AB773" s="139">
        <f>'آبان 1400'!AC774</f>
        <v>1477052</v>
      </c>
      <c r="AC773" s="139">
        <f>'آبان 1400'!AD774</f>
        <v>4500000</v>
      </c>
      <c r="AD773" s="139">
        <f>'آبان 1400'!AE774</f>
        <v>6000000</v>
      </c>
      <c r="AE773" s="140">
        <f>'آبان 1400'!AF774</f>
        <v>281982.65454545454</v>
      </c>
      <c r="AF773" s="123">
        <f>'آبان 1400'!AG774</f>
        <v>44311560</v>
      </c>
      <c r="AG773" s="124">
        <f>'آبان 1400'!AH774</f>
        <v>0</v>
      </c>
      <c r="AH773" s="124">
        <f>'آبان 1400'!AI774</f>
        <v>16918959.272727273</v>
      </c>
      <c r="AI773" s="124">
        <f>'آبان 1400'!AJ774</f>
        <v>0</v>
      </c>
      <c r="AJ773" s="124">
        <f>'آبان 1400'!AK774</f>
        <v>4500000</v>
      </c>
      <c r="AK773" s="124">
        <f>'آبان 1400'!AL774</f>
        <v>6000000</v>
      </c>
      <c r="AL773" s="124">
        <f>'آبان 1400'!AM774</f>
        <v>0</v>
      </c>
      <c r="AM773" s="124">
        <f>'آبان 1400'!AN774</f>
        <v>0</v>
      </c>
      <c r="AN773" s="124">
        <f>'آبان 1400'!AO774</f>
        <v>0</v>
      </c>
      <c r="AO773" s="124">
        <f>'آبان 1400'!AP774</f>
        <v>4200000</v>
      </c>
      <c r="AP773" s="124">
        <f>'آبان 1400'!AQ774</f>
        <v>0</v>
      </c>
      <c r="AQ773" s="124">
        <f>'آبان 1400'!AR774</f>
        <v>0</v>
      </c>
      <c r="AR773" s="124">
        <f>'آبان 1400'!AS774</f>
        <v>0</v>
      </c>
      <c r="AS773" s="379">
        <f>'آبان 1400'!AT774</f>
        <v>0</v>
      </c>
      <c r="AT773" s="372">
        <f t="shared" si="489"/>
        <v>75930519.272727281</v>
      </c>
      <c r="AU773" s="174">
        <f>'آبان 1400'!AV774</f>
        <v>55915382.923636369</v>
      </c>
      <c r="AV773" s="142">
        <f>'آبان 1400'!AW774</f>
        <v>75930519.272727281</v>
      </c>
      <c r="AW773" s="143">
        <f t="shared" si="490"/>
        <v>5315136.3490909105</v>
      </c>
      <c r="AX773" s="76">
        <f t="shared" si="491"/>
        <v>1591538.2923636371</v>
      </c>
      <c r="AY773" s="143">
        <f>'آبان 1400'!AZ774</f>
        <v>0</v>
      </c>
      <c r="AZ773" s="143">
        <f>'آبان 1400'!BA774</f>
        <v>0</v>
      </c>
      <c r="BA773" s="143">
        <f>'آبان 1400'!BB774</f>
        <v>0</v>
      </c>
      <c r="BB773" s="143">
        <f>'آبان 1400'!BC774</f>
        <v>0</v>
      </c>
      <c r="BC773" s="143">
        <f>'آبان 1400'!BD774</f>
        <v>0</v>
      </c>
      <c r="BD773" s="143">
        <f>'آبان 1400'!BE774</f>
        <v>0</v>
      </c>
      <c r="BE773" s="143">
        <f>'آبان 1400'!BF774</f>
        <v>0</v>
      </c>
      <c r="BF773" s="144">
        <f t="shared" si="492"/>
        <v>6906674.6414545476</v>
      </c>
      <c r="BG773" s="141">
        <f t="shared" si="493"/>
        <v>69023844</v>
      </c>
      <c r="BH773" s="145">
        <f t="shared" si="494"/>
        <v>75930519.272727281</v>
      </c>
      <c r="BI773" s="410">
        <f t="shared" si="531"/>
        <v>6638737.5</v>
      </c>
      <c r="BJ773" s="146">
        <f t="shared" si="495"/>
        <v>3692630</v>
      </c>
      <c r="BK773" s="146">
        <f t="shared" si="496"/>
        <v>1107789</v>
      </c>
      <c r="BL773" s="147">
        <f t="shared" si="497"/>
        <v>1120000</v>
      </c>
      <c r="BM773" s="383">
        <v>0</v>
      </c>
      <c r="BN773" s="148">
        <f t="shared" si="498"/>
        <v>88489675.772727281</v>
      </c>
      <c r="BO773" s="149">
        <f t="shared" si="499"/>
        <v>75930519.272727281</v>
      </c>
      <c r="BP773" s="150">
        <f t="shared" si="500"/>
        <v>17464019.432727274</v>
      </c>
      <c r="BQ773" s="151">
        <f t="shared" si="528"/>
        <v>105953695.20545456</v>
      </c>
      <c r="BR773" s="152">
        <f t="shared" si="529"/>
        <v>100800</v>
      </c>
      <c r="BS773" s="148">
        <f t="shared" si="530"/>
        <v>106054495.20545456</v>
      </c>
      <c r="BT773" s="136">
        <v>0</v>
      </c>
      <c r="BU773" s="149">
        <f t="shared" si="504"/>
        <v>8848967.5772727281</v>
      </c>
      <c r="BV773" s="153">
        <f t="shared" si="505"/>
        <v>4424483.788636364</v>
      </c>
      <c r="BW773" s="134">
        <f t="shared" si="506"/>
        <v>92781043.839545459</v>
      </c>
      <c r="BX773" s="148">
        <f t="shared" si="507"/>
        <v>11439156.5</v>
      </c>
      <c r="BY773" s="135">
        <f t="shared" si="508"/>
        <v>81341887.339545459</v>
      </c>
      <c r="CD773" s="400">
        <f>'آبان 1400'!AU774</f>
        <v>75930519.272727281</v>
      </c>
      <c r="CE773" s="401">
        <f>'آبان 1400'!AV774</f>
        <v>55915382.923636369</v>
      </c>
      <c r="CF773" s="401">
        <f>'آبان 1400'!AW774</f>
        <v>75930519.272727281</v>
      </c>
      <c r="CG773" s="401">
        <f>'آبان 1400'!AX774</f>
        <v>5315136.3490909105</v>
      </c>
      <c r="CH773" s="401">
        <f>'آبان 1400'!AY774</f>
        <v>1591538.2923636371</v>
      </c>
      <c r="CI773" s="401">
        <f>'آبان 1400'!AZ774</f>
        <v>0</v>
      </c>
      <c r="CJ773" s="401">
        <f>'آبان 1400'!BA774</f>
        <v>0</v>
      </c>
      <c r="CK773" s="401">
        <f>'آبان 1400'!BB774</f>
        <v>0</v>
      </c>
      <c r="CL773" s="401">
        <f>'آبان 1400'!BC774</f>
        <v>0</v>
      </c>
      <c r="CM773" s="401">
        <f>'آبان 1400'!BD774</f>
        <v>0</v>
      </c>
      <c r="CN773" s="401">
        <f>'آبان 1400'!BE774</f>
        <v>0</v>
      </c>
      <c r="CO773" s="401">
        <f>'آبان 1400'!BF774</f>
        <v>0</v>
      </c>
      <c r="CP773" s="401">
        <f>'آبان 1400'!BG774</f>
        <v>6906674.6414545476</v>
      </c>
      <c r="CQ773" s="401">
        <f>'آبان 1400'!BH774</f>
        <v>69023844</v>
      </c>
      <c r="CR773" s="401">
        <f t="shared" si="509"/>
        <v>75930519.272727281</v>
      </c>
      <c r="CS773" s="411">
        <f t="shared" si="532"/>
        <v>6638737.5</v>
      </c>
      <c r="CT773" s="400">
        <f t="shared" si="511"/>
        <v>3692630</v>
      </c>
      <c r="CU773" s="401">
        <f t="shared" si="512"/>
        <v>1107789</v>
      </c>
      <c r="CV773" s="401">
        <f t="shared" si="513"/>
        <v>1120000</v>
      </c>
      <c r="CW773" s="56">
        <v>0</v>
      </c>
      <c r="CX773" s="401">
        <f t="shared" si="514"/>
        <v>88489675.772727281</v>
      </c>
      <c r="CY773" s="401">
        <f t="shared" si="515"/>
        <v>75930519.272727281</v>
      </c>
      <c r="CZ773" s="401">
        <f t="shared" si="516"/>
        <v>17464019.432727274</v>
      </c>
      <c r="DA773" s="401">
        <f t="shared" si="517"/>
        <v>105953695.20545456</v>
      </c>
      <c r="DB773" s="401">
        <f t="shared" si="518"/>
        <v>100800</v>
      </c>
      <c r="DC773" s="401">
        <f t="shared" si="519"/>
        <v>106054495.20545456</v>
      </c>
      <c r="DD773" s="406">
        <v>0</v>
      </c>
      <c r="DE773" s="401">
        <f t="shared" si="520"/>
        <v>8848967.5772727281</v>
      </c>
      <c r="DF773" s="401">
        <f t="shared" si="521"/>
        <v>4424483.788636364</v>
      </c>
      <c r="DG773" s="401">
        <f t="shared" si="522"/>
        <v>92781043.839545459</v>
      </c>
      <c r="DH773" s="401">
        <f t="shared" si="523"/>
        <v>11439156.5</v>
      </c>
      <c r="DI773" s="401">
        <f t="shared" si="524"/>
        <v>81341887.339545459</v>
      </c>
      <c r="DJ773" s="401">
        <f t="shared" si="525"/>
        <v>0</v>
      </c>
      <c r="DL773" s="409">
        <f t="shared" si="526"/>
        <v>6638737.5</v>
      </c>
      <c r="DM773" s="409">
        <f t="shared" si="527"/>
        <v>0</v>
      </c>
    </row>
    <row r="774" spans="1:117" s="56" customFormat="1" ht="21" x14ac:dyDescent="0.2">
      <c r="A774" s="192">
        <f t="shared" si="488"/>
        <v>2655495</v>
      </c>
      <c r="B774" s="137">
        <f>'آبان 1400'!B775</f>
        <v>769</v>
      </c>
      <c r="C774" s="137">
        <f>'آبان 1400'!C775</f>
        <v>360</v>
      </c>
      <c r="D774" s="137">
        <f>'آبان 1400'!D775</f>
        <v>0</v>
      </c>
      <c r="E774" s="137" t="str">
        <f>'آبان 1400'!E775</f>
        <v>فرشید</v>
      </c>
      <c r="F774" s="137" t="str">
        <f>'آبان 1400'!F775</f>
        <v>فریادرس</v>
      </c>
      <c r="G774" s="137" t="str">
        <f>'آبان 1400'!G775</f>
        <v>نگهبان</v>
      </c>
      <c r="H774" s="137" t="str">
        <f>'آبان 1400'!H775</f>
        <v>ایلام</v>
      </c>
      <c r="I774" s="137" t="str">
        <f>'آبان 1400'!I775</f>
        <v>273-700-4348281-1</v>
      </c>
      <c r="J774" s="137" t="str">
        <f>'آبان 1400'!J775</f>
        <v>4539865056</v>
      </c>
      <c r="K774" s="137" t="str">
        <f>'آبان 1400'!K775</f>
        <v>0048779111</v>
      </c>
      <c r="L774" s="137" t="str">
        <f>'آبان 1400'!L775</f>
        <v>ایلام</v>
      </c>
      <c r="M774" s="137" t="str">
        <f>'آبان 1400'!M775</f>
        <v>نگهبان</v>
      </c>
      <c r="N774" s="121" t="str">
        <f>'آبان 1400'!N775</f>
        <v>*</v>
      </c>
      <c r="O774" s="120">
        <f>'آبان 1400'!O775</f>
        <v>0</v>
      </c>
      <c r="P774" s="122">
        <f>'آبان 1400'!P775</f>
        <v>0</v>
      </c>
      <c r="Q774" s="362">
        <f>'آبان 1400'!Q775</f>
        <v>30</v>
      </c>
      <c r="R774" s="362">
        <f>'آبان 1400'!R775</f>
        <v>120</v>
      </c>
      <c r="S774" s="362">
        <f>'آبان 1400'!S775</f>
        <v>110</v>
      </c>
      <c r="T774" s="362">
        <f>'آبان 1400'!T775</f>
        <v>29.33</v>
      </c>
      <c r="U774" s="138">
        <f>'آبان 1400'!U775</f>
        <v>0</v>
      </c>
      <c r="V774" s="121">
        <f>'آبان 1400'!W775</f>
        <v>0</v>
      </c>
      <c r="W774" s="122">
        <f>'آبان 1400'!X775</f>
        <v>0</v>
      </c>
      <c r="X774" s="370">
        <f>'آبان 1400'!Y775</f>
        <v>1</v>
      </c>
      <c r="Y774" s="370">
        <f>'آبان 1400'!Z775</f>
        <v>1</v>
      </c>
      <c r="Z774" s="139">
        <f>'آبان 1400'!AA775</f>
        <v>885165</v>
      </c>
      <c r="AA774" s="139">
        <f>'آبان 1400'!AB775</f>
        <v>0</v>
      </c>
      <c r="AB774" s="139">
        <f>'آبان 1400'!AC775</f>
        <v>885165</v>
      </c>
      <c r="AC774" s="139">
        <f>'آبان 1400'!AD775</f>
        <v>4500000</v>
      </c>
      <c r="AD774" s="139">
        <f>'آبان 1400'!AE775</f>
        <v>6000000</v>
      </c>
      <c r="AE774" s="140">
        <f>'آبان 1400'!AF775</f>
        <v>168986.04545454544</v>
      </c>
      <c r="AF774" s="123">
        <f>'آبان 1400'!AG775</f>
        <v>26554950</v>
      </c>
      <c r="AG774" s="124">
        <f>'آبان 1400'!AH775</f>
        <v>0</v>
      </c>
      <c r="AH774" s="124">
        <f>'آبان 1400'!AI775</f>
        <v>20278325.454545453</v>
      </c>
      <c r="AI774" s="124">
        <f>'آبان 1400'!AJ775</f>
        <v>2655495</v>
      </c>
      <c r="AJ774" s="124">
        <f>'آبان 1400'!AK775</f>
        <v>4500000</v>
      </c>
      <c r="AK774" s="124">
        <f>'آبان 1400'!AL775</f>
        <v>6000000</v>
      </c>
      <c r="AL774" s="124">
        <f>'آبان 1400'!AM775</f>
        <v>4647116.25</v>
      </c>
      <c r="AM774" s="124">
        <f>'آبان 1400'!AN775</f>
        <v>4956360.7131818179</v>
      </c>
      <c r="AN774" s="124">
        <f>'آبان 1400'!AO775</f>
        <v>0</v>
      </c>
      <c r="AO774" s="124">
        <f>'آبان 1400'!AP775</f>
        <v>3000000</v>
      </c>
      <c r="AP774" s="124">
        <f>'آبان 1400'!AQ775</f>
        <v>0</v>
      </c>
      <c r="AQ774" s="124">
        <f>'آبان 1400'!AR775</f>
        <v>0</v>
      </c>
      <c r="AR774" s="124">
        <f>'آبان 1400'!AS775</f>
        <v>0</v>
      </c>
      <c r="AS774" s="379">
        <f>'آبان 1400'!AT775</f>
        <v>0</v>
      </c>
      <c r="AT774" s="372">
        <f t="shared" si="489"/>
        <v>72592247.417727277</v>
      </c>
      <c r="AU774" s="174">
        <f>'آبان 1400'!AV775</f>
        <v>51541179.74848637</v>
      </c>
      <c r="AV774" s="142">
        <f>'آبان 1400'!AW775</f>
        <v>69936752.417727262</v>
      </c>
      <c r="AW774" s="143">
        <f t="shared" si="490"/>
        <v>4895572.6692409087</v>
      </c>
      <c r="AX774" s="76">
        <f t="shared" si="491"/>
        <v>1154117.9748486371</v>
      </c>
      <c r="AY774" s="143">
        <f>'آبان 1400'!AZ775</f>
        <v>0</v>
      </c>
      <c r="AZ774" s="143">
        <f>'آبان 1400'!BA775</f>
        <v>0</v>
      </c>
      <c r="BA774" s="143">
        <f>'آبان 1400'!BB775</f>
        <v>0</v>
      </c>
      <c r="BB774" s="143">
        <f>'آبان 1400'!BC775</f>
        <v>0</v>
      </c>
      <c r="BC774" s="143">
        <f>'آبان 1400'!BD775</f>
        <v>0</v>
      </c>
      <c r="BD774" s="143">
        <f>'آبان 1400'!BE775</f>
        <v>0</v>
      </c>
      <c r="BE774" s="143">
        <f>'آبان 1400'!BF775</f>
        <v>0</v>
      </c>
      <c r="BF774" s="144">
        <f t="shared" si="492"/>
        <v>6049690.6440895461</v>
      </c>
      <c r="BG774" s="141">
        <f t="shared" si="493"/>
        <v>66542556</v>
      </c>
      <c r="BH774" s="145">
        <f t="shared" si="494"/>
        <v>72592247.417727277</v>
      </c>
      <c r="BI774" s="128">
        <f t="shared" ref="BI774:BI818" si="533">(((AB774*30)*2)/12)/30*Q774</f>
        <v>4425825</v>
      </c>
      <c r="BJ774" s="146">
        <f t="shared" si="495"/>
        <v>2212912.5</v>
      </c>
      <c r="BK774" s="146">
        <f t="shared" si="496"/>
        <v>663873.75</v>
      </c>
      <c r="BL774" s="147">
        <f t="shared" si="497"/>
        <v>1120000</v>
      </c>
      <c r="BM774" s="383">
        <v>0</v>
      </c>
      <c r="BN774" s="148">
        <f t="shared" si="498"/>
        <v>81014858.667727277</v>
      </c>
      <c r="BO774" s="149">
        <f t="shared" si="499"/>
        <v>69936752.417727262</v>
      </c>
      <c r="BP774" s="150">
        <f t="shared" si="500"/>
        <v>16085453.056077272</v>
      </c>
      <c r="BQ774" s="151">
        <f t="shared" si="528"/>
        <v>97100311.723804548</v>
      </c>
      <c r="BR774" s="152">
        <f t="shared" si="529"/>
        <v>100800</v>
      </c>
      <c r="BS774" s="148">
        <f t="shared" si="530"/>
        <v>97201111.723804548</v>
      </c>
      <c r="BT774" s="136">
        <v>0</v>
      </c>
      <c r="BU774" s="149">
        <f t="shared" si="504"/>
        <v>8101485.866772728</v>
      </c>
      <c r="BV774" s="153">
        <f t="shared" si="505"/>
        <v>4050742.933386364</v>
      </c>
      <c r="BW774" s="134">
        <f t="shared" si="506"/>
        <v>85048882.923645452</v>
      </c>
      <c r="BX774" s="148">
        <f t="shared" si="507"/>
        <v>7302611.25</v>
      </c>
      <c r="BY774" s="135">
        <f t="shared" si="508"/>
        <v>77746271.673645452</v>
      </c>
      <c r="CD774" s="400">
        <f>'آبان 1400'!AU775</f>
        <v>72592247.417727277</v>
      </c>
      <c r="CE774" s="401">
        <f>'آبان 1400'!AV775</f>
        <v>51541179.74848637</v>
      </c>
      <c r="CF774" s="401">
        <f>'آبان 1400'!AW775</f>
        <v>69936752.417727262</v>
      </c>
      <c r="CG774" s="401">
        <f>'آبان 1400'!AX775</f>
        <v>4895572.6692409087</v>
      </c>
      <c r="CH774" s="401">
        <f>'آبان 1400'!AY775</f>
        <v>1154117.9748486371</v>
      </c>
      <c r="CI774" s="401">
        <f>'آبان 1400'!AZ775</f>
        <v>0</v>
      </c>
      <c r="CJ774" s="401">
        <f>'آبان 1400'!BA775</f>
        <v>0</v>
      </c>
      <c r="CK774" s="401">
        <f>'آبان 1400'!BB775</f>
        <v>0</v>
      </c>
      <c r="CL774" s="401">
        <f>'آبان 1400'!BC775</f>
        <v>0</v>
      </c>
      <c r="CM774" s="401">
        <f>'آبان 1400'!BD775</f>
        <v>0</v>
      </c>
      <c r="CN774" s="401">
        <f>'آبان 1400'!BE775</f>
        <v>0</v>
      </c>
      <c r="CO774" s="401">
        <f>'آبان 1400'!BF775</f>
        <v>0</v>
      </c>
      <c r="CP774" s="401">
        <f>'آبان 1400'!BG775</f>
        <v>6049690.6440895461</v>
      </c>
      <c r="CQ774" s="401">
        <f>'آبان 1400'!BH775</f>
        <v>66542556</v>
      </c>
      <c r="CR774" s="401">
        <f t="shared" si="509"/>
        <v>72592247.417727277</v>
      </c>
      <c r="CS774" s="56">
        <f t="shared" si="510"/>
        <v>4425825</v>
      </c>
      <c r="CT774" s="400">
        <f t="shared" si="511"/>
        <v>2212912.5</v>
      </c>
      <c r="CU774" s="401">
        <f t="shared" si="512"/>
        <v>663873.75</v>
      </c>
      <c r="CV774" s="401">
        <f t="shared" si="513"/>
        <v>1120000</v>
      </c>
      <c r="CW774" s="56">
        <v>0</v>
      </c>
      <c r="CX774" s="401">
        <f t="shared" si="514"/>
        <v>81014858.667727277</v>
      </c>
      <c r="CY774" s="401">
        <f t="shared" si="515"/>
        <v>69936752.417727262</v>
      </c>
      <c r="CZ774" s="401">
        <f t="shared" si="516"/>
        <v>16085453.056077272</v>
      </c>
      <c r="DA774" s="401">
        <f t="shared" si="517"/>
        <v>97100311.723804548</v>
      </c>
      <c r="DB774" s="401">
        <f t="shared" si="518"/>
        <v>100800</v>
      </c>
      <c r="DC774" s="401">
        <f t="shared" si="519"/>
        <v>97201111.723804548</v>
      </c>
      <c r="DD774" s="406">
        <v>0</v>
      </c>
      <c r="DE774" s="401">
        <f t="shared" si="520"/>
        <v>8101485.866772728</v>
      </c>
      <c r="DF774" s="401">
        <f t="shared" si="521"/>
        <v>4050742.933386364</v>
      </c>
      <c r="DG774" s="401">
        <f t="shared" si="522"/>
        <v>85048882.923645452</v>
      </c>
      <c r="DH774" s="401">
        <f t="shared" si="523"/>
        <v>7302611.25</v>
      </c>
      <c r="DI774" s="401">
        <f t="shared" si="524"/>
        <v>77746271.673645452</v>
      </c>
      <c r="DJ774" s="401">
        <f t="shared" si="525"/>
        <v>0</v>
      </c>
      <c r="DL774" s="408">
        <f t="shared" si="526"/>
        <v>6638737.5</v>
      </c>
      <c r="DM774" s="408">
        <f t="shared" si="527"/>
        <v>-2212912.5</v>
      </c>
    </row>
    <row r="775" spans="1:117" s="56" customFormat="1" ht="21" x14ac:dyDescent="0.2">
      <c r="A775" s="192">
        <f t="shared" ref="A775:A818" si="534">885165*3</f>
        <v>2655495</v>
      </c>
      <c r="B775" s="137">
        <f>'آبان 1400'!B776</f>
        <v>770</v>
      </c>
      <c r="C775" s="137">
        <f>'آبان 1400'!C776</f>
        <v>76</v>
      </c>
      <c r="D775" s="137">
        <f>'آبان 1400'!D776</f>
        <v>0</v>
      </c>
      <c r="E775" s="137" t="str">
        <f>'آبان 1400'!E776</f>
        <v xml:space="preserve">پیمان </v>
      </c>
      <c r="F775" s="137" t="str">
        <f>'آبان 1400'!F776</f>
        <v>مسعودی</v>
      </c>
      <c r="G775" s="137" t="str">
        <f>'آبان 1400'!G776</f>
        <v>اداری</v>
      </c>
      <c r="H775" s="137" t="str">
        <f>'آبان 1400'!H776</f>
        <v>ش.تهران</v>
      </c>
      <c r="I775" s="137" t="str">
        <f>'آبان 1400'!I776</f>
        <v>124-700-4235561-1</v>
      </c>
      <c r="J775" s="137" t="str">
        <f>'آبان 1400'!J776</f>
        <v>0440271967</v>
      </c>
      <c r="K775" s="137" t="str">
        <f>'آبان 1400'!K776</f>
        <v>0021930063</v>
      </c>
      <c r="L775" s="137" t="str">
        <f>'آبان 1400'!L776</f>
        <v>تهران</v>
      </c>
      <c r="M775" s="137" t="str">
        <f>'آبان 1400'!M776</f>
        <v>اداری-کارشناسی</v>
      </c>
      <c r="N775" s="121">
        <f>'آبان 1400'!N776</f>
        <v>0</v>
      </c>
      <c r="O775" s="120">
        <f>'آبان 1400'!O776</f>
        <v>0</v>
      </c>
      <c r="P775" s="122">
        <f>'آبان 1400'!P776</f>
        <v>0</v>
      </c>
      <c r="Q775" s="362">
        <f>'آبان 1400'!Q776</f>
        <v>30</v>
      </c>
      <c r="R775" s="362">
        <f>'آبان 1400'!R776</f>
        <v>82</v>
      </c>
      <c r="S775" s="362">
        <f>'آبان 1400'!S776</f>
        <v>0</v>
      </c>
      <c r="T775" s="362">
        <f>'آبان 1400'!T776</f>
        <v>0</v>
      </c>
      <c r="U775" s="138">
        <f>'آبان 1400'!U776</f>
        <v>0</v>
      </c>
      <c r="V775" s="121">
        <f>'آبان 1400'!W776</f>
        <v>0</v>
      </c>
      <c r="W775" s="122">
        <f>'آبان 1400'!X776</f>
        <v>0</v>
      </c>
      <c r="X775" s="370">
        <f>'آبان 1400'!Y776</f>
        <v>0</v>
      </c>
      <c r="Y775" s="370">
        <f>'آبان 1400'!Z776</f>
        <v>0</v>
      </c>
      <c r="Z775" s="139">
        <f>'آبان 1400'!AA776</f>
        <v>1477052</v>
      </c>
      <c r="AA775" s="139">
        <f>'آبان 1400'!AB776</f>
        <v>0</v>
      </c>
      <c r="AB775" s="139">
        <f>'آبان 1400'!AC776</f>
        <v>1477052</v>
      </c>
      <c r="AC775" s="139">
        <f>'آبان 1400'!AD776</f>
        <v>4500000</v>
      </c>
      <c r="AD775" s="139">
        <f>'آبان 1400'!AE776</f>
        <v>6000000</v>
      </c>
      <c r="AE775" s="140">
        <f>'آبان 1400'!AF776</f>
        <v>281982.65454545454</v>
      </c>
      <c r="AF775" s="123">
        <f>'آبان 1400'!AG776</f>
        <v>44311560</v>
      </c>
      <c r="AG775" s="124">
        <f>'آبان 1400'!AH776</f>
        <v>0</v>
      </c>
      <c r="AH775" s="124">
        <f>'آبان 1400'!AI776</f>
        <v>23122577.672727272</v>
      </c>
      <c r="AI775" s="124">
        <f>'آبان 1400'!AJ776</f>
        <v>0</v>
      </c>
      <c r="AJ775" s="124">
        <f>'آبان 1400'!AK776</f>
        <v>4500000</v>
      </c>
      <c r="AK775" s="124">
        <f>'آبان 1400'!AL776</f>
        <v>6000000</v>
      </c>
      <c r="AL775" s="124">
        <f>'آبان 1400'!AM776</f>
        <v>0</v>
      </c>
      <c r="AM775" s="124">
        <f>'آبان 1400'!AN776</f>
        <v>0</v>
      </c>
      <c r="AN775" s="124">
        <f>'آبان 1400'!AO776</f>
        <v>0</v>
      </c>
      <c r="AO775" s="124">
        <f>'آبان 1400'!AP776</f>
        <v>3800000</v>
      </c>
      <c r="AP775" s="124">
        <f>'آبان 1400'!AQ776</f>
        <v>0</v>
      </c>
      <c r="AQ775" s="124">
        <f>'آبان 1400'!AR776</f>
        <v>0</v>
      </c>
      <c r="AR775" s="124">
        <f>'آبان 1400'!AS776</f>
        <v>0</v>
      </c>
      <c r="AS775" s="379">
        <f>'آبان 1400'!AT776</f>
        <v>0</v>
      </c>
      <c r="AT775" s="372">
        <f t="shared" ref="AT775:AT818" si="535">SUM(AF775:AS775)</f>
        <v>81734137.672727272</v>
      </c>
      <c r="AU775" s="174">
        <f>'آبان 1400'!AV776</f>
        <v>61712748.035636365</v>
      </c>
      <c r="AV775" s="142">
        <f>'آبان 1400'!AW776</f>
        <v>81734137.672727272</v>
      </c>
      <c r="AW775" s="143">
        <f t="shared" ref="AW775:AW818" si="536">AV775*7%</f>
        <v>5721389.6370909093</v>
      </c>
      <c r="AX775" s="76">
        <f t="shared" ref="AX775:AX818" si="537">IF(AU775&lt;=40000000,0,IF(AND(AU775&gt;40000000,AU775&lt;=80000000),(AU775-40000000)*10%,IF(AND(AU775&gt;80000000,AU775&lt;=120000000),4000000+(AU775-80000000)*15%,IF(AND(AU775&gt;120000000,AU775&lt;=180000000),10000000+(AU775-120000000)*20%,IF(AND(AU775&gt;180000000,AU775&lt;=240000000),22000000+(AU775-180000000)*25%,IF(AND(AU775&gt;240000000,AU775&lt;=320000000),37000000+(AU775-240000000)*30%,61000000+(AU775-320000000)*35%))))))</f>
        <v>2171274.8035636367</v>
      </c>
      <c r="AY775" s="143">
        <f>'آبان 1400'!AZ776</f>
        <v>0</v>
      </c>
      <c r="AZ775" s="143">
        <f>'آبان 1400'!BA776</f>
        <v>0</v>
      </c>
      <c r="BA775" s="143">
        <f>'آبان 1400'!BB776</f>
        <v>0</v>
      </c>
      <c r="BB775" s="143">
        <f>'آبان 1400'!BC776</f>
        <v>0</v>
      </c>
      <c r="BC775" s="143">
        <f>'آبان 1400'!BD776</f>
        <v>0</v>
      </c>
      <c r="BD775" s="143">
        <f>'آبان 1400'!BE776</f>
        <v>0</v>
      </c>
      <c r="BE775" s="143">
        <f>'آبان 1400'!BF776</f>
        <v>0</v>
      </c>
      <c r="BF775" s="144">
        <f t="shared" ref="BF775:BF818" si="538">SUM(AW775:BE775)</f>
        <v>7892664.440654546</v>
      </c>
      <c r="BG775" s="141">
        <f t="shared" ref="BG775:BG818" si="539">INT(AT775-BF775)</f>
        <v>73841473</v>
      </c>
      <c r="BH775" s="145">
        <f t="shared" ref="BH775:BH818" si="540">SUM(AF775:AS775)</f>
        <v>81734137.672727272</v>
      </c>
      <c r="BI775" s="410">
        <f>(((885165*30)*3)/12)/30*Q775</f>
        <v>6638737.5</v>
      </c>
      <c r="BJ775" s="146">
        <f t="shared" ref="BJ775:BJ818" si="541">(((AB775*30))/12)/30*Q775</f>
        <v>3692630</v>
      </c>
      <c r="BK775" s="146">
        <f t="shared" ref="BK775:BK818" si="542">((AB775*9)/12)/30*Q775</f>
        <v>1107789</v>
      </c>
      <c r="BL775" s="147">
        <f t="shared" ref="BL775:BL818" si="543">1120000/30*Q775</f>
        <v>1120000</v>
      </c>
      <c r="BM775" s="383">
        <v>0</v>
      </c>
      <c r="BN775" s="148">
        <f t="shared" ref="BN775:BN818" si="544">SUM(BH775:BM775)</f>
        <v>94293294.172727272</v>
      </c>
      <c r="BO775" s="149">
        <f t="shared" ref="BO775:BO818" si="545">AV775</f>
        <v>81734137.672727272</v>
      </c>
      <c r="BP775" s="150">
        <f t="shared" ref="BP775:BP818" si="546">BO775*23%</f>
        <v>18798851.664727274</v>
      </c>
      <c r="BQ775" s="151">
        <f t="shared" si="528"/>
        <v>113092145.83745454</v>
      </c>
      <c r="BR775" s="152">
        <f t="shared" si="529"/>
        <v>100800</v>
      </c>
      <c r="BS775" s="148">
        <f t="shared" si="530"/>
        <v>113192945.83745454</v>
      </c>
      <c r="BT775" s="136">
        <v>0</v>
      </c>
      <c r="BU775" s="149">
        <f t="shared" ref="BU775:BU818" si="547">BN775*10%</f>
        <v>9429329.4172727279</v>
      </c>
      <c r="BV775" s="153">
        <f t="shared" ref="BV775:BV818" si="548">BN775*5%</f>
        <v>4714664.708636364</v>
      </c>
      <c r="BW775" s="134">
        <f t="shared" ref="BW775:BW818" si="549">BS775-(BU775+BV775)</f>
        <v>99048951.711545452</v>
      </c>
      <c r="BX775" s="148">
        <f t="shared" ref="BX775:BX818" si="550">BI775+BJ775+BK775</f>
        <v>11439156.5</v>
      </c>
      <c r="BY775" s="135">
        <f t="shared" ref="BY775:BY818" si="551">BW775-BX775</f>
        <v>87609795.211545452</v>
      </c>
      <c r="CD775" s="400">
        <f>'آبان 1400'!AU776</f>
        <v>81734137.672727272</v>
      </c>
      <c r="CE775" s="401">
        <f>'آبان 1400'!AV776</f>
        <v>61712748.035636365</v>
      </c>
      <c r="CF775" s="401">
        <f>'آبان 1400'!AW776</f>
        <v>81734137.672727272</v>
      </c>
      <c r="CG775" s="401">
        <f>'آبان 1400'!AX776</f>
        <v>5721389.6370909093</v>
      </c>
      <c r="CH775" s="401">
        <f>'آبان 1400'!AY776</f>
        <v>2171274.8035636367</v>
      </c>
      <c r="CI775" s="401">
        <f>'آبان 1400'!AZ776</f>
        <v>0</v>
      </c>
      <c r="CJ775" s="401">
        <f>'آبان 1400'!BA776</f>
        <v>0</v>
      </c>
      <c r="CK775" s="401">
        <f>'آبان 1400'!BB776</f>
        <v>0</v>
      </c>
      <c r="CL775" s="401">
        <f>'آبان 1400'!BC776</f>
        <v>0</v>
      </c>
      <c r="CM775" s="401">
        <f>'آبان 1400'!BD776</f>
        <v>0</v>
      </c>
      <c r="CN775" s="401">
        <f>'آبان 1400'!BE776</f>
        <v>0</v>
      </c>
      <c r="CO775" s="401">
        <f>'آبان 1400'!BF776</f>
        <v>0</v>
      </c>
      <c r="CP775" s="401">
        <f>'آبان 1400'!BG776</f>
        <v>7892664.440654546</v>
      </c>
      <c r="CQ775" s="401">
        <f>'آبان 1400'!BH776</f>
        <v>73841473</v>
      </c>
      <c r="CR775" s="401">
        <f t="shared" ref="CR775:CR818" si="552">CD775</f>
        <v>81734137.672727272</v>
      </c>
      <c r="CS775" s="411">
        <f>(885165*30/12*3)/30*Q775</f>
        <v>6638737.5</v>
      </c>
      <c r="CT775" s="400">
        <f t="shared" ref="CT775:CT818" si="553">(AB775*30/12)/30*Q775</f>
        <v>3692630</v>
      </c>
      <c r="CU775" s="401">
        <f t="shared" ref="CU775:CU818" si="554">((AB775*9)/12)/30*Q775</f>
        <v>1107789</v>
      </c>
      <c r="CV775" s="401">
        <f t="shared" ref="CV775:CV818" si="555">1120000/30*Q775</f>
        <v>1120000</v>
      </c>
      <c r="CW775" s="56">
        <v>0</v>
      </c>
      <c r="CX775" s="401">
        <f t="shared" ref="CX775:CX818" si="556">SUM(CR775:CW775)</f>
        <v>94293294.172727272</v>
      </c>
      <c r="CY775" s="401">
        <f t="shared" ref="CY775:CY818" si="557">BO775</f>
        <v>81734137.672727272</v>
      </c>
      <c r="CZ775" s="401">
        <f t="shared" ref="CZ775:CZ818" si="558">CY775*23%</f>
        <v>18798851.664727274</v>
      </c>
      <c r="DA775" s="401">
        <f t="shared" ref="DA775:DA818" si="559">CX775+CZ775</f>
        <v>113092145.83745454</v>
      </c>
      <c r="DB775" s="401">
        <f t="shared" ref="DB775:DB818" si="560">CV775*9%</f>
        <v>100800</v>
      </c>
      <c r="DC775" s="401">
        <f t="shared" ref="DC775:DC818" si="561">DA775+DB775</f>
        <v>113192945.83745454</v>
      </c>
      <c r="DD775" s="406">
        <v>0</v>
      </c>
      <c r="DE775" s="401">
        <f t="shared" ref="DE775:DE818" si="562">CX775*10%</f>
        <v>9429329.4172727279</v>
      </c>
      <c r="DF775" s="401">
        <f t="shared" ref="DF775:DF818" si="563">CX775*5%</f>
        <v>4714664.708636364</v>
      </c>
      <c r="DG775" s="401">
        <f t="shared" ref="DG775:DG818" si="564">DC775-(DE775+DF775)</f>
        <v>99048951.711545452</v>
      </c>
      <c r="DH775" s="401">
        <f t="shared" ref="DH775:DH818" si="565">CS775+CT775+CU775</f>
        <v>11439156.5</v>
      </c>
      <c r="DI775" s="401">
        <f t="shared" ref="DI775:DI818" si="566">DG775-DH775</f>
        <v>87609795.211545452</v>
      </c>
      <c r="DJ775" s="401">
        <f t="shared" ref="DJ775:DJ818" si="567">DI775-BY775</f>
        <v>0</v>
      </c>
      <c r="DL775" s="409">
        <f t="shared" ref="DL775:DL819" si="568">(885165*30/12)*3</f>
        <v>6638737.5</v>
      </c>
      <c r="DM775" s="409">
        <f t="shared" ref="DM775:DM819" si="569">BI775-DL775</f>
        <v>0</v>
      </c>
    </row>
    <row r="776" spans="1:117" s="56" customFormat="1" ht="21" x14ac:dyDescent="0.2">
      <c r="A776" s="192">
        <f t="shared" si="534"/>
        <v>2655495</v>
      </c>
      <c r="B776" s="137">
        <f>'آبان 1400'!B777</f>
        <v>771</v>
      </c>
      <c r="C776" s="137">
        <f>'آبان 1400'!C777</f>
        <v>77</v>
      </c>
      <c r="D776" s="137">
        <f>'آبان 1400'!D777</f>
        <v>0</v>
      </c>
      <c r="E776" s="137" t="str">
        <f>'آبان 1400'!E777</f>
        <v xml:space="preserve">علی </v>
      </c>
      <c r="F776" s="137" t="str">
        <f>'آبان 1400'!F777</f>
        <v>صادقی</v>
      </c>
      <c r="G776" s="137" t="str">
        <f>'آبان 1400'!G777</f>
        <v>اداری</v>
      </c>
      <c r="H776" s="137" t="str">
        <f>'آبان 1400'!H777</f>
        <v>ش.تهران</v>
      </c>
      <c r="I776" s="137" t="str">
        <f>'آبان 1400'!I777</f>
        <v>124-700-4316206-1</v>
      </c>
      <c r="J776" s="137" t="str">
        <f>'آبان 1400'!J777</f>
        <v>0011792515</v>
      </c>
      <c r="K776" s="137" t="str">
        <f>'آبان 1400'!K777</f>
        <v>0024187802</v>
      </c>
      <c r="L776" s="137" t="str">
        <f>'آبان 1400'!L777</f>
        <v>تهران</v>
      </c>
      <c r="M776" s="137" t="str">
        <f>'آبان 1400'!M777</f>
        <v>اداری-کاردانی</v>
      </c>
      <c r="N776" s="121">
        <f>'آبان 1400'!N777</f>
        <v>0</v>
      </c>
      <c r="O776" s="120">
        <f>'آبان 1400'!O777</f>
        <v>0</v>
      </c>
      <c r="P776" s="122">
        <f>'آبان 1400'!P777</f>
        <v>0</v>
      </c>
      <c r="Q776" s="362">
        <f>'آبان 1400'!Q777</f>
        <v>30</v>
      </c>
      <c r="R776" s="362">
        <f>'آبان 1400'!R777</f>
        <v>71</v>
      </c>
      <c r="S776" s="362">
        <f>'آبان 1400'!S777</f>
        <v>0</v>
      </c>
      <c r="T776" s="362">
        <f>'آبان 1400'!T777</f>
        <v>0</v>
      </c>
      <c r="U776" s="138">
        <f>'آبان 1400'!U777</f>
        <v>0</v>
      </c>
      <c r="V776" s="121">
        <f>'آبان 1400'!W777</f>
        <v>0</v>
      </c>
      <c r="W776" s="122">
        <f>'آبان 1400'!X777</f>
        <v>0</v>
      </c>
      <c r="X776" s="370">
        <f>'آبان 1400'!Y777</f>
        <v>0</v>
      </c>
      <c r="Y776" s="370">
        <f>'آبان 1400'!Z777</f>
        <v>0</v>
      </c>
      <c r="Z776" s="139">
        <f>'آبان 1400'!AA777</f>
        <v>1311206</v>
      </c>
      <c r="AA776" s="139">
        <f>'آبان 1400'!AB777</f>
        <v>0</v>
      </c>
      <c r="AB776" s="139">
        <f>'آبان 1400'!AC777</f>
        <v>1311206</v>
      </c>
      <c r="AC776" s="139">
        <f>'آبان 1400'!AD777</f>
        <v>4500000</v>
      </c>
      <c r="AD776" s="139">
        <f>'آبان 1400'!AE777</f>
        <v>6000000</v>
      </c>
      <c r="AE776" s="140">
        <f>'آبان 1400'!AF777</f>
        <v>250321.14545454542</v>
      </c>
      <c r="AF776" s="123">
        <f>'آبان 1400'!AG777</f>
        <v>39336180</v>
      </c>
      <c r="AG776" s="124">
        <f>'آبان 1400'!AH777</f>
        <v>0</v>
      </c>
      <c r="AH776" s="124">
        <f>'آبان 1400'!AI777</f>
        <v>17772801.327272724</v>
      </c>
      <c r="AI776" s="124">
        <f>'آبان 1400'!AJ777</f>
        <v>0</v>
      </c>
      <c r="AJ776" s="124">
        <f>'آبان 1400'!AK777</f>
        <v>4500000</v>
      </c>
      <c r="AK776" s="124">
        <f>'آبان 1400'!AL777</f>
        <v>6000000</v>
      </c>
      <c r="AL776" s="124">
        <f>'آبان 1400'!AM777</f>
        <v>0</v>
      </c>
      <c r="AM776" s="124">
        <f>'آبان 1400'!AN777</f>
        <v>0</v>
      </c>
      <c r="AN776" s="124">
        <f>'آبان 1400'!AO777</f>
        <v>0</v>
      </c>
      <c r="AO776" s="124">
        <f>'آبان 1400'!AP777</f>
        <v>4000000</v>
      </c>
      <c r="AP776" s="124">
        <f>'آبان 1400'!AQ777</f>
        <v>0</v>
      </c>
      <c r="AQ776" s="124">
        <f>'آبان 1400'!AR777</f>
        <v>0</v>
      </c>
      <c r="AR776" s="124">
        <f>'آبان 1400'!AS777</f>
        <v>0</v>
      </c>
      <c r="AS776" s="379">
        <f>'آبان 1400'!AT777</f>
        <v>0</v>
      </c>
      <c r="AT776" s="372">
        <f t="shared" si="535"/>
        <v>71608981.327272728</v>
      </c>
      <c r="AU776" s="174">
        <f>'آبان 1400'!AV777</f>
        <v>52096352.634363636</v>
      </c>
      <c r="AV776" s="142">
        <f>'آبان 1400'!AW777</f>
        <v>71608981.327272728</v>
      </c>
      <c r="AW776" s="143">
        <f t="shared" si="536"/>
        <v>5012628.6929090917</v>
      </c>
      <c r="AX776" s="76">
        <f t="shared" si="537"/>
        <v>1209635.2634363638</v>
      </c>
      <c r="AY776" s="143">
        <f>'آبان 1400'!AZ777</f>
        <v>0</v>
      </c>
      <c r="AZ776" s="143">
        <f>'آبان 1400'!BA777</f>
        <v>0</v>
      </c>
      <c r="BA776" s="143">
        <f>'آبان 1400'!BB777</f>
        <v>0</v>
      </c>
      <c r="BB776" s="143">
        <f>'آبان 1400'!BC777</f>
        <v>0</v>
      </c>
      <c r="BC776" s="143">
        <f>'آبان 1400'!BD777</f>
        <v>0</v>
      </c>
      <c r="BD776" s="143">
        <f>'آبان 1400'!BE777</f>
        <v>0</v>
      </c>
      <c r="BE776" s="143">
        <f>'آبان 1400'!BF777</f>
        <v>0</v>
      </c>
      <c r="BF776" s="144">
        <f t="shared" si="538"/>
        <v>6222263.9563454557</v>
      </c>
      <c r="BG776" s="141">
        <f t="shared" si="539"/>
        <v>65386717</v>
      </c>
      <c r="BH776" s="145">
        <f t="shared" si="540"/>
        <v>71608981.327272728</v>
      </c>
      <c r="BI776" s="128">
        <f t="shared" si="533"/>
        <v>6556030</v>
      </c>
      <c r="BJ776" s="146">
        <f t="shared" si="541"/>
        <v>3278015</v>
      </c>
      <c r="BK776" s="146">
        <f t="shared" si="542"/>
        <v>983404.5</v>
      </c>
      <c r="BL776" s="147">
        <f t="shared" si="543"/>
        <v>1120000</v>
      </c>
      <c r="BM776" s="383">
        <v>0</v>
      </c>
      <c r="BN776" s="148">
        <f t="shared" si="544"/>
        <v>83546430.827272728</v>
      </c>
      <c r="BO776" s="149">
        <f t="shared" si="545"/>
        <v>71608981.327272728</v>
      </c>
      <c r="BP776" s="150">
        <f t="shared" si="546"/>
        <v>16470065.705272729</v>
      </c>
      <c r="BQ776" s="151">
        <f t="shared" si="528"/>
        <v>100016496.53254546</v>
      </c>
      <c r="BR776" s="152">
        <f t="shared" si="529"/>
        <v>100800</v>
      </c>
      <c r="BS776" s="148">
        <f t="shared" si="530"/>
        <v>100117296.53254546</v>
      </c>
      <c r="BT776" s="136">
        <v>0</v>
      </c>
      <c r="BU776" s="149">
        <f t="shared" si="547"/>
        <v>8354643.082727273</v>
      </c>
      <c r="BV776" s="153">
        <f t="shared" si="548"/>
        <v>4177321.5413636365</v>
      </c>
      <c r="BW776" s="134">
        <f t="shared" si="549"/>
        <v>87585331.908454552</v>
      </c>
      <c r="BX776" s="148">
        <f t="shared" si="550"/>
        <v>10817449.5</v>
      </c>
      <c r="BY776" s="135">
        <f t="shared" si="551"/>
        <v>76767882.408454552</v>
      </c>
      <c r="CD776" s="400">
        <f>'آبان 1400'!AU777</f>
        <v>71608981.327272728</v>
      </c>
      <c r="CE776" s="401">
        <f>'آبان 1400'!AV777</f>
        <v>52096352.634363636</v>
      </c>
      <c r="CF776" s="401">
        <f>'آبان 1400'!AW777</f>
        <v>71608981.327272728</v>
      </c>
      <c r="CG776" s="401">
        <f>'آبان 1400'!AX777</f>
        <v>5012628.6929090917</v>
      </c>
      <c r="CH776" s="401">
        <f>'آبان 1400'!AY777</f>
        <v>1209635.2634363638</v>
      </c>
      <c r="CI776" s="401">
        <f>'آبان 1400'!AZ777</f>
        <v>0</v>
      </c>
      <c r="CJ776" s="401">
        <f>'آبان 1400'!BA777</f>
        <v>0</v>
      </c>
      <c r="CK776" s="401">
        <f>'آبان 1400'!BB777</f>
        <v>0</v>
      </c>
      <c r="CL776" s="401">
        <f>'آبان 1400'!BC777</f>
        <v>0</v>
      </c>
      <c r="CM776" s="401">
        <f>'آبان 1400'!BD777</f>
        <v>0</v>
      </c>
      <c r="CN776" s="401">
        <f>'آبان 1400'!BE777</f>
        <v>0</v>
      </c>
      <c r="CO776" s="401">
        <f>'آبان 1400'!BF777</f>
        <v>0</v>
      </c>
      <c r="CP776" s="401">
        <f>'آبان 1400'!BG777</f>
        <v>6222263.9563454557</v>
      </c>
      <c r="CQ776" s="401">
        <f>'آبان 1400'!BH777</f>
        <v>65386717</v>
      </c>
      <c r="CR776" s="401">
        <f t="shared" si="552"/>
        <v>71608981.327272728</v>
      </c>
      <c r="CS776" s="56">
        <f t="shared" ref="CS776:CS818" si="570">(AB776*30/12*2)/30*Q776</f>
        <v>6556030</v>
      </c>
      <c r="CT776" s="400">
        <f t="shared" si="553"/>
        <v>3278015</v>
      </c>
      <c r="CU776" s="401">
        <f t="shared" si="554"/>
        <v>983404.5</v>
      </c>
      <c r="CV776" s="401">
        <f t="shared" si="555"/>
        <v>1120000</v>
      </c>
      <c r="CW776" s="56">
        <v>0</v>
      </c>
      <c r="CX776" s="401">
        <f t="shared" si="556"/>
        <v>83546430.827272728</v>
      </c>
      <c r="CY776" s="401">
        <f t="shared" si="557"/>
        <v>71608981.327272728</v>
      </c>
      <c r="CZ776" s="401">
        <f t="shared" si="558"/>
        <v>16470065.705272729</v>
      </c>
      <c r="DA776" s="401">
        <f t="shared" si="559"/>
        <v>100016496.53254546</v>
      </c>
      <c r="DB776" s="401">
        <f t="shared" si="560"/>
        <v>100800</v>
      </c>
      <c r="DC776" s="401">
        <f t="shared" si="561"/>
        <v>100117296.53254546</v>
      </c>
      <c r="DD776" s="406">
        <v>0</v>
      </c>
      <c r="DE776" s="401">
        <f t="shared" si="562"/>
        <v>8354643.082727273</v>
      </c>
      <c r="DF776" s="401">
        <f t="shared" si="563"/>
        <v>4177321.5413636365</v>
      </c>
      <c r="DG776" s="401">
        <f t="shared" si="564"/>
        <v>87585331.908454552</v>
      </c>
      <c r="DH776" s="401">
        <f t="shared" si="565"/>
        <v>10817449.5</v>
      </c>
      <c r="DI776" s="401">
        <f t="shared" si="566"/>
        <v>76767882.408454552</v>
      </c>
      <c r="DJ776" s="401">
        <f t="shared" si="567"/>
        <v>0</v>
      </c>
      <c r="DL776" s="408">
        <f t="shared" si="568"/>
        <v>6638737.5</v>
      </c>
      <c r="DM776" s="408">
        <f t="shared" si="569"/>
        <v>-82707.5</v>
      </c>
    </row>
    <row r="777" spans="1:117" s="56" customFormat="1" ht="21" x14ac:dyDescent="0.2">
      <c r="A777" s="192">
        <f t="shared" si="534"/>
        <v>2655495</v>
      </c>
      <c r="B777" s="137">
        <f>'آبان 1400'!B778</f>
        <v>772</v>
      </c>
      <c r="C777" s="137">
        <f>'آبان 1400'!C778</f>
        <v>78</v>
      </c>
      <c r="D777" s="137">
        <f>'آبان 1400'!D778</f>
        <v>0</v>
      </c>
      <c r="E777" s="137" t="str">
        <f>'آبان 1400'!E778</f>
        <v>محمدرضا</v>
      </c>
      <c r="F777" s="137" t="str">
        <f>'آبان 1400'!F778</f>
        <v>ژیان</v>
      </c>
      <c r="G777" s="137" t="str">
        <f>'آبان 1400'!G778</f>
        <v>اداری</v>
      </c>
      <c r="H777" s="137" t="str">
        <f>'آبان 1400'!H778</f>
        <v>ش.تهران</v>
      </c>
      <c r="I777" s="137" t="str">
        <f>'آبان 1400'!I778</f>
        <v>124-813-4243698-1</v>
      </c>
      <c r="J777" s="137" t="str">
        <f>'آبان 1400'!J778</f>
        <v>0016378334</v>
      </c>
      <c r="K777" s="137">
        <f>'آبان 1400'!K778</f>
        <v>0</v>
      </c>
      <c r="L777" s="137" t="str">
        <f>'آبان 1400'!L778</f>
        <v>تهران</v>
      </c>
      <c r="M777" s="137" t="str">
        <f>'آبان 1400'!M778</f>
        <v>اداری-کارشناسی</v>
      </c>
      <c r="N777" s="121">
        <f>'آبان 1400'!N778</f>
        <v>0</v>
      </c>
      <c r="O777" s="120">
        <f>'آبان 1400'!O778</f>
        <v>0</v>
      </c>
      <c r="P777" s="122">
        <f>'آبان 1400'!P778</f>
        <v>0</v>
      </c>
      <c r="Q777" s="362">
        <f>'آبان 1400'!Q778</f>
        <v>30</v>
      </c>
      <c r="R777" s="362">
        <f>'آبان 1400'!R778</f>
        <v>65</v>
      </c>
      <c r="S777" s="362">
        <f>'آبان 1400'!S778</f>
        <v>0</v>
      </c>
      <c r="T777" s="362">
        <f>'آبان 1400'!T778</f>
        <v>0</v>
      </c>
      <c r="U777" s="138">
        <f>'آبان 1400'!U778</f>
        <v>0</v>
      </c>
      <c r="V777" s="121">
        <f>'آبان 1400'!W778</f>
        <v>0</v>
      </c>
      <c r="W777" s="122">
        <f>'آبان 1400'!X778</f>
        <v>0</v>
      </c>
      <c r="X777" s="370">
        <f>'آبان 1400'!Y778</f>
        <v>0</v>
      </c>
      <c r="Y777" s="370">
        <f>'آبان 1400'!Z778</f>
        <v>0</v>
      </c>
      <c r="Z777" s="139">
        <f>'آبان 1400'!AA778</f>
        <v>1477052</v>
      </c>
      <c r="AA777" s="139">
        <f>'آبان 1400'!AB778</f>
        <v>0</v>
      </c>
      <c r="AB777" s="139">
        <f>'آبان 1400'!AC778</f>
        <v>1477052</v>
      </c>
      <c r="AC777" s="139">
        <f>'آبان 1400'!AD778</f>
        <v>4500000</v>
      </c>
      <c r="AD777" s="139">
        <f>'آبان 1400'!AE778</f>
        <v>6000000</v>
      </c>
      <c r="AE777" s="140">
        <f>'آبان 1400'!AF778</f>
        <v>281982.65454545454</v>
      </c>
      <c r="AF777" s="123">
        <f>'آبان 1400'!AG778</f>
        <v>44311560</v>
      </c>
      <c r="AG777" s="124">
        <f>'آبان 1400'!AH778</f>
        <v>0</v>
      </c>
      <c r="AH777" s="124">
        <f>'آبان 1400'!AI778</f>
        <v>18328872.545454547</v>
      </c>
      <c r="AI777" s="124">
        <f>'آبان 1400'!AJ778</f>
        <v>0</v>
      </c>
      <c r="AJ777" s="124">
        <f>'آبان 1400'!AK778</f>
        <v>4500000</v>
      </c>
      <c r="AK777" s="124">
        <f>'آبان 1400'!AL778</f>
        <v>6000000</v>
      </c>
      <c r="AL777" s="124">
        <f>'آبان 1400'!AM778</f>
        <v>0</v>
      </c>
      <c r="AM777" s="124">
        <f>'آبان 1400'!AN778</f>
        <v>0</v>
      </c>
      <c r="AN777" s="124">
        <f>'آبان 1400'!AO778</f>
        <v>0</v>
      </c>
      <c r="AO777" s="124">
        <f>'آبان 1400'!AP778</f>
        <v>4000000</v>
      </c>
      <c r="AP777" s="124">
        <f>'آبان 1400'!AQ778</f>
        <v>0</v>
      </c>
      <c r="AQ777" s="124">
        <f>'آبان 1400'!AR778</f>
        <v>0</v>
      </c>
      <c r="AR777" s="124">
        <f>'آبان 1400'!AS778</f>
        <v>0</v>
      </c>
      <c r="AS777" s="379">
        <f>'آبان 1400'!AT778</f>
        <v>0</v>
      </c>
      <c r="AT777" s="372">
        <f t="shared" si="535"/>
        <v>77140432.545454547</v>
      </c>
      <c r="AU777" s="174">
        <f>'آبان 1400'!AV778</f>
        <v>57240602.267272726</v>
      </c>
      <c r="AV777" s="142">
        <f>'آبان 1400'!AW778</f>
        <v>77140432.545454547</v>
      </c>
      <c r="AW777" s="143">
        <f t="shared" si="536"/>
        <v>5399830.2781818192</v>
      </c>
      <c r="AX777" s="76">
        <f t="shared" si="537"/>
        <v>1724060.2267272726</v>
      </c>
      <c r="AY777" s="143">
        <f>'آبان 1400'!AZ778</f>
        <v>0</v>
      </c>
      <c r="AZ777" s="143">
        <f>'آبان 1400'!BA778</f>
        <v>0</v>
      </c>
      <c r="BA777" s="143">
        <f>'آبان 1400'!BB778</f>
        <v>0</v>
      </c>
      <c r="BB777" s="143">
        <f>'آبان 1400'!BC778</f>
        <v>0</v>
      </c>
      <c r="BC777" s="143">
        <f>'آبان 1400'!BD778</f>
        <v>0</v>
      </c>
      <c r="BD777" s="143">
        <f>'آبان 1400'!BE778</f>
        <v>0</v>
      </c>
      <c r="BE777" s="143">
        <f>'آبان 1400'!BF778</f>
        <v>0</v>
      </c>
      <c r="BF777" s="144">
        <f t="shared" si="538"/>
        <v>7123890.5049090916</v>
      </c>
      <c r="BG777" s="141">
        <f t="shared" si="539"/>
        <v>70016542</v>
      </c>
      <c r="BH777" s="145">
        <f t="shared" si="540"/>
        <v>77140432.545454547</v>
      </c>
      <c r="BI777" s="410">
        <f t="shared" ref="BI777:BI779" si="571">(((885165*30)*3)/12)/30*Q777</f>
        <v>6638737.5</v>
      </c>
      <c r="BJ777" s="146">
        <f t="shared" si="541"/>
        <v>3692630</v>
      </c>
      <c r="BK777" s="146">
        <f t="shared" si="542"/>
        <v>1107789</v>
      </c>
      <c r="BL777" s="147">
        <f t="shared" si="543"/>
        <v>1120000</v>
      </c>
      <c r="BM777" s="383">
        <v>0</v>
      </c>
      <c r="BN777" s="148">
        <f t="shared" si="544"/>
        <v>89699589.045454547</v>
      </c>
      <c r="BO777" s="149">
        <f t="shared" si="545"/>
        <v>77140432.545454547</v>
      </c>
      <c r="BP777" s="150">
        <f t="shared" si="546"/>
        <v>17742299.485454548</v>
      </c>
      <c r="BQ777" s="151">
        <f t="shared" si="528"/>
        <v>107441888.53090909</v>
      </c>
      <c r="BR777" s="152">
        <f t="shared" si="529"/>
        <v>100800</v>
      </c>
      <c r="BS777" s="148">
        <f t="shared" si="530"/>
        <v>107542688.53090909</v>
      </c>
      <c r="BT777" s="136">
        <v>0</v>
      </c>
      <c r="BU777" s="149">
        <f t="shared" si="547"/>
        <v>8969958.9045454543</v>
      </c>
      <c r="BV777" s="153">
        <f t="shared" si="548"/>
        <v>4484979.4522727272</v>
      </c>
      <c r="BW777" s="134">
        <f t="shared" si="549"/>
        <v>94087750.174090907</v>
      </c>
      <c r="BX777" s="148">
        <f t="shared" si="550"/>
        <v>11439156.5</v>
      </c>
      <c r="BY777" s="135">
        <f t="shared" si="551"/>
        <v>82648593.674090907</v>
      </c>
      <c r="CD777" s="400">
        <f>'آبان 1400'!AU778</f>
        <v>77140432.545454547</v>
      </c>
      <c r="CE777" s="401">
        <f>'آبان 1400'!AV778</f>
        <v>57240602.267272726</v>
      </c>
      <c r="CF777" s="401">
        <f>'آبان 1400'!AW778</f>
        <v>77140432.545454547</v>
      </c>
      <c r="CG777" s="401">
        <f>'آبان 1400'!AX778</f>
        <v>5399830.2781818192</v>
      </c>
      <c r="CH777" s="401">
        <f>'آبان 1400'!AY778</f>
        <v>1724060.2267272726</v>
      </c>
      <c r="CI777" s="401">
        <f>'آبان 1400'!AZ778</f>
        <v>0</v>
      </c>
      <c r="CJ777" s="401">
        <f>'آبان 1400'!BA778</f>
        <v>0</v>
      </c>
      <c r="CK777" s="401">
        <f>'آبان 1400'!BB778</f>
        <v>0</v>
      </c>
      <c r="CL777" s="401">
        <f>'آبان 1400'!BC778</f>
        <v>0</v>
      </c>
      <c r="CM777" s="401">
        <f>'آبان 1400'!BD778</f>
        <v>0</v>
      </c>
      <c r="CN777" s="401">
        <f>'آبان 1400'!BE778</f>
        <v>0</v>
      </c>
      <c r="CO777" s="401">
        <f>'آبان 1400'!BF778</f>
        <v>0</v>
      </c>
      <c r="CP777" s="401">
        <f>'آبان 1400'!BG778</f>
        <v>7123890.5049090916</v>
      </c>
      <c r="CQ777" s="401">
        <f>'آبان 1400'!BH778</f>
        <v>70016542</v>
      </c>
      <c r="CR777" s="401">
        <f t="shared" si="552"/>
        <v>77140432.545454547</v>
      </c>
      <c r="CS777" s="411">
        <f t="shared" ref="CS777:CS779" si="572">(885165*30/12*3)/30*Q777</f>
        <v>6638737.5</v>
      </c>
      <c r="CT777" s="400">
        <f t="shared" si="553"/>
        <v>3692630</v>
      </c>
      <c r="CU777" s="401">
        <f t="shared" si="554"/>
        <v>1107789</v>
      </c>
      <c r="CV777" s="401">
        <f t="shared" si="555"/>
        <v>1120000</v>
      </c>
      <c r="CW777" s="56">
        <v>0</v>
      </c>
      <c r="CX777" s="401">
        <f t="shared" si="556"/>
        <v>89699589.045454547</v>
      </c>
      <c r="CY777" s="401">
        <f t="shared" si="557"/>
        <v>77140432.545454547</v>
      </c>
      <c r="CZ777" s="401">
        <f t="shared" si="558"/>
        <v>17742299.485454548</v>
      </c>
      <c r="DA777" s="401">
        <f t="shared" si="559"/>
        <v>107441888.53090909</v>
      </c>
      <c r="DB777" s="401">
        <f t="shared" si="560"/>
        <v>100800</v>
      </c>
      <c r="DC777" s="401">
        <f t="shared" si="561"/>
        <v>107542688.53090909</v>
      </c>
      <c r="DD777" s="406">
        <v>0</v>
      </c>
      <c r="DE777" s="401">
        <f t="shared" si="562"/>
        <v>8969958.9045454543</v>
      </c>
      <c r="DF777" s="401">
        <f t="shared" si="563"/>
        <v>4484979.4522727272</v>
      </c>
      <c r="DG777" s="401">
        <f t="shared" si="564"/>
        <v>94087750.174090907</v>
      </c>
      <c r="DH777" s="401">
        <f t="shared" si="565"/>
        <v>11439156.5</v>
      </c>
      <c r="DI777" s="401">
        <f t="shared" si="566"/>
        <v>82648593.674090907</v>
      </c>
      <c r="DJ777" s="401">
        <f t="shared" si="567"/>
        <v>0</v>
      </c>
      <c r="DL777" s="409">
        <f t="shared" si="568"/>
        <v>6638737.5</v>
      </c>
      <c r="DM777" s="409">
        <f t="shared" si="569"/>
        <v>0</v>
      </c>
    </row>
    <row r="778" spans="1:117" s="56" customFormat="1" ht="21" x14ac:dyDescent="0.2">
      <c r="A778" s="192">
        <f t="shared" si="534"/>
        <v>2655495</v>
      </c>
      <c r="B778" s="137">
        <f>'آبان 1400'!B779</f>
        <v>773</v>
      </c>
      <c r="C778" s="137">
        <f>'آبان 1400'!C779</f>
        <v>79</v>
      </c>
      <c r="D778" s="137">
        <f>'آبان 1400'!D779</f>
        <v>0</v>
      </c>
      <c r="E778" s="137" t="str">
        <f>'آبان 1400'!E779</f>
        <v xml:space="preserve">احسان </v>
      </c>
      <c r="F778" s="137" t="str">
        <f>'آبان 1400'!F779</f>
        <v>زیدی</v>
      </c>
      <c r="G778" s="137" t="str">
        <f>'آبان 1400'!G779</f>
        <v>اداری</v>
      </c>
      <c r="H778" s="137" t="str">
        <f>'آبان 1400'!H779</f>
        <v>ش.تهران</v>
      </c>
      <c r="I778" s="137" t="str">
        <f>'آبان 1400'!I779</f>
        <v>124-700-4256309-1</v>
      </c>
      <c r="J778" s="137" t="str">
        <f>'آبان 1400'!J779</f>
        <v>0019023091</v>
      </c>
      <c r="K778" s="137" t="str">
        <f>'آبان 1400'!K779</f>
        <v>0017221980</v>
      </c>
      <c r="L778" s="137" t="str">
        <f>'آبان 1400'!L779</f>
        <v>تهران</v>
      </c>
      <c r="M778" s="137" t="str">
        <f>'آبان 1400'!M779</f>
        <v>اداری-کارشناسی</v>
      </c>
      <c r="N778" s="121">
        <f>'آبان 1400'!N779</f>
        <v>0</v>
      </c>
      <c r="O778" s="120">
        <f>'آبان 1400'!O779</f>
        <v>0</v>
      </c>
      <c r="P778" s="122">
        <f>'آبان 1400'!P779</f>
        <v>0</v>
      </c>
      <c r="Q778" s="362">
        <f>'آبان 1400'!Q779</f>
        <v>30</v>
      </c>
      <c r="R778" s="362">
        <f>'آبان 1400'!R779</f>
        <v>67</v>
      </c>
      <c r="S778" s="362">
        <f>'آبان 1400'!S779</f>
        <v>0</v>
      </c>
      <c r="T778" s="362">
        <f>'آبان 1400'!T779</f>
        <v>0</v>
      </c>
      <c r="U778" s="138">
        <f>'آبان 1400'!U779</f>
        <v>0</v>
      </c>
      <c r="V778" s="121">
        <f>'آبان 1400'!W779</f>
        <v>0</v>
      </c>
      <c r="W778" s="122">
        <f>'آبان 1400'!X779</f>
        <v>0</v>
      </c>
      <c r="X778" s="370">
        <f>'آبان 1400'!Y779</f>
        <v>0</v>
      </c>
      <c r="Y778" s="370">
        <f>'آبان 1400'!Z779</f>
        <v>0</v>
      </c>
      <c r="Z778" s="139">
        <f>'آبان 1400'!AA779</f>
        <v>1477052</v>
      </c>
      <c r="AA778" s="139">
        <f>'آبان 1400'!AB779</f>
        <v>0</v>
      </c>
      <c r="AB778" s="139">
        <f>'آبان 1400'!AC779</f>
        <v>1477052</v>
      </c>
      <c r="AC778" s="139">
        <f>'آبان 1400'!AD779</f>
        <v>4500000</v>
      </c>
      <c r="AD778" s="139">
        <f>'آبان 1400'!AE779</f>
        <v>6000000</v>
      </c>
      <c r="AE778" s="140">
        <f>'آبان 1400'!AF779</f>
        <v>281982.65454545454</v>
      </c>
      <c r="AF778" s="123">
        <f>'آبان 1400'!AG779</f>
        <v>44311560</v>
      </c>
      <c r="AG778" s="124">
        <f>'آبان 1400'!AH779</f>
        <v>0</v>
      </c>
      <c r="AH778" s="124">
        <f>'آبان 1400'!AI779</f>
        <v>18892837.854545455</v>
      </c>
      <c r="AI778" s="124">
        <f>'آبان 1400'!AJ779</f>
        <v>0</v>
      </c>
      <c r="AJ778" s="124">
        <f>'آبان 1400'!AK779</f>
        <v>4500000</v>
      </c>
      <c r="AK778" s="124">
        <f>'آبان 1400'!AL779</f>
        <v>6000000</v>
      </c>
      <c r="AL778" s="124">
        <f>'آبان 1400'!AM779</f>
        <v>0</v>
      </c>
      <c r="AM778" s="124">
        <f>'آبان 1400'!AN779</f>
        <v>0</v>
      </c>
      <c r="AN778" s="124">
        <f>'آبان 1400'!AO779</f>
        <v>0</v>
      </c>
      <c r="AO778" s="124">
        <f>'آبان 1400'!AP779</f>
        <v>4000000</v>
      </c>
      <c r="AP778" s="124">
        <f>'آبان 1400'!AQ779</f>
        <v>0</v>
      </c>
      <c r="AQ778" s="124">
        <f>'آبان 1400'!AR779</f>
        <v>0</v>
      </c>
      <c r="AR778" s="124">
        <f>'آبان 1400'!AS779</f>
        <v>0</v>
      </c>
      <c r="AS778" s="379">
        <f>'آبان 1400'!AT779</f>
        <v>0</v>
      </c>
      <c r="AT778" s="372">
        <f t="shared" si="535"/>
        <v>77704397.854545459</v>
      </c>
      <c r="AU778" s="174">
        <f>'آبان 1400'!AV779</f>
        <v>57765090.004727274</v>
      </c>
      <c r="AV778" s="142">
        <f>'آبان 1400'!AW779</f>
        <v>77704397.854545459</v>
      </c>
      <c r="AW778" s="143">
        <f t="shared" si="536"/>
        <v>5439307.8498181831</v>
      </c>
      <c r="AX778" s="76">
        <f t="shared" si="537"/>
        <v>1776509.0004727275</v>
      </c>
      <c r="AY778" s="143">
        <f>'آبان 1400'!AZ779</f>
        <v>0</v>
      </c>
      <c r="AZ778" s="143">
        <f>'آبان 1400'!BA779</f>
        <v>0</v>
      </c>
      <c r="BA778" s="143">
        <f>'آبان 1400'!BB779</f>
        <v>0</v>
      </c>
      <c r="BB778" s="143">
        <f>'آبان 1400'!BC779</f>
        <v>0</v>
      </c>
      <c r="BC778" s="143">
        <f>'آبان 1400'!BD779</f>
        <v>0</v>
      </c>
      <c r="BD778" s="143">
        <f>'آبان 1400'!BE779</f>
        <v>0</v>
      </c>
      <c r="BE778" s="143">
        <f>'آبان 1400'!BF779</f>
        <v>0</v>
      </c>
      <c r="BF778" s="144">
        <f t="shared" si="538"/>
        <v>7215816.8502909103</v>
      </c>
      <c r="BG778" s="141">
        <f t="shared" si="539"/>
        <v>70488581</v>
      </c>
      <c r="BH778" s="145">
        <f t="shared" si="540"/>
        <v>77704397.854545459</v>
      </c>
      <c r="BI778" s="410">
        <f t="shared" si="571"/>
        <v>6638737.5</v>
      </c>
      <c r="BJ778" s="146">
        <f t="shared" si="541"/>
        <v>3692630</v>
      </c>
      <c r="BK778" s="146">
        <f t="shared" si="542"/>
        <v>1107789</v>
      </c>
      <c r="BL778" s="147">
        <f t="shared" si="543"/>
        <v>1120000</v>
      </c>
      <c r="BM778" s="383">
        <v>0</v>
      </c>
      <c r="BN778" s="148">
        <f t="shared" si="544"/>
        <v>90263554.354545459</v>
      </c>
      <c r="BO778" s="149">
        <f t="shared" si="545"/>
        <v>77704397.854545459</v>
      </c>
      <c r="BP778" s="150">
        <f t="shared" si="546"/>
        <v>17872011.506545458</v>
      </c>
      <c r="BQ778" s="151">
        <f t="shared" si="528"/>
        <v>108135565.86109091</v>
      </c>
      <c r="BR778" s="152">
        <f t="shared" si="529"/>
        <v>100800</v>
      </c>
      <c r="BS778" s="148">
        <f t="shared" si="530"/>
        <v>108236365.86109091</v>
      </c>
      <c r="BT778" s="136">
        <v>0</v>
      </c>
      <c r="BU778" s="149">
        <f t="shared" si="547"/>
        <v>9026355.4354545455</v>
      </c>
      <c r="BV778" s="153">
        <f t="shared" si="548"/>
        <v>4513177.7177272728</v>
      </c>
      <c r="BW778" s="134">
        <f t="shared" si="549"/>
        <v>94696832.707909092</v>
      </c>
      <c r="BX778" s="148">
        <f t="shared" si="550"/>
        <v>11439156.5</v>
      </c>
      <c r="BY778" s="135">
        <f t="shared" si="551"/>
        <v>83257676.207909092</v>
      </c>
      <c r="CD778" s="400">
        <f>'آبان 1400'!AU779</f>
        <v>77704397.854545459</v>
      </c>
      <c r="CE778" s="401">
        <f>'آبان 1400'!AV779</f>
        <v>57765090.004727274</v>
      </c>
      <c r="CF778" s="401">
        <f>'آبان 1400'!AW779</f>
        <v>77704397.854545459</v>
      </c>
      <c r="CG778" s="401">
        <f>'آبان 1400'!AX779</f>
        <v>5439307.8498181831</v>
      </c>
      <c r="CH778" s="401">
        <f>'آبان 1400'!AY779</f>
        <v>1776509.0004727275</v>
      </c>
      <c r="CI778" s="401">
        <f>'آبان 1400'!AZ779</f>
        <v>0</v>
      </c>
      <c r="CJ778" s="401">
        <f>'آبان 1400'!BA779</f>
        <v>0</v>
      </c>
      <c r="CK778" s="401">
        <f>'آبان 1400'!BB779</f>
        <v>0</v>
      </c>
      <c r="CL778" s="401">
        <f>'آبان 1400'!BC779</f>
        <v>0</v>
      </c>
      <c r="CM778" s="401">
        <f>'آبان 1400'!BD779</f>
        <v>0</v>
      </c>
      <c r="CN778" s="401">
        <f>'آبان 1400'!BE779</f>
        <v>0</v>
      </c>
      <c r="CO778" s="401">
        <f>'آبان 1400'!BF779</f>
        <v>0</v>
      </c>
      <c r="CP778" s="401">
        <f>'آبان 1400'!BG779</f>
        <v>7215816.8502909103</v>
      </c>
      <c r="CQ778" s="401">
        <f>'آبان 1400'!BH779</f>
        <v>70488581</v>
      </c>
      <c r="CR778" s="401">
        <f t="shared" si="552"/>
        <v>77704397.854545459</v>
      </c>
      <c r="CS778" s="411">
        <f t="shared" si="572"/>
        <v>6638737.5</v>
      </c>
      <c r="CT778" s="400">
        <f t="shared" si="553"/>
        <v>3692630</v>
      </c>
      <c r="CU778" s="401">
        <f t="shared" si="554"/>
        <v>1107789</v>
      </c>
      <c r="CV778" s="401">
        <f t="shared" si="555"/>
        <v>1120000</v>
      </c>
      <c r="CW778" s="56">
        <v>0</v>
      </c>
      <c r="CX778" s="401">
        <f t="shared" si="556"/>
        <v>90263554.354545459</v>
      </c>
      <c r="CY778" s="401">
        <f t="shared" si="557"/>
        <v>77704397.854545459</v>
      </c>
      <c r="CZ778" s="401">
        <f t="shared" si="558"/>
        <v>17872011.506545458</v>
      </c>
      <c r="DA778" s="401">
        <f t="shared" si="559"/>
        <v>108135565.86109091</v>
      </c>
      <c r="DB778" s="401">
        <f t="shared" si="560"/>
        <v>100800</v>
      </c>
      <c r="DC778" s="401">
        <f t="shared" si="561"/>
        <v>108236365.86109091</v>
      </c>
      <c r="DD778" s="406">
        <v>0</v>
      </c>
      <c r="DE778" s="401">
        <f t="shared" si="562"/>
        <v>9026355.4354545455</v>
      </c>
      <c r="DF778" s="401">
        <f t="shared" si="563"/>
        <v>4513177.7177272728</v>
      </c>
      <c r="DG778" s="401">
        <f t="shared" si="564"/>
        <v>94696832.707909092</v>
      </c>
      <c r="DH778" s="401">
        <f t="shared" si="565"/>
        <v>11439156.5</v>
      </c>
      <c r="DI778" s="401">
        <f t="shared" si="566"/>
        <v>83257676.207909092</v>
      </c>
      <c r="DJ778" s="401">
        <f t="shared" si="567"/>
        <v>0</v>
      </c>
      <c r="DL778" s="409">
        <f t="shared" si="568"/>
        <v>6638737.5</v>
      </c>
      <c r="DM778" s="409">
        <f t="shared" si="569"/>
        <v>0</v>
      </c>
    </row>
    <row r="779" spans="1:117" s="56" customFormat="1" ht="21" x14ac:dyDescent="0.2">
      <c r="A779" s="192">
        <f t="shared" si="534"/>
        <v>2655495</v>
      </c>
      <c r="B779" s="137">
        <f>'آبان 1400'!B780</f>
        <v>774</v>
      </c>
      <c r="C779" s="137">
        <f>'آبان 1400'!C780</f>
        <v>80</v>
      </c>
      <c r="D779" s="137">
        <f>'آبان 1400'!D780</f>
        <v>0</v>
      </c>
      <c r="E779" s="137" t="str">
        <f>'آبان 1400'!E780</f>
        <v xml:space="preserve">علی </v>
      </c>
      <c r="F779" s="137" t="str">
        <f>'آبان 1400'!F780</f>
        <v>امری سامیان</v>
      </c>
      <c r="G779" s="137" t="str">
        <f>'آبان 1400'!G780</f>
        <v>اداری</v>
      </c>
      <c r="H779" s="137" t="str">
        <f>'آبان 1400'!H780</f>
        <v>ش.تهران</v>
      </c>
      <c r="I779" s="137" t="str">
        <f>'آبان 1400'!I780</f>
        <v>124-813-4280124-1</v>
      </c>
      <c r="J779" s="137" t="str">
        <f>'آبان 1400'!J780</f>
        <v>0057957169</v>
      </c>
      <c r="K779" s="137">
        <f>'آبان 1400'!K780</f>
        <v>0</v>
      </c>
      <c r="L779" s="137" t="str">
        <f>'آبان 1400'!L780</f>
        <v>تهران</v>
      </c>
      <c r="M779" s="137" t="str">
        <f>'آبان 1400'!M780</f>
        <v>اداری-کارشناسی</v>
      </c>
      <c r="N779" s="121">
        <f>'آبان 1400'!N780</f>
        <v>0</v>
      </c>
      <c r="O779" s="120">
        <f>'آبان 1400'!O780</f>
        <v>0</v>
      </c>
      <c r="P779" s="122">
        <f>'آبان 1400'!P780</f>
        <v>0</v>
      </c>
      <c r="Q779" s="362">
        <f>'آبان 1400'!Q780</f>
        <v>30</v>
      </c>
      <c r="R779" s="362">
        <f>'آبان 1400'!R780</f>
        <v>59</v>
      </c>
      <c r="S779" s="362">
        <f>'آبان 1400'!S780</f>
        <v>0</v>
      </c>
      <c r="T779" s="362">
        <f>'آبان 1400'!T780</f>
        <v>0</v>
      </c>
      <c r="U779" s="138">
        <f>'آبان 1400'!U780</f>
        <v>0</v>
      </c>
      <c r="V779" s="121">
        <f>'آبان 1400'!W780</f>
        <v>0</v>
      </c>
      <c r="W779" s="122">
        <f>'آبان 1400'!X780</f>
        <v>0</v>
      </c>
      <c r="X779" s="370">
        <f>'آبان 1400'!Y780</f>
        <v>2</v>
      </c>
      <c r="Y779" s="370">
        <f>'آبان 1400'!Z780</f>
        <v>2</v>
      </c>
      <c r="Z779" s="139">
        <f>'آبان 1400'!AA780</f>
        <v>1477052</v>
      </c>
      <c r="AA779" s="139">
        <f>'آبان 1400'!AB780</f>
        <v>0</v>
      </c>
      <c r="AB779" s="139">
        <f>'آبان 1400'!AC780</f>
        <v>1477052</v>
      </c>
      <c r="AC779" s="139">
        <f>'آبان 1400'!AD780</f>
        <v>4500000</v>
      </c>
      <c r="AD779" s="139">
        <f>'آبان 1400'!AE780</f>
        <v>6000000</v>
      </c>
      <c r="AE779" s="140">
        <f>'آبان 1400'!AF780</f>
        <v>281982.65454545454</v>
      </c>
      <c r="AF779" s="123">
        <f>'آبان 1400'!AG780</f>
        <v>44311560</v>
      </c>
      <c r="AG779" s="124">
        <f>'آبان 1400'!AH780</f>
        <v>0</v>
      </c>
      <c r="AH779" s="124">
        <f>'آبان 1400'!AI780</f>
        <v>16636976.618181817</v>
      </c>
      <c r="AI779" s="124">
        <f>'آبان 1400'!AJ780</f>
        <v>5310990</v>
      </c>
      <c r="AJ779" s="124">
        <f>'آبان 1400'!AK780</f>
        <v>4500000</v>
      </c>
      <c r="AK779" s="124">
        <f>'آبان 1400'!AL780</f>
        <v>6000000</v>
      </c>
      <c r="AL779" s="124">
        <f>'آبان 1400'!AM780</f>
        <v>0</v>
      </c>
      <c r="AM779" s="124">
        <f>'آبان 1400'!AN780</f>
        <v>0</v>
      </c>
      <c r="AN779" s="124">
        <f>'آبان 1400'!AO780</f>
        <v>0</v>
      </c>
      <c r="AO779" s="124">
        <f>'آبان 1400'!AP780</f>
        <v>4000000</v>
      </c>
      <c r="AP779" s="124">
        <f>'آبان 1400'!AQ780</f>
        <v>0</v>
      </c>
      <c r="AQ779" s="124">
        <f>'آبان 1400'!AR780</f>
        <v>0</v>
      </c>
      <c r="AR779" s="124">
        <f>'آبان 1400'!AS780</f>
        <v>0</v>
      </c>
      <c r="AS779" s="379">
        <f>'آبان 1400'!AT780</f>
        <v>0</v>
      </c>
      <c r="AT779" s="372">
        <f t="shared" si="535"/>
        <v>80759526.618181825</v>
      </c>
      <c r="AU779" s="174">
        <f>'آبان 1400'!AV780</f>
        <v>55667139.054909095</v>
      </c>
      <c r="AV779" s="142">
        <f>'آبان 1400'!AW780</f>
        <v>75448536.618181825</v>
      </c>
      <c r="AW779" s="143">
        <f t="shared" si="536"/>
        <v>5281397.5632727286</v>
      </c>
      <c r="AX779" s="76">
        <f t="shared" si="537"/>
        <v>1566713.9054909097</v>
      </c>
      <c r="AY779" s="143">
        <f>'آبان 1400'!AZ780</f>
        <v>0</v>
      </c>
      <c r="AZ779" s="143">
        <f>'آبان 1400'!BA780</f>
        <v>0</v>
      </c>
      <c r="BA779" s="143">
        <f>'آبان 1400'!BB780</f>
        <v>0</v>
      </c>
      <c r="BB779" s="143">
        <f>'آبان 1400'!BC780</f>
        <v>0</v>
      </c>
      <c r="BC779" s="143">
        <f>'آبان 1400'!BD780</f>
        <v>0</v>
      </c>
      <c r="BD779" s="143">
        <f>'آبان 1400'!BE780</f>
        <v>0</v>
      </c>
      <c r="BE779" s="143">
        <f>'آبان 1400'!BF780</f>
        <v>0</v>
      </c>
      <c r="BF779" s="144">
        <f t="shared" si="538"/>
        <v>6848111.4687636383</v>
      </c>
      <c r="BG779" s="141">
        <f t="shared" si="539"/>
        <v>73911415</v>
      </c>
      <c r="BH779" s="145">
        <f t="shared" si="540"/>
        <v>80759526.618181825</v>
      </c>
      <c r="BI779" s="410">
        <f t="shared" si="571"/>
        <v>6638737.5</v>
      </c>
      <c r="BJ779" s="146">
        <f t="shared" si="541"/>
        <v>3692630</v>
      </c>
      <c r="BK779" s="146">
        <f t="shared" si="542"/>
        <v>1107789</v>
      </c>
      <c r="BL779" s="147">
        <f t="shared" si="543"/>
        <v>1120000</v>
      </c>
      <c r="BM779" s="383">
        <v>0</v>
      </c>
      <c r="BN779" s="148">
        <f t="shared" si="544"/>
        <v>93318683.118181825</v>
      </c>
      <c r="BO779" s="149">
        <f t="shared" si="545"/>
        <v>75448536.618181825</v>
      </c>
      <c r="BP779" s="150">
        <f t="shared" si="546"/>
        <v>17353163.422181819</v>
      </c>
      <c r="BQ779" s="151">
        <f t="shared" si="528"/>
        <v>110671846.54036364</v>
      </c>
      <c r="BR779" s="152">
        <f t="shared" si="529"/>
        <v>100800</v>
      </c>
      <c r="BS779" s="148">
        <f t="shared" si="530"/>
        <v>110772646.54036364</v>
      </c>
      <c r="BT779" s="136">
        <v>0</v>
      </c>
      <c r="BU779" s="149">
        <f t="shared" si="547"/>
        <v>9331868.3118181825</v>
      </c>
      <c r="BV779" s="153">
        <f t="shared" si="548"/>
        <v>4665934.1559090912</v>
      </c>
      <c r="BW779" s="134">
        <f t="shared" si="549"/>
        <v>96774844.072636366</v>
      </c>
      <c r="BX779" s="148">
        <f t="shared" si="550"/>
        <v>11439156.5</v>
      </c>
      <c r="BY779" s="135">
        <f t="shared" si="551"/>
        <v>85335687.572636366</v>
      </c>
      <c r="CD779" s="400">
        <f>'آبان 1400'!AU780</f>
        <v>80759526.618181825</v>
      </c>
      <c r="CE779" s="401">
        <f>'آبان 1400'!AV780</f>
        <v>55667139.054909095</v>
      </c>
      <c r="CF779" s="401">
        <f>'آبان 1400'!AW780</f>
        <v>75448536.618181825</v>
      </c>
      <c r="CG779" s="401">
        <f>'آبان 1400'!AX780</f>
        <v>5281397.5632727286</v>
      </c>
      <c r="CH779" s="401">
        <f>'آبان 1400'!AY780</f>
        <v>1566713.9054909097</v>
      </c>
      <c r="CI779" s="401">
        <f>'آبان 1400'!AZ780</f>
        <v>0</v>
      </c>
      <c r="CJ779" s="401">
        <f>'آبان 1400'!BA780</f>
        <v>0</v>
      </c>
      <c r="CK779" s="401">
        <f>'آبان 1400'!BB780</f>
        <v>0</v>
      </c>
      <c r="CL779" s="401">
        <f>'آبان 1400'!BC780</f>
        <v>0</v>
      </c>
      <c r="CM779" s="401">
        <f>'آبان 1400'!BD780</f>
        <v>0</v>
      </c>
      <c r="CN779" s="401">
        <f>'آبان 1400'!BE780</f>
        <v>0</v>
      </c>
      <c r="CO779" s="401">
        <f>'آبان 1400'!BF780</f>
        <v>0</v>
      </c>
      <c r="CP779" s="401">
        <f>'آبان 1400'!BG780</f>
        <v>6848111.4687636383</v>
      </c>
      <c r="CQ779" s="401">
        <f>'آبان 1400'!BH780</f>
        <v>73911415</v>
      </c>
      <c r="CR779" s="401">
        <f t="shared" si="552"/>
        <v>80759526.618181825</v>
      </c>
      <c r="CS779" s="411">
        <f t="shared" si="572"/>
        <v>6638737.5</v>
      </c>
      <c r="CT779" s="400">
        <f t="shared" si="553"/>
        <v>3692630</v>
      </c>
      <c r="CU779" s="401">
        <f t="shared" si="554"/>
        <v>1107789</v>
      </c>
      <c r="CV779" s="401">
        <f t="shared" si="555"/>
        <v>1120000</v>
      </c>
      <c r="CW779" s="56">
        <v>0</v>
      </c>
      <c r="CX779" s="401">
        <f t="shared" si="556"/>
        <v>93318683.118181825</v>
      </c>
      <c r="CY779" s="401">
        <f t="shared" si="557"/>
        <v>75448536.618181825</v>
      </c>
      <c r="CZ779" s="401">
        <f t="shared" si="558"/>
        <v>17353163.422181819</v>
      </c>
      <c r="DA779" s="401">
        <f t="shared" si="559"/>
        <v>110671846.54036364</v>
      </c>
      <c r="DB779" s="401">
        <f t="shared" si="560"/>
        <v>100800</v>
      </c>
      <c r="DC779" s="401">
        <f t="shared" si="561"/>
        <v>110772646.54036364</v>
      </c>
      <c r="DD779" s="406">
        <v>0</v>
      </c>
      <c r="DE779" s="401">
        <f t="shared" si="562"/>
        <v>9331868.3118181825</v>
      </c>
      <c r="DF779" s="401">
        <f t="shared" si="563"/>
        <v>4665934.1559090912</v>
      </c>
      <c r="DG779" s="401">
        <f t="shared" si="564"/>
        <v>96774844.072636366</v>
      </c>
      <c r="DH779" s="401">
        <f t="shared" si="565"/>
        <v>11439156.5</v>
      </c>
      <c r="DI779" s="401">
        <f t="shared" si="566"/>
        <v>85335687.572636366</v>
      </c>
      <c r="DJ779" s="401">
        <f t="shared" si="567"/>
        <v>0</v>
      </c>
      <c r="DL779" s="409">
        <f t="shared" si="568"/>
        <v>6638737.5</v>
      </c>
      <c r="DM779" s="409">
        <f t="shared" si="569"/>
        <v>0</v>
      </c>
    </row>
    <row r="780" spans="1:117" s="56" customFormat="1" ht="21" x14ac:dyDescent="0.2">
      <c r="A780" s="192">
        <f t="shared" si="534"/>
        <v>2655495</v>
      </c>
      <c r="B780" s="137">
        <f>'آبان 1400'!B781</f>
        <v>775</v>
      </c>
      <c r="C780" s="137">
        <f>'آبان 1400'!C781</f>
        <v>100</v>
      </c>
      <c r="D780" s="137">
        <f>'آبان 1400'!D781</f>
        <v>0</v>
      </c>
      <c r="E780" s="137" t="str">
        <f>'آبان 1400'!E781</f>
        <v>سجاد</v>
      </c>
      <c r="F780" s="137" t="str">
        <f>'آبان 1400'!F781</f>
        <v>جمشیدی</v>
      </c>
      <c r="G780" s="137" t="str">
        <f>'آبان 1400'!G781</f>
        <v>اداری</v>
      </c>
      <c r="H780" s="137" t="str">
        <f>'آبان 1400'!H781</f>
        <v>ایلام</v>
      </c>
      <c r="I780" s="137" t="str">
        <f>'آبان 1400'!I781</f>
        <v>273-700-4342838-1</v>
      </c>
      <c r="J780" s="137">
        <f>'آبان 1400'!J781</f>
        <v>0</v>
      </c>
      <c r="K780" s="137">
        <f>'آبان 1400'!K781</f>
        <v>0</v>
      </c>
      <c r="L780" s="137" t="str">
        <f>'آبان 1400'!L781</f>
        <v>تهران</v>
      </c>
      <c r="M780" s="137" t="str">
        <f>'آبان 1400'!M781</f>
        <v>اداری-کارشناسی</v>
      </c>
      <c r="N780" s="121">
        <f>'آبان 1400'!N781</f>
        <v>0</v>
      </c>
      <c r="O780" s="120">
        <f>'آبان 1400'!O781</f>
        <v>0</v>
      </c>
      <c r="P780" s="122">
        <f>'آبان 1400'!P781</f>
        <v>0</v>
      </c>
      <c r="Q780" s="362">
        <f>'آبان 1400'!Q781</f>
        <v>15</v>
      </c>
      <c r="R780" s="362">
        <f>'آبان 1400'!R781</f>
        <v>0</v>
      </c>
      <c r="S780" s="362">
        <f>'آبان 1400'!S781</f>
        <v>0</v>
      </c>
      <c r="T780" s="362">
        <f>'آبان 1400'!T781</f>
        <v>0</v>
      </c>
      <c r="U780" s="138">
        <f>'آبان 1400'!U781</f>
        <v>0</v>
      </c>
      <c r="V780" s="121">
        <f>'آبان 1400'!W781</f>
        <v>0</v>
      </c>
      <c r="W780" s="122">
        <f>'آبان 1400'!X781</f>
        <v>0</v>
      </c>
      <c r="X780" s="370">
        <f>'آبان 1400'!Y781</f>
        <v>0</v>
      </c>
      <c r="Y780" s="370">
        <f>'آبان 1400'!Z781</f>
        <v>0</v>
      </c>
      <c r="Z780" s="139">
        <f>'آبان 1400'!AA781</f>
        <v>1477052</v>
      </c>
      <c r="AA780" s="139">
        <f>'آبان 1400'!AB781</f>
        <v>0</v>
      </c>
      <c r="AB780" s="139">
        <f>'آبان 1400'!AC781</f>
        <v>1477052</v>
      </c>
      <c r="AC780" s="139">
        <f>'آبان 1400'!AD781</f>
        <v>4500000</v>
      </c>
      <c r="AD780" s="139">
        <f>'آبان 1400'!AE781</f>
        <v>6000000</v>
      </c>
      <c r="AE780" s="140">
        <f>'آبان 1400'!AF781</f>
        <v>281982.65454545454</v>
      </c>
      <c r="AF780" s="123">
        <f>'آبان 1400'!AG781</f>
        <v>22155780</v>
      </c>
      <c r="AG780" s="124">
        <f>'آبان 1400'!AH781</f>
        <v>0</v>
      </c>
      <c r="AH780" s="124">
        <f>'آبان 1400'!AI781</f>
        <v>0</v>
      </c>
      <c r="AI780" s="124">
        <f>'آبان 1400'!AJ781</f>
        <v>0</v>
      </c>
      <c r="AJ780" s="124">
        <f>'آبان 1400'!AK781</f>
        <v>2250000</v>
      </c>
      <c r="AK780" s="124">
        <f>'آبان 1400'!AL781</f>
        <v>3000000</v>
      </c>
      <c r="AL780" s="124">
        <f>'آبان 1400'!AM781</f>
        <v>0</v>
      </c>
      <c r="AM780" s="124">
        <f>'آبان 1400'!AN781</f>
        <v>0</v>
      </c>
      <c r="AN780" s="124">
        <f>'آبان 1400'!AO781</f>
        <v>0</v>
      </c>
      <c r="AO780" s="124">
        <f>'آبان 1400'!AP781</f>
        <v>2200000</v>
      </c>
      <c r="AP780" s="124">
        <f>'آبان 1400'!AQ781</f>
        <v>0</v>
      </c>
      <c r="AQ780" s="124">
        <f>'آبان 1400'!AR781</f>
        <v>0</v>
      </c>
      <c r="AR780" s="124">
        <f>'آبان 1400'!AS781</f>
        <v>0</v>
      </c>
      <c r="AS780" s="379">
        <f>'آبان 1400'!AT781</f>
        <v>0</v>
      </c>
      <c r="AT780" s="372">
        <f t="shared" si="535"/>
        <v>29605780</v>
      </c>
      <c r="AU780" s="174">
        <f>'آبان 1400'!AV781</f>
        <v>20083375.399999999</v>
      </c>
      <c r="AV780" s="142">
        <f>'آبان 1400'!AW781</f>
        <v>29605780</v>
      </c>
      <c r="AW780" s="143">
        <f t="shared" si="536"/>
        <v>2072404.6</v>
      </c>
      <c r="AX780" s="76">
        <f t="shared" si="537"/>
        <v>0</v>
      </c>
      <c r="AY780" s="143">
        <f>'آبان 1400'!AZ781</f>
        <v>0</v>
      </c>
      <c r="AZ780" s="143">
        <f>'آبان 1400'!BA781</f>
        <v>0</v>
      </c>
      <c r="BA780" s="143">
        <f>'آبان 1400'!BB781</f>
        <v>0</v>
      </c>
      <c r="BB780" s="143">
        <f>'آبان 1400'!BC781</f>
        <v>0</v>
      </c>
      <c r="BC780" s="143">
        <f>'آبان 1400'!BD781</f>
        <v>0</v>
      </c>
      <c r="BD780" s="143">
        <f>'آبان 1400'!BE781</f>
        <v>0</v>
      </c>
      <c r="BE780" s="143">
        <f>'آبان 1400'!BF781</f>
        <v>0</v>
      </c>
      <c r="BF780" s="144">
        <f t="shared" si="538"/>
        <v>2072404.6</v>
      </c>
      <c r="BG780" s="141">
        <f t="shared" si="539"/>
        <v>27533375</v>
      </c>
      <c r="BH780" s="145">
        <f t="shared" si="540"/>
        <v>29605780</v>
      </c>
      <c r="BI780" s="128">
        <f t="shared" si="533"/>
        <v>3692630</v>
      </c>
      <c r="BJ780" s="146">
        <f t="shared" si="541"/>
        <v>1846315</v>
      </c>
      <c r="BK780" s="146">
        <f t="shared" si="542"/>
        <v>553894.5</v>
      </c>
      <c r="BL780" s="147">
        <f t="shared" si="543"/>
        <v>560000</v>
      </c>
      <c r="BM780" s="383">
        <v>0</v>
      </c>
      <c r="BN780" s="148">
        <f t="shared" si="544"/>
        <v>36258619.5</v>
      </c>
      <c r="BO780" s="149">
        <f t="shared" si="545"/>
        <v>29605780</v>
      </c>
      <c r="BP780" s="150">
        <f t="shared" si="546"/>
        <v>6809329.4000000004</v>
      </c>
      <c r="BQ780" s="151">
        <f t="shared" si="528"/>
        <v>43067948.899999999</v>
      </c>
      <c r="BR780" s="152">
        <f t="shared" si="529"/>
        <v>50400</v>
      </c>
      <c r="BS780" s="148">
        <f t="shared" si="530"/>
        <v>43118348.899999999</v>
      </c>
      <c r="BT780" s="136">
        <v>0</v>
      </c>
      <c r="BU780" s="149">
        <f t="shared" si="547"/>
        <v>3625861.95</v>
      </c>
      <c r="BV780" s="153">
        <f t="shared" si="548"/>
        <v>1812930.9750000001</v>
      </c>
      <c r="BW780" s="134">
        <f t="shared" si="549"/>
        <v>37679555.974999994</v>
      </c>
      <c r="BX780" s="148">
        <f t="shared" si="550"/>
        <v>6092839.5</v>
      </c>
      <c r="BY780" s="135">
        <f t="shared" si="551"/>
        <v>31586716.474999994</v>
      </c>
      <c r="CD780" s="400">
        <f>'آبان 1400'!AU781</f>
        <v>29605780</v>
      </c>
      <c r="CE780" s="401">
        <f>'آبان 1400'!AV781</f>
        <v>20083375.399999999</v>
      </c>
      <c r="CF780" s="401">
        <f>'آبان 1400'!AW781</f>
        <v>29605780</v>
      </c>
      <c r="CG780" s="401">
        <f>'آبان 1400'!AX781</f>
        <v>2072404.6</v>
      </c>
      <c r="CH780" s="401">
        <f>'آبان 1400'!AY781</f>
        <v>0</v>
      </c>
      <c r="CI780" s="401">
        <f>'آبان 1400'!AZ781</f>
        <v>0</v>
      </c>
      <c r="CJ780" s="401">
        <f>'آبان 1400'!BA781</f>
        <v>0</v>
      </c>
      <c r="CK780" s="401">
        <f>'آبان 1400'!BB781</f>
        <v>0</v>
      </c>
      <c r="CL780" s="401">
        <f>'آبان 1400'!BC781</f>
        <v>0</v>
      </c>
      <c r="CM780" s="401">
        <f>'آبان 1400'!BD781</f>
        <v>0</v>
      </c>
      <c r="CN780" s="401">
        <f>'آبان 1400'!BE781</f>
        <v>0</v>
      </c>
      <c r="CO780" s="401">
        <f>'آبان 1400'!BF781</f>
        <v>0</v>
      </c>
      <c r="CP780" s="401">
        <f>'آبان 1400'!BG781</f>
        <v>2072404.6</v>
      </c>
      <c r="CQ780" s="401">
        <f>'آبان 1400'!BH781</f>
        <v>27533375</v>
      </c>
      <c r="CR780" s="401">
        <f t="shared" si="552"/>
        <v>29605780</v>
      </c>
      <c r="CS780" s="56">
        <f t="shared" si="570"/>
        <v>3692630</v>
      </c>
      <c r="CT780" s="400">
        <f t="shared" si="553"/>
        <v>1846315</v>
      </c>
      <c r="CU780" s="401">
        <f t="shared" si="554"/>
        <v>553894.5</v>
      </c>
      <c r="CV780" s="401">
        <f t="shared" si="555"/>
        <v>560000</v>
      </c>
      <c r="CW780" s="56">
        <v>0</v>
      </c>
      <c r="CX780" s="401">
        <f t="shared" si="556"/>
        <v>36258619.5</v>
      </c>
      <c r="CY780" s="401">
        <f t="shared" si="557"/>
        <v>29605780</v>
      </c>
      <c r="CZ780" s="401">
        <f t="shared" si="558"/>
        <v>6809329.4000000004</v>
      </c>
      <c r="DA780" s="401">
        <f t="shared" si="559"/>
        <v>43067948.899999999</v>
      </c>
      <c r="DB780" s="401">
        <f t="shared" si="560"/>
        <v>50400</v>
      </c>
      <c r="DC780" s="401">
        <f t="shared" si="561"/>
        <v>43118348.899999999</v>
      </c>
      <c r="DD780" s="406">
        <v>0</v>
      </c>
      <c r="DE780" s="401">
        <f t="shared" si="562"/>
        <v>3625861.95</v>
      </c>
      <c r="DF780" s="401">
        <f t="shared" si="563"/>
        <v>1812930.9750000001</v>
      </c>
      <c r="DG780" s="401">
        <f t="shared" si="564"/>
        <v>37679555.974999994</v>
      </c>
      <c r="DH780" s="401">
        <f t="shared" si="565"/>
        <v>6092839.5</v>
      </c>
      <c r="DI780" s="401">
        <f t="shared" si="566"/>
        <v>31586716.474999994</v>
      </c>
      <c r="DJ780" s="401">
        <f t="shared" si="567"/>
        <v>0</v>
      </c>
      <c r="DL780" s="408">
        <f t="shared" si="568"/>
        <v>6638737.5</v>
      </c>
      <c r="DM780" s="408">
        <f t="shared" si="569"/>
        <v>-2946107.5</v>
      </c>
    </row>
    <row r="781" spans="1:117" s="56" customFormat="1" ht="21" x14ac:dyDescent="0.2">
      <c r="A781" s="192">
        <f t="shared" si="534"/>
        <v>2655495</v>
      </c>
      <c r="B781" s="137">
        <f>'آبان 1400'!B782</f>
        <v>776</v>
      </c>
      <c r="C781" s="137">
        <f>'آبان 1400'!C782</f>
        <v>131</v>
      </c>
      <c r="D781" s="137">
        <f>'آبان 1400'!D782</f>
        <v>0</v>
      </c>
      <c r="E781" s="137" t="str">
        <f>'آبان 1400'!E782</f>
        <v>سعیدرضا</v>
      </c>
      <c r="F781" s="137" t="str">
        <f>'آبان 1400'!F782</f>
        <v>میرآخوری</v>
      </c>
      <c r="G781" s="137" t="str">
        <f>'آبان 1400'!G782</f>
        <v>اداری</v>
      </c>
      <c r="H781" s="137" t="str">
        <f>'آبان 1400'!H782</f>
        <v>خراسان رضوی</v>
      </c>
      <c r="I781" s="137" t="str">
        <f>'آبان 1400'!I782</f>
        <v>177-700-5286621-1</v>
      </c>
      <c r="J781" s="137" t="str">
        <f>'آبان 1400'!J782</f>
        <v>0731770358</v>
      </c>
      <c r="K781" s="137" t="str">
        <f>'آبان 1400'!K782</f>
        <v>00731770358</v>
      </c>
      <c r="L781" s="137" t="str">
        <f>'آبان 1400'!L782</f>
        <v>خراسان رضوی</v>
      </c>
      <c r="M781" s="137" t="str">
        <f>'آبان 1400'!M782</f>
        <v>اداری-کاردانی</v>
      </c>
      <c r="N781" s="121">
        <f>'آبان 1400'!N782</f>
        <v>0</v>
      </c>
      <c r="O781" s="120">
        <f>'آبان 1400'!O782</f>
        <v>0</v>
      </c>
      <c r="P781" s="122">
        <f>'آبان 1400'!P782</f>
        <v>0</v>
      </c>
      <c r="Q781" s="362">
        <f>'آبان 1400'!Q782</f>
        <v>30</v>
      </c>
      <c r="R781" s="362">
        <f>'آبان 1400'!R782</f>
        <v>30</v>
      </c>
      <c r="S781" s="362">
        <f>'آبان 1400'!S782</f>
        <v>0</v>
      </c>
      <c r="T781" s="362">
        <f>'آبان 1400'!T782</f>
        <v>0</v>
      </c>
      <c r="U781" s="138">
        <f>'آبان 1400'!U782</f>
        <v>0</v>
      </c>
      <c r="V781" s="121">
        <f>'آبان 1400'!W782</f>
        <v>0</v>
      </c>
      <c r="W781" s="122">
        <f>'آبان 1400'!X782</f>
        <v>0</v>
      </c>
      <c r="X781" s="370">
        <f>'آبان 1400'!Y782</f>
        <v>0</v>
      </c>
      <c r="Y781" s="370">
        <f>'آبان 1400'!Z782</f>
        <v>0</v>
      </c>
      <c r="Z781" s="139">
        <f>'آبان 1400'!AA782</f>
        <v>1311206</v>
      </c>
      <c r="AA781" s="139">
        <f>'آبان 1400'!AB782</f>
        <v>0</v>
      </c>
      <c r="AB781" s="139">
        <f>'آبان 1400'!AC782</f>
        <v>1311206</v>
      </c>
      <c r="AC781" s="139">
        <f>'آبان 1400'!AD782</f>
        <v>4500000</v>
      </c>
      <c r="AD781" s="139">
        <f>'آبان 1400'!AE782</f>
        <v>6000000</v>
      </c>
      <c r="AE781" s="140">
        <f>'آبان 1400'!AF782</f>
        <v>250321.14545454542</v>
      </c>
      <c r="AF781" s="123">
        <f>'آبان 1400'!AG782</f>
        <v>39336180</v>
      </c>
      <c r="AG781" s="124">
        <f>'آبان 1400'!AH782</f>
        <v>0</v>
      </c>
      <c r="AH781" s="124">
        <f>'آبان 1400'!AI782</f>
        <v>7509634.3636363624</v>
      </c>
      <c r="AI781" s="124">
        <f>'آبان 1400'!AJ782</f>
        <v>0</v>
      </c>
      <c r="AJ781" s="124">
        <f>'آبان 1400'!AK782</f>
        <v>4500000</v>
      </c>
      <c r="AK781" s="124">
        <f>'آبان 1400'!AL782</f>
        <v>6000000</v>
      </c>
      <c r="AL781" s="124">
        <f>'آبان 1400'!AM782</f>
        <v>0</v>
      </c>
      <c r="AM781" s="124">
        <f>'آبان 1400'!AN782</f>
        <v>0</v>
      </c>
      <c r="AN781" s="124">
        <f>'آبان 1400'!AO782</f>
        <v>0</v>
      </c>
      <c r="AO781" s="124">
        <f>'آبان 1400'!AP782</f>
        <v>4400000</v>
      </c>
      <c r="AP781" s="124">
        <f>'آبان 1400'!AQ782</f>
        <v>0</v>
      </c>
      <c r="AQ781" s="124">
        <f>'آبان 1400'!AR782</f>
        <v>0</v>
      </c>
      <c r="AR781" s="124">
        <f>'آبان 1400'!AS782</f>
        <v>0</v>
      </c>
      <c r="AS781" s="379">
        <f>'آبان 1400'!AT782</f>
        <v>0</v>
      </c>
      <c r="AT781" s="372">
        <f t="shared" si="535"/>
        <v>61745814.36363636</v>
      </c>
      <c r="AU781" s="174">
        <f>'آبان 1400'!AV782</f>
        <v>42523607.358181812</v>
      </c>
      <c r="AV781" s="142">
        <f>'آبان 1400'!AW782</f>
        <v>61745814.36363636</v>
      </c>
      <c r="AW781" s="143">
        <f t="shared" si="536"/>
        <v>4322207.0054545458</v>
      </c>
      <c r="AX781" s="76">
        <f t="shared" si="537"/>
        <v>252360.73581818119</v>
      </c>
      <c r="AY781" s="143">
        <f>'آبان 1400'!AZ782</f>
        <v>0</v>
      </c>
      <c r="AZ781" s="143">
        <f>'آبان 1400'!BA782</f>
        <v>0</v>
      </c>
      <c r="BA781" s="143">
        <f>'آبان 1400'!BB782</f>
        <v>0</v>
      </c>
      <c r="BB781" s="143">
        <f>'آبان 1400'!BC782</f>
        <v>0</v>
      </c>
      <c r="BC781" s="143">
        <f>'آبان 1400'!BD782</f>
        <v>0</v>
      </c>
      <c r="BD781" s="143">
        <f>'آبان 1400'!BE782</f>
        <v>0</v>
      </c>
      <c r="BE781" s="143">
        <f>'آبان 1400'!BF782</f>
        <v>0</v>
      </c>
      <c r="BF781" s="144">
        <f t="shared" si="538"/>
        <v>4574567.741272727</v>
      </c>
      <c r="BG781" s="141">
        <f t="shared" si="539"/>
        <v>57171246</v>
      </c>
      <c r="BH781" s="145">
        <f t="shared" si="540"/>
        <v>61745814.36363636</v>
      </c>
      <c r="BI781" s="128">
        <f t="shared" si="533"/>
        <v>6556030</v>
      </c>
      <c r="BJ781" s="146">
        <f t="shared" si="541"/>
        <v>3278015</v>
      </c>
      <c r="BK781" s="146">
        <f t="shared" si="542"/>
        <v>983404.5</v>
      </c>
      <c r="BL781" s="147">
        <f t="shared" si="543"/>
        <v>1120000</v>
      </c>
      <c r="BM781" s="383">
        <v>0</v>
      </c>
      <c r="BN781" s="148">
        <f t="shared" si="544"/>
        <v>73683263.86363636</v>
      </c>
      <c r="BO781" s="149">
        <f t="shared" si="545"/>
        <v>61745814.36363636</v>
      </c>
      <c r="BP781" s="150">
        <f t="shared" si="546"/>
        <v>14201537.303636363</v>
      </c>
      <c r="BQ781" s="151">
        <f t="shared" si="528"/>
        <v>87884801.167272717</v>
      </c>
      <c r="BR781" s="152">
        <f t="shared" si="529"/>
        <v>100800</v>
      </c>
      <c r="BS781" s="148">
        <f t="shared" si="530"/>
        <v>87985601.167272717</v>
      </c>
      <c r="BT781" s="136">
        <v>0</v>
      </c>
      <c r="BU781" s="149">
        <f t="shared" si="547"/>
        <v>7368326.3863636367</v>
      </c>
      <c r="BV781" s="153">
        <f t="shared" si="548"/>
        <v>3684163.1931818184</v>
      </c>
      <c r="BW781" s="134">
        <f t="shared" si="549"/>
        <v>76933111.587727264</v>
      </c>
      <c r="BX781" s="148">
        <f t="shared" si="550"/>
        <v>10817449.5</v>
      </c>
      <c r="BY781" s="135">
        <f t="shared" si="551"/>
        <v>66115662.087727264</v>
      </c>
      <c r="CD781" s="400">
        <f>'آبان 1400'!AU782</f>
        <v>61745814.36363636</v>
      </c>
      <c r="CE781" s="401">
        <f>'آبان 1400'!AV782</f>
        <v>42523607.358181812</v>
      </c>
      <c r="CF781" s="401">
        <f>'آبان 1400'!AW782</f>
        <v>61745814.36363636</v>
      </c>
      <c r="CG781" s="401">
        <f>'آبان 1400'!AX782</f>
        <v>4322207.0054545458</v>
      </c>
      <c r="CH781" s="401">
        <f>'آبان 1400'!AY782</f>
        <v>252360.73581818119</v>
      </c>
      <c r="CI781" s="401">
        <f>'آبان 1400'!AZ782</f>
        <v>0</v>
      </c>
      <c r="CJ781" s="401">
        <f>'آبان 1400'!BA782</f>
        <v>0</v>
      </c>
      <c r="CK781" s="401">
        <f>'آبان 1400'!BB782</f>
        <v>0</v>
      </c>
      <c r="CL781" s="401">
        <f>'آبان 1400'!BC782</f>
        <v>0</v>
      </c>
      <c r="CM781" s="401">
        <f>'آبان 1400'!BD782</f>
        <v>0</v>
      </c>
      <c r="CN781" s="401">
        <f>'آبان 1400'!BE782</f>
        <v>0</v>
      </c>
      <c r="CO781" s="401">
        <f>'آبان 1400'!BF782</f>
        <v>0</v>
      </c>
      <c r="CP781" s="401">
        <f>'آبان 1400'!BG782</f>
        <v>4574567.741272727</v>
      </c>
      <c r="CQ781" s="401">
        <f>'آبان 1400'!BH782</f>
        <v>57171246</v>
      </c>
      <c r="CR781" s="401">
        <f t="shared" si="552"/>
        <v>61745814.36363636</v>
      </c>
      <c r="CS781" s="56">
        <f t="shared" si="570"/>
        <v>6556030</v>
      </c>
      <c r="CT781" s="400">
        <f t="shared" si="553"/>
        <v>3278015</v>
      </c>
      <c r="CU781" s="401">
        <f t="shared" si="554"/>
        <v>983404.5</v>
      </c>
      <c r="CV781" s="401">
        <f t="shared" si="555"/>
        <v>1120000</v>
      </c>
      <c r="CW781" s="56">
        <v>0</v>
      </c>
      <c r="CX781" s="401">
        <f t="shared" si="556"/>
        <v>73683263.86363636</v>
      </c>
      <c r="CY781" s="401">
        <f t="shared" si="557"/>
        <v>61745814.36363636</v>
      </c>
      <c r="CZ781" s="401">
        <f t="shared" si="558"/>
        <v>14201537.303636363</v>
      </c>
      <c r="DA781" s="401">
        <f t="shared" si="559"/>
        <v>87884801.167272717</v>
      </c>
      <c r="DB781" s="401">
        <f t="shared" si="560"/>
        <v>100800</v>
      </c>
      <c r="DC781" s="401">
        <f t="shared" si="561"/>
        <v>87985601.167272717</v>
      </c>
      <c r="DD781" s="406">
        <v>0</v>
      </c>
      <c r="DE781" s="401">
        <f t="shared" si="562"/>
        <v>7368326.3863636367</v>
      </c>
      <c r="DF781" s="401">
        <f t="shared" si="563"/>
        <v>3684163.1931818184</v>
      </c>
      <c r="DG781" s="401">
        <f t="shared" si="564"/>
        <v>76933111.587727264</v>
      </c>
      <c r="DH781" s="401">
        <f t="shared" si="565"/>
        <v>10817449.5</v>
      </c>
      <c r="DI781" s="401">
        <f t="shared" si="566"/>
        <v>66115662.087727264</v>
      </c>
      <c r="DJ781" s="401">
        <f t="shared" si="567"/>
        <v>0</v>
      </c>
      <c r="DL781" s="408">
        <f t="shared" si="568"/>
        <v>6638737.5</v>
      </c>
      <c r="DM781" s="408">
        <f t="shared" si="569"/>
        <v>-82707.5</v>
      </c>
    </row>
    <row r="782" spans="1:117" s="56" customFormat="1" ht="21" x14ac:dyDescent="0.2">
      <c r="A782" s="192">
        <f t="shared" si="534"/>
        <v>2655495</v>
      </c>
      <c r="B782" s="137">
        <f>'آبان 1400'!B783</f>
        <v>777</v>
      </c>
      <c r="C782" s="137">
        <f>'آبان 1400'!C783</f>
        <v>132</v>
      </c>
      <c r="D782" s="137">
        <f>'آبان 1400'!D783</f>
        <v>0</v>
      </c>
      <c r="E782" s="137" t="str">
        <f>'آبان 1400'!E783</f>
        <v>سعیدرضا</v>
      </c>
      <c r="F782" s="137" t="str">
        <f>'آبان 1400'!F783</f>
        <v>میرآخوری</v>
      </c>
      <c r="G782" s="137" t="str">
        <f>'آبان 1400'!G783</f>
        <v>اداری</v>
      </c>
      <c r="H782" s="137" t="str">
        <f>'آبان 1400'!H783</f>
        <v>خراسان رضوی</v>
      </c>
      <c r="I782" s="137" t="str">
        <f>'آبان 1400'!I783</f>
        <v>177-700-5286621-1</v>
      </c>
      <c r="J782" s="137" t="str">
        <f>'آبان 1400'!J783</f>
        <v>0731770358</v>
      </c>
      <c r="K782" s="137" t="str">
        <f>'آبان 1400'!K783</f>
        <v>00731770358</v>
      </c>
      <c r="L782" s="137" t="str">
        <f>'آبان 1400'!L783</f>
        <v>خراسان رضوی</v>
      </c>
      <c r="M782" s="137" t="str">
        <f>'آبان 1400'!M783</f>
        <v>اداری-کاردانی</v>
      </c>
      <c r="N782" s="121">
        <f>'آبان 1400'!N783</f>
        <v>0</v>
      </c>
      <c r="O782" s="120">
        <f>'آبان 1400'!O783</f>
        <v>0</v>
      </c>
      <c r="P782" s="122">
        <f>'آبان 1400'!P783</f>
        <v>0</v>
      </c>
      <c r="Q782" s="362">
        <f>'آبان 1400'!Q783</f>
        <v>14</v>
      </c>
      <c r="R782" s="362">
        <f>'آبان 1400'!R783</f>
        <v>0</v>
      </c>
      <c r="S782" s="362">
        <f>'آبان 1400'!S783</f>
        <v>0</v>
      </c>
      <c r="T782" s="362">
        <f>'آبان 1400'!T783</f>
        <v>0</v>
      </c>
      <c r="U782" s="138">
        <f>'آبان 1400'!U783</f>
        <v>0</v>
      </c>
      <c r="V782" s="121">
        <f>'آبان 1400'!W783</f>
        <v>0</v>
      </c>
      <c r="W782" s="122">
        <f>'آبان 1400'!X783</f>
        <v>0</v>
      </c>
      <c r="X782" s="370">
        <f>'آبان 1400'!Y783</f>
        <v>0</v>
      </c>
      <c r="Y782" s="370">
        <f>'آبان 1400'!Z783</f>
        <v>0</v>
      </c>
      <c r="Z782" s="139">
        <f>'آبان 1400'!AA783</f>
        <v>1311206</v>
      </c>
      <c r="AA782" s="139">
        <f>'آبان 1400'!AB783</f>
        <v>0</v>
      </c>
      <c r="AB782" s="139">
        <f>'آبان 1400'!AC783</f>
        <v>1311206</v>
      </c>
      <c r="AC782" s="139">
        <f>'آبان 1400'!AD783</f>
        <v>4500000</v>
      </c>
      <c r="AD782" s="139">
        <f>'آبان 1400'!AE783</f>
        <v>6000000</v>
      </c>
      <c r="AE782" s="140">
        <f>'آبان 1400'!AF783</f>
        <v>250321.14545454542</v>
      </c>
      <c r="AF782" s="123">
        <f>'آبان 1400'!AG783</f>
        <v>18356884</v>
      </c>
      <c r="AG782" s="124">
        <f>'آبان 1400'!AH783</f>
        <v>0</v>
      </c>
      <c r="AH782" s="124">
        <f>'آبان 1400'!AI783</f>
        <v>0</v>
      </c>
      <c r="AI782" s="124">
        <f>'آبان 1400'!AJ783</f>
        <v>0</v>
      </c>
      <c r="AJ782" s="124">
        <f>'آبان 1400'!AK783</f>
        <v>2100000</v>
      </c>
      <c r="AK782" s="124">
        <f>'آبان 1400'!AL783</f>
        <v>2800000</v>
      </c>
      <c r="AL782" s="124">
        <f>'آبان 1400'!AM783</f>
        <v>0</v>
      </c>
      <c r="AM782" s="124">
        <f>'آبان 1400'!AN783</f>
        <v>0</v>
      </c>
      <c r="AN782" s="124">
        <f>'آبان 1400'!AO783</f>
        <v>0</v>
      </c>
      <c r="AO782" s="124">
        <f>'آبان 1400'!AP783</f>
        <v>0</v>
      </c>
      <c r="AP782" s="124">
        <f>'آبان 1400'!AQ783</f>
        <v>0</v>
      </c>
      <c r="AQ782" s="124">
        <f>'آبان 1400'!AR783</f>
        <v>0</v>
      </c>
      <c r="AR782" s="124">
        <f>'آبان 1400'!AS783</f>
        <v>0</v>
      </c>
      <c r="AS782" s="379">
        <f>'آبان 1400'!AT783</f>
        <v>0</v>
      </c>
      <c r="AT782" s="372">
        <f t="shared" si="535"/>
        <v>23256884</v>
      </c>
      <c r="AU782" s="174">
        <f>'آبان 1400'!AV783</f>
        <v>16728902.120000001</v>
      </c>
      <c r="AV782" s="142">
        <f>'آبان 1400'!AW783</f>
        <v>23256884</v>
      </c>
      <c r="AW782" s="143">
        <f t="shared" si="536"/>
        <v>1627981.8800000001</v>
      </c>
      <c r="AX782" s="76">
        <f t="shared" si="537"/>
        <v>0</v>
      </c>
      <c r="AY782" s="143">
        <f>'آبان 1400'!AZ783</f>
        <v>0</v>
      </c>
      <c r="AZ782" s="143">
        <f>'آبان 1400'!BA783</f>
        <v>0</v>
      </c>
      <c r="BA782" s="143">
        <f>'آبان 1400'!BB783</f>
        <v>0</v>
      </c>
      <c r="BB782" s="143">
        <f>'آبان 1400'!BC783</f>
        <v>0</v>
      </c>
      <c r="BC782" s="143">
        <f>'آبان 1400'!BD783</f>
        <v>0</v>
      </c>
      <c r="BD782" s="143">
        <f>'آبان 1400'!BE783</f>
        <v>0</v>
      </c>
      <c r="BE782" s="143">
        <f>'آبان 1400'!BF783</f>
        <v>0</v>
      </c>
      <c r="BF782" s="144">
        <f t="shared" si="538"/>
        <v>1627981.8800000001</v>
      </c>
      <c r="BG782" s="141">
        <f t="shared" si="539"/>
        <v>21628902</v>
      </c>
      <c r="BH782" s="145">
        <f t="shared" si="540"/>
        <v>23256884</v>
      </c>
      <c r="BI782" s="128">
        <f t="shared" si="533"/>
        <v>3059480.666666667</v>
      </c>
      <c r="BJ782" s="146">
        <f t="shared" si="541"/>
        <v>1529740.3333333335</v>
      </c>
      <c r="BK782" s="146">
        <f t="shared" si="542"/>
        <v>458922.10000000003</v>
      </c>
      <c r="BL782" s="147">
        <f t="shared" si="543"/>
        <v>522666.66666666669</v>
      </c>
      <c r="BM782" s="383">
        <v>0</v>
      </c>
      <c r="BN782" s="148">
        <f t="shared" si="544"/>
        <v>28827693.766666669</v>
      </c>
      <c r="BO782" s="149">
        <f t="shared" si="545"/>
        <v>23256884</v>
      </c>
      <c r="BP782" s="150">
        <f t="shared" si="546"/>
        <v>5349083.32</v>
      </c>
      <c r="BQ782" s="151">
        <f t="shared" si="528"/>
        <v>34176777.086666673</v>
      </c>
      <c r="BR782" s="152">
        <f t="shared" si="529"/>
        <v>47040</v>
      </c>
      <c r="BS782" s="148">
        <f t="shared" si="530"/>
        <v>34223817.086666673</v>
      </c>
      <c r="BT782" s="136">
        <v>0</v>
      </c>
      <c r="BU782" s="149">
        <f t="shared" si="547"/>
        <v>2882769.3766666669</v>
      </c>
      <c r="BV782" s="153">
        <f t="shared" si="548"/>
        <v>1441384.6883333335</v>
      </c>
      <c r="BW782" s="134">
        <f t="shared" si="549"/>
        <v>29899663.021666672</v>
      </c>
      <c r="BX782" s="148">
        <f t="shared" si="550"/>
        <v>5048143.0999999996</v>
      </c>
      <c r="BY782" s="135">
        <f t="shared" si="551"/>
        <v>24851519.921666674</v>
      </c>
      <c r="CD782" s="400">
        <f>'آبان 1400'!AU783</f>
        <v>23256884</v>
      </c>
      <c r="CE782" s="401">
        <f>'آبان 1400'!AV783</f>
        <v>16728902.120000001</v>
      </c>
      <c r="CF782" s="401">
        <f>'آبان 1400'!AW783</f>
        <v>23256884</v>
      </c>
      <c r="CG782" s="401">
        <f>'آبان 1400'!AX783</f>
        <v>1627981.8800000001</v>
      </c>
      <c r="CH782" s="401">
        <f>'آبان 1400'!AY783</f>
        <v>0</v>
      </c>
      <c r="CI782" s="401">
        <f>'آبان 1400'!AZ783</f>
        <v>0</v>
      </c>
      <c r="CJ782" s="401">
        <f>'آبان 1400'!BA783</f>
        <v>0</v>
      </c>
      <c r="CK782" s="401">
        <f>'آبان 1400'!BB783</f>
        <v>0</v>
      </c>
      <c r="CL782" s="401">
        <f>'آبان 1400'!BC783</f>
        <v>0</v>
      </c>
      <c r="CM782" s="401">
        <f>'آبان 1400'!BD783</f>
        <v>0</v>
      </c>
      <c r="CN782" s="401">
        <f>'آبان 1400'!BE783</f>
        <v>0</v>
      </c>
      <c r="CO782" s="401">
        <f>'آبان 1400'!BF783</f>
        <v>0</v>
      </c>
      <c r="CP782" s="401">
        <f>'آبان 1400'!BG783</f>
        <v>1627981.8800000001</v>
      </c>
      <c r="CQ782" s="401">
        <f>'آبان 1400'!BH783</f>
        <v>21628902</v>
      </c>
      <c r="CR782" s="401">
        <f t="shared" si="552"/>
        <v>23256884</v>
      </c>
      <c r="CS782" s="56">
        <f t="shared" si="570"/>
        <v>3059480.666666667</v>
      </c>
      <c r="CT782" s="400">
        <f t="shared" si="553"/>
        <v>1529740.3333333335</v>
      </c>
      <c r="CU782" s="401">
        <f t="shared" si="554"/>
        <v>458922.10000000003</v>
      </c>
      <c r="CV782" s="401">
        <f t="shared" si="555"/>
        <v>522666.66666666669</v>
      </c>
      <c r="CW782" s="56">
        <v>0</v>
      </c>
      <c r="CX782" s="401">
        <f t="shared" si="556"/>
        <v>28827693.766666669</v>
      </c>
      <c r="CY782" s="401">
        <f t="shared" si="557"/>
        <v>23256884</v>
      </c>
      <c r="CZ782" s="401">
        <f t="shared" si="558"/>
        <v>5349083.32</v>
      </c>
      <c r="DA782" s="401">
        <f t="shared" si="559"/>
        <v>34176777.086666673</v>
      </c>
      <c r="DB782" s="401">
        <f t="shared" si="560"/>
        <v>47040</v>
      </c>
      <c r="DC782" s="401">
        <f t="shared" si="561"/>
        <v>34223817.086666673</v>
      </c>
      <c r="DD782" s="406">
        <v>0</v>
      </c>
      <c r="DE782" s="401">
        <f t="shared" si="562"/>
        <v>2882769.3766666669</v>
      </c>
      <c r="DF782" s="401">
        <f t="shared" si="563"/>
        <v>1441384.6883333335</v>
      </c>
      <c r="DG782" s="401">
        <f t="shared" si="564"/>
        <v>29899663.021666672</v>
      </c>
      <c r="DH782" s="401">
        <f t="shared" si="565"/>
        <v>5048143.0999999996</v>
      </c>
      <c r="DI782" s="401">
        <f t="shared" si="566"/>
        <v>24851519.921666674</v>
      </c>
      <c r="DJ782" s="401">
        <f t="shared" si="567"/>
        <v>0</v>
      </c>
      <c r="DL782" s="408">
        <f t="shared" si="568"/>
        <v>6638737.5</v>
      </c>
      <c r="DM782" s="408">
        <f t="shared" si="569"/>
        <v>-3579256.833333333</v>
      </c>
    </row>
    <row r="783" spans="1:117" s="56" customFormat="1" ht="21" x14ac:dyDescent="0.2">
      <c r="A783" s="192">
        <f t="shared" si="534"/>
        <v>2655495</v>
      </c>
      <c r="B783" s="137">
        <f>'آبان 1400'!B784</f>
        <v>778</v>
      </c>
      <c r="C783" s="137">
        <f>'آبان 1400'!C784</f>
        <v>225</v>
      </c>
      <c r="D783" s="137">
        <f>'آبان 1400'!D784</f>
        <v>0</v>
      </c>
      <c r="E783" s="137" t="str">
        <f>'آبان 1400'!E784</f>
        <v>مهدی</v>
      </c>
      <c r="F783" s="137" t="str">
        <f>'آبان 1400'!F784</f>
        <v>علی پورچسلی</v>
      </c>
      <c r="G783" s="137" t="str">
        <f>'آبان 1400'!G784</f>
        <v>اداری</v>
      </c>
      <c r="H783" s="137" t="str">
        <f>'آبان 1400'!H784</f>
        <v>گیلان</v>
      </c>
      <c r="I783" s="137" t="str">
        <f>'آبان 1400'!I784</f>
        <v>335-12-2006360-1</v>
      </c>
      <c r="J783" s="137">
        <f>'آبان 1400'!J784</f>
        <v>0</v>
      </c>
      <c r="K783" s="137">
        <f>'آبان 1400'!K784</f>
        <v>0</v>
      </c>
      <c r="L783" s="137" t="str">
        <f>'آبان 1400'!L784</f>
        <v>گیلان</v>
      </c>
      <c r="M783" s="137" t="str">
        <f>'آبان 1400'!M784</f>
        <v>اداری-کارشناسی</v>
      </c>
      <c r="N783" s="121">
        <f>'آبان 1400'!N784</f>
        <v>0</v>
      </c>
      <c r="O783" s="120">
        <f>'آبان 1400'!O784</f>
        <v>0</v>
      </c>
      <c r="P783" s="122">
        <f>'آبان 1400'!P784</f>
        <v>0</v>
      </c>
      <c r="Q783" s="362">
        <f>'آبان 1400'!Q784</f>
        <v>30</v>
      </c>
      <c r="R783" s="362">
        <f>'آبان 1400'!R784</f>
        <v>50</v>
      </c>
      <c r="S783" s="362">
        <f>'آبان 1400'!S784</f>
        <v>0</v>
      </c>
      <c r="T783" s="362">
        <f>'آبان 1400'!T784</f>
        <v>0</v>
      </c>
      <c r="U783" s="138">
        <f>'آبان 1400'!U784</f>
        <v>0</v>
      </c>
      <c r="V783" s="121">
        <f>'آبان 1400'!W784</f>
        <v>0</v>
      </c>
      <c r="W783" s="122">
        <f>'آبان 1400'!X784</f>
        <v>0</v>
      </c>
      <c r="X783" s="370">
        <f>'آبان 1400'!Y784</f>
        <v>1</v>
      </c>
      <c r="Y783" s="370">
        <f>'آبان 1400'!Z784</f>
        <v>1</v>
      </c>
      <c r="Z783" s="139">
        <f>'آبان 1400'!AA784</f>
        <v>1477052</v>
      </c>
      <c r="AA783" s="139">
        <f>'آبان 1400'!AB784</f>
        <v>0</v>
      </c>
      <c r="AB783" s="139">
        <f>'آبان 1400'!AC784</f>
        <v>1477052</v>
      </c>
      <c r="AC783" s="139">
        <f>'آبان 1400'!AD784</f>
        <v>4500000</v>
      </c>
      <c r="AD783" s="139">
        <f>'آبان 1400'!AE784</f>
        <v>6000000</v>
      </c>
      <c r="AE783" s="140">
        <f>'آبان 1400'!AF784</f>
        <v>281982.65454545454</v>
      </c>
      <c r="AF783" s="123">
        <f>'آبان 1400'!AG784</f>
        <v>44311560</v>
      </c>
      <c r="AG783" s="124">
        <f>'آبان 1400'!AH784</f>
        <v>0</v>
      </c>
      <c r="AH783" s="124">
        <f>'آبان 1400'!AI784</f>
        <v>14099132.727272727</v>
      </c>
      <c r="AI783" s="124">
        <f>'آبان 1400'!AJ784</f>
        <v>2655495</v>
      </c>
      <c r="AJ783" s="124">
        <f>'آبان 1400'!AK784</f>
        <v>4500000</v>
      </c>
      <c r="AK783" s="124">
        <f>'آبان 1400'!AL784</f>
        <v>6000000</v>
      </c>
      <c r="AL783" s="124">
        <f>'آبان 1400'!AM784</f>
        <v>0</v>
      </c>
      <c r="AM783" s="124">
        <f>'آبان 1400'!AN784</f>
        <v>0</v>
      </c>
      <c r="AN783" s="124">
        <f>'آبان 1400'!AO784</f>
        <v>0</v>
      </c>
      <c r="AO783" s="124">
        <f>'آبان 1400'!AP784</f>
        <v>4200000</v>
      </c>
      <c r="AP783" s="124">
        <f>'آبان 1400'!AQ784</f>
        <v>0</v>
      </c>
      <c r="AQ783" s="124">
        <f>'آبان 1400'!AR784</f>
        <v>0</v>
      </c>
      <c r="AR783" s="124">
        <f>'آبان 1400'!AS784</f>
        <v>0</v>
      </c>
      <c r="AS783" s="379">
        <f>'آبان 1400'!AT784</f>
        <v>0</v>
      </c>
      <c r="AT783" s="372">
        <f t="shared" si="535"/>
        <v>75766187.727272719</v>
      </c>
      <c r="AU783" s="174">
        <f>'آبان 1400'!AV784</f>
        <v>53292944.236363627</v>
      </c>
      <c r="AV783" s="142">
        <f>'آبان 1400'!AW784</f>
        <v>73110692.727272719</v>
      </c>
      <c r="AW783" s="143">
        <f t="shared" si="536"/>
        <v>5117748.4909090912</v>
      </c>
      <c r="AX783" s="76">
        <f t="shared" si="537"/>
        <v>1329294.4236363629</v>
      </c>
      <c r="AY783" s="143">
        <f>'آبان 1400'!AZ784</f>
        <v>0</v>
      </c>
      <c r="AZ783" s="143">
        <f>'آبان 1400'!BA784</f>
        <v>0</v>
      </c>
      <c r="BA783" s="143">
        <f>'آبان 1400'!BB784</f>
        <v>0</v>
      </c>
      <c r="BB783" s="143">
        <f>'آبان 1400'!BC784</f>
        <v>0</v>
      </c>
      <c r="BC783" s="143">
        <f>'آبان 1400'!BD784</f>
        <v>0</v>
      </c>
      <c r="BD783" s="143">
        <f>'آبان 1400'!BE784</f>
        <v>0</v>
      </c>
      <c r="BE783" s="143">
        <f>'آبان 1400'!BF784</f>
        <v>0</v>
      </c>
      <c r="BF783" s="144">
        <f t="shared" si="538"/>
        <v>6447042.9145454541</v>
      </c>
      <c r="BG783" s="141">
        <f t="shared" si="539"/>
        <v>69319144</v>
      </c>
      <c r="BH783" s="145">
        <f t="shared" si="540"/>
        <v>75766187.727272719</v>
      </c>
      <c r="BI783" s="410">
        <f>(((885165*30)*3)/12)/30*Q783</f>
        <v>6638737.5</v>
      </c>
      <c r="BJ783" s="146">
        <f t="shared" si="541"/>
        <v>3692630</v>
      </c>
      <c r="BK783" s="146">
        <f t="shared" si="542"/>
        <v>1107789</v>
      </c>
      <c r="BL783" s="147">
        <f t="shared" si="543"/>
        <v>1120000</v>
      </c>
      <c r="BM783" s="383">
        <v>0</v>
      </c>
      <c r="BN783" s="148">
        <f t="shared" si="544"/>
        <v>88325344.227272719</v>
      </c>
      <c r="BO783" s="149">
        <f t="shared" si="545"/>
        <v>73110692.727272719</v>
      </c>
      <c r="BP783" s="150">
        <f t="shared" si="546"/>
        <v>16815459.327272724</v>
      </c>
      <c r="BQ783" s="151">
        <f t="shared" si="528"/>
        <v>105140803.55454545</v>
      </c>
      <c r="BR783" s="152">
        <f t="shared" si="529"/>
        <v>100800</v>
      </c>
      <c r="BS783" s="148">
        <f t="shared" si="530"/>
        <v>105241603.55454545</v>
      </c>
      <c r="BT783" s="136">
        <v>0</v>
      </c>
      <c r="BU783" s="149">
        <f t="shared" si="547"/>
        <v>8832534.4227272719</v>
      </c>
      <c r="BV783" s="153">
        <f t="shared" si="548"/>
        <v>4416267.211363636</v>
      </c>
      <c r="BW783" s="134">
        <f t="shared" si="549"/>
        <v>91992801.920454532</v>
      </c>
      <c r="BX783" s="148">
        <f t="shared" si="550"/>
        <v>11439156.5</v>
      </c>
      <c r="BY783" s="135">
        <f t="shared" si="551"/>
        <v>80553645.420454532</v>
      </c>
      <c r="BZ783" s="64"/>
      <c r="CA783" s="196"/>
      <c r="CD783" s="400">
        <f>'آبان 1400'!AU784</f>
        <v>75766187.727272719</v>
      </c>
      <c r="CE783" s="401">
        <f>'آبان 1400'!AV784</f>
        <v>53292944.236363627</v>
      </c>
      <c r="CF783" s="401">
        <f>'آبان 1400'!AW784</f>
        <v>73110692.727272719</v>
      </c>
      <c r="CG783" s="401">
        <f>'آبان 1400'!AX784</f>
        <v>5117748.4909090912</v>
      </c>
      <c r="CH783" s="401">
        <f>'آبان 1400'!AY784</f>
        <v>1329294.4236363629</v>
      </c>
      <c r="CI783" s="401">
        <f>'آبان 1400'!AZ784</f>
        <v>0</v>
      </c>
      <c r="CJ783" s="401">
        <f>'آبان 1400'!BA784</f>
        <v>0</v>
      </c>
      <c r="CK783" s="401">
        <f>'آبان 1400'!BB784</f>
        <v>0</v>
      </c>
      <c r="CL783" s="401">
        <f>'آبان 1400'!BC784</f>
        <v>0</v>
      </c>
      <c r="CM783" s="401">
        <f>'آبان 1400'!BD784</f>
        <v>0</v>
      </c>
      <c r="CN783" s="401">
        <f>'آبان 1400'!BE784</f>
        <v>0</v>
      </c>
      <c r="CO783" s="401">
        <f>'آبان 1400'!BF784</f>
        <v>0</v>
      </c>
      <c r="CP783" s="401">
        <f>'آبان 1400'!BG784</f>
        <v>6447042.9145454541</v>
      </c>
      <c r="CQ783" s="401">
        <f>'آبان 1400'!BH784</f>
        <v>69319144</v>
      </c>
      <c r="CR783" s="401">
        <f t="shared" si="552"/>
        <v>75766187.727272719</v>
      </c>
      <c r="CS783" s="411">
        <f>(885165*30/12*3)/30*Q783</f>
        <v>6638737.5</v>
      </c>
      <c r="CT783" s="400">
        <f t="shared" si="553"/>
        <v>3692630</v>
      </c>
      <c r="CU783" s="401">
        <f t="shared" si="554"/>
        <v>1107789</v>
      </c>
      <c r="CV783" s="401">
        <f t="shared" si="555"/>
        <v>1120000</v>
      </c>
      <c r="CW783" s="56">
        <v>0</v>
      </c>
      <c r="CX783" s="401">
        <f t="shared" si="556"/>
        <v>88325344.227272719</v>
      </c>
      <c r="CY783" s="401">
        <f t="shared" si="557"/>
        <v>73110692.727272719</v>
      </c>
      <c r="CZ783" s="401">
        <f t="shared" si="558"/>
        <v>16815459.327272724</v>
      </c>
      <c r="DA783" s="401">
        <f t="shared" si="559"/>
        <v>105140803.55454545</v>
      </c>
      <c r="DB783" s="401">
        <f t="shared" si="560"/>
        <v>100800</v>
      </c>
      <c r="DC783" s="401">
        <f t="shared" si="561"/>
        <v>105241603.55454545</v>
      </c>
      <c r="DD783" s="406">
        <v>0</v>
      </c>
      <c r="DE783" s="401">
        <f t="shared" si="562"/>
        <v>8832534.4227272719</v>
      </c>
      <c r="DF783" s="401">
        <f t="shared" si="563"/>
        <v>4416267.211363636</v>
      </c>
      <c r="DG783" s="401">
        <f t="shared" si="564"/>
        <v>91992801.920454532</v>
      </c>
      <c r="DH783" s="401">
        <f t="shared" si="565"/>
        <v>11439156.5</v>
      </c>
      <c r="DI783" s="401">
        <f t="shared" si="566"/>
        <v>80553645.420454532</v>
      </c>
      <c r="DJ783" s="401">
        <f t="shared" si="567"/>
        <v>0</v>
      </c>
      <c r="DL783" s="409">
        <f t="shared" si="568"/>
        <v>6638737.5</v>
      </c>
      <c r="DM783" s="409">
        <f t="shared" si="569"/>
        <v>0</v>
      </c>
    </row>
    <row r="784" spans="1:117" s="56" customFormat="1" ht="21" x14ac:dyDescent="0.2">
      <c r="A784" s="192">
        <f t="shared" si="534"/>
        <v>2655495</v>
      </c>
      <c r="B784" s="137">
        <f>'آبان 1400'!B785</f>
        <v>779</v>
      </c>
      <c r="C784" s="137">
        <f>'آبان 1400'!C785</f>
        <v>226</v>
      </c>
      <c r="D784" s="137">
        <f>'آبان 1400'!D785</f>
        <v>0</v>
      </c>
      <c r="E784" s="137" t="str">
        <f>'آبان 1400'!E785</f>
        <v>مهدی</v>
      </c>
      <c r="F784" s="137" t="str">
        <f>'آبان 1400'!F785</f>
        <v>علی پورچسلی</v>
      </c>
      <c r="G784" s="137" t="str">
        <f>'آبان 1400'!G785</f>
        <v>اداری</v>
      </c>
      <c r="H784" s="137" t="str">
        <f>'آبان 1400'!H785</f>
        <v>گیلان</v>
      </c>
      <c r="I784" s="137" t="str">
        <f>'آبان 1400'!I785</f>
        <v>335-12-2006360-1</v>
      </c>
      <c r="J784" s="137">
        <f>'آبان 1400'!J785</f>
        <v>0</v>
      </c>
      <c r="K784" s="137">
        <f>'آبان 1400'!K785</f>
        <v>0</v>
      </c>
      <c r="L784" s="137" t="str">
        <f>'آبان 1400'!L785</f>
        <v>گیلان</v>
      </c>
      <c r="M784" s="137" t="str">
        <f>'آبان 1400'!M785</f>
        <v>اداری-کارشناسی</v>
      </c>
      <c r="N784" s="121">
        <f>'آبان 1400'!N785</f>
        <v>0</v>
      </c>
      <c r="O784" s="120">
        <f>'آبان 1400'!O785</f>
        <v>0</v>
      </c>
      <c r="P784" s="122">
        <f>'آبان 1400'!P785</f>
        <v>0</v>
      </c>
      <c r="Q784" s="362">
        <f>'آبان 1400'!Q785</f>
        <v>14</v>
      </c>
      <c r="R784" s="362">
        <f>'آبان 1400'!R785</f>
        <v>0</v>
      </c>
      <c r="S784" s="362">
        <f>'آبان 1400'!S785</f>
        <v>0</v>
      </c>
      <c r="T784" s="362">
        <f>'آبان 1400'!T785</f>
        <v>0</v>
      </c>
      <c r="U784" s="138">
        <f>'آبان 1400'!U785</f>
        <v>0</v>
      </c>
      <c r="V784" s="121">
        <f>'آبان 1400'!W785</f>
        <v>0</v>
      </c>
      <c r="W784" s="122">
        <f>'آبان 1400'!X785</f>
        <v>0</v>
      </c>
      <c r="X784" s="370">
        <f>'آبان 1400'!Y785</f>
        <v>1</v>
      </c>
      <c r="Y784" s="370">
        <f>'آبان 1400'!Z785</f>
        <v>1</v>
      </c>
      <c r="Z784" s="139">
        <f>'آبان 1400'!AA785</f>
        <v>1477052</v>
      </c>
      <c r="AA784" s="139">
        <f>'آبان 1400'!AB785</f>
        <v>0</v>
      </c>
      <c r="AB784" s="139">
        <f>'آبان 1400'!AC785</f>
        <v>1477052</v>
      </c>
      <c r="AC784" s="139">
        <f>'آبان 1400'!AD785</f>
        <v>4500000</v>
      </c>
      <c r="AD784" s="139">
        <f>'آبان 1400'!AE785</f>
        <v>6000000</v>
      </c>
      <c r="AE784" s="140">
        <f>'آبان 1400'!AF785</f>
        <v>281982.65454545454</v>
      </c>
      <c r="AF784" s="123">
        <f>'آبان 1400'!AG785</f>
        <v>20678728</v>
      </c>
      <c r="AG784" s="124">
        <f>'آبان 1400'!AH785</f>
        <v>0</v>
      </c>
      <c r="AH784" s="124">
        <f>'آبان 1400'!AI785</f>
        <v>0</v>
      </c>
      <c r="AI784" s="124">
        <f>'آبان 1400'!AJ785</f>
        <v>1239231</v>
      </c>
      <c r="AJ784" s="124">
        <f>'آبان 1400'!AK785</f>
        <v>2100000</v>
      </c>
      <c r="AK784" s="124">
        <f>'آبان 1400'!AL785</f>
        <v>2800000</v>
      </c>
      <c r="AL784" s="124">
        <f>'آبان 1400'!AM785</f>
        <v>0</v>
      </c>
      <c r="AM784" s="124">
        <f>'آبان 1400'!AN785</f>
        <v>0</v>
      </c>
      <c r="AN784" s="124">
        <f>'آبان 1400'!AO785</f>
        <v>0</v>
      </c>
      <c r="AO784" s="124">
        <f>'آبان 1400'!AP785</f>
        <v>0</v>
      </c>
      <c r="AP784" s="124">
        <f>'آبان 1400'!AQ785</f>
        <v>0</v>
      </c>
      <c r="AQ784" s="124">
        <f>'آبان 1400'!AR785</f>
        <v>0</v>
      </c>
      <c r="AR784" s="124">
        <f>'آبان 1400'!AS785</f>
        <v>0</v>
      </c>
      <c r="AS784" s="379">
        <f>'آبان 1400'!AT785</f>
        <v>0</v>
      </c>
      <c r="AT784" s="372">
        <f t="shared" si="535"/>
        <v>26817959</v>
      </c>
      <c r="AU784" s="174">
        <f>'آبان 1400'!AV785</f>
        <v>18888217.039999999</v>
      </c>
      <c r="AV784" s="142">
        <f>'آبان 1400'!AW785</f>
        <v>25578728</v>
      </c>
      <c r="AW784" s="143">
        <f t="shared" si="536"/>
        <v>1790510.9600000002</v>
      </c>
      <c r="AX784" s="76">
        <f t="shared" si="537"/>
        <v>0</v>
      </c>
      <c r="AY784" s="143">
        <f>'آبان 1400'!AZ785</f>
        <v>0</v>
      </c>
      <c r="AZ784" s="143">
        <f>'آبان 1400'!BA785</f>
        <v>0</v>
      </c>
      <c r="BA784" s="143">
        <f>'آبان 1400'!BB785</f>
        <v>0</v>
      </c>
      <c r="BB784" s="143">
        <f>'آبان 1400'!BC785</f>
        <v>0</v>
      </c>
      <c r="BC784" s="143">
        <f>'آبان 1400'!BD785</f>
        <v>0</v>
      </c>
      <c r="BD784" s="143">
        <f>'آبان 1400'!BE785</f>
        <v>0</v>
      </c>
      <c r="BE784" s="143">
        <f>'آبان 1400'!BF785</f>
        <v>0</v>
      </c>
      <c r="BF784" s="144">
        <f t="shared" si="538"/>
        <v>1790510.9600000002</v>
      </c>
      <c r="BG784" s="141">
        <f t="shared" si="539"/>
        <v>25027448</v>
      </c>
      <c r="BH784" s="145">
        <f t="shared" si="540"/>
        <v>26817959</v>
      </c>
      <c r="BI784" s="128">
        <f t="shared" si="533"/>
        <v>3446454.666666667</v>
      </c>
      <c r="BJ784" s="146">
        <f t="shared" si="541"/>
        <v>1723227.3333333335</v>
      </c>
      <c r="BK784" s="146">
        <f t="shared" si="542"/>
        <v>516968.20000000007</v>
      </c>
      <c r="BL784" s="147">
        <f t="shared" si="543"/>
        <v>522666.66666666669</v>
      </c>
      <c r="BM784" s="383">
        <v>0</v>
      </c>
      <c r="BN784" s="148">
        <f t="shared" si="544"/>
        <v>33027275.866666667</v>
      </c>
      <c r="BO784" s="149">
        <f t="shared" si="545"/>
        <v>25578728</v>
      </c>
      <c r="BP784" s="150">
        <f t="shared" si="546"/>
        <v>5883107.4400000004</v>
      </c>
      <c r="BQ784" s="151">
        <f t="shared" si="528"/>
        <v>38910383.306666665</v>
      </c>
      <c r="BR784" s="152">
        <f t="shared" si="529"/>
        <v>47040</v>
      </c>
      <c r="BS784" s="148">
        <f t="shared" si="530"/>
        <v>38957423.306666665</v>
      </c>
      <c r="BT784" s="136">
        <v>0</v>
      </c>
      <c r="BU784" s="149">
        <f t="shared" si="547"/>
        <v>3302727.5866666669</v>
      </c>
      <c r="BV784" s="153">
        <f t="shared" si="548"/>
        <v>1651363.7933333335</v>
      </c>
      <c r="BW784" s="134">
        <f t="shared" si="549"/>
        <v>34003331.926666662</v>
      </c>
      <c r="BX784" s="148">
        <f t="shared" si="550"/>
        <v>5686650.2000000002</v>
      </c>
      <c r="BY784" s="135">
        <f t="shared" si="551"/>
        <v>28316681.726666663</v>
      </c>
      <c r="BZ784" s="64"/>
      <c r="CA784" s="196"/>
      <c r="CD784" s="400">
        <f>'آبان 1400'!AU785</f>
        <v>26817959</v>
      </c>
      <c r="CE784" s="401">
        <f>'آبان 1400'!AV785</f>
        <v>18888217.039999999</v>
      </c>
      <c r="CF784" s="401">
        <f>'آبان 1400'!AW785</f>
        <v>25578728</v>
      </c>
      <c r="CG784" s="401">
        <f>'آبان 1400'!AX785</f>
        <v>1790510.9600000002</v>
      </c>
      <c r="CH784" s="401">
        <f>'آبان 1400'!AY785</f>
        <v>0</v>
      </c>
      <c r="CI784" s="401">
        <f>'آبان 1400'!AZ785</f>
        <v>0</v>
      </c>
      <c r="CJ784" s="401">
        <f>'آبان 1400'!BA785</f>
        <v>0</v>
      </c>
      <c r="CK784" s="401">
        <f>'آبان 1400'!BB785</f>
        <v>0</v>
      </c>
      <c r="CL784" s="401">
        <f>'آبان 1400'!BC785</f>
        <v>0</v>
      </c>
      <c r="CM784" s="401">
        <f>'آبان 1400'!BD785</f>
        <v>0</v>
      </c>
      <c r="CN784" s="401">
        <f>'آبان 1400'!BE785</f>
        <v>0</v>
      </c>
      <c r="CO784" s="401">
        <f>'آبان 1400'!BF785</f>
        <v>0</v>
      </c>
      <c r="CP784" s="401">
        <f>'آبان 1400'!BG785</f>
        <v>1790510.9600000002</v>
      </c>
      <c r="CQ784" s="401">
        <f>'آبان 1400'!BH785</f>
        <v>25027448</v>
      </c>
      <c r="CR784" s="401">
        <f t="shared" si="552"/>
        <v>26817959</v>
      </c>
      <c r="CS784" s="56">
        <f t="shared" si="570"/>
        <v>3446454.666666667</v>
      </c>
      <c r="CT784" s="400">
        <f t="shared" si="553"/>
        <v>1723227.3333333335</v>
      </c>
      <c r="CU784" s="401">
        <f t="shared" si="554"/>
        <v>516968.20000000007</v>
      </c>
      <c r="CV784" s="401">
        <f t="shared" si="555"/>
        <v>522666.66666666669</v>
      </c>
      <c r="CW784" s="56">
        <v>0</v>
      </c>
      <c r="CX784" s="401">
        <f t="shared" si="556"/>
        <v>33027275.866666667</v>
      </c>
      <c r="CY784" s="401">
        <f t="shared" si="557"/>
        <v>25578728</v>
      </c>
      <c r="CZ784" s="401">
        <f t="shared" si="558"/>
        <v>5883107.4400000004</v>
      </c>
      <c r="DA784" s="401">
        <f t="shared" si="559"/>
        <v>38910383.306666665</v>
      </c>
      <c r="DB784" s="401">
        <f t="shared" si="560"/>
        <v>47040</v>
      </c>
      <c r="DC784" s="401">
        <f t="shared" si="561"/>
        <v>38957423.306666665</v>
      </c>
      <c r="DD784" s="406">
        <v>0</v>
      </c>
      <c r="DE784" s="401">
        <f t="shared" si="562"/>
        <v>3302727.5866666669</v>
      </c>
      <c r="DF784" s="401">
        <f t="shared" si="563"/>
        <v>1651363.7933333335</v>
      </c>
      <c r="DG784" s="401">
        <f t="shared" si="564"/>
        <v>34003331.926666662</v>
      </c>
      <c r="DH784" s="401">
        <f t="shared" si="565"/>
        <v>5686650.2000000002</v>
      </c>
      <c r="DI784" s="401">
        <f t="shared" si="566"/>
        <v>28316681.726666663</v>
      </c>
      <c r="DJ784" s="401">
        <f t="shared" si="567"/>
        <v>0</v>
      </c>
      <c r="DL784" s="408">
        <f t="shared" si="568"/>
        <v>6638737.5</v>
      </c>
      <c r="DM784" s="408">
        <f t="shared" si="569"/>
        <v>-3192282.833333333</v>
      </c>
    </row>
    <row r="785" spans="1:117" s="56" customFormat="1" ht="21" x14ac:dyDescent="0.2">
      <c r="A785" s="192">
        <f t="shared" si="534"/>
        <v>2655495</v>
      </c>
      <c r="B785" s="137">
        <f>'آبان 1400'!B786</f>
        <v>780</v>
      </c>
      <c r="C785" s="137">
        <f>'آبان 1400'!C786</f>
        <v>227</v>
      </c>
      <c r="D785" s="137">
        <f>'آبان 1400'!D786</f>
        <v>0</v>
      </c>
      <c r="E785" s="137" t="str">
        <f>'آبان 1400'!E786</f>
        <v>حسین</v>
      </c>
      <c r="F785" s="137" t="str">
        <f>'آبان 1400'!F786</f>
        <v>مرزوان</v>
      </c>
      <c r="G785" s="137" t="str">
        <f>'آبان 1400'!G786</f>
        <v>اداری</v>
      </c>
      <c r="H785" s="137" t="str">
        <f>'آبان 1400'!H786</f>
        <v>گیلان</v>
      </c>
      <c r="I785" s="137" t="str">
        <f>'آبان 1400'!I786</f>
        <v>274-700-4373005-1</v>
      </c>
      <c r="J785" s="137">
        <f>'آبان 1400'!J786</f>
        <v>2595737767</v>
      </c>
      <c r="K785" s="137">
        <f>'آبان 1400'!K786</f>
        <v>0</v>
      </c>
      <c r="L785" s="137" t="str">
        <f>'آبان 1400'!L786</f>
        <v>گیلان</v>
      </c>
      <c r="M785" s="137" t="str">
        <f>'آبان 1400'!M786</f>
        <v>اداری-کارشناسی ارشد</v>
      </c>
      <c r="N785" s="121">
        <f>'آبان 1400'!N786</f>
        <v>0</v>
      </c>
      <c r="O785" s="120">
        <f>'آبان 1400'!O786</f>
        <v>0</v>
      </c>
      <c r="P785" s="122">
        <f>'آبان 1400'!P786</f>
        <v>0</v>
      </c>
      <c r="Q785" s="362">
        <f>'آبان 1400'!Q786</f>
        <v>30</v>
      </c>
      <c r="R785" s="362">
        <f>'آبان 1400'!R786</f>
        <v>50</v>
      </c>
      <c r="S785" s="362">
        <f>'آبان 1400'!S786</f>
        <v>0</v>
      </c>
      <c r="T785" s="362">
        <f>'آبان 1400'!T786</f>
        <v>0</v>
      </c>
      <c r="U785" s="138">
        <f>'آبان 1400'!U786</f>
        <v>0</v>
      </c>
      <c r="V785" s="121">
        <f>'آبان 1400'!W786</f>
        <v>0</v>
      </c>
      <c r="W785" s="122">
        <f>'آبان 1400'!X786</f>
        <v>0</v>
      </c>
      <c r="X785" s="370">
        <f>'آبان 1400'!Y786</f>
        <v>0</v>
      </c>
      <c r="Y785" s="370">
        <f>'آبان 1400'!Z786</f>
        <v>0</v>
      </c>
      <c r="Z785" s="139">
        <f>'آبان 1400'!AA786</f>
        <v>1642901</v>
      </c>
      <c r="AA785" s="139">
        <f>'آبان 1400'!AB786</f>
        <v>0</v>
      </c>
      <c r="AB785" s="139">
        <f>'آبان 1400'!AC786</f>
        <v>1642901</v>
      </c>
      <c r="AC785" s="139">
        <f>'آبان 1400'!AD786</f>
        <v>4500000</v>
      </c>
      <c r="AD785" s="139">
        <f>'آبان 1400'!AE786</f>
        <v>6000000</v>
      </c>
      <c r="AE785" s="140">
        <f>'آبان 1400'!AF786</f>
        <v>313644.73636363639</v>
      </c>
      <c r="AF785" s="123">
        <f>'آبان 1400'!AG786</f>
        <v>49287030</v>
      </c>
      <c r="AG785" s="124">
        <f>'آبان 1400'!AH786</f>
        <v>0</v>
      </c>
      <c r="AH785" s="124">
        <f>'آبان 1400'!AI786</f>
        <v>15682236.81818182</v>
      </c>
      <c r="AI785" s="124">
        <f>'آبان 1400'!AJ786</f>
        <v>0</v>
      </c>
      <c r="AJ785" s="124">
        <f>'آبان 1400'!AK786</f>
        <v>4500000</v>
      </c>
      <c r="AK785" s="124">
        <f>'آبان 1400'!AL786</f>
        <v>6000000</v>
      </c>
      <c r="AL785" s="124">
        <f>'آبان 1400'!AM786</f>
        <v>0</v>
      </c>
      <c r="AM785" s="124">
        <f>'آبان 1400'!AN786</f>
        <v>0</v>
      </c>
      <c r="AN785" s="124">
        <f>'آبان 1400'!AO786</f>
        <v>0</v>
      </c>
      <c r="AO785" s="124">
        <f>'آبان 1400'!AP786</f>
        <v>4200000</v>
      </c>
      <c r="AP785" s="124">
        <f>'آبان 1400'!AQ786</f>
        <v>0</v>
      </c>
      <c r="AQ785" s="124">
        <f>'آبان 1400'!AR786</f>
        <v>0</v>
      </c>
      <c r="AR785" s="124">
        <f>'آبان 1400'!AS786</f>
        <v>0</v>
      </c>
      <c r="AS785" s="379">
        <f>'آبان 1400'!AT786</f>
        <v>0</v>
      </c>
      <c r="AT785" s="372">
        <f t="shared" si="535"/>
        <v>79669266.818181813</v>
      </c>
      <c r="AU785" s="174">
        <f>'آبان 1400'!AV786</f>
        <v>59392418.140909083</v>
      </c>
      <c r="AV785" s="142">
        <f>'آبان 1400'!AW786</f>
        <v>79669266.818181813</v>
      </c>
      <c r="AW785" s="143">
        <f t="shared" si="536"/>
        <v>5576848.6772727277</v>
      </c>
      <c r="AX785" s="76">
        <f t="shared" si="537"/>
        <v>1939241.8140909085</v>
      </c>
      <c r="AY785" s="143">
        <f>'آبان 1400'!AZ786</f>
        <v>0</v>
      </c>
      <c r="AZ785" s="143">
        <f>'آبان 1400'!BA786</f>
        <v>0</v>
      </c>
      <c r="BA785" s="143">
        <f>'آبان 1400'!BB786</f>
        <v>0</v>
      </c>
      <c r="BB785" s="143">
        <f>'آبان 1400'!BC786</f>
        <v>0</v>
      </c>
      <c r="BC785" s="143">
        <f>'آبان 1400'!BD786</f>
        <v>0</v>
      </c>
      <c r="BD785" s="143">
        <f>'آبان 1400'!BE786</f>
        <v>0</v>
      </c>
      <c r="BE785" s="143">
        <f>'آبان 1400'!BF786</f>
        <v>0</v>
      </c>
      <c r="BF785" s="144">
        <f t="shared" si="538"/>
        <v>7516090.4913636362</v>
      </c>
      <c r="BG785" s="141">
        <f t="shared" si="539"/>
        <v>72153176</v>
      </c>
      <c r="BH785" s="145">
        <f t="shared" si="540"/>
        <v>79669266.818181813</v>
      </c>
      <c r="BI785" s="410">
        <f>(((885165*30)*3)/12)/30*Q785</f>
        <v>6638737.5</v>
      </c>
      <c r="BJ785" s="146">
        <f t="shared" si="541"/>
        <v>4107252.4999999995</v>
      </c>
      <c r="BK785" s="146">
        <f t="shared" si="542"/>
        <v>1232175.75</v>
      </c>
      <c r="BL785" s="147">
        <f t="shared" si="543"/>
        <v>1120000</v>
      </c>
      <c r="BM785" s="383">
        <v>0</v>
      </c>
      <c r="BN785" s="148">
        <f t="shared" si="544"/>
        <v>92767432.568181813</v>
      </c>
      <c r="BO785" s="149">
        <f t="shared" si="545"/>
        <v>79669266.818181813</v>
      </c>
      <c r="BP785" s="150">
        <f t="shared" si="546"/>
        <v>18323931.368181817</v>
      </c>
      <c r="BQ785" s="151">
        <f t="shared" si="528"/>
        <v>111091363.93636364</v>
      </c>
      <c r="BR785" s="152">
        <f t="shared" si="529"/>
        <v>100800</v>
      </c>
      <c r="BS785" s="148">
        <f t="shared" si="530"/>
        <v>111192163.93636364</v>
      </c>
      <c r="BT785" s="136">
        <v>0</v>
      </c>
      <c r="BU785" s="149">
        <f t="shared" si="547"/>
        <v>9276743.2568181809</v>
      </c>
      <c r="BV785" s="153">
        <f t="shared" si="548"/>
        <v>4638371.6284090905</v>
      </c>
      <c r="BW785" s="134">
        <f t="shared" si="549"/>
        <v>97277049.051136374</v>
      </c>
      <c r="BX785" s="148">
        <f t="shared" si="550"/>
        <v>11978165.75</v>
      </c>
      <c r="BY785" s="135">
        <f t="shared" si="551"/>
        <v>85298883.301136374</v>
      </c>
      <c r="BZ785" s="64"/>
      <c r="CA785" s="196"/>
      <c r="CD785" s="400">
        <f>'آبان 1400'!AU786</f>
        <v>79669266.818181813</v>
      </c>
      <c r="CE785" s="401">
        <f>'آبان 1400'!AV786</f>
        <v>59392418.140909083</v>
      </c>
      <c r="CF785" s="401">
        <f>'آبان 1400'!AW786</f>
        <v>79669266.818181813</v>
      </c>
      <c r="CG785" s="401">
        <f>'آبان 1400'!AX786</f>
        <v>5576848.6772727277</v>
      </c>
      <c r="CH785" s="401">
        <f>'آبان 1400'!AY786</f>
        <v>1939241.8140909085</v>
      </c>
      <c r="CI785" s="401">
        <f>'آبان 1400'!AZ786</f>
        <v>0</v>
      </c>
      <c r="CJ785" s="401">
        <f>'آبان 1400'!BA786</f>
        <v>0</v>
      </c>
      <c r="CK785" s="401">
        <f>'آبان 1400'!BB786</f>
        <v>0</v>
      </c>
      <c r="CL785" s="401">
        <f>'آبان 1400'!BC786</f>
        <v>0</v>
      </c>
      <c r="CM785" s="401">
        <f>'آبان 1400'!BD786</f>
        <v>0</v>
      </c>
      <c r="CN785" s="401">
        <f>'آبان 1400'!BE786</f>
        <v>0</v>
      </c>
      <c r="CO785" s="401">
        <f>'آبان 1400'!BF786</f>
        <v>0</v>
      </c>
      <c r="CP785" s="401">
        <f>'آبان 1400'!BG786</f>
        <v>7516090.4913636362</v>
      </c>
      <c r="CQ785" s="401">
        <f>'آبان 1400'!BH786</f>
        <v>72153176</v>
      </c>
      <c r="CR785" s="401">
        <f t="shared" si="552"/>
        <v>79669266.818181813</v>
      </c>
      <c r="CS785" s="411">
        <f>(885165*30/12*3)/30*Q785</f>
        <v>6638737.5</v>
      </c>
      <c r="CT785" s="400">
        <f t="shared" si="553"/>
        <v>4107252.4999999995</v>
      </c>
      <c r="CU785" s="401">
        <f t="shared" si="554"/>
        <v>1232175.75</v>
      </c>
      <c r="CV785" s="401">
        <f t="shared" si="555"/>
        <v>1120000</v>
      </c>
      <c r="CW785" s="56">
        <v>0</v>
      </c>
      <c r="CX785" s="401">
        <f t="shared" si="556"/>
        <v>92767432.568181813</v>
      </c>
      <c r="CY785" s="401">
        <f t="shared" si="557"/>
        <v>79669266.818181813</v>
      </c>
      <c r="CZ785" s="401">
        <f t="shared" si="558"/>
        <v>18323931.368181817</v>
      </c>
      <c r="DA785" s="401">
        <f t="shared" si="559"/>
        <v>111091363.93636364</v>
      </c>
      <c r="DB785" s="401">
        <f t="shared" si="560"/>
        <v>100800</v>
      </c>
      <c r="DC785" s="401">
        <f t="shared" si="561"/>
        <v>111192163.93636364</v>
      </c>
      <c r="DD785" s="406">
        <v>0</v>
      </c>
      <c r="DE785" s="401">
        <f t="shared" si="562"/>
        <v>9276743.2568181809</v>
      </c>
      <c r="DF785" s="401">
        <f t="shared" si="563"/>
        <v>4638371.6284090905</v>
      </c>
      <c r="DG785" s="401">
        <f t="shared" si="564"/>
        <v>97277049.051136374</v>
      </c>
      <c r="DH785" s="401">
        <f t="shared" si="565"/>
        <v>11978165.75</v>
      </c>
      <c r="DI785" s="401">
        <f t="shared" si="566"/>
        <v>85298883.301136374</v>
      </c>
      <c r="DJ785" s="401">
        <f t="shared" si="567"/>
        <v>0</v>
      </c>
      <c r="DL785" s="409">
        <f t="shared" si="568"/>
        <v>6638737.5</v>
      </c>
      <c r="DM785" s="409">
        <f t="shared" si="569"/>
        <v>0</v>
      </c>
    </row>
    <row r="786" spans="1:117" s="56" customFormat="1" ht="21" x14ac:dyDescent="0.2">
      <c r="A786" s="192">
        <f t="shared" si="534"/>
        <v>2655495</v>
      </c>
      <c r="B786" s="137">
        <f>'آبان 1400'!B787</f>
        <v>781</v>
      </c>
      <c r="C786" s="137">
        <f>'آبان 1400'!C787</f>
        <v>228</v>
      </c>
      <c r="D786" s="137">
        <f>'آبان 1400'!D787</f>
        <v>0</v>
      </c>
      <c r="E786" s="137" t="str">
        <f>'آبان 1400'!E787</f>
        <v>حسین</v>
      </c>
      <c r="F786" s="137" t="str">
        <f>'آبان 1400'!F787</f>
        <v>مرزوان</v>
      </c>
      <c r="G786" s="137" t="str">
        <f>'آبان 1400'!G787</f>
        <v>اداری</v>
      </c>
      <c r="H786" s="137" t="str">
        <f>'آبان 1400'!H787</f>
        <v>گیلان</v>
      </c>
      <c r="I786" s="137" t="str">
        <f>'آبان 1400'!I787</f>
        <v>274-700-4373005-1</v>
      </c>
      <c r="J786" s="137">
        <f>'آبان 1400'!J787</f>
        <v>2595737767</v>
      </c>
      <c r="K786" s="137">
        <f>'آبان 1400'!K787</f>
        <v>0</v>
      </c>
      <c r="L786" s="137" t="str">
        <f>'آبان 1400'!L787</f>
        <v>گیلان</v>
      </c>
      <c r="M786" s="137" t="str">
        <f>'آبان 1400'!M787</f>
        <v>اداری-کارشناسی ارشد</v>
      </c>
      <c r="N786" s="121">
        <f>'آبان 1400'!N787</f>
        <v>0</v>
      </c>
      <c r="O786" s="120">
        <f>'آبان 1400'!O787</f>
        <v>0</v>
      </c>
      <c r="P786" s="122">
        <f>'آبان 1400'!P787</f>
        <v>0</v>
      </c>
      <c r="Q786" s="362">
        <f>'آبان 1400'!Q787</f>
        <v>14</v>
      </c>
      <c r="R786" s="362">
        <f>'آبان 1400'!R787</f>
        <v>0</v>
      </c>
      <c r="S786" s="362">
        <f>'آبان 1400'!S787</f>
        <v>0</v>
      </c>
      <c r="T786" s="362">
        <f>'آبان 1400'!T787</f>
        <v>0</v>
      </c>
      <c r="U786" s="138">
        <f>'آبان 1400'!U787</f>
        <v>0</v>
      </c>
      <c r="V786" s="121">
        <f>'آبان 1400'!W787</f>
        <v>0</v>
      </c>
      <c r="W786" s="122">
        <f>'آبان 1400'!X787</f>
        <v>0</v>
      </c>
      <c r="X786" s="370">
        <f>'آبان 1400'!Y787</f>
        <v>0</v>
      </c>
      <c r="Y786" s="370">
        <f>'آبان 1400'!Z787</f>
        <v>0</v>
      </c>
      <c r="Z786" s="139">
        <f>'آبان 1400'!AA787</f>
        <v>1642901</v>
      </c>
      <c r="AA786" s="139">
        <f>'آبان 1400'!AB787</f>
        <v>0</v>
      </c>
      <c r="AB786" s="139">
        <f>'آبان 1400'!AC787</f>
        <v>1642901</v>
      </c>
      <c r="AC786" s="139">
        <f>'آبان 1400'!AD787</f>
        <v>4500000</v>
      </c>
      <c r="AD786" s="139">
        <f>'آبان 1400'!AE787</f>
        <v>6000000</v>
      </c>
      <c r="AE786" s="140">
        <f>'آبان 1400'!AF787</f>
        <v>313644.73636363639</v>
      </c>
      <c r="AF786" s="123">
        <f>'آبان 1400'!AG787</f>
        <v>23000614</v>
      </c>
      <c r="AG786" s="124">
        <f>'آبان 1400'!AH787</f>
        <v>0</v>
      </c>
      <c r="AH786" s="124">
        <f>'آبان 1400'!AI787</f>
        <v>0</v>
      </c>
      <c r="AI786" s="124">
        <f>'آبان 1400'!AJ787</f>
        <v>0</v>
      </c>
      <c r="AJ786" s="124">
        <f>'آبان 1400'!AK787</f>
        <v>2100000</v>
      </c>
      <c r="AK786" s="124">
        <f>'آبان 1400'!AL787</f>
        <v>2800000</v>
      </c>
      <c r="AL786" s="124">
        <f>'آبان 1400'!AM787</f>
        <v>0</v>
      </c>
      <c r="AM786" s="124">
        <f>'آبان 1400'!AN787</f>
        <v>0</v>
      </c>
      <c r="AN786" s="124">
        <f>'آبان 1400'!AO787</f>
        <v>0</v>
      </c>
      <c r="AO786" s="124">
        <f>'آبان 1400'!AP787</f>
        <v>0</v>
      </c>
      <c r="AP786" s="124">
        <f>'آبان 1400'!AQ787</f>
        <v>0</v>
      </c>
      <c r="AQ786" s="124">
        <f>'آبان 1400'!AR787</f>
        <v>0</v>
      </c>
      <c r="AR786" s="124">
        <f>'آبان 1400'!AS787</f>
        <v>0</v>
      </c>
      <c r="AS786" s="379">
        <f>'آبان 1400'!AT787</f>
        <v>0</v>
      </c>
      <c r="AT786" s="372">
        <f t="shared" si="535"/>
        <v>27900614</v>
      </c>
      <c r="AU786" s="174">
        <f>'آبان 1400'!AV787</f>
        <v>21047571.02</v>
      </c>
      <c r="AV786" s="142">
        <f>'آبان 1400'!AW787</f>
        <v>27900614</v>
      </c>
      <c r="AW786" s="143">
        <f t="shared" si="536"/>
        <v>1953042.9800000002</v>
      </c>
      <c r="AX786" s="76">
        <f t="shared" si="537"/>
        <v>0</v>
      </c>
      <c r="AY786" s="143">
        <f>'آبان 1400'!AZ787</f>
        <v>0</v>
      </c>
      <c r="AZ786" s="143">
        <f>'آبان 1400'!BA787</f>
        <v>0</v>
      </c>
      <c r="BA786" s="143">
        <f>'آبان 1400'!BB787</f>
        <v>0</v>
      </c>
      <c r="BB786" s="143">
        <f>'آبان 1400'!BC787</f>
        <v>0</v>
      </c>
      <c r="BC786" s="143">
        <f>'آبان 1400'!BD787</f>
        <v>0</v>
      </c>
      <c r="BD786" s="143">
        <f>'آبان 1400'!BE787</f>
        <v>0</v>
      </c>
      <c r="BE786" s="143">
        <f>'آبان 1400'!BF787</f>
        <v>0</v>
      </c>
      <c r="BF786" s="144">
        <f t="shared" si="538"/>
        <v>1953042.9800000002</v>
      </c>
      <c r="BG786" s="141">
        <f t="shared" si="539"/>
        <v>25947571</v>
      </c>
      <c r="BH786" s="145">
        <f t="shared" si="540"/>
        <v>27900614</v>
      </c>
      <c r="BI786" s="128">
        <f t="shared" si="533"/>
        <v>3833435.6666666665</v>
      </c>
      <c r="BJ786" s="146">
        <f t="shared" si="541"/>
        <v>1916717.8333333333</v>
      </c>
      <c r="BK786" s="146">
        <f t="shared" si="542"/>
        <v>575015.35</v>
      </c>
      <c r="BL786" s="147">
        <f t="shared" si="543"/>
        <v>522666.66666666669</v>
      </c>
      <c r="BM786" s="383">
        <v>0</v>
      </c>
      <c r="BN786" s="148">
        <f t="shared" si="544"/>
        <v>34748449.516666666</v>
      </c>
      <c r="BO786" s="149">
        <f t="shared" si="545"/>
        <v>27900614</v>
      </c>
      <c r="BP786" s="150">
        <f t="shared" si="546"/>
        <v>6417141.2200000007</v>
      </c>
      <c r="BQ786" s="151">
        <f t="shared" si="528"/>
        <v>41165590.736666664</v>
      </c>
      <c r="BR786" s="152">
        <f t="shared" si="529"/>
        <v>47040</v>
      </c>
      <c r="BS786" s="148">
        <f t="shared" si="530"/>
        <v>41212630.736666664</v>
      </c>
      <c r="BT786" s="136">
        <v>0</v>
      </c>
      <c r="BU786" s="149">
        <f t="shared" si="547"/>
        <v>3474844.9516666667</v>
      </c>
      <c r="BV786" s="153">
        <f t="shared" si="548"/>
        <v>1737422.4758333333</v>
      </c>
      <c r="BW786" s="134">
        <f t="shared" si="549"/>
        <v>36000363.309166662</v>
      </c>
      <c r="BX786" s="148">
        <f t="shared" si="550"/>
        <v>6325168.8499999996</v>
      </c>
      <c r="BY786" s="135">
        <f t="shared" si="551"/>
        <v>29675194.459166661</v>
      </c>
      <c r="BZ786" s="64"/>
      <c r="CA786" s="196"/>
      <c r="CD786" s="400">
        <f>'آبان 1400'!AU787</f>
        <v>27900614</v>
      </c>
      <c r="CE786" s="401">
        <f>'آبان 1400'!AV787</f>
        <v>21047571.02</v>
      </c>
      <c r="CF786" s="401">
        <f>'آبان 1400'!AW787</f>
        <v>27900614</v>
      </c>
      <c r="CG786" s="401">
        <f>'آبان 1400'!AX787</f>
        <v>1953042.9800000002</v>
      </c>
      <c r="CH786" s="401">
        <f>'آبان 1400'!AY787</f>
        <v>0</v>
      </c>
      <c r="CI786" s="401">
        <f>'آبان 1400'!AZ787</f>
        <v>0</v>
      </c>
      <c r="CJ786" s="401">
        <f>'آبان 1400'!BA787</f>
        <v>0</v>
      </c>
      <c r="CK786" s="401">
        <f>'آبان 1400'!BB787</f>
        <v>0</v>
      </c>
      <c r="CL786" s="401">
        <f>'آبان 1400'!BC787</f>
        <v>0</v>
      </c>
      <c r="CM786" s="401">
        <f>'آبان 1400'!BD787</f>
        <v>0</v>
      </c>
      <c r="CN786" s="401">
        <f>'آبان 1400'!BE787</f>
        <v>0</v>
      </c>
      <c r="CO786" s="401">
        <f>'آبان 1400'!BF787</f>
        <v>0</v>
      </c>
      <c r="CP786" s="401">
        <f>'آبان 1400'!BG787</f>
        <v>1953042.9800000002</v>
      </c>
      <c r="CQ786" s="401">
        <f>'آبان 1400'!BH787</f>
        <v>25947571</v>
      </c>
      <c r="CR786" s="401">
        <f t="shared" si="552"/>
        <v>27900614</v>
      </c>
      <c r="CS786" s="56">
        <f t="shared" si="570"/>
        <v>3833435.6666666665</v>
      </c>
      <c r="CT786" s="400">
        <f t="shared" si="553"/>
        <v>1916717.8333333333</v>
      </c>
      <c r="CU786" s="401">
        <f t="shared" si="554"/>
        <v>575015.35</v>
      </c>
      <c r="CV786" s="401">
        <f t="shared" si="555"/>
        <v>522666.66666666669</v>
      </c>
      <c r="CW786" s="56">
        <v>0</v>
      </c>
      <c r="CX786" s="401">
        <f t="shared" si="556"/>
        <v>34748449.516666666</v>
      </c>
      <c r="CY786" s="401">
        <f t="shared" si="557"/>
        <v>27900614</v>
      </c>
      <c r="CZ786" s="401">
        <f t="shared" si="558"/>
        <v>6417141.2200000007</v>
      </c>
      <c r="DA786" s="401">
        <f t="shared" si="559"/>
        <v>41165590.736666664</v>
      </c>
      <c r="DB786" s="401">
        <f t="shared" si="560"/>
        <v>47040</v>
      </c>
      <c r="DC786" s="401">
        <f t="shared" si="561"/>
        <v>41212630.736666664</v>
      </c>
      <c r="DD786" s="406">
        <v>0</v>
      </c>
      <c r="DE786" s="401">
        <f t="shared" si="562"/>
        <v>3474844.9516666667</v>
      </c>
      <c r="DF786" s="401">
        <f t="shared" si="563"/>
        <v>1737422.4758333333</v>
      </c>
      <c r="DG786" s="401">
        <f t="shared" si="564"/>
        <v>36000363.309166662</v>
      </c>
      <c r="DH786" s="401">
        <f t="shared" si="565"/>
        <v>6325168.8499999996</v>
      </c>
      <c r="DI786" s="401">
        <f t="shared" si="566"/>
        <v>29675194.459166661</v>
      </c>
      <c r="DJ786" s="401">
        <f t="shared" si="567"/>
        <v>0</v>
      </c>
      <c r="DL786" s="408">
        <f t="shared" si="568"/>
        <v>6638737.5</v>
      </c>
      <c r="DM786" s="408">
        <f t="shared" si="569"/>
        <v>-2805301.8333333335</v>
      </c>
    </row>
    <row r="787" spans="1:117" s="56" customFormat="1" ht="21" x14ac:dyDescent="0.2">
      <c r="A787" s="192">
        <f t="shared" si="534"/>
        <v>2655495</v>
      </c>
      <c r="B787" s="137">
        <f>'آبان 1400'!B788</f>
        <v>782</v>
      </c>
      <c r="C787" s="137">
        <f>'آبان 1400'!C788</f>
        <v>229</v>
      </c>
      <c r="D787" s="137">
        <f>'آبان 1400'!D788</f>
        <v>0</v>
      </c>
      <c r="E787" s="137" t="str">
        <f>'آبان 1400'!E788</f>
        <v>سیدمحمدرضا</v>
      </c>
      <c r="F787" s="137" t="str">
        <f>'آبان 1400'!F788</f>
        <v>حسینی کلکو</v>
      </c>
      <c r="G787" s="137" t="str">
        <f>'آبان 1400'!G788</f>
        <v>اداری</v>
      </c>
      <c r="H787" s="137" t="str">
        <f>'آبان 1400'!H788</f>
        <v>گیلان</v>
      </c>
      <c r="I787" s="137" t="str">
        <f>'آبان 1400'!I788</f>
        <v>381-800-1871867-1</v>
      </c>
      <c r="J787" s="137">
        <f>'آبان 1400'!J788</f>
        <v>0</v>
      </c>
      <c r="K787" s="137">
        <f>'آبان 1400'!K788</f>
        <v>0</v>
      </c>
      <c r="L787" s="137" t="str">
        <f>'آبان 1400'!L788</f>
        <v>گیلان</v>
      </c>
      <c r="M787" s="137" t="str">
        <f>'آبان 1400'!M788</f>
        <v>اداری-کارشناسی</v>
      </c>
      <c r="N787" s="121">
        <f>'آبان 1400'!N788</f>
        <v>0</v>
      </c>
      <c r="O787" s="120">
        <f>'آبان 1400'!O788</f>
        <v>0</v>
      </c>
      <c r="P787" s="122">
        <f>'آبان 1400'!P788</f>
        <v>0</v>
      </c>
      <c r="Q787" s="362">
        <f>'آبان 1400'!Q788</f>
        <v>30</v>
      </c>
      <c r="R787" s="362">
        <f>'آبان 1400'!R788</f>
        <v>40</v>
      </c>
      <c r="S787" s="362">
        <f>'آبان 1400'!S788</f>
        <v>0</v>
      </c>
      <c r="T787" s="362">
        <f>'آبان 1400'!T788</f>
        <v>0</v>
      </c>
      <c r="U787" s="138">
        <f>'آبان 1400'!U788</f>
        <v>0</v>
      </c>
      <c r="V787" s="121">
        <f>'آبان 1400'!W788</f>
        <v>0</v>
      </c>
      <c r="W787" s="122">
        <f>'آبان 1400'!X788</f>
        <v>0</v>
      </c>
      <c r="X787" s="370">
        <f>'آبان 1400'!Y788</f>
        <v>0</v>
      </c>
      <c r="Y787" s="370">
        <f>'آبان 1400'!Z788</f>
        <v>1</v>
      </c>
      <c r="Z787" s="139">
        <f>'آبان 1400'!AA788</f>
        <v>1477052</v>
      </c>
      <c r="AA787" s="139">
        <f>'آبان 1400'!AB788</f>
        <v>0</v>
      </c>
      <c r="AB787" s="139">
        <f>'آبان 1400'!AC788</f>
        <v>1477052</v>
      </c>
      <c r="AC787" s="139">
        <f>'آبان 1400'!AD788</f>
        <v>4500000</v>
      </c>
      <c r="AD787" s="139">
        <f>'آبان 1400'!AE788</f>
        <v>6000000</v>
      </c>
      <c r="AE787" s="140">
        <f>'آبان 1400'!AF788</f>
        <v>281982.65454545454</v>
      </c>
      <c r="AF787" s="123">
        <f>'آبان 1400'!AG788</f>
        <v>44311560</v>
      </c>
      <c r="AG787" s="124">
        <f>'آبان 1400'!AH788</f>
        <v>0</v>
      </c>
      <c r="AH787" s="124">
        <f>'آبان 1400'!AI788</f>
        <v>11279306.181818182</v>
      </c>
      <c r="AI787" s="124">
        <f>'آبان 1400'!AJ788</f>
        <v>2655495</v>
      </c>
      <c r="AJ787" s="124">
        <f>'آبان 1400'!AK788</f>
        <v>4500000</v>
      </c>
      <c r="AK787" s="124">
        <f>'آبان 1400'!AL788</f>
        <v>6000000</v>
      </c>
      <c r="AL787" s="124">
        <f>'آبان 1400'!AM788</f>
        <v>0</v>
      </c>
      <c r="AM787" s="124">
        <f>'آبان 1400'!AN788</f>
        <v>0</v>
      </c>
      <c r="AN787" s="124">
        <f>'آبان 1400'!AO788</f>
        <v>0</v>
      </c>
      <c r="AO787" s="124">
        <f>'آبان 1400'!AP788</f>
        <v>4200000</v>
      </c>
      <c r="AP787" s="124">
        <f>'آبان 1400'!AQ788</f>
        <v>0</v>
      </c>
      <c r="AQ787" s="124">
        <f>'آبان 1400'!AR788</f>
        <v>0</v>
      </c>
      <c r="AR787" s="124">
        <f>'آبان 1400'!AS788</f>
        <v>0</v>
      </c>
      <c r="AS787" s="379">
        <f>'آبان 1400'!AT788</f>
        <v>0</v>
      </c>
      <c r="AT787" s="372">
        <f t="shared" si="535"/>
        <v>72946361.181818187</v>
      </c>
      <c r="AU787" s="174">
        <f>'آبان 1400'!AV788</f>
        <v>50670505.549090914</v>
      </c>
      <c r="AV787" s="142">
        <f>'آبان 1400'!AW788</f>
        <v>70290866.181818187</v>
      </c>
      <c r="AW787" s="143">
        <f t="shared" si="536"/>
        <v>4920360.6327272737</v>
      </c>
      <c r="AX787" s="76">
        <f t="shared" si="537"/>
        <v>1067050.5549090914</v>
      </c>
      <c r="AY787" s="143">
        <f>'آبان 1400'!AZ788</f>
        <v>0</v>
      </c>
      <c r="AZ787" s="143">
        <f>'آبان 1400'!BA788</f>
        <v>0</v>
      </c>
      <c r="BA787" s="143">
        <f>'آبان 1400'!BB788</f>
        <v>0</v>
      </c>
      <c r="BB787" s="143">
        <f>'آبان 1400'!BC788</f>
        <v>0</v>
      </c>
      <c r="BC787" s="143">
        <f>'آبان 1400'!BD788</f>
        <v>0</v>
      </c>
      <c r="BD787" s="143">
        <f>'آبان 1400'!BE788</f>
        <v>0</v>
      </c>
      <c r="BE787" s="143">
        <f>'آبان 1400'!BF788</f>
        <v>0</v>
      </c>
      <c r="BF787" s="144">
        <f t="shared" si="538"/>
        <v>5987411.1876363652</v>
      </c>
      <c r="BG787" s="141">
        <f t="shared" si="539"/>
        <v>66958949</v>
      </c>
      <c r="BH787" s="145">
        <f t="shared" si="540"/>
        <v>72946361.181818187</v>
      </c>
      <c r="BI787" s="410">
        <f t="shared" ref="BI787" si="573">(((885165*30)*3)/12)/30*Q787</f>
        <v>6638737.5</v>
      </c>
      <c r="BJ787" s="146">
        <f t="shared" si="541"/>
        <v>3692630</v>
      </c>
      <c r="BK787" s="146">
        <f t="shared" si="542"/>
        <v>1107789</v>
      </c>
      <c r="BL787" s="147">
        <f t="shared" si="543"/>
        <v>1120000</v>
      </c>
      <c r="BM787" s="383">
        <v>0</v>
      </c>
      <c r="BN787" s="148">
        <f t="shared" si="544"/>
        <v>85505517.681818187</v>
      </c>
      <c r="BO787" s="149">
        <f t="shared" si="545"/>
        <v>70290866.181818187</v>
      </c>
      <c r="BP787" s="150">
        <f t="shared" si="546"/>
        <v>16166899.221818184</v>
      </c>
      <c r="BQ787" s="151">
        <f t="shared" si="528"/>
        <v>101672416.90363637</v>
      </c>
      <c r="BR787" s="152">
        <f t="shared" si="529"/>
        <v>100800</v>
      </c>
      <c r="BS787" s="148">
        <f t="shared" si="530"/>
        <v>101773216.90363637</v>
      </c>
      <c r="BT787" s="136">
        <v>0</v>
      </c>
      <c r="BU787" s="149">
        <f t="shared" si="547"/>
        <v>8550551.7681818195</v>
      </c>
      <c r="BV787" s="153">
        <f t="shared" si="548"/>
        <v>4275275.8840909097</v>
      </c>
      <c r="BW787" s="134">
        <f t="shared" si="549"/>
        <v>88947389.251363635</v>
      </c>
      <c r="BX787" s="148">
        <f t="shared" si="550"/>
        <v>11439156.5</v>
      </c>
      <c r="BY787" s="135">
        <f t="shared" si="551"/>
        <v>77508232.751363635</v>
      </c>
      <c r="BZ787" s="64"/>
      <c r="CA787" s="196"/>
      <c r="CD787" s="400">
        <f>'آبان 1400'!AU788</f>
        <v>72946361.181818187</v>
      </c>
      <c r="CE787" s="401">
        <f>'آبان 1400'!AV788</f>
        <v>50670505.549090914</v>
      </c>
      <c r="CF787" s="401">
        <f>'آبان 1400'!AW788</f>
        <v>70290866.181818187</v>
      </c>
      <c r="CG787" s="401">
        <f>'آبان 1400'!AX788</f>
        <v>4920360.6327272737</v>
      </c>
      <c r="CH787" s="401">
        <f>'آبان 1400'!AY788</f>
        <v>1067050.5549090914</v>
      </c>
      <c r="CI787" s="401">
        <f>'آبان 1400'!AZ788</f>
        <v>0</v>
      </c>
      <c r="CJ787" s="401">
        <f>'آبان 1400'!BA788</f>
        <v>0</v>
      </c>
      <c r="CK787" s="401">
        <f>'آبان 1400'!BB788</f>
        <v>0</v>
      </c>
      <c r="CL787" s="401">
        <f>'آبان 1400'!BC788</f>
        <v>0</v>
      </c>
      <c r="CM787" s="401">
        <f>'آبان 1400'!BD788</f>
        <v>0</v>
      </c>
      <c r="CN787" s="401">
        <f>'آبان 1400'!BE788</f>
        <v>0</v>
      </c>
      <c r="CO787" s="401">
        <f>'آبان 1400'!BF788</f>
        <v>0</v>
      </c>
      <c r="CP787" s="401">
        <f>'آبان 1400'!BG788</f>
        <v>5987411.1876363652</v>
      </c>
      <c r="CQ787" s="401">
        <f>'آبان 1400'!BH788</f>
        <v>66958949</v>
      </c>
      <c r="CR787" s="401">
        <f t="shared" si="552"/>
        <v>72946361.181818187</v>
      </c>
      <c r="CS787" s="411">
        <f>(885165*30/12*3)/30*Q787</f>
        <v>6638737.5</v>
      </c>
      <c r="CT787" s="400">
        <f t="shared" si="553"/>
        <v>3692630</v>
      </c>
      <c r="CU787" s="401">
        <f t="shared" si="554"/>
        <v>1107789</v>
      </c>
      <c r="CV787" s="401">
        <f t="shared" si="555"/>
        <v>1120000</v>
      </c>
      <c r="CW787" s="56">
        <v>0</v>
      </c>
      <c r="CX787" s="401">
        <f t="shared" si="556"/>
        <v>85505517.681818187</v>
      </c>
      <c r="CY787" s="401">
        <f t="shared" si="557"/>
        <v>70290866.181818187</v>
      </c>
      <c r="CZ787" s="401">
        <f t="shared" si="558"/>
        <v>16166899.221818184</v>
      </c>
      <c r="DA787" s="401">
        <f t="shared" si="559"/>
        <v>101672416.90363637</v>
      </c>
      <c r="DB787" s="401">
        <f t="shared" si="560"/>
        <v>100800</v>
      </c>
      <c r="DC787" s="401">
        <f t="shared" si="561"/>
        <v>101773216.90363637</v>
      </c>
      <c r="DD787" s="406">
        <v>0</v>
      </c>
      <c r="DE787" s="401">
        <f t="shared" si="562"/>
        <v>8550551.7681818195</v>
      </c>
      <c r="DF787" s="401">
        <f t="shared" si="563"/>
        <v>4275275.8840909097</v>
      </c>
      <c r="DG787" s="401">
        <f t="shared" si="564"/>
        <v>88947389.251363635</v>
      </c>
      <c r="DH787" s="401">
        <f t="shared" si="565"/>
        <v>11439156.5</v>
      </c>
      <c r="DI787" s="401">
        <f t="shared" si="566"/>
        <v>77508232.751363635</v>
      </c>
      <c r="DJ787" s="401">
        <f t="shared" si="567"/>
        <v>0</v>
      </c>
      <c r="DL787" s="408">
        <f t="shared" si="568"/>
        <v>6638737.5</v>
      </c>
      <c r="DM787" s="408">
        <f t="shared" si="569"/>
        <v>0</v>
      </c>
    </row>
    <row r="788" spans="1:117" s="56" customFormat="1" ht="21" x14ac:dyDescent="0.2">
      <c r="A788" s="192">
        <f t="shared" si="534"/>
        <v>2655495</v>
      </c>
      <c r="B788" s="137">
        <f>'آبان 1400'!B789</f>
        <v>783</v>
      </c>
      <c r="C788" s="137">
        <f>'آبان 1400'!C789</f>
        <v>230</v>
      </c>
      <c r="D788" s="137">
        <f>'آبان 1400'!D789</f>
        <v>0</v>
      </c>
      <c r="E788" s="137" t="str">
        <f>'آبان 1400'!E789</f>
        <v>سیدمحمدرضا</v>
      </c>
      <c r="F788" s="137" t="str">
        <f>'آبان 1400'!F789</f>
        <v>حسینی کلکو</v>
      </c>
      <c r="G788" s="137" t="str">
        <f>'آبان 1400'!G789</f>
        <v>اداری</v>
      </c>
      <c r="H788" s="137" t="str">
        <f>'آبان 1400'!H789</f>
        <v>گیلان</v>
      </c>
      <c r="I788" s="137" t="str">
        <f>'آبان 1400'!I789</f>
        <v>381-800-1871867-1</v>
      </c>
      <c r="J788" s="137">
        <f>'آبان 1400'!J789</f>
        <v>0</v>
      </c>
      <c r="K788" s="137">
        <f>'آبان 1400'!K789</f>
        <v>0</v>
      </c>
      <c r="L788" s="137" t="str">
        <f>'آبان 1400'!L789</f>
        <v>گیلان</v>
      </c>
      <c r="M788" s="137" t="str">
        <f>'آبان 1400'!M789</f>
        <v>اداری-کارشناسی</v>
      </c>
      <c r="N788" s="121">
        <f>'آبان 1400'!N789</f>
        <v>0</v>
      </c>
      <c r="O788" s="120">
        <f>'آبان 1400'!O789</f>
        <v>0</v>
      </c>
      <c r="P788" s="122">
        <f>'آبان 1400'!P789</f>
        <v>0</v>
      </c>
      <c r="Q788" s="362">
        <f>'آبان 1400'!Q789</f>
        <v>14</v>
      </c>
      <c r="R788" s="362">
        <f>'آبان 1400'!R789</f>
        <v>0</v>
      </c>
      <c r="S788" s="362">
        <f>'آبان 1400'!S789</f>
        <v>0</v>
      </c>
      <c r="T788" s="362">
        <f>'آبان 1400'!T789</f>
        <v>0</v>
      </c>
      <c r="U788" s="138">
        <f>'آبان 1400'!U789</f>
        <v>0</v>
      </c>
      <c r="V788" s="121">
        <f>'آبان 1400'!W789</f>
        <v>0</v>
      </c>
      <c r="W788" s="122">
        <f>'آبان 1400'!X789</f>
        <v>0</v>
      </c>
      <c r="X788" s="370">
        <f>'آبان 1400'!Y789</f>
        <v>0</v>
      </c>
      <c r="Y788" s="370">
        <f>'آبان 1400'!Z789</f>
        <v>1</v>
      </c>
      <c r="Z788" s="139">
        <f>'آبان 1400'!AA789</f>
        <v>1477052</v>
      </c>
      <c r="AA788" s="139">
        <f>'آبان 1400'!AB789</f>
        <v>0</v>
      </c>
      <c r="AB788" s="139">
        <f>'آبان 1400'!AC789</f>
        <v>1477052</v>
      </c>
      <c r="AC788" s="139">
        <f>'آبان 1400'!AD789</f>
        <v>4500000</v>
      </c>
      <c r="AD788" s="139">
        <f>'آبان 1400'!AE789</f>
        <v>6000000</v>
      </c>
      <c r="AE788" s="140">
        <f>'آبان 1400'!AF789</f>
        <v>281982.65454545454</v>
      </c>
      <c r="AF788" s="123">
        <f>'آبان 1400'!AG789</f>
        <v>20678728</v>
      </c>
      <c r="AG788" s="124">
        <f>'آبان 1400'!AH789</f>
        <v>0</v>
      </c>
      <c r="AH788" s="124">
        <f>'آبان 1400'!AI789</f>
        <v>0</v>
      </c>
      <c r="AI788" s="124">
        <f>'آبان 1400'!AJ789</f>
        <v>1239231</v>
      </c>
      <c r="AJ788" s="124">
        <f>'آبان 1400'!AK789</f>
        <v>2100000</v>
      </c>
      <c r="AK788" s="124">
        <f>'آبان 1400'!AL789</f>
        <v>2800000</v>
      </c>
      <c r="AL788" s="124">
        <f>'آبان 1400'!AM789</f>
        <v>0</v>
      </c>
      <c r="AM788" s="124">
        <f>'آبان 1400'!AN789</f>
        <v>0</v>
      </c>
      <c r="AN788" s="124">
        <f>'آبان 1400'!AO789</f>
        <v>0</v>
      </c>
      <c r="AO788" s="124">
        <f>'آبان 1400'!AP789</f>
        <v>0</v>
      </c>
      <c r="AP788" s="124">
        <f>'آبان 1400'!AQ789</f>
        <v>0</v>
      </c>
      <c r="AQ788" s="124">
        <f>'آبان 1400'!AR789</f>
        <v>0</v>
      </c>
      <c r="AR788" s="124">
        <f>'آبان 1400'!AS789</f>
        <v>0</v>
      </c>
      <c r="AS788" s="379">
        <f>'آبان 1400'!AT789</f>
        <v>0</v>
      </c>
      <c r="AT788" s="372">
        <f t="shared" si="535"/>
        <v>26817959</v>
      </c>
      <c r="AU788" s="174">
        <f>'آبان 1400'!AV789</f>
        <v>18888217.039999999</v>
      </c>
      <c r="AV788" s="142">
        <f>'آبان 1400'!AW789</f>
        <v>25578728</v>
      </c>
      <c r="AW788" s="143">
        <f t="shared" si="536"/>
        <v>1790510.9600000002</v>
      </c>
      <c r="AX788" s="76">
        <f t="shared" si="537"/>
        <v>0</v>
      </c>
      <c r="AY788" s="143">
        <f>'آبان 1400'!AZ789</f>
        <v>0</v>
      </c>
      <c r="AZ788" s="143">
        <f>'آبان 1400'!BA789</f>
        <v>0</v>
      </c>
      <c r="BA788" s="143">
        <f>'آبان 1400'!BB789</f>
        <v>0</v>
      </c>
      <c r="BB788" s="143">
        <f>'آبان 1400'!BC789</f>
        <v>0</v>
      </c>
      <c r="BC788" s="143">
        <f>'آبان 1400'!BD789</f>
        <v>0</v>
      </c>
      <c r="BD788" s="143">
        <f>'آبان 1400'!BE789</f>
        <v>0</v>
      </c>
      <c r="BE788" s="143">
        <f>'آبان 1400'!BF789</f>
        <v>0</v>
      </c>
      <c r="BF788" s="144">
        <f t="shared" si="538"/>
        <v>1790510.9600000002</v>
      </c>
      <c r="BG788" s="141">
        <f t="shared" si="539"/>
        <v>25027448</v>
      </c>
      <c r="BH788" s="145">
        <f t="shared" si="540"/>
        <v>26817959</v>
      </c>
      <c r="BI788" s="128">
        <f t="shared" si="533"/>
        <v>3446454.666666667</v>
      </c>
      <c r="BJ788" s="146">
        <f t="shared" si="541"/>
        <v>1723227.3333333335</v>
      </c>
      <c r="BK788" s="146">
        <f t="shared" si="542"/>
        <v>516968.20000000007</v>
      </c>
      <c r="BL788" s="147">
        <f t="shared" si="543"/>
        <v>522666.66666666669</v>
      </c>
      <c r="BM788" s="383">
        <v>0</v>
      </c>
      <c r="BN788" s="148">
        <f t="shared" si="544"/>
        <v>33027275.866666667</v>
      </c>
      <c r="BO788" s="149">
        <f t="shared" si="545"/>
        <v>25578728</v>
      </c>
      <c r="BP788" s="150">
        <f t="shared" si="546"/>
        <v>5883107.4400000004</v>
      </c>
      <c r="BQ788" s="151">
        <f t="shared" si="528"/>
        <v>38910383.306666665</v>
      </c>
      <c r="BR788" s="152">
        <f t="shared" si="529"/>
        <v>47040</v>
      </c>
      <c r="BS788" s="148">
        <f t="shared" si="530"/>
        <v>38957423.306666665</v>
      </c>
      <c r="BT788" s="136">
        <v>0</v>
      </c>
      <c r="BU788" s="149">
        <f t="shared" si="547"/>
        <v>3302727.5866666669</v>
      </c>
      <c r="BV788" s="153">
        <f t="shared" si="548"/>
        <v>1651363.7933333335</v>
      </c>
      <c r="BW788" s="134">
        <f t="shared" si="549"/>
        <v>34003331.926666662</v>
      </c>
      <c r="BX788" s="148">
        <f t="shared" si="550"/>
        <v>5686650.2000000002</v>
      </c>
      <c r="BY788" s="135">
        <f t="shared" si="551"/>
        <v>28316681.726666663</v>
      </c>
      <c r="BZ788" s="64"/>
      <c r="CA788" s="196"/>
      <c r="CD788" s="400">
        <f>'آبان 1400'!AU789</f>
        <v>26817959</v>
      </c>
      <c r="CE788" s="401">
        <f>'آبان 1400'!AV789</f>
        <v>18888217.039999999</v>
      </c>
      <c r="CF788" s="401">
        <f>'آبان 1400'!AW789</f>
        <v>25578728</v>
      </c>
      <c r="CG788" s="401">
        <f>'آبان 1400'!AX789</f>
        <v>1790510.9600000002</v>
      </c>
      <c r="CH788" s="401">
        <f>'آبان 1400'!AY789</f>
        <v>0</v>
      </c>
      <c r="CI788" s="401">
        <f>'آبان 1400'!AZ789</f>
        <v>0</v>
      </c>
      <c r="CJ788" s="401">
        <f>'آبان 1400'!BA789</f>
        <v>0</v>
      </c>
      <c r="CK788" s="401">
        <f>'آبان 1400'!BB789</f>
        <v>0</v>
      </c>
      <c r="CL788" s="401">
        <f>'آبان 1400'!BC789</f>
        <v>0</v>
      </c>
      <c r="CM788" s="401">
        <f>'آبان 1400'!BD789</f>
        <v>0</v>
      </c>
      <c r="CN788" s="401">
        <f>'آبان 1400'!BE789</f>
        <v>0</v>
      </c>
      <c r="CO788" s="401">
        <f>'آبان 1400'!BF789</f>
        <v>0</v>
      </c>
      <c r="CP788" s="401">
        <f>'آبان 1400'!BG789</f>
        <v>1790510.9600000002</v>
      </c>
      <c r="CQ788" s="401">
        <f>'آبان 1400'!BH789</f>
        <v>25027448</v>
      </c>
      <c r="CR788" s="401">
        <f t="shared" si="552"/>
        <v>26817959</v>
      </c>
      <c r="CS788" s="56">
        <f t="shared" si="570"/>
        <v>3446454.666666667</v>
      </c>
      <c r="CT788" s="400">
        <f t="shared" si="553"/>
        <v>1723227.3333333335</v>
      </c>
      <c r="CU788" s="401">
        <f t="shared" si="554"/>
        <v>516968.20000000007</v>
      </c>
      <c r="CV788" s="401">
        <f t="shared" si="555"/>
        <v>522666.66666666669</v>
      </c>
      <c r="CW788" s="56">
        <v>0</v>
      </c>
      <c r="CX788" s="401">
        <f t="shared" si="556"/>
        <v>33027275.866666667</v>
      </c>
      <c r="CY788" s="401">
        <f t="shared" si="557"/>
        <v>25578728</v>
      </c>
      <c r="CZ788" s="401">
        <f t="shared" si="558"/>
        <v>5883107.4400000004</v>
      </c>
      <c r="DA788" s="401">
        <f t="shared" si="559"/>
        <v>38910383.306666665</v>
      </c>
      <c r="DB788" s="401">
        <f t="shared" si="560"/>
        <v>47040</v>
      </c>
      <c r="DC788" s="401">
        <f t="shared" si="561"/>
        <v>38957423.306666665</v>
      </c>
      <c r="DD788" s="406">
        <v>0</v>
      </c>
      <c r="DE788" s="401">
        <f t="shared" si="562"/>
        <v>3302727.5866666669</v>
      </c>
      <c r="DF788" s="401">
        <f t="shared" si="563"/>
        <v>1651363.7933333335</v>
      </c>
      <c r="DG788" s="401">
        <f t="shared" si="564"/>
        <v>34003331.926666662</v>
      </c>
      <c r="DH788" s="401">
        <f t="shared" si="565"/>
        <v>5686650.2000000002</v>
      </c>
      <c r="DI788" s="401">
        <f t="shared" si="566"/>
        <v>28316681.726666663</v>
      </c>
      <c r="DJ788" s="401">
        <f t="shared" si="567"/>
        <v>0</v>
      </c>
      <c r="DL788" s="408">
        <f t="shared" si="568"/>
        <v>6638737.5</v>
      </c>
      <c r="DM788" s="408">
        <f t="shared" si="569"/>
        <v>-3192282.833333333</v>
      </c>
    </row>
    <row r="789" spans="1:117" s="56" customFormat="1" ht="21" x14ac:dyDescent="0.2">
      <c r="A789" s="192">
        <f t="shared" si="534"/>
        <v>2655495</v>
      </c>
      <c r="B789" s="137">
        <f>'آبان 1400'!B790</f>
        <v>784</v>
      </c>
      <c r="C789" s="137">
        <f>'آبان 1400'!C790</f>
        <v>251</v>
      </c>
      <c r="D789" s="137">
        <f>'آبان 1400'!D790</f>
        <v>0</v>
      </c>
      <c r="E789" s="137" t="str">
        <f>'آبان 1400'!E790</f>
        <v>سیدشهاب الدین</v>
      </c>
      <c r="F789" s="137" t="str">
        <f>'آبان 1400'!F790</f>
        <v>مصداقی بهاری</v>
      </c>
      <c r="G789" s="137" t="str">
        <f>'آبان 1400'!G790</f>
        <v>اداری</v>
      </c>
      <c r="H789" s="137" t="str">
        <f>'آبان 1400'!H790</f>
        <v>مرکزی</v>
      </c>
      <c r="I789" s="137" t="str">
        <f>'آبان 1400'!I790</f>
        <v>127-700-4382627-1</v>
      </c>
      <c r="J789" s="137" t="str">
        <f>'آبان 1400'!J790</f>
        <v>3860427075</v>
      </c>
      <c r="K789" s="137">
        <f>'آبان 1400'!K790</f>
        <v>0</v>
      </c>
      <c r="L789" s="137" t="str">
        <f>'آبان 1400'!L790</f>
        <v>مرکزی</v>
      </c>
      <c r="M789" s="137" t="str">
        <f>'آبان 1400'!M790</f>
        <v>اداری-کارشناسی</v>
      </c>
      <c r="N789" s="121">
        <f>'آبان 1400'!N790</f>
        <v>0</v>
      </c>
      <c r="O789" s="120">
        <f>'آبان 1400'!O790</f>
        <v>0</v>
      </c>
      <c r="P789" s="122">
        <f>'آبان 1400'!P790</f>
        <v>0</v>
      </c>
      <c r="Q789" s="362">
        <f>'آبان 1400'!Q790</f>
        <v>23</v>
      </c>
      <c r="R789" s="362">
        <f>'آبان 1400'!R790</f>
        <v>0</v>
      </c>
      <c r="S789" s="362">
        <f>'آبان 1400'!S790</f>
        <v>0</v>
      </c>
      <c r="T789" s="362">
        <f>'آبان 1400'!T790</f>
        <v>0</v>
      </c>
      <c r="U789" s="138">
        <f>'آبان 1400'!U790</f>
        <v>0</v>
      </c>
      <c r="V789" s="121">
        <f>'آبان 1400'!W790</f>
        <v>0</v>
      </c>
      <c r="W789" s="122">
        <f>'آبان 1400'!X790</f>
        <v>0</v>
      </c>
      <c r="X789" s="370">
        <f>'آبان 1400'!Y790</f>
        <v>0</v>
      </c>
      <c r="Y789" s="370">
        <f>'آبان 1400'!Z790</f>
        <v>0</v>
      </c>
      <c r="Z789" s="139">
        <f>'آبان 1400'!AA790</f>
        <v>1477052</v>
      </c>
      <c r="AA789" s="139">
        <f>'آبان 1400'!AB790</f>
        <v>0</v>
      </c>
      <c r="AB789" s="139">
        <f>'آبان 1400'!AC790</f>
        <v>1477052</v>
      </c>
      <c r="AC789" s="139">
        <f>'آبان 1400'!AD790</f>
        <v>4500000</v>
      </c>
      <c r="AD789" s="139">
        <f>'آبان 1400'!AE790</f>
        <v>6000000</v>
      </c>
      <c r="AE789" s="140">
        <f>'آبان 1400'!AF790</f>
        <v>281982.65454545454</v>
      </c>
      <c r="AF789" s="123">
        <f>'آبان 1400'!AG790</f>
        <v>33972196</v>
      </c>
      <c r="AG789" s="124">
        <f>'آبان 1400'!AH790</f>
        <v>0</v>
      </c>
      <c r="AH789" s="124">
        <f>'آبان 1400'!AI790</f>
        <v>0</v>
      </c>
      <c r="AI789" s="124">
        <f>'آبان 1400'!AJ790</f>
        <v>0</v>
      </c>
      <c r="AJ789" s="124">
        <f>'آبان 1400'!AK790</f>
        <v>3450000.0000000005</v>
      </c>
      <c r="AK789" s="124">
        <f>'آبان 1400'!AL790</f>
        <v>4600000</v>
      </c>
      <c r="AL789" s="124">
        <f>'آبان 1400'!AM790</f>
        <v>0</v>
      </c>
      <c r="AM789" s="124">
        <f>'آبان 1400'!AN790</f>
        <v>0</v>
      </c>
      <c r="AN789" s="124">
        <f>'آبان 1400'!AO790</f>
        <v>0</v>
      </c>
      <c r="AO789" s="124">
        <f>'آبان 1400'!AP790</f>
        <v>3400000</v>
      </c>
      <c r="AP789" s="124">
        <f>'آبان 1400'!AQ790</f>
        <v>0</v>
      </c>
      <c r="AQ789" s="124">
        <f>'آبان 1400'!AR790</f>
        <v>0</v>
      </c>
      <c r="AR789" s="124">
        <f>'آبان 1400'!AS790</f>
        <v>0</v>
      </c>
      <c r="AS789" s="379">
        <f>'آبان 1400'!AT790</f>
        <v>0</v>
      </c>
      <c r="AT789" s="372">
        <f t="shared" si="535"/>
        <v>45422196</v>
      </c>
      <c r="AU789" s="174">
        <f>'آبان 1400'!AV790</f>
        <v>30792642.280000001</v>
      </c>
      <c r="AV789" s="142">
        <f>'آبان 1400'!AW790</f>
        <v>45422196</v>
      </c>
      <c r="AW789" s="143">
        <f t="shared" si="536"/>
        <v>3179553.72</v>
      </c>
      <c r="AX789" s="76">
        <f t="shared" si="537"/>
        <v>0</v>
      </c>
      <c r="AY789" s="143">
        <f>'آبان 1400'!AZ790</f>
        <v>0</v>
      </c>
      <c r="AZ789" s="143">
        <f>'آبان 1400'!BA790</f>
        <v>0</v>
      </c>
      <c r="BA789" s="143">
        <f>'آبان 1400'!BB790</f>
        <v>0</v>
      </c>
      <c r="BB789" s="143">
        <f>'آبان 1400'!BC790</f>
        <v>0</v>
      </c>
      <c r="BC789" s="143">
        <f>'آبان 1400'!BD790</f>
        <v>0</v>
      </c>
      <c r="BD789" s="143">
        <f>'آبان 1400'!BE790</f>
        <v>0</v>
      </c>
      <c r="BE789" s="143">
        <f>'آبان 1400'!BF790</f>
        <v>0</v>
      </c>
      <c r="BF789" s="144">
        <f t="shared" si="538"/>
        <v>3179553.72</v>
      </c>
      <c r="BG789" s="141">
        <f t="shared" si="539"/>
        <v>42242642</v>
      </c>
      <c r="BH789" s="145">
        <f t="shared" si="540"/>
        <v>45422196</v>
      </c>
      <c r="BI789" s="128">
        <f t="shared" si="533"/>
        <v>5662032.666666667</v>
      </c>
      <c r="BJ789" s="146">
        <f t="shared" si="541"/>
        <v>2831016.3333333335</v>
      </c>
      <c r="BK789" s="146">
        <f t="shared" si="542"/>
        <v>849304.9</v>
      </c>
      <c r="BL789" s="147">
        <f t="shared" si="543"/>
        <v>858666.66666666674</v>
      </c>
      <c r="BM789" s="383">
        <v>0</v>
      </c>
      <c r="BN789" s="148">
        <f t="shared" si="544"/>
        <v>55623216.566666663</v>
      </c>
      <c r="BO789" s="149">
        <f t="shared" si="545"/>
        <v>45422196</v>
      </c>
      <c r="BP789" s="150">
        <f t="shared" si="546"/>
        <v>10447105.08</v>
      </c>
      <c r="BQ789" s="151">
        <f t="shared" si="528"/>
        <v>66070321.646666661</v>
      </c>
      <c r="BR789" s="152">
        <f t="shared" si="529"/>
        <v>77280</v>
      </c>
      <c r="BS789" s="148">
        <f t="shared" si="530"/>
        <v>66147601.646666661</v>
      </c>
      <c r="BT789" s="136">
        <v>0</v>
      </c>
      <c r="BU789" s="149">
        <f t="shared" si="547"/>
        <v>5562321.6566666663</v>
      </c>
      <c r="BV789" s="153">
        <f t="shared" si="548"/>
        <v>2781160.8283333331</v>
      </c>
      <c r="BW789" s="134">
        <f t="shared" si="549"/>
        <v>57804119.161666662</v>
      </c>
      <c r="BX789" s="148">
        <f t="shared" si="550"/>
        <v>9342353.9000000004</v>
      </c>
      <c r="BY789" s="135">
        <f t="shared" si="551"/>
        <v>48461765.261666663</v>
      </c>
      <c r="BZ789" s="64"/>
      <c r="CA789" s="196"/>
      <c r="CD789" s="400">
        <f>'آبان 1400'!AU790</f>
        <v>45422196</v>
      </c>
      <c r="CE789" s="401">
        <f>'آبان 1400'!AV790</f>
        <v>30792642.280000001</v>
      </c>
      <c r="CF789" s="401">
        <f>'آبان 1400'!AW790</f>
        <v>45422196</v>
      </c>
      <c r="CG789" s="401">
        <f>'آبان 1400'!AX790</f>
        <v>3179553.72</v>
      </c>
      <c r="CH789" s="401">
        <f>'آبان 1400'!AY790</f>
        <v>0</v>
      </c>
      <c r="CI789" s="401">
        <f>'آبان 1400'!AZ790</f>
        <v>0</v>
      </c>
      <c r="CJ789" s="401">
        <f>'آبان 1400'!BA790</f>
        <v>0</v>
      </c>
      <c r="CK789" s="401">
        <f>'آبان 1400'!BB790</f>
        <v>0</v>
      </c>
      <c r="CL789" s="401">
        <f>'آبان 1400'!BC790</f>
        <v>0</v>
      </c>
      <c r="CM789" s="401">
        <f>'آبان 1400'!BD790</f>
        <v>0</v>
      </c>
      <c r="CN789" s="401">
        <f>'آبان 1400'!BE790</f>
        <v>0</v>
      </c>
      <c r="CO789" s="401">
        <f>'آبان 1400'!BF790</f>
        <v>0</v>
      </c>
      <c r="CP789" s="401">
        <f>'آبان 1400'!BG790</f>
        <v>3179553.72</v>
      </c>
      <c r="CQ789" s="401">
        <f>'آبان 1400'!BH790</f>
        <v>42242642</v>
      </c>
      <c r="CR789" s="401">
        <f t="shared" si="552"/>
        <v>45422196</v>
      </c>
      <c r="CS789" s="56">
        <f t="shared" si="570"/>
        <v>5662032.666666667</v>
      </c>
      <c r="CT789" s="400">
        <f t="shared" si="553"/>
        <v>2831016.3333333335</v>
      </c>
      <c r="CU789" s="401">
        <f t="shared" si="554"/>
        <v>849304.9</v>
      </c>
      <c r="CV789" s="401">
        <f t="shared" si="555"/>
        <v>858666.66666666674</v>
      </c>
      <c r="CW789" s="56">
        <v>0</v>
      </c>
      <c r="CX789" s="401">
        <f t="shared" si="556"/>
        <v>55623216.566666663</v>
      </c>
      <c r="CY789" s="401">
        <f t="shared" si="557"/>
        <v>45422196</v>
      </c>
      <c r="CZ789" s="401">
        <f t="shared" si="558"/>
        <v>10447105.08</v>
      </c>
      <c r="DA789" s="401">
        <f t="shared" si="559"/>
        <v>66070321.646666661</v>
      </c>
      <c r="DB789" s="401">
        <f t="shared" si="560"/>
        <v>77280</v>
      </c>
      <c r="DC789" s="401">
        <f t="shared" si="561"/>
        <v>66147601.646666661</v>
      </c>
      <c r="DD789" s="406">
        <v>0</v>
      </c>
      <c r="DE789" s="401">
        <f t="shared" si="562"/>
        <v>5562321.6566666663</v>
      </c>
      <c r="DF789" s="401">
        <f t="shared" si="563"/>
        <v>2781160.8283333331</v>
      </c>
      <c r="DG789" s="401">
        <f t="shared" si="564"/>
        <v>57804119.161666662</v>
      </c>
      <c r="DH789" s="401">
        <f t="shared" si="565"/>
        <v>9342353.9000000004</v>
      </c>
      <c r="DI789" s="401">
        <f t="shared" si="566"/>
        <v>48461765.261666663</v>
      </c>
      <c r="DJ789" s="401">
        <f t="shared" si="567"/>
        <v>0</v>
      </c>
      <c r="DL789" s="408">
        <f t="shared" si="568"/>
        <v>6638737.5</v>
      </c>
      <c r="DM789" s="408">
        <f t="shared" si="569"/>
        <v>-976704.83333333302</v>
      </c>
    </row>
    <row r="790" spans="1:117" s="56" customFormat="1" ht="21" x14ac:dyDescent="0.2">
      <c r="A790" s="192">
        <f t="shared" si="534"/>
        <v>2655495</v>
      </c>
      <c r="B790" s="137">
        <f>'آبان 1400'!B791</f>
        <v>785</v>
      </c>
      <c r="C790" s="137">
        <f>'آبان 1400'!C791</f>
        <v>149</v>
      </c>
      <c r="D790" s="137">
        <f>'آبان 1400'!D791</f>
        <v>0</v>
      </c>
      <c r="E790" s="137" t="str">
        <f>'آبان 1400'!E791</f>
        <v>میلاد</v>
      </c>
      <c r="F790" s="137" t="str">
        <f>'آبان 1400'!F791</f>
        <v>شفایی</v>
      </c>
      <c r="G790" s="137" t="str">
        <f>'آبان 1400'!G791</f>
        <v>نگهبان</v>
      </c>
      <c r="H790" s="137" t="str">
        <f>'آبان 1400'!H791</f>
        <v>تهران</v>
      </c>
      <c r="I790" s="137" t="str">
        <f>'آبان 1400'!I791</f>
        <v>129-813-3027712-1</v>
      </c>
      <c r="J790" s="137">
        <f>'آبان 1400'!J791</f>
        <v>2803361361</v>
      </c>
      <c r="K790" s="137">
        <f>'آبان 1400'!K791</f>
        <v>0</v>
      </c>
      <c r="L790" s="137" t="str">
        <f>'آبان 1400'!L791</f>
        <v>تهران</v>
      </c>
      <c r="M790" s="137" t="str">
        <f>'آبان 1400'!M791</f>
        <v>نگهبان</v>
      </c>
      <c r="N790" s="121" t="str">
        <f>'آبان 1400'!N791</f>
        <v>*</v>
      </c>
      <c r="O790" s="120">
        <f>'آبان 1400'!O791</f>
        <v>0</v>
      </c>
      <c r="P790" s="122">
        <f>'آبان 1400'!P791</f>
        <v>0</v>
      </c>
      <c r="Q790" s="362">
        <f>'آبان 1400'!Q791</f>
        <v>30</v>
      </c>
      <c r="R790" s="362">
        <f>'آبان 1400'!R791</f>
        <v>120</v>
      </c>
      <c r="S790" s="362">
        <f>'آبان 1400'!S791</f>
        <v>110</v>
      </c>
      <c r="T790" s="362">
        <f>'آبان 1400'!T791</f>
        <v>29.33</v>
      </c>
      <c r="U790" s="138">
        <f>'آبان 1400'!U791</f>
        <v>0</v>
      </c>
      <c r="V790" s="121">
        <f>'آبان 1400'!W791</f>
        <v>0</v>
      </c>
      <c r="W790" s="122">
        <f>'آبان 1400'!X791</f>
        <v>0</v>
      </c>
      <c r="X790" s="370">
        <f>'آبان 1400'!Y791</f>
        <v>0</v>
      </c>
      <c r="Y790" s="370">
        <f>'آبان 1400'!Z791</f>
        <v>0</v>
      </c>
      <c r="Z790" s="139">
        <f>'آبان 1400'!AA791</f>
        <v>885165</v>
      </c>
      <c r="AA790" s="139">
        <f>'آبان 1400'!AB791</f>
        <v>0</v>
      </c>
      <c r="AB790" s="139">
        <f>'آبان 1400'!AC791</f>
        <v>885165</v>
      </c>
      <c r="AC790" s="139">
        <f>'آبان 1400'!AD791</f>
        <v>4500000</v>
      </c>
      <c r="AD790" s="139">
        <f>'آبان 1400'!AE791</f>
        <v>6000000</v>
      </c>
      <c r="AE790" s="140">
        <f>'آبان 1400'!AF791</f>
        <v>168986.04545454544</v>
      </c>
      <c r="AF790" s="123">
        <f>'آبان 1400'!AG791</f>
        <v>26554950</v>
      </c>
      <c r="AG790" s="124">
        <f>'آبان 1400'!AH791</f>
        <v>0</v>
      </c>
      <c r="AH790" s="124">
        <f>'آبان 1400'!AI791</f>
        <v>20278325.454545453</v>
      </c>
      <c r="AI790" s="124">
        <f>'آبان 1400'!AJ791</f>
        <v>0</v>
      </c>
      <c r="AJ790" s="124">
        <f>'آبان 1400'!AK791</f>
        <v>4500000</v>
      </c>
      <c r="AK790" s="124">
        <f>'آبان 1400'!AL791</f>
        <v>6000000</v>
      </c>
      <c r="AL790" s="124">
        <f>'آبان 1400'!AM791</f>
        <v>4647116.25</v>
      </c>
      <c r="AM790" s="124">
        <f>'آبان 1400'!AN791</f>
        <v>4956360.7131818179</v>
      </c>
      <c r="AN790" s="124">
        <f>'آبان 1400'!AO791</f>
        <v>0</v>
      </c>
      <c r="AO790" s="124">
        <f>'آبان 1400'!AP791</f>
        <v>3000000</v>
      </c>
      <c r="AP790" s="124">
        <f>'آبان 1400'!AQ791</f>
        <v>0</v>
      </c>
      <c r="AQ790" s="124">
        <f>'آبان 1400'!AR791</f>
        <v>0</v>
      </c>
      <c r="AR790" s="124">
        <f>'آبان 1400'!AS791</f>
        <v>0</v>
      </c>
      <c r="AS790" s="379">
        <f>'آبان 1400'!AT791</f>
        <v>0</v>
      </c>
      <c r="AT790" s="372">
        <f t="shared" si="535"/>
        <v>69936752.417727262</v>
      </c>
      <c r="AU790" s="174">
        <f>'آبان 1400'!AV791</f>
        <v>51541179.748486355</v>
      </c>
      <c r="AV790" s="142">
        <f>'آبان 1400'!AW791</f>
        <v>69936752.417727262</v>
      </c>
      <c r="AW790" s="143">
        <f t="shared" si="536"/>
        <v>4895572.6692409087</v>
      </c>
      <c r="AX790" s="76">
        <f t="shared" si="537"/>
        <v>1154117.9748486355</v>
      </c>
      <c r="AY790" s="143">
        <f>'آبان 1400'!AZ791</f>
        <v>0</v>
      </c>
      <c r="AZ790" s="143">
        <f>'آبان 1400'!BA791</f>
        <v>0</v>
      </c>
      <c r="BA790" s="143">
        <f>'آبان 1400'!BB791</f>
        <v>0</v>
      </c>
      <c r="BB790" s="143">
        <f>'آبان 1400'!BC791</f>
        <v>0</v>
      </c>
      <c r="BC790" s="143">
        <f>'آبان 1400'!BD791</f>
        <v>0</v>
      </c>
      <c r="BD790" s="143">
        <f>'آبان 1400'!BE791</f>
        <v>0</v>
      </c>
      <c r="BE790" s="143">
        <f>'آبان 1400'!BF791</f>
        <v>0</v>
      </c>
      <c r="BF790" s="144">
        <f t="shared" si="538"/>
        <v>6049690.6440895442</v>
      </c>
      <c r="BG790" s="141">
        <f t="shared" si="539"/>
        <v>63887061</v>
      </c>
      <c r="BH790" s="145">
        <f t="shared" si="540"/>
        <v>69936752.417727262</v>
      </c>
      <c r="BI790" s="128">
        <f t="shared" si="533"/>
        <v>4425825</v>
      </c>
      <c r="BJ790" s="146">
        <f t="shared" si="541"/>
        <v>2212912.5</v>
      </c>
      <c r="BK790" s="146">
        <f t="shared" si="542"/>
        <v>663873.75</v>
      </c>
      <c r="BL790" s="147">
        <f t="shared" si="543"/>
        <v>1120000</v>
      </c>
      <c r="BM790" s="383">
        <v>0</v>
      </c>
      <c r="BN790" s="148">
        <f t="shared" si="544"/>
        <v>78359363.667727262</v>
      </c>
      <c r="BO790" s="149">
        <f t="shared" si="545"/>
        <v>69936752.417727262</v>
      </c>
      <c r="BP790" s="150">
        <f t="shared" si="546"/>
        <v>16085453.056077272</v>
      </c>
      <c r="BQ790" s="151">
        <f t="shared" si="528"/>
        <v>94444816.723804533</v>
      </c>
      <c r="BR790" s="152">
        <f t="shared" si="529"/>
        <v>100800</v>
      </c>
      <c r="BS790" s="148">
        <f t="shared" si="530"/>
        <v>94545616.723804533</v>
      </c>
      <c r="BT790" s="136">
        <v>0</v>
      </c>
      <c r="BU790" s="149">
        <f t="shared" si="547"/>
        <v>7835936.3667727262</v>
      </c>
      <c r="BV790" s="153">
        <f t="shared" si="548"/>
        <v>3917968.1833863631</v>
      </c>
      <c r="BW790" s="134">
        <f t="shared" si="549"/>
        <v>82791712.173645437</v>
      </c>
      <c r="BX790" s="148">
        <f t="shared" si="550"/>
        <v>7302611.25</v>
      </c>
      <c r="BY790" s="135">
        <f t="shared" si="551"/>
        <v>75489100.923645437</v>
      </c>
      <c r="BZ790" s="64"/>
      <c r="CA790" s="196"/>
      <c r="CD790" s="400">
        <f>'آبان 1400'!AU791</f>
        <v>69936752.417727262</v>
      </c>
      <c r="CE790" s="401">
        <f>'آبان 1400'!AV791</f>
        <v>51541179.748486355</v>
      </c>
      <c r="CF790" s="401">
        <f>'آبان 1400'!AW791</f>
        <v>69936752.417727262</v>
      </c>
      <c r="CG790" s="401">
        <f>'آبان 1400'!AX791</f>
        <v>4895572.6692409087</v>
      </c>
      <c r="CH790" s="401">
        <f>'آبان 1400'!AY791</f>
        <v>1154117.9748486355</v>
      </c>
      <c r="CI790" s="401">
        <f>'آبان 1400'!AZ791</f>
        <v>0</v>
      </c>
      <c r="CJ790" s="401">
        <f>'آبان 1400'!BA791</f>
        <v>0</v>
      </c>
      <c r="CK790" s="401">
        <f>'آبان 1400'!BB791</f>
        <v>0</v>
      </c>
      <c r="CL790" s="401">
        <f>'آبان 1400'!BC791</f>
        <v>0</v>
      </c>
      <c r="CM790" s="401">
        <f>'آبان 1400'!BD791</f>
        <v>0</v>
      </c>
      <c r="CN790" s="401">
        <f>'آبان 1400'!BE791</f>
        <v>0</v>
      </c>
      <c r="CO790" s="401">
        <f>'آبان 1400'!BF791</f>
        <v>0</v>
      </c>
      <c r="CP790" s="401">
        <f>'آبان 1400'!BG791</f>
        <v>6049690.6440895442</v>
      </c>
      <c r="CQ790" s="401">
        <f>'آبان 1400'!BH791</f>
        <v>63887061</v>
      </c>
      <c r="CR790" s="401">
        <f t="shared" si="552"/>
        <v>69936752.417727262</v>
      </c>
      <c r="CS790" s="56">
        <f t="shared" si="570"/>
        <v>4425825</v>
      </c>
      <c r="CT790" s="400">
        <f t="shared" si="553"/>
        <v>2212912.5</v>
      </c>
      <c r="CU790" s="401">
        <f t="shared" si="554"/>
        <v>663873.75</v>
      </c>
      <c r="CV790" s="401">
        <f t="shared" si="555"/>
        <v>1120000</v>
      </c>
      <c r="CW790" s="56">
        <v>0</v>
      </c>
      <c r="CX790" s="401">
        <f t="shared" si="556"/>
        <v>78359363.667727262</v>
      </c>
      <c r="CY790" s="401">
        <f t="shared" si="557"/>
        <v>69936752.417727262</v>
      </c>
      <c r="CZ790" s="401">
        <f t="shared" si="558"/>
        <v>16085453.056077272</v>
      </c>
      <c r="DA790" s="401">
        <f t="shared" si="559"/>
        <v>94444816.723804533</v>
      </c>
      <c r="DB790" s="401">
        <f t="shared" si="560"/>
        <v>100800</v>
      </c>
      <c r="DC790" s="401">
        <f t="shared" si="561"/>
        <v>94545616.723804533</v>
      </c>
      <c r="DD790" s="406">
        <v>0</v>
      </c>
      <c r="DE790" s="401">
        <f t="shared" si="562"/>
        <v>7835936.3667727262</v>
      </c>
      <c r="DF790" s="401">
        <f t="shared" si="563"/>
        <v>3917968.1833863631</v>
      </c>
      <c r="DG790" s="401">
        <f t="shared" si="564"/>
        <v>82791712.173645437</v>
      </c>
      <c r="DH790" s="401">
        <f t="shared" si="565"/>
        <v>7302611.25</v>
      </c>
      <c r="DI790" s="401">
        <f t="shared" si="566"/>
        <v>75489100.923645437</v>
      </c>
      <c r="DJ790" s="401">
        <f t="shared" si="567"/>
        <v>0</v>
      </c>
      <c r="DL790" s="408">
        <f t="shared" si="568"/>
        <v>6638737.5</v>
      </c>
      <c r="DM790" s="408">
        <f t="shared" si="569"/>
        <v>-2212912.5</v>
      </c>
    </row>
    <row r="791" spans="1:117" s="56" customFormat="1" ht="21" x14ac:dyDescent="0.2">
      <c r="A791" s="192">
        <f t="shared" si="534"/>
        <v>2655495</v>
      </c>
      <c r="B791" s="137">
        <f>'آبان 1400'!B792</f>
        <v>786</v>
      </c>
      <c r="C791" s="137">
        <f>'آبان 1400'!C792</f>
        <v>150</v>
      </c>
      <c r="D791" s="137">
        <f>'آبان 1400'!D792</f>
        <v>0</v>
      </c>
      <c r="E791" s="137" t="str">
        <f>'آبان 1400'!E792</f>
        <v>میلاد</v>
      </c>
      <c r="F791" s="137" t="str">
        <f>'آبان 1400'!F792</f>
        <v>شفایی</v>
      </c>
      <c r="G791" s="137" t="str">
        <f>'آبان 1400'!G792</f>
        <v>نگهبان</v>
      </c>
      <c r="H791" s="137" t="str">
        <f>'آبان 1400'!H792</f>
        <v>تهران</v>
      </c>
      <c r="I791" s="137" t="str">
        <f>'آبان 1400'!I792</f>
        <v>129-813-3027712-1</v>
      </c>
      <c r="J791" s="137">
        <f>'آبان 1400'!J792</f>
        <v>2803361361</v>
      </c>
      <c r="K791" s="137">
        <f>'آبان 1400'!K792</f>
        <v>0</v>
      </c>
      <c r="L791" s="137" t="str">
        <f>'آبان 1400'!L792</f>
        <v>تهران</v>
      </c>
      <c r="M791" s="137" t="str">
        <f>'آبان 1400'!M792</f>
        <v>نگهبان</v>
      </c>
      <c r="N791" s="121" t="str">
        <f>'آبان 1400'!N792</f>
        <v>*</v>
      </c>
      <c r="O791" s="120">
        <f>'آبان 1400'!O792</f>
        <v>0</v>
      </c>
      <c r="P791" s="122">
        <f>'آبان 1400'!P792</f>
        <v>0</v>
      </c>
      <c r="Q791" s="362">
        <f>'آبان 1400'!Q792</f>
        <v>3</v>
      </c>
      <c r="R791" s="362">
        <f>'آبان 1400'!R792</f>
        <v>12</v>
      </c>
      <c r="S791" s="362">
        <f>'آبان 1400'!S792</f>
        <v>11</v>
      </c>
      <c r="T791" s="362">
        <f>'آبان 1400'!T792</f>
        <v>2.93</v>
      </c>
      <c r="U791" s="138">
        <f>'آبان 1400'!U792</f>
        <v>0</v>
      </c>
      <c r="V791" s="121">
        <f>'آبان 1400'!W792</f>
        <v>0</v>
      </c>
      <c r="W791" s="122">
        <f>'آبان 1400'!X792</f>
        <v>0</v>
      </c>
      <c r="X791" s="370">
        <f>'آبان 1400'!Y792</f>
        <v>0</v>
      </c>
      <c r="Y791" s="370">
        <f>'آبان 1400'!Z792</f>
        <v>0</v>
      </c>
      <c r="Z791" s="139">
        <f>'آبان 1400'!AA792</f>
        <v>885165</v>
      </c>
      <c r="AA791" s="139">
        <f>'آبان 1400'!AB792</f>
        <v>0</v>
      </c>
      <c r="AB791" s="139">
        <f>'آبان 1400'!AC792</f>
        <v>885165</v>
      </c>
      <c r="AC791" s="139">
        <f>'آبان 1400'!AD792</f>
        <v>4500000</v>
      </c>
      <c r="AD791" s="139">
        <f>'آبان 1400'!AE792</f>
        <v>6000000</v>
      </c>
      <c r="AE791" s="140">
        <f>'آبان 1400'!AF792</f>
        <v>168986.04545454544</v>
      </c>
      <c r="AF791" s="123">
        <f>'آبان 1400'!AG792</f>
        <v>2655495</v>
      </c>
      <c r="AG791" s="124">
        <f>'آبان 1400'!AH792</f>
        <v>0</v>
      </c>
      <c r="AH791" s="124">
        <f>'آبان 1400'!AI792</f>
        <v>2027832.5454545454</v>
      </c>
      <c r="AI791" s="124">
        <f>'آبان 1400'!AJ792</f>
        <v>0</v>
      </c>
      <c r="AJ791" s="124">
        <f>'آبان 1400'!AK792</f>
        <v>450000</v>
      </c>
      <c r="AK791" s="124">
        <f>'آبان 1400'!AL792</f>
        <v>600000</v>
      </c>
      <c r="AL791" s="124">
        <f>'آبان 1400'!AM792</f>
        <v>464711.62499999994</v>
      </c>
      <c r="AM791" s="124">
        <f>'آبان 1400'!AN792</f>
        <v>495129.11318181816</v>
      </c>
      <c r="AN791" s="124">
        <f>'آبان 1400'!AO792</f>
        <v>0</v>
      </c>
      <c r="AO791" s="124">
        <f>'آبان 1400'!AP792</f>
        <v>0</v>
      </c>
      <c r="AP791" s="124">
        <f>'آبان 1400'!AQ792</f>
        <v>0</v>
      </c>
      <c r="AQ791" s="124">
        <f>'آبان 1400'!AR792</f>
        <v>0</v>
      </c>
      <c r="AR791" s="124">
        <f>'آبان 1400'!AS792</f>
        <v>0</v>
      </c>
      <c r="AS791" s="379">
        <f>'آبان 1400'!AT792</f>
        <v>0</v>
      </c>
      <c r="AT791" s="372">
        <f t="shared" si="535"/>
        <v>6693168.2836363632</v>
      </c>
      <c r="AU791" s="174">
        <f>'آبان 1400'!AV792</f>
        <v>5174646.5037818179</v>
      </c>
      <c r="AV791" s="142">
        <f>'آبان 1400'!AW792</f>
        <v>6693168.2836363632</v>
      </c>
      <c r="AW791" s="143">
        <f t="shared" si="536"/>
        <v>468521.77985454549</v>
      </c>
      <c r="AX791" s="76">
        <f t="shared" si="537"/>
        <v>0</v>
      </c>
      <c r="AY791" s="143">
        <f>'آبان 1400'!AZ792</f>
        <v>0</v>
      </c>
      <c r="AZ791" s="143">
        <f>'آبان 1400'!BA792</f>
        <v>0</v>
      </c>
      <c r="BA791" s="143">
        <f>'آبان 1400'!BB792</f>
        <v>0</v>
      </c>
      <c r="BB791" s="143">
        <f>'آبان 1400'!BC792</f>
        <v>0</v>
      </c>
      <c r="BC791" s="143">
        <f>'آبان 1400'!BD792</f>
        <v>0</v>
      </c>
      <c r="BD791" s="143">
        <f>'آبان 1400'!BE792</f>
        <v>0</v>
      </c>
      <c r="BE791" s="143">
        <f>'آبان 1400'!BF792</f>
        <v>0</v>
      </c>
      <c r="BF791" s="144">
        <f t="shared" si="538"/>
        <v>468521.77985454549</v>
      </c>
      <c r="BG791" s="141">
        <f t="shared" si="539"/>
        <v>6224646</v>
      </c>
      <c r="BH791" s="145">
        <f t="shared" si="540"/>
        <v>6693168.2836363632</v>
      </c>
      <c r="BI791" s="128">
        <f t="shared" si="533"/>
        <v>442582.5</v>
      </c>
      <c r="BJ791" s="146">
        <f t="shared" si="541"/>
        <v>221291.25</v>
      </c>
      <c r="BK791" s="146">
        <f t="shared" si="542"/>
        <v>66387.375</v>
      </c>
      <c r="BL791" s="147">
        <f t="shared" si="543"/>
        <v>112000</v>
      </c>
      <c r="BM791" s="383">
        <v>0</v>
      </c>
      <c r="BN791" s="148">
        <f t="shared" si="544"/>
        <v>7535429.4086363632</v>
      </c>
      <c r="BO791" s="149">
        <f t="shared" si="545"/>
        <v>6693168.2836363632</v>
      </c>
      <c r="BP791" s="150">
        <f t="shared" si="546"/>
        <v>1539428.7052363637</v>
      </c>
      <c r="BQ791" s="151">
        <f t="shared" si="528"/>
        <v>9074858.1138727274</v>
      </c>
      <c r="BR791" s="152">
        <f t="shared" si="529"/>
        <v>10080</v>
      </c>
      <c r="BS791" s="148">
        <f t="shared" si="530"/>
        <v>9084938.1138727274</v>
      </c>
      <c r="BT791" s="136">
        <v>0</v>
      </c>
      <c r="BU791" s="149">
        <f t="shared" si="547"/>
        <v>753542.94086363632</v>
      </c>
      <c r="BV791" s="153">
        <f t="shared" si="548"/>
        <v>376771.47043181816</v>
      </c>
      <c r="BW791" s="134">
        <f t="shared" si="549"/>
        <v>7954623.7025772724</v>
      </c>
      <c r="BX791" s="148">
        <f t="shared" si="550"/>
        <v>730261.125</v>
      </c>
      <c r="BY791" s="135">
        <f t="shared" si="551"/>
        <v>7224362.5775772724</v>
      </c>
      <c r="BZ791" s="64"/>
      <c r="CA791" s="196"/>
      <c r="CD791" s="400">
        <f>'آبان 1400'!AU792</f>
        <v>6693168.2836363632</v>
      </c>
      <c r="CE791" s="401">
        <f>'آبان 1400'!AV792</f>
        <v>5174646.5037818179</v>
      </c>
      <c r="CF791" s="401">
        <f>'آبان 1400'!AW792</f>
        <v>6693168.2836363632</v>
      </c>
      <c r="CG791" s="401">
        <f>'آبان 1400'!AX792</f>
        <v>468521.77985454549</v>
      </c>
      <c r="CH791" s="401">
        <f>'آبان 1400'!AY792</f>
        <v>0</v>
      </c>
      <c r="CI791" s="401">
        <f>'آبان 1400'!AZ792</f>
        <v>0</v>
      </c>
      <c r="CJ791" s="401">
        <f>'آبان 1400'!BA792</f>
        <v>0</v>
      </c>
      <c r="CK791" s="401">
        <f>'آبان 1400'!BB792</f>
        <v>0</v>
      </c>
      <c r="CL791" s="401">
        <f>'آبان 1400'!BC792</f>
        <v>0</v>
      </c>
      <c r="CM791" s="401">
        <f>'آبان 1400'!BD792</f>
        <v>0</v>
      </c>
      <c r="CN791" s="401">
        <f>'آبان 1400'!BE792</f>
        <v>0</v>
      </c>
      <c r="CO791" s="401">
        <f>'آبان 1400'!BF792</f>
        <v>0</v>
      </c>
      <c r="CP791" s="401">
        <f>'آبان 1400'!BG792</f>
        <v>468521.77985454549</v>
      </c>
      <c r="CQ791" s="401">
        <f>'آبان 1400'!BH792</f>
        <v>6224646</v>
      </c>
      <c r="CR791" s="401">
        <f t="shared" si="552"/>
        <v>6693168.2836363632</v>
      </c>
      <c r="CS791" s="56">
        <f t="shared" si="570"/>
        <v>442582.5</v>
      </c>
      <c r="CT791" s="400">
        <f t="shared" si="553"/>
        <v>221291.25</v>
      </c>
      <c r="CU791" s="401">
        <f t="shared" si="554"/>
        <v>66387.375</v>
      </c>
      <c r="CV791" s="401">
        <f t="shared" si="555"/>
        <v>112000</v>
      </c>
      <c r="CW791" s="56">
        <v>0</v>
      </c>
      <c r="CX791" s="401">
        <f t="shared" si="556"/>
        <v>7535429.4086363632</v>
      </c>
      <c r="CY791" s="401">
        <f t="shared" si="557"/>
        <v>6693168.2836363632</v>
      </c>
      <c r="CZ791" s="401">
        <f t="shared" si="558"/>
        <v>1539428.7052363637</v>
      </c>
      <c r="DA791" s="401">
        <f t="shared" si="559"/>
        <v>9074858.1138727274</v>
      </c>
      <c r="DB791" s="401">
        <f t="shared" si="560"/>
        <v>10080</v>
      </c>
      <c r="DC791" s="401">
        <f t="shared" si="561"/>
        <v>9084938.1138727274</v>
      </c>
      <c r="DD791" s="406">
        <v>0</v>
      </c>
      <c r="DE791" s="401">
        <f t="shared" si="562"/>
        <v>753542.94086363632</v>
      </c>
      <c r="DF791" s="401">
        <f t="shared" si="563"/>
        <v>376771.47043181816</v>
      </c>
      <c r="DG791" s="401">
        <f t="shared" si="564"/>
        <v>7954623.7025772724</v>
      </c>
      <c r="DH791" s="401">
        <f t="shared" si="565"/>
        <v>730261.125</v>
      </c>
      <c r="DI791" s="401">
        <f t="shared" si="566"/>
        <v>7224362.5775772724</v>
      </c>
      <c r="DJ791" s="401">
        <f t="shared" si="567"/>
        <v>0</v>
      </c>
      <c r="DL791" s="408">
        <f t="shared" si="568"/>
        <v>6638737.5</v>
      </c>
      <c r="DM791" s="408">
        <f t="shared" si="569"/>
        <v>-6196155</v>
      </c>
    </row>
    <row r="792" spans="1:117" s="56" customFormat="1" ht="21" x14ac:dyDescent="0.2">
      <c r="A792" s="192">
        <f t="shared" si="534"/>
        <v>2655495</v>
      </c>
      <c r="B792" s="137">
        <f>'آبان 1400'!B793</f>
        <v>787</v>
      </c>
      <c r="C792" s="137">
        <f>'آبان 1400'!C793</f>
        <v>151</v>
      </c>
      <c r="D792" s="137">
        <f>'آبان 1400'!D793</f>
        <v>0</v>
      </c>
      <c r="E792" s="137" t="str">
        <f>'آبان 1400'!E793</f>
        <v>مجید</v>
      </c>
      <c r="F792" s="137" t="str">
        <f>'آبان 1400'!F793</f>
        <v>پرویزیان</v>
      </c>
      <c r="G792" s="137" t="str">
        <f>'آبان 1400'!G793</f>
        <v>نگهبان</v>
      </c>
      <c r="H792" s="137" t="str">
        <f>'آبان 1400'!H793</f>
        <v>تهران</v>
      </c>
      <c r="I792" s="137" t="str">
        <f>'آبان 1400'!I793</f>
        <v>438-700-4396321-1</v>
      </c>
      <c r="J792" s="137" t="str">
        <f>'آبان 1400'!J793</f>
        <v>0682416444</v>
      </c>
      <c r="K792" s="137" t="str">
        <f>'آبان 1400'!K793</f>
        <v>0068876433</v>
      </c>
      <c r="L792" s="137" t="str">
        <f>'آبان 1400'!L793</f>
        <v>تهران</v>
      </c>
      <c r="M792" s="137" t="str">
        <f>'آبان 1400'!M793</f>
        <v>نگهبان</v>
      </c>
      <c r="N792" s="121" t="str">
        <f>'آبان 1400'!N793</f>
        <v>*</v>
      </c>
      <c r="O792" s="120">
        <f>'آبان 1400'!O793</f>
        <v>0</v>
      </c>
      <c r="P792" s="122">
        <f>'آبان 1400'!P793</f>
        <v>0</v>
      </c>
      <c r="Q792" s="362">
        <f>'آبان 1400'!Q793</f>
        <v>28</v>
      </c>
      <c r="R792" s="362">
        <f>'آبان 1400'!R793</f>
        <v>112</v>
      </c>
      <c r="S792" s="362">
        <f>'آبان 1400'!S793</f>
        <v>103</v>
      </c>
      <c r="T792" s="362">
        <f>'آبان 1400'!T793</f>
        <v>27.37</v>
      </c>
      <c r="U792" s="138">
        <f>'آبان 1400'!U793</f>
        <v>0</v>
      </c>
      <c r="V792" s="121">
        <f>'آبان 1400'!W793</f>
        <v>0</v>
      </c>
      <c r="W792" s="122">
        <f>'آبان 1400'!X793</f>
        <v>0</v>
      </c>
      <c r="X792" s="370">
        <f>'آبان 1400'!Y793</f>
        <v>0</v>
      </c>
      <c r="Y792" s="370">
        <f>'آبان 1400'!Z793</f>
        <v>0</v>
      </c>
      <c r="Z792" s="139">
        <f>'آبان 1400'!AA793</f>
        <v>885165</v>
      </c>
      <c r="AA792" s="139">
        <f>'آبان 1400'!AB793</f>
        <v>0</v>
      </c>
      <c r="AB792" s="139">
        <f>'آبان 1400'!AC793</f>
        <v>885165</v>
      </c>
      <c r="AC792" s="139">
        <f>'آبان 1400'!AD793</f>
        <v>4500000</v>
      </c>
      <c r="AD792" s="139">
        <f>'آبان 1400'!AE793</f>
        <v>6000000</v>
      </c>
      <c r="AE792" s="140">
        <f>'آبان 1400'!AF793</f>
        <v>168986.04545454544</v>
      </c>
      <c r="AF792" s="123">
        <f>'آبان 1400'!AG793</f>
        <v>24784620</v>
      </c>
      <c r="AG792" s="124">
        <f>'آبان 1400'!AH793</f>
        <v>0</v>
      </c>
      <c r="AH792" s="124">
        <f>'آبان 1400'!AI793</f>
        <v>18926437.09090909</v>
      </c>
      <c r="AI792" s="124">
        <f>'آبان 1400'!AJ793</f>
        <v>0</v>
      </c>
      <c r="AJ792" s="124">
        <f>'آبان 1400'!AK793</f>
        <v>4200000</v>
      </c>
      <c r="AK792" s="124">
        <f>'آبان 1400'!AL793</f>
        <v>5600000</v>
      </c>
      <c r="AL792" s="124">
        <f>'آبان 1400'!AM793</f>
        <v>4351390.6704545449</v>
      </c>
      <c r="AM792" s="124">
        <f>'آبان 1400'!AN793</f>
        <v>4625148.0640909085</v>
      </c>
      <c r="AN792" s="124">
        <f>'آبان 1400'!AO793</f>
        <v>0</v>
      </c>
      <c r="AO792" s="124">
        <f>'آبان 1400'!AP793</f>
        <v>2800000</v>
      </c>
      <c r="AP792" s="124">
        <f>'آبان 1400'!AQ793</f>
        <v>0</v>
      </c>
      <c r="AQ792" s="124">
        <f>'آبان 1400'!AR793</f>
        <v>0</v>
      </c>
      <c r="AR792" s="124">
        <f>'آبان 1400'!AS793</f>
        <v>0</v>
      </c>
      <c r="AS792" s="379">
        <f>'آبان 1400'!AT793</f>
        <v>0</v>
      </c>
      <c r="AT792" s="372">
        <f t="shared" si="535"/>
        <v>65287595.825454548</v>
      </c>
      <c r="AU792" s="174">
        <f>'آبان 1400'!AV793</f>
        <v>48117464.117672727</v>
      </c>
      <c r="AV792" s="142">
        <f>'آبان 1400'!AW793</f>
        <v>65287595.825454548</v>
      </c>
      <c r="AW792" s="143">
        <f t="shared" si="536"/>
        <v>4570131.7077818187</v>
      </c>
      <c r="AX792" s="76">
        <f t="shared" si="537"/>
        <v>811746.41176727274</v>
      </c>
      <c r="AY792" s="143">
        <f>'آبان 1400'!AZ793</f>
        <v>0</v>
      </c>
      <c r="AZ792" s="143">
        <f>'آبان 1400'!BA793</f>
        <v>0</v>
      </c>
      <c r="BA792" s="143">
        <f>'آبان 1400'!BB793</f>
        <v>0</v>
      </c>
      <c r="BB792" s="143">
        <f>'آبان 1400'!BC793</f>
        <v>0</v>
      </c>
      <c r="BC792" s="143">
        <f>'آبان 1400'!BD793</f>
        <v>0</v>
      </c>
      <c r="BD792" s="143">
        <f>'آبان 1400'!BE793</f>
        <v>0</v>
      </c>
      <c r="BE792" s="143">
        <f>'آبان 1400'!BF793</f>
        <v>0</v>
      </c>
      <c r="BF792" s="144">
        <f t="shared" si="538"/>
        <v>5381878.1195490919</v>
      </c>
      <c r="BG792" s="141">
        <f t="shared" si="539"/>
        <v>59905717</v>
      </c>
      <c r="BH792" s="145">
        <f t="shared" si="540"/>
        <v>65287595.825454548</v>
      </c>
      <c r="BI792" s="128">
        <f t="shared" si="533"/>
        <v>4130770</v>
      </c>
      <c r="BJ792" s="146">
        <f t="shared" si="541"/>
        <v>2065385</v>
      </c>
      <c r="BK792" s="146">
        <f t="shared" si="542"/>
        <v>619615.5</v>
      </c>
      <c r="BL792" s="147">
        <f t="shared" si="543"/>
        <v>1045333.3333333334</v>
      </c>
      <c r="BM792" s="383">
        <v>0</v>
      </c>
      <c r="BN792" s="148">
        <f t="shared" si="544"/>
        <v>73148699.658787876</v>
      </c>
      <c r="BO792" s="149">
        <f t="shared" si="545"/>
        <v>65287595.825454548</v>
      </c>
      <c r="BP792" s="150">
        <f t="shared" si="546"/>
        <v>15016147.039854547</v>
      </c>
      <c r="BQ792" s="151">
        <f t="shared" si="528"/>
        <v>88164846.698642418</v>
      </c>
      <c r="BR792" s="152">
        <f t="shared" si="529"/>
        <v>94080</v>
      </c>
      <c r="BS792" s="148">
        <f t="shared" si="530"/>
        <v>88258926.698642418</v>
      </c>
      <c r="BT792" s="136">
        <v>0</v>
      </c>
      <c r="BU792" s="149">
        <f t="shared" si="547"/>
        <v>7314869.9658787884</v>
      </c>
      <c r="BV792" s="153">
        <f t="shared" si="548"/>
        <v>3657434.9829393942</v>
      </c>
      <c r="BW792" s="134">
        <f t="shared" si="549"/>
        <v>77286621.749824241</v>
      </c>
      <c r="BX792" s="148">
        <f t="shared" si="550"/>
        <v>6815770.5</v>
      </c>
      <c r="BY792" s="135">
        <f t="shared" si="551"/>
        <v>70470851.249824241</v>
      </c>
      <c r="BZ792" s="64"/>
      <c r="CA792" s="196"/>
      <c r="CD792" s="400">
        <f>'آبان 1400'!AU793</f>
        <v>65287595.825454548</v>
      </c>
      <c r="CE792" s="401">
        <f>'آبان 1400'!AV793</f>
        <v>48117464.117672727</v>
      </c>
      <c r="CF792" s="401">
        <f>'آبان 1400'!AW793</f>
        <v>65287595.825454548</v>
      </c>
      <c r="CG792" s="401">
        <f>'آبان 1400'!AX793</f>
        <v>4570131.7077818187</v>
      </c>
      <c r="CH792" s="401">
        <f>'آبان 1400'!AY793</f>
        <v>811746.41176727274</v>
      </c>
      <c r="CI792" s="401">
        <f>'آبان 1400'!AZ793</f>
        <v>0</v>
      </c>
      <c r="CJ792" s="401">
        <f>'آبان 1400'!BA793</f>
        <v>0</v>
      </c>
      <c r="CK792" s="401">
        <f>'آبان 1400'!BB793</f>
        <v>0</v>
      </c>
      <c r="CL792" s="401">
        <f>'آبان 1400'!BC793</f>
        <v>0</v>
      </c>
      <c r="CM792" s="401">
        <f>'آبان 1400'!BD793</f>
        <v>0</v>
      </c>
      <c r="CN792" s="401">
        <f>'آبان 1400'!BE793</f>
        <v>0</v>
      </c>
      <c r="CO792" s="401">
        <f>'آبان 1400'!BF793</f>
        <v>0</v>
      </c>
      <c r="CP792" s="401">
        <f>'آبان 1400'!BG793</f>
        <v>5381878.1195490919</v>
      </c>
      <c r="CQ792" s="401">
        <f>'آبان 1400'!BH793</f>
        <v>59905717</v>
      </c>
      <c r="CR792" s="401">
        <f t="shared" si="552"/>
        <v>65287595.825454548</v>
      </c>
      <c r="CS792" s="56">
        <f t="shared" si="570"/>
        <v>4130770</v>
      </c>
      <c r="CT792" s="400">
        <f t="shared" si="553"/>
        <v>2065385</v>
      </c>
      <c r="CU792" s="401">
        <f t="shared" si="554"/>
        <v>619615.5</v>
      </c>
      <c r="CV792" s="401">
        <f t="shared" si="555"/>
        <v>1045333.3333333334</v>
      </c>
      <c r="CW792" s="56">
        <v>0</v>
      </c>
      <c r="CX792" s="401">
        <f t="shared" si="556"/>
        <v>73148699.658787876</v>
      </c>
      <c r="CY792" s="401">
        <f t="shared" si="557"/>
        <v>65287595.825454548</v>
      </c>
      <c r="CZ792" s="401">
        <f t="shared" si="558"/>
        <v>15016147.039854547</v>
      </c>
      <c r="DA792" s="401">
        <f t="shared" si="559"/>
        <v>88164846.698642418</v>
      </c>
      <c r="DB792" s="401">
        <f t="shared" si="560"/>
        <v>94080</v>
      </c>
      <c r="DC792" s="401">
        <f t="shared" si="561"/>
        <v>88258926.698642418</v>
      </c>
      <c r="DD792" s="406">
        <v>0</v>
      </c>
      <c r="DE792" s="401">
        <f t="shared" si="562"/>
        <v>7314869.9658787884</v>
      </c>
      <c r="DF792" s="401">
        <f t="shared" si="563"/>
        <v>3657434.9829393942</v>
      </c>
      <c r="DG792" s="401">
        <f t="shared" si="564"/>
        <v>77286621.749824241</v>
      </c>
      <c r="DH792" s="401">
        <f t="shared" si="565"/>
        <v>6815770.5</v>
      </c>
      <c r="DI792" s="401">
        <f t="shared" si="566"/>
        <v>70470851.249824241</v>
      </c>
      <c r="DJ792" s="401">
        <f t="shared" si="567"/>
        <v>0</v>
      </c>
      <c r="DL792" s="408">
        <f t="shared" si="568"/>
        <v>6638737.5</v>
      </c>
      <c r="DM792" s="408">
        <f t="shared" si="569"/>
        <v>-2507967.5</v>
      </c>
    </row>
    <row r="793" spans="1:117" s="56" customFormat="1" ht="21" x14ac:dyDescent="0.2">
      <c r="A793" s="192">
        <f t="shared" si="534"/>
        <v>2655495</v>
      </c>
      <c r="B793" s="137">
        <f>'آبان 1400'!B794</f>
        <v>788</v>
      </c>
      <c r="C793" s="137">
        <f>'آبان 1400'!C794</f>
        <v>152</v>
      </c>
      <c r="D793" s="137">
        <f>'آبان 1400'!D794</f>
        <v>0</v>
      </c>
      <c r="E793" s="137" t="str">
        <f>'آبان 1400'!E794</f>
        <v>میلاد</v>
      </c>
      <c r="F793" s="137" t="str">
        <f>'آبان 1400'!F794</f>
        <v>شکری اینانلو</v>
      </c>
      <c r="G793" s="137" t="str">
        <f>'آبان 1400'!G794</f>
        <v>نگهبان</v>
      </c>
      <c r="H793" s="137" t="str">
        <f>'آبان 1400'!H794</f>
        <v>تهران</v>
      </c>
      <c r="I793" s="137" t="str">
        <f>'آبان 1400'!I794</f>
        <v>427-813-4396006-1</v>
      </c>
      <c r="J793" s="137">
        <f>'آبان 1400'!J794</f>
        <v>1451199503</v>
      </c>
      <c r="K793" s="137">
        <f>'آبان 1400'!K794</f>
        <v>0</v>
      </c>
      <c r="L793" s="137" t="str">
        <f>'آبان 1400'!L794</f>
        <v>تهران</v>
      </c>
      <c r="M793" s="137" t="str">
        <f>'آبان 1400'!M794</f>
        <v>نگهبان</v>
      </c>
      <c r="N793" s="121">
        <f>'آبان 1400'!N794</f>
        <v>0</v>
      </c>
      <c r="O793" s="120">
        <f>'آبان 1400'!O794</f>
        <v>0</v>
      </c>
      <c r="P793" s="122" t="str">
        <f>'آبان 1400'!P794</f>
        <v>*</v>
      </c>
      <c r="Q793" s="362">
        <f>'آبان 1400'!Q794</f>
        <v>30</v>
      </c>
      <c r="R793" s="362">
        <f>'آبان 1400'!R794</f>
        <v>120</v>
      </c>
      <c r="S793" s="362">
        <f>'آبان 1400'!S794</f>
        <v>220</v>
      </c>
      <c r="T793" s="362">
        <f>'آبان 1400'!T794</f>
        <v>29.33</v>
      </c>
      <c r="U793" s="138">
        <f>'آبان 1400'!U794</f>
        <v>0</v>
      </c>
      <c r="V793" s="121">
        <f>'آبان 1400'!W794</f>
        <v>0</v>
      </c>
      <c r="W793" s="122">
        <f>'آبان 1400'!X794</f>
        <v>0</v>
      </c>
      <c r="X793" s="370">
        <f>'آبان 1400'!Y794</f>
        <v>0</v>
      </c>
      <c r="Y793" s="370">
        <f>'آبان 1400'!Z794</f>
        <v>0</v>
      </c>
      <c r="Z793" s="139">
        <f>'آبان 1400'!AA794</f>
        <v>885165</v>
      </c>
      <c r="AA793" s="139">
        <f>'آبان 1400'!AB794</f>
        <v>0</v>
      </c>
      <c r="AB793" s="139">
        <f>'آبان 1400'!AC794</f>
        <v>885165</v>
      </c>
      <c r="AC793" s="139">
        <f>'آبان 1400'!AD794</f>
        <v>4500000</v>
      </c>
      <c r="AD793" s="139">
        <f>'آبان 1400'!AE794</f>
        <v>6000000</v>
      </c>
      <c r="AE793" s="140">
        <f>'آبان 1400'!AF794</f>
        <v>168986.04545454544</v>
      </c>
      <c r="AF793" s="123">
        <f>'آبان 1400'!AG794</f>
        <v>26554950</v>
      </c>
      <c r="AG793" s="124">
        <f>'آبان 1400'!AH794</f>
        <v>0</v>
      </c>
      <c r="AH793" s="124">
        <f>'آبان 1400'!AI794</f>
        <v>20278325.454545453</v>
      </c>
      <c r="AI793" s="124">
        <f>'آبان 1400'!AJ794</f>
        <v>0</v>
      </c>
      <c r="AJ793" s="124">
        <f>'آبان 1400'!AK794</f>
        <v>4500000</v>
      </c>
      <c r="AK793" s="124">
        <f>'آبان 1400'!AL794</f>
        <v>6000000</v>
      </c>
      <c r="AL793" s="124">
        <f>'آبان 1400'!AM794</f>
        <v>9294232.5</v>
      </c>
      <c r="AM793" s="124">
        <f>'آبان 1400'!AN794</f>
        <v>4956360.7131818179</v>
      </c>
      <c r="AN793" s="124">
        <f>'آبان 1400'!AO794</f>
        <v>0</v>
      </c>
      <c r="AO793" s="124">
        <f>'آبان 1400'!AP794</f>
        <v>6000000</v>
      </c>
      <c r="AP793" s="124">
        <f>'آبان 1400'!AQ794</f>
        <v>0</v>
      </c>
      <c r="AQ793" s="124">
        <f>'آبان 1400'!AR794</f>
        <v>0</v>
      </c>
      <c r="AR793" s="124">
        <f>'آبان 1400'!AS794</f>
        <v>0</v>
      </c>
      <c r="AS793" s="379">
        <f>'آبان 1400'!AT794</f>
        <v>0</v>
      </c>
      <c r="AT793" s="372">
        <f t="shared" si="535"/>
        <v>77583868.667727277</v>
      </c>
      <c r="AU793" s="174">
        <f>'آبان 1400'!AV794</f>
        <v>55652997.860986367</v>
      </c>
      <c r="AV793" s="142">
        <f>'آبان 1400'!AW794</f>
        <v>77583868.667727262</v>
      </c>
      <c r="AW793" s="143">
        <f t="shared" si="536"/>
        <v>5430870.8067409089</v>
      </c>
      <c r="AX793" s="76">
        <f t="shared" si="537"/>
        <v>1565299.7860986367</v>
      </c>
      <c r="AY793" s="143">
        <f>'آبان 1400'!AZ794</f>
        <v>0</v>
      </c>
      <c r="AZ793" s="143">
        <f>'آبان 1400'!BA794</f>
        <v>0</v>
      </c>
      <c r="BA793" s="143">
        <f>'آبان 1400'!BB794</f>
        <v>0</v>
      </c>
      <c r="BB793" s="143">
        <f>'آبان 1400'!BC794</f>
        <v>0</v>
      </c>
      <c r="BC793" s="143">
        <f>'آبان 1400'!BD794</f>
        <v>0</v>
      </c>
      <c r="BD793" s="143">
        <f>'آبان 1400'!BE794</f>
        <v>0</v>
      </c>
      <c r="BE793" s="143">
        <f>'آبان 1400'!BF794</f>
        <v>0</v>
      </c>
      <c r="BF793" s="144">
        <f t="shared" si="538"/>
        <v>6996170.5928395456</v>
      </c>
      <c r="BG793" s="141">
        <f t="shared" si="539"/>
        <v>70587698</v>
      </c>
      <c r="BH793" s="145">
        <f t="shared" si="540"/>
        <v>77583868.667727277</v>
      </c>
      <c r="BI793" s="128">
        <f t="shared" si="533"/>
        <v>4425825</v>
      </c>
      <c r="BJ793" s="146">
        <f t="shared" si="541"/>
        <v>2212912.5</v>
      </c>
      <c r="BK793" s="146">
        <f t="shared" si="542"/>
        <v>663873.75</v>
      </c>
      <c r="BL793" s="147">
        <f t="shared" si="543"/>
        <v>1120000</v>
      </c>
      <c r="BM793" s="383">
        <v>0</v>
      </c>
      <c r="BN793" s="148">
        <f t="shared" si="544"/>
        <v>86006479.917727277</v>
      </c>
      <c r="BO793" s="149">
        <f t="shared" si="545"/>
        <v>77583868.667727262</v>
      </c>
      <c r="BP793" s="150">
        <f t="shared" si="546"/>
        <v>17844289.793577272</v>
      </c>
      <c r="BQ793" s="151">
        <f t="shared" si="528"/>
        <v>103850769.71130455</v>
      </c>
      <c r="BR793" s="152">
        <f t="shared" si="529"/>
        <v>100800</v>
      </c>
      <c r="BS793" s="148">
        <f t="shared" si="530"/>
        <v>103951569.71130455</v>
      </c>
      <c r="BT793" s="136">
        <v>0</v>
      </c>
      <c r="BU793" s="149">
        <f t="shared" si="547"/>
        <v>8600647.991772728</v>
      </c>
      <c r="BV793" s="153">
        <f t="shared" si="548"/>
        <v>4300323.995886364</v>
      </c>
      <c r="BW793" s="134">
        <f t="shared" si="549"/>
        <v>91050597.723645449</v>
      </c>
      <c r="BX793" s="148">
        <f t="shared" si="550"/>
        <v>7302611.25</v>
      </c>
      <c r="BY793" s="135">
        <f t="shared" si="551"/>
        <v>83747986.473645449</v>
      </c>
      <c r="BZ793" s="64"/>
      <c r="CA793" s="196"/>
      <c r="CD793" s="400">
        <f>'آبان 1400'!AU794</f>
        <v>77583868.667727277</v>
      </c>
      <c r="CE793" s="401">
        <f>'آبان 1400'!AV794</f>
        <v>55652997.860986367</v>
      </c>
      <c r="CF793" s="401">
        <f>'آبان 1400'!AW794</f>
        <v>77583868.667727262</v>
      </c>
      <c r="CG793" s="401">
        <f>'آبان 1400'!AX794</f>
        <v>5430870.8067409089</v>
      </c>
      <c r="CH793" s="401">
        <f>'آبان 1400'!AY794</f>
        <v>1565299.7860986367</v>
      </c>
      <c r="CI793" s="401">
        <f>'آبان 1400'!AZ794</f>
        <v>0</v>
      </c>
      <c r="CJ793" s="401">
        <f>'آبان 1400'!BA794</f>
        <v>0</v>
      </c>
      <c r="CK793" s="401">
        <f>'آبان 1400'!BB794</f>
        <v>0</v>
      </c>
      <c r="CL793" s="401">
        <f>'آبان 1400'!BC794</f>
        <v>0</v>
      </c>
      <c r="CM793" s="401">
        <f>'آبان 1400'!BD794</f>
        <v>0</v>
      </c>
      <c r="CN793" s="401">
        <f>'آبان 1400'!BE794</f>
        <v>0</v>
      </c>
      <c r="CO793" s="401">
        <f>'آبان 1400'!BF794</f>
        <v>0</v>
      </c>
      <c r="CP793" s="401">
        <f>'آبان 1400'!BG794</f>
        <v>6996170.5928395456</v>
      </c>
      <c r="CQ793" s="401">
        <f>'آبان 1400'!BH794</f>
        <v>70587698</v>
      </c>
      <c r="CR793" s="401">
        <f t="shared" si="552"/>
        <v>77583868.667727277</v>
      </c>
      <c r="CS793" s="56">
        <f t="shared" si="570"/>
        <v>4425825</v>
      </c>
      <c r="CT793" s="400">
        <f t="shared" si="553"/>
        <v>2212912.5</v>
      </c>
      <c r="CU793" s="401">
        <f t="shared" si="554"/>
        <v>663873.75</v>
      </c>
      <c r="CV793" s="401">
        <f t="shared" si="555"/>
        <v>1120000</v>
      </c>
      <c r="CW793" s="56">
        <v>0</v>
      </c>
      <c r="CX793" s="401">
        <f t="shared" si="556"/>
        <v>86006479.917727277</v>
      </c>
      <c r="CY793" s="401">
        <f t="shared" si="557"/>
        <v>77583868.667727262</v>
      </c>
      <c r="CZ793" s="401">
        <f t="shared" si="558"/>
        <v>17844289.793577272</v>
      </c>
      <c r="DA793" s="401">
        <f t="shared" si="559"/>
        <v>103850769.71130455</v>
      </c>
      <c r="DB793" s="401">
        <f t="shared" si="560"/>
        <v>100800</v>
      </c>
      <c r="DC793" s="401">
        <f t="shared" si="561"/>
        <v>103951569.71130455</v>
      </c>
      <c r="DD793" s="406">
        <v>0</v>
      </c>
      <c r="DE793" s="401">
        <f t="shared" si="562"/>
        <v>8600647.991772728</v>
      </c>
      <c r="DF793" s="401">
        <f t="shared" si="563"/>
        <v>4300323.995886364</v>
      </c>
      <c r="DG793" s="401">
        <f t="shared" si="564"/>
        <v>91050597.723645449</v>
      </c>
      <c r="DH793" s="401">
        <f t="shared" si="565"/>
        <v>7302611.25</v>
      </c>
      <c r="DI793" s="401">
        <f t="shared" si="566"/>
        <v>83747986.473645449</v>
      </c>
      <c r="DJ793" s="401">
        <f t="shared" si="567"/>
        <v>0</v>
      </c>
      <c r="DL793" s="408">
        <f t="shared" si="568"/>
        <v>6638737.5</v>
      </c>
      <c r="DM793" s="408">
        <f t="shared" si="569"/>
        <v>-2212912.5</v>
      </c>
    </row>
    <row r="794" spans="1:117" s="56" customFormat="1" ht="21" x14ac:dyDescent="0.2">
      <c r="A794" s="192">
        <f t="shared" si="534"/>
        <v>2655495</v>
      </c>
      <c r="B794" s="137">
        <f>'آبان 1400'!B795</f>
        <v>789</v>
      </c>
      <c r="C794" s="137">
        <f>'آبان 1400'!C795</f>
        <v>153</v>
      </c>
      <c r="D794" s="137">
        <f>'آبان 1400'!D795</f>
        <v>0</v>
      </c>
      <c r="E794" s="137" t="str">
        <f>'آبان 1400'!E795</f>
        <v>میلاد</v>
      </c>
      <c r="F794" s="137" t="str">
        <f>'آبان 1400'!F795</f>
        <v>شکری اینانلو</v>
      </c>
      <c r="G794" s="137" t="str">
        <f>'آبان 1400'!G795</f>
        <v>نگهبان</v>
      </c>
      <c r="H794" s="137" t="str">
        <f>'آبان 1400'!H795</f>
        <v>تهران</v>
      </c>
      <c r="I794" s="137" t="str">
        <f>'آبان 1400'!I795</f>
        <v>427-813-4396006-1</v>
      </c>
      <c r="J794" s="137">
        <f>'آبان 1400'!J795</f>
        <v>1451199503</v>
      </c>
      <c r="K794" s="137">
        <f>'آبان 1400'!K795</f>
        <v>0</v>
      </c>
      <c r="L794" s="137" t="str">
        <f>'آبان 1400'!L795</f>
        <v>تهران</v>
      </c>
      <c r="M794" s="137" t="str">
        <f>'آبان 1400'!M795</f>
        <v>نگهبان</v>
      </c>
      <c r="N794" s="121">
        <f>'آبان 1400'!N795</f>
        <v>0</v>
      </c>
      <c r="O794" s="120">
        <f>'آبان 1400'!O795</f>
        <v>0</v>
      </c>
      <c r="P794" s="122" t="str">
        <f>'آبان 1400'!P795</f>
        <v>*</v>
      </c>
      <c r="Q794" s="362">
        <f>'آبان 1400'!Q795</f>
        <v>3</v>
      </c>
      <c r="R794" s="362">
        <f>'آبان 1400'!R795</f>
        <v>12</v>
      </c>
      <c r="S794" s="362">
        <f>'آبان 1400'!S795</f>
        <v>22</v>
      </c>
      <c r="T794" s="362">
        <f>'آبان 1400'!T795</f>
        <v>2.93</v>
      </c>
      <c r="U794" s="138">
        <f>'آبان 1400'!U795</f>
        <v>0</v>
      </c>
      <c r="V794" s="121">
        <f>'آبان 1400'!W795</f>
        <v>0</v>
      </c>
      <c r="W794" s="122">
        <f>'آبان 1400'!X795</f>
        <v>0</v>
      </c>
      <c r="X794" s="370">
        <f>'آبان 1400'!Y795</f>
        <v>0</v>
      </c>
      <c r="Y794" s="370">
        <f>'آبان 1400'!Z795</f>
        <v>0</v>
      </c>
      <c r="Z794" s="139">
        <f>'آبان 1400'!AA795</f>
        <v>885165</v>
      </c>
      <c r="AA794" s="139">
        <f>'آبان 1400'!AB795</f>
        <v>0</v>
      </c>
      <c r="AB794" s="139">
        <f>'آبان 1400'!AC795</f>
        <v>885165</v>
      </c>
      <c r="AC794" s="139">
        <f>'آبان 1400'!AD795</f>
        <v>4500000</v>
      </c>
      <c r="AD794" s="139">
        <f>'آبان 1400'!AE795</f>
        <v>6000000</v>
      </c>
      <c r="AE794" s="140">
        <f>'آبان 1400'!AF795</f>
        <v>168986.04545454544</v>
      </c>
      <c r="AF794" s="123">
        <f>'آبان 1400'!AG795</f>
        <v>2655495</v>
      </c>
      <c r="AG794" s="124">
        <f>'آبان 1400'!AH795</f>
        <v>0</v>
      </c>
      <c r="AH794" s="124">
        <f>'آبان 1400'!AI795</f>
        <v>2027832.5454545454</v>
      </c>
      <c r="AI794" s="124">
        <f>'آبان 1400'!AJ795</f>
        <v>0</v>
      </c>
      <c r="AJ794" s="124">
        <f>'آبان 1400'!AK795</f>
        <v>450000</v>
      </c>
      <c r="AK794" s="124">
        <f>'آبان 1400'!AL795</f>
        <v>600000</v>
      </c>
      <c r="AL794" s="124">
        <f>'آبان 1400'!AM795</f>
        <v>929423.24999999988</v>
      </c>
      <c r="AM794" s="124">
        <f>'آبان 1400'!AN795</f>
        <v>495129.11318181816</v>
      </c>
      <c r="AN794" s="124">
        <f>'آبان 1400'!AO795</f>
        <v>0</v>
      </c>
      <c r="AO794" s="124">
        <f>'آبان 1400'!AP795</f>
        <v>0</v>
      </c>
      <c r="AP794" s="124">
        <f>'آبان 1400'!AQ795</f>
        <v>0</v>
      </c>
      <c r="AQ794" s="124">
        <f>'آبان 1400'!AR795</f>
        <v>0</v>
      </c>
      <c r="AR794" s="124">
        <f>'آبان 1400'!AS795</f>
        <v>0</v>
      </c>
      <c r="AS794" s="379">
        <f>'آبان 1400'!AT795</f>
        <v>0</v>
      </c>
      <c r="AT794" s="372">
        <f t="shared" si="535"/>
        <v>7157879.9086363632</v>
      </c>
      <c r="AU794" s="174">
        <f>'آبان 1400'!AV795</f>
        <v>5606828.3150318172</v>
      </c>
      <c r="AV794" s="142">
        <f>'آبان 1400'!AW795</f>
        <v>7157879.9086363632</v>
      </c>
      <c r="AW794" s="143">
        <f t="shared" si="536"/>
        <v>501051.59360454546</v>
      </c>
      <c r="AX794" s="76">
        <f t="shared" si="537"/>
        <v>0</v>
      </c>
      <c r="AY794" s="143">
        <f>'آبان 1400'!AZ795</f>
        <v>0</v>
      </c>
      <c r="AZ794" s="143">
        <f>'آبان 1400'!BA795</f>
        <v>0</v>
      </c>
      <c r="BA794" s="143">
        <f>'آبان 1400'!BB795</f>
        <v>0</v>
      </c>
      <c r="BB794" s="143">
        <f>'آبان 1400'!BC795</f>
        <v>0</v>
      </c>
      <c r="BC794" s="143">
        <f>'آبان 1400'!BD795</f>
        <v>0</v>
      </c>
      <c r="BD794" s="143">
        <f>'آبان 1400'!BE795</f>
        <v>0</v>
      </c>
      <c r="BE794" s="143">
        <f>'آبان 1400'!BF795</f>
        <v>0</v>
      </c>
      <c r="BF794" s="144">
        <f t="shared" si="538"/>
        <v>501051.59360454546</v>
      </c>
      <c r="BG794" s="141">
        <f t="shared" si="539"/>
        <v>6656828</v>
      </c>
      <c r="BH794" s="145">
        <f t="shared" si="540"/>
        <v>7157879.9086363632</v>
      </c>
      <c r="BI794" s="128">
        <f t="shared" si="533"/>
        <v>442582.5</v>
      </c>
      <c r="BJ794" s="146">
        <f t="shared" si="541"/>
        <v>221291.25</v>
      </c>
      <c r="BK794" s="146">
        <f t="shared" si="542"/>
        <v>66387.375</v>
      </c>
      <c r="BL794" s="147">
        <f t="shared" si="543"/>
        <v>112000</v>
      </c>
      <c r="BM794" s="383">
        <v>0</v>
      </c>
      <c r="BN794" s="148">
        <f t="shared" si="544"/>
        <v>8000141.0336363632</v>
      </c>
      <c r="BO794" s="149">
        <f t="shared" si="545"/>
        <v>7157879.9086363632</v>
      </c>
      <c r="BP794" s="150">
        <f t="shared" si="546"/>
        <v>1646312.3789863635</v>
      </c>
      <c r="BQ794" s="151">
        <f t="shared" si="528"/>
        <v>9646453.4126227275</v>
      </c>
      <c r="BR794" s="152">
        <f t="shared" si="529"/>
        <v>10080</v>
      </c>
      <c r="BS794" s="148">
        <f t="shared" si="530"/>
        <v>9656533.4126227275</v>
      </c>
      <c r="BT794" s="136">
        <v>0</v>
      </c>
      <c r="BU794" s="149">
        <f t="shared" si="547"/>
        <v>800014.10336363642</v>
      </c>
      <c r="BV794" s="153">
        <f t="shared" si="548"/>
        <v>400007.05168181821</v>
      </c>
      <c r="BW794" s="134">
        <f t="shared" si="549"/>
        <v>8456512.2575772721</v>
      </c>
      <c r="BX794" s="148">
        <f t="shared" si="550"/>
        <v>730261.125</v>
      </c>
      <c r="BY794" s="135">
        <f t="shared" si="551"/>
        <v>7726251.1325772721</v>
      </c>
      <c r="BZ794" s="64"/>
      <c r="CA794" s="196"/>
      <c r="CD794" s="400">
        <f>'آبان 1400'!AU795</f>
        <v>7157879.9086363632</v>
      </c>
      <c r="CE794" s="401">
        <f>'آبان 1400'!AV795</f>
        <v>5606828.3150318172</v>
      </c>
      <c r="CF794" s="401">
        <f>'آبان 1400'!AW795</f>
        <v>7157879.9086363632</v>
      </c>
      <c r="CG794" s="401">
        <f>'آبان 1400'!AX795</f>
        <v>501051.59360454546</v>
      </c>
      <c r="CH794" s="401">
        <f>'آبان 1400'!AY795</f>
        <v>0</v>
      </c>
      <c r="CI794" s="401">
        <f>'آبان 1400'!AZ795</f>
        <v>0</v>
      </c>
      <c r="CJ794" s="401">
        <f>'آبان 1400'!BA795</f>
        <v>0</v>
      </c>
      <c r="CK794" s="401">
        <f>'آبان 1400'!BB795</f>
        <v>0</v>
      </c>
      <c r="CL794" s="401">
        <f>'آبان 1400'!BC795</f>
        <v>0</v>
      </c>
      <c r="CM794" s="401">
        <f>'آبان 1400'!BD795</f>
        <v>0</v>
      </c>
      <c r="CN794" s="401">
        <f>'آبان 1400'!BE795</f>
        <v>0</v>
      </c>
      <c r="CO794" s="401">
        <f>'آبان 1400'!BF795</f>
        <v>0</v>
      </c>
      <c r="CP794" s="401">
        <f>'آبان 1400'!BG795</f>
        <v>501051.59360454546</v>
      </c>
      <c r="CQ794" s="401">
        <f>'آبان 1400'!BH795</f>
        <v>6656828</v>
      </c>
      <c r="CR794" s="401">
        <f t="shared" si="552"/>
        <v>7157879.9086363632</v>
      </c>
      <c r="CS794" s="56">
        <f t="shared" si="570"/>
        <v>442582.5</v>
      </c>
      <c r="CT794" s="400">
        <f t="shared" si="553"/>
        <v>221291.25</v>
      </c>
      <c r="CU794" s="401">
        <f t="shared" si="554"/>
        <v>66387.375</v>
      </c>
      <c r="CV794" s="401">
        <f t="shared" si="555"/>
        <v>112000</v>
      </c>
      <c r="CW794" s="56">
        <v>0</v>
      </c>
      <c r="CX794" s="401">
        <f t="shared" si="556"/>
        <v>8000141.0336363632</v>
      </c>
      <c r="CY794" s="401">
        <f t="shared" si="557"/>
        <v>7157879.9086363632</v>
      </c>
      <c r="CZ794" s="401">
        <f t="shared" si="558"/>
        <v>1646312.3789863635</v>
      </c>
      <c r="DA794" s="401">
        <f t="shared" si="559"/>
        <v>9646453.4126227275</v>
      </c>
      <c r="DB794" s="401">
        <f t="shared" si="560"/>
        <v>10080</v>
      </c>
      <c r="DC794" s="401">
        <f t="shared" si="561"/>
        <v>9656533.4126227275</v>
      </c>
      <c r="DD794" s="406">
        <v>0</v>
      </c>
      <c r="DE794" s="401">
        <f t="shared" si="562"/>
        <v>800014.10336363642</v>
      </c>
      <c r="DF794" s="401">
        <f t="shared" si="563"/>
        <v>400007.05168181821</v>
      </c>
      <c r="DG794" s="401">
        <f t="shared" si="564"/>
        <v>8456512.2575772721</v>
      </c>
      <c r="DH794" s="401">
        <f t="shared" si="565"/>
        <v>730261.125</v>
      </c>
      <c r="DI794" s="401">
        <f t="shared" si="566"/>
        <v>7726251.1325772721</v>
      </c>
      <c r="DJ794" s="401">
        <f t="shared" si="567"/>
        <v>0</v>
      </c>
      <c r="DL794" s="408">
        <f t="shared" si="568"/>
        <v>6638737.5</v>
      </c>
      <c r="DM794" s="408">
        <f t="shared" si="569"/>
        <v>-6196155</v>
      </c>
    </row>
    <row r="795" spans="1:117" s="56" customFormat="1" ht="21" x14ac:dyDescent="0.2">
      <c r="A795" s="192">
        <f t="shared" si="534"/>
        <v>2655495</v>
      </c>
      <c r="B795" s="137">
        <f>'آبان 1400'!B796</f>
        <v>790</v>
      </c>
      <c r="C795" s="137">
        <f>'آبان 1400'!C796</f>
        <v>154</v>
      </c>
      <c r="D795" s="137">
        <f>'آبان 1400'!D796</f>
        <v>0</v>
      </c>
      <c r="E795" s="137" t="str">
        <f>'آبان 1400'!E796</f>
        <v xml:space="preserve">دانیال </v>
      </c>
      <c r="F795" s="137" t="str">
        <f>'آبان 1400'!F796</f>
        <v>ترابی جوان</v>
      </c>
      <c r="G795" s="137" t="str">
        <f>'آبان 1400'!G796</f>
        <v>نگهبان</v>
      </c>
      <c r="H795" s="137" t="str">
        <f>'آبان 1400'!H796</f>
        <v>تهران</v>
      </c>
      <c r="I795" s="137" t="str">
        <f>'آبان 1400'!I796</f>
        <v>436-700-4394279-1</v>
      </c>
      <c r="J795" s="137" t="str">
        <f>'آبان 1400'!J796</f>
        <v>0323671977</v>
      </c>
      <c r="K795" s="137" t="str">
        <f>'آبان 1400'!K796</f>
        <v>0026269506</v>
      </c>
      <c r="L795" s="137" t="str">
        <f>'آبان 1400'!L796</f>
        <v>تهران</v>
      </c>
      <c r="M795" s="137" t="str">
        <f>'آبان 1400'!M796</f>
        <v>نگهبان</v>
      </c>
      <c r="N795" s="121" t="str">
        <f>'آبان 1400'!N796</f>
        <v>*</v>
      </c>
      <c r="O795" s="120">
        <f>'آبان 1400'!O796</f>
        <v>0</v>
      </c>
      <c r="P795" s="122">
        <f>'آبان 1400'!P796</f>
        <v>0</v>
      </c>
      <c r="Q795" s="362">
        <f>'آبان 1400'!Q796</f>
        <v>30</v>
      </c>
      <c r="R795" s="362">
        <f>'آبان 1400'!R796</f>
        <v>120</v>
      </c>
      <c r="S795" s="362">
        <f>'آبان 1400'!S796</f>
        <v>110</v>
      </c>
      <c r="T795" s="362">
        <f>'آبان 1400'!T796</f>
        <v>29.33</v>
      </c>
      <c r="U795" s="138">
        <f>'آبان 1400'!U796</f>
        <v>0</v>
      </c>
      <c r="V795" s="121">
        <f>'آبان 1400'!W796</f>
        <v>0</v>
      </c>
      <c r="W795" s="122">
        <f>'آبان 1400'!X796</f>
        <v>0</v>
      </c>
      <c r="X795" s="370">
        <f>'آبان 1400'!Y796</f>
        <v>2</v>
      </c>
      <c r="Y795" s="370">
        <f>'آبان 1400'!Z796</f>
        <v>2</v>
      </c>
      <c r="Z795" s="139">
        <f>'آبان 1400'!AA796</f>
        <v>885165</v>
      </c>
      <c r="AA795" s="139">
        <f>'آبان 1400'!AB796</f>
        <v>0</v>
      </c>
      <c r="AB795" s="139">
        <f>'آبان 1400'!AC796</f>
        <v>885165</v>
      </c>
      <c r="AC795" s="139">
        <f>'آبان 1400'!AD796</f>
        <v>4500000</v>
      </c>
      <c r="AD795" s="139">
        <f>'آبان 1400'!AE796</f>
        <v>6000000</v>
      </c>
      <c r="AE795" s="140">
        <f>'آبان 1400'!AF796</f>
        <v>168986.04545454544</v>
      </c>
      <c r="AF795" s="123">
        <f>'آبان 1400'!AG796</f>
        <v>26554950</v>
      </c>
      <c r="AG795" s="124">
        <f>'آبان 1400'!AH796</f>
        <v>0</v>
      </c>
      <c r="AH795" s="124">
        <f>'آبان 1400'!AI796</f>
        <v>20278325.454545453</v>
      </c>
      <c r="AI795" s="124">
        <f>'آبان 1400'!AJ796</f>
        <v>5310990</v>
      </c>
      <c r="AJ795" s="124">
        <f>'آبان 1400'!AK796</f>
        <v>4500000</v>
      </c>
      <c r="AK795" s="124">
        <f>'آبان 1400'!AL796</f>
        <v>6000000</v>
      </c>
      <c r="AL795" s="124">
        <f>'آبان 1400'!AM796</f>
        <v>4647116.25</v>
      </c>
      <c r="AM795" s="124">
        <f>'آبان 1400'!AN796</f>
        <v>4956360.7131818179</v>
      </c>
      <c r="AN795" s="124">
        <f>'آبان 1400'!AO796</f>
        <v>0</v>
      </c>
      <c r="AO795" s="124">
        <f>'آبان 1400'!AP796</f>
        <v>3000000</v>
      </c>
      <c r="AP795" s="124">
        <f>'آبان 1400'!AQ796</f>
        <v>0</v>
      </c>
      <c r="AQ795" s="124">
        <f>'آبان 1400'!AR796</f>
        <v>0</v>
      </c>
      <c r="AR795" s="124">
        <f>'آبان 1400'!AS796</f>
        <v>0</v>
      </c>
      <c r="AS795" s="379">
        <f>'آبان 1400'!AT796</f>
        <v>0</v>
      </c>
      <c r="AT795" s="372">
        <f t="shared" si="535"/>
        <v>75247742.417727277</v>
      </c>
      <c r="AU795" s="174">
        <f>'آبان 1400'!AV796</f>
        <v>51541179.74848637</v>
      </c>
      <c r="AV795" s="142">
        <f>'آبان 1400'!AW796</f>
        <v>69936752.417727262</v>
      </c>
      <c r="AW795" s="143">
        <f t="shared" si="536"/>
        <v>4895572.6692409087</v>
      </c>
      <c r="AX795" s="76">
        <f t="shared" si="537"/>
        <v>1154117.9748486371</v>
      </c>
      <c r="AY795" s="143">
        <f>'آبان 1400'!AZ796</f>
        <v>0</v>
      </c>
      <c r="AZ795" s="143">
        <f>'آبان 1400'!BA796</f>
        <v>0</v>
      </c>
      <c r="BA795" s="143">
        <f>'آبان 1400'!BB796</f>
        <v>0</v>
      </c>
      <c r="BB795" s="143">
        <f>'آبان 1400'!BC796</f>
        <v>0</v>
      </c>
      <c r="BC795" s="143">
        <f>'آبان 1400'!BD796</f>
        <v>0</v>
      </c>
      <c r="BD795" s="143">
        <f>'آبان 1400'!BE796</f>
        <v>0</v>
      </c>
      <c r="BE795" s="143">
        <f>'آبان 1400'!BF796</f>
        <v>0</v>
      </c>
      <c r="BF795" s="144">
        <f t="shared" si="538"/>
        <v>6049690.6440895461</v>
      </c>
      <c r="BG795" s="141">
        <f t="shared" si="539"/>
        <v>69198051</v>
      </c>
      <c r="BH795" s="145">
        <f t="shared" si="540"/>
        <v>75247742.417727277</v>
      </c>
      <c r="BI795" s="128">
        <f t="shared" si="533"/>
        <v>4425825</v>
      </c>
      <c r="BJ795" s="146">
        <f t="shared" si="541"/>
        <v>2212912.5</v>
      </c>
      <c r="BK795" s="146">
        <f t="shared" si="542"/>
        <v>663873.75</v>
      </c>
      <c r="BL795" s="147">
        <f t="shared" si="543"/>
        <v>1120000</v>
      </c>
      <c r="BM795" s="383">
        <v>0</v>
      </c>
      <c r="BN795" s="148">
        <f t="shared" si="544"/>
        <v>83670353.667727277</v>
      </c>
      <c r="BO795" s="149">
        <f t="shared" si="545"/>
        <v>69936752.417727262</v>
      </c>
      <c r="BP795" s="150">
        <f t="shared" si="546"/>
        <v>16085453.056077272</v>
      </c>
      <c r="BQ795" s="151">
        <f t="shared" si="528"/>
        <v>99755806.723804548</v>
      </c>
      <c r="BR795" s="152">
        <f t="shared" si="529"/>
        <v>100800</v>
      </c>
      <c r="BS795" s="148">
        <f t="shared" si="530"/>
        <v>99856606.723804548</v>
      </c>
      <c r="BT795" s="136">
        <v>0</v>
      </c>
      <c r="BU795" s="149">
        <f t="shared" si="547"/>
        <v>8367035.366772728</v>
      </c>
      <c r="BV795" s="153">
        <f t="shared" si="548"/>
        <v>4183517.683386364</v>
      </c>
      <c r="BW795" s="134">
        <f t="shared" si="549"/>
        <v>87306053.673645452</v>
      </c>
      <c r="BX795" s="148">
        <f t="shared" si="550"/>
        <v>7302611.25</v>
      </c>
      <c r="BY795" s="135">
        <f t="shared" si="551"/>
        <v>80003442.423645452</v>
      </c>
      <c r="BZ795" s="64"/>
      <c r="CA795" s="196"/>
      <c r="CD795" s="400">
        <f>'آبان 1400'!AU796</f>
        <v>75247742.417727277</v>
      </c>
      <c r="CE795" s="401">
        <f>'آبان 1400'!AV796</f>
        <v>51541179.74848637</v>
      </c>
      <c r="CF795" s="401">
        <f>'آبان 1400'!AW796</f>
        <v>69936752.417727262</v>
      </c>
      <c r="CG795" s="401">
        <f>'آبان 1400'!AX796</f>
        <v>4895572.6692409087</v>
      </c>
      <c r="CH795" s="401">
        <f>'آبان 1400'!AY796</f>
        <v>1154117.9748486371</v>
      </c>
      <c r="CI795" s="401">
        <f>'آبان 1400'!AZ796</f>
        <v>0</v>
      </c>
      <c r="CJ795" s="401">
        <f>'آبان 1400'!BA796</f>
        <v>0</v>
      </c>
      <c r="CK795" s="401">
        <f>'آبان 1400'!BB796</f>
        <v>0</v>
      </c>
      <c r="CL795" s="401">
        <f>'آبان 1400'!BC796</f>
        <v>0</v>
      </c>
      <c r="CM795" s="401">
        <f>'آبان 1400'!BD796</f>
        <v>0</v>
      </c>
      <c r="CN795" s="401">
        <f>'آبان 1400'!BE796</f>
        <v>0</v>
      </c>
      <c r="CO795" s="401">
        <f>'آبان 1400'!BF796</f>
        <v>0</v>
      </c>
      <c r="CP795" s="401">
        <f>'آبان 1400'!BG796</f>
        <v>6049690.6440895461</v>
      </c>
      <c r="CQ795" s="401">
        <f>'آبان 1400'!BH796</f>
        <v>69198051</v>
      </c>
      <c r="CR795" s="401">
        <f t="shared" si="552"/>
        <v>75247742.417727277</v>
      </c>
      <c r="CS795" s="56">
        <f t="shared" si="570"/>
        <v>4425825</v>
      </c>
      <c r="CT795" s="400">
        <f t="shared" si="553"/>
        <v>2212912.5</v>
      </c>
      <c r="CU795" s="401">
        <f t="shared" si="554"/>
        <v>663873.75</v>
      </c>
      <c r="CV795" s="401">
        <f t="shared" si="555"/>
        <v>1120000</v>
      </c>
      <c r="CW795" s="56">
        <v>0</v>
      </c>
      <c r="CX795" s="401">
        <f t="shared" si="556"/>
        <v>83670353.667727277</v>
      </c>
      <c r="CY795" s="401">
        <f t="shared" si="557"/>
        <v>69936752.417727262</v>
      </c>
      <c r="CZ795" s="401">
        <f t="shared" si="558"/>
        <v>16085453.056077272</v>
      </c>
      <c r="DA795" s="401">
        <f t="shared" si="559"/>
        <v>99755806.723804548</v>
      </c>
      <c r="DB795" s="401">
        <f t="shared" si="560"/>
        <v>100800</v>
      </c>
      <c r="DC795" s="401">
        <f t="shared" si="561"/>
        <v>99856606.723804548</v>
      </c>
      <c r="DD795" s="406">
        <v>0</v>
      </c>
      <c r="DE795" s="401">
        <f t="shared" si="562"/>
        <v>8367035.366772728</v>
      </c>
      <c r="DF795" s="401">
        <f t="shared" si="563"/>
        <v>4183517.683386364</v>
      </c>
      <c r="DG795" s="401">
        <f t="shared" si="564"/>
        <v>87306053.673645452</v>
      </c>
      <c r="DH795" s="401">
        <f t="shared" si="565"/>
        <v>7302611.25</v>
      </c>
      <c r="DI795" s="401">
        <f t="shared" si="566"/>
        <v>80003442.423645452</v>
      </c>
      <c r="DJ795" s="401">
        <f t="shared" si="567"/>
        <v>0</v>
      </c>
      <c r="DL795" s="408">
        <f t="shared" si="568"/>
        <v>6638737.5</v>
      </c>
      <c r="DM795" s="408">
        <f t="shared" si="569"/>
        <v>-2212912.5</v>
      </c>
    </row>
    <row r="796" spans="1:117" s="56" customFormat="1" ht="21" x14ac:dyDescent="0.2">
      <c r="A796" s="192">
        <f t="shared" si="534"/>
        <v>2655495</v>
      </c>
      <c r="B796" s="137">
        <f>'آبان 1400'!B797</f>
        <v>791</v>
      </c>
      <c r="C796" s="137">
        <f>'آبان 1400'!C797</f>
        <v>155</v>
      </c>
      <c r="D796" s="137">
        <f>'آبان 1400'!D797</f>
        <v>0</v>
      </c>
      <c r="E796" s="137" t="str">
        <f>'آبان 1400'!E797</f>
        <v xml:space="preserve">دانیال </v>
      </c>
      <c r="F796" s="137" t="str">
        <f>'آبان 1400'!F797</f>
        <v>ترابی جوان</v>
      </c>
      <c r="G796" s="137" t="str">
        <f>'آبان 1400'!G797</f>
        <v>نگهبان</v>
      </c>
      <c r="H796" s="137" t="str">
        <f>'آبان 1400'!H797</f>
        <v>تهران</v>
      </c>
      <c r="I796" s="137" t="str">
        <f>'آبان 1400'!I797</f>
        <v>436-700-4394279-1</v>
      </c>
      <c r="J796" s="137" t="str">
        <f>'آبان 1400'!J797</f>
        <v>0323671977</v>
      </c>
      <c r="K796" s="137" t="str">
        <f>'آبان 1400'!K797</f>
        <v>0026269506</v>
      </c>
      <c r="L796" s="137" t="str">
        <f>'آبان 1400'!L797</f>
        <v>تهران</v>
      </c>
      <c r="M796" s="137" t="str">
        <f>'آبان 1400'!M797</f>
        <v>نگهبان</v>
      </c>
      <c r="N796" s="121" t="str">
        <f>'آبان 1400'!N797</f>
        <v>*</v>
      </c>
      <c r="O796" s="120">
        <f>'آبان 1400'!O797</f>
        <v>0</v>
      </c>
      <c r="P796" s="122">
        <f>'آبان 1400'!P797</f>
        <v>0</v>
      </c>
      <c r="Q796" s="362">
        <f>'آبان 1400'!Q797</f>
        <v>3</v>
      </c>
      <c r="R796" s="362">
        <f>'آبان 1400'!R797</f>
        <v>12</v>
      </c>
      <c r="S796" s="362">
        <f>'آبان 1400'!S797</f>
        <v>11</v>
      </c>
      <c r="T796" s="362">
        <f>'آبان 1400'!T797</f>
        <v>2.93</v>
      </c>
      <c r="U796" s="138">
        <f>'آبان 1400'!U797</f>
        <v>0</v>
      </c>
      <c r="V796" s="121">
        <f>'آبان 1400'!W797</f>
        <v>0</v>
      </c>
      <c r="W796" s="122">
        <f>'آبان 1400'!X797</f>
        <v>0</v>
      </c>
      <c r="X796" s="370">
        <f>'آبان 1400'!Y797</f>
        <v>2</v>
      </c>
      <c r="Y796" s="370">
        <f>'آبان 1400'!Z797</f>
        <v>2</v>
      </c>
      <c r="Z796" s="139">
        <f>'آبان 1400'!AA797</f>
        <v>885165</v>
      </c>
      <c r="AA796" s="139">
        <f>'آبان 1400'!AB797</f>
        <v>0</v>
      </c>
      <c r="AB796" s="139">
        <f>'آبان 1400'!AC797</f>
        <v>885165</v>
      </c>
      <c r="AC796" s="139">
        <f>'آبان 1400'!AD797</f>
        <v>4500000</v>
      </c>
      <c r="AD796" s="139">
        <f>'آبان 1400'!AE797</f>
        <v>6000000</v>
      </c>
      <c r="AE796" s="140">
        <f>'آبان 1400'!AF797</f>
        <v>168986.04545454544</v>
      </c>
      <c r="AF796" s="123">
        <f>'آبان 1400'!AG797</f>
        <v>2655495</v>
      </c>
      <c r="AG796" s="124">
        <f>'آبان 1400'!AH797</f>
        <v>0</v>
      </c>
      <c r="AH796" s="124">
        <f>'آبان 1400'!AI797</f>
        <v>2027832.5454545454</v>
      </c>
      <c r="AI796" s="124">
        <f>'آبان 1400'!AJ797</f>
        <v>531099</v>
      </c>
      <c r="AJ796" s="124">
        <f>'آبان 1400'!AK797</f>
        <v>450000</v>
      </c>
      <c r="AK796" s="124">
        <f>'آبان 1400'!AL797</f>
        <v>600000</v>
      </c>
      <c r="AL796" s="124">
        <f>'آبان 1400'!AM797</f>
        <v>464711.62499999994</v>
      </c>
      <c r="AM796" s="124">
        <f>'آبان 1400'!AN797</f>
        <v>495129.11318181816</v>
      </c>
      <c r="AN796" s="124">
        <f>'آبان 1400'!AO797</f>
        <v>0</v>
      </c>
      <c r="AO796" s="124">
        <f>'آبان 1400'!AP797</f>
        <v>0</v>
      </c>
      <c r="AP796" s="124">
        <f>'آبان 1400'!AQ797</f>
        <v>0</v>
      </c>
      <c r="AQ796" s="124">
        <f>'آبان 1400'!AR797</f>
        <v>0</v>
      </c>
      <c r="AR796" s="124">
        <f>'آبان 1400'!AS797</f>
        <v>0</v>
      </c>
      <c r="AS796" s="379">
        <f>'آبان 1400'!AT797</f>
        <v>0</v>
      </c>
      <c r="AT796" s="372">
        <f t="shared" si="535"/>
        <v>7224267.2836363632</v>
      </c>
      <c r="AU796" s="174">
        <f>'آبان 1400'!AV797</f>
        <v>5174646.5037818179</v>
      </c>
      <c r="AV796" s="142">
        <f>'آبان 1400'!AW797</f>
        <v>6693168.2836363632</v>
      </c>
      <c r="AW796" s="143">
        <f t="shared" si="536"/>
        <v>468521.77985454549</v>
      </c>
      <c r="AX796" s="76">
        <f t="shared" si="537"/>
        <v>0</v>
      </c>
      <c r="AY796" s="143">
        <f>'آبان 1400'!AZ797</f>
        <v>0</v>
      </c>
      <c r="AZ796" s="143">
        <f>'آبان 1400'!BA797</f>
        <v>0</v>
      </c>
      <c r="BA796" s="143">
        <f>'آبان 1400'!BB797</f>
        <v>0</v>
      </c>
      <c r="BB796" s="143">
        <f>'آبان 1400'!BC797</f>
        <v>0</v>
      </c>
      <c r="BC796" s="143">
        <f>'آبان 1400'!BD797</f>
        <v>0</v>
      </c>
      <c r="BD796" s="143">
        <f>'آبان 1400'!BE797</f>
        <v>0</v>
      </c>
      <c r="BE796" s="143">
        <f>'آبان 1400'!BF797</f>
        <v>0</v>
      </c>
      <c r="BF796" s="144">
        <f t="shared" si="538"/>
        <v>468521.77985454549</v>
      </c>
      <c r="BG796" s="141">
        <f t="shared" si="539"/>
        <v>6755745</v>
      </c>
      <c r="BH796" s="145">
        <f t="shared" si="540"/>
        <v>7224267.2836363632</v>
      </c>
      <c r="BI796" s="128">
        <f t="shared" si="533"/>
        <v>442582.5</v>
      </c>
      <c r="BJ796" s="146">
        <f t="shared" si="541"/>
        <v>221291.25</v>
      </c>
      <c r="BK796" s="146">
        <f t="shared" si="542"/>
        <v>66387.375</v>
      </c>
      <c r="BL796" s="147">
        <f t="shared" si="543"/>
        <v>112000</v>
      </c>
      <c r="BM796" s="383">
        <v>0</v>
      </c>
      <c r="BN796" s="148">
        <f t="shared" si="544"/>
        <v>8066528.4086363632</v>
      </c>
      <c r="BO796" s="149">
        <f t="shared" si="545"/>
        <v>6693168.2836363632</v>
      </c>
      <c r="BP796" s="150">
        <f t="shared" si="546"/>
        <v>1539428.7052363637</v>
      </c>
      <c r="BQ796" s="151">
        <f t="shared" si="528"/>
        <v>9605957.1138727274</v>
      </c>
      <c r="BR796" s="152">
        <f t="shared" si="529"/>
        <v>10080</v>
      </c>
      <c r="BS796" s="148">
        <f t="shared" si="530"/>
        <v>9616037.1138727274</v>
      </c>
      <c r="BT796" s="136">
        <v>0</v>
      </c>
      <c r="BU796" s="149">
        <f t="shared" si="547"/>
        <v>806652.84086363635</v>
      </c>
      <c r="BV796" s="153">
        <f t="shared" si="548"/>
        <v>403326.42043181817</v>
      </c>
      <c r="BW796" s="134">
        <f t="shared" si="549"/>
        <v>8406057.8525772728</v>
      </c>
      <c r="BX796" s="148">
        <f t="shared" si="550"/>
        <v>730261.125</v>
      </c>
      <c r="BY796" s="135">
        <f t="shared" si="551"/>
        <v>7675796.7275772728</v>
      </c>
      <c r="BZ796" s="64"/>
      <c r="CA796" s="196"/>
      <c r="CD796" s="400">
        <f>'آبان 1400'!AU797</f>
        <v>7224267.2836363632</v>
      </c>
      <c r="CE796" s="401">
        <f>'آبان 1400'!AV797</f>
        <v>5174646.5037818179</v>
      </c>
      <c r="CF796" s="401">
        <f>'آبان 1400'!AW797</f>
        <v>6693168.2836363632</v>
      </c>
      <c r="CG796" s="401">
        <f>'آبان 1400'!AX797</f>
        <v>468521.77985454549</v>
      </c>
      <c r="CH796" s="401">
        <f>'آبان 1400'!AY797</f>
        <v>0</v>
      </c>
      <c r="CI796" s="401">
        <f>'آبان 1400'!AZ797</f>
        <v>0</v>
      </c>
      <c r="CJ796" s="401">
        <f>'آبان 1400'!BA797</f>
        <v>0</v>
      </c>
      <c r="CK796" s="401">
        <f>'آبان 1400'!BB797</f>
        <v>0</v>
      </c>
      <c r="CL796" s="401">
        <f>'آبان 1400'!BC797</f>
        <v>0</v>
      </c>
      <c r="CM796" s="401">
        <f>'آبان 1400'!BD797</f>
        <v>0</v>
      </c>
      <c r="CN796" s="401">
        <f>'آبان 1400'!BE797</f>
        <v>0</v>
      </c>
      <c r="CO796" s="401">
        <f>'آبان 1400'!BF797</f>
        <v>0</v>
      </c>
      <c r="CP796" s="401">
        <f>'آبان 1400'!BG797</f>
        <v>468521.77985454549</v>
      </c>
      <c r="CQ796" s="401">
        <f>'آبان 1400'!BH797</f>
        <v>6755745</v>
      </c>
      <c r="CR796" s="401">
        <f t="shared" si="552"/>
        <v>7224267.2836363632</v>
      </c>
      <c r="CS796" s="56">
        <f t="shared" si="570"/>
        <v>442582.5</v>
      </c>
      <c r="CT796" s="400">
        <f t="shared" si="553"/>
        <v>221291.25</v>
      </c>
      <c r="CU796" s="401">
        <f t="shared" si="554"/>
        <v>66387.375</v>
      </c>
      <c r="CV796" s="401">
        <f t="shared" si="555"/>
        <v>112000</v>
      </c>
      <c r="CW796" s="56">
        <v>0</v>
      </c>
      <c r="CX796" s="401">
        <f t="shared" si="556"/>
        <v>8066528.4086363632</v>
      </c>
      <c r="CY796" s="401">
        <f t="shared" si="557"/>
        <v>6693168.2836363632</v>
      </c>
      <c r="CZ796" s="401">
        <f t="shared" si="558"/>
        <v>1539428.7052363637</v>
      </c>
      <c r="DA796" s="401">
        <f t="shared" si="559"/>
        <v>9605957.1138727274</v>
      </c>
      <c r="DB796" s="401">
        <f t="shared" si="560"/>
        <v>10080</v>
      </c>
      <c r="DC796" s="401">
        <f t="shared" si="561"/>
        <v>9616037.1138727274</v>
      </c>
      <c r="DD796" s="406">
        <v>0</v>
      </c>
      <c r="DE796" s="401">
        <f t="shared" si="562"/>
        <v>806652.84086363635</v>
      </c>
      <c r="DF796" s="401">
        <f t="shared" si="563"/>
        <v>403326.42043181817</v>
      </c>
      <c r="DG796" s="401">
        <f t="shared" si="564"/>
        <v>8406057.8525772728</v>
      </c>
      <c r="DH796" s="401">
        <f t="shared" si="565"/>
        <v>730261.125</v>
      </c>
      <c r="DI796" s="401">
        <f t="shared" si="566"/>
        <v>7675796.7275772728</v>
      </c>
      <c r="DJ796" s="401">
        <f t="shared" si="567"/>
        <v>0</v>
      </c>
      <c r="DL796" s="408">
        <f t="shared" si="568"/>
        <v>6638737.5</v>
      </c>
      <c r="DM796" s="408">
        <f t="shared" si="569"/>
        <v>-6196155</v>
      </c>
    </row>
    <row r="797" spans="1:117" s="56" customFormat="1" ht="21" x14ac:dyDescent="0.2">
      <c r="A797" s="192">
        <f t="shared" si="534"/>
        <v>2655495</v>
      </c>
      <c r="B797" s="137">
        <f>'آبان 1400'!B798</f>
        <v>792</v>
      </c>
      <c r="C797" s="137">
        <f>'آبان 1400'!C798</f>
        <v>156</v>
      </c>
      <c r="D797" s="137">
        <f>'آبان 1400'!D798</f>
        <v>0</v>
      </c>
      <c r="E797" s="137" t="str">
        <f>'آبان 1400'!E798</f>
        <v>علی</v>
      </c>
      <c r="F797" s="137" t="str">
        <f>'آبان 1400'!F798</f>
        <v>آبنیکی</v>
      </c>
      <c r="G797" s="137" t="str">
        <f>'آبان 1400'!G798</f>
        <v>نگهبان</v>
      </c>
      <c r="H797" s="137" t="str">
        <f>'آبان 1400'!H798</f>
        <v>تهران</v>
      </c>
      <c r="I797" s="137" t="str">
        <f>'آبان 1400'!I798</f>
        <v>374-700-4397826-1</v>
      </c>
      <c r="J797" s="137" t="str">
        <f>'آبان 1400'!J798</f>
        <v>0453229069</v>
      </c>
      <c r="K797" s="137">
        <f>'آبان 1400'!K798</f>
        <v>0</v>
      </c>
      <c r="L797" s="137" t="str">
        <f>'آبان 1400'!L798</f>
        <v>تهران</v>
      </c>
      <c r="M797" s="137" t="str">
        <f>'آبان 1400'!M798</f>
        <v>نگهبان</v>
      </c>
      <c r="N797" s="121" t="str">
        <f>'آبان 1400'!N798</f>
        <v>*</v>
      </c>
      <c r="O797" s="120">
        <f>'آبان 1400'!O798</f>
        <v>0</v>
      </c>
      <c r="P797" s="122">
        <f>'آبان 1400'!P798</f>
        <v>0</v>
      </c>
      <c r="Q797" s="362">
        <f>'آبان 1400'!Q798</f>
        <v>23</v>
      </c>
      <c r="R797" s="362">
        <f>'آبان 1400'!R798</f>
        <v>92</v>
      </c>
      <c r="S797" s="362">
        <f>'آبان 1400'!S798</f>
        <v>84</v>
      </c>
      <c r="T797" s="362">
        <f>'آبان 1400'!T798</f>
        <v>22.49</v>
      </c>
      <c r="U797" s="138">
        <f>'آبان 1400'!U798</f>
        <v>0</v>
      </c>
      <c r="V797" s="121">
        <f>'آبان 1400'!W798</f>
        <v>0</v>
      </c>
      <c r="W797" s="122">
        <f>'آبان 1400'!X798</f>
        <v>0</v>
      </c>
      <c r="X797" s="370">
        <f>'آبان 1400'!Y798</f>
        <v>0</v>
      </c>
      <c r="Y797" s="370">
        <f>'آبان 1400'!Z798</f>
        <v>0</v>
      </c>
      <c r="Z797" s="139">
        <f>'آبان 1400'!AA798</f>
        <v>885165</v>
      </c>
      <c r="AA797" s="139">
        <f>'آبان 1400'!AB798</f>
        <v>0</v>
      </c>
      <c r="AB797" s="139">
        <f>'آبان 1400'!AC798</f>
        <v>885165</v>
      </c>
      <c r="AC797" s="139">
        <f>'آبان 1400'!AD798</f>
        <v>4500000</v>
      </c>
      <c r="AD797" s="139">
        <f>'آبان 1400'!AE798</f>
        <v>6000000</v>
      </c>
      <c r="AE797" s="140">
        <f>'آبان 1400'!AF798</f>
        <v>168986.04545454544</v>
      </c>
      <c r="AF797" s="123">
        <f>'آبان 1400'!AG798</f>
        <v>20358795</v>
      </c>
      <c r="AG797" s="124">
        <f>'آبان 1400'!AH798</f>
        <v>0</v>
      </c>
      <c r="AH797" s="124">
        <f>'آبان 1400'!AI798</f>
        <v>15546716.18181818</v>
      </c>
      <c r="AI797" s="124">
        <f>'آبان 1400'!AJ798</f>
        <v>0</v>
      </c>
      <c r="AJ797" s="124">
        <f>'آبان 1400'!AK798</f>
        <v>3450000.0000000005</v>
      </c>
      <c r="AK797" s="124">
        <f>'آبان 1400'!AL798</f>
        <v>4600000</v>
      </c>
      <c r="AL797" s="124">
        <f>'آبان 1400'!AM798</f>
        <v>3548706.9545454541</v>
      </c>
      <c r="AM797" s="124">
        <f>'آبان 1400'!AN798</f>
        <v>3800496.1622727267</v>
      </c>
      <c r="AN797" s="124">
        <f>'آبان 1400'!AO798</f>
        <v>0</v>
      </c>
      <c r="AO797" s="124">
        <f>'آبان 1400'!AP798</f>
        <v>4000000</v>
      </c>
      <c r="AP797" s="124">
        <f>'آبان 1400'!AQ798</f>
        <v>0</v>
      </c>
      <c r="AQ797" s="124">
        <f>'آبان 1400'!AR798</f>
        <v>0</v>
      </c>
      <c r="AR797" s="124">
        <f>'آبان 1400'!AS798</f>
        <v>0</v>
      </c>
      <c r="AS797" s="379">
        <f>'آبان 1400'!AT798</f>
        <v>0</v>
      </c>
      <c r="AT797" s="372">
        <f t="shared" si="535"/>
        <v>55304714.298636362</v>
      </c>
      <c r="AU797" s="174">
        <f>'آبان 1400'!AV798</f>
        <v>39383384.297731817</v>
      </c>
      <c r="AV797" s="142">
        <f>'آبان 1400'!AW798</f>
        <v>55304714.298636362</v>
      </c>
      <c r="AW797" s="143">
        <f t="shared" si="536"/>
        <v>3871330.0009045457</v>
      </c>
      <c r="AX797" s="76">
        <f t="shared" si="537"/>
        <v>0</v>
      </c>
      <c r="AY797" s="143">
        <f>'آبان 1400'!AZ798</f>
        <v>0</v>
      </c>
      <c r="AZ797" s="143">
        <f>'آبان 1400'!BA798</f>
        <v>0</v>
      </c>
      <c r="BA797" s="143">
        <f>'آبان 1400'!BB798</f>
        <v>0</v>
      </c>
      <c r="BB797" s="143">
        <f>'آبان 1400'!BC798</f>
        <v>0</v>
      </c>
      <c r="BC797" s="143">
        <f>'آبان 1400'!BD798</f>
        <v>0</v>
      </c>
      <c r="BD797" s="143">
        <f>'آبان 1400'!BE798</f>
        <v>0</v>
      </c>
      <c r="BE797" s="143">
        <f>'آبان 1400'!BF798</f>
        <v>0</v>
      </c>
      <c r="BF797" s="144">
        <f t="shared" si="538"/>
        <v>3871330.0009045457</v>
      </c>
      <c r="BG797" s="141">
        <f t="shared" si="539"/>
        <v>51433384</v>
      </c>
      <c r="BH797" s="145">
        <f t="shared" si="540"/>
        <v>55304714.298636362</v>
      </c>
      <c r="BI797" s="128">
        <f t="shared" si="533"/>
        <v>3393132.5</v>
      </c>
      <c r="BJ797" s="146">
        <f t="shared" si="541"/>
        <v>1696566.25</v>
      </c>
      <c r="BK797" s="146">
        <f t="shared" si="542"/>
        <v>508969.875</v>
      </c>
      <c r="BL797" s="147">
        <f t="shared" si="543"/>
        <v>858666.66666666674</v>
      </c>
      <c r="BM797" s="383">
        <v>0</v>
      </c>
      <c r="BN797" s="148">
        <f t="shared" si="544"/>
        <v>61762049.590303026</v>
      </c>
      <c r="BO797" s="149">
        <f t="shared" si="545"/>
        <v>55304714.298636362</v>
      </c>
      <c r="BP797" s="150">
        <f t="shared" si="546"/>
        <v>12720084.288686363</v>
      </c>
      <c r="BQ797" s="151">
        <f t="shared" si="528"/>
        <v>74482133.878989384</v>
      </c>
      <c r="BR797" s="152">
        <f t="shared" si="529"/>
        <v>77280</v>
      </c>
      <c r="BS797" s="148">
        <f t="shared" si="530"/>
        <v>74559413.878989384</v>
      </c>
      <c r="BT797" s="136">
        <v>0</v>
      </c>
      <c r="BU797" s="149">
        <f t="shared" si="547"/>
        <v>6176204.9590303032</v>
      </c>
      <c r="BV797" s="153">
        <f t="shared" si="548"/>
        <v>3088102.4795151516</v>
      </c>
      <c r="BW797" s="134">
        <f t="shared" si="549"/>
        <v>65295106.440443933</v>
      </c>
      <c r="BX797" s="148">
        <f t="shared" si="550"/>
        <v>5598668.625</v>
      </c>
      <c r="BY797" s="135">
        <f t="shared" si="551"/>
        <v>59696437.815443933</v>
      </c>
      <c r="BZ797" s="64"/>
      <c r="CA797" s="196"/>
      <c r="CD797" s="400">
        <f>'آبان 1400'!AU798</f>
        <v>55304714.298636362</v>
      </c>
      <c r="CE797" s="401">
        <f>'آبان 1400'!AV798</f>
        <v>39383384.297731817</v>
      </c>
      <c r="CF797" s="401">
        <f>'آبان 1400'!AW798</f>
        <v>55304714.298636362</v>
      </c>
      <c r="CG797" s="401">
        <f>'آبان 1400'!AX798</f>
        <v>3871330.0009045457</v>
      </c>
      <c r="CH797" s="401">
        <f>'آبان 1400'!AY798</f>
        <v>0</v>
      </c>
      <c r="CI797" s="401">
        <f>'آبان 1400'!AZ798</f>
        <v>0</v>
      </c>
      <c r="CJ797" s="401">
        <f>'آبان 1400'!BA798</f>
        <v>0</v>
      </c>
      <c r="CK797" s="401">
        <f>'آبان 1400'!BB798</f>
        <v>0</v>
      </c>
      <c r="CL797" s="401">
        <f>'آبان 1400'!BC798</f>
        <v>0</v>
      </c>
      <c r="CM797" s="401">
        <f>'آبان 1400'!BD798</f>
        <v>0</v>
      </c>
      <c r="CN797" s="401">
        <f>'آبان 1400'!BE798</f>
        <v>0</v>
      </c>
      <c r="CO797" s="401">
        <f>'آبان 1400'!BF798</f>
        <v>0</v>
      </c>
      <c r="CP797" s="401">
        <f>'آبان 1400'!BG798</f>
        <v>3871330.0009045457</v>
      </c>
      <c r="CQ797" s="401">
        <f>'آبان 1400'!BH798</f>
        <v>51433384</v>
      </c>
      <c r="CR797" s="401">
        <f t="shared" si="552"/>
        <v>55304714.298636362</v>
      </c>
      <c r="CS797" s="56">
        <f t="shared" si="570"/>
        <v>3393132.5</v>
      </c>
      <c r="CT797" s="400">
        <f t="shared" si="553"/>
        <v>1696566.25</v>
      </c>
      <c r="CU797" s="401">
        <f t="shared" si="554"/>
        <v>508969.875</v>
      </c>
      <c r="CV797" s="401">
        <f t="shared" si="555"/>
        <v>858666.66666666674</v>
      </c>
      <c r="CW797" s="56">
        <v>0</v>
      </c>
      <c r="CX797" s="401">
        <f t="shared" si="556"/>
        <v>61762049.590303026</v>
      </c>
      <c r="CY797" s="401">
        <f t="shared" si="557"/>
        <v>55304714.298636362</v>
      </c>
      <c r="CZ797" s="401">
        <f t="shared" si="558"/>
        <v>12720084.288686363</v>
      </c>
      <c r="DA797" s="401">
        <f t="shared" si="559"/>
        <v>74482133.878989384</v>
      </c>
      <c r="DB797" s="401">
        <f t="shared" si="560"/>
        <v>77280</v>
      </c>
      <c r="DC797" s="401">
        <f t="shared" si="561"/>
        <v>74559413.878989384</v>
      </c>
      <c r="DD797" s="406">
        <v>0</v>
      </c>
      <c r="DE797" s="401">
        <f t="shared" si="562"/>
        <v>6176204.9590303032</v>
      </c>
      <c r="DF797" s="401">
        <f t="shared" si="563"/>
        <v>3088102.4795151516</v>
      </c>
      <c r="DG797" s="401">
        <f t="shared" si="564"/>
        <v>65295106.440443933</v>
      </c>
      <c r="DH797" s="401">
        <f t="shared" si="565"/>
        <v>5598668.625</v>
      </c>
      <c r="DI797" s="401">
        <f t="shared" si="566"/>
        <v>59696437.815443933</v>
      </c>
      <c r="DJ797" s="401">
        <f t="shared" si="567"/>
        <v>0</v>
      </c>
      <c r="DL797" s="408">
        <f t="shared" si="568"/>
        <v>6638737.5</v>
      </c>
      <c r="DM797" s="408">
        <f t="shared" si="569"/>
        <v>-3245605</v>
      </c>
    </row>
    <row r="798" spans="1:117" s="56" customFormat="1" ht="21" x14ac:dyDescent="0.2">
      <c r="A798" s="192">
        <f t="shared" si="534"/>
        <v>2655495</v>
      </c>
      <c r="B798" s="137">
        <f>'آبان 1400'!B799</f>
        <v>793</v>
      </c>
      <c r="C798" s="137">
        <f>'آبان 1400'!C799</f>
        <v>157</v>
      </c>
      <c r="D798" s="137">
        <f>'آبان 1400'!D799</f>
        <v>0</v>
      </c>
      <c r="E798" s="137" t="str">
        <f>'آبان 1400'!E799</f>
        <v>امیرحسین</v>
      </c>
      <c r="F798" s="137" t="str">
        <f>'آبان 1400'!F799</f>
        <v>کریمی</v>
      </c>
      <c r="G798" s="137" t="str">
        <f>'آبان 1400'!G799</f>
        <v>نگهبان</v>
      </c>
      <c r="H798" s="137" t="str">
        <f>'آبان 1400'!H799</f>
        <v>تهران</v>
      </c>
      <c r="I798" s="137" t="str">
        <f>'آبان 1400'!I799</f>
        <v>124-813-3753606-1</v>
      </c>
      <c r="J798" s="137" t="str">
        <f>'آبان 1400'!J799</f>
        <v>0082442789</v>
      </c>
      <c r="K798" s="137" t="str">
        <f>'آبان 1400'!K799</f>
        <v>0021261897</v>
      </c>
      <c r="L798" s="137" t="str">
        <f>'آبان 1400'!L799</f>
        <v>تهران</v>
      </c>
      <c r="M798" s="137" t="str">
        <f>'آبان 1400'!M799</f>
        <v>نگهبان</v>
      </c>
      <c r="N798" s="121" t="str">
        <f>'آبان 1400'!N799</f>
        <v>*</v>
      </c>
      <c r="O798" s="120">
        <f>'آبان 1400'!O799</f>
        <v>0</v>
      </c>
      <c r="P798" s="122">
        <f>'آبان 1400'!P799</f>
        <v>0</v>
      </c>
      <c r="Q798" s="362">
        <f>'آبان 1400'!Q799</f>
        <v>30</v>
      </c>
      <c r="R798" s="362">
        <f>'آبان 1400'!R799</f>
        <v>120</v>
      </c>
      <c r="S798" s="362">
        <f>'آبان 1400'!S799</f>
        <v>110</v>
      </c>
      <c r="T798" s="362">
        <f>'آبان 1400'!T799</f>
        <v>29.33</v>
      </c>
      <c r="U798" s="138">
        <f>'آبان 1400'!U799</f>
        <v>0</v>
      </c>
      <c r="V798" s="121">
        <f>'آبان 1400'!W799</f>
        <v>0</v>
      </c>
      <c r="W798" s="122">
        <f>'آبان 1400'!X799</f>
        <v>0</v>
      </c>
      <c r="X798" s="370">
        <f>'آبان 1400'!Y799</f>
        <v>0</v>
      </c>
      <c r="Y798" s="370">
        <f>'آبان 1400'!Z799</f>
        <v>0</v>
      </c>
      <c r="Z798" s="139">
        <f>'آبان 1400'!AA799</f>
        <v>885165</v>
      </c>
      <c r="AA798" s="139">
        <f>'آبان 1400'!AB799</f>
        <v>0</v>
      </c>
      <c r="AB798" s="139">
        <f>'آبان 1400'!AC799</f>
        <v>885165</v>
      </c>
      <c r="AC798" s="139">
        <f>'آبان 1400'!AD799</f>
        <v>4500000</v>
      </c>
      <c r="AD798" s="139">
        <f>'آبان 1400'!AE799</f>
        <v>6000000</v>
      </c>
      <c r="AE798" s="140">
        <f>'آبان 1400'!AF799</f>
        <v>168986.04545454544</v>
      </c>
      <c r="AF798" s="123">
        <f>'آبان 1400'!AG799</f>
        <v>26554950</v>
      </c>
      <c r="AG798" s="124">
        <f>'آبان 1400'!AH799</f>
        <v>0</v>
      </c>
      <c r="AH798" s="124">
        <f>'آبان 1400'!AI799</f>
        <v>20278325.454545453</v>
      </c>
      <c r="AI798" s="124">
        <f>'آبان 1400'!AJ799</f>
        <v>0</v>
      </c>
      <c r="AJ798" s="124">
        <f>'آبان 1400'!AK799</f>
        <v>4500000</v>
      </c>
      <c r="AK798" s="124">
        <f>'آبان 1400'!AL799</f>
        <v>6000000</v>
      </c>
      <c r="AL798" s="124">
        <f>'آبان 1400'!AM799</f>
        <v>4647116.25</v>
      </c>
      <c r="AM798" s="124">
        <f>'آبان 1400'!AN799</f>
        <v>4956360.7131818179</v>
      </c>
      <c r="AN798" s="124">
        <f>'آبان 1400'!AO799</f>
        <v>0</v>
      </c>
      <c r="AO798" s="124">
        <f>'آبان 1400'!AP799</f>
        <v>3000000</v>
      </c>
      <c r="AP798" s="124">
        <f>'آبان 1400'!AQ799</f>
        <v>0</v>
      </c>
      <c r="AQ798" s="124">
        <f>'آبان 1400'!AR799</f>
        <v>0</v>
      </c>
      <c r="AR798" s="124">
        <f>'آبان 1400'!AS799</f>
        <v>0</v>
      </c>
      <c r="AS798" s="379">
        <f>'آبان 1400'!AT799</f>
        <v>0</v>
      </c>
      <c r="AT798" s="372">
        <f t="shared" si="535"/>
        <v>69936752.417727262</v>
      </c>
      <c r="AU798" s="174">
        <f>'آبان 1400'!AV799</f>
        <v>51541179.748486355</v>
      </c>
      <c r="AV798" s="142">
        <f>'آبان 1400'!AW799</f>
        <v>69936752.417727262</v>
      </c>
      <c r="AW798" s="143">
        <f t="shared" si="536"/>
        <v>4895572.6692409087</v>
      </c>
      <c r="AX798" s="76">
        <f t="shared" si="537"/>
        <v>1154117.9748486355</v>
      </c>
      <c r="AY798" s="143">
        <f>'آبان 1400'!AZ799</f>
        <v>0</v>
      </c>
      <c r="AZ798" s="143">
        <f>'آبان 1400'!BA799</f>
        <v>0</v>
      </c>
      <c r="BA798" s="143">
        <f>'آبان 1400'!BB799</f>
        <v>0</v>
      </c>
      <c r="BB798" s="143">
        <f>'آبان 1400'!BC799</f>
        <v>0</v>
      </c>
      <c r="BC798" s="143">
        <f>'آبان 1400'!BD799</f>
        <v>0</v>
      </c>
      <c r="BD798" s="143">
        <f>'آبان 1400'!BE799</f>
        <v>0</v>
      </c>
      <c r="BE798" s="143">
        <f>'آبان 1400'!BF799</f>
        <v>0</v>
      </c>
      <c r="BF798" s="144">
        <f t="shared" si="538"/>
        <v>6049690.6440895442</v>
      </c>
      <c r="BG798" s="141">
        <f t="shared" si="539"/>
        <v>63887061</v>
      </c>
      <c r="BH798" s="145">
        <f t="shared" si="540"/>
        <v>69936752.417727262</v>
      </c>
      <c r="BI798" s="128">
        <f t="shared" si="533"/>
        <v>4425825</v>
      </c>
      <c r="BJ798" s="146">
        <f t="shared" si="541"/>
        <v>2212912.5</v>
      </c>
      <c r="BK798" s="146">
        <f t="shared" si="542"/>
        <v>663873.75</v>
      </c>
      <c r="BL798" s="147">
        <f t="shared" si="543"/>
        <v>1120000</v>
      </c>
      <c r="BM798" s="383">
        <v>0</v>
      </c>
      <c r="BN798" s="148">
        <f t="shared" si="544"/>
        <v>78359363.667727262</v>
      </c>
      <c r="BO798" s="149">
        <f t="shared" si="545"/>
        <v>69936752.417727262</v>
      </c>
      <c r="BP798" s="150">
        <f t="shared" si="546"/>
        <v>16085453.056077272</v>
      </c>
      <c r="BQ798" s="151">
        <f t="shared" si="528"/>
        <v>94444816.723804533</v>
      </c>
      <c r="BR798" s="152">
        <f t="shared" si="529"/>
        <v>100800</v>
      </c>
      <c r="BS798" s="148">
        <f t="shared" si="530"/>
        <v>94545616.723804533</v>
      </c>
      <c r="BT798" s="136">
        <v>0</v>
      </c>
      <c r="BU798" s="149">
        <f t="shared" si="547"/>
        <v>7835936.3667727262</v>
      </c>
      <c r="BV798" s="153">
        <f t="shared" si="548"/>
        <v>3917968.1833863631</v>
      </c>
      <c r="BW798" s="134">
        <f t="shared" si="549"/>
        <v>82791712.173645437</v>
      </c>
      <c r="BX798" s="148">
        <f t="shared" si="550"/>
        <v>7302611.25</v>
      </c>
      <c r="BY798" s="135">
        <f t="shared" si="551"/>
        <v>75489100.923645437</v>
      </c>
      <c r="BZ798" s="64"/>
      <c r="CA798" s="196"/>
      <c r="CD798" s="400">
        <f>'آبان 1400'!AU799</f>
        <v>69936752.417727262</v>
      </c>
      <c r="CE798" s="401">
        <f>'آبان 1400'!AV799</f>
        <v>51541179.748486355</v>
      </c>
      <c r="CF798" s="401">
        <f>'آبان 1400'!AW799</f>
        <v>69936752.417727262</v>
      </c>
      <c r="CG798" s="401">
        <f>'آبان 1400'!AX799</f>
        <v>4895572.6692409087</v>
      </c>
      <c r="CH798" s="401">
        <f>'آبان 1400'!AY799</f>
        <v>1154117.9748486355</v>
      </c>
      <c r="CI798" s="401">
        <f>'آبان 1400'!AZ799</f>
        <v>0</v>
      </c>
      <c r="CJ798" s="401">
        <f>'آبان 1400'!BA799</f>
        <v>0</v>
      </c>
      <c r="CK798" s="401">
        <f>'آبان 1400'!BB799</f>
        <v>0</v>
      </c>
      <c r="CL798" s="401">
        <f>'آبان 1400'!BC799</f>
        <v>0</v>
      </c>
      <c r="CM798" s="401">
        <f>'آبان 1400'!BD799</f>
        <v>0</v>
      </c>
      <c r="CN798" s="401">
        <f>'آبان 1400'!BE799</f>
        <v>0</v>
      </c>
      <c r="CO798" s="401">
        <f>'آبان 1400'!BF799</f>
        <v>0</v>
      </c>
      <c r="CP798" s="401">
        <f>'آبان 1400'!BG799</f>
        <v>6049690.6440895442</v>
      </c>
      <c r="CQ798" s="401">
        <f>'آبان 1400'!BH799</f>
        <v>63887061</v>
      </c>
      <c r="CR798" s="401">
        <f t="shared" si="552"/>
        <v>69936752.417727262</v>
      </c>
      <c r="CS798" s="56">
        <f t="shared" si="570"/>
        <v>4425825</v>
      </c>
      <c r="CT798" s="400">
        <f t="shared" si="553"/>
        <v>2212912.5</v>
      </c>
      <c r="CU798" s="401">
        <f t="shared" si="554"/>
        <v>663873.75</v>
      </c>
      <c r="CV798" s="401">
        <f t="shared" si="555"/>
        <v>1120000</v>
      </c>
      <c r="CW798" s="56">
        <v>0</v>
      </c>
      <c r="CX798" s="401">
        <f t="shared" si="556"/>
        <v>78359363.667727262</v>
      </c>
      <c r="CY798" s="401">
        <f t="shared" si="557"/>
        <v>69936752.417727262</v>
      </c>
      <c r="CZ798" s="401">
        <f t="shared" si="558"/>
        <v>16085453.056077272</v>
      </c>
      <c r="DA798" s="401">
        <f t="shared" si="559"/>
        <v>94444816.723804533</v>
      </c>
      <c r="DB798" s="401">
        <f t="shared" si="560"/>
        <v>100800</v>
      </c>
      <c r="DC798" s="401">
        <f t="shared" si="561"/>
        <v>94545616.723804533</v>
      </c>
      <c r="DD798" s="406">
        <v>0</v>
      </c>
      <c r="DE798" s="401">
        <f t="shared" si="562"/>
        <v>7835936.3667727262</v>
      </c>
      <c r="DF798" s="401">
        <f t="shared" si="563"/>
        <v>3917968.1833863631</v>
      </c>
      <c r="DG798" s="401">
        <f t="shared" si="564"/>
        <v>82791712.173645437</v>
      </c>
      <c r="DH798" s="401">
        <f t="shared" si="565"/>
        <v>7302611.25</v>
      </c>
      <c r="DI798" s="401">
        <f t="shared" si="566"/>
        <v>75489100.923645437</v>
      </c>
      <c r="DJ798" s="401">
        <f t="shared" si="567"/>
        <v>0</v>
      </c>
      <c r="DL798" s="408">
        <f t="shared" si="568"/>
        <v>6638737.5</v>
      </c>
      <c r="DM798" s="408">
        <f t="shared" si="569"/>
        <v>-2212912.5</v>
      </c>
    </row>
    <row r="799" spans="1:117" s="56" customFormat="1" ht="21" x14ac:dyDescent="0.2">
      <c r="A799" s="192">
        <f t="shared" si="534"/>
        <v>2655495</v>
      </c>
      <c r="B799" s="137">
        <f>'آبان 1400'!B800</f>
        <v>794</v>
      </c>
      <c r="C799" s="137">
        <f>'آبان 1400'!C800</f>
        <v>224</v>
      </c>
      <c r="D799" s="137">
        <f>'آبان 1400'!D800</f>
        <v>0</v>
      </c>
      <c r="E799" s="137" t="str">
        <f>'آبان 1400'!E800</f>
        <v>سیدسعید</v>
      </c>
      <c r="F799" s="137" t="str">
        <f>'آبان 1400'!F800</f>
        <v xml:space="preserve">فرامرزی   </v>
      </c>
      <c r="G799" s="137" t="str">
        <f>'آبان 1400'!G800</f>
        <v>نگهبان</v>
      </c>
      <c r="H799" s="137" t="str">
        <f>'آبان 1400'!H800</f>
        <v>تهران</v>
      </c>
      <c r="I799" s="137" t="str">
        <f>'آبان 1400'!I800</f>
        <v>450-700-4401240-1</v>
      </c>
      <c r="J799" s="137" t="str">
        <f>'آبان 1400'!J800</f>
        <v>0430004362</v>
      </c>
      <c r="K799" s="137" t="str">
        <f>'آبان 1400'!K800</f>
        <v>0012191630</v>
      </c>
      <c r="L799" s="137" t="str">
        <f>'آبان 1400'!L800</f>
        <v>تهران</v>
      </c>
      <c r="M799" s="137" t="str">
        <f>'آبان 1400'!M800</f>
        <v>نگهبان</v>
      </c>
      <c r="N799" s="121" t="str">
        <f>'آبان 1400'!N800</f>
        <v>*</v>
      </c>
      <c r="O799" s="120">
        <f>'آبان 1400'!O800</f>
        <v>0</v>
      </c>
      <c r="P799" s="122">
        <f>'آبان 1400'!P800</f>
        <v>0</v>
      </c>
      <c r="Q799" s="362">
        <f>'آبان 1400'!Q800</f>
        <v>22</v>
      </c>
      <c r="R799" s="362">
        <f>'آبان 1400'!R800</f>
        <v>88</v>
      </c>
      <c r="S799" s="362">
        <f>'آبان 1400'!S800</f>
        <v>81</v>
      </c>
      <c r="T799" s="362">
        <f>'آبان 1400'!T800</f>
        <v>21.51</v>
      </c>
      <c r="U799" s="138">
        <f>'آبان 1400'!U800</f>
        <v>0</v>
      </c>
      <c r="V799" s="121">
        <f>'آبان 1400'!W800</f>
        <v>0</v>
      </c>
      <c r="W799" s="122">
        <f>'آبان 1400'!X800</f>
        <v>0</v>
      </c>
      <c r="X799" s="370">
        <f>'آبان 1400'!Y800</f>
        <v>0</v>
      </c>
      <c r="Y799" s="370">
        <f>'آبان 1400'!Z800</f>
        <v>0</v>
      </c>
      <c r="Z799" s="139">
        <f>'آبان 1400'!AA800</f>
        <v>885165</v>
      </c>
      <c r="AA799" s="139">
        <f>'آبان 1400'!AB800</f>
        <v>0</v>
      </c>
      <c r="AB799" s="139">
        <f>'آبان 1400'!AC800</f>
        <v>885165</v>
      </c>
      <c r="AC799" s="139">
        <f>'آبان 1400'!AD800</f>
        <v>4500000</v>
      </c>
      <c r="AD799" s="139">
        <f>'آبان 1400'!AE800</f>
        <v>6000000</v>
      </c>
      <c r="AE799" s="140">
        <f>'آبان 1400'!AF800</f>
        <v>168986.04545454544</v>
      </c>
      <c r="AF799" s="123">
        <f>'آبان 1400'!AG800</f>
        <v>19473630</v>
      </c>
      <c r="AG799" s="124">
        <f>'آبان 1400'!AH800</f>
        <v>0</v>
      </c>
      <c r="AH799" s="124">
        <f>'آبان 1400'!AI800</f>
        <v>14870771.999999998</v>
      </c>
      <c r="AI799" s="124">
        <f>'آبان 1400'!AJ800</f>
        <v>0</v>
      </c>
      <c r="AJ799" s="124">
        <f>'آبان 1400'!AK800</f>
        <v>3299999.9999999995</v>
      </c>
      <c r="AK799" s="124">
        <f>'آبان 1400'!AL800</f>
        <v>4400000</v>
      </c>
      <c r="AL799" s="124">
        <f>'آبان 1400'!AM800</f>
        <v>3421967.4204545454</v>
      </c>
      <c r="AM799" s="124">
        <f>'آبان 1400'!AN800</f>
        <v>3634889.8377272729</v>
      </c>
      <c r="AN799" s="124">
        <f>'آبان 1400'!AO800</f>
        <v>0</v>
      </c>
      <c r="AO799" s="124">
        <f>'آبان 1400'!AP800</f>
        <v>2200000</v>
      </c>
      <c r="AP799" s="124">
        <f>'آبان 1400'!AQ800</f>
        <v>0</v>
      </c>
      <c r="AQ799" s="124">
        <f>'آبان 1400'!AR800</f>
        <v>0</v>
      </c>
      <c r="AR799" s="124">
        <f>'آبان 1400'!AS800</f>
        <v>0</v>
      </c>
      <c r="AS799" s="379">
        <f>'آبان 1400'!AT800</f>
        <v>0</v>
      </c>
      <c r="AT799" s="372">
        <f t="shared" si="535"/>
        <v>51301259.258181818</v>
      </c>
      <c r="AU799" s="174">
        <f>'آبان 1400'!AV800</f>
        <v>37810171.110109091</v>
      </c>
      <c r="AV799" s="142">
        <f>'آبان 1400'!AW800</f>
        <v>51301259.258181818</v>
      </c>
      <c r="AW799" s="143">
        <f t="shared" si="536"/>
        <v>3591088.1480727275</v>
      </c>
      <c r="AX799" s="76">
        <f t="shared" si="537"/>
        <v>0</v>
      </c>
      <c r="AY799" s="143">
        <f>'آبان 1400'!AZ800</f>
        <v>0</v>
      </c>
      <c r="AZ799" s="143">
        <f>'آبان 1400'!BA800</f>
        <v>0</v>
      </c>
      <c r="BA799" s="143">
        <f>'آبان 1400'!BB800</f>
        <v>0</v>
      </c>
      <c r="BB799" s="143">
        <f>'آبان 1400'!BC800</f>
        <v>0</v>
      </c>
      <c r="BC799" s="143">
        <f>'آبان 1400'!BD800</f>
        <v>0</v>
      </c>
      <c r="BD799" s="143">
        <f>'آبان 1400'!BE800</f>
        <v>0</v>
      </c>
      <c r="BE799" s="143">
        <f>'آبان 1400'!BF800</f>
        <v>0</v>
      </c>
      <c r="BF799" s="144">
        <f t="shared" si="538"/>
        <v>3591088.1480727275</v>
      </c>
      <c r="BG799" s="141">
        <f t="shared" si="539"/>
        <v>47710171</v>
      </c>
      <c r="BH799" s="145">
        <f t="shared" si="540"/>
        <v>51301259.258181818</v>
      </c>
      <c r="BI799" s="128">
        <f t="shared" si="533"/>
        <v>3245605</v>
      </c>
      <c r="BJ799" s="146">
        <f t="shared" si="541"/>
        <v>1622802.5</v>
      </c>
      <c r="BK799" s="146">
        <f t="shared" si="542"/>
        <v>486840.75</v>
      </c>
      <c r="BL799" s="147">
        <f t="shared" si="543"/>
        <v>821333.33333333337</v>
      </c>
      <c r="BM799" s="383">
        <v>0</v>
      </c>
      <c r="BN799" s="148">
        <f t="shared" si="544"/>
        <v>57477840.841515154</v>
      </c>
      <c r="BO799" s="149">
        <f t="shared" si="545"/>
        <v>51301259.258181818</v>
      </c>
      <c r="BP799" s="150">
        <f t="shared" si="546"/>
        <v>11799289.629381819</v>
      </c>
      <c r="BQ799" s="151">
        <f t="shared" si="528"/>
        <v>69277130.470896974</v>
      </c>
      <c r="BR799" s="152">
        <f t="shared" si="529"/>
        <v>73920</v>
      </c>
      <c r="BS799" s="148">
        <f t="shared" si="530"/>
        <v>69351050.470896974</v>
      </c>
      <c r="BT799" s="136">
        <v>0</v>
      </c>
      <c r="BU799" s="149">
        <f t="shared" si="547"/>
        <v>5747784.0841515157</v>
      </c>
      <c r="BV799" s="153">
        <f t="shared" si="548"/>
        <v>2873892.0420757579</v>
      </c>
      <c r="BW799" s="134">
        <f t="shared" si="549"/>
        <v>60729374.3446697</v>
      </c>
      <c r="BX799" s="148">
        <f t="shared" si="550"/>
        <v>5355248.25</v>
      </c>
      <c r="BY799" s="135">
        <f t="shared" si="551"/>
        <v>55374126.0946697</v>
      </c>
      <c r="BZ799" s="64"/>
      <c r="CA799" s="196"/>
      <c r="CD799" s="400">
        <f>'آبان 1400'!AU800</f>
        <v>51301259.258181818</v>
      </c>
      <c r="CE799" s="401">
        <f>'آبان 1400'!AV800</f>
        <v>37810171.110109091</v>
      </c>
      <c r="CF799" s="401">
        <f>'آبان 1400'!AW800</f>
        <v>51301259.258181818</v>
      </c>
      <c r="CG799" s="401">
        <f>'آبان 1400'!AX800</f>
        <v>3591088.1480727275</v>
      </c>
      <c r="CH799" s="401">
        <f>'آبان 1400'!AY800</f>
        <v>0</v>
      </c>
      <c r="CI799" s="401">
        <f>'آبان 1400'!AZ800</f>
        <v>0</v>
      </c>
      <c r="CJ799" s="401">
        <f>'آبان 1400'!BA800</f>
        <v>0</v>
      </c>
      <c r="CK799" s="401">
        <f>'آبان 1400'!BB800</f>
        <v>0</v>
      </c>
      <c r="CL799" s="401">
        <f>'آبان 1400'!BC800</f>
        <v>0</v>
      </c>
      <c r="CM799" s="401">
        <f>'آبان 1400'!BD800</f>
        <v>0</v>
      </c>
      <c r="CN799" s="401">
        <f>'آبان 1400'!BE800</f>
        <v>0</v>
      </c>
      <c r="CO799" s="401">
        <f>'آبان 1400'!BF800</f>
        <v>0</v>
      </c>
      <c r="CP799" s="401">
        <f>'آبان 1400'!BG800</f>
        <v>3591088.1480727275</v>
      </c>
      <c r="CQ799" s="401">
        <f>'آبان 1400'!BH800</f>
        <v>47710171</v>
      </c>
      <c r="CR799" s="401">
        <f t="shared" si="552"/>
        <v>51301259.258181818</v>
      </c>
      <c r="CS799" s="56">
        <f t="shared" si="570"/>
        <v>3245605</v>
      </c>
      <c r="CT799" s="400">
        <f t="shared" si="553"/>
        <v>1622802.5</v>
      </c>
      <c r="CU799" s="401">
        <f t="shared" si="554"/>
        <v>486840.75</v>
      </c>
      <c r="CV799" s="401">
        <f t="shared" si="555"/>
        <v>821333.33333333337</v>
      </c>
      <c r="CW799" s="56">
        <v>0</v>
      </c>
      <c r="CX799" s="401">
        <f t="shared" si="556"/>
        <v>57477840.841515154</v>
      </c>
      <c r="CY799" s="401">
        <f t="shared" si="557"/>
        <v>51301259.258181818</v>
      </c>
      <c r="CZ799" s="401">
        <f t="shared" si="558"/>
        <v>11799289.629381819</v>
      </c>
      <c r="DA799" s="401">
        <f t="shared" si="559"/>
        <v>69277130.470896974</v>
      </c>
      <c r="DB799" s="401">
        <f t="shared" si="560"/>
        <v>73920</v>
      </c>
      <c r="DC799" s="401">
        <f t="shared" si="561"/>
        <v>69351050.470896974</v>
      </c>
      <c r="DD799" s="406">
        <v>0</v>
      </c>
      <c r="DE799" s="401">
        <f t="shared" si="562"/>
        <v>5747784.0841515157</v>
      </c>
      <c r="DF799" s="401">
        <f t="shared" si="563"/>
        <v>2873892.0420757579</v>
      </c>
      <c r="DG799" s="401">
        <f t="shared" si="564"/>
        <v>60729374.3446697</v>
      </c>
      <c r="DH799" s="401">
        <f t="shared" si="565"/>
        <v>5355248.25</v>
      </c>
      <c r="DI799" s="401">
        <f t="shared" si="566"/>
        <v>55374126.0946697</v>
      </c>
      <c r="DJ799" s="401">
        <f t="shared" si="567"/>
        <v>0</v>
      </c>
      <c r="DL799" s="408">
        <f t="shared" si="568"/>
        <v>6638737.5</v>
      </c>
      <c r="DM799" s="408">
        <f t="shared" si="569"/>
        <v>-3393132.5</v>
      </c>
    </row>
    <row r="800" spans="1:117" s="56" customFormat="1" ht="21" x14ac:dyDescent="0.2">
      <c r="A800" s="192">
        <f t="shared" si="534"/>
        <v>2655495</v>
      </c>
      <c r="B800" s="137">
        <f>'آبان 1400'!B801</f>
        <v>795</v>
      </c>
      <c r="C800" s="137">
        <f>'آبان 1400'!C801</f>
        <v>225</v>
      </c>
      <c r="D800" s="137">
        <f>'آبان 1400'!D801</f>
        <v>0</v>
      </c>
      <c r="E800" s="137" t="str">
        <f>'آبان 1400'!E801</f>
        <v xml:space="preserve">علیرضا </v>
      </c>
      <c r="F800" s="137" t="str">
        <f>'آبان 1400'!F801</f>
        <v xml:space="preserve">باقری   </v>
      </c>
      <c r="G800" s="137" t="str">
        <f>'آبان 1400'!G801</f>
        <v>نگهبان</v>
      </c>
      <c r="H800" s="137" t="str">
        <f>'آبان 1400'!H801</f>
        <v>ش.تهران</v>
      </c>
      <c r="I800" s="137" t="str">
        <f>'آبان 1400'!I801</f>
        <v>366-700-4162438-1</v>
      </c>
      <c r="J800" s="137" t="str">
        <f>'آبان 1400'!J801</f>
        <v>0430121903</v>
      </c>
      <c r="K800" s="137" t="str">
        <f>'آبان 1400'!K801</f>
        <v>0863780021</v>
      </c>
      <c r="L800" s="137" t="str">
        <f>'آبان 1400'!L801</f>
        <v>شمال ش تهران</v>
      </c>
      <c r="M800" s="137" t="str">
        <f>'آبان 1400'!M801</f>
        <v>نگهبان</v>
      </c>
      <c r="N800" s="121" t="str">
        <f>'آبان 1400'!N801</f>
        <v>*</v>
      </c>
      <c r="O800" s="120">
        <f>'آبان 1400'!O801</f>
        <v>0</v>
      </c>
      <c r="P800" s="122">
        <f>'آبان 1400'!P801</f>
        <v>0</v>
      </c>
      <c r="Q800" s="362">
        <f>'آبان 1400'!Q801</f>
        <v>30</v>
      </c>
      <c r="R800" s="362">
        <f>'آبان 1400'!R801</f>
        <v>120</v>
      </c>
      <c r="S800" s="362">
        <f>'آبان 1400'!S801</f>
        <v>110</v>
      </c>
      <c r="T800" s="362">
        <f>'آبان 1400'!T801</f>
        <v>29.33</v>
      </c>
      <c r="U800" s="138">
        <f>'آبان 1400'!U801</f>
        <v>0</v>
      </c>
      <c r="V800" s="121">
        <f>'آبان 1400'!W801</f>
        <v>0</v>
      </c>
      <c r="W800" s="122">
        <f>'آبان 1400'!X801</f>
        <v>0</v>
      </c>
      <c r="X800" s="370">
        <f>'آبان 1400'!Y801</f>
        <v>0</v>
      </c>
      <c r="Y800" s="370">
        <f>'آبان 1400'!Z801</f>
        <v>0</v>
      </c>
      <c r="Z800" s="139">
        <f>'آبان 1400'!AA801</f>
        <v>885165</v>
      </c>
      <c r="AA800" s="139">
        <f>'آبان 1400'!AB801</f>
        <v>0</v>
      </c>
      <c r="AB800" s="139">
        <f>'آبان 1400'!AC801</f>
        <v>885165</v>
      </c>
      <c r="AC800" s="139">
        <f>'آبان 1400'!AD801</f>
        <v>4500000</v>
      </c>
      <c r="AD800" s="139">
        <f>'آبان 1400'!AE801</f>
        <v>6000000</v>
      </c>
      <c r="AE800" s="140">
        <f>'آبان 1400'!AF801</f>
        <v>168986.04545454544</v>
      </c>
      <c r="AF800" s="123">
        <f>'آبان 1400'!AG801</f>
        <v>26554950</v>
      </c>
      <c r="AG800" s="124">
        <f>'آبان 1400'!AH801</f>
        <v>0</v>
      </c>
      <c r="AH800" s="124">
        <f>'آبان 1400'!AI801</f>
        <v>20278325.454545453</v>
      </c>
      <c r="AI800" s="124">
        <f>'آبان 1400'!AJ801</f>
        <v>0</v>
      </c>
      <c r="AJ800" s="124">
        <f>'آبان 1400'!AK801</f>
        <v>4500000</v>
      </c>
      <c r="AK800" s="124">
        <f>'آبان 1400'!AL801</f>
        <v>6000000</v>
      </c>
      <c r="AL800" s="124">
        <f>'آبان 1400'!AM801</f>
        <v>4647116.25</v>
      </c>
      <c r="AM800" s="124">
        <f>'آبان 1400'!AN801</f>
        <v>4956360.7131818179</v>
      </c>
      <c r="AN800" s="124">
        <f>'آبان 1400'!AO801</f>
        <v>0</v>
      </c>
      <c r="AO800" s="124">
        <f>'آبان 1400'!AP801</f>
        <v>5000000</v>
      </c>
      <c r="AP800" s="124">
        <f>'آبان 1400'!AQ801</f>
        <v>0</v>
      </c>
      <c r="AQ800" s="124">
        <f>'آبان 1400'!AR801</f>
        <v>0</v>
      </c>
      <c r="AR800" s="124">
        <f>'آبان 1400'!AS801</f>
        <v>0</v>
      </c>
      <c r="AS800" s="379">
        <f>'آبان 1400'!AT801</f>
        <v>0</v>
      </c>
      <c r="AT800" s="372">
        <f t="shared" si="535"/>
        <v>71936752.417727262</v>
      </c>
      <c r="AU800" s="174">
        <f>'آبان 1400'!AV801</f>
        <v>51401179.748486355</v>
      </c>
      <c r="AV800" s="142">
        <f>'آبان 1400'!AW801</f>
        <v>71936752.417727262</v>
      </c>
      <c r="AW800" s="143">
        <f t="shared" si="536"/>
        <v>5035572.6692409087</v>
      </c>
      <c r="AX800" s="76">
        <f t="shared" si="537"/>
        <v>1140117.9748486355</v>
      </c>
      <c r="AY800" s="143">
        <f>'آبان 1400'!AZ801</f>
        <v>0</v>
      </c>
      <c r="AZ800" s="143">
        <f>'آبان 1400'!BA801</f>
        <v>0</v>
      </c>
      <c r="BA800" s="143">
        <f>'آبان 1400'!BB801</f>
        <v>0</v>
      </c>
      <c r="BB800" s="143">
        <f>'آبان 1400'!BC801</f>
        <v>0</v>
      </c>
      <c r="BC800" s="143">
        <f>'آبان 1400'!BD801</f>
        <v>0</v>
      </c>
      <c r="BD800" s="143">
        <f>'آبان 1400'!BE801</f>
        <v>0</v>
      </c>
      <c r="BE800" s="143">
        <f>'آبان 1400'!BF801</f>
        <v>0</v>
      </c>
      <c r="BF800" s="144">
        <f t="shared" si="538"/>
        <v>6175690.6440895442</v>
      </c>
      <c r="BG800" s="141">
        <f t="shared" si="539"/>
        <v>65761061</v>
      </c>
      <c r="BH800" s="145">
        <f t="shared" si="540"/>
        <v>71936752.417727262</v>
      </c>
      <c r="BI800" s="128">
        <f t="shared" si="533"/>
        <v>4425825</v>
      </c>
      <c r="BJ800" s="146">
        <f t="shared" si="541"/>
        <v>2212912.5</v>
      </c>
      <c r="BK800" s="146">
        <f t="shared" si="542"/>
        <v>663873.75</v>
      </c>
      <c r="BL800" s="147">
        <f t="shared" si="543"/>
        <v>1120000</v>
      </c>
      <c r="BM800" s="383">
        <v>0</v>
      </c>
      <c r="BN800" s="148">
        <f t="shared" si="544"/>
        <v>80359363.667727262</v>
      </c>
      <c r="BO800" s="149">
        <f t="shared" si="545"/>
        <v>71936752.417727262</v>
      </c>
      <c r="BP800" s="150">
        <f t="shared" si="546"/>
        <v>16545453.056077272</v>
      </c>
      <c r="BQ800" s="151">
        <f t="shared" si="528"/>
        <v>96904816.723804533</v>
      </c>
      <c r="BR800" s="152">
        <f t="shared" si="529"/>
        <v>100800</v>
      </c>
      <c r="BS800" s="148">
        <f t="shared" si="530"/>
        <v>97005616.723804533</v>
      </c>
      <c r="BT800" s="136">
        <v>0</v>
      </c>
      <c r="BU800" s="149">
        <f t="shared" si="547"/>
        <v>8035936.3667727262</v>
      </c>
      <c r="BV800" s="153">
        <f t="shared" si="548"/>
        <v>4017968.1833863631</v>
      </c>
      <c r="BW800" s="134">
        <f t="shared" si="549"/>
        <v>84951712.173645437</v>
      </c>
      <c r="BX800" s="148">
        <f t="shared" si="550"/>
        <v>7302611.25</v>
      </c>
      <c r="BY800" s="135">
        <f t="shared" si="551"/>
        <v>77649100.923645437</v>
      </c>
      <c r="BZ800" s="64"/>
      <c r="CA800" s="196"/>
      <c r="CD800" s="400">
        <f>'آبان 1400'!AU801</f>
        <v>71936752.417727262</v>
      </c>
      <c r="CE800" s="401">
        <f>'آبان 1400'!AV801</f>
        <v>51401179.748486355</v>
      </c>
      <c r="CF800" s="401">
        <f>'آبان 1400'!AW801</f>
        <v>71936752.417727262</v>
      </c>
      <c r="CG800" s="401">
        <f>'آبان 1400'!AX801</f>
        <v>5035572.6692409087</v>
      </c>
      <c r="CH800" s="401">
        <f>'آبان 1400'!AY801</f>
        <v>1140117.9748486355</v>
      </c>
      <c r="CI800" s="401">
        <f>'آبان 1400'!AZ801</f>
        <v>0</v>
      </c>
      <c r="CJ800" s="401">
        <f>'آبان 1400'!BA801</f>
        <v>0</v>
      </c>
      <c r="CK800" s="401">
        <f>'آبان 1400'!BB801</f>
        <v>0</v>
      </c>
      <c r="CL800" s="401">
        <f>'آبان 1400'!BC801</f>
        <v>0</v>
      </c>
      <c r="CM800" s="401">
        <f>'آبان 1400'!BD801</f>
        <v>0</v>
      </c>
      <c r="CN800" s="401">
        <f>'آبان 1400'!BE801</f>
        <v>0</v>
      </c>
      <c r="CO800" s="401">
        <f>'آبان 1400'!BF801</f>
        <v>0</v>
      </c>
      <c r="CP800" s="401">
        <f>'آبان 1400'!BG801</f>
        <v>6175690.6440895442</v>
      </c>
      <c r="CQ800" s="401">
        <f>'آبان 1400'!BH801</f>
        <v>65761061</v>
      </c>
      <c r="CR800" s="401">
        <f t="shared" si="552"/>
        <v>71936752.417727262</v>
      </c>
      <c r="CS800" s="56">
        <f t="shared" si="570"/>
        <v>4425825</v>
      </c>
      <c r="CT800" s="400">
        <f t="shared" si="553"/>
        <v>2212912.5</v>
      </c>
      <c r="CU800" s="401">
        <f t="shared" si="554"/>
        <v>663873.75</v>
      </c>
      <c r="CV800" s="401">
        <f t="shared" si="555"/>
        <v>1120000</v>
      </c>
      <c r="CW800" s="56">
        <v>0</v>
      </c>
      <c r="CX800" s="401">
        <f t="shared" si="556"/>
        <v>80359363.667727262</v>
      </c>
      <c r="CY800" s="401">
        <f t="shared" si="557"/>
        <v>71936752.417727262</v>
      </c>
      <c r="CZ800" s="401">
        <f t="shared" si="558"/>
        <v>16545453.056077272</v>
      </c>
      <c r="DA800" s="401">
        <f t="shared" si="559"/>
        <v>96904816.723804533</v>
      </c>
      <c r="DB800" s="401">
        <f t="shared" si="560"/>
        <v>100800</v>
      </c>
      <c r="DC800" s="401">
        <f t="shared" si="561"/>
        <v>97005616.723804533</v>
      </c>
      <c r="DD800" s="406">
        <v>0</v>
      </c>
      <c r="DE800" s="401">
        <f t="shared" si="562"/>
        <v>8035936.3667727262</v>
      </c>
      <c r="DF800" s="401">
        <f t="shared" si="563"/>
        <v>4017968.1833863631</v>
      </c>
      <c r="DG800" s="401">
        <f t="shared" si="564"/>
        <v>84951712.173645437</v>
      </c>
      <c r="DH800" s="401">
        <f t="shared" si="565"/>
        <v>7302611.25</v>
      </c>
      <c r="DI800" s="401">
        <f t="shared" si="566"/>
        <v>77649100.923645437</v>
      </c>
      <c r="DJ800" s="401">
        <f t="shared" si="567"/>
        <v>0</v>
      </c>
      <c r="DL800" s="408">
        <f t="shared" si="568"/>
        <v>6638737.5</v>
      </c>
      <c r="DM800" s="408">
        <f t="shared" si="569"/>
        <v>-2212912.5</v>
      </c>
    </row>
    <row r="801" spans="1:117" s="56" customFormat="1" ht="21" x14ac:dyDescent="0.2">
      <c r="A801" s="192">
        <f t="shared" si="534"/>
        <v>2655495</v>
      </c>
      <c r="B801" s="137">
        <f>'آبان 1400'!B802</f>
        <v>796</v>
      </c>
      <c r="C801" s="137">
        <f>'آبان 1400'!C802</f>
        <v>226</v>
      </c>
      <c r="D801" s="137">
        <f>'آبان 1400'!D802</f>
        <v>0</v>
      </c>
      <c r="E801" s="137" t="str">
        <f>'آبان 1400'!E802</f>
        <v>مهدی</v>
      </c>
      <c r="F801" s="137" t="str">
        <f>'آبان 1400'!F802</f>
        <v>محمدقاسملو</v>
      </c>
      <c r="G801" s="137" t="str">
        <f>'آبان 1400'!G802</f>
        <v>نگهبان</v>
      </c>
      <c r="H801" s="137" t="str">
        <f>'آبان 1400'!H802</f>
        <v>ش.تهران</v>
      </c>
      <c r="I801" s="137" t="str">
        <f>'آبان 1400'!I802</f>
        <v>394-700-4392092-1</v>
      </c>
      <c r="J801" s="137" t="str">
        <f>'آبان 1400'!J802</f>
        <v>0062279734</v>
      </c>
      <c r="K801" s="137" t="str">
        <f>'آبان 1400'!K802</f>
        <v>0026142790</v>
      </c>
      <c r="L801" s="137" t="str">
        <f>'آبان 1400'!L802</f>
        <v>جنوب ش تهران</v>
      </c>
      <c r="M801" s="137" t="str">
        <f>'آبان 1400'!M802</f>
        <v>نگهبان</v>
      </c>
      <c r="N801" s="121" t="str">
        <f>'آبان 1400'!N802</f>
        <v>*</v>
      </c>
      <c r="O801" s="120">
        <f>'آبان 1400'!O802</f>
        <v>0</v>
      </c>
      <c r="P801" s="122">
        <f>'آبان 1400'!P802</f>
        <v>0</v>
      </c>
      <c r="Q801" s="362">
        <f>'آبان 1400'!Q802</f>
        <v>30</v>
      </c>
      <c r="R801" s="362">
        <f>'آبان 1400'!R802</f>
        <v>120</v>
      </c>
      <c r="S801" s="362">
        <f>'آبان 1400'!S802</f>
        <v>110</v>
      </c>
      <c r="T801" s="362">
        <f>'آبان 1400'!T802</f>
        <v>29.33</v>
      </c>
      <c r="U801" s="138">
        <f>'آبان 1400'!U802</f>
        <v>0</v>
      </c>
      <c r="V801" s="121">
        <f>'آبان 1400'!W802</f>
        <v>0</v>
      </c>
      <c r="W801" s="122">
        <f>'آبان 1400'!X802</f>
        <v>0</v>
      </c>
      <c r="X801" s="370">
        <f>'آبان 1400'!Y802</f>
        <v>0</v>
      </c>
      <c r="Y801" s="370">
        <f>'آبان 1400'!Z802</f>
        <v>0</v>
      </c>
      <c r="Z801" s="139">
        <f>'آبان 1400'!AA802</f>
        <v>885165</v>
      </c>
      <c r="AA801" s="139">
        <f>'آبان 1400'!AB802</f>
        <v>0</v>
      </c>
      <c r="AB801" s="139">
        <f>'آبان 1400'!AC802</f>
        <v>885165</v>
      </c>
      <c r="AC801" s="139">
        <f>'آبان 1400'!AD802</f>
        <v>4500000</v>
      </c>
      <c r="AD801" s="139">
        <f>'آبان 1400'!AE802</f>
        <v>6000000</v>
      </c>
      <c r="AE801" s="140">
        <f>'آبان 1400'!AF802</f>
        <v>168986.04545454544</v>
      </c>
      <c r="AF801" s="123">
        <f>'آبان 1400'!AG802</f>
        <v>26554950</v>
      </c>
      <c r="AG801" s="124">
        <f>'آبان 1400'!AH802</f>
        <v>0</v>
      </c>
      <c r="AH801" s="124">
        <f>'آبان 1400'!AI802</f>
        <v>20278325.454545453</v>
      </c>
      <c r="AI801" s="124">
        <f>'آبان 1400'!AJ802</f>
        <v>0</v>
      </c>
      <c r="AJ801" s="124">
        <f>'آبان 1400'!AK802</f>
        <v>4500000</v>
      </c>
      <c r="AK801" s="124">
        <f>'آبان 1400'!AL802</f>
        <v>6000000</v>
      </c>
      <c r="AL801" s="124">
        <f>'آبان 1400'!AM802</f>
        <v>4647116.25</v>
      </c>
      <c r="AM801" s="124">
        <f>'آبان 1400'!AN802</f>
        <v>4956360.7131818179</v>
      </c>
      <c r="AN801" s="124">
        <f>'آبان 1400'!AO802</f>
        <v>0</v>
      </c>
      <c r="AO801" s="124">
        <f>'آبان 1400'!AP802</f>
        <v>3000000</v>
      </c>
      <c r="AP801" s="124">
        <f>'آبان 1400'!AQ802</f>
        <v>0</v>
      </c>
      <c r="AQ801" s="124">
        <f>'آبان 1400'!AR802</f>
        <v>0</v>
      </c>
      <c r="AR801" s="124">
        <f>'آبان 1400'!AS802</f>
        <v>0</v>
      </c>
      <c r="AS801" s="379">
        <f>'آبان 1400'!AT802</f>
        <v>0</v>
      </c>
      <c r="AT801" s="372">
        <f t="shared" si="535"/>
        <v>69936752.417727262</v>
      </c>
      <c r="AU801" s="174">
        <f>'آبان 1400'!AV802</f>
        <v>51541179.748486355</v>
      </c>
      <c r="AV801" s="142">
        <f>'آبان 1400'!AW802</f>
        <v>69936752.417727262</v>
      </c>
      <c r="AW801" s="143">
        <f t="shared" si="536"/>
        <v>4895572.6692409087</v>
      </c>
      <c r="AX801" s="76">
        <f t="shared" si="537"/>
        <v>1154117.9748486355</v>
      </c>
      <c r="AY801" s="143">
        <f>'آبان 1400'!AZ802</f>
        <v>0</v>
      </c>
      <c r="AZ801" s="143">
        <f>'آبان 1400'!BA802</f>
        <v>0</v>
      </c>
      <c r="BA801" s="143">
        <f>'آبان 1400'!BB802</f>
        <v>0</v>
      </c>
      <c r="BB801" s="143">
        <f>'آبان 1400'!BC802</f>
        <v>0</v>
      </c>
      <c r="BC801" s="143">
        <f>'آبان 1400'!BD802</f>
        <v>0</v>
      </c>
      <c r="BD801" s="143">
        <f>'آبان 1400'!BE802</f>
        <v>0</v>
      </c>
      <c r="BE801" s="143">
        <f>'آبان 1400'!BF802</f>
        <v>0</v>
      </c>
      <c r="BF801" s="144">
        <f t="shared" si="538"/>
        <v>6049690.6440895442</v>
      </c>
      <c r="BG801" s="141">
        <f t="shared" si="539"/>
        <v>63887061</v>
      </c>
      <c r="BH801" s="145">
        <f t="shared" si="540"/>
        <v>69936752.417727262</v>
      </c>
      <c r="BI801" s="128">
        <f t="shared" si="533"/>
        <v>4425825</v>
      </c>
      <c r="BJ801" s="146">
        <f t="shared" si="541"/>
        <v>2212912.5</v>
      </c>
      <c r="BK801" s="146">
        <f t="shared" si="542"/>
        <v>663873.75</v>
      </c>
      <c r="BL801" s="147">
        <f t="shared" si="543"/>
        <v>1120000</v>
      </c>
      <c r="BM801" s="383">
        <v>0</v>
      </c>
      <c r="BN801" s="148">
        <f t="shared" si="544"/>
        <v>78359363.667727262</v>
      </c>
      <c r="BO801" s="149">
        <f t="shared" si="545"/>
        <v>69936752.417727262</v>
      </c>
      <c r="BP801" s="150">
        <f t="shared" si="546"/>
        <v>16085453.056077272</v>
      </c>
      <c r="BQ801" s="151">
        <f t="shared" si="528"/>
        <v>94444816.723804533</v>
      </c>
      <c r="BR801" s="152">
        <f t="shared" si="529"/>
        <v>100800</v>
      </c>
      <c r="BS801" s="148">
        <f t="shared" si="530"/>
        <v>94545616.723804533</v>
      </c>
      <c r="BT801" s="136">
        <v>0</v>
      </c>
      <c r="BU801" s="149">
        <f t="shared" si="547"/>
        <v>7835936.3667727262</v>
      </c>
      <c r="BV801" s="153">
        <f t="shared" si="548"/>
        <v>3917968.1833863631</v>
      </c>
      <c r="BW801" s="134">
        <f t="shared" si="549"/>
        <v>82791712.173645437</v>
      </c>
      <c r="BX801" s="148">
        <f t="shared" si="550"/>
        <v>7302611.25</v>
      </c>
      <c r="BY801" s="135">
        <f t="shared" si="551"/>
        <v>75489100.923645437</v>
      </c>
      <c r="BZ801" s="64"/>
      <c r="CA801" s="196"/>
      <c r="CD801" s="400">
        <f>'آبان 1400'!AU802</f>
        <v>69936752.417727262</v>
      </c>
      <c r="CE801" s="401">
        <f>'آبان 1400'!AV802</f>
        <v>51541179.748486355</v>
      </c>
      <c r="CF801" s="401">
        <f>'آبان 1400'!AW802</f>
        <v>69936752.417727262</v>
      </c>
      <c r="CG801" s="401">
        <f>'آبان 1400'!AX802</f>
        <v>4895572.6692409087</v>
      </c>
      <c r="CH801" s="401">
        <f>'آبان 1400'!AY802</f>
        <v>1154117.9748486355</v>
      </c>
      <c r="CI801" s="401">
        <f>'آبان 1400'!AZ802</f>
        <v>0</v>
      </c>
      <c r="CJ801" s="401">
        <f>'آبان 1400'!BA802</f>
        <v>0</v>
      </c>
      <c r="CK801" s="401">
        <f>'آبان 1400'!BB802</f>
        <v>0</v>
      </c>
      <c r="CL801" s="401">
        <f>'آبان 1400'!BC802</f>
        <v>0</v>
      </c>
      <c r="CM801" s="401">
        <f>'آبان 1400'!BD802</f>
        <v>0</v>
      </c>
      <c r="CN801" s="401">
        <f>'آبان 1400'!BE802</f>
        <v>0</v>
      </c>
      <c r="CO801" s="401">
        <f>'آبان 1400'!BF802</f>
        <v>0</v>
      </c>
      <c r="CP801" s="401">
        <f>'آبان 1400'!BG802</f>
        <v>6049690.6440895442</v>
      </c>
      <c r="CQ801" s="401">
        <f>'آبان 1400'!BH802</f>
        <v>63887061</v>
      </c>
      <c r="CR801" s="401">
        <f t="shared" si="552"/>
        <v>69936752.417727262</v>
      </c>
      <c r="CS801" s="56">
        <f t="shared" si="570"/>
        <v>4425825</v>
      </c>
      <c r="CT801" s="400">
        <f t="shared" si="553"/>
        <v>2212912.5</v>
      </c>
      <c r="CU801" s="401">
        <f t="shared" si="554"/>
        <v>663873.75</v>
      </c>
      <c r="CV801" s="401">
        <f t="shared" si="555"/>
        <v>1120000</v>
      </c>
      <c r="CW801" s="56">
        <v>0</v>
      </c>
      <c r="CX801" s="401">
        <f t="shared" si="556"/>
        <v>78359363.667727262</v>
      </c>
      <c r="CY801" s="401">
        <f t="shared" si="557"/>
        <v>69936752.417727262</v>
      </c>
      <c r="CZ801" s="401">
        <f t="shared" si="558"/>
        <v>16085453.056077272</v>
      </c>
      <c r="DA801" s="401">
        <f t="shared" si="559"/>
        <v>94444816.723804533</v>
      </c>
      <c r="DB801" s="401">
        <f t="shared" si="560"/>
        <v>100800</v>
      </c>
      <c r="DC801" s="401">
        <f t="shared" si="561"/>
        <v>94545616.723804533</v>
      </c>
      <c r="DD801" s="406">
        <v>0</v>
      </c>
      <c r="DE801" s="401">
        <f t="shared" si="562"/>
        <v>7835936.3667727262</v>
      </c>
      <c r="DF801" s="401">
        <f t="shared" si="563"/>
        <v>3917968.1833863631</v>
      </c>
      <c r="DG801" s="401">
        <f t="shared" si="564"/>
        <v>82791712.173645437</v>
      </c>
      <c r="DH801" s="401">
        <f t="shared" si="565"/>
        <v>7302611.25</v>
      </c>
      <c r="DI801" s="401">
        <f t="shared" si="566"/>
        <v>75489100.923645437</v>
      </c>
      <c r="DJ801" s="401">
        <f t="shared" si="567"/>
        <v>0</v>
      </c>
      <c r="DL801" s="408">
        <f t="shared" si="568"/>
        <v>6638737.5</v>
      </c>
      <c r="DM801" s="408">
        <f t="shared" si="569"/>
        <v>-2212912.5</v>
      </c>
    </row>
    <row r="802" spans="1:117" s="56" customFormat="1" ht="21" x14ac:dyDescent="0.2">
      <c r="A802" s="192">
        <f t="shared" si="534"/>
        <v>2655495</v>
      </c>
      <c r="B802" s="137">
        <f>'آبان 1400'!B803</f>
        <v>797</v>
      </c>
      <c r="C802" s="137">
        <f>'آبان 1400'!C803</f>
        <v>227</v>
      </c>
      <c r="D802" s="137">
        <f>'آبان 1400'!D803</f>
        <v>0</v>
      </c>
      <c r="E802" s="137" t="str">
        <f>'آبان 1400'!E803</f>
        <v>مهدی</v>
      </c>
      <c r="F802" s="137" t="str">
        <f>'آبان 1400'!F803</f>
        <v>محمدقاسملو</v>
      </c>
      <c r="G802" s="137" t="str">
        <f>'آبان 1400'!G803</f>
        <v>نگهبان</v>
      </c>
      <c r="H802" s="137" t="str">
        <f>'آبان 1400'!H803</f>
        <v>ش.تهران</v>
      </c>
      <c r="I802" s="137" t="str">
        <f>'آبان 1400'!I803</f>
        <v>394-700-4392092-1</v>
      </c>
      <c r="J802" s="137" t="str">
        <f>'آبان 1400'!J803</f>
        <v>0062279734</v>
      </c>
      <c r="K802" s="137" t="str">
        <f>'آبان 1400'!K803</f>
        <v>0026142790</v>
      </c>
      <c r="L802" s="137" t="str">
        <f>'آبان 1400'!L803</f>
        <v>جنوب ش تهران</v>
      </c>
      <c r="M802" s="137" t="str">
        <f>'آبان 1400'!M803</f>
        <v>نگهبان</v>
      </c>
      <c r="N802" s="121" t="str">
        <f>'آبان 1400'!N803</f>
        <v>*</v>
      </c>
      <c r="O802" s="120">
        <f>'آبان 1400'!O803</f>
        <v>0</v>
      </c>
      <c r="P802" s="122">
        <f>'آبان 1400'!P803</f>
        <v>0</v>
      </c>
      <c r="Q802" s="362">
        <f>'آبان 1400'!Q803</f>
        <v>3</v>
      </c>
      <c r="R802" s="362">
        <f>'آبان 1400'!R803</f>
        <v>12</v>
      </c>
      <c r="S802" s="362">
        <f>'آبان 1400'!S803</f>
        <v>11</v>
      </c>
      <c r="T802" s="362">
        <f>'آبان 1400'!T803</f>
        <v>2.93</v>
      </c>
      <c r="U802" s="138">
        <f>'آبان 1400'!U803</f>
        <v>0</v>
      </c>
      <c r="V802" s="121">
        <f>'آبان 1400'!W803</f>
        <v>0</v>
      </c>
      <c r="W802" s="122">
        <f>'آبان 1400'!X803</f>
        <v>0</v>
      </c>
      <c r="X802" s="370">
        <f>'آبان 1400'!Y803</f>
        <v>0</v>
      </c>
      <c r="Y802" s="370">
        <f>'آبان 1400'!Z803</f>
        <v>0</v>
      </c>
      <c r="Z802" s="139">
        <f>'آبان 1400'!AA803</f>
        <v>885165</v>
      </c>
      <c r="AA802" s="139">
        <f>'آبان 1400'!AB803</f>
        <v>0</v>
      </c>
      <c r="AB802" s="139">
        <f>'آبان 1400'!AC803</f>
        <v>885165</v>
      </c>
      <c r="AC802" s="139">
        <f>'آبان 1400'!AD803</f>
        <v>4500000</v>
      </c>
      <c r="AD802" s="139">
        <f>'آبان 1400'!AE803</f>
        <v>6000000</v>
      </c>
      <c r="AE802" s="140">
        <f>'آبان 1400'!AF803</f>
        <v>168986.04545454544</v>
      </c>
      <c r="AF802" s="123">
        <f>'آبان 1400'!AG803</f>
        <v>2655495</v>
      </c>
      <c r="AG802" s="124">
        <f>'آبان 1400'!AH803</f>
        <v>0</v>
      </c>
      <c r="AH802" s="124">
        <f>'آبان 1400'!AI803</f>
        <v>2027832.5454545454</v>
      </c>
      <c r="AI802" s="124">
        <f>'آبان 1400'!AJ803</f>
        <v>0</v>
      </c>
      <c r="AJ802" s="124">
        <f>'آبان 1400'!AK803</f>
        <v>450000</v>
      </c>
      <c r="AK802" s="124">
        <f>'آبان 1400'!AL803</f>
        <v>600000</v>
      </c>
      <c r="AL802" s="124">
        <f>'آبان 1400'!AM803</f>
        <v>464711.62499999994</v>
      </c>
      <c r="AM802" s="124">
        <f>'آبان 1400'!AN803</f>
        <v>495129.11318181816</v>
      </c>
      <c r="AN802" s="124">
        <f>'آبان 1400'!AO803</f>
        <v>0</v>
      </c>
      <c r="AO802" s="124">
        <f>'آبان 1400'!AP803</f>
        <v>0</v>
      </c>
      <c r="AP802" s="124">
        <f>'آبان 1400'!AQ803</f>
        <v>0</v>
      </c>
      <c r="AQ802" s="124">
        <f>'آبان 1400'!AR803</f>
        <v>0</v>
      </c>
      <c r="AR802" s="124">
        <f>'آبان 1400'!AS803</f>
        <v>0</v>
      </c>
      <c r="AS802" s="379">
        <f>'آبان 1400'!AT803</f>
        <v>0</v>
      </c>
      <c r="AT802" s="372">
        <f t="shared" si="535"/>
        <v>6693168.2836363632</v>
      </c>
      <c r="AU802" s="174">
        <f>'آبان 1400'!AV803</f>
        <v>5174646.5037818179</v>
      </c>
      <c r="AV802" s="142">
        <f>'آبان 1400'!AW803</f>
        <v>6693168.2836363632</v>
      </c>
      <c r="AW802" s="143">
        <f t="shared" si="536"/>
        <v>468521.77985454549</v>
      </c>
      <c r="AX802" s="76">
        <f t="shared" si="537"/>
        <v>0</v>
      </c>
      <c r="AY802" s="143">
        <f>'آبان 1400'!AZ803</f>
        <v>0</v>
      </c>
      <c r="AZ802" s="143">
        <f>'آبان 1400'!BA803</f>
        <v>0</v>
      </c>
      <c r="BA802" s="143">
        <f>'آبان 1400'!BB803</f>
        <v>0</v>
      </c>
      <c r="BB802" s="143">
        <f>'آبان 1400'!BC803</f>
        <v>0</v>
      </c>
      <c r="BC802" s="143">
        <f>'آبان 1400'!BD803</f>
        <v>0</v>
      </c>
      <c r="BD802" s="143">
        <f>'آبان 1400'!BE803</f>
        <v>0</v>
      </c>
      <c r="BE802" s="143">
        <f>'آبان 1400'!BF803</f>
        <v>0</v>
      </c>
      <c r="BF802" s="144">
        <f t="shared" si="538"/>
        <v>468521.77985454549</v>
      </c>
      <c r="BG802" s="141">
        <f t="shared" si="539"/>
        <v>6224646</v>
      </c>
      <c r="BH802" s="145">
        <f t="shared" si="540"/>
        <v>6693168.2836363632</v>
      </c>
      <c r="BI802" s="128">
        <f t="shared" si="533"/>
        <v>442582.5</v>
      </c>
      <c r="BJ802" s="146">
        <f t="shared" si="541"/>
        <v>221291.25</v>
      </c>
      <c r="BK802" s="146">
        <f t="shared" si="542"/>
        <v>66387.375</v>
      </c>
      <c r="BL802" s="147">
        <f t="shared" si="543"/>
        <v>112000</v>
      </c>
      <c r="BM802" s="383">
        <v>0</v>
      </c>
      <c r="BN802" s="148">
        <f t="shared" si="544"/>
        <v>7535429.4086363632</v>
      </c>
      <c r="BO802" s="149">
        <f t="shared" si="545"/>
        <v>6693168.2836363632</v>
      </c>
      <c r="BP802" s="150">
        <f t="shared" si="546"/>
        <v>1539428.7052363637</v>
      </c>
      <c r="BQ802" s="151">
        <f t="shared" si="528"/>
        <v>9074858.1138727274</v>
      </c>
      <c r="BR802" s="152">
        <f t="shared" si="529"/>
        <v>10080</v>
      </c>
      <c r="BS802" s="148">
        <f t="shared" si="530"/>
        <v>9084938.1138727274</v>
      </c>
      <c r="BT802" s="136">
        <v>0</v>
      </c>
      <c r="BU802" s="149">
        <f t="shared" si="547"/>
        <v>753542.94086363632</v>
      </c>
      <c r="BV802" s="153">
        <f t="shared" si="548"/>
        <v>376771.47043181816</v>
      </c>
      <c r="BW802" s="134">
        <f t="shared" si="549"/>
        <v>7954623.7025772724</v>
      </c>
      <c r="BX802" s="148">
        <f t="shared" si="550"/>
        <v>730261.125</v>
      </c>
      <c r="BY802" s="135">
        <f t="shared" si="551"/>
        <v>7224362.5775772724</v>
      </c>
      <c r="BZ802" s="64"/>
      <c r="CA802" s="196"/>
      <c r="CD802" s="400">
        <f>'آبان 1400'!AU803</f>
        <v>6693168.2836363632</v>
      </c>
      <c r="CE802" s="401">
        <f>'آبان 1400'!AV803</f>
        <v>5174646.5037818179</v>
      </c>
      <c r="CF802" s="401">
        <f>'آبان 1400'!AW803</f>
        <v>6693168.2836363632</v>
      </c>
      <c r="CG802" s="401">
        <f>'آبان 1400'!AX803</f>
        <v>468521.77985454549</v>
      </c>
      <c r="CH802" s="401">
        <f>'آبان 1400'!AY803</f>
        <v>0</v>
      </c>
      <c r="CI802" s="401">
        <f>'آبان 1400'!AZ803</f>
        <v>0</v>
      </c>
      <c r="CJ802" s="401">
        <f>'آبان 1400'!BA803</f>
        <v>0</v>
      </c>
      <c r="CK802" s="401">
        <f>'آبان 1400'!BB803</f>
        <v>0</v>
      </c>
      <c r="CL802" s="401">
        <f>'آبان 1400'!BC803</f>
        <v>0</v>
      </c>
      <c r="CM802" s="401">
        <f>'آبان 1400'!BD803</f>
        <v>0</v>
      </c>
      <c r="CN802" s="401">
        <f>'آبان 1400'!BE803</f>
        <v>0</v>
      </c>
      <c r="CO802" s="401">
        <f>'آبان 1400'!BF803</f>
        <v>0</v>
      </c>
      <c r="CP802" s="401">
        <f>'آبان 1400'!BG803</f>
        <v>468521.77985454549</v>
      </c>
      <c r="CQ802" s="401">
        <f>'آبان 1400'!BH803</f>
        <v>6224646</v>
      </c>
      <c r="CR802" s="401">
        <f t="shared" si="552"/>
        <v>6693168.2836363632</v>
      </c>
      <c r="CS802" s="56">
        <f t="shared" si="570"/>
        <v>442582.5</v>
      </c>
      <c r="CT802" s="400">
        <f t="shared" si="553"/>
        <v>221291.25</v>
      </c>
      <c r="CU802" s="401">
        <f t="shared" si="554"/>
        <v>66387.375</v>
      </c>
      <c r="CV802" s="401">
        <f t="shared" si="555"/>
        <v>112000</v>
      </c>
      <c r="CW802" s="56">
        <v>0</v>
      </c>
      <c r="CX802" s="401">
        <f t="shared" si="556"/>
        <v>7535429.4086363632</v>
      </c>
      <c r="CY802" s="401">
        <f t="shared" si="557"/>
        <v>6693168.2836363632</v>
      </c>
      <c r="CZ802" s="401">
        <f t="shared" si="558"/>
        <v>1539428.7052363637</v>
      </c>
      <c r="DA802" s="401">
        <f t="shared" si="559"/>
        <v>9074858.1138727274</v>
      </c>
      <c r="DB802" s="401">
        <f t="shared" si="560"/>
        <v>10080</v>
      </c>
      <c r="DC802" s="401">
        <f t="shared" si="561"/>
        <v>9084938.1138727274</v>
      </c>
      <c r="DD802" s="406">
        <v>0</v>
      </c>
      <c r="DE802" s="401">
        <f t="shared" si="562"/>
        <v>753542.94086363632</v>
      </c>
      <c r="DF802" s="401">
        <f t="shared" si="563"/>
        <v>376771.47043181816</v>
      </c>
      <c r="DG802" s="401">
        <f t="shared" si="564"/>
        <v>7954623.7025772724</v>
      </c>
      <c r="DH802" s="401">
        <f t="shared" si="565"/>
        <v>730261.125</v>
      </c>
      <c r="DI802" s="401">
        <f t="shared" si="566"/>
        <v>7224362.5775772724</v>
      </c>
      <c r="DJ802" s="401">
        <f t="shared" si="567"/>
        <v>0</v>
      </c>
      <c r="DL802" s="408">
        <f t="shared" si="568"/>
        <v>6638737.5</v>
      </c>
      <c r="DM802" s="408">
        <f t="shared" si="569"/>
        <v>-6196155</v>
      </c>
    </row>
    <row r="803" spans="1:117" s="56" customFormat="1" ht="21" x14ac:dyDescent="0.2">
      <c r="A803" s="192">
        <f t="shared" si="534"/>
        <v>2655495</v>
      </c>
      <c r="B803" s="137">
        <f>'آبان 1400'!B804</f>
        <v>798</v>
      </c>
      <c r="C803" s="137">
        <f>'آبان 1400'!C804</f>
        <v>233</v>
      </c>
      <c r="D803" s="137">
        <f>'آبان 1400'!D804</f>
        <v>0</v>
      </c>
      <c r="E803" s="137" t="str">
        <f>'آبان 1400'!E804</f>
        <v>بهرنگ</v>
      </c>
      <c r="F803" s="137" t="str">
        <f>'آبان 1400'!F804</f>
        <v>بیابانی</v>
      </c>
      <c r="G803" s="137" t="str">
        <f>'آبان 1400'!G804</f>
        <v>نگهبان</v>
      </c>
      <c r="H803" s="137" t="str">
        <f>'آبان 1400'!H804</f>
        <v>سمنان</v>
      </c>
      <c r="I803" s="137" t="str">
        <f>'آبان 1400'!I804</f>
        <v>269-700-3661957-1</v>
      </c>
      <c r="J803" s="137" t="str">
        <f>'آبان 1400'!J804</f>
        <v>2020199238</v>
      </c>
      <c r="K803" s="137" t="str">
        <f>'آبان 1400'!K804</f>
        <v>0039221686</v>
      </c>
      <c r="L803" s="137" t="str">
        <f>'آبان 1400'!L804</f>
        <v>سمنان</v>
      </c>
      <c r="M803" s="137" t="str">
        <f>'آبان 1400'!M804</f>
        <v>نگهبان</v>
      </c>
      <c r="N803" s="121">
        <f>'آبان 1400'!N804</f>
        <v>0</v>
      </c>
      <c r="O803" s="120" t="str">
        <f>'آبان 1400'!O804</f>
        <v>*</v>
      </c>
      <c r="P803" s="122">
        <f>'آبان 1400'!P804</f>
        <v>0</v>
      </c>
      <c r="Q803" s="362">
        <f>'آبان 1400'!Q804</f>
        <v>30</v>
      </c>
      <c r="R803" s="362">
        <f>'آبان 1400'!R804</f>
        <v>90</v>
      </c>
      <c r="S803" s="362">
        <f>'آبان 1400'!S804</f>
        <v>0</v>
      </c>
      <c r="T803" s="362">
        <f>'آبان 1400'!T804</f>
        <v>0</v>
      </c>
      <c r="U803" s="138">
        <f>'آبان 1400'!U804</f>
        <v>0</v>
      </c>
      <c r="V803" s="121">
        <f>'آبان 1400'!W804</f>
        <v>0</v>
      </c>
      <c r="W803" s="122">
        <f>'آبان 1400'!X804</f>
        <v>0</v>
      </c>
      <c r="X803" s="370">
        <f>'آبان 1400'!Y804</f>
        <v>0</v>
      </c>
      <c r="Y803" s="370">
        <f>'آبان 1400'!Z804</f>
        <v>0</v>
      </c>
      <c r="Z803" s="139">
        <f>'آبان 1400'!AA804</f>
        <v>885165</v>
      </c>
      <c r="AA803" s="139">
        <f>'آبان 1400'!AB804</f>
        <v>0</v>
      </c>
      <c r="AB803" s="139">
        <f>'آبان 1400'!AC804</f>
        <v>885165</v>
      </c>
      <c r="AC803" s="139">
        <f>'آبان 1400'!AD804</f>
        <v>4500000</v>
      </c>
      <c r="AD803" s="139">
        <f>'آبان 1400'!AE804</f>
        <v>6000000</v>
      </c>
      <c r="AE803" s="140">
        <f>'آبان 1400'!AF804</f>
        <v>168986.04545454544</v>
      </c>
      <c r="AF803" s="123">
        <f>'آبان 1400'!AG804</f>
        <v>26554950</v>
      </c>
      <c r="AG803" s="124">
        <f>'آبان 1400'!AH804</f>
        <v>0</v>
      </c>
      <c r="AH803" s="124">
        <f>'آبان 1400'!AI804</f>
        <v>15208744.09090909</v>
      </c>
      <c r="AI803" s="124">
        <f>'آبان 1400'!AJ804</f>
        <v>0</v>
      </c>
      <c r="AJ803" s="124">
        <f>'آبان 1400'!AK804</f>
        <v>4500000</v>
      </c>
      <c r="AK803" s="124">
        <f>'آبان 1400'!AL804</f>
        <v>6000000</v>
      </c>
      <c r="AL803" s="124">
        <f>'آبان 1400'!AM804</f>
        <v>0</v>
      </c>
      <c r="AM803" s="124">
        <f>'آبان 1400'!AN804</f>
        <v>0</v>
      </c>
      <c r="AN803" s="124">
        <f>'آبان 1400'!AO804</f>
        <v>0</v>
      </c>
      <c r="AO803" s="124">
        <f>'آبان 1400'!AP804</f>
        <v>4800000</v>
      </c>
      <c r="AP803" s="124">
        <f>'آبان 1400'!AQ804</f>
        <v>0</v>
      </c>
      <c r="AQ803" s="124">
        <f>'آبان 1400'!AR804</f>
        <v>0</v>
      </c>
      <c r="AR803" s="124">
        <f>'آبان 1400'!AS804</f>
        <v>0</v>
      </c>
      <c r="AS803" s="379">
        <f>'آبان 1400'!AT804</f>
        <v>0</v>
      </c>
      <c r="AT803" s="372">
        <f t="shared" si="535"/>
        <v>57063694.090909094</v>
      </c>
      <c r="AU803" s="174">
        <f>'آبان 1400'!AV804</f>
        <v>37769235.504545458</v>
      </c>
      <c r="AV803" s="142">
        <f>'آبان 1400'!AW804</f>
        <v>57063694.090909094</v>
      </c>
      <c r="AW803" s="143">
        <f t="shared" si="536"/>
        <v>3994458.5863636369</v>
      </c>
      <c r="AX803" s="76">
        <f t="shared" si="537"/>
        <v>0</v>
      </c>
      <c r="AY803" s="143">
        <f>'آبان 1400'!AZ804</f>
        <v>0</v>
      </c>
      <c r="AZ803" s="143">
        <f>'آبان 1400'!BA804</f>
        <v>0</v>
      </c>
      <c r="BA803" s="143">
        <f>'آبان 1400'!BB804</f>
        <v>0</v>
      </c>
      <c r="BB803" s="143">
        <f>'آبان 1400'!BC804</f>
        <v>0</v>
      </c>
      <c r="BC803" s="143">
        <f>'آبان 1400'!BD804</f>
        <v>0</v>
      </c>
      <c r="BD803" s="143">
        <f>'آبان 1400'!BE804</f>
        <v>0</v>
      </c>
      <c r="BE803" s="143">
        <f>'آبان 1400'!BF804</f>
        <v>0</v>
      </c>
      <c r="BF803" s="144">
        <f t="shared" si="538"/>
        <v>3994458.5863636369</v>
      </c>
      <c r="BG803" s="141">
        <f t="shared" si="539"/>
        <v>53069235</v>
      </c>
      <c r="BH803" s="145">
        <f t="shared" si="540"/>
        <v>57063694.090909094</v>
      </c>
      <c r="BI803" s="128">
        <f t="shared" si="533"/>
        <v>4425825</v>
      </c>
      <c r="BJ803" s="146">
        <f t="shared" si="541"/>
        <v>2212912.5</v>
      </c>
      <c r="BK803" s="146">
        <f t="shared" si="542"/>
        <v>663873.75</v>
      </c>
      <c r="BL803" s="147">
        <f t="shared" si="543"/>
        <v>1120000</v>
      </c>
      <c r="BM803" s="383">
        <v>0</v>
      </c>
      <c r="BN803" s="148">
        <f t="shared" si="544"/>
        <v>65486305.340909094</v>
      </c>
      <c r="BO803" s="149">
        <f t="shared" si="545"/>
        <v>57063694.090909094</v>
      </c>
      <c r="BP803" s="150">
        <f t="shared" si="546"/>
        <v>13124649.640909093</v>
      </c>
      <c r="BQ803" s="151">
        <f t="shared" si="528"/>
        <v>78610954.981818184</v>
      </c>
      <c r="BR803" s="152">
        <f t="shared" si="529"/>
        <v>100800</v>
      </c>
      <c r="BS803" s="148">
        <f t="shared" si="530"/>
        <v>78711754.981818184</v>
      </c>
      <c r="BT803" s="136">
        <v>0</v>
      </c>
      <c r="BU803" s="149">
        <f t="shared" si="547"/>
        <v>6548630.5340909101</v>
      </c>
      <c r="BV803" s="153">
        <f t="shared" si="548"/>
        <v>3274315.2670454551</v>
      </c>
      <c r="BW803" s="134">
        <f t="shared" si="549"/>
        <v>68888809.180681825</v>
      </c>
      <c r="BX803" s="148">
        <f t="shared" si="550"/>
        <v>7302611.25</v>
      </c>
      <c r="BY803" s="135">
        <f t="shared" si="551"/>
        <v>61586197.930681825</v>
      </c>
      <c r="BZ803" s="64"/>
      <c r="CA803" s="196"/>
      <c r="CD803" s="400">
        <f>'آبان 1400'!AU804</f>
        <v>57063694.090909094</v>
      </c>
      <c r="CE803" s="401">
        <f>'آبان 1400'!AV804</f>
        <v>37769235.504545458</v>
      </c>
      <c r="CF803" s="401">
        <f>'آبان 1400'!AW804</f>
        <v>57063694.090909094</v>
      </c>
      <c r="CG803" s="401">
        <f>'آبان 1400'!AX804</f>
        <v>3994458.5863636369</v>
      </c>
      <c r="CH803" s="401">
        <f>'آبان 1400'!AY804</f>
        <v>0</v>
      </c>
      <c r="CI803" s="401">
        <f>'آبان 1400'!AZ804</f>
        <v>0</v>
      </c>
      <c r="CJ803" s="401">
        <f>'آبان 1400'!BA804</f>
        <v>0</v>
      </c>
      <c r="CK803" s="401">
        <f>'آبان 1400'!BB804</f>
        <v>0</v>
      </c>
      <c r="CL803" s="401">
        <f>'آبان 1400'!BC804</f>
        <v>0</v>
      </c>
      <c r="CM803" s="401">
        <f>'آبان 1400'!BD804</f>
        <v>0</v>
      </c>
      <c r="CN803" s="401">
        <f>'آبان 1400'!BE804</f>
        <v>0</v>
      </c>
      <c r="CO803" s="401">
        <f>'آبان 1400'!BF804</f>
        <v>0</v>
      </c>
      <c r="CP803" s="401">
        <f>'آبان 1400'!BG804</f>
        <v>3994458.5863636369</v>
      </c>
      <c r="CQ803" s="401">
        <f>'آبان 1400'!BH804</f>
        <v>53069235</v>
      </c>
      <c r="CR803" s="401">
        <f t="shared" si="552"/>
        <v>57063694.090909094</v>
      </c>
      <c r="CS803" s="56">
        <f t="shared" si="570"/>
        <v>4425825</v>
      </c>
      <c r="CT803" s="400">
        <f t="shared" si="553"/>
        <v>2212912.5</v>
      </c>
      <c r="CU803" s="401">
        <f t="shared" si="554"/>
        <v>663873.75</v>
      </c>
      <c r="CV803" s="401">
        <f t="shared" si="555"/>
        <v>1120000</v>
      </c>
      <c r="CW803" s="56">
        <v>0</v>
      </c>
      <c r="CX803" s="401">
        <f t="shared" si="556"/>
        <v>65486305.340909094</v>
      </c>
      <c r="CY803" s="401">
        <f t="shared" si="557"/>
        <v>57063694.090909094</v>
      </c>
      <c r="CZ803" s="401">
        <f t="shared" si="558"/>
        <v>13124649.640909093</v>
      </c>
      <c r="DA803" s="401">
        <f t="shared" si="559"/>
        <v>78610954.981818184</v>
      </c>
      <c r="DB803" s="401">
        <f t="shared" si="560"/>
        <v>100800</v>
      </c>
      <c r="DC803" s="401">
        <f t="shared" si="561"/>
        <v>78711754.981818184</v>
      </c>
      <c r="DD803" s="406">
        <v>0</v>
      </c>
      <c r="DE803" s="401">
        <f t="shared" si="562"/>
        <v>6548630.5340909101</v>
      </c>
      <c r="DF803" s="401">
        <f t="shared" si="563"/>
        <v>3274315.2670454551</v>
      </c>
      <c r="DG803" s="401">
        <f t="shared" si="564"/>
        <v>68888809.180681825</v>
      </c>
      <c r="DH803" s="401">
        <f t="shared" si="565"/>
        <v>7302611.25</v>
      </c>
      <c r="DI803" s="401">
        <f t="shared" si="566"/>
        <v>61586197.930681825</v>
      </c>
      <c r="DJ803" s="401">
        <f t="shared" si="567"/>
        <v>0</v>
      </c>
      <c r="DL803" s="408">
        <f t="shared" si="568"/>
        <v>6638737.5</v>
      </c>
      <c r="DM803" s="408">
        <f t="shared" si="569"/>
        <v>-2212912.5</v>
      </c>
    </row>
    <row r="804" spans="1:117" s="56" customFormat="1" ht="21" x14ac:dyDescent="0.2">
      <c r="A804" s="192">
        <f t="shared" si="534"/>
        <v>2655495</v>
      </c>
      <c r="B804" s="137">
        <f>'آبان 1400'!B805</f>
        <v>799</v>
      </c>
      <c r="C804" s="137">
        <f>'آبان 1400'!C805</f>
        <v>234</v>
      </c>
      <c r="D804" s="137">
        <f>'آبان 1400'!D805</f>
        <v>0</v>
      </c>
      <c r="E804" s="137" t="str">
        <f>'آبان 1400'!E805</f>
        <v>بهرنگ</v>
      </c>
      <c r="F804" s="137" t="str">
        <f>'آبان 1400'!F805</f>
        <v>بیابانی</v>
      </c>
      <c r="G804" s="137" t="str">
        <f>'آبان 1400'!G805</f>
        <v>نگهبان</v>
      </c>
      <c r="H804" s="137" t="str">
        <f>'آبان 1400'!H805</f>
        <v>سمنان</v>
      </c>
      <c r="I804" s="137" t="str">
        <f>'آبان 1400'!I805</f>
        <v>269-700-3661957-1</v>
      </c>
      <c r="J804" s="137" t="str">
        <f>'آبان 1400'!J805</f>
        <v>2020199238</v>
      </c>
      <c r="K804" s="137" t="str">
        <f>'آبان 1400'!K805</f>
        <v>0039221686</v>
      </c>
      <c r="L804" s="137" t="str">
        <f>'آبان 1400'!L805</f>
        <v>سمنان</v>
      </c>
      <c r="M804" s="137" t="str">
        <f>'آبان 1400'!M805</f>
        <v>نگهبان</v>
      </c>
      <c r="N804" s="121">
        <f>'آبان 1400'!N805</f>
        <v>0</v>
      </c>
      <c r="O804" s="120" t="str">
        <f>'آبان 1400'!O805</f>
        <v>*</v>
      </c>
      <c r="P804" s="122">
        <f>'آبان 1400'!P805</f>
        <v>0</v>
      </c>
      <c r="Q804" s="362">
        <f>'آبان 1400'!Q805</f>
        <v>14</v>
      </c>
      <c r="R804" s="362">
        <f>'آبان 1400'!R805</f>
        <v>42</v>
      </c>
      <c r="S804" s="362">
        <f>'آبان 1400'!S805</f>
        <v>0</v>
      </c>
      <c r="T804" s="362">
        <f>'آبان 1400'!T805</f>
        <v>0</v>
      </c>
      <c r="U804" s="138">
        <f>'آبان 1400'!U805</f>
        <v>0</v>
      </c>
      <c r="V804" s="121">
        <f>'آبان 1400'!W805</f>
        <v>0</v>
      </c>
      <c r="W804" s="122">
        <f>'آبان 1400'!X805</f>
        <v>0</v>
      </c>
      <c r="X804" s="370">
        <f>'آبان 1400'!Y805</f>
        <v>0</v>
      </c>
      <c r="Y804" s="370">
        <f>'آبان 1400'!Z805</f>
        <v>0</v>
      </c>
      <c r="Z804" s="139">
        <f>'آبان 1400'!AA805</f>
        <v>885165</v>
      </c>
      <c r="AA804" s="139">
        <f>'آبان 1400'!AB805</f>
        <v>0</v>
      </c>
      <c r="AB804" s="139">
        <f>'آبان 1400'!AC805</f>
        <v>885165</v>
      </c>
      <c r="AC804" s="139">
        <f>'آبان 1400'!AD805</f>
        <v>4500000</v>
      </c>
      <c r="AD804" s="139">
        <f>'آبان 1400'!AE805</f>
        <v>6000000</v>
      </c>
      <c r="AE804" s="140">
        <f>'آبان 1400'!AF805</f>
        <v>168986.04545454544</v>
      </c>
      <c r="AF804" s="123">
        <f>'آبان 1400'!AG805</f>
        <v>12392310</v>
      </c>
      <c r="AG804" s="124">
        <f>'آبان 1400'!AH805</f>
        <v>0</v>
      </c>
      <c r="AH804" s="124">
        <f>'آبان 1400'!AI805</f>
        <v>7097413.9090909082</v>
      </c>
      <c r="AI804" s="124">
        <f>'آبان 1400'!AJ805</f>
        <v>0</v>
      </c>
      <c r="AJ804" s="124">
        <f>'آبان 1400'!AK805</f>
        <v>2100000</v>
      </c>
      <c r="AK804" s="124">
        <f>'آبان 1400'!AL805</f>
        <v>2800000</v>
      </c>
      <c r="AL804" s="124">
        <f>'آبان 1400'!AM805</f>
        <v>0</v>
      </c>
      <c r="AM804" s="124">
        <f>'آبان 1400'!AN805</f>
        <v>0</v>
      </c>
      <c r="AN804" s="124">
        <f>'آبان 1400'!AO805</f>
        <v>0</v>
      </c>
      <c r="AO804" s="124">
        <f>'آبان 1400'!AP805</f>
        <v>0</v>
      </c>
      <c r="AP804" s="124">
        <f>'آبان 1400'!AQ805</f>
        <v>0</v>
      </c>
      <c r="AQ804" s="124">
        <f>'آبان 1400'!AR805</f>
        <v>0</v>
      </c>
      <c r="AR804" s="124">
        <f>'آبان 1400'!AS805</f>
        <v>0</v>
      </c>
      <c r="AS804" s="379">
        <f>'آبان 1400'!AT805</f>
        <v>0</v>
      </c>
      <c r="AT804" s="372">
        <f t="shared" si="535"/>
        <v>24389723.909090906</v>
      </c>
      <c r="AU804" s="174">
        <f>'آبان 1400'!AV805</f>
        <v>17782443.235454544</v>
      </c>
      <c r="AV804" s="142">
        <f>'آبان 1400'!AW805</f>
        <v>24389723.909090906</v>
      </c>
      <c r="AW804" s="143">
        <f t="shared" si="536"/>
        <v>1707280.6736363636</v>
      </c>
      <c r="AX804" s="76">
        <f t="shared" si="537"/>
        <v>0</v>
      </c>
      <c r="AY804" s="143">
        <f>'آبان 1400'!AZ805</f>
        <v>0</v>
      </c>
      <c r="AZ804" s="143">
        <f>'آبان 1400'!BA805</f>
        <v>0</v>
      </c>
      <c r="BA804" s="143">
        <f>'آبان 1400'!BB805</f>
        <v>0</v>
      </c>
      <c r="BB804" s="143">
        <f>'آبان 1400'!BC805</f>
        <v>0</v>
      </c>
      <c r="BC804" s="143">
        <f>'آبان 1400'!BD805</f>
        <v>0</v>
      </c>
      <c r="BD804" s="143">
        <f>'آبان 1400'!BE805</f>
        <v>0</v>
      </c>
      <c r="BE804" s="143">
        <f>'آبان 1400'!BF805</f>
        <v>0</v>
      </c>
      <c r="BF804" s="144">
        <f t="shared" si="538"/>
        <v>1707280.6736363636</v>
      </c>
      <c r="BG804" s="141">
        <f t="shared" si="539"/>
        <v>22682443</v>
      </c>
      <c r="BH804" s="145">
        <f t="shared" si="540"/>
        <v>24389723.909090906</v>
      </c>
      <c r="BI804" s="128">
        <f t="shared" si="533"/>
        <v>2065385</v>
      </c>
      <c r="BJ804" s="146">
        <f t="shared" si="541"/>
        <v>1032692.5</v>
      </c>
      <c r="BK804" s="146">
        <f t="shared" si="542"/>
        <v>309807.75</v>
      </c>
      <c r="BL804" s="147">
        <f t="shared" si="543"/>
        <v>522666.66666666669</v>
      </c>
      <c r="BM804" s="383">
        <v>0</v>
      </c>
      <c r="BN804" s="148">
        <f t="shared" si="544"/>
        <v>28320275.825757574</v>
      </c>
      <c r="BO804" s="149">
        <f t="shared" si="545"/>
        <v>24389723.909090906</v>
      </c>
      <c r="BP804" s="150">
        <f t="shared" si="546"/>
        <v>5609636.499090909</v>
      </c>
      <c r="BQ804" s="151">
        <f t="shared" si="528"/>
        <v>33929912.324848481</v>
      </c>
      <c r="BR804" s="152">
        <f t="shared" si="529"/>
        <v>47040</v>
      </c>
      <c r="BS804" s="148">
        <f t="shared" si="530"/>
        <v>33976952.324848481</v>
      </c>
      <c r="BT804" s="136">
        <v>0</v>
      </c>
      <c r="BU804" s="149">
        <f t="shared" si="547"/>
        <v>2832027.5825757575</v>
      </c>
      <c r="BV804" s="153">
        <f t="shared" si="548"/>
        <v>1416013.7912878788</v>
      </c>
      <c r="BW804" s="134">
        <f t="shared" si="549"/>
        <v>29728910.950984843</v>
      </c>
      <c r="BX804" s="148">
        <f t="shared" si="550"/>
        <v>3407885.25</v>
      </c>
      <c r="BY804" s="135">
        <f t="shared" si="551"/>
        <v>26321025.700984843</v>
      </c>
      <c r="BZ804" s="64"/>
      <c r="CA804" s="196"/>
      <c r="CD804" s="400">
        <f>'آبان 1400'!AU805</f>
        <v>24389723.909090906</v>
      </c>
      <c r="CE804" s="401">
        <f>'آبان 1400'!AV805</f>
        <v>17782443.235454544</v>
      </c>
      <c r="CF804" s="401">
        <f>'آبان 1400'!AW805</f>
        <v>24389723.909090906</v>
      </c>
      <c r="CG804" s="401">
        <f>'آبان 1400'!AX805</f>
        <v>1707280.6736363636</v>
      </c>
      <c r="CH804" s="401">
        <f>'آبان 1400'!AY805</f>
        <v>0</v>
      </c>
      <c r="CI804" s="401">
        <f>'آبان 1400'!AZ805</f>
        <v>0</v>
      </c>
      <c r="CJ804" s="401">
        <f>'آبان 1400'!BA805</f>
        <v>0</v>
      </c>
      <c r="CK804" s="401">
        <f>'آبان 1400'!BB805</f>
        <v>0</v>
      </c>
      <c r="CL804" s="401">
        <f>'آبان 1400'!BC805</f>
        <v>0</v>
      </c>
      <c r="CM804" s="401">
        <f>'آبان 1400'!BD805</f>
        <v>0</v>
      </c>
      <c r="CN804" s="401">
        <f>'آبان 1400'!BE805</f>
        <v>0</v>
      </c>
      <c r="CO804" s="401">
        <f>'آبان 1400'!BF805</f>
        <v>0</v>
      </c>
      <c r="CP804" s="401">
        <f>'آبان 1400'!BG805</f>
        <v>1707280.6736363636</v>
      </c>
      <c r="CQ804" s="401">
        <f>'آبان 1400'!BH805</f>
        <v>22682443</v>
      </c>
      <c r="CR804" s="401">
        <f t="shared" si="552"/>
        <v>24389723.909090906</v>
      </c>
      <c r="CS804" s="56">
        <f t="shared" si="570"/>
        <v>2065385</v>
      </c>
      <c r="CT804" s="400">
        <f t="shared" si="553"/>
        <v>1032692.5</v>
      </c>
      <c r="CU804" s="401">
        <f t="shared" si="554"/>
        <v>309807.75</v>
      </c>
      <c r="CV804" s="401">
        <f t="shared" si="555"/>
        <v>522666.66666666669</v>
      </c>
      <c r="CW804" s="56">
        <v>0</v>
      </c>
      <c r="CX804" s="401">
        <f t="shared" si="556"/>
        <v>28320275.825757574</v>
      </c>
      <c r="CY804" s="401">
        <f t="shared" si="557"/>
        <v>24389723.909090906</v>
      </c>
      <c r="CZ804" s="401">
        <f t="shared" si="558"/>
        <v>5609636.499090909</v>
      </c>
      <c r="DA804" s="401">
        <f t="shared" si="559"/>
        <v>33929912.324848481</v>
      </c>
      <c r="DB804" s="401">
        <f t="shared" si="560"/>
        <v>47040</v>
      </c>
      <c r="DC804" s="401">
        <f t="shared" si="561"/>
        <v>33976952.324848481</v>
      </c>
      <c r="DD804" s="406">
        <v>0</v>
      </c>
      <c r="DE804" s="401">
        <f t="shared" si="562"/>
        <v>2832027.5825757575</v>
      </c>
      <c r="DF804" s="401">
        <f t="shared" si="563"/>
        <v>1416013.7912878788</v>
      </c>
      <c r="DG804" s="401">
        <f t="shared" si="564"/>
        <v>29728910.950984843</v>
      </c>
      <c r="DH804" s="401">
        <f t="shared" si="565"/>
        <v>3407885.25</v>
      </c>
      <c r="DI804" s="401">
        <f t="shared" si="566"/>
        <v>26321025.700984843</v>
      </c>
      <c r="DJ804" s="401">
        <f t="shared" si="567"/>
        <v>0</v>
      </c>
      <c r="DL804" s="408">
        <f t="shared" si="568"/>
        <v>6638737.5</v>
      </c>
      <c r="DM804" s="408">
        <f t="shared" si="569"/>
        <v>-4573352.5</v>
      </c>
    </row>
    <row r="805" spans="1:117" s="56" customFormat="1" ht="21" x14ac:dyDescent="0.2">
      <c r="A805" s="192">
        <f t="shared" si="534"/>
        <v>2655495</v>
      </c>
      <c r="B805" s="137">
        <f>'آبان 1400'!B806</f>
        <v>800</v>
      </c>
      <c r="C805" s="137">
        <f>'آبان 1400'!C806</f>
        <v>229</v>
      </c>
      <c r="D805" s="137">
        <f>'آبان 1400'!D806</f>
        <v>0</v>
      </c>
      <c r="E805" s="137" t="str">
        <f>'آبان 1400'!E806</f>
        <v>بهمن</v>
      </c>
      <c r="F805" s="137" t="str">
        <f>'آبان 1400'!F806</f>
        <v>هاشمی</v>
      </c>
      <c r="G805" s="137" t="str">
        <f>'آبان 1400'!G806</f>
        <v>نگهبان</v>
      </c>
      <c r="H805" s="137" t="str">
        <f>'آبان 1400'!H806</f>
        <v>گلستان</v>
      </c>
      <c r="I805" s="137" t="str">
        <f>'آبان 1400'!I806</f>
        <v>141-700-2010068-1</v>
      </c>
      <c r="J805" s="137">
        <f>'آبان 1400'!J806</f>
        <v>2249210543</v>
      </c>
      <c r="K805" s="137" t="str">
        <f>'آبان 1400'!K806</f>
        <v>0039062154</v>
      </c>
      <c r="L805" s="137" t="str">
        <f>'آبان 1400'!L806</f>
        <v>گلستان</v>
      </c>
      <c r="M805" s="137" t="str">
        <f>'آبان 1400'!M806</f>
        <v>نگهبان</v>
      </c>
      <c r="N805" s="121" t="str">
        <f>'آبان 1400'!N806</f>
        <v>*</v>
      </c>
      <c r="O805" s="120">
        <f>'آبان 1400'!O806</f>
        <v>0</v>
      </c>
      <c r="P805" s="122">
        <f>'آبان 1400'!P806</f>
        <v>0</v>
      </c>
      <c r="Q805" s="362">
        <f>'آبان 1400'!Q806</f>
        <v>30</v>
      </c>
      <c r="R805" s="362">
        <f>'آبان 1400'!R806</f>
        <v>120</v>
      </c>
      <c r="S805" s="362">
        <f>'آبان 1400'!S806</f>
        <v>110</v>
      </c>
      <c r="T805" s="362">
        <f>'آبان 1400'!T806</f>
        <v>29.33</v>
      </c>
      <c r="U805" s="138">
        <f>'آبان 1400'!U806</f>
        <v>0</v>
      </c>
      <c r="V805" s="121">
        <f>'آبان 1400'!W806</f>
        <v>0</v>
      </c>
      <c r="W805" s="122">
        <f>'آبان 1400'!X806</f>
        <v>0</v>
      </c>
      <c r="X805" s="370">
        <f>'آبان 1400'!Y806</f>
        <v>2</v>
      </c>
      <c r="Y805" s="370">
        <f>'آبان 1400'!Z806</f>
        <v>2</v>
      </c>
      <c r="Z805" s="139">
        <f>'آبان 1400'!AA806</f>
        <v>885165</v>
      </c>
      <c r="AA805" s="139">
        <f>'آبان 1400'!AB806</f>
        <v>0</v>
      </c>
      <c r="AB805" s="139">
        <f>'آبان 1400'!AC806</f>
        <v>885165</v>
      </c>
      <c r="AC805" s="139">
        <f>'آبان 1400'!AD806</f>
        <v>4500000</v>
      </c>
      <c r="AD805" s="139">
        <f>'آبان 1400'!AE806</f>
        <v>6000000</v>
      </c>
      <c r="AE805" s="140">
        <f>'آبان 1400'!AF806</f>
        <v>168986.04545454544</v>
      </c>
      <c r="AF805" s="123">
        <f>'آبان 1400'!AG806</f>
        <v>26554950</v>
      </c>
      <c r="AG805" s="124">
        <f>'آبان 1400'!AH806</f>
        <v>0</v>
      </c>
      <c r="AH805" s="124">
        <f>'آبان 1400'!AI806</f>
        <v>20278325.454545453</v>
      </c>
      <c r="AI805" s="124">
        <f>'آبان 1400'!AJ806</f>
        <v>5310990</v>
      </c>
      <c r="AJ805" s="124">
        <f>'آبان 1400'!AK806</f>
        <v>4500000</v>
      </c>
      <c r="AK805" s="124">
        <f>'آبان 1400'!AL806</f>
        <v>6000000</v>
      </c>
      <c r="AL805" s="124">
        <f>'آبان 1400'!AM806</f>
        <v>4647116.25</v>
      </c>
      <c r="AM805" s="124">
        <f>'آبان 1400'!AN806</f>
        <v>4956360.7131818179</v>
      </c>
      <c r="AN805" s="124">
        <f>'آبان 1400'!AO806</f>
        <v>0</v>
      </c>
      <c r="AO805" s="124">
        <f>'آبان 1400'!AP806</f>
        <v>3000000</v>
      </c>
      <c r="AP805" s="124">
        <f>'آبان 1400'!AQ806</f>
        <v>0</v>
      </c>
      <c r="AQ805" s="124">
        <f>'آبان 1400'!AR806</f>
        <v>0</v>
      </c>
      <c r="AR805" s="124">
        <f>'آبان 1400'!AS806</f>
        <v>0</v>
      </c>
      <c r="AS805" s="379">
        <f>'آبان 1400'!AT806</f>
        <v>0</v>
      </c>
      <c r="AT805" s="372">
        <f t="shared" si="535"/>
        <v>75247742.417727277</v>
      </c>
      <c r="AU805" s="174">
        <f>'آبان 1400'!AV806</f>
        <v>51541179.74848637</v>
      </c>
      <c r="AV805" s="142">
        <f>'آبان 1400'!AW806</f>
        <v>69936752.417727262</v>
      </c>
      <c r="AW805" s="143">
        <f t="shared" si="536"/>
        <v>4895572.6692409087</v>
      </c>
      <c r="AX805" s="76">
        <f t="shared" si="537"/>
        <v>1154117.9748486371</v>
      </c>
      <c r="AY805" s="143">
        <f>'آبان 1400'!AZ806</f>
        <v>0</v>
      </c>
      <c r="AZ805" s="143">
        <f>'آبان 1400'!BA806</f>
        <v>0</v>
      </c>
      <c r="BA805" s="143">
        <f>'آبان 1400'!BB806</f>
        <v>0</v>
      </c>
      <c r="BB805" s="143">
        <f>'آبان 1400'!BC806</f>
        <v>0</v>
      </c>
      <c r="BC805" s="143">
        <f>'آبان 1400'!BD806</f>
        <v>0</v>
      </c>
      <c r="BD805" s="143">
        <f>'آبان 1400'!BE806</f>
        <v>0</v>
      </c>
      <c r="BE805" s="143">
        <f>'آبان 1400'!BF806</f>
        <v>0</v>
      </c>
      <c r="BF805" s="144">
        <f t="shared" si="538"/>
        <v>6049690.6440895461</v>
      </c>
      <c r="BG805" s="141">
        <f t="shared" si="539"/>
        <v>69198051</v>
      </c>
      <c r="BH805" s="145">
        <f t="shared" si="540"/>
        <v>75247742.417727277</v>
      </c>
      <c r="BI805" s="128">
        <f t="shared" si="533"/>
        <v>4425825</v>
      </c>
      <c r="BJ805" s="146">
        <f t="shared" si="541"/>
        <v>2212912.5</v>
      </c>
      <c r="BK805" s="146">
        <f t="shared" si="542"/>
        <v>663873.75</v>
      </c>
      <c r="BL805" s="147">
        <f t="shared" si="543"/>
        <v>1120000</v>
      </c>
      <c r="BM805" s="383">
        <v>0</v>
      </c>
      <c r="BN805" s="148">
        <f t="shared" si="544"/>
        <v>83670353.667727277</v>
      </c>
      <c r="BO805" s="149">
        <f t="shared" si="545"/>
        <v>69936752.417727262</v>
      </c>
      <c r="BP805" s="150">
        <f t="shared" si="546"/>
        <v>16085453.056077272</v>
      </c>
      <c r="BQ805" s="151">
        <f t="shared" si="528"/>
        <v>99755806.723804548</v>
      </c>
      <c r="BR805" s="152">
        <f t="shared" si="529"/>
        <v>100800</v>
      </c>
      <c r="BS805" s="148">
        <f t="shared" si="530"/>
        <v>99856606.723804548</v>
      </c>
      <c r="BT805" s="136">
        <v>0</v>
      </c>
      <c r="BU805" s="149">
        <f t="shared" si="547"/>
        <v>8367035.366772728</v>
      </c>
      <c r="BV805" s="153">
        <f t="shared" si="548"/>
        <v>4183517.683386364</v>
      </c>
      <c r="BW805" s="134">
        <f t="shared" si="549"/>
        <v>87306053.673645452</v>
      </c>
      <c r="BX805" s="148">
        <f t="shared" si="550"/>
        <v>7302611.25</v>
      </c>
      <c r="BY805" s="135">
        <f t="shared" si="551"/>
        <v>80003442.423645452</v>
      </c>
      <c r="BZ805" s="64"/>
      <c r="CA805" s="196"/>
      <c r="CD805" s="400">
        <f>'آبان 1400'!AU806</f>
        <v>75247742.417727277</v>
      </c>
      <c r="CE805" s="401">
        <f>'آبان 1400'!AV806</f>
        <v>51541179.74848637</v>
      </c>
      <c r="CF805" s="401">
        <f>'آبان 1400'!AW806</f>
        <v>69936752.417727262</v>
      </c>
      <c r="CG805" s="401">
        <f>'آبان 1400'!AX806</f>
        <v>4895572.6692409087</v>
      </c>
      <c r="CH805" s="401">
        <f>'آبان 1400'!AY806</f>
        <v>1154117.9748486371</v>
      </c>
      <c r="CI805" s="401">
        <f>'آبان 1400'!AZ806</f>
        <v>0</v>
      </c>
      <c r="CJ805" s="401">
        <f>'آبان 1400'!BA806</f>
        <v>0</v>
      </c>
      <c r="CK805" s="401">
        <f>'آبان 1400'!BB806</f>
        <v>0</v>
      </c>
      <c r="CL805" s="401">
        <f>'آبان 1400'!BC806</f>
        <v>0</v>
      </c>
      <c r="CM805" s="401">
        <f>'آبان 1400'!BD806</f>
        <v>0</v>
      </c>
      <c r="CN805" s="401">
        <f>'آبان 1400'!BE806</f>
        <v>0</v>
      </c>
      <c r="CO805" s="401">
        <f>'آبان 1400'!BF806</f>
        <v>0</v>
      </c>
      <c r="CP805" s="401">
        <f>'آبان 1400'!BG806</f>
        <v>6049690.6440895461</v>
      </c>
      <c r="CQ805" s="401">
        <f>'آبان 1400'!BH806</f>
        <v>69198051</v>
      </c>
      <c r="CR805" s="401">
        <f t="shared" si="552"/>
        <v>75247742.417727277</v>
      </c>
      <c r="CS805" s="56">
        <f t="shared" si="570"/>
        <v>4425825</v>
      </c>
      <c r="CT805" s="400">
        <f t="shared" si="553"/>
        <v>2212912.5</v>
      </c>
      <c r="CU805" s="401">
        <f t="shared" si="554"/>
        <v>663873.75</v>
      </c>
      <c r="CV805" s="401">
        <f t="shared" si="555"/>
        <v>1120000</v>
      </c>
      <c r="CW805" s="56">
        <v>0</v>
      </c>
      <c r="CX805" s="401">
        <f t="shared" si="556"/>
        <v>83670353.667727277</v>
      </c>
      <c r="CY805" s="401">
        <f t="shared" si="557"/>
        <v>69936752.417727262</v>
      </c>
      <c r="CZ805" s="401">
        <f t="shared" si="558"/>
        <v>16085453.056077272</v>
      </c>
      <c r="DA805" s="401">
        <f t="shared" si="559"/>
        <v>99755806.723804548</v>
      </c>
      <c r="DB805" s="401">
        <f t="shared" si="560"/>
        <v>100800</v>
      </c>
      <c r="DC805" s="401">
        <f t="shared" si="561"/>
        <v>99856606.723804548</v>
      </c>
      <c r="DD805" s="406">
        <v>0</v>
      </c>
      <c r="DE805" s="401">
        <f t="shared" si="562"/>
        <v>8367035.366772728</v>
      </c>
      <c r="DF805" s="401">
        <f t="shared" si="563"/>
        <v>4183517.683386364</v>
      </c>
      <c r="DG805" s="401">
        <f t="shared" si="564"/>
        <v>87306053.673645452</v>
      </c>
      <c r="DH805" s="401">
        <f t="shared" si="565"/>
        <v>7302611.25</v>
      </c>
      <c r="DI805" s="401">
        <f t="shared" si="566"/>
        <v>80003442.423645452</v>
      </c>
      <c r="DJ805" s="401">
        <f t="shared" si="567"/>
        <v>0</v>
      </c>
      <c r="DL805" s="408">
        <f t="shared" si="568"/>
        <v>6638737.5</v>
      </c>
      <c r="DM805" s="408">
        <f t="shared" si="569"/>
        <v>-2212912.5</v>
      </c>
    </row>
    <row r="806" spans="1:117" s="56" customFormat="1" ht="21" x14ac:dyDescent="0.2">
      <c r="A806" s="192">
        <f t="shared" si="534"/>
        <v>2655495</v>
      </c>
      <c r="B806" s="137">
        <f>'آبان 1400'!B807</f>
        <v>801</v>
      </c>
      <c r="C806" s="137">
        <f>'آبان 1400'!C807</f>
        <v>230</v>
      </c>
      <c r="D806" s="137">
        <f>'آبان 1400'!D807</f>
        <v>0</v>
      </c>
      <c r="E806" s="137" t="str">
        <f>'آبان 1400'!E807</f>
        <v>بهمن</v>
      </c>
      <c r="F806" s="137" t="str">
        <f>'آبان 1400'!F807</f>
        <v>هاشمی</v>
      </c>
      <c r="G806" s="137" t="str">
        <f>'آبان 1400'!G807</f>
        <v>نگهبان</v>
      </c>
      <c r="H806" s="137" t="str">
        <f>'آبان 1400'!H807</f>
        <v>گلستان</v>
      </c>
      <c r="I806" s="137" t="str">
        <f>'آبان 1400'!I807</f>
        <v>141-700-2010068-1</v>
      </c>
      <c r="J806" s="137">
        <f>'آبان 1400'!J807</f>
        <v>2249210543</v>
      </c>
      <c r="K806" s="137" t="str">
        <f>'آبان 1400'!K807</f>
        <v>0039062154</v>
      </c>
      <c r="L806" s="137" t="str">
        <f>'آبان 1400'!L807</f>
        <v>گلستان</v>
      </c>
      <c r="M806" s="137" t="str">
        <f>'آبان 1400'!M807</f>
        <v>نگهبان</v>
      </c>
      <c r="N806" s="121" t="str">
        <f>'آبان 1400'!N807</f>
        <v>*</v>
      </c>
      <c r="O806" s="120">
        <f>'آبان 1400'!O807</f>
        <v>0</v>
      </c>
      <c r="P806" s="122">
        <f>'آبان 1400'!P807</f>
        <v>0</v>
      </c>
      <c r="Q806" s="362">
        <f>'آبان 1400'!Q807</f>
        <v>30</v>
      </c>
      <c r="R806" s="362">
        <f>'آبان 1400'!R807</f>
        <v>120</v>
      </c>
      <c r="S806" s="362">
        <f>'آبان 1400'!S807</f>
        <v>110</v>
      </c>
      <c r="T806" s="362">
        <f>'آبان 1400'!T807</f>
        <v>29.33</v>
      </c>
      <c r="U806" s="138">
        <f>'آبان 1400'!U807</f>
        <v>0</v>
      </c>
      <c r="V806" s="121">
        <f>'آبان 1400'!W807</f>
        <v>0</v>
      </c>
      <c r="W806" s="122">
        <f>'آبان 1400'!X807</f>
        <v>0</v>
      </c>
      <c r="X806" s="370">
        <f>'آبان 1400'!Y807</f>
        <v>2</v>
      </c>
      <c r="Y806" s="370">
        <f>'آبان 1400'!Z807</f>
        <v>2</v>
      </c>
      <c r="Z806" s="139">
        <f>'آبان 1400'!AA807</f>
        <v>885165</v>
      </c>
      <c r="AA806" s="139">
        <f>'آبان 1400'!AB807</f>
        <v>0</v>
      </c>
      <c r="AB806" s="139">
        <f>'آبان 1400'!AC807</f>
        <v>885165</v>
      </c>
      <c r="AC806" s="139">
        <f>'آبان 1400'!AD807</f>
        <v>4500000</v>
      </c>
      <c r="AD806" s="139">
        <f>'آبان 1400'!AE807</f>
        <v>6000000</v>
      </c>
      <c r="AE806" s="140">
        <f>'آبان 1400'!AF807</f>
        <v>168986.04545454544</v>
      </c>
      <c r="AF806" s="123">
        <f>'آبان 1400'!AG807</f>
        <v>26554950</v>
      </c>
      <c r="AG806" s="124">
        <f>'آبان 1400'!AH807</f>
        <v>0</v>
      </c>
      <c r="AH806" s="124">
        <f>'آبان 1400'!AI807</f>
        <v>20278325.454545453</v>
      </c>
      <c r="AI806" s="124">
        <f>'آبان 1400'!AJ807</f>
        <v>5310990</v>
      </c>
      <c r="AJ806" s="124">
        <f>'آبان 1400'!AK807</f>
        <v>4500000</v>
      </c>
      <c r="AK806" s="124">
        <f>'آبان 1400'!AL807</f>
        <v>6000000</v>
      </c>
      <c r="AL806" s="124">
        <f>'آبان 1400'!AM807</f>
        <v>4647116.25</v>
      </c>
      <c r="AM806" s="124">
        <f>'آبان 1400'!AN807</f>
        <v>4956360.7131818179</v>
      </c>
      <c r="AN806" s="124">
        <f>'آبان 1400'!AO807</f>
        <v>0</v>
      </c>
      <c r="AO806" s="124">
        <f>'آبان 1400'!AP807</f>
        <v>0</v>
      </c>
      <c r="AP806" s="124">
        <f>'آبان 1400'!AQ807</f>
        <v>0</v>
      </c>
      <c r="AQ806" s="124">
        <f>'آبان 1400'!AR807</f>
        <v>0</v>
      </c>
      <c r="AR806" s="124">
        <f>'آبان 1400'!AS807</f>
        <v>0</v>
      </c>
      <c r="AS806" s="379">
        <f>'آبان 1400'!AT807</f>
        <v>0</v>
      </c>
      <c r="AT806" s="372">
        <f t="shared" si="535"/>
        <v>72247742.417727277</v>
      </c>
      <c r="AU806" s="174">
        <f>'آبان 1400'!AV807</f>
        <v>51751179.74848637</v>
      </c>
      <c r="AV806" s="142">
        <f>'آبان 1400'!AW807</f>
        <v>66936752.417727269</v>
      </c>
      <c r="AW806" s="143">
        <f t="shared" si="536"/>
        <v>4685572.6692409096</v>
      </c>
      <c r="AX806" s="76">
        <f t="shared" si="537"/>
        <v>1175117.9748486371</v>
      </c>
      <c r="AY806" s="143">
        <f>'آبان 1400'!AZ807</f>
        <v>0</v>
      </c>
      <c r="AZ806" s="143">
        <f>'آبان 1400'!BA807</f>
        <v>0</v>
      </c>
      <c r="BA806" s="143">
        <f>'آبان 1400'!BB807</f>
        <v>0</v>
      </c>
      <c r="BB806" s="143">
        <f>'آبان 1400'!BC807</f>
        <v>0</v>
      </c>
      <c r="BC806" s="143">
        <f>'آبان 1400'!BD807</f>
        <v>0</v>
      </c>
      <c r="BD806" s="143">
        <f>'آبان 1400'!BE807</f>
        <v>0</v>
      </c>
      <c r="BE806" s="143">
        <f>'آبان 1400'!BF807</f>
        <v>0</v>
      </c>
      <c r="BF806" s="144">
        <f t="shared" si="538"/>
        <v>5860690.644089547</v>
      </c>
      <c r="BG806" s="141">
        <f t="shared" si="539"/>
        <v>66387051</v>
      </c>
      <c r="BH806" s="145">
        <f t="shared" si="540"/>
        <v>72247742.417727277</v>
      </c>
      <c r="BI806" s="128">
        <f t="shared" si="533"/>
        <v>4425825</v>
      </c>
      <c r="BJ806" s="146">
        <f t="shared" si="541"/>
        <v>2212912.5</v>
      </c>
      <c r="BK806" s="146">
        <f t="shared" si="542"/>
        <v>663873.75</v>
      </c>
      <c r="BL806" s="147">
        <f t="shared" si="543"/>
        <v>1120000</v>
      </c>
      <c r="BM806" s="383">
        <v>0</v>
      </c>
      <c r="BN806" s="148">
        <f t="shared" si="544"/>
        <v>80670353.667727277</v>
      </c>
      <c r="BO806" s="149">
        <f t="shared" si="545"/>
        <v>66936752.417727269</v>
      </c>
      <c r="BP806" s="150">
        <f t="shared" si="546"/>
        <v>15395453.056077272</v>
      </c>
      <c r="BQ806" s="151">
        <f t="shared" si="528"/>
        <v>96065806.723804548</v>
      </c>
      <c r="BR806" s="152">
        <f t="shared" si="529"/>
        <v>100800</v>
      </c>
      <c r="BS806" s="148">
        <f t="shared" si="530"/>
        <v>96166606.723804548</v>
      </c>
      <c r="BT806" s="136">
        <v>0</v>
      </c>
      <c r="BU806" s="149">
        <f t="shared" si="547"/>
        <v>8067035.366772728</v>
      </c>
      <c r="BV806" s="153">
        <f t="shared" si="548"/>
        <v>4033517.683386364</v>
      </c>
      <c r="BW806" s="134">
        <f t="shared" si="549"/>
        <v>84066053.673645452</v>
      </c>
      <c r="BX806" s="148">
        <f t="shared" si="550"/>
        <v>7302611.25</v>
      </c>
      <c r="BY806" s="135">
        <f t="shared" si="551"/>
        <v>76763442.423645452</v>
      </c>
      <c r="BZ806" s="64"/>
      <c r="CA806" s="196"/>
      <c r="CD806" s="400">
        <f>'آبان 1400'!AU807</f>
        <v>72247742.417727277</v>
      </c>
      <c r="CE806" s="401">
        <f>'آبان 1400'!AV807</f>
        <v>51751179.74848637</v>
      </c>
      <c r="CF806" s="401">
        <f>'آبان 1400'!AW807</f>
        <v>66936752.417727269</v>
      </c>
      <c r="CG806" s="401">
        <f>'آبان 1400'!AX807</f>
        <v>4685572.6692409096</v>
      </c>
      <c r="CH806" s="401">
        <f>'آبان 1400'!AY807</f>
        <v>1175117.9748486371</v>
      </c>
      <c r="CI806" s="401">
        <f>'آبان 1400'!AZ807</f>
        <v>0</v>
      </c>
      <c r="CJ806" s="401">
        <f>'آبان 1400'!BA807</f>
        <v>0</v>
      </c>
      <c r="CK806" s="401">
        <f>'آبان 1400'!BB807</f>
        <v>0</v>
      </c>
      <c r="CL806" s="401">
        <f>'آبان 1400'!BC807</f>
        <v>0</v>
      </c>
      <c r="CM806" s="401">
        <f>'آبان 1400'!BD807</f>
        <v>0</v>
      </c>
      <c r="CN806" s="401">
        <f>'آبان 1400'!BE807</f>
        <v>0</v>
      </c>
      <c r="CO806" s="401">
        <f>'آبان 1400'!BF807</f>
        <v>0</v>
      </c>
      <c r="CP806" s="401">
        <f>'آبان 1400'!BG807</f>
        <v>5860690.644089547</v>
      </c>
      <c r="CQ806" s="401">
        <f>'آبان 1400'!BH807</f>
        <v>66387051</v>
      </c>
      <c r="CR806" s="401">
        <f t="shared" si="552"/>
        <v>72247742.417727277</v>
      </c>
      <c r="CS806" s="56">
        <f t="shared" si="570"/>
        <v>4425825</v>
      </c>
      <c r="CT806" s="400">
        <f t="shared" si="553"/>
        <v>2212912.5</v>
      </c>
      <c r="CU806" s="401">
        <f t="shared" si="554"/>
        <v>663873.75</v>
      </c>
      <c r="CV806" s="401">
        <f t="shared" si="555"/>
        <v>1120000</v>
      </c>
      <c r="CW806" s="56">
        <v>0</v>
      </c>
      <c r="CX806" s="401">
        <f t="shared" si="556"/>
        <v>80670353.667727277</v>
      </c>
      <c r="CY806" s="401">
        <f t="shared" si="557"/>
        <v>66936752.417727269</v>
      </c>
      <c r="CZ806" s="401">
        <f t="shared" si="558"/>
        <v>15395453.056077272</v>
      </c>
      <c r="DA806" s="401">
        <f t="shared" si="559"/>
        <v>96065806.723804548</v>
      </c>
      <c r="DB806" s="401">
        <f t="shared" si="560"/>
        <v>100800</v>
      </c>
      <c r="DC806" s="401">
        <f t="shared" si="561"/>
        <v>96166606.723804548</v>
      </c>
      <c r="DD806" s="406">
        <v>0</v>
      </c>
      <c r="DE806" s="401">
        <f t="shared" si="562"/>
        <v>8067035.366772728</v>
      </c>
      <c r="DF806" s="401">
        <f t="shared" si="563"/>
        <v>4033517.683386364</v>
      </c>
      <c r="DG806" s="401">
        <f t="shared" si="564"/>
        <v>84066053.673645452</v>
      </c>
      <c r="DH806" s="401">
        <f t="shared" si="565"/>
        <v>7302611.25</v>
      </c>
      <c r="DI806" s="401">
        <f t="shared" si="566"/>
        <v>76763442.423645452</v>
      </c>
      <c r="DJ806" s="401">
        <f t="shared" si="567"/>
        <v>0</v>
      </c>
      <c r="DL806" s="408">
        <f t="shared" si="568"/>
        <v>6638737.5</v>
      </c>
      <c r="DM806" s="408">
        <f t="shared" si="569"/>
        <v>-2212912.5</v>
      </c>
    </row>
    <row r="807" spans="1:117" s="56" customFormat="1" ht="21" x14ac:dyDescent="0.2">
      <c r="A807" s="192">
        <f t="shared" si="534"/>
        <v>2655495</v>
      </c>
      <c r="B807" s="137">
        <f>'آبان 1400'!B808</f>
        <v>802</v>
      </c>
      <c r="C807" s="137">
        <f>'آبان 1400'!C808</f>
        <v>314</v>
      </c>
      <c r="D807" s="137">
        <f>'آبان 1400'!D808</f>
        <v>0</v>
      </c>
      <c r="E807" s="137" t="str">
        <f>'آبان 1400'!E808</f>
        <v>سیدمحمدمهدی</v>
      </c>
      <c r="F807" s="137" t="str">
        <f>'آبان 1400'!F808</f>
        <v>بنی سعید لنگرودی</v>
      </c>
      <c r="G807" s="137" t="str">
        <f>'آبان 1400'!G808</f>
        <v>نگهبان</v>
      </c>
      <c r="H807" s="137" t="str">
        <f>'آبان 1400'!H808</f>
        <v>گیلان</v>
      </c>
      <c r="I807" s="137" t="str">
        <f>'آبان 1400'!I808</f>
        <v>237-12-3303783-1</v>
      </c>
      <c r="J807" s="137" t="str">
        <f>'آبان 1400'!J808</f>
        <v>4324158223</v>
      </c>
      <c r="K807" s="137" t="str">
        <f>'آبان 1400'!K808</f>
        <v>0030399009</v>
      </c>
      <c r="L807" s="137" t="str">
        <f>'آبان 1400'!L808</f>
        <v>گیلان</v>
      </c>
      <c r="M807" s="137" t="str">
        <f>'آبان 1400'!M808</f>
        <v>نگهبان</v>
      </c>
      <c r="N807" s="121">
        <f>'آبان 1400'!N808</f>
        <v>0</v>
      </c>
      <c r="O807" s="120">
        <f>'آبان 1400'!O808</f>
        <v>0</v>
      </c>
      <c r="P807" s="122" t="str">
        <f>'آبان 1400'!P808</f>
        <v>*</v>
      </c>
      <c r="Q807" s="362">
        <f>'آبان 1400'!Q808</f>
        <v>30</v>
      </c>
      <c r="R807" s="362">
        <f>'آبان 1400'!R808</f>
        <v>120</v>
      </c>
      <c r="S807" s="362">
        <f>'آبان 1400'!S808</f>
        <v>220</v>
      </c>
      <c r="T807" s="362">
        <f>'آبان 1400'!T808</f>
        <v>29.33</v>
      </c>
      <c r="U807" s="138">
        <f>'آبان 1400'!U808</f>
        <v>0</v>
      </c>
      <c r="V807" s="121">
        <f>'آبان 1400'!W808</f>
        <v>0</v>
      </c>
      <c r="W807" s="122">
        <f>'آبان 1400'!X808</f>
        <v>0</v>
      </c>
      <c r="X807" s="370">
        <f>'آبان 1400'!Y808</f>
        <v>2</v>
      </c>
      <c r="Y807" s="370">
        <f>'آبان 1400'!Z808</f>
        <v>2</v>
      </c>
      <c r="Z807" s="139">
        <f>'آبان 1400'!AA808</f>
        <v>885165</v>
      </c>
      <c r="AA807" s="139">
        <f>'آبان 1400'!AB808</f>
        <v>0</v>
      </c>
      <c r="AB807" s="139">
        <f>'آبان 1400'!AC808</f>
        <v>885165</v>
      </c>
      <c r="AC807" s="139">
        <f>'آبان 1400'!AD808</f>
        <v>4500000</v>
      </c>
      <c r="AD807" s="139">
        <f>'آبان 1400'!AE808</f>
        <v>6000000</v>
      </c>
      <c r="AE807" s="140">
        <f>'آبان 1400'!AF808</f>
        <v>168986.04545454544</v>
      </c>
      <c r="AF807" s="123">
        <f>'آبان 1400'!AG808</f>
        <v>26554950</v>
      </c>
      <c r="AG807" s="124">
        <f>'آبان 1400'!AH808</f>
        <v>0</v>
      </c>
      <c r="AH807" s="124">
        <f>'آبان 1400'!AI808</f>
        <v>20278325.454545453</v>
      </c>
      <c r="AI807" s="124">
        <f>'آبان 1400'!AJ808</f>
        <v>5310990</v>
      </c>
      <c r="AJ807" s="124">
        <f>'آبان 1400'!AK808</f>
        <v>4500000</v>
      </c>
      <c r="AK807" s="124">
        <f>'آبان 1400'!AL808</f>
        <v>6000000</v>
      </c>
      <c r="AL807" s="124">
        <f>'آبان 1400'!AM808</f>
        <v>9294232.5</v>
      </c>
      <c r="AM807" s="124">
        <f>'آبان 1400'!AN808</f>
        <v>4956360.7131818179</v>
      </c>
      <c r="AN807" s="124">
        <f>'آبان 1400'!AO808</f>
        <v>0</v>
      </c>
      <c r="AO807" s="124">
        <f>'آبان 1400'!AP808</f>
        <v>3000000</v>
      </c>
      <c r="AP807" s="124">
        <f>'آبان 1400'!AQ808</f>
        <v>0</v>
      </c>
      <c r="AQ807" s="124">
        <f>'آبان 1400'!AR808</f>
        <v>0</v>
      </c>
      <c r="AR807" s="124">
        <f>'آبان 1400'!AS808</f>
        <v>0</v>
      </c>
      <c r="AS807" s="379">
        <f>'آبان 1400'!AT808</f>
        <v>0</v>
      </c>
      <c r="AT807" s="372">
        <f t="shared" si="535"/>
        <v>79894858.667727277</v>
      </c>
      <c r="AU807" s="174">
        <f>'آبان 1400'!AV808</f>
        <v>55862997.860986367</v>
      </c>
      <c r="AV807" s="142">
        <f>'آبان 1400'!AW808</f>
        <v>74583868.667727262</v>
      </c>
      <c r="AW807" s="143">
        <f t="shared" si="536"/>
        <v>5220870.8067409089</v>
      </c>
      <c r="AX807" s="76">
        <f t="shared" si="537"/>
        <v>1586299.7860986367</v>
      </c>
      <c r="AY807" s="143">
        <f>'آبان 1400'!AZ808</f>
        <v>0</v>
      </c>
      <c r="AZ807" s="143">
        <f>'آبان 1400'!BA808</f>
        <v>0</v>
      </c>
      <c r="BA807" s="143">
        <f>'آبان 1400'!BB808</f>
        <v>0</v>
      </c>
      <c r="BB807" s="143">
        <f>'آبان 1400'!BC808</f>
        <v>0</v>
      </c>
      <c r="BC807" s="143">
        <f>'آبان 1400'!BD808</f>
        <v>0</v>
      </c>
      <c r="BD807" s="143">
        <f>'آبان 1400'!BE808</f>
        <v>0</v>
      </c>
      <c r="BE807" s="143">
        <f>'آبان 1400'!BF808</f>
        <v>0</v>
      </c>
      <c r="BF807" s="144">
        <f t="shared" si="538"/>
        <v>6807170.5928395456</v>
      </c>
      <c r="BG807" s="141">
        <f t="shared" si="539"/>
        <v>73087688</v>
      </c>
      <c r="BH807" s="145">
        <f t="shared" si="540"/>
        <v>79894858.667727277</v>
      </c>
      <c r="BI807" s="128">
        <f t="shared" si="533"/>
        <v>4425825</v>
      </c>
      <c r="BJ807" s="146">
        <f t="shared" si="541"/>
        <v>2212912.5</v>
      </c>
      <c r="BK807" s="146">
        <f t="shared" si="542"/>
        <v>663873.75</v>
      </c>
      <c r="BL807" s="147">
        <f t="shared" si="543"/>
        <v>1120000</v>
      </c>
      <c r="BM807" s="383">
        <v>0</v>
      </c>
      <c r="BN807" s="148">
        <f t="shared" si="544"/>
        <v>88317469.917727277</v>
      </c>
      <c r="BO807" s="149">
        <f t="shared" si="545"/>
        <v>74583868.667727262</v>
      </c>
      <c r="BP807" s="150">
        <f t="shared" si="546"/>
        <v>17154289.793577272</v>
      </c>
      <c r="BQ807" s="151">
        <f t="shared" si="528"/>
        <v>105471759.71130455</v>
      </c>
      <c r="BR807" s="152">
        <f t="shared" si="529"/>
        <v>100800</v>
      </c>
      <c r="BS807" s="148">
        <f t="shared" si="530"/>
        <v>105572559.71130455</v>
      </c>
      <c r="BT807" s="136">
        <v>0</v>
      </c>
      <c r="BU807" s="149">
        <f t="shared" si="547"/>
        <v>8831746.991772728</v>
      </c>
      <c r="BV807" s="153">
        <f t="shared" si="548"/>
        <v>4415873.495886364</v>
      </c>
      <c r="BW807" s="134">
        <f t="shared" si="549"/>
        <v>92324939.223645449</v>
      </c>
      <c r="BX807" s="148">
        <f t="shared" si="550"/>
        <v>7302611.25</v>
      </c>
      <c r="BY807" s="135">
        <f t="shared" si="551"/>
        <v>85022327.973645449</v>
      </c>
      <c r="BZ807" s="64"/>
      <c r="CA807" s="196"/>
      <c r="CD807" s="400">
        <f>'آبان 1400'!AU808</f>
        <v>79894858.667727277</v>
      </c>
      <c r="CE807" s="401">
        <f>'آبان 1400'!AV808</f>
        <v>55862997.860986367</v>
      </c>
      <c r="CF807" s="401">
        <f>'آبان 1400'!AW808</f>
        <v>74583868.667727262</v>
      </c>
      <c r="CG807" s="401">
        <f>'آبان 1400'!AX808</f>
        <v>5220870.8067409089</v>
      </c>
      <c r="CH807" s="401">
        <f>'آبان 1400'!AY808</f>
        <v>1586299.7860986367</v>
      </c>
      <c r="CI807" s="401">
        <f>'آبان 1400'!AZ808</f>
        <v>0</v>
      </c>
      <c r="CJ807" s="401">
        <f>'آبان 1400'!BA808</f>
        <v>0</v>
      </c>
      <c r="CK807" s="401">
        <f>'آبان 1400'!BB808</f>
        <v>0</v>
      </c>
      <c r="CL807" s="401">
        <f>'آبان 1400'!BC808</f>
        <v>0</v>
      </c>
      <c r="CM807" s="401">
        <f>'آبان 1400'!BD808</f>
        <v>0</v>
      </c>
      <c r="CN807" s="401">
        <f>'آبان 1400'!BE808</f>
        <v>0</v>
      </c>
      <c r="CO807" s="401">
        <f>'آبان 1400'!BF808</f>
        <v>0</v>
      </c>
      <c r="CP807" s="401">
        <f>'آبان 1400'!BG808</f>
        <v>6807170.5928395456</v>
      </c>
      <c r="CQ807" s="401">
        <f>'آبان 1400'!BH808</f>
        <v>73087688</v>
      </c>
      <c r="CR807" s="401">
        <f t="shared" si="552"/>
        <v>79894858.667727277</v>
      </c>
      <c r="CS807" s="56">
        <f t="shared" si="570"/>
        <v>4425825</v>
      </c>
      <c r="CT807" s="400">
        <f t="shared" si="553"/>
        <v>2212912.5</v>
      </c>
      <c r="CU807" s="401">
        <f t="shared" si="554"/>
        <v>663873.75</v>
      </c>
      <c r="CV807" s="401">
        <f t="shared" si="555"/>
        <v>1120000</v>
      </c>
      <c r="CW807" s="56">
        <v>0</v>
      </c>
      <c r="CX807" s="401">
        <f t="shared" si="556"/>
        <v>88317469.917727277</v>
      </c>
      <c r="CY807" s="401">
        <f t="shared" si="557"/>
        <v>74583868.667727262</v>
      </c>
      <c r="CZ807" s="401">
        <f t="shared" si="558"/>
        <v>17154289.793577272</v>
      </c>
      <c r="DA807" s="401">
        <f t="shared" si="559"/>
        <v>105471759.71130455</v>
      </c>
      <c r="DB807" s="401">
        <f t="shared" si="560"/>
        <v>100800</v>
      </c>
      <c r="DC807" s="401">
        <f t="shared" si="561"/>
        <v>105572559.71130455</v>
      </c>
      <c r="DD807" s="406">
        <v>0</v>
      </c>
      <c r="DE807" s="401">
        <f t="shared" si="562"/>
        <v>8831746.991772728</v>
      </c>
      <c r="DF807" s="401">
        <f t="shared" si="563"/>
        <v>4415873.495886364</v>
      </c>
      <c r="DG807" s="401">
        <f t="shared" si="564"/>
        <v>92324939.223645449</v>
      </c>
      <c r="DH807" s="401">
        <f t="shared" si="565"/>
        <v>7302611.25</v>
      </c>
      <c r="DI807" s="401">
        <f t="shared" si="566"/>
        <v>85022327.973645449</v>
      </c>
      <c r="DJ807" s="401">
        <f t="shared" si="567"/>
        <v>0</v>
      </c>
      <c r="DL807" s="408">
        <f t="shared" si="568"/>
        <v>6638737.5</v>
      </c>
      <c r="DM807" s="408">
        <f t="shared" si="569"/>
        <v>-2212912.5</v>
      </c>
    </row>
    <row r="808" spans="1:117" s="56" customFormat="1" ht="21" x14ac:dyDescent="0.2">
      <c r="A808" s="192">
        <f t="shared" si="534"/>
        <v>2655495</v>
      </c>
      <c r="B808" s="137">
        <f>'آبان 1400'!B809</f>
        <v>803</v>
      </c>
      <c r="C808" s="137">
        <f>'آبان 1400'!C809</f>
        <v>315</v>
      </c>
      <c r="D808" s="137">
        <f>'آبان 1400'!D809</f>
        <v>0</v>
      </c>
      <c r="E808" s="137" t="str">
        <f>'آبان 1400'!E809</f>
        <v>سیدمحمدمهدی</v>
      </c>
      <c r="F808" s="137" t="str">
        <f>'آبان 1400'!F809</f>
        <v>بنی سعید لنگرودی</v>
      </c>
      <c r="G808" s="137" t="str">
        <f>'آبان 1400'!G809</f>
        <v>نگهبان</v>
      </c>
      <c r="H808" s="137" t="str">
        <f>'آبان 1400'!H809</f>
        <v>گیلان</v>
      </c>
      <c r="I808" s="137" t="str">
        <f>'آبان 1400'!I809</f>
        <v>237-12-3303783-1</v>
      </c>
      <c r="J808" s="137" t="str">
        <f>'آبان 1400'!J809</f>
        <v>4324158223</v>
      </c>
      <c r="K808" s="137" t="str">
        <f>'آبان 1400'!K809</f>
        <v>0030399009</v>
      </c>
      <c r="L808" s="137" t="str">
        <f>'آبان 1400'!L809</f>
        <v>گیلان</v>
      </c>
      <c r="M808" s="137" t="str">
        <f>'آبان 1400'!M809</f>
        <v>نگهبان</v>
      </c>
      <c r="N808" s="121">
        <f>'آبان 1400'!N809</f>
        <v>0</v>
      </c>
      <c r="O808" s="120">
        <f>'آبان 1400'!O809</f>
        <v>0</v>
      </c>
      <c r="P808" s="122" t="str">
        <f>'آبان 1400'!P809</f>
        <v>*</v>
      </c>
      <c r="Q808" s="362">
        <f>'آبان 1400'!Q809</f>
        <v>7</v>
      </c>
      <c r="R808" s="362">
        <f>'آبان 1400'!R809</f>
        <v>28</v>
      </c>
      <c r="S808" s="362">
        <f>'آبان 1400'!S809</f>
        <v>51</v>
      </c>
      <c r="T808" s="362">
        <f>'آبان 1400'!T809</f>
        <v>6.84</v>
      </c>
      <c r="U808" s="138">
        <f>'آبان 1400'!U809</f>
        <v>0</v>
      </c>
      <c r="V808" s="121">
        <f>'آبان 1400'!W809</f>
        <v>0</v>
      </c>
      <c r="W808" s="122">
        <f>'آبان 1400'!X809</f>
        <v>0</v>
      </c>
      <c r="X808" s="370">
        <f>'آبان 1400'!Y809</f>
        <v>2</v>
      </c>
      <c r="Y808" s="370">
        <f>'آبان 1400'!Z809</f>
        <v>2</v>
      </c>
      <c r="Z808" s="139">
        <f>'آبان 1400'!AA809</f>
        <v>885165</v>
      </c>
      <c r="AA808" s="139">
        <f>'آبان 1400'!AB809</f>
        <v>0</v>
      </c>
      <c r="AB808" s="139">
        <f>'آبان 1400'!AC809</f>
        <v>885165</v>
      </c>
      <c r="AC808" s="139">
        <f>'آبان 1400'!AD809</f>
        <v>4500000</v>
      </c>
      <c r="AD808" s="139">
        <f>'آبان 1400'!AE809</f>
        <v>6000000</v>
      </c>
      <c r="AE808" s="140">
        <f>'آبان 1400'!AF809</f>
        <v>168986.04545454544</v>
      </c>
      <c r="AF808" s="123">
        <f>'آبان 1400'!AG809</f>
        <v>6196155</v>
      </c>
      <c r="AG808" s="124">
        <f>'آبان 1400'!AH809</f>
        <v>0</v>
      </c>
      <c r="AH808" s="124">
        <f>'آبان 1400'!AI809</f>
        <v>4731609.2727272725</v>
      </c>
      <c r="AI808" s="124">
        <f>'آبان 1400'!AJ809</f>
        <v>1239231</v>
      </c>
      <c r="AJ808" s="124">
        <f>'آبان 1400'!AK809</f>
        <v>1050000</v>
      </c>
      <c r="AK808" s="124">
        <f>'آبان 1400'!AL809</f>
        <v>1400000</v>
      </c>
      <c r="AL808" s="124">
        <f>'آبان 1400'!AM809</f>
        <v>2154572.0795454546</v>
      </c>
      <c r="AM808" s="124">
        <f>'آبان 1400'!AN809</f>
        <v>1155864.5509090908</v>
      </c>
      <c r="AN808" s="124">
        <f>'آبان 1400'!AO809</f>
        <v>0</v>
      </c>
      <c r="AO808" s="124">
        <f>'آبان 1400'!AP809</f>
        <v>0</v>
      </c>
      <c r="AP808" s="124">
        <f>'آبان 1400'!AQ809</f>
        <v>0</v>
      </c>
      <c r="AQ808" s="124">
        <f>'آبان 1400'!AR809</f>
        <v>0</v>
      </c>
      <c r="AR808" s="124">
        <f>'آبان 1400'!AS809</f>
        <v>0</v>
      </c>
      <c r="AS808" s="379">
        <f>'آبان 1400'!AT809</f>
        <v>0</v>
      </c>
      <c r="AT808" s="372">
        <f t="shared" si="535"/>
        <v>17927431.903181821</v>
      </c>
      <c r="AU808" s="174">
        <f>'آبان 1400'!AV809</f>
        <v>13070026.839959092</v>
      </c>
      <c r="AV808" s="142">
        <f>'آبان 1400'!AW809</f>
        <v>16688200.903181819</v>
      </c>
      <c r="AW808" s="143">
        <f t="shared" si="536"/>
        <v>1168174.0632227275</v>
      </c>
      <c r="AX808" s="76">
        <f t="shared" si="537"/>
        <v>0</v>
      </c>
      <c r="AY808" s="143">
        <f>'آبان 1400'!AZ809</f>
        <v>0</v>
      </c>
      <c r="AZ808" s="143">
        <f>'آبان 1400'!BA809</f>
        <v>0</v>
      </c>
      <c r="BA808" s="143">
        <f>'آبان 1400'!BB809</f>
        <v>0</v>
      </c>
      <c r="BB808" s="143">
        <f>'آبان 1400'!BC809</f>
        <v>0</v>
      </c>
      <c r="BC808" s="143">
        <f>'آبان 1400'!BD809</f>
        <v>0</v>
      </c>
      <c r="BD808" s="143">
        <f>'آبان 1400'!BE809</f>
        <v>0</v>
      </c>
      <c r="BE808" s="143">
        <f>'آبان 1400'!BF809</f>
        <v>0</v>
      </c>
      <c r="BF808" s="144">
        <f t="shared" si="538"/>
        <v>1168174.0632227275</v>
      </c>
      <c r="BG808" s="141">
        <f t="shared" si="539"/>
        <v>16759257</v>
      </c>
      <c r="BH808" s="145">
        <f t="shared" si="540"/>
        <v>17927431.903181821</v>
      </c>
      <c r="BI808" s="128">
        <f t="shared" si="533"/>
        <v>1032692.5</v>
      </c>
      <c r="BJ808" s="146">
        <f t="shared" si="541"/>
        <v>516346.25</v>
      </c>
      <c r="BK808" s="146">
        <f t="shared" si="542"/>
        <v>154903.875</v>
      </c>
      <c r="BL808" s="147">
        <f t="shared" si="543"/>
        <v>261333.33333333334</v>
      </c>
      <c r="BM808" s="383">
        <v>0</v>
      </c>
      <c r="BN808" s="148">
        <f t="shared" si="544"/>
        <v>19892707.861515153</v>
      </c>
      <c r="BO808" s="149">
        <f t="shared" si="545"/>
        <v>16688200.903181819</v>
      </c>
      <c r="BP808" s="150">
        <f t="shared" si="546"/>
        <v>3838286.2077318188</v>
      </c>
      <c r="BQ808" s="151">
        <f t="shared" si="528"/>
        <v>23730994.06924697</v>
      </c>
      <c r="BR808" s="152">
        <f t="shared" si="529"/>
        <v>23520</v>
      </c>
      <c r="BS808" s="148">
        <f t="shared" si="530"/>
        <v>23754514.06924697</v>
      </c>
      <c r="BT808" s="136">
        <v>0</v>
      </c>
      <c r="BU808" s="149">
        <f t="shared" si="547"/>
        <v>1989270.7861515153</v>
      </c>
      <c r="BV808" s="153">
        <f t="shared" si="548"/>
        <v>994635.39307575766</v>
      </c>
      <c r="BW808" s="134">
        <f t="shared" si="549"/>
        <v>20770607.890019696</v>
      </c>
      <c r="BX808" s="148">
        <f t="shared" si="550"/>
        <v>1703942.625</v>
      </c>
      <c r="BY808" s="135">
        <f t="shared" si="551"/>
        <v>19066665.265019696</v>
      </c>
      <c r="BZ808" s="64"/>
      <c r="CA808" s="196"/>
      <c r="CD808" s="400">
        <f>'آبان 1400'!AU809</f>
        <v>17927431.903181821</v>
      </c>
      <c r="CE808" s="401">
        <f>'آبان 1400'!AV809</f>
        <v>13070026.839959092</v>
      </c>
      <c r="CF808" s="401">
        <f>'آبان 1400'!AW809</f>
        <v>16688200.903181819</v>
      </c>
      <c r="CG808" s="401">
        <f>'آبان 1400'!AX809</f>
        <v>1168174.0632227275</v>
      </c>
      <c r="CH808" s="401">
        <f>'آبان 1400'!AY809</f>
        <v>0</v>
      </c>
      <c r="CI808" s="401">
        <f>'آبان 1400'!AZ809</f>
        <v>0</v>
      </c>
      <c r="CJ808" s="401">
        <f>'آبان 1400'!BA809</f>
        <v>0</v>
      </c>
      <c r="CK808" s="401">
        <f>'آبان 1400'!BB809</f>
        <v>0</v>
      </c>
      <c r="CL808" s="401">
        <f>'آبان 1400'!BC809</f>
        <v>0</v>
      </c>
      <c r="CM808" s="401">
        <f>'آبان 1400'!BD809</f>
        <v>0</v>
      </c>
      <c r="CN808" s="401">
        <f>'آبان 1400'!BE809</f>
        <v>0</v>
      </c>
      <c r="CO808" s="401">
        <f>'آبان 1400'!BF809</f>
        <v>0</v>
      </c>
      <c r="CP808" s="401">
        <f>'آبان 1400'!BG809</f>
        <v>1168174.0632227275</v>
      </c>
      <c r="CQ808" s="401">
        <f>'آبان 1400'!BH809</f>
        <v>16759257</v>
      </c>
      <c r="CR808" s="401">
        <f t="shared" si="552"/>
        <v>17927431.903181821</v>
      </c>
      <c r="CS808" s="56">
        <f t="shared" si="570"/>
        <v>1032692.5</v>
      </c>
      <c r="CT808" s="400">
        <f t="shared" si="553"/>
        <v>516346.25</v>
      </c>
      <c r="CU808" s="401">
        <f t="shared" si="554"/>
        <v>154903.875</v>
      </c>
      <c r="CV808" s="401">
        <f t="shared" si="555"/>
        <v>261333.33333333334</v>
      </c>
      <c r="CW808" s="56">
        <v>0</v>
      </c>
      <c r="CX808" s="401">
        <f t="shared" si="556"/>
        <v>19892707.861515153</v>
      </c>
      <c r="CY808" s="401">
        <f t="shared" si="557"/>
        <v>16688200.903181819</v>
      </c>
      <c r="CZ808" s="401">
        <f t="shared" si="558"/>
        <v>3838286.2077318188</v>
      </c>
      <c r="DA808" s="401">
        <f t="shared" si="559"/>
        <v>23730994.06924697</v>
      </c>
      <c r="DB808" s="401">
        <f t="shared" si="560"/>
        <v>23520</v>
      </c>
      <c r="DC808" s="401">
        <f t="shared" si="561"/>
        <v>23754514.06924697</v>
      </c>
      <c r="DD808" s="406">
        <v>0</v>
      </c>
      <c r="DE808" s="401">
        <f t="shared" si="562"/>
        <v>1989270.7861515153</v>
      </c>
      <c r="DF808" s="401">
        <f t="shared" si="563"/>
        <v>994635.39307575766</v>
      </c>
      <c r="DG808" s="401">
        <f t="shared" si="564"/>
        <v>20770607.890019696</v>
      </c>
      <c r="DH808" s="401">
        <f t="shared" si="565"/>
        <v>1703942.625</v>
      </c>
      <c r="DI808" s="401">
        <f t="shared" si="566"/>
        <v>19066665.265019696</v>
      </c>
      <c r="DJ808" s="401">
        <f t="shared" si="567"/>
        <v>0</v>
      </c>
      <c r="DL808" s="408">
        <f t="shared" si="568"/>
        <v>6638737.5</v>
      </c>
      <c r="DM808" s="408">
        <f t="shared" si="569"/>
        <v>-5606045</v>
      </c>
    </row>
    <row r="809" spans="1:117" s="56" customFormat="1" ht="21" x14ac:dyDescent="0.2">
      <c r="A809" s="192">
        <f t="shared" si="534"/>
        <v>2655495</v>
      </c>
      <c r="B809" s="137">
        <f>'آبان 1400'!B810</f>
        <v>804</v>
      </c>
      <c r="C809" s="137">
        <f>'آبان 1400'!C810</f>
        <v>316</v>
      </c>
      <c r="D809" s="137">
        <f>'آبان 1400'!D810</f>
        <v>0</v>
      </c>
      <c r="E809" s="137" t="str">
        <f>'آبان 1400'!E810</f>
        <v>مجتبی</v>
      </c>
      <c r="F809" s="137" t="str">
        <f>'آبان 1400'!F810</f>
        <v>یوسفی قلعه رودخانی</v>
      </c>
      <c r="G809" s="137" t="str">
        <f>'آبان 1400'!G810</f>
        <v>نگهبان</v>
      </c>
      <c r="H809" s="137" t="str">
        <f>'آبان 1400'!H810</f>
        <v>گیلان</v>
      </c>
      <c r="I809" s="137" t="str">
        <f>'آبان 1400'!I810</f>
        <v>289-700-3035648-1</v>
      </c>
      <c r="J809" s="137">
        <f>'آبان 1400'!J810</f>
        <v>2669881173</v>
      </c>
      <c r="K809" s="137">
        <f>'آبان 1400'!K810</f>
        <v>0</v>
      </c>
      <c r="L809" s="137" t="str">
        <f>'آبان 1400'!L810</f>
        <v>گیلان</v>
      </c>
      <c r="M809" s="137" t="str">
        <f>'آبان 1400'!M810</f>
        <v>نگهبان</v>
      </c>
      <c r="N809" s="121" t="str">
        <f>'آبان 1400'!N810</f>
        <v>*</v>
      </c>
      <c r="O809" s="120">
        <f>'آبان 1400'!O810</f>
        <v>0</v>
      </c>
      <c r="P809" s="122">
        <f>'آبان 1400'!P810</f>
        <v>0</v>
      </c>
      <c r="Q809" s="362">
        <f>'آبان 1400'!Q810</f>
        <v>30</v>
      </c>
      <c r="R809" s="362">
        <f>'آبان 1400'!R810</f>
        <v>120</v>
      </c>
      <c r="S809" s="362">
        <f>'آبان 1400'!S810</f>
        <v>110</v>
      </c>
      <c r="T809" s="362">
        <f>'آبان 1400'!T810</f>
        <v>29.33</v>
      </c>
      <c r="U809" s="138">
        <f>'آبان 1400'!U810</f>
        <v>0</v>
      </c>
      <c r="V809" s="121">
        <f>'آبان 1400'!W810</f>
        <v>0</v>
      </c>
      <c r="W809" s="122">
        <f>'آبان 1400'!X810</f>
        <v>0</v>
      </c>
      <c r="X809" s="370">
        <f>'آبان 1400'!Y810</f>
        <v>2</v>
      </c>
      <c r="Y809" s="370">
        <f>'آبان 1400'!Z810</f>
        <v>2</v>
      </c>
      <c r="Z809" s="139">
        <f>'آبان 1400'!AA810</f>
        <v>885165</v>
      </c>
      <c r="AA809" s="139">
        <f>'آبان 1400'!AB810</f>
        <v>0</v>
      </c>
      <c r="AB809" s="139">
        <f>'آبان 1400'!AC810</f>
        <v>885165</v>
      </c>
      <c r="AC809" s="139">
        <f>'آبان 1400'!AD810</f>
        <v>4500000</v>
      </c>
      <c r="AD809" s="139">
        <f>'آبان 1400'!AE810</f>
        <v>6000000</v>
      </c>
      <c r="AE809" s="140">
        <f>'آبان 1400'!AF810</f>
        <v>168986.04545454544</v>
      </c>
      <c r="AF809" s="123">
        <f>'آبان 1400'!AG810</f>
        <v>26554950</v>
      </c>
      <c r="AG809" s="124">
        <f>'آبان 1400'!AH810</f>
        <v>0</v>
      </c>
      <c r="AH809" s="124">
        <f>'آبان 1400'!AI810</f>
        <v>20278325.454545453</v>
      </c>
      <c r="AI809" s="124">
        <f>'آبان 1400'!AJ810</f>
        <v>5310990</v>
      </c>
      <c r="AJ809" s="124">
        <f>'آبان 1400'!AK810</f>
        <v>4500000</v>
      </c>
      <c r="AK809" s="124">
        <f>'آبان 1400'!AL810</f>
        <v>6000000</v>
      </c>
      <c r="AL809" s="124">
        <f>'آبان 1400'!AM810</f>
        <v>4647116.25</v>
      </c>
      <c r="AM809" s="124">
        <f>'آبان 1400'!AN810</f>
        <v>4956360.7131818179</v>
      </c>
      <c r="AN809" s="124">
        <f>'آبان 1400'!AO810</f>
        <v>0</v>
      </c>
      <c r="AO809" s="124">
        <f>'آبان 1400'!AP810</f>
        <v>3000000</v>
      </c>
      <c r="AP809" s="124">
        <f>'آبان 1400'!AQ810</f>
        <v>0</v>
      </c>
      <c r="AQ809" s="124">
        <f>'آبان 1400'!AR810</f>
        <v>0</v>
      </c>
      <c r="AR809" s="124">
        <f>'آبان 1400'!AS810</f>
        <v>0</v>
      </c>
      <c r="AS809" s="379">
        <f>'آبان 1400'!AT810</f>
        <v>0</v>
      </c>
      <c r="AT809" s="372">
        <f t="shared" si="535"/>
        <v>75247742.417727277</v>
      </c>
      <c r="AU809" s="174">
        <f>'آبان 1400'!AV810</f>
        <v>51541179.74848637</v>
      </c>
      <c r="AV809" s="142">
        <f>'آبان 1400'!AW810</f>
        <v>69936752.417727262</v>
      </c>
      <c r="AW809" s="143">
        <f t="shared" si="536"/>
        <v>4895572.6692409087</v>
      </c>
      <c r="AX809" s="76">
        <f t="shared" si="537"/>
        <v>1154117.9748486371</v>
      </c>
      <c r="AY809" s="143">
        <f>'آبان 1400'!AZ810</f>
        <v>0</v>
      </c>
      <c r="AZ809" s="143">
        <f>'آبان 1400'!BA810</f>
        <v>0</v>
      </c>
      <c r="BA809" s="143">
        <f>'آبان 1400'!BB810</f>
        <v>0</v>
      </c>
      <c r="BB809" s="143">
        <f>'آبان 1400'!BC810</f>
        <v>0</v>
      </c>
      <c r="BC809" s="143">
        <f>'آبان 1400'!BD810</f>
        <v>0</v>
      </c>
      <c r="BD809" s="143">
        <f>'آبان 1400'!BE810</f>
        <v>0</v>
      </c>
      <c r="BE809" s="143">
        <f>'آبان 1400'!BF810</f>
        <v>0</v>
      </c>
      <c r="BF809" s="144">
        <f t="shared" si="538"/>
        <v>6049690.6440895461</v>
      </c>
      <c r="BG809" s="141">
        <f t="shared" si="539"/>
        <v>69198051</v>
      </c>
      <c r="BH809" s="145">
        <f t="shared" si="540"/>
        <v>75247742.417727277</v>
      </c>
      <c r="BI809" s="128">
        <f t="shared" si="533"/>
        <v>4425825</v>
      </c>
      <c r="BJ809" s="146">
        <f t="shared" si="541"/>
        <v>2212912.5</v>
      </c>
      <c r="BK809" s="146">
        <f t="shared" si="542"/>
        <v>663873.75</v>
      </c>
      <c r="BL809" s="147">
        <f t="shared" si="543"/>
        <v>1120000</v>
      </c>
      <c r="BM809" s="383">
        <v>0</v>
      </c>
      <c r="BN809" s="148">
        <f t="shared" si="544"/>
        <v>83670353.667727277</v>
      </c>
      <c r="BO809" s="149">
        <f t="shared" si="545"/>
        <v>69936752.417727262</v>
      </c>
      <c r="BP809" s="150">
        <f t="shared" si="546"/>
        <v>16085453.056077272</v>
      </c>
      <c r="BQ809" s="151">
        <f t="shared" si="528"/>
        <v>99755806.723804548</v>
      </c>
      <c r="BR809" s="152">
        <f t="shared" si="529"/>
        <v>100800</v>
      </c>
      <c r="BS809" s="148">
        <f t="shared" si="530"/>
        <v>99856606.723804548</v>
      </c>
      <c r="BT809" s="136">
        <v>0</v>
      </c>
      <c r="BU809" s="149">
        <f t="shared" si="547"/>
        <v>8367035.366772728</v>
      </c>
      <c r="BV809" s="153">
        <f t="shared" si="548"/>
        <v>4183517.683386364</v>
      </c>
      <c r="BW809" s="134">
        <f t="shared" si="549"/>
        <v>87306053.673645452</v>
      </c>
      <c r="BX809" s="148">
        <f t="shared" si="550"/>
        <v>7302611.25</v>
      </c>
      <c r="BY809" s="135">
        <f t="shared" si="551"/>
        <v>80003442.423645452</v>
      </c>
      <c r="BZ809" s="64"/>
      <c r="CA809" s="196"/>
      <c r="CD809" s="400">
        <f>'آبان 1400'!AU810</f>
        <v>75247742.417727277</v>
      </c>
      <c r="CE809" s="401">
        <f>'آبان 1400'!AV810</f>
        <v>51541179.74848637</v>
      </c>
      <c r="CF809" s="401">
        <f>'آبان 1400'!AW810</f>
        <v>69936752.417727262</v>
      </c>
      <c r="CG809" s="401">
        <f>'آبان 1400'!AX810</f>
        <v>4895572.6692409087</v>
      </c>
      <c r="CH809" s="401">
        <f>'آبان 1400'!AY810</f>
        <v>1154117.9748486371</v>
      </c>
      <c r="CI809" s="401">
        <f>'آبان 1400'!AZ810</f>
        <v>0</v>
      </c>
      <c r="CJ809" s="401">
        <f>'آبان 1400'!BA810</f>
        <v>0</v>
      </c>
      <c r="CK809" s="401">
        <f>'آبان 1400'!BB810</f>
        <v>0</v>
      </c>
      <c r="CL809" s="401">
        <f>'آبان 1400'!BC810</f>
        <v>0</v>
      </c>
      <c r="CM809" s="401">
        <f>'آبان 1400'!BD810</f>
        <v>0</v>
      </c>
      <c r="CN809" s="401">
        <f>'آبان 1400'!BE810</f>
        <v>0</v>
      </c>
      <c r="CO809" s="401">
        <f>'آبان 1400'!BF810</f>
        <v>0</v>
      </c>
      <c r="CP809" s="401">
        <f>'آبان 1400'!BG810</f>
        <v>6049690.6440895461</v>
      </c>
      <c r="CQ809" s="401">
        <f>'آبان 1400'!BH810</f>
        <v>69198051</v>
      </c>
      <c r="CR809" s="401">
        <f t="shared" si="552"/>
        <v>75247742.417727277</v>
      </c>
      <c r="CS809" s="56">
        <f t="shared" si="570"/>
        <v>4425825</v>
      </c>
      <c r="CT809" s="400">
        <f t="shared" si="553"/>
        <v>2212912.5</v>
      </c>
      <c r="CU809" s="401">
        <f t="shared" si="554"/>
        <v>663873.75</v>
      </c>
      <c r="CV809" s="401">
        <f t="shared" si="555"/>
        <v>1120000</v>
      </c>
      <c r="CW809" s="56">
        <v>0</v>
      </c>
      <c r="CX809" s="401">
        <f t="shared" si="556"/>
        <v>83670353.667727277</v>
      </c>
      <c r="CY809" s="401">
        <f t="shared" si="557"/>
        <v>69936752.417727262</v>
      </c>
      <c r="CZ809" s="401">
        <f t="shared" si="558"/>
        <v>16085453.056077272</v>
      </c>
      <c r="DA809" s="401">
        <f t="shared" si="559"/>
        <v>99755806.723804548</v>
      </c>
      <c r="DB809" s="401">
        <f t="shared" si="560"/>
        <v>100800</v>
      </c>
      <c r="DC809" s="401">
        <f t="shared" si="561"/>
        <v>99856606.723804548</v>
      </c>
      <c r="DD809" s="406">
        <v>0</v>
      </c>
      <c r="DE809" s="401">
        <f t="shared" si="562"/>
        <v>8367035.366772728</v>
      </c>
      <c r="DF809" s="401">
        <f t="shared" si="563"/>
        <v>4183517.683386364</v>
      </c>
      <c r="DG809" s="401">
        <f t="shared" si="564"/>
        <v>87306053.673645452</v>
      </c>
      <c r="DH809" s="401">
        <f t="shared" si="565"/>
        <v>7302611.25</v>
      </c>
      <c r="DI809" s="401">
        <f t="shared" si="566"/>
        <v>80003442.423645452</v>
      </c>
      <c r="DJ809" s="401">
        <f t="shared" si="567"/>
        <v>0</v>
      </c>
      <c r="DL809" s="408">
        <f t="shared" si="568"/>
        <v>6638737.5</v>
      </c>
      <c r="DM809" s="408">
        <f t="shared" si="569"/>
        <v>-2212912.5</v>
      </c>
    </row>
    <row r="810" spans="1:117" s="56" customFormat="1" ht="21" x14ac:dyDescent="0.2">
      <c r="A810" s="192">
        <f t="shared" si="534"/>
        <v>2655495</v>
      </c>
      <c r="B810" s="137">
        <f>'آبان 1400'!B811</f>
        <v>805</v>
      </c>
      <c r="C810" s="137">
        <f>'آبان 1400'!C811</f>
        <v>317</v>
      </c>
      <c r="D810" s="137">
        <f>'آبان 1400'!D811</f>
        <v>0</v>
      </c>
      <c r="E810" s="137" t="str">
        <f>'آبان 1400'!E811</f>
        <v>یاسر</v>
      </c>
      <c r="F810" s="137" t="str">
        <f>'آبان 1400'!F811</f>
        <v>دوستدار شهرستانی</v>
      </c>
      <c r="G810" s="137" t="str">
        <f>'آبان 1400'!G811</f>
        <v>نگهبان</v>
      </c>
      <c r="H810" s="137" t="str">
        <f>'آبان 1400'!H811</f>
        <v>گیلان</v>
      </c>
      <c r="I810" s="137" t="str">
        <f>'آبان 1400'!I811</f>
        <v>381-813-4342322-1</v>
      </c>
      <c r="J810" s="137" t="str">
        <f>'آبان 1400'!J811</f>
        <v>2595925105</v>
      </c>
      <c r="K810" s="137" t="str">
        <f>'آبان 1400'!K811</f>
        <v>0030485570</v>
      </c>
      <c r="L810" s="137" t="str">
        <f>'آبان 1400'!L811</f>
        <v>گیلان</v>
      </c>
      <c r="M810" s="137" t="str">
        <f>'آبان 1400'!M811</f>
        <v>نگهبان</v>
      </c>
      <c r="N810" s="121">
        <f>'آبان 1400'!N811</f>
        <v>0</v>
      </c>
      <c r="O810" s="120">
        <f>'آبان 1400'!O811</f>
        <v>0</v>
      </c>
      <c r="P810" s="122" t="str">
        <f>'آبان 1400'!P811</f>
        <v>*</v>
      </c>
      <c r="Q810" s="362">
        <f>'آبان 1400'!Q811</f>
        <v>30</v>
      </c>
      <c r="R810" s="362">
        <f>'آبان 1400'!R811</f>
        <v>120</v>
      </c>
      <c r="S810" s="362">
        <f>'آبان 1400'!S811</f>
        <v>220</v>
      </c>
      <c r="T810" s="362">
        <f>'آبان 1400'!T811</f>
        <v>29.33</v>
      </c>
      <c r="U810" s="138">
        <f>'آبان 1400'!U811</f>
        <v>0</v>
      </c>
      <c r="V810" s="121">
        <f>'آبان 1400'!W811</f>
        <v>0</v>
      </c>
      <c r="W810" s="122">
        <f>'آبان 1400'!X811</f>
        <v>0</v>
      </c>
      <c r="X810" s="370">
        <f>'آبان 1400'!Y811</f>
        <v>0</v>
      </c>
      <c r="Y810" s="370">
        <f>'آبان 1400'!Z811</f>
        <v>0</v>
      </c>
      <c r="Z810" s="139">
        <f>'آبان 1400'!AA811</f>
        <v>885165</v>
      </c>
      <c r="AA810" s="139">
        <f>'آبان 1400'!AB811</f>
        <v>0</v>
      </c>
      <c r="AB810" s="139">
        <f>'آبان 1400'!AC811</f>
        <v>885165</v>
      </c>
      <c r="AC810" s="139">
        <f>'آبان 1400'!AD811</f>
        <v>4500000</v>
      </c>
      <c r="AD810" s="139">
        <f>'آبان 1400'!AE811</f>
        <v>6000000</v>
      </c>
      <c r="AE810" s="140">
        <f>'آبان 1400'!AF811</f>
        <v>168986.04545454544</v>
      </c>
      <c r="AF810" s="123">
        <f>'آبان 1400'!AG811</f>
        <v>26554950</v>
      </c>
      <c r="AG810" s="124">
        <f>'آبان 1400'!AH811</f>
        <v>0</v>
      </c>
      <c r="AH810" s="124">
        <f>'آبان 1400'!AI811</f>
        <v>20278325.454545453</v>
      </c>
      <c r="AI810" s="124">
        <f>'آبان 1400'!AJ811</f>
        <v>0</v>
      </c>
      <c r="AJ810" s="124">
        <f>'آبان 1400'!AK811</f>
        <v>4500000</v>
      </c>
      <c r="AK810" s="124">
        <f>'آبان 1400'!AL811</f>
        <v>6000000</v>
      </c>
      <c r="AL810" s="124">
        <f>'آبان 1400'!AM811</f>
        <v>9294232.5</v>
      </c>
      <c r="AM810" s="124">
        <f>'آبان 1400'!AN811</f>
        <v>4956360.7131818179</v>
      </c>
      <c r="AN810" s="124">
        <f>'آبان 1400'!AO811</f>
        <v>0</v>
      </c>
      <c r="AO810" s="124">
        <f>'آبان 1400'!AP811</f>
        <v>3000000</v>
      </c>
      <c r="AP810" s="124">
        <f>'آبان 1400'!AQ811</f>
        <v>0</v>
      </c>
      <c r="AQ810" s="124">
        <f>'آبان 1400'!AR811</f>
        <v>0</v>
      </c>
      <c r="AR810" s="124">
        <f>'آبان 1400'!AS811</f>
        <v>0</v>
      </c>
      <c r="AS810" s="379">
        <f>'آبان 1400'!AT811</f>
        <v>0</v>
      </c>
      <c r="AT810" s="372">
        <f t="shared" si="535"/>
        <v>74583868.667727277</v>
      </c>
      <c r="AU810" s="174">
        <f>'آبان 1400'!AV811</f>
        <v>55862997.860986367</v>
      </c>
      <c r="AV810" s="142">
        <f>'آبان 1400'!AW811</f>
        <v>74583868.667727262</v>
      </c>
      <c r="AW810" s="143">
        <f t="shared" si="536"/>
        <v>5220870.8067409089</v>
      </c>
      <c r="AX810" s="76">
        <f t="shared" si="537"/>
        <v>1586299.7860986367</v>
      </c>
      <c r="AY810" s="143">
        <f>'آبان 1400'!AZ811</f>
        <v>0</v>
      </c>
      <c r="AZ810" s="143">
        <f>'آبان 1400'!BA811</f>
        <v>0</v>
      </c>
      <c r="BA810" s="143">
        <f>'آبان 1400'!BB811</f>
        <v>0</v>
      </c>
      <c r="BB810" s="143">
        <f>'آبان 1400'!BC811</f>
        <v>0</v>
      </c>
      <c r="BC810" s="143">
        <f>'آبان 1400'!BD811</f>
        <v>0</v>
      </c>
      <c r="BD810" s="143">
        <f>'آبان 1400'!BE811</f>
        <v>0</v>
      </c>
      <c r="BE810" s="143">
        <f>'آبان 1400'!BF811</f>
        <v>0</v>
      </c>
      <c r="BF810" s="144">
        <f t="shared" si="538"/>
        <v>6807170.5928395456</v>
      </c>
      <c r="BG810" s="141">
        <f t="shared" si="539"/>
        <v>67776698</v>
      </c>
      <c r="BH810" s="145">
        <f t="shared" si="540"/>
        <v>74583868.667727277</v>
      </c>
      <c r="BI810" s="128">
        <f t="shared" si="533"/>
        <v>4425825</v>
      </c>
      <c r="BJ810" s="146">
        <f t="shared" si="541"/>
        <v>2212912.5</v>
      </c>
      <c r="BK810" s="146">
        <f t="shared" si="542"/>
        <v>663873.75</v>
      </c>
      <c r="BL810" s="147">
        <f t="shared" si="543"/>
        <v>1120000</v>
      </c>
      <c r="BM810" s="383">
        <v>0</v>
      </c>
      <c r="BN810" s="148">
        <f t="shared" si="544"/>
        <v>83006479.917727277</v>
      </c>
      <c r="BO810" s="149">
        <f t="shared" si="545"/>
        <v>74583868.667727262</v>
      </c>
      <c r="BP810" s="150">
        <f t="shared" si="546"/>
        <v>17154289.793577272</v>
      </c>
      <c r="BQ810" s="151">
        <f t="shared" si="528"/>
        <v>100160769.71130455</v>
      </c>
      <c r="BR810" s="152">
        <f t="shared" si="529"/>
        <v>100800</v>
      </c>
      <c r="BS810" s="148">
        <f t="shared" si="530"/>
        <v>100261569.71130455</v>
      </c>
      <c r="BT810" s="136">
        <v>0</v>
      </c>
      <c r="BU810" s="149">
        <f t="shared" si="547"/>
        <v>8300647.991772728</v>
      </c>
      <c r="BV810" s="153">
        <f t="shared" si="548"/>
        <v>4150323.995886364</v>
      </c>
      <c r="BW810" s="134">
        <f t="shared" si="549"/>
        <v>87810597.723645449</v>
      </c>
      <c r="BX810" s="148">
        <f t="shared" si="550"/>
        <v>7302611.25</v>
      </c>
      <c r="BY810" s="135">
        <f t="shared" si="551"/>
        <v>80507986.473645449</v>
      </c>
      <c r="BZ810" s="64"/>
      <c r="CA810" s="196"/>
      <c r="CD810" s="400">
        <f>'آبان 1400'!AU811</f>
        <v>74583868.667727277</v>
      </c>
      <c r="CE810" s="401">
        <f>'آبان 1400'!AV811</f>
        <v>55862997.860986367</v>
      </c>
      <c r="CF810" s="401">
        <f>'آبان 1400'!AW811</f>
        <v>74583868.667727262</v>
      </c>
      <c r="CG810" s="401">
        <f>'آبان 1400'!AX811</f>
        <v>5220870.8067409089</v>
      </c>
      <c r="CH810" s="401">
        <f>'آبان 1400'!AY811</f>
        <v>1586299.7860986367</v>
      </c>
      <c r="CI810" s="401">
        <f>'آبان 1400'!AZ811</f>
        <v>0</v>
      </c>
      <c r="CJ810" s="401">
        <f>'آبان 1400'!BA811</f>
        <v>0</v>
      </c>
      <c r="CK810" s="401">
        <f>'آبان 1400'!BB811</f>
        <v>0</v>
      </c>
      <c r="CL810" s="401">
        <f>'آبان 1400'!BC811</f>
        <v>0</v>
      </c>
      <c r="CM810" s="401">
        <f>'آبان 1400'!BD811</f>
        <v>0</v>
      </c>
      <c r="CN810" s="401">
        <f>'آبان 1400'!BE811</f>
        <v>0</v>
      </c>
      <c r="CO810" s="401">
        <f>'آبان 1400'!BF811</f>
        <v>0</v>
      </c>
      <c r="CP810" s="401">
        <f>'آبان 1400'!BG811</f>
        <v>6807170.5928395456</v>
      </c>
      <c r="CQ810" s="401">
        <f>'آبان 1400'!BH811</f>
        <v>67776698</v>
      </c>
      <c r="CR810" s="401">
        <f t="shared" si="552"/>
        <v>74583868.667727277</v>
      </c>
      <c r="CS810" s="56">
        <f t="shared" si="570"/>
        <v>4425825</v>
      </c>
      <c r="CT810" s="400">
        <f t="shared" si="553"/>
        <v>2212912.5</v>
      </c>
      <c r="CU810" s="401">
        <f t="shared" si="554"/>
        <v>663873.75</v>
      </c>
      <c r="CV810" s="401">
        <f t="shared" si="555"/>
        <v>1120000</v>
      </c>
      <c r="CW810" s="56">
        <v>0</v>
      </c>
      <c r="CX810" s="401">
        <f t="shared" si="556"/>
        <v>83006479.917727277</v>
      </c>
      <c r="CY810" s="401">
        <f t="shared" si="557"/>
        <v>74583868.667727262</v>
      </c>
      <c r="CZ810" s="401">
        <f t="shared" si="558"/>
        <v>17154289.793577272</v>
      </c>
      <c r="DA810" s="401">
        <f t="shared" si="559"/>
        <v>100160769.71130455</v>
      </c>
      <c r="DB810" s="401">
        <f t="shared" si="560"/>
        <v>100800</v>
      </c>
      <c r="DC810" s="401">
        <f t="shared" si="561"/>
        <v>100261569.71130455</v>
      </c>
      <c r="DD810" s="406">
        <v>0</v>
      </c>
      <c r="DE810" s="401">
        <f t="shared" si="562"/>
        <v>8300647.991772728</v>
      </c>
      <c r="DF810" s="401">
        <f t="shared" si="563"/>
        <v>4150323.995886364</v>
      </c>
      <c r="DG810" s="401">
        <f t="shared" si="564"/>
        <v>87810597.723645449</v>
      </c>
      <c r="DH810" s="401">
        <f t="shared" si="565"/>
        <v>7302611.25</v>
      </c>
      <c r="DI810" s="401">
        <f t="shared" si="566"/>
        <v>80507986.473645449</v>
      </c>
      <c r="DJ810" s="401">
        <f t="shared" si="567"/>
        <v>0</v>
      </c>
      <c r="DL810" s="408">
        <f t="shared" si="568"/>
        <v>6638737.5</v>
      </c>
      <c r="DM810" s="408">
        <f t="shared" si="569"/>
        <v>-2212912.5</v>
      </c>
    </row>
    <row r="811" spans="1:117" s="56" customFormat="1" ht="21" x14ac:dyDescent="0.2">
      <c r="A811" s="192">
        <f t="shared" si="534"/>
        <v>2655495</v>
      </c>
      <c r="B811" s="137">
        <f>'آبان 1400'!B812</f>
        <v>806</v>
      </c>
      <c r="C811" s="137">
        <f>'آبان 1400'!C812</f>
        <v>318</v>
      </c>
      <c r="D811" s="137">
        <f>'آبان 1400'!D812</f>
        <v>0</v>
      </c>
      <c r="E811" s="137" t="str">
        <f>'آبان 1400'!E812</f>
        <v>یاسر</v>
      </c>
      <c r="F811" s="137" t="str">
        <f>'آبان 1400'!F812</f>
        <v>دوستدار شهرستانی</v>
      </c>
      <c r="G811" s="137" t="str">
        <f>'آبان 1400'!G812</f>
        <v>نگهبان</v>
      </c>
      <c r="H811" s="137" t="str">
        <f>'آبان 1400'!H812</f>
        <v>گیلان</v>
      </c>
      <c r="I811" s="137" t="str">
        <f>'آبان 1400'!I812</f>
        <v>381-813-4342322-1</v>
      </c>
      <c r="J811" s="137" t="str">
        <f>'آبان 1400'!J812</f>
        <v>2595925105</v>
      </c>
      <c r="K811" s="137" t="str">
        <f>'آبان 1400'!K812</f>
        <v>0030485570</v>
      </c>
      <c r="L811" s="137" t="str">
        <f>'آبان 1400'!L812</f>
        <v>گیلان</v>
      </c>
      <c r="M811" s="137" t="str">
        <f>'آبان 1400'!M812</f>
        <v>نگهبان</v>
      </c>
      <c r="N811" s="121">
        <f>'آبان 1400'!N812</f>
        <v>0</v>
      </c>
      <c r="O811" s="120">
        <f>'آبان 1400'!O812</f>
        <v>0</v>
      </c>
      <c r="P811" s="122" t="str">
        <f>'آبان 1400'!P812</f>
        <v>*</v>
      </c>
      <c r="Q811" s="362">
        <f>'آبان 1400'!Q812</f>
        <v>30</v>
      </c>
      <c r="R811" s="362">
        <f>'آبان 1400'!R812</f>
        <v>120</v>
      </c>
      <c r="S811" s="362">
        <f>'آبان 1400'!S812</f>
        <v>220</v>
      </c>
      <c r="T811" s="362">
        <f>'آبان 1400'!T812</f>
        <v>29.33</v>
      </c>
      <c r="U811" s="138">
        <f>'آبان 1400'!U812</f>
        <v>0</v>
      </c>
      <c r="V811" s="121">
        <f>'آبان 1400'!W812</f>
        <v>0</v>
      </c>
      <c r="W811" s="122">
        <f>'آبان 1400'!X812</f>
        <v>0</v>
      </c>
      <c r="X811" s="370">
        <f>'آبان 1400'!Y812</f>
        <v>0</v>
      </c>
      <c r="Y811" s="370">
        <f>'آبان 1400'!Z812</f>
        <v>0</v>
      </c>
      <c r="Z811" s="139">
        <f>'آبان 1400'!AA812</f>
        <v>885165</v>
      </c>
      <c r="AA811" s="139">
        <f>'آبان 1400'!AB812</f>
        <v>0</v>
      </c>
      <c r="AB811" s="139">
        <f>'آبان 1400'!AC812</f>
        <v>885165</v>
      </c>
      <c r="AC811" s="139">
        <f>'آبان 1400'!AD812</f>
        <v>4500000</v>
      </c>
      <c r="AD811" s="139">
        <f>'آبان 1400'!AE812</f>
        <v>6000000</v>
      </c>
      <c r="AE811" s="140">
        <f>'آبان 1400'!AF812</f>
        <v>168986.04545454544</v>
      </c>
      <c r="AF811" s="123">
        <f>'آبان 1400'!AG812</f>
        <v>26554950</v>
      </c>
      <c r="AG811" s="124">
        <f>'آبان 1400'!AH812</f>
        <v>0</v>
      </c>
      <c r="AH811" s="124">
        <f>'آبان 1400'!AI812</f>
        <v>20278325.454545453</v>
      </c>
      <c r="AI811" s="124">
        <f>'آبان 1400'!AJ812</f>
        <v>0</v>
      </c>
      <c r="AJ811" s="124">
        <f>'آبان 1400'!AK812</f>
        <v>4500000</v>
      </c>
      <c r="AK811" s="124">
        <f>'آبان 1400'!AL812</f>
        <v>6000000</v>
      </c>
      <c r="AL811" s="124">
        <f>'آبان 1400'!AM812</f>
        <v>9294232.5</v>
      </c>
      <c r="AM811" s="124">
        <f>'آبان 1400'!AN812</f>
        <v>4956360.7131818179</v>
      </c>
      <c r="AN811" s="124">
        <f>'آبان 1400'!AO812</f>
        <v>0</v>
      </c>
      <c r="AO811" s="124">
        <f>'آبان 1400'!AP812</f>
        <v>0</v>
      </c>
      <c r="AP811" s="124">
        <f>'آبان 1400'!AQ812</f>
        <v>0</v>
      </c>
      <c r="AQ811" s="124">
        <f>'آبان 1400'!AR812</f>
        <v>0</v>
      </c>
      <c r="AR811" s="124">
        <f>'آبان 1400'!AS812</f>
        <v>0</v>
      </c>
      <c r="AS811" s="379">
        <f>'آبان 1400'!AT812</f>
        <v>0</v>
      </c>
      <c r="AT811" s="372">
        <f t="shared" si="535"/>
        <v>71583868.667727277</v>
      </c>
      <c r="AU811" s="174">
        <f>'آبان 1400'!AV812</f>
        <v>56072997.860986367</v>
      </c>
      <c r="AV811" s="142">
        <f>'آبان 1400'!AW812</f>
        <v>71583868.667727262</v>
      </c>
      <c r="AW811" s="143">
        <f t="shared" si="536"/>
        <v>5010870.8067409089</v>
      </c>
      <c r="AX811" s="76">
        <f t="shared" si="537"/>
        <v>1607299.7860986367</v>
      </c>
      <c r="AY811" s="143">
        <f>'آبان 1400'!AZ812</f>
        <v>0</v>
      </c>
      <c r="AZ811" s="143">
        <f>'آبان 1400'!BA812</f>
        <v>0</v>
      </c>
      <c r="BA811" s="143">
        <f>'آبان 1400'!BB812</f>
        <v>0</v>
      </c>
      <c r="BB811" s="143">
        <f>'آبان 1400'!BC812</f>
        <v>0</v>
      </c>
      <c r="BC811" s="143">
        <f>'آبان 1400'!BD812</f>
        <v>0</v>
      </c>
      <c r="BD811" s="143">
        <f>'آبان 1400'!BE812</f>
        <v>0</v>
      </c>
      <c r="BE811" s="143">
        <f>'آبان 1400'!BF812</f>
        <v>0</v>
      </c>
      <c r="BF811" s="144">
        <f t="shared" si="538"/>
        <v>6618170.5928395456</v>
      </c>
      <c r="BG811" s="141">
        <f t="shared" si="539"/>
        <v>64965698</v>
      </c>
      <c r="BH811" s="145">
        <f t="shared" si="540"/>
        <v>71583868.667727277</v>
      </c>
      <c r="BI811" s="128">
        <f t="shared" si="533"/>
        <v>4425825</v>
      </c>
      <c r="BJ811" s="146">
        <f t="shared" si="541"/>
        <v>2212912.5</v>
      </c>
      <c r="BK811" s="146">
        <f t="shared" si="542"/>
        <v>663873.75</v>
      </c>
      <c r="BL811" s="147">
        <f t="shared" si="543"/>
        <v>1120000</v>
      </c>
      <c r="BM811" s="383">
        <v>0</v>
      </c>
      <c r="BN811" s="148">
        <f t="shared" si="544"/>
        <v>80006479.917727277</v>
      </c>
      <c r="BO811" s="149">
        <f t="shared" si="545"/>
        <v>71583868.667727262</v>
      </c>
      <c r="BP811" s="150">
        <f t="shared" si="546"/>
        <v>16464289.793577271</v>
      </c>
      <c r="BQ811" s="151">
        <f t="shared" si="528"/>
        <v>96470769.711304545</v>
      </c>
      <c r="BR811" s="152">
        <f t="shared" si="529"/>
        <v>100800</v>
      </c>
      <c r="BS811" s="148">
        <f t="shared" si="530"/>
        <v>96571569.711304545</v>
      </c>
      <c r="BT811" s="136">
        <v>0</v>
      </c>
      <c r="BU811" s="149">
        <f t="shared" si="547"/>
        <v>8000647.991772728</v>
      </c>
      <c r="BV811" s="153">
        <f t="shared" si="548"/>
        <v>4000323.995886364</v>
      </c>
      <c r="BW811" s="134">
        <f t="shared" si="549"/>
        <v>84570597.723645449</v>
      </c>
      <c r="BX811" s="148">
        <f t="shared" si="550"/>
        <v>7302611.25</v>
      </c>
      <c r="BY811" s="135">
        <f t="shared" si="551"/>
        <v>77267986.473645449</v>
      </c>
      <c r="BZ811" s="64"/>
      <c r="CA811" s="196"/>
      <c r="CD811" s="400">
        <f>'آبان 1400'!AU812</f>
        <v>71583868.667727277</v>
      </c>
      <c r="CE811" s="401">
        <f>'آبان 1400'!AV812</f>
        <v>56072997.860986367</v>
      </c>
      <c r="CF811" s="401">
        <f>'آبان 1400'!AW812</f>
        <v>71583868.667727262</v>
      </c>
      <c r="CG811" s="401">
        <f>'آبان 1400'!AX812</f>
        <v>5010870.8067409089</v>
      </c>
      <c r="CH811" s="401">
        <f>'آبان 1400'!AY812</f>
        <v>1607299.7860986367</v>
      </c>
      <c r="CI811" s="401">
        <f>'آبان 1400'!AZ812</f>
        <v>0</v>
      </c>
      <c r="CJ811" s="401">
        <f>'آبان 1400'!BA812</f>
        <v>0</v>
      </c>
      <c r="CK811" s="401">
        <f>'آبان 1400'!BB812</f>
        <v>0</v>
      </c>
      <c r="CL811" s="401">
        <f>'آبان 1400'!BC812</f>
        <v>0</v>
      </c>
      <c r="CM811" s="401">
        <f>'آبان 1400'!BD812</f>
        <v>0</v>
      </c>
      <c r="CN811" s="401">
        <f>'آبان 1400'!BE812</f>
        <v>0</v>
      </c>
      <c r="CO811" s="401">
        <f>'آبان 1400'!BF812</f>
        <v>0</v>
      </c>
      <c r="CP811" s="401">
        <f>'آبان 1400'!BG812</f>
        <v>6618170.5928395456</v>
      </c>
      <c r="CQ811" s="401">
        <f>'آبان 1400'!BH812</f>
        <v>64965698</v>
      </c>
      <c r="CR811" s="401">
        <f t="shared" si="552"/>
        <v>71583868.667727277</v>
      </c>
      <c r="CS811" s="56">
        <f t="shared" si="570"/>
        <v>4425825</v>
      </c>
      <c r="CT811" s="400">
        <f t="shared" si="553"/>
        <v>2212912.5</v>
      </c>
      <c r="CU811" s="401">
        <f t="shared" si="554"/>
        <v>663873.75</v>
      </c>
      <c r="CV811" s="401">
        <f t="shared" si="555"/>
        <v>1120000</v>
      </c>
      <c r="CW811" s="56">
        <v>0</v>
      </c>
      <c r="CX811" s="401">
        <f t="shared" si="556"/>
        <v>80006479.917727277</v>
      </c>
      <c r="CY811" s="401">
        <f t="shared" si="557"/>
        <v>71583868.667727262</v>
      </c>
      <c r="CZ811" s="401">
        <f t="shared" si="558"/>
        <v>16464289.793577271</v>
      </c>
      <c r="DA811" s="401">
        <f t="shared" si="559"/>
        <v>96470769.711304545</v>
      </c>
      <c r="DB811" s="401">
        <f t="shared" si="560"/>
        <v>100800</v>
      </c>
      <c r="DC811" s="401">
        <f t="shared" si="561"/>
        <v>96571569.711304545</v>
      </c>
      <c r="DD811" s="406">
        <v>0</v>
      </c>
      <c r="DE811" s="401">
        <f t="shared" si="562"/>
        <v>8000647.991772728</v>
      </c>
      <c r="DF811" s="401">
        <f t="shared" si="563"/>
        <v>4000323.995886364</v>
      </c>
      <c r="DG811" s="401">
        <f t="shared" si="564"/>
        <v>84570597.723645449</v>
      </c>
      <c r="DH811" s="401">
        <f t="shared" si="565"/>
        <v>7302611.25</v>
      </c>
      <c r="DI811" s="401">
        <f t="shared" si="566"/>
        <v>77267986.473645449</v>
      </c>
      <c r="DJ811" s="401">
        <f t="shared" si="567"/>
        <v>0</v>
      </c>
      <c r="DL811" s="408">
        <f t="shared" si="568"/>
        <v>6638737.5</v>
      </c>
      <c r="DM811" s="408">
        <f t="shared" si="569"/>
        <v>-2212912.5</v>
      </c>
    </row>
    <row r="812" spans="1:117" s="56" customFormat="1" ht="21" x14ac:dyDescent="0.2">
      <c r="A812" s="192">
        <f t="shared" si="534"/>
        <v>2655495</v>
      </c>
      <c r="B812" s="137">
        <f>'آبان 1400'!B813</f>
        <v>807</v>
      </c>
      <c r="C812" s="137">
        <f>'آبان 1400'!C813</f>
        <v>319</v>
      </c>
      <c r="D812" s="137">
        <f>'آبان 1400'!D813</f>
        <v>0</v>
      </c>
      <c r="E812" s="137" t="str">
        <f>'آبان 1400'!E813</f>
        <v xml:space="preserve">امیر  </v>
      </c>
      <c r="F812" s="137" t="str">
        <f>'آبان 1400'!F813</f>
        <v>روانان</v>
      </c>
      <c r="G812" s="137" t="str">
        <f>'آبان 1400'!G813</f>
        <v>نگهبان</v>
      </c>
      <c r="H812" s="137" t="str">
        <f>'آبان 1400'!H813</f>
        <v>گیلان</v>
      </c>
      <c r="I812" s="137" t="str">
        <f>'آبان 1400'!I813</f>
        <v>120-337-425600-1</v>
      </c>
      <c r="J812" s="137" t="str">
        <f>'آبان 1400'!J813</f>
        <v>2680162218</v>
      </c>
      <c r="K812" s="137">
        <f>'آبان 1400'!K813</f>
        <v>0</v>
      </c>
      <c r="L812" s="137" t="str">
        <f>'آبان 1400'!L813</f>
        <v>گیلان</v>
      </c>
      <c r="M812" s="137" t="str">
        <f>'آبان 1400'!M813</f>
        <v>نگهبان</v>
      </c>
      <c r="N812" s="121" t="str">
        <f>'آبان 1400'!N813</f>
        <v>*</v>
      </c>
      <c r="O812" s="120">
        <f>'آبان 1400'!O813</f>
        <v>0</v>
      </c>
      <c r="P812" s="122">
        <f>'آبان 1400'!P813</f>
        <v>0</v>
      </c>
      <c r="Q812" s="362">
        <f>'آبان 1400'!Q813</f>
        <v>21</v>
      </c>
      <c r="R812" s="362">
        <f>'آبان 1400'!R813</f>
        <v>84</v>
      </c>
      <c r="S812" s="362">
        <f>'آبان 1400'!S813</f>
        <v>77</v>
      </c>
      <c r="T812" s="362">
        <f>'آبان 1400'!T813</f>
        <v>20.53</v>
      </c>
      <c r="U812" s="138">
        <f>'آبان 1400'!U813</f>
        <v>0</v>
      </c>
      <c r="V812" s="121">
        <f>'آبان 1400'!W813</f>
        <v>0</v>
      </c>
      <c r="W812" s="122">
        <f>'آبان 1400'!X813</f>
        <v>0</v>
      </c>
      <c r="X812" s="370">
        <f>'آبان 1400'!Y813</f>
        <v>0</v>
      </c>
      <c r="Y812" s="370">
        <f>'آبان 1400'!Z813</f>
        <v>0</v>
      </c>
      <c r="Z812" s="139">
        <f>'آبان 1400'!AA813</f>
        <v>885165</v>
      </c>
      <c r="AA812" s="139">
        <f>'آبان 1400'!AB813</f>
        <v>0</v>
      </c>
      <c r="AB812" s="139">
        <f>'آبان 1400'!AC813</f>
        <v>885165</v>
      </c>
      <c r="AC812" s="139">
        <f>'آبان 1400'!AD813</f>
        <v>4500000</v>
      </c>
      <c r="AD812" s="139">
        <f>'آبان 1400'!AE813</f>
        <v>6000000</v>
      </c>
      <c r="AE812" s="140">
        <f>'آبان 1400'!AF813</f>
        <v>168986.04545454544</v>
      </c>
      <c r="AF812" s="123">
        <f>'آبان 1400'!AG813</f>
        <v>18588465</v>
      </c>
      <c r="AG812" s="124">
        <f>'آبان 1400'!AH813</f>
        <v>0</v>
      </c>
      <c r="AH812" s="124">
        <f>'آبان 1400'!AI813</f>
        <v>14194827.818181816</v>
      </c>
      <c r="AI812" s="124">
        <f>'آبان 1400'!AJ813</f>
        <v>0</v>
      </c>
      <c r="AJ812" s="124">
        <f>'آبان 1400'!AK813</f>
        <v>3150000</v>
      </c>
      <c r="AK812" s="124">
        <f>'آبان 1400'!AL813</f>
        <v>4200000</v>
      </c>
      <c r="AL812" s="124">
        <f>'آبان 1400'!AM813</f>
        <v>3252981.3749999995</v>
      </c>
      <c r="AM812" s="124">
        <f>'آبان 1400'!AN813</f>
        <v>3469283.5131818182</v>
      </c>
      <c r="AN812" s="124">
        <f>'آبان 1400'!AO813</f>
        <v>0</v>
      </c>
      <c r="AO812" s="124">
        <f>'آبان 1400'!AP813</f>
        <v>2000000</v>
      </c>
      <c r="AP812" s="124">
        <f>'آبان 1400'!AQ813</f>
        <v>0</v>
      </c>
      <c r="AQ812" s="124">
        <f>'آبان 1400'!AR813</f>
        <v>0</v>
      </c>
      <c r="AR812" s="124">
        <f>'آبان 1400'!AS813</f>
        <v>0</v>
      </c>
      <c r="AS812" s="379">
        <f>'آبان 1400'!AT813</f>
        <v>0</v>
      </c>
      <c r="AT812" s="372">
        <f t="shared" si="535"/>
        <v>48855557.706363633</v>
      </c>
      <c r="AU812" s="174">
        <f>'آبان 1400'!AV813</f>
        <v>36085668.666918181</v>
      </c>
      <c r="AV812" s="142">
        <f>'آبان 1400'!AW813</f>
        <v>48855557.706363633</v>
      </c>
      <c r="AW812" s="143">
        <f t="shared" si="536"/>
        <v>3419889.0394454547</v>
      </c>
      <c r="AX812" s="76">
        <f t="shared" si="537"/>
        <v>0</v>
      </c>
      <c r="AY812" s="143">
        <f>'آبان 1400'!AZ813</f>
        <v>0</v>
      </c>
      <c r="AZ812" s="143">
        <f>'آبان 1400'!BA813</f>
        <v>0</v>
      </c>
      <c r="BA812" s="143">
        <f>'آبان 1400'!BB813</f>
        <v>0</v>
      </c>
      <c r="BB812" s="143">
        <f>'آبان 1400'!BC813</f>
        <v>0</v>
      </c>
      <c r="BC812" s="143">
        <f>'آبان 1400'!BD813</f>
        <v>0</v>
      </c>
      <c r="BD812" s="143">
        <f>'آبان 1400'!BE813</f>
        <v>0</v>
      </c>
      <c r="BE812" s="143">
        <f>'آبان 1400'!BF813</f>
        <v>0</v>
      </c>
      <c r="BF812" s="144">
        <f t="shared" si="538"/>
        <v>3419889.0394454547</v>
      </c>
      <c r="BG812" s="141">
        <f t="shared" si="539"/>
        <v>45435668</v>
      </c>
      <c r="BH812" s="145">
        <f t="shared" si="540"/>
        <v>48855557.706363633</v>
      </c>
      <c r="BI812" s="128">
        <f t="shared" si="533"/>
        <v>3098077.5</v>
      </c>
      <c r="BJ812" s="146">
        <f t="shared" si="541"/>
        <v>1549038.75</v>
      </c>
      <c r="BK812" s="146">
        <f t="shared" si="542"/>
        <v>464711.625</v>
      </c>
      <c r="BL812" s="147">
        <f t="shared" si="543"/>
        <v>784000</v>
      </c>
      <c r="BM812" s="383">
        <v>0</v>
      </c>
      <c r="BN812" s="148">
        <f t="shared" si="544"/>
        <v>54751385.581363633</v>
      </c>
      <c r="BO812" s="149">
        <f t="shared" si="545"/>
        <v>48855557.706363633</v>
      </c>
      <c r="BP812" s="150">
        <f t="shared" si="546"/>
        <v>11236778.272463636</v>
      </c>
      <c r="BQ812" s="151">
        <f t="shared" si="528"/>
        <v>65988163.853827268</v>
      </c>
      <c r="BR812" s="152">
        <f t="shared" si="529"/>
        <v>70560</v>
      </c>
      <c r="BS812" s="148">
        <f t="shared" si="530"/>
        <v>66058723.853827268</v>
      </c>
      <c r="BT812" s="136">
        <v>0</v>
      </c>
      <c r="BU812" s="149">
        <f t="shared" si="547"/>
        <v>5475138.5581363635</v>
      </c>
      <c r="BV812" s="153">
        <f t="shared" si="548"/>
        <v>2737569.2790681818</v>
      </c>
      <c r="BW812" s="134">
        <f t="shared" si="549"/>
        <v>57846016.016622722</v>
      </c>
      <c r="BX812" s="148">
        <f t="shared" si="550"/>
        <v>5111827.875</v>
      </c>
      <c r="BY812" s="135">
        <f t="shared" si="551"/>
        <v>52734188.141622722</v>
      </c>
      <c r="BZ812" s="64"/>
      <c r="CA812" s="196"/>
      <c r="CD812" s="400">
        <f>'آبان 1400'!AU813</f>
        <v>48855557.706363633</v>
      </c>
      <c r="CE812" s="401">
        <f>'آبان 1400'!AV813</f>
        <v>36085668.666918181</v>
      </c>
      <c r="CF812" s="401">
        <f>'آبان 1400'!AW813</f>
        <v>48855557.706363633</v>
      </c>
      <c r="CG812" s="401">
        <f>'آبان 1400'!AX813</f>
        <v>3419889.0394454547</v>
      </c>
      <c r="CH812" s="401">
        <f>'آبان 1400'!AY813</f>
        <v>0</v>
      </c>
      <c r="CI812" s="401">
        <f>'آبان 1400'!AZ813</f>
        <v>0</v>
      </c>
      <c r="CJ812" s="401">
        <f>'آبان 1400'!BA813</f>
        <v>0</v>
      </c>
      <c r="CK812" s="401">
        <f>'آبان 1400'!BB813</f>
        <v>0</v>
      </c>
      <c r="CL812" s="401">
        <f>'آبان 1400'!BC813</f>
        <v>0</v>
      </c>
      <c r="CM812" s="401">
        <f>'آبان 1400'!BD813</f>
        <v>0</v>
      </c>
      <c r="CN812" s="401">
        <f>'آبان 1400'!BE813</f>
        <v>0</v>
      </c>
      <c r="CO812" s="401">
        <f>'آبان 1400'!BF813</f>
        <v>0</v>
      </c>
      <c r="CP812" s="401">
        <f>'آبان 1400'!BG813</f>
        <v>3419889.0394454547</v>
      </c>
      <c r="CQ812" s="401">
        <f>'آبان 1400'!BH813</f>
        <v>45435668</v>
      </c>
      <c r="CR812" s="401">
        <f t="shared" si="552"/>
        <v>48855557.706363633</v>
      </c>
      <c r="CS812" s="56">
        <f t="shared" si="570"/>
        <v>3098077.5</v>
      </c>
      <c r="CT812" s="400">
        <f t="shared" si="553"/>
        <v>1549038.75</v>
      </c>
      <c r="CU812" s="401">
        <f t="shared" si="554"/>
        <v>464711.625</v>
      </c>
      <c r="CV812" s="401">
        <f t="shared" si="555"/>
        <v>784000</v>
      </c>
      <c r="CW812" s="56">
        <v>0</v>
      </c>
      <c r="CX812" s="401">
        <f t="shared" si="556"/>
        <v>54751385.581363633</v>
      </c>
      <c r="CY812" s="401">
        <f t="shared" si="557"/>
        <v>48855557.706363633</v>
      </c>
      <c r="CZ812" s="401">
        <f t="shared" si="558"/>
        <v>11236778.272463636</v>
      </c>
      <c r="DA812" s="401">
        <f t="shared" si="559"/>
        <v>65988163.853827268</v>
      </c>
      <c r="DB812" s="401">
        <f t="shared" si="560"/>
        <v>70560</v>
      </c>
      <c r="DC812" s="401">
        <f t="shared" si="561"/>
        <v>66058723.853827268</v>
      </c>
      <c r="DD812" s="406">
        <v>0</v>
      </c>
      <c r="DE812" s="401">
        <f t="shared" si="562"/>
        <v>5475138.5581363635</v>
      </c>
      <c r="DF812" s="401">
        <f t="shared" si="563"/>
        <v>2737569.2790681818</v>
      </c>
      <c r="DG812" s="401">
        <f t="shared" si="564"/>
        <v>57846016.016622722</v>
      </c>
      <c r="DH812" s="401">
        <f t="shared" si="565"/>
        <v>5111827.875</v>
      </c>
      <c r="DI812" s="401">
        <f t="shared" si="566"/>
        <v>52734188.141622722</v>
      </c>
      <c r="DJ812" s="401">
        <f t="shared" si="567"/>
        <v>0</v>
      </c>
      <c r="DL812" s="408">
        <f t="shared" si="568"/>
        <v>6638737.5</v>
      </c>
      <c r="DM812" s="408">
        <f t="shared" si="569"/>
        <v>-3540660</v>
      </c>
    </row>
    <row r="813" spans="1:117" s="56" customFormat="1" ht="21" x14ac:dyDescent="0.2">
      <c r="A813" s="192">
        <f t="shared" si="534"/>
        <v>2655495</v>
      </c>
      <c r="B813" s="137">
        <f>'آبان 1400'!B814</f>
        <v>808</v>
      </c>
      <c r="C813" s="137">
        <f>'آبان 1400'!C814</f>
        <v>320</v>
      </c>
      <c r="D813" s="137">
        <f>'آبان 1400'!D814</f>
        <v>0</v>
      </c>
      <c r="E813" s="137" t="str">
        <f>'آبان 1400'!E814</f>
        <v>ریاض</v>
      </c>
      <c r="F813" s="137" t="str">
        <f>'آبان 1400'!F814</f>
        <v>جعفری سلیم</v>
      </c>
      <c r="G813" s="137" t="str">
        <f>'آبان 1400'!G814</f>
        <v>نگهبان</v>
      </c>
      <c r="H813" s="137" t="str">
        <f>'آبان 1400'!H814</f>
        <v>گیلان</v>
      </c>
      <c r="I813" s="137" t="str">
        <f>'آبان 1400'!I814</f>
        <v>124-700-3959835-1</v>
      </c>
      <c r="J813" s="137" t="str">
        <f>'آبان 1400'!J814</f>
        <v>2093495864</v>
      </c>
      <c r="K813" s="137" t="str">
        <f>'آبان 1400'!K814</f>
        <v>0055303627</v>
      </c>
      <c r="L813" s="137" t="str">
        <f>'آبان 1400'!L814</f>
        <v>گیلان</v>
      </c>
      <c r="M813" s="137" t="str">
        <f>'آبان 1400'!M814</f>
        <v>نگهبان</v>
      </c>
      <c r="N813" s="121" t="str">
        <f>'آبان 1400'!N814</f>
        <v>*</v>
      </c>
      <c r="O813" s="120">
        <f>'آبان 1400'!O814</f>
        <v>0</v>
      </c>
      <c r="P813" s="122">
        <f>'آبان 1400'!P814</f>
        <v>0</v>
      </c>
      <c r="Q813" s="362">
        <f>'آبان 1400'!Q814</f>
        <v>19</v>
      </c>
      <c r="R813" s="362">
        <f>'آبان 1400'!R814</f>
        <v>76</v>
      </c>
      <c r="S813" s="362">
        <f>'آبان 1400'!S814</f>
        <v>70</v>
      </c>
      <c r="T813" s="362">
        <f>'آبان 1400'!T814</f>
        <v>18.579999999999998</v>
      </c>
      <c r="U813" s="138">
        <f>'آبان 1400'!U814</f>
        <v>0</v>
      </c>
      <c r="V813" s="121">
        <f>'آبان 1400'!W814</f>
        <v>0</v>
      </c>
      <c r="W813" s="122">
        <f>'آبان 1400'!X814</f>
        <v>0</v>
      </c>
      <c r="X813" s="370">
        <f>'آبان 1400'!Y814</f>
        <v>0</v>
      </c>
      <c r="Y813" s="370">
        <f>'آبان 1400'!Z814</f>
        <v>0</v>
      </c>
      <c r="Z813" s="139">
        <f>'آبان 1400'!AA814</f>
        <v>885165</v>
      </c>
      <c r="AA813" s="139">
        <f>'آبان 1400'!AB814</f>
        <v>0</v>
      </c>
      <c r="AB813" s="139">
        <f>'آبان 1400'!AC814</f>
        <v>885165</v>
      </c>
      <c r="AC813" s="139">
        <f>'آبان 1400'!AD814</f>
        <v>4500000</v>
      </c>
      <c r="AD813" s="139">
        <f>'آبان 1400'!AE814</f>
        <v>6000000</v>
      </c>
      <c r="AE813" s="140">
        <f>'آبان 1400'!AF814</f>
        <v>168986.04545454544</v>
      </c>
      <c r="AF813" s="123">
        <f>'آبان 1400'!AG814</f>
        <v>16818135</v>
      </c>
      <c r="AG813" s="124">
        <f>'آبان 1400'!AH814</f>
        <v>0</v>
      </c>
      <c r="AH813" s="124">
        <f>'آبان 1400'!AI814</f>
        <v>12842939.454545453</v>
      </c>
      <c r="AI813" s="124">
        <f>'آبان 1400'!AJ814</f>
        <v>0</v>
      </c>
      <c r="AJ813" s="124">
        <f>'آبان 1400'!AK814</f>
        <v>2850000</v>
      </c>
      <c r="AK813" s="124">
        <f>'آبان 1400'!AL814</f>
        <v>3800000</v>
      </c>
      <c r="AL813" s="124">
        <f>'آبان 1400'!AM814</f>
        <v>2957255.7954545454</v>
      </c>
      <c r="AM813" s="124">
        <f>'آبان 1400'!AN814</f>
        <v>3139760.7245454541</v>
      </c>
      <c r="AN813" s="124">
        <f>'آبان 1400'!AO814</f>
        <v>0</v>
      </c>
      <c r="AO813" s="124">
        <f>'آبان 1400'!AP814</f>
        <v>1800000</v>
      </c>
      <c r="AP813" s="124">
        <f>'آبان 1400'!AQ814</f>
        <v>0</v>
      </c>
      <c r="AQ813" s="124">
        <f>'آبان 1400'!AR814</f>
        <v>0</v>
      </c>
      <c r="AR813" s="124">
        <f>'آبان 1400'!AS814</f>
        <v>0</v>
      </c>
      <c r="AS813" s="379">
        <f>'آبان 1400'!AT814</f>
        <v>0</v>
      </c>
      <c r="AT813" s="372">
        <f t="shared" si="535"/>
        <v>44208090.974545456</v>
      </c>
      <c r="AU813" s="174">
        <f>'آبان 1400'!AV814</f>
        <v>32663524.606327273</v>
      </c>
      <c r="AV813" s="142">
        <f>'آبان 1400'!AW814</f>
        <v>44208090.974545456</v>
      </c>
      <c r="AW813" s="143">
        <f t="shared" si="536"/>
        <v>3094566.3682181821</v>
      </c>
      <c r="AX813" s="76">
        <f t="shared" si="537"/>
        <v>0</v>
      </c>
      <c r="AY813" s="143">
        <f>'آبان 1400'!AZ814</f>
        <v>0</v>
      </c>
      <c r="AZ813" s="143">
        <f>'آبان 1400'!BA814</f>
        <v>0</v>
      </c>
      <c r="BA813" s="143">
        <f>'آبان 1400'!BB814</f>
        <v>0</v>
      </c>
      <c r="BB813" s="143">
        <f>'آبان 1400'!BC814</f>
        <v>0</v>
      </c>
      <c r="BC813" s="143">
        <f>'آبان 1400'!BD814</f>
        <v>0</v>
      </c>
      <c r="BD813" s="143">
        <f>'آبان 1400'!BE814</f>
        <v>0</v>
      </c>
      <c r="BE813" s="143">
        <f>'آبان 1400'!BF814</f>
        <v>0</v>
      </c>
      <c r="BF813" s="144">
        <f t="shared" si="538"/>
        <v>3094566.3682181821</v>
      </c>
      <c r="BG813" s="141">
        <f t="shared" si="539"/>
        <v>41113524</v>
      </c>
      <c r="BH813" s="145">
        <f t="shared" si="540"/>
        <v>44208090.974545456</v>
      </c>
      <c r="BI813" s="128">
        <f t="shared" si="533"/>
        <v>2803022.5</v>
      </c>
      <c r="BJ813" s="146">
        <f t="shared" si="541"/>
        <v>1401511.25</v>
      </c>
      <c r="BK813" s="146">
        <f t="shared" si="542"/>
        <v>420453.375</v>
      </c>
      <c r="BL813" s="147">
        <f t="shared" si="543"/>
        <v>709333.33333333337</v>
      </c>
      <c r="BM813" s="383">
        <v>0</v>
      </c>
      <c r="BN813" s="148">
        <f t="shared" si="544"/>
        <v>49542411.432878792</v>
      </c>
      <c r="BO813" s="149">
        <f t="shared" si="545"/>
        <v>44208090.974545456</v>
      </c>
      <c r="BP813" s="150">
        <f t="shared" si="546"/>
        <v>10167860.924145455</v>
      </c>
      <c r="BQ813" s="151">
        <f t="shared" si="528"/>
        <v>59710272.357024245</v>
      </c>
      <c r="BR813" s="152">
        <f t="shared" si="529"/>
        <v>63840</v>
      </c>
      <c r="BS813" s="148">
        <f t="shared" si="530"/>
        <v>59774112.357024245</v>
      </c>
      <c r="BT813" s="136">
        <v>0</v>
      </c>
      <c r="BU813" s="149">
        <f t="shared" si="547"/>
        <v>4954241.1432878794</v>
      </c>
      <c r="BV813" s="153">
        <f t="shared" si="548"/>
        <v>2477120.5716439397</v>
      </c>
      <c r="BW813" s="134">
        <f t="shared" si="549"/>
        <v>52342750.642092422</v>
      </c>
      <c r="BX813" s="148">
        <f t="shared" si="550"/>
        <v>4624987.125</v>
      </c>
      <c r="BY813" s="135">
        <f t="shared" si="551"/>
        <v>47717763.517092422</v>
      </c>
      <c r="BZ813" s="64"/>
      <c r="CA813" s="196"/>
      <c r="CD813" s="400">
        <f>'آبان 1400'!AU814</f>
        <v>44208090.974545456</v>
      </c>
      <c r="CE813" s="401">
        <f>'آبان 1400'!AV814</f>
        <v>32663524.606327273</v>
      </c>
      <c r="CF813" s="401">
        <f>'آبان 1400'!AW814</f>
        <v>44208090.974545456</v>
      </c>
      <c r="CG813" s="401">
        <f>'آبان 1400'!AX814</f>
        <v>3094566.3682181821</v>
      </c>
      <c r="CH813" s="401">
        <f>'آبان 1400'!AY814</f>
        <v>0</v>
      </c>
      <c r="CI813" s="401">
        <f>'آبان 1400'!AZ814</f>
        <v>0</v>
      </c>
      <c r="CJ813" s="401">
        <f>'آبان 1400'!BA814</f>
        <v>0</v>
      </c>
      <c r="CK813" s="401">
        <f>'آبان 1400'!BB814</f>
        <v>0</v>
      </c>
      <c r="CL813" s="401">
        <f>'آبان 1400'!BC814</f>
        <v>0</v>
      </c>
      <c r="CM813" s="401">
        <f>'آبان 1400'!BD814</f>
        <v>0</v>
      </c>
      <c r="CN813" s="401">
        <f>'آبان 1400'!BE814</f>
        <v>0</v>
      </c>
      <c r="CO813" s="401">
        <f>'آبان 1400'!BF814</f>
        <v>0</v>
      </c>
      <c r="CP813" s="401">
        <f>'آبان 1400'!BG814</f>
        <v>3094566.3682181821</v>
      </c>
      <c r="CQ813" s="401">
        <f>'آبان 1400'!BH814</f>
        <v>41113524</v>
      </c>
      <c r="CR813" s="401">
        <f t="shared" si="552"/>
        <v>44208090.974545456</v>
      </c>
      <c r="CS813" s="56">
        <f t="shared" si="570"/>
        <v>2803022.5</v>
      </c>
      <c r="CT813" s="400">
        <f t="shared" si="553"/>
        <v>1401511.25</v>
      </c>
      <c r="CU813" s="401">
        <f t="shared" si="554"/>
        <v>420453.375</v>
      </c>
      <c r="CV813" s="401">
        <f t="shared" si="555"/>
        <v>709333.33333333337</v>
      </c>
      <c r="CW813" s="56">
        <v>0</v>
      </c>
      <c r="CX813" s="401">
        <f t="shared" si="556"/>
        <v>49542411.432878792</v>
      </c>
      <c r="CY813" s="401">
        <f t="shared" si="557"/>
        <v>44208090.974545456</v>
      </c>
      <c r="CZ813" s="401">
        <f t="shared" si="558"/>
        <v>10167860.924145455</v>
      </c>
      <c r="DA813" s="401">
        <f t="shared" si="559"/>
        <v>59710272.357024245</v>
      </c>
      <c r="DB813" s="401">
        <f t="shared" si="560"/>
        <v>63840</v>
      </c>
      <c r="DC813" s="401">
        <f t="shared" si="561"/>
        <v>59774112.357024245</v>
      </c>
      <c r="DD813" s="406">
        <v>0</v>
      </c>
      <c r="DE813" s="401">
        <f t="shared" si="562"/>
        <v>4954241.1432878794</v>
      </c>
      <c r="DF813" s="401">
        <f t="shared" si="563"/>
        <v>2477120.5716439397</v>
      </c>
      <c r="DG813" s="401">
        <f t="shared" si="564"/>
        <v>52342750.642092422</v>
      </c>
      <c r="DH813" s="401">
        <f t="shared" si="565"/>
        <v>4624987.125</v>
      </c>
      <c r="DI813" s="401">
        <f t="shared" si="566"/>
        <v>47717763.517092422</v>
      </c>
      <c r="DJ813" s="401">
        <f t="shared" si="567"/>
        <v>0</v>
      </c>
      <c r="DL813" s="408">
        <f t="shared" si="568"/>
        <v>6638737.5</v>
      </c>
      <c r="DM813" s="408">
        <f t="shared" si="569"/>
        <v>-3835715</v>
      </c>
    </row>
    <row r="814" spans="1:117" s="56" customFormat="1" ht="21" x14ac:dyDescent="0.2">
      <c r="A814" s="192">
        <f t="shared" si="534"/>
        <v>2655495</v>
      </c>
      <c r="B814" s="137">
        <f>'آبان 1400'!B815</f>
        <v>809</v>
      </c>
      <c r="C814" s="137">
        <f>'آبان 1400'!C815</f>
        <v>334</v>
      </c>
      <c r="D814" s="137">
        <f>'آبان 1400'!D815</f>
        <v>0</v>
      </c>
      <c r="E814" s="137" t="str">
        <f>'آبان 1400'!E815</f>
        <v>علی محمد</v>
      </c>
      <c r="F814" s="137" t="str">
        <f>'آبان 1400'!F815</f>
        <v>چگینی</v>
      </c>
      <c r="G814" s="137" t="str">
        <f>'آبان 1400'!G815</f>
        <v>نگهبان</v>
      </c>
      <c r="H814" s="137" t="str">
        <f>'آبان 1400'!H815</f>
        <v>مرکزی</v>
      </c>
      <c r="I814" s="137" t="str">
        <f>'آبان 1400'!I815</f>
        <v>195-700-4365646-1</v>
      </c>
      <c r="J814" s="137" t="str">
        <f>'آبان 1400'!J815</f>
        <v>3920497015</v>
      </c>
      <c r="K814" s="137" t="str">
        <f>'آبان 1400'!K815</f>
        <v>0049071741</v>
      </c>
      <c r="L814" s="137" t="str">
        <f>'آبان 1400'!L815</f>
        <v>مرکزی</v>
      </c>
      <c r="M814" s="137" t="str">
        <f>'آبان 1400'!M815</f>
        <v>نگهبان</v>
      </c>
      <c r="N814" s="121" t="str">
        <f>'آبان 1400'!N815</f>
        <v>*</v>
      </c>
      <c r="O814" s="120">
        <f>'آبان 1400'!O815</f>
        <v>0</v>
      </c>
      <c r="P814" s="122">
        <f>'آبان 1400'!P815</f>
        <v>0</v>
      </c>
      <c r="Q814" s="362">
        <f>'آبان 1400'!Q815</f>
        <v>30</v>
      </c>
      <c r="R814" s="362">
        <f>'آبان 1400'!R815</f>
        <v>120</v>
      </c>
      <c r="S814" s="362">
        <f>'آبان 1400'!S815</f>
        <v>110</v>
      </c>
      <c r="T814" s="362">
        <f>'آبان 1400'!T815</f>
        <v>29.33</v>
      </c>
      <c r="U814" s="138">
        <f>'آبان 1400'!U815</f>
        <v>0</v>
      </c>
      <c r="V814" s="121">
        <f>'آبان 1400'!W815</f>
        <v>0</v>
      </c>
      <c r="W814" s="122">
        <f>'آبان 1400'!X815</f>
        <v>0</v>
      </c>
      <c r="X814" s="370">
        <f>'آبان 1400'!Y815</f>
        <v>0</v>
      </c>
      <c r="Y814" s="370">
        <f>'آبان 1400'!Z815</f>
        <v>0</v>
      </c>
      <c r="Z814" s="139">
        <f>'آبان 1400'!AA815</f>
        <v>885165</v>
      </c>
      <c r="AA814" s="139">
        <f>'آبان 1400'!AB815</f>
        <v>0</v>
      </c>
      <c r="AB814" s="139">
        <f>'آبان 1400'!AC815</f>
        <v>885165</v>
      </c>
      <c r="AC814" s="139">
        <f>'آبان 1400'!AD815</f>
        <v>4500000</v>
      </c>
      <c r="AD814" s="139">
        <f>'آبان 1400'!AE815</f>
        <v>6000000</v>
      </c>
      <c r="AE814" s="140">
        <f>'آبان 1400'!AF815</f>
        <v>168986.04545454544</v>
      </c>
      <c r="AF814" s="123">
        <f>'آبان 1400'!AG815</f>
        <v>26554950</v>
      </c>
      <c r="AG814" s="124">
        <f>'آبان 1400'!AH815</f>
        <v>0</v>
      </c>
      <c r="AH814" s="124">
        <f>'آبان 1400'!AI815</f>
        <v>20278325.454545453</v>
      </c>
      <c r="AI814" s="124">
        <f>'آبان 1400'!AJ815</f>
        <v>0</v>
      </c>
      <c r="AJ814" s="124">
        <f>'آبان 1400'!AK815</f>
        <v>4500000</v>
      </c>
      <c r="AK814" s="124">
        <f>'آبان 1400'!AL815</f>
        <v>6000000</v>
      </c>
      <c r="AL814" s="124">
        <f>'آبان 1400'!AM815</f>
        <v>4647116.25</v>
      </c>
      <c r="AM814" s="124">
        <f>'آبان 1400'!AN815</f>
        <v>4956360.7131818179</v>
      </c>
      <c r="AN814" s="124">
        <f>'آبان 1400'!AO815</f>
        <v>0</v>
      </c>
      <c r="AO814" s="124">
        <f>'آبان 1400'!AP815</f>
        <v>4200000</v>
      </c>
      <c r="AP814" s="124">
        <f>'آبان 1400'!AQ815</f>
        <v>0</v>
      </c>
      <c r="AQ814" s="124">
        <f>'آبان 1400'!AR815</f>
        <v>0</v>
      </c>
      <c r="AR814" s="124">
        <f>'آبان 1400'!AS815</f>
        <v>0</v>
      </c>
      <c r="AS814" s="379">
        <f>'آبان 1400'!AT815</f>
        <v>0</v>
      </c>
      <c r="AT814" s="372">
        <f t="shared" si="535"/>
        <v>71136752.417727262</v>
      </c>
      <c r="AU814" s="174">
        <f>'آبان 1400'!AV815</f>
        <v>51457179.748486355</v>
      </c>
      <c r="AV814" s="142">
        <f>'آبان 1400'!AW815</f>
        <v>71136752.417727262</v>
      </c>
      <c r="AW814" s="143">
        <f t="shared" si="536"/>
        <v>4979572.6692409087</v>
      </c>
      <c r="AX814" s="76">
        <f t="shared" si="537"/>
        <v>1145717.9748486355</v>
      </c>
      <c r="AY814" s="143">
        <f>'آبان 1400'!AZ815</f>
        <v>0</v>
      </c>
      <c r="AZ814" s="143">
        <f>'آبان 1400'!BA815</f>
        <v>0</v>
      </c>
      <c r="BA814" s="143">
        <f>'آبان 1400'!BB815</f>
        <v>0</v>
      </c>
      <c r="BB814" s="143">
        <f>'آبان 1400'!BC815</f>
        <v>0</v>
      </c>
      <c r="BC814" s="143">
        <f>'آبان 1400'!BD815</f>
        <v>0</v>
      </c>
      <c r="BD814" s="143">
        <f>'آبان 1400'!BE815</f>
        <v>0</v>
      </c>
      <c r="BE814" s="143">
        <f>'آبان 1400'!BF815</f>
        <v>0</v>
      </c>
      <c r="BF814" s="144">
        <f t="shared" si="538"/>
        <v>6125290.6440895442</v>
      </c>
      <c r="BG814" s="141">
        <f t="shared" si="539"/>
        <v>65011461</v>
      </c>
      <c r="BH814" s="145">
        <f t="shared" si="540"/>
        <v>71136752.417727262</v>
      </c>
      <c r="BI814" s="128">
        <f t="shared" si="533"/>
        <v>4425825</v>
      </c>
      <c r="BJ814" s="146">
        <f t="shared" si="541"/>
        <v>2212912.5</v>
      </c>
      <c r="BK814" s="146">
        <f t="shared" si="542"/>
        <v>663873.75</v>
      </c>
      <c r="BL814" s="147">
        <f t="shared" si="543"/>
        <v>1120000</v>
      </c>
      <c r="BM814" s="383">
        <v>0</v>
      </c>
      <c r="BN814" s="148">
        <f t="shared" si="544"/>
        <v>79559363.667727262</v>
      </c>
      <c r="BO814" s="149">
        <f t="shared" si="545"/>
        <v>71136752.417727262</v>
      </c>
      <c r="BP814" s="150">
        <f t="shared" si="546"/>
        <v>16361453.056077272</v>
      </c>
      <c r="BQ814" s="151">
        <f t="shared" si="528"/>
        <v>95920816.723804533</v>
      </c>
      <c r="BR814" s="152">
        <f t="shared" si="529"/>
        <v>100800</v>
      </c>
      <c r="BS814" s="148">
        <f t="shared" si="530"/>
        <v>96021616.723804533</v>
      </c>
      <c r="BT814" s="136">
        <v>0</v>
      </c>
      <c r="BU814" s="149">
        <f t="shared" si="547"/>
        <v>7955936.3667727262</v>
      </c>
      <c r="BV814" s="153">
        <f t="shared" si="548"/>
        <v>3977968.1833863631</v>
      </c>
      <c r="BW814" s="134">
        <f t="shared" si="549"/>
        <v>84087712.173645437</v>
      </c>
      <c r="BX814" s="148">
        <f t="shared" si="550"/>
        <v>7302611.25</v>
      </c>
      <c r="BY814" s="135">
        <f t="shared" si="551"/>
        <v>76785100.923645437</v>
      </c>
      <c r="BZ814" s="64"/>
      <c r="CA814" s="196"/>
      <c r="CD814" s="400">
        <f>'آبان 1400'!AU815</f>
        <v>71136752.417727262</v>
      </c>
      <c r="CE814" s="401">
        <f>'آبان 1400'!AV815</f>
        <v>51457179.748486355</v>
      </c>
      <c r="CF814" s="401">
        <f>'آبان 1400'!AW815</f>
        <v>71136752.417727262</v>
      </c>
      <c r="CG814" s="401">
        <f>'آبان 1400'!AX815</f>
        <v>4979572.6692409087</v>
      </c>
      <c r="CH814" s="401">
        <f>'آبان 1400'!AY815</f>
        <v>1145717.9748486355</v>
      </c>
      <c r="CI814" s="401">
        <f>'آبان 1400'!AZ815</f>
        <v>0</v>
      </c>
      <c r="CJ814" s="401">
        <f>'آبان 1400'!BA815</f>
        <v>0</v>
      </c>
      <c r="CK814" s="401">
        <f>'آبان 1400'!BB815</f>
        <v>0</v>
      </c>
      <c r="CL814" s="401">
        <f>'آبان 1400'!BC815</f>
        <v>0</v>
      </c>
      <c r="CM814" s="401">
        <f>'آبان 1400'!BD815</f>
        <v>0</v>
      </c>
      <c r="CN814" s="401">
        <f>'آبان 1400'!BE815</f>
        <v>0</v>
      </c>
      <c r="CO814" s="401">
        <f>'آبان 1400'!BF815</f>
        <v>0</v>
      </c>
      <c r="CP814" s="401">
        <f>'آبان 1400'!BG815</f>
        <v>6125290.6440895442</v>
      </c>
      <c r="CQ814" s="401">
        <f>'آبان 1400'!BH815</f>
        <v>65011461</v>
      </c>
      <c r="CR814" s="401">
        <f t="shared" si="552"/>
        <v>71136752.417727262</v>
      </c>
      <c r="CS814" s="56">
        <f t="shared" si="570"/>
        <v>4425825</v>
      </c>
      <c r="CT814" s="400">
        <f t="shared" si="553"/>
        <v>2212912.5</v>
      </c>
      <c r="CU814" s="401">
        <f t="shared" si="554"/>
        <v>663873.75</v>
      </c>
      <c r="CV814" s="401">
        <f t="shared" si="555"/>
        <v>1120000</v>
      </c>
      <c r="CW814" s="56">
        <v>0</v>
      </c>
      <c r="CX814" s="401">
        <f t="shared" si="556"/>
        <v>79559363.667727262</v>
      </c>
      <c r="CY814" s="401">
        <f t="shared" si="557"/>
        <v>71136752.417727262</v>
      </c>
      <c r="CZ814" s="401">
        <f t="shared" si="558"/>
        <v>16361453.056077272</v>
      </c>
      <c r="DA814" s="401">
        <f t="shared" si="559"/>
        <v>95920816.723804533</v>
      </c>
      <c r="DB814" s="401">
        <f t="shared" si="560"/>
        <v>100800</v>
      </c>
      <c r="DC814" s="401">
        <f t="shared" si="561"/>
        <v>96021616.723804533</v>
      </c>
      <c r="DD814" s="406">
        <v>0</v>
      </c>
      <c r="DE814" s="401">
        <f t="shared" si="562"/>
        <v>7955936.3667727262</v>
      </c>
      <c r="DF814" s="401">
        <f t="shared" si="563"/>
        <v>3977968.1833863631</v>
      </c>
      <c r="DG814" s="401">
        <f t="shared" si="564"/>
        <v>84087712.173645437</v>
      </c>
      <c r="DH814" s="401">
        <f t="shared" si="565"/>
        <v>7302611.25</v>
      </c>
      <c r="DI814" s="401">
        <f t="shared" si="566"/>
        <v>76785100.923645437</v>
      </c>
      <c r="DJ814" s="401">
        <f t="shared" si="567"/>
        <v>0</v>
      </c>
      <c r="DL814" s="408">
        <f t="shared" si="568"/>
        <v>6638737.5</v>
      </c>
      <c r="DM814" s="408">
        <f t="shared" si="569"/>
        <v>-2212912.5</v>
      </c>
    </row>
    <row r="815" spans="1:117" s="56" customFormat="1" ht="21" x14ac:dyDescent="0.2">
      <c r="A815" s="192">
        <f t="shared" si="534"/>
        <v>2655495</v>
      </c>
      <c r="B815" s="137">
        <f>'آبان 1400'!B816</f>
        <v>810</v>
      </c>
      <c r="C815" s="137">
        <f>'آبان 1400'!C816</f>
        <v>335</v>
      </c>
      <c r="D815" s="137">
        <f>'آبان 1400'!D816</f>
        <v>0</v>
      </c>
      <c r="E815" s="137" t="str">
        <f>'آبان 1400'!E816</f>
        <v>میثم</v>
      </c>
      <c r="F815" s="137" t="str">
        <f>'آبان 1400'!F816</f>
        <v>لطفی</v>
      </c>
      <c r="G815" s="137" t="str">
        <f>'آبان 1400'!G816</f>
        <v>نگهبان</v>
      </c>
      <c r="H815" s="137" t="str">
        <f>'آبان 1400'!H816</f>
        <v>مرکزی</v>
      </c>
      <c r="I815" s="137" t="str">
        <f>'آبان 1400'!I816</f>
        <v>434-700-4377074-1</v>
      </c>
      <c r="J815" s="137" t="str">
        <f>'آبان 1400'!J816</f>
        <v>3860287631</v>
      </c>
      <c r="K815" s="137" t="str">
        <f>'آبان 1400'!K816</f>
        <v>0048662006</v>
      </c>
      <c r="L815" s="137" t="str">
        <f>'آبان 1400'!L816</f>
        <v>همدان</v>
      </c>
      <c r="M815" s="137" t="str">
        <f>'آبان 1400'!M816</f>
        <v>نگهبان</v>
      </c>
      <c r="N815" s="121">
        <f>'آبان 1400'!N816</f>
        <v>0</v>
      </c>
      <c r="O815" s="120" t="str">
        <f>'آبان 1400'!O816</f>
        <v>*</v>
      </c>
      <c r="P815" s="122">
        <f>'آبان 1400'!P816</f>
        <v>0</v>
      </c>
      <c r="Q815" s="362">
        <f>'آبان 1400'!Q816</f>
        <v>30</v>
      </c>
      <c r="R815" s="362">
        <f>'آبان 1400'!R816</f>
        <v>90</v>
      </c>
      <c r="S815" s="362">
        <f>'آبان 1400'!S816</f>
        <v>0</v>
      </c>
      <c r="T815" s="362">
        <f>'آبان 1400'!T816</f>
        <v>0</v>
      </c>
      <c r="U815" s="138">
        <f>'آبان 1400'!U816</f>
        <v>0</v>
      </c>
      <c r="V815" s="121">
        <f>'آبان 1400'!W816</f>
        <v>0</v>
      </c>
      <c r="W815" s="122">
        <f>'آبان 1400'!X816</f>
        <v>0</v>
      </c>
      <c r="X815" s="370">
        <f>'آبان 1400'!Y816</f>
        <v>0</v>
      </c>
      <c r="Y815" s="370">
        <f>'آبان 1400'!Z816</f>
        <v>0</v>
      </c>
      <c r="Z815" s="139">
        <f>'آبان 1400'!AA816</f>
        <v>885165</v>
      </c>
      <c r="AA815" s="139">
        <f>'آبان 1400'!AB816</f>
        <v>0</v>
      </c>
      <c r="AB815" s="139">
        <f>'آبان 1400'!AC816</f>
        <v>885165</v>
      </c>
      <c r="AC815" s="139">
        <f>'آبان 1400'!AD816</f>
        <v>4500000</v>
      </c>
      <c r="AD815" s="139">
        <f>'آبان 1400'!AE816</f>
        <v>6000000</v>
      </c>
      <c r="AE815" s="140">
        <f>'آبان 1400'!AF816</f>
        <v>168986.04545454544</v>
      </c>
      <c r="AF815" s="123">
        <f>'آبان 1400'!AG816</f>
        <v>26554950</v>
      </c>
      <c r="AG815" s="124">
        <f>'آبان 1400'!AH816</f>
        <v>0</v>
      </c>
      <c r="AH815" s="124">
        <f>'آبان 1400'!AI816</f>
        <v>15208744.09090909</v>
      </c>
      <c r="AI815" s="124">
        <f>'آبان 1400'!AJ816</f>
        <v>0</v>
      </c>
      <c r="AJ815" s="124">
        <f>'آبان 1400'!AK816</f>
        <v>4500000</v>
      </c>
      <c r="AK815" s="124">
        <f>'آبان 1400'!AL816</f>
        <v>6000000</v>
      </c>
      <c r="AL815" s="124">
        <f>'آبان 1400'!AM816</f>
        <v>0</v>
      </c>
      <c r="AM815" s="124">
        <f>'آبان 1400'!AN816</f>
        <v>0</v>
      </c>
      <c r="AN815" s="124">
        <f>'آبان 1400'!AO816</f>
        <v>0</v>
      </c>
      <c r="AO815" s="124">
        <f>'آبان 1400'!AP816</f>
        <v>4200000</v>
      </c>
      <c r="AP815" s="124">
        <f>'آبان 1400'!AQ816</f>
        <v>0</v>
      </c>
      <c r="AQ815" s="124">
        <f>'آبان 1400'!AR816</f>
        <v>0</v>
      </c>
      <c r="AR815" s="124">
        <f>'آبان 1400'!AS816</f>
        <v>0</v>
      </c>
      <c r="AS815" s="379">
        <f>'آبان 1400'!AT816</f>
        <v>0</v>
      </c>
      <c r="AT815" s="372">
        <f t="shared" si="535"/>
        <v>56463694.090909094</v>
      </c>
      <c r="AU815" s="174">
        <f>'آبان 1400'!AV816</f>
        <v>37811235.504545458</v>
      </c>
      <c r="AV815" s="142">
        <f>'آبان 1400'!AW816</f>
        <v>56463694.090909094</v>
      </c>
      <c r="AW815" s="143">
        <f t="shared" si="536"/>
        <v>3952458.5863636369</v>
      </c>
      <c r="AX815" s="76">
        <f t="shared" si="537"/>
        <v>0</v>
      </c>
      <c r="AY815" s="143">
        <f>'آبان 1400'!AZ816</f>
        <v>0</v>
      </c>
      <c r="AZ815" s="143">
        <f>'آبان 1400'!BA816</f>
        <v>0</v>
      </c>
      <c r="BA815" s="143">
        <f>'آبان 1400'!BB816</f>
        <v>0</v>
      </c>
      <c r="BB815" s="143">
        <f>'آبان 1400'!BC816</f>
        <v>0</v>
      </c>
      <c r="BC815" s="143">
        <f>'آبان 1400'!BD816</f>
        <v>0</v>
      </c>
      <c r="BD815" s="143">
        <f>'آبان 1400'!BE816</f>
        <v>0</v>
      </c>
      <c r="BE815" s="143">
        <f>'آبان 1400'!BF816</f>
        <v>0</v>
      </c>
      <c r="BF815" s="144">
        <f t="shared" si="538"/>
        <v>3952458.5863636369</v>
      </c>
      <c r="BG815" s="141">
        <f t="shared" si="539"/>
        <v>52511235</v>
      </c>
      <c r="BH815" s="145">
        <f t="shared" si="540"/>
        <v>56463694.090909094</v>
      </c>
      <c r="BI815" s="128">
        <f t="shared" si="533"/>
        <v>4425825</v>
      </c>
      <c r="BJ815" s="146">
        <f t="shared" si="541"/>
        <v>2212912.5</v>
      </c>
      <c r="BK815" s="146">
        <f t="shared" si="542"/>
        <v>663873.75</v>
      </c>
      <c r="BL815" s="147">
        <f t="shared" si="543"/>
        <v>1120000</v>
      </c>
      <c r="BM815" s="383">
        <v>0</v>
      </c>
      <c r="BN815" s="148">
        <f t="shared" si="544"/>
        <v>64886305.340909094</v>
      </c>
      <c r="BO815" s="149">
        <f t="shared" si="545"/>
        <v>56463694.090909094</v>
      </c>
      <c r="BP815" s="150">
        <f t="shared" si="546"/>
        <v>12986649.640909093</v>
      </c>
      <c r="BQ815" s="151">
        <f t="shared" si="528"/>
        <v>77872954.981818184</v>
      </c>
      <c r="BR815" s="152">
        <f t="shared" si="529"/>
        <v>100800</v>
      </c>
      <c r="BS815" s="148">
        <f t="shared" si="530"/>
        <v>77973754.981818184</v>
      </c>
      <c r="BT815" s="136">
        <v>0</v>
      </c>
      <c r="BU815" s="149">
        <f t="shared" si="547"/>
        <v>6488630.5340909101</v>
      </c>
      <c r="BV815" s="153">
        <f t="shared" si="548"/>
        <v>3244315.2670454551</v>
      </c>
      <c r="BW815" s="134">
        <f t="shared" si="549"/>
        <v>68240809.180681825</v>
      </c>
      <c r="BX815" s="148">
        <f t="shared" si="550"/>
        <v>7302611.25</v>
      </c>
      <c r="BY815" s="135">
        <f t="shared" si="551"/>
        <v>60938197.930681825</v>
      </c>
      <c r="BZ815" s="64"/>
      <c r="CA815" s="196"/>
      <c r="CD815" s="400">
        <f>'آبان 1400'!AU816</f>
        <v>56463694.090909094</v>
      </c>
      <c r="CE815" s="401">
        <f>'آبان 1400'!AV816</f>
        <v>37811235.504545458</v>
      </c>
      <c r="CF815" s="401">
        <f>'آبان 1400'!AW816</f>
        <v>56463694.090909094</v>
      </c>
      <c r="CG815" s="401">
        <f>'آبان 1400'!AX816</f>
        <v>3952458.5863636369</v>
      </c>
      <c r="CH815" s="401">
        <f>'آبان 1400'!AY816</f>
        <v>0</v>
      </c>
      <c r="CI815" s="401">
        <f>'آبان 1400'!AZ816</f>
        <v>0</v>
      </c>
      <c r="CJ815" s="401">
        <f>'آبان 1400'!BA816</f>
        <v>0</v>
      </c>
      <c r="CK815" s="401">
        <f>'آبان 1400'!BB816</f>
        <v>0</v>
      </c>
      <c r="CL815" s="401">
        <f>'آبان 1400'!BC816</f>
        <v>0</v>
      </c>
      <c r="CM815" s="401">
        <f>'آبان 1400'!BD816</f>
        <v>0</v>
      </c>
      <c r="CN815" s="401">
        <f>'آبان 1400'!BE816</f>
        <v>0</v>
      </c>
      <c r="CO815" s="401">
        <f>'آبان 1400'!BF816</f>
        <v>0</v>
      </c>
      <c r="CP815" s="401">
        <f>'آبان 1400'!BG816</f>
        <v>3952458.5863636369</v>
      </c>
      <c r="CQ815" s="401">
        <f>'آبان 1400'!BH816</f>
        <v>52511235</v>
      </c>
      <c r="CR815" s="401">
        <f t="shared" si="552"/>
        <v>56463694.090909094</v>
      </c>
      <c r="CS815" s="56">
        <f t="shared" si="570"/>
        <v>4425825</v>
      </c>
      <c r="CT815" s="400">
        <f t="shared" si="553"/>
        <v>2212912.5</v>
      </c>
      <c r="CU815" s="401">
        <f t="shared" si="554"/>
        <v>663873.75</v>
      </c>
      <c r="CV815" s="401">
        <f t="shared" si="555"/>
        <v>1120000</v>
      </c>
      <c r="CW815" s="56">
        <v>0</v>
      </c>
      <c r="CX815" s="401">
        <f t="shared" si="556"/>
        <v>64886305.340909094</v>
      </c>
      <c r="CY815" s="401">
        <f t="shared" si="557"/>
        <v>56463694.090909094</v>
      </c>
      <c r="CZ815" s="401">
        <f t="shared" si="558"/>
        <v>12986649.640909093</v>
      </c>
      <c r="DA815" s="401">
        <f t="shared" si="559"/>
        <v>77872954.981818184</v>
      </c>
      <c r="DB815" s="401">
        <f t="shared" si="560"/>
        <v>100800</v>
      </c>
      <c r="DC815" s="401">
        <f t="shared" si="561"/>
        <v>77973754.981818184</v>
      </c>
      <c r="DD815" s="406">
        <v>0</v>
      </c>
      <c r="DE815" s="401">
        <f t="shared" si="562"/>
        <v>6488630.5340909101</v>
      </c>
      <c r="DF815" s="401">
        <f t="shared" si="563"/>
        <v>3244315.2670454551</v>
      </c>
      <c r="DG815" s="401">
        <f t="shared" si="564"/>
        <v>68240809.180681825</v>
      </c>
      <c r="DH815" s="401">
        <f t="shared" si="565"/>
        <v>7302611.25</v>
      </c>
      <c r="DI815" s="401">
        <f t="shared" si="566"/>
        <v>60938197.930681825</v>
      </c>
      <c r="DJ815" s="401">
        <f t="shared" si="567"/>
        <v>0</v>
      </c>
      <c r="DL815" s="408">
        <f t="shared" si="568"/>
        <v>6638737.5</v>
      </c>
      <c r="DM815" s="408">
        <f t="shared" si="569"/>
        <v>-2212912.5</v>
      </c>
    </row>
    <row r="816" spans="1:117" s="56" customFormat="1" ht="21" x14ac:dyDescent="0.2">
      <c r="A816" s="192">
        <f t="shared" si="534"/>
        <v>2655495</v>
      </c>
      <c r="B816" s="137">
        <f>'آبان 1400'!B817</f>
        <v>811</v>
      </c>
      <c r="C816" s="137">
        <f>'آبان 1400'!C817</f>
        <v>351</v>
      </c>
      <c r="D816" s="137">
        <f>'آبان 1400'!D817</f>
        <v>0</v>
      </c>
      <c r="E816" s="137" t="str">
        <f>'آبان 1400'!E817</f>
        <v>امین</v>
      </c>
      <c r="F816" s="137" t="str">
        <f>'آبان 1400'!F817</f>
        <v>عباسی</v>
      </c>
      <c r="G816" s="137" t="str">
        <f>'آبان 1400'!G817</f>
        <v>نگهبان</v>
      </c>
      <c r="H816" s="137" t="str">
        <f>'آبان 1400'!H817</f>
        <v>کرمانشاه</v>
      </c>
      <c r="I816" s="137" t="str">
        <f>'آبان 1400'!I817</f>
        <v>210-700-4348199-1</v>
      </c>
      <c r="J816" s="137">
        <f>'آبان 1400'!J817</f>
        <v>3240818272</v>
      </c>
      <c r="K816" s="137" t="str">
        <f>'آبان 1400'!K817</f>
        <v>0067401003</v>
      </c>
      <c r="L816" s="137" t="str">
        <f>'آبان 1400'!L817</f>
        <v>کرمانشاه</v>
      </c>
      <c r="M816" s="137" t="str">
        <f>'آبان 1400'!M817</f>
        <v>نگهبان</v>
      </c>
      <c r="N816" s="121" t="str">
        <f>'آبان 1400'!N817</f>
        <v>*</v>
      </c>
      <c r="O816" s="120">
        <f>'آبان 1400'!O817</f>
        <v>0</v>
      </c>
      <c r="P816" s="122">
        <f>'آبان 1400'!P817</f>
        <v>0</v>
      </c>
      <c r="Q816" s="362">
        <f>'آبان 1400'!Q817</f>
        <v>30</v>
      </c>
      <c r="R816" s="362">
        <f>'آبان 1400'!R817</f>
        <v>120</v>
      </c>
      <c r="S816" s="362">
        <f>'آبان 1400'!S817</f>
        <v>110</v>
      </c>
      <c r="T816" s="362">
        <f>'آبان 1400'!T817</f>
        <v>29.33</v>
      </c>
      <c r="U816" s="138">
        <f>'آبان 1400'!U817</f>
        <v>0</v>
      </c>
      <c r="V816" s="121">
        <f>'آبان 1400'!W817</f>
        <v>0</v>
      </c>
      <c r="W816" s="122">
        <f>'آبان 1400'!X817</f>
        <v>0</v>
      </c>
      <c r="X816" s="370">
        <f>'آبان 1400'!Y817</f>
        <v>0</v>
      </c>
      <c r="Y816" s="370">
        <f>'آبان 1400'!Z817</f>
        <v>0</v>
      </c>
      <c r="Z816" s="139">
        <f>'آبان 1400'!AA817</f>
        <v>885165</v>
      </c>
      <c r="AA816" s="139">
        <f>'آبان 1400'!AB817</f>
        <v>0</v>
      </c>
      <c r="AB816" s="139">
        <f>'آبان 1400'!AC817</f>
        <v>885165</v>
      </c>
      <c r="AC816" s="139">
        <f>'آبان 1400'!AD817</f>
        <v>4500000</v>
      </c>
      <c r="AD816" s="139">
        <f>'آبان 1400'!AE817</f>
        <v>6000000</v>
      </c>
      <c r="AE816" s="140">
        <f>'آبان 1400'!AF817</f>
        <v>168986.04545454544</v>
      </c>
      <c r="AF816" s="123">
        <f>'آبان 1400'!AG817</f>
        <v>26554950</v>
      </c>
      <c r="AG816" s="124">
        <f>'آبان 1400'!AH817</f>
        <v>0</v>
      </c>
      <c r="AH816" s="124">
        <f>'آبان 1400'!AI817</f>
        <v>20278325.454545453</v>
      </c>
      <c r="AI816" s="124">
        <f>'آبان 1400'!AJ817</f>
        <v>0</v>
      </c>
      <c r="AJ816" s="124">
        <f>'آبان 1400'!AK817</f>
        <v>4500000</v>
      </c>
      <c r="AK816" s="124">
        <f>'آبان 1400'!AL817</f>
        <v>6000000</v>
      </c>
      <c r="AL816" s="124">
        <f>'آبان 1400'!AM817</f>
        <v>4647116.25</v>
      </c>
      <c r="AM816" s="124">
        <f>'آبان 1400'!AN817</f>
        <v>4956360.7131818179</v>
      </c>
      <c r="AN816" s="124">
        <f>'آبان 1400'!AO817</f>
        <v>0</v>
      </c>
      <c r="AO816" s="124">
        <f>'آبان 1400'!AP817</f>
        <v>3000000</v>
      </c>
      <c r="AP816" s="124">
        <f>'آبان 1400'!AQ817</f>
        <v>0</v>
      </c>
      <c r="AQ816" s="124">
        <f>'آبان 1400'!AR817</f>
        <v>0</v>
      </c>
      <c r="AR816" s="124">
        <f>'آبان 1400'!AS817</f>
        <v>0</v>
      </c>
      <c r="AS816" s="379">
        <f>'آبان 1400'!AT817</f>
        <v>0</v>
      </c>
      <c r="AT816" s="372">
        <f t="shared" si="535"/>
        <v>69936752.417727262</v>
      </c>
      <c r="AU816" s="174">
        <f>'آبان 1400'!AV817</f>
        <v>51541179.748486355</v>
      </c>
      <c r="AV816" s="142">
        <f>'آبان 1400'!AW817</f>
        <v>69936752.417727262</v>
      </c>
      <c r="AW816" s="143">
        <f t="shared" si="536"/>
        <v>4895572.6692409087</v>
      </c>
      <c r="AX816" s="76">
        <f t="shared" si="537"/>
        <v>1154117.9748486355</v>
      </c>
      <c r="AY816" s="143">
        <f>'آبان 1400'!AZ817</f>
        <v>0</v>
      </c>
      <c r="AZ816" s="143">
        <f>'آبان 1400'!BA817</f>
        <v>0</v>
      </c>
      <c r="BA816" s="143">
        <f>'آبان 1400'!BB817</f>
        <v>0</v>
      </c>
      <c r="BB816" s="143">
        <f>'آبان 1400'!BC817</f>
        <v>0</v>
      </c>
      <c r="BC816" s="143">
        <f>'آبان 1400'!BD817</f>
        <v>0</v>
      </c>
      <c r="BD816" s="143">
        <f>'آبان 1400'!BE817</f>
        <v>0</v>
      </c>
      <c r="BE816" s="143">
        <f>'آبان 1400'!BF817</f>
        <v>0</v>
      </c>
      <c r="BF816" s="144">
        <f t="shared" si="538"/>
        <v>6049690.6440895442</v>
      </c>
      <c r="BG816" s="141">
        <f t="shared" si="539"/>
        <v>63887061</v>
      </c>
      <c r="BH816" s="145">
        <f t="shared" si="540"/>
        <v>69936752.417727262</v>
      </c>
      <c r="BI816" s="128">
        <f t="shared" si="533"/>
        <v>4425825</v>
      </c>
      <c r="BJ816" s="146">
        <f t="shared" si="541"/>
        <v>2212912.5</v>
      </c>
      <c r="BK816" s="146">
        <f t="shared" si="542"/>
        <v>663873.75</v>
      </c>
      <c r="BL816" s="147">
        <f t="shared" si="543"/>
        <v>1120000</v>
      </c>
      <c r="BM816" s="383">
        <v>0</v>
      </c>
      <c r="BN816" s="148">
        <f t="shared" si="544"/>
        <v>78359363.667727262</v>
      </c>
      <c r="BO816" s="149">
        <f t="shared" si="545"/>
        <v>69936752.417727262</v>
      </c>
      <c r="BP816" s="150">
        <f t="shared" si="546"/>
        <v>16085453.056077272</v>
      </c>
      <c r="BQ816" s="151">
        <f t="shared" si="528"/>
        <v>94444816.723804533</v>
      </c>
      <c r="BR816" s="152">
        <f t="shared" si="529"/>
        <v>100800</v>
      </c>
      <c r="BS816" s="148">
        <f t="shared" si="530"/>
        <v>94545616.723804533</v>
      </c>
      <c r="BT816" s="136">
        <v>0</v>
      </c>
      <c r="BU816" s="149">
        <f t="shared" si="547"/>
        <v>7835936.3667727262</v>
      </c>
      <c r="BV816" s="153">
        <f t="shared" si="548"/>
        <v>3917968.1833863631</v>
      </c>
      <c r="BW816" s="134">
        <f t="shared" si="549"/>
        <v>82791712.173645437</v>
      </c>
      <c r="BX816" s="148">
        <f t="shared" si="550"/>
        <v>7302611.25</v>
      </c>
      <c r="BY816" s="135">
        <f t="shared" si="551"/>
        <v>75489100.923645437</v>
      </c>
      <c r="BZ816" s="64"/>
      <c r="CA816" s="196"/>
      <c r="CD816" s="400">
        <f>'آبان 1400'!AU817</f>
        <v>69936752.417727262</v>
      </c>
      <c r="CE816" s="401">
        <f>'آبان 1400'!AV817</f>
        <v>51541179.748486355</v>
      </c>
      <c r="CF816" s="401">
        <f>'آبان 1400'!AW817</f>
        <v>69936752.417727262</v>
      </c>
      <c r="CG816" s="401">
        <f>'آبان 1400'!AX817</f>
        <v>4895572.6692409087</v>
      </c>
      <c r="CH816" s="401">
        <f>'آبان 1400'!AY817</f>
        <v>1154117.9748486355</v>
      </c>
      <c r="CI816" s="401">
        <f>'آبان 1400'!AZ817</f>
        <v>0</v>
      </c>
      <c r="CJ816" s="401">
        <f>'آبان 1400'!BA817</f>
        <v>0</v>
      </c>
      <c r="CK816" s="401">
        <f>'آبان 1400'!BB817</f>
        <v>0</v>
      </c>
      <c r="CL816" s="401">
        <f>'آبان 1400'!BC817</f>
        <v>0</v>
      </c>
      <c r="CM816" s="401">
        <f>'آبان 1400'!BD817</f>
        <v>0</v>
      </c>
      <c r="CN816" s="401">
        <f>'آبان 1400'!BE817</f>
        <v>0</v>
      </c>
      <c r="CO816" s="401">
        <f>'آبان 1400'!BF817</f>
        <v>0</v>
      </c>
      <c r="CP816" s="401">
        <f>'آبان 1400'!BG817</f>
        <v>6049690.6440895442</v>
      </c>
      <c r="CQ816" s="401">
        <f>'آبان 1400'!BH817</f>
        <v>63887061</v>
      </c>
      <c r="CR816" s="401">
        <f t="shared" si="552"/>
        <v>69936752.417727262</v>
      </c>
      <c r="CS816" s="56">
        <f t="shared" si="570"/>
        <v>4425825</v>
      </c>
      <c r="CT816" s="400">
        <f t="shared" si="553"/>
        <v>2212912.5</v>
      </c>
      <c r="CU816" s="401">
        <f t="shared" si="554"/>
        <v>663873.75</v>
      </c>
      <c r="CV816" s="401">
        <f t="shared" si="555"/>
        <v>1120000</v>
      </c>
      <c r="CW816" s="56">
        <v>0</v>
      </c>
      <c r="CX816" s="401">
        <f t="shared" si="556"/>
        <v>78359363.667727262</v>
      </c>
      <c r="CY816" s="401">
        <f t="shared" si="557"/>
        <v>69936752.417727262</v>
      </c>
      <c r="CZ816" s="401">
        <f t="shared" si="558"/>
        <v>16085453.056077272</v>
      </c>
      <c r="DA816" s="401">
        <f t="shared" si="559"/>
        <v>94444816.723804533</v>
      </c>
      <c r="DB816" s="401">
        <f t="shared" si="560"/>
        <v>100800</v>
      </c>
      <c r="DC816" s="401">
        <f t="shared" si="561"/>
        <v>94545616.723804533</v>
      </c>
      <c r="DD816" s="406">
        <v>0</v>
      </c>
      <c r="DE816" s="401">
        <f t="shared" si="562"/>
        <v>7835936.3667727262</v>
      </c>
      <c r="DF816" s="401">
        <f t="shared" si="563"/>
        <v>3917968.1833863631</v>
      </c>
      <c r="DG816" s="401">
        <f t="shared" si="564"/>
        <v>82791712.173645437</v>
      </c>
      <c r="DH816" s="401">
        <f t="shared" si="565"/>
        <v>7302611.25</v>
      </c>
      <c r="DI816" s="401">
        <f t="shared" si="566"/>
        <v>75489100.923645437</v>
      </c>
      <c r="DJ816" s="401">
        <f t="shared" si="567"/>
        <v>0</v>
      </c>
      <c r="DL816" s="408">
        <f t="shared" si="568"/>
        <v>6638737.5</v>
      </c>
      <c r="DM816" s="408">
        <f t="shared" si="569"/>
        <v>-2212912.5</v>
      </c>
    </row>
    <row r="817" spans="1:117" s="56" customFormat="1" ht="21" x14ac:dyDescent="0.2">
      <c r="A817" s="192">
        <f t="shared" si="534"/>
        <v>2655495</v>
      </c>
      <c r="B817" s="137">
        <f>'آبان 1400'!B818</f>
        <v>812</v>
      </c>
      <c r="C817" s="137">
        <f>'آبان 1400'!C818</f>
        <v>458</v>
      </c>
      <c r="D817" s="137">
        <f>'آبان 1400'!D818</f>
        <v>0</v>
      </c>
      <c r="E817" s="137" t="str">
        <f>'آبان 1400'!E818</f>
        <v>امید</v>
      </c>
      <c r="F817" s="137" t="str">
        <f>'آبان 1400'!F818</f>
        <v>شادمهری</v>
      </c>
      <c r="G817" s="137" t="str">
        <f>'آبان 1400'!G818</f>
        <v>نگهبان</v>
      </c>
      <c r="H817" s="137" t="str">
        <f>'آبان 1400'!H818</f>
        <v>خراسان شمالی</v>
      </c>
      <c r="I817" s="137" t="str">
        <f>'آبان 1400'!I818</f>
        <v>231-700-4269908-1</v>
      </c>
      <c r="J817" s="137" t="str">
        <f>'آبان 1400'!J818</f>
        <v>0759985731</v>
      </c>
      <c r="K817" s="137" t="str">
        <f>'آبان 1400'!K818</f>
        <v>0068878701</v>
      </c>
      <c r="L817" s="137" t="str">
        <f>'آبان 1400'!L818</f>
        <v>خراسان شمالی</v>
      </c>
      <c r="M817" s="137" t="str">
        <f>'آبان 1400'!M818</f>
        <v>نگهبان</v>
      </c>
      <c r="N817" s="121" t="str">
        <f>'آبان 1400'!N818</f>
        <v>*</v>
      </c>
      <c r="O817" s="120">
        <f>'آبان 1400'!O818</f>
        <v>0</v>
      </c>
      <c r="P817" s="122">
        <f>'آبان 1400'!P818</f>
        <v>0</v>
      </c>
      <c r="Q817" s="362">
        <f>'آبان 1400'!Q818</f>
        <v>30</v>
      </c>
      <c r="R817" s="362">
        <f>'آبان 1400'!R818</f>
        <v>120</v>
      </c>
      <c r="S817" s="362">
        <f>'آبان 1400'!S818</f>
        <v>110</v>
      </c>
      <c r="T817" s="362">
        <f>'آبان 1400'!T818</f>
        <v>29.33</v>
      </c>
      <c r="U817" s="138">
        <f>'آبان 1400'!U818</f>
        <v>0</v>
      </c>
      <c r="V817" s="121">
        <f>'آبان 1400'!W818</f>
        <v>0</v>
      </c>
      <c r="W817" s="122">
        <f>'آبان 1400'!X818</f>
        <v>0</v>
      </c>
      <c r="X817" s="370">
        <f>'آبان 1400'!Y818</f>
        <v>1</v>
      </c>
      <c r="Y817" s="370">
        <f>'آبان 1400'!Z818</f>
        <v>1</v>
      </c>
      <c r="Z817" s="139">
        <f>'آبان 1400'!AA818</f>
        <v>885165</v>
      </c>
      <c r="AA817" s="139">
        <f>'آبان 1400'!AB818</f>
        <v>0</v>
      </c>
      <c r="AB817" s="139">
        <f>'آبان 1400'!AC818</f>
        <v>885165</v>
      </c>
      <c r="AC817" s="139">
        <f>'آبان 1400'!AD818</f>
        <v>4500000</v>
      </c>
      <c r="AD817" s="139">
        <f>'آبان 1400'!AE818</f>
        <v>6000000</v>
      </c>
      <c r="AE817" s="140">
        <f>'آبان 1400'!AF818</f>
        <v>168986.04545454544</v>
      </c>
      <c r="AF817" s="123">
        <f>'آبان 1400'!AG818</f>
        <v>26554950</v>
      </c>
      <c r="AG817" s="124">
        <f>'آبان 1400'!AH818</f>
        <v>0</v>
      </c>
      <c r="AH817" s="124">
        <f>'آبان 1400'!AI818</f>
        <v>20278325.454545453</v>
      </c>
      <c r="AI817" s="124">
        <f>'آبان 1400'!AJ818</f>
        <v>2655495</v>
      </c>
      <c r="AJ817" s="124">
        <f>'آبان 1400'!AK818</f>
        <v>4500000</v>
      </c>
      <c r="AK817" s="124">
        <f>'آبان 1400'!AL818</f>
        <v>6000000</v>
      </c>
      <c r="AL817" s="124">
        <f>'آبان 1400'!AM818</f>
        <v>4647116.25</v>
      </c>
      <c r="AM817" s="124">
        <f>'آبان 1400'!AN818</f>
        <v>4956360.7131818179</v>
      </c>
      <c r="AN817" s="124">
        <f>'آبان 1400'!AO818</f>
        <v>0</v>
      </c>
      <c r="AO817" s="124">
        <f>'آبان 1400'!AP818</f>
        <v>3000000</v>
      </c>
      <c r="AP817" s="124">
        <f>'آبان 1400'!AQ818</f>
        <v>0</v>
      </c>
      <c r="AQ817" s="124">
        <f>'آبان 1400'!AR818</f>
        <v>0</v>
      </c>
      <c r="AR817" s="124">
        <f>'آبان 1400'!AS818</f>
        <v>0</v>
      </c>
      <c r="AS817" s="379">
        <f>'آبان 1400'!AT818</f>
        <v>0</v>
      </c>
      <c r="AT817" s="372">
        <f t="shared" si="535"/>
        <v>72592247.417727277</v>
      </c>
      <c r="AU817" s="174">
        <f>'آبان 1400'!AV818</f>
        <v>51541179.74848637</v>
      </c>
      <c r="AV817" s="142">
        <f>'آبان 1400'!AW818</f>
        <v>69936752.417727262</v>
      </c>
      <c r="AW817" s="143">
        <f t="shared" si="536"/>
        <v>4895572.6692409087</v>
      </c>
      <c r="AX817" s="76">
        <f t="shared" si="537"/>
        <v>1154117.9748486371</v>
      </c>
      <c r="AY817" s="143">
        <f>'آبان 1400'!AZ818</f>
        <v>0</v>
      </c>
      <c r="AZ817" s="143">
        <f>'آبان 1400'!BA818</f>
        <v>0</v>
      </c>
      <c r="BA817" s="143">
        <f>'آبان 1400'!BB818</f>
        <v>0</v>
      </c>
      <c r="BB817" s="143">
        <f>'آبان 1400'!BC818</f>
        <v>0</v>
      </c>
      <c r="BC817" s="143">
        <f>'آبان 1400'!BD818</f>
        <v>0</v>
      </c>
      <c r="BD817" s="143">
        <f>'آبان 1400'!BE818</f>
        <v>0</v>
      </c>
      <c r="BE817" s="143">
        <f>'آبان 1400'!BF818</f>
        <v>0</v>
      </c>
      <c r="BF817" s="144">
        <f t="shared" si="538"/>
        <v>6049690.6440895461</v>
      </c>
      <c r="BG817" s="141">
        <f t="shared" si="539"/>
        <v>66542556</v>
      </c>
      <c r="BH817" s="145">
        <f t="shared" si="540"/>
        <v>72592247.417727277</v>
      </c>
      <c r="BI817" s="128">
        <f t="shared" si="533"/>
        <v>4425825</v>
      </c>
      <c r="BJ817" s="146">
        <f t="shared" si="541"/>
        <v>2212912.5</v>
      </c>
      <c r="BK817" s="146">
        <f t="shared" si="542"/>
        <v>663873.75</v>
      </c>
      <c r="BL817" s="147">
        <f t="shared" si="543"/>
        <v>1120000</v>
      </c>
      <c r="BM817" s="383">
        <v>0</v>
      </c>
      <c r="BN817" s="148">
        <f t="shared" si="544"/>
        <v>81014858.667727277</v>
      </c>
      <c r="BO817" s="149">
        <f t="shared" si="545"/>
        <v>69936752.417727262</v>
      </c>
      <c r="BP817" s="150">
        <f t="shared" si="546"/>
        <v>16085453.056077272</v>
      </c>
      <c r="BQ817" s="151">
        <f>BN817+BP817</f>
        <v>97100311.723804548</v>
      </c>
      <c r="BR817" s="152">
        <f t="shared" si="529"/>
        <v>100800</v>
      </c>
      <c r="BS817" s="148">
        <f t="shared" si="530"/>
        <v>97201111.723804548</v>
      </c>
      <c r="BT817" s="136">
        <v>0</v>
      </c>
      <c r="BU817" s="149">
        <f t="shared" si="547"/>
        <v>8101485.866772728</v>
      </c>
      <c r="BV817" s="153">
        <f t="shared" si="548"/>
        <v>4050742.933386364</v>
      </c>
      <c r="BW817" s="134">
        <f t="shared" si="549"/>
        <v>85048882.923645452</v>
      </c>
      <c r="BX817" s="148">
        <f t="shared" si="550"/>
        <v>7302611.25</v>
      </c>
      <c r="BY817" s="135">
        <f t="shared" si="551"/>
        <v>77746271.673645452</v>
      </c>
      <c r="BZ817" s="64"/>
      <c r="CA817" s="196"/>
      <c r="CD817" s="400">
        <f>'آبان 1400'!AU818</f>
        <v>72592247.417727277</v>
      </c>
      <c r="CE817" s="401">
        <f>'آبان 1400'!AV818</f>
        <v>51541179.74848637</v>
      </c>
      <c r="CF817" s="401">
        <f>'آبان 1400'!AW818</f>
        <v>69936752.417727262</v>
      </c>
      <c r="CG817" s="401">
        <f>'آبان 1400'!AX818</f>
        <v>4895572.6692409087</v>
      </c>
      <c r="CH817" s="401">
        <f>'آبان 1400'!AY818</f>
        <v>1154117.9748486371</v>
      </c>
      <c r="CI817" s="401">
        <f>'آبان 1400'!AZ818</f>
        <v>0</v>
      </c>
      <c r="CJ817" s="401">
        <f>'آبان 1400'!BA818</f>
        <v>0</v>
      </c>
      <c r="CK817" s="401">
        <f>'آبان 1400'!BB818</f>
        <v>0</v>
      </c>
      <c r="CL817" s="401">
        <f>'آبان 1400'!BC818</f>
        <v>0</v>
      </c>
      <c r="CM817" s="401">
        <f>'آبان 1400'!BD818</f>
        <v>0</v>
      </c>
      <c r="CN817" s="401">
        <f>'آبان 1400'!BE818</f>
        <v>0</v>
      </c>
      <c r="CO817" s="401">
        <f>'آبان 1400'!BF818</f>
        <v>0</v>
      </c>
      <c r="CP817" s="401">
        <f>'آبان 1400'!BG818</f>
        <v>6049690.6440895461</v>
      </c>
      <c r="CQ817" s="401">
        <f>'آبان 1400'!BH818</f>
        <v>66542556</v>
      </c>
      <c r="CR817" s="401">
        <f t="shared" si="552"/>
        <v>72592247.417727277</v>
      </c>
      <c r="CS817" s="56">
        <f t="shared" si="570"/>
        <v>4425825</v>
      </c>
      <c r="CT817" s="400">
        <f t="shared" si="553"/>
        <v>2212912.5</v>
      </c>
      <c r="CU817" s="401">
        <f t="shared" si="554"/>
        <v>663873.75</v>
      </c>
      <c r="CV817" s="401">
        <f t="shared" si="555"/>
        <v>1120000</v>
      </c>
      <c r="CW817" s="56">
        <v>0</v>
      </c>
      <c r="CX817" s="401">
        <f t="shared" si="556"/>
        <v>81014858.667727277</v>
      </c>
      <c r="CY817" s="401">
        <f t="shared" si="557"/>
        <v>69936752.417727262</v>
      </c>
      <c r="CZ817" s="401">
        <f t="shared" si="558"/>
        <v>16085453.056077272</v>
      </c>
      <c r="DA817" s="401">
        <f t="shared" si="559"/>
        <v>97100311.723804548</v>
      </c>
      <c r="DB817" s="401">
        <f t="shared" si="560"/>
        <v>100800</v>
      </c>
      <c r="DC817" s="401">
        <f t="shared" si="561"/>
        <v>97201111.723804548</v>
      </c>
      <c r="DD817" s="406">
        <v>0</v>
      </c>
      <c r="DE817" s="401">
        <f t="shared" si="562"/>
        <v>8101485.866772728</v>
      </c>
      <c r="DF817" s="401">
        <f t="shared" si="563"/>
        <v>4050742.933386364</v>
      </c>
      <c r="DG817" s="401">
        <f t="shared" si="564"/>
        <v>85048882.923645452</v>
      </c>
      <c r="DH817" s="401">
        <f t="shared" si="565"/>
        <v>7302611.25</v>
      </c>
      <c r="DI817" s="401">
        <f t="shared" si="566"/>
        <v>77746271.673645452</v>
      </c>
      <c r="DJ817" s="401">
        <f t="shared" si="567"/>
        <v>0</v>
      </c>
      <c r="DL817" s="408">
        <f t="shared" si="568"/>
        <v>6638737.5</v>
      </c>
      <c r="DM817" s="408">
        <f t="shared" si="569"/>
        <v>-2212912.5</v>
      </c>
    </row>
    <row r="818" spans="1:117" s="56" customFormat="1" ht="21.75" thickBot="1" x14ac:dyDescent="0.25">
      <c r="A818" s="192">
        <f t="shared" si="534"/>
        <v>2655495</v>
      </c>
      <c r="B818" s="137">
        <f>'آبان 1400'!B819</f>
        <v>813</v>
      </c>
      <c r="C818" s="137">
        <f>'آبان 1400'!C819</f>
        <v>459</v>
      </c>
      <c r="D818" s="137">
        <f>'آبان 1400'!D819</f>
        <v>0</v>
      </c>
      <c r="E818" s="137" t="str">
        <f>'آبان 1400'!E819</f>
        <v>امید</v>
      </c>
      <c r="F818" s="137" t="str">
        <f>'آبان 1400'!F819</f>
        <v>شادمهری</v>
      </c>
      <c r="G818" s="137" t="str">
        <f>'آبان 1400'!G819</f>
        <v>نگهبان</v>
      </c>
      <c r="H818" s="137" t="str">
        <f>'آبان 1400'!H819</f>
        <v>خراسان شمالی</v>
      </c>
      <c r="I818" s="137" t="str">
        <f>'آبان 1400'!I819</f>
        <v>231-700-4269908-1</v>
      </c>
      <c r="J818" s="137" t="str">
        <f>'آبان 1400'!J819</f>
        <v>0759985731</v>
      </c>
      <c r="K818" s="137" t="str">
        <f>'آبان 1400'!K819</f>
        <v>0068878701</v>
      </c>
      <c r="L818" s="137" t="str">
        <f>'آبان 1400'!L819</f>
        <v>خراسان شمالی</v>
      </c>
      <c r="M818" s="137" t="str">
        <f>'آبان 1400'!M819</f>
        <v>نگهبان</v>
      </c>
      <c r="N818" s="367" t="str">
        <f>'آبان 1400'!N819</f>
        <v>*</v>
      </c>
      <c r="O818" s="368">
        <f>'آبان 1400'!O819</f>
        <v>0</v>
      </c>
      <c r="P818" s="369">
        <f>'آبان 1400'!P819</f>
        <v>0</v>
      </c>
      <c r="Q818" s="362">
        <f>'آبان 1400'!Q819</f>
        <v>13</v>
      </c>
      <c r="R818" s="362">
        <f>'آبان 1400'!R819</f>
        <v>52</v>
      </c>
      <c r="S818" s="362">
        <f>'آبان 1400'!S819</f>
        <v>48</v>
      </c>
      <c r="T818" s="362">
        <f>'آبان 1400'!T819</f>
        <v>12.71</v>
      </c>
      <c r="U818" s="138">
        <f>'آبان 1400'!U819</f>
        <v>0</v>
      </c>
      <c r="V818" s="367">
        <f>'آبان 1400'!W819</f>
        <v>0</v>
      </c>
      <c r="W818" s="369">
        <f>'آبان 1400'!X819</f>
        <v>0</v>
      </c>
      <c r="X818" s="370">
        <f>'آبان 1400'!Y819</f>
        <v>1</v>
      </c>
      <c r="Y818" s="370">
        <f>'آبان 1400'!Z819</f>
        <v>1</v>
      </c>
      <c r="Z818" s="139">
        <f>'آبان 1400'!AA819</f>
        <v>885165</v>
      </c>
      <c r="AA818" s="139">
        <f>'آبان 1400'!AB819</f>
        <v>0</v>
      </c>
      <c r="AB818" s="139">
        <f>'آبان 1400'!AC819</f>
        <v>885165</v>
      </c>
      <c r="AC818" s="139">
        <f>'آبان 1400'!AD819</f>
        <v>4500000</v>
      </c>
      <c r="AD818" s="139">
        <f>'آبان 1400'!AE819</f>
        <v>6000000</v>
      </c>
      <c r="AE818" s="140">
        <f>'آبان 1400'!AF819</f>
        <v>168986.04545454544</v>
      </c>
      <c r="AF818" s="380">
        <f>'آبان 1400'!AG819</f>
        <v>11507145</v>
      </c>
      <c r="AG818" s="381">
        <f>'آبان 1400'!AH819</f>
        <v>0</v>
      </c>
      <c r="AH818" s="381">
        <f>'آبان 1400'!AI819</f>
        <v>8787274.3636363633</v>
      </c>
      <c r="AI818" s="381">
        <f>'آبان 1400'!AJ819</f>
        <v>1150714.5</v>
      </c>
      <c r="AJ818" s="381">
        <f>'آبان 1400'!AK819</f>
        <v>1950000</v>
      </c>
      <c r="AK818" s="381">
        <f>'آبان 1400'!AL819</f>
        <v>2600000</v>
      </c>
      <c r="AL818" s="381">
        <f>'آبان 1400'!AM819</f>
        <v>2027832.5454545454</v>
      </c>
      <c r="AM818" s="381">
        <f>'آبان 1400'!AN819</f>
        <v>2147812.6377272727</v>
      </c>
      <c r="AN818" s="381">
        <f>'آبان 1400'!AO819</f>
        <v>0</v>
      </c>
      <c r="AO818" s="381">
        <f>'آبان 1400'!AP819</f>
        <v>0</v>
      </c>
      <c r="AP818" s="381">
        <f>'آبان 1400'!AQ819</f>
        <v>0</v>
      </c>
      <c r="AQ818" s="381">
        <f>'آبان 1400'!AR819</f>
        <v>0</v>
      </c>
      <c r="AR818" s="381">
        <f>'آبان 1400'!AS819</f>
        <v>0</v>
      </c>
      <c r="AS818" s="382">
        <f>'آبان 1400'!AT819</f>
        <v>0</v>
      </c>
      <c r="AT818" s="372">
        <f t="shared" si="535"/>
        <v>30170779.046818182</v>
      </c>
      <c r="AU818" s="174">
        <f>'آبان 1400'!AV819</f>
        <v>22438660.028540909</v>
      </c>
      <c r="AV818" s="142">
        <f>'آبان 1400'!AW819</f>
        <v>29020064.546818182</v>
      </c>
      <c r="AW818" s="143">
        <f t="shared" si="536"/>
        <v>2031404.5182772728</v>
      </c>
      <c r="AX818" s="76">
        <f t="shared" si="537"/>
        <v>0</v>
      </c>
      <c r="AY818" s="143">
        <f>'آبان 1400'!AZ819</f>
        <v>0</v>
      </c>
      <c r="AZ818" s="143">
        <f>'آبان 1400'!BA819</f>
        <v>0</v>
      </c>
      <c r="BA818" s="143">
        <f>'آبان 1400'!BB819</f>
        <v>0</v>
      </c>
      <c r="BB818" s="143">
        <f>'آبان 1400'!BC819</f>
        <v>0</v>
      </c>
      <c r="BC818" s="143">
        <f>'آبان 1400'!BD819</f>
        <v>0</v>
      </c>
      <c r="BD818" s="143">
        <f>'آبان 1400'!BE819</f>
        <v>0</v>
      </c>
      <c r="BE818" s="143">
        <f>'آبان 1400'!BF819</f>
        <v>0</v>
      </c>
      <c r="BF818" s="144">
        <f t="shared" si="538"/>
        <v>2031404.5182772728</v>
      </c>
      <c r="BG818" s="141">
        <f t="shared" si="539"/>
        <v>28139374</v>
      </c>
      <c r="BH818" s="145">
        <f t="shared" si="540"/>
        <v>30170779.046818182</v>
      </c>
      <c r="BI818" s="128">
        <f t="shared" si="533"/>
        <v>1917857.5</v>
      </c>
      <c r="BJ818" s="146">
        <f t="shared" si="541"/>
        <v>958928.75</v>
      </c>
      <c r="BK818" s="146">
        <f t="shared" si="542"/>
        <v>287678.625</v>
      </c>
      <c r="BL818" s="147">
        <f t="shared" si="543"/>
        <v>485333.33333333337</v>
      </c>
      <c r="BM818" s="383">
        <v>0</v>
      </c>
      <c r="BN818" s="148">
        <f t="shared" si="544"/>
        <v>33820577.255151518</v>
      </c>
      <c r="BO818" s="149">
        <f t="shared" si="545"/>
        <v>29020064.546818182</v>
      </c>
      <c r="BP818" s="150">
        <f t="shared" si="546"/>
        <v>6674614.8457681825</v>
      </c>
      <c r="BQ818" s="151">
        <f t="shared" si="528"/>
        <v>40495192.100919701</v>
      </c>
      <c r="BR818" s="152">
        <f t="shared" si="529"/>
        <v>43680</v>
      </c>
      <c r="BS818" s="148">
        <f t="shared" si="530"/>
        <v>40538872.100919701</v>
      </c>
      <c r="BT818" s="136">
        <v>0</v>
      </c>
      <c r="BU818" s="149">
        <f t="shared" si="547"/>
        <v>3382057.7255151519</v>
      </c>
      <c r="BV818" s="153">
        <f t="shared" si="548"/>
        <v>1691028.8627575759</v>
      </c>
      <c r="BW818" s="134">
        <f t="shared" si="549"/>
        <v>35465785.512646973</v>
      </c>
      <c r="BX818" s="148">
        <f t="shared" si="550"/>
        <v>3164464.875</v>
      </c>
      <c r="BY818" s="135">
        <f t="shared" si="551"/>
        <v>32301320.637646973</v>
      </c>
      <c r="BZ818" s="64"/>
      <c r="CA818" s="196"/>
      <c r="CD818" s="400">
        <f>'آبان 1400'!AU819</f>
        <v>30170779.046818182</v>
      </c>
      <c r="CE818" s="401">
        <f>'آبان 1400'!AV819</f>
        <v>22438660.028540909</v>
      </c>
      <c r="CF818" s="401">
        <f>'آبان 1400'!AW819</f>
        <v>29020064.546818182</v>
      </c>
      <c r="CG818" s="401">
        <f>'آبان 1400'!AX819</f>
        <v>2031404.5182772728</v>
      </c>
      <c r="CH818" s="401">
        <f>'آبان 1400'!AY819</f>
        <v>0</v>
      </c>
      <c r="CI818" s="401">
        <f>'آبان 1400'!AZ819</f>
        <v>0</v>
      </c>
      <c r="CJ818" s="401">
        <f>'آبان 1400'!BA819</f>
        <v>0</v>
      </c>
      <c r="CK818" s="401">
        <f>'آبان 1400'!BB819</f>
        <v>0</v>
      </c>
      <c r="CL818" s="401">
        <f>'آبان 1400'!BC819</f>
        <v>0</v>
      </c>
      <c r="CM818" s="401">
        <f>'آبان 1400'!BD819</f>
        <v>0</v>
      </c>
      <c r="CN818" s="401">
        <f>'آبان 1400'!BE819</f>
        <v>0</v>
      </c>
      <c r="CO818" s="401">
        <f>'آبان 1400'!BF819</f>
        <v>0</v>
      </c>
      <c r="CP818" s="401">
        <f>'آبان 1400'!BG819</f>
        <v>2031404.5182772728</v>
      </c>
      <c r="CQ818" s="401">
        <f>'آبان 1400'!BH819</f>
        <v>28139374</v>
      </c>
      <c r="CR818" s="401">
        <f t="shared" si="552"/>
        <v>30170779.046818182</v>
      </c>
      <c r="CS818" s="56">
        <f t="shared" si="570"/>
        <v>1917857.5</v>
      </c>
      <c r="CT818" s="400">
        <f t="shared" si="553"/>
        <v>958928.75</v>
      </c>
      <c r="CU818" s="401">
        <f t="shared" si="554"/>
        <v>287678.625</v>
      </c>
      <c r="CV818" s="401">
        <f t="shared" si="555"/>
        <v>485333.33333333337</v>
      </c>
      <c r="CW818" s="56">
        <v>0</v>
      </c>
      <c r="CX818" s="401">
        <f t="shared" si="556"/>
        <v>33820577.255151518</v>
      </c>
      <c r="CY818" s="401">
        <f t="shared" si="557"/>
        <v>29020064.546818182</v>
      </c>
      <c r="CZ818" s="401">
        <f t="shared" si="558"/>
        <v>6674614.8457681825</v>
      </c>
      <c r="DA818" s="401">
        <f t="shared" si="559"/>
        <v>40495192.100919701</v>
      </c>
      <c r="DB818" s="401">
        <f t="shared" si="560"/>
        <v>43680</v>
      </c>
      <c r="DC818" s="401">
        <f t="shared" si="561"/>
        <v>40538872.100919701</v>
      </c>
      <c r="DD818" s="406">
        <v>0</v>
      </c>
      <c r="DE818" s="401">
        <f t="shared" si="562"/>
        <v>3382057.7255151519</v>
      </c>
      <c r="DF818" s="401">
        <f t="shared" si="563"/>
        <v>1691028.8627575759</v>
      </c>
      <c r="DG818" s="401">
        <f t="shared" si="564"/>
        <v>35465785.512646973</v>
      </c>
      <c r="DH818" s="401">
        <f t="shared" si="565"/>
        <v>3164464.875</v>
      </c>
      <c r="DI818" s="401">
        <f t="shared" si="566"/>
        <v>32301320.637646973</v>
      </c>
      <c r="DJ818" s="401">
        <f t="shared" si="567"/>
        <v>0</v>
      </c>
      <c r="DL818" s="408">
        <f t="shared" si="568"/>
        <v>6638737.5</v>
      </c>
      <c r="DM818" s="408">
        <f t="shared" si="569"/>
        <v>-4720880</v>
      </c>
    </row>
    <row r="819" spans="1:117" s="129" customFormat="1" ht="120" customHeight="1" thickBot="1" x14ac:dyDescent="0.25">
      <c r="A819" s="193"/>
      <c r="B819" s="538" t="s">
        <v>21</v>
      </c>
      <c r="C819" s="537"/>
      <c r="D819" s="537"/>
      <c r="E819" s="537"/>
      <c r="F819" s="537"/>
      <c r="G819" s="537"/>
      <c r="H819" s="537"/>
      <c r="I819" s="537"/>
      <c r="J819" s="537"/>
      <c r="K819" s="537"/>
      <c r="L819" s="537"/>
      <c r="M819" s="537"/>
      <c r="N819" s="542"/>
      <c r="O819" s="542"/>
      <c r="P819" s="543"/>
      <c r="Q819" s="385">
        <f>SUM(Q6:Q818)</f>
        <v>24094</v>
      </c>
      <c r="R819" s="385">
        <f t="shared" ref="R819:BY819" si="574">SUM(R6:R818)</f>
        <v>79510</v>
      </c>
      <c r="S819" s="385">
        <f t="shared" si="574"/>
        <v>61502</v>
      </c>
      <c r="T819" s="385">
        <f t="shared" si="574"/>
        <v>14335.509999999971</v>
      </c>
      <c r="U819" s="385">
        <f t="shared" si="574"/>
        <v>136</v>
      </c>
      <c r="V819" s="385">
        <f t="shared" si="574"/>
        <v>0</v>
      </c>
      <c r="W819" s="385">
        <f t="shared" si="574"/>
        <v>0</v>
      </c>
      <c r="X819" s="385">
        <f t="shared" si="574"/>
        <v>690</v>
      </c>
      <c r="Y819" s="385">
        <f t="shared" si="574"/>
        <v>607</v>
      </c>
      <c r="Z819" s="385">
        <f t="shared" si="574"/>
        <v>872251816</v>
      </c>
      <c r="AA819" s="385">
        <f t="shared" si="574"/>
        <v>26553523.009999998</v>
      </c>
      <c r="AB819" s="385">
        <f t="shared" si="574"/>
        <v>898805339.00999999</v>
      </c>
      <c r="AC819" s="385">
        <f t="shared" si="574"/>
        <v>3658500000</v>
      </c>
      <c r="AD819" s="385">
        <f t="shared" si="574"/>
        <v>4878000000</v>
      </c>
      <c r="AE819" s="385">
        <f t="shared" si="574"/>
        <v>171590110.17463529</v>
      </c>
      <c r="AF819" s="385">
        <f t="shared" si="574"/>
        <v>25852821945</v>
      </c>
      <c r="AG819" s="385">
        <f t="shared" si="574"/>
        <v>796279021.29999995</v>
      </c>
      <c r="AH819" s="385">
        <f t="shared" si="574"/>
        <v>15805407425.983654</v>
      </c>
      <c r="AI819" s="385">
        <f t="shared" si="574"/>
        <v>1598519473.5</v>
      </c>
      <c r="AJ819" s="385">
        <f t="shared" si="574"/>
        <v>3614100000</v>
      </c>
      <c r="AK819" s="385">
        <f t="shared" si="574"/>
        <v>4818800000</v>
      </c>
      <c r="AL819" s="385">
        <f t="shared" si="574"/>
        <v>2702615687.4388633</v>
      </c>
      <c r="AM819" s="385">
        <f t="shared" si="574"/>
        <v>2520229402.5841036</v>
      </c>
      <c r="AN819" s="385">
        <f t="shared" si="574"/>
        <v>194454012</v>
      </c>
      <c r="AO819" s="385">
        <f t="shared" si="574"/>
        <v>2848200000</v>
      </c>
      <c r="AP819" s="385">
        <f t="shared" si="574"/>
        <v>0</v>
      </c>
      <c r="AQ819" s="385">
        <f t="shared" si="574"/>
        <v>0</v>
      </c>
      <c r="AR819" s="385">
        <f t="shared" si="574"/>
        <v>0</v>
      </c>
      <c r="AS819" s="385">
        <f t="shared" si="574"/>
        <v>8706439</v>
      </c>
      <c r="AT819" s="385">
        <f t="shared" si="574"/>
        <v>60760133406.807198</v>
      </c>
      <c r="AU819" s="385">
        <f t="shared" si="574"/>
        <v>43559514177.280312</v>
      </c>
      <c r="AV819" s="385">
        <f>SUM(AV6:AV818)</f>
        <v>58826275786.091194</v>
      </c>
      <c r="AW819" s="385">
        <f t="shared" si="574"/>
        <v>4117839305.0263042</v>
      </c>
      <c r="AX819" s="385">
        <f t="shared" si="574"/>
        <v>1146805607.1769345</v>
      </c>
      <c r="AY819" s="385">
        <f t="shared" si="574"/>
        <v>0</v>
      </c>
      <c r="AZ819" s="385">
        <f t="shared" si="574"/>
        <v>0</v>
      </c>
      <c r="BA819" s="385">
        <f t="shared" si="574"/>
        <v>0</v>
      </c>
      <c r="BB819" s="385">
        <f t="shared" si="574"/>
        <v>0</v>
      </c>
      <c r="BC819" s="385">
        <f t="shared" si="574"/>
        <v>0</v>
      </c>
      <c r="BD819" s="385">
        <f t="shared" si="574"/>
        <v>0</v>
      </c>
      <c r="BE819" s="385">
        <f t="shared" si="574"/>
        <v>20000000</v>
      </c>
      <c r="BF819" s="385">
        <f t="shared" si="574"/>
        <v>5284644912.2032528</v>
      </c>
      <c r="BG819" s="419">
        <f t="shared" si="574"/>
        <v>55475487986</v>
      </c>
      <c r="BH819" s="385">
        <f t="shared" si="574"/>
        <v>60760133406.807198</v>
      </c>
      <c r="BI819" s="385">
        <f t="shared" si="574"/>
        <v>4204069020.2166657</v>
      </c>
      <c r="BJ819" s="385">
        <f t="shared" si="574"/>
        <v>2220758413.8583341</v>
      </c>
      <c r="BK819" s="385">
        <f t="shared" si="574"/>
        <v>666227524.15750015</v>
      </c>
      <c r="BL819" s="385">
        <f t="shared" si="574"/>
        <v>899509333.33333325</v>
      </c>
      <c r="BM819" s="385">
        <f t="shared" si="574"/>
        <v>0</v>
      </c>
      <c r="BN819" s="385">
        <f t="shared" si="574"/>
        <v>68750697698.373123</v>
      </c>
      <c r="BO819" s="385">
        <f t="shared" si="574"/>
        <v>58826275786.091194</v>
      </c>
      <c r="BP819" s="385">
        <f t="shared" si="574"/>
        <v>13530043430.800892</v>
      </c>
      <c r="BQ819" s="385">
        <f t="shared" si="574"/>
        <v>82280741129.173508</v>
      </c>
      <c r="BR819" s="385">
        <f t="shared" si="574"/>
        <v>80955840</v>
      </c>
      <c r="BS819" s="419">
        <f>SUM(BS6:BS818)+1</f>
        <v>82361696970.173523</v>
      </c>
      <c r="BT819" s="385">
        <f t="shared" si="574"/>
        <v>0</v>
      </c>
      <c r="BU819" s="385">
        <f t="shared" si="574"/>
        <v>6875069769.8371506</v>
      </c>
      <c r="BV819" s="385">
        <f t="shared" si="574"/>
        <v>3437534884.9185753</v>
      </c>
      <c r="BW819" s="385">
        <f t="shared" si="574"/>
        <v>72049092314.417465</v>
      </c>
      <c r="BX819" s="385">
        <f t="shared" si="574"/>
        <v>7091054958.2325001</v>
      </c>
      <c r="BY819" s="384">
        <f t="shared" si="574"/>
        <v>64958037356.184959</v>
      </c>
      <c r="CD819" s="400">
        <f>SUM(CD6:CD818)</f>
        <v>60760133406.807198</v>
      </c>
      <c r="CE819" s="400">
        <f t="shared" ref="CE819:DJ819" si="575">SUM(CE6:CE818)</f>
        <v>43559514177.280312</v>
      </c>
      <c r="CF819" s="400">
        <f t="shared" si="575"/>
        <v>58826275786.091194</v>
      </c>
      <c r="CG819" s="400">
        <f t="shared" si="575"/>
        <v>4117839305.0263042</v>
      </c>
      <c r="CH819" s="400">
        <f t="shared" si="575"/>
        <v>1146805607.1769345</v>
      </c>
      <c r="CI819" s="400">
        <f t="shared" si="575"/>
        <v>0</v>
      </c>
      <c r="CJ819" s="400">
        <f t="shared" si="575"/>
        <v>0</v>
      </c>
      <c r="CK819" s="400">
        <f t="shared" si="575"/>
        <v>0</v>
      </c>
      <c r="CL819" s="400">
        <f t="shared" si="575"/>
        <v>0</v>
      </c>
      <c r="CM819" s="400">
        <f t="shared" si="575"/>
        <v>0</v>
      </c>
      <c r="CN819" s="400">
        <f t="shared" si="575"/>
        <v>0</v>
      </c>
      <c r="CO819" s="400">
        <f t="shared" si="575"/>
        <v>20000000</v>
      </c>
      <c r="CP819" s="400">
        <f t="shared" si="575"/>
        <v>5284644912.2032528</v>
      </c>
      <c r="CQ819" s="400">
        <f t="shared" si="575"/>
        <v>55475487986</v>
      </c>
      <c r="CR819" s="400">
        <f t="shared" si="575"/>
        <v>60760133406.807198</v>
      </c>
      <c r="CS819" s="400">
        <f t="shared" si="575"/>
        <v>4204069020.2166657</v>
      </c>
      <c r="CT819" s="400">
        <f t="shared" si="575"/>
        <v>2220758413.8583341</v>
      </c>
      <c r="CU819" s="400">
        <f t="shared" si="575"/>
        <v>666227524.15750015</v>
      </c>
      <c r="CV819" s="400">
        <f t="shared" si="575"/>
        <v>899509333.33333325</v>
      </c>
      <c r="CW819" s="400">
        <f t="shared" si="575"/>
        <v>0</v>
      </c>
      <c r="CX819" s="400">
        <f t="shared" si="575"/>
        <v>68750697698.373123</v>
      </c>
      <c r="CY819" s="400">
        <f t="shared" si="575"/>
        <v>58826275786.091194</v>
      </c>
      <c r="CZ819" s="400">
        <f t="shared" si="575"/>
        <v>13530043430.800892</v>
      </c>
      <c r="DA819" s="400">
        <f t="shared" si="575"/>
        <v>82280741129.173508</v>
      </c>
      <c r="DB819" s="400">
        <f t="shared" si="575"/>
        <v>80955840</v>
      </c>
      <c r="DC819" s="400">
        <f t="shared" si="575"/>
        <v>82361696969.173523</v>
      </c>
      <c r="DD819" s="400">
        <f t="shared" si="575"/>
        <v>0</v>
      </c>
      <c r="DE819" s="400">
        <f t="shared" si="575"/>
        <v>6875069769.8371506</v>
      </c>
      <c r="DF819" s="400">
        <f t="shared" si="575"/>
        <v>3437534884.9185753</v>
      </c>
      <c r="DG819" s="400">
        <f t="shared" si="575"/>
        <v>72049092314.417465</v>
      </c>
      <c r="DH819" s="400">
        <f t="shared" si="575"/>
        <v>7091054958.2325001</v>
      </c>
      <c r="DI819" s="400">
        <f t="shared" si="575"/>
        <v>64958037356.184959</v>
      </c>
      <c r="DJ819" s="400">
        <f t="shared" si="575"/>
        <v>0</v>
      </c>
      <c r="DL819" s="406">
        <f t="shared" si="568"/>
        <v>6638737.5</v>
      </c>
      <c r="DM819" s="406">
        <f t="shared" si="569"/>
        <v>4197430282.7166657</v>
      </c>
    </row>
    <row r="820" spans="1:117" ht="21" x14ac:dyDescent="0.2">
      <c r="M820" s="54"/>
      <c r="N820" s="54"/>
      <c r="O820" s="54"/>
      <c r="P820" s="54"/>
      <c r="AY820" s="57"/>
      <c r="BG820" s="420" t="s">
        <v>3335</v>
      </c>
      <c r="BH820" s="207"/>
      <c r="BI820" s="207"/>
      <c r="BJ820" s="207"/>
      <c r="BK820" s="207"/>
      <c r="BL820" s="207"/>
      <c r="BO820" s="207"/>
      <c r="BP820" s="207"/>
      <c r="BS820" s="420" t="s">
        <v>3335</v>
      </c>
      <c r="BT820" s="58"/>
      <c r="BV820" s="57"/>
      <c r="BY820" s="207"/>
    </row>
    <row r="821" spans="1:117" s="130" customFormat="1" ht="33.75" x14ac:dyDescent="0.2">
      <c r="A821" s="194"/>
      <c r="B821" s="116"/>
      <c r="C821" s="451" t="s">
        <v>37</v>
      </c>
      <c r="D821" s="451"/>
      <c r="E821" s="451"/>
      <c r="F821" s="451"/>
      <c r="G821" s="451"/>
      <c r="M821" s="131"/>
      <c r="N821" s="131"/>
      <c r="O821" s="451"/>
      <c r="P821" s="451"/>
      <c r="R821" s="130" t="s">
        <v>40</v>
      </c>
      <c r="V821" s="116"/>
      <c r="W821" s="116"/>
      <c r="Z821" s="132"/>
      <c r="AA821" s="132"/>
      <c r="AB821" s="132"/>
      <c r="AC821" s="132"/>
      <c r="AD821" s="132"/>
      <c r="AE821" s="132"/>
      <c r="AF821" s="132"/>
      <c r="AG821" s="132"/>
      <c r="AH821" s="132"/>
      <c r="AI821" s="132"/>
      <c r="AJ821" s="132"/>
      <c r="AK821" s="132"/>
      <c r="AL821" s="130" t="s">
        <v>39</v>
      </c>
      <c r="AM821" s="132"/>
      <c r="AO821" s="132"/>
      <c r="AP821" s="132"/>
      <c r="AQ821" s="132"/>
      <c r="AR821" s="132"/>
      <c r="AS821" s="132"/>
      <c r="AT821" s="132"/>
      <c r="AU821" s="132"/>
      <c r="AV821" s="548" t="s">
        <v>59</v>
      </c>
      <c r="AW821" s="548"/>
      <c r="AX821" s="548"/>
      <c r="AY821" s="548"/>
      <c r="AZ821" s="132"/>
      <c r="BA821" s="132"/>
      <c r="BB821" s="132"/>
      <c r="BC821" s="132"/>
      <c r="BD821" s="132"/>
      <c r="BE821" s="132"/>
      <c r="BF821" s="132"/>
      <c r="BG821" s="132"/>
      <c r="BH821" s="132"/>
      <c r="BI821" s="132"/>
      <c r="BJ821" s="132"/>
      <c r="BK821" s="132"/>
      <c r="BL821" s="132"/>
      <c r="BM821" s="132"/>
      <c r="BN821" s="132"/>
      <c r="BO821" s="132"/>
      <c r="BP821" s="132"/>
      <c r="BQ821" s="132"/>
      <c r="BR821" s="132"/>
      <c r="BS821" s="132"/>
      <c r="BT821" s="132"/>
      <c r="BU821" s="132"/>
      <c r="BV821" s="133"/>
      <c r="BW821" s="132"/>
      <c r="BX821" s="132"/>
      <c r="BY821" s="132"/>
      <c r="CQ821" s="402"/>
    </row>
    <row r="822" spans="1:117" x14ac:dyDescent="0.2">
      <c r="CQ822" s="405"/>
    </row>
    <row r="824" spans="1:117" x14ac:dyDescent="0.2">
      <c r="AF824" s="57">
        <f>SUM(AF6:AF818)</f>
        <v>25852821945</v>
      </c>
      <c r="AG824" s="57">
        <f t="shared" ref="AG824:AT824" si="576">SUM(AG6:AG818)</f>
        <v>796279021.29999995</v>
      </c>
      <c r="AH824" s="57">
        <f t="shared" si="576"/>
        <v>15805407425.983654</v>
      </c>
      <c r="AI824" s="57">
        <f t="shared" si="576"/>
        <v>1598519473.5</v>
      </c>
      <c r="AJ824" s="57">
        <f t="shared" si="576"/>
        <v>3614100000</v>
      </c>
      <c r="AK824" s="57">
        <f t="shared" si="576"/>
        <v>4818800000</v>
      </c>
      <c r="AL824" s="57">
        <f t="shared" si="576"/>
        <v>2702615687.4388633</v>
      </c>
      <c r="AM824" s="57">
        <f t="shared" si="576"/>
        <v>2520229402.5841036</v>
      </c>
      <c r="AN824" s="57">
        <f t="shared" si="576"/>
        <v>194454012</v>
      </c>
      <c r="AO824" s="57">
        <f t="shared" si="576"/>
        <v>2848200000</v>
      </c>
      <c r="AP824" s="57">
        <f t="shared" si="576"/>
        <v>0</v>
      </c>
      <c r="AQ824" s="57">
        <f t="shared" si="576"/>
        <v>0</v>
      </c>
      <c r="AR824" s="57">
        <f t="shared" si="576"/>
        <v>0</v>
      </c>
      <c r="AS824" s="57">
        <f t="shared" si="576"/>
        <v>8706439</v>
      </c>
      <c r="AT824" s="57">
        <f t="shared" si="576"/>
        <v>60760133406.807198</v>
      </c>
      <c r="AU824" s="57">
        <f t="shared" ref="AU824:AX824" si="577">SUM(AU6:AU818)</f>
        <v>43559514177.280312</v>
      </c>
      <c r="AV824" s="57">
        <f t="shared" si="577"/>
        <v>58826275786.091194</v>
      </c>
      <c r="AW824" s="57">
        <f t="shared" si="577"/>
        <v>4117839305.0263042</v>
      </c>
      <c r="AX824" s="57">
        <f t="shared" si="577"/>
        <v>1146805607.1769345</v>
      </c>
      <c r="AY824" s="57">
        <f t="shared" ref="AY824:BY824" si="578">SUM(AY6:AY818)</f>
        <v>0</v>
      </c>
      <c r="AZ824" s="57">
        <f t="shared" si="578"/>
        <v>0</v>
      </c>
      <c r="BA824" s="57">
        <f t="shared" si="578"/>
        <v>0</v>
      </c>
      <c r="BB824" s="57">
        <f t="shared" si="578"/>
        <v>0</v>
      </c>
      <c r="BC824" s="57">
        <f t="shared" si="578"/>
        <v>0</v>
      </c>
      <c r="BD824" s="57">
        <f t="shared" si="578"/>
        <v>0</v>
      </c>
      <c r="BE824" s="57">
        <f t="shared" si="578"/>
        <v>20000000</v>
      </c>
      <c r="BF824" s="57">
        <f t="shared" si="578"/>
        <v>5284644912.2032528</v>
      </c>
      <c r="BG824" s="57">
        <f t="shared" si="578"/>
        <v>55475487986</v>
      </c>
      <c r="BH824" s="57">
        <f t="shared" si="578"/>
        <v>60760133406.807198</v>
      </c>
      <c r="BI824" s="57">
        <f t="shared" si="578"/>
        <v>4204069020.2166657</v>
      </c>
      <c r="BJ824" s="57">
        <f t="shared" si="578"/>
        <v>2220758413.8583341</v>
      </c>
      <c r="BK824" s="57">
        <f t="shared" si="578"/>
        <v>666227524.15750015</v>
      </c>
      <c r="BL824" s="57">
        <f t="shared" si="578"/>
        <v>899509333.33333325</v>
      </c>
      <c r="BM824" s="57">
        <f t="shared" si="578"/>
        <v>0</v>
      </c>
      <c r="BN824" s="57">
        <f t="shared" si="578"/>
        <v>68750697698.373123</v>
      </c>
      <c r="BO824" s="57">
        <f t="shared" si="578"/>
        <v>58826275786.091194</v>
      </c>
      <c r="BP824" s="57">
        <f t="shared" si="578"/>
        <v>13530043430.800892</v>
      </c>
      <c r="BQ824" s="57">
        <f t="shared" si="578"/>
        <v>82280741129.173508</v>
      </c>
      <c r="BR824" s="57">
        <f t="shared" si="578"/>
        <v>80955840</v>
      </c>
      <c r="BS824" s="57">
        <f t="shared" si="578"/>
        <v>82361696969.173523</v>
      </c>
      <c r="BT824" s="57">
        <f t="shared" si="578"/>
        <v>0</v>
      </c>
      <c r="BU824" s="57">
        <f t="shared" si="578"/>
        <v>6875069769.8371506</v>
      </c>
      <c r="BV824" s="57">
        <f t="shared" si="578"/>
        <v>3437534884.9185753</v>
      </c>
      <c r="BW824" s="57">
        <f t="shared" si="578"/>
        <v>72049092314.417465</v>
      </c>
      <c r="BX824" s="57">
        <f t="shared" si="578"/>
        <v>7091054958.2325001</v>
      </c>
      <c r="BY824" s="57">
        <f t="shared" si="578"/>
        <v>64958037356.184959</v>
      </c>
      <c r="CD824" s="405">
        <f>AT819</f>
        <v>60760133406.807198</v>
      </c>
      <c r="CE824" s="405">
        <f t="shared" ref="CE824:DI824" si="579">AU819</f>
        <v>43559514177.280312</v>
      </c>
      <c r="CF824" s="405">
        <f t="shared" si="579"/>
        <v>58826275786.091194</v>
      </c>
      <c r="CG824" s="405">
        <f t="shared" si="579"/>
        <v>4117839305.0263042</v>
      </c>
      <c r="CH824" s="405">
        <f t="shared" si="579"/>
        <v>1146805607.1769345</v>
      </c>
      <c r="CI824" s="405">
        <f t="shared" si="579"/>
        <v>0</v>
      </c>
      <c r="CJ824" s="405">
        <f t="shared" si="579"/>
        <v>0</v>
      </c>
      <c r="CK824" s="405">
        <f t="shared" si="579"/>
        <v>0</v>
      </c>
      <c r="CL824" s="405">
        <f t="shared" si="579"/>
        <v>0</v>
      </c>
      <c r="CM824" s="405">
        <f t="shared" si="579"/>
        <v>0</v>
      </c>
      <c r="CN824" s="405">
        <f t="shared" si="579"/>
        <v>0</v>
      </c>
      <c r="CO824" s="405">
        <f t="shared" si="579"/>
        <v>20000000</v>
      </c>
      <c r="CP824" s="405">
        <f t="shared" si="579"/>
        <v>5284644912.2032528</v>
      </c>
      <c r="CQ824" s="405">
        <f t="shared" si="579"/>
        <v>55475487986</v>
      </c>
      <c r="CR824" s="405">
        <f t="shared" si="579"/>
        <v>60760133406.807198</v>
      </c>
      <c r="CS824" s="405">
        <f t="shared" si="579"/>
        <v>4204069020.2166657</v>
      </c>
      <c r="CT824" s="405">
        <f t="shared" si="579"/>
        <v>2220758413.8583341</v>
      </c>
      <c r="CU824" s="405">
        <f t="shared" si="579"/>
        <v>666227524.15750015</v>
      </c>
      <c r="CV824" s="405">
        <f t="shared" si="579"/>
        <v>899509333.33333325</v>
      </c>
      <c r="CW824" s="405">
        <f t="shared" si="579"/>
        <v>0</v>
      </c>
      <c r="CX824" s="405">
        <f t="shared" si="579"/>
        <v>68750697698.373123</v>
      </c>
      <c r="CY824" s="405">
        <f t="shared" si="579"/>
        <v>58826275786.091194</v>
      </c>
      <c r="CZ824" s="405">
        <f t="shared" si="579"/>
        <v>13530043430.800892</v>
      </c>
      <c r="DA824" s="405">
        <f t="shared" si="579"/>
        <v>82280741129.173508</v>
      </c>
      <c r="DB824" s="405">
        <f t="shared" si="579"/>
        <v>80955840</v>
      </c>
      <c r="DC824" s="405">
        <f t="shared" si="579"/>
        <v>82361696970.173523</v>
      </c>
      <c r="DD824" s="405">
        <f t="shared" si="579"/>
        <v>0</v>
      </c>
      <c r="DE824" s="405">
        <f t="shared" si="579"/>
        <v>6875069769.8371506</v>
      </c>
      <c r="DF824" s="405">
        <f t="shared" si="579"/>
        <v>3437534884.9185753</v>
      </c>
      <c r="DG824" s="405">
        <f t="shared" si="579"/>
        <v>72049092314.417465</v>
      </c>
      <c r="DH824" s="405">
        <f t="shared" si="579"/>
        <v>7091054958.2325001</v>
      </c>
      <c r="DI824" s="405">
        <f t="shared" si="579"/>
        <v>64958037356.184959</v>
      </c>
    </row>
    <row r="825" spans="1:117" x14ac:dyDescent="0.2">
      <c r="AF825" s="57">
        <f>AF819-AF824</f>
        <v>0</v>
      </c>
      <c r="AG825" s="57">
        <f t="shared" ref="AG825:AT825" si="580">AG819-AG824</f>
        <v>0</v>
      </c>
      <c r="AH825" s="57">
        <f t="shared" si="580"/>
        <v>0</v>
      </c>
      <c r="AI825" s="57">
        <f t="shared" si="580"/>
        <v>0</v>
      </c>
      <c r="AJ825" s="57">
        <f t="shared" si="580"/>
        <v>0</v>
      </c>
      <c r="AK825" s="57">
        <f t="shared" si="580"/>
        <v>0</v>
      </c>
      <c r="AL825" s="57">
        <f t="shared" si="580"/>
        <v>0</v>
      </c>
      <c r="AM825" s="57">
        <f t="shared" si="580"/>
        <v>0</v>
      </c>
      <c r="AN825" s="57">
        <f t="shared" si="580"/>
        <v>0</v>
      </c>
      <c r="AO825" s="57">
        <f t="shared" si="580"/>
        <v>0</v>
      </c>
      <c r="AP825" s="57">
        <f t="shared" si="580"/>
        <v>0</v>
      </c>
      <c r="AQ825" s="57">
        <f t="shared" si="580"/>
        <v>0</v>
      </c>
      <c r="AR825" s="57">
        <f t="shared" si="580"/>
        <v>0</v>
      </c>
      <c r="AS825" s="57">
        <f t="shared" si="580"/>
        <v>0</v>
      </c>
      <c r="AT825" s="57">
        <f t="shared" si="580"/>
        <v>0</v>
      </c>
      <c r="AU825" s="57">
        <f t="shared" ref="AU825" si="581">AU819-AU824</f>
        <v>0</v>
      </c>
      <c r="AV825" s="57">
        <f t="shared" ref="AV825" si="582">AV819-AV824</f>
        <v>0</v>
      </c>
      <c r="AW825" s="57">
        <f t="shared" ref="AW825" si="583">AW819-AW824</f>
        <v>0</v>
      </c>
      <c r="AX825" s="57">
        <f t="shared" ref="AX825" si="584">AX819-AX824</f>
        <v>0</v>
      </c>
      <c r="AY825" s="57">
        <f t="shared" ref="AY825" si="585">AY819-AY824</f>
        <v>0</v>
      </c>
      <c r="AZ825" s="57">
        <f t="shared" ref="AZ825" si="586">AZ819-AZ824</f>
        <v>0</v>
      </c>
      <c r="BA825" s="57">
        <f t="shared" ref="BA825" si="587">BA819-BA824</f>
        <v>0</v>
      </c>
      <c r="BB825" s="57">
        <f t="shared" ref="BB825" si="588">BB819-BB824</f>
        <v>0</v>
      </c>
      <c r="BC825" s="57">
        <f t="shared" ref="BC825" si="589">BC819-BC824</f>
        <v>0</v>
      </c>
      <c r="BD825" s="57">
        <f t="shared" ref="BD825" si="590">BD819-BD824</f>
        <v>0</v>
      </c>
      <c r="BE825" s="57">
        <f t="shared" ref="BE825" si="591">BE819-BE824</f>
        <v>0</v>
      </c>
      <c r="BF825" s="57">
        <f t="shared" ref="BF825" si="592">BF819-BF824</f>
        <v>0</v>
      </c>
      <c r="BG825" s="57">
        <f t="shared" ref="BG825" si="593">BG819-BG824</f>
        <v>0</v>
      </c>
      <c r="BH825" s="57">
        <f t="shared" ref="BH825" si="594">BH819-BH824</f>
        <v>0</v>
      </c>
      <c r="BI825" s="57">
        <f t="shared" ref="BI825" si="595">BI819-BI824</f>
        <v>0</v>
      </c>
      <c r="BJ825" s="57">
        <f t="shared" ref="BJ825" si="596">BJ819-BJ824</f>
        <v>0</v>
      </c>
      <c r="BK825" s="57">
        <f t="shared" ref="BK825" si="597">BK819-BK824</f>
        <v>0</v>
      </c>
      <c r="BL825" s="57">
        <f t="shared" ref="BL825" si="598">BL819-BL824</f>
        <v>0</v>
      </c>
      <c r="BM825" s="57">
        <f t="shared" ref="BM825" si="599">BM819-BM824</f>
        <v>0</v>
      </c>
      <c r="BN825" s="57">
        <f t="shared" ref="BN825" si="600">BN819-BN824</f>
        <v>0</v>
      </c>
      <c r="BO825" s="57">
        <f t="shared" ref="BO825" si="601">BO819-BO824</f>
        <v>0</v>
      </c>
      <c r="BP825" s="57">
        <f t="shared" ref="BP825" si="602">BP819-BP824</f>
        <v>0</v>
      </c>
      <c r="BQ825" s="57">
        <f t="shared" ref="BQ825" si="603">BQ819-BQ824</f>
        <v>0</v>
      </c>
      <c r="BR825" s="57">
        <f t="shared" ref="BR825" si="604">BR819-BR824</f>
        <v>0</v>
      </c>
      <c r="BS825" s="57">
        <f t="shared" ref="BS825" si="605">BS819-BS824</f>
        <v>1</v>
      </c>
      <c r="BT825" s="57">
        <f t="shared" ref="BT825" si="606">BT819-BT824</f>
        <v>0</v>
      </c>
      <c r="BU825" s="57">
        <f t="shared" ref="BU825" si="607">BU819-BU824</f>
        <v>0</v>
      </c>
      <c r="BV825" s="57">
        <f t="shared" ref="BV825" si="608">BV819-BV824</f>
        <v>0</v>
      </c>
      <c r="BW825" s="57">
        <f t="shared" ref="BW825" si="609">BW819-BW824</f>
        <v>0</v>
      </c>
      <c r="BX825" s="57">
        <f t="shared" ref="BX825" si="610">BX819-BX824</f>
        <v>0</v>
      </c>
      <c r="BY825" s="57">
        <f t="shared" ref="BY825" si="611">BY819-BY824</f>
        <v>0</v>
      </c>
      <c r="CD825" s="405">
        <f>CD819-CD824</f>
        <v>0</v>
      </c>
      <c r="CE825" s="405">
        <f t="shared" ref="CE825:DI825" si="612">CE819-CE824</f>
        <v>0</v>
      </c>
      <c r="CF825" s="405">
        <f t="shared" si="612"/>
        <v>0</v>
      </c>
      <c r="CG825" s="405">
        <f t="shared" si="612"/>
        <v>0</v>
      </c>
      <c r="CH825" s="405">
        <f t="shared" si="612"/>
        <v>0</v>
      </c>
      <c r="CI825" s="405">
        <f t="shared" si="612"/>
        <v>0</v>
      </c>
      <c r="CJ825" s="405">
        <f t="shared" si="612"/>
        <v>0</v>
      </c>
      <c r="CK825" s="405">
        <f t="shared" si="612"/>
        <v>0</v>
      </c>
      <c r="CL825" s="405">
        <f t="shared" si="612"/>
        <v>0</v>
      </c>
      <c r="CM825" s="405">
        <f t="shared" si="612"/>
        <v>0</v>
      </c>
      <c r="CN825" s="405">
        <f t="shared" si="612"/>
        <v>0</v>
      </c>
      <c r="CO825" s="405">
        <f t="shared" si="612"/>
        <v>0</v>
      </c>
      <c r="CP825" s="405">
        <f t="shared" si="612"/>
        <v>0</v>
      </c>
      <c r="CQ825" s="405">
        <f t="shared" si="612"/>
        <v>0</v>
      </c>
      <c r="CR825" s="405">
        <f t="shared" si="612"/>
        <v>0</v>
      </c>
      <c r="CS825" s="405">
        <f t="shared" si="612"/>
        <v>0</v>
      </c>
      <c r="CT825" s="405">
        <f t="shared" si="612"/>
        <v>0</v>
      </c>
      <c r="CU825" s="405">
        <f t="shared" si="612"/>
        <v>0</v>
      </c>
      <c r="CV825" s="405">
        <f t="shared" si="612"/>
        <v>0</v>
      </c>
      <c r="CW825" s="405">
        <f t="shared" si="612"/>
        <v>0</v>
      </c>
      <c r="CX825" s="405">
        <f t="shared" si="612"/>
        <v>0</v>
      </c>
      <c r="CY825" s="405">
        <f t="shared" si="612"/>
        <v>0</v>
      </c>
      <c r="CZ825" s="405">
        <f t="shared" si="612"/>
        <v>0</v>
      </c>
      <c r="DA825" s="405">
        <f t="shared" si="612"/>
        <v>0</v>
      </c>
      <c r="DB825" s="405">
        <f t="shared" si="612"/>
        <v>0</v>
      </c>
      <c r="DC825" s="405">
        <f t="shared" si="612"/>
        <v>-1</v>
      </c>
      <c r="DD825" s="405">
        <f t="shared" si="612"/>
        <v>0</v>
      </c>
      <c r="DE825" s="405">
        <f t="shared" si="612"/>
        <v>0</v>
      </c>
      <c r="DF825" s="405">
        <f t="shared" si="612"/>
        <v>0</v>
      </c>
      <c r="DG825" s="405">
        <f t="shared" si="612"/>
        <v>0</v>
      </c>
      <c r="DH825" s="405">
        <f t="shared" si="612"/>
        <v>0</v>
      </c>
      <c r="DI825" s="405">
        <f t="shared" si="612"/>
        <v>0</v>
      </c>
    </row>
    <row r="826" spans="1:117" x14ac:dyDescent="0.2">
      <c r="AY826" s="57"/>
      <c r="BS826" s="57" t="s">
        <v>3336</v>
      </c>
    </row>
    <row r="827" spans="1:117" x14ac:dyDescent="0.2">
      <c r="AF827" s="57">
        <f>'آبان 1400'!AG820</f>
        <v>25852821945</v>
      </c>
      <c r="AG827" s="57">
        <f>'آبان 1400'!AH820</f>
        <v>796279021.29999995</v>
      </c>
      <c r="AH827" s="57">
        <f>'آبان 1400'!AI820</f>
        <v>15805407425.983654</v>
      </c>
      <c r="AI827" s="57">
        <f>'آبان 1400'!AJ820</f>
        <v>1598519473.5</v>
      </c>
      <c r="AJ827" s="57">
        <f>'آبان 1400'!AK820</f>
        <v>3614100000</v>
      </c>
      <c r="AK827" s="57">
        <f>'آبان 1400'!AL820</f>
        <v>4818800000</v>
      </c>
      <c r="AL827" s="57">
        <f>'آبان 1400'!AM820</f>
        <v>2702615687.4388633</v>
      </c>
      <c r="AM827" s="57">
        <f>'آبان 1400'!AN820</f>
        <v>2520229402.5841036</v>
      </c>
      <c r="AN827" s="57">
        <f>'آبان 1400'!AO820</f>
        <v>194454012</v>
      </c>
      <c r="AO827" s="57">
        <f>'آبان 1400'!AP820</f>
        <v>2848200000</v>
      </c>
      <c r="AP827" s="57">
        <f>'آبان 1400'!AQ820</f>
        <v>0</v>
      </c>
      <c r="AQ827" s="57">
        <f>'آبان 1400'!AR820</f>
        <v>0</v>
      </c>
      <c r="AR827" s="57">
        <f>'آبان 1400'!AS820</f>
        <v>0</v>
      </c>
      <c r="AS827" s="57">
        <f>'آبان 1400'!AT820</f>
        <v>8706439</v>
      </c>
      <c r="AT827" s="57">
        <f>'آبان 1400'!AU820</f>
        <v>60760133406.807198</v>
      </c>
      <c r="AU827" s="57">
        <f>'آبان 1400'!AV820</f>
        <v>43559514177.280312</v>
      </c>
      <c r="AV827" s="57">
        <f>'آبان 1400'!AW820</f>
        <v>58826275786.091194</v>
      </c>
      <c r="AW827" s="57">
        <f>'آبان 1400'!AX820</f>
        <v>4117839305.0263042</v>
      </c>
      <c r="AX827" s="57">
        <f>'آبان 1400'!AY820</f>
        <v>1146805607.1769345</v>
      </c>
      <c r="AY827" s="57">
        <f>'آبان 1400'!AZ820</f>
        <v>0</v>
      </c>
      <c r="AZ827" s="57">
        <f>'آبان 1400'!BA820</f>
        <v>0</v>
      </c>
      <c r="BA827" s="57">
        <f>'آبان 1400'!BB820</f>
        <v>0</v>
      </c>
      <c r="BB827" s="57">
        <f>'آبان 1400'!BC820</f>
        <v>0</v>
      </c>
      <c r="BC827" s="57">
        <f>'آبان 1400'!BD820</f>
        <v>0</v>
      </c>
      <c r="BD827" s="57">
        <f>'آبان 1400'!BE820</f>
        <v>0</v>
      </c>
      <c r="BE827" s="57">
        <f>'آبان 1400'!BF820</f>
        <v>20000000</v>
      </c>
      <c r="BF827" s="57">
        <f>'آبان 1400'!BG820</f>
        <v>5284644912.2032528</v>
      </c>
      <c r="BG827" s="57">
        <f>'آبان 1400'!BH820</f>
        <v>55475487986</v>
      </c>
    </row>
    <row r="828" spans="1:117" x14ac:dyDescent="0.2">
      <c r="AF828" s="57">
        <f>AF819-AF827</f>
        <v>0</v>
      </c>
      <c r="AG828" s="57">
        <f t="shared" ref="AG828:AT828" si="613">AG819-AG827</f>
        <v>0</v>
      </c>
      <c r="AH828" s="57">
        <f t="shared" si="613"/>
        <v>0</v>
      </c>
      <c r="AI828" s="57">
        <f t="shared" si="613"/>
        <v>0</v>
      </c>
      <c r="AJ828" s="57">
        <f t="shared" si="613"/>
        <v>0</v>
      </c>
      <c r="AK828" s="57">
        <f t="shared" si="613"/>
        <v>0</v>
      </c>
      <c r="AL828" s="57">
        <f t="shared" si="613"/>
        <v>0</v>
      </c>
      <c r="AM828" s="57">
        <f t="shared" si="613"/>
        <v>0</v>
      </c>
      <c r="AN828" s="57">
        <f t="shared" si="613"/>
        <v>0</v>
      </c>
      <c r="AO828" s="57">
        <f t="shared" si="613"/>
        <v>0</v>
      </c>
      <c r="AP828" s="57">
        <f t="shared" si="613"/>
        <v>0</v>
      </c>
      <c r="AQ828" s="57">
        <f t="shared" si="613"/>
        <v>0</v>
      </c>
      <c r="AR828" s="57">
        <f t="shared" si="613"/>
        <v>0</v>
      </c>
      <c r="AS828" s="57">
        <f t="shared" si="613"/>
        <v>0</v>
      </c>
      <c r="AT828" s="57">
        <f t="shared" si="613"/>
        <v>0</v>
      </c>
      <c r="AU828" s="57">
        <f t="shared" ref="AU828" si="614">AU819-AU827</f>
        <v>0</v>
      </c>
      <c r="AV828" s="57">
        <f t="shared" ref="AV828" si="615">AV819-AV827</f>
        <v>0</v>
      </c>
      <c r="AW828" s="57">
        <f t="shared" ref="AW828" si="616">AW819-AW827</f>
        <v>0</v>
      </c>
      <c r="AX828" s="57">
        <f t="shared" ref="AX828" si="617">AX819-AX827</f>
        <v>0</v>
      </c>
      <c r="AY828" s="57">
        <f t="shared" ref="AY828" si="618">AY819-AY827</f>
        <v>0</v>
      </c>
      <c r="AZ828" s="57">
        <f t="shared" ref="AZ828" si="619">AZ819-AZ827</f>
        <v>0</v>
      </c>
      <c r="BA828" s="57">
        <f t="shared" ref="BA828" si="620">BA819-BA827</f>
        <v>0</v>
      </c>
      <c r="BB828" s="57">
        <f t="shared" ref="BB828" si="621">BB819-BB827</f>
        <v>0</v>
      </c>
      <c r="BC828" s="57">
        <f t="shared" ref="BC828" si="622">BC819-BC827</f>
        <v>0</v>
      </c>
      <c r="BD828" s="57">
        <f t="shared" ref="BD828" si="623">BD819-BD827</f>
        <v>0</v>
      </c>
      <c r="BE828" s="57">
        <f t="shared" ref="BE828" si="624">BE819-BE827</f>
        <v>0</v>
      </c>
      <c r="BF828" s="57">
        <f t="shared" ref="BF828" si="625">BF819-BF827</f>
        <v>0</v>
      </c>
      <c r="BG828" s="57">
        <f t="shared" ref="BG828" si="626">BG819-BG827</f>
        <v>0</v>
      </c>
    </row>
    <row r="830" spans="1:117" x14ac:dyDescent="0.2">
      <c r="BG830" s="57">
        <f>'آبان 1400'!BH820</f>
        <v>55475487986</v>
      </c>
    </row>
    <row r="831" spans="1:117" x14ac:dyDescent="0.2">
      <c r="BG831" s="57">
        <f>BG819-BG830</f>
        <v>0</v>
      </c>
    </row>
    <row r="834" spans="66:70" x14ac:dyDescent="0.2">
      <c r="BN834" s="421" t="s">
        <v>3337</v>
      </c>
      <c r="BO834" s="421"/>
      <c r="BP834" s="421"/>
      <c r="BQ834" s="421"/>
      <c r="BR834" s="421"/>
    </row>
  </sheetData>
  <autoFilter ref="A5:DM821" xr:uid="{00000000-0001-0000-0300-000000000000}"/>
  <mergeCells count="41">
    <mergeCell ref="A1:BY1"/>
    <mergeCell ref="B2:BY2"/>
    <mergeCell ref="BI4:BI5"/>
    <mergeCell ref="BJ4:BJ5"/>
    <mergeCell ref="BK4:BK5"/>
    <mergeCell ref="BL4:BL5"/>
    <mergeCell ref="B4:B5"/>
    <mergeCell ref="Q4:U4"/>
    <mergeCell ref="V4:W4"/>
    <mergeCell ref="X4:AE4"/>
    <mergeCell ref="AF4:AS4"/>
    <mergeCell ref="AT4:AT5"/>
    <mergeCell ref="AU4:BE4"/>
    <mergeCell ref="BN4:BN5"/>
    <mergeCell ref="BO4:BO5"/>
    <mergeCell ref="BP4:BP5"/>
    <mergeCell ref="BY4:BY5"/>
    <mergeCell ref="C821:G821"/>
    <mergeCell ref="O821:P821"/>
    <mergeCell ref="AV821:AY821"/>
    <mergeCell ref="C4:C5"/>
    <mergeCell ref="D4:D5"/>
    <mergeCell ref="E4:E5"/>
    <mergeCell ref="F4:F5"/>
    <mergeCell ref="G4:M4"/>
    <mergeCell ref="BS4:BS5"/>
    <mergeCell ref="BT4:BT5"/>
    <mergeCell ref="BU4:BU5"/>
    <mergeCell ref="BV4:BV5"/>
    <mergeCell ref="BW4:BW5"/>
    <mergeCell ref="BX4:BX5"/>
    <mergeCell ref="BM4:BM5"/>
    <mergeCell ref="BQ4:BQ5"/>
    <mergeCell ref="BR4:BR5"/>
    <mergeCell ref="G819:M819"/>
    <mergeCell ref="B819:F819"/>
    <mergeCell ref="N4:P4"/>
    <mergeCell ref="N819:P819"/>
    <mergeCell ref="BH4:BH5"/>
    <mergeCell ref="BF4:BF5"/>
    <mergeCell ref="BG4:BG5"/>
  </mergeCells>
  <printOptions horizontalCentered="1" verticalCentered="1"/>
  <pageMargins left="0.15748031496063" right="0.15748031496063" top="0.15748031496063" bottom="0.15748031496063" header="0.31496062992126" footer="0.31496062992126"/>
  <pageSetup paperSize="9" scale="57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37"/>
  <sheetViews>
    <sheetView rightToLeft="1" topLeftCell="A4" zoomScale="80" zoomScaleNormal="80" workbookViewId="0">
      <selection activeCell="G31" sqref="G31"/>
    </sheetView>
  </sheetViews>
  <sheetFormatPr defaultColWidth="9.125" defaultRowHeight="15" x14ac:dyDescent="0.2"/>
  <cols>
    <col min="1" max="1" width="6.75" style="168" customWidth="1"/>
    <col min="2" max="2" width="39" style="168" customWidth="1"/>
    <col min="3" max="3" width="15.875" style="168" customWidth="1"/>
    <col min="4" max="4" width="15" style="168" customWidth="1"/>
    <col min="5" max="8" width="16.625" style="168" customWidth="1"/>
    <col min="9" max="9" width="5.625" style="168" customWidth="1"/>
    <col min="10" max="10" width="20.25" style="168" customWidth="1"/>
    <col min="11" max="11" width="18.125" style="168" bestFit="1" customWidth="1"/>
    <col min="12" max="12" width="20.125" style="168" bestFit="1" customWidth="1"/>
    <col min="13" max="13" width="9.25" style="168" bestFit="1" customWidth="1"/>
    <col min="14" max="16384" width="9.125" style="168"/>
  </cols>
  <sheetData>
    <row r="1" spans="2:13" ht="213.75" customHeight="1" x14ac:dyDescent="0.2"/>
    <row r="2" spans="2:13" s="236" customFormat="1" ht="33" customHeight="1" x14ac:dyDescent="0.85">
      <c r="B2" s="236" t="s">
        <v>2490</v>
      </c>
    </row>
    <row r="3" spans="2:13" s="236" customFormat="1" ht="33" customHeight="1" x14ac:dyDescent="0.85">
      <c r="B3" s="236" t="s">
        <v>3308</v>
      </c>
    </row>
    <row r="4" spans="2:13" s="235" customFormat="1" ht="33" customHeight="1" x14ac:dyDescent="0.75">
      <c r="B4" s="234" t="s">
        <v>58</v>
      </c>
    </row>
    <row r="5" spans="2:13" s="235" customFormat="1" ht="39" customHeight="1" x14ac:dyDescent="0.75">
      <c r="B5" s="588" t="s">
        <v>3309</v>
      </c>
      <c r="C5" s="588"/>
      <c r="D5" s="588"/>
      <c r="E5" s="588"/>
      <c r="F5" s="588"/>
      <c r="G5" s="588"/>
      <c r="H5" s="588"/>
    </row>
    <row r="6" spans="2:13" s="235" customFormat="1" ht="24" customHeight="1" x14ac:dyDescent="0.75">
      <c r="B6" s="588"/>
      <c r="C6" s="588"/>
      <c r="D6" s="588"/>
      <c r="E6" s="588"/>
      <c r="F6" s="588"/>
      <c r="G6" s="588"/>
      <c r="H6" s="588"/>
    </row>
    <row r="7" spans="2:13" s="208" customFormat="1" ht="20.25" customHeight="1" thickBot="1" x14ac:dyDescent="0.75">
      <c r="B7" s="587"/>
      <c r="C7" s="587"/>
      <c r="D7" s="587"/>
      <c r="E7" s="587"/>
      <c r="F7" s="587"/>
      <c r="G7" s="587"/>
      <c r="H7" s="587"/>
    </row>
    <row r="8" spans="2:13" s="227" customFormat="1" ht="16.5" thickBot="1" x14ac:dyDescent="0.45">
      <c r="B8" s="229" t="s">
        <v>22</v>
      </c>
      <c r="C8" s="591" t="s">
        <v>2423</v>
      </c>
      <c r="D8" s="591"/>
      <c r="E8" s="591" t="s">
        <v>2424</v>
      </c>
      <c r="F8" s="591"/>
      <c r="G8" s="591" t="s">
        <v>3310</v>
      </c>
      <c r="H8" s="592"/>
      <c r="J8" s="228"/>
    </row>
    <row r="9" spans="2:13" s="209" customFormat="1" ht="21.75" customHeight="1" x14ac:dyDescent="0.2">
      <c r="B9" s="212" t="s">
        <v>2491</v>
      </c>
      <c r="C9" s="213">
        <v>66224278875</v>
      </c>
      <c r="D9" s="214"/>
      <c r="E9" s="215">
        <f>C9+G9</f>
        <v>134974976573.37303</v>
      </c>
      <c r="F9" s="214"/>
      <c r="G9" s="215">
        <f>'صورت وضعیت من'!BH819+'صورت وضعیت من'!BI819+'صورت وضعیت من'!BJ819+'صورت وضعیت من'!BK819+'صورت وضعیت من'!BL819</f>
        <v>68750697698.373032</v>
      </c>
      <c r="H9" s="214"/>
      <c r="J9" s="210">
        <f>'صورت وضعیت من'!BN819</f>
        <v>68750697698.373123</v>
      </c>
      <c r="K9" s="211">
        <f>J9-G9</f>
        <v>0</v>
      </c>
    </row>
    <row r="10" spans="2:13" ht="21.75" customHeight="1" x14ac:dyDescent="0.5">
      <c r="B10" s="216" t="s">
        <v>2425</v>
      </c>
      <c r="C10" s="217">
        <f>C9</f>
        <v>66224278875</v>
      </c>
      <c r="D10" s="218"/>
      <c r="E10" s="219">
        <f>E9</f>
        <v>134974976573.37303</v>
      </c>
      <c r="F10" s="218"/>
      <c r="G10" s="219">
        <f>G9</f>
        <v>68750697698.373032</v>
      </c>
      <c r="H10" s="218"/>
      <c r="J10" s="169">
        <f>J9</f>
        <v>68750697698.373123</v>
      </c>
      <c r="K10" s="211">
        <f t="shared" ref="K10:K13" si="0">J10-G10</f>
        <v>0</v>
      </c>
    </row>
    <row r="11" spans="2:13" ht="21.75" customHeight="1" x14ac:dyDescent="0.5">
      <c r="B11" s="216" t="s">
        <v>2426</v>
      </c>
      <c r="C11" s="217">
        <v>12750160151</v>
      </c>
      <c r="D11" s="218"/>
      <c r="E11" s="219">
        <f>G11+C11</f>
        <v>26280203581.800892</v>
      </c>
      <c r="F11" s="218"/>
      <c r="G11" s="219">
        <f>'صورت وضعیت من'!BP819</f>
        <v>13530043430.800892</v>
      </c>
      <c r="H11" s="218"/>
      <c r="J11" s="169">
        <f>'آبان 1400'!AW820*23%</f>
        <v>13530043430.800976</v>
      </c>
      <c r="K11" s="211">
        <f t="shared" si="0"/>
        <v>8.392333984375E-5</v>
      </c>
    </row>
    <row r="12" spans="2:13" ht="21.75" customHeight="1" x14ac:dyDescent="0.5">
      <c r="B12" s="216" t="s">
        <v>2427</v>
      </c>
      <c r="C12" s="217">
        <v>77820960</v>
      </c>
      <c r="D12" s="218"/>
      <c r="E12" s="219">
        <f>G12+C12</f>
        <v>158776800</v>
      </c>
      <c r="F12" s="218"/>
      <c r="G12" s="219">
        <f>'صورت وضعیت من'!BR819</f>
        <v>80955840</v>
      </c>
      <c r="H12" s="218"/>
      <c r="J12" s="169">
        <f>'صورت وضعیت من'!BL819*9%</f>
        <v>80955839.999999985</v>
      </c>
      <c r="K12" s="211">
        <f t="shared" si="0"/>
        <v>0</v>
      </c>
    </row>
    <row r="13" spans="2:13" ht="21.75" customHeight="1" x14ac:dyDescent="0.5">
      <c r="B13" s="216" t="s">
        <v>2428</v>
      </c>
      <c r="C13" s="217">
        <f>C12+C11+C10</f>
        <v>79052259986</v>
      </c>
      <c r="D13" s="218"/>
      <c r="E13" s="219">
        <f>E12+E11+E10</f>
        <v>161413956955.17392</v>
      </c>
      <c r="F13" s="218"/>
      <c r="G13" s="219">
        <f>G12+G11+G10</f>
        <v>82361696969.17392</v>
      </c>
      <c r="H13" s="218"/>
      <c r="J13" s="169">
        <f>J10+J11+J12</f>
        <v>82361696969.174103</v>
      </c>
      <c r="K13" s="211">
        <f t="shared" si="0"/>
        <v>1.8310546875E-4</v>
      </c>
    </row>
    <row r="14" spans="2:13" ht="21.75" customHeight="1" x14ac:dyDescent="0.5">
      <c r="B14" s="220" t="s">
        <v>2429</v>
      </c>
      <c r="C14" s="221"/>
      <c r="D14" s="222">
        <f>C9*10%</f>
        <v>6622427887.5</v>
      </c>
      <c r="E14" s="221"/>
      <c r="F14" s="223">
        <f>D14+H14</f>
        <v>13497497657.337303</v>
      </c>
      <c r="G14" s="221"/>
      <c r="H14" s="223">
        <f>G9*10%</f>
        <v>6875069769.8373032</v>
      </c>
      <c r="J14" s="171"/>
      <c r="K14" s="171"/>
      <c r="L14" s="172">
        <f>J9*10%</f>
        <v>6875069769.8373127</v>
      </c>
      <c r="M14" s="172">
        <f>L14-H14</f>
        <v>9.5367431640625E-6</v>
      </c>
    </row>
    <row r="15" spans="2:13" ht="21.75" customHeight="1" x14ac:dyDescent="0.5">
      <c r="B15" s="220" t="s">
        <v>2430</v>
      </c>
      <c r="C15" s="221"/>
      <c r="D15" s="222">
        <v>0</v>
      </c>
      <c r="E15" s="221"/>
      <c r="F15" s="223">
        <f>D15+H15</f>
        <v>0</v>
      </c>
      <c r="G15" s="221"/>
      <c r="H15" s="223">
        <v>0</v>
      </c>
      <c r="L15" s="172">
        <v>0</v>
      </c>
      <c r="M15" s="172">
        <f t="shared" ref="M15:M20" si="1">L15-H15</f>
        <v>0</v>
      </c>
    </row>
    <row r="16" spans="2:13" ht="21.75" customHeight="1" x14ac:dyDescent="0.5">
      <c r="B16" s="220" t="s">
        <v>2431</v>
      </c>
      <c r="C16" s="221"/>
      <c r="D16" s="222">
        <f>D14-D15</f>
        <v>6622427887.5</v>
      </c>
      <c r="E16" s="221"/>
      <c r="F16" s="223">
        <f>F14-F15</f>
        <v>13497497657.337303</v>
      </c>
      <c r="G16" s="221"/>
      <c r="H16" s="223">
        <f>H14-H15</f>
        <v>6875069769.8373032</v>
      </c>
      <c r="L16" s="172">
        <f>L14-L15</f>
        <v>6875069769.8373127</v>
      </c>
      <c r="M16" s="172">
        <f t="shared" si="1"/>
        <v>9.5367431640625E-6</v>
      </c>
    </row>
    <row r="17" spans="2:13" ht="21.75" customHeight="1" x14ac:dyDescent="0.5">
      <c r="B17" s="220" t="s">
        <v>2432</v>
      </c>
      <c r="C17" s="221"/>
      <c r="D17" s="222">
        <f>C9*5%</f>
        <v>3311213943.75</v>
      </c>
      <c r="E17" s="221"/>
      <c r="F17" s="223">
        <f>D17+H17</f>
        <v>6748748828.6686516</v>
      </c>
      <c r="G17" s="221"/>
      <c r="H17" s="223">
        <f>G9*5%</f>
        <v>3437534884.9186516</v>
      </c>
      <c r="L17" s="171">
        <f>L14/2</f>
        <v>3437534884.9186563</v>
      </c>
      <c r="M17" s="172">
        <f t="shared" si="1"/>
        <v>4.76837158203125E-6</v>
      </c>
    </row>
    <row r="18" spans="2:13" ht="21.75" customHeight="1" x14ac:dyDescent="0.5">
      <c r="B18" s="220" t="s">
        <v>2433</v>
      </c>
      <c r="C18" s="221"/>
      <c r="D18" s="222">
        <v>0</v>
      </c>
      <c r="E18" s="221"/>
      <c r="F18" s="223">
        <f>D18+H18</f>
        <v>0</v>
      </c>
      <c r="G18" s="221"/>
      <c r="H18" s="223">
        <v>0</v>
      </c>
      <c r="L18" s="172">
        <v>0</v>
      </c>
      <c r="M18" s="172">
        <f t="shared" si="1"/>
        <v>0</v>
      </c>
    </row>
    <row r="19" spans="2:13" ht="21.75" customHeight="1" x14ac:dyDescent="0.5">
      <c r="B19" s="220" t="s">
        <v>2434</v>
      </c>
      <c r="C19" s="221"/>
      <c r="D19" s="222">
        <f>D17-D18</f>
        <v>3311213943.75</v>
      </c>
      <c r="E19" s="221"/>
      <c r="F19" s="223">
        <f>F17-F18</f>
        <v>6748748828.6686516</v>
      </c>
      <c r="G19" s="221"/>
      <c r="H19" s="223">
        <f>H17-H18</f>
        <v>3437534884.9186516</v>
      </c>
      <c r="L19" s="172">
        <f>L17-L18</f>
        <v>3437534884.9186563</v>
      </c>
      <c r="M19" s="172">
        <f t="shared" si="1"/>
        <v>4.76837158203125E-6</v>
      </c>
    </row>
    <row r="20" spans="2:13" ht="21.75" customHeight="1" x14ac:dyDescent="0.5">
      <c r="B20" s="220" t="s">
        <v>2435</v>
      </c>
      <c r="C20" s="221"/>
      <c r="D20" s="222">
        <f>D16+D19</f>
        <v>9933641831.25</v>
      </c>
      <c r="E20" s="221"/>
      <c r="F20" s="223">
        <f>F16+F19</f>
        <v>20246246486.005955</v>
      </c>
      <c r="G20" s="221"/>
      <c r="H20" s="223">
        <f>H16+H19</f>
        <v>10312604654.755955</v>
      </c>
      <c r="L20" s="172">
        <f>L16+L19</f>
        <v>10312604654.75597</v>
      </c>
      <c r="M20" s="172">
        <f t="shared" si="1"/>
        <v>1.52587890625E-5</v>
      </c>
    </row>
    <row r="21" spans="2:13" ht="21.75" customHeight="1" x14ac:dyDescent="0.5">
      <c r="B21" s="220" t="s">
        <v>2436</v>
      </c>
      <c r="C21" s="217">
        <f>C13-D20</f>
        <v>69118618154.75</v>
      </c>
      <c r="D21" s="218"/>
      <c r="E21" s="219">
        <f>E13-F20</f>
        <v>141167710469.16797</v>
      </c>
      <c r="F21" s="218"/>
      <c r="G21" s="219">
        <f>G13-H20</f>
        <v>72049092314.417969</v>
      </c>
      <c r="H21" s="218"/>
      <c r="J21" s="172">
        <f>K21-G21</f>
        <v>1.678466796875E-4</v>
      </c>
      <c r="K21" s="172">
        <f>J13-L20</f>
        <v>72049092314.418137</v>
      </c>
      <c r="L21" s="172"/>
    </row>
    <row r="22" spans="2:13" ht="21.75" customHeight="1" x14ac:dyDescent="0.5">
      <c r="B22" s="220" t="s">
        <v>2437</v>
      </c>
      <c r="C22" s="221"/>
      <c r="D22" s="218"/>
      <c r="E22" s="221"/>
      <c r="F22" s="218"/>
      <c r="G22" s="221"/>
      <c r="H22" s="218"/>
      <c r="L22" s="172"/>
    </row>
    <row r="23" spans="2:13" ht="21.75" customHeight="1" x14ac:dyDescent="0.5">
      <c r="B23" s="220" t="s">
        <v>2438</v>
      </c>
      <c r="C23" s="221"/>
      <c r="D23" s="218"/>
      <c r="E23" s="221"/>
      <c r="F23" s="218"/>
      <c r="G23" s="221"/>
      <c r="H23" s="218"/>
      <c r="L23" s="172"/>
    </row>
    <row r="24" spans="2:13" ht="21.75" customHeight="1" thickBot="1" x14ac:dyDescent="0.55000000000000004">
      <c r="B24" s="224" t="s">
        <v>2439</v>
      </c>
      <c r="C24" s="225"/>
      <c r="D24" s="226"/>
      <c r="E24" s="225"/>
      <c r="F24" s="226"/>
      <c r="G24" s="225"/>
      <c r="H24" s="226"/>
      <c r="L24" s="172"/>
    </row>
    <row r="25" spans="2:13" ht="22.5" thickTop="1" thickBot="1" x14ac:dyDescent="0.6">
      <c r="B25" s="230" t="s">
        <v>2440</v>
      </c>
      <c r="C25" s="231">
        <f>C21-D22-D23</f>
        <v>69118618154.75</v>
      </c>
      <c r="D25" s="232"/>
      <c r="E25" s="233">
        <f>E13-F20</f>
        <v>141167710469.16797</v>
      </c>
      <c r="F25" s="232"/>
      <c r="G25" s="233">
        <f>G21-H22-H23-H24</f>
        <v>72049092314.417969</v>
      </c>
      <c r="H25" s="232"/>
      <c r="K25" s="172">
        <f>K21</f>
        <v>72049092314.418137</v>
      </c>
    </row>
    <row r="26" spans="2:13" ht="15.75" thickTop="1" x14ac:dyDescent="0.2"/>
    <row r="28" spans="2:13" ht="9" customHeight="1" x14ac:dyDescent="0.2"/>
    <row r="29" spans="2:13" ht="25.5" customHeight="1" x14ac:dyDescent="0.2">
      <c r="G29" s="589" t="s">
        <v>23</v>
      </c>
      <c r="H29" s="589"/>
    </row>
    <row r="30" spans="2:13" ht="25.5" customHeight="1" x14ac:dyDescent="0.85">
      <c r="G30" s="590" t="s">
        <v>67</v>
      </c>
      <c r="H30" s="590"/>
    </row>
    <row r="37" spans="6:6" x14ac:dyDescent="0.2">
      <c r="F37" s="170"/>
    </row>
  </sheetData>
  <mergeCells count="7">
    <mergeCell ref="B7:H7"/>
    <mergeCell ref="B5:H6"/>
    <mergeCell ref="G29:H29"/>
    <mergeCell ref="G30:H30"/>
    <mergeCell ref="C8:D8"/>
    <mergeCell ref="E8:F8"/>
    <mergeCell ref="G8:H8"/>
  </mergeCells>
  <pageMargins left="0" right="0" top="0.75" bottom="0.75" header="0.3" footer="0.3"/>
  <pageSetup paperSize="9" scale="72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BC5EE-12EB-4A48-BD89-E63F74453FA0}">
  <sheetPr filterMode="1"/>
  <dimension ref="C2:G558"/>
  <sheetViews>
    <sheetView rightToLeft="1" topLeftCell="A201" workbookViewId="0">
      <selection activeCell="A2" sqref="A2:XFD2"/>
    </sheetView>
  </sheetViews>
  <sheetFormatPr defaultRowHeight="14.25" x14ac:dyDescent="0.2"/>
  <cols>
    <col min="3" max="4" width="9.125" style="417"/>
    <col min="5" max="5" width="23.375" style="417" customWidth="1"/>
    <col min="6" max="6" width="23.375" customWidth="1"/>
    <col min="7" max="7" width="9.125" style="417"/>
  </cols>
  <sheetData>
    <row r="2" spans="3:7" x14ac:dyDescent="0.2">
      <c r="E2" s="417">
        <v>2222222</v>
      </c>
    </row>
    <row r="3" spans="3:7" hidden="1" x14ac:dyDescent="0.2">
      <c r="C3" s="417">
        <v>298</v>
      </c>
      <c r="D3" s="417" t="s">
        <v>2044</v>
      </c>
      <c r="E3" s="417" t="s">
        <v>2045</v>
      </c>
      <c r="F3" t="str">
        <f>VLOOKUP(C3,Sheet2!$C$3:F$558,4,0)</f>
        <v>گلستان</v>
      </c>
      <c r="G3" s="417" t="s">
        <v>1961</v>
      </c>
    </row>
    <row r="4" spans="3:7" hidden="1" x14ac:dyDescent="0.2">
      <c r="C4" s="417">
        <v>1</v>
      </c>
      <c r="D4" s="417" t="s">
        <v>1778</v>
      </c>
      <c r="E4" s="417" t="s">
        <v>1779</v>
      </c>
      <c r="F4" t="str">
        <f>VLOOKUP(C4,Sheet2!$C$3:F$558,4,0)</f>
        <v>تهران</v>
      </c>
      <c r="G4" s="417" t="s">
        <v>88</v>
      </c>
    </row>
    <row r="5" spans="3:7" hidden="1" x14ac:dyDescent="0.2">
      <c r="C5" s="417">
        <v>2</v>
      </c>
      <c r="D5" s="417" t="s">
        <v>1418</v>
      </c>
      <c r="E5" s="417" t="s">
        <v>1419</v>
      </c>
      <c r="F5" t="str">
        <f>VLOOKUP(C5,Sheet2!$C$3:F$558,4,0)</f>
        <v>تهران</v>
      </c>
      <c r="G5" s="417" t="s">
        <v>88</v>
      </c>
    </row>
    <row r="6" spans="3:7" hidden="1" x14ac:dyDescent="0.2">
      <c r="C6" s="417">
        <v>3</v>
      </c>
      <c r="D6" s="417" t="s">
        <v>1096</v>
      </c>
      <c r="E6" s="417" t="s">
        <v>1506</v>
      </c>
      <c r="F6" t="str">
        <f>VLOOKUP(C6,Sheet2!$C$3:F$558,4,0)</f>
        <v>تهران</v>
      </c>
      <c r="G6" s="417" t="s">
        <v>88</v>
      </c>
    </row>
    <row r="7" spans="3:7" hidden="1" x14ac:dyDescent="0.2">
      <c r="C7" s="417">
        <v>4</v>
      </c>
      <c r="D7" s="417" t="s">
        <v>467</v>
      </c>
      <c r="E7" s="417" t="s">
        <v>1512</v>
      </c>
      <c r="F7" t="str">
        <f>VLOOKUP(C7,Sheet2!$C$3:F$558,4,0)</f>
        <v>تهران</v>
      </c>
      <c r="G7" s="417" t="s">
        <v>88</v>
      </c>
    </row>
    <row r="8" spans="3:7" hidden="1" x14ac:dyDescent="0.2">
      <c r="C8" s="417">
        <v>5</v>
      </c>
      <c r="D8" s="417" t="s">
        <v>248</v>
      </c>
      <c r="E8" s="417" t="s">
        <v>1746</v>
      </c>
      <c r="F8" t="str">
        <f>VLOOKUP(C8,Sheet2!$C$3:F$558,4,0)</f>
        <v>تهران</v>
      </c>
      <c r="G8" s="417" t="s">
        <v>88</v>
      </c>
    </row>
    <row r="9" spans="3:7" s="416" customFormat="1" x14ac:dyDescent="0.2">
      <c r="C9" s="416">
        <v>6</v>
      </c>
      <c r="D9" s="416" t="s">
        <v>1782</v>
      </c>
      <c r="E9" s="416" t="s">
        <v>1783</v>
      </c>
      <c r="F9" s="416" t="str">
        <f>VLOOKUP(C9,Sheet2!$C$3:F$558,4,0)</f>
        <v>دفتر جنوب تهران</v>
      </c>
      <c r="G9" s="416" t="s">
        <v>88</v>
      </c>
    </row>
    <row r="10" spans="3:7" hidden="1" x14ac:dyDescent="0.2">
      <c r="C10" s="417">
        <v>7</v>
      </c>
      <c r="D10" s="417" t="s">
        <v>435</v>
      </c>
      <c r="E10" s="417" t="s">
        <v>1803</v>
      </c>
      <c r="F10" t="str">
        <f>VLOOKUP(C10,Sheet2!$C$3:F$558,4,0)</f>
        <v>تهران</v>
      </c>
      <c r="G10" s="417" t="s">
        <v>88</v>
      </c>
    </row>
    <row r="11" spans="3:7" hidden="1" x14ac:dyDescent="0.2">
      <c r="C11" s="417">
        <v>8</v>
      </c>
      <c r="D11" s="417" t="s">
        <v>435</v>
      </c>
      <c r="E11" s="417" t="s">
        <v>1653</v>
      </c>
      <c r="F11" t="str">
        <f>VLOOKUP(C11,Sheet2!$C$3:F$558,4,0)</f>
        <v>تهران</v>
      </c>
      <c r="G11" s="417" t="s">
        <v>88</v>
      </c>
    </row>
    <row r="12" spans="3:7" hidden="1" x14ac:dyDescent="0.2">
      <c r="C12" s="417">
        <v>9</v>
      </c>
      <c r="D12" s="417" t="s">
        <v>1441</v>
      </c>
      <c r="E12" s="417" t="s">
        <v>1442</v>
      </c>
      <c r="F12" t="str">
        <f>VLOOKUP(C12,Sheet2!$C$3:F$558,4,0)</f>
        <v>تهران</v>
      </c>
      <c r="G12" s="417" t="s">
        <v>88</v>
      </c>
    </row>
    <row r="13" spans="3:7" hidden="1" x14ac:dyDescent="0.2">
      <c r="C13" s="417">
        <v>10</v>
      </c>
      <c r="D13" s="417" t="s">
        <v>1809</v>
      </c>
      <c r="E13" s="417" t="s">
        <v>1810</v>
      </c>
      <c r="F13" t="str">
        <f>VLOOKUP(C13,Sheet2!$C$3:F$558,4,0)</f>
        <v>تهران</v>
      </c>
      <c r="G13" s="417" t="s">
        <v>88</v>
      </c>
    </row>
    <row r="14" spans="3:7" hidden="1" x14ac:dyDescent="0.2">
      <c r="C14" s="417">
        <v>11</v>
      </c>
      <c r="D14" s="417" t="s">
        <v>1194</v>
      </c>
      <c r="E14" s="417" t="s">
        <v>812</v>
      </c>
      <c r="F14" t="str">
        <f>VLOOKUP(C14,Sheet2!$C$3:F$558,4,0)</f>
        <v>تهران</v>
      </c>
      <c r="G14" s="417" t="s">
        <v>88</v>
      </c>
    </row>
    <row r="15" spans="3:7" hidden="1" x14ac:dyDescent="0.2">
      <c r="C15" s="417">
        <v>12</v>
      </c>
      <c r="D15" s="417" t="s">
        <v>1583</v>
      </c>
      <c r="E15" s="417" t="s">
        <v>1584</v>
      </c>
      <c r="F15" t="str">
        <f>VLOOKUP(C15,Sheet2!$C$3:F$558,4,0)</f>
        <v>تهران</v>
      </c>
      <c r="G15" s="417" t="s">
        <v>88</v>
      </c>
    </row>
    <row r="16" spans="3:7" hidden="1" x14ac:dyDescent="0.2">
      <c r="C16" s="417">
        <v>13</v>
      </c>
      <c r="D16" s="417" t="s">
        <v>1414</v>
      </c>
      <c r="E16" s="417" t="s">
        <v>1415</v>
      </c>
      <c r="F16" t="str">
        <f>VLOOKUP(C16,Sheet2!$C$3:F$558,4,0)</f>
        <v>تهران</v>
      </c>
      <c r="G16" s="417" t="s">
        <v>88</v>
      </c>
    </row>
    <row r="17" spans="3:7" hidden="1" x14ac:dyDescent="0.2">
      <c r="C17" s="417">
        <v>14</v>
      </c>
      <c r="D17" s="417" t="s">
        <v>393</v>
      </c>
      <c r="E17" s="417" t="s">
        <v>1399</v>
      </c>
      <c r="F17" t="str">
        <f>VLOOKUP(C17,Sheet2!$C$3:F$558,4,0)</f>
        <v>تهران</v>
      </c>
      <c r="G17" s="417" t="s">
        <v>88</v>
      </c>
    </row>
    <row r="18" spans="3:7" hidden="1" x14ac:dyDescent="0.2">
      <c r="C18" s="417">
        <v>15</v>
      </c>
      <c r="D18" s="417" t="s">
        <v>1478</v>
      </c>
      <c r="E18" s="417" t="s">
        <v>1479</v>
      </c>
      <c r="F18" t="str">
        <f>VLOOKUP(C18,Sheet2!$C$3:F$558,4,0)</f>
        <v>تهران</v>
      </c>
      <c r="G18" s="417" t="s">
        <v>88</v>
      </c>
    </row>
    <row r="19" spans="3:7" hidden="1" x14ac:dyDescent="0.2">
      <c r="C19" s="417">
        <v>16</v>
      </c>
      <c r="D19" s="417" t="s">
        <v>687</v>
      </c>
      <c r="E19" s="417" t="s">
        <v>1271</v>
      </c>
      <c r="F19" t="str">
        <f>VLOOKUP(C19,Sheet2!$C$3:F$558,4,0)</f>
        <v>تهران</v>
      </c>
      <c r="G19" s="417" t="s">
        <v>88</v>
      </c>
    </row>
    <row r="20" spans="3:7" hidden="1" x14ac:dyDescent="0.2">
      <c r="C20" s="417">
        <v>17</v>
      </c>
      <c r="D20" s="417" t="s">
        <v>1562</v>
      </c>
      <c r="E20" s="417" t="s">
        <v>1563</v>
      </c>
      <c r="F20" t="str">
        <f>VLOOKUP(C20,Sheet2!$C$3:F$558,4,0)</f>
        <v>تهران</v>
      </c>
      <c r="G20" s="417" t="s">
        <v>88</v>
      </c>
    </row>
    <row r="21" spans="3:7" hidden="1" x14ac:dyDescent="0.2">
      <c r="C21" s="417">
        <v>18</v>
      </c>
      <c r="D21" s="417" t="s">
        <v>1795</v>
      </c>
      <c r="E21" s="417" t="s">
        <v>1796</v>
      </c>
      <c r="F21" t="str">
        <f>VLOOKUP(C21,Sheet2!$C$3:F$558,4,0)</f>
        <v>تهران</v>
      </c>
      <c r="G21" s="417" t="s">
        <v>88</v>
      </c>
    </row>
    <row r="22" spans="3:7" hidden="1" x14ac:dyDescent="0.2">
      <c r="C22" s="417">
        <v>19</v>
      </c>
      <c r="D22" s="417" t="s">
        <v>634</v>
      </c>
      <c r="E22" s="417" t="s">
        <v>1394</v>
      </c>
      <c r="F22" t="str">
        <f>VLOOKUP(C22,Sheet2!$C$3:F$558,4,0)</f>
        <v>تهران</v>
      </c>
      <c r="G22" s="417" t="s">
        <v>88</v>
      </c>
    </row>
    <row r="23" spans="3:7" hidden="1" x14ac:dyDescent="0.2">
      <c r="C23" s="417">
        <v>20</v>
      </c>
      <c r="D23" s="417" t="s">
        <v>1726</v>
      </c>
      <c r="E23" s="417" t="s">
        <v>1727</v>
      </c>
      <c r="F23" t="str">
        <f>VLOOKUP(C23,Sheet2!$C$3:F$558,4,0)</f>
        <v>تهران</v>
      </c>
      <c r="G23" s="417" t="s">
        <v>88</v>
      </c>
    </row>
    <row r="24" spans="3:7" s="416" customFormat="1" x14ac:dyDescent="0.2">
      <c r="C24" s="416">
        <v>21</v>
      </c>
      <c r="D24" s="416" t="s">
        <v>1533</v>
      </c>
      <c r="E24" s="416" t="s">
        <v>1690</v>
      </c>
      <c r="F24" s="416" t="str">
        <f>VLOOKUP(C24,Sheet2!$C$3:F$558,4,0)</f>
        <v>دفتر غرب تهران</v>
      </c>
      <c r="G24" s="416" t="s">
        <v>88</v>
      </c>
    </row>
    <row r="25" spans="3:7" hidden="1" x14ac:dyDescent="0.2">
      <c r="C25" s="417">
        <v>22</v>
      </c>
      <c r="D25" s="417" t="s">
        <v>1393</v>
      </c>
      <c r="E25" s="417" t="s">
        <v>1394</v>
      </c>
      <c r="F25" t="str">
        <f>VLOOKUP(C25,Sheet2!$C$3:F$558,4,0)</f>
        <v>تهران</v>
      </c>
      <c r="G25" s="417" t="s">
        <v>88</v>
      </c>
    </row>
    <row r="26" spans="3:7" hidden="1" x14ac:dyDescent="0.2">
      <c r="C26" s="417">
        <v>23</v>
      </c>
      <c r="D26" s="417" t="s">
        <v>1742</v>
      </c>
      <c r="E26" s="417" t="s">
        <v>1743</v>
      </c>
      <c r="F26" t="str">
        <f>VLOOKUP(C26,Sheet2!$C$3:F$558,4,0)</f>
        <v>تهران</v>
      </c>
      <c r="G26" s="417" t="s">
        <v>88</v>
      </c>
    </row>
    <row r="27" spans="3:7" hidden="1" x14ac:dyDescent="0.2">
      <c r="C27" s="417">
        <v>24</v>
      </c>
      <c r="D27" s="417" t="s">
        <v>352</v>
      </c>
      <c r="E27" s="417" t="s">
        <v>1670</v>
      </c>
      <c r="F27" t="str">
        <f>VLOOKUP(C27,Sheet2!$C$3:F$558,4,0)</f>
        <v>تهران</v>
      </c>
      <c r="G27" s="417" t="s">
        <v>88</v>
      </c>
    </row>
    <row r="28" spans="3:7" hidden="1" x14ac:dyDescent="0.2">
      <c r="C28" s="417">
        <v>25</v>
      </c>
      <c r="D28" s="417" t="s">
        <v>115</v>
      </c>
      <c r="E28" s="417" t="s">
        <v>1405</v>
      </c>
      <c r="F28" t="str">
        <f>VLOOKUP(C28,Sheet2!$C$3:F$558,4,0)</f>
        <v>تهران</v>
      </c>
      <c r="G28" s="417" t="s">
        <v>88</v>
      </c>
    </row>
    <row r="29" spans="3:7" hidden="1" x14ac:dyDescent="0.2">
      <c r="C29" s="417">
        <v>26</v>
      </c>
      <c r="D29" s="417" t="s">
        <v>1735</v>
      </c>
      <c r="E29" s="417" t="s">
        <v>1438</v>
      </c>
      <c r="F29" t="str">
        <f>VLOOKUP(C29,Sheet2!$C$3:F$558,4,0)</f>
        <v>تهران</v>
      </c>
      <c r="G29" s="417" t="s">
        <v>88</v>
      </c>
    </row>
    <row r="30" spans="3:7" hidden="1" x14ac:dyDescent="0.2">
      <c r="C30" s="417">
        <v>27</v>
      </c>
      <c r="D30" s="417" t="s">
        <v>1402</v>
      </c>
      <c r="E30" s="417" t="s">
        <v>1403</v>
      </c>
      <c r="F30" t="str">
        <f>VLOOKUP(C30,Sheet2!$C$3:F$558,4,0)</f>
        <v>تهران</v>
      </c>
      <c r="G30" s="417" t="s">
        <v>88</v>
      </c>
    </row>
    <row r="31" spans="3:7" s="416" customFormat="1" x14ac:dyDescent="0.2">
      <c r="C31" s="416">
        <v>28</v>
      </c>
      <c r="D31" s="416" t="s">
        <v>935</v>
      </c>
      <c r="E31" s="416" t="s">
        <v>1482</v>
      </c>
      <c r="F31" s="416" t="str">
        <f>VLOOKUP(C31,Sheet2!$C$3:F$558,4,0)</f>
        <v>دفتر جنوب تهران</v>
      </c>
      <c r="G31" s="416" t="s">
        <v>88</v>
      </c>
    </row>
    <row r="32" spans="3:7" hidden="1" x14ac:dyDescent="0.2">
      <c r="C32" s="417">
        <v>29</v>
      </c>
      <c r="D32" s="417" t="s">
        <v>248</v>
      </c>
      <c r="E32" s="417" t="s">
        <v>1405</v>
      </c>
      <c r="F32" t="str">
        <f>VLOOKUP(C32,Sheet2!$C$3:F$558,4,0)</f>
        <v>تهران</v>
      </c>
      <c r="G32" s="417" t="s">
        <v>88</v>
      </c>
    </row>
    <row r="33" spans="3:7" hidden="1" x14ac:dyDescent="0.2">
      <c r="C33" s="417">
        <v>30</v>
      </c>
      <c r="D33" s="417" t="s">
        <v>1437</v>
      </c>
      <c r="E33" s="417" t="s">
        <v>1438</v>
      </c>
      <c r="F33" t="str">
        <f>VLOOKUP(C33,Sheet2!$C$3:F$558,4,0)</f>
        <v>تهران</v>
      </c>
      <c r="G33" s="417" t="s">
        <v>88</v>
      </c>
    </row>
    <row r="34" spans="3:7" hidden="1" x14ac:dyDescent="0.2">
      <c r="C34" s="417">
        <v>31</v>
      </c>
      <c r="D34" s="417" t="s">
        <v>190</v>
      </c>
      <c r="E34" s="417" t="s">
        <v>1711</v>
      </c>
      <c r="F34" t="str">
        <f>VLOOKUP(C34,Sheet2!$C$3:F$558,4,0)</f>
        <v>تهران</v>
      </c>
      <c r="G34" s="417" t="s">
        <v>88</v>
      </c>
    </row>
    <row r="35" spans="3:7" s="416" customFormat="1" x14ac:dyDescent="0.2">
      <c r="C35" s="416">
        <v>32</v>
      </c>
      <c r="D35" s="416" t="s">
        <v>1714</v>
      </c>
      <c r="E35" s="416" t="s">
        <v>1715</v>
      </c>
      <c r="F35" s="416" t="str">
        <f>VLOOKUP(C35,Sheet2!$C$3:F$558,4,0)</f>
        <v>دفتر جنوب تهران</v>
      </c>
      <c r="G35" s="416" t="s">
        <v>88</v>
      </c>
    </row>
    <row r="36" spans="3:7" hidden="1" x14ac:dyDescent="0.2">
      <c r="C36" s="417">
        <v>33</v>
      </c>
      <c r="D36" s="417" t="s">
        <v>327</v>
      </c>
      <c r="E36" s="417" t="s">
        <v>1569</v>
      </c>
      <c r="F36" t="str">
        <f>VLOOKUP(C36,Sheet2!$C$3:F$558,4,0)</f>
        <v>تهران</v>
      </c>
      <c r="G36" s="417" t="s">
        <v>88</v>
      </c>
    </row>
    <row r="37" spans="3:7" hidden="1" x14ac:dyDescent="0.2">
      <c r="C37" s="417">
        <v>34</v>
      </c>
      <c r="D37" s="417" t="s">
        <v>209</v>
      </c>
      <c r="E37" s="417" t="s">
        <v>1616</v>
      </c>
      <c r="F37" t="str">
        <f>VLOOKUP(C37,Sheet2!$C$3:F$558,4,0)</f>
        <v>تهران</v>
      </c>
      <c r="G37" s="417" t="s">
        <v>88</v>
      </c>
    </row>
    <row r="38" spans="3:7" hidden="1" x14ac:dyDescent="0.2">
      <c r="C38" s="417">
        <v>35</v>
      </c>
      <c r="D38" s="417" t="s">
        <v>1456</v>
      </c>
      <c r="E38" s="417" t="s">
        <v>1457</v>
      </c>
      <c r="F38" t="str">
        <f>VLOOKUP(C38,Sheet2!$C$3:F$558,4,0)</f>
        <v>تهران</v>
      </c>
      <c r="G38" s="417" t="s">
        <v>88</v>
      </c>
    </row>
    <row r="39" spans="3:7" s="416" customFormat="1" x14ac:dyDescent="0.2">
      <c r="C39" s="416">
        <v>36</v>
      </c>
      <c r="D39" s="416" t="s">
        <v>166</v>
      </c>
      <c r="E39" s="416" t="s">
        <v>2224</v>
      </c>
      <c r="F39" s="416" t="str">
        <f>VLOOKUP(C39,Sheet2!$C$3:F$558,4,0)</f>
        <v>دفتر جنوب تهران</v>
      </c>
      <c r="G39" s="416" t="s">
        <v>88</v>
      </c>
    </row>
    <row r="40" spans="3:7" hidden="1" x14ac:dyDescent="0.2">
      <c r="C40" s="417">
        <v>37</v>
      </c>
      <c r="D40" s="417" t="s">
        <v>1533</v>
      </c>
      <c r="E40" s="417" t="s">
        <v>1720</v>
      </c>
      <c r="F40" t="str">
        <f>VLOOKUP(C40,Sheet2!$C$3:F$558,4,0)</f>
        <v>تهران</v>
      </c>
      <c r="G40" s="417" t="s">
        <v>88</v>
      </c>
    </row>
    <row r="41" spans="3:7" hidden="1" x14ac:dyDescent="0.2">
      <c r="C41" s="417">
        <v>38</v>
      </c>
      <c r="D41" s="417" t="s">
        <v>453</v>
      </c>
      <c r="E41" s="417" t="s">
        <v>1610</v>
      </c>
      <c r="F41" t="str">
        <f>VLOOKUP(C41,Sheet2!$C$3:F$558,4,0)</f>
        <v>تهران</v>
      </c>
      <c r="G41" s="417" t="s">
        <v>88</v>
      </c>
    </row>
    <row r="42" spans="3:7" hidden="1" x14ac:dyDescent="0.2">
      <c r="C42" s="417">
        <v>39</v>
      </c>
      <c r="D42" s="417" t="s">
        <v>449</v>
      </c>
      <c r="E42" s="417" t="s">
        <v>1706</v>
      </c>
      <c r="F42" t="str">
        <f>VLOOKUP(C42,Sheet2!$C$3:F$558,4,0)</f>
        <v>تهران</v>
      </c>
      <c r="G42" s="417" t="s">
        <v>88</v>
      </c>
    </row>
    <row r="43" spans="3:7" hidden="1" x14ac:dyDescent="0.2">
      <c r="C43" s="417">
        <v>40</v>
      </c>
      <c r="D43" s="417" t="s">
        <v>209</v>
      </c>
      <c r="E43" s="417" t="s">
        <v>1642</v>
      </c>
      <c r="F43" t="str">
        <f>VLOOKUP(C43,Sheet2!$C$3:F$558,4,0)</f>
        <v>تهران</v>
      </c>
      <c r="G43" s="417" t="s">
        <v>88</v>
      </c>
    </row>
    <row r="44" spans="3:7" hidden="1" x14ac:dyDescent="0.2">
      <c r="C44" s="417">
        <v>41</v>
      </c>
      <c r="D44" s="417" t="s">
        <v>85</v>
      </c>
      <c r="E44" s="417" t="s">
        <v>1431</v>
      </c>
      <c r="F44" t="str">
        <f>VLOOKUP(C44,Sheet2!$C$3:F$558,4,0)</f>
        <v>تهران</v>
      </c>
      <c r="G44" s="417" t="s">
        <v>88</v>
      </c>
    </row>
    <row r="45" spans="3:7" hidden="1" x14ac:dyDescent="0.2">
      <c r="C45" s="417">
        <v>42</v>
      </c>
      <c r="D45" s="417" t="s">
        <v>1590</v>
      </c>
      <c r="E45" s="417" t="s">
        <v>1591</v>
      </c>
      <c r="F45" t="str">
        <f>VLOOKUP(C45,Sheet2!$C$3:F$558,4,0)</f>
        <v>تهران</v>
      </c>
      <c r="G45" s="417" t="s">
        <v>88</v>
      </c>
    </row>
    <row r="46" spans="3:7" hidden="1" x14ac:dyDescent="0.2">
      <c r="C46" s="417">
        <v>43</v>
      </c>
      <c r="D46" s="417" t="s">
        <v>1533</v>
      </c>
      <c r="E46" s="417" t="s">
        <v>1534</v>
      </c>
      <c r="F46" t="str">
        <f>VLOOKUP(C46,Sheet2!$C$3:F$558,4,0)</f>
        <v>تهران</v>
      </c>
      <c r="G46" s="417" t="s">
        <v>88</v>
      </c>
    </row>
    <row r="47" spans="3:7" s="416" customFormat="1" x14ac:dyDescent="0.2">
      <c r="C47" s="416">
        <v>44</v>
      </c>
      <c r="D47" s="416" t="s">
        <v>209</v>
      </c>
      <c r="E47" s="416" t="s">
        <v>1708</v>
      </c>
      <c r="F47" s="416" t="str">
        <f>VLOOKUP(C47,Sheet2!$C$3:F$558,4,0)</f>
        <v>دفتر جنوب تهران</v>
      </c>
      <c r="G47" s="416" t="s">
        <v>88</v>
      </c>
    </row>
    <row r="48" spans="3:7" hidden="1" x14ac:dyDescent="0.2">
      <c r="C48" s="417">
        <v>45</v>
      </c>
      <c r="D48" s="417" t="s">
        <v>135</v>
      </c>
      <c r="E48" s="417" t="s">
        <v>1658</v>
      </c>
      <c r="F48" t="str">
        <f>VLOOKUP(C48,Sheet2!$C$3:F$558,4,0)</f>
        <v>تهران</v>
      </c>
      <c r="G48" s="417" t="s">
        <v>88</v>
      </c>
    </row>
    <row r="49" spans="3:7" s="416" customFormat="1" x14ac:dyDescent="0.2">
      <c r="C49" s="416">
        <v>46</v>
      </c>
      <c r="D49" s="416" t="s">
        <v>1509</v>
      </c>
      <c r="E49" s="416" t="s">
        <v>1221</v>
      </c>
      <c r="F49" s="416" t="str">
        <f>VLOOKUP(C49,Sheet2!$C$3:F$558,4,0)</f>
        <v>دفتر جنوب تهران</v>
      </c>
      <c r="G49" s="416" t="s">
        <v>88</v>
      </c>
    </row>
    <row r="50" spans="3:7" hidden="1" x14ac:dyDescent="0.2">
      <c r="C50" s="417">
        <v>47</v>
      </c>
      <c r="D50" s="417" t="s">
        <v>1661</v>
      </c>
      <c r="E50" s="417" t="s">
        <v>1205</v>
      </c>
      <c r="F50" t="str">
        <f>VLOOKUP(C50,Sheet2!$C$3:F$558,4,0)</f>
        <v>تهران</v>
      </c>
      <c r="G50" s="417" t="s">
        <v>88</v>
      </c>
    </row>
    <row r="51" spans="3:7" hidden="1" x14ac:dyDescent="0.2">
      <c r="C51" s="417">
        <v>48</v>
      </c>
      <c r="D51" s="417" t="s">
        <v>1820</v>
      </c>
      <c r="E51" s="417" t="s">
        <v>1821</v>
      </c>
      <c r="F51" t="str">
        <f>VLOOKUP(C51,Sheet2!$C$3:F$558,4,0)</f>
        <v>تهران</v>
      </c>
      <c r="G51" s="417" t="s">
        <v>88</v>
      </c>
    </row>
    <row r="52" spans="3:7" hidden="1" x14ac:dyDescent="0.2">
      <c r="C52" s="417">
        <v>49</v>
      </c>
      <c r="D52" s="417" t="s">
        <v>1552</v>
      </c>
      <c r="E52" s="417" t="s">
        <v>723</v>
      </c>
      <c r="F52" t="str">
        <f>VLOOKUP(C52,Sheet2!$C$3:F$558,4,0)</f>
        <v>تهران</v>
      </c>
      <c r="G52" s="417" t="s">
        <v>88</v>
      </c>
    </row>
    <row r="53" spans="3:7" hidden="1" x14ac:dyDescent="0.2">
      <c r="C53" s="417">
        <v>50</v>
      </c>
      <c r="D53" s="417" t="s">
        <v>1628</v>
      </c>
      <c r="E53" s="417" t="s">
        <v>1629</v>
      </c>
      <c r="F53" t="str">
        <f>VLOOKUP(C53,Sheet2!$C$3:F$558,4,0)</f>
        <v>تهران</v>
      </c>
      <c r="G53" s="417" t="s">
        <v>88</v>
      </c>
    </row>
    <row r="54" spans="3:7" hidden="1" x14ac:dyDescent="0.2">
      <c r="C54" s="417">
        <v>51</v>
      </c>
      <c r="D54" s="417" t="s">
        <v>1603</v>
      </c>
      <c r="E54" s="417" t="s">
        <v>1604</v>
      </c>
      <c r="F54" t="str">
        <f>VLOOKUP(C54,Sheet2!$C$3:F$558,4,0)</f>
        <v>تهران</v>
      </c>
      <c r="G54" s="417" t="s">
        <v>88</v>
      </c>
    </row>
    <row r="55" spans="3:7" hidden="1" x14ac:dyDescent="0.2">
      <c r="C55" s="417">
        <v>52</v>
      </c>
      <c r="D55" s="417" t="s">
        <v>407</v>
      </c>
      <c r="E55" s="417" t="s">
        <v>1566</v>
      </c>
      <c r="F55" t="str">
        <f>VLOOKUP(C55,Sheet2!$C$3:F$558,4,0)</f>
        <v>تهران</v>
      </c>
      <c r="G55" s="417" t="s">
        <v>88</v>
      </c>
    </row>
    <row r="56" spans="3:7" hidden="1" x14ac:dyDescent="0.2">
      <c r="C56" s="417">
        <v>53</v>
      </c>
      <c r="D56" s="417" t="s">
        <v>946</v>
      </c>
      <c r="E56" s="417" t="s">
        <v>1600</v>
      </c>
      <c r="F56" t="str">
        <f>VLOOKUP(C56,Sheet2!$C$3:F$558,4,0)</f>
        <v>تهران</v>
      </c>
      <c r="G56" s="417" t="s">
        <v>88</v>
      </c>
    </row>
    <row r="57" spans="3:7" hidden="1" x14ac:dyDescent="0.2">
      <c r="C57" s="417">
        <v>54</v>
      </c>
      <c r="D57" s="417" t="s">
        <v>480</v>
      </c>
      <c r="E57" s="417" t="s">
        <v>1666</v>
      </c>
      <c r="F57" t="str">
        <f>VLOOKUP(C57,Sheet2!$C$3:F$558,4,0)</f>
        <v>تهران</v>
      </c>
      <c r="G57" s="417" t="s">
        <v>88</v>
      </c>
    </row>
    <row r="58" spans="3:7" hidden="1" x14ac:dyDescent="0.2">
      <c r="C58" s="417">
        <v>55</v>
      </c>
      <c r="D58" s="417" t="s">
        <v>85</v>
      </c>
      <c r="E58" s="417" t="s">
        <v>1453</v>
      </c>
      <c r="F58" t="str">
        <f>VLOOKUP(C58,Sheet2!$C$3:F$558,4,0)</f>
        <v>تهران</v>
      </c>
      <c r="G58" s="417" t="s">
        <v>88</v>
      </c>
    </row>
    <row r="59" spans="3:7" hidden="1" x14ac:dyDescent="0.2">
      <c r="C59" s="417">
        <v>56</v>
      </c>
      <c r="D59" s="417" t="s">
        <v>1387</v>
      </c>
      <c r="E59" s="417" t="s">
        <v>1530</v>
      </c>
      <c r="F59" t="str">
        <f>VLOOKUP(C59,Sheet2!$C$3:F$558,4,0)</f>
        <v>تهران</v>
      </c>
      <c r="G59" s="417" t="s">
        <v>88</v>
      </c>
    </row>
    <row r="60" spans="3:7" hidden="1" x14ac:dyDescent="0.2">
      <c r="C60" s="417">
        <v>57</v>
      </c>
      <c r="D60" s="417" t="s">
        <v>966</v>
      </c>
      <c r="E60" s="417" t="s">
        <v>1639</v>
      </c>
      <c r="F60" t="str">
        <f>VLOOKUP(C60,Sheet2!$C$3:F$558,4,0)</f>
        <v>تهران</v>
      </c>
      <c r="G60" s="417" t="s">
        <v>88</v>
      </c>
    </row>
    <row r="61" spans="3:7" hidden="1" x14ac:dyDescent="0.2">
      <c r="C61" s="417">
        <v>58</v>
      </c>
      <c r="D61" s="417" t="s">
        <v>209</v>
      </c>
      <c r="E61" s="417" t="s">
        <v>187</v>
      </c>
      <c r="F61" t="str">
        <f>VLOOKUP(C61,Sheet2!$C$3:F$558,4,0)</f>
        <v>تهران</v>
      </c>
      <c r="G61" s="417" t="s">
        <v>88</v>
      </c>
    </row>
    <row r="62" spans="3:7" hidden="1" x14ac:dyDescent="0.2">
      <c r="C62" s="417">
        <v>59</v>
      </c>
      <c r="D62" s="417" t="s">
        <v>1675</v>
      </c>
      <c r="E62" s="417" t="s">
        <v>1676</v>
      </c>
      <c r="F62" t="str">
        <f>VLOOKUP(C62,Sheet2!$C$3:F$558,4,0)</f>
        <v>تهران</v>
      </c>
      <c r="G62" s="417" t="s">
        <v>88</v>
      </c>
    </row>
    <row r="63" spans="3:7" hidden="1" x14ac:dyDescent="0.2">
      <c r="C63" s="417">
        <v>60</v>
      </c>
      <c r="D63" s="417" t="s">
        <v>85</v>
      </c>
      <c r="E63" s="417" t="s">
        <v>1692</v>
      </c>
      <c r="F63" t="str">
        <f>VLOOKUP(C63,Sheet2!$C$3:F$558,4,0)</f>
        <v>تهران</v>
      </c>
      <c r="G63" s="417" t="s">
        <v>88</v>
      </c>
    </row>
    <row r="64" spans="3:7" hidden="1" x14ac:dyDescent="0.2">
      <c r="C64" s="417">
        <v>61</v>
      </c>
      <c r="D64" s="417" t="s">
        <v>1488</v>
      </c>
      <c r="E64" s="417" t="s">
        <v>1205</v>
      </c>
      <c r="F64" t="str">
        <f>VLOOKUP(C64,Sheet2!$C$3:F$558,4,0)</f>
        <v>تهران</v>
      </c>
      <c r="G64" s="417" t="s">
        <v>88</v>
      </c>
    </row>
    <row r="65" spans="3:7" hidden="1" x14ac:dyDescent="0.2">
      <c r="C65" s="417">
        <v>62</v>
      </c>
      <c r="D65" s="417" t="s">
        <v>1460</v>
      </c>
      <c r="E65" s="417" t="s">
        <v>1461</v>
      </c>
      <c r="F65" t="str">
        <f>VLOOKUP(C65,Sheet2!$C$3:F$558,4,0)</f>
        <v>تهران</v>
      </c>
      <c r="G65" s="417" t="s">
        <v>88</v>
      </c>
    </row>
    <row r="66" spans="3:7" hidden="1" x14ac:dyDescent="0.2">
      <c r="C66" s="417">
        <v>63</v>
      </c>
      <c r="D66" s="417" t="s">
        <v>374</v>
      </c>
      <c r="E66" s="417" t="s">
        <v>1723</v>
      </c>
      <c r="F66" t="str">
        <f>VLOOKUP(C66,Sheet2!$C$3:F$558,4,0)</f>
        <v>تهران</v>
      </c>
      <c r="G66" s="417" t="s">
        <v>88</v>
      </c>
    </row>
    <row r="67" spans="3:7" hidden="1" x14ac:dyDescent="0.2">
      <c r="C67" s="417">
        <v>64</v>
      </c>
      <c r="D67" s="417" t="s">
        <v>216</v>
      </c>
      <c r="E67" s="417" t="s">
        <v>1789</v>
      </c>
      <c r="F67" t="str">
        <f>VLOOKUP(C67,Sheet2!$C$3:F$558,4,0)</f>
        <v>تهران</v>
      </c>
      <c r="G67" s="417" t="s">
        <v>88</v>
      </c>
    </row>
    <row r="68" spans="3:7" hidden="1" x14ac:dyDescent="0.2">
      <c r="C68" s="417">
        <v>65</v>
      </c>
      <c r="D68" s="417" t="s">
        <v>190</v>
      </c>
      <c r="E68" s="417" t="s">
        <v>1110</v>
      </c>
      <c r="F68" t="str">
        <f>VLOOKUP(C68,Sheet2!$C$3:F$558,4,0)</f>
        <v>تهران</v>
      </c>
      <c r="G68" s="417" t="s">
        <v>88</v>
      </c>
    </row>
    <row r="69" spans="3:7" s="416" customFormat="1" x14ac:dyDescent="0.2">
      <c r="C69" s="416">
        <v>66</v>
      </c>
      <c r="D69" s="416" t="s">
        <v>216</v>
      </c>
      <c r="E69" s="416" t="s">
        <v>2227</v>
      </c>
      <c r="F69" s="416" t="str">
        <f>VLOOKUP(C69,Sheet2!$C$3:F$558,4,0)</f>
        <v>دفتر جنوب تهران</v>
      </c>
      <c r="G69" s="416" t="s">
        <v>88</v>
      </c>
    </row>
    <row r="70" spans="3:7" hidden="1" x14ac:dyDescent="0.2">
      <c r="C70" s="417">
        <v>67</v>
      </c>
      <c r="D70" s="417" t="s">
        <v>123</v>
      </c>
      <c r="E70" s="417" t="s">
        <v>1762</v>
      </c>
      <c r="F70" t="str">
        <f>VLOOKUP(C70,Sheet2!$C$3:F$558,4,0)</f>
        <v>تهران</v>
      </c>
      <c r="G70" s="417" t="s">
        <v>88</v>
      </c>
    </row>
    <row r="71" spans="3:7" hidden="1" x14ac:dyDescent="0.2">
      <c r="C71" s="417">
        <v>68</v>
      </c>
      <c r="D71" s="417" t="s">
        <v>1771</v>
      </c>
      <c r="E71" s="417" t="s">
        <v>1772</v>
      </c>
      <c r="F71" t="str">
        <f>VLOOKUP(C71,Sheet2!$C$3:F$558,4,0)</f>
        <v>تهران</v>
      </c>
      <c r="G71" s="417" t="s">
        <v>88</v>
      </c>
    </row>
    <row r="72" spans="3:7" hidden="1" x14ac:dyDescent="0.2">
      <c r="C72" s="417">
        <v>69</v>
      </c>
      <c r="D72" s="417" t="s">
        <v>1558</v>
      </c>
      <c r="E72" s="417" t="s">
        <v>1559</v>
      </c>
      <c r="F72" t="str">
        <f>VLOOKUP(C72,Sheet2!$C$3:F$558,4,0)</f>
        <v>تهران</v>
      </c>
      <c r="G72" s="417" t="s">
        <v>88</v>
      </c>
    </row>
    <row r="73" spans="3:7" hidden="1" x14ac:dyDescent="0.2">
      <c r="C73" s="417">
        <v>70</v>
      </c>
      <c r="D73" s="417" t="s">
        <v>374</v>
      </c>
      <c r="E73" s="417" t="s">
        <v>1668</v>
      </c>
      <c r="F73" t="str">
        <f>VLOOKUP(C73,Sheet2!$C$3:F$558,4,0)</f>
        <v>تهران</v>
      </c>
      <c r="G73" s="417" t="s">
        <v>88</v>
      </c>
    </row>
    <row r="74" spans="3:7" hidden="1" x14ac:dyDescent="0.2">
      <c r="C74" s="417">
        <v>71</v>
      </c>
      <c r="D74" s="417" t="s">
        <v>634</v>
      </c>
      <c r="E74" s="417" t="s">
        <v>1597</v>
      </c>
      <c r="F74" t="str">
        <f>VLOOKUP(C74,Sheet2!$C$3:F$558,4,0)</f>
        <v>تهران</v>
      </c>
      <c r="G74" s="417" t="s">
        <v>88</v>
      </c>
    </row>
    <row r="75" spans="3:7" hidden="1" x14ac:dyDescent="0.2">
      <c r="C75" s="417">
        <v>72</v>
      </c>
      <c r="D75" s="417" t="s">
        <v>1407</v>
      </c>
      <c r="E75" s="417" t="s">
        <v>1408</v>
      </c>
      <c r="F75" t="str">
        <f>VLOOKUP(C75,Sheet2!$C$3:F$558,4,0)</f>
        <v>تهران</v>
      </c>
      <c r="G75" s="417" t="s">
        <v>88</v>
      </c>
    </row>
    <row r="76" spans="3:7" hidden="1" x14ac:dyDescent="0.2">
      <c r="C76" s="417">
        <v>73</v>
      </c>
      <c r="D76" s="417" t="s">
        <v>1758</v>
      </c>
      <c r="E76" s="417" t="s">
        <v>1759</v>
      </c>
      <c r="F76" t="str">
        <f>VLOOKUP(C76,Sheet2!$C$3:F$558,4,0)</f>
        <v>تهران</v>
      </c>
      <c r="G76" s="417" t="s">
        <v>88</v>
      </c>
    </row>
    <row r="77" spans="3:7" hidden="1" x14ac:dyDescent="0.2">
      <c r="C77" s="417">
        <v>74</v>
      </c>
      <c r="D77" s="417" t="s">
        <v>248</v>
      </c>
      <c r="E77" s="417" t="s">
        <v>1681</v>
      </c>
      <c r="F77" t="str">
        <f>VLOOKUP(C77,Sheet2!$C$3:F$558,4,0)</f>
        <v>تهران</v>
      </c>
      <c r="G77" s="417" t="s">
        <v>88</v>
      </c>
    </row>
    <row r="78" spans="3:7" hidden="1" x14ac:dyDescent="0.2">
      <c r="C78" s="417">
        <v>75</v>
      </c>
      <c r="D78" s="417" t="s">
        <v>190</v>
      </c>
      <c r="E78" s="417" t="s">
        <v>1428</v>
      </c>
      <c r="F78" t="str">
        <f>VLOOKUP(C78,Sheet2!$C$3:F$558,4,0)</f>
        <v>تهران</v>
      </c>
      <c r="G78" s="417" t="s">
        <v>88</v>
      </c>
    </row>
    <row r="79" spans="3:7" hidden="1" x14ac:dyDescent="0.2">
      <c r="C79" s="417">
        <v>76</v>
      </c>
      <c r="D79" s="417" t="s">
        <v>209</v>
      </c>
      <c r="E79" s="417" t="s">
        <v>1540</v>
      </c>
      <c r="F79" t="str">
        <f>VLOOKUP(C79,Sheet2!$C$3:F$558,4,0)</f>
        <v>تهران</v>
      </c>
      <c r="G79" s="417" t="s">
        <v>88</v>
      </c>
    </row>
    <row r="80" spans="3:7" hidden="1" x14ac:dyDescent="0.2">
      <c r="C80" s="417">
        <v>77</v>
      </c>
      <c r="D80" s="417" t="s">
        <v>1702</v>
      </c>
      <c r="E80" s="417" t="s">
        <v>1703</v>
      </c>
      <c r="F80" t="str">
        <f>VLOOKUP(C80,Sheet2!$C$3:F$558,4,0)</f>
        <v>تهران</v>
      </c>
      <c r="G80" s="417" t="s">
        <v>88</v>
      </c>
    </row>
    <row r="81" spans="3:7" hidden="1" x14ac:dyDescent="0.2">
      <c r="C81" s="417">
        <v>78</v>
      </c>
      <c r="D81" s="417" t="s">
        <v>99</v>
      </c>
      <c r="E81" s="417" t="s">
        <v>1645</v>
      </c>
      <c r="F81" t="str">
        <f>VLOOKUP(C81,Sheet2!$C$3:F$558,4,0)</f>
        <v>تهران</v>
      </c>
      <c r="G81" s="417" t="s">
        <v>88</v>
      </c>
    </row>
    <row r="82" spans="3:7" hidden="1" x14ac:dyDescent="0.2">
      <c r="C82" s="417">
        <v>79</v>
      </c>
      <c r="D82" s="417" t="s">
        <v>1468</v>
      </c>
      <c r="E82" s="417" t="s">
        <v>1786</v>
      </c>
      <c r="F82" t="str">
        <f>VLOOKUP(C82,Sheet2!$C$3:F$558,4,0)</f>
        <v>تهران</v>
      </c>
      <c r="G82" s="417" t="s">
        <v>88</v>
      </c>
    </row>
    <row r="83" spans="3:7" hidden="1" x14ac:dyDescent="0.2">
      <c r="C83" s="417">
        <v>80</v>
      </c>
      <c r="D83" s="417" t="s">
        <v>1468</v>
      </c>
      <c r="E83" s="417" t="s">
        <v>1730</v>
      </c>
      <c r="F83" t="str">
        <f>VLOOKUP(C83,Sheet2!$C$3:F$558,4,0)</f>
        <v>تهران</v>
      </c>
      <c r="G83" s="417" t="s">
        <v>88</v>
      </c>
    </row>
    <row r="84" spans="3:7" hidden="1" x14ac:dyDescent="0.2">
      <c r="C84" s="417">
        <v>81</v>
      </c>
      <c r="D84" s="417" t="s">
        <v>85</v>
      </c>
      <c r="E84" s="417" t="s">
        <v>1656</v>
      </c>
      <c r="F84" t="str">
        <f>VLOOKUP(C84,Sheet2!$C$3:F$558,4,0)</f>
        <v>تهران</v>
      </c>
      <c r="G84" s="417" t="s">
        <v>88</v>
      </c>
    </row>
    <row r="85" spans="3:7" hidden="1" x14ac:dyDescent="0.2">
      <c r="C85" s="417">
        <v>82</v>
      </c>
      <c r="D85" s="417" t="s">
        <v>1411</v>
      </c>
      <c r="E85" s="417" t="s">
        <v>1412</v>
      </c>
      <c r="F85" t="str">
        <f>VLOOKUP(C85,Sheet2!$C$3:F$558,4,0)</f>
        <v>تهران</v>
      </c>
      <c r="G85" s="417" t="s">
        <v>88</v>
      </c>
    </row>
    <row r="86" spans="3:7" hidden="1" x14ac:dyDescent="0.2">
      <c r="C86" s="417">
        <v>83</v>
      </c>
      <c r="D86" s="417" t="s">
        <v>1468</v>
      </c>
      <c r="E86" s="417" t="s">
        <v>1537</v>
      </c>
      <c r="F86" t="str">
        <f>VLOOKUP(C86,Sheet2!$C$3:F$558,4,0)</f>
        <v>تهران</v>
      </c>
      <c r="G86" s="417" t="s">
        <v>88</v>
      </c>
    </row>
    <row r="87" spans="3:7" hidden="1" x14ac:dyDescent="0.2">
      <c r="C87" s="417">
        <v>84</v>
      </c>
      <c r="D87" s="417" t="s">
        <v>449</v>
      </c>
      <c r="E87" s="417" t="s">
        <v>1499</v>
      </c>
      <c r="F87" t="str">
        <f>VLOOKUP(C87,Sheet2!$C$3:F$558,4,0)</f>
        <v>تهران</v>
      </c>
      <c r="G87" s="417" t="s">
        <v>88</v>
      </c>
    </row>
    <row r="88" spans="3:7" hidden="1" x14ac:dyDescent="0.2">
      <c r="C88" s="417">
        <v>85</v>
      </c>
      <c r="D88" s="417" t="s">
        <v>1555</v>
      </c>
      <c r="E88" s="417" t="s">
        <v>943</v>
      </c>
      <c r="F88" t="str">
        <f>VLOOKUP(C88,Sheet2!$C$3:F$558,4,0)</f>
        <v>تهران</v>
      </c>
      <c r="G88" s="417" t="s">
        <v>88</v>
      </c>
    </row>
    <row r="89" spans="3:7" hidden="1" x14ac:dyDescent="0.2">
      <c r="C89" s="417">
        <v>87</v>
      </c>
      <c r="D89" s="417" t="s">
        <v>1738</v>
      </c>
      <c r="E89" s="417" t="s">
        <v>1739</v>
      </c>
      <c r="F89" t="str">
        <f>VLOOKUP(C89,Sheet2!$C$3:F$558,4,0)</f>
        <v>تهران</v>
      </c>
      <c r="G89" s="417" t="s">
        <v>88</v>
      </c>
    </row>
    <row r="90" spans="3:7" hidden="1" x14ac:dyDescent="0.2">
      <c r="C90" s="417">
        <v>88</v>
      </c>
      <c r="D90" s="417" t="s">
        <v>1695</v>
      </c>
      <c r="E90" s="417" t="s">
        <v>1696</v>
      </c>
      <c r="F90" t="str">
        <f>VLOOKUP(C90,Sheet2!$C$3:F$558,4,0)</f>
        <v>تهران</v>
      </c>
      <c r="G90" s="417" t="s">
        <v>88</v>
      </c>
    </row>
    <row r="91" spans="3:7" hidden="1" x14ac:dyDescent="0.2">
      <c r="C91" s="417">
        <v>89</v>
      </c>
      <c r="D91" s="417" t="s">
        <v>131</v>
      </c>
      <c r="E91" s="417" t="s">
        <v>1425</v>
      </c>
      <c r="F91" t="str">
        <f>VLOOKUP(C91,Sheet2!$C$3:F$558,4,0)</f>
        <v>تهران</v>
      </c>
      <c r="G91" s="417" t="s">
        <v>88</v>
      </c>
    </row>
    <row r="92" spans="3:7" hidden="1" x14ac:dyDescent="0.2">
      <c r="C92" s="417">
        <v>90</v>
      </c>
      <c r="D92" s="417" t="s">
        <v>107</v>
      </c>
      <c r="E92" s="417" t="s">
        <v>1594</v>
      </c>
      <c r="F92" t="str">
        <f>VLOOKUP(C92,Sheet2!$C$3:F$558,4,0)</f>
        <v>تهران</v>
      </c>
      <c r="G92" s="417" t="s">
        <v>88</v>
      </c>
    </row>
    <row r="93" spans="3:7" hidden="1" x14ac:dyDescent="0.2">
      <c r="C93" s="417">
        <v>91</v>
      </c>
      <c r="D93" s="417" t="s">
        <v>209</v>
      </c>
      <c r="E93" s="417" t="s">
        <v>233</v>
      </c>
      <c r="F93" t="str">
        <f>VLOOKUP(C93,Sheet2!$C$3:F$558,4,0)</f>
        <v>تهران</v>
      </c>
      <c r="G93" s="417" t="s">
        <v>88</v>
      </c>
    </row>
    <row r="94" spans="3:7" hidden="1" x14ac:dyDescent="0.2">
      <c r="C94" s="417">
        <v>92</v>
      </c>
      <c r="D94" s="417" t="s">
        <v>530</v>
      </c>
      <c r="E94" s="417" t="s">
        <v>1613</v>
      </c>
      <c r="F94" t="str">
        <f>VLOOKUP(C94,Sheet2!$C$3:F$558,4,0)</f>
        <v>تهران</v>
      </c>
      <c r="G94" s="417" t="s">
        <v>88</v>
      </c>
    </row>
    <row r="95" spans="3:7" hidden="1" x14ac:dyDescent="0.2">
      <c r="C95" s="417">
        <v>93</v>
      </c>
      <c r="D95" s="417" t="s">
        <v>966</v>
      </c>
      <c r="E95" s="417" t="s">
        <v>1543</v>
      </c>
      <c r="F95" t="str">
        <f>VLOOKUP(C95,Sheet2!$C$3:F$558,4,0)</f>
        <v>تهران</v>
      </c>
      <c r="G95" s="417" t="s">
        <v>88</v>
      </c>
    </row>
    <row r="96" spans="3:7" hidden="1" x14ac:dyDescent="0.2">
      <c r="C96" s="417">
        <v>94</v>
      </c>
      <c r="D96" s="417" t="s">
        <v>352</v>
      </c>
      <c r="E96" s="417" t="s">
        <v>1619</v>
      </c>
      <c r="F96" t="str">
        <f>VLOOKUP(C96,Sheet2!$C$3:F$558,4,0)</f>
        <v>تهران</v>
      </c>
      <c r="G96" s="417" t="s">
        <v>88</v>
      </c>
    </row>
    <row r="97" spans="3:7" s="416" customFormat="1" x14ac:dyDescent="0.2">
      <c r="C97" s="416">
        <v>95</v>
      </c>
      <c r="D97" s="416" t="s">
        <v>309</v>
      </c>
      <c r="E97" s="416" t="s">
        <v>1792</v>
      </c>
      <c r="F97" s="416" t="str">
        <f>VLOOKUP(C97,Sheet2!$C$3:F$558,4,0)</f>
        <v>دفتر جنوب تهران</v>
      </c>
      <c r="G97" s="416" t="s">
        <v>88</v>
      </c>
    </row>
    <row r="98" spans="3:7" hidden="1" x14ac:dyDescent="0.2">
      <c r="C98" s="417">
        <v>96</v>
      </c>
      <c r="D98" s="417" t="s">
        <v>1387</v>
      </c>
      <c r="E98" s="417" t="s">
        <v>1388</v>
      </c>
      <c r="F98" t="str">
        <f>VLOOKUP(C98,Sheet2!$C$3:F$558,4,0)</f>
        <v>تهران</v>
      </c>
      <c r="G98" s="417" t="s">
        <v>88</v>
      </c>
    </row>
    <row r="99" spans="3:7" hidden="1" x14ac:dyDescent="0.2">
      <c r="C99" s="417">
        <v>97</v>
      </c>
      <c r="D99" s="417" t="s">
        <v>158</v>
      </c>
      <c r="E99" s="417" t="s">
        <v>1515</v>
      </c>
      <c r="F99" t="str">
        <f>VLOOKUP(C99,Sheet2!$C$3:F$558,4,0)</f>
        <v>تهران</v>
      </c>
      <c r="G99" s="417" t="s">
        <v>88</v>
      </c>
    </row>
    <row r="100" spans="3:7" hidden="1" x14ac:dyDescent="0.2">
      <c r="C100" s="417">
        <v>98</v>
      </c>
      <c r="D100" s="417" t="s">
        <v>244</v>
      </c>
      <c r="E100" s="417" t="s">
        <v>1494</v>
      </c>
      <c r="F100" t="str">
        <f>VLOOKUP(C100,Sheet2!$C$3:F$558,4,0)</f>
        <v>تهران</v>
      </c>
      <c r="G100" s="417" t="s">
        <v>88</v>
      </c>
    </row>
    <row r="101" spans="3:7" hidden="1" x14ac:dyDescent="0.2">
      <c r="C101" s="417">
        <v>99</v>
      </c>
      <c r="D101" s="417" t="s">
        <v>314</v>
      </c>
      <c r="E101" s="417" t="s">
        <v>1622</v>
      </c>
      <c r="F101" t="str">
        <f>VLOOKUP(C101,Sheet2!$C$3:F$558,4,0)</f>
        <v>تهران</v>
      </c>
      <c r="G101" s="417" t="s">
        <v>88</v>
      </c>
    </row>
    <row r="102" spans="3:7" hidden="1" x14ac:dyDescent="0.2">
      <c r="C102" s="417">
        <v>100</v>
      </c>
      <c r="D102" s="417" t="s">
        <v>279</v>
      </c>
      <c r="E102" s="417" t="s">
        <v>780</v>
      </c>
      <c r="F102" t="str">
        <f>VLOOKUP(C102,Sheet2!$C$3:F$558,4,0)</f>
        <v>تهران</v>
      </c>
      <c r="G102" s="417" t="s">
        <v>88</v>
      </c>
    </row>
    <row r="103" spans="3:7" hidden="1" x14ac:dyDescent="0.2">
      <c r="C103" s="417">
        <v>101</v>
      </c>
      <c r="D103" s="417" t="s">
        <v>467</v>
      </c>
      <c r="E103" s="417" t="s">
        <v>1205</v>
      </c>
      <c r="F103" t="str">
        <f>VLOOKUP(C103,Sheet2!$C$3:F$558,4,0)</f>
        <v>تهران</v>
      </c>
      <c r="G103" s="417" t="s">
        <v>88</v>
      </c>
    </row>
    <row r="104" spans="3:7" s="416" customFormat="1" x14ac:dyDescent="0.2">
      <c r="C104" s="416">
        <v>102</v>
      </c>
      <c r="D104" s="416" t="s">
        <v>966</v>
      </c>
      <c r="E104" s="416" t="s">
        <v>2219</v>
      </c>
      <c r="F104" s="416" t="str">
        <f>VLOOKUP(C104,Sheet2!$C$3:F$558,4,0)</f>
        <v>دفتر جنوب تهران</v>
      </c>
      <c r="G104" s="416" t="s">
        <v>88</v>
      </c>
    </row>
    <row r="105" spans="3:7" hidden="1" x14ac:dyDescent="0.2">
      <c r="C105" s="417">
        <v>103</v>
      </c>
      <c r="D105" s="417" t="s">
        <v>1402</v>
      </c>
      <c r="E105" s="417" t="s">
        <v>1475</v>
      </c>
      <c r="F105" t="str">
        <f>VLOOKUP(C105,Sheet2!$C$3:F$558,4,0)</f>
        <v>تهران</v>
      </c>
      <c r="G105" s="417" t="s">
        <v>88</v>
      </c>
    </row>
    <row r="106" spans="3:7" hidden="1" x14ac:dyDescent="0.2">
      <c r="C106" s="417">
        <v>104</v>
      </c>
      <c r="D106" s="417" t="s">
        <v>1396</v>
      </c>
      <c r="E106" s="417" t="s">
        <v>1397</v>
      </c>
      <c r="F106" t="str">
        <f>VLOOKUP(C106,Sheet2!$C$3:F$558,4,0)</f>
        <v>تهران</v>
      </c>
      <c r="G106" s="417" t="s">
        <v>88</v>
      </c>
    </row>
    <row r="107" spans="3:7" hidden="1" x14ac:dyDescent="0.2">
      <c r="C107" s="417">
        <v>105</v>
      </c>
      <c r="D107" s="417" t="s">
        <v>244</v>
      </c>
      <c r="E107" s="417" t="s">
        <v>1546</v>
      </c>
      <c r="F107" t="str">
        <f>VLOOKUP(C107,Sheet2!$C$3:F$558,4,0)</f>
        <v>تهران</v>
      </c>
      <c r="G107" s="417" t="s">
        <v>88</v>
      </c>
    </row>
    <row r="108" spans="3:7" hidden="1" x14ac:dyDescent="0.2">
      <c r="C108" s="417">
        <v>106</v>
      </c>
      <c r="D108" s="417" t="s">
        <v>776</v>
      </c>
      <c r="E108" s="417" t="s">
        <v>1636</v>
      </c>
      <c r="F108" t="str">
        <f>VLOOKUP(C108,Sheet2!$C$3:F$558,4,0)</f>
        <v>تهران</v>
      </c>
      <c r="G108" s="417" t="s">
        <v>88</v>
      </c>
    </row>
    <row r="109" spans="3:7" hidden="1" x14ac:dyDescent="0.2">
      <c r="C109" s="417">
        <v>107</v>
      </c>
      <c r="D109" s="417" t="s">
        <v>1445</v>
      </c>
      <c r="E109" s="417" t="s">
        <v>319</v>
      </c>
      <c r="F109" t="str">
        <f>VLOOKUP(C109,Sheet2!$C$3:F$558,4,0)</f>
        <v>تهران</v>
      </c>
      <c r="G109" s="417" t="s">
        <v>88</v>
      </c>
    </row>
    <row r="110" spans="3:7" hidden="1" x14ac:dyDescent="0.2">
      <c r="C110" s="417">
        <v>108</v>
      </c>
      <c r="D110" s="417" t="s">
        <v>111</v>
      </c>
      <c r="E110" s="417" t="s">
        <v>581</v>
      </c>
      <c r="F110" t="str">
        <f>VLOOKUP(C110,Sheet2!$C$3:F$558,4,0)</f>
        <v>تهران</v>
      </c>
      <c r="G110" s="417" t="s">
        <v>88</v>
      </c>
    </row>
    <row r="111" spans="3:7" hidden="1" x14ac:dyDescent="0.2">
      <c r="C111" s="417">
        <v>109</v>
      </c>
      <c r="D111" s="417" t="s">
        <v>135</v>
      </c>
      <c r="E111" s="417" t="s">
        <v>136</v>
      </c>
      <c r="F111" t="str">
        <f>VLOOKUP(C111,Sheet2!$C$3:F$558,4,0)</f>
        <v>تهران</v>
      </c>
      <c r="G111" s="417" t="s">
        <v>88</v>
      </c>
    </row>
    <row r="112" spans="3:7" hidden="1" x14ac:dyDescent="0.2">
      <c r="C112" s="417">
        <v>110</v>
      </c>
      <c r="D112" s="417" t="s">
        <v>1468</v>
      </c>
      <c r="E112" s="417" t="s">
        <v>210</v>
      </c>
      <c r="F112" t="str">
        <f>VLOOKUP(C112,Sheet2!$C$3:F$558,4,0)</f>
        <v>تهران</v>
      </c>
      <c r="G112" s="417" t="s">
        <v>88</v>
      </c>
    </row>
    <row r="113" spans="3:7" hidden="1" x14ac:dyDescent="0.2">
      <c r="C113" s="417">
        <v>111</v>
      </c>
      <c r="D113" s="417" t="s">
        <v>1579</v>
      </c>
      <c r="E113" s="417" t="s">
        <v>1580</v>
      </c>
      <c r="F113" t="str">
        <f>VLOOKUP(C113,Sheet2!$C$3:F$558,4,0)</f>
        <v>تهران</v>
      </c>
      <c r="G113" s="417" t="s">
        <v>88</v>
      </c>
    </row>
    <row r="114" spans="3:7" hidden="1" x14ac:dyDescent="0.2">
      <c r="C114" s="417">
        <v>112</v>
      </c>
      <c r="D114" s="417" t="s">
        <v>1488</v>
      </c>
      <c r="E114" s="417" t="s">
        <v>312</v>
      </c>
      <c r="F114" t="str">
        <f>VLOOKUP(C114,Sheet2!$C$3:F$558,4,0)</f>
        <v>تهران</v>
      </c>
      <c r="G114" s="417" t="s">
        <v>88</v>
      </c>
    </row>
    <row r="115" spans="3:7" hidden="1" x14ac:dyDescent="0.2">
      <c r="C115" s="417">
        <v>113</v>
      </c>
      <c r="D115" s="417" t="s">
        <v>410</v>
      </c>
      <c r="E115" s="417" t="s">
        <v>1577</v>
      </c>
      <c r="F115" t="str">
        <f>VLOOKUP(C115,Sheet2!$C$3:F$558,4,0)</f>
        <v>تهران</v>
      </c>
      <c r="G115" s="417" t="s">
        <v>88</v>
      </c>
    </row>
    <row r="116" spans="3:7" hidden="1" x14ac:dyDescent="0.2">
      <c r="C116" s="417">
        <v>114</v>
      </c>
      <c r="D116" s="417" t="s">
        <v>267</v>
      </c>
      <c r="E116" s="417" t="s">
        <v>1450</v>
      </c>
      <c r="F116" t="str">
        <f>VLOOKUP(C116,Sheet2!$C$3:F$558,4,0)</f>
        <v>تهران</v>
      </c>
      <c r="G116" s="417" t="s">
        <v>88</v>
      </c>
    </row>
    <row r="117" spans="3:7" hidden="1" x14ac:dyDescent="0.2">
      <c r="C117" s="417">
        <v>115</v>
      </c>
      <c r="D117" s="417" t="s">
        <v>1464</v>
      </c>
      <c r="E117" s="417" t="s">
        <v>1465</v>
      </c>
      <c r="F117" t="str">
        <f>VLOOKUP(C117,Sheet2!$C$3:F$558,4,0)</f>
        <v>تهران</v>
      </c>
      <c r="G117" s="417" t="s">
        <v>88</v>
      </c>
    </row>
    <row r="118" spans="3:7" hidden="1" x14ac:dyDescent="0.2">
      <c r="C118" s="417">
        <v>116</v>
      </c>
      <c r="D118" s="417" t="s">
        <v>1471</v>
      </c>
      <c r="E118" s="417" t="s">
        <v>1472</v>
      </c>
      <c r="F118" t="str">
        <f>VLOOKUP(C118,Sheet2!$C$3:F$558,4,0)</f>
        <v>تهران</v>
      </c>
      <c r="G118" s="417" t="s">
        <v>88</v>
      </c>
    </row>
    <row r="119" spans="3:7" hidden="1" x14ac:dyDescent="0.2">
      <c r="C119" s="417">
        <v>117</v>
      </c>
      <c r="D119" s="417" t="s">
        <v>1207</v>
      </c>
      <c r="E119" s="417" t="s">
        <v>1752</v>
      </c>
      <c r="F119" t="str">
        <f>VLOOKUP(C119,Sheet2!$C$3:F$558,4,0)</f>
        <v>تهران</v>
      </c>
      <c r="G119" s="417" t="s">
        <v>88</v>
      </c>
    </row>
    <row r="120" spans="3:7" hidden="1" x14ac:dyDescent="0.2">
      <c r="C120" s="417">
        <v>118</v>
      </c>
      <c r="D120" s="417" t="s">
        <v>267</v>
      </c>
      <c r="E120" s="417" t="s">
        <v>1775</v>
      </c>
      <c r="F120" t="str">
        <f>VLOOKUP(C120,Sheet2!$C$3:F$558,4,0)</f>
        <v>تهران</v>
      </c>
      <c r="G120" s="417" t="s">
        <v>88</v>
      </c>
    </row>
    <row r="121" spans="3:7" hidden="1" x14ac:dyDescent="0.2">
      <c r="C121" s="417">
        <v>119</v>
      </c>
      <c r="D121" s="417" t="s">
        <v>259</v>
      </c>
      <c r="E121" s="417" t="s">
        <v>1574</v>
      </c>
      <c r="F121" t="str">
        <f>VLOOKUP(C121,Sheet2!$C$3:F$558,4,0)</f>
        <v>تهران</v>
      </c>
      <c r="G121" s="417" t="s">
        <v>88</v>
      </c>
    </row>
    <row r="122" spans="3:7" hidden="1" x14ac:dyDescent="0.2">
      <c r="C122" s="417">
        <v>120</v>
      </c>
      <c r="D122" s="417" t="s">
        <v>694</v>
      </c>
      <c r="E122" s="417" t="s">
        <v>1422</v>
      </c>
      <c r="F122" t="str">
        <f>VLOOKUP(C122,Sheet2!$C$3:F$558,4,0)</f>
        <v>تهران</v>
      </c>
      <c r="G122" s="417" t="s">
        <v>88</v>
      </c>
    </row>
    <row r="123" spans="3:7" hidden="1" x14ac:dyDescent="0.2">
      <c r="C123" s="417">
        <v>121</v>
      </c>
      <c r="D123" s="417" t="s">
        <v>410</v>
      </c>
      <c r="E123" s="417" t="s">
        <v>1815</v>
      </c>
      <c r="F123" t="str">
        <f>VLOOKUP(C123,Sheet2!$C$3:F$558,4,0)</f>
        <v>تهران</v>
      </c>
      <c r="G123" s="417" t="s">
        <v>88</v>
      </c>
    </row>
    <row r="124" spans="3:7" hidden="1" x14ac:dyDescent="0.2">
      <c r="C124" s="417">
        <v>122</v>
      </c>
      <c r="D124" s="417" t="s">
        <v>85</v>
      </c>
      <c r="E124" s="417" t="s">
        <v>1587</v>
      </c>
      <c r="F124" t="str">
        <f>VLOOKUP(C124,Sheet2!$C$3:F$558,4,0)</f>
        <v>تهران</v>
      </c>
      <c r="G124" s="417" t="s">
        <v>88</v>
      </c>
    </row>
    <row r="125" spans="3:7" hidden="1" x14ac:dyDescent="0.2">
      <c r="C125" s="417">
        <v>123</v>
      </c>
      <c r="D125" s="417" t="s">
        <v>190</v>
      </c>
      <c r="E125" s="417" t="s">
        <v>1607</v>
      </c>
      <c r="F125" t="str">
        <f>VLOOKUP(C125,Sheet2!$C$3:F$558,4,0)</f>
        <v>تهران</v>
      </c>
      <c r="G125" s="417" t="s">
        <v>88</v>
      </c>
    </row>
    <row r="126" spans="3:7" hidden="1" x14ac:dyDescent="0.2">
      <c r="C126" s="417">
        <v>124</v>
      </c>
      <c r="D126" s="417" t="s">
        <v>1184</v>
      </c>
      <c r="E126" s="417" t="s">
        <v>1663</v>
      </c>
      <c r="F126" t="str">
        <f>VLOOKUP(C126,Sheet2!$C$3:F$558,4,0)</f>
        <v>تهران</v>
      </c>
      <c r="G126" s="417" t="s">
        <v>88</v>
      </c>
    </row>
    <row r="127" spans="3:7" hidden="1" x14ac:dyDescent="0.2">
      <c r="C127" s="417">
        <v>125</v>
      </c>
      <c r="D127" s="417" t="s">
        <v>226</v>
      </c>
      <c r="E127" s="417" t="s">
        <v>1390</v>
      </c>
      <c r="F127" t="str">
        <f>VLOOKUP(C127,Sheet2!$C$3:F$558,4,0)</f>
        <v>تهران</v>
      </c>
      <c r="G127" s="417" t="s">
        <v>88</v>
      </c>
    </row>
    <row r="128" spans="3:7" hidden="1" x14ac:dyDescent="0.2">
      <c r="C128" s="417">
        <v>126</v>
      </c>
      <c r="D128" s="417" t="s">
        <v>244</v>
      </c>
      <c r="E128" s="417" t="s">
        <v>1699</v>
      </c>
      <c r="F128" t="str">
        <f>VLOOKUP(C128,Sheet2!$C$3:F$558,4,0)</f>
        <v>تهران</v>
      </c>
      <c r="G128" s="417" t="s">
        <v>88</v>
      </c>
    </row>
    <row r="129" spans="3:7" hidden="1" x14ac:dyDescent="0.2">
      <c r="C129" s="417">
        <v>127</v>
      </c>
      <c r="D129" s="417" t="s">
        <v>107</v>
      </c>
      <c r="E129" s="417" t="s">
        <v>1311</v>
      </c>
      <c r="F129" t="str">
        <f>VLOOKUP(C129,Sheet2!$C$3:F$558,4,0)</f>
        <v>تهران</v>
      </c>
      <c r="G129" s="417" t="s">
        <v>88</v>
      </c>
    </row>
    <row r="130" spans="3:7" hidden="1" x14ac:dyDescent="0.2">
      <c r="C130" s="417">
        <v>128</v>
      </c>
      <c r="D130" s="417" t="s">
        <v>433</v>
      </c>
      <c r="E130" s="417" t="s">
        <v>1491</v>
      </c>
      <c r="F130" t="str">
        <f>VLOOKUP(C130,Sheet2!$C$3:F$558,4,0)</f>
        <v>تهران</v>
      </c>
      <c r="G130" s="417" t="s">
        <v>88</v>
      </c>
    </row>
    <row r="131" spans="3:7" hidden="1" x14ac:dyDescent="0.2">
      <c r="C131" s="417">
        <v>129</v>
      </c>
      <c r="D131" s="417" t="s">
        <v>131</v>
      </c>
      <c r="E131" s="417" t="s">
        <v>1434</v>
      </c>
      <c r="F131" t="str">
        <f>VLOOKUP(C131,Sheet2!$C$3:F$558,4,0)</f>
        <v>تهران</v>
      </c>
      <c r="G131" s="417" t="s">
        <v>88</v>
      </c>
    </row>
    <row r="132" spans="3:7" hidden="1" x14ac:dyDescent="0.2">
      <c r="C132" s="417">
        <v>130</v>
      </c>
      <c r="D132" s="417" t="s">
        <v>190</v>
      </c>
      <c r="E132" s="417" t="s">
        <v>1549</v>
      </c>
      <c r="F132" t="str">
        <f>VLOOKUP(C132,Sheet2!$C$3:F$558,4,0)</f>
        <v>تهران</v>
      </c>
      <c r="G132" s="417" t="s">
        <v>88</v>
      </c>
    </row>
    <row r="133" spans="3:7" s="416" customFormat="1" x14ac:dyDescent="0.2">
      <c r="C133" s="416">
        <v>131</v>
      </c>
      <c r="D133" s="416" t="s">
        <v>158</v>
      </c>
      <c r="E133" s="416" t="s">
        <v>1485</v>
      </c>
      <c r="F133" s="416" t="str">
        <f>VLOOKUP(C133,Sheet2!$C$3:F$558,4,0)</f>
        <v>دفتر جنوب تهران</v>
      </c>
      <c r="G133" s="416" t="s">
        <v>88</v>
      </c>
    </row>
    <row r="134" spans="3:7" hidden="1" x14ac:dyDescent="0.2">
      <c r="C134" s="417">
        <v>132</v>
      </c>
      <c r="D134" s="417" t="s">
        <v>600</v>
      </c>
      <c r="E134" s="417" t="s">
        <v>1755</v>
      </c>
      <c r="F134" t="str">
        <f>VLOOKUP(C134,Sheet2!$C$3:F$558,4,0)</f>
        <v>تهران</v>
      </c>
      <c r="G134" s="417" t="s">
        <v>88</v>
      </c>
    </row>
    <row r="135" spans="3:7" hidden="1" x14ac:dyDescent="0.2">
      <c r="C135" s="417">
        <v>133</v>
      </c>
      <c r="D135" s="417" t="s">
        <v>115</v>
      </c>
      <c r="E135" s="417" t="s">
        <v>765</v>
      </c>
      <c r="F135" t="str">
        <f>VLOOKUP(C135,Sheet2!$C$3:F$558,4,0)</f>
        <v>تهران</v>
      </c>
      <c r="G135" s="417" t="s">
        <v>88</v>
      </c>
    </row>
    <row r="136" spans="3:7" hidden="1" x14ac:dyDescent="0.2">
      <c r="C136" s="417">
        <v>134</v>
      </c>
      <c r="D136" s="417" t="s">
        <v>1502</v>
      </c>
      <c r="E136" s="417" t="s">
        <v>1503</v>
      </c>
      <c r="F136" t="str">
        <f>VLOOKUP(C136,Sheet2!$C$3:F$558,4,0)</f>
        <v>تهران</v>
      </c>
      <c r="G136" s="417" t="s">
        <v>88</v>
      </c>
    </row>
    <row r="137" spans="3:7" hidden="1" x14ac:dyDescent="0.2">
      <c r="C137" s="417">
        <v>135</v>
      </c>
      <c r="D137" s="417" t="s">
        <v>131</v>
      </c>
      <c r="E137" s="417" t="s">
        <v>1520</v>
      </c>
      <c r="F137" t="str">
        <f>VLOOKUP(C137,Sheet2!$C$3:F$558,4,0)</f>
        <v>تهران</v>
      </c>
      <c r="G137" s="417" t="s">
        <v>88</v>
      </c>
    </row>
    <row r="138" spans="3:7" hidden="1" x14ac:dyDescent="0.2">
      <c r="C138" s="417">
        <v>136</v>
      </c>
      <c r="D138" s="417" t="s">
        <v>158</v>
      </c>
      <c r="E138" s="417" t="s">
        <v>1817</v>
      </c>
      <c r="F138" t="str">
        <f>VLOOKUP(C138,Sheet2!$C$3:F$558,4,0)</f>
        <v>تهران</v>
      </c>
      <c r="G138" s="417" t="s">
        <v>88</v>
      </c>
    </row>
    <row r="139" spans="3:7" hidden="1" x14ac:dyDescent="0.2">
      <c r="C139" s="417">
        <v>137</v>
      </c>
      <c r="D139" s="417" t="s">
        <v>99</v>
      </c>
      <c r="E139" s="417" t="s">
        <v>1288</v>
      </c>
      <c r="F139" t="str">
        <f>VLOOKUP(C139,Sheet2!$C$3:F$558,4,0)</f>
        <v>تهران</v>
      </c>
      <c r="G139" s="417" t="s">
        <v>88</v>
      </c>
    </row>
    <row r="140" spans="3:7" hidden="1" x14ac:dyDescent="0.2">
      <c r="C140" s="417">
        <v>138</v>
      </c>
      <c r="D140" s="417" t="s">
        <v>1632</v>
      </c>
      <c r="E140" s="417" t="s">
        <v>1633</v>
      </c>
      <c r="F140" t="str">
        <f>VLOOKUP(C140,Sheet2!$C$3:F$558,4,0)</f>
        <v>تهران</v>
      </c>
      <c r="G140" s="417" t="s">
        <v>88</v>
      </c>
    </row>
    <row r="141" spans="3:7" hidden="1" x14ac:dyDescent="0.2">
      <c r="C141" s="417">
        <v>139</v>
      </c>
      <c r="D141" s="417" t="s">
        <v>230</v>
      </c>
      <c r="E141" s="417" t="s">
        <v>1625</v>
      </c>
      <c r="F141" t="str">
        <f>VLOOKUP(C141,Sheet2!$C$3:F$558,4,0)</f>
        <v>تهران</v>
      </c>
      <c r="G141" s="417" t="s">
        <v>88</v>
      </c>
    </row>
    <row r="142" spans="3:7" hidden="1" x14ac:dyDescent="0.2">
      <c r="C142" s="417">
        <v>140</v>
      </c>
      <c r="D142" s="417" t="s">
        <v>259</v>
      </c>
      <c r="E142" s="417" t="s">
        <v>1684</v>
      </c>
      <c r="F142" t="str">
        <f>VLOOKUP(C142,Sheet2!$C$3:F$558,4,0)</f>
        <v>تهران</v>
      </c>
      <c r="G142" s="417" t="s">
        <v>88</v>
      </c>
    </row>
    <row r="143" spans="3:7" hidden="1" x14ac:dyDescent="0.2">
      <c r="C143" s="417">
        <v>141</v>
      </c>
      <c r="D143" s="417" t="s">
        <v>410</v>
      </c>
      <c r="E143" s="417" t="s">
        <v>1749</v>
      </c>
      <c r="F143" t="str">
        <f>VLOOKUP(C143,Sheet2!$C$3:F$558,4,0)</f>
        <v>تهران</v>
      </c>
      <c r="G143" s="417" t="s">
        <v>88</v>
      </c>
    </row>
    <row r="144" spans="3:7" hidden="1" x14ac:dyDescent="0.2">
      <c r="C144" s="417">
        <v>143</v>
      </c>
      <c r="D144" s="417" t="s">
        <v>410</v>
      </c>
      <c r="E144" s="417" t="s">
        <v>1768</v>
      </c>
      <c r="F144" t="str">
        <f>VLOOKUP(C144,Sheet2!$C$3:F$558,4,0)</f>
        <v>تهران</v>
      </c>
      <c r="G144" s="417" t="s">
        <v>88</v>
      </c>
    </row>
    <row r="145" spans="3:7" hidden="1" x14ac:dyDescent="0.2">
      <c r="C145" s="417">
        <v>144</v>
      </c>
      <c r="D145" s="417" t="s">
        <v>85</v>
      </c>
      <c r="E145" s="417" t="s">
        <v>1523</v>
      </c>
      <c r="F145" t="str">
        <f>VLOOKUP(C145,Sheet2!$C$3:F$558,4,0)</f>
        <v>تهران</v>
      </c>
      <c r="G145" s="417" t="s">
        <v>88</v>
      </c>
    </row>
    <row r="146" spans="3:7" hidden="1" x14ac:dyDescent="0.2">
      <c r="C146" s="417">
        <v>145</v>
      </c>
      <c r="D146" s="417" t="s">
        <v>216</v>
      </c>
      <c r="E146" s="417" t="s">
        <v>1824</v>
      </c>
      <c r="F146" t="str">
        <f>VLOOKUP(C146,Sheet2!$C$3:F$558,4,0)</f>
        <v>تهران</v>
      </c>
      <c r="G146" s="417" t="s">
        <v>88</v>
      </c>
    </row>
    <row r="147" spans="3:7" hidden="1" x14ac:dyDescent="0.2">
      <c r="C147" s="417">
        <v>146</v>
      </c>
      <c r="D147" s="417" t="s">
        <v>263</v>
      </c>
      <c r="E147" s="417" t="s">
        <v>1765</v>
      </c>
      <c r="F147" t="str">
        <f>VLOOKUP(C147,Sheet2!$C$3:F$558,4,0)</f>
        <v>تهران</v>
      </c>
      <c r="G147" s="417" t="s">
        <v>88</v>
      </c>
    </row>
    <row r="148" spans="3:7" hidden="1" x14ac:dyDescent="0.2">
      <c r="C148" s="417">
        <v>147</v>
      </c>
      <c r="D148" s="417" t="s">
        <v>209</v>
      </c>
      <c r="E148" s="417" t="s">
        <v>798</v>
      </c>
      <c r="F148" t="str">
        <f>VLOOKUP(C148,Sheet2!$C$3:F$558,4,0)</f>
        <v>تهران</v>
      </c>
      <c r="G148" s="417" t="s">
        <v>88</v>
      </c>
    </row>
    <row r="149" spans="3:7" hidden="1" x14ac:dyDescent="0.2">
      <c r="C149" s="417">
        <v>148</v>
      </c>
      <c r="D149" s="417" t="s">
        <v>712</v>
      </c>
      <c r="E149" s="417" t="s">
        <v>713</v>
      </c>
      <c r="F149" t="str">
        <f>VLOOKUP(C149,Sheet2!$C$3:F$558,4,0)</f>
        <v>تهران</v>
      </c>
      <c r="G149" s="417" t="s">
        <v>88</v>
      </c>
    </row>
    <row r="150" spans="3:7" s="416" customFormat="1" x14ac:dyDescent="0.2">
      <c r="C150" s="416">
        <v>158</v>
      </c>
      <c r="D150" s="416" t="s">
        <v>935</v>
      </c>
      <c r="E150" s="416" t="s">
        <v>1686</v>
      </c>
      <c r="F150" s="416" t="str">
        <f>VLOOKUP(C150,Sheet2!$C$3:F$558,4,0)</f>
        <v xml:space="preserve"> دفتر جنوب شرق تهران</v>
      </c>
      <c r="G150" s="416" t="s">
        <v>983</v>
      </c>
    </row>
    <row r="151" spans="3:7" s="416" customFormat="1" x14ac:dyDescent="0.2">
      <c r="C151" s="416">
        <v>159</v>
      </c>
      <c r="D151" s="416" t="s">
        <v>1027</v>
      </c>
      <c r="E151" s="416" t="s">
        <v>2094</v>
      </c>
      <c r="F151" s="416" t="str">
        <f>VLOOKUP(C151,Sheet2!$C$3:F$558,4,0)</f>
        <v xml:space="preserve"> دفتر جنوب شرق تهران</v>
      </c>
      <c r="G151" s="416" t="s">
        <v>983</v>
      </c>
    </row>
    <row r="152" spans="3:7" s="416" customFormat="1" x14ac:dyDescent="0.2">
      <c r="C152" s="416">
        <v>160</v>
      </c>
      <c r="D152" s="416" t="s">
        <v>2156</v>
      </c>
      <c r="E152" s="416" t="s">
        <v>2157</v>
      </c>
      <c r="F152" s="416" t="str">
        <f>VLOOKUP(C152,Sheet2!$C$3:F$558,4,0)</f>
        <v>شمال شرق تهران</v>
      </c>
      <c r="G152" s="416" t="s">
        <v>983</v>
      </c>
    </row>
    <row r="153" spans="3:7" s="416" customFormat="1" x14ac:dyDescent="0.2">
      <c r="C153" s="416">
        <v>161</v>
      </c>
      <c r="D153" s="416" t="s">
        <v>417</v>
      </c>
      <c r="E153" s="416" t="s">
        <v>2135</v>
      </c>
      <c r="F153" s="416" t="str">
        <f>VLOOKUP(C153,Sheet2!$C$3:F$558,4,0)</f>
        <v xml:space="preserve"> دفتر غرب تهران</v>
      </c>
      <c r="G153" s="416" t="s">
        <v>983</v>
      </c>
    </row>
    <row r="154" spans="3:7" s="416" customFormat="1" x14ac:dyDescent="0.2">
      <c r="C154" s="416">
        <v>162</v>
      </c>
      <c r="D154" s="416" t="s">
        <v>480</v>
      </c>
      <c r="E154" s="416" t="s">
        <v>2057</v>
      </c>
      <c r="F154" s="416" t="str">
        <f>VLOOKUP(C154,Sheet2!$C$3:F$558,4,0)</f>
        <v xml:space="preserve"> غرب تهران</v>
      </c>
      <c r="G154" s="416" t="s">
        <v>983</v>
      </c>
    </row>
    <row r="155" spans="3:7" hidden="1" x14ac:dyDescent="0.2">
      <c r="C155" s="417">
        <v>163</v>
      </c>
      <c r="D155" s="417" t="s">
        <v>209</v>
      </c>
      <c r="E155" s="417" t="s">
        <v>1806</v>
      </c>
      <c r="F155" t="str">
        <f>VLOOKUP(C155,Sheet2!$C$3:F$558,4,0)</f>
        <v>تهران</v>
      </c>
      <c r="G155" s="417" t="s">
        <v>983</v>
      </c>
    </row>
    <row r="156" spans="3:7" s="416" customFormat="1" x14ac:dyDescent="0.2">
      <c r="C156" s="416">
        <v>164</v>
      </c>
      <c r="D156" s="416" t="s">
        <v>2213</v>
      </c>
      <c r="E156" s="416" t="s">
        <v>277</v>
      </c>
      <c r="F156" s="416" t="str">
        <f>VLOOKUP(C156,Sheet2!$C$3:F$558,4,0)</f>
        <v>دفتر شمال شرق تهران</v>
      </c>
      <c r="G156" s="416" t="s">
        <v>983</v>
      </c>
    </row>
    <row r="157" spans="3:7" s="416" customFormat="1" x14ac:dyDescent="0.2">
      <c r="C157" s="416">
        <v>165</v>
      </c>
      <c r="D157" s="416" t="s">
        <v>244</v>
      </c>
      <c r="E157" s="416" t="s">
        <v>2100</v>
      </c>
      <c r="F157" s="416" t="str">
        <f>VLOOKUP(C157,Sheet2!$C$3:F$558,4,0)</f>
        <v>دفتر شمال شرق تهران</v>
      </c>
      <c r="G157" s="416" t="s">
        <v>983</v>
      </c>
    </row>
    <row r="158" spans="3:7" s="416" customFormat="1" x14ac:dyDescent="0.2">
      <c r="C158" s="416">
        <v>166</v>
      </c>
      <c r="D158" s="416" t="s">
        <v>216</v>
      </c>
      <c r="E158" s="416" t="s">
        <v>674</v>
      </c>
      <c r="F158" s="416" t="str">
        <f>VLOOKUP(C158,Sheet2!$C$3:F$558,4,0)</f>
        <v>دفتر شمال شرق تهران</v>
      </c>
      <c r="G158" s="416" t="s">
        <v>983</v>
      </c>
    </row>
    <row r="159" spans="3:7" s="416" customFormat="1" x14ac:dyDescent="0.2">
      <c r="C159" s="416">
        <v>167</v>
      </c>
      <c r="D159" s="416" t="s">
        <v>1944</v>
      </c>
      <c r="E159" s="416" t="s">
        <v>2201</v>
      </c>
      <c r="F159" s="416" t="str">
        <f>VLOOKUP(C159,Sheet2!$C$3:F$558,4,0)</f>
        <v>دفتر شمال شرق تهران</v>
      </c>
      <c r="G159" s="416" t="s">
        <v>983</v>
      </c>
    </row>
    <row r="160" spans="3:7" s="416" customFormat="1" x14ac:dyDescent="0.2">
      <c r="C160" s="416">
        <v>168</v>
      </c>
      <c r="D160" s="416" t="s">
        <v>115</v>
      </c>
      <c r="E160" s="416" t="s">
        <v>2085</v>
      </c>
      <c r="F160" s="416" t="str">
        <f>VLOOKUP(C160,Sheet2!$C$3:F$558,4,0)</f>
        <v xml:space="preserve"> دفتر جنوب شرق تهران</v>
      </c>
      <c r="G160" s="416" t="s">
        <v>983</v>
      </c>
    </row>
    <row r="161" spans="3:7" s="416" customFormat="1" x14ac:dyDescent="0.2">
      <c r="C161" s="416">
        <v>169</v>
      </c>
      <c r="D161" s="416" t="s">
        <v>230</v>
      </c>
      <c r="E161" s="416" t="s">
        <v>2121</v>
      </c>
      <c r="F161" s="416" t="str">
        <f>VLOOKUP(C161,Sheet2!$C$3:F$558,4,0)</f>
        <v>دفتر شمال شرق تهران</v>
      </c>
      <c r="G161" s="416" t="s">
        <v>983</v>
      </c>
    </row>
    <row r="162" spans="3:7" s="416" customFormat="1" x14ac:dyDescent="0.2">
      <c r="C162" s="416">
        <v>170</v>
      </c>
      <c r="D162" s="416" t="s">
        <v>267</v>
      </c>
      <c r="E162" s="416" t="s">
        <v>871</v>
      </c>
      <c r="F162" s="416" t="str">
        <f>VLOOKUP(C162,Sheet2!$C$3:F$558,4,0)</f>
        <v>دفتر شمال شرق تهران</v>
      </c>
      <c r="G162" s="416" t="s">
        <v>983</v>
      </c>
    </row>
    <row r="163" spans="3:7" s="416" customFormat="1" x14ac:dyDescent="0.2">
      <c r="C163" s="416">
        <v>171</v>
      </c>
      <c r="D163" s="416" t="s">
        <v>1230</v>
      </c>
      <c r="E163" s="416" t="s">
        <v>2174</v>
      </c>
      <c r="F163" s="416" t="str">
        <f>VLOOKUP(C163,Sheet2!$C$3:F$558,4,0)</f>
        <v>دفتر شمال شرق تهران</v>
      </c>
      <c r="G163" s="416" t="s">
        <v>983</v>
      </c>
    </row>
    <row r="164" spans="3:7" s="416" customFormat="1" x14ac:dyDescent="0.2">
      <c r="C164" s="416">
        <v>172</v>
      </c>
      <c r="D164" s="416" t="s">
        <v>85</v>
      </c>
      <c r="E164" s="416" t="s">
        <v>2171</v>
      </c>
      <c r="F164" s="416" t="str">
        <f>VLOOKUP(C164,Sheet2!$C$3:F$558,4,0)</f>
        <v>دفتر شمال شرق تهران</v>
      </c>
      <c r="G164" s="416" t="s">
        <v>983</v>
      </c>
    </row>
    <row r="165" spans="3:7" s="416" customFormat="1" x14ac:dyDescent="0.2">
      <c r="C165" s="416">
        <v>173</v>
      </c>
      <c r="D165" s="416" t="s">
        <v>935</v>
      </c>
      <c r="E165" s="416" t="s">
        <v>2186</v>
      </c>
      <c r="F165" s="416" t="str">
        <f>VLOOKUP(C165,Sheet2!$C$3:F$558,4,0)</f>
        <v>دفتر شمال شرق تهران</v>
      </c>
      <c r="G165" s="416" t="s">
        <v>983</v>
      </c>
    </row>
    <row r="166" spans="3:7" s="416" customFormat="1" x14ac:dyDescent="0.2">
      <c r="C166" s="416">
        <v>174</v>
      </c>
      <c r="D166" s="416" t="s">
        <v>352</v>
      </c>
      <c r="E166" s="416" t="s">
        <v>2129</v>
      </c>
      <c r="F166" s="416" t="str">
        <f>VLOOKUP(C166,Sheet2!$C$3:F$558,4,0)</f>
        <v>دفتر شمال شرق تهران</v>
      </c>
      <c r="G166" s="416" t="s">
        <v>983</v>
      </c>
    </row>
    <row r="167" spans="3:7" s="416" customFormat="1" x14ac:dyDescent="0.2">
      <c r="C167" s="416">
        <v>175</v>
      </c>
      <c r="D167" s="416" t="s">
        <v>1162</v>
      </c>
      <c r="E167" s="416" t="s">
        <v>2111</v>
      </c>
      <c r="F167" s="416" t="str">
        <f>VLOOKUP(C167,Sheet2!$C$3:F$558,4,0)</f>
        <v>دفتر شمال شرق تهران</v>
      </c>
      <c r="G167" s="416" t="s">
        <v>983</v>
      </c>
    </row>
    <row r="168" spans="3:7" s="416" customFormat="1" x14ac:dyDescent="0.2">
      <c r="C168" s="416">
        <v>176</v>
      </c>
      <c r="D168" s="416" t="s">
        <v>209</v>
      </c>
      <c r="E168" s="416" t="s">
        <v>2163</v>
      </c>
      <c r="F168" s="416" t="str">
        <f>VLOOKUP(C168,Sheet2!$C$3:F$558,4,0)</f>
        <v>دفتر شمال شرق تهران</v>
      </c>
      <c r="G168" s="416" t="s">
        <v>983</v>
      </c>
    </row>
    <row r="169" spans="3:7" s="416" customFormat="1" x14ac:dyDescent="0.2">
      <c r="C169" s="416">
        <v>177</v>
      </c>
      <c r="D169" s="416" t="s">
        <v>248</v>
      </c>
      <c r="E169" s="416" t="s">
        <v>2082</v>
      </c>
      <c r="F169" s="416" t="str">
        <f>VLOOKUP(C169,Sheet2!$C$3:F$558,4,0)</f>
        <v>دفتر غرب تهران</v>
      </c>
      <c r="G169" s="416" t="s">
        <v>983</v>
      </c>
    </row>
    <row r="170" spans="3:7" s="416" customFormat="1" x14ac:dyDescent="0.2">
      <c r="C170" s="416">
        <v>178</v>
      </c>
      <c r="D170" s="416" t="s">
        <v>838</v>
      </c>
      <c r="E170" s="416" t="s">
        <v>2210</v>
      </c>
      <c r="F170" s="416" t="str">
        <f>VLOOKUP(C170,Sheet2!$C$3:F$558,4,0)</f>
        <v>دفتر غرب تهران</v>
      </c>
      <c r="G170" s="416" t="s">
        <v>983</v>
      </c>
    </row>
    <row r="171" spans="3:7" s="416" customFormat="1" x14ac:dyDescent="0.2">
      <c r="C171" s="416">
        <v>179</v>
      </c>
      <c r="D171" s="416" t="s">
        <v>1650</v>
      </c>
      <c r="E171" s="416" t="s">
        <v>342</v>
      </c>
      <c r="F171" s="416" t="str">
        <f>VLOOKUP(C171,Sheet2!$C$3:F$558,4,0)</f>
        <v>دفتر غرب تهران</v>
      </c>
      <c r="G171" s="416" t="s">
        <v>983</v>
      </c>
    </row>
    <row r="172" spans="3:7" s="416" customFormat="1" x14ac:dyDescent="0.2">
      <c r="C172" s="416">
        <v>180</v>
      </c>
      <c r="D172" s="416" t="s">
        <v>216</v>
      </c>
      <c r="E172" s="416" t="s">
        <v>2177</v>
      </c>
      <c r="F172" s="416" t="str">
        <f>VLOOKUP(C172,Sheet2!$C$3:F$558,4,0)</f>
        <v>دفتر غرب تهران</v>
      </c>
      <c r="G172" s="416" t="s">
        <v>983</v>
      </c>
    </row>
    <row r="173" spans="3:7" s="416" customFormat="1" x14ac:dyDescent="0.2">
      <c r="C173" s="416">
        <v>181</v>
      </c>
      <c r="D173" s="416" t="s">
        <v>85</v>
      </c>
      <c r="E173" s="416" t="s">
        <v>477</v>
      </c>
      <c r="F173" s="416" t="str">
        <f>VLOOKUP(C173,Sheet2!$C$3:F$558,4,0)</f>
        <v>دفتر غرب تهران</v>
      </c>
      <c r="G173" s="416" t="s">
        <v>983</v>
      </c>
    </row>
    <row r="174" spans="3:7" s="416" customFormat="1" x14ac:dyDescent="0.2">
      <c r="C174" s="416">
        <v>182</v>
      </c>
      <c r="D174" s="416" t="s">
        <v>2206</v>
      </c>
      <c r="E174" s="416" t="s">
        <v>2207</v>
      </c>
      <c r="F174" s="416" t="str">
        <f>VLOOKUP(C174,Sheet2!$C$3:F$558,4,0)</f>
        <v>دفتر غرب تهران</v>
      </c>
      <c r="G174" s="416" t="s">
        <v>983</v>
      </c>
    </row>
    <row r="175" spans="3:7" s="416" customFormat="1" x14ac:dyDescent="0.2">
      <c r="C175" s="416">
        <v>183</v>
      </c>
      <c r="D175" s="416" t="s">
        <v>374</v>
      </c>
      <c r="E175" s="416" t="s">
        <v>2132</v>
      </c>
      <c r="F175" s="416" t="str">
        <f>VLOOKUP(C175,Sheet2!$C$3:F$558,4,0)</f>
        <v>دفتر غرب تهران</v>
      </c>
      <c r="G175" s="416" t="s">
        <v>983</v>
      </c>
    </row>
    <row r="176" spans="3:7" s="416" customFormat="1" x14ac:dyDescent="0.2">
      <c r="C176" s="416">
        <v>184</v>
      </c>
      <c r="D176" s="416" t="s">
        <v>2069</v>
      </c>
      <c r="E176" s="416" t="s">
        <v>2070</v>
      </c>
      <c r="F176" s="416" t="str">
        <f>VLOOKUP(C176,Sheet2!$C$3:F$558,4,0)</f>
        <v>دفتر جنوب تهران</v>
      </c>
      <c r="G176" s="416" t="s">
        <v>983</v>
      </c>
    </row>
    <row r="177" spans="3:7" s="416" customFormat="1" x14ac:dyDescent="0.2">
      <c r="C177" s="416">
        <v>185</v>
      </c>
      <c r="D177" s="416" t="s">
        <v>2118</v>
      </c>
      <c r="E177" s="416" t="s">
        <v>310</v>
      </c>
      <c r="F177" s="416" t="str">
        <f>VLOOKUP(C177,Sheet2!$C$3:F$558,4,0)</f>
        <v>دفتر غرب تهران</v>
      </c>
      <c r="G177" s="416" t="s">
        <v>983</v>
      </c>
    </row>
    <row r="178" spans="3:7" s="416" customFormat="1" x14ac:dyDescent="0.2">
      <c r="C178" s="416">
        <v>186</v>
      </c>
      <c r="D178" s="416" t="s">
        <v>1579</v>
      </c>
      <c r="E178" s="416" t="s">
        <v>2049</v>
      </c>
      <c r="F178" s="416" t="str">
        <f>VLOOKUP(C178,Sheet2!$C$3:F$558,4,0)</f>
        <v>دفتر غرب تهران</v>
      </c>
      <c r="G178" s="416" t="s">
        <v>983</v>
      </c>
    </row>
    <row r="179" spans="3:7" s="416" customFormat="1" x14ac:dyDescent="0.2">
      <c r="C179" s="416">
        <v>187</v>
      </c>
      <c r="D179" s="416" t="s">
        <v>99</v>
      </c>
      <c r="E179" s="416" t="s">
        <v>2105</v>
      </c>
      <c r="F179" s="416" t="str">
        <f>VLOOKUP(C179,Sheet2!$C$3:F$558,4,0)</f>
        <v>دفتر جنوب تهران</v>
      </c>
      <c r="G179" s="416" t="s">
        <v>983</v>
      </c>
    </row>
    <row r="180" spans="3:7" s="416" customFormat="1" x14ac:dyDescent="0.2">
      <c r="C180" s="416">
        <v>188</v>
      </c>
      <c r="D180" s="416" t="s">
        <v>2149</v>
      </c>
      <c r="E180" s="416" t="s">
        <v>2150</v>
      </c>
      <c r="F180" s="416" t="str">
        <f>VLOOKUP(C180,Sheet2!$C$3:F$558,4,0)</f>
        <v>دفتر جنوب تهران</v>
      </c>
      <c r="G180" s="416" t="s">
        <v>983</v>
      </c>
    </row>
    <row r="181" spans="3:7" s="416" customFormat="1" x14ac:dyDescent="0.2">
      <c r="C181" s="416">
        <v>189</v>
      </c>
      <c r="D181" s="416" t="s">
        <v>2113</v>
      </c>
      <c r="E181" s="416" t="s">
        <v>227</v>
      </c>
      <c r="F181" s="416" t="str">
        <f>VLOOKUP(C181,Sheet2!$C$3:F$558,4,0)</f>
        <v xml:space="preserve"> دفتر جنوب شرق تهران</v>
      </c>
      <c r="G181" s="416" t="s">
        <v>983</v>
      </c>
    </row>
    <row r="182" spans="3:7" s="416" customFormat="1" x14ac:dyDescent="0.2">
      <c r="C182" s="416">
        <v>190</v>
      </c>
      <c r="D182" s="416" t="s">
        <v>2137</v>
      </c>
      <c r="E182" s="416" t="s">
        <v>2138</v>
      </c>
      <c r="F182" s="416" t="str">
        <f>VLOOKUP(C182,Sheet2!$C$3:F$558,4,0)</f>
        <v>دفتر شمال شرق تهران</v>
      </c>
      <c r="G182" s="416" t="s">
        <v>983</v>
      </c>
    </row>
    <row r="183" spans="3:7" s="416" customFormat="1" x14ac:dyDescent="0.2">
      <c r="C183" s="416">
        <v>191</v>
      </c>
      <c r="D183" s="416" t="s">
        <v>694</v>
      </c>
      <c r="E183" s="416" t="s">
        <v>2192</v>
      </c>
      <c r="F183" s="416" t="str">
        <f>VLOOKUP(C183,Sheet2!$C$3:F$558,4,0)</f>
        <v>دفتر شمال شرق تهران</v>
      </c>
      <c r="G183" s="416" t="s">
        <v>983</v>
      </c>
    </row>
    <row r="184" spans="3:7" s="416" customFormat="1" x14ac:dyDescent="0.2">
      <c r="C184" s="416">
        <v>192</v>
      </c>
      <c r="D184" s="416" t="s">
        <v>259</v>
      </c>
      <c r="E184" s="416" t="s">
        <v>2216</v>
      </c>
      <c r="F184" s="416" t="str">
        <f>VLOOKUP(C184,Sheet2!$C$3:F$558,4,0)</f>
        <v>دفتر شمال شرق تهران</v>
      </c>
      <c r="G184" s="416" t="s">
        <v>983</v>
      </c>
    </row>
    <row r="185" spans="3:7" s="416" customFormat="1" x14ac:dyDescent="0.2">
      <c r="C185" s="416">
        <v>193</v>
      </c>
      <c r="D185" s="416" t="s">
        <v>2063</v>
      </c>
      <c r="E185" s="416" t="s">
        <v>674</v>
      </c>
      <c r="F185" s="416" t="str">
        <f>VLOOKUP(C185,Sheet2!$C$3:F$558,4,0)</f>
        <v>دفتر شمال شرق تهران</v>
      </c>
      <c r="G185" s="416" t="s">
        <v>983</v>
      </c>
    </row>
    <row r="186" spans="3:7" s="416" customFormat="1" x14ac:dyDescent="0.2">
      <c r="C186" s="416">
        <v>194</v>
      </c>
      <c r="D186" s="416" t="s">
        <v>259</v>
      </c>
      <c r="E186" s="416" t="s">
        <v>2124</v>
      </c>
      <c r="F186" s="416" t="str">
        <f>VLOOKUP(C186,Sheet2!$C$3:F$558,4,0)</f>
        <v xml:space="preserve"> دفتر جنوب شرق تهران</v>
      </c>
      <c r="G186" s="416" t="s">
        <v>983</v>
      </c>
    </row>
    <row r="187" spans="3:7" s="416" customFormat="1" x14ac:dyDescent="0.2">
      <c r="C187" s="416">
        <v>195</v>
      </c>
      <c r="D187" s="416" t="s">
        <v>135</v>
      </c>
      <c r="E187" s="416" t="s">
        <v>2124</v>
      </c>
      <c r="F187" s="416" t="str">
        <f>VLOOKUP(C187,Sheet2!$C$3:F$558,4,0)</f>
        <v xml:space="preserve"> دفتر جنوب شرق تهران</v>
      </c>
      <c r="G187" s="416" t="s">
        <v>983</v>
      </c>
    </row>
    <row r="188" spans="3:7" s="416" customFormat="1" x14ac:dyDescent="0.2">
      <c r="C188" s="416">
        <v>196</v>
      </c>
      <c r="D188" s="416" t="s">
        <v>435</v>
      </c>
      <c r="E188" s="416" t="s">
        <v>2060</v>
      </c>
      <c r="F188" s="416" t="str">
        <f>VLOOKUP(C188,Sheet2!$C$3:F$558,4,0)</f>
        <v xml:space="preserve"> دفتر جنوب شرق تهران</v>
      </c>
      <c r="G188" s="416" t="s">
        <v>983</v>
      </c>
    </row>
    <row r="189" spans="3:7" s="416" customFormat="1" x14ac:dyDescent="0.2">
      <c r="C189" s="416">
        <v>197</v>
      </c>
      <c r="D189" s="416" t="s">
        <v>2160</v>
      </c>
      <c r="E189" s="416" t="s">
        <v>1215</v>
      </c>
      <c r="F189" s="416" t="str">
        <f>VLOOKUP(C189,Sheet2!$C$3:F$558,4,0)</f>
        <v xml:space="preserve"> دفتر جنوب شرق تهران</v>
      </c>
      <c r="G189" s="416" t="s">
        <v>983</v>
      </c>
    </row>
    <row r="190" spans="3:7" s="416" customFormat="1" x14ac:dyDescent="0.2">
      <c r="C190" s="416">
        <v>198</v>
      </c>
      <c r="D190" s="416" t="s">
        <v>410</v>
      </c>
      <c r="E190" s="416" t="s">
        <v>2097</v>
      </c>
      <c r="F190" s="416" t="str">
        <f>VLOOKUP(C190,Sheet2!$C$3:F$558,4,0)</f>
        <v>دفتر غرب تهران</v>
      </c>
      <c r="G190" s="416" t="s">
        <v>983</v>
      </c>
    </row>
    <row r="191" spans="3:7" s="416" customFormat="1" x14ac:dyDescent="0.2">
      <c r="C191" s="416">
        <v>199</v>
      </c>
      <c r="D191" s="416" t="s">
        <v>131</v>
      </c>
      <c r="E191" s="416" t="s">
        <v>741</v>
      </c>
      <c r="F191" s="416" t="str">
        <f>VLOOKUP(C191,Sheet2!$C$3:F$558,4,0)</f>
        <v xml:space="preserve"> دفتر جنوب شرق تهران</v>
      </c>
      <c r="G191" s="416" t="s">
        <v>983</v>
      </c>
    </row>
    <row r="192" spans="3:7" s="416" customFormat="1" x14ac:dyDescent="0.2">
      <c r="C192" s="416">
        <v>200</v>
      </c>
      <c r="D192" s="416" t="s">
        <v>1387</v>
      </c>
      <c r="E192" s="416" t="s">
        <v>2195</v>
      </c>
      <c r="F192" s="416" t="str">
        <f>VLOOKUP(C192,Sheet2!$C$3:F$558,4,0)</f>
        <v>دفتر غرب تهران</v>
      </c>
      <c r="G192" s="416" t="s">
        <v>983</v>
      </c>
    </row>
    <row r="193" spans="3:7" s="416" customFormat="1" x14ac:dyDescent="0.2">
      <c r="C193" s="416">
        <v>201</v>
      </c>
      <c r="D193" s="416" t="s">
        <v>209</v>
      </c>
      <c r="E193" s="416" t="s">
        <v>1465</v>
      </c>
      <c r="F193" s="416" t="str">
        <f>VLOOKUP(C193,Sheet2!$C$3:F$558,4,0)</f>
        <v>دفتر غرب تهران</v>
      </c>
      <c r="G193" s="416" t="s">
        <v>983</v>
      </c>
    </row>
    <row r="194" spans="3:7" s="416" customFormat="1" x14ac:dyDescent="0.2">
      <c r="C194" s="416">
        <v>202</v>
      </c>
      <c r="D194" s="416" t="s">
        <v>2146</v>
      </c>
      <c r="E194" s="416" t="s">
        <v>745</v>
      </c>
      <c r="F194" s="416" t="str">
        <f>VLOOKUP(C194,Sheet2!$C$3:F$558,4,0)</f>
        <v xml:space="preserve"> دفتر جنوب شرق تهران</v>
      </c>
      <c r="G194" s="416" t="s">
        <v>983</v>
      </c>
    </row>
    <row r="195" spans="3:7" s="416" customFormat="1" x14ac:dyDescent="0.2">
      <c r="C195" s="416">
        <v>203</v>
      </c>
      <c r="D195" s="416" t="s">
        <v>2141</v>
      </c>
      <c r="E195" s="416" t="s">
        <v>872</v>
      </c>
      <c r="F195" s="416" t="str">
        <f>VLOOKUP(C195,Sheet2!$C$3:F$558,4,0)</f>
        <v>دفتر غرب تهران</v>
      </c>
      <c r="G195" s="416" t="s">
        <v>983</v>
      </c>
    </row>
    <row r="196" spans="3:7" s="416" customFormat="1" x14ac:dyDescent="0.2">
      <c r="C196" s="416">
        <v>204</v>
      </c>
      <c r="D196" s="416" t="s">
        <v>946</v>
      </c>
      <c r="E196" s="416" t="s">
        <v>2180</v>
      </c>
      <c r="F196" s="416" t="str">
        <f>VLOOKUP(C196,Sheet2!$C$3:F$558,4,0)</f>
        <v>دفتر غرب تهران</v>
      </c>
      <c r="G196" s="416" t="s">
        <v>2181</v>
      </c>
    </row>
    <row r="197" spans="3:7" s="416" customFormat="1" x14ac:dyDescent="0.2">
      <c r="C197" s="416">
        <v>205</v>
      </c>
      <c r="D197" s="416" t="s">
        <v>2108</v>
      </c>
      <c r="E197" s="416" t="s">
        <v>120</v>
      </c>
      <c r="F197" s="416" t="str">
        <f>VLOOKUP(C197,Sheet2!$C$3:F$558,4,0)</f>
        <v>دفتر غرب تهران</v>
      </c>
      <c r="G197" s="416" t="s">
        <v>983</v>
      </c>
    </row>
    <row r="198" spans="3:7" s="416" customFormat="1" x14ac:dyDescent="0.2">
      <c r="C198" s="416">
        <v>206</v>
      </c>
      <c r="D198" s="416" t="s">
        <v>2076</v>
      </c>
      <c r="E198" s="416" t="s">
        <v>2077</v>
      </c>
      <c r="F198" s="416" t="str">
        <f>VLOOKUP(C198,Sheet2!$C$3:F$558,4,0)</f>
        <v>دفتر غرب تهران</v>
      </c>
      <c r="G198" s="416" t="s">
        <v>983</v>
      </c>
    </row>
    <row r="199" spans="3:7" s="416" customFormat="1" x14ac:dyDescent="0.2">
      <c r="C199" s="416">
        <v>207</v>
      </c>
      <c r="D199" s="416" t="s">
        <v>593</v>
      </c>
      <c r="E199" s="416" t="s">
        <v>2073</v>
      </c>
      <c r="F199" s="416" t="str">
        <f>VLOOKUP(C199,Sheet2!$C$3:F$558,4,0)</f>
        <v xml:space="preserve"> دفتر جنوب شرق تهران</v>
      </c>
      <c r="G199" s="416" t="s">
        <v>983</v>
      </c>
    </row>
    <row r="200" spans="3:7" s="416" customFormat="1" x14ac:dyDescent="0.2">
      <c r="C200" s="416">
        <v>208</v>
      </c>
      <c r="D200" s="416" t="s">
        <v>99</v>
      </c>
      <c r="E200" s="416" t="s">
        <v>2090</v>
      </c>
      <c r="F200" s="416" t="str">
        <f>VLOOKUP(C200,Sheet2!$C$3:F$558,4,0)</f>
        <v xml:space="preserve"> دفتر جنوب شرق تهران</v>
      </c>
      <c r="G200" s="416" t="s">
        <v>983</v>
      </c>
    </row>
    <row r="201" spans="3:7" s="416" customFormat="1" x14ac:dyDescent="0.2">
      <c r="C201" s="416">
        <v>210</v>
      </c>
      <c r="D201" s="416" t="s">
        <v>135</v>
      </c>
      <c r="E201" s="416" t="s">
        <v>2054</v>
      </c>
      <c r="F201" s="416" t="str">
        <f>VLOOKUP(C201,Sheet2!$C$3:F$558,4,0)</f>
        <v>دفتر شمال شرق تهران</v>
      </c>
      <c r="G201" s="416" t="s">
        <v>983</v>
      </c>
    </row>
    <row r="202" spans="3:7" s="416" customFormat="1" x14ac:dyDescent="0.2">
      <c r="C202" s="416">
        <v>211</v>
      </c>
      <c r="D202" s="416" t="s">
        <v>99</v>
      </c>
      <c r="E202" s="416" t="s">
        <v>2166</v>
      </c>
      <c r="F202" s="416" t="str">
        <f>VLOOKUP(C202,Sheet2!$C$3:F$558,4,0)</f>
        <v>دفتر شمال شرق تهران</v>
      </c>
      <c r="G202" s="416" t="s">
        <v>983</v>
      </c>
    </row>
    <row r="203" spans="3:7" s="416" customFormat="1" x14ac:dyDescent="0.2">
      <c r="C203" s="416">
        <v>212</v>
      </c>
      <c r="D203" s="416" t="s">
        <v>435</v>
      </c>
      <c r="E203" s="416" t="s">
        <v>2189</v>
      </c>
      <c r="F203" s="416" t="str">
        <f>VLOOKUP(C203,Sheet2!$C$3:F$558,4,0)</f>
        <v>دفتر شمال شرق تهران</v>
      </c>
      <c r="G203" s="416" t="s">
        <v>983</v>
      </c>
    </row>
    <row r="204" spans="3:7" s="416" customFormat="1" x14ac:dyDescent="0.2">
      <c r="C204" s="416">
        <v>213</v>
      </c>
      <c r="D204" s="416" t="s">
        <v>298</v>
      </c>
      <c r="E204" s="416" t="s">
        <v>649</v>
      </c>
      <c r="F204" s="416" t="str">
        <f>VLOOKUP(C204,Sheet2!$C$3:F$558,4,0)</f>
        <v>دفتر غرب تهران</v>
      </c>
      <c r="G204" s="416" t="s">
        <v>983</v>
      </c>
    </row>
    <row r="205" spans="3:7" s="416" customFormat="1" x14ac:dyDescent="0.2">
      <c r="C205" s="416">
        <v>214</v>
      </c>
      <c r="D205" s="416" t="s">
        <v>244</v>
      </c>
      <c r="E205" s="416" t="s">
        <v>1864</v>
      </c>
      <c r="F205" s="416" t="str">
        <f>VLOOKUP(C205,Sheet2!$C$3:F$558,4,0)</f>
        <v xml:space="preserve"> دفتر جنوب شرق تهران</v>
      </c>
      <c r="G205" s="416" t="s">
        <v>983</v>
      </c>
    </row>
    <row r="206" spans="3:7" s="416" customFormat="1" x14ac:dyDescent="0.2">
      <c r="C206" s="416">
        <v>215</v>
      </c>
      <c r="D206" s="416" t="s">
        <v>259</v>
      </c>
      <c r="E206" s="416" t="s">
        <v>2222</v>
      </c>
      <c r="F206" s="416" t="str">
        <f>VLOOKUP(C206,Sheet2!$C$3:F$558,4,0)</f>
        <v xml:space="preserve"> دفتر جنوب شرق تهران</v>
      </c>
      <c r="G206" s="416" t="s">
        <v>983</v>
      </c>
    </row>
    <row r="207" spans="3:7" s="416" customFormat="1" x14ac:dyDescent="0.2">
      <c r="C207" s="416">
        <v>216</v>
      </c>
      <c r="D207" s="416" t="s">
        <v>410</v>
      </c>
      <c r="E207" s="416" t="s">
        <v>2066</v>
      </c>
      <c r="F207" s="416" t="str">
        <f>VLOOKUP(C207,Sheet2!$C$3:F$558,4,0)</f>
        <v>دفتر غرب تهران</v>
      </c>
      <c r="G207" s="416" t="s">
        <v>983</v>
      </c>
    </row>
    <row r="208" spans="3:7" s="416" customFormat="1" x14ac:dyDescent="0.2">
      <c r="C208" s="416">
        <v>217</v>
      </c>
      <c r="D208" s="416" t="s">
        <v>2115</v>
      </c>
      <c r="E208" s="416" t="s">
        <v>277</v>
      </c>
      <c r="F208" s="416" t="str">
        <f>VLOOKUP(C208,Sheet2!$C$3:F$558,4,0)</f>
        <v>دفتر غرب تهران</v>
      </c>
      <c r="G208" s="416" t="s">
        <v>983</v>
      </c>
    </row>
    <row r="209" spans="3:7" s="416" customFormat="1" x14ac:dyDescent="0.2">
      <c r="C209" s="416">
        <v>218</v>
      </c>
      <c r="D209" s="416" t="s">
        <v>85</v>
      </c>
      <c r="E209" s="416" t="s">
        <v>2198</v>
      </c>
      <c r="F209" s="416" t="str">
        <f>VLOOKUP(C209,Sheet2!$C$3:F$558,4,0)</f>
        <v>دفتر غرب تهران</v>
      </c>
      <c r="G209" s="416" t="s">
        <v>983</v>
      </c>
    </row>
    <row r="210" spans="3:7" s="416" customFormat="1" x14ac:dyDescent="0.2">
      <c r="C210" s="416">
        <v>219</v>
      </c>
      <c r="D210" s="416" t="s">
        <v>410</v>
      </c>
      <c r="E210" s="416" t="s">
        <v>1976</v>
      </c>
      <c r="F210" s="416" t="str">
        <f>VLOOKUP(C210,Sheet2!$C$3:F$558,4,0)</f>
        <v xml:space="preserve"> دفتر جنوب شرق تهران</v>
      </c>
      <c r="G210" s="416" t="s">
        <v>983</v>
      </c>
    </row>
    <row r="211" spans="3:7" s="416" customFormat="1" x14ac:dyDescent="0.2">
      <c r="C211" s="416">
        <v>220</v>
      </c>
      <c r="D211" s="416" t="s">
        <v>148</v>
      </c>
      <c r="E211" s="416" t="s">
        <v>2153</v>
      </c>
      <c r="F211" s="416" t="str">
        <f>VLOOKUP(C211,Sheet2!$C$3:F$558,4,0)</f>
        <v>دفتر جنوب تهران</v>
      </c>
      <c r="G211" s="416" t="s">
        <v>983</v>
      </c>
    </row>
    <row r="212" spans="3:7" s="416" customFormat="1" x14ac:dyDescent="0.2">
      <c r="C212" s="416">
        <v>221</v>
      </c>
      <c r="D212" s="416" t="s">
        <v>1289</v>
      </c>
      <c r="E212" s="416" t="s">
        <v>2131</v>
      </c>
      <c r="F212" s="416" t="str">
        <f>VLOOKUP(C212,Sheet2!$C$3:F$558,4,0)</f>
        <v>دفتر شمال شرق تهران</v>
      </c>
      <c r="G212" s="416" t="s">
        <v>983</v>
      </c>
    </row>
    <row r="213" spans="3:7" hidden="1" x14ac:dyDescent="0.2">
      <c r="C213" s="417">
        <v>228</v>
      </c>
      <c r="D213" s="417" t="s">
        <v>309</v>
      </c>
      <c r="E213" s="417" t="s">
        <v>310</v>
      </c>
      <c r="F213" t="str">
        <f>VLOOKUP(C213,Sheet2!$C$3:F$558,4,0)</f>
        <v>سمنان</v>
      </c>
      <c r="G213" s="417" t="s">
        <v>303</v>
      </c>
    </row>
    <row r="214" spans="3:7" hidden="1" x14ac:dyDescent="0.2">
      <c r="C214" s="417">
        <v>229</v>
      </c>
      <c r="D214" s="417" t="s">
        <v>85</v>
      </c>
      <c r="E214" s="417" t="s">
        <v>305</v>
      </c>
      <c r="F214" t="str">
        <f>VLOOKUP(C214,Sheet2!$C$3:F$558,4,0)</f>
        <v>سمنان</v>
      </c>
      <c r="G214" s="417" t="s">
        <v>303</v>
      </c>
    </row>
    <row r="215" spans="3:7" hidden="1" x14ac:dyDescent="0.2">
      <c r="C215" s="417">
        <v>230</v>
      </c>
      <c r="D215" s="417" t="s">
        <v>158</v>
      </c>
      <c r="E215" s="417" t="s">
        <v>312</v>
      </c>
      <c r="F215" t="str">
        <f>VLOOKUP(C215,Sheet2!$C$3:F$558,4,0)</f>
        <v>سمنان</v>
      </c>
      <c r="G215" s="417" t="s">
        <v>303</v>
      </c>
    </row>
    <row r="216" spans="3:7" hidden="1" x14ac:dyDescent="0.2">
      <c r="C216" s="417">
        <v>231</v>
      </c>
      <c r="D216" s="417" t="s">
        <v>230</v>
      </c>
      <c r="E216" s="417" t="s">
        <v>307</v>
      </c>
      <c r="F216" t="str">
        <f>VLOOKUP(C216,Sheet2!$C$3:F$558,4,0)</f>
        <v>سمنان</v>
      </c>
      <c r="G216" s="417" t="s">
        <v>303</v>
      </c>
    </row>
    <row r="217" spans="3:7" hidden="1" x14ac:dyDescent="0.2">
      <c r="C217" s="417">
        <v>232</v>
      </c>
      <c r="D217" s="417" t="s">
        <v>314</v>
      </c>
      <c r="E217" s="417" t="s">
        <v>315</v>
      </c>
      <c r="F217" t="str">
        <f>VLOOKUP(C217,Sheet2!$C$3:F$558,4,0)</f>
        <v>سمنان</v>
      </c>
      <c r="G217" s="417" t="s">
        <v>303</v>
      </c>
    </row>
    <row r="218" spans="3:7" hidden="1" x14ac:dyDescent="0.2">
      <c r="C218" s="417">
        <v>235</v>
      </c>
      <c r="D218" s="417" t="s">
        <v>1217</v>
      </c>
      <c r="E218" s="417" t="s">
        <v>1218</v>
      </c>
      <c r="F218" t="str">
        <f>VLOOKUP(C218,Sheet2!$C$3:F$558,4,0)</f>
        <v>مازندران</v>
      </c>
      <c r="G218" s="417" t="s">
        <v>1150</v>
      </c>
    </row>
    <row r="219" spans="3:7" hidden="1" x14ac:dyDescent="0.2">
      <c r="C219" s="417">
        <v>236</v>
      </c>
      <c r="D219" s="417" t="s">
        <v>1213</v>
      </c>
      <c r="E219" s="417" t="s">
        <v>120</v>
      </c>
      <c r="F219" t="str">
        <f>VLOOKUP(C219,Sheet2!$C$3:F$558,4,0)</f>
        <v>مازندران</v>
      </c>
      <c r="G219" s="417" t="s">
        <v>1150</v>
      </c>
    </row>
    <row r="220" spans="3:7" hidden="1" x14ac:dyDescent="0.2">
      <c r="C220" s="417">
        <v>237</v>
      </c>
      <c r="D220" s="417" t="s">
        <v>1187</v>
      </c>
      <c r="E220" s="417" t="s">
        <v>227</v>
      </c>
      <c r="F220" t="str">
        <f>VLOOKUP(C220,Sheet2!$C$3:F$558,4,0)</f>
        <v>مازندران</v>
      </c>
      <c r="G220" s="417" t="s">
        <v>1150</v>
      </c>
    </row>
    <row r="221" spans="3:7" hidden="1" x14ac:dyDescent="0.2">
      <c r="C221" s="417">
        <v>238</v>
      </c>
      <c r="D221" s="417" t="s">
        <v>1184</v>
      </c>
      <c r="E221" s="417" t="s">
        <v>1211</v>
      </c>
      <c r="F221" t="str">
        <f>VLOOKUP(C221,Sheet2!$C$3:F$558,4,0)</f>
        <v>مازندران</v>
      </c>
      <c r="G221" s="417" t="s">
        <v>1150</v>
      </c>
    </row>
    <row r="222" spans="3:7" hidden="1" x14ac:dyDescent="0.2">
      <c r="C222" s="417">
        <v>239</v>
      </c>
      <c r="D222" s="417" t="s">
        <v>732</v>
      </c>
      <c r="E222" s="417" t="s">
        <v>1179</v>
      </c>
      <c r="F222" t="str">
        <f>VLOOKUP(C222,Sheet2!$C$3:F$558,4,0)</f>
        <v>مازندران</v>
      </c>
      <c r="G222" s="417" t="s">
        <v>1150</v>
      </c>
    </row>
    <row r="223" spans="3:7" hidden="1" x14ac:dyDescent="0.2">
      <c r="C223" s="417">
        <v>240</v>
      </c>
      <c r="D223" s="417" t="s">
        <v>115</v>
      </c>
      <c r="E223" s="417" t="s">
        <v>1234</v>
      </c>
      <c r="F223" t="str">
        <f>VLOOKUP(C223,Sheet2!$C$3:F$558,4,0)</f>
        <v>مازندران</v>
      </c>
      <c r="G223" s="417" t="s">
        <v>1150</v>
      </c>
    </row>
    <row r="224" spans="3:7" hidden="1" x14ac:dyDescent="0.2">
      <c r="C224" s="417">
        <v>241</v>
      </c>
      <c r="D224" s="417" t="s">
        <v>1236</v>
      </c>
      <c r="E224" s="417" t="s">
        <v>1237</v>
      </c>
      <c r="F224" t="str">
        <f>VLOOKUP(C224,Sheet2!$C$3:F$558,4,0)</f>
        <v>مازندران</v>
      </c>
      <c r="G224" s="417" t="s">
        <v>1150</v>
      </c>
    </row>
    <row r="225" spans="3:7" hidden="1" x14ac:dyDescent="0.2">
      <c r="C225" s="417">
        <v>242</v>
      </c>
      <c r="D225" s="417" t="s">
        <v>209</v>
      </c>
      <c r="E225" s="417" t="s">
        <v>1197</v>
      </c>
      <c r="F225" t="str">
        <f>VLOOKUP(C225,Sheet2!$C$3:F$558,4,0)</f>
        <v>مازندران</v>
      </c>
      <c r="G225" s="417" t="s">
        <v>1150</v>
      </c>
    </row>
    <row r="226" spans="3:7" hidden="1" x14ac:dyDescent="0.2">
      <c r="C226" s="417">
        <v>243</v>
      </c>
      <c r="D226" s="417" t="s">
        <v>85</v>
      </c>
      <c r="E226" s="417" t="s">
        <v>1199</v>
      </c>
      <c r="F226" t="str">
        <f>VLOOKUP(C226,Sheet2!$C$3:F$558,4,0)</f>
        <v>مازندران</v>
      </c>
      <c r="G226" s="417" t="s">
        <v>1150</v>
      </c>
    </row>
    <row r="227" spans="3:7" hidden="1" x14ac:dyDescent="0.2">
      <c r="C227" s="417">
        <v>244</v>
      </c>
      <c r="D227" s="417" t="s">
        <v>327</v>
      </c>
      <c r="E227" s="417" t="s">
        <v>1232</v>
      </c>
      <c r="F227" t="str">
        <f>VLOOKUP(C227,Sheet2!$C$3:F$558,4,0)</f>
        <v>مازندران</v>
      </c>
      <c r="G227" s="417" t="s">
        <v>1150</v>
      </c>
    </row>
    <row r="228" spans="3:7" hidden="1" x14ac:dyDescent="0.2">
      <c r="C228" s="417">
        <v>245</v>
      </c>
      <c r="D228" s="417" t="s">
        <v>1225</v>
      </c>
      <c r="E228" s="417" t="s">
        <v>1226</v>
      </c>
      <c r="F228" t="str">
        <f>VLOOKUP(C228,Sheet2!$C$3:F$558,4,0)</f>
        <v>مازندران</v>
      </c>
      <c r="G228" s="417" t="s">
        <v>1150</v>
      </c>
    </row>
    <row r="229" spans="3:7" hidden="1" x14ac:dyDescent="0.2">
      <c r="C229" s="417">
        <v>246</v>
      </c>
      <c r="D229" s="417" t="s">
        <v>1230</v>
      </c>
      <c r="E229" s="417" t="s">
        <v>292</v>
      </c>
      <c r="F229" t="str">
        <f>VLOOKUP(C229,Sheet2!$C$3:F$558,4,0)</f>
        <v>مازندران</v>
      </c>
      <c r="G229" s="417" t="s">
        <v>1150</v>
      </c>
    </row>
    <row r="230" spans="3:7" hidden="1" x14ac:dyDescent="0.2">
      <c r="C230" s="417">
        <v>247</v>
      </c>
      <c r="D230" s="417" t="s">
        <v>279</v>
      </c>
      <c r="E230" s="417" t="s">
        <v>414</v>
      </c>
      <c r="F230" t="str">
        <f>VLOOKUP(C230,Sheet2!$C$3:F$558,4,0)</f>
        <v>مازندران</v>
      </c>
      <c r="G230" s="417" t="s">
        <v>1150</v>
      </c>
    </row>
    <row r="231" spans="3:7" hidden="1" x14ac:dyDescent="0.2">
      <c r="C231" s="417">
        <v>248</v>
      </c>
      <c r="D231" s="417" t="s">
        <v>1207</v>
      </c>
      <c r="E231" s="417" t="s">
        <v>1208</v>
      </c>
      <c r="F231" t="str">
        <f>VLOOKUP(C231,Sheet2!$C$3:F$558,4,0)</f>
        <v>مازندران</v>
      </c>
      <c r="G231" s="417" t="s">
        <v>1150</v>
      </c>
    </row>
    <row r="232" spans="3:7" hidden="1" x14ac:dyDescent="0.2">
      <c r="C232" s="417">
        <v>249</v>
      </c>
      <c r="D232" s="417" t="s">
        <v>1189</v>
      </c>
      <c r="E232" s="417" t="s">
        <v>1190</v>
      </c>
      <c r="F232" t="str">
        <f>VLOOKUP(C232,Sheet2!$C$3:F$558,4,0)</f>
        <v>مازندران</v>
      </c>
      <c r="G232" s="417" t="s">
        <v>1150</v>
      </c>
    </row>
    <row r="233" spans="3:7" hidden="1" x14ac:dyDescent="0.2">
      <c r="C233" s="417">
        <v>250</v>
      </c>
      <c r="D233" s="417" t="s">
        <v>141</v>
      </c>
      <c r="E233" s="417" t="s">
        <v>1223</v>
      </c>
      <c r="F233" t="str">
        <f>VLOOKUP(C233,Sheet2!$C$3:F$558,4,0)</f>
        <v>مازندران</v>
      </c>
      <c r="G233" s="417" t="s">
        <v>1150</v>
      </c>
    </row>
    <row r="234" spans="3:7" hidden="1" x14ac:dyDescent="0.2">
      <c r="C234" s="417">
        <v>251</v>
      </c>
      <c r="D234" s="417" t="s">
        <v>158</v>
      </c>
      <c r="E234" s="417" t="s">
        <v>1221</v>
      </c>
      <c r="F234" t="str">
        <f>VLOOKUP(C234,Sheet2!$C$3:F$558,4,0)</f>
        <v>مازندران</v>
      </c>
      <c r="G234" s="417" t="s">
        <v>1150</v>
      </c>
    </row>
    <row r="235" spans="3:7" hidden="1" x14ac:dyDescent="0.2">
      <c r="C235" s="417">
        <v>252</v>
      </c>
      <c r="D235" s="417" t="s">
        <v>1192</v>
      </c>
      <c r="E235" s="417" t="s">
        <v>798</v>
      </c>
      <c r="F235" t="str">
        <f>VLOOKUP(C235,Sheet2!$C$3:F$558,4,0)</f>
        <v>مازندران</v>
      </c>
      <c r="G235" s="417" t="s">
        <v>1150</v>
      </c>
    </row>
    <row r="236" spans="3:7" hidden="1" x14ac:dyDescent="0.2">
      <c r="C236" s="417">
        <v>253</v>
      </c>
      <c r="D236" s="417" t="s">
        <v>248</v>
      </c>
      <c r="E236" s="417" t="s">
        <v>1135</v>
      </c>
      <c r="F236" t="str">
        <f>VLOOKUP(C236,Sheet2!$C$3:F$558,4,0)</f>
        <v>مازندران</v>
      </c>
      <c r="G236" s="417" t="s">
        <v>1150</v>
      </c>
    </row>
    <row r="237" spans="3:7" hidden="1" x14ac:dyDescent="0.2">
      <c r="C237" s="417">
        <v>254</v>
      </c>
      <c r="D237" s="417" t="s">
        <v>715</v>
      </c>
      <c r="E237" s="417" t="s">
        <v>1205</v>
      </c>
      <c r="F237" t="str">
        <f>VLOOKUP(C237,Sheet2!$C$3:F$558,4,0)</f>
        <v>مازندران</v>
      </c>
      <c r="G237" s="417" t="s">
        <v>1150</v>
      </c>
    </row>
    <row r="238" spans="3:7" hidden="1" x14ac:dyDescent="0.2">
      <c r="C238" s="417">
        <v>255</v>
      </c>
      <c r="D238" s="417" t="s">
        <v>760</v>
      </c>
      <c r="E238" s="417" t="s">
        <v>1215</v>
      </c>
      <c r="F238" t="str">
        <f>VLOOKUP(C238,Sheet2!$C$3:F$558,4,0)</f>
        <v>مازندران</v>
      </c>
      <c r="G238" s="417" t="s">
        <v>1150</v>
      </c>
    </row>
    <row r="239" spans="3:7" hidden="1" x14ac:dyDescent="0.2">
      <c r="C239" s="417">
        <v>256</v>
      </c>
      <c r="D239" s="417" t="s">
        <v>378</v>
      </c>
      <c r="E239" s="417" t="s">
        <v>1201</v>
      </c>
      <c r="F239" t="str">
        <f>VLOOKUP(C239,Sheet2!$C$3:F$558,4,0)</f>
        <v>مازندران</v>
      </c>
      <c r="G239" s="417" t="s">
        <v>1150</v>
      </c>
    </row>
    <row r="240" spans="3:7" hidden="1" x14ac:dyDescent="0.2">
      <c r="C240" s="417">
        <v>257</v>
      </c>
      <c r="D240" s="417" t="s">
        <v>158</v>
      </c>
      <c r="E240" s="417" t="s">
        <v>1203</v>
      </c>
      <c r="F240" t="str">
        <f>VLOOKUP(C240,Sheet2!$C$3:F$558,4,0)</f>
        <v>مازندران</v>
      </c>
      <c r="G240" s="417" t="s">
        <v>1150</v>
      </c>
    </row>
    <row r="241" spans="3:7" hidden="1" x14ac:dyDescent="0.2">
      <c r="C241" s="417">
        <v>258</v>
      </c>
      <c r="D241" s="417" t="s">
        <v>1194</v>
      </c>
      <c r="E241" s="417" t="s">
        <v>1195</v>
      </c>
      <c r="F241" t="str">
        <f>VLOOKUP(C241,Sheet2!$C$3:F$558,4,0)</f>
        <v>مازندران</v>
      </c>
      <c r="G241" s="417" t="s">
        <v>1150</v>
      </c>
    </row>
    <row r="242" spans="3:7" hidden="1" x14ac:dyDescent="0.2">
      <c r="C242" s="417">
        <v>259</v>
      </c>
      <c r="D242" s="417" t="s">
        <v>504</v>
      </c>
      <c r="E242" s="417" t="s">
        <v>1240</v>
      </c>
      <c r="F242" t="str">
        <f>VLOOKUP(C242,Sheet2!$C$3:F$558,4,0)</f>
        <v>مازندران</v>
      </c>
      <c r="G242" s="417" t="s">
        <v>1150</v>
      </c>
    </row>
    <row r="243" spans="3:7" hidden="1" x14ac:dyDescent="0.2">
      <c r="C243" s="417">
        <v>260</v>
      </c>
      <c r="D243" s="417" t="s">
        <v>1207</v>
      </c>
      <c r="E243" s="417" t="s">
        <v>1242</v>
      </c>
      <c r="F243" t="str">
        <f>VLOOKUP(C243,Sheet2!$C$3:F$558,4,0)</f>
        <v>مازندران</v>
      </c>
      <c r="G243" s="417" t="s">
        <v>1150</v>
      </c>
    </row>
    <row r="244" spans="3:7" hidden="1" x14ac:dyDescent="0.2">
      <c r="C244" s="417">
        <v>261</v>
      </c>
      <c r="D244" s="417" t="s">
        <v>1246</v>
      </c>
      <c r="E244" s="417" t="s">
        <v>1247</v>
      </c>
      <c r="F244" t="str">
        <f>VLOOKUP(C244,Sheet2!$C$3:F$558,4,0)</f>
        <v>مازندران</v>
      </c>
      <c r="G244" s="417" t="s">
        <v>1150</v>
      </c>
    </row>
    <row r="245" spans="3:7" hidden="1" x14ac:dyDescent="0.2">
      <c r="C245" s="417">
        <v>262</v>
      </c>
      <c r="D245" s="417" t="s">
        <v>111</v>
      </c>
      <c r="E245" s="417" t="s">
        <v>1249</v>
      </c>
      <c r="F245" t="str">
        <f>VLOOKUP(C245,Sheet2!$C$3:F$558,4,0)</f>
        <v>مازندران</v>
      </c>
      <c r="G245" s="417" t="s">
        <v>1150</v>
      </c>
    </row>
    <row r="246" spans="3:7" hidden="1" x14ac:dyDescent="0.2">
      <c r="C246" s="417">
        <v>263</v>
      </c>
      <c r="D246" s="417" t="s">
        <v>1251</v>
      </c>
      <c r="E246" s="417" t="s">
        <v>1252</v>
      </c>
      <c r="F246" t="str">
        <f>VLOOKUP(C246,Sheet2!$C$3:F$558,4,0)</f>
        <v>مازندران</v>
      </c>
      <c r="G246" s="417" t="s">
        <v>1150</v>
      </c>
    </row>
    <row r="247" spans="3:7" hidden="1" x14ac:dyDescent="0.2">
      <c r="C247" s="417">
        <v>264</v>
      </c>
      <c r="D247" s="417" t="s">
        <v>1265</v>
      </c>
      <c r="E247" s="417" t="s">
        <v>1266</v>
      </c>
      <c r="F247" t="str">
        <f>VLOOKUP(C247,Sheet2!$C$3:F$558,4,0)</f>
        <v>مازندران</v>
      </c>
      <c r="G247" s="417" t="s">
        <v>1150</v>
      </c>
    </row>
    <row r="248" spans="3:7" hidden="1" x14ac:dyDescent="0.2">
      <c r="C248" s="417">
        <v>265</v>
      </c>
      <c r="D248" s="417" t="s">
        <v>298</v>
      </c>
      <c r="E248" s="417" t="s">
        <v>1262</v>
      </c>
      <c r="F248" t="str">
        <f>VLOOKUP(C248,Sheet2!$C$3:F$558,4,0)</f>
        <v>مازندران</v>
      </c>
      <c r="G248" s="417" t="s">
        <v>1150</v>
      </c>
    </row>
    <row r="249" spans="3:7" hidden="1" x14ac:dyDescent="0.2">
      <c r="C249" s="417">
        <v>266</v>
      </c>
      <c r="D249" s="417" t="s">
        <v>135</v>
      </c>
      <c r="E249" s="417" t="s">
        <v>1254</v>
      </c>
      <c r="F249" t="str">
        <f>VLOOKUP(C249,Sheet2!$C$3:F$558,4,0)</f>
        <v>مازندران</v>
      </c>
      <c r="G249" s="417" t="s">
        <v>1150</v>
      </c>
    </row>
    <row r="250" spans="3:7" hidden="1" x14ac:dyDescent="0.2">
      <c r="C250" s="417">
        <v>267</v>
      </c>
      <c r="D250" s="417" t="s">
        <v>1259</v>
      </c>
      <c r="E250" s="417" t="s">
        <v>1260</v>
      </c>
      <c r="F250" t="str">
        <f>VLOOKUP(C250,Sheet2!$C$3:F$558,4,0)</f>
        <v>مازندران</v>
      </c>
      <c r="G250" s="417" t="s">
        <v>1150</v>
      </c>
    </row>
    <row r="251" spans="3:7" hidden="1" x14ac:dyDescent="0.2">
      <c r="C251" s="417">
        <v>268</v>
      </c>
      <c r="D251" s="417" t="s">
        <v>1256</v>
      </c>
      <c r="E251" s="417" t="s">
        <v>1257</v>
      </c>
      <c r="F251" t="str">
        <f>VLOOKUP(C251,Sheet2!$C$3:F$558,4,0)</f>
        <v>مازندران</v>
      </c>
      <c r="G251" s="417" t="s">
        <v>1150</v>
      </c>
    </row>
    <row r="252" spans="3:7" hidden="1" x14ac:dyDescent="0.2">
      <c r="C252" s="417">
        <v>269</v>
      </c>
      <c r="D252" s="417" t="s">
        <v>190</v>
      </c>
      <c r="E252" s="417" t="s">
        <v>1228</v>
      </c>
      <c r="F252" t="str">
        <f>VLOOKUP(C252,Sheet2!$C$3:F$558,4,0)</f>
        <v>مازندران</v>
      </c>
      <c r="G252" s="417" t="s">
        <v>1150</v>
      </c>
    </row>
    <row r="253" spans="3:7" hidden="1" x14ac:dyDescent="0.2">
      <c r="C253" s="417">
        <v>270</v>
      </c>
      <c r="D253" s="417" t="s">
        <v>216</v>
      </c>
      <c r="E253" s="417" t="s">
        <v>1244</v>
      </c>
      <c r="F253" t="str">
        <f>VLOOKUP(C253,Sheet2!$C$3:F$558,4,0)</f>
        <v>مازندران</v>
      </c>
      <c r="G253" s="417" t="s">
        <v>1150</v>
      </c>
    </row>
    <row r="254" spans="3:7" hidden="1" x14ac:dyDescent="0.2">
      <c r="C254" s="417">
        <v>271</v>
      </c>
      <c r="D254" s="417" t="s">
        <v>1268</v>
      </c>
      <c r="E254" s="417" t="s">
        <v>1269</v>
      </c>
      <c r="F254" t="str">
        <f>VLOOKUP(C254,Sheet2!$C$3:F$558,4,0)</f>
        <v>مازندران</v>
      </c>
      <c r="G254" s="417" t="s">
        <v>1150</v>
      </c>
    </row>
    <row r="255" spans="3:7" hidden="1" x14ac:dyDescent="0.2">
      <c r="C255" s="417">
        <v>272</v>
      </c>
      <c r="D255" s="417" t="s">
        <v>1268</v>
      </c>
      <c r="E255" s="417" t="s">
        <v>1271</v>
      </c>
      <c r="F255" t="str">
        <f>VLOOKUP(C255,Sheet2!$C$3:F$558,4,0)</f>
        <v>مازندران</v>
      </c>
      <c r="G255" s="417" t="s">
        <v>1150</v>
      </c>
    </row>
    <row r="256" spans="3:7" hidden="1" x14ac:dyDescent="0.2">
      <c r="C256" s="417">
        <v>273</v>
      </c>
      <c r="D256" s="417" t="s">
        <v>248</v>
      </c>
      <c r="E256" s="417" t="s">
        <v>1273</v>
      </c>
      <c r="F256" t="str">
        <f>VLOOKUP(C256,Sheet2!$C$3:F$558,4,0)</f>
        <v>مازندران</v>
      </c>
      <c r="G256" s="417" t="s">
        <v>1150</v>
      </c>
    </row>
    <row r="257" spans="3:7" hidden="1" x14ac:dyDescent="0.2">
      <c r="C257" s="417">
        <v>274</v>
      </c>
      <c r="D257" s="417" t="s">
        <v>1275</v>
      </c>
      <c r="E257" s="417" t="s">
        <v>1276</v>
      </c>
      <c r="F257" t="str">
        <f>VLOOKUP(C257,Sheet2!$C$3:F$558,4,0)</f>
        <v>مازندران</v>
      </c>
      <c r="G257" s="417" t="s">
        <v>1150</v>
      </c>
    </row>
    <row r="258" spans="3:7" hidden="1" x14ac:dyDescent="0.2">
      <c r="C258" s="417">
        <v>275</v>
      </c>
      <c r="D258" s="417" t="s">
        <v>456</v>
      </c>
      <c r="E258" s="417" t="s">
        <v>1282</v>
      </c>
      <c r="F258" t="str">
        <f>VLOOKUP(C258,Sheet2!$C$3:F$558,4,0)</f>
        <v>مازندران</v>
      </c>
      <c r="G258" s="417" t="s">
        <v>1150</v>
      </c>
    </row>
    <row r="259" spans="3:7" hidden="1" x14ac:dyDescent="0.2">
      <c r="C259" s="417">
        <v>276</v>
      </c>
      <c r="D259" s="417" t="s">
        <v>1284</v>
      </c>
      <c r="E259" s="417" t="s">
        <v>1285</v>
      </c>
      <c r="F259" t="str">
        <f>VLOOKUP(C259,Sheet2!$C$3:F$558,4,0)</f>
        <v>مازندران</v>
      </c>
      <c r="G259" s="417" t="s">
        <v>1150</v>
      </c>
    </row>
    <row r="260" spans="3:7" hidden="1" x14ac:dyDescent="0.2">
      <c r="C260" s="417">
        <v>277</v>
      </c>
      <c r="D260" s="417" t="s">
        <v>1279</v>
      </c>
      <c r="E260" s="417" t="s">
        <v>1280</v>
      </c>
      <c r="F260" t="str">
        <f>VLOOKUP(C260,Sheet2!$C$3:F$558,4,0)</f>
        <v>مازندران</v>
      </c>
      <c r="G260" s="417" t="s">
        <v>1150</v>
      </c>
    </row>
    <row r="261" spans="3:7" hidden="1" x14ac:dyDescent="0.2">
      <c r="C261" s="417">
        <v>278</v>
      </c>
      <c r="D261" s="417" t="s">
        <v>1287</v>
      </c>
      <c r="E261" s="417" t="s">
        <v>1288</v>
      </c>
      <c r="F261" t="str">
        <f>VLOOKUP(C261,Sheet2!$C$3:F$558,4,0)</f>
        <v>مازندران</v>
      </c>
      <c r="G261" s="417" t="s">
        <v>1150</v>
      </c>
    </row>
    <row r="262" spans="3:7" hidden="1" x14ac:dyDescent="0.2">
      <c r="C262" s="417">
        <v>279</v>
      </c>
      <c r="D262" s="417" t="s">
        <v>1289</v>
      </c>
      <c r="E262" s="417" t="s">
        <v>1290</v>
      </c>
      <c r="F262" t="str">
        <f>VLOOKUP(C262,Sheet2!$C$3:F$558,4,0)</f>
        <v>مازندران</v>
      </c>
      <c r="G262" s="417" t="s">
        <v>1150</v>
      </c>
    </row>
    <row r="263" spans="3:7" hidden="1" x14ac:dyDescent="0.2">
      <c r="C263" s="417">
        <v>280</v>
      </c>
      <c r="D263" s="417" t="s">
        <v>555</v>
      </c>
      <c r="E263" s="417" t="s">
        <v>1993</v>
      </c>
      <c r="F263" t="str">
        <f>VLOOKUP(C263,Sheet2!$C$3:F$558,4,0)</f>
        <v>گلستان</v>
      </c>
      <c r="G263" s="417" t="s">
        <v>1961</v>
      </c>
    </row>
    <row r="264" spans="3:7" hidden="1" x14ac:dyDescent="0.2">
      <c r="C264" s="417">
        <v>281</v>
      </c>
      <c r="D264" s="417" t="s">
        <v>488</v>
      </c>
      <c r="E264" s="417" t="s">
        <v>2027</v>
      </c>
      <c r="F264" t="str">
        <f>VLOOKUP(C264,Sheet2!$C$3:F$558,4,0)</f>
        <v>گلستان</v>
      </c>
      <c r="G264" s="417" t="s">
        <v>1961</v>
      </c>
    </row>
    <row r="265" spans="3:7" hidden="1" x14ac:dyDescent="0.2">
      <c r="C265" s="417">
        <v>282</v>
      </c>
      <c r="D265" s="417" t="s">
        <v>473</v>
      </c>
      <c r="E265" s="417" t="s">
        <v>2013</v>
      </c>
      <c r="F265" t="str">
        <f>VLOOKUP(C265,Sheet2!$C$3:F$558,4,0)</f>
        <v>گلستان</v>
      </c>
      <c r="G265" s="417" t="s">
        <v>1961</v>
      </c>
    </row>
    <row r="266" spans="3:7" hidden="1" x14ac:dyDescent="0.2">
      <c r="C266" s="417">
        <v>283</v>
      </c>
      <c r="D266" s="417" t="s">
        <v>2006</v>
      </c>
      <c r="E266" s="417" t="s">
        <v>2007</v>
      </c>
      <c r="F266" t="str">
        <f>VLOOKUP(C266,Sheet2!$C$3:F$558,4,0)</f>
        <v>گلستان</v>
      </c>
      <c r="G266" s="417" t="s">
        <v>1961</v>
      </c>
    </row>
    <row r="267" spans="3:7" hidden="1" x14ac:dyDescent="0.2">
      <c r="C267" s="417">
        <v>284</v>
      </c>
      <c r="D267" s="417" t="s">
        <v>488</v>
      </c>
      <c r="E267" s="417" t="s">
        <v>2015</v>
      </c>
      <c r="F267" t="str">
        <f>VLOOKUP(C267,Sheet2!$C$3:F$558,4,0)</f>
        <v>گلستان</v>
      </c>
      <c r="G267" s="417" t="s">
        <v>1961</v>
      </c>
    </row>
    <row r="268" spans="3:7" hidden="1" x14ac:dyDescent="0.2">
      <c r="C268" s="417">
        <v>285</v>
      </c>
      <c r="D268" s="417" t="s">
        <v>158</v>
      </c>
      <c r="E268" s="417" t="s">
        <v>120</v>
      </c>
      <c r="F268" t="str">
        <f>VLOOKUP(C268,Sheet2!$C$3:F$558,4,0)</f>
        <v>گلستان</v>
      </c>
      <c r="G268" s="417" t="s">
        <v>1961</v>
      </c>
    </row>
    <row r="269" spans="3:7" hidden="1" x14ac:dyDescent="0.2">
      <c r="C269" s="417">
        <v>286</v>
      </c>
      <c r="D269" s="417" t="s">
        <v>760</v>
      </c>
      <c r="E269" s="417" t="s">
        <v>1976</v>
      </c>
      <c r="F269" t="str">
        <f>VLOOKUP(C269,Sheet2!$C$3:F$558,4,0)</f>
        <v>گلستان</v>
      </c>
      <c r="G269" s="417" t="s">
        <v>1961</v>
      </c>
    </row>
    <row r="270" spans="3:7" hidden="1" x14ac:dyDescent="0.2">
      <c r="C270" s="417">
        <v>287</v>
      </c>
      <c r="D270" s="417" t="s">
        <v>2024</v>
      </c>
      <c r="E270" s="417" t="s">
        <v>2025</v>
      </c>
      <c r="F270" t="str">
        <f>VLOOKUP(C270,Sheet2!$C$3:F$558,4,0)</f>
        <v>گلستان</v>
      </c>
      <c r="G270" s="417" t="s">
        <v>1961</v>
      </c>
    </row>
    <row r="271" spans="3:7" hidden="1" x14ac:dyDescent="0.2">
      <c r="C271" s="417">
        <v>288</v>
      </c>
      <c r="D271" s="417" t="s">
        <v>1162</v>
      </c>
      <c r="E271" s="417" t="s">
        <v>2037</v>
      </c>
      <c r="F271" t="str">
        <f>VLOOKUP(C271,Sheet2!$C$3:F$558,4,0)</f>
        <v>گلستان</v>
      </c>
      <c r="G271" s="417" t="s">
        <v>1961</v>
      </c>
    </row>
    <row r="272" spans="3:7" hidden="1" x14ac:dyDescent="0.2">
      <c r="C272" s="417">
        <v>289</v>
      </c>
      <c r="D272" s="417" t="s">
        <v>2003</v>
      </c>
      <c r="E272" s="417" t="s">
        <v>2004</v>
      </c>
      <c r="F272" t="str">
        <f>VLOOKUP(C272,Sheet2!$C$3:F$558,4,0)</f>
        <v>گلستان</v>
      </c>
      <c r="G272" s="417" t="s">
        <v>1961</v>
      </c>
    </row>
    <row r="273" spans="3:7" hidden="1" x14ac:dyDescent="0.2">
      <c r="C273" s="417">
        <v>290</v>
      </c>
      <c r="D273" s="417" t="s">
        <v>158</v>
      </c>
      <c r="E273" s="417" t="s">
        <v>1986</v>
      </c>
      <c r="F273" t="str">
        <f>VLOOKUP(C273,Sheet2!$C$3:F$558,4,0)</f>
        <v>گلستان</v>
      </c>
      <c r="G273" s="417" t="s">
        <v>1961</v>
      </c>
    </row>
    <row r="274" spans="3:7" hidden="1" x14ac:dyDescent="0.2">
      <c r="C274" s="417">
        <v>291</v>
      </c>
      <c r="D274" s="417" t="s">
        <v>216</v>
      </c>
      <c r="E274" s="417" t="s">
        <v>2017</v>
      </c>
      <c r="F274" t="str">
        <f>VLOOKUP(C274,Sheet2!$C$3:F$558,4,0)</f>
        <v>گلستان</v>
      </c>
      <c r="G274" s="417" t="s">
        <v>1961</v>
      </c>
    </row>
    <row r="275" spans="3:7" hidden="1" x14ac:dyDescent="0.2">
      <c r="C275" s="417">
        <v>292</v>
      </c>
      <c r="D275" s="417" t="s">
        <v>435</v>
      </c>
      <c r="E275" s="417" t="s">
        <v>2035</v>
      </c>
      <c r="F275" t="str">
        <f>VLOOKUP(C275,Sheet2!$C$3:F$558,4,0)</f>
        <v>گلستان</v>
      </c>
      <c r="G275" s="417" t="s">
        <v>1961</v>
      </c>
    </row>
    <row r="276" spans="3:7" hidden="1" x14ac:dyDescent="0.2">
      <c r="C276" s="417">
        <v>293</v>
      </c>
      <c r="D276" s="417" t="s">
        <v>1979</v>
      </c>
      <c r="E276" s="417" t="s">
        <v>1394</v>
      </c>
      <c r="F276" t="str">
        <f>VLOOKUP(C276,Sheet2!$C$3:F$558,4,0)</f>
        <v>گلستان</v>
      </c>
      <c r="G276" s="417" t="s">
        <v>1961</v>
      </c>
    </row>
    <row r="277" spans="3:7" hidden="1" x14ac:dyDescent="0.2">
      <c r="C277" s="417">
        <v>294</v>
      </c>
      <c r="D277" s="417" t="s">
        <v>85</v>
      </c>
      <c r="E277" s="417" t="s">
        <v>2042</v>
      </c>
      <c r="F277" t="str">
        <f>VLOOKUP(C277,Sheet2!$C$3:F$558,4,0)</f>
        <v>گلستان</v>
      </c>
      <c r="G277" s="417" t="s">
        <v>1961</v>
      </c>
    </row>
    <row r="278" spans="3:7" hidden="1" x14ac:dyDescent="0.2">
      <c r="C278" s="417">
        <v>295</v>
      </c>
      <c r="D278" s="417" t="s">
        <v>294</v>
      </c>
      <c r="E278" s="417" t="s">
        <v>2029</v>
      </c>
      <c r="F278" t="str">
        <f>VLOOKUP(C278,Sheet2!$C$3:F$558,4,0)</f>
        <v>گلستان</v>
      </c>
      <c r="G278" s="417" t="s">
        <v>1961</v>
      </c>
    </row>
    <row r="279" spans="3:7" hidden="1" x14ac:dyDescent="0.2">
      <c r="C279" s="417">
        <v>284</v>
      </c>
      <c r="D279" s="417" t="s">
        <v>158</v>
      </c>
      <c r="E279" s="417" t="s">
        <v>2031</v>
      </c>
      <c r="F279" t="str">
        <f>VLOOKUP(C279,Sheet2!$C$3:F$558,4,0)</f>
        <v>گلستان</v>
      </c>
      <c r="G279" s="417" t="s">
        <v>1961</v>
      </c>
    </row>
    <row r="280" spans="3:7" hidden="1" x14ac:dyDescent="0.2">
      <c r="C280" s="417">
        <v>285</v>
      </c>
      <c r="D280" s="417" t="s">
        <v>1445</v>
      </c>
      <c r="E280" s="417" t="s">
        <v>319</v>
      </c>
      <c r="F280" t="str">
        <f>VLOOKUP(C280,Sheet2!$C$3:F$558,4,0)</f>
        <v>گلستان</v>
      </c>
      <c r="G280" s="417" t="s">
        <v>1961</v>
      </c>
    </row>
    <row r="281" spans="3:7" hidden="1" x14ac:dyDescent="0.2">
      <c r="C281" s="417">
        <v>301</v>
      </c>
      <c r="D281" s="417" t="s">
        <v>354</v>
      </c>
      <c r="E281" s="417" t="s">
        <v>355</v>
      </c>
      <c r="F281" t="str">
        <f>VLOOKUP(C281,Sheet2!$C$3:F$558,4,0)</f>
        <v>گیلان</v>
      </c>
      <c r="G281" s="417" t="s">
        <v>353</v>
      </c>
    </row>
    <row r="282" spans="3:7" hidden="1" x14ac:dyDescent="0.2">
      <c r="C282" s="417">
        <v>302</v>
      </c>
      <c r="D282" s="417" t="s">
        <v>270</v>
      </c>
      <c r="E282" s="417" t="s">
        <v>360</v>
      </c>
      <c r="F282" t="str">
        <f>VLOOKUP(C282,Sheet2!$C$3:F$558,4,0)</f>
        <v>گیلان</v>
      </c>
      <c r="G282" s="417" t="s">
        <v>353</v>
      </c>
    </row>
    <row r="283" spans="3:7" hidden="1" x14ac:dyDescent="0.2">
      <c r="C283" s="417">
        <v>303</v>
      </c>
      <c r="D283" s="417" t="s">
        <v>364</v>
      </c>
      <c r="E283" s="417" t="s">
        <v>365</v>
      </c>
      <c r="F283" t="str">
        <f>VLOOKUP(C283,Sheet2!$C$3:F$558,4,0)</f>
        <v>گیلان</v>
      </c>
      <c r="G283" s="417" t="s">
        <v>353</v>
      </c>
    </row>
    <row r="284" spans="3:7" hidden="1" x14ac:dyDescent="0.2">
      <c r="C284" s="417">
        <v>304</v>
      </c>
      <c r="D284" s="417" t="s">
        <v>135</v>
      </c>
      <c r="E284" s="417" t="s">
        <v>367</v>
      </c>
      <c r="F284" t="str">
        <f>VLOOKUP(C284,Sheet2!$C$3:F$558,4,0)</f>
        <v>گیلان</v>
      </c>
      <c r="G284" s="417" t="s">
        <v>353</v>
      </c>
    </row>
    <row r="285" spans="3:7" hidden="1" x14ac:dyDescent="0.2">
      <c r="C285" s="417">
        <v>305</v>
      </c>
      <c r="D285" s="417" t="s">
        <v>158</v>
      </c>
      <c r="E285" s="417" t="s">
        <v>369</v>
      </c>
      <c r="F285" t="str">
        <f>VLOOKUP(C285,Sheet2!$C$3:F$558,4,0)</f>
        <v>گیلان</v>
      </c>
      <c r="G285" s="417" t="s">
        <v>353</v>
      </c>
    </row>
    <row r="286" spans="3:7" hidden="1" x14ac:dyDescent="0.2">
      <c r="C286" s="417">
        <v>306</v>
      </c>
      <c r="D286" s="417" t="s">
        <v>371</v>
      </c>
      <c r="E286" s="417" t="s">
        <v>372</v>
      </c>
      <c r="F286" t="str">
        <f>VLOOKUP(C286,Sheet2!$C$3:F$558,4,0)</f>
        <v>گیلان</v>
      </c>
      <c r="G286" s="417" t="s">
        <v>353</v>
      </c>
    </row>
    <row r="287" spans="3:7" hidden="1" x14ac:dyDescent="0.2">
      <c r="C287" s="417">
        <v>307</v>
      </c>
      <c r="D287" s="417" t="s">
        <v>374</v>
      </c>
      <c r="E287" s="417" t="s">
        <v>375</v>
      </c>
      <c r="F287" t="str">
        <f>VLOOKUP(C287,Sheet2!$C$3:F$558,4,0)</f>
        <v>گیلان</v>
      </c>
      <c r="G287" s="417" t="s">
        <v>353</v>
      </c>
    </row>
    <row r="288" spans="3:7" hidden="1" x14ac:dyDescent="0.2">
      <c r="C288" s="417">
        <v>308</v>
      </c>
      <c r="D288" s="417" t="s">
        <v>115</v>
      </c>
      <c r="E288" s="417" t="s">
        <v>381</v>
      </c>
      <c r="F288" t="str">
        <f>VLOOKUP(C288,Sheet2!$C$3:F$558,4,0)</f>
        <v>گیلان</v>
      </c>
      <c r="G288" s="417" t="s">
        <v>353</v>
      </c>
    </row>
    <row r="289" spans="3:7" hidden="1" x14ac:dyDescent="0.2">
      <c r="C289" s="417">
        <v>309</v>
      </c>
      <c r="D289" s="417" t="s">
        <v>338</v>
      </c>
      <c r="E289" s="417" t="s">
        <v>383</v>
      </c>
      <c r="F289" t="str">
        <f>VLOOKUP(C289,Sheet2!$C$3:F$558,4,0)</f>
        <v>گیلان</v>
      </c>
      <c r="G289" s="417" t="s">
        <v>353</v>
      </c>
    </row>
    <row r="290" spans="3:7" hidden="1" x14ac:dyDescent="0.2">
      <c r="C290" s="417">
        <v>310</v>
      </c>
      <c r="D290" s="417" t="s">
        <v>301</v>
      </c>
      <c r="E290" s="417" t="s">
        <v>362</v>
      </c>
      <c r="F290" t="str">
        <f>VLOOKUP(C290,Sheet2!$C$3:F$558,4,0)</f>
        <v>گیلان</v>
      </c>
      <c r="G290" s="417" t="s">
        <v>353</v>
      </c>
    </row>
    <row r="291" spans="3:7" hidden="1" x14ac:dyDescent="0.2">
      <c r="C291" s="417">
        <v>311</v>
      </c>
      <c r="D291" s="417" t="s">
        <v>378</v>
      </c>
      <c r="E291" s="417" t="s">
        <v>379</v>
      </c>
      <c r="F291" t="str">
        <f>VLOOKUP(C291,Sheet2!$C$3:F$558,4,0)</f>
        <v>گیلان</v>
      </c>
      <c r="G291" s="417" t="s">
        <v>353</v>
      </c>
    </row>
    <row r="292" spans="3:7" hidden="1" x14ac:dyDescent="0.2">
      <c r="C292" s="417">
        <v>312</v>
      </c>
      <c r="D292" s="417" t="s">
        <v>387</v>
      </c>
      <c r="E292" s="417" t="s">
        <v>388</v>
      </c>
      <c r="F292" t="str">
        <f>VLOOKUP(C292,Sheet2!$C$3:F$558,4,0)</f>
        <v>گیلان</v>
      </c>
      <c r="G292" s="417" t="s">
        <v>353</v>
      </c>
    </row>
    <row r="293" spans="3:7" hidden="1" x14ac:dyDescent="0.2">
      <c r="C293" s="417">
        <v>313</v>
      </c>
      <c r="D293" s="417" t="s">
        <v>111</v>
      </c>
      <c r="E293" s="417" t="s">
        <v>385</v>
      </c>
      <c r="F293" t="str">
        <f>VLOOKUP(C293,Sheet2!$C$3:F$558,4,0)</f>
        <v>گیلان</v>
      </c>
      <c r="G293" s="417" t="s">
        <v>353</v>
      </c>
    </row>
    <row r="294" spans="3:7" hidden="1" x14ac:dyDescent="0.2">
      <c r="C294" s="417">
        <v>321</v>
      </c>
      <c r="D294" s="417" t="s">
        <v>715</v>
      </c>
      <c r="E294" s="417" t="s">
        <v>716</v>
      </c>
      <c r="F294" t="str">
        <f>VLOOKUP(C294,Sheet2!$C$3:F$558,4,0)</f>
        <v>مرکزی</v>
      </c>
      <c r="G294" s="417" t="s">
        <v>717</v>
      </c>
    </row>
    <row r="295" spans="3:7" hidden="1" x14ac:dyDescent="0.2">
      <c r="C295" s="417">
        <v>322</v>
      </c>
      <c r="D295" s="417" t="s">
        <v>248</v>
      </c>
      <c r="E295" s="417" t="s">
        <v>719</v>
      </c>
      <c r="F295" t="str">
        <f>VLOOKUP(C295,Sheet2!$C$3:F$558,4,0)</f>
        <v>مرکزی</v>
      </c>
      <c r="G295" s="417" t="s">
        <v>717</v>
      </c>
    </row>
    <row r="296" spans="3:7" hidden="1" x14ac:dyDescent="0.2">
      <c r="C296" s="417">
        <v>323</v>
      </c>
      <c r="D296" s="417" t="s">
        <v>294</v>
      </c>
      <c r="E296" s="417" t="s">
        <v>741</v>
      </c>
      <c r="F296" t="str">
        <f>VLOOKUP(C296,Sheet2!$C$3:F$558,4,0)</f>
        <v>مرکزی</v>
      </c>
      <c r="G296" s="417" t="s">
        <v>717</v>
      </c>
    </row>
    <row r="297" spans="3:7" hidden="1" x14ac:dyDescent="0.2">
      <c r="C297" s="417">
        <v>324</v>
      </c>
      <c r="D297" s="417" t="s">
        <v>732</v>
      </c>
      <c r="E297" s="417" t="s">
        <v>733</v>
      </c>
      <c r="F297" t="str">
        <f>VLOOKUP(C297,Sheet2!$C$3:F$558,4,0)</f>
        <v>مرکزی</v>
      </c>
      <c r="G297" s="417" t="s">
        <v>717</v>
      </c>
    </row>
    <row r="298" spans="3:7" hidden="1" x14ac:dyDescent="0.2">
      <c r="C298" s="417">
        <v>325</v>
      </c>
      <c r="D298" s="417" t="s">
        <v>760</v>
      </c>
      <c r="E298" s="417" t="s">
        <v>761</v>
      </c>
      <c r="F298" t="str">
        <f>VLOOKUP(C298,Sheet2!$C$3:F$558,4,0)</f>
        <v>مرکزی</v>
      </c>
      <c r="G298" s="417" t="s">
        <v>717</v>
      </c>
    </row>
    <row r="299" spans="3:7" hidden="1" x14ac:dyDescent="0.2">
      <c r="C299" s="417">
        <v>326</v>
      </c>
      <c r="D299" s="417" t="s">
        <v>417</v>
      </c>
      <c r="E299" s="417" t="s">
        <v>737</v>
      </c>
      <c r="F299" t="str">
        <f>VLOOKUP(C299,Sheet2!$C$3:F$558,4,0)</f>
        <v>مرکزی</v>
      </c>
      <c r="G299" s="417" t="s">
        <v>717</v>
      </c>
    </row>
    <row r="300" spans="3:7" hidden="1" x14ac:dyDescent="0.2">
      <c r="C300" s="417">
        <v>327</v>
      </c>
      <c r="D300" s="417" t="s">
        <v>111</v>
      </c>
      <c r="E300" s="417" t="s">
        <v>745</v>
      </c>
      <c r="F300" t="str">
        <f>VLOOKUP(C300,Sheet2!$C$3:F$558,4,0)</f>
        <v>مرکزی</v>
      </c>
      <c r="G300" s="417" t="s">
        <v>717</v>
      </c>
    </row>
    <row r="301" spans="3:7" hidden="1" x14ac:dyDescent="0.2">
      <c r="C301" s="417">
        <v>328</v>
      </c>
      <c r="D301" s="417" t="s">
        <v>480</v>
      </c>
      <c r="E301" s="417" t="s">
        <v>723</v>
      </c>
      <c r="F301" t="str">
        <f>VLOOKUP(C301,Sheet2!$C$3:F$558,4,0)</f>
        <v>مرکزی</v>
      </c>
      <c r="G301" s="417" t="s">
        <v>717</v>
      </c>
    </row>
    <row r="302" spans="3:7" hidden="1" x14ac:dyDescent="0.2">
      <c r="C302" s="417">
        <v>329</v>
      </c>
      <c r="D302" s="417" t="s">
        <v>435</v>
      </c>
      <c r="E302" s="417" t="s">
        <v>756</v>
      </c>
      <c r="F302" t="str">
        <f>VLOOKUP(C302,Sheet2!$C$3:F$558,4,0)</f>
        <v>مرکزی</v>
      </c>
      <c r="G302" s="417" t="s">
        <v>717</v>
      </c>
    </row>
    <row r="303" spans="3:7" hidden="1" x14ac:dyDescent="0.2">
      <c r="C303" s="417">
        <v>330</v>
      </c>
      <c r="D303" s="417" t="s">
        <v>407</v>
      </c>
      <c r="E303" s="417" t="s">
        <v>769</v>
      </c>
      <c r="F303" t="str">
        <f>VLOOKUP(C303,Sheet2!$C$3:F$558,4,0)</f>
        <v>مرکزی</v>
      </c>
      <c r="G303" s="417" t="s">
        <v>717</v>
      </c>
    </row>
    <row r="304" spans="3:7" hidden="1" x14ac:dyDescent="0.2">
      <c r="C304" s="417">
        <v>331</v>
      </c>
      <c r="D304" s="417" t="s">
        <v>314</v>
      </c>
      <c r="E304" s="417" t="s">
        <v>765</v>
      </c>
      <c r="F304" t="str">
        <f>VLOOKUP(C304,Sheet2!$C$3:F$558,4,0)</f>
        <v>مرکزی</v>
      </c>
      <c r="G304" s="417" t="s">
        <v>717</v>
      </c>
    </row>
    <row r="305" spans="3:7" hidden="1" x14ac:dyDescent="0.2">
      <c r="C305" s="417">
        <v>332</v>
      </c>
      <c r="D305" s="417" t="s">
        <v>727</v>
      </c>
      <c r="E305" s="417" t="s">
        <v>728</v>
      </c>
      <c r="F305" t="str">
        <f>VLOOKUP(C305,Sheet2!$C$3:F$558,4,0)</f>
        <v>مرکزی</v>
      </c>
      <c r="G305" s="417" t="s">
        <v>717</v>
      </c>
    </row>
    <row r="306" spans="3:7" hidden="1" x14ac:dyDescent="0.2">
      <c r="C306" s="417">
        <v>333</v>
      </c>
      <c r="D306" s="417" t="s">
        <v>410</v>
      </c>
      <c r="E306" s="417" t="s">
        <v>772</v>
      </c>
      <c r="F306" t="str">
        <f>VLOOKUP(C306,Sheet2!$C$3:F$558,4,0)</f>
        <v>مرکزی</v>
      </c>
      <c r="G306" s="417" t="s">
        <v>717</v>
      </c>
    </row>
    <row r="307" spans="3:7" hidden="1" x14ac:dyDescent="0.2">
      <c r="C307" s="417">
        <v>336</v>
      </c>
      <c r="D307" s="417" t="s">
        <v>1920</v>
      </c>
      <c r="E307" s="417" t="s">
        <v>1921</v>
      </c>
      <c r="F307" t="str">
        <f>VLOOKUP(C307,Sheet2!$C$3:F$558,4,0)</f>
        <v>کردستان</v>
      </c>
      <c r="G307" s="417" t="s">
        <v>1906</v>
      </c>
    </row>
    <row r="308" spans="3:7" hidden="1" x14ac:dyDescent="0.2">
      <c r="C308" s="417">
        <v>337</v>
      </c>
      <c r="D308" s="417" t="s">
        <v>378</v>
      </c>
      <c r="E308" s="417" t="s">
        <v>1923</v>
      </c>
      <c r="F308" t="str">
        <f>VLOOKUP(C308,Sheet2!$C$3:F$558,4,0)</f>
        <v>کرمانشاه</v>
      </c>
      <c r="G308" s="417" t="s">
        <v>1906</v>
      </c>
    </row>
    <row r="309" spans="3:7" hidden="1" x14ac:dyDescent="0.2">
      <c r="C309" s="417">
        <v>338</v>
      </c>
      <c r="D309" s="417" t="s">
        <v>1939</v>
      </c>
      <c r="E309" s="417" t="s">
        <v>1940</v>
      </c>
      <c r="F309" t="str">
        <f>VLOOKUP(C309,Sheet2!$C$3:F$558,4,0)</f>
        <v>کردستان</v>
      </c>
      <c r="G309" s="417" t="s">
        <v>3314</v>
      </c>
    </row>
    <row r="310" spans="3:7" hidden="1" x14ac:dyDescent="0.2">
      <c r="C310" s="417">
        <v>339</v>
      </c>
      <c r="D310" s="417" t="s">
        <v>1942</v>
      </c>
      <c r="E310" s="417" t="s">
        <v>1940</v>
      </c>
      <c r="F310" t="str">
        <f>VLOOKUP(C310,Sheet2!$C$3:F$558,4,0)</f>
        <v>کردستان</v>
      </c>
      <c r="G310" s="417" t="s">
        <v>1906</v>
      </c>
    </row>
    <row r="311" spans="3:7" hidden="1" x14ac:dyDescent="0.2">
      <c r="C311" s="417">
        <v>340</v>
      </c>
      <c r="D311" s="417" t="s">
        <v>1944</v>
      </c>
      <c r="E311" s="417" t="s">
        <v>1945</v>
      </c>
      <c r="F311" t="str">
        <f>VLOOKUP(C311,Sheet2!$C$3:F$558,4,0)</f>
        <v>کردستان</v>
      </c>
      <c r="G311" s="417" t="s">
        <v>1906</v>
      </c>
    </row>
    <row r="312" spans="3:7" hidden="1" x14ac:dyDescent="0.2">
      <c r="C312" s="417">
        <v>341</v>
      </c>
      <c r="D312" s="417" t="s">
        <v>1947</v>
      </c>
      <c r="E312" s="417" t="s">
        <v>1948</v>
      </c>
      <c r="F312" t="str">
        <f>VLOOKUP(C312,Sheet2!$C$3:F$558,4,0)</f>
        <v>کردستان</v>
      </c>
      <c r="G312" s="417" t="s">
        <v>1906</v>
      </c>
    </row>
    <row r="313" spans="3:7" hidden="1" x14ac:dyDescent="0.2">
      <c r="C313" s="417">
        <v>342</v>
      </c>
      <c r="D313" s="417" t="s">
        <v>248</v>
      </c>
      <c r="E313" s="417" t="s">
        <v>1925</v>
      </c>
      <c r="F313" t="str">
        <f>VLOOKUP(C313,Sheet2!$C$3:F$558,4,0)</f>
        <v>کرمانشاه</v>
      </c>
      <c r="G313" s="417" t="s">
        <v>1906</v>
      </c>
    </row>
    <row r="314" spans="3:7" hidden="1" x14ac:dyDescent="0.2">
      <c r="C314" s="417">
        <v>343</v>
      </c>
      <c r="D314" s="417" t="s">
        <v>374</v>
      </c>
      <c r="E314" s="417" t="s">
        <v>1950</v>
      </c>
      <c r="F314" t="str">
        <f>VLOOKUP(C314,Sheet2!$C$3:F$558,4,0)</f>
        <v>کرمانشاه</v>
      </c>
      <c r="G314" s="417" t="s">
        <v>1906</v>
      </c>
    </row>
    <row r="315" spans="3:7" hidden="1" x14ac:dyDescent="0.2">
      <c r="C315" s="417">
        <v>344</v>
      </c>
      <c r="D315" s="417" t="s">
        <v>838</v>
      </c>
      <c r="E315" s="417" t="s">
        <v>1952</v>
      </c>
      <c r="F315" t="str">
        <f>VLOOKUP(C315,Sheet2!$C$3:F$558,4,0)</f>
        <v>کردستان</v>
      </c>
      <c r="G315" s="417" t="s">
        <v>1906</v>
      </c>
    </row>
    <row r="316" spans="3:7" hidden="1" x14ac:dyDescent="0.2">
      <c r="C316" s="417">
        <v>345</v>
      </c>
      <c r="D316" s="417" t="s">
        <v>1927</v>
      </c>
      <c r="E316" s="417" t="s">
        <v>1928</v>
      </c>
      <c r="F316" t="str">
        <f>VLOOKUP(C316,Sheet2!$C$3:F$558,4,0)</f>
        <v>کرمانشاه</v>
      </c>
      <c r="G316" s="417" t="s">
        <v>1906</v>
      </c>
    </row>
    <row r="317" spans="3:7" hidden="1" x14ac:dyDescent="0.2">
      <c r="C317" s="417">
        <v>346</v>
      </c>
      <c r="D317" s="417" t="s">
        <v>1936</v>
      </c>
      <c r="E317" s="417" t="s">
        <v>1937</v>
      </c>
      <c r="F317" t="str">
        <f>VLOOKUP(C317,Sheet2!$C$3:F$558,4,0)</f>
        <v>کرمانشاه</v>
      </c>
      <c r="G317" s="417" t="s">
        <v>1906</v>
      </c>
    </row>
    <row r="318" spans="3:7" hidden="1" x14ac:dyDescent="0.2">
      <c r="C318" s="417">
        <v>347</v>
      </c>
      <c r="D318" s="417" t="s">
        <v>776</v>
      </c>
      <c r="E318" s="417" t="s">
        <v>1930</v>
      </c>
      <c r="F318" t="str">
        <f>VLOOKUP(C318,Sheet2!$C$3:F$558,4,0)</f>
        <v>کرمانشاه</v>
      </c>
      <c r="G318" s="417" t="s">
        <v>1906</v>
      </c>
    </row>
    <row r="319" spans="3:7" hidden="1" x14ac:dyDescent="0.2">
      <c r="C319" s="417">
        <v>348</v>
      </c>
      <c r="D319" s="417" t="s">
        <v>111</v>
      </c>
      <c r="E319" s="417" t="s">
        <v>1932</v>
      </c>
      <c r="F319" t="str">
        <f>VLOOKUP(C319,Sheet2!$C$3:F$558,4,0)</f>
        <v>کرمانشاه</v>
      </c>
      <c r="G319" s="417" t="s">
        <v>1906</v>
      </c>
    </row>
    <row r="320" spans="3:7" hidden="1" x14ac:dyDescent="0.2">
      <c r="C320" s="417">
        <v>349</v>
      </c>
      <c r="D320" s="417" t="s">
        <v>946</v>
      </c>
      <c r="E320" s="417" t="s">
        <v>1934</v>
      </c>
      <c r="F320" t="str">
        <f>VLOOKUP(C320,Sheet2!$C$3:F$558,4,0)</f>
        <v>کرمانشاه</v>
      </c>
      <c r="G320" s="417" t="s">
        <v>1906</v>
      </c>
    </row>
    <row r="321" spans="3:7" hidden="1" x14ac:dyDescent="0.2">
      <c r="C321" s="417">
        <v>350</v>
      </c>
      <c r="D321" s="417" t="s">
        <v>1954</v>
      </c>
      <c r="E321" s="417" t="s">
        <v>1955</v>
      </c>
      <c r="F321" t="str">
        <f>VLOOKUP(C321,Sheet2!$C$3:F$558,4,0)</f>
        <v>کرمانشاه</v>
      </c>
      <c r="G321" s="417" t="s">
        <v>1906</v>
      </c>
    </row>
    <row r="322" spans="3:7" hidden="1" x14ac:dyDescent="0.2">
      <c r="C322" s="417">
        <v>352</v>
      </c>
      <c r="D322" s="417" t="s">
        <v>374</v>
      </c>
      <c r="E322" s="417" t="s">
        <v>1316</v>
      </c>
      <c r="F322" t="str">
        <f>VLOOKUP(C322,Sheet2!$C$3:F$558,4,0)</f>
        <v>ایلام</v>
      </c>
      <c r="G322" s="417" t="s">
        <v>1294</v>
      </c>
    </row>
    <row r="323" spans="3:7" hidden="1" x14ac:dyDescent="0.2">
      <c r="C323" s="417">
        <v>353</v>
      </c>
      <c r="D323" s="417" t="s">
        <v>1321</v>
      </c>
      <c r="E323" s="417" t="s">
        <v>1314</v>
      </c>
      <c r="F323" t="str">
        <f>VLOOKUP(C323,Sheet2!$C$3:F$558,4,0)</f>
        <v>ایلام</v>
      </c>
      <c r="G323" s="417" t="s">
        <v>1294</v>
      </c>
    </row>
    <row r="324" spans="3:7" hidden="1" x14ac:dyDescent="0.2">
      <c r="C324" s="417">
        <v>354</v>
      </c>
      <c r="D324" s="417" t="s">
        <v>115</v>
      </c>
      <c r="E324" s="417" t="s">
        <v>1312</v>
      </c>
      <c r="F324" t="str">
        <f>VLOOKUP(C324,Sheet2!$C$3:F$558,4,0)</f>
        <v>ایلام</v>
      </c>
      <c r="G324" s="417" t="s">
        <v>1294</v>
      </c>
    </row>
    <row r="325" spans="3:7" hidden="1" x14ac:dyDescent="0.2">
      <c r="C325" s="417">
        <v>355</v>
      </c>
      <c r="D325" s="417" t="s">
        <v>294</v>
      </c>
      <c r="E325" s="417" t="s">
        <v>1311</v>
      </c>
      <c r="F325" t="str">
        <f>VLOOKUP(C325,Sheet2!$C$3:F$558,4,0)</f>
        <v>ایلام</v>
      </c>
      <c r="G325" s="417" t="s">
        <v>1294</v>
      </c>
    </row>
    <row r="326" spans="3:7" hidden="1" x14ac:dyDescent="0.2">
      <c r="C326" s="417">
        <v>356</v>
      </c>
      <c r="D326" s="417" t="s">
        <v>426</v>
      </c>
      <c r="E326" s="417" t="s">
        <v>452</v>
      </c>
      <c r="F326" t="str">
        <f>VLOOKUP(C326,Sheet2!$C$3:F$558,4,0)</f>
        <v>ایلام</v>
      </c>
      <c r="G326" s="417" t="s">
        <v>1294</v>
      </c>
    </row>
    <row r="327" spans="3:7" hidden="1" x14ac:dyDescent="0.2">
      <c r="C327" s="417">
        <v>357</v>
      </c>
      <c r="D327" s="417" t="s">
        <v>694</v>
      </c>
      <c r="E327" s="417" t="s">
        <v>1309</v>
      </c>
      <c r="F327" t="str">
        <f>VLOOKUP(C327,Sheet2!$C$3:F$558,4,0)</f>
        <v>ایلام</v>
      </c>
      <c r="G327" s="417" t="s">
        <v>1294</v>
      </c>
    </row>
    <row r="328" spans="3:7" hidden="1" x14ac:dyDescent="0.2">
      <c r="C328" s="417">
        <v>358</v>
      </c>
      <c r="D328" s="417" t="s">
        <v>946</v>
      </c>
      <c r="E328" s="417" t="s">
        <v>1307</v>
      </c>
      <c r="F328" t="str">
        <f>VLOOKUP(C328,Sheet2!$C$3:F$558,4,0)</f>
        <v>ایلام</v>
      </c>
      <c r="G328" s="417" t="s">
        <v>1294</v>
      </c>
    </row>
    <row r="329" spans="3:7" hidden="1" x14ac:dyDescent="0.2">
      <c r="C329" s="417">
        <v>359</v>
      </c>
      <c r="D329" s="417" t="s">
        <v>115</v>
      </c>
      <c r="E329" s="417" t="s">
        <v>1314</v>
      </c>
      <c r="F329" t="str">
        <f>VLOOKUP(C329,Sheet2!$C$3:F$558,4,0)</f>
        <v>ایلام</v>
      </c>
      <c r="G329" s="417" t="s">
        <v>1294</v>
      </c>
    </row>
    <row r="330" spans="3:7" hidden="1" x14ac:dyDescent="0.2">
      <c r="C330" s="417">
        <v>362</v>
      </c>
      <c r="D330" s="417" t="s">
        <v>276</v>
      </c>
      <c r="E330" s="417" t="s">
        <v>277</v>
      </c>
      <c r="F330" t="str">
        <f>VLOOKUP(C330,Sheet2!$C$3:F$558,4,0)</f>
        <v>زنجان</v>
      </c>
      <c r="G330" s="417" t="s">
        <v>274</v>
      </c>
    </row>
    <row r="331" spans="3:7" hidden="1" x14ac:dyDescent="0.2">
      <c r="C331" s="417">
        <v>363</v>
      </c>
      <c r="D331" s="417" t="s">
        <v>282</v>
      </c>
      <c r="E331" s="417" t="s">
        <v>283</v>
      </c>
      <c r="F331" t="str">
        <f>VLOOKUP(C331,Sheet2!$C$3:F$558,4,0)</f>
        <v>زنجان</v>
      </c>
      <c r="G331" s="417" t="s">
        <v>274</v>
      </c>
    </row>
    <row r="332" spans="3:7" hidden="1" x14ac:dyDescent="0.2">
      <c r="C332" s="417">
        <v>364</v>
      </c>
      <c r="D332" s="417" t="s">
        <v>285</v>
      </c>
      <c r="E332" s="417" t="s">
        <v>286</v>
      </c>
      <c r="F332" t="str">
        <f>VLOOKUP(C332,Sheet2!$C$3:F$558,4,0)</f>
        <v>زنجان</v>
      </c>
      <c r="G332" s="417" t="s">
        <v>274</v>
      </c>
    </row>
    <row r="333" spans="3:7" hidden="1" x14ac:dyDescent="0.2">
      <c r="C333" s="417">
        <v>365</v>
      </c>
      <c r="D333" s="417" t="s">
        <v>291</v>
      </c>
      <c r="E333" s="417" t="s">
        <v>292</v>
      </c>
      <c r="F333" t="str">
        <f>VLOOKUP(C333,Sheet2!$C$3:F$558,4,0)</f>
        <v>زنجان</v>
      </c>
      <c r="G333" s="417" t="s">
        <v>274</v>
      </c>
    </row>
    <row r="334" spans="3:7" hidden="1" x14ac:dyDescent="0.2">
      <c r="C334" s="417">
        <v>366</v>
      </c>
      <c r="D334" s="417" t="s">
        <v>279</v>
      </c>
      <c r="E334" s="417" t="s">
        <v>280</v>
      </c>
      <c r="F334" t="str">
        <f>VLOOKUP(C334,Sheet2!$C$3:F$558,4,0)</f>
        <v>زنجان</v>
      </c>
      <c r="G334" s="417" t="s">
        <v>274</v>
      </c>
    </row>
    <row r="335" spans="3:7" hidden="1" x14ac:dyDescent="0.2">
      <c r="C335" s="417">
        <v>367</v>
      </c>
      <c r="D335" s="417" t="s">
        <v>216</v>
      </c>
      <c r="E335" s="417" t="s">
        <v>273</v>
      </c>
      <c r="F335" t="str">
        <f>VLOOKUP(C335,Sheet2!$C$3:F$558,4,0)</f>
        <v>زنجان</v>
      </c>
      <c r="G335" s="417" t="s">
        <v>274</v>
      </c>
    </row>
    <row r="336" spans="3:7" hidden="1" x14ac:dyDescent="0.2">
      <c r="C336" s="417">
        <v>368</v>
      </c>
      <c r="D336" s="417" t="s">
        <v>288</v>
      </c>
      <c r="E336" s="417" t="s">
        <v>108</v>
      </c>
      <c r="F336" t="str">
        <f>VLOOKUP(C336,Sheet2!$C$3:F$558,4,0)</f>
        <v>زنجان</v>
      </c>
      <c r="G336" s="417" t="s">
        <v>274</v>
      </c>
    </row>
    <row r="337" spans="3:7" hidden="1" x14ac:dyDescent="0.2">
      <c r="C337" s="417">
        <v>369</v>
      </c>
      <c r="D337" s="417" t="s">
        <v>298</v>
      </c>
      <c r="E337" s="417" t="s">
        <v>299</v>
      </c>
      <c r="F337" t="str">
        <f>VLOOKUP(C337,Sheet2!$C$3:F$558,4,0)</f>
        <v>زنجان</v>
      </c>
      <c r="G337" s="417" t="s">
        <v>274</v>
      </c>
    </row>
    <row r="338" spans="3:7" hidden="1" x14ac:dyDescent="0.2">
      <c r="C338" s="417">
        <v>370</v>
      </c>
      <c r="D338" s="417" t="s">
        <v>338</v>
      </c>
      <c r="E338" s="417" t="s">
        <v>339</v>
      </c>
      <c r="F338" t="str">
        <f>VLOOKUP(C338,Sheet2!$C$3:F$558,4,0)</f>
        <v>فارس</v>
      </c>
      <c r="G338" s="417" t="s">
        <v>324</v>
      </c>
    </row>
    <row r="339" spans="3:7" hidden="1" x14ac:dyDescent="0.2">
      <c r="C339" s="417">
        <v>371</v>
      </c>
      <c r="D339" s="417" t="s">
        <v>85</v>
      </c>
      <c r="E339" s="417" t="s">
        <v>335</v>
      </c>
      <c r="F339" t="str">
        <f>VLOOKUP(C339,Sheet2!$C$3:F$558,4,0)</f>
        <v>فارس</v>
      </c>
      <c r="G339" s="417" t="s">
        <v>324</v>
      </c>
    </row>
    <row r="340" spans="3:7" hidden="1" x14ac:dyDescent="0.2">
      <c r="C340" s="417">
        <v>372</v>
      </c>
      <c r="D340" s="417" t="s">
        <v>327</v>
      </c>
      <c r="E340" s="417" t="s">
        <v>328</v>
      </c>
      <c r="F340" t="str">
        <f>VLOOKUP(C340,Sheet2!$C$3:F$558,4,0)</f>
        <v>فارس</v>
      </c>
      <c r="G340" s="417" t="s">
        <v>324</v>
      </c>
    </row>
    <row r="341" spans="3:7" hidden="1" x14ac:dyDescent="0.2">
      <c r="C341" s="417">
        <v>373</v>
      </c>
      <c r="D341" s="417" t="s">
        <v>331</v>
      </c>
      <c r="E341" s="417" t="s">
        <v>332</v>
      </c>
      <c r="F341" t="str">
        <f>VLOOKUP(C341,Sheet2!$C$3:F$558,4,0)</f>
        <v>فارس</v>
      </c>
      <c r="G341" s="417" t="s">
        <v>324</v>
      </c>
    </row>
    <row r="342" spans="3:7" hidden="1" x14ac:dyDescent="0.2">
      <c r="C342" s="417">
        <v>374</v>
      </c>
      <c r="D342" s="417" t="s">
        <v>85</v>
      </c>
      <c r="E342" s="417" t="s">
        <v>349</v>
      </c>
      <c r="F342" t="str">
        <f>VLOOKUP(C342,Sheet2!$C$3:F$558,4,0)</f>
        <v>فارس</v>
      </c>
      <c r="G342" s="417" t="s">
        <v>324</v>
      </c>
    </row>
    <row r="343" spans="3:7" hidden="1" x14ac:dyDescent="0.2">
      <c r="C343" s="417">
        <v>375</v>
      </c>
      <c r="D343" s="417" t="s">
        <v>111</v>
      </c>
      <c r="E343" s="417" t="s">
        <v>342</v>
      </c>
      <c r="F343" t="str">
        <f>VLOOKUP(C343,Sheet2!$C$3:F$558,4,0)</f>
        <v>فارس</v>
      </c>
      <c r="G343" s="417" t="s">
        <v>324</v>
      </c>
    </row>
    <row r="344" spans="3:7" hidden="1" x14ac:dyDescent="0.2">
      <c r="C344" s="417">
        <v>377</v>
      </c>
      <c r="D344" s="417" t="s">
        <v>255</v>
      </c>
      <c r="E344" s="417" t="s">
        <v>256</v>
      </c>
      <c r="F344" t="str">
        <f>VLOOKUP(C344,Sheet2!$C$3:F$558,4,0)</f>
        <v>خراسان جنوبی</v>
      </c>
      <c r="G344" s="417" t="s">
        <v>206</v>
      </c>
    </row>
    <row r="345" spans="3:7" hidden="1" x14ac:dyDescent="0.2">
      <c r="C345" s="417">
        <v>378</v>
      </c>
      <c r="D345" s="417" t="s">
        <v>236</v>
      </c>
      <c r="E345" s="417" t="s">
        <v>237</v>
      </c>
      <c r="F345" t="str">
        <f>VLOOKUP(C345,Sheet2!$C$3:F$558,4,0)</f>
        <v>خراسان جنوبی</v>
      </c>
      <c r="G345" s="417" t="s">
        <v>206</v>
      </c>
    </row>
    <row r="346" spans="3:7" hidden="1" x14ac:dyDescent="0.2">
      <c r="C346" s="417">
        <v>379</v>
      </c>
      <c r="D346" s="417" t="s">
        <v>270</v>
      </c>
      <c r="E346" s="417" t="s">
        <v>268</v>
      </c>
      <c r="F346" t="str">
        <f>VLOOKUP(C346,Sheet2!$C$3:F$558,4,0)</f>
        <v>خراسان جنوبی</v>
      </c>
      <c r="G346" s="417" t="s">
        <v>206</v>
      </c>
    </row>
    <row r="347" spans="3:7" hidden="1" x14ac:dyDescent="0.2">
      <c r="C347" s="417">
        <v>380</v>
      </c>
      <c r="D347" s="417" t="s">
        <v>240</v>
      </c>
      <c r="E347" s="417" t="s">
        <v>241</v>
      </c>
      <c r="F347" t="str">
        <f>VLOOKUP(C347,Sheet2!$C$3:F$558,4,0)</f>
        <v>خراسان جنوبی</v>
      </c>
      <c r="G347" s="417" t="s">
        <v>206</v>
      </c>
    </row>
    <row r="348" spans="3:7" hidden="1" x14ac:dyDescent="0.2">
      <c r="C348" s="417">
        <v>381</v>
      </c>
      <c r="D348" s="417" t="s">
        <v>263</v>
      </c>
      <c r="E348" s="417" t="s">
        <v>264</v>
      </c>
      <c r="F348" t="str">
        <f>VLOOKUP(C348,Sheet2!$C$3:F$558,4,0)</f>
        <v>خراسان جنوبی</v>
      </c>
      <c r="G348" s="417" t="s">
        <v>206</v>
      </c>
    </row>
    <row r="349" spans="3:7" hidden="1" x14ac:dyDescent="0.2">
      <c r="C349" s="417">
        <v>382</v>
      </c>
      <c r="D349" s="417" t="s">
        <v>259</v>
      </c>
      <c r="E349" s="417" t="s">
        <v>260</v>
      </c>
      <c r="F349" t="str">
        <f>VLOOKUP(C349,Sheet2!$C$3:F$558,4,0)</f>
        <v>خراسان جنوبی</v>
      </c>
      <c r="G349" s="417" t="s">
        <v>206</v>
      </c>
    </row>
    <row r="350" spans="3:7" hidden="1" x14ac:dyDescent="0.2">
      <c r="C350" s="417">
        <v>383</v>
      </c>
      <c r="D350" s="417" t="s">
        <v>244</v>
      </c>
      <c r="E350" s="417" t="s">
        <v>245</v>
      </c>
      <c r="F350" t="str">
        <f>VLOOKUP(C350,Sheet2!$C$3:F$558,4,0)</f>
        <v>خراسان جنوبی</v>
      </c>
      <c r="G350" s="417" t="s">
        <v>206</v>
      </c>
    </row>
    <row r="351" spans="3:7" hidden="1" x14ac:dyDescent="0.2">
      <c r="C351" s="417">
        <v>384</v>
      </c>
      <c r="D351" s="417" t="s">
        <v>248</v>
      </c>
      <c r="E351" s="417" t="s">
        <v>249</v>
      </c>
      <c r="F351" t="str">
        <f>VLOOKUP(C351,Sheet2!$C$3:F$558,4,0)</f>
        <v>خراسان جنوبی</v>
      </c>
      <c r="G351" s="417" t="s">
        <v>206</v>
      </c>
    </row>
    <row r="352" spans="3:7" hidden="1" x14ac:dyDescent="0.2">
      <c r="C352" s="417">
        <v>385</v>
      </c>
      <c r="D352" s="417" t="s">
        <v>267</v>
      </c>
      <c r="E352" s="417" t="s">
        <v>268</v>
      </c>
      <c r="F352" t="str">
        <f>VLOOKUP(C352,Sheet2!$C$3:F$558,4,0)</f>
        <v>خراسان جنوبی</v>
      </c>
      <c r="G352" s="417" t="s">
        <v>206</v>
      </c>
    </row>
    <row r="353" spans="3:7" hidden="1" x14ac:dyDescent="0.2">
      <c r="C353" s="417">
        <v>387</v>
      </c>
      <c r="D353" s="417" t="s">
        <v>2257</v>
      </c>
      <c r="E353" s="417" t="s">
        <v>2258</v>
      </c>
      <c r="F353" t="str">
        <f>VLOOKUP(C353,Sheet2!$C$3:F$558,4,0)</f>
        <v>خوزستان</v>
      </c>
      <c r="G353" s="417" t="s">
        <v>2235</v>
      </c>
    </row>
    <row r="354" spans="3:7" hidden="1" x14ac:dyDescent="0.2">
      <c r="C354" s="417">
        <v>388</v>
      </c>
      <c r="D354" s="417" t="s">
        <v>842</v>
      </c>
      <c r="E354" s="417" t="s">
        <v>2241</v>
      </c>
      <c r="F354" t="str">
        <f>VLOOKUP(C354,Sheet2!$C$3:F$558,4,0)</f>
        <v>خوزستان</v>
      </c>
      <c r="G354" s="417" t="s">
        <v>2235</v>
      </c>
    </row>
    <row r="355" spans="3:7" hidden="1" x14ac:dyDescent="0.2">
      <c r="C355" s="417">
        <v>389</v>
      </c>
      <c r="D355" s="417" t="s">
        <v>931</v>
      </c>
      <c r="E355" s="417" t="s">
        <v>2238</v>
      </c>
      <c r="F355" t="str">
        <f>VLOOKUP(C355,Sheet2!$C$3:F$558,4,0)</f>
        <v>خوزستان</v>
      </c>
      <c r="G355" s="417" t="s">
        <v>2235</v>
      </c>
    </row>
    <row r="356" spans="3:7" hidden="1" x14ac:dyDescent="0.2">
      <c r="C356" s="417">
        <v>390</v>
      </c>
      <c r="D356" s="417" t="s">
        <v>99</v>
      </c>
      <c r="E356" s="417" t="s">
        <v>2283</v>
      </c>
      <c r="F356" t="str">
        <f>VLOOKUP(C356,Sheet2!$C$3:F$558,4,0)</f>
        <v>خوزستان</v>
      </c>
      <c r="G356" s="417" t="s">
        <v>2235</v>
      </c>
    </row>
    <row r="357" spans="3:7" hidden="1" x14ac:dyDescent="0.2">
      <c r="C357" s="417">
        <v>391</v>
      </c>
      <c r="D357" s="417" t="s">
        <v>2233</v>
      </c>
      <c r="E357" s="417" t="s">
        <v>2234</v>
      </c>
      <c r="F357" t="str">
        <f>VLOOKUP(C357,Sheet2!$C$3:F$558,4,0)</f>
        <v>خوزستان</v>
      </c>
      <c r="G357" s="417" t="s">
        <v>2235</v>
      </c>
    </row>
    <row r="358" spans="3:7" hidden="1" x14ac:dyDescent="0.2">
      <c r="C358" s="417">
        <v>392</v>
      </c>
      <c r="D358" s="417" t="s">
        <v>2244</v>
      </c>
      <c r="E358" s="417" t="s">
        <v>2245</v>
      </c>
      <c r="F358" t="str">
        <f>VLOOKUP(C358,Sheet2!$C$3:F$558,4,0)</f>
        <v>خوزستان</v>
      </c>
      <c r="G358" s="417" t="s">
        <v>2235</v>
      </c>
    </row>
    <row r="359" spans="3:7" hidden="1" x14ac:dyDescent="0.2">
      <c r="C359" s="417">
        <v>393</v>
      </c>
      <c r="D359" s="417" t="s">
        <v>236</v>
      </c>
      <c r="E359" s="417" t="s">
        <v>2254</v>
      </c>
      <c r="F359" t="str">
        <f>VLOOKUP(C359,Sheet2!$C$3:F$558,4,0)</f>
        <v>خوزستان</v>
      </c>
      <c r="G359" s="417" t="s">
        <v>2235</v>
      </c>
    </row>
    <row r="360" spans="3:7" hidden="1" x14ac:dyDescent="0.2">
      <c r="C360" s="417">
        <v>394</v>
      </c>
      <c r="D360" s="417" t="s">
        <v>2331</v>
      </c>
      <c r="E360" s="417" t="s">
        <v>2332</v>
      </c>
      <c r="F360" t="str">
        <f>VLOOKUP(C360,Sheet2!$C$3:F$558,4,0)</f>
        <v>خوزستان</v>
      </c>
      <c r="G360" s="417" t="s">
        <v>2235</v>
      </c>
    </row>
    <row r="361" spans="3:7" hidden="1" x14ac:dyDescent="0.2">
      <c r="C361" s="417">
        <v>395</v>
      </c>
      <c r="D361" s="417" t="s">
        <v>954</v>
      </c>
      <c r="E361" s="417" t="s">
        <v>2270</v>
      </c>
      <c r="F361" t="str">
        <f>VLOOKUP(C361,Sheet2!$C$3:F$558,4,0)</f>
        <v>خوزستان</v>
      </c>
      <c r="G361" s="417" t="s">
        <v>2235</v>
      </c>
    </row>
    <row r="362" spans="3:7" hidden="1" x14ac:dyDescent="0.2">
      <c r="C362" s="417">
        <v>396</v>
      </c>
      <c r="D362" s="417" t="s">
        <v>1726</v>
      </c>
      <c r="E362" s="417" t="s">
        <v>2332</v>
      </c>
      <c r="F362" t="str">
        <f>VLOOKUP(C362,Sheet2!$C$3:F$558,4,0)</f>
        <v>خوزستان</v>
      </c>
      <c r="G362" s="417" t="s">
        <v>2235</v>
      </c>
    </row>
    <row r="363" spans="3:7" hidden="1" x14ac:dyDescent="0.2">
      <c r="C363" s="417">
        <v>397</v>
      </c>
      <c r="D363" s="417" t="s">
        <v>500</v>
      </c>
      <c r="E363" s="417" t="s">
        <v>2289</v>
      </c>
      <c r="F363" t="str">
        <f>VLOOKUP(C363,Sheet2!$C$3:F$558,4,0)</f>
        <v>خوزستان</v>
      </c>
      <c r="G363" s="417" t="s">
        <v>2235</v>
      </c>
    </row>
    <row r="364" spans="3:7" hidden="1" x14ac:dyDescent="0.2">
      <c r="C364" s="417">
        <v>398</v>
      </c>
      <c r="D364" s="417" t="s">
        <v>2292</v>
      </c>
      <c r="E364" s="417" t="s">
        <v>2293</v>
      </c>
      <c r="F364" t="str">
        <f>VLOOKUP(C364,Sheet2!$C$3:F$558,4,0)</f>
        <v>خوزستان</v>
      </c>
      <c r="G364" s="417" t="s">
        <v>2235</v>
      </c>
    </row>
    <row r="365" spans="3:7" hidden="1" x14ac:dyDescent="0.2">
      <c r="C365" s="417">
        <v>399</v>
      </c>
      <c r="D365" s="417" t="s">
        <v>435</v>
      </c>
      <c r="E365" s="417" t="s">
        <v>2302</v>
      </c>
      <c r="F365" t="str">
        <f>VLOOKUP(C365,Sheet2!$C$3:F$558,4,0)</f>
        <v>خوزستان</v>
      </c>
      <c r="G365" s="417" t="s">
        <v>2235</v>
      </c>
    </row>
    <row r="366" spans="3:7" hidden="1" x14ac:dyDescent="0.2">
      <c r="C366" s="417">
        <v>400</v>
      </c>
      <c r="D366" s="417" t="s">
        <v>204</v>
      </c>
      <c r="E366" s="417" t="s">
        <v>2280</v>
      </c>
      <c r="F366" t="str">
        <f>VLOOKUP(C366,Sheet2!$C$3:F$558,4,0)</f>
        <v>خوزستان</v>
      </c>
      <c r="G366" s="417" t="s">
        <v>2235</v>
      </c>
    </row>
    <row r="367" spans="3:7" hidden="1" x14ac:dyDescent="0.2">
      <c r="C367" s="417">
        <v>401</v>
      </c>
      <c r="D367" s="417" t="s">
        <v>115</v>
      </c>
      <c r="E367" s="417" t="s">
        <v>2267</v>
      </c>
      <c r="F367" t="str">
        <f>VLOOKUP(C367,Sheet2!$C$3:F$558,4,0)</f>
        <v>خوزستان</v>
      </c>
      <c r="G367" s="417" t="s">
        <v>2235</v>
      </c>
    </row>
    <row r="368" spans="3:7" hidden="1" x14ac:dyDescent="0.2">
      <c r="C368" s="417">
        <v>402</v>
      </c>
      <c r="D368" s="417" t="s">
        <v>1122</v>
      </c>
      <c r="E368" s="417" t="s">
        <v>2248</v>
      </c>
      <c r="F368" t="str">
        <f>VLOOKUP(C368,Sheet2!$C$3:F$558,4,0)</f>
        <v>خوزستان</v>
      </c>
      <c r="G368" s="417" t="s">
        <v>2235</v>
      </c>
    </row>
    <row r="369" spans="3:7" hidden="1" x14ac:dyDescent="0.2">
      <c r="C369" s="417">
        <v>403</v>
      </c>
      <c r="D369" s="417" t="s">
        <v>2329</v>
      </c>
      <c r="E369" s="417" t="s">
        <v>319</v>
      </c>
      <c r="F369" t="str">
        <f>VLOOKUP(C369,Sheet2!$C$3:F$558,4,0)</f>
        <v>خوزستان</v>
      </c>
      <c r="G369" s="417" t="s">
        <v>2235</v>
      </c>
    </row>
    <row r="370" spans="3:7" hidden="1" x14ac:dyDescent="0.2">
      <c r="C370" s="417">
        <v>404</v>
      </c>
      <c r="D370" s="417" t="s">
        <v>352</v>
      </c>
      <c r="E370" s="417" t="s">
        <v>2286</v>
      </c>
      <c r="F370" t="str">
        <f>VLOOKUP(C370,Sheet2!$C$3:F$558,4,0)</f>
        <v>خوزستان</v>
      </c>
      <c r="G370" s="417" t="s">
        <v>2235</v>
      </c>
    </row>
    <row r="371" spans="3:7" hidden="1" x14ac:dyDescent="0.2">
      <c r="C371" s="417">
        <v>405</v>
      </c>
      <c r="D371" s="417" t="s">
        <v>1387</v>
      </c>
      <c r="E371" s="417" t="s">
        <v>2305</v>
      </c>
      <c r="F371" t="str">
        <f>VLOOKUP(C371,Sheet2!$C$3:F$558,4,0)</f>
        <v>خوزستان</v>
      </c>
      <c r="G371" s="417" t="s">
        <v>2235</v>
      </c>
    </row>
    <row r="372" spans="3:7" hidden="1" x14ac:dyDescent="0.2">
      <c r="C372" s="417">
        <v>406</v>
      </c>
      <c r="D372" s="417" t="s">
        <v>1579</v>
      </c>
      <c r="E372" s="417" t="s">
        <v>2273</v>
      </c>
      <c r="F372" t="str">
        <f>VLOOKUP(C372,Sheet2!$C$3:F$558,4,0)</f>
        <v>خوزستان</v>
      </c>
      <c r="G372" s="417" t="s">
        <v>2235</v>
      </c>
    </row>
    <row r="373" spans="3:7" hidden="1" x14ac:dyDescent="0.2">
      <c r="C373" s="417">
        <v>407</v>
      </c>
      <c r="D373" s="417" t="s">
        <v>352</v>
      </c>
      <c r="E373" s="417" t="s">
        <v>2261</v>
      </c>
      <c r="F373" t="str">
        <f>VLOOKUP(C373,Sheet2!$C$3:F$558,4,0)</f>
        <v>خوزستان</v>
      </c>
      <c r="G373" s="417" t="s">
        <v>2235</v>
      </c>
    </row>
    <row r="374" spans="3:7" hidden="1" x14ac:dyDescent="0.2">
      <c r="C374" s="417">
        <v>408</v>
      </c>
      <c r="D374" s="417" t="s">
        <v>2315</v>
      </c>
      <c r="E374" s="417" t="s">
        <v>2316</v>
      </c>
      <c r="F374" t="str">
        <f>VLOOKUP(C374,Sheet2!$C$3:F$558,4,0)</f>
        <v>خوزستان</v>
      </c>
      <c r="G374" s="417" t="s">
        <v>2235</v>
      </c>
    </row>
    <row r="375" spans="3:7" hidden="1" x14ac:dyDescent="0.2">
      <c r="C375" s="417">
        <v>409</v>
      </c>
      <c r="D375" s="417" t="s">
        <v>2311</v>
      </c>
      <c r="E375" s="417" t="s">
        <v>2312</v>
      </c>
      <c r="F375" t="str">
        <f>VLOOKUP(C375,Sheet2!$C$3:F$558,4,0)</f>
        <v>خوزستان</v>
      </c>
      <c r="G375" s="417" t="s">
        <v>2235</v>
      </c>
    </row>
    <row r="376" spans="3:7" hidden="1" x14ac:dyDescent="0.2">
      <c r="C376" s="417">
        <v>410</v>
      </c>
      <c r="D376" s="417" t="s">
        <v>135</v>
      </c>
      <c r="E376" s="417" t="s">
        <v>2299</v>
      </c>
      <c r="F376" t="str">
        <f>VLOOKUP(C376,Sheet2!$C$3:F$558,4,0)</f>
        <v>خوزستان</v>
      </c>
      <c r="G376" s="417" t="s">
        <v>2235</v>
      </c>
    </row>
    <row r="377" spans="3:7" hidden="1" x14ac:dyDescent="0.2">
      <c r="C377" s="417">
        <v>411</v>
      </c>
      <c r="D377" s="417" t="s">
        <v>244</v>
      </c>
      <c r="E377" s="417" t="s">
        <v>2251</v>
      </c>
      <c r="F377" t="str">
        <f>VLOOKUP(C377,Sheet2!$C$3:F$558,4,0)</f>
        <v>خوزستان</v>
      </c>
      <c r="G377" s="417" t="s">
        <v>2235</v>
      </c>
    </row>
    <row r="378" spans="3:7" hidden="1" x14ac:dyDescent="0.2">
      <c r="C378" s="417">
        <v>412</v>
      </c>
      <c r="D378" s="417" t="s">
        <v>244</v>
      </c>
      <c r="E378" s="417" t="s">
        <v>2322</v>
      </c>
      <c r="F378" t="str">
        <f>VLOOKUP(C378,Sheet2!$C$3:F$558,4,0)</f>
        <v>خوزستان</v>
      </c>
      <c r="G378" s="417" t="s">
        <v>2235</v>
      </c>
    </row>
    <row r="379" spans="3:7" hidden="1" x14ac:dyDescent="0.2">
      <c r="C379" s="417">
        <v>413</v>
      </c>
      <c r="D379" s="417" t="s">
        <v>294</v>
      </c>
      <c r="E379" s="417" t="s">
        <v>446</v>
      </c>
      <c r="F379" t="str">
        <f>VLOOKUP(C379,Sheet2!$C$3:F$558,4,0)</f>
        <v>اصفهان</v>
      </c>
      <c r="G379" s="417" t="s">
        <v>421</v>
      </c>
    </row>
    <row r="380" spans="3:7" hidden="1" x14ac:dyDescent="0.2">
      <c r="C380" s="417">
        <v>414</v>
      </c>
      <c r="D380" s="417" t="s">
        <v>135</v>
      </c>
      <c r="E380" s="417" t="s">
        <v>448</v>
      </c>
      <c r="F380" t="str">
        <f>VLOOKUP(C380,Sheet2!$C$3:F$558,4,0)</f>
        <v>اصفهان</v>
      </c>
      <c r="G380" s="417" t="s">
        <v>421</v>
      </c>
    </row>
    <row r="381" spans="3:7" hidden="1" x14ac:dyDescent="0.2">
      <c r="C381" s="417">
        <v>415</v>
      </c>
      <c r="D381" s="417" t="s">
        <v>148</v>
      </c>
      <c r="E381" s="417" t="s">
        <v>455</v>
      </c>
      <c r="F381" t="str">
        <f>VLOOKUP(C381,Sheet2!$C$3:F$558,4,0)</f>
        <v>اصفهان</v>
      </c>
      <c r="G381" s="417" t="s">
        <v>421</v>
      </c>
    </row>
    <row r="382" spans="3:7" hidden="1" x14ac:dyDescent="0.2">
      <c r="C382" s="417">
        <v>416</v>
      </c>
      <c r="D382" s="417" t="s">
        <v>431</v>
      </c>
      <c r="E382" s="417" t="s">
        <v>432</v>
      </c>
      <c r="F382" t="str">
        <f>VLOOKUP(C382,Sheet2!$C$3:F$558,4,0)</f>
        <v>اصفهان</v>
      </c>
      <c r="G382" s="417" t="s">
        <v>421</v>
      </c>
    </row>
    <row r="383" spans="3:7" hidden="1" x14ac:dyDescent="0.2">
      <c r="C383" s="417">
        <v>417</v>
      </c>
      <c r="D383" s="417" t="s">
        <v>433</v>
      </c>
      <c r="E383" s="417" t="s">
        <v>434</v>
      </c>
      <c r="F383" t="str">
        <f>VLOOKUP(C383,Sheet2!$C$3:F$558,4,0)</f>
        <v>اصفهان</v>
      </c>
      <c r="G383" s="417" t="s">
        <v>421</v>
      </c>
    </row>
    <row r="384" spans="3:7" hidden="1" x14ac:dyDescent="0.2">
      <c r="C384" s="417">
        <v>418</v>
      </c>
      <c r="D384" s="417" t="s">
        <v>99</v>
      </c>
      <c r="E384" s="417" t="s">
        <v>428</v>
      </c>
      <c r="F384" t="str">
        <f>VLOOKUP(C384,Sheet2!$C$3:F$558,4,0)</f>
        <v>اصفهان</v>
      </c>
      <c r="G384" s="417" t="s">
        <v>421</v>
      </c>
    </row>
    <row r="385" spans="3:7" hidden="1" x14ac:dyDescent="0.2">
      <c r="C385" s="417">
        <v>419</v>
      </c>
      <c r="D385" s="417" t="s">
        <v>426</v>
      </c>
      <c r="E385" s="417" t="s">
        <v>427</v>
      </c>
      <c r="F385" t="str">
        <f>VLOOKUP(C385,Sheet2!$C$3:F$558,4,0)</f>
        <v>اصفهان</v>
      </c>
      <c r="G385" s="417" t="s">
        <v>421</v>
      </c>
    </row>
    <row r="386" spans="3:7" hidden="1" x14ac:dyDescent="0.2">
      <c r="C386" s="417">
        <v>420</v>
      </c>
      <c r="D386" s="417" t="s">
        <v>135</v>
      </c>
      <c r="E386" s="417" t="s">
        <v>437</v>
      </c>
      <c r="F386" t="str">
        <f>VLOOKUP(C386,Sheet2!$C$3:F$558,4,0)</f>
        <v>اصفهان</v>
      </c>
      <c r="G386" s="417" t="s">
        <v>421</v>
      </c>
    </row>
    <row r="387" spans="3:7" hidden="1" x14ac:dyDescent="0.2">
      <c r="C387" s="417">
        <v>421</v>
      </c>
      <c r="D387" s="417" t="s">
        <v>435</v>
      </c>
      <c r="E387" s="417" t="s">
        <v>436</v>
      </c>
      <c r="F387" t="str">
        <f>VLOOKUP(C387,Sheet2!$C$3:F$558,4,0)</f>
        <v>اصفهان</v>
      </c>
      <c r="G387" s="417" t="s">
        <v>421</v>
      </c>
    </row>
    <row r="388" spans="3:7" hidden="1" x14ac:dyDescent="0.2">
      <c r="C388" s="417">
        <v>422</v>
      </c>
      <c r="D388" s="417" t="s">
        <v>429</v>
      </c>
      <c r="E388" s="417" t="s">
        <v>430</v>
      </c>
      <c r="F388" t="str">
        <f>VLOOKUP(C388,Sheet2!$C$3:F$558,4,0)</f>
        <v>اصفهان</v>
      </c>
      <c r="G388" s="417" t="s">
        <v>421</v>
      </c>
    </row>
    <row r="389" spans="3:7" hidden="1" x14ac:dyDescent="0.2">
      <c r="C389" s="417">
        <v>423</v>
      </c>
      <c r="D389" s="417" t="s">
        <v>453</v>
      </c>
      <c r="E389" s="417" t="s">
        <v>454</v>
      </c>
      <c r="F389" t="str">
        <f>VLOOKUP(C389,Sheet2!$C$3:F$558,4,0)</f>
        <v>اصفهان</v>
      </c>
      <c r="G389" s="417" t="s">
        <v>421</v>
      </c>
    </row>
    <row r="390" spans="3:7" hidden="1" x14ac:dyDescent="0.2">
      <c r="C390" s="417">
        <v>424</v>
      </c>
      <c r="D390" s="417" t="s">
        <v>419</v>
      </c>
      <c r="E390" s="417" t="s">
        <v>420</v>
      </c>
      <c r="F390" t="str">
        <f>VLOOKUP(C390,Sheet2!$C$3:F$558,4,0)</f>
        <v>اصفهان</v>
      </c>
      <c r="G390" s="417" t="s">
        <v>421</v>
      </c>
    </row>
    <row r="391" spans="3:7" hidden="1" x14ac:dyDescent="0.2">
      <c r="C391" s="417">
        <v>425</v>
      </c>
      <c r="D391" s="417" t="s">
        <v>451</v>
      </c>
      <c r="E391" s="417" t="s">
        <v>452</v>
      </c>
      <c r="F391" t="str">
        <f>VLOOKUP(C391,Sheet2!$C$3:F$558,4,0)</f>
        <v>اصفهان</v>
      </c>
      <c r="G391" s="417" t="s">
        <v>421</v>
      </c>
    </row>
    <row r="392" spans="3:7" hidden="1" x14ac:dyDescent="0.2">
      <c r="C392" s="417">
        <v>426</v>
      </c>
      <c r="D392" s="417" t="s">
        <v>158</v>
      </c>
      <c r="E392" s="417" t="s">
        <v>425</v>
      </c>
      <c r="F392" t="str">
        <f>VLOOKUP(C392,Sheet2!$C$3:F$558,4,0)</f>
        <v>اصفهان</v>
      </c>
      <c r="G392" s="417" t="s">
        <v>421</v>
      </c>
    </row>
    <row r="393" spans="3:7" hidden="1" x14ac:dyDescent="0.2">
      <c r="C393" s="417">
        <v>427</v>
      </c>
      <c r="D393" s="417" t="s">
        <v>439</v>
      </c>
      <c r="E393" s="417" t="s">
        <v>440</v>
      </c>
      <c r="F393" t="str">
        <f>VLOOKUP(C393,Sheet2!$C$3:F$558,4,0)</f>
        <v>اصفهان</v>
      </c>
      <c r="G393" s="417" t="s">
        <v>421</v>
      </c>
    </row>
    <row r="394" spans="3:7" hidden="1" x14ac:dyDescent="0.2">
      <c r="C394" s="417">
        <v>428</v>
      </c>
      <c r="D394" s="417" t="s">
        <v>423</v>
      </c>
      <c r="E394" s="417" t="s">
        <v>424</v>
      </c>
      <c r="F394" t="str">
        <f>VLOOKUP(C394,Sheet2!$C$3:F$558,4,0)</f>
        <v>اصفهان</v>
      </c>
      <c r="G394" s="417" t="s">
        <v>421</v>
      </c>
    </row>
    <row r="395" spans="3:7" hidden="1" x14ac:dyDescent="0.2">
      <c r="C395" s="417">
        <v>429</v>
      </c>
      <c r="D395" s="417" t="s">
        <v>282</v>
      </c>
      <c r="E395" s="417" t="s">
        <v>438</v>
      </c>
      <c r="F395" t="str">
        <f>VLOOKUP(C395,Sheet2!$C$3:F$558,4,0)</f>
        <v>اصفهان</v>
      </c>
      <c r="G395" s="417" t="s">
        <v>421</v>
      </c>
    </row>
    <row r="396" spans="3:7" hidden="1" x14ac:dyDescent="0.2">
      <c r="C396" s="417">
        <v>430</v>
      </c>
      <c r="D396" s="417" t="s">
        <v>492</v>
      </c>
      <c r="E396" s="417" t="s">
        <v>493</v>
      </c>
      <c r="F396" t="str">
        <f>VLOOKUP(C396,Sheet2!$C$3:F$558,4,0)</f>
        <v>خراسان رضوی</v>
      </c>
      <c r="G396" s="417" t="s">
        <v>458</v>
      </c>
    </row>
    <row r="397" spans="3:7" hidden="1" x14ac:dyDescent="0.2">
      <c r="C397" s="417">
        <v>431</v>
      </c>
      <c r="D397" s="417" t="s">
        <v>291</v>
      </c>
      <c r="E397" s="417" t="s">
        <v>464</v>
      </c>
      <c r="F397" t="str">
        <f>VLOOKUP(C397,Sheet2!$C$3:F$558,4,0)</f>
        <v>خراسان رضوی</v>
      </c>
      <c r="G397" s="417" t="s">
        <v>458</v>
      </c>
    </row>
    <row r="398" spans="3:7" hidden="1" x14ac:dyDescent="0.2">
      <c r="C398" s="417">
        <v>432</v>
      </c>
      <c r="D398" s="417" t="s">
        <v>488</v>
      </c>
      <c r="E398" s="417" t="s">
        <v>489</v>
      </c>
      <c r="F398" t="str">
        <f>VLOOKUP(C398,Sheet2!$C$3:F$558,4,0)</f>
        <v>خراسان رضوی</v>
      </c>
      <c r="G398" s="417" t="s">
        <v>458</v>
      </c>
    </row>
    <row r="399" spans="3:7" hidden="1" x14ac:dyDescent="0.2">
      <c r="C399" s="417">
        <v>433</v>
      </c>
      <c r="D399" s="417" t="s">
        <v>291</v>
      </c>
      <c r="E399" s="417" t="s">
        <v>546</v>
      </c>
      <c r="F399" t="str">
        <f>VLOOKUP(C399,Sheet2!$C$3:F$558,4,0)</f>
        <v>خراسان رضوی</v>
      </c>
      <c r="G399" s="417" t="s">
        <v>458</v>
      </c>
    </row>
    <row r="400" spans="3:7" hidden="1" x14ac:dyDescent="0.2">
      <c r="C400" s="417">
        <v>434</v>
      </c>
      <c r="D400" s="417" t="s">
        <v>555</v>
      </c>
      <c r="E400" s="417" t="s">
        <v>556</v>
      </c>
      <c r="F400" t="str">
        <f>VLOOKUP(C400,Sheet2!$C$3:F$558,4,0)</f>
        <v>خراسان رضوی</v>
      </c>
      <c r="G400" s="417" t="s">
        <v>458</v>
      </c>
    </row>
    <row r="401" spans="3:7" hidden="1" x14ac:dyDescent="0.2">
      <c r="C401" s="417">
        <v>435</v>
      </c>
      <c r="D401" s="417" t="s">
        <v>135</v>
      </c>
      <c r="E401" s="417" t="s">
        <v>536</v>
      </c>
      <c r="F401" t="str">
        <f>VLOOKUP(C401,Sheet2!$C$3:F$558,4,0)</f>
        <v>خراسان رضوی</v>
      </c>
      <c r="G401" s="417" t="s">
        <v>458</v>
      </c>
    </row>
    <row r="402" spans="3:7" hidden="1" x14ac:dyDescent="0.2">
      <c r="C402" s="417">
        <v>436</v>
      </c>
      <c r="D402" s="417" t="s">
        <v>562</v>
      </c>
      <c r="E402" s="417" t="s">
        <v>563</v>
      </c>
      <c r="F402" t="str">
        <f>VLOOKUP(C402,Sheet2!$C$3:F$558,4,0)</f>
        <v>خراسان رضوی</v>
      </c>
      <c r="G402" s="417" t="s">
        <v>458</v>
      </c>
    </row>
    <row r="403" spans="3:7" hidden="1" x14ac:dyDescent="0.2">
      <c r="C403" s="417">
        <v>437</v>
      </c>
      <c r="D403" s="417" t="s">
        <v>542</v>
      </c>
      <c r="E403" s="417" t="s">
        <v>543</v>
      </c>
      <c r="F403" t="str">
        <f>VLOOKUP(C403,Sheet2!$C$3:F$558,4,0)</f>
        <v>خراسان رضوی</v>
      </c>
      <c r="G403" s="417" t="s">
        <v>458</v>
      </c>
    </row>
    <row r="404" spans="3:7" hidden="1" x14ac:dyDescent="0.2">
      <c r="C404" s="417">
        <v>438</v>
      </c>
      <c r="D404" s="417" t="s">
        <v>526</v>
      </c>
      <c r="E404" s="417" t="s">
        <v>527</v>
      </c>
      <c r="F404" t="str">
        <f>VLOOKUP(C404,Sheet2!$C$3:F$558,4,0)</f>
        <v>خراسان رضوی</v>
      </c>
      <c r="G404" s="417" t="s">
        <v>458</v>
      </c>
    </row>
    <row r="405" spans="3:7" hidden="1" x14ac:dyDescent="0.2">
      <c r="C405" s="417">
        <v>439</v>
      </c>
      <c r="D405" s="417" t="s">
        <v>569</v>
      </c>
      <c r="E405" s="417" t="s">
        <v>570</v>
      </c>
      <c r="F405" t="str">
        <f>VLOOKUP(C405,Sheet2!$C$3:F$558,4,0)</f>
        <v>خراسان رضوی</v>
      </c>
      <c r="G405" s="417" t="s">
        <v>458</v>
      </c>
    </row>
    <row r="406" spans="3:7" hidden="1" x14ac:dyDescent="0.2">
      <c r="C406" s="417">
        <v>440</v>
      </c>
      <c r="D406" s="417" t="s">
        <v>1650</v>
      </c>
      <c r="E406" s="417" t="s">
        <v>546</v>
      </c>
      <c r="F406" t="str">
        <f>VLOOKUP(C406,Sheet2!$C$3:F$558,4,0)</f>
        <v>خراسان رضوی</v>
      </c>
      <c r="G406" s="417" t="s">
        <v>458</v>
      </c>
    </row>
    <row r="407" spans="3:7" hidden="1" x14ac:dyDescent="0.2">
      <c r="C407" s="417">
        <v>441</v>
      </c>
      <c r="D407" s="417" t="s">
        <v>504</v>
      </c>
      <c r="E407" s="417" t="s">
        <v>505</v>
      </c>
      <c r="F407" t="str">
        <f>VLOOKUP(C407,Sheet2!$C$3:F$558,4,0)</f>
        <v>خراسان رضوی</v>
      </c>
      <c r="G407" s="417" t="s">
        <v>458</v>
      </c>
    </row>
    <row r="408" spans="3:7" hidden="1" x14ac:dyDescent="0.2">
      <c r="C408" s="417">
        <v>442</v>
      </c>
      <c r="D408" s="417" t="s">
        <v>500</v>
      </c>
      <c r="E408" s="417" t="s">
        <v>559</v>
      </c>
      <c r="F408" t="str">
        <f>VLOOKUP(C408,Sheet2!$C$3:F$558,4,0)</f>
        <v>خراسان رضوی</v>
      </c>
      <c r="G408" s="417" t="s">
        <v>458</v>
      </c>
    </row>
    <row r="409" spans="3:7" hidden="1" x14ac:dyDescent="0.2">
      <c r="C409" s="417">
        <v>443</v>
      </c>
      <c r="D409" s="417" t="s">
        <v>480</v>
      </c>
      <c r="E409" s="417" t="s">
        <v>481</v>
      </c>
      <c r="F409" t="str">
        <f>VLOOKUP(C409,Sheet2!$C$3:F$558,4,0)</f>
        <v>خراسان رضوی</v>
      </c>
      <c r="G409" s="417" t="s">
        <v>458</v>
      </c>
    </row>
    <row r="410" spans="3:7" hidden="1" x14ac:dyDescent="0.2">
      <c r="C410" s="417">
        <v>444</v>
      </c>
      <c r="D410" s="417" t="s">
        <v>508</v>
      </c>
      <c r="E410" s="417" t="s">
        <v>509</v>
      </c>
      <c r="F410" t="str">
        <f>VLOOKUP(C410,Sheet2!$C$3:F$558,4,0)</f>
        <v>خراسان رضوی</v>
      </c>
      <c r="G410" s="417" t="s">
        <v>458</v>
      </c>
    </row>
    <row r="411" spans="3:7" hidden="1" x14ac:dyDescent="0.2">
      <c r="C411" s="417">
        <v>445</v>
      </c>
      <c r="D411" s="417" t="s">
        <v>244</v>
      </c>
      <c r="E411" s="417" t="s">
        <v>461</v>
      </c>
      <c r="F411" t="str">
        <f>VLOOKUP(C411,Sheet2!$C$3:F$558,4,0)</f>
        <v>خراسان رضوی</v>
      </c>
      <c r="G411" s="417" t="s">
        <v>458</v>
      </c>
    </row>
    <row r="412" spans="3:7" hidden="1" x14ac:dyDescent="0.2">
      <c r="C412" s="417">
        <v>446</v>
      </c>
      <c r="D412" s="417" t="s">
        <v>135</v>
      </c>
      <c r="E412" s="417" t="s">
        <v>539</v>
      </c>
      <c r="F412" t="str">
        <f>VLOOKUP(C412,Sheet2!$C$3:F$558,4,0)</f>
        <v>خراسان رضوی</v>
      </c>
      <c r="G412" s="417" t="s">
        <v>458</v>
      </c>
    </row>
    <row r="413" spans="3:7" hidden="1" x14ac:dyDescent="0.2">
      <c r="C413" s="417">
        <v>447</v>
      </c>
      <c r="D413" s="417" t="s">
        <v>216</v>
      </c>
      <c r="E413" s="417" t="s">
        <v>552</v>
      </c>
      <c r="F413" t="str">
        <f>VLOOKUP(C413,Sheet2!$C$3:F$558,4,0)</f>
        <v>خراسان رضوی</v>
      </c>
      <c r="G413" s="417" t="s">
        <v>458</v>
      </c>
    </row>
    <row r="414" spans="3:7" hidden="1" x14ac:dyDescent="0.2">
      <c r="C414" s="417">
        <v>448</v>
      </c>
      <c r="D414" s="417" t="s">
        <v>435</v>
      </c>
      <c r="E414" s="417" t="s">
        <v>566</v>
      </c>
      <c r="F414" t="str">
        <f>VLOOKUP(C414,Sheet2!$C$3:F$558,4,0)</f>
        <v>خراسان رضوی</v>
      </c>
      <c r="G414" s="417" t="s">
        <v>458</v>
      </c>
    </row>
    <row r="415" spans="3:7" hidden="1" x14ac:dyDescent="0.2">
      <c r="C415" s="417">
        <v>449</v>
      </c>
      <c r="D415" s="417" t="s">
        <v>473</v>
      </c>
      <c r="E415" s="417" t="s">
        <v>474</v>
      </c>
      <c r="F415" t="str">
        <f>VLOOKUP(C415,Sheet2!$C$3:F$558,4,0)</f>
        <v>خراسان رضوی</v>
      </c>
      <c r="G415" s="417" t="s">
        <v>458</v>
      </c>
    </row>
    <row r="416" spans="3:7" hidden="1" x14ac:dyDescent="0.2">
      <c r="C416" s="417">
        <v>450</v>
      </c>
      <c r="D416" s="417" t="s">
        <v>259</v>
      </c>
      <c r="E416" s="417" t="s">
        <v>497</v>
      </c>
      <c r="F416" t="str">
        <f>VLOOKUP(C416,Sheet2!$C$3:F$558,4,0)</f>
        <v>خراسان رضوی</v>
      </c>
      <c r="G416" s="417" t="s">
        <v>458</v>
      </c>
    </row>
    <row r="417" spans="3:7" hidden="1" x14ac:dyDescent="0.2">
      <c r="C417" s="417">
        <v>451</v>
      </c>
      <c r="D417" s="417" t="s">
        <v>600</v>
      </c>
      <c r="E417" s="417" t="s">
        <v>607</v>
      </c>
      <c r="F417" t="str">
        <f>VLOOKUP(C417,Sheet2!$C$3:F$558,4,0)</f>
        <v>خراسان رضوی</v>
      </c>
      <c r="G417" s="417" t="s">
        <v>458</v>
      </c>
    </row>
    <row r="418" spans="3:7" hidden="1" x14ac:dyDescent="0.2">
      <c r="C418" s="417">
        <v>452</v>
      </c>
      <c r="D418" s="417" t="s">
        <v>216</v>
      </c>
      <c r="E418" s="417" t="s">
        <v>604</v>
      </c>
      <c r="F418" t="str">
        <f>VLOOKUP(C418,Sheet2!$C$3:F$558,4,0)</f>
        <v>خراسان رضوی</v>
      </c>
      <c r="G418" s="417" t="s">
        <v>458</v>
      </c>
    </row>
    <row r="419" spans="3:7" hidden="1" x14ac:dyDescent="0.2">
      <c r="C419" s="417">
        <v>453</v>
      </c>
      <c r="D419" s="417" t="s">
        <v>600</v>
      </c>
      <c r="E419" s="417" t="s">
        <v>601</v>
      </c>
      <c r="F419" t="str">
        <f>VLOOKUP(C419,Sheet2!$C$3:F$558,4,0)</f>
        <v>خراسان شمالی</v>
      </c>
      <c r="G419" s="417" t="s">
        <v>574</v>
      </c>
    </row>
    <row r="420" spans="3:7" hidden="1" x14ac:dyDescent="0.2">
      <c r="C420" s="417">
        <v>454</v>
      </c>
      <c r="D420" s="417" t="s">
        <v>580</v>
      </c>
      <c r="E420" s="417" t="s">
        <v>581</v>
      </c>
      <c r="F420" t="str">
        <f>VLOOKUP(C420,Sheet2!$C$3:F$558,4,0)</f>
        <v>خراسان شمالی</v>
      </c>
      <c r="G420" s="417" t="s">
        <v>574</v>
      </c>
    </row>
    <row r="421" spans="3:7" hidden="1" x14ac:dyDescent="0.2">
      <c r="C421" s="417">
        <v>455</v>
      </c>
      <c r="D421" s="417" t="s">
        <v>248</v>
      </c>
      <c r="E421" s="417" t="s">
        <v>587</v>
      </c>
      <c r="F421" t="str">
        <f>VLOOKUP(C421,Sheet2!$C$3:F$558,4,0)</f>
        <v>خراسان شمالی</v>
      </c>
      <c r="G421" s="417" t="s">
        <v>574</v>
      </c>
    </row>
    <row r="422" spans="3:7" hidden="1" x14ac:dyDescent="0.2">
      <c r="C422" s="417">
        <v>456</v>
      </c>
      <c r="D422" s="417" t="s">
        <v>244</v>
      </c>
      <c r="E422" s="417" t="s">
        <v>577</v>
      </c>
      <c r="F422" t="str">
        <f>VLOOKUP(C422,Sheet2!$C$3:F$558,4,0)</f>
        <v>خراسان شمالی</v>
      </c>
      <c r="G422" s="417" t="s">
        <v>574</v>
      </c>
    </row>
    <row r="423" spans="3:7" hidden="1" x14ac:dyDescent="0.2">
      <c r="C423" s="417">
        <v>457</v>
      </c>
      <c r="D423" s="417" t="s">
        <v>226</v>
      </c>
      <c r="E423" s="417" t="s">
        <v>597</v>
      </c>
      <c r="F423" t="str">
        <f>VLOOKUP(C423,Sheet2!$C$3:F$558,4,0)</f>
        <v>خراسان شمالی</v>
      </c>
      <c r="G423" s="417" t="s">
        <v>574</v>
      </c>
    </row>
    <row r="424" spans="3:7" hidden="1" x14ac:dyDescent="0.2">
      <c r="C424" s="417">
        <v>460</v>
      </c>
      <c r="D424" s="417" t="s">
        <v>526</v>
      </c>
      <c r="E424" s="417" t="s">
        <v>470</v>
      </c>
      <c r="F424" t="str">
        <f>VLOOKUP(C424,Sheet2!$C$3:F$558,4,0)</f>
        <v>آذربایجان شرقی و اردبیل</v>
      </c>
      <c r="G424" s="417" t="s">
        <v>1323</v>
      </c>
    </row>
    <row r="425" spans="3:7" hidden="1" x14ac:dyDescent="0.2">
      <c r="C425" s="417">
        <v>461</v>
      </c>
      <c r="D425" s="417" t="s">
        <v>842</v>
      </c>
      <c r="E425" s="417" t="s">
        <v>1331</v>
      </c>
      <c r="F425" t="str">
        <f>VLOOKUP(C425,Sheet2!$C$3:F$558,4,0)</f>
        <v>آذربایجان شرقی و اردبیل</v>
      </c>
      <c r="G425" s="417" t="s">
        <v>1323</v>
      </c>
    </row>
    <row r="426" spans="3:7" hidden="1" x14ac:dyDescent="0.2">
      <c r="C426" s="417">
        <v>462</v>
      </c>
      <c r="D426" s="417" t="s">
        <v>1338</v>
      </c>
      <c r="E426" s="417" t="s">
        <v>1339</v>
      </c>
      <c r="F426" t="str">
        <f>VLOOKUP(C426,Sheet2!$C$3:F$558,4,0)</f>
        <v>آذربایجان شرقی و اردبیل</v>
      </c>
      <c r="G426" s="417" t="s">
        <v>1323</v>
      </c>
    </row>
    <row r="427" spans="3:7" hidden="1" x14ac:dyDescent="0.2">
      <c r="C427" s="417">
        <v>463</v>
      </c>
      <c r="D427" s="417" t="s">
        <v>158</v>
      </c>
      <c r="E427" s="417" t="s">
        <v>1329</v>
      </c>
      <c r="F427" t="str">
        <f>VLOOKUP(C427,Sheet2!$C$3:F$558,4,0)</f>
        <v>آذربایجان شرقی و اردبیل</v>
      </c>
      <c r="G427" s="417" t="s">
        <v>1323</v>
      </c>
    </row>
    <row r="428" spans="3:7" hidden="1" x14ac:dyDescent="0.2">
      <c r="C428" s="417">
        <v>464</v>
      </c>
      <c r="D428" s="417" t="s">
        <v>1335</v>
      </c>
      <c r="E428" s="417" t="s">
        <v>1336</v>
      </c>
      <c r="F428" t="str">
        <f>VLOOKUP(C428,Sheet2!$C$3:F$558,4,0)</f>
        <v>آذربایجان شرقی و اردبیل</v>
      </c>
      <c r="G428" s="417" t="s">
        <v>1323</v>
      </c>
    </row>
    <row r="429" spans="3:7" hidden="1" x14ac:dyDescent="0.2">
      <c r="C429" s="417">
        <v>465</v>
      </c>
      <c r="D429" s="417" t="s">
        <v>107</v>
      </c>
      <c r="E429" s="417" t="s">
        <v>644</v>
      </c>
      <c r="F429" t="str">
        <f>VLOOKUP(C429,Sheet2!$C$3:F$558,4,0)</f>
        <v>آذربایجان شرقی و اردبیل</v>
      </c>
      <c r="G429" s="417" t="s">
        <v>1323</v>
      </c>
    </row>
    <row r="430" spans="3:7" hidden="1" x14ac:dyDescent="0.2">
      <c r="C430" s="417">
        <v>466</v>
      </c>
      <c r="D430" s="417" t="s">
        <v>291</v>
      </c>
      <c r="E430" s="417" t="s">
        <v>1372</v>
      </c>
      <c r="F430" t="str">
        <f>VLOOKUP(C430,Sheet2!$C$3:F$558,4,0)</f>
        <v>آذربایجان غربی</v>
      </c>
      <c r="G430" s="417" t="s">
        <v>1343</v>
      </c>
    </row>
    <row r="431" spans="3:7" hidden="1" x14ac:dyDescent="0.2">
      <c r="C431" s="417">
        <v>467</v>
      </c>
      <c r="D431" s="417" t="s">
        <v>680</v>
      </c>
      <c r="E431" s="417" t="s">
        <v>1355</v>
      </c>
      <c r="F431" t="str">
        <f>VLOOKUP(C431,Sheet2!$C$3:F$558,4,0)</f>
        <v>آذربایجان غربی</v>
      </c>
      <c r="G431" s="417" t="s">
        <v>1343</v>
      </c>
    </row>
    <row r="432" spans="3:7" hidden="1" x14ac:dyDescent="0.2">
      <c r="C432" s="417">
        <v>468</v>
      </c>
      <c r="D432" s="417" t="s">
        <v>294</v>
      </c>
      <c r="E432" s="417" t="s">
        <v>1364</v>
      </c>
      <c r="F432" t="str">
        <f>VLOOKUP(C432,Sheet2!$C$3:F$558,4,0)</f>
        <v>آذربایجان غربی</v>
      </c>
      <c r="G432" s="417" t="s">
        <v>1343</v>
      </c>
    </row>
    <row r="433" spans="3:7" hidden="1" x14ac:dyDescent="0.2">
      <c r="C433" s="417">
        <v>469</v>
      </c>
      <c r="D433" s="417" t="s">
        <v>248</v>
      </c>
      <c r="E433" s="417" t="s">
        <v>1367</v>
      </c>
      <c r="F433" t="str">
        <f>VLOOKUP(C433,Sheet2!$C$3:F$558,4,0)</f>
        <v>آذربایجان غربی</v>
      </c>
      <c r="G433" s="417" t="s">
        <v>1343</v>
      </c>
    </row>
    <row r="434" spans="3:7" hidden="1" x14ac:dyDescent="0.2">
      <c r="C434" s="417">
        <v>470</v>
      </c>
      <c r="D434" s="417" t="s">
        <v>135</v>
      </c>
      <c r="E434" s="417" t="s">
        <v>1361</v>
      </c>
      <c r="F434" t="str">
        <f>VLOOKUP(C434,Sheet2!$C$3:F$558,4,0)</f>
        <v>آذربایجان غربی</v>
      </c>
      <c r="G434" s="417" t="s">
        <v>1343</v>
      </c>
    </row>
    <row r="435" spans="3:7" hidden="1" x14ac:dyDescent="0.2">
      <c r="C435" s="417">
        <v>471</v>
      </c>
      <c r="D435" s="417" t="s">
        <v>1375</v>
      </c>
      <c r="E435" s="417" t="s">
        <v>1376</v>
      </c>
      <c r="F435" t="str">
        <f>VLOOKUP(C435,Sheet2!$C$3:F$558,4,0)</f>
        <v>آذربایجان غربی</v>
      </c>
      <c r="G435" s="417" t="s">
        <v>1343</v>
      </c>
    </row>
    <row r="436" spans="3:7" hidden="1" x14ac:dyDescent="0.2">
      <c r="C436" s="417">
        <v>472</v>
      </c>
      <c r="D436" s="417" t="s">
        <v>687</v>
      </c>
      <c r="E436" s="417" t="s">
        <v>1379</v>
      </c>
      <c r="F436" t="str">
        <f>VLOOKUP(C436,Sheet2!$C$3:F$558,4,0)</f>
        <v>آذربایجان غربی</v>
      </c>
      <c r="G436" s="417" t="s">
        <v>1343</v>
      </c>
    </row>
    <row r="437" spans="3:7" hidden="1" x14ac:dyDescent="0.2">
      <c r="C437" s="417">
        <v>473</v>
      </c>
      <c r="D437" s="417" t="s">
        <v>158</v>
      </c>
      <c r="E437" s="417" t="s">
        <v>1358</v>
      </c>
      <c r="F437" t="str">
        <f>VLOOKUP(C437,Sheet2!$C$3:F$558,4,0)</f>
        <v>آذربایجان غربی</v>
      </c>
      <c r="G437" s="417" t="s">
        <v>1343</v>
      </c>
    </row>
    <row r="438" spans="3:7" hidden="1" x14ac:dyDescent="0.2">
      <c r="C438" s="417">
        <v>474</v>
      </c>
      <c r="D438" s="417" t="s">
        <v>1370</v>
      </c>
      <c r="E438" s="417" t="s">
        <v>798</v>
      </c>
      <c r="F438" t="str">
        <f>VLOOKUP(C438,Sheet2!$C$3:F$558,4,0)</f>
        <v>آذربایجان غربی</v>
      </c>
      <c r="G438" s="417" t="s">
        <v>1343</v>
      </c>
    </row>
    <row r="439" spans="3:7" hidden="1" x14ac:dyDescent="0.2">
      <c r="C439" s="417">
        <v>475</v>
      </c>
      <c r="D439" s="417" t="s">
        <v>1382</v>
      </c>
      <c r="E439" s="417" t="s">
        <v>1383</v>
      </c>
      <c r="F439" t="str">
        <f>VLOOKUP(C439,Sheet2!$C$3:F$558,4,0)</f>
        <v>آذربایجان غربی</v>
      </c>
      <c r="G439" s="417" t="s">
        <v>1343</v>
      </c>
    </row>
    <row r="440" spans="3:7" hidden="1" x14ac:dyDescent="0.2">
      <c r="C440" s="417">
        <v>476</v>
      </c>
      <c r="D440" s="417" t="s">
        <v>148</v>
      </c>
      <c r="E440" s="417" t="s">
        <v>900</v>
      </c>
      <c r="F440" t="str">
        <f>VLOOKUP(C440,Sheet2!$C$3:F$558,4,0)</f>
        <v>آذربایجان غربی</v>
      </c>
      <c r="G440" s="417" t="s">
        <v>1343</v>
      </c>
    </row>
    <row r="441" spans="3:7" hidden="1" x14ac:dyDescent="0.2">
      <c r="C441" s="417">
        <v>477</v>
      </c>
      <c r="D441" s="417" t="s">
        <v>111</v>
      </c>
      <c r="E441" s="417" t="s">
        <v>822</v>
      </c>
      <c r="F441" t="str">
        <f>VLOOKUP(C441,Sheet2!$C$3:F$558,4,0)</f>
        <v>البرز</v>
      </c>
      <c r="G441" s="417" t="s">
        <v>799</v>
      </c>
    </row>
    <row r="442" spans="3:7" hidden="1" x14ac:dyDescent="0.2">
      <c r="C442" s="417">
        <v>478</v>
      </c>
      <c r="D442" s="417" t="s">
        <v>158</v>
      </c>
      <c r="E442" s="417" t="s">
        <v>910</v>
      </c>
      <c r="F442" t="str">
        <f>VLOOKUP(C442,Sheet2!$C$3:F$558,4,0)</f>
        <v>البرز</v>
      </c>
      <c r="G442" s="417" t="s">
        <v>799</v>
      </c>
    </row>
    <row r="443" spans="3:7" hidden="1" x14ac:dyDescent="0.2">
      <c r="C443" s="417">
        <v>479</v>
      </c>
      <c r="D443" s="417" t="s">
        <v>526</v>
      </c>
      <c r="E443" s="417" t="s">
        <v>897</v>
      </c>
      <c r="F443" t="str">
        <f>VLOOKUP(C443,Sheet2!$C$3:F$558,4,0)</f>
        <v>البرز</v>
      </c>
      <c r="G443" s="417" t="s">
        <v>799</v>
      </c>
    </row>
    <row r="444" spans="3:7" hidden="1" x14ac:dyDescent="0.2">
      <c r="C444" s="417">
        <v>480</v>
      </c>
      <c r="D444" s="417" t="s">
        <v>473</v>
      </c>
      <c r="E444" s="417" t="s">
        <v>825</v>
      </c>
      <c r="F444" t="str">
        <f>VLOOKUP(C444,Sheet2!$C$3:F$558,4,0)</f>
        <v>البرز</v>
      </c>
      <c r="G444" s="417" t="s">
        <v>799</v>
      </c>
    </row>
    <row r="445" spans="3:7" hidden="1" x14ac:dyDescent="0.2">
      <c r="C445" s="417">
        <v>481</v>
      </c>
      <c r="D445" s="417" t="s">
        <v>838</v>
      </c>
      <c r="E445" s="417" t="s">
        <v>839</v>
      </c>
      <c r="F445" t="str">
        <f>VLOOKUP(C445,Sheet2!$C$3:F$558,4,0)</f>
        <v>البرز</v>
      </c>
      <c r="G445" s="417" t="s">
        <v>799</v>
      </c>
    </row>
    <row r="446" spans="3:7" hidden="1" x14ac:dyDescent="0.2">
      <c r="C446" s="417">
        <v>482</v>
      </c>
      <c r="D446" s="417" t="s">
        <v>99</v>
      </c>
      <c r="E446" s="417" t="s">
        <v>925</v>
      </c>
      <c r="F446" t="str">
        <f>VLOOKUP(C446,Sheet2!$C$3:F$558,4,0)</f>
        <v>البرز</v>
      </c>
      <c r="G446" s="417" t="s">
        <v>799</v>
      </c>
    </row>
    <row r="447" spans="3:7" hidden="1" x14ac:dyDescent="0.2">
      <c r="C447" s="417">
        <v>483</v>
      </c>
      <c r="D447" s="417" t="s">
        <v>488</v>
      </c>
      <c r="E447" s="417" t="s">
        <v>812</v>
      </c>
      <c r="F447" t="str">
        <f>VLOOKUP(C447,Sheet2!$C$3:F$558,4,0)</f>
        <v>البرز</v>
      </c>
      <c r="G447" s="417" t="s">
        <v>799</v>
      </c>
    </row>
    <row r="448" spans="3:7" hidden="1" x14ac:dyDescent="0.2">
      <c r="C448" s="417">
        <v>484</v>
      </c>
      <c r="D448" s="417" t="s">
        <v>488</v>
      </c>
      <c r="E448" s="417" t="s">
        <v>858</v>
      </c>
      <c r="F448" t="str">
        <f>VLOOKUP(C448,Sheet2!$C$3:F$558,4,0)</f>
        <v>البرز</v>
      </c>
      <c r="G448" s="417" t="s">
        <v>799</v>
      </c>
    </row>
    <row r="449" spans="3:7" hidden="1" x14ac:dyDescent="0.2">
      <c r="C449" s="417">
        <v>485</v>
      </c>
      <c r="D449" s="417" t="s">
        <v>842</v>
      </c>
      <c r="E449" s="417" t="s">
        <v>843</v>
      </c>
      <c r="F449" t="str">
        <f>VLOOKUP(C449,Sheet2!$C$3:F$558,4,0)</f>
        <v>البرز</v>
      </c>
      <c r="G449" s="417" t="s">
        <v>799</v>
      </c>
    </row>
    <row r="450" spans="3:7" hidden="1" x14ac:dyDescent="0.2">
      <c r="C450" s="417">
        <v>486</v>
      </c>
      <c r="D450" s="417" t="s">
        <v>931</v>
      </c>
      <c r="E450" s="417" t="s">
        <v>932</v>
      </c>
      <c r="F450" t="str">
        <f>VLOOKUP(C450,Sheet2!$C$3:F$558,4,0)</f>
        <v>البرز</v>
      </c>
      <c r="G450" s="417" t="s">
        <v>799</v>
      </c>
    </row>
    <row r="451" spans="3:7" hidden="1" x14ac:dyDescent="0.2">
      <c r="C451" s="417">
        <v>487</v>
      </c>
      <c r="D451" s="417" t="s">
        <v>828</v>
      </c>
      <c r="E451" s="417" t="s">
        <v>829</v>
      </c>
      <c r="F451" t="str">
        <f>VLOOKUP(C451,Sheet2!$C$3:F$558,4,0)</f>
        <v>البرز</v>
      </c>
      <c r="G451" s="417" t="s">
        <v>799</v>
      </c>
    </row>
    <row r="452" spans="3:7" hidden="1" x14ac:dyDescent="0.2">
      <c r="C452" s="417">
        <v>488</v>
      </c>
      <c r="D452" s="417" t="s">
        <v>875</v>
      </c>
      <c r="E452" s="417" t="s">
        <v>876</v>
      </c>
      <c r="F452" t="str">
        <f>VLOOKUP(C452,Sheet2!$C$3:F$558,4,0)</f>
        <v>البرز</v>
      </c>
      <c r="G452" s="417" t="s">
        <v>799</v>
      </c>
    </row>
    <row r="453" spans="3:7" hidden="1" x14ac:dyDescent="0.2">
      <c r="C453" s="417">
        <v>489</v>
      </c>
      <c r="D453" s="417" t="s">
        <v>851</v>
      </c>
      <c r="E453" s="417" t="s">
        <v>852</v>
      </c>
      <c r="F453" t="str">
        <f>VLOOKUP(C453,Sheet2!$C$3:F$558,4,0)</f>
        <v>البرز</v>
      </c>
      <c r="G453" s="417" t="s">
        <v>799</v>
      </c>
    </row>
    <row r="454" spans="3:7" hidden="1" x14ac:dyDescent="0.2">
      <c r="C454" s="417">
        <v>490</v>
      </c>
      <c r="D454" s="417" t="s">
        <v>263</v>
      </c>
      <c r="E454" s="417" t="s">
        <v>897</v>
      </c>
      <c r="F454" t="str">
        <f>VLOOKUP(C454,Sheet2!$C$3:F$558,4,0)</f>
        <v>البرز</v>
      </c>
      <c r="G454" s="417" t="s">
        <v>799</v>
      </c>
    </row>
    <row r="455" spans="3:7" hidden="1" x14ac:dyDescent="0.2">
      <c r="C455" s="417">
        <v>491</v>
      </c>
      <c r="D455" s="417" t="s">
        <v>888</v>
      </c>
      <c r="E455" s="417" t="s">
        <v>889</v>
      </c>
      <c r="F455" t="str">
        <f>VLOOKUP(C455,Sheet2!$C$3:F$558,4,0)</f>
        <v>البرز</v>
      </c>
      <c r="G455" s="417" t="s">
        <v>799</v>
      </c>
    </row>
    <row r="456" spans="3:7" hidden="1" x14ac:dyDescent="0.2">
      <c r="C456" s="417">
        <v>492</v>
      </c>
      <c r="D456" s="417" t="s">
        <v>526</v>
      </c>
      <c r="E456" s="417" t="s">
        <v>907</v>
      </c>
      <c r="F456" t="str">
        <f>VLOOKUP(C456,Sheet2!$C$3:F$558,4,0)</f>
        <v>البرز</v>
      </c>
      <c r="G456" s="417" t="s">
        <v>799</v>
      </c>
    </row>
    <row r="457" spans="3:7" hidden="1" x14ac:dyDescent="0.2">
      <c r="C457" s="417">
        <v>493</v>
      </c>
      <c r="D457" s="417" t="s">
        <v>871</v>
      </c>
      <c r="E457" s="417" t="s">
        <v>872</v>
      </c>
      <c r="F457" t="str">
        <f>VLOOKUP(C457,Sheet2!$C$3:F$558,4,0)</f>
        <v>البرز</v>
      </c>
      <c r="G457" s="417" t="s">
        <v>799</v>
      </c>
    </row>
    <row r="458" spans="3:7" hidden="1" x14ac:dyDescent="0.2">
      <c r="C458" s="417">
        <v>494</v>
      </c>
      <c r="D458" s="417" t="s">
        <v>864</v>
      </c>
      <c r="E458" s="417" t="s">
        <v>865</v>
      </c>
      <c r="F458" t="str">
        <f>VLOOKUP(C458,Sheet2!$C$3:F$558,4,0)</f>
        <v>البرز</v>
      </c>
      <c r="G458" s="417" t="s">
        <v>799</v>
      </c>
    </row>
    <row r="459" spans="3:7" hidden="1" x14ac:dyDescent="0.2">
      <c r="C459" s="417">
        <v>495</v>
      </c>
      <c r="D459" s="417" t="s">
        <v>916</v>
      </c>
      <c r="E459" s="417" t="s">
        <v>917</v>
      </c>
      <c r="F459" t="str">
        <f>VLOOKUP(C459,Sheet2!$C$3:F$558,4,0)</f>
        <v>البرز</v>
      </c>
      <c r="G459" s="417" t="s">
        <v>799</v>
      </c>
    </row>
    <row r="460" spans="3:7" hidden="1" x14ac:dyDescent="0.2">
      <c r="C460" s="417">
        <v>496</v>
      </c>
      <c r="D460" s="417" t="s">
        <v>488</v>
      </c>
      <c r="E460" s="417" t="s">
        <v>819</v>
      </c>
      <c r="F460" t="str">
        <f>VLOOKUP(C460,Sheet2!$C$3:F$558,4,0)</f>
        <v>البرز</v>
      </c>
      <c r="G460" s="417" t="s">
        <v>799</v>
      </c>
    </row>
    <row r="461" spans="3:7" hidden="1" x14ac:dyDescent="0.2">
      <c r="C461" s="417">
        <v>497</v>
      </c>
      <c r="D461" s="417" t="s">
        <v>884</v>
      </c>
      <c r="E461" s="417" t="s">
        <v>885</v>
      </c>
      <c r="F461" t="str">
        <f>VLOOKUP(C461,Sheet2!$C$3:F$558,4,0)</f>
        <v>البرز</v>
      </c>
      <c r="G461" s="417" t="s">
        <v>799</v>
      </c>
    </row>
    <row r="462" spans="3:7" hidden="1" x14ac:dyDescent="0.2">
      <c r="C462" s="417">
        <v>498</v>
      </c>
      <c r="D462" s="417" t="s">
        <v>99</v>
      </c>
      <c r="E462" s="417" t="s">
        <v>861</v>
      </c>
      <c r="F462" t="str">
        <f>VLOOKUP(C462,Sheet2!$C$3:F$558,4,0)</f>
        <v>البرز</v>
      </c>
      <c r="G462" s="417" t="s">
        <v>799</v>
      </c>
    </row>
    <row r="463" spans="3:7" hidden="1" x14ac:dyDescent="0.2">
      <c r="C463" s="417">
        <v>499</v>
      </c>
      <c r="D463" s="417" t="s">
        <v>935</v>
      </c>
      <c r="E463" s="417" t="s">
        <v>936</v>
      </c>
      <c r="F463" t="str">
        <f>VLOOKUP(C463,Sheet2!$C$3:F$558,4,0)</f>
        <v>البرز</v>
      </c>
      <c r="G463" s="417" t="s">
        <v>799</v>
      </c>
    </row>
    <row r="464" spans="3:7" hidden="1" x14ac:dyDescent="0.2">
      <c r="C464" s="417">
        <v>500</v>
      </c>
      <c r="D464" s="417" t="s">
        <v>903</v>
      </c>
      <c r="E464" s="417" t="s">
        <v>904</v>
      </c>
      <c r="F464" t="str">
        <f>VLOOKUP(C464,Sheet2!$C$3:F$558,4,0)</f>
        <v>البرز</v>
      </c>
      <c r="G464" s="417" t="s">
        <v>799</v>
      </c>
    </row>
    <row r="465" spans="3:7" hidden="1" x14ac:dyDescent="0.2">
      <c r="C465" s="417">
        <v>501</v>
      </c>
      <c r="D465" s="417" t="s">
        <v>294</v>
      </c>
      <c r="E465" s="417" t="s">
        <v>928</v>
      </c>
      <c r="F465" t="str">
        <f>VLOOKUP(C465,Sheet2!$C$3:F$558,4,0)</f>
        <v>البرز</v>
      </c>
      <c r="G465" s="417" t="s">
        <v>799</v>
      </c>
    </row>
    <row r="466" spans="3:7" hidden="1" x14ac:dyDescent="0.2">
      <c r="C466" s="417">
        <v>502</v>
      </c>
      <c r="D466" s="417" t="s">
        <v>158</v>
      </c>
      <c r="E466" s="417" t="s">
        <v>765</v>
      </c>
      <c r="F466" t="str">
        <f>VLOOKUP(C466,Sheet2!$C$3:F$558,4,0)</f>
        <v>البرز</v>
      </c>
      <c r="G466" s="417" t="s">
        <v>799</v>
      </c>
    </row>
    <row r="467" spans="3:7" hidden="1" x14ac:dyDescent="0.2">
      <c r="C467" s="417">
        <v>503</v>
      </c>
      <c r="D467" s="417" t="s">
        <v>942</v>
      </c>
      <c r="E467" s="417" t="s">
        <v>943</v>
      </c>
      <c r="F467" t="str">
        <f>VLOOKUP(C467,Sheet2!$C$3:F$558,4,0)</f>
        <v>البرز</v>
      </c>
      <c r="G467" s="417" t="s">
        <v>799</v>
      </c>
    </row>
    <row r="468" spans="3:7" hidden="1" x14ac:dyDescent="0.2">
      <c r="C468" s="417">
        <v>504</v>
      </c>
      <c r="D468" s="417" t="s">
        <v>410</v>
      </c>
      <c r="E468" s="417" t="s">
        <v>920</v>
      </c>
      <c r="F468" t="str">
        <f>VLOOKUP(C468,Sheet2!$C$3:F$558,4,0)</f>
        <v>البرز</v>
      </c>
      <c r="G468" s="417" t="s">
        <v>799</v>
      </c>
    </row>
    <row r="469" spans="3:7" hidden="1" x14ac:dyDescent="0.2">
      <c r="C469" s="417">
        <v>505</v>
      </c>
      <c r="D469" s="417" t="s">
        <v>298</v>
      </c>
      <c r="E469" s="417" t="s">
        <v>612</v>
      </c>
      <c r="F469" t="str">
        <f>VLOOKUP(C469,Sheet2!$C$3:F$558,4,0)</f>
        <v>البرز</v>
      </c>
      <c r="G469" s="417" t="s">
        <v>799</v>
      </c>
    </row>
    <row r="470" spans="3:7" hidden="1" x14ac:dyDescent="0.2">
      <c r="C470" s="417">
        <v>506</v>
      </c>
      <c r="D470" s="417" t="s">
        <v>216</v>
      </c>
      <c r="E470" s="417" t="s">
        <v>879</v>
      </c>
      <c r="F470" t="str">
        <f>VLOOKUP(C470,Sheet2!$C$3:F$558,4,0)</f>
        <v>البرز</v>
      </c>
      <c r="G470" s="417" t="s">
        <v>799</v>
      </c>
    </row>
    <row r="471" spans="3:7" hidden="1" x14ac:dyDescent="0.2">
      <c r="C471" s="417">
        <v>507</v>
      </c>
      <c r="D471" s="417" t="s">
        <v>815</v>
      </c>
      <c r="E471" s="417" t="s">
        <v>816</v>
      </c>
      <c r="F471" t="str">
        <f>VLOOKUP(C471,Sheet2!$C$3:F$558,4,0)</f>
        <v>البرز</v>
      </c>
      <c r="G471" s="417" t="s">
        <v>799</v>
      </c>
    </row>
    <row r="472" spans="3:7" hidden="1" x14ac:dyDescent="0.2">
      <c r="C472" s="417">
        <v>508</v>
      </c>
      <c r="D472" s="417" t="s">
        <v>946</v>
      </c>
      <c r="E472" s="417" t="s">
        <v>947</v>
      </c>
      <c r="F472" t="str">
        <f>VLOOKUP(C472,Sheet2!$C$3:F$558,4,0)</f>
        <v>البرز</v>
      </c>
      <c r="G472" s="417" t="s">
        <v>799</v>
      </c>
    </row>
    <row r="473" spans="3:7" hidden="1" x14ac:dyDescent="0.2">
      <c r="C473" s="417">
        <v>509</v>
      </c>
      <c r="D473" s="417" t="s">
        <v>811</v>
      </c>
      <c r="E473" s="417" t="s">
        <v>812</v>
      </c>
      <c r="F473" t="str">
        <f>VLOOKUP(C473,Sheet2!$C$3:F$558,4,0)</f>
        <v>البرز</v>
      </c>
      <c r="G473" s="417" t="s">
        <v>799</v>
      </c>
    </row>
    <row r="474" spans="3:7" hidden="1" x14ac:dyDescent="0.2">
      <c r="C474" s="417">
        <v>510</v>
      </c>
      <c r="D474" s="417" t="s">
        <v>327</v>
      </c>
      <c r="E474" s="417" t="s">
        <v>894</v>
      </c>
      <c r="F474" t="str">
        <f>VLOOKUP(C474,Sheet2!$C$3:F$558,4,0)</f>
        <v>البرز</v>
      </c>
      <c r="G474" s="417" t="s">
        <v>799</v>
      </c>
    </row>
    <row r="475" spans="3:7" hidden="1" x14ac:dyDescent="0.2">
      <c r="C475" s="417">
        <v>511</v>
      </c>
      <c r="D475" s="417" t="s">
        <v>760</v>
      </c>
      <c r="E475" s="417" t="s">
        <v>563</v>
      </c>
      <c r="F475" t="str">
        <f>VLOOKUP(C475,Sheet2!$C$3:F$558,4,0)</f>
        <v>البرز</v>
      </c>
      <c r="G475" s="417" t="s">
        <v>799</v>
      </c>
    </row>
    <row r="476" spans="3:7" hidden="1" x14ac:dyDescent="0.2">
      <c r="C476" s="417">
        <v>512</v>
      </c>
      <c r="D476" s="417" t="s">
        <v>805</v>
      </c>
      <c r="E476" s="417" t="s">
        <v>408</v>
      </c>
      <c r="F476" t="str">
        <f>VLOOKUP(C476,Sheet2!$C$3:F$558,4,0)</f>
        <v>البرز</v>
      </c>
      <c r="G476" s="417" t="s">
        <v>799</v>
      </c>
    </row>
    <row r="477" spans="3:7" hidden="1" x14ac:dyDescent="0.2">
      <c r="C477" s="417">
        <v>513</v>
      </c>
      <c r="D477" s="417" t="s">
        <v>244</v>
      </c>
      <c r="E477" s="417" t="s">
        <v>872</v>
      </c>
      <c r="F477" t="str">
        <f>VLOOKUP(C477,Sheet2!$C$3:F$558,4,0)</f>
        <v>البرز</v>
      </c>
      <c r="G477" s="417" t="s">
        <v>799</v>
      </c>
    </row>
    <row r="478" spans="3:7" hidden="1" x14ac:dyDescent="0.2">
      <c r="C478" s="417">
        <v>514</v>
      </c>
      <c r="D478" s="417" t="s">
        <v>135</v>
      </c>
      <c r="E478" s="417" t="s">
        <v>798</v>
      </c>
      <c r="F478" t="str">
        <f>VLOOKUP(C478,Sheet2!$C$3:F$558,4,0)</f>
        <v>البرز</v>
      </c>
      <c r="G478" s="417" t="s">
        <v>799</v>
      </c>
    </row>
    <row r="479" spans="3:7" hidden="1" x14ac:dyDescent="0.2">
      <c r="C479" s="417">
        <v>515</v>
      </c>
      <c r="D479" s="417" t="s">
        <v>802</v>
      </c>
      <c r="E479" s="417" t="s">
        <v>319</v>
      </c>
      <c r="F479" t="str">
        <f>VLOOKUP(C479,Sheet2!$C$3:F$558,4,0)</f>
        <v>البرز</v>
      </c>
      <c r="G479" s="417" t="s">
        <v>799</v>
      </c>
    </row>
    <row r="480" spans="3:7" hidden="1" x14ac:dyDescent="0.2">
      <c r="C480" s="417">
        <v>516</v>
      </c>
      <c r="D480" s="417" t="s">
        <v>832</v>
      </c>
      <c r="E480" s="417" t="s">
        <v>833</v>
      </c>
      <c r="F480" t="str">
        <f>VLOOKUP(C480,Sheet2!$C$3:F$558,4,0)</f>
        <v>البرز</v>
      </c>
      <c r="G480" s="417" t="s">
        <v>799</v>
      </c>
    </row>
    <row r="481" spans="3:7" hidden="1" x14ac:dyDescent="0.2">
      <c r="C481" s="417">
        <v>517</v>
      </c>
      <c r="D481" s="417" t="s">
        <v>593</v>
      </c>
      <c r="E481" s="417" t="s">
        <v>900</v>
      </c>
      <c r="F481" t="str">
        <f>VLOOKUP(C481,Sheet2!$C$3:F$558,4,0)</f>
        <v>البرز</v>
      </c>
      <c r="G481" s="417" t="s">
        <v>799</v>
      </c>
    </row>
    <row r="482" spans="3:7" hidden="1" x14ac:dyDescent="0.2">
      <c r="C482" s="417">
        <v>518</v>
      </c>
      <c r="D482" s="417" t="s">
        <v>259</v>
      </c>
      <c r="E482" s="417" t="s">
        <v>855</v>
      </c>
      <c r="F482" t="str">
        <f>VLOOKUP(C482,Sheet2!$C$3:F$558,4,0)</f>
        <v>البرز</v>
      </c>
      <c r="G482" s="417" t="s">
        <v>799</v>
      </c>
    </row>
    <row r="483" spans="3:7" hidden="1" x14ac:dyDescent="0.2">
      <c r="C483" s="417">
        <v>519</v>
      </c>
      <c r="D483" s="417" t="s">
        <v>248</v>
      </c>
      <c r="E483" s="417" t="s">
        <v>868</v>
      </c>
      <c r="F483" t="str">
        <f>VLOOKUP(C483,Sheet2!$C$3:F$558,4,0)</f>
        <v>البرز</v>
      </c>
      <c r="G483" s="417" t="s">
        <v>799</v>
      </c>
    </row>
    <row r="484" spans="3:7" hidden="1" x14ac:dyDescent="0.2">
      <c r="C484" s="417">
        <v>520</v>
      </c>
      <c r="D484" s="417" t="s">
        <v>158</v>
      </c>
      <c r="E484" s="417" t="s">
        <v>808</v>
      </c>
      <c r="F484" t="str">
        <f>VLOOKUP(C484,Sheet2!$C$3:F$558,4,0)</f>
        <v>البرز</v>
      </c>
      <c r="G484" s="417" t="s">
        <v>799</v>
      </c>
    </row>
    <row r="485" spans="3:7" hidden="1" x14ac:dyDescent="0.2">
      <c r="C485" s="417">
        <v>521</v>
      </c>
      <c r="D485" s="417" t="s">
        <v>963</v>
      </c>
      <c r="E485" s="417" t="s">
        <v>312</v>
      </c>
      <c r="F485" t="str">
        <f>VLOOKUP(C485,Sheet2!$C$3:F$558,4,0)</f>
        <v>البرز</v>
      </c>
      <c r="G485" s="417" t="s">
        <v>799</v>
      </c>
    </row>
    <row r="486" spans="3:7" hidden="1" x14ac:dyDescent="0.2">
      <c r="C486" s="417">
        <v>522</v>
      </c>
      <c r="D486" s="417" t="s">
        <v>966</v>
      </c>
      <c r="E486" s="417" t="s">
        <v>967</v>
      </c>
      <c r="F486" t="str">
        <f>VLOOKUP(C486,Sheet2!$C$3:F$558,4,0)</f>
        <v>البرز</v>
      </c>
      <c r="G486" s="417" t="s">
        <v>799</v>
      </c>
    </row>
    <row r="487" spans="3:7" hidden="1" x14ac:dyDescent="0.2">
      <c r="C487" s="417">
        <v>523</v>
      </c>
      <c r="D487" s="417" t="s">
        <v>593</v>
      </c>
      <c r="E487" s="417" t="s">
        <v>977</v>
      </c>
      <c r="F487" t="str">
        <f>VLOOKUP(C487,Sheet2!$C$3:F$558,4,0)</f>
        <v>البرز</v>
      </c>
      <c r="G487" s="417" t="s">
        <v>799</v>
      </c>
    </row>
    <row r="488" spans="3:7" hidden="1" x14ac:dyDescent="0.2">
      <c r="C488" s="417">
        <v>524</v>
      </c>
      <c r="D488" s="417" t="s">
        <v>99</v>
      </c>
      <c r="E488" s="417" t="s">
        <v>315</v>
      </c>
      <c r="F488" t="str">
        <f>VLOOKUP(C488,Sheet2!$C$3:F$558,4,0)</f>
        <v>البرز</v>
      </c>
      <c r="G488" s="417" t="s">
        <v>799</v>
      </c>
    </row>
    <row r="489" spans="3:7" hidden="1" x14ac:dyDescent="0.2">
      <c r="C489" s="417">
        <v>525</v>
      </c>
      <c r="D489" s="417" t="s">
        <v>190</v>
      </c>
      <c r="E489" s="417" t="s">
        <v>848</v>
      </c>
      <c r="F489" t="str">
        <f>VLOOKUP(C489,Sheet2!$C$3:F$558,4,0)</f>
        <v>البرز</v>
      </c>
      <c r="G489" s="417" t="s">
        <v>799</v>
      </c>
    </row>
    <row r="490" spans="3:7" hidden="1" x14ac:dyDescent="0.2">
      <c r="C490" s="417">
        <v>526</v>
      </c>
      <c r="D490" s="417" t="s">
        <v>1836</v>
      </c>
      <c r="E490" s="417" t="s">
        <v>1837</v>
      </c>
      <c r="F490" t="str">
        <f>VLOOKUP(C490,Sheet2!$C$3:F$558,4,0)</f>
        <v>قزوین</v>
      </c>
      <c r="G490" s="417" t="s">
        <v>1826</v>
      </c>
    </row>
    <row r="491" spans="3:7" hidden="1" x14ac:dyDescent="0.2">
      <c r="C491" s="417">
        <v>527</v>
      </c>
      <c r="D491" s="417" t="s">
        <v>85</v>
      </c>
      <c r="E491" s="417" t="s">
        <v>1851</v>
      </c>
      <c r="F491" t="str">
        <f>VLOOKUP(C491,Sheet2!$C$3:F$558,4,0)</f>
        <v>قزوین</v>
      </c>
      <c r="G491" s="417" t="s">
        <v>1826</v>
      </c>
    </row>
    <row r="492" spans="3:7" hidden="1" x14ac:dyDescent="0.2">
      <c r="C492" s="417">
        <v>528</v>
      </c>
      <c r="D492" s="417" t="s">
        <v>85</v>
      </c>
      <c r="E492" s="417" t="s">
        <v>1867</v>
      </c>
      <c r="F492" t="str">
        <f>VLOOKUP(C492,Sheet2!$C$3:F$558,4,0)</f>
        <v>قزوین</v>
      </c>
      <c r="G492" s="417" t="s">
        <v>1826</v>
      </c>
    </row>
    <row r="493" spans="3:7" hidden="1" x14ac:dyDescent="0.2">
      <c r="C493" s="417">
        <v>529</v>
      </c>
      <c r="D493" s="417" t="s">
        <v>410</v>
      </c>
      <c r="E493" s="417" t="s">
        <v>1848</v>
      </c>
      <c r="F493" t="str">
        <f>VLOOKUP(C493,Sheet2!$C$3:F$558,4,0)</f>
        <v>قزوین</v>
      </c>
      <c r="G493" s="417" t="s">
        <v>1826</v>
      </c>
    </row>
    <row r="494" spans="3:7" hidden="1" x14ac:dyDescent="0.2">
      <c r="C494" s="417">
        <v>530</v>
      </c>
      <c r="D494" s="417" t="s">
        <v>291</v>
      </c>
      <c r="E494" s="417" t="s">
        <v>1829</v>
      </c>
      <c r="F494" t="str">
        <f>VLOOKUP(C494,Sheet2!$C$3:F$558,4,0)</f>
        <v>قزوین</v>
      </c>
      <c r="G494" s="417" t="s">
        <v>1826</v>
      </c>
    </row>
    <row r="495" spans="3:7" hidden="1" x14ac:dyDescent="0.2">
      <c r="C495" s="417">
        <v>531</v>
      </c>
      <c r="D495" s="417" t="s">
        <v>610</v>
      </c>
      <c r="E495" s="417" t="s">
        <v>268</v>
      </c>
      <c r="F495" t="str">
        <f>VLOOKUP(C495,Sheet2!$C$3:F$558,4,0)</f>
        <v>قزوین</v>
      </c>
      <c r="G495" s="417" t="s">
        <v>1826</v>
      </c>
    </row>
    <row r="496" spans="3:7" hidden="1" x14ac:dyDescent="0.2">
      <c r="C496" s="417">
        <v>532</v>
      </c>
      <c r="D496" s="417" t="s">
        <v>2365</v>
      </c>
      <c r="E496" s="417" t="s">
        <v>2366</v>
      </c>
      <c r="F496" t="str">
        <f>VLOOKUP(C496,Sheet2!$C$3:F$558,4,0)</f>
        <v>هرمزگان</v>
      </c>
      <c r="G496" s="417" t="s">
        <v>2342</v>
      </c>
    </row>
    <row r="497" spans="3:7" hidden="1" x14ac:dyDescent="0.2">
      <c r="C497" s="417">
        <v>533</v>
      </c>
      <c r="D497" s="417" t="s">
        <v>2374</v>
      </c>
      <c r="E497" s="417" t="s">
        <v>2375</v>
      </c>
      <c r="F497" t="str">
        <f>VLOOKUP(C497,Sheet2!$C$3:F$558,4,0)</f>
        <v>هرمزگان</v>
      </c>
      <c r="G497" s="417" t="s">
        <v>2342</v>
      </c>
    </row>
    <row r="498" spans="3:7" hidden="1" x14ac:dyDescent="0.2">
      <c r="C498" s="417">
        <v>534</v>
      </c>
      <c r="D498" s="417" t="s">
        <v>488</v>
      </c>
      <c r="E498" s="417" t="s">
        <v>2348</v>
      </c>
      <c r="F498" t="str">
        <f>VLOOKUP(C498,Sheet2!$C$3:F$558,4,0)</f>
        <v>هرمزگان</v>
      </c>
      <c r="G498" s="417" t="s">
        <v>2342</v>
      </c>
    </row>
    <row r="499" spans="3:7" hidden="1" x14ac:dyDescent="0.2">
      <c r="C499" s="417">
        <v>535</v>
      </c>
      <c r="D499" s="417" t="s">
        <v>1184</v>
      </c>
      <c r="E499" s="417" t="s">
        <v>2362</v>
      </c>
      <c r="F499" t="str">
        <f>VLOOKUP(C499,Sheet2!$C$3:F$558,4,0)</f>
        <v>هرمزگان</v>
      </c>
      <c r="G499" s="417" t="s">
        <v>2342</v>
      </c>
    </row>
    <row r="500" spans="3:7" hidden="1" x14ac:dyDescent="0.2">
      <c r="C500" s="417">
        <v>536</v>
      </c>
      <c r="D500" s="417" t="s">
        <v>352</v>
      </c>
      <c r="E500" s="417" t="s">
        <v>2344</v>
      </c>
      <c r="F500" t="str">
        <f>VLOOKUP(C500,Sheet2!$C$3:F$558,4,0)</f>
        <v>هرمزگان</v>
      </c>
      <c r="G500" s="417" t="s">
        <v>2342</v>
      </c>
    </row>
    <row r="501" spans="3:7" hidden="1" x14ac:dyDescent="0.2">
      <c r="C501" s="417">
        <v>537</v>
      </c>
      <c r="D501" s="417" t="s">
        <v>2340</v>
      </c>
      <c r="E501" s="417" t="s">
        <v>2341</v>
      </c>
      <c r="F501" t="str">
        <f>VLOOKUP(C501,Sheet2!$C$3:F$558,4,0)</f>
        <v>هرمزگان</v>
      </c>
      <c r="G501" s="417" t="s">
        <v>2342</v>
      </c>
    </row>
    <row r="502" spans="3:7" hidden="1" x14ac:dyDescent="0.2">
      <c r="C502" s="417">
        <v>538</v>
      </c>
      <c r="D502" s="417" t="s">
        <v>99</v>
      </c>
      <c r="E502" s="417" t="s">
        <v>2368</v>
      </c>
      <c r="F502" t="str">
        <f>VLOOKUP(C502,Sheet2!$C$3:F$558,4,0)</f>
        <v>هرمزگان</v>
      </c>
      <c r="G502" s="417" t="s">
        <v>2342</v>
      </c>
    </row>
    <row r="503" spans="3:7" hidden="1" x14ac:dyDescent="0.2">
      <c r="C503" s="417">
        <v>539</v>
      </c>
      <c r="D503" s="417" t="s">
        <v>1916</v>
      </c>
      <c r="E503" s="417" t="s">
        <v>2346</v>
      </c>
      <c r="F503" t="str">
        <f>VLOOKUP(C503,Sheet2!$C$3:F$558,4,0)</f>
        <v>هرمزگان</v>
      </c>
      <c r="G503" s="417" t="s">
        <v>2342</v>
      </c>
    </row>
    <row r="504" spans="3:7" hidden="1" x14ac:dyDescent="0.2">
      <c r="C504" s="417">
        <v>540</v>
      </c>
      <c r="D504" s="417" t="s">
        <v>1027</v>
      </c>
      <c r="E504" s="417" t="s">
        <v>2371</v>
      </c>
      <c r="F504" t="str">
        <f>VLOOKUP(C504,Sheet2!$C$3:F$558,4,0)</f>
        <v>هرمزگان</v>
      </c>
      <c r="G504" s="417" t="s">
        <v>2342</v>
      </c>
    </row>
    <row r="505" spans="3:7" hidden="1" x14ac:dyDescent="0.2">
      <c r="C505" s="417">
        <v>541</v>
      </c>
      <c r="D505" s="417" t="s">
        <v>1880</v>
      </c>
      <c r="E505" s="417" t="s">
        <v>1881</v>
      </c>
      <c r="F505" t="str">
        <f>VLOOKUP(C505,Sheet2!$C$3:F$558,4,0)</f>
        <v>کرمان</v>
      </c>
      <c r="G505" s="417" t="s">
        <v>1871</v>
      </c>
    </row>
    <row r="506" spans="3:7" hidden="1" x14ac:dyDescent="0.2">
      <c r="C506" s="417">
        <v>542</v>
      </c>
      <c r="D506" s="417" t="s">
        <v>500</v>
      </c>
      <c r="E506" s="417" t="s">
        <v>1898</v>
      </c>
      <c r="F506" t="str">
        <f>VLOOKUP(C506,Sheet2!$C$3:F$558,4,0)</f>
        <v>کرمان</v>
      </c>
      <c r="G506" s="417" t="s">
        <v>1871</v>
      </c>
    </row>
    <row r="507" spans="3:7" hidden="1" x14ac:dyDescent="0.2">
      <c r="C507" s="417">
        <v>543</v>
      </c>
      <c r="D507" s="417" t="s">
        <v>864</v>
      </c>
      <c r="E507" s="417" t="s">
        <v>1874</v>
      </c>
      <c r="F507" t="str">
        <f>VLOOKUP(C507,Sheet2!$C$3:F$558,4,0)</f>
        <v>کرمان</v>
      </c>
      <c r="G507" s="417" t="s">
        <v>1871</v>
      </c>
    </row>
    <row r="508" spans="3:7" hidden="1" x14ac:dyDescent="0.2">
      <c r="C508" s="417">
        <v>544</v>
      </c>
      <c r="D508" s="417" t="s">
        <v>270</v>
      </c>
      <c r="E508" s="417" t="s">
        <v>1893</v>
      </c>
      <c r="F508" t="str">
        <f>VLOOKUP(C508,Sheet2!$C$3:F$558,4,0)</f>
        <v>کرمان</v>
      </c>
      <c r="G508" s="417" t="s">
        <v>1871</v>
      </c>
    </row>
    <row r="509" spans="3:7" hidden="1" x14ac:dyDescent="0.2">
      <c r="C509" s="417">
        <v>545</v>
      </c>
      <c r="D509" s="417" t="s">
        <v>158</v>
      </c>
      <c r="E509" s="417" t="s">
        <v>1901</v>
      </c>
      <c r="F509" t="str">
        <f>VLOOKUP(C509,Sheet2!$C$3:F$558,4,0)</f>
        <v>کرمان</v>
      </c>
      <c r="G509" s="417" t="s">
        <v>1871</v>
      </c>
    </row>
    <row r="510" spans="3:7" hidden="1" x14ac:dyDescent="0.2">
      <c r="C510" s="417">
        <v>546</v>
      </c>
      <c r="D510" s="417" t="s">
        <v>123</v>
      </c>
      <c r="E510" s="417" t="s">
        <v>1877</v>
      </c>
      <c r="F510" t="str">
        <f>VLOOKUP(C510,Sheet2!$C$3:F$558,4,0)</f>
        <v>کرمان</v>
      </c>
      <c r="G510" s="417" t="s">
        <v>1871</v>
      </c>
    </row>
    <row r="511" spans="3:7" hidden="1" x14ac:dyDescent="0.2">
      <c r="C511" s="417">
        <v>547</v>
      </c>
      <c r="D511" s="417" t="s">
        <v>916</v>
      </c>
      <c r="E511" s="417" t="s">
        <v>1887</v>
      </c>
      <c r="F511" t="str">
        <f>VLOOKUP(C511,Sheet2!$C$3:F$558,4,0)</f>
        <v>کرمان</v>
      </c>
      <c r="G511" s="417" t="s">
        <v>1871</v>
      </c>
    </row>
    <row r="512" spans="3:7" hidden="1" x14ac:dyDescent="0.2">
      <c r="C512" s="417">
        <v>548</v>
      </c>
      <c r="D512" s="417" t="s">
        <v>1162</v>
      </c>
      <c r="E512" s="417" t="s">
        <v>1884</v>
      </c>
      <c r="F512" t="str">
        <f>VLOOKUP(C512,Sheet2!$C$3:F$558,4,0)</f>
        <v>کرمان</v>
      </c>
      <c r="G512" s="417" t="s">
        <v>1871</v>
      </c>
    </row>
    <row r="513" spans="3:7" hidden="1" x14ac:dyDescent="0.2">
      <c r="C513" s="417">
        <v>549</v>
      </c>
      <c r="D513" s="417" t="s">
        <v>240</v>
      </c>
      <c r="E513" s="417" t="s">
        <v>1890</v>
      </c>
      <c r="F513" t="str">
        <f>VLOOKUP(C513,Sheet2!$C$3:F$558,4,0)</f>
        <v>کرمان</v>
      </c>
      <c r="G513" s="417" t="s">
        <v>1871</v>
      </c>
    </row>
    <row r="514" spans="3:7" hidden="1" x14ac:dyDescent="0.2">
      <c r="C514" s="417">
        <v>550</v>
      </c>
      <c r="D514" s="417" t="s">
        <v>1579</v>
      </c>
      <c r="E514" s="417" t="s">
        <v>1870</v>
      </c>
      <c r="F514" t="str">
        <f>VLOOKUP(C514,Sheet2!$C$3:F$558,4,0)</f>
        <v>کرمان</v>
      </c>
      <c r="G514" s="417" t="s">
        <v>1871</v>
      </c>
    </row>
    <row r="515" spans="3:7" hidden="1" x14ac:dyDescent="0.2">
      <c r="C515" s="417">
        <v>551</v>
      </c>
      <c r="D515" s="417" t="s">
        <v>158</v>
      </c>
      <c r="E515" s="417" t="s">
        <v>868</v>
      </c>
      <c r="F515" t="str">
        <f>VLOOKUP(C515,Sheet2!$C$3:F$558,4,0)</f>
        <v>کرمان</v>
      </c>
      <c r="G515" s="417" t="s">
        <v>1871</v>
      </c>
    </row>
    <row r="516" spans="3:7" hidden="1" x14ac:dyDescent="0.2">
      <c r="C516" s="417">
        <v>553</v>
      </c>
      <c r="D516" s="417" t="s">
        <v>244</v>
      </c>
      <c r="E516" s="417" t="s">
        <v>789</v>
      </c>
      <c r="F516" t="str">
        <f>VLOOKUP(C516,Sheet2!$C$3:F$558,4,0)</f>
        <v>یزد</v>
      </c>
      <c r="G516" s="417" t="s">
        <v>784</v>
      </c>
    </row>
    <row r="517" spans="3:7" hidden="1" x14ac:dyDescent="0.2">
      <c r="C517" s="417">
        <v>554</v>
      </c>
      <c r="D517" s="417" t="s">
        <v>148</v>
      </c>
      <c r="E517" s="417" t="s">
        <v>787</v>
      </c>
      <c r="F517" t="str">
        <f>VLOOKUP(C517,Sheet2!$C$3:F$558,4,0)</f>
        <v>یزد</v>
      </c>
      <c r="G517" s="417" t="s">
        <v>784</v>
      </c>
    </row>
    <row r="518" spans="3:7" hidden="1" x14ac:dyDescent="0.2">
      <c r="C518" s="417">
        <v>555</v>
      </c>
      <c r="D518" s="417" t="s">
        <v>792</v>
      </c>
      <c r="E518" s="417" t="s">
        <v>793</v>
      </c>
      <c r="F518" t="str">
        <f>VLOOKUP(C518,Sheet2!$C$3:F$558,4,0)</f>
        <v>یزد</v>
      </c>
      <c r="G518" s="417" t="s">
        <v>784</v>
      </c>
    </row>
    <row r="519" spans="3:7" hidden="1" x14ac:dyDescent="0.2">
      <c r="C519" s="417">
        <v>556</v>
      </c>
      <c r="D519" s="417" t="s">
        <v>216</v>
      </c>
      <c r="E519" s="417" t="s">
        <v>783</v>
      </c>
      <c r="F519" t="str">
        <f>VLOOKUP(C519,Sheet2!$C$3:F$558,4,0)</f>
        <v>یزد</v>
      </c>
      <c r="G519" s="417" t="s">
        <v>784</v>
      </c>
    </row>
    <row r="520" spans="3:7" hidden="1" x14ac:dyDescent="0.2">
      <c r="C520" s="417">
        <v>86</v>
      </c>
      <c r="D520" s="417" t="s">
        <v>2441</v>
      </c>
      <c r="E520" s="417" t="s">
        <v>2442</v>
      </c>
      <c r="F520" t="str">
        <f>VLOOKUP(C520,Sheet2!$C$3:F$558,4,0)</f>
        <v>تهران</v>
      </c>
      <c r="G520" s="417" t="s">
        <v>88</v>
      </c>
    </row>
    <row r="521" spans="3:7" s="416" customFormat="1" x14ac:dyDescent="0.2">
      <c r="C521" s="416">
        <v>222</v>
      </c>
      <c r="D521" s="416" t="s">
        <v>805</v>
      </c>
      <c r="E521" s="416" t="s">
        <v>2443</v>
      </c>
      <c r="F521" s="416" t="str">
        <f>VLOOKUP(C521,Sheet2!$C$3:F$558,4,0)</f>
        <v xml:space="preserve"> دفتر جنوب شرق تهران</v>
      </c>
      <c r="G521" s="416" t="s">
        <v>983</v>
      </c>
    </row>
    <row r="522" spans="3:7" s="416" customFormat="1" x14ac:dyDescent="0.2">
      <c r="C522" s="416">
        <v>223</v>
      </c>
      <c r="D522" s="416" t="s">
        <v>226</v>
      </c>
      <c r="E522" s="416" t="s">
        <v>2444</v>
      </c>
      <c r="F522" s="416" t="str">
        <f>VLOOKUP(C522,Sheet2!$C$3:F$558,4,0)</f>
        <v>دفتر غرب تهران</v>
      </c>
      <c r="G522" s="416" t="s">
        <v>983</v>
      </c>
    </row>
    <row r="523" spans="3:7" hidden="1" x14ac:dyDescent="0.2">
      <c r="C523" s="417">
        <v>376</v>
      </c>
      <c r="D523" s="417" t="s">
        <v>732</v>
      </c>
      <c r="E523" s="417" t="s">
        <v>2445</v>
      </c>
      <c r="F523" t="str">
        <f>VLOOKUP(C523,Sheet2!$C$3:F$558,4,0)</f>
        <v>فارس</v>
      </c>
      <c r="G523" s="417" t="s">
        <v>324</v>
      </c>
    </row>
    <row r="524" spans="3:7" hidden="1" x14ac:dyDescent="0.2">
      <c r="C524" s="417">
        <v>386</v>
      </c>
      <c r="D524" s="417" t="s">
        <v>259</v>
      </c>
      <c r="E524" s="417" t="s">
        <v>1268</v>
      </c>
      <c r="F524" t="str">
        <f>VLOOKUP(C524,Sheet2!$C$3:F$558,4,0)</f>
        <v>خراسان جنوبی</v>
      </c>
      <c r="G524" s="417" t="s">
        <v>206</v>
      </c>
    </row>
    <row r="525" spans="3:7" hidden="1" x14ac:dyDescent="0.2">
      <c r="C525" s="417">
        <v>552</v>
      </c>
      <c r="D525" s="417" t="s">
        <v>135</v>
      </c>
      <c r="E525" s="417" t="s">
        <v>2446</v>
      </c>
      <c r="F525" t="str">
        <f>VLOOKUP(C525,Sheet2!$C$3:F$558,4,0)</f>
        <v>سیستان بلوچستان</v>
      </c>
      <c r="G525" s="417" t="s">
        <v>2447</v>
      </c>
    </row>
    <row r="526" spans="3:7" s="416" customFormat="1" x14ac:dyDescent="0.2">
      <c r="C526" s="416">
        <v>209</v>
      </c>
      <c r="D526" s="416" t="s">
        <v>2448</v>
      </c>
      <c r="E526" s="416" t="s">
        <v>1110</v>
      </c>
      <c r="F526" s="416" t="str">
        <f>VLOOKUP(C526,Sheet2!$C$3:F$558,4,0)</f>
        <v>دفتر جنوب تهران</v>
      </c>
      <c r="G526" s="416" t="s">
        <v>983</v>
      </c>
    </row>
    <row r="527" spans="3:7" hidden="1" x14ac:dyDescent="0.2">
      <c r="C527" s="417">
        <v>142</v>
      </c>
      <c r="D527" s="417" t="s">
        <v>2449</v>
      </c>
      <c r="E527" s="417" t="s">
        <v>2450</v>
      </c>
      <c r="F527" t="str">
        <f>VLOOKUP(C527,Sheet2!$C$3:F$558,4,0)</f>
        <v>تهران</v>
      </c>
      <c r="G527" s="417" t="s">
        <v>88</v>
      </c>
    </row>
    <row r="528" spans="3:7" hidden="1" x14ac:dyDescent="0.2">
      <c r="C528" s="417">
        <v>361</v>
      </c>
      <c r="D528" s="417" t="s">
        <v>314</v>
      </c>
      <c r="E528" s="417" t="s">
        <v>1394</v>
      </c>
      <c r="F528" t="str">
        <f>VLOOKUP(C528,Sheet2!$C$3:F$558,4,0)</f>
        <v>ایلام</v>
      </c>
      <c r="G528" s="417" t="s">
        <v>1294</v>
      </c>
    </row>
    <row r="529" spans="3:7" hidden="1" x14ac:dyDescent="0.2">
      <c r="C529" s="417">
        <v>360</v>
      </c>
      <c r="D529" s="417" t="s">
        <v>1225</v>
      </c>
      <c r="E529" s="417" t="s">
        <v>2487</v>
      </c>
      <c r="F529" t="str">
        <f>VLOOKUP(C529,Sheet2!$C$3:F$558,4,0)</f>
        <v>ایلام</v>
      </c>
      <c r="G529" s="417" t="s">
        <v>1294</v>
      </c>
    </row>
    <row r="530" spans="3:7" hidden="1" x14ac:dyDescent="0.2">
      <c r="C530" s="417">
        <v>149</v>
      </c>
      <c r="D530" s="417" t="s">
        <v>1184</v>
      </c>
      <c r="E530" s="417" t="s">
        <v>3184</v>
      </c>
      <c r="F530" t="str">
        <f>VLOOKUP(C530,Sheet2!$C$3:F$558,4,0)</f>
        <v>تهران</v>
      </c>
      <c r="G530" s="417" t="s">
        <v>88</v>
      </c>
    </row>
    <row r="531" spans="3:7" hidden="1" x14ac:dyDescent="0.2">
      <c r="C531" s="417">
        <v>150</v>
      </c>
      <c r="D531" s="417" t="s">
        <v>1184</v>
      </c>
      <c r="E531" s="417" t="s">
        <v>3184</v>
      </c>
      <c r="F531" t="str">
        <f>VLOOKUP(C531,Sheet2!$C$3:F$558,4,0)</f>
        <v>تهران</v>
      </c>
      <c r="G531" s="417" t="s">
        <v>88</v>
      </c>
    </row>
    <row r="532" spans="3:7" hidden="1" x14ac:dyDescent="0.2">
      <c r="C532" s="417">
        <v>151</v>
      </c>
      <c r="D532" s="417" t="s">
        <v>435</v>
      </c>
      <c r="E532" s="417" t="s">
        <v>3188</v>
      </c>
      <c r="F532" t="str">
        <f>VLOOKUP(C532,Sheet2!$C$3:F$558,4,0)</f>
        <v>تهران</v>
      </c>
      <c r="G532" s="417" t="s">
        <v>88</v>
      </c>
    </row>
    <row r="533" spans="3:7" hidden="1" x14ac:dyDescent="0.2">
      <c r="C533" s="417">
        <v>152</v>
      </c>
      <c r="D533" s="417" t="s">
        <v>1184</v>
      </c>
      <c r="E533" s="417" t="s">
        <v>3189</v>
      </c>
      <c r="F533" t="str">
        <f>VLOOKUP(C533,Sheet2!$C$3:F$558,4,0)</f>
        <v>تهران</v>
      </c>
      <c r="G533" s="417" t="s">
        <v>88</v>
      </c>
    </row>
    <row r="534" spans="3:7" hidden="1" x14ac:dyDescent="0.2">
      <c r="C534" s="417">
        <v>153</v>
      </c>
      <c r="D534" s="417" t="s">
        <v>1184</v>
      </c>
      <c r="E534" s="417" t="s">
        <v>3189</v>
      </c>
      <c r="F534" t="str">
        <f>VLOOKUP(C534,Sheet2!$C$3:F$558,4,0)</f>
        <v>تهران</v>
      </c>
      <c r="G534" s="417" t="s">
        <v>88</v>
      </c>
    </row>
    <row r="535" spans="3:7" hidden="1" x14ac:dyDescent="0.2">
      <c r="C535" s="417">
        <v>154</v>
      </c>
      <c r="D535" s="417" t="s">
        <v>3190</v>
      </c>
      <c r="E535" s="417" t="s">
        <v>3191</v>
      </c>
      <c r="F535" t="str">
        <f>VLOOKUP(C535,Sheet2!$C$3:F$558,4,0)</f>
        <v>تهران</v>
      </c>
      <c r="G535" s="417" t="s">
        <v>88</v>
      </c>
    </row>
    <row r="536" spans="3:7" hidden="1" x14ac:dyDescent="0.2">
      <c r="C536" s="417">
        <v>155</v>
      </c>
      <c r="D536" s="417" t="s">
        <v>3190</v>
      </c>
      <c r="E536" s="417" t="s">
        <v>3191</v>
      </c>
      <c r="F536" t="str">
        <f>VLOOKUP(C536,Sheet2!$C$3:F$558,4,0)</f>
        <v>تهران</v>
      </c>
      <c r="G536" s="417" t="s">
        <v>88</v>
      </c>
    </row>
    <row r="537" spans="3:7" hidden="1" x14ac:dyDescent="0.2">
      <c r="C537" s="417">
        <v>156</v>
      </c>
      <c r="D537" s="417" t="s">
        <v>85</v>
      </c>
      <c r="E537" s="417" t="s">
        <v>3192</v>
      </c>
      <c r="F537" t="str">
        <f>VLOOKUP(C537,Sheet2!$C$3:F$558,4,0)</f>
        <v>تهران</v>
      </c>
      <c r="G537" s="417" t="s">
        <v>88</v>
      </c>
    </row>
    <row r="538" spans="3:7" hidden="1" x14ac:dyDescent="0.2">
      <c r="C538" s="417">
        <v>157</v>
      </c>
      <c r="D538" s="417" t="s">
        <v>1027</v>
      </c>
      <c r="E538" s="417" t="s">
        <v>408</v>
      </c>
      <c r="F538" t="str">
        <f>VLOOKUP(C538,Sheet2!$C$3:F$558,4,0)</f>
        <v>تهران</v>
      </c>
      <c r="G538" s="417" t="s">
        <v>88</v>
      </c>
    </row>
    <row r="539" spans="3:7" s="416" customFormat="1" x14ac:dyDescent="0.2">
      <c r="C539" s="416">
        <v>224</v>
      </c>
      <c r="D539" s="416" t="s">
        <v>3194</v>
      </c>
      <c r="E539" s="416" t="s">
        <v>3195</v>
      </c>
      <c r="F539" s="416" t="str">
        <f>VLOOKUP(C539,Sheet2!$C$3:F$558,4,0)</f>
        <v>دفتر شمال شرق تهران</v>
      </c>
      <c r="G539" s="416" t="s">
        <v>88</v>
      </c>
    </row>
    <row r="540" spans="3:7" s="416" customFormat="1" x14ac:dyDescent="0.2">
      <c r="C540" s="416">
        <v>225</v>
      </c>
      <c r="D540" s="416" t="s">
        <v>805</v>
      </c>
      <c r="E540" s="416" t="s">
        <v>3197</v>
      </c>
      <c r="F540" s="416" t="str">
        <f>VLOOKUP(C540,Sheet2!$C$3:F$558,4,0)</f>
        <v>دفتر شمال شرق تهران</v>
      </c>
      <c r="G540" s="416" t="s">
        <v>3312</v>
      </c>
    </row>
    <row r="541" spans="3:7" s="416" customFormat="1" x14ac:dyDescent="0.2">
      <c r="C541" s="416">
        <v>226</v>
      </c>
      <c r="D541" s="416" t="s">
        <v>410</v>
      </c>
      <c r="E541" s="416" t="s">
        <v>3198</v>
      </c>
      <c r="F541" s="416" t="str">
        <f>VLOOKUP(C541,Sheet2!$C$3:F$558,4,0)</f>
        <v>دفتر جنوب شرق تهران</v>
      </c>
      <c r="G541" s="416" t="s">
        <v>3313</v>
      </c>
    </row>
    <row r="542" spans="3:7" s="416" customFormat="1" x14ac:dyDescent="0.2">
      <c r="C542" s="416">
        <v>227</v>
      </c>
      <c r="D542" s="416" t="s">
        <v>410</v>
      </c>
      <c r="E542" s="416" t="s">
        <v>3198</v>
      </c>
      <c r="F542" s="416" t="str">
        <f>VLOOKUP(C542,Sheet2!$C$3:F$558,4,0)</f>
        <v>دفتر جنوب شرق تهران</v>
      </c>
      <c r="G542" s="416" t="s">
        <v>3313</v>
      </c>
    </row>
    <row r="543" spans="3:7" hidden="1" x14ac:dyDescent="0.2">
      <c r="C543" s="417">
        <v>233</v>
      </c>
      <c r="D543" s="417" t="s">
        <v>3199</v>
      </c>
      <c r="E543" s="417" t="s">
        <v>3200</v>
      </c>
      <c r="F543" t="str">
        <f>VLOOKUP(C543,Sheet2!$C$3:F$558,4,0)</f>
        <v>سمنان</v>
      </c>
      <c r="G543" s="417" t="s">
        <v>303</v>
      </c>
    </row>
    <row r="544" spans="3:7" hidden="1" x14ac:dyDescent="0.2">
      <c r="C544" s="417">
        <v>234</v>
      </c>
      <c r="D544" s="417" t="s">
        <v>3199</v>
      </c>
      <c r="E544" s="417" t="s">
        <v>3200</v>
      </c>
      <c r="F544" t="str">
        <f>VLOOKUP(C544,Sheet2!$C$3:F$558,4,0)</f>
        <v>سمنان</v>
      </c>
      <c r="G544" s="417" t="s">
        <v>303</v>
      </c>
    </row>
    <row r="545" spans="3:7" hidden="1" x14ac:dyDescent="0.2">
      <c r="C545" s="417">
        <v>229</v>
      </c>
      <c r="D545" s="417" t="s">
        <v>1414</v>
      </c>
      <c r="E545" s="417" t="s">
        <v>1708</v>
      </c>
      <c r="F545" t="str">
        <f>VLOOKUP(C545,Sheet2!$C$3:F$558,4,0)</f>
        <v>سمنان</v>
      </c>
      <c r="G545" s="417" t="s">
        <v>1961</v>
      </c>
    </row>
    <row r="546" spans="3:7" hidden="1" x14ac:dyDescent="0.2">
      <c r="C546" s="417">
        <v>230</v>
      </c>
      <c r="D546" s="417" t="s">
        <v>1414</v>
      </c>
      <c r="E546" s="417" t="s">
        <v>1708</v>
      </c>
      <c r="F546" t="str">
        <f>VLOOKUP(C546,Sheet2!$C$3:F$558,4,0)</f>
        <v>سمنان</v>
      </c>
      <c r="G546" s="417" t="s">
        <v>1961</v>
      </c>
    </row>
    <row r="547" spans="3:7" hidden="1" x14ac:dyDescent="0.2">
      <c r="C547" s="417">
        <v>314</v>
      </c>
      <c r="D547" s="417" t="s">
        <v>3204</v>
      </c>
      <c r="E547" s="417" t="s">
        <v>3205</v>
      </c>
      <c r="F547" t="str">
        <f>VLOOKUP(C547,Sheet2!$C$3:F$558,4,0)</f>
        <v>گیلان</v>
      </c>
      <c r="G547" s="417" t="s">
        <v>353</v>
      </c>
    </row>
    <row r="548" spans="3:7" hidden="1" x14ac:dyDescent="0.2">
      <c r="C548" s="417">
        <v>315</v>
      </c>
      <c r="D548" s="417" t="s">
        <v>3204</v>
      </c>
      <c r="E548" s="417" t="s">
        <v>3205</v>
      </c>
      <c r="F548" t="str">
        <f>VLOOKUP(C548,Sheet2!$C$3:F$558,4,0)</f>
        <v>گیلان</v>
      </c>
      <c r="G548" s="417" t="s">
        <v>353</v>
      </c>
    </row>
    <row r="549" spans="3:7" hidden="1" x14ac:dyDescent="0.2">
      <c r="C549" s="417">
        <v>316</v>
      </c>
      <c r="D549" s="417" t="s">
        <v>634</v>
      </c>
      <c r="E549" s="417" t="s">
        <v>3208</v>
      </c>
      <c r="F549" t="str">
        <f>VLOOKUP(C549,Sheet2!$C$3:F$558,4,0)</f>
        <v>گیلان</v>
      </c>
      <c r="G549" s="417" t="s">
        <v>353</v>
      </c>
    </row>
    <row r="550" spans="3:7" hidden="1" x14ac:dyDescent="0.2">
      <c r="C550" s="417">
        <v>317</v>
      </c>
      <c r="D550" s="417" t="s">
        <v>417</v>
      </c>
      <c r="E550" s="417" t="s">
        <v>418</v>
      </c>
      <c r="F550" t="str">
        <f>VLOOKUP(C550,Sheet2!$C$3:F$558,4,0)</f>
        <v>گیلان</v>
      </c>
      <c r="G550" s="417" t="s">
        <v>353</v>
      </c>
    </row>
    <row r="551" spans="3:7" hidden="1" x14ac:dyDescent="0.2">
      <c r="C551" s="417">
        <v>318</v>
      </c>
      <c r="D551" s="417" t="s">
        <v>417</v>
      </c>
      <c r="E551" s="417" t="s">
        <v>418</v>
      </c>
      <c r="F551" t="str">
        <f>VLOOKUP(C551,Sheet2!$C$3:F$558,4,0)</f>
        <v>گیلان</v>
      </c>
      <c r="G551" s="417" t="s">
        <v>353</v>
      </c>
    </row>
    <row r="552" spans="3:7" hidden="1" x14ac:dyDescent="0.2">
      <c r="C552" s="417">
        <v>319</v>
      </c>
      <c r="D552" s="417" t="s">
        <v>3209</v>
      </c>
      <c r="E552" s="417" t="s">
        <v>2450</v>
      </c>
      <c r="F552" t="str">
        <f>VLOOKUP(C552,Sheet2!$C$3:F$558,4,0)</f>
        <v>گیلان</v>
      </c>
      <c r="G552" s="417" t="s">
        <v>353</v>
      </c>
    </row>
    <row r="553" spans="3:7" hidden="1" x14ac:dyDescent="0.2">
      <c r="C553" s="417">
        <v>320</v>
      </c>
      <c r="D553" s="417" t="s">
        <v>3211</v>
      </c>
      <c r="E553" s="417" t="s">
        <v>3212</v>
      </c>
      <c r="F553" t="str">
        <f>VLOOKUP(C553,Sheet2!$C$3:F$558,4,0)</f>
        <v>گیلان</v>
      </c>
      <c r="G553" s="417" t="s">
        <v>353</v>
      </c>
    </row>
    <row r="554" spans="3:7" hidden="1" x14ac:dyDescent="0.2">
      <c r="C554" s="417">
        <v>334</v>
      </c>
      <c r="D554" s="417" t="s">
        <v>3214</v>
      </c>
      <c r="E554" s="417" t="s">
        <v>3215</v>
      </c>
      <c r="F554" t="str">
        <f>VLOOKUP(C554,Sheet2!$C$3:F$558,4,0)</f>
        <v>مرکزی</v>
      </c>
      <c r="G554" s="417" t="s">
        <v>717</v>
      </c>
    </row>
    <row r="555" spans="3:7" hidden="1" x14ac:dyDescent="0.2">
      <c r="C555" s="417">
        <v>335</v>
      </c>
      <c r="D555" s="417" t="s">
        <v>2063</v>
      </c>
      <c r="E555" s="417" t="s">
        <v>2186</v>
      </c>
      <c r="F555" t="str">
        <f>VLOOKUP(C555,Sheet2!$C$3:F$558,4,0)</f>
        <v>مرکزی</v>
      </c>
      <c r="G555" s="417" t="s">
        <v>3247</v>
      </c>
    </row>
    <row r="556" spans="3:7" hidden="1" x14ac:dyDescent="0.2">
      <c r="C556" s="417">
        <v>351</v>
      </c>
      <c r="D556" s="417" t="s">
        <v>1122</v>
      </c>
      <c r="E556" s="417" t="s">
        <v>1739</v>
      </c>
      <c r="F556" t="str">
        <f>VLOOKUP(C556,Sheet2!$C$3:F$558,4,0)</f>
        <v>کرمانشاه</v>
      </c>
      <c r="G556" s="417" t="s">
        <v>1906</v>
      </c>
    </row>
    <row r="557" spans="3:7" hidden="1" x14ac:dyDescent="0.2">
      <c r="C557" s="417">
        <v>458</v>
      </c>
      <c r="D557" s="417" t="s">
        <v>694</v>
      </c>
      <c r="E557" s="417" t="s">
        <v>3216</v>
      </c>
      <c r="F557" t="str">
        <f>VLOOKUP(C557,Sheet2!$C$3:F$558,4,0)</f>
        <v>خراسان شمالی</v>
      </c>
      <c r="G557" s="417" t="s">
        <v>574</v>
      </c>
    </row>
    <row r="558" spans="3:7" hidden="1" x14ac:dyDescent="0.2">
      <c r="C558" s="417">
        <v>459</v>
      </c>
      <c r="D558" s="417" t="s">
        <v>694</v>
      </c>
      <c r="E558" s="417" t="s">
        <v>3216</v>
      </c>
      <c r="F558" t="str">
        <f>VLOOKUP(C558,Sheet2!$C$3:F$558,4,0)</f>
        <v>خراسان شمالی</v>
      </c>
      <c r="G558" s="417" t="s">
        <v>574</v>
      </c>
    </row>
  </sheetData>
  <autoFilter ref="C2:G558" xr:uid="{FA8BC5EE-12EB-4A48-BD89-E63F74453FA0}">
    <filterColumn colId="3">
      <colorFilter dxfId="0"/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74C05-C8F5-4CBE-BCCF-F4EEB9496661}">
  <dimension ref="C1:F558"/>
  <sheetViews>
    <sheetView rightToLeft="1" topLeftCell="A22" workbookViewId="0">
      <selection activeCell="F13" sqref="F13"/>
    </sheetView>
  </sheetViews>
  <sheetFormatPr defaultRowHeight="14.25" x14ac:dyDescent="0.2"/>
  <cols>
    <col min="5" max="5" width="18.125" customWidth="1"/>
    <col min="6" max="6" width="19.25" customWidth="1"/>
  </cols>
  <sheetData>
    <row r="1" spans="3:6" ht="35.25" customHeight="1" x14ac:dyDescent="0.2"/>
    <row r="3" spans="3:6" x14ac:dyDescent="0.2">
      <c r="C3">
        <v>1</v>
      </c>
      <c r="D3" t="s">
        <v>1778</v>
      </c>
      <c r="E3" t="s">
        <v>1779</v>
      </c>
      <c r="F3" t="s">
        <v>88</v>
      </c>
    </row>
    <row r="4" spans="3:6" x14ac:dyDescent="0.2">
      <c r="C4">
        <v>2</v>
      </c>
      <c r="D4" t="s">
        <v>1418</v>
      </c>
      <c r="E4" t="s">
        <v>1419</v>
      </c>
      <c r="F4" t="s">
        <v>88</v>
      </c>
    </row>
    <row r="5" spans="3:6" x14ac:dyDescent="0.2">
      <c r="C5">
        <v>3</v>
      </c>
      <c r="D5" t="s">
        <v>1096</v>
      </c>
      <c r="E5" t="s">
        <v>1506</v>
      </c>
      <c r="F5" t="s">
        <v>88</v>
      </c>
    </row>
    <row r="6" spans="3:6" x14ac:dyDescent="0.2">
      <c r="C6">
        <v>4</v>
      </c>
      <c r="D6" t="s">
        <v>467</v>
      </c>
      <c r="E6" t="s">
        <v>1512</v>
      </c>
      <c r="F6" t="s">
        <v>88</v>
      </c>
    </row>
    <row r="7" spans="3:6" x14ac:dyDescent="0.2">
      <c r="C7">
        <v>5</v>
      </c>
      <c r="D7" t="s">
        <v>248</v>
      </c>
      <c r="E7" t="s">
        <v>1746</v>
      </c>
      <c r="F7" t="s">
        <v>88</v>
      </c>
    </row>
    <row r="8" spans="3:6" x14ac:dyDescent="0.2">
      <c r="C8">
        <v>6</v>
      </c>
      <c r="D8" t="s">
        <v>1782</v>
      </c>
      <c r="E8" t="s">
        <v>1783</v>
      </c>
      <c r="F8" t="s">
        <v>3321</v>
      </c>
    </row>
    <row r="9" spans="3:6" x14ac:dyDescent="0.2">
      <c r="C9">
        <v>7</v>
      </c>
      <c r="D9" t="s">
        <v>435</v>
      </c>
      <c r="E9" t="s">
        <v>1803</v>
      </c>
      <c r="F9" t="s">
        <v>88</v>
      </c>
    </row>
    <row r="10" spans="3:6" x14ac:dyDescent="0.2">
      <c r="C10">
        <v>8</v>
      </c>
      <c r="D10" t="s">
        <v>435</v>
      </c>
      <c r="E10" t="s">
        <v>1653</v>
      </c>
      <c r="F10" t="s">
        <v>88</v>
      </c>
    </row>
    <row r="11" spans="3:6" x14ac:dyDescent="0.2">
      <c r="C11">
        <v>9</v>
      </c>
      <c r="D11" t="s">
        <v>1441</v>
      </c>
      <c r="E11" t="s">
        <v>1442</v>
      </c>
      <c r="F11" t="s">
        <v>88</v>
      </c>
    </row>
    <row r="12" spans="3:6" x14ac:dyDescent="0.2">
      <c r="C12">
        <v>10</v>
      </c>
      <c r="D12" t="s">
        <v>1809</v>
      </c>
      <c r="E12" t="s">
        <v>1810</v>
      </c>
      <c r="F12" t="s">
        <v>88</v>
      </c>
    </row>
    <row r="13" spans="3:6" x14ac:dyDescent="0.2">
      <c r="C13">
        <v>11</v>
      </c>
      <c r="D13" t="s">
        <v>1194</v>
      </c>
      <c r="E13" t="s">
        <v>812</v>
      </c>
      <c r="F13" t="s">
        <v>88</v>
      </c>
    </row>
    <row r="14" spans="3:6" x14ac:dyDescent="0.2">
      <c r="C14">
        <v>12</v>
      </c>
      <c r="D14" t="s">
        <v>1583</v>
      </c>
      <c r="E14" t="s">
        <v>1584</v>
      </c>
      <c r="F14" t="s">
        <v>88</v>
      </c>
    </row>
    <row r="15" spans="3:6" x14ac:dyDescent="0.2">
      <c r="C15">
        <v>13</v>
      </c>
      <c r="D15" t="s">
        <v>1414</v>
      </c>
      <c r="E15" t="s">
        <v>1415</v>
      </c>
      <c r="F15" t="s">
        <v>88</v>
      </c>
    </row>
    <row r="16" spans="3:6" x14ac:dyDescent="0.2">
      <c r="C16">
        <v>14</v>
      </c>
      <c r="D16" t="s">
        <v>393</v>
      </c>
      <c r="E16" t="s">
        <v>1399</v>
      </c>
      <c r="F16" t="s">
        <v>88</v>
      </c>
    </row>
    <row r="17" spans="3:6" x14ac:dyDescent="0.2">
      <c r="C17">
        <v>15</v>
      </c>
      <c r="D17" t="s">
        <v>1478</v>
      </c>
      <c r="E17" t="s">
        <v>1479</v>
      </c>
      <c r="F17" t="s">
        <v>88</v>
      </c>
    </row>
    <row r="18" spans="3:6" x14ac:dyDescent="0.2">
      <c r="C18">
        <v>16</v>
      </c>
      <c r="D18" t="s">
        <v>687</v>
      </c>
      <c r="E18" t="s">
        <v>1271</v>
      </c>
      <c r="F18" t="s">
        <v>88</v>
      </c>
    </row>
    <row r="19" spans="3:6" x14ac:dyDescent="0.2">
      <c r="C19">
        <v>17</v>
      </c>
      <c r="D19" t="s">
        <v>1562</v>
      </c>
      <c r="E19" t="s">
        <v>1563</v>
      </c>
      <c r="F19" t="s">
        <v>88</v>
      </c>
    </row>
    <row r="20" spans="3:6" x14ac:dyDescent="0.2">
      <c r="C20">
        <v>18</v>
      </c>
      <c r="D20" t="s">
        <v>1795</v>
      </c>
      <c r="E20" t="s">
        <v>1796</v>
      </c>
      <c r="F20" t="s">
        <v>88</v>
      </c>
    </row>
    <row r="21" spans="3:6" x14ac:dyDescent="0.2">
      <c r="C21">
        <v>19</v>
      </c>
      <c r="D21" t="s">
        <v>634</v>
      </c>
      <c r="E21" t="s">
        <v>1394</v>
      </c>
      <c r="F21" t="s">
        <v>88</v>
      </c>
    </row>
    <row r="22" spans="3:6" x14ac:dyDescent="0.2">
      <c r="C22">
        <v>20</v>
      </c>
      <c r="D22" t="s">
        <v>1726</v>
      </c>
      <c r="E22" t="s">
        <v>1727</v>
      </c>
      <c r="F22" t="s">
        <v>88</v>
      </c>
    </row>
    <row r="23" spans="3:6" x14ac:dyDescent="0.2">
      <c r="C23">
        <v>21</v>
      </c>
      <c r="D23" t="s">
        <v>1533</v>
      </c>
      <c r="E23" t="s">
        <v>1690</v>
      </c>
      <c r="F23" t="s">
        <v>3322</v>
      </c>
    </row>
    <row r="24" spans="3:6" x14ac:dyDescent="0.2">
      <c r="C24">
        <v>22</v>
      </c>
      <c r="D24" t="s">
        <v>1393</v>
      </c>
      <c r="E24" t="s">
        <v>1394</v>
      </c>
      <c r="F24" t="s">
        <v>88</v>
      </c>
    </row>
    <row r="25" spans="3:6" x14ac:dyDescent="0.2">
      <c r="C25">
        <v>23</v>
      </c>
      <c r="D25" t="s">
        <v>1742</v>
      </c>
      <c r="E25" t="s">
        <v>1743</v>
      </c>
      <c r="F25" t="s">
        <v>88</v>
      </c>
    </row>
    <row r="26" spans="3:6" x14ac:dyDescent="0.2">
      <c r="C26">
        <v>24</v>
      </c>
      <c r="D26" t="s">
        <v>352</v>
      </c>
      <c r="E26" t="s">
        <v>1670</v>
      </c>
      <c r="F26" t="s">
        <v>88</v>
      </c>
    </row>
    <row r="27" spans="3:6" x14ac:dyDescent="0.2">
      <c r="C27">
        <v>25</v>
      </c>
      <c r="D27" t="s">
        <v>115</v>
      </c>
      <c r="E27" t="s">
        <v>1405</v>
      </c>
      <c r="F27" t="s">
        <v>88</v>
      </c>
    </row>
    <row r="28" spans="3:6" x14ac:dyDescent="0.2">
      <c r="C28">
        <v>26</v>
      </c>
      <c r="D28" t="s">
        <v>1735</v>
      </c>
      <c r="E28" t="s">
        <v>1438</v>
      </c>
      <c r="F28" t="s">
        <v>88</v>
      </c>
    </row>
    <row r="29" spans="3:6" x14ac:dyDescent="0.2">
      <c r="C29">
        <v>27</v>
      </c>
      <c r="D29" t="s">
        <v>1402</v>
      </c>
      <c r="E29" t="s">
        <v>1403</v>
      </c>
      <c r="F29" t="s">
        <v>88</v>
      </c>
    </row>
    <row r="30" spans="3:6" x14ac:dyDescent="0.2">
      <c r="C30">
        <v>28</v>
      </c>
      <c r="D30" t="s">
        <v>935</v>
      </c>
      <c r="E30" t="s">
        <v>1482</v>
      </c>
      <c r="F30" t="s">
        <v>3321</v>
      </c>
    </row>
    <row r="31" spans="3:6" x14ac:dyDescent="0.2">
      <c r="C31">
        <v>29</v>
      </c>
      <c r="D31" t="s">
        <v>248</v>
      </c>
      <c r="E31" t="s">
        <v>1405</v>
      </c>
      <c r="F31" t="s">
        <v>88</v>
      </c>
    </row>
    <row r="32" spans="3:6" x14ac:dyDescent="0.2">
      <c r="C32">
        <v>30</v>
      </c>
      <c r="D32" t="s">
        <v>1437</v>
      </c>
      <c r="E32" t="s">
        <v>1438</v>
      </c>
      <c r="F32" t="s">
        <v>88</v>
      </c>
    </row>
    <row r="33" spans="3:6" x14ac:dyDescent="0.2">
      <c r="C33">
        <v>31</v>
      </c>
      <c r="D33" t="s">
        <v>190</v>
      </c>
      <c r="E33" t="s">
        <v>1711</v>
      </c>
      <c r="F33" t="s">
        <v>88</v>
      </c>
    </row>
    <row r="34" spans="3:6" x14ac:dyDescent="0.2">
      <c r="C34">
        <v>32</v>
      </c>
      <c r="D34" t="s">
        <v>1714</v>
      </c>
      <c r="E34" t="s">
        <v>1715</v>
      </c>
      <c r="F34" t="s">
        <v>3321</v>
      </c>
    </row>
    <row r="35" spans="3:6" x14ac:dyDescent="0.2">
      <c r="C35">
        <v>33</v>
      </c>
      <c r="D35" t="s">
        <v>327</v>
      </c>
      <c r="E35" t="s">
        <v>1569</v>
      </c>
      <c r="F35" t="s">
        <v>88</v>
      </c>
    </row>
    <row r="36" spans="3:6" x14ac:dyDescent="0.2">
      <c r="C36">
        <v>34</v>
      </c>
      <c r="D36" t="s">
        <v>209</v>
      </c>
      <c r="E36" t="s">
        <v>1616</v>
      </c>
      <c r="F36" t="s">
        <v>88</v>
      </c>
    </row>
    <row r="37" spans="3:6" x14ac:dyDescent="0.2">
      <c r="C37">
        <v>35</v>
      </c>
      <c r="D37" t="s">
        <v>1456</v>
      </c>
      <c r="E37" t="s">
        <v>1457</v>
      </c>
      <c r="F37" t="s">
        <v>88</v>
      </c>
    </row>
    <row r="38" spans="3:6" x14ac:dyDescent="0.2">
      <c r="C38">
        <v>36</v>
      </c>
      <c r="D38" t="s">
        <v>166</v>
      </c>
      <c r="E38" t="s">
        <v>2224</v>
      </c>
      <c r="F38" t="s">
        <v>3321</v>
      </c>
    </row>
    <row r="39" spans="3:6" x14ac:dyDescent="0.2">
      <c r="C39">
        <v>37</v>
      </c>
      <c r="D39" t="s">
        <v>1533</v>
      </c>
      <c r="E39" t="s">
        <v>1720</v>
      </c>
      <c r="F39" t="s">
        <v>88</v>
      </c>
    </row>
    <row r="40" spans="3:6" x14ac:dyDescent="0.2">
      <c r="C40">
        <v>38</v>
      </c>
      <c r="D40" t="s">
        <v>453</v>
      </c>
      <c r="E40" t="s">
        <v>1610</v>
      </c>
      <c r="F40" t="s">
        <v>88</v>
      </c>
    </row>
    <row r="41" spans="3:6" x14ac:dyDescent="0.2">
      <c r="C41">
        <v>39</v>
      </c>
      <c r="D41" t="s">
        <v>449</v>
      </c>
      <c r="E41" t="s">
        <v>1706</v>
      </c>
      <c r="F41" t="s">
        <v>88</v>
      </c>
    </row>
    <row r="42" spans="3:6" x14ac:dyDescent="0.2">
      <c r="C42">
        <v>40</v>
      </c>
      <c r="D42" t="s">
        <v>209</v>
      </c>
      <c r="E42" t="s">
        <v>1642</v>
      </c>
      <c r="F42" t="s">
        <v>88</v>
      </c>
    </row>
    <row r="43" spans="3:6" x14ac:dyDescent="0.2">
      <c r="C43">
        <v>41</v>
      </c>
      <c r="D43" t="s">
        <v>85</v>
      </c>
      <c r="E43" t="s">
        <v>1431</v>
      </c>
      <c r="F43" t="s">
        <v>88</v>
      </c>
    </row>
    <row r="44" spans="3:6" x14ac:dyDescent="0.2">
      <c r="C44">
        <v>42</v>
      </c>
      <c r="D44" t="s">
        <v>1590</v>
      </c>
      <c r="E44" t="s">
        <v>1591</v>
      </c>
      <c r="F44" t="s">
        <v>88</v>
      </c>
    </row>
    <row r="45" spans="3:6" x14ac:dyDescent="0.2">
      <c r="C45">
        <v>43</v>
      </c>
      <c r="D45" t="s">
        <v>1533</v>
      </c>
      <c r="E45" t="s">
        <v>1534</v>
      </c>
      <c r="F45" t="s">
        <v>88</v>
      </c>
    </row>
    <row r="46" spans="3:6" x14ac:dyDescent="0.2">
      <c r="C46">
        <v>44</v>
      </c>
      <c r="D46" t="s">
        <v>209</v>
      </c>
      <c r="E46" t="s">
        <v>1708</v>
      </c>
      <c r="F46" t="s">
        <v>3321</v>
      </c>
    </row>
    <row r="47" spans="3:6" x14ac:dyDescent="0.2">
      <c r="C47">
        <v>45</v>
      </c>
      <c r="D47" t="s">
        <v>135</v>
      </c>
      <c r="E47" t="s">
        <v>1658</v>
      </c>
      <c r="F47" t="s">
        <v>88</v>
      </c>
    </row>
    <row r="48" spans="3:6" x14ac:dyDescent="0.2">
      <c r="C48">
        <v>46</v>
      </c>
      <c r="D48" t="s">
        <v>1509</v>
      </c>
      <c r="E48" t="s">
        <v>1221</v>
      </c>
      <c r="F48" t="s">
        <v>3321</v>
      </c>
    </row>
    <row r="49" spans="3:6" x14ac:dyDescent="0.2">
      <c r="C49">
        <v>47</v>
      </c>
      <c r="D49" t="s">
        <v>1661</v>
      </c>
      <c r="E49" t="s">
        <v>1205</v>
      </c>
      <c r="F49" t="s">
        <v>88</v>
      </c>
    </row>
    <row r="50" spans="3:6" x14ac:dyDescent="0.2">
      <c r="C50">
        <v>48</v>
      </c>
      <c r="D50" t="s">
        <v>1820</v>
      </c>
      <c r="E50" t="s">
        <v>1821</v>
      </c>
      <c r="F50" t="s">
        <v>88</v>
      </c>
    </row>
    <row r="51" spans="3:6" x14ac:dyDescent="0.2">
      <c r="C51">
        <v>49</v>
      </c>
      <c r="D51" t="s">
        <v>1552</v>
      </c>
      <c r="E51" t="s">
        <v>723</v>
      </c>
      <c r="F51" t="s">
        <v>88</v>
      </c>
    </row>
    <row r="52" spans="3:6" x14ac:dyDescent="0.2">
      <c r="C52">
        <v>50</v>
      </c>
      <c r="D52" t="s">
        <v>1628</v>
      </c>
      <c r="E52" t="s">
        <v>1629</v>
      </c>
      <c r="F52" t="s">
        <v>88</v>
      </c>
    </row>
    <row r="53" spans="3:6" x14ac:dyDescent="0.2">
      <c r="C53">
        <v>51</v>
      </c>
      <c r="D53" t="s">
        <v>1603</v>
      </c>
      <c r="E53" t="s">
        <v>1604</v>
      </c>
      <c r="F53" t="s">
        <v>88</v>
      </c>
    </row>
    <row r="54" spans="3:6" x14ac:dyDescent="0.2">
      <c r="C54">
        <v>52</v>
      </c>
      <c r="D54" t="s">
        <v>407</v>
      </c>
      <c r="E54" t="s">
        <v>1566</v>
      </c>
      <c r="F54" t="s">
        <v>88</v>
      </c>
    </row>
    <row r="55" spans="3:6" x14ac:dyDescent="0.2">
      <c r="C55">
        <v>53</v>
      </c>
      <c r="D55" t="s">
        <v>946</v>
      </c>
      <c r="E55" t="s">
        <v>1600</v>
      </c>
      <c r="F55" t="s">
        <v>88</v>
      </c>
    </row>
    <row r="56" spans="3:6" x14ac:dyDescent="0.2">
      <c r="C56">
        <v>54</v>
      </c>
      <c r="D56" t="s">
        <v>480</v>
      </c>
      <c r="E56" t="s">
        <v>1666</v>
      </c>
      <c r="F56" t="s">
        <v>88</v>
      </c>
    </row>
    <row r="57" spans="3:6" x14ac:dyDescent="0.2">
      <c r="C57">
        <v>55</v>
      </c>
      <c r="D57" t="s">
        <v>85</v>
      </c>
      <c r="E57" t="s">
        <v>1453</v>
      </c>
      <c r="F57" t="s">
        <v>88</v>
      </c>
    </row>
    <row r="58" spans="3:6" x14ac:dyDescent="0.2">
      <c r="C58">
        <v>56</v>
      </c>
      <c r="D58" t="s">
        <v>1387</v>
      </c>
      <c r="E58" t="s">
        <v>1530</v>
      </c>
      <c r="F58" t="s">
        <v>88</v>
      </c>
    </row>
    <row r="59" spans="3:6" x14ac:dyDescent="0.2">
      <c r="C59">
        <v>57</v>
      </c>
      <c r="D59" t="s">
        <v>966</v>
      </c>
      <c r="E59" t="s">
        <v>1639</v>
      </c>
      <c r="F59" t="s">
        <v>88</v>
      </c>
    </row>
    <row r="60" spans="3:6" x14ac:dyDescent="0.2">
      <c r="C60">
        <v>58</v>
      </c>
      <c r="D60" t="s">
        <v>209</v>
      </c>
      <c r="E60" t="s">
        <v>187</v>
      </c>
      <c r="F60" t="s">
        <v>88</v>
      </c>
    </row>
    <row r="61" spans="3:6" x14ac:dyDescent="0.2">
      <c r="C61">
        <v>59</v>
      </c>
      <c r="D61" t="s">
        <v>1675</v>
      </c>
      <c r="E61" t="s">
        <v>1676</v>
      </c>
      <c r="F61" t="s">
        <v>88</v>
      </c>
    </row>
    <row r="62" spans="3:6" x14ac:dyDescent="0.2">
      <c r="C62">
        <v>60</v>
      </c>
      <c r="D62" t="s">
        <v>85</v>
      </c>
      <c r="E62" t="s">
        <v>1692</v>
      </c>
      <c r="F62" t="s">
        <v>88</v>
      </c>
    </row>
    <row r="63" spans="3:6" x14ac:dyDescent="0.2">
      <c r="C63">
        <v>61</v>
      </c>
      <c r="D63" t="s">
        <v>1488</v>
      </c>
      <c r="E63" t="s">
        <v>1205</v>
      </c>
      <c r="F63" t="s">
        <v>88</v>
      </c>
    </row>
    <row r="64" spans="3:6" x14ac:dyDescent="0.2">
      <c r="C64">
        <v>62</v>
      </c>
      <c r="D64" t="s">
        <v>1460</v>
      </c>
      <c r="E64" t="s">
        <v>1461</v>
      </c>
      <c r="F64" t="s">
        <v>88</v>
      </c>
    </row>
    <row r="65" spans="3:6" x14ac:dyDescent="0.2">
      <c r="C65">
        <v>63</v>
      </c>
      <c r="D65" t="s">
        <v>374</v>
      </c>
      <c r="E65" t="s">
        <v>1723</v>
      </c>
      <c r="F65" t="s">
        <v>88</v>
      </c>
    </row>
    <row r="66" spans="3:6" x14ac:dyDescent="0.2">
      <c r="C66">
        <v>64</v>
      </c>
      <c r="D66" t="s">
        <v>216</v>
      </c>
      <c r="E66" t="s">
        <v>1789</v>
      </c>
      <c r="F66" t="s">
        <v>88</v>
      </c>
    </row>
    <row r="67" spans="3:6" x14ac:dyDescent="0.2">
      <c r="C67">
        <v>65</v>
      </c>
      <c r="D67" t="s">
        <v>190</v>
      </c>
      <c r="E67" t="s">
        <v>1110</v>
      </c>
      <c r="F67" t="s">
        <v>88</v>
      </c>
    </row>
    <row r="68" spans="3:6" x14ac:dyDescent="0.2">
      <c r="C68">
        <v>66</v>
      </c>
      <c r="D68" t="s">
        <v>216</v>
      </c>
      <c r="E68" t="s">
        <v>2227</v>
      </c>
      <c r="F68" t="s">
        <v>3321</v>
      </c>
    </row>
    <row r="69" spans="3:6" x14ac:dyDescent="0.2">
      <c r="C69">
        <v>67</v>
      </c>
      <c r="D69" t="s">
        <v>123</v>
      </c>
      <c r="E69" t="s">
        <v>1762</v>
      </c>
      <c r="F69" t="s">
        <v>88</v>
      </c>
    </row>
    <row r="70" spans="3:6" x14ac:dyDescent="0.2">
      <c r="C70">
        <v>68</v>
      </c>
      <c r="D70" t="s">
        <v>1771</v>
      </c>
      <c r="E70" t="s">
        <v>1772</v>
      </c>
      <c r="F70" t="s">
        <v>88</v>
      </c>
    </row>
    <row r="71" spans="3:6" x14ac:dyDescent="0.2">
      <c r="C71">
        <v>69</v>
      </c>
      <c r="D71" t="s">
        <v>1558</v>
      </c>
      <c r="E71" t="s">
        <v>1559</v>
      </c>
      <c r="F71" t="s">
        <v>88</v>
      </c>
    </row>
    <row r="72" spans="3:6" x14ac:dyDescent="0.2">
      <c r="C72">
        <v>70</v>
      </c>
      <c r="D72" t="s">
        <v>374</v>
      </c>
      <c r="E72" t="s">
        <v>1668</v>
      </c>
      <c r="F72" t="s">
        <v>88</v>
      </c>
    </row>
    <row r="73" spans="3:6" x14ac:dyDescent="0.2">
      <c r="C73">
        <v>71</v>
      </c>
      <c r="D73" t="s">
        <v>634</v>
      </c>
      <c r="E73" t="s">
        <v>1597</v>
      </c>
      <c r="F73" t="s">
        <v>88</v>
      </c>
    </row>
    <row r="74" spans="3:6" x14ac:dyDescent="0.2">
      <c r="C74">
        <v>72</v>
      </c>
      <c r="D74" t="s">
        <v>1407</v>
      </c>
      <c r="E74" t="s">
        <v>1408</v>
      </c>
      <c r="F74" t="s">
        <v>88</v>
      </c>
    </row>
    <row r="75" spans="3:6" x14ac:dyDescent="0.2">
      <c r="C75">
        <v>73</v>
      </c>
      <c r="D75" t="s">
        <v>1758</v>
      </c>
      <c r="E75" t="s">
        <v>1759</v>
      </c>
      <c r="F75" t="s">
        <v>88</v>
      </c>
    </row>
    <row r="76" spans="3:6" x14ac:dyDescent="0.2">
      <c r="C76">
        <v>74</v>
      </c>
      <c r="D76" t="s">
        <v>248</v>
      </c>
      <c r="E76" t="s">
        <v>1681</v>
      </c>
      <c r="F76" t="s">
        <v>88</v>
      </c>
    </row>
    <row r="77" spans="3:6" x14ac:dyDescent="0.2">
      <c r="C77">
        <v>75</v>
      </c>
      <c r="D77" t="s">
        <v>190</v>
      </c>
      <c r="E77" t="s">
        <v>1428</v>
      </c>
      <c r="F77" t="s">
        <v>88</v>
      </c>
    </row>
    <row r="78" spans="3:6" x14ac:dyDescent="0.2">
      <c r="C78">
        <v>76</v>
      </c>
      <c r="D78" t="s">
        <v>209</v>
      </c>
      <c r="E78" t="s">
        <v>1540</v>
      </c>
      <c r="F78" t="s">
        <v>88</v>
      </c>
    </row>
    <row r="79" spans="3:6" x14ac:dyDescent="0.2">
      <c r="C79">
        <v>77</v>
      </c>
      <c r="D79" t="s">
        <v>1702</v>
      </c>
      <c r="E79" t="s">
        <v>1703</v>
      </c>
      <c r="F79" t="s">
        <v>88</v>
      </c>
    </row>
    <row r="80" spans="3:6" x14ac:dyDescent="0.2">
      <c r="C80">
        <v>78</v>
      </c>
      <c r="D80" t="s">
        <v>99</v>
      </c>
      <c r="E80" t="s">
        <v>1645</v>
      </c>
      <c r="F80" t="s">
        <v>88</v>
      </c>
    </row>
    <row r="81" spans="3:6" x14ac:dyDescent="0.2">
      <c r="C81">
        <v>79</v>
      </c>
      <c r="D81" t="s">
        <v>1468</v>
      </c>
      <c r="E81" t="s">
        <v>1786</v>
      </c>
      <c r="F81" t="s">
        <v>88</v>
      </c>
    </row>
    <row r="82" spans="3:6" x14ac:dyDescent="0.2">
      <c r="C82">
        <v>80</v>
      </c>
      <c r="D82" t="s">
        <v>1468</v>
      </c>
      <c r="E82" t="s">
        <v>1730</v>
      </c>
      <c r="F82" t="s">
        <v>88</v>
      </c>
    </row>
    <row r="83" spans="3:6" x14ac:dyDescent="0.2">
      <c r="C83">
        <v>81</v>
      </c>
      <c r="D83" t="s">
        <v>85</v>
      </c>
      <c r="E83" t="s">
        <v>1656</v>
      </c>
      <c r="F83" t="s">
        <v>88</v>
      </c>
    </row>
    <row r="84" spans="3:6" x14ac:dyDescent="0.2">
      <c r="C84">
        <v>82</v>
      </c>
      <c r="D84" t="s">
        <v>1411</v>
      </c>
      <c r="E84" t="s">
        <v>1412</v>
      </c>
      <c r="F84" t="s">
        <v>88</v>
      </c>
    </row>
    <row r="85" spans="3:6" x14ac:dyDescent="0.2">
      <c r="C85">
        <v>83</v>
      </c>
      <c r="D85" t="s">
        <v>1468</v>
      </c>
      <c r="E85" t="s">
        <v>1537</v>
      </c>
      <c r="F85" t="s">
        <v>88</v>
      </c>
    </row>
    <row r="86" spans="3:6" x14ac:dyDescent="0.2">
      <c r="C86">
        <v>84</v>
      </c>
      <c r="D86" t="s">
        <v>449</v>
      </c>
      <c r="E86" t="s">
        <v>1499</v>
      </c>
      <c r="F86" t="s">
        <v>88</v>
      </c>
    </row>
    <row r="87" spans="3:6" x14ac:dyDescent="0.2">
      <c r="C87">
        <v>85</v>
      </c>
      <c r="D87" t="s">
        <v>1555</v>
      </c>
      <c r="E87" t="s">
        <v>943</v>
      </c>
      <c r="F87" t="s">
        <v>88</v>
      </c>
    </row>
    <row r="88" spans="3:6" x14ac:dyDescent="0.2">
      <c r="C88">
        <v>86</v>
      </c>
      <c r="D88" t="s">
        <v>435</v>
      </c>
      <c r="E88" t="s">
        <v>2442</v>
      </c>
      <c r="F88" t="s">
        <v>88</v>
      </c>
    </row>
    <row r="89" spans="3:6" x14ac:dyDescent="0.2">
      <c r="C89">
        <v>87</v>
      </c>
      <c r="D89" t="s">
        <v>1738</v>
      </c>
      <c r="E89" t="s">
        <v>1739</v>
      </c>
      <c r="F89" t="s">
        <v>88</v>
      </c>
    </row>
    <row r="90" spans="3:6" x14ac:dyDescent="0.2">
      <c r="C90">
        <v>88</v>
      </c>
      <c r="D90" t="s">
        <v>1695</v>
      </c>
      <c r="E90" t="s">
        <v>1696</v>
      </c>
      <c r="F90" t="s">
        <v>88</v>
      </c>
    </row>
    <row r="91" spans="3:6" x14ac:dyDescent="0.2">
      <c r="C91">
        <v>89</v>
      </c>
      <c r="D91" t="s">
        <v>131</v>
      </c>
      <c r="E91" t="s">
        <v>1425</v>
      </c>
      <c r="F91" t="s">
        <v>88</v>
      </c>
    </row>
    <row r="92" spans="3:6" x14ac:dyDescent="0.2">
      <c r="C92">
        <v>90</v>
      </c>
      <c r="D92" t="s">
        <v>107</v>
      </c>
      <c r="E92" t="s">
        <v>1594</v>
      </c>
      <c r="F92" t="s">
        <v>88</v>
      </c>
    </row>
    <row r="93" spans="3:6" x14ac:dyDescent="0.2">
      <c r="C93">
        <v>91</v>
      </c>
      <c r="D93" t="s">
        <v>209</v>
      </c>
      <c r="E93" t="s">
        <v>233</v>
      </c>
      <c r="F93" t="s">
        <v>88</v>
      </c>
    </row>
    <row r="94" spans="3:6" x14ac:dyDescent="0.2">
      <c r="C94">
        <v>92</v>
      </c>
      <c r="D94" t="s">
        <v>530</v>
      </c>
      <c r="E94" t="s">
        <v>1613</v>
      </c>
      <c r="F94" t="s">
        <v>88</v>
      </c>
    </row>
    <row r="95" spans="3:6" x14ac:dyDescent="0.2">
      <c r="C95">
        <v>93</v>
      </c>
      <c r="D95" t="s">
        <v>966</v>
      </c>
      <c r="E95" t="s">
        <v>1543</v>
      </c>
      <c r="F95" t="s">
        <v>88</v>
      </c>
    </row>
    <row r="96" spans="3:6" x14ac:dyDescent="0.2">
      <c r="C96">
        <v>94</v>
      </c>
      <c r="D96" t="s">
        <v>352</v>
      </c>
      <c r="E96" t="s">
        <v>1619</v>
      </c>
      <c r="F96" t="s">
        <v>88</v>
      </c>
    </row>
    <row r="97" spans="3:6" x14ac:dyDescent="0.2">
      <c r="C97">
        <v>95</v>
      </c>
      <c r="D97" t="s">
        <v>309</v>
      </c>
      <c r="E97" t="s">
        <v>1792</v>
      </c>
      <c r="F97" t="s">
        <v>3321</v>
      </c>
    </row>
    <row r="98" spans="3:6" x14ac:dyDescent="0.2">
      <c r="C98">
        <v>96</v>
      </c>
      <c r="D98" t="s">
        <v>1387</v>
      </c>
      <c r="E98" t="s">
        <v>1388</v>
      </c>
      <c r="F98" t="s">
        <v>88</v>
      </c>
    </row>
    <row r="99" spans="3:6" x14ac:dyDescent="0.2">
      <c r="C99">
        <v>97</v>
      </c>
      <c r="D99" t="s">
        <v>158</v>
      </c>
      <c r="E99" t="s">
        <v>1515</v>
      </c>
      <c r="F99" t="s">
        <v>88</v>
      </c>
    </row>
    <row r="100" spans="3:6" x14ac:dyDescent="0.2">
      <c r="C100">
        <v>98</v>
      </c>
      <c r="D100" t="s">
        <v>244</v>
      </c>
      <c r="E100" t="s">
        <v>1494</v>
      </c>
      <c r="F100" t="s">
        <v>88</v>
      </c>
    </row>
    <row r="101" spans="3:6" x14ac:dyDescent="0.2">
      <c r="C101">
        <v>99</v>
      </c>
      <c r="D101" t="s">
        <v>314</v>
      </c>
      <c r="E101" t="s">
        <v>1622</v>
      </c>
      <c r="F101" t="s">
        <v>88</v>
      </c>
    </row>
    <row r="102" spans="3:6" x14ac:dyDescent="0.2">
      <c r="C102">
        <v>100</v>
      </c>
      <c r="D102" t="s">
        <v>279</v>
      </c>
      <c r="E102" t="s">
        <v>780</v>
      </c>
      <c r="F102" t="s">
        <v>88</v>
      </c>
    </row>
    <row r="103" spans="3:6" x14ac:dyDescent="0.2">
      <c r="C103">
        <v>101</v>
      </c>
      <c r="D103" t="s">
        <v>467</v>
      </c>
      <c r="E103" t="s">
        <v>1205</v>
      </c>
      <c r="F103" t="s">
        <v>88</v>
      </c>
    </row>
    <row r="104" spans="3:6" x14ac:dyDescent="0.2">
      <c r="C104">
        <v>102</v>
      </c>
      <c r="D104" t="s">
        <v>966</v>
      </c>
      <c r="E104" t="s">
        <v>2219</v>
      </c>
      <c r="F104" t="s">
        <v>3321</v>
      </c>
    </row>
    <row r="105" spans="3:6" x14ac:dyDescent="0.2">
      <c r="C105">
        <v>103</v>
      </c>
      <c r="D105" t="s">
        <v>1402</v>
      </c>
      <c r="E105" t="s">
        <v>1475</v>
      </c>
      <c r="F105" t="s">
        <v>88</v>
      </c>
    </row>
    <row r="106" spans="3:6" x14ac:dyDescent="0.2">
      <c r="C106">
        <v>104</v>
      </c>
      <c r="D106" t="s">
        <v>1396</v>
      </c>
      <c r="E106" t="s">
        <v>1397</v>
      </c>
      <c r="F106" t="s">
        <v>88</v>
      </c>
    </row>
    <row r="107" spans="3:6" x14ac:dyDescent="0.2">
      <c r="C107">
        <v>105</v>
      </c>
      <c r="D107" t="s">
        <v>244</v>
      </c>
      <c r="E107" t="s">
        <v>1546</v>
      </c>
      <c r="F107" t="s">
        <v>88</v>
      </c>
    </row>
    <row r="108" spans="3:6" x14ac:dyDescent="0.2">
      <c r="C108">
        <v>106</v>
      </c>
      <c r="D108" t="s">
        <v>776</v>
      </c>
      <c r="E108" t="s">
        <v>1636</v>
      </c>
      <c r="F108" t="s">
        <v>88</v>
      </c>
    </row>
    <row r="109" spans="3:6" x14ac:dyDescent="0.2">
      <c r="C109">
        <v>107</v>
      </c>
      <c r="D109" t="s">
        <v>1445</v>
      </c>
      <c r="E109" t="s">
        <v>319</v>
      </c>
      <c r="F109" t="s">
        <v>88</v>
      </c>
    </row>
    <row r="110" spans="3:6" x14ac:dyDescent="0.2">
      <c r="C110">
        <v>108</v>
      </c>
      <c r="D110" t="s">
        <v>111</v>
      </c>
      <c r="E110" t="s">
        <v>581</v>
      </c>
      <c r="F110" t="s">
        <v>88</v>
      </c>
    </row>
    <row r="111" spans="3:6" x14ac:dyDescent="0.2">
      <c r="C111">
        <v>109</v>
      </c>
      <c r="D111" t="s">
        <v>135</v>
      </c>
      <c r="E111" t="s">
        <v>136</v>
      </c>
      <c r="F111" t="s">
        <v>88</v>
      </c>
    </row>
    <row r="112" spans="3:6" x14ac:dyDescent="0.2">
      <c r="C112">
        <v>110</v>
      </c>
      <c r="D112" t="s">
        <v>1468</v>
      </c>
      <c r="E112" t="s">
        <v>210</v>
      </c>
      <c r="F112" t="s">
        <v>88</v>
      </c>
    </row>
    <row r="113" spans="3:6" x14ac:dyDescent="0.2">
      <c r="C113">
        <v>111</v>
      </c>
      <c r="D113" t="s">
        <v>1579</v>
      </c>
      <c r="E113" t="s">
        <v>1580</v>
      </c>
      <c r="F113" t="s">
        <v>88</v>
      </c>
    </row>
    <row r="114" spans="3:6" x14ac:dyDescent="0.2">
      <c r="C114">
        <v>112</v>
      </c>
      <c r="D114" t="s">
        <v>1488</v>
      </c>
      <c r="E114" t="s">
        <v>312</v>
      </c>
      <c r="F114" t="s">
        <v>88</v>
      </c>
    </row>
    <row r="115" spans="3:6" x14ac:dyDescent="0.2">
      <c r="C115">
        <v>113</v>
      </c>
      <c r="D115" t="s">
        <v>410</v>
      </c>
      <c r="E115" t="s">
        <v>1577</v>
      </c>
      <c r="F115" t="s">
        <v>88</v>
      </c>
    </row>
    <row r="116" spans="3:6" x14ac:dyDescent="0.2">
      <c r="C116">
        <v>114</v>
      </c>
      <c r="D116" t="s">
        <v>267</v>
      </c>
      <c r="E116" t="s">
        <v>1450</v>
      </c>
      <c r="F116" t="s">
        <v>88</v>
      </c>
    </row>
    <row r="117" spans="3:6" x14ac:dyDescent="0.2">
      <c r="C117">
        <v>115</v>
      </c>
      <c r="D117" t="s">
        <v>1464</v>
      </c>
      <c r="E117" t="s">
        <v>1465</v>
      </c>
      <c r="F117" t="s">
        <v>88</v>
      </c>
    </row>
    <row r="118" spans="3:6" x14ac:dyDescent="0.2">
      <c r="C118">
        <v>116</v>
      </c>
      <c r="D118" t="s">
        <v>1471</v>
      </c>
      <c r="E118" t="s">
        <v>1472</v>
      </c>
      <c r="F118" t="s">
        <v>88</v>
      </c>
    </row>
    <row r="119" spans="3:6" x14ac:dyDescent="0.2">
      <c r="C119">
        <v>117</v>
      </c>
      <c r="D119" t="s">
        <v>1207</v>
      </c>
      <c r="E119" t="s">
        <v>1752</v>
      </c>
      <c r="F119" t="s">
        <v>88</v>
      </c>
    </row>
    <row r="120" spans="3:6" x14ac:dyDescent="0.2">
      <c r="C120">
        <v>118</v>
      </c>
      <c r="D120" t="s">
        <v>267</v>
      </c>
      <c r="E120" t="s">
        <v>1775</v>
      </c>
      <c r="F120" t="s">
        <v>88</v>
      </c>
    </row>
    <row r="121" spans="3:6" x14ac:dyDescent="0.2">
      <c r="C121">
        <v>119</v>
      </c>
      <c r="D121" t="s">
        <v>259</v>
      </c>
      <c r="E121" t="s">
        <v>1574</v>
      </c>
      <c r="F121" t="s">
        <v>88</v>
      </c>
    </row>
    <row r="122" spans="3:6" x14ac:dyDescent="0.2">
      <c r="C122">
        <v>120</v>
      </c>
      <c r="D122" t="s">
        <v>694</v>
      </c>
      <c r="E122" t="s">
        <v>1422</v>
      </c>
      <c r="F122" t="s">
        <v>88</v>
      </c>
    </row>
    <row r="123" spans="3:6" x14ac:dyDescent="0.2">
      <c r="C123">
        <v>121</v>
      </c>
      <c r="D123" t="s">
        <v>410</v>
      </c>
      <c r="E123" t="s">
        <v>1815</v>
      </c>
      <c r="F123" t="s">
        <v>88</v>
      </c>
    </row>
    <row r="124" spans="3:6" x14ac:dyDescent="0.2">
      <c r="C124">
        <v>122</v>
      </c>
      <c r="D124" t="s">
        <v>85</v>
      </c>
      <c r="E124" t="s">
        <v>1587</v>
      </c>
      <c r="F124" t="s">
        <v>88</v>
      </c>
    </row>
    <row r="125" spans="3:6" x14ac:dyDescent="0.2">
      <c r="C125">
        <v>123</v>
      </c>
      <c r="D125" t="s">
        <v>190</v>
      </c>
      <c r="E125" t="s">
        <v>1607</v>
      </c>
      <c r="F125" t="s">
        <v>88</v>
      </c>
    </row>
    <row r="126" spans="3:6" x14ac:dyDescent="0.2">
      <c r="C126">
        <v>124</v>
      </c>
      <c r="D126" t="s">
        <v>1184</v>
      </c>
      <c r="E126" t="s">
        <v>1663</v>
      </c>
      <c r="F126" t="s">
        <v>88</v>
      </c>
    </row>
    <row r="127" spans="3:6" x14ac:dyDescent="0.2">
      <c r="C127">
        <v>125</v>
      </c>
      <c r="D127" t="s">
        <v>226</v>
      </c>
      <c r="E127" t="s">
        <v>1390</v>
      </c>
      <c r="F127" t="s">
        <v>88</v>
      </c>
    </row>
    <row r="128" spans="3:6" x14ac:dyDescent="0.2">
      <c r="C128">
        <v>126</v>
      </c>
      <c r="D128" t="s">
        <v>244</v>
      </c>
      <c r="E128" t="s">
        <v>1699</v>
      </c>
      <c r="F128" t="s">
        <v>88</v>
      </c>
    </row>
    <row r="129" spans="3:6" x14ac:dyDescent="0.2">
      <c r="C129">
        <v>127</v>
      </c>
      <c r="D129" t="s">
        <v>107</v>
      </c>
      <c r="E129" t="s">
        <v>1311</v>
      </c>
      <c r="F129" t="s">
        <v>88</v>
      </c>
    </row>
    <row r="130" spans="3:6" x14ac:dyDescent="0.2">
      <c r="C130">
        <v>128</v>
      </c>
      <c r="D130" t="s">
        <v>433</v>
      </c>
      <c r="E130" t="s">
        <v>1491</v>
      </c>
      <c r="F130" t="s">
        <v>88</v>
      </c>
    </row>
    <row r="131" spans="3:6" x14ac:dyDescent="0.2">
      <c r="C131">
        <v>129</v>
      </c>
      <c r="D131" t="s">
        <v>131</v>
      </c>
      <c r="E131" t="s">
        <v>1434</v>
      </c>
      <c r="F131" t="s">
        <v>88</v>
      </c>
    </row>
    <row r="132" spans="3:6" x14ac:dyDescent="0.2">
      <c r="C132">
        <v>130</v>
      </c>
      <c r="D132" t="s">
        <v>190</v>
      </c>
      <c r="E132" t="s">
        <v>1549</v>
      </c>
      <c r="F132" t="s">
        <v>88</v>
      </c>
    </row>
    <row r="133" spans="3:6" x14ac:dyDescent="0.2">
      <c r="C133">
        <v>131</v>
      </c>
      <c r="D133" t="s">
        <v>158</v>
      </c>
      <c r="E133" t="s">
        <v>1485</v>
      </c>
      <c r="F133" t="s">
        <v>3321</v>
      </c>
    </row>
    <row r="134" spans="3:6" x14ac:dyDescent="0.2">
      <c r="C134">
        <v>132</v>
      </c>
      <c r="D134" t="s">
        <v>600</v>
      </c>
      <c r="E134" t="s">
        <v>1755</v>
      </c>
      <c r="F134" t="s">
        <v>88</v>
      </c>
    </row>
    <row r="135" spans="3:6" x14ac:dyDescent="0.2">
      <c r="C135">
        <v>133</v>
      </c>
      <c r="D135" t="s">
        <v>115</v>
      </c>
      <c r="E135" t="s">
        <v>765</v>
      </c>
      <c r="F135" t="s">
        <v>88</v>
      </c>
    </row>
    <row r="136" spans="3:6" x14ac:dyDescent="0.2">
      <c r="C136">
        <v>134</v>
      </c>
      <c r="D136" t="s">
        <v>1502</v>
      </c>
      <c r="E136" t="s">
        <v>1503</v>
      </c>
      <c r="F136" t="s">
        <v>88</v>
      </c>
    </row>
    <row r="137" spans="3:6" x14ac:dyDescent="0.2">
      <c r="C137">
        <v>135</v>
      </c>
      <c r="D137" t="s">
        <v>131</v>
      </c>
      <c r="E137" t="s">
        <v>1520</v>
      </c>
      <c r="F137" t="s">
        <v>88</v>
      </c>
    </row>
    <row r="138" spans="3:6" x14ac:dyDescent="0.2">
      <c r="C138">
        <v>136</v>
      </c>
      <c r="D138" t="s">
        <v>158</v>
      </c>
      <c r="E138" t="s">
        <v>1817</v>
      </c>
      <c r="F138" t="s">
        <v>88</v>
      </c>
    </row>
    <row r="139" spans="3:6" x14ac:dyDescent="0.2">
      <c r="C139">
        <v>137</v>
      </c>
      <c r="D139" t="s">
        <v>99</v>
      </c>
      <c r="E139" t="s">
        <v>1288</v>
      </c>
      <c r="F139" t="s">
        <v>88</v>
      </c>
    </row>
    <row r="140" spans="3:6" x14ac:dyDescent="0.2">
      <c r="C140">
        <v>138</v>
      </c>
      <c r="D140" t="s">
        <v>1632</v>
      </c>
      <c r="E140" t="s">
        <v>1633</v>
      </c>
      <c r="F140" t="s">
        <v>88</v>
      </c>
    </row>
    <row r="141" spans="3:6" x14ac:dyDescent="0.2">
      <c r="C141">
        <v>139</v>
      </c>
      <c r="D141" t="s">
        <v>230</v>
      </c>
      <c r="E141" t="s">
        <v>1625</v>
      </c>
      <c r="F141" t="s">
        <v>88</v>
      </c>
    </row>
    <row r="142" spans="3:6" x14ac:dyDescent="0.2">
      <c r="C142">
        <v>140</v>
      </c>
      <c r="D142" t="s">
        <v>259</v>
      </c>
      <c r="E142" t="s">
        <v>1684</v>
      </c>
      <c r="F142" t="s">
        <v>88</v>
      </c>
    </row>
    <row r="143" spans="3:6" x14ac:dyDescent="0.2">
      <c r="C143">
        <v>141</v>
      </c>
      <c r="D143" t="s">
        <v>410</v>
      </c>
      <c r="E143" t="s">
        <v>1749</v>
      </c>
      <c r="F143" t="s">
        <v>88</v>
      </c>
    </row>
    <row r="144" spans="3:6" x14ac:dyDescent="0.2">
      <c r="C144">
        <v>142</v>
      </c>
      <c r="D144" t="s">
        <v>1832</v>
      </c>
      <c r="E144" t="s">
        <v>2450</v>
      </c>
      <c r="F144" t="s">
        <v>88</v>
      </c>
    </row>
    <row r="145" spans="3:6" x14ac:dyDescent="0.2">
      <c r="C145">
        <v>143</v>
      </c>
      <c r="D145" t="s">
        <v>410</v>
      </c>
      <c r="E145" t="s">
        <v>1768</v>
      </c>
      <c r="F145" t="s">
        <v>88</v>
      </c>
    </row>
    <row r="146" spans="3:6" x14ac:dyDescent="0.2">
      <c r="C146">
        <v>144</v>
      </c>
      <c r="D146" t="s">
        <v>85</v>
      </c>
      <c r="E146" t="s">
        <v>1523</v>
      </c>
      <c r="F146" t="s">
        <v>88</v>
      </c>
    </row>
    <row r="147" spans="3:6" x14ac:dyDescent="0.2">
      <c r="C147">
        <v>145</v>
      </c>
      <c r="D147" t="s">
        <v>216</v>
      </c>
      <c r="E147" t="s">
        <v>1824</v>
      </c>
      <c r="F147" t="s">
        <v>88</v>
      </c>
    </row>
    <row r="148" spans="3:6" x14ac:dyDescent="0.2">
      <c r="C148">
        <v>146</v>
      </c>
      <c r="D148" t="s">
        <v>263</v>
      </c>
      <c r="E148" t="s">
        <v>1765</v>
      </c>
      <c r="F148" t="s">
        <v>88</v>
      </c>
    </row>
    <row r="149" spans="3:6" x14ac:dyDescent="0.2">
      <c r="C149">
        <v>147</v>
      </c>
      <c r="D149" t="s">
        <v>209</v>
      </c>
      <c r="E149" t="s">
        <v>798</v>
      </c>
      <c r="F149" t="s">
        <v>88</v>
      </c>
    </row>
    <row r="150" spans="3:6" x14ac:dyDescent="0.2">
      <c r="C150">
        <v>148</v>
      </c>
      <c r="D150" t="s">
        <v>712</v>
      </c>
      <c r="E150" t="s">
        <v>713</v>
      </c>
      <c r="F150" t="s">
        <v>88</v>
      </c>
    </row>
    <row r="151" spans="3:6" x14ac:dyDescent="0.2">
      <c r="C151">
        <v>149</v>
      </c>
      <c r="D151" t="s">
        <v>1184</v>
      </c>
      <c r="E151" t="s">
        <v>3184</v>
      </c>
      <c r="F151" t="s">
        <v>88</v>
      </c>
    </row>
    <row r="152" spans="3:6" x14ac:dyDescent="0.2">
      <c r="C152">
        <v>150</v>
      </c>
      <c r="D152" t="s">
        <v>1184</v>
      </c>
      <c r="E152" t="s">
        <v>3184</v>
      </c>
      <c r="F152" t="s">
        <v>88</v>
      </c>
    </row>
    <row r="153" spans="3:6" x14ac:dyDescent="0.2">
      <c r="C153">
        <v>151</v>
      </c>
      <c r="D153" t="s">
        <v>435</v>
      </c>
      <c r="E153" t="s">
        <v>3188</v>
      </c>
      <c r="F153" t="s">
        <v>88</v>
      </c>
    </row>
    <row r="154" spans="3:6" x14ac:dyDescent="0.2">
      <c r="C154">
        <v>152</v>
      </c>
      <c r="D154" t="s">
        <v>1184</v>
      </c>
      <c r="E154" t="s">
        <v>3323</v>
      </c>
      <c r="F154" t="s">
        <v>88</v>
      </c>
    </row>
    <row r="155" spans="3:6" x14ac:dyDescent="0.2">
      <c r="C155">
        <v>153</v>
      </c>
      <c r="D155" t="s">
        <v>1184</v>
      </c>
      <c r="E155" t="s">
        <v>3323</v>
      </c>
      <c r="F155" t="s">
        <v>88</v>
      </c>
    </row>
    <row r="156" spans="3:6" x14ac:dyDescent="0.2">
      <c r="C156">
        <v>154</v>
      </c>
      <c r="D156" t="s">
        <v>431</v>
      </c>
      <c r="E156" t="s">
        <v>3324</v>
      </c>
      <c r="F156" t="s">
        <v>88</v>
      </c>
    </row>
    <row r="157" spans="3:6" x14ac:dyDescent="0.2">
      <c r="C157">
        <v>155</v>
      </c>
      <c r="D157" t="s">
        <v>431</v>
      </c>
      <c r="E157" t="s">
        <v>3324</v>
      </c>
      <c r="F157" t="s">
        <v>88</v>
      </c>
    </row>
    <row r="158" spans="3:6" x14ac:dyDescent="0.2">
      <c r="C158">
        <v>156</v>
      </c>
      <c r="D158" t="s">
        <v>85</v>
      </c>
      <c r="E158" t="s">
        <v>3192</v>
      </c>
      <c r="F158" t="s">
        <v>88</v>
      </c>
    </row>
    <row r="159" spans="3:6" x14ac:dyDescent="0.2">
      <c r="C159">
        <v>157</v>
      </c>
      <c r="D159" t="s">
        <v>1027</v>
      </c>
      <c r="E159" t="s">
        <v>408</v>
      </c>
      <c r="F159" t="s">
        <v>88</v>
      </c>
    </row>
    <row r="160" spans="3:6" x14ac:dyDescent="0.2">
      <c r="C160">
        <v>158</v>
      </c>
      <c r="D160" t="s">
        <v>935</v>
      </c>
      <c r="E160" t="s">
        <v>1686</v>
      </c>
      <c r="F160" t="s">
        <v>3325</v>
      </c>
    </row>
    <row r="161" spans="3:6" x14ac:dyDescent="0.2">
      <c r="C161">
        <v>159</v>
      </c>
      <c r="D161" t="s">
        <v>1027</v>
      </c>
      <c r="E161" t="s">
        <v>2094</v>
      </c>
      <c r="F161" t="s">
        <v>3325</v>
      </c>
    </row>
    <row r="162" spans="3:6" x14ac:dyDescent="0.2">
      <c r="C162">
        <v>160</v>
      </c>
      <c r="D162" t="s">
        <v>2156</v>
      </c>
      <c r="E162" t="s">
        <v>2157</v>
      </c>
      <c r="F162" t="s">
        <v>3326</v>
      </c>
    </row>
    <row r="163" spans="3:6" x14ac:dyDescent="0.2">
      <c r="C163">
        <v>161</v>
      </c>
      <c r="D163" t="s">
        <v>417</v>
      </c>
      <c r="E163" t="s">
        <v>2135</v>
      </c>
      <c r="F163" t="s">
        <v>3327</v>
      </c>
    </row>
    <row r="164" spans="3:6" x14ac:dyDescent="0.2">
      <c r="C164">
        <v>162</v>
      </c>
      <c r="D164" t="s">
        <v>480</v>
      </c>
      <c r="E164" t="s">
        <v>2057</v>
      </c>
      <c r="F164" t="s">
        <v>3328</v>
      </c>
    </row>
    <row r="165" spans="3:6" x14ac:dyDescent="0.2">
      <c r="C165">
        <v>163</v>
      </c>
      <c r="D165" t="s">
        <v>209</v>
      </c>
      <c r="E165" t="s">
        <v>1806</v>
      </c>
      <c r="F165" t="s">
        <v>88</v>
      </c>
    </row>
    <row r="166" spans="3:6" x14ac:dyDescent="0.2">
      <c r="C166">
        <v>164</v>
      </c>
      <c r="D166" t="s">
        <v>2213</v>
      </c>
      <c r="E166" t="s">
        <v>277</v>
      </c>
      <c r="F166" t="s">
        <v>3329</v>
      </c>
    </row>
    <row r="167" spans="3:6" x14ac:dyDescent="0.2">
      <c r="C167">
        <v>165</v>
      </c>
      <c r="D167" t="s">
        <v>244</v>
      </c>
      <c r="E167" t="s">
        <v>2100</v>
      </c>
      <c r="F167" t="s">
        <v>3329</v>
      </c>
    </row>
    <row r="168" spans="3:6" x14ac:dyDescent="0.2">
      <c r="C168">
        <v>166</v>
      </c>
      <c r="D168" t="s">
        <v>216</v>
      </c>
      <c r="E168" t="s">
        <v>674</v>
      </c>
      <c r="F168" t="s">
        <v>3329</v>
      </c>
    </row>
    <row r="169" spans="3:6" x14ac:dyDescent="0.2">
      <c r="C169">
        <v>167</v>
      </c>
      <c r="D169" t="s">
        <v>1944</v>
      </c>
      <c r="E169" t="s">
        <v>2201</v>
      </c>
      <c r="F169" t="s">
        <v>3329</v>
      </c>
    </row>
    <row r="170" spans="3:6" x14ac:dyDescent="0.2">
      <c r="C170">
        <v>168</v>
      </c>
      <c r="D170" t="s">
        <v>115</v>
      </c>
      <c r="E170" t="s">
        <v>2085</v>
      </c>
      <c r="F170" t="s">
        <v>3325</v>
      </c>
    </row>
    <row r="171" spans="3:6" x14ac:dyDescent="0.2">
      <c r="C171">
        <v>169</v>
      </c>
      <c r="D171" t="s">
        <v>230</v>
      </c>
      <c r="E171" t="s">
        <v>2121</v>
      </c>
      <c r="F171" t="s">
        <v>3329</v>
      </c>
    </row>
    <row r="172" spans="3:6" x14ac:dyDescent="0.2">
      <c r="C172">
        <v>170</v>
      </c>
      <c r="D172" t="s">
        <v>267</v>
      </c>
      <c r="E172" t="s">
        <v>871</v>
      </c>
      <c r="F172" t="s">
        <v>3329</v>
      </c>
    </row>
    <row r="173" spans="3:6" x14ac:dyDescent="0.2">
      <c r="C173">
        <v>171</v>
      </c>
      <c r="D173" t="s">
        <v>1230</v>
      </c>
      <c r="E173" t="s">
        <v>2174</v>
      </c>
      <c r="F173" t="s">
        <v>3329</v>
      </c>
    </row>
    <row r="174" spans="3:6" x14ac:dyDescent="0.2">
      <c r="C174">
        <v>172</v>
      </c>
      <c r="D174" t="s">
        <v>85</v>
      </c>
      <c r="E174" t="s">
        <v>2171</v>
      </c>
      <c r="F174" t="s">
        <v>3329</v>
      </c>
    </row>
    <row r="175" spans="3:6" x14ac:dyDescent="0.2">
      <c r="C175">
        <v>173</v>
      </c>
      <c r="D175" t="s">
        <v>935</v>
      </c>
      <c r="E175" t="s">
        <v>2186</v>
      </c>
      <c r="F175" t="s">
        <v>3329</v>
      </c>
    </row>
    <row r="176" spans="3:6" x14ac:dyDescent="0.2">
      <c r="C176">
        <v>174</v>
      </c>
      <c r="D176" t="s">
        <v>352</v>
      </c>
      <c r="E176" t="s">
        <v>2129</v>
      </c>
      <c r="F176" t="s">
        <v>3329</v>
      </c>
    </row>
    <row r="177" spans="3:6" x14ac:dyDescent="0.2">
      <c r="C177">
        <v>175</v>
      </c>
      <c r="D177" t="s">
        <v>1162</v>
      </c>
      <c r="E177" t="s">
        <v>2111</v>
      </c>
      <c r="F177" t="s">
        <v>3329</v>
      </c>
    </row>
    <row r="178" spans="3:6" x14ac:dyDescent="0.2">
      <c r="C178">
        <v>176</v>
      </c>
      <c r="D178" t="s">
        <v>209</v>
      </c>
      <c r="E178" t="s">
        <v>2163</v>
      </c>
      <c r="F178" t="s">
        <v>3329</v>
      </c>
    </row>
    <row r="179" spans="3:6" x14ac:dyDescent="0.2">
      <c r="C179">
        <v>177</v>
      </c>
      <c r="D179" t="s">
        <v>248</v>
      </c>
      <c r="E179" t="s">
        <v>2082</v>
      </c>
      <c r="F179" t="s">
        <v>3322</v>
      </c>
    </row>
    <row r="180" spans="3:6" x14ac:dyDescent="0.2">
      <c r="C180">
        <v>178</v>
      </c>
      <c r="D180" t="s">
        <v>838</v>
      </c>
      <c r="E180" t="s">
        <v>2210</v>
      </c>
      <c r="F180" t="s">
        <v>3322</v>
      </c>
    </row>
    <row r="181" spans="3:6" x14ac:dyDescent="0.2">
      <c r="C181">
        <v>179</v>
      </c>
      <c r="D181" t="s">
        <v>1650</v>
      </c>
      <c r="E181" t="s">
        <v>342</v>
      </c>
      <c r="F181" t="s">
        <v>3322</v>
      </c>
    </row>
    <row r="182" spans="3:6" x14ac:dyDescent="0.2">
      <c r="C182">
        <v>180</v>
      </c>
      <c r="D182" t="s">
        <v>216</v>
      </c>
      <c r="E182" t="s">
        <v>2177</v>
      </c>
      <c r="F182" t="s">
        <v>3322</v>
      </c>
    </row>
    <row r="183" spans="3:6" x14ac:dyDescent="0.2">
      <c r="C183">
        <v>181</v>
      </c>
      <c r="D183" t="s">
        <v>85</v>
      </c>
      <c r="E183" t="s">
        <v>477</v>
      </c>
      <c r="F183" t="s">
        <v>3322</v>
      </c>
    </row>
    <row r="184" spans="3:6" x14ac:dyDescent="0.2">
      <c r="C184">
        <v>182</v>
      </c>
      <c r="D184" t="s">
        <v>2206</v>
      </c>
      <c r="E184" t="s">
        <v>2207</v>
      </c>
      <c r="F184" t="s">
        <v>3322</v>
      </c>
    </row>
    <row r="185" spans="3:6" x14ac:dyDescent="0.2">
      <c r="C185">
        <v>183</v>
      </c>
      <c r="D185" t="s">
        <v>374</v>
      </c>
      <c r="E185" t="s">
        <v>2132</v>
      </c>
      <c r="F185" t="s">
        <v>3322</v>
      </c>
    </row>
    <row r="186" spans="3:6" x14ac:dyDescent="0.2">
      <c r="C186">
        <v>184</v>
      </c>
      <c r="D186" t="s">
        <v>2069</v>
      </c>
      <c r="E186" t="s">
        <v>2070</v>
      </c>
      <c r="F186" t="s">
        <v>3321</v>
      </c>
    </row>
    <row r="187" spans="3:6" x14ac:dyDescent="0.2">
      <c r="C187">
        <v>185</v>
      </c>
      <c r="D187" t="s">
        <v>2118</v>
      </c>
      <c r="E187" t="s">
        <v>310</v>
      </c>
      <c r="F187" t="s">
        <v>3322</v>
      </c>
    </row>
    <row r="188" spans="3:6" x14ac:dyDescent="0.2">
      <c r="C188">
        <v>186</v>
      </c>
      <c r="D188" t="s">
        <v>1579</v>
      </c>
      <c r="E188" t="s">
        <v>2049</v>
      </c>
      <c r="F188" t="s">
        <v>3322</v>
      </c>
    </row>
    <row r="189" spans="3:6" x14ac:dyDescent="0.2">
      <c r="C189">
        <v>187</v>
      </c>
      <c r="D189" t="s">
        <v>99</v>
      </c>
      <c r="E189" t="s">
        <v>2105</v>
      </c>
      <c r="F189" t="s">
        <v>3321</v>
      </c>
    </row>
    <row r="190" spans="3:6" x14ac:dyDescent="0.2">
      <c r="C190">
        <v>188</v>
      </c>
      <c r="D190" t="s">
        <v>2149</v>
      </c>
      <c r="E190" t="s">
        <v>2150</v>
      </c>
      <c r="F190" t="s">
        <v>3321</v>
      </c>
    </row>
    <row r="191" spans="3:6" x14ac:dyDescent="0.2">
      <c r="C191">
        <v>189</v>
      </c>
      <c r="D191" t="s">
        <v>2113</v>
      </c>
      <c r="E191" t="s">
        <v>227</v>
      </c>
      <c r="F191" t="s">
        <v>3325</v>
      </c>
    </row>
    <row r="192" spans="3:6" x14ac:dyDescent="0.2">
      <c r="C192">
        <v>190</v>
      </c>
      <c r="D192" t="s">
        <v>2137</v>
      </c>
      <c r="E192" t="s">
        <v>2138</v>
      </c>
      <c r="F192" t="s">
        <v>3329</v>
      </c>
    </row>
    <row r="193" spans="3:6" x14ac:dyDescent="0.2">
      <c r="C193">
        <v>191</v>
      </c>
      <c r="D193" t="s">
        <v>694</v>
      </c>
      <c r="E193" t="s">
        <v>2192</v>
      </c>
      <c r="F193" t="s">
        <v>3329</v>
      </c>
    </row>
    <row r="194" spans="3:6" x14ac:dyDescent="0.2">
      <c r="C194">
        <v>192</v>
      </c>
      <c r="D194" t="s">
        <v>259</v>
      </c>
      <c r="E194" t="s">
        <v>2216</v>
      </c>
      <c r="F194" t="s">
        <v>3329</v>
      </c>
    </row>
    <row r="195" spans="3:6" x14ac:dyDescent="0.2">
      <c r="C195">
        <v>193</v>
      </c>
      <c r="D195" t="s">
        <v>2063</v>
      </c>
      <c r="E195" t="s">
        <v>674</v>
      </c>
      <c r="F195" t="s">
        <v>3329</v>
      </c>
    </row>
    <row r="196" spans="3:6" x14ac:dyDescent="0.2">
      <c r="C196">
        <v>194</v>
      </c>
      <c r="D196" t="s">
        <v>259</v>
      </c>
      <c r="E196" t="s">
        <v>2124</v>
      </c>
      <c r="F196" t="s">
        <v>3325</v>
      </c>
    </row>
    <row r="197" spans="3:6" x14ac:dyDescent="0.2">
      <c r="C197">
        <v>195</v>
      </c>
      <c r="D197" t="s">
        <v>135</v>
      </c>
      <c r="E197" t="s">
        <v>2124</v>
      </c>
      <c r="F197" t="s">
        <v>3325</v>
      </c>
    </row>
    <row r="198" spans="3:6" x14ac:dyDescent="0.2">
      <c r="C198">
        <v>196</v>
      </c>
      <c r="D198" t="s">
        <v>435</v>
      </c>
      <c r="E198" t="s">
        <v>2060</v>
      </c>
      <c r="F198" t="s">
        <v>3325</v>
      </c>
    </row>
    <row r="199" spans="3:6" x14ac:dyDescent="0.2">
      <c r="C199">
        <v>197</v>
      </c>
      <c r="D199" t="s">
        <v>2160</v>
      </c>
      <c r="E199" t="s">
        <v>1215</v>
      </c>
      <c r="F199" t="s">
        <v>3325</v>
      </c>
    </row>
    <row r="200" spans="3:6" x14ac:dyDescent="0.2">
      <c r="C200">
        <v>198</v>
      </c>
      <c r="D200" t="s">
        <v>410</v>
      </c>
      <c r="E200" t="s">
        <v>2097</v>
      </c>
      <c r="F200" t="s">
        <v>3322</v>
      </c>
    </row>
    <row r="201" spans="3:6" x14ac:dyDescent="0.2">
      <c r="C201">
        <v>199</v>
      </c>
      <c r="D201" t="s">
        <v>131</v>
      </c>
      <c r="E201" t="s">
        <v>741</v>
      </c>
      <c r="F201" t="s">
        <v>3325</v>
      </c>
    </row>
    <row r="202" spans="3:6" x14ac:dyDescent="0.2">
      <c r="C202">
        <v>200</v>
      </c>
      <c r="D202" t="s">
        <v>1387</v>
      </c>
      <c r="E202" t="s">
        <v>2195</v>
      </c>
      <c r="F202" t="s">
        <v>3322</v>
      </c>
    </row>
    <row r="203" spans="3:6" x14ac:dyDescent="0.2">
      <c r="C203">
        <v>201</v>
      </c>
      <c r="D203" t="s">
        <v>209</v>
      </c>
      <c r="E203" t="s">
        <v>1465</v>
      </c>
      <c r="F203" t="s">
        <v>3322</v>
      </c>
    </row>
    <row r="204" spans="3:6" x14ac:dyDescent="0.2">
      <c r="C204">
        <v>202</v>
      </c>
      <c r="D204" t="s">
        <v>2146</v>
      </c>
      <c r="E204" t="s">
        <v>745</v>
      </c>
      <c r="F204" t="s">
        <v>3325</v>
      </c>
    </row>
    <row r="205" spans="3:6" x14ac:dyDescent="0.2">
      <c r="C205">
        <v>203</v>
      </c>
      <c r="D205" t="s">
        <v>2141</v>
      </c>
      <c r="E205" t="s">
        <v>872</v>
      </c>
      <c r="F205" t="s">
        <v>3322</v>
      </c>
    </row>
    <row r="206" spans="3:6" x14ac:dyDescent="0.2">
      <c r="C206">
        <v>204</v>
      </c>
      <c r="D206" t="s">
        <v>946</v>
      </c>
      <c r="E206" t="s">
        <v>2180</v>
      </c>
      <c r="F206" t="s">
        <v>3322</v>
      </c>
    </row>
    <row r="207" spans="3:6" x14ac:dyDescent="0.2">
      <c r="C207">
        <v>205</v>
      </c>
      <c r="D207" t="s">
        <v>2108</v>
      </c>
      <c r="E207" t="s">
        <v>120</v>
      </c>
      <c r="F207" t="s">
        <v>3322</v>
      </c>
    </row>
    <row r="208" spans="3:6" x14ac:dyDescent="0.2">
      <c r="C208">
        <v>206</v>
      </c>
      <c r="D208" t="s">
        <v>2076</v>
      </c>
      <c r="E208" t="s">
        <v>2077</v>
      </c>
      <c r="F208" t="s">
        <v>3322</v>
      </c>
    </row>
    <row r="209" spans="3:6" x14ac:dyDescent="0.2">
      <c r="C209">
        <v>207</v>
      </c>
      <c r="D209" t="s">
        <v>593</v>
      </c>
      <c r="E209" t="s">
        <v>2073</v>
      </c>
      <c r="F209" t="s">
        <v>3325</v>
      </c>
    </row>
    <row r="210" spans="3:6" x14ac:dyDescent="0.2">
      <c r="C210">
        <v>208</v>
      </c>
      <c r="D210" t="s">
        <v>99</v>
      </c>
      <c r="E210" t="s">
        <v>2090</v>
      </c>
      <c r="F210" t="s">
        <v>3325</v>
      </c>
    </row>
    <row r="211" spans="3:6" x14ac:dyDescent="0.2">
      <c r="C211">
        <v>209</v>
      </c>
      <c r="D211" t="s">
        <v>2448</v>
      </c>
      <c r="E211" t="s">
        <v>1110</v>
      </c>
      <c r="F211" t="s">
        <v>3321</v>
      </c>
    </row>
    <row r="212" spans="3:6" x14ac:dyDescent="0.2">
      <c r="C212">
        <v>210</v>
      </c>
      <c r="D212" t="s">
        <v>135</v>
      </c>
      <c r="E212" t="s">
        <v>2054</v>
      </c>
      <c r="F212" t="s">
        <v>3329</v>
      </c>
    </row>
    <row r="213" spans="3:6" x14ac:dyDescent="0.2">
      <c r="C213">
        <v>211</v>
      </c>
      <c r="D213" t="s">
        <v>99</v>
      </c>
      <c r="E213" t="s">
        <v>2166</v>
      </c>
      <c r="F213" t="s">
        <v>3329</v>
      </c>
    </row>
    <row r="214" spans="3:6" x14ac:dyDescent="0.2">
      <c r="C214">
        <v>212</v>
      </c>
      <c r="D214" t="s">
        <v>435</v>
      </c>
      <c r="E214" t="s">
        <v>2189</v>
      </c>
      <c r="F214" t="s">
        <v>3329</v>
      </c>
    </row>
    <row r="215" spans="3:6" x14ac:dyDescent="0.2">
      <c r="C215">
        <v>213</v>
      </c>
      <c r="D215" t="s">
        <v>298</v>
      </c>
      <c r="E215" t="s">
        <v>649</v>
      </c>
      <c r="F215" t="s">
        <v>3322</v>
      </c>
    </row>
    <row r="216" spans="3:6" x14ac:dyDescent="0.2">
      <c r="C216">
        <v>214</v>
      </c>
      <c r="D216" t="s">
        <v>244</v>
      </c>
      <c r="E216" t="s">
        <v>1864</v>
      </c>
      <c r="F216" t="s">
        <v>3325</v>
      </c>
    </row>
    <row r="217" spans="3:6" x14ac:dyDescent="0.2">
      <c r="C217">
        <v>215</v>
      </c>
      <c r="D217" t="s">
        <v>259</v>
      </c>
      <c r="E217" t="s">
        <v>2222</v>
      </c>
      <c r="F217" t="s">
        <v>3325</v>
      </c>
    </row>
    <row r="218" spans="3:6" x14ac:dyDescent="0.2">
      <c r="C218">
        <v>216</v>
      </c>
      <c r="D218" t="s">
        <v>410</v>
      </c>
      <c r="E218" t="s">
        <v>2066</v>
      </c>
      <c r="F218" t="s">
        <v>3322</v>
      </c>
    </row>
    <row r="219" spans="3:6" x14ac:dyDescent="0.2">
      <c r="C219">
        <v>217</v>
      </c>
      <c r="D219" t="s">
        <v>2115</v>
      </c>
      <c r="E219" t="s">
        <v>277</v>
      </c>
      <c r="F219" t="s">
        <v>3322</v>
      </c>
    </row>
    <row r="220" spans="3:6" x14ac:dyDescent="0.2">
      <c r="C220">
        <v>218</v>
      </c>
      <c r="D220" t="s">
        <v>85</v>
      </c>
      <c r="E220" t="s">
        <v>2198</v>
      </c>
      <c r="F220" t="s">
        <v>3322</v>
      </c>
    </row>
    <row r="221" spans="3:6" x14ac:dyDescent="0.2">
      <c r="C221">
        <v>219</v>
      </c>
      <c r="D221" t="s">
        <v>410</v>
      </c>
      <c r="E221" t="s">
        <v>1976</v>
      </c>
      <c r="F221" t="s">
        <v>3325</v>
      </c>
    </row>
    <row r="222" spans="3:6" x14ac:dyDescent="0.2">
      <c r="C222">
        <v>220</v>
      </c>
      <c r="D222" t="s">
        <v>148</v>
      </c>
      <c r="E222" t="s">
        <v>2153</v>
      </c>
      <c r="F222" t="s">
        <v>3321</v>
      </c>
    </row>
    <row r="223" spans="3:6" x14ac:dyDescent="0.2">
      <c r="C223">
        <v>221</v>
      </c>
      <c r="D223" t="s">
        <v>1289</v>
      </c>
      <c r="E223" t="s">
        <v>2131</v>
      </c>
      <c r="F223" t="s">
        <v>3329</v>
      </c>
    </row>
    <row r="224" spans="3:6" x14ac:dyDescent="0.2">
      <c r="C224">
        <v>222</v>
      </c>
      <c r="D224" t="s">
        <v>259</v>
      </c>
      <c r="E224" t="s">
        <v>3330</v>
      </c>
      <c r="F224" t="s">
        <v>3325</v>
      </c>
    </row>
    <row r="225" spans="3:6" x14ac:dyDescent="0.2">
      <c r="C225">
        <v>223</v>
      </c>
      <c r="D225" t="s">
        <v>226</v>
      </c>
      <c r="E225" t="s">
        <v>2444</v>
      </c>
      <c r="F225" t="s">
        <v>3322</v>
      </c>
    </row>
    <row r="226" spans="3:6" x14ac:dyDescent="0.2">
      <c r="C226">
        <v>224</v>
      </c>
      <c r="D226" t="s">
        <v>802</v>
      </c>
      <c r="E226" t="s">
        <v>3331</v>
      </c>
      <c r="F226" t="s">
        <v>3329</v>
      </c>
    </row>
    <row r="227" spans="3:6" x14ac:dyDescent="0.2">
      <c r="C227">
        <v>225</v>
      </c>
      <c r="D227" t="s">
        <v>259</v>
      </c>
      <c r="E227" t="s">
        <v>745</v>
      </c>
      <c r="F227" t="s">
        <v>3329</v>
      </c>
    </row>
    <row r="228" spans="3:6" x14ac:dyDescent="0.2">
      <c r="C228">
        <v>226</v>
      </c>
      <c r="D228" t="s">
        <v>410</v>
      </c>
      <c r="E228" t="s">
        <v>3332</v>
      </c>
      <c r="F228" t="s">
        <v>3333</v>
      </c>
    </row>
    <row r="229" spans="3:6" x14ac:dyDescent="0.2">
      <c r="C229">
        <v>227</v>
      </c>
      <c r="D229" t="s">
        <v>410</v>
      </c>
      <c r="E229" t="s">
        <v>3332</v>
      </c>
      <c r="F229" t="s">
        <v>3333</v>
      </c>
    </row>
    <row r="230" spans="3:6" x14ac:dyDescent="0.2">
      <c r="C230">
        <v>228</v>
      </c>
      <c r="D230" t="s">
        <v>309</v>
      </c>
      <c r="E230" t="s">
        <v>310</v>
      </c>
      <c r="F230" t="s">
        <v>303</v>
      </c>
    </row>
    <row r="231" spans="3:6" x14ac:dyDescent="0.2">
      <c r="C231">
        <v>229</v>
      </c>
      <c r="D231" t="s">
        <v>85</v>
      </c>
      <c r="E231" t="s">
        <v>305</v>
      </c>
      <c r="F231" t="s">
        <v>303</v>
      </c>
    </row>
    <row r="232" spans="3:6" x14ac:dyDescent="0.2">
      <c r="C232">
        <v>230</v>
      </c>
      <c r="D232" t="s">
        <v>158</v>
      </c>
      <c r="E232" t="s">
        <v>312</v>
      </c>
      <c r="F232" t="s">
        <v>303</v>
      </c>
    </row>
    <row r="233" spans="3:6" x14ac:dyDescent="0.2">
      <c r="C233">
        <v>231</v>
      </c>
      <c r="D233" t="s">
        <v>230</v>
      </c>
      <c r="E233" t="s">
        <v>307</v>
      </c>
      <c r="F233" t="s">
        <v>303</v>
      </c>
    </row>
    <row r="234" spans="3:6" x14ac:dyDescent="0.2">
      <c r="C234">
        <v>232</v>
      </c>
      <c r="D234" t="s">
        <v>314</v>
      </c>
      <c r="E234" t="s">
        <v>315</v>
      </c>
      <c r="F234" t="s">
        <v>303</v>
      </c>
    </row>
    <row r="235" spans="3:6" x14ac:dyDescent="0.2">
      <c r="C235">
        <v>233</v>
      </c>
      <c r="D235" t="s">
        <v>3199</v>
      </c>
      <c r="E235" t="s">
        <v>3200</v>
      </c>
      <c r="F235" t="s">
        <v>303</v>
      </c>
    </row>
    <row r="236" spans="3:6" x14ac:dyDescent="0.2">
      <c r="C236">
        <v>234</v>
      </c>
      <c r="D236" t="s">
        <v>3199</v>
      </c>
      <c r="E236" t="s">
        <v>3200</v>
      </c>
      <c r="F236" t="s">
        <v>303</v>
      </c>
    </row>
    <row r="237" spans="3:6" x14ac:dyDescent="0.2">
      <c r="C237">
        <v>235</v>
      </c>
      <c r="D237" t="s">
        <v>1217</v>
      </c>
      <c r="E237" t="s">
        <v>1218</v>
      </c>
      <c r="F237" t="s">
        <v>1150</v>
      </c>
    </row>
    <row r="238" spans="3:6" x14ac:dyDescent="0.2">
      <c r="C238">
        <v>236</v>
      </c>
      <c r="D238" t="s">
        <v>1213</v>
      </c>
      <c r="E238" t="s">
        <v>120</v>
      </c>
      <c r="F238" t="s">
        <v>1150</v>
      </c>
    </row>
    <row r="239" spans="3:6" x14ac:dyDescent="0.2">
      <c r="C239">
        <v>237</v>
      </c>
      <c r="D239" t="s">
        <v>1187</v>
      </c>
      <c r="E239" t="s">
        <v>227</v>
      </c>
      <c r="F239" t="s">
        <v>1150</v>
      </c>
    </row>
    <row r="240" spans="3:6" x14ac:dyDescent="0.2">
      <c r="C240">
        <v>238</v>
      </c>
      <c r="D240" t="s">
        <v>1184</v>
      </c>
      <c r="E240" t="s">
        <v>1211</v>
      </c>
      <c r="F240" t="s">
        <v>1150</v>
      </c>
    </row>
    <row r="241" spans="3:6" x14ac:dyDescent="0.2">
      <c r="C241">
        <v>239</v>
      </c>
      <c r="D241" t="s">
        <v>732</v>
      </c>
      <c r="E241" t="s">
        <v>1179</v>
      </c>
      <c r="F241" t="s">
        <v>1150</v>
      </c>
    </row>
    <row r="242" spans="3:6" x14ac:dyDescent="0.2">
      <c r="C242">
        <v>240</v>
      </c>
      <c r="D242" t="s">
        <v>115</v>
      </c>
      <c r="E242" t="s">
        <v>1234</v>
      </c>
      <c r="F242" t="s">
        <v>1150</v>
      </c>
    </row>
    <row r="243" spans="3:6" x14ac:dyDescent="0.2">
      <c r="C243">
        <v>241</v>
      </c>
      <c r="D243" t="s">
        <v>1236</v>
      </c>
      <c r="E243" t="s">
        <v>1237</v>
      </c>
      <c r="F243" t="s">
        <v>1150</v>
      </c>
    </row>
    <row r="244" spans="3:6" x14ac:dyDescent="0.2">
      <c r="C244">
        <v>242</v>
      </c>
      <c r="D244" t="s">
        <v>209</v>
      </c>
      <c r="E244" t="s">
        <v>1197</v>
      </c>
      <c r="F244" t="s">
        <v>1150</v>
      </c>
    </row>
    <row r="245" spans="3:6" x14ac:dyDescent="0.2">
      <c r="C245">
        <v>243</v>
      </c>
      <c r="D245" t="s">
        <v>85</v>
      </c>
      <c r="E245" t="s">
        <v>1199</v>
      </c>
      <c r="F245" t="s">
        <v>1150</v>
      </c>
    </row>
    <row r="246" spans="3:6" x14ac:dyDescent="0.2">
      <c r="C246">
        <v>244</v>
      </c>
      <c r="D246" t="s">
        <v>327</v>
      </c>
      <c r="E246" t="s">
        <v>1232</v>
      </c>
      <c r="F246" t="s">
        <v>1150</v>
      </c>
    </row>
    <row r="247" spans="3:6" x14ac:dyDescent="0.2">
      <c r="C247">
        <v>245</v>
      </c>
      <c r="D247" t="s">
        <v>1225</v>
      </c>
      <c r="E247" t="s">
        <v>1226</v>
      </c>
      <c r="F247" t="s">
        <v>1150</v>
      </c>
    </row>
    <row r="248" spans="3:6" x14ac:dyDescent="0.2">
      <c r="C248">
        <v>246</v>
      </c>
      <c r="D248" t="s">
        <v>1230</v>
      </c>
      <c r="E248" t="s">
        <v>292</v>
      </c>
      <c r="F248" t="s">
        <v>1150</v>
      </c>
    </row>
    <row r="249" spans="3:6" x14ac:dyDescent="0.2">
      <c r="C249">
        <v>247</v>
      </c>
      <c r="D249" t="s">
        <v>279</v>
      </c>
      <c r="E249" t="s">
        <v>414</v>
      </c>
      <c r="F249" t="s">
        <v>1150</v>
      </c>
    </row>
    <row r="250" spans="3:6" x14ac:dyDescent="0.2">
      <c r="C250">
        <v>248</v>
      </c>
      <c r="D250" t="s">
        <v>1207</v>
      </c>
      <c r="E250" t="s">
        <v>1208</v>
      </c>
      <c r="F250" t="s">
        <v>1150</v>
      </c>
    </row>
    <row r="251" spans="3:6" x14ac:dyDescent="0.2">
      <c r="C251">
        <v>249</v>
      </c>
      <c r="D251" t="s">
        <v>1189</v>
      </c>
      <c r="E251" t="s">
        <v>1190</v>
      </c>
      <c r="F251" t="s">
        <v>1150</v>
      </c>
    </row>
    <row r="252" spans="3:6" x14ac:dyDescent="0.2">
      <c r="C252">
        <v>250</v>
      </c>
      <c r="D252" t="s">
        <v>141</v>
      </c>
      <c r="E252" t="s">
        <v>1223</v>
      </c>
      <c r="F252" t="s">
        <v>1150</v>
      </c>
    </row>
    <row r="253" spans="3:6" x14ac:dyDescent="0.2">
      <c r="C253">
        <v>251</v>
      </c>
      <c r="D253" t="s">
        <v>158</v>
      </c>
      <c r="E253" t="s">
        <v>1221</v>
      </c>
      <c r="F253" t="s">
        <v>1150</v>
      </c>
    </row>
    <row r="254" spans="3:6" x14ac:dyDescent="0.2">
      <c r="C254">
        <v>252</v>
      </c>
      <c r="D254" t="s">
        <v>1192</v>
      </c>
      <c r="E254" t="s">
        <v>798</v>
      </c>
      <c r="F254" t="s">
        <v>1150</v>
      </c>
    </row>
    <row r="255" spans="3:6" x14ac:dyDescent="0.2">
      <c r="C255">
        <v>253</v>
      </c>
      <c r="D255" t="s">
        <v>248</v>
      </c>
      <c r="E255" t="s">
        <v>1135</v>
      </c>
      <c r="F255" t="s">
        <v>1150</v>
      </c>
    </row>
    <row r="256" spans="3:6" x14ac:dyDescent="0.2">
      <c r="C256">
        <v>254</v>
      </c>
      <c r="D256" t="s">
        <v>715</v>
      </c>
      <c r="E256" t="s">
        <v>1205</v>
      </c>
      <c r="F256" t="s">
        <v>1150</v>
      </c>
    </row>
    <row r="257" spans="3:6" x14ac:dyDescent="0.2">
      <c r="C257">
        <v>255</v>
      </c>
      <c r="D257" t="s">
        <v>760</v>
      </c>
      <c r="E257" t="s">
        <v>1215</v>
      </c>
      <c r="F257" t="s">
        <v>1150</v>
      </c>
    </row>
    <row r="258" spans="3:6" x14ac:dyDescent="0.2">
      <c r="C258">
        <v>256</v>
      </c>
      <c r="D258" t="s">
        <v>378</v>
      </c>
      <c r="E258" t="s">
        <v>1201</v>
      </c>
      <c r="F258" t="s">
        <v>1150</v>
      </c>
    </row>
    <row r="259" spans="3:6" x14ac:dyDescent="0.2">
      <c r="C259">
        <v>257</v>
      </c>
      <c r="D259" t="s">
        <v>158</v>
      </c>
      <c r="E259" t="s">
        <v>1203</v>
      </c>
      <c r="F259" t="s">
        <v>1150</v>
      </c>
    </row>
    <row r="260" spans="3:6" x14ac:dyDescent="0.2">
      <c r="C260">
        <v>258</v>
      </c>
      <c r="D260" t="s">
        <v>1194</v>
      </c>
      <c r="E260" t="s">
        <v>1195</v>
      </c>
      <c r="F260" t="s">
        <v>1150</v>
      </c>
    </row>
    <row r="261" spans="3:6" x14ac:dyDescent="0.2">
      <c r="C261">
        <v>259</v>
      </c>
      <c r="D261" t="s">
        <v>504</v>
      </c>
      <c r="E261" t="s">
        <v>1240</v>
      </c>
      <c r="F261" t="s">
        <v>1150</v>
      </c>
    </row>
    <row r="262" spans="3:6" x14ac:dyDescent="0.2">
      <c r="C262">
        <v>260</v>
      </c>
      <c r="D262" t="s">
        <v>1207</v>
      </c>
      <c r="E262" t="s">
        <v>1242</v>
      </c>
      <c r="F262" t="s">
        <v>1150</v>
      </c>
    </row>
    <row r="263" spans="3:6" x14ac:dyDescent="0.2">
      <c r="C263">
        <v>261</v>
      </c>
      <c r="D263" t="s">
        <v>1246</v>
      </c>
      <c r="E263" t="s">
        <v>1247</v>
      </c>
      <c r="F263" t="s">
        <v>1150</v>
      </c>
    </row>
    <row r="264" spans="3:6" x14ac:dyDescent="0.2">
      <c r="C264">
        <v>262</v>
      </c>
      <c r="D264" t="s">
        <v>111</v>
      </c>
      <c r="E264" t="s">
        <v>1249</v>
      </c>
      <c r="F264" t="s">
        <v>1150</v>
      </c>
    </row>
    <row r="265" spans="3:6" x14ac:dyDescent="0.2">
      <c r="C265">
        <v>263</v>
      </c>
      <c r="D265" t="s">
        <v>1251</v>
      </c>
      <c r="E265" t="s">
        <v>1252</v>
      </c>
      <c r="F265" t="s">
        <v>1150</v>
      </c>
    </row>
    <row r="266" spans="3:6" x14ac:dyDescent="0.2">
      <c r="C266">
        <v>264</v>
      </c>
      <c r="D266" t="s">
        <v>1265</v>
      </c>
      <c r="E266" t="s">
        <v>1266</v>
      </c>
      <c r="F266" t="s">
        <v>1150</v>
      </c>
    </row>
    <row r="267" spans="3:6" x14ac:dyDescent="0.2">
      <c r="C267">
        <v>265</v>
      </c>
      <c r="D267" t="s">
        <v>298</v>
      </c>
      <c r="E267" t="s">
        <v>1262</v>
      </c>
      <c r="F267" t="s">
        <v>1150</v>
      </c>
    </row>
    <row r="268" spans="3:6" x14ac:dyDescent="0.2">
      <c r="C268">
        <v>266</v>
      </c>
      <c r="D268" t="s">
        <v>135</v>
      </c>
      <c r="E268" t="s">
        <v>1254</v>
      </c>
      <c r="F268" t="s">
        <v>1150</v>
      </c>
    </row>
    <row r="269" spans="3:6" x14ac:dyDescent="0.2">
      <c r="C269">
        <v>267</v>
      </c>
      <c r="D269" t="s">
        <v>1259</v>
      </c>
      <c r="E269" t="s">
        <v>1260</v>
      </c>
      <c r="F269" t="s">
        <v>1150</v>
      </c>
    </row>
    <row r="270" spans="3:6" x14ac:dyDescent="0.2">
      <c r="C270">
        <v>268</v>
      </c>
      <c r="D270" t="s">
        <v>1256</v>
      </c>
      <c r="E270" t="s">
        <v>1257</v>
      </c>
      <c r="F270" t="s">
        <v>1150</v>
      </c>
    </row>
    <row r="271" spans="3:6" x14ac:dyDescent="0.2">
      <c r="C271">
        <v>269</v>
      </c>
      <c r="D271" t="s">
        <v>190</v>
      </c>
      <c r="E271" t="s">
        <v>1228</v>
      </c>
      <c r="F271" t="s">
        <v>1150</v>
      </c>
    </row>
    <row r="272" spans="3:6" x14ac:dyDescent="0.2">
      <c r="C272">
        <v>270</v>
      </c>
      <c r="D272" t="s">
        <v>216</v>
      </c>
      <c r="E272" t="s">
        <v>1244</v>
      </c>
      <c r="F272" t="s">
        <v>1150</v>
      </c>
    </row>
    <row r="273" spans="3:6" x14ac:dyDescent="0.2">
      <c r="C273">
        <v>271</v>
      </c>
      <c r="D273" t="s">
        <v>1268</v>
      </c>
      <c r="E273" t="s">
        <v>1269</v>
      </c>
      <c r="F273" t="s">
        <v>1150</v>
      </c>
    </row>
    <row r="274" spans="3:6" x14ac:dyDescent="0.2">
      <c r="C274">
        <v>272</v>
      </c>
      <c r="D274" t="s">
        <v>1268</v>
      </c>
      <c r="E274" t="s">
        <v>1271</v>
      </c>
      <c r="F274" t="s">
        <v>1150</v>
      </c>
    </row>
    <row r="275" spans="3:6" x14ac:dyDescent="0.2">
      <c r="C275">
        <v>273</v>
      </c>
      <c r="D275" t="s">
        <v>248</v>
      </c>
      <c r="E275" t="s">
        <v>1273</v>
      </c>
      <c r="F275" t="s">
        <v>1150</v>
      </c>
    </row>
    <row r="276" spans="3:6" x14ac:dyDescent="0.2">
      <c r="C276">
        <v>274</v>
      </c>
      <c r="D276" t="s">
        <v>1275</v>
      </c>
      <c r="E276" t="s">
        <v>1276</v>
      </c>
      <c r="F276" t="s">
        <v>1150</v>
      </c>
    </row>
    <row r="277" spans="3:6" x14ac:dyDescent="0.2">
      <c r="C277">
        <v>275</v>
      </c>
      <c r="D277" t="s">
        <v>456</v>
      </c>
      <c r="E277" t="s">
        <v>1282</v>
      </c>
      <c r="F277" t="s">
        <v>1150</v>
      </c>
    </row>
    <row r="278" spans="3:6" x14ac:dyDescent="0.2">
      <c r="C278">
        <v>276</v>
      </c>
      <c r="D278" t="s">
        <v>1284</v>
      </c>
      <c r="E278" t="s">
        <v>1285</v>
      </c>
      <c r="F278" t="s">
        <v>1150</v>
      </c>
    </row>
    <row r="279" spans="3:6" x14ac:dyDescent="0.2">
      <c r="C279">
        <v>277</v>
      </c>
      <c r="D279" t="s">
        <v>1279</v>
      </c>
      <c r="E279" t="s">
        <v>1280</v>
      </c>
      <c r="F279" t="s">
        <v>1150</v>
      </c>
    </row>
    <row r="280" spans="3:6" x14ac:dyDescent="0.2">
      <c r="C280">
        <v>278</v>
      </c>
      <c r="D280" t="s">
        <v>1287</v>
      </c>
      <c r="E280" t="s">
        <v>1288</v>
      </c>
      <c r="F280" t="s">
        <v>1150</v>
      </c>
    </row>
    <row r="281" spans="3:6" x14ac:dyDescent="0.2">
      <c r="C281">
        <v>279</v>
      </c>
      <c r="D281" t="s">
        <v>1289</v>
      </c>
      <c r="E281" t="s">
        <v>1290</v>
      </c>
      <c r="F281" t="s">
        <v>1150</v>
      </c>
    </row>
    <row r="282" spans="3:6" x14ac:dyDescent="0.2">
      <c r="C282">
        <v>280</v>
      </c>
      <c r="D282" t="s">
        <v>555</v>
      </c>
      <c r="E282" t="s">
        <v>1993</v>
      </c>
      <c r="F282" t="s">
        <v>1961</v>
      </c>
    </row>
    <row r="283" spans="3:6" x14ac:dyDescent="0.2">
      <c r="C283">
        <v>281</v>
      </c>
      <c r="D283" t="s">
        <v>488</v>
      </c>
      <c r="E283" t="s">
        <v>2027</v>
      </c>
      <c r="F283" t="s">
        <v>1961</v>
      </c>
    </row>
    <row r="284" spans="3:6" x14ac:dyDescent="0.2">
      <c r="C284">
        <v>282</v>
      </c>
      <c r="D284" t="s">
        <v>473</v>
      </c>
      <c r="E284" t="s">
        <v>2013</v>
      </c>
      <c r="F284" t="s">
        <v>1961</v>
      </c>
    </row>
    <row r="285" spans="3:6" x14ac:dyDescent="0.2">
      <c r="C285">
        <v>283</v>
      </c>
      <c r="D285" t="s">
        <v>2006</v>
      </c>
      <c r="E285" t="s">
        <v>2007</v>
      </c>
      <c r="F285" t="s">
        <v>1961</v>
      </c>
    </row>
    <row r="286" spans="3:6" x14ac:dyDescent="0.2">
      <c r="C286">
        <v>284</v>
      </c>
      <c r="D286" t="s">
        <v>488</v>
      </c>
      <c r="E286" t="s">
        <v>2015</v>
      </c>
      <c r="F286" t="s">
        <v>1961</v>
      </c>
    </row>
    <row r="287" spans="3:6" x14ac:dyDescent="0.2">
      <c r="C287">
        <v>285</v>
      </c>
      <c r="D287" t="s">
        <v>158</v>
      </c>
      <c r="E287" t="s">
        <v>120</v>
      </c>
      <c r="F287" t="s">
        <v>1961</v>
      </c>
    </row>
    <row r="288" spans="3:6" x14ac:dyDescent="0.2">
      <c r="C288">
        <v>286</v>
      </c>
      <c r="D288" t="s">
        <v>760</v>
      </c>
      <c r="E288" t="s">
        <v>1976</v>
      </c>
      <c r="F288" t="s">
        <v>1961</v>
      </c>
    </row>
    <row r="289" spans="3:6" x14ac:dyDescent="0.2">
      <c r="C289">
        <v>287</v>
      </c>
      <c r="D289" t="s">
        <v>2024</v>
      </c>
      <c r="E289" t="s">
        <v>2025</v>
      </c>
      <c r="F289" t="s">
        <v>1961</v>
      </c>
    </row>
    <row r="290" spans="3:6" x14ac:dyDescent="0.2">
      <c r="C290">
        <v>288</v>
      </c>
      <c r="D290" t="s">
        <v>1162</v>
      </c>
      <c r="E290" t="s">
        <v>2037</v>
      </c>
      <c r="F290" t="s">
        <v>1961</v>
      </c>
    </row>
    <row r="291" spans="3:6" x14ac:dyDescent="0.2">
      <c r="C291">
        <v>289</v>
      </c>
      <c r="D291" t="s">
        <v>2003</v>
      </c>
      <c r="E291" t="s">
        <v>2004</v>
      </c>
      <c r="F291" t="s">
        <v>1961</v>
      </c>
    </row>
    <row r="292" spans="3:6" x14ac:dyDescent="0.2">
      <c r="C292">
        <v>290</v>
      </c>
      <c r="D292" t="s">
        <v>158</v>
      </c>
      <c r="E292" t="s">
        <v>1986</v>
      </c>
      <c r="F292" t="s">
        <v>1961</v>
      </c>
    </row>
    <row r="293" spans="3:6" x14ac:dyDescent="0.2">
      <c r="C293">
        <v>291</v>
      </c>
      <c r="D293" t="s">
        <v>216</v>
      </c>
      <c r="E293" t="s">
        <v>2017</v>
      </c>
      <c r="F293" t="s">
        <v>1961</v>
      </c>
    </row>
    <row r="294" spans="3:6" x14ac:dyDescent="0.2">
      <c r="C294">
        <v>292</v>
      </c>
      <c r="D294" t="s">
        <v>435</v>
      </c>
      <c r="E294" t="s">
        <v>2035</v>
      </c>
      <c r="F294" t="s">
        <v>1961</v>
      </c>
    </row>
    <row r="295" spans="3:6" x14ac:dyDescent="0.2">
      <c r="C295">
        <v>293</v>
      </c>
      <c r="D295" t="s">
        <v>1979</v>
      </c>
      <c r="E295" t="s">
        <v>1394</v>
      </c>
      <c r="F295" t="s">
        <v>1961</v>
      </c>
    </row>
    <row r="296" spans="3:6" x14ac:dyDescent="0.2">
      <c r="C296">
        <v>294</v>
      </c>
      <c r="D296" t="s">
        <v>85</v>
      </c>
      <c r="E296" t="s">
        <v>2042</v>
      </c>
      <c r="F296" t="s">
        <v>1961</v>
      </c>
    </row>
    <row r="297" spans="3:6" x14ac:dyDescent="0.2">
      <c r="C297">
        <v>295</v>
      </c>
      <c r="D297" t="s">
        <v>294</v>
      </c>
      <c r="E297" t="s">
        <v>2029</v>
      </c>
      <c r="F297" t="s">
        <v>1961</v>
      </c>
    </row>
    <row r="298" spans="3:6" x14ac:dyDescent="0.2">
      <c r="C298">
        <v>296</v>
      </c>
      <c r="D298" t="s">
        <v>158</v>
      </c>
      <c r="E298" t="s">
        <v>2031</v>
      </c>
      <c r="F298" t="s">
        <v>1961</v>
      </c>
    </row>
    <row r="299" spans="3:6" x14ac:dyDescent="0.2">
      <c r="C299">
        <v>297</v>
      </c>
      <c r="D299" t="s">
        <v>1445</v>
      </c>
      <c r="E299" t="s">
        <v>319</v>
      </c>
      <c r="F299" t="s">
        <v>1961</v>
      </c>
    </row>
    <row r="300" spans="3:6" x14ac:dyDescent="0.2">
      <c r="C300">
        <v>298</v>
      </c>
      <c r="D300" t="s">
        <v>1632</v>
      </c>
      <c r="E300" t="s">
        <v>2045</v>
      </c>
      <c r="F300" t="s">
        <v>1961</v>
      </c>
    </row>
    <row r="301" spans="3:6" x14ac:dyDescent="0.2">
      <c r="C301">
        <v>299</v>
      </c>
      <c r="D301" t="s">
        <v>1414</v>
      </c>
      <c r="E301" t="s">
        <v>2009</v>
      </c>
      <c r="F301" t="s">
        <v>1961</v>
      </c>
    </row>
    <row r="302" spans="3:6" x14ac:dyDescent="0.2">
      <c r="C302">
        <v>300</v>
      </c>
      <c r="D302" t="s">
        <v>1414</v>
      </c>
      <c r="E302" t="s">
        <v>2009</v>
      </c>
      <c r="F302" t="s">
        <v>1961</v>
      </c>
    </row>
    <row r="303" spans="3:6" x14ac:dyDescent="0.2">
      <c r="C303">
        <v>301</v>
      </c>
      <c r="D303" t="s">
        <v>354</v>
      </c>
      <c r="E303" t="s">
        <v>355</v>
      </c>
      <c r="F303" t="s">
        <v>353</v>
      </c>
    </row>
    <row r="304" spans="3:6" x14ac:dyDescent="0.2">
      <c r="C304">
        <v>302</v>
      </c>
      <c r="D304" t="s">
        <v>270</v>
      </c>
      <c r="E304" t="s">
        <v>360</v>
      </c>
      <c r="F304" t="s">
        <v>353</v>
      </c>
    </row>
    <row r="305" spans="3:6" x14ac:dyDescent="0.2">
      <c r="C305">
        <v>303</v>
      </c>
      <c r="D305" t="s">
        <v>364</v>
      </c>
      <c r="E305" t="s">
        <v>365</v>
      </c>
      <c r="F305" t="s">
        <v>353</v>
      </c>
    </row>
    <row r="306" spans="3:6" x14ac:dyDescent="0.2">
      <c r="C306">
        <v>304</v>
      </c>
      <c r="D306" t="s">
        <v>135</v>
      </c>
      <c r="E306" t="s">
        <v>367</v>
      </c>
      <c r="F306" t="s">
        <v>353</v>
      </c>
    </row>
    <row r="307" spans="3:6" x14ac:dyDescent="0.2">
      <c r="C307">
        <v>305</v>
      </c>
      <c r="D307" t="s">
        <v>158</v>
      </c>
      <c r="E307" t="s">
        <v>369</v>
      </c>
      <c r="F307" t="s">
        <v>353</v>
      </c>
    </row>
    <row r="308" spans="3:6" x14ac:dyDescent="0.2">
      <c r="C308">
        <v>306</v>
      </c>
      <c r="D308" t="s">
        <v>371</v>
      </c>
      <c r="E308" t="s">
        <v>372</v>
      </c>
      <c r="F308" t="s">
        <v>353</v>
      </c>
    </row>
    <row r="309" spans="3:6" x14ac:dyDescent="0.2">
      <c r="C309">
        <v>307</v>
      </c>
      <c r="D309" t="s">
        <v>374</v>
      </c>
      <c r="E309" t="s">
        <v>375</v>
      </c>
      <c r="F309" t="s">
        <v>353</v>
      </c>
    </row>
    <row r="310" spans="3:6" x14ac:dyDescent="0.2">
      <c r="C310">
        <v>308</v>
      </c>
      <c r="D310" t="s">
        <v>115</v>
      </c>
      <c r="E310" t="s">
        <v>381</v>
      </c>
      <c r="F310" t="s">
        <v>353</v>
      </c>
    </row>
    <row r="311" spans="3:6" x14ac:dyDescent="0.2">
      <c r="C311">
        <v>309</v>
      </c>
      <c r="D311" t="s">
        <v>338</v>
      </c>
      <c r="E311" t="s">
        <v>383</v>
      </c>
      <c r="F311" t="s">
        <v>353</v>
      </c>
    </row>
    <row r="312" spans="3:6" x14ac:dyDescent="0.2">
      <c r="C312">
        <v>310</v>
      </c>
      <c r="D312" t="s">
        <v>301</v>
      </c>
      <c r="E312" t="s">
        <v>362</v>
      </c>
      <c r="F312" t="s">
        <v>353</v>
      </c>
    </row>
    <row r="313" spans="3:6" x14ac:dyDescent="0.2">
      <c r="C313">
        <v>311</v>
      </c>
      <c r="D313" t="s">
        <v>378</v>
      </c>
      <c r="E313" t="s">
        <v>379</v>
      </c>
      <c r="F313" t="s">
        <v>353</v>
      </c>
    </row>
    <row r="314" spans="3:6" x14ac:dyDescent="0.2">
      <c r="C314">
        <v>312</v>
      </c>
      <c r="D314" t="s">
        <v>387</v>
      </c>
      <c r="E314" t="s">
        <v>388</v>
      </c>
      <c r="F314" t="s">
        <v>353</v>
      </c>
    </row>
    <row r="315" spans="3:6" x14ac:dyDescent="0.2">
      <c r="C315">
        <v>313</v>
      </c>
      <c r="D315" t="s">
        <v>111</v>
      </c>
      <c r="E315" t="s">
        <v>385</v>
      </c>
      <c r="F315" t="s">
        <v>353</v>
      </c>
    </row>
    <row r="316" spans="3:6" x14ac:dyDescent="0.2">
      <c r="C316">
        <v>314</v>
      </c>
      <c r="D316" t="s">
        <v>3334</v>
      </c>
      <c r="E316" t="s">
        <v>3205</v>
      </c>
      <c r="F316" t="s">
        <v>353</v>
      </c>
    </row>
    <row r="317" spans="3:6" x14ac:dyDescent="0.2">
      <c r="C317">
        <v>315</v>
      </c>
      <c r="D317" t="s">
        <v>3334</v>
      </c>
      <c r="E317" t="s">
        <v>3205</v>
      </c>
      <c r="F317" t="s">
        <v>353</v>
      </c>
    </row>
    <row r="318" spans="3:6" x14ac:dyDescent="0.2">
      <c r="C318">
        <v>316</v>
      </c>
      <c r="D318" t="s">
        <v>634</v>
      </c>
      <c r="E318" t="s">
        <v>3208</v>
      </c>
      <c r="F318" t="s">
        <v>353</v>
      </c>
    </row>
    <row r="319" spans="3:6" x14ac:dyDescent="0.2">
      <c r="C319">
        <v>317</v>
      </c>
      <c r="D319" t="s">
        <v>417</v>
      </c>
      <c r="E319" t="s">
        <v>418</v>
      </c>
      <c r="F319" t="s">
        <v>353</v>
      </c>
    </row>
    <row r="320" spans="3:6" x14ac:dyDescent="0.2">
      <c r="C320">
        <v>318</v>
      </c>
      <c r="D320" t="s">
        <v>417</v>
      </c>
      <c r="E320" t="s">
        <v>418</v>
      </c>
      <c r="F320" t="s">
        <v>353</v>
      </c>
    </row>
    <row r="321" spans="3:6" x14ac:dyDescent="0.2">
      <c r="C321">
        <v>319</v>
      </c>
      <c r="D321" t="s">
        <v>467</v>
      </c>
      <c r="E321" t="s">
        <v>2450</v>
      </c>
      <c r="F321" t="s">
        <v>353</v>
      </c>
    </row>
    <row r="322" spans="3:6" x14ac:dyDescent="0.2">
      <c r="C322">
        <v>320</v>
      </c>
      <c r="D322" t="s">
        <v>3211</v>
      </c>
      <c r="E322" t="s">
        <v>3212</v>
      </c>
      <c r="F322" t="s">
        <v>353</v>
      </c>
    </row>
    <row r="323" spans="3:6" x14ac:dyDescent="0.2">
      <c r="C323">
        <v>321</v>
      </c>
      <c r="D323" t="s">
        <v>715</v>
      </c>
      <c r="E323" t="s">
        <v>716</v>
      </c>
      <c r="F323" t="s">
        <v>717</v>
      </c>
    </row>
    <row r="324" spans="3:6" x14ac:dyDescent="0.2">
      <c r="C324">
        <v>322</v>
      </c>
      <c r="D324" t="s">
        <v>248</v>
      </c>
      <c r="E324" t="s">
        <v>719</v>
      </c>
      <c r="F324" t="s">
        <v>717</v>
      </c>
    </row>
    <row r="325" spans="3:6" x14ac:dyDescent="0.2">
      <c r="C325">
        <v>323</v>
      </c>
      <c r="D325" t="s">
        <v>294</v>
      </c>
      <c r="E325" t="s">
        <v>741</v>
      </c>
      <c r="F325" t="s">
        <v>717</v>
      </c>
    </row>
    <row r="326" spans="3:6" x14ac:dyDescent="0.2">
      <c r="C326">
        <v>324</v>
      </c>
      <c r="D326" t="s">
        <v>732</v>
      </c>
      <c r="E326" t="s">
        <v>733</v>
      </c>
      <c r="F326" t="s">
        <v>717</v>
      </c>
    </row>
    <row r="327" spans="3:6" x14ac:dyDescent="0.2">
      <c r="C327">
        <v>325</v>
      </c>
      <c r="D327" t="s">
        <v>760</v>
      </c>
      <c r="E327" t="s">
        <v>761</v>
      </c>
      <c r="F327" t="s">
        <v>717</v>
      </c>
    </row>
    <row r="328" spans="3:6" x14ac:dyDescent="0.2">
      <c r="C328">
        <v>326</v>
      </c>
      <c r="D328" t="s">
        <v>417</v>
      </c>
      <c r="E328" t="s">
        <v>737</v>
      </c>
      <c r="F328" t="s">
        <v>717</v>
      </c>
    </row>
    <row r="329" spans="3:6" x14ac:dyDescent="0.2">
      <c r="C329">
        <v>327</v>
      </c>
      <c r="D329" t="s">
        <v>111</v>
      </c>
      <c r="E329" t="s">
        <v>745</v>
      </c>
      <c r="F329" t="s">
        <v>717</v>
      </c>
    </row>
    <row r="330" spans="3:6" x14ac:dyDescent="0.2">
      <c r="C330">
        <v>328</v>
      </c>
      <c r="D330" t="s">
        <v>480</v>
      </c>
      <c r="E330" t="s">
        <v>723</v>
      </c>
      <c r="F330" t="s">
        <v>717</v>
      </c>
    </row>
    <row r="331" spans="3:6" x14ac:dyDescent="0.2">
      <c r="C331">
        <v>329</v>
      </c>
      <c r="D331" t="s">
        <v>435</v>
      </c>
      <c r="E331" t="s">
        <v>756</v>
      </c>
      <c r="F331" t="s">
        <v>717</v>
      </c>
    </row>
    <row r="332" spans="3:6" x14ac:dyDescent="0.2">
      <c r="C332">
        <v>330</v>
      </c>
      <c r="D332" t="s">
        <v>407</v>
      </c>
      <c r="E332" t="s">
        <v>769</v>
      </c>
      <c r="F332" t="s">
        <v>717</v>
      </c>
    </row>
    <row r="333" spans="3:6" x14ac:dyDescent="0.2">
      <c r="C333">
        <v>331</v>
      </c>
      <c r="D333" t="s">
        <v>314</v>
      </c>
      <c r="E333" t="s">
        <v>765</v>
      </c>
      <c r="F333" t="s">
        <v>717</v>
      </c>
    </row>
    <row r="334" spans="3:6" x14ac:dyDescent="0.2">
      <c r="C334">
        <v>332</v>
      </c>
      <c r="D334" t="s">
        <v>727</v>
      </c>
      <c r="E334" t="s">
        <v>728</v>
      </c>
      <c r="F334" t="s">
        <v>717</v>
      </c>
    </row>
    <row r="335" spans="3:6" x14ac:dyDescent="0.2">
      <c r="C335">
        <v>333</v>
      </c>
      <c r="D335" t="s">
        <v>410</v>
      </c>
      <c r="E335" t="s">
        <v>772</v>
      </c>
      <c r="F335" t="s">
        <v>717</v>
      </c>
    </row>
    <row r="336" spans="3:6" x14ac:dyDescent="0.2">
      <c r="C336">
        <v>334</v>
      </c>
      <c r="D336" t="s">
        <v>3214</v>
      </c>
      <c r="E336" t="s">
        <v>3215</v>
      </c>
      <c r="F336" t="s">
        <v>717</v>
      </c>
    </row>
    <row r="337" spans="3:6" x14ac:dyDescent="0.2">
      <c r="C337">
        <v>335</v>
      </c>
      <c r="D337" t="s">
        <v>2063</v>
      </c>
      <c r="E337" t="s">
        <v>2186</v>
      </c>
      <c r="F337" t="s">
        <v>717</v>
      </c>
    </row>
    <row r="338" spans="3:6" x14ac:dyDescent="0.2">
      <c r="C338">
        <v>336</v>
      </c>
      <c r="D338" t="s">
        <v>1920</v>
      </c>
      <c r="E338" t="s">
        <v>1921</v>
      </c>
      <c r="F338" t="s">
        <v>3314</v>
      </c>
    </row>
    <row r="339" spans="3:6" x14ac:dyDescent="0.2">
      <c r="C339">
        <v>337</v>
      </c>
      <c r="D339" t="s">
        <v>378</v>
      </c>
      <c r="E339" t="s">
        <v>1923</v>
      </c>
      <c r="F339" t="s">
        <v>1906</v>
      </c>
    </row>
    <row r="340" spans="3:6" x14ac:dyDescent="0.2">
      <c r="C340">
        <v>338</v>
      </c>
      <c r="D340" t="s">
        <v>1939</v>
      </c>
      <c r="E340" t="s">
        <v>1940</v>
      </c>
      <c r="F340" t="s">
        <v>3314</v>
      </c>
    </row>
    <row r="341" spans="3:6" x14ac:dyDescent="0.2">
      <c r="C341">
        <v>339</v>
      </c>
      <c r="D341" t="s">
        <v>1942</v>
      </c>
      <c r="E341" t="s">
        <v>1940</v>
      </c>
      <c r="F341" t="s">
        <v>3314</v>
      </c>
    </row>
    <row r="342" spans="3:6" x14ac:dyDescent="0.2">
      <c r="C342">
        <v>340</v>
      </c>
      <c r="D342" t="s">
        <v>1944</v>
      </c>
      <c r="E342" t="s">
        <v>1945</v>
      </c>
      <c r="F342" t="s">
        <v>3314</v>
      </c>
    </row>
    <row r="343" spans="3:6" x14ac:dyDescent="0.2">
      <c r="C343">
        <v>341</v>
      </c>
      <c r="D343" t="s">
        <v>1947</v>
      </c>
      <c r="E343" t="s">
        <v>1948</v>
      </c>
      <c r="F343" t="s">
        <v>3314</v>
      </c>
    </row>
    <row r="344" spans="3:6" x14ac:dyDescent="0.2">
      <c r="C344">
        <v>342</v>
      </c>
      <c r="D344" t="s">
        <v>248</v>
      </c>
      <c r="E344" t="s">
        <v>1925</v>
      </c>
      <c r="F344" t="s">
        <v>1906</v>
      </c>
    </row>
    <row r="345" spans="3:6" x14ac:dyDescent="0.2">
      <c r="C345">
        <v>343</v>
      </c>
      <c r="D345" t="s">
        <v>374</v>
      </c>
      <c r="E345" t="s">
        <v>1950</v>
      </c>
      <c r="F345" t="s">
        <v>1906</v>
      </c>
    </row>
    <row r="346" spans="3:6" x14ac:dyDescent="0.2">
      <c r="C346">
        <v>344</v>
      </c>
      <c r="D346" t="s">
        <v>838</v>
      </c>
      <c r="E346" t="s">
        <v>1952</v>
      </c>
      <c r="F346" t="s">
        <v>3314</v>
      </c>
    </row>
    <row r="347" spans="3:6" x14ac:dyDescent="0.2">
      <c r="C347">
        <v>345</v>
      </c>
      <c r="D347" t="s">
        <v>1927</v>
      </c>
      <c r="E347" t="s">
        <v>1928</v>
      </c>
      <c r="F347" t="s">
        <v>1906</v>
      </c>
    </row>
    <row r="348" spans="3:6" x14ac:dyDescent="0.2">
      <c r="C348">
        <v>346</v>
      </c>
      <c r="D348" t="s">
        <v>1936</v>
      </c>
      <c r="E348" t="s">
        <v>1937</v>
      </c>
      <c r="F348" t="s">
        <v>1906</v>
      </c>
    </row>
    <row r="349" spans="3:6" x14ac:dyDescent="0.2">
      <c r="C349">
        <v>347</v>
      </c>
      <c r="D349" t="s">
        <v>776</v>
      </c>
      <c r="E349" t="s">
        <v>1930</v>
      </c>
      <c r="F349" t="s">
        <v>1906</v>
      </c>
    </row>
    <row r="350" spans="3:6" x14ac:dyDescent="0.2">
      <c r="C350">
        <v>348</v>
      </c>
      <c r="D350" t="s">
        <v>111</v>
      </c>
      <c r="E350" t="s">
        <v>1932</v>
      </c>
      <c r="F350" t="s">
        <v>1906</v>
      </c>
    </row>
    <row r="351" spans="3:6" x14ac:dyDescent="0.2">
      <c r="C351">
        <v>349</v>
      </c>
      <c r="D351" t="s">
        <v>946</v>
      </c>
      <c r="E351" t="s">
        <v>1934</v>
      </c>
      <c r="F351" t="s">
        <v>1906</v>
      </c>
    </row>
    <row r="352" spans="3:6" x14ac:dyDescent="0.2">
      <c r="C352">
        <v>350</v>
      </c>
      <c r="D352" t="s">
        <v>1954</v>
      </c>
      <c r="E352" t="s">
        <v>1955</v>
      </c>
      <c r="F352" t="s">
        <v>1906</v>
      </c>
    </row>
    <row r="353" spans="3:6" x14ac:dyDescent="0.2">
      <c r="C353">
        <v>351</v>
      </c>
      <c r="D353" t="s">
        <v>1122</v>
      </c>
      <c r="E353" t="s">
        <v>1739</v>
      </c>
      <c r="F353" t="s">
        <v>1906</v>
      </c>
    </row>
    <row r="354" spans="3:6" x14ac:dyDescent="0.2">
      <c r="C354">
        <v>352</v>
      </c>
      <c r="D354" t="s">
        <v>374</v>
      </c>
      <c r="E354" t="s">
        <v>1316</v>
      </c>
      <c r="F354" t="s">
        <v>1294</v>
      </c>
    </row>
    <row r="355" spans="3:6" x14ac:dyDescent="0.2">
      <c r="C355">
        <v>353</v>
      </c>
      <c r="D355" t="s">
        <v>1321</v>
      </c>
      <c r="E355" t="s">
        <v>1314</v>
      </c>
      <c r="F355" t="s">
        <v>1294</v>
      </c>
    </row>
    <row r="356" spans="3:6" x14ac:dyDescent="0.2">
      <c r="C356">
        <v>354</v>
      </c>
      <c r="D356" t="s">
        <v>115</v>
      </c>
      <c r="E356" t="s">
        <v>1312</v>
      </c>
      <c r="F356" t="s">
        <v>1294</v>
      </c>
    </row>
    <row r="357" spans="3:6" x14ac:dyDescent="0.2">
      <c r="C357">
        <v>355</v>
      </c>
      <c r="D357" t="s">
        <v>294</v>
      </c>
      <c r="E357" t="s">
        <v>1311</v>
      </c>
      <c r="F357" t="s">
        <v>1294</v>
      </c>
    </row>
    <row r="358" spans="3:6" x14ac:dyDescent="0.2">
      <c r="C358">
        <v>356</v>
      </c>
      <c r="D358" t="s">
        <v>426</v>
      </c>
      <c r="E358" t="s">
        <v>452</v>
      </c>
      <c r="F358" t="s">
        <v>1294</v>
      </c>
    </row>
    <row r="359" spans="3:6" x14ac:dyDescent="0.2">
      <c r="C359">
        <v>357</v>
      </c>
      <c r="D359" t="s">
        <v>694</v>
      </c>
      <c r="E359" t="s">
        <v>1309</v>
      </c>
      <c r="F359" t="s">
        <v>1294</v>
      </c>
    </row>
    <row r="360" spans="3:6" x14ac:dyDescent="0.2">
      <c r="C360">
        <v>358</v>
      </c>
      <c r="D360" t="s">
        <v>946</v>
      </c>
      <c r="E360" t="s">
        <v>1307</v>
      </c>
      <c r="F360" t="s">
        <v>1294</v>
      </c>
    </row>
    <row r="361" spans="3:6" x14ac:dyDescent="0.2">
      <c r="C361">
        <v>359</v>
      </c>
      <c r="D361" t="s">
        <v>115</v>
      </c>
      <c r="E361" t="s">
        <v>1314</v>
      </c>
      <c r="F361" t="s">
        <v>1294</v>
      </c>
    </row>
    <row r="362" spans="3:6" x14ac:dyDescent="0.2">
      <c r="C362">
        <v>360</v>
      </c>
      <c r="D362" t="s">
        <v>1225</v>
      </c>
      <c r="E362" t="s">
        <v>2487</v>
      </c>
      <c r="F362" t="s">
        <v>1294</v>
      </c>
    </row>
    <row r="363" spans="3:6" x14ac:dyDescent="0.2">
      <c r="C363">
        <v>361</v>
      </c>
      <c r="D363" t="s">
        <v>314</v>
      </c>
      <c r="E363" t="s">
        <v>1394</v>
      </c>
      <c r="F363" t="s">
        <v>1294</v>
      </c>
    </row>
    <row r="364" spans="3:6" x14ac:dyDescent="0.2">
      <c r="C364">
        <v>362</v>
      </c>
      <c r="D364" t="s">
        <v>276</v>
      </c>
      <c r="E364" t="s">
        <v>277</v>
      </c>
      <c r="F364" t="s">
        <v>274</v>
      </c>
    </row>
    <row r="365" spans="3:6" x14ac:dyDescent="0.2">
      <c r="C365">
        <v>363</v>
      </c>
      <c r="D365" t="s">
        <v>282</v>
      </c>
      <c r="E365" t="s">
        <v>283</v>
      </c>
      <c r="F365" t="s">
        <v>274</v>
      </c>
    </row>
    <row r="366" spans="3:6" x14ac:dyDescent="0.2">
      <c r="C366">
        <v>364</v>
      </c>
      <c r="D366" t="s">
        <v>285</v>
      </c>
      <c r="E366" t="s">
        <v>286</v>
      </c>
      <c r="F366" t="s">
        <v>274</v>
      </c>
    </row>
    <row r="367" spans="3:6" x14ac:dyDescent="0.2">
      <c r="C367">
        <v>365</v>
      </c>
      <c r="D367" t="s">
        <v>291</v>
      </c>
      <c r="E367" t="s">
        <v>292</v>
      </c>
      <c r="F367" t="s">
        <v>274</v>
      </c>
    </row>
    <row r="368" spans="3:6" x14ac:dyDescent="0.2">
      <c r="C368">
        <v>366</v>
      </c>
      <c r="D368" t="s">
        <v>279</v>
      </c>
      <c r="E368" t="s">
        <v>280</v>
      </c>
      <c r="F368" t="s">
        <v>274</v>
      </c>
    </row>
    <row r="369" spans="3:6" x14ac:dyDescent="0.2">
      <c r="C369">
        <v>367</v>
      </c>
      <c r="D369" t="s">
        <v>216</v>
      </c>
      <c r="E369" t="s">
        <v>273</v>
      </c>
      <c r="F369" t="s">
        <v>274</v>
      </c>
    </row>
    <row r="370" spans="3:6" x14ac:dyDescent="0.2">
      <c r="C370">
        <v>368</v>
      </c>
      <c r="D370" t="s">
        <v>288</v>
      </c>
      <c r="E370" t="s">
        <v>108</v>
      </c>
      <c r="F370" t="s">
        <v>274</v>
      </c>
    </row>
    <row r="371" spans="3:6" x14ac:dyDescent="0.2">
      <c r="C371">
        <v>369</v>
      </c>
      <c r="D371" t="s">
        <v>298</v>
      </c>
      <c r="E371" t="s">
        <v>299</v>
      </c>
      <c r="F371" t="s">
        <v>274</v>
      </c>
    </row>
    <row r="372" spans="3:6" x14ac:dyDescent="0.2">
      <c r="C372">
        <v>370</v>
      </c>
      <c r="D372" t="s">
        <v>338</v>
      </c>
      <c r="E372" t="s">
        <v>339</v>
      </c>
      <c r="F372" t="s">
        <v>324</v>
      </c>
    </row>
    <row r="373" spans="3:6" x14ac:dyDescent="0.2">
      <c r="C373">
        <v>371</v>
      </c>
      <c r="D373" t="s">
        <v>85</v>
      </c>
      <c r="E373" t="s">
        <v>335</v>
      </c>
      <c r="F373" t="s">
        <v>324</v>
      </c>
    </row>
    <row r="374" spans="3:6" x14ac:dyDescent="0.2">
      <c r="C374">
        <v>372</v>
      </c>
      <c r="D374" t="s">
        <v>327</v>
      </c>
      <c r="E374" t="s">
        <v>328</v>
      </c>
      <c r="F374" t="s">
        <v>324</v>
      </c>
    </row>
    <row r="375" spans="3:6" x14ac:dyDescent="0.2">
      <c r="C375">
        <v>373</v>
      </c>
      <c r="D375" t="s">
        <v>331</v>
      </c>
      <c r="E375" t="s">
        <v>332</v>
      </c>
      <c r="F375" t="s">
        <v>324</v>
      </c>
    </row>
    <row r="376" spans="3:6" x14ac:dyDescent="0.2">
      <c r="C376">
        <v>374</v>
      </c>
      <c r="D376" t="s">
        <v>85</v>
      </c>
      <c r="E376" t="s">
        <v>349</v>
      </c>
      <c r="F376" t="s">
        <v>324</v>
      </c>
    </row>
    <row r="377" spans="3:6" x14ac:dyDescent="0.2">
      <c r="C377">
        <v>375</v>
      </c>
      <c r="D377" t="s">
        <v>111</v>
      </c>
      <c r="E377" t="s">
        <v>342</v>
      </c>
      <c r="F377" t="s">
        <v>324</v>
      </c>
    </row>
    <row r="378" spans="3:6" x14ac:dyDescent="0.2">
      <c r="C378">
        <v>376</v>
      </c>
      <c r="D378" t="s">
        <v>107</v>
      </c>
      <c r="E378" t="s">
        <v>2445</v>
      </c>
      <c r="F378" t="s">
        <v>324</v>
      </c>
    </row>
    <row r="379" spans="3:6" x14ac:dyDescent="0.2">
      <c r="C379">
        <v>377</v>
      </c>
      <c r="D379" t="s">
        <v>255</v>
      </c>
      <c r="E379" t="s">
        <v>256</v>
      </c>
      <c r="F379" t="s">
        <v>206</v>
      </c>
    </row>
    <row r="380" spans="3:6" x14ac:dyDescent="0.2">
      <c r="C380">
        <v>378</v>
      </c>
      <c r="D380" t="s">
        <v>236</v>
      </c>
      <c r="E380" t="s">
        <v>237</v>
      </c>
      <c r="F380" t="s">
        <v>206</v>
      </c>
    </row>
    <row r="381" spans="3:6" x14ac:dyDescent="0.2">
      <c r="C381">
        <v>379</v>
      </c>
      <c r="D381" t="s">
        <v>270</v>
      </c>
      <c r="E381" t="s">
        <v>268</v>
      </c>
      <c r="F381" t="s">
        <v>206</v>
      </c>
    </row>
    <row r="382" spans="3:6" x14ac:dyDescent="0.2">
      <c r="C382">
        <v>380</v>
      </c>
      <c r="D382" t="s">
        <v>240</v>
      </c>
      <c r="E382" t="s">
        <v>241</v>
      </c>
      <c r="F382" t="s">
        <v>206</v>
      </c>
    </row>
    <row r="383" spans="3:6" x14ac:dyDescent="0.2">
      <c r="C383">
        <v>381</v>
      </c>
      <c r="D383" t="s">
        <v>263</v>
      </c>
      <c r="E383" t="s">
        <v>264</v>
      </c>
      <c r="F383" t="s">
        <v>206</v>
      </c>
    </row>
    <row r="384" spans="3:6" x14ac:dyDescent="0.2">
      <c r="C384">
        <v>382</v>
      </c>
      <c r="D384" t="s">
        <v>259</v>
      </c>
      <c r="E384" t="s">
        <v>260</v>
      </c>
      <c r="F384" t="s">
        <v>206</v>
      </c>
    </row>
    <row r="385" spans="3:6" x14ac:dyDescent="0.2">
      <c r="C385">
        <v>383</v>
      </c>
      <c r="D385" t="s">
        <v>244</v>
      </c>
      <c r="E385" t="s">
        <v>245</v>
      </c>
      <c r="F385" t="s">
        <v>206</v>
      </c>
    </row>
    <row r="386" spans="3:6" x14ac:dyDescent="0.2">
      <c r="C386">
        <v>384</v>
      </c>
      <c r="D386" t="s">
        <v>248</v>
      </c>
      <c r="E386" t="s">
        <v>249</v>
      </c>
      <c r="F386" t="s">
        <v>206</v>
      </c>
    </row>
    <row r="387" spans="3:6" x14ac:dyDescent="0.2">
      <c r="C387">
        <v>385</v>
      </c>
      <c r="D387" t="s">
        <v>267</v>
      </c>
      <c r="E387" t="s">
        <v>268</v>
      </c>
      <c r="F387" t="s">
        <v>206</v>
      </c>
    </row>
    <row r="388" spans="3:6" x14ac:dyDescent="0.2">
      <c r="C388">
        <v>386</v>
      </c>
      <c r="D388" t="s">
        <v>259</v>
      </c>
      <c r="E388" t="s">
        <v>1268</v>
      </c>
      <c r="F388" t="s">
        <v>206</v>
      </c>
    </row>
    <row r="389" spans="3:6" x14ac:dyDescent="0.2">
      <c r="C389">
        <v>387</v>
      </c>
      <c r="D389" t="s">
        <v>2257</v>
      </c>
      <c r="E389" t="s">
        <v>2258</v>
      </c>
      <c r="F389" t="s">
        <v>2235</v>
      </c>
    </row>
    <row r="390" spans="3:6" x14ac:dyDescent="0.2">
      <c r="C390">
        <v>388</v>
      </c>
      <c r="D390" t="s">
        <v>842</v>
      </c>
      <c r="E390" t="s">
        <v>2241</v>
      </c>
      <c r="F390" t="s">
        <v>2235</v>
      </c>
    </row>
    <row r="391" spans="3:6" x14ac:dyDescent="0.2">
      <c r="C391">
        <v>389</v>
      </c>
      <c r="D391" t="s">
        <v>931</v>
      </c>
      <c r="E391" t="s">
        <v>2238</v>
      </c>
      <c r="F391" t="s">
        <v>2235</v>
      </c>
    </row>
    <row r="392" spans="3:6" x14ac:dyDescent="0.2">
      <c r="C392">
        <v>390</v>
      </c>
      <c r="D392" t="s">
        <v>99</v>
      </c>
      <c r="E392" t="s">
        <v>2283</v>
      </c>
      <c r="F392" t="s">
        <v>2235</v>
      </c>
    </row>
    <row r="393" spans="3:6" x14ac:dyDescent="0.2">
      <c r="C393">
        <v>391</v>
      </c>
      <c r="D393" t="s">
        <v>2233</v>
      </c>
      <c r="E393" t="s">
        <v>2234</v>
      </c>
      <c r="F393" t="s">
        <v>2235</v>
      </c>
    </row>
    <row r="394" spans="3:6" x14ac:dyDescent="0.2">
      <c r="C394">
        <v>392</v>
      </c>
      <c r="D394" t="s">
        <v>2244</v>
      </c>
      <c r="E394" t="s">
        <v>2245</v>
      </c>
      <c r="F394" t="s">
        <v>2235</v>
      </c>
    </row>
    <row r="395" spans="3:6" x14ac:dyDescent="0.2">
      <c r="C395">
        <v>393</v>
      </c>
      <c r="D395" t="s">
        <v>236</v>
      </c>
      <c r="E395" t="s">
        <v>2254</v>
      </c>
      <c r="F395" t="s">
        <v>2235</v>
      </c>
    </row>
    <row r="396" spans="3:6" x14ac:dyDescent="0.2">
      <c r="C396">
        <v>394</v>
      </c>
      <c r="D396" t="s">
        <v>2331</v>
      </c>
      <c r="E396" t="s">
        <v>2332</v>
      </c>
      <c r="F396" t="s">
        <v>2235</v>
      </c>
    </row>
    <row r="397" spans="3:6" x14ac:dyDescent="0.2">
      <c r="C397">
        <v>395</v>
      </c>
      <c r="D397" t="s">
        <v>954</v>
      </c>
      <c r="E397" t="s">
        <v>2270</v>
      </c>
      <c r="F397" t="s">
        <v>2235</v>
      </c>
    </row>
    <row r="398" spans="3:6" x14ac:dyDescent="0.2">
      <c r="C398">
        <v>396</v>
      </c>
      <c r="D398" t="s">
        <v>1726</v>
      </c>
      <c r="E398" t="s">
        <v>2332</v>
      </c>
      <c r="F398" t="s">
        <v>2235</v>
      </c>
    </row>
    <row r="399" spans="3:6" x14ac:dyDescent="0.2">
      <c r="C399">
        <v>397</v>
      </c>
      <c r="D399" t="s">
        <v>500</v>
      </c>
      <c r="E399" t="s">
        <v>2289</v>
      </c>
      <c r="F399" t="s">
        <v>2235</v>
      </c>
    </row>
    <row r="400" spans="3:6" x14ac:dyDescent="0.2">
      <c r="C400">
        <v>398</v>
      </c>
      <c r="D400" t="s">
        <v>2292</v>
      </c>
      <c r="E400" t="s">
        <v>2293</v>
      </c>
      <c r="F400" t="s">
        <v>2235</v>
      </c>
    </row>
    <row r="401" spans="3:6" x14ac:dyDescent="0.2">
      <c r="C401">
        <v>399</v>
      </c>
      <c r="D401" t="s">
        <v>435</v>
      </c>
      <c r="E401" t="s">
        <v>2302</v>
      </c>
      <c r="F401" t="s">
        <v>2235</v>
      </c>
    </row>
    <row r="402" spans="3:6" x14ac:dyDescent="0.2">
      <c r="C402">
        <v>400</v>
      </c>
      <c r="D402" t="s">
        <v>204</v>
      </c>
      <c r="E402" t="s">
        <v>2280</v>
      </c>
      <c r="F402" t="s">
        <v>2235</v>
      </c>
    </row>
    <row r="403" spans="3:6" x14ac:dyDescent="0.2">
      <c r="C403">
        <v>401</v>
      </c>
      <c r="D403" t="s">
        <v>115</v>
      </c>
      <c r="E403" t="s">
        <v>2267</v>
      </c>
      <c r="F403" t="s">
        <v>2235</v>
      </c>
    </row>
    <row r="404" spans="3:6" x14ac:dyDescent="0.2">
      <c r="C404">
        <v>402</v>
      </c>
      <c r="D404" t="s">
        <v>1122</v>
      </c>
      <c r="E404" t="s">
        <v>2248</v>
      </c>
      <c r="F404" t="s">
        <v>2235</v>
      </c>
    </row>
    <row r="405" spans="3:6" x14ac:dyDescent="0.2">
      <c r="C405">
        <v>403</v>
      </c>
      <c r="D405" t="s">
        <v>2329</v>
      </c>
      <c r="E405" t="s">
        <v>319</v>
      </c>
      <c r="F405" t="s">
        <v>2235</v>
      </c>
    </row>
    <row r="406" spans="3:6" x14ac:dyDescent="0.2">
      <c r="C406">
        <v>404</v>
      </c>
      <c r="D406" t="s">
        <v>352</v>
      </c>
      <c r="E406" t="s">
        <v>2286</v>
      </c>
      <c r="F406" t="s">
        <v>2235</v>
      </c>
    </row>
    <row r="407" spans="3:6" x14ac:dyDescent="0.2">
      <c r="C407">
        <v>405</v>
      </c>
      <c r="D407" t="s">
        <v>1387</v>
      </c>
      <c r="E407" t="s">
        <v>2305</v>
      </c>
      <c r="F407" t="s">
        <v>2235</v>
      </c>
    </row>
    <row r="408" spans="3:6" x14ac:dyDescent="0.2">
      <c r="C408">
        <v>406</v>
      </c>
      <c r="D408" t="s">
        <v>1579</v>
      </c>
      <c r="E408" t="s">
        <v>2273</v>
      </c>
      <c r="F408" t="s">
        <v>2235</v>
      </c>
    </row>
    <row r="409" spans="3:6" x14ac:dyDescent="0.2">
      <c r="C409">
        <v>407</v>
      </c>
      <c r="D409" t="s">
        <v>352</v>
      </c>
      <c r="E409" t="s">
        <v>2261</v>
      </c>
      <c r="F409" t="s">
        <v>2235</v>
      </c>
    </row>
    <row r="410" spans="3:6" x14ac:dyDescent="0.2">
      <c r="C410">
        <v>408</v>
      </c>
      <c r="D410" t="s">
        <v>2315</v>
      </c>
      <c r="E410" t="s">
        <v>2316</v>
      </c>
      <c r="F410" t="s">
        <v>2235</v>
      </c>
    </row>
    <row r="411" spans="3:6" x14ac:dyDescent="0.2">
      <c r="C411">
        <v>409</v>
      </c>
      <c r="D411" t="s">
        <v>2311</v>
      </c>
      <c r="E411" t="s">
        <v>2312</v>
      </c>
      <c r="F411" t="s">
        <v>2235</v>
      </c>
    </row>
    <row r="412" spans="3:6" x14ac:dyDescent="0.2">
      <c r="C412">
        <v>410</v>
      </c>
      <c r="D412" t="s">
        <v>135</v>
      </c>
      <c r="E412" t="s">
        <v>2299</v>
      </c>
      <c r="F412" t="s">
        <v>2235</v>
      </c>
    </row>
    <row r="413" spans="3:6" x14ac:dyDescent="0.2">
      <c r="C413">
        <v>411</v>
      </c>
      <c r="D413" t="s">
        <v>244</v>
      </c>
      <c r="E413" t="s">
        <v>2251</v>
      </c>
      <c r="F413" t="s">
        <v>2235</v>
      </c>
    </row>
    <row r="414" spans="3:6" x14ac:dyDescent="0.2">
      <c r="C414">
        <v>412</v>
      </c>
      <c r="D414" t="s">
        <v>244</v>
      </c>
      <c r="E414" t="s">
        <v>2322</v>
      </c>
      <c r="F414" t="s">
        <v>2235</v>
      </c>
    </row>
    <row r="415" spans="3:6" x14ac:dyDescent="0.2">
      <c r="C415">
        <v>413</v>
      </c>
      <c r="D415" t="s">
        <v>294</v>
      </c>
      <c r="E415" t="s">
        <v>446</v>
      </c>
      <c r="F415" t="s">
        <v>421</v>
      </c>
    </row>
    <row r="416" spans="3:6" x14ac:dyDescent="0.2">
      <c r="C416">
        <v>414</v>
      </c>
      <c r="D416" t="s">
        <v>135</v>
      </c>
      <c r="E416" t="s">
        <v>448</v>
      </c>
      <c r="F416" t="s">
        <v>421</v>
      </c>
    </row>
    <row r="417" spans="3:6" x14ac:dyDescent="0.2">
      <c r="C417">
        <v>415</v>
      </c>
      <c r="D417" t="s">
        <v>148</v>
      </c>
      <c r="E417" t="s">
        <v>455</v>
      </c>
      <c r="F417" t="s">
        <v>421</v>
      </c>
    </row>
    <row r="418" spans="3:6" x14ac:dyDescent="0.2">
      <c r="C418">
        <v>416</v>
      </c>
      <c r="D418" t="s">
        <v>431</v>
      </c>
      <c r="E418" t="s">
        <v>432</v>
      </c>
      <c r="F418" t="s">
        <v>421</v>
      </c>
    </row>
    <row r="419" spans="3:6" x14ac:dyDescent="0.2">
      <c r="C419">
        <v>417</v>
      </c>
      <c r="D419" t="s">
        <v>433</v>
      </c>
      <c r="E419" t="s">
        <v>434</v>
      </c>
      <c r="F419" t="s">
        <v>421</v>
      </c>
    </row>
    <row r="420" spans="3:6" x14ac:dyDescent="0.2">
      <c r="C420">
        <v>418</v>
      </c>
      <c r="D420" t="s">
        <v>99</v>
      </c>
      <c r="E420" t="s">
        <v>428</v>
      </c>
      <c r="F420" t="s">
        <v>421</v>
      </c>
    </row>
    <row r="421" spans="3:6" x14ac:dyDescent="0.2">
      <c r="C421">
        <v>419</v>
      </c>
      <c r="D421" t="s">
        <v>426</v>
      </c>
      <c r="E421" t="s">
        <v>427</v>
      </c>
      <c r="F421" t="s">
        <v>421</v>
      </c>
    </row>
    <row r="422" spans="3:6" x14ac:dyDescent="0.2">
      <c r="C422">
        <v>420</v>
      </c>
      <c r="D422" t="s">
        <v>135</v>
      </c>
      <c r="E422" t="s">
        <v>437</v>
      </c>
      <c r="F422" t="s">
        <v>421</v>
      </c>
    </row>
    <row r="423" spans="3:6" x14ac:dyDescent="0.2">
      <c r="C423">
        <v>421</v>
      </c>
      <c r="D423" t="s">
        <v>435</v>
      </c>
      <c r="E423" t="s">
        <v>436</v>
      </c>
      <c r="F423" t="s">
        <v>421</v>
      </c>
    </row>
    <row r="424" spans="3:6" x14ac:dyDescent="0.2">
      <c r="C424">
        <v>422</v>
      </c>
      <c r="D424" t="s">
        <v>429</v>
      </c>
      <c r="E424" t="s">
        <v>430</v>
      </c>
      <c r="F424" t="s">
        <v>421</v>
      </c>
    </row>
    <row r="425" spans="3:6" x14ac:dyDescent="0.2">
      <c r="C425">
        <v>423</v>
      </c>
      <c r="D425" t="s">
        <v>453</v>
      </c>
      <c r="E425" t="s">
        <v>454</v>
      </c>
      <c r="F425" t="s">
        <v>421</v>
      </c>
    </row>
    <row r="426" spans="3:6" x14ac:dyDescent="0.2">
      <c r="C426">
        <v>424</v>
      </c>
      <c r="D426" t="s">
        <v>419</v>
      </c>
      <c r="E426" t="s">
        <v>420</v>
      </c>
      <c r="F426" t="s">
        <v>421</v>
      </c>
    </row>
    <row r="427" spans="3:6" x14ac:dyDescent="0.2">
      <c r="C427">
        <v>425</v>
      </c>
      <c r="D427" t="s">
        <v>451</v>
      </c>
      <c r="E427" t="s">
        <v>452</v>
      </c>
      <c r="F427" t="s">
        <v>421</v>
      </c>
    </row>
    <row r="428" spans="3:6" x14ac:dyDescent="0.2">
      <c r="C428">
        <v>426</v>
      </c>
      <c r="D428" t="s">
        <v>158</v>
      </c>
      <c r="E428" t="s">
        <v>425</v>
      </c>
      <c r="F428" t="s">
        <v>421</v>
      </c>
    </row>
    <row r="429" spans="3:6" x14ac:dyDescent="0.2">
      <c r="C429">
        <v>427</v>
      </c>
      <c r="D429" t="s">
        <v>439</v>
      </c>
      <c r="E429" t="s">
        <v>440</v>
      </c>
      <c r="F429" t="s">
        <v>421</v>
      </c>
    </row>
    <row r="430" spans="3:6" x14ac:dyDescent="0.2">
      <c r="C430">
        <v>428</v>
      </c>
      <c r="D430" t="s">
        <v>423</v>
      </c>
      <c r="E430" t="s">
        <v>424</v>
      </c>
      <c r="F430" t="s">
        <v>421</v>
      </c>
    </row>
    <row r="431" spans="3:6" x14ac:dyDescent="0.2">
      <c r="C431">
        <v>429</v>
      </c>
      <c r="D431" t="s">
        <v>282</v>
      </c>
      <c r="E431" t="s">
        <v>438</v>
      </c>
      <c r="F431" t="s">
        <v>421</v>
      </c>
    </row>
    <row r="432" spans="3:6" x14ac:dyDescent="0.2">
      <c r="C432">
        <v>430</v>
      </c>
      <c r="D432" t="s">
        <v>492</v>
      </c>
      <c r="E432" t="s">
        <v>493</v>
      </c>
      <c r="F432" t="s">
        <v>458</v>
      </c>
    </row>
    <row r="433" spans="3:6" x14ac:dyDescent="0.2">
      <c r="C433">
        <v>431</v>
      </c>
      <c r="D433" t="s">
        <v>291</v>
      </c>
      <c r="E433" t="s">
        <v>464</v>
      </c>
      <c r="F433" t="s">
        <v>458</v>
      </c>
    </row>
    <row r="434" spans="3:6" x14ac:dyDescent="0.2">
      <c r="C434">
        <v>432</v>
      </c>
      <c r="D434" t="s">
        <v>488</v>
      </c>
      <c r="E434" t="s">
        <v>489</v>
      </c>
      <c r="F434" t="s">
        <v>458</v>
      </c>
    </row>
    <row r="435" spans="3:6" x14ac:dyDescent="0.2">
      <c r="C435">
        <v>433</v>
      </c>
      <c r="D435" t="s">
        <v>291</v>
      </c>
      <c r="E435" t="s">
        <v>546</v>
      </c>
      <c r="F435" t="s">
        <v>458</v>
      </c>
    </row>
    <row r="436" spans="3:6" x14ac:dyDescent="0.2">
      <c r="C436">
        <v>434</v>
      </c>
      <c r="D436" t="s">
        <v>555</v>
      </c>
      <c r="E436" t="s">
        <v>556</v>
      </c>
      <c r="F436" t="s">
        <v>458</v>
      </c>
    </row>
    <row r="437" spans="3:6" x14ac:dyDescent="0.2">
      <c r="C437">
        <v>435</v>
      </c>
      <c r="D437" t="s">
        <v>135</v>
      </c>
      <c r="E437" t="s">
        <v>536</v>
      </c>
      <c r="F437" t="s">
        <v>458</v>
      </c>
    </row>
    <row r="438" spans="3:6" x14ac:dyDescent="0.2">
      <c r="C438">
        <v>436</v>
      </c>
      <c r="D438" t="s">
        <v>562</v>
      </c>
      <c r="E438" t="s">
        <v>563</v>
      </c>
      <c r="F438" t="s">
        <v>458</v>
      </c>
    </row>
    <row r="439" spans="3:6" x14ac:dyDescent="0.2">
      <c r="C439">
        <v>437</v>
      </c>
      <c r="D439" t="s">
        <v>542</v>
      </c>
      <c r="E439" t="s">
        <v>543</v>
      </c>
      <c r="F439" t="s">
        <v>458</v>
      </c>
    </row>
    <row r="440" spans="3:6" x14ac:dyDescent="0.2">
      <c r="C440">
        <v>438</v>
      </c>
      <c r="D440" t="s">
        <v>526</v>
      </c>
      <c r="E440" t="s">
        <v>527</v>
      </c>
      <c r="F440" t="s">
        <v>458</v>
      </c>
    </row>
    <row r="441" spans="3:6" x14ac:dyDescent="0.2">
      <c r="C441">
        <v>439</v>
      </c>
      <c r="D441" t="s">
        <v>569</v>
      </c>
      <c r="E441" t="s">
        <v>570</v>
      </c>
      <c r="F441" t="s">
        <v>458</v>
      </c>
    </row>
    <row r="442" spans="3:6" x14ac:dyDescent="0.2">
      <c r="C442">
        <v>440</v>
      </c>
      <c r="D442" t="s">
        <v>1650</v>
      </c>
      <c r="E442" t="s">
        <v>546</v>
      </c>
      <c r="F442" t="s">
        <v>458</v>
      </c>
    </row>
    <row r="443" spans="3:6" x14ac:dyDescent="0.2">
      <c r="C443">
        <v>441</v>
      </c>
      <c r="D443" t="s">
        <v>504</v>
      </c>
      <c r="E443" t="s">
        <v>505</v>
      </c>
      <c r="F443" t="s">
        <v>458</v>
      </c>
    </row>
    <row r="444" spans="3:6" x14ac:dyDescent="0.2">
      <c r="C444">
        <v>442</v>
      </c>
      <c r="D444" t="s">
        <v>500</v>
      </c>
      <c r="E444" t="s">
        <v>559</v>
      </c>
      <c r="F444" t="s">
        <v>458</v>
      </c>
    </row>
    <row r="445" spans="3:6" x14ac:dyDescent="0.2">
      <c r="C445">
        <v>443</v>
      </c>
      <c r="D445" t="s">
        <v>480</v>
      </c>
      <c r="E445" t="s">
        <v>481</v>
      </c>
      <c r="F445" t="s">
        <v>458</v>
      </c>
    </row>
    <row r="446" spans="3:6" x14ac:dyDescent="0.2">
      <c r="C446">
        <v>444</v>
      </c>
      <c r="D446" t="s">
        <v>508</v>
      </c>
      <c r="E446" t="s">
        <v>509</v>
      </c>
      <c r="F446" t="s">
        <v>458</v>
      </c>
    </row>
    <row r="447" spans="3:6" x14ac:dyDescent="0.2">
      <c r="C447">
        <v>445</v>
      </c>
      <c r="D447" t="s">
        <v>244</v>
      </c>
      <c r="E447" t="s">
        <v>461</v>
      </c>
      <c r="F447" t="s">
        <v>458</v>
      </c>
    </row>
    <row r="448" spans="3:6" x14ac:dyDescent="0.2">
      <c r="C448">
        <v>446</v>
      </c>
      <c r="D448" t="s">
        <v>135</v>
      </c>
      <c r="E448" t="s">
        <v>539</v>
      </c>
      <c r="F448" t="s">
        <v>458</v>
      </c>
    </row>
    <row r="449" spans="3:6" x14ac:dyDescent="0.2">
      <c r="C449">
        <v>447</v>
      </c>
      <c r="D449" t="s">
        <v>216</v>
      </c>
      <c r="E449" t="s">
        <v>552</v>
      </c>
      <c r="F449" t="s">
        <v>458</v>
      </c>
    </row>
    <row r="450" spans="3:6" x14ac:dyDescent="0.2">
      <c r="C450">
        <v>448</v>
      </c>
      <c r="D450" t="s">
        <v>435</v>
      </c>
      <c r="E450" t="s">
        <v>566</v>
      </c>
      <c r="F450" t="s">
        <v>458</v>
      </c>
    </row>
    <row r="451" spans="3:6" x14ac:dyDescent="0.2">
      <c r="C451">
        <v>449</v>
      </c>
      <c r="D451" t="s">
        <v>473</v>
      </c>
      <c r="E451" t="s">
        <v>474</v>
      </c>
      <c r="F451" t="s">
        <v>458</v>
      </c>
    </row>
    <row r="452" spans="3:6" x14ac:dyDescent="0.2">
      <c r="C452">
        <v>450</v>
      </c>
      <c r="D452" t="s">
        <v>259</v>
      </c>
      <c r="E452" t="s">
        <v>497</v>
      </c>
      <c r="F452" t="s">
        <v>458</v>
      </c>
    </row>
    <row r="453" spans="3:6" x14ac:dyDescent="0.2">
      <c r="C453">
        <v>451</v>
      </c>
      <c r="D453" t="s">
        <v>600</v>
      </c>
      <c r="E453" t="s">
        <v>607</v>
      </c>
      <c r="F453" t="s">
        <v>458</v>
      </c>
    </row>
    <row r="454" spans="3:6" x14ac:dyDescent="0.2">
      <c r="C454">
        <v>452</v>
      </c>
      <c r="D454" t="s">
        <v>216</v>
      </c>
      <c r="E454" t="s">
        <v>604</v>
      </c>
      <c r="F454" t="s">
        <v>458</v>
      </c>
    </row>
    <row r="455" spans="3:6" x14ac:dyDescent="0.2">
      <c r="C455">
        <v>453</v>
      </c>
      <c r="D455" t="s">
        <v>600</v>
      </c>
      <c r="E455" t="s">
        <v>601</v>
      </c>
      <c r="F455" t="s">
        <v>574</v>
      </c>
    </row>
    <row r="456" spans="3:6" x14ac:dyDescent="0.2">
      <c r="C456">
        <v>454</v>
      </c>
      <c r="D456" t="s">
        <v>580</v>
      </c>
      <c r="E456" t="s">
        <v>581</v>
      </c>
      <c r="F456" t="s">
        <v>574</v>
      </c>
    </row>
    <row r="457" spans="3:6" x14ac:dyDescent="0.2">
      <c r="C457">
        <v>455</v>
      </c>
      <c r="D457" t="s">
        <v>248</v>
      </c>
      <c r="E457" t="s">
        <v>587</v>
      </c>
      <c r="F457" t="s">
        <v>574</v>
      </c>
    </row>
    <row r="458" spans="3:6" x14ac:dyDescent="0.2">
      <c r="C458">
        <v>456</v>
      </c>
      <c r="D458" t="s">
        <v>244</v>
      </c>
      <c r="E458" t="s">
        <v>577</v>
      </c>
      <c r="F458" t="s">
        <v>574</v>
      </c>
    </row>
    <row r="459" spans="3:6" x14ac:dyDescent="0.2">
      <c r="C459">
        <v>457</v>
      </c>
      <c r="D459" t="s">
        <v>226</v>
      </c>
      <c r="E459" t="s">
        <v>597</v>
      </c>
      <c r="F459" t="s">
        <v>574</v>
      </c>
    </row>
    <row r="460" spans="3:6" x14ac:dyDescent="0.2">
      <c r="C460">
        <v>458</v>
      </c>
      <c r="D460" t="s">
        <v>694</v>
      </c>
      <c r="E460" t="s">
        <v>3216</v>
      </c>
      <c r="F460" t="s">
        <v>574</v>
      </c>
    </row>
    <row r="461" spans="3:6" x14ac:dyDescent="0.2">
      <c r="C461">
        <v>459</v>
      </c>
      <c r="D461" t="s">
        <v>694</v>
      </c>
      <c r="E461" t="s">
        <v>3216</v>
      </c>
      <c r="F461" t="s">
        <v>574</v>
      </c>
    </row>
    <row r="462" spans="3:6" x14ac:dyDescent="0.2">
      <c r="C462">
        <v>460</v>
      </c>
      <c r="D462" t="s">
        <v>526</v>
      </c>
      <c r="E462" t="s">
        <v>470</v>
      </c>
      <c r="F462" t="s">
        <v>1323</v>
      </c>
    </row>
    <row r="463" spans="3:6" x14ac:dyDescent="0.2">
      <c r="C463">
        <v>461</v>
      </c>
      <c r="D463" t="s">
        <v>842</v>
      </c>
      <c r="E463" t="s">
        <v>1331</v>
      </c>
      <c r="F463" t="s">
        <v>1323</v>
      </c>
    </row>
    <row r="464" spans="3:6" x14ac:dyDescent="0.2">
      <c r="C464">
        <v>462</v>
      </c>
      <c r="D464" t="s">
        <v>1338</v>
      </c>
      <c r="E464" t="s">
        <v>1339</v>
      </c>
      <c r="F464" t="s">
        <v>1323</v>
      </c>
    </row>
    <row r="465" spans="3:6" x14ac:dyDescent="0.2">
      <c r="C465">
        <v>463</v>
      </c>
      <c r="D465" t="s">
        <v>158</v>
      </c>
      <c r="E465" t="s">
        <v>1329</v>
      </c>
      <c r="F465" t="s">
        <v>1323</v>
      </c>
    </row>
    <row r="466" spans="3:6" x14ac:dyDescent="0.2">
      <c r="C466">
        <v>464</v>
      </c>
      <c r="D466" t="s">
        <v>1335</v>
      </c>
      <c r="E466" t="s">
        <v>1336</v>
      </c>
      <c r="F466" t="s">
        <v>1323</v>
      </c>
    </row>
    <row r="467" spans="3:6" x14ac:dyDescent="0.2">
      <c r="C467">
        <v>465</v>
      </c>
      <c r="D467" t="s">
        <v>107</v>
      </c>
      <c r="E467" t="s">
        <v>644</v>
      </c>
      <c r="F467" t="s">
        <v>1323</v>
      </c>
    </row>
    <row r="468" spans="3:6" x14ac:dyDescent="0.2">
      <c r="C468">
        <v>466</v>
      </c>
      <c r="D468" t="s">
        <v>291</v>
      </c>
      <c r="E468" t="s">
        <v>1372</v>
      </c>
      <c r="F468" t="s">
        <v>1343</v>
      </c>
    </row>
    <row r="469" spans="3:6" x14ac:dyDescent="0.2">
      <c r="C469">
        <v>467</v>
      </c>
      <c r="D469" t="s">
        <v>680</v>
      </c>
      <c r="E469" t="s">
        <v>1355</v>
      </c>
      <c r="F469" t="s">
        <v>1343</v>
      </c>
    </row>
    <row r="470" spans="3:6" x14ac:dyDescent="0.2">
      <c r="C470">
        <v>468</v>
      </c>
      <c r="D470" t="s">
        <v>294</v>
      </c>
      <c r="E470" t="s">
        <v>1364</v>
      </c>
      <c r="F470" t="s">
        <v>1343</v>
      </c>
    </row>
    <row r="471" spans="3:6" x14ac:dyDescent="0.2">
      <c r="C471">
        <v>469</v>
      </c>
      <c r="D471" t="s">
        <v>248</v>
      </c>
      <c r="E471" t="s">
        <v>1367</v>
      </c>
      <c r="F471" t="s">
        <v>1343</v>
      </c>
    </row>
    <row r="472" spans="3:6" x14ac:dyDescent="0.2">
      <c r="C472">
        <v>470</v>
      </c>
      <c r="D472" t="s">
        <v>135</v>
      </c>
      <c r="E472" t="s">
        <v>1361</v>
      </c>
      <c r="F472" t="s">
        <v>1343</v>
      </c>
    </row>
    <row r="473" spans="3:6" x14ac:dyDescent="0.2">
      <c r="C473">
        <v>471</v>
      </c>
      <c r="D473" t="s">
        <v>1375</v>
      </c>
      <c r="E473" t="s">
        <v>1376</v>
      </c>
      <c r="F473" t="s">
        <v>1343</v>
      </c>
    </row>
    <row r="474" spans="3:6" x14ac:dyDescent="0.2">
      <c r="C474">
        <v>472</v>
      </c>
      <c r="D474" t="s">
        <v>687</v>
      </c>
      <c r="E474" t="s">
        <v>1379</v>
      </c>
      <c r="F474" t="s">
        <v>1343</v>
      </c>
    </row>
    <row r="475" spans="3:6" x14ac:dyDescent="0.2">
      <c r="C475">
        <v>473</v>
      </c>
      <c r="D475" t="s">
        <v>158</v>
      </c>
      <c r="E475" t="s">
        <v>1358</v>
      </c>
      <c r="F475" t="s">
        <v>1343</v>
      </c>
    </row>
    <row r="476" spans="3:6" x14ac:dyDescent="0.2">
      <c r="C476">
        <v>474</v>
      </c>
      <c r="D476" t="s">
        <v>1370</v>
      </c>
      <c r="E476" t="s">
        <v>798</v>
      </c>
      <c r="F476" t="s">
        <v>1343</v>
      </c>
    </row>
    <row r="477" spans="3:6" x14ac:dyDescent="0.2">
      <c r="C477">
        <v>475</v>
      </c>
      <c r="D477" t="s">
        <v>1382</v>
      </c>
      <c r="E477" t="s">
        <v>1383</v>
      </c>
      <c r="F477" t="s">
        <v>1343</v>
      </c>
    </row>
    <row r="478" spans="3:6" x14ac:dyDescent="0.2">
      <c r="C478">
        <v>476</v>
      </c>
      <c r="D478" t="s">
        <v>148</v>
      </c>
      <c r="E478" t="s">
        <v>900</v>
      </c>
      <c r="F478" t="s">
        <v>1343</v>
      </c>
    </row>
    <row r="479" spans="3:6" x14ac:dyDescent="0.2">
      <c r="C479">
        <v>477</v>
      </c>
      <c r="D479" t="s">
        <v>111</v>
      </c>
      <c r="E479" t="s">
        <v>822</v>
      </c>
      <c r="F479" t="s">
        <v>799</v>
      </c>
    </row>
    <row r="480" spans="3:6" x14ac:dyDescent="0.2">
      <c r="C480">
        <v>478</v>
      </c>
      <c r="D480" t="s">
        <v>158</v>
      </c>
      <c r="E480" t="s">
        <v>910</v>
      </c>
      <c r="F480" t="s">
        <v>799</v>
      </c>
    </row>
    <row r="481" spans="3:6" x14ac:dyDescent="0.2">
      <c r="C481">
        <v>479</v>
      </c>
      <c r="D481" t="s">
        <v>526</v>
      </c>
      <c r="E481" t="s">
        <v>897</v>
      </c>
      <c r="F481" t="s">
        <v>799</v>
      </c>
    </row>
    <row r="482" spans="3:6" x14ac:dyDescent="0.2">
      <c r="C482">
        <v>480</v>
      </c>
      <c r="D482" t="s">
        <v>473</v>
      </c>
      <c r="E482" t="s">
        <v>825</v>
      </c>
      <c r="F482" t="s">
        <v>799</v>
      </c>
    </row>
    <row r="483" spans="3:6" x14ac:dyDescent="0.2">
      <c r="C483">
        <v>481</v>
      </c>
      <c r="D483" t="s">
        <v>838</v>
      </c>
      <c r="E483" t="s">
        <v>839</v>
      </c>
      <c r="F483" t="s">
        <v>799</v>
      </c>
    </row>
    <row r="484" spans="3:6" x14ac:dyDescent="0.2">
      <c r="C484">
        <v>482</v>
      </c>
      <c r="D484" t="s">
        <v>99</v>
      </c>
      <c r="E484" t="s">
        <v>925</v>
      </c>
      <c r="F484" t="s">
        <v>799</v>
      </c>
    </row>
    <row r="485" spans="3:6" x14ac:dyDescent="0.2">
      <c r="C485">
        <v>483</v>
      </c>
      <c r="D485" t="s">
        <v>488</v>
      </c>
      <c r="E485" t="s">
        <v>812</v>
      </c>
      <c r="F485" t="s">
        <v>799</v>
      </c>
    </row>
    <row r="486" spans="3:6" x14ac:dyDescent="0.2">
      <c r="C486">
        <v>484</v>
      </c>
      <c r="D486" t="s">
        <v>488</v>
      </c>
      <c r="E486" t="s">
        <v>858</v>
      </c>
      <c r="F486" t="s">
        <v>799</v>
      </c>
    </row>
    <row r="487" spans="3:6" x14ac:dyDescent="0.2">
      <c r="C487">
        <v>485</v>
      </c>
      <c r="D487" t="s">
        <v>842</v>
      </c>
      <c r="E487" t="s">
        <v>843</v>
      </c>
      <c r="F487" t="s">
        <v>799</v>
      </c>
    </row>
    <row r="488" spans="3:6" x14ac:dyDescent="0.2">
      <c r="C488">
        <v>486</v>
      </c>
      <c r="D488" t="s">
        <v>931</v>
      </c>
      <c r="E488" t="s">
        <v>932</v>
      </c>
      <c r="F488" t="s">
        <v>799</v>
      </c>
    </row>
    <row r="489" spans="3:6" x14ac:dyDescent="0.2">
      <c r="C489">
        <v>487</v>
      </c>
      <c r="D489" t="s">
        <v>828</v>
      </c>
      <c r="E489" t="s">
        <v>829</v>
      </c>
      <c r="F489" t="s">
        <v>799</v>
      </c>
    </row>
    <row r="490" spans="3:6" x14ac:dyDescent="0.2">
      <c r="C490">
        <v>488</v>
      </c>
      <c r="D490" t="s">
        <v>875</v>
      </c>
      <c r="E490" t="s">
        <v>876</v>
      </c>
      <c r="F490" t="s">
        <v>799</v>
      </c>
    </row>
    <row r="491" spans="3:6" x14ac:dyDescent="0.2">
      <c r="C491">
        <v>489</v>
      </c>
      <c r="D491" t="s">
        <v>851</v>
      </c>
      <c r="E491" t="s">
        <v>852</v>
      </c>
      <c r="F491" t="s">
        <v>799</v>
      </c>
    </row>
    <row r="492" spans="3:6" x14ac:dyDescent="0.2">
      <c r="C492">
        <v>490</v>
      </c>
      <c r="D492" t="s">
        <v>263</v>
      </c>
      <c r="E492" t="s">
        <v>897</v>
      </c>
      <c r="F492" t="s">
        <v>799</v>
      </c>
    </row>
    <row r="493" spans="3:6" x14ac:dyDescent="0.2">
      <c r="C493">
        <v>491</v>
      </c>
      <c r="D493" t="s">
        <v>888</v>
      </c>
      <c r="E493" t="s">
        <v>889</v>
      </c>
      <c r="F493" t="s">
        <v>799</v>
      </c>
    </row>
    <row r="494" spans="3:6" x14ac:dyDescent="0.2">
      <c r="C494">
        <v>492</v>
      </c>
      <c r="D494" t="s">
        <v>526</v>
      </c>
      <c r="E494" t="s">
        <v>907</v>
      </c>
      <c r="F494" t="s">
        <v>799</v>
      </c>
    </row>
    <row r="495" spans="3:6" x14ac:dyDescent="0.2">
      <c r="C495">
        <v>493</v>
      </c>
      <c r="D495" t="s">
        <v>871</v>
      </c>
      <c r="E495" t="s">
        <v>872</v>
      </c>
      <c r="F495" t="s">
        <v>799</v>
      </c>
    </row>
    <row r="496" spans="3:6" x14ac:dyDescent="0.2">
      <c r="C496">
        <v>494</v>
      </c>
      <c r="D496" t="s">
        <v>864</v>
      </c>
      <c r="E496" t="s">
        <v>865</v>
      </c>
      <c r="F496" t="s">
        <v>799</v>
      </c>
    </row>
    <row r="497" spans="3:6" x14ac:dyDescent="0.2">
      <c r="C497">
        <v>495</v>
      </c>
      <c r="D497" t="s">
        <v>916</v>
      </c>
      <c r="E497" t="s">
        <v>917</v>
      </c>
      <c r="F497" t="s">
        <v>799</v>
      </c>
    </row>
    <row r="498" spans="3:6" x14ac:dyDescent="0.2">
      <c r="C498">
        <v>496</v>
      </c>
      <c r="D498" t="s">
        <v>488</v>
      </c>
      <c r="E498" t="s">
        <v>819</v>
      </c>
      <c r="F498" t="s">
        <v>799</v>
      </c>
    </row>
    <row r="499" spans="3:6" x14ac:dyDescent="0.2">
      <c r="C499">
        <v>497</v>
      </c>
      <c r="D499" t="s">
        <v>884</v>
      </c>
      <c r="E499" t="s">
        <v>885</v>
      </c>
      <c r="F499" t="s">
        <v>799</v>
      </c>
    </row>
    <row r="500" spans="3:6" x14ac:dyDescent="0.2">
      <c r="C500">
        <v>498</v>
      </c>
      <c r="D500" t="s">
        <v>99</v>
      </c>
      <c r="E500" t="s">
        <v>861</v>
      </c>
      <c r="F500" t="s">
        <v>799</v>
      </c>
    </row>
    <row r="501" spans="3:6" x14ac:dyDescent="0.2">
      <c r="C501">
        <v>499</v>
      </c>
      <c r="D501" t="s">
        <v>935</v>
      </c>
      <c r="E501" t="s">
        <v>936</v>
      </c>
      <c r="F501" t="s">
        <v>799</v>
      </c>
    </row>
    <row r="502" spans="3:6" x14ac:dyDescent="0.2">
      <c r="C502">
        <v>500</v>
      </c>
      <c r="D502" t="s">
        <v>903</v>
      </c>
      <c r="E502" t="s">
        <v>904</v>
      </c>
      <c r="F502" t="s">
        <v>799</v>
      </c>
    </row>
    <row r="503" spans="3:6" x14ac:dyDescent="0.2">
      <c r="C503">
        <v>501</v>
      </c>
      <c r="D503" t="s">
        <v>294</v>
      </c>
      <c r="E503" t="s">
        <v>928</v>
      </c>
      <c r="F503" t="s">
        <v>799</v>
      </c>
    </row>
    <row r="504" spans="3:6" x14ac:dyDescent="0.2">
      <c r="C504">
        <v>502</v>
      </c>
      <c r="D504" t="s">
        <v>158</v>
      </c>
      <c r="E504" t="s">
        <v>765</v>
      </c>
      <c r="F504" t="s">
        <v>799</v>
      </c>
    </row>
    <row r="505" spans="3:6" x14ac:dyDescent="0.2">
      <c r="C505">
        <v>503</v>
      </c>
      <c r="D505" t="s">
        <v>942</v>
      </c>
      <c r="E505" t="s">
        <v>943</v>
      </c>
      <c r="F505" t="s">
        <v>799</v>
      </c>
    </row>
    <row r="506" spans="3:6" x14ac:dyDescent="0.2">
      <c r="C506">
        <v>504</v>
      </c>
      <c r="D506" t="s">
        <v>410</v>
      </c>
      <c r="E506" t="s">
        <v>920</v>
      </c>
      <c r="F506" t="s">
        <v>799</v>
      </c>
    </row>
    <row r="507" spans="3:6" x14ac:dyDescent="0.2">
      <c r="C507">
        <v>505</v>
      </c>
      <c r="D507" t="s">
        <v>298</v>
      </c>
      <c r="E507" t="s">
        <v>612</v>
      </c>
      <c r="F507" t="s">
        <v>799</v>
      </c>
    </row>
    <row r="508" spans="3:6" x14ac:dyDescent="0.2">
      <c r="C508">
        <v>506</v>
      </c>
      <c r="D508" t="s">
        <v>216</v>
      </c>
      <c r="E508" t="s">
        <v>879</v>
      </c>
      <c r="F508" t="s">
        <v>799</v>
      </c>
    </row>
    <row r="509" spans="3:6" x14ac:dyDescent="0.2">
      <c r="C509">
        <v>507</v>
      </c>
      <c r="D509" t="s">
        <v>815</v>
      </c>
      <c r="E509" t="s">
        <v>816</v>
      </c>
      <c r="F509" t="s">
        <v>799</v>
      </c>
    </row>
    <row r="510" spans="3:6" x14ac:dyDescent="0.2">
      <c r="C510">
        <v>508</v>
      </c>
      <c r="D510" t="s">
        <v>946</v>
      </c>
      <c r="E510" t="s">
        <v>947</v>
      </c>
      <c r="F510" t="s">
        <v>799</v>
      </c>
    </row>
    <row r="511" spans="3:6" x14ac:dyDescent="0.2">
      <c r="C511">
        <v>509</v>
      </c>
      <c r="D511" t="s">
        <v>811</v>
      </c>
      <c r="E511" t="s">
        <v>812</v>
      </c>
      <c r="F511" t="s">
        <v>799</v>
      </c>
    </row>
    <row r="512" spans="3:6" x14ac:dyDescent="0.2">
      <c r="C512">
        <v>510</v>
      </c>
      <c r="D512" t="s">
        <v>327</v>
      </c>
      <c r="E512" t="s">
        <v>894</v>
      </c>
      <c r="F512" t="s">
        <v>799</v>
      </c>
    </row>
    <row r="513" spans="3:6" x14ac:dyDescent="0.2">
      <c r="C513">
        <v>511</v>
      </c>
      <c r="D513" t="s">
        <v>760</v>
      </c>
      <c r="E513" t="s">
        <v>563</v>
      </c>
      <c r="F513" t="s">
        <v>799</v>
      </c>
    </row>
    <row r="514" spans="3:6" x14ac:dyDescent="0.2">
      <c r="C514">
        <v>512</v>
      </c>
      <c r="D514" t="s">
        <v>805</v>
      </c>
      <c r="E514" t="s">
        <v>408</v>
      </c>
      <c r="F514" t="s">
        <v>799</v>
      </c>
    </row>
    <row r="515" spans="3:6" x14ac:dyDescent="0.2">
      <c r="C515">
        <v>513</v>
      </c>
      <c r="D515" t="s">
        <v>244</v>
      </c>
      <c r="E515" t="s">
        <v>872</v>
      </c>
      <c r="F515" t="s">
        <v>799</v>
      </c>
    </row>
    <row r="516" spans="3:6" x14ac:dyDescent="0.2">
      <c r="C516">
        <v>514</v>
      </c>
      <c r="D516" t="s">
        <v>135</v>
      </c>
      <c r="E516" t="s">
        <v>798</v>
      </c>
      <c r="F516" t="s">
        <v>799</v>
      </c>
    </row>
    <row r="517" spans="3:6" x14ac:dyDescent="0.2">
      <c r="C517">
        <v>515</v>
      </c>
      <c r="D517" t="s">
        <v>802</v>
      </c>
      <c r="E517" t="s">
        <v>319</v>
      </c>
      <c r="F517" t="s">
        <v>799</v>
      </c>
    </row>
    <row r="518" spans="3:6" x14ac:dyDescent="0.2">
      <c r="C518">
        <v>516</v>
      </c>
      <c r="D518" t="s">
        <v>832</v>
      </c>
      <c r="E518" t="s">
        <v>833</v>
      </c>
      <c r="F518" t="s">
        <v>799</v>
      </c>
    </row>
    <row r="519" spans="3:6" x14ac:dyDescent="0.2">
      <c r="C519">
        <v>517</v>
      </c>
      <c r="D519" t="s">
        <v>593</v>
      </c>
      <c r="E519" t="s">
        <v>900</v>
      </c>
      <c r="F519" t="s">
        <v>799</v>
      </c>
    </row>
    <row r="520" spans="3:6" x14ac:dyDescent="0.2">
      <c r="C520">
        <v>518</v>
      </c>
      <c r="D520" t="s">
        <v>259</v>
      </c>
      <c r="E520" t="s">
        <v>855</v>
      </c>
      <c r="F520" t="s">
        <v>799</v>
      </c>
    </row>
    <row r="521" spans="3:6" x14ac:dyDescent="0.2">
      <c r="C521">
        <v>519</v>
      </c>
      <c r="D521" t="s">
        <v>248</v>
      </c>
      <c r="E521" t="s">
        <v>868</v>
      </c>
      <c r="F521" t="s">
        <v>799</v>
      </c>
    </row>
    <row r="522" spans="3:6" x14ac:dyDescent="0.2">
      <c r="C522">
        <v>520</v>
      </c>
      <c r="D522" t="s">
        <v>158</v>
      </c>
      <c r="E522" t="s">
        <v>808</v>
      </c>
      <c r="F522" t="s">
        <v>799</v>
      </c>
    </row>
    <row r="523" spans="3:6" x14ac:dyDescent="0.2">
      <c r="C523">
        <v>521</v>
      </c>
      <c r="D523" t="s">
        <v>963</v>
      </c>
      <c r="E523" t="s">
        <v>312</v>
      </c>
      <c r="F523" t="s">
        <v>799</v>
      </c>
    </row>
    <row r="524" spans="3:6" x14ac:dyDescent="0.2">
      <c r="C524">
        <v>522</v>
      </c>
      <c r="D524" t="s">
        <v>966</v>
      </c>
      <c r="E524" t="s">
        <v>967</v>
      </c>
      <c r="F524" t="s">
        <v>799</v>
      </c>
    </row>
    <row r="525" spans="3:6" x14ac:dyDescent="0.2">
      <c r="C525">
        <v>523</v>
      </c>
      <c r="D525" t="s">
        <v>593</v>
      </c>
      <c r="E525" t="s">
        <v>977</v>
      </c>
      <c r="F525" t="s">
        <v>799</v>
      </c>
    </row>
    <row r="526" spans="3:6" x14ac:dyDescent="0.2">
      <c r="C526">
        <v>524</v>
      </c>
      <c r="D526" t="s">
        <v>99</v>
      </c>
      <c r="E526" t="s">
        <v>315</v>
      </c>
      <c r="F526" t="s">
        <v>799</v>
      </c>
    </row>
    <row r="527" spans="3:6" x14ac:dyDescent="0.2">
      <c r="C527">
        <v>525</v>
      </c>
      <c r="D527" t="s">
        <v>190</v>
      </c>
      <c r="E527" t="s">
        <v>848</v>
      </c>
      <c r="F527" t="s">
        <v>799</v>
      </c>
    </row>
    <row r="528" spans="3:6" x14ac:dyDescent="0.2">
      <c r="C528">
        <v>526</v>
      </c>
      <c r="D528" t="s">
        <v>1836</v>
      </c>
      <c r="E528" t="s">
        <v>1837</v>
      </c>
      <c r="F528" t="s">
        <v>1826</v>
      </c>
    </row>
    <row r="529" spans="3:6" x14ac:dyDescent="0.2">
      <c r="C529">
        <v>527</v>
      </c>
      <c r="D529" t="s">
        <v>85</v>
      </c>
      <c r="E529" t="s">
        <v>1851</v>
      </c>
      <c r="F529" t="s">
        <v>1826</v>
      </c>
    </row>
    <row r="530" spans="3:6" x14ac:dyDescent="0.2">
      <c r="C530">
        <v>528</v>
      </c>
      <c r="D530" t="s">
        <v>85</v>
      </c>
      <c r="E530" t="s">
        <v>1867</v>
      </c>
      <c r="F530" t="s">
        <v>1826</v>
      </c>
    </row>
    <row r="531" spans="3:6" x14ac:dyDescent="0.2">
      <c r="C531">
        <v>529</v>
      </c>
      <c r="D531" t="s">
        <v>410</v>
      </c>
      <c r="E531" t="s">
        <v>1848</v>
      </c>
      <c r="F531" t="s">
        <v>1826</v>
      </c>
    </row>
    <row r="532" spans="3:6" x14ac:dyDescent="0.2">
      <c r="C532">
        <v>530</v>
      </c>
      <c r="D532" t="s">
        <v>291</v>
      </c>
      <c r="E532" t="s">
        <v>1829</v>
      </c>
      <c r="F532" t="s">
        <v>1826</v>
      </c>
    </row>
    <row r="533" spans="3:6" x14ac:dyDescent="0.2">
      <c r="C533">
        <v>531</v>
      </c>
      <c r="D533" t="s">
        <v>610</v>
      </c>
      <c r="E533" t="s">
        <v>268</v>
      </c>
      <c r="F533" t="s">
        <v>1826</v>
      </c>
    </row>
    <row r="534" spans="3:6" x14ac:dyDescent="0.2">
      <c r="C534">
        <v>532</v>
      </c>
      <c r="D534" t="s">
        <v>2365</v>
      </c>
      <c r="E534" t="s">
        <v>2366</v>
      </c>
      <c r="F534" t="s">
        <v>2342</v>
      </c>
    </row>
    <row r="535" spans="3:6" x14ac:dyDescent="0.2">
      <c r="C535">
        <v>533</v>
      </c>
      <c r="D535" t="s">
        <v>2374</v>
      </c>
      <c r="E535" t="s">
        <v>2375</v>
      </c>
      <c r="F535" t="s">
        <v>2342</v>
      </c>
    </row>
    <row r="536" spans="3:6" x14ac:dyDescent="0.2">
      <c r="C536">
        <v>534</v>
      </c>
      <c r="D536" t="s">
        <v>488</v>
      </c>
      <c r="E536" t="s">
        <v>2348</v>
      </c>
      <c r="F536" t="s">
        <v>2342</v>
      </c>
    </row>
    <row r="537" spans="3:6" x14ac:dyDescent="0.2">
      <c r="C537">
        <v>535</v>
      </c>
      <c r="D537" t="s">
        <v>1184</v>
      </c>
      <c r="E537" t="s">
        <v>2362</v>
      </c>
      <c r="F537" t="s">
        <v>2342</v>
      </c>
    </row>
    <row r="538" spans="3:6" x14ac:dyDescent="0.2">
      <c r="C538">
        <v>536</v>
      </c>
      <c r="D538" t="s">
        <v>352</v>
      </c>
      <c r="E538" t="s">
        <v>2344</v>
      </c>
      <c r="F538" t="s">
        <v>2342</v>
      </c>
    </row>
    <row r="539" spans="3:6" x14ac:dyDescent="0.2">
      <c r="C539">
        <v>537</v>
      </c>
      <c r="D539" t="s">
        <v>2340</v>
      </c>
      <c r="E539" t="s">
        <v>2341</v>
      </c>
      <c r="F539" t="s">
        <v>2342</v>
      </c>
    </row>
    <row r="540" spans="3:6" x14ac:dyDescent="0.2">
      <c r="C540">
        <v>538</v>
      </c>
      <c r="D540" t="s">
        <v>99</v>
      </c>
      <c r="E540" t="s">
        <v>2368</v>
      </c>
      <c r="F540" t="s">
        <v>2342</v>
      </c>
    </row>
    <row r="541" spans="3:6" x14ac:dyDescent="0.2">
      <c r="C541">
        <v>539</v>
      </c>
      <c r="D541" t="s">
        <v>1916</v>
      </c>
      <c r="E541" t="s">
        <v>2346</v>
      </c>
      <c r="F541" t="s">
        <v>2342</v>
      </c>
    </row>
    <row r="542" spans="3:6" x14ac:dyDescent="0.2">
      <c r="C542">
        <v>540</v>
      </c>
      <c r="D542" t="s">
        <v>1027</v>
      </c>
      <c r="E542" t="s">
        <v>2371</v>
      </c>
      <c r="F542" t="s">
        <v>2342</v>
      </c>
    </row>
    <row r="543" spans="3:6" x14ac:dyDescent="0.2">
      <c r="C543">
        <v>541</v>
      </c>
      <c r="D543" t="s">
        <v>1880</v>
      </c>
      <c r="E543" t="s">
        <v>1881</v>
      </c>
      <c r="F543" t="s">
        <v>1871</v>
      </c>
    </row>
    <row r="544" spans="3:6" x14ac:dyDescent="0.2">
      <c r="C544">
        <v>542</v>
      </c>
      <c r="D544" t="s">
        <v>500</v>
      </c>
      <c r="E544" t="s">
        <v>1898</v>
      </c>
      <c r="F544" t="s">
        <v>1871</v>
      </c>
    </row>
    <row r="545" spans="3:6" x14ac:dyDescent="0.2">
      <c r="C545">
        <v>543</v>
      </c>
      <c r="D545" t="s">
        <v>864</v>
      </c>
      <c r="E545" t="s">
        <v>1874</v>
      </c>
      <c r="F545" t="s">
        <v>1871</v>
      </c>
    </row>
    <row r="546" spans="3:6" x14ac:dyDescent="0.2">
      <c r="C546">
        <v>544</v>
      </c>
      <c r="D546" t="s">
        <v>270</v>
      </c>
      <c r="E546" t="s">
        <v>1893</v>
      </c>
      <c r="F546" t="s">
        <v>1871</v>
      </c>
    </row>
    <row r="547" spans="3:6" x14ac:dyDescent="0.2">
      <c r="C547">
        <v>545</v>
      </c>
      <c r="D547" t="s">
        <v>158</v>
      </c>
      <c r="E547" t="s">
        <v>1901</v>
      </c>
      <c r="F547" t="s">
        <v>1871</v>
      </c>
    </row>
    <row r="548" spans="3:6" x14ac:dyDescent="0.2">
      <c r="C548">
        <v>546</v>
      </c>
      <c r="D548" t="s">
        <v>123</v>
      </c>
      <c r="E548" t="s">
        <v>1877</v>
      </c>
      <c r="F548" t="s">
        <v>1871</v>
      </c>
    </row>
    <row r="549" spans="3:6" x14ac:dyDescent="0.2">
      <c r="C549">
        <v>547</v>
      </c>
      <c r="D549" t="s">
        <v>916</v>
      </c>
      <c r="E549" t="s">
        <v>1887</v>
      </c>
      <c r="F549" t="s">
        <v>1871</v>
      </c>
    </row>
    <row r="550" spans="3:6" x14ac:dyDescent="0.2">
      <c r="C550">
        <v>548</v>
      </c>
      <c r="D550" t="s">
        <v>1162</v>
      </c>
      <c r="E550" t="s">
        <v>1884</v>
      </c>
      <c r="F550" t="s">
        <v>1871</v>
      </c>
    </row>
    <row r="551" spans="3:6" x14ac:dyDescent="0.2">
      <c r="C551">
        <v>549</v>
      </c>
      <c r="D551" t="s">
        <v>240</v>
      </c>
      <c r="E551" t="s">
        <v>1890</v>
      </c>
      <c r="F551" t="s">
        <v>1871</v>
      </c>
    </row>
    <row r="552" spans="3:6" x14ac:dyDescent="0.2">
      <c r="C552">
        <v>550</v>
      </c>
      <c r="D552" t="s">
        <v>1579</v>
      </c>
      <c r="E552" t="s">
        <v>1870</v>
      </c>
      <c r="F552" t="s">
        <v>1871</v>
      </c>
    </row>
    <row r="553" spans="3:6" x14ac:dyDescent="0.2">
      <c r="C553">
        <v>551</v>
      </c>
      <c r="D553" t="s">
        <v>158</v>
      </c>
      <c r="E553" t="s">
        <v>868</v>
      </c>
      <c r="F553" t="s">
        <v>1871</v>
      </c>
    </row>
    <row r="554" spans="3:6" x14ac:dyDescent="0.2">
      <c r="C554">
        <v>552</v>
      </c>
      <c r="D554" t="s">
        <v>135</v>
      </c>
      <c r="E554" t="s">
        <v>2446</v>
      </c>
      <c r="F554" t="s">
        <v>2447</v>
      </c>
    </row>
    <row r="555" spans="3:6" x14ac:dyDescent="0.2">
      <c r="C555">
        <v>553</v>
      </c>
      <c r="D555" t="s">
        <v>244</v>
      </c>
      <c r="E555" t="s">
        <v>789</v>
      </c>
      <c r="F555" t="s">
        <v>784</v>
      </c>
    </row>
    <row r="556" spans="3:6" x14ac:dyDescent="0.2">
      <c r="C556">
        <v>554</v>
      </c>
      <c r="D556" t="s">
        <v>148</v>
      </c>
      <c r="E556" t="s">
        <v>787</v>
      </c>
      <c r="F556" t="s">
        <v>784</v>
      </c>
    </row>
    <row r="557" spans="3:6" x14ac:dyDescent="0.2">
      <c r="C557">
        <v>555</v>
      </c>
      <c r="D557" t="s">
        <v>792</v>
      </c>
      <c r="E557" t="s">
        <v>793</v>
      </c>
      <c r="F557" t="s">
        <v>784</v>
      </c>
    </row>
    <row r="558" spans="3:6" x14ac:dyDescent="0.2">
      <c r="C558">
        <v>556</v>
      </c>
      <c r="D558" t="s">
        <v>216</v>
      </c>
      <c r="E558" t="s">
        <v>783</v>
      </c>
      <c r="F558" t="s">
        <v>784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472E8-D9DB-4C97-9557-7919AB042A00}">
  <dimension ref="A1:BN847"/>
  <sheetViews>
    <sheetView rightToLeft="1" topLeftCell="A790" zoomScale="85" zoomScaleNormal="85" workbookViewId="0">
      <selection activeCell="A790" sqref="A1:XFD1048576"/>
    </sheetView>
  </sheetViews>
  <sheetFormatPr defaultColWidth="9.125" defaultRowHeight="21.75" x14ac:dyDescent="0.2"/>
  <cols>
    <col min="1" max="1" width="7.875" style="181" bestFit="1" customWidth="1"/>
    <col min="2" max="2" width="4.375" style="45" customWidth="1"/>
    <col min="3" max="3" width="5.75" style="431" customWidth="1"/>
    <col min="4" max="4" width="7" style="431" customWidth="1"/>
    <col min="5" max="5" width="14.125" style="431" customWidth="1"/>
    <col min="6" max="6" width="13.625" style="51" customWidth="1"/>
    <col min="7" max="7" width="9.125" style="51"/>
    <col min="8" max="8" width="1.5" style="51" customWidth="1"/>
    <col min="9" max="31" width="1.5" style="431" customWidth="1"/>
    <col min="32" max="32" width="1.5" style="111" customWidth="1"/>
    <col min="33" max="59" width="1.5" style="431" customWidth="1"/>
    <col min="60" max="60" width="1.5" style="186" customWidth="1"/>
    <col min="61" max="61" width="8.5" style="431" customWidth="1"/>
    <col min="62" max="62" width="23.75" style="431" customWidth="1"/>
    <col min="63" max="63" width="24.875" style="431" bestFit="1" customWidth="1"/>
    <col min="64" max="16384" width="9.125" style="431"/>
  </cols>
  <sheetData>
    <row r="1" spans="1:65" s="44" customFormat="1" ht="33.75" x14ac:dyDescent="0.2">
      <c r="A1" s="180"/>
      <c r="B1" s="43"/>
      <c r="C1" s="130" t="s">
        <v>35</v>
      </c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0"/>
      <c r="AO1" s="130"/>
      <c r="AP1" s="130"/>
      <c r="AQ1" s="130"/>
      <c r="AR1" s="130"/>
      <c r="AS1" s="130"/>
      <c r="AT1" s="130"/>
      <c r="AU1" s="130"/>
      <c r="AV1" s="130"/>
      <c r="AW1" s="130"/>
      <c r="AX1" s="130"/>
      <c r="AY1" s="130"/>
      <c r="AZ1" s="130"/>
      <c r="BA1" s="130"/>
      <c r="BB1" s="130"/>
      <c r="BC1" s="130"/>
      <c r="BD1" s="130"/>
      <c r="BE1" s="130"/>
      <c r="BF1" s="130"/>
      <c r="BG1" s="130"/>
      <c r="BH1" s="130"/>
    </row>
    <row r="2" spans="1:65" ht="33.75" x14ac:dyDescent="0.2">
      <c r="C2" s="130" t="s">
        <v>3171</v>
      </c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  <c r="AA2" s="130"/>
      <c r="AB2" s="130"/>
      <c r="AC2" s="130"/>
      <c r="AD2" s="130"/>
      <c r="AE2" s="130"/>
      <c r="AF2" s="130"/>
      <c r="AG2" s="130"/>
      <c r="AH2" s="130"/>
      <c r="AI2" s="130"/>
      <c r="AJ2" s="130"/>
      <c r="AK2" s="130"/>
      <c r="AL2" s="130"/>
      <c r="AM2" s="130"/>
      <c r="AN2" s="130"/>
      <c r="AO2" s="130"/>
      <c r="AP2" s="130"/>
      <c r="AQ2" s="130"/>
      <c r="AR2" s="130"/>
      <c r="AS2" s="130"/>
      <c r="AT2" s="130"/>
      <c r="AU2" s="130"/>
      <c r="AV2" s="130"/>
      <c r="AW2" s="130"/>
      <c r="AX2" s="130"/>
      <c r="AY2" s="130"/>
      <c r="AZ2" s="130"/>
      <c r="BA2" s="130"/>
      <c r="BB2" s="130"/>
      <c r="BC2" s="130"/>
      <c r="BD2" s="130"/>
      <c r="BE2" s="130"/>
      <c r="BF2" s="130"/>
      <c r="BG2" s="130"/>
      <c r="BH2" s="130"/>
    </row>
    <row r="3" spans="1:65" ht="17.25" customHeight="1" thickBot="1" x14ac:dyDescent="0.25">
      <c r="C3" s="46"/>
      <c r="D3" s="46"/>
      <c r="E3" s="46"/>
      <c r="F3" s="46"/>
      <c r="G3" s="46"/>
      <c r="H3" s="46"/>
      <c r="S3" s="178"/>
      <c r="Y3" s="47"/>
      <c r="Z3" s="47"/>
      <c r="AA3" s="47"/>
      <c r="AB3" s="47"/>
      <c r="AC3" s="47"/>
      <c r="AD3" s="47"/>
      <c r="AE3" s="47"/>
      <c r="AF3" s="108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</row>
    <row r="4" spans="1:65" s="49" customFormat="1" ht="22.5" hidden="1" customHeight="1" thickBot="1" x14ac:dyDescent="0.25">
      <c r="A4" s="62"/>
      <c r="B4" s="48"/>
      <c r="C4" s="49">
        <v>1</v>
      </c>
      <c r="E4" s="49">
        <v>2</v>
      </c>
      <c r="F4" s="49">
        <v>3</v>
      </c>
      <c r="I4" s="431"/>
      <c r="J4" s="431"/>
      <c r="K4" s="431"/>
      <c r="L4" s="431"/>
      <c r="M4" s="431"/>
      <c r="N4" s="431"/>
      <c r="O4" s="431"/>
      <c r="P4" s="431"/>
      <c r="Q4" s="49">
        <v>4</v>
      </c>
      <c r="R4" s="49">
        <v>5</v>
      </c>
      <c r="Y4" s="49">
        <v>8</v>
      </c>
      <c r="AC4" s="49">
        <v>9</v>
      </c>
      <c r="AD4" s="49">
        <v>10</v>
      </c>
      <c r="AE4" s="49">
        <v>11</v>
      </c>
      <c r="AF4" s="109">
        <v>12</v>
      </c>
      <c r="AG4" s="49">
        <v>13</v>
      </c>
      <c r="AI4" s="49">
        <v>14</v>
      </c>
      <c r="AJ4" s="49">
        <v>15</v>
      </c>
      <c r="AK4" s="49">
        <v>16</v>
      </c>
      <c r="AL4" s="49">
        <v>17</v>
      </c>
      <c r="AM4" s="49">
        <v>18</v>
      </c>
      <c r="AN4" s="49">
        <v>19</v>
      </c>
      <c r="AO4" s="49">
        <v>21</v>
      </c>
      <c r="AU4" s="49">
        <v>24</v>
      </c>
      <c r="AV4" s="49">
        <v>25</v>
      </c>
      <c r="AW4" s="49">
        <v>26</v>
      </c>
      <c r="AX4" s="49">
        <v>27</v>
      </c>
      <c r="AY4" s="49">
        <v>28</v>
      </c>
      <c r="AZ4" s="49">
        <v>29</v>
      </c>
      <c r="BB4" s="49">
        <v>30</v>
      </c>
      <c r="BG4" s="49">
        <v>32</v>
      </c>
      <c r="BH4" s="186">
        <v>33</v>
      </c>
    </row>
    <row r="5" spans="1:65" ht="88.5" customHeight="1" thickBot="1" x14ac:dyDescent="0.25">
      <c r="B5" s="608" t="s">
        <v>2388</v>
      </c>
      <c r="C5" s="610" t="s">
        <v>3258</v>
      </c>
      <c r="D5" s="612" t="s">
        <v>80</v>
      </c>
      <c r="E5" s="614" t="s">
        <v>29</v>
      </c>
      <c r="F5" s="616" t="s">
        <v>30</v>
      </c>
      <c r="G5" s="618" t="s">
        <v>2411</v>
      </c>
      <c r="H5" s="619"/>
      <c r="I5" s="619"/>
      <c r="J5" s="619"/>
      <c r="K5" s="619"/>
      <c r="L5" s="619"/>
      <c r="M5" s="619"/>
      <c r="N5" s="604" t="s">
        <v>2412</v>
      </c>
      <c r="O5" s="605"/>
      <c r="P5" s="620"/>
      <c r="Q5" s="621" t="s">
        <v>8</v>
      </c>
      <c r="R5" s="622"/>
      <c r="S5" s="622"/>
      <c r="T5" s="622"/>
      <c r="U5" s="622"/>
      <c r="V5" s="623"/>
      <c r="W5" s="598" t="s">
        <v>61</v>
      </c>
      <c r="X5" s="599"/>
      <c r="Y5" s="598" t="s">
        <v>2413</v>
      </c>
      <c r="Z5" s="600"/>
      <c r="AA5" s="601"/>
      <c r="AB5" s="601"/>
      <c r="AC5" s="601"/>
      <c r="AD5" s="601"/>
      <c r="AE5" s="601"/>
      <c r="AF5" s="599"/>
      <c r="AG5" s="598" t="s">
        <v>33</v>
      </c>
      <c r="AH5" s="601"/>
      <c r="AI5" s="601"/>
      <c r="AJ5" s="601"/>
      <c r="AK5" s="601"/>
      <c r="AL5" s="601"/>
      <c r="AM5" s="601"/>
      <c r="AN5" s="601"/>
      <c r="AO5" s="601"/>
      <c r="AP5" s="601"/>
      <c r="AQ5" s="601"/>
      <c r="AR5" s="601"/>
      <c r="AS5" s="601"/>
      <c r="AT5" s="599"/>
      <c r="AU5" s="602" t="s">
        <v>4</v>
      </c>
      <c r="AV5" s="604" t="s">
        <v>5</v>
      </c>
      <c r="AW5" s="605"/>
      <c r="AX5" s="605"/>
      <c r="AY5" s="605"/>
      <c r="AZ5" s="605"/>
      <c r="BA5" s="605"/>
      <c r="BB5" s="605"/>
      <c r="BC5" s="606"/>
      <c r="BD5" s="606"/>
      <c r="BE5" s="606"/>
      <c r="BF5" s="606"/>
      <c r="BG5" s="602" t="s">
        <v>6</v>
      </c>
      <c r="BH5" s="593" t="s">
        <v>7</v>
      </c>
    </row>
    <row r="6" spans="1:65" ht="69" customHeight="1" thickBot="1" x14ac:dyDescent="0.25">
      <c r="B6" s="609"/>
      <c r="C6" s="611"/>
      <c r="D6" s="613"/>
      <c r="E6" s="615"/>
      <c r="F6" s="617"/>
      <c r="G6" s="95" t="s">
        <v>81</v>
      </c>
      <c r="H6" s="88" t="s">
        <v>82</v>
      </c>
      <c r="I6" s="88" t="s">
        <v>16</v>
      </c>
      <c r="J6" s="88" t="s">
        <v>76</v>
      </c>
      <c r="K6" s="88" t="s">
        <v>83</v>
      </c>
      <c r="L6" s="88" t="s">
        <v>2378</v>
      </c>
      <c r="M6" s="85" t="s">
        <v>2379</v>
      </c>
      <c r="N6" s="96" t="s">
        <v>2407</v>
      </c>
      <c r="O6" s="97" t="s">
        <v>2408</v>
      </c>
      <c r="P6" s="104" t="s">
        <v>2409</v>
      </c>
      <c r="Q6" s="433" t="s">
        <v>9</v>
      </c>
      <c r="R6" s="435" t="s">
        <v>31</v>
      </c>
      <c r="S6" s="435" t="s">
        <v>26</v>
      </c>
      <c r="T6" s="435" t="s">
        <v>32</v>
      </c>
      <c r="U6" s="435" t="s">
        <v>84</v>
      </c>
      <c r="V6" s="436" t="s">
        <v>3172</v>
      </c>
      <c r="W6" s="433" t="s">
        <v>62</v>
      </c>
      <c r="X6" s="434" t="s">
        <v>63</v>
      </c>
      <c r="Y6" s="335" t="s">
        <v>3267</v>
      </c>
      <c r="Z6" s="95" t="s">
        <v>3266</v>
      </c>
      <c r="AA6" s="88" t="s">
        <v>2385</v>
      </c>
      <c r="AB6" s="88" t="s">
        <v>2386</v>
      </c>
      <c r="AC6" s="88" t="s">
        <v>2387</v>
      </c>
      <c r="AD6" s="88" t="s">
        <v>0</v>
      </c>
      <c r="AE6" s="88" t="s">
        <v>17</v>
      </c>
      <c r="AF6" s="336" t="s">
        <v>10</v>
      </c>
      <c r="AG6" s="96" t="s">
        <v>2</v>
      </c>
      <c r="AH6" s="97" t="s">
        <v>69</v>
      </c>
      <c r="AI6" s="97" t="s">
        <v>11</v>
      </c>
      <c r="AJ6" s="97" t="s">
        <v>3275</v>
      </c>
      <c r="AK6" s="97" t="s">
        <v>27</v>
      </c>
      <c r="AL6" s="97" t="s">
        <v>12</v>
      </c>
      <c r="AM6" s="97" t="s">
        <v>26</v>
      </c>
      <c r="AN6" s="97" t="s">
        <v>25</v>
      </c>
      <c r="AO6" s="97" t="s">
        <v>84</v>
      </c>
      <c r="AP6" s="97" t="s">
        <v>34</v>
      </c>
      <c r="AQ6" s="97" t="s">
        <v>2415</v>
      </c>
      <c r="AR6" s="97" t="s">
        <v>2416</v>
      </c>
      <c r="AS6" s="97" t="s">
        <v>2417</v>
      </c>
      <c r="AT6" s="104" t="s">
        <v>2418</v>
      </c>
      <c r="AU6" s="603"/>
      <c r="AV6" s="96" t="s">
        <v>14</v>
      </c>
      <c r="AW6" s="97" t="s">
        <v>13</v>
      </c>
      <c r="AX6" s="114" t="s">
        <v>19</v>
      </c>
      <c r="AY6" s="114" t="s">
        <v>36</v>
      </c>
      <c r="AZ6" s="97" t="s">
        <v>28</v>
      </c>
      <c r="BA6" s="185" t="s">
        <v>74</v>
      </c>
      <c r="BB6" s="185" t="s">
        <v>73</v>
      </c>
      <c r="BC6" s="104" t="s">
        <v>2419</v>
      </c>
      <c r="BD6" s="104" t="s">
        <v>2420</v>
      </c>
      <c r="BE6" s="104" t="s">
        <v>2421</v>
      </c>
      <c r="BF6" s="104" t="s">
        <v>60</v>
      </c>
      <c r="BG6" s="607"/>
      <c r="BH6" s="594"/>
      <c r="BJ6" s="431" t="s">
        <v>4128</v>
      </c>
      <c r="BK6" s="431" t="s">
        <v>4129</v>
      </c>
    </row>
    <row r="7" spans="1:65" s="50" customFormat="1" ht="24" customHeight="1" x14ac:dyDescent="0.2">
      <c r="A7" s="182">
        <f t="shared" ref="A7:A70" si="0">885165*3</f>
        <v>2655495</v>
      </c>
      <c r="B7" s="295">
        <v>12</v>
      </c>
      <c r="C7" s="296">
        <v>12</v>
      </c>
      <c r="D7" s="297">
        <v>12800</v>
      </c>
      <c r="E7" s="248" t="s">
        <v>85</v>
      </c>
      <c r="F7" s="249" t="s">
        <v>86</v>
      </c>
      <c r="G7" s="301" t="s">
        <v>87</v>
      </c>
      <c r="H7" s="333" t="s">
        <v>88</v>
      </c>
      <c r="I7" s="438" t="s">
        <v>2505</v>
      </c>
      <c r="J7" s="444" t="s">
        <v>89</v>
      </c>
      <c r="K7" s="444" t="s">
        <v>90</v>
      </c>
      <c r="L7" s="444" t="s">
        <v>88</v>
      </c>
      <c r="M7" s="448" t="s">
        <v>2380</v>
      </c>
      <c r="N7" s="449"/>
      <c r="O7" s="444"/>
      <c r="P7" s="450"/>
      <c r="Q7" s="250">
        <v>30</v>
      </c>
      <c r="R7" s="251">
        <v>70</v>
      </c>
      <c r="S7" s="72">
        <v>0</v>
      </c>
      <c r="T7" s="72">
        <v>0</v>
      </c>
      <c r="U7" s="89">
        <v>0</v>
      </c>
      <c r="V7" s="259">
        <v>21</v>
      </c>
      <c r="W7" s="98">
        <v>0</v>
      </c>
      <c r="X7" s="334">
        <v>0</v>
      </c>
      <c r="Y7" s="98">
        <v>1</v>
      </c>
      <c r="Z7" s="72">
        <v>1</v>
      </c>
      <c r="AA7" s="329">
        <v>1477052</v>
      </c>
      <c r="AB7" s="329">
        <v>46667</v>
      </c>
      <c r="AC7" s="330">
        <f>AA7+AB7</f>
        <v>1523719</v>
      </c>
      <c r="AD7" s="73">
        <v>4500000</v>
      </c>
      <c r="AE7" s="73">
        <v>6000000</v>
      </c>
      <c r="AF7" s="337">
        <f>(AC7*30)/220*1.4</f>
        <v>290891.80909090908</v>
      </c>
      <c r="AG7" s="112">
        <f>AA7*Q7</f>
        <v>44311560</v>
      </c>
      <c r="AH7" s="73">
        <f>AB7*Q7</f>
        <v>1400010</v>
      </c>
      <c r="AI7" s="73">
        <f>AF7*R7</f>
        <v>20362426.636363637</v>
      </c>
      <c r="AJ7" s="73">
        <f>IF(Q7=31,A7*Z7,(Q7/30)*A7*Z7)</f>
        <v>2655495</v>
      </c>
      <c r="AK7" s="73">
        <f>IF(Q7=31,AD7,(Q7/30)*AD7)</f>
        <v>4500000</v>
      </c>
      <c r="AL7" s="73">
        <f>IF(Q7=31,AE7,(Q7/30)*AE7)</f>
        <v>6000000</v>
      </c>
      <c r="AM7" s="73">
        <f>(AC7*30/220)*35%*S7</f>
        <v>0</v>
      </c>
      <c r="AN7" s="73">
        <f>AC7*30/220*1.4*T7</f>
        <v>0</v>
      </c>
      <c r="AO7" s="73">
        <f>AC7*U7</f>
        <v>0</v>
      </c>
      <c r="AP7" s="73">
        <f>200000*V7</f>
        <v>4200000</v>
      </c>
      <c r="AQ7" s="73">
        <v>0</v>
      </c>
      <c r="AR7" s="73">
        <v>0</v>
      </c>
      <c r="AS7" s="73">
        <v>0</v>
      </c>
      <c r="AT7" s="79">
        <v>0</v>
      </c>
      <c r="AU7" s="81">
        <f>SUM(AG7:AT7)</f>
        <v>83429491.63636364</v>
      </c>
      <c r="AV7" s="112">
        <f>AU7-(AX7+AP7+AO7+AL7+AK7+AJ7+AT7)</f>
        <v>60419816.871818185</v>
      </c>
      <c r="AW7" s="73">
        <f>AG7+AH7+AK7+AL7+AI7+AN7+AM7+AP7</f>
        <v>80773996.63636364</v>
      </c>
      <c r="AX7" s="73">
        <f>AW7*7%</f>
        <v>5654179.7645454556</v>
      </c>
      <c r="AY7" s="74">
        <f>IF(AV7&lt;=40000000,0,IF(AND(AV7&gt;40000000,AV7&lt;=80000000),(AV7-40000000)*10%,IF(AND(AV7&gt;80000000,AV7&lt;=120000000),4000000+(AV7-80000000)*15%,IF(AND(AV7&gt;120000000,AV7&lt;=180000000),10000000+(AV7-120000000)*20%,IF(AND(AV7&gt;180000000,AV7&lt;=240000000),22000000+(AV7-180000000)*25%,IF(AND(AV7&gt;240000000,AV7&lt;=320000000),37000000+(AV7-240000000)*30%,61000000+(AV7-320000000)*35%))))))</f>
        <v>2041981.6871818185</v>
      </c>
      <c r="AZ7" s="73">
        <v>0</v>
      </c>
      <c r="BA7" s="73">
        <v>0</v>
      </c>
      <c r="BB7" s="73">
        <v>0</v>
      </c>
      <c r="BC7" s="79">
        <v>0</v>
      </c>
      <c r="BD7" s="79">
        <v>0</v>
      </c>
      <c r="BE7" s="79">
        <v>0</v>
      </c>
      <c r="BF7" s="77">
        <v>0</v>
      </c>
      <c r="BG7" s="347">
        <f>SUM(AX7:BF7)</f>
        <v>7696161.4517272739</v>
      </c>
      <c r="BH7" s="187">
        <f>INT(AU7-BG7)</f>
        <v>75733330</v>
      </c>
      <c r="BJ7" s="50">
        <v>12800</v>
      </c>
      <c r="BK7" s="50" t="s">
        <v>3344</v>
      </c>
      <c r="BM7" s="50">
        <f>D7-BJ7</f>
        <v>0</v>
      </c>
    </row>
    <row r="8" spans="1:65" s="50" customFormat="1" ht="24" customHeight="1" x14ac:dyDescent="0.2">
      <c r="A8" s="182">
        <f t="shared" si="0"/>
        <v>2655495</v>
      </c>
      <c r="B8" s="298">
        <v>9</v>
      </c>
      <c r="C8" s="266">
        <v>9</v>
      </c>
      <c r="D8" s="299">
        <v>12801</v>
      </c>
      <c r="E8" s="252" t="s">
        <v>91</v>
      </c>
      <c r="F8" s="253" t="s">
        <v>92</v>
      </c>
      <c r="G8" s="252" t="s">
        <v>87</v>
      </c>
      <c r="H8" s="274" t="s">
        <v>88</v>
      </c>
      <c r="I8" s="293" t="s">
        <v>2502</v>
      </c>
      <c r="J8" s="68" t="s">
        <v>2481</v>
      </c>
      <c r="K8" s="66" t="s">
        <v>93</v>
      </c>
      <c r="L8" s="66" t="s">
        <v>88</v>
      </c>
      <c r="M8" s="304" t="s">
        <v>2380</v>
      </c>
      <c r="N8" s="86"/>
      <c r="O8" s="66"/>
      <c r="P8" s="87"/>
      <c r="Q8" s="254">
        <v>30</v>
      </c>
      <c r="R8" s="255">
        <v>62</v>
      </c>
      <c r="S8" s="65">
        <v>0</v>
      </c>
      <c r="T8" s="65">
        <v>0</v>
      </c>
      <c r="U8" s="90">
        <v>0</v>
      </c>
      <c r="V8" s="260">
        <v>22</v>
      </c>
      <c r="W8" s="99">
        <v>0</v>
      </c>
      <c r="X8" s="84">
        <v>0</v>
      </c>
      <c r="Y8" s="99">
        <v>0</v>
      </c>
      <c r="Z8" s="65">
        <v>0</v>
      </c>
      <c r="AA8" s="327">
        <v>1477052</v>
      </c>
      <c r="AB8" s="327">
        <v>46667</v>
      </c>
      <c r="AC8" s="328">
        <f>AA8+AB8</f>
        <v>1523719</v>
      </c>
      <c r="AD8" s="75">
        <v>4500000</v>
      </c>
      <c r="AE8" s="75">
        <v>6000000</v>
      </c>
      <c r="AF8" s="338">
        <f>(AC8*30)/220*1.4</f>
        <v>290891.80909090908</v>
      </c>
      <c r="AG8" s="113">
        <f>AA8*Q8</f>
        <v>44311560</v>
      </c>
      <c r="AH8" s="75">
        <f>AB8*Q8</f>
        <v>1400010</v>
      </c>
      <c r="AI8" s="75">
        <f>AF8*R8</f>
        <v>18035292.163636364</v>
      </c>
      <c r="AJ8" s="75">
        <f>IF(Q8=31,A8*Z8,(Q8/30)*A8*Z8)</f>
        <v>0</v>
      </c>
      <c r="AK8" s="75">
        <f>IF(Q8=31,AD8,(Q8/30)*AD8)</f>
        <v>4500000</v>
      </c>
      <c r="AL8" s="75">
        <f>IF(Q8=31,AE8,(Q8/30)*AE8)</f>
        <v>6000000</v>
      </c>
      <c r="AM8" s="75">
        <f>(AC8*30/220)*35%*S8</f>
        <v>0</v>
      </c>
      <c r="AN8" s="75">
        <f>AC8*30/220*1.4*T8</f>
        <v>0</v>
      </c>
      <c r="AO8" s="75">
        <f>AC8*U8</f>
        <v>0</v>
      </c>
      <c r="AP8" s="75">
        <f>200000*V8</f>
        <v>4400000</v>
      </c>
      <c r="AQ8" s="75">
        <v>0</v>
      </c>
      <c r="AR8" s="75">
        <v>0</v>
      </c>
      <c r="AS8" s="75">
        <v>0</v>
      </c>
      <c r="AT8" s="80">
        <v>0</v>
      </c>
      <c r="AU8" s="82">
        <f>SUM(AG8:AT8)</f>
        <v>78646862.163636357</v>
      </c>
      <c r="AV8" s="113">
        <f>AU8-(AX8+AP8+AO8+AL8+AK8+AJ8+AT8)</f>
        <v>58241581.812181816</v>
      </c>
      <c r="AW8" s="75">
        <f>AG8+AH8+AK8+AL8+AI8+AN8+AM8+AP8</f>
        <v>78646862.163636357</v>
      </c>
      <c r="AX8" s="75">
        <f>AW8*7%</f>
        <v>5505280.3514545457</v>
      </c>
      <c r="AY8" s="76">
        <f>IF(AV8&lt;=40000000,0,IF(AND(AV8&gt;40000000,AV8&lt;=80000000),(AV8-40000000)*10%,IF(AND(AV8&gt;80000000,AV8&lt;=120000000),4000000+(AV8-80000000)*15%,IF(AND(AV8&gt;120000000,AV8&lt;=180000000),10000000+(AV8-120000000)*20%,IF(AND(AV8&gt;180000000,AV8&lt;=240000000),22000000+(AV8-180000000)*25%,IF(AND(AV8&gt;240000000,AV8&lt;=320000000),37000000+(AV8-240000000)*30%,61000000+(AV8-320000000)*35%))))))</f>
        <v>1824158.1812181817</v>
      </c>
      <c r="AZ8" s="75">
        <v>0</v>
      </c>
      <c r="BA8" s="75">
        <v>0</v>
      </c>
      <c r="BB8" s="75">
        <v>0</v>
      </c>
      <c r="BC8" s="80">
        <v>0</v>
      </c>
      <c r="BD8" s="80">
        <v>0</v>
      </c>
      <c r="BE8" s="80">
        <v>0</v>
      </c>
      <c r="BF8" s="78">
        <v>0</v>
      </c>
      <c r="BG8" s="348">
        <f>SUM(AX8:BF8)</f>
        <v>7329438.5326727275</v>
      </c>
      <c r="BH8" s="188">
        <f>INT(AU8-BG8)</f>
        <v>71317423</v>
      </c>
      <c r="BJ8" s="50">
        <v>12801</v>
      </c>
      <c r="BK8" s="50" t="s">
        <v>3345</v>
      </c>
      <c r="BM8" s="50">
        <f t="shared" ref="BM8:BM71" si="1">D8-BJ8</f>
        <v>0</v>
      </c>
    </row>
    <row r="9" spans="1:65" s="50" customFormat="1" ht="24" customHeight="1" x14ac:dyDescent="0.2">
      <c r="A9" s="182">
        <f t="shared" si="0"/>
        <v>2655495</v>
      </c>
      <c r="B9" s="298">
        <v>27</v>
      </c>
      <c r="C9" s="266">
        <v>27</v>
      </c>
      <c r="D9" s="299">
        <v>12802</v>
      </c>
      <c r="E9" s="252" t="s">
        <v>95</v>
      </c>
      <c r="F9" s="253" t="s">
        <v>96</v>
      </c>
      <c r="G9" s="252" t="s">
        <v>87</v>
      </c>
      <c r="H9" s="274" t="s">
        <v>88</v>
      </c>
      <c r="I9" s="353" t="s">
        <v>2520</v>
      </c>
      <c r="J9" s="68" t="s">
        <v>97</v>
      </c>
      <c r="K9" s="68" t="s">
        <v>98</v>
      </c>
      <c r="L9" s="68" t="s">
        <v>88</v>
      </c>
      <c r="M9" s="303" t="s">
        <v>2383</v>
      </c>
      <c r="N9" s="100"/>
      <c r="O9" s="68"/>
      <c r="P9" s="91"/>
      <c r="Q9" s="254">
        <v>30</v>
      </c>
      <c r="R9" s="255">
        <v>88</v>
      </c>
      <c r="S9" s="65">
        <v>0</v>
      </c>
      <c r="T9" s="65">
        <v>0</v>
      </c>
      <c r="U9" s="90">
        <v>0</v>
      </c>
      <c r="V9" s="260">
        <v>22</v>
      </c>
      <c r="W9" s="99">
        <v>0</v>
      </c>
      <c r="X9" s="84">
        <v>0</v>
      </c>
      <c r="Y9" s="99">
        <v>0</v>
      </c>
      <c r="Z9" s="65">
        <v>0</v>
      </c>
      <c r="AA9" s="327">
        <v>1642901</v>
      </c>
      <c r="AB9" s="327">
        <v>0</v>
      </c>
      <c r="AC9" s="328">
        <f>AA9+AB9</f>
        <v>1642901</v>
      </c>
      <c r="AD9" s="75">
        <v>4500000</v>
      </c>
      <c r="AE9" s="75">
        <v>6000000</v>
      </c>
      <c r="AF9" s="338">
        <f>(AC9*30)/220*1.4</f>
        <v>313644.73636363639</v>
      </c>
      <c r="AG9" s="113">
        <f>AA9*Q9</f>
        <v>49287030</v>
      </c>
      <c r="AH9" s="75">
        <f>AB9*Q9</f>
        <v>0</v>
      </c>
      <c r="AI9" s="75">
        <f>AF9*R9</f>
        <v>27600736.800000001</v>
      </c>
      <c r="AJ9" s="75">
        <f>IF(Q9=31,A9*Z9,(Q9/30)*A9*Z9)</f>
        <v>0</v>
      </c>
      <c r="AK9" s="75">
        <f>IF(Q9=31,AD9,(Q9/30)*AD9)</f>
        <v>4500000</v>
      </c>
      <c r="AL9" s="75">
        <f>IF(Q9=31,AE9,(Q9/30)*AE9)</f>
        <v>6000000</v>
      </c>
      <c r="AM9" s="75">
        <f>(AC9*30/220)*35%*S9</f>
        <v>0</v>
      </c>
      <c r="AN9" s="75">
        <f>AC9*30/220*1.4*T9</f>
        <v>0</v>
      </c>
      <c r="AO9" s="75">
        <f>AC9*U9</f>
        <v>0</v>
      </c>
      <c r="AP9" s="75">
        <f>200000*V9</f>
        <v>4400000</v>
      </c>
      <c r="AQ9" s="75">
        <v>0</v>
      </c>
      <c r="AR9" s="75">
        <v>0</v>
      </c>
      <c r="AS9" s="75">
        <v>0</v>
      </c>
      <c r="AT9" s="80">
        <v>0</v>
      </c>
      <c r="AU9" s="82">
        <f>SUM(AG9:AT9)</f>
        <v>91787766.799999997</v>
      </c>
      <c r="AV9" s="113">
        <f>AU9-(AX9+AP9+AO9+AL9+AK9+AJ9+AT9)</f>
        <v>70462623.123999998</v>
      </c>
      <c r="AW9" s="75">
        <f>AG9+AH9+AK9+AL9+AI9+AN9+AM9+AP9</f>
        <v>91787766.799999997</v>
      </c>
      <c r="AX9" s="75">
        <f>AW9*7%</f>
        <v>6425143.676</v>
      </c>
      <c r="AY9" s="76">
        <f>IF(AV9&lt;=40000000,0,IF(AND(AV9&gt;40000000,AV9&lt;=80000000),(AV9-40000000)*10%,IF(AND(AV9&gt;80000000,AV9&lt;=120000000),4000000+(AV9-80000000)*15%,IF(AND(AV9&gt;120000000,AV9&lt;=180000000),10000000+(AV9-120000000)*20%,IF(AND(AV9&gt;180000000,AV9&lt;=240000000),22000000+(AV9-180000000)*25%,IF(AND(AV9&gt;240000000,AV9&lt;=320000000),37000000+(AV9-240000000)*30%,61000000+(AV9-320000000)*35%))))))</f>
        <v>3046262.3124000002</v>
      </c>
      <c r="AZ9" s="75">
        <v>0</v>
      </c>
      <c r="BA9" s="75">
        <v>0</v>
      </c>
      <c r="BB9" s="75">
        <v>0</v>
      </c>
      <c r="BC9" s="80">
        <v>0</v>
      </c>
      <c r="BD9" s="80">
        <v>0</v>
      </c>
      <c r="BE9" s="80">
        <v>0</v>
      </c>
      <c r="BF9" s="78">
        <v>0</v>
      </c>
      <c r="BG9" s="348">
        <f>SUM(AX9:BF9)</f>
        <v>9471405.9884000011</v>
      </c>
      <c r="BH9" s="188">
        <f>INT(AU9-BG9)</f>
        <v>82316360</v>
      </c>
      <c r="BJ9" s="50">
        <v>12802</v>
      </c>
      <c r="BK9" s="50" t="s">
        <v>3346</v>
      </c>
      <c r="BM9" s="50">
        <f t="shared" si="1"/>
        <v>0</v>
      </c>
    </row>
    <row r="10" spans="1:65" s="50" customFormat="1" ht="24" customHeight="1" x14ac:dyDescent="0.2">
      <c r="A10" s="182">
        <f t="shared" si="0"/>
        <v>2655495</v>
      </c>
      <c r="B10" s="298">
        <v>11</v>
      </c>
      <c r="C10" s="266">
        <v>11</v>
      </c>
      <c r="D10" s="299">
        <v>12803</v>
      </c>
      <c r="E10" s="252" t="s">
        <v>99</v>
      </c>
      <c r="F10" s="253" t="s">
        <v>100</v>
      </c>
      <c r="G10" s="252" t="s">
        <v>87</v>
      </c>
      <c r="H10" s="274" t="s">
        <v>88</v>
      </c>
      <c r="I10" s="294" t="s">
        <v>2504</v>
      </c>
      <c r="J10" s="65" t="s">
        <v>101</v>
      </c>
      <c r="K10" s="65" t="s">
        <v>102</v>
      </c>
      <c r="L10" s="65" t="s">
        <v>88</v>
      </c>
      <c r="M10" s="292" t="s">
        <v>2380</v>
      </c>
      <c r="N10" s="99"/>
      <c r="O10" s="65"/>
      <c r="P10" s="90"/>
      <c r="Q10" s="254">
        <v>30</v>
      </c>
      <c r="R10" s="255">
        <v>30</v>
      </c>
      <c r="S10" s="65">
        <v>0</v>
      </c>
      <c r="T10" s="65">
        <v>0</v>
      </c>
      <c r="U10" s="90">
        <v>0</v>
      </c>
      <c r="V10" s="260">
        <v>19</v>
      </c>
      <c r="W10" s="99">
        <v>0</v>
      </c>
      <c r="X10" s="84">
        <v>0</v>
      </c>
      <c r="Y10" s="99">
        <v>3</v>
      </c>
      <c r="Z10" s="65">
        <v>3</v>
      </c>
      <c r="AA10" s="327">
        <v>1477052</v>
      </c>
      <c r="AB10" s="327">
        <v>46667</v>
      </c>
      <c r="AC10" s="328">
        <f>AA10+AB10</f>
        <v>1523719</v>
      </c>
      <c r="AD10" s="75">
        <v>4500000</v>
      </c>
      <c r="AE10" s="75">
        <v>6000000</v>
      </c>
      <c r="AF10" s="338">
        <f>(AC10*30)/220*1.4</f>
        <v>290891.80909090908</v>
      </c>
      <c r="AG10" s="113">
        <f>AA10*Q10</f>
        <v>44311560</v>
      </c>
      <c r="AH10" s="75">
        <f>AB10*Q10</f>
        <v>1400010</v>
      </c>
      <c r="AI10" s="75">
        <f>AF10*R10</f>
        <v>8726754.2727272734</v>
      </c>
      <c r="AJ10" s="75">
        <f>IF(Q10=31,A10*Z10,(Q10/30)*A10*Z10)</f>
        <v>7966485</v>
      </c>
      <c r="AK10" s="75">
        <f>IF(Q10=31,AD10,(Q10/30)*AD10)</f>
        <v>4500000</v>
      </c>
      <c r="AL10" s="75">
        <f>IF(Q10=31,AE10,(Q10/30)*AE10)</f>
        <v>6000000</v>
      </c>
      <c r="AM10" s="75">
        <f>(AC10*30/220)*35%*S10</f>
        <v>0</v>
      </c>
      <c r="AN10" s="75">
        <f>AC10*30/220*1.4*T10</f>
        <v>0</v>
      </c>
      <c r="AO10" s="75">
        <f>AC10*U10</f>
        <v>0</v>
      </c>
      <c r="AP10" s="75">
        <f>200000*V10</f>
        <v>3800000</v>
      </c>
      <c r="AQ10" s="75">
        <v>0</v>
      </c>
      <c r="AR10" s="75">
        <v>0</v>
      </c>
      <c r="AS10" s="75">
        <v>0</v>
      </c>
      <c r="AT10" s="80">
        <v>0</v>
      </c>
      <c r="AU10" s="82">
        <f>SUM(AG10:AT10)</f>
        <v>76704809.272727281</v>
      </c>
      <c r="AV10" s="113">
        <f>AU10-(AX10+AP10+AO10+AL10+AK10+AJ10+AT10)</f>
        <v>49626641.573636368</v>
      </c>
      <c r="AW10" s="75">
        <f>AG10+AH10+AK10+AL10+AI10+AN10+AM10+AP10</f>
        <v>68738324.272727281</v>
      </c>
      <c r="AX10" s="75">
        <f>AW10*7%</f>
        <v>4811682.6990909101</v>
      </c>
      <c r="AY10" s="76">
        <f>IF(AV10&lt;=40000000,0,IF(AND(AV10&gt;40000000,AV10&lt;=80000000),(AV10-40000000)*10%,IF(AND(AV10&gt;80000000,AV10&lt;=120000000),4000000+(AV10-80000000)*15%,IF(AND(AV10&gt;120000000,AV10&lt;=180000000),10000000+(AV10-120000000)*20%,IF(AND(AV10&gt;180000000,AV10&lt;=240000000),22000000+(AV10-180000000)*25%,IF(AND(AV10&gt;240000000,AV10&lt;=320000000),37000000+(AV10-240000000)*30%,61000000+(AV10-320000000)*35%))))))</f>
        <v>962664.15736363688</v>
      </c>
      <c r="AZ10" s="75">
        <v>0</v>
      </c>
      <c r="BA10" s="75">
        <v>0</v>
      </c>
      <c r="BB10" s="75">
        <v>0</v>
      </c>
      <c r="BC10" s="80">
        <v>0</v>
      </c>
      <c r="BD10" s="80">
        <v>0</v>
      </c>
      <c r="BE10" s="80">
        <v>0</v>
      </c>
      <c r="BF10" s="78">
        <v>0</v>
      </c>
      <c r="BG10" s="348">
        <f>SUM(AX10:BF10)</f>
        <v>5774346.8564545475</v>
      </c>
      <c r="BH10" s="188">
        <f>INT(AU10-BG10)</f>
        <v>70930462</v>
      </c>
      <c r="BJ10" s="50">
        <v>12803</v>
      </c>
      <c r="BK10" s="50" t="s">
        <v>3347</v>
      </c>
      <c r="BM10" s="50">
        <f t="shared" si="1"/>
        <v>0</v>
      </c>
    </row>
    <row r="11" spans="1:65" s="50" customFormat="1" ht="24" customHeight="1" x14ac:dyDescent="0.2">
      <c r="A11" s="182">
        <f t="shared" si="0"/>
        <v>2655495</v>
      </c>
      <c r="B11" s="298">
        <v>13</v>
      </c>
      <c r="C11" s="266">
        <v>13</v>
      </c>
      <c r="D11" s="299">
        <v>12804</v>
      </c>
      <c r="E11" s="252" t="s">
        <v>103</v>
      </c>
      <c r="F11" s="253" t="s">
        <v>104</v>
      </c>
      <c r="G11" s="252" t="s">
        <v>87</v>
      </c>
      <c r="H11" s="274" t="s">
        <v>88</v>
      </c>
      <c r="I11" s="294" t="s">
        <v>2506</v>
      </c>
      <c r="J11" s="65" t="s">
        <v>105</v>
      </c>
      <c r="K11" s="65" t="s">
        <v>106</v>
      </c>
      <c r="L11" s="65" t="s">
        <v>88</v>
      </c>
      <c r="M11" s="292" t="s">
        <v>2380</v>
      </c>
      <c r="N11" s="99"/>
      <c r="O11" s="65"/>
      <c r="P11" s="90"/>
      <c r="Q11" s="254">
        <v>30</v>
      </c>
      <c r="R11" s="255">
        <v>81</v>
      </c>
      <c r="S11" s="65">
        <v>0</v>
      </c>
      <c r="T11" s="65">
        <v>0</v>
      </c>
      <c r="U11" s="90">
        <v>0</v>
      </c>
      <c r="V11" s="260">
        <v>23</v>
      </c>
      <c r="W11" s="99">
        <v>0</v>
      </c>
      <c r="X11" s="84">
        <v>0</v>
      </c>
      <c r="Y11" s="99">
        <v>0</v>
      </c>
      <c r="Z11" s="65">
        <v>0</v>
      </c>
      <c r="AA11" s="327">
        <v>1477052</v>
      </c>
      <c r="AB11" s="327">
        <v>46667</v>
      </c>
      <c r="AC11" s="328">
        <f>AA11+AB11</f>
        <v>1523719</v>
      </c>
      <c r="AD11" s="75">
        <v>4500000</v>
      </c>
      <c r="AE11" s="75">
        <v>6000000</v>
      </c>
      <c r="AF11" s="338">
        <f>(AC11*30)/220*1.4</f>
        <v>290891.80909090908</v>
      </c>
      <c r="AG11" s="113">
        <f>AA11*Q11</f>
        <v>44311560</v>
      </c>
      <c r="AH11" s="75">
        <f>AB11*Q11</f>
        <v>1400010</v>
      </c>
      <c r="AI11" s="75">
        <f>AF11*R11</f>
        <v>23562236.536363635</v>
      </c>
      <c r="AJ11" s="75">
        <f>IF(Q11=31,A11*Z11,(Q11/30)*A11*Z11)</f>
        <v>0</v>
      </c>
      <c r="AK11" s="75">
        <f>IF(Q11=31,AD11,(Q11/30)*AD11)</f>
        <v>4500000</v>
      </c>
      <c r="AL11" s="75">
        <f>IF(Q11=31,AE11,(Q11/30)*AE11)</f>
        <v>6000000</v>
      </c>
      <c r="AM11" s="75">
        <f>(AC11*30/220)*35%*S11</f>
        <v>0</v>
      </c>
      <c r="AN11" s="75">
        <f>AC11*30/220*1.4*T11</f>
        <v>0</v>
      </c>
      <c r="AO11" s="75">
        <f>AC11*U11</f>
        <v>0</v>
      </c>
      <c r="AP11" s="75">
        <f>200000*V11</f>
        <v>4600000</v>
      </c>
      <c r="AQ11" s="75">
        <v>0</v>
      </c>
      <c r="AR11" s="75">
        <v>0</v>
      </c>
      <c r="AS11" s="75">
        <v>0</v>
      </c>
      <c r="AT11" s="80">
        <v>0</v>
      </c>
      <c r="AU11" s="82">
        <f>SUM(AG11:AT11)</f>
        <v>84373806.536363631</v>
      </c>
      <c r="AV11" s="113">
        <f>AU11-(AX11+AP11+AO11+AL11+AK11+AJ11+AT11)</f>
        <v>63367640.078818172</v>
      </c>
      <c r="AW11" s="75">
        <f>AG11+AH11+AK11+AL11+AI11+AN11+AM11+AP11</f>
        <v>84373806.536363631</v>
      </c>
      <c r="AX11" s="75">
        <f>AW11*7%</f>
        <v>5906166.4575454546</v>
      </c>
      <c r="AY11" s="76">
        <f>IF(AV11&lt;=40000000,0,IF(AND(AV11&gt;40000000,AV11&lt;=80000000),(AV11-40000000)*10%,IF(AND(AV11&gt;80000000,AV11&lt;=120000000),4000000+(AV11-80000000)*15%,IF(AND(AV11&gt;120000000,AV11&lt;=180000000),10000000+(AV11-120000000)*20%,IF(AND(AV11&gt;180000000,AV11&lt;=240000000),22000000+(AV11-180000000)*25%,IF(AND(AV11&gt;240000000,AV11&lt;=320000000),37000000+(AV11-240000000)*30%,61000000+(AV11-320000000)*35%))))))</f>
        <v>2336764.0078818174</v>
      </c>
      <c r="AZ11" s="75">
        <v>0</v>
      </c>
      <c r="BA11" s="75">
        <v>0</v>
      </c>
      <c r="BB11" s="75">
        <v>0</v>
      </c>
      <c r="BC11" s="80">
        <v>0</v>
      </c>
      <c r="BD11" s="80">
        <v>0</v>
      </c>
      <c r="BE11" s="80">
        <v>0</v>
      </c>
      <c r="BF11" s="78">
        <v>0</v>
      </c>
      <c r="BG11" s="348">
        <f>SUM(AX11:BF11)</f>
        <v>8242930.465427272</v>
      </c>
      <c r="BH11" s="188">
        <f>INT(AU11-BG11)</f>
        <v>76130876</v>
      </c>
      <c r="BJ11" s="50">
        <v>12804</v>
      </c>
      <c r="BK11" s="50" t="s">
        <v>3348</v>
      </c>
      <c r="BM11" s="50">
        <f t="shared" si="1"/>
        <v>0</v>
      </c>
    </row>
    <row r="12" spans="1:65" s="50" customFormat="1" ht="24" customHeight="1" x14ac:dyDescent="0.2">
      <c r="A12" s="182">
        <f t="shared" si="0"/>
        <v>2655495</v>
      </c>
      <c r="B12" s="298">
        <v>17</v>
      </c>
      <c r="C12" s="266">
        <v>17</v>
      </c>
      <c r="D12" s="299">
        <v>12805</v>
      </c>
      <c r="E12" s="252" t="s">
        <v>107</v>
      </c>
      <c r="F12" s="253" t="s">
        <v>108</v>
      </c>
      <c r="G12" s="252" t="s">
        <v>87</v>
      </c>
      <c r="H12" s="274" t="s">
        <v>88</v>
      </c>
      <c r="I12" s="293" t="s">
        <v>2510</v>
      </c>
      <c r="J12" s="66" t="s">
        <v>109</v>
      </c>
      <c r="K12" s="66" t="s">
        <v>110</v>
      </c>
      <c r="L12" s="66" t="s">
        <v>88</v>
      </c>
      <c r="M12" s="304" t="s">
        <v>2383</v>
      </c>
      <c r="N12" s="86"/>
      <c r="O12" s="66"/>
      <c r="P12" s="87"/>
      <c r="Q12" s="254">
        <v>30</v>
      </c>
      <c r="R12" s="255">
        <v>150</v>
      </c>
      <c r="S12" s="65">
        <v>0</v>
      </c>
      <c r="T12" s="65">
        <v>0</v>
      </c>
      <c r="U12" s="90">
        <v>0</v>
      </c>
      <c r="V12" s="260">
        <v>24</v>
      </c>
      <c r="W12" s="99">
        <v>0</v>
      </c>
      <c r="X12" s="84">
        <v>0</v>
      </c>
      <c r="Y12" s="99">
        <v>0</v>
      </c>
      <c r="Z12" s="65">
        <v>0</v>
      </c>
      <c r="AA12" s="327">
        <v>1642901</v>
      </c>
      <c r="AB12" s="327">
        <v>46667</v>
      </c>
      <c r="AC12" s="328">
        <f>AA12+AB12</f>
        <v>1689568</v>
      </c>
      <c r="AD12" s="75">
        <v>4500000</v>
      </c>
      <c r="AE12" s="75">
        <v>6000000</v>
      </c>
      <c r="AF12" s="338">
        <f>(AC12*30)/220*1.4</f>
        <v>322553.89090909087</v>
      </c>
      <c r="AG12" s="113">
        <f>AA12*Q12</f>
        <v>49287030</v>
      </c>
      <c r="AH12" s="75">
        <f>AB12*Q12</f>
        <v>1400010</v>
      </c>
      <c r="AI12" s="75">
        <f>AF12*R12</f>
        <v>48383083.636363633</v>
      </c>
      <c r="AJ12" s="75">
        <f>IF(Q12=31,A12*Z12,(Q12/30)*A12*Z12)</f>
        <v>0</v>
      </c>
      <c r="AK12" s="75">
        <f>IF(Q12=31,AD12,(Q12/30)*AD12)</f>
        <v>4500000</v>
      </c>
      <c r="AL12" s="75">
        <f>IF(Q12=31,AE12,(Q12/30)*AE12)</f>
        <v>6000000</v>
      </c>
      <c r="AM12" s="75">
        <f>(AC12*30/220)*35%*S12</f>
        <v>0</v>
      </c>
      <c r="AN12" s="75">
        <f>AC12*30/220*1.4*T12</f>
        <v>0</v>
      </c>
      <c r="AO12" s="75">
        <f>AC12*U12</f>
        <v>0</v>
      </c>
      <c r="AP12" s="75">
        <f>200000*V12</f>
        <v>4800000</v>
      </c>
      <c r="AQ12" s="75">
        <v>0</v>
      </c>
      <c r="AR12" s="75">
        <v>0</v>
      </c>
      <c r="AS12" s="75">
        <v>0</v>
      </c>
      <c r="AT12" s="80">
        <v>0</v>
      </c>
      <c r="AU12" s="82">
        <f>SUM(AG12:AT12)</f>
        <v>114370123.63636363</v>
      </c>
      <c r="AV12" s="113">
        <f>AU12-(AX12+AP12+AO12+AL12+AK12+AJ12+AT12)</f>
        <v>91064214.981818169</v>
      </c>
      <c r="AW12" s="75">
        <f>AG12+AH12+AK12+AL12+AI12+AN12+AM12+AP12</f>
        <v>114370123.63636363</v>
      </c>
      <c r="AX12" s="75">
        <f>AW12*7%</f>
        <v>8005908.6545454543</v>
      </c>
      <c r="AY12" s="76">
        <f>IF(AV12&lt;=40000000,0,IF(AND(AV12&gt;40000000,AV12&lt;=80000000),(AV12-40000000)*10%,IF(AND(AV12&gt;80000000,AV12&lt;=120000000),4000000+(AV12-80000000)*15%,IF(AND(AV12&gt;120000000,AV12&lt;=180000000),10000000+(AV12-120000000)*20%,IF(AND(AV12&gt;180000000,AV12&lt;=240000000),22000000+(AV12-180000000)*25%,IF(AND(AV12&gt;240000000,AV12&lt;=320000000),37000000+(AV12-240000000)*30%,61000000+(AV12-320000000)*35%))))))</f>
        <v>5659632.2472727252</v>
      </c>
      <c r="AZ12" s="75">
        <v>0</v>
      </c>
      <c r="BA12" s="75">
        <v>0</v>
      </c>
      <c r="BB12" s="75">
        <v>0</v>
      </c>
      <c r="BC12" s="80">
        <v>0</v>
      </c>
      <c r="BD12" s="80">
        <v>0</v>
      </c>
      <c r="BE12" s="80">
        <v>0</v>
      </c>
      <c r="BF12" s="78">
        <v>0</v>
      </c>
      <c r="BG12" s="348">
        <f>SUM(AX12:BF12)</f>
        <v>13665540.901818179</v>
      </c>
      <c r="BH12" s="188">
        <f>INT(AU12-BG12)</f>
        <v>100704582</v>
      </c>
      <c r="BJ12" s="50">
        <v>12805</v>
      </c>
      <c r="BK12" s="50" t="s">
        <v>3349</v>
      </c>
      <c r="BM12" s="50">
        <f t="shared" si="1"/>
        <v>0</v>
      </c>
    </row>
    <row r="13" spans="1:65" s="50" customFormat="1" ht="24" customHeight="1" x14ac:dyDescent="0.2">
      <c r="A13" s="182">
        <f t="shared" si="0"/>
        <v>2655495</v>
      </c>
      <c r="B13" s="298">
        <v>31</v>
      </c>
      <c r="C13" s="266">
        <v>31</v>
      </c>
      <c r="D13" s="299">
        <v>12806</v>
      </c>
      <c r="E13" s="252" t="s">
        <v>111</v>
      </c>
      <c r="F13" s="253" t="s">
        <v>112</v>
      </c>
      <c r="G13" s="252" t="s">
        <v>87</v>
      </c>
      <c r="H13" s="274" t="s">
        <v>88</v>
      </c>
      <c r="I13" s="293" t="s">
        <v>2524</v>
      </c>
      <c r="J13" s="66" t="s">
        <v>113</v>
      </c>
      <c r="K13" s="66" t="s">
        <v>114</v>
      </c>
      <c r="L13" s="66" t="s">
        <v>88</v>
      </c>
      <c r="M13" s="305" t="s">
        <v>2383</v>
      </c>
      <c r="N13" s="86"/>
      <c r="O13" s="66"/>
      <c r="P13" s="87"/>
      <c r="Q13" s="254">
        <v>30</v>
      </c>
      <c r="R13" s="255">
        <v>65</v>
      </c>
      <c r="S13" s="65">
        <v>0</v>
      </c>
      <c r="T13" s="65">
        <v>0</v>
      </c>
      <c r="U13" s="90">
        <v>0</v>
      </c>
      <c r="V13" s="260">
        <v>18</v>
      </c>
      <c r="W13" s="99">
        <v>0</v>
      </c>
      <c r="X13" s="84">
        <v>0</v>
      </c>
      <c r="Y13" s="99">
        <v>0</v>
      </c>
      <c r="Z13" s="65">
        <v>0</v>
      </c>
      <c r="AA13" s="327">
        <v>1642901</v>
      </c>
      <c r="AB13" s="327">
        <v>0</v>
      </c>
      <c r="AC13" s="328">
        <f>AA13+AB13</f>
        <v>1642901</v>
      </c>
      <c r="AD13" s="75">
        <v>4500000</v>
      </c>
      <c r="AE13" s="75">
        <v>6000000</v>
      </c>
      <c r="AF13" s="338">
        <f>(AC13*30)/220*1.4</f>
        <v>313644.73636363639</v>
      </c>
      <c r="AG13" s="113">
        <f>AA13*Q13</f>
        <v>49287030</v>
      </c>
      <c r="AH13" s="75">
        <f>AB13*Q13</f>
        <v>0</v>
      </c>
      <c r="AI13" s="75">
        <f>AF13*R13</f>
        <v>20386907.863636367</v>
      </c>
      <c r="AJ13" s="75">
        <f>IF(Q13=31,A13*Z13,(Q13/30)*A13*Z13)</f>
        <v>0</v>
      </c>
      <c r="AK13" s="75">
        <f>IF(Q13=31,AD13,(Q13/30)*AD13)</f>
        <v>4500000</v>
      </c>
      <c r="AL13" s="75">
        <f>IF(Q13=31,AE13,(Q13/30)*AE13)</f>
        <v>6000000</v>
      </c>
      <c r="AM13" s="75">
        <f>(AC13*30/220)*35%*S13</f>
        <v>0</v>
      </c>
      <c r="AN13" s="75">
        <f>AC13*30/220*1.4*T13</f>
        <v>0</v>
      </c>
      <c r="AO13" s="75">
        <f>AC13*U13</f>
        <v>0</v>
      </c>
      <c r="AP13" s="75">
        <f>200000*V13</f>
        <v>3600000</v>
      </c>
      <c r="AQ13" s="75">
        <v>0</v>
      </c>
      <c r="AR13" s="75">
        <v>0</v>
      </c>
      <c r="AS13" s="75">
        <v>0</v>
      </c>
      <c r="AT13" s="80">
        <v>0</v>
      </c>
      <c r="AU13" s="82">
        <f>SUM(AG13:AT13)</f>
        <v>83773937.863636374</v>
      </c>
      <c r="AV13" s="113">
        <f>AU13-(AX13+AP13+AO13+AL13+AK13+AJ13+AT13)</f>
        <v>63809762.213181823</v>
      </c>
      <c r="AW13" s="75">
        <f>AG13+AH13+AK13+AL13+AI13+AN13+AM13+AP13</f>
        <v>83773937.863636374</v>
      </c>
      <c r="AX13" s="75">
        <f>AW13*7%</f>
        <v>5864175.6504545463</v>
      </c>
      <c r="AY13" s="76">
        <f>IF(AV13&lt;=40000000,0,IF(AND(AV13&gt;40000000,AV13&lt;=80000000),(AV13-40000000)*10%,IF(AND(AV13&gt;80000000,AV13&lt;=120000000),4000000+(AV13-80000000)*15%,IF(AND(AV13&gt;120000000,AV13&lt;=180000000),10000000+(AV13-120000000)*20%,IF(AND(AV13&gt;180000000,AV13&lt;=240000000),22000000+(AV13-180000000)*25%,IF(AND(AV13&gt;240000000,AV13&lt;=320000000),37000000+(AV13-240000000)*30%,61000000+(AV13-320000000)*35%))))))</f>
        <v>2380976.2213181825</v>
      </c>
      <c r="AZ13" s="75">
        <v>0</v>
      </c>
      <c r="BA13" s="75">
        <v>0</v>
      </c>
      <c r="BB13" s="75">
        <v>0</v>
      </c>
      <c r="BC13" s="80">
        <v>0</v>
      </c>
      <c r="BD13" s="80">
        <v>0</v>
      </c>
      <c r="BE13" s="80">
        <v>0</v>
      </c>
      <c r="BF13" s="78">
        <v>0</v>
      </c>
      <c r="BG13" s="348">
        <f>SUM(AX13:BF13)</f>
        <v>8245151.8717727289</v>
      </c>
      <c r="BH13" s="188">
        <f>INT(AU13-BG13)</f>
        <v>75528785</v>
      </c>
      <c r="BJ13" s="50">
        <v>12806</v>
      </c>
      <c r="BK13" s="50" t="s">
        <v>3350</v>
      </c>
      <c r="BM13" s="50">
        <f t="shared" si="1"/>
        <v>0</v>
      </c>
    </row>
    <row r="14" spans="1:65" s="50" customFormat="1" ht="24" customHeight="1" x14ac:dyDescent="0.4">
      <c r="A14" s="182">
        <f t="shared" si="0"/>
        <v>2655495</v>
      </c>
      <c r="B14" s="298">
        <v>15</v>
      </c>
      <c r="C14" s="266">
        <v>15</v>
      </c>
      <c r="D14" s="299">
        <v>12807</v>
      </c>
      <c r="E14" s="252" t="s">
        <v>115</v>
      </c>
      <c r="F14" s="253" t="s">
        <v>116</v>
      </c>
      <c r="G14" s="252" t="s">
        <v>87</v>
      </c>
      <c r="H14" s="274" t="s">
        <v>88</v>
      </c>
      <c r="I14" s="293" t="s">
        <v>2508</v>
      </c>
      <c r="J14" s="69" t="s">
        <v>117</v>
      </c>
      <c r="K14" s="66" t="s">
        <v>118</v>
      </c>
      <c r="L14" s="66" t="s">
        <v>88</v>
      </c>
      <c r="M14" s="304" t="s">
        <v>2380</v>
      </c>
      <c r="N14" s="86"/>
      <c r="O14" s="66"/>
      <c r="P14" s="87"/>
      <c r="Q14" s="254">
        <v>30</v>
      </c>
      <c r="R14" s="255">
        <v>33</v>
      </c>
      <c r="S14" s="65">
        <v>0</v>
      </c>
      <c r="T14" s="65">
        <v>0</v>
      </c>
      <c r="U14" s="90">
        <v>0</v>
      </c>
      <c r="V14" s="260">
        <v>18</v>
      </c>
      <c r="W14" s="99">
        <v>0</v>
      </c>
      <c r="X14" s="84">
        <v>0</v>
      </c>
      <c r="Y14" s="99">
        <v>0</v>
      </c>
      <c r="Z14" s="65">
        <v>0</v>
      </c>
      <c r="AA14" s="327">
        <v>1477052</v>
      </c>
      <c r="AB14" s="327">
        <v>46667</v>
      </c>
      <c r="AC14" s="328">
        <f>AA14+AB14</f>
        <v>1523719</v>
      </c>
      <c r="AD14" s="75">
        <v>4500000</v>
      </c>
      <c r="AE14" s="75">
        <v>6000000</v>
      </c>
      <c r="AF14" s="338">
        <f>(AC14*30)/220*1.4</f>
        <v>290891.80909090908</v>
      </c>
      <c r="AG14" s="113">
        <f>AA14*Q14</f>
        <v>44311560</v>
      </c>
      <c r="AH14" s="75">
        <f>AB14*Q14</f>
        <v>1400010</v>
      </c>
      <c r="AI14" s="75">
        <f>AF14*R14</f>
        <v>9599429.6999999993</v>
      </c>
      <c r="AJ14" s="75">
        <f>IF(Q14=31,A14*Z14,(Q14/30)*A14*Z14)</f>
        <v>0</v>
      </c>
      <c r="AK14" s="75">
        <f>IF(Q14=31,AD14,(Q14/30)*AD14)</f>
        <v>4500000</v>
      </c>
      <c r="AL14" s="75">
        <f>IF(Q14=31,AE14,(Q14/30)*AE14)</f>
        <v>6000000</v>
      </c>
      <c r="AM14" s="75">
        <f>(AC14*30/220)*35%*S14</f>
        <v>0</v>
      </c>
      <c r="AN14" s="75">
        <f>AC14*30/220*1.4*T14</f>
        <v>0</v>
      </c>
      <c r="AO14" s="75">
        <f>AC14*U14</f>
        <v>0</v>
      </c>
      <c r="AP14" s="75">
        <f>200000*V14</f>
        <v>3600000</v>
      </c>
      <c r="AQ14" s="75">
        <v>0</v>
      </c>
      <c r="AR14" s="75">
        <v>0</v>
      </c>
      <c r="AS14" s="75">
        <v>0</v>
      </c>
      <c r="AT14" s="80">
        <v>0</v>
      </c>
      <c r="AU14" s="82">
        <f>SUM(AG14:AT14)</f>
        <v>69410999.700000003</v>
      </c>
      <c r="AV14" s="113">
        <f>AU14-(AX14+AP14+AO14+AL14+AK14+AJ14+AT14)</f>
        <v>50452229.721000001</v>
      </c>
      <c r="AW14" s="75">
        <f>AG14+AH14+AK14+AL14+AI14+AN14+AM14+AP14</f>
        <v>69410999.700000003</v>
      </c>
      <c r="AX14" s="75">
        <f>AW14*7%</f>
        <v>4858769.9790000003</v>
      </c>
      <c r="AY14" s="76">
        <f>IF(AV14&lt;=40000000,0,IF(AND(AV14&gt;40000000,AV14&lt;=80000000),(AV14-40000000)*10%,IF(AND(AV14&gt;80000000,AV14&lt;=120000000),4000000+(AV14-80000000)*15%,IF(AND(AV14&gt;120000000,AV14&lt;=180000000),10000000+(AV14-120000000)*20%,IF(AND(AV14&gt;180000000,AV14&lt;=240000000),22000000+(AV14-180000000)*25%,IF(AND(AV14&gt;240000000,AV14&lt;=320000000),37000000+(AV14-240000000)*30%,61000000+(AV14-320000000)*35%))))))</f>
        <v>1045222.9721000001</v>
      </c>
      <c r="AZ14" s="75">
        <v>0</v>
      </c>
      <c r="BA14" s="75">
        <v>0</v>
      </c>
      <c r="BB14" s="75">
        <v>0</v>
      </c>
      <c r="BC14" s="80">
        <v>0</v>
      </c>
      <c r="BD14" s="80">
        <v>0</v>
      </c>
      <c r="BE14" s="80">
        <v>0</v>
      </c>
      <c r="BF14" s="78">
        <v>0</v>
      </c>
      <c r="BG14" s="348">
        <f>SUM(AX14:BF14)</f>
        <v>5903992.9511000002</v>
      </c>
      <c r="BH14" s="188">
        <f>INT(AU14-BG14)</f>
        <v>63507006</v>
      </c>
      <c r="BJ14" s="50">
        <v>12807</v>
      </c>
      <c r="BK14" s="50" t="s">
        <v>3351</v>
      </c>
      <c r="BM14" s="50">
        <f t="shared" si="1"/>
        <v>0</v>
      </c>
    </row>
    <row r="15" spans="1:65" s="50" customFormat="1" ht="24" customHeight="1" x14ac:dyDescent="0.2">
      <c r="A15" s="182">
        <f t="shared" si="0"/>
        <v>2655495</v>
      </c>
      <c r="B15" s="298">
        <v>28</v>
      </c>
      <c r="C15" s="266">
        <v>28</v>
      </c>
      <c r="D15" s="299">
        <v>12808</v>
      </c>
      <c r="E15" s="252" t="s">
        <v>119</v>
      </c>
      <c r="F15" s="253" t="s">
        <v>120</v>
      </c>
      <c r="G15" s="252" t="s">
        <v>87</v>
      </c>
      <c r="H15" s="274" t="s">
        <v>88</v>
      </c>
      <c r="I15" s="294" t="s">
        <v>2521</v>
      </c>
      <c r="J15" s="65" t="s">
        <v>121</v>
      </c>
      <c r="K15" s="65" t="s">
        <v>122</v>
      </c>
      <c r="L15" s="65" t="s">
        <v>88</v>
      </c>
      <c r="M15" s="292" t="s">
        <v>2380</v>
      </c>
      <c r="N15" s="99"/>
      <c r="O15" s="65"/>
      <c r="P15" s="90"/>
      <c r="Q15" s="254">
        <v>30</v>
      </c>
      <c r="R15" s="255">
        <v>60</v>
      </c>
      <c r="S15" s="65">
        <v>0</v>
      </c>
      <c r="T15" s="65">
        <v>0</v>
      </c>
      <c r="U15" s="90">
        <v>0</v>
      </c>
      <c r="V15" s="260">
        <v>20</v>
      </c>
      <c r="W15" s="99">
        <v>0</v>
      </c>
      <c r="X15" s="84">
        <v>0</v>
      </c>
      <c r="Y15" s="99">
        <v>0</v>
      </c>
      <c r="Z15" s="65">
        <v>0</v>
      </c>
      <c r="AA15" s="327">
        <v>1477052</v>
      </c>
      <c r="AB15" s="327">
        <v>0</v>
      </c>
      <c r="AC15" s="328">
        <f>AA15+AB15</f>
        <v>1477052</v>
      </c>
      <c r="AD15" s="75">
        <v>4500000</v>
      </c>
      <c r="AE15" s="75">
        <v>6000000</v>
      </c>
      <c r="AF15" s="338">
        <f>(AC15*30)/220*1.4</f>
        <v>281982.65454545454</v>
      </c>
      <c r="AG15" s="113">
        <f>AA15*Q15</f>
        <v>44311560</v>
      </c>
      <c r="AH15" s="75">
        <f>AB15*Q15</f>
        <v>0</v>
      </c>
      <c r="AI15" s="75">
        <f>AF15*R15</f>
        <v>16918959.272727273</v>
      </c>
      <c r="AJ15" s="75">
        <f>IF(Q15=31,A15*Z15,(Q15/30)*A15*Z15)</f>
        <v>0</v>
      </c>
      <c r="AK15" s="75">
        <f>IF(Q15=31,AD15,(Q15/30)*AD15)</f>
        <v>4500000</v>
      </c>
      <c r="AL15" s="75">
        <f>IF(Q15=31,AE15,(Q15/30)*AE15)</f>
        <v>6000000</v>
      </c>
      <c r="AM15" s="75">
        <f>(AC15*30/220)*35%*S15</f>
        <v>0</v>
      </c>
      <c r="AN15" s="75">
        <f>AC15*30/220*1.4*T15</f>
        <v>0</v>
      </c>
      <c r="AO15" s="75">
        <f>AC15*U15</f>
        <v>0</v>
      </c>
      <c r="AP15" s="75">
        <f>200000*V15</f>
        <v>4000000</v>
      </c>
      <c r="AQ15" s="75">
        <v>0</v>
      </c>
      <c r="AR15" s="75">
        <v>0</v>
      </c>
      <c r="AS15" s="75">
        <v>0</v>
      </c>
      <c r="AT15" s="80">
        <v>0</v>
      </c>
      <c r="AU15" s="82">
        <f>SUM(AG15:AT15)</f>
        <v>75730519.272727281</v>
      </c>
      <c r="AV15" s="113">
        <f>AU15-(AX15+AP15+AO15+AL15+AK15+AJ15+AT15)</f>
        <v>55929382.923636369</v>
      </c>
      <c r="AW15" s="75">
        <f>AG15+AH15+AK15+AL15+AI15+AN15+AM15+AP15</f>
        <v>75730519.272727281</v>
      </c>
      <c r="AX15" s="75">
        <f>AW15*7%</f>
        <v>5301136.3490909105</v>
      </c>
      <c r="AY15" s="76">
        <f>IF(AV15&lt;=40000000,0,IF(AND(AV15&gt;40000000,AV15&lt;=80000000),(AV15-40000000)*10%,IF(AND(AV15&gt;80000000,AV15&lt;=120000000),4000000+(AV15-80000000)*15%,IF(AND(AV15&gt;120000000,AV15&lt;=180000000),10000000+(AV15-120000000)*20%,IF(AND(AV15&gt;180000000,AV15&lt;=240000000),22000000+(AV15-180000000)*25%,IF(AND(AV15&gt;240000000,AV15&lt;=320000000),37000000+(AV15-240000000)*30%,61000000+(AV15-320000000)*35%))))))</f>
        <v>1592938.2923636371</v>
      </c>
      <c r="AZ15" s="75">
        <v>0</v>
      </c>
      <c r="BA15" s="75">
        <v>0</v>
      </c>
      <c r="BB15" s="75">
        <v>0</v>
      </c>
      <c r="BC15" s="80">
        <v>0</v>
      </c>
      <c r="BD15" s="80">
        <v>0</v>
      </c>
      <c r="BE15" s="80">
        <v>0</v>
      </c>
      <c r="BF15" s="78">
        <v>0</v>
      </c>
      <c r="BG15" s="348">
        <f>SUM(AX15:BF15)</f>
        <v>6894074.6414545476</v>
      </c>
      <c r="BH15" s="188">
        <f>INT(AU15-BG15)</f>
        <v>68836444</v>
      </c>
      <c r="BJ15" s="50">
        <v>12808</v>
      </c>
      <c r="BK15" s="50" t="s">
        <v>3352</v>
      </c>
      <c r="BM15" s="50">
        <f t="shared" si="1"/>
        <v>0</v>
      </c>
    </row>
    <row r="16" spans="1:65" s="50" customFormat="1" ht="24" customHeight="1" x14ac:dyDescent="0.2">
      <c r="A16" s="182">
        <f t="shared" si="0"/>
        <v>2655495</v>
      </c>
      <c r="B16" s="298">
        <v>26</v>
      </c>
      <c r="C16" s="266">
        <v>26</v>
      </c>
      <c r="D16" s="299">
        <v>12809</v>
      </c>
      <c r="E16" s="252" t="s">
        <v>123</v>
      </c>
      <c r="F16" s="253" t="s">
        <v>124</v>
      </c>
      <c r="G16" s="252" t="s">
        <v>87</v>
      </c>
      <c r="H16" s="274" t="s">
        <v>88</v>
      </c>
      <c r="I16" s="294" t="s">
        <v>2519</v>
      </c>
      <c r="J16" s="65" t="s">
        <v>125</v>
      </c>
      <c r="K16" s="65" t="s">
        <v>126</v>
      </c>
      <c r="L16" s="65" t="s">
        <v>88</v>
      </c>
      <c r="M16" s="292" t="s">
        <v>2382</v>
      </c>
      <c r="N16" s="99"/>
      <c r="O16" s="65"/>
      <c r="P16" s="90"/>
      <c r="Q16" s="254">
        <v>30</v>
      </c>
      <c r="R16" s="255">
        <v>55</v>
      </c>
      <c r="S16" s="65">
        <v>0</v>
      </c>
      <c r="T16" s="65">
        <v>0</v>
      </c>
      <c r="U16" s="90">
        <v>0</v>
      </c>
      <c r="V16" s="260">
        <v>20</v>
      </c>
      <c r="W16" s="99">
        <v>0</v>
      </c>
      <c r="X16" s="84">
        <v>0</v>
      </c>
      <c r="Y16" s="99">
        <v>0</v>
      </c>
      <c r="Z16" s="65">
        <v>0</v>
      </c>
      <c r="AA16" s="327">
        <v>1145360</v>
      </c>
      <c r="AB16" s="327">
        <v>0</v>
      </c>
      <c r="AC16" s="328">
        <f>AA16+AB16</f>
        <v>1145360</v>
      </c>
      <c r="AD16" s="75">
        <v>4500000</v>
      </c>
      <c r="AE16" s="75">
        <v>6000000</v>
      </c>
      <c r="AF16" s="338">
        <f>(AC16*30)/220*1.4</f>
        <v>218659.63636363638</v>
      </c>
      <c r="AG16" s="113">
        <f>AA16*Q16</f>
        <v>34360800</v>
      </c>
      <c r="AH16" s="75">
        <f>AB16*Q16</f>
        <v>0</v>
      </c>
      <c r="AI16" s="75">
        <f>AF16*R16</f>
        <v>12026280.000000002</v>
      </c>
      <c r="AJ16" s="75">
        <f>IF(Q16=31,A16*Z16,(Q16/30)*A16*Z16)</f>
        <v>0</v>
      </c>
      <c r="AK16" s="75">
        <f>IF(Q16=31,AD16,(Q16/30)*AD16)</f>
        <v>4500000</v>
      </c>
      <c r="AL16" s="75">
        <f>IF(Q16=31,AE16,(Q16/30)*AE16)</f>
        <v>6000000</v>
      </c>
      <c r="AM16" s="75">
        <f>(AC16*30/220)*35%*S16</f>
        <v>0</v>
      </c>
      <c r="AN16" s="75">
        <f>AC16*30/220*1.4*T16</f>
        <v>0</v>
      </c>
      <c r="AO16" s="75">
        <f>AC16*U16</f>
        <v>0</v>
      </c>
      <c r="AP16" s="75">
        <f>200000*V16</f>
        <v>4000000</v>
      </c>
      <c r="AQ16" s="75">
        <v>0</v>
      </c>
      <c r="AR16" s="75">
        <v>0</v>
      </c>
      <c r="AS16" s="75">
        <v>0</v>
      </c>
      <c r="AT16" s="80">
        <v>0</v>
      </c>
      <c r="AU16" s="82">
        <f>SUM(AG16:AT16)</f>
        <v>60887080</v>
      </c>
      <c r="AV16" s="113">
        <f>AU16-(AX16+AP16+AO16+AL16+AK16+AJ16+AT16)</f>
        <v>42124984.399999999</v>
      </c>
      <c r="AW16" s="75">
        <f>AG16+AH16+AK16+AL16+AI16+AN16+AM16+AP16</f>
        <v>60887080</v>
      </c>
      <c r="AX16" s="75">
        <f>AW16*7%</f>
        <v>4262095.6000000006</v>
      </c>
      <c r="AY16" s="76">
        <f>IF(AV16&lt;=40000000,0,IF(AND(AV16&gt;40000000,AV16&lt;=80000000),(AV16-40000000)*10%,IF(AND(AV16&gt;80000000,AV16&lt;=120000000),4000000+(AV16-80000000)*15%,IF(AND(AV16&gt;120000000,AV16&lt;=180000000),10000000+(AV16-120000000)*20%,IF(AND(AV16&gt;180000000,AV16&lt;=240000000),22000000+(AV16-180000000)*25%,IF(AND(AV16&gt;240000000,AV16&lt;=320000000),37000000+(AV16-240000000)*30%,61000000+(AV16-320000000)*35%))))))</f>
        <v>212498.43999999986</v>
      </c>
      <c r="AZ16" s="75">
        <v>0</v>
      </c>
      <c r="BA16" s="75">
        <v>0</v>
      </c>
      <c r="BB16" s="75">
        <v>0</v>
      </c>
      <c r="BC16" s="80">
        <v>0</v>
      </c>
      <c r="BD16" s="80">
        <v>0</v>
      </c>
      <c r="BE16" s="80">
        <v>0</v>
      </c>
      <c r="BF16" s="78">
        <v>0</v>
      </c>
      <c r="BG16" s="348">
        <f>SUM(AX16:BF16)</f>
        <v>4474594.04</v>
      </c>
      <c r="BH16" s="188">
        <f>INT(AU16-BG16)</f>
        <v>56412485</v>
      </c>
      <c r="BJ16" s="50">
        <v>12809</v>
      </c>
      <c r="BK16" s="50" t="s">
        <v>3353</v>
      </c>
      <c r="BM16" s="50">
        <f t="shared" si="1"/>
        <v>0</v>
      </c>
    </row>
    <row r="17" spans="1:65" s="50" customFormat="1" ht="24" customHeight="1" x14ac:dyDescent="0.2">
      <c r="A17" s="182">
        <f t="shared" si="0"/>
        <v>2655495</v>
      </c>
      <c r="B17" s="298">
        <v>1</v>
      </c>
      <c r="C17" s="266">
        <v>1</v>
      </c>
      <c r="D17" s="299">
        <v>12810</v>
      </c>
      <c r="E17" s="252" t="s">
        <v>127</v>
      </c>
      <c r="F17" s="253" t="s">
        <v>128</v>
      </c>
      <c r="G17" s="252" t="s">
        <v>87</v>
      </c>
      <c r="H17" s="274" t="s">
        <v>88</v>
      </c>
      <c r="I17" s="294" t="s">
        <v>2494</v>
      </c>
      <c r="J17" s="65" t="s">
        <v>129</v>
      </c>
      <c r="K17" s="65" t="s">
        <v>130</v>
      </c>
      <c r="L17" s="65" t="s">
        <v>88</v>
      </c>
      <c r="M17" s="292" t="s">
        <v>2380</v>
      </c>
      <c r="N17" s="99"/>
      <c r="O17" s="65"/>
      <c r="P17" s="90"/>
      <c r="Q17" s="254">
        <v>30</v>
      </c>
      <c r="R17" s="255">
        <v>40</v>
      </c>
      <c r="S17" s="65">
        <v>0</v>
      </c>
      <c r="T17" s="65">
        <v>0</v>
      </c>
      <c r="U17" s="90">
        <v>0</v>
      </c>
      <c r="V17" s="260">
        <v>16</v>
      </c>
      <c r="W17" s="99">
        <v>0</v>
      </c>
      <c r="X17" s="84">
        <v>0</v>
      </c>
      <c r="Y17" s="99">
        <v>1</v>
      </c>
      <c r="Z17" s="65">
        <v>1</v>
      </c>
      <c r="AA17" s="327">
        <v>1477052</v>
      </c>
      <c r="AB17" s="327">
        <v>46667</v>
      </c>
      <c r="AC17" s="328">
        <f>AA17+AB17</f>
        <v>1523719</v>
      </c>
      <c r="AD17" s="75">
        <v>4500000</v>
      </c>
      <c r="AE17" s="75">
        <v>6000000</v>
      </c>
      <c r="AF17" s="338">
        <f>(AC17*30)/220*1.4</f>
        <v>290891.80909090908</v>
      </c>
      <c r="AG17" s="113">
        <f>AA17*Q17</f>
        <v>44311560</v>
      </c>
      <c r="AH17" s="75">
        <f>AB17*Q17</f>
        <v>1400010</v>
      </c>
      <c r="AI17" s="75">
        <f>AF17*R17</f>
        <v>11635672.363636363</v>
      </c>
      <c r="AJ17" s="75">
        <f>IF(Q17=31,A17*Z17,(Q17/30)*A17*Z17)</f>
        <v>2655495</v>
      </c>
      <c r="AK17" s="75">
        <f>IF(Q17=31,AD17,(Q17/30)*AD17)</f>
        <v>4500000</v>
      </c>
      <c r="AL17" s="75">
        <f>IF(Q17=31,AE17,(Q17/30)*AE17)</f>
        <v>6000000</v>
      </c>
      <c r="AM17" s="75">
        <f>(AC17*30/220)*35%*S17</f>
        <v>0</v>
      </c>
      <c r="AN17" s="75">
        <f>AC17*30/220*1.4*T17</f>
        <v>0</v>
      </c>
      <c r="AO17" s="75">
        <f>AC17*U17</f>
        <v>0</v>
      </c>
      <c r="AP17" s="75">
        <f>200000*V17</f>
        <v>3200000</v>
      </c>
      <c r="AQ17" s="75">
        <v>0</v>
      </c>
      <c r="AR17" s="75">
        <v>0</v>
      </c>
      <c r="AS17" s="75">
        <v>0</v>
      </c>
      <c r="AT17" s="80">
        <v>0</v>
      </c>
      <c r="AU17" s="82">
        <f>SUM(AG17:AT17)</f>
        <v>73702737.36363636</v>
      </c>
      <c r="AV17" s="113">
        <f>AU17-(AX17+AP17+AO17+AL17+AK17+AJ17+AT17)</f>
        <v>52373935.398181811</v>
      </c>
      <c r="AW17" s="75">
        <f>AG17+AH17+AK17+AL17+AI17+AN17+AM17+AP17</f>
        <v>71047242.36363636</v>
      </c>
      <c r="AX17" s="75">
        <f>AW17*7%</f>
        <v>4973306.9654545458</v>
      </c>
      <c r="AY17" s="76">
        <f>IF(AV17&lt;=40000000,0,IF(AND(AV17&gt;40000000,AV17&lt;=80000000),(AV17-40000000)*10%,IF(AND(AV17&gt;80000000,AV17&lt;=120000000),4000000+(AV17-80000000)*15%,IF(AND(AV17&gt;120000000,AV17&lt;=180000000),10000000+(AV17-120000000)*20%,IF(AND(AV17&gt;180000000,AV17&lt;=240000000),22000000+(AV17-180000000)*25%,IF(AND(AV17&gt;240000000,AV17&lt;=320000000),37000000+(AV17-240000000)*30%,61000000+(AV17-320000000)*35%))))))</f>
        <v>1237393.5398181812</v>
      </c>
      <c r="AZ17" s="75">
        <v>0</v>
      </c>
      <c r="BA17" s="75">
        <v>0</v>
      </c>
      <c r="BB17" s="75">
        <v>0</v>
      </c>
      <c r="BC17" s="80">
        <v>0</v>
      </c>
      <c r="BD17" s="80">
        <v>0</v>
      </c>
      <c r="BE17" s="80">
        <v>0</v>
      </c>
      <c r="BF17" s="78">
        <v>0</v>
      </c>
      <c r="BG17" s="348">
        <f>SUM(AX17:BF17)</f>
        <v>6210700.5052727275</v>
      </c>
      <c r="BH17" s="188">
        <f>INT(AU17-BG17)</f>
        <v>67492036</v>
      </c>
      <c r="BJ17" s="50">
        <v>12810</v>
      </c>
      <c r="BK17" s="50" t="s">
        <v>3354</v>
      </c>
      <c r="BM17" s="50">
        <f t="shared" si="1"/>
        <v>0</v>
      </c>
    </row>
    <row r="18" spans="1:65" s="50" customFormat="1" ht="24" customHeight="1" x14ac:dyDescent="0.2">
      <c r="A18" s="182">
        <f t="shared" si="0"/>
        <v>2655495</v>
      </c>
      <c r="B18" s="298">
        <v>7</v>
      </c>
      <c r="C18" s="266">
        <v>7</v>
      </c>
      <c r="D18" s="299">
        <v>12811</v>
      </c>
      <c r="E18" s="252" t="s">
        <v>131</v>
      </c>
      <c r="F18" s="253" t="s">
        <v>132</v>
      </c>
      <c r="G18" s="252" t="s">
        <v>87</v>
      </c>
      <c r="H18" s="274" t="s">
        <v>88</v>
      </c>
      <c r="I18" s="294" t="s">
        <v>2500</v>
      </c>
      <c r="J18" s="65" t="s">
        <v>133</v>
      </c>
      <c r="K18" s="65" t="s">
        <v>134</v>
      </c>
      <c r="L18" s="65" t="s">
        <v>88</v>
      </c>
      <c r="M18" s="292" t="s">
        <v>2382</v>
      </c>
      <c r="N18" s="99"/>
      <c r="O18" s="65"/>
      <c r="P18" s="90"/>
      <c r="Q18" s="254">
        <v>30</v>
      </c>
      <c r="R18" s="255">
        <v>96</v>
      </c>
      <c r="S18" s="65">
        <v>0</v>
      </c>
      <c r="T18" s="65">
        <v>0</v>
      </c>
      <c r="U18" s="90">
        <v>0</v>
      </c>
      <c r="V18" s="260">
        <v>24</v>
      </c>
      <c r="W18" s="99">
        <v>0</v>
      </c>
      <c r="X18" s="84">
        <v>0</v>
      </c>
      <c r="Y18" s="99">
        <v>2</v>
      </c>
      <c r="Z18" s="65">
        <v>2</v>
      </c>
      <c r="AA18" s="327">
        <v>1145360</v>
      </c>
      <c r="AB18" s="327">
        <v>46667</v>
      </c>
      <c r="AC18" s="328">
        <f>AA18+AB18</f>
        <v>1192027</v>
      </c>
      <c r="AD18" s="75">
        <v>4500000</v>
      </c>
      <c r="AE18" s="75">
        <v>6000000</v>
      </c>
      <c r="AF18" s="338">
        <f>(AC18*30)/220*1.4</f>
        <v>227568.79090909089</v>
      </c>
      <c r="AG18" s="113">
        <f>AA18*Q18</f>
        <v>34360800</v>
      </c>
      <c r="AH18" s="75">
        <f>AB18*Q18</f>
        <v>1400010</v>
      </c>
      <c r="AI18" s="75">
        <f>AF18*R18</f>
        <v>21846603.927272726</v>
      </c>
      <c r="AJ18" s="75">
        <f>IF(Q18=31,A18*Z18,(Q18/30)*A18*Z18)</f>
        <v>5310990</v>
      </c>
      <c r="AK18" s="75">
        <f>IF(Q18=31,AD18,(Q18/30)*AD18)</f>
        <v>4500000</v>
      </c>
      <c r="AL18" s="75">
        <f>IF(Q18=31,AE18,(Q18/30)*AE18)</f>
        <v>6000000</v>
      </c>
      <c r="AM18" s="75">
        <f>(AC18*30/220)*35%*S18</f>
        <v>0</v>
      </c>
      <c r="AN18" s="75">
        <f>AC18*30/220*1.4*T18</f>
        <v>0</v>
      </c>
      <c r="AO18" s="75">
        <f>AC18*U18</f>
        <v>0</v>
      </c>
      <c r="AP18" s="75">
        <f>200000*V18</f>
        <v>4800000</v>
      </c>
      <c r="AQ18" s="75">
        <v>0</v>
      </c>
      <c r="AR18" s="75">
        <v>0</v>
      </c>
      <c r="AS18" s="75">
        <v>0</v>
      </c>
      <c r="AT18" s="80">
        <v>0</v>
      </c>
      <c r="AU18" s="82">
        <f>SUM(AG18:AT18)</f>
        <v>78218403.927272722</v>
      </c>
      <c r="AV18" s="113">
        <f>AU18-(AX18+AP18+AO18+AL18+AK18+AJ18+AT18)</f>
        <v>52503894.952363633</v>
      </c>
      <c r="AW18" s="75">
        <f>AG18+AH18+AK18+AL18+AI18+AN18+AM18+AP18</f>
        <v>72907413.927272722</v>
      </c>
      <c r="AX18" s="75">
        <f>AW18*7%</f>
        <v>5103518.9749090914</v>
      </c>
      <c r="AY18" s="76">
        <f>IF(AV18&lt;=40000000,0,IF(AND(AV18&gt;40000000,AV18&lt;=80000000),(AV18-40000000)*10%,IF(AND(AV18&gt;80000000,AV18&lt;=120000000),4000000+(AV18-80000000)*15%,IF(AND(AV18&gt;120000000,AV18&lt;=180000000),10000000+(AV18-120000000)*20%,IF(AND(AV18&gt;180000000,AV18&lt;=240000000),22000000+(AV18-180000000)*25%,IF(AND(AV18&gt;240000000,AV18&lt;=320000000),37000000+(AV18-240000000)*30%,61000000+(AV18-320000000)*35%))))))</f>
        <v>1250389.4952363633</v>
      </c>
      <c r="AZ18" s="75">
        <v>0</v>
      </c>
      <c r="BA18" s="75">
        <v>0</v>
      </c>
      <c r="BB18" s="75">
        <v>0</v>
      </c>
      <c r="BC18" s="80">
        <v>0</v>
      </c>
      <c r="BD18" s="80">
        <v>0</v>
      </c>
      <c r="BE18" s="80">
        <v>0</v>
      </c>
      <c r="BF18" s="78">
        <v>0</v>
      </c>
      <c r="BG18" s="348">
        <f>SUM(AX18:BF18)</f>
        <v>6353908.4701454546</v>
      </c>
      <c r="BH18" s="188">
        <f>INT(AU18-BG18)</f>
        <v>71864495</v>
      </c>
      <c r="BJ18" s="50">
        <v>12811</v>
      </c>
      <c r="BK18" s="50" t="s">
        <v>3355</v>
      </c>
      <c r="BM18" s="50">
        <f t="shared" si="1"/>
        <v>0</v>
      </c>
    </row>
    <row r="19" spans="1:65" s="50" customFormat="1" ht="24" customHeight="1" x14ac:dyDescent="0.2">
      <c r="A19" s="182">
        <f t="shared" si="0"/>
        <v>2655495</v>
      </c>
      <c r="B19" s="298">
        <v>345</v>
      </c>
      <c r="C19" s="266">
        <v>109</v>
      </c>
      <c r="D19" s="299">
        <v>12812</v>
      </c>
      <c r="E19" s="242" t="s">
        <v>135</v>
      </c>
      <c r="F19" s="243" t="s">
        <v>136</v>
      </c>
      <c r="G19" s="287" t="s">
        <v>137</v>
      </c>
      <c r="H19" s="274" t="s">
        <v>88</v>
      </c>
      <c r="I19" s="294" t="s">
        <v>2779</v>
      </c>
      <c r="J19" s="65" t="s">
        <v>138</v>
      </c>
      <c r="K19" s="65" t="s">
        <v>139</v>
      </c>
      <c r="L19" s="65" t="s">
        <v>88</v>
      </c>
      <c r="M19" s="292" t="s">
        <v>137</v>
      </c>
      <c r="N19" s="244" t="s">
        <v>2410</v>
      </c>
      <c r="O19" s="65"/>
      <c r="P19" s="90"/>
      <c r="Q19" s="244">
        <v>30</v>
      </c>
      <c r="R19" s="246">
        <v>120</v>
      </c>
      <c r="S19" s="246">
        <v>110</v>
      </c>
      <c r="T19" s="246">
        <v>29.33</v>
      </c>
      <c r="U19" s="90">
        <v>0</v>
      </c>
      <c r="V19" s="262">
        <v>24</v>
      </c>
      <c r="W19" s="99">
        <v>0</v>
      </c>
      <c r="X19" s="84">
        <v>0</v>
      </c>
      <c r="Y19" s="99">
        <v>2</v>
      </c>
      <c r="Z19" s="65">
        <v>1</v>
      </c>
      <c r="AA19" s="319">
        <v>885165</v>
      </c>
      <c r="AB19" s="319">
        <v>46667</v>
      </c>
      <c r="AC19" s="320">
        <f>AA19+AB19</f>
        <v>931832</v>
      </c>
      <c r="AD19" s="75">
        <v>4500000</v>
      </c>
      <c r="AE19" s="75">
        <v>6000000</v>
      </c>
      <c r="AF19" s="338">
        <f>(AC19*30)/220*1.4</f>
        <v>177895.19999999998</v>
      </c>
      <c r="AG19" s="113">
        <f>AA19*Q19</f>
        <v>26554950</v>
      </c>
      <c r="AH19" s="75">
        <f>AB19*Q19</f>
        <v>1400010</v>
      </c>
      <c r="AI19" s="75">
        <f>AF19*R19</f>
        <v>21347423.999999996</v>
      </c>
      <c r="AJ19" s="75">
        <f>IF(Q19=31,A19*Z19,(Q19/30)*A19*Z19)</f>
        <v>2655495</v>
      </c>
      <c r="AK19" s="75">
        <f>IF(Q19=31,AD19,(Q19/30)*AD19)</f>
        <v>4500000</v>
      </c>
      <c r="AL19" s="75">
        <f>IF(Q19=31,AE19,(Q19/30)*AE19)</f>
        <v>6000000</v>
      </c>
      <c r="AM19" s="75">
        <f>(AC19*30/220)*35%*S19</f>
        <v>4892117.9999999991</v>
      </c>
      <c r="AN19" s="75">
        <f>AC19*30/220*1.4*T19</f>
        <v>5217666.2159999991</v>
      </c>
      <c r="AO19" s="75">
        <f>AC19*U19</f>
        <v>0</v>
      </c>
      <c r="AP19" s="75">
        <f>200000*V19</f>
        <v>4800000</v>
      </c>
      <c r="AQ19" s="75">
        <v>0</v>
      </c>
      <c r="AR19" s="75">
        <v>0</v>
      </c>
      <c r="AS19" s="75">
        <v>0</v>
      </c>
      <c r="AT19" s="80">
        <v>0</v>
      </c>
      <c r="AU19" s="82">
        <f>SUM(AG19:AT19)</f>
        <v>77367663.216000006</v>
      </c>
      <c r="AV19" s="113">
        <f>AU19-(AX19+AP19+AO19+AL19+AK19+AJ19+AT19)</f>
        <v>54182316.440880008</v>
      </c>
      <c r="AW19" s="75">
        <f>AG19+AH19+AK19+AL19+AI19+AN19+AM19+AP19</f>
        <v>74712168.215999991</v>
      </c>
      <c r="AX19" s="75">
        <f>AW19*7%</f>
        <v>5229851.7751199994</v>
      </c>
      <c r="AY19" s="76">
        <f>IF(AV19&lt;=40000000,0,IF(AND(AV19&gt;40000000,AV19&lt;=80000000),(AV19-40000000)*10%,IF(AND(AV19&gt;80000000,AV19&lt;=120000000),4000000+(AV19-80000000)*15%,IF(AND(AV19&gt;120000000,AV19&lt;=180000000),10000000+(AV19-120000000)*20%,IF(AND(AV19&gt;180000000,AV19&lt;=240000000),22000000+(AV19-180000000)*25%,IF(AND(AV19&gt;240000000,AV19&lt;=320000000),37000000+(AV19-240000000)*30%,61000000+(AV19-320000000)*35%))))))</f>
        <v>1418231.644088001</v>
      </c>
      <c r="AZ19" s="75">
        <v>0</v>
      </c>
      <c r="BA19" s="75">
        <v>0</v>
      </c>
      <c r="BB19" s="75">
        <v>0</v>
      </c>
      <c r="BC19" s="80">
        <v>0</v>
      </c>
      <c r="BD19" s="80">
        <v>0</v>
      </c>
      <c r="BE19" s="80">
        <v>0</v>
      </c>
      <c r="BF19" s="78">
        <v>0</v>
      </c>
      <c r="BG19" s="348">
        <f>SUM(AX19:BF19)</f>
        <v>6648083.4192080004</v>
      </c>
      <c r="BH19" s="188">
        <f>INT(AU19-BG19)</f>
        <v>70719579</v>
      </c>
      <c r="BJ19" s="50">
        <v>12812</v>
      </c>
      <c r="BK19" s="50" t="s">
        <v>3356</v>
      </c>
      <c r="BM19" s="50">
        <f t="shared" si="1"/>
        <v>0</v>
      </c>
    </row>
    <row r="20" spans="1:65" s="50" customFormat="1" ht="24" customHeight="1" x14ac:dyDescent="0.2">
      <c r="A20" s="182">
        <f t="shared" si="0"/>
        <v>2655495</v>
      </c>
      <c r="B20" s="298">
        <v>21</v>
      </c>
      <c r="C20" s="266">
        <v>21</v>
      </c>
      <c r="D20" s="299">
        <v>12813</v>
      </c>
      <c r="E20" s="252" t="s">
        <v>140</v>
      </c>
      <c r="F20" s="253" t="s">
        <v>141</v>
      </c>
      <c r="G20" s="252" t="s">
        <v>87</v>
      </c>
      <c r="H20" s="274" t="s">
        <v>88</v>
      </c>
      <c r="I20" s="294" t="s">
        <v>2514</v>
      </c>
      <c r="J20" s="65" t="s">
        <v>142</v>
      </c>
      <c r="K20" s="65" t="s">
        <v>143</v>
      </c>
      <c r="L20" s="65" t="s">
        <v>88</v>
      </c>
      <c r="M20" s="292" t="s">
        <v>2382</v>
      </c>
      <c r="N20" s="99"/>
      <c r="O20" s="65"/>
      <c r="P20" s="90"/>
      <c r="Q20" s="254">
        <v>30</v>
      </c>
      <c r="R20" s="255">
        <v>150</v>
      </c>
      <c r="S20" s="65">
        <v>0</v>
      </c>
      <c r="T20" s="65">
        <v>0</v>
      </c>
      <c r="U20" s="90">
        <v>0</v>
      </c>
      <c r="V20" s="260">
        <v>24</v>
      </c>
      <c r="W20" s="99">
        <v>0</v>
      </c>
      <c r="X20" s="84">
        <v>0</v>
      </c>
      <c r="Y20" s="99">
        <v>2</v>
      </c>
      <c r="Z20" s="65">
        <v>2</v>
      </c>
      <c r="AA20" s="327">
        <v>1145360</v>
      </c>
      <c r="AB20" s="327">
        <v>0</v>
      </c>
      <c r="AC20" s="328">
        <f>AA20+AB20</f>
        <v>1145360</v>
      </c>
      <c r="AD20" s="75">
        <v>4500000</v>
      </c>
      <c r="AE20" s="75">
        <v>6000000</v>
      </c>
      <c r="AF20" s="338">
        <f>(AC20*30)/220*1.4</f>
        <v>218659.63636363638</v>
      </c>
      <c r="AG20" s="113">
        <f>AA20*Q20</f>
        <v>34360800</v>
      </c>
      <c r="AH20" s="75">
        <f>AB20*Q20</f>
        <v>0</v>
      </c>
      <c r="AI20" s="75">
        <f>AF20*R20</f>
        <v>32798945.454545457</v>
      </c>
      <c r="AJ20" s="75">
        <f>IF(Q20=31,A20*Z20,(Q20/30)*A20*Z20)</f>
        <v>5310990</v>
      </c>
      <c r="AK20" s="75">
        <f>IF(Q20=31,AD20,(Q20/30)*AD20)</f>
        <v>4500000</v>
      </c>
      <c r="AL20" s="75">
        <f>IF(Q20=31,AE20,(Q20/30)*AE20)</f>
        <v>6000000</v>
      </c>
      <c r="AM20" s="75">
        <f>(AC20*30/220)*35%*S20</f>
        <v>0</v>
      </c>
      <c r="AN20" s="75">
        <f>AC20*30/220*1.4*T20</f>
        <v>0</v>
      </c>
      <c r="AO20" s="75">
        <f>AC20*U20</f>
        <v>0</v>
      </c>
      <c r="AP20" s="75">
        <f>200000*V20</f>
        <v>4800000</v>
      </c>
      <c r="AQ20" s="75">
        <v>0</v>
      </c>
      <c r="AR20" s="75">
        <v>0</v>
      </c>
      <c r="AS20" s="75">
        <v>0</v>
      </c>
      <c r="AT20" s="80">
        <v>0</v>
      </c>
      <c r="AU20" s="82">
        <f>SUM(AG20:AT20)</f>
        <v>87770735.454545453</v>
      </c>
      <c r="AV20" s="113">
        <f>AU20-(AX20+AP20+AO20+AL20+AK20+AJ20+AT20)</f>
        <v>61387563.272727266</v>
      </c>
      <c r="AW20" s="75">
        <f>AG20+AH20+AK20+AL20+AI20+AN20+AM20+AP20</f>
        <v>82459745.454545453</v>
      </c>
      <c r="AX20" s="75">
        <f>AW20*7%</f>
        <v>5772182.1818181826</v>
      </c>
      <c r="AY20" s="76">
        <f>IF(AV20&lt;=40000000,0,IF(AND(AV20&gt;40000000,AV20&lt;=80000000),(AV20-40000000)*10%,IF(AND(AV20&gt;80000000,AV20&lt;=120000000),4000000+(AV20-80000000)*15%,IF(AND(AV20&gt;120000000,AV20&lt;=180000000),10000000+(AV20-120000000)*20%,IF(AND(AV20&gt;180000000,AV20&lt;=240000000),22000000+(AV20-180000000)*25%,IF(AND(AV20&gt;240000000,AV20&lt;=320000000),37000000+(AV20-240000000)*30%,61000000+(AV20-320000000)*35%))))))</f>
        <v>2138756.3272727267</v>
      </c>
      <c r="AZ20" s="75">
        <v>0</v>
      </c>
      <c r="BA20" s="75">
        <v>0</v>
      </c>
      <c r="BB20" s="75">
        <v>0</v>
      </c>
      <c r="BC20" s="80">
        <v>0</v>
      </c>
      <c r="BD20" s="80">
        <v>0</v>
      </c>
      <c r="BE20" s="80">
        <v>0</v>
      </c>
      <c r="BF20" s="78">
        <v>0</v>
      </c>
      <c r="BG20" s="348">
        <f>SUM(AX20:BF20)</f>
        <v>7910938.5090909097</v>
      </c>
      <c r="BH20" s="188">
        <f>INT(AU20-BG20)</f>
        <v>79859796</v>
      </c>
      <c r="BJ20" s="50">
        <v>12813</v>
      </c>
      <c r="BK20" s="50" t="s">
        <v>3357</v>
      </c>
      <c r="BM20" s="50">
        <f t="shared" si="1"/>
        <v>0</v>
      </c>
    </row>
    <row r="21" spans="1:65" s="50" customFormat="1" ht="24" customHeight="1" x14ac:dyDescent="0.2">
      <c r="A21" s="182">
        <f t="shared" si="0"/>
        <v>2655495</v>
      </c>
      <c r="B21" s="298">
        <v>6</v>
      </c>
      <c r="C21" s="266">
        <v>6</v>
      </c>
      <c r="D21" s="299">
        <v>12814</v>
      </c>
      <c r="E21" s="252" t="s">
        <v>144</v>
      </c>
      <c r="F21" s="253" t="s">
        <v>145</v>
      </c>
      <c r="G21" s="252" t="s">
        <v>87</v>
      </c>
      <c r="H21" s="274" t="s">
        <v>88</v>
      </c>
      <c r="I21" s="294" t="s">
        <v>2499</v>
      </c>
      <c r="J21" s="65" t="s">
        <v>146</v>
      </c>
      <c r="K21" s="65" t="s">
        <v>147</v>
      </c>
      <c r="L21" s="65" t="s">
        <v>88</v>
      </c>
      <c r="M21" s="292" t="s">
        <v>2381</v>
      </c>
      <c r="N21" s="99"/>
      <c r="O21" s="65"/>
      <c r="P21" s="90"/>
      <c r="Q21" s="254">
        <v>30</v>
      </c>
      <c r="R21" s="255">
        <v>120</v>
      </c>
      <c r="S21" s="65">
        <v>0</v>
      </c>
      <c r="T21" s="65">
        <v>0</v>
      </c>
      <c r="U21" s="90">
        <v>0</v>
      </c>
      <c r="V21" s="260">
        <v>19</v>
      </c>
      <c r="W21" s="99">
        <v>0</v>
      </c>
      <c r="X21" s="84">
        <v>0</v>
      </c>
      <c r="Y21" s="99">
        <v>0</v>
      </c>
      <c r="Z21" s="65">
        <v>0</v>
      </c>
      <c r="AA21" s="327">
        <v>1311206</v>
      </c>
      <c r="AB21" s="327">
        <v>46667</v>
      </c>
      <c r="AC21" s="328">
        <f>AA21+AB21</f>
        <v>1357873</v>
      </c>
      <c r="AD21" s="75">
        <v>4500000</v>
      </c>
      <c r="AE21" s="75">
        <v>6000000</v>
      </c>
      <c r="AF21" s="338">
        <f>(AC21*30)/220*1.4</f>
        <v>259230.3</v>
      </c>
      <c r="AG21" s="113">
        <f>AA21*Q21</f>
        <v>39336180</v>
      </c>
      <c r="AH21" s="75">
        <f>AB21*Q21</f>
        <v>1400010</v>
      </c>
      <c r="AI21" s="75">
        <f>AF21*R21</f>
        <v>31107636</v>
      </c>
      <c r="AJ21" s="75">
        <f>IF(Q21=31,A21*Z21,(Q21/30)*A21*Z21)</f>
        <v>0</v>
      </c>
      <c r="AK21" s="75">
        <f>IF(Q21=31,AD21,(Q21/30)*AD21)</f>
        <v>4500000</v>
      </c>
      <c r="AL21" s="75">
        <f>IF(Q21=31,AE21,(Q21/30)*AE21)</f>
        <v>6000000</v>
      </c>
      <c r="AM21" s="75">
        <f>(AC21*30/220)*35%*S21</f>
        <v>0</v>
      </c>
      <c r="AN21" s="75">
        <f>AC21*30/220*1.4*T21</f>
        <v>0</v>
      </c>
      <c r="AO21" s="75">
        <f>AC21*U21</f>
        <v>0</v>
      </c>
      <c r="AP21" s="75">
        <f>200000*V21</f>
        <v>3800000</v>
      </c>
      <c r="AQ21" s="75">
        <v>0</v>
      </c>
      <c r="AR21" s="75">
        <v>0</v>
      </c>
      <c r="AS21" s="75">
        <v>0</v>
      </c>
      <c r="AT21" s="80">
        <v>0</v>
      </c>
      <c r="AU21" s="82">
        <f>SUM(AG21:AT21)</f>
        <v>86143826</v>
      </c>
      <c r="AV21" s="113">
        <f>AU21-(AX21+AP21+AO21+AL21+AK21+AJ21+AT21)</f>
        <v>65813758.18</v>
      </c>
      <c r="AW21" s="75">
        <f>AG21+AH21+AK21+AL21+AI21+AN21+AM21+AP21</f>
        <v>86143826</v>
      </c>
      <c r="AX21" s="75">
        <f>AW21*7%</f>
        <v>6030067.8200000003</v>
      </c>
      <c r="AY21" s="76">
        <f>IF(AV21&lt;=40000000,0,IF(AND(AV21&gt;40000000,AV21&lt;=80000000),(AV21-40000000)*10%,IF(AND(AV21&gt;80000000,AV21&lt;=120000000),4000000+(AV21-80000000)*15%,IF(AND(AV21&gt;120000000,AV21&lt;=180000000),10000000+(AV21-120000000)*20%,IF(AND(AV21&gt;180000000,AV21&lt;=240000000),22000000+(AV21-180000000)*25%,IF(AND(AV21&gt;240000000,AV21&lt;=320000000),37000000+(AV21-240000000)*30%,61000000+(AV21-320000000)*35%))))))</f>
        <v>2581375.818</v>
      </c>
      <c r="AZ21" s="75">
        <v>0</v>
      </c>
      <c r="BA21" s="75">
        <v>0</v>
      </c>
      <c r="BB21" s="75">
        <v>0</v>
      </c>
      <c r="BC21" s="80">
        <v>0</v>
      </c>
      <c r="BD21" s="80">
        <v>0</v>
      </c>
      <c r="BE21" s="80">
        <v>0</v>
      </c>
      <c r="BF21" s="78">
        <v>0</v>
      </c>
      <c r="BG21" s="348">
        <f>SUM(AX21:BF21)</f>
        <v>8611443.6380000003</v>
      </c>
      <c r="BH21" s="188">
        <f>INT(AU21-BG21)</f>
        <v>77532382</v>
      </c>
      <c r="BJ21" s="50">
        <v>12814</v>
      </c>
      <c r="BK21" s="50" t="s">
        <v>3358</v>
      </c>
      <c r="BM21" s="50">
        <f t="shared" si="1"/>
        <v>0</v>
      </c>
    </row>
    <row r="22" spans="1:65" s="50" customFormat="1" ht="24" customHeight="1" x14ac:dyDescent="0.2">
      <c r="A22" s="182">
        <f t="shared" si="0"/>
        <v>2655495</v>
      </c>
      <c r="B22" s="298">
        <v>2</v>
      </c>
      <c r="C22" s="266">
        <v>2</v>
      </c>
      <c r="D22" s="299">
        <v>12815</v>
      </c>
      <c r="E22" s="252" t="s">
        <v>148</v>
      </c>
      <c r="F22" s="253" t="s">
        <v>149</v>
      </c>
      <c r="G22" s="252" t="s">
        <v>87</v>
      </c>
      <c r="H22" s="274" t="s">
        <v>88</v>
      </c>
      <c r="I22" s="294" t="s">
        <v>2495</v>
      </c>
      <c r="J22" s="65">
        <v>492246734</v>
      </c>
      <c r="K22" s="65" t="s">
        <v>150</v>
      </c>
      <c r="L22" s="65" t="s">
        <v>88</v>
      </c>
      <c r="M22" s="292" t="s">
        <v>2380</v>
      </c>
      <c r="N22" s="99"/>
      <c r="O22" s="65"/>
      <c r="P22" s="90"/>
      <c r="Q22" s="254">
        <v>30</v>
      </c>
      <c r="R22" s="255">
        <v>120</v>
      </c>
      <c r="S22" s="65">
        <v>0</v>
      </c>
      <c r="T22" s="65">
        <v>0</v>
      </c>
      <c r="U22" s="90">
        <v>0</v>
      </c>
      <c r="V22" s="260">
        <v>24</v>
      </c>
      <c r="W22" s="99">
        <v>0</v>
      </c>
      <c r="X22" s="84">
        <v>0</v>
      </c>
      <c r="Y22" s="99">
        <v>2</v>
      </c>
      <c r="Z22" s="65">
        <v>1</v>
      </c>
      <c r="AA22" s="327">
        <v>1477052</v>
      </c>
      <c r="AB22" s="327">
        <v>46667</v>
      </c>
      <c r="AC22" s="328">
        <f>AA22+AB22</f>
        <v>1523719</v>
      </c>
      <c r="AD22" s="75">
        <v>4500000</v>
      </c>
      <c r="AE22" s="75">
        <v>6000000</v>
      </c>
      <c r="AF22" s="338">
        <f>(AC22*30)/220*1.4</f>
        <v>290891.80909090908</v>
      </c>
      <c r="AG22" s="113">
        <f>AA22*Q22</f>
        <v>44311560</v>
      </c>
      <c r="AH22" s="75">
        <f>AB22*Q22</f>
        <v>1400010</v>
      </c>
      <c r="AI22" s="75">
        <f>AF22*R22</f>
        <v>34907017.090909094</v>
      </c>
      <c r="AJ22" s="75">
        <f>IF(Q22=31,A22*Z22,(Q22/30)*A22*Z22)</f>
        <v>2655495</v>
      </c>
      <c r="AK22" s="75">
        <f>IF(Q22=31,AD22,(Q22/30)*AD22)</f>
        <v>4500000</v>
      </c>
      <c r="AL22" s="75">
        <f>IF(Q22=31,AE22,(Q22/30)*AE22)</f>
        <v>6000000</v>
      </c>
      <c r="AM22" s="75">
        <f>(AC22*30/220)*35%*S22</f>
        <v>0</v>
      </c>
      <c r="AN22" s="75">
        <f>AC22*30/220*1.4*T22</f>
        <v>0</v>
      </c>
      <c r="AO22" s="75">
        <f>AC22*U22</f>
        <v>0</v>
      </c>
      <c r="AP22" s="75">
        <f>200000*V22</f>
        <v>4800000</v>
      </c>
      <c r="AQ22" s="75">
        <v>0</v>
      </c>
      <c r="AR22" s="75">
        <v>0</v>
      </c>
      <c r="AS22" s="75">
        <v>0</v>
      </c>
      <c r="AT22" s="80">
        <v>0</v>
      </c>
      <c r="AU22" s="82">
        <f>SUM(AG22:AT22)</f>
        <v>98574082.090909094</v>
      </c>
      <c r="AV22" s="113">
        <f>AU22-(AX22+AP22+AO22+AL22+AK22+AJ22+AT22)</f>
        <v>73904285.99454546</v>
      </c>
      <c r="AW22" s="75">
        <f>AG22+AH22+AK22+AL22+AI22+AN22+AM22+AP22</f>
        <v>95918587.090909094</v>
      </c>
      <c r="AX22" s="75">
        <f>AW22*7%</f>
        <v>6714301.0963636376</v>
      </c>
      <c r="AY22" s="76">
        <f>IF(AV22&lt;=40000000,0,IF(AND(AV22&gt;40000000,AV22&lt;=80000000),(AV22-40000000)*10%,IF(AND(AV22&gt;80000000,AV22&lt;=120000000),4000000+(AV22-80000000)*15%,IF(AND(AV22&gt;120000000,AV22&lt;=180000000),10000000+(AV22-120000000)*20%,IF(AND(AV22&gt;180000000,AV22&lt;=240000000),22000000+(AV22-180000000)*25%,IF(AND(AV22&gt;240000000,AV22&lt;=320000000),37000000+(AV22-240000000)*30%,61000000+(AV22-320000000)*35%))))))</f>
        <v>3390428.5994545463</v>
      </c>
      <c r="AZ22" s="75">
        <v>0</v>
      </c>
      <c r="BA22" s="75">
        <v>0</v>
      </c>
      <c r="BB22" s="75">
        <v>0</v>
      </c>
      <c r="BC22" s="80">
        <v>0</v>
      </c>
      <c r="BD22" s="80">
        <v>0</v>
      </c>
      <c r="BE22" s="80">
        <v>0</v>
      </c>
      <c r="BF22" s="78">
        <v>0</v>
      </c>
      <c r="BG22" s="348">
        <f>SUM(AX22:BF22)</f>
        <v>10104729.695818184</v>
      </c>
      <c r="BH22" s="188">
        <f>INT(AU22-BG22)</f>
        <v>88469352</v>
      </c>
      <c r="BJ22" s="50">
        <v>12815</v>
      </c>
      <c r="BK22" s="50" t="s">
        <v>3359</v>
      </c>
      <c r="BM22" s="50">
        <f t="shared" si="1"/>
        <v>0</v>
      </c>
    </row>
    <row r="23" spans="1:65" s="50" customFormat="1" ht="24" customHeight="1" x14ac:dyDescent="0.2">
      <c r="A23" s="182">
        <f t="shared" si="0"/>
        <v>2655495</v>
      </c>
      <c r="B23" s="298">
        <v>29</v>
      </c>
      <c r="C23" s="266">
        <v>29</v>
      </c>
      <c r="D23" s="299">
        <v>12816</v>
      </c>
      <c r="E23" s="252" t="s">
        <v>85</v>
      </c>
      <c r="F23" s="253" t="s">
        <v>151</v>
      </c>
      <c r="G23" s="252" t="s">
        <v>87</v>
      </c>
      <c r="H23" s="274" t="s">
        <v>88</v>
      </c>
      <c r="I23" s="290" t="s">
        <v>2522</v>
      </c>
      <c r="J23" s="67" t="s">
        <v>152</v>
      </c>
      <c r="K23" s="67" t="s">
        <v>153</v>
      </c>
      <c r="L23" s="67" t="s">
        <v>88</v>
      </c>
      <c r="M23" s="288" t="s">
        <v>2380</v>
      </c>
      <c r="N23" s="101"/>
      <c r="O23" s="67"/>
      <c r="P23" s="92"/>
      <c r="Q23" s="254">
        <v>30</v>
      </c>
      <c r="R23" s="255">
        <v>100</v>
      </c>
      <c r="S23" s="65">
        <v>0</v>
      </c>
      <c r="T23" s="65">
        <v>0</v>
      </c>
      <c r="U23" s="90">
        <v>0</v>
      </c>
      <c r="V23" s="260">
        <v>18</v>
      </c>
      <c r="W23" s="99">
        <v>0</v>
      </c>
      <c r="X23" s="84">
        <v>0</v>
      </c>
      <c r="Y23" s="99">
        <v>0</v>
      </c>
      <c r="Z23" s="65">
        <v>0</v>
      </c>
      <c r="AA23" s="327">
        <v>1477052</v>
      </c>
      <c r="AB23" s="327">
        <v>0</v>
      </c>
      <c r="AC23" s="328">
        <f>AA23+AB23</f>
        <v>1477052</v>
      </c>
      <c r="AD23" s="75">
        <v>4500000</v>
      </c>
      <c r="AE23" s="75">
        <v>6000000</v>
      </c>
      <c r="AF23" s="338">
        <f>(AC23*30)/220*1.4</f>
        <v>281982.65454545454</v>
      </c>
      <c r="AG23" s="113">
        <f>AA23*Q23</f>
        <v>44311560</v>
      </c>
      <c r="AH23" s="75">
        <f>AB23*Q23</f>
        <v>0</v>
      </c>
      <c r="AI23" s="75">
        <f>AF23*R23</f>
        <v>28198265.454545453</v>
      </c>
      <c r="AJ23" s="75">
        <f>IF(Q23=31,A23*Z23,(Q23/30)*A23*Z23)</f>
        <v>0</v>
      </c>
      <c r="AK23" s="75">
        <f>IF(Q23=31,AD23,(Q23/30)*AD23)</f>
        <v>4500000</v>
      </c>
      <c r="AL23" s="75">
        <f>IF(Q23=31,AE23,(Q23/30)*AE23)</f>
        <v>6000000</v>
      </c>
      <c r="AM23" s="75">
        <f>(AC23*30/220)*35%*S23</f>
        <v>0</v>
      </c>
      <c r="AN23" s="75">
        <f>AC23*30/220*1.4*T23</f>
        <v>0</v>
      </c>
      <c r="AO23" s="75">
        <f>AC23*U23</f>
        <v>0</v>
      </c>
      <c r="AP23" s="75">
        <f>200000*V23</f>
        <v>3600000</v>
      </c>
      <c r="AQ23" s="75">
        <v>0</v>
      </c>
      <c r="AR23" s="75">
        <v>0</v>
      </c>
      <c r="AS23" s="75">
        <v>0</v>
      </c>
      <c r="AT23" s="80">
        <v>0</v>
      </c>
      <c r="AU23" s="82">
        <f>SUM(AG23:AT23)</f>
        <v>86609825.454545453</v>
      </c>
      <c r="AV23" s="113">
        <f>AU23-(AX23+AP23+AO23+AL23+AK23+AJ23+AT23)</f>
        <v>66447137.672727272</v>
      </c>
      <c r="AW23" s="75">
        <f>AG23+AH23+AK23+AL23+AI23+AN23+AM23+AP23</f>
        <v>86609825.454545453</v>
      </c>
      <c r="AX23" s="75">
        <f>AW23*7%</f>
        <v>6062687.7818181822</v>
      </c>
      <c r="AY23" s="76">
        <f>IF(AV23&lt;=40000000,0,IF(AND(AV23&gt;40000000,AV23&lt;=80000000),(AV23-40000000)*10%,IF(AND(AV23&gt;80000000,AV23&lt;=120000000),4000000+(AV23-80000000)*15%,IF(AND(AV23&gt;120000000,AV23&lt;=180000000),10000000+(AV23-120000000)*20%,IF(AND(AV23&gt;180000000,AV23&lt;=240000000),22000000+(AV23-180000000)*25%,IF(AND(AV23&gt;240000000,AV23&lt;=320000000),37000000+(AV23-240000000)*30%,61000000+(AV23-320000000)*35%))))))</f>
        <v>2644713.7672727276</v>
      </c>
      <c r="AZ23" s="75">
        <v>0</v>
      </c>
      <c r="BA23" s="75">
        <v>0</v>
      </c>
      <c r="BB23" s="75">
        <v>0</v>
      </c>
      <c r="BC23" s="80">
        <v>0</v>
      </c>
      <c r="BD23" s="80">
        <v>0</v>
      </c>
      <c r="BE23" s="80">
        <v>0</v>
      </c>
      <c r="BF23" s="78">
        <v>0</v>
      </c>
      <c r="BG23" s="348">
        <f>SUM(AX23:BF23)</f>
        <v>8707401.5490909107</v>
      </c>
      <c r="BH23" s="188">
        <f>INT(AU23-BG23)</f>
        <v>77902423</v>
      </c>
      <c r="BJ23" s="50">
        <v>12816</v>
      </c>
      <c r="BK23" s="50" t="s">
        <v>3360</v>
      </c>
      <c r="BM23" s="50">
        <f t="shared" si="1"/>
        <v>0</v>
      </c>
    </row>
    <row r="24" spans="1:65" s="50" customFormat="1" ht="24" customHeight="1" x14ac:dyDescent="0.2">
      <c r="A24" s="182">
        <f t="shared" si="0"/>
        <v>2655495</v>
      </c>
      <c r="B24" s="298">
        <v>30</v>
      </c>
      <c r="C24" s="266">
        <v>30</v>
      </c>
      <c r="D24" s="299">
        <v>12817</v>
      </c>
      <c r="E24" s="252" t="s">
        <v>154</v>
      </c>
      <c r="F24" s="253" t="s">
        <v>155</v>
      </c>
      <c r="G24" s="252" t="s">
        <v>87</v>
      </c>
      <c r="H24" s="274" t="s">
        <v>88</v>
      </c>
      <c r="I24" s="294" t="s">
        <v>2523</v>
      </c>
      <c r="J24" s="65" t="s">
        <v>156</v>
      </c>
      <c r="K24" s="65" t="s">
        <v>157</v>
      </c>
      <c r="L24" s="65" t="s">
        <v>88</v>
      </c>
      <c r="M24" s="292" t="s">
        <v>2382</v>
      </c>
      <c r="N24" s="99"/>
      <c r="O24" s="65"/>
      <c r="P24" s="90"/>
      <c r="Q24" s="254">
        <v>30</v>
      </c>
      <c r="R24" s="255">
        <v>120</v>
      </c>
      <c r="S24" s="65">
        <v>0</v>
      </c>
      <c r="T24" s="65">
        <v>0</v>
      </c>
      <c r="U24" s="90">
        <v>0</v>
      </c>
      <c r="V24" s="260">
        <v>22</v>
      </c>
      <c r="W24" s="99">
        <v>0</v>
      </c>
      <c r="X24" s="84">
        <v>0</v>
      </c>
      <c r="Y24" s="99">
        <v>0</v>
      </c>
      <c r="Z24" s="65">
        <v>0</v>
      </c>
      <c r="AA24" s="327">
        <v>1145360</v>
      </c>
      <c r="AB24" s="327">
        <v>0</v>
      </c>
      <c r="AC24" s="328">
        <f>AA24+AB24</f>
        <v>1145360</v>
      </c>
      <c r="AD24" s="75">
        <v>4500000</v>
      </c>
      <c r="AE24" s="75">
        <v>6000000</v>
      </c>
      <c r="AF24" s="338">
        <f>(AC24*30)/220*1.4</f>
        <v>218659.63636363638</v>
      </c>
      <c r="AG24" s="113">
        <f>AA24*Q24</f>
        <v>34360800</v>
      </c>
      <c r="AH24" s="75">
        <f>AB24*Q24</f>
        <v>0</v>
      </c>
      <c r="AI24" s="75">
        <f>AF24*R24</f>
        <v>26239156.363636367</v>
      </c>
      <c r="AJ24" s="75">
        <f>IF(Q24=31,A24*Z24,(Q24/30)*A24*Z24)</f>
        <v>0</v>
      </c>
      <c r="AK24" s="75">
        <f>IF(Q24=31,AD24,(Q24/30)*AD24)</f>
        <v>4500000</v>
      </c>
      <c r="AL24" s="75">
        <f>IF(Q24=31,AE24,(Q24/30)*AE24)</f>
        <v>6000000</v>
      </c>
      <c r="AM24" s="75">
        <f>(AC24*30/220)*35%*S24</f>
        <v>0</v>
      </c>
      <c r="AN24" s="75">
        <f>AC24*30/220*1.4*T24</f>
        <v>0</v>
      </c>
      <c r="AO24" s="75">
        <f>AC24*U24</f>
        <v>0</v>
      </c>
      <c r="AP24" s="75">
        <f>200000*V24</f>
        <v>4400000</v>
      </c>
      <c r="AQ24" s="75">
        <v>0</v>
      </c>
      <c r="AR24" s="75">
        <v>0</v>
      </c>
      <c r="AS24" s="75">
        <v>0</v>
      </c>
      <c r="AT24" s="80">
        <v>0</v>
      </c>
      <c r="AU24" s="82">
        <f>SUM(AG24:AT24)</f>
        <v>75499956.363636374</v>
      </c>
      <c r="AV24" s="113">
        <f>AU24-(AX24+AP24+AO24+AL24+AK24+AJ24+AT24)</f>
        <v>55314959.418181829</v>
      </c>
      <c r="AW24" s="75">
        <f>AG24+AH24+AK24+AL24+AI24+AN24+AM24+AP24</f>
        <v>75499956.363636374</v>
      </c>
      <c r="AX24" s="75">
        <f>AW24*7%</f>
        <v>5284996.9454545472</v>
      </c>
      <c r="AY24" s="76">
        <f>IF(AV24&lt;=40000000,0,IF(AND(AV24&gt;40000000,AV24&lt;=80000000),(AV24-40000000)*10%,IF(AND(AV24&gt;80000000,AV24&lt;=120000000),4000000+(AV24-80000000)*15%,IF(AND(AV24&gt;120000000,AV24&lt;=180000000),10000000+(AV24-120000000)*20%,IF(AND(AV24&gt;180000000,AV24&lt;=240000000),22000000+(AV24-180000000)*25%,IF(AND(AV24&gt;240000000,AV24&lt;=320000000),37000000+(AV24-240000000)*30%,61000000+(AV24-320000000)*35%))))))</f>
        <v>1531495.9418181831</v>
      </c>
      <c r="AZ24" s="75">
        <v>0</v>
      </c>
      <c r="BA24" s="75">
        <v>0</v>
      </c>
      <c r="BB24" s="75">
        <v>0</v>
      </c>
      <c r="BC24" s="80">
        <v>0</v>
      </c>
      <c r="BD24" s="80">
        <v>0</v>
      </c>
      <c r="BE24" s="80">
        <v>0</v>
      </c>
      <c r="BF24" s="78">
        <v>0</v>
      </c>
      <c r="BG24" s="348">
        <f>SUM(AX24:BF24)</f>
        <v>6816492.8872727305</v>
      </c>
      <c r="BH24" s="188">
        <f>INT(AU24-BG24)</f>
        <v>68683463</v>
      </c>
      <c r="BJ24" s="50">
        <v>12817</v>
      </c>
      <c r="BK24" s="50" t="s">
        <v>3361</v>
      </c>
      <c r="BM24" s="50">
        <f t="shared" si="1"/>
        <v>0</v>
      </c>
    </row>
    <row r="25" spans="1:65" s="50" customFormat="1" ht="24" customHeight="1" x14ac:dyDescent="0.2">
      <c r="A25" s="182">
        <f t="shared" si="0"/>
        <v>2655495</v>
      </c>
      <c r="B25" s="298">
        <v>19</v>
      </c>
      <c r="C25" s="266">
        <v>19</v>
      </c>
      <c r="D25" s="299">
        <v>12818</v>
      </c>
      <c r="E25" s="252" t="s">
        <v>158</v>
      </c>
      <c r="F25" s="253" t="s">
        <v>159</v>
      </c>
      <c r="G25" s="252" t="s">
        <v>87</v>
      </c>
      <c r="H25" s="274" t="s">
        <v>88</v>
      </c>
      <c r="I25" s="290" t="s">
        <v>2512</v>
      </c>
      <c r="J25" s="67" t="s">
        <v>160</v>
      </c>
      <c r="K25" s="67" t="s">
        <v>161</v>
      </c>
      <c r="L25" s="67" t="s">
        <v>88</v>
      </c>
      <c r="M25" s="288" t="s">
        <v>2380</v>
      </c>
      <c r="N25" s="101"/>
      <c r="O25" s="67"/>
      <c r="P25" s="92"/>
      <c r="Q25" s="254">
        <v>30</v>
      </c>
      <c r="R25" s="255">
        <v>23</v>
      </c>
      <c r="S25" s="65">
        <v>0</v>
      </c>
      <c r="T25" s="65">
        <v>0</v>
      </c>
      <c r="U25" s="90">
        <v>0</v>
      </c>
      <c r="V25" s="260">
        <v>19</v>
      </c>
      <c r="W25" s="99">
        <v>0</v>
      </c>
      <c r="X25" s="84">
        <v>0</v>
      </c>
      <c r="Y25" s="99">
        <v>0</v>
      </c>
      <c r="Z25" s="65">
        <v>0</v>
      </c>
      <c r="AA25" s="327">
        <v>1477052</v>
      </c>
      <c r="AB25" s="327">
        <v>0</v>
      </c>
      <c r="AC25" s="328">
        <f>AA25+AB25</f>
        <v>1477052</v>
      </c>
      <c r="AD25" s="75">
        <v>4500000</v>
      </c>
      <c r="AE25" s="75">
        <v>6000000</v>
      </c>
      <c r="AF25" s="338">
        <f>(AC25*30)/220*1.4</f>
        <v>281982.65454545454</v>
      </c>
      <c r="AG25" s="113">
        <f>AA25*Q25</f>
        <v>44311560</v>
      </c>
      <c r="AH25" s="75">
        <f>AB25*Q25</f>
        <v>0</v>
      </c>
      <c r="AI25" s="75">
        <f>AF25*R25</f>
        <v>6485601.0545454547</v>
      </c>
      <c r="AJ25" s="75">
        <f>IF(Q25=31,A25*Z25,(Q25/30)*A25*Z25)</f>
        <v>0</v>
      </c>
      <c r="AK25" s="75">
        <f>IF(Q25=31,AD25,(Q25/30)*AD25)</f>
        <v>4500000</v>
      </c>
      <c r="AL25" s="75">
        <f>IF(Q25=31,AE25,(Q25/30)*AE25)</f>
        <v>6000000</v>
      </c>
      <c r="AM25" s="75">
        <f>(AC25*30/220)*35%*S25</f>
        <v>0</v>
      </c>
      <c r="AN25" s="75">
        <f>AC25*30/220*1.4*T25</f>
        <v>0</v>
      </c>
      <c r="AO25" s="75">
        <f>AC25*U25</f>
        <v>0</v>
      </c>
      <c r="AP25" s="75">
        <f>200000*V25</f>
        <v>3800000</v>
      </c>
      <c r="AQ25" s="75">
        <v>0</v>
      </c>
      <c r="AR25" s="75">
        <v>0</v>
      </c>
      <c r="AS25" s="75">
        <v>0</v>
      </c>
      <c r="AT25" s="80">
        <v>0</v>
      </c>
      <c r="AU25" s="82">
        <f>SUM(AG25:AT25)</f>
        <v>65097161.054545455</v>
      </c>
      <c r="AV25" s="113">
        <f>AU25-(AX25+AP25+AO25+AL25+AK25+AJ25+AT25)</f>
        <v>46240359.780727275</v>
      </c>
      <c r="AW25" s="75">
        <f>AG25+AH25+AK25+AL25+AI25+AN25+AM25+AP25</f>
        <v>65097161.054545455</v>
      </c>
      <c r="AX25" s="75">
        <f>AW25*7%</f>
        <v>4556801.2738181818</v>
      </c>
      <c r="AY25" s="76">
        <f>IF(AV25&lt;=40000000,0,IF(AND(AV25&gt;40000000,AV25&lt;=80000000),(AV25-40000000)*10%,IF(AND(AV25&gt;80000000,AV25&lt;=120000000),4000000+(AV25-80000000)*15%,IF(AND(AV25&gt;120000000,AV25&lt;=180000000),10000000+(AV25-120000000)*20%,IF(AND(AV25&gt;180000000,AV25&lt;=240000000),22000000+(AV25-180000000)*25%,IF(AND(AV25&gt;240000000,AV25&lt;=320000000),37000000+(AV25-240000000)*30%,61000000+(AV25-320000000)*35%))))))</f>
        <v>624035.97807272745</v>
      </c>
      <c r="AZ25" s="75">
        <v>0</v>
      </c>
      <c r="BA25" s="75">
        <v>0</v>
      </c>
      <c r="BB25" s="75">
        <v>0</v>
      </c>
      <c r="BC25" s="80">
        <v>0</v>
      </c>
      <c r="BD25" s="80">
        <v>0</v>
      </c>
      <c r="BE25" s="80">
        <v>0</v>
      </c>
      <c r="BF25" s="78">
        <v>0</v>
      </c>
      <c r="BG25" s="348">
        <f>SUM(AX25:BF25)</f>
        <v>5180837.2518909089</v>
      </c>
      <c r="BH25" s="188">
        <f>INT(AU25-BG25)</f>
        <v>59916323</v>
      </c>
      <c r="BJ25" s="50">
        <v>12818</v>
      </c>
      <c r="BK25" s="50" t="s">
        <v>3362</v>
      </c>
      <c r="BM25" s="50">
        <f t="shared" si="1"/>
        <v>0</v>
      </c>
    </row>
    <row r="26" spans="1:65" s="50" customFormat="1" ht="24" customHeight="1" x14ac:dyDescent="0.2">
      <c r="A26" s="182">
        <f t="shared" si="0"/>
        <v>2655495</v>
      </c>
      <c r="B26" s="298">
        <v>14</v>
      </c>
      <c r="C26" s="266">
        <v>14</v>
      </c>
      <c r="D26" s="299">
        <v>14032</v>
      </c>
      <c r="E26" s="252" t="s">
        <v>162</v>
      </c>
      <c r="F26" s="253" t="s">
        <v>163</v>
      </c>
      <c r="G26" s="252" t="s">
        <v>87</v>
      </c>
      <c r="H26" s="274" t="s">
        <v>88</v>
      </c>
      <c r="I26" s="290" t="s">
        <v>2507</v>
      </c>
      <c r="J26" s="67" t="s">
        <v>164</v>
      </c>
      <c r="K26" s="67" t="s">
        <v>165</v>
      </c>
      <c r="L26" s="67" t="s">
        <v>88</v>
      </c>
      <c r="M26" s="288" t="s">
        <v>2383</v>
      </c>
      <c r="N26" s="101"/>
      <c r="O26" s="67"/>
      <c r="P26" s="92"/>
      <c r="Q26" s="254">
        <v>30</v>
      </c>
      <c r="R26" s="255">
        <v>50</v>
      </c>
      <c r="S26" s="65">
        <v>0</v>
      </c>
      <c r="T26" s="65">
        <v>0</v>
      </c>
      <c r="U26" s="90">
        <v>0</v>
      </c>
      <c r="V26" s="260">
        <v>17</v>
      </c>
      <c r="W26" s="99">
        <v>0</v>
      </c>
      <c r="X26" s="84">
        <v>0</v>
      </c>
      <c r="Y26" s="99">
        <v>0</v>
      </c>
      <c r="Z26" s="65">
        <v>0</v>
      </c>
      <c r="AA26" s="327">
        <v>1642901</v>
      </c>
      <c r="AB26" s="327">
        <v>46667</v>
      </c>
      <c r="AC26" s="328">
        <f>AA26+AB26</f>
        <v>1689568</v>
      </c>
      <c r="AD26" s="75">
        <v>4500000</v>
      </c>
      <c r="AE26" s="75">
        <v>6000000</v>
      </c>
      <c r="AF26" s="338">
        <f>(AC26*30)/220*1.4</f>
        <v>322553.89090909087</v>
      </c>
      <c r="AG26" s="113">
        <f>AA26*Q26</f>
        <v>49287030</v>
      </c>
      <c r="AH26" s="75">
        <f>AB26*Q26</f>
        <v>1400010</v>
      </c>
      <c r="AI26" s="75">
        <f>AF26*R26</f>
        <v>16127694.545454543</v>
      </c>
      <c r="AJ26" s="75">
        <f>IF(Q26=31,A26*Z26,(Q26/30)*A26*Z26)</f>
        <v>0</v>
      </c>
      <c r="AK26" s="75">
        <f>IF(Q26=31,AD26,(Q26/30)*AD26)</f>
        <v>4500000</v>
      </c>
      <c r="AL26" s="75">
        <f>IF(Q26=31,AE26,(Q26/30)*AE26)</f>
        <v>6000000</v>
      </c>
      <c r="AM26" s="75">
        <f>(AC26*30/220)*35%*S26</f>
        <v>0</v>
      </c>
      <c r="AN26" s="75">
        <f>AC26*30/220*1.4*T26</f>
        <v>0</v>
      </c>
      <c r="AO26" s="75">
        <f>AC26*U26</f>
        <v>0</v>
      </c>
      <c r="AP26" s="75">
        <f>200000*V26</f>
        <v>3400000</v>
      </c>
      <c r="AQ26" s="75">
        <v>0</v>
      </c>
      <c r="AR26" s="75">
        <v>0</v>
      </c>
      <c r="AS26" s="75">
        <v>0</v>
      </c>
      <c r="AT26" s="80">
        <v>0</v>
      </c>
      <c r="AU26" s="82">
        <f>SUM(AG26:AT26)</f>
        <v>80714734.545454547</v>
      </c>
      <c r="AV26" s="113">
        <f>AU26-(AX26+AP26+AO26+AL26+AK26+AJ26+AT26)</f>
        <v>61164703.127272725</v>
      </c>
      <c r="AW26" s="75">
        <f>AG26+AH26+AK26+AL26+AI26+AN26+AM26+AP26</f>
        <v>80714734.545454547</v>
      </c>
      <c r="AX26" s="75">
        <f>AW26*7%</f>
        <v>5650031.4181818189</v>
      </c>
      <c r="AY26" s="76">
        <f>IF(AV26&lt;=40000000,0,IF(AND(AV26&gt;40000000,AV26&lt;=80000000),(AV26-40000000)*10%,IF(AND(AV26&gt;80000000,AV26&lt;=120000000),4000000+(AV26-80000000)*15%,IF(AND(AV26&gt;120000000,AV26&lt;=180000000),10000000+(AV26-120000000)*20%,IF(AND(AV26&gt;180000000,AV26&lt;=240000000),22000000+(AV26-180000000)*25%,IF(AND(AV26&gt;240000000,AV26&lt;=320000000),37000000+(AV26-240000000)*30%,61000000+(AV26-320000000)*35%))))))</f>
        <v>2116470.3127272725</v>
      </c>
      <c r="AZ26" s="75">
        <v>0</v>
      </c>
      <c r="BA26" s="75">
        <v>0</v>
      </c>
      <c r="BB26" s="75">
        <v>0</v>
      </c>
      <c r="BC26" s="80">
        <v>0</v>
      </c>
      <c r="BD26" s="80">
        <v>0</v>
      </c>
      <c r="BE26" s="80">
        <v>0</v>
      </c>
      <c r="BF26" s="78">
        <v>0</v>
      </c>
      <c r="BG26" s="348">
        <f>SUM(AX26:BF26)</f>
        <v>7766501.7309090914</v>
      </c>
      <c r="BH26" s="188">
        <f>INT(AU26-BG26)</f>
        <v>72948232</v>
      </c>
      <c r="BJ26" s="50">
        <v>14032</v>
      </c>
      <c r="BK26" s="50" t="s">
        <v>163</v>
      </c>
      <c r="BM26" s="50">
        <f t="shared" si="1"/>
        <v>0</v>
      </c>
    </row>
    <row r="27" spans="1:65" s="50" customFormat="1" ht="24" customHeight="1" x14ac:dyDescent="0.2">
      <c r="A27" s="182">
        <f t="shared" si="0"/>
        <v>2655495</v>
      </c>
      <c r="B27" s="298">
        <v>4</v>
      </c>
      <c r="C27" s="266">
        <v>4</v>
      </c>
      <c r="D27" s="299">
        <v>12820</v>
      </c>
      <c r="E27" s="252" t="s">
        <v>166</v>
      </c>
      <c r="F27" s="253" t="s">
        <v>167</v>
      </c>
      <c r="G27" s="252" t="s">
        <v>87</v>
      </c>
      <c r="H27" s="274" t="s">
        <v>88</v>
      </c>
      <c r="I27" s="353" t="s">
        <v>2497</v>
      </c>
      <c r="J27" s="68" t="s">
        <v>168</v>
      </c>
      <c r="K27" s="68" t="s">
        <v>169</v>
      </c>
      <c r="L27" s="68" t="s">
        <v>88</v>
      </c>
      <c r="M27" s="303" t="s">
        <v>2380</v>
      </c>
      <c r="N27" s="100"/>
      <c r="O27" s="68"/>
      <c r="P27" s="91"/>
      <c r="Q27" s="254">
        <v>30</v>
      </c>
      <c r="R27" s="255">
        <v>65</v>
      </c>
      <c r="S27" s="65">
        <v>0</v>
      </c>
      <c r="T27" s="65">
        <v>0</v>
      </c>
      <c r="U27" s="90">
        <v>0</v>
      </c>
      <c r="V27" s="260">
        <v>20</v>
      </c>
      <c r="W27" s="99">
        <v>0</v>
      </c>
      <c r="X27" s="84">
        <v>0</v>
      </c>
      <c r="Y27" s="99">
        <v>0</v>
      </c>
      <c r="Z27" s="65">
        <v>0</v>
      </c>
      <c r="AA27" s="327">
        <v>1477052</v>
      </c>
      <c r="AB27" s="327">
        <v>46667</v>
      </c>
      <c r="AC27" s="328">
        <f>AA27+AB27</f>
        <v>1523719</v>
      </c>
      <c r="AD27" s="75">
        <v>4500000</v>
      </c>
      <c r="AE27" s="75">
        <v>6000000</v>
      </c>
      <c r="AF27" s="338">
        <f>(AC27*30)/220*1.4</f>
        <v>290891.80909090908</v>
      </c>
      <c r="AG27" s="113">
        <f>AA27*Q27</f>
        <v>44311560</v>
      </c>
      <c r="AH27" s="75">
        <f>AB27*Q27</f>
        <v>1400010</v>
      </c>
      <c r="AI27" s="75">
        <f>AF27*R27</f>
        <v>18907967.59090909</v>
      </c>
      <c r="AJ27" s="75">
        <f>IF(Q27=31,A27*Z27,(Q27/30)*A27*Z27)</f>
        <v>0</v>
      </c>
      <c r="AK27" s="75">
        <f>IF(Q27=31,AD27,(Q27/30)*AD27)</f>
        <v>4500000</v>
      </c>
      <c r="AL27" s="75">
        <f>IF(Q27=31,AE27,(Q27/30)*AE27)</f>
        <v>6000000</v>
      </c>
      <c r="AM27" s="75">
        <f>(AC27*30/220)*35%*S27</f>
        <v>0</v>
      </c>
      <c r="AN27" s="75">
        <f>AC27*30/220*1.4*T27</f>
        <v>0</v>
      </c>
      <c r="AO27" s="75">
        <f>AC27*U27</f>
        <v>0</v>
      </c>
      <c r="AP27" s="75">
        <f>200000*V27</f>
        <v>4000000</v>
      </c>
      <c r="AQ27" s="75">
        <v>0</v>
      </c>
      <c r="AR27" s="75">
        <v>0</v>
      </c>
      <c r="AS27" s="75">
        <v>0</v>
      </c>
      <c r="AT27" s="80">
        <v>0</v>
      </c>
      <c r="AU27" s="82">
        <f>SUM(AG27:AT27)</f>
        <v>79119537.590909094</v>
      </c>
      <c r="AV27" s="113">
        <f>AU27-(AX27+AP27+AO27+AL27+AK27+AJ27+AT27)</f>
        <v>59081169.959545456</v>
      </c>
      <c r="AW27" s="75">
        <f>AG27+AH27+AK27+AL27+AI27+AN27+AM27+AP27</f>
        <v>79119537.590909094</v>
      </c>
      <c r="AX27" s="75">
        <f>AW27*7%</f>
        <v>5538367.6313636368</v>
      </c>
      <c r="AY27" s="76">
        <f>IF(AV27&lt;=40000000,0,IF(AND(AV27&gt;40000000,AV27&lt;=80000000),(AV27-40000000)*10%,IF(AND(AV27&gt;80000000,AV27&lt;=120000000),4000000+(AV27-80000000)*15%,IF(AND(AV27&gt;120000000,AV27&lt;=180000000),10000000+(AV27-120000000)*20%,IF(AND(AV27&gt;180000000,AV27&lt;=240000000),22000000+(AV27-180000000)*25%,IF(AND(AV27&gt;240000000,AV27&lt;=320000000),37000000+(AV27-240000000)*30%,61000000+(AV27-320000000)*35%))))))</f>
        <v>1908116.9959545457</v>
      </c>
      <c r="AZ27" s="75">
        <v>0</v>
      </c>
      <c r="BA27" s="75">
        <v>0</v>
      </c>
      <c r="BB27" s="75">
        <v>0</v>
      </c>
      <c r="BC27" s="80">
        <v>0</v>
      </c>
      <c r="BD27" s="80">
        <v>0</v>
      </c>
      <c r="BE27" s="80">
        <v>0</v>
      </c>
      <c r="BF27" s="78">
        <v>0</v>
      </c>
      <c r="BG27" s="348">
        <f>SUM(AX27:BF27)</f>
        <v>7446484.627318183</v>
      </c>
      <c r="BH27" s="188">
        <f>INT(AU27-BG27)</f>
        <v>71673052</v>
      </c>
      <c r="BJ27" s="50">
        <v>12820</v>
      </c>
      <c r="BK27" s="50" t="s">
        <v>167</v>
      </c>
      <c r="BM27" s="50">
        <f t="shared" si="1"/>
        <v>0</v>
      </c>
    </row>
    <row r="28" spans="1:65" s="50" customFormat="1" ht="24" customHeight="1" x14ac:dyDescent="0.2">
      <c r="A28" s="182">
        <f t="shared" si="0"/>
        <v>2655495</v>
      </c>
      <c r="B28" s="298">
        <v>10</v>
      </c>
      <c r="C28" s="266">
        <v>10</v>
      </c>
      <c r="D28" s="299">
        <v>12821</v>
      </c>
      <c r="E28" s="252" t="s">
        <v>170</v>
      </c>
      <c r="F28" s="253" t="s">
        <v>171</v>
      </c>
      <c r="G28" s="252" t="s">
        <v>87</v>
      </c>
      <c r="H28" s="274" t="s">
        <v>88</v>
      </c>
      <c r="I28" s="294" t="s">
        <v>2503</v>
      </c>
      <c r="J28" s="65" t="s">
        <v>172</v>
      </c>
      <c r="K28" s="65" t="s">
        <v>173</v>
      </c>
      <c r="L28" s="65" t="s">
        <v>88</v>
      </c>
      <c r="M28" s="292" t="s">
        <v>2380</v>
      </c>
      <c r="N28" s="99"/>
      <c r="O28" s="65"/>
      <c r="P28" s="90"/>
      <c r="Q28" s="254">
        <v>30</v>
      </c>
      <c r="R28" s="255">
        <v>46</v>
      </c>
      <c r="S28" s="65">
        <v>0</v>
      </c>
      <c r="T28" s="65">
        <v>0</v>
      </c>
      <c r="U28" s="90">
        <v>0</v>
      </c>
      <c r="V28" s="260">
        <v>18</v>
      </c>
      <c r="W28" s="99">
        <v>0</v>
      </c>
      <c r="X28" s="84">
        <v>0</v>
      </c>
      <c r="Y28" s="99">
        <v>0</v>
      </c>
      <c r="Z28" s="65">
        <v>0</v>
      </c>
      <c r="AA28" s="327">
        <v>1477052</v>
      </c>
      <c r="AB28" s="327">
        <v>46667</v>
      </c>
      <c r="AC28" s="328">
        <f>AA28+AB28</f>
        <v>1523719</v>
      </c>
      <c r="AD28" s="75">
        <v>4500000</v>
      </c>
      <c r="AE28" s="75">
        <v>6000000</v>
      </c>
      <c r="AF28" s="338">
        <f>(AC28*30)/220*1.4</f>
        <v>290891.80909090908</v>
      </c>
      <c r="AG28" s="113">
        <f>AA28*Q28</f>
        <v>44311560</v>
      </c>
      <c r="AH28" s="75">
        <f>AB28*Q28</f>
        <v>1400010</v>
      </c>
      <c r="AI28" s="75">
        <f>AF28*R28</f>
        <v>13381023.218181819</v>
      </c>
      <c r="AJ28" s="75">
        <f>IF(Q28=31,A28*Z28,(Q28/30)*A28*Z28)</f>
        <v>0</v>
      </c>
      <c r="AK28" s="75">
        <f>IF(Q28=31,AD28,(Q28/30)*AD28)</f>
        <v>4500000</v>
      </c>
      <c r="AL28" s="75">
        <f>IF(Q28=31,AE28,(Q28/30)*AE28)</f>
        <v>6000000</v>
      </c>
      <c r="AM28" s="75">
        <f>(AC28*30/220)*35%*S28</f>
        <v>0</v>
      </c>
      <c r="AN28" s="75">
        <f>AC28*30/220*1.4*T28</f>
        <v>0</v>
      </c>
      <c r="AO28" s="75">
        <f>AC28*U28</f>
        <v>0</v>
      </c>
      <c r="AP28" s="75">
        <f>200000*V28</f>
        <v>3600000</v>
      </c>
      <c r="AQ28" s="75">
        <v>0</v>
      </c>
      <c r="AR28" s="75">
        <v>0</v>
      </c>
      <c r="AS28" s="75">
        <v>0</v>
      </c>
      <c r="AT28" s="80">
        <v>0</v>
      </c>
      <c r="AU28" s="82">
        <f>SUM(AG28:AT28)</f>
        <v>73192593.218181819</v>
      </c>
      <c r="AV28" s="113">
        <f>AU28-(AX28+AP28+AO28+AL28+AK28+AJ28+AT28)</f>
        <v>53969111.692909092</v>
      </c>
      <c r="AW28" s="75">
        <f>AG28+AH28+AK28+AL28+AI28+AN28+AM28+AP28</f>
        <v>73192593.218181819</v>
      </c>
      <c r="AX28" s="75">
        <f>AW28*7%</f>
        <v>5123481.5252727279</v>
      </c>
      <c r="AY28" s="76">
        <f>IF(AV28&lt;=40000000,0,IF(AND(AV28&gt;40000000,AV28&lt;=80000000),(AV28-40000000)*10%,IF(AND(AV28&gt;80000000,AV28&lt;=120000000),4000000+(AV28-80000000)*15%,IF(AND(AV28&gt;120000000,AV28&lt;=180000000),10000000+(AV28-120000000)*20%,IF(AND(AV28&gt;180000000,AV28&lt;=240000000),22000000+(AV28-180000000)*25%,IF(AND(AV28&gt;240000000,AV28&lt;=320000000),37000000+(AV28-240000000)*30%,61000000+(AV28-320000000)*35%))))))</f>
        <v>1396911.1692909093</v>
      </c>
      <c r="AZ28" s="75">
        <v>0</v>
      </c>
      <c r="BA28" s="75">
        <v>0</v>
      </c>
      <c r="BB28" s="75">
        <v>0</v>
      </c>
      <c r="BC28" s="80">
        <v>0</v>
      </c>
      <c r="BD28" s="80">
        <v>0</v>
      </c>
      <c r="BE28" s="80">
        <v>0</v>
      </c>
      <c r="BF28" s="78">
        <v>0</v>
      </c>
      <c r="BG28" s="348">
        <f>SUM(AX28:BF28)</f>
        <v>6520392.6945636375</v>
      </c>
      <c r="BH28" s="188">
        <f>INT(AU28-BG28)</f>
        <v>66672200</v>
      </c>
      <c r="BJ28" s="50">
        <v>12821</v>
      </c>
      <c r="BK28" s="50" t="s">
        <v>3364</v>
      </c>
      <c r="BM28" s="50">
        <f t="shared" si="1"/>
        <v>0</v>
      </c>
    </row>
    <row r="29" spans="1:65" s="50" customFormat="1" ht="24" customHeight="1" x14ac:dyDescent="0.2">
      <c r="A29" s="182">
        <f t="shared" si="0"/>
        <v>2655495</v>
      </c>
      <c r="B29" s="298">
        <v>3</v>
      </c>
      <c r="C29" s="266">
        <v>3</v>
      </c>
      <c r="D29" s="299">
        <v>12822</v>
      </c>
      <c r="E29" s="252" t="s">
        <v>140</v>
      </c>
      <c r="F29" s="253" t="s">
        <v>174</v>
      </c>
      <c r="G29" s="252" t="s">
        <v>87</v>
      </c>
      <c r="H29" s="274" t="s">
        <v>88</v>
      </c>
      <c r="I29" s="294" t="s">
        <v>2496</v>
      </c>
      <c r="J29" s="65" t="s">
        <v>175</v>
      </c>
      <c r="K29" s="65" t="s">
        <v>176</v>
      </c>
      <c r="L29" s="65" t="s">
        <v>88</v>
      </c>
      <c r="M29" s="292" t="s">
        <v>2380</v>
      </c>
      <c r="N29" s="99"/>
      <c r="O29" s="65"/>
      <c r="P29" s="90"/>
      <c r="Q29" s="254">
        <v>30</v>
      </c>
      <c r="R29" s="255">
        <v>75</v>
      </c>
      <c r="S29" s="65">
        <v>0</v>
      </c>
      <c r="T29" s="65">
        <v>0</v>
      </c>
      <c r="U29" s="90">
        <v>0</v>
      </c>
      <c r="V29" s="260">
        <v>17</v>
      </c>
      <c r="W29" s="99">
        <v>0</v>
      </c>
      <c r="X29" s="84">
        <v>0</v>
      </c>
      <c r="Y29" s="99">
        <v>0</v>
      </c>
      <c r="Z29" s="65">
        <v>0</v>
      </c>
      <c r="AA29" s="327">
        <v>1477052</v>
      </c>
      <c r="AB29" s="327">
        <v>46667</v>
      </c>
      <c r="AC29" s="328">
        <f>AA29+AB29</f>
        <v>1523719</v>
      </c>
      <c r="AD29" s="75">
        <v>4500000</v>
      </c>
      <c r="AE29" s="75">
        <v>6000000</v>
      </c>
      <c r="AF29" s="338">
        <f>(AC29*30)/220*1.4</f>
        <v>290891.80909090908</v>
      </c>
      <c r="AG29" s="113">
        <f>AA29*Q29</f>
        <v>44311560</v>
      </c>
      <c r="AH29" s="75">
        <f>AB29*Q29</f>
        <v>1400010</v>
      </c>
      <c r="AI29" s="75">
        <f>AF29*R29</f>
        <v>21816885.68181818</v>
      </c>
      <c r="AJ29" s="75">
        <f>IF(Q29=31,A29*Z29,(Q29/30)*A29*Z29)</f>
        <v>0</v>
      </c>
      <c r="AK29" s="75">
        <f>IF(Q29=31,AD29,(Q29/30)*AD29)</f>
        <v>4500000</v>
      </c>
      <c r="AL29" s="75">
        <f>IF(Q29=31,AE29,(Q29/30)*AE29)</f>
        <v>6000000</v>
      </c>
      <c r="AM29" s="75">
        <f>(AC29*30/220)*35%*S29</f>
        <v>0</v>
      </c>
      <c r="AN29" s="75">
        <f>AC29*30/220*1.4*T29</f>
        <v>0</v>
      </c>
      <c r="AO29" s="75">
        <f>AC29*U29</f>
        <v>0</v>
      </c>
      <c r="AP29" s="75">
        <f>200000*V29</f>
        <v>3400000</v>
      </c>
      <c r="AQ29" s="75">
        <v>0</v>
      </c>
      <c r="AR29" s="75">
        <v>0</v>
      </c>
      <c r="AS29" s="75">
        <v>0</v>
      </c>
      <c r="AT29" s="80">
        <v>0</v>
      </c>
      <c r="AU29" s="82">
        <f>SUM(AG29:AT29)</f>
        <v>81428455.681818187</v>
      </c>
      <c r="AV29" s="113">
        <f>AU29-(AX29+AP29+AO29+AL29+AK29+AJ29+AT29)</f>
        <v>61828463.784090914</v>
      </c>
      <c r="AW29" s="75">
        <f>AG29+AH29+AK29+AL29+AI29+AN29+AM29+AP29</f>
        <v>81428455.681818187</v>
      </c>
      <c r="AX29" s="75">
        <f>AW29*7%</f>
        <v>5699991.8977272734</v>
      </c>
      <c r="AY29" s="76">
        <f>IF(AV29&lt;=40000000,0,IF(AND(AV29&gt;40000000,AV29&lt;=80000000),(AV29-40000000)*10%,IF(AND(AV29&gt;80000000,AV29&lt;=120000000),4000000+(AV29-80000000)*15%,IF(AND(AV29&gt;120000000,AV29&lt;=180000000),10000000+(AV29-120000000)*20%,IF(AND(AV29&gt;180000000,AV29&lt;=240000000),22000000+(AV29-180000000)*25%,IF(AND(AV29&gt;240000000,AV29&lt;=320000000),37000000+(AV29-240000000)*30%,61000000+(AV29-320000000)*35%))))))</f>
        <v>2182846.3784090914</v>
      </c>
      <c r="AZ29" s="75">
        <v>0</v>
      </c>
      <c r="BA29" s="75">
        <v>0</v>
      </c>
      <c r="BB29" s="75">
        <v>0</v>
      </c>
      <c r="BC29" s="80">
        <v>0</v>
      </c>
      <c r="BD29" s="80">
        <v>0</v>
      </c>
      <c r="BE29" s="80">
        <v>0</v>
      </c>
      <c r="BF29" s="78">
        <v>0</v>
      </c>
      <c r="BG29" s="348">
        <f>SUM(AX29:BF29)</f>
        <v>7882838.2761363648</v>
      </c>
      <c r="BH29" s="188">
        <f>INT(AU29-BG29)</f>
        <v>73545617</v>
      </c>
      <c r="BJ29" s="50">
        <v>12822</v>
      </c>
      <c r="BK29" s="50" t="s">
        <v>3365</v>
      </c>
      <c r="BM29" s="50">
        <f t="shared" si="1"/>
        <v>0</v>
      </c>
    </row>
    <row r="30" spans="1:65" s="50" customFormat="1" ht="24" customHeight="1" x14ac:dyDescent="0.2">
      <c r="A30" s="182">
        <f t="shared" si="0"/>
        <v>2655495</v>
      </c>
      <c r="B30" s="298">
        <v>22</v>
      </c>
      <c r="C30" s="266">
        <v>22</v>
      </c>
      <c r="D30" s="299">
        <v>12823</v>
      </c>
      <c r="E30" s="252" t="s">
        <v>177</v>
      </c>
      <c r="F30" s="253" t="s">
        <v>178</v>
      </c>
      <c r="G30" s="252" t="s">
        <v>87</v>
      </c>
      <c r="H30" s="274" t="s">
        <v>88</v>
      </c>
      <c r="I30" s="294" t="s">
        <v>2515</v>
      </c>
      <c r="J30" s="65">
        <v>2990393617</v>
      </c>
      <c r="K30" s="65" t="s">
        <v>179</v>
      </c>
      <c r="L30" s="65" t="s">
        <v>88</v>
      </c>
      <c r="M30" s="292" t="s">
        <v>2380</v>
      </c>
      <c r="N30" s="99"/>
      <c r="O30" s="65"/>
      <c r="P30" s="90"/>
      <c r="Q30" s="254">
        <v>30</v>
      </c>
      <c r="R30" s="255">
        <v>165</v>
      </c>
      <c r="S30" s="65">
        <v>0</v>
      </c>
      <c r="T30" s="65">
        <v>0</v>
      </c>
      <c r="U30" s="90">
        <v>0</v>
      </c>
      <c r="V30" s="260">
        <v>24</v>
      </c>
      <c r="W30" s="99">
        <v>0</v>
      </c>
      <c r="X30" s="84">
        <v>0</v>
      </c>
      <c r="Y30" s="99">
        <v>1</v>
      </c>
      <c r="Z30" s="65">
        <v>1</v>
      </c>
      <c r="AA30" s="327">
        <v>1477052</v>
      </c>
      <c r="AB30" s="327">
        <v>46667</v>
      </c>
      <c r="AC30" s="328">
        <f>AA30+AB30</f>
        <v>1523719</v>
      </c>
      <c r="AD30" s="75">
        <v>4500000</v>
      </c>
      <c r="AE30" s="75">
        <v>6000000</v>
      </c>
      <c r="AF30" s="338">
        <f>(AC30*30)/220*1.4</f>
        <v>290891.80909090908</v>
      </c>
      <c r="AG30" s="113">
        <f>AA30*Q30</f>
        <v>44311560</v>
      </c>
      <c r="AH30" s="75">
        <f>AB30*Q30</f>
        <v>1400010</v>
      </c>
      <c r="AI30" s="75">
        <f>AF30*R30</f>
        <v>47997148.5</v>
      </c>
      <c r="AJ30" s="75">
        <f>IF(Q30=31,A30*Z30,(Q30/30)*A30*Z30)</f>
        <v>2655495</v>
      </c>
      <c r="AK30" s="75">
        <f>IF(Q30=31,AD30,(Q30/30)*AD30)</f>
        <v>4500000</v>
      </c>
      <c r="AL30" s="75">
        <f>IF(Q30=31,AE30,(Q30/30)*AE30)</f>
        <v>6000000</v>
      </c>
      <c r="AM30" s="75">
        <f>(AC30*30/220)*35%*S30</f>
        <v>0</v>
      </c>
      <c r="AN30" s="75">
        <f>AC30*30/220*1.4*T30</f>
        <v>0</v>
      </c>
      <c r="AO30" s="75">
        <f>AC30*U30</f>
        <v>0</v>
      </c>
      <c r="AP30" s="75">
        <f>200000*V30</f>
        <v>4800000</v>
      </c>
      <c r="AQ30" s="75">
        <v>0</v>
      </c>
      <c r="AR30" s="75">
        <v>0</v>
      </c>
      <c r="AS30" s="75">
        <v>0</v>
      </c>
      <c r="AT30" s="80">
        <v>0</v>
      </c>
      <c r="AU30" s="82">
        <f>SUM(AG30:AT30)</f>
        <v>111664213.5</v>
      </c>
      <c r="AV30" s="113">
        <f>AU30-(AX30+AP30+AO30+AL30+AK30+AJ30+AT30)</f>
        <v>86078108.204999998</v>
      </c>
      <c r="AW30" s="75">
        <f>AG30+AH30+AK30+AL30+AI30+AN30+AM30+AP30</f>
        <v>109008718.5</v>
      </c>
      <c r="AX30" s="75">
        <f>AW30*7%</f>
        <v>7630610.2950000009</v>
      </c>
      <c r="AY30" s="76">
        <f>IF(AV30&lt;=40000000,0,IF(AND(AV30&gt;40000000,AV30&lt;=80000000),(AV30-40000000)*10%,IF(AND(AV30&gt;80000000,AV30&lt;=120000000),4000000+(AV30-80000000)*15%,IF(AND(AV30&gt;120000000,AV30&lt;=180000000),10000000+(AV30-120000000)*20%,IF(AND(AV30&gt;180000000,AV30&lt;=240000000),22000000+(AV30-180000000)*25%,IF(AND(AV30&gt;240000000,AV30&lt;=320000000),37000000+(AV30-240000000)*30%,61000000+(AV30-320000000)*35%))))))</f>
        <v>4911716.2307500001</v>
      </c>
      <c r="AZ30" s="75">
        <v>0</v>
      </c>
      <c r="BA30" s="75">
        <v>0</v>
      </c>
      <c r="BB30" s="75">
        <v>0</v>
      </c>
      <c r="BC30" s="80">
        <v>0</v>
      </c>
      <c r="BD30" s="80">
        <v>0</v>
      </c>
      <c r="BE30" s="80">
        <v>0</v>
      </c>
      <c r="BF30" s="78">
        <v>0</v>
      </c>
      <c r="BG30" s="348">
        <f>SUM(AX30:BF30)</f>
        <v>12542326.52575</v>
      </c>
      <c r="BH30" s="188">
        <f>INT(AU30-BG30)</f>
        <v>99121886</v>
      </c>
      <c r="BJ30" s="50">
        <v>12823</v>
      </c>
      <c r="BK30" s="50" t="s">
        <v>3366</v>
      </c>
      <c r="BM30" s="50">
        <f t="shared" si="1"/>
        <v>0</v>
      </c>
    </row>
    <row r="31" spans="1:65" s="50" customFormat="1" ht="24" customHeight="1" x14ac:dyDescent="0.2">
      <c r="A31" s="182">
        <f t="shared" si="0"/>
        <v>2655495</v>
      </c>
      <c r="B31" s="298">
        <v>5</v>
      </c>
      <c r="C31" s="266">
        <v>5</v>
      </c>
      <c r="D31" s="299">
        <v>12824</v>
      </c>
      <c r="E31" s="252" t="s">
        <v>119</v>
      </c>
      <c r="F31" s="253" t="s">
        <v>180</v>
      </c>
      <c r="G31" s="252" t="s">
        <v>87</v>
      </c>
      <c r="H31" s="274" t="s">
        <v>88</v>
      </c>
      <c r="I31" s="294" t="s">
        <v>2498</v>
      </c>
      <c r="J31" s="65" t="s">
        <v>181</v>
      </c>
      <c r="K31" s="65" t="s">
        <v>182</v>
      </c>
      <c r="L31" s="65" t="s">
        <v>88</v>
      </c>
      <c r="M31" s="292" t="s">
        <v>2380</v>
      </c>
      <c r="N31" s="99"/>
      <c r="O31" s="65"/>
      <c r="P31" s="90"/>
      <c r="Q31" s="254">
        <v>30</v>
      </c>
      <c r="R31" s="255">
        <v>46</v>
      </c>
      <c r="S31" s="65">
        <v>0</v>
      </c>
      <c r="T31" s="65">
        <v>0</v>
      </c>
      <c r="U31" s="90">
        <v>0</v>
      </c>
      <c r="V31" s="260">
        <v>15</v>
      </c>
      <c r="W31" s="99">
        <v>0</v>
      </c>
      <c r="X31" s="84">
        <v>0</v>
      </c>
      <c r="Y31" s="99">
        <v>0</v>
      </c>
      <c r="Z31" s="65">
        <v>0</v>
      </c>
      <c r="AA31" s="327">
        <v>1477052</v>
      </c>
      <c r="AB31" s="327">
        <v>46667</v>
      </c>
      <c r="AC31" s="328">
        <f>AA31+AB31</f>
        <v>1523719</v>
      </c>
      <c r="AD31" s="75">
        <v>4500000</v>
      </c>
      <c r="AE31" s="75">
        <v>6000000</v>
      </c>
      <c r="AF31" s="338">
        <f>(AC31*30)/220*1.4</f>
        <v>290891.80909090908</v>
      </c>
      <c r="AG31" s="113">
        <f>AA31*Q31</f>
        <v>44311560</v>
      </c>
      <c r="AH31" s="75">
        <f>AB31*Q31</f>
        <v>1400010</v>
      </c>
      <c r="AI31" s="75">
        <f>AF31*R31</f>
        <v>13381023.218181819</v>
      </c>
      <c r="AJ31" s="75">
        <f>IF(Q31=31,A31*Z31,(Q31/30)*A31*Z31)</f>
        <v>0</v>
      </c>
      <c r="AK31" s="75">
        <f>IF(Q31=31,AD31,(Q31/30)*AD31)</f>
        <v>4500000</v>
      </c>
      <c r="AL31" s="75">
        <f>IF(Q31=31,AE31,(Q31/30)*AE31)</f>
        <v>6000000</v>
      </c>
      <c r="AM31" s="75">
        <f>(AC31*30/220)*35%*S31</f>
        <v>0</v>
      </c>
      <c r="AN31" s="75">
        <f>AC31*30/220*1.4*T31</f>
        <v>0</v>
      </c>
      <c r="AO31" s="75">
        <f>AC31*U31</f>
        <v>0</v>
      </c>
      <c r="AP31" s="75">
        <f>200000*V31</f>
        <v>3000000</v>
      </c>
      <c r="AQ31" s="75">
        <v>0</v>
      </c>
      <c r="AR31" s="75">
        <v>0</v>
      </c>
      <c r="AS31" s="75">
        <v>0</v>
      </c>
      <c r="AT31" s="80">
        <v>0</v>
      </c>
      <c r="AU31" s="82">
        <f>SUM(AG31:AT31)</f>
        <v>72592593.218181819</v>
      </c>
      <c r="AV31" s="113">
        <f>AU31-(AX31+AP31+AO31+AL31+AK31+AJ31+AT31)</f>
        <v>54011111.692909092</v>
      </c>
      <c r="AW31" s="75">
        <f>AG31+AH31+AK31+AL31+AI31+AN31+AM31+AP31</f>
        <v>72592593.218181819</v>
      </c>
      <c r="AX31" s="75">
        <f>AW31*7%</f>
        <v>5081481.5252727279</v>
      </c>
      <c r="AY31" s="76">
        <f>IF(AV31&lt;=40000000,0,IF(AND(AV31&gt;40000000,AV31&lt;=80000000),(AV31-40000000)*10%,IF(AND(AV31&gt;80000000,AV31&lt;=120000000),4000000+(AV31-80000000)*15%,IF(AND(AV31&gt;120000000,AV31&lt;=180000000),10000000+(AV31-120000000)*20%,IF(AND(AV31&gt;180000000,AV31&lt;=240000000),22000000+(AV31-180000000)*25%,IF(AND(AV31&gt;240000000,AV31&lt;=320000000),37000000+(AV31-240000000)*30%,61000000+(AV31-320000000)*35%))))))</f>
        <v>1401111.1692909093</v>
      </c>
      <c r="AZ31" s="75">
        <v>0</v>
      </c>
      <c r="BA31" s="75">
        <v>0</v>
      </c>
      <c r="BB31" s="75">
        <v>0</v>
      </c>
      <c r="BC31" s="80">
        <v>0</v>
      </c>
      <c r="BD31" s="80">
        <v>0</v>
      </c>
      <c r="BE31" s="80">
        <v>0</v>
      </c>
      <c r="BF31" s="78">
        <v>0</v>
      </c>
      <c r="BG31" s="348">
        <f>SUM(AX31:BF31)</f>
        <v>6482592.6945636375</v>
      </c>
      <c r="BH31" s="188">
        <f>INT(AU31-BG31)</f>
        <v>66110000</v>
      </c>
      <c r="BJ31" s="50">
        <v>12824</v>
      </c>
      <c r="BK31" s="50" t="s">
        <v>3367</v>
      </c>
      <c r="BM31" s="50">
        <f t="shared" si="1"/>
        <v>0</v>
      </c>
    </row>
    <row r="32" spans="1:65" s="50" customFormat="1" ht="24" customHeight="1" x14ac:dyDescent="0.2">
      <c r="A32" s="182">
        <f t="shared" si="0"/>
        <v>2655495</v>
      </c>
      <c r="B32" s="298">
        <v>16</v>
      </c>
      <c r="C32" s="266">
        <v>16</v>
      </c>
      <c r="D32" s="299">
        <v>12825</v>
      </c>
      <c r="E32" s="252" t="s">
        <v>183</v>
      </c>
      <c r="F32" s="253" t="s">
        <v>184</v>
      </c>
      <c r="G32" s="252" t="s">
        <v>87</v>
      </c>
      <c r="H32" s="274" t="s">
        <v>88</v>
      </c>
      <c r="I32" s="290" t="s">
        <v>2509</v>
      </c>
      <c r="J32" s="67" t="s">
        <v>185</v>
      </c>
      <c r="K32" s="67" t="s">
        <v>186</v>
      </c>
      <c r="L32" s="67" t="s">
        <v>88</v>
      </c>
      <c r="M32" s="288" t="s">
        <v>2383</v>
      </c>
      <c r="N32" s="101"/>
      <c r="O32" s="67"/>
      <c r="P32" s="92"/>
      <c r="Q32" s="254">
        <v>30</v>
      </c>
      <c r="R32" s="255">
        <v>30</v>
      </c>
      <c r="S32" s="65">
        <v>0</v>
      </c>
      <c r="T32" s="65">
        <v>0</v>
      </c>
      <c r="U32" s="90">
        <v>0</v>
      </c>
      <c r="V32" s="260">
        <v>19</v>
      </c>
      <c r="W32" s="99">
        <v>0</v>
      </c>
      <c r="X32" s="84">
        <v>0</v>
      </c>
      <c r="Y32" s="99">
        <v>0</v>
      </c>
      <c r="Z32" s="65">
        <v>0</v>
      </c>
      <c r="AA32" s="327">
        <v>1642901</v>
      </c>
      <c r="AB32" s="327">
        <v>46667</v>
      </c>
      <c r="AC32" s="328">
        <f>AA32+AB32</f>
        <v>1689568</v>
      </c>
      <c r="AD32" s="75">
        <v>4500000</v>
      </c>
      <c r="AE32" s="75">
        <v>6000000</v>
      </c>
      <c r="AF32" s="338">
        <f>(AC32*30)/220*1.4</f>
        <v>322553.89090909087</v>
      </c>
      <c r="AG32" s="113">
        <f>AA32*Q32</f>
        <v>49287030</v>
      </c>
      <c r="AH32" s="75">
        <f>AB32*Q32</f>
        <v>1400010</v>
      </c>
      <c r="AI32" s="75">
        <f>AF32*R32</f>
        <v>9676616.7272727266</v>
      </c>
      <c r="AJ32" s="75">
        <f>IF(Q32=31,A32*Z32,(Q32/30)*A32*Z32)</f>
        <v>0</v>
      </c>
      <c r="AK32" s="75">
        <f>IF(Q32=31,AD32,(Q32/30)*AD32)</f>
        <v>4500000</v>
      </c>
      <c r="AL32" s="75">
        <f>IF(Q32=31,AE32,(Q32/30)*AE32)</f>
        <v>6000000</v>
      </c>
      <c r="AM32" s="75">
        <f>(AC32*30/220)*35%*S32</f>
        <v>0</v>
      </c>
      <c r="AN32" s="75">
        <f>AC32*30/220*1.4*T32</f>
        <v>0</v>
      </c>
      <c r="AO32" s="75">
        <f>AC32*U32</f>
        <v>0</v>
      </c>
      <c r="AP32" s="75">
        <f>200000*V32</f>
        <v>3800000</v>
      </c>
      <c r="AQ32" s="75">
        <v>0</v>
      </c>
      <c r="AR32" s="75">
        <v>0</v>
      </c>
      <c r="AS32" s="75">
        <v>0</v>
      </c>
      <c r="AT32" s="80">
        <v>0</v>
      </c>
      <c r="AU32" s="82">
        <f>SUM(AG32:AT32)</f>
        <v>74663656.727272719</v>
      </c>
      <c r="AV32" s="113">
        <f>AU32-(AX32+AP32+AO32+AL32+AK32+AJ32+AT32)</f>
        <v>55137200.75636363</v>
      </c>
      <c r="AW32" s="75">
        <f>AG32+AH32+AK32+AL32+AI32+AN32+AM32+AP32</f>
        <v>74663656.727272719</v>
      </c>
      <c r="AX32" s="75">
        <f>AW32*7%</f>
        <v>5226455.9709090907</v>
      </c>
      <c r="AY32" s="76">
        <f>IF(AV32&lt;=40000000,0,IF(AND(AV32&gt;40000000,AV32&lt;=80000000),(AV32-40000000)*10%,IF(AND(AV32&gt;80000000,AV32&lt;=120000000),4000000+(AV32-80000000)*15%,IF(AND(AV32&gt;120000000,AV32&lt;=180000000),10000000+(AV32-120000000)*20%,IF(AND(AV32&gt;180000000,AV32&lt;=240000000),22000000+(AV32-180000000)*25%,IF(AND(AV32&gt;240000000,AV32&lt;=320000000),37000000+(AV32-240000000)*30%,61000000+(AV32-320000000)*35%))))))</f>
        <v>1513720.0756363631</v>
      </c>
      <c r="AZ32" s="75">
        <v>0</v>
      </c>
      <c r="BA32" s="75">
        <v>0</v>
      </c>
      <c r="BB32" s="75">
        <v>0</v>
      </c>
      <c r="BC32" s="80">
        <v>0</v>
      </c>
      <c r="BD32" s="80">
        <v>0</v>
      </c>
      <c r="BE32" s="80">
        <v>0</v>
      </c>
      <c r="BF32" s="78">
        <v>0</v>
      </c>
      <c r="BG32" s="348">
        <f>SUM(AX32:BF32)</f>
        <v>6740176.0465454534</v>
      </c>
      <c r="BH32" s="188">
        <f>INT(AU32-BG32)</f>
        <v>67923480</v>
      </c>
      <c r="BJ32" s="50">
        <v>12825</v>
      </c>
      <c r="BK32" s="50" t="s">
        <v>3368</v>
      </c>
      <c r="BM32" s="50">
        <f t="shared" si="1"/>
        <v>0</v>
      </c>
    </row>
    <row r="33" spans="1:65" s="50" customFormat="1" ht="24" customHeight="1" x14ac:dyDescent="0.2">
      <c r="A33" s="182">
        <f t="shared" si="0"/>
        <v>2655495</v>
      </c>
      <c r="B33" s="298">
        <v>18</v>
      </c>
      <c r="C33" s="266">
        <v>18</v>
      </c>
      <c r="D33" s="299">
        <v>12826</v>
      </c>
      <c r="E33" s="256" t="s">
        <v>95</v>
      </c>
      <c r="F33" s="253" t="s">
        <v>187</v>
      </c>
      <c r="G33" s="252" t="s">
        <v>87</v>
      </c>
      <c r="H33" s="274" t="s">
        <v>88</v>
      </c>
      <c r="I33" s="353" t="s">
        <v>2511</v>
      </c>
      <c r="J33" s="68" t="s">
        <v>188</v>
      </c>
      <c r="K33" s="68" t="s">
        <v>189</v>
      </c>
      <c r="L33" s="68" t="s">
        <v>88</v>
      </c>
      <c r="M33" s="303" t="s">
        <v>2380</v>
      </c>
      <c r="N33" s="100"/>
      <c r="O33" s="68"/>
      <c r="P33" s="91"/>
      <c r="Q33" s="254">
        <v>30</v>
      </c>
      <c r="R33" s="255">
        <v>20</v>
      </c>
      <c r="S33" s="65">
        <v>0</v>
      </c>
      <c r="T33" s="65">
        <v>0</v>
      </c>
      <c r="U33" s="90">
        <v>0</v>
      </c>
      <c r="V33" s="260">
        <v>19</v>
      </c>
      <c r="W33" s="99">
        <v>0</v>
      </c>
      <c r="X33" s="84">
        <v>0</v>
      </c>
      <c r="Y33" s="99">
        <v>0</v>
      </c>
      <c r="Z33" s="65">
        <v>0</v>
      </c>
      <c r="AA33" s="327">
        <v>1477052</v>
      </c>
      <c r="AB33" s="327">
        <v>0</v>
      </c>
      <c r="AC33" s="328">
        <f>AA33+AB33</f>
        <v>1477052</v>
      </c>
      <c r="AD33" s="75">
        <v>4500000</v>
      </c>
      <c r="AE33" s="75">
        <v>6000000</v>
      </c>
      <c r="AF33" s="338">
        <f>(AC33*30)/220*1.4</f>
        <v>281982.65454545454</v>
      </c>
      <c r="AG33" s="113">
        <f>AA33*Q33</f>
        <v>44311560</v>
      </c>
      <c r="AH33" s="75">
        <f>AB33*Q33</f>
        <v>0</v>
      </c>
      <c r="AI33" s="75">
        <f>AF33*R33</f>
        <v>5639653.0909090908</v>
      </c>
      <c r="AJ33" s="75">
        <f>IF(Q33=31,A33*Z33,(Q33/30)*A33*Z33)</f>
        <v>0</v>
      </c>
      <c r="AK33" s="75">
        <f>IF(Q33=31,AD33,(Q33/30)*AD33)</f>
        <v>4500000</v>
      </c>
      <c r="AL33" s="75">
        <f>IF(Q33=31,AE33,(Q33/30)*AE33)</f>
        <v>6000000</v>
      </c>
      <c r="AM33" s="75">
        <f>(AC33*30/220)*35%*S33</f>
        <v>0</v>
      </c>
      <c r="AN33" s="75">
        <f>AC33*30/220*1.4*T33</f>
        <v>0</v>
      </c>
      <c r="AO33" s="75">
        <f>AC33*U33</f>
        <v>0</v>
      </c>
      <c r="AP33" s="75">
        <f>200000*V33</f>
        <v>3800000</v>
      </c>
      <c r="AQ33" s="75">
        <v>0</v>
      </c>
      <c r="AR33" s="75">
        <v>0</v>
      </c>
      <c r="AS33" s="75">
        <v>0</v>
      </c>
      <c r="AT33" s="80">
        <v>0</v>
      </c>
      <c r="AU33" s="82">
        <f>SUM(AG33:AT33)</f>
        <v>64251213.090909094</v>
      </c>
      <c r="AV33" s="113">
        <f>AU33-(AX33+AP33+AO33+AL33+AK33+AJ33+AT33)</f>
        <v>45453628.174545452</v>
      </c>
      <c r="AW33" s="75">
        <f>AG33+AH33+AK33+AL33+AI33+AN33+AM33+AP33</f>
        <v>64251213.090909094</v>
      </c>
      <c r="AX33" s="75">
        <f>AW33*7%</f>
        <v>4497584.916363637</v>
      </c>
      <c r="AY33" s="76">
        <f>IF(AV33&lt;=40000000,0,IF(AND(AV33&gt;40000000,AV33&lt;=80000000),(AV33-40000000)*10%,IF(AND(AV33&gt;80000000,AV33&lt;=120000000),4000000+(AV33-80000000)*15%,IF(AND(AV33&gt;120000000,AV33&lt;=180000000),10000000+(AV33-120000000)*20%,IF(AND(AV33&gt;180000000,AV33&lt;=240000000),22000000+(AV33-180000000)*25%,IF(AND(AV33&gt;240000000,AV33&lt;=320000000),37000000+(AV33-240000000)*30%,61000000+(AV33-320000000)*35%))))))</f>
        <v>545362.81745454518</v>
      </c>
      <c r="AZ33" s="75">
        <v>0</v>
      </c>
      <c r="BA33" s="75">
        <v>0</v>
      </c>
      <c r="BB33" s="75">
        <v>0</v>
      </c>
      <c r="BC33" s="80">
        <v>0</v>
      </c>
      <c r="BD33" s="80">
        <v>0</v>
      </c>
      <c r="BE33" s="80">
        <v>0</v>
      </c>
      <c r="BF33" s="78">
        <v>0</v>
      </c>
      <c r="BG33" s="348">
        <f>SUM(AX33:BF33)</f>
        <v>5042947.7338181818</v>
      </c>
      <c r="BH33" s="188">
        <f>INT(AU33-BG33)</f>
        <v>59208265</v>
      </c>
      <c r="BJ33" s="50">
        <v>12826</v>
      </c>
      <c r="BK33" s="50" t="s">
        <v>3369</v>
      </c>
      <c r="BM33" s="50">
        <f t="shared" si="1"/>
        <v>0</v>
      </c>
    </row>
    <row r="34" spans="1:65" s="50" customFormat="1" ht="24" customHeight="1" x14ac:dyDescent="0.2">
      <c r="A34" s="182">
        <f t="shared" si="0"/>
        <v>2655495</v>
      </c>
      <c r="B34" s="298">
        <v>25</v>
      </c>
      <c r="C34" s="266">
        <v>25</v>
      </c>
      <c r="D34" s="299">
        <v>12827</v>
      </c>
      <c r="E34" s="252" t="s">
        <v>190</v>
      </c>
      <c r="F34" s="253" t="s">
        <v>191</v>
      </c>
      <c r="G34" s="252" t="s">
        <v>87</v>
      </c>
      <c r="H34" s="274" t="s">
        <v>88</v>
      </c>
      <c r="I34" s="294" t="s">
        <v>2518</v>
      </c>
      <c r="J34" s="65" t="s">
        <v>192</v>
      </c>
      <c r="K34" s="65" t="s">
        <v>193</v>
      </c>
      <c r="L34" s="65" t="s">
        <v>88</v>
      </c>
      <c r="M34" s="292" t="s">
        <v>2380</v>
      </c>
      <c r="N34" s="99"/>
      <c r="O34" s="65"/>
      <c r="P34" s="90"/>
      <c r="Q34" s="254">
        <v>30</v>
      </c>
      <c r="R34" s="255">
        <v>62</v>
      </c>
      <c r="S34" s="65">
        <v>0</v>
      </c>
      <c r="T34" s="65">
        <v>0</v>
      </c>
      <c r="U34" s="90">
        <v>0</v>
      </c>
      <c r="V34" s="260">
        <v>23</v>
      </c>
      <c r="W34" s="99">
        <v>0</v>
      </c>
      <c r="X34" s="84">
        <v>0</v>
      </c>
      <c r="Y34" s="99">
        <v>1</v>
      </c>
      <c r="Z34" s="65">
        <v>1</v>
      </c>
      <c r="AA34" s="327">
        <v>1477052</v>
      </c>
      <c r="AB34" s="327">
        <v>0</v>
      </c>
      <c r="AC34" s="328">
        <f>AA34+AB34</f>
        <v>1477052</v>
      </c>
      <c r="AD34" s="75">
        <v>4500000</v>
      </c>
      <c r="AE34" s="75">
        <v>6000000</v>
      </c>
      <c r="AF34" s="338">
        <f>(AC34*30)/220*1.4</f>
        <v>281982.65454545454</v>
      </c>
      <c r="AG34" s="113">
        <f>AA34*Q34</f>
        <v>44311560</v>
      </c>
      <c r="AH34" s="75">
        <f>AB34*Q34</f>
        <v>0</v>
      </c>
      <c r="AI34" s="75">
        <f>AF34*R34</f>
        <v>17482924.581818182</v>
      </c>
      <c r="AJ34" s="75">
        <f>IF(Q34=31,A34*Z34,(Q34/30)*A34*Z34)</f>
        <v>2655495</v>
      </c>
      <c r="AK34" s="75">
        <f>IF(Q34=31,AD34,(Q34/30)*AD34)</f>
        <v>4500000</v>
      </c>
      <c r="AL34" s="75">
        <f>IF(Q34=31,AE34,(Q34/30)*AE34)</f>
        <v>6000000</v>
      </c>
      <c r="AM34" s="75">
        <f>(AC34*30/220)*35%*S34</f>
        <v>0</v>
      </c>
      <c r="AN34" s="75">
        <f>AC34*30/220*1.4*T34</f>
        <v>0</v>
      </c>
      <c r="AO34" s="75">
        <f>AC34*U34</f>
        <v>0</v>
      </c>
      <c r="AP34" s="75">
        <f>200000*V34</f>
        <v>4600000</v>
      </c>
      <c r="AQ34" s="75">
        <v>0</v>
      </c>
      <c r="AR34" s="75">
        <v>0</v>
      </c>
      <c r="AS34" s="75">
        <v>0</v>
      </c>
      <c r="AT34" s="80">
        <v>0</v>
      </c>
      <c r="AU34" s="82">
        <f>SUM(AG34:AT34)</f>
        <v>79549979.581818178</v>
      </c>
      <c r="AV34" s="113">
        <f>AU34-(AX34+AP34+AO34+AL34+AK34+AJ34+AT34)</f>
        <v>56411870.661090903</v>
      </c>
      <c r="AW34" s="75">
        <f>AG34+AH34+AK34+AL34+AI34+AN34+AM34+AP34</f>
        <v>76894484.581818178</v>
      </c>
      <c r="AX34" s="75">
        <f>AW34*7%</f>
        <v>5382613.9207272734</v>
      </c>
      <c r="AY34" s="76">
        <f>IF(AV34&lt;=40000000,0,IF(AND(AV34&gt;40000000,AV34&lt;=80000000),(AV34-40000000)*10%,IF(AND(AV34&gt;80000000,AV34&lt;=120000000),4000000+(AV34-80000000)*15%,IF(AND(AV34&gt;120000000,AV34&lt;=180000000),10000000+(AV34-120000000)*20%,IF(AND(AV34&gt;180000000,AV34&lt;=240000000),22000000+(AV34-180000000)*25%,IF(AND(AV34&gt;240000000,AV34&lt;=320000000),37000000+(AV34-240000000)*30%,61000000+(AV34-320000000)*35%))))))</f>
        <v>1641187.0661090903</v>
      </c>
      <c r="AZ34" s="75">
        <v>0</v>
      </c>
      <c r="BA34" s="75">
        <v>0</v>
      </c>
      <c r="BB34" s="75">
        <v>0</v>
      </c>
      <c r="BC34" s="80">
        <v>0</v>
      </c>
      <c r="BD34" s="80">
        <v>0</v>
      </c>
      <c r="BE34" s="80">
        <v>0</v>
      </c>
      <c r="BF34" s="78">
        <v>0</v>
      </c>
      <c r="BG34" s="348">
        <f>SUM(AX34:BF34)</f>
        <v>7023800.9868363636</v>
      </c>
      <c r="BH34" s="188">
        <f>INT(AU34-BG34)</f>
        <v>72526178</v>
      </c>
      <c r="BJ34" s="50">
        <v>12827</v>
      </c>
      <c r="BK34" s="50" t="s">
        <v>3370</v>
      </c>
      <c r="BM34" s="50">
        <f t="shared" si="1"/>
        <v>0</v>
      </c>
    </row>
    <row r="35" spans="1:65" s="50" customFormat="1" ht="24" customHeight="1" x14ac:dyDescent="0.2">
      <c r="A35" s="182">
        <f t="shared" si="0"/>
        <v>2655495</v>
      </c>
      <c r="B35" s="298">
        <v>8</v>
      </c>
      <c r="C35" s="266">
        <v>8</v>
      </c>
      <c r="D35" s="299">
        <v>12828</v>
      </c>
      <c r="E35" s="252" t="s">
        <v>194</v>
      </c>
      <c r="F35" s="253" t="s">
        <v>195</v>
      </c>
      <c r="G35" s="252" t="s">
        <v>87</v>
      </c>
      <c r="H35" s="274" t="s">
        <v>88</v>
      </c>
      <c r="I35" s="353" t="s">
        <v>2501</v>
      </c>
      <c r="J35" s="68" t="s">
        <v>196</v>
      </c>
      <c r="K35" s="68" t="s">
        <v>197</v>
      </c>
      <c r="L35" s="68" t="s">
        <v>88</v>
      </c>
      <c r="M35" s="303" t="s">
        <v>2381</v>
      </c>
      <c r="N35" s="100"/>
      <c r="O35" s="68"/>
      <c r="P35" s="91"/>
      <c r="Q35" s="254">
        <v>30</v>
      </c>
      <c r="R35" s="255">
        <v>181</v>
      </c>
      <c r="S35" s="65">
        <v>0</v>
      </c>
      <c r="T35" s="65">
        <v>0</v>
      </c>
      <c r="U35" s="90">
        <v>0</v>
      </c>
      <c r="V35" s="260">
        <v>23</v>
      </c>
      <c r="W35" s="99">
        <v>0</v>
      </c>
      <c r="X35" s="84">
        <v>0</v>
      </c>
      <c r="Y35" s="99">
        <v>0</v>
      </c>
      <c r="Z35" s="65">
        <v>0</v>
      </c>
      <c r="AA35" s="327">
        <v>1311206</v>
      </c>
      <c r="AB35" s="327">
        <v>46667</v>
      </c>
      <c r="AC35" s="328">
        <f>AA35+AB35</f>
        <v>1357873</v>
      </c>
      <c r="AD35" s="75">
        <v>4500000</v>
      </c>
      <c r="AE35" s="75">
        <v>6000000</v>
      </c>
      <c r="AF35" s="338">
        <f>(AC35*30)/220*1.4</f>
        <v>259230.3</v>
      </c>
      <c r="AG35" s="113">
        <f>AA35*Q35</f>
        <v>39336180</v>
      </c>
      <c r="AH35" s="75">
        <f>AB35*Q35</f>
        <v>1400010</v>
      </c>
      <c r="AI35" s="75">
        <f>AF35*R35</f>
        <v>46920684.299999997</v>
      </c>
      <c r="AJ35" s="75">
        <f>IF(Q35=31,A35*Z35,(Q35/30)*A35*Z35)</f>
        <v>0</v>
      </c>
      <c r="AK35" s="75">
        <f>IF(Q35=31,AD35,(Q35/30)*AD35)</f>
        <v>4500000</v>
      </c>
      <c r="AL35" s="75">
        <f>IF(Q35=31,AE35,(Q35/30)*AE35)</f>
        <v>6000000</v>
      </c>
      <c r="AM35" s="75">
        <f>(AC35*30/220)*35%*S35</f>
        <v>0</v>
      </c>
      <c r="AN35" s="75">
        <f>AC35*30/220*1.4*T35</f>
        <v>0</v>
      </c>
      <c r="AO35" s="75">
        <f>AC35*U35</f>
        <v>0</v>
      </c>
      <c r="AP35" s="75">
        <f>200000*V35</f>
        <v>4600000</v>
      </c>
      <c r="AQ35" s="75">
        <v>0</v>
      </c>
      <c r="AR35" s="75">
        <v>0</v>
      </c>
      <c r="AS35" s="75">
        <v>0</v>
      </c>
      <c r="AT35" s="80">
        <v>0</v>
      </c>
      <c r="AU35" s="82">
        <f>SUM(AG35:AT35)</f>
        <v>102756874.3</v>
      </c>
      <c r="AV35" s="113">
        <f>AU35-(AX35+AP35+AO35+AL35+AK35+AJ35+AT35)</f>
        <v>80463893.098999992</v>
      </c>
      <c r="AW35" s="75">
        <f>AG35+AH35+AK35+AL35+AI35+AN35+AM35+AP35</f>
        <v>102756874.3</v>
      </c>
      <c r="AX35" s="75">
        <f>AW35*7%</f>
        <v>7192981.2010000004</v>
      </c>
      <c r="AY35" s="76">
        <f>IF(AV35&lt;=40000000,0,IF(AND(AV35&gt;40000000,AV35&lt;=80000000),(AV35-40000000)*10%,IF(AND(AV35&gt;80000000,AV35&lt;=120000000),4000000+(AV35-80000000)*15%,IF(AND(AV35&gt;120000000,AV35&lt;=180000000),10000000+(AV35-120000000)*20%,IF(AND(AV35&gt;180000000,AV35&lt;=240000000),22000000+(AV35-180000000)*25%,IF(AND(AV35&gt;240000000,AV35&lt;=320000000),37000000+(AV35-240000000)*30%,61000000+(AV35-320000000)*35%))))))</f>
        <v>4069583.9648499987</v>
      </c>
      <c r="AZ35" s="75">
        <v>0</v>
      </c>
      <c r="BA35" s="75">
        <v>0</v>
      </c>
      <c r="BB35" s="75">
        <v>0</v>
      </c>
      <c r="BC35" s="80">
        <v>0</v>
      </c>
      <c r="BD35" s="80">
        <v>0</v>
      </c>
      <c r="BE35" s="80">
        <v>0</v>
      </c>
      <c r="BF35" s="78">
        <v>0</v>
      </c>
      <c r="BG35" s="348">
        <f>SUM(AX35:BF35)</f>
        <v>11262565.165849999</v>
      </c>
      <c r="BH35" s="188">
        <f>INT(AU35-BG35)</f>
        <v>91494309</v>
      </c>
      <c r="BJ35" s="50">
        <v>12828</v>
      </c>
      <c r="BK35" s="50" t="s">
        <v>3371</v>
      </c>
      <c r="BM35" s="50">
        <f t="shared" si="1"/>
        <v>0</v>
      </c>
    </row>
    <row r="36" spans="1:65" s="50" customFormat="1" ht="24" customHeight="1" x14ac:dyDescent="0.2">
      <c r="A36" s="182">
        <f t="shared" si="0"/>
        <v>2655495</v>
      </c>
      <c r="B36" s="298">
        <v>20</v>
      </c>
      <c r="C36" s="266">
        <v>20</v>
      </c>
      <c r="D36" s="299">
        <v>12829</v>
      </c>
      <c r="E36" s="252" t="s">
        <v>85</v>
      </c>
      <c r="F36" s="253" t="s">
        <v>198</v>
      </c>
      <c r="G36" s="252" t="s">
        <v>87</v>
      </c>
      <c r="H36" s="274" t="s">
        <v>88</v>
      </c>
      <c r="I36" s="290" t="s">
        <v>2513</v>
      </c>
      <c r="J36" s="67" t="s">
        <v>199</v>
      </c>
      <c r="K36" s="67" t="s">
        <v>200</v>
      </c>
      <c r="L36" s="67" t="s">
        <v>88</v>
      </c>
      <c r="M36" s="288" t="s">
        <v>2380</v>
      </c>
      <c r="N36" s="101"/>
      <c r="O36" s="67"/>
      <c r="P36" s="92"/>
      <c r="Q36" s="254">
        <v>30</v>
      </c>
      <c r="R36" s="255">
        <v>50</v>
      </c>
      <c r="S36" s="65">
        <v>0</v>
      </c>
      <c r="T36" s="65">
        <v>0</v>
      </c>
      <c r="U36" s="90">
        <v>0</v>
      </c>
      <c r="V36" s="260">
        <v>10</v>
      </c>
      <c r="W36" s="99">
        <v>0</v>
      </c>
      <c r="X36" s="84">
        <v>0</v>
      </c>
      <c r="Y36" s="99">
        <v>0</v>
      </c>
      <c r="Z36" s="65">
        <v>0</v>
      </c>
      <c r="AA36" s="327">
        <v>1477052</v>
      </c>
      <c r="AB36" s="327">
        <v>0</v>
      </c>
      <c r="AC36" s="328">
        <f>AA36+AB36</f>
        <v>1477052</v>
      </c>
      <c r="AD36" s="75">
        <v>4500000</v>
      </c>
      <c r="AE36" s="75">
        <v>6000000</v>
      </c>
      <c r="AF36" s="338">
        <f>(AC36*30)/220*1.4</f>
        <v>281982.65454545454</v>
      </c>
      <c r="AG36" s="113">
        <f>AA36*Q36</f>
        <v>44311560</v>
      </c>
      <c r="AH36" s="75">
        <f>AB36*Q36</f>
        <v>0</v>
      </c>
      <c r="AI36" s="75">
        <f>AF36*R36</f>
        <v>14099132.727272727</v>
      </c>
      <c r="AJ36" s="75">
        <f>IF(Q36=31,A36*Z36,(Q36/30)*A36*Z36)</f>
        <v>0</v>
      </c>
      <c r="AK36" s="75">
        <f>IF(Q36=31,AD36,(Q36/30)*AD36)</f>
        <v>4500000</v>
      </c>
      <c r="AL36" s="75">
        <f>IF(Q36=31,AE36,(Q36/30)*AE36)</f>
        <v>6000000</v>
      </c>
      <c r="AM36" s="75">
        <f>(AC36*30/220)*35%*S36</f>
        <v>0</v>
      </c>
      <c r="AN36" s="75">
        <f>AC36*30/220*1.4*T36</f>
        <v>0</v>
      </c>
      <c r="AO36" s="75">
        <f>AC36*U36</f>
        <v>0</v>
      </c>
      <c r="AP36" s="75">
        <f>200000*V36</f>
        <v>2000000</v>
      </c>
      <c r="AQ36" s="75">
        <v>0</v>
      </c>
      <c r="AR36" s="75">
        <v>0</v>
      </c>
      <c r="AS36" s="75">
        <v>0</v>
      </c>
      <c r="AT36" s="80">
        <v>0</v>
      </c>
      <c r="AU36" s="82">
        <f>SUM(AG36:AT36)</f>
        <v>70910692.727272719</v>
      </c>
      <c r="AV36" s="113">
        <f>AU36-(AX36+AP36+AO36+AL36+AK36+AJ36+AT36)</f>
        <v>53446944.236363627</v>
      </c>
      <c r="AW36" s="75">
        <f>AG36+AH36+AK36+AL36+AI36+AN36+AM36+AP36</f>
        <v>70910692.727272719</v>
      </c>
      <c r="AX36" s="75">
        <f>AW36*7%</f>
        <v>4963748.4909090912</v>
      </c>
      <c r="AY36" s="76">
        <f>IF(AV36&lt;=40000000,0,IF(AND(AV36&gt;40000000,AV36&lt;=80000000),(AV36-40000000)*10%,IF(AND(AV36&gt;80000000,AV36&lt;=120000000),4000000+(AV36-80000000)*15%,IF(AND(AV36&gt;120000000,AV36&lt;=180000000),10000000+(AV36-120000000)*20%,IF(AND(AV36&gt;180000000,AV36&lt;=240000000),22000000+(AV36-180000000)*25%,IF(AND(AV36&gt;240000000,AV36&lt;=320000000),37000000+(AV36-240000000)*30%,61000000+(AV36-320000000)*35%))))))</f>
        <v>1344694.4236363629</v>
      </c>
      <c r="AZ36" s="75">
        <v>0</v>
      </c>
      <c r="BA36" s="75">
        <v>0</v>
      </c>
      <c r="BB36" s="75">
        <v>0</v>
      </c>
      <c r="BC36" s="80">
        <v>0</v>
      </c>
      <c r="BD36" s="80">
        <v>0</v>
      </c>
      <c r="BE36" s="80">
        <v>0</v>
      </c>
      <c r="BF36" s="78">
        <v>0</v>
      </c>
      <c r="BG36" s="348">
        <f>SUM(AX36:BF36)</f>
        <v>6308442.9145454541</v>
      </c>
      <c r="BH36" s="188">
        <f>INT(AU36-BG36)</f>
        <v>64602249</v>
      </c>
      <c r="BJ36" s="50">
        <v>12829</v>
      </c>
      <c r="BK36" s="50" t="s">
        <v>3372</v>
      </c>
      <c r="BM36" s="50">
        <f t="shared" si="1"/>
        <v>0</v>
      </c>
    </row>
    <row r="37" spans="1:65" s="50" customFormat="1" ht="24" customHeight="1" x14ac:dyDescent="0.2">
      <c r="A37" s="182">
        <f t="shared" si="0"/>
        <v>2655495</v>
      </c>
      <c r="B37" s="298">
        <v>33</v>
      </c>
      <c r="C37" s="266">
        <v>33</v>
      </c>
      <c r="D37" s="299">
        <v>12830</v>
      </c>
      <c r="E37" s="252" t="s">
        <v>201</v>
      </c>
      <c r="F37" s="253" t="s">
        <v>202</v>
      </c>
      <c r="G37" s="252" t="s">
        <v>87</v>
      </c>
      <c r="H37" s="274" t="s">
        <v>88</v>
      </c>
      <c r="I37" s="354" t="s">
        <v>2526</v>
      </c>
      <c r="J37" s="70" t="s">
        <v>203</v>
      </c>
      <c r="K37" s="70" t="s">
        <v>203</v>
      </c>
      <c r="L37" s="70" t="s">
        <v>88</v>
      </c>
      <c r="M37" s="306" t="s">
        <v>2380</v>
      </c>
      <c r="N37" s="102"/>
      <c r="O37" s="70"/>
      <c r="P37" s="93"/>
      <c r="Q37" s="254">
        <v>30</v>
      </c>
      <c r="R37" s="255">
        <v>120</v>
      </c>
      <c r="S37" s="65">
        <v>0</v>
      </c>
      <c r="T37" s="65">
        <v>0</v>
      </c>
      <c r="U37" s="90">
        <v>0</v>
      </c>
      <c r="V37" s="260">
        <v>21</v>
      </c>
      <c r="W37" s="99">
        <v>0</v>
      </c>
      <c r="X37" s="84">
        <v>0</v>
      </c>
      <c r="Y37" s="99">
        <v>0</v>
      </c>
      <c r="Z37" s="65">
        <v>0</v>
      </c>
      <c r="AA37" s="327">
        <v>1477052</v>
      </c>
      <c r="AB37" s="327">
        <v>46667</v>
      </c>
      <c r="AC37" s="328">
        <f>AA37+AB37</f>
        <v>1523719</v>
      </c>
      <c r="AD37" s="75">
        <v>4500000</v>
      </c>
      <c r="AE37" s="75">
        <v>6000000</v>
      </c>
      <c r="AF37" s="338">
        <f>(AC37*30)/220*1.4</f>
        <v>290891.80909090908</v>
      </c>
      <c r="AG37" s="113">
        <f>AA37*Q37</f>
        <v>44311560</v>
      </c>
      <c r="AH37" s="75">
        <f>AB37*Q37</f>
        <v>1400010</v>
      </c>
      <c r="AI37" s="75">
        <f>AF37*R37</f>
        <v>34907017.090909094</v>
      </c>
      <c r="AJ37" s="75">
        <f>IF(Q37=31,A37*Z37,(Q37/30)*A37*Z37)</f>
        <v>0</v>
      </c>
      <c r="AK37" s="75">
        <f>IF(Q37=31,AD37,(Q37/30)*AD37)</f>
        <v>4500000</v>
      </c>
      <c r="AL37" s="75">
        <f>IF(Q37=31,AE37,(Q37/30)*AE37)</f>
        <v>6000000</v>
      </c>
      <c r="AM37" s="75">
        <f>(AC37*30/220)*35%*S37</f>
        <v>0</v>
      </c>
      <c r="AN37" s="75">
        <f>AC37*30/220*1.4*T37</f>
        <v>0</v>
      </c>
      <c r="AO37" s="75">
        <f>AC37*U37</f>
        <v>0</v>
      </c>
      <c r="AP37" s="75">
        <f>200000*V37</f>
        <v>4200000</v>
      </c>
      <c r="AQ37" s="75">
        <v>0</v>
      </c>
      <c r="AR37" s="75">
        <v>0</v>
      </c>
      <c r="AS37" s="75">
        <v>0</v>
      </c>
      <c r="AT37" s="80">
        <v>0</v>
      </c>
      <c r="AU37" s="82">
        <f>SUM(AG37:AT37)</f>
        <v>95318587.090909094</v>
      </c>
      <c r="AV37" s="113">
        <f>AU37-(AX37+AP37+AO37+AL37+AK37+AJ37+AT37)</f>
        <v>73946285.99454546</v>
      </c>
      <c r="AW37" s="75">
        <f>AG37+AH37+AK37+AL37+AI37+AN37+AM37+AP37</f>
        <v>95318587.090909094</v>
      </c>
      <c r="AX37" s="75">
        <f>AW37*7%</f>
        <v>6672301.0963636376</v>
      </c>
      <c r="AY37" s="76">
        <f>IF(AV37&lt;=40000000,0,IF(AND(AV37&gt;40000000,AV37&lt;=80000000),(AV37-40000000)*10%,IF(AND(AV37&gt;80000000,AV37&lt;=120000000),4000000+(AV37-80000000)*15%,IF(AND(AV37&gt;120000000,AV37&lt;=180000000),10000000+(AV37-120000000)*20%,IF(AND(AV37&gt;180000000,AV37&lt;=240000000),22000000+(AV37-180000000)*25%,IF(AND(AV37&gt;240000000,AV37&lt;=320000000),37000000+(AV37-240000000)*30%,61000000+(AV37-320000000)*35%))))))</f>
        <v>3394628.5994545463</v>
      </c>
      <c r="AZ37" s="75">
        <v>0</v>
      </c>
      <c r="BA37" s="75">
        <v>0</v>
      </c>
      <c r="BB37" s="75">
        <v>0</v>
      </c>
      <c r="BC37" s="80">
        <v>0</v>
      </c>
      <c r="BD37" s="80">
        <v>0</v>
      </c>
      <c r="BE37" s="80">
        <v>0</v>
      </c>
      <c r="BF37" s="78">
        <v>0</v>
      </c>
      <c r="BG37" s="348">
        <f>SUM(AX37:BF37)</f>
        <v>10066929.695818184</v>
      </c>
      <c r="BH37" s="188">
        <f>INT(AU37-BG37)</f>
        <v>85251657</v>
      </c>
      <c r="BJ37" s="50">
        <v>12830</v>
      </c>
      <c r="BK37" s="50" t="s">
        <v>3373</v>
      </c>
      <c r="BM37" s="50">
        <f t="shared" si="1"/>
        <v>0</v>
      </c>
    </row>
    <row r="38" spans="1:65" s="50" customFormat="1" ht="24" customHeight="1" x14ac:dyDescent="0.4">
      <c r="A38" s="182">
        <f t="shared" si="0"/>
        <v>2655495</v>
      </c>
      <c r="B38" s="298">
        <v>102</v>
      </c>
      <c r="C38" s="266">
        <v>108</v>
      </c>
      <c r="D38" s="299">
        <v>12831</v>
      </c>
      <c r="E38" s="252" t="s">
        <v>204</v>
      </c>
      <c r="F38" s="253" t="s">
        <v>205</v>
      </c>
      <c r="G38" s="252" t="s">
        <v>87</v>
      </c>
      <c r="H38" s="274" t="s">
        <v>206</v>
      </c>
      <c r="I38" s="294" t="s">
        <v>2553</v>
      </c>
      <c r="J38" s="69" t="s">
        <v>207</v>
      </c>
      <c r="K38" s="65" t="s">
        <v>208</v>
      </c>
      <c r="L38" s="65" t="s">
        <v>206</v>
      </c>
      <c r="M38" s="292" t="s">
        <v>2383</v>
      </c>
      <c r="N38" s="99"/>
      <c r="O38" s="65"/>
      <c r="P38" s="90"/>
      <c r="Q38" s="254">
        <v>30</v>
      </c>
      <c r="R38" s="255">
        <v>13</v>
      </c>
      <c r="S38" s="65">
        <v>0</v>
      </c>
      <c r="T38" s="65">
        <v>0</v>
      </c>
      <c r="U38" s="90">
        <v>0</v>
      </c>
      <c r="V38" s="260">
        <v>20</v>
      </c>
      <c r="W38" s="99">
        <v>0</v>
      </c>
      <c r="X38" s="84">
        <v>0</v>
      </c>
      <c r="Y38" s="99">
        <v>2</v>
      </c>
      <c r="Z38" s="65">
        <v>2</v>
      </c>
      <c r="AA38" s="327">
        <v>1642901</v>
      </c>
      <c r="AB38" s="327">
        <v>46667</v>
      </c>
      <c r="AC38" s="328">
        <f>AA38+AB38</f>
        <v>1689568</v>
      </c>
      <c r="AD38" s="75">
        <v>4500000</v>
      </c>
      <c r="AE38" s="75">
        <v>6000000</v>
      </c>
      <c r="AF38" s="338">
        <f>(AC38*30)/220*1.4</f>
        <v>322553.89090909087</v>
      </c>
      <c r="AG38" s="113">
        <f>AA38*Q38</f>
        <v>49287030</v>
      </c>
      <c r="AH38" s="75">
        <f>AB38*Q38</f>
        <v>1400010</v>
      </c>
      <c r="AI38" s="75">
        <f>AF38*R38</f>
        <v>4193200.5818181811</v>
      </c>
      <c r="AJ38" s="75">
        <f>IF(Q38=31,A38*Z38,(Q38/30)*A38*Z38)</f>
        <v>5310990</v>
      </c>
      <c r="AK38" s="75">
        <f>IF(Q38=31,AD38,(Q38/30)*AD38)</f>
        <v>4500000</v>
      </c>
      <c r="AL38" s="75">
        <f>IF(Q38=31,AE38,(Q38/30)*AE38)</f>
        <v>6000000</v>
      </c>
      <c r="AM38" s="75">
        <f>(AC38*30/220)*35%*S38</f>
        <v>0</v>
      </c>
      <c r="AN38" s="75">
        <f>AC38*30/220*1.4*T38</f>
        <v>0</v>
      </c>
      <c r="AO38" s="75">
        <f>AC38*U38</f>
        <v>0</v>
      </c>
      <c r="AP38" s="75">
        <f>200000*V38</f>
        <v>4000000</v>
      </c>
      <c r="AQ38" s="75">
        <v>0</v>
      </c>
      <c r="AR38" s="75">
        <v>0</v>
      </c>
      <c r="AS38" s="75">
        <v>0</v>
      </c>
      <c r="AT38" s="80">
        <v>0</v>
      </c>
      <c r="AU38" s="82">
        <f>SUM(AG38:AT38)</f>
        <v>74691230.581818178</v>
      </c>
      <c r="AV38" s="113">
        <f>AU38-(AX38+AP38+AO38+AL38+AK38+AJ38+AT38)</f>
        <v>50023623.741090909</v>
      </c>
      <c r="AW38" s="75">
        <f>AG38+AH38+AK38+AL38+AI38+AN38+AM38+AP38</f>
        <v>69380240.581818178</v>
      </c>
      <c r="AX38" s="75">
        <f>AW38*7%</f>
        <v>4856616.8407272734</v>
      </c>
      <c r="AY38" s="76">
        <f>IF(AV38&lt;=40000000,0,IF(AND(AV38&gt;40000000,AV38&lt;=80000000),(AV38-40000000)*10%,IF(AND(AV38&gt;80000000,AV38&lt;=120000000),4000000+(AV38-80000000)*15%,IF(AND(AV38&gt;120000000,AV38&lt;=180000000),10000000+(AV38-120000000)*20%,IF(AND(AV38&gt;180000000,AV38&lt;=240000000),22000000+(AV38-180000000)*25%,IF(AND(AV38&gt;240000000,AV38&lt;=320000000),37000000+(AV38-240000000)*30%,61000000+(AV38-320000000)*35%))))))</f>
        <v>1002362.3741090909</v>
      </c>
      <c r="AZ38" s="75">
        <v>0</v>
      </c>
      <c r="BA38" s="75">
        <v>0</v>
      </c>
      <c r="BB38" s="75">
        <v>0</v>
      </c>
      <c r="BC38" s="80">
        <v>0</v>
      </c>
      <c r="BD38" s="80">
        <v>0</v>
      </c>
      <c r="BE38" s="80">
        <v>0</v>
      </c>
      <c r="BF38" s="78">
        <v>0</v>
      </c>
      <c r="BG38" s="348">
        <f>SUM(AX38:BF38)</f>
        <v>5858979.2148363646</v>
      </c>
      <c r="BH38" s="188">
        <f>INT(AU38-BG38)</f>
        <v>68832251</v>
      </c>
      <c r="BJ38" s="50">
        <v>12831</v>
      </c>
      <c r="BK38" s="50" t="s">
        <v>3374</v>
      </c>
      <c r="BM38" s="50">
        <f t="shared" si="1"/>
        <v>0</v>
      </c>
    </row>
    <row r="39" spans="1:65" s="50" customFormat="1" ht="24" customHeight="1" x14ac:dyDescent="0.2">
      <c r="A39" s="182">
        <f t="shared" si="0"/>
        <v>2655495</v>
      </c>
      <c r="B39" s="298">
        <v>105</v>
      </c>
      <c r="C39" s="266">
        <v>111</v>
      </c>
      <c r="D39" s="299">
        <v>12832</v>
      </c>
      <c r="E39" s="252" t="s">
        <v>209</v>
      </c>
      <c r="F39" s="253" t="s">
        <v>210</v>
      </c>
      <c r="G39" s="252" t="s">
        <v>87</v>
      </c>
      <c r="H39" s="274" t="s">
        <v>206</v>
      </c>
      <c r="I39" s="294" t="s">
        <v>2556</v>
      </c>
      <c r="J39" s="65">
        <v>3621807381</v>
      </c>
      <c r="K39" s="65" t="s">
        <v>211</v>
      </c>
      <c r="L39" s="65" t="s">
        <v>206</v>
      </c>
      <c r="M39" s="307" t="s">
        <v>2383</v>
      </c>
      <c r="N39" s="99"/>
      <c r="O39" s="65"/>
      <c r="P39" s="90"/>
      <c r="Q39" s="254">
        <v>30</v>
      </c>
      <c r="R39" s="255">
        <v>38</v>
      </c>
      <c r="S39" s="65">
        <v>0</v>
      </c>
      <c r="T39" s="65">
        <v>0</v>
      </c>
      <c r="U39" s="90">
        <v>0</v>
      </c>
      <c r="V39" s="260">
        <v>20</v>
      </c>
      <c r="W39" s="99">
        <v>0</v>
      </c>
      <c r="X39" s="84">
        <v>0</v>
      </c>
      <c r="Y39" s="99">
        <v>0</v>
      </c>
      <c r="Z39" s="65">
        <v>0</v>
      </c>
      <c r="AA39" s="327">
        <v>1642901</v>
      </c>
      <c r="AB39" s="327">
        <v>46667</v>
      </c>
      <c r="AC39" s="328">
        <f>AA39+AB39</f>
        <v>1689568</v>
      </c>
      <c r="AD39" s="75">
        <v>4500000</v>
      </c>
      <c r="AE39" s="75">
        <v>6000000</v>
      </c>
      <c r="AF39" s="338">
        <f>(AC39*30)/220*1.4</f>
        <v>322553.89090909087</v>
      </c>
      <c r="AG39" s="113">
        <f>AA39*Q39</f>
        <v>49287030</v>
      </c>
      <c r="AH39" s="75">
        <f>AB39*Q39</f>
        <v>1400010</v>
      </c>
      <c r="AI39" s="75">
        <f>AF39*R39</f>
        <v>12257047.854545454</v>
      </c>
      <c r="AJ39" s="75">
        <f>IF(Q39=31,A39*Z39,(Q39/30)*A39*Z39)</f>
        <v>0</v>
      </c>
      <c r="AK39" s="75">
        <f>IF(Q39=31,AD39,(Q39/30)*AD39)</f>
        <v>4500000</v>
      </c>
      <c r="AL39" s="75">
        <f>IF(Q39=31,AE39,(Q39/30)*AE39)</f>
        <v>6000000</v>
      </c>
      <c r="AM39" s="75">
        <f>(AC39*30/220)*35%*S39</f>
        <v>0</v>
      </c>
      <c r="AN39" s="75">
        <f>AC39*30/220*1.4*T39</f>
        <v>0</v>
      </c>
      <c r="AO39" s="75">
        <f>AC39*U39</f>
        <v>0</v>
      </c>
      <c r="AP39" s="75">
        <f>200000*V39</f>
        <v>4000000</v>
      </c>
      <c r="AQ39" s="75">
        <v>0</v>
      </c>
      <c r="AR39" s="75">
        <v>0</v>
      </c>
      <c r="AS39" s="75">
        <v>0</v>
      </c>
      <c r="AT39" s="80">
        <v>0</v>
      </c>
      <c r="AU39" s="82">
        <f>SUM(AG39:AT39)</f>
        <v>77444087.854545444</v>
      </c>
      <c r="AV39" s="113">
        <f>AU39-(AX39+AP39+AO39+AL39+AK39+AJ39+AT39)</f>
        <v>57523001.704727262</v>
      </c>
      <c r="AW39" s="75">
        <f>AG39+AH39+AK39+AL39+AI39+AN39+AM39+AP39</f>
        <v>77444087.854545459</v>
      </c>
      <c r="AX39" s="75">
        <f>AW39*7%</f>
        <v>5421086.1498181829</v>
      </c>
      <c r="AY39" s="76">
        <f>IF(AV39&lt;=40000000,0,IF(AND(AV39&gt;40000000,AV39&lt;=80000000),(AV39-40000000)*10%,IF(AND(AV39&gt;80000000,AV39&lt;=120000000),4000000+(AV39-80000000)*15%,IF(AND(AV39&gt;120000000,AV39&lt;=180000000),10000000+(AV39-120000000)*20%,IF(AND(AV39&gt;180000000,AV39&lt;=240000000),22000000+(AV39-180000000)*25%,IF(AND(AV39&gt;240000000,AV39&lt;=320000000),37000000+(AV39-240000000)*30%,61000000+(AV39-320000000)*35%))))))</f>
        <v>1752300.1704727262</v>
      </c>
      <c r="AZ39" s="75">
        <v>0</v>
      </c>
      <c r="BA39" s="75">
        <v>0</v>
      </c>
      <c r="BB39" s="75">
        <v>0</v>
      </c>
      <c r="BC39" s="80">
        <v>0</v>
      </c>
      <c r="BD39" s="80">
        <v>0</v>
      </c>
      <c r="BE39" s="80">
        <v>0</v>
      </c>
      <c r="BF39" s="78">
        <v>0</v>
      </c>
      <c r="BG39" s="348">
        <f>SUM(AX39:BF39)</f>
        <v>7173386.3202909091</v>
      </c>
      <c r="BH39" s="188">
        <f>INT(AU39-BG39)</f>
        <v>70270701</v>
      </c>
      <c r="BJ39" s="50">
        <v>12832</v>
      </c>
      <c r="BK39" s="50" t="s">
        <v>3375</v>
      </c>
      <c r="BM39" s="50">
        <f t="shared" si="1"/>
        <v>0</v>
      </c>
    </row>
    <row r="40" spans="1:65" s="50" customFormat="1" ht="24" customHeight="1" x14ac:dyDescent="0.2">
      <c r="A40" s="182">
        <f t="shared" si="0"/>
        <v>2655495</v>
      </c>
      <c r="B40" s="298">
        <v>109</v>
      </c>
      <c r="C40" s="266">
        <v>115</v>
      </c>
      <c r="D40" s="299">
        <v>12833</v>
      </c>
      <c r="E40" s="252" t="s">
        <v>212</v>
      </c>
      <c r="F40" s="253" t="s">
        <v>213</v>
      </c>
      <c r="G40" s="252" t="s">
        <v>87</v>
      </c>
      <c r="H40" s="274" t="s">
        <v>206</v>
      </c>
      <c r="I40" s="294" t="s">
        <v>2560</v>
      </c>
      <c r="J40" s="65" t="s">
        <v>214</v>
      </c>
      <c r="K40" s="65" t="s">
        <v>215</v>
      </c>
      <c r="L40" s="65" t="s">
        <v>206</v>
      </c>
      <c r="M40" s="307" t="s">
        <v>2380</v>
      </c>
      <c r="N40" s="99"/>
      <c r="O40" s="65"/>
      <c r="P40" s="90"/>
      <c r="Q40" s="254">
        <v>30</v>
      </c>
      <c r="R40" s="255">
        <v>50</v>
      </c>
      <c r="S40" s="65">
        <v>0</v>
      </c>
      <c r="T40" s="65">
        <v>0</v>
      </c>
      <c r="U40" s="90">
        <v>0</v>
      </c>
      <c r="V40" s="260">
        <v>19</v>
      </c>
      <c r="W40" s="99">
        <v>0</v>
      </c>
      <c r="X40" s="84">
        <v>0</v>
      </c>
      <c r="Y40" s="99">
        <v>0</v>
      </c>
      <c r="Z40" s="65">
        <v>0</v>
      </c>
      <c r="AA40" s="327">
        <v>1477052</v>
      </c>
      <c r="AB40" s="327">
        <v>46667</v>
      </c>
      <c r="AC40" s="328">
        <f>AA40+AB40</f>
        <v>1523719</v>
      </c>
      <c r="AD40" s="75">
        <v>4500000</v>
      </c>
      <c r="AE40" s="75">
        <v>6000000</v>
      </c>
      <c r="AF40" s="338">
        <f>(AC40*30)/220*1.4</f>
        <v>290891.80909090908</v>
      </c>
      <c r="AG40" s="113">
        <f>AA40*Q40</f>
        <v>44311560</v>
      </c>
      <c r="AH40" s="75">
        <f>AB40*Q40</f>
        <v>1400010</v>
      </c>
      <c r="AI40" s="75">
        <f>AF40*R40</f>
        <v>14544590.454545453</v>
      </c>
      <c r="AJ40" s="75">
        <f>IF(Q40=31,A40*Z40,(Q40/30)*A40*Z40)</f>
        <v>0</v>
      </c>
      <c r="AK40" s="75">
        <f>IF(Q40=31,AD40,(Q40/30)*AD40)</f>
        <v>4500000</v>
      </c>
      <c r="AL40" s="75">
        <f>IF(Q40=31,AE40,(Q40/30)*AE40)</f>
        <v>6000000</v>
      </c>
      <c r="AM40" s="75">
        <f>(AC40*30/220)*35%*S40</f>
        <v>0</v>
      </c>
      <c r="AN40" s="75">
        <f>AC40*30/220*1.4*T40</f>
        <v>0</v>
      </c>
      <c r="AO40" s="75">
        <f>AC40*U40</f>
        <v>0</v>
      </c>
      <c r="AP40" s="75">
        <f>200000*V40</f>
        <v>3800000</v>
      </c>
      <c r="AQ40" s="75">
        <v>0</v>
      </c>
      <c r="AR40" s="75">
        <v>0</v>
      </c>
      <c r="AS40" s="75">
        <v>0</v>
      </c>
      <c r="AT40" s="80">
        <v>0</v>
      </c>
      <c r="AU40" s="82">
        <f>SUM(AG40:AT40)</f>
        <v>74556160.454545453</v>
      </c>
      <c r="AV40" s="113">
        <f>AU40-(AX40+AP40+AO40+AL40+AK40+AJ40+AT40)</f>
        <v>55037229.222727269</v>
      </c>
      <c r="AW40" s="75">
        <f>AG40+AH40+AK40+AL40+AI40+AN40+AM40+AP40</f>
        <v>74556160.454545453</v>
      </c>
      <c r="AX40" s="75">
        <f>AW40*7%</f>
        <v>5218931.2318181824</v>
      </c>
      <c r="AY40" s="76">
        <f>IF(AV40&lt;=40000000,0,IF(AND(AV40&gt;40000000,AV40&lt;=80000000),(AV40-40000000)*10%,IF(AND(AV40&gt;80000000,AV40&lt;=120000000),4000000+(AV40-80000000)*15%,IF(AND(AV40&gt;120000000,AV40&lt;=180000000),10000000+(AV40-120000000)*20%,IF(AND(AV40&gt;180000000,AV40&lt;=240000000),22000000+(AV40-180000000)*25%,IF(AND(AV40&gt;240000000,AV40&lt;=320000000),37000000+(AV40-240000000)*30%,61000000+(AV40-320000000)*35%))))))</f>
        <v>1503722.9222727269</v>
      </c>
      <c r="AZ40" s="75">
        <v>0</v>
      </c>
      <c r="BA40" s="75">
        <v>0</v>
      </c>
      <c r="BB40" s="75">
        <v>0</v>
      </c>
      <c r="BC40" s="80">
        <v>0</v>
      </c>
      <c r="BD40" s="80">
        <v>0</v>
      </c>
      <c r="BE40" s="80">
        <v>0</v>
      </c>
      <c r="BF40" s="78">
        <v>0</v>
      </c>
      <c r="BG40" s="348">
        <f>SUM(AX40:BF40)</f>
        <v>6722654.1540909093</v>
      </c>
      <c r="BH40" s="188">
        <f>INT(AU40-BG40)</f>
        <v>67833506</v>
      </c>
      <c r="BJ40" s="50">
        <v>12833</v>
      </c>
      <c r="BK40" s="50" t="s">
        <v>3376</v>
      </c>
      <c r="BM40" s="50">
        <f t="shared" si="1"/>
        <v>0</v>
      </c>
    </row>
    <row r="41" spans="1:65" s="50" customFormat="1" ht="24" customHeight="1" x14ac:dyDescent="0.2">
      <c r="A41" s="182">
        <f t="shared" si="0"/>
        <v>2655495</v>
      </c>
      <c r="B41" s="298">
        <v>107</v>
      </c>
      <c r="C41" s="266">
        <v>113</v>
      </c>
      <c r="D41" s="299">
        <v>12834</v>
      </c>
      <c r="E41" s="252" t="s">
        <v>216</v>
      </c>
      <c r="F41" s="253" t="s">
        <v>217</v>
      </c>
      <c r="G41" s="252" t="s">
        <v>87</v>
      </c>
      <c r="H41" s="274" t="s">
        <v>206</v>
      </c>
      <c r="I41" s="294" t="s">
        <v>2558</v>
      </c>
      <c r="J41" s="65" t="s">
        <v>218</v>
      </c>
      <c r="K41" s="65" t="s">
        <v>219</v>
      </c>
      <c r="L41" s="65" t="s">
        <v>206</v>
      </c>
      <c r="M41" s="307" t="s">
        <v>2380</v>
      </c>
      <c r="N41" s="99"/>
      <c r="O41" s="65"/>
      <c r="P41" s="90"/>
      <c r="Q41" s="254">
        <v>30</v>
      </c>
      <c r="R41" s="255">
        <v>22</v>
      </c>
      <c r="S41" s="65">
        <v>0</v>
      </c>
      <c r="T41" s="65">
        <v>0</v>
      </c>
      <c r="U41" s="90">
        <v>0</v>
      </c>
      <c r="V41" s="260">
        <v>16</v>
      </c>
      <c r="W41" s="99">
        <v>0</v>
      </c>
      <c r="X41" s="84">
        <v>0</v>
      </c>
      <c r="Y41" s="99">
        <v>0</v>
      </c>
      <c r="Z41" s="65">
        <v>0</v>
      </c>
      <c r="AA41" s="327">
        <v>1477052</v>
      </c>
      <c r="AB41" s="327">
        <v>46667</v>
      </c>
      <c r="AC41" s="328">
        <f>AA41+AB41</f>
        <v>1523719</v>
      </c>
      <c r="AD41" s="75">
        <v>4500000</v>
      </c>
      <c r="AE41" s="75">
        <v>6000000</v>
      </c>
      <c r="AF41" s="338">
        <f>(AC41*30)/220*1.4</f>
        <v>290891.80909090908</v>
      </c>
      <c r="AG41" s="113">
        <f>AA41*Q41</f>
        <v>44311560</v>
      </c>
      <c r="AH41" s="75">
        <f>AB41*Q41</f>
        <v>1400010</v>
      </c>
      <c r="AI41" s="75">
        <f>AF41*R41</f>
        <v>6399619.7999999998</v>
      </c>
      <c r="AJ41" s="75">
        <f>IF(Q41=31,A41*Z41,(Q41/30)*A41*Z41)</f>
        <v>0</v>
      </c>
      <c r="AK41" s="75">
        <f>IF(Q41=31,AD41,(Q41/30)*AD41)</f>
        <v>4500000</v>
      </c>
      <c r="AL41" s="75">
        <f>IF(Q41=31,AE41,(Q41/30)*AE41)</f>
        <v>6000000</v>
      </c>
      <c r="AM41" s="75">
        <f>(AC41*30/220)*35%*S41</f>
        <v>0</v>
      </c>
      <c r="AN41" s="75">
        <f>AC41*30/220*1.4*T41</f>
        <v>0</v>
      </c>
      <c r="AO41" s="75">
        <f>AC41*U41</f>
        <v>0</v>
      </c>
      <c r="AP41" s="75">
        <f>200000*V41</f>
        <v>3200000</v>
      </c>
      <c r="AQ41" s="75">
        <v>0</v>
      </c>
      <c r="AR41" s="75">
        <v>0</v>
      </c>
      <c r="AS41" s="75">
        <v>0</v>
      </c>
      <c r="AT41" s="80">
        <v>0</v>
      </c>
      <c r="AU41" s="82">
        <f>SUM(AG41:AT41)</f>
        <v>65811189.799999997</v>
      </c>
      <c r="AV41" s="113">
        <f>AU41-(AX41+AP41+AO41+AL41+AK41+AJ41+AT41)</f>
        <v>47504406.513999999</v>
      </c>
      <c r="AW41" s="75">
        <f>AG41+AH41+AK41+AL41+AI41+AN41+AM41+AP41</f>
        <v>65811189.799999997</v>
      </c>
      <c r="AX41" s="75">
        <f>AW41*7%</f>
        <v>4606783.2860000003</v>
      </c>
      <c r="AY41" s="76">
        <f>IF(AV41&lt;=40000000,0,IF(AND(AV41&gt;40000000,AV41&lt;=80000000),(AV41-40000000)*10%,IF(AND(AV41&gt;80000000,AV41&lt;=120000000),4000000+(AV41-80000000)*15%,IF(AND(AV41&gt;120000000,AV41&lt;=180000000),10000000+(AV41-120000000)*20%,IF(AND(AV41&gt;180000000,AV41&lt;=240000000),22000000+(AV41-180000000)*25%,IF(AND(AV41&gt;240000000,AV41&lt;=320000000),37000000+(AV41-240000000)*30%,61000000+(AV41-320000000)*35%))))))</f>
        <v>750440.65139999986</v>
      </c>
      <c r="AZ41" s="75">
        <v>0</v>
      </c>
      <c r="BA41" s="75">
        <v>0</v>
      </c>
      <c r="BB41" s="75">
        <v>0</v>
      </c>
      <c r="BC41" s="80">
        <v>0</v>
      </c>
      <c r="BD41" s="80">
        <v>0</v>
      </c>
      <c r="BE41" s="80">
        <v>0</v>
      </c>
      <c r="BF41" s="78">
        <v>0</v>
      </c>
      <c r="BG41" s="348">
        <f>SUM(AX41:BF41)</f>
        <v>5357223.9374000002</v>
      </c>
      <c r="BH41" s="188">
        <f>INT(AU41-BG41)</f>
        <v>60453965</v>
      </c>
      <c r="BJ41" s="50">
        <v>12834</v>
      </c>
      <c r="BK41" s="50" t="s">
        <v>3377</v>
      </c>
      <c r="BM41" s="50">
        <f t="shared" si="1"/>
        <v>0</v>
      </c>
    </row>
    <row r="42" spans="1:65" s="50" customFormat="1" ht="24" customHeight="1" x14ac:dyDescent="0.2">
      <c r="A42" s="182">
        <f t="shared" si="0"/>
        <v>2655495</v>
      </c>
      <c r="B42" s="298">
        <v>104</v>
      </c>
      <c r="C42" s="266">
        <v>110</v>
      </c>
      <c r="D42" s="299">
        <v>12835</v>
      </c>
      <c r="E42" s="252" t="s">
        <v>107</v>
      </c>
      <c r="F42" s="253" t="s">
        <v>220</v>
      </c>
      <c r="G42" s="252" t="s">
        <v>87</v>
      </c>
      <c r="H42" s="274" t="s">
        <v>206</v>
      </c>
      <c r="I42" s="294" t="s">
        <v>2555</v>
      </c>
      <c r="J42" s="65" t="s">
        <v>221</v>
      </c>
      <c r="K42" s="65" t="s">
        <v>222</v>
      </c>
      <c r="L42" s="65" t="s">
        <v>206</v>
      </c>
      <c r="M42" s="307" t="s">
        <v>2380</v>
      </c>
      <c r="N42" s="99"/>
      <c r="O42" s="65"/>
      <c r="P42" s="90"/>
      <c r="Q42" s="254">
        <v>30</v>
      </c>
      <c r="R42" s="255">
        <v>19</v>
      </c>
      <c r="S42" s="65">
        <v>0</v>
      </c>
      <c r="T42" s="65">
        <v>0</v>
      </c>
      <c r="U42" s="300">
        <f>4</f>
        <v>4</v>
      </c>
      <c r="V42" s="260">
        <v>18</v>
      </c>
      <c r="W42" s="99">
        <v>0</v>
      </c>
      <c r="X42" s="84">
        <v>0</v>
      </c>
      <c r="Y42" s="99">
        <v>1</v>
      </c>
      <c r="Z42" s="65">
        <v>1</v>
      </c>
      <c r="AA42" s="327">
        <v>1477052</v>
      </c>
      <c r="AB42" s="327">
        <v>46667</v>
      </c>
      <c r="AC42" s="328">
        <f>AA42+AB42</f>
        <v>1523719</v>
      </c>
      <c r="AD42" s="75">
        <v>4500000</v>
      </c>
      <c r="AE42" s="75">
        <v>6000000</v>
      </c>
      <c r="AF42" s="338">
        <f>(AC42*30)/220*1.4</f>
        <v>290891.80909090908</v>
      </c>
      <c r="AG42" s="113">
        <f>AA42*Q42</f>
        <v>44311560</v>
      </c>
      <c r="AH42" s="75">
        <f>AB42*Q42</f>
        <v>1400010</v>
      </c>
      <c r="AI42" s="75">
        <f>AF42*R42</f>
        <v>5526944.372727273</v>
      </c>
      <c r="AJ42" s="75">
        <f>IF(Q42=31,A42*Z42,(Q42/30)*A42*Z42)</f>
        <v>2655495</v>
      </c>
      <c r="AK42" s="75">
        <f>IF(Q42=31,AD42,(Q42/30)*AD42)</f>
        <v>4500000</v>
      </c>
      <c r="AL42" s="75">
        <f>IF(Q42=31,AE42,(Q42/30)*AE42)</f>
        <v>6000000</v>
      </c>
      <c r="AM42" s="75">
        <f>(AC42*30/220)*35%*S42</f>
        <v>0</v>
      </c>
      <c r="AN42" s="75">
        <f>AC42*30/220*1.4*T42</f>
        <v>0</v>
      </c>
      <c r="AO42" s="75">
        <f>AC42*U42</f>
        <v>6094876</v>
      </c>
      <c r="AP42" s="75">
        <f>200000*V42</f>
        <v>3600000</v>
      </c>
      <c r="AQ42" s="75">
        <v>0</v>
      </c>
      <c r="AR42" s="75">
        <v>0</v>
      </c>
      <c r="AS42" s="75">
        <v>0</v>
      </c>
      <c r="AT42" s="80">
        <v>0</v>
      </c>
      <c r="AU42" s="82">
        <f>SUM(AG42:AT42)</f>
        <v>74088885.372727275</v>
      </c>
      <c r="AV42" s="113">
        <f>AU42-(AX42+AP42+AO42+AL42+AK42+AJ42+AT42)</f>
        <v>46664818.366636366</v>
      </c>
      <c r="AW42" s="75">
        <f>AG42+AH42+AK42+AL42+AI42+AN42+AM42+AP42</f>
        <v>65338514.372727275</v>
      </c>
      <c r="AX42" s="75">
        <f>AW42*7%</f>
        <v>4573696.0060909092</v>
      </c>
      <c r="AY42" s="76">
        <f>IF(AV42&lt;=40000000,0,IF(AND(AV42&gt;40000000,AV42&lt;=80000000),(AV42-40000000)*10%,IF(AND(AV42&gt;80000000,AV42&lt;=120000000),4000000+(AV42-80000000)*15%,IF(AND(AV42&gt;120000000,AV42&lt;=180000000),10000000+(AV42-120000000)*20%,IF(AND(AV42&gt;180000000,AV42&lt;=240000000),22000000+(AV42-180000000)*25%,IF(AND(AV42&gt;240000000,AV42&lt;=320000000),37000000+(AV42-240000000)*30%,61000000+(AV42-320000000)*35%))))))</f>
        <v>666481.83666363661</v>
      </c>
      <c r="AZ42" s="75">
        <v>0</v>
      </c>
      <c r="BA42" s="75">
        <v>0</v>
      </c>
      <c r="BB42" s="75">
        <v>0</v>
      </c>
      <c r="BC42" s="80">
        <v>0</v>
      </c>
      <c r="BD42" s="80">
        <v>0</v>
      </c>
      <c r="BE42" s="80">
        <v>0</v>
      </c>
      <c r="BF42" s="78">
        <v>0</v>
      </c>
      <c r="BG42" s="348">
        <f>SUM(AX42:BF42)</f>
        <v>5240177.8427545456</v>
      </c>
      <c r="BH42" s="188">
        <f>INT(AU42-BG42)</f>
        <v>68848707</v>
      </c>
      <c r="BJ42" s="50">
        <v>12835</v>
      </c>
      <c r="BK42" s="50" t="s">
        <v>3378</v>
      </c>
      <c r="BM42" s="50">
        <f t="shared" si="1"/>
        <v>0</v>
      </c>
    </row>
    <row r="43" spans="1:65" s="50" customFormat="1" ht="24" customHeight="1" x14ac:dyDescent="0.2">
      <c r="A43" s="182">
        <f t="shared" si="0"/>
        <v>2655495</v>
      </c>
      <c r="B43" s="298">
        <v>110</v>
      </c>
      <c r="C43" s="266">
        <v>116</v>
      </c>
      <c r="D43" s="299">
        <v>12836</v>
      </c>
      <c r="E43" s="252" t="s">
        <v>223</v>
      </c>
      <c r="F43" s="253" t="s">
        <v>224</v>
      </c>
      <c r="G43" s="252" t="s">
        <v>87</v>
      </c>
      <c r="H43" s="274" t="s">
        <v>206</v>
      </c>
      <c r="I43" s="294" t="s">
        <v>3170</v>
      </c>
      <c r="J43" s="65" t="s">
        <v>225</v>
      </c>
      <c r="K43" s="65"/>
      <c r="L43" s="65" t="s">
        <v>206</v>
      </c>
      <c r="M43" s="292" t="s">
        <v>2380</v>
      </c>
      <c r="N43" s="99"/>
      <c r="O43" s="65"/>
      <c r="P43" s="90"/>
      <c r="Q43" s="254">
        <v>30</v>
      </c>
      <c r="R43" s="255">
        <v>19</v>
      </c>
      <c r="S43" s="65">
        <v>0</v>
      </c>
      <c r="T43" s="65">
        <v>0</v>
      </c>
      <c r="U43" s="90">
        <v>0</v>
      </c>
      <c r="V43" s="260">
        <v>19</v>
      </c>
      <c r="W43" s="99">
        <v>0</v>
      </c>
      <c r="X43" s="84">
        <v>0</v>
      </c>
      <c r="Y43" s="99">
        <v>0</v>
      </c>
      <c r="Z43" s="65">
        <v>0</v>
      </c>
      <c r="AA43" s="327">
        <v>1477052</v>
      </c>
      <c r="AB43" s="327">
        <v>46667</v>
      </c>
      <c r="AC43" s="328">
        <f>AA43+AB43</f>
        <v>1523719</v>
      </c>
      <c r="AD43" s="75">
        <v>4500000</v>
      </c>
      <c r="AE43" s="75">
        <v>6000000</v>
      </c>
      <c r="AF43" s="338">
        <f>(AC43*30)/220*1.4</f>
        <v>290891.80909090908</v>
      </c>
      <c r="AG43" s="113">
        <f>AA43*Q43</f>
        <v>44311560</v>
      </c>
      <c r="AH43" s="75">
        <f>AB43*Q43</f>
        <v>1400010</v>
      </c>
      <c r="AI43" s="75">
        <f>AF43*R43</f>
        <v>5526944.372727273</v>
      </c>
      <c r="AJ43" s="75">
        <f>IF(Q43=31,A43*Z43,(Q43/30)*A43*Z43)</f>
        <v>0</v>
      </c>
      <c r="AK43" s="75">
        <f>IF(Q43=31,AD43,(Q43/30)*AD43)</f>
        <v>4500000</v>
      </c>
      <c r="AL43" s="75">
        <f>IF(Q43=31,AE43,(Q43/30)*AE43)</f>
        <v>6000000</v>
      </c>
      <c r="AM43" s="75">
        <f>(AC43*30/220)*35%*S43</f>
        <v>0</v>
      </c>
      <c r="AN43" s="75">
        <f>AC43*30/220*1.4*T43</f>
        <v>0</v>
      </c>
      <c r="AO43" s="75">
        <f>AC43*U43</f>
        <v>0</v>
      </c>
      <c r="AP43" s="75">
        <f>200000*V43</f>
        <v>3800000</v>
      </c>
      <c r="AQ43" s="75">
        <v>0</v>
      </c>
      <c r="AR43" s="75">
        <v>0</v>
      </c>
      <c r="AS43" s="75">
        <v>0</v>
      </c>
      <c r="AT43" s="80">
        <v>0</v>
      </c>
      <c r="AU43" s="82">
        <f>SUM(AG43:AT43)</f>
        <v>65538514.372727275</v>
      </c>
      <c r="AV43" s="113">
        <f>AU43-(AX43+AP43+AO43+AL43+AK43+AJ43+AT43)</f>
        <v>46650818.366636366</v>
      </c>
      <c r="AW43" s="75">
        <f>AG43+AH43+AK43+AL43+AI43+AN43+AM43+AP43</f>
        <v>65538514.372727275</v>
      </c>
      <c r="AX43" s="75">
        <f>AW43*7%</f>
        <v>4587696.0060909092</v>
      </c>
      <c r="AY43" s="76">
        <f>IF(AV43&lt;=40000000,0,IF(AND(AV43&gt;40000000,AV43&lt;=80000000),(AV43-40000000)*10%,IF(AND(AV43&gt;80000000,AV43&lt;=120000000),4000000+(AV43-80000000)*15%,IF(AND(AV43&gt;120000000,AV43&lt;=180000000),10000000+(AV43-120000000)*20%,IF(AND(AV43&gt;180000000,AV43&lt;=240000000),22000000+(AV43-180000000)*25%,IF(AND(AV43&gt;240000000,AV43&lt;=320000000),37000000+(AV43-240000000)*30%,61000000+(AV43-320000000)*35%))))))</f>
        <v>665081.83666363661</v>
      </c>
      <c r="AZ43" s="75">
        <v>0</v>
      </c>
      <c r="BA43" s="75">
        <v>0</v>
      </c>
      <c r="BB43" s="75">
        <v>0</v>
      </c>
      <c r="BC43" s="80">
        <v>0</v>
      </c>
      <c r="BD43" s="80">
        <v>0</v>
      </c>
      <c r="BE43" s="80">
        <v>0</v>
      </c>
      <c r="BF43" s="78">
        <v>0</v>
      </c>
      <c r="BG43" s="348">
        <f>SUM(AX43:BF43)</f>
        <v>5252777.8427545456</v>
      </c>
      <c r="BH43" s="188">
        <f>INT(AU43-BG43)</f>
        <v>60285736</v>
      </c>
      <c r="BJ43" s="50">
        <v>12836</v>
      </c>
      <c r="BK43" s="50" t="s">
        <v>3379</v>
      </c>
      <c r="BM43" s="50">
        <f t="shared" si="1"/>
        <v>0</v>
      </c>
    </row>
    <row r="44" spans="1:65" s="50" customFormat="1" ht="24" customHeight="1" x14ac:dyDescent="0.2">
      <c r="A44" s="182">
        <f t="shared" si="0"/>
        <v>2655495</v>
      </c>
      <c r="B44" s="298">
        <v>108</v>
      </c>
      <c r="C44" s="266">
        <v>114</v>
      </c>
      <c r="D44" s="299">
        <v>12837</v>
      </c>
      <c r="E44" s="252" t="s">
        <v>226</v>
      </c>
      <c r="F44" s="253" t="s">
        <v>227</v>
      </c>
      <c r="G44" s="252" t="s">
        <v>87</v>
      </c>
      <c r="H44" s="274" t="s">
        <v>206</v>
      </c>
      <c r="I44" s="294" t="s">
        <v>2559</v>
      </c>
      <c r="J44" s="65" t="s">
        <v>228</v>
      </c>
      <c r="K44" s="65" t="s">
        <v>229</v>
      </c>
      <c r="L44" s="65" t="s">
        <v>206</v>
      </c>
      <c r="M44" s="307" t="s">
        <v>2380</v>
      </c>
      <c r="N44" s="99"/>
      <c r="O44" s="65"/>
      <c r="P44" s="90"/>
      <c r="Q44" s="254">
        <v>30</v>
      </c>
      <c r="R44" s="255">
        <v>31</v>
      </c>
      <c r="S44" s="65">
        <v>0</v>
      </c>
      <c r="T44" s="65">
        <v>0</v>
      </c>
      <c r="U44" s="300">
        <f>1</f>
        <v>1</v>
      </c>
      <c r="V44" s="260">
        <v>20</v>
      </c>
      <c r="W44" s="99">
        <v>0</v>
      </c>
      <c r="X44" s="84">
        <v>0</v>
      </c>
      <c r="Y44" s="99">
        <v>1</v>
      </c>
      <c r="Z44" s="65">
        <v>1</v>
      </c>
      <c r="AA44" s="327">
        <v>1477052</v>
      </c>
      <c r="AB44" s="327">
        <v>46667</v>
      </c>
      <c r="AC44" s="328">
        <f>AA44+AB44</f>
        <v>1523719</v>
      </c>
      <c r="AD44" s="75">
        <v>4500000</v>
      </c>
      <c r="AE44" s="75">
        <v>6000000</v>
      </c>
      <c r="AF44" s="338">
        <f>(AC44*30)/220*1.4</f>
        <v>290891.80909090908</v>
      </c>
      <c r="AG44" s="113">
        <f>AA44*Q44</f>
        <v>44311560</v>
      </c>
      <c r="AH44" s="75">
        <f>AB44*Q44</f>
        <v>1400010</v>
      </c>
      <c r="AI44" s="75">
        <f>AF44*R44</f>
        <v>9017646.081818182</v>
      </c>
      <c r="AJ44" s="75">
        <f>IF(Q44=31,A44*Z44,(Q44/30)*A44*Z44)</f>
        <v>2655495</v>
      </c>
      <c r="AK44" s="75">
        <f>IF(Q44=31,AD44,(Q44/30)*AD44)</f>
        <v>4500000</v>
      </c>
      <c r="AL44" s="75">
        <f>IF(Q44=31,AE44,(Q44/30)*AE44)</f>
        <v>6000000</v>
      </c>
      <c r="AM44" s="75">
        <f>(AC44*30/220)*35%*S44</f>
        <v>0</v>
      </c>
      <c r="AN44" s="75">
        <f>AC44*30/220*1.4*T44</f>
        <v>0</v>
      </c>
      <c r="AO44" s="75">
        <f>AC44*U44</f>
        <v>1523719</v>
      </c>
      <c r="AP44" s="75">
        <f>200000*V44</f>
        <v>4000000</v>
      </c>
      <c r="AQ44" s="75">
        <v>0</v>
      </c>
      <c r="AR44" s="75">
        <v>0</v>
      </c>
      <c r="AS44" s="75">
        <v>0</v>
      </c>
      <c r="AT44" s="80">
        <v>0</v>
      </c>
      <c r="AU44" s="82">
        <f>SUM(AG44:AT44)</f>
        <v>73408430.081818178</v>
      </c>
      <c r="AV44" s="113">
        <f>AU44-(AX44+AP44+AO44+AL44+AK44+AJ44+AT44)</f>
        <v>49883170.956090905</v>
      </c>
      <c r="AW44" s="75">
        <f>AG44+AH44+AK44+AL44+AI44+AN44+AM44+AP44</f>
        <v>69229216.081818178</v>
      </c>
      <c r="AX44" s="75">
        <f>AW44*7%</f>
        <v>4846045.1257272726</v>
      </c>
      <c r="AY44" s="76">
        <f>IF(AV44&lt;=40000000,0,IF(AND(AV44&gt;40000000,AV44&lt;=80000000),(AV44-40000000)*10%,IF(AND(AV44&gt;80000000,AV44&lt;=120000000),4000000+(AV44-80000000)*15%,IF(AND(AV44&gt;120000000,AV44&lt;=180000000),10000000+(AV44-120000000)*20%,IF(AND(AV44&gt;180000000,AV44&lt;=240000000),22000000+(AV44-180000000)*25%,IF(AND(AV44&gt;240000000,AV44&lt;=320000000),37000000+(AV44-240000000)*30%,61000000+(AV44-320000000)*35%))))))</f>
        <v>988317.09560909052</v>
      </c>
      <c r="AZ44" s="75">
        <v>0</v>
      </c>
      <c r="BA44" s="75">
        <v>0</v>
      </c>
      <c r="BB44" s="75">
        <v>0</v>
      </c>
      <c r="BC44" s="80">
        <v>0</v>
      </c>
      <c r="BD44" s="80">
        <v>0</v>
      </c>
      <c r="BE44" s="80">
        <v>0</v>
      </c>
      <c r="BF44" s="78">
        <v>0</v>
      </c>
      <c r="BG44" s="348">
        <f>SUM(AX44:BF44)</f>
        <v>5834362.2213363629</v>
      </c>
      <c r="BH44" s="188">
        <f>INT(AU44-BG44)</f>
        <v>67574067</v>
      </c>
      <c r="BJ44" s="50">
        <v>12837</v>
      </c>
      <c r="BK44" s="50" t="s">
        <v>3380</v>
      </c>
      <c r="BM44" s="50">
        <f t="shared" si="1"/>
        <v>0</v>
      </c>
    </row>
    <row r="45" spans="1:65" s="50" customFormat="1" ht="24" customHeight="1" x14ac:dyDescent="0.2">
      <c r="A45" s="182">
        <f t="shared" si="0"/>
        <v>2655495</v>
      </c>
      <c r="B45" s="298">
        <v>103</v>
      </c>
      <c r="C45" s="266">
        <v>109</v>
      </c>
      <c r="D45" s="299">
        <v>12838</v>
      </c>
      <c r="E45" s="252" t="s">
        <v>230</v>
      </c>
      <c r="F45" s="253" t="s">
        <v>3264</v>
      </c>
      <c r="G45" s="252" t="s">
        <v>87</v>
      </c>
      <c r="H45" s="274" t="s">
        <v>206</v>
      </c>
      <c r="I45" s="294" t="s">
        <v>2554</v>
      </c>
      <c r="J45" s="65" t="s">
        <v>231</v>
      </c>
      <c r="K45" s="65" t="s">
        <v>232</v>
      </c>
      <c r="L45" s="65" t="s">
        <v>206</v>
      </c>
      <c r="M45" s="292" t="s">
        <v>2380</v>
      </c>
      <c r="N45" s="99"/>
      <c r="O45" s="65"/>
      <c r="P45" s="90"/>
      <c r="Q45" s="254">
        <v>30</v>
      </c>
      <c r="R45" s="255">
        <v>13</v>
      </c>
      <c r="S45" s="65">
        <v>0</v>
      </c>
      <c r="T45" s="65">
        <v>0</v>
      </c>
      <c r="U45" s="90">
        <v>0</v>
      </c>
      <c r="V45" s="260">
        <v>18</v>
      </c>
      <c r="W45" s="99">
        <v>0</v>
      </c>
      <c r="X45" s="84">
        <v>0</v>
      </c>
      <c r="Y45" s="99">
        <v>0</v>
      </c>
      <c r="Z45" s="65">
        <v>0</v>
      </c>
      <c r="AA45" s="327">
        <v>1477052</v>
      </c>
      <c r="AB45" s="327">
        <v>46667</v>
      </c>
      <c r="AC45" s="328">
        <f>AA45+AB45</f>
        <v>1523719</v>
      </c>
      <c r="AD45" s="75">
        <v>4500000</v>
      </c>
      <c r="AE45" s="75">
        <v>6000000</v>
      </c>
      <c r="AF45" s="338">
        <f>(AC45*30)/220*1.4</f>
        <v>290891.80909090908</v>
      </c>
      <c r="AG45" s="113">
        <f>AA45*Q45</f>
        <v>44311560</v>
      </c>
      <c r="AH45" s="75">
        <f>AB45*Q45</f>
        <v>1400010</v>
      </c>
      <c r="AI45" s="75">
        <f>AF45*R45</f>
        <v>3781593.5181818181</v>
      </c>
      <c r="AJ45" s="75">
        <f>IF(Q45=31,A45*Z45,(Q45/30)*A45*Z45)</f>
        <v>0</v>
      </c>
      <c r="AK45" s="75">
        <f>IF(Q45=31,AD45,(Q45/30)*AD45)</f>
        <v>4500000</v>
      </c>
      <c r="AL45" s="75">
        <f>IF(Q45=31,AE45,(Q45/30)*AE45)</f>
        <v>6000000</v>
      </c>
      <c r="AM45" s="75">
        <f>(AC45*30/220)*35%*S45</f>
        <v>0</v>
      </c>
      <c r="AN45" s="75">
        <f>AC45*30/220*1.4*T45</f>
        <v>0</v>
      </c>
      <c r="AO45" s="75">
        <f>AC45*U45</f>
        <v>0</v>
      </c>
      <c r="AP45" s="75">
        <f>200000*V45</f>
        <v>3600000</v>
      </c>
      <c r="AQ45" s="75">
        <v>0</v>
      </c>
      <c r="AR45" s="75">
        <v>0</v>
      </c>
      <c r="AS45" s="75">
        <v>0</v>
      </c>
      <c r="AT45" s="80">
        <v>0</v>
      </c>
      <c r="AU45" s="82">
        <f>SUM(AG45:AT45)</f>
        <v>63593163.518181816</v>
      </c>
      <c r="AV45" s="113">
        <f>AU45-(AX45+AP45+AO45+AL45+AK45+AJ45+AT45)</f>
        <v>45041642.071909085</v>
      </c>
      <c r="AW45" s="75">
        <f>AG45+AH45+AK45+AL45+AI45+AN45+AM45+AP45</f>
        <v>63593163.518181816</v>
      </c>
      <c r="AX45" s="75">
        <f>AW45*7%</f>
        <v>4451521.4462727271</v>
      </c>
      <c r="AY45" s="76">
        <f>IF(AV45&lt;=40000000,0,IF(AND(AV45&gt;40000000,AV45&lt;=80000000),(AV45-40000000)*10%,IF(AND(AV45&gt;80000000,AV45&lt;=120000000),4000000+(AV45-80000000)*15%,IF(AND(AV45&gt;120000000,AV45&lt;=180000000),10000000+(AV45-120000000)*20%,IF(AND(AV45&gt;180000000,AV45&lt;=240000000),22000000+(AV45-180000000)*25%,IF(AND(AV45&gt;240000000,AV45&lt;=320000000),37000000+(AV45-240000000)*30%,61000000+(AV45-320000000)*35%))))))</f>
        <v>504164.20719090849</v>
      </c>
      <c r="AZ45" s="75">
        <v>0</v>
      </c>
      <c r="BA45" s="75">
        <v>0</v>
      </c>
      <c r="BB45" s="75">
        <v>0</v>
      </c>
      <c r="BC45" s="80">
        <v>0</v>
      </c>
      <c r="BD45" s="80">
        <v>0</v>
      </c>
      <c r="BE45" s="80">
        <v>0</v>
      </c>
      <c r="BF45" s="78">
        <v>0</v>
      </c>
      <c r="BG45" s="348">
        <f>SUM(AX45:BF45)</f>
        <v>4955685.6534636356</v>
      </c>
      <c r="BH45" s="188">
        <f>INT(AU45-BG45)</f>
        <v>58637477</v>
      </c>
      <c r="BJ45" s="50">
        <v>12838</v>
      </c>
      <c r="BK45" s="50" t="s">
        <v>3381</v>
      </c>
      <c r="BM45" s="50">
        <f t="shared" si="1"/>
        <v>0</v>
      </c>
    </row>
    <row r="46" spans="1:65" s="50" customFormat="1" ht="24" customHeight="1" x14ac:dyDescent="0.2">
      <c r="A46" s="182">
        <f t="shared" si="0"/>
        <v>2655495</v>
      </c>
      <c r="B46" s="298">
        <v>327</v>
      </c>
      <c r="C46" s="266">
        <v>91</v>
      </c>
      <c r="D46" s="299">
        <v>12839</v>
      </c>
      <c r="E46" s="242" t="s">
        <v>209</v>
      </c>
      <c r="F46" s="243" t="s">
        <v>233</v>
      </c>
      <c r="G46" s="287" t="s">
        <v>137</v>
      </c>
      <c r="H46" s="274" t="s">
        <v>88</v>
      </c>
      <c r="I46" s="294" t="s">
        <v>2557</v>
      </c>
      <c r="J46" s="332" t="s">
        <v>1648</v>
      </c>
      <c r="K46" s="332" t="s">
        <v>1649</v>
      </c>
      <c r="L46" s="65" t="s">
        <v>88</v>
      </c>
      <c r="M46" s="292" t="s">
        <v>137</v>
      </c>
      <c r="N46" s="244" t="s">
        <v>2410</v>
      </c>
      <c r="O46" s="65"/>
      <c r="P46" s="90"/>
      <c r="Q46" s="244">
        <v>30</v>
      </c>
      <c r="R46" s="246">
        <v>120</v>
      </c>
      <c r="S46" s="246">
        <v>110</v>
      </c>
      <c r="T46" s="246">
        <v>29.33</v>
      </c>
      <c r="U46" s="90">
        <v>0</v>
      </c>
      <c r="V46" s="262">
        <v>13</v>
      </c>
      <c r="W46" s="99">
        <v>0</v>
      </c>
      <c r="X46" s="84">
        <v>0</v>
      </c>
      <c r="Y46" s="203">
        <v>2</v>
      </c>
      <c r="Z46" s="117">
        <v>2</v>
      </c>
      <c r="AA46" s="319">
        <v>885165</v>
      </c>
      <c r="AB46" s="319">
        <v>46667</v>
      </c>
      <c r="AC46" s="320">
        <f>AA46+AB46</f>
        <v>931832</v>
      </c>
      <c r="AD46" s="75">
        <v>4500000</v>
      </c>
      <c r="AE46" s="75">
        <v>6000000</v>
      </c>
      <c r="AF46" s="338">
        <f>(AC46*30)/220*1.4</f>
        <v>177895.19999999998</v>
      </c>
      <c r="AG46" s="113">
        <f>AA46*Q46</f>
        <v>26554950</v>
      </c>
      <c r="AH46" s="75">
        <f>AB46*Q46</f>
        <v>1400010</v>
      </c>
      <c r="AI46" s="75">
        <f>AF46*R46</f>
        <v>21347423.999999996</v>
      </c>
      <c r="AJ46" s="75">
        <f>IF(Q46=31,A46*Z46,(Q46/30)*A46*Z46)</f>
        <v>5310990</v>
      </c>
      <c r="AK46" s="75">
        <f>IF(Q46=31,AD46,(Q46/30)*AD46)</f>
        <v>4500000</v>
      </c>
      <c r="AL46" s="75">
        <f>IF(Q46=31,AE46,(Q46/30)*AE46)</f>
        <v>6000000</v>
      </c>
      <c r="AM46" s="75">
        <f>(AC46*30/220)*35%*S46</f>
        <v>4892117.9999999991</v>
      </c>
      <c r="AN46" s="75">
        <f>AC46*30/220*1.4*T46</f>
        <v>5217666.2159999991</v>
      </c>
      <c r="AO46" s="75">
        <f>AC46*U46</f>
        <v>0</v>
      </c>
      <c r="AP46" s="75">
        <f>200000*V46</f>
        <v>2600000</v>
      </c>
      <c r="AQ46" s="75">
        <v>0</v>
      </c>
      <c r="AR46" s="75">
        <v>0</v>
      </c>
      <c r="AS46" s="75">
        <v>0</v>
      </c>
      <c r="AT46" s="80">
        <v>0</v>
      </c>
      <c r="AU46" s="82">
        <f>SUM(AG46:AT46)</f>
        <v>77823158.216000006</v>
      </c>
      <c r="AV46" s="113">
        <f>AU46-(AX46+AP46+AO46+AL46+AK46+AJ46+AT46)</f>
        <v>54336316.440880008</v>
      </c>
      <c r="AW46" s="75">
        <f>AG46+AH46+AK46+AL46+AI46+AN46+AM46+AP46</f>
        <v>72512168.215999991</v>
      </c>
      <c r="AX46" s="75">
        <f>AW46*7%</f>
        <v>5075851.7751199994</v>
      </c>
      <c r="AY46" s="76">
        <f>IF(AV46&lt;=40000000,0,IF(AND(AV46&gt;40000000,AV46&lt;=80000000),(AV46-40000000)*10%,IF(AND(AV46&gt;80000000,AV46&lt;=120000000),4000000+(AV46-80000000)*15%,IF(AND(AV46&gt;120000000,AV46&lt;=180000000),10000000+(AV46-120000000)*20%,IF(AND(AV46&gt;180000000,AV46&lt;=240000000),22000000+(AV46-180000000)*25%,IF(AND(AV46&gt;240000000,AV46&lt;=320000000),37000000+(AV46-240000000)*30%,61000000+(AV46-320000000)*35%))))))</f>
        <v>1433631.644088001</v>
      </c>
      <c r="AZ46" s="75">
        <v>0</v>
      </c>
      <c r="BA46" s="75">
        <v>0</v>
      </c>
      <c r="BB46" s="75">
        <v>0</v>
      </c>
      <c r="BC46" s="80">
        <v>0</v>
      </c>
      <c r="BD46" s="80">
        <v>0</v>
      </c>
      <c r="BE46" s="80">
        <v>0</v>
      </c>
      <c r="BF46" s="78">
        <v>0</v>
      </c>
      <c r="BG46" s="348">
        <f>SUM(AX46:BF46)</f>
        <v>6509483.4192080004</v>
      </c>
      <c r="BH46" s="188">
        <f>INT(AU46-BG46)</f>
        <v>71313674</v>
      </c>
      <c r="BM46" s="50">
        <f t="shared" si="1"/>
        <v>12839</v>
      </c>
    </row>
    <row r="47" spans="1:65" s="50" customFormat="1" ht="24" customHeight="1" x14ac:dyDescent="0.2">
      <c r="A47" s="182">
        <f t="shared" si="0"/>
        <v>2655495</v>
      </c>
      <c r="B47" s="298">
        <v>582</v>
      </c>
      <c r="C47" s="266">
        <v>378</v>
      </c>
      <c r="D47" s="299">
        <v>12840</v>
      </c>
      <c r="E47" s="242" t="s">
        <v>236</v>
      </c>
      <c r="F47" s="243" t="s">
        <v>237</v>
      </c>
      <c r="G47" s="287" t="s">
        <v>137</v>
      </c>
      <c r="H47" s="274" t="s">
        <v>206</v>
      </c>
      <c r="I47" s="353" t="s">
        <v>3003</v>
      </c>
      <c r="J47" s="68" t="s">
        <v>238</v>
      </c>
      <c r="K47" s="68" t="s">
        <v>239</v>
      </c>
      <c r="L47" s="68" t="s">
        <v>206</v>
      </c>
      <c r="M47" s="292" t="s">
        <v>137</v>
      </c>
      <c r="N47" s="100"/>
      <c r="O47" s="246" t="s">
        <v>2410</v>
      </c>
      <c r="P47" s="91"/>
      <c r="Q47" s="244">
        <v>30</v>
      </c>
      <c r="R47" s="246">
        <v>90</v>
      </c>
      <c r="S47" s="246">
        <v>0</v>
      </c>
      <c r="T47" s="246">
        <v>0</v>
      </c>
      <c r="U47" s="90">
        <v>0</v>
      </c>
      <c r="V47" s="262">
        <v>19</v>
      </c>
      <c r="W47" s="99">
        <v>0</v>
      </c>
      <c r="X47" s="84">
        <v>0</v>
      </c>
      <c r="Y47" s="99">
        <v>3</v>
      </c>
      <c r="Z47" s="65">
        <v>3</v>
      </c>
      <c r="AA47" s="319">
        <v>885165</v>
      </c>
      <c r="AB47" s="319">
        <v>46667</v>
      </c>
      <c r="AC47" s="320">
        <f>AA47+AB47</f>
        <v>931832</v>
      </c>
      <c r="AD47" s="75">
        <v>4500000</v>
      </c>
      <c r="AE47" s="75">
        <v>6000000</v>
      </c>
      <c r="AF47" s="338">
        <f>(AC47*30)/220*1.4</f>
        <v>177895.19999999998</v>
      </c>
      <c r="AG47" s="113">
        <f>AA47*Q47</f>
        <v>26554950</v>
      </c>
      <c r="AH47" s="75">
        <f>AB47*Q47</f>
        <v>1400010</v>
      </c>
      <c r="AI47" s="75">
        <f>AF47*R47</f>
        <v>16010567.999999998</v>
      </c>
      <c r="AJ47" s="75">
        <f>IF(Q47=31,A47*Z47,(Q47/30)*A47*Z47)</f>
        <v>7966485</v>
      </c>
      <c r="AK47" s="75">
        <f>IF(Q47=31,AD47,(Q47/30)*AD47)</f>
        <v>4500000</v>
      </c>
      <c r="AL47" s="75">
        <f>IF(Q47=31,AE47,(Q47/30)*AE47)</f>
        <v>6000000</v>
      </c>
      <c r="AM47" s="75">
        <f>(AC47*30/220)*35%*S47</f>
        <v>0</v>
      </c>
      <c r="AN47" s="75">
        <f>AC47*30/220*1.4*T47</f>
        <v>0</v>
      </c>
      <c r="AO47" s="75">
        <f>AC47*U47</f>
        <v>0</v>
      </c>
      <c r="AP47" s="75">
        <f>200000*V47</f>
        <v>3800000</v>
      </c>
      <c r="AQ47" s="75">
        <v>0</v>
      </c>
      <c r="AR47" s="75">
        <v>0</v>
      </c>
      <c r="AS47" s="75">
        <v>0</v>
      </c>
      <c r="AT47" s="80">
        <v>0</v>
      </c>
      <c r="AU47" s="82">
        <f>SUM(AG47:AT47)</f>
        <v>66232013</v>
      </c>
      <c r="AV47" s="113">
        <f>AU47-(AX47+AP47+AO47+AL47+AK47+AJ47+AT47)</f>
        <v>39886941.039999999</v>
      </c>
      <c r="AW47" s="75">
        <f>AG47+AH47+AK47+AL47+AI47+AN47+AM47+AP47</f>
        <v>58265528</v>
      </c>
      <c r="AX47" s="75">
        <f>AW47*7%</f>
        <v>4078586.9600000004</v>
      </c>
      <c r="AY47" s="76">
        <f>IF(AV47&lt;=40000000,0,IF(AND(AV47&gt;40000000,AV47&lt;=80000000),(AV47-40000000)*10%,IF(AND(AV47&gt;80000000,AV47&lt;=120000000),4000000+(AV47-80000000)*15%,IF(AND(AV47&gt;120000000,AV47&lt;=180000000),10000000+(AV47-120000000)*20%,IF(AND(AV47&gt;180000000,AV47&lt;=240000000),22000000+(AV47-180000000)*25%,IF(AND(AV47&gt;240000000,AV47&lt;=320000000),37000000+(AV47-240000000)*30%,61000000+(AV47-320000000)*35%))))))</f>
        <v>0</v>
      </c>
      <c r="AZ47" s="75">
        <v>0</v>
      </c>
      <c r="BA47" s="75">
        <v>0</v>
      </c>
      <c r="BB47" s="75">
        <v>0</v>
      </c>
      <c r="BC47" s="80">
        <v>0</v>
      </c>
      <c r="BD47" s="80">
        <v>0</v>
      </c>
      <c r="BE47" s="80">
        <v>0</v>
      </c>
      <c r="BF47" s="78">
        <v>0</v>
      </c>
      <c r="BG47" s="348">
        <f>SUM(AX47:BF47)</f>
        <v>4078586.9600000004</v>
      </c>
      <c r="BH47" s="188">
        <f>INT(AU47-BG47)</f>
        <v>62153426</v>
      </c>
      <c r="BJ47" s="50">
        <v>12840</v>
      </c>
      <c r="BK47" s="50" t="s">
        <v>3382</v>
      </c>
      <c r="BM47" s="50">
        <f t="shared" si="1"/>
        <v>0</v>
      </c>
    </row>
    <row r="48" spans="1:65" s="50" customFormat="1" ht="24" customHeight="1" x14ac:dyDescent="0.2">
      <c r="A48" s="182">
        <f t="shared" si="0"/>
        <v>2655495</v>
      </c>
      <c r="B48" s="298">
        <v>584</v>
      </c>
      <c r="C48" s="266">
        <v>380</v>
      </c>
      <c r="D48" s="299">
        <v>12841</v>
      </c>
      <c r="E48" s="242" t="s">
        <v>240</v>
      </c>
      <c r="F48" s="243" t="s">
        <v>241</v>
      </c>
      <c r="G48" s="287" t="s">
        <v>137</v>
      </c>
      <c r="H48" s="274" t="s">
        <v>206</v>
      </c>
      <c r="I48" s="290" t="s">
        <v>3005</v>
      </c>
      <c r="J48" s="67" t="s">
        <v>242</v>
      </c>
      <c r="K48" s="67" t="s">
        <v>243</v>
      </c>
      <c r="L48" s="67" t="s">
        <v>206</v>
      </c>
      <c r="M48" s="292" t="s">
        <v>137</v>
      </c>
      <c r="N48" s="101"/>
      <c r="O48" s="246" t="s">
        <v>2410</v>
      </c>
      <c r="P48" s="92"/>
      <c r="Q48" s="244">
        <v>30</v>
      </c>
      <c r="R48" s="246">
        <v>90</v>
      </c>
      <c r="S48" s="246">
        <v>0</v>
      </c>
      <c r="T48" s="246">
        <v>0</v>
      </c>
      <c r="U48" s="245">
        <f>1</f>
        <v>1</v>
      </c>
      <c r="V48" s="262">
        <v>20</v>
      </c>
      <c r="W48" s="99">
        <v>0</v>
      </c>
      <c r="X48" s="84">
        <v>0</v>
      </c>
      <c r="Y48" s="99">
        <v>1</v>
      </c>
      <c r="Z48" s="65">
        <v>1</v>
      </c>
      <c r="AA48" s="319">
        <v>885165</v>
      </c>
      <c r="AB48" s="319">
        <v>46667</v>
      </c>
      <c r="AC48" s="320">
        <f>AA48+AB48</f>
        <v>931832</v>
      </c>
      <c r="AD48" s="75">
        <v>4500000</v>
      </c>
      <c r="AE48" s="75">
        <v>6000000</v>
      </c>
      <c r="AF48" s="338">
        <f>(AC48*30)/220*1.4</f>
        <v>177895.19999999998</v>
      </c>
      <c r="AG48" s="113">
        <f>AA48*Q48</f>
        <v>26554950</v>
      </c>
      <c r="AH48" s="75">
        <f>AB48*Q48</f>
        <v>1400010</v>
      </c>
      <c r="AI48" s="75">
        <f>AF48*R48</f>
        <v>16010567.999999998</v>
      </c>
      <c r="AJ48" s="75">
        <f>IF(Q48=31,A48*Z48,(Q48/30)*A48*Z48)</f>
        <v>2655495</v>
      </c>
      <c r="AK48" s="75">
        <f>IF(Q48=31,AD48,(Q48/30)*AD48)</f>
        <v>4500000</v>
      </c>
      <c r="AL48" s="75">
        <f>IF(Q48=31,AE48,(Q48/30)*AE48)</f>
        <v>6000000</v>
      </c>
      <c r="AM48" s="75">
        <f>(AC48*30/220)*35%*S48</f>
        <v>0</v>
      </c>
      <c r="AN48" s="75">
        <f>AC48*30/220*1.4*T48</f>
        <v>0</v>
      </c>
      <c r="AO48" s="75">
        <f>AC48*U48</f>
        <v>931832</v>
      </c>
      <c r="AP48" s="75">
        <f>200000*V48</f>
        <v>4000000</v>
      </c>
      <c r="AQ48" s="75">
        <v>0</v>
      </c>
      <c r="AR48" s="75">
        <v>0</v>
      </c>
      <c r="AS48" s="75">
        <v>0</v>
      </c>
      <c r="AT48" s="80">
        <v>0</v>
      </c>
      <c r="AU48" s="82">
        <f>SUM(AG48:AT48)</f>
        <v>62052855</v>
      </c>
      <c r="AV48" s="113">
        <f>AU48-(AX48+AP48+AO48+AL48+AK48+AJ48+AT48)</f>
        <v>39872941.039999999</v>
      </c>
      <c r="AW48" s="75">
        <f>AG48+AH48+AK48+AL48+AI48+AN48+AM48+AP48</f>
        <v>58465528</v>
      </c>
      <c r="AX48" s="75">
        <f>AW48*7%</f>
        <v>4092586.9600000004</v>
      </c>
      <c r="AY48" s="76">
        <f>IF(AV48&lt;=40000000,0,IF(AND(AV48&gt;40000000,AV48&lt;=80000000),(AV48-40000000)*10%,IF(AND(AV48&gt;80000000,AV48&lt;=120000000),4000000+(AV48-80000000)*15%,IF(AND(AV48&gt;120000000,AV48&lt;=180000000),10000000+(AV48-120000000)*20%,IF(AND(AV48&gt;180000000,AV48&lt;=240000000),22000000+(AV48-180000000)*25%,IF(AND(AV48&gt;240000000,AV48&lt;=320000000),37000000+(AV48-240000000)*30%,61000000+(AV48-320000000)*35%))))))</f>
        <v>0</v>
      </c>
      <c r="AZ48" s="75">
        <v>0</v>
      </c>
      <c r="BA48" s="75">
        <v>0</v>
      </c>
      <c r="BB48" s="75">
        <v>0</v>
      </c>
      <c r="BC48" s="80">
        <v>0</v>
      </c>
      <c r="BD48" s="80">
        <v>0</v>
      </c>
      <c r="BE48" s="80">
        <v>0</v>
      </c>
      <c r="BF48" s="78">
        <v>0</v>
      </c>
      <c r="BG48" s="348">
        <f>SUM(AX48:BF48)</f>
        <v>4092586.9600000004</v>
      </c>
      <c r="BH48" s="188">
        <f>INT(AU48-BG48)</f>
        <v>57960268</v>
      </c>
      <c r="BJ48" s="50">
        <v>12841</v>
      </c>
      <c r="BK48" s="50" t="s">
        <v>3383</v>
      </c>
      <c r="BM48" s="50">
        <f t="shared" si="1"/>
        <v>0</v>
      </c>
    </row>
    <row r="49" spans="1:65" s="50" customFormat="1" ht="24" customHeight="1" x14ac:dyDescent="0.2">
      <c r="A49" s="182">
        <f t="shared" si="0"/>
        <v>2655495</v>
      </c>
      <c r="B49" s="298">
        <v>587</v>
      </c>
      <c r="C49" s="266">
        <v>383</v>
      </c>
      <c r="D49" s="299">
        <v>12842</v>
      </c>
      <c r="E49" s="242" t="s">
        <v>244</v>
      </c>
      <c r="F49" s="243" t="s">
        <v>245</v>
      </c>
      <c r="G49" s="287" t="s">
        <v>137</v>
      </c>
      <c r="H49" s="274" t="s">
        <v>206</v>
      </c>
      <c r="I49" s="353" t="s">
        <v>3008</v>
      </c>
      <c r="J49" s="68" t="s">
        <v>246</v>
      </c>
      <c r="K49" s="68" t="s">
        <v>247</v>
      </c>
      <c r="L49" s="68" t="s">
        <v>206</v>
      </c>
      <c r="M49" s="292" t="s">
        <v>137</v>
      </c>
      <c r="N49" s="244" t="s">
        <v>2410</v>
      </c>
      <c r="O49" s="68"/>
      <c r="P49" s="91"/>
      <c r="Q49" s="244">
        <v>30</v>
      </c>
      <c r="R49" s="246">
        <v>120</v>
      </c>
      <c r="S49" s="246">
        <v>110</v>
      </c>
      <c r="T49" s="246">
        <v>29.33</v>
      </c>
      <c r="U49" s="90">
        <v>0</v>
      </c>
      <c r="V49" s="262">
        <v>10</v>
      </c>
      <c r="W49" s="99">
        <v>0</v>
      </c>
      <c r="X49" s="84">
        <v>0</v>
      </c>
      <c r="Y49" s="99">
        <v>1</v>
      </c>
      <c r="Z49" s="65">
        <v>1</v>
      </c>
      <c r="AA49" s="319">
        <v>885165</v>
      </c>
      <c r="AB49" s="319">
        <v>46667</v>
      </c>
      <c r="AC49" s="320">
        <f>AA49+AB49</f>
        <v>931832</v>
      </c>
      <c r="AD49" s="75">
        <v>4500000</v>
      </c>
      <c r="AE49" s="75">
        <v>6000000</v>
      </c>
      <c r="AF49" s="338">
        <f>(AC49*30)/220*1.4</f>
        <v>177895.19999999998</v>
      </c>
      <c r="AG49" s="113">
        <f>AA49*Q49</f>
        <v>26554950</v>
      </c>
      <c r="AH49" s="75">
        <f>AB49*Q49</f>
        <v>1400010</v>
      </c>
      <c r="AI49" s="75">
        <f>AF49*R49</f>
        <v>21347423.999999996</v>
      </c>
      <c r="AJ49" s="75">
        <f>IF(Q49=31,A49*Z49,(Q49/30)*A49*Z49)</f>
        <v>2655495</v>
      </c>
      <c r="AK49" s="75">
        <f>IF(Q49=31,AD49,(Q49/30)*AD49)</f>
        <v>4500000</v>
      </c>
      <c r="AL49" s="75">
        <f>IF(Q49=31,AE49,(Q49/30)*AE49)</f>
        <v>6000000</v>
      </c>
      <c r="AM49" s="75">
        <f>(AC49*30/220)*35%*S49</f>
        <v>4892117.9999999991</v>
      </c>
      <c r="AN49" s="75">
        <f>AC49*30/220*1.4*T49</f>
        <v>5217666.2159999991</v>
      </c>
      <c r="AO49" s="75">
        <f>AC49*U49</f>
        <v>0</v>
      </c>
      <c r="AP49" s="75">
        <f>200000*V49</f>
        <v>2000000</v>
      </c>
      <c r="AQ49" s="75">
        <v>0</v>
      </c>
      <c r="AR49" s="75">
        <v>0</v>
      </c>
      <c r="AS49" s="75">
        <v>0</v>
      </c>
      <c r="AT49" s="80">
        <v>0</v>
      </c>
      <c r="AU49" s="82">
        <f>SUM(AG49:AT49)</f>
        <v>74567663.216000006</v>
      </c>
      <c r="AV49" s="113">
        <f>AU49-(AX49+AP49+AO49+AL49+AK49+AJ49+AT49)</f>
        <v>54378316.440880008</v>
      </c>
      <c r="AW49" s="75">
        <f>AG49+AH49+AK49+AL49+AI49+AN49+AM49+AP49</f>
        <v>71912168.215999991</v>
      </c>
      <c r="AX49" s="75">
        <f>AW49*7%</f>
        <v>5033851.7751199994</v>
      </c>
      <c r="AY49" s="76">
        <f>IF(AV49&lt;=40000000,0,IF(AND(AV49&gt;40000000,AV49&lt;=80000000),(AV49-40000000)*10%,IF(AND(AV49&gt;80000000,AV49&lt;=120000000),4000000+(AV49-80000000)*15%,IF(AND(AV49&gt;120000000,AV49&lt;=180000000),10000000+(AV49-120000000)*20%,IF(AND(AV49&gt;180000000,AV49&lt;=240000000),22000000+(AV49-180000000)*25%,IF(AND(AV49&gt;240000000,AV49&lt;=320000000),37000000+(AV49-240000000)*30%,61000000+(AV49-320000000)*35%))))))</f>
        <v>1437831.644088001</v>
      </c>
      <c r="AZ49" s="75">
        <v>0</v>
      </c>
      <c r="BA49" s="75">
        <v>0</v>
      </c>
      <c r="BB49" s="75">
        <v>0</v>
      </c>
      <c r="BC49" s="80">
        <v>0</v>
      </c>
      <c r="BD49" s="80">
        <v>0</v>
      </c>
      <c r="BE49" s="80">
        <v>0</v>
      </c>
      <c r="BF49" s="78">
        <v>0</v>
      </c>
      <c r="BG49" s="348">
        <f>SUM(AX49:BF49)</f>
        <v>6471683.4192080004</v>
      </c>
      <c r="BH49" s="188">
        <f>INT(AU49-BG49)</f>
        <v>68095979</v>
      </c>
      <c r="BJ49" s="50">
        <v>12842</v>
      </c>
      <c r="BK49" s="50" t="s">
        <v>3384</v>
      </c>
      <c r="BM49" s="50">
        <f t="shared" si="1"/>
        <v>0</v>
      </c>
    </row>
    <row r="50" spans="1:65" s="50" customFormat="1" ht="24" customHeight="1" x14ac:dyDescent="0.2">
      <c r="A50" s="182">
        <f t="shared" si="0"/>
        <v>2655495</v>
      </c>
      <c r="B50" s="298">
        <v>588</v>
      </c>
      <c r="C50" s="266">
        <v>384</v>
      </c>
      <c r="D50" s="299">
        <v>12843</v>
      </c>
      <c r="E50" s="242" t="s">
        <v>248</v>
      </c>
      <c r="F50" s="243" t="s">
        <v>249</v>
      </c>
      <c r="G50" s="287" t="s">
        <v>137</v>
      </c>
      <c r="H50" s="274" t="s">
        <v>206</v>
      </c>
      <c r="I50" s="294" t="s">
        <v>3009</v>
      </c>
      <c r="J50" s="65" t="s">
        <v>250</v>
      </c>
      <c r="K50" s="65" t="s">
        <v>251</v>
      </c>
      <c r="L50" s="65" t="s">
        <v>206</v>
      </c>
      <c r="M50" s="292" t="s">
        <v>137</v>
      </c>
      <c r="N50" s="244" t="s">
        <v>2410</v>
      </c>
      <c r="O50" s="65"/>
      <c r="P50" s="90"/>
      <c r="Q50" s="244">
        <v>30</v>
      </c>
      <c r="R50" s="246">
        <v>120</v>
      </c>
      <c r="S50" s="246">
        <v>110</v>
      </c>
      <c r="T50" s="246">
        <v>29.33</v>
      </c>
      <c r="U50" s="90">
        <v>0</v>
      </c>
      <c r="V50" s="262">
        <v>21</v>
      </c>
      <c r="W50" s="99">
        <v>0</v>
      </c>
      <c r="X50" s="84">
        <v>0</v>
      </c>
      <c r="Y50" s="99">
        <v>1</v>
      </c>
      <c r="Z50" s="65">
        <v>1</v>
      </c>
      <c r="AA50" s="319">
        <v>885165</v>
      </c>
      <c r="AB50" s="319">
        <v>46667</v>
      </c>
      <c r="AC50" s="320">
        <f>AA50+AB50</f>
        <v>931832</v>
      </c>
      <c r="AD50" s="75">
        <v>4500000</v>
      </c>
      <c r="AE50" s="75">
        <v>6000000</v>
      </c>
      <c r="AF50" s="338">
        <f>(AC50*30)/220*1.4</f>
        <v>177895.19999999998</v>
      </c>
      <c r="AG50" s="113">
        <f>AA50*Q50</f>
        <v>26554950</v>
      </c>
      <c r="AH50" s="75">
        <f>AB50*Q50</f>
        <v>1400010</v>
      </c>
      <c r="AI50" s="75">
        <f>AF50*R50</f>
        <v>21347423.999999996</v>
      </c>
      <c r="AJ50" s="75">
        <f>IF(Q50=31,A50*Z50,(Q50/30)*A50*Z50)</f>
        <v>2655495</v>
      </c>
      <c r="AK50" s="75">
        <f>IF(Q50=31,AD50,(Q50/30)*AD50)</f>
        <v>4500000</v>
      </c>
      <c r="AL50" s="75">
        <f>IF(Q50=31,AE50,(Q50/30)*AE50)</f>
        <v>6000000</v>
      </c>
      <c r="AM50" s="75">
        <f>(AC50*30/220)*35%*S50</f>
        <v>4892117.9999999991</v>
      </c>
      <c r="AN50" s="75">
        <f>AC50*30/220*1.4*T50</f>
        <v>5217666.2159999991</v>
      </c>
      <c r="AO50" s="75">
        <f>AC50*U50</f>
        <v>0</v>
      </c>
      <c r="AP50" s="75">
        <f>200000*V50</f>
        <v>4200000</v>
      </c>
      <c r="AQ50" s="75">
        <v>0</v>
      </c>
      <c r="AR50" s="75">
        <v>0</v>
      </c>
      <c r="AS50" s="75">
        <v>0</v>
      </c>
      <c r="AT50" s="80">
        <v>0</v>
      </c>
      <c r="AU50" s="82">
        <f>SUM(AG50:AT50)</f>
        <v>76767663.216000006</v>
      </c>
      <c r="AV50" s="113">
        <f>AU50-(AX50+AP50+AO50+AL50+AK50+AJ50+AT50)</f>
        <v>54224316.440880008</v>
      </c>
      <c r="AW50" s="75">
        <f>AG50+AH50+AK50+AL50+AI50+AN50+AM50+AP50</f>
        <v>74112168.215999991</v>
      </c>
      <c r="AX50" s="75">
        <f>AW50*7%</f>
        <v>5187851.7751199994</v>
      </c>
      <c r="AY50" s="76">
        <f>IF(AV50&lt;=40000000,0,IF(AND(AV50&gt;40000000,AV50&lt;=80000000),(AV50-40000000)*10%,IF(AND(AV50&gt;80000000,AV50&lt;=120000000),4000000+(AV50-80000000)*15%,IF(AND(AV50&gt;120000000,AV50&lt;=180000000),10000000+(AV50-120000000)*20%,IF(AND(AV50&gt;180000000,AV50&lt;=240000000),22000000+(AV50-180000000)*25%,IF(AND(AV50&gt;240000000,AV50&lt;=320000000),37000000+(AV50-240000000)*30%,61000000+(AV50-320000000)*35%))))))</f>
        <v>1422431.644088001</v>
      </c>
      <c r="AZ50" s="75">
        <v>0</v>
      </c>
      <c r="BA50" s="75">
        <v>0</v>
      </c>
      <c r="BB50" s="75">
        <v>0</v>
      </c>
      <c r="BC50" s="80">
        <v>0</v>
      </c>
      <c r="BD50" s="80">
        <v>0</v>
      </c>
      <c r="BE50" s="80">
        <v>0</v>
      </c>
      <c r="BF50" s="78">
        <v>0</v>
      </c>
      <c r="BG50" s="348">
        <f>SUM(AX50:BF50)</f>
        <v>6610283.4192080004</v>
      </c>
      <c r="BH50" s="188">
        <f>INT(AU50-BG50)</f>
        <v>70157379</v>
      </c>
      <c r="BJ50" s="50">
        <v>12843</v>
      </c>
      <c r="BK50" s="50" t="s">
        <v>3385</v>
      </c>
      <c r="BM50" s="50">
        <f t="shared" si="1"/>
        <v>0</v>
      </c>
    </row>
    <row r="51" spans="1:65" s="50" customFormat="1" ht="24" customHeight="1" x14ac:dyDescent="0.2">
      <c r="A51" s="182">
        <f t="shared" si="0"/>
        <v>2655495</v>
      </c>
      <c r="B51" s="298">
        <v>111</v>
      </c>
      <c r="C51" s="266">
        <v>117</v>
      </c>
      <c r="D51" s="299">
        <v>14033</v>
      </c>
      <c r="E51" s="252" t="s">
        <v>216</v>
      </c>
      <c r="F51" s="253" t="s">
        <v>252</v>
      </c>
      <c r="G51" s="267" t="s">
        <v>87</v>
      </c>
      <c r="H51" s="274" t="s">
        <v>206</v>
      </c>
      <c r="I51" s="294" t="s">
        <v>2561</v>
      </c>
      <c r="J51" s="65" t="s">
        <v>253</v>
      </c>
      <c r="K51" s="65" t="s">
        <v>254</v>
      </c>
      <c r="L51" s="65" t="s">
        <v>206</v>
      </c>
      <c r="M51" s="288" t="s">
        <v>2380</v>
      </c>
      <c r="N51" s="99"/>
      <c r="O51" s="65"/>
      <c r="P51" s="90"/>
      <c r="Q51" s="254">
        <v>30</v>
      </c>
      <c r="R51" s="255">
        <v>33</v>
      </c>
      <c r="S51" s="65">
        <v>0</v>
      </c>
      <c r="T51" s="65">
        <v>0</v>
      </c>
      <c r="U51" s="90">
        <v>0</v>
      </c>
      <c r="V51" s="260">
        <v>19</v>
      </c>
      <c r="W51" s="99">
        <v>0</v>
      </c>
      <c r="X51" s="84">
        <v>0</v>
      </c>
      <c r="Y51" s="99">
        <v>1</v>
      </c>
      <c r="Z51" s="65">
        <v>1</v>
      </c>
      <c r="AA51" s="327">
        <v>1477052</v>
      </c>
      <c r="AB51" s="327">
        <v>46667</v>
      </c>
      <c r="AC51" s="328">
        <f>AA51+AB51</f>
        <v>1523719</v>
      </c>
      <c r="AD51" s="75">
        <v>4500000</v>
      </c>
      <c r="AE51" s="75">
        <v>6000000</v>
      </c>
      <c r="AF51" s="338">
        <f>(AC51*30)/220*1.4</f>
        <v>290891.80909090908</v>
      </c>
      <c r="AG51" s="113">
        <f>AA51*Q51</f>
        <v>44311560</v>
      </c>
      <c r="AH51" s="75">
        <f>AB51*Q51</f>
        <v>1400010</v>
      </c>
      <c r="AI51" s="75">
        <f>AF51*R51</f>
        <v>9599429.6999999993</v>
      </c>
      <c r="AJ51" s="75">
        <f>IF(Q51=31,A51*Z51,(Q51/30)*A51*Z51)</f>
        <v>2655495</v>
      </c>
      <c r="AK51" s="75">
        <f>IF(Q51=31,AD51,(Q51/30)*AD51)</f>
        <v>4500000</v>
      </c>
      <c r="AL51" s="75">
        <f>IF(Q51=31,AE51,(Q51/30)*AE51)</f>
        <v>6000000</v>
      </c>
      <c r="AM51" s="75">
        <f>(AC51*30/220)*35%*S51</f>
        <v>0</v>
      </c>
      <c r="AN51" s="75">
        <f>AC51*30/220*1.4*T51</f>
        <v>0</v>
      </c>
      <c r="AO51" s="75">
        <f>AC51*U51</f>
        <v>0</v>
      </c>
      <c r="AP51" s="75">
        <f>200000*V51</f>
        <v>3800000</v>
      </c>
      <c r="AQ51" s="75">
        <v>0</v>
      </c>
      <c r="AR51" s="75">
        <v>0</v>
      </c>
      <c r="AS51" s="75">
        <v>0</v>
      </c>
      <c r="AT51" s="80">
        <v>0</v>
      </c>
      <c r="AU51" s="82">
        <f>SUM(AG51:AT51)</f>
        <v>72266494.700000003</v>
      </c>
      <c r="AV51" s="113">
        <f>AU51-(AX51+AP51+AO51+AL51+AK51+AJ51+AT51)</f>
        <v>50438229.721000001</v>
      </c>
      <c r="AW51" s="75">
        <f>AG51+AH51+AK51+AL51+AI51+AN51+AM51+AP51</f>
        <v>69610999.700000003</v>
      </c>
      <c r="AX51" s="75">
        <f>AW51*7%</f>
        <v>4872769.9790000003</v>
      </c>
      <c r="AY51" s="76">
        <f>IF(AV51&lt;=40000000,0,IF(AND(AV51&gt;40000000,AV51&lt;=80000000),(AV51-40000000)*10%,IF(AND(AV51&gt;80000000,AV51&lt;=120000000),4000000+(AV51-80000000)*15%,IF(AND(AV51&gt;120000000,AV51&lt;=180000000),10000000+(AV51-120000000)*20%,IF(AND(AV51&gt;180000000,AV51&lt;=240000000),22000000+(AV51-180000000)*25%,IF(AND(AV51&gt;240000000,AV51&lt;=320000000),37000000+(AV51-240000000)*30%,61000000+(AV51-320000000)*35%))))))</f>
        <v>1043822.9721000001</v>
      </c>
      <c r="AZ51" s="75">
        <v>0</v>
      </c>
      <c r="BA51" s="75">
        <v>0</v>
      </c>
      <c r="BB51" s="75">
        <v>0</v>
      </c>
      <c r="BC51" s="80">
        <v>0</v>
      </c>
      <c r="BD51" s="80">
        <v>0</v>
      </c>
      <c r="BE51" s="80">
        <v>0</v>
      </c>
      <c r="BF51" s="78">
        <v>0</v>
      </c>
      <c r="BG51" s="348">
        <f>SUM(AX51:BF51)</f>
        <v>5916592.9511000002</v>
      </c>
      <c r="BH51" s="188">
        <f>INT(AU51-BG51)</f>
        <v>66349901</v>
      </c>
      <c r="BM51" s="50">
        <f t="shared" si="1"/>
        <v>14033</v>
      </c>
    </row>
    <row r="52" spans="1:65" s="50" customFormat="1" ht="24" customHeight="1" x14ac:dyDescent="0.2">
      <c r="A52" s="182">
        <f t="shared" si="0"/>
        <v>2655495</v>
      </c>
      <c r="B52" s="298">
        <v>581</v>
      </c>
      <c r="C52" s="266">
        <v>377</v>
      </c>
      <c r="D52" s="299">
        <v>12845</v>
      </c>
      <c r="E52" s="242" t="s">
        <v>255</v>
      </c>
      <c r="F52" s="243" t="s">
        <v>256</v>
      </c>
      <c r="G52" s="287" t="s">
        <v>137</v>
      </c>
      <c r="H52" s="274" t="s">
        <v>206</v>
      </c>
      <c r="I52" s="294" t="s">
        <v>3002</v>
      </c>
      <c r="J52" s="65" t="s">
        <v>257</v>
      </c>
      <c r="K52" s="65" t="s">
        <v>258</v>
      </c>
      <c r="L52" s="65" t="s">
        <v>206</v>
      </c>
      <c r="M52" s="292" t="s">
        <v>137</v>
      </c>
      <c r="N52" s="244" t="s">
        <v>2410</v>
      </c>
      <c r="O52" s="65"/>
      <c r="P52" s="90"/>
      <c r="Q52" s="244">
        <v>30</v>
      </c>
      <c r="R52" s="246">
        <v>120</v>
      </c>
      <c r="S52" s="246">
        <v>110</v>
      </c>
      <c r="T52" s="246">
        <v>29.33</v>
      </c>
      <c r="U52" s="90">
        <v>0</v>
      </c>
      <c r="V52" s="262">
        <v>21</v>
      </c>
      <c r="W52" s="99">
        <v>0</v>
      </c>
      <c r="X52" s="84">
        <v>0</v>
      </c>
      <c r="Y52" s="99">
        <v>2</v>
      </c>
      <c r="Z52" s="65">
        <v>2</v>
      </c>
      <c r="AA52" s="319">
        <v>885165</v>
      </c>
      <c r="AB52" s="319">
        <v>46667</v>
      </c>
      <c r="AC52" s="320">
        <f>AA52+AB52</f>
        <v>931832</v>
      </c>
      <c r="AD52" s="75">
        <v>4500000</v>
      </c>
      <c r="AE52" s="75">
        <v>6000000</v>
      </c>
      <c r="AF52" s="338">
        <f>(AC52*30)/220*1.4</f>
        <v>177895.19999999998</v>
      </c>
      <c r="AG52" s="113">
        <f>AA52*Q52</f>
        <v>26554950</v>
      </c>
      <c r="AH52" s="75">
        <f>AB52*Q52</f>
        <v>1400010</v>
      </c>
      <c r="AI52" s="75">
        <f>AF52*R52</f>
        <v>21347423.999999996</v>
      </c>
      <c r="AJ52" s="75">
        <f>IF(Q52=31,A52*Z52,(Q52/30)*A52*Z52)</f>
        <v>5310990</v>
      </c>
      <c r="AK52" s="75">
        <f>IF(Q52=31,AD52,(Q52/30)*AD52)</f>
        <v>4500000</v>
      </c>
      <c r="AL52" s="75">
        <f>IF(Q52=31,AE52,(Q52/30)*AE52)</f>
        <v>6000000</v>
      </c>
      <c r="AM52" s="75">
        <f>(AC52*30/220)*35%*S52</f>
        <v>4892117.9999999991</v>
      </c>
      <c r="AN52" s="75">
        <f>AC52*30/220*1.4*T52</f>
        <v>5217666.2159999991</v>
      </c>
      <c r="AO52" s="75">
        <f>AC52*U52</f>
        <v>0</v>
      </c>
      <c r="AP52" s="75">
        <f>200000*V52</f>
        <v>4200000</v>
      </c>
      <c r="AQ52" s="75">
        <v>0</v>
      </c>
      <c r="AR52" s="75">
        <v>0</v>
      </c>
      <c r="AS52" s="75">
        <v>0</v>
      </c>
      <c r="AT52" s="80">
        <v>0</v>
      </c>
      <c r="AU52" s="82">
        <f>SUM(AG52:AT52)</f>
        <v>79423158.216000006</v>
      </c>
      <c r="AV52" s="113">
        <f>AU52-(AX52+AP52+AO52+AL52+AK52+AJ52+AT52)</f>
        <v>54224316.440880008</v>
      </c>
      <c r="AW52" s="75">
        <f>AG52+AH52+AK52+AL52+AI52+AN52+AM52+AP52</f>
        <v>74112168.215999991</v>
      </c>
      <c r="AX52" s="75">
        <f>AW52*7%</f>
        <v>5187851.7751199994</v>
      </c>
      <c r="AY52" s="76">
        <f>IF(AV52&lt;=40000000,0,IF(AND(AV52&gt;40000000,AV52&lt;=80000000),(AV52-40000000)*10%,IF(AND(AV52&gt;80000000,AV52&lt;=120000000),4000000+(AV52-80000000)*15%,IF(AND(AV52&gt;120000000,AV52&lt;=180000000),10000000+(AV52-120000000)*20%,IF(AND(AV52&gt;180000000,AV52&lt;=240000000),22000000+(AV52-180000000)*25%,IF(AND(AV52&gt;240000000,AV52&lt;=320000000),37000000+(AV52-240000000)*30%,61000000+(AV52-320000000)*35%))))))</f>
        <v>1422431.644088001</v>
      </c>
      <c r="AZ52" s="75">
        <v>0</v>
      </c>
      <c r="BA52" s="75">
        <v>0</v>
      </c>
      <c r="BB52" s="75">
        <v>0</v>
      </c>
      <c r="BC52" s="80">
        <v>0</v>
      </c>
      <c r="BD52" s="80">
        <v>0</v>
      </c>
      <c r="BE52" s="80">
        <v>0</v>
      </c>
      <c r="BF52" s="78">
        <v>0</v>
      </c>
      <c r="BG52" s="348">
        <f>SUM(AX52:BF52)</f>
        <v>6610283.4192080004</v>
      </c>
      <c r="BH52" s="188">
        <f>INT(AU52-BG52)</f>
        <v>72812874</v>
      </c>
      <c r="BJ52" s="50">
        <v>12845</v>
      </c>
      <c r="BK52" s="50" t="s">
        <v>3386</v>
      </c>
      <c r="BM52" s="50">
        <f t="shared" si="1"/>
        <v>0</v>
      </c>
    </row>
    <row r="53" spans="1:65" s="50" customFormat="1" ht="24" customHeight="1" x14ac:dyDescent="0.2">
      <c r="A53" s="182">
        <f t="shared" si="0"/>
        <v>2655495</v>
      </c>
      <c r="B53" s="298">
        <v>586</v>
      </c>
      <c r="C53" s="266">
        <v>382</v>
      </c>
      <c r="D53" s="299">
        <v>12846</v>
      </c>
      <c r="E53" s="242" t="s">
        <v>259</v>
      </c>
      <c r="F53" s="243" t="s">
        <v>260</v>
      </c>
      <c r="G53" s="287" t="s">
        <v>137</v>
      </c>
      <c r="H53" s="274" t="s">
        <v>206</v>
      </c>
      <c r="I53" s="290" t="s">
        <v>3007</v>
      </c>
      <c r="J53" s="67" t="s">
        <v>261</v>
      </c>
      <c r="K53" s="67" t="s">
        <v>262</v>
      </c>
      <c r="L53" s="67" t="s">
        <v>206</v>
      </c>
      <c r="M53" s="292" t="s">
        <v>137</v>
      </c>
      <c r="N53" s="101"/>
      <c r="O53" s="246" t="s">
        <v>2410</v>
      </c>
      <c r="P53" s="92"/>
      <c r="Q53" s="244">
        <v>30</v>
      </c>
      <c r="R53" s="246">
        <v>90</v>
      </c>
      <c r="S53" s="246">
        <v>0</v>
      </c>
      <c r="T53" s="246">
        <v>0</v>
      </c>
      <c r="U53" s="245">
        <f>1</f>
        <v>1</v>
      </c>
      <c r="V53" s="262">
        <v>20</v>
      </c>
      <c r="W53" s="99">
        <v>0</v>
      </c>
      <c r="X53" s="84">
        <v>0</v>
      </c>
      <c r="Y53" s="99">
        <v>2</v>
      </c>
      <c r="Z53" s="65">
        <v>2</v>
      </c>
      <c r="AA53" s="319">
        <v>885165</v>
      </c>
      <c r="AB53" s="319">
        <v>46667</v>
      </c>
      <c r="AC53" s="320">
        <f>AA53+AB53</f>
        <v>931832</v>
      </c>
      <c r="AD53" s="75">
        <v>4500000</v>
      </c>
      <c r="AE53" s="75">
        <v>6000000</v>
      </c>
      <c r="AF53" s="338">
        <f>(AC53*30)/220*1.4</f>
        <v>177895.19999999998</v>
      </c>
      <c r="AG53" s="113">
        <f>AA53*Q53</f>
        <v>26554950</v>
      </c>
      <c r="AH53" s="75">
        <f>AB53*Q53</f>
        <v>1400010</v>
      </c>
      <c r="AI53" s="75">
        <f>AF53*R53</f>
        <v>16010567.999999998</v>
      </c>
      <c r="AJ53" s="75">
        <f>IF(Q53=31,A53*Z53,(Q53/30)*A53*Z53)</f>
        <v>5310990</v>
      </c>
      <c r="AK53" s="75">
        <f>IF(Q53=31,AD53,(Q53/30)*AD53)</f>
        <v>4500000</v>
      </c>
      <c r="AL53" s="75">
        <f>IF(Q53=31,AE53,(Q53/30)*AE53)</f>
        <v>6000000</v>
      </c>
      <c r="AM53" s="75">
        <f>(AC53*30/220)*35%*S53</f>
        <v>0</v>
      </c>
      <c r="AN53" s="75">
        <f>AC53*30/220*1.4*T53</f>
        <v>0</v>
      </c>
      <c r="AO53" s="75">
        <f>AC53*U53</f>
        <v>931832</v>
      </c>
      <c r="AP53" s="75">
        <f>200000*V53</f>
        <v>4000000</v>
      </c>
      <c r="AQ53" s="75">
        <v>0</v>
      </c>
      <c r="AR53" s="75">
        <v>0</v>
      </c>
      <c r="AS53" s="75">
        <v>0</v>
      </c>
      <c r="AT53" s="80">
        <v>0</v>
      </c>
      <c r="AU53" s="82">
        <f>SUM(AG53:AT53)</f>
        <v>64708350</v>
      </c>
      <c r="AV53" s="113">
        <f>AU53-(AX53+AP53+AO53+AL53+AK53+AJ53+AT53)</f>
        <v>39872941.039999999</v>
      </c>
      <c r="AW53" s="75">
        <f>AG53+AH53+AK53+AL53+AI53+AN53+AM53+AP53</f>
        <v>58465528</v>
      </c>
      <c r="AX53" s="75">
        <f>AW53*7%</f>
        <v>4092586.9600000004</v>
      </c>
      <c r="AY53" s="76">
        <f>IF(AV53&lt;=40000000,0,IF(AND(AV53&gt;40000000,AV53&lt;=80000000),(AV53-40000000)*10%,IF(AND(AV53&gt;80000000,AV53&lt;=120000000),4000000+(AV53-80000000)*15%,IF(AND(AV53&gt;120000000,AV53&lt;=180000000),10000000+(AV53-120000000)*20%,IF(AND(AV53&gt;180000000,AV53&lt;=240000000),22000000+(AV53-180000000)*25%,IF(AND(AV53&gt;240000000,AV53&lt;=320000000),37000000+(AV53-240000000)*30%,61000000+(AV53-320000000)*35%))))))</f>
        <v>0</v>
      </c>
      <c r="AZ53" s="75">
        <v>0</v>
      </c>
      <c r="BA53" s="75">
        <v>0</v>
      </c>
      <c r="BB53" s="75">
        <v>0</v>
      </c>
      <c r="BC53" s="80">
        <v>0</v>
      </c>
      <c r="BD53" s="80">
        <v>0</v>
      </c>
      <c r="BE53" s="80">
        <v>0</v>
      </c>
      <c r="BF53" s="78">
        <v>0</v>
      </c>
      <c r="BG53" s="348">
        <f>SUM(AX53:BF53)</f>
        <v>4092586.9600000004</v>
      </c>
      <c r="BH53" s="188">
        <f>INT(AU53-BG53)</f>
        <v>60615763</v>
      </c>
      <c r="BJ53" s="50">
        <v>12846</v>
      </c>
      <c r="BK53" s="50" t="s">
        <v>3387</v>
      </c>
      <c r="BM53" s="50">
        <f t="shared" si="1"/>
        <v>0</v>
      </c>
    </row>
    <row r="54" spans="1:65" s="50" customFormat="1" ht="24" customHeight="1" x14ac:dyDescent="0.2">
      <c r="A54" s="182">
        <f t="shared" si="0"/>
        <v>2655495</v>
      </c>
      <c r="B54" s="298">
        <v>585</v>
      </c>
      <c r="C54" s="266">
        <v>381</v>
      </c>
      <c r="D54" s="299">
        <v>12847</v>
      </c>
      <c r="E54" s="242" t="s">
        <v>263</v>
      </c>
      <c r="F54" s="243" t="s">
        <v>264</v>
      </c>
      <c r="G54" s="287" t="s">
        <v>137</v>
      </c>
      <c r="H54" s="274" t="s">
        <v>206</v>
      </c>
      <c r="I54" s="294" t="s">
        <v>3006</v>
      </c>
      <c r="J54" s="65" t="s">
        <v>265</v>
      </c>
      <c r="K54" s="65" t="s">
        <v>266</v>
      </c>
      <c r="L54" s="65" t="s">
        <v>206</v>
      </c>
      <c r="M54" s="292" t="s">
        <v>137</v>
      </c>
      <c r="N54" s="99"/>
      <c r="O54" s="246" t="s">
        <v>2410</v>
      </c>
      <c r="P54" s="90"/>
      <c r="Q54" s="244">
        <v>30</v>
      </c>
      <c r="R54" s="246">
        <v>90</v>
      </c>
      <c r="S54" s="246">
        <v>0</v>
      </c>
      <c r="T54" s="246">
        <v>0</v>
      </c>
      <c r="U54" s="245">
        <f>1</f>
        <v>1</v>
      </c>
      <c r="V54" s="262">
        <v>20</v>
      </c>
      <c r="W54" s="99">
        <v>0</v>
      </c>
      <c r="X54" s="84">
        <v>0</v>
      </c>
      <c r="Y54" s="99">
        <v>1</v>
      </c>
      <c r="Z54" s="65">
        <v>1</v>
      </c>
      <c r="AA54" s="319">
        <v>885165</v>
      </c>
      <c r="AB54" s="319">
        <v>46667</v>
      </c>
      <c r="AC54" s="320">
        <f>AA54+AB54</f>
        <v>931832</v>
      </c>
      <c r="AD54" s="75">
        <v>4500000</v>
      </c>
      <c r="AE54" s="75">
        <v>6000000</v>
      </c>
      <c r="AF54" s="338">
        <f>(AC54*30)/220*1.4</f>
        <v>177895.19999999998</v>
      </c>
      <c r="AG54" s="113">
        <f>AA54*Q54</f>
        <v>26554950</v>
      </c>
      <c r="AH54" s="75">
        <f>AB54*Q54</f>
        <v>1400010</v>
      </c>
      <c r="AI54" s="75">
        <f>AF54*R54</f>
        <v>16010567.999999998</v>
      </c>
      <c r="AJ54" s="75">
        <f>IF(Q54=31,A54*Z54,(Q54/30)*A54*Z54)</f>
        <v>2655495</v>
      </c>
      <c r="AK54" s="75">
        <f>IF(Q54=31,AD54,(Q54/30)*AD54)</f>
        <v>4500000</v>
      </c>
      <c r="AL54" s="75">
        <f>IF(Q54=31,AE54,(Q54/30)*AE54)</f>
        <v>6000000</v>
      </c>
      <c r="AM54" s="75">
        <f>(AC54*30/220)*35%*S54</f>
        <v>0</v>
      </c>
      <c r="AN54" s="75">
        <f>AC54*30/220*1.4*T54</f>
        <v>0</v>
      </c>
      <c r="AO54" s="75">
        <f>AC54*U54</f>
        <v>931832</v>
      </c>
      <c r="AP54" s="75">
        <f>200000*V54</f>
        <v>4000000</v>
      </c>
      <c r="AQ54" s="75">
        <v>0</v>
      </c>
      <c r="AR54" s="75">
        <v>0</v>
      </c>
      <c r="AS54" s="75">
        <v>0</v>
      </c>
      <c r="AT54" s="80">
        <v>0</v>
      </c>
      <c r="AU54" s="82">
        <f>SUM(AG54:AT54)</f>
        <v>62052855</v>
      </c>
      <c r="AV54" s="113">
        <f>AU54-(AX54+AP54+AO54+AL54+AK54+AJ54+AT54)</f>
        <v>39872941.039999999</v>
      </c>
      <c r="AW54" s="75">
        <f>AG54+AH54+AK54+AL54+AI54+AN54+AM54+AP54</f>
        <v>58465528</v>
      </c>
      <c r="AX54" s="75">
        <f>AW54*7%</f>
        <v>4092586.9600000004</v>
      </c>
      <c r="AY54" s="76">
        <f>IF(AV54&lt;=40000000,0,IF(AND(AV54&gt;40000000,AV54&lt;=80000000),(AV54-40000000)*10%,IF(AND(AV54&gt;80000000,AV54&lt;=120000000),4000000+(AV54-80000000)*15%,IF(AND(AV54&gt;120000000,AV54&lt;=180000000),10000000+(AV54-120000000)*20%,IF(AND(AV54&gt;180000000,AV54&lt;=240000000),22000000+(AV54-180000000)*25%,IF(AND(AV54&gt;240000000,AV54&lt;=320000000),37000000+(AV54-240000000)*30%,61000000+(AV54-320000000)*35%))))))</f>
        <v>0</v>
      </c>
      <c r="AZ54" s="75">
        <v>0</v>
      </c>
      <c r="BA54" s="75">
        <v>0</v>
      </c>
      <c r="BB54" s="75">
        <v>0</v>
      </c>
      <c r="BC54" s="80">
        <v>0</v>
      </c>
      <c r="BD54" s="80">
        <v>0</v>
      </c>
      <c r="BE54" s="80">
        <v>0</v>
      </c>
      <c r="BF54" s="78">
        <v>0</v>
      </c>
      <c r="BG54" s="348">
        <f>SUM(AX54:BF54)</f>
        <v>4092586.9600000004</v>
      </c>
      <c r="BH54" s="188">
        <f>INT(AU54-BG54)</f>
        <v>57960268</v>
      </c>
      <c r="BJ54" s="50">
        <v>12847</v>
      </c>
      <c r="BK54" s="50" t="s">
        <v>3388</v>
      </c>
      <c r="BM54" s="50">
        <f t="shared" si="1"/>
        <v>0</v>
      </c>
    </row>
    <row r="55" spans="1:65" s="50" customFormat="1" ht="24" customHeight="1" x14ac:dyDescent="0.2">
      <c r="A55" s="182">
        <f t="shared" si="0"/>
        <v>2655495</v>
      </c>
      <c r="B55" s="298">
        <v>589</v>
      </c>
      <c r="C55" s="266">
        <v>385</v>
      </c>
      <c r="D55" s="299">
        <v>12848</v>
      </c>
      <c r="E55" s="242" t="s">
        <v>267</v>
      </c>
      <c r="F55" s="243" t="s">
        <v>268</v>
      </c>
      <c r="G55" s="287" t="s">
        <v>137</v>
      </c>
      <c r="H55" s="274" t="s">
        <v>206</v>
      </c>
      <c r="I55" s="294" t="s">
        <v>3010</v>
      </c>
      <c r="J55" s="65" t="s">
        <v>269</v>
      </c>
      <c r="K55" s="65"/>
      <c r="L55" s="65" t="s">
        <v>206</v>
      </c>
      <c r="M55" s="292" t="s">
        <v>137</v>
      </c>
      <c r="N55" s="244" t="s">
        <v>2410</v>
      </c>
      <c r="O55" s="65"/>
      <c r="P55" s="90"/>
      <c r="Q55" s="244">
        <v>30</v>
      </c>
      <c r="R55" s="246">
        <v>120</v>
      </c>
      <c r="S55" s="246">
        <v>110</v>
      </c>
      <c r="T55" s="246">
        <v>29.33</v>
      </c>
      <c r="U55" s="90">
        <v>0</v>
      </c>
      <c r="V55" s="262">
        <v>24</v>
      </c>
      <c r="W55" s="99">
        <v>0</v>
      </c>
      <c r="X55" s="84">
        <v>0</v>
      </c>
      <c r="Y55" s="99">
        <v>0</v>
      </c>
      <c r="Z55" s="65">
        <v>0</v>
      </c>
      <c r="AA55" s="319">
        <v>885165</v>
      </c>
      <c r="AB55" s="319">
        <v>0</v>
      </c>
      <c r="AC55" s="320">
        <f>AA55+AB55</f>
        <v>885165</v>
      </c>
      <c r="AD55" s="75">
        <v>4500000</v>
      </c>
      <c r="AE55" s="75">
        <v>6000000</v>
      </c>
      <c r="AF55" s="338">
        <f>(AC55*30)/220*1.4</f>
        <v>168986.04545454544</v>
      </c>
      <c r="AG55" s="113">
        <f>AA55*Q55</f>
        <v>26554950</v>
      </c>
      <c r="AH55" s="75">
        <f>AB55*Q55</f>
        <v>0</v>
      </c>
      <c r="AI55" s="75">
        <f>AF55*R55</f>
        <v>20278325.454545453</v>
      </c>
      <c r="AJ55" s="75">
        <f>IF(Q55=31,A55*Z55,(Q55/30)*A55*Z55)</f>
        <v>0</v>
      </c>
      <c r="AK55" s="75">
        <f>IF(Q55=31,AD55,(Q55/30)*AD55)</f>
        <v>4500000</v>
      </c>
      <c r="AL55" s="75">
        <f>IF(Q55=31,AE55,(Q55/30)*AE55)</f>
        <v>6000000</v>
      </c>
      <c r="AM55" s="75">
        <f>(AC55*30/220)*35%*S55</f>
        <v>4647116.25</v>
      </c>
      <c r="AN55" s="75">
        <f>AC55*30/220*1.4*T55</f>
        <v>4956360.7131818179</v>
      </c>
      <c r="AO55" s="75">
        <f>AC55*U55</f>
        <v>0</v>
      </c>
      <c r="AP55" s="75">
        <f>200000*V55</f>
        <v>4800000</v>
      </c>
      <c r="AQ55" s="75">
        <v>0</v>
      </c>
      <c r="AR55" s="75">
        <v>0</v>
      </c>
      <c r="AS55" s="75">
        <v>0</v>
      </c>
      <c r="AT55" s="80">
        <v>0</v>
      </c>
      <c r="AU55" s="82">
        <f>SUM(AG55:AT55)</f>
        <v>71736752.417727262</v>
      </c>
      <c r="AV55" s="113">
        <f>AU55-(AX55+AP55+AO55+AL55+AK55+AJ55+AT55)</f>
        <v>51415179.748486355</v>
      </c>
      <c r="AW55" s="75">
        <f>AG55+AH55+AK55+AL55+AI55+AN55+AM55+AP55</f>
        <v>71736752.417727262</v>
      </c>
      <c r="AX55" s="75">
        <f>AW55*7%</f>
        <v>5021572.6692409087</v>
      </c>
      <c r="AY55" s="76">
        <f>IF(AV55&lt;=40000000,0,IF(AND(AV55&gt;40000000,AV55&lt;=80000000),(AV55-40000000)*10%,IF(AND(AV55&gt;80000000,AV55&lt;=120000000),4000000+(AV55-80000000)*15%,IF(AND(AV55&gt;120000000,AV55&lt;=180000000),10000000+(AV55-120000000)*20%,IF(AND(AV55&gt;180000000,AV55&lt;=240000000),22000000+(AV55-180000000)*25%,IF(AND(AV55&gt;240000000,AV55&lt;=320000000),37000000+(AV55-240000000)*30%,61000000+(AV55-320000000)*35%))))))</f>
        <v>1141517.9748486355</v>
      </c>
      <c r="AZ55" s="75">
        <v>0</v>
      </c>
      <c r="BA55" s="75">
        <v>0</v>
      </c>
      <c r="BB55" s="75">
        <v>0</v>
      </c>
      <c r="BC55" s="80">
        <v>0</v>
      </c>
      <c r="BD55" s="80">
        <v>0</v>
      </c>
      <c r="BE55" s="80">
        <v>0</v>
      </c>
      <c r="BF55" s="78">
        <v>0</v>
      </c>
      <c r="BG55" s="348">
        <f>SUM(AX55:BF55)</f>
        <v>6163090.6440895442</v>
      </c>
      <c r="BH55" s="188">
        <f>INT(AU55-BG55)</f>
        <v>65573661</v>
      </c>
      <c r="BJ55" s="50">
        <v>12848</v>
      </c>
      <c r="BK55" s="50" t="s">
        <v>3389</v>
      </c>
      <c r="BM55" s="50">
        <f t="shared" si="1"/>
        <v>0</v>
      </c>
    </row>
    <row r="56" spans="1:65" s="50" customFormat="1" ht="24" customHeight="1" x14ac:dyDescent="0.2">
      <c r="A56" s="182">
        <f t="shared" si="0"/>
        <v>2655495</v>
      </c>
      <c r="B56" s="298">
        <v>583</v>
      </c>
      <c r="C56" s="266">
        <v>379</v>
      </c>
      <c r="D56" s="299">
        <v>12849</v>
      </c>
      <c r="E56" s="242" t="s">
        <v>270</v>
      </c>
      <c r="F56" s="243" t="s">
        <v>268</v>
      </c>
      <c r="G56" s="287" t="s">
        <v>137</v>
      </c>
      <c r="H56" s="274" t="s">
        <v>206</v>
      </c>
      <c r="I56" s="294" t="s">
        <v>3004</v>
      </c>
      <c r="J56" s="65" t="s">
        <v>271</v>
      </c>
      <c r="K56" s="65" t="s">
        <v>272</v>
      </c>
      <c r="L56" s="65" t="s">
        <v>206</v>
      </c>
      <c r="M56" s="292" t="s">
        <v>137</v>
      </c>
      <c r="N56" s="244" t="s">
        <v>2410</v>
      </c>
      <c r="O56" s="65"/>
      <c r="P56" s="90"/>
      <c r="Q56" s="244">
        <v>30</v>
      </c>
      <c r="R56" s="246">
        <v>120</v>
      </c>
      <c r="S56" s="246">
        <v>110</v>
      </c>
      <c r="T56" s="246">
        <v>29.33</v>
      </c>
      <c r="U56" s="90">
        <v>0</v>
      </c>
      <c r="V56" s="262">
        <v>11</v>
      </c>
      <c r="W56" s="99">
        <v>0</v>
      </c>
      <c r="X56" s="84">
        <v>0</v>
      </c>
      <c r="Y56" s="99">
        <v>1</v>
      </c>
      <c r="Z56" s="65">
        <v>1</v>
      </c>
      <c r="AA56" s="319">
        <v>885165</v>
      </c>
      <c r="AB56" s="319">
        <v>46667</v>
      </c>
      <c r="AC56" s="320">
        <f>AA56+AB56</f>
        <v>931832</v>
      </c>
      <c r="AD56" s="75">
        <v>4500000</v>
      </c>
      <c r="AE56" s="75">
        <v>6000000</v>
      </c>
      <c r="AF56" s="338">
        <f>(AC56*30)/220*1.4</f>
        <v>177895.19999999998</v>
      </c>
      <c r="AG56" s="113">
        <f>AA56*Q56</f>
        <v>26554950</v>
      </c>
      <c r="AH56" s="75">
        <f>AB56*Q56</f>
        <v>1400010</v>
      </c>
      <c r="AI56" s="75">
        <f>AF56*R56</f>
        <v>21347423.999999996</v>
      </c>
      <c r="AJ56" s="75">
        <f>IF(Q56=31,A56*Z56,(Q56/30)*A56*Z56)</f>
        <v>2655495</v>
      </c>
      <c r="AK56" s="75">
        <f>IF(Q56=31,AD56,(Q56/30)*AD56)</f>
        <v>4500000</v>
      </c>
      <c r="AL56" s="75">
        <f>IF(Q56=31,AE56,(Q56/30)*AE56)</f>
        <v>6000000</v>
      </c>
      <c r="AM56" s="75">
        <f>(AC56*30/220)*35%*S56</f>
        <v>4892117.9999999991</v>
      </c>
      <c r="AN56" s="75">
        <f>AC56*30/220*1.4*T56</f>
        <v>5217666.2159999991</v>
      </c>
      <c r="AO56" s="75">
        <f>AC56*U56</f>
        <v>0</v>
      </c>
      <c r="AP56" s="75">
        <f>200000*V56</f>
        <v>2200000</v>
      </c>
      <c r="AQ56" s="75">
        <v>0</v>
      </c>
      <c r="AR56" s="75">
        <v>0</v>
      </c>
      <c r="AS56" s="75">
        <v>0</v>
      </c>
      <c r="AT56" s="80">
        <v>0</v>
      </c>
      <c r="AU56" s="82">
        <f>SUM(AG56:AT56)</f>
        <v>74767663.216000006</v>
      </c>
      <c r="AV56" s="113">
        <f>AU56-(AX56+AP56+AO56+AL56+AK56+AJ56+AT56)</f>
        <v>54364316.440880008</v>
      </c>
      <c r="AW56" s="75">
        <f>AG56+AH56+AK56+AL56+AI56+AN56+AM56+AP56</f>
        <v>72112168.215999991</v>
      </c>
      <c r="AX56" s="75">
        <f>AW56*7%</f>
        <v>5047851.7751199994</v>
      </c>
      <c r="AY56" s="76">
        <f>IF(AV56&lt;=40000000,0,IF(AND(AV56&gt;40000000,AV56&lt;=80000000),(AV56-40000000)*10%,IF(AND(AV56&gt;80000000,AV56&lt;=120000000),4000000+(AV56-80000000)*15%,IF(AND(AV56&gt;120000000,AV56&lt;=180000000),10000000+(AV56-120000000)*20%,IF(AND(AV56&gt;180000000,AV56&lt;=240000000),22000000+(AV56-180000000)*25%,IF(AND(AV56&gt;240000000,AV56&lt;=320000000),37000000+(AV56-240000000)*30%,61000000+(AV56-320000000)*35%))))))</f>
        <v>1436431.644088001</v>
      </c>
      <c r="AZ56" s="75">
        <v>0</v>
      </c>
      <c r="BA56" s="75">
        <v>0</v>
      </c>
      <c r="BB56" s="75">
        <v>0</v>
      </c>
      <c r="BC56" s="80">
        <v>0</v>
      </c>
      <c r="BD56" s="80">
        <v>0</v>
      </c>
      <c r="BE56" s="80">
        <v>0</v>
      </c>
      <c r="BF56" s="78">
        <v>0</v>
      </c>
      <c r="BG56" s="348">
        <f>SUM(AX56:BF56)</f>
        <v>6484283.4192080004</v>
      </c>
      <c r="BH56" s="188">
        <f>INT(AU56-BG56)</f>
        <v>68283379</v>
      </c>
      <c r="BJ56" s="50">
        <v>12849</v>
      </c>
      <c r="BK56" s="50" t="s">
        <v>3390</v>
      </c>
      <c r="BM56" s="50">
        <f t="shared" si="1"/>
        <v>0</v>
      </c>
    </row>
    <row r="57" spans="1:65" s="50" customFormat="1" ht="24" customHeight="1" x14ac:dyDescent="0.2">
      <c r="A57" s="182">
        <f t="shared" si="0"/>
        <v>2655495</v>
      </c>
      <c r="B57" s="298">
        <v>572</v>
      </c>
      <c r="C57" s="266">
        <v>367</v>
      </c>
      <c r="D57" s="299">
        <v>12850</v>
      </c>
      <c r="E57" s="242" t="s">
        <v>216</v>
      </c>
      <c r="F57" s="243" t="s">
        <v>273</v>
      </c>
      <c r="G57" s="287" t="s">
        <v>137</v>
      </c>
      <c r="H57" s="274" t="s">
        <v>274</v>
      </c>
      <c r="I57" s="294" t="s">
        <v>2993</v>
      </c>
      <c r="J57" s="65">
        <v>4285001578</v>
      </c>
      <c r="K57" s="65" t="s">
        <v>275</v>
      </c>
      <c r="L57" s="65" t="s">
        <v>274</v>
      </c>
      <c r="M57" s="292" t="s">
        <v>137</v>
      </c>
      <c r="N57" s="244" t="s">
        <v>2410</v>
      </c>
      <c r="O57" s="65"/>
      <c r="P57" s="90"/>
      <c r="Q57" s="244">
        <v>30</v>
      </c>
      <c r="R57" s="246">
        <v>120</v>
      </c>
      <c r="S57" s="246">
        <v>110</v>
      </c>
      <c r="T57" s="246">
        <v>29.33</v>
      </c>
      <c r="U57" s="90">
        <v>0</v>
      </c>
      <c r="V57" s="262">
        <v>15</v>
      </c>
      <c r="W57" s="99">
        <v>0</v>
      </c>
      <c r="X57" s="84">
        <v>0</v>
      </c>
      <c r="Y57" s="99">
        <v>1</v>
      </c>
      <c r="Z57" s="65">
        <v>1</v>
      </c>
      <c r="AA57" s="319">
        <v>885165</v>
      </c>
      <c r="AB57" s="319">
        <v>46667</v>
      </c>
      <c r="AC57" s="320">
        <f>AA57+AB57</f>
        <v>931832</v>
      </c>
      <c r="AD57" s="75">
        <v>4500000</v>
      </c>
      <c r="AE57" s="75">
        <v>6000000</v>
      </c>
      <c r="AF57" s="338">
        <f>(AC57*30)/220*1.4</f>
        <v>177895.19999999998</v>
      </c>
      <c r="AG57" s="113">
        <f>AA57*Q57</f>
        <v>26554950</v>
      </c>
      <c r="AH57" s="75">
        <f>AB57*Q57</f>
        <v>1400010</v>
      </c>
      <c r="AI57" s="75">
        <f>AF57*R57</f>
        <v>21347423.999999996</v>
      </c>
      <c r="AJ57" s="75">
        <f>IF(Q57=31,A57*Z57,(Q57/30)*A57*Z57)</f>
        <v>2655495</v>
      </c>
      <c r="AK57" s="75">
        <f>IF(Q57=31,AD57,(Q57/30)*AD57)</f>
        <v>4500000</v>
      </c>
      <c r="AL57" s="75">
        <f>IF(Q57=31,AE57,(Q57/30)*AE57)</f>
        <v>6000000</v>
      </c>
      <c r="AM57" s="75">
        <f>(AC57*30/220)*35%*S57</f>
        <v>4892117.9999999991</v>
      </c>
      <c r="AN57" s="75">
        <f>AC57*30/220*1.4*T57</f>
        <v>5217666.2159999991</v>
      </c>
      <c r="AO57" s="75">
        <f>AC57*U57</f>
        <v>0</v>
      </c>
      <c r="AP57" s="75">
        <f>200000*V57</f>
        <v>3000000</v>
      </c>
      <c r="AQ57" s="75">
        <v>0</v>
      </c>
      <c r="AR57" s="75">
        <v>0</v>
      </c>
      <c r="AS57" s="75">
        <v>0</v>
      </c>
      <c r="AT57" s="80">
        <v>0</v>
      </c>
      <c r="AU57" s="82">
        <f>SUM(AG57:AT57)</f>
        <v>75567663.216000006</v>
      </c>
      <c r="AV57" s="113">
        <f>AU57-(AX57+AP57+AO57+AL57+AK57+AJ57+AT57)</f>
        <v>54308316.440880008</v>
      </c>
      <c r="AW57" s="75">
        <f>AG57+AH57+AK57+AL57+AI57+AN57+AM57+AP57</f>
        <v>72912168.215999991</v>
      </c>
      <c r="AX57" s="75">
        <f>AW57*7%</f>
        <v>5103851.7751199994</v>
      </c>
      <c r="AY57" s="76">
        <f>IF(AV57&lt;=40000000,0,IF(AND(AV57&gt;40000000,AV57&lt;=80000000),(AV57-40000000)*10%,IF(AND(AV57&gt;80000000,AV57&lt;=120000000),4000000+(AV57-80000000)*15%,IF(AND(AV57&gt;120000000,AV57&lt;=180000000),10000000+(AV57-120000000)*20%,IF(AND(AV57&gt;180000000,AV57&lt;=240000000),22000000+(AV57-180000000)*25%,IF(AND(AV57&gt;240000000,AV57&lt;=320000000),37000000+(AV57-240000000)*30%,61000000+(AV57-320000000)*35%))))))</f>
        <v>1430831.644088001</v>
      </c>
      <c r="AZ57" s="75">
        <v>0</v>
      </c>
      <c r="BA57" s="75">
        <v>0</v>
      </c>
      <c r="BB57" s="75">
        <v>0</v>
      </c>
      <c r="BC57" s="80">
        <v>0</v>
      </c>
      <c r="BD57" s="80">
        <v>0</v>
      </c>
      <c r="BE57" s="80">
        <v>0</v>
      </c>
      <c r="BF57" s="78">
        <v>0</v>
      </c>
      <c r="BG57" s="348">
        <f>SUM(AX57:BF57)</f>
        <v>6534683.4192080004</v>
      </c>
      <c r="BH57" s="188">
        <f>INT(AU57-BG57)</f>
        <v>69032979</v>
      </c>
      <c r="BJ57" s="50">
        <v>12850</v>
      </c>
      <c r="BK57" s="50" t="s">
        <v>3391</v>
      </c>
      <c r="BM57" s="50">
        <f t="shared" si="1"/>
        <v>0</v>
      </c>
    </row>
    <row r="58" spans="1:65" s="50" customFormat="1" ht="24" customHeight="1" x14ac:dyDescent="0.2">
      <c r="A58" s="182">
        <f t="shared" si="0"/>
        <v>2655495</v>
      </c>
      <c r="B58" s="298">
        <v>567</v>
      </c>
      <c r="C58" s="266">
        <v>362</v>
      </c>
      <c r="D58" s="299">
        <v>12851</v>
      </c>
      <c r="E58" s="242" t="s">
        <v>276</v>
      </c>
      <c r="F58" s="243" t="s">
        <v>277</v>
      </c>
      <c r="G58" s="287" t="s">
        <v>137</v>
      </c>
      <c r="H58" s="274" t="s">
        <v>274</v>
      </c>
      <c r="I58" s="294" t="s">
        <v>2988</v>
      </c>
      <c r="J58" s="65">
        <v>4281443551</v>
      </c>
      <c r="K58" s="65" t="s">
        <v>278</v>
      </c>
      <c r="L58" s="65" t="s">
        <v>274</v>
      </c>
      <c r="M58" s="292" t="s">
        <v>137</v>
      </c>
      <c r="N58" s="244" t="s">
        <v>2410</v>
      </c>
      <c r="O58" s="65"/>
      <c r="P58" s="90"/>
      <c r="Q58" s="244">
        <v>30</v>
      </c>
      <c r="R58" s="246">
        <v>120</v>
      </c>
      <c r="S58" s="246">
        <v>110</v>
      </c>
      <c r="T58" s="246">
        <v>29.33</v>
      </c>
      <c r="U58" s="90">
        <v>0</v>
      </c>
      <c r="V58" s="262">
        <v>15</v>
      </c>
      <c r="W58" s="99">
        <v>0</v>
      </c>
      <c r="X58" s="84">
        <v>0</v>
      </c>
      <c r="Y58" s="99">
        <v>2</v>
      </c>
      <c r="Z58" s="65">
        <v>2</v>
      </c>
      <c r="AA58" s="319">
        <v>885165</v>
      </c>
      <c r="AB58" s="319">
        <v>46667</v>
      </c>
      <c r="AC58" s="320">
        <f>AA58+AB58</f>
        <v>931832</v>
      </c>
      <c r="AD58" s="75">
        <v>4500000</v>
      </c>
      <c r="AE58" s="75">
        <v>6000000</v>
      </c>
      <c r="AF58" s="338">
        <f>(AC58*30)/220*1.4</f>
        <v>177895.19999999998</v>
      </c>
      <c r="AG58" s="113">
        <f>AA58*Q58</f>
        <v>26554950</v>
      </c>
      <c r="AH58" s="75">
        <f>AB58*Q58</f>
        <v>1400010</v>
      </c>
      <c r="AI58" s="75">
        <f>AF58*R58</f>
        <v>21347423.999999996</v>
      </c>
      <c r="AJ58" s="75">
        <f>IF(Q58=31,A58*Z58,(Q58/30)*A58*Z58)</f>
        <v>5310990</v>
      </c>
      <c r="AK58" s="75">
        <f>IF(Q58=31,AD58,(Q58/30)*AD58)</f>
        <v>4500000</v>
      </c>
      <c r="AL58" s="75">
        <f>IF(Q58=31,AE58,(Q58/30)*AE58)</f>
        <v>6000000</v>
      </c>
      <c r="AM58" s="75">
        <f>(AC58*30/220)*35%*S58</f>
        <v>4892117.9999999991</v>
      </c>
      <c r="AN58" s="75">
        <f>AC58*30/220*1.4*T58</f>
        <v>5217666.2159999991</v>
      </c>
      <c r="AO58" s="75">
        <f>AC58*U58</f>
        <v>0</v>
      </c>
      <c r="AP58" s="75">
        <f>200000*V58</f>
        <v>3000000</v>
      </c>
      <c r="AQ58" s="75">
        <v>0</v>
      </c>
      <c r="AR58" s="75">
        <v>0</v>
      </c>
      <c r="AS58" s="75">
        <v>0</v>
      </c>
      <c r="AT58" s="80">
        <v>0</v>
      </c>
      <c r="AU58" s="82">
        <f>SUM(AG58:AT58)</f>
        <v>78223158.216000006</v>
      </c>
      <c r="AV58" s="113">
        <f>AU58-(AX58+AP58+AO58+AL58+AK58+AJ58+AT58)</f>
        <v>54308316.440880008</v>
      </c>
      <c r="AW58" s="75">
        <f>AG58+AH58+AK58+AL58+AI58+AN58+AM58+AP58</f>
        <v>72912168.215999991</v>
      </c>
      <c r="AX58" s="75">
        <f>AW58*7%</f>
        <v>5103851.7751199994</v>
      </c>
      <c r="AY58" s="76">
        <f>IF(AV58&lt;=40000000,0,IF(AND(AV58&gt;40000000,AV58&lt;=80000000),(AV58-40000000)*10%,IF(AND(AV58&gt;80000000,AV58&lt;=120000000),4000000+(AV58-80000000)*15%,IF(AND(AV58&gt;120000000,AV58&lt;=180000000),10000000+(AV58-120000000)*20%,IF(AND(AV58&gt;180000000,AV58&lt;=240000000),22000000+(AV58-180000000)*25%,IF(AND(AV58&gt;240000000,AV58&lt;=320000000),37000000+(AV58-240000000)*30%,61000000+(AV58-320000000)*35%))))))</f>
        <v>1430831.644088001</v>
      </c>
      <c r="AZ58" s="75">
        <v>0</v>
      </c>
      <c r="BA58" s="75">
        <v>0</v>
      </c>
      <c r="BB58" s="75">
        <v>0</v>
      </c>
      <c r="BC58" s="80">
        <v>0</v>
      </c>
      <c r="BD58" s="80">
        <v>0</v>
      </c>
      <c r="BE58" s="80">
        <v>0</v>
      </c>
      <c r="BF58" s="78">
        <v>0</v>
      </c>
      <c r="BG58" s="348">
        <f>SUM(AX58:BF58)</f>
        <v>6534683.4192080004</v>
      </c>
      <c r="BH58" s="188">
        <f>INT(AU58-BG58)</f>
        <v>71688474</v>
      </c>
      <c r="BJ58" s="50">
        <v>12851</v>
      </c>
      <c r="BK58" s="50" t="s">
        <v>3392</v>
      </c>
      <c r="BM58" s="50">
        <f t="shared" si="1"/>
        <v>0</v>
      </c>
    </row>
    <row r="59" spans="1:65" s="50" customFormat="1" ht="24" customHeight="1" x14ac:dyDescent="0.2">
      <c r="A59" s="182">
        <f t="shared" si="0"/>
        <v>2655495</v>
      </c>
      <c r="B59" s="298">
        <v>571</v>
      </c>
      <c r="C59" s="266">
        <v>366</v>
      </c>
      <c r="D59" s="299">
        <v>12852</v>
      </c>
      <c r="E59" s="242" t="s">
        <v>279</v>
      </c>
      <c r="F59" s="243" t="s">
        <v>280</v>
      </c>
      <c r="G59" s="287" t="s">
        <v>137</v>
      </c>
      <c r="H59" s="274" t="s">
        <v>274</v>
      </c>
      <c r="I59" s="294" t="s">
        <v>2992</v>
      </c>
      <c r="J59" s="65">
        <v>5889340131</v>
      </c>
      <c r="K59" s="65" t="s">
        <v>281</v>
      </c>
      <c r="L59" s="65" t="s">
        <v>274</v>
      </c>
      <c r="M59" s="292" t="s">
        <v>137</v>
      </c>
      <c r="N59" s="244" t="s">
        <v>2410</v>
      </c>
      <c r="O59" s="65"/>
      <c r="P59" s="90"/>
      <c r="Q59" s="244">
        <v>30</v>
      </c>
      <c r="R59" s="246">
        <v>120</v>
      </c>
      <c r="S59" s="246">
        <v>110</v>
      </c>
      <c r="T59" s="246">
        <v>29.33</v>
      </c>
      <c r="U59" s="90">
        <v>0</v>
      </c>
      <c r="V59" s="262">
        <v>15</v>
      </c>
      <c r="W59" s="99">
        <v>0</v>
      </c>
      <c r="X59" s="84">
        <v>0</v>
      </c>
      <c r="Y59" s="99">
        <v>2</v>
      </c>
      <c r="Z59" s="65">
        <v>2</v>
      </c>
      <c r="AA59" s="319">
        <v>885165</v>
      </c>
      <c r="AB59" s="319">
        <v>46667</v>
      </c>
      <c r="AC59" s="320">
        <f>AA59+AB59</f>
        <v>931832</v>
      </c>
      <c r="AD59" s="75">
        <v>4500000</v>
      </c>
      <c r="AE59" s="75">
        <v>6000000</v>
      </c>
      <c r="AF59" s="338">
        <f>(AC59*30)/220*1.4</f>
        <v>177895.19999999998</v>
      </c>
      <c r="AG59" s="113">
        <f>AA59*Q59</f>
        <v>26554950</v>
      </c>
      <c r="AH59" s="75">
        <f>AB59*Q59</f>
        <v>1400010</v>
      </c>
      <c r="AI59" s="75">
        <f>AF59*R59</f>
        <v>21347423.999999996</v>
      </c>
      <c r="AJ59" s="75">
        <f>IF(Q59=31,A59*Z59,(Q59/30)*A59*Z59)</f>
        <v>5310990</v>
      </c>
      <c r="AK59" s="75">
        <f>IF(Q59=31,AD59,(Q59/30)*AD59)</f>
        <v>4500000</v>
      </c>
      <c r="AL59" s="75">
        <f>IF(Q59=31,AE59,(Q59/30)*AE59)</f>
        <v>6000000</v>
      </c>
      <c r="AM59" s="75">
        <f>(AC59*30/220)*35%*S59</f>
        <v>4892117.9999999991</v>
      </c>
      <c r="AN59" s="75">
        <f>AC59*30/220*1.4*T59</f>
        <v>5217666.2159999991</v>
      </c>
      <c r="AO59" s="75">
        <f>AC59*U59</f>
        <v>0</v>
      </c>
      <c r="AP59" s="75">
        <f>200000*V59</f>
        <v>3000000</v>
      </c>
      <c r="AQ59" s="75">
        <v>0</v>
      </c>
      <c r="AR59" s="75">
        <v>0</v>
      </c>
      <c r="AS59" s="75">
        <v>0</v>
      </c>
      <c r="AT59" s="80">
        <v>0</v>
      </c>
      <c r="AU59" s="82">
        <f>SUM(AG59:AT59)</f>
        <v>78223158.216000006</v>
      </c>
      <c r="AV59" s="113">
        <f>AU59-(AX59+AP59+AO59+AL59+AK59+AJ59+AT59)</f>
        <v>54308316.440880008</v>
      </c>
      <c r="AW59" s="75">
        <f>AG59+AH59+AK59+AL59+AI59+AN59+AM59+AP59</f>
        <v>72912168.215999991</v>
      </c>
      <c r="AX59" s="75">
        <f>AW59*7%</f>
        <v>5103851.7751199994</v>
      </c>
      <c r="AY59" s="76">
        <f>IF(AV59&lt;=40000000,0,IF(AND(AV59&gt;40000000,AV59&lt;=80000000),(AV59-40000000)*10%,IF(AND(AV59&gt;80000000,AV59&lt;=120000000),4000000+(AV59-80000000)*15%,IF(AND(AV59&gt;120000000,AV59&lt;=180000000),10000000+(AV59-120000000)*20%,IF(AND(AV59&gt;180000000,AV59&lt;=240000000),22000000+(AV59-180000000)*25%,IF(AND(AV59&gt;240000000,AV59&lt;=320000000),37000000+(AV59-240000000)*30%,61000000+(AV59-320000000)*35%))))))</f>
        <v>1430831.644088001</v>
      </c>
      <c r="AZ59" s="75">
        <v>0</v>
      </c>
      <c r="BA59" s="75">
        <v>0</v>
      </c>
      <c r="BB59" s="75">
        <v>0</v>
      </c>
      <c r="BC59" s="80">
        <v>0</v>
      </c>
      <c r="BD59" s="80">
        <v>0</v>
      </c>
      <c r="BE59" s="80">
        <v>0</v>
      </c>
      <c r="BF59" s="78">
        <v>0</v>
      </c>
      <c r="BG59" s="348">
        <f>SUM(AX59:BF59)</f>
        <v>6534683.4192080004</v>
      </c>
      <c r="BH59" s="188">
        <f>INT(AU59-BG59)</f>
        <v>71688474</v>
      </c>
      <c r="BJ59" s="50">
        <v>12852</v>
      </c>
      <c r="BK59" s="50" t="s">
        <v>3393</v>
      </c>
      <c r="BM59" s="50">
        <f t="shared" si="1"/>
        <v>0</v>
      </c>
    </row>
    <row r="60" spans="1:65" s="50" customFormat="1" ht="24" customHeight="1" x14ac:dyDescent="0.2">
      <c r="A60" s="182">
        <f t="shared" si="0"/>
        <v>2655495</v>
      </c>
      <c r="B60" s="298">
        <v>568</v>
      </c>
      <c r="C60" s="266">
        <v>363</v>
      </c>
      <c r="D60" s="299">
        <v>12853</v>
      </c>
      <c r="E60" s="242" t="s">
        <v>282</v>
      </c>
      <c r="F60" s="243" t="s">
        <v>283</v>
      </c>
      <c r="G60" s="287" t="s">
        <v>137</v>
      </c>
      <c r="H60" s="274" t="s">
        <v>274</v>
      </c>
      <c r="I60" s="353" t="s">
        <v>2989</v>
      </c>
      <c r="J60" s="68">
        <v>4282351292</v>
      </c>
      <c r="K60" s="68" t="s">
        <v>284</v>
      </c>
      <c r="L60" s="68" t="s">
        <v>274</v>
      </c>
      <c r="M60" s="292" t="s">
        <v>137</v>
      </c>
      <c r="N60" s="244" t="s">
        <v>2410</v>
      </c>
      <c r="O60" s="68"/>
      <c r="P60" s="91"/>
      <c r="Q60" s="244">
        <v>30</v>
      </c>
      <c r="R60" s="246">
        <v>120</v>
      </c>
      <c r="S60" s="246">
        <v>110</v>
      </c>
      <c r="T60" s="246">
        <v>29.33</v>
      </c>
      <c r="U60" s="90">
        <v>0</v>
      </c>
      <c r="V60" s="262">
        <v>15</v>
      </c>
      <c r="W60" s="99">
        <v>0</v>
      </c>
      <c r="X60" s="84">
        <v>0</v>
      </c>
      <c r="Y60" s="99">
        <v>3</v>
      </c>
      <c r="Z60" s="65">
        <v>3</v>
      </c>
      <c r="AA60" s="319">
        <v>885165</v>
      </c>
      <c r="AB60" s="319">
        <v>46667</v>
      </c>
      <c r="AC60" s="320">
        <f>AA60+AB60</f>
        <v>931832</v>
      </c>
      <c r="AD60" s="75">
        <v>4500000</v>
      </c>
      <c r="AE60" s="75">
        <v>6000000</v>
      </c>
      <c r="AF60" s="338">
        <f>(AC60*30)/220*1.4</f>
        <v>177895.19999999998</v>
      </c>
      <c r="AG60" s="113">
        <f>AA60*Q60</f>
        <v>26554950</v>
      </c>
      <c r="AH60" s="75">
        <f>AB60*Q60</f>
        <v>1400010</v>
      </c>
      <c r="AI60" s="75">
        <f>AF60*R60</f>
        <v>21347423.999999996</v>
      </c>
      <c r="AJ60" s="75">
        <f>IF(Q60=31,A60*Z60,(Q60/30)*A60*Z60)</f>
        <v>7966485</v>
      </c>
      <c r="AK60" s="75">
        <f>IF(Q60=31,AD60,(Q60/30)*AD60)</f>
        <v>4500000</v>
      </c>
      <c r="AL60" s="75">
        <f>IF(Q60=31,AE60,(Q60/30)*AE60)</f>
        <v>6000000</v>
      </c>
      <c r="AM60" s="75">
        <f>(AC60*30/220)*35%*S60</f>
        <v>4892117.9999999991</v>
      </c>
      <c r="AN60" s="75">
        <f>AC60*30/220*1.4*T60</f>
        <v>5217666.2159999991</v>
      </c>
      <c r="AO60" s="75">
        <f>AC60*U60</f>
        <v>0</v>
      </c>
      <c r="AP60" s="75">
        <f>200000*V60</f>
        <v>3000000</v>
      </c>
      <c r="AQ60" s="75">
        <v>0</v>
      </c>
      <c r="AR60" s="75">
        <v>0</v>
      </c>
      <c r="AS60" s="75">
        <v>0</v>
      </c>
      <c r="AT60" s="80">
        <v>0</v>
      </c>
      <c r="AU60" s="82">
        <f>SUM(AG60:AT60)</f>
        <v>80878653.216000006</v>
      </c>
      <c r="AV60" s="113">
        <f>AU60-(AX60+AP60+AO60+AL60+AK60+AJ60+AT60)</f>
        <v>54308316.440880008</v>
      </c>
      <c r="AW60" s="75">
        <f>AG60+AH60+AK60+AL60+AI60+AN60+AM60+AP60</f>
        <v>72912168.215999991</v>
      </c>
      <c r="AX60" s="75">
        <f>AW60*7%</f>
        <v>5103851.7751199994</v>
      </c>
      <c r="AY60" s="76">
        <f>IF(AV60&lt;=40000000,0,IF(AND(AV60&gt;40000000,AV60&lt;=80000000),(AV60-40000000)*10%,IF(AND(AV60&gt;80000000,AV60&lt;=120000000),4000000+(AV60-80000000)*15%,IF(AND(AV60&gt;120000000,AV60&lt;=180000000),10000000+(AV60-120000000)*20%,IF(AND(AV60&gt;180000000,AV60&lt;=240000000),22000000+(AV60-180000000)*25%,IF(AND(AV60&gt;240000000,AV60&lt;=320000000),37000000+(AV60-240000000)*30%,61000000+(AV60-320000000)*35%))))))</f>
        <v>1430831.644088001</v>
      </c>
      <c r="AZ60" s="75">
        <v>0</v>
      </c>
      <c r="BA60" s="75">
        <v>0</v>
      </c>
      <c r="BB60" s="75">
        <v>0</v>
      </c>
      <c r="BC60" s="80">
        <v>0</v>
      </c>
      <c r="BD60" s="80">
        <v>0</v>
      </c>
      <c r="BE60" s="80">
        <v>0</v>
      </c>
      <c r="BF60" s="78">
        <v>0</v>
      </c>
      <c r="BG60" s="348">
        <f>SUM(AX60:BF60)</f>
        <v>6534683.4192080004</v>
      </c>
      <c r="BH60" s="188">
        <f>INT(AU60-BG60)</f>
        <v>74343969</v>
      </c>
      <c r="BJ60" s="50">
        <v>12853</v>
      </c>
      <c r="BK60" s="50" t="s">
        <v>3394</v>
      </c>
      <c r="BM60" s="50">
        <f t="shared" si="1"/>
        <v>0</v>
      </c>
    </row>
    <row r="61" spans="1:65" s="50" customFormat="1" ht="24" customHeight="1" x14ac:dyDescent="0.2">
      <c r="A61" s="182">
        <f t="shared" si="0"/>
        <v>2655495</v>
      </c>
      <c r="B61" s="298">
        <v>569</v>
      </c>
      <c r="C61" s="266">
        <v>364</v>
      </c>
      <c r="D61" s="299">
        <v>12854</v>
      </c>
      <c r="E61" s="242" t="s">
        <v>285</v>
      </c>
      <c r="F61" s="243" t="s">
        <v>286</v>
      </c>
      <c r="G61" s="287" t="s">
        <v>137</v>
      </c>
      <c r="H61" s="274" t="s">
        <v>274</v>
      </c>
      <c r="I61" s="294" t="s">
        <v>2990</v>
      </c>
      <c r="J61" s="65">
        <v>4283574554</v>
      </c>
      <c r="K61" s="65" t="s">
        <v>287</v>
      </c>
      <c r="L61" s="65" t="s">
        <v>274</v>
      </c>
      <c r="M61" s="292" t="s">
        <v>137</v>
      </c>
      <c r="N61" s="244" t="s">
        <v>2410</v>
      </c>
      <c r="O61" s="65"/>
      <c r="P61" s="90"/>
      <c r="Q61" s="244">
        <v>30</v>
      </c>
      <c r="R61" s="246">
        <v>120</v>
      </c>
      <c r="S61" s="246">
        <v>110</v>
      </c>
      <c r="T61" s="246">
        <v>29.33</v>
      </c>
      <c r="U61" s="90">
        <v>0</v>
      </c>
      <c r="V61" s="262">
        <v>14</v>
      </c>
      <c r="W61" s="99">
        <v>0</v>
      </c>
      <c r="X61" s="84">
        <v>0</v>
      </c>
      <c r="Y61" s="99">
        <v>2</v>
      </c>
      <c r="Z61" s="65">
        <v>2</v>
      </c>
      <c r="AA61" s="319">
        <v>885165</v>
      </c>
      <c r="AB61" s="319">
        <v>46667</v>
      </c>
      <c r="AC61" s="320">
        <f>AA61+AB61</f>
        <v>931832</v>
      </c>
      <c r="AD61" s="75">
        <v>4500000</v>
      </c>
      <c r="AE61" s="75">
        <v>6000000</v>
      </c>
      <c r="AF61" s="338">
        <f>(AC61*30)/220*1.4</f>
        <v>177895.19999999998</v>
      </c>
      <c r="AG61" s="113">
        <f>AA61*Q61</f>
        <v>26554950</v>
      </c>
      <c r="AH61" s="75">
        <f>AB61*Q61</f>
        <v>1400010</v>
      </c>
      <c r="AI61" s="75">
        <f>AF61*R61</f>
        <v>21347423.999999996</v>
      </c>
      <c r="AJ61" s="75">
        <f>IF(Q61=31,A61*Z61,(Q61/30)*A61*Z61)</f>
        <v>5310990</v>
      </c>
      <c r="AK61" s="75">
        <f>IF(Q61=31,AD61,(Q61/30)*AD61)</f>
        <v>4500000</v>
      </c>
      <c r="AL61" s="75">
        <f>IF(Q61=31,AE61,(Q61/30)*AE61)</f>
        <v>6000000</v>
      </c>
      <c r="AM61" s="75">
        <f>(AC61*30/220)*35%*S61</f>
        <v>4892117.9999999991</v>
      </c>
      <c r="AN61" s="75">
        <f>AC61*30/220*1.4*T61</f>
        <v>5217666.2159999991</v>
      </c>
      <c r="AO61" s="75">
        <f>AC61*U61</f>
        <v>0</v>
      </c>
      <c r="AP61" s="75">
        <f>200000*V61</f>
        <v>2800000</v>
      </c>
      <c r="AQ61" s="75">
        <v>0</v>
      </c>
      <c r="AR61" s="75">
        <v>0</v>
      </c>
      <c r="AS61" s="75">
        <v>0</v>
      </c>
      <c r="AT61" s="80">
        <v>0</v>
      </c>
      <c r="AU61" s="82">
        <f>SUM(AG61:AT61)</f>
        <v>78023158.216000006</v>
      </c>
      <c r="AV61" s="113">
        <f>AU61-(AX61+AP61+AO61+AL61+AK61+AJ61+AT61)</f>
        <v>54322316.440880008</v>
      </c>
      <c r="AW61" s="75">
        <f>AG61+AH61+AK61+AL61+AI61+AN61+AM61+AP61</f>
        <v>72712168.215999991</v>
      </c>
      <c r="AX61" s="75">
        <f>AW61*7%</f>
        <v>5089851.7751199994</v>
      </c>
      <c r="AY61" s="76">
        <f>IF(AV61&lt;=40000000,0,IF(AND(AV61&gt;40000000,AV61&lt;=80000000),(AV61-40000000)*10%,IF(AND(AV61&gt;80000000,AV61&lt;=120000000),4000000+(AV61-80000000)*15%,IF(AND(AV61&gt;120000000,AV61&lt;=180000000),10000000+(AV61-120000000)*20%,IF(AND(AV61&gt;180000000,AV61&lt;=240000000),22000000+(AV61-180000000)*25%,IF(AND(AV61&gt;240000000,AV61&lt;=320000000),37000000+(AV61-240000000)*30%,61000000+(AV61-320000000)*35%))))))</f>
        <v>1432231.644088001</v>
      </c>
      <c r="AZ61" s="75">
        <v>0</v>
      </c>
      <c r="BA61" s="75">
        <v>0</v>
      </c>
      <c r="BB61" s="75">
        <v>0</v>
      </c>
      <c r="BC61" s="80">
        <v>0</v>
      </c>
      <c r="BD61" s="80">
        <v>0</v>
      </c>
      <c r="BE61" s="80">
        <v>0</v>
      </c>
      <c r="BF61" s="78">
        <v>0</v>
      </c>
      <c r="BG61" s="348">
        <f>SUM(AX61:BF61)</f>
        <v>6522083.4192080004</v>
      </c>
      <c r="BH61" s="188">
        <f>INT(AU61-BG61)</f>
        <v>71501074</v>
      </c>
      <c r="BJ61" s="50">
        <v>12854</v>
      </c>
      <c r="BK61" s="50" t="s">
        <v>3395</v>
      </c>
      <c r="BM61" s="50">
        <f t="shared" si="1"/>
        <v>0</v>
      </c>
    </row>
    <row r="62" spans="1:65" s="50" customFormat="1" ht="24" customHeight="1" x14ac:dyDescent="0.2">
      <c r="A62" s="182">
        <f t="shared" si="0"/>
        <v>2655495</v>
      </c>
      <c r="B62" s="298">
        <v>573</v>
      </c>
      <c r="C62" s="266">
        <v>368</v>
      </c>
      <c r="D62" s="299">
        <v>12855</v>
      </c>
      <c r="E62" s="242" t="s">
        <v>288</v>
      </c>
      <c r="F62" s="243" t="s">
        <v>108</v>
      </c>
      <c r="G62" s="287" t="s">
        <v>137</v>
      </c>
      <c r="H62" s="274" t="s">
        <v>274</v>
      </c>
      <c r="I62" s="294" t="s">
        <v>2994</v>
      </c>
      <c r="J62" s="65" t="s">
        <v>289</v>
      </c>
      <c r="K62" s="65" t="s">
        <v>290</v>
      </c>
      <c r="L62" s="65" t="s">
        <v>274</v>
      </c>
      <c r="M62" s="292" t="s">
        <v>137</v>
      </c>
      <c r="N62" s="244" t="s">
        <v>2410</v>
      </c>
      <c r="O62" s="65"/>
      <c r="P62" s="90"/>
      <c r="Q62" s="244">
        <v>30</v>
      </c>
      <c r="R62" s="246">
        <v>120</v>
      </c>
      <c r="S62" s="246">
        <v>110</v>
      </c>
      <c r="T62" s="246">
        <v>29.33</v>
      </c>
      <c r="U62" s="90">
        <v>0</v>
      </c>
      <c r="V62" s="262">
        <v>14</v>
      </c>
      <c r="W62" s="99">
        <v>0</v>
      </c>
      <c r="X62" s="84">
        <v>0</v>
      </c>
      <c r="Y62" s="99">
        <v>2</v>
      </c>
      <c r="Z62" s="65">
        <v>2</v>
      </c>
      <c r="AA62" s="319">
        <v>885165</v>
      </c>
      <c r="AB62" s="319">
        <v>46667</v>
      </c>
      <c r="AC62" s="320">
        <f>AA62+AB62</f>
        <v>931832</v>
      </c>
      <c r="AD62" s="75">
        <v>4500000</v>
      </c>
      <c r="AE62" s="75">
        <v>6000000</v>
      </c>
      <c r="AF62" s="338">
        <f>(AC62*30)/220*1.4</f>
        <v>177895.19999999998</v>
      </c>
      <c r="AG62" s="113">
        <f>AA62*Q62</f>
        <v>26554950</v>
      </c>
      <c r="AH62" s="75">
        <f>AB62*Q62</f>
        <v>1400010</v>
      </c>
      <c r="AI62" s="75">
        <f>AF62*R62</f>
        <v>21347423.999999996</v>
      </c>
      <c r="AJ62" s="75">
        <f>IF(Q62=31,A62*Z62,(Q62/30)*A62*Z62)</f>
        <v>5310990</v>
      </c>
      <c r="AK62" s="75">
        <f>IF(Q62=31,AD62,(Q62/30)*AD62)</f>
        <v>4500000</v>
      </c>
      <c r="AL62" s="75">
        <f>IF(Q62=31,AE62,(Q62/30)*AE62)</f>
        <v>6000000</v>
      </c>
      <c r="AM62" s="75">
        <f>(AC62*30/220)*35%*S62</f>
        <v>4892117.9999999991</v>
      </c>
      <c r="AN62" s="75">
        <f>AC62*30/220*1.4*T62</f>
        <v>5217666.2159999991</v>
      </c>
      <c r="AO62" s="75">
        <f>AC62*U62</f>
        <v>0</v>
      </c>
      <c r="AP62" s="75">
        <f>200000*V62</f>
        <v>2800000</v>
      </c>
      <c r="AQ62" s="75">
        <v>0</v>
      </c>
      <c r="AR62" s="75">
        <v>0</v>
      </c>
      <c r="AS62" s="75">
        <v>0</v>
      </c>
      <c r="AT62" s="80">
        <v>0</v>
      </c>
      <c r="AU62" s="82">
        <f>SUM(AG62:AT62)</f>
        <v>78023158.216000006</v>
      </c>
      <c r="AV62" s="113">
        <f>AU62-(AX62+AP62+AO62+AL62+AK62+AJ62+AT62)</f>
        <v>54322316.440880008</v>
      </c>
      <c r="AW62" s="75">
        <f>AG62+AH62+AK62+AL62+AI62+AN62+AM62+AP62</f>
        <v>72712168.215999991</v>
      </c>
      <c r="AX62" s="75">
        <f>AW62*7%</f>
        <v>5089851.7751199994</v>
      </c>
      <c r="AY62" s="76">
        <f>IF(AV62&lt;=40000000,0,IF(AND(AV62&gt;40000000,AV62&lt;=80000000),(AV62-40000000)*10%,IF(AND(AV62&gt;80000000,AV62&lt;=120000000),4000000+(AV62-80000000)*15%,IF(AND(AV62&gt;120000000,AV62&lt;=180000000),10000000+(AV62-120000000)*20%,IF(AND(AV62&gt;180000000,AV62&lt;=240000000),22000000+(AV62-180000000)*25%,IF(AND(AV62&gt;240000000,AV62&lt;=320000000),37000000+(AV62-240000000)*30%,61000000+(AV62-320000000)*35%))))))</f>
        <v>1432231.644088001</v>
      </c>
      <c r="AZ62" s="75">
        <v>0</v>
      </c>
      <c r="BA62" s="75">
        <v>0</v>
      </c>
      <c r="BB62" s="75">
        <v>0</v>
      </c>
      <c r="BC62" s="80">
        <v>0</v>
      </c>
      <c r="BD62" s="80">
        <v>0</v>
      </c>
      <c r="BE62" s="80">
        <v>0</v>
      </c>
      <c r="BF62" s="78">
        <v>0</v>
      </c>
      <c r="BG62" s="348">
        <f>SUM(AX62:BF62)</f>
        <v>6522083.4192080004</v>
      </c>
      <c r="BH62" s="188">
        <f>INT(AU62-BG62)</f>
        <v>71501074</v>
      </c>
      <c r="BJ62" s="50">
        <v>12855</v>
      </c>
      <c r="BK62" s="50" t="s">
        <v>3396</v>
      </c>
      <c r="BM62" s="50">
        <f t="shared" si="1"/>
        <v>0</v>
      </c>
    </row>
    <row r="63" spans="1:65" s="50" customFormat="1" ht="24" customHeight="1" x14ac:dyDescent="0.2">
      <c r="A63" s="182">
        <f t="shared" si="0"/>
        <v>2655495</v>
      </c>
      <c r="B63" s="298">
        <v>570</v>
      </c>
      <c r="C63" s="266">
        <v>365</v>
      </c>
      <c r="D63" s="299">
        <v>12856</v>
      </c>
      <c r="E63" s="242" t="s">
        <v>291</v>
      </c>
      <c r="F63" s="243" t="s">
        <v>292</v>
      </c>
      <c r="G63" s="287" t="s">
        <v>137</v>
      </c>
      <c r="H63" s="274" t="s">
        <v>274</v>
      </c>
      <c r="I63" s="353" t="s">
        <v>2991</v>
      </c>
      <c r="J63" s="68">
        <v>4280856001</v>
      </c>
      <c r="K63" s="68" t="s">
        <v>293</v>
      </c>
      <c r="L63" s="68" t="s">
        <v>274</v>
      </c>
      <c r="M63" s="292" t="s">
        <v>137</v>
      </c>
      <c r="N63" s="100"/>
      <c r="O63" s="246" t="s">
        <v>2410</v>
      </c>
      <c r="P63" s="91"/>
      <c r="Q63" s="244">
        <v>30</v>
      </c>
      <c r="R63" s="246">
        <v>90</v>
      </c>
      <c r="S63" s="246">
        <v>0</v>
      </c>
      <c r="T63" s="246">
        <v>0</v>
      </c>
      <c r="U63" s="90">
        <v>0</v>
      </c>
      <c r="V63" s="262">
        <v>18</v>
      </c>
      <c r="W63" s="99">
        <v>0</v>
      </c>
      <c r="X63" s="84">
        <v>0</v>
      </c>
      <c r="Y63" s="99">
        <v>1</v>
      </c>
      <c r="Z63" s="65">
        <v>1</v>
      </c>
      <c r="AA63" s="319">
        <v>885165</v>
      </c>
      <c r="AB63" s="319">
        <v>46667</v>
      </c>
      <c r="AC63" s="320">
        <f>AA63+AB63</f>
        <v>931832</v>
      </c>
      <c r="AD63" s="75">
        <v>4500000</v>
      </c>
      <c r="AE63" s="75">
        <v>6000000</v>
      </c>
      <c r="AF63" s="338">
        <f>(AC63*30)/220*1.4</f>
        <v>177895.19999999998</v>
      </c>
      <c r="AG63" s="113">
        <f>AA63*Q63</f>
        <v>26554950</v>
      </c>
      <c r="AH63" s="75">
        <f>AB63*Q63</f>
        <v>1400010</v>
      </c>
      <c r="AI63" s="75">
        <f>AF63*R63</f>
        <v>16010567.999999998</v>
      </c>
      <c r="AJ63" s="75">
        <f>IF(Q63=31,A63*Z63,(Q63/30)*A63*Z63)</f>
        <v>2655495</v>
      </c>
      <c r="AK63" s="75">
        <f>IF(Q63=31,AD63,(Q63/30)*AD63)</f>
        <v>4500000</v>
      </c>
      <c r="AL63" s="75">
        <f>IF(Q63=31,AE63,(Q63/30)*AE63)</f>
        <v>6000000</v>
      </c>
      <c r="AM63" s="75">
        <f>(AC63*30/220)*35%*S63</f>
        <v>0</v>
      </c>
      <c r="AN63" s="75">
        <f>AC63*30/220*1.4*T63</f>
        <v>0</v>
      </c>
      <c r="AO63" s="75">
        <f>AC63*U63</f>
        <v>0</v>
      </c>
      <c r="AP63" s="75">
        <f>200000*V63</f>
        <v>3600000</v>
      </c>
      <c r="AQ63" s="75">
        <v>0</v>
      </c>
      <c r="AR63" s="75">
        <v>0</v>
      </c>
      <c r="AS63" s="75">
        <v>0</v>
      </c>
      <c r="AT63" s="80">
        <v>0</v>
      </c>
      <c r="AU63" s="82">
        <f>SUM(AG63:AT63)</f>
        <v>60721023</v>
      </c>
      <c r="AV63" s="113">
        <f>AU63-(AX63+AP63+AO63+AL63+AK63+AJ63+AT63)</f>
        <v>39900941.039999999</v>
      </c>
      <c r="AW63" s="75">
        <f>AG63+AH63+AK63+AL63+AI63+AN63+AM63+AP63</f>
        <v>58065528</v>
      </c>
      <c r="AX63" s="75">
        <f>AW63*7%</f>
        <v>4064586.9600000004</v>
      </c>
      <c r="AY63" s="76">
        <f>IF(AV63&lt;=40000000,0,IF(AND(AV63&gt;40000000,AV63&lt;=80000000),(AV63-40000000)*10%,IF(AND(AV63&gt;80000000,AV63&lt;=120000000),4000000+(AV63-80000000)*15%,IF(AND(AV63&gt;120000000,AV63&lt;=180000000),10000000+(AV63-120000000)*20%,IF(AND(AV63&gt;180000000,AV63&lt;=240000000),22000000+(AV63-180000000)*25%,IF(AND(AV63&gt;240000000,AV63&lt;=320000000),37000000+(AV63-240000000)*30%,61000000+(AV63-320000000)*35%))))))</f>
        <v>0</v>
      </c>
      <c r="AZ63" s="75">
        <v>0</v>
      </c>
      <c r="BA63" s="75">
        <v>0</v>
      </c>
      <c r="BB63" s="75">
        <v>0</v>
      </c>
      <c r="BC63" s="80">
        <v>0</v>
      </c>
      <c r="BD63" s="80">
        <v>0</v>
      </c>
      <c r="BE63" s="80">
        <v>0</v>
      </c>
      <c r="BF63" s="78">
        <v>0</v>
      </c>
      <c r="BG63" s="348">
        <f>SUM(AX63:BF63)</f>
        <v>4064586.9600000004</v>
      </c>
      <c r="BH63" s="188">
        <f>INT(AU63-BG63)</f>
        <v>56656436</v>
      </c>
      <c r="BJ63" s="50">
        <v>12856</v>
      </c>
      <c r="BK63" s="50" t="s">
        <v>3397</v>
      </c>
      <c r="BM63" s="50">
        <f t="shared" si="1"/>
        <v>0</v>
      </c>
    </row>
    <row r="64" spans="1:65" s="50" customFormat="1" ht="24" customHeight="1" x14ac:dyDescent="0.2">
      <c r="A64" s="182">
        <f t="shared" si="0"/>
        <v>2655495</v>
      </c>
      <c r="B64" s="298">
        <v>136</v>
      </c>
      <c r="C64" s="266">
        <v>145</v>
      </c>
      <c r="D64" s="299">
        <v>12857</v>
      </c>
      <c r="E64" s="252" t="s">
        <v>294</v>
      </c>
      <c r="F64" s="253" t="s">
        <v>190</v>
      </c>
      <c r="G64" s="252" t="s">
        <v>87</v>
      </c>
      <c r="H64" s="274" t="s">
        <v>274</v>
      </c>
      <c r="I64" s="294" t="s">
        <v>2578</v>
      </c>
      <c r="J64" s="65">
        <v>4284447726</v>
      </c>
      <c r="K64" s="65" t="s">
        <v>295</v>
      </c>
      <c r="L64" s="65" t="s">
        <v>274</v>
      </c>
      <c r="M64" s="292" t="s">
        <v>2383</v>
      </c>
      <c r="N64" s="99"/>
      <c r="O64" s="65"/>
      <c r="P64" s="90"/>
      <c r="Q64" s="254">
        <v>30</v>
      </c>
      <c r="R64" s="255">
        <v>27</v>
      </c>
      <c r="S64" s="65">
        <v>0</v>
      </c>
      <c r="T64" s="65">
        <v>0</v>
      </c>
      <c r="U64" s="90">
        <v>0</v>
      </c>
      <c r="V64" s="260">
        <v>19</v>
      </c>
      <c r="W64" s="99">
        <v>0</v>
      </c>
      <c r="X64" s="84">
        <v>0</v>
      </c>
      <c r="Y64" s="99">
        <v>1</v>
      </c>
      <c r="Z64" s="65">
        <v>1</v>
      </c>
      <c r="AA64" s="327">
        <v>1642901</v>
      </c>
      <c r="AB64" s="327">
        <v>46667</v>
      </c>
      <c r="AC64" s="328">
        <f>AA64+AB64</f>
        <v>1689568</v>
      </c>
      <c r="AD64" s="75">
        <v>4500000</v>
      </c>
      <c r="AE64" s="75">
        <v>6000000</v>
      </c>
      <c r="AF64" s="338">
        <f>(AC64*30)/220*1.4</f>
        <v>322553.89090909087</v>
      </c>
      <c r="AG64" s="113">
        <f>AA64*Q64</f>
        <v>49287030</v>
      </c>
      <c r="AH64" s="75">
        <f>AB64*Q64</f>
        <v>1400010</v>
      </c>
      <c r="AI64" s="75">
        <f>AF64*R64</f>
        <v>8708955.0545454528</v>
      </c>
      <c r="AJ64" s="75">
        <f>IF(Q64=31,A64*Z64,(Q64/30)*A64*Z64)</f>
        <v>2655495</v>
      </c>
      <c r="AK64" s="75">
        <f>IF(Q64=31,AD64,(Q64/30)*AD64)</f>
        <v>4500000</v>
      </c>
      <c r="AL64" s="75">
        <f>IF(Q64=31,AE64,(Q64/30)*AE64)</f>
        <v>6000000</v>
      </c>
      <c r="AM64" s="75">
        <f>(AC64*30/220)*35%*S64</f>
        <v>0</v>
      </c>
      <c r="AN64" s="75">
        <f>AC64*30/220*1.4*T64</f>
        <v>0</v>
      </c>
      <c r="AO64" s="75">
        <f>AC64*U64</f>
        <v>0</v>
      </c>
      <c r="AP64" s="75">
        <f>200000*V64</f>
        <v>3800000</v>
      </c>
      <c r="AQ64" s="75">
        <v>0</v>
      </c>
      <c r="AR64" s="75">
        <v>0</v>
      </c>
      <c r="AS64" s="75">
        <v>0</v>
      </c>
      <c r="AT64" s="80">
        <v>0</v>
      </c>
      <c r="AU64" s="82">
        <f>SUM(AG64:AT64)</f>
        <v>76351490.054545462</v>
      </c>
      <c r="AV64" s="113">
        <f>AU64-(AX64+AP64+AO64+AL64+AK64+AJ64+AT64)</f>
        <v>54237275.400727279</v>
      </c>
      <c r="AW64" s="75">
        <f>AG64+AH64+AK64+AL64+AI64+AN64+AM64+AP64</f>
        <v>73695995.054545447</v>
      </c>
      <c r="AX64" s="75">
        <f>AW64*7%</f>
        <v>5158719.6538181817</v>
      </c>
      <c r="AY64" s="76">
        <f>IF(AV64&lt;=40000000,0,IF(AND(AV64&gt;40000000,AV64&lt;=80000000),(AV64-40000000)*10%,IF(AND(AV64&gt;80000000,AV64&lt;=120000000),4000000+(AV64-80000000)*15%,IF(AND(AV64&gt;120000000,AV64&lt;=180000000),10000000+(AV64-120000000)*20%,IF(AND(AV64&gt;180000000,AV64&lt;=240000000),22000000+(AV64-180000000)*25%,IF(AND(AV64&gt;240000000,AV64&lt;=320000000),37000000+(AV64-240000000)*30%,61000000+(AV64-320000000)*35%))))))</f>
        <v>1423727.5400727279</v>
      </c>
      <c r="AZ64" s="75">
        <v>0</v>
      </c>
      <c r="BA64" s="75">
        <v>0</v>
      </c>
      <c r="BB64" s="75">
        <v>0</v>
      </c>
      <c r="BC64" s="80">
        <v>0</v>
      </c>
      <c r="BD64" s="80">
        <v>0</v>
      </c>
      <c r="BE64" s="80">
        <v>0</v>
      </c>
      <c r="BF64" s="78">
        <v>0</v>
      </c>
      <c r="BG64" s="348">
        <f>SUM(AX64:BF64)</f>
        <v>6582447.1938909097</v>
      </c>
      <c r="BH64" s="188">
        <f>INT(AU64-BG64)</f>
        <v>69769042</v>
      </c>
      <c r="BJ64" s="50">
        <v>12857</v>
      </c>
      <c r="BK64" s="50" t="s">
        <v>3398</v>
      </c>
      <c r="BM64" s="50">
        <f t="shared" si="1"/>
        <v>0</v>
      </c>
    </row>
    <row r="65" spans="1:65" s="50" customFormat="1" ht="24" customHeight="1" x14ac:dyDescent="0.2">
      <c r="A65" s="182">
        <f t="shared" si="0"/>
        <v>2655495</v>
      </c>
      <c r="B65" s="298">
        <v>137</v>
      </c>
      <c r="C65" s="266">
        <v>146</v>
      </c>
      <c r="D65" s="299">
        <v>12858</v>
      </c>
      <c r="E65" s="252" t="s">
        <v>296</v>
      </c>
      <c r="F65" s="253" t="s">
        <v>227</v>
      </c>
      <c r="G65" s="252" t="s">
        <v>87</v>
      </c>
      <c r="H65" s="274" t="s">
        <v>274</v>
      </c>
      <c r="I65" s="294" t="s">
        <v>2579</v>
      </c>
      <c r="J65" s="65">
        <v>4285546841</v>
      </c>
      <c r="K65" s="65" t="s">
        <v>297</v>
      </c>
      <c r="L65" s="65" t="s">
        <v>274</v>
      </c>
      <c r="M65" s="292" t="s">
        <v>2383</v>
      </c>
      <c r="N65" s="99"/>
      <c r="O65" s="65"/>
      <c r="P65" s="90"/>
      <c r="Q65" s="254">
        <v>30</v>
      </c>
      <c r="R65" s="255">
        <v>22</v>
      </c>
      <c r="S65" s="65">
        <v>0</v>
      </c>
      <c r="T65" s="65">
        <v>0</v>
      </c>
      <c r="U65" s="300">
        <f>1+1</f>
        <v>2</v>
      </c>
      <c r="V65" s="260">
        <v>18</v>
      </c>
      <c r="W65" s="99">
        <v>0</v>
      </c>
      <c r="X65" s="84">
        <v>0</v>
      </c>
      <c r="Y65" s="99">
        <v>0</v>
      </c>
      <c r="Z65" s="65">
        <v>0</v>
      </c>
      <c r="AA65" s="327">
        <v>1642901</v>
      </c>
      <c r="AB65" s="327">
        <v>46667</v>
      </c>
      <c r="AC65" s="328">
        <f>AA65+AB65</f>
        <v>1689568</v>
      </c>
      <c r="AD65" s="75">
        <v>4500000</v>
      </c>
      <c r="AE65" s="75">
        <v>6000000</v>
      </c>
      <c r="AF65" s="338">
        <f>(AC65*30)/220*1.4</f>
        <v>322553.89090909087</v>
      </c>
      <c r="AG65" s="113">
        <f>AA65*Q65</f>
        <v>49287030</v>
      </c>
      <c r="AH65" s="75">
        <f>AB65*Q65</f>
        <v>1400010</v>
      </c>
      <c r="AI65" s="75">
        <f>AF65*R65</f>
        <v>7096185.5999999996</v>
      </c>
      <c r="AJ65" s="75">
        <f>IF(Q65=31,A65*Z65,(Q65/30)*A65*Z65)</f>
        <v>0</v>
      </c>
      <c r="AK65" s="75">
        <f>IF(Q65=31,AD65,(Q65/30)*AD65)</f>
        <v>4500000</v>
      </c>
      <c r="AL65" s="75">
        <f>IF(Q65=31,AE65,(Q65/30)*AE65)</f>
        <v>6000000</v>
      </c>
      <c r="AM65" s="75">
        <f>(AC65*30/220)*35%*S65</f>
        <v>0</v>
      </c>
      <c r="AN65" s="75">
        <f>AC65*30/220*1.4*T65</f>
        <v>0</v>
      </c>
      <c r="AO65" s="75">
        <f>AC65*U65</f>
        <v>3379136</v>
      </c>
      <c r="AP65" s="75">
        <f>200000*V65</f>
        <v>3600000</v>
      </c>
      <c r="AQ65" s="75">
        <v>0</v>
      </c>
      <c r="AR65" s="75">
        <v>0</v>
      </c>
      <c r="AS65" s="75">
        <v>0</v>
      </c>
      <c r="AT65" s="80">
        <v>0</v>
      </c>
      <c r="AU65" s="82">
        <f>SUM(AG65:AT65)</f>
        <v>75262361.599999994</v>
      </c>
      <c r="AV65" s="113">
        <f>AU65-(AX65+AP65+AO65+AL65+AK65+AJ65+AT65)</f>
        <v>52751399.807999998</v>
      </c>
      <c r="AW65" s="75">
        <f>AG65+AH65+AK65+AL65+AI65+AN65+AM65+AP65</f>
        <v>71883225.599999994</v>
      </c>
      <c r="AX65" s="75">
        <f>AW65*7%</f>
        <v>5031825.7920000004</v>
      </c>
      <c r="AY65" s="76">
        <f>IF(AV65&lt;=40000000,0,IF(AND(AV65&gt;40000000,AV65&lt;=80000000),(AV65-40000000)*10%,IF(AND(AV65&gt;80000000,AV65&lt;=120000000),4000000+(AV65-80000000)*15%,IF(AND(AV65&gt;120000000,AV65&lt;=180000000),10000000+(AV65-120000000)*20%,IF(AND(AV65&gt;180000000,AV65&lt;=240000000),22000000+(AV65-180000000)*25%,IF(AND(AV65&gt;240000000,AV65&lt;=320000000),37000000+(AV65-240000000)*30%,61000000+(AV65-320000000)*35%))))))</f>
        <v>1275139.9808</v>
      </c>
      <c r="AZ65" s="75">
        <v>0</v>
      </c>
      <c r="BA65" s="75">
        <v>0</v>
      </c>
      <c r="BB65" s="75">
        <v>0</v>
      </c>
      <c r="BC65" s="80">
        <v>0</v>
      </c>
      <c r="BD65" s="80">
        <v>0</v>
      </c>
      <c r="BE65" s="80">
        <v>0</v>
      </c>
      <c r="BF65" s="78">
        <v>0</v>
      </c>
      <c r="BG65" s="348">
        <f>SUM(AX65:BF65)</f>
        <v>6306965.7728000004</v>
      </c>
      <c r="BH65" s="188">
        <f>INT(AU65-BG65)</f>
        <v>68955395</v>
      </c>
      <c r="BJ65" s="50">
        <v>12858</v>
      </c>
      <c r="BK65" s="50" t="s">
        <v>3399</v>
      </c>
      <c r="BM65" s="50">
        <f t="shared" si="1"/>
        <v>0</v>
      </c>
    </row>
    <row r="66" spans="1:65" s="50" customFormat="1" ht="24" customHeight="1" x14ac:dyDescent="0.2">
      <c r="A66" s="182">
        <f t="shared" si="0"/>
        <v>2655495</v>
      </c>
      <c r="B66" s="298">
        <v>574</v>
      </c>
      <c r="C66" s="266">
        <v>369</v>
      </c>
      <c r="D66" s="299">
        <v>12859</v>
      </c>
      <c r="E66" s="242" t="s">
        <v>298</v>
      </c>
      <c r="F66" s="243" t="s">
        <v>299</v>
      </c>
      <c r="G66" s="287" t="s">
        <v>137</v>
      </c>
      <c r="H66" s="274" t="s">
        <v>274</v>
      </c>
      <c r="I66" s="294" t="s">
        <v>2995</v>
      </c>
      <c r="J66" s="65">
        <v>6159872850</v>
      </c>
      <c r="K66" s="65" t="s">
        <v>300</v>
      </c>
      <c r="L66" s="65" t="s">
        <v>274</v>
      </c>
      <c r="M66" s="292" t="s">
        <v>137</v>
      </c>
      <c r="N66" s="244" t="s">
        <v>2410</v>
      </c>
      <c r="O66" s="65"/>
      <c r="P66" s="90"/>
      <c r="Q66" s="244">
        <v>30</v>
      </c>
      <c r="R66" s="246">
        <v>120</v>
      </c>
      <c r="S66" s="246">
        <v>110</v>
      </c>
      <c r="T66" s="246">
        <v>29.33</v>
      </c>
      <c r="U66" s="90">
        <v>0</v>
      </c>
      <c r="V66" s="262">
        <v>14</v>
      </c>
      <c r="W66" s="99">
        <v>0</v>
      </c>
      <c r="X66" s="84">
        <v>0</v>
      </c>
      <c r="Y66" s="99">
        <v>0</v>
      </c>
      <c r="Z66" s="65">
        <v>0</v>
      </c>
      <c r="AA66" s="319">
        <v>885165</v>
      </c>
      <c r="AB66" s="319">
        <v>46667</v>
      </c>
      <c r="AC66" s="320">
        <f>AA66+AB66</f>
        <v>931832</v>
      </c>
      <c r="AD66" s="75">
        <v>4500000</v>
      </c>
      <c r="AE66" s="75">
        <v>6000000</v>
      </c>
      <c r="AF66" s="338">
        <f>(AC66*30)/220*1.4</f>
        <v>177895.19999999998</v>
      </c>
      <c r="AG66" s="113">
        <f>AA66*Q66</f>
        <v>26554950</v>
      </c>
      <c r="AH66" s="75">
        <f>AB66*Q66</f>
        <v>1400010</v>
      </c>
      <c r="AI66" s="75">
        <f>AF66*R66</f>
        <v>21347423.999999996</v>
      </c>
      <c r="AJ66" s="75">
        <f>IF(Q66=31,A66*Z66,(Q66/30)*A66*Z66)</f>
        <v>0</v>
      </c>
      <c r="AK66" s="75">
        <f>IF(Q66=31,AD66,(Q66/30)*AD66)</f>
        <v>4500000</v>
      </c>
      <c r="AL66" s="75">
        <f>IF(Q66=31,AE66,(Q66/30)*AE66)</f>
        <v>6000000</v>
      </c>
      <c r="AM66" s="75">
        <f>(AC66*30/220)*35%*S66</f>
        <v>4892117.9999999991</v>
      </c>
      <c r="AN66" s="75">
        <f>AC66*30/220*1.4*T66</f>
        <v>5217666.2159999991</v>
      </c>
      <c r="AO66" s="75">
        <f>AC66*U66</f>
        <v>0</v>
      </c>
      <c r="AP66" s="75">
        <f>200000*V66</f>
        <v>2800000</v>
      </c>
      <c r="AQ66" s="75">
        <v>0</v>
      </c>
      <c r="AR66" s="75">
        <v>0</v>
      </c>
      <c r="AS66" s="75">
        <v>0</v>
      </c>
      <c r="AT66" s="80">
        <v>0</v>
      </c>
      <c r="AU66" s="82">
        <f>SUM(AG66:AT66)</f>
        <v>72712168.216000006</v>
      </c>
      <c r="AV66" s="113">
        <f>AU66-(AX66+AP66+AO66+AL66+AK66+AJ66+AT66)</f>
        <v>54322316.440880008</v>
      </c>
      <c r="AW66" s="75">
        <f>AG66+AH66+AK66+AL66+AI66+AN66+AM66+AP66</f>
        <v>72712168.215999991</v>
      </c>
      <c r="AX66" s="75">
        <f>AW66*7%</f>
        <v>5089851.7751199994</v>
      </c>
      <c r="AY66" s="76">
        <f>IF(AV66&lt;=40000000,0,IF(AND(AV66&gt;40000000,AV66&lt;=80000000),(AV66-40000000)*10%,IF(AND(AV66&gt;80000000,AV66&lt;=120000000),4000000+(AV66-80000000)*15%,IF(AND(AV66&gt;120000000,AV66&lt;=180000000),10000000+(AV66-120000000)*20%,IF(AND(AV66&gt;180000000,AV66&lt;=240000000),22000000+(AV66-180000000)*25%,IF(AND(AV66&gt;240000000,AV66&lt;=320000000),37000000+(AV66-240000000)*30%,61000000+(AV66-320000000)*35%))))))</f>
        <v>1432231.644088001</v>
      </c>
      <c r="AZ66" s="75">
        <v>0</v>
      </c>
      <c r="BA66" s="75">
        <v>0</v>
      </c>
      <c r="BB66" s="75">
        <v>0</v>
      </c>
      <c r="BC66" s="80">
        <v>0</v>
      </c>
      <c r="BD66" s="80">
        <v>0</v>
      </c>
      <c r="BE66" s="80">
        <v>0</v>
      </c>
      <c r="BF66" s="78">
        <v>0</v>
      </c>
      <c r="BG66" s="348">
        <f>SUM(AX66:BF66)</f>
        <v>6522083.4192080004</v>
      </c>
      <c r="BH66" s="188">
        <f>INT(AU66-BG66)</f>
        <v>66190084</v>
      </c>
      <c r="BJ66" s="50">
        <v>12859</v>
      </c>
      <c r="BK66" s="50" t="s">
        <v>3400</v>
      </c>
      <c r="BM66" s="50">
        <f t="shared" si="1"/>
        <v>0</v>
      </c>
    </row>
    <row r="67" spans="1:65" s="50" customFormat="1" ht="24" customHeight="1" x14ac:dyDescent="0.2">
      <c r="A67" s="182">
        <f t="shared" si="0"/>
        <v>2655495</v>
      </c>
      <c r="B67" s="298">
        <v>76</v>
      </c>
      <c r="C67" s="266">
        <v>81</v>
      </c>
      <c r="D67" s="299">
        <v>12860</v>
      </c>
      <c r="E67" s="252" t="s">
        <v>301</v>
      </c>
      <c r="F67" s="253" t="s">
        <v>302</v>
      </c>
      <c r="G67" s="252" t="s">
        <v>87</v>
      </c>
      <c r="H67" s="274" t="s">
        <v>303</v>
      </c>
      <c r="I67" s="294" t="s">
        <v>2529</v>
      </c>
      <c r="J67" s="65">
        <v>4569923437</v>
      </c>
      <c r="K67" s="65" t="s">
        <v>304</v>
      </c>
      <c r="L67" s="65" t="s">
        <v>303</v>
      </c>
      <c r="M67" s="292" t="s">
        <v>2383</v>
      </c>
      <c r="N67" s="99"/>
      <c r="O67" s="65"/>
      <c r="P67" s="90"/>
      <c r="Q67" s="254">
        <v>30</v>
      </c>
      <c r="R67" s="255">
        <v>85</v>
      </c>
      <c r="S67" s="65">
        <v>0</v>
      </c>
      <c r="T67" s="65">
        <v>0</v>
      </c>
      <c r="U67" s="90">
        <v>0</v>
      </c>
      <c r="V67" s="260">
        <v>23</v>
      </c>
      <c r="W67" s="99">
        <v>0</v>
      </c>
      <c r="X67" s="84">
        <v>0</v>
      </c>
      <c r="Y67" s="99">
        <v>0</v>
      </c>
      <c r="Z67" s="65">
        <v>0</v>
      </c>
      <c r="AA67" s="327">
        <v>1642901</v>
      </c>
      <c r="AB67" s="327">
        <v>46667</v>
      </c>
      <c r="AC67" s="328">
        <f>AA67+AB67</f>
        <v>1689568</v>
      </c>
      <c r="AD67" s="75">
        <v>4500000</v>
      </c>
      <c r="AE67" s="75">
        <v>6000000</v>
      </c>
      <c r="AF67" s="338">
        <f>(AC67*30)/220*1.4</f>
        <v>322553.89090909087</v>
      </c>
      <c r="AG67" s="113">
        <f>AA67*Q67</f>
        <v>49287030</v>
      </c>
      <c r="AH67" s="75">
        <f>AB67*Q67</f>
        <v>1400010</v>
      </c>
      <c r="AI67" s="75">
        <f>AF67*R67</f>
        <v>27417080.727272723</v>
      </c>
      <c r="AJ67" s="75">
        <f>IF(Q67=31,A67*Z67,(Q67/30)*A67*Z67)</f>
        <v>0</v>
      </c>
      <c r="AK67" s="75">
        <f>IF(Q67=31,AD67,(Q67/30)*AD67)</f>
        <v>4500000</v>
      </c>
      <c r="AL67" s="75">
        <f>IF(Q67=31,AE67,(Q67/30)*AE67)</f>
        <v>6000000</v>
      </c>
      <c r="AM67" s="75">
        <f>(AC67*30/220)*35%*S67</f>
        <v>0</v>
      </c>
      <c r="AN67" s="75">
        <f>AC67*30/220*1.4*T67</f>
        <v>0</v>
      </c>
      <c r="AO67" s="75">
        <f>AC67*U67</f>
        <v>0</v>
      </c>
      <c r="AP67" s="75">
        <f>200000*V67</f>
        <v>4600000</v>
      </c>
      <c r="AQ67" s="75">
        <v>0</v>
      </c>
      <c r="AR67" s="75">
        <v>0</v>
      </c>
      <c r="AS67" s="75">
        <v>0</v>
      </c>
      <c r="AT67" s="80">
        <v>0</v>
      </c>
      <c r="AU67" s="82">
        <f>SUM(AG67:AT67)</f>
        <v>93204120.727272719</v>
      </c>
      <c r="AV67" s="113">
        <f>AU67-(AX67+AP67+AO67+AL67+AK67+AJ67+AT67)</f>
        <v>71579832.276363626</v>
      </c>
      <c r="AW67" s="75">
        <f>AG67+AH67+AK67+AL67+AI67+AN67+AM67+AP67</f>
        <v>93204120.727272719</v>
      </c>
      <c r="AX67" s="75">
        <f>AW67*7%</f>
        <v>6524288.4509090912</v>
      </c>
      <c r="AY67" s="76">
        <f>IF(AV67&lt;=40000000,0,IF(AND(AV67&gt;40000000,AV67&lt;=80000000),(AV67-40000000)*10%,IF(AND(AV67&gt;80000000,AV67&lt;=120000000),4000000+(AV67-80000000)*15%,IF(AND(AV67&gt;120000000,AV67&lt;=180000000),10000000+(AV67-120000000)*20%,IF(AND(AV67&gt;180000000,AV67&lt;=240000000),22000000+(AV67-180000000)*25%,IF(AND(AV67&gt;240000000,AV67&lt;=320000000),37000000+(AV67-240000000)*30%,61000000+(AV67-320000000)*35%))))))</f>
        <v>3157983.2276363629</v>
      </c>
      <c r="AZ67" s="75">
        <v>0</v>
      </c>
      <c r="BA67" s="75">
        <v>0</v>
      </c>
      <c r="BB67" s="75">
        <v>0</v>
      </c>
      <c r="BC67" s="80">
        <v>0</v>
      </c>
      <c r="BD67" s="80">
        <v>0</v>
      </c>
      <c r="BE67" s="80">
        <v>0</v>
      </c>
      <c r="BF67" s="78">
        <v>0</v>
      </c>
      <c r="BG67" s="348">
        <f>SUM(AX67:BF67)</f>
        <v>9682271.6785454545</v>
      </c>
      <c r="BH67" s="188">
        <f>INT(AU67-BG67)</f>
        <v>83521849</v>
      </c>
      <c r="BJ67" s="50">
        <v>12860</v>
      </c>
      <c r="BK67" s="50" t="s">
        <v>3401</v>
      </c>
      <c r="BM67" s="50">
        <f t="shared" si="1"/>
        <v>0</v>
      </c>
    </row>
    <row r="68" spans="1:65" s="50" customFormat="1" ht="24" customHeight="1" x14ac:dyDescent="0.4">
      <c r="A68" s="182">
        <f t="shared" si="0"/>
        <v>2655495</v>
      </c>
      <c r="B68" s="298">
        <v>448</v>
      </c>
      <c r="C68" s="266">
        <v>229</v>
      </c>
      <c r="D68" s="299">
        <v>12861</v>
      </c>
      <c r="E68" s="242" t="s">
        <v>85</v>
      </c>
      <c r="F68" s="243" t="s">
        <v>305</v>
      </c>
      <c r="G68" s="287" t="s">
        <v>137</v>
      </c>
      <c r="H68" s="274" t="s">
        <v>303</v>
      </c>
      <c r="I68" s="294" t="s">
        <v>2882</v>
      </c>
      <c r="J68" s="69">
        <v>5309951148</v>
      </c>
      <c r="K68" s="65" t="s">
        <v>306</v>
      </c>
      <c r="L68" s="65" t="s">
        <v>303</v>
      </c>
      <c r="M68" s="292" t="s">
        <v>137</v>
      </c>
      <c r="N68" s="99"/>
      <c r="O68" s="246" t="s">
        <v>2410</v>
      </c>
      <c r="P68" s="90"/>
      <c r="Q68" s="244">
        <v>30</v>
      </c>
      <c r="R68" s="246">
        <v>90</v>
      </c>
      <c r="S68" s="246">
        <v>0</v>
      </c>
      <c r="T68" s="246">
        <v>0</v>
      </c>
      <c r="U68" s="90">
        <v>0</v>
      </c>
      <c r="V68" s="262">
        <v>23</v>
      </c>
      <c r="W68" s="99">
        <v>0</v>
      </c>
      <c r="X68" s="84">
        <v>0</v>
      </c>
      <c r="Y68" s="99">
        <v>1</v>
      </c>
      <c r="Z68" s="65">
        <v>1</v>
      </c>
      <c r="AA68" s="319">
        <v>885165</v>
      </c>
      <c r="AB68" s="319">
        <v>46667</v>
      </c>
      <c r="AC68" s="320">
        <f>AA68+AB68</f>
        <v>931832</v>
      </c>
      <c r="AD68" s="75">
        <v>4500000</v>
      </c>
      <c r="AE68" s="75">
        <v>6000000</v>
      </c>
      <c r="AF68" s="338">
        <f>(AC68*30)/220*1.4</f>
        <v>177895.19999999998</v>
      </c>
      <c r="AG68" s="113">
        <f>AA68*Q68</f>
        <v>26554950</v>
      </c>
      <c r="AH68" s="75">
        <f>AB68*Q68</f>
        <v>1400010</v>
      </c>
      <c r="AI68" s="75">
        <f>AF68*R68</f>
        <v>16010567.999999998</v>
      </c>
      <c r="AJ68" s="75">
        <f>IF(Q68=31,A68*Z68,(Q68/30)*A68*Z68)</f>
        <v>2655495</v>
      </c>
      <c r="AK68" s="75">
        <f>IF(Q68=31,AD68,(Q68/30)*AD68)</f>
        <v>4500000</v>
      </c>
      <c r="AL68" s="75">
        <f>IF(Q68=31,AE68,(Q68/30)*AE68)</f>
        <v>6000000</v>
      </c>
      <c r="AM68" s="75">
        <f>(AC68*30/220)*35%*S68</f>
        <v>0</v>
      </c>
      <c r="AN68" s="75">
        <f>AC68*30/220*1.4*T68</f>
        <v>0</v>
      </c>
      <c r="AO68" s="75">
        <f>AC68*U68</f>
        <v>0</v>
      </c>
      <c r="AP68" s="75">
        <f>200000*V68</f>
        <v>4600000</v>
      </c>
      <c r="AQ68" s="75">
        <v>0</v>
      </c>
      <c r="AR68" s="75">
        <v>0</v>
      </c>
      <c r="AS68" s="75">
        <v>0</v>
      </c>
      <c r="AT68" s="80">
        <v>0</v>
      </c>
      <c r="AU68" s="82">
        <f>SUM(AG68:AT68)</f>
        <v>61721023</v>
      </c>
      <c r="AV68" s="113">
        <f>AU68-(AX68+AP68+AO68+AL68+AK68+AJ68+AT68)</f>
        <v>39830941.039999999</v>
      </c>
      <c r="AW68" s="75">
        <f>AG68+AH68+AK68+AL68+AI68+AN68+AM68+AP68</f>
        <v>59065528</v>
      </c>
      <c r="AX68" s="75">
        <f>AW68*7%</f>
        <v>4134586.9600000004</v>
      </c>
      <c r="AY68" s="76">
        <f>IF(AV68&lt;=40000000,0,IF(AND(AV68&gt;40000000,AV68&lt;=80000000),(AV68-40000000)*10%,IF(AND(AV68&gt;80000000,AV68&lt;=120000000),4000000+(AV68-80000000)*15%,IF(AND(AV68&gt;120000000,AV68&lt;=180000000),10000000+(AV68-120000000)*20%,IF(AND(AV68&gt;180000000,AV68&lt;=240000000),22000000+(AV68-180000000)*25%,IF(AND(AV68&gt;240000000,AV68&lt;=320000000),37000000+(AV68-240000000)*30%,61000000+(AV68-320000000)*35%))))))</f>
        <v>0</v>
      </c>
      <c r="AZ68" s="75">
        <v>0</v>
      </c>
      <c r="BA68" s="75">
        <v>0</v>
      </c>
      <c r="BB68" s="75">
        <v>0</v>
      </c>
      <c r="BC68" s="80">
        <v>0</v>
      </c>
      <c r="BD68" s="80">
        <v>0</v>
      </c>
      <c r="BE68" s="80">
        <v>0</v>
      </c>
      <c r="BF68" s="78">
        <v>0</v>
      </c>
      <c r="BG68" s="348">
        <f>SUM(AX68:BF68)</f>
        <v>4134586.9600000004</v>
      </c>
      <c r="BH68" s="188">
        <f>INT(AU68-BG68)</f>
        <v>57586436</v>
      </c>
      <c r="BJ68" s="50">
        <v>12861</v>
      </c>
      <c r="BK68" s="50" t="s">
        <v>3402</v>
      </c>
      <c r="BM68" s="50">
        <f t="shared" si="1"/>
        <v>0</v>
      </c>
    </row>
    <row r="69" spans="1:65" s="50" customFormat="1" ht="24" customHeight="1" x14ac:dyDescent="0.2">
      <c r="A69" s="182">
        <f t="shared" si="0"/>
        <v>2655495</v>
      </c>
      <c r="B69" s="298">
        <v>450</v>
      </c>
      <c r="C69" s="266">
        <v>231</v>
      </c>
      <c r="D69" s="299">
        <v>12862</v>
      </c>
      <c r="E69" s="242" t="s">
        <v>230</v>
      </c>
      <c r="F69" s="243" t="s">
        <v>307</v>
      </c>
      <c r="G69" s="287" t="s">
        <v>137</v>
      </c>
      <c r="H69" s="274" t="s">
        <v>303</v>
      </c>
      <c r="I69" s="294" t="s">
        <v>2884</v>
      </c>
      <c r="J69" s="65">
        <v>4590515059</v>
      </c>
      <c r="K69" s="65" t="s">
        <v>308</v>
      </c>
      <c r="L69" s="65" t="s">
        <v>303</v>
      </c>
      <c r="M69" s="292" t="s">
        <v>137</v>
      </c>
      <c r="N69" s="244" t="s">
        <v>2410</v>
      </c>
      <c r="O69" s="65"/>
      <c r="P69" s="90"/>
      <c r="Q69" s="244">
        <v>30</v>
      </c>
      <c r="R69" s="246">
        <v>120</v>
      </c>
      <c r="S69" s="246">
        <v>110</v>
      </c>
      <c r="T69" s="246">
        <v>29.33</v>
      </c>
      <c r="U69" s="90">
        <v>0</v>
      </c>
      <c r="V69" s="262">
        <v>11</v>
      </c>
      <c r="W69" s="99">
        <v>0</v>
      </c>
      <c r="X69" s="84">
        <v>0</v>
      </c>
      <c r="Y69" s="99">
        <v>1</v>
      </c>
      <c r="Z69" s="65">
        <v>0</v>
      </c>
      <c r="AA69" s="319">
        <v>885165</v>
      </c>
      <c r="AB69" s="319">
        <v>46667</v>
      </c>
      <c r="AC69" s="320">
        <f>AA69+AB69</f>
        <v>931832</v>
      </c>
      <c r="AD69" s="75">
        <v>4500000</v>
      </c>
      <c r="AE69" s="75">
        <v>6000000</v>
      </c>
      <c r="AF69" s="338">
        <f>(AC69*30)/220*1.4</f>
        <v>177895.19999999998</v>
      </c>
      <c r="AG69" s="113">
        <f>AA69*Q69</f>
        <v>26554950</v>
      </c>
      <c r="AH69" s="75">
        <f>AB69*Q69</f>
        <v>1400010</v>
      </c>
      <c r="AI69" s="75">
        <f>AF69*R69</f>
        <v>21347423.999999996</v>
      </c>
      <c r="AJ69" s="75">
        <f>IF(Q69=31,A69*Z69,(Q69/30)*A69*Z69)</f>
        <v>0</v>
      </c>
      <c r="AK69" s="75">
        <f>IF(Q69=31,AD69,(Q69/30)*AD69)</f>
        <v>4500000</v>
      </c>
      <c r="AL69" s="75">
        <f>IF(Q69=31,AE69,(Q69/30)*AE69)</f>
        <v>6000000</v>
      </c>
      <c r="AM69" s="75">
        <f>(AC69*30/220)*35%*S69</f>
        <v>4892117.9999999991</v>
      </c>
      <c r="AN69" s="75">
        <f>AC69*30/220*1.4*T69</f>
        <v>5217666.2159999991</v>
      </c>
      <c r="AO69" s="75">
        <f>AC69*U69</f>
        <v>0</v>
      </c>
      <c r="AP69" s="75">
        <f>200000*V69</f>
        <v>2200000</v>
      </c>
      <c r="AQ69" s="75">
        <v>0</v>
      </c>
      <c r="AR69" s="75">
        <v>0</v>
      </c>
      <c r="AS69" s="75">
        <v>0</v>
      </c>
      <c r="AT69" s="80">
        <v>0</v>
      </c>
      <c r="AU69" s="82">
        <f>SUM(AG69:AT69)</f>
        <v>72112168.216000006</v>
      </c>
      <c r="AV69" s="113">
        <f>AU69-(AX69+AP69+AO69+AL69+AK69+AJ69+AT69)</f>
        <v>54364316.440880008</v>
      </c>
      <c r="AW69" s="75">
        <f>AG69+AH69+AK69+AL69+AI69+AN69+AM69+AP69</f>
        <v>72112168.215999991</v>
      </c>
      <c r="AX69" s="75">
        <f>AW69*7%</f>
        <v>5047851.7751199994</v>
      </c>
      <c r="AY69" s="76">
        <f>IF(AV69&lt;=40000000,0,IF(AND(AV69&gt;40000000,AV69&lt;=80000000),(AV69-40000000)*10%,IF(AND(AV69&gt;80000000,AV69&lt;=120000000),4000000+(AV69-80000000)*15%,IF(AND(AV69&gt;120000000,AV69&lt;=180000000),10000000+(AV69-120000000)*20%,IF(AND(AV69&gt;180000000,AV69&lt;=240000000),22000000+(AV69-180000000)*25%,IF(AND(AV69&gt;240000000,AV69&lt;=320000000),37000000+(AV69-240000000)*30%,61000000+(AV69-320000000)*35%))))))</f>
        <v>1436431.644088001</v>
      </c>
      <c r="AZ69" s="75">
        <v>0</v>
      </c>
      <c r="BA69" s="75">
        <v>0</v>
      </c>
      <c r="BB69" s="75">
        <v>0</v>
      </c>
      <c r="BC69" s="80">
        <v>0</v>
      </c>
      <c r="BD69" s="80">
        <v>0</v>
      </c>
      <c r="BE69" s="80">
        <v>0</v>
      </c>
      <c r="BF69" s="78">
        <v>0</v>
      </c>
      <c r="BG69" s="348">
        <f>SUM(AX69:BF69)</f>
        <v>6484283.4192080004</v>
      </c>
      <c r="BH69" s="188">
        <f>INT(AU69-BG69)</f>
        <v>65627884</v>
      </c>
      <c r="BJ69" s="50">
        <v>12862</v>
      </c>
      <c r="BK69" s="50" t="s">
        <v>3403</v>
      </c>
      <c r="BM69" s="50">
        <f t="shared" si="1"/>
        <v>0</v>
      </c>
    </row>
    <row r="70" spans="1:65" s="50" customFormat="1" ht="24" customHeight="1" x14ac:dyDescent="0.2">
      <c r="A70" s="182">
        <f t="shared" si="0"/>
        <v>2655495</v>
      </c>
      <c r="B70" s="298">
        <v>447</v>
      </c>
      <c r="C70" s="266">
        <v>228</v>
      </c>
      <c r="D70" s="299">
        <v>12863</v>
      </c>
      <c r="E70" s="242" t="s">
        <v>309</v>
      </c>
      <c r="F70" s="243" t="s">
        <v>310</v>
      </c>
      <c r="G70" s="287" t="s">
        <v>137</v>
      </c>
      <c r="H70" s="274" t="s">
        <v>303</v>
      </c>
      <c r="I70" s="353" t="s">
        <v>2881</v>
      </c>
      <c r="J70" s="68">
        <v>3251170414</v>
      </c>
      <c r="K70" s="68" t="s">
        <v>311</v>
      </c>
      <c r="L70" s="68" t="s">
        <v>303</v>
      </c>
      <c r="M70" s="292" t="s">
        <v>137</v>
      </c>
      <c r="N70" s="100"/>
      <c r="O70" s="246" t="s">
        <v>2410</v>
      </c>
      <c r="P70" s="91"/>
      <c r="Q70" s="244">
        <v>30</v>
      </c>
      <c r="R70" s="246">
        <v>90</v>
      </c>
      <c r="S70" s="246">
        <v>0</v>
      </c>
      <c r="T70" s="246">
        <v>0</v>
      </c>
      <c r="U70" s="90">
        <v>0</v>
      </c>
      <c r="V70" s="262">
        <v>23</v>
      </c>
      <c r="W70" s="99">
        <v>0</v>
      </c>
      <c r="X70" s="84">
        <v>0</v>
      </c>
      <c r="Y70" s="99">
        <v>1</v>
      </c>
      <c r="Z70" s="65">
        <v>1</v>
      </c>
      <c r="AA70" s="319">
        <v>885165</v>
      </c>
      <c r="AB70" s="319">
        <v>0</v>
      </c>
      <c r="AC70" s="320">
        <f>AA70+AB70</f>
        <v>885165</v>
      </c>
      <c r="AD70" s="75">
        <v>4500000</v>
      </c>
      <c r="AE70" s="75">
        <v>6000000</v>
      </c>
      <c r="AF70" s="338">
        <f>(AC70*30)/220*1.4</f>
        <v>168986.04545454544</v>
      </c>
      <c r="AG70" s="113">
        <f>AA70*Q70</f>
        <v>26554950</v>
      </c>
      <c r="AH70" s="75">
        <f>AB70*Q70</f>
        <v>0</v>
      </c>
      <c r="AI70" s="75">
        <f>AF70*R70</f>
        <v>15208744.09090909</v>
      </c>
      <c r="AJ70" s="75">
        <f>IF(Q70=31,A70*Z70,(Q70/30)*A70*Z70)</f>
        <v>2655495</v>
      </c>
      <c r="AK70" s="75">
        <f>IF(Q70=31,AD70,(Q70/30)*AD70)</f>
        <v>4500000</v>
      </c>
      <c r="AL70" s="75">
        <f>IF(Q70=31,AE70,(Q70/30)*AE70)</f>
        <v>6000000</v>
      </c>
      <c r="AM70" s="75">
        <f>(AC70*30/220)*35%*S70</f>
        <v>0</v>
      </c>
      <c r="AN70" s="75">
        <f>AC70*30/220*1.4*T70</f>
        <v>0</v>
      </c>
      <c r="AO70" s="75">
        <f>AC70*U70</f>
        <v>0</v>
      </c>
      <c r="AP70" s="75">
        <f>200000*V70</f>
        <v>4600000</v>
      </c>
      <c r="AQ70" s="75">
        <v>0</v>
      </c>
      <c r="AR70" s="75">
        <v>0</v>
      </c>
      <c r="AS70" s="75">
        <v>0</v>
      </c>
      <c r="AT70" s="80">
        <v>0</v>
      </c>
      <c r="AU70" s="82">
        <f>SUM(AG70:AT70)</f>
        <v>59519189.090909094</v>
      </c>
      <c r="AV70" s="113">
        <f>AU70-(AX70+AP70+AO70+AL70+AK70+AJ70+AT70)</f>
        <v>37783235.504545458</v>
      </c>
      <c r="AW70" s="75">
        <f>AG70+AH70+AK70+AL70+AI70+AN70+AM70+AP70</f>
        <v>56863694.090909094</v>
      </c>
      <c r="AX70" s="75">
        <f>AW70*7%</f>
        <v>3980458.5863636369</v>
      </c>
      <c r="AY70" s="76">
        <f>IF(AV70&lt;=40000000,0,IF(AND(AV70&gt;40000000,AV70&lt;=80000000),(AV70-40000000)*10%,IF(AND(AV70&gt;80000000,AV70&lt;=120000000),4000000+(AV70-80000000)*15%,IF(AND(AV70&gt;120000000,AV70&lt;=180000000),10000000+(AV70-120000000)*20%,IF(AND(AV70&gt;180000000,AV70&lt;=240000000),22000000+(AV70-180000000)*25%,IF(AND(AV70&gt;240000000,AV70&lt;=320000000),37000000+(AV70-240000000)*30%,61000000+(AV70-320000000)*35%))))))</f>
        <v>0</v>
      </c>
      <c r="AZ70" s="75">
        <v>0</v>
      </c>
      <c r="BA70" s="75">
        <v>0</v>
      </c>
      <c r="BB70" s="75">
        <v>0</v>
      </c>
      <c r="BC70" s="80">
        <v>0</v>
      </c>
      <c r="BD70" s="80">
        <v>0</v>
      </c>
      <c r="BE70" s="80">
        <v>0</v>
      </c>
      <c r="BF70" s="78">
        <v>0</v>
      </c>
      <c r="BG70" s="348">
        <f>SUM(AX70:BF70)</f>
        <v>3980458.5863636369</v>
      </c>
      <c r="BH70" s="188">
        <f>INT(AU70-BG70)</f>
        <v>55538730</v>
      </c>
      <c r="BJ70" s="50">
        <v>12863</v>
      </c>
      <c r="BK70" s="50" t="s">
        <v>3404</v>
      </c>
      <c r="BM70" s="50">
        <f t="shared" si="1"/>
        <v>0</v>
      </c>
    </row>
    <row r="71" spans="1:65" s="50" customFormat="1" ht="24" customHeight="1" x14ac:dyDescent="0.2">
      <c r="A71" s="182">
        <f t="shared" ref="A71:A134" si="2">885165*3</f>
        <v>2655495</v>
      </c>
      <c r="B71" s="298">
        <v>449</v>
      </c>
      <c r="C71" s="266">
        <v>230</v>
      </c>
      <c r="D71" s="299">
        <v>12864</v>
      </c>
      <c r="E71" s="242" t="s">
        <v>158</v>
      </c>
      <c r="F71" s="243" t="s">
        <v>312</v>
      </c>
      <c r="G71" s="287" t="s">
        <v>137</v>
      </c>
      <c r="H71" s="274" t="s">
        <v>303</v>
      </c>
      <c r="I71" s="294" t="s">
        <v>2883</v>
      </c>
      <c r="J71" s="65">
        <v>4592196988</v>
      </c>
      <c r="K71" s="65" t="s">
        <v>313</v>
      </c>
      <c r="L71" s="65" t="s">
        <v>303</v>
      </c>
      <c r="M71" s="292" t="s">
        <v>137</v>
      </c>
      <c r="N71" s="244" t="s">
        <v>2410</v>
      </c>
      <c r="O71" s="65"/>
      <c r="P71" s="90"/>
      <c r="Q71" s="244">
        <v>30</v>
      </c>
      <c r="R71" s="246">
        <v>120</v>
      </c>
      <c r="S71" s="246">
        <v>110</v>
      </c>
      <c r="T71" s="246">
        <v>29.33</v>
      </c>
      <c r="U71" s="90">
        <v>0</v>
      </c>
      <c r="V71" s="262">
        <v>13</v>
      </c>
      <c r="W71" s="99">
        <v>0</v>
      </c>
      <c r="X71" s="84">
        <v>0</v>
      </c>
      <c r="Y71" s="99">
        <v>0</v>
      </c>
      <c r="Z71" s="65">
        <v>0</v>
      </c>
      <c r="AA71" s="319">
        <v>885165</v>
      </c>
      <c r="AB71" s="319">
        <v>46667</v>
      </c>
      <c r="AC71" s="320">
        <f>AA71+AB71</f>
        <v>931832</v>
      </c>
      <c r="AD71" s="75">
        <v>4500000</v>
      </c>
      <c r="AE71" s="75">
        <v>6000000</v>
      </c>
      <c r="AF71" s="338">
        <f>(AC71*30)/220*1.4</f>
        <v>177895.19999999998</v>
      </c>
      <c r="AG71" s="113">
        <f>AA71*Q71</f>
        <v>26554950</v>
      </c>
      <c r="AH71" s="75">
        <f>AB71*Q71</f>
        <v>1400010</v>
      </c>
      <c r="AI71" s="75">
        <f>AF71*R71</f>
        <v>21347423.999999996</v>
      </c>
      <c r="AJ71" s="75">
        <f>IF(Q71=31,A71*Z71,(Q71/30)*A71*Z71)</f>
        <v>0</v>
      </c>
      <c r="AK71" s="75">
        <f>IF(Q71=31,AD71,(Q71/30)*AD71)</f>
        <v>4500000</v>
      </c>
      <c r="AL71" s="75">
        <f>IF(Q71=31,AE71,(Q71/30)*AE71)</f>
        <v>6000000</v>
      </c>
      <c r="AM71" s="75">
        <f>(AC71*30/220)*35%*S71</f>
        <v>4892117.9999999991</v>
      </c>
      <c r="AN71" s="75">
        <f>AC71*30/220*1.4*T71</f>
        <v>5217666.2159999991</v>
      </c>
      <c r="AO71" s="75">
        <f>AC71*U71</f>
        <v>0</v>
      </c>
      <c r="AP71" s="75">
        <f>200000*V71</f>
        <v>2600000</v>
      </c>
      <c r="AQ71" s="75">
        <v>0</v>
      </c>
      <c r="AR71" s="75">
        <v>0</v>
      </c>
      <c r="AS71" s="75">
        <v>0</v>
      </c>
      <c r="AT71" s="80">
        <v>0</v>
      </c>
      <c r="AU71" s="82">
        <f>SUM(AG71:AT71)</f>
        <v>72512168.216000006</v>
      </c>
      <c r="AV71" s="113">
        <f>AU71-(AX71+AP71+AO71+AL71+AK71+AJ71+AT71)</f>
        <v>54336316.440880008</v>
      </c>
      <c r="AW71" s="75">
        <f>AG71+AH71+AK71+AL71+AI71+AN71+AM71+AP71</f>
        <v>72512168.215999991</v>
      </c>
      <c r="AX71" s="75">
        <f>AW71*7%</f>
        <v>5075851.7751199994</v>
      </c>
      <c r="AY71" s="76">
        <f>IF(AV71&lt;=40000000,0,IF(AND(AV71&gt;40000000,AV71&lt;=80000000),(AV71-40000000)*10%,IF(AND(AV71&gt;80000000,AV71&lt;=120000000),4000000+(AV71-80000000)*15%,IF(AND(AV71&gt;120000000,AV71&lt;=180000000),10000000+(AV71-120000000)*20%,IF(AND(AV71&gt;180000000,AV71&lt;=240000000),22000000+(AV71-180000000)*25%,IF(AND(AV71&gt;240000000,AV71&lt;=320000000),37000000+(AV71-240000000)*30%,61000000+(AV71-320000000)*35%))))))</f>
        <v>1433631.644088001</v>
      </c>
      <c r="AZ71" s="75">
        <v>0</v>
      </c>
      <c r="BA71" s="75">
        <v>0</v>
      </c>
      <c r="BB71" s="75">
        <v>0</v>
      </c>
      <c r="BC71" s="80">
        <v>0</v>
      </c>
      <c r="BD71" s="80">
        <v>0</v>
      </c>
      <c r="BE71" s="80">
        <v>0</v>
      </c>
      <c r="BF71" s="78">
        <v>0</v>
      </c>
      <c r="BG71" s="348">
        <f>SUM(AX71:BF71)</f>
        <v>6509483.4192080004</v>
      </c>
      <c r="BH71" s="188">
        <f>INT(AU71-BG71)</f>
        <v>66002684</v>
      </c>
      <c r="BJ71" s="50">
        <v>12864</v>
      </c>
      <c r="BK71" s="50" t="s">
        <v>3405</v>
      </c>
      <c r="BM71" s="50">
        <f t="shared" si="1"/>
        <v>0</v>
      </c>
    </row>
    <row r="72" spans="1:65" s="50" customFormat="1" ht="24" customHeight="1" x14ac:dyDescent="0.2">
      <c r="A72" s="182">
        <f t="shared" si="2"/>
        <v>2655495</v>
      </c>
      <c r="B72" s="298">
        <v>451</v>
      </c>
      <c r="C72" s="266">
        <v>232</v>
      </c>
      <c r="D72" s="299">
        <v>12865</v>
      </c>
      <c r="E72" s="242" t="s">
        <v>314</v>
      </c>
      <c r="F72" s="243" t="s">
        <v>315</v>
      </c>
      <c r="G72" s="287" t="s">
        <v>137</v>
      </c>
      <c r="H72" s="274" t="s">
        <v>303</v>
      </c>
      <c r="I72" s="353" t="s">
        <v>2885</v>
      </c>
      <c r="J72" s="68" t="s">
        <v>316</v>
      </c>
      <c r="K72" s="68" t="s">
        <v>317</v>
      </c>
      <c r="L72" s="68" t="s">
        <v>303</v>
      </c>
      <c r="M72" s="292" t="s">
        <v>137</v>
      </c>
      <c r="N72" s="244" t="s">
        <v>2410</v>
      </c>
      <c r="O72" s="68"/>
      <c r="P72" s="91"/>
      <c r="Q72" s="244">
        <v>30</v>
      </c>
      <c r="R72" s="246">
        <v>120</v>
      </c>
      <c r="S72" s="246">
        <v>110</v>
      </c>
      <c r="T72" s="246">
        <v>29.33</v>
      </c>
      <c r="U72" s="90">
        <v>0</v>
      </c>
      <c r="V72" s="262">
        <v>14</v>
      </c>
      <c r="W72" s="99">
        <v>0</v>
      </c>
      <c r="X72" s="84">
        <v>0</v>
      </c>
      <c r="Y72" s="99">
        <v>0</v>
      </c>
      <c r="Z72" s="65">
        <v>1</v>
      </c>
      <c r="AA72" s="319">
        <v>885165</v>
      </c>
      <c r="AB72" s="319">
        <v>0</v>
      </c>
      <c r="AC72" s="320">
        <f>AA72+AB72</f>
        <v>885165</v>
      </c>
      <c r="AD72" s="75">
        <v>4500000</v>
      </c>
      <c r="AE72" s="75">
        <v>6000000</v>
      </c>
      <c r="AF72" s="338">
        <f>(AC72*30)/220*1.4</f>
        <v>168986.04545454544</v>
      </c>
      <c r="AG72" s="113">
        <f>AA72*Q72</f>
        <v>26554950</v>
      </c>
      <c r="AH72" s="75">
        <f>AB72*Q72</f>
        <v>0</v>
      </c>
      <c r="AI72" s="75">
        <f>AF72*R72</f>
        <v>20278325.454545453</v>
      </c>
      <c r="AJ72" s="75">
        <f>IF(Q72=31,A72*Z72,(Q72/30)*A72*Z72)</f>
        <v>2655495</v>
      </c>
      <c r="AK72" s="75">
        <f>IF(Q72=31,AD72,(Q72/30)*AD72)</f>
        <v>4500000</v>
      </c>
      <c r="AL72" s="75">
        <f>IF(Q72=31,AE72,(Q72/30)*AE72)</f>
        <v>6000000</v>
      </c>
      <c r="AM72" s="75">
        <f>(AC72*30/220)*35%*S72</f>
        <v>4647116.25</v>
      </c>
      <c r="AN72" s="75">
        <f>AC72*30/220*1.4*T72</f>
        <v>4956360.7131818179</v>
      </c>
      <c r="AO72" s="75">
        <f>AC72*U72</f>
        <v>0</v>
      </c>
      <c r="AP72" s="75">
        <f>200000*V72</f>
        <v>2800000</v>
      </c>
      <c r="AQ72" s="75">
        <v>0</v>
      </c>
      <c r="AR72" s="75">
        <v>0</v>
      </c>
      <c r="AS72" s="75">
        <v>0</v>
      </c>
      <c r="AT72" s="80">
        <v>0</v>
      </c>
      <c r="AU72" s="82">
        <f>SUM(AG72:AT72)</f>
        <v>72392247.417727277</v>
      </c>
      <c r="AV72" s="113">
        <f>AU72-(AX72+AP72+AO72+AL72+AK72+AJ72+AT72)</f>
        <v>51555179.74848637</v>
      </c>
      <c r="AW72" s="75">
        <f>AG72+AH72+AK72+AL72+AI72+AN72+AM72+AP72</f>
        <v>69736752.417727262</v>
      </c>
      <c r="AX72" s="75">
        <f>AW72*7%</f>
        <v>4881572.6692409087</v>
      </c>
      <c r="AY72" s="76">
        <f>IF(AV72&lt;=40000000,0,IF(AND(AV72&gt;40000000,AV72&lt;=80000000),(AV72-40000000)*10%,IF(AND(AV72&gt;80000000,AV72&lt;=120000000),4000000+(AV72-80000000)*15%,IF(AND(AV72&gt;120000000,AV72&lt;=180000000),10000000+(AV72-120000000)*20%,IF(AND(AV72&gt;180000000,AV72&lt;=240000000),22000000+(AV72-180000000)*25%,IF(AND(AV72&gt;240000000,AV72&lt;=320000000),37000000+(AV72-240000000)*30%,61000000+(AV72-320000000)*35%))))))</f>
        <v>1155517.9748486371</v>
      </c>
      <c r="AZ72" s="75">
        <v>0</v>
      </c>
      <c r="BA72" s="75">
        <v>0</v>
      </c>
      <c r="BB72" s="75">
        <v>0</v>
      </c>
      <c r="BC72" s="80">
        <v>0</v>
      </c>
      <c r="BD72" s="80">
        <v>0</v>
      </c>
      <c r="BE72" s="80">
        <v>0</v>
      </c>
      <c r="BF72" s="78">
        <v>0</v>
      </c>
      <c r="BG72" s="348">
        <f>SUM(AX72:BF72)</f>
        <v>6037090.6440895461</v>
      </c>
      <c r="BH72" s="188">
        <f>INT(AU72-BG72)</f>
        <v>66355156</v>
      </c>
      <c r="BJ72" s="50">
        <v>12865</v>
      </c>
      <c r="BK72" s="50" t="s">
        <v>3406</v>
      </c>
      <c r="BM72" s="50">
        <f t="shared" ref="BM72:BM135" si="3">D72-BJ72</f>
        <v>0</v>
      </c>
    </row>
    <row r="73" spans="1:65" s="50" customFormat="1" ht="24" customHeight="1" x14ac:dyDescent="0.2">
      <c r="A73" s="182">
        <f t="shared" si="2"/>
        <v>2655495</v>
      </c>
      <c r="B73" s="298">
        <v>77</v>
      </c>
      <c r="C73" s="266">
        <v>82</v>
      </c>
      <c r="D73" s="299">
        <v>12866</v>
      </c>
      <c r="E73" s="252" t="s">
        <v>318</v>
      </c>
      <c r="F73" s="253" t="s">
        <v>319</v>
      </c>
      <c r="G73" s="252" t="s">
        <v>87</v>
      </c>
      <c r="H73" s="274" t="s">
        <v>303</v>
      </c>
      <c r="I73" s="294" t="s">
        <v>2530</v>
      </c>
      <c r="J73" s="65" t="s">
        <v>320</v>
      </c>
      <c r="K73" s="65" t="s">
        <v>321</v>
      </c>
      <c r="L73" s="65" t="s">
        <v>303</v>
      </c>
      <c r="M73" s="292" t="s">
        <v>2380</v>
      </c>
      <c r="N73" s="99"/>
      <c r="O73" s="65"/>
      <c r="P73" s="90"/>
      <c r="Q73" s="254">
        <v>30</v>
      </c>
      <c r="R73" s="255">
        <v>120</v>
      </c>
      <c r="S73" s="65">
        <v>0</v>
      </c>
      <c r="T73" s="65">
        <v>0</v>
      </c>
      <c r="U73" s="90">
        <v>0</v>
      </c>
      <c r="V73" s="260">
        <v>24</v>
      </c>
      <c r="W73" s="99">
        <v>0</v>
      </c>
      <c r="X73" s="84">
        <v>0</v>
      </c>
      <c r="Y73" s="99">
        <v>0</v>
      </c>
      <c r="Z73" s="65">
        <v>0</v>
      </c>
      <c r="AA73" s="327">
        <v>1477052</v>
      </c>
      <c r="AB73" s="327">
        <v>0</v>
      </c>
      <c r="AC73" s="328">
        <f>AA73+AB73</f>
        <v>1477052</v>
      </c>
      <c r="AD73" s="75">
        <v>4500000</v>
      </c>
      <c r="AE73" s="75">
        <v>6000000</v>
      </c>
      <c r="AF73" s="338">
        <f>(AC73*30)/220*1.4</f>
        <v>281982.65454545454</v>
      </c>
      <c r="AG73" s="113">
        <f>AA73*Q73</f>
        <v>44311560</v>
      </c>
      <c r="AH73" s="75">
        <f>AB73*Q73</f>
        <v>0</v>
      </c>
      <c r="AI73" s="75">
        <f>AF73*R73</f>
        <v>33837918.545454547</v>
      </c>
      <c r="AJ73" s="75">
        <f>IF(Q73=31,A73*Z73,(Q73/30)*A73*Z73)</f>
        <v>0</v>
      </c>
      <c r="AK73" s="75">
        <f>IF(Q73=31,AD73,(Q73/30)*AD73)</f>
        <v>4500000</v>
      </c>
      <c r="AL73" s="75">
        <f>IF(Q73=31,AE73,(Q73/30)*AE73)</f>
        <v>6000000</v>
      </c>
      <c r="AM73" s="75">
        <f>(AC73*30/220)*35%*S73</f>
        <v>0</v>
      </c>
      <c r="AN73" s="75">
        <f>AC73*30/220*1.4*T73</f>
        <v>0</v>
      </c>
      <c r="AO73" s="75">
        <f>AC73*U73</f>
        <v>0</v>
      </c>
      <c r="AP73" s="75">
        <f>200000*V73</f>
        <v>4800000</v>
      </c>
      <c r="AQ73" s="75">
        <v>0</v>
      </c>
      <c r="AR73" s="75">
        <v>0</v>
      </c>
      <c r="AS73" s="75">
        <v>0</v>
      </c>
      <c r="AT73" s="80">
        <v>0</v>
      </c>
      <c r="AU73" s="82">
        <f>SUM(AG73:AT73)</f>
        <v>93449478.545454547</v>
      </c>
      <c r="AV73" s="113">
        <f>AU73-(AX73+AP73+AO73+AL73+AK73+AJ73+AT73)</f>
        <v>71608015.047272727</v>
      </c>
      <c r="AW73" s="75">
        <f>AG73+AH73+AK73+AL73+AI73+AN73+AM73+AP73</f>
        <v>93449478.545454547</v>
      </c>
      <c r="AX73" s="75">
        <f>AW73*7%</f>
        <v>6541463.498181819</v>
      </c>
      <c r="AY73" s="76">
        <f>IF(AV73&lt;=40000000,0,IF(AND(AV73&gt;40000000,AV73&lt;=80000000),(AV73-40000000)*10%,IF(AND(AV73&gt;80000000,AV73&lt;=120000000),4000000+(AV73-80000000)*15%,IF(AND(AV73&gt;120000000,AV73&lt;=180000000),10000000+(AV73-120000000)*20%,IF(AND(AV73&gt;180000000,AV73&lt;=240000000),22000000+(AV73-180000000)*25%,IF(AND(AV73&gt;240000000,AV73&lt;=320000000),37000000+(AV73-240000000)*30%,61000000+(AV73-320000000)*35%))))))</f>
        <v>3160801.5047272728</v>
      </c>
      <c r="AZ73" s="75">
        <v>0</v>
      </c>
      <c r="BA73" s="75">
        <v>0</v>
      </c>
      <c r="BB73" s="75">
        <v>0</v>
      </c>
      <c r="BC73" s="80">
        <v>0</v>
      </c>
      <c r="BD73" s="80">
        <v>0</v>
      </c>
      <c r="BE73" s="80">
        <v>0</v>
      </c>
      <c r="BF73" s="78">
        <v>0</v>
      </c>
      <c r="BG73" s="348">
        <f>SUM(AX73:BF73)</f>
        <v>9702265.0029090922</v>
      </c>
      <c r="BH73" s="188">
        <f>INT(AU73-BG73)</f>
        <v>83747213</v>
      </c>
      <c r="BJ73" s="50">
        <v>12866</v>
      </c>
      <c r="BK73" s="50" t="s">
        <v>3407</v>
      </c>
      <c r="BM73" s="50">
        <f t="shared" si="3"/>
        <v>0</v>
      </c>
    </row>
    <row r="74" spans="1:65" s="50" customFormat="1" ht="24" customHeight="1" x14ac:dyDescent="0.2">
      <c r="A74" s="182">
        <f t="shared" si="2"/>
        <v>2655495</v>
      </c>
      <c r="B74" s="298">
        <v>165</v>
      </c>
      <c r="C74" s="266">
        <v>174</v>
      </c>
      <c r="D74" s="299">
        <v>12867</v>
      </c>
      <c r="E74" s="252" t="s">
        <v>322</v>
      </c>
      <c r="F74" s="253" t="s">
        <v>323</v>
      </c>
      <c r="G74" s="252" t="s">
        <v>87</v>
      </c>
      <c r="H74" s="274" t="s">
        <v>324</v>
      </c>
      <c r="I74" s="294" t="s">
        <v>2607</v>
      </c>
      <c r="J74" s="65" t="s">
        <v>325</v>
      </c>
      <c r="K74" s="65" t="s">
        <v>326</v>
      </c>
      <c r="L74" s="65" t="s">
        <v>324</v>
      </c>
      <c r="M74" s="292" t="s">
        <v>2382</v>
      </c>
      <c r="N74" s="99"/>
      <c r="O74" s="65"/>
      <c r="P74" s="90"/>
      <c r="Q74" s="254">
        <v>30</v>
      </c>
      <c r="R74" s="255">
        <v>72</v>
      </c>
      <c r="S74" s="65">
        <v>0</v>
      </c>
      <c r="T74" s="65">
        <v>0</v>
      </c>
      <c r="U74" s="90">
        <v>0</v>
      </c>
      <c r="V74" s="260">
        <v>19</v>
      </c>
      <c r="W74" s="99">
        <v>0</v>
      </c>
      <c r="X74" s="84">
        <v>0</v>
      </c>
      <c r="Y74" s="99">
        <v>2</v>
      </c>
      <c r="Z74" s="65">
        <v>2</v>
      </c>
      <c r="AA74" s="327">
        <v>1145360</v>
      </c>
      <c r="AB74" s="327">
        <v>46667</v>
      </c>
      <c r="AC74" s="328">
        <f>AA74+AB74</f>
        <v>1192027</v>
      </c>
      <c r="AD74" s="75">
        <v>4500000</v>
      </c>
      <c r="AE74" s="75">
        <v>6000000</v>
      </c>
      <c r="AF74" s="338">
        <f>(AC74*30)/220*1.4</f>
        <v>227568.79090909089</v>
      </c>
      <c r="AG74" s="113">
        <f>AA74*Q74</f>
        <v>34360800</v>
      </c>
      <c r="AH74" s="75">
        <f>AB74*Q74</f>
        <v>1400010</v>
      </c>
      <c r="AI74" s="75">
        <f>AF74*R74</f>
        <v>16384952.945454545</v>
      </c>
      <c r="AJ74" s="75">
        <f>IF(Q74=31,A74*Z74,(Q74/30)*A74*Z74)</f>
        <v>5310990</v>
      </c>
      <c r="AK74" s="75">
        <f>IF(Q74=31,AD74,(Q74/30)*AD74)</f>
        <v>4500000</v>
      </c>
      <c r="AL74" s="75">
        <f>IF(Q74=31,AE74,(Q74/30)*AE74)</f>
        <v>6000000</v>
      </c>
      <c r="AM74" s="75">
        <f>(AC74*30/220)*35%*S74</f>
        <v>0</v>
      </c>
      <c r="AN74" s="75">
        <f>AC74*30/220*1.4*T74</f>
        <v>0</v>
      </c>
      <c r="AO74" s="75">
        <f>AC74*U74</f>
        <v>0</v>
      </c>
      <c r="AP74" s="75">
        <f>200000*V74</f>
        <v>3800000</v>
      </c>
      <c r="AQ74" s="75">
        <v>0</v>
      </c>
      <c r="AR74" s="75">
        <v>0</v>
      </c>
      <c r="AS74" s="75">
        <v>0</v>
      </c>
      <c r="AT74" s="80">
        <v>0</v>
      </c>
      <c r="AU74" s="82">
        <f>SUM(AG74:AT74)</f>
        <v>71756752.945454538</v>
      </c>
      <c r="AV74" s="113">
        <f>AU74-(AX74+AP74+AO74+AL74+AK74+AJ74+AT74)</f>
        <v>47494559.539272718</v>
      </c>
      <c r="AW74" s="75">
        <f>AG74+AH74+AK74+AL74+AI74+AN74+AM74+AP74</f>
        <v>66445762.945454545</v>
      </c>
      <c r="AX74" s="75">
        <f>AW74*7%</f>
        <v>4651203.4061818188</v>
      </c>
      <c r="AY74" s="76">
        <f>IF(AV74&lt;=40000000,0,IF(AND(AV74&gt;40000000,AV74&lt;=80000000),(AV74-40000000)*10%,IF(AND(AV74&gt;80000000,AV74&lt;=120000000),4000000+(AV74-80000000)*15%,IF(AND(AV74&gt;120000000,AV74&lt;=180000000),10000000+(AV74-120000000)*20%,IF(AND(AV74&gt;180000000,AV74&lt;=240000000),22000000+(AV74-180000000)*25%,IF(AND(AV74&gt;240000000,AV74&lt;=320000000),37000000+(AV74-240000000)*30%,61000000+(AV74-320000000)*35%))))))</f>
        <v>749455.95392727188</v>
      </c>
      <c r="AZ74" s="75">
        <v>0</v>
      </c>
      <c r="BA74" s="75">
        <v>0</v>
      </c>
      <c r="BB74" s="75">
        <v>0</v>
      </c>
      <c r="BC74" s="80">
        <v>0</v>
      </c>
      <c r="BD74" s="80">
        <v>0</v>
      </c>
      <c r="BE74" s="80">
        <v>0</v>
      </c>
      <c r="BF74" s="78">
        <v>0</v>
      </c>
      <c r="BG74" s="348">
        <f>SUM(AX74:BF74)</f>
        <v>5400659.3601090908</v>
      </c>
      <c r="BH74" s="188">
        <f>INT(AU74-BG74)</f>
        <v>66356093</v>
      </c>
      <c r="BJ74" s="50">
        <v>12867</v>
      </c>
      <c r="BK74" s="50" t="s">
        <v>3408</v>
      </c>
      <c r="BM74" s="50">
        <f t="shared" si="3"/>
        <v>0</v>
      </c>
    </row>
    <row r="75" spans="1:65" s="50" customFormat="1" ht="24" customHeight="1" x14ac:dyDescent="0.2">
      <c r="A75" s="182">
        <f t="shared" si="2"/>
        <v>2655495</v>
      </c>
      <c r="B75" s="298">
        <v>577</v>
      </c>
      <c r="C75" s="266">
        <v>372</v>
      </c>
      <c r="D75" s="299">
        <v>12868</v>
      </c>
      <c r="E75" s="242" t="s">
        <v>327</v>
      </c>
      <c r="F75" s="243" t="s">
        <v>328</v>
      </c>
      <c r="G75" s="287" t="s">
        <v>137</v>
      </c>
      <c r="H75" s="274" t="s">
        <v>324</v>
      </c>
      <c r="I75" s="294" t="s">
        <v>2998</v>
      </c>
      <c r="J75" s="65" t="s">
        <v>329</v>
      </c>
      <c r="K75" s="65" t="s">
        <v>330</v>
      </c>
      <c r="L75" s="65" t="s">
        <v>324</v>
      </c>
      <c r="M75" s="292" t="s">
        <v>137</v>
      </c>
      <c r="N75" s="244" t="s">
        <v>2410</v>
      </c>
      <c r="O75" s="65"/>
      <c r="P75" s="90"/>
      <c r="Q75" s="244">
        <v>30</v>
      </c>
      <c r="R75" s="246">
        <v>120</v>
      </c>
      <c r="S75" s="246">
        <v>110</v>
      </c>
      <c r="T75" s="246">
        <v>29.33</v>
      </c>
      <c r="U75" s="90">
        <v>0</v>
      </c>
      <c r="V75" s="262">
        <v>15</v>
      </c>
      <c r="W75" s="99">
        <v>0</v>
      </c>
      <c r="X75" s="84">
        <v>0</v>
      </c>
      <c r="Y75" s="99">
        <v>0</v>
      </c>
      <c r="Z75" s="65">
        <v>0</v>
      </c>
      <c r="AA75" s="319">
        <v>885165</v>
      </c>
      <c r="AB75" s="319">
        <v>46667</v>
      </c>
      <c r="AC75" s="320">
        <f>AA75+AB75</f>
        <v>931832</v>
      </c>
      <c r="AD75" s="75">
        <v>4500000</v>
      </c>
      <c r="AE75" s="75">
        <v>6000000</v>
      </c>
      <c r="AF75" s="338">
        <f>(AC75*30)/220*1.4</f>
        <v>177895.19999999998</v>
      </c>
      <c r="AG75" s="113">
        <f>AA75*Q75</f>
        <v>26554950</v>
      </c>
      <c r="AH75" s="75">
        <f>AB75*Q75</f>
        <v>1400010</v>
      </c>
      <c r="AI75" s="75">
        <f>AF75*R75</f>
        <v>21347423.999999996</v>
      </c>
      <c r="AJ75" s="75">
        <f>IF(Q75=31,A75*Z75,(Q75/30)*A75*Z75)</f>
        <v>0</v>
      </c>
      <c r="AK75" s="75">
        <f>IF(Q75=31,AD75,(Q75/30)*AD75)</f>
        <v>4500000</v>
      </c>
      <c r="AL75" s="75">
        <f>IF(Q75=31,AE75,(Q75/30)*AE75)</f>
        <v>6000000</v>
      </c>
      <c r="AM75" s="75">
        <f>(AC75*30/220)*35%*S75</f>
        <v>4892117.9999999991</v>
      </c>
      <c r="AN75" s="75">
        <f>AC75*30/220*1.4*T75</f>
        <v>5217666.2159999991</v>
      </c>
      <c r="AO75" s="75">
        <f>AC75*U75</f>
        <v>0</v>
      </c>
      <c r="AP75" s="75">
        <f>200000*V75</f>
        <v>3000000</v>
      </c>
      <c r="AQ75" s="75">
        <v>0</v>
      </c>
      <c r="AR75" s="75">
        <v>0</v>
      </c>
      <c r="AS75" s="75">
        <v>0</v>
      </c>
      <c r="AT75" s="80">
        <v>0</v>
      </c>
      <c r="AU75" s="82">
        <f>SUM(AG75:AT75)</f>
        <v>72912168.216000006</v>
      </c>
      <c r="AV75" s="113">
        <f>AU75-(AX75+AP75+AO75+AL75+AK75+AJ75+AT75)</f>
        <v>54308316.440880008</v>
      </c>
      <c r="AW75" s="75">
        <f>AG75+AH75+AK75+AL75+AI75+AN75+AM75+AP75</f>
        <v>72912168.215999991</v>
      </c>
      <c r="AX75" s="75">
        <f>AW75*7%</f>
        <v>5103851.7751199994</v>
      </c>
      <c r="AY75" s="76">
        <f>IF(AV75&lt;=40000000,0,IF(AND(AV75&gt;40000000,AV75&lt;=80000000),(AV75-40000000)*10%,IF(AND(AV75&gt;80000000,AV75&lt;=120000000),4000000+(AV75-80000000)*15%,IF(AND(AV75&gt;120000000,AV75&lt;=180000000),10000000+(AV75-120000000)*20%,IF(AND(AV75&gt;180000000,AV75&lt;=240000000),22000000+(AV75-180000000)*25%,IF(AND(AV75&gt;240000000,AV75&lt;=320000000),37000000+(AV75-240000000)*30%,61000000+(AV75-320000000)*35%))))))</f>
        <v>1430831.644088001</v>
      </c>
      <c r="AZ75" s="75">
        <v>0</v>
      </c>
      <c r="BA75" s="75">
        <v>0</v>
      </c>
      <c r="BB75" s="75">
        <v>0</v>
      </c>
      <c r="BC75" s="80">
        <v>0</v>
      </c>
      <c r="BD75" s="80">
        <v>0</v>
      </c>
      <c r="BE75" s="80">
        <v>0</v>
      </c>
      <c r="BF75" s="78">
        <v>0</v>
      </c>
      <c r="BG75" s="348">
        <f>SUM(AX75:BF75)</f>
        <v>6534683.4192080004</v>
      </c>
      <c r="BH75" s="188">
        <f>INT(AU75-BG75)</f>
        <v>66377484</v>
      </c>
      <c r="BJ75" s="50">
        <v>12868</v>
      </c>
      <c r="BK75" s="50" t="s">
        <v>3409</v>
      </c>
      <c r="BM75" s="50">
        <f t="shared" si="3"/>
        <v>0</v>
      </c>
    </row>
    <row r="76" spans="1:65" s="50" customFormat="1" ht="24" customHeight="1" x14ac:dyDescent="0.2">
      <c r="A76" s="182">
        <f t="shared" si="2"/>
        <v>2655495</v>
      </c>
      <c r="B76" s="298">
        <v>578</v>
      </c>
      <c r="C76" s="266">
        <v>373</v>
      </c>
      <c r="D76" s="299">
        <v>12869</v>
      </c>
      <c r="E76" s="242" t="s">
        <v>331</v>
      </c>
      <c r="F76" s="243" t="s">
        <v>332</v>
      </c>
      <c r="G76" s="287" t="s">
        <v>137</v>
      </c>
      <c r="H76" s="274" t="s">
        <v>324</v>
      </c>
      <c r="I76" s="294" t="s">
        <v>2999</v>
      </c>
      <c r="J76" s="65" t="s">
        <v>333</v>
      </c>
      <c r="K76" s="65" t="s">
        <v>334</v>
      </c>
      <c r="L76" s="65" t="s">
        <v>324</v>
      </c>
      <c r="M76" s="292" t="s">
        <v>137</v>
      </c>
      <c r="N76" s="99"/>
      <c r="O76" s="246" t="s">
        <v>2410</v>
      </c>
      <c r="P76" s="90"/>
      <c r="Q76" s="244">
        <v>30</v>
      </c>
      <c r="R76" s="246">
        <v>90</v>
      </c>
      <c r="S76" s="246">
        <v>0</v>
      </c>
      <c r="T76" s="246">
        <v>0</v>
      </c>
      <c r="U76" s="245">
        <f>1+1+1+1+1</f>
        <v>5</v>
      </c>
      <c r="V76" s="262">
        <v>20</v>
      </c>
      <c r="W76" s="99">
        <v>0</v>
      </c>
      <c r="X76" s="84">
        <v>0</v>
      </c>
      <c r="Y76" s="99">
        <v>1</v>
      </c>
      <c r="Z76" s="65">
        <v>1</v>
      </c>
      <c r="AA76" s="319">
        <v>885165</v>
      </c>
      <c r="AB76" s="319">
        <v>46667</v>
      </c>
      <c r="AC76" s="320">
        <f>AA76+AB76</f>
        <v>931832</v>
      </c>
      <c r="AD76" s="75">
        <v>4500000</v>
      </c>
      <c r="AE76" s="75">
        <v>6000000</v>
      </c>
      <c r="AF76" s="338">
        <f>(AC76*30)/220*1.4</f>
        <v>177895.19999999998</v>
      </c>
      <c r="AG76" s="113">
        <f>AA76*Q76</f>
        <v>26554950</v>
      </c>
      <c r="AH76" s="75">
        <f>AB76*Q76</f>
        <v>1400010</v>
      </c>
      <c r="AI76" s="75">
        <f>AF76*R76</f>
        <v>16010567.999999998</v>
      </c>
      <c r="AJ76" s="75">
        <f>IF(Q76=31,A76*Z76,(Q76/30)*A76*Z76)</f>
        <v>2655495</v>
      </c>
      <c r="AK76" s="75">
        <f>IF(Q76=31,AD76,(Q76/30)*AD76)</f>
        <v>4500000</v>
      </c>
      <c r="AL76" s="75">
        <f>IF(Q76=31,AE76,(Q76/30)*AE76)</f>
        <v>6000000</v>
      </c>
      <c r="AM76" s="75">
        <f>(AC76*30/220)*35%*S76</f>
        <v>0</v>
      </c>
      <c r="AN76" s="75">
        <f>AC76*30/220*1.4*T76</f>
        <v>0</v>
      </c>
      <c r="AO76" s="75">
        <f>AC76*U76</f>
        <v>4659160</v>
      </c>
      <c r="AP76" s="75">
        <f>200000*V76</f>
        <v>4000000</v>
      </c>
      <c r="AQ76" s="75">
        <v>0</v>
      </c>
      <c r="AR76" s="75">
        <v>0</v>
      </c>
      <c r="AS76" s="75">
        <v>0</v>
      </c>
      <c r="AT76" s="80">
        <v>0</v>
      </c>
      <c r="AU76" s="82">
        <f>SUM(AG76:AT76)</f>
        <v>65780183</v>
      </c>
      <c r="AV76" s="113">
        <f>AU76-(AX76+AP76+AO76+AL76+AK76+AJ76+AT76)</f>
        <v>39872941.039999999</v>
      </c>
      <c r="AW76" s="75">
        <f>AG76+AH76+AK76+AL76+AI76+AN76+AM76+AP76</f>
        <v>58465528</v>
      </c>
      <c r="AX76" s="75">
        <f>AW76*7%</f>
        <v>4092586.9600000004</v>
      </c>
      <c r="AY76" s="76">
        <f>IF(AV76&lt;=40000000,0,IF(AND(AV76&gt;40000000,AV76&lt;=80000000),(AV76-40000000)*10%,IF(AND(AV76&gt;80000000,AV76&lt;=120000000),4000000+(AV76-80000000)*15%,IF(AND(AV76&gt;120000000,AV76&lt;=180000000),10000000+(AV76-120000000)*20%,IF(AND(AV76&gt;180000000,AV76&lt;=240000000),22000000+(AV76-180000000)*25%,IF(AND(AV76&gt;240000000,AV76&lt;=320000000),37000000+(AV76-240000000)*30%,61000000+(AV76-320000000)*35%))))))</f>
        <v>0</v>
      </c>
      <c r="AZ76" s="75">
        <v>0</v>
      </c>
      <c r="BA76" s="75">
        <v>0</v>
      </c>
      <c r="BB76" s="75">
        <v>0</v>
      </c>
      <c r="BC76" s="80">
        <v>0</v>
      </c>
      <c r="BD76" s="80">
        <v>0</v>
      </c>
      <c r="BE76" s="80">
        <v>0</v>
      </c>
      <c r="BF76" s="78">
        <v>0</v>
      </c>
      <c r="BG76" s="348">
        <f>SUM(AX76:BF76)</f>
        <v>4092586.9600000004</v>
      </c>
      <c r="BH76" s="188">
        <f>INT(AU76-BG76)</f>
        <v>61687596</v>
      </c>
      <c r="BJ76" s="50">
        <v>12869</v>
      </c>
      <c r="BK76" s="50" t="s">
        <v>3410</v>
      </c>
      <c r="BM76" s="50">
        <f t="shared" si="3"/>
        <v>0</v>
      </c>
    </row>
    <row r="77" spans="1:65" s="50" customFormat="1" ht="24" customHeight="1" x14ac:dyDescent="0.2">
      <c r="A77" s="182">
        <f t="shared" si="2"/>
        <v>2655495</v>
      </c>
      <c r="B77" s="298">
        <v>576</v>
      </c>
      <c r="C77" s="266">
        <v>371</v>
      </c>
      <c r="D77" s="299">
        <v>12870</v>
      </c>
      <c r="E77" s="242" t="s">
        <v>85</v>
      </c>
      <c r="F77" s="243" t="s">
        <v>335</v>
      </c>
      <c r="G77" s="287" t="s">
        <v>137</v>
      </c>
      <c r="H77" s="274" t="s">
        <v>324</v>
      </c>
      <c r="I77" s="294" t="s">
        <v>2997</v>
      </c>
      <c r="J77" s="65" t="s">
        <v>336</v>
      </c>
      <c r="K77" s="65" t="s">
        <v>337</v>
      </c>
      <c r="L77" s="65" t="s">
        <v>324</v>
      </c>
      <c r="M77" s="292" t="s">
        <v>137</v>
      </c>
      <c r="N77" s="244" t="s">
        <v>2410</v>
      </c>
      <c r="O77" s="65"/>
      <c r="P77" s="90"/>
      <c r="Q77" s="244">
        <v>30</v>
      </c>
      <c r="R77" s="246">
        <v>120</v>
      </c>
      <c r="S77" s="246">
        <v>110</v>
      </c>
      <c r="T77" s="246">
        <v>29.33</v>
      </c>
      <c r="U77" s="90">
        <v>0</v>
      </c>
      <c r="V77" s="262">
        <v>15</v>
      </c>
      <c r="W77" s="99">
        <v>0</v>
      </c>
      <c r="X77" s="84">
        <v>0</v>
      </c>
      <c r="Y77" s="99">
        <v>0</v>
      </c>
      <c r="Z77" s="65">
        <v>0</v>
      </c>
      <c r="AA77" s="319">
        <v>885165</v>
      </c>
      <c r="AB77" s="319">
        <v>46667</v>
      </c>
      <c r="AC77" s="320">
        <f>AA77+AB77</f>
        <v>931832</v>
      </c>
      <c r="AD77" s="75">
        <v>4500000</v>
      </c>
      <c r="AE77" s="75">
        <v>6000000</v>
      </c>
      <c r="AF77" s="338">
        <f>(AC77*30)/220*1.4</f>
        <v>177895.19999999998</v>
      </c>
      <c r="AG77" s="113">
        <f>AA77*Q77</f>
        <v>26554950</v>
      </c>
      <c r="AH77" s="75">
        <f>AB77*Q77</f>
        <v>1400010</v>
      </c>
      <c r="AI77" s="75">
        <f>AF77*R77</f>
        <v>21347423.999999996</v>
      </c>
      <c r="AJ77" s="75">
        <f>IF(Q77=31,A77*Z77,(Q77/30)*A77*Z77)</f>
        <v>0</v>
      </c>
      <c r="AK77" s="75">
        <f>IF(Q77=31,AD77,(Q77/30)*AD77)</f>
        <v>4500000</v>
      </c>
      <c r="AL77" s="75">
        <f>IF(Q77=31,AE77,(Q77/30)*AE77)</f>
        <v>6000000</v>
      </c>
      <c r="AM77" s="75">
        <f>(AC77*30/220)*35%*S77</f>
        <v>4892117.9999999991</v>
      </c>
      <c r="AN77" s="75">
        <f>AC77*30/220*1.4*T77</f>
        <v>5217666.2159999991</v>
      </c>
      <c r="AO77" s="75">
        <f>AC77*U77</f>
        <v>0</v>
      </c>
      <c r="AP77" s="75">
        <f>200000*V77</f>
        <v>3000000</v>
      </c>
      <c r="AQ77" s="75">
        <v>0</v>
      </c>
      <c r="AR77" s="75">
        <v>0</v>
      </c>
      <c r="AS77" s="75">
        <v>0</v>
      </c>
      <c r="AT77" s="80">
        <v>0</v>
      </c>
      <c r="AU77" s="82">
        <f>SUM(AG77:AT77)</f>
        <v>72912168.216000006</v>
      </c>
      <c r="AV77" s="113">
        <f>AU77-(AX77+AP77+AO77+AL77+AK77+AJ77+AT77)</f>
        <v>54308316.440880008</v>
      </c>
      <c r="AW77" s="75">
        <f>AG77+AH77+AK77+AL77+AI77+AN77+AM77+AP77</f>
        <v>72912168.215999991</v>
      </c>
      <c r="AX77" s="75">
        <f>AW77*7%</f>
        <v>5103851.7751199994</v>
      </c>
      <c r="AY77" s="76">
        <f>IF(AV77&lt;=40000000,0,IF(AND(AV77&gt;40000000,AV77&lt;=80000000),(AV77-40000000)*10%,IF(AND(AV77&gt;80000000,AV77&lt;=120000000),4000000+(AV77-80000000)*15%,IF(AND(AV77&gt;120000000,AV77&lt;=180000000),10000000+(AV77-120000000)*20%,IF(AND(AV77&gt;180000000,AV77&lt;=240000000),22000000+(AV77-180000000)*25%,IF(AND(AV77&gt;240000000,AV77&lt;=320000000),37000000+(AV77-240000000)*30%,61000000+(AV77-320000000)*35%))))))</f>
        <v>1430831.644088001</v>
      </c>
      <c r="AZ77" s="75">
        <v>0</v>
      </c>
      <c r="BA77" s="75">
        <v>0</v>
      </c>
      <c r="BB77" s="75">
        <v>0</v>
      </c>
      <c r="BC77" s="80">
        <v>0</v>
      </c>
      <c r="BD77" s="80">
        <v>0</v>
      </c>
      <c r="BE77" s="80">
        <v>0</v>
      </c>
      <c r="BF77" s="78">
        <v>0</v>
      </c>
      <c r="BG77" s="348">
        <f>SUM(AX77:BF77)</f>
        <v>6534683.4192080004</v>
      </c>
      <c r="BH77" s="188">
        <f>INT(AU77-BG77)</f>
        <v>66377484</v>
      </c>
      <c r="BJ77" s="50">
        <v>12870</v>
      </c>
      <c r="BK77" s="50" t="s">
        <v>3411</v>
      </c>
      <c r="BM77" s="50">
        <f t="shared" si="3"/>
        <v>0</v>
      </c>
    </row>
    <row r="78" spans="1:65" s="50" customFormat="1" ht="24" customHeight="1" x14ac:dyDescent="0.2">
      <c r="A78" s="182">
        <f t="shared" si="2"/>
        <v>2655495</v>
      </c>
      <c r="B78" s="298">
        <v>575</v>
      </c>
      <c r="C78" s="266">
        <v>370</v>
      </c>
      <c r="D78" s="299">
        <v>12871</v>
      </c>
      <c r="E78" s="242" t="s">
        <v>338</v>
      </c>
      <c r="F78" s="243" t="s">
        <v>339</v>
      </c>
      <c r="G78" s="287" t="s">
        <v>137</v>
      </c>
      <c r="H78" s="274" t="s">
        <v>324</v>
      </c>
      <c r="I78" s="294" t="s">
        <v>2996</v>
      </c>
      <c r="J78" s="65" t="s">
        <v>340</v>
      </c>
      <c r="K78" s="65" t="s">
        <v>341</v>
      </c>
      <c r="L78" s="65" t="s">
        <v>324</v>
      </c>
      <c r="M78" s="292" t="s">
        <v>137</v>
      </c>
      <c r="N78" s="244" t="s">
        <v>2410</v>
      </c>
      <c r="O78" s="65"/>
      <c r="P78" s="90"/>
      <c r="Q78" s="244">
        <v>30</v>
      </c>
      <c r="R78" s="246">
        <v>120</v>
      </c>
      <c r="S78" s="246">
        <v>110</v>
      </c>
      <c r="T78" s="246">
        <v>29.33</v>
      </c>
      <c r="U78" s="90">
        <v>0</v>
      </c>
      <c r="V78" s="262">
        <v>15</v>
      </c>
      <c r="W78" s="99">
        <v>0</v>
      </c>
      <c r="X78" s="84">
        <v>0</v>
      </c>
      <c r="Y78" s="99">
        <v>1</v>
      </c>
      <c r="Z78" s="65">
        <v>1</v>
      </c>
      <c r="AA78" s="319">
        <v>885165</v>
      </c>
      <c r="AB78" s="319">
        <v>46667</v>
      </c>
      <c r="AC78" s="320">
        <f>AA78+AB78</f>
        <v>931832</v>
      </c>
      <c r="AD78" s="75">
        <v>4500000</v>
      </c>
      <c r="AE78" s="75">
        <v>6000000</v>
      </c>
      <c r="AF78" s="338">
        <f>(AC78*30)/220*1.4</f>
        <v>177895.19999999998</v>
      </c>
      <c r="AG78" s="113">
        <f>AA78*Q78</f>
        <v>26554950</v>
      </c>
      <c r="AH78" s="75">
        <f>AB78*Q78</f>
        <v>1400010</v>
      </c>
      <c r="AI78" s="75">
        <f>AF78*R78</f>
        <v>21347423.999999996</v>
      </c>
      <c r="AJ78" s="75">
        <f>IF(Q78=31,A78*Z78,(Q78/30)*A78*Z78)</f>
        <v>2655495</v>
      </c>
      <c r="AK78" s="75">
        <f>IF(Q78=31,AD78,(Q78/30)*AD78)</f>
        <v>4500000</v>
      </c>
      <c r="AL78" s="75">
        <f>IF(Q78=31,AE78,(Q78/30)*AE78)</f>
        <v>6000000</v>
      </c>
      <c r="AM78" s="75">
        <f>(AC78*30/220)*35%*S78</f>
        <v>4892117.9999999991</v>
      </c>
      <c r="AN78" s="75">
        <f>AC78*30/220*1.4*T78</f>
        <v>5217666.2159999991</v>
      </c>
      <c r="AO78" s="75">
        <f>AC78*U78</f>
        <v>0</v>
      </c>
      <c r="AP78" s="75">
        <f>200000*V78</f>
        <v>3000000</v>
      </c>
      <c r="AQ78" s="75">
        <v>0</v>
      </c>
      <c r="AR78" s="75">
        <v>0</v>
      </c>
      <c r="AS78" s="75">
        <v>0</v>
      </c>
      <c r="AT78" s="80">
        <v>0</v>
      </c>
      <c r="AU78" s="82">
        <f>SUM(AG78:AT78)</f>
        <v>75567663.216000006</v>
      </c>
      <c r="AV78" s="113">
        <f>AU78-(AX78+AP78+AO78+AL78+AK78+AJ78+AT78)</f>
        <v>54308316.440880008</v>
      </c>
      <c r="AW78" s="75">
        <f>AG78+AH78+AK78+AL78+AI78+AN78+AM78+AP78</f>
        <v>72912168.215999991</v>
      </c>
      <c r="AX78" s="75">
        <f>AW78*7%</f>
        <v>5103851.7751199994</v>
      </c>
      <c r="AY78" s="76">
        <f>IF(AV78&lt;=40000000,0,IF(AND(AV78&gt;40000000,AV78&lt;=80000000),(AV78-40000000)*10%,IF(AND(AV78&gt;80000000,AV78&lt;=120000000),4000000+(AV78-80000000)*15%,IF(AND(AV78&gt;120000000,AV78&lt;=180000000),10000000+(AV78-120000000)*20%,IF(AND(AV78&gt;180000000,AV78&lt;=240000000),22000000+(AV78-180000000)*25%,IF(AND(AV78&gt;240000000,AV78&lt;=320000000),37000000+(AV78-240000000)*30%,61000000+(AV78-320000000)*35%))))))</f>
        <v>1430831.644088001</v>
      </c>
      <c r="AZ78" s="75">
        <v>0</v>
      </c>
      <c r="BA78" s="75">
        <v>0</v>
      </c>
      <c r="BB78" s="75">
        <v>0</v>
      </c>
      <c r="BC78" s="80">
        <v>0</v>
      </c>
      <c r="BD78" s="80">
        <v>0</v>
      </c>
      <c r="BE78" s="80">
        <v>0</v>
      </c>
      <c r="BF78" s="78">
        <v>0</v>
      </c>
      <c r="BG78" s="348">
        <f>SUM(AX78:BF78)</f>
        <v>6534683.4192080004</v>
      </c>
      <c r="BH78" s="188">
        <f>INT(AU78-BG78)</f>
        <v>69032979</v>
      </c>
      <c r="BJ78" s="50">
        <v>12871</v>
      </c>
      <c r="BK78" s="50" t="s">
        <v>3412</v>
      </c>
      <c r="BM78" s="50">
        <f t="shared" si="3"/>
        <v>0</v>
      </c>
    </row>
    <row r="79" spans="1:65" s="50" customFormat="1" ht="24" customHeight="1" x14ac:dyDescent="0.2">
      <c r="A79" s="182">
        <f t="shared" si="2"/>
        <v>2655495</v>
      </c>
      <c r="B79" s="298">
        <v>580</v>
      </c>
      <c r="C79" s="266">
        <v>375</v>
      </c>
      <c r="D79" s="299">
        <v>12872</v>
      </c>
      <c r="E79" s="242" t="s">
        <v>111</v>
      </c>
      <c r="F79" s="243" t="s">
        <v>342</v>
      </c>
      <c r="G79" s="287" t="s">
        <v>137</v>
      </c>
      <c r="H79" s="274" t="s">
        <v>324</v>
      </c>
      <c r="I79" s="294" t="s">
        <v>3001</v>
      </c>
      <c r="J79" s="65" t="s">
        <v>343</v>
      </c>
      <c r="K79" s="65" t="s">
        <v>344</v>
      </c>
      <c r="L79" s="65" t="s">
        <v>324</v>
      </c>
      <c r="M79" s="292" t="s">
        <v>137</v>
      </c>
      <c r="N79" s="244" t="s">
        <v>2410</v>
      </c>
      <c r="O79" s="65"/>
      <c r="P79" s="90"/>
      <c r="Q79" s="244">
        <v>30</v>
      </c>
      <c r="R79" s="246">
        <v>120</v>
      </c>
      <c r="S79" s="246">
        <v>110</v>
      </c>
      <c r="T79" s="246">
        <v>29.33</v>
      </c>
      <c r="U79" s="90">
        <v>0</v>
      </c>
      <c r="V79" s="262">
        <v>15</v>
      </c>
      <c r="W79" s="99">
        <v>0</v>
      </c>
      <c r="X79" s="84">
        <v>0</v>
      </c>
      <c r="Y79" s="99">
        <v>0</v>
      </c>
      <c r="Z79" s="65">
        <v>0</v>
      </c>
      <c r="AA79" s="319">
        <v>885165</v>
      </c>
      <c r="AB79" s="319">
        <v>46667</v>
      </c>
      <c r="AC79" s="320">
        <f>AA79+AB79</f>
        <v>931832</v>
      </c>
      <c r="AD79" s="75">
        <v>4500000</v>
      </c>
      <c r="AE79" s="75">
        <v>6000000</v>
      </c>
      <c r="AF79" s="338">
        <f>(AC79*30)/220*1.4</f>
        <v>177895.19999999998</v>
      </c>
      <c r="AG79" s="113">
        <f>AA79*Q79</f>
        <v>26554950</v>
      </c>
      <c r="AH79" s="75">
        <f>AB79*Q79</f>
        <v>1400010</v>
      </c>
      <c r="AI79" s="75">
        <f>AF79*R79</f>
        <v>21347423.999999996</v>
      </c>
      <c r="AJ79" s="75">
        <f>IF(Q79=31,A79*Z79,(Q79/30)*A79*Z79)</f>
        <v>0</v>
      </c>
      <c r="AK79" s="75">
        <f>IF(Q79=31,AD79,(Q79/30)*AD79)</f>
        <v>4500000</v>
      </c>
      <c r="AL79" s="75">
        <f>IF(Q79=31,AE79,(Q79/30)*AE79)</f>
        <v>6000000</v>
      </c>
      <c r="AM79" s="75">
        <f>(AC79*30/220)*35%*S79</f>
        <v>4892117.9999999991</v>
      </c>
      <c r="AN79" s="75">
        <f>AC79*30/220*1.4*T79</f>
        <v>5217666.2159999991</v>
      </c>
      <c r="AO79" s="75">
        <f>AC79*U79</f>
        <v>0</v>
      </c>
      <c r="AP79" s="75">
        <f>200000*V79</f>
        <v>3000000</v>
      </c>
      <c r="AQ79" s="75">
        <v>0</v>
      </c>
      <c r="AR79" s="75">
        <v>0</v>
      </c>
      <c r="AS79" s="75">
        <v>0</v>
      </c>
      <c r="AT79" s="80">
        <v>0</v>
      </c>
      <c r="AU79" s="82">
        <f>SUM(AG79:AT79)</f>
        <v>72912168.216000006</v>
      </c>
      <c r="AV79" s="113">
        <f>AU79-(AX79+AP79+AO79+AL79+AK79+AJ79+AT79)</f>
        <v>54308316.440880008</v>
      </c>
      <c r="AW79" s="75">
        <f>AG79+AH79+AK79+AL79+AI79+AN79+AM79+AP79</f>
        <v>72912168.215999991</v>
      </c>
      <c r="AX79" s="75">
        <f>AW79*7%</f>
        <v>5103851.7751199994</v>
      </c>
      <c r="AY79" s="76">
        <f>IF(AV79&lt;=40000000,0,IF(AND(AV79&gt;40000000,AV79&lt;=80000000),(AV79-40000000)*10%,IF(AND(AV79&gt;80000000,AV79&lt;=120000000),4000000+(AV79-80000000)*15%,IF(AND(AV79&gt;120000000,AV79&lt;=180000000),10000000+(AV79-120000000)*20%,IF(AND(AV79&gt;180000000,AV79&lt;=240000000),22000000+(AV79-180000000)*25%,IF(AND(AV79&gt;240000000,AV79&lt;=320000000),37000000+(AV79-240000000)*30%,61000000+(AV79-320000000)*35%))))))</f>
        <v>1430831.644088001</v>
      </c>
      <c r="AZ79" s="75">
        <v>0</v>
      </c>
      <c r="BA79" s="75">
        <v>0</v>
      </c>
      <c r="BB79" s="75">
        <v>0</v>
      </c>
      <c r="BC79" s="80">
        <v>0</v>
      </c>
      <c r="BD79" s="80">
        <v>0</v>
      </c>
      <c r="BE79" s="80">
        <v>0</v>
      </c>
      <c r="BF79" s="78">
        <v>0</v>
      </c>
      <c r="BG79" s="348">
        <f>SUM(AX79:BF79)</f>
        <v>6534683.4192080004</v>
      </c>
      <c r="BH79" s="188">
        <f>INT(AU79-BG79)</f>
        <v>66377484</v>
      </c>
      <c r="BJ79" s="50">
        <v>12872</v>
      </c>
      <c r="BK79" s="50" t="s">
        <v>3413</v>
      </c>
      <c r="BM79" s="50">
        <f t="shared" si="3"/>
        <v>0</v>
      </c>
    </row>
    <row r="80" spans="1:65" s="50" customFormat="1" ht="24" customHeight="1" x14ac:dyDescent="0.2">
      <c r="A80" s="182">
        <f t="shared" si="2"/>
        <v>2655495</v>
      </c>
      <c r="B80" s="298">
        <v>166</v>
      </c>
      <c r="C80" s="266">
        <v>175</v>
      </c>
      <c r="D80" s="299">
        <v>12873</v>
      </c>
      <c r="E80" s="252" t="s">
        <v>345</v>
      </c>
      <c r="F80" s="253" t="s">
        <v>346</v>
      </c>
      <c r="G80" s="252" t="s">
        <v>87</v>
      </c>
      <c r="H80" s="274" t="s">
        <v>324</v>
      </c>
      <c r="I80" s="294" t="s">
        <v>2608</v>
      </c>
      <c r="J80" s="65" t="s">
        <v>347</v>
      </c>
      <c r="K80" s="65" t="s">
        <v>348</v>
      </c>
      <c r="L80" s="65" t="s">
        <v>324</v>
      </c>
      <c r="M80" s="292" t="s">
        <v>2382</v>
      </c>
      <c r="N80" s="99"/>
      <c r="O80" s="65"/>
      <c r="P80" s="90"/>
      <c r="Q80" s="254">
        <v>30</v>
      </c>
      <c r="R80" s="255">
        <v>61</v>
      </c>
      <c r="S80" s="65">
        <v>0</v>
      </c>
      <c r="T80" s="65">
        <v>0</v>
      </c>
      <c r="U80" s="90">
        <v>0</v>
      </c>
      <c r="V80" s="260">
        <v>20</v>
      </c>
      <c r="W80" s="99">
        <v>0</v>
      </c>
      <c r="X80" s="84">
        <v>0</v>
      </c>
      <c r="Y80" s="99">
        <v>2</v>
      </c>
      <c r="Z80" s="65">
        <v>1</v>
      </c>
      <c r="AA80" s="327">
        <v>1145360</v>
      </c>
      <c r="AB80" s="327">
        <v>46667</v>
      </c>
      <c r="AC80" s="328">
        <f>AA80+AB80</f>
        <v>1192027</v>
      </c>
      <c r="AD80" s="75">
        <v>4500000</v>
      </c>
      <c r="AE80" s="75">
        <v>6000000</v>
      </c>
      <c r="AF80" s="338">
        <f>(AC80*30)/220*1.4</f>
        <v>227568.79090909089</v>
      </c>
      <c r="AG80" s="113">
        <f>AA80*Q80</f>
        <v>34360800</v>
      </c>
      <c r="AH80" s="75">
        <f>AB80*Q80</f>
        <v>1400010</v>
      </c>
      <c r="AI80" s="75">
        <f>AF80*R80</f>
        <v>13881696.245454544</v>
      </c>
      <c r="AJ80" s="75">
        <f>IF(Q80=31,A80*Z80,(Q80/30)*A80*Z80)</f>
        <v>2655495</v>
      </c>
      <c r="AK80" s="75">
        <f>IF(Q80=31,AD80,(Q80/30)*AD80)</f>
        <v>4500000</v>
      </c>
      <c r="AL80" s="75">
        <f>IF(Q80=31,AE80,(Q80/30)*AE80)</f>
        <v>6000000</v>
      </c>
      <c r="AM80" s="75">
        <f>(AC80*30/220)*35%*S80</f>
        <v>0</v>
      </c>
      <c r="AN80" s="75">
        <f>AC80*30/220*1.4*T80</f>
        <v>0</v>
      </c>
      <c r="AO80" s="75">
        <f>AC80*U80</f>
        <v>0</v>
      </c>
      <c r="AP80" s="75">
        <f>200000*V80</f>
        <v>4000000</v>
      </c>
      <c r="AQ80" s="75">
        <v>0</v>
      </c>
      <c r="AR80" s="75">
        <v>0</v>
      </c>
      <c r="AS80" s="75">
        <v>0</v>
      </c>
      <c r="AT80" s="80">
        <v>0</v>
      </c>
      <c r="AU80" s="82">
        <f>SUM(AG80:AT80)</f>
        <v>66798001.245454542</v>
      </c>
      <c r="AV80" s="113">
        <f>AU80-(AX80+AP80+AO80+AL80+AK80+AJ80+AT80)</f>
        <v>45152530.808272719</v>
      </c>
      <c r="AW80" s="75">
        <f>AG80+AH80+AK80+AL80+AI80+AN80+AM80+AP80</f>
        <v>64142506.245454542</v>
      </c>
      <c r="AX80" s="75">
        <f>AW80*7%</f>
        <v>4489975.4371818183</v>
      </c>
      <c r="AY80" s="76">
        <f>IF(AV80&lt;=40000000,0,IF(AND(AV80&gt;40000000,AV80&lt;=80000000),(AV80-40000000)*10%,IF(AND(AV80&gt;80000000,AV80&lt;=120000000),4000000+(AV80-80000000)*15%,IF(AND(AV80&gt;120000000,AV80&lt;=180000000),10000000+(AV80-120000000)*20%,IF(AND(AV80&gt;180000000,AV80&lt;=240000000),22000000+(AV80-180000000)*25%,IF(AND(AV80&gt;240000000,AV80&lt;=320000000),37000000+(AV80-240000000)*30%,61000000+(AV80-320000000)*35%))))))</f>
        <v>515253.08082727197</v>
      </c>
      <c r="AZ80" s="75">
        <v>0</v>
      </c>
      <c r="BA80" s="75">
        <v>0</v>
      </c>
      <c r="BB80" s="75">
        <v>0</v>
      </c>
      <c r="BC80" s="80">
        <v>0</v>
      </c>
      <c r="BD80" s="80">
        <v>0</v>
      </c>
      <c r="BE80" s="80">
        <v>0</v>
      </c>
      <c r="BF80" s="78">
        <v>0</v>
      </c>
      <c r="BG80" s="348">
        <f>SUM(AX80:BF80)</f>
        <v>5005228.5180090899</v>
      </c>
      <c r="BH80" s="188">
        <f>INT(AU80-BG80)</f>
        <v>61792772</v>
      </c>
      <c r="BJ80" s="50">
        <v>12873</v>
      </c>
      <c r="BK80" s="50" t="s">
        <v>3414</v>
      </c>
      <c r="BM80" s="50">
        <f t="shared" si="3"/>
        <v>0</v>
      </c>
    </row>
    <row r="81" spans="1:65" s="50" customFormat="1" ht="24" customHeight="1" x14ac:dyDescent="0.2">
      <c r="A81" s="182">
        <f t="shared" si="2"/>
        <v>2655495</v>
      </c>
      <c r="B81" s="298">
        <v>579</v>
      </c>
      <c r="C81" s="266">
        <v>374</v>
      </c>
      <c r="D81" s="299">
        <v>12874</v>
      </c>
      <c r="E81" s="242" t="s">
        <v>85</v>
      </c>
      <c r="F81" s="243" t="s">
        <v>349</v>
      </c>
      <c r="G81" s="287" t="s">
        <v>137</v>
      </c>
      <c r="H81" s="274" t="s">
        <v>324</v>
      </c>
      <c r="I81" s="294" t="s">
        <v>3000</v>
      </c>
      <c r="J81" s="65" t="s">
        <v>350</v>
      </c>
      <c r="K81" s="65" t="s">
        <v>351</v>
      </c>
      <c r="L81" s="65" t="s">
        <v>324</v>
      </c>
      <c r="M81" s="292" t="s">
        <v>137</v>
      </c>
      <c r="N81" s="244" t="s">
        <v>2410</v>
      </c>
      <c r="O81" s="65"/>
      <c r="P81" s="90"/>
      <c r="Q81" s="244">
        <v>30</v>
      </c>
      <c r="R81" s="246">
        <v>120</v>
      </c>
      <c r="S81" s="246">
        <v>110</v>
      </c>
      <c r="T81" s="246">
        <v>29.33</v>
      </c>
      <c r="U81" s="90">
        <v>0</v>
      </c>
      <c r="V81" s="262">
        <v>15</v>
      </c>
      <c r="W81" s="99">
        <v>0</v>
      </c>
      <c r="X81" s="84">
        <v>0</v>
      </c>
      <c r="Y81" s="99">
        <v>1</v>
      </c>
      <c r="Z81" s="65">
        <v>1</v>
      </c>
      <c r="AA81" s="319">
        <v>885165</v>
      </c>
      <c r="AB81" s="319">
        <v>46667</v>
      </c>
      <c r="AC81" s="320">
        <f>AA81+AB81</f>
        <v>931832</v>
      </c>
      <c r="AD81" s="75">
        <v>4500000</v>
      </c>
      <c r="AE81" s="75">
        <v>6000000</v>
      </c>
      <c r="AF81" s="338">
        <f>(AC81*30)/220*1.4</f>
        <v>177895.19999999998</v>
      </c>
      <c r="AG81" s="113">
        <f>AA81*Q81</f>
        <v>26554950</v>
      </c>
      <c r="AH81" s="75">
        <f>AB81*Q81</f>
        <v>1400010</v>
      </c>
      <c r="AI81" s="75">
        <f>AF81*R81</f>
        <v>21347423.999999996</v>
      </c>
      <c r="AJ81" s="75">
        <f>IF(Q81=31,A81*Z81,(Q81/30)*A81*Z81)</f>
        <v>2655495</v>
      </c>
      <c r="AK81" s="75">
        <f>IF(Q81=31,AD81,(Q81/30)*AD81)</f>
        <v>4500000</v>
      </c>
      <c r="AL81" s="75">
        <f>IF(Q81=31,AE81,(Q81/30)*AE81)</f>
        <v>6000000</v>
      </c>
      <c r="AM81" s="75">
        <f>(AC81*30/220)*35%*S81</f>
        <v>4892117.9999999991</v>
      </c>
      <c r="AN81" s="75">
        <f>AC81*30/220*1.4*T81</f>
        <v>5217666.2159999991</v>
      </c>
      <c r="AO81" s="75">
        <f>AC81*U81</f>
        <v>0</v>
      </c>
      <c r="AP81" s="75">
        <f>200000*V81</f>
        <v>3000000</v>
      </c>
      <c r="AQ81" s="75">
        <v>0</v>
      </c>
      <c r="AR81" s="75">
        <v>0</v>
      </c>
      <c r="AS81" s="75">
        <v>0</v>
      </c>
      <c r="AT81" s="80">
        <v>0</v>
      </c>
      <c r="AU81" s="82">
        <f>SUM(AG81:AT81)</f>
        <v>75567663.216000006</v>
      </c>
      <c r="AV81" s="113">
        <f>AU81-(AX81+AP81+AO81+AL81+AK81+AJ81+AT81)</f>
        <v>54308316.440880008</v>
      </c>
      <c r="AW81" s="75">
        <f>AG81+AH81+AK81+AL81+AI81+AN81+AM81+AP81</f>
        <v>72912168.215999991</v>
      </c>
      <c r="AX81" s="75">
        <f>AW81*7%</f>
        <v>5103851.7751199994</v>
      </c>
      <c r="AY81" s="76">
        <f>IF(AV81&lt;=40000000,0,IF(AND(AV81&gt;40000000,AV81&lt;=80000000),(AV81-40000000)*10%,IF(AND(AV81&gt;80000000,AV81&lt;=120000000),4000000+(AV81-80000000)*15%,IF(AND(AV81&gt;120000000,AV81&lt;=180000000),10000000+(AV81-120000000)*20%,IF(AND(AV81&gt;180000000,AV81&lt;=240000000),22000000+(AV81-180000000)*25%,IF(AND(AV81&gt;240000000,AV81&lt;=320000000),37000000+(AV81-240000000)*30%,61000000+(AV81-320000000)*35%))))))</f>
        <v>1430831.644088001</v>
      </c>
      <c r="AZ81" s="75">
        <v>0</v>
      </c>
      <c r="BA81" s="75">
        <v>0</v>
      </c>
      <c r="BB81" s="75">
        <v>0</v>
      </c>
      <c r="BC81" s="80">
        <v>0</v>
      </c>
      <c r="BD81" s="80">
        <v>0</v>
      </c>
      <c r="BE81" s="80">
        <v>0</v>
      </c>
      <c r="BF81" s="78">
        <v>0</v>
      </c>
      <c r="BG81" s="348">
        <f>SUM(AX81:BF81)</f>
        <v>6534683.4192080004</v>
      </c>
      <c r="BH81" s="188">
        <f>INT(AU81-BG81)</f>
        <v>69032979</v>
      </c>
      <c r="BJ81" s="50">
        <v>12874</v>
      </c>
      <c r="BK81" s="50" t="s">
        <v>3415</v>
      </c>
      <c r="BM81" s="50">
        <f t="shared" si="3"/>
        <v>0</v>
      </c>
    </row>
    <row r="82" spans="1:65" s="50" customFormat="1" ht="24" customHeight="1" x14ac:dyDescent="0.5">
      <c r="A82" s="182">
        <f t="shared" si="2"/>
        <v>2655495</v>
      </c>
      <c r="B82" s="298">
        <v>516</v>
      </c>
      <c r="C82" s="266">
        <v>301</v>
      </c>
      <c r="D82" s="299">
        <v>12876</v>
      </c>
      <c r="E82" s="242" t="s">
        <v>354</v>
      </c>
      <c r="F82" s="243" t="s">
        <v>355</v>
      </c>
      <c r="G82" s="287" t="s">
        <v>137</v>
      </c>
      <c r="H82" s="274" t="s">
        <v>353</v>
      </c>
      <c r="I82" s="439" t="s">
        <v>2948</v>
      </c>
      <c r="J82" s="65">
        <v>2721488740</v>
      </c>
      <c r="K82" s="65" t="s">
        <v>356</v>
      </c>
      <c r="L82" s="65" t="s">
        <v>353</v>
      </c>
      <c r="M82" s="292" t="s">
        <v>137</v>
      </c>
      <c r="N82" s="244" t="s">
        <v>2410</v>
      </c>
      <c r="O82" s="65"/>
      <c r="P82" s="90"/>
      <c r="Q82" s="244">
        <v>30</v>
      </c>
      <c r="R82" s="246">
        <v>120</v>
      </c>
      <c r="S82" s="246">
        <v>110</v>
      </c>
      <c r="T82" s="246">
        <v>29.33</v>
      </c>
      <c r="U82" s="90">
        <v>0</v>
      </c>
      <c r="V82" s="262">
        <v>15</v>
      </c>
      <c r="W82" s="99">
        <v>0</v>
      </c>
      <c r="X82" s="84">
        <v>0</v>
      </c>
      <c r="Y82" s="99">
        <v>2</v>
      </c>
      <c r="Z82" s="65">
        <v>0</v>
      </c>
      <c r="AA82" s="319">
        <v>885165</v>
      </c>
      <c r="AB82" s="319">
        <v>46667</v>
      </c>
      <c r="AC82" s="320">
        <f>AA82+AB82</f>
        <v>931832</v>
      </c>
      <c r="AD82" s="75">
        <v>4500000</v>
      </c>
      <c r="AE82" s="75">
        <v>6000000</v>
      </c>
      <c r="AF82" s="338">
        <f>(AC82*30)/220*1.4</f>
        <v>177895.19999999998</v>
      </c>
      <c r="AG82" s="113">
        <f>AA82*Q82</f>
        <v>26554950</v>
      </c>
      <c r="AH82" s="75">
        <f>AB82*Q82</f>
        <v>1400010</v>
      </c>
      <c r="AI82" s="75">
        <f>AF82*R82</f>
        <v>21347423.999999996</v>
      </c>
      <c r="AJ82" s="75">
        <f>IF(Q82=31,A82*Z82,(Q82/30)*A82*Z82)</f>
        <v>0</v>
      </c>
      <c r="AK82" s="75">
        <f>IF(Q82=31,AD82,(Q82/30)*AD82)</f>
        <v>4500000</v>
      </c>
      <c r="AL82" s="75">
        <f>IF(Q82=31,AE82,(Q82/30)*AE82)</f>
        <v>6000000</v>
      </c>
      <c r="AM82" s="75">
        <f>(AC82*30/220)*35%*S82</f>
        <v>4892117.9999999991</v>
      </c>
      <c r="AN82" s="75">
        <f>AC82*30/220*1.4*T82</f>
        <v>5217666.2159999991</v>
      </c>
      <c r="AO82" s="75">
        <f>AC82*U82</f>
        <v>0</v>
      </c>
      <c r="AP82" s="75">
        <f>200000*V82</f>
        <v>3000000</v>
      </c>
      <c r="AQ82" s="75">
        <v>0</v>
      </c>
      <c r="AR82" s="75">
        <v>0</v>
      </c>
      <c r="AS82" s="75">
        <v>0</v>
      </c>
      <c r="AT82" s="80">
        <v>0</v>
      </c>
      <c r="AU82" s="82">
        <f>SUM(AG82:AT82)</f>
        <v>72912168.216000006</v>
      </c>
      <c r="AV82" s="113">
        <f>AU82-(AX82+AP82+AO82+AL82+AK82+AJ82+AT82)</f>
        <v>54308316.440880008</v>
      </c>
      <c r="AW82" s="75">
        <f>AG82+AH82+AK82+AL82+AI82+AN82+AM82+AP82</f>
        <v>72912168.215999991</v>
      </c>
      <c r="AX82" s="75">
        <f>AW82*7%</f>
        <v>5103851.7751199994</v>
      </c>
      <c r="AY82" s="76">
        <f>IF(AV82&lt;=40000000,0,IF(AND(AV82&gt;40000000,AV82&lt;=80000000),(AV82-40000000)*10%,IF(AND(AV82&gt;80000000,AV82&lt;=120000000),4000000+(AV82-80000000)*15%,IF(AND(AV82&gt;120000000,AV82&lt;=180000000),10000000+(AV82-120000000)*20%,IF(AND(AV82&gt;180000000,AV82&lt;=240000000),22000000+(AV82-180000000)*25%,IF(AND(AV82&gt;240000000,AV82&lt;=320000000),37000000+(AV82-240000000)*30%,61000000+(AV82-320000000)*35%))))))</f>
        <v>1430831.644088001</v>
      </c>
      <c r="AZ82" s="75">
        <v>0</v>
      </c>
      <c r="BA82" s="75">
        <v>0</v>
      </c>
      <c r="BB82" s="75">
        <v>0</v>
      </c>
      <c r="BC82" s="80">
        <v>0</v>
      </c>
      <c r="BD82" s="80">
        <v>0</v>
      </c>
      <c r="BE82" s="80">
        <v>0</v>
      </c>
      <c r="BF82" s="78">
        <v>0</v>
      </c>
      <c r="BG82" s="348">
        <f>SUM(AX82:BF82)</f>
        <v>6534683.4192080004</v>
      </c>
      <c r="BH82" s="188">
        <f>INT(AU82-BG82)</f>
        <v>66377484</v>
      </c>
      <c r="BJ82" s="50">
        <v>12876</v>
      </c>
      <c r="BK82" s="50" t="s">
        <v>3417</v>
      </c>
      <c r="BM82" s="50">
        <f t="shared" si="3"/>
        <v>0</v>
      </c>
    </row>
    <row r="83" spans="1:65" s="50" customFormat="1" ht="24" customHeight="1" x14ac:dyDescent="0.2">
      <c r="A83" s="182">
        <f t="shared" si="2"/>
        <v>2655495</v>
      </c>
      <c r="B83" s="298">
        <v>525</v>
      </c>
      <c r="C83" s="266">
        <v>224</v>
      </c>
      <c r="D83" s="299">
        <v>12877</v>
      </c>
      <c r="E83" s="252" t="s">
        <v>357</v>
      </c>
      <c r="F83" s="253" t="s">
        <v>358</v>
      </c>
      <c r="G83" s="252" t="s">
        <v>2414</v>
      </c>
      <c r="H83" s="274" t="s">
        <v>353</v>
      </c>
      <c r="I83" s="294" t="s">
        <v>2957</v>
      </c>
      <c r="J83" s="65">
        <v>2580478914</v>
      </c>
      <c r="K83" s="65" t="s">
        <v>359</v>
      </c>
      <c r="L83" s="65" t="s">
        <v>353</v>
      </c>
      <c r="M83" s="292" t="s">
        <v>2380</v>
      </c>
      <c r="N83" s="99"/>
      <c r="O83" s="65"/>
      <c r="P83" s="90"/>
      <c r="Q83" s="254">
        <v>30</v>
      </c>
      <c r="R83" s="255">
        <v>80</v>
      </c>
      <c r="S83" s="65">
        <v>0</v>
      </c>
      <c r="T83" s="65">
        <v>0</v>
      </c>
      <c r="U83" s="300">
        <f>1</f>
        <v>1</v>
      </c>
      <c r="V83" s="260">
        <v>21</v>
      </c>
      <c r="W83" s="99">
        <v>0</v>
      </c>
      <c r="X83" s="84">
        <v>0</v>
      </c>
      <c r="Y83" s="99">
        <v>0</v>
      </c>
      <c r="Z83" s="65">
        <v>0</v>
      </c>
      <c r="AA83" s="327">
        <v>1477052</v>
      </c>
      <c r="AB83" s="327">
        <v>46667</v>
      </c>
      <c r="AC83" s="328">
        <f>AA83+AB83</f>
        <v>1523719</v>
      </c>
      <c r="AD83" s="75">
        <v>4500000</v>
      </c>
      <c r="AE83" s="75">
        <v>6000000</v>
      </c>
      <c r="AF83" s="338">
        <f>(AC83*30)/220*1.4</f>
        <v>290891.80909090908</v>
      </c>
      <c r="AG83" s="113">
        <f>AA83*Q83</f>
        <v>44311560</v>
      </c>
      <c r="AH83" s="75">
        <f>AB83*Q83</f>
        <v>1400010</v>
      </c>
      <c r="AI83" s="75">
        <f>AF83*R83</f>
        <v>23271344.727272727</v>
      </c>
      <c r="AJ83" s="75">
        <f>IF(Q83=31,A83*Z83,(Q83/30)*A83*Z83)</f>
        <v>0</v>
      </c>
      <c r="AK83" s="75">
        <f>IF(Q83=31,AD83,(Q83/30)*AD83)</f>
        <v>4500000</v>
      </c>
      <c r="AL83" s="75">
        <f>IF(Q83=31,AE83,(Q83/30)*AE83)</f>
        <v>6000000</v>
      </c>
      <c r="AM83" s="75">
        <f>(AC83*30/220)*35%*S83</f>
        <v>0</v>
      </c>
      <c r="AN83" s="75">
        <f>AC83*30/220*1.4*T83</f>
        <v>0</v>
      </c>
      <c r="AO83" s="75">
        <f>AC83*U83</f>
        <v>1523719</v>
      </c>
      <c r="AP83" s="75">
        <f>200000*V83</f>
        <v>4200000</v>
      </c>
      <c r="AQ83" s="75">
        <v>0</v>
      </c>
      <c r="AR83" s="75">
        <v>0</v>
      </c>
      <c r="AS83" s="75">
        <v>0</v>
      </c>
      <c r="AT83" s="80">
        <v>0</v>
      </c>
      <c r="AU83" s="82">
        <f>SUM(AG83:AT83)</f>
        <v>85206633.727272719</v>
      </c>
      <c r="AV83" s="113">
        <f>AU83-(AX83+AP83+AO83+AL83+AK83+AJ83+AT83)</f>
        <v>63125110.696363628</v>
      </c>
      <c r="AW83" s="75">
        <f>AG83+AH83+AK83+AL83+AI83+AN83+AM83+AP83</f>
        <v>83682914.727272719</v>
      </c>
      <c r="AX83" s="75">
        <f>AW83*7%</f>
        <v>5857804.0309090912</v>
      </c>
      <c r="AY83" s="76">
        <f>IF(AV83&lt;=40000000,0,IF(AND(AV83&gt;40000000,AV83&lt;=80000000),(AV83-40000000)*10%,IF(AND(AV83&gt;80000000,AV83&lt;=120000000),4000000+(AV83-80000000)*15%,IF(AND(AV83&gt;120000000,AV83&lt;=180000000),10000000+(AV83-120000000)*20%,IF(AND(AV83&gt;180000000,AV83&lt;=240000000),22000000+(AV83-180000000)*25%,IF(AND(AV83&gt;240000000,AV83&lt;=320000000),37000000+(AV83-240000000)*30%,61000000+(AV83-320000000)*35%))))))</f>
        <v>2312511.0696363631</v>
      </c>
      <c r="AZ83" s="75">
        <v>0</v>
      </c>
      <c r="BA83" s="75">
        <v>0</v>
      </c>
      <c r="BB83" s="75">
        <v>0</v>
      </c>
      <c r="BC83" s="80">
        <v>0</v>
      </c>
      <c r="BD83" s="80">
        <v>0</v>
      </c>
      <c r="BE83" s="80">
        <v>0</v>
      </c>
      <c r="BF83" s="78">
        <v>0</v>
      </c>
      <c r="BG83" s="348">
        <f>SUM(AX83:BF83)</f>
        <v>8170315.1005454548</v>
      </c>
      <c r="BH83" s="188">
        <f>INT(AU83-BG83)</f>
        <v>77036318</v>
      </c>
      <c r="BJ83" s="50">
        <v>12877</v>
      </c>
      <c r="BK83" s="50" t="s">
        <v>3418</v>
      </c>
      <c r="BM83" s="50">
        <f t="shared" si="3"/>
        <v>0</v>
      </c>
    </row>
    <row r="84" spans="1:65" s="50" customFormat="1" ht="24" customHeight="1" x14ac:dyDescent="0.2">
      <c r="A84" s="182">
        <f t="shared" si="2"/>
        <v>2655495</v>
      </c>
      <c r="B84" s="298">
        <v>517</v>
      </c>
      <c r="C84" s="266">
        <v>302</v>
      </c>
      <c r="D84" s="299">
        <v>12878</v>
      </c>
      <c r="E84" s="242" t="s">
        <v>270</v>
      </c>
      <c r="F84" s="243" t="s">
        <v>360</v>
      </c>
      <c r="G84" s="287" t="s">
        <v>137</v>
      </c>
      <c r="H84" s="274" t="s">
        <v>353</v>
      </c>
      <c r="I84" s="294" t="s">
        <v>2949</v>
      </c>
      <c r="J84" s="65">
        <v>2709645157</v>
      </c>
      <c r="K84" s="65" t="s">
        <v>361</v>
      </c>
      <c r="L84" s="65" t="s">
        <v>353</v>
      </c>
      <c r="M84" s="292" t="s">
        <v>137</v>
      </c>
      <c r="N84" s="244" t="s">
        <v>2410</v>
      </c>
      <c r="O84" s="65"/>
      <c r="P84" s="90"/>
      <c r="Q84" s="244">
        <v>30</v>
      </c>
      <c r="R84" s="246">
        <v>120</v>
      </c>
      <c r="S84" s="246">
        <v>110</v>
      </c>
      <c r="T84" s="246">
        <v>29.33</v>
      </c>
      <c r="U84" s="90">
        <v>0</v>
      </c>
      <c r="V84" s="262">
        <v>15</v>
      </c>
      <c r="W84" s="99">
        <v>0</v>
      </c>
      <c r="X84" s="84">
        <v>0</v>
      </c>
      <c r="Y84" s="99">
        <v>2</v>
      </c>
      <c r="Z84" s="65">
        <v>1</v>
      </c>
      <c r="AA84" s="319">
        <v>885165</v>
      </c>
      <c r="AB84" s="319">
        <v>46667</v>
      </c>
      <c r="AC84" s="320">
        <f>AA84+AB84</f>
        <v>931832</v>
      </c>
      <c r="AD84" s="75">
        <v>4500000</v>
      </c>
      <c r="AE84" s="75">
        <v>6000000</v>
      </c>
      <c r="AF84" s="338">
        <f>(AC84*30)/220*1.4</f>
        <v>177895.19999999998</v>
      </c>
      <c r="AG84" s="113">
        <f>AA84*Q84</f>
        <v>26554950</v>
      </c>
      <c r="AH84" s="75">
        <f>AB84*Q84</f>
        <v>1400010</v>
      </c>
      <c r="AI84" s="75">
        <f>AF84*R84</f>
        <v>21347423.999999996</v>
      </c>
      <c r="AJ84" s="75">
        <f>IF(Q84=31,A84*Z84,(Q84/30)*A84*Z84)</f>
        <v>2655495</v>
      </c>
      <c r="AK84" s="75">
        <f>IF(Q84=31,AD84,(Q84/30)*AD84)</f>
        <v>4500000</v>
      </c>
      <c r="AL84" s="75">
        <f>IF(Q84=31,AE84,(Q84/30)*AE84)</f>
        <v>6000000</v>
      </c>
      <c r="AM84" s="75">
        <f>(AC84*30/220)*35%*S84</f>
        <v>4892117.9999999991</v>
      </c>
      <c r="AN84" s="75">
        <f>AC84*30/220*1.4*T84</f>
        <v>5217666.2159999991</v>
      </c>
      <c r="AO84" s="75">
        <f>AC84*U84</f>
        <v>0</v>
      </c>
      <c r="AP84" s="75">
        <f>200000*V84</f>
        <v>3000000</v>
      </c>
      <c r="AQ84" s="75">
        <v>0</v>
      </c>
      <c r="AR84" s="75">
        <v>0</v>
      </c>
      <c r="AS84" s="75">
        <v>0</v>
      </c>
      <c r="AT84" s="80">
        <v>0</v>
      </c>
      <c r="AU84" s="82">
        <f>SUM(AG84:AT84)</f>
        <v>75567663.216000006</v>
      </c>
      <c r="AV84" s="113">
        <f>AU84-(AX84+AP84+AO84+AL84+AK84+AJ84+AT84)</f>
        <v>54308316.440880008</v>
      </c>
      <c r="AW84" s="75">
        <f>AG84+AH84+AK84+AL84+AI84+AN84+AM84+AP84</f>
        <v>72912168.215999991</v>
      </c>
      <c r="AX84" s="75">
        <f>AW84*7%</f>
        <v>5103851.7751199994</v>
      </c>
      <c r="AY84" s="76">
        <f>IF(AV84&lt;=40000000,0,IF(AND(AV84&gt;40000000,AV84&lt;=80000000),(AV84-40000000)*10%,IF(AND(AV84&gt;80000000,AV84&lt;=120000000),4000000+(AV84-80000000)*15%,IF(AND(AV84&gt;120000000,AV84&lt;=180000000),10000000+(AV84-120000000)*20%,IF(AND(AV84&gt;180000000,AV84&lt;=240000000),22000000+(AV84-180000000)*25%,IF(AND(AV84&gt;240000000,AV84&lt;=320000000),37000000+(AV84-240000000)*30%,61000000+(AV84-320000000)*35%))))))</f>
        <v>1430831.644088001</v>
      </c>
      <c r="AZ84" s="75">
        <v>0</v>
      </c>
      <c r="BA84" s="75">
        <v>0</v>
      </c>
      <c r="BB84" s="75">
        <v>0</v>
      </c>
      <c r="BC84" s="80">
        <v>0</v>
      </c>
      <c r="BD84" s="80">
        <v>0</v>
      </c>
      <c r="BE84" s="80">
        <v>0</v>
      </c>
      <c r="BF84" s="78">
        <v>0</v>
      </c>
      <c r="BG84" s="348">
        <f>SUM(AX84:BF84)</f>
        <v>6534683.4192080004</v>
      </c>
      <c r="BH84" s="188">
        <f>INT(AU84-BG84)</f>
        <v>69032979</v>
      </c>
      <c r="BJ84" s="50">
        <v>12878</v>
      </c>
      <c r="BK84" s="50" t="s">
        <v>3419</v>
      </c>
      <c r="BM84" s="50">
        <f t="shared" si="3"/>
        <v>0</v>
      </c>
    </row>
    <row r="85" spans="1:65" s="50" customFormat="1" ht="24" customHeight="1" x14ac:dyDescent="0.2">
      <c r="A85" s="182">
        <f t="shared" si="2"/>
        <v>2655495</v>
      </c>
      <c r="B85" s="298">
        <v>526</v>
      </c>
      <c r="C85" s="266">
        <v>310</v>
      </c>
      <c r="D85" s="299">
        <v>12879</v>
      </c>
      <c r="E85" s="242" t="s">
        <v>301</v>
      </c>
      <c r="F85" s="243" t="s">
        <v>362</v>
      </c>
      <c r="G85" s="287" t="s">
        <v>137</v>
      </c>
      <c r="H85" s="274" t="s">
        <v>353</v>
      </c>
      <c r="I85" s="294" t="s">
        <v>2958</v>
      </c>
      <c r="J85" s="65">
        <v>2580868976</v>
      </c>
      <c r="K85" s="65" t="s">
        <v>363</v>
      </c>
      <c r="L85" s="65" t="s">
        <v>353</v>
      </c>
      <c r="M85" s="292" t="s">
        <v>137</v>
      </c>
      <c r="N85" s="244" t="s">
        <v>2410</v>
      </c>
      <c r="O85" s="65"/>
      <c r="P85" s="90"/>
      <c r="Q85" s="244">
        <v>30</v>
      </c>
      <c r="R85" s="246">
        <v>120</v>
      </c>
      <c r="S85" s="246">
        <v>110</v>
      </c>
      <c r="T85" s="246">
        <v>29.33</v>
      </c>
      <c r="U85" s="90">
        <v>0</v>
      </c>
      <c r="V85" s="262">
        <v>15</v>
      </c>
      <c r="W85" s="99">
        <v>0</v>
      </c>
      <c r="X85" s="84">
        <v>0</v>
      </c>
      <c r="Y85" s="99">
        <v>0</v>
      </c>
      <c r="Z85" s="65">
        <v>0</v>
      </c>
      <c r="AA85" s="319">
        <v>885165</v>
      </c>
      <c r="AB85" s="319">
        <v>46667</v>
      </c>
      <c r="AC85" s="320">
        <f>AA85+AB85</f>
        <v>931832</v>
      </c>
      <c r="AD85" s="75">
        <v>4500000</v>
      </c>
      <c r="AE85" s="75">
        <v>6000000</v>
      </c>
      <c r="AF85" s="338">
        <f>(AC85*30)/220*1.4</f>
        <v>177895.19999999998</v>
      </c>
      <c r="AG85" s="113">
        <f>AA85*Q85</f>
        <v>26554950</v>
      </c>
      <c r="AH85" s="75">
        <f>AB85*Q85</f>
        <v>1400010</v>
      </c>
      <c r="AI85" s="75">
        <f>AF85*R85</f>
        <v>21347423.999999996</v>
      </c>
      <c r="AJ85" s="75">
        <f>IF(Q85=31,A85*Z85,(Q85/30)*A85*Z85)</f>
        <v>0</v>
      </c>
      <c r="AK85" s="75">
        <f>IF(Q85=31,AD85,(Q85/30)*AD85)</f>
        <v>4500000</v>
      </c>
      <c r="AL85" s="75">
        <f>IF(Q85=31,AE85,(Q85/30)*AE85)</f>
        <v>6000000</v>
      </c>
      <c r="AM85" s="75">
        <f>(AC85*30/220)*35%*S85</f>
        <v>4892117.9999999991</v>
      </c>
      <c r="AN85" s="75">
        <f>AC85*30/220*1.4*T85</f>
        <v>5217666.2159999991</v>
      </c>
      <c r="AO85" s="75">
        <f>AC85*U85</f>
        <v>0</v>
      </c>
      <c r="AP85" s="75">
        <f>200000*V85</f>
        <v>3000000</v>
      </c>
      <c r="AQ85" s="75">
        <v>0</v>
      </c>
      <c r="AR85" s="75">
        <v>0</v>
      </c>
      <c r="AS85" s="75">
        <v>0</v>
      </c>
      <c r="AT85" s="80">
        <v>0</v>
      </c>
      <c r="AU85" s="82">
        <f>SUM(AG85:AT85)</f>
        <v>72912168.216000006</v>
      </c>
      <c r="AV85" s="113">
        <f>AU85-(AX85+AP85+AO85+AL85+AK85+AJ85+AT85)</f>
        <v>54308316.440880008</v>
      </c>
      <c r="AW85" s="75">
        <f>AG85+AH85+AK85+AL85+AI85+AN85+AM85+AP85</f>
        <v>72912168.215999991</v>
      </c>
      <c r="AX85" s="75">
        <f>AW85*7%</f>
        <v>5103851.7751199994</v>
      </c>
      <c r="AY85" s="76">
        <f>IF(AV85&lt;=40000000,0,IF(AND(AV85&gt;40000000,AV85&lt;=80000000),(AV85-40000000)*10%,IF(AND(AV85&gt;80000000,AV85&lt;=120000000),4000000+(AV85-80000000)*15%,IF(AND(AV85&gt;120000000,AV85&lt;=180000000),10000000+(AV85-120000000)*20%,IF(AND(AV85&gt;180000000,AV85&lt;=240000000),22000000+(AV85-180000000)*25%,IF(AND(AV85&gt;240000000,AV85&lt;=320000000),37000000+(AV85-240000000)*30%,61000000+(AV85-320000000)*35%))))))</f>
        <v>1430831.644088001</v>
      </c>
      <c r="AZ85" s="75">
        <v>0</v>
      </c>
      <c r="BA85" s="75">
        <v>0</v>
      </c>
      <c r="BB85" s="75">
        <v>0</v>
      </c>
      <c r="BC85" s="80">
        <v>0</v>
      </c>
      <c r="BD85" s="80">
        <v>0</v>
      </c>
      <c r="BE85" s="80">
        <v>0</v>
      </c>
      <c r="BF85" s="78">
        <v>0</v>
      </c>
      <c r="BG85" s="348">
        <f>SUM(AX85:BF85)</f>
        <v>6534683.4192080004</v>
      </c>
      <c r="BH85" s="188">
        <f>INT(AU85-BG85)</f>
        <v>66377484</v>
      </c>
      <c r="BJ85" s="50">
        <v>12879</v>
      </c>
      <c r="BK85" s="50" t="s">
        <v>3420</v>
      </c>
      <c r="BM85" s="50">
        <f t="shared" si="3"/>
        <v>0</v>
      </c>
    </row>
    <row r="86" spans="1:65" s="50" customFormat="1" ht="24" customHeight="1" x14ac:dyDescent="0.2">
      <c r="A86" s="182">
        <f t="shared" si="2"/>
        <v>2655495</v>
      </c>
      <c r="B86" s="298">
        <v>518</v>
      </c>
      <c r="C86" s="266">
        <v>303</v>
      </c>
      <c r="D86" s="299">
        <v>12880</v>
      </c>
      <c r="E86" s="242" t="s">
        <v>364</v>
      </c>
      <c r="F86" s="243" t="s">
        <v>365</v>
      </c>
      <c r="G86" s="287" t="s">
        <v>137</v>
      </c>
      <c r="H86" s="274" t="s">
        <v>353</v>
      </c>
      <c r="I86" s="294" t="s">
        <v>2950</v>
      </c>
      <c r="J86" s="65">
        <v>5179220998</v>
      </c>
      <c r="K86" s="65" t="s">
        <v>366</v>
      </c>
      <c r="L86" s="65" t="s">
        <v>353</v>
      </c>
      <c r="M86" s="292" t="s">
        <v>137</v>
      </c>
      <c r="N86" s="99"/>
      <c r="O86" s="65"/>
      <c r="P86" s="245" t="s">
        <v>2410</v>
      </c>
      <c r="Q86" s="244">
        <v>30</v>
      </c>
      <c r="R86" s="246">
        <v>120</v>
      </c>
      <c r="S86" s="246">
        <v>220</v>
      </c>
      <c r="T86" s="246">
        <v>29.33</v>
      </c>
      <c r="U86" s="90">
        <v>0</v>
      </c>
      <c r="V86" s="262">
        <v>15</v>
      </c>
      <c r="W86" s="99">
        <v>0</v>
      </c>
      <c r="X86" s="84">
        <v>0</v>
      </c>
      <c r="Y86" s="99">
        <v>2</v>
      </c>
      <c r="Z86" s="65">
        <v>1</v>
      </c>
      <c r="AA86" s="319">
        <v>885165</v>
      </c>
      <c r="AB86" s="319">
        <v>46667</v>
      </c>
      <c r="AC86" s="320">
        <f>AA86+AB86</f>
        <v>931832</v>
      </c>
      <c r="AD86" s="75">
        <v>4500000</v>
      </c>
      <c r="AE86" s="75">
        <v>6000000</v>
      </c>
      <c r="AF86" s="338">
        <f>(AC86*30)/220*1.4</f>
        <v>177895.19999999998</v>
      </c>
      <c r="AG86" s="113">
        <f>AA86*Q86</f>
        <v>26554950</v>
      </c>
      <c r="AH86" s="75">
        <f>AB86*Q86</f>
        <v>1400010</v>
      </c>
      <c r="AI86" s="75">
        <f>AF86*R86</f>
        <v>21347423.999999996</v>
      </c>
      <c r="AJ86" s="75">
        <f>IF(Q86=31,A86*Z86,(Q86/30)*A86*Z86)</f>
        <v>2655495</v>
      </c>
      <c r="AK86" s="75">
        <f>IF(Q86=31,AD86,(Q86/30)*AD86)</f>
        <v>4500000</v>
      </c>
      <c r="AL86" s="75">
        <f>IF(Q86=31,AE86,(Q86/30)*AE86)</f>
        <v>6000000</v>
      </c>
      <c r="AM86" s="75">
        <f>(AC86*30/220)*35%*S86</f>
        <v>9784235.9999999981</v>
      </c>
      <c r="AN86" s="75">
        <f>AC86*30/220*1.4*T86</f>
        <v>5217666.2159999991</v>
      </c>
      <c r="AO86" s="75">
        <f>AC86*U86</f>
        <v>0</v>
      </c>
      <c r="AP86" s="75">
        <f>200000*V86</f>
        <v>3000000</v>
      </c>
      <c r="AQ86" s="75">
        <v>0</v>
      </c>
      <c r="AR86" s="75">
        <v>0</v>
      </c>
      <c r="AS86" s="75">
        <v>0</v>
      </c>
      <c r="AT86" s="80">
        <v>0</v>
      </c>
      <c r="AU86" s="82">
        <f>SUM(AG86:AT86)</f>
        <v>80459781.216000006</v>
      </c>
      <c r="AV86" s="113">
        <f>AU86-(AX86+AP86+AO86+AL86+AK86+AJ86+AT86)</f>
        <v>58857986.18088001</v>
      </c>
      <c r="AW86" s="75">
        <f>AG86+AH86+AK86+AL86+AI86+AN86+AM86+AP86</f>
        <v>77804286.215999991</v>
      </c>
      <c r="AX86" s="75">
        <f>AW86*7%</f>
        <v>5446300.0351200001</v>
      </c>
      <c r="AY86" s="76">
        <f>IF(AV86&lt;=40000000,0,IF(AND(AV86&gt;40000000,AV86&lt;=80000000),(AV86-40000000)*10%,IF(AND(AV86&gt;80000000,AV86&lt;=120000000),4000000+(AV86-80000000)*15%,IF(AND(AV86&gt;120000000,AV86&lt;=180000000),10000000+(AV86-120000000)*20%,IF(AND(AV86&gt;180000000,AV86&lt;=240000000),22000000+(AV86-180000000)*25%,IF(AND(AV86&gt;240000000,AV86&lt;=320000000),37000000+(AV86-240000000)*30%,61000000+(AV86-320000000)*35%))))))</f>
        <v>1885798.6180880012</v>
      </c>
      <c r="AZ86" s="75">
        <v>0</v>
      </c>
      <c r="BA86" s="75">
        <v>0</v>
      </c>
      <c r="BB86" s="75">
        <v>0</v>
      </c>
      <c r="BC86" s="80">
        <v>0</v>
      </c>
      <c r="BD86" s="80">
        <v>0</v>
      </c>
      <c r="BE86" s="80">
        <v>0</v>
      </c>
      <c r="BF86" s="78">
        <v>0</v>
      </c>
      <c r="BG86" s="348">
        <f>SUM(AX86:BF86)</f>
        <v>7332098.6532080015</v>
      </c>
      <c r="BH86" s="188">
        <f>INT(AU86-BG86)</f>
        <v>73127682</v>
      </c>
      <c r="BJ86" s="50">
        <v>12880</v>
      </c>
      <c r="BK86" s="50" t="s">
        <v>3421</v>
      </c>
      <c r="BM86" s="50">
        <f t="shared" si="3"/>
        <v>0</v>
      </c>
    </row>
    <row r="87" spans="1:65" s="50" customFormat="1" ht="24" customHeight="1" x14ac:dyDescent="0.2">
      <c r="A87" s="182">
        <f t="shared" si="2"/>
        <v>2655495</v>
      </c>
      <c r="B87" s="298">
        <v>519</v>
      </c>
      <c r="C87" s="266">
        <v>304</v>
      </c>
      <c r="D87" s="299">
        <v>12881</v>
      </c>
      <c r="E87" s="242" t="s">
        <v>135</v>
      </c>
      <c r="F87" s="243" t="s">
        <v>367</v>
      </c>
      <c r="G87" s="287" t="s">
        <v>137</v>
      </c>
      <c r="H87" s="274" t="s">
        <v>353</v>
      </c>
      <c r="I87" s="294" t="s">
        <v>2951</v>
      </c>
      <c r="J87" s="65">
        <v>2669225977</v>
      </c>
      <c r="K87" s="65" t="s">
        <v>368</v>
      </c>
      <c r="L87" s="65" t="s">
        <v>353</v>
      </c>
      <c r="M87" s="292" t="s">
        <v>137</v>
      </c>
      <c r="N87" s="244" t="s">
        <v>2410</v>
      </c>
      <c r="O87" s="65"/>
      <c r="P87" s="90"/>
      <c r="Q87" s="244">
        <v>30</v>
      </c>
      <c r="R87" s="246">
        <v>120</v>
      </c>
      <c r="S87" s="246">
        <v>110</v>
      </c>
      <c r="T87" s="246">
        <v>29.33</v>
      </c>
      <c r="U87" s="90">
        <v>0</v>
      </c>
      <c r="V87" s="262">
        <v>15</v>
      </c>
      <c r="W87" s="99">
        <v>0</v>
      </c>
      <c r="X87" s="84">
        <v>0</v>
      </c>
      <c r="Y87" s="99">
        <v>1</v>
      </c>
      <c r="Z87" s="65">
        <v>0</v>
      </c>
      <c r="AA87" s="319">
        <v>885165</v>
      </c>
      <c r="AB87" s="319">
        <v>46667</v>
      </c>
      <c r="AC87" s="320">
        <f>AA87+AB87</f>
        <v>931832</v>
      </c>
      <c r="AD87" s="75">
        <v>4500000</v>
      </c>
      <c r="AE87" s="75">
        <v>6000000</v>
      </c>
      <c r="AF87" s="338">
        <f>(AC87*30)/220*1.4</f>
        <v>177895.19999999998</v>
      </c>
      <c r="AG87" s="113">
        <f>AA87*Q87</f>
        <v>26554950</v>
      </c>
      <c r="AH87" s="75">
        <f>AB87*Q87</f>
        <v>1400010</v>
      </c>
      <c r="AI87" s="75">
        <f>AF87*R87</f>
        <v>21347423.999999996</v>
      </c>
      <c r="AJ87" s="75">
        <f>IF(Q87=31,A87*Z87,(Q87/30)*A87*Z87)</f>
        <v>0</v>
      </c>
      <c r="AK87" s="75">
        <f>IF(Q87=31,AD87,(Q87/30)*AD87)</f>
        <v>4500000</v>
      </c>
      <c r="AL87" s="75">
        <f>IF(Q87=31,AE87,(Q87/30)*AE87)</f>
        <v>6000000</v>
      </c>
      <c r="AM87" s="75">
        <f>(AC87*30/220)*35%*S87</f>
        <v>4892117.9999999991</v>
      </c>
      <c r="AN87" s="75">
        <f>AC87*30/220*1.4*T87</f>
        <v>5217666.2159999991</v>
      </c>
      <c r="AO87" s="75">
        <f>AC87*U87</f>
        <v>0</v>
      </c>
      <c r="AP87" s="75">
        <f>200000*V87</f>
        <v>3000000</v>
      </c>
      <c r="AQ87" s="75">
        <v>0</v>
      </c>
      <c r="AR87" s="75">
        <v>0</v>
      </c>
      <c r="AS87" s="75">
        <v>0</v>
      </c>
      <c r="AT87" s="80">
        <v>0</v>
      </c>
      <c r="AU87" s="82">
        <f>SUM(AG87:AT87)</f>
        <v>72912168.216000006</v>
      </c>
      <c r="AV87" s="113">
        <f>AU87-(AX87+AP87+AO87+AL87+AK87+AJ87+AT87)</f>
        <v>54308316.440880008</v>
      </c>
      <c r="AW87" s="75">
        <f>AG87+AH87+AK87+AL87+AI87+AN87+AM87+AP87</f>
        <v>72912168.215999991</v>
      </c>
      <c r="AX87" s="75">
        <f>AW87*7%</f>
        <v>5103851.7751199994</v>
      </c>
      <c r="AY87" s="76">
        <f>IF(AV87&lt;=40000000,0,IF(AND(AV87&gt;40000000,AV87&lt;=80000000),(AV87-40000000)*10%,IF(AND(AV87&gt;80000000,AV87&lt;=120000000),4000000+(AV87-80000000)*15%,IF(AND(AV87&gt;120000000,AV87&lt;=180000000),10000000+(AV87-120000000)*20%,IF(AND(AV87&gt;180000000,AV87&lt;=240000000),22000000+(AV87-180000000)*25%,IF(AND(AV87&gt;240000000,AV87&lt;=320000000),37000000+(AV87-240000000)*30%,61000000+(AV87-320000000)*35%))))))</f>
        <v>1430831.644088001</v>
      </c>
      <c r="AZ87" s="75">
        <v>0</v>
      </c>
      <c r="BA87" s="75">
        <v>0</v>
      </c>
      <c r="BB87" s="75">
        <v>0</v>
      </c>
      <c r="BC87" s="80">
        <v>0</v>
      </c>
      <c r="BD87" s="80">
        <v>0</v>
      </c>
      <c r="BE87" s="80">
        <v>0</v>
      </c>
      <c r="BF87" s="78">
        <v>0</v>
      </c>
      <c r="BG87" s="348">
        <f>SUM(AX87:BF87)</f>
        <v>6534683.4192080004</v>
      </c>
      <c r="BH87" s="188">
        <f>INT(AU87-BG87)</f>
        <v>66377484</v>
      </c>
      <c r="BJ87" s="50">
        <v>12881</v>
      </c>
      <c r="BK87" s="50" t="s">
        <v>3422</v>
      </c>
      <c r="BM87" s="50">
        <f t="shared" si="3"/>
        <v>0</v>
      </c>
    </row>
    <row r="88" spans="1:65" s="50" customFormat="1" ht="24" customHeight="1" x14ac:dyDescent="0.2">
      <c r="A88" s="182">
        <f t="shared" si="2"/>
        <v>2655495</v>
      </c>
      <c r="B88" s="298">
        <v>520</v>
      </c>
      <c r="C88" s="266">
        <v>305</v>
      </c>
      <c r="D88" s="299">
        <v>12882</v>
      </c>
      <c r="E88" s="242" t="s">
        <v>158</v>
      </c>
      <c r="F88" s="243" t="s">
        <v>369</v>
      </c>
      <c r="G88" s="287" t="s">
        <v>137</v>
      </c>
      <c r="H88" s="274" t="s">
        <v>353</v>
      </c>
      <c r="I88" s="353" t="s">
        <v>2952</v>
      </c>
      <c r="J88" s="65">
        <v>5709707961</v>
      </c>
      <c r="K88" s="68" t="s">
        <v>370</v>
      </c>
      <c r="L88" s="68" t="s">
        <v>353</v>
      </c>
      <c r="M88" s="292" t="s">
        <v>137</v>
      </c>
      <c r="N88" s="244" t="s">
        <v>2410</v>
      </c>
      <c r="O88" s="68"/>
      <c r="P88" s="91"/>
      <c r="Q88" s="244">
        <v>30</v>
      </c>
      <c r="R88" s="246">
        <v>120</v>
      </c>
      <c r="S88" s="246">
        <v>110</v>
      </c>
      <c r="T88" s="246">
        <v>29.33</v>
      </c>
      <c r="U88" s="90">
        <v>0</v>
      </c>
      <c r="V88" s="262">
        <v>15</v>
      </c>
      <c r="W88" s="99">
        <v>0</v>
      </c>
      <c r="X88" s="84">
        <v>0</v>
      </c>
      <c r="Y88" s="99">
        <v>2</v>
      </c>
      <c r="Z88" s="65">
        <v>2</v>
      </c>
      <c r="AA88" s="319">
        <v>885165</v>
      </c>
      <c r="AB88" s="319">
        <v>46667</v>
      </c>
      <c r="AC88" s="320">
        <f>AA88+AB88</f>
        <v>931832</v>
      </c>
      <c r="AD88" s="75">
        <v>4500000</v>
      </c>
      <c r="AE88" s="75">
        <v>6000000</v>
      </c>
      <c r="AF88" s="338">
        <f>(AC88*30)/220*1.4</f>
        <v>177895.19999999998</v>
      </c>
      <c r="AG88" s="113">
        <f>AA88*Q88</f>
        <v>26554950</v>
      </c>
      <c r="AH88" s="75">
        <f>AB88*Q88</f>
        <v>1400010</v>
      </c>
      <c r="AI88" s="75">
        <f>AF88*R88</f>
        <v>21347423.999999996</v>
      </c>
      <c r="AJ88" s="75">
        <f>IF(Q88=31,A88*Z88,(Q88/30)*A88*Z88)</f>
        <v>5310990</v>
      </c>
      <c r="AK88" s="75">
        <f>IF(Q88=31,AD88,(Q88/30)*AD88)</f>
        <v>4500000</v>
      </c>
      <c r="AL88" s="75">
        <f>IF(Q88=31,AE88,(Q88/30)*AE88)</f>
        <v>6000000</v>
      </c>
      <c r="AM88" s="75">
        <f>(AC88*30/220)*35%*S88</f>
        <v>4892117.9999999991</v>
      </c>
      <c r="AN88" s="75">
        <f>AC88*30/220*1.4*T88</f>
        <v>5217666.2159999991</v>
      </c>
      <c r="AO88" s="75">
        <f>AC88*U88</f>
        <v>0</v>
      </c>
      <c r="AP88" s="75">
        <f>200000*V88</f>
        <v>3000000</v>
      </c>
      <c r="AQ88" s="75">
        <v>0</v>
      </c>
      <c r="AR88" s="75">
        <v>0</v>
      </c>
      <c r="AS88" s="75">
        <v>0</v>
      </c>
      <c r="AT88" s="80">
        <v>0</v>
      </c>
      <c r="AU88" s="82">
        <f>SUM(AG88:AT88)</f>
        <v>78223158.216000006</v>
      </c>
      <c r="AV88" s="113">
        <f>AU88-(AX88+AP88+AO88+AL88+AK88+AJ88+AT88)</f>
        <v>54308316.440880008</v>
      </c>
      <c r="AW88" s="75">
        <f>AG88+AH88+AK88+AL88+AI88+AN88+AM88+AP88</f>
        <v>72912168.215999991</v>
      </c>
      <c r="AX88" s="75">
        <f>AW88*7%</f>
        <v>5103851.7751199994</v>
      </c>
      <c r="AY88" s="76">
        <f>IF(AV88&lt;=40000000,0,IF(AND(AV88&gt;40000000,AV88&lt;=80000000),(AV88-40000000)*10%,IF(AND(AV88&gt;80000000,AV88&lt;=120000000),4000000+(AV88-80000000)*15%,IF(AND(AV88&gt;120000000,AV88&lt;=180000000),10000000+(AV88-120000000)*20%,IF(AND(AV88&gt;180000000,AV88&lt;=240000000),22000000+(AV88-180000000)*25%,IF(AND(AV88&gt;240000000,AV88&lt;=320000000),37000000+(AV88-240000000)*30%,61000000+(AV88-320000000)*35%))))))</f>
        <v>1430831.644088001</v>
      </c>
      <c r="AZ88" s="75">
        <v>0</v>
      </c>
      <c r="BA88" s="75">
        <v>0</v>
      </c>
      <c r="BB88" s="75">
        <v>0</v>
      </c>
      <c r="BC88" s="80">
        <v>0</v>
      </c>
      <c r="BD88" s="80">
        <v>0</v>
      </c>
      <c r="BE88" s="80">
        <v>0</v>
      </c>
      <c r="BF88" s="78">
        <v>0</v>
      </c>
      <c r="BG88" s="348">
        <f>SUM(AX88:BF88)</f>
        <v>6534683.4192080004</v>
      </c>
      <c r="BH88" s="188">
        <f>INT(AU88-BG88)</f>
        <v>71688474</v>
      </c>
      <c r="BJ88" s="50">
        <v>12882</v>
      </c>
      <c r="BK88" s="50" t="s">
        <v>3423</v>
      </c>
      <c r="BM88" s="50">
        <f t="shared" si="3"/>
        <v>0</v>
      </c>
    </row>
    <row r="89" spans="1:65" s="50" customFormat="1" ht="24" customHeight="1" x14ac:dyDescent="0.2">
      <c r="A89" s="182">
        <f t="shared" si="2"/>
        <v>2655495</v>
      </c>
      <c r="B89" s="298">
        <v>521</v>
      </c>
      <c r="C89" s="266">
        <v>306</v>
      </c>
      <c r="D89" s="299">
        <v>12883</v>
      </c>
      <c r="E89" s="242" t="s">
        <v>371</v>
      </c>
      <c r="F89" s="243" t="s">
        <v>372</v>
      </c>
      <c r="G89" s="287" t="s">
        <v>137</v>
      </c>
      <c r="H89" s="274" t="s">
        <v>353</v>
      </c>
      <c r="I89" s="353" t="s">
        <v>2953</v>
      </c>
      <c r="J89" s="68">
        <v>5709943428</v>
      </c>
      <c r="K89" s="68" t="s">
        <v>373</v>
      </c>
      <c r="L89" s="68" t="s">
        <v>353</v>
      </c>
      <c r="M89" s="292" t="s">
        <v>137</v>
      </c>
      <c r="N89" s="244" t="s">
        <v>2410</v>
      </c>
      <c r="O89" s="68"/>
      <c r="P89" s="91"/>
      <c r="Q89" s="244">
        <v>30</v>
      </c>
      <c r="R89" s="246">
        <v>120</v>
      </c>
      <c r="S89" s="246">
        <v>110</v>
      </c>
      <c r="T89" s="246">
        <v>29.33</v>
      </c>
      <c r="U89" s="90">
        <v>0</v>
      </c>
      <c r="V89" s="262">
        <v>15</v>
      </c>
      <c r="W89" s="99">
        <v>0</v>
      </c>
      <c r="X89" s="84">
        <v>0</v>
      </c>
      <c r="Y89" s="99">
        <v>2</v>
      </c>
      <c r="Z89" s="65">
        <v>2</v>
      </c>
      <c r="AA89" s="319">
        <v>885165</v>
      </c>
      <c r="AB89" s="319">
        <v>46667</v>
      </c>
      <c r="AC89" s="320">
        <f>AA89+AB89</f>
        <v>931832</v>
      </c>
      <c r="AD89" s="75">
        <v>4500000</v>
      </c>
      <c r="AE89" s="75">
        <v>6000000</v>
      </c>
      <c r="AF89" s="338">
        <f>(AC89*30)/220*1.4</f>
        <v>177895.19999999998</v>
      </c>
      <c r="AG89" s="113">
        <f>AA89*Q89</f>
        <v>26554950</v>
      </c>
      <c r="AH89" s="75">
        <f>AB89*Q89</f>
        <v>1400010</v>
      </c>
      <c r="AI89" s="75">
        <f>AF89*R89</f>
        <v>21347423.999999996</v>
      </c>
      <c r="AJ89" s="75">
        <f>IF(Q89=31,A89*Z89,(Q89/30)*A89*Z89)</f>
        <v>5310990</v>
      </c>
      <c r="AK89" s="75">
        <f>IF(Q89=31,AD89,(Q89/30)*AD89)</f>
        <v>4500000</v>
      </c>
      <c r="AL89" s="75">
        <f>IF(Q89=31,AE89,(Q89/30)*AE89)</f>
        <v>6000000</v>
      </c>
      <c r="AM89" s="75">
        <f>(AC89*30/220)*35%*S89</f>
        <v>4892117.9999999991</v>
      </c>
      <c r="AN89" s="75">
        <f>AC89*30/220*1.4*T89</f>
        <v>5217666.2159999991</v>
      </c>
      <c r="AO89" s="75">
        <f>AC89*U89</f>
        <v>0</v>
      </c>
      <c r="AP89" s="75">
        <f>200000*V89</f>
        <v>3000000</v>
      </c>
      <c r="AQ89" s="75">
        <v>0</v>
      </c>
      <c r="AR89" s="75">
        <v>0</v>
      </c>
      <c r="AS89" s="75">
        <v>0</v>
      </c>
      <c r="AT89" s="80">
        <v>0</v>
      </c>
      <c r="AU89" s="82">
        <f>SUM(AG89:AT89)</f>
        <v>78223158.216000006</v>
      </c>
      <c r="AV89" s="113">
        <f>AU89-(AX89+AP89+AO89+AL89+AK89+AJ89+AT89)</f>
        <v>54308316.440880008</v>
      </c>
      <c r="AW89" s="75">
        <f>AG89+AH89+AK89+AL89+AI89+AN89+AM89+AP89</f>
        <v>72912168.215999991</v>
      </c>
      <c r="AX89" s="75">
        <f>AW89*7%</f>
        <v>5103851.7751199994</v>
      </c>
      <c r="AY89" s="76">
        <f>IF(AV89&lt;=40000000,0,IF(AND(AV89&gt;40000000,AV89&lt;=80000000),(AV89-40000000)*10%,IF(AND(AV89&gt;80000000,AV89&lt;=120000000),4000000+(AV89-80000000)*15%,IF(AND(AV89&gt;120000000,AV89&lt;=180000000),10000000+(AV89-120000000)*20%,IF(AND(AV89&gt;180000000,AV89&lt;=240000000),22000000+(AV89-180000000)*25%,IF(AND(AV89&gt;240000000,AV89&lt;=320000000),37000000+(AV89-240000000)*30%,61000000+(AV89-320000000)*35%))))))</f>
        <v>1430831.644088001</v>
      </c>
      <c r="AZ89" s="75">
        <v>0</v>
      </c>
      <c r="BA89" s="75">
        <v>0</v>
      </c>
      <c r="BB89" s="75">
        <v>0</v>
      </c>
      <c r="BC89" s="80">
        <v>0</v>
      </c>
      <c r="BD89" s="80">
        <v>0</v>
      </c>
      <c r="BE89" s="80">
        <v>0</v>
      </c>
      <c r="BF89" s="78">
        <v>0</v>
      </c>
      <c r="BG89" s="348">
        <f>SUM(AX89:BF89)</f>
        <v>6534683.4192080004</v>
      </c>
      <c r="BH89" s="188">
        <f>INT(AU89-BG89)</f>
        <v>71688474</v>
      </c>
      <c r="BJ89" s="50">
        <v>12883</v>
      </c>
      <c r="BK89" s="50" t="s">
        <v>3424</v>
      </c>
      <c r="BM89" s="50">
        <f t="shared" si="3"/>
        <v>0</v>
      </c>
    </row>
    <row r="90" spans="1:65" s="50" customFormat="1" ht="24" customHeight="1" x14ac:dyDescent="0.2">
      <c r="A90" s="182">
        <f t="shared" si="2"/>
        <v>2655495</v>
      </c>
      <c r="B90" s="298">
        <v>522</v>
      </c>
      <c r="C90" s="266">
        <v>307</v>
      </c>
      <c r="D90" s="299">
        <v>12884</v>
      </c>
      <c r="E90" s="242" t="s">
        <v>374</v>
      </c>
      <c r="F90" s="243" t="s">
        <v>375</v>
      </c>
      <c r="G90" s="287" t="s">
        <v>137</v>
      </c>
      <c r="H90" s="274" t="s">
        <v>353</v>
      </c>
      <c r="I90" s="294" t="s">
        <v>2954</v>
      </c>
      <c r="J90" s="65" t="s">
        <v>376</v>
      </c>
      <c r="K90" s="65" t="s">
        <v>377</v>
      </c>
      <c r="L90" s="65" t="s">
        <v>353</v>
      </c>
      <c r="M90" s="292" t="s">
        <v>137</v>
      </c>
      <c r="N90" s="99"/>
      <c r="O90" s="65"/>
      <c r="P90" s="245" t="s">
        <v>2410</v>
      </c>
      <c r="Q90" s="244">
        <v>30</v>
      </c>
      <c r="R90" s="246">
        <v>120</v>
      </c>
      <c r="S90" s="246">
        <v>220</v>
      </c>
      <c r="T90" s="246">
        <v>29.33</v>
      </c>
      <c r="U90" s="90">
        <v>0</v>
      </c>
      <c r="V90" s="262">
        <v>15</v>
      </c>
      <c r="W90" s="99">
        <v>0</v>
      </c>
      <c r="X90" s="84">
        <v>0</v>
      </c>
      <c r="Y90" s="99">
        <v>1</v>
      </c>
      <c r="Z90" s="65">
        <v>0</v>
      </c>
      <c r="AA90" s="319">
        <v>885165</v>
      </c>
      <c r="AB90" s="319">
        <v>46667</v>
      </c>
      <c r="AC90" s="320">
        <f>AA90+AB90</f>
        <v>931832</v>
      </c>
      <c r="AD90" s="75">
        <v>4500000</v>
      </c>
      <c r="AE90" s="75">
        <v>6000000</v>
      </c>
      <c r="AF90" s="338">
        <f>(AC90*30)/220*1.4</f>
        <v>177895.19999999998</v>
      </c>
      <c r="AG90" s="113">
        <f>AA90*Q90</f>
        <v>26554950</v>
      </c>
      <c r="AH90" s="75">
        <f>AB90*Q90</f>
        <v>1400010</v>
      </c>
      <c r="AI90" s="75">
        <f>AF90*R90</f>
        <v>21347423.999999996</v>
      </c>
      <c r="AJ90" s="75">
        <f>IF(Q90=31,A90*Z90,(Q90/30)*A90*Z90)</f>
        <v>0</v>
      </c>
      <c r="AK90" s="75">
        <f>IF(Q90=31,AD90,(Q90/30)*AD90)</f>
        <v>4500000</v>
      </c>
      <c r="AL90" s="75">
        <f>IF(Q90=31,AE90,(Q90/30)*AE90)</f>
        <v>6000000</v>
      </c>
      <c r="AM90" s="75">
        <f>(AC90*30/220)*35%*S90</f>
        <v>9784235.9999999981</v>
      </c>
      <c r="AN90" s="75">
        <f>AC90*30/220*1.4*T90</f>
        <v>5217666.2159999991</v>
      </c>
      <c r="AO90" s="75">
        <f>AC90*U90</f>
        <v>0</v>
      </c>
      <c r="AP90" s="75">
        <f>200000*V90</f>
        <v>3000000</v>
      </c>
      <c r="AQ90" s="75">
        <v>0</v>
      </c>
      <c r="AR90" s="75">
        <v>0</v>
      </c>
      <c r="AS90" s="75">
        <v>0</v>
      </c>
      <c r="AT90" s="80">
        <v>0</v>
      </c>
      <c r="AU90" s="82">
        <f>SUM(AG90:AT90)</f>
        <v>77804286.216000006</v>
      </c>
      <c r="AV90" s="113">
        <f>AU90-(AX90+AP90+AO90+AL90+AK90+AJ90+AT90)</f>
        <v>58857986.18088001</v>
      </c>
      <c r="AW90" s="75">
        <f>AG90+AH90+AK90+AL90+AI90+AN90+AM90+AP90</f>
        <v>77804286.215999991</v>
      </c>
      <c r="AX90" s="75">
        <f>AW90*7%</f>
        <v>5446300.0351200001</v>
      </c>
      <c r="AY90" s="76">
        <f>IF(AV90&lt;=40000000,0,IF(AND(AV90&gt;40000000,AV90&lt;=80000000),(AV90-40000000)*10%,IF(AND(AV90&gt;80000000,AV90&lt;=120000000),4000000+(AV90-80000000)*15%,IF(AND(AV90&gt;120000000,AV90&lt;=180000000),10000000+(AV90-120000000)*20%,IF(AND(AV90&gt;180000000,AV90&lt;=240000000),22000000+(AV90-180000000)*25%,IF(AND(AV90&gt;240000000,AV90&lt;=320000000),37000000+(AV90-240000000)*30%,61000000+(AV90-320000000)*35%))))))</f>
        <v>1885798.6180880012</v>
      </c>
      <c r="AZ90" s="75">
        <v>0</v>
      </c>
      <c r="BA90" s="75">
        <v>0</v>
      </c>
      <c r="BB90" s="75">
        <v>0</v>
      </c>
      <c r="BC90" s="80">
        <v>0</v>
      </c>
      <c r="BD90" s="80">
        <v>0</v>
      </c>
      <c r="BE90" s="80">
        <v>0</v>
      </c>
      <c r="BF90" s="78">
        <v>0</v>
      </c>
      <c r="BG90" s="348">
        <f>SUM(AX90:BF90)</f>
        <v>7332098.6532080015</v>
      </c>
      <c r="BH90" s="188">
        <f>INT(AU90-BG90)</f>
        <v>70472187</v>
      </c>
      <c r="BJ90" s="50">
        <v>12884</v>
      </c>
      <c r="BK90" s="50" t="s">
        <v>3425</v>
      </c>
      <c r="BM90" s="50">
        <f t="shared" si="3"/>
        <v>0</v>
      </c>
    </row>
    <row r="91" spans="1:65" s="50" customFormat="1" ht="24" customHeight="1" x14ac:dyDescent="0.2">
      <c r="A91" s="182">
        <f t="shared" si="2"/>
        <v>2655495</v>
      </c>
      <c r="B91" s="298">
        <v>527</v>
      </c>
      <c r="C91" s="266">
        <v>311</v>
      </c>
      <c r="D91" s="299">
        <v>12885</v>
      </c>
      <c r="E91" s="242" t="s">
        <v>378</v>
      </c>
      <c r="F91" s="243" t="s">
        <v>379</v>
      </c>
      <c r="G91" s="287" t="s">
        <v>137</v>
      </c>
      <c r="H91" s="274" t="s">
        <v>353</v>
      </c>
      <c r="I91" s="294" t="s">
        <v>2959</v>
      </c>
      <c r="J91" s="65">
        <v>2670163718</v>
      </c>
      <c r="K91" s="65" t="s">
        <v>380</v>
      </c>
      <c r="L91" s="65" t="s">
        <v>353</v>
      </c>
      <c r="M91" s="292" t="s">
        <v>137</v>
      </c>
      <c r="N91" s="99"/>
      <c r="O91" s="65"/>
      <c r="P91" s="245" t="s">
        <v>2410</v>
      </c>
      <c r="Q91" s="244">
        <v>30</v>
      </c>
      <c r="R91" s="246">
        <v>120</v>
      </c>
      <c r="S91" s="246">
        <v>220</v>
      </c>
      <c r="T91" s="246">
        <v>29.33</v>
      </c>
      <c r="U91" s="90">
        <v>0</v>
      </c>
      <c r="V91" s="262">
        <v>15</v>
      </c>
      <c r="W91" s="99">
        <v>0</v>
      </c>
      <c r="X91" s="84">
        <v>0</v>
      </c>
      <c r="Y91" s="99">
        <v>0</v>
      </c>
      <c r="Z91" s="65">
        <v>0</v>
      </c>
      <c r="AA91" s="319">
        <v>885165</v>
      </c>
      <c r="AB91" s="319">
        <v>46667</v>
      </c>
      <c r="AC91" s="320">
        <f>AA91+AB91</f>
        <v>931832</v>
      </c>
      <c r="AD91" s="75">
        <v>4500000</v>
      </c>
      <c r="AE91" s="75">
        <v>6000000</v>
      </c>
      <c r="AF91" s="338">
        <f>(AC91*30)/220*1.4</f>
        <v>177895.19999999998</v>
      </c>
      <c r="AG91" s="113">
        <f>AA91*Q91</f>
        <v>26554950</v>
      </c>
      <c r="AH91" s="75">
        <f>AB91*Q91</f>
        <v>1400010</v>
      </c>
      <c r="AI91" s="75">
        <f>AF91*R91</f>
        <v>21347423.999999996</v>
      </c>
      <c r="AJ91" s="75">
        <f>IF(Q91=31,A91*Z91,(Q91/30)*A91*Z91)</f>
        <v>0</v>
      </c>
      <c r="AK91" s="75">
        <f>IF(Q91=31,AD91,(Q91/30)*AD91)</f>
        <v>4500000</v>
      </c>
      <c r="AL91" s="75">
        <f>IF(Q91=31,AE91,(Q91/30)*AE91)</f>
        <v>6000000</v>
      </c>
      <c r="AM91" s="75">
        <f>(AC91*30/220)*35%*S91</f>
        <v>9784235.9999999981</v>
      </c>
      <c r="AN91" s="75">
        <f>AC91*30/220*1.4*T91</f>
        <v>5217666.2159999991</v>
      </c>
      <c r="AO91" s="75">
        <f>AC91*U91</f>
        <v>0</v>
      </c>
      <c r="AP91" s="75">
        <f>200000*V91</f>
        <v>3000000</v>
      </c>
      <c r="AQ91" s="75">
        <v>0</v>
      </c>
      <c r="AR91" s="75">
        <v>0</v>
      </c>
      <c r="AS91" s="75">
        <v>0</v>
      </c>
      <c r="AT91" s="80">
        <v>0</v>
      </c>
      <c r="AU91" s="82">
        <f>SUM(AG91:AT91)</f>
        <v>77804286.216000006</v>
      </c>
      <c r="AV91" s="113">
        <f>AU91-(AX91+AP91+AO91+AL91+AK91+AJ91+AT91)</f>
        <v>58857986.18088001</v>
      </c>
      <c r="AW91" s="75">
        <f>AG91+AH91+AK91+AL91+AI91+AN91+AM91+AP91</f>
        <v>77804286.215999991</v>
      </c>
      <c r="AX91" s="75">
        <f>AW91*7%</f>
        <v>5446300.0351200001</v>
      </c>
      <c r="AY91" s="76">
        <f>IF(AV91&lt;=40000000,0,IF(AND(AV91&gt;40000000,AV91&lt;=80000000),(AV91-40000000)*10%,IF(AND(AV91&gt;80000000,AV91&lt;=120000000),4000000+(AV91-80000000)*15%,IF(AND(AV91&gt;120000000,AV91&lt;=180000000),10000000+(AV91-120000000)*20%,IF(AND(AV91&gt;180000000,AV91&lt;=240000000),22000000+(AV91-180000000)*25%,IF(AND(AV91&gt;240000000,AV91&lt;=320000000),37000000+(AV91-240000000)*30%,61000000+(AV91-320000000)*35%))))))</f>
        <v>1885798.6180880012</v>
      </c>
      <c r="AZ91" s="75">
        <v>0</v>
      </c>
      <c r="BA91" s="75">
        <v>0</v>
      </c>
      <c r="BB91" s="75">
        <v>0</v>
      </c>
      <c r="BC91" s="80">
        <v>0</v>
      </c>
      <c r="BD91" s="80">
        <v>0</v>
      </c>
      <c r="BE91" s="80">
        <v>0</v>
      </c>
      <c r="BF91" s="78">
        <v>0</v>
      </c>
      <c r="BG91" s="348">
        <f>SUM(AX91:BF91)</f>
        <v>7332098.6532080015</v>
      </c>
      <c r="BH91" s="188">
        <f>INT(AU91-BG91)</f>
        <v>70472187</v>
      </c>
      <c r="BJ91" s="50">
        <v>12885</v>
      </c>
      <c r="BK91" s="50" t="s">
        <v>3426</v>
      </c>
      <c r="BM91" s="50">
        <f t="shared" si="3"/>
        <v>0</v>
      </c>
    </row>
    <row r="92" spans="1:65" s="50" customFormat="1" ht="24" customHeight="1" x14ac:dyDescent="0.2">
      <c r="A92" s="182">
        <f t="shared" si="2"/>
        <v>2655495</v>
      </c>
      <c r="B92" s="298">
        <v>523</v>
      </c>
      <c r="C92" s="266">
        <v>308</v>
      </c>
      <c r="D92" s="299">
        <v>12886</v>
      </c>
      <c r="E92" s="242" t="s">
        <v>115</v>
      </c>
      <c r="F92" s="243" t="s">
        <v>381</v>
      </c>
      <c r="G92" s="287" t="s">
        <v>137</v>
      </c>
      <c r="H92" s="274" t="s">
        <v>353</v>
      </c>
      <c r="I92" s="294" t="s">
        <v>2955</v>
      </c>
      <c r="J92" s="65">
        <v>5189973001</v>
      </c>
      <c r="K92" s="65" t="s">
        <v>382</v>
      </c>
      <c r="L92" s="65" t="s">
        <v>353</v>
      </c>
      <c r="M92" s="292" t="s">
        <v>137</v>
      </c>
      <c r="N92" s="244" t="s">
        <v>2410</v>
      </c>
      <c r="O92" s="65"/>
      <c r="P92" s="90"/>
      <c r="Q92" s="244">
        <v>30</v>
      </c>
      <c r="R92" s="246">
        <v>120</v>
      </c>
      <c r="S92" s="246">
        <v>110</v>
      </c>
      <c r="T92" s="246">
        <v>29.33</v>
      </c>
      <c r="U92" s="90">
        <v>0</v>
      </c>
      <c r="V92" s="262">
        <v>15</v>
      </c>
      <c r="W92" s="99">
        <v>0</v>
      </c>
      <c r="X92" s="84">
        <v>0</v>
      </c>
      <c r="Y92" s="99">
        <v>0</v>
      </c>
      <c r="Z92" s="65">
        <v>0</v>
      </c>
      <c r="AA92" s="319">
        <v>885165</v>
      </c>
      <c r="AB92" s="319">
        <v>46667</v>
      </c>
      <c r="AC92" s="320">
        <f>AA92+AB92</f>
        <v>931832</v>
      </c>
      <c r="AD92" s="75">
        <v>4500000</v>
      </c>
      <c r="AE92" s="75">
        <v>6000000</v>
      </c>
      <c r="AF92" s="338">
        <f>(AC92*30)/220*1.4</f>
        <v>177895.19999999998</v>
      </c>
      <c r="AG92" s="113">
        <f>AA92*Q92</f>
        <v>26554950</v>
      </c>
      <c r="AH92" s="75">
        <f>AB92*Q92</f>
        <v>1400010</v>
      </c>
      <c r="AI92" s="75">
        <f>AF92*R92</f>
        <v>21347423.999999996</v>
      </c>
      <c r="AJ92" s="75">
        <f>IF(Q92=31,A92*Z92,(Q92/30)*A92*Z92)</f>
        <v>0</v>
      </c>
      <c r="AK92" s="75">
        <f>IF(Q92=31,AD92,(Q92/30)*AD92)</f>
        <v>4500000</v>
      </c>
      <c r="AL92" s="75">
        <f>IF(Q92=31,AE92,(Q92/30)*AE92)</f>
        <v>6000000</v>
      </c>
      <c r="AM92" s="75">
        <f>(AC92*30/220)*35%*S92</f>
        <v>4892117.9999999991</v>
      </c>
      <c r="AN92" s="75">
        <f>AC92*30/220*1.4*T92</f>
        <v>5217666.2159999991</v>
      </c>
      <c r="AO92" s="75">
        <f>AC92*U92</f>
        <v>0</v>
      </c>
      <c r="AP92" s="75">
        <f>200000*V92</f>
        <v>3000000</v>
      </c>
      <c r="AQ92" s="75">
        <v>0</v>
      </c>
      <c r="AR92" s="75">
        <v>0</v>
      </c>
      <c r="AS92" s="75">
        <v>0</v>
      </c>
      <c r="AT92" s="80">
        <v>0</v>
      </c>
      <c r="AU92" s="82">
        <f>SUM(AG92:AT92)</f>
        <v>72912168.216000006</v>
      </c>
      <c r="AV92" s="113">
        <f>AU92-(AX92+AP92+AO92+AL92+AK92+AJ92+AT92)</f>
        <v>54308316.440880008</v>
      </c>
      <c r="AW92" s="75">
        <f>AG92+AH92+AK92+AL92+AI92+AN92+AM92+AP92</f>
        <v>72912168.215999991</v>
      </c>
      <c r="AX92" s="75">
        <f>AW92*7%</f>
        <v>5103851.7751199994</v>
      </c>
      <c r="AY92" s="76">
        <f>IF(AV92&lt;=40000000,0,IF(AND(AV92&gt;40000000,AV92&lt;=80000000),(AV92-40000000)*10%,IF(AND(AV92&gt;80000000,AV92&lt;=120000000),4000000+(AV92-80000000)*15%,IF(AND(AV92&gt;120000000,AV92&lt;=180000000),10000000+(AV92-120000000)*20%,IF(AND(AV92&gt;180000000,AV92&lt;=240000000),22000000+(AV92-180000000)*25%,IF(AND(AV92&gt;240000000,AV92&lt;=320000000),37000000+(AV92-240000000)*30%,61000000+(AV92-320000000)*35%))))))</f>
        <v>1430831.644088001</v>
      </c>
      <c r="AZ92" s="75">
        <v>0</v>
      </c>
      <c r="BA92" s="75">
        <v>0</v>
      </c>
      <c r="BB92" s="75">
        <v>0</v>
      </c>
      <c r="BC92" s="80">
        <v>0</v>
      </c>
      <c r="BD92" s="80">
        <v>0</v>
      </c>
      <c r="BE92" s="80">
        <v>0</v>
      </c>
      <c r="BF92" s="78">
        <v>0</v>
      </c>
      <c r="BG92" s="348">
        <f>SUM(AX92:BF92)</f>
        <v>6534683.4192080004</v>
      </c>
      <c r="BH92" s="188">
        <f>INT(AU92-BG92)</f>
        <v>66377484</v>
      </c>
      <c r="BJ92" s="50">
        <v>12886</v>
      </c>
      <c r="BK92" s="50" t="s">
        <v>3427</v>
      </c>
      <c r="BM92" s="50">
        <f t="shared" si="3"/>
        <v>0</v>
      </c>
    </row>
    <row r="93" spans="1:65" s="50" customFormat="1" ht="24" customHeight="1" x14ac:dyDescent="0.2">
      <c r="A93" s="182">
        <f t="shared" si="2"/>
        <v>2655495</v>
      </c>
      <c r="B93" s="298">
        <v>524</v>
      </c>
      <c r="C93" s="266">
        <v>309</v>
      </c>
      <c r="D93" s="299">
        <v>12887</v>
      </c>
      <c r="E93" s="242" t="s">
        <v>338</v>
      </c>
      <c r="F93" s="243" t="s">
        <v>383</v>
      </c>
      <c r="G93" s="287" t="s">
        <v>137</v>
      </c>
      <c r="H93" s="274" t="s">
        <v>353</v>
      </c>
      <c r="I93" s="294" t="s">
        <v>2956</v>
      </c>
      <c r="J93" s="65">
        <v>5709880639</v>
      </c>
      <c r="K93" s="65" t="s">
        <v>384</v>
      </c>
      <c r="L93" s="65" t="s">
        <v>353</v>
      </c>
      <c r="M93" s="292" t="s">
        <v>137</v>
      </c>
      <c r="N93" s="99"/>
      <c r="O93" s="65"/>
      <c r="P93" s="245" t="s">
        <v>2410</v>
      </c>
      <c r="Q93" s="244">
        <v>30</v>
      </c>
      <c r="R93" s="246">
        <v>120</v>
      </c>
      <c r="S93" s="246">
        <v>220</v>
      </c>
      <c r="T93" s="246">
        <v>29.33</v>
      </c>
      <c r="U93" s="90">
        <v>0</v>
      </c>
      <c r="V93" s="262">
        <v>15</v>
      </c>
      <c r="W93" s="99">
        <v>0</v>
      </c>
      <c r="X93" s="84">
        <v>0</v>
      </c>
      <c r="Y93" s="99">
        <v>3</v>
      </c>
      <c r="Z93" s="65">
        <v>3</v>
      </c>
      <c r="AA93" s="319">
        <v>885165</v>
      </c>
      <c r="AB93" s="319">
        <v>46667</v>
      </c>
      <c r="AC93" s="320">
        <f>AA93+AB93</f>
        <v>931832</v>
      </c>
      <c r="AD93" s="75">
        <v>4500000</v>
      </c>
      <c r="AE93" s="75">
        <v>6000000</v>
      </c>
      <c r="AF93" s="338">
        <f>(AC93*30)/220*1.4</f>
        <v>177895.19999999998</v>
      </c>
      <c r="AG93" s="113">
        <f>AA93*Q93</f>
        <v>26554950</v>
      </c>
      <c r="AH93" s="75">
        <f>AB93*Q93</f>
        <v>1400010</v>
      </c>
      <c r="AI93" s="75">
        <f>AF93*R93</f>
        <v>21347423.999999996</v>
      </c>
      <c r="AJ93" s="75">
        <f>IF(Q93=31,A93*Z93,(Q93/30)*A93*Z93)</f>
        <v>7966485</v>
      </c>
      <c r="AK93" s="75">
        <f>IF(Q93=31,AD93,(Q93/30)*AD93)</f>
        <v>4500000</v>
      </c>
      <c r="AL93" s="75">
        <f>IF(Q93=31,AE93,(Q93/30)*AE93)</f>
        <v>6000000</v>
      </c>
      <c r="AM93" s="75">
        <f>(AC93*30/220)*35%*S93</f>
        <v>9784235.9999999981</v>
      </c>
      <c r="AN93" s="75">
        <f>AC93*30/220*1.4*T93</f>
        <v>5217666.2159999991</v>
      </c>
      <c r="AO93" s="75">
        <f>AC93*U93</f>
        <v>0</v>
      </c>
      <c r="AP93" s="75">
        <f>200000*V93</f>
        <v>3000000</v>
      </c>
      <c r="AQ93" s="75">
        <v>0</v>
      </c>
      <c r="AR93" s="75">
        <v>0</v>
      </c>
      <c r="AS93" s="75">
        <v>0</v>
      </c>
      <c r="AT93" s="80">
        <v>0</v>
      </c>
      <c r="AU93" s="82">
        <f>SUM(AG93:AT93)</f>
        <v>85770771.216000006</v>
      </c>
      <c r="AV93" s="113">
        <f>AU93-(AX93+AP93+AO93+AL93+AK93+AJ93+AT93)</f>
        <v>58857986.18088001</v>
      </c>
      <c r="AW93" s="75">
        <f>AG93+AH93+AK93+AL93+AI93+AN93+AM93+AP93</f>
        <v>77804286.215999991</v>
      </c>
      <c r="AX93" s="75">
        <f>AW93*7%</f>
        <v>5446300.0351200001</v>
      </c>
      <c r="AY93" s="76">
        <f>IF(AV93&lt;=40000000,0,IF(AND(AV93&gt;40000000,AV93&lt;=80000000),(AV93-40000000)*10%,IF(AND(AV93&gt;80000000,AV93&lt;=120000000),4000000+(AV93-80000000)*15%,IF(AND(AV93&gt;120000000,AV93&lt;=180000000),10000000+(AV93-120000000)*20%,IF(AND(AV93&gt;180000000,AV93&lt;=240000000),22000000+(AV93-180000000)*25%,IF(AND(AV93&gt;240000000,AV93&lt;=320000000),37000000+(AV93-240000000)*30%,61000000+(AV93-320000000)*35%))))))</f>
        <v>1885798.6180880012</v>
      </c>
      <c r="AZ93" s="75">
        <v>0</v>
      </c>
      <c r="BA93" s="75">
        <v>0</v>
      </c>
      <c r="BB93" s="75">
        <v>0</v>
      </c>
      <c r="BC93" s="80">
        <v>0</v>
      </c>
      <c r="BD93" s="80">
        <v>0</v>
      </c>
      <c r="BE93" s="80">
        <v>0</v>
      </c>
      <c r="BF93" s="78">
        <v>0</v>
      </c>
      <c r="BG93" s="348">
        <f>SUM(AX93:BF93)</f>
        <v>7332098.6532080015</v>
      </c>
      <c r="BH93" s="188">
        <f>INT(AU93-BG93)</f>
        <v>78438672</v>
      </c>
      <c r="BJ93" s="50">
        <v>12887</v>
      </c>
      <c r="BK93" s="50" t="s">
        <v>3428</v>
      </c>
      <c r="BM93" s="50">
        <f t="shared" si="3"/>
        <v>0</v>
      </c>
    </row>
    <row r="94" spans="1:65" s="50" customFormat="1" ht="24" customHeight="1" x14ac:dyDescent="0.2">
      <c r="A94" s="182">
        <f t="shared" si="2"/>
        <v>2655495</v>
      </c>
      <c r="B94" s="298">
        <v>529</v>
      </c>
      <c r="C94" s="266">
        <v>313</v>
      </c>
      <c r="D94" s="299">
        <v>12888</v>
      </c>
      <c r="E94" s="242" t="s">
        <v>111</v>
      </c>
      <c r="F94" s="243" t="s">
        <v>385</v>
      </c>
      <c r="G94" s="287" t="s">
        <v>137</v>
      </c>
      <c r="H94" s="274" t="s">
        <v>353</v>
      </c>
      <c r="I94" s="294" t="s">
        <v>2961</v>
      </c>
      <c r="J94" s="65">
        <v>2700157583</v>
      </c>
      <c r="K94" s="65" t="s">
        <v>386</v>
      </c>
      <c r="L94" s="65" t="s">
        <v>353</v>
      </c>
      <c r="M94" s="292" t="s">
        <v>137</v>
      </c>
      <c r="N94" s="99"/>
      <c r="O94" s="65"/>
      <c r="P94" s="245" t="s">
        <v>2410</v>
      </c>
      <c r="Q94" s="244">
        <v>30</v>
      </c>
      <c r="R94" s="246">
        <v>120</v>
      </c>
      <c r="S94" s="246">
        <v>220</v>
      </c>
      <c r="T94" s="246">
        <v>29.33</v>
      </c>
      <c r="U94" s="90">
        <v>0</v>
      </c>
      <c r="V94" s="262">
        <v>15</v>
      </c>
      <c r="W94" s="99">
        <v>0</v>
      </c>
      <c r="X94" s="84">
        <v>0</v>
      </c>
      <c r="Y94" s="99">
        <v>0</v>
      </c>
      <c r="Z94" s="65">
        <v>0</v>
      </c>
      <c r="AA94" s="319">
        <v>885165</v>
      </c>
      <c r="AB94" s="319">
        <v>0</v>
      </c>
      <c r="AC94" s="320">
        <f>AA94+AB94</f>
        <v>885165</v>
      </c>
      <c r="AD94" s="75">
        <v>4500000</v>
      </c>
      <c r="AE94" s="75">
        <v>6000000</v>
      </c>
      <c r="AF94" s="338">
        <f>(AC94*30)/220*1.4</f>
        <v>168986.04545454544</v>
      </c>
      <c r="AG94" s="113">
        <f>AA94*Q94</f>
        <v>26554950</v>
      </c>
      <c r="AH94" s="75">
        <f>AB94*Q94</f>
        <v>0</v>
      </c>
      <c r="AI94" s="75">
        <f>AF94*R94</f>
        <v>20278325.454545453</v>
      </c>
      <c r="AJ94" s="75">
        <f>IF(Q94=31,A94*Z94,(Q94/30)*A94*Z94)</f>
        <v>0</v>
      </c>
      <c r="AK94" s="75">
        <f>IF(Q94=31,AD94,(Q94/30)*AD94)</f>
        <v>4500000</v>
      </c>
      <c r="AL94" s="75">
        <f>IF(Q94=31,AE94,(Q94/30)*AE94)</f>
        <v>6000000</v>
      </c>
      <c r="AM94" s="75">
        <f>(AC94*30/220)*35%*S94</f>
        <v>9294232.5</v>
      </c>
      <c r="AN94" s="75">
        <f>AC94*30/220*1.4*T94</f>
        <v>4956360.7131818179</v>
      </c>
      <c r="AO94" s="75">
        <f>AC94*U94</f>
        <v>0</v>
      </c>
      <c r="AP94" s="75">
        <f>200000*V94</f>
        <v>3000000</v>
      </c>
      <c r="AQ94" s="75">
        <v>0</v>
      </c>
      <c r="AR94" s="75">
        <v>0</v>
      </c>
      <c r="AS94" s="75">
        <v>0</v>
      </c>
      <c r="AT94" s="80">
        <v>0</v>
      </c>
      <c r="AU94" s="82">
        <f>SUM(AG94:AT94)</f>
        <v>74583868.667727277</v>
      </c>
      <c r="AV94" s="113">
        <f>AU94-(AX94+AP94+AO94+AL94+AK94+AJ94+AT94)</f>
        <v>55862997.860986367</v>
      </c>
      <c r="AW94" s="75">
        <f>AG94+AH94+AK94+AL94+AI94+AN94+AM94+AP94</f>
        <v>74583868.667727262</v>
      </c>
      <c r="AX94" s="75">
        <f>AW94*7%</f>
        <v>5220870.8067409089</v>
      </c>
      <c r="AY94" s="76">
        <f>IF(AV94&lt;=40000000,0,IF(AND(AV94&gt;40000000,AV94&lt;=80000000),(AV94-40000000)*10%,IF(AND(AV94&gt;80000000,AV94&lt;=120000000),4000000+(AV94-80000000)*15%,IF(AND(AV94&gt;120000000,AV94&lt;=180000000),10000000+(AV94-120000000)*20%,IF(AND(AV94&gt;180000000,AV94&lt;=240000000),22000000+(AV94-180000000)*25%,IF(AND(AV94&gt;240000000,AV94&lt;=320000000),37000000+(AV94-240000000)*30%,61000000+(AV94-320000000)*35%))))))</f>
        <v>1586299.7860986367</v>
      </c>
      <c r="AZ94" s="75">
        <v>0</v>
      </c>
      <c r="BA94" s="75">
        <v>0</v>
      </c>
      <c r="BB94" s="75">
        <v>0</v>
      </c>
      <c r="BC94" s="80">
        <v>0</v>
      </c>
      <c r="BD94" s="80">
        <v>0</v>
      </c>
      <c r="BE94" s="80">
        <v>0</v>
      </c>
      <c r="BF94" s="78">
        <v>0</v>
      </c>
      <c r="BG94" s="348">
        <f>SUM(AX94:BF94)</f>
        <v>6807170.5928395456</v>
      </c>
      <c r="BH94" s="188">
        <f>INT(AU94-BG94)</f>
        <v>67776698</v>
      </c>
      <c r="BJ94" s="50">
        <v>12888</v>
      </c>
      <c r="BK94" s="50" t="s">
        <v>3429</v>
      </c>
      <c r="BM94" s="50">
        <f t="shared" si="3"/>
        <v>0</v>
      </c>
    </row>
    <row r="95" spans="1:65" s="50" customFormat="1" ht="24" customHeight="1" x14ac:dyDescent="0.2">
      <c r="A95" s="182">
        <f t="shared" si="2"/>
        <v>2655495</v>
      </c>
      <c r="B95" s="298">
        <v>528</v>
      </c>
      <c r="C95" s="266">
        <v>312</v>
      </c>
      <c r="D95" s="299">
        <v>12889</v>
      </c>
      <c r="E95" s="242" t="s">
        <v>387</v>
      </c>
      <c r="F95" s="243" t="s">
        <v>388</v>
      </c>
      <c r="G95" s="287" t="s">
        <v>137</v>
      </c>
      <c r="H95" s="274" t="s">
        <v>353</v>
      </c>
      <c r="I95" s="294" t="s">
        <v>2960</v>
      </c>
      <c r="J95" s="65">
        <v>2650188545</v>
      </c>
      <c r="K95" s="65" t="s">
        <v>389</v>
      </c>
      <c r="L95" s="65" t="s">
        <v>353</v>
      </c>
      <c r="M95" s="292" t="s">
        <v>137</v>
      </c>
      <c r="N95" s="99"/>
      <c r="O95" s="65"/>
      <c r="P95" s="245" t="s">
        <v>2410</v>
      </c>
      <c r="Q95" s="244">
        <v>30</v>
      </c>
      <c r="R95" s="246">
        <v>120</v>
      </c>
      <c r="S95" s="246">
        <v>220</v>
      </c>
      <c r="T95" s="246">
        <v>29.33</v>
      </c>
      <c r="U95" s="90">
        <v>0</v>
      </c>
      <c r="V95" s="262">
        <v>15</v>
      </c>
      <c r="W95" s="99">
        <v>0</v>
      </c>
      <c r="X95" s="84">
        <v>0</v>
      </c>
      <c r="Y95" s="99">
        <v>0</v>
      </c>
      <c r="Z95" s="65">
        <v>0</v>
      </c>
      <c r="AA95" s="319">
        <v>885165</v>
      </c>
      <c r="AB95" s="319">
        <v>0</v>
      </c>
      <c r="AC95" s="320">
        <f>AA95+AB95</f>
        <v>885165</v>
      </c>
      <c r="AD95" s="75">
        <v>4500000</v>
      </c>
      <c r="AE95" s="75">
        <v>6000000</v>
      </c>
      <c r="AF95" s="338">
        <f>(AC95*30)/220*1.4</f>
        <v>168986.04545454544</v>
      </c>
      <c r="AG95" s="113">
        <f>AA95*Q95</f>
        <v>26554950</v>
      </c>
      <c r="AH95" s="75">
        <f>AB95*Q95</f>
        <v>0</v>
      </c>
      <c r="AI95" s="75">
        <f>AF95*R95</f>
        <v>20278325.454545453</v>
      </c>
      <c r="AJ95" s="75">
        <f>IF(Q95=31,A95*Z95,(Q95/30)*A95*Z95)</f>
        <v>0</v>
      </c>
      <c r="AK95" s="75">
        <f>IF(Q95=31,AD95,(Q95/30)*AD95)</f>
        <v>4500000</v>
      </c>
      <c r="AL95" s="75">
        <f>IF(Q95=31,AE95,(Q95/30)*AE95)</f>
        <v>6000000</v>
      </c>
      <c r="AM95" s="75">
        <f>(AC95*30/220)*35%*S95</f>
        <v>9294232.5</v>
      </c>
      <c r="AN95" s="75">
        <f>AC95*30/220*1.4*T95</f>
        <v>4956360.7131818179</v>
      </c>
      <c r="AO95" s="75">
        <f>AC95*U95</f>
        <v>0</v>
      </c>
      <c r="AP95" s="75">
        <f>200000*V95</f>
        <v>3000000</v>
      </c>
      <c r="AQ95" s="75">
        <v>0</v>
      </c>
      <c r="AR95" s="75">
        <v>0</v>
      </c>
      <c r="AS95" s="75">
        <v>0</v>
      </c>
      <c r="AT95" s="80">
        <v>0</v>
      </c>
      <c r="AU95" s="82">
        <f>SUM(AG95:AT95)</f>
        <v>74583868.667727277</v>
      </c>
      <c r="AV95" s="113">
        <f>AU95-(AX95+AP95+AO95+AL95+AK95+AJ95+AT95)</f>
        <v>55862997.860986367</v>
      </c>
      <c r="AW95" s="75">
        <f>AG95+AH95+AK95+AL95+AI95+AN95+AM95+AP95</f>
        <v>74583868.667727262</v>
      </c>
      <c r="AX95" s="75">
        <f>AW95*7%</f>
        <v>5220870.8067409089</v>
      </c>
      <c r="AY95" s="76">
        <f>IF(AV95&lt;=40000000,0,IF(AND(AV95&gt;40000000,AV95&lt;=80000000),(AV95-40000000)*10%,IF(AND(AV95&gt;80000000,AV95&lt;=120000000),4000000+(AV95-80000000)*15%,IF(AND(AV95&gt;120000000,AV95&lt;=180000000),10000000+(AV95-120000000)*20%,IF(AND(AV95&gt;180000000,AV95&lt;=240000000),22000000+(AV95-180000000)*25%,IF(AND(AV95&gt;240000000,AV95&lt;=320000000),37000000+(AV95-240000000)*30%,61000000+(AV95-320000000)*35%))))))</f>
        <v>1586299.7860986367</v>
      </c>
      <c r="AZ95" s="75">
        <v>0</v>
      </c>
      <c r="BA95" s="75">
        <v>0</v>
      </c>
      <c r="BB95" s="75">
        <v>0</v>
      </c>
      <c r="BC95" s="80">
        <v>0</v>
      </c>
      <c r="BD95" s="80">
        <v>0</v>
      </c>
      <c r="BE95" s="80">
        <v>0</v>
      </c>
      <c r="BF95" s="78">
        <v>0</v>
      </c>
      <c r="BG95" s="348">
        <f>SUM(AX95:BF95)</f>
        <v>6807170.5928395456</v>
      </c>
      <c r="BH95" s="188">
        <f>INT(AU95-BG95)</f>
        <v>67776698</v>
      </c>
      <c r="BJ95" s="50">
        <v>12889</v>
      </c>
      <c r="BK95" s="50" t="s">
        <v>3430</v>
      </c>
      <c r="BM95" s="50">
        <f t="shared" si="3"/>
        <v>0</v>
      </c>
    </row>
    <row r="96" spans="1:65" s="50" customFormat="1" ht="24" customHeight="1" x14ac:dyDescent="0.2">
      <c r="A96" s="182">
        <f t="shared" si="2"/>
        <v>2655495</v>
      </c>
      <c r="B96" s="298">
        <v>211</v>
      </c>
      <c r="C96" s="266">
        <v>221</v>
      </c>
      <c r="D96" s="299">
        <v>12890</v>
      </c>
      <c r="E96" s="252" t="s">
        <v>282</v>
      </c>
      <c r="F96" s="253" t="s">
        <v>390</v>
      </c>
      <c r="G96" s="252" t="s">
        <v>87</v>
      </c>
      <c r="H96" s="274" t="s">
        <v>353</v>
      </c>
      <c r="I96" s="294" t="s">
        <v>2651</v>
      </c>
      <c r="J96" s="65">
        <v>2649658479</v>
      </c>
      <c r="K96" s="65" t="s">
        <v>391</v>
      </c>
      <c r="L96" s="65" t="s">
        <v>353</v>
      </c>
      <c r="M96" s="292" t="s">
        <v>2381</v>
      </c>
      <c r="N96" s="99"/>
      <c r="O96" s="65"/>
      <c r="P96" s="90"/>
      <c r="Q96" s="254">
        <v>30</v>
      </c>
      <c r="R96" s="255" t="s">
        <v>392</v>
      </c>
      <c r="S96" s="65">
        <v>0</v>
      </c>
      <c r="T96" s="65">
        <v>0</v>
      </c>
      <c r="U96" s="300">
        <f>1+1</f>
        <v>2</v>
      </c>
      <c r="V96" s="260">
        <v>23</v>
      </c>
      <c r="W96" s="99">
        <v>0</v>
      </c>
      <c r="X96" s="84">
        <v>0</v>
      </c>
      <c r="Y96" s="99">
        <v>1</v>
      </c>
      <c r="Z96" s="65">
        <v>1</v>
      </c>
      <c r="AA96" s="327">
        <v>1311206</v>
      </c>
      <c r="AB96" s="327">
        <v>46667</v>
      </c>
      <c r="AC96" s="328">
        <f>AA96+AB96</f>
        <v>1357873</v>
      </c>
      <c r="AD96" s="75">
        <v>4500000</v>
      </c>
      <c r="AE96" s="75">
        <v>6000000</v>
      </c>
      <c r="AF96" s="338">
        <f>(AC96*30)/220*1.4</f>
        <v>259230.3</v>
      </c>
      <c r="AG96" s="113">
        <f>AA96*Q96</f>
        <v>39336180</v>
      </c>
      <c r="AH96" s="75">
        <f>AB96*Q96</f>
        <v>1400010</v>
      </c>
      <c r="AI96" s="75">
        <f>AF96*R96</f>
        <v>31107636</v>
      </c>
      <c r="AJ96" s="75">
        <f>IF(Q96=31,A96*Z96,(Q96/30)*A96*Z96)</f>
        <v>2655495</v>
      </c>
      <c r="AK96" s="75">
        <f>IF(Q96=31,AD96,(Q96/30)*AD96)</f>
        <v>4500000</v>
      </c>
      <c r="AL96" s="75">
        <f>IF(Q96=31,AE96,(Q96/30)*AE96)</f>
        <v>6000000</v>
      </c>
      <c r="AM96" s="75">
        <f>(AC96*30/220)*35%*S96</f>
        <v>0</v>
      </c>
      <c r="AN96" s="75">
        <f>AC96*30/220*1.4*T96</f>
        <v>0</v>
      </c>
      <c r="AO96" s="75">
        <f>AC96*U96</f>
        <v>2715746</v>
      </c>
      <c r="AP96" s="75">
        <f>200000*V96</f>
        <v>4600000</v>
      </c>
      <c r="AQ96" s="75">
        <v>0</v>
      </c>
      <c r="AR96" s="75">
        <v>0</v>
      </c>
      <c r="AS96" s="75">
        <v>0</v>
      </c>
      <c r="AT96" s="80">
        <v>0</v>
      </c>
      <c r="AU96" s="82">
        <f>SUM(AG96:AT96)</f>
        <v>92315067</v>
      </c>
      <c r="AV96" s="113">
        <f>AU96-(AX96+AP96+AO96+AL96+AK96+AJ96+AT96)</f>
        <v>65757758.18</v>
      </c>
      <c r="AW96" s="75">
        <f>AG96+AH96+AK96+AL96+AI96+AN96+AM96+AP96</f>
        <v>86943826</v>
      </c>
      <c r="AX96" s="75">
        <f>AW96*7%</f>
        <v>6086067.8200000003</v>
      </c>
      <c r="AY96" s="76">
        <f>IF(AV96&lt;=40000000,0,IF(AND(AV96&gt;40000000,AV96&lt;=80000000),(AV96-40000000)*10%,IF(AND(AV96&gt;80000000,AV96&lt;=120000000),4000000+(AV96-80000000)*15%,IF(AND(AV96&gt;120000000,AV96&lt;=180000000),10000000+(AV96-120000000)*20%,IF(AND(AV96&gt;180000000,AV96&lt;=240000000),22000000+(AV96-180000000)*25%,IF(AND(AV96&gt;240000000,AV96&lt;=320000000),37000000+(AV96-240000000)*30%,61000000+(AV96-320000000)*35%))))))</f>
        <v>2575775.818</v>
      </c>
      <c r="AZ96" s="75">
        <v>0</v>
      </c>
      <c r="BA96" s="75">
        <v>0</v>
      </c>
      <c r="BB96" s="75">
        <v>0</v>
      </c>
      <c r="BC96" s="80">
        <v>0</v>
      </c>
      <c r="BD96" s="80">
        <v>0</v>
      </c>
      <c r="BE96" s="80">
        <v>0</v>
      </c>
      <c r="BF96" s="78">
        <v>0</v>
      </c>
      <c r="BG96" s="348">
        <f>SUM(AX96:BF96)</f>
        <v>8661843.6380000003</v>
      </c>
      <c r="BH96" s="188">
        <f>INT(AU96-BG96)</f>
        <v>83653223</v>
      </c>
      <c r="BJ96" s="50">
        <v>12890</v>
      </c>
      <c r="BK96" s="50" t="s">
        <v>3431</v>
      </c>
      <c r="BM96" s="50">
        <f t="shared" si="3"/>
        <v>0</v>
      </c>
    </row>
    <row r="97" spans="1:65" s="50" customFormat="1" ht="24" customHeight="1" x14ac:dyDescent="0.2">
      <c r="A97" s="182">
        <f t="shared" si="2"/>
        <v>2655495</v>
      </c>
      <c r="B97" s="298">
        <v>206</v>
      </c>
      <c r="C97" s="266">
        <v>216</v>
      </c>
      <c r="D97" s="299">
        <v>12891</v>
      </c>
      <c r="E97" s="252" t="s">
        <v>393</v>
      </c>
      <c r="F97" s="253" t="s">
        <v>394</v>
      </c>
      <c r="G97" s="252" t="s">
        <v>87</v>
      </c>
      <c r="H97" s="274" t="s">
        <v>353</v>
      </c>
      <c r="I97" s="294" t="s">
        <v>2646</v>
      </c>
      <c r="J97" s="65" t="s">
        <v>395</v>
      </c>
      <c r="K97" s="65" t="s">
        <v>396</v>
      </c>
      <c r="L97" s="65" t="s">
        <v>353</v>
      </c>
      <c r="M97" s="292" t="s">
        <v>2383</v>
      </c>
      <c r="N97" s="99"/>
      <c r="O97" s="65"/>
      <c r="P97" s="90"/>
      <c r="Q97" s="254">
        <v>30</v>
      </c>
      <c r="R97" s="255" t="s">
        <v>397</v>
      </c>
      <c r="S97" s="65">
        <v>0</v>
      </c>
      <c r="T97" s="65">
        <v>0</v>
      </c>
      <c r="U97" s="90">
        <v>0</v>
      </c>
      <c r="V97" s="260">
        <v>21</v>
      </c>
      <c r="W97" s="99">
        <v>0</v>
      </c>
      <c r="X97" s="84">
        <v>0</v>
      </c>
      <c r="Y97" s="99">
        <v>1</v>
      </c>
      <c r="Z97" s="65">
        <v>1</v>
      </c>
      <c r="AA97" s="327">
        <v>1642901</v>
      </c>
      <c r="AB97" s="327">
        <v>0</v>
      </c>
      <c r="AC97" s="328">
        <f>AA97+AB97</f>
        <v>1642901</v>
      </c>
      <c r="AD97" s="75">
        <v>4500000</v>
      </c>
      <c r="AE97" s="75">
        <v>6000000</v>
      </c>
      <c r="AF97" s="338">
        <f>(AC97*30)/220*1.4</f>
        <v>313644.73636363639</v>
      </c>
      <c r="AG97" s="113">
        <f>AA97*Q97</f>
        <v>49287030</v>
      </c>
      <c r="AH97" s="75">
        <f>AB97*Q97</f>
        <v>0</v>
      </c>
      <c r="AI97" s="75">
        <f>AF97*R97</f>
        <v>18818684.181818184</v>
      </c>
      <c r="AJ97" s="75">
        <f>IF(Q97=31,A97*Z97,(Q97/30)*A97*Z97)</f>
        <v>2655495</v>
      </c>
      <c r="AK97" s="75">
        <f>IF(Q97=31,AD97,(Q97/30)*AD97)</f>
        <v>4500000</v>
      </c>
      <c r="AL97" s="75">
        <f>IF(Q97=31,AE97,(Q97/30)*AE97)</f>
        <v>6000000</v>
      </c>
      <c r="AM97" s="75">
        <f>(AC97*30/220)*35%*S97</f>
        <v>0</v>
      </c>
      <c r="AN97" s="75">
        <f>AC97*30/220*1.4*T97</f>
        <v>0</v>
      </c>
      <c r="AO97" s="75">
        <f>AC97*U97</f>
        <v>0</v>
      </c>
      <c r="AP97" s="75">
        <f>200000*V97</f>
        <v>4200000</v>
      </c>
      <c r="AQ97" s="75">
        <v>0</v>
      </c>
      <c r="AR97" s="75">
        <v>0</v>
      </c>
      <c r="AS97" s="75">
        <v>0</v>
      </c>
      <c r="AT97" s="80">
        <v>0</v>
      </c>
      <c r="AU97" s="82">
        <f>SUM(AG97:AT97)</f>
        <v>85461209.181818187</v>
      </c>
      <c r="AV97" s="113">
        <f>AU97-(AX97+AP97+AO97+AL97+AK97+AJ97+AT97)</f>
        <v>62309314.189090915</v>
      </c>
      <c r="AW97" s="75">
        <f>AG97+AH97+AK97+AL97+AI97+AN97+AM97+AP97</f>
        <v>82805714.181818187</v>
      </c>
      <c r="AX97" s="75">
        <f>AW97*7%</f>
        <v>5796399.9927272741</v>
      </c>
      <c r="AY97" s="76">
        <f>IF(AV97&lt;=40000000,0,IF(AND(AV97&gt;40000000,AV97&lt;=80000000),(AV97-40000000)*10%,IF(AND(AV97&gt;80000000,AV97&lt;=120000000),4000000+(AV97-80000000)*15%,IF(AND(AV97&gt;120000000,AV97&lt;=180000000),10000000+(AV97-120000000)*20%,IF(AND(AV97&gt;180000000,AV97&lt;=240000000),22000000+(AV97-180000000)*25%,IF(AND(AV97&gt;240000000,AV97&lt;=320000000),37000000+(AV97-240000000)*30%,61000000+(AV97-320000000)*35%))))))</f>
        <v>2230931.4189090915</v>
      </c>
      <c r="AZ97" s="75">
        <v>0</v>
      </c>
      <c r="BA97" s="75">
        <v>0</v>
      </c>
      <c r="BB97" s="75">
        <v>0</v>
      </c>
      <c r="BC97" s="80">
        <v>0</v>
      </c>
      <c r="BD97" s="80">
        <v>0</v>
      </c>
      <c r="BE97" s="80">
        <v>0</v>
      </c>
      <c r="BF97" s="78">
        <v>0</v>
      </c>
      <c r="BG97" s="348">
        <f>SUM(AX97:BF97)</f>
        <v>8027331.4116363656</v>
      </c>
      <c r="BH97" s="188">
        <f>INT(AU97-BG97)</f>
        <v>77433877</v>
      </c>
      <c r="BJ97" s="50">
        <v>12891</v>
      </c>
      <c r="BK97" s="50" t="s">
        <v>3432</v>
      </c>
      <c r="BM97" s="50">
        <f t="shared" si="3"/>
        <v>0</v>
      </c>
    </row>
    <row r="98" spans="1:65" s="50" customFormat="1" ht="24" customHeight="1" x14ac:dyDescent="0.2">
      <c r="A98" s="182">
        <f t="shared" si="2"/>
        <v>2655495</v>
      </c>
      <c r="B98" s="298">
        <v>207</v>
      </c>
      <c r="C98" s="266">
        <v>217</v>
      </c>
      <c r="D98" s="299">
        <v>12892</v>
      </c>
      <c r="E98" s="252" t="s">
        <v>398</v>
      </c>
      <c r="F98" s="253" t="s">
        <v>399</v>
      </c>
      <c r="G98" s="252" t="s">
        <v>87</v>
      </c>
      <c r="H98" s="274" t="s">
        <v>353</v>
      </c>
      <c r="I98" s="353" t="s">
        <v>2647</v>
      </c>
      <c r="J98" s="68">
        <v>2720484784</v>
      </c>
      <c r="K98" s="68" t="s">
        <v>400</v>
      </c>
      <c r="L98" s="68" t="s">
        <v>353</v>
      </c>
      <c r="M98" s="305" t="s">
        <v>2382</v>
      </c>
      <c r="N98" s="100"/>
      <c r="O98" s="68"/>
      <c r="P98" s="91"/>
      <c r="Q98" s="254">
        <v>30</v>
      </c>
      <c r="R98" s="255">
        <v>100</v>
      </c>
      <c r="S98" s="65">
        <v>0</v>
      </c>
      <c r="T98" s="65">
        <v>0</v>
      </c>
      <c r="U98" s="90">
        <v>0</v>
      </c>
      <c r="V98" s="260">
        <v>21</v>
      </c>
      <c r="W98" s="99">
        <v>0</v>
      </c>
      <c r="X98" s="84">
        <v>0</v>
      </c>
      <c r="Y98" s="99">
        <v>3</v>
      </c>
      <c r="Z98" s="65">
        <v>1</v>
      </c>
      <c r="AA98" s="327">
        <v>1145360</v>
      </c>
      <c r="AB98" s="327">
        <v>46667</v>
      </c>
      <c r="AC98" s="328">
        <f>AA98+AB98</f>
        <v>1192027</v>
      </c>
      <c r="AD98" s="75">
        <v>4500000</v>
      </c>
      <c r="AE98" s="75">
        <v>6000000</v>
      </c>
      <c r="AF98" s="338">
        <f>(AC98*30)/220*1.4</f>
        <v>227568.79090909089</v>
      </c>
      <c r="AG98" s="113">
        <f>AA98*Q98</f>
        <v>34360800</v>
      </c>
      <c r="AH98" s="75">
        <f>AB98*Q98</f>
        <v>1400010</v>
      </c>
      <c r="AI98" s="75">
        <f>AF98*R98</f>
        <v>22756879.09090909</v>
      </c>
      <c r="AJ98" s="75">
        <f>IF(Q98=31,A98*Z98,(Q98/30)*A98*Z98)</f>
        <v>2655495</v>
      </c>
      <c r="AK98" s="75">
        <f>IF(Q98=31,AD98,(Q98/30)*AD98)</f>
        <v>4500000</v>
      </c>
      <c r="AL98" s="75">
        <f>IF(Q98=31,AE98,(Q98/30)*AE98)</f>
        <v>6000000</v>
      </c>
      <c r="AM98" s="75">
        <f>(AC98*30/220)*35%*S98</f>
        <v>0</v>
      </c>
      <c r="AN98" s="75">
        <f>AC98*30/220*1.4*T98</f>
        <v>0</v>
      </c>
      <c r="AO98" s="75">
        <f>AC98*U98</f>
        <v>0</v>
      </c>
      <c r="AP98" s="75">
        <f>200000*V98</f>
        <v>4200000</v>
      </c>
      <c r="AQ98" s="75">
        <v>0</v>
      </c>
      <c r="AR98" s="75">
        <v>0</v>
      </c>
      <c r="AS98" s="75">
        <v>0</v>
      </c>
      <c r="AT98" s="80">
        <v>0</v>
      </c>
      <c r="AU98" s="82">
        <f>SUM(AG98:AT98)</f>
        <v>75873184.090909094</v>
      </c>
      <c r="AV98" s="113">
        <f>AU98-(AX98+AP98+AO98+AL98+AK98+AJ98+AT98)</f>
        <v>53392450.854545459</v>
      </c>
      <c r="AW98" s="75">
        <f>AG98+AH98+AK98+AL98+AI98+AN98+AM98+AP98</f>
        <v>73217689.090909094</v>
      </c>
      <c r="AX98" s="75">
        <f>AW98*7%</f>
        <v>5125238.2363636373</v>
      </c>
      <c r="AY98" s="76">
        <f>IF(AV98&lt;=40000000,0,IF(AND(AV98&gt;40000000,AV98&lt;=80000000),(AV98-40000000)*10%,IF(AND(AV98&gt;80000000,AV98&lt;=120000000),4000000+(AV98-80000000)*15%,IF(AND(AV98&gt;120000000,AV98&lt;=180000000),10000000+(AV98-120000000)*20%,IF(AND(AV98&gt;180000000,AV98&lt;=240000000),22000000+(AV98-180000000)*25%,IF(AND(AV98&gt;240000000,AV98&lt;=320000000),37000000+(AV98-240000000)*30%,61000000+(AV98-320000000)*35%))))))</f>
        <v>1339245.0854545459</v>
      </c>
      <c r="AZ98" s="75">
        <v>0</v>
      </c>
      <c r="BA98" s="75">
        <v>0</v>
      </c>
      <c r="BB98" s="75">
        <v>0</v>
      </c>
      <c r="BC98" s="80">
        <v>0</v>
      </c>
      <c r="BD98" s="80">
        <v>0</v>
      </c>
      <c r="BE98" s="80">
        <v>0</v>
      </c>
      <c r="BF98" s="78">
        <v>0</v>
      </c>
      <c r="BG98" s="348">
        <f>SUM(AX98:BF98)</f>
        <v>6464483.3218181832</v>
      </c>
      <c r="BH98" s="188">
        <f>INT(AU98-BG98)</f>
        <v>69408700</v>
      </c>
      <c r="BJ98" s="50">
        <v>12892</v>
      </c>
      <c r="BK98" s="50" t="s">
        <v>3433</v>
      </c>
      <c r="BM98" s="50">
        <f t="shared" si="3"/>
        <v>0</v>
      </c>
    </row>
    <row r="99" spans="1:65" s="50" customFormat="1" ht="24" customHeight="1" x14ac:dyDescent="0.2">
      <c r="A99" s="182">
        <f t="shared" si="2"/>
        <v>2655495</v>
      </c>
      <c r="B99" s="298">
        <v>204</v>
      </c>
      <c r="C99" s="266">
        <v>214</v>
      </c>
      <c r="D99" s="299">
        <v>12893</v>
      </c>
      <c r="E99" s="252" t="s">
        <v>216</v>
      </c>
      <c r="F99" s="253" t="s">
        <v>401</v>
      </c>
      <c r="G99" s="252" t="s">
        <v>87</v>
      </c>
      <c r="H99" s="274" t="s">
        <v>353</v>
      </c>
      <c r="I99" s="353" t="s">
        <v>2644</v>
      </c>
      <c r="J99" s="68">
        <v>2722525542</v>
      </c>
      <c r="K99" s="68" t="s">
        <v>402</v>
      </c>
      <c r="L99" s="68" t="s">
        <v>353</v>
      </c>
      <c r="M99" s="303" t="s">
        <v>2383</v>
      </c>
      <c r="N99" s="100"/>
      <c r="O99" s="68"/>
      <c r="P99" s="91"/>
      <c r="Q99" s="254">
        <v>30</v>
      </c>
      <c r="R99" s="255" t="s">
        <v>392</v>
      </c>
      <c r="S99" s="65">
        <v>0</v>
      </c>
      <c r="T99" s="65">
        <v>0</v>
      </c>
      <c r="U99" s="90">
        <v>0</v>
      </c>
      <c r="V99" s="260">
        <v>21</v>
      </c>
      <c r="W99" s="99">
        <v>0</v>
      </c>
      <c r="X99" s="84">
        <v>0</v>
      </c>
      <c r="Y99" s="99">
        <v>1</v>
      </c>
      <c r="Z99" s="65">
        <v>1</v>
      </c>
      <c r="AA99" s="327">
        <v>1642901</v>
      </c>
      <c r="AB99" s="327">
        <v>46667</v>
      </c>
      <c r="AC99" s="328">
        <f>AA99+AB99</f>
        <v>1689568</v>
      </c>
      <c r="AD99" s="75">
        <v>4500000</v>
      </c>
      <c r="AE99" s="75">
        <v>6000000</v>
      </c>
      <c r="AF99" s="338">
        <f>(AC99*30)/220*1.4</f>
        <v>322553.89090909087</v>
      </c>
      <c r="AG99" s="113">
        <f>AA99*Q99</f>
        <v>49287030</v>
      </c>
      <c r="AH99" s="75">
        <f>AB99*Q99</f>
        <v>1400010</v>
      </c>
      <c r="AI99" s="75">
        <f>AF99*R99</f>
        <v>38706466.909090906</v>
      </c>
      <c r="AJ99" s="75">
        <f>IF(Q99=31,A99*Z99,(Q99/30)*A99*Z99)</f>
        <v>2655495</v>
      </c>
      <c r="AK99" s="75">
        <f>IF(Q99=31,AD99,(Q99/30)*AD99)</f>
        <v>4500000</v>
      </c>
      <c r="AL99" s="75">
        <f>IF(Q99=31,AE99,(Q99/30)*AE99)</f>
        <v>6000000</v>
      </c>
      <c r="AM99" s="75">
        <f>(AC99*30/220)*35%*S99</f>
        <v>0</v>
      </c>
      <c r="AN99" s="75">
        <f>AC99*30/220*1.4*T99</f>
        <v>0</v>
      </c>
      <c r="AO99" s="75">
        <f>AC99*U99</f>
        <v>0</v>
      </c>
      <c r="AP99" s="75">
        <f>200000*V99</f>
        <v>4200000</v>
      </c>
      <c r="AQ99" s="75">
        <v>0</v>
      </c>
      <c r="AR99" s="75">
        <v>0</v>
      </c>
      <c r="AS99" s="75">
        <v>0</v>
      </c>
      <c r="AT99" s="80">
        <v>0</v>
      </c>
      <c r="AU99" s="82">
        <f>SUM(AG99:AT99)</f>
        <v>106749001.90909091</v>
      </c>
      <c r="AV99" s="113">
        <f>AU99-(AX99+AP99+AO99+AL99+AK99+AJ99+AT99)</f>
        <v>82106961.425454542</v>
      </c>
      <c r="AW99" s="75">
        <f>AG99+AH99+AK99+AL99+AI99+AN99+AM99+AP99</f>
        <v>104093506.90909091</v>
      </c>
      <c r="AX99" s="75">
        <f>AW99*7%</f>
        <v>7286545.4836363643</v>
      </c>
      <c r="AY99" s="76">
        <f>IF(AV99&lt;=40000000,0,IF(AND(AV99&gt;40000000,AV99&lt;=80000000),(AV99-40000000)*10%,IF(AND(AV99&gt;80000000,AV99&lt;=120000000),4000000+(AV99-80000000)*15%,IF(AND(AV99&gt;120000000,AV99&lt;=180000000),10000000+(AV99-120000000)*20%,IF(AND(AV99&gt;180000000,AV99&lt;=240000000),22000000+(AV99-180000000)*25%,IF(AND(AV99&gt;240000000,AV99&lt;=320000000),37000000+(AV99-240000000)*30%,61000000+(AV99-320000000)*35%))))))</f>
        <v>4316044.2138181813</v>
      </c>
      <c r="AZ99" s="75">
        <v>0</v>
      </c>
      <c r="BA99" s="75">
        <v>0</v>
      </c>
      <c r="BB99" s="75">
        <v>0</v>
      </c>
      <c r="BC99" s="80">
        <v>0</v>
      </c>
      <c r="BD99" s="80">
        <v>0</v>
      </c>
      <c r="BE99" s="80">
        <v>0</v>
      </c>
      <c r="BF99" s="78">
        <v>0</v>
      </c>
      <c r="BG99" s="348">
        <f>SUM(AX99:BF99)</f>
        <v>11602589.697454546</v>
      </c>
      <c r="BH99" s="188">
        <f>INT(AU99-BG99)</f>
        <v>95146412</v>
      </c>
      <c r="BJ99" s="50">
        <v>12893</v>
      </c>
      <c r="BK99" s="50" t="s">
        <v>3434</v>
      </c>
      <c r="BM99" s="50">
        <f t="shared" si="3"/>
        <v>0</v>
      </c>
    </row>
    <row r="100" spans="1:65" s="50" customFormat="1" ht="24" customHeight="1" x14ac:dyDescent="0.2">
      <c r="A100" s="182">
        <f t="shared" si="2"/>
        <v>2655495</v>
      </c>
      <c r="B100" s="298">
        <v>203</v>
      </c>
      <c r="C100" s="266">
        <v>213</v>
      </c>
      <c r="D100" s="299">
        <v>12894</v>
      </c>
      <c r="E100" s="252" t="s">
        <v>403</v>
      </c>
      <c r="F100" s="253" t="s">
        <v>404</v>
      </c>
      <c r="G100" s="252" t="s">
        <v>87</v>
      </c>
      <c r="H100" s="274" t="s">
        <v>353</v>
      </c>
      <c r="I100" s="294" t="s">
        <v>2643</v>
      </c>
      <c r="J100" s="65" t="s">
        <v>405</v>
      </c>
      <c r="K100" s="65" t="s">
        <v>406</v>
      </c>
      <c r="L100" s="65" t="s">
        <v>353</v>
      </c>
      <c r="M100" s="292" t="s">
        <v>2381</v>
      </c>
      <c r="N100" s="99"/>
      <c r="O100" s="65"/>
      <c r="P100" s="90"/>
      <c r="Q100" s="254">
        <v>30</v>
      </c>
      <c r="R100" s="255" t="s">
        <v>392</v>
      </c>
      <c r="S100" s="65">
        <v>0</v>
      </c>
      <c r="T100" s="65">
        <v>0</v>
      </c>
      <c r="U100" s="90">
        <v>0</v>
      </c>
      <c r="V100" s="260">
        <v>25</v>
      </c>
      <c r="W100" s="99">
        <v>0</v>
      </c>
      <c r="X100" s="84">
        <v>0</v>
      </c>
      <c r="Y100" s="99">
        <v>1</v>
      </c>
      <c r="Z100" s="65">
        <v>1</v>
      </c>
      <c r="AA100" s="327">
        <v>1311206</v>
      </c>
      <c r="AB100" s="327">
        <v>46667</v>
      </c>
      <c r="AC100" s="328">
        <f>AA100+AB100</f>
        <v>1357873</v>
      </c>
      <c r="AD100" s="75">
        <v>4500000</v>
      </c>
      <c r="AE100" s="75">
        <v>6000000</v>
      </c>
      <c r="AF100" s="338">
        <f>(AC100*30)/220*1.4</f>
        <v>259230.3</v>
      </c>
      <c r="AG100" s="113">
        <f>AA100*Q100</f>
        <v>39336180</v>
      </c>
      <c r="AH100" s="75">
        <f>AB100*Q100</f>
        <v>1400010</v>
      </c>
      <c r="AI100" s="75">
        <f>AF100*R100</f>
        <v>31107636</v>
      </c>
      <c r="AJ100" s="75">
        <f>IF(Q100=31,A100*Z100,(Q100/30)*A100*Z100)</f>
        <v>2655495</v>
      </c>
      <c r="AK100" s="75">
        <f>IF(Q100=31,AD100,(Q100/30)*AD100)</f>
        <v>4500000</v>
      </c>
      <c r="AL100" s="75">
        <f>IF(Q100=31,AE100,(Q100/30)*AE100)</f>
        <v>6000000</v>
      </c>
      <c r="AM100" s="75">
        <f>(AC100*30/220)*35%*S100</f>
        <v>0</v>
      </c>
      <c r="AN100" s="75">
        <f>AC100*30/220*1.4*T100</f>
        <v>0</v>
      </c>
      <c r="AO100" s="75">
        <f>AC100*U100</f>
        <v>0</v>
      </c>
      <c r="AP100" s="75">
        <f>200000*V100</f>
        <v>5000000</v>
      </c>
      <c r="AQ100" s="75">
        <v>0</v>
      </c>
      <c r="AR100" s="75">
        <v>0</v>
      </c>
      <c r="AS100" s="75">
        <v>0</v>
      </c>
      <c r="AT100" s="80">
        <v>0</v>
      </c>
      <c r="AU100" s="82">
        <f>SUM(AG100:AT100)</f>
        <v>89999321</v>
      </c>
      <c r="AV100" s="113">
        <f>AU100-(AX100+AP100+AO100+AL100+AK100+AJ100+AT100)</f>
        <v>65729758.18</v>
      </c>
      <c r="AW100" s="75">
        <f>AG100+AH100+AK100+AL100+AI100+AN100+AM100+AP100</f>
        <v>87343826</v>
      </c>
      <c r="AX100" s="75">
        <f>AW100*7%</f>
        <v>6114067.8200000003</v>
      </c>
      <c r="AY100" s="76">
        <f>IF(AV100&lt;=40000000,0,IF(AND(AV100&gt;40000000,AV100&lt;=80000000),(AV100-40000000)*10%,IF(AND(AV100&gt;80000000,AV100&lt;=120000000),4000000+(AV100-80000000)*15%,IF(AND(AV100&gt;120000000,AV100&lt;=180000000),10000000+(AV100-120000000)*20%,IF(AND(AV100&gt;180000000,AV100&lt;=240000000),22000000+(AV100-180000000)*25%,IF(AND(AV100&gt;240000000,AV100&lt;=320000000),37000000+(AV100-240000000)*30%,61000000+(AV100-320000000)*35%))))))</f>
        <v>2572975.818</v>
      </c>
      <c r="AZ100" s="75">
        <v>0</v>
      </c>
      <c r="BA100" s="75">
        <v>0</v>
      </c>
      <c r="BB100" s="75">
        <v>0</v>
      </c>
      <c r="BC100" s="80">
        <v>0</v>
      </c>
      <c r="BD100" s="80">
        <v>0</v>
      </c>
      <c r="BE100" s="80">
        <v>0</v>
      </c>
      <c r="BF100" s="78">
        <v>0</v>
      </c>
      <c r="BG100" s="348">
        <f>SUM(AX100:BF100)</f>
        <v>8687043.6380000003</v>
      </c>
      <c r="BH100" s="188">
        <f>INT(AU100-BG100)</f>
        <v>81312277</v>
      </c>
      <c r="BJ100" s="50">
        <v>12894</v>
      </c>
      <c r="BK100" s="50" t="s">
        <v>3435</v>
      </c>
      <c r="BM100" s="50">
        <f t="shared" si="3"/>
        <v>0</v>
      </c>
    </row>
    <row r="101" spans="1:65" s="50" customFormat="1" ht="24" customHeight="1" x14ac:dyDescent="0.2">
      <c r="A101" s="182">
        <f t="shared" si="2"/>
        <v>2655495</v>
      </c>
      <c r="B101" s="298">
        <v>210</v>
      </c>
      <c r="C101" s="266">
        <v>220</v>
      </c>
      <c r="D101" s="299">
        <v>12895</v>
      </c>
      <c r="E101" s="252" t="s">
        <v>407</v>
      </c>
      <c r="F101" s="253" t="s">
        <v>408</v>
      </c>
      <c r="G101" s="252" t="s">
        <v>87</v>
      </c>
      <c r="H101" s="274" t="s">
        <v>353</v>
      </c>
      <c r="I101" s="353" t="s">
        <v>2650</v>
      </c>
      <c r="J101" s="68">
        <v>2709765101</v>
      </c>
      <c r="K101" s="68" t="s">
        <v>409</v>
      </c>
      <c r="L101" s="68" t="s">
        <v>353</v>
      </c>
      <c r="M101" s="303" t="s">
        <v>2380</v>
      </c>
      <c r="N101" s="100"/>
      <c r="O101" s="68"/>
      <c r="P101" s="91"/>
      <c r="Q101" s="254">
        <v>30</v>
      </c>
      <c r="R101" s="255">
        <v>80</v>
      </c>
      <c r="S101" s="65">
        <v>0</v>
      </c>
      <c r="T101" s="65">
        <v>0</v>
      </c>
      <c r="U101" s="90">
        <v>0</v>
      </c>
      <c r="V101" s="260">
        <v>21</v>
      </c>
      <c r="W101" s="99">
        <v>0</v>
      </c>
      <c r="X101" s="84">
        <v>0</v>
      </c>
      <c r="Y101" s="99">
        <v>1</v>
      </c>
      <c r="Z101" s="65">
        <v>1</v>
      </c>
      <c r="AA101" s="327">
        <v>1477052</v>
      </c>
      <c r="AB101" s="327">
        <v>46667</v>
      </c>
      <c r="AC101" s="328">
        <f>AA101+AB101</f>
        <v>1523719</v>
      </c>
      <c r="AD101" s="75">
        <v>4500000</v>
      </c>
      <c r="AE101" s="75">
        <v>6000000</v>
      </c>
      <c r="AF101" s="338">
        <f>(AC101*30)/220*1.4</f>
        <v>290891.80909090908</v>
      </c>
      <c r="AG101" s="113">
        <f>AA101*Q101</f>
        <v>44311560</v>
      </c>
      <c r="AH101" s="75">
        <f>AB101*Q101</f>
        <v>1400010</v>
      </c>
      <c r="AI101" s="75">
        <f>AF101*R101</f>
        <v>23271344.727272727</v>
      </c>
      <c r="AJ101" s="75">
        <f>IF(Q101=31,A101*Z101,(Q101/30)*A101*Z101)</f>
        <v>2655495</v>
      </c>
      <c r="AK101" s="75">
        <f>IF(Q101=31,AD101,(Q101/30)*AD101)</f>
        <v>4500000</v>
      </c>
      <c r="AL101" s="75">
        <f>IF(Q101=31,AE101,(Q101/30)*AE101)</f>
        <v>6000000</v>
      </c>
      <c r="AM101" s="75">
        <f>(AC101*30/220)*35%*S101</f>
        <v>0</v>
      </c>
      <c r="AN101" s="75">
        <f>AC101*30/220*1.4*T101</f>
        <v>0</v>
      </c>
      <c r="AO101" s="75">
        <f>AC101*U101</f>
        <v>0</v>
      </c>
      <c r="AP101" s="75">
        <f>200000*V101</f>
        <v>4200000</v>
      </c>
      <c r="AQ101" s="75">
        <v>0</v>
      </c>
      <c r="AR101" s="75">
        <v>0</v>
      </c>
      <c r="AS101" s="75">
        <v>0</v>
      </c>
      <c r="AT101" s="80">
        <v>0</v>
      </c>
      <c r="AU101" s="82">
        <f>SUM(AG101:AT101)</f>
        <v>86338409.727272719</v>
      </c>
      <c r="AV101" s="113">
        <f>AU101-(AX101+AP101+AO101+AL101+AK101+AJ101+AT101)</f>
        <v>63125110.696363628</v>
      </c>
      <c r="AW101" s="75">
        <f>AG101+AH101+AK101+AL101+AI101+AN101+AM101+AP101</f>
        <v>83682914.727272719</v>
      </c>
      <c r="AX101" s="75">
        <f>AW101*7%</f>
        <v>5857804.0309090912</v>
      </c>
      <c r="AY101" s="76">
        <f>IF(AV101&lt;=40000000,0,IF(AND(AV101&gt;40000000,AV101&lt;=80000000),(AV101-40000000)*10%,IF(AND(AV101&gt;80000000,AV101&lt;=120000000),4000000+(AV101-80000000)*15%,IF(AND(AV101&gt;120000000,AV101&lt;=180000000),10000000+(AV101-120000000)*20%,IF(AND(AV101&gt;180000000,AV101&lt;=240000000),22000000+(AV101-180000000)*25%,IF(AND(AV101&gt;240000000,AV101&lt;=320000000),37000000+(AV101-240000000)*30%,61000000+(AV101-320000000)*35%))))))</f>
        <v>2312511.0696363631</v>
      </c>
      <c r="AZ101" s="75">
        <v>0</v>
      </c>
      <c r="BA101" s="75">
        <v>0</v>
      </c>
      <c r="BB101" s="75">
        <v>0</v>
      </c>
      <c r="BC101" s="80">
        <v>0</v>
      </c>
      <c r="BD101" s="80">
        <v>0</v>
      </c>
      <c r="BE101" s="80">
        <v>0</v>
      </c>
      <c r="BF101" s="78">
        <v>0</v>
      </c>
      <c r="BG101" s="348">
        <f>SUM(AX101:BF101)</f>
        <v>8170315.1005454548</v>
      </c>
      <c r="BH101" s="188">
        <f>INT(AU101-BG101)</f>
        <v>78168094</v>
      </c>
      <c r="BJ101" s="50">
        <v>12895</v>
      </c>
      <c r="BK101" s="50" t="s">
        <v>3436</v>
      </c>
      <c r="BM101" s="50">
        <f t="shared" si="3"/>
        <v>0</v>
      </c>
    </row>
    <row r="102" spans="1:65" s="50" customFormat="1" ht="24" customHeight="1" x14ac:dyDescent="0.2">
      <c r="A102" s="182">
        <f t="shared" si="2"/>
        <v>2655495</v>
      </c>
      <c r="B102" s="298">
        <v>205</v>
      </c>
      <c r="C102" s="266">
        <v>215</v>
      </c>
      <c r="D102" s="299">
        <v>12896</v>
      </c>
      <c r="E102" s="252" t="s">
        <v>410</v>
      </c>
      <c r="F102" s="253" t="s">
        <v>411</v>
      </c>
      <c r="G102" s="252" t="s">
        <v>87</v>
      </c>
      <c r="H102" s="274" t="s">
        <v>353</v>
      </c>
      <c r="I102" s="294" t="s">
        <v>2645</v>
      </c>
      <c r="J102" s="65">
        <v>2679614402</v>
      </c>
      <c r="K102" s="65" t="s">
        <v>412</v>
      </c>
      <c r="L102" s="65" t="s">
        <v>353</v>
      </c>
      <c r="M102" s="292" t="s">
        <v>2380</v>
      </c>
      <c r="N102" s="99"/>
      <c r="O102" s="65"/>
      <c r="P102" s="90"/>
      <c r="Q102" s="254">
        <v>30</v>
      </c>
      <c r="R102" s="255" t="s">
        <v>392</v>
      </c>
      <c r="S102" s="65">
        <v>0</v>
      </c>
      <c r="T102" s="65">
        <v>0</v>
      </c>
      <c r="U102" s="300">
        <f>3+1</f>
        <v>4</v>
      </c>
      <c r="V102" s="260">
        <v>20</v>
      </c>
      <c r="W102" s="99">
        <v>0</v>
      </c>
      <c r="X102" s="84">
        <v>0</v>
      </c>
      <c r="Y102" s="99">
        <v>2</v>
      </c>
      <c r="Z102" s="65">
        <v>2</v>
      </c>
      <c r="AA102" s="327">
        <v>1477052</v>
      </c>
      <c r="AB102" s="327">
        <v>46667</v>
      </c>
      <c r="AC102" s="328">
        <f>AA102+AB102</f>
        <v>1523719</v>
      </c>
      <c r="AD102" s="75">
        <v>4500000</v>
      </c>
      <c r="AE102" s="75">
        <v>6000000</v>
      </c>
      <c r="AF102" s="338">
        <f>(AC102*30)/220*1.4</f>
        <v>290891.80909090908</v>
      </c>
      <c r="AG102" s="113">
        <f>AA102*Q102</f>
        <v>44311560</v>
      </c>
      <c r="AH102" s="75">
        <f>AB102*Q102</f>
        <v>1400010</v>
      </c>
      <c r="AI102" s="75">
        <f>AF102*R102</f>
        <v>34907017.090909094</v>
      </c>
      <c r="AJ102" s="75">
        <f>IF(Q102=31,A102*Z102,(Q102/30)*A102*Z102)</f>
        <v>5310990</v>
      </c>
      <c r="AK102" s="75">
        <f>IF(Q102=31,AD102,(Q102/30)*AD102)</f>
        <v>4500000</v>
      </c>
      <c r="AL102" s="75">
        <f>IF(Q102=31,AE102,(Q102/30)*AE102)</f>
        <v>6000000</v>
      </c>
      <c r="AM102" s="75">
        <f>(AC102*30/220)*35%*S102</f>
        <v>0</v>
      </c>
      <c r="AN102" s="75">
        <f>AC102*30/220*1.4*T102</f>
        <v>0</v>
      </c>
      <c r="AO102" s="75">
        <f>AC102*U102</f>
        <v>6094876</v>
      </c>
      <c r="AP102" s="75">
        <f>200000*V102</f>
        <v>4000000</v>
      </c>
      <c r="AQ102" s="75">
        <v>0</v>
      </c>
      <c r="AR102" s="75">
        <v>0</v>
      </c>
      <c r="AS102" s="75">
        <v>0</v>
      </c>
      <c r="AT102" s="80">
        <v>0</v>
      </c>
      <c r="AU102" s="82">
        <f>SUM(AG102:AT102)</f>
        <v>106524453.09090909</v>
      </c>
      <c r="AV102" s="113">
        <f>AU102-(AX102+AP102+AO102+AL102+AK102+AJ102+AT102)</f>
        <v>73960285.99454546</v>
      </c>
      <c r="AW102" s="75">
        <f>AG102+AH102+AK102+AL102+AI102+AN102+AM102+AP102</f>
        <v>95118587.090909094</v>
      </c>
      <c r="AX102" s="75">
        <f>AW102*7%</f>
        <v>6658301.0963636376</v>
      </c>
      <c r="AY102" s="76">
        <f>IF(AV102&lt;=40000000,0,IF(AND(AV102&gt;40000000,AV102&lt;=80000000),(AV102-40000000)*10%,IF(AND(AV102&gt;80000000,AV102&lt;=120000000),4000000+(AV102-80000000)*15%,IF(AND(AV102&gt;120000000,AV102&lt;=180000000),10000000+(AV102-120000000)*20%,IF(AND(AV102&gt;180000000,AV102&lt;=240000000),22000000+(AV102-180000000)*25%,IF(AND(AV102&gt;240000000,AV102&lt;=320000000),37000000+(AV102-240000000)*30%,61000000+(AV102-320000000)*35%))))))</f>
        <v>3396028.5994545463</v>
      </c>
      <c r="AZ102" s="75">
        <v>0</v>
      </c>
      <c r="BA102" s="75">
        <v>0</v>
      </c>
      <c r="BB102" s="75">
        <v>0</v>
      </c>
      <c r="BC102" s="80">
        <v>0</v>
      </c>
      <c r="BD102" s="80">
        <v>0</v>
      </c>
      <c r="BE102" s="80">
        <v>0</v>
      </c>
      <c r="BF102" s="78">
        <v>0</v>
      </c>
      <c r="BG102" s="348">
        <f>SUM(AX102:BF102)</f>
        <v>10054329.695818184</v>
      </c>
      <c r="BH102" s="188">
        <f>INT(AU102-BG102)</f>
        <v>96470123</v>
      </c>
      <c r="BJ102" s="50">
        <v>12896</v>
      </c>
      <c r="BK102" s="50" t="s">
        <v>3437</v>
      </c>
      <c r="BM102" s="50">
        <f t="shared" si="3"/>
        <v>0</v>
      </c>
    </row>
    <row r="103" spans="1:65" s="50" customFormat="1" ht="24" customHeight="1" x14ac:dyDescent="0.2">
      <c r="A103" s="182">
        <f t="shared" si="2"/>
        <v>2655495</v>
      </c>
      <c r="B103" s="298">
        <v>208</v>
      </c>
      <c r="C103" s="266">
        <v>218</v>
      </c>
      <c r="D103" s="299">
        <v>12897</v>
      </c>
      <c r="E103" s="252" t="s">
        <v>413</v>
      </c>
      <c r="F103" s="253" t="s">
        <v>414</v>
      </c>
      <c r="G103" s="252" t="s">
        <v>87</v>
      </c>
      <c r="H103" s="274" t="s">
        <v>353</v>
      </c>
      <c r="I103" s="294" t="s">
        <v>2648</v>
      </c>
      <c r="J103" s="65">
        <v>6309356399</v>
      </c>
      <c r="K103" s="65" t="s">
        <v>415</v>
      </c>
      <c r="L103" s="65" t="s">
        <v>353</v>
      </c>
      <c r="M103" s="292" t="s">
        <v>2380</v>
      </c>
      <c r="N103" s="99"/>
      <c r="O103" s="65"/>
      <c r="P103" s="90"/>
      <c r="Q103" s="254">
        <v>30</v>
      </c>
      <c r="R103" s="255">
        <v>35</v>
      </c>
      <c r="S103" s="65">
        <v>0</v>
      </c>
      <c r="T103" s="65">
        <v>0</v>
      </c>
      <c r="U103" s="90">
        <v>0</v>
      </c>
      <c r="V103" s="260">
        <v>17</v>
      </c>
      <c r="W103" s="99">
        <v>0</v>
      </c>
      <c r="X103" s="84">
        <v>0</v>
      </c>
      <c r="Y103" s="99">
        <v>1</v>
      </c>
      <c r="Z103" s="65">
        <v>1</v>
      </c>
      <c r="AA103" s="327">
        <v>1477052</v>
      </c>
      <c r="AB103" s="327">
        <v>0</v>
      </c>
      <c r="AC103" s="328">
        <f>AA103+AB103</f>
        <v>1477052</v>
      </c>
      <c r="AD103" s="75">
        <v>4500000</v>
      </c>
      <c r="AE103" s="75">
        <v>6000000</v>
      </c>
      <c r="AF103" s="338">
        <f>(AC103*30)/220*1.4</f>
        <v>281982.65454545454</v>
      </c>
      <c r="AG103" s="113">
        <f>AA103*Q103</f>
        <v>44311560</v>
      </c>
      <c r="AH103" s="75">
        <f>AB103*Q103</f>
        <v>0</v>
      </c>
      <c r="AI103" s="75">
        <f>AF103*R103</f>
        <v>9869392.9090909082</v>
      </c>
      <c r="AJ103" s="75">
        <f>IF(Q103=31,A103*Z103,(Q103/30)*A103*Z103)</f>
        <v>2655495</v>
      </c>
      <c r="AK103" s="75">
        <f>IF(Q103=31,AD103,(Q103/30)*AD103)</f>
        <v>4500000</v>
      </c>
      <c r="AL103" s="75">
        <f>IF(Q103=31,AE103,(Q103/30)*AE103)</f>
        <v>6000000</v>
      </c>
      <c r="AM103" s="75">
        <f>(AC103*30/220)*35%*S103</f>
        <v>0</v>
      </c>
      <c r="AN103" s="75">
        <f>AC103*30/220*1.4*T103</f>
        <v>0</v>
      </c>
      <c r="AO103" s="75">
        <f>AC103*U103</f>
        <v>0</v>
      </c>
      <c r="AP103" s="75">
        <f>200000*V103</f>
        <v>3400000</v>
      </c>
      <c r="AQ103" s="75">
        <v>0</v>
      </c>
      <c r="AR103" s="75">
        <v>0</v>
      </c>
      <c r="AS103" s="75">
        <v>0</v>
      </c>
      <c r="AT103" s="80">
        <v>0</v>
      </c>
      <c r="AU103" s="82">
        <f>SUM(AG103:AT103)</f>
        <v>70736447.909090906</v>
      </c>
      <c r="AV103" s="113">
        <f>AU103-(AX103+AP103+AO103+AL103+AK103+AJ103+AT103)</f>
        <v>49415286.205454543</v>
      </c>
      <c r="AW103" s="75">
        <f>AG103+AH103+AK103+AL103+AI103+AN103+AM103+AP103</f>
        <v>68080952.909090906</v>
      </c>
      <c r="AX103" s="75">
        <f>AW103*7%</f>
        <v>4765666.7036363641</v>
      </c>
      <c r="AY103" s="76">
        <f>IF(AV103&lt;=40000000,0,IF(AND(AV103&gt;40000000,AV103&lt;=80000000),(AV103-40000000)*10%,IF(AND(AV103&gt;80000000,AV103&lt;=120000000),4000000+(AV103-80000000)*15%,IF(AND(AV103&gt;120000000,AV103&lt;=180000000),10000000+(AV103-120000000)*20%,IF(AND(AV103&gt;180000000,AV103&lt;=240000000),22000000+(AV103-180000000)*25%,IF(AND(AV103&gt;240000000,AV103&lt;=320000000),37000000+(AV103-240000000)*30%,61000000+(AV103-320000000)*35%))))))</f>
        <v>941528.62054545432</v>
      </c>
      <c r="AZ103" s="75">
        <v>0</v>
      </c>
      <c r="BA103" s="75">
        <v>0</v>
      </c>
      <c r="BB103" s="75">
        <v>0</v>
      </c>
      <c r="BC103" s="80">
        <v>0</v>
      </c>
      <c r="BD103" s="80">
        <v>0</v>
      </c>
      <c r="BE103" s="80">
        <v>0</v>
      </c>
      <c r="BF103" s="78">
        <v>0</v>
      </c>
      <c r="BG103" s="348">
        <f>SUM(AX103:BF103)</f>
        <v>5707195.3241818184</v>
      </c>
      <c r="BH103" s="188">
        <f>INT(AU103-BG103)</f>
        <v>65029252</v>
      </c>
      <c r="BJ103" s="50">
        <v>12897</v>
      </c>
      <c r="BK103" s="50" t="s">
        <v>3438</v>
      </c>
      <c r="BM103" s="50">
        <f t="shared" si="3"/>
        <v>0</v>
      </c>
    </row>
    <row r="104" spans="1:65" s="50" customFormat="1" ht="24" customHeight="1" x14ac:dyDescent="0.2">
      <c r="A104" s="182">
        <f t="shared" si="2"/>
        <v>2655495</v>
      </c>
      <c r="B104" s="298">
        <v>209</v>
      </c>
      <c r="C104" s="266">
        <v>219</v>
      </c>
      <c r="D104" s="299">
        <v>12898</v>
      </c>
      <c r="E104" s="252" t="s">
        <v>95</v>
      </c>
      <c r="F104" s="253" t="s">
        <v>416</v>
      </c>
      <c r="G104" s="252" t="s">
        <v>87</v>
      </c>
      <c r="H104" s="274" t="s">
        <v>353</v>
      </c>
      <c r="I104" s="294" t="s">
        <v>2649</v>
      </c>
      <c r="J104" s="65">
        <v>2660203989</v>
      </c>
      <c r="K104" s="65"/>
      <c r="L104" s="65" t="s">
        <v>353</v>
      </c>
      <c r="M104" s="292" t="s">
        <v>2383</v>
      </c>
      <c r="N104" s="99"/>
      <c r="O104" s="65"/>
      <c r="P104" s="90"/>
      <c r="Q104" s="254">
        <v>30</v>
      </c>
      <c r="R104" s="255">
        <v>50</v>
      </c>
      <c r="S104" s="65">
        <v>0</v>
      </c>
      <c r="T104" s="65">
        <v>0</v>
      </c>
      <c r="U104" s="90">
        <v>0</v>
      </c>
      <c r="V104" s="260">
        <v>21</v>
      </c>
      <c r="W104" s="99">
        <v>0</v>
      </c>
      <c r="X104" s="84">
        <v>0</v>
      </c>
      <c r="Y104" s="99">
        <v>0</v>
      </c>
      <c r="Z104" s="65">
        <v>0</v>
      </c>
      <c r="AA104" s="327">
        <v>1642901</v>
      </c>
      <c r="AB104" s="327">
        <v>46667</v>
      </c>
      <c r="AC104" s="328">
        <f>AA104+AB104</f>
        <v>1689568</v>
      </c>
      <c r="AD104" s="75">
        <v>4500000</v>
      </c>
      <c r="AE104" s="75">
        <v>6000000</v>
      </c>
      <c r="AF104" s="338">
        <f>(AC104*30)/220*1.4</f>
        <v>322553.89090909087</v>
      </c>
      <c r="AG104" s="113">
        <f>AA104*Q104</f>
        <v>49287030</v>
      </c>
      <c r="AH104" s="75">
        <f>AB104*Q104</f>
        <v>1400010</v>
      </c>
      <c r="AI104" s="75">
        <f>AF104*R104</f>
        <v>16127694.545454543</v>
      </c>
      <c r="AJ104" s="75">
        <f>IF(Q104=31,A104*Z104,(Q104/30)*A104*Z104)</f>
        <v>0</v>
      </c>
      <c r="AK104" s="75">
        <f>IF(Q104=31,AD104,(Q104/30)*AD104)</f>
        <v>4500000</v>
      </c>
      <c r="AL104" s="75">
        <f>IF(Q104=31,AE104,(Q104/30)*AE104)</f>
        <v>6000000</v>
      </c>
      <c r="AM104" s="75">
        <f>(AC104*30/220)*35%*S104</f>
        <v>0</v>
      </c>
      <c r="AN104" s="75">
        <f>AC104*30/220*1.4*T104</f>
        <v>0</v>
      </c>
      <c r="AO104" s="75">
        <f>AC104*U104</f>
        <v>0</v>
      </c>
      <c r="AP104" s="75">
        <f>200000*V104</f>
        <v>4200000</v>
      </c>
      <c r="AQ104" s="75">
        <v>0</v>
      </c>
      <c r="AR104" s="75">
        <v>0</v>
      </c>
      <c r="AS104" s="75">
        <v>0</v>
      </c>
      <c r="AT104" s="80">
        <v>0</v>
      </c>
      <c r="AU104" s="82">
        <f>SUM(AG104:AT104)</f>
        <v>81514734.545454547</v>
      </c>
      <c r="AV104" s="113">
        <f>AU104-(AX104+AP104+AO104+AL104+AK104+AJ104+AT104)</f>
        <v>61108703.127272725</v>
      </c>
      <c r="AW104" s="75">
        <f>AG104+AH104+AK104+AL104+AI104+AN104+AM104+AP104</f>
        <v>81514734.545454547</v>
      </c>
      <c r="AX104" s="75">
        <f>AW104*7%</f>
        <v>5706031.4181818189</v>
      </c>
      <c r="AY104" s="76">
        <f>IF(AV104&lt;=40000000,0,IF(AND(AV104&gt;40000000,AV104&lt;=80000000),(AV104-40000000)*10%,IF(AND(AV104&gt;80000000,AV104&lt;=120000000),4000000+(AV104-80000000)*15%,IF(AND(AV104&gt;120000000,AV104&lt;=180000000),10000000+(AV104-120000000)*20%,IF(AND(AV104&gt;180000000,AV104&lt;=240000000),22000000+(AV104-180000000)*25%,IF(AND(AV104&gt;240000000,AV104&lt;=320000000),37000000+(AV104-240000000)*30%,61000000+(AV104-320000000)*35%))))))</f>
        <v>2110870.3127272725</v>
      </c>
      <c r="AZ104" s="75">
        <v>0</v>
      </c>
      <c r="BA104" s="75">
        <v>0</v>
      </c>
      <c r="BB104" s="75">
        <v>0</v>
      </c>
      <c r="BC104" s="80">
        <v>0</v>
      </c>
      <c r="BD104" s="80">
        <v>0</v>
      </c>
      <c r="BE104" s="80">
        <v>0</v>
      </c>
      <c r="BF104" s="78">
        <v>0</v>
      </c>
      <c r="BG104" s="348">
        <f>SUM(AX104:BF104)</f>
        <v>7816901.7309090914</v>
      </c>
      <c r="BH104" s="188">
        <f>INT(AU104-BG104)</f>
        <v>73697832</v>
      </c>
      <c r="BJ104" s="50">
        <v>12898</v>
      </c>
      <c r="BK104" s="50" t="s">
        <v>3439</v>
      </c>
      <c r="BM104" s="50">
        <f t="shared" si="3"/>
        <v>0</v>
      </c>
    </row>
    <row r="105" spans="1:65" s="50" customFormat="1" ht="24" customHeight="1" x14ac:dyDescent="0.4">
      <c r="A105" s="182">
        <f t="shared" si="2"/>
        <v>2655495</v>
      </c>
      <c r="B105" s="298">
        <v>627</v>
      </c>
      <c r="C105" s="266">
        <v>424</v>
      </c>
      <c r="D105" s="299">
        <v>12900</v>
      </c>
      <c r="E105" s="242" t="s">
        <v>419</v>
      </c>
      <c r="F105" s="243" t="s">
        <v>420</v>
      </c>
      <c r="G105" s="287" t="s">
        <v>137</v>
      </c>
      <c r="H105" s="274" t="s">
        <v>421</v>
      </c>
      <c r="I105" s="441" t="s">
        <v>3023</v>
      </c>
      <c r="J105" s="65">
        <v>4689116725</v>
      </c>
      <c r="K105" s="65"/>
      <c r="L105" s="65" t="s">
        <v>421</v>
      </c>
      <c r="M105" s="292" t="s">
        <v>137</v>
      </c>
      <c r="N105" s="244" t="s">
        <v>2410</v>
      </c>
      <c r="O105" s="65"/>
      <c r="P105" s="90"/>
      <c r="Q105" s="244">
        <v>30</v>
      </c>
      <c r="R105" s="246">
        <v>120</v>
      </c>
      <c r="S105" s="246">
        <v>110</v>
      </c>
      <c r="T105" s="246">
        <v>29.33</v>
      </c>
      <c r="U105" s="90">
        <v>0</v>
      </c>
      <c r="V105" s="262">
        <v>14</v>
      </c>
      <c r="W105" s="99">
        <v>0</v>
      </c>
      <c r="X105" s="84">
        <v>0</v>
      </c>
      <c r="Y105" s="99">
        <v>2</v>
      </c>
      <c r="Z105" s="65">
        <v>0</v>
      </c>
      <c r="AA105" s="319">
        <v>885165</v>
      </c>
      <c r="AB105" s="319">
        <v>46667</v>
      </c>
      <c r="AC105" s="320">
        <f>AA105+AB105</f>
        <v>931832</v>
      </c>
      <c r="AD105" s="75">
        <v>4500000</v>
      </c>
      <c r="AE105" s="75">
        <v>6000000</v>
      </c>
      <c r="AF105" s="338">
        <f>(AC105*30)/220*1.4</f>
        <v>177895.19999999998</v>
      </c>
      <c r="AG105" s="113">
        <f>AA105*Q105</f>
        <v>26554950</v>
      </c>
      <c r="AH105" s="75">
        <f>AB105*Q105</f>
        <v>1400010</v>
      </c>
      <c r="AI105" s="75">
        <f>AF105*R105</f>
        <v>21347423.999999996</v>
      </c>
      <c r="AJ105" s="75">
        <f>IF(Q105=31,A105*Z105,(Q105/30)*A105*Z105)</f>
        <v>0</v>
      </c>
      <c r="AK105" s="75">
        <f>IF(Q105=31,AD105,(Q105/30)*AD105)</f>
        <v>4500000</v>
      </c>
      <c r="AL105" s="75">
        <f>IF(Q105=31,AE105,(Q105/30)*AE105)</f>
        <v>6000000</v>
      </c>
      <c r="AM105" s="75">
        <f>(AC105*30/220)*35%*S105</f>
        <v>4892117.9999999991</v>
      </c>
      <c r="AN105" s="75">
        <f>AC105*30/220*1.4*T105</f>
        <v>5217666.2159999991</v>
      </c>
      <c r="AO105" s="75">
        <f>AC105*U105</f>
        <v>0</v>
      </c>
      <c r="AP105" s="75">
        <f>200000*V105</f>
        <v>2800000</v>
      </c>
      <c r="AQ105" s="75">
        <v>0</v>
      </c>
      <c r="AR105" s="75">
        <v>0</v>
      </c>
      <c r="AS105" s="75">
        <v>0</v>
      </c>
      <c r="AT105" s="80">
        <v>0</v>
      </c>
      <c r="AU105" s="82">
        <f>SUM(AG105:AT105)</f>
        <v>72712168.216000006</v>
      </c>
      <c r="AV105" s="113">
        <f>AU105-(AX105+AP105+AO105+AL105+AK105+AJ105+AT105)</f>
        <v>54322316.440880008</v>
      </c>
      <c r="AW105" s="75">
        <f>AG105+AH105+AK105+AL105+AI105+AN105+AM105+AP105</f>
        <v>72712168.215999991</v>
      </c>
      <c r="AX105" s="75">
        <f>AW105*7%</f>
        <v>5089851.7751199994</v>
      </c>
      <c r="AY105" s="76">
        <f>IF(AV105&lt;=40000000,0,IF(AND(AV105&gt;40000000,AV105&lt;=80000000),(AV105-40000000)*10%,IF(AND(AV105&gt;80000000,AV105&lt;=120000000),4000000+(AV105-80000000)*15%,IF(AND(AV105&gt;120000000,AV105&lt;=180000000),10000000+(AV105-120000000)*20%,IF(AND(AV105&gt;180000000,AV105&lt;=240000000),22000000+(AV105-180000000)*25%,IF(AND(AV105&gt;240000000,AV105&lt;=320000000),37000000+(AV105-240000000)*30%,61000000+(AV105-320000000)*35%))))))</f>
        <v>1432231.644088001</v>
      </c>
      <c r="AZ105" s="75">
        <v>0</v>
      </c>
      <c r="BA105" s="75">
        <v>0</v>
      </c>
      <c r="BB105" s="75">
        <v>0</v>
      </c>
      <c r="BC105" s="80">
        <v>0</v>
      </c>
      <c r="BD105" s="80">
        <v>0</v>
      </c>
      <c r="BE105" s="80">
        <v>0</v>
      </c>
      <c r="BF105" s="78">
        <v>0</v>
      </c>
      <c r="BG105" s="348">
        <f>SUM(AX105:BF105)</f>
        <v>6522083.4192080004</v>
      </c>
      <c r="BH105" s="188">
        <f>INT(AU105-BG105)</f>
        <v>66190084</v>
      </c>
      <c r="BJ105" s="50">
        <v>12900</v>
      </c>
      <c r="BK105" s="50" t="s">
        <v>3441</v>
      </c>
      <c r="BM105" s="50">
        <f t="shared" si="3"/>
        <v>0</v>
      </c>
    </row>
    <row r="106" spans="1:65" s="50" customFormat="1" ht="24" customHeight="1" x14ac:dyDescent="0.2">
      <c r="A106" s="182">
        <f t="shared" si="2"/>
        <v>2655495</v>
      </c>
      <c r="B106" s="298">
        <v>78</v>
      </c>
      <c r="C106" s="266">
        <v>83</v>
      </c>
      <c r="D106" s="299">
        <v>12901</v>
      </c>
      <c r="E106" s="252" t="s">
        <v>296</v>
      </c>
      <c r="F106" s="253" t="s">
        <v>422</v>
      </c>
      <c r="G106" s="252" t="s">
        <v>87</v>
      </c>
      <c r="H106" s="274" t="s">
        <v>421</v>
      </c>
      <c r="I106" s="294" t="s">
        <v>2531</v>
      </c>
      <c r="J106" s="65">
        <v>1189929252</v>
      </c>
      <c r="K106" s="65"/>
      <c r="L106" s="65" t="s">
        <v>421</v>
      </c>
      <c r="M106" s="292" t="s">
        <v>2383</v>
      </c>
      <c r="N106" s="99"/>
      <c r="O106" s="65"/>
      <c r="P106" s="90"/>
      <c r="Q106" s="254">
        <v>30</v>
      </c>
      <c r="R106" s="255">
        <v>48</v>
      </c>
      <c r="S106" s="65">
        <v>0</v>
      </c>
      <c r="T106" s="65">
        <v>0</v>
      </c>
      <c r="U106" s="300">
        <f>1+1+1</f>
        <v>3</v>
      </c>
      <c r="V106" s="260">
        <v>21</v>
      </c>
      <c r="W106" s="99">
        <v>0</v>
      </c>
      <c r="X106" s="84">
        <v>0</v>
      </c>
      <c r="Y106" s="99">
        <v>1</v>
      </c>
      <c r="Z106" s="65">
        <v>1</v>
      </c>
      <c r="AA106" s="327">
        <v>1642901</v>
      </c>
      <c r="AB106" s="327">
        <v>46667</v>
      </c>
      <c r="AC106" s="328">
        <f>AA106+AB106</f>
        <v>1689568</v>
      </c>
      <c r="AD106" s="75">
        <v>4500000</v>
      </c>
      <c r="AE106" s="75">
        <v>6000000</v>
      </c>
      <c r="AF106" s="338">
        <f>(AC106*30)/220*1.4</f>
        <v>322553.89090909087</v>
      </c>
      <c r="AG106" s="113">
        <f>AA106*Q106</f>
        <v>49287030</v>
      </c>
      <c r="AH106" s="75">
        <f>AB106*Q106</f>
        <v>1400010</v>
      </c>
      <c r="AI106" s="75">
        <f>AF106*R106</f>
        <v>15482586.763636362</v>
      </c>
      <c r="AJ106" s="75">
        <f>IF(Q106=31,A106*Z106,(Q106/30)*A106*Z106)</f>
        <v>2655495</v>
      </c>
      <c r="AK106" s="75">
        <f>IF(Q106=31,AD106,(Q106/30)*AD106)</f>
        <v>4500000</v>
      </c>
      <c r="AL106" s="75">
        <f>IF(Q106=31,AE106,(Q106/30)*AE106)</f>
        <v>6000000</v>
      </c>
      <c r="AM106" s="75">
        <f>(AC106*30/220)*35%*S106</f>
        <v>0</v>
      </c>
      <c r="AN106" s="75">
        <f>AC106*30/220*1.4*T106</f>
        <v>0</v>
      </c>
      <c r="AO106" s="75">
        <f>AC106*U106</f>
        <v>5068704</v>
      </c>
      <c r="AP106" s="75">
        <f>200000*V106</f>
        <v>4200000</v>
      </c>
      <c r="AQ106" s="75">
        <v>0</v>
      </c>
      <c r="AR106" s="75">
        <v>0</v>
      </c>
      <c r="AS106" s="75">
        <v>0</v>
      </c>
      <c r="AT106" s="80">
        <v>0</v>
      </c>
      <c r="AU106" s="82">
        <f>SUM(AG106:AT106)</f>
        <v>88593825.763636366</v>
      </c>
      <c r="AV106" s="113">
        <f>AU106-(AX106+AP106+AO106+AL106+AK106+AJ106+AT106)</f>
        <v>60508752.890181817</v>
      </c>
      <c r="AW106" s="75">
        <f>AG106+AH106+AK106+AL106+AI106+AN106+AM106+AP106</f>
        <v>80869626.763636366</v>
      </c>
      <c r="AX106" s="75">
        <f>AW106*7%</f>
        <v>5660873.8734545466</v>
      </c>
      <c r="AY106" s="76">
        <f>IF(AV106&lt;=40000000,0,IF(AND(AV106&gt;40000000,AV106&lt;=80000000),(AV106-40000000)*10%,IF(AND(AV106&gt;80000000,AV106&lt;=120000000),4000000+(AV106-80000000)*15%,IF(AND(AV106&gt;120000000,AV106&lt;=180000000),10000000+(AV106-120000000)*20%,IF(AND(AV106&gt;180000000,AV106&lt;=240000000),22000000+(AV106-180000000)*25%,IF(AND(AV106&gt;240000000,AV106&lt;=320000000),37000000+(AV106-240000000)*30%,61000000+(AV106-320000000)*35%))))))</f>
        <v>2050875.2890181819</v>
      </c>
      <c r="AZ106" s="75">
        <v>0</v>
      </c>
      <c r="BA106" s="75">
        <v>0</v>
      </c>
      <c r="BB106" s="75">
        <v>0</v>
      </c>
      <c r="BC106" s="80">
        <v>0</v>
      </c>
      <c r="BD106" s="80">
        <v>0</v>
      </c>
      <c r="BE106" s="80">
        <v>0</v>
      </c>
      <c r="BF106" s="78">
        <v>0</v>
      </c>
      <c r="BG106" s="348">
        <f>SUM(AX106:BF106)</f>
        <v>7711749.1624727286</v>
      </c>
      <c r="BH106" s="188">
        <f>INT(AU106-BG106)</f>
        <v>80882076</v>
      </c>
      <c r="BJ106" s="50">
        <v>12901</v>
      </c>
      <c r="BK106" s="50" t="s">
        <v>3442</v>
      </c>
      <c r="BM106" s="50">
        <f t="shared" si="3"/>
        <v>0</v>
      </c>
    </row>
    <row r="107" spans="1:65" s="50" customFormat="1" ht="24" customHeight="1" x14ac:dyDescent="0.2">
      <c r="A107" s="182">
        <f t="shared" si="2"/>
        <v>2655495</v>
      </c>
      <c r="B107" s="298">
        <v>631</v>
      </c>
      <c r="C107" s="266">
        <v>428</v>
      </c>
      <c r="D107" s="299">
        <v>12902</v>
      </c>
      <c r="E107" s="242" t="s">
        <v>423</v>
      </c>
      <c r="F107" s="243" t="s">
        <v>424</v>
      </c>
      <c r="G107" s="287" t="s">
        <v>137</v>
      </c>
      <c r="H107" s="274" t="s">
        <v>421</v>
      </c>
      <c r="I107" s="294" t="s">
        <v>3027</v>
      </c>
      <c r="J107" s="65">
        <v>1960383930</v>
      </c>
      <c r="K107" s="65"/>
      <c r="L107" s="65" t="s">
        <v>421</v>
      </c>
      <c r="M107" s="292" t="s">
        <v>137</v>
      </c>
      <c r="N107" s="244" t="s">
        <v>2410</v>
      </c>
      <c r="O107" s="65"/>
      <c r="P107" s="90"/>
      <c r="Q107" s="244">
        <v>30</v>
      </c>
      <c r="R107" s="246">
        <v>120</v>
      </c>
      <c r="S107" s="246">
        <v>110</v>
      </c>
      <c r="T107" s="246">
        <v>29.33</v>
      </c>
      <c r="U107" s="90">
        <v>0</v>
      </c>
      <c r="V107" s="262">
        <v>15</v>
      </c>
      <c r="W107" s="99">
        <v>0</v>
      </c>
      <c r="X107" s="84">
        <v>0</v>
      </c>
      <c r="Y107" s="99">
        <v>0</v>
      </c>
      <c r="Z107" s="65">
        <v>0</v>
      </c>
      <c r="AA107" s="319">
        <v>885165</v>
      </c>
      <c r="AB107" s="319">
        <v>46667</v>
      </c>
      <c r="AC107" s="320">
        <f>AA107+AB107</f>
        <v>931832</v>
      </c>
      <c r="AD107" s="75">
        <v>4500000</v>
      </c>
      <c r="AE107" s="75">
        <v>6000000</v>
      </c>
      <c r="AF107" s="338">
        <f>(AC107*30)/220*1.4</f>
        <v>177895.19999999998</v>
      </c>
      <c r="AG107" s="113">
        <f>AA107*Q107</f>
        <v>26554950</v>
      </c>
      <c r="AH107" s="75">
        <f>AB107*Q107</f>
        <v>1400010</v>
      </c>
      <c r="AI107" s="75">
        <f>AF107*R107</f>
        <v>21347423.999999996</v>
      </c>
      <c r="AJ107" s="75">
        <f>IF(Q107=31,A107*Z107,(Q107/30)*A107*Z107)</f>
        <v>0</v>
      </c>
      <c r="AK107" s="75">
        <f>IF(Q107=31,AD107,(Q107/30)*AD107)</f>
        <v>4500000</v>
      </c>
      <c r="AL107" s="75">
        <f>IF(Q107=31,AE107,(Q107/30)*AE107)</f>
        <v>6000000</v>
      </c>
      <c r="AM107" s="75">
        <f>(AC107*30/220)*35%*S107</f>
        <v>4892117.9999999991</v>
      </c>
      <c r="AN107" s="75">
        <f>AC107*30/220*1.4*T107</f>
        <v>5217666.2159999991</v>
      </c>
      <c r="AO107" s="75">
        <f>AC107*U107</f>
        <v>0</v>
      </c>
      <c r="AP107" s="75">
        <f>200000*V107</f>
        <v>3000000</v>
      </c>
      <c r="AQ107" s="75">
        <v>0</v>
      </c>
      <c r="AR107" s="75">
        <v>0</v>
      </c>
      <c r="AS107" s="75">
        <v>0</v>
      </c>
      <c r="AT107" s="80">
        <v>0</v>
      </c>
      <c r="AU107" s="82">
        <f>SUM(AG107:AT107)</f>
        <v>72912168.216000006</v>
      </c>
      <c r="AV107" s="113">
        <f>AU107-(AX107+AP107+AO107+AL107+AK107+AJ107+AT107)</f>
        <v>54308316.440880008</v>
      </c>
      <c r="AW107" s="75">
        <f>AG107+AH107+AK107+AL107+AI107+AN107+AM107+AP107</f>
        <v>72912168.215999991</v>
      </c>
      <c r="AX107" s="75">
        <f>AW107*7%</f>
        <v>5103851.7751199994</v>
      </c>
      <c r="AY107" s="76">
        <f>IF(AV107&lt;=40000000,0,IF(AND(AV107&gt;40000000,AV107&lt;=80000000),(AV107-40000000)*10%,IF(AND(AV107&gt;80000000,AV107&lt;=120000000),4000000+(AV107-80000000)*15%,IF(AND(AV107&gt;120000000,AV107&lt;=180000000),10000000+(AV107-120000000)*20%,IF(AND(AV107&gt;180000000,AV107&lt;=240000000),22000000+(AV107-180000000)*25%,IF(AND(AV107&gt;240000000,AV107&lt;=320000000),37000000+(AV107-240000000)*30%,61000000+(AV107-320000000)*35%))))))</f>
        <v>1430831.644088001</v>
      </c>
      <c r="AZ107" s="75">
        <v>0</v>
      </c>
      <c r="BA107" s="75">
        <v>0</v>
      </c>
      <c r="BB107" s="75">
        <v>0</v>
      </c>
      <c r="BC107" s="80">
        <v>0</v>
      </c>
      <c r="BD107" s="80">
        <v>0</v>
      </c>
      <c r="BE107" s="80">
        <v>0</v>
      </c>
      <c r="BF107" s="78">
        <v>0</v>
      </c>
      <c r="BG107" s="348">
        <f>SUM(AX107:BF107)</f>
        <v>6534683.4192080004</v>
      </c>
      <c r="BH107" s="188">
        <f>INT(AU107-BG107)</f>
        <v>66377484</v>
      </c>
      <c r="BJ107" s="50">
        <v>12902</v>
      </c>
      <c r="BK107" s="50" t="s">
        <v>3443</v>
      </c>
      <c r="BM107" s="50">
        <f t="shared" si="3"/>
        <v>0</v>
      </c>
    </row>
    <row r="108" spans="1:65" s="50" customFormat="1" ht="24" customHeight="1" x14ac:dyDescent="0.4">
      <c r="A108" s="182">
        <f t="shared" si="2"/>
        <v>2655495</v>
      </c>
      <c r="B108" s="298">
        <v>629</v>
      </c>
      <c r="C108" s="266">
        <v>426</v>
      </c>
      <c r="D108" s="299">
        <v>12903</v>
      </c>
      <c r="E108" s="242" t="s">
        <v>158</v>
      </c>
      <c r="F108" s="243" t="s">
        <v>425</v>
      </c>
      <c r="G108" s="287" t="s">
        <v>137</v>
      </c>
      <c r="H108" s="274" t="s">
        <v>421</v>
      </c>
      <c r="I108" s="294" t="s">
        <v>3025</v>
      </c>
      <c r="J108" s="69">
        <v>1142355780</v>
      </c>
      <c r="K108" s="65"/>
      <c r="L108" s="65" t="s">
        <v>421</v>
      </c>
      <c r="M108" s="292" t="s">
        <v>137</v>
      </c>
      <c r="N108" s="99"/>
      <c r="O108" s="246" t="s">
        <v>2410</v>
      </c>
      <c r="P108" s="90"/>
      <c r="Q108" s="244">
        <v>30</v>
      </c>
      <c r="R108" s="246">
        <v>90</v>
      </c>
      <c r="S108" s="246">
        <v>0</v>
      </c>
      <c r="T108" s="246">
        <v>0</v>
      </c>
      <c r="U108" s="90">
        <v>0</v>
      </c>
      <c r="V108" s="262">
        <v>21</v>
      </c>
      <c r="W108" s="99">
        <v>0</v>
      </c>
      <c r="X108" s="84">
        <v>0</v>
      </c>
      <c r="Y108" s="99">
        <v>0</v>
      </c>
      <c r="Z108" s="65">
        <v>0</v>
      </c>
      <c r="AA108" s="319">
        <v>885165</v>
      </c>
      <c r="AB108" s="319">
        <v>46667</v>
      </c>
      <c r="AC108" s="320">
        <f>AA108+AB108</f>
        <v>931832</v>
      </c>
      <c r="AD108" s="75">
        <v>4500000</v>
      </c>
      <c r="AE108" s="75">
        <v>6000000</v>
      </c>
      <c r="AF108" s="338">
        <f>(AC108*30)/220*1.4</f>
        <v>177895.19999999998</v>
      </c>
      <c r="AG108" s="113">
        <f>AA108*Q108</f>
        <v>26554950</v>
      </c>
      <c r="AH108" s="75">
        <f>AB108*Q108</f>
        <v>1400010</v>
      </c>
      <c r="AI108" s="75">
        <f>AF108*R108</f>
        <v>16010567.999999998</v>
      </c>
      <c r="AJ108" s="75">
        <f>IF(Q108=31,A108*Z108,(Q108/30)*A108*Z108)</f>
        <v>0</v>
      </c>
      <c r="AK108" s="75">
        <f>IF(Q108=31,AD108,(Q108/30)*AD108)</f>
        <v>4500000</v>
      </c>
      <c r="AL108" s="75">
        <f>IF(Q108=31,AE108,(Q108/30)*AE108)</f>
        <v>6000000</v>
      </c>
      <c r="AM108" s="75">
        <f>(AC108*30/220)*35%*S108</f>
        <v>0</v>
      </c>
      <c r="AN108" s="75">
        <f>AC108*30/220*1.4*T108</f>
        <v>0</v>
      </c>
      <c r="AO108" s="75">
        <f>AC108*U108</f>
        <v>0</v>
      </c>
      <c r="AP108" s="75">
        <f>200000*V108</f>
        <v>4200000</v>
      </c>
      <c r="AQ108" s="75">
        <v>0</v>
      </c>
      <c r="AR108" s="75">
        <v>0</v>
      </c>
      <c r="AS108" s="75">
        <v>0</v>
      </c>
      <c r="AT108" s="80">
        <v>0</v>
      </c>
      <c r="AU108" s="82">
        <f>SUM(AG108:AT108)</f>
        <v>58665528</v>
      </c>
      <c r="AV108" s="113">
        <f>AU108-(AX108+AP108+AO108+AL108+AK108+AJ108+AT108)</f>
        <v>39858941.039999999</v>
      </c>
      <c r="AW108" s="75">
        <f>AG108+AH108+AK108+AL108+AI108+AN108+AM108+AP108</f>
        <v>58665528</v>
      </c>
      <c r="AX108" s="75">
        <f>AW108*7%</f>
        <v>4106586.9600000004</v>
      </c>
      <c r="AY108" s="76">
        <f>IF(AV108&lt;=40000000,0,IF(AND(AV108&gt;40000000,AV108&lt;=80000000),(AV108-40000000)*10%,IF(AND(AV108&gt;80000000,AV108&lt;=120000000),4000000+(AV108-80000000)*15%,IF(AND(AV108&gt;120000000,AV108&lt;=180000000),10000000+(AV108-120000000)*20%,IF(AND(AV108&gt;180000000,AV108&lt;=240000000),22000000+(AV108-180000000)*25%,IF(AND(AV108&gt;240000000,AV108&lt;=320000000),37000000+(AV108-240000000)*30%,61000000+(AV108-320000000)*35%))))))</f>
        <v>0</v>
      </c>
      <c r="AZ108" s="75">
        <v>0</v>
      </c>
      <c r="BA108" s="75">
        <v>0</v>
      </c>
      <c r="BB108" s="75">
        <v>0</v>
      </c>
      <c r="BC108" s="80">
        <v>0</v>
      </c>
      <c r="BD108" s="80">
        <v>0</v>
      </c>
      <c r="BE108" s="80">
        <v>0</v>
      </c>
      <c r="BF108" s="78">
        <v>0</v>
      </c>
      <c r="BG108" s="348">
        <f>SUM(AX108:BF108)</f>
        <v>4106586.9600000004</v>
      </c>
      <c r="BH108" s="188">
        <f>INT(AU108-BG108)</f>
        <v>54558941</v>
      </c>
      <c r="BJ108" s="50">
        <v>12903</v>
      </c>
      <c r="BK108" s="50" t="s">
        <v>3444</v>
      </c>
      <c r="BM108" s="50">
        <f t="shared" si="3"/>
        <v>0</v>
      </c>
    </row>
    <row r="109" spans="1:65" s="50" customFormat="1" ht="24" customHeight="1" x14ac:dyDescent="0.2">
      <c r="A109" s="182">
        <f t="shared" si="2"/>
        <v>2655495</v>
      </c>
      <c r="B109" s="298">
        <v>622</v>
      </c>
      <c r="C109" s="266">
        <v>419</v>
      </c>
      <c r="D109" s="299">
        <v>12904</v>
      </c>
      <c r="E109" s="242" t="s">
        <v>426</v>
      </c>
      <c r="F109" s="243" t="s">
        <v>427</v>
      </c>
      <c r="G109" s="287" t="s">
        <v>137</v>
      </c>
      <c r="H109" s="274" t="s">
        <v>421</v>
      </c>
      <c r="I109" s="294" t="s">
        <v>3018</v>
      </c>
      <c r="J109" s="65">
        <v>1271978903</v>
      </c>
      <c r="K109" s="65"/>
      <c r="L109" s="65" t="s">
        <v>421</v>
      </c>
      <c r="M109" s="292" t="s">
        <v>137</v>
      </c>
      <c r="N109" s="99"/>
      <c r="O109" s="246" t="s">
        <v>2410</v>
      </c>
      <c r="P109" s="90"/>
      <c r="Q109" s="244">
        <v>30</v>
      </c>
      <c r="R109" s="246">
        <v>90</v>
      </c>
      <c r="S109" s="246">
        <v>0</v>
      </c>
      <c r="T109" s="246">
        <v>0</v>
      </c>
      <c r="U109" s="90">
        <v>0</v>
      </c>
      <c r="V109" s="262">
        <v>19</v>
      </c>
      <c r="W109" s="99">
        <v>0</v>
      </c>
      <c r="X109" s="84">
        <v>0</v>
      </c>
      <c r="Y109" s="99">
        <v>0</v>
      </c>
      <c r="Z109" s="65">
        <v>0</v>
      </c>
      <c r="AA109" s="319">
        <v>885165</v>
      </c>
      <c r="AB109" s="319">
        <v>46667</v>
      </c>
      <c r="AC109" s="320">
        <f>AA109+AB109</f>
        <v>931832</v>
      </c>
      <c r="AD109" s="75">
        <v>4500000</v>
      </c>
      <c r="AE109" s="75">
        <v>6000000</v>
      </c>
      <c r="AF109" s="338">
        <f>(AC109*30)/220*1.4</f>
        <v>177895.19999999998</v>
      </c>
      <c r="AG109" s="113">
        <f>AA109*Q109</f>
        <v>26554950</v>
      </c>
      <c r="AH109" s="75">
        <f>AB109*Q109</f>
        <v>1400010</v>
      </c>
      <c r="AI109" s="75">
        <f>AF109*R109</f>
        <v>16010567.999999998</v>
      </c>
      <c r="AJ109" s="75">
        <f>IF(Q109=31,A109*Z109,(Q109/30)*A109*Z109)</f>
        <v>0</v>
      </c>
      <c r="AK109" s="75">
        <f>IF(Q109=31,AD109,(Q109/30)*AD109)</f>
        <v>4500000</v>
      </c>
      <c r="AL109" s="75">
        <f>IF(Q109=31,AE109,(Q109/30)*AE109)</f>
        <v>6000000</v>
      </c>
      <c r="AM109" s="75">
        <f>(AC109*30/220)*35%*S109</f>
        <v>0</v>
      </c>
      <c r="AN109" s="75">
        <f>AC109*30/220*1.4*T109</f>
        <v>0</v>
      </c>
      <c r="AO109" s="75">
        <f>AC109*U109</f>
        <v>0</v>
      </c>
      <c r="AP109" s="75">
        <f>200000*V109</f>
        <v>3800000</v>
      </c>
      <c r="AQ109" s="75">
        <v>0</v>
      </c>
      <c r="AR109" s="75">
        <v>0</v>
      </c>
      <c r="AS109" s="75">
        <v>0</v>
      </c>
      <c r="AT109" s="80">
        <v>0</v>
      </c>
      <c r="AU109" s="82">
        <f>SUM(AG109:AT109)</f>
        <v>58265528</v>
      </c>
      <c r="AV109" s="113">
        <f>AU109-(AX109+AP109+AO109+AL109+AK109+AJ109+AT109)</f>
        <v>39886941.039999999</v>
      </c>
      <c r="AW109" s="75">
        <f>AG109+AH109+AK109+AL109+AI109+AN109+AM109+AP109</f>
        <v>58265528</v>
      </c>
      <c r="AX109" s="75">
        <f>AW109*7%</f>
        <v>4078586.9600000004</v>
      </c>
      <c r="AY109" s="76">
        <f>IF(AV109&lt;=40000000,0,IF(AND(AV109&gt;40000000,AV109&lt;=80000000),(AV109-40000000)*10%,IF(AND(AV109&gt;80000000,AV109&lt;=120000000),4000000+(AV109-80000000)*15%,IF(AND(AV109&gt;120000000,AV109&lt;=180000000),10000000+(AV109-120000000)*20%,IF(AND(AV109&gt;180000000,AV109&lt;=240000000),22000000+(AV109-180000000)*25%,IF(AND(AV109&gt;240000000,AV109&lt;=320000000),37000000+(AV109-240000000)*30%,61000000+(AV109-320000000)*35%))))))</f>
        <v>0</v>
      </c>
      <c r="AZ109" s="75">
        <v>0</v>
      </c>
      <c r="BA109" s="75">
        <v>0</v>
      </c>
      <c r="BB109" s="75">
        <v>0</v>
      </c>
      <c r="BC109" s="80">
        <v>0</v>
      </c>
      <c r="BD109" s="80">
        <v>0</v>
      </c>
      <c r="BE109" s="80">
        <v>0</v>
      </c>
      <c r="BF109" s="78">
        <v>0</v>
      </c>
      <c r="BG109" s="348">
        <f>SUM(AX109:BF109)</f>
        <v>4078586.9600000004</v>
      </c>
      <c r="BH109" s="188">
        <f>INT(AU109-BG109)</f>
        <v>54186941</v>
      </c>
      <c r="BJ109" s="50">
        <v>12904</v>
      </c>
      <c r="BK109" s="50" t="s">
        <v>3445</v>
      </c>
      <c r="BM109" s="50">
        <f t="shared" si="3"/>
        <v>0</v>
      </c>
    </row>
    <row r="110" spans="1:65" s="50" customFormat="1" ht="24" customHeight="1" x14ac:dyDescent="0.2">
      <c r="A110" s="182">
        <f t="shared" si="2"/>
        <v>2655495</v>
      </c>
      <c r="B110" s="298">
        <v>621</v>
      </c>
      <c r="C110" s="266">
        <v>418</v>
      </c>
      <c r="D110" s="299">
        <v>12905</v>
      </c>
      <c r="E110" s="242" t="s">
        <v>99</v>
      </c>
      <c r="F110" s="243" t="s">
        <v>428</v>
      </c>
      <c r="G110" s="287" t="s">
        <v>137</v>
      </c>
      <c r="H110" s="274" t="s">
        <v>421</v>
      </c>
      <c r="I110" s="294" t="s">
        <v>3017</v>
      </c>
      <c r="J110" s="65">
        <v>1091422184</v>
      </c>
      <c r="K110" s="65"/>
      <c r="L110" s="65" t="s">
        <v>421</v>
      </c>
      <c r="M110" s="292" t="s">
        <v>137</v>
      </c>
      <c r="N110" s="99"/>
      <c r="O110" s="246" t="s">
        <v>2410</v>
      </c>
      <c r="P110" s="90"/>
      <c r="Q110" s="244">
        <v>30</v>
      </c>
      <c r="R110" s="246">
        <v>90</v>
      </c>
      <c r="S110" s="246">
        <v>0</v>
      </c>
      <c r="T110" s="246">
        <v>0</v>
      </c>
      <c r="U110" s="90">
        <v>0</v>
      </c>
      <c r="V110" s="262">
        <v>15</v>
      </c>
      <c r="W110" s="99">
        <v>0</v>
      </c>
      <c r="X110" s="84">
        <v>0</v>
      </c>
      <c r="Y110" s="99">
        <v>2</v>
      </c>
      <c r="Z110" s="65">
        <v>2</v>
      </c>
      <c r="AA110" s="319">
        <v>885165</v>
      </c>
      <c r="AB110" s="319">
        <v>46667</v>
      </c>
      <c r="AC110" s="320">
        <f>AA110+AB110</f>
        <v>931832</v>
      </c>
      <c r="AD110" s="75">
        <v>4500000</v>
      </c>
      <c r="AE110" s="75">
        <v>6000000</v>
      </c>
      <c r="AF110" s="338">
        <f>(AC110*30)/220*1.4</f>
        <v>177895.19999999998</v>
      </c>
      <c r="AG110" s="113">
        <f>AA110*Q110</f>
        <v>26554950</v>
      </c>
      <c r="AH110" s="75">
        <f>AB110*Q110</f>
        <v>1400010</v>
      </c>
      <c r="AI110" s="75">
        <f>AF110*R110</f>
        <v>16010567.999999998</v>
      </c>
      <c r="AJ110" s="75">
        <f>IF(Q110=31,A110*Z110,(Q110/30)*A110*Z110)</f>
        <v>5310990</v>
      </c>
      <c r="AK110" s="75">
        <f>IF(Q110=31,AD110,(Q110/30)*AD110)</f>
        <v>4500000</v>
      </c>
      <c r="AL110" s="75">
        <f>IF(Q110=31,AE110,(Q110/30)*AE110)</f>
        <v>6000000</v>
      </c>
      <c r="AM110" s="75">
        <f>(AC110*30/220)*35%*S110</f>
        <v>0</v>
      </c>
      <c r="AN110" s="75">
        <f>AC110*30/220*1.4*T110</f>
        <v>0</v>
      </c>
      <c r="AO110" s="75">
        <f>AC110*U110</f>
        <v>0</v>
      </c>
      <c r="AP110" s="75">
        <f>200000*V110</f>
        <v>3000000</v>
      </c>
      <c r="AQ110" s="75">
        <v>0</v>
      </c>
      <c r="AR110" s="75">
        <v>0</v>
      </c>
      <c r="AS110" s="75">
        <v>0</v>
      </c>
      <c r="AT110" s="80">
        <v>0</v>
      </c>
      <c r="AU110" s="82">
        <f>SUM(AG110:AT110)</f>
        <v>62776518</v>
      </c>
      <c r="AV110" s="113">
        <f>AU110-(AX110+AP110+AO110+AL110+AK110+AJ110+AT110)</f>
        <v>39942941.039999999</v>
      </c>
      <c r="AW110" s="75">
        <f>AG110+AH110+AK110+AL110+AI110+AN110+AM110+AP110</f>
        <v>57465528</v>
      </c>
      <c r="AX110" s="75">
        <f>AW110*7%</f>
        <v>4022586.9600000004</v>
      </c>
      <c r="AY110" s="76">
        <f>IF(AV110&lt;=40000000,0,IF(AND(AV110&gt;40000000,AV110&lt;=80000000),(AV110-40000000)*10%,IF(AND(AV110&gt;80000000,AV110&lt;=120000000),4000000+(AV110-80000000)*15%,IF(AND(AV110&gt;120000000,AV110&lt;=180000000),10000000+(AV110-120000000)*20%,IF(AND(AV110&gt;180000000,AV110&lt;=240000000),22000000+(AV110-180000000)*25%,IF(AND(AV110&gt;240000000,AV110&lt;=320000000),37000000+(AV110-240000000)*30%,61000000+(AV110-320000000)*35%))))))</f>
        <v>0</v>
      </c>
      <c r="AZ110" s="75">
        <v>0</v>
      </c>
      <c r="BA110" s="75">
        <v>0</v>
      </c>
      <c r="BB110" s="75">
        <v>0</v>
      </c>
      <c r="BC110" s="80">
        <v>0</v>
      </c>
      <c r="BD110" s="80">
        <v>0</v>
      </c>
      <c r="BE110" s="80">
        <v>0</v>
      </c>
      <c r="BF110" s="78">
        <v>0</v>
      </c>
      <c r="BG110" s="348">
        <f>SUM(AX110:BF110)</f>
        <v>4022586.9600000004</v>
      </c>
      <c r="BH110" s="188">
        <f>INT(AU110-BG110)</f>
        <v>58753931</v>
      </c>
      <c r="BJ110" s="50">
        <v>12905</v>
      </c>
      <c r="BK110" s="50" t="s">
        <v>3446</v>
      </c>
      <c r="BM110" s="50">
        <f t="shared" si="3"/>
        <v>0</v>
      </c>
    </row>
    <row r="111" spans="1:65" s="50" customFormat="1" ht="24" customHeight="1" x14ac:dyDescent="0.2">
      <c r="A111" s="182">
        <f t="shared" si="2"/>
        <v>2655495</v>
      </c>
      <c r="B111" s="298">
        <v>625</v>
      </c>
      <c r="C111" s="266">
        <v>422</v>
      </c>
      <c r="D111" s="299">
        <v>12906</v>
      </c>
      <c r="E111" s="242" t="s">
        <v>429</v>
      </c>
      <c r="F111" s="243" t="s">
        <v>430</v>
      </c>
      <c r="G111" s="287" t="s">
        <v>137</v>
      </c>
      <c r="H111" s="274" t="s">
        <v>421</v>
      </c>
      <c r="I111" s="294" t="s">
        <v>3021</v>
      </c>
      <c r="J111" s="65">
        <v>5759654586</v>
      </c>
      <c r="K111" s="65"/>
      <c r="L111" s="65" t="s">
        <v>421</v>
      </c>
      <c r="M111" s="292" t="s">
        <v>137</v>
      </c>
      <c r="N111" s="244" t="s">
        <v>2410</v>
      </c>
      <c r="O111" s="65"/>
      <c r="P111" s="90"/>
      <c r="Q111" s="244">
        <v>30</v>
      </c>
      <c r="R111" s="246">
        <v>120</v>
      </c>
      <c r="S111" s="246">
        <v>110</v>
      </c>
      <c r="T111" s="246">
        <v>29.33</v>
      </c>
      <c r="U111" s="90">
        <v>0</v>
      </c>
      <c r="V111" s="262">
        <v>15</v>
      </c>
      <c r="W111" s="99">
        <v>0</v>
      </c>
      <c r="X111" s="84">
        <v>0</v>
      </c>
      <c r="Y111" s="99">
        <v>3</v>
      </c>
      <c r="Z111" s="65">
        <v>3</v>
      </c>
      <c r="AA111" s="319">
        <v>885165</v>
      </c>
      <c r="AB111" s="319">
        <v>46667</v>
      </c>
      <c r="AC111" s="320">
        <f>AA111+AB111</f>
        <v>931832</v>
      </c>
      <c r="AD111" s="75">
        <v>4500000</v>
      </c>
      <c r="AE111" s="75">
        <v>6000000</v>
      </c>
      <c r="AF111" s="338">
        <f>(AC111*30)/220*1.4</f>
        <v>177895.19999999998</v>
      </c>
      <c r="AG111" s="113">
        <f>AA111*Q111</f>
        <v>26554950</v>
      </c>
      <c r="AH111" s="75">
        <f>AB111*Q111</f>
        <v>1400010</v>
      </c>
      <c r="AI111" s="75">
        <f>AF111*R111</f>
        <v>21347423.999999996</v>
      </c>
      <c r="AJ111" s="75">
        <f>IF(Q111=31,A111*Z111,(Q111/30)*A111*Z111)</f>
        <v>7966485</v>
      </c>
      <c r="AK111" s="75">
        <f>IF(Q111=31,AD111,(Q111/30)*AD111)</f>
        <v>4500000</v>
      </c>
      <c r="AL111" s="75">
        <f>IF(Q111=31,AE111,(Q111/30)*AE111)</f>
        <v>6000000</v>
      </c>
      <c r="AM111" s="75">
        <f>(AC111*30/220)*35%*S111</f>
        <v>4892117.9999999991</v>
      </c>
      <c r="AN111" s="75">
        <f>AC111*30/220*1.4*T111</f>
        <v>5217666.2159999991</v>
      </c>
      <c r="AO111" s="75">
        <f>AC111*U111</f>
        <v>0</v>
      </c>
      <c r="AP111" s="75">
        <f>200000*V111</f>
        <v>3000000</v>
      </c>
      <c r="AQ111" s="75">
        <v>0</v>
      </c>
      <c r="AR111" s="75">
        <v>0</v>
      </c>
      <c r="AS111" s="75">
        <v>0</v>
      </c>
      <c r="AT111" s="80">
        <v>0</v>
      </c>
      <c r="AU111" s="82">
        <f>SUM(AG111:AT111)</f>
        <v>80878653.216000006</v>
      </c>
      <c r="AV111" s="113">
        <f>AU111-(AX111+AP111+AO111+AL111+AK111+AJ111+AT111)</f>
        <v>54308316.440880008</v>
      </c>
      <c r="AW111" s="75">
        <f>AG111+AH111+AK111+AL111+AI111+AN111+AM111+AP111</f>
        <v>72912168.215999991</v>
      </c>
      <c r="AX111" s="75">
        <f>AW111*7%</f>
        <v>5103851.7751199994</v>
      </c>
      <c r="AY111" s="76">
        <f>IF(AV111&lt;=40000000,0,IF(AND(AV111&gt;40000000,AV111&lt;=80000000),(AV111-40000000)*10%,IF(AND(AV111&gt;80000000,AV111&lt;=120000000),4000000+(AV111-80000000)*15%,IF(AND(AV111&gt;120000000,AV111&lt;=180000000),10000000+(AV111-120000000)*20%,IF(AND(AV111&gt;180000000,AV111&lt;=240000000),22000000+(AV111-180000000)*25%,IF(AND(AV111&gt;240000000,AV111&lt;=320000000),37000000+(AV111-240000000)*30%,61000000+(AV111-320000000)*35%))))))</f>
        <v>1430831.644088001</v>
      </c>
      <c r="AZ111" s="75">
        <v>0</v>
      </c>
      <c r="BA111" s="75">
        <v>0</v>
      </c>
      <c r="BB111" s="75">
        <v>0</v>
      </c>
      <c r="BC111" s="80">
        <v>0</v>
      </c>
      <c r="BD111" s="80">
        <v>0</v>
      </c>
      <c r="BE111" s="80">
        <v>0</v>
      </c>
      <c r="BF111" s="78">
        <v>0</v>
      </c>
      <c r="BG111" s="348">
        <f>SUM(AX111:BF111)</f>
        <v>6534683.4192080004</v>
      </c>
      <c r="BH111" s="188">
        <f>INT(AU111-BG111)</f>
        <v>74343969</v>
      </c>
      <c r="BJ111" s="50">
        <v>12906</v>
      </c>
      <c r="BK111" s="50" t="s">
        <v>3447</v>
      </c>
      <c r="BM111" s="50">
        <f t="shared" si="3"/>
        <v>0</v>
      </c>
    </row>
    <row r="112" spans="1:65" s="50" customFormat="1" ht="24" customHeight="1" x14ac:dyDescent="0.4">
      <c r="A112" s="182">
        <f t="shared" si="2"/>
        <v>2655495</v>
      </c>
      <c r="B112" s="298">
        <v>619</v>
      </c>
      <c r="C112" s="266">
        <v>416</v>
      </c>
      <c r="D112" s="299">
        <v>12907</v>
      </c>
      <c r="E112" s="242" t="s">
        <v>431</v>
      </c>
      <c r="F112" s="243" t="s">
        <v>432</v>
      </c>
      <c r="G112" s="287" t="s">
        <v>137</v>
      </c>
      <c r="H112" s="274" t="s">
        <v>421</v>
      </c>
      <c r="I112" s="294" t="s">
        <v>3015</v>
      </c>
      <c r="J112" s="69">
        <v>2372497790</v>
      </c>
      <c r="K112" s="65"/>
      <c r="L112" s="65" t="s">
        <v>421</v>
      </c>
      <c r="M112" s="292" t="s">
        <v>137</v>
      </c>
      <c r="N112" s="244" t="s">
        <v>2410</v>
      </c>
      <c r="O112" s="65"/>
      <c r="P112" s="90"/>
      <c r="Q112" s="244">
        <v>30</v>
      </c>
      <c r="R112" s="246">
        <v>120</v>
      </c>
      <c r="S112" s="246">
        <v>110</v>
      </c>
      <c r="T112" s="246">
        <v>29.33</v>
      </c>
      <c r="U112" s="90">
        <v>0</v>
      </c>
      <c r="V112" s="262">
        <v>12</v>
      </c>
      <c r="W112" s="99">
        <v>0</v>
      </c>
      <c r="X112" s="84">
        <v>0</v>
      </c>
      <c r="Y112" s="99">
        <v>1</v>
      </c>
      <c r="Z112" s="65">
        <v>1</v>
      </c>
      <c r="AA112" s="319">
        <v>885165</v>
      </c>
      <c r="AB112" s="319">
        <v>46667</v>
      </c>
      <c r="AC112" s="320">
        <f>AA112+AB112</f>
        <v>931832</v>
      </c>
      <c r="AD112" s="75">
        <v>4500000</v>
      </c>
      <c r="AE112" s="75">
        <v>6000000</v>
      </c>
      <c r="AF112" s="338">
        <f>(AC112*30)/220*1.4</f>
        <v>177895.19999999998</v>
      </c>
      <c r="AG112" s="113">
        <f>AA112*Q112</f>
        <v>26554950</v>
      </c>
      <c r="AH112" s="75">
        <f>AB112*Q112</f>
        <v>1400010</v>
      </c>
      <c r="AI112" s="75">
        <f>AF112*R112</f>
        <v>21347423.999999996</v>
      </c>
      <c r="AJ112" s="75">
        <f>IF(Q112=31,A112*Z112,(Q112/30)*A112*Z112)</f>
        <v>2655495</v>
      </c>
      <c r="AK112" s="75">
        <f>IF(Q112=31,AD112,(Q112/30)*AD112)</f>
        <v>4500000</v>
      </c>
      <c r="AL112" s="75">
        <f>IF(Q112=31,AE112,(Q112/30)*AE112)</f>
        <v>6000000</v>
      </c>
      <c r="AM112" s="75">
        <f>(AC112*30/220)*35%*S112</f>
        <v>4892117.9999999991</v>
      </c>
      <c r="AN112" s="75">
        <f>AC112*30/220*1.4*T112</f>
        <v>5217666.2159999991</v>
      </c>
      <c r="AO112" s="75">
        <f>AC112*U112</f>
        <v>0</v>
      </c>
      <c r="AP112" s="75">
        <f>200000*V112</f>
        <v>2400000</v>
      </c>
      <c r="AQ112" s="75">
        <v>0</v>
      </c>
      <c r="AR112" s="75">
        <v>0</v>
      </c>
      <c r="AS112" s="75">
        <v>0</v>
      </c>
      <c r="AT112" s="80">
        <v>0</v>
      </c>
      <c r="AU112" s="82">
        <f>SUM(AG112:AT112)</f>
        <v>74967663.216000006</v>
      </c>
      <c r="AV112" s="113">
        <f>AU112-(AX112+AP112+AO112+AL112+AK112+AJ112+AT112)</f>
        <v>54350316.440880008</v>
      </c>
      <c r="AW112" s="75">
        <f>AG112+AH112+AK112+AL112+AI112+AN112+AM112+AP112</f>
        <v>72312168.215999991</v>
      </c>
      <c r="AX112" s="75">
        <f>AW112*7%</f>
        <v>5061851.7751199994</v>
      </c>
      <c r="AY112" s="76">
        <f>IF(AV112&lt;=40000000,0,IF(AND(AV112&gt;40000000,AV112&lt;=80000000),(AV112-40000000)*10%,IF(AND(AV112&gt;80000000,AV112&lt;=120000000),4000000+(AV112-80000000)*15%,IF(AND(AV112&gt;120000000,AV112&lt;=180000000),10000000+(AV112-120000000)*20%,IF(AND(AV112&gt;180000000,AV112&lt;=240000000),22000000+(AV112-180000000)*25%,IF(AND(AV112&gt;240000000,AV112&lt;=320000000),37000000+(AV112-240000000)*30%,61000000+(AV112-320000000)*35%))))))</f>
        <v>1435031.644088001</v>
      </c>
      <c r="AZ112" s="75">
        <v>0</v>
      </c>
      <c r="BA112" s="75">
        <v>0</v>
      </c>
      <c r="BB112" s="75">
        <v>0</v>
      </c>
      <c r="BC112" s="80">
        <v>0</v>
      </c>
      <c r="BD112" s="80">
        <v>0</v>
      </c>
      <c r="BE112" s="80">
        <v>0</v>
      </c>
      <c r="BF112" s="78">
        <v>0</v>
      </c>
      <c r="BG112" s="348">
        <f>SUM(AX112:BF112)</f>
        <v>6496883.4192080004</v>
      </c>
      <c r="BH112" s="188">
        <f>INT(AU112-BG112)</f>
        <v>68470779</v>
      </c>
      <c r="BI112" s="118"/>
      <c r="BJ112" s="50">
        <v>12907</v>
      </c>
      <c r="BK112" s="50" t="s">
        <v>3448</v>
      </c>
      <c r="BM112" s="50">
        <f t="shared" si="3"/>
        <v>0</v>
      </c>
    </row>
    <row r="113" spans="1:65" s="50" customFormat="1" ht="24" customHeight="1" x14ac:dyDescent="0.2">
      <c r="A113" s="182">
        <f t="shared" si="2"/>
        <v>2655495</v>
      </c>
      <c r="B113" s="298">
        <v>620</v>
      </c>
      <c r="C113" s="266">
        <v>417</v>
      </c>
      <c r="D113" s="299">
        <v>12908</v>
      </c>
      <c r="E113" s="242" t="s">
        <v>433</v>
      </c>
      <c r="F113" s="243" t="s">
        <v>434</v>
      </c>
      <c r="G113" s="287" t="s">
        <v>137</v>
      </c>
      <c r="H113" s="274" t="s">
        <v>421</v>
      </c>
      <c r="I113" s="294" t="s">
        <v>3016</v>
      </c>
      <c r="J113" s="65">
        <v>1971399353</v>
      </c>
      <c r="K113" s="65"/>
      <c r="L113" s="65" t="s">
        <v>421</v>
      </c>
      <c r="M113" s="292" t="s">
        <v>137</v>
      </c>
      <c r="N113" s="244" t="s">
        <v>2410</v>
      </c>
      <c r="O113" s="65"/>
      <c r="P113" s="90"/>
      <c r="Q113" s="244">
        <v>30</v>
      </c>
      <c r="R113" s="246">
        <v>120</v>
      </c>
      <c r="S113" s="246">
        <v>110</v>
      </c>
      <c r="T113" s="246">
        <v>29.33</v>
      </c>
      <c r="U113" s="90">
        <v>0</v>
      </c>
      <c r="V113" s="262">
        <v>13</v>
      </c>
      <c r="W113" s="99">
        <v>0</v>
      </c>
      <c r="X113" s="84">
        <v>0</v>
      </c>
      <c r="Y113" s="99">
        <v>1</v>
      </c>
      <c r="Z113" s="65">
        <v>1</v>
      </c>
      <c r="AA113" s="319">
        <v>885165</v>
      </c>
      <c r="AB113" s="319">
        <v>46667</v>
      </c>
      <c r="AC113" s="320">
        <f>AA113+AB113</f>
        <v>931832</v>
      </c>
      <c r="AD113" s="75">
        <v>4500000</v>
      </c>
      <c r="AE113" s="75">
        <v>6000000</v>
      </c>
      <c r="AF113" s="338">
        <f>(AC113*30)/220*1.4</f>
        <v>177895.19999999998</v>
      </c>
      <c r="AG113" s="113">
        <f>AA113*Q113</f>
        <v>26554950</v>
      </c>
      <c r="AH113" s="75">
        <f>AB113*Q113</f>
        <v>1400010</v>
      </c>
      <c r="AI113" s="75">
        <f>AF113*R113</f>
        <v>21347423.999999996</v>
      </c>
      <c r="AJ113" s="75">
        <f>IF(Q113=31,A113*Z113,(Q113/30)*A113*Z113)</f>
        <v>2655495</v>
      </c>
      <c r="AK113" s="75">
        <f>IF(Q113=31,AD113,(Q113/30)*AD113)</f>
        <v>4500000</v>
      </c>
      <c r="AL113" s="75">
        <f>IF(Q113=31,AE113,(Q113/30)*AE113)</f>
        <v>6000000</v>
      </c>
      <c r="AM113" s="75">
        <f>(AC113*30/220)*35%*S113</f>
        <v>4892117.9999999991</v>
      </c>
      <c r="AN113" s="75">
        <f>AC113*30/220*1.4*T113</f>
        <v>5217666.2159999991</v>
      </c>
      <c r="AO113" s="75">
        <f>AC113*U113</f>
        <v>0</v>
      </c>
      <c r="AP113" s="75">
        <f>200000*V113</f>
        <v>2600000</v>
      </c>
      <c r="AQ113" s="75">
        <v>0</v>
      </c>
      <c r="AR113" s="75">
        <v>0</v>
      </c>
      <c r="AS113" s="75">
        <v>0</v>
      </c>
      <c r="AT113" s="80">
        <v>0</v>
      </c>
      <c r="AU113" s="82">
        <f>SUM(AG113:AT113)</f>
        <v>75167663.216000006</v>
      </c>
      <c r="AV113" s="113">
        <f>AU113-(AX113+AP113+AO113+AL113+AK113+AJ113+AT113)</f>
        <v>54336316.440880008</v>
      </c>
      <c r="AW113" s="75">
        <f>AG113+AH113+AK113+AL113+AI113+AN113+AM113+AP113</f>
        <v>72512168.215999991</v>
      </c>
      <c r="AX113" s="75">
        <f>AW113*7%</f>
        <v>5075851.7751199994</v>
      </c>
      <c r="AY113" s="76">
        <f>IF(AV113&lt;=40000000,0,IF(AND(AV113&gt;40000000,AV113&lt;=80000000),(AV113-40000000)*10%,IF(AND(AV113&gt;80000000,AV113&lt;=120000000),4000000+(AV113-80000000)*15%,IF(AND(AV113&gt;120000000,AV113&lt;=180000000),10000000+(AV113-120000000)*20%,IF(AND(AV113&gt;180000000,AV113&lt;=240000000),22000000+(AV113-180000000)*25%,IF(AND(AV113&gt;240000000,AV113&lt;=320000000),37000000+(AV113-240000000)*30%,61000000+(AV113-320000000)*35%))))))</f>
        <v>1433631.644088001</v>
      </c>
      <c r="AZ113" s="75">
        <v>0</v>
      </c>
      <c r="BA113" s="75">
        <v>0</v>
      </c>
      <c r="BB113" s="75">
        <v>0</v>
      </c>
      <c r="BC113" s="80">
        <v>0</v>
      </c>
      <c r="BD113" s="80">
        <v>0</v>
      </c>
      <c r="BE113" s="80">
        <v>0</v>
      </c>
      <c r="BF113" s="78">
        <v>0</v>
      </c>
      <c r="BG113" s="348">
        <f>SUM(AX113:BF113)</f>
        <v>6509483.4192080004</v>
      </c>
      <c r="BH113" s="188">
        <f>INT(AU113-BG113)</f>
        <v>68658179</v>
      </c>
      <c r="BJ113" s="50">
        <v>12908</v>
      </c>
      <c r="BK113" s="50" t="s">
        <v>3449</v>
      </c>
      <c r="BM113" s="50">
        <f t="shared" si="3"/>
        <v>0</v>
      </c>
    </row>
    <row r="114" spans="1:65" s="50" customFormat="1" ht="24" customHeight="1" x14ac:dyDescent="0.2">
      <c r="A114" s="182">
        <f t="shared" si="2"/>
        <v>2655495</v>
      </c>
      <c r="B114" s="298">
        <v>624</v>
      </c>
      <c r="C114" s="266">
        <v>421</v>
      </c>
      <c r="D114" s="299">
        <v>12909</v>
      </c>
      <c r="E114" s="242" t="s">
        <v>435</v>
      </c>
      <c r="F114" s="243" t="s">
        <v>436</v>
      </c>
      <c r="G114" s="287" t="s">
        <v>137</v>
      </c>
      <c r="H114" s="274" t="s">
        <v>421</v>
      </c>
      <c r="I114" s="294" t="s">
        <v>3020</v>
      </c>
      <c r="J114" s="65">
        <v>1286937280</v>
      </c>
      <c r="K114" s="65"/>
      <c r="L114" s="65" t="s">
        <v>421</v>
      </c>
      <c r="M114" s="292" t="s">
        <v>137</v>
      </c>
      <c r="N114" s="244" t="s">
        <v>2410</v>
      </c>
      <c r="O114" s="65"/>
      <c r="P114" s="90"/>
      <c r="Q114" s="244">
        <v>30</v>
      </c>
      <c r="R114" s="246">
        <v>120</v>
      </c>
      <c r="S114" s="246">
        <v>110</v>
      </c>
      <c r="T114" s="246">
        <v>29.33</v>
      </c>
      <c r="U114" s="90">
        <v>0</v>
      </c>
      <c r="V114" s="262">
        <v>15</v>
      </c>
      <c r="W114" s="99">
        <v>0</v>
      </c>
      <c r="X114" s="84">
        <v>0</v>
      </c>
      <c r="Y114" s="99">
        <v>1</v>
      </c>
      <c r="Z114" s="65">
        <v>0</v>
      </c>
      <c r="AA114" s="319">
        <v>885165</v>
      </c>
      <c r="AB114" s="319">
        <v>46667</v>
      </c>
      <c r="AC114" s="320">
        <f>AA114+AB114</f>
        <v>931832</v>
      </c>
      <c r="AD114" s="75">
        <v>4500000</v>
      </c>
      <c r="AE114" s="75">
        <v>6000000</v>
      </c>
      <c r="AF114" s="338">
        <f>(AC114*30)/220*1.4</f>
        <v>177895.19999999998</v>
      </c>
      <c r="AG114" s="113">
        <f>AA114*Q114</f>
        <v>26554950</v>
      </c>
      <c r="AH114" s="75">
        <f>AB114*Q114</f>
        <v>1400010</v>
      </c>
      <c r="AI114" s="75">
        <f>AF114*R114</f>
        <v>21347423.999999996</v>
      </c>
      <c r="AJ114" s="75">
        <f>IF(Q114=31,A114*Z114,(Q114/30)*A114*Z114)</f>
        <v>0</v>
      </c>
      <c r="AK114" s="75">
        <f>IF(Q114=31,AD114,(Q114/30)*AD114)</f>
        <v>4500000</v>
      </c>
      <c r="AL114" s="75">
        <f>IF(Q114=31,AE114,(Q114/30)*AE114)</f>
        <v>6000000</v>
      </c>
      <c r="AM114" s="75">
        <f>(AC114*30/220)*35%*S114</f>
        <v>4892117.9999999991</v>
      </c>
      <c r="AN114" s="75">
        <f>AC114*30/220*1.4*T114</f>
        <v>5217666.2159999991</v>
      </c>
      <c r="AO114" s="75">
        <f>AC114*U114</f>
        <v>0</v>
      </c>
      <c r="AP114" s="75">
        <f>200000*V114</f>
        <v>3000000</v>
      </c>
      <c r="AQ114" s="75">
        <v>0</v>
      </c>
      <c r="AR114" s="75">
        <v>0</v>
      </c>
      <c r="AS114" s="75">
        <v>0</v>
      </c>
      <c r="AT114" s="80">
        <v>0</v>
      </c>
      <c r="AU114" s="82">
        <f>SUM(AG114:AT114)</f>
        <v>72912168.216000006</v>
      </c>
      <c r="AV114" s="113">
        <f>AU114-(AX114+AP114+AO114+AL114+AK114+AJ114+AT114)</f>
        <v>54308316.440880008</v>
      </c>
      <c r="AW114" s="75">
        <f>AG114+AH114+AK114+AL114+AI114+AN114+AM114+AP114</f>
        <v>72912168.215999991</v>
      </c>
      <c r="AX114" s="75">
        <f>AW114*7%</f>
        <v>5103851.7751199994</v>
      </c>
      <c r="AY114" s="76">
        <f>IF(AV114&lt;=40000000,0,IF(AND(AV114&gt;40000000,AV114&lt;=80000000),(AV114-40000000)*10%,IF(AND(AV114&gt;80000000,AV114&lt;=120000000),4000000+(AV114-80000000)*15%,IF(AND(AV114&gt;120000000,AV114&lt;=180000000),10000000+(AV114-120000000)*20%,IF(AND(AV114&gt;180000000,AV114&lt;=240000000),22000000+(AV114-180000000)*25%,IF(AND(AV114&gt;240000000,AV114&lt;=320000000),37000000+(AV114-240000000)*30%,61000000+(AV114-320000000)*35%))))))</f>
        <v>1430831.644088001</v>
      </c>
      <c r="AZ114" s="75">
        <v>0</v>
      </c>
      <c r="BA114" s="75">
        <v>0</v>
      </c>
      <c r="BB114" s="75">
        <v>0</v>
      </c>
      <c r="BC114" s="80">
        <v>0</v>
      </c>
      <c r="BD114" s="80">
        <v>0</v>
      </c>
      <c r="BE114" s="80">
        <v>0</v>
      </c>
      <c r="BF114" s="78">
        <v>0</v>
      </c>
      <c r="BG114" s="348">
        <f>SUM(AX114:BF114)</f>
        <v>6534683.4192080004</v>
      </c>
      <c r="BH114" s="188">
        <f>INT(AU114-BG114)</f>
        <v>66377484</v>
      </c>
      <c r="BJ114" s="50">
        <v>12909</v>
      </c>
      <c r="BK114" s="50" t="s">
        <v>3450</v>
      </c>
      <c r="BM114" s="50">
        <f t="shared" si="3"/>
        <v>0</v>
      </c>
    </row>
    <row r="115" spans="1:65" s="50" customFormat="1" ht="24" customHeight="1" x14ac:dyDescent="0.2">
      <c r="A115" s="182">
        <f t="shared" si="2"/>
        <v>2655495</v>
      </c>
      <c r="B115" s="298">
        <v>623</v>
      </c>
      <c r="C115" s="266">
        <v>420</v>
      </c>
      <c r="D115" s="299">
        <v>12910</v>
      </c>
      <c r="E115" s="242" t="s">
        <v>135</v>
      </c>
      <c r="F115" s="243" t="s">
        <v>437</v>
      </c>
      <c r="G115" s="287" t="s">
        <v>137</v>
      </c>
      <c r="H115" s="274" t="s">
        <v>421</v>
      </c>
      <c r="I115" s="294" t="s">
        <v>3019</v>
      </c>
      <c r="J115" s="65">
        <v>1293085685</v>
      </c>
      <c r="K115" s="65"/>
      <c r="L115" s="65" t="s">
        <v>421</v>
      </c>
      <c r="M115" s="292" t="s">
        <v>137</v>
      </c>
      <c r="N115" s="244" t="s">
        <v>2410</v>
      </c>
      <c r="O115" s="65"/>
      <c r="P115" s="90"/>
      <c r="Q115" s="244">
        <v>30</v>
      </c>
      <c r="R115" s="246">
        <v>120</v>
      </c>
      <c r="S115" s="246">
        <v>110</v>
      </c>
      <c r="T115" s="246">
        <v>29.33</v>
      </c>
      <c r="U115" s="90">
        <v>0</v>
      </c>
      <c r="V115" s="262">
        <v>15</v>
      </c>
      <c r="W115" s="99">
        <v>0</v>
      </c>
      <c r="X115" s="84">
        <v>0</v>
      </c>
      <c r="Y115" s="99">
        <v>1</v>
      </c>
      <c r="Z115" s="65">
        <v>1</v>
      </c>
      <c r="AA115" s="319">
        <v>885165</v>
      </c>
      <c r="AB115" s="319">
        <v>46667</v>
      </c>
      <c r="AC115" s="320">
        <f>AA115+AB115</f>
        <v>931832</v>
      </c>
      <c r="AD115" s="75">
        <v>4500000</v>
      </c>
      <c r="AE115" s="75">
        <v>6000000</v>
      </c>
      <c r="AF115" s="338">
        <f>(AC115*30)/220*1.4</f>
        <v>177895.19999999998</v>
      </c>
      <c r="AG115" s="113">
        <f>AA115*Q115</f>
        <v>26554950</v>
      </c>
      <c r="AH115" s="75">
        <f>AB115*Q115</f>
        <v>1400010</v>
      </c>
      <c r="AI115" s="75">
        <f>AF115*R115</f>
        <v>21347423.999999996</v>
      </c>
      <c r="AJ115" s="75">
        <f>IF(Q115=31,A115*Z115,(Q115/30)*A115*Z115)</f>
        <v>2655495</v>
      </c>
      <c r="AK115" s="75">
        <f>IF(Q115=31,AD115,(Q115/30)*AD115)</f>
        <v>4500000</v>
      </c>
      <c r="AL115" s="75">
        <f>IF(Q115=31,AE115,(Q115/30)*AE115)</f>
        <v>6000000</v>
      </c>
      <c r="AM115" s="75">
        <f>(AC115*30/220)*35%*S115</f>
        <v>4892117.9999999991</v>
      </c>
      <c r="AN115" s="75">
        <f>AC115*30/220*1.4*T115</f>
        <v>5217666.2159999991</v>
      </c>
      <c r="AO115" s="75">
        <f>AC115*U115</f>
        <v>0</v>
      </c>
      <c r="AP115" s="75">
        <f>200000*V115</f>
        <v>3000000</v>
      </c>
      <c r="AQ115" s="75">
        <v>0</v>
      </c>
      <c r="AR115" s="75">
        <v>0</v>
      </c>
      <c r="AS115" s="75">
        <v>0</v>
      </c>
      <c r="AT115" s="80">
        <v>0</v>
      </c>
      <c r="AU115" s="82">
        <f>SUM(AG115:AT115)</f>
        <v>75567663.216000006</v>
      </c>
      <c r="AV115" s="113">
        <f>AU115-(AX115+AP115+AO115+AL115+AK115+AJ115+AT115)</f>
        <v>54308316.440880008</v>
      </c>
      <c r="AW115" s="75">
        <f>AG115+AH115+AK115+AL115+AI115+AN115+AM115+AP115</f>
        <v>72912168.215999991</v>
      </c>
      <c r="AX115" s="75">
        <f>AW115*7%</f>
        <v>5103851.7751199994</v>
      </c>
      <c r="AY115" s="76">
        <f>IF(AV115&lt;=40000000,0,IF(AND(AV115&gt;40000000,AV115&lt;=80000000),(AV115-40000000)*10%,IF(AND(AV115&gt;80000000,AV115&lt;=120000000),4000000+(AV115-80000000)*15%,IF(AND(AV115&gt;120000000,AV115&lt;=180000000),10000000+(AV115-120000000)*20%,IF(AND(AV115&gt;180000000,AV115&lt;=240000000),22000000+(AV115-180000000)*25%,IF(AND(AV115&gt;240000000,AV115&lt;=320000000),37000000+(AV115-240000000)*30%,61000000+(AV115-320000000)*35%))))))</f>
        <v>1430831.644088001</v>
      </c>
      <c r="AZ115" s="75">
        <v>0</v>
      </c>
      <c r="BA115" s="75">
        <v>0</v>
      </c>
      <c r="BB115" s="75">
        <v>0</v>
      </c>
      <c r="BC115" s="80">
        <v>0</v>
      </c>
      <c r="BD115" s="80">
        <v>0</v>
      </c>
      <c r="BE115" s="80">
        <v>0</v>
      </c>
      <c r="BF115" s="78">
        <v>0</v>
      </c>
      <c r="BG115" s="348">
        <f>SUM(AX115:BF115)</f>
        <v>6534683.4192080004</v>
      </c>
      <c r="BH115" s="188">
        <f>INT(AU115-BG115)</f>
        <v>69032979</v>
      </c>
      <c r="BJ115" s="50">
        <v>12910</v>
      </c>
      <c r="BK115" s="50" t="s">
        <v>3451</v>
      </c>
      <c r="BM115" s="50">
        <f t="shared" si="3"/>
        <v>0</v>
      </c>
    </row>
    <row r="116" spans="1:65" s="50" customFormat="1" ht="24" customHeight="1" x14ac:dyDescent="0.2">
      <c r="A116" s="182">
        <f t="shared" si="2"/>
        <v>2655495</v>
      </c>
      <c r="B116" s="298">
        <v>632</v>
      </c>
      <c r="C116" s="266">
        <v>429</v>
      </c>
      <c r="D116" s="299">
        <v>12911</v>
      </c>
      <c r="E116" s="242" t="s">
        <v>282</v>
      </c>
      <c r="F116" s="243" t="s">
        <v>438</v>
      </c>
      <c r="G116" s="287" t="s">
        <v>137</v>
      </c>
      <c r="H116" s="274" t="s">
        <v>421</v>
      </c>
      <c r="I116" s="353" t="s">
        <v>3028</v>
      </c>
      <c r="J116" s="68">
        <v>600492079</v>
      </c>
      <c r="K116" s="68"/>
      <c r="L116" s="68" t="s">
        <v>421</v>
      </c>
      <c r="M116" s="292" t="s">
        <v>137</v>
      </c>
      <c r="N116" s="244" t="s">
        <v>2410</v>
      </c>
      <c r="O116" s="68"/>
      <c r="P116" s="91"/>
      <c r="Q116" s="244">
        <v>30</v>
      </c>
      <c r="R116" s="246">
        <v>120</v>
      </c>
      <c r="S116" s="246">
        <v>110</v>
      </c>
      <c r="T116" s="246">
        <v>29.33</v>
      </c>
      <c r="U116" s="90">
        <v>0</v>
      </c>
      <c r="V116" s="262">
        <v>13</v>
      </c>
      <c r="W116" s="99">
        <v>0</v>
      </c>
      <c r="X116" s="84">
        <v>0</v>
      </c>
      <c r="Y116" s="99">
        <v>2</v>
      </c>
      <c r="Z116" s="65">
        <v>2</v>
      </c>
      <c r="AA116" s="319">
        <v>885165</v>
      </c>
      <c r="AB116" s="319">
        <v>46667</v>
      </c>
      <c r="AC116" s="320">
        <f>AA116+AB116</f>
        <v>931832</v>
      </c>
      <c r="AD116" s="75">
        <v>4500000</v>
      </c>
      <c r="AE116" s="75">
        <v>6000000</v>
      </c>
      <c r="AF116" s="338">
        <f>(AC116*30)/220*1.4</f>
        <v>177895.19999999998</v>
      </c>
      <c r="AG116" s="113">
        <f>AA116*Q116</f>
        <v>26554950</v>
      </c>
      <c r="AH116" s="75">
        <f>AB116*Q116</f>
        <v>1400010</v>
      </c>
      <c r="AI116" s="75">
        <f>AF116*R116</f>
        <v>21347423.999999996</v>
      </c>
      <c r="AJ116" s="75">
        <f>IF(Q116=31,A116*Z116,(Q116/30)*A116*Z116)</f>
        <v>5310990</v>
      </c>
      <c r="AK116" s="75">
        <f>IF(Q116=31,AD116,(Q116/30)*AD116)</f>
        <v>4500000</v>
      </c>
      <c r="AL116" s="75">
        <f>IF(Q116=31,AE116,(Q116/30)*AE116)</f>
        <v>6000000</v>
      </c>
      <c r="AM116" s="75">
        <f>(AC116*30/220)*35%*S116</f>
        <v>4892117.9999999991</v>
      </c>
      <c r="AN116" s="75">
        <f>AC116*30/220*1.4*T116</f>
        <v>5217666.2159999991</v>
      </c>
      <c r="AO116" s="75">
        <f>AC116*U116</f>
        <v>0</v>
      </c>
      <c r="AP116" s="75">
        <f>200000*V116</f>
        <v>2600000</v>
      </c>
      <c r="AQ116" s="75">
        <v>0</v>
      </c>
      <c r="AR116" s="75">
        <v>0</v>
      </c>
      <c r="AS116" s="75">
        <v>0</v>
      </c>
      <c r="AT116" s="80">
        <v>0</v>
      </c>
      <c r="AU116" s="82">
        <f>SUM(AG116:AT116)</f>
        <v>77823158.216000006</v>
      </c>
      <c r="AV116" s="113">
        <f>AU116-(AX116+AP116+AO116+AL116+AK116+AJ116+AT116)</f>
        <v>54336316.440880008</v>
      </c>
      <c r="AW116" s="75">
        <f>AG116+AH116+AK116+AL116+AI116+AN116+AM116+AP116</f>
        <v>72512168.215999991</v>
      </c>
      <c r="AX116" s="75">
        <f>AW116*7%</f>
        <v>5075851.7751199994</v>
      </c>
      <c r="AY116" s="76">
        <f>IF(AV116&lt;=40000000,0,IF(AND(AV116&gt;40000000,AV116&lt;=80000000),(AV116-40000000)*10%,IF(AND(AV116&gt;80000000,AV116&lt;=120000000),4000000+(AV116-80000000)*15%,IF(AND(AV116&gt;120000000,AV116&lt;=180000000),10000000+(AV116-120000000)*20%,IF(AND(AV116&gt;180000000,AV116&lt;=240000000),22000000+(AV116-180000000)*25%,IF(AND(AV116&gt;240000000,AV116&lt;=320000000),37000000+(AV116-240000000)*30%,61000000+(AV116-320000000)*35%))))))</f>
        <v>1433631.644088001</v>
      </c>
      <c r="AZ116" s="75">
        <v>0</v>
      </c>
      <c r="BA116" s="75">
        <v>0</v>
      </c>
      <c r="BB116" s="75">
        <v>0</v>
      </c>
      <c r="BC116" s="80">
        <v>0</v>
      </c>
      <c r="BD116" s="80">
        <v>0</v>
      </c>
      <c r="BE116" s="80">
        <v>0</v>
      </c>
      <c r="BF116" s="78">
        <v>0</v>
      </c>
      <c r="BG116" s="348">
        <f>SUM(AX116:BF116)</f>
        <v>6509483.4192080004</v>
      </c>
      <c r="BH116" s="188">
        <f>INT(AU116-BG116)</f>
        <v>71313674</v>
      </c>
      <c r="BJ116" s="50">
        <v>12911</v>
      </c>
      <c r="BK116" s="50" t="s">
        <v>3452</v>
      </c>
      <c r="BM116" s="50">
        <f t="shared" si="3"/>
        <v>0</v>
      </c>
    </row>
    <row r="117" spans="1:65" s="50" customFormat="1" ht="24" customHeight="1" x14ac:dyDescent="0.2">
      <c r="A117" s="182">
        <f t="shared" si="2"/>
        <v>2655495</v>
      </c>
      <c r="B117" s="298">
        <v>630</v>
      </c>
      <c r="C117" s="266">
        <v>427</v>
      </c>
      <c r="D117" s="299">
        <v>12912</v>
      </c>
      <c r="E117" s="242" t="s">
        <v>439</v>
      </c>
      <c r="F117" s="243" t="s">
        <v>440</v>
      </c>
      <c r="G117" s="287" t="s">
        <v>137</v>
      </c>
      <c r="H117" s="274" t="s">
        <v>421</v>
      </c>
      <c r="I117" s="294" t="s">
        <v>3026</v>
      </c>
      <c r="J117" s="65">
        <v>1290449481</v>
      </c>
      <c r="K117" s="65"/>
      <c r="L117" s="65" t="s">
        <v>421</v>
      </c>
      <c r="M117" s="292" t="s">
        <v>137</v>
      </c>
      <c r="N117" s="244" t="s">
        <v>2410</v>
      </c>
      <c r="O117" s="65"/>
      <c r="P117" s="90"/>
      <c r="Q117" s="244">
        <v>30</v>
      </c>
      <c r="R117" s="246">
        <v>120</v>
      </c>
      <c r="S117" s="246">
        <v>110</v>
      </c>
      <c r="T117" s="246">
        <v>29.33</v>
      </c>
      <c r="U117" s="90">
        <v>0</v>
      </c>
      <c r="V117" s="262">
        <v>30</v>
      </c>
      <c r="W117" s="99">
        <v>0</v>
      </c>
      <c r="X117" s="84">
        <v>0</v>
      </c>
      <c r="Y117" s="99">
        <v>2</v>
      </c>
      <c r="Z117" s="65">
        <v>2</v>
      </c>
      <c r="AA117" s="319">
        <v>885165</v>
      </c>
      <c r="AB117" s="319">
        <v>46667</v>
      </c>
      <c r="AC117" s="320">
        <f>AA117+AB117</f>
        <v>931832</v>
      </c>
      <c r="AD117" s="75">
        <v>4500000</v>
      </c>
      <c r="AE117" s="75">
        <v>6000000</v>
      </c>
      <c r="AF117" s="338">
        <f>(AC117*30)/220*1.4</f>
        <v>177895.19999999998</v>
      </c>
      <c r="AG117" s="113">
        <f>AA117*Q117</f>
        <v>26554950</v>
      </c>
      <c r="AH117" s="75">
        <f>AB117*Q117</f>
        <v>1400010</v>
      </c>
      <c r="AI117" s="75">
        <f>AF117*R117</f>
        <v>21347423.999999996</v>
      </c>
      <c r="AJ117" s="75">
        <f>IF(Q117=31,A117*Z117,(Q117/30)*A117*Z117)</f>
        <v>5310990</v>
      </c>
      <c r="AK117" s="75">
        <f>IF(Q117=31,AD117,(Q117/30)*AD117)</f>
        <v>4500000</v>
      </c>
      <c r="AL117" s="75">
        <f>IF(Q117=31,AE117,(Q117/30)*AE117)</f>
        <v>6000000</v>
      </c>
      <c r="AM117" s="75">
        <f>(AC117*30/220)*35%*S117</f>
        <v>4892117.9999999991</v>
      </c>
      <c r="AN117" s="75">
        <f>AC117*30/220*1.4*T117</f>
        <v>5217666.2159999991</v>
      </c>
      <c r="AO117" s="75">
        <f>AC117*U117</f>
        <v>0</v>
      </c>
      <c r="AP117" s="75">
        <f>200000*V117</f>
        <v>6000000</v>
      </c>
      <c r="AQ117" s="75">
        <v>0</v>
      </c>
      <c r="AR117" s="75">
        <v>0</v>
      </c>
      <c r="AS117" s="75">
        <v>0</v>
      </c>
      <c r="AT117" s="80">
        <v>0</v>
      </c>
      <c r="AU117" s="82">
        <f>SUM(AG117:AT117)</f>
        <v>81223158.216000006</v>
      </c>
      <c r="AV117" s="113">
        <f>AU117-(AX117+AP117+AO117+AL117+AK117+AJ117+AT117)</f>
        <v>54098316.440880008</v>
      </c>
      <c r="AW117" s="75">
        <f>AG117+AH117+AK117+AL117+AI117+AN117+AM117+AP117</f>
        <v>75912168.215999991</v>
      </c>
      <c r="AX117" s="75">
        <f>AW117*7%</f>
        <v>5313851.7751199994</v>
      </c>
      <c r="AY117" s="76">
        <f>IF(AV117&lt;=40000000,0,IF(AND(AV117&gt;40000000,AV117&lt;=80000000),(AV117-40000000)*10%,IF(AND(AV117&gt;80000000,AV117&lt;=120000000),4000000+(AV117-80000000)*15%,IF(AND(AV117&gt;120000000,AV117&lt;=180000000),10000000+(AV117-120000000)*20%,IF(AND(AV117&gt;180000000,AV117&lt;=240000000),22000000+(AV117-180000000)*25%,IF(AND(AV117&gt;240000000,AV117&lt;=320000000),37000000+(AV117-240000000)*30%,61000000+(AV117-320000000)*35%))))))</f>
        <v>1409831.644088001</v>
      </c>
      <c r="AZ117" s="75">
        <v>0</v>
      </c>
      <c r="BA117" s="75">
        <v>0</v>
      </c>
      <c r="BB117" s="75">
        <v>0</v>
      </c>
      <c r="BC117" s="80">
        <v>0</v>
      </c>
      <c r="BD117" s="80">
        <v>0</v>
      </c>
      <c r="BE117" s="80">
        <v>0</v>
      </c>
      <c r="BF117" s="78">
        <v>0</v>
      </c>
      <c r="BG117" s="348">
        <f>SUM(AX117:BF117)</f>
        <v>6723683.4192080004</v>
      </c>
      <c r="BH117" s="188">
        <f>INT(AU117-BG117)</f>
        <v>74499474</v>
      </c>
      <c r="BI117" s="118"/>
      <c r="BJ117" s="50">
        <v>12912</v>
      </c>
      <c r="BK117" s="50" t="s">
        <v>3453</v>
      </c>
      <c r="BM117" s="50">
        <f t="shared" si="3"/>
        <v>0</v>
      </c>
    </row>
    <row r="118" spans="1:65" s="50" customFormat="1" ht="24" customHeight="1" x14ac:dyDescent="0.2">
      <c r="A118" s="182">
        <f t="shared" si="2"/>
        <v>2655495</v>
      </c>
      <c r="B118" s="298">
        <v>82</v>
      </c>
      <c r="C118" s="266">
        <v>87</v>
      </c>
      <c r="D118" s="299">
        <v>12913</v>
      </c>
      <c r="E118" s="252" t="s">
        <v>441</v>
      </c>
      <c r="F118" s="253" t="s">
        <v>442</v>
      </c>
      <c r="G118" s="252" t="s">
        <v>87</v>
      </c>
      <c r="H118" s="274" t="s">
        <v>443</v>
      </c>
      <c r="I118" s="294" t="s">
        <v>2534</v>
      </c>
      <c r="J118" s="65">
        <v>1271523361</v>
      </c>
      <c r="K118" s="65"/>
      <c r="L118" s="65" t="s">
        <v>421</v>
      </c>
      <c r="M118" s="292" t="s">
        <v>2380</v>
      </c>
      <c r="N118" s="99"/>
      <c r="O118" s="65"/>
      <c r="P118" s="90"/>
      <c r="Q118" s="254">
        <v>30</v>
      </c>
      <c r="R118" s="255">
        <v>50</v>
      </c>
      <c r="S118" s="65">
        <v>0</v>
      </c>
      <c r="T118" s="65">
        <v>0</v>
      </c>
      <c r="U118" s="90">
        <v>0</v>
      </c>
      <c r="V118" s="260">
        <v>20</v>
      </c>
      <c r="W118" s="99">
        <v>0</v>
      </c>
      <c r="X118" s="84">
        <v>0</v>
      </c>
      <c r="Y118" s="99">
        <v>0</v>
      </c>
      <c r="Z118" s="65">
        <v>0</v>
      </c>
      <c r="AA118" s="327">
        <v>1477052</v>
      </c>
      <c r="AB118" s="327">
        <v>0</v>
      </c>
      <c r="AC118" s="328">
        <f>AA118+AB118</f>
        <v>1477052</v>
      </c>
      <c r="AD118" s="75">
        <v>4500000</v>
      </c>
      <c r="AE118" s="75">
        <v>6000000</v>
      </c>
      <c r="AF118" s="338">
        <f>(AC118*30)/220*1.4</f>
        <v>281982.65454545454</v>
      </c>
      <c r="AG118" s="113">
        <f>AA118*Q118</f>
        <v>44311560</v>
      </c>
      <c r="AH118" s="75">
        <f>AB118*Q118</f>
        <v>0</v>
      </c>
      <c r="AI118" s="75">
        <f>AF118*R118</f>
        <v>14099132.727272727</v>
      </c>
      <c r="AJ118" s="75">
        <f>IF(Q118=31,A118*Z118,(Q118/30)*A118*Z118)</f>
        <v>0</v>
      </c>
      <c r="AK118" s="75">
        <f>IF(Q118=31,AD118,(Q118/30)*AD118)</f>
        <v>4500000</v>
      </c>
      <c r="AL118" s="75">
        <f>IF(Q118=31,AE118,(Q118/30)*AE118)</f>
        <v>6000000</v>
      </c>
      <c r="AM118" s="75">
        <f>(AC118*30/220)*35%*S118</f>
        <v>0</v>
      </c>
      <c r="AN118" s="75">
        <f>AC118*30/220*1.4*T118</f>
        <v>0</v>
      </c>
      <c r="AO118" s="75">
        <f>AC118*U118</f>
        <v>0</v>
      </c>
      <c r="AP118" s="75">
        <f>200000*V118</f>
        <v>4000000</v>
      </c>
      <c r="AQ118" s="75">
        <v>0</v>
      </c>
      <c r="AR118" s="75">
        <v>0</v>
      </c>
      <c r="AS118" s="75">
        <v>0</v>
      </c>
      <c r="AT118" s="80">
        <v>0</v>
      </c>
      <c r="AU118" s="82">
        <f>SUM(AG118:AT118)</f>
        <v>72910692.727272719</v>
      </c>
      <c r="AV118" s="113">
        <f>AU118-(AX118+AP118+AO118+AL118+AK118+AJ118+AT118)</f>
        <v>53306944.236363627</v>
      </c>
      <c r="AW118" s="75">
        <f>AG118+AH118+AK118+AL118+AI118+AN118+AM118+AP118</f>
        <v>72910692.727272719</v>
      </c>
      <c r="AX118" s="75">
        <f>AW118*7%</f>
        <v>5103748.4909090912</v>
      </c>
      <c r="AY118" s="76">
        <f>IF(AV118&lt;=40000000,0,IF(AND(AV118&gt;40000000,AV118&lt;=80000000),(AV118-40000000)*10%,IF(AND(AV118&gt;80000000,AV118&lt;=120000000),4000000+(AV118-80000000)*15%,IF(AND(AV118&gt;120000000,AV118&lt;=180000000),10000000+(AV118-120000000)*20%,IF(AND(AV118&gt;180000000,AV118&lt;=240000000),22000000+(AV118-180000000)*25%,IF(AND(AV118&gt;240000000,AV118&lt;=320000000),37000000+(AV118-240000000)*30%,61000000+(AV118-320000000)*35%))))))</f>
        <v>1330694.4236363629</v>
      </c>
      <c r="AZ118" s="75">
        <v>0</v>
      </c>
      <c r="BA118" s="75">
        <v>0</v>
      </c>
      <c r="BB118" s="75">
        <v>0</v>
      </c>
      <c r="BC118" s="80">
        <v>0</v>
      </c>
      <c r="BD118" s="80">
        <v>0</v>
      </c>
      <c r="BE118" s="80">
        <v>0</v>
      </c>
      <c r="BF118" s="78">
        <v>0</v>
      </c>
      <c r="BG118" s="348">
        <f>SUM(AX118:BF118)</f>
        <v>6434442.9145454541</v>
      </c>
      <c r="BH118" s="188">
        <f>INT(AU118-BG118)</f>
        <v>66476249</v>
      </c>
      <c r="BJ118" s="50">
        <v>12913</v>
      </c>
      <c r="BK118" s="50" t="s">
        <v>3454</v>
      </c>
      <c r="BM118" s="50">
        <f t="shared" si="3"/>
        <v>0</v>
      </c>
    </row>
    <row r="119" spans="1:65" s="50" customFormat="1" ht="24" customHeight="1" x14ac:dyDescent="0.2">
      <c r="A119" s="182">
        <f t="shared" si="2"/>
        <v>2655495</v>
      </c>
      <c r="B119" s="298">
        <v>79</v>
      </c>
      <c r="C119" s="266">
        <v>84</v>
      </c>
      <c r="D119" s="299">
        <v>12914</v>
      </c>
      <c r="E119" s="252" t="s">
        <v>444</v>
      </c>
      <c r="F119" s="253" t="s">
        <v>445</v>
      </c>
      <c r="G119" s="252" t="s">
        <v>87</v>
      </c>
      <c r="H119" s="274" t="s">
        <v>421</v>
      </c>
      <c r="I119" s="294" t="s">
        <v>2532</v>
      </c>
      <c r="J119" s="65">
        <v>1289218617</v>
      </c>
      <c r="K119" s="65"/>
      <c r="L119" s="65" t="s">
        <v>421</v>
      </c>
      <c r="M119" s="292" t="s">
        <v>2383</v>
      </c>
      <c r="N119" s="99"/>
      <c r="O119" s="65"/>
      <c r="P119" s="90"/>
      <c r="Q119" s="254">
        <v>30</v>
      </c>
      <c r="R119" s="255">
        <v>69</v>
      </c>
      <c r="S119" s="65">
        <v>0</v>
      </c>
      <c r="T119" s="65">
        <v>0</v>
      </c>
      <c r="U119" s="300">
        <f>1</f>
        <v>1</v>
      </c>
      <c r="V119" s="260">
        <v>21</v>
      </c>
      <c r="W119" s="99">
        <v>0</v>
      </c>
      <c r="X119" s="84">
        <v>0</v>
      </c>
      <c r="Y119" s="99">
        <v>0</v>
      </c>
      <c r="Z119" s="65">
        <v>0</v>
      </c>
      <c r="AA119" s="327">
        <v>1642901</v>
      </c>
      <c r="AB119" s="327">
        <v>46667</v>
      </c>
      <c r="AC119" s="328">
        <f>AA119+AB119</f>
        <v>1689568</v>
      </c>
      <c r="AD119" s="75">
        <v>4500000</v>
      </c>
      <c r="AE119" s="75">
        <v>6000000</v>
      </c>
      <c r="AF119" s="338">
        <f>(AC119*30)/220*1.4</f>
        <v>322553.89090909087</v>
      </c>
      <c r="AG119" s="113">
        <f>AA119*Q119</f>
        <v>49287030</v>
      </c>
      <c r="AH119" s="75">
        <f>AB119*Q119</f>
        <v>1400010</v>
      </c>
      <c r="AI119" s="75">
        <f>AF119*R119</f>
        <v>22256218.472727269</v>
      </c>
      <c r="AJ119" s="75">
        <f>IF(Q119=31,A119*Z119,(Q119/30)*A119*Z119)</f>
        <v>0</v>
      </c>
      <c r="AK119" s="75">
        <f>IF(Q119=31,AD119,(Q119/30)*AD119)</f>
        <v>4500000</v>
      </c>
      <c r="AL119" s="75">
        <f>IF(Q119=31,AE119,(Q119/30)*AE119)</f>
        <v>6000000</v>
      </c>
      <c r="AM119" s="75">
        <f>(AC119*30/220)*35%*S119</f>
        <v>0</v>
      </c>
      <c r="AN119" s="75">
        <f>AC119*30/220*1.4*T119</f>
        <v>0</v>
      </c>
      <c r="AO119" s="75">
        <f>AC119*U119</f>
        <v>1689568</v>
      </c>
      <c r="AP119" s="75">
        <f>200000*V119</f>
        <v>4200000</v>
      </c>
      <c r="AQ119" s="75">
        <v>0</v>
      </c>
      <c r="AR119" s="75">
        <v>0</v>
      </c>
      <c r="AS119" s="75">
        <v>0</v>
      </c>
      <c r="AT119" s="80">
        <v>0</v>
      </c>
      <c r="AU119" s="82">
        <f>SUM(AG119:AT119)</f>
        <v>89332826.472727269</v>
      </c>
      <c r="AV119" s="113">
        <f>AU119-(AX119+AP119+AO119+AL119+AK119+AJ119+AT119)</f>
        <v>66808230.379636362</v>
      </c>
      <c r="AW119" s="75">
        <f>AG119+AH119+AK119+AL119+AI119+AN119+AM119+AP119</f>
        <v>87643258.472727269</v>
      </c>
      <c r="AX119" s="75">
        <f>AW119*7%</f>
        <v>6135028.0930909095</v>
      </c>
      <c r="AY119" s="76">
        <f>IF(AV119&lt;=40000000,0,IF(AND(AV119&gt;40000000,AV119&lt;=80000000),(AV119-40000000)*10%,IF(AND(AV119&gt;80000000,AV119&lt;=120000000),4000000+(AV119-80000000)*15%,IF(AND(AV119&gt;120000000,AV119&lt;=180000000),10000000+(AV119-120000000)*20%,IF(AND(AV119&gt;180000000,AV119&lt;=240000000),22000000+(AV119-180000000)*25%,IF(AND(AV119&gt;240000000,AV119&lt;=320000000),37000000+(AV119-240000000)*30%,61000000+(AV119-320000000)*35%))))))</f>
        <v>2680823.0379636362</v>
      </c>
      <c r="AZ119" s="75">
        <v>0</v>
      </c>
      <c r="BA119" s="75">
        <v>0</v>
      </c>
      <c r="BB119" s="75">
        <v>0</v>
      </c>
      <c r="BC119" s="80">
        <v>0</v>
      </c>
      <c r="BD119" s="80">
        <v>0</v>
      </c>
      <c r="BE119" s="80">
        <v>0</v>
      </c>
      <c r="BF119" s="78">
        <v>0</v>
      </c>
      <c r="BG119" s="348">
        <f>SUM(AX119:BF119)</f>
        <v>8815851.1310545467</v>
      </c>
      <c r="BH119" s="188">
        <f>INT(AU119-BG119)</f>
        <v>80516975</v>
      </c>
      <c r="BJ119" s="50">
        <v>12914</v>
      </c>
      <c r="BK119" s="50" t="s">
        <v>3455</v>
      </c>
      <c r="BM119" s="50">
        <f t="shared" si="3"/>
        <v>0</v>
      </c>
    </row>
    <row r="120" spans="1:65" s="50" customFormat="1" ht="24" customHeight="1" x14ac:dyDescent="0.2">
      <c r="A120" s="182">
        <f t="shared" si="2"/>
        <v>2655495</v>
      </c>
      <c r="B120" s="298">
        <v>616</v>
      </c>
      <c r="C120" s="266">
        <v>413</v>
      </c>
      <c r="D120" s="299">
        <v>12915</v>
      </c>
      <c r="E120" s="242" t="s">
        <v>294</v>
      </c>
      <c r="F120" s="243" t="s">
        <v>446</v>
      </c>
      <c r="G120" s="287" t="s">
        <v>137</v>
      </c>
      <c r="H120" s="274" t="s">
        <v>421</v>
      </c>
      <c r="I120" s="294" t="s">
        <v>3012</v>
      </c>
      <c r="J120" s="65">
        <v>1281781339</v>
      </c>
      <c r="K120" s="65"/>
      <c r="L120" s="65" t="s">
        <v>421</v>
      </c>
      <c r="M120" s="292" t="s">
        <v>137</v>
      </c>
      <c r="N120" s="244" t="s">
        <v>2410</v>
      </c>
      <c r="O120" s="65"/>
      <c r="P120" s="90"/>
      <c r="Q120" s="244">
        <v>30</v>
      </c>
      <c r="R120" s="246">
        <v>120</v>
      </c>
      <c r="S120" s="246">
        <v>110</v>
      </c>
      <c r="T120" s="246">
        <v>29.33</v>
      </c>
      <c r="U120" s="90">
        <v>0</v>
      </c>
      <c r="V120" s="262">
        <v>15</v>
      </c>
      <c r="W120" s="99">
        <v>0</v>
      </c>
      <c r="X120" s="84">
        <v>0</v>
      </c>
      <c r="Y120" s="99">
        <v>1</v>
      </c>
      <c r="Z120" s="65">
        <v>1</v>
      </c>
      <c r="AA120" s="319">
        <v>885165</v>
      </c>
      <c r="AB120" s="319">
        <v>46667</v>
      </c>
      <c r="AC120" s="320">
        <f>AA120+AB120</f>
        <v>931832</v>
      </c>
      <c r="AD120" s="75">
        <v>4500000</v>
      </c>
      <c r="AE120" s="75">
        <v>6000000</v>
      </c>
      <c r="AF120" s="338">
        <f>(AC120*30)/220*1.4</f>
        <v>177895.19999999998</v>
      </c>
      <c r="AG120" s="113">
        <f>AA120*Q120</f>
        <v>26554950</v>
      </c>
      <c r="AH120" s="75">
        <f>AB120*Q120</f>
        <v>1400010</v>
      </c>
      <c r="AI120" s="75">
        <f>AF120*R120</f>
        <v>21347423.999999996</v>
      </c>
      <c r="AJ120" s="75">
        <f>IF(Q120=31,A120*Z120,(Q120/30)*A120*Z120)</f>
        <v>2655495</v>
      </c>
      <c r="AK120" s="75">
        <f>IF(Q120=31,AD120,(Q120/30)*AD120)</f>
        <v>4500000</v>
      </c>
      <c r="AL120" s="75">
        <f>IF(Q120=31,AE120,(Q120/30)*AE120)</f>
        <v>6000000</v>
      </c>
      <c r="AM120" s="75">
        <f>(AC120*30/220)*35%*S120</f>
        <v>4892117.9999999991</v>
      </c>
      <c r="AN120" s="75">
        <f>AC120*30/220*1.4*T120</f>
        <v>5217666.2159999991</v>
      </c>
      <c r="AO120" s="75">
        <f>AC120*U120</f>
        <v>0</v>
      </c>
      <c r="AP120" s="75">
        <f>200000*V120</f>
        <v>3000000</v>
      </c>
      <c r="AQ120" s="75">
        <v>0</v>
      </c>
      <c r="AR120" s="75">
        <v>0</v>
      </c>
      <c r="AS120" s="75">
        <v>0</v>
      </c>
      <c r="AT120" s="80">
        <v>0</v>
      </c>
      <c r="AU120" s="82">
        <f>SUM(AG120:AT120)</f>
        <v>75567663.216000006</v>
      </c>
      <c r="AV120" s="113">
        <f>AU120-(AX120+AP120+AO120+AL120+AK120+AJ120+AT120)</f>
        <v>54308316.440880008</v>
      </c>
      <c r="AW120" s="75">
        <f>AG120+AH120+AK120+AL120+AI120+AN120+AM120+AP120</f>
        <v>72912168.215999991</v>
      </c>
      <c r="AX120" s="75">
        <f>AW120*7%</f>
        <v>5103851.7751199994</v>
      </c>
      <c r="AY120" s="76">
        <f>IF(AV120&lt;=40000000,0,IF(AND(AV120&gt;40000000,AV120&lt;=80000000),(AV120-40000000)*10%,IF(AND(AV120&gt;80000000,AV120&lt;=120000000),4000000+(AV120-80000000)*15%,IF(AND(AV120&gt;120000000,AV120&lt;=180000000),10000000+(AV120-120000000)*20%,IF(AND(AV120&gt;180000000,AV120&lt;=240000000),22000000+(AV120-180000000)*25%,IF(AND(AV120&gt;240000000,AV120&lt;=320000000),37000000+(AV120-240000000)*30%,61000000+(AV120-320000000)*35%))))))</f>
        <v>1430831.644088001</v>
      </c>
      <c r="AZ120" s="75">
        <v>0</v>
      </c>
      <c r="BA120" s="75">
        <v>0</v>
      </c>
      <c r="BB120" s="75">
        <v>0</v>
      </c>
      <c r="BC120" s="80">
        <v>0</v>
      </c>
      <c r="BD120" s="80">
        <v>0</v>
      </c>
      <c r="BE120" s="80">
        <v>0</v>
      </c>
      <c r="BF120" s="78">
        <v>0</v>
      </c>
      <c r="BG120" s="348">
        <f>SUM(AX120:BF120)</f>
        <v>6534683.4192080004</v>
      </c>
      <c r="BH120" s="188">
        <f>INT(AU120-BG120)</f>
        <v>69032979</v>
      </c>
      <c r="BJ120" s="50">
        <v>12915</v>
      </c>
      <c r="BK120" s="50" t="s">
        <v>3456</v>
      </c>
      <c r="BM120" s="50">
        <f t="shared" si="3"/>
        <v>0</v>
      </c>
    </row>
    <row r="121" spans="1:65" s="50" customFormat="1" ht="24" customHeight="1" x14ac:dyDescent="0.2">
      <c r="A121" s="182">
        <f t="shared" si="2"/>
        <v>2655495</v>
      </c>
      <c r="B121" s="298">
        <v>80</v>
      </c>
      <c r="C121" s="266">
        <v>85</v>
      </c>
      <c r="D121" s="299">
        <v>12916</v>
      </c>
      <c r="E121" s="252" t="s">
        <v>410</v>
      </c>
      <c r="F121" s="253" t="s">
        <v>447</v>
      </c>
      <c r="G121" s="252" t="s">
        <v>87</v>
      </c>
      <c r="H121" s="274" t="s">
        <v>421</v>
      </c>
      <c r="I121" s="294" t="s">
        <v>2533</v>
      </c>
      <c r="J121" s="65">
        <v>4232110127</v>
      </c>
      <c r="K121" s="65"/>
      <c r="L121" s="65" t="s">
        <v>421</v>
      </c>
      <c r="M121" s="292" t="s">
        <v>2380</v>
      </c>
      <c r="N121" s="99"/>
      <c r="O121" s="65"/>
      <c r="P121" s="90"/>
      <c r="Q121" s="254">
        <v>30</v>
      </c>
      <c r="R121" s="255">
        <v>29</v>
      </c>
      <c r="S121" s="65">
        <v>0</v>
      </c>
      <c r="T121" s="65">
        <v>0</v>
      </c>
      <c r="U121" s="90">
        <v>0</v>
      </c>
      <c r="V121" s="260">
        <v>18</v>
      </c>
      <c r="W121" s="99">
        <v>0</v>
      </c>
      <c r="X121" s="84">
        <v>0</v>
      </c>
      <c r="Y121" s="99">
        <v>2</v>
      </c>
      <c r="Z121" s="65">
        <v>2</v>
      </c>
      <c r="AA121" s="327">
        <v>1477052</v>
      </c>
      <c r="AB121" s="327">
        <v>46667</v>
      </c>
      <c r="AC121" s="328">
        <f>AA121+AB121</f>
        <v>1523719</v>
      </c>
      <c r="AD121" s="75">
        <v>4500000</v>
      </c>
      <c r="AE121" s="75">
        <v>6000000</v>
      </c>
      <c r="AF121" s="338">
        <f>(AC121*30)/220*1.4</f>
        <v>290891.80909090908</v>
      </c>
      <c r="AG121" s="113">
        <f>AA121*Q121</f>
        <v>44311560</v>
      </c>
      <c r="AH121" s="75">
        <f>AB121*Q121</f>
        <v>1400010</v>
      </c>
      <c r="AI121" s="75">
        <f>AF121*R121</f>
        <v>8435862.4636363629</v>
      </c>
      <c r="AJ121" s="75">
        <f>IF(Q121=31,A121*Z121,(Q121/30)*A121*Z121)</f>
        <v>5310990</v>
      </c>
      <c r="AK121" s="75">
        <f>IF(Q121=31,AD121,(Q121/30)*AD121)</f>
        <v>4500000</v>
      </c>
      <c r="AL121" s="75">
        <f>IF(Q121=31,AE121,(Q121/30)*AE121)</f>
        <v>6000000</v>
      </c>
      <c r="AM121" s="75">
        <f>(AC121*30/220)*35%*S121</f>
        <v>0</v>
      </c>
      <c r="AN121" s="75">
        <f>AC121*30/220*1.4*T121</f>
        <v>0</v>
      </c>
      <c r="AO121" s="75">
        <f>AC121*U121</f>
        <v>0</v>
      </c>
      <c r="AP121" s="75">
        <f>200000*V121</f>
        <v>3600000</v>
      </c>
      <c r="AQ121" s="75">
        <v>0</v>
      </c>
      <c r="AR121" s="75">
        <v>0</v>
      </c>
      <c r="AS121" s="75">
        <v>0</v>
      </c>
      <c r="AT121" s="80">
        <v>0</v>
      </c>
      <c r="AU121" s="82">
        <f>SUM(AG121:AT121)</f>
        <v>73558422.463636369</v>
      </c>
      <c r="AV121" s="113">
        <f>AU121-(AX121+AP121+AO121+AL121+AK121+AJ121+AT121)</f>
        <v>49370112.191181824</v>
      </c>
      <c r="AW121" s="75">
        <f>AG121+AH121+AK121+AL121+AI121+AN121+AM121+AP121</f>
        <v>68247432.463636369</v>
      </c>
      <c r="AX121" s="75">
        <f>AW121*7%</f>
        <v>4777320.2724545458</v>
      </c>
      <c r="AY121" s="76">
        <f>IF(AV121&lt;=40000000,0,IF(AND(AV121&gt;40000000,AV121&lt;=80000000),(AV121-40000000)*10%,IF(AND(AV121&gt;80000000,AV121&lt;=120000000),4000000+(AV121-80000000)*15%,IF(AND(AV121&gt;120000000,AV121&lt;=180000000),10000000+(AV121-120000000)*20%,IF(AND(AV121&gt;180000000,AV121&lt;=240000000),22000000+(AV121-180000000)*25%,IF(AND(AV121&gt;240000000,AV121&lt;=320000000),37000000+(AV121-240000000)*30%,61000000+(AV121-320000000)*35%))))))</f>
        <v>937011.21911818243</v>
      </c>
      <c r="AZ121" s="75">
        <v>0</v>
      </c>
      <c r="BA121" s="75">
        <v>0</v>
      </c>
      <c r="BB121" s="75">
        <v>0</v>
      </c>
      <c r="BC121" s="80">
        <v>0</v>
      </c>
      <c r="BD121" s="80">
        <v>0</v>
      </c>
      <c r="BE121" s="80">
        <v>0</v>
      </c>
      <c r="BF121" s="78">
        <v>0</v>
      </c>
      <c r="BG121" s="348">
        <f>SUM(AX121:BF121)</f>
        <v>5714331.4915727284</v>
      </c>
      <c r="BH121" s="188">
        <f>INT(AU121-BG121)</f>
        <v>67844090</v>
      </c>
      <c r="BJ121" s="50">
        <v>12916</v>
      </c>
      <c r="BK121" s="50" t="s">
        <v>3457</v>
      </c>
      <c r="BM121" s="50">
        <f t="shared" si="3"/>
        <v>0</v>
      </c>
    </row>
    <row r="122" spans="1:65" s="50" customFormat="1" ht="24" customHeight="1" x14ac:dyDescent="0.2">
      <c r="A122" s="182">
        <f t="shared" si="2"/>
        <v>2655495</v>
      </c>
      <c r="B122" s="298">
        <v>617</v>
      </c>
      <c r="C122" s="266">
        <v>414</v>
      </c>
      <c r="D122" s="299">
        <v>12917</v>
      </c>
      <c r="E122" s="242" t="s">
        <v>135</v>
      </c>
      <c r="F122" s="243" t="s">
        <v>448</v>
      </c>
      <c r="G122" s="287" t="s">
        <v>137</v>
      </c>
      <c r="H122" s="274" t="s">
        <v>421</v>
      </c>
      <c r="I122" s="294" t="s">
        <v>3013</v>
      </c>
      <c r="J122" s="65">
        <v>1292292180</v>
      </c>
      <c r="K122" s="65"/>
      <c r="L122" s="65" t="s">
        <v>421</v>
      </c>
      <c r="M122" s="292" t="s">
        <v>137</v>
      </c>
      <c r="N122" s="99"/>
      <c r="O122" s="246" t="s">
        <v>2410</v>
      </c>
      <c r="P122" s="90"/>
      <c r="Q122" s="244">
        <v>30</v>
      </c>
      <c r="R122" s="246">
        <v>90</v>
      </c>
      <c r="S122" s="246">
        <v>0</v>
      </c>
      <c r="T122" s="246">
        <v>0</v>
      </c>
      <c r="U122" s="90">
        <v>0</v>
      </c>
      <c r="V122" s="262">
        <v>20</v>
      </c>
      <c r="W122" s="99">
        <v>0</v>
      </c>
      <c r="X122" s="84">
        <v>0</v>
      </c>
      <c r="Y122" s="99">
        <v>1</v>
      </c>
      <c r="Z122" s="65">
        <v>1</v>
      </c>
      <c r="AA122" s="319">
        <v>885165</v>
      </c>
      <c r="AB122" s="319">
        <v>46667</v>
      </c>
      <c r="AC122" s="320">
        <f>AA122+AB122</f>
        <v>931832</v>
      </c>
      <c r="AD122" s="75">
        <v>4500000</v>
      </c>
      <c r="AE122" s="75">
        <v>6000000</v>
      </c>
      <c r="AF122" s="338">
        <f>(AC122*30)/220*1.4</f>
        <v>177895.19999999998</v>
      </c>
      <c r="AG122" s="113">
        <f>AA122*Q122</f>
        <v>26554950</v>
      </c>
      <c r="AH122" s="75">
        <f>AB122*Q122</f>
        <v>1400010</v>
      </c>
      <c r="AI122" s="75">
        <f>AF122*R122</f>
        <v>16010567.999999998</v>
      </c>
      <c r="AJ122" s="75">
        <f>IF(Q122=31,A122*Z122,(Q122/30)*A122*Z122)</f>
        <v>2655495</v>
      </c>
      <c r="AK122" s="75">
        <f>IF(Q122=31,AD122,(Q122/30)*AD122)</f>
        <v>4500000</v>
      </c>
      <c r="AL122" s="75">
        <f>IF(Q122=31,AE122,(Q122/30)*AE122)</f>
        <v>6000000</v>
      </c>
      <c r="AM122" s="75">
        <f>(AC122*30/220)*35%*S122</f>
        <v>0</v>
      </c>
      <c r="AN122" s="75">
        <f>AC122*30/220*1.4*T122</f>
        <v>0</v>
      </c>
      <c r="AO122" s="75">
        <f>AC122*U122</f>
        <v>0</v>
      </c>
      <c r="AP122" s="75">
        <f>200000*V122</f>
        <v>4000000</v>
      </c>
      <c r="AQ122" s="75">
        <v>0</v>
      </c>
      <c r="AR122" s="75">
        <v>0</v>
      </c>
      <c r="AS122" s="75">
        <v>0</v>
      </c>
      <c r="AT122" s="80">
        <v>0</v>
      </c>
      <c r="AU122" s="82">
        <f>SUM(AG122:AT122)</f>
        <v>61121023</v>
      </c>
      <c r="AV122" s="113">
        <f>AU122-(AX122+AP122+AO122+AL122+AK122+AJ122+AT122)</f>
        <v>39872941.039999999</v>
      </c>
      <c r="AW122" s="75">
        <f>AG122+AH122+AK122+AL122+AI122+AN122+AM122+AP122</f>
        <v>58465528</v>
      </c>
      <c r="AX122" s="75">
        <f>AW122*7%</f>
        <v>4092586.9600000004</v>
      </c>
      <c r="AY122" s="76">
        <f>IF(AV122&lt;=40000000,0,IF(AND(AV122&gt;40000000,AV122&lt;=80000000),(AV122-40000000)*10%,IF(AND(AV122&gt;80000000,AV122&lt;=120000000),4000000+(AV122-80000000)*15%,IF(AND(AV122&gt;120000000,AV122&lt;=180000000),10000000+(AV122-120000000)*20%,IF(AND(AV122&gt;180000000,AV122&lt;=240000000),22000000+(AV122-180000000)*25%,IF(AND(AV122&gt;240000000,AV122&lt;=320000000),37000000+(AV122-240000000)*30%,61000000+(AV122-320000000)*35%))))))</f>
        <v>0</v>
      </c>
      <c r="AZ122" s="75">
        <v>0</v>
      </c>
      <c r="BA122" s="75">
        <v>0</v>
      </c>
      <c r="BB122" s="75">
        <v>0</v>
      </c>
      <c r="BC122" s="80">
        <v>0</v>
      </c>
      <c r="BD122" s="80">
        <v>0</v>
      </c>
      <c r="BE122" s="80">
        <v>0</v>
      </c>
      <c r="BF122" s="78">
        <v>0</v>
      </c>
      <c r="BG122" s="348">
        <f>SUM(AX122:BF122)</f>
        <v>4092586.9600000004</v>
      </c>
      <c r="BH122" s="188">
        <f>INT(AU122-BG122)</f>
        <v>57028436</v>
      </c>
      <c r="BJ122" s="50">
        <v>12917</v>
      </c>
      <c r="BK122" s="50" t="s">
        <v>3458</v>
      </c>
      <c r="BM122" s="50">
        <f t="shared" si="3"/>
        <v>0</v>
      </c>
    </row>
    <row r="123" spans="1:65" s="50" customFormat="1" ht="24" customHeight="1" x14ac:dyDescent="0.2">
      <c r="A123" s="182">
        <f t="shared" si="2"/>
        <v>2655495</v>
      </c>
      <c r="B123" s="298">
        <v>81</v>
      </c>
      <c r="C123" s="266">
        <v>86</v>
      </c>
      <c r="D123" s="299">
        <v>12918</v>
      </c>
      <c r="E123" s="252" t="s">
        <v>449</v>
      </c>
      <c r="F123" s="253" t="s">
        <v>450</v>
      </c>
      <c r="G123" s="252" t="s">
        <v>87</v>
      </c>
      <c r="H123" s="274" t="s">
        <v>421</v>
      </c>
      <c r="I123" s="294" t="s">
        <v>3274</v>
      </c>
      <c r="J123" s="65">
        <v>4670152661</v>
      </c>
      <c r="K123" s="65"/>
      <c r="L123" s="65" t="s">
        <v>421</v>
      </c>
      <c r="M123" s="292" t="s">
        <v>2380</v>
      </c>
      <c r="N123" s="99"/>
      <c r="O123" s="65"/>
      <c r="P123" s="90"/>
      <c r="Q123" s="254">
        <v>30</v>
      </c>
      <c r="R123" s="255">
        <v>48</v>
      </c>
      <c r="S123" s="65">
        <v>0</v>
      </c>
      <c r="T123" s="65">
        <v>0</v>
      </c>
      <c r="U123" s="300">
        <f>1+1+1+1+1</f>
        <v>5</v>
      </c>
      <c r="V123" s="260">
        <v>21</v>
      </c>
      <c r="W123" s="99">
        <v>0</v>
      </c>
      <c r="X123" s="84">
        <v>0</v>
      </c>
      <c r="Y123" s="99">
        <v>1</v>
      </c>
      <c r="Z123" s="65">
        <v>1</v>
      </c>
      <c r="AA123" s="327">
        <v>1477052</v>
      </c>
      <c r="AB123" s="327">
        <v>0</v>
      </c>
      <c r="AC123" s="328">
        <f>AA123+AB123</f>
        <v>1477052</v>
      </c>
      <c r="AD123" s="75">
        <v>4500000</v>
      </c>
      <c r="AE123" s="75">
        <v>6000000</v>
      </c>
      <c r="AF123" s="338">
        <f>(AC123*30)/220*1.4</f>
        <v>281982.65454545454</v>
      </c>
      <c r="AG123" s="113">
        <f>AA123*Q123</f>
        <v>44311560</v>
      </c>
      <c r="AH123" s="75">
        <f>AB123*Q123</f>
        <v>0</v>
      </c>
      <c r="AI123" s="75">
        <f>AF123*R123</f>
        <v>13535167.418181818</v>
      </c>
      <c r="AJ123" s="75">
        <f>IF(Q123=31,A123*Z123,(Q123/30)*A123*Z123)</f>
        <v>2655495</v>
      </c>
      <c r="AK123" s="75">
        <f>IF(Q123=31,AD123,(Q123/30)*AD123)</f>
        <v>4500000</v>
      </c>
      <c r="AL123" s="75">
        <f>IF(Q123=31,AE123,(Q123/30)*AE123)</f>
        <v>6000000</v>
      </c>
      <c r="AM123" s="75">
        <f>(AC123*30/220)*35%*S123</f>
        <v>0</v>
      </c>
      <c r="AN123" s="75">
        <f>AC123*30/220*1.4*T123</f>
        <v>0</v>
      </c>
      <c r="AO123" s="75">
        <f>AC123*U123</f>
        <v>7385260</v>
      </c>
      <c r="AP123" s="75">
        <f>200000*V123</f>
        <v>4200000</v>
      </c>
      <c r="AQ123" s="75">
        <v>0</v>
      </c>
      <c r="AR123" s="75">
        <v>0</v>
      </c>
      <c r="AS123" s="75">
        <v>0</v>
      </c>
      <c r="AT123" s="80">
        <v>0</v>
      </c>
      <c r="AU123" s="82">
        <f>SUM(AG123:AT123)</f>
        <v>82587482.418181822</v>
      </c>
      <c r="AV123" s="113">
        <f>AU123-(AX123+AP123+AO123+AL123+AK123+AJ123+AT123)</f>
        <v>52768456.498909093</v>
      </c>
      <c r="AW123" s="75">
        <f>AG123+AH123+AK123+AL123+AI123+AN123+AM123+AP123</f>
        <v>72546727.418181822</v>
      </c>
      <c r="AX123" s="75">
        <f>AW123*7%</f>
        <v>5078270.9192727283</v>
      </c>
      <c r="AY123" s="76">
        <f>IF(AV123&lt;=40000000,0,IF(AND(AV123&gt;40000000,AV123&lt;=80000000),(AV123-40000000)*10%,IF(AND(AV123&gt;80000000,AV123&lt;=120000000),4000000+(AV123-80000000)*15%,IF(AND(AV123&gt;120000000,AV123&lt;=180000000),10000000+(AV123-120000000)*20%,IF(AND(AV123&gt;180000000,AV123&lt;=240000000),22000000+(AV123-180000000)*25%,IF(AND(AV123&gt;240000000,AV123&lt;=320000000),37000000+(AV123-240000000)*30%,61000000+(AV123-320000000)*35%))))))</f>
        <v>1276845.6498909094</v>
      </c>
      <c r="AZ123" s="75">
        <v>0</v>
      </c>
      <c r="BA123" s="75">
        <v>0</v>
      </c>
      <c r="BB123" s="75">
        <v>0</v>
      </c>
      <c r="BC123" s="80">
        <v>0</v>
      </c>
      <c r="BD123" s="80">
        <v>0</v>
      </c>
      <c r="BE123" s="80">
        <v>0</v>
      </c>
      <c r="BF123" s="78">
        <v>0</v>
      </c>
      <c r="BG123" s="348">
        <f>SUM(AX123:BF123)</f>
        <v>6355116.5691636372</v>
      </c>
      <c r="BH123" s="188">
        <f>INT(AU123-BG123)</f>
        <v>76232365</v>
      </c>
      <c r="BJ123" s="50">
        <v>12918</v>
      </c>
      <c r="BK123" s="50" t="s">
        <v>3459</v>
      </c>
      <c r="BM123" s="50">
        <f t="shared" si="3"/>
        <v>0</v>
      </c>
    </row>
    <row r="124" spans="1:65" s="50" customFormat="1" ht="24" customHeight="1" x14ac:dyDescent="0.2">
      <c r="A124" s="182">
        <f t="shared" si="2"/>
        <v>2655495</v>
      </c>
      <c r="B124" s="298">
        <v>628</v>
      </c>
      <c r="C124" s="266">
        <v>425</v>
      </c>
      <c r="D124" s="299">
        <v>12919</v>
      </c>
      <c r="E124" s="242" t="s">
        <v>451</v>
      </c>
      <c r="F124" s="243" t="s">
        <v>452</v>
      </c>
      <c r="G124" s="287" t="s">
        <v>137</v>
      </c>
      <c r="H124" s="274" t="s">
        <v>421</v>
      </c>
      <c r="I124" s="294" t="s">
        <v>3024</v>
      </c>
      <c r="J124" s="65">
        <v>5100014131</v>
      </c>
      <c r="K124" s="65"/>
      <c r="L124" s="65" t="s">
        <v>421</v>
      </c>
      <c r="M124" s="292" t="s">
        <v>137</v>
      </c>
      <c r="N124" s="244" t="s">
        <v>2410</v>
      </c>
      <c r="O124" s="65"/>
      <c r="P124" s="90"/>
      <c r="Q124" s="244">
        <v>30</v>
      </c>
      <c r="R124" s="246">
        <v>120</v>
      </c>
      <c r="S124" s="246">
        <v>110</v>
      </c>
      <c r="T124" s="246">
        <v>29.33</v>
      </c>
      <c r="U124" s="90">
        <v>0</v>
      </c>
      <c r="V124" s="262">
        <v>15</v>
      </c>
      <c r="W124" s="99">
        <v>0</v>
      </c>
      <c r="X124" s="84">
        <v>0</v>
      </c>
      <c r="Y124" s="99">
        <v>0</v>
      </c>
      <c r="Z124" s="65">
        <v>1</v>
      </c>
      <c r="AA124" s="319">
        <v>885165</v>
      </c>
      <c r="AB124" s="319">
        <v>46667</v>
      </c>
      <c r="AC124" s="320">
        <f>AA124+AB124</f>
        <v>931832</v>
      </c>
      <c r="AD124" s="75">
        <v>4500000</v>
      </c>
      <c r="AE124" s="75">
        <v>6000000</v>
      </c>
      <c r="AF124" s="338">
        <f>(AC124*30)/220*1.4</f>
        <v>177895.19999999998</v>
      </c>
      <c r="AG124" s="113">
        <f>AA124*Q124</f>
        <v>26554950</v>
      </c>
      <c r="AH124" s="75">
        <f>AB124*Q124</f>
        <v>1400010</v>
      </c>
      <c r="AI124" s="75">
        <f>AF124*R124</f>
        <v>21347423.999999996</v>
      </c>
      <c r="AJ124" s="75">
        <f>IF(Q124=31,A124*Z124,(Q124/30)*A124*Z124)</f>
        <v>2655495</v>
      </c>
      <c r="AK124" s="75">
        <f>IF(Q124=31,AD124,(Q124/30)*AD124)</f>
        <v>4500000</v>
      </c>
      <c r="AL124" s="75">
        <f>IF(Q124=31,AE124,(Q124/30)*AE124)</f>
        <v>6000000</v>
      </c>
      <c r="AM124" s="75">
        <f>(AC124*30/220)*35%*S124</f>
        <v>4892117.9999999991</v>
      </c>
      <c r="AN124" s="75">
        <f>AC124*30/220*1.4*T124</f>
        <v>5217666.2159999991</v>
      </c>
      <c r="AO124" s="75">
        <f>AC124*U124</f>
        <v>0</v>
      </c>
      <c r="AP124" s="75">
        <f>200000*V124</f>
        <v>3000000</v>
      </c>
      <c r="AQ124" s="75">
        <v>0</v>
      </c>
      <c r="AR124" s="75">
        <v>0</v>
      </c>
      <c r="AS124" s="75">
        <v>0</v>
      </c>
      <c r="AT124" s="80">
        <v>0</v>
      </c>
      <c r="AU124" s="82">
        <f>SUM(AG124:AT124)</f>
        <v>75567663.216000006</v>
      </c>
      <c r="AV124" s="113">
        <f>AU124-(AX124+AP124+AO124+AL124+AK124+AJ124+AT124)</f>
        <v>54308316.440880008</v>
      </c>
      <c r="AW124" s="75">
        <f>AG124+AH124+AK124+AL124+AI124+AN124+AM124+AP124</f>
        <v>72912168.215999991</v>
      </c>
      <c r="AX124" s="75">
        <f>AW124*7%</f>
        <v>5103851.7751199994</v>
      </c>
      <c r="AY124" s="76">
        <f>IF(AV124&lt;=40000000,0,IF(AND(AV124&gt;40000000,AV124&lt;=80000000),(AV124-40000000)*10%,IF(AND(AV124&gt;80000000,AV124&lt;=120000000),4000000+(AV124-80000000)*15%,IF(AND(AV124&gt;120000000,AV124&lt;=180000000),10000000+(AV124-120000000)*20%,IF(AND(AV124&gt;180000000,AV124&lt;=240000000),22000000+(AV124-180000000)*25%,IF(AND(AV124&gt;240000000,AV124&lt;=320000000),37000000+(AV124-240000000)*30%,61000000+(AV124-320000000)*35%))))))</f>
        <v>1430831.644088001</v>
      </c>
      <c r="AZ124" s="75">
        <v>0</v>
      </c>
      <c r="BA124" s="75">
        <v>0</v>
      </c>
      <c r="BB124" s="75">
        <v>0</v>
      </c>
      <c r="BC124" s="80">
        <v>0</v>
      </c>
      <c r="BD124" s="80">
        <v>0</v>
      </c>
      <c r="BE124" s="80">
        <v>0</v>
      </c>
      <c r="BF124" s="78">
        <v>0</v>
      </c>
      <c r="BG124" s="348">
        <f>SUM(AX124:BF124)</f>
        <v>6534683.4192080004</v>
      </c>
      <c r="BH124" s="188">
        <f>INT(AU124-BG124)</f>
        <v>69032979</v>
      </c>
      <c r="BJ124" s="50">
        <v>12919</v>
      </c>
      <c r="BK124" s="50" t="s">
        <v>3460</v>
      </c>
      <c r="BM124" s="50">
        <f t="shared" si="3"/>
        <v>0</v>
      </c>
    </row>
    <row r="125" spans="1:65" s="50" customFormat="1" ht="24" customHeight="1" x14ac:dyDescent="0.2">
      <c r="A125" s="182">
        <f t="shared" si="2"/>
        <v>2655495</v>
      </c>
      <c r="B125" s="298">
        <v>626</v>
      </c>
      <c r="C125" s="266">
        <v>423</v>
      </c>
      <c r="D125" s="299">
        <v>12920</v>
      </c>
      <c r="E125" s="242" t="s">
        <v>453</v>
      </c>
      <c r="F125" s="243" t="s">
        <v>454</v>
      </c>
      <c r="G125" s="287" t="s">
        <v>137</v>
      </c>
      <c r="H125" s="274" t="s">
        <v>421</v>
      </c>
      <c r="I125" s="294" t="s">
        <v>3022</v>
      </c>
      <c r="J125" s="65">
        <v>5499393125</v>
      </c>
      <c r="K125" s="65"/>
      <c r="L125" s="65" t="s">
        <v>421</v>
      </c>
      <c r="M125" s="292" t="s">
        <v>137</v>
      </c>
      <c r="N125" s="99"/>
      <c r="O125" s="246" t="s">
        <v>2410</v>
      </c>
      <c r="P125" s="90"/>
      <c r="Q125" s="244">
        <v>30</v>
      </c>
      <c r="R125" s="246">
        <v>90</v>
      </c>
      <c r="S125" s="246">
        <v>0</v>
      </c>
      <c r="T125" s="246">
        <v>0</v>
      </c>
      <c r="U125" s="90">
        <v>0</v>
      </c>
      <c r="V125" s="262">
        <v>17</v>
      </c>
      <c r="W125" s="99">
        <v>0</v>
      </c>
      <c r="X125" s="84">
        <v>0</v>
      </c>
      <c r="Y125" s="99">
        <v>2</v>
      </c>
      <c r="Z125" s="65">
        <v>1</v>
      </c>
      <c r="AA125" s="319">
        <v>885165</v>
      </c>
      <c r="AB125" s="319">
        <v>46667</v>
      </c>
      <c r="AC125" s="320">
        <f>AA125+AB125</f>
        <v>931832</v>
      </c>
      <c r="AD125" s="75">
        <v>4500000</v>
      </c>
      <c r="AE125" s="75">
        <v>6000000</v>
      </c>
      <c r="AF125" s="338">
        <f>(AC125*30)/220*1.4</f>
        <v>177895.19999999998</v>
      </c>
      <c r="AG125" s="113">
        <f>AA125*Q125</f>
        <v>26554950</v>
      </c>
      <c r="AH125" s="75">
        <f>AB125*Q125</f>
        <v>1400010</v>
      </c>
      <c r="AI125" s="75">
        <f>AF125*R125</f>
        <v>16010567.999999998</v>
      </c>
      <c r="AJ125" s="75">
        <f>IF(Q125=31,A125*Z125,(Q125/30)*A125*Z125)</f>
        <v>2655495</v>
      </c>
      <c r="AK125" s="75">
        <f>IF(Q125=31,AD125,(Q125/30)*AD125)</f>
        <v>4500000</v>
      </c>
      <c r="AL125" s="75">
        <f>IF(Q125=31,AE125,(Q125/30)*AE125)</f>
        <v>6000000</v>
      </c>
      <c r="AM125" s="75">
        <f>(AC125*30/220)*35%*S125</f>
        <v>0</v>
      </c>
      <c r="AN125" s="75">
        <f>AC125*30/220*1.4*T125</f>
        <v>0</v>
      </c>
      <c r="AO125" s="75">
        <f>AC125*U125</f>
        <v>0</v>
      </c>
      <c r="AP125" s="75">
        <f>200000*V125</f>
        <v>3400000</v>
      </c>
      <c r="AQ125" s="75">
        <v>0</v>
      </c>
      <c r="AR125" s="75">
        <v>0</v>
      </c>
      <c r="AS125" s="75">
        <v>0</v>
      </c>
      <c r="AT125" s="80">
        <v>0</v>
      </c>
      <c r="AU125" s="82">
        <f>SUM(AG125:AT125)</f>
        <v>60521023</v>
      </c>
      <c r="AV125" s="113">
        <f>AU125-(AX125+AP125+AO125+AL125+AK125+AJ125+AT125)</f>
        <v>39914941.039999999</v>
      </c>
      <c r="AW125" s="75">
        <f>AG125+AH125+AK125+AL125+AI125+AN125+AM125+AP125</f>
        <v>57865528</v>
      </c>
      <c r="AX125" s="75">
        <f>AW125*7%</f>
        <v>4050586.9600000004</v>
      </c>
      <c r="AY125" s="76">
        <f>IF(AV125&lt;=40000000,0,IF(AND(AV125&gt;40000000,AV125&lt;=80000000),(AV125-40000000)*10%,IF(AND(AV125&gt;80000000,AV125&lt;=120000000),4000000+(AV125-80000000)*15%,IF(AND(AV125&gt;120000000,AV125&lt;=180000000),10000000+(AV125-120000000)*20%,IF(AND(AV125&gt;180000000,AV125&lt;=240000000),22000000+(AV125-180000000)*25%,IF(AND(AV125&gt;240000000,AV125&lt;=320000000),37000000+(AV125-240000000)*30%,61000000+(AV125-320000000)*35%))))))</f>
        <v>0</v>
      </c>
      <c r="AZ125" s="75">
        <v>0</v>
      </c>
      <c r="BA125" s="75">
        <v>0</v>
      </c>
      <c r="BB125" s="75">
        <v>0</v>
      </c>
      <c r="BC125" s="80">
        <v>0</v>
      </c>
      <c r="BD125" s="80">
        <v>0</v>
      </c>
      <c r="BE125" s="80">
        <v>0</v>
      </c>
      <c r="BF125" s="78">
        <v>0</v>
      </c>
      <c r="BG125" s="348">
        <f>SUM(AX125:BF125)</f>
        <v>4050586.9600000004</v>
      </c>
      <c r="BH125" s="188">
        <f>INT(AU125-BG125)</f>
        <v>56470436</v>
      </c>
      <c r="BJ125" s="50">
        <v>12920</v>
      </c>
      <c r="BK125" s="50" t="s">
        <v>3461</v>
      </c>
      <c r="BM125" s="50">
        <f t="shared" si="3"/>
        <v>0</v>
      </c>
    </row>
    <row r="126" spans="1:65" s="50" customFormat="1" ht="24" customHeight="1" x14ac:dyDescent="0.2">
      <c r="A126" s="182">
        <f t="shared" si="2"/>
        <v>2655495</v>
      </c>
      <c r="B126" s="298">
        <v>618</v>
      </c>
      <c r="C126" s="266">
        <v>415</v>
      </c>
      <c r="D126" s="299">
        <v>12921</v>
      </c>
      <c r="E126" s="242" t="s">
        <v>148</v>
      </c>
      <c r="F126" s="243" t="s">
        <v>455</v>
      </c>
      <c r="G126" s="287" t="s">
        <v>137</v>
      </c>
      <c r="H126" s="274" t="s">
        <v>421</v>
      </c>
      <c r="I126" s="353" t="s">
        <v>3014</v>
      </c>
      <c r="J126" s="68">
        <v>1281892580</v>
      </c>
      <c r="K126" s="68"/>
      <c r="L126" s="68" t="s">
        <v>421</v>
      </c>
      <c r="M126" s="292" t="s">
        <v>137</v>
      </c>
      <c r="N126" s="244" t="s">
        <v>2410</v>
      </c>
      <c r="O126" s="68"/>
      <c r="P126" s="91"/>
      <c r="Q126" s="244">
        <v>30</v>
      </c>
      <c r="R126" s="246">
        <v>120</v>
      </c>
      <c r="S126" s="246">
        <v>110</v>
      </c>
      <c r="T126" s="246">
        <v>29.33</v>
      </c>
      <c r="U126" s="90">
        <v>0</v>
      </c>
      <c r="V126" s="262">
        <v>14</v>
      </c>
      <c r="W126" s="99">
        <v>0</v>
      </c>
      <c r="X126" s="84">
        <v>0</v>
      </c>
      <c r="Y126" s="99">
        <v>3</v>
      </c>
      <c r="Z126" s="65">
        <v>3</v>
      </c>
      <c r="AA126" s="319">
        <v>885165</v>
      </c>
      <c r="AB126" s="319">
        <v>46667</v>
      </c>
      <c r="AC126" s="320">
        <f>AA126+AB126</f>
        <v>931832</v>
      </c>
      <c r="AD126" s="75">
        <v>4500000</v>
      </c>
      <c r="AE126" s="75">
        <v>6000000</v>
      </c>
      <c r="AF126" s="338">
        <f>(AC126*30)/220*1.4</f>
        <v>177895.19999999998</v>
      </c>
      <c r="AG126" s="113">
        <f>AA126*Q126</f>
        <v>26554950</v>
      </c>
      <c r="AH126" s="75">
        <f>AB126*Q126</f>
        <v>1400010</v>
      </c>
      <c r="AI126" s="75">
        <f>AF126*R126</f>
        <v>21347423.999999996</v>
      </c>
      <c r="AJ126" s="75">
        <f>IF(Q126=31,A126*Z126,(Q126/30)*A126*Z126)</f>
        <v>7966485</v>
      </c>
      <c r="AK126" s="75">
        <f>IF(Q126=31,AD126,(Q126/30)*AD126)</f>
        <v>4500000</v>
      </c>
      <c r="AL126" s="75">
        <f>IF(Q126=31,AE126,(Q126/30)*AE126)</f>
        <v>6000000</v>
      </c>
      <c r="AM126" s="75">
        <f>(AC126*30/220)*35%*S126</f>
        <v>4892117.9999999991</v>
      </c>
      <c r="AN126" s="75">
        <f>AC126*30/220*1.4*T126</f>
        <v>5217666.2159999991</v>
      </c>
      <c r="AO126" s="75">
        <f>AC126*U126</f>
        <v>0</v>
      </c>
      <c r="AP126" s="75">
        <f>200000*V126</f>
        <v>2800000</v>
      </c>
      <c r="AQ126" s="75">
        <v>0</v>
      </c>
      <c r="AR126" s="75">
        <v>0</v>
      </c>
      <c r="AS126" s="75">
        <v>0</v>
      </c>
      <c r="AT126" s="80">
        <v>0</v>
      </c>
      <c r="AU126" s="82">
        <f>SUM(AG126:AT126)</f>
        <v>80678653.216000006</v>
      </c>
      <c r="AV126" s="113">
        <f>AU126-(AX126+AP126+AO126+AL126+AK126+AJ126+AT126)</f>
        <v>54322316.440880008</v>
      </c>
      <c r="AW126" s="75">
        <f>AG126+AH126+AK126+AL126+AI126+AN126+AM126+AP126</f>
        <v>72712168.215999991</v>
      </c>
      <c r="AX126" s="75">
        <f>AW126*7%</f>
        <v>5089851.7751199994</v>
      </c>
      <c r="AY126" s="76">
        <f>IF(AV126&lt;=40000000,0,IF(AND(AV126&gt;40000000,AV126&lt;=80000000),(AV126-40000000)*10%,IF(AND(AV126&gt;80000000,AV126&lt;=120000000),4000000+(AV126-80000000)*15%,IF(AND(AV126&gt;120000000,AV126&lt;=180000000),10000000+(AV126-120000000)*20%,IF(AND(AV126&gt;180000000,AV126&lt;=240000000),22000000+(AV126-180000000)*25%,IF(AND(AV126&gt;240000000,AV126&lt;=320000000),37000000+(AV126-240000000)*30%,61000000+(AV126-320000000)*35%))))))</f>
        <v>1432231.644088001</v>
      </c>
      <c r="AZ126" s="75">
        <v>0</v>
      </c>
      <c r="BA126" s="75">
        <v>0</v>
      </c>
      <c r="BB126" s="75">
        <v>0</v>
      </c>
      <c r="BC126" s="80">
        <v>0</v>
      </c>
      <c r="BD126" s="80">
        <v>0</v>
      </c>
      <c r="BE126" s="80">
        <v>0</v>
      </c>
      <c r="BF126" s="78">
        <v>0</v>
      </c>
      <c r="BG126" s="348">
        <f>SUM(AX126:BF126)</f>
        <v>6522083.4192080004</v>
      </c>
      <c r="BH126" s="188">
        <f>INT(AU126-BG126)</f>
        <v>74156569</v>
      </c>
      <c r="BJ126" s="50">
        <v>12921</v>
      </c>
      <c r="BK126" s="50" t="s">
        <v>3462</v>
      </c>
      <c r="BM126" s="50">
        <f t="shared" si="3"/>
        <v>0</v>
      </c>
    </row>
    <row r="127" spans="1:65" s="50" customFormat="1" ht="24" customHeight="1" x14ac:dyDescent="0.2">
      <c r="A127" s="182">
        <f t="shared" si="2"/>
        <v>2655495</v>
      </c>
      <c r="B127" s="298">
        <v>121</v>
      </c>
      <c r="C127" s="266">
        <v>127</v>
      </c>
      <c r="D127" s="299">
        <v>12922</v>
      </c>
      <c r="E127" s="252" t="s">
        <v>456</v>
      </c>
      <c r="F127" s="253" t="s">
        <v>457</v>
      </c>
      <c r="G127" s="252" t="s">
        <v>87</v>
      </c>
      <c r="H127" s="274" t="s">
        <v>458</v>
      </c>
      <c r="I127" s="353" t="s">
        <v>2570</v>
      </c>
      <c r="J127" s="68" t="s">
        <v>459</v>
      </c>
      <c r="K127" s="68" t="s">
        <v>460</v>
      </c>
      <c r="L127" s="68" t="s">
        <v>458</v>
      </c>
      <c r="M127" s="305" t="s">
        <v>2381</v>
      </c>
      <c r="N127" s="100"/>
      <c r="O127" s="68"/>
      <c r="P127" s="91"/>
      <c r="Q127" s="254">
        <v>30</v>
      </c>
      <c r="R127" s="255">
        <v>35</v>
      </c>
      <c r="S127" s="65">
        <v>0</v>
      </c>
      <c r="T127" s="65">
        <v>0</v>
      </c>
      <c r="U127" s="90">
        <v>0</v>
      </c>
      <c r="V127" s="260">
        <v>19</v>
      </c>
      <c r="W127" s="99">
        <v>0</v>
      </c>
      <c r="X127" s="84">
        <v>0</v>
      </c>
      <c r="Y127" s="99">
        <v>0</v>
      </c>
      <c r="Z127" s="65">
        <v>0</v>
      </c>
      <c r="AA127" s="327">
        <v>1311206</v>
      </c>
      <c r="AB127" s="327">
        <v>0</v>
      </c>
      <c r="AC127" s="328">
        <f>AA127+AB127</f>
        <v>1311206</v>
      </c>
      <c r="AD127" s="75">
        <v>4500000</v>
      </c>
      <c r="AE127" s="75">
        <v>6000000</v>
      </c>
      <c r="AF127" s="338">
        <f>(AC127*30)/220*1.4</f>
        <v>250321.14545454542</v>
      </c>
      <c r="AG127" s="113">
        <f>AA127*Q127</f>
        <v>39336180</v>
      </c>
      <c r="AH127" s="75">
        <f>AB127*Q127</f>
        <v>0</v>
      </c>
      <c r="AI127" s="75">
        <f>AF127*R127</f>
        <v>8761240.0909090899</v>
      </c>
      <c r="AJ127" s="75">
        <f>IF(Q127=31,A127*Z127,(Q127/30)*A127*Z127)</f>
        <v>0</v>
      </c>
      <c r="AK127" s="75">
        <f>IF(Q127=31,AD127,(Q127/30)*AD127)</f>
        <v>4500000</v>
      </c>
      <c r="AL127" s="75">
        <f>IF(Q127=31,AE127,(Q127/30)*AE127)</f>
        <v>6000000</v>
      </c>
      <c r="AM127" s="75">
        <f>(AC127*30/220)*35%*S127</f>
        <v>0</v>
      </c>
      <c r="AN127" s="75">
        <f>AC127*30/220*1.4*T127</f>
        <v>0</v>
      </c>
      <c r="AO127" s="75">
        <f>AC127*U127</f>
        <v>0</v>
      </c>
      <c r="AP127" s="75">
        <f>200000*V127</f>
        <v>3800000</v>
      </c>
      <c r="AQ127" s="75">
        <v>0</v>
      </c>
      <c r="AR127" s="75">
        <v>0</v>
      </c>
      <c r="AS127" s="75">
        <v>0</v>
      </c>
      <c r="AT127" s="80">
        <v>0</v>
      </c>
      <c r="AU127" s="82">
        <f>SUM(AG127:AT127)</f>
        <v>62397420.090909094</v>
      </c>
      <c r="AV127" s="113">
        <f>AU127-(AX127+AP127+AO127+AL127+AK127+AJ127+AT127)</f>
        <v>43729600.684545457</v>
      </c>
      <c r="AW127" s="75">
        <f>AG127+AH127+AK127+AL127+AI127+AN127+AM127+AP127</f>
        <v>62397420.090909094</v>
      </c>
      <c r="AX127" s="75">
        <f>AW127*7%</f>
        <v>4367819.4063636372</v>
      </c>
      <c r="AY127" s="76">
        <f>IF(AV127&lt;=40000000,0,IF(AND(AV127&gt;40000000,AV127&lt;=80000000),(AV127-40000000)*10%,IF(AND(AV127&gt;80000000,AV127&lt;=120000000),4000000+(AV127-80000000)*15%,IF(AND(AV127&gt;120000000,AV127&lt;=180000000),10000000+(AV127-120000000)*20%,IF(AND(AV127&gt;180000000,AV127&lt;=240000000),22000000+(AV127-180000000)*25%,IF(AND(AV127&gt;240000000,AV127&lt;=320000000),37000000+(AV127-240000000)*30%,61000000+(AV127-320000000)*35%))))))</f>
        <v>372960.06845454575</v>
      </c>
      <c r="AZ127" s="75">
        <v>0</v>
      </c>
      <c r="BA127" s="75">
        <v>0</v>
      </c>
      <c r="BB127" s="75">
        <v>0</v>
      </c>
      <c r="BC127" s="80">
        <v>0</v>
      </c>
      <c r="BD127" s="80">
        <v>0</v>
      </c>
      <c r="BE127" s="80">
        <v>0</v>
      </c>
      <c r="BF127" s="78">
        <v>0</v>
      </c>
      <c r="BG127" s="348">
        <f>SUM(AX127:BF127)</f>
        <v>4740779.4748181831</v>
      </c>
      <c r="BH127" s="188">
        <f>INT(AU127-BG127)</f>
        <v>57656640</v>
      </c>
      <c r="BJ127" s="50">
        <v>12922</v>
      </c>
      <c r="BK127" s="50" t="s">
        <v>3463</v>
      </c>
      <c r="BM127" s="50">
        <f t="shared" si="3"/>
        <v>0</v>
      </c>
    </row>
    <row r="128" spans="1:65" s="50" customFormat="1" ht="24" customHeight="1" x14ac:dyDescent="0.2">
      <c r="A128" s="182">
        <f t="shared" si="2"/>
        <v>2655495</v>
      </c>
      <c r="B128" s="298">
        <v>648</v>
      </c>
      <c r="C128" s="266">
        <v>445</v>
      </c>
      <c r="D128" s="299">
        <v>12923</v>
      </c>
      <c r="E128" s="242" t="s">
        <v>244</v>
      </c>
      <c r="F128" s="243" t="s">
        <v>461</v>
      </c>
      <c r="G128" s="287" t="s">
        <v>137</v>
      </c>
      <c r="H128" s="274" t="s">
        <v>458</v>
      </c>
      <c r="I128" s="294" t="s">
        <v>3043</v>
      </c>
      <c r="J128" s="65" t="s">
        <v>462</v>
      </c>
      <c r="K128" s="65" t="s">
        <v>463</v>
      </c>
      <c r="L128" s="65" t="s">
        <v>458</v>
      </c>
      <c r="M128" s="292" t="s">
        <v>137</v>
      </c>
      <c r="N128" s="244" t="s">
        <v>2410</v>
      </c>
      <c r="O128" s="65"/>
      <c r="P128" s="90"/>
      <c r="Q128" s="244">
        <v>30</v>
      </c>
      <c r="R128" s="246">
        <v>120</v>
      </c>
      <c r="S128" s="246">
        <v>110</v>
      </c>
      <c r="T128" s="246">
        <v>29.33</v>
      </c>
      <c r="U128" s="90">
        <v>0</v>
      </c>
      <c r="V128" s="262">
        <v>15</v>
      </c>
      <c r="W128" s="99">
        <v>0</v>
      </c>
      <c r="X128" s="84">
        <v>0</v>
      </c>
      <c r="Y128" s="99">
        <v>0</v>
      </c>
      <c r="Z128" s="65">
        <v>0</v>
      </c>
      <c r="AA128" s="319">
        <v>885165</v>
      </c>
      <c r="AB128" s="319">
        <v>46667</v>
      </c>
      <c r="AC128" s="320">
        <f>AA128+AB128</f>
        <v>931832</v>
      </c>
      <c r="AD128" s="75">
        <v>4500000</v>
      </c>
      <c r="AE128" s="75">
        <v>6000000</v>
      </c>
      <c r="AF128" s="338">
        <f>(AC128*30)/220*1.4</f>
        <v>177895.19999999998</v>
      </c>
      <c r="AG128" s="113">
        <f>AA128*Q128</f>
        <v>26554950</v>
      </c>
      <c r="AH128" s="75">
        <f>AB128*Q128</f>
        <v>1400010</v>
      </c>
      <c r="AI128" s="75">
        <f>AF128*R128</f>
        <v>21347423.999999996</v>
      </c>
      <c r="AJ128" s="75">
        <f>IF(Q128=31,A128*Z128,(Q128/30)*A128*Z128)</f>
        <v>0</v>
      </c>
      <c r="AK128" s="75">
        <f>IF(Q128=31,AD128,(Q128/30)*AD128)</f>
        <v>4500000</v>
      </c>
      <c r="AL128" s="75">
        <f>IF(Q128=31,AE128,(Q128/30)*AE128)</f>
        <v>6000000</v>
      </c>
      <c r="AM128" s="75">
        <f>(AC128*30/220)*35%*S128</f>
        <v>4892117.9999999991</v>
      </c>
      <c r="AN128" s="75">
        <f>AC128*30/220*1.4*T128</f>
        <v>5217666.2159999991</v>
      </c>
      <c r="AO128" s="75">
        <f>AC128*U128</f>
        <v>0</v>
      </c>
      <c r="AP128" s="75">
        <f>200000*V128</f>
        <v>3000000</v>
      </c>
      <c r="AQ128" s="75">
        <v>0</v>
      </c>
      <c r="AR128" s="75">
        <v>0</v>
      </c>
      <c r="AS128" s="75">
        <v>0</v>
      </c>
      <c r="AT128" s="80">
        <v>0</v>
      </c>
      <c r="AU128" s="82">
        <f>SUM(AG128:AT128)</f>
        <v>72912168.216000006</v>
      </c>
      <c r="AV128" s="113">
        <f>AU128-(AX128+AP128+AO128+AL128+AK128+AJ128+AT128)</f>
        <v>54308316.440880008</v>
      </c>
      <c r="AW128" s="75">
        <f>AG128+AH128+AK128+AL128+AI128+AN128+AM128+AP128</f>
        <v>72912168.215999991</v>
      </c>
      <c r="AX128" s="75">
        <f>AW128*7%</f>
        <v>5103851.7751199994</v>
      </c>
      <c r="AY128" s="76">
        <f>IF(AV128&lt;=40000000,0,IF(AND(AV128&gt;40000000,AV128&lt;=80000000),(AV128-40000000)*10%,IF(AND(AV128&gt;80000000,AV128&lt;=120000000),4000000+(AV128-80000000)*15%,IF(AND(AV128&gt;120000000,AV128&lt;=180000000),10000000+(AV128-120000000)*20%,IF(AND(AV128&gt;180000000,AV128&lt;=240000000),22000000+(AV128-180000000)*25%,IF(AND(AV128&gt;240000000,AV128&lt;=320000000),37000000+(AV128-240000000)*30%,61000000+(AV128-320000000)*35%))))))</f>
        <v>1430831.644088001</v>
      </c>
      <c r="AZ128" s="75">
        <v>0</v>
      </c>
      <c r="BA128" s="75">
        <v>0</v>
      </c>
      <c r="BB128" s="75">
        <v>0</v>
      </c>
      <c r="BC128" s="80">
        <v>0</v>
      </c>
      <c r="BD128" s="80">
        <v>0</v>
      </c>
      <c r="BE128" s="80">
        <v>0</v>
      </c>
      <c r="BF128" s="78">
        <v>0</v>
      </c>
      <c r="BG128" s="348">
        <f>SUM(AX128:BF128)</f>
        <v>6534683.4192080004</v>
      </c>
      <c r="BH128" s="188">
        <f>INT(AU128-BG128)</f>
        <v>66377484</v>
      </c>
      <c r="BJ128" s="50">
        <v>12923</v>
      </c>
      <c r="BK128" s="50" t="s">
        <v>3464</v>
      </c>
      <c r="BM128" s="50">
        <f t="shared" si="3"/>
        <v>0</v>
      </c>
    </row>
    <row r="129" spans="1:65" s="50" customFormat="1" ht="24" customHeight="1" x14ac:dyDescent="0.2">
      <c r="A129" s="182">
        <f t="shared" si="2"/>
        <v>2655495</v>
      </c>
      <c r="B129" s="298">
        <v>634</v>
      </c>
      <c r="C129" s="266">
        <v>431</v>
      </c>
      <c r="D129" s="299">
        <v>12924</v>
      </c>
      <c r="E129" s="242" t="s">
        <v>291</v>
      </c>
      <c r="F129" s="243" t="s">
        <v>464</v>
      </c>
      <c r="G129" s="287" t="s">
        <v>137</v>
      </c>
      <c r="H129" s="274" t="s">
        <v>458</v>
      </c>
      <c r="I129" s="624" t="s">
        <v>3030</v>
      </c>
      <c r="J129" s="68" t="s">
        <v>465</v>
      </c>
      <c r="K129" s="68" t="s">
        <v>466</v>
      </c>
      <c r="L129" s="68" t="s">
        <v>458</v>
      </c>
      <c r="M129" s="292" t="s">
        <v>137</v>
      </c>
      <c r="N129" s="100"/>
      <c r="O129" s="246" t="s">
        <v>2410</v>
      </c>
      <c r="P129" s="91"/>
      <c r="Q129" s="244">
        <v>30</v>
      </c>
      <c r="R129" s="246">
        <v>90</v>
      </c>
      <c r="S129" s="246">
        <v>0</v>
      </c>
      <c r="T129" s="246">
        <v>0</v>
      </c>
      <c r="U129" s="90">
        <v>0</v>
      </c>
      <c r="V129" s="262">
        <v>30</v>
      </c>
      <c r="W129" s="99">
        <v>0</v>
      </c>
      <c r="X129" s="84">
        <v>0</v>
      </c>
      <c r="Y129" s="99">
        <v>2</v>
      </c>
      <c r="Z129" s="65">
        <v>2</v>
      </c>
      <c r="AA129" s="319">
        <v>885165</v>
      </c>
      <c r="AB129" s="319">
        <v>46667</v>
      </c>
      <c r="AC129" s="320">
        <f>AA129+AB129</f>
        <v>931832</v>
      </c>
      <c r="AD129" s="75">
        <v>4500000</v>
      </c>
      <c r="AE129" s="75">
        <v>6000000</v>
      </c>
      <c r="AF129" s="338">
        <f>(AC129*30)/220*1.4</f>
        <v>177895.19999999998</v>
      </c>
      <c r="AG129" s="113">
        <f>AA129*Q129</f>
        <v>26554950</v>
      </c>
      <c r="AH129" s="75">
        <f>AB129*Q129</f>
        <v>1400010</v>
      </c>
      <c r="AI129" s="75">
        <f>AF129*R129</f>
        <v>16010567.999999998</v>
      </c>
      <c r="AJ129" s="75">
        <f>IF(Q129=31,A129*Z129,(Q129/30)*A129*Z129)</f>
        <v>5310990</v>
      </c>
      <c r="AK129" s="75">
        <f>IF(Q129=31,AD129,(Q129/30)*AD129)</f>
        <v>4500000</v>
      </c>
      <c r="AL129" s="75">
        <f>IF(Q129=31,AE129,(Q129/30)*AE129)</f>
        <v>6000000</v>
      </c>
      <c r="AM129" s="75">
        <f>(AC129*30/220)*35%*S129</f>
        <v>0</v>
      </c>
      <c r="AN129" s="75">
        <f>AC129*30/220*1.4*T129</f>
        <v>0</v>
      </c>
      <c r="AO129" s="75">
        <f>AC129*U129</f>
        <v>0</v>
      </c>
      <c r="AP129" s="75">
        <f>200000*V129</f>
        <v>6000000</v>
      </c>
      <c r="AQ129" s="75">
        <v>0</v>
      </c>
      <c r="AR129" s="75">
        <v>0</v>
      </c>
      <c r="AS129" s="75">
        <v>0</v>
      </c>
      <c r="AT129" s="80">
        <v>0</v>
      </c>
      <c r="AU129" s="82">
        <f>SUM(AG129:AT129)</f>
        <v>65776518</v>
      </c>
      <c r="AV129" s="113">
        <f>AU129-(AX129+AP129+AO129+AL129+AK129+AJ129+AT129)</f>
        <v>39732941.039999999</v>
      </c>
      <c r="AW129" s="75">
        <f>AG129+AH129+AK129+AL129+AI129+AN129+AM129+AP129</f>
        <v>60465528</v>
      </c>
      <c r="AX129" s="75">
        <f>AW129*7%</f>
        <v>4232586.96</v>
      </c>
      <c r="AY129" s="76">
        <f>IF(AV129&lt;=40000000,0,IF(AND(AV129&gt;40000000,AV129&lt;=80000000),(AV129-40000000)*10%,IF(AND(AV129&gt;80000000,AV129&lt;=120000000),4000000+(AV129-80000000)*15%,IF(AND(AV129&gt;120000000,AV129&lt;=180000000),10000000+(AV129-120000000)*20%,IF(AND(AV129&gt;180000000,AV129&lt;=240000000),22000000+(AV129-180000000)*25%,IF(AND(AV129&gt;240000000,AV129&lt;=320000000),37000000+(AV129-240000000)*30%,61000000+(AV129-320000000)*35%))))))</f>
        <v>0</v>
      </c>
      <c r="AZ129" s="75">
        <v>0</v>
      </c>
      <c r="BA129" s="75">
        <v>0</v>
      </c>
      <c r="BB129" s="75">
        <v>0</v>
      </c>
      <c r="BC129" s="80">
        <v>0</v>
      </c>
      <c r="BD129" s="80">
        <v>0</v>
      </c>
      <c r="BE129" s="80">
        <v>0</v>
      </c>
      <c r="BF129" s="78">
        <v>0</v>
      </c>
      <c r="BG129" s="348">
        <f>SUM(AX129:BF129)</f>
        <v>4232586.96</v>
      </c>
      <c r="BH129" s="188">
        <f>INT(AU129-BG129)</f>
        <v>61543931</v>
      </c>
      <c r="BI129" s="351" t="s">
        <v>3340</v>
      </c>
      <c r="BJ129" s="50">
        <v>12924</v>
      </c>
      <c r="BK129" s="50" t="s">
        <v>3465</v>
      </c>
      <c r="BM129" s="50">
        <f t="shared" si="3"/>
        <v>0</v>
      </c>
    </row>
    <row r="130" spans="1:65" s="50" customFormat="1" ht="24" customHeight="1" x14ac:dyDescent="0.2">
      <c r="A130" s="182">
        <f t="shared" si="2"/>
        <v>2655495</v>
      </c>
      <c r="B130" s="298">
        <v>118</v>
      </c>
      <c r="C130" s="266">
        <v>124</v>
      </c>
      <c r="D130" s="299">
        <v>12925</v>
      </c>
      <c r="E130" s="252" t="s">
        <v>467</v>
      </c>
      <c r="F130" s="253" t="s">
        <v>310</v>
      </c>
      <c r="G130" s="252" t="s">
        <v>87</v>
      </c>
      <c r="H130" s="274" t="s">
        <v>458</v>
      </c>
      <c r="I130" s="355" t="s">
        <v>3273</v>
      </c>
      <c r="J130" s="71" t="s">
        <v>468</v>
      </c>
      <c r="K130" s="71" t="s">
        <v>469</v>
      </c>
      <c r="L130" s="71" t="s">
        <v>458</v>
      </c>
      <c r="M130" s="309" t="s">
        <v>2382</v>
      </c>
      <c r="N130" s="103"/>
      <c r="O130" s="71"/>
      <c r="P130" s="94"/>
      <c r="Q130" s="254">
        <v>30</v>
      </c>
      <c r="R130" s="255">
        <v>110</v>
      </c>
      <c r="S130" s="65">
        <v>0</v>
      </c>
      <c r="T130" s="65">
        <v>0</v>
      </c>
      <c r="U130" s="90">
        <v>0</v>
      </c>
      <c r="V130" s="260">
        <v>22</v>
      </c>
      <c r="W130" s="99">
        <v>0</v>
      </c>
      <c r="X130" s="84">
        <v>0</v>
      </c>
      <c r="Y130" s="99">
        <v>0</v>
      </c>
      <c r="Z130" s="65">
        <v>0</v>
      </c>
      <c r="AA130" s="327">
        <v>1145360</v>
      </c>
      <c r="AB130" s="327">
        <v>0</v>
      </c>
      <c r="AC130" s="328">
        <f>AA130+AB130</f>
        <v>1145360</v>
      </c>
      <c r="AD130" s="75">
        <v>4500000</v>
      </c>
      <c r="AE130" s="75">
        <v>6000000</v>
      </c>
      <c r="AF130" s="338">
        <f>(AC130*30)/220*1.4</f>
        <v>218659.63636363638</v>
      </c>
      <c r="AG130" s="113">
        <f>AA130*Q130</f>
        <v>34360800</v>
      </c>
      <c r="AH130" s="75">
        <f>AB130*Q130</f>
        <v>0</v>
      </c>
      <c r="AI130" s="75">
        <f>AF130*R130</f>
        <v>24052560.000000004</v>
      </c>
      <c r="AJ130" s="75">
        <f>IF(Q130=31,A130*Z130,(Q130/30)*A130*Z130)</f>
        <v>0</v>
      </c>
      <c r="AK130" s="75">
        <f>IF(Q130=31,AD130,(Q130/30)*AD130)</f>
        <v>4500000</v>
      </c>
      <c r="AL130" s="75">
        <f>IF(Q130=31,AE130,(Q130/30)*AE130)</f>
        <v>6000000</v>
      </c>
      <c r="AM130" s="75">
        <f>(AC130*30/220)*35%*S130</f>
        <v>0</v>
      </c>
      <c r="AN130" s="75">
        <f>AC130*30/220*1.4*T130</f>
        <v>0</v>
      </c>
      <c r="AO130" s="75">
        <f>AC130*U130</f>
        <v>0</v>
      </c>
      <c r="AP130" s="75">
        <f>200000*V130</f>
        <v>4400000</v>
      </c>
      <c r="AQ130" s="75">
        <v>0</v>
      </c>
      <c r="AR130" s="75">
        <v>0</v>
      </c>
      <c r="AS130" s="75">
        <v>0</v>
      </c>
      <c r="AT130" s="80">
        <v>0</v>
      </c>
      <c r="AU130" s="82">
        <f>SUM(AG130:AT130)</f>
        <v>73313360</v>
      </c>
      <c r="AV130" s="113">
        <f>AU130-(AX130+AP130+AO130+AL130+AK130+AJ130+AT130)</f>
        <v>53281424.799999997</v>
      </c>
      <c r="AW130" s="75">
        <f>AG130+AH130+AK130+AL130+AI130+AN130+AM130+AP130</f>
        <v>73313360</v>
      </c>
      <c r="AX130" s="75">
        <f>AW130*7%</f>
        <v>5131935.2</v>
      </c>
      <c r="AY130" s="76">
        <f>IF(AV130&lt;=40000000,0,IF(AND(AV130&gt;40000000,AV130&lt;=80000000),(AV130-40000000)*10%,IF(AND(AV130&gt;80000000,AV130&lt;=120000000),4000000+(AV130-80000000)*15%,IF(AND(AV130&gt;120000000,AV130&lt;=180000000),10000000+(AV130-120000000)*20%,IF(AND(AV130&gt;180000000,AV130&lt;=240000000),22000000+(AV130-180000000)*25%,IF(AND(AV130&gt;240000000,AV130&lt;=320000000),37000000+(AV130-240000000)*30%,61000000+(AV130-320000000)*35%))))))</f>
        <v>1328142.4799999997</v>
      </c>
      <c r="AZ130" s="75">
        <v>0</v>
      </c>
      <c r="BA130" s="75">
        <v>0</v>
      </c>
      <c r="BB130" s="75">
        <v>0</v>
      </c>
      <c r="BC130" s="80">
        <v>0</v>
      </c>
      <c r="BD130" s="80">
        <v>0</v>
      </c>
      <c r="BE130" s="80">
        <v>0</v>
      </c>
      <c r="BF130" s="78">
        <v>0</v>
      </c>
      <c r="BG130" s="348">
        <f>SUM(AX130:BF130)</f>
        <v>6460077.6799999997</v>
      </c>
      <c r="BH130" s="188">
        <f>INT(AU130-BG130)</f>
        <v>66853282</v>
      </c>
      <c r="BJ130" s="50">
        <v>12925</v>
      </c>
      <c r="BK130" s="50" t="s">
        <v>3466</v>
      </c>
      <c r="BM130" s="50">
        <f t="shared" si="3"/>
        <v>0</v>
      </c>
    </row>
    <row r="131" spans="1:65" s="50" customFormat="1" ht="24" customHeight="1" x14ac:dyDescent="0.2">
      <c r="A131" s="182">
        <f t="shared" si="2"/>
        <v>2655495</v>
      </c>
      <c r="B131" s="298">
        <v>116</v>
      </c>
      <c r="C131" s="266">
        <v>122</v>
      </c>
      <c r="D131" s="299">
        <v>12926</v>
      </c>
      <c r="E131" s="252" t="s">
        <v>387</v>
      </c>
      <c r="F131" s="253" t="s">
        <v>470</v>
      </c>
      <c r="G131" s="252" t="s">
        <v>87</v>
      </c>
      <c r="H131" s="274" t="s">
        <v>458</v>
      </c>
      <c r="I131" s="294" t="s">
        <v>2566</v>
      </c>
      <c r="J131" s="65" t="s">
        <v>471</v>
      </c>
      <c r="K131" s="65" t="s">
        <v>472</v>
      </c>
      <c r="L131" s="65" t="s">
        <v>458</v>
      </c>
      <c r="M131" s="292" t="s">
        <v>2380</v>
      </c>
      <c r="N131" s="99"/>
      <c r="O131" s="65"/>
      <c r="P131" s="90"/>
      <c r="Q131" s="254">
        <v>30</v>
      </c>
      <c r="R131" s="255">
        <v>50</v>
      </c>
      <c r="S131" s="65">
        <v>0</v>
      </c>
      <c r="T131" s="65">
        <v>0</v>
      </c>
      <c r="U131" s="90">
        <v>0</v>
      </c>
      <c r="V131" s="260">
        <v>20</v>
      </c>
      <c r="W131" s="99">
        <v>0</v>
      </c>
      <c r="X131" s="84">
        <v>0</v>
      </c>
      <c r="Y131" s="99">
        <v>0</v>
      </c>
      <c r="Z131" s="65">
        <v>0</v>
      </c>
      <c r="AA131" s="327">
        <v>1477052</v>
      </c>
      <c r="AB131" s="327">
        <v>0</v>
      </c>
      <c r="AC131" s="328">
        <f>AA131+AB131</f>
        <v>1477052</v>
      </c>
      <c r="AD131" s="75">
        <v>4500000</v>
      </c>
      <c r="AE131" s="75">
        <v>6000000</v>
      </c>
      <c r="AF131" s="338">
        <f>(AC131*30)/220*1.4</f>
        <v>281982.65454545454</v>
      </c>
      <c r="AG131" s="113">
        <f>AA131*Q131</f>
        <v>44311560</v>
      </c>
      <c r="AH131" s="75">
        <f>AB131*Q131</f>
        <v>0</v>
      </c>
      <c r="AI131" s="75">
        <f>AF131*R131</f>
        <v>14099132.727272727</v>
      </c>
      <c r="AJ131" s="75">
        <f>IF(Q131=31,A131*Z131,(Q131/30)*A131*Z131)</f>
        <v>0</v>
      </c>
      <c r="AK131" s="75">
        <f>IF(Q131=31,AD131,(Q131/30)*AD131)</f>
        <v>4500000</v>
      </c>
      <c r="AL131" s="75">
        <f>IF(Q131=31,AE131,(Q131/30)*AE131)</f>
        <v>6000000</v>
      </c>
      <c r="AM131" s="75">
        <f>(AC131*30/220)*35%*S131</f>
        <v>0</v>
      </c>
      <c r="AN131" s="75">
        <f>AC131*30/220*1.4*T131</f>
        <v>0</v>
      </c>
      <c r="AO131" s="75">
        <f>AC131*U131</f>
        <v>0</v>
      </c>
      <c r="AP131" s="75">
        <f>200000*V131</f>
        <v>4000000</v>
      </c>
      <c r="AQ131" s="75">
        <v>0</v>
      </c>
      <c r="AR131" s="75">
        <v>0</v>
      </c>
      <c r="AS131" s="75">
        <v>0</v>
      </c>
      <c r="AT131" s="80">
        <v>0</v>
      </c>
      <c r="AU131" s="82">
        <f>SUM(AG131:AT131)</f>
        <v>72910692.727272719</v>
      </c>
      <c r="AV131" s="113">
        <f>AU131-(AX131+AP131+AO131+AL131+AK131+AJ131+AT131)</f>
        <v>53306944.236363627</v>
      </c>
      <c r="AW131" s="75">
        <f>AG131+AH131+AK131+AL131+AI131+AN131+AM131+AP131</f>
        <v>72910692.727272719</v>
      </c>
      <c r="AX131" s="75">
        <f>AW131*7%</f>
        <v>5103748.4909090912</v>
      </c>
      <c r="AY131" s="76">
        <f>IF(AV131&lt;=40000000,0,IF(AND(AV131&gt;40000000,AV131&lt;=80000000),(AV131-40000000)*10%,IF(AND(AV131&gt;80000000,AV131&lt;=120000000),4000000+(AV131-80000000)*15%,IF(AND(AV131&gt;120000000,AV131&lt;=180000000),10000000+(AV131-120000000)*20%,IF(AND(AV131&gt;180000000,AV131&lt;=240000000),22000000+(AV131-180000000)*25%,IF(AND(AV131&gt;240000000,AV131&lt;=320000000),37000000+(AV131-240000000)*30%,61000000+(AV131-320000000)*35%))))))</f>
        <v>1330694.4236363629</v>
      </c>
      <c r="AZ131" s="75">
        <v>0</v>
      </c>
      <c r="BA131" s="75">
        <v>0</v>
      </c>
      <c r="BB131" s="75">
        <v>0</v>
      </c>
      <c r="BC131" s="80">
        <v>0</v>
      </c>
      <c r="BD131" s="80">
        <v>0</v>
      </c>
      <c r="BE131" s="80">
        <v>0</v>
      </c>
      <c r="BF131" s="78">
        <v>0</v>
      </c>
      <c r="BG131" s="348">
        <f>SUM(AX131:BF131)</f>
        <v>6434442.9145454541</v>
      </c>
      <c r="BH131" s="188">
        <f>INT(AU131-BG131)</f>
        <v>66476249</v>
      </c>
      <c r="BJ131" s="50">
        <v>12926</v>
      </c>
      <c r="BK131" s="50" t="s">
        <v>3467</v>
      </c>
      <c r="BM131" s="50">
        <f t="shared" si="3"/>
        <v>0</v>
      </c>
    </row>
    <row r="132" spans="1:65" s="50" customFormat="1" ht="24" customHeight="1" x14ac:dyDescent="0.2">
      <c r="A132" s="182">
        <f t="shared" si="2"/>
        <v>2655495</v>
      </c>
      <c r="B132" s="298">
        <v>652</v>
      </c>
      <c r="C132" s="266">
        <v>449</v>
      </c>
      <c r="D132" s="299">
        <v>12927</v>
      </c>
      <c r="E132" s="242" t="s">
        <v>473</v>
      </c>
      <c r="F132" s="243" t="s">
        <v>474</v>
      </c>
      <c r="G132" s="287" t="s">
        <v>137</v>
      </c>
      <c r="H132" s="274" t="s">
        <v>458</v>
      </c>
      <c r="I132" s="294" t="s">
        <v>3047</v>
      </c>
      <c r="J132" s="65" t="s">
        <v>475</v>
      </c>
      <c r="K132" s="65" t="s">
        <v>476</v>
      </c>
      <c r="L132" s="65" t="s">
        <v>458</v>
      </c>
      <c r="M132" s="292" t="s">
        <v>137</v>
      </c>
      <c r="N132" s="244" t="s">
        <v>2410</v>
      </c>
      <c r="O132" s="65"/>
      <c r="P132" s="90"/>
      <c r="Q132" s="244">
        <v>30</v>
      </c>
      <c r="R132" s="246">
        <v>120</v>
      </c>
      <c r="S132" s="246">
        <v>110</v>
      </c>
      <c r="T132" s="246">
        <v>29.33</v>
      </c>
      <c r="U132" s="90">
        <v>0</v>
      </c>
      <c r="V132" s="262">
        <v>14</v>
      </c>
      <c r="W132" s="99">
        <v>0</v>
      </c>
      <c r="X132" s="84">
        <v>0</v>
      </c>
      <c r="Y132" s="99">
        <v>2</v>
      </c>
      <c r="Z132" s="65">
        <v>2</v>
      </c>
      <c r="AA132" s="319">
        <v>885165</v>
      </c>
      <c r="AB132" s="319">
        <v>0</v>
      </c>
      <c r="AC132" s="320">
        <f>AA132+AB132</f>
        <v>885165</v>
      </c>
      <c r="AD132" s="75">
        <v>4500000</v>
      </c>
      <c r="AE132" s="75">
        <v>6000000</v>
      </c>
      <c r="AF132" s="338">
        <f>(AC132*30)/220*1.4</f>
        <v>168986.04545454544</v>
      </c>
      <c r="AG132" s="113">
        <f>AA132*Q132</f>
        <v>26554950</v>
      </c>
      <c r="AH132" s="75">
        <f>AB132*Q132</f>
        <v>0</v>
      </c>
      <c r="AI132" s="75">
        <f>AF132*R132</f>
        <v>20278325.454545453</v>
      </c>
      <c r="AJ132" s="75">
        <f>IF(Q132=31,A132*Z132,(Q132/30)*A132*Z132)</f>
        <v>5310990</v>
      </c>
      <c r="AK132" s="75">
        <f>IF(Q132=31,AD132,(Q132/30)*AD132)</f>
        <v>4500000</v>
      </c>
      <c r="AL132" s="75">
        <f>IF(Q132=31,AE132,(Q132/30)*AE132)</f>
        <v>6000000</v>
      </c>
      <c r="AM132" s="75">
        <f>(AC132*30/220)*35%*S132</f>
        <v>4647116.25</v>
      </c>
      <c r="AN132" s="75">
        <f>AC132*30/220*1.4*T132</f>
        <v>4956360.7131818179</v>
      </c>
      <c r="AO132" s="75">
        <f>AC132*U132</f>
        <v>0</v>
      </c>
      <c r="AP132" s="75">
        <f>200000*V132</f>
        <v>2800000</v>
      </c>
      <c r="AQ132" s="75">
        <v>0</v>
      </c>
      <c r="AR132" s="75">
        <v>0</v>
      </c>
      <c r="AS132" s="75">
        <v>0</v>
      </c>
      <c r="AT132" s="80">
        <v>0</v>
      </c>
      <c r="AU132" s="82">
        <f>SUM(AG132:AT132)</f>
        <v>75047742.417727277</v>
      </c>
      <c r="AV132" s="113">
        <f>AU132-(AX132+AP132+AO132+AL132+AK132+AJ132+AT132)</f>
        <v>51555179.74848637</v>
      </c>
      <c r="AW132" s="75">
        <f>AG132+AH132+AK132+AL132+AI132+AN132+AM132+AP132</f>
        <v>69736752.417727262</v>
      </c>
      <c r="AX132" s="75">
        <f>AW132*7%</f>
        <v>4881572.6692409087</v>
      </c>
      <c r="AY132" s="76">
        <f>IF(AV132&lt;=40000000,0,IF(AND(AV132&gt;40000000,AV132&lt;=80000000),(AV132-40000000)*10%,IF(AND(AV132&gt;80000000,AV132&lt;=120000000),4000000+(AV132-80000000)*15%,IF(AND(AV132&gt;120000000,AV132&lt;=180000000),10000000+(AV132-120000000)*20%,IF(AND(AV132&gt;180000000,AV132&lt;=240000000),22000000+(AV132-180000000)*25%,IF(AND(AV132&gt;240000000,AV132&lt;=320000000),37000000+(AV132-240000000)*30%,61000000+(AV132-320000000)*35%))))))</f>
        <v>1155517.9748486371</v>
      </c>
      <c r="AZ132" s="75">
        <v>0</v>
      </c>
      <c r="BA132" s="75">
        <v>0</v>
      </c>
      <c r="BB132" s="75">
        <v>0</v>
      </c>
      <c r="BC132" s="80">
        <v>0</v>
      </c>
      <c r="BD132" s="80">
        <v>0</v>
      </c>
      <c r="BE132" s="80">
        <v>0</v>
      </c>
      <c r="BF132" s="78">
        <v>0</v>
      </c>
      <c r="BG132" s="348">
        <f>SUM(AX132:BF132)</f>
        <v>6037090.6440895461</v>
      </c>
      <c r="BH132" s="188">
        <f>INT(AU132-BG132)</f>
        <v>69010651</v>
      </c>
      <c r="BJ132" s="50">
        <v>12927</v>
      </c>
      <c r="BK132" s="50" t="s">
        <v>3468</v>
      </c>
      <c r="BM132" s="50">
        <f t="shared" si="3"/>
        <v>0</v>
      </c>
    </row>
    <row r="133" spans="1:65" s="50" customFormat="1" ht="24" customHeight="1" x14ac:dyDescent="0.2">
      <c r="A133" s="182">
        <f t="shared" si="2"/>
        <v>2655495</v>
      </c>
      <c r="B133" s="298">
        <v>122</v>
      </c>
      <c r="C133" s="266">
        <v>128</v>
      </c>
      <c r="D133" s="299">
        <v>12928</v>
      </c>
      <c r="E133" s="252" t="s">
        <v>158</v>
      </c>
      <c r="F133" s="253" t="s">
        <v>477</v>
      </c>
      <c r="G133" s="252" t="s">
        <v>87</v>
      </c>
      <c r="H133" s="274" t="s">
        <v>458</v>
      </c>
      <c r="I133" s="294" t="s">
        <v>2571</v>
      </c>
      <c r="J133" s="65" t="s">
        <v>478</v>
      </c>
      <c r="K133" s="65" t="s">
        <v>479</v>
      </c>
      <c r="L133" s="65" t="s">
        <v>458</v>
      </c>
      <c r="M133" s="292" t="s">
        <v>2381</v>
      </c>
      <c r="N133" s="99"/>
      <c r="O133" s="65"/>
      <c r="P133" s="90"/>
      <c r="Q133" s="254">
        <v>30</v>
      </c>
      <c r="R133" s="255">
        <v>130</v>
      </c>
      <c r="S133" s="65">
        <v>0</v>
      </c>
      <c r="T133" s="65">
        <v>0</v>
      </c>
      <c r="U133" s="90">
        <v>0</v>
      </c>
      <c r="V133" s="260">
        <v>26</v>
      </c>
      <c r="W133" s="99">
        <v>0</v>
      </c>
      <c r="X133" s="84">
        <v>0</v>
      </c>
      <c r="Y133" s="99">
        <v>1</v>
      </c>
      <c r="Z133" s="65">
        <v>1</v>
      </c>
      <c r="AA133" s="327">
        <v>1311206</v>
      </c>
      <c r="AB133" s="327">
        <v>0</v>
      </c>
      <c r="AC133" s="328">
        <f>AA133+AB133</f>
        <v>1311206</v>
      </c>
      <c r="AD133" s="75">
        <v>4500000</v>
      </c>
      <c r="AE133" s="75">
        <v>6000000</v>
      </c>
      <c r="AF133" s="338">
        <f>(AC133*30)/220*1.4</f>
        <v>250321.14545454542</v>
      </c>
      <c r="AG133" s="113">
        <f>AA133*Q133</f>
        <v>39336180</v>
      </c>
      <c r="AH133" s="75">
        <f>AB133*Q133</f>
        <v>0</v>
      </c>
      <c r="AI133" s="75">
        <f>AF133*R133</f>
        <v>32541748.909090903</v>
      </c>
      <c r="AJ133" s="75">
        <f>IF(Q133=31,A133*Z133,(Q133/30)*A133*Z133)</f>
        <v>2655495</v>
      </c>
      <c r="AK133" s="75">
        <f>IF(Q133=31,AD133,(Q133/30)*AD133)</f>
        <v>4500000</v>
      </c>
      <c r="AL133" s="75">
        <f>IF(Q133=31,AE133,(Q133/30)*AE133)</f>
        <v>6000000</v>
      </c>
      <c r="AM133" s="75">
        <f>(AC133*30/220)*35%*S133</f>
        <v>0</v>
      </c>
      <c r="AN133" s="75">
        <f>AC133*30/220*1.4*T133</f>
        <v>0</v>
      </c>
      <c r="AO133" s="75">
        <f>AC133*U133</f>
        <v>0</v>
      </c>
      <c r="AP133" s="75">
        <f>200000*V133</f>
        <v>5200000</v>
      </c>
      <c r="AQ133" s="75">
        <v>0</v>
      </c>
      <c r="AR133" s="75">
        <v>0</v>
      </c>
      <c r="AS133" s="75">
        <v>0</v>
      </c>
      <c r="AT133" s="80">
        <v>0</v>
      </c>
      <c r="AU133" s="82">
        <f>SUM(AG133:AT133)</f>
        <v>90233423.909090906</v>
      </c>
      <c r="AV133" s="113">
        <f>AU133-(AX133+AP133+AO133+AL133+AK133+AJ133+AT133)</f>
        <v>65747473.885454543</v>
      </c>
      <c r="AW133" s="75">
        <f>AG133+AH133+AK133+AL133+AI133+AN133+AM133+AP133</f>
        <v>87577928.909090906</v>
      </c>
      <c r="AX133" s="75">
        <f>AW133*7%</f>
        <v>6130455.0236363644</v>
      </c>
      <c r="AY133" s="76">
        <f>IF(AV133&lt;=40000000,0,IF(AND(AV133&gt;40000000,AV133&lt;=80000000),(AV133-40000000)*10%,IF(AND(AV133&gt;80000000,AV133&lt;=120000000),4000000+(AV133-80000000)*15%,IF(AND(AV133&gt;120000000,AV133&lt;=180000000),10000000+(AV133-120000000)*20%,IF(AND(AV133&gt;180000000,AV133&lt;=240000000),22000000+(AV133-180000000)*25%,IF(AND(AV133&gt;240000000,AV133&lt;=320000000),37000000+(AV133-240000000)*30%,61000000+(AV133-320000000)*35%))))))</f>
        <v>2574747.3885454545</v>
      </c>
      <c r="AZ133" s="75">
        <v>0</v>
      </c>
      <c r="BA133" s="75">
        <v>0</v>
      </c>
      <c r="BB133" s="75">
        <v>0</v>
      </c>
      <c r="BC133" s="80">
        <v>0</v>
      </c>
      <c r="BD133" s="80">
        <v>0</v>
      </c>
      <c r="BE133" s="80">
        <v>0</v>
      </c>
      <c r="BF133" s="78">
        <v>0</v>
      </c>
      <c r="BG133" s="348">
        <f>SUM(AX133:BF133)</f>
        <v>8705202.4121818189</v>
      </c>
      <c r="BH133" s="188">
        <f>INT(AU133-BG133)</f>
        <v>81528221</v>
      </c>
      <c r="BJ133" s="50">
        <v>12928</v>
      </c>
      <c r="BK133" s="50" t="s">
        <v>3469</v>
      </c>
      <c r="BM133" s="50">
        <f t="shared" si="3"/>
        <v>0</v>
      </c>
    </row>
    <row r="134" spans="1:65" s="50" customFormat="1" ht="24" customHeight="1" x14ac:dyDescent="0.2">
      <c r="A134" s="182">
        <f t="shared" si="2"/>
        <v>2655495</v>
      </c>
      <c r="B134" s="298">
        <v>646</v>
      </c>
      <c r="C134" s="266">
        <v>443</v>
      </c>
      <c r="D134" s="299">
        <v>12929</v>
      </c>
      <c r="E134" s="242" t="s">
        <v>480</v>
      </c>
      <c r="F134" s="243" t="s">
        <v>481</v>
      </c>
      <c r="G134" s="287" t="s">
        <v>137</v>
      </c>
      <c r="H134" s="274" t="s">
        <v>458</v>
      </c>
      <c r="I134" s="294" t="s">
        <v>3041</v>
      </c>
      <c r="J134" s="65" t="s">
        <v>482</v>
      </c>
      <c r="K134" s="65" t="s">
        <v>483</v>
      </c>
      <c r="L134" s="65" t="s">
        <v>458</v>
      </c>
      <c r="M134" s="292" t="s">
        <v>137</v>
      </c>
      <c r="N134" s="99"/>
      <c r="O134" s="65"/>
      <c r="P134" s="245" t="s">
        <v>2410</v>
      </c>
      <c r="Q134" s="244">
        <v>30</v>
      </c>
      <c r="R134" s="246">
        <v>120</v>
      </c>
      <c r="S134" s="246">
        <v>220</v>
      </c>
      <c r="T134" s="246">
        <v>29.33</v>
      </c>
      <c r="U134" s="90">
        <v>0</v>
      </c>
      <c r="V134" s="262">
        <v>28</v>
      </c>
      <c r="W134" s="99">
        <v>0</v>
      </c>
      <c r="X134" s="84">
        <v>0</v>
      </c>
      <c r="Y134" s="99">
        <v>0</v>
      </c>
      <c r="Z134" s="65">
        <v>0</v>
      </c>
      <c r="AA134" s="319">
        <v>885165</v>
      </c>
      <c r="AB134" s="319">
        <v>46667</v>
      </c>
      <c r="AC134" s="320">
        <f>AA134+AB134</f>
        <v>931832</v>
      </c>
      <c r="AD134" s="75">
        <v>4500000</v>
      </c>
      <c r="AE134" s="75">
        <v>6000000</v>
      </c>
      <c r="AF134" s="338">
        <f>(AC134*30)/220*1.4</f>
        <v>177895.19999999998</v>
      </c>
      <c r="AG134" s="113">
        <f>AA134*Q134</f>
        <v>26554950</v>
      </c>
      <c r="AH134" s="75">
        <f>AB134*Q134</f>
        <v>1400010</v>
      </c>
      <c r="AI134" s="75">
        <f>AF134*R134</f>
        <v>21347423.999999996</v>
      </c>
      <c r="AJ134" s="75">
        <f>IF(Q134=31,A134*Z134,(Q134/30)*A134*Z134)</f>
        <v>0</v>
      </c>
      <c r="AK134" s="75">
        <f>IF(Q134=31,AD134,(Q134/30)*AD134)</f>
        <v>4500000</v>
      </c>
      <c r="AL134" s="75">
        <f>IF(Q134=31,AE134,(Q134/30)*AE134)</f>
        <v>6000000</v>
      </c>
      <c r="AM134" s="75">
        <f>(AC134*30/220)*35%*S134</f>
        <v>9784235.9999999981</v>
      </c>
      <c r="AN134" s="75">
        <f>AC134*30/220*1.4*T134</f>
        <v>5217666.2159999991</v>
      </c>
      <c r="AO134" s="75">
        <f>AC134*U134</f>
        <v>0</v>
      </c>
      <c r="AP134" s="75">
        <f>200000*V134</f>
        <v>5600000</v>
      </c>
      <c r="AQ134" s="75">
        <v>0</v>
      </c>
      <c r="AR134" s="75">
        <v>0</v>
      </c>
      <c r="AS134" s="75">
        <v>0</v>
      </c>
      <c r="AT134" s="80">
        <v>0</v>
      </c>
      <c r="AU134" s="82">
        <f>SUM(AG134:AT134)</f>
        <v>80404286.216000006</v>
      </c>
      <c r="AV134" s="113">
        <f>AU134-(AX134+AP134+AO134+AL134+AK134+AJ134+AT134)</f>
        <v>58675986.18088001</v>
      </c>
      <c r="AW134" s="75">
        <f>AG134+AH134+AK134+AL134+AI134+AN134+AM134+AP134</f>
        <v>80404286.215999991</v>
      </c>
      <c r="AX134" s="75">
        <f>AW134*7%</f>
        <v>5628300.0351200001</v>
      </c>
      <c r="AY134" s="76">
        <f>IF(AV134&lt;=40000000,0,IF(AND(AV134&gt;40000000,AV134&lt;=80000000),(AV134-40000000)*10%,IF(AND(AV134&gt;80000000,AV134&lt;=120000000),4000000+(AV134-80000000)*15%,IF(AND(AV134&gt;120000000,AV134&lt;=180000000),10000000+(AV134-120000000)*20%,IF(AND(AV134&gt;180000000,AV134&lt;=240000000),22000000+(AV134-180000000)*25%,IF(AND(AV134&gt;240000000,AV134&lt;=320000000),37000000+(AV134-240000000)*30%,61000000+(AV134-320000000)*35%))))))</f>
        <v>1867598.6180880012</v>
      </c>
      <c r="AZ134" s="75">
        <v>0</v>
      </c>
      <c r="BA134" s="75">
        <v>0</v>
      </c>
      <c r="BB134" s="75">
        <v>0</v>
      </c>
      <c r="BC134" s="80">
        <v>0</v>
      </c>
      <c r="BD134" s="80">
        <v>0</v>
      </c>
      <c r="BE134" s="80">
        <v>0</v>
      </c>
      <c r="BF134" s="78">
        <v>0</v>
      </c>
      <c r="BG134" s="348">
        <f>SUM(AX134:BF134)</f>
        <v>7495898.6532080015</v>
      </c>
      <c r="BH134" s="188">
        <f>INT(AU134-BG134)</f>
        <v>72908387</v>
      </c>
      <c r="BJ134" s="50">
        <v>12929</v>
      </c>
      <c r="BK134" s="50" t="s">
        <v>3470</v>
      </c>
      <c r="BM134" s="50">
        <f t="shared" si="3"/>
        <v>0</v>
      </c>
    </row>
    <row r="135" spans="1:65" s="50" customFormat="1" ht="24" customHeight="1" x14ac:dyDescent="0.2">
      <c r="A135" s="182">
        <f t="shared" ref="A135:A198" si="4">885165*3</f>
        <v>2655495</v>
      </c>
      <c r="B135" s="298">
        <v>119</v>
      </c>
      <c r="C135" s="266">
        <v>125</v>
      </c>
      <c r="D135" s="299">
        <v>12930</v>
      </c>
      <c r="E135" s="252" t="s">
        <v>484</v>
      </c>
      <c r="F135" s="253" t="s">
        <v>485</v>
      </c>
      <c r="G135" s="252" t="s">
        <v>87</v>
      </c>
      <c r="H135" s="274" t="s">
        <v>458</v>
      </c>
      <c r="I135" s="294" t="s">
        <v>2568</v>
      </c>
      <c r="J135" s="65" t="s">
        <v>486</v>
      </c>
      <c r="K135" s="65" t="s">
        <v>487</v>
      </c>
      <c r="L135" s="65" t="s">
        <v>458</v>
      </c>
      <c r="M135" s="292" t="s">
        <v>2383</v>
      </c>
      <c r="N135" s="99"/>
      <c r="O135" s="65"/>
      <c r="P135" s="90"/>
      <c r="Q135" s="254">
        <v>30</v>
      </c>
      <c r="R135" s="255">
        <v>120</v>
      </c>
      <c r="S135" s="65">
        <v>0</v>
      </c>
      <c r="T135" s="65">
        <v>0</v>
      </c>
      <c r="U135" s="90">
        <v>0</v>
      </c>
      <c r="V135" s="260">
        <v>23</v>
      </c>
      <c r="W135" s="99">
        <v>0</v>
      </c>
      <c r="X135" s="84">
        <v>0</v>
      </c>
      <c r="Y135" s="99">
        <v>4</v>
      </c>
      <c r="Z135" s="65">
        <v>4</v>
      </c>
      <c r="AA135" s="327">
        <v>1642901</v>
      </c>
      <c r="AB135" s="327">
        <v>0</v>
      </c>
      <c r="AC135" s="328">
        <f>AA135+AB135</f>
        <v>1642901</v>
      </c>
      <c r="AD135" s="75">
        <v>4500000</v>
      </c>
      <c r="AE135" s="75">
        <v>6000000</v>
      </c>
      <c r="AF135" s="338">
        <f>(AC135*30)/220*1.4</f>
        <v>313644.73636363639</v>
      </c>
      <c r="AG135" s="113">
        <f>AA135*Q135</f>
        <v>49287030</v>
      </c>
      <c r="AH135" s="75">
        <f>AB135*Q135</f>
        <v>0</v>
      </c>
      <c r="AI135" s="75">
        <f>AF135*R135</f>
        <v>37637368.363636367</v>
      </c>
      <c r="AJ135" s="75">
        <f>IF(Q135=31,A135*Z135,(Q135/30)*A135*Z135)</f>
        <v>10621980</v>
      </c>
      <c r="AK135" s="75">
        <f>IF(Q135=31,AD135,(Q135/30)*AD135)</f>
        <v>4500000</v>
      </c>
      <c r="AL135" s="75">
        <f>IF(Q135=31,AE135,(Q135/30)*AE135)</f>
        <v>6000000</v>
      </c>
      <c r="AM135" s="75">
        <f>(AC135*30/220)*35%*S135</f>
        <v>0</v>
      </c>
      <c r="AN135" s="75">
        <f>AC135*30/220*1.4*T135</f>
        <v>0</v>
      </c>
      <c r="AO135" s="75">
        <f>AC135*U135</f>
        <v>0</v>
      </c>
      <c r="AP135" s="75">
        <f>200000*V135</f>
        <v>4600000</v>
      </c>
      <c r="AQ135" s="75">
        <v>0</v>
      </c>
      <c r="AR135" s="75">
        <v>0</v>
      </c>
      <c r="AS135" s="75">
        <v>0</v>
      </c>
      <c r="AT135" s="80">
        <v>0</v>
      </c>
      <c r="AU135" s="82">
        <f>SUM(AG135:AT135)</f>
        <v>112646378.36363637</v>
      </c>
      <c r="AV135" s="113">
        <f>AU135-(AX135+AP135+AO135+AL135+AK135+AJ135+AT135)</f>
        <v>79782690.478181824</v>
      </c>
      <c r="AW135" s="75">
        <f>AG135+AH135+AK135+AL135+AI135+AN135+AM135+AP135</f>
        <v>102024398.36363637</v>
      </c>
      <c r="AX135" s="75">
        <f>AW135*7%</f>
        <v>7141707.8854545467</v>
      </c>
      <c r="AY135" s="76">
        <f>IF(AV135&lt;=40000000,0,IF(AND(AV135&gt;40000000,AV135&lt;=80000000),(AV135-40000000)*10%,IF(AND(AV135&gt;80000000,AV135&lt;=120000000),4000000+(AV135-80000000)*15%,IF(AND(AV135&gt;120000000,AV135&lt;=180000000),10000000+(AV135-120000000)*20%,IF(AND(AV135&gt;180000000,AV135&lt;=240000000),22000000+(AV135-180000000)*25%,IF(AND(AV135&gt;240000000,AV135&lt;=320000000),37000000+(AV135-240000000)*30%,61000000+(AV135-320000000)*35%))))))</f>
        <v>3978269.0478181825</v>
      </c>
      <c r="AZ135" s="75">
        <v>0</v>
      </c>
      <c r="BA135" s="75">
        <v>0</v>
      </c>
      <c r="BB135" s="75">
        <v>0</v>
      </c>
      <c r="BC135" s="80">
        <v>0</v>
      </c>
      <c r="BD135" s="80">
        <v>0</v>
      </c>
      <c r="BE135" s="80">
        <v>0</v>
      </c>
      <c r="BF135" s="78">
        <v>0</v>
      </c>
      <c r="BG135" s="348">
        <f>SUM(AX135:BF135)</f>
        <v>11119976.933272729</v>
      </c>
      <c r="BH135" s="188">
        <f>INT(AU135-BG135)</f>
        <v>101526401</v>
      </c>
      <c r="BJ135" s="50">
        <v>12930</v>
      </c>
      <c r="BK135" s="50" t="s">
        <v>3471</v>
      </c>
      <c r="BM135" s="50">
        <f t="shared" si="3"/>
        <v>0</v>
      </c>
    </row>
    <row r="136" spans="1:65" s="50" customFormat="1" ht="24" customHeight="1" x14ac:dyDescent="0.2">
      <c r="A136" s="182">
        <f t="shared" si="4"/>
        <v>2655495</v>
      </c>
      <c r="B136" s="298">
        <v>635</v>
      </c>
      <c r="C136" s="266">
        <v>432</v>
      </c>
      <c r="D136" s="299">
        <v>12931</v>
      </c>
      <c r="E136" s="242" t="s">
        <v>488</v>
      </c>
      <c r="F136" s="243" t="s">
        <v>489</v>
      </c>
      <c r="G136" s="287" t="s">
        <v>137</v>
      </c>
      <c r="H136" s="274" t="s">
        <v>458</v>
      </c>
      <c r="I136" s="294" t="s">
        <v>3031</v>
      </c>
      <c r="J136" s="65" t="s">
        <v>490</v>
      </c>
      <c r="K136" s="65" t="s">
        <v>491</v>
      </c>
      <c r="L136" s="65" t="s">
        <v>458</v>
      </c>
      <c r="M136" s="292" t="s">
        <v>137</v>
      </c>
      <c r="N136" s="244" t="s">
        <v>2410</v>
      </c>
      <c r="O136" s="65"/>
      <c r="P136" s="90"/>
      <c r="Q136" s="244">
        <v>30</v>
      </c>
      <c r="R136" s="246">
        <v>120</v>
      </c>
      <c r="S136" s="246">
        <v>110</v>
      </c>
      <c r="T136" s="246">
        <v>29.33</v>
      </c>
      <c r="U136" s="90">
        <v>0</v>
      </c>
      <c r="V136" s="262">
        <v>15</v>
      </c>
      <c r="W136" s="99">
        <v>0</v>
      </c>
      <c r="X136" s="84">
        <v>0</v>
      </c>
      <c r="Y136" s="99">
        <v>1</v>
      </c>
      <c r="Z136" s="65">
        <v>2</v>
      </c>
      <c r="AA136" s="319">
        <v>885165</v>
      </c>
      <c r="AB136" s="319">
        <v>46667</v>
      </c>
      <c r="AC136" s="320">
        <f>AA136+AB136</f>
        <v>931832</v>
      </c>
      <c r="AD136" s="75">
        <v>4500000</v>
      </c>
      <c r="AE136" s="75">
        <v>6000000</v>
      </c>
      <c r="AF136" s="338">
        <f>(AC136*30)/220*1.4</f>
        <v>177895.19999999998</v>
      </c>
      <c r="AG136" s="113">
        <f>AA136*Q136</f>
        <v>26554950</v>
      </c>
      <c r="AH136" s="75">
        <f>AB136*Q136</f>
        <v>1400010</v>
      </c>
      <c r="AI136" s="75">
        <f>AF136*R136</f>
        <v>21347423.999999996</v>
      </c>
      <c r="AJ136" s="75">
        <f>IF(Q136=31,A136*Z136,(Q136/30)*A136*Z136)</f>
        <v>5310990</v>
      </c>
      <c r="AK136" s="75">
        <f>IF(Q136=31,AD136,(Q136/30)*AD136)</f>
        <v>4500000</v>
      </c>
      <c r="AL136" s="75">
        <f>IF(Q136=31,AE136,(Q136/30)*AE136)</f>
        <v>6000000</v>
      </c>
      <c r="AM136" s="75">
        <f>(AC136*30/220)*35%*S136</f>
        <v>4892117.9999999991</v>
      </c>
      <c r="AN136" s="75">
        <f>AC136*30/220*1.4*T136</f>
        <v>5217666.2159999991</v>
      </c>
      <c r="AO136" s="75">
        <f>AC136*U136</f>
        <v>0</v>
      </c>
      <c r="AP136" s="75">
        <f>200000*V136</f>
        <v>3000000</v>
      </c>
      <c r="AQ136" s="75">
        <v>0</v>
      </c>
      <c r="AR136" s="75">
        <v>0</v>
      </c>
      <c r="AS136" s="75">
        <v>0</v>
      </c>
      <c r="AT136" s="80">
        <v>0</v>
      </c>
      <c r="AU136" s="82">
        <f>SUM(AG136:AT136)</f>
        <v>78223158.216000006</v>
      </c>
      <c r="AV136" s="113">
        <f>AU136-(AX136+AP136+AO136+AL136+AK136+AJ136+AT136)</f>
        <v>54308316.440880008</v>
      </c>
      <c r="AW136" s="75">
        <f>AG136+AH136+AK136+AL136+AI136+AN136+AM136+AP136</f>
        <v>72912168.215999991</v>
      </c>
      <c r="AX136" s="75">
        <f>AW136*7%</f>
        <v>5103851.7751199994</v>
      </c>
      <c r="AY136" s="76">
        <f>IF(AV136&lt;=40000000,0,IF(AND(AV136&gt;40000000,AV136&lt;=80000000),(AV136-40000000)*10%,IF(AND(AV136&gt;80000000,AV136&lt;=120000000),4000000+(AV136-80000000)*15%,IF(AND(AV136&gt;120000000,AV136&lt;=180000000),10000000+(AV136-120000000)*20%,IF(AND(AV136&gt;180000000,AV136&lt;=240000000),22000000+(AV136-180000000)*25%,IF(AND(AV136&gt;240000000,AV136&lt;=320000000),37000000+(AV136-240000000)*30%,61000000+(AV136-320000000)*35%))))))</f>
        <v>1430831.644088001</v>
      </c>
      <c r="AZ136" s="75">
        <v>0</v>
      </c>
      <c r="BA136" s="75">
        <v>0</v>
      </c>
      <c r="BB136" s="75">
        <v>0</v>
      </c>
      <c r="BC136" s="80">
        <v>0</v>
      </c>
      <c r="BD136" s="80">
        <v>0</v>
      </c>
      <c r="BE136" s="80">
        <v>0</v>
      </c>
      <c r="BF136" s="78">
        <v>0</v>
      </c>
      <c r="BG136" s="348">
        <f>SUM(AX136:BF136)</f>
        <v>6534683.4192080004</v>
      </c>
      <c r="BH136" s="188">
        <f>INT(AU136-BG136)</f>
        <v>71688474</v>
      </c>
      <c r="BJ136" s="50">
        <v>12931</v>
      </c>
      <c r="BK136" s="50" t="s">
        <v>3472</v>
      </c>
      <c r="BM136" s="50">
        <f t="shared" ref="BM136:BM199" si="5">D136-BJ136</f>
        <v>0</v>
      </c>
    </row>
    <row r="137" spans="1:65" s="50" customFormat="1" ht="24" customHeight="1" x14ac:dyDescent="0.2">
      <c r="A137" s="182">
        <f t="shared" si="4"/>
        <v>2655495</v>
      </c>
      <c r="B137" s="298">
        <v>633</v>
      </c>
      <c r="C137" s="266">
        <v>430</v>
      </c>
      <c r="D137" s="299">
        <v>12932</v>
      </c>
      <c r="E137" s="242" t="s">
        <v>492</v>
      </c>
      <c r="F137" s="243" t="s">
        <v>493</v>
      </c>
      <c r="G137" s="287" t="s">
        <v>137</v>
      </c>
      <c r="H137" s="274" t="s">
        <v>458</v>
      </c>
      <c r="I137" s="294" t="s">
        <v>3029</v>
      </c>
      <c r="J137" s="65" t="s">
        <v>494</v>
      </c>
      <c r="K137" s="65" t="s">
        <v>495</v>
      </c>
      <c r="L137" s="65" t="s">
        <v>458</v>
      </c>
      <c r="M137" s="292" t="s">
        <v>137</v>
      </c>
      <c r="N137" s="244" t="s">
        <v>2410</v>
      </c>
      <c r="O137" s="65"/>
      <c r="P137" s="90"/>
      <c r="Q137" s="244">
        <v>30</v>
      </c>
      <c r="R137" s="246">
        <v>120</v>
      </c>
      <c r="S137" s="246">
        <v>110</v>
      </c>
      <c r="T137" s="246">
        <v>29.33</v>
      </c>
      <c r="U137" s="90">
        <v>0</v>
      </c>
      <c r="V137" s="262">
        <v>15</v>
      </c>
      <c r="W137" s="99">
        <v>0</v>
      </c>
      <c r="X137" s="84">
        <v>0</v>
      </c>
      <c r="Y137" s="99">
        <v>2</v>
      </c>
      <c r="Z137" s="65">
        <v>1</v>
      </c>
      <c r="AA137" s="319">
        <v>885165</v>
      </c>
      <c r="AB137" s="319">
        <v>46667</v>
      </c>
      <c r="AC137" s="320">
        <f>AA137+AB137</f>
        <v>931832</v>
      </c>
      <c r="AD137" s="75">
        <v>4500000</v>
      </c>
      <c r="AE137" s="75">
        <v>6000000</v>
      </c>
      <c r="AF137" s="338">
        <f>(AC137*30)/220*1.4</f>
        <v>177895.19999999998</v>
      </c>
      <c r="AG137" s="113">
        <f>AA137*Q137</f>
        <v>26554950</v>
      </c>
      <c r="AH137" s="75">
        <f>AB137*Q137</f>
        <v>1400010</v>
      </c>
      <c r="AI137" s="75">
        <f>AF137*R137</f>
        <v>21347423.999999996</v>
      </c>
      <c r="AJ137" s="75">
        <f>IF(Q137=31,A137*Z137,(Q137/30)*A137*Z137)</f>
        <v>2655495</v>
      </c>
      <c r="AK137" s="75">
        <f>IF(Q137=31,AD137,(Q137/30)*AD137)</f>
        <v>4500000</v>
      </c>
      <c r="AL137" s="75">
        <f>IF(Q137=31,AE137,(Q137/30)*AE137)</f>
        <v>6000000</v>
      </c>
      <c r="AM137" s="75">
        <f>(AC137*30/220)*35%*S137</f>
        <v>4892117.9999999991</v>
      </c>
      <c r="AN137" s="75">
        <f>AC137*30/220*1.4*T137</f>
        <v>5217666.2159999991</v>
      </c>
      <c r="AO137" s="75">
        <f>AC137*U137</f>
        <v>0</v>
      </c>
      <c r="AP137" s="75">
        <f>200000*V137</f>
        <v>3000000</v>
      </c>
      <c r="AQ137" s="75">
        <v>0</v>
      </c>
      <c r="AR137" s="75">
        <v>0</v>
      </c>
      <c r="AS137" s="75">
        <v>0</v>
      </c>
      <c r="AT137" s="80">
        <v>0</v>
      </c>
      <c r="AU137" s="82">
        <f>SUM(AG137:AT137)</f>
        <v>75567663.216000006</v>
      </c>
      <c r="AV137" s="113">
        <f>AU137-(AX137+AP137+AO137+AL137+AK137+AJ137+AT137)</f>
        <v>54308316.440880008</v>
      </c>
      <c r="AW137" s="75">
        <f>AG137+AH137+AK137+AL137+AI137+AN137+AM137+AP137</f>
        <v>72912168.215999991</v>
      </c>
      <c r="AX137" s="75">
        <f>AW137*7%</f>
        <v>5103851.7751199994</v>
      </c>
      <c r="AY137" s="76">
        <f>IF(AV137&lt;=40000000,0,IF(AND(AV137&gt;40000000,AV137&lt;=80000000),(AV137-40000000)*10%,IF(AND(AV137&gt;80000000,AV137&lt;=120000000),4000000+(AV137-80000000)*15%,IF(AND(AV137&gt;120000000,AV137&lt;=180000000),10000000+(AV137-120000000)*20%,IF(AND(AV137&gt;180000000,AV137&lt;=240000000),22000000+(AV137-180000000)*25%,IF(AND(AV137&gt;240000000,AV137&lt;=320000000),37000000+(AV137-240000000)*30%,61000000+(AV137-320000000)*35%))))))</f>
        <v>1430831.644088001</v>
      </c>
      <c r="AZ137" s="75">
        <v>0</v>
      </c>
      <c r="BA137" s="75">
        <v>0</v>
      </c>
      <c r="BB137" s="75">
        <v>0</v>
      </c>
      <c r="BC137" s="80">
        <v>0</v>
      </c>
      <c r="BD137" s="80">
        <v>0</v>
      </c>
      <c r="BE137" s="80">
        <v>0</v>
      </c>
      <c r="BF137" s="78">
        <v>0</v>
      </c>
      <c r="BG137" s="348">
        <f>SUM(AX137:BF137)</f>
        <v>6534683.4192080004</v>
      </c>
      <c r="BH137" s="188">
        <f>INT(AU137-BG137)</f>
        <v>69032979</v>
      </c>
      <c r="BJ137" s="50">
        <v>12932</v>
      </c>
      <c r="BK137" s="50" t="s">
        <v>3473</v>
      </c>
      <c r="BM137" s="50">
        <f t="shared" si="5"/>
        <v>0</v>
      </c>
    </row>
    <row r="138" spans="1:65" s="50" customFormat="1" ht="24" customHeight="1" x14ac:dyDescent="0.2">
      <c r="A138" s="182">
        <f t="shared" si="4"/>
        <v>2655495</v>
      </c>
      <c r="B138" s="298">
        <v>653</v>
      </c>
      <c r="C138" s="266">
        <v>450</v>
      </c>
      <c r="D138" s="299">
        <v>12934</v>
      </c>
      <c r="E138" s="242" t="s">
        <v>259</v>
      </c>
      <c r="F138" s="243" t="s">
        <v>497</v>
      </c>
      <c r="G138" s="287" t="s">
        <v>137</v>
      </c>
      <c r="H138" s="274" t="s">
        <v>458</v>
      </c>
      <c r="I138" s="294" t="s">
        <v>3048</v>
      </c>
      <c r="J138" s="65" t="s">
        <v>498</v>
      </c>
      <c r="K138" s="65" t="s">
        <v>499</v>
      </c>
      <c r="L138" s="65" t="s">
        <v>458</v>
      </c>
      <c r="M138" s="292" t="s">
        <v>137</v>
      </c>
      <c r="N138" s="99"/>
      <c r="O138" s="246" t="s">
        <v>2410</v>
      </c>
      <c r="P138" s="90"/>
      <c r="Q138" s="244">
        <v>30</v>
      </c>
      <c r="R138" s="246">
        <v>90</v>
      </c>
      <c r="S138" s="246">
        <v>0</v>
      </c>
      <c r="T138" s="246">
        <v>0</v>
      </c>
      <c r="U138" s="90">
        <v>0</v>
      </c>
      <c r="V138" s="262">
        <v>22</v>
      </c>
      <c r="W138" s="99">
        <v>0</v>
      </c>
      <c r="X138" s="84">
        <v>0</v>
      </c>
      <c r="Y138" s="99">
        <v>0</v>
      </c>
      <c r="Z138" s="65">
        <v>0</v>
      </c>
      <c r="AA138" s="319">
        <v>885165</v>
      </c>
      <c r="AB138" s="319">
        <v>0</v>
      </c>
      <c r="AC138" s="320">
        <f>AA138+AB138</f>
        <v>885165</v>
      </c>
      <c r="AD138" s="75">
        <v>4500000</v>
      </c>
      <c r="AE138" s="75">
        <v>6000000</v>
      </c>
      <c r="AF138" s="338">
        <f>(AC138*30)/220*1.4</f>
        <v>168986.04545454544</v>
      </c>
      <c r="AG138" s="113">
        <f>AA138*Q138</f>
        <v>26554950</v>
      </c>
      <c r="AH138" s="75">
        <f>AB138*Q138</f>
        <v>0</v>
      </c>
      <c r="AI138" s="75">
        <f>AF138*R138</f>
        <v>15208744.09090909</v>
      </c>
      <c r="AJ138" s="75">
        <f>IF(Q138=31,A138*Z138,(Q138/30)*A138*Z138)</f>
        <v>0</v>
      </c>
      <c r="AK138" s="75">
        <f>IF(Q138=31,AD138,(Q138/30)*AD138)</f>
        <v>4500000</v>
      </c>
      <c r="AL138" s="75">
        <f>IF(Q138=31,AE138,(Q138/30)*AE138)</f>
        <v>6000000</v>
      </c>
      <c r="AM138" s="75">
        <f>(AC138*30/220)*35%*S138</f>
        <v>0</v>
      </c>
      <c r="AN138" s="75">
        <f>AC138*30/220*1.4*T138</f>
        <v>0</v>
      </c>
      <c r="AO138" s="75">
        <f>AC138*U138</f>
        <v>0</v>
      </c>
      <c r="AP138" s="75">
        <f>200000*V138</f>
        <v>4400000</v>
      </c>
      <c r="AQ138" s="75">
        <v>0</v>
      </c>
      <c r="AR138" s="75">
        <v>0</v>
      </c>
      <c r="AS138" s="75">
        <v>0</v>
      </c>
      <c r="AT138" s="80">
        <v>0</v>
      </c>
      <c r="AU138" s="82">
        <f>SUM(AG138:AT138)</f>
        <v>56663694.090909094</v>
      </c>
      <c r="AV138" s="113">
        <f>AU138-(AX138+AP138+AO138+AL138+AK138+AJ138+AT138)</f>
        <v>37797235.504545458</v>
      </c>
      <c r="AW138" s="75">
        <f>AG138+AH138+AK138+AL138+AI138+AN138+AM138+AP138</f>
        <v>56663694.090909094</v>
      </c>
      <c r="AX138" s="75">
        <f>AW138*7%</f>
        <v>3966458.5863636369</v>
      </c>
      <c r="AY138" s="76">
        <f>IF(AV138&lt;=40000000,0,IF(AND(AV138&gt;40000000,AV138&lt;=80000000),(AV138-40000000)*10%,IF(AND(AV138&gt;80000000,AV138&lt;=120000000),4000000+(AV138-80000000)*15%,IF(AND(AV138&gt;120000000,AV138&lt;=180000000),10000000+(AV138-120000000)*20%,IF(AND(AV138&gt;180000000,AV138&lt;=240000000),22000000+(AV138-180000000)*25%,IF(AND(AV138&gt;240000000,AV138&lt;=320000000),37000000+(AV138-240000000)*30%,61000000+(AV138-320000000)*35%))))))</f>
        <v>0</v>
      </c>
      <c r="AZ138" s="75">
        <v>0</v>
      </c>
      <c r="BA138" s="75">
        <v>0</v>
      </c>
      <c r="BB138" s="75">
        <v>0</v>
      </c>
      <c r="BC138" s="80">
        <v>0</v>
      </c>
      <c r="BD138" s="80">
        <v>0</v>
      </c>
      <c r="BE138" s="80">
        <v>0</v>
      </c>
      <c r="BF138" s="78">
        <v>0</v>
      </c>
      <c r="BG138" s="348">
        <f>SUM(AX138:BF138)</f>
        <v>3966458.5863636369</v>
      </c>
      <c r="BH138" s="188">
        <f>INT(AU138-BG138)</f>
        <v>52697235</v>
      </c>
      <c r="BJ138" s="50">
        <v>12934</v>
      </c>
      <c r="BK138" s="50" t="s">
        <v>3474</v>
      </c>
      <c r="BM138" s="50">
        <f t="shared" si="5"/>
        <v>0</v>
      </c>
    </row>
    <row r="139" spans="1:65" s="50" customFormat="1" ht="24" customHeight="1" x14ac:dyDescent="0.2">
      <c r="A139" s="182">
        <f t="shared" si="4"/>
        <v>2655495</v>
      </c>
      <c r="B139" s="298">
        <v>114</v>
      </c>
      <c r="C139" s="266">
        <v>120</v>
      </c>
      <c r="D139" s="299">
        <v>12935</v>
      </c>
      <c r="E139" s="252" t="s">
        <v>500</v>
      </c>
      <c r="F139" s="253" t="s">
        <v>501</v>
      </c>
      <c r="G139" s="252" t="s">
        <v>87</v>
      </c>
      <c r="H139" s="274" t="s">
        <v>458</v>
      </c>
      <c r="I139" s="294" t="s">
        <v>2564</v>
      </c>
      <c r="J139" s="65" t="s">
        <v>502</v>
      </c>
      <c r="K139" s="65" t="s">
        <v>503</v>
      </c>
      <c r="L139" s="65" t="s">
        <v>458</v>
      </c>
      <c r="M139" s="292" t="s">
        <v>2380</v>
      </c>
      <c r="N139" s="99"/>
      <c r="O139" s="65"/>
      <c r="P139" s="90"/>
      <c r="Q139" s="254">
        <v>30</v>
      </c>
      <c r="R139" s="255">
        <v>30</v>
      </c>
      <c r="S139" s="65">
        <v>0</v>
      </c>
      <c r="T139" s="65">
        <v>0</v>
      </c>
      <c r="U139" s="90">
        <v>0</v>
      </c>
      <c r="V139" s="260">
        <v>20</v>
      </c>
      <c r="W139" s="99">
        <v>0</v>
      </c>
      <c r="X139" s="84">
        <v>0</v>
      </c>
      <c r="Y139" s="99">
        <v>2</v>
      </c>
      <c r="Z139" s="65">
        <v>2</v>
      </c>
      <c r="AA139" s="327">
        <v>1477052</v>
      </c>
      <c r="AB139" s="327">
        <v>46667</v>
      </c>
      <c r="AC139" s="328">
        <f>AA139+AB139</f>
        <v>1523719</v>
      </c>
      <c r="AD139" s="75">
        <v>4500000</v>
      </c>
      <c r="AE139" s="75">
        <v>6000000</v>
      </c>
      <c r="AF139" s="338">
        <f>(AC139*30)/220*1.4</f>
        <v>290891.80909090908</v>
      </c>
      <c r="AG139" s="113">
        <f>AA139*Q139</f>
        <v>44311560</v>
      </c>
      <c r="AH139" s="75">
        <f>AB139*Q139</f>
        <v>1400010</v>
      </c>
      <c r="AI139" s="75">
        <f>AF139*R139</f>
        <v>8726754.2727272734</v>
      </c>
      <c r="AJ139" s="75">
        <f>IF(Q139=31,A139*Z139,(Q139/30)*A139*Z139)</f>
        <v>5310990</v>
      </c>
      <c r="AK139" s="75">
        <f>IF(Q139=31,AD139,(Q139/30)*AD139)</f>
        <v>4500000</v>
      </c>
      <c r="AL139" s="75">
        <f>IF(Q139=31,AE139,(Q139/30)*AE139)</f>
        <v>6000000</v>
      </c>
      <c r="AM139" s="75">
        <f>(AC139*30/220)*35%*S139</f>
        <v>0</v>
      </c>
      <c r="AN139" s="75">
        <f>AC139*30/220*1.4*T139</f>
        <v>0</v>
      </c>
      <c r="AO139" s="75">
        <f>AC139*U139</f>
        <v>0</v>
      </c>
      <c r="AP139" s="75">
        <f>200000*V139</f>
        <v>4000000</v>
      </c>
      <c r="AQ139" s="75">
        <v>0</v>
      </c>
      <c r="AR139" s="75">
        <v>0</v>
      </c>
      <c r="AS139" s="75">
        <v>0</v>
      </c>
      <c r="AT139" s="80">
        <v>0</v>
      </c>
      <c r="AU139" s="82">
        <f>SUM(AG139:AT139)</f>
        <v>74249314.272727281</v>
      </c>
      <c r="AV139" s="113">
        <f>AU139-(AX139+AP139+AO139+AL139+AK139+AJ139+AT139)</f>
        <v>49612641.573636368</v>
      </c>
      <c r="AW139" s="75">
        <f>AG139+AH139+AK139+AL139+AI139+AN139+AM139+AP139</f>
        <v>68938324.272727281</v>
      </c>
      <c r="AX139" s="75">
        <f>AW139*7%</f>
        <v>4825682.6990909101</v>
      </c>
      <c r="AY139" s="76">
        <f>IF(AV139&lt;=40000000,0,IF(AND(AV139&gt;40000000,AV139&lt;=80000000),(AV139-40000000)*10%,IF(AND(AV139&gt;80000000,AV139&lt;=120000000),4000000+(AV139-80000000)*15%,IF(AND(AV139&gt;120000000,AV139&lt;=180000000),10000000+(AV139-120000000)*20%,IF(AND(AV139&gt;180000000,AV139&lt;=240000000),22000000+(AV139-180000000)*25%,IF(AND(AV139&gt;240000000,AV139&lt;=320000000),37000000+(AV139-240000000)*30%,61000000+(AV139-320000000)*35%))))))</f>
        <v>961264.15736363688</v>
      </c>
      <c r="AZ139" s="75">
        <v>0</v>
      </c>
      <c r="BA139" s="75">
        <v>0</v>
      </c>
      <c r="BB139" s="75">
        <v>0</v>
      </c>
      <c r="BC139" s="80">
        <v>0</v>
      </c>
      <c r="BD139" s="80">
        <v>0</v>
      </c>
      <c r="BE139" s="80">
        <v>0</v>
      </c>
      <c r="BF139" s="78">
        <v>0</v>
      </c>
      <c r="BG139" s="348">
        <f>SUM(AX139:BF139)</f>
        <v>5786946.8564545475</v>
      </c>
      <c r="BH139" s="188">
        <f>INT(AU139-BG139)</f>
        <v>68462367</v>
      </c>
      <c r="BJ139" s="50">
        <v>12935</v>
      </c>
      <c r="BK139" s="50" t="s">
        <v>3475</v>
      </c>
      <c r="BM139" s="50">
        <f t="shared" si="5"/>
        <v>0</v>
      </c>
    </row>
    <row r="140" spans="1:65" s="50" customFormat="1" ht="24" customHeight="1" x14ac:dyDescent="0.2">
      <c r="A140" s="182">
        <f t="shared" si="4"/>
        <v>2655495</v>
      </c>
      <c r="B140" s="298">
        <v>644</v>
      </c>
      <c r="C140" s="266">
        <v>441</v>
      </c>
      <c r="D140" s="299">
        <v>12936</v>
      </c>
      <c r="E140" s="242" t="s">
        <v>504</v>
      </c>
      <c r="F140" s="243" t="s">
        <v>505</v>
      </c>
      <c r="G140" s="287" t="s">
        <v>137</v>
      </c>
      <c r="H140" s="274" t="s">
        <v>458</v>
      </c>
      <c r="I140" s="294" t="s">
        <v>3039</v>
      </c>
      <c r="J140" s="65" t="s">
        <v>506</v>
      </c>
      <c r="K140" s="65" t="s">
        <v>507</v>
      </c>
      <c r="L140" s="65" t="s">
        <v>458</v>
      </c>
      <c r="M140" s="292" t="s">
        <v>137</v>
      </c>
      <c r="N140" s="99"/>
      <c r="O140" s="246" t="s">
        <v>2410</v>
      </c>
      <c r="P140" s="90"/>
      <c r="Q140" s="244">
        <v>30</v>
      </c>
      <c r="R140" s="246">
        <v>90</v>
      </c>
      <c r="S140" s="246">
        <v>0</v>
      </c>
      <c r="T140" s="246">
        <v>0</v>
      </c>
      <c r="U140" s="90">
        <v>0</v>
      </c>
      <c r="V140" s="262">
        <v>29</v>
      </c>
      <c r="W140" s="99">
        <v>0</v>
      </c>
      <c r="X140" s="84">
        <v>0</v>
      </c>
      <c r="Y140" s="99">
        <v>1</v>
      </c>
      <c r="Z140" s="65">
        <v>1</v>
      </c>
      <c r="AA140" s="319">
        <v>885165</v>
      </c>
      <c r="AB140" s="319">
        <v>46667</v>
      </c>
      <c r="AC140" s="320">
        <f>AA140+AB140</f>
        <v>931832</v>
      </c>
      <c r="AD140" s="75">
        <v>4500000</v>
      </c>
      <c r="AE140" s="75">
        <v>6000000</v>
      </c>
      <c r="AF140" s="338">
        <f>(AC140*30)/220*1.4</f>
        <v>177895.19999999998</v>
      </c>
      <c r="AG140" s="113">
        <f>AA140*Q140</f>
        <v>26554950</v>
      </c>
      <c r="AH140" s="75">
        <f>AB140*Q140</f>
        <v>1400010</v>
      </c>
      <c r="AI140" s="75">
        <f>AF140*R140</f>
        <v>16010567.999999998</v>
      </c>
      <c r="AJ140" s="75">
        <f>IF(Q140=31,A140*Z140,(Q140/30)*A140*Z140)</f>
        <v>2655495</v>
      </c>
      <c r="AK140" s="75">
        <f>IF(Q140=31,AD140,(Q140/30)*AD140)</f>
        <v>4500000</v>
      </c>
      <c r="AL140" s="75">
        <f>IF(Q140=31,AE140,(Q140/30)*AE140)</f>
        <v>6000000</v>
      </c>
      <c r="AM140" s="75">
        <f>(AC140*30/220)*35%*S140</f>
        <v>0</v>
      </c>
      <c r="AN140" s="75">
        <f>AC140*30/220*1.4*T140</f>
        <v>0</v>
      </c>
      <c r="AO140" s="75">
        <f>AC140*U140</f>
        <v>0</v>
      </c>
      <c r="AP140" s="75">
        <f>200000*V140</f>
        <v>5800000</v>
      </c>
      <c r="AQ140" s="75">
        <v>0</v>
      </c>
      <c r="AR140" s="75">
        <v>0</v>
      </c>
      <c r="AS140" s="75">
        <v>0</v>
      </c>
      <c r="AT140" s="80">
        <v>0</v>
      </c>
      <c r="AU140" s="82">
        <f>SUM(AG140:AT140)</f>
        <v>62921023</v>
      </c>
      <c r="AV140" s="113">
        <f>AU140-(AX140+AP140+AO140+AL140+AK140+AJ140+AT140)</f>
        <v>39746941.039999999</v>
      </c>
      <c r="AW140" s="75">
        <f>AG140+AH140+AK140+AL140+AI140+AN140+AM140+AP140</f>
        <v>60265528</v>
      </c>
      <c r="AX140" s="75">
        <f>AW140*7%</f>
        <v>4218586.96</v>
      </c>
      <c r="AY140" s="76">
        <f>IF(AV140&lt;=40000000,0,IF(AND(AV140&gt;40000000,AV140&lt;=80000000),(AV140-40000000)*10%,IF(AND(AV140&gt;80000000,AV140&lt;=120000000),4000000+(AV140-80000000)*15%,IF(AND(AV140&gt;120000000,AV140&lt;=180000000),10000000+(AV140-120000000)*20%,IF(AND(AV140&gt;180000000,AV140&lt;=240000000),22000000+(AV140-180000000)*25%,IF(AND(AV140&gt;240000000,AV140&lt;=320000000),37000000+(AV140-240000000)*30%,61000000+(AV140-320000000)*35%))))))</f>
        <v>0</v>
      </c>
      <c r="AZ140" s="75">
        <v>0</v>
      </c>
      <c r="BA140" s="75">
        <v>0</v>
      </c>
      <c r="BB140" s="75">
        <v>0</v>
      </c>
      <c r="BC140" s="80">
        <v>0</v>
      </c>
      <c r="BD140" s="80">
        <v>0</v>
      </c>
      <c r="BE140" s="80">
        <v>0</v>
      </c>
      <c r="BF140" s="78">
        <v>0</v>
      </c>
      <c r="BG140" s="348">
        <f>SUM(AX140:BF140)</f>
        <v>4218586.96</v>
      </c>
      <c r="BH140" s="188">
        <f>INT(AU140-BG140)</f>
        <v>58702436</v>
      </c>
      <c r="BJ140" s="50">
        <v>12936</v>
      </c>
      <c r="BK140" s="50" t="s">
        <v>3476</v>
      </c>
      <c r="BM140" s="50">
        <f t="shared" si="5"/>
        <v>0</v>
      </c>
    </row>
    <row r="141" spans="1:65" s="50" customFormat="1" ht="24" customHeight="1" x14ac:dyDescent="0.2">
      <c r="A141" s="182">
        <f t="shared" si="4"/>
        <v>2655495</v>
      </c>
      <c r="B141" s="298">
        <v>647</v>
      </c>
      <c r="C141" s="266">
        <v>444</v>
      </c>
      <c r="D141" s="299">
        <v>12937</v>
      </c>
      <c r="E141" s="242" t="s">
        <v>508</v>
      </c>
      <c r="F141" s="628" t="s">
        <v>509</v>
      </c>
      <c r="G141" s="287" t="s">
        <v>137</v>
      </c>
      <c r="H141" s="274" t="s">
        <v>458</v>
      </c>
      <c r="I141" s="294" t="s">
        <v>3042</v>
      </c>
      <c r="J141" s="65" t="s">
        <v>510</v>
      </c>
      <c r="K141" s="65" t="s">
        <v>511</v>
      </c>
      <c r="L141" s="65" t="s">
        <v>458</v>
      </c>
      <c r="M141" s="292" t="s">
        <v>137</v>
      </c>
      <c r="N141" s="244" t="s">
        <v>2410</v>
      </c>
      <c r="O141" s="65"/>
      <c r="P141" s="90"/>
      <c r="Q141" s="244">
        <v>30</v>
      </c>
      <c r="R141" s="246">
        <v>120</v>
      </c>
      <c r="S141" s="246">
        <v>110</v>
      </c>
      <c r="T141" s="246">
        <v>29.33</v>
      </c>
      <c r="U141" s="90">
        <v>0</v>
      </c>
      <c r="V141" s="262">
        <v>14</v>
      </c>
      <c r="W141" s="99">
        <v>0</v>
      </c>
      <c r="X141" s="84">
        <v>0</v>
      </c>
      <c r="Y141" s="99">
        <v>1</v>
      </c>
      <c r="Z141" s="65">
        <v>1</v>
      </c>
      <c r="AA141" s="319">
        <v>885165</v>
      </c>
      <c r="AB141" s="319">
        <v>46667</v>
      </c>
      <c r="AC141" s="320">
        <f>AA141+AB141</f>
        <v>931832</v>
      </c>
      <c r="AD141" s="75">
        <v>4500000</v>
      </c>
      <c r="AE141" s="75">
        <v>6000000</v>
      </c>
      <c r="AF141" s="338">
        <f>(AC141*30)/220*1.4</f>
        <v>177895.19999999998</v>
      </c>
      <c r="AG141" s="113">
        <f>AA141*Q141</f>
        <v>26554950</v>
      </c>
      <c r="AH141" s="75">
        <f>AB141*Q141</f>
        <v>1400010</v>
      </c>
      <c r="AI141" s="75">
        <f>AF141*R141</f>
        <v>21347423.999999996</v>
      </c>
      <c r="AJ141" s="75">
        <f>IF(Q141=31,A141*Z141,(Q141/30)*A141*Z141)</f>
        <v>2655495</v>
      </c>
      <c r="AK141" s="75">
        <f>IF(Q141=31,AD141,(Q141/30)*AD141)</f>
        <v>4500000</v>
      </c>
      <c r="AL141" s="75">
        <f>IF(Q141=31,AE141,(Q141/30)*AE141)</f>
        <v>6000000</v>
      </c>
      <c r="AM141" s="75">
        <f>(AC141*30/220)*35%*S141</f>
        <v>4892117.9999999991</v>
      </c>
      <c r="AN141" s="75">
        <f>AC141*30/220*1.4*T141</f>
        <v>5217666.2159999991</v>
      </c>
      <c r="AO141" s="75">
        <f>AC141*U141</f>
        <v>0</v>
      </c>
      <c r="AP141" s="75">
        <f>200000*V141</f>
        <v>2800000</v>
      </c>
      <c r="AQ141" s="75">
        <v>0</v>
      </c>
      <c r="AR141" s="75">
        <v>0</v>
      </c>
      <c r="AS141" s="75">
        <v>0</v>
      </c>
      <c r="AT141" s="80">
        <v>0</v>
      </c>
      <c r="AU141" s="82">
        <f>SUM(AG141:AT141)</f>
        <v>75367663.216000006</v>
      </c>
      <c r="AV141" s="113">
        <f>AU141-(AX141+AP141+AO141+AL141+AK141+AJ141+AT141)</f>
        <v>54322316.440880008</v>
      </c>
      <c r="AW141" s="75">
        <f>AG141+AH141+AK141+AL141+AI141+AN141+AM141+AP141</f>
        <v>72712168.215999991</v>
      </c>
      <c r="AX141" s="75">
        <f>AW141*7%</f>
        <v>5089851.7751199994</v>
      </c>
      <c r="AY141" s="76">
        <f>IF(AV141&lt;=40000000,0,IF(AND(AV141&gt;40000000,AV141&lt;=80000000),(AV141-40000000)*10%,IF(AND(AV141&gt;80000000,AV141&lt;=120000000),4000000+(AV141-80000000)*15%,IF(AND(AV141&gt;120000000,AV141&lt;=180000000),10000000+(AV141-120000000)*20%,IF(AND(AV141&gt;180000000,AV141&lt;=240000000),22000000+(AV141-180000000)*25%,IF(AND(AV141&gt;240000000,AV141&lt;=320000000),37000000+(AV141-240000000)*30%,61000000+(AV141-320000000)*35%))))))</f>
        <v>1432231.644088001</v>
      </c>
      <c r="AZ141" s="75">
        <v>0</v>
      </c>
      <c r="BA141" s="75">
        <v>0</v>
      </c>
      <c r="BB141" s="75">
        <v>0</v>
      </c>
      <c r="BC141" s="80">
        <v>0</v>
      </c>
      <c r="BD141" s="80">
        <v>0</v>
      </c>
      <c r="BE141" s="80">
        <v>0</v>
      </c>
      <c r="BF141" s="78">
        <v>0</v>
      </c>
      <c r="BG141" s="348">
        <f>SUM(AX141:BF141)</f>
        <v>6522083.4192080004</v>
      </c>
      <c r="BH141" s="188">
        <f>INT(AU141-BG141)</f>
        <v>68845579</v>
      </c>
      <c r="BJ141" s="50">
        <v>12937</v>
      </c>
      <c r="BK141" s="50" t="s">
        <v>3477</v>
      </c>
      <c r="BM141" s="50">
        <f t="shared" si="5"/>
        <v>0</v>
      </c>
    </row>
    <row r="142" spans="1:65" s="50" customFormat="1" ht="24" customHeight="1" x14ac:dyDescent="0.2">
      <c r="A142" s="182">
        <f t="shared" si="4"/>
        <v>2655495</v>
      </c>
      <c r="B142" s="298">
        <v>120</v>
      </c>
      <c r="C142" s="266">
        <v>126</v>
      </c>
      <c r="D142" s="299">
        <v>12938</v>
      </c>
      <c r="E142" s="252" t="s">
        <v>512</v>
      </c>
      <c r="F142" s="253" t="s">
        <v>513</v>
      </c>
      <c r="G142" s="252" t="s">
        <v>87</v>
      </c>
      <c r="H142" s="274" t="s">
        <v>458</v>
      </c>
      <c r="I142" s="294" t="s">
        <v>2569</v>
      </c>
      <c r="J142" s="65" t="s">
        <v>514</v>
      </c>
      <c r="K142" s="65" t="s">
        <v>515</v>
      </c>
      <c r="L142" s="65" t="s">
        <v>458</v>
      </c>
      <c r="M142" s="292" t="s">
        <v>2383</v>
      </c>
      <c r="N142" s="99"/>
      <c r="O142" s="65"/>
      <c r="P142" s="90"/>
      <c r="Q142" s="254">
        <v>30</v>
      </c>
      <c r="R142" s="255">
        <v>55</v>
      </c>
      <c r="S142" s="65">
        <v>0</v>
      </c>
      <c r="T142" s="65">
        <v>0</v>
      </c>
      <c r="U142" s="90">
        <v>0</v>
      </c>
      <c r="V142" s="260">
        <v>19</v>
      </c>
      <c r="W142" s="99">
        <v>0</v>
      </c>
      <c r="X142" s="84">
        <v>0</v>
      </c>
      <c r="Y142" s="99">
        <v>0</v>
      </c>
      <c r="Z142" s="65">
        <v>0</v>
      </c>
      <c r="AA142" s="327">
        <v>1642901</v>
      </c>
      <c r="AB142" s="327">
        <v>0</v>
      </c>
      <c r="AC142" s="328">
        <f>AA142+AB142</f>
        <v>1642901</v>
      </c>
      <c r="AD142" s="75">
        <v>4500000</v>
      </c>
      <c r="AE142" s="75">
        <v>6000000</v>
      </c>
      <c r="AF142" s="338">
        <f>(AC142*30)/220*1.4</f>
        <v>313644.73636363639</v>
      </c>
      <c r="AG142" s="113">
        <f>AA142*Q142</f>
        <v>49287030</v>
      </c>
      <c r="AH142" s="75">
        <f>AB142*Q142</f>
        <v>0</v>
      </c>
      <c r="AI142" s="75">
        <f>AF142*R142</f>
        <v>17250460.5</v>
      </c>
      <c r="AJ142" s="75">
        <f>IF(Q142=31,A142*Z142,(Q142/30)*A142*Z142)</f>
        <v>0</v>
      </c>
      <c r="AK142" s="75">
        <f>IF(Q142=31,AD142,(Q142/30)*AD142)</f>
        <v>4500000</v>
      </c>
      <c r="AL142" s="75">
        <f>IF(Q142=31,AE142,(Q142/30)*AE142)</f>
        <v>6000000</v>
      </c>
      <c r="AM142" s="75">
        <f>(AC142*30/220)*35%*S142</f>
        <v>0</v>
      </c>
      <c r="AN142" s="75">
        <f>AC142*30/220*1.4*T142</f>
        <v>0</v>
      </c>
      <c r="AO142" s="75">
        <f>AC142*U142</f>
        <v>0</v>
      </c>
      <c r="AP142" s="75">
        <f>200000*V142</f>
        <v>3800000</v>
      </c>
      <c r="AQ142" s="75">
        <v>0</v>
      </c>
      <c r="AR142" s="75">
        <v>0</v>
      </c>
      <c r="AS142" s="75">
        <v>0</v>
      </c>
      <c r="AT142" s="80">
        <v>0</v>
      </c>
      <c r="AU142" s="82">
        <f>SUM(AG142:AT142)</f>
        <v>80837490.5</v>
      </c>
      <c r="AV142" s="113">
        <f>AU142-(AX142+AP142+AO142+AL142+AK142+AJ142+AT142)</f>
        <v>60878866.164999999</v>
      </c>
      <c r="AW142" s="75">
        <f>AG142+AH142+AK142+AL142+AI142+AN142+AM142+AP142</f>
        <v>80837490.5</v>
      </c>
      <c r="AX142" s="75">
        <f>AW142*7%</f>
        <v>5658624.3350000009</v>
      </c>
      <c r="AY142" s="76">
        <f>IF(AV142&lt;=40000000,0,IF(AND(AV142&gt;40000000,AV142&lt;=80000000),(AV142-40000000)*10%,IF(AND(AV142&gt;80000000,AV142&lt;=120000000),4000000+(AV142-80000000)*15%,IF(AND(AV142&gt;120000000,AV142&lt;=180000000),10000000+(AV142-120000000)*20%,IF(AND(AV142&gt;180000000,AV142&lt;=240000000),22000000+(AV142-180000000)*25%,IF(AND(AV142&gt;240000000,AV142&lt;=320000000),37000000+(AV142-240000000)*30%,61000000+(AV142-320000000)*35%))))))</f>
        <v>2087886.6165</v>
      </c>
      <c r="AZ142" s="75">
        <v>0</v>
      </c>
      <c r="BA142" s="75">
        <v>0</v>
      </c>
      <c r="BB142" s="75">
        <v>0</v>
      </c>
      <c r="BC142" s="80">
        <v>0</v>
      </c>
      <c r="BD142" s="80">
        <v>0</v>
      </c>
      <c r="BE142" s="80">
        <v>0</v>
      </c>
      <c r="BF142" s="78">
        <v>0</v>
      </c>
      <c r="BG142" s="348">
        <f>SUM(AX142:BF142)</f>
        <v>7746510.9515000004</v>
      </c>
      <c r="BH142" s="188">
        <f>INT(AU142-BG142)</f>
        <v>73090979</v>
      </c>
      <c r="BJ142" s="50">
        <v>12938</v>
      </c>
      <c r="BK142" s="50" t="s">
        <v>3478</v>
      </c>
      <c r="BM142" s="50">
        <f t="shared" si="5"/>
        <v>0</v>
      </c>
    </row>
    <row r="143" spans="1:65" s="50" customFormat="1" ht="24" customHeight="1" x14ac:dyDescent="0.2">
      <c r="A143" s="182">
        <f t="shared" si="4"/>
        <v>2655495</v>
      </c>
      <c r="B143" s="298">
        <v>115</v>
      </c>
      <c r="C143" s="266">
        <v>121</v>
      </c>
      <c r="D143" s="299">
        <v>12939</v>
      </c>
      <c r="E143" s="252" t="s">
        <v>131</v>
      </c>
      <c r="F143" s="253" t="s">
        <v>516</v>
      </c>
      <c r="G143" s="252" t="s">
        <v>87</v>
      </c>
      <c r="H143" s="274" t="s">
        <v>458</v>
      </c>
      <c r="I143" s="294" t="s">
        <v>2565</v>
      </c>
      <c r="J143" s="65" t="s">
        <v>517</v>
      </c>
      <c r="K143" s="65" t="s">
        <v>518</v>
      </c>
      <c r="L143" s="65" t="s">
        <v>458</v>
      </c>
      <c r="M143" s="307" t="s">
        <v>2383</v>
      </c>
      <c r="N143" s="99"/>
      <c r="O143" s="65"/>
      <c r="P143" s="90"/>
      <c r="Q143" s="254">
        <v>30</v>
      </c>
      <c r="R143" s="255">
        <v>50</v>
      </c>
      <c r="S143" s="65">
        <v>0</v>
      </c>
      <c r="T143" s="65">
        <v>0</v>
      </c>
      <c r="U143" s="90">
        <v>0</v>
      </c>
      <c r="V143" s="260">
        <v>16</v>
      </c>
      <c r="W143" s="99">
        <v>0</v>
      </c>
      <c r="X143" s="84">
        <v>0</v>
      </c>
      <c r="Y143" s="99">
        <v>2</v>
      </c>
      <c r="Z143" s="65">
        <v>2</v>
      </c>
      <c r="AA143" s="327">
        <v>1642901</v>
      </c>
      <c r="AB143" s="327">
        <v>0</v>
      </c>
      <c r="AC143" s="328">
        <f>AA143+AB143</f>
        <v>1642901</v>
      </c>
      <c r="AD143" s="75">
        <v>4500000</v>
      </c>
      <c r="AE143" s="75">
        <v>6000000</v>
      </c>
      <c r="AF143" s="338">
        <f>(AC143*30)/220*1.4</f>
        <v>313644.73636363639</v>
      </c>
      <c r="AG143" s="113">
        <f>AA143*Q143</f>
        <v>49287030</v>
      </c>
      <c r="AH143" s="75">
        <f>AB143*Q143</f>
        <v>0</v>
      </c>
      <c r="AI143" s="75">
        <f>AF143*R143</f>
        <v>15682236.81818182</v>
      </c>
      <c r="AJ143" s="75">
        <f>IF(Q143=31,A143*Z143,(Q143/30)*A143*Z143)</f>
        <v>5310990</v>
      </c>
      <c r="AK143" s="75">
        <f>IF(Q143=31,AD143,(Q143/30)*AD143)</f>
        <v>4500000</v>
      </c>
      <c r="AL143" s="75">
        <f>IF(Q143=31,AE143,(Q143/30)*AE143)</f>
        <v>6000000</v>
      </c>
      <c r="AM143" s="75">
        <f>(AC143*30/220)*35%*S143</f>
        <v>0</v>
      </c>
      <c r="AN143" s="75">
        <f>AC143*30/220*1.4*T143</f>
        <v>0</v>
      </c>
      <c r="AO143" s="75">
        <f>AC143*U143</f>
        <v>0</v>
      </c>
      <c r="AP143" s="75">
        <f>200000*V143</f>
        <v>3200000</v>
      </c>
      <c r="AQ143" s="75">
        <v>0</v>
      </c>
      <c r="AR143" s="75">
        <v>0</v>
      </c>
      <c r="AS143" s="75">
        <v>0</v>
      </c>
      <c r="AT143" s="80">
        <v>0</v>
      </c>
      <c r="AU143" s="82">
        <f>SUM(AG143:AT143)</f>
        <v>83980256.818181813</v>
      </c>
      <c r="AV143" s="113">
        <f>AU143-(AX143+AP143+AO143+AL143+AK143+AJ143+AT143)</f>
        <v>59462418.140909083</v>
      </c>
      <c r="AW143" s="75">
        <f>AG143+AH143+AK143+AL143+AI143+AN143+AM143+AP143</f>
        <v>78669266.818181813</v>
      </c>
      <c r="AX143" s="75">
        <f>AW143*7%</f>
        <v>5506848.6772727277</v>
      </c>
      <c r="AY143" s="76">
        <f>IF(AV143&lt;=40000000,0,IF(AND(AV143&gt;40000000,AV143&lt;=80000000),(AV143-40000000)*10%,IF(AND(AV143&gt;80000000,AV143&lt;=120000000),4000000+(AV143-80000000)*15%,IF(AND(AV143&gt;120000000,AV143&lt;=180000000),10000000+(AV143-120000000)*20%,IF(AND(AV143&gt;180000000,AV143&lt;=240000000),22000000+(AV143-180000000)*25%,IF(AND(AV143&gt;240000000,AV143&lt;=320000000),37000000+(AV143-240000000)*30%,61000000+(AV143-320000000)*35%))))))</f>
        <v>1946241.8140909085</v>
      </c>
      <c r="AZ143" s="75">
        <v>0</v>
      </c>
      <c r="BA143" s="75">
        <v>0</v>
      </c>
      <c r="BB143" s="75">
        <v>0</v>
      </c>
      <c r="BC143" s="80">
        <v>0</v>
      </c>
      <c r="BD143" s="80">
        <v>0</v>
      </c>
      <c r="BE143" s="80">
        <v>0</v>
      </c>
      <c r="BF143" s="78">
        <v>0</v>
      </c>
      <c r="BG143" s="348">
        <f>SUM(AX143:BF143)</f>
        <v>7453090.4913636362</v>
      </c>
      <c r="BH143" s="188">
        <f>INT(AU143-BG143)</f>
        <v>76527166</v>
      </c>
      <c r="BJ143" s="50">
        <v>12939</v>
      </c>
      <c r="BK143" s="50" t="s">
        <v>3479</v>
      </c>
      <c r="BM143" s="50">
        <f t="shared" si="5"/>
        <v>0</v>
      </c>
    </row>
    <row r="144" spans="1:65" s="50" customFormat="1" ht="24" customHeight="1" x14ac:dyDescent="0.2">
      <c r="A144" s="182">
        <f t="shared" si="4"/>
        <v>2655495</v>
      </c>
      <c r="B144" s="298">
        <v>112</v>
      </c>
      <c r="C144" s="266">
        <v>118</v>
      </c>
      <c r="D144" s="299">
        <v>12940</v>
      </c>
      <c r="E144" s="252" t="s">
        <v>519</v>
      </c>
      <c r="F144" s="253" t="s">
        <v>520</v>
      </c>
      <c r="G144" s="252" t="s">
        <v>87</v>
      </c>
      <c r="H144" s="274" t="s">
        <v>458</v>
      </c>
      <c r="I144" s="294" t="s">
        <v>2562</v>
      </c>
      <c r="J144" s="65" t="s">
        <v>521</v>
      </c>
      <c r="K144" s="65" t="s">
        <v>522</v>
      </c>
      <c r="L144" s="65" t="s">
        <v>458</v>
      </c>
      <c r="M144" s="292" t="s">
        <v>2381</v>
      </c>
      <c r="N144" s="99"/>
      <c r="O144" s="65"/>
      <c r="P144" s="90"/>
      <c r="Q144" s="254">
        <v>30</v>
      </c>
      <c r="R144" s="255">
        <v>60</v>
      </c>
      <c r="S144" s="65">
        <v>0</v>
      </c>
      <c r="T144" s="65">
        <v>0</v>
      </c>
      <c r="U144" s="90">
        <v>0</v>
      </c>
      <c r="V144" s="260">
        <v>22</v>
      </c>
      <c r="W144" s="99">
        <v>0</v>
      </c>
      <c r="X144" s="84">
        <v>0</v>
      </c>
      <c r="Y144" s="99">
        <v>2</v>
      </c>
      <c r="Z144" s="65">
        <v>2</v>
      </c>
      <c r="AA144" s="327">
        <v>1311206</v>
      </c>
      <c r="AB144" s="327">
        <v>46667</v>
      </c>
      <c r="AC144" s="328">
        <f>AA144+AB144</f>
        <v>1357873</v>
      </c>
      <c r="AD144" s="75">
        <v>4500000</v>
      </c>
      <c r="AE144" s="75">
        <v>6000000</v>
      </c>
      <c r="AF144" s="338">
        <f>(AC144*30)/220*1.4</f>
        <v>259230.3</v>
      </c>
      <c r="AG144" s="113">
        <f>AA144*Q144</f>
        <v>39336180</v>
      </c>
      <c r="AH144" s="75">
        <f>AB144*Q144</f>
        <v>1400010</v>
      </c>
      <c r="AI144" s="75">
        <f>AF144*R144</f>
        <v>15553818</v>
      </c>
      <c r="AJ144" s="75">
        <f>IF(Q144=31,A144*Z144,(Q144/30)*A144*Z144)</f>
        <v>5310990</v>
      </c>
      <c r="AK144" s="75">
        <f>IF(Q144=31,AD144,(Q144/30)*AD144)</f>
        <v>4500000</v>
      </c>
      <c r="AL144" s="75">
        <f>IF(Q144=31,AE144,(Q144/30)*AE144)</f>
        <v>6000000</v>
      </c>
      <c r="AM144" s="75">
        <f>(AC144*30/220)*35%*S144</f>
        <v>0</v>
      </c>
      <c r="AN144" s="75">
        <f>AC144*30/220*1.4*T144</f>
        <v>0</v>
      </c>
      <c r="AO144" s="75">
        <f>AC144*U144</f>
        <v>0</v>
      </c>
      <c r="AP144" s="75">
        <f>200000*V144</f>
        <v>4400000</v>
      </c>
      <c r="AQ144" s="75">
        <v>0</v>
      </c>
      <c r="AR144" s="75">
        <v>0</v>
      </c>
      <c r="AS144" s="75">
        <v>0</v>
      </c>
      <c r="AT144" s="80">
        <v>0</v>
      </c>
      <c r="AU144" s="82">
        <f>SUM(AG144:AT144)</f>
        <v>76500998</v>
      </c>
      <c r="AV144" s="113">
        <f>AU144-(AX144+AP144+AO144+AL144+AK144+AJ144+AT144)</f>
        <v>51306707.439999998</v>
      </c>
      <c r="AW144" s="75">
        <f>AG144+AH144+AK144+AL144+AI144+AN144+AM144+AP144</f>
        <v>71190008</v>
      </c>
      <c r="AX144" s="75">
        <f>AW144*7%</f>
        <v>4983300.5600000005</v>
      </c>
      <c r="AY144" s="76">
        <f>IF(AV144&lt;=40000000,0,IF(AND(AV144&gt;40000000,AV144&lt;=80000000),(AV144-40000000)*10%,IF(AND(AV144&gt;80000000,AV144&lt;=120000000),4000000+(AV144-80000000)*15%,IF(AND(AV144&gt;120000000,AV144&lt;=180000000),10000000+(AV144-120000000)*20%,IF(AND(AV144&gt;180000000,AV144&lt;=240000000),22000000+(AV144-180000000)*25%,IF(AND(AV144&gt;240000000,AV144&lt;=320000000),37000000+(AV144-240000000)*30%,61000000+(AV144-320000000)*35%))))))</f>
        <v>1130670.7439999997</v>
      </c>
      <c r="AZ144" s="75">
        <v>0</v>
      </c>
      <c r="BA144" s="75">
        <v>0</v>
      </c>
      <c r="BB144" s="75">
        <v>0</v>
      </c>
      <c r="BC144" s="80">
        <v>0</v>
      </c>
      <c r="BD144" s="80">
        <v>0</v>
      </c>
      <c r="BE144" s="80">
        <v>0</v>
      </c>
      <c r="BF144" s="78">
        <v>0</v>
      </c>
      <c r="BG144" s="348">
        <f>SUM(AX144:BF144)</f>
        <v>6113971.3040000005</v>
      </c>
      <c r="BH144" s="188">
        <f>INT(AU144-BG144)</f>
        <v>70387026</v>
      </c>
      <c r="BJ144" s="50">
        <v>12940</v>
      </c>
      <c r="BK144" s="50" t="s">
        <v>3480</v>
      </c>
      <c r="BM144" s="50">
        <f t="shared" si="5"/>
        <v>0</v>
      </c>
    </row>
    <row r="145" spans="1:65" s="50" customFormat="1" ht="24" customHeight="1" x14ac:dyDescent="0.2">
      <c r="A145" s="182">
        <f t="shared" si="4"/>
        <v>2655495</v>
      </c>
      <c r="B145" s="298">
        <v>124</v>
      </c>
      <c r="C145" s="266">
        <v>130</v>
      </c>
      <c r="D145" s="299">
        <v>12941</v>
      </c>
      <c r="E145" s="252" t="s">
        <v>467</v>
      </c>
      <c r="F145" s="253" t="s">
        <v>523</v>
      </c>
      <c r="G145" s="252" t="s">
        <v>87</v>
      </c>
      <c r="H145" s="274" t="s">
        <v>458</v>
      </c>
      <c r="I145" s="294" t="s">
        <v>2573</v>
      </c>
      <c r="J145" s="65" t="s">
        <v>524</v>
      </c>
      <c r="K145" s="65" t="s">
        <v>525</v>
      </c>
      <c r="L145" s="65" t="s">
        <v>458</v>
      </c>
      <c r="M145" s="307" t="s">
        <v>2380</v>
      </c>
      <c r="N145" s="99"/>
      <c r="O145" s="65"/>
      <c r="P145" s="90"/>
      <c r="Q145" s="254">
        <v>30</v>
      </c>
      <c r="R145" s="255">
        <v>70</v>
      </c>
      <c r="S145" s="65">
        <v>0</v>
      </c>
      <c r="T145" s="65">
        <v>0</v>
      </c>
      <c r="U145" s="90">
        <v>0</v>
      </c>
      <c r="V145" s="260">
        <v>20</v>
      </c>
      <c r="W145" s="99">
        <v>0</v>
      </c>
      <c r="X145" s="84">
        <v>0</v>
      </c>
      <c r="Y145" s="99">
        <v>0</v>
      </c>
      <c r="Z145" s="65">
        <v>0</v>
      </c>
      <c r="AA145" s="327">
        <v>1477052</v>
      </c>
      <c r="AB145" s="327">
        <v>46667</v>
      </c>
      <c r="AC145" s="328">
        <f>AA145+AB145</f>
        <v>1523719</v>
      </c>
      <c r="AD145" s="75">
        <v>4500000</v>
      </c>
      <c r="AE145" s="75">
        <v>6000000</v>
      </c>
      <c r="AF145" s="338">
        <f>(AC145*30)/220*1.4</f>
        <v>290891.80909090908</v>
      </c>
      <c r="AG145" s="113">
        <f>AA145*Q145</f>
        <v>44311560</v>
      </c>
      <c r="AH145" s="75">
        <f>AB145*Q145</f>
        <v>1400010</v>
      </c>
      <c r="AI145" s="75">
        <f>AF145*R145</f>
        <v>20362426.636363637</v>
      </c>
      <c r="AJ145" s="75">
        <f>IF(Q145=31,A145*Z145,(Q145/30)*A145*Z145)</f>
        <v>0</v>
      </c>
      <c r="AK145" s="75">
        <f>IF(Q145=31,AD145,(Q145/30)*AD145)</f>
        <v>4500000</v>
      </c>
      <c r="AL145" s="75">
        <f>IF(Q145=31,AE145,(Q145/30)*AE145)</f>
        <v>6000000</v>
      </c>
      <c r="AM145" s="75">
        <f>(AC145*30/220)*35%*S145</f>
        <v>0</v>
      </c>
      <c r="AN145" s="75">
        <f>AC145*30/220*1.4*T145</f>
        <v>0</v>
      </c>
      <c r="AO145" s="75">
        <f>AC145*U145</f>
        <v>0</v>
      </c>
      <c r="AP145" s="75">
        <f>200000*V145</f>
        <v>4000000</v>
      </c>
      <c r="AQ145" s="75">
        <v>0</v>
      </c>
      <c r="AR145" s="75">
        <v>0</v>
      </c>
      <c r="AS145" s="75">
        <v>0</v>
      </c>
      <c r="AT145" s="80">
        <v>0</v>
      </c>
      <c r="AU145" s="82">
        <f>SUM(AG145:AT145)</f>
        <v>80573996.63636364</v>
      </c>
      <c r="AV145" s="113">
        <f>AU145-(AX145+AP145+AO145+AL145+AK145+AJ145+AT145)</f>
        <v>60433816.871818185</v>
      </c>
      <c r="AW145" s="75">
        <f>AG145+AH145+AK145+AL145+AI145+AN145+AM145+AP145</f>
        <v>80573996.63636364</v>
      </c>
      <c r="AX145" s="75">
        <f>AW145*7%</f>
        <v>5640179.7645454556</v>
      </c>
      <c r="AY145" s="76">
        <f>IF(AV145&lt;=40000000,0,IF(AND(AV145&gt;40000000,AV145&lt;=80000000),(AV145-40000000)*10%,IF(AND(AV145&gt;80000000,AV145&lt;=120000000),4000000+(AV145-80000000)*15%,IF(AND(AV145&gt;120000000,AV145&lt;=180000000),10000000+(AV145-120000000)*20%,IF(AND(AV145&gt;180000000,AV145&lt;=240000000),22000000+(AV145-180000000)*25%,IF(AND(AV145&gt;240000000,AV145&lt;=320000000),37000000+(AV145-240000000)*30%,61000000+(AV145-320000000)*35%))))))</f>
        <v>2043381.6871818185</v>
      </c>
      <c r="AZ145" s="75">
        <v>0</v>
      </c>
      <c r="BA145" s="75">
        <v>0</v>
      </c>
      <c r="BB145" s="75">
        <v>0</v>
      </c>
      <c r="BC145" s="80">
        <v>0</v>
      </c>
      <c r="BD145" s="80">
        <v>0</v>
      </c>
      <c r="BE145" s="80">
        <v>0</v>
      </c>
      <c r="BF145" s="78">
        <v>0</v>
      </c>
      <c r="BG145" s="348">
        <f>SUM(AX145:BF145)</f>
        <v>7683561.4517272739</v>
      </c>
      <c r="BH145" s="188">
        <f>INT(AU145-BG145)</f>
        <v>72890435</v>
      </c>
      <c r="BJ145" s="50">
        <v>12941</v>
      </c>
      <c r="BK145" s="50" t="s">
        <v>3481</v>
      </c>
      <c r="BM145" s="50">
        <f t="shared" si="5"/>
        <v>0</v>
      </c>
    </row>
    <row r="146" spans="1:65" s="50" customFormat="1" ht="24" customHeight="1" x14ac:dyDescent="0.2">
      <c r="A146" s="182">
        <f t="shared" si="4"/>
        <v>2655495</v>
      </c>
      <c r="B146" s="298">
        <v>641</v>
      </c>
      <c r="C146" s="266">
        <v>438</v>
      </c>
      <c r="D146" s="299">
        <v>12942</v>
      </c>
      <c r="E146" s="242" t="s">
        <v>526</v>
      </c>
      <c r="F146" s="243" t="s">
        <v>527</v>
      </c>
      <c r="G146" s="287" t="s">
        <v>137</v>
      </c>
      <c r="H146" s="274" t="s">
        <v>458</v>
      </c>
      <c r="I146" s="294" t="s">
        <v>3037</v>
      </c>
      <c r="J146" s="65" t="s">
        <v>528</v>
      </c>
      <c r="K146" s="65" t="s">
        <v>529</v>
      </c>
      <c r="L146" s="65" t="s">
        <v>458</v>
      </c>
      <c r="M146" s="292" t="s">
        <v>137</v>
      </c>
      <c r="N146" s="244" t="s">
        <v>2410</v>
      </c>
      <c r="O146" s="65"/>
      <c r="P146" s="90"/>
      <c r="Q146" s="244">
        <v>30</v>
      </c>
      <c r="R146" s="246">
        <v>120</v>
      </c>
      <c r="S146" s="246">
        <v>110</v>
      </c>
      <c r="T146" s="246">
        <v>29.33</v>
      </c>
      <c r="U146" s="90">
        <v>0</v>
      </c>
      <c r="V146" s="262">
        <v>14</v>
      </c>
      <c r="W146" s="99">
        <v>0</v>
      </c>
      <c r="X146" s="84">
        <v>0</v>
      </c>
      <c r="Y146" s="99">
        <v>0</v>
      </c>
      <c r="Z146" s="65">
        <v>0</v>
      </c>
      <c r="AA146" s="319">
        <v>885165</v>
      </c>
      <c r="AB146" s="319">
        <v>46667</v>
      </c>
      <c r="AC146" s="320">
        <f>AA146+AB146</f>
        <v>931832</v>
      </c>
      <c r="AD146" s="75">
        <v>4500000</v>
      </c>
      <c r="AE146" s="75">
        <v>6000000</v>
      </c>
      <c r="AF146" s="338">
        <f>(AC146*30)/220*1.4</f>
        <v>177895.19999999998</v>
      </c>
      <c r="AG146" s="113">
        <f>AA146*Q146</f>
        <v>26554950</v>
      </c>
      <c r="AH146" s="75">
        <f>AB146*Q146</f>
        <v>1400010</v>
      </c>
      <c r="AI146" s="75">
        <f>AF146*R146</f>
        <v>21347423.999999996</v>
      </c>
      <c r="AJ146" s="75">
        <f>IF(Q146=31,A146*Z146,(Q146/30)*A146*Z146)</f>
        <v>0</v>
      </c>
      <c r="AK146" s="75">
        <f>IF(Q146=31,AD146,(Q146/30)*AD146)</f>
        <v>4500000</v>
      </c>
      <c r="AL146" s="75">
        <f>IF(Q146=31,AE146,(Q146/30)*AE146)</f>
        <v>6000000</v>
      </c>
      <c r="AM146" s="75">
        <f>(AC146*30/220)*35%*S146</f>
        <v>4892117.9999999991</v>
      </c>
      <c r="AN146" s="75">
        <f>AC146*30/220*1.4*T146</f>
        <v>5217666.2159999991</v>
      </c>
      <c r="AO146" s="75">
        <f>AC146*U146</f>
        <v>0</v>
      </c>
      <c r="AP146" s="75">
        <f>200000*V146</f>
        <v>2800000</v>
      </c>
      <c r="AQ146" s="75">
        <v>0</v>
      </c>
      <c r="AR146" s="75">
        <v>0</v>
      </c>
      <c r="AS146" s="75">
        <v>0</v>
      </c>
      <c r="AT146" s="80">
        <v>0</v>
      </c>
      <c r="AU146" s="82">
        <f>SUM(AG146:AT146)</f>
        <v>72712168.216000006</v>
      </c>
      <c r="AV146" s="113">
        <f>AU146-(AX146+AP146+AO146+AL146+AK146+AJ146+AT146)</f>
        <v>54322316.440880008</v>
      </c>
      <c r="AW146" s="75">
        <f>AG146+AH146+AK146+AL146+AI146+AN146+AM146+AP146</f>
        <v>72712168.215999991</v>
      </c>
      <c r="AX146" s="75">
        <f>AW146*7%</f>
        <v>5089851.7751199994</v>
      </c>
      <c r="AY146" s="76">
        <f>IF(AV146&lt;=40000000,0,IF(AND(AV146&gt;40000000,AV146&lt;=80000000),(AV146-40000000)*10%,IF(AND(AV146&gt;80000000,AV146&lt;=120000000),4000000+(AV146-80000000)*15%,IF(AND(AV146&gt;120000000,AV146&lt;=180000000),10000000+(AV146-120000000)*20%,IF(AND(AV146&gt;180000000,AV146&lt;=240000000),22000000+(AV146-180000000)*25%,IF(AND(AV146&gt;240000000,AV146&lt;=320000000),37000000+(AV146-240000000)*30%,61000000+(AV146-320000000)*35%))))))</f>
        <v>1432231.644088001</v>
      </c>
      <c r="AZ146" s="75">
        <v>0</v>
      </c>
      <c r="BA146" s="75">
        <v>0</v>
      </c>
      <c r="BB146" s="75">
        <v>0</v>
      </c>
      <c r="BC146" s="80">
        <v>0</v>
      </c>
      <c r="BD146" s="80">
        <v>0</v>
      </c>
      <c r="BE146" s="80">
        <v>0</v>
      </c>
      <c r="BF146" s="78">
        <v>0</v>
      </c>
      <c r="BG146" s="348">
        <f>SUM(AX146:BF146)</f>
        <v>6522083.4192080004</v>
      </c>
      <c r="BH146" s="188">
        <f>INT(AU146-BG146)</f>
        <v>66190084</v>
      </c>
      <c r="BJ146" s="50">
        <v>12942</v>
      </c>
      <c r="BK146" s="50" t="s">
        <v>3482</v>
      </c>
      <c r="BM146" s="50">
        <f t="shared" si="5"/>
        <v>0</v>
      </c>
    </row>
    <row r="147" spans="1:65" s="50" customFormat="1" ht="24" customHeight="1" x14ac:dyDescent="0.2">
      <c r="A147" s="182">
        <f t="shared" si="4"/>
        <v>2655495</v>
      </c>
      <c r="B147" s="298">
        <v>113</v>
      </c>
      <c r="C147" s="266">
        <v>119</v>
      </c>
      <c r="D147" s="299">
        <v>12943</v>
      </c>
      <c r="E147" s="252" t="s">
        <v>530</v>
      </c>
      <c r="F147" s="253" t="s">
        <v>531</v>
      </c>
      <c r="G147" s="252" t="s">
        <v>87</v>
      </c>
      <c r="H147" s="274" t="s">
        <v>458</v>
      </c>
      <c r="I147" s="294" t="s">
        <v>2563</v>
      </c>
      <c r="J147" s="65" t="s">
        <v>532</v>
      </c>
      <c r="K147" s="65" t="s">
        <v>533</v>
      </c>
      <c r="L147" s="65" t="s">
        <v>458</v>
      </c>
      <c r="M147" s="307" t="s">
        <v>2380</v>
      </c>
      <c r="N147" s="99"/>
      <c r="O147" s="65"/>
      <c r="P147" s="90"/>
      <c r="Q147" s="254">
        <v>30</v>
      </c>
      <c r="R147" s="255">
        <v>60</v>
      </c>
      <c r="S147" s="65">
        <v>0</v>
      </c>
      <c r="T147" s="65">
        <v>0</v>
      </c>
      <c r="U147" s="90">
        <v>0</v>
      </c>
      <c r="V147" s="261">
        <v>22</v>
      </c>
      <c r="W147" s="99">
        <v>0</v>
      </c>
      <c r="X147" s="84">
        <v>0</v>
      </c>
      <c r="Y147" s="99">
        <v>0</v>
      </c>
      <c r="Z147" s="65">
        <v>0</v>
      </c>
      <c r="AA147" s="327">
        <v>1477052</v>
      </c>
      <c r="AB147" s="327">
        <v>46667</v>
      </c>
      <c r="AC147" s="328">
        <f>AA147+AB147</f>
        <v>1523719</v>
      </c>
      <c r="AD147" s="75">
        <v>4500000</v>
      </c>
      <c r="AE147" s="75">
        <v>6000000</v>
      </c>
      <c r="AF147" s="338">
        <f>(AC147*30)/220*1.4</f>
        <v>290891.80909090908</v>
      </c>
      <c r="AG147" s="113">
        <f>AA147*Q147</f>
        <v>44311560</v>
      </c>
      <c r="AH147" s="75">
        <f>AB147*Q147</f>
        <v>1400010</v>
      </c>
      <c r="AI147" s="75">
        <f>AF147*R147</f>
        <v>17453508.545454547</v>
      </c>
      <c r="AJ147" s="75">
        <f>IF(Q147=31,A147*Z147,(Q147/30)*A147*Z147)</f>
        <v>0</v>
      </c>
      <c r="AK147" s="75">
        <f>IF(Q147=31,AD147,(Q147/30)*AD147)</f>
        <v>4500000</v>
      </c>
      <c r="AL147" s="75">
        <f>IF(Q147=31,AE147,(Q147/30)*AE147)</f>
        <v>6000000</v>
      </c>
      <c r="AM147" s="75">
        <f>(AC147*30/220)*35%*S147</f>
        <v>0</v>
      </c>
      <c r="AN147" s="75">
        <f>AC147*30/220*1.4*T147</f>
        <v>0</v>
      </c>
      <c r="AO147" s="75">
        <f>AC147*U147</f>
        <v>0</v>
      </c>
      <c r="AP147" s="75">
        <f>200000*V147</f>
        <v>4400000</v>
      </c>
      <c r="AQ147" s="75">
        <v>0</v>
      </c>
      <c r="AR147" s="75">
        <v>0</v>
      </c>
      <c r="AS147" s="75">
        <v>0</v>
      </c>
      <c r="AT147" s="80">
        <v>0</v>
      </c>
      <c r="AU147" s="82">
        <f>SUM(AG147:AT147)</f>
        <v>78065078.545454547</v>
      </c>
      <c r="AV147" s="113">
        <f>AU147-(AX147+AP147+AO147+AL147+AK147+AJ147+AT147)</f>
        <v>57700523.047272727</v>
      </c>
      <c r="AW147" s="75">
        <f>AG147+AH147+AK147+AL147+AI147+AN147+AM147+AP147</f>
        <v>78065078.545454547</v>
      </c>
      <c r="AX147" s="75">
        <f>AW147*7%</f>
        <v>5464555.498181819</v>
      </c>
      <c r="AY147" s="76">
        <f>IF(AV147&lt;=40000000,0,IF(AND(AV147&gt;40000000,AV147&lt;=80000000),(AV147-40000000)*10%,IF(AND(AV147&gt;80000000,AV147&lt;=120000000),4000000+(AV147-80000000)*15%,IF(AND(AV147&gt;120000000,AV147&lt;=180000000),10000000+(AV147-120000000)*20%,IF(AND(AV147&gt;180000000,AV147&lt;=240000000),22000000+(AV147-180000000)*25%,IF(AND(AV147&gt;240000000,AV147&lt;=320000000),37000000+(AV147-240000000)*30%,61000000+(AV147-320000000)*35%))))))</f>
        <v>1770052.3047272728</v>
      </c>
      <c r="AZ147" s="75">
        <v>0</v>
      </c>
      <c r="BA147" s="75">
        <v>0</v>
      </c>
      <c r="BB147" s="75">
        <v>0</v>
      </c>
      <c r="BC147" s="80">
        <v>0</v>
      </c>
      <c r="BD147" s="80">
        <v>0</v>
      </c>
      <c r="BE147" s="80">
        <v>0</v>
      </c>
      <c r="BF147" s="78">
        <v>0</v>
      </c>
      <c r="BG147" s="348">
        <f>SUM(AX147:BF147)</f>
        <v>7234607.802909092</v>
      </c>
      <c r="BH147" s="188">
        <f>INT(AU147-BG147)</f>
        <v>70830470</v>
      </c>
      <c r="BJ147" s="50">
        <v>12943</v>
      </c>
      <c r="BK147" s="50" t="s">
        <v>3483</v>
      </c>
      <c r="BM147" s="50">
        <f t="shared" si="5"/>
        <v>0</v>
      </c>
    </row>
    <row r="148" spans="1:65" s="50" customFormat="1" ht="24" customHeight="1" x14ac:dyDescent="0.5">
      <c r="A148" s="182">
        <f t="shared" si="4"/>
        <v>2655495</v>
      </c>
      <c r="B148" s="298">
        <v>123</v>
      </c>
      <c r="C148" s="266">
        <v>129</v>
      </c>
      <c r="D148" s="299">
        <v>12944</v>
      </c>
      <c r="E148" s="252" t="s">
        <v>111</v>
      </c>
      <c r="F148" s="253" t="s">
        <v>534</v>
      </c>
      <c r="G148" s="252" t="s">
        <v>87</v>
      </c>
      <c r="H148" s="274" t="s">
        <v>458</v>
      </c>
      <c r="I148" s="439" t="s">
        <v>2572</v>
      </c>
      <c r="J148" s="65" t="s">
        <v>535</v>
      </c>
      <c r="K148" s="65"/>
      <c r="L148" s="65" t="s">
        <v>458</v>
      </c>
      <c r="M148" s="292" t="s">
        <v>2382</v>
      </c>
      <c r="N148" s="99"/>
      <c r="O148" s="65"/>
      <c r="P148" s="90"/>
      <c r="Q148" s="254">
        <v>30</v>
      </c>
      <c r="R148" s="255">
        <v>100</v>
      </c>
      <c r="S148" s="65">
        <v>0</v>
      </c>
      <c r="T148" s="65">
        <v>0</v>
      </c>
      <c r="U148" s="90">
        <v>0</v>
      </c>
      <c r="V148" s="260">
        <v>20</v>
      </c>
      <c r="W148" s="99">
        <v>0</v>
      </c>
      <c r="X148" s="84">
        <v>0</v>
      </c>
      <c r="Y148" s="99">
        <v>2</v>
      </c>
      <c r="Z148" s="65">
        <v>2</v>
      </c>
      <c r="AA148" s="327">
        <v>1145360</v>
      </c>
      <c r="AB148" s="327">
        <v>46667</v>
      </c>
      <c r="AC148" s="328">
        <f>AA148+AB148</f>
        <v>1192027</v>
      </c>
      <c r="AD148" s="75">
        <v>4500000</v>
      </c>
      <c r="AE148" s="75">
        <v>6000000</v>
      </c>
      <c r="AF148" s="338">
        <f>(AC148*30)/220*1.4</f>
        <v>227568.79090909089</v>
      </c>
      <c r="AG148" s="113">
        <f>AA148*Q148</f>
        <v>34360800</v>
      </c>
      <c r="AH148" s="75">
        <f>AB148*Q148</f>
        <v>1400010</v>
      </c>
      <c r="AI148" s="75">
        <f>AF148*R148</f>
        <v>22756879.09090909</v>
      </c>
      <c r="AJ148" s="75">
        <f>IF(Q148=31,A148*Z148,(Q148/30)*A148*Z148)</f>
        <v>5310990</v>
      </c>
      <c r="AK148" s="75">
        <f>IF(Q148=31,AD148,(Q148/30)*AD148)</f>
        <v>4500000</v>
      </c>
      <c r="AL148" s="75">
        <f>IF(Q148=31,AE148,(Q148/30)*AE148)</f>
        <v>6000000</v>
      </c>
      <c r="AM148" s="75">
        <f>(AC148*30/220)*35%*S148</f>
        <v>0</v>
      </c>
      <c r="AN148" s="75">
        <f>AC148*30/220*1.4*T148</f>
        <v>0</v>
      </c>
      <c r="AO148" s="75">
        <f>AC148*U148</f>
        <v>0</v>
      </c>
      <c r="AP148" s="75">
        <f>200000*V148</f>
        <v>4000000</v>
      </c>
      <c r="AQ148" s="75">
        <v>0</v>
      </c>
      <c r="AR148" s="75">
        <v>0</v>
      </c>
      <c r="AS148" s="75">
        <v>0</v>
      </c>
      <c r="AT148" s="80">
        <v>0</v>
      </c>
      <c r="AU148" s="82">
        <f>SUM(AG148:AT148)</f>
        <v>78328679.090909094</v>
      </c>
      <c r="AV148" s="113">
        <f>AU148-(AX148+AP148+AO148+AL148+AK148+AJ148+AT148)</f>
        <v>53406450.854545459</v>
      </c>
      <c r="AW148" s="75">
        <f>AG148+AH148+AK148+AL148+AI148+AN148+AM148+AP148</f>
        <v>73017689.090909094</v>
      </c>
      <c r="AX148" s="75">
        <f>AW148*7%</f>
        <v>5111238.2363636373</v>
      </c>
      <c r="AY148" s="76">
        <f>IF(AV148&lt;=40000000,0,IF(AND(AV148&gt;40000000,AV148&lt;=80000000),(AV148-40000000)*10%,IF(AND(AV148&gt;80000000,AV148&lt;=120000000),4000000+(AV148-80000000)*15%,IF(AND(AV148&gt;120000000,AV148&lt;=180000000),10000000+(AV148-120000000)*20%,IF(AND(AV148&gt;180000000,AV148&lt;=240000000),22000000+(AV148-180000000)*25%,IF(AND(AV148&gt;240000000,AV148&lt;=320000000),37000000+(AV148-240000000)*30%,61000000+(AV148-320000000)*35%))))))</f>
        <v>1340645.0854545459</v>
      </c>
      <c r="AZ148" s="75">
        <v>0</v>
      </c>
      <c r="BA148" s="75">
        <v>0</v>
      </c>
      <c r="BB148" s="75">
        <v>0</v>
      </c>
      <c r="BC148" s="80">
        <v>0</v>
      </c>
      <c r="BD148" s="80">
        <v>0</v>
      </c>
      <c r="BE148" s="80">
        <v>0</v>
      </c>
      <c r="BF148" s="78">
        <v>20000000</v>
      </c>
      <c r="BG148" s="348">
        <f>SUM(AX148:BF148)</f>
        <v>26451883.321818184</v>
      </c>
      <c r="BH148" s="188">
        <f>INT(AU148-BG148)</f>
        <v>51876795</v>
      </c>
      <c r="BJ148" s="50">
        <v>12944</v>
      </c>
      <c r="BK148" s="50" t="s">
        <v>3484</v>
      </c>
      <c r="BM148" s="50">
        <f t="shared" si="5"/>
        <v>0</v>
      </c>
    </row>
    <row r="149" spans="1:65" s="50" customFormat="1" ht="24" customHeight="1" x14ac:dyDescent="0.2">
      <c r="A149" s="182">
        <f t="shared" si="4"/>
        <v>2655495</v>
      </c>
      <c r="B149" s="298">
        <v>638</v>
      </c>
      <c r="C149" s="266">
        <v>435</v>
      </c>
      <c r="D149" s="299">
        <v>12945</v>
      </c>
      <c r="E149" s="242" t="s">
        <v>135</v>
      </c>
      <c r="F149" s="243" t="s">
        <v>536</v>
      </c>
      <c r="G149" s="287" t="s">
        <v>137</v>
      </c>
      <c r="H149" s="274" t="s">
        <v>458</v>
      </c>
      <c r="I149" s="294" t="s">
        <v>3034</v>
      </c>
      <c r="J149" s="65" t="s">
        <v>537</v>
      </c>
      <c r="K149" s="65" t="s">
        <v>538</v>
      </c>
      <c r="L149" s="65" t="s">
        <v>458</v>
      </c>
      <c r="M149" s="292" t="s">
        <v>137</v>
      </c>
      <c r="N149" s="99"/>
      <c r="O149" s="246" t="s">
        <v>2410</v>
      </c>
      <c r="P149" s="90"/>
      <c r="Q149" s="244">
        <v>30</v>
      </c>
      <c r="R149" s="246">
        <v>90</v>
      </c>
      <c r="S149" s="246">
        <v>0</v>
      </c>
      <c r="T149" s="246">
        <v>0</v>
      </c>
      <c r="U149" s="90">
        <v>0</v>
      </c>
      <c r="V149" s="262">
        <v>30</v>
      </c>
      <c r="W149" s="99">
        <v>0</v>
      </c>
      <c r="X149" s="84">
        <v>0</v>
      </c>
      <c r="Y149" s="99">
        <v>0</v>
      </c>
      <c r="Z149" s="65">
        <v>0</v>
      </c>
      <c r="AA149" s="319">
        <v>885165</v>
      </c>
      <c r="AB149" s="319">
        <v>46667</v>
      </c>
      <c r="AC149" s="320">
        <f>AA149+AB149</f>
        <v>931832</v>
      </c>
      <c r="AD149" s="75">
        <v>4500000</v>
      </c>
      <c r="AE149" s="75">
        <v>6000000</v>
      </c>
      <c r="AF149" s="338">
        <f>(AC149*30)/220*1.4</f>
        <v>177895.19999999998</v>
      </c>
      <c r="AG149" s="113">
        <f>AA149*Q149</f>
        <v>26554950</v>
      </c>
      <c r="AH149" s="75">
        <f>AB149*Q149</f>
        <v>1400010</v>
      </c>
      <c r="AI149" s="75">
        <f>AF149*R149</f>
        <v>16010567.999999998</v>
      </c>
      <c r="AJ149" s="75">
        <f>IF(Q149=31,A149*Z149,(Q149/30)*A149*Z149)</f>
        <v>0</v>
      </c>
      <c r="AK149" s="75">
        <f>IF(Q149=31,AD149,(Q149/30)*AD149)</f>
        <v>4500000</v>
      </c>
      <c r="AL149" s="75">
        <f>IF(Q149=31,AE149,(Q149/30)*AE149)</f>
        <v>6000000</v>
      </c>
      <c r="AM149" s="75">
        <f>(AC149*30/220)*35%*S149</f>
        <v>0</v>
      </c>
      <c r="AN149" s="75">
        <f>AC149*30/220*1.4*T149</f>
        <v>0</v>
      </c>
      <c r="AO149" s="75">
        <f>AC149*U149</f>
        <v>0</v>
      </c>
      <c r="AP149" s="75">
        <f>200000*V149</f>
        <v>6000000</v>
      </c>
      <c r="AQ149" s="75">
        <v>0</v>
      </c>
      <c r="AR149" s="75">
        <v>0</v>
      </c>
      <c r="AS149" s="75">
        <v>0</v>
      </c>
      <c r="AT149" s="80">
        <v>0</v>
      </c>
      <c r="AU149" s="82">
        <f>SUM(AG149:AT149)</f>
        <v>60465528</v>
      </c>
      <c r="AV149" s="113">
        <f>AU149-(AX149+AP149+AO149+AL149+AK149+AJ149+AT149)</f>
        <v>39732941.039999999</v>
      </c>
      <c r="AW149" s="75">
        <f>AG149+AH149+AK149+AL149+AI149+AN149+AM149+AP149</f>
        <v>60465528</v>
      </c>
      <c r="AX149" s="75">
        <f>AW149*7%</f>
        <v>4232586.96</v>
      </c>
      <c r="AY149" s="76">
        <f>IF(AV149&lt;=40000000,0,IF(AND(AV149&gt;40000000,AV149&lt;=80000000),(AV149-40000000)*10%,IF(AND(AV149&gt;80000000,AV149&lt;=120000000),4000000+(AV149-80000000)*15%,IF(AND(AV149&gt;120000000,AV149&lt;=180000000),10000000+(AV149-120000000)*20%,IF(AND(AV149&gt;180000000,AV149&lt;=240000000),22000000+(AV149-180000000)*25%,IF(AND(AV149&gt;240000000,AV149&lt;=320000000),37000000+(AV149-240000000)*30%,61000000+(AV149-320000000)*35%))))))</f>
        <v>0</v>
      </c>
      <c r="AZ149" s="75">
        <v>0</v>
      </c>
      <c r="BA149" s="75">
        <v>0</v>
      </c>
      <c r="BB149" s="75">
        <v>0</v>
      </c>
      <c r="BC149" s="80">
        <v>0</v>
      </c>
      <c r="BD149" s="80">
        <v>0</v>
      </c>
      <c r="BE149" s="80">
        <v>0</v>
      </c>
      <c r="BF149" s="78">
        <v>0</v>
      </c>
      <c r="BG149" s="348">
        <f>SUM(AX149:BF149)</f>
        <v>4232586.96</v>
      </c>
      <c r="BH149" s="188">
        <f>INT(AU149-BG149)</f>
        <v>56232941</v>
      </c>
      <c r="BJ149" s="50">
        <v>12945</v>
      </c>
      <c r="BK149" s="50" t="s">
        <v>3485</v>
      </c>
      <c r="BM149" s="50">
        <f t="shared" si="5"/>
        <v>0</v>
      </c>
    </row>
    <row r="150" spans="1:65" s="50" customFormat="1" ht="24" customHeight="1" x14ac:dyDescent="0.2">
      <c r="A150" s="182">
        <f t="shared" si="4"/>
        <v>2655495</v>
      </c>
      <c r="B150" s="298">
        <v>649</v>
      </c>
      <c r="C150" s="266">
        <v>446</v>
      </c>
      <c r="D150" s="299">
        <v>12946</v>
      </c>
      <c r="E150" s="242" t="s">
        <v>135</v>
      </c>
      <c r="F150" s="243" t="s">
        <v>539</v>
      </c>
      <c r="G150" s="287" t="s">
        <v>137</v>
      </c>
      <c r="H150" s="274" t="s">
        <v>458</v>
      </c>
      <c r="I150" s="294" t="s">
        <v>3044</v>
      </c>
      <c r="J150" s="65" t="s">
        <v>540</v>
      </c>
      <c r="K150" s="65" t="s">
        <v>541</v>
      </c>
      <c r="L150" s="65" t="s">
        <v>458</v>
      </c>
      <c r="M150" s="292" t="s">
        <v>137</v>
      </c>
      <c r="N150" s="244" t="s">
        <v>2410</v>
      </c>
      <c r="O150" s="65"/>
      <c r="P150" s="90"/>
      <c r="Q150" s="244">
        <v>30</v>
      </c>
      <c r="R150" s="246">
        <v>120</v>
      </c>
      <c r="S150" s="246">
        <v>110</v>
      </c>
      <c r="T150" s="246">
        <v>29.33</v>
      </c>
      <c r="U150" s="90">
        <v>0</v>
      </c>
      <c r="V150" s="262">
        <v>15</v>
      </c>
      <c r="W150" s="99">
        <v>0</v>
      </c>
      <c r="X150" s="84">
        <v>0</v>
      </c>
      <c r="Y150" s="99">
        <v>1</v>
      </c>
      <c r="Z150" s="65">
        <v>1</v>
      </c>
      <c r="AA150" s="319">
        <v>885165</v>
      </c>
      <c r="AB150" s="319">
        <v>46667</v>
      </c>
      <c r="AC150" s="320">
        <f>AA150+AB150</f>
        <v>931832</v>
      </c>
      <c r="AD150" s="75">
        <v>4500000</v>
      </c>
      <c r="AE150" s="75">
        <v>6000000</v>
      </c>
      <c r="AF150" s="338">
        <f>(AC150*30)/220*1.4</f>
        <v>177895.19999999998</v>
      </c>
      <c r="AG150" s="113">
        <f>AA150*Q150</f>
        <v>26554950</v>
      </c>
      <c r="AH150" s="75">
        <f>AB150*Q150</f>
        <v>1400010</v>
      </c>
      <c r="AI150" s="75">
        <f>AF150*R150</f>
        <v>21347423.999999996</v>
      </c>
      <c r="AJ150" s="75">
        <f>IF(Q150=31,A150*Z150,(Q150/30)*A150*Z150)</f>
        <v>2655495</v>
      </c>
      <c r="AK150" s="75">
        <f>IF(Q150=31,AD150,(Q150/30)*AD150)</f>
        <v>4500000</v>
      </c>
      <c r="AL150" s="75">
        <f>IF(Q150=31,AE150,(Q150/30)*AE150)</f>
        <v>6000000</v>
      </c>
      <c r="AM150" s="75">
        <f>(AC150*30/220)*35%*S150</f>
        <v>4892117.9999999991</v>
      </c>
      <c r="AN150" s="75">
        <f>AC150*30/220*1.4*T150</f>
        <v>5217666.2159999991</v>
      </c>
      <c r="AO150" s="75">
        <f>AC150*U150</f>
        <v>0</v>
      </c>
      <c r="AP150" s="75">
        <f>200000*V150</f>
        <v>3000000</v>
      </c>
      <c r="AQ150" s="75">
        <v>0</v>
      </c>
      <c r="AR150" s="75">
        <v>0</v>
      </c>
      <c r="AS150" s="75">
        <v>0</v>
      </c>
      <c r="AT150" s="80">
        <v>0</v>
      </c>
      <c r="AU150" s="82">
        <f>SUM(AG150:AT150)</f>
        <v>75567663.216000006</v>
      </c>
      <c r="AV150" s="113">
        <f>AU150-(AX150+AP150+AO150+AL150+AK150+AJ150+AT150)</f>
        <v>54308316.440880008</v>
      </c>
      <c r="AW150" s="75">
        <f>AG150+AH150+AK150+AL150+AI150+AN150+AM150+AP150</f>
        <v>72912168.215999991</v>
      </c>
      <c r="AX150" s="75">
        <f>AW150*7%</f>
        <v>5103851.7751199994</v>
      </c>
      <c r="AY150" s="76">
        <f>IF(AV150&lt;=40000000,0,IF(AND(AV150&gt;40000000,AV150&lt;=80000000),(AV150-40000000)*10%,IF(AND(AV150&gt;80000000,AV150&lt;=120000000),4000000+(AV150-80000000)*15%,IF(AND(AV150&gt;120000000,AV150&lt;=180000000),10000000+(AV150-120000000)*20%,IF(AND(AV150&gt;180000000,AV150&lt;=240000000),22000000+(AV150-180000000)*25%,IF(AND(AV150&gt;240000000,AV150&lt;=320000000),37000000+(AV150-240000000)*30%,61000000+(AV150-320000000)*35%))))))</f>
        <v>1430831.644088001</v>
      </c>
      <c r="AZ150" s="75">
        <v>0</v>
      </c>
      <c r="BA150" s="75">
        <v>0</v>
      </c>
      <c r="BB150" s="75">
        <v>0</v>
      </c>
      <c r="BC150" s="80">
        <v>0</v>
      </c>
      <c r="BD150" s="80">
        <v>0</v>
      </c>
      <c r="BE150" s="80">
        <v>0</v>
      </c>
      <c r="BF150" s="78">
        <v>0</v>
      </c>
      <c r="BG150" s="348">
        <f>SUM(AX150:BF150)</f>
        <v>6534683.4192080004</v>
      </c>
      <c r="BH150" s="188">
        <f>INT(AU150-BG150)</f>
        <v>69032979</v>
      </c>
      <c r="BJ150" s="50">
        <v>12946</v>
      </c>
      <c r="BK150" s="50" t="s">
        <v>3486</v>
      </c>
      <c r="BM150" s="50">
        <f t="shared" si="5"/>
        <v>0</v>
      </c>
    </row>
    <row r="151" spans="1:65" s="50" customFormat="1" ht="24" customHeight="1" x14ac:dyDescent="0.2">
      <c r="A151" s="182">
        <f t="shared" si="4"/>
        <v>2655495</v>
      </c>
      <c r="B151" s="298">
        <v>640</v>
      </c>
      <c r="C151" s="266">
        <v>437</v>
      </c>
      <c r="D151" s="299">
        <v>12947</v>
      </c>
      <c r="E151" s="242" t="s">
        <v>542</v>
      </c>
      <c r="F151" s="243" t="s">
        <v>543</v>
      </c>
      <c r="G151" s="287" t="s">
        <v>137</v>
      </c>
      <c r="H151" s="274" t="s">
        <v>458</v>
      </c>
      <c r="I151" s="294" t="s">
        <v>3036</v>
      </c>
      <c r="J151" s="65" t="s">
        <v>544</v>
      </c>
      <c r="K151" s="65" t="s">
        <v>545</v>
      </c>
      <c r="L151" s="65" t="s">
        <v>458</v>
      </c>
      <c r="M151" s="292" t="s">
        <v>137</v>
      </c>
      <c r="N151" s="244" t="s">
        <v>2410</v>
      </c>
      <c r="O151" s="65"/>
      <c r="P151" s="90"/>
      <c r="Q151" s="244">
        <v>30</v>
      </c>
      <c r="R151" s="246">
        <v>120</v>
      </c>
      <c r="S151" s="246">
        <v>110</v>
      </c>
      <c r="T151" s="246">
        <v>29.33</v>
      </c>
      <c r="U151" s="90">
        <v>0</v>
      </c>
      <c r="V151" s="262">
        <v>14</v>
      </c>
      <c r="W151" s="99">
        <v>0</v>
      </c>
      <c r="X151" s="84">
        <v>0</v>
      </c>
      <c r="Y151" s="99">
        <v>1</v>
      </c>
      <c r="Z151" s="65">
        <v>1</v>
      </c>
      <c r="AA151" s="319">
        <v>885165</v>
      </c>
      <c r="AB151" s="319">
        <v>46667</v>
      </c>
      <c r="AC151" s="320">
        <f>AA151+AB151</f>
        <v>931832</v>
      </c>
      <c r="AD151" s="75">
        <v>4500000</v>
      </c>
      <c r="AE151" s="75">
        <v>6000000</v>
      </c>
      <c r="AF151" s="338">
        <f>(AC151*30)/220*1.4</f>
        <v>177895.19999999998</v>
      </c>
      <c r="AG151" s="113">
        <f>AA151*Q151</f>
        <v>26554950</v>
      </c>
      <c r="AH151" s="75">
        <f>AB151*Q151</f>
        <v>1400010</v>
      </c>
      <c r="AI151" s="75">
        <f>AF151*R151</f>
        <v>21347423.999999996</v>
      </c>
      <c r="AJ151" s="75">
        <f>IF(Q151=31,A151*Z151,(Q151/30)*A151*Z151)</f>
        <v>2655495</v>
      </c>
      <c r="AK151" s="75">
        <f>IF(Q151=31,AD151,(Q151/30)*AD151)</f>
        <v>4500000</v>
      </c>
      <c r="AL151" s="75">
        <f>IF(Q151=31,AE151,(Q151/30)*AE151)</f>
        <v>6000000</v>
      </c>
      <c r="AM151" s="75">
        <f>(AC151*30/220)*35%*S151</f>
        <v>4892117.9999999991</v>
      </c>
      <c r="AN151" s="75">
        <f>AC151*30/220*1.4*T151</f>
        <v>5217666.2159999991</v>
      </c>
      <c r="AO151" s="75">
        <f>AC151*U151</f>
        <v>0</v>
      </c>
      <c r="AP151" s="75">
        <f>200000*V151</f>
        <v>2800000</v>
      </c>
      <c r="AQ151" s="75">
        <v>0</v>
      </c>
      <c r="AR151" s="75">
        <v>0</v>
      </c>
      <c r="AS151" s="75">
        <v>0</v>
      </c>
      <c r="AT151" s="80">
        <v>0</v>
      </c>
      <c r="AU151" s="82">
        <f>SUM(AG151:AT151)</f>
        <v>75367663.216000006</v>
      </c>
      <c r="AV151" s="113">
        <f>AU151-(AX151+AP151+AO151+AL151+AK151+AJ151+AT151)</f>
        <v>54322316.440880008</v>
      </c>
      <c r="AW151" s="75">
        <f>AG151+AH151+AK151+AL151+AI151+AN151+AM151+AP151</f>
        <v>72712168.215999991</v>
      </c>
      <c r="AX151" s="75">
        <f>AW151*7%</f>
        <v>5089851.7751199994</v>
      </c>
      <c r="AY151" s="76">
        <f>IF(AV151&lt;=40000000,0,IF(AND(AV151&gt;40000000,AV151&lt;=80000000),(AV151-40000000)*10%,IF(AND(AV151&gt;80000000,AV151&lt;=120000000),4000000+(AV151-80000000)*15%,IF(AND(AV151&gt;120000000,AV151&lt;=180000000),10000000+(AV151-120000000)*20%,IF(AND(AV151&gt;180000000,AV151&lt;=240000000),22000000+(AV151-180000000)*25%,IF(AND(AV151&gt;240000000,AV151&lt;=320000000),37000000+(AV151-240000000)*30%,61000000+(AV151-320000000)*35%))))))</f>
        <v>1432231.644088001</v>
      </c>
      <c r="AZ151" s="75">
        <v>0</v>
      </c>
      <c r="BA151" s="75">
        <v>0</v>
      </c>
      <c r="BB151" s="75">
        <v>0</v>
      </c>
      <c r="BC151" s="80">
        <v>0</v>
      </c>
      <c r="BD151" s="80">
        <v>0</v>
      </c>
      <c r="BE151" s="80">
        <v>0</v>
      </c>
      <c r="BF151" s="78">
        <v>0</v>
      </c>
      <c r="BG151" s="348">
        <f>SUM(AX151:BF151)</f>
        <v>6522083.4192080004</v>
      </c>
      <c r="BH151" s="188">
        <f>INT(AU151-BG151)</f>
        <v>68845579</v>
      </c>
      <c r="BJ151" s="50">
        <v>12947</v>
      </c>
      <c r="BK151" s="50" t="s">
        <v>3487</v>
      </c>
      <c r="BM151" s="50">
        <f t="shared" si="5"/>
        <v>0</v>
      </c>
    </row>
    <row r="152" spans="1:65" s="50" customFormat="1" ht="24" customHeight="1" x14ac:dyDescent="0.2">
      <c r="A152" s="182">
        <f t="shared" si="4"/>
        <v>2655495</v>
      </c>
      <c r="B152" s="298">
        <v>636</v>
      </c>
      <c r="C152" s="266">
        <v>433</v>
      </c>
      <c r="D152" s="299">
        <v>12948</v>
      </c>
      <c r="E152" s="242" t="s">
        <v>291</v>
      </c>
      <c r="F152" s="243" t="s">
        <v>546</v>
      </c>
      <c r="G152" s="287" t="s">
        <v>137</v>
      </c>
      <c r="H152" s="274" t="s">
        <v>458</v>
      </c>
      <c r="I152" s="294" t="s">
        <v>3032</v>
      </c>
      <c r="J152" s="65" t="s">
        <v>547</v>
      </c>
      <c r="K152" s="65" t="s">
        <v>548</v>
      </c>
      <c r="L152" s="65" t="s">
        <v>458</v>
      </c>
      <c r="M152" s="292" t="s">
        <v>137</v>
      </c>
      <c r="N152" s="99"/>
      <c r="O152" s="246" t="s">
        <v>2410</v>
      </c>
      <c r="P152" s="90"/>
      <c r="Q152" s="244">
        <v>30</v>
      </c>
      <c r="R152" s="246">
        <v>90</v>
      </c>
      <c r="S152" s="246">
        <v>0</v>
      </c>
      <c r="T152" s="246">
        <v>0</v>
      </c>
      <c r="U152" s="90">
        <v>0</v>
      </c>
      <c r="V152" s="262">
        <v>24</v>
      </c>
      <c r="W152" s="99">
        <v>0</v>
      </c>
      <c r="X152" s="84">
        <v>0</v>
      </c>
      <c r="Y152" s="99">
        <v>1</v>
      </c>
      <c r="Z152" s="65">
        <v>0</v>
      </c>
      <c r="AA152" s="319">
        <v>885165</v>
      </c>
      <c r="AB152" s="319">
        <v>46667</v>
      </c>
      <c r="AC152" s="320">
        <f>AA152+AB152</f>
        <v>931832</v>
      </c>
      <c r="AD152" s="75">
        <v>4500000</v>
      </c>
      <c r="AE152" s="75">
        <v>6000000</v>
      </c>
      <c r="AF152" s="338">
        <f>(AC152*30)/220*1.4</f>
        <v>177895.19999999998</v>
      </c>
      <c r="AG152" s="113">
        <f>AA152*Q152</f>
        <v>26554950</v>
      </c>
      <c r="AH152" s="75">
        <f>AB152*Q152</f>
        <v>1400010</v>
      </c>
      <c r="AI152" s="75">
        <f>AF152*R152</f>
        <v>16010567.999999998</v>
      </c>
      <c r="AJ152" s="75">
        <f>IF(Q152=31,A152*Z152,(Q152/30)*A152*Z152)</f>
        <v>0</v>
      </c>
      <c r="AK152" s="75">
        <f>IF(Q152=31,AD152,(Q152/30)*AD152)</f>
        <v>4500000</v>
      </c>
      <c r="AL152" s="75">
        <f>IF(Q152=31,AE152,(Q152/30)*AE152)</f>
        <v>6000000</v>
      </c>
      <c r="AM152" s="75">
        <f>(AC152*30/220)*35%*S152</f>
        <v>0</v>
      </c>
      <c r="AN152" s="75">
        <f>AC152*30/220*1.4*T152</f>
        <v>0</v>
      </c>
      <c r="AO152" s="75">
        <f>AC152*U152</f>
        <v>0</v>
      </c>
      <c r="AP152" s="75">
        <f>200000*V152</f>
        <v>4800000</v>
      </c>
      <c r="AQ152" s="75">
        <v>0</v>
      </c>
      <c r="AR152" s="75">
        <v>0</v>
      </c>
      <c r="AS152" s="75">
        <v>0</v>
      </c>
      <c r="AT152" s="80">
        <v>0</v>
      </c>
      <c r="AU152" s="82">
        <f>SUM(AG152:AT152)</f>
        <v>59265528</v>
      </c>
      <c r="AV152" s="113">
        <f>AU152-(AX152+AP152+AO152+AL152+AK152+AJ152+AT152)</f>
        <v>39816941.039999999</v>
      </c>
      <c r="AW152" s="75">
        <f>AG152+AH152+AK152+AL152+AI152+AN152+AM152+AP152</f>
        <v>59265528</v>
      </c>
      <c r="AX152" s="75">
        <f>AW152*7%</f>
        <v>4148586.9600000004</v>
      </c>
      <c r="AY152" s="76">
        <f>IF(AV152&lt;=40000000,0,IF(AND(AV152&gt;40000000,AV152&lt;=80000000),(AV152-40000000)*10%,IF(AND(AV152&gt;80000000,AV152&lt;=120000000),4000000+(AV152-80000000)*15%,IF(AND(AV152&gt;120000000,AV152&lt;=180000000),10000000+(AV152-120000000)*20%,IF(AND(AV152&gt;180000000,AV152&lt;=240000000),22000000+(AV152-180000000)*25%,IF(AND(AV152&gt;240000000,AV152&lt;=320000000),37000000+(AV152-240000000)*30%,61000000+(AV152-320000000)*35%))))))</f>
        <v>0</v>
      </c>
      <c r="AZ152" s="75">
        <v>0</v>
      </c>
      <c r="BA152" s="75">
        <v>0</v>
      </c>
      <c r="BB152" s="75">
        <v>0</v>
      </c>
      <c r="BC152" s="80">
        <v>0</v>
      </c>
      <c r="BD152" s="80">
        <v>0</v>
      </c>
      <c r="BE152" s="80">
        <v>0</v>
      </c>
      <c r="BF152" s="78">
        <v>0</v>
      </c>
      <c r="BG152" s="348">
        <f>SUM(AX152:BF152)</f>
        <v>4148586.9600000004</v>
      </c>
      <c r="BH152" s="188">
        <f>INT(AU152-BG152)</f>
        <v>55116941</v>
      </c>
      <c r="BJ152" s="50">
        <v>12948</v>
      </c>
      <c r="BK152" s="50" t="s">
        <v>3488</v>
      </c>
      <c r="BM152" s="50">
        <f t="shared" si="5"/>
        <v>0</v>
      </c>
    </row>
    <row r="153" spans="1:65" s="50" customFormat="1" ht="24" customHeight="1" x14ac:dyDescent="0.2">
      <c r="A153" s="182">
        <f t="shared" si="4"/>
        <v>2655495</v>
      </c>
      <c r="B153" s="298">
        <v>117</v>
      </c>
      <c r="C153" s="266">
        <v>123</v>
      </c>
      <c r="D153" s="299">
        <v>12949</v>
      </c>
      <c r="E153" s="252" t="s">
        <v>374</v>
      </c>
      <c r="F153" s="253" t="s">
        <v>549</v>
      </c>
      <c r="G153" s="252" t="s">
        <v>87</v>
      </c>
      <c r="H153" s="274" t="s">
        <v>458</v>
      </c>
      <c r="I153" s="294" t="s">
        <v>2567</v>
      </c>
      <c r="J153" s="65" t="s">
        <v>550</v>
      </c>
      <c r="K153" s="65" t="s">
        <v>551</v>
      </c>
      <c r="L153" s="65" t="s">
        <v>458</v>
      </c>
      <c r="M153" s="292" t="s">
        <v>2380</v>
      </c>
      <c r="N153" s="99"/>
      <c r="O153" s="65"/>
      <c r="P153" s="90"/>
      <c r="Q153" s="254">
        <v>30</v>
      </c>
      <c r="R153" s="255">
        <v>100</v>
      </c>
      <c r="S153" s="65">
        <v>0</v>
      </c>
      <c r="T153" s="65">
        <v>0</v>
      </c>
      <c r="U153" s="90">
        <v>0</v>
      </c>
      <c r="V153" s="260">
        <v>17</v>
      </c>
      <c r="W153" s="99">
        <v>0</v>
      </c>
      <c r="X153" s="84">
        <v>0</v>
      </c>
      <c r="Y153" s="99">
        <v>0</v>
      </c>
      <c r="Z153" s="65">
        <v>0</v>
      </c>
      <c r="AA153" s="327">
        <v>1477052</v>
      </c>
      <c r="AB153" s="327">
        <v>0</v>
      </c>
      <c r="AC153" s="328">
        <f>AA153+AB153</f>
        <v>1477052</v>
      </c>
      <c r="AD153" s="75">
        <v>4500000</v>
      </c>
      <c r="AE153" s="75">
        <v>6000000</v>
      </c>
      <c r="AF153" s="338">
        <f>(AC153*30)/220*1.4</f>
        <v>281982.65454545454</v>
      </c>
      <c r="AG153" s="113">
        <f>AA153*Q153</f>
        <v>44311560</v>
      </c>
      <c r="AH153" s="75">
        <f>AB153*Q153</f>
        <v>0</v>
      </c>
      <c r="AI153" s="75">
        <f>AF153*R153</f>
        <v>28198265.454545453</v>
      </c>
      <c r="AJ153" s="75">
        <f>IF(Q153=31,A153*Z153,(Q153/30)*A153*Z153)</f>
        <v>0</v>
      </c>
      <c r="AK153" s="75">
        <f>IF(Q153=31,AD153,(Q153/30)*AD153)</f>
        <v>4500000</v>
      </c>
      <c r="AL153" s="75">
        <f>IF(Q153=31,AE153,(Q153/30)*AE153)</f>
        <v>6000000</v>
      </c>
      <c r="AM153" s="75">
        <f>(AC153*30/220)*35%*S153</f>
        <v>0</v>
      </c>
      <c r="AN153" s="75">
        <f>AC153*30/220*1.4*T153</f>
        <v>0</v>
      </c>
      <c r="AO153" s="75">
        <f>AC153*U153</f>
        <v>0</v>
      </c>
      <c r="AP153" s="75">
        <f>200000*V153</f>
        <v>3400000</v>
      </c>
      <c r="AQ153" s="75">
        <v>0</v>
      </c>
      <c r="AR153" s="75">
        <v>0</v>
      </c>
      <c r="AS153" s="75">
        <v>0</v>
      </c>
      <c r="AT153" s="80">
        <v>0</v>
      </c>
      <c r="AU153" s="82">
        <f>SUM(AG153:AT153)</f>
        <v>86409825.454545453</v>
      </c>
      <c r="AV153" s="113">
        <f>AU153-(AX153+AP153+AO153+AL153+AK153+AJ153+AT153)</f>
        <v>66461137.672727272</v>
      </c>
      <c r="AW153" s="75">
        <f>AG153+AH153+AK153+AL153+AI153+AN153+AM153+AP153</f>
        <v>86409825.454545453</v>
      </c>
      <c r="AX153" s="75">
        <f>AW153*7%</f>
        <v>6048687.7818181822</v>
      </c>
      <c r="AY153" s="76">
        <f>IF(AV153&lt;=40000000,0,IF(AND(AV153&gt;40000000,AV153&lt;=80000000),(AV153-40000000)*10%,IF(AND(AV153&gt;80000000,AV153&lt;=120000000),4000000+(AV153-80000000)*15%,IF(AND(AV153&gt;120000000,AV153&lt;=180000000),10000000+(AV153-120000000)*20%,IF(AND(AV153&gt;180000000,AV153&lt;=240000000),22000000+(AV153-180000000)*25%,IF(AND(AV153&gt;240000000,AV153&lt;=320000000),37000000+(AV153-240000000)*30%,61000000+(AV153-320000000)*35%))))))</f>
        <v>2646113.7672727276</v>
      </c>
      <c r="AZ153" s="75">
        <v>0</v>
      </c>
      <c r="BA153" s="75">
        <v>0</v>
      </c>
      <c r="BB153" s="75">
        <v>0</v>
      </c>
      <c r="BC153" s="80">
        <v>0</v>
      </c>
      <c r="BD153" s="80">
        <v>0</v>
      </c>
      <c r="BE153" s="80">
        <v>0</v>
      </c>
      <c r="BF153" s="78">
        <v>0</v>
      </c>
      <c r="BG153" s="348">
        <f>SUM(AX153:BF153)</f>
        <v>8694801.5490909107</v>
      </c>
      <c r="BH153" s="188">
        <f>INT(AU153-BG153)</f>
        <v>77715023</v>
      </c>
      <c r="BJ153" s="50">
        <v>12949</v>
      </c>
      <c r="BK153" s="50" t="s">
        <v>3489</v>
      </c>
      <c r="BM153" s="50">
        <f t="shared" si="5"/>
        <v>0</v>
      </c>
    </row>
    <row r="154" spans="1:65" s="50" customFormat="1" ht="24" customHeight="1" x14ac:dyDescent="0.2">
      <c r="A154" s="182">
        <f t="shared" si="4"/>
        <v>2655495</v>
      </c>
      <c r="B154" s="298">
        <v>650</v>
      </c>
      <c r="C154" s="266">
        <v>447</v>
      </c>
      <c r="D154" s="299">
        <v>12950</v>
      </c>
      <c r="E154" s="242" t="s">
        <v>216</v>
      </c>
      <c r="F154" s="243" t="s">
        <v>552</v>
      </c>
      <c r="G154" s="287" t="s">
        <v>137</v>
      </c>
      <c r="H154" s="274" t="s">
        <v>458</v>
      </c>
      <c r="I154" s="294" t="s">
        <v>3045</v>
      </c>
      <c r="J154" s="65" t="s">
        <v>553</v>
      </c>
      <c r="K154" s="65" t="s">
        <v>554</v>
      </c>
      <c r="L154" s="65" t="s">
        <v>458</v>
      </c>
      <c r="M154" s="292" t="s">
        <v>137</v>
      </c>
      <c r="N154" s="244" t="s">
        <v>2410</v>
      </c>
      <c r="O154" s="65"/>
      <c r="P154" s="90"/>
      <c r="Q154" s="244">
        <v>30</v>
      </c>
      <c r="R154" s="246">
        <v>120</v>
      </c>
      <c r="S154" s="246">
        <v>110</v>
      </c>
      <c r="T154" s="246">
        <v>29.33</v>
      </c>
      <c r="U154" s="90">
        <v>0</v>
      </c>
      <c r="V154" s="262">
        <v>15</v>
      </c>
      <c r="W154" s="99">
        <v>0</v>
      </c>
      <c r="X154" s="84">
        <v>0</v>
      </c>
      <c r="Y154" s="99">
        <v>2</v>
      </c>
      <c r="Z154" s="65">
        <v>1</v>
      </c>
      <c r="AA154" s="319">
        <v>885165</v>
      </c>
      <c r="AB154" s="319">
        <v>46667</v>
      </c>
      <c r="AC154" s="320">
        <f>AA154+AB154</f>
        <v>931832</v>
      </c>
      <c r="AD154" s="75">
        <v>4500000</v>
      </c>
      <c r="AE154" s="75">
        <v>6000000</v>
      </c>
      <c r="AF154" s="338">
        <f>(AC154*30)/220*1.4</f>
        <v>177895.19999999998</v>
      </c>
      <c r="AG154" s="113">
        <f>AA154*Q154</f>
        <v>26554950</v>
      </c>
      <c r="AH154" s="75">
        <f>AB154*Q154</f>
        <v>1400010</v>
      </c>
      <c r="AI154" s="75">
        <f>AF154*R154</f>
        <v>21347423.999999996</v>
      </c>
      <c r="AJ154" s="75">
        <f>IF(Q154=31,A154*Z154,(Q154/30)*A154*Z154)</f>
        <v>2655495</v>
      </c>
      <c r="AK154" s="75">
        <f>IF(Q154=31,AD154,(Q154/30)*AD154)</f>
        <v>4500000</v>
      </c>
      <c r="AL154" s="75">
        <f>IF(Q154=31,AE154,(Q154/30)*AE154)</f>
        <v>6000000</v>
      </c>
      <c r="AM154" s="75">
        <f>(AC154*30/220)*35%*S154</f>
        <v>4892117.9999999991</v>
      </c>
      <c r="AN154" s="75">
        <f>AC154*30/220*1.4*T154</f>
        <v>5217666.2159999991</v>
      </c>
      <c r="AO154" s="75">
        <f>AC154*U154</f>
        <v>0</v>
      </c>
      <c r="AP154" s="75">
        <f>200000*V154</f>
        <v>3000000</v>
      </c>
      <c r="AQ154" s="75">
        <v>0</v>
      </c>
      <c r="AR154" s="75">
        <v>0</v>
      </c>
      <c r="AS154" s="75">
        <v>0</v>
      </c>
      <c r="AT154" s="80">
        <v>0</v>
      </c>
      <c r="AU154" s="82">
        <f>SUM(AG154:AT154)</f>
        <v>75567663.216000006</v>
      </c>
      <c r="AV154" s="113">
        <f>AU154-(AX154+AP154+AO154+AL154+AK154+AJ154+AT154)</f>
        <v>54308316.440880008</v>
      </c>
      <c r="AW154" s="75">
        <f>AG154+AH154+AK154+AL154+AI154+AN154+AM154+AP154</f>
        <v>72912168.215999991</v>
      </c>
      <c r="AX154" s="75">
        <f>AW154*7%</f>
        <v>5103851.7751199994</v>
      </c>
      <c r="AY154" s="76">
        <f>IF(AV154&lt;=40000000,0,IF(AND(AV154&gt;40000000,AV154&lt;=80000000),(AV154-40000000)*10%,IF(AND(AV154&gt;80000000,AV154&lt;=120000000),4000000+(AV154-80000000)*15%,IF(AND(AV154&gt;120000000,AV154&lt;=180000000),10000000+(AV154-120000000)*20%,IF(AND(AV154&gt;180000000,AV154&lt;=240000000),22000000+(AV154-180000000)*25%,IF(AND(AV154&gt;240000000,AV154&lt;=320000000),37000000+(AV154-240000000)*30%,61000000+(AV154-320000000)*35%))))))</f>
        <v>1430831.644088001</v>
      </c>
      <c r="AZ154" s="75">
        <v>0</v>
      </c>
      <c r="BA154" s="75">
        <v>0</v>
      </c>
      <c r="BB154" s="75">
        <v>0</v>
      </c>
      <c r="BC154" s="80">
        <v>0</v>
      </c>
      <c r="BD154" s="80">
        <v>0</v>
      </c>
      <c r="BE154" s="80">
        <v>0</v>
      </c>
      <c r="BF154" s="78">
        <v>0</v>
      </c>
      <c r="BG154" s="348">
        <f>SUM(AX154:BF154)</f>
        <v>6534683.4192080004</v>
      </c>
      <c r="BH154" s="188">
        <f>INT(AU154-BG154)</f>
        <v>69032979</v>
      </c>
      <c r="BJ154" s="50">
        <v>12950</v>
      </c>
      <c r="BK154" s="50" t="s">
        <v>3490</v>
      </c>
      <c r="BM154" s="50">
        <f t="shared" si="5"/>
        <v>0</v>
      </c>
    </row>
    <row r="155" spans="1:65" s="50" customFormat="1" ht="24" customHeight="1" x14ac:dyDescent="0.2">
      <c r="A155" s="182">
        <f t="shared" si="4"/>
        <v>2655495</v>
      </c>
      <c r="B155" s="298">
        <v>637</v>
      </c>
      <c r="C155" s="266">
        <v>434</v>
      </c>
      <c r="D155" s="299">
        <v>12951</v>
      </c>
      <c r="E155" s="242" t="s">
        <v>555</v>
      </c>
      <c r="F155" s="243" t="s">
        <v>556</v>
      </c>
      <c r="G155" s="287" t="s">
        <v>137</v>
      </c>
      <c r="H155" s="274" t="s">
        <v>458</v>
      </c>
      <c r="I155" s="294" t="s">
        <v>3033</v>
      </c>
      <c r="J155" s="65" t="s">
        <v>557</v>
      </c>
      <c r="K155" s="65" t="s">
        <v>558</v>
      </c>
      <c r="L155" s="65" t="s">
        <v>458</v>
      </c>
      <c r="M155" s="292" t="s">
        <v>137</v>
      </c>
      <c r="N155" s="244" t="s">
        <v>2410</v>
      </c>
      <c r="O155" s="65"/>
      <c r="P155" s="90"/>
      <c r="Q155" s="244">
        <v>30</v>
      </c>
      <c r="R155" s="246">
        <v>120</v>
      </c>
      <c r="S155" s="246">
        <v>110</v>
      </c>
      <c r="T155" s="246">
        <v>29.33</v>
      </c>
      <c r="U155" s="90">
        <v>0</v>
      </c>
      <c r="V155" s="262">
        <v>15</v>
      </c>
      <c r="W155" s="99">
        <v>0</v>
      </c>
      <c r="X155" s="84">
        <v>0</v>
      </c>
      <c r="Y155" s="99">
        <v>2</v>
      </c>
      <c r="Z155" s="65">
        <v>3</v>
      </c>
      <c r="AA155" s="319">
        <v>885165</v>
      </c>
      <c r="AB155" s="319">
        <v>46667</v>
      </c>
      <c r="AC155" s="320">
        <f>AA155+AB155</f>
        <v>931832</v>
      </c>
      <c r="AD155" s="75">
        <v>4500000</v>
      </c>
      <c r="AE155" s="75">
        <v>6000000</v>
      </c>
      <c r="AF155" s="338">
        <f>(AC155*30)/220*1.4</f>
        <v>177895.19999999998</v>
      </c>
      <c r="AG155" s="113">
        <f>AA155*Q155</f>
        <v>26554950</v>
      </c>
      <c r="AH155" s="75">
        <f>AB155*Q155</f>
        <v>1400010</v>
      </c>
      <c r="AI155" s="75">
        <f>AF155*R155</f>
        <v>21347423.999999996</v>
      </c>
      <c r="AJ155" s="75">
        <f>IF(Q155=31,A155*Z155,(Q155/30)*A155*Z155)</f>
        <v>7966485</v>
      </c>
      <c r="AK155" s="75">
        <f>IF(Q155=31,AD155,(Q155/30)*AD155)</f>
        <v>4500000</v>
      </c>
      <c r="AL155" s="75">
        <f>IF(Q155=31,AE155,(Q155/30)*AE155)</f>
        <v>6000000</v>
      </c>
      <c r="AM155" s="75">
        <f>(AC155*30/220)*35%*S155</f>
        <v>4892117.9999999991</v>
      </c>
      <c r="AN155" s="75">
        <f>AC155*30/220*1.4*T155</f>
        <v>5217666.2159999991</v>
      </c>
      <c r="AO155" s="75">
        <f>AC155*U155</f>
        <v>0</v>
      </c>
      <c r="AP155" s="75">
        <f>200000*V155</f>
        <v>3000000</v>
      </c>
      <c r="AQ155" s="75">
        <v>0</v>
      </c>
      <c r="AR155" s="75">
        <v>0</v>
      </c>
      <c r="AS155" s="75">
        <v>0</v>
      </c>
      <c r="AT155" s="80">
        <v>0</v>
      </c>
      <c r="AU155" s="82">
        <f>SUM(AG155:AT155)</f>
        <v>80878653.216000006</v>
      </c>
      <c r="AV155" s="113">
        <f>AU155-(AX155+AP155+AO155+AL155+AK155+AJ155+AT155)</f>
        <v>54308316.440880008</v>
      </c>
      <c r="AW155" s="75">
        <f>AG155+AH155+AK155+AL155+AI155+AN155+AM155+AP155</f>
        <v>72912168.215999991</v>
      </c>
      <c r="AX155" s="75">
        <f>AW155*7%</f>
        <v>5103851.7751199994</v>
      </c>
      <c r="AY155" s="76">
        <f>IF(AV155&lt;=40000000,0,IF(AND(AV155&gt;40000000,AV155&lt;=80000000),(AV155-40000000)*10%,IF(AND(AV155&gt;80000000,AV155&lt;=120000000),4000000+(AV155-80000000)*15%,IF(AND(AV155&gt;120000000,AV155&lt;=180000000),10000000+(AV155-120000000)*20%,IF(AND(AV155&gt;180000000,AV155&lt;=240000000),22000000+(AV155-180000000)*25%,IF(AND(AV155&gt;240000000,AV155&lt;=320000000),37000000+(AV155-240000000)*30%,61000000+(AV155-320000000)*35%))))))</f>
        <v>1430831.644088001</v>
      </c>
      <c r="AZ155" s="75">
        <v>0</v>
      </c>
      <c r="BA155" s="75">
        <v>0</v>
      </c>
      <c r="BB155" s="75">
        <v>0</v>
      </c>
      <c r="BC155" s="80">
        <v>0</v>
      </c>
      <c r="BD155" s="80">
        <v>0</v>
      </c>
      <c r="BE155" s="80">
        <v>0</v>
      </c>
      <c r="BF155" s="78">
        <v>0</v>
      </c>
      <c r="BG155" s="348">
        <f>SUM(AX155:BF155)</f>
        <v>6534683.4192080004</v>
      </c>
      <c r="BH155" s="188">
        <f>INT(AU155-BG155)</f>
        <v>74343969</v>
      </c>
      <c r="BJ155" s="50">
        <v>12951</v>
      </c>
      <c r="BK155" s="50" t="s">
        <v>3491</v>
      </c>
      <c r="BM155" s="50">
        <f t="shared" si="5"/>
        <v>0</v>
      </c>
    </row>
    <row r="156" spans="1:65" s="50" customFormat="1" ht="24" customHeight="1" x14ac:dyDescent="0.2">
      <c r="A156" s="182">
        <f t="shared" si="4"/>
        <v>2655495</v>
      </c>
      <c r="B156" s="298">
        <v>645</v>
      </c>
      <c r="C156" s="266">
        <v>442</v>
      </c>
      <c r="D156" s="299">
        <v>12952</v>
      </c>
      <c r="E156" s="242" t="s">
        <v>500</v>
      </c>
      <c r="F156" s="243" t="s">
        <v>559</v>
      </c>
      <c r="G156" s="287" t="s">
        <v>137</v>
      </c>
      <c r="H156" s="274" t="s">
        <v>458</v>
      </c>
      <c r="I156" s="294" t="s">
        <v>3040</v>
      </c>
      <c r="J156" s="65" t="s">
        <v>560</v>
      </c>
      <c r="K156" s="65" t="s">
        <v>561</v>
      </c>
      <c r="L156" s="65" t="s">
        <v>458</v>
      </c>
      <c r="M156" s="292" t="s">
        <v>137</v>
      </c>
      <c r="N156" s="244" t="s">
        <v>2410</v>
      </c>
      <c r="O156" s="65"/>
      <c r="P156" s="90"/>
      <c r="Q156" s="244">
        <v>30</v>
      </c>
      <c r="R156" s="246">
        <v>120</v>
      </c>
      <c r="S156" s="246">
        <v>110</v>
      </c>
      <c r="T156" s="246">
        <v>29.33</v>
      </c>
      <c r="U156" s="90">
        <v>0</v>
      </c>
      <c r="V156" s="262">
        <v>15</v>
      </c>
      <c r="W156" s="99">
        <v>0</v>
      </c>
      <c r="X156" s="84">
        <v>0</v>
      </c>
      <c r="Y156" s="99">
        <v>2</v>
      </c>
      <c r="Z156" s="65">
        <v>2</v>
      </c>
      <c r="AA156" s="319">
        <v>885165</v>
      </c>
      <c r="AB156" s="319">
        <v>46667</v>
      </c>
      <c r="AC156" s="320">
        <f>AA156+AB156</f>
        <v>931832</v>
      </c>
      <c r="AD156" s="75">
        <v>4500000</v>
      </c>
      <c r="AE156" s="75">
        <v>6000000</v>
      </c>
      <c r="AF156" s="338">
        <f>(AC156*30)/220*1.4</f>
        <v>177895.19999999998</v>
      </c>
      <c r="AG156" s="113">
        <f>AA156*Q156</f>
        <v>26554950</v>
      </c>
      <c r="AH156" s="75">
        <f>AB156*Q156</f>
        <v>1400010</v>
      </c>
      <c r="AI156" s="75">
        <f>AF156*R156</f>
        <v>21347423.999999996</v>
      </c>
      <c r="AJ156" s="75">
        <f>IF(Q156=31,A156*Z156,(Q156/30)*A156*Z156)</f>
        <v>5310990</v>
      </c>
      <c r="AK156" s="75">
        <f>IF(Q156=31,AD156,(Q156/30)*AD156)</f>
        <v>4500000</v>
      </c>
      <c r="AL156" s="75">
        <f>IF(Q156=31,AE156,(Q156/30)*AE156)</f>
        <v>6000000</v>
      </c>
      <c r="AM156" s="75">
        <f>(AC156*30/220)*35%*S156</f>
        <v>4892117.9999999991</v>
      </c>
      <c r="AN156" s="75">
        <f>AC156*30/220*1.4*T156</f>
        <v>5217666.2159999991</v>
      </c>
      <c r="AO156" s="75">
        <f>AC156*U156</f>
        <v>0</v>
      </c>
      <c r="AP156" s="75">
        <f>200000*V156</f>
        <v>3000000</v>
      </c>
      <c r="AQ156" s="75">
        <v>0</v>
      </c>
      <c r="AR156" s="75">
        <v>0</v>
      </c>
      <c r="AS156" s="75">
        <v>0</v>
      </c>
      <c r="AT156" s="80">
        <v>0</v>
      </c>
      <c r="AU156" s="82">
        <f>SUM(AG156:AT156)</f>
        <v>78223158.216000006</v>
      </c>
      <c r="AV156" s="113">
        <f>AU156-(AX156+AP156+AO156+AL156+AK156+AJ156+AT156)</f>
        <v>54308316.440880008</v>
      </c>
      <c r="AW156" s="75">
        <f>AG156+AH156+AK156+AL156+AI156+AN156+AM156+AP156</f>
        <v>72912168.215999991</v>
      </c>
      <c r="AX156" s="75">
        <f>AW156*7%</f>
        <v>5103851.7751199994</v>
      </c>
      <c r="AY156" s="76">
        <f>IF(AV156&lt;=40000000,0,IF(AND(AV156&gt;40000000,AV156&lt;=80000000),(AV156-40000000)*10%,IF(AND(AV156&gt;80000000,AV156&lt;=120000000),4000000+(AV156-80000000)*15%,IF(AND(AV156&gt;120000000,AV156&lt;=180000000),10000000+(AV156-120000000)*20%,IF(AND(AV156&gt;180000000,AV156&lt;=240000000),22000000+(AV156-180000000)*25%,IF(AND(AV156&gt;240000000,AV156&lt;=320000000),37000000+(AV156-240000000)*30%,61000000+(AV156-320000000)*35%))))))</f>
        <v>1430831.644088001</v>
      </c>
      <c r="AZ156" s="75">
        <v>0</v>
      </c>
      <c r="BA156" s="75">
        <v>0</v>
      </c>
      <c r="BB156" s="75">
        <v>0</v>
      </c>
      <c r="BC156" s="80">
        <v>0</v>
      </c>
      <c r="BD156" s="80">
        <v>0</v>
      </c>
      <c r="BE156" s="80">
        <v>0</v>
      </c>
      <c r="BF156" s="78">
        <v>0</v>
      </c>
      <c r="BG156" s="348">
        <f>SUM(AX156:BF156)</f>
        <v>6534683.4192080004</v>
      </c>
      <c r="BH156" s="188">
        <f>INT(AU156-BG156)</f>
        <v>71688474</v>
      </c>
      <c r="BJ156" s="50">
        <v>12952</v>
      </c>
      <c r="BK156" s="50" t="s">
        <v>3492</v>
      </c>
      <c r="BM156" s="50">
        <f t="shared" si="5"/>
        <v>0</v>
      </c>
    </row>
    <row r="157" spans="1:65" s="50" customFormat="1" ht="24" customHeight="1" x14ac:dyDescent="0.2">
      <c r="A157" s="182">
        <f t="shared" si="4"/>
        <v>2655495</v>
      </c>
      <c r="B157" s="298">
        <v>639</v>
      </c>
      <c r="C157" s="266">
        <v>436</v>
      </c>
      <c r="D157" s="299">
        <v>12953</v>
      </c>
      <c r="E157" s="242" t="s">
        <v>562</v>
      </c>
      <c r="F157" s="243" t="s">
        <v>563</v>
      </c>
      <c r="G157" s="287" t="s">
        <v>137</v>
      </c>
      <c r="H157" s="274" t="s">
        <v>458</v>
      </c>
      <c r="I157" s="294" t="s">
        <v>3035</v>
      </c>
      <c r="J157" s="65" t="s">
        <v>564</v>
      </c>
      <c r="K157" s="65" t="s">
        <v>565</v>
      </c>
      <c r="L157" s="65" t="s">
        <v>458</v>
      </c>
      <c r="M157" s="292" t="s">
        <v>137</v>
      </c>
      <c r="N157" s="99"/>
      <c r="O157" s="246" t="s">
        <v>2410</v>
      </c>
      <c r="P157" s="90"/>
      <c r="Q157" s="244">
        <v>30</v>
      </c>
      <c r="R157" s="246">
        <v>90</v>
      </c>
      <c r="S157" s="246">
        <v>0</v>
      </c>
      <c r="T157" s="246">
        <v>0</v>
      </c>
      <c r="U157" s="90">
        <v>0</v>
      </c>
      <c r="V157" s="262">
        <v>30</v>
      </c>
      <c r="W157" s="99">
        <v>0</v>
      </c>
      <c r="X157" s="84">
        <v>0</v>
      </c>
      <c r="Y157" s="99">
        <v>1</v>
      </c>
      <c r="Z157" s="65">
        <v>1</v>
      </c>
      <c r="AA157" s="319">
        <v>885165</v>
      </c>
      <c r="AB157" s="319">
        <v>46667</v>
      </c>
      <c r="AC157" s="320">
        <f>AA157+AB157</f>
        <v>931832</v>
      </c>
      <c r="AD157" s="75">
        <v>4500000</v>
      </c>
      <c r="AE157" s="75">
        <v>6000000</v>
      </c>
      <c r="AF157" s="338">
        <f>(AC157*30)/220*1.4</f>
        <v>177895.19999999998</v>
      </c>
      <c r="AG157" s="113">
        <f>AA157*Q157</f>
        <v>26554950</v>
      </c>
      <c r="AH157" s="75">
        <f>AB157*Q157</f>
        <v>1400010</v>
      </c>
      <c r="AI157" s="75">
        <f>AF157*R157</f>
        <v>16010567.999999998</v>
      </c>
      <c r="AJ157" s="75">
        <f>IF(Q157=31,A157*Z157,(Q157/30)*A157*Z157)</f>
        <v>2655495</v>
      </c>
      <c r="AK157" s="75">
        <f>IF(Q157=31,AD157,(Q157/30)*AD157)</f>
        <v>4500000</v>
      </c>
      <c r="AL157" s="75">
        <f>IF(Q157=31,AE157,(Q157/30)*AE157)</f>
        <v>6000000</v>
      </c>
      <c r="AM157" s="75">
        <f>(AC157*30/220)*35%*S157</f>
        <v>0</v>
      </c>
      <c r="AN157" s="75">
        <f>AC157*30/220*1.4*T157</f>
        <v>0</v>
      </c>
      <c r="AO157" s="75">
        <f>AC157*U157</f>
        <v>0</v>
      </c>
      <c r="AP157" s="75">
        <f>200000*V157</f>
        <v>6000000</v>
      </c>
      <c r="AQ157" s="75">
        <v>0</v>
      </c>
      <c r="AR157" s="75">
        <v>0</v>
      </c>
      <c r="AS157" s="75">
        <v>0</v>
      </c>
      <c r="AT157" s="80">
        <v>0</v>
      </c>
      <c r="AU157" s="82">
        <f>SUM(AG157:AT157)</f>
        <v>63121023</v>
      </c>
      <c r="AV157" s="113">
        <f>AU157-(AX157+AP157+AO157+AL157+AK157+AJ157+AT157)</f>
        <v>39732941.039999999</v>
      </c>
      <c r="AW157" s="75">
        <f>AG157+AH157+AK157+AL157+AI157+AN157+AM157+AP157</f>
        <v>60465528</v>
      </c>
      <c r="AX157" s="75">
        <f>AW157*7%</f>
        <v>4232586.96</v>
      </c>
      <c r="AY157" s="76">
        <f>IF(AV157&lt;=40000000,0,IF(AND(AV157&gt;40000000,AV157&lt;=80000000),(AV157-40000000)*10%,IF(AND(AV157&gt;80000000,AV157&lt;=120000000),4000000+(AV157-80000000)*15%,IF(AND(AV157&gt;120000000,AV157&lt;=180000000),10000000+(AV157-120000000)*20%,IF(AND(AV157&gt;180000000,AV157&lt;=240000000),22000000+(AV157-180000000)*25%,IF(AND(AV157&gt;240000000,AV157&lt;=320000000),37000000+(AV157-240000000)*30%,61000000+(AV157-320000000)*35%))))))</f>
        <v>0</v>
      </c>
      <c r="AZ157" s="75">
        <v>0</v>
      </c>
      <c r="BA157" s="75">
        <v>0</v>
      </c>
      <c r="BB157" s="75">
        <v>0</v>
      </c>
      <c r="BC157" s="80">
        <v>0</v>
      </c>
      <c r="BD157" s="80">
        <v>0</v>
      </c>
      <c r="BE157" s="80">
        <v>0</v>
      </c>
      <c r="BF157" s="78">
        <v>0</v>
      </c>
      <c r="BG157" s="348">
        <f>SUM(AX157:BF157)</f>
        <v>4232586.96</v>
      </c>
      <c r="BH157" s="188">
        <f>INT(AU157-BG157)</f>
        <v>58888436</v>
      </c>
      <c r="BJ157" s="50">
        <v>12953</v>
      </c>
      <c r="BK157" s="50" t="s">
        <v>3493</v>
      </c>
      <c r="BM157" s="50">
        <f t="shared" si="5"/>
        <v>0</v>
      </c>
    </row>
    <row r="158" spans="1:65" s="50" customFormat="1" ht="24" customHeight="1" x14ac:dyDescent="0.2">
      <c r="A158" s="182">
        <f t="shared" si="4"/>
        <v>2655495</v>
      </c>
      <c r="B158" s="298">
        <v>651</v>
      </c>
      <c r="C158" s="266">
        <v>448</v>
      </c>
      <c r="D158" s="299">
        <v>12954</v>
      </c>
      <c r="E158" s="242" t="s">
        <v>435</v>
      </c>
      <c r="F158" s="243" t="s">
        <v>566</v>
      </c>
      <c r="G158" s="287" t="s">
        <v>137</v>
      </c>
      <c r="H158" s="274" t="s">
        <v>458</v>
      </c>
      <c r="I158" s="294" t="s">
        <v>3046</v>
      </c>
      <c r="J158" s="65" t="s">
        <v>567</v>
      </c>
      <c r="K158" s="65" t="s">
        <v>568</v>
      </c>
      <c r="L158" s="65" t="s">
        <v>458</v>
      </c>
      <c r="M158" s="292" t="s">
        <v>137</v>
      </c>
      <c r="N158" s="244" t="s">
        <v>2410</v>
      </c>
      <c r="O158" s="65"/>
      <c r="P158" s="90"/>
      <c r="Q158" s="244">
        <v>30</v>
      </c>
      <c r="R158" s="246">
        <v>120</v>
      </c>
      <c r="S158" s="246">
        <v>110</v>
      </c>
      <c r="T158" s="246">
        <v>29.33</v>
      </c>
      <c r="U158" s="90">
        <v>0</v>
      </c>
      <c r="V158" s="262">
        <v>15</v>
      </c>
      <c r="W158" s="99">
        <v>0</v>
      </c>
      <c r="X158" s="84">
        <v>0</v>
      </c>
      <c r="Y158" s="99">
        <v>2</v>
      </c>
      <c r="Z158" s="65">
        <v>2</v>
      </c>
      <c r="AA158" s="319">
        <v>885165</v>
      </c>
      <c r="AB158" s="319">
        <v>46667</v>
      </c>
      <c r="AC158" s="320">
        <f>AA158+AB158</f>
        <v>931832</v>
      </c>
      <c r="AD158" s="75">
        <v>4500000</v>
      </c>
      <c r="AE158" s="75">
        <v>6000000</v>
      </c>
      <c r="AF158" s="338">
        <f>(AC158*30)/220*1.4</f>
        <v>177895.19999999998</v>
      </c>
      <c r="AG158" s="113">
        <f>AA158*Q158</f>
        <v>26554950</v>
      </c>
      <c r="AH158" s="75">
        <f>AB158*Q158</f>
        <v>1400010</v>
      </c>
      <c r="AI158" s="75">
        <f>AF158*R158</f>
        <v>21347423.999999996</v>
      </c>
      <c r="AJ158" s="75">
        <f>IF(Q158=31,A158*Z158,(Q158/30)*A158*Z158)</f>
        <v>5310990</v>
      </c>
      <c r="AK158" s="75">
        <f>IF(Q158=31,AD158,(Q158/30)*AD158)</f>
        <v>4500000</v>
      </c>
      <c r="AL158" s="75">
        <f>IF(Q158=31,AE158,(Q158/30)*AE158)</f>
        <v>6000000</v>
      </c>
      <c r="AM158" s="75">
        <f>(AC158*30/220)*35%*S158</f>
        <v>4892117.9999999991</v>
      </c>
      <c r="AN158" s="75">
        <f>AC158*30/220*1.4*T158</f>
        <v>5217666.2159999991</v>
      </c>
      <c r="AO158" s="75">
        <f>AC158*U158</f>
        <v>0</v>
      </c>
      <c r="AP158" s="75">
        <f>200000*V158</f>
        <v>3000000</v>
      </c>
      <c r="AQ158" s="75">
        <v>0</v>
      </c>
      <c r="AR158" s="75">
        <v>0</v>
      </c>
      <c r="AS158" s="75">
        <v>0</v>
      </c>
      <c r="AT158" s="80">
        <v>0</v>
      </c>
      <c r="AU158" s="82">
        <f>SUM(AG158:AT158)</f>
        <v>78223158.216000006</v>
      </c>
      <c r="AV158" s="113">
        <f>AU158-(AX158+AP158+AO158+AL158+AK158+AJ158+AT158)</f>
        <v>54308316.440880008</v>
      </c>
      <c r="AW158" s="75">
        <f>AG158+AH158+AK158+AL158+AI158+AN158+AM158+AP158</f>
        <v>72912168.215999991</v>
      </c>
      <c r="AX158" s="75">
        <f>AW158*7%</f>
        <v>5103851.7751199994</v>
      </c>
      <c r="AY158" s="76">
        <f>IF(AV158&lt;=40000000,0,IF(AND(AV158&gt;40000000,AV158&lt;=80000000),(AV158-40000000)*10%,IF(AND(AV158&gt;80000000,AV158&lt;=120000000),4000000+(AV158-80000000)*15%,IF(AND(AV158&gt;120000000,AV158&lt;=180000000),10000000+(AV158-120000000)*20%,IF(AND(AV158&gt;180000000,AV158&lt;=240000000),22000000+(AV158-180000000)*25%,IF(AND(AV158&gt;240000000,AV158&lt;=320000000),37000000+(AV158-240000000)*30%,61000000+(AV158-320000000)*35%))))))</f>
        <v>1430831.644088001</v>
      </c>
      <c r="AZ158" s="75">
        <v>0</v>
      </c>
      <c r="BA158" s="75">
        <v>0</v>
      </c>
      <c r="BB158" s="75">
        <v>0</v>
      </c>
      <c r="BC158" s="80">
        <v>0</v>
      </c>
      <c r="BD158" s="80">
        <v>0</v>
      </c>
      <c r="BE158" s="80">
        <v>0</v>
      </c>
      <c r="BF158" s="78">
        <v>0</v>
      </c>
      <c r="BG158" s="348">
        <f>SUM(AX158:BF158)</f>
        <v>6534683.4192080004</v>
      </c>
      <c r="BH158" s="188">
        <f>INT(AU158-BG158)</f>
        <v>71688474</v>
      </c>
      <c r="BJ158" s="50">
        <v>12954</v>
      </c>
      <c r="BK158" s="50" t="s">
        <v>3494</v>
      </c>
      <c r="BM158" s="50">
        <f t="shared" si="5"/>
        <v>0</v>
      </c>
    </row>
    <row r="159" spans="1:65" s="50" customFormat="1" ht="24" customHeight="1" x14ac:dyDescent="0.2">
      <c r="A159" s="182">
        <f t="shared" si="4"/>
        <v>2655495</v>
      </c>
      <c r="B159" s="298">
        <v>642</v>
      </c>
      <c r="C159" s="266">
        <v>439</v>
      </c>
      <c r="D159" s="299">
        <v>12955</v>
      </c>
      <c r="E159" s="242" t="s">
        <v>569</v>
      </c>
      <c r="F159" s="243" t="s">
        <v>570</v>
      </c>
      <c r="G159" s="287" t="s">
        <v>137</v>
      </c>
      <c r="H159" s="274" t="s">
        <v>458</v>
      </c>
      <c r="I159" s="294" t="s">
        <v>3038</v>
      </c>
      <c r="J159" s="65" t="s">
        <v>571</v>
      </c>
      <c r="K159" s="65" t="s">
        <v>572</v>
      </c>
      <c r="L159" s="65" t="s">
        <v>458</v>
      </c>
      <c r="M159" s="292" t="s">
        <v>137</v>
      </c>
      <c r="N159" s="244" t="s">
        <v>2410</v>
      </c>
      <c r="O159" s="65"/>
      <c r="P159" s="90"/>
      <c r="Q159" s="244">
        <v>30</v>
      </c>
      <c r="R159" s="246">
        <v>120</v>
      </c>
      <c r="S159" s="246">
        <v>110</v>
      </c>
      <c r="T159" s="246">
        <v>29.33</v>
      </c>
      <c r="U159" s="90">
        <v>0</v>
      </c>
      <c r="V159" s="262">
        <v>15</v>
      </c>
      <c r="W159" s="99">
        <v>0</v>
      </c>
      <c r="X159" s="84">
        <v>0</v>
      </c>
      <c r="Y159" s="99">
        <v>1</v>
      </c>
      <c r="Z159" s="65">
        <v>1</v>
      </c>
      <c r="AA159" s="319">
        <v>885165</v>
      </c>
      <c r="AB159" s="319">
        <v>46667</v>
      </c>
      <c r="AC159" s="320">
        <f>AA159+AB159</f>
        <v>931832</v>
      </c>
      <c r="AD159" s="75">
        <v>4500000</v>
      </c>
      <c r="AE159" s="75">
        <v>6000000</v>
      </c>
      <c r="AF159" s="338">
        <f>(AC159*30)/220*1.4</f>
        <v>177895.19999999998</v>
      </c>
      <c r="AG159" s="113">
        <f>AA159*Q159</f>
        <v>26554950</v>
      </c>
      <c r="AH159" s="75">
        <f>AB159*Q159</f>
        <v>1400010</v>
      </c>
      <c r="AI159" s="75">
        <f>AF159*R159</f>
        <v>21347423.999999996</v>
      </c>
      <c r="AJ159" s="75">
        <f>IF(Q159=31,A159*Z159,(Q159/30)*A159*Z159)</f>
        <v>2655495</v>
      </c>
      <c r="AK159" s="75">
        <f>IF(Q159=31,AD159,(Q159/30)*AD159)</f>
        <v>4500000</v>
      </c>
      <c r="AL159" s="75">
        <f>IF(Q159=31,AE159,(Q159/30)*AE159)</f>
        <v>6000000</v>
      </c>
      <c r="AM159" s="75">
        <f>(AC159*30/220)*35%*S159</f>
        <v>4892117.9999999991</v>
      </c>
      <c r="AN159" s="75">
        <f>AC159*30/220*1.4*T159</f>
        <v>5217666.2159999991</v>
      </c>
      <c r="AO159" s="75">
        <f>AC159*U159</f>
        <v>0</v>
      </c>
      <c r="AP159" s="75">
        <f>200000*V159</f>
        <v>3000000</v>
      </c>
      <c r="AQ159" s="75">
        <v>0</v>
      </c>
      <c r="AR159" s="75">
        <v>0</v>
      </c>
      <c r="AS159" s="75">
        <v>0</v>
      </c>
      <c r="AT159" s="80">
        <v>0</v>
      </c>
      <c r="AU159" s="82">
        <f>SUM(AG159:AT159)</f>
        <v>75567663.216000006</v>
      </c>
      <c r="AV159" s="113">
        <f>AU159-(AX159+AP159+AO159+AL159+AK159+AJ159+AT159)</f>
        <v>54308316.440880008</v>
      </c>
      <c r="AW159" s="75">
        <f>AG159+AH159+AK159+AL159+AI159+AN159+AM159+AP159</f>
        <v>72912168.215999991</v>
      </c>
      <c r="AX159" s="75">
        <f>AW159*7%</f>
        <v>5103851.7751199994</v>
      </c>
      <c r="AY159" s="76">
        <f>IF(AV159&lt;=40000000,0,IF(AND(AV159&gt;40000000,AV159&lt;=80000000),(AV159-40000000)*10%,IF(AND(AV159&gt;80000000,AV159&lt;=120000000),4000000+(AV159-80000000)*15%,IF(AND(AV159&gt;120000000,AV159&lt;=180000000),10000000+(AV159-120000000)*20%,IF(AND(AV159&gt;180000000,AV159&lt;=240000000),22000000+(AV159-180000000)*25%,IF(AND(AV159&gt;240000000,AV159&lt;=320000000),37000000+(AV159-240000000)*30%,61000000+(AV159-320000000)*35%))))))</f>
        <v>1430831.644088001</v>
      </c>
      <c r="AZ159" s="75">
        <v>0</v>
      </c>
      <c r="BA159" s="75">
        <v>0</v>
      </c>
      <c r="BB159" s="75">
        <v>0</v>
      </c>
      <c r="BC159" s="80">
        <v>0</v>
      </c>
      <c r="BD159" s="80">
        <v>0</v>
      </c>
      <c r="BE159" s="80">
        <v>0</v>
      </c>
      <c r="BF159" s="78">
        <v>0</v>
      </c>
      <c r="BG159" s="348">
        <f>SUM(AX159:BF159)</f>
        <v>6534683.4192080004</v>
      </c>
      <c r="BH159" s="188">
        <f>INT(AU159-BG159)</f>
        <v>69032979</v>
      </c>
      <c r="BJ159" s="50">
        <v>12955</v>
      </c>
      <c r="BK159" s="50" t="s">
        <v>3495</v>
      </c>
      <c r="BM159" s="50">
        <f t="shared" si="5"/>
        <v>0</v>
      </c>
    </row>
    <row r="160" spans="1:65" s="50" customFormat="1" ht="24" customHeight="1" x14ac:dyDescent="0.2">
      <c r="A160" s="182">
        <f t="shared" si="4"/>
        <v>2655495</v>
      </c>
      <c r="B160" s="298">
        <v>127</v>
      </c>
      <c r="C160" s="266">
        <v>135</v>
      </c>
      <c r="D160" s="299">
        <v>12956</v>
      </c>
      <c r="E160" s="252" t="s">
        <v>352</v>
      </c>
      <c r="F160" s="253" t="s">
        <v>573</v>
      </c>
      <c r="G160" s="252" t="s">
        <v>87</v>
      </c>
      <c r="H160" s="274" t="s">
        <v>574</v>
      </c>
      <c r="I160" s="294" t="s">
        <v>2576</v>
      </c>
      <c r="J160" s="65" t="s">
        <v>575</v>
      </c>
      <c r="K160" s="65" t="s">
        <v>576</v>
      </c>
      <c r="L160" s="65" t="s">
        <v>574</v>
      </c>
      <c r="M160" s="292" t="s">
        <v>2383</v>
      </c>
      <c r="N160" s="99"/>
      <c r="O160" s="65"/>
      <c r="P160" s="90"/>
      <c r="Q160" s="254">
        <v>30</v>
      </c>
      <c r="R160" s="255">
        <v>14</v>
      </c>
      <c r="S160" s="65">
        <v>0</v>
      </c>
      <c r="T160" s="65">
        <v>0</v>
      </c>
      <c r="U160" s="300">
        <f>1+1+1+1</f>
        <v>4</v>
      </c>
      <c r="V160" s="261">
        <v>16</v>
      </c>
      <c r="W160" s="99">
        <v>0</v>
      </c>
      <c r="X160" s="84">
        <v>0</v>
      </c>
      <c r="Y160" s="99">
        <v>3</v>
      </c>
      <c r="Z160" s="65">
        <v>3</v>
      </c>
      <c r="AA160" s="327">
        <v>1642901</v>
      </c>
      <c r="AB160" s="327">
        <v>0</v>
      </c>
      <c r="AC160" s="328">
        <f>AA160+AB160</f>
        <v>1642901</v>
      </c>
      <c r="AD160" s="75">
        <v>4500000</v>
      </c>
      <c r="AE160" s="75">
        <v>6000000</v>
      </c>
      <c r="AF160" s="338">
        <f>(AC160*30)/220*1.4</f>
        <v>313644.73636363639</v>
      </c>
      <c r="AG160" s="113">
        <f>AA160*Q160</f>
        <v>49287030</v>
      </c>
      <c r="AH160" s="75">
        <f>AB160*Q160</f>
        <v>0</v>
      </c>
      <c r="AI160" s="75">
        <f>AF160*R160</f>
        <v>4391026.3090909095</v>
      </c>
      <c r="AJ160" s="75">
        <f>IF(Q160=31,A160*Z160,(Q160/30)*A160*Z160)</f>
        <v>7966485</v>
      </c>
      <c r="AK160" s="75">
        <f>IF(Q160=31,AD160,(Q160/30)*AD160)</f>
        <v>4500000</v>
      </c>
      <c r="AL160" s="75">
        <f>IF(Q160=31,AE160,(Q160/30)*AE160)</f>
        <v>6000000</v>
      </c>
      <c r="AM160" s="75">
        <f>(AC160*30/220)*35%*S160</f>
        <v>0</v>
      </c>
      <c r="AN160" s="75">
        <f>AC160*30/220*1.4*T160</f>
        <v>0</v>
      </c>
      <c r="AO160" s="75">
        <f>AC160*U160</f>
        <v>6571604</v>
      </c>
      <c r="AP160" s="75">
        <f>200000*V160</f>
        <v>3200000</v>
      </c>
      <c r="AQ160" s="75">
        <v>0</v>
      </c>
      <c r="AR160" s="75">
        <v>0</v>
      </c>
      <c r="AS160" s="75">
        <v>0</v>
      </c>
      <c r="AT160" s="80">
        <v>0</v>
      </c>
      <c r="AU160" s="82">
        <f>SUM(AG160:AT160)</f>
        <v>81916145.309090912</v>
      </c>
      <c r="AV160" s="113">
        <f>AU160-(AX160+AP160+AO160+AL160+AK160+AJ160+AT160)</f>
        <v>48961592.367454544</v>
      </c>
      <c r="AW160" s="75">
        <f>AG160+AH160+AK160+AL160+AI160+AN160+AM160+AP160</f>
        <v>67378056.309090912</v>
      </c>
      <c r="AX160" s="75">
        <f>AW160*7%</f>
        <v>4716463.941636364</v>
      </c>
      <c r="AY160" s="76">
        <f>IF(AV160&lt;=40000000,0,IF(AND(AV160&gt;40000000,AV160&lt;=80000000),(AV160-40000000)*10%,IF(AND(AV160&gt;80000000,AV160&lt;=120000000),4000000+(AV160-80000000)*15%,IF(AND(AV160&gt;120000000,AV160&lt;=180000000),10000000+(AV160-120000000)*20%,IF(AND(AV160&gt;180000000,AV160&lt;=240000000),22000000+(AV160-180000000)*25%,IF(AND(AV160&gt;240000000,AV160&lt;=320000000),37000000+(AV160-240000000)*30%,61000000+(AV160-320000000)*35%))))))</f>
        <v>896159.23674545437</v>
      </c>
      <c r="AZ160" s="75">
        <v>0</v>
      </c>
      <c r="BA160" s="75">
        <v>0</v>
      </c>
      <c r="BB160" s="75">
        <v>0</v>
      </c>
      <c r="BC160" s="80">
        <v>0</v>
      </c>
      <c r="BD160" s="80">
        <v>0</v>
      </c>
      <c r="BE160" s="80">
        <v>0</v>
      </c>
      <c r="BF160" s="78">
        <v>0</v>
      </c>
      <c r="BG160" s="348">
        <f>SUM(AX160:BF160)</f>
        <v>5612623.1783818183</v>
      </c>
      <c r="BH160" s="188">
        <f>INT(AU160-BG160)</f>
        <v>76303522</v>
      </c>
      <c r="BJ160" s="50">
        <v>12956</v>
      </c>
      <c r="BK160" s="50" t="s">
        <v>3496</v>
      </c>
      <c r="BM160" s="50">
        <f t="shared" si="5"/>
        <v>0</v>
      </c>
    </row>
    <row r="161" spans="1:65" s="50" customFormat="1" ht="24" customHeight="1" x14ac:dyDescent="0.2">
      <c r="A161" s="182">
        <f t="shared" si="4"/>
        <v>2655495</v>
      </c>
      <c r="B161" s="298">
        <v>659</v>
      </c>
      <c r="C161" s="266">
        <v>456</v>
      </c>
      <c r="D161" s="299">
        <v>12957</v>
      </c>
      <c r="E161" s="242" t="s">
        <v>244</v>
      </c>
      <c r="F161" s="243" t="s">
        <v>577</v>
      </c>
      <c r="G161" s="287" t="s">
        <v>137</v>
      </c>
      <c r="H161" s="274" t="s">
        <v>574</v>
      </c>
      <c r="I161" s="294" t="s">
        <v>3054</v>
      </c>
      <c r="J161" s="65" t="s">
        <v>578</v>
      </c>
      <c r="K161" s="65" t="s">
        <v>579</v>
      </c>
      <c r="L161" s="65" t="s">
        <v>574</v>
      </c>
      <c r="M161" s="292" t="s">
        <v>137</v>
      </c>
      <c r="N161" s="244" t="s">
        <v>2410</v>
      </c>
      <c r="O161" s="65"/>
      <c r="P161" s="90"/>
      <c r="Q161" s="244">
        <v>30</v>
      </c>
      <c r="R161" s="246">
        <v>120</v>
      </c>
      <c r="S161" s="246">
        <v>110</v>
      </c>
      <c r="T161" s="246">
        <v>29.33</v>
      </c>
      <c r="U161" s="90">
        <v>0</v>
      </c>
      <c r="V161" s="263">
        <v>15</v>
      </c>
      <c r="W161" s="99">
        <v>0</v>
      </c>
      <c r="X161" s="84">
        <v>0</v>
      </c>
      <c r="Y161" s="99">
        <v>2</v>
      </c>
      <c r="Z161" s="65">
        <v>2</v>
      </c>
      <c r="AA161" s="319">
        <v>885165</v>
      </c>
      <c r="AB161" s="319">
        <v>46667</v>
      </c>
      <c r="AC161" s="320">
        <f>AA161+AB161</f>
        <v>931832</v>
      </c>
      <c r="AD161" s="75">
        <v>4500000</v>
      </c>
      <c r="AE161" s="75">
        <v>6000000</v>
      </c>
      <c r="AF161" s="338">
        <f>(AC161*30)/220*1.4</f>
        <v>177895.19999999998</v>
      </c>
      <c r="AG161" s="113">
        <f>AA161*Q161</f>
        <v>26554950</v>
      </c>
      <c r="AH161" s="75">
        <f>AB161*Q161</f>
        <v>1400010</v>
      </c>
      <c r="AI161" s="75">
        <f>AF161*R161</f>
        <v>21347423.999999996</v>
      </c>
      <c r="AJ161" s="75">
        <f>IF(Q161=31,A161*Z161,(Q161/30)*A161*Z161)</f>
        <v>5310990</v>
      </c>
      <c r="AK161" s="75">
        <f>IF(Q161=31,AD161,(Q161/30)*AD161)</f>
        <v>4500000</v>
      </c>
      <c r="AL161" s="75">
        <f>IF(Q161=31,AE161,(Q161/30)*AE161)</f>
        <v>6000000</v>
      </c>
      <c r="AM161" s="75">
        <f>(AC161*30/220)*35%*S161</f>
        <v>4892117.9999999991</v>
      </c>
      <c r="AN161" s="75">
        <f>AC161*30/220*1.4*T161</f>
        <v>5217666.2159999991</v>
      </c>
      <c r="AO161" s="75">
        <f>AC161*U161</f>
        <v>0</v>
      </c>
      <c r="AP161" s="75">
        <f>200000*V161</f>
        <v>3000000</v>
      </c>
      <c r="AQ161" s="75">
        <v>0</v>
      </c>
      <c r="AR161" s="75">
        <v>0</v>
      </c>
      <c r="AS161" s="75">
        <v>0</v>
      </c>
      <c r="AT161" s="80">
        <v>0</v>
      </c>
      <c r="AU161" s="82">
        <f>SUM(AG161:AT161)</f>
        <v>78223158.216000006</v>
      </c>
      <c r="AV161" s="113">
        <f>AU161-(AX161+AP161+AO161+AL161+AK161+AJ161+AT161)</f>
        <v>54308316.440880008</v>
      </c>
      <c r="AW161" s="75">
        <f>AG161+AH161+AK161+AL161+AI161+AN161+AM161+AP161</f>
        <v>72912168.215999991</v>
      </c>
      <c r="AX161" s="75">
        <f>AW161*7%</f>
        <v>5103851.7751199994</v>
      </c>
      <c r="AY161" s="76">
        <f>IF(AV161&lt;=40000000,0,IF(AND(AV161&gt;40000000,AV161&lt;=80000000),(AV161-40000000)*10%,IF(AND(AV161&gt;80000000,AV161&lt;=120000000),4000000+(AV161-80000000)*15%,IF(AND(AV161&gt;120000000,AV161&lt;=180000000),10000000+(AV161-120000000)*20%,IF(AND(AV161&gt;180000000,AV161&lt;=240000000),22000000+(AV161-180000000)*25%,IF(AND(AV161&gt;240000000,AV161&lt;=320000000),37000000+(AV161-240000000)*30%,61000000+(AV161-320000000)*35%))))))</f>
        <v>1430831.644088001</v>
      </c>
      <c r="AZ161" s="75">
        <v>0</v>
      </c>
      <c r="BA161" s="75">
        <v>0</v>
      </c>
      <c r="BB161" s="75">
        <v>0</v>
      </c>
      <c r="BC161" s="80">
        <v>0</v>
      </c>
      <c r="BD161" s="80">
        <v>0</v>
      </c>
      <c r="BE161" s="80">
        <v>0</v>
      </c>
      <c r="BF161" s="78">
        <v>0</v>
      </c>
      <c r="BG161" s="348">
        <f>SUM(AX161:BF161)</f>
        <v>6534683.4192080004</v>
      </c>
      <c r="BH161" s="188">
        <f>INT(AU161-BG161)</f>
        <v>71688474</v>
      </c>
      <c r="BJ161" s="50">
        <v>12957</v>
      </c>
      <c r="BK161" s="50" t="s">
        <v>3497</v>
      </c>
      <c r="BM161" s="50">
        <f t="shared" si="5"/>
        <v>0</v>
      </c>
    </row>
    <row r="162" spans="1:65" s="50" customFormat="1" ht="24" customHeight="1" x14ac:dyDescent="0.2">
      <c r="A162" s="182">
        <f t="shared" si="4"/>
        <v>2655495</v>
      </c>
      <c r="B162" s="298">
        <v>657</v>
      </c>
      <c r="C162" s="266">
        <v>454</v>
      </c>
      <c r="D162" s="299">
        <v>12958</v>
      </c>
      <c r="E162" s="242" t="s">
        <v>580</v>
      </c>
      <c r="F162" s="243" t="s">
        <v>581</v>
      </c>
      <c r="G162" s="287" t="s">
        <v>137</v>
      </c>
      <c r="H162" s="274" t="s">
        <v>574</v>
      </c>
      <c r="I162" s="294" t="s">
        <v>3052</v>
      </c>
      <c r="J162" s="65" t="s">
        <v>582</v>
      </c>
      <c r="K162" s="65" t="s">
        <v>583</v>
      </c>
      <c r="L162" s="65" t="s">
        <v>574</v>
      </c>
      <c r="M162" s="292" t="s">
        <v>137</v>
      </c>
      <c r="N162" s="244" t="s">
        <v>2410</v>
      </c>
      <c r="O162" s="65"/>
      <c r="P162" s="90"/>
      <c r="Q162" s="244">
        <v>30</v>
      </c>
      <c r="R162" s="246">
        <v>120</v>
      </c>
      <c r="S162" s="246">
        <v>110</v>
      </c>
      <c r="T162" s="246">
        <v>29.33</v>
      </c>
      <c r="U162" s="90">
        <v>0</v>
      </c>
      <c r="V162" s="262">
        <v>15</v>
      </c>
      <c r="W162" s="99">
        <v>0</v>
      </c>
      <c r="X162" s="84">
        <v>0</v>
      </c>
      <c r="Y162" s="99">
        <v>0</v>
      </c>
      <c r="Z162" s="65">
        <v>0</v>
      </c>
      <c r="AA162" s="319">
        <v>885165</v>
      </c>
      <c r="AB162" s="319">
        <v>0</v>
      </c>
      <c r="AC162" s="320">
        <f>AA162+AB162</f>
        <v>885165</v>
      </c>
      <c r="AD162" s="75">
        <v>4500000</v>
      </c>
      <c r="AE162" s="75">
        <v>6000000</v>
      </c>
      <c r="AF162" s="338">
        <f>(AC162*30)/220*1.4</f>
        <v>168986.04545454544</v>
      </c>
      <c r="AG162" s="113">
        <f>AA162*Q162</f>
        <v>26554950</v>
      </c>
      <c r="AH162" s="75">
        <f>AB162*Q162</f>
        <v>0</v>
      </c>
      <c r="AI162" s="75">
        <f>AF162*R162</f>
        <v>20278325.454545453</v>
      </c>
      <c r="AJ162" s="75">
        <f>IF(Q162=31,A162*Z162,(Q162/30)*A162*Z162)</f>
        <v>0</v>
      </c>
      <c r="AK162" s="75">
        <f>IF(Q162=31,AD162,(Q162/30)*AD162)</f>
        <v>4500000</v>
      </c>
      <c r="AL162" s="75">
        <f>IF(Q162=31,AE162,(Q162/30)*AE162)</f>
        <v>6000000</v>
      </c>
      <c r="AM162" s="75">
        <f>(AC162*30/220)*35%*S162</f>
        <v>4647116.25</v>
      </c>
      <c r="AN162" s="75">
        <f>AC162*30/220*1.4*T162</f>
        <v>4956360.7131818179</v>
      </c>
      <c r="AO162" s="75">
        <f>AC162*U162</f>
        <v>0</v>
      </c>
      <c r="AP162" s="75">
        <f>200000*V162</f>
        <v>3000000</v>
      </c>
      <c r="AQ162" s="75">
        <v>0</v>
      </c>
      <c r="AR162" s="75">
        <v>0</v>
      </c>
      <c r="AS162" s="75">
        <v>0</v>
      </c>
      <c r="AT162" s="80">
        <v>0</v>
      </c>
      <c r="AU162" s="82">
        <f>SUM(AG162:AT162)</f>
        <v>69936752.417727262</v>
      </c>
      <c r="AV162" s="113">
        <f>AU162-(AX162+AP162+AO162+AL162+AK162+AJ162+AT162)</f>
        <v>51541179.748486355</v>
      </c>
      <c r="AW162" s="75">
        <f>AG162+AH162+AK162+AL162+AI162+AN162+AM162+AP162</f>
        <v>69936752.417727262</v>
      </c>
      <c r="AX162" s="75">
        <f>AW162*7%</f>
        <v>4895572.6692409087</v>
      </c>
      <c r="AY162" s="76">
        <f>IF(AV162&lt;=40000000,0,IF(AND(AV162&gt;40000000,AV162&lt;=80000000),(AV162-40000000)*10%,IF(AND(AV162&gt;80000000,AV162&lt;=120000000),4000000+(AV162-80000000)*15%,IF(AND(AV162&gt;120000000,AV162&lt;=180000000),10000000+(AV162-120000000)*20%,IF(AND(AV162&gt;180000000,AV162&lt;=240000000),22000000+(AV162-180000000)*25%,IF(AND(AV162&gt;240000000,AV162&lt;=320000000),37000000+(AV162-240000000)*30%,61000000+(AV162-320000000)*35%))))))</f>
        <v>1154117.9748486355</v>
      </c>
      <c r="AZ162" s="75">
        <v>0</v>
      </c>
      <c r="BA162" s="75">
        <v>0</v>
      </c>
      <c r="BB162" s="75">
        <v>0</v>
      </c>
      <c r="BC162" s="80">
        <v>0</v>
      </c>
      <c r="BD162" s="80">
        <v>0</v>
      </c>
      <c r="BE162" s="80">
        <v>0</v>
      </c>
      <c r="BF162" s="78">
        <v>0</v>
      </c>
      <c r="BG162" s="348">
        <f>SUM(AX162:BF162)</f>
        <v>6049690.6440895442</v>
      </c>
      <c r="BH162" s="188">
        <f>INT(AU162-BG162)</f>
        <v>63887061</v>
      </c>
      <c r="BJ162" s="50">
        <v>12958</v>
      </c>
      <c r="BK162" s="50" t="s">
        <v>3498</v>
      </c>
      <c r="BM162" s="50">
        <f t="shared" si="5"/>
        <v>0</v>
      </c>
    </row>
    <row r="163" spans="1:65" s="50" customFormat="1" ht="24" customHeight="1" x14ac:dyDescent="0.2">
      <c r="A163" s="182">
        <f t="shared" si="4"/>
        <v>2655495</v>
      </c>
      <c r="B163" s="298">
        <v>126</v>
      </c>
      <c r="C163" s="266">
        <v>134</v>
      </c>
      <c r="D163" s="299">
        <v>12959</v>
      </c>
      <c r="E163" s="252" t="s">
        <v>135</v>
      </c>
      <c r="F163" s="253" t="s">
        <v>584</v>
      </c>
      <c r="G163" s="252" t="s">
        <v>87</v>
      </c>
      <c r="H163" s="274" t="s">
        <v>574</v>
      </c>
      <c r="I163" s="294" t="s">
        <v>2575</v>
      </c>
      <c r="J163" s="65" t="s">
        <v>585</v>
      </c>
      <c r="K163" s="65" t="s">
        <v>586</v>
      </c>
      <c r="L163" s="65" t="s">
        <v>574</v>
      </c>
      <c r="M163" s="292" t="s">
        <v>2380</v>
      </c>
      <c r="N163" s="99"/>
      <c r="O163" s="65"/>
      <c r="P163" s="90"/>
      <c r="Q163" s="254">
        <v>30</v>
      </c>
      <c r="R163" s="255">
        <v>47</v>
      </c>
      <c r="S163" s="65">
        <v>0</v>
      </c>
      <c r="T163" s="65">
        <v>0</v>
      </c>
      <c r="U163" s="300">
        <f>1+1+1+1+1+1</f>
        <v>6</v>
      </c>
      <c r="V163" s="260">
        <v>14</v>
      </c>
      <c r="W163" s="99">
        <v>0</v>
      </c>
      <c r="X163" s="84">
        <v>0</v>
      </c>
      <c r="Y163" s="99">
        <v>2</v>
      </c>
      <c r="Z163" s="65">
        <v>2</v>
      </c>
      <c r="AA163" s="327">
        <v>1477052</v>
      </c>
      <c r="AB163" s="327">
        <v>46667</v>
      </c>
      <c r="AC163" s="328">
        <f>AA163+AB163</f>
        <v>1523719</v>
      </c>
      <c r="AD163" s="75">
        <v>4500000</v>
      </c>
      <c r="AE163" s="75">
        <v>6000000</v>
      </c>
      <c r="AF163" s="338">
        <f>(AC163*30)/220*1.4</f>
        <v>290891.80909090908</v>
      </c>
      <c r="AG163" s="113">
        <f>AA163*Q163</f>
        <v>44311560</v>
      </c>
      <c r="AH163" s="75">
        <f>AB163*Q163</f>
        <v>1400010</v>
      </c>
      <c r="AI163" s="75">
        <f>AF163*R163</f>
        <v>13671915.027272727</v>
      </c>
      <c r="AJ163" s="75">
        <f>IF(Q163=31,A163*Z163,(Q163/30)*A163*Z163)</f>
        <v>5310990</v>
      </c>
      <c r="AK163" s="75">
        <f>IF(Q163=31,AD163,(Q163/30)*AD163)</f>
        <v>4500000</v>
      </c>
      <c r="AL163" s="75">
        <f>IF(Q163=31,AE163,(Q163/30)*AE163)</f>
        <v>6000000</v>
      </c>
      <c r="AM163" s="75">
        <f>(AC163*30/220)*35%*S163</f>
        <v>0</v>
      </c>
      <c r="AN163" s="75">
        <f>AC163*30/220*1.4*T163</f>
        <v>0</v>
      </c>
      <c r="AO163" s="75">
        <f>AC163*U163</f>
        <v>9142314</v>
      </c>
      <c r="AP163" s="75">
        <f>200000*V163</f>
        <v>2800000</v>
      </c>
      <c r="AQ163" s="75">
        <v>0</v>
      </c>
      <c r="AR163" s="75">
        <v>0</v>
      </c>
      <c r="AS163" s="75">
        <v>0</v>
      </c>
      <c r="AT163" s="80">
        <v>0</v>
      </c>
      <c r="AU163" s="82">
        <f>SUM(AG163:AT163)</f>
        <v>87136789.027272731</v>
      </c>
      <c r="AV163" s="113">
        <f>AU163-(AX163+AP163+AO163+AL163+AK163+AJ163+AT163)</f>
        <v>54295641.075363636</v>
      </c>
      <c r="AW163" s="75">
        <f>AG163+AH163+AK163+AL163+AI163+AN163+AM163+AP163</f>
        <v>72683485.027272731</v>
      </c>
      <c r="AX163" s="75">
        <f>AW163*7%</f>
        <v>5087843.9519090913</v>
      </c>
      <c r="AY163" s="76">
        <f>IF(AV163&lt;=40000000,0,IF(AND(AV163&gt;40000000,AV163&lt;=80000000),(AV163-40000000)*10%,IF(AND(AV163&gt;80000000,AV163&lt;=120000000),4000000+(AV163-80000000)*15%,IF(AND(AV163&gt;120000000,AV163&lt;=180000000),10000000+(AV163-120000000)*20%,IF(AND(AV163&gt;180000000,AV163&lt;=240000000),22000000+(AV163-180000000)*25%,IF(AND(AV163&gt;240000000,AV163&lt;=320000000),37000000+(AV163-240000000)*30%,61000000+(AV163-320000000)*35%))))))</f>
        <v>1429564.1075363636</v>
      </c>
      <c r="AZ163" s="75">
        <v>0</v>
      </c>
      <c r="BA163" s="75">
        <v>0</v>
      </c>
      <c r="BB163" s="75">
        <v>0</v>
      </c>
      <c r="BC163" s="80">
        <v>0</v>
      </c>
      <c r="BD163" s="80">
        <v>0</v>
      </c>
      <c r="BE163" s="80">
        <v>0</v>
      </c>
      <c r="BF163" s="78">
        <v>0</v>
      </c>
      <c r="BG163" s="348">
        <f>SUM(AX163:BF163)</f>
        <v>6517408.0594454547</v>
      </c>
      <c r="BH163" s="188">
        <f>INT(AU163-BG163)</f>
        <v>80619380</v>
      </c>
      <c r="BJ163" s="50">
        <v>12959</v>
      </c>
      <c r="BK163" s="50" t="s">
        <v>3499</v>
      </c>
      <c r="BM163" s="50">
        <f t="shared" si="5"/>
        <v>0</v>
      </c>
    </row>
    <row r="164" spans="1:65" s="50" customFormat="1" ht="24" customHeight="1" x14ac:dyDescent="0.2">
      <c r="A164" s="182">
        <f t="shared" si="4"/>
        <v>2655495</v>
      </c>
      <c r="B164" s="298">
        <v>658</v>
      </c>
      <c r="C164" s="266">
        <v>455</v>
      </c>
      <c r="D164" s="299">
        <v>12960</v>
      </c>
      <c r="E164" s="242" t="s">
        <v>248</v>
      </c>
      <c r="F164" s="243" t="s">
        <v>587</v>
      </c>
      <c r="G164" s="287" t="s">
        <v>137</v>
      </c>
      <c r="H164" s="274" t="s">
        <v>574</v>
      </c>
      <c r="I164" s="294" t="s">
        <v>3053</v>
      </c>
      <c r="J164" s="65" t="s">
        <v>588</v>
      </c>
      <c r="K164" s="65" t="s">
        <v>589</v>
      </c>
      <c r="L164" s="65" t="s">
        <v>574</v>
      </c>
      <c r="M164" s="292" t="s">
        <v>137</v>
      </c>
      <c r="N164" s="244" t="s">
        <v>2410</v>
      </c>
      <c r="O164" s="65"/>
      <c r="P164" s="90"/>
      <c r="Q164" s="244">
        <v>30</v>
      </c>
      <c r="R164" s="246">
        <v>120</v>
      </c>
      <c r="S164" s="246">
        <v>110</v>
      </c>
      <c r="T164" s="246">
        <v>29.33</v>
      </c>
      <c r="U164" s="90">
        <v>0</v>
      </c>
      <c r="V164" s="262">
        <v>15</v>
      </c>
      <c r="W164" s="99">
        <v>0</v>
      </c>
      <c r="X164" s="84">
        <v>0</v>
      </c>
      <c r="Y164" s="99">
        <v>1</v>
      </c>
      <c r="Z164" s="65">
        <v>1</v>
      </c>
      <c r="AA164" s="319">
        <v>885165</v>
      </c>
      <c r="AB164" s="319">
        <v>46667</v>
      </c>
      <c r="AC164" s="320">
        <f>AA164+AB164</f>
        <v>931832</v>
      </c>
      <c r="AD164" s="75">
        <v>4500000</v>
      </c>
      <c r="AE164" s="75">
        <v>6000000</v>
      </c>
      <c r="AF164" s="338">
        <f>(AC164*30)/220*1.4</f>
        <v>177895.19999999998</v>
      </c>
      <c r="AG164" s="113">
        <f>AA164*Q164</f>
        <v>26554950</v>
      </c>
      <c r="AH164" s="75">
        <f>AB164*Q164</f>
        <v>1400010</v>
      </c>
      <c r="AI164" s="75">
        <f>AF164*R164</f>
        <v>21347423.999999996</v>
      </c>
      <c r="AJ164" s="75">
        <f>IF(Q164=31,A164*Z164,(Q164/30)*A164*Z164)</f>
        <v>2655495</v>
      </c>
      <c r="AK164" s="75">
        <f>IF(Q164=31,AD164,(Q164/30)*AD164)</f>
        <v>4500000</v>
      </c>
      <c r="AL164" s="75">
        <f>IF(Q164=31,AE164,(Q164/30)*AE164)</f>
        <v>6000000</v>
      </c>
      <c r="AM164" s="75">
        <f>(AC164*30/220)*35%*S164</f>
        <v>4892117.9999999991</v>
      </c>
      <c r="AN164" s="75">
        <f>AC164*30/220*1.4*T164</f>
        <v>5217666.2159999991</v>
      </c>
      <c r="AO164" s="75">
        <f>AC164*U164</f>
        <v>0</v>
      </c>
      <c r="AP164" s="75">
        <f>200000*V164</f>
        <v>3000000</v>
      </c>
      <c r="AQ164" s="75">
        <v>0</v>
      </c>
      <c r="AR164" s="75">
        <v>0</v>
      </c>
      <c r="AS164" s="75">
        <v>0</v>
      </c>
      <c r="AT164" s="80">
        <v>0</v>
      </c>
      <c r="AU164" s="82">
        <f>SUM(AG164:AT164)</f>
        <v>75567663.216000006</v>
      </c>
      <c r="AV164" s="113">
        <f>AU164-(AX164+AP164+AO164+AL164+AK164+AJ164+AT164)</f>
        <v>54308316.440880008</v>
      </c>
      <c r="AW164" s="75">
        <f>AG164+AH164+AK164+AL164+AI164+AN164+AM164+AP164</f>
        <v>72912168.215999991</v>
      </c>
      <c r="AX164" s="75">
        <f>AW164*7%</f>
        <v>5103851.7751199994</v>
      </c>
      <c r="AY164" s="76">
        <f>IF(AV164&lt;=40000000,0,IF(AND(AV164&gt;40000000,AV164&lt;=80000000),(AV164-40000000)*10%,IF(AND(AV164&gt;80000000,AV164&lt;=120000000),4000000+(AV164-80000000)*15%,IF(AND(AV164&gt;120000000,AV164&lt;=180000000),10000000+(AV164-120000000)*20%,IF(AND(AV164&gt;180000000,AV164&lt;=240000000),22000000+(AV164-180000000)*25%,IF(AND(AV164&gt;240000000,AV164&lt;=320000000),37000000+(AV164-240000000)*30%,61000000+(AV164-320000000)*35%))))))</f>
        <v>1430831.644088001</v>
      </c>
      <c r="AZ164" s="75">
        <v>0</v>
      </c>
      <c r="BA164" s="75">
        <v>0</v>
      </c>
      <c r="BB164" s="75">
        <v>0</v>
      </c>
      <c r="BC164" s="80">
        <v>0</v>
      </c>
      <c r="BD164" s="80">
        <v>0</v>
      </c>
      <c r="BE164" s="80">
        <v>0</v>
      </c>
      <c r="BF164" s="78">
        <v>0</v>
      </c>
      <c r="BG164" s="348">
        <f>SUM(AX164:BF164)</f>
        <v>6534683.4192080004</v>
      </c>
      <c r="BH164" s="188">
        <f>INT(AU164-BG164)</f>
        <v>69032979</v>
      </c>
      <c r="BJ164" s="50">
        <v>12960</v>
      </c>
      <c r="BK164" s="50" t="s">
        <v>3500</v>
      </c>
      <c r="BM164" s="50">
        <f t="shared" si="5"/>
        <v>0</v>
      </c>
    </row>
    <row r="165" spans="1:65" s="50" customFormat="1" ht="24" customHeight="1" x14ac:dyDescent="0.2">
      <c r="A165" s="182">
        <f t="shared" si="4"/>
        <v>2655495</v>
      </c>
      <c r="B165" s="298">
        <v>125</v>
      </c>
      <c r="C165" s="266">
        <v>133</v>
      </c>
      <c r="D165" s="299">
        <v>12961</v>
      </c>
      <c r="E165" s="252" t="s">
        <v>99</v>
      </c>
      <c r="F165" s="253" t="s">
        <v>590</v>
      </c>
      <c r="G165" s="252" t="s">
        <v>87</v>
      </c>
      <c r="H165" s="274" t="s">
        <v>574</v>
      </c>
      <c r="I165" s="294" t="s">
        <v>2574</v>
      </c>
      <c r="J165" s="65" t="s">
        <v>591</v>
      </c>
      <c r="K165" s="65" t="s">
        <v>592</v>
      </c>
      <c r="L165" s="65" t="s">
        <v>574</v>
      </c>
      <c r="M165" s="292" t="s">
        <v>2380</v>
      </c>
      <c r="N165" s="99"/>
      <c r="O165" s="65"/>
      <c r="P165" s="90"/>
      <c r="Q165" s="254">
        <v>30</v>
      </c>
      <c r="R165" s="255">
        <v>32</v>
      </c>
      <c r="S165" s="65">
        <v>0</v>
      </c>
      <c r="T165" s="65">
        <v>0</v>
      </c>
      <c r="U165" s="300">
        <f>1+1+1+1</f>
        <v>4</v>
      </c>
      <c r="V165" s="261">
        <v>15</v>
      </c>
      <c r="W165" s="99">
        <v>0</v>
      </c>
      <c r="X165" s="84">
        <v>0</v>
      </c>
      <c r="Y165" s="99">
        <v>1</v>
      </c>
      <c r="Z165" s="65">
        <v>1</v>
      </c>
      <c r="AA165" s="327">
        <v>1477052</v>
      </c>
      <c r="AB165" s="327">
        <v>46667</v>
      </c>
      <c r="AC165" s="328">
        <f>AA165+AB165</f>
        <v>1523719</v>
      </c>
      <c r="AD165" s="75">
        <v>4500000</v>
      </c>
      <c r="AE165" s="75">
        <v>6000000</v>
      </c>
      <c r="AF165" s="338">
        <f>(AC165*30)/220*1.4</f>
        <v>290891.80909090908</v>
      </c>
      <c r="AG165" s="113">
        <f>AA165*Q165</f>
        <v>44311560</v>
      </c>
      <c r="AH165" s="75">
        <f>AB165*Q165</f>
        <v>1400010</v>
      </c>
      <c r="AI165" s="75">
        <f>AF165*R165</f>
        <v>9308537.8909090906</v>
      </c>
      <c r="AJ165" s="75">
        <f>IF(Q165=31,A165*Z165,(Q165/30)*A165*Z165)</f>
        <v>2655495</v>
      </c>
      <c r="AK165" s="75">
        <f>IF(Q165=31,AD165,(Q165/30)*AD165)</f>
        <v>4500000</v>
      </c>
      <c r="AL165" s="75">
        <f>IF(Q165=31,AE165,(Q165/30)*AE165)</f>
        <v>6000000</v>
      </c>
      <c r="AM165" s="75">
        <f>(AC165*30/220)*35%*S165</f>
        <v>0</v>
      </c>
      <c r="AN165" s="75">
        <f>AC165*30/220*1.4*T165</f>
        <v>0</v>
      </c>
      <c r="AO165" s="75">
        <f>AC165*U165</f>
        <v>6094876</v>
      </c>
      <c r="AP165" s="75">
        <f>200000*V165</f>
        <v>3000000</v>
      </c>
      <c r="AQ165" s="75">
        <v>0</v>
      </c>
      <c r="AR165" s="75">
        <v>0</v>
      </c>
      <c r="AS165" s="75">
        <v>0</v>
      </c>
      <c r="AT165" s="80">
        <v>0</v>
      </c>
      <c r="AU165" s="82">
        <f>SUM(AG165:AT165)</f>
        <v>77270478.890909091</v>
      </c>
      <c r="AV165" s="113">
        <f>AU165-(AX165+AP165+AO165+AL165+AK165+AJ165+AT165)</f>
        <v>50223700.338545457</v>
      </c>
      <c r="AW165" s="75">
        <f>AG165+AH165+AK165+AL165+AI165+AN165+AM165+AP165</f>
        <v>68520107.890909091</v>
      </c>
      <c r="AX165" s="75">
        <f>AW165*7%</f>
        <v>4796407.5523636369</v>
      </c>
      <c r="AY165" s="76">
        <f>IF(AV165&lt;=40000000,0,IF(AND(AV165&gt;40000000,AV165&lt;=80000000),(AV165-40000000)*10%,IF(AND(AV165&gt;80000000,AV165&lt;=120000000),4000000+(AV165-80000000)*15%,IF(AND(AV165&gt;120000000,AV165&lt;=180000000),10000000+(AV165-120000000)*20%,IF(AND(AV165&gt;180000000,AV165&lt;=240000000),22000000+(AV165-180000000)*25%,IF(AND(AV165&gt;240000000,AV165&lt;=320000000),37000000+(AV165-240000000)*30%,61000000+(AV165-320000000)*35%))))))</f>
        <v>1022370.0338545457</v>
      </c>
      <c r="AZ165" s="75">
        <v>0</v>
      </c>
      <c r="BA165" s="75">
        <v>0</v>
      </c>
      <c r="BB165" s="75">
        <v>0</v>
      </c>
      <c r="BC165" s="80">
        <v>0</v>
      </c>
      <c r="BD165" s="80">
        <v>0</v>
      </c>
      <c r="BE165" s="80">
        <v>0</v>
      </c>
      <c r="BF165" s="78">
        <v>0</v>
      </c>
      <c r="BG165" s="348">
        <f>SUM(AX165:BF165)</f>
        <v>5818777.5862181829</v>
      </c>
      <c r="BH165" s="188">
        <f>INT(AU165-BG165)</f>
        <v>71451701</v>
      </c>
      <c r="BJ165" s="50">
        <v>12961</v>
      </c>
      <c r="BK165" s="50" t="s">
        <v>3501</v>
      </c>
      <c r="BM165" s="50">
        <f t="shared" si="5"/>
        <v>0</v>
      </c>
    </row>
    <row r="166" spans="1:65" s="50" customFormat="1" ht="24" customHeight="1" x14ac:dyDescent="0.2">
      <c r="A166" s="182">
        <f t="shared" si="4"/>
        <v>2655495</v>
      </c>
      <c r="B166" s="298">
        <v>128</v>
      </c>
      <c r="C166" s="266">
        <v>136</v>
      </c>
      <c r="D166" s="299">
        <v>12962</v>
      </c>
      <c r="E166" s="252" t="s">
        <v>593</v>
      </c>
      <c r="F166" s="253" t="s">
        <v>594</v>
      </c>
      <c r="G166" s="252" t="s">
        <v>87</v>
      </c>
      <c r="H166" s="274" t="s">
        <v>574</v>
      </c>
      <c r="I166" s="294" t="s">
        <v>2577</v>
      </c>
      <c r="J166" s="65" t="s">
        <v>595</v>
      </c>
      <c r="K166" s="65" t="s">
        <v>596</v>
      </c>
      <c r="L166" s="65" t="s">
        <v>574</v>
      </c>
      <c r="M166" s="292" t="s">
        <v>2380</v>
      </c>
      <c r="N166" s="99"/>
      <c r="O166" s="65"/>
      <c r="P166" s="90"/>
      <c r="Q166" s="254">
        <v>30</v>
      </c>
      <c r="R166" s="255">
        <v>5</v>
      </c>
      <c r="S166" s="65">
        <v>0</v>
      </c>
      <c r="T166" s="65">
        <v>0</v>
      </c>
      <c r="U166" s="90">
        <v>0</v>
      </c>
      <c r="V166" s="260">
        <v>20</v>
      </c>
      <c r="W166" s="99">
        <v>0</v>
      </c>
      <c r="X166" s="84">
        <v>0</v>
      </c>
      <c r="Y166" s="99">
        <v>0</v>
      </c>
      <c r="Z166" s="65">
        <v>0</v>
      </c>
      <c r="AA166" s="327">
        <v>1477052</v>
      </c>
      <c r="AB166" s="327">
        <v>0</v>
      </c>
      <c r="AC166" s="328">
        <f>AA166+AB166</f>
        <v>1477052</v>
      </c>
      <c r="AD166" s="75">
        <v>4500000</v>
      </c>
      <c r="AE166" s="75">
        <v>6000000</v>
      </c>
      <c r="AF166" s="338">
        <f>(AC166*30)/220*1.4</f>
        <v>281982.65454545454</v>
      </c>
      <c r="AG166" s="113">
        <f>AA166*Q166</f>
        <v>44311560</v>
      </c>
      <c r="AH166" s="75">
        <f>AB166*Q166</f>
        <v>0</v>
      </c>
      <c r="AI166" s="75">
        <f>AF166*R166</f>
        <v>1409913.2727272727</v>
      </c>
      <c r="AJ166" s="75">
        <f>IF(Q166=31,A166*Z166,(Q166/30)*A166*Z166)</f>
        <v>0</v>
      </c>
      <c r="AK166" s="75">
        <f>IF(Q166=31,AD166,(Q166/30)*AD166)</f>
        <v>4500000</v>
      </c>
      <c r="AL166" s="75">
        <f>IF(Q166=31,AE166,(Q166/30)*AE166)</f>
        <v>6000000</v>
      </c>
      <c r="AM166" s="75">
        <f>(AC166*30/220)*35%*S166</f>
        <v>0</v>
      </c>
      <c r="AN166" s="75">
        <f>AC166*30/220*1.4*T166</f>
        <v>0</v>
      </c>
      <c r="AO166" s="75">
        <f>AC166*U166</f>
        <v>0</v>
      </c>
      <c r="AP166" s="75">
        <f>200000*V166</f>
        <v>4000000</v>
      </c>
      <c r="AQ166" s="75">
        <v>0</v>
      </c>
      <c r="AR166" s="75">
        <v>0</v>
      </c>
      <c r="AS166" s="75">
        <v>0</v>
      </c>
      <c r="AT166" s="80">
        <v>0</v>
      </c>
      <c r="AU166" s="82">
        <f>SUM(AG166:AT166)</f>
        <v>60221473.272727273</v>
      </c>
      <c r="AV166" s="113">
        <f>AU166-(AX166+AP166+AO166+AL166+AK166+AJ166+AT166)</f>
        <v>41505970.143636361</v>
      </c>
      <c r="AW166" s="75">
        <f>AG166+AH166+AK166+AL166+AI166+AN166+AM166+AP166</f>
        <v>60221473.272727273</v>
      </c>
      <c r="AX166" s="75">
        <f>AW166*7%</f>
        <v>4215503.1290909098</v>
      </c>
      <c r="AY166" s="76">
        <f>IF(AV166&lt;=40000000,0,IF(AND(AV166&gt;40000000,AV166&lt;=80000000),(AV166-40000000)*10%,IF(AND(AV166&gt;80000000,AV166&lt;=120000000),4000000+(AV166-80000000)*15%,IF(AND(AV166&gt;120000000,AV166&lt;=180000000),10000000+(AV166-120000000)*20%,IF(AND(AV166&gt;180000000,AV166&lt;=240000000),22000000+(AV166-180000000)*25%,IF(AND(AV166&gt;240000000,AV166&lt;=320000000),37000000+(AV166-240000000)*30%,61000000+(AV166-320000000)*35%))))))</f>
        <v>150597.01436363609</v>
      </c>
      <c r="AZ166" s="75">
        <v>0</v>
      </c>
      <c r="BA166" s="75">
        <v>0</v>
      </c>
      <c r="BB166" s="75">
        <v>0</v>
      </c>
      <c r="BC166" s="80">
        <v>0</v>
      </c>
      <c r="BD166" s="80">
        <v>0</v>
      </c>
      <c r="BE166" s="80">
        <v>0</v>
      </c>
      <c r="BF166" s="78">
        <v>0</v>
      </c>
      <c r="BG166" s="348">
        <f>SUM(AX166:BF166)</f>
        <v>4366100.1434545461</v>
      </c>
      <c r="BH166" s="188">
        <f>INT(AU166-BG166)</f>
        <v>55855373</v>
      </c>
      <c r="BJ166" s="50">
        <v>12962</v>
      </c>
      <c r="BK166" s="50" t="s">
        <v>3502</v>
      </c>
      <c r="BM166" s="50">
        <f t="shared" si="5"/>
        <v>0</v>
      </c>
    </row>
    <row r="167" spans="1:65" s="50" customFormat="1" ht="24" customHeight="1" x14ac:dyDescent="0.4">
      <c r="A167" s="182">
        <f t="shared" si="4"/>
        <v>2655495</v>
      </c>
      <c r="B167" s="298">
        <v>660</v>
      </c>
      <c r="C167" s="266">
        <v>457</v>
      </c>
      <c r="D167" s="299">
        <v>12963</v>
      </c>
      <c r="E167" s="242" t="s">
        <v>226</v>
      </c>
      <c r="F167" s="243" t="s">
        <v>597</v>
      </c>
      <c r="G167" s="287" t="s">
        <v>137</v>
      </c>
      <c r="H167" s="274" t="s">
        <v>574</v>
      </c>
      <c r="I167" s="443" t="s">
        <v>3169</v>
      </c>
      <c r="J167" s="65" t="s">
        <v>598</v>
      </c>
      <c r="K167" s="65" t="s">
        <v>599</v>
      </c>
      <c r="L167" s="65" t="s">
        <v>574</v>
      </c>
      <c r="M167" s="292" t="s">
        <v>137</v>
      </c>
      <c r="N167" s="244" t="s">
        <v>2410</v>
      </c>
      <c r="O167" s="65"/>
      <c r="P167" s="90"/>
      <c r="Q167" s="244">
        <v>30</v>
      </c>
      <c r="R167" s="246">
        <v>120</v>
      </c>
      <c r="S167" s="246">
        <v>110</v>
      </c>
      <c r="T167" s="246">
        <v>29.33</v>
      </c>
      <c r="U167" s="90">
        <v>0</v>
      </c>
      <c r="V167" s="262">
        <v>15</v>
      </c>
      <c r="W167" s="99">
        <v>0</v>
      </c>
      <c r="X167" s="84">
        <v>0</v>
      </c>
      <c r="Y167" s="99">
        <v>0</v>
      </c>
      <c r="Z167" s="65">
        <v>0</v>
      </c>
      <c r="AA167" s="319">
        <v>885165</v>
      </c>
      <c r="AB167" s="319">
        <v>0</v>
      </c>
      <c r="AC167" s="320">
        <f>AA167+AB167</f>
        <v>885165</v>
      </c>
      <c r="AD167" s="75">
        <v>4500000</v>
      </c>
      <c r="AE167" s="75">
        <v>6000000</v>
      </c>
      <c r="AF167" s="338">
        <f>(AC167*30)/220*1.4</f>
        <v>168986.04545454544</v>
      </c>
      <c r="AG167" s="113">
        <f>AA167*Q167</f>
        <v>26554950</v>
      </c>
      <c r="AH167" s="75">
        <f>AB167*Q167</f>
        <v>0</v>
      </c>
      <c r="AI167" s="75">
        <f>AF167*R167</f>
        <v>20278325.454545453</v>
      </c>
      <c r="AJ167" s="75">
        <f>IF(Q167=31,A167*Z167,(Q167/30)*A167*Z167)</f>
        <v>0</v>
      </c>
      <c r="AK167" s="75">
        <f>IF(Q167=31,AD167,(Q167/30)*AD167)</f>
        <v>4500000</v>
      </c>
      <c r="AL167" s="75">
        <f>IF(Q167=31,AE167,(Q167/30)*AE167)</f>
        <v>6000000</v>
      </c>
      <c r="AM167" s="75">
        <f>(AC167*30/220)*35%*S167</f>
        <v>4647116.25</v>
      </c>
      <c r="AN167" s="75">
        <f>AC167*30/220*1.4*T167</f>
        <v>4956360.7131818179</v>
      </c>
      <c r="AO167" s="75">
        <f>AC167*U167</f>
        <v>0</v>
      </c>
      <c r="AP167" s="75">
        <f>200000*V167</f>
        <v>3000000</v>
      </c>
      <c r="AQ167" s="75">
        <v>0</v>
      </c>
      <c r="AR167" s="75">
        <v>0</v>
      </c>
      <c r="AS167" s="75">
        <v>0</v>
      </c>
      <c r="AT167" s="80">
        <v>0</v>
      </c>
      <c r="AU167" s="82">
        <f>SUM(AG167:AT167)</f>
        <v>69936752.417727262</v>
      </c>
      <c r="AV167" s="113">
        <f>AU167-(AX167+AP167+AO167+AL167+AK167+AJ167+AT167)</f>
        <v>51541179.748486355</v>
      </c>
      <c r="AW167" s="75">
        <f>AG167+AH167+AK167+AL167+AI167+AN167+AM167+AP167</f>
        <v>69936752.417727262</v>
      </c>
      <c r="AX167" s="75">
        <f>AW167*7%</f>
        <v>4895572.6692409087</v>
      </c>
      <c r="AY167" s="76">
        <f>IF(AV167&lt;=40000000,0,IF(AND(AV167&gt;40000000,AV167&lt;=80000000),(AV167-40000000)*10%,IF(AND(AV167&gt;80000000,AV167&lt;=120000000),4000000+(AV167-80000000)*15%,IF(AND(AV167&gt;120000000,AV167&lt;=180000000),10000000+(AV167-120000000)*20%,IF(AND(AV167&gt;180000000,AV167&lt;=240000000),22000000+(AV167-180000000)*25%,IF(AND(AV167&gt;240000000,AV167&lt;=320000000),37000000+(AV167-240000000)*30%,61000000+(AV167-320000000)*35%))))))</f>
        <v>1154117.9748486355</v>
      </c>
      <c r="AZ167" s="75">
        <v>0</v>
      </c>
      <c r="BA167" s="75">
        <v>0</v>
      </c>
      <c r="BB167" s="75">
        <v>0</v>
      </c>
      <c r="BC167" s="80">
        <v>0</v>
      </c>
      <c r="BD167" s="80">
        <v>0</v>
      </c>
      <c r="BE167" s="80">
        <v>0</v>
      </c>
      <c r="BF167" s="78">
        <v>0</v>
      </c>
      <c r="BG167" s="348">
        <f>SUM(AX167:BF167)</f>
        <v>6049690.6440895442</v>
      </c>
      <c r="BH167" s="188">
        <f>INT(AU167-BG167)</f>
        <v>63887061</v>
      </c>
      <c r="BJ167" s="50">
        <v>12963</v>
      </c>
      <c r="BK167" s="50" t="s">
        <v>3503</v>
      </c>
      <c r="BM167" s="50">
        <f t="shared" si="5"/>
        <v>0</v>
      </c>
    </row>
    <row r="168" spans="1:65" s="50" customFormat="1" ht="24" customHeight="1" x14ac:dyDescent="0.2">
      <c r="A168" s="182">
        <f t="shared" si="4"/>
        <v>2655495</v>
      </c>
      <c r="B168" s="298">
        <v>656</v>
      </c>
      <c r="C168" s="266">
        <v>453</v>
      </c>
      <c r="D168" s="299">
        <v>12964</v>
      </c>
      <c r="E168" s="242" t="s">
        <v>600</v>
      </c>
      <c r="F168" s="243" t="s">
        <v>601</v>
      </c>
      <c r="G168" s="287" t="s">
        <v>137</v>
      </c>
      <c r="H168" s="274" t="s">
        <v>574</v>
      </c>
      <c r="I168" s="294" t="s">
        <v>3051</v>
      </c>
      <c r="J168" s="65" t="s">
        <v>602</v>
      </c>
      <c r="K168" s="65" t="s">
        <v>603</v>
      </c>
      <c r="L168" s="65" t="s">
        <v>574</v>
      </c>
      <c r="M168" s="292" t="s">
        <v>137</v>
      </c>
      <c r="N168" s="244" t="s">
        <v>2410</v>
      </c>
      <c r="O168" s="65"/>
      <c r="P168" s="90"/>
      <c r="Q168" s="244">
        <v>30</v>
      </c>
      <c r="R168" s="246">
        <v>120</v>
      </c>
      <c r="S168" s="246">
        <v>110</v>
      </c>
      <c r="T168" s="246">
        <v>29.33</v>
      </c>
      <c r="U168" s="90">
        <v>0</v>
      </c>
      <c r="V168" s="262">
        <v>15</v>
      </c>
      <c r="W168" s="99">
        <v>0</v>
      </c>
      <c r="X168" s="84">
        <v>0</v>
      </c>
      <c r="Y168" s="99">
        <v>2</v>
      </c>
      <c r="Z168" s="65">
        <v>2</v>
      </c>
      <c r="AA168" s="319">
        <v>885165</v>
      </c>
      <c r="AB168" s="319">
        <v>0</v>
      </c>
      <c r="AC168" s="320">
        <f>AA168+AB168</f>
        <v>885165</v>
      </c>
      <c r="AD168" s="75">
        <v>4500000</v>
      </c>
      <c r="AE168" s="75">
        <v>6000000</v>
      </c>
      <c r="AF168" s="338">
        <f>(AC168*30)/220*1.4</f>
        <v>168986.04545454544</v>
      </c>
      <c r="AG168" s="113">
        <f>AA168*Q168</f>
        <v>26554950</v>
      </c>
      <c r="AH168" s="75">
        <f>AB168*Q168</f>
        <v>0</v>
      </c>
      <c r="AI168" s="75">
        <f>AF168*R168</f>
        <v>20278325.454545453</v>
      </c>
      <c r="AJ168" s="75">
        <f>IF(Q168=31,A168*Z168,(Q168/30)*A168*Z168)</f>
        <v>5310990</v>
      </c>
      <c r="AK168" s="75">
        <f>IF(Q168=31,AD168,(Q168/30)*AD168)</f>
        <v>4500000</v>
      </c>
      <c r="AL168" s="75">
        <f>IF(Q168=31,AE168,(Q168/30)*AE168)</f>
        <v>6000000</v>
      </c>
      <c r="AM168" s="75">
        <f>(AC168*30/220)*35%*S168</f>
        <v>4647116.25</v>
      </c>
      <c r="AN168" s="75">
        <f>AC168*30/220*1.4*T168</f>
        <v>4956360.7131818179</v>
      </c>
      <c r="AO168" s="75">
        <f>AC168*U168</f>
        <v>0</v>
      </c>
      <c r="AP168" s="75">
        <f>200000*V168</f>
        <v>3000000</v>
      </c>
      <c r="AQ168" s="75">
        <v>0</v>
      </c>
      <c r="AR168" s="75">
        <v>0</v>
      </c>
      <c r="AS168" s="75">
        <v>0</v>
      </c>
      <c r="AT168" s="80">
        <v>0</v>
      </c>
      <c r="AU168" s="82">
        <f>SUM(AG168:AT168)</f>
        <v>75247742.417727277</v>
      </c>
      <c r="AV168" s="113">
        <f>AU168-(AX168+AP168+AO168+AL168+AK168+AJ168+AT168)</f>
        <v>51541179.74848637</v>
      </c>
      <c r="AW168" s="75">
        <f>AG168+AH168+AK168+AL168+AI168+AN168+AM168+AP168</f>
        <v>69936752.417727262</v>
      </c>
      <c r="AX168" s="75">
        <f>AW168*7%</f>
        <v>4895572.6692409087</v>
      </c>
      <c r="AY168" s="76">
        <f>IF(AV168&lt;=40000000,0,IF(AND(AV168&gt;40000000,AV168&lt;=80000000),(AV168-40000000)*10%,IF(AND(AV168&gt;80000000,AV168&lt;=120000000),4000000+(AV168-80000000)*15%,IF(AND(AV168&gt;120000000,AV168&lt;=180000000),10000000+(AV168-120000000)*20%,IF(AND(AV168&gt;180000000,AV168&lt;=240000000),22000000+(AV168-180000000)*25%,IF(AND(AV168&gt;240000000,AV168&lt;=320000000),37000000+(AV168-240000000)*30%,61000000+(AV168-320000000)*35%))))))</f>
        <v>1154117.9748486371</v>
      </c>
      <c r="AZ168" s="75">
        <v>0</v>
      </c>
      <c r="BA168" s="75">
        <v>0</v>
      </c>
      <c r="BB168" s="75">
        <v>0</v>
      </c>
      <c r="BC168" s="80">
        <v>0</v>
      </c>
      <c r="BD168" s="80">
        <v>0</v>
      </c>
      <c r="BE168" s="80">
        <v>0</v>
      </c>
      <c r="BF168" s="78">
        <v>0</v>
      </c>
      <c r="BG168" s="348">
        <f>SUM(AX168:BF168)</f>
        <v>6049690.6440895461</v>
      </c>
      <c r="BH168" s="188">
        <f>INT(AU168-BG168)</f>
        <v>69198051</v>
      </c>
      <c r="BJ168" s="50">
        <v>12964</v>
      </c>
      <c r="BK168" s="50" t="s">
        <v>3504</v>
      </c>
      <c r="BM168" s="50">
        <f t="shared" si="5"/>
        <v>0</v>
      </c>
    </row>
    <row r="169" spans="1:65" s="50" customFormat="1" ht="24" customHeight="1" x14ac:dyDescent="0.2">
      <c r="A169" s="182">
        <f t="shared" si="4"/>
        <v>2655495</v>
      </c>
      <c r="B169" s="298">
        <v>655</v>
      </c>
      <c r="C169" s="266">
        <v>452</v>
      </c>
      <c r="D169" s="299">
        <v>12965</v>
      </c>
      <c r="E169" s="242" t="s">
        <v>216</v>
      </c>
      <c r="F169" s="243" t="s">
        <v>604</v>
      </c>
      <c r="G169" s="287" t="s">
        <v>137</v>
      </c>
      <c r="H169" s="274" t="s">
        <v>458</v>
      </c>
      <c r="I169" s="294" t="s">
        <v>3050</v>
      </c>
      <c r="J169" s="65" t="s">
        <v>605</v>
      </c>
      <c r="K169" s="65" t="s">
        <v>606</v>
      </c>
      <c r="L169" s="65" t="s">
        <v>458</v>
      </c>
      <c r="M169" s="292" t="s">
        <v>137</v>
      </c>
      <c r="N169" s="244" t="s">
        <v>2410</v>
      </c>
      <c r="O169" s="65"/>
      <c r="P169" s="90"/>
      <c r="Q169" s="244">
        <v>30</v>
      </c>
      <c r="R169" s="246">
        <v>120</v>
      </c>
      <c r="S169" s="246">
        <v>110</v>
      </c>
      <c r="T169" s="246">
        <v>29.33</v>
      </c>
      <c r="U169" s="90">
        <v>0</v>
      </c>
      <c r="V169" s="262">
        <v>15</v>
      </c>
      <c r="W169" s="99">
        <v>0</v>
      </c>
      <c r="X169" s="84">
        <v>0</v>
      </c>
      <c r="Y169" s="99">
        <v>0</v>
      </c>
      <c r="Z169" s="65">
        <v>2</v>
      </c>
      <c r="AA169" s="319">
        <v>885165</v>
      </c>
      <c r="AB169" s="319">
        <v>0</v>
      </c>
      <c r="AC169" s="320">
        <f>AA169+AB169</f>
        <v>885165</v>
      </c>
      <c r="AD169" s="75">
        <v>4500000</v>
      </c>
      <c r="AE169" s="75">
        <v>6000000</v>
      </c>
      <c r="AF169" s="338">
        <f>(AC169*30)/220*1.4</f>
        <v>168986.04545454544</v>
      </c>
      <c r="AG169" s="113">
        <f>AA169*Q169</f>
        <v>26554950</v>
      </c>
      <c r="AH169" s="75">
        <f>AB169*Q169</f>
        <v>0</v>
      </c>
      <c r="AI169" s="75">
        <f>AF169*R169</f>
        <v>20278325.454545453</v>
      </c>
      <c r="AJ169" s="75">
        <f>IF(Q169=31,A169*Z169,(Q169/30)*A169*Z169)</f>
        <v>5310990</v>
      </c>
      <c r="AK169" s="75">
        <f>IF(Q169=31,AD169,(Q169/30)*AD169)</f>
        <v>4500000</v>
      </c>
      <c r="AL169" s="75">
        <f>IF(Q169=31,AE169,(Q169/30)*AE169)</f>
        <v>6000000</v>
      </c>
      <c r="AM169" s="75">
        <f>(AC169*30/220)*35%*S169</f>
        <v>4647116.25</v>
      </c>
      <c r="AN169" s="75">
        <f>AC169*30/220*1.4*T169</f>
        <v>4956360.7131818179</v>
      </c>
      <c r="AO169" s="75">
        <f>AC169*U169</f>
        <v>0</v>
      </c>
      <c r="AP169" s="75">
        <f>200000*V169</f>
        <v>3000000</v>
      </c>
      <c r="AQ169" s="75">
        <v>0</v>
      </c>
      <c r="AR169" s="75">
        <v>0</v>
      </c>
      <c r="AS169" s="75">
        <v>0</v>
      </c>
      <c r="AT169" s="80">
        <v>0</v>
      </c>
      <c r="AU169" s="82">
        <f>SUM(AG169:AT169)</f>
        <v>75247742.417727277</v>
      </c>
      <c r="AV169" s="113">
        <f>AU169-(AX169+AP169+AO169+AL169+AK169+AJ169+AT169)</f>
        <v>51541179.74848637</v>
      </c>
      <c r="AW169" s="75">
        <f>AG169+AH169+AK169+AL169+AI169+AN169+AM169+AP169</f>
        <v>69936752.417727262</v>
      </c>
      <c r="AX169" s="75">
        <f>AW169*7%</f>
        <v>4895572.6692409087</v>
      </c>
      <c r="AY169" s="76">
        <f>IF(AV169&lt;=40000000,0,IF(AND(AV169&gt;40000000,AV169&lt;=80000000),(AV169-40000000)*10%,IF(AND(AV169&gt;80000000,AV169&lt;=120000000),4000000+(AV169-80000000)*15%,IF(AND(AV169&gt;120000000,AV169&lt;=180000000),10000000+(AV169-120000000)*20%,IF(AND(AV169&gt;180000000,AV169&lt;=240000000),22000000+(AV169-180000000)*25%,IF(AND(AV169&gt;240000000,AV169&lt;=320000000),37000000+(AV169-240000000)*30%,61000000+(AV169-320000000)*35%))))))</f>
        <v>1154117.9748486371</v>
      </c>
      <c r="AZ169" s="75">
        <v>0</v>
      </c>
      <c r="BA169" s="75">
        <v>0</v>
      </c>
      <c r="BB169" s="75">
        <v>0</v>
      </c>
      <c r="BC169" s="80">
        <v>0</v>
      </c>
      <c r="BD169" s="80">
        <v>0</v>
      </c>
      <c r="BE169" s="80">
        <v>0</v>
      </c>
      <c r="BF169" s="78">
        <v>0</v>
      </c>
      <c r="BG169" s="348">
        <f>SUM(AX169:BF169)</f>
        <v>6049690.6440895461</v>
      </c>
      <c r="BH169" s="188">
        <f>INT(AU169-BG169)</f>
        <v>69198051</v>
      </c>
      <c r="BJ169" s="50">
        <v>12965</v>
      </c>
      <c r="BK169" s="50" t="s">
        <v>3505</v>
      </c>
      <c r="BM169" s="50">
        <f t="shared" si="5"/>
        <v>0</v>
      </c>
    </row>
    <row r="170" spans="1:65" s="50" customFormat="1" ht="24" customHeight="1" x14ac:dyDescent="0.2">
      <c r="A170" s="182">
        <f t="shared" si="4"/>
        <v>2655495</v>
      </c>
      <c r="B170" s="298">
        <v>654</v>
      </c>
      <c r="C170" s="266">
        <v>451</v>
      </c>
      <c r="D170" s="299">
        <v>12966</v>
      </c>
      <c r="E170" s="242" t="s">
        <v>600</v>
      </c>
      <c r="F170" s="243" t="s">
        <v>607</v>
      </c>
      <c r="G170" s="287" t="s">
        <v>137</v>
      </c>
      <c r="H170" s="274" t="s">
        <v>458</v>
      </c>
      <c r="I170" s="294" t="s">
        <v>3049</v>
      </c>
      <c r="J170" s="65" t="s">
        <v>608</v>
      </c>
      <c r="K170" s="65" t="s">
        <v>609</v>
      </c>
      <c r="L170" s="65" t="s">
        <v>458</v>
      </c>
      <c r="M170" s="292" t="s">
        <v>137</v>
      </c>
      <c r="N170" s="99"/>
      <c r="O170" s="246" t="s">
        <v>2410</v>
      </c>
      <c r="P170" s="90"/>
      <c r="Q170" s="244">
        <v>30</v>
      </c>
      <c r="R170" s="246">
        <v>90</v>
      </c>
      <c r="S170" s="246">
        <v>0</v>
      </c>
      <c r="T170" s="246">
        <v>0</v>
      </c>
      <c r="U170" s="90">
        <v>0</v>
      </c>
      <c r="V170" s="262">
        <v>23</v>
      </c>
      <c r="W170" s="99">
        <v>0</v>
      </c>
      <c r="X170" s="84">
        <v>0</v>
      </c>
      <c r="Y170" s="99">
        <v>0</v>
      </c>
      <c r="Z170" s="65">
        <v>1</v>
      </c>
      <c r="AA170" s="319">
        <v>885165</v>
      </c>
      <c r="AB170" s="319">
        <v>0</v>
      </c>
      <c r="AC170" s="320">
        <f>AA170+AB170</f>
        <v>885165</v>
      </c>
      <c r="AD170" s="75">
        <v>4500000</v>
      </c>
      <c r="AE170" s="75">
        <v>6000000</v>
      </c>
      <c r="AF170" s="338">
        <f>(AC170*30)/220*1.4</f>
        <v>168986.04545454544</v>
      </c>
      <c r="AG170" s="113">
        <f>AA170*Q170</f>
        <v>26554950</v>
      </c>
      <c r="AH170" s="75">
        <f>AB170*Q170</f>
        <v>0</v>
      </c>
      <c r="AI170" s="75">
        <f>AF170*R170</f>
        <v>15208744.09090909</v>
      </c>
      <c r="AJ170" s="75">
        <f>IF(Q170=31,A170*Z170,(Q170/30)*A170*Z170)</f>
        <v>2655495</v>
      </c>
      <c r="AK170" s="75">
        <f>IF(Q170=31,AD170,(Q170/30)*AD170)</f>
        <v>4500000</v>
      </c>
      <c r="AL170" s="75">
        <f>IF(Q170=31,AE170,(Q170/30)*AE170)</f>
        <v>6000000</v>
      </c>
      <c r="AM170" s="75">
        <f>(AC170*30/220)*35%*S170</f>
        <v>0</v>
      </c>
      <c r="AN170" s="75">
        <f>AC170*30/220*1.4*T170</f>
        <v>0</v>
      </c>
      <c r="AO170" s="75">
        <f>AC170*U170</f>
        <v>0</v>
      </c>
      <c r="AP170" s="75">
        <f>200000*V170</f>
        <v>4600000</v>
      </c>
      <c r="AQ170" s="75">
        <v>0</v>
      </c>
      <c r="AR170" s="75">
        <v>0</v>
      </c>
      <c r="AS170" s="75">
        <v>0</v>
      </c>
      <c r="AT170" s="80">
        <v>0</v>
      </c>
      <c r="AU170" s="82">
        <f>SUM(AG170:AT170)</f>
        <v>59519189.090909094</v>
      </c>
      <c r="AV170" s="113">
        <f>AU170-(AX170+AP170+AO170+AL170+AK170+AJ170+AT170)</f>
        <v>37783235.504545458</v>
      </c>
      <c r="AW170" s="75">
        <f>AG170+AH170+AK170+AL170+AI170+AN170+AM170+AP170</f>
        <v>56863694.090909094</v>
      </c>
      <c r="AX170" s="75">
        <f>AW170*7%</f>
        <v>3980458.5863636369</v>
      </c>
      <c r="AY170" s="76">
        <f>IF(AV170&lt;=40000000,0,IF(AND(AV170&gt;40000000,AV170&lt;=80000000),(AV170-40000000)*10%,IF(AND(AV170&gt;80000000,AV170&lt;=120000000),4000000+(AV170-80000000)*15%,IF(AND(AV170&gt;120000000,AV170&lt;=180000000),10000000+(AV170-120000000)*20%,IF(AND(AV170&gt;180000000,AV170&lt;=240000000),22000000+(AV170-180000000)*25%,IF(AND(AV170&gt;240000000,AV170&lt;=320000000),37000000+(AV170-240000000)*30%,61000000+(AV170-320000000)*35%))))))</f>
        <v>0</v>
      </c>
      <c r="AZ170" s="75">
        <v>0</v>
      </c>
      <c r="BA170" s="75">
        <v>0</v>
      </c>
      <c r="BB170" s="75">
        <v>0</v>
      </c>
      <c r="BC170" s="80">
        <v>0</v>
      </c>
      <c r="BD170" s="80">
        <v>0</v>
      </c>
      <c r="BE170" s="80">
        <v>0</v>
      </c>
      <c r="BF170" s="78">
        <v>0</v>
      </c>
      <c r="BG170" s="348">
        <f>SUM(AX170:BF170)</f>
        <v>3980458.5863636369</v>
      </c>
      <c r="BH170" s="188">
        <f>INT(AU170-BG170)</f>
        <v>55538730</v>
      </c>
      <c r="BJ170" s="50">
        <v>12966</v>
      </c>
      <c r="BK170" s="50" t="s">
        <v>3506</v>
      </c>
      <c r="BM170" s="50">
        <f t="shared" si="5"/>
        <v>0</v>
      </c>
    </row>
    <row r="171" spans="1:65" s="50" customFormat="1" ht="24" customHeight="1" x14ac:dyDescent="0.2">
      <c r="A171" s="182">
        <f t="shared" si="4"/>
        <v>2655495</v>
      </c>
      <c r="B171" s="298">
        <v>138</v>
      </c>
      <c r="C171" s="266">
        <v>147</v>
      </c>
      <c r="D171" s="299">
        <v>12968</v>
      </c>
      <c r="E171" s="252" t="s">
        <v>226</v>
      </c>
      <c r="F171" s="253" t="s">
        <v>612</v>
      </c>
      <c r="G171" s="252" t="s">
        <v>87</v>
      </c>
      <c r="H171" s="274" t="s">
        <v>613</v>
      </c>
      <c r="I171" s="294" t="s">
        <v>2580</v>
      </c>
      <c r="J171" s="65" t="s">
        <v>614</v>
      </c>
      <c r="K171" s="65" t="s">
        <v>615</v>
      </c>
      <c r="L171" s="65" t="s">
        <v>613</v>
      </c>
      <c r="M171" s="292" t="s">
        <v>2380</v>
      </c>
      <c r="N171" s="99"/>
      <c r="O171" s="65"/>
      <c r="P171" s="90"/>
      <c r="Q171" s="254">
        <v>30</v>
      </c>
      <c r="R171" s="255">
        <v>93</v>
      </c>
      <c r="S171" s="65">
        <v>0</v>
      </c>
      <c r="T171" s="65">
        <v>0</v>
      </c>
      <c r="U171" s="90">
        <v>0</v>
      </c>
      <c r="V171" s="260">
        <v>20</v>
      </c>
      <c r="W171" s="99">
        <v>0</v>
      </c>
      <c r="X171" s="84">
        <v>0</v>
      </c>
      <c r="Y171" s="99">
        <v>0</v>
      </c>
      <c r="Z171" s="65">
        <v>0</v>
      </c>
      <c r="AA171" s="327">
        <v>1477052</v>
      </c>
      <c r="AB171" s="327">
        <v>46667</v>
      </c>
      <c r="AC171" s="328">
        <f>AA171+AB171</f>
        <v>1523719</v>
      </c>
      <c r="AD171" s="75">
        <v>4500000</v>
      </c>
      <c r="AE171" s="75">
        <v>6000000</v>
      </c>
      <c r="AF171" s="338">
        <f>(AC171*30)/220*1.4</f>
        <v>290891.80909090908</v>
      </c>
      <c r="AG171" s="113">
        <f>AA171*Q171</f>
        <v>44311560</v>
      </c>
      <c r="AH171" s="75">
        <f>AB171*Q171</f>
        <v>1400010</v>
      </c>
      <c r="AI171" s="75">
        <f>AF171*R171</f>
        <v>27052938.245454546</v>
      </c>
      <c r="AJ171" s="75">
        <f>IF(Q171=31,A171*Z171,(Q171/30)*A171*Z171)</f>
        <v>0</v>
      </c>
      <c r="AK171" s="75">
        <f>IF(Q171=31,AD171,(Q171/30)*AD171)</f>
        <v>4500000</v>
      </c>
      <c r="AL171" s="75">
        <f>IF(Q171=31,AE171,(Q171/30)*AE171)</f>
        <v>6000000</v>
      </c>
      <c r="AM171" s="75">
        <f>(AC171*30/220)*35%*S171</f>
        <v>0</v>
      </c>
      <c r="AN171" s="75">
        <f>AC171*30/220*1.4*T171</f>
        <v>0</v>
      </c>
      <c r="AO171" s="75">
        <f>AC171*U171</f>
        <v>0</v>
      </c>
      <c r="AP171" s="75">
        <f>200000*V171</f>
        <v>4000000</v>
      </c>
      <c r="AQ171" s="75">
        <v>0</v>
      </c>
      <c r="AR171" s="75">
        <v>0</v>
      </c>
      <c r="AS171" s="75">
        <v>0</v>
      </c>
      <c r="AT171" s="80">
        <v>0</v>
      </c>
      <c r="AU171" s="82">
        <f>SUM(AG171:AT171)</f>
        <v>87264508.24545455</v>
      </c>
      <c r="AV171" s="113">
        <f>AU171-(AX171+AP171+AO171+AL171+AK171+AJ171+AT171)</f>
        <v>66655992.668272734</v>
      </c>
      <c r="AW171" s="75">
        <f>AG171+AH171+AK171+AL171+AI171+AN171+AM171+AP171</f>
        <v>87264508.24545455</v>
      </c>
      <c r="AX171" s="75">
        <f>AW171*7%</f>
        <v>6108515.5771818189</v>
      </c>
      <c r="AY171" s="76">
        <f>IF(AV171&lt;=40000000,0,IF(AND(AV171&gt;40000000,AV171&lt;=80000000),(AV171-40000000)*10%,IF(AND(AV171&gt;80000000,AV171&lt;=120000000),4000000+(AV171-80000000)*15%,IF(AND(AV171&gt;120000000,AV171&lt;=180000000),10000000+(AV171-120000000)*20%,IF(AND(AV171&gt;180000000,AV171&lt;=240000000),22000000+(AV171-180000000)*25%,IF(AND(AV171&gt;240000000,AV171&lt;=320000000),37000000+(AV171-240000000)*30%,61000000+(AV171-320000000)*35%))))))</f>
        <v>2665599.2668272736</v>
      </c>
      <c r="AZ171" s="75">
        <v>0</v>
      </c>
      <c r="BA171" s="75">
        <v>0</v>
      </c>
      <c r="BB171" s="75">
        <v>0</v>
      </c>
      <c r="BC171" s="80">
        <v>0</v>
      </c>
      <c r="BD171" s="80">
        <v>0</v>
      </c>
      <c r="BE171" s="80">
        <v>0</v>
      </c>
      <c r="BF171" s="78">
        <v>0</v>
      </c>
      <c r="BG171" s="348">
        <f>SUM(AX171:BF171)</f>
        <v>8774114.8440090921</v>
      </c>
      <c r="BH171" s="188">
        <f>INT(AU171-BG171)</f>
        <v>78490393</v>
      </c>
      <c r="BJ171" s="50">
        <v>12968</v>
      </c>
      <c r="BK171" s="50" t="s">
        <v>3507</v>
      </c>
      <c r="BM171" s="50">
        <f t="shared" si="5"/>
        <v>0</v>
      </c>
    </row>
    <row r="172" spans="1:65" s="50" customFormat="1" ht="24" customHeight="1" x14ac:dyDescent="0.2">
      <c r="A172" s="182">
        <f t="shared" si="4"/>
        <v>2655495</v>
      </c>
      <c r="B172" s="298">
        <v>139</v>
      </c>
      <c r="C172" s="266">
        <v>148</v>
      </c>
      <c r="D172" s="299">
        <v>12969</v>
      </c>
      <c r="E172" s="252" t="s">
        <v>259</v>
      </c>
      <c r="F172" s="253" t="s">
        <v>616</v>
      </c>
      <c r="G172" s="252" t="s">
        <v>87</v>
      </c>
      <c r="H172" s="274" t="s">
        <v>613</v>
      </c>
      <c r="I172" s="294" t="s">
        <v>2581</v>
      </c>
      <c r="J172" s="65" t="s">
        <v>617</v>
      </c>
      <c r="K172" s="65" t="s">
        <v>618</v>
      </c>
      <c r="L172" s="65" t="s">
        <v>613</v>
      </c>
      <c r="M172" s="292" t="s">
        <v>2382</v>
      </c>
      <c r="N172" s="99"/>
      <c r="O172" s="65"/>
      <c r="P172" s="90"/>
      <c r="Q172" s="254">
        <v>30</v>
      </c>
      <c r="R172" s="255">
        <v>140</v>
      </c>
      <c r="S172" s="65">
        <v>0</v>
      </c>
      <c r="T172" s="65">
        <v>0</v>
      </c>
      <c r="U172" s="90">
        <v>0</v>
      </c>
      <c r="V172" s="260">
        <v>20</v>
      </c>
      <c r="W172" s="99">
        <v>0</v>
      </c>
      <c r="X172" s="84">
        <v>0</v>
      </c>
      <c r="Y172" s="99">
        <v>0</v>
      </c>
      <c r="Z172" s="65">
        <v>0</v>
      </c>
      <c r="AA172" s="327">
        <v>1145360</v>
      </c>
      <c r="AB172" s="327">
        <v>46667</v>
      </c>
      <c r="AC172" s="328">
        <f>AA172+AB172</f>
        <v>1192027</v>
      </c>
      <c r="AD172" s="75">
        <v>4500000</v>
      </c>
      <c r="AE172" s="75">
        <v>6000000</v>
      </c>
      <c r="AF172" s="338">
        <f>(AC172*30)/220*1.4</f>
        <v>227568.79090909089</v>
      </c>
      <c r="AG172" s="113">
        <f>AA172*Q172</f>
        <v>34360800</v>
      </c>
      <c r="AH172" s="75">
        <f>AB172*Q172</f>
        <v>1400010</v>
      </c>
      <c r="AI172" s="75">
        <f>AF172*R172</f>
        <v>31859630.727272727</v>
      </c>
      <c r="AJ172" s="75">
        <f>IF(Q172=31,A172*Z172,(Q172/30)*A172*Z172)</f>
        <v>0</v>
      </c>
      <c r="AK172" s="75">
        <f>IF(Q172=31,AD172,(Q172/30)*AD172)</f>
        <v>4500000</v>
      </c>
      <c r="AL172" s="75">
        <f>IF(Q172=31,AE172,(Q172/30)*AE172)</f>
        <v>6000000</v>
      </c>
      <c r="AM172" s="75">
        <f>(AC172*30/220)*35%*S172</f>
        <v>0</v>
      </c>
      <c r="AN172" s="75">
        <f>AC172*30/220*1.4*T172</f>
        <v>0</v>
      </c>
      <c r="AO172" s="75">
        <f>AC172*U172</f>
        <v>0</v>
      </c>
      <c r="AP172" s="75">
        <f>200000*V172</f>
        <v>4000000</v>
      </c>
      <c r="AQ172" s="75">
        <v>0</v>
      </c>
      <c r="AR172" s="75">
        <v>0</v>
      </c>
      <c r="AS172" s="75">
        <v>0</v>
      </c>
      <c r="AT172" s="80">
        <v>0</v>
      </c>
      <c r="AU172" s="82">
        <f>SUM(AG172:AT172)</f>
        <v>82120440.727272719</v>
      </c>
      <c r="AV172" s="113">
        <f>AU172-(AX172+AP172+AO172+AL172+AK172+AJ172+AT172)</f>
        <v>61872009.876363628</v>
      </c>
      <c r="AW172" s="75">
        <f>AG172+AH172+AK172+AL172+AI172+AN172+AM172+AP172</f>
        <v>82120440.727272719</v>
      </c>
      <c r="AX172" s="75">
        <f>AW172*7%</f>
        <v>5748430.8509090906</v>
      </c>
      <c r="AY172" s="76">
        <f>IF(AV172&lt;=40000000,0,IF(AND(AV172&gt;40000000,AV172&lt;=80000000),(AV172-40000000)*10%,IF(AND(AV172&gt;80000000,AV172&lt;=120000000),4000000+(AV172-80000000)*15%,IF(AND(AV172&gt;120000000,AV172&lt;=180000000),10000000+(AV172-120000000)*20%,IF(AND(AV172&gt;180000000,AV172&lt;=240000000),22000000+(AV172-180000000)*25%,IF(AND(AV172&gt;240000000,AV172&lt;=320000000),37000000+(AV172-240000000)*30%,61000000+(AV172-320000000)*35%))))))</f>
        <v>2187200.9876363627</v>
      </c>
      <c r="AZ172" s="75">
        <v>0</v>
      </c>
      <c r="BA172" s="75">
        <v>0</v>
      </c>
      <c r="BB172" s="75">
        <v>0</v>
      </c>
      <c r="BC172" s="80">
        <v>0</v>
      </c>
      <c r="BD172" s="80">
        <v>0</v>
      </c>
      <c r="BE172" s="80">
        <v>0</v>
      </c>
      <c r="BF172" s="78">
        <v>0</v>
      </c>
      <c r="BG172" s="348">
        <f>SUM(AX172:BF172)</f>
        <v>7935631.8385454528</v>
      </c>
      <c r="BH172" s="188">
        <f>INT(AU172-BG172)</f>
        <v>74184808</v>
      </c>
      <c r="BJ172" s="50">
        <v>12969</v>
      </c>
      <c r="BK172" s="50" t="s">
        <v>3508</v>
      </c>
      <c r="BM172" s="50">
        <f t="shared" si="5"/>
        <v>0</v>
      </c>
    </row>
    <row r="173" spans="1:65" s="50" customFormat="1" ht="24" customHeight="1" x14ac:dyDescent="0.2">
      <c r="A173" s="182">
        <f t="shared" si="4"/>
        <v>2655495</v>
      </c>
      <c r="B173" s="298">
        <v>140</v>
      </c>
      <c r="C173" s="266">
        <v>149</v>
      </c>
      <c r="D173" s="299">
        <v>12970</v>
      </c>
      <c r="E173" s="252" t="s">
        <v>619</v>
      </c>
      <c r="F173" s="253" t="s">
        <v>620</v>
      </c>
      <c r="G173" s="252" t="s">
        <v>87</v>
      </c>
      <c r="H173" s="274" t="s">
        <v>613</v>
      </c>
      <c r="I173" s="294" t="s">
        <v>2582</v>
      </c>
      <c r="J173" s="65" t="s">
        <v>621</v>
      </c>
      <c r="K173" s="65" t="s">
        <v>622</v>
      </c>
      <c r="L173" s="65" t="s">
        <v>613</v>
      </c>
      <c r="M173" s="307" t="s">
        <v>2383</v>
      </c>
      <c r="N173" s="99"/>
      <c r="O173" s="65"/>
      <c r="P173" s="90"/>
      <c r="Q173" s="254">
        <v>30</v>
      </c>
      <c r="R173" s="255">
        <v>33</v>
      </c>
      <c r="S173" s="65">
        <v>0</v>
      </c>
      <c r="T173" s="65">
        <v>0</v>
      </c>
      <c r="U173" s="90">
        <v>0</v>
      </c>
      <c r="V173" s="260">
        <v>19</v>
      </c>
      <c r="W173" s="99">
        <v>0</v>
      </c>
      <c r="X173" s="84">
        <v>0</v>
      </c>
      <c r="Y173" s="99">
        <v>0</v>
      </c>
      <c r="Z173" s="65">
        <v>0</v>
      </c>
      <c r="AA173" s="327">
        <v>1642901</v>
      </c>
      <c r="AB173" s="327">
        <v>46667</v>
      </c>
      <c r="AC173" s="328">
        <f>AA173+AB173</f>
        <v>1689568</v>
      </c>
      <c r="AD173" s="75">
        <v>4500000</v>
      </c>
      <c r="AE173" s="75">
        <v>6000000</v>
      </c>
      <c r="AF173" s="338">
        <f>(AC173*30)/220*1.4</f>
        <v>322553.89090909087</v>
      </c>
      <c r="AG173" s="113">
        <f>AA173*Q173</f>
        <v>49287030</v>
      </c>
      <c r="AH173" s="75">
        <f>AB173*Q173</f>
        <v>1400010</v>
      </c>
      <c r="AI173" s="75">
        <f>AF173*R173</f>
        <v>10644278.399999999</v>
      </c>
      <c r="AJ173" s="75">
        <f>IF(Q173=31,A173*Z173,(Q173/30)*A173*Z173)</f>
        <v>0</v>
      </c>
      <c r="AK173" s="75">
        <f>IF(Q173=31,AD173,(Q173/30)*AD173)</f>
        <v>4500000</v>
      </c>
      <c r="AL173" s="75">
        <f>IF(Q173=31,AE173,(Q173/30)*AE173)</f>
        <v>6000000</v>
      </c>
      <c r="AM173" s="75">
        <f>(AC173*30/220)*35%*S173</f>
        <v>0</v>
      </c>
      <c r="AN173" s="75">
        <f>AC173*30/220*1.4*T173</f>
        <v>0</v>
      </c>
      <c r="AO173" s="75">
        <f>AC173*U173</f>
        <v>0</v>
      </c>
      <c r="AP173" s="75">
        <f>200000*V173</f>
        <v>3800000</v>
      </c>
      <c r="AQ173" s="75">
        <v>0</v>
      </c>
      <c r="AR173" s="75">
        <v>0</v>
      </c>
      <c r="AS173" s="75">
        <v>0</v>
      </c>
      <c r="AT173" s="80">
        <v>0</v>
      </c>
      <c r="AU173" s="82">
        <f>SUM(AG173:AT173)</f>
        <v>75631318.400000006</v>
      </c>
      <c r="AV173" s="113">
        <f>AU173-(AX173+AP173+AO173+AL173+AK173+AJ173+AT173)</f>
        <v>56037126.112000003</v>
      </c>
      <c r="AW173" s="75">
        <f>AG173+AH173+AK173+AL173+AI173+AN173+AM173+AP173</f>
        <v>75631318.400000006</v>
      </c>
      <c r="AX173" s="75">
        <f>AW173*7%</f>
        <v>5294192.2880000006</v>
      </c>
      <c r="AY173" s="76">
        <f>IF(AV173&lt;=40000000,0,IF(AND(AV173&gt;40000000,AV173&lt;=80000000),(AV173-40000000)*10%,IF(AND(AV173&gt;80000000,AV173&lt;=120000000),4000000+(AV173-80000000)*15%,IF(AND(AV173&gt;120000000,AV173&lt;=180000000),10000000+(AV173-120000000)*20%,IF(AND(AV173&gt;180000000,AV173&lt;=240000000),22000000+(AV173-180000000)*25%,IF(AND(AV173&gt;240000000,AV173&lt;=320000000),37000000+(AV173-240000000)*30%,61000000+(AV173-320000000)*35%))))))</f>
        <v>1603712.6112000004</v>
      </c>
      <c r="AZ173" s="75">
        <v>0</v>
      </c>
      <c r="BA173" s="75">
        <v>0</v>
      </c>
      <c r="BB173" s="75">
        <v>0</v>
      </c>
      <c r="BC173" s="80">
        <v>0</v>
      </c>
      <c r="BD173" s="80">
        <v>0</v>
      </c>
      <c r="BE173" s="80">
        <v>0</v>
      </c>
      <c r="BF173" s="78">
        <v>0</v>
      </c>
      <c r="BG173" s="348">
        <f>SUM(AX173:BF173)</f>
        <v>6897904.8992000008</v>
      </c>
      <c r="BH173" s="188">
        <f>INT(AU173-BG173)</f>
        <v>68733413</v>
      </c>
      <c r="BJ173" s="50">
        <v>12970</v>
      </c>
      <c r="BK173" s="50" t="s">
        <v>3509</v>
      </c>
      <c r="BM173" s="50">
        <f t="shared" si="5"/>
        <v>0</v>
      </c>
    </row>
    <row r="174" spans="1:65" s="50" customFormat="1" ht="24" customHeight="1" x14ac:dyDescent="0.2">
      <c r="A174" s="182">
        <f t="shared" si="4"/>
        <v>2655495</v>
      </c>
      <c r="B174" s="298">
        <v>141</v>
      </c>
      <c r="C174" s="266">
        <v>150</v>
      </c>
      <c r="D174" s="299">
        <v>12971</v>
      </c>
      <c r="E174" s="252" t="s">
        <v>623</v>
      </c>
      <c r="F174" s="253" t="s">
        <v>624</v>
      </c>
      <c r="G174" s="252" t="s">
        <v>87</v>
      </c>
      <c r="H174" s="274" t="s">
        <v>613</v>
      </c>
      <c r="I174" s="294" t="s">
        <v>2583</v>
      </c>
      <c r="J174" s="65" t="s">
        <v>625</v>
      </c>
      <c r="K174" s="65" t="s">
        <v>626</v>
      </c>
      <c r="L174" s="65" t="s">
        <v>613</v>
      </c>
      <c r="M174" s="292" t="s">
        <v>2380</v>
      </c>
      <c r="N174" s="99"/>
      <c r="O174" s="65"/>
      <c r="P174" s="90"/>
      <c r="Q174" s="254">
        <v>30</v>
      </c>
      <c r="R174" s="255">
        <v>21</v>
      </c>
      <c r="S174" s="65">
        <v>0</v>
      </c>
      <c r="T174" s="65">
        <v>0</v>
      </c>
      <c r="U174" s="300">
        <f>2</f>
        <v>2</v>
      </c>
      <c r="V174" s="261">
        <v>19</v>
      </c>
      <c r="W174" s="99">
        <v>0</v>
      </c>
      <c r="X174" s="84">
        <v>0</v>
      </c>
      <c r="Y174" s="99">
        <v>0</v>
      </c>
      <c r="Z174" s="65">
        <v>0</v>
      </c>
      <c r="AA174" s="327">
        <v>1477052</v>
      </c>
      <c r="AB174" s="327">
        <v>46667</v>
      </c>
      <c r="AC174" s="328">
        <f>AA174+AB174</f>
        <v>1523719</v>
      </c>
      <c r="AD174" s="75">
        <v>4500000</v>
      </c>
      <c r="AE174" s="75">
        <v>6000000</v>
      </c>
      <c r="AF174" s="338">
        <f>(AC174*30)/220*1.4</f>
        <v>290891.80909090908</v>
      </c>
      <c r="AG174" s="113">
        <f>AA174*Q174</f>
        <v>44311560</v>
      </c>
      <c r="AH174" s="75">
        <f>AB174*Q174</f>
        <v>1400010</v>
      </c>
      <c r="AI174" s="75">
        <f>AF174*R174</f>
        <v>6108727.9909090903</v>
      </c>
      <c r="AJ174" s="75">
        <f>IF(Q174=31,A174*Z174,(Q174/30)*A174*Z174)</f>
        <v>0</v>
      </c>
      <c r="AK174" s="75">
        <f>IF(Q174=31,AD174,(Q174/30)*AD174)</f>
        <v>4500000</v>
      </c>
      <c r="AL174" s="75">
        <f>IF(Q174=31,AE174,(Q174/30)*AE174)</f>
        <v>6000000</v>
      </c>
      <c r="AM174" s="75">
        <f>(AC174*30/220)*35%*S174</f>
        <v>0</v>
      </c>
      <c r="AN174" s="75">
        <f>AC174*30/220*1.4*T174</f>
        <v>0</v>
      </c>
      <c r="AO174" s="75">
        <f>AC174*U174</f>
        <v>3047438</v>
      </c>
      <c r="AP174" s="75">
        <f>200000*V174</f>
        <v>3800000</v>
      </c>
      <c r="AQ174" s="75">
        <v>0</v>
      </c>
      <c r="AR174" s="75">
        <v>0</v>
      </c>
      <c r="AS174" s="75">
        <v>0</v>
      </c>
      <c r="AT174" s="80">
        <v>0</v>
      </c>
      <c r="AU174" s="82">
        <f>SUM(AG174:AT174)</f>
        <v>69167735.9909091</v>
      </c>
      <c r="AV174" s="113">
        <f>AU174-(AX174+AP174+AO174+AL174+AK174+AJ174+AT174)</f>
        <v>47191877.131545462</v>
      </c>
      <c r="AW174" s="75">
        <f>AG174+AH174+AK174+AL174+AI174+AN174+AM174+AP174</f>
        <v>66120297.990909092</v>
      </c>
      <c r="AX174" s="75">
        <f>AW174*7%</f>
        <v>4628420.8593636369</v>
      </c>
      <c r="AY174" s="76">
        <f>IF(AV174&lt;=40000000,0,IF(AND(AV174&gt;40000000,AV174&lt;=80000000),(AV174-40000000)*10%,IF(AND(AV174&gt;80000000,AV174&lt;=120000000),4000000+(AV174-80000000)*15%,IF(AND(AV174&gt;120000000,AV174&lt;=180000000),10000000+(AV174-120000000)*20%,IF(AND(AV174&gt;180000000,AV174&lt;=240000000),22000000+(AV174-180000000)*25%,IF(AND(AV174&gt;240000000,AV174&lt;=320000000),37000000+(AV174-240000000)*30%,61000000+(AV174-320000000)*35%))))))</f>
        <v>719187.71315454622</v>
      </c>
      <c r="AZ174" s="75">
        <v>0</v>
      </c>
      <c r="BA174" s="75">
        <v>0</v>
      </c>
      <c r="BB174" s="75">
        <v>0</v>
      </c>
      <c r="BC174" s="80">
        <v>0</v>
      </c>
      <c r="BD174" s="80">
        <v>0</v>
      </c>
      <c r="BE174" s="80">
        <v>0</v>
      </c>
      <c r="BF174" s="78">
        <v>0</v>
      </c>
      <c r="BG174" s="348">
        <f>SUM(AX174:BF174)</f>
        <v>5347608.5725181829</v>
      </c>
      <c r="BH174" s="188">
        <f>INT(AU174-BG174)</f>
        <v>63820127</v>
      </c>
      <c r="BJ174" s="50">
        <v>12971</v>
      </c>
      <c r="BK174" s="50" t="s">
        <v>3510</v>
      </c>
      <c r="BM174" s="50">
        <f t="shared" si="5"/>
        <v>0</v>
      </c>
    </row>
    <row r="175" spans="1:65" s="50" customFormat="1" ht="24" customHeight="1" x14ac:dyDescent="0.2">
      <c r="A175" s="182">
        <f t="shared" si="4"/>
        <v>2655495</v>
      </c>
      <c r="B175" s="298">
        <v>142</v>
      </c>
      <c r="C175" s="266">
        <v>151</v>
      </c>
      <c r="D175" s="299">
        <v>12972</v>
      </c>
      <c r="E175" s="252" t="s">
        <v>627</v>
      </c>
      <c r="F175" s="253" t="s">
        <v>628</v>
      </c>
      <c r="G175" s="252" t="s">
        <v>87</v>
      </c>
      <c r="H175" s="274" t="s">
        <v>613</v>
      </c>
      <c r="I175" s="294" t="s">
        <v>2584</v>
      </c>
      <c r="J175" s="65" t="s">
        <v>629</v>
      </c>
      <c r="K175" s="65" t="s">
        <v>630</v>
      </c>
      <c r="L175" s="65" t="s">
        <v>613</v>
      </c>
      <c r="M175" s="307" t="s">
        <v>3265</v>
      </c>
      <c r="N175" s="99"/>
      <c r="O175" s="65"/>
      <c r="P175" s="90"/>
      <c r="Q175" s="254">
        <v>30</v>
      </c>
      <c r="R175" s="255">
        <v>36</v>
      </c>
      <c r="S175" s="65">
        <v>0</v>
      </c>
      <c r="T175" s="65">
        <v>0</v>
      </c>
      <c r="U175" s="90">
        <v>0</v>
      </c>
      <c r="V175" s="260">
        <v>19</v>
      </c>
      <c r="W175" s="99">
        <v>0</v>
      </c>
      <c r="X175" s="84">
        <v>0</v>
      </c>
      <c r="Y175" s="99">
        <v>0</v>
      </c>
      <c r="Z175" s="65">
        <v>0</v>
      </c>
      <c r="AA175" s="327">
        <v>1477052</v>
      </c>
      <c r="AB175" s="327">
        <v>46667</v>
      </c>
      <c r="AC175" s="328">
        <f>AA175+AB175</f>
        <v>1523719</v>
      </c>
      <c r="AD175" s="75">
        <v>4500000</v>
      </c>
      <c r="AE175" s="75">
        <v>6000000</v>
      </c>
      <c r="AF175" s="338">
        <f>(AC175*30)/220*1.4</f>
        <v>290891.80909090908</v>
      </c>
      <c r="AG175" s="113">
        <f>AA175*Q175</f>
        <v>44311560</v>
      </c>
      <c r="AH175" s="75">
        <f>AB175*Q175</f>
        <v>1400010</v>
      </c>
      <c r="AI175" s="75">
        <f>AF175*R175</f>
        <v>10472105.127272727</v>
      </c>
      <c r="AJ175" s="75">
        <f>IF(Q175=31,A175*Z175,(Q175/30)*A175*Z175)</f>
        <v>0</v>
      </c>
      <c r="AK175" s="75">
        <f>IF(Q175=31,AD175,(Q175/30)*AD175)</f>
        <v>4500000</v>
      </c>
      <c r="AL175" s="75">
        <f>IF(Q175=31,AE175,(Q175/30)*AE175)</f>
        <v>6000000</v>
      </c>
      <c r="AM175" s="75">
        <f>(AC175*30/220)*35%*S175</f>
        <v>0</v>
      </c>
      <c r="AN175" s="75">
        <f>AC175*30/220*1.4*T175</f>
        <v>0</v>
      </c>
      <c r="AO175" s="75">
        <f>AC175*U175</f>
        <v>0</v>
      </c>
      <c r="AP175" s="75">
        <f>200000*V175</f>
        <v>3800000</v>
      </c>
      <c r="AQ175" s="75">
        <v>0</v>
      </c>
      <c r="AR175" s="75">
        <v>0</v>
      </c>
      <c r="AS175" s="75">
        <v>0</v>
      </c>
      <c r="AT175" s="80">
        <v>0</v>
      </c>
      <c r="AU175" s="82">
        <f>SUM(AG175:AT175)</f>
        <v>70483675.127272725</v>
      </c>
      <c r="AV175" s="113">
        <f>AU175-(AX175+AP175+AO175+AL175+AK175+AJ175+AT175)</f>
        <v>51249817.868363634</v>
      </c>
      <c r="AW175" s="75">
        <f>AG175+AH175+AK175+AL175+AI175+AN175+AM175+AP175</f>
        <v>70483675.127272725</v>
      </c>
      <c r="AX175" s="75">
        <f>AW175*7%</f>
        <v>4933857.2589090914</v>
      </c>
      <c r="AY175" s="76">
        <f>IF(AV175&lt;=40000000,0,IF(AND(AV175&gt;40000000,AV175&lt;=80000000),(AV175-40000000)*10%,IF(AND(AV175&gt;80000000,AV175&lt;=120000000),4000000+(AV175-80000000)*15%,IF(AND(AV175&gt;120000000,AV175&lt;=180000000),10000000+(AV175-120000000)*20%,IF(AND(AV175&gt;180000000,AV175&lt;=240000000),22000000+(AV175-180000000)*25%,IF(AND(AV175&gt;240000000,AV175&lt;=320000000),37000000+(AV175-240000000)*30%,61000000+(AV175-320000000)*35%))))))</f>
        <v>1124981.7868363634</v>
      </c>
      <c r="AZ175" s="75">
        <v>0</v>
      </c>
      <c r="BA175" s="75">
        <v>0</v>
      </c>
      <c r="BB175" s="75">
        <v>0</v>
      </c>
      <c r="BC175" s="80">
        <v>0</v>
      </c>
      <c r="BD175" s="80">
        <v>0</v>
      </c>
      <c r="BE175" s="80">
        <v>0</v>
      </c>
      <c r="BF175" s="78">
        <v>0</v>
      </c>
      <c r="BG175" s="348">
        <f>SUM(AX175:BF175)</f>
        <v>6058839.0457454547</v>
      </c>
      <c r="BH175" s="188">
        <f>INT(AU175-BG175)</f>
        <v>64424836</v>
      </c>
      <c r="BJ175" s="50">
        <v>12972</v>
      </c>
      <c r="BK175" s="50" t="s">
        <v>3511</v>
      </c>
      <c r="BM175" s="50">
        <f t="shared" si="5"/>
        <v>0</v>
      </c>
    </row>
    <row r="176" spans="1:65" s="50" customFormat="1" ht="24" customHeight="1" x14ac:dyDescent="0.2">
      <c r="A176" s="182">
        <f t="shared" si="4"/>
        <v>2655495</v>
      </c>
      <c r="B176" s="298">
        <v>143</v>
      </c>
      <c r="C176" s="266">
        <v>152</v>
      </c>
      <c r="D176" s="299">
        <v>12973</v>
      </c>
      <c r="E176" s="252" t="s">
        <v>398</v>
      </c>
      <c r="F176" s="253" t="s">
        <v>631</v>
      </c>
      <c r="G176" s="252" t="s">
        <v>87</v>
      </c>
      <c r="H176" s="274" t="s">
        <v>613</v>
      </c>
      <c r="I176" s="294" t="s">
        <v>2585</v>
      </c>
      <c r="J176" s="65" t="s">
        <v>632</v>
      </c>
      <c r="K176" s="65" t="s">
        <v>633</v>
      </c>
      <c r="L176" s="65" t="s">
        <v>613</v>
      </c>
      <c r="M176" s="292" t="s">
        <v>2380</v>
      </c>
      <c r="N176" s="99"/>
      <c r="O176" s="65"/>
      <c r="P176" s="90"/>
      <c r="Q176" s="254">
        <v>30</v>
      </c>
      <c r="R176" s="255">
        <v>175</v>
      </c>
      <c r="S176" s="65">
        <v>0</v>
      </c>
      <c r="T176" s="65">
        <v>0</v>
      </c>
      <c r="U176" s="300">
        <f>3+2</f>
        <v>5</v>
      </c>
      <c r="V176" s="261">
        <v>22</v>
      </c>
      <c r="W176" s="99">
        <v>0</v>
      </c>
      <c r="X176" s="84">
        <v>0</v>
      </c>
      <c r="Y176" s="99">
        <v>1</v>
      </c>
      <c r="Z176" s="65">
        <v>1</v>
      </c>
      <c r="AA176" s="327">
        <v>1477052</v>
      </c>
      <c r="AB176" s="327">
        <v>46667</v>
      </c>
      <c r="AC176" s="328">
        <f>AA176+AB176</f>
        <v>1523719</v>
      </c>
      <c r="AD176" s="75">
        <v>4500000</v>
      </c>
      <c r="AE176" s="75">
        <v>6000000</v>
      </c>
      <c r="AF176" s="338">
        <f>(AC176*30)/220*1.4</f>
        <v>290891.80909090908</v>
      </c>
      <c r="AG176" s="113">
        <f>AA176*Q176</f>
        <v>44311560</v>
      </c>
      <c r="AH176" s="75">
        <f>AB176*Q176</f>
        <v>1400010</v>
      </c>
      <c r="AI176" s="75">
        <f>AF176*R176</f>
        <v>50906066.590909086</v>
      </c>
      <c r="AJ176" s="75">
        <f>IF(Q176=31,A176*Z176,(Q176/30)*A176*Z176)</f>
        <v>2655495</v>
      </c>
      <c r="AK176" s="75">
        <f>IF(Q176=31,AD176,(Q176/30)*AD176)</f>
        <v>4500000</v>
      </c>
      <c r="AL176" s="75">
        <f>IF(Q176=31,AE176,(Q176/30)*AE176)</f>
        <v>6000000</v>
      </c>
      <c r="AM176" s="75">
        <f>(AC176*30/220)*35%*S176</f>
        <v>0</v>
      </c>
      <c r="AN176" s="75">
        <f>AC176*30/220*1.4*T176</f>
        <v>0</v>
      </c>
      <c r="AO176" s="75">
        <f>AC176*U176</f>
        <v>7618595</v>
      </c>
      <c r="AP176" s="75">
        <f>200000*V176</f>
        <v>4400000</v>
      </c>
      <c r="AQ176" s="75">
        <v>0</v>
      </c>
      <c r="AR176" s="75">
        <v>0</v>
      </c>
      <c r="AS176" s="75">
        <v>0</v>
      </c>
      <c r="AT176" s="80">
        <v>0</v>
      </c>
      <c r="AU176" s="82">
        <f>SUM(AG176:AT176)</f>
        <v>121791726.59090909</v>
      </c>
      <c r="AV176" s="113">
        <f>AU176-(AX176+AP176+AO176+AL176+AK176+AJ176+AT176)</f>
        <v>88811402.029545456</v>
      </c>
      <c r="AW176" s="75">
        <f>AG176+AH176+AK176+AL176+AI176+AN176+AM176+AP176</f>
        <v>111517636.59090909</v>
      </c>
      <c r="AX176" s="75">
        <f>AW176*7%</f>
        <v>7806234.5613636374</v>
      </c>
      <c r="AY176" s="76">
        <f>IF(AV176&lt;=40000000,0,IF(AND(AV176&gt;40000000,AV176&lt;=80000000),(AV176-40000000)*10%,IF(AND(AV176&gt;80000000,AV176&lt;=120000000),4000000+(AV176-80000000)*15%,IF(AND(AV176&gt;120000000,AV176&lt;=180000000),10000000+(AV176-120000000)*20%,IF(AND(AV176&gt;180000000,AV176&lt;=240000000),22000000+(AV176-180000000)*25%,IF(AND(AV176&gt;240000000,AV176&lt;=320000000),37000000+(AV176-240000000)*30%,61000000+(AV176-320000000)*35%))))))</f>
        <v>5321710.3044318184</v>
      </c>
      <c r="AZ176" s="75">
        <v>0</v>
      </c>
      <c r="BA176" s="75">
        <v>0</v>
      </c>
      <c r="BB176" s="75">
        <v>0</v>
      </c>
      <c r="BC176" s="80">
        <v>0</v>
      </c>
      <c r="BD176" s="80">
        <v>0</v>
      </c>
      <c r="BE176" s="80">
        <v>0</v>
      </c>
      <c r="BF176" s="78">
        <v>0</v>
      </c>
      <c r="BG176" s="348">
        <f>SUM(AX176:BF176)</f>
        <v>13127944.865795456</v>
      </c>
      <c r="BH176" s="188">
        <f>INT(AU176-BG176)</f>
        <v>108663781</v>
      </c>
      <c r="BJ176" s="50">
        <v>12973</v>
      </c>
      <c r="BK176" s="50" t="s">
        <v>3512</v>
      </c>
      <c r="BM176" s="50">
        <f t="shared" si="5"/>
        <v>0</v>
      </c>
    </row>
    <row r="177" spans="1:65" s="50" customFormat="1" ht="24" customHeight="1" x14ac:dyDescent="0.2">
      <c r="A177" s="182">
        <f t="shared" si="4"/>
        <v>2655495</v>
      </c>
      <c r="B177" s="298">
        <v>144</v>
      </c>
      <c r="C177" s="266">
        <v>153</v>
      </c>
      <c r="D177" s="299">
        <v>12974</v>
      </c>
      <c r="E177" s="252" t="s">
        <v>634</v>
      </c>
      <c r="F177" s="253" t="s">
        <v>635</v>
      </c>
      <c r="G177" s="252" t="s">
        <v>87</v>
      </c>
      <c r="H177" s="274" t="s">
        <v>613</v>
      </c>
      <c r="I177" s="294" t="s">
        <v>2586</v>
      </c>
      <c r="J177" s="65" t="s">
        <v>636</v>
      </c>
      <c r="K177" s="65" t="s">
        <v>637</v>
      </c>
      <c r="L177" s="65" t="s">
        <v>613</v>
      </c>
      <c r="M177" s="292" t="s">
        <v>2380</v>
      </c>
      <c r="N177" s="99"/>
      <c r="O177" s="65"/>
      <c r="P177" s="90"/>
      <c r="Q177" s="254">
        <v>30</v>
      </c>
      <c r="R177" s="255">
        <v>150</v>
      </c>
      <c r="S177" s="65">
        <v>0</v>
      </c>
      <c r="T177" s="65">
        <v>0</v>
      </c>
      <c r="U177" s="90">
        <v>0</v>
      </c>
      <c r="V177" s="260">
        <v>19</v>
      </c>
      <c r="W177" s="99">
        <v>0</v>
      </c>
      <c r="X177" s="84">
        <v>0</v>
      </c>
      <c r="Y177" s="99">
        <v>0</v>
      </c>
      <c r="Z177" s="65">
        <v>0</v>
      </c>
      <c r="AA177" s="327">
        <v>1477052</v>
      </c>
      <c r="AB177" s="327">
        <v>46667</v>
      </c>
      <c r="AC177" s="328">
        <f>AA177+AB177</f>
        <v>1523719</v>
      </c>
      <c r="AD177" s="75">
        <v>4500000</v>
      </c>
      <c r="AE177" s="75">
        <v>6000000</v>
      </c>
      <c r="AF177" s="338">
        <f>(AC177*30)/220*1.4</f>
        <v>290891.80909090908</v>
      </c>
      <c r="AG177" s="113">
        <f>AA177*Q177</f>
        <v>44311560</v>
      </c>
      <c r="AH177" s="75">
        <f>AB177*Q177</f>
        <v>1400010</v>
      </c>
      <c r="AI177" s="75">
        <f>AF177*R177</f>
        <v>43633771.36363636</v>
      </c>
      <c r="AJ177" s="75">
        <f>IF(Q177=31,A177*Z177,(Q177/30)*A177*Z177)</f>
        <v>0</v>
      </c>
      <c r="AK177" s="75">
        <f>IF(Q177=31,AD177,(Q177/30)*AD177)</f>
        <v>4500000</v>
      </c>
      <c r="AL177" s="75">
        <f>IF(Q177=31,AE177,(Q177/30)*AE177)</f>
        <v>6000000</v>
      </c>
      <c r="AM177" s="75">
        <f>(AC177*30/220)*35%*S177</f>
        <v>0</v>
      </c>
      <c r="AN177" s="75">
        <f>AC177*30/220*1.4*T177</f>
        <v>0</v>
      </c>
      <c r="AO177" s="75">
        <f>AC177*U177</f>
        <v>0</v>
      </c>
      <c r="AP177" s="75">
        <f>200000*V177</f>
        <v>3800000</v>
      </c>
      <c r="AQ177" s="75">
        <v>0</v>
      </c>
      <c r="AR177" s="75">
        <v>0</v>
      </c>
      <c r="AS177" s="75">
        <v>0</v>
      </c>
      <c r="AT177" s="80">
        <v>0</v>
      </c>
      <c r="AU177" s="82">
        <f>SUM(AG177:AT177)</f>
        <v>103645341.36363636</v>
      </c>
      <c r="AV177" s="113">
        <f>AU177-(AX177+AP177+AO177+AL177+AK177+AJ177+AT177)</f>
        <v>82090167.468181819</v>
      </c>
      <c r="AW177" s="75">
        <f>AG177+AH177+AK177+AL177+AI177+AN177+AM177+AP177</f>
        <v>103645341.36363636</v>
      </c>
      <c r="AX177" s="75">
        <f>AW177*7%</f>
        <v>7255173.8954545455</v>
      </c>
      <c r="AY177" s="76">
        <f>IF(AV177&lt;=40000000,0,IF(AND(AV177&gt;40000000,AV177&lt;=80000000),(AV177-40000000)*10%,IF(AND(AV177&gt;80000000,AV177&lt;=120000000),4000000+(AV177-80000000)*15%,IF(AND(AV177&gt;120000000,AV177&lt;=180000000),10000000+(AV177-120000000)*20%,IF(AND(AV177&gt;180000000,AV177&lt;=240000000),22000000+(AV177-180000000)*25%,IF(AND(AV177&gt;240000000,AV177&lt;=320000000),37000000+(AV177-240000000)*30%,61000000+(AV177-320000000)*35%))))))</f>
        <v>4313525.1202272726</v>
      </c>
      <c r="AZ177" s="75">
        <v>0</v>
      </c>
      <c r="BA177" s="75">
        <v>0</v>
      </c>
      <c r="BB177" s="75">
        <v>0</v>
      </c>
      <c r="BC177" s="80">
        <v>0</v>
      </c>
      <c r="BD177" s="80">
        <v>0</v>
      </c>
      <c r="BE177" s="80">
        <v>0</v>
      </c>
      <c r="BF177" s="78">
        <v>0</v>
      </c>
      <c r="BG177" s="348">
        <f>SUM(AX177:BF177)</f>
        <v>11568699.015681818</v>
      </c>
      <c r="BH177" s="188">
        <f>INT(AU177-BG177)</f>
        <v>92076642</v>
      </c>
      <c r="BJ177" s="50">
        <v>12974</v>
      </c>
      <c r="BK177" s="50" t="s">
        <v>3513</v>
      </c>
      <c r="BM177" s="50">
        <f t="shared" si="5"/>
        <v>0</v>
      </c>
    </row>
    <row r="178" spans="1:65" s="50" customFormat="1" ht="24" customHeight="1" x14ac:dyDescent="0.2">
      <c r="A178" s="182">
        <f t="shared" si="4"/>
        <v>2655495</v>
      </c>
      <c r="B178" s="298">
        <v>145</v>
      </c>
      <c r="C178" s="266">
        <v>154</v>
      </c>
      <c r="D178" s="299">
        <v>12975</v>
      </c>
      <c r="E178" s="252" t="s">
        <v>230</v>
      </c>
      <c r="F178" s="253" t="s">
        <v>638</v>
      </c>
      <c r="G178" s="252" t="s">
        <v>87</v>
      </c>
      <c r="H178" s="274" t="s">
        <v>613</v>
      </c>
      <c r="I178" s="294" t="s">
        <v>2587</v>
      </c>
      <c r="J178" s="65" t="s">
        <v>639</v>
      </c>
      <c r="K178" s="65" t="s">
        <v>640</v>
      </c>
      <c r="L178" s="65" t="s">
        <v>613</v>
      </c>
      <c r="M178" s="292" t="s">
        <v>2382</v>
      </c>
      <c r="N178" s="99"/>
      <c r="O178" s="65"/>
      <c r="P178" s="90"/>
      <c r="Q178" s="254">
        <v>30</v>
      </c>
      <c r="R178" s="255">
        <v>150</v>
      </c>
      <c r="S178" s="65">
        <v>0</v>
      </c>
      <c r="T178" s="65">
        <v>0</v>
      </c>
      <c r="U178" s="90">
        <v>0</v>
      </c>
      <c r="V178" s="260">
        <v>21</v>
      </c>
      <c r="W178" s="99">
        <v>0</v>
      </c>
      <c r="X178" s="84">
        <v>0</v>
      </c>
      <c r="Y178" s="99">
        <v>1</v>
      </c>
      <c r="Z178" s="65">
        <v>1</v>
      </c>
      <c r="AA178" s="327">
        <v>1145360</v>
      </c>
      <c r="AB178" s="327">
        <v>46667</v>
      </c>
      <c r="AC178" s="328">
        <f>AA178+AB178</f>
        <v>1192027</v>
      </c>
      <c r="AD178" s="75">
        <v>4500000</v>
      </c>
      <c r="AE178" s="75">
        <v>6000000</v>
      </c>
      <c r="AF178" s="338">
        <f>(AC178*30)/220*1.4</f>
        <v>227568.79090909089</v>
      </c>
      <c r="AG178" s="113">
        <f>AA178*Q178</f>
        <v>34360800</v>
      </c>
      <c r="AH178" s="75">
        <f>AB178*Q178</f>
        <v>1400010</v>
      </c>
      <c r="AI178" s="75">
        <f>AF178*R178</f>
        <v>34135318.636363633</v>
      </c>
      <c r="AJ178" s="75">
        <f>IF(Q178=31,A178*Z178,(Q178/30)*A178*Z178)</f>
        <v>2655495</v>
      </c>
      <c r="AK178" s="75">
        <f>IF(Q178=31,AD178,(Q178/30)*AD178)</f>
        <v>4500000</v>
      </c>
      <c r="AL178" s="75">
        <f>IF(Q178=31,AE178,(Q178/30)*AE178)</f>
        <v>6000000</v>
      </c>
      <c r="AM178" s="75">
        <f>(AC178*30/220)*35%*S178</f>
        <v>0</v>
      </c>
      <c r="AN178" s="75">
        <f>AC178*30/220*1.4*T178</f>
        <v>0</v>
      </c>
      <c r="AO178" s="75">
        <f>AC178*U178</f>
        <v>0</v>
      </c>
      <c r="AP178" s="75">
        <f>200000*V178</f>
        <v>4200000</v>
      </c>
      <c r="AQ178" s="75">
        <v>0</v>
      </c>
      <c r="AR178" s="75">
        <v>0</v>
      </c>
      <c r="AS178" s="75">
        <v>0</v>
      </c>
      <c r="AT178" s="80">
        <v>0</v>
      </c>
      <c r="AU178" s="82">
        <f>SUM(AG178:AT178)</f>
        <v>87251623.636363626</v>
      </c>
      <c r="AV178" s="113">
        <f>AU178-(AX178+AP178+AO178+AL178+AK178+AJ178+AT178)</f>
        <v>63974399.631818175</v>
      </c>
      <c r="AW178" s="75">
        <f>AG178+AH178+AK178+AL178+AI178+AN178+AM178+AP178</f>
        <v>84596128.636363626</v>
      </c>
      <c r="AX178" s="75">
        <f>AW178*7%</f>
        <v>5921729.0045454539</v>
      </c>
      <c r="AY178" s="76">
        <f>IF(AV178&lt;=40000000,0,IF(AND(AV178&gt;40000000,AV178&lt;=80000000),(AV178-40000000)*10%,IF(AND(AV178&gt;80000000,AV178&lt;=120000000),4000000+(AV178-80000000)*15%,IF(AND(AV178&gt;120000000,AV178&lt;=180000000),10000000+(AV178-120000000)*20%,IF(AND(AV178&gt;180000000,AV178&lt;=240000000),22000000+(AV178-180000000)*25%,IF(AND(AV178&gt;240000000,AV178&lt;=320000000),37000000+(AV178-240000000)*30%,61000000+(AV178-320000000)*35%))))))</f>
        <v>2397439.9631818174</v>
      </c>
      <c r="AZ178" s="75">
        <v>0</v>
      </c>
      <c r="BA178" s="75">
        <v>0</v>
      </c>
      <c r="BB178" s="75">
        <v>0</v>
      </c>
      <c r="BC178" s="80">
        <v>0</v>
      </c>
      <c r="BD178" s="80">
        <v>0</v>
      </c>
      <c r="BE178" s="80">
        <v>0</v>
      </c>
      <c r="BF178" s="78">
        <v>0</v>
      </c>
      <c r="BG178" s="348">
        <f>SUM(AX178:BF178)</f>
        <v>8319168.9677272718</v>
      </c>
      <c r="BH178" s="188">
        <f>INT(AU178-BG178)</f>
        <v>78932454</v>
      </c>
      <c r="BJ178" s="50">
        <v>12975</v>
      </c>
      <c r="BK178" s="50" t="s">
        <v>3514</v>
      </c>
      <c r="BM178" s="50">
        <f t="shared" si="5"/>
        <v>0</v>
      </c>
    </row>
    <row r="179" spans="1:65" s="50" customFormat="1" ht="24" customHeight="1" x14ac:dyDescent="0.2">
      <c r="A179" s="182">
        <f t="shared" si="4"/>
        <v>2655495</v>
      </c>
      <c r="B179" s="298">
        <v>146</v>
      </c>
      <c r="C179" s="266">
        <v>155</v>
      </c>
      <c r="D179" s="299">
        <v>12976</v>
      </c>
      <c r="E179" s="252" t="s">
        <v>435</v>
      </c>
      <c r="F179" s="253" t="s">
        <v>641</v>
      </c>
      <c r="G179" s="252" t="s">
        <v>87</v>
      </c>
      <c r="H179" s="274" t="s">
        <v>613</v>
      </c>
      <c r="I179" s="294" t="s">
        <v>2588</v>
      </c>
      <c r="J179" s="65" t="s">
        <v>642</v>
      </c>
      <c r="K179" s="65" t="s">
        <v>643</v>
      </c>
      <c r="L179" s="65" t="s">
        <v>613</v>
      </c>
      <c r="M179" s="292" t="s">
        <v>2380</v>
      </c>
      <c r="N179" s="99"/>
      <c r="O179" s="65"/>
      <c r="P179" s="90"/>
      <c r="Q179" s="254">
        <v>30</v>
      </c>
      <c r="R179" s="255">
        <v>37</v>
      </c>
      <c r="S179" s="65">
        <v>0</v>
      </c>
      <c r="T179" s="65">
        <v>0</v>
      </c>
      <c r="U179" s="90">
        <v>0</v>
      </c>
      <c r="V179" s="260">
        <v>20</v>
      </c>
      <c r="W179" s="99">
        <v>0</v>
      </c>
      <c r="X179" s="84">
        <v>0</v>
      </c>
      <c r="Y179" s="99">
        <v>0</v>
      </c>
      <c r="Z179" s="65">
        <v>0</v>
      </c>
      <c r="AA179" s="327">
        <v>1477052</v>
      </c>
      <c r="AB179" s="327">
        <v>46667</v>
      </c>
      <c r="AC179" s="328">
        <f>AA179+AB179</f>
        <v>1523719</v>
      </c>
      <c r="AD179" s="75">
        <v>4500000</v>
      </c>
      <c r="AE179" s="75">
        <v>6000000</v>
      </c>
      <c r="AF179" s="338">
        <f>(AC179*30)/220*1.4</f>
        <v>290891.80909090908</v>
      </c>
      <c r="AG179" s="113">
        <f>AA179*Q179</f>
        <v>44311560</v>
      </c>
      <c r="AH179" s="75">
        <f>AB179*Q179</f>
        <v>1400010</v>
      </c>
      <c r="AI179" s="75">
        <f>AF179*R179</f>
        <v>10762996.936363636</v>
      </c>
      <c r="AJ179" s="75">
        <f>IF(Q179=31,A179*Z179,(Q179/30)*A179*Z179)</f>
        <v>0</v>
      </c>
      <c r="AK179" s="75">
        <f>IF(Q179=31,AD179,(Q179/30)*AD179)</f>
        <v>4500000</v>
      </c>
      <c r="AL179" s="75">
        <f>IF(Q179=31,AE179,(Q179/30)*AE179)</f>
        <v>6000000</v>
      </c>
      <c r="AM179" s="75">
        <f>(AC179*30/220)*35%*S179</f>
        <v>0</v>
      </c>
      <c r="AN179" s="75">
        <f>AC179*30/220*1.4*T179</f>
        <v>0</v>
      </c>
      <c r="AO179" s="75">
        <f>AC179*U179</f>
        <v>0</v>
      </c>
      <c r="AP179" s="75">
        <f>200000*V179</f>
        <v>4000000</v>
      </c>
      <c r="AQ179" s="75">
        <v>0</v>
      </c>
      <c r="AR179" s="75">
        <v>0</v>
      </c>
      <c r="AS179" s="75">
        <v>0</v>
      </c>
      <c r="AT179" s="80">
        <v>0</v>
      </c>
      <c r="AU179" s="82">
        <f>SUM(AG179:AT179)</f>
        <v>70974566.936363637</v>
      </c>
      <c r="AV179" s="113">
        <f>AU179-(AX179+AP179+AO179+AL179+AK179+AJ179+AT179)</f>
        <v>51506347.250818178</v>
      </c>
      <c r="AW179" s="75">
        <f>AG179+AH179+AK179+AL179+AI179+AN179+AM179+AP179</f>
        <v>70974566.936363637</v>
      </c>
      <c r="AX179" s="75">
        <f>AW179*7%</f>
        <v>4968219.6855454547</v>
      </c>
      <c r="AY179" s="76">
        <f>IF(AV179&lt;=40000000,0,IF(AND(AV179&gt;40000000,AV179&lt;=80000000),(AV179-40000000)*10%,IF(AND(AV179&gt;80000000,AV179&lt;=120000000),4000000+(AV179-80000000)*15%,IF(AND(AV179&gt;120000000,AV179&lt;=180000000),10000000+(AV179-120000000)*20%,IF(AND(AV179&gt;180000000,AV179&lt;=240000000),22000000+(AV179-180000000)*25%,IF(AND(AV179&gt;240000000,AV179&lt;=320000000),37000000+(AV179-240000000)*30%,61000000+(AV179-320000000)*35%))))))</f>
        <v>1150634.7250818179</v>
      </c>
      <c r="AZ179" s="75">
        <v>0</v>
      </c>
      <c r="BA179" s="75">
        <v>0</v>
      </c>
      <c r="BB179" s="75">
        <v>0</v>
      </c>
      <c r="BC179" s="80">
        <v>0</v>
      </c>
      <c r="BD179" s="80">
        <v>0</v>
      </c>
      <c r="BE179" s="80">
        <v>0</v>
      </c>
      <c r="BF179" s="78">
        <v>0</v>
      </c>
      <c r="BG179" s="348">
        <f>SUM(AX179:BF179)</f>
        <v>6118854.4106272729</v>
      </c>
      <c r="BH179" s="188">
        <f>INT(AU179-BG179)</f>
        <v>64855712</v>
      </c>
      <c r="BJ179" s="50">
        <v>12976</v>
      </c>
      <c r="BK179" s="50" t="s">
        <v>3515</v>
      </c>
      <c r="BM179" s="50">
        <f t="shared" si="5"/>
        <v>0</v>
      </c>
    </row>
    <row r="180" spans="1:65" s="50" customFormat="1" ht="24" customHeight="1" x14ac:dyDescent="0.2">
      <c r="A180" s="182">
        <f t="shared" si="4"/>
        <v>2655495</v>
      </c>
      <c r="B180" s="298">
        <v>147</v>
      </c>
      <c r="C180" s="266">
        <v>156</v>
      </c>
      <c r="D180" s="299">
        <v>12977</v>
      </c>
      <c r="E180" s="252" t="s">
        <v>248</v>
      </c>
      <c r="F180" s="253" t="s">
        <v>644</v>
      </c>
      <c r="G180" s="252" t="s">
        <v>87</v>
      </c>
      <c r="H180" s="274" t="s">
        <v>613</v>
      </c>
      <c r="I180" s="294" t="s">
        <v>2589</v>
      </c>
      <c r="J180" s="65" t="s">
        <v>645</v>
      </c>
      <c r="K180" s="65" t="s">
        <v>646</v>
      </c>
      <c r="L180" s="65" t="s">
        <v>613</v>
      </c>
      <c r="M180" s="292" t="s">
        <v>2380</v>
      </c>
      <c r="N180" s="99"/>
      <c r="O180" s="65"/>
      <c r="P180" s="90"/>
      <c r="Q180" s="254">
        <v>30</v>
      </c>
      <c r="R180" s="255">
        <v>105</v>
      </c>
      <c r="S180" s="65">
        <v>0</v>
      </c>
      <c r="T180" s="65">
        <v>0</v>
      </c>
      <c r="U180" s="90">
        <v>0</v>
      </c>
      <c r="V180" s="260">
        <v>20</v>
      </c>
      <c r="W180" s="99">
        <v>0</v>
      </c>
      <c r="X180" s="84">
        <v>0</v>
      </c>
      <c r="Y180" s="99">
        <v>0</v>
      </c>
      <c r="Z180" s="65">
        <v>0</v>
      </c>
      <c r="AA180" s="327">
        <v>1477052</v>
      </c>
      <c r="AB180" s="327">
        <v>46667</v>
      </c>
      <c r="AC180" s="328">
        <f>AA180+AB180</f>
        <v>1523719</v>
      </c>
      <c r="AD180" s="75">
        <v>4500000</v>
      </c>
      <c r="AE180" s="75">
        <v>6000000</v>
      </c>
      <c r="AF180" s="338">
        <f>(AC180*30)/220*1.4</f>
        <v>290891.80909090908</v>
      </c>
      <c r="AG180" s="113">
        <f>AA180*Q180</f>
        <v>44311560</v>
      </c>
      <c r="AH180" s="75">
        <f>AB180*Q180</f>
        <v>1400010</v>
      </c>
      <c r="AI180" s="75">
        <f>AF180*R180</f>
        <v>30543639.954545453</v>
      </c>
      <c r="AJ180" s="75">
        <f>IF(Q180=31,A180*Z180,(Q180/30)*A180*Z180)</f>
        <v>0</v>
      </c>
      <c r="AK180" s="75">
        <f>IF(Q180=31,AD180,(Q180/30)*AD180)</f>
        <v>4500000</v>
      </c>
      <c r="AL180" s="75">
        <f>IF(Q180=31,AE180,(Q180/30)*AE180)</f>
        <v>6000000</v>
      </c>
      <c r="AM180" s="75">
        <f>(AC180*30/220)*35%*S180</f>
        <v>0</v>
      </c>
      <c r="AN180" s="75">
        <f>AC180*30/220*1.4*T180</f>
        <v>0</v>
      </c>
      <c r="AO180" s="75">
        <f>AC180*U180</f>
        <v>0</v>
      </c>
      <c r="AP180" s="75">
        <f>200000*V180</f>
        <v>4000000</v>
      </c>
      <c r="AQ180" s="75">
        <v>0</v>
      </c>
      <c r="AR180" s="75">
        <v>0</v>
      </c>
      <c r="AS180" s="75">
        <v>0</v>
      </c>
      <c r="AT180" s="80">
        <v>0</v>
      </c>
      <c r="AU180" s="82">
        <f>SUM(AG180:AT180)</f>
        <v>90755209.954545453</v>
      </c>
      <c r="AV180" s="113">
        <f>AU180-(AX180+AP180+AO180+AL180+AK180+AJ180+AT180)</f>
        <v>69902345.257727265</v>
      </c>
      <c r="AW180" s="75">
        <f>AG180+AH180+AK180+AL180+AI180+AN180+AM180+AP180</f>
        <v>90755209.954545453</v>
      </c>
      <c r="AX180" s="75">
        <f>AW180*7%</f>
        <v>6352864.6968181822</v>
      </c>
      <c r="AY180" s="76">
        <f>IF(AV180&lt;=40000000,0,IF(AND(AV180&gt;40000000,AV180&lt;=80000000),(AV180-40000000)*10%,IF(AND(AV180&gt;80000000,AV180&lt;=120000000),4000000+(AV180-80000000)*15%,IF(AND(AV180&gt;120000000,AV180&lt;=180000000),10000000+(AV180-120000000)*20%,IF(AND(AV180&gt;180000000,AV180&lt;=240000000),22000000+(AV180-180000000)*25%,IF(AND(AV180&gt;240000000,AV180&lt;=320000000),37000000+(AV180-240000000)*30%,61000000+(AV180-320000000)*35%))))))</f>
        <v>2990234.5257727266</v>
      </c>
      <c r="AZ180" s="75">
        <v>0</v>
      </c>
      <c r="BA180" s="75">
        <v>0</v>
      </c>
      <c r="BB180" s="75">
        <v>0</v>
      </c>
      <c r="BC180" s="80">
        <v>0</v>
      </c>
      <c r="BD180" s="80">
        <v>0</v>
      </c>
      <c r="BE180" s="80">
        <v>0</v>
      </c>
      <c r="BF180" s="78">
        <v>0</v>
      </c>
      <c r="BG180" s="348">
        <f>SUM(AX180:BF180)</f>
        <v>9343099.2225909084</v>
      </c>
      <c r="BH180" s="188">
        <f>INT(AU180-BG180)</f>
        <v>81412110</v>
      </c>
      <c r="BJ180" s="50">
        <v>12977</v>
      </c>
      <c r="BK180" s="50" t="s">
        <v>3516</v>
      </c>
      <c r="BM180" s="50">
        <f t="shared" si="5"/>
        <v>0</v>
      </c>
    </row>
    <row r="181" spans="1:65" s="50" customFormat="1" ht="24" customHeight="1" x14ac:dyDescent="0.2">
      <c r="A181" s="182">
        <f t="shared" si="4"/>
        <v>2655495</v>
      </c>
      <c r="B181" s="298">
        <v>148</v>
      </c>
      <c r="C181" s="266">
        <v>157</v>
      </c>
      <c r="D181" s="299">
        <v>12978</v>
      </c>
      <c r="E181" s="252" t="s">
        <v>209</v>
      </c>
      <c r="F181" s="253" t="s">
        <v>641</v>
      </c>
      <c r="G181" s="252" t="s">
        <v>87</v>
      </c>
      <c r="H181" s="274" t="s">
        <v>613</v>
      </c>
      <c r="I181" s="294" t="s">
        <v>2590</v>
      </c>
      <c r="J181" s="65" t="s">
        <v>647</v>
      </c>
      <c r="K181" s="65" t="s">
        <v>648</v>
      </c>
      <c r="L181" s="65" t="s">
        <v>613</v>
      </c>
      <c r="M181" s="292" t="s">
        <v>2383</v>
      </c>
      <c r="N181" s="99"/>
      <c r="O181" s="65"/>
      <c r="P181" s="90"/>
      <c r="Q181" s="254">
        <v>30</v>
      </c>
      <c r="R181" s="255">
        <v>23</v>
      </c>
      <c r="S181" s="65">
        <v>0</v>
      </c>
      <c r="T181" s="65">
        <v>0</v>
      </c>
      <c r="U181" s="90">
        <v>0</v>
      </c>
      <c r="V181" s="260">
        <v>19</v>
      </c>
      <c r="W181" s="99">
        <v>0</v>
      </c>
      <c r="X181" s="84">
        <v>0</v>
      </c>
      <c r="Y181" s="99">
        <v>2</v>
      </c>
      <c r="Z181" s="65">
        <v>0</v>
      </c>
      <c r="AA181" s="327">
        <v>1642901</v>
      </c>
      <c r="AB181" s="327">
        <v>0</v>
      </c>
      <c r="AC181" s="328">
        <f>AA181+AB181</f>
        <v>1642901</v>
      </c>
      <c r="AD181" s="75">
        <v>4500000</v>
      </c>
      <c r="AE181" s="75">
        <v>6000000</v>
      </c>
      <c r="AF181" s="338">
        <f>(AC181*30)/220*1.4</f>
        <v>313644.73636363639</v>
      </c>
      <c r="AG181" s="113">
        <f>AA181*Q181</f>
        <v>49287030</v>
      </c>
      <c r="AH181" s="75">
        <f>AB181*Q181</f>
        <v>0</v>
      </c>
      <c r="AI181" s="75">
        <f>AF181*R181</f>
        <v>7213828.9363636365</v>
      </c>
      <c r="AJ181" s="75">
        <f>IF(Q181=31,A181*Z181,(Q181/30)*A181*Z181)</f>
        <v>0</v>
      </c>
      <c r="AK181" s="75">
        <f>IF(Q181=31,AD181,(Q181/30)*AD181)</f>
        <v>4500000</v>
      </c>
      <c r="AL181" s="75">
        <f>IF(Q181=31,AE181,(Q181/30)*AE181)</f>
        <v>6000000</v>
      </c>
      <c r="AM181" s="75">
        <f>(AC181*30/220)*35%*S181</f>
        <v>0</v>
      </c>
      <c r="AN181" s="75">
        <f>AC181*30/220*1.4*T181</f>
        <v>0</v>
      </c>
      <c r="AO181" s="75">
        <f>AC181*U181</f>
        <v>0</v>
      </c>
      <c r="AP181" s="75">
        <f>200000*V181</f>
        <v>3800000</v>
      </c>
      <c r="AQ181" s="75">
        <v>0</v>
      </c>
      <c r="AR181" s="75">
        <v>0</v>
      </c>
      <c r="AS181" s="75">
        <v>0</v>
      </c>
      <c r="AT181" s="80">
        <v>0</v>
      </c>
      <c r="AU181" s="82">
        <f>SUM(AG181:AT181)</f>
        <v>70800858.936363637</v>
      </c>
      <c r="AV181" s="113">
        <f>AU181-(AX181+AP181+AO181+AL181+AK181+AJ181+AT181)</f>
        <v>51544798.81081818</v>
      </c>
      <c r="AW181" s="75">
        <f>AG181+AH181+AK181+AL181+AI181+AN181+AM181+AP181</f>
        <v>70800858.936363637</v>
      </c>
      <c r="AX181" s="75">
        <f>AW181*7%</f>
        <v>4956060.1255454551</v>
      </c>
      <c r="AY181" s="76">
        <f>IF(AV181&lt;=40000000,0,IF(AND(AV181&gt;40000000,AV181&lt;=80000000),(AV181-40000000)*10%,IF(AND(AV181&gt;80000000,AV181&lt;=120000000),4000000+(AV181-80000000)*15%,IF(AND(AV181&gt;120000000,AV181&lt;=180000000),10000000+(AV181-120000000)*20%,IF(AND(AV181&gt;180000000,AV181&lt;=240000000),22000000+(AV181-180000000)*25%,IF(AND(AV181&gt;240000000,AV181&lt;=320000000),37000000+(AV181-240000000)*30%,61000000+(AV181-320000000)*35%))))))</f>
        <v>1154479.8810818181</v>
      </c>
      <c r="AZ181" s="75">
        <v>0</v>
      </c>
      <c r="BA181" s="75">
        <v>0</v>
      </c>
      <c r="BB181" s="75">
        <v>0</v>
      </c>
      <c r="BC181" s="80">
        <v>0</v>
      </c>
      <c r="BD181" s="80">
        <v>0</v>
      </c>
      <c r="BE181" s="80">
        <v>0</v>
      </c>
      <c r="BF181" s="78">
        <v>0</v>
      </c>
      <c r="BG181" s="348">
        <f>SUM(AX181:BF181)</f>
        <v>6110540.0066272728</v>
      </c>
      <c r="BH181" s="188">
        <f>INT(AU181-BG181)</f>
        <v>64690318</v>
      </c>
      <c r="BJ181" s="50">
        <v>12978</v>
      </c>
      <c r="BK181" s="50" t="s">
        <v>3517</v>
      </c>
      <c r="BM181" s="50">
        <f t="shared" si="5"/>
        <v>0</v>
      </c>
    </row>
    <row r="182" spans="1:65" s="50" customFormat="1" ht="24" customHeight="1" x14ac:dyDescent="0.2">
      <c r="A182" s="182">
        <f t="shared" si="4"/>
        <v>2655495</v>
      </c>
      <c r="B182" s="298">
        <v>149</v>
      </c>
      <c r="C182" s="266">
        <v>158</v>
      </c>
      <c r="D182" s="299">
        <v>12979</v>
      </c>
      <c r="E182" s="252" t="s">
        <v>107</v>
      </c>
      <c r="F182" s="253" t="s">
        <v>649</v>
      </c>
      <c r="G182" s="252" t="s">
        <v>87</v>
      </c>
      <c r="H182" s="274" t="s">
        <v>613</v>
      </c>
      <c r="I182" s="294" t="s">
        <v>2591</v>
      </c>
      <c r="J182" s="65" t="s">
        <v>650</v>
      </c>
      <c r="K182" s="65" t="s">
        <v>651</v>
      </c>
      <c r="L182" s="65" t="s">
        <v>613</v>
      </c>
      <c r="M182" s="292" t="s">
        <v>2383</v>
      </c>
      <c r="N182" s="99"/>
      <c r="O182" s="65"/>
      <c r="P182" s="90"/>
      <c r="Q182" s="254">
        <v>30</v>
      </c>
      <c r="R182" s="255">
        <v>40</v>
      </c>
      <c r="S182" s="65">
        <v>0</v>
      </c>
      <c r="T182" s="65">
        <v>0</v>
      </c>
      <c r="U182" s="90">
        <v>0</v>
      </c>
      <c r="V182" s="260">
        <v>21</v>
      </c>
      <c r="W182" s="99">
        <v>0</v>
      </c>
      <c r="X182" s="84">
        <v>0</v>
      </c>
      <c r="Y182" s="99">
        <v>0</v>
      </c>
      <c r="Z182" s="65">
        <v>0</v>
      </c>
      <c r="AA182" s="327">
        <v>1642901</v>
      </c>
      <c r="AB182" s="327">
        <v>0</v>
      </c>
      <c r="AC182" s="328">
        <f>AA182+AB182</f>
        <v>1642901</v>
      </c>
      <c r="AD182" s="75">
        <v>4500000</v>
      </c>
      <c r="AE182" s="75">
        <v>6000000</v>
      </c>
      <c r="AF182" s="338">
        <f>(AC182*30)/220*1.4</f>
        <v>313644.73636363639</v>
      </c>
      <c r="AG182" s="113">
        <f>AA182*Q182</f>
        <v>49287030</v>
      </c>
      <c r="AH182" s="75">
        <f>AB182*Q182</f>
        <v>0</v>
      </c>
      <c r="AI182" s="75">
        <f>AF182*R182</f>
        <v>12545789.454545455</v>
      </c>
      <c r="AJ182" s="75">
        <f>IF(Q182=31,A182*Z182,(Q182/30)*A182*Z182)</f>
        <v>0</v>
      </c>
      <c r="AK182" s="75">
        <f>IF(Q182=31,AD182,(Q182/30)*AD182)</f>
        <v>4500000</v>
      </c>
      <c r="AL182" s="75">
        <f>IF(Q182=31,AE182,(Q182/30)*AE182)</f>
        <v>6000000</v>
      </c>
      <c r="AM182" s="75">
        <f>(AC182*30/220)*35%*S182</f>
        <v>0</v>
      </c>
      <c r="AN182" s="75">
        <f>AC182*30/220*1.4*T182</f>
        <v>0</v>
      </c>
      <c r="AO182" s="75">
        <f>AC182*U182</f>
        <v>0</v>
      </c>
      <c r="AP182" s="75">
        <f>200000*V182</f>
        <v>4200000</v>
      </c>
      <c r="AQ182" s="75">
        <v>0</v>
      </c>
      <c r="AR182" s="75">
        <v>0</v>
      </c>
      <c r="AS182" s="75">
        <v>0</v>
      </c>
      <c r="AT182" s="80">
        <v>0</v>
      </c>
      <c r="AU182" s="82">
        <f>SUM(AG182:AT182)</f>
        <v>76532819.454545453</v>
      </c>
      <c r="AV182" s="113">
        <f>AU182-(AX182+AP182+AO182+AL182+AK182+AJ182+AT182)</f>
        <v>56475522.092727274</v>
      </c>
      <c r="AW182" s="75">
        <f>AG182+AH182+AK182+AL182+AI182+AN182+AM182+AP182</f>
        <v>76532819.454545453</v>
      </c>
      <c r="AX182" s="75">
        <f>AW182*7%</f>
        <v>5357297.3618181823</v>
      </c>
      <c r="AY182" s="76">
        <f>IF(AV182&lt;=40000000,0,IF(AND(AV182&gt;40000000,AV182&lt;=80000000),(AV182-40000000)*10%,IF(AND(AV182&gt;80000000,AV182&lt;=120000000),4000000+(AV182-80000000)*15%,IF(AND(AV182&gt;120000000,AV182&lt;=180000000),10000000+(AV182-120000000)*20%,IF(AND(AV182&gt;180000000,AV182&lt;=240000000),22000000+(AV182-180000000)*25%,IF(AND(AV182&gt;240000000,AV182&lt;=320000000),37000000+(AV182-240000000)*30%,61000000+(AV182-320000000)*35%))))))</f>
        <v>1647552.2092727274</v>
      </c>
      <c r="AZ182" s="75">
        <v>0</v>
      </c>
      <c r="BA182" s="75">
        <v>0</v>
      </c>
      <c r="BB182" s="75">
        <v>0</v>
      </c>
      <c r="BC182" s="80">
        <v>0</v>
      </c>
      <c r="BD182" s="80">
        <v>0</v>
      </c>
      <c r="BE182" s="80">
        <v>0</v>
      </c>
      <c r="BF182" s="78">
        <v>0</v>
      </c>
      <c r="BG182" s="348">
        <f>SUM(AX182:BF182)</f>
        <v>7004849.5710909097</v>
      </c>
      <c r="BH182" s="188">
        <f>INT(AU182-BG182)</f>
        <v>69527969</v>
      </c>
      <c r="BI182" s="343" t="s">
        <v>3269</v>
      </c>
      <c r="BJ182" s="50">
        <v>12979</v>
      </c>
      <c r="BK182" s="50" t="s">
        <v>3518</v>
      </c>
      <c r="BM182" s="50">
        <f t="shared" si="5"/>
        <v>0</v>
      </c>
    </row>
    <row r="183" spans="1:65" s="50" customFormat="1" ht="24" customHeight="1" x14ac:dyDescent="0.2">
      <c r="A183" s="182">
        <f t="shared" si="4"/>
        <v>2655495</v>
      </c>
      <c r="B183" s="298">
        <v>150</v>
      </c>
      <c r="C183" s="266">
        <v>159</v>
      </c>
      <c r="D183" s="299">
        <v>12980</v>
      </c>
      <c r="E183" s="252" t="s">
        <v>410</v>
      </c>
      <c r="F183" s="253" t="s">
        <v>652</v>
      </c>
      <c r="G183" s="252" t="s">
        <v>87</v>
      </c>
      <c r="H183" s="274" t="s">
        <v>613</v>
      </c>
      <c r="I183" s="294" t="s">
        <v>2592</v>
      </c>
      <c r="J183" s="65" t="s">
        <v>653</v>
      </c>
      <c r="K183" s="65" t="s">
        <v>654</v>
      </c>
      <c r="L183" s="65" t="s">
        <v>613</v>
      </c>
      <c r="M183" s="292" t="s">
        <v>2382</v>
      </c>
      <c r="N183" s="99"/>
      <c r="O183" s="65"/>
      <c r="P183" s="90"/>
      <c r="Q183" s="254">
        <v>30</v>
      </c>
      <c r="R183" s="255">
        <v>78</v>
      </c>
      <c r="S183" s="65">
        <v>0</v>
      </c>
      <c r="T183" s="65">
        <v>0</v>
      </c>
      <c r="U183" s="90">
        <v>0</v>
      </c>
      <c r="V183" s="260">
        <v>19</v>
      </c>
      <c r="W183" s="99">
        <v>0</v>
      </c>
      <c r="X183" s="84">
        <v>0</v>
      </c>
      <c r="Y183" s="99">
        <v>0</v>
      </c>
      <c r="Z183" s="65">
        <v>0</v>
      </c>
      <c r="AA183" s="327">
        <v>1145360</v>
      </c>
      <c r="AB183" s="327">
        <v>0</v>
      </c>
      <c r="AC183" s="328">
        <f>AA183+AB183</f>
        <v>1145360</v>
      </c>
      <c r="AD183" s="75">
        <v>4500000</v>
      </c>
      <c r="AE183" s="75">
        <v>6000000</v>
      </c>
      <c r="AF183" s="338">
        <f>(AC183*30)/220*1.4</f>
        <v>218659.63636363638</v>
      </c>
      <c r="AG183" s="113">
        <f>AA183*Q183</f>
        <v>34360800</v>
      </c>
      <c r="AH183" s="75">
        <f>AB183*Q183</f>
        <v>0</v>
      </c>
      <c r="AI183" s="75">
        <f>AF183*R183</f>
        <v>17055451.636363637</v>
      </c>
      <c r="AJ183" s="75">
        <f>IF(Q183=31,A183*Z183,(Q183/30)*A183*Z183)</f>
        <v>0</v>
      </c>
      <c r="AK183" s="75">
        <f>IF(Q183=31,AD183,(Q183/30)*AD183)</f>
        <v>4500000</v>
      </c>
      <c r="AL183" s="75">
        <f>IF(Q183=31,AE183,(Q183/30)*AE183)</f>
        <v>6000000</v>
      </c>
      <c r="AM183" s="75">
        <f>(AC183*30/220)*35%*S183</f>
        <v>0</v>
      </c>
      <c r="AN183" s="75">
        <f>AC183*30/220*1.4*T183</f>
        <v>0</v>
      </c>
      <c r="AO183" s="75">
        <f>AC183*U183</f>
        <v>0</v>
      </c>
      <c r="AP183" s="75">
        <f>200000*V183</f>
        <v>3800000</v>
      </c>
      <c r="AQ183" s="75">
        <v>0</v>
      </c>
      <c r="AR183" s="75">
        <v>0</v>
      </c>
      <c r="AS183" s="75">
        <v>0</v>
      </c>
      <c r="AT183" s="80">
        <v>0</v>
      </c>
      <c r="AU183" s="82">
        <f>SUM(AG183:AT183)</f>
        <v>65716251.63636364</v>
      </c>
      <c r="AV183" s="113">
        <f>AU183-(AX183+AP183+AO183+AL183+AK183+AJ183+AT183)</f>
        <v>46816114.021818183</v>
      </c>
      <c r="AW183" s="75">
        <f>AG183+AH183+AK183+AL183+AI183+AN183+AM183+AP183</f>
        <v>65716251.63636364</v>
      </c>
      <c r="AX183" s="75">
        <f>AW183*7%</f>
        <v>4600137.6145454552</v>
      </c>
      <c r="AY183" s="76">
        <f>IF(AV183&lt;=40000000,0,IF(AND(AV183&gt;40000000,AV183&lt;=80000000),(AV183-40000000)*10%,IF(AND(AV183&gt;80000000,AV183&lt;=120000000),4000000+(AV183-80000000)*15%,IF(AND(AV183&gt;120000000,AV183&lt;=180000000),10000000+(AV183-120000000)*20%,IF(AND(AV183&gt;180000000,AV183&lt;=240000000),22000000+(AV183-180000000)*25%,IF(AND(AV183&gt;240000000,AV183&lt;=320000000),37000000+(AV183-240000000)*30%,61000000+(AV183-320000000)*35%))))))</f>
        <v>681611.40218181838</v>
      </c>
      <c r="AZ183" s="75">
        <v>0</v>
      </c>
      <c r="BA183" s="75">
        <v>0</v>
      </c>
      <c r="BB183" s="75">
        <v>0</v>
      </c>
      <c r="BC183" s="80">
        <v>0</v>
      </c>
      <c r="BD183" s="80">
        <v>0</v>
      </c>
      <c r="BE183" s="80">
        <v>0</v>
      </c>
      <c r="BF183" s="78">
        <v>0</v>
      </c>
      <c r="BG183" s="348">
        <f>SUM(AX183:BF183)</f>
        <v>5281749.0167272734</v>
      </c>
      <c r="BH183" s="188">
        <f>INT(AU183-BG183)</f>
        <v>60434502</v>
      </c>
      <c r="BJ183" s="50">
        <v>12980</v>
      </c>
      <c r="BK183" s="50" t="s">
        <v>3519</v>
      </c>
      <c r="BM183" s="50">
        <f t="shared" si="5"/>
        <v>0</v>
      </c>
    </row>
    <row r="184" spans="1:65" s="50" customFormat="1" ht="24" customHeight="1" x14ac:dyDescent="0.2">
      <c r="A184" s="182">
        <f t="shared" si="4"/>
        <v>2655495</v>
      </c>
      <c r="B184" s="298">
        <v>151</v>
      </c>
      <c r="C184" s="266">
        <v>160</v>
      </c>
      <c r="D184" s="299">
        <v>12981</v>
      </c>
      <c r="E184" s="252" t="s">
        <v>655</v>
      </c>
      <c r="F184" s="253" t="s">
        <v>656</v>
      </c>
      <c r="G184" s="252" t="s">
        <v>87</v>
      </c>
      <c r="H184" s="274" t="s">
        <v>613</v>
      </c>
      <c r="I184" s="440" t="s">
        <v>2593</v>
      </c>
      <c r="J184" s="65" t="s">
        <v>657</v>
      </c>
      <c r="K184" s="65" t="s">
        <v>658</v>
      </c>
      <c r="L184" s="65" t="s">
        <v>613</v>
      </c>
      <c r="M184" s="307" t="s">
        <v>2383</v>
      </c>
      <c r="N184" s="99"/>
      <c r="O184" s="65"/>
      <c r="P184" s="90"/>
      <c r="Q184" s="254">
        <v>30</v>
      </c>
      <c r="R184" s="255">
        <v>0</v>
      </c>
      <c r="S184" s="65">
        <v>0</v>
      </c>
      <c r="T184" s="65">
        <v>0</v>
      </c>
      <c r="U184" s="90">
        <v>0</v>
      </c>
      <c r="V184" s="260">
        <v>21</v>
      </c>
      <c r="W184" s="99">
        <v>0</v>
      </c>
      <c r="X184" s="84">
        <v>0</v>
      </c>
      <c r="Y184" s="99">
        <v>0</v>
      </c>
      <c r="Z184" s="65">
        <v>1</v>
      </c>
      <c r="AA184" s="327">
        <v>1642901</v>
      </c>
      <c r="AB184" s="327">
        <v>0</v>
      </c>
      <c r="AC184" s="328">
        <f>AA184+AB184</f>
        <v>1642901</v>
      </c>
      <c r="AD184" s="75">
        <v>4500000</v>
      </c>
      <c r="AE184" s="75">
        <v>6000000</v>
      </c>
      <c r="AF184" s="338">
        <f>(AC184*30)/220*1.4</f>
        <v>313644.73636363639</v>
      </c>
      <c r="AG184" s="113">
        <f>AA184*Q184</f>
        <v>49287030</v>
      </c>
      <c r="AH184" s="75">
        <f>AB184*Q184</f>
        <v>0</v>
      </c>
      <c r="AI184" s="75">
        <f>AF184*R184</f>
        <v>0</v>
      </c>
      <c r="AJ184" s="75">
        <f>IF(Q184=31,A184*Z184,(Q184/30)*A184*Z184)</f>
        <v>2655495</v>
      </c>
      <c r="AK184" s="75">
        <f>IF(Q184=31,AD184,(Q184/30)*AD184)</f>
        <v>4500000</v>
      </c>
      <c r="AL184" s="75">
        <f>IF(Q184=31,AE184,(Q184/30)*AE184)</f>
        <v>6000000</v>
      </c>
      <c r="AM184" s="75">
        <f>(AC184*30/220)*35%*S184</f>
        <v>0</v>
      </c>
      <c r="AN184" s="75">
        <f>AC184*30/220*1.4*T184</f>
        <v>0</v>
      </c>
      <c r="AO184" s="75">
        <f>AC184*U184</f>
        <v>0</v>
      </c>
      <c r="AP184" s="75">
        <f>200000*V184</f>
        <v>4200000</v>
      </c>
      <c r="AQ184" s="75">
        <v>0</v>
      </c>
      <c r="AR184" s="75">
        <v>0</v>
      </c>
      <c r="AS184" s="75">
        <v>0</v>
      </c>
      <c r="AT184" s="80">
        <v>0</v>
      </c>
      <c r="AU184" s="82">
        <f>SUM(AG184:AT184)</f>
        <v>66642525</v>
      </c>
      <c r="AV184" s="113">
        <f>AU184-(AX184+AP184+AO184+AL184+AK184+AJ184+AT184)</f>
        <v>44807937.899999999</v>
      </c>
      <c r="AW184" s="75">
        <f>AG184+AH184+AK184+AL184+AI184+AN184+AM184+AP184</f>
        <v>63987030</v>
      </c>
      <c r="AX184" s="75">
        <f>AW184*7%</f>
        <v>4479092.1000000006</v>
      </c>
      <c r="AY184" s="76">
        <f>IF(AV184&lt;=40000000,0,IF(AND(AV184&gt;40000000,AV184&lt;=80000000),(AV184-40000000)*10%,IF(AND(AV184&gt;80000000,AV184&lt;=120000000),4000000+(AV184-80000000)*15%,IF(AND(AV184&gt;120000000,AV184&lt;=180000000),10000000+(AV184-120000000)*20%,IF(AND(AV184&gt;180000000,AV184&lt;=240000000),22000000+(AV184-180000000)*25%,IF(AND(AV184&gt;240000000,AV184&lt;=320000000),37000000+(AV184-240000000)*30%,61000000+(AV184-320000000)*35%))))))</f>
        <v>480793.78999999986</v>
      </c>
      <c r="AZ184" s="75">
        <v>0</v>
      </c>
      <c r="BA184" s="75">
        <v>0</v>
      </c>
      <c r="BB184" s="75">
        <v>0</v>
      </c>
      <c r="BC184" s="80">
        <v>0</v>
      </c>
      <c r="BD184" s="80">
        <v>0</v>
      </c>
      <c r="BE184" s="80">
        <v>0</v>
      </c>
      <c r="BF184" s="78">
        <v>0</v>
      </c>
      <c r="BG184" s="348">
        <f>SUM(AX184:BF184)</f>
        <v>4959885.8900000006</v>
      </c>
      <c r="BH184" s="188">
        <f>INT(AU184-BG184)</f>
        <v>61682639</v>
      </c>
      <c r="BI184" s="343" t="s">
        <v>3269</v>
      </c>
      <c r="BJ184" s="50">
        <v>12981</v>
      </c>
      <c r="BK184" s="50" t="s">
        <v>3520</v>
      </c>
      <c r="BM184" s="50">
        <f t="shared" si="5"/>
        <v>0</v>
      </c>
    </row>
    <row r="185" spans="1:65" s="50" customFormat="1" ht="24" customHeight="1" x14ac:dyDescent="0.2">
      <c r="A185" s="182">
        <f t="shared" si="4"/>
        <v>2655495</v>
      </c>
      <c r="B185" s="298">
        <v>152</v>
      </c>
      <c r="C185" s="266">
        <v>161</v>
      </c>
      <c r="D185" s="299">
        <v>12982</v>
      </c>
      <c r="E185" s="252" t="s">
        <v>659</v>
      </c>
      <c r="F185" s="253" t="s">
        <v>660</v>
      </c>
      <c r="G185" s="252" t="s">
        <v>87</v>
      </c>
      <c r="H185" s="274" t="s">
        <v>613</v>
      </c>
      <c r="I185" s="294" t="s">
        <v>2594</v>
      </c>
      <c r="J185" s="65" t="s">
        <v>661</v>
      </c>
      <c r="K185" s="65" t="s">
        <v>662</v>
      </c>
      <c r="L185" s="65" t="s">
        <v>613</v>
      </c>
      <c r="M185" s="292" t="s">
        <v>2380</v>
      </c>
      <c r="N185" s="99"/>
      <c r="O185" s="65"/>
      <c r="P185" s="90"/>
      <c r="Q185" s="254">
        <v>30</v>
      </c>
      <c r="R185" s="255">
        <v>72</v>
      </c>
      <c r="S185" s="65">
        <v>0</v>
      </c>
      <c r="T185" s="65">
        <v>0</v>
      </c>
      <c r="U185" s="90">
        <v>0</v>
      </c>
      <c r="V185" s="260">
        <v>21</v>
      </c>
      <c r="W185" s="99">
        <v>0</v>
      </c>
      <c r="X185" s="84">
        <v>0</v>
      </c>
      <c r="Y185" s="99">
        <v>0</v>
      </c>
      <c r="Z185" s="65">
        <v>0</v>
      </c>
      <c r="AA185" s="327">
        <v>1477052</v>
      </c>
      <c r="AB185" s="327">
        <v>0</v>
      </c>
      <c r="AC185" s="328">
        <f>AA185+AB185</f>
        <v>1477052</v>
      </c>
      <c r="AD185" s="75">
        <v>4500000</v>
      </c>
      <c r="AE185" s="75">
        <v>6000000</v>
      </c>
      <c r="AF185" s="338">
        <f>(AC185*30)/220*1.4</f>
        <v>281982.65454545454</v>
      </c>
      <c r="AG185" s="113">
        <f>AA185*Q185</f>
        <v>44311560</v>
      </c>
      <c r="AH185" s="75">
        <f>AB185*Q185</f>
        <v>0</v>
      </c>
      <c r="AI185" s="75">
        <f>AF185*R185</f>
        <v>20302751.127272725</v>
      </c>
      <c r="AJ185" s="75">
        <f>IF(Q185=31,A185*Z185,(Q185/30)*A185*Z185)</f>
        <v>0</v>
      </c>
      <c r="AK185" s="75">
        <f>IF(Q185=31,AD185,(Q185/30)*AD185)</f>
        <v>4500000</v>
      </c>
      <c r="AL185" s="75">
        <f>IF(Q185=31,AE185,(Q185/30)*AE185)</f>
        <v>6000000</v>
      </c>
      <c r="AM185" s="75">
        <f>(AC185*30/220)*35%*S185</f>
        <v>0</v>
      </c>
      <c r="AN185" s="75">
        <f>AC185*30/220*1.4*T185</f>
        <v>0</v>
      </c>
      <c r="AO185" s="75">
        <f>AC185*U185</f>
        <v>0</v>
      </c>
      <c r="AP185" s="75">
        <f>200000*V185</f>
        <v>4200000</v>
      </c>
      <c r="AQ185" s="75">
        <v>0</v>
      </c>
      <c r="AR185" s="75">
        <v>0</v>
      </c>
      <c r="AS185" s="75">
        <v>0</v>
      </c>
      <c r="AT185" s="80">
        <v>0</v>
      </c>
      <c r="AU185" s="82">
        <f>SUM(AG185:AT185)</f>
        <v>79314311.127272725</v>
      </c>
      <c r="AV185" s="113">
        <f>AU185-(AX185+AP185+AO185+AL185+AK185+AJ185+AT185)</f>
        <v>59062309.348363638</v>
      </c>
      <c r="AW185" s="75">
        <f>AG185+AH185+AK185+AL185+AI185+AN185+AM185+AP185</f>
        <v>79314311.127272725</v>
      </c>
      <c r="AX185" s="75">
        <f>AW185*7%</f>
        <v>5552001.7789090909</v>
      </c>
      <c r="AY185" s="76">
        <f>IF(AV185&lt;=40000000,0,IF(AND(AV185&gt;40000000,AV185&lt;=80000000),(AV185-40000000)*10%,IF(AND(AV185&gt;80000000,AV185&lt;=120000000),4000000+(AV185-80000000)*15%,IF(AND(AV185&gt;120000000,AV185&lt;=180000000),10000000+(AV185-120000000)*20%,IF(AND(AV185&gt;180000000,AV185&lt;=240000000),22000000+(AV185-180000000)*25%,IF(AND(AV185&gt;240000000,AV185&lt;=320000000),37000000+(AV185-240000000)*30%,61000000+(AV185-320000000)*35%))))))</f>
        <v>1906230.9348363639</v>
      </c>
      <c r="AZ185" s="75">
        <v>0</v>
      </c>
      <c r="BA185" s="75">
        <v>0</v>
      </c>
      <c r="BB185" s="75">
        <v>0</v>
      </c>
      <c r="BC185" s="80">
        <v>0</v>
      </c>
      <c r="BD185" s="80">
        <v>0</v>
      </c>
      <c r="BE185" s="80">
        <v>0</v>
      </c>
      <c r="BF185" s="78">
        <v>0</v>
      </c>
      <c r="BG185" s="348">
        <f>SUM(AX185:BF185)</f>
        <v>7458232.7137454543</v>
      </c>
      <c r="BH185" s="188">
        <f>INT(AU185-BG185)</f>
        <v>71856078</v>
      </c>
      <c r="BJ185" s="50">
        <v>12982</v>
      </c>
      <c r="BK185" s="50" t="s">
        <v>3521</v>
      </c>
      <c r="BM185" s="50">
        <f t="shared" si="5"/>
        <v>0</v>
      </c>
    </row>
    <row r="186" spans="1:65" s="50" customFormat="1" ht="24" customHeight="1" x14ac:dyDescent="0.2">
      <c r="A186" s="182">
        <f t="shared" si="4"/>
        <v>2655495</v>
      </c>
      <c r="B186" s="298">
        <v>153</v>
      </c>
      <c r="C186" s="266">
        <v>162</v>
      </c>
      <c r="D186" s="299">
        <v>12983</v>
      </c>
      <c r="E186" s="252" t="s">
        <v>296</v>
      </c>
      <c r="F186" s="253" t="s">
        <v>663</v>
      </c>
      <c r="G186" s="252" t="s">
        <v>87</v>
      </c>
      <c r="H186" s="274" t="s">
        <v>613</v>
      </c>
      <c r="I186" s="294" t="s">
        <v>2595</v>
      </c>
      <c r="J186" s="65" t="s">
        <v>2482</v>
      </c>
      <c r="K186" s="65" t="s">
        <v>664</v>
      </c>
      <c r="L186" s="65" t="s">
        <v>613</v>
      </c>
      <c r="M186" s="292" t="s">
        <v>2380</v>
      </c>
      <c r="N186" s="99"/>
      <c r="O186" s="65"/>
      <c r="P186" s="90"/>
      <c r="Q186" s="254">
        <v>30</v>
      </c>
      <c r="R186" s="255">
        <v>90</v>
      </c>
      <c r="S186" s="65">
        <v>0</v>
      </c>
      <c r="T186" s="65">
        <v>0</v>
      </c>
      <c r="U186" s="90">
        <v>0</v>
      </c>
      <c r="V186" s="260">
        <v>20</v>
      </c>
      <c r="W186" s="99">
        <v>0</v>
      </c>
      <c r="X186" s="84">
        <v>0</v>
      </c>
      <c r="Y186" s="99">
        <v>1</v>
      </c>
      <c r="Z186" s="65">
        <v>1</v>
      </c>
      <c r="AA186" s="327">
        <v>1477052</v>
      </c>
      <c r="AB186" s="327">
        <v>46667</v>
      </c>
      <c r="AC186" s="328">
        <f>AA186+AB186</f>
        <v>1523719</v>
      </c>
      <c r="AD186" s="75">
        <v>4500000</v>
      </c>
      <c r="AE186" s="75">
        <v>6000000</v>
      </c>
      <c r="AF186" s="338">
        <f>(AC186*30)/220*1.4</f>
        <v>290891.80909090908</v>
      </c>
      <c r="AG186" s="113">
        <f>AA186*Q186</f>
        <v>44311560</v>
      </c>
      <c r="AH186" s="75">
        <f>AB186*Q186</f>
        <v>1400010</v>
      </c>
      <c r="AI186" s="75">
        <f>AF186*R186</f>
        <v>26180262.818181816</v>
      </c>
      <c r="AJ186" s="75">
        <f>IF(Q186=31,A186*Z186,(Q186/30)*A186*Z186)</f>
        <v>2655495</v>
      </c>
      <c r="AK186" s="75">
        <f>IF(Q186=31,AD186,(Q186/30)*AD186)</f>
        <v>4500000</v>
      </c>
      <c r="AL186" s="75">
        <f>IF(Q186=31,AE186,(Q186/30)*AE186)</f>
        <v>6000000</v>
      </c>
      <c r="AM186" s="75">
        <f>(AC186*30/220)*35%*S186</f>
        <v>0</v>
      </c>
      <c r="AN186" s="75">
        <f>AC186*30/220*1.4*T186</f>
        <v>0</v>
      </c>
      <c r="AO186" s="75">
        <f>AC186*U186</f>
        <v>0</v>
      </c>
      <c r="AP186" s="75">
        <f>200000*V186</f>
        <v>4000000</v>
      </c>
      <c r="AQ186" s="75">
        <v>0</v>
      </c>
      <c r="AR186" s="75">
        <v>0</v>
      </c>
      <c r="AS186" s="75">
        <v>0</v>
      </c>
      <c r="AT186" s="80">
        <v>0</v>
      </c>
      <c r="AU186" s="82">
        <f>SUM(AG186:AT186)</f>
        <v>89047327.818181813</v>
      </c>
      <c r="AV186" s="113">
        <f>AU186-(AX186+AP186+AO186+AL186+AK186+AJ186+AT186)</f>
        <v>65844404.520909086</v>
      </c>
      <c r="AW186" s="75">
        <f>AG186+AH186+AK186+AL186+AI186+AN186+AM186+AP186</f>
        <v>86391832.818181813</v>
      </c>
      <c r="AX186" s="75">
        <f>AW186*7%</f>
        <v>6047428.2972727278</v>
      </c>
      <c r="AY186" s="76">
        <f>IF(AV186&lt;=40000000,0,IF(AND(AV186&gt;40000000,AV186&lt;=80000000),(AV186-40000000)*10%,IF(AND(AV186&gt;80000000,AV186&lt;=120000000),4000000+(AV186-80000000)*15%,IF(AND(AV186&gt;120000000,AV186&lt;=180000000),10000000+(AV186-120000000)*20%,IF(AND(AV186&gt;180000000,AV186&lt;=240000000),22000000+(AV186-180000000)*25%,IF(AND(AV186&gt;240000000,AV186&lt;=320000000),37000000+(AV186-240000000)*30%,61000000+(AV186-320000000)*35%))))))</f>
        <v>2584440.4520909088</v>
      </c>
      <c r="AZ186" s="75">
        <v>0</v>
      </c>
      <c r="BA186" s="75">
        <v>0</v>
      </c>
      <c r="BB186" s="75">
        <v>0</v>
      </c>
      <c r="BC186" s="80">
        <v>0</v>
      </c>
      <c r="BD186" s="80">
        <v>0</v>
      </c>
      <c r="BE186" s="80">
        <v>0</v>
      </c>
      <c r="BF186" s="78">
        <v>0</v>
      </c>
      <c r="BG186" s="348">
        <f>SUM(AX186:BF186)</f>
        <v>8631868.7493636366</v>
      </c>
      <c r="BH186" s="188">
        <f>INT(AU186-BG186)</f>
        <v>80415459</v>
      </c>
      <c r="BJ186" s="50">
        <v>12983</v>
      </c>
      <c r="BK186" s="50" t="s">
        <v>3522</v>
      </c>
      <c r="BM186" s="50">
        <f t="shared" si="5"/>
        <v>0</v>
      </c>
    </row>
    <row r="187" spans="1:65" s="50" customFormat="1" ht="24" customHeight="1" x14ac:dyDescent="0.2">
      <c r="A187" s="182">
        <f t="shared" si="4"/>
        <v>2655495</v>
      </c>
      <c r="B187" s="298">
        <v>154</v>
      </c>
      <c r="C187" s="266">
        <v>163</v>
      </c>
      <c r="D187" s="299">
        <v>12984</v>
      </c>
      <c r="E187" s="252" t="s">
        <v>158</v>
      </c>
      <c r="F187" s="253" t="s">
        <v>665</v>
      </c>
      <c r="G187" s="252" t="s">
        <v>87</v>
      </c>
      <c r="H187" s="274" t="s">
        <v>613</v>
      </c>
      <c r="I187" s="294" t="s">
        <v>2596</v>
      </c>
      <c r="J187" s="65" t="s">
        <v>666</v>
      </c>
      <c r="K187" s="65" t="s">
        <v>667</v>
      </c>
      <c r="L187" s="65" t="s">
        <v>613</v>
      </c>
      <c r="M187" s="292" t="s">
        <v>2381</v>
      </c>
      <c r="N187" s="99"/>
      <c r="O187" s="65"/>
      <c r="P187" s="90"/>
      <c r="Q187" s="254">
        <v>30</v>
      </c>
      <c r="R187" s="255">
        <v>67</v>
      </c>
      <c r="S187" s="65">
        <v>0</v>
      </c>
      <c r="T187" s="65">
        <v>0</v>
      </c>
      <c r="U187" s="90">
        <v>0</v>
      </c>
      <c r="V187" s="260">
        <v>19</v>
      </c>
      <c r="W187" s="99">
        <v>0</v>
      </c>
      <c r="X187" s="84">
        <v>0</v>
      </c>
      <c r="Y187" s="99">
        <v>0</v>
      </c>
      <c r="Z187" s="65">
        <v>0</v>
      </c>
      <c r="AA187" s="327">
        <v>1311206</v>
      </c>
      <c r="AB187" s="327">
        <v>46667</v>
      </c>
      <c r="AC187" s="328">
        <f>AA187+AB187</f>
        <v>1357873</v>
      </c>
      <c r="AD187" s="75">
        <v>4500000</v>
      </c>
      <c r="AE187" s="75">
        <v>6000000</v>
      </c>
      <c r="AF187" s="338">
        <f>(AC187*30)/220*1.4</f>
        <v>259230.3</v>
      </c>
      <c r="AG187" s="113">
        <f>AA187*Q187</f>
        <v>39336180</v>
      </c>
      <c r="AH187" s="75">
        <f>AB187*Q187</f>
        <v>1400010</v>
      </c>
      <c r="AI187" s="75">
        <f>AF187*R187</f>
        <v>17368430.099999998</v>
      </c>
      <c r="AJ187" s="75">
        <f>IF(Q187=31,A187*Z187,(Q187/30)*A187*Z187)</f>
        <v>0</v>
      </c>
      <c r="AK187" s="75">
        <f>IF(Q187=31,AD187,(Q187/30)*AD187)</f>
        <v>4500000</v>
      </c>
      <c r="AL187" s="75">
        <f>IF(Q187=31,AE187,(Q187/30)*AE187)</f>
        <v>6000000</v>
      </c>
      <c r="AM187" s="75">
        <f>(AC187*30/220)*35%*S187</f>
        <v>0</v>
      </c>
      <c r="AN187" s="75">
        <f>AC187*30/220*1.4*T187</f>
        <v>0</v>
      </c>
      <c r="AO187" s="75">
        <f>AC187*U187</f>
        <v>0</v>
      </c>
      <c r="AP187" s="75">
        <f>200000*V187</f>
        <v>3800000</v>
      </c>
      <c r="AQ187" s="75">
        <v>0</v>
      </c>
      <c r="AR187" s="75">
        <v>0</v>
      </c>
      <c r="AS187" s="75">
        <v>0</v>
      </c>
      <c r="AT187" s="80">
        <v>0</v>
      </c>
      <c r="AU187" s="82">
        <f>SUM(AG187:AT187)</f>
        <v>72404620.099999994</v>
      </c>
      <c r="AV187" s="113">
        <f>AU187-(AX187+AP187+AO187+AL187+AK187+AJ187+AT187)</f>
        <v>53036296.692999996</v>
      </c>
      <c r="AW187" s="75">
        <f>AG187+AH187+AK187+AL187+AI187+AN187+AM187+AP187</f>
        <v>72404620.099999994</v>
      </c>
      <c r="AX187" s="75">
        <f>AW187*7%</f>
        <v>5068323.4069999997</v>
      </c>
      <c r="AY187" s="76">
        <f>IF(AV187&lt;=40000000,0,IF(AND(AV187&gt;40000000,AV187&lt;=80000000),(AV187-40000000)*10%,IF(AND(AV187&gt;80000000,AV187&lt;=120000000),4000000+(AV187-80000000)*15%,IF(AND(AV187&gt;120000000,AV187&lt;=180000000),10000000+(AV187-120000000)*20%,IF(AND(AV187&gt;180000000,AV187&lt;=240000000),22000000+(AV187-180000000)*25%,IF(AND(AV187&gt;240000000,AV187&lt;=320000000),37000000+(AV187-240000000)*30%,61000000+(AV187-320000000)*35%))))))</f>
        <v>1303629.6692999997</v>
      </c>
      <c r="AZ187" s="75">
        <v>0</v>
      </c>
      <c r="BA187" s="75">
        <v>0</v>
      </c>
      <c r="BB187" s="75">
        <v>0</v>
      </c>
      <c r="BC187" s="80">
        <v>0</v>
      </c>
      <c r="BD187" s="80">
        <v>0</v>
      </c>
      <c r="BE187" s="80">
        <v>0</v>
      </c>
      <c r="BF187" s="78">
        <v>0</v>
      </c>
      <c r="BG187" s="348">
        <f>SUM(AX187:BF187)</f>
        <v>6371953.0762999989</v>
      </c>
      <c r="BH187" s="188">
        <f>INT(AU187-BG187)</f>
        <v>66032667</v>
      </c>
      <c r="BJ187" s="50">
        <v>12984</v>
      </c>
      <c r="BK187" s="50" t="s">
        <v>3523</v>
      </c>
      <c r="BM187" s="50">
        <f t="shared" si="5"/>
        <v>0</v>
      </c>
    </row>
    <row r="188" spans="1:65" s="50" customFormat="1" ht="24" customHeight="1" x14ac:dyDescent="0.2">
      <c r="A188" s="182">
        <f t="shared" si="4"/>
        <v>2655495</v>
      </c>
      <c r="B188" s="298">
        <v>155</v>
      </c>
      <c r="C188" s="266">
        <v>164</v>
      </c>
      <c r="D188" s="299">
        <v>12985</v>
      </c>
      <c r="E188" s="252" t="s">
        <v>190</v>
      </c>
      <c r="F188" s="253" t="s">
        <v>668</v>
      </c>
      <c r="G188" s="252" t="s">
        <v>87</v>
      </c>
      <c r="H188" s="274" t="s">
        <v>613</v>
      </c>
      <c r="I188" s="294" t="s">
        <v>2597</v>
      </c>
      <c r="J188" s="65" t="s">
        <v>669</v>
      </c>
      <c r="K188" s="65" t="s">
        <v>670</v>
      </c>
      <c r="L188" s="65" t="s">
        <v>613</v>
      </c>
      <c r="M188" s="292" t="s">
        <v>2380</v>
      </c>
      <c r="N188" s="99"/>
      <c r="O188" s="65"/>
      <c r="P188" s="90"/>
      <c r="Q188" s="254">
        <v>30</v>
      </c>
      <c r="R188" s="255">
        <v>65</v>
      </c>
      <c r="S188" s="65">
        <v>0</v>
      </c>
      <c r="T188" s="65">
        <v>0</v>
      </c>
      <c r="U188" s="90">
        <v>0</v>
      </c>
      <c r="V188" s="260">
        <v>21</v>
      </c>
      <c r="W188" s="99">
        <v>0</v>
      </c>
      <c r="X188" s="84">
        <v>0</v>
      </c>
      <c r="Y188" s="99">
        <v>0</v>
      </c>
      <c r="Z188" s="65">
        <v>0</v>
      </c>
      <c r="AA188" s="327">
        <v>1477052</v>
      </c>
      <c r="AB188" s="327">
        <v>0</v>
      </c>
      <c r="AC188" s="328">
        <f>AA188+AB188</f>
        <v>1477052</v>
      </c>
      <c r="AD188" s="75">
        <v>4500000</v>
      </c>
      <c r="AE188" s="75">
        <v>6000000</v>
      </c>
      <c r="AF188" s="338">
        <f>(AC188*30)/220*1.4</f>
        <v>281982.65454545454</v>
      </c>
      <c r="AG188" s="113">
        <f>AA188*Q188</f>
        <v>44311560</v>
      </c>
      <c r="AH188" s="75">
        <f>AB188*Q188</f>
        <v>0</v>
      </c>
      <c r="AI188" s="75">
        <f>AF188*R188</f>
        <v>18328872.545454547</v>
      </c>
      <c r="AJ188" s="75">
        <f>IF(Q188=31,A188*Z188,(Q188/30)*A188*Z188)</f>
        <v>0</v>
      </c>
      <c r="AK188" s="75">
        <f>IF(Q188=31,AD188,(Q188/30)*AD188)</f>
        <v>4500000</v>
      </c>
      <c r="AL188" s="75">
        <f>IF(Q188=31,AE188,(Q188/30)*AE188)</f>
        <v>6000000</v>
      </c>
      <c r="AM188" s="75">
        <f>(AC188*30/220)*35%*S188</f>
        <v>0</v>
      </c>
      <c r="AN188" s="75">
        <f>AC188*30/220*1.4*T188</f>
        <v>0</v>
      </c>
      <c r="AO188" s="75">
        <f>AC188*U188</f>
        <v>0</v>
      </c>
      <c r="AP188" s="75">
        <f>200000*V188</f>
        <v>4200000</v>
      </c>
      <c r="AQ188" s="75">
        <v>0</v>
      </c>
      <c r="AR188" s="75">
        <v>0</v>
      </c>
      <c r="AS188" s="75">
        <v>0</v>
      </c>
      <c r="AT188" s="80">
        <v>0</v>
      </c>
      <c r="AU188" s="82">
        <f>SUM(AG188:AT188)</f>
        <v>77340432.545454547</v>
      </c>
      <c r="AV188" s="113">
        <f>AU188-(AX188+AP188+AO188+AL188+AK188+AJ188+AT188)</f>
        <v>57226602.267272726</v>
      </c>
      <c r="AW188" s="75">
        <f>AG188+AH188+AK188+AL188+AI188+AN188+AM188+AP188</f>
        <v>77340432.545454547</v>
      </c>
      <c r="AX188" s="75">
        <f>AW188*7%</f>
        <v>5413830.2781818192</v>
      </c>
      <c r="AY188" s="76">
        <f>IF(AV188&lt;=40000000,0,IF(AND(AV188&gt;40000000,AV188&lt;=80000000),(AV188-40000000)*10%,IF(AND(AV188&gt;80000000,AV188&lt;=120000000),4000000+(AV188-80000000)*15%,IF(AND(AV188&gt;120000000,AV188&lt;=180000000),10000000+(AV188-120000000)*20%,IF(AND(AV188&gt;180000000,AV188&lt;=240000000),22000000+(AV188-180000000)*25%,IF(AND(AV188&gt;240000000,AV188&lt;=320000000),37000000+(AV188-240000000)*30%,61000000+(AV188-320000000)*35%))))))</f>
        <v>1722660.2267272726</v>
      </c>
      <c r="AZ188" s="75">
        <v>0</v>
      </c>
      <c r="BA188" s="75">
        <v>0</v>
      </c>
      <c r="BB188" s="75">
        <v>0</v>
      </c>
      <c r="BC188" s="80">
        <v>0</v>
      </c>
      <c r="BD188" s="80">
        <v>0</v>
      </c>
      <c r="BE188" s="80">
        <v>0</v>
      </c>
      <c r="BF188" s="78">
        <v>0</v>
      </c>
      <c r="BG188" s="348">
        <f>SUM(AX188:BF188)</f>
        <v>7136490.5049090916</v>
      </c>
      <c r="BH188" s="188">
        <f>INT(AU188-BG188)</f>
        <v>70203942</v>
      </c>
      <c r="BJ188" s="50">
        <v>12985</v>
      </c>
      <c r="BK188" s="50" t="s">
        <v>3524</v>
      </c>
      <c r="BM188" s="50">
        <f t="shared" si="5"/>
        <v>0</v>
      </c>
    </row>
    <row r="189" spans="1:65" s="50" customFormat="1" ht="24" customHeight="1" x14ac:dyDescent="0.2">
      <c r="A189" s="182">
        <f t="shared" si="4"/>
        <v>2655495</v>
      </c>
      <c r="B189" s="298">
        <v>156</v>
      </c>
      <c r="C189" s="266">
        <v>165</v>
      </c>
      <c r="D189" s="299">
        <v>12986</v>
      </c>
      <c r="E189" s="252" t="s">
        <v>230</v>
      </c>
      <c r="F189" s="253" t="s">
        <v>671</v>
      </c>
      <c r="G189" s="252" t="s">
        <v>87</v>
      </c>
      <c r="H189" s="274" t="s">
        <v>613</v>
      </c>
      <c r="I189" s="294" t="s">
        <v>2598</v>
      </c>
      <c r="J189" s="65" t="s">
        <v>672</v>
      </c>
      <c r="K189" s="65" t="s">
        <v>673</v>
      </c>
      <c r="L189" s="65" t="s">
        <v>613</v>
      </c>
      <c r="M189" s="292" t="s">
        <v>2382</v>
      </c>
      <c r="N189" s="99"/>
      <c r="O189" s="65"/>
      <c r="P189" s="90"/>
      <c r="Q189" s="254">
        <v>30</v>
      </c>
      <c r="R189" s="255">
        <v>109</v>
      </c>
      <c r="S189" s="65">
        <v>0</v>
      </c>
      <c r="T189" s="65">
        <v>0</v>
      </c>
      <c r="U189" s="90">
        <v>0</v>
      </c>
      <c r="V189" s="260">
        <v>21</v>
      </c>
      <c r="W189" s="99">
        <v>0</v>
      </c>
      <c r="X189" s="84">
        <v>0</v>
      </c>
      <c r="Y189" s="99">
        <v>1</v>
      </c>
      <c r="Z189" s="65">
        <v>1</v>
      </c>
      <c r="AA189" s="327">
        <v>1145360</v>
      </c>
      <c r="AB189" s="327">
        <v>46667</v>
      </c>
      <c r="AC189" s="328">
        <f>AA189+AB189</f>
        <v>1192027</v>
      </c>
      <c r="AD189" s="75">
        <v>4500000</v>
      </c>
      <c r="AE189" s="75">
        <v>6000000</v>
      </c>
      <c r="AF189" s="338">
        <f>(AC189*30)/220*1.4</f>
        <v>227568.79090909089</v>
      </c>
      <c r="AG189" s="113">
        <f>AA189*Q189</f>
        <v>34360800</v>
      </c>
      <c r="AH189" s="75">
        <f>AB189*Q189</f>
        <v>1400010</v>
      </c>
      <c r="AI189" s="75">
        <f>AF189*R189</f>
        <v>24804998.209090907</v>
      </c>
      <c r="AJ189" s="75">
        <f>IF(Q189=31,A189*Z189,(Q189/30)*A189*Z189)</f>
        <v>2655495</v>
      </c>
      <c r="AK189" s="75">
        <f>IF(Q189=31,AD189,(Q189/30)*AD189)</f>
        <v>4500000</v>
      </c>
      <c r="AL189" s="75">
        <f>IF(Q189=31,AE189,(Q189/30)*AE189)</f>
        <v>6000000</v>
      </c>
      <c r="AM189" s="75">
        <f>(AC189*30/220)*35%*S189</f>
        <v>0</v>
      </c>
      <c r="AN189" s="75">
        <f>AC189*30/220*1.4*T189</f>
        <v>0</v>
      </c>
      <c r="AO189" s="75">
        <f>AC189*U189</f>
        <v>0</v>
      </c>
      <c r="AP189" s="75">
        <f>200000*V189</f>
        <v>4200000</v>
      </c>
      <c r="AQ189" s="75">
        <v>0</v>
      </c>
      <c r="AR189" s="75">
        <v>0</v>
      </c>
      <c r="AS189" s="75">
        <v>0</v>
      </c>
      <c r="AT189" s="80">
        <v>0</v>
      </c>
      <c r="AU189" s="82">
        <f>SUM(AG189:AT189)</f>
        <v>77921303.209090903</v>
      </c>
      <c r="AV189" s="113">
        <f>AU189-(AX189+AP189+AO189+AL189+AK189+AJ189+AT189)</f>
        <v>55297201.634454541</v>
      </c>
      <c r="AW189" s="75">
        <f>AG189+AH189+AK189+AL189+AI189+AN189+AM189+AP189</f>
        <v>75265808.209090903</v>
      </c>
      <c r="AX189" s="75">
        <f>AW189*7%</f>
        <v>5268606.5746363634</v>
      </c>
      <c r="AY189" s="76">
        <f>IF(AV189&lt;=40000000,0,IF(AND(AV189&gt;40000000,AV189&lt;=80000000),(AV189-40000000)*10%,IF(AND(AV189&gt;80000000,AV189&lt;=120000000),4000000+(AV189-80000000)*15%,IF(AND(AV189&gt;120000000,AV189&lt;=180000000),10000000+(AV189-120000000)*20%,IF(AND(AV189&gt;180000000,AV189&lt;=240000000),22000000+(AV189-180000000)*25%,IF(AND(AV189&gt;240000000,AV189&lt;=320000000),37000000+(AV189-240000000)*30%,61000000+(AV189-320000000)*35%))))))</f>
        <v>1529720.1634454541</v>
      </c>
      <c r="AZ189" s="75">
        <v>0</v>
      </c>
      <c r="BA189" s="75">
        <v>0</v>
      </c>
      <c r="BB189" s="75">
        <v>0</v>
      </c>
      <c r="BC189" s="80">
        <v>0</v>
      </c>
      <c r="BD189" s="80">
        <v>0</v>
      </c>
      <c r="BE189" s="80">
        <v>0</v>
      </c>
      <c r="BF189" s="78">
        <v>0</v>
      </c>
      <c r="BG189" s="348">
        <f>SUM(AX189:BF189)</f>
        <v>6798326.7380818175</v>
      </c>
      <c r="BH189" s="188">
        <f>INT(AU189-BG189)</f>
        <v>71122976</v>
      </c>
      <c r="BI189" s="286" t="s">
        <v>3201</v>
      </c>
      <c r="BJ189" s="50">
        <v>12986</v>
      </c>
      <c r="BK189" s="50" t="s">
        <v>3525</v>
      </c>
      <c r="BM189" s="50">
        <f t="shared" si="5"/>
        <v>0</v>
      </c>
    </row>
    <row r="190" spans="1:65" s="50" customFormat="1" ht="24" customHeight="1" x14ac:dyDescent="0.2">
      <c r="A190" s="182">
        <f t="shared" si="4"/>
        <v>2655495</v>
      </c>
      <c r="B190" s="298">
        <v>157</v>
      </c>
      <c r="C190" s="266">
        <v>166</v>
      </c>
      <c r="D190" s="299">
        <v>12987</v>
      </c>
      <c r="E190" s="252" t="s">
        <v>140</v>
      </c>
      <c r="F190" s="253" t="s">
        <v>674</v>
      </c>
      <c r="G190" s="252" t="s">
        <v>87</v>
      </c>
      <c r="H190" s="274" t="s">
        <v>613</v>
      </c>
      <c r="I190" s="294" t="s">
        <v>2599</v>
      </c>
      <c r="J190" s="65" t="s">
        <v>675</v>
      </c>
      <c r="K190" s="65" t="s">
        <v>676</v>
      </c>
      <c r="L190" s="65" t="s">
        <v>613</v>
      </c>
      <c r="M190" s="292" t="s">
        <v>2381</v>
      </c>
      <c r="N190" s="99"/>
      <c r="O190" s="65"/>
      <c r="P190" s="90"/>
      <c r="Q190" s="254">
        <v>30</v>
      </c>
      <c r="R190" s="255">
        <v>45</v>
      </c>
      <c r="S190" s="65">
        <v>0</v>
      </c>
      <c r="T190" s="65">
        <v>0</v>
      </c>
      <c r="U190" s="90">
        <v>0</v>
      </c>
      <c r="V190" s="260">
        <v>21</v>
      </c>
      <c r="W190" s="99">
        <v>0</v>
      </c>
      <c r="X190" s="84">
        <v>0</v>
      </c>
      <c r="Y190" s="99">
        <v>0</v>
      </c>
      <c r="Z190" s="65">
        <v>0</v>
      </c>
      <c r="AA190" s="327">
        <v>1311206</v>
      </c>
      <c r="AB190" s="327">
        <v>0</v>
      </c>
      <c r="AC190" s="328">
        <f>AA190+AB190</f>
        <v>1311206</v>
      </c>
      <c r="AD190" s="75">
        <v>4500000</v>
      </c>
      <c r="AE190" s="75">
        <v>6000000</v>
      </c>
      <c r="AF190" s="338">
        <f>(AC190*30)/220*1.4</f>
        <v>250321.14545454542</v>
      </c>
      <c r="AG190" s="113">
        <f>AA190*Q190</f>
        <v>39336180</v>
      </c>
      <c r="AH190" s="75">
        <f>AB190*Q190</f>
        <v>0</v>
      </c>
      <c r="AI190" s="75">
        <f>AF190*R190</f>
        <v>11264451.545454543</v>
      </c>
      <c r="AJ190" s="75">
        <f>IF(Q190=31,A190*Z190,(Q190/30)*A190*Z190)</f>
        <v>0</v>
      </c>
      <c r="AK190" s="75">
        <f>IF(Q190=31,AD190,(Q190/30)*AD190)</f>
        <v>4500000</v>
      </c>
      <c r="AL190" s="75">
        <f>IF(Q190=31,AE190,(Q190/30)*AE190)</f>
        <v>6000000</v>
      </c>
      <c r="AM190" s="75">
        <f>(AC190*30/220)*35%*S190</f>
        <v>0</v>
      </c>
      <c r="AN190" s="75">
        <f>AC190*30/220*1.4*T190</f>
        <v>0</v>
      </c>
      <c r="AO190" s="75">
        <f>AC190*U190</f>
        <v>0</v>
      </c>
      <c r="AP190" s="75">
        <f>200000*V190</f>
        <v>4200000</v>
      </c>
      <c r="AQ190" s="75">
        <v>0</v>
      </c>
      <c r="AR190" s="75">
        <v>0</v>
      </c>
      <c r="AS190" s="75">
        <v>0</v>
      </c>
      <c r="AT190" s="80">
        <v>0</v>
      </c>
      <c r="AU190" s="82">
        <f>SUM(AG190:AT190)</f>
        <v>65300631.545454547</v>
      </c>
      <c r="AV190" s="113">
        <f>AU190-(AX190+AP190+AO190+AL190+AK190+AJ190+AT190)</f>
        <v>46029587.337272726</v>
      </c>
      <c r="AW190" s="75">
        <f>AG190+AH190+AK190+AL190+AI190+AN190+AM190+AP190</f>
        <v>65300631.545454547</v>
      </c>
      <c r="AX190" s="75">
        <f>AW190*7%</f>
        <v>4571044.2081818189</v>
      </c>
      <c r="AY190" s="76">
        <f>IF(AV190&lt;=40000000,0,IF(AND(AV190&gt;40000000,AV190&lt;=80000000),(AV190-40000000)*10%,IF(AND(AV190&gt;80000000,AV190&lt;=120000000),4000000+(AV190-80000000)*15%,IF(AND(AV190&gt;120000000,AV190&lt;=180000000),10000000+(AV190-120000000)*20%,IF(AND(AV190&gt;180000000,AV190&lt;=240000000),22000000+(AV190-180000000)*25%,IF(AND(AV190&gt;240000000,AV190&lt;=320000000),37000000+(AV190-240000000)*30%,61000000+(AV190-320000000)*35%))))))</f>
        <v>602958.7337272726</v>
      </c>
      <c r="AZ190" s="75">
        <v>0</v>
      </c>
      <c r="BA190" s="75">
        <v>0</v>
      </c>
      <c r="BB190" s="75">
        <v>0</v>
      </c>
      <c r="BC190" s="80">
        <v>0</v>
      </c>
      <c r="BD190" s="80">
        <v>0</v>
      </c>
      <c r="BE190" s="80">
        <v>0</v>
      </c>
      <c r="BF190" s="78">
        <v>0</v>
      </c>
      <c r="BG190" s="348">
        <f>SUM(AX190:BF190)</f>
        <v>5174002.9419090915</v>
      </c>
      <c r="BH190" s="188">
        <f>INT(AU190-BG190)</f>
        <v>60126628</v>
      </c>
      <c r="BJ190" s="50">
        <v>12987</v>
      </c>
      <c r="BK190" s="50" t="s">
        <v>3526</v>
      </c>
      <c r="BM190" s="50">
        <f t="shared" si="5"/>
        <v>0</v>
      </c>
    </row>
    <row r="191" spans="1:65" s="50" customFormat="1" ht="24" customHeight="1" x14ac:dyDescent="0.2">
      <c r="A191" s="182">
        <f t="shared" si="4"/>
        <v>2655495</v>
      </c>
      <c r="B191" s="298">
        <v>158</v>
      </c>
      <c r="C191" s="266">
        <v>167</v>
      </c>
      <c r="D191" s="299">
        <v>12988</v>
      </c>
      <c r="E191" s="252" t="s">
        <v>393</v>
      </c>
      <c r="F191" s="253" t="s">
        <v>677</v>
      </c>
      <c r="G191" s="252" t="s">
        <v>87</v>
      </c>
      <c r="H191" s="274" t="s">
        <v>613</v>
      </c>
      <c r="I191" s="294" t="s">
        <v>2600</v>
      </c>
      <c r="J191" s="65" t="s">
        <v>678</v>
      </c>
      <c r="K191" s="65" t="s">
        <v>679</v>
      </c>
      <c r="L191" s="65" t="s">
        <v>613</v>
      </c>
      <c r="M191" s="292" t="s">
        <v>2380</v>
      </c>
      <c r="N191" s="99"/>
      <c r="O191" s="65"/>
      <c r="P191" s="90"/>
      <c r="Q191" s="254">
        <v>30</v>
      </c>
      <c r="R191" s="255">
        <v>68</v>
      </c>
      <c r="S191" s="65">
        <v>0</v>
      </c>
      <c r="T191" s="65">
        <v>0</v>
      </c>
      <c r="U191" s="90">
        <v>0</v>
      </c>
      <c r="V191" s="261">
        <v>21</v>
      </c>
      <c r="W191" s="99">
        <v>0</v>
      </c>
      <c r="X191" s="84">
        <v>0</v>
      </c>
      <c r="Y191" s="99">
        <v>0</v>
      </c>
      <c r="Z191" s="65">
        <v>0</v>
      </c>
      <c r="AA191" s="327">
        <v>1477052</v>
      </c>
      <c r="AB191" s="327">
        <v>46667</v>
      </c>
      <c r="AC191" s="328">
        <f>AA191+AB191</f>
        <v>1523719</v>
      </c>
      <c r="AD191" s="75">
        <v>4500000</v>
      </c>
      <c r="AE191" s="75">
        <v>6000000</v>
      </c>
      <c r="AF191" s="338">
        <f>(AC191*30)/220*1.4</f>
        <v>290891.80909090908</v>
      </c>
      <c r="AG191" s="113">
        <f>AA191*Q191</f>
        <v>44311560</v>
      </c>
      <c r="AH191" s="75">
        <f>AB191*Q191</f>
        <v>1400010</v>
      </c>
      <c r="AI191" s="75">
        <f>AF191*R191</f>
        <v>19780643.018181816</v>
      </c>
      <c r="AJ191" s="75">
        <f>IF(Q191=31,A191*Z191,(Q191/30)*A191*Z191)</f>
        <v>0</v>
      </c>
      <c r="AK191" s="75">
        <f>IF(Q191=31,AD191,(Q191/30)*AD191)</f>
        <v>4500000</v>
      </c>
      <c r="AL191" s="75">
        <f>IF(Q191=31,AE191,(Q191/30)*AE191)</f>
        <v>6000000</v>
      </c>
      <c r="AM191" s="75">
        <f>(AC191*30/220)*35%*S191</f>
        <v>0</v>
      </c>
      <c r="AN191" s="75">
        <f>AC191*30/220*1.4*T191</f>
        <v>0</v>
      </c>
      <c r="AO191" s="75">
        <f>AC191*U191</f>
        <v>0</v>
      </c>
      <c r="AP191" s="75">
        <f>200000*V191</f>
        <v>4200000</v>
      </c>
      <c r="AQ191" s="75">
        <v>0</v>
      </c>
      <c r="AR191" s="75">
        <v>0</v>
      </c>
      <c r="AS191" s="75">
        <v>0</v>
      </c>
      <c r="AT191" s="80">
        <v>0</v>
      </c>
      <c r="AU191" s="82">
        <f>SUM(AG191:AT191)</f>
        <v>80192213.018181816</v>
      </c>
      <c r="AV191" s="113">
        <f>AU191-(AX191+AP191+AO191+AL191+AK191+AJ191+AT191)</f>
        <v>59878758.106909089</v>
      </c>
      <c r="AW191" s="75">
        <f>AG191+AH191+AK191+AL191+AI191+AN191+AM191+AP191</f>
        <v>80192213.018181816</v>
      </c>
      <c r="AX191" s="75">
        <f>AW191*7%</f>
        <v>5613454.9112727279</v>
      </c>
      <c r="AY191" s="76">
        <f>IF(AV191&lt;=40000000,0,IF(AND(AV191&gt;40000000,AV191&lt;=80000000),(AV191-40000000)*10%,IF(AND(AV191&gt;80000000,AV191&lt;=120000000),4000000+(AV191-80000000)*15%,IF(AND(AV191&gt;120000000,AV191&lt;=180000000),10000000+(AV191-120000000)*20%,IF(AND(AV191&gt;180000000,AV191&lt;=240000000),22000000+(AV191-180000000)*25%,IF(AND(AV191&gt;240000000,AV191&lt;=320000000),37000000+(AV191-240000000)*30%,61000000+(AV191-320000000)*35%))))))</f>
        <v>1987875.8106909089</v>
      </c>
      <c r="AZ191" s="75">
        <v>0</v>
      </c>
      <c r="BA191" s="75">
        <v>0</v>
      </c>
      <c r="BB191" s="75">
        <v>0</v>
      </c>
      <c r="BC191" s="80">
        <v>0</v>
      </c>
      <c r="BD191" s="80">
        <v>0</v>
      </c>
      <c r="BE191" s="80">
        <v>0</v>
      </c>
      <c r="BF191" s="78">
        <v>0</v>
      </c>
      <c r="BG191" s="348">
        <f>SUM(AX191:BF191)</f>
        <v>7601330.7219636366</v>
      </c>
      <c r="BH191" s="188">
        <f>INT(AU191-BG191)</f>
        <v>72590882</v>
      </c>
      <c r="BJ191" s="50">
        <v>12988</v>
      </c>
      <c r="BK191" s="50" t="s">
        <v>3527</v>
      </c>
      <c r="BM191" s="50">
        <f t="shared" si="5"/>
        <v>0</v>
      </c>
    </row>
    <row r="192" spans="1:65" s="50" customFormat="1" ht="24" customHeight="1" x14ac:dyDescent="0.2">
      <c r="A192" s="182">
        <f t="shared" si="4"/>
        <v>2655495</v>
      </c>
      <c r="B192" s="298">
        <v>159</v>
      </c>
      <c r="C192" s="266">
        <v>168</v>
      </c>
      <c r="D192" s="299">
        <v>12989</v>
      </c>
      <c r="E192" s="252" t="s">
        <v>680</v>
      </c>
      <c r="F192" s="253" t="s">
        <v>681</v>
      </c>
      <c r="G192" s="252" t="s">
        <v>87</v>
      </c>
      <c r="H192" s="274" t="s">
        <v>613</v>
      </c>
      <c r="I192" s="294" t="s">
        <v>2601</v>
      </c>
      <c r="J192" s="65" t="s">
        <v>682</v>
      </c>
      <c r="K192" s="65" t="s">
        <v>683</v>
      </c>
      <c r="L192" s="65" t="s">
        <v>613</v>
      </c>
      <c r="M192" s="292" t="s">
        <v>2380</v>
      </c>
      <c r="N192" s="99"/>
      <c r="O192" s="65"/>
      <c r="P192" s="90"/>
      <c r="Q192" s="254">
        <v>30</v>
      </c>
      <c r="R192" s="255">
        <v>100</v>
      </c>
      <c r="S192" s="65">
        <v>0</v>
      </c>
      <c r="T192" s="65">
        <v>0</v>
      </c>
      <c r="U192" s="90">
        <v>0</v>
      </c>
      <c r="V192" s="260">
        <v>21</v>
      </c>
      <c r="W192" s="99">
        <v>0</v>
      </c>
      <c r="X192" s="84">
        <v>0</v>
      </c>
      <c r="Y192" s="99">
        <v>0</v>
      </c>
      <c r="Z192" s="65">
        <v>0</v>
      </c>
      <c r="AA192" s="327">
        <v>1477052</v>
      </c>
      <c r="AB192" s="327">
        <v>0</v>
      </c>
      <c r="AC192" s="328">
        <f>AA192+AB192</f>
        <v>1477052</v>
      </c>
      <c r="AD192" s="75">
        <v>4500000</v>
      </c>
      <c r="AE192" s="75">
        <v>6000000</v>
      </c>
      <c r="AF192" s="338">
        <f>(AC192*30)/220*1.4</f>
        <v>281982.65454545454</v>
      </c>
      <c r="AG192" s="113">
        <f>AA192*Q192</f>
        <v>44311560</v>
      </c>
      <c r="AH192" s="75">
        <f>AB192*Q192</f>
        <v>0</v>
      </c>
      <c r="AI192" s="75">
        <f>AF192*R192</f>
        <v>28198265.454545453</v>
      </c>
      <c r="AJ192" s="75">
        <f>IF(Q192=31,A192*Z192,(Q192/30)*A192*Z192)</f>
        <v>0</v>
      </c>
      <c r="AK192" s="75">
        <f>IF(Q192=31,AD192,(Q192/30)*AD192)</f>
        <v>4500000</v>
      </c>
      <c r="AL192" s="75">
        <f>IF(Q192=31,AE192,(Q192/30)*AE192)</f>
        <v>6000000</v>
      </c>
      <c r="AM192" s="75">
        <f>(AC192*30/220)*35%*S192</f>
        <v>0</v>
      </c>
      <c r="AN192" s="75">
        <f>AC192*30/220*1.4*T192</f>
        <v>0</v>
      </c>
      <c r="AO192" s="75">
        <f>AC192*U192</f>
        <v>0</v>
      </c>
      <c r="AP192" s="75">
        <f>200000*V192</f>
        <v>4200000</v>
      </c>
      <c r="AQ192" s="75">
        <v>0</v>
      </c>
      <c r="AR192" s="75">
        <v>0</v>
      </c>
      <c r="AS192" s="75">
        <v>0</v>
      </c>
      <c r="AT192" s="80">
        <v>0</v>
      </c>
      <c r="AU192" s="82">
        <f>SUM(AG192:AT192)</f>
        <v>87209825.454545453</v>
      </c>
      <c r="AV192" s="113">
        <f>AU192-(AX192+AP192+AO192+AL192+AK192+AJ192+AT192)</f>
        <v>66405137.672727272</v>
      </c>
      <c r="AW192" s="75">
        <f>AG192+AH192+AK192+AL192+AI192+AN192+AM192+AP192</f>
        <v>87209825.454545453</v>
      </c>
      <c r="AX192" s="75">
        <f>AW192*7%</f>
        <v>6104687.7818181822</v>
      </c>
      <c r="AY192" s="76">
        <f>IF(AV192&lt;=40000000,0,IF(AND(AV192&gt;40000000,AV192&lt;=80000000),(AV192-40000000)*10%,IF(AND(AV192&gt;80000000,AV192&lt;=120000000),4000000+(AV192-80000000)*15%,IF(AND(AV192&gt;120000000,AV192&lt;=180000000),10000000+(AV192-120000000)*20%,IF(AND(AV192&gt;180000000,AV192&lt;=240000000),22000000+(AV192-180000000)*25%,IF(AND(AV192&gt;240000000,AV192&lt;=320000000),37000000+(AV192-240000000)*30%,61000000+(AV192-320000000)*35%))))))</f>
        <v>2640513.7672727276</v>
      </c>
      <c r="AZ192" s="75">
        <v>0</v>
      </c>
      <c r="BA192" s="75">
        <v>0</v>
      </c>
      <c r="BB192" s="75">
        <v>0</v>
      </c>
      <c r="BC192" s="80">
        <v>0</v>
      </c>
      <c r="BD192" s="80">
        <v>0</v>
      </c>
      <c r="BE192" s="80">
        <v>0</v>
      </c>
      <c r="BF192" s="78">
        <v>0</v>
      </c>
      <c r="BG192" s="348">
        <f>SUM(AX192:BF192)</f>
        <v>8745201.5490909107</v>
      </c>
      <c r="BH192" s="188">
        <f>INT(AU192-BG192)</f>
        <v>78464623</v>
      </c>
      <c r="BJ192" s="50">
        <v>12989</v>
      </c>
      <c r="BK192" s="50" t="s">
        <v>3528</v>
      </c>
      <c r="BM192" s="50">
        <f t="shared" si="5"/>
        <v>0</v>
      </c>
    </row>
    <row r="193" spans="1:65" s="50" customFormat="1" ht="24" customHeight="1" x14ac:dyDescent="0.2">
      <c r="A193" s="182">
        <f t="shared" si="4"/>
        <v>2655495</v>
      </c>
      <c r="B193" s="298">
        <v>160</v>
      </c>
      <c r="C193" s="266">
        <v>169</v>
      </c>
      <c r="D193" s="299">
        <v>12990</v>
      </c>
      <c r="E193" s="252" t="s">
        <v>684</v>
      </c>
      <c r="F193" s="253" t="s">
        <v>319</v>
      </c>
      <c r="G193" s="252" t="s">
        <v>87</v>
      </c>
      <c r="H193" s="274" t="s">
        <v>613</v>
      </c>
      <c r="I193" s="294" t="s">
        <v>2602</v>
      </c>
      <c r="J193" s="65" t="s">
        <v>685</v>
      </c>
      <c r="K193" s="65" t="s">
        <v>686</v>
      </c>
      <c r="L193" s="65" t="s">
        <v>613</v>
      </c>
      <c r="M193" s="292" t="s">
        <v>2383</v>
      </c>
      <c r="N193" s="99"/>
      <c r="O193" s="65"/>
      <c r="P193" s="90"/>
      <c r="Q193" s="254">
        <v>30</v>
      </c>
      <c r="R193" s="255">
        <v>28</v>
      </c>
      <c r="S193" s="65">
        <v>0</v>
      </c>
      <c r="T193" s="65">
        <v>0</v>
      </c>
      <c r="U193" s="90">
        <v>0</v>
      </c>
      <c r="V193" s="260">
        <v>21</v>
      </c>
      <c r="W193" s="99">
        <v>0</v>
      </c>
      <c r="X193" s="84">
        <v>0</v>
      </c>
      <c r="Y193" s="99">
        <v>0</v>
      </c>
      <c r="Z193" s="65">
        <v>0</v>
      </c>
      <c r="AA193" s="327">
        <v>1642901</v>
      </c>
      <c r="AB193" s="327">
        <v>46667</v>
      </c>
      <c r="AC193" s="328">
        <f>AA193+AB193</f>
        <v>1689568</v>
      </c>
      <c r="AD193" s="75">
        <v>4500000</v>
      </c>
      <c r="AE193" s="75">
        <v>6000000</v>
      </c>
      <c r="AF193" s="338">
        <f>(AC193*30)/220*1.4</f>
        <v>322553.89090909087</v>
      </c>
      <c r="AG193" s="113">
        <f>AA193*Q193</f>
        <v>49287030</v>
      </c>
      <c r="AH193" s="75">
        <f>AB193*Q193</f>
        <v>1400010</v>
      </c>
      <c r="AI193" s="75">
        <f>AF193*R193</f>
        <v>9031508.9454545453</v>
      </c>
      <c r="AJ193" s="75">
        <f>IF(Q193=31,A193*Z193,(Q193/30)*A193*Z193)</f>
        <v>0</v>
      </c>
      <c r="AK193" s="75">
        <f>IF(Q193=31,AD193,(Q193/30)*AD193)</f>
        <v>4500000</v>
      </c>
      <c r="AL193" s="75">
        <f>IF(Q193=31,AE193,(Q193/30)*AE193)</f>
        <v>6000000</v>
      </c>
      <c r="AM193" s="75">
        <f>(AC193*30/220)*35%*S193</f>
        <v>0</v>
      </c>
      <c r="AN193" s="75">
        <f>AC193*30/220*1.4*T193</f>
        <v>0</v>
      </c>
      <c r="AO193" s="75">
        <f>AC193*U193</f>
        <v>0</v>
      </c>
      <c r="AP193" s="75">
        <f>200000*V193</f>
        <v>4200000</v>
      </c>
      <c r="AQ193" s="75">
        <v>0</v>
      </c>
      <c r="AR193" s="75">
        <v>0</v>
      </c>
      <c r="AS193" s="75">
        <v>0</v>
      </c>
      <c r="AT193" s="80">
        <v>0</v>
      </c>
      <c r="AU193" s="82">
        <f>SUM(AG193:AT193)</f>
        <v>74418548.945454538</v>
      </c>
      <c r="AV193" s="113">
        <f>AU193-(AX193+AP193+AO193+AL193+AK193+AJ193+AT193)</f>
        <v>54509250.519272715</v>
      </c>
      <c r="AW193" s="75">
        <f>AG193+AH193+AK193+AL193+AI193+AN193+AM193+AP193</f>
        <v>74418548.945454538</v>
      </c>
      <c r="AX193" s="75">
        <f>AW193*7%</f>
        <v>5209298.4261818184</v>
      </c>
      <c r="AY193" s="76">
        <f>IF(AV193&lt;=40000000,0,IF(AND(AV193&gt;40000000,AV193&lt;=80000000),(AV193-40000000)*10%,IF(AND(AV193&gt;80000000,AV193&lt;=120000000),4000000+(AV193-80000000)*15%,IF(AND(AV193&gt;120000000,AV193&lt;=180000000),10000000+(AV193-120000000)*20%,IF(AND(AV193&gt;180000000,AV193&lt;=240000000),22000000+(AV193-180000000)*25%,IF(AND(AV193&gt;240000000,AV193&lt;=320000000),37000000+(AV193-240000000)*30%,61000000+(AV193-320000000)*35%))))))</f>
        <v>1450925.0519272715</v>
      </c>
      <c r="AZ193" s="75">
        <v>0</v>
      </c>
      <c r="BA193" s="75">
        <v>0</v>
      </c>
      <c r="BB193" s="75">
        <v>0</v>
      </c>
      <c r="BC193" s="80">
        <v>0</v>
      </c>
      <c r="BD193" s="80">
        <v>0</v>
      </c>
      <c r="BE193" s="80">
        <v>0</v>
      </c>
      <c r="BF193" s="78">
        <v>0</v>
      </c>
      <c r="BG193" s="348">
        <f>SUM(AX193:BF193)</f>
        <v>6660223.4781090897</v>
      </c>
      <c r="BH193" s="188">
        <f>INT(AU193-BG193)</f>
        <v>67758325</v>
      </c>
      <c r="BJ193" s="50">
        <v>12990</v>
      </c>
      <c r="BK193" s="50" t="s">
        <v>3529</v>
      </c>
      <c r="BM193" s="50">
        <f t="shared" si="5"/>
        <v>0</v>
      </c>
    </row>
    <row r="194" spans="1:65" s="50" customFormat="1" ht="24" customHeight="1" x14ac:dyDescent="0.2">
      <c r="A194" s="182">
        <f t="shared" si="4"/>
        <v>2655495</v>
      </c>
      <c r="B194" s="298">
        <v>161</v>
      </c>
      <c r="C194" s="266">
        <v>170</v>
      </c>
      <c r="D194" s="299">
        <v>12991</v>
      </c>
      <c r="E194" s="252" t="s">
        <v>687</v>
      </c>
      <c r="F194" s="253" t="s">
        <v>688</v>
      </c>
      <c r="G194" s="252" t="s">
        <v>87</v>
      </c>
      <c r="H194" s="274" t="s">
        <v>613</v>
      </c>
      <c r="I194" s="294" t="s">
        <v>2603</v>
      </c>
      <c r="J194" s="65" t="s">
        <v>689</v>
      </c>
      <c r="K194" s="65" t="s">
        <v>690</v>
      </c>
      <c r="L194" s="65" t="s">
        <v>613</v>
      </c>
      <c r="M194" s="292" t="s">
        <v>2380</v>
      </c>
      <c r="N194" s="99"/>
      <c r="O194" s="65"/>
      <c r="P194" s="90"/>
      <c r="Q194" s="254">
        <v>30</v>
      </c>
      <c r="R194" s="255">
        <v>5</v>
      </c>
      <c r="S194" s="65">
        <v>0</v>
      </c>
      <c r="T194" s="65">
        <v>0</v>
      </c>
      <c r="U194" s="90">
        <v>0</v>
      </c>
      <c r="V194" s="260">
        <v>17</v>
      </c>
      <c r="W194" s="99">
        <v>0</v>
      </c>
      <c r="X194" s="84">
        <v>0</v>
      </c>
      <c r="Y194" s="99">
        <v>0</v>
      </c>
      <c r="Z194" s="65">
        <v>0</v>
      </c>
      <c r="AA194" s="327">
        <v>1477052</v>
      </c>
      <c r="AB194" s="327">
        <v>46667</v>
      </c>
      <c r="AC194" s="328">
        <f>AA194+AB194</f>
        <v>1523719</v>
      </c>
      <c r="AD194" s="75">
        <v>4500000</v>
      </c>
      <c r="AE194" s="75">
        <v>6000000</v>
      </c>
      <c r="AF194" s="338">
        <f>(AC194*30)/220*1.4</f>
        <v>290891.80909090908</v>
      </c>
      <c r="AG194" s="113">
        <f>AA194*Q194</f>
        <v>44311560</v>
      </c>
      <c r="AH194" s="75">
        <f>AB194*Q194</f>
        <v>1400010</v>
      </c>
      <c r="AI194" s="75">
        <f>AF194*R194</f>
        <v>1454459.0454545454</v>
      </c>
      <c r="AJ194" s="75">
        <f>IF(Q194=31,A194*Z194,(Q194/30)*A194*Z194)</f>
        <v>0</v>
      </c>
      <c r="AK194" s="75">
        <f>IF(Q194=31,AD194,(Q194/30)*AD194)</f>
        <v>4500000</v>
      </c>
      <c r="AL194" s="75">
        <f>IF(Q194=31,AE194,(Q194/30)*AE194)</f>
        <v>6000000</v>
      </c>
      <c r="AM194" s="75">
        <f>(AC194*30/220)*35%*S194</f>
        <v>0</v>
      </c>
      <c r="AN194" s="75">
        <f>AC194*30/220*1.4*T194</f>
        <v>0</v>
      </c>
      <c r="AO194" s="75">
        <f>AC194*U194</f>
        <v>0</v>
      </c>
      <c r="AP194" s="75">
        <f>200000*V194</f>
        <v>3400000</v>
      </c>
      <c r="AQ194" s="75">
        <v>0</v>
      </c>
      <c r="AR194" s="75">
        <v>0</v>
      </c>
      <c r="AS194" s="75">
        <v>0</v>
      </c>
      <c r="AT194" s="80">
        <v>0</v>
      </c>
      <c r="AU194" s="82">
        <f>SUM(AG194:AT194)</f>
        <v>61066029.045454547</v>
      </c>
      <c r="AV194" s="113">
        <f>AU194-(AX194+AP194+AO194+AL194+AK194+AJ194+AT194)</f>
        <v>42891407.01227273</v>
      </c>
      <c r="AW194" s="75">
        <f>AG194+AH194+AK194+AL194+AI194+AN194+AM194+AP194</f>
        <v>61066029.045454547</v>
      </c>
      <c r="AX194" s="75">
        <f>AW194*7%</f>
        <v>4274622.0331818191</v>
      </c>
      <c r="AY194" s="76">
        <f>IF(AV194&lt;=40000000,0,IF(AND(AV194&gt;40000000,AV194&lt;=80000000),(AV194-40000000)*10%,IF(AND(AV194&gt;80000000,AV194&lt;=120000000),4000000+(AV194-80000000)*15%,IF(AND(AV194&gt;120000000,AV194&lt;=180000000),10000000+(AV194-120000000)*20%,IF(AND(AV194&gt;180000000,AV194&lt;=240000000),22000000+(AV194-180000000)*25%,IF(AND(AV194&gt;240000000,AV194&lt;=320000000),37000000+(AV194-240000000)*30%,61000000+(AV194-320000000)*35%))))))</f>
        <v>289140.70122727304</v>
      </c>
      <c r="AZ194" s="75">
        <v>0</v>
      </c>
      <c r="BA194" s="75">
        <v>0</v>
      </c>
      <c r="BB194" s="75">
        <v>0</v>
      </c>
      <c r="BC194" s="80">
        <v>0</v>
      </c>
      <c r="BD194" s="80">
        <v>0</v>
      </c>
      <c r="BE194" s="80">
        <v>0</v>
      </c>
      <c r="BF194" s="78">
        <v>0</v>
      </c>
      <c r="BG194" s="348">
        <f>SUM(AX194:BF194)</f>
        <v>4563762.734409092</v>
      </c>
      <c r="BH194" s="188">
        <f>INT(AU194-BG194)</f>
        <v>56502266</v>
      </c>
      <c r="BJ194" s="50">
        <v>12991</v>
      </c>
      <c r="BK194" s="50" t="s">
        <v>3530</v>
      </c>
      <c r="BM194" s="50">
        <f t="shared" si="5"/>
        <v>0</v>
      </c>
    </row>
    <row r="195" spans="1:65" s="50" customFormat="1" ht="24" customHeight="1" x14ac:dyDescent="0.2">
      <c r="A195" s="182">
        <f t="shared" si="4"/>
        <v>2655495</v>
      </c>
      <c r="B195" s="298">
        <v>162</v>
      </c>
      <c r="C195" s="266">
        <v>171</v>
      </c>
      <c r="D195" s="299">
        <v>12992</v>
      </c>
      <c r="E195" s="252" t="s">
        <v>226</v>
      </c>
      <c r="F195" s="253" t="s">
        <v>691</v>
      </c>
      <c r="G195" s="252" t="s">
        <v>87</v>
      </c>
      <c r="H195" s="274" t="s">
        <v>613</v>
      </c>
      <c r="I195" s="294" t="s">
        <v>2604</v>
      </c>
      <c r="J195" s="65" t="s">
        <v>692</v>
      </c>
      <c r="K195" s="65" t="s">
        <v>693</v>
      </c>
      <c r="L195" s="65" t="s">
        <v>613</v>
      </c>
      <c r="M195" s="292" t="s">
        <v>2383</v>
      </c>
      <c r="N195" s="99"/>
      <c r="O195" s="65"/>
      <c r="P195" s="90"/>
      <c r="Q195" s="254">
        <v>30</v>
      </c>
      <c r="R195" s="255">
        <v>175</v>
      </c>
      <c r="S195" s="65">
        <v>0</v>
      </c>
      <c r="T195" s="65">
        <v>0</v>
      </c>
      <c r="U195" s="90">
        <v>0</v>
      </c>
      <c r="V195" s="260">
        <v>22</v>
      </c>
      <c r="W195" s="99">
        <v>0</v>
      </c>
      <c r="X195" s="84">
        <v>0</v>
      </c>
      <c r="Y195" s="99">
        <v>0</v>
      </c>
      <c r="Z195" s="65">
        <v>0</v>
      </c>
      <c r="AA195" s="327">
        <v>1642901</v>
      </c>
      <c r="AB195" s="327">
        <v>46667</v>
      </c>
      <c r="AC195" s="328">
        <f>AA195+AB195</f>
        <v>1689568</v>
      </c>
      <c r="AD195" s="75">
        <v>4500000</v>
      </c>
      <c r="AE195" s="75">
        <v>6000000</v>
      </c>
      <c r="AF195" s="338">
        <f>(AC195*30)/220*1.4</f>
        <v>322553.89090909087</v>
      </c>
      <c r="AG195" s="113">
        <f>AA195*Q195</f>
        <v>49287030</v>
      </c>
      <c r="AH195" s="75">
        <f>AB195*Q195</f>
        <v>1400010</v>
      </c>
      <c r="AI195" s="75">
        <f>AF195*R195</f>
        <v>56446930.909090899</v>
      </c>
      <c r="AJ195" s="75">
        <f>IF(Q195=31,A195*Z195,(Q195/30)*A195*Z195)</f>
        <v>0</v>
      </c>
      <c r="AK195" s="75">
        <f>IF(Q195=31,AD195,(Q195/30)*AD195)</f>
        <v>4500000</v>
      </c>
      <c r="AL195" s="75">
        <f>IF(Q195=31,AE195,(Q195/30)*AE195)</f>
        <v>6000000</v>
      </c>
      <c r="AM195" s="75">
        <f>(AC195*30/220)*35%*S195</f>
        <v>0</v>
      </c>
      <c r="AN195" s="75">
        <f>AC195*30/220*1.4*T195</f>
        <v>0</v>
      </c>
      <c r="AO195" s="75">
        <f>AC195*U195</f>
        <v>0</v>
      </c>
      <c r="AP195" s="75">
        <f>200000*V195</f>
        <v>4400000</v>
      </c>
      <c r="AQ195" s="75">
        <v>0</v>
      </c>
      <c r="AR195" s="75">
        <v>0</v>
      </c>
      <c r="AS195" s="75">
        <v>0</v>
      </c>
      <c r="AT195" s="80">
        <v>0</v>
      </c>
      <c r="AU195" s="82">
        <f>SUM(AG195:AT195)</f>
        <v>122033970.90909091</v>
      </c>
      <c r="AV195" s="113">
        <f>AU195-(AX195+AP195+AO195+AL195+AK195+AJ195+AT195)</f>
        <v>98591592.945454538</v>
      </c>
      <c r="AW195" s="75">
        <f>AG195+AH195+AK195+AL195+AI195+AN195+AM195+AP195</f>
        <v>122033970.90909091</v>
      </c>
      <c r="AX195" s="75">
        <f>AW195*7%</f>
        <v>8542377.9636363648</v>
      </c>
      <c r="AY195" s="76">
        <f>IF(AV195&lt;=40000000,0,IF(AND(AV195&gt;40000000,AV195&lt;=80000000),(AV195-40000000)*10%,IF(AND(AV195&gt;80000000,AV195&lt;=120000000),4000000+(AV195-80000000)*15%,IF(AND(AV195&gt;120000000,AV195&lt;=180000000),10000000+(AV195-120000000)*20%,IF(AND(AV195&gt;180000000,AV195&lt;=240000000),22000000+(AV195-180000000)*25%,IF(AND(AV195&gt;240000000,AV195&lt;=320000000),37000000+(AV195-240000000)*30%,61000000+(AV195-320000000)*35%))))))</f>
        <v>6788738.9418181805</v>
      </c>
      <c r="AZ195" s="75">
        <v>0</v>
      </c>
      <c r="BA195" s="75">
        <v>0</v>
      </c>
      <c r="BB195" s="75">
        <v>0</v>
      </c>
      <c r="BC195" s="80">
        <v>0</v>
      </c>
      <c r="BD195" s="80">
        <v>0</v>
      </c>
      <c r="BE195" s="80">
        <v>0</v>
      </c>
      <c r="BF195" s="78">
        <v>0</v>
      </c>
      <c r="BG195" s="348">
        <f>SUM(AX195:BF195)</f>
        <v>15331116.905454546</v>
      </c>
      <c r="BH195" s="188">
        <f>INT(AU195-BG195)</f>
        <v>106702854</v>
      </c>
      <c r="BJ195" s="50">
        <v>12992</v>
      </c>
      <c r="BK195" s="50" t="s">
        <v>3531</v>
      </c>
      <c r="BM195" s="50">
        <f t="shared" si="5"/>
        <v>0</v>
      </c>
    </row>
    <row r="196" spans="1:65" s="50" customFormat="1" ht="24" customHeight="1" x14ac:dyDescent="0.2">
      <c r="A196" s="182">
        <f t="shared" si="4"/>
        <v>2655495</v>
      </c>
      <c r="B196" s="298">
        <v>23</v>
      </c>
      <c r="C196" s="266">
        <v>23</v>
      </c>
      <c r="D196" s="299">
        <v>12993</v>
      </c>
      <c r="E196" s="252" t="s">
        <v>694</v>
      </c>
      <c r="F196" s="253" t="s">
        <v>695</v>
      </c>
      <c r="G196" s="252" t="s">
        <v>87</v>
      </c>
      <c r="H196" s="274" t="s">
        <v>88</v>
      </c>
      <c r="I196" s="294" t="s">
        <v>2516</v>
      </c>
      <c r="J196" s="65" t="s">
        <v>696</v>
      </c>
      <c r="K196" s="65" t="s">
        <v>697</v>
      </c>
      <c r="L196" s="65" t="s">
        <v>88</v>
      </c>
      <c r="M196" s="292" t="s">
        <v>2381</v>
      </c>
      <c r="N196" s="99"/>
      <c r="O196" s="65"/>
      <c r="P196" s="90"/>
      <c r="Q196" s="254">
        <v>30</v>
      </c>
      <c r="R196" s="255">
        <v>150</v>
      </c>
      <c r="S196" s="65">
        <v>0</v>
      </c>
      <c r="T196" s="65">
        <v>0</v>
      </c>
      <c r="U196" s="90">
        <v>0</v>
      </c>
      <c r="V196" s="261">
        <v>20</v>
      </c>
      <c r="W196" s="99">
        <v>0</v>
      </c>
      <c r="X196" s="84">
        <v>0</v>
      </c>
      <c r="Y196" s="99">
        <v>0</v>
      </c>
      <c r="Z196" s="65">
        <v>0</v>
      </c>
      <c r="AA196" s="327">
        <v>1311206</v>
      </c>
      <c r="AB196" s="327">
        <v>46667</v>
      </c>
      <c r="AC196" s="328">
        <f>AA196+AB196</f>
        <v>1357873</v>
      </c>
      <c r="AD196" s="75">
        <v>4500000</v>
      </c>
      <c r="AE196" s="75">
        <v>6000000</v>
      </c>
      <c r="AF196" s="338">
        <f>(AC196*30)/220*1.4</f>
        <v>259230.3</v>
      </c>
      <c r="AG196" s="113">
        <f>AA196*Q196</f>
        <v>39336180</v>
      </c>
      <c r="AH196" s="75">
        <f>AB196*Q196</f>
        <v>1400010</v>
      </c>
      <c r="AI196" s="75">
        <f>AF196*R196</f>
        <v>38884545</v>
      </c>
      <c r="AJ196" s="75">
        <f>IF(Q196=31,A196*Z196,(Q196/30)*A196*Z196)</f>
        <v>0</v>
      </c>
      <c r="AK196" s="75">
        <f>IF(Q196=31,AD196,(Q196/30)*AD196)</f>
        <v>4500000</v>
      </c>
      <c r="AL196" s="75">
        <f>IF(Q196=31,AE196,(Q196/30)*AE196)</f>
        <v>6000000</v>
      </c>
      <c r="AM196" s="75">
        <f>(AC196*30/220)*35%*S196</f>
        <v>0</v>
      </c>
      <c r="AN196" s="75">
        <f>AC196*30/220*1.4*T196</f>
        <v>0</v>
      </c>
      <c r="AO196" s="75">
        <f>AC196*U196</f>
        <v>0</v>
      </c>
      <c r="AP196" s="75">
        <f>200000*V196</f>
        <v>4000000</v>
      </c>
      <c r="AQ196" s="75">
        <v>0</v>
      </c>
      <c r="AR196" s="75">
        <v>0</v>
      </c>
      <c r="AS196" s="75">
        <v>0</v>
      </c>
      <c r="AT196" s="80">
        <v>0</v>
      </c>
      <c r="AU196" s="82">
        <f>SUM(AG196:AT196)</f>
        <v>94120735</v>
      </c>
      <c r="AV196" s="113">
        <f>AU196-(AX196+AP196+AO196+AL196+AK196+AJ196+AT196)</f>
        <v>73032283.549999997</v>
      </c>
      <c r="AW196" s="75">
        <f>AG196+AH196+AK196+AL196+AI196+AN196+AM196+AP196</f>
        <v>94120735</v>
      </c>
      <c r="AX196" s="75">
        <f>AW196*7%</f>
        <v>6588451.4500000002</v>
      </c>
      <c r="AY196" s="76">
        <f>IF(AV196&lt;=40000000,0,IF(AND(AV196&gt;40000000,AV196&lt;=80000000),(AV196-40000000)*10%,IF(AND(AV196&gt;80000000,AV196&lt;=120000000),4000000+(AV196-80000000)*15%,IF(AND(AV196&gt;120000000,AV196&lt;=180000000),10000000+(AV196-120000000)*20%,IF(AND(AV196&gt;180000000,AV196&lt;=240000000),22000000+(AV196-180000000)*25%,IF(AND(AV196&gt;240000000,AV196&lt;=320000000),37000000+(AV196-240000000)*30%,61000000+(AV196-320000000)*35%))))))</f>
        <v>3303228.355</v>
      </c>
      <c r="AZ196" s="75">
        <v>0</v>
      </c>
      <c r="BA196" s="75">
        <v>0</v>
      </c>
      <c r="BB196" s="75">
        <v>0</v>
      </c>
      <c r="BC196" s="80">
        <v>0</v>
      </c>
      <c r="BD196" s="80">
        <v>0</v>
      </c>
      <c r="BE196" s="80">
        <v>0</v>
      </c>
      <c r="BF196" s="78">
        <v>0</v>
      </c>
      <c r="BG196" s="348">
        <f>SUM(AX196:BF196)</f>
        <v>9891679.8049999997</v>
      </c>
      <c r="BH196" s="188">
        <f>INT(AU196-BG196)</f>
        <v>84229055</v>
      </c>
      <c r="BJ196" s="50">
        <v>12993</v>
      </c>
      <c r="BK196" s="50" t="s">
        <v>3532</v>
      </c>
      <c r="BM196" s="50">
        <f t="shared" si="5"/>
        <v>0</v>
      </c>
    </row>
    <row r="197" spans="1:65" s="50" customFormat="1" ht="24" customHeight="1" x14ac:dyDescent="0.2">
      <c r="A197" s="182">
        <f t="shared" si="4"/>
        <v>2655495</v>
      </c>
      <c r="B197" s="298">
        <v>212</v>
      </c>
      <c r="C197" s="266">
        <v>223</v>
      </c>
      <c r="D197" s="299">
        <v>12994</v>
      </c>
      <c r="E197" s="252" t="s">
        <v>85</v>
      </c>
      <c r="F197" s="253" t="s">
        <v>698</v>
      </c>
      <c r="G197" s="252" t="s">
        <v>87</v>
      </c>
      <c r="H197" s="274" t="s">
        <v>353</v>
      </c>
      <c r="I197" s="294" t="s">
        <v>2652</v>
      </c>
      <c r="J197" s="65" t="s">
        <v>699</v>
      </c>
      <c r="K197" s="65" t="s">
        <v>700</v>
      </c>
      <c r="L197" s="65"/>
      <c r="M197" s="292" t="s">
        <v>2383</v>
      </c>
      <c r="N197" s="99"/>
      <c r="O197" s="65"/>
      <c r="P197" s="90"/>
      <c r="Q197" s="254">
        <v>30</v>
      </c>
      <c r="R197" s="255">
        <v>150</v>
      </c>
      <c r="S197" s="65">
        <v>0</v>
      </c>
      <c r="T197" s="65">
        <v>0</v>
      </c>
      <c r="U197" s="300">
        <f>1+1+2+1+1</f>
        <v>6</v>
      </c>
      <c r="V197" s="261">
        <v>22</v>
      </c>
      <c r="W197" s="99">
        <v>0</v>
      </c>
      <c r="X197" s="84">
        <v>0</v>
      </c>
      <c r="Y197" s="99">
        <v>0</v>
      </c>
      <c r="Z197" s="65">
        <v>0</v>
      </c>
      <c r="AA197" s="327">
        <v>1642901</v>
      </c>
      <c r="AB197" s="327">
        <v>0</v>
      </c>
      <c r="AC197" s="328">
        <f>AA197+AB197</f>
        <v>1642901</v>
      </c>
      <c r="AD197" s="75">
        <v>4500000</v>
      </c>
      <c r="AE197" s="75">
        <v>6000000</v>
      </c>
      <c r="AF197" s="338">
        <f>(AC197*30)/220*1.4</f>
        <v>313644.73636363639</v>
      </c>
      <c r="AG197" s="113">
        <f>AA197*Q197</f>
        <v>49287030</v>
      </c>
      <c r="AH197" s="75">
        <f>AB197*Q197</f>
        <v>0</v>
      </c>
      <c r="AI197" s="75">
        <f>AF197*R197</f>
        <v>47046710.454545461</v>
      </c>
      <c r="AJ197" s="75">
        <f>IF(Q197=31,A197*Z197,(Q197/30)*A197*Z197)</f>
        <v>0</v>
      </c>
      <c r="AK197" s="75">
        <f>IF(Q197=31,AD197,(Q197/30)*AD197)</f>
        <v>4500000</v>
      </c>
      <c r="AL197" s="75">
        <f>IF(Q197=31,AE197,(Q197/30)*AE197)</f>
        <v>6000000</v>
      </c>
      <c r="AM197" s="75">
        <f>(AC197*30/220)*35%*S197</f>
        <v>0</v>
      </c>
      <c r="AN197" s="75">
        <f>AC197*30/220*1.4*T197</f>
        <v>0</v>
      </c>
      <c r="AO197" s="75">
        <f>AC197*U197</f>
        <v>9857406</v>
      </c>
      <c r="AP197" s="75">
        <f>200000*V197</f>
        <v>4400000</v>
      </c>
      <c r="AQ197" s="75">
        <v>0</v>
      </c>
      <c r="AR197" s="75">
        <v>0</v>
      </c>
      <c r="AS197" s="75">
        <v>0</v>
      </c>
      <c r="AT197" s="80">
        <v>0</v>
      </c>
      <c r="AU197" s="82">
        <f>SUM(AG197:AT197)</f>
        <v>121091146.45454547</v>
      </c>
      <c r="AV197" s="113">
        <f>AU197-(AX197+AP197+AO197+AL197+AK197+AJ197+AT197)</f>
        <v>88547378.622727275</v>
      </c>
      <c r="AW197" s="75">
        <f>AG197+AH197+AK197+AL197+AI197+AN197+AM197+AP197</f>
        <v>111233740.45454547</v>
      </c>
      <c r="AX197" s="75">
        <f>AW197*7%</f>
        <v>7786361.8318181839</v>
      </c>
      <c r="AY197" s="76">
        <f>IF(AV197&lt;=40000000,0,IF(AND(AV197&gt;40000000,AV197&lt;=80000000),(AV197-40000000)*10%,IF(AND(AV197&gt;80000000,AV197&lt;=120000000),4000000+(AV197-80000000)*15%,IF(AND(AV197&gt;120000000,AV197&lt;=180000000),10000000+(AV197-120000000)*20%,IF(AND(AV197&gt;180000000,AV197&lt;=240000000),22000000+(AV197-180000000)*25%,IF(AND(AV197&gt;240000000,AV197&lt;=320000000),37000000+(AV197-240000000)*30%,61000000+(AV197-320000000)*35%))))))</f>
        <v>5282106.7934090914</v>
      </c>
      <c r="AZ197" s="75">
        <v>0</v>
      </c>
      <c r="BA197" s="75">
        <v>0</v>
      </c>
      <c r="BB197" s="75">
        <v>0</v>
      </c>
      <c r="BC197" s="80">
        <v>0</v>
      </c>
      <c r="BD197" s="80">
        <v>0</v>
      </c>
      <c r="BE197" s="80">
        <v>0</v>
      </c>
      <c r="BF197" s="78">
        <v>0</v>
      </c>
      <c r="BG197" s="348">
        <f>SUM(AX197:BF197)</f>
        <v>13068468.625227276</v>
      </c>
      <c r="BH197" s="188">
        <f>INT(AU197-BG197)</f>
        <v>108022677</v>
      </c>
      <c r="BJ197" s="50">
        <v>12994</v>
      </c>
      <c r="BK197" s="50" t="s">
        <v>3533</v>
      </c>
      <c r="BM197" s="50">
        <f t="shared" si="5"/>
        <v>0</v>
      </c>
    </row>
    <row r="198" spans="1:65" s="50" customFormat="1" ht="24" customHeight="1" x14ac:dyDescent="0.2">
      <c r="A198" s="182">
        <f t="shared" si="4"/>
        <v>2655495</v>
      </c>
      <c r="B198" s="298">
        <v>24</v>
      </c>
      <c r="C198" s="266">
        <v>24</v>
      </c>
      <c r="D198" s="299">
        <v>12995</v>
      </c>
      <c r="E198" s="252" t="s">
        <v>410</v>
      </c>
      <c r="F198" s="253" t="s">
        <v>233</v>
      </c>
      <c r="G198" s="252" t="s">
        <v>87</v>
      </c>
      <c r="H198" s="274" t="s">
        <v>88</v>
      </c>
      <c r="I198" s="294" t="s">
        <v>2517</v>
      </c>
      <c r="J198" s="65" t="s">
        <v>701</v>
      </c>
      <c r="K198" s="65" t="s">
        <v>702</v>
      </c>
      <c r="L198" s="65" t="s">
        <v>88</v>
      </c>
      <c r="M198" s="292" t="s">
        <v>2382</v>
      </c>
      <c r="N198" s="99"/>
      <c r="O198" s="65"/>
      <c r="P198" s="90"/>
      <c r="Q198" s="254">
        <v>30</v>
      </c>
      <c r="R198" s="255">
        <v>150</v>
      </c>
      <c r="S198" s="65">
        <v>0</v>
      </c>
      <c r="T198" s="65">
        <v>0</v>
      </c>
      <c r="U198" s="90">
        <v>0</v>
      </c>
      <c r="V198" s="260">
        <v>21</v>
      </c>
      <c r="W198" s="99">
        <v>0</v>
      </c>
      <c r="X198" s="84">
        <v>0</v>
      </c>
      <c r="Y198" s="99">
        <v>1</v>
      </c>
      <c r="Z198" s="65">
        <v>1</v>
      </c>
      <c r="AA198" s="327">
        <v>1145360</v>
      </c>
      <c r="AB198" s="327">
        <v>46667</v>
      </c>
      <c r="AC198" s="328">
        <f>AA198+AB198</f>
        <v>1192027</v>
      </c>
      <c r="AD198" s="75">
        <v>4500000</v>
      </c>
      <c r="AE198" s="75">
        <v>6000000</v>
      </c>
      <c r="AF198" s="338">
        <f>(AC198*30)/220*1.4</f>
        <v>227568.79090909089</v>
      </c>
      <c r="AG198" s="113">
        <f>AA198*Q198</f>
        <v>34360800</v>
      </c>
      <c r="AH198" s="75">
        <f>AB198*Q198</f>
        <v>1400010</v>
      </c>
      <c r="AI198" s="75">
        <f>AF198*R198</f>
        <v>34135318.636363633</v>
      </c>
      <c r="AJ198" s="75">
        <f>IF(Q198=31,A198*Z198,(Q198/30)*A198*Z198)</f>
        <v>2655495</v>
      </c>
      <c r="AK198" s="75">
        <f>IF(Q198=31,AD198,(Q198/30)*AD198)</f>
        <v>4500000</v>
      </c>
      <c r="AL198" s="75">
        <f>IF(Q198=31,AE198,(Q198/30)*AE198)</f>
        <v>6000000</v>
      </c>
      <c r="AM198" s="75">
        <f>(AC198*30/220)*35%*S198</f>
        <v>0</v>
      </c>
      <c r="AN198" s="75">
        <f>AC198*30/220*1.4*T198</f>
        <v>0</v>
      </c>
      <c r="AO198" s="75">
        <f>AC198*U198</f>
        <v>0</v>
      </c>
      <c r="AP198" s="75">
        <f>200000*V198</f>
        <v>4200000</v>
      </c>
      <c r="AQ198" s="75">
        <v>0</v>
      </c>
      <c r="AR198" s="75">
        <v>0</v>
      </c>
      <c r="AS198" s="75">
        <v>0</v>
      </c>
      <c r="AT198" s="80">
        <v>0</v>
      </c>
      <c r="AU198" s="82">
        <f>SUM(AG198:AT198)</f>
        <v>87251623.636363626</v>
      </c>
      <c r="AV198" s="113">
        <f>AU198-(AX198+AP198+AO198+AL198+AK198+AJ198+AT198)</f>
        <v>63974399.631818175</v>
      </c>
      <c r="AW198" s="75">
        <f>AG198+AH198+AK198+AL198+AI198+AN198+AM198+AP198</f>
        <v>84596128.636363626</v>
      </c>
      <c r="AX198" s="75">
        <f>AW198*7%</f>
        <v>5921729.0045454539</v>
      </c>
      <c r="AY198" s="76">
        <f>IF(AV198&lt;=40000000,0,IF(AND(AV198&gt;40000000,AV198&lt;=80000000),(AV198-40000000)*10%,IF(AND(AV198&gt;80000000,AV198&lt;=120000000),4000000+(AV198-80000000)*15%,IF(AND(AV198&gt;120000000,AV198&lt;=180000000),10000000+(AV198-120000000)*20%,IF(AND(AV198&gt;180000000,AV198&lt;=240000000),22000000+(AV198-180000000)*25%,IF(AND(AV198&gt;240000000,AV198&lt;=320000000),37000000+(AV198-240000000)*30%,61000000+(AV198-320000000)*35%))))))</f>
        <v>2397439.9631818174</v>
      </c>
      <c r="AZ198" s="75">
        <v>0</v>
      </c>
      <c r="BA198" s="75">
        <v>0</v>
      </c>
      <c r="BB198" s="75">
        <v>0</v>
      </c>
      <c r="BC198" s="80">
        <v>0</v>
      </c>
      <c r="BD198" s="80">
        <v>0</v>
      </c>
      <c r="BE198" s="80">
        <v>0</v>
      </c>
      <c r="BF198" s="78">
        <v>0</v>
      </c>
      <c r="BG198" s="348">
        <f>SUM(AX198:BF198)</f>
        <v>8319168.9677272718</v>
      </c>
      <c r="BH198" s="188">
        <f>INT(AU198-BG198)</f>
        <v>78932454</v>
      </c>
      <c r="BJ198" s="50">
        <v>12995</v>
      </c>
      <c r="BK198" s="50" t="s">
        <v>3534</v>
      </c>
      <c r="BM198" s="50">
        <f t="shared" si="5"/>
        <v>0</v>
      </c>
    </row>
    <row r="199" spans="1:65" s="50" customFormat="1" ht="24" customHeight="1" x14ac:dyDescent="0.2">
      <c r="A199" s="182">
        <f t="shared" ref="A199:A262" si="6">885165*3</f>
        <v>2655495</v>
      </c>
      <c r="B199" s="298">
        <v>32</v>
      </c>
      <c r="C199" s="266">
        <v>32</v>
      </c>
      <c r="D199" s="299">
        <v>12996</v>
      </c>
      <c r="E199" s="252" t="s">
        <v>694</v>
      </c>
      <c r="F199" s="253" t="s">
        <v>703</v>
      </c>
      <c r="G199" s="252" t="s">
        <v>87</v>
      </c>
      <c r="H199" s="274" t="s">
        <v>88</v>
      </c>
      <c r="I199" s="294" t="s">
        <v>2525</v>
      </c>
      <c r="J199" s="65" t="s">
        <v>704</v>
      </c>
      <c r="K199" s="65" t="s">
        <v>705</v>
      </c>
      <c r="L199" s="65" t="s">
        <v>88</v>
      </c>
      <c r="M199" s="292" t="s">
        <v>2381</v>
      </c>
      <c r="N199" s="99"/>
      <c r="O199" s="65"/>
      <c r="P199" s="90"/>
      <c r="Q199" s="254">
        <v>30</v>
      </c>
      <c r="R199" s="255">
        <v>150</v>
      </c>
      <c r="S199" s="65">
        <v>0</v>
      </c>
      <c r="T199" s="65">
        <v>0</v>
      </c>
      <c r="U199" s="90">
        <v>0</v>
      </c>
      <c r="V199" s="260">
        <v>23</v>
      </c>
      <c r="W199" s="99">
        <v>0</v>
      </c>
      <c r="X199" s="84">
        <v>0</v>
      </c>
      <c r="Y199" s="99">
        <v>0</v>
      </c>
      <c r="Z199" s="65">
        <v>0</v>
      </c>
      <c r="AA199" s="327">
        <v>1311206</v>
      </c>
      <c r="AB199" s="327">
        <v>0</v>
      </c>
      <c r="AC199" s="328">
        <f>AA199+AB199</f>
        <v>1311206</v>
      </c>
      <c r="AD199" s="75">
        <v>4500000</v>
      </c>
      <c r="AE199" s="75">
        <v>6000000</v>
      </c>
      <c r="AF199" s="338">
        <f>(AC199*30)/220*1.4</f>
        <v>250321.14545454542</v>
      </c>
      <c r="AG199" s="113">
        <f>AA199*Q199</f>
        <v>39336180</v>
      </c>
      <c r="AH199" s="75">
        <f>AB199*Q199</f>
        <v>0</v>
      </c>
      <c r="AI199" s="75">
        <f>AF199*R199</f>
        <v>37548171.818181813</v>
      </c>
      <c r="AJ199" s="75">
        <f>IF(Q199=31,A199*Z199,(Q199/30)*A199*Z199)</f>
        <v>0</v>
      </c>
      <c r="AK199" s="75">
        <f>IF(Q199=31,AD199,(Q199/30)*AD199)</f>
        <v>4500000</v>
      </c>
      <c r="AL199" s="75">
        <f>IF(Q199=31,AE199,(Q199/30)*AE199)</f>
        <v>6000000</v>
      </c>
      <c r="AM199" s="75">
        <f>(AC199*30/220)*35%*S199</f>
        <v>0</v>
      </c>
      <c r="AN199" s="75">
        <f>AC199*30/220*1.4*T199</f>
        <v>0</v>
      </c>
      <c r="AO199" s="75">
        <f>AC199*U199</f>
        <v>0</v>
      </c>
      <c r="AP199" s="75">
        <f>200000*V199</f>
        <v>4600000</v>
      </c>
      <c r="AQ199" s="75">
        <v>0</v>
      </c>
      <c r="AR199" s="75">
        <v>0</v>
      </c>
      <c r="AS199" s="75">
        <v>0</v>
      </c>
      <c r="AT199" s="80">
        <v>0</v>
      </c>
      <c r="AU199" s="82">
        <f>SUM(AG199:AT199)</f>
        <v>91984351.818181813</v>
      </c>
      <c r="AV199" s="113">
        <f>AU199-(AX199+AP199+AO199+AL199+AK199+AJ199+AT199)</f>
        <v>70445447.190909088</v>
      </c>
      <c r="AW199" s="75">
        <f>AG199+AH199+AK199+AL199+AI199+AN199+AM199+AP199</f>
        <v>91984351.818181813</v>
      </c>
      <c r="AX199" s="75">
        <f>AW199*7%</f>
        <v>6438904.6272727279</v>
      </c>
      <c r="AY199" s="76">
        <f>IF(AV199&lt;=40000000,0,IF(AND(AV199&gt;40000000,AV199&lt;=80000000),(AV199-40000000)*10%,IF(AND(AV199&gt;80000000,AV199&lt;=120000000),4000000+(AV199-80000000)*15%,IF(AND(AV199&gt;120000000,AV199&lt;=180000000),10000000+(AV199-120000000)*20%,IF(AND(AV199&gt;180000000,AV199&lt;=240000000),22000000+(AV199-180000000)*25%,IF(AND(AV199&gt;240000000,AV199&lt;=320000000),37000000+(AV199-240000000)*30%,61000000+(AV199-320000000)*35%))))))</f>
        <v>3044544.7190909088</v>
      </c>
      <c r="AZ199" s="75">
        <v>0</v>
      </c>
      <c r="BA199" s="75">
        <v>0</v>
      </c>
      <c r="BB199" s="75">
        <v>0</v>
      </c>
      <c r="BC199" s="80">
        <v>0</v>
      </c>
      <c r="BD199" s="80">
        <v>0</v>
      </c>
      <c r="BE199" s="80">
        <v>0</v>
      </c>
      <c r="BF199" s="78">
        <v>0</v>
      </c>
      <c r="BG199" s="348">
        <f>SUM(AX199:BF199)</f>
        <v>9483449.3463636376</v>
      </c>
      <c r="BH199" s="188">
        <f>INT(AU199-BG199)</f>
        <v>82500902</v>
      </c>
      <c r="BJ199" s="50">
        <v>12996</v>
      </c>
      <c r="BK199" s="50" t="s">
        <v>3535</v>
      </c>
      <c r="BM199" s="50">
        <f t="shared" si="5"/>
        <v>0</v>
      </c>
    </row>
    <row r="200" spans="1:65" s="50" customFormat="1" ht="24" customHeight="1" x14ac:dyDescent="0.2">
      <c r="A200" s="182">
        <f t="shared" si="6"/>
        <v>2655495</v>
      </c>
      <c r="B200" s="298">
        <v>164</v>
      </c>
      <c r="C200" s="266">
        <v>173</v>
      </c>
      <c r="D200" s="299">
        <v>12997</v>
      </c>
      <c r="E200" s="252" t="s">
        <v>706</v>
      </c>
      <c r="F200" s="253" t="s">
        <v>707</v>
      </c>
      <c r="G200" s="252" t="s">
        <v>87</v>
      </c>
      <c r="H200" s="274" t="s">
        <v>613</v>
      </c>
      <c r="I200" s="294" t="s">
        <v>2606</v>
      </c>
      <c r="J200" s="65" t="s">
        <v>708</v>
      </c>
      <c r="K200" s="65" t="s">
        <v>709</v>
      </c>
      <c r="L200" s="65"/>
      <c r="M200" s="292" t="s">
        <v>2380</v>
      </c>
      <c r="N200" s="99"/>
      <c r="O200" s="65"/>
      <c r="P200" s="90"/>
      <c r="Q200" s="254">
        <v>30</v>
      </c>
      <c r="R200" s="255">
        <v>62</v>
      </c>
      <c r="S200" s="65">
        <v>0</v>
      </c>
      <c r="T200" s="65">
        <v>0</v>
      </c>
      <c r="U200" s="90">
        <v>0</v>
      </c>
      <c r="V200" s="260">
        <v>21</v>
      </c>
      <c r="W200" s="99">
        <v>0</v>
      </c>
      <c r="X200" s="84">
        <v>0</v>
      </c>
      <c r="Y200" s="99">
        <v>0</v>
      </c>
      <c r="Z200" s="65">
        <v>0</v>
      </c>
      <c r="AA200" s="327">
        <v>1477052</v>
      </c>
      <c r="AB200" s="327">
        <v>0</v>
      </c>
      <c r="AC200" s="328">
        <f>AA200+AB200</f>
        <v>1477052</v>
      </c>
      <c r="AD200" s="75">
        <v>4500000</v>
      </c>
      <c r="AE200" s="75">
        <v>6000000</v>
      </c>
      <c r="AF200" s="338">
        <f>(AC200*30)/220*1.4</f>
        <v>281982.65454545454</v>
      </c>
      <c r="AG200" s="113">
        <f>AA200*Q200</f>
        <v>44311560</v>
      </c>
      <c r="AH200" s="75">
        <f>AB200*Q200</f>
        <v>0</v>
      </c>
      <c r="AI200" s="75">
        <f>AF200*R200</f>
        <v>17482924.581818182</v>
      </c>
      <c r="AJ200" s="75">
        <f>IF(Q200=31,A200*Z200,(Q200/30)*A200*Z200)</f>
        <v>0</v>
      </c>
      <c r="AK200" s="75">
        <f>IF(Q200=31,AD200,(Q200/30)*AD200)</f>
        <v>4500000</v>
      </c>
      <c r="AL200" s="75">
        <f>IF(Q200=31,AE200,(Q200/30)*AE200)</f>
        <v>6000000</v>
      </c>
      <c r="AM200" s="75">
        <f>(AC200*30/220)*35%*S200</f>
        <v>0</v>
      </c>
      <c r="AN200" s="75">
        <f>AC200*30/220*1.4*T200</f>
        <v>0</v>
      </c>
      <c r="AO200" s="75">
        <f>AC200*U200</f>
        <v>0</v>
      </c>
      <c r="AP200" s="75">
        <f>200000*V200</f>
        <v>4200000</v>
      </c>
      <c r="AQ200" s="75">
        <v>0</v>
      </c>
      <c r="AR200" s="75">
        <v>0</v>
      </c>
      <c r="AS200" s="75">
        <v>0</v>
      </c>
      <c r="AT200" s="80">
        <v>0</v>
      </c>
      <c r="AU200" s="82">
        <f>SUM(AG200:AT200)</f>
        <v>76494484.581818178</v>
      </c>
      <c r="AV200" s="113">
        <f>AU200-(AX200+AP200+AO200+AL200+AK200+AJ200+AT200)</f>
        <v>56439870.661090903</v>
      </c>
      <c r="AW200" s="75">
        <f>AG200+AH200+AK200+AL200+AI200+AN200+AM200+AP200</f>
        <v>76494484.581818178</v>
      </c>
      <c r="AX200" s="75">
        <f>AW200*7%</f>
        <v>5354613.9207272734</v>
      </c>
      <c r="AY200" s="76">
        <f>IF(AV200&lt;=40000000,0,IF(AND(AV200&gt;40000000,AV200&lt;=80000000),(AV200-40000000)*10%,IF(AND(AV200&gt;80000000,AV200&lt;=120000000),4000000+(AV200-80000000)*15%,IF(AND(AV200&gt;120000000,AV200&lt;=180000000),10000000+(AV200-120000000)*20%,IF(AND(AV200&gt;180000000,AV200&lt;=240000000),22000000+(AV200-180000000)*25%,IF(AND(AV200&gt;240000000,AV200&lt;=320000000),37000000+(AV200-240000000)*30%,61000000+(AV200-320000000)*35%))))))</f>
        <v>1643987.0661090903</v>
      </c>
      <c r="AZ200" s="75">
        <v>0</v>
      </c>
      <c r="BA200" s="75">
        <v>0</v>
      </c>
      <c r="BB200" s="75">
        <v>0</v>
      </c>
      <c r="BC200" s="80">
        <v>0</v>
      </c>
      <c r="BD200" s="80">
        <v>0</v>
      </c>
      <c r="BE200" s="80">
        <v>0</v>
      </c>
      <c r="BF200" s="78">
        <v>0</v>
      </c>
      <c r="BG200" s="348">
        <f>SUM(AX200:BF200)</f>
        <v>6998600.9868363636</v>
      </c>
      <c r="BH200" s="188">
        <f>INT(AU200-BG200)</f>
        <v>69495883</v>
      </c>
      <c r="BJ200" s="50">
        <v>12997</v>
      </c>
      <c r="BK200" s="50" t="s">
        <v>3536</v>
      </c>
      <c r="BM200" s="50">
        <f t="shared" ref="BM200:BM263" si="7">D200-BJ200</f>
        <v>0</v>
      </c>
    </row>
    <row r="201" spans="1:65" s="50" customFormat="1" ht="24" customHeight="1" x14ac:dyDescent="0.2">
      <c r="A201" s="182">
        <f t="shared" si="6"/>
        <v>2655495</v>
      </c>
      <c r="B201" s="298">
        <v>163</v>
      </c>
      <c r="C201" s="266">
        <v>172</v>
      </c>
      <c r="D201" s="299">
        <v>12998</v>
      </c>
      <c r="E201" s="252" t="s">
        <v>85</v>
      </c>
      <c r="F201" s="253" t="s">
        <v>440</v>
      </c>
      <c r="G201" s="252" t="s">
        <v>87</v>
      </c>
      <c r="H201" s="274" t="s">
        <v>613</v>
      </c>
      <c r="I201" s="294" t="s">
        <v>2605</v>
      </c>
      <c r="J201" s="65" t="s">
        <v>710</v>
      </c>
      <c r="K201" s="65" t="s">
        <v>711</v>
      </c>
      <c r="L201" s="65" t="s">
        <v>613</v>
      </c>
      <c r="M201" s="292" t="s">
        <v>2380</v>
      </c>
      <c r="N201" s="99"/>
      <c r="O201" s="65"/>
      <c r="P201" s="90"/>
      <c r="Q201" s="254">
        <v>30</v>
      </c>
      <c r="R201" s="255">
        <v>120</v>
      </c>
      <c r="S201" s="65">
        <v>0</v>
      </c>
      <c r="T201" s="65">
        <v>0</v>
      </c>
      <c r="U201" s="90">
        <v>0</v>
      </c>
      <c r="V201" s="260">
        <v>21</v>
      </c>
      <c r="W201" s="99">
        <v>0</v>
      </c>
      <c r="X201" s="84">
        <v>0</v>
      </c>
      <c r="Y201" s="99">
        <v>0</v>
      </c>
      <c r="Z201" s="65">
        <v>0</v>
      </c>
      <c r="AA201" s="327">
        <v>1477052</v>
      </c>
      <c r="AB201" s="327">
        <v>46667</v>
      </c>
      <c r="AC201" s="328">
        <f>AA201+AB201</f>
        <v>1523719</v>
      </c>
      <c r="AD201" s="75">
        <v>4500000</v>
      </c>
      <c r="AE201" s="75">
        <v>6000000</v>
      </c>
      <c r="AF201" s="338">
        <f>(AC201*30)/220*1.4</f>
        <v>290891.80909090908</v>
      </c>
      <c r="AG201" s="113">
        <f>AA201*Q201</f>
        <v>44311560</v>
      </c>
      <c r="AH201" s="75">
        <f>AB201*Q201</f>
        <v>1400010</v>
      </c>
      <c r="AI201" s="75">
        <f>AF201*R201</f>
        <v>34907017.090909094</v>
      </c>
      <c r="AJ201" s="75">
        <f>IF(Q201=31,A201*Z201,(Q201/30)*A201*Z201)</f>
        <v>0</v>
      </c>
      <c r="AK201" s="75">
        <f>IF(Q201=31,AD201,(Q201/30)*AD201)</f>
        <v>4500000</v>
      </c>
      <c r="AL201" s="75">
        <f>IF(Q201=31,AE201,(Q201/30)*AE201)</f>
        <v>6000000</v>
      </c>
      <c r="AM201" s="75">
        <f>(AC201*30/220)*35%*S201</f>
        <v>0</v>
      </c>
      <c r="AN201" s="75">
        <f>AC201*30/220*1.4*T201</f>
        <v>0</v>
      </c>
      <c r="AO201" s="75">
        <f>AC201*U201</f>
        <v>0</v>
      </c>
      <c r="AP201" s="75">
        <f>200000*V201</f>
        <v>4200000</v>
      </c>
      <c r="AQ201" s="75">
        <v>0</v>
      </c>
      <c r="AR201" s="75">
        <v>0</v>
      </c>
      <c r="AS201" s="75">
        <v>0</v>
      </c>
      <c r="AT201" s="80">
        <v>0</v>
      </c>
      <c r="AU201" s="82">
        <f>SUM(AG201:AT201)</f>
        <v>95318587.090909094</v>
      </c>
      <c r="AV201" s="113">
        <f>AU201-(AX201+AP201+AO201+AL201+AK201+AJ201+AT201)</f>
        <v>73946285.99454546</v>
      </c>
      <c r="AW201" s="75">
        <f>AG201+AH201+AK201+AL201+AI201+AN201+AM201+AP201</f>
        <v>95318587.090909094</v>
      </c>
      <c r="AX201" s="75">
        <f>AW201*7%</f>
        <v>6672301.0963636376</v>
      </c>
      <c r="AY201" s="76">
        <f>IF(AV201&lt;=40000000,0,IF(AND(AV201&gt;40000000,AV201&lt;=80000000),(AV201-40000000)*10%,IF(AND(AV201&gt;80000000,AV201&lt;=120000000),4000000+(AV201-80000000)*15%,IF(AND(AV201&gt;120000000,AV201&lt;=180000000),10000000+(AV201-120000000)*20%,IF(AND(AV201&gt;180000000,AV201&lt;=240000000),22000000+(AV201-180000000)*25%,IF(AND(AV201&gt;240000000,AV201&lt;=320000000),37000000+(AV201-240000000)*30%,61000000+(AV201-320000000)*35%))))))</f>
        <v>3394628.5994545463</v>
      </c>
      <c r="AZ201" s="75">
        <v>0</v>
      </c>
      <c r="BA201" s="75">
        <v>0</v>
      </c>
      <c r="BB201" s="75">
        <v>0</v>
      </c>
      <c r="BC201" s="80">
        <v>0</v>
      </c>
      <c r="BD201" s="80">
        <v>0</v>
      </c>
      <c r="BE201" s="80">
        <v>0</v>
      </c>
      <c r="BF201" s="78">
        <v>0</v>
      </c>
      <c r="BG201" s="348">
        <f>SUM(AX201:BF201)</f>
        <v>10066929.695818184</v>
      </c>
      <c r="BH201" s="188">
        <f>INT(AU201-BG201)</f>
        <v>85251657</v>
      </c>
      <c r="BJ201" s="50">
        <v>12998</v>
      </c>
      <c r="BK201" s="50" t="s">
        <v>3537</v>
      </c>
      <c r="BM201" s="50">
        <f t="shared" si="7"/>
        <v>0</v>
      </c>
    </row>
    <row r="202" spans="1:65" s="50" customFormat="1" ht="24" customHeight="1" x14ac:dyDescent="0.2">
      <c r="A202" s="182">
        <f t="shared" si="6"/>
        <v>2655495</v>
      </c>
      <c r="B202" s="298">
        <v>383</v>
      </c>
      <c r="C202" s="266">
        <v>148</v>
      </c>
      <c r="D202" s="299">
        <v>12999</v>
      </c>
      <c r="E202" s="242" t="s">
        <v>712</v>
      </c>
      <c r="F202" s="243" t="s">
        <v>713</v>
      </c>
      <c r="G202" s="287" t="s">
        <v>137</v>
      </c>
      <c r="H202" s="274" t="s">
        <v>88</v>
      </c>
      <c r="I202" s="294" t="s">
        <v>2817</v>
      </c>
      <c r="J202" s="68" t="s">
        <v>714</v>
      </c>
      <c r="K202" s="65"/>
      <c r="L202" s="65"/>
      <c r="M202" s="292" t="s">
        <v>137</v>
      </c>
      <c r="N202" s="244" t="s">
        <v>2410</v>
      </c>
      <c r="O202" s="65"/>
      <c r="P202" s="90"/>
      <c r="Q202" s="244">
        <v>30</v>
      </c>
      <c r="R202" s="246">
        <v>120</v>
      </c>
      <c r="S202" s="246">
        <v>110</v>
      </c>
      <c r="T202" s="246">
        <v>29.33</v>
      </c>
      <c r="U202" s="90">
        <v>0</v>
      </c>
      <c r="V202" s="262">
        <v>21</v>
      </c>
      <c r="W202" s="99">
        <v>0</v>
      </c>
      <c r="X202" s="84">
        <v>0</v>
      </c>
      <c r="Y202" s="99">
        <v>0</v>
      </c>
      <c r="Z202" s="65">
        <v>0</v>
      </c>
      <c r="AA202" s="319">
        <v>885165</v>
      </c>
      <c r="AB202" s="319">
        <v>0</v>
      </c>
      <c r="AC202" s="320">
        <f>AA202+AB202</f>
        <v>885165</v>
      </c>
      <c r="AD202" s="75">
        <v>4500000</v>
      </c>
      <c r="AE202" s="75">
        <v>6000000</v>
      </c>
      <c r="AF202" s="338">
        <f>(AC202*30)/220*1.4</f>
        <v>168986.04545454544</v>
      </c>
      <c r="AG202" s="113">
        <f>AA202*Q202</f>
        <v>26554950</v>
      </c>
      <c r="AH202" s="75">
        <f>AB202*Q202</f>
        <v>0</v>
      </c>
      <c r="AI202" s="75">
        <f>AF202*R202</f>
        <v>20278325.454545453</v>
      </c>
      <c r="AJ202" s="75">
        <f>IF(Q202=31,A202*Z202,(Q202/30)*A202*Z202)</f>
        <v>0</v>
      </c>
      <c r="AK202" s="75">
        <f>IF(Q202=31,AD202,(Q202/30)*AD202)</f>
        <v>4500000</v>
      </c>
      <c r="AL202" s="75">
        <f>IF(Q202=31,AE202,(Q202/30)*AE202)</f>
        <v>6000000</v>
      </c>
      <c r="AM202" s="75">
        <f>(AC202*30/220)*35%*S202</f>
        <v>4647116.25</v>
      </c>
      <c r="AN202" s="75">
        <f>AC202*30/220*1.4*T202</f>
        <v>4956360.7131818179</v>
      </c>
      <c r="AO202" s="75">
        <f>AC202*U202</f>
        <v>0</v>
      </c>
      <c r="AP202" s="75">
        <f>200000*V202</f>
        <v>4200000</v>
      </c>
      <c r="AQ202" s="75">
        <v>0</v>
      </c>
      <c r="AR202" s="75">
        <v>0</v>
      </c>
      <c r="AS202" s="75">
        <v>0</v>
      </c>
      <c r="AT202" s="80">
        <v>0</v>
      </c>
      <c r="AU202" s="82">
        <f>SUM(AG202:AT202)</f>
        <v>71136752.417727262</v>
      </c>
      <c r="AV202" s="113">
        <f>AU202-(AX202+AP202+AO202+AL202+AK202+AJ202+AT202)</f>
        <v>51457179.748486355</v>
      </c>
      <c r="AW202" s="75">
        <f>AG202+AH202+AK202+AL202+AI202+AN202+AM202+AP202</f>
        <v>71136752.417727262</v>
      </c>
      <c r="AX202" s="75">
        <f>AW202*7%</f>
        <v>4979572.6692409087</v>
      </c>
      <c r="AY202" s="76">
        <f>IF(AV202&lt;=40000000,0,IF(AND(AV202&gt;40000000,AV202&lt;=80000000),(AV202-40000000)*10%,IF(AND(AV202&gt;80000000,AV202&lt;=120000000),4000000+(AV202-80000000)*15%,IF(AND(AV202&gt;120000000,AV202&lt;=180000000),10000000+(AV202-120000000)*20%,IF(AND(AV202&gt;180000000,AV202&lt;=240000000),22000000+(AV202-180000000)*25%,IF(AND(AV202&gt;240000000,AV202&lt;=320000000),37000000+(AV202-240000000)*30%,61000000+(AV202-320000000)*35%))))))</f>
        <v>1145717.9748486355</v>
      </c>
      <c r="AZ202" s="75">
        <v>0</v>
      </c>
      <c r="BA202" s="75">
        <v>0</v>
      </c>
      <c r="BB202" s="75">
        <v>0</v>
      </c>
      <c r="BC202" s="80">
        <v>0</v>
      </c>
      <c r="BD202" s="80">
        <v>0</v>
      </c>
      <c r="BE202" s="80">
        <v>0</v>
      </c>
      <c r="BF202" s="78">
        <v>0</v>
      </c>
      <c r="BG202" s="348">
        <f>SUM(AX202:BF202)</f>
        <v>6125290.6440895442</v>
      </c>
      <c r="BH202" s="188">
        <f>INT(AU202-BG202)</f>
        <v>65011461</v>
      </c>
      <c r="BJ202" s="50">
        <v>12999</v>
      </c>
      <c r="BK202" s="50" t="s">
        <v>3538</v>
      </c>
      <c r="BM202" s="50">
        <f t="shared" si="7"/>
        <v>0</v>
      </c>
    </row>
    <row r="203" spans="1:65" s="50" customFormat="1" ht="24" customHeight="1" x14ac:dyDescent="0.2">
      <c r="A203" s="182">
        <f t="shared" si="6"/>
        <v>2655495</v>
      </c>
      <c r="B203" s="298">
        <v>530</v>
      </c>
      <c r="C203" s="266">
        <v>321</v>
      </c>
      <c r="D203" s="299">
        <v>13000</v>
      </c>
      <c r="E203" s="242" t="s">
        <v>715</v>
      </c>
      <c r="F203" s="243" t="s">
        <v>716</v>
      </c>
      <c r="G203" s="287" t="s">
        <v>137</v>
      </c>
      <c r="H203" s="274" t="s">
        <v>717</v>
      </c>
      <c r="I203" s="294" t="s">
        <v>2962</v>
      </c>
      <c r="J203" s="65">
        <v>4160009093</v>
      </c>
      <c r="K203" s="65" t="s">
        <v>718</v>
      </c>
      <c r="L203" s="65" t="s">
        <v>717</v>
      </c>
      <c r="M203" s="292" t="s">
        <v>137</v>
      </c>
      <c r="N203" s="244" t="s">
        <v>2410</v>
      </c>
      <c r="O203" s="65"/>
      <c r="P203" s="90"/>
      <c r="Q203" s="244">
        <v>30</v>
      </c>
      <c r="R203" s="246">
        <v>120</v>
      </c>
      <c r="S203" s="246">
        <v>110</v>
      </c>
      <c r="T203" s="246">
        <v>29.33</v>
      </c>
      <c r="U203" s="90">
        <v>0</v>
      </c>
      <c r="V203" s="262">
        <v>28</v>
      </c>
      <c r="W203" s="99">
        <v>0</v>
      </c>
      <c r="X203" s="84">
        <v>0</v>
      </c>
      <c r="Y203" s="99">
        <v>1</v>
      </c>
      <c r="Z203" s="65">
        <v>1</v>
      </c>
      <c r="AA203" s="319">
        <v>885165</v>
      </c>
      <c r="AB203" s="319">
        <v>46667</v>
      </c>
      <c r="AC203" s="320">
        <f>AA203+AB203</f>
        <v>931832</v>
      </c>
      <c r="AD203" s="75">
        <v>4500000</v>
      </c>
      <c r="AE203" s="75">
        <v>6000000</v>
      </c>
      <c r="AF203" s="338">
        <f>(AC203*30)/220*1.4</f>
        <v>177895.19999999998</v>
      </c>
      <c r="AG203" s="113">
        <f>AA203*Q203</f>
        <v>26554950</v>
      </c>
      <c r="AH203" s="75">
        <f>AB203*Q203</f>
        <v>1400010</v>
      </c>
      <c r="AI203" s="75">
        <f>AF203*R203</f>
        <v>21347423.999999996</v>
      </c>
      <c r="AJ203" s="75">
        <f>IF(Q203=31,A203*Z203,(Q203/30)*A203*Z203)</f>
        <v>2655495</v>
      </c>
      <c r="AK203" s="75">
        <f>IF(Q203=31,AD203,(Q203/30)*AD203)</f>
        <v>4500000</v>
      </c>
      <c r="AL203" s="75">
        <f>IF(Q203=31,AE203,(Q203/30)*AE203)</f>
        <v>6000000</v>
      </c>
      <c r="AM203" s="75">
        <f>(AC203*30/220)*35%*S203</f>
        <v>4892117.9999999991</v>
      </c>
      <c r="AN203" s="75">
        <f>AC203*30/220*1.4*T203</f>
        <v>5217666.2159999991</v>
      </c>
      <c r="AO203" s="75">
        <f>AC203*U203</f>
        <v>0</v>
      </c>
      <c r="AP203" s="75">
        <f>200000*V203</f>
        <v>5600000</v>
      </c>
      <c r="AQ203" s="75">
        <v>0</v>
      </c>
      <c r="AR203" s="75">
        <v>0</v>
      </c>
      <c r="AS203" s="75">
        <v>0</v>
      </c>
      <c r="AT203" s="80">
        <v>0</v>
      </c>
      <c r="AU203" s="82">
        <f>SUM(AG203:AT203)</f>
        <v>78167663.216000006</v>
      </c>
      <c r="AV203" s="113">
        <f>AU203-(AX203+AP203+AO203+AL203+AK203+AJ203+AT203)</f>
        <v>54126316.440880008</v>
      </c>
      <c r="AW203" s="75">
        <f>AG203+AH203+AK203+AL203+AI203+AN203+AM203+AP203</f>
        <v>75512168.215999991</v>
      </c>
      <c r="AX203" s="75">
        <f>AW203*7%</f>
        <v>5285851.7751199994</v>
      </c>
      <c r="AY203" s="76">
        <f>IF(AV203&lt;=40000000,0,IF(AND(AV203&gt;40000000,AV203&lt;=80000000),(AV203-40000000)*10%,IF(AND(AV203&gt;80000000,AV203&lt;=120000000),4000000+(AV203-80000000)*15%,IF(AND(AV203&gt;120000000,AV203&lt;=180000000),10000000+(AV203-120000000)*20%,IF(AND(AV203&gt;180000000,AV203&lt;=240000000),22000000+(AV203-180000000)*25%,IF(AND(AV203&gt;240000000,AV203&lt;=320000000),37000000+(AV203-240000000)*30%,61000000+(AV203-320000000)*35%))))))</f>
        <v>1412631.644088001</v>
      </c>
      <c r="AZ203" s="75">
        <v>0</v>
      </c>
      <c r="BA203" s="75">
        <v>0</v>
      </c>
      <c r="BB203" s="75">
        <v>0</v>
      </c>
      <c r="BC203" s="80">
        <v>0</v>
      </c>
      <c r="BD203" s="80">
        <v>0</v>
      </c>
      <c r="BE203" s="80">
        <v>0</v>
      </c>
      <c r="BF203" s="78">
        <v>0</v>
      </c>
      <c r="BG203" s="348">
        <f>SUM(AX203:BF203)</f>
        <v>6698483.4192080004</v>
      </c>
      <c r="BH203" s="188">
        <f>INT(AU203-BG203)</f>
        <v>71469179</v>
      </c>
      <c r="BJ203" s="50">
        <v>13000</v>
      </c>
      <c r="BK203" s="50" t="s">
        <v>3539</v>
      </c>
      <c r="BM203" s="50">
        <f t="shared" si="7"/>
        <v>0</v>
      </c>
    </row>
    <row r="204" spans="1:65" s="50" customFormat="1" ht="24" customHeight="1" x14ac:dyDescent="0.2">
      <c r="A204" s="182">
        <f t="shared" si="6"/>
        <v>2655495</v>
      </c>
      <c r="B204" s="298">
        <v>531</v>
      </c>
      <c r="C204" s="266">
        <v>322</v>
      </c>
      <c r="D204" s="299">
        <v>13001</v>
      </c>
      <c r="E204" s="242" t="s">
        <v>248</v>
      </c>
      <c r="F204" s="243" t="s">
        <v>719</v>
      </c>
      <c r="G204" s="287" t="s">
        <v>137</v>
      </c>
      <c r="H204" s="274" t="s">
        <v>717</v>
      </c>
      <c r="I204" s="294" t="s">
        <v>720</v>
      </c>
      <c r="J204" s="65" t="s">
        <v>721</v>
      </c>
      <c r="K204" s="65" t="s">
        <v>722</v>
      </c>
      <c r="L204" s="65" t="s">
        <v>717</v>
      </c>
      <c r="M204" s="292" t="s">
        <v>137</v>
      </c>
      <c r="N204" s="244" t="s">
        <v>2410</v>
      </c>
      <c r="O204" s="65"/>
      <c r="P204" s="90"/>
      <c r="Q204" s="244">
        <v>30</v>
      </c>
      <c r="R204" s="246">
        <v>120</v>
      </c>
      <c r="S204" s="246">
        <v>110</v>
      </c>
      <c r="T204" s="246">
        <v>29.33</v>
      </c>
      <c r="U204" s="90">
        <v>0</v>
      </c>
      <c r="V204" s="262">
        <v>30</v>
      </c>
      <c r="W204" s="99">
        <v>0</v>
      </c>
      <c r="X204" s="84">
        <v>0</v>
      </c>
      <c r="Y204" s="99">
        <v>1</v>
      </c>
      <c r="Z204" s="65">
        <v>1</v>
      </c>
      <c r="AA204" s="319">
        <v>885165</v>
      </c>
      <c r="AB204" s="319">
        <v>46667</v>
      </c>
      <c r="AC204" s="320">
        <f>AA204+AB204</f>
        <v>931832</v>
      </c>
      <c r="AD204" s="75">
        <v>4500000</v>
      </c>
      <c r="AE204" s="75">
        <v>6000000</v>
      </c>
      <c r="AF204" s="338">
        <f>(AC204*30)/220*1.4</f>
        <v>177895.19999999998</v>
      </c>
      <c r="AG204" s="113">
        <f>AA204*Q204</f>
        <v>26554950</v>
      </c>
      <c r="AH204" s="75">
        <f>AB204*Q204</f>
        <v>1400010</v>
      </c>
      <c r="AI204" s="75">
        <f>AF204*R204</f>
        <v>21347423.999999996</v>
      </c>
      <c r="AJ204" s="75">
        <f>IF(Q204=31,A204*Z204,(Q204/30)*A204*Z204)</f>
        <v>2655495</v>
      </c>
      <c r="AK204" s="75">
        <f>IF(Q204=31,AD204,(Q204/30)*AD204)</f>
        <v>4500000</v>
      </c>
      <c r="AL204" s="75">
        <f>IF(Q204=31,AE204,(Q204/30)*AE204)</f>
        <v>6000000</v>
      </c>
      <c r="AM204" s="75">
        <f>(AC204*30/220)*35%*S204</f>
        <v>4892117.9999999991</v>
      </c>
      <c r="AN204" s="75">
        <f>AC204*30/220*1.4*T204</f>
        <v>5217666.2159999991</v>
      </c>
      <c r="AO204" s="75">
        <f>AC204*U204</f>
        <v>0</v>
      </c>
      <c r="AP204" s="75">
        <f>200000*V204</f>
        <v>6000000</v>
      </c>
      <c r="AQ204" s="75">
        <v>0</v>
      </c>
      <c r="AR204" s="75">
        <v>0</v>
      </c>
      <c r="AS204" s="75">
        <v>0</v>
      </c>
      <c r="AT204" s="80">
        <v>0</v>
      </c>
      <c r="AU204" s="82">
        <f>SUM(AG204:AT204)</f>
        <v>78567663.216000006</v>
      </c>
      <c r="AV204" s="113">
        <f>AU204-(AX204+AP204+AO204+AL204+AK204+AJ204+AT204)</f>
        <v>54098316.440880008</v>
      </c>
      <c r="AW204" s="75">
        <f>AG204+AH204+AK204+AL204+AI204+AN204+AM204+AP204</f>
        <v>75912168.215999991</v>
      </c>
      <c r="AX204" s="75">
        <f>AW204*7%</f>
        <v>5313851.7751199994</v>
      </c>
      <c r="AY204" s="76">
        <f>IF(AV204&lt;=40000000,0,IF(AND(AV204&gt;40000000,AV204&lt;=80000000),(AV204-40000000)*10%,IF(AND(AV204&gt;80000000,AV204&lt;=120000000),4000000+(AV204-80000000)*15%,IF(AND(AV204&gt;120000000,AV204&lt;=180000000),10000000+(AV204-120000000)*20%,IF(AND(AV204&gt;180000000,AV204&lt;=240000000),22000000+(AV204-180000000)*25%,IF(AND(AV204&gt;240000000,AV204&lt;=320000000),37000000+(AV204-240000000)*30%,61000000+(AV204-320000000)*35%))))))</f>
        <v>1409831.644088001</v>
      </c>
      <c r="AZ204" s="75">
        <v>0</v>
      </c>
      <c r="BA204" s="75">
        <v>0</v>
      </c>
      <c r="BB204" s="75">
        <v>0</v>
      </c>
      <c r="BC204" s="80">
        <v>0</v>
      </c>
      <c r="BD204" s="80">
        <v>0</v>
      </c>
      <c r="BE204" s="80">
        <v>0</v>
      </c>
      <c r="BF204" s="78">
        <v>0</v>
      </c>
      <c r="BG204" s="348">
        <f>SUM(AX204:BF204)</f>
        <v>6723683.4192080004</v>
      </c>
      <c r="BH204" s="188">
        <f>INT(AU204-BG204)</f>
        <v>71843979</v>
      </c>
      <c r="BJ204" s="50">
        <v>13001</v>
      </c>
      <c r="BK204" s="50" t="s">
        <v>3540</v>
      </c>
      <c r="BM204" s="50">
        <f t="shared" si="7"/>
        <v>0</v>
      </c>
    </row>
    <row r="205" spans="1:65" s="50" customFormat="1" ht="24" customHeight="1" x14ac:dyDescent="0.2">
      <c r="A205" s="182">
        <f t="shared" si="6"/>
        <v>2655495</v>
      </c>
      <c r="B205" s="298">
        <v>537</v>
      </c>
      <c r="C205" s="266">
        <v>328</v>
      </c>
      <c r="D205" s="299">
        <v>13002</v>
      </c>
      <c r="E205" s="242" t="s">
        <v>480</v>
      </c>
      <c r="F205" s="243" t="s">
        <v>723</v>
      </c>
      <c r="G205" s="287" t="s">
        <v>137</v>
      </c>
      <c r="H205" s="274" t="s">
        <v>717</v>
      </c>
      <c r="I205" s="294" t="s">
        <v>724</v>
      </c>
      <c r="J205" s="65" t="s">
        <v>725</v>
      </c>
      <c r="K205" s="65" t="s">
        <v>726</v>
      </c>
      <c r="L205" s="65" t="s">
        <v>717</v>
      </c>
      <c r="M205" s="292" t="s">
        <v>137</v>
      </c>
      <c r="N205" s="244" t="s">
        <v>2410</v>
      </c>
      <c r="O205" s="65"/>
      <c r="P205" s="90"/>
      <c r="Q205" s="244">
        <v>30</v>
      </c>
      <c r="R205" s="246">
        <v>120</v>
      </c>
      <c r="S205" s="246">
        <v>110</v>
      </c>
      <c r="T205" s="246">
        <v>29.33</v>
      </c>
      <c r="U205" s="90">
        <v>0</v>
      </c>
      <c r="V205" s="262">
        <v>29</v>
      </c>
      <c r="W205" s="99">
        <v>0</v>
      </c>
      <c r="X205" s="84">
        <v>0</v>
      </c>
      <c r="Y205" s="99">
        <v>0</v>
      </c>
      <c r="Z205" s="65">
        <v>0</v>
      </c>
      <c r="AA205" s="319">
        <v>885165</v>
      </c>
      <c r="AB205" s="319">
        <v>46667</v>
      </c>
      <c r="AC205" s="320">
        <f>AA205+AB205</f>
        <v>931832</v>
      </c>
      <c r="AD205" s="75">
        <v>4500000</v>
      </c>
      <c r="AE205" s="75">
        <v>6000000</v>
      </c>
      <c r="AF205" s="338">
        <f>(AC205*30)/220*1.4</f>
        <v>177895.19999999998</v>
      </c>
      <c r="AG205" s="113">
        <f>AA205*Q205</f>
        <v>26554950</v>
      </c>
      <c r="AH205" s="75">
        <f>AB205*Q205</f>
        <v>1400010</v>
      </c>
      <c r="AI205" s="75">
        <f>AF205*R205</f>
        <v>21347423.999999996</v>
      </c>
      <c r="AJ205" s="75">
        <f>IF(Q205=31,A205*Z205,(Q205/30)*A205*Z205)</f>
        <v>0</v>
      </c>
      <c r="AK205" s="75">
        <f>IF(Q205=31,AD205,(Q205/30)*AD205)</f>
        <v>4500000</v>
      </c>
      <c r="AL205" s="75">
        <f>IF(Q205=31,AE205,(Q205/30)*AE205)</f>
        <v>6000000</v>
      </c>
      <c r="AM205" s="75">
        <f>(AC205*30/220)*35%*S205</f>
        <v>4892117.9999999991</v>
      </c>
      <c r="AN205" s="75">
        <f>AC205*30/220*1.4*T205</f>
        <v>5217666.2159999991</v>
      </c>
      <c r="AO205" s="75">
        <f>AC205*U205</f>
        <v>0</v>
      </c>
      <c r="AP205" s="75">
        <f>200000*V205</f>
        <v>5800000</v>
      </c>
      <c r="AQ205" s="75">
        <v>0</v>
      </c>
      <c r="AR205" s="75">
        <v>0</v>
      </c>
      <c r="AS205" s="75">
        <v>0</v>
      </c>
      <c r="AT205" s="80">
        <v>0</v>
      </c>
      <c r="AU205" s="82">
        <f>SUM(AG205:AT205)</f>
        <v>75712168.216000006</v>
      </c>
      <c r="AV205" s="113">
        <f>AU205-(AX205+AP205+AO205+AL205+AK205+AJ205+AT205)</f>
        <v>54112316.440880008</v>
      </c>
      <c r="AW205" s="75">
        <f>AG205+AH205+AK205+AL205+AI205+AN205+AM205+AP205</f>
        <v>75712168.215999991</v>
      </c>
      <c r="AX205" s="75">
        <f>AW205*7%</f>
        <v>5299851.7751199994</v>
      </c>
      <c r="AY205" s="76">
        <f>IF(AV205&lt;=40000000,0,IF(AND(AV205&gt;40000000,AV205&lt;=80000000),(AV205-40000000)*10%,IF(AND(AV205&gt;80000000,AV205&lt;=120000000),4000000+(AV205-80000000)*15%,IF(AND(AV205&gt;120000000,AV205&lt;=180000000),10000000+(AV205-120000000)*20%,IF(AND(AV205&gt;180000000,AV205&lt;=240000000),22000000+(AV205-180000000)*25%,IF(AND(AV205&gt;240000000,AV205&lt;=320000000),37000000+(AV205-240000000)*30%,61000000+(AV205-320000000)*35%))))))</f>
        <v>1411231.644088001</v>
      </c>
      <c r="AZ205" s="75">
        <v>0</v>
      </c>
      <c r="BA205" s="75">
        <v>0</v>
      </c>
      <c r="BB205" s="75">
        <v>0</v>
      </c>
      <c r="BC205" s="80">
        <v>0</v>
      </c>
      <c r="BD205" s="80">
        <v>0</v>
      </c>
      <c r="BE205" s="80">
        <v>0</v>
      </c>
      <c r="BF205" s="78">
        <v>0</v>
      </c>
      <c r="BG205" s="348">
        <f>SUM(AX205:BF205)</f>
        <v>6711083.4192080004</v>
      </c>
      <c r="BH205" s="188">
        <f>INT(AU205-BG205)</f>
        <v>69001084</v>
      </c>
      <c r="BJ205" s="50">
        <v>13002</v>
      </c>
      <c r="BK205" s="50" t="s">
        <v>3541</v>
      </c>
      <c r="BM205" s="50">
        <f t="shared" si="7"/>
        <v>0</v>
      </c>
    </row>
    <row r="206" spans="1:65" s="50" customFormat="1" ht="24" customHeight="1" x14ac:dyDescent="0.2">
      <c r="A206" s="182">
        <f t="shared" si="6"/>
        <v>2655495</v>
      </c>
      <c r="B206" s="298">
        <v>541</v>
      </c>
      <c r="C206" s="266">
        <v>332</v>
      </c>
      <c r="D206" s="299">
        <v>13003</v>
      </c>
      <c r="E206" s="242" t="s">
        <v>727</v>
      </c>
      <c r="F206" s="243" t="s">
        <v>728</v>
      </c>
      <c r="G206" s="287" t="s">
        <v>137</v>
      </c>
      <c r="H206" s="274" t="s">
        <v>717</v>
      </c>
      <c r="I206" s="294" t="s">
        <v>729</v>
      </c>
      <c r="J206" s="65" t="s">
        <v>730</v>
      </c>
      <c r="K206" s="65" t="s">
        <v>731</v>
      </c>
      <c r="L206" s="65" t="s">
        <v>717</v>
      </c>
      <c r="M206" s="292" t="s">
        <v>137</v>
      </c>
      <c r="N206" s="244" t="s">
        <v>2410</v>
      </c>
      <c r="O206" s="65"/>
      <c r="P206" s="90"/>
      <c r="Q206" s="244">
        <v>30</v>
      </c>
      <c r="R206" s="246">
        <v>120</v>
      </c>
      <c r="S206" s="246">
        <v>110</v>
      </c>
      <c r="T206" s="246">
        <v>29.33</v>
      </c>
      <c r="U206" s="90">
        <v>0</v>
      </c>
      <c r="V206" s="262">
        <v>27</v>
      </c>
      <c r="W206" s="99">
        <v>0</v>
      </c>
      <c r="X206" s="84">
        <v>0</v>
      </c>
      <c r="Y206" s="99">
        <v>1</v>
      </c>
      <c r="Z206" s="65">
        <v>1</v>
      </c>
      <c r="AA206" s="319">
        <v>885165</v>
      </c>
      <c r="AB206" s="319">
        <v>46667</v>
      </c>
      <c r="AC206" s="320">
        <f>AA206+AB206</f>
        <v>931832</v>
      </c>
      <c r="AD206" s="75">
        <v>4500000</v>
      </c>
      <c r="AE206" s="75">
        <v>6000000</v>
      </c>
      <c r="AF206" s="338">
        <f>(AC206*30)/220*1.4</f>
        <v>177895.19999999998</v>
      </c>
      <c r="AG206" s="113">
        <f>AA206*Q206</f>
        <v>26554950</v>
      </c>
      <c r="AH206" s="75">
        <f>AB206*Q206</f>
        <v>1400010</v>
      </c>
      <c r="AI206" s="75">
        <f>AF206*R206</f>
        <v>21347423.999999996</v>
      </c>
      <c r="AJ206" s="75">
        <f>IF(Q206=31,A206*Z206,(Q206/30)*A206*Z206)</f>
        <v>2655495</v>
      </c>
      <c r="AK206" s="75">
        <f>IF(Q206=31,AD206,(Q206/30)*AD206)</f>
        <v>4500000</v>
      </c>
      <c r="AL206" s="75">
        <f>IF(Q206=31,AE206,(Q206/30)*AE206)</f>
        <v>6000000</v>
      </c>
      <c r="AM206" s="75">
        <f>(AC206*30/220)*35%*S206</f>
        <v>4892117.9999999991</v>
      </c>
      <c r="AN206" s="75">
        <f>AC206*30/220*1.4*T206</f>
        <v>5217666.2159999991</v>
      </c>
      <c r="AO206" s="75">
        <f>AC206*U206</f>
        <v>0</v>
      </c>
      <c r="AP206" s="75">
        <f>200000*V206</f>
        <v>5400000</v>
      </c>
      <c r="AQ206" s="75">
        <v>0</v>
      </c>
      <c r="AR206" s="75">
        <v>0</v>
      </c>
      <c r="AS206" s="75">
        <v>0</v>
      </c>
      <c r="AT206" s="80">
        <v>0</v>
      </c>
      <c r="AU206" s="82">
        <f>SUM(AG206:AT206)</f>
        <v>77967663.216000006</v>
      </c>
      <c r="AV206" s="113">
        <f>AU206-(AX206+AP206+AO206+AL206+AK206+AJ206+AT206)</f>
        <v>54140316.440880008</v>
      </c>
      <c r="AW206" s="75">
        <f>AG206+AH206+AK206+AL206+AI206+AN206+AM206+AP206</f>
        <v>75312168.215999991</v>
      </c>
      <c r="AX206" s="75">
        <f>AW206*7%</f>
        <v>5271851.7751199994</v>
      </c>
      <c r="AY206" s="76">
        <f>IF(AV206&lt;=40000000,0,IF(AND(AV206&gt;40000000,AV206&lt;=80000000),(AV206-40000000)*10%,IF(AND(AV206&gt;80000000,AV206&lt;=120000000),4000000+(AV206-80000000)*15%,IF(AND(AV206&gt;120000000,AV206&lt;=180000000),10000000+(AV206-120000000)*20%,IF(AND(AV206&gt;180000000,AV206&lt;=240000000),22000000+(AV206-180000000)*25%,IF(AND(AV206&gt;240000000,AV206&lt;=320000000),37000000+(AV206-240000000)*30%,61000000+(AV206-320000000)*35%))))))</f>
        <v>1414031.644088001</v>
      </c>
      <c r="AZ206" s="75">
        <v>0</v>
      </c>
      <c r="BA206" s="75">
        <v>0</v>
      </c>
      <c r="BB206" s="75">
        <v>0</v>
      </c>
      <c r="BC206" s="80">
        <v>0</v>
      </c>
      <c r="BD206" s="80">
        <v>0</v>
      </c>
      <c r="BE206" s="80">
        <v>0</v>
      </c>
      <c r="BF206" s="78">
        <v>0</v>
      </c>
      <c r="BG206" s="348">
        <f>SUM(AX206:BF206)</f>
        <v>6685883.4192080004</v>
      </c>
      <c r="BH206" s="188">
        <f>INT(AU206-BG206)</f>
        <v>71281779</v>
      </c>
      <c r="BJ206" s="50">
        <v>13003</v>
      </c>
      <c r="BK206" s="50" t="s">
        <v>3542</v>
      </c>
      <c r="BM206" s="50">
        <f t="shared" si="7"/>
        <v>0</v>
      </c>
    </row>
    <row r="207" spans="1:65" s="50" customFormat="1" ht="24" customHeight="1" x14ac:dyDescent="0.4">
      <c r="A207" s="182">
        <f t="shared" si="6"/>
        <v>2655495</v>
      </c>
      <c r="B207" s="298">
        <v>533</v>
      </c>
      <c r="C207" s="266">
        <v>324</v>
      </c>
      <c r="D207" s="299">
        <v>13004</v>
      </c>
      <c r="E207" s="242" t="s">
        <v>732</v>
      </c>
      <c r="F207" s="243" t="s">
        <v>733</v>
      </c>
      <c r="G207" s="287" t="s">
        <v>137</v>
      </c>
      <c r="H207" s="274" t="s">
        <v>717</v>
      </c>
      <c r="I207" s="294" t="s">
        <v>734</v>
      </c>
      <c r="J207" s="69" t="s">
        <v>735</v>
      </c>
      <c r="K207" s="65" t="s">
        <v>736</v>
      </c>
      <c r="L207" s="65" t="s">
        <v>717</v>
      </c>
      <c r="M207" s="292" t="s">
        <v>137</v>
      </c>
      <c r="N207" s="244" t="s">
        <v>2410</v>
      </c>
      <c r="O207" s="65"/>
      <c r="P207" s="90"/>
      <c r="Q207" s="244">
        <v>30</v>
      </c>
      <c r="R207" s="246">
        <v>120</v>
      </c>
      <c r="S207" s="246">
        <v>110</v>
      </c>
      <c r="T207" s="246">
        <v>29.33</v>
      </c>
      <c r="U207" s="90">
        <v>0</v>
      </c>
      <c r="V207" s="262">
        <v>27</v>
      </c>
      <c r="W207" s="99">
        <v>0</v>
      </c>
      <c r="X207" s="84">
        <v>0</v>
      </c>
      <c r="Y207" s="99">
        <v>2</v>
      </c>
      <c r="Z207" s="65">
        <v>1</v>
      </c>
      <c r="AA207" s="319">
        <v>885165</v>
      </c>
      <c r="AB207" s="319">
        <v>46667</v>
      </c>
      <c r="AC207" s="320">
        <f>AA207+AB207</f>
        <v>931832</v>
      </c>
      <c r="AD207" s="75">
        <v>4500000</v>
      </c>
      <c r="AE207" s="75">
        <v>6000000</v>
      </c>
      <c r="AF207" s="338">
        <f>(AC207*30)/220*1.4</f>
        <v>177895.19999999998</v>
      </c>
      <c r="AG207" s="113">
        <f>AA207*Q207</f>
        <v>26554950</v>
      </c>
      <c r="AH207" s="75">
        <f>AB207*Q207</f>
        <v>1400010</v>
      </c>
      <c r="AI207" s="75">
        <f>AF207*R207</f>
        <v>21347423.999999996</v>
      </c>
      <c r="AJ207" s="75">
        <f>IF(Q207=31,A207*Z207,(Q207/30)*A207*Z207)</f>
        <v>2655495</v>
      </c>
      <c r="AK207" s="75">
        <f>IF(Q207=31,AD207,(Q207/30)*AD207)</f>
        <v>4500000</v>
      </c>
      <c r="AL207" s="75">
        <f>IF(Q207=31,AE207,(Q207/30)*AE207)</f>
        <v>6000000</v>
      </c>
      <c r="AM207" s="75">
        <f>(AC207*30/220)*35%*S207</f>
        <v>4892117.9999999991</v>
      </c>
      <c r="AN207" s="75">
        <f>AC207*30/220*1.4*T207</f>
        <v>5217666.2159999991</v>
      </c>
      <c r="AO207" s="75">
        <f>AC207*U207</f>
        <v>0</v>
      </c>
      <c r="AP207" s="75">
        <f>200000*V207</f>
        <v>5400000</v>
      </c>
      <c r="AQ207" s="75">
        <v>0</v>
      </c>
      <c r="AR207" s="75">
        <v>0</v>
      </c>
      <c r="AS207" s="75">
        <v>0</v>
      </c>
      <c r="AT207" s="80">
        <v>0</v>
      </c>
      <c r="AU207" s="82">
        <f>SUM(AG207:AT207)</f>
        <v>77967663.216000006</v>
      </c>
      <c r="AV207" s="113">
        <f>AU207-(AX207+AP207+AO207+AL207+AK207+AJ207+AT207)</f>
        <v>54140316.440880008</v>
      </c>
      <c r="AW207" s="75">
        <f>AG207+AH207+AK207+AL207+AI207+AN207+AM207+AP207</f>
        <v>75312168.215999991</v>
      </c>
      <c r="AX207" s="75">
        <f>AW207*7%</f>
        <v>5271851.7751199994</v>
      </c>
      <c r="AY207" s="76">
        <f>IF(AV207&lt;=40000000,0,IF(AND(AV207&gt;40000000,AV207&lt;=80000000),(AV207-40000000)*10%,IF(AND(AV207&gt;80000000,AV207&lt;=120000000),4000000+(AV207-80000000)*15%,IF(AND(AV207&gt;120000000,AV207&lt;=180000000),10000000+(AV207-120000000)*20%,IF(AND(AV207&gt;180000000,AV207&lt;=240000000),22000000+(AV207-180000000)*25%,IF(AND(AV207&gt;240000000,AV207&lt;=320000000),37000000+(AV207-240000000)*30%,61000000+(AV207-320000000)*35%))))))</f>
        <v>1414031.644088001</v>
      </c>
      <c r="AZ207" s="75">
        <v>0</v>
      </c>
      <c r="BA207" s="75">
        <v>0</v>
      </c>
      <c r="BB207" s="75">
        <v>0</v>
      </c>
      <c r="BC207" s="80">
        <v>0</v>
      </c>
      <c r="BD207" s="80">
        <v>0</v>
      </c>
      <c r="BE207" s="80">
        <v>0</v>
      </c>
      <c r="BF207" s="78">
        <v>0</v>
      </c>
      <c r="BG207" s="348">
        <f>SUM(AX207:BF207)</f>
        <v>6685883.4192080004</v>
      </c>
      <c r="BH207" s="188">
        <f>INT(AU207-BG207)</f>
        <v>71281779</v>
      </c>
      <c r="BJ207" s="50">
        <v>13004</v>
      </c>
      <c r="BK207" s="50" t="s">
        <v>3543</v>
      </c>
      <c r="BM207" s="50">
        <f t="shared" si="7"/>
        <v>0</v>
      </c>
    </row>
    <row r="208" spans="1:65" s="50" customFormat="1" ht="24" customHeight="1" x14ac:dyDescent="0.2">
      <c r="A208" s="182">
        <f t="shared" si="6"/>
        <v>2655495</v>
      </c>
      <c r="B208" s="298">
        <v>535</v>
      </c>
      <c r="C208" s="266">
        <v>326</v>
      </c>
      <c r="D208" s="299">
        <v>13005</v>
      </c>
      <c r="E208" s="242" t="s">
        <v>417</v>
      </c>
      <c r="F208" s="243" t="s">
        <v>737</v>
      </c>
      <c r="G208" s="287" t="s">
        <v>137</v>
      </c>
      <c r="H208" s="274" t="s">
        <v>717</v>
      </c>
      <c r="I208" s="294" t="s">
        <v>738</v>
      </c>
      <c r="J208" s="65" t="s">
        <v>739</v>
      </c>
      <c r="K208" s="65" t="s">
        <v>740</v>
      </c>
      <c r="L208" s="65" t="s">
        <v>717</v>
      </c>
      <c r="M208" s="292" t="s">
        <v>137</v>
      </c>
      <c r="N208" s="244" t="s">
        <v>2410</v>
      </c>
      <c r="O208" s="65"/>
      <c r="P208" s="90"/>
      <c r="Q208" s="244">
        <v>30</v>
      </c>
      <c r="R208" s="246">
        <v>120</v>
      </c>
      <c r="S208" s="246">
        <v>110</v>
      </c>
      <c r="T208" s="246">
        <v>29.33</v>
      </c>
      <c r="U208" s="90">
        <v>0</v>
      </c>
      <c r="V208" s="262">
        <v>30</v>
      </c>
      <c r="W208" s="99">
        <v>0</v>
      </c>
      <c r="X208" s="84">
        <v>0</v>
      </c>
      <c r="Y208" s="99">
        <v>0</v>
      </c>
      <c r="Z208" s="65">
        <v>0</v>
      </c>
      <c r="AA208" s="319">
        <v>885165</v>
      </c>
      <c r="AB208" s="319">
        <v>46667</v>
      </c>
      <c r="AC208" s="320">
        <f>AA208+AB208</f>
        <v>931832</v>
      </c>
      <c r="AD208" s="75">
        <v>4500000</v>
      </c>
      <c r="AE208" s="75">
        <v>6000000</v>
      </c>
      <c r="AF208" s="338">
        <f>(AC208*30)/220*1.4</f>
        <v>177895.19999999998</v>
      </c>
      <c r="AG208" s="113">
        <f>AA208*Q208</f>
        <v>26554950</v>
      </c>
      <c r="AH208" s="75">
        <f>AB208*Q208</f>
        <v>1400010</v>
      </c>
      <c r="AI208" s="75">
        <f>AF208*R208</f>
        <v>21347423.999999996</v>
      </c>
      <c r="AJ208" s="75">
        <f>IF(Q208=31,A208*Z208,(Q208/30)*A208*Z208)</f>
        <v>0</v>
      </c>
      <c r="AK208" s="75">
        <f>IF(Q208=31,AD208,(Q208/30)*AD208)</f>
        <v>4500000</v>
      </c>
      <c r="AL208" s="75">
        <f>IF(Q208=31,AE208,(Q208/30)*AE208)</f>
        <v>6000000</v>
      </c>
      <c r="AM208" s="75">
        <f>(AC208*30/220)*35%*S208</f>
        <v>4892117.9999999991</v>
      </c>
      <c r="AN208" s="75">
        <f>AC208*30/220*1.4*T208</f>
        <v>5217666.2159999991</v>
      </c>
      <c r="AO208" s="75">
        <f>AC208*U208</f>
        <v>0</v>
      </c>
      <c r="AP208" s="75">
        <f>200000*V208</f>
        <v>6000000</v>
      </c>
      <c r="AQ208" s="75">
        <v>0</v>
      </c>
      <c r="AR208" s="75">
        <v>0</v>
      </c>
      <c r="AS208" s="75">
        <v>0</v>
      </c>
      <c r="AT208" s="80">
        <v>0</v>
      </c>
      <c r="AU208" s="82">
        <f>SUM(AG208:AT208)</f>
        <v>75912168.216000006</v>
      </c>
      <c r="AV208" s="113">
        <f>AU208-(AX208+AP208+AO208+AL208+AK208+AJ208+AT208)</f>
        <v>54098316.440880008</v>
      </c>
      <c r="AW208" s="75">
        <f>AG208+AH208+AK208+AL208+AI208+AN208+AM208+AP208</f>
        <v>75912168.215999991</v>
      </c>
      <c r="AX208" s="75">
        <f>AW208*7%</f>
        <v>5313851.7751199994</v>
      </c>
      <c r="AY208" s="76">
        <f>IF(AV208&lt;=40000000,0,IF(AND(AV208&gt;40000000,AV208&lt;=80000000),(AV208-40000000)*10%,IF(AND(AV208&gt;80000000,AV208&lt;=120000000),4000000+(AV208-80000000)*15%,IF(AND(AV208&gt;120000000,AV208&lt;=180000000),10000000+(AV208-120000000)*20%,IF(AND(AV208&gt;180000000,AV208&lt;=240000000),22000000+(AV208-180000000)*25%,IF(AND(AV208&gt;240000000,AV208&lt;=320000000),37000000+(AV208-240000000)*30%,61000000+(AV208-320000000)*35%))))))</f>
        <v>1409831.644088001</v>
      </c>
      <c r="AZ208" s="75">
        <v>0</v>
      </c>
      <c r="BA208" s="75">
        <v>0</v>
      </c>
      <c r="BB208" s="75">
        <v>0</v>
      </c>
      <c r="BC208" s="80">
        <v>0</v>
      </c>
      <c r="BD208" s="80">
        <v>0</v>
      </c>
      <c r="BE208" s="80">
        <v>0</v>
      </c>
      <c r="BF208" s="78">
        <v>0</v>
      </c>
      <c r="BG208" s="348">
        <f>SUM(AX208:BF208)</f>
        <v>6723683.4192080004</v>
      </c>
      <c r="BH208" s="188">
        <f>INT(AU208-BG208)</f>
        <v>69188484</v>
      </c>
      <c r="BJ208" s="50">
        <v>13005</v>
      </c>
      <c r="BK208" s="50" t="s">
        <v>3544</v>
      </c>
      <c r="BM208" s="50">
        <f t="shared" si="7"/>
        <v>0</v>
      </c>
    </row>
    <row r="209" spans="1:65" s="50" customFormat="1" ht="24" customHeight="1" x14ac:dyDescent="0.2">
      <c r="A209" s="182">
        <f t="shared" si="6"/>
        <v>2655495</v>
      </c>
      <c r="B209" s="298">
        <v>532</v>
      </c>
      <c r="C209" s="266">
        <v>323</v>
      </c>
      <c r="D209" s="299">
        <v>13006</v>
      </c>
      <c r="E209" s="242" t="s">
        <v>294</v>
      </c>
      <c r="F209" s="243" t="s">
        <v>741</v>
      </c>
      <c r="G209" s="287" t="s">
        <v>137</v>
      </c>
      <c r="H209" s="274" t="s">
        <v>717</v>
      </c>
      <c r="I209" s="294" t="s">
        <v>742</v>
      </c>
      <c r="J209" s="65" t="s">
        <v>743</v>
      </c>
      <c r="K209" s="65" t="s">
        <v>744</v>
      </c>
      <c r="L209" s="65" t="s">
        <v>717</v>
      </c>
      <c r="M209" s="292" t="s">
        <v>137</v>
      </c>
      <c r="N209" s="244" t="s">
        <v>2410</v>
      </c>
      <c r="O209" s="65"/>
      <c r="P209" s="90"/>
      <c r="Q209" s="244">
        <v>30</v>
      </c>
      <c r="R209" s="246">
        <v>120</v>
      </c>
      <c r="S209" s="246">
        <v>110</v>
      </c>
      <c r="T209" s="246">
        <v>29.33</v>
      </c>
      <c r="U209" s="90">
        <v>0</v>
      </c>
      <c r="V209" s="262">
        <v>27</v>
      </c>
      <c r="W209" s="99">
        <v>0</v>
      </c>
      <c r="X209" s="84">
        <v>0</v>
      </c>
      <c r="Y209" s="99">
        <v>0</v>
      </c>
      <c r="Z209" s="65">
        <v>0</v>
      </c>
      <c r="AA209" s="319">
        <v>885165</v>
      </c>
      <c r="AB209" s="319">
        <v>46667</v>
      </c>
      <c r="AC209" s="320">
        <f>AA209+AB209</f>
        <v>931832</v>
      </c>
      <c r="AD209" s="75">
        <v>4500000</v>
      </c>
      <c r="AE209" s="75">
        <v>6000000</v>
      </c>
      <c r="AF209" s="338">
        <f>(AC209*30)/220*1.4</f>
        <v>177895.19999999998</v>
      </c>
      <c r="AG209" s="113">
        <f>AA209*Q209</f>
        <v>26554950</v>
      </c>
      <c r="AH209" s="75">
        <f>AB209*Q209</f>
        <v>1400010</v>
      </c>
      <c r="AI209" s="75">
        <f>AF209*R209</f>
        <v>21347423.999999996</v>
      </c>
      <c r="AJ209" s="75">
        <f>IF(Q209=31,A209*Z209,(Q209/30)*A209*Z209)</f>
        <v>0</v>
      </c>
      <c r="AK209" s="75">
        <f>IF(Q209=31,AD209,(Q209/30)*AD209)</f>
        <v>4500000</v>
      </c>
      <c r="AL209" s="75">
        <f>IF(Q209=31,AE209,(Q209/30)*AE209)</f>
        <v>6000000</v>
      </c>
      <c r="AM209" s="75">
        <f>(AC209*30/220)*35%*S209</f>
        <v>4892117.9999999991</v>
      </c>
      <c r="AN209" s="75">
        <f>AC209*30/220*1.4*T209</f>
        <v>5217666.2159999991</v>
      </c>
      <c r="AO209" s="75">
        <f>AC209*U209</f>
        <v>0</v>
      </c>
      <c r="AP209" s="75">
        <f>200000*V209</f>
        <v>5400000</v>
      </c>
      <c r="AQ209" s="75">
        <v>0</v>
      </c>
      <c r="AR209" s="75">
        <v>0</v>
      </c>
      <c r="AS209" s="75">
        <v>0</v>
      </c>
      <c r="AT209" s="80">
        <v>0</v>
      </c>
      <c r="AU209" s="82">
        <f>SUM(AG209:AT209)</f>
        <v>75312168.216000006</v>
      </c>
      <c r="AV209" s="113">
        <f>AU209-(AX209+AP209+AO209+AL209+AK209+AJ209+AT209)</f>
        <v>54140316.440880008</v>
      </c>
      <c r="AW209" s="75">
        <f>AG209+AH209+AK209+AL209+AI209+AN209+AM209+AP209</f>
        <v>75312168.215999991</v>
      </c>
      <c r="AX209" s="75">
        <f>AW209*7%</f>
        <v>5271851.7751199994</v>
      </c>
      <c r="AY209" s="76">
        <f>IF(AV209&lt;=40000000,0,IF(AND(AV209&gt;40000000,AV209&lt;=80000000),(AV209-40000000)*10%,IF(AND(AV209&gt;80000000,AV209&lt;=120000000),4000000+(AV209-80000000)*15%,IF(AND(AV209&gt;120000000,AV209&lt;=180000000),10000000+(AV209-120000000)*20%,IF(AND(AV209&gt;180000000,AV209&lt;=240000000),22000000+(AV209-180000000)*25%,IF(AND(AV209&gt;240000000,AV209&lt;=320000000),37000000+(AV209-240000000)*30%,61000000+(AV209-320000000)*35%))))))</f>
        <v>1414031.644088001</v>
      </c>
      <c r="AZ209" s="75">
        <v>0</v>
      </c>
      <c r="BA209" s="75">
        <v>0</v>
      </c>
      <c r="BB209" s="75">
        <v>0</v>
      </c>
      <c r="BC209" s="80">
        <v>0</v>
      </c>
      <c r="BD209" s="80">
        <v>0</v>
      </c>
      <c r="BE209" s="80">
        <v>0</v>
      </c>
      <c r="BF209" s="78">
        <v>0</v>
      </c>
      <c r="BG209" s="348">
        <f>SUM(AX209:BF209)</f>
        <v>6685883.4192080004</v>
      </c>
      <c r="BH209" s="188">
        <f>INT(AU209-BG209)</f>
        <v>68626284</v>
      </c>
      <c r="BJ209" s="50">
        <v>13006</v>
      </c>
      <c r="BK209" s="50" t="s">
        <v>3545</v>
      </c>
      <c r="BM209" s="50">
        <f t="shared" si="7"/>
        <v>0</v>
      </c>
    </row>
    <row r="210" spans="1:65" s="50" customFormat="1" ht="24" customHeight="1" x14ac:dyDescent="0.2">
      <c r="A210" s="182">
        <f t="shared" si="6"/>
        <v>2655495</v>
      </c>
      <c r="B210" s="298">
        <v>536</v>
      </c>
      <c r="C210" s="266">
        <v>327</v>
      </c>
      <c r="D210" s="299">
        <v>13007</v>
      </c>
      <c r="E210" s="242" t="s">
        <v>111</v>
      </c>
      <c r="F210" s="243" t="s">
        <v>745</v>
      </c>
      <c r="G210" s="287" t="s">
        <v>137</v>
      </c>
      <c r="H210" s="274" t="s">
        <v>717</v>
      </c>
      <c r="I210" s="294" t="s">
        <v>2963</v>
      </c>
      <c r="J210" s="65" t="s">
        <v>746</v>
      </c>
      <c r="K210" s="65" t="s">
        <v>747</v>
      </c>
      <c r="L210" s="65" t="s">
        <v>717</v>
      </c>
      <c r="M210" s="292" t="s">
        <v>137</v>
      </c>
      <c r="N210" s="244" t="s">
        <v>2410</v>
      </c>
      <c r="O210" s="65"/>
      <c r="P210" s="90"/>
      <c r="Q210" s="244">
        <v>30</v>
      </c>
      <c r="R210" s="246">
        <v>120</v>
      </c>
      <c r="S210" s="246">
        <v>110</v>
      </c>
      <c r="T210" s="246">
        <v>29.33</v>
      </c>
      <c r="U210" s="90">
        <v>0</v>
      </c>
      <c r="V210" s="262">
        <v>27</v>
      </c>
      <c r="W210" s="99">
        <v>0</v>
      </c>
      <c r="X210" s="84">
        <v>0</v>
      </c>
      <c r="Y210" s="99">
        <v>2</v>
      </c>
      <c r="Z210" s="65">
        <v>2</v>
      </c>
      <c r="AA210" s="319">
        <v>885165</v>
      </c>
      <c r="AB210" s="319">
        <v>46667</v>
      </c>
      <c r="AC210" s="320">
        <f>AA210+AB210</f>
        <v>931832</v>
      </c>
      <c r="AD210" s="75">
        <v>4500000</v>
      </c>
      <c r="AE210" s="75">
        <v>6000000</v>
      </c>
      <c r="AF210" s="338">
        <f>(AC210*30)/220*1.4</f>
        <v>177895.19999999998</v>
      </c>
      <c r="AG210" s="113">
        <f>AA210*Q210</f>
        <v>26554950</v>
      </c>
      <c r="AH210" s="75">
        <f>AB210*Q210</f>
        <v>1400010</v>
      </c>
      <c r="AI210" s="75">
        <f>AF210*R210</f>
        <v>21347423.999999996</v>
      </c>
      <c r="AJ210" s="75">
        <f>IF(Q210=31,A210*Z210,(Q210/30)*A210*Z210)</f>
        <v>5310990</v>
      </c>
      <c r="AK210" s="75">
        <f>IF(Q210=31,AD210,(Q210/30)*AD210)</f>
        <v>4500000</v>
      </c>
      <c r="AL210" s="75">
        <f>IF(Q210=31,AE210,(Q210/30)*AE210)</f>
        <v>6000000</v>
      </c>
      <c r="AM210" s="75">
        <f>(AC210*30/220)*35%*S210</f>
        <v>4892117.9999999991</v>
      </c>
      <c r="AN210" s="75">
        <f>AC210*30/220*1.4*T210</f>
        <v>5217666.2159999991</v>
      </c>
      <c r="AO210" s="75">
        <f>AC210*U210</f>
        <v>0</v>
      </c>
      <c r="AP210" s="75">
        <f>200000*V210</f>
        <v>5400000</v>
      </c>
      <c r="AQ210" s="75">
        <v>0</v>
      </c>
      <c r="AR210" s="75">
        <v>0</v>
      </c>
      <c r="AS210" s="75">
        <v>0</v>
      </c>
      <c r="AT210" s="80">
        <v>0</v>
      </c>
      <c r="AU210" s="82">
        <f>SUM(AG210:AT210)</f>
        <v>80623158.216000006</v>
      </c>
      <c r="AV210" s="113">
        <f>AU210-(AX210+AP210+AO210+AL210+AK210+AJ210+AT210)</f>
        <v>54140316.440880008</v>
      </c>
      <c r="AW210" s="75">
        <f>AG210+AH210+AK210+AL210+AI210+AN210+AM210+AP210</f>
        <v>75312168.215999991</v>
      </c>
      <c r="AX210" s="75">
        <f>AW210*7%</f>
        <v>5271851.7751199994</v>
      </c>
      <c r="AY210" s="76">
        <f>IF(AV210&lt;=40000000,0,IF(AND(AV210&gt;40000000,AV210&lt;=80000000),(AV210-40000000)*10%,IF(AND(AV210&gt;80000000,AV210&lt;=120000000),4000000+(AV210-80000000)*15%,IF(AND(AV210&gt;120000000,AV210&lt;=180000000),10000000+(AV210-120000000)*20%,IF(AND(AV210&gt;180000000,AV210&lt;=240000000),22000000+(AV210-180000000)*25%,IF(AND(AV210&gt;240000000,AV210&lt;=320000000),37000000+(AV210-240000000)*30%,61000000+(AV210-320000000)*35%))))))</f>
        <v>1414031.644088001</v>
      </c>
      <c r="AZ210" s="75">
        <v>0</v>
      </c>
      <c r="BA210" s="75">
        <v>0</v>
      </c>
      <c r="BB210" s="75">
        <v>0</v>
      </c>
      <c r="BC210" s="80">
        <v>0</v>
      </c>
      <c r="BD210" s="80">
        <v>0</v>
      </c>
      <c r="BE210" s="80">
        <v>0</v>
      </c>
      <c r="BF210" s="78">
        <v>0</v>
      </c>
      <c r="BG210" s="348">
        <f>SUM(AX210:BF210)</f>
        <v>6685883.4192080004</v>
      </c>
      <c r="BH210" s="188">
        <f>INT(AU210-BG210)</f>
        <v>73937274</v>
      </c>
      <c r="BJ210" s="50">
        <v>13007</v>
      </c>
      <c r="BK210" s="50" t="s">
        <v>3546</v>
      </c>
      <c r="BM210" s="50">
        <f t="shared" si="7"/>
        <v>0</v>
      </c>
    </row>
    <row r="211" spans="1:65" s="50" customFormat="1" ht="24" customHeight="1" x14ac:dyDescent="0.2">
      <c r="A211" s="182">
        <f t="shared" si="6"/>
        <v>2655495</v>
      </c>
      <c r="B211" s="298">
        <v>231</v>
      </c>
      <c r="C211" s="266">
        <v>249</v>
      </c>
      <c r="D211" s="299">
        <v>13008</v>
      </c>
      <c r="E211" s="252" t="s">
        <v>748</v>
      </c>
      <c r="F211" s="253" t="s">
        <v>120</v>
      </c>
      <c r="G211" s="252" t="s">
        <v>87</v>
      </c>
      <c r="H211" s="274" t="s">
        <v>717</v>
      </c>
      <c r="I211" s="294" t="s">
        <v>749</v>
      </c>
      <c r="J211" s="65" t="s">
        <v>750</v>
      </c>
      <c r="K211" s="65" t="s">
        <v>751</v>
      </c>
      <c r="L211" s="65" t="s">
        <v>717</v>
      </c>
      <c r="M211" s="307" t="s">
        <v>2383</v>
      </c>
      <c r="N211" s="99"/>
      <c r="O211" s="65"/>
      <c r="P211" s="90"/>
      <c r="Q211" s="254">
        <v>30</v>
      </c>
      <c r="R211" s="255">
        <v>111</v>
      </c>
      <c r="S211" s="65">
        <v>0</v>
      </c>
      <c r="T211" s="65">
        <v>0</v>
      </c>
      <c r="U211" s="90">
        <v>0</v>
      </c>
      <c r="V211" s="260">
        <v>25</v>
      </c>
      <c r="W211" s="99">
        <v>0</v>
      </c>
      <c r="X211" s="84">
        <v>0</v>
      </c>
      <c r="Y211" s="99">
        <v>2</v>
      </c>
      <c r="Z211" s="65">
        <v>2</v>
      </c>
      <c r="AA211" s="327">
        <v>1642901</v>
      </c>
      <c r="AB211" s="327">
        <v>46667</v>
      </c>
      <c r="AC211" s="328">
        <f>AA211+AB211</f>
        <v>1689568</v>
      </c>
      <c r="AD211" s="75">
        <v>4500000</v>
      </c>
      <c r="AE211" s="75">
        <v>6000000</v>
      </c>
      <c r="AF211" s="338">
        <f>(AC211*30)/220*1.4</f>
        <v>322553.89090909087</v>
      </c>
      <c r="AG211" s="113">
        <f>AA211*Q211</f>
        <v>49287030</v>
      </c>
      <c r="AH211" s="75">
        <f>AB211*Q211</f>
        <v>1400010</v>
      </c>
      <c r="AI211" s="75">
        <f>AF211*R211</f>
        <v>35803481.890909083</v>
      </c>
      <c r="AJ211" s="75">
        <f>IF(Q211=31,A211*Z211,(Q211/30)*A211*Z211)</f>
        <v>5310990</v>
      </c>
      <c r="AK211" s="75">
        <f>IF(Q211=31,AD211,(Q211/30)*AD211)</f>
        <v>4500000</v>
      </c>
      <c r="AL211" s="75">
        <f>IF(Q211=31,AE211,(Q211/30)*AE211)</f>
        <v>6000000</v>
      </c>
      <c r="AM211" s="75">
        <f>(AC211*30/220)*35%*S211</f>
        <v>0</v>
      </c>
      <c r="AN211" s="75">
        <f>AC211*30/220*1.4*T211</f>
        <v>0</v>
      </c>
      <c r="AO211" s="75">
        <f>AC211*U211</f>
        <v>0</v>
      </c>
      <c r="AP211" s="75">
        <f>200000*V211</f>
        <v>5000000</v>
      </c>
      <c r="AQ211" s="75">
        <v>0</v>
      </c>
      <c r="AR211" s="75">
        <v>0</v>
      </c>
      <c r="AS211" s="75">
        <v>0</v>
      </c>
      <c r="AT211" s="80">
        <v>0</v>
      </c>
      <c r="AU211" s="82">
        <f>SUM(AG211:AT211)</f>
        <v>107301511.89090908</v>
      </c>
      <c r="AV211" s="113">
        <f>AU211-(AX211+AP211+AO211+AL211+AK211+AJ211+AT211)</f>
        <v>79351185.358545437</v>
      </c>
      <c r="AW211" s="75">
        <f>AG211+AH211+AK211+AL211+AI211+AN211+AM211+AP211</f>
        <v>101990521.89090908</v>
      </c>
      <c r="AX211" s="75">
        <f>AW211*7%</f>
        <v>7139336.5323636364</v>
      </c>
      <c r="AY211" s="76">
        <f>IF(AV211&lt;=40000000,0,IF(AND(AV211&gt;40000000,AV211&lt;=80000000),(AV211-40000000)*10%,IF(AND(AV211&gt;80000000,AV211&lt;=120000000),4000000+(AV211-80000000)*15%,IF(AND(AV211&gt;120000000,AV211&lt;=180000000),10000000+(AV211-120000000)*20%,IF(AND(AV211&gt;180000000,AV211&lt;=240000000),22000000+(AV211-180000000)*25%,IF(AND(AV211&gt;240000000,AV211&lt;=320000000),37000000+(AV211-240000000)*30%,61000000+(AV211-320000000)*35%))))))</f>
        <v>3935118.535854544</v>
      </c>
      <c r="AZ211" s="75">
        <v>0</v>
      </c>
      <c r="BA211" s="75">
        <v>0</v>
      </c>
      <c r="BB211" s="75">
        <v>0</v>
      </c>
      <c r="BC211" s="80">
        <v>0</v>
      </c>
      <c r="BD211" s="80">
        <v>0</v>
      </c>
      <c r="BE211" s="80">
        <v>0</v>
      </c>
      <c r="BF211" s="78">
        <v>0</v>
      </c>
      <c r="BG211" s="348">
        <f>SUM(AX211:BF211)</f>
        <v>11074455.068218181</v>
      </c>
      <c r="BH211" s="188">
        <f>INT(AU211-BG211)</f>
        <v>96227056</v>
      </c>
      <c r="BJ211" s="50">
        <v>13008</v>
      </c>
      <c r="BK211" s="50" t="s">
        <v>3547</v>
      </c>
      <c r="BM211" s="50">
        <f t="shared" si="7"/>
        <v>0</v>
      </c>
    </row>
    <row r="212" spans="1:65" s="50" customFormat="1" ht="24" customHeight="1" x14ac:dyDescent="0.2">
      <c r="A212" s="182">
        <f t="shared" si="6"/>
        <v>2655495</v>
      </c>
      <c r="B212" s="298">
        <v>229</v>
      </c>
      <c r="C212" s="266">
        <v>247</v>
      </c>
      <c r="D212" s="299">
        <v>13009</v>
      </c>
      <c r="E212" s="252" t="s">
        <v>352</v>
      </c>
      <c r="F212" s="253" t="s">
        <v>752</v>
      </c>
      <c r="G212" s="252" t="s">
        <v>87</v>
      </c>
      <c r="H212" s="274" t="s">
        <v>717</v>
      </c>
      <c r="I212" s="294" t="s">
        <v>753</v>
      </c>
      <c r="J212" s="65" t="s">
        <v>754</v>
      </c>
      <c r="K212" s="65" t="s">
        <v>755</v>
      </c>
      <c r="L212" s="65" t="s">
        <v>717</v>
      </c>
      <c r="M212" s="292" t="s">
        <v>2380</v>
      </c>
      <c r="N212" s="99"/>
      <c r="O212" s="65"/>
      <c r="P212" s="90"/>
      <c r="Q212" s="254">
        <v>30</v>
      </c>
      <c r="R212" s="255">
        <v>71</v>
      </c>
      <c r="S212" s="65">
        <v>0</v>
      </c>
      <c r="T212" s="65">
        <v>0</v>
      </c>
      <c r="U212" s="300">
        <f>1</f>
        <v>1</v>
      </c>
      <c r="V212" s="260">
        <v>25</v>
      </c>
      <c r="W212" s="99">
        <v>0</v>
      </c>
      <c r="X212" s="84">
        <v>0</v>
      </c>
      <c r="Y212" s="99">
        <v>0</v>
      </c>
      <c r="Z212" s="65">
        <v>1</v>
      </c>
      <c r="AA212" s="327">
        <v>1477052</v>
      </c>
      <c r="AB212" s="327">
        <v>0</v>
      </c>
      <c r="AC212" s="328">
        <f>AA212+AB212</f>
        <v>1477052</v>
      </c>
      <c r="AD212" s="75">
        <v>4500000</v>
      </c>
      <c r="AE212" s="75">
        <v>6000000</v>
      </c>
      <c r="AF212" s="338">
        <f>(AC212*30)/220*1.4</f>
        <v>281982.65454545454</v>
      </c>
      <c r="AG212" s="113">
        <f>AA212*Q212</f>
        <v>44311560</v>
      </c>
      <c r="AH212" s="75">
        <f>AB212*Q212</f>
        <v>0</v>
      </c>
      <c r="AI212" s="75">
        <f>AF212*R212</f>
        <v>20020768.472727273</v>
      </c>
      <c r="AJ212" s="75">
        <f>IF(Q212=31,A212*Z212,(Q212/30)*A212*Z212)</f>
        <v>2655495</v>
      </c>
      <c r="AK212" s="75">
        <f>IF(Q212=31,AD212,(Q212/30)*AD212)</f>
        <v>4500000</v>
      </c>
      <c r="AL212" s="75">
        <f>IF(Q212=31,AE212,(Q212/30)*AE212)</f>
        <v>6000000</v>
      </c>
      <c r="AM212" s="75">
        <f>(AC212*30/220)*35%*S212</f>
        <v>0</v>
      </c>
      <c r="AN212" s="75">
        <f>AC212*30/220*1.4*T212</f>
        <v>0</v>
      </c>
      <c r="AO212" s="75">
        <f>AC212*U212</f>
        <v>1477052</v>
      </c>
      <c r="AP212" s="75">
        <f>200000*V212</f>
        <v>5000000</v>
      </c>
      <c r="AQ212" s="75">
        <v>0</v>
      </c>
      <c r="AR212" s="75">
        <v>0</v>
      </c>
      <c r="AS212" s="75">
        <v>0</v>
      </c>
      <c r="AT212" s="80">
        <v>0</v>
      </c>
      <c r="AU212" s="82">
        <f>SUM(AG212:AT212)</f>
        <v>83964875.472727269</v>
      </c>
      <c r="AV212" s="113">
        <f>AU212-(AX212+AP212+AO212+AL212+AK212+AJ212+AT212)</f>
        <v>58744065.479636356</v>
      </c>
      <c r="AW212" s="75">
        <f>AG212+AH212+AK212+AL212+AI212+AN212+AM212+AP212</f>
        <v>79832328.472727269</v>
      </c>
      <c r="AX212" s="75">
        <f>AW212*7%</f>
        <v>5588262.993090909</v>
      </c>
      <c r="AY212" s="76">
        <f>IF(AV212&lt;=40000000,0,IF(AND(AV212&gt;40000000,AV212&lt;=80000000),(AV212-40000000)*10%,IF(AND(AV212&gt;80000000,AV212&lt;=120000000),4000000+(AV212-80000000)*15%,IF(AND(AV212&gt;120000000,AV212&lt;=180000000),10000000+(AV212-120000000)*20%,IF(AND(AV212&gt;180000000,AV212&lt;=240000000),22000000+(AV212-180000000)*25%,IF(AND(AV212&gt;240000000,AV212&lt;=320000000),37000000+(AV212-240000000)*30%,61000000+(AV212-320000000)*35%))))))</f>
        <v>1874406.5479636358</v>
      </c>
      <c r="AZ212" s="75">
        <v>0</v>
      </c>
      <c r="BA212" s="75">
        <v>0</v>
      </c>
      <c r="BB212" s="75">
        <v>0</v>
      </c>
      <c r="BC212" s="80">
        <v>0</v>
      </c>
      <c r="BD212" s="80">
        <v>0</v>
      </c>
      <c r="BE212" s="80">
        <v>0</v>
      </c>
      <c r="BF212" s="78">
        <v>0</v>
      </c>
      <c r="BG212" s="348">
        <f>SUM(AX212:BF212)</f>
        <v>7462669.541054545</v>
      </c>
      <c r="BH212" s="188">
        <f>INT(AU212-BG212)</f>
        <v>76502205</v>
      </c>
      <c r="BJ212" s="50">
        <v>13009</v>
      </c>
      <c r="BK212" s="50" t="s">
        <v>3548</v>
      </c>
      <c r="BM212" s="50">
        <f t="shared" si="7"/>
        <v>0</v>
      </c>
    </row>
    <row r="213" spans="1:65" s="50" customFormat="1" ht="24" customHeight="1" x14ac:dyDescent="0.2">
      <c r="A213" s="182">
        <f t="shared" si="6"/>
        <v>2655495</v>
      </c>
      <c r="B213" s="298">
        <v>538</v>
      </c>
      <c r="C213" s="266">
        <v>329</v>
      </c>
      <c r="D213" s="299">
        <v>13010</v>
      </c>
      <c r="E213" s="242" t="s">
        <v>435</v>
      </c>
      <c r="F213" s="243" t="s">
        <v>756</v>
      </c>
      <c r="G213" s="287" t="s">
        <v>137</v>
      </c>
      <c r="H213" s="274" t="s">
        <v>717</v>
      </c>
      <c r="I213" s="294" t="s">
        <v>757</v>
      </c>
      <c r="J213" s="65" t="s">
        <v>758</v>
      </c>
      <c r="K213" s="65" t="s">
        <v>759</v>
      </c>
      <c r="L213" s="65" t="s">
        <v>717</v>
      </c>
      <c r="M213" s="292" t="s">
        <v>137</v>
      </c>
      <c r="N213" s="244" t="s">
        <v>2410</v>
      </c>
      <c r="O213" s="65"/>
      <c r="P213" s="90"/>
      <c r="Q213" s="244">
        <v>30</v>
      </c>
      <c r="R213" s="246">
        <v>120</v>
      </c>
      <c r="S213" s="246">
        <v>110</v>
      </c>
      <c r="T213" s="246">
        <v>29.33</v>
      </c>
      <c r="U213" s="90">
        <v>0</v>
      </c>
      <c r="V213" s="262">
        <v>29</v>
      </c>
      <c r="W213" s="99">
        <v>0</v>
      </c>
      <c r="X213" s="84">
        <v>0</v>
      </c>
      <c r="Y213" s="99">
        <v>2</v>
      </c>
      <c r="Z213" s="65">
        <v>1</v>
      </c>
      <c r="AA213" s="319">
        <v>885165</v>
      </c>
      <c r="AB213" s="319">
        <v>46667</v>
      </c>
      <c r="AC213" s="320">
        <f>AA213+AB213</f>
        <v>931832</v>
      </c>
      <c r="AD213" s="75">
        <v>4500000</v>
      </c>
      <c r="AE213" s="75">
        <v>6000000</v>
      </c>
      <c r="AF213" s="338">
        <f>(AC213*30)/220*1.4</f>
        <v>177895.19999999998</v>
      </c>
      <c r="AG213" s="113">
        <f>AA213*Q213</f>
        <v>26554950</v>
      </c>
      <c r="AH213" s="75">
        <f>AB213*Q213</f>
        <v>1400010</v>
      </c>
      <c r="AI213" s="75">
        <f>AF213*R213</f>
        <v>21347423.999999996</v>
      </c>
      <c r="AJ213" s="75">
        <f>IF(Q213=31,A213*Z213,(Q213/30)*A213*Z213)</f>
        <v>2655495</v>
      </c>
      <c r="AK213" s="75">
        <f>IF(Q213=31,AD213,(Q213/30)*AD213)</f>
        <v>4500000</v>
      </c>
      <c r="AL213" s="75">
        <f>IF(Q213=31,AE213,(Q213/30)*AE213)</f>
        <v>6000000</v>
      </c>
      <c r="AM213" s="75">
        <f>(AC213*30/220)*35%*S213</f>
        <v>4892117.9999999991</v>
      </c>
      <c r="AN213" s="75">
        <f>AC213*30/220*1.4*T213</f>
        <v>5217666.2159999991</v>
      </c>
      <c r="AO213" s="75">
        <f>AC213*U213</f>
        <v>0</v>
      </c>
      <c r="AP213" s="75">
        <f>200000*V213</f>
        <v>5800000</v>
      </c>
      <c r="AQ213" s="75">
        <v>0</v>
      </c>
      <c r="AR213" s="75">
        <v>0</v>
      </c>
      <c r="AS213" s="75">
        <v>0</v>
      </c>
      <c r="AT213" s="80">
        <v>0</v>
      </c>
      <c r="AU213" s="82">
        <f>SUM(AG213:AT213)</f>
        <v>78367663.216000006</v>
      </c>
      <c r="AV213" s="113">
        <f>AU213-(AX213+AP213+AO213+AL213+AK213+AJ213+AT213)</f>
        <v>54112316.440880008</v>
      </c>
      <c r="AW213" s="75">
        <f>AG213+AH213+AK213+AL213+AI213+AN213+AM213+AP213</f>
        <v>75712168.215999991</v>
      </c>
      <c r="AX213" s="75">
        <f>AW213*7%</f>
        <v>5299851.7751199994</v>
      </c>
      <c r="AY213" s="76">
        <f>IF(AV213&lt;=40000000,0,IF(AND(AV213&gt;40000000,AV213&lt;=80000000),(AV213-40000000)*10%,IF(AND(AV213&gt;80000000,AV213&lt;=120000000),4000000+(AV213-80000000)*15%,IF(AND(AV213&gt;120000000,AV213&lt;=180000000),10000000+(AV213-120000000)*20%,IF(AND(AV213&gt;180000000,AV213&lt;=240000000),22000000+(AV213-180000000)*25%,IF(AND(AV213&gt;240000000,AV213&lt;=320000000),37000000+(AV213-240000000)*30%,61000000+(AV213-320000000)*35%))))))</f>
        <v>1411231.644088001</v>
      </c>
      <c r="AZ213" s="75">
        <v>0</v>
      </c>
      <c r="BA213" s="75">
        <v>0</v>
      </c>
      <c r="BB213" s="75">
        <v>0</v>
      </c>
      <c r="BC213" s="80">
        <v>0</v>
      </c>
      <c r="BD213" s="80">
        <v>0</v>
      </c>
      <c r="BE213" s="80">
        <v>0</v>
      </c>
      <c r="BF213" s="78">
        <v>0</v>
      </c>
      <c r="BG213" s="348">
        <f>SUM(AX213:BF213)</f>
        <v>6711083.4192080004</v>
      </c>
      <c r="BH213" s="188">
        <f>INT(AU213-BG213)</f>
        <v>71656579</v>
      </c>
      <c r="BJ213" s="50">
        <v>13010</v>
      </c>
      <c r="BK213" s="50" t="s">
        <v>3549</v>
      </c>
      <c r="BM213" s="50">
        <f t="shared" si="7"/>
        <v>0</v>
      </c>
    </row>
    <row r="214" spans="1:65" s="50" customFormat="1" ht="24" customHeight="1" x14ac:dyDescent="0.2">
      <c r="A214" s="182">
        <f t="shared" si="6"/>
        <v>2655495</v>
      </c>
      <c r="B214" s="298">
        <v>534</v>
      </c>
      <c r="C214" s="266">
        <v>325</v>
      </c>
      <c r="D214" s="299">
        <v>13011</v>
      </c>
      <c r="E214" s="242" t="s">
        <v>760</v>
      </c>
      <c r="F214" s="243" t="s">
        <v>761</v>
      </c>
      <c r="G214" s="287" t="s">
        <v>137</v>
      </c>
      <c r="H214" s="274" t="s">
        <v>717</v>
      </c>
      <c r="I214" s="294" t="s">
        <v>762</v>
      </c>
      <c r="J214" s="65" t="s">
        <v>763</v>
      </c>
      <c r="K214" s="65" t="s">
        <v>764</v>
      </c>
      <c r="L214" s="65" t="s">
        <v>717</v>
      </c>
      <c r="M214" s="292" t="s">
        <v>137</v>
      </c>
      <c r="N214" s="244" t="s">
        <v>2410</v>
      </c>
      <c r="O214" s="65"/>
      <c r="P214" s="90"/>
      <c r="Q214" s="244">
        <v>30</v>
      </c>
      <c r="R214" s="246">
        <v>120</v>
      </c>
      <c r="S214" s="246">
        <v>110</v>
      </c>
      <c r="T214" s="246">
        <v>29.33</v>
      </c>
      <c r="U214" s="90">
        <v>0</v>
      </c>
      <c r="V214" s="262">
        <v>30</v>
      </c>
      <c r="W214" s="99">
        <v>0</v>
      </c>
      <c r="X214" s="84">
        <v>0</v>
      </c>
      <c r="Y214" s="99">
        <v>0</v>
      </c>
      <c r="Z214" s="65">
        <v>0</v>
      </c>
      <c r="AA214" s="319">
        <v>885165</v>
      </c>
      <c r="AB214" s="319">
        <v>46667</v>
      </c>
      <c r="AC214" s="320">
        <f>AA214+AB214</f>
        <v>931832</v>
      </c>
      <c r="AD214" s="75">
        <v>4500000</v>
      </c>
      <c r="AE214" s="75">
        <v>6000000</v>
      </c>
      <c r="AF214" s="338">
        <f>(AC214*30)/220*1.4</f>
        <v>177895.19999999998</v>
      </c>
      <c r="AG214" s="113">
        <f>AA214*Q214</f>
        <v>26554950</v>
      </c>
      <c r="AH214" s="75">
        <f>AB214*Q214</f>
        <v>1400010</v>
      </c>
      <c r="AI214" s="75">
        <f>AF214*R214</f>
        <v>21347423.999999996</v>
      </c>
      <c r="AJ214" s="75">
        <f>IF(Q214=31,A214*Z214,(Q214/30)*A214*Z214)</f>
        <v>0</v>
      </c>
      <c r="AK214" s="75">
        <f>IF(Q214=31,AD214,(Q214/30)*AD214)</f>
        <v>4500000</v>
      </c>
      <c r="AL214" s="75">
        <f>IF(Q214=31,AE214,(Q214/30)*AE214)</f>
        <v>6000000</v>
      </c>
      <c r="AM214" s="75">
        <f>(AC214*30/220)*35%*S214</f>
        <v>4892117.9999999991</v>
      </c>
      <c r="AN214" s="75">
        <f>AC214*30/220*1.4*T214</f>
        <v>5217666.2159999991</v>
      </c>
      <c r="AO214" s="75">
        <f>AC214*U214</f>
        <v>0</v>
      </c>
      <c r="AP214" s="75">
        <f>200000*V214</f>
        <v>6000000</v>
      </c>
      <c r="AQ214" s="75">
        <v>0</v>
      </c>
      <c r="AR214" s="75">
        <v>0</v>
      </c>
      <c r="AS214" s="75">
        <v>0</v>
      </c>
      <c r="AT214" s="80">
        <v>0</v>
      </c>
      <c r="AU214" s="82">
        <f>SUM(AG214:AT214)</f>
        <v>75912168.216000006</v>
      </c>
      <c r="AV214" s="113">
        <f>AU214-(AX214+AP214+AO214+AL214+AK214+AJ214+AT214)</f>
        <v>54098316.440880008</v>
      </c>
      <c r="AW214" s="75">
        <f>AG214+AH214+AK214+AL214+AI214+AN214+AM214+AP214</f>
        <v>75912168.215999991</v>
      </c>
      <c r="AX214" s="75">
        <f>AW214*7%</f>
        <v>5313851.7751199994</v>
      </c>
      <c r="AY214" s="76">
        <f>IF(AV214&lt;=40000000,0,IF(AND(AV214&gt;40000000,AV214&lt;=80000000),(AV214-40000000)*10%,IF(AND(AV214&gt;80000000,AV214&lt;=120000000),4000000+(AV214-80000000)*15%,IF(AND(AV214&gt;120000000,AV214&lt;=180000000),10000000+(AV214-120000000)*20%,IF(AND(AV214&gt;180000000,AV214&lt;=240000000),22000000+(AV214-180000000)*25%,IF(AND(AV214&gt;240000000,AV214&lt;=320000000),37000000+(AV214-240000000)*30%,61000000+(AV214-320000000)*35%))))))</f>
        <v>1409831.644088001</v>
      </c>
      <c r="AZ214" s="75">
        <v>0</v>
      </c>
      <c r="BA214" s="75">
        <v>0</v>
      </c>
      <c r="BB214" s="75">
        <v>0</v>
      </c>
      <c r="BC214" s="80">
        <v>0</v>
      </c>
      <c r="BD214" s="80">
        <v>0</v>
      </c>
      <c r="BE214" s="80">
        <v>0</v>
      </c>
      <c r="BF214" s="78">
        <v>0</v>
      </c>
      <c r="BG214" s="348">
        <f>SUM(AX214:BF214)</f>
        <v>6723683.4192080004</v>
      </c>
      <c r="BH214" s="188">
        <f>INT(AU214-BG214)</f>
        <v>69188484</v>
      </c>
      <c r="BJ214" s="50">
        <v>13011</v>
      </c>
      <c r="BK214" s="50" t="s">
        <v>3550</v>
      </c>
      <c r="BM214" s="50">
        <f t="shared" si="7"/>
        <v>0</v>
      </c>
    </row>
    <row r="215" spans="1:65" s="50" customFormat="1" ht="24" customHeight="1" x14ac:dyDescent="0.2">
      <c r="A215" s="182">
        <f t="shared" si="6"/>
        <v>2655495</v>
      </c>
      <c r="B215" s="298">
        <v>540</v>
      </c>
      <c r="C215" s="266">
        <v>331</v>
      </c>
      <c r="D215" s="299">
        <v>13012</v>
      </c>
      <c r="E215" s="242" t="s">
        <v>314</v>
      </c>
      <c r="F215" s="243" t="s">
        <v>765</v>
      </c>
      <c r="G215" s="287" t="s">
        <v>137</v>
      </c>
      <c r="H215" s="274" t="s">
        <v>717</v>
      </c>
      <c r="I215" s="294" t="s">
        <v>766</v>
      </c>
      <c r="J215" s="65" t="s">
        <v>767</v>
      </c>
      <c r="K215" s="65" t="s">
        <v>768</v>
      </c>
      <c r="L215" s="65" t="s">
        <v>717</v>
      </c>
      <c r="M215" s="292" t="s">
        <v>137</v>
      </c>
      <c r="N215" s="99"/>
      <c r="O215" s="65"/>
      <c r="P215" s="245" t="s">
        <v>2410</v>
      </c>
      <c r="Q215" s="244">
        <v>30</v>
      </c>
      <c r="R215" s="246">
        <v>120</v>
      </c>
      <c r="S215" s="246">
        <v>220</v>
      </c>
      <c r="T215" s="246">
        <v>29.33</v>
      </c>
      <c r="U215" s="90">
        <v>0</v>
      </c>
      <c r="V215" s="262">
        <v>27</v>
      </c>
      <c r="W215" s="99">
        <v>0</v>
      </c>
      <c r="X215" s="84">
        <v>0</v>
      </c>
      <c r="Y215" s="99">
        <v>1</v>
      </c>
      <c r="Z215" s="65">
        <v>1</v>
      </c>
      <c r="AA215" s="319">
        <v>885165</v>
      </c>
      <c r="AB215" s="319">
        <v>46667</v>
      </c>
      <c r="AC215" s="320">
        <f>AA215+AB215</f>
        <v>931832</v>
      </c>
      <c r="AD215" s="75">
        <v>4500000</v>
      </c>
      <c r="AE215" s="75">
        <v>6000000</v>
      </c>
      <c r="AF215" s="338">
        <f>(AC215*30)/220*1.4</f>
        <v>177895.19999999998</v>
      </c>
      <c r="AG215" s="113">
        <f>AA215*Q215</f>
        <v>26554950</v>
      </c>
      <c r="AH215" s="75">
        <f>AB215*Q215</f>
        <v>1400010</v>
      </c>
      <c r="AI215" s="75">
        <f>AF215*R215</f>
        <v>21347423.999999996</v>
      </c>
      <c r="AJ215" s="75">
        <f>IF(Q215=31,A215*Z215,(Q215/30)*A215*Z215)</f>
        <v>2655495</v>
      </c>
      <c r="AK215" s="75">
        <f>IF(Q215=31,AD215,(Q215/30)*AD215)</f>
        <v>4500000</v>
      </c>
      <c r="AL215" s="75">
        <f>IF(Q215=31,AE215,(Q215/30)*AE215)</f>
        <v>6000000</v>
      </c>
      <c r="AM215" s="75">
        <f>(AC215*30/220)*35%*S215</f>
        <v>9784235.9999999981</v>
      </c>
      <c r="AN215" s="75">
        <f>AC215*30/220*1.4*T215</f>
        <v>5217666.2159999991</v>
      </c>
      <c r="AO215" s="75">
        <f>AC215*U215</f>
        <v>0</v>
      </c>
      <c r="AP215" s="75">
        <f>200000*V215</f>
        <v>5400000</v>
      </c>
      <c r="AQ215" s="75">
        <v>0</v>
      </c>
      <c r="AR215" s="75">
        <v>0</v>
      </c>
      <c r="AS215" s="75">
        <v>0</v>
      </c>
      <c r="AT215" s="80">
        <v>0</v>
      </c>
      <c r="AU215" s="82">
        <f>SUM(AG215:AT215)</f>
        <v>82859781.216000006</v>
      </c>
      <c r="AV215" s="113">
        <f>AU215-(AX215+AP215+AO215+AL215+AK215+AJ215+AT215)</f>
        <v>58689986.18088001</v>
      </c>
      <c r="AW215" s="75">
        <f>AG215+AH215+AK215+AL215+AI215+AN215+AM215+AP215</f>
        <v>80204286.215999991</v>
      </c>
      <c r="AX215" s="75">
        <f>AW215*7%</f>
        <v>5614300.0351200001</v>
      </c>
      <c r="AY215" s="76">
        <f>IF(AV215&lt;=40000000,0,IF(AND(AV215&gt;40000000,AV215&lt;=80000000),(AV215-40000000)*10%,IF(AND(AV215&gt;80000000,AV215&lt;=120000000),4000000+(AV215-80000000)*15%,IF(AND(AV215&gt;120000000,AV215&lt;=180000000),10000000+(AV215-120000000)*20%,IF(AND(AV215&gt;180000000,AV215&lt;=240000000),22000000+(AV215-180000000)*25%,IF(AND(AV215&gt;240000000,AV215&lt;=320000000),37000000+(AV215-240000000)*30%,61000000+(AV215-320000000)*35%))))))</f>
        <v>1868998.6180880012</v>
      </c>
      <c r="AZ215" s="75">
        <v>0</v>
      </c>
      <c r="BA215" s="75">
        <v>0</v>
      </c>
      <c r="BB215" s="75">
        <v>0</v>
      </c>
      <c r="BC215" s="80">
        <v>0</v>
      </c>
      <c r="BD215" s="80">
        <v>0</v>
      </c>
      <c r="BE215" s="80">
        <v>0</v>
      </c>
      <c r="BF215" s="78">
        <v>0</v>
      </c>
      <c r="BG215" s="348">
        <f>SUM(AX215:BF215)</f>
        <v>7483298.6532080015</v>
      </c>
      <c r="BH215" s="188">
        <f>INT(AU215-BG215)</f>
        <v>75376482</v>
      </c>
      <c r="BJ215" s="50">
        <v>13012</v>
      </c>
      <c r="BK215" s="50" t="s">
        <v>3551</v>
      </c>
      <c r="BM215" s="50">
        <f t="shared" si="7"/>
        <v>0</v>
      </c>
    </row>
    <row r="216" spans="1:65" s="50" customFormat="1" ht="24" customHeight="1" x14ac:dyDescent="0.2">
      <c r="A216" s="182">
        <f t="shared" si="6"/>
        <v>2655495</v>
      </c>
      <c r="B216" s="298">
        <v>539</v>
      </c>
      <c r="C216" s="266">
        <v>330</v>
      </c>
      <c r="D216" s="299">
        <v>13013</v>
      </c>
      <c r="E216" s="242" t="s">
        <v>407</v>
      </c>
      <c r="F216" s="243" t="s">
        <v>769</v>
      </c>
      <c r="G216" s="287" t="s">
        <v>137</v>
      </c>
      <c r="H216" s="274" t="s">
        <v>717</v>
      </c>
      <c r="I216" s="294" t="s">
        <v>770</v>
      </c>
      <c r="J216" s="65">
        <v>3871310018</v>
      </c>
      <c r="K216" s="65" t="s">
        <v>771</v>
      </c>
      <c r="L216" s="65" t="s">
        <v>717</v>
      </c>
      <c r="M216" s="292" t="s">
        <v>137</v>
      </c>
      <c r="N216" s="244" t="s">
        <v>2410</v>
      </c>
      <c r="O216" s="65"/>
      <c r="P216" s="90"/>
      <c r="Q216" s="244">
        <v>30</v>
      </c>
      <c r="R216" s="246">
        <v>120</v>
      </c>
      <c r="S216" s="246">
        <v>110</v>
      </c>
      <c r="T216" s="246">
        <v>29.33</v>
      </c>
      <c r="U216" s="90">
        <v>0</v>
      </c>
      <c r="V216" s="262">
        <v>29</v>
      </c>
      <c r="W216" s="99">
        <v>0</v>
      </c>
      <c r="X216" s="84">
        <v>0</v>
      </c>
      <c r="Y216" s="99">
        <v>0</v>
      </c>
      <c r="Z216" s="65">
        <v>0</v>
      </c>
      <c r="AA216" s="319">
        <v>885165</v>
      </c>
      <c r="AB216" s="319">
        <v>46667</v>
      </c>
      <c r="AC216" s="320">
        <f>AA216+AB216</f>
        <v>931832</v>
      </c>
      <c r="AD216" s="75">
        <v>4500000</v>
      </c>
      <c r="AE216" s="75">
        <v>6000000</v>
      </c>
      <c r="AF216" s="338">
        <f>(AC216*30)/220*1.4</f>
        <v>177895.19999999998</v>
      </c>
      <c r="AG216" s="113">
        <f>AA216*Q216</f>
        <v>26554950</v>
      </c>
      <c r="AH216" s="75">
        <f>AB216*Q216</f>
        <v>1400010</v>
      </c>
      <c r="AI216" s="75">
        <f>AF216*R216</f>
        <v>21347423.999999996</v>
      </c>
      <c r="AJ216" s="75">
        <f>IF(Q216=31,A216*Z216,(Q216/30)*A216*Z216)</f>
        <v>0</v>
      </c>
      <c r="AK216" s="75">
        <f>IF(Q216=31,AD216,(Q216/30)*AD216)</f>
        <v>4500000</v>
      </c>
      <c r="AL216" s="75">
        <f>IF(Q216=31,AE216,(Q216/30)*AE216)</f>
        <v>6000000</v>
      </c>
      <c r="AM216" s="75">
        <f>(AC216*30/220)*35%*S216</f>
        <v>4892117.9999999991</v>
      </c>
      <c r="AN216" s="75">
        <f>AC216*30/220*1.4*T216</f>
        <v>5217666.2159999991</v>
      </c>
      <c r="AO216" s="75">
        <f>AC216*U216</f>
        <v>0</v>
      </c>
      <c r="AP216" s="75">
        <f>200000*V216</f>
        <v>5800000</v>
      </c>
      <c r="AQ216" s="75">
        <v>0</v>
      </c>
      <c r="AR216" s="75">
        <v>0</v>
      </c>
      <c r="AS216" s="75">
        <v>0</v>
      </c>
      <c r="AT216" s="80">
        <v>0</v>
      </c>
      <c r="AU216" s="82">
        <f>SUM(AG216:AT216)</f>
        <v>75712168.216000006</v>
      </c>
      <c r="AV216" s="113">
        <f>AU216-(AX216+AP216+AO216+AL216+AK216+AJ216+AT216)</f>
        <v>54112316.440880008</v>
      </c>
      <c r="AW216" s="75">
        <f>AG216+AH216+AK216+AL216+AI216+AN216+AM216+AP216</f>
        <v>75712168.215999991</v>
      </c>
      <c r="AX216" s="75">
        <f>AW216*7%</f>
        <v>5299851.7751199994</v>
      </c>
      <c r="AY216" s="76">
        <f>IF(AV216&lt;=40000000,0,IF(AND(AV216&gt;40000000,AV216&lt;=80000000),(AV216-40000000)*10%,IF(AND(AV216&gt;80000000,AV216&lt;=120000000),4000000+(AV216-80000000)*15%,IF(AND(AV216&gt;120000000,AV216&lt;=180000000),10000000+(AV216-120000000)*20%,IF(AND(AV216&gt;180000000,AV216&lt;=240000000),22000000+(AV216-180000000)*25%,IF(AND(AV216&gt;240000000,AV216&lt;=320000000),37000000+(AV216-240000000)*30%,61000000+(AV216-320000000)*35%))))))</f>
        <v>1411231.644088001</v>
      </c>
      <c r="AZ216" s="75">
        <v>0</v>
      </c>
      <c r="BA216" s="75">
        <v>0</v>
      </c>
      <c r="BB216" s="75">
        <v>0</v>
      </c>
      <c r="BC216" s="80">
        <v>0</v>
      </c>
      <c r="BD216" s="80">
        <v>0</v>
      </c>
      <c r="BE216" s="80">
        <v>0</v>
      </c>
      <c r="BF216" s="78">
        <v>0</v>
      </c>
      <c r="BG216" s="348">
        <f>SUM(AX216:BF216)</f>
        <v>6711083.4192080004</v>
      </c>
      <c r="BH216" s="188">
        <f>INT(AU216-BG216)</f>
        <v>69001084</v>
      </c>
      <c r="BI216" s="50" t="s">
        <v>3294</v>
      </c>
      <c r="BJ216" s="50">
        <v>13013</v>
      </c>
      <c r="BK216" s="50" t="s">
        <v>3552</v>
      </c>
      <c r="BM216" s="50">
        <f t="shared" si="7"/>
        <v>0</v>
      </c>
    </row>
    <row r="217" spans="1:65" s="50" customFormat="1" ht="24" customHeight="1" x14ac:dyDescent="0.2">
      <c r="A217" s="182">
        <f t="shared" si="6"/>
        <v>2655495</v>
      </c>
      <c r="B217" s="298">
        <v>542</v>
      </c>
      <c r="C217" s="266">
        <v>333</v>
      </c>
      <c r="D217" s="299">
        <v>13014</v>
      </c>
      <c r="E217" s="242" t="s">
        <v>410</v>
      </c>
      <c r="F217" s="243" t="s">
        <v>772</v>
      </c>
      <c r="G217" s="287" t="s">
        <v>137</v>
      </c>
      <c r="H217" s="274" t="s">
        <v>717</v>
      </c>
      <c r="I217" s="294" t="s">
        <v>773</v>
      </c>
      <c r="J217" s="65" t="s">
        <v>774</v>
      </c>
      <c r="K217" s="65" t="s">
        <v>775</v>
      </c>
      <c r="L217" s="65" t="s">
        <v>717</v>
      </c>
      <c r="M217" s="292" t="s">
        <v>137</v>
      </c>
      <c r="N217" s="99"/>
      <c r="O217" s="246" t="s">
        <v>2410</v>
      </c>
      <c r="P217" s="90"/>
      <c r="Q217" s="244">
        <v>30</v>
      </c>
      <c r="R217" s="246">
        <v>90</v>
      </c>
      <c r="S217" s="246">
        <v>0</v>
      </c>
      <c r="T217" s="246">
        <v>0</v>
      </c>
      <c r="U217" s="90">
        <v>0</v>
      </c>
      <c r="V217" s="262">
        <v>28</v>
      </c>
      <c r="W217" s="99">
        <v>0</v>
      </c>
      <c r="X217" s="84">
        <v>0</v>
      </c>
      <c r="Y217" s="99">
        <v>0</v>
      </c>
      <c r="Z217" s="65">
        <v>0</v>
      </c>
      <c r="AA217" s="319">
        <v>885165</v>
      </c>
      <c r="AB217" s="319">
        <v>46667</v>
      </c>
      <c r="AC217" s="320">
        <f>AA217+AB217</f>
        <v>931832</v>
      </c>
      <c r="AD217" s="75">
        <v>4500000</v>
      </c>
      <c r="AE217" s="75">
        <v>6000000</v>
      </c>
      <c r="AF217" s="338">
        <f>(AC217*30)/220*1.4</f>
        <v>177895.19999999998</v>
      </c>
      <c r="AG217" s="113">
        <f>AA217*Q217</f>
        <v>26554950</v>
      </c>
      <c r="AH217" s="75">
        <f>AB217*Q217</f>
        <v>1400010</v>
      </c>
      <c r="AI217" s="75">
        <f>AF217*R217</f>
        <v>16010567.999999998</v>
      </c>
      <c r="AJ217" s="75">
        <f>IF(Q217=31,A217*Z217,(Q217/30)*A217*Z217)</f>
        <v>0</v>
      </c>
      <c r="AK217" s="75">
        <f>IF(Q217=31,AD217,(Q217/30)*AD217)</f>
        <v>4500000</v>
      </c>
      <c r="AL217" s="75">
        <f>IF(Q217=31,AE217,(Q217/30)*AE217)</f>
        <v>6000000</v>
      </c>
      <c r="AM217" s="75">
        <f>(AC217*30/220)*35%*S217</f>
        <v>0</v>
      </c>
      <c r="AN217" s="75">
        <f>AC217*30/220*1.4*T217</f>
        <v>0</v>
      </c>
      <c r="AO217" s="75">
        <f>AC217*U217</f>
        <v>0</v>
      </c>
      <c r="AP217" s="75">
        <f>200000*V217</f>
        <v>5600000</v>
      </c>
      <c r="AQ217" s="75">
        <v>0</v>
      </c>
      <c r="AR217" s="75">
        <v>0</v>
      </c>
      <c r="AS217" s="75">
        <v>0</v>
      </c>
      <c r="AT217" s="80">
        <v>0</v>
      </c>
      <c r="AU217" s="82">
        <f>SUM(AG217:AT217)</f>
        <v>60065528</v>
      </c>
      <c r="AV217" s="113">
        <f>AU217-(AX217+AP217+AO217+AL217+AK217+AJ217+AT217)</f>
        <v>39760941.039999999</v>
      </c>
      <c r="AW217" s="75">
        <f>AG217+AH217+AK217+AL217+AI217+AN217+AM217+AP217</f>
        <v>60065528</v>
      </c>
      <c r="AX217" s="75">
        <f>AW217*7%</f>
        <v>4204586.96</v>
      </c>
      <c r="AY217" s="76">
        <f>IF(AV217&lt;=40000000,0,IF(AND(AV217&gt;40000000,AV217&lt;=80000000),(AV217-40000000)*10%,IF(AND(AV217&gt;80000000,AV217&lt;=120000000),4000000+(AV217-80000000)*15%,IF(AND(AV217&gt;120000000,AV217&lt;=180000000),10000000+(AV217-120000000)*20%,IF(AND(AV217&gt;180000000,AV217&lt;=240000000),22000000+(AV217-180000000)*25%,IF(AND(AV217&gt;240000000,AV217&lt;=320000000),37000000+(AV217-240000000)*30%,61000000+(AV217-320000000)*35%))))))</f>
        <v>0</v>
      </c>
      <c r="AZ217" s="75">
        <v>0</v>
      </c>
      <c r="BA217" s="75">
        <v>0</v>
      </c>
      <c r="BB217" s="75">
        <v>0</v>
      </c>
      <c r="BC217" s="80">
        <v>0</v>
      </c>
      <c r="BD217" s="80">
        <v>0</v>
      </c>
      <c r="BE217" s="80">
        <v>0</v>
      </c>
      <c r="BF217" s="78">
        <v>0</v>
      </c>
      <c r="BG217" s="348">
        <f>SUM(AX217:BF217)</f>
        <v>4204586.96</v>
      </c>
      <c r="BH217" s="188">
        <f>INT(AU217-BG217)</f>
        <v>55860941</v>
      </c>
      <c r="BJ217" s="50">
        <v>13014</v>
      </c>
      <c r="BK217" s="50" t="s">
        <v>3553</v>
      </c>
      <c r="BM217" s="50">
        <f t="shared" si="7"/>
        <v>0</v>
      </c>
    </row>
    <row r="218" spans="1:65" s="50" customFormat="1" ht="24" customHeight="1" x14ac:dyDescent="0.2">
      <c r="A218" s="182">
        <f t="shared" si="6"/>
        <v>2655495</v>
      </c>
      <c r="B218" s="298">
        <v>230</v>
      </c>
      <c r="C218" s="266">
        <v>248</v>
      </c>
      <c r="D218" s="299">
        <v>13015</v>
      </c>
      <c r="E218" s="252" t="s">
        <v>776</v>
      </c>
      <c r="F218" s="253" t="s">
        <v>777</v>
      </c>
      <c r="G218" s="252" t="s">
        <v>87</v>
      </c>
      <c r="H218" s="274" t="s">
        <v>717</v>
      </c>
      <c r="I218" s="294" t="s">
        <v>778</v>
      </c>
      <c r="J218" s="65">
        <v>3790296937</v>
      </c>
      <c r="K218" s="65" t="s">
        <v>779</v>
      </c>
      <c r="L218" s="65" t="s">
        <v>717</v>
      </c>
      <c r="M218" s="292" t="s">
        <v>2380</v>
      </c>
      <c r="N218" s="99"/>
      <c r="O218" s="65"/>
      <c r="P218" s="90"/>
      <c r="Q218" s="254">
        <v>30</v>
      </c>
      <c r="R218" s="255">
        <v>38</v>
      </c>
      <c r="S218" s="65">
        <v>0</v>
      </c>
      <c r="T218" s="65">
        <v>0</v>
      </c>
      <c r="U218" s="90">
        <v>0</v>
      </c>
      <c r="V218" s="260">
        <v>25</v>
      </c>
      <c r="W218" s="99">
        <v>0</v>
      </c>
      <c r="X218" s="84">
        <v>0</v>
      </c>
      <c r="Y218" s="99">
        <v>0</v>
      </c>
      <c r="Z218" s="65">
        <v>1</v>
      </c>
      <c r="AA218" s="327">
        <v>1477052</v>
      </c>
      <c r="AB218" s="327">
        <v>46667</v>
      </c>
      <c r="AC218" s="328">
        <f>AA218+AB218</f>
        <v>1523719</v>
      </c>
      <c r="AD218" s="75">
        <v>4500000</v>
      </c>
      <c r="AE218" s="75">
        <v>6000000</v>
      </c>
      <c r="AF218" s="338">
        <f>(AC218*30)/220*1.4</f>
        <v>290891.80909090908</v>
      </c>
      <c r="AG218" s="113">
        <f>AA218*Q218</f>
        <v>44311560</v>
      </c>
      <c r="AH218" s="75">
        <f>AB218*Q218</f>
        <v>1400010</v>
      </c>
      <c r="AI218" s="75">
        <f>AF218*R218</f>
        <v>11053888.745454546</v>
      </c>
      <c r="AJ218" s="75">
        <f>IF(Q218=31,A218*Z218,(Q218/30)*A218*Z218)</f>
        <v>2655495</v>
      </c>
      <c r="AK218" s="75">
        <f>IF(Q218=31,AD218,(Q218/30)*AD218)</f>
        <v>4500000</v>
      </c>
      <c r="AL218" s="75">
        <f>IF(Q218=31,AE218,(Q218/30)*AE218)</f>
        <v>6000000</v>
      </c>
      <c r="AM218" s="75">
        <f>(AC218*30/220)*35%*S218</f>
        <v>0</v>
      </c>
      <c r="AN218" s="75">
        <f>AC218*30/220*1.4*T218</f>
        <v>0</v>
      </c>
      <c r="AO218" s="75">
        <f>AC218*U218</f>
        <v>0</v>
      </c>
      <c r="AP218" s="75">
        <f>200000*V218</f>
        <v>5000000</v>
      </c>
      <c r="AQ218" s="75">
        <v>0</v>
      </c>
      <c r="AR218" s="75">
        <v>0</v>
      </c>
      <c r="AS218" s="75">
        <v>0</v>
      </c>
      <c r="AT218" s="80">
        <v>0</v>
      </c>
      <c r="AU218" s="82">
        <f>SUM(AG218:AT218)</f>
        <v>74920953.74545455</v>
      </c>
      <c r="AV218" s="113">
        <f>AU218-(AX218+AP218+AO218+AL218+AK218+AJ218+AT218)</f>
        <v>51706876.63327273</v>
      </c>
      <c r="AW218" s="75">
        <f>AG218+AH218+AK218+AL218+AI218+AN218+AM218+AP218</f>
        <v>72265458.74545455</v>
      </c>
      <c r="AX218" s="75">
        <f>AW218*7%</f>
        <v>5058582.112181819</v>
      </c>
      <c r="AY218" s="76">
        <f>IF(AV218&lt;=40000000,0,IF(AND(AV218&gt;40000000,AV218&lt;=80000000),(AV218-40000000)*10%,IF(AND(AV218&gt;80000000,AV218&lt;=120000000),4000000+(AV218-80000000)*15%,IF(AND(AV218&gt;120000000,AV218&lt;=180000000),10000000+(AV218-120000000)*20%,IF(AND(AV218&gt;180000000,AV218&lt;=240000000),22000000+(AV218-180000000)*25%,IF(AND(AV218&gt;240000000,AV218&lt;=320000000),37000000+(AV218-240000000)*30%,61000000+(AV218-320000000)*35%))))))</f>
        <v>1170687.663327273</v>
      </c>
      <c r="AZ218" s="75">
        <v>0</v>
      </c>
      <c r="BA218" s="75">
        <v>0</v>
      </c>
      <c r="BB218" s="75">
        <v>0</v>
      </c>
      <c r="BC218" s="80">
        <v>0</v>
      </c>
      <c r="BD218" s="80">
        <v>0</v>
      </c>
      <c r="BE218" s="80">
        <v>0</v>
      </c>
      <c r="BF218" s="78">
        <v>0</v>
      </c>
      <c r="BG218" s="348">
        <f>SUM(AX218:BF218)</f>
        <v>6229269.775509092</v>
      </c>
      <c r="BH218" s="188">
        <f>INT(AU218-BG218)</f>
        <v>68691683</v>
      </c>
      <c r="BJ218" s="50">
        <v>13015</v>
      </c>
      <c r="BK218" s="50" t="s">
        <v>3554</v>
      </c>
      <c r="BM218" s="50">
        <f t="shared" si="7"/>
        <v>0</v>
      </c>
    </row>
    <row r="219" spans="1:65" s="50" customFormat="1" ht="24" customHeight="1" x14ac:dyDescent="0.2">
      <c r="A219" s="182">
        <f t="shared" si="6"/>
        <v>2655495</v>
      </c>
      <c r="B219" s="298">
        <v>232</v>
      </c>
      <c r="C219" s="266">
        <v>250</v>
      </c>
      <c r="D219" s="299">
        <v>13016</v>
      </c>
      <c r="E219" s="252" t="s">
        <v>378</v>
      </c>
      <c r="F219" s="253" t="s">
        <v>780</v>
      </c>
      <c r="G219" s="252" t="s">
        <v>87</v>
      </c>
      <c r="H219" s="274" t="s">
        <v>717</v>
      </c>
      <c r="I219" s="294" t="s">
        <v>781</v>
      </c>
      <c r="J219" s="65">
        <v>3978755998</v>
      </c>
      <c r="K219" s="65" t="s">
        <v>782</v>
      </c>
      <c r="L219" s="65" t="s">
        <v>717</v>
      </c>
      <c r="M219" s="292" t="s">
        <v>2383</v>
      </c>
      <c r="N219" s="99"/>
      <c r="O219" s="65"/>
      <c r="P219" s="90"/>
      <c r="Q219" s="254">
        <v>30</v>
      </c>
      <c r="R219" s="255">
        <v>30</v>
      </c>
      <c r="S219" s="65">
        <v>0</v>
      </c>
      <c r="T219" s="65">
        <v>0</v>
      </c>
      <c r="U219" s="300">
        <f>1</f>
        <v>1</v>
      </c>
      <c r="V219" s="260">
        <v>25</v>
      </c>
      <c r="W219" s="99">
        <v>0</v>
      </c>
      <c r="X219" s="84">
        <v>0</v>
      </c>
      <c r="Y219" s="99">
        <v>1</v>
      </c>
      <c r="Z219" s="65">
        <v>1</v>
      </c>
      <c r="AA219" s="327">
        <v>1642901</v>
      </c>
      <c r="AB219" s="327">
        <v>46667</v>
      </c>
      <c r="AC219" s="328">
        <f>AA219+AB219</f>
        <v>1689568</v>
      </c>
      <c r="AD219" s="75">
        <v>4500000</v>
      </c>
      <c r="AE219" s="75">
        <v>6000000</v>
      </c>
      <c r="AF219" s="338">
        <f>(AC219*30)/220*1.4</f>
        <v>322553.89090909087</v>
      </c>
      <c r="AG219" s="113">
        <f>AA219*Q219</f>
        <v>49287030</v>
      </c>
      <c r="AH219" s="75">
        <f>AB219*Q219</f>
        <v>1400010</v>
      </c>
      <c r="AI219" s="75">
        <f>AF219*R219</f>
        <v>9676616.7272727266</v>
      </c>
      <c r="AJ219" s="75">
        <f>IF(Q219=31,A219*Z219,(Q219/30)*A219*Z219)</f>
        <v>2655495</v>
      </c>
      <c r="AK219" s="75">
        <f>IF(Q219=31,AD219,(Q219/30)*AD219)</f>
        <v>4500000</v>
      </c>
      <c r="AL219" s="75">
        <f>IF(Q219=31,AE219,(Q219/30)*AE219)</f>
        <v>6000000</v>
      </c>
      <c r="AM219" s="75">
        <f>(AC219*30/220)*35%*S219</f>
        <v>0</v>
      </c>
      <c r="AN219" s="75">
        <f>AC219*30/220*1.4*T219</f>
        <v>0</v>
      </c>
      <c r="AO219" s="75">
        <f>AC219*U219</f>
        <v>1689568</v>
      </c>
      <c r="AP219" s="75">
        <f>200000*V219</f>
        <v>5000000</v>
      </c>
      <c r="AQ219" s="75">
        <v>0</v>
      </c>
      <c r="AR219" s="75">
        <v>0</v>
      </c>
      <c r="AS219" s="75">
        <v>0</v>
      </c>
      <c r="AT219" s="80">
        <v>0</v>
      </c>
      <c r="AU219" s="82">
        <f>SUM(AG219:AT219)</f>
        <v>80208719.727272719</v>
      </c>
      <c r="AV219" s="113">
        <f>AU219-(AX219+AP219+AO219+AL219+AK219+AJ219+AT219)</f>
        <v>55053200.75636363</v>
      </c>
      <c r="AW219" s="75">
        <f>AG219+AH219+AK219+AL219+AI219+AN219+AM219+AP219</f>
        <v>75863656.727272719</v>
      </c>
      <c r="AX219" s="75">
        <f>AW219*7%</f>
        <v>5310455.9709090907</v>
      </c>
      <c r="AY219" s="76">
        <f>IF(AV219&lt;=40000000,0,IF(AND(AV219&gt;40000000,AV219&lt;=80000000),(AV219-40000000)*10%,IF(AND(AV219&gt;80000000,AV219&lt;=120000000),4000000+(AV219-80000000)*15%,IF(AND(AV219&gt;120000000,AV219&lt;=180000000),10000000+(AV219-120000000)*20%,IF(AND(AV219&gt;180000000,AV219&lt;=240000000),22000000+(AV219-180000000)*25%,IF(AND(AV219&gt;240000000,AV219&lt;=320000000),37000000+(AV219-240000000)*30%,61000000+(AV219-320000000)*35%))))))</f>
        <v>1505320.0756363631</v>
      </c>
      <c r="AZ219" s="75">
        <v>0</v>
      </c>
      <c r="BA219" s="75">
        <v>0</v>
      </c>
      <c r="BB219" s="75">
        <v>0</v>
      </c>
      <c r="BC219" s="80">
        <v>0</v>
      </c>
      <c r="BD219" s="80">
        <v>0</v>
      </c>
      <c r="BE219" s="80">
        <v>0</v>
      </c>
      <c r="BF219" s="78">
        <v>0</v>
      </c>
      <c r="BG219" s="348">
        <f>SUM(AX219:BF219)</f>
        <v>6815776.0465454534</v>
      </c>
      <c r="BH219" s="188">
        <f>INT(AU219-BG219)</f>
        <v>73392943</v>
      </c>
      <c r="BJ219" s="50">
        <v>13016</v>
      </c>
      <c r="BK219" s="50" t="s">
        <v>3555</v>
      </c>
      <c r="BM219" s="50">
        <f t="shared" si="7"/>
        <v>0</v>
      </c>
    </row>
    <row r="220" spans="1:65" s="50" customFormat="1" ht="24" customHeight="1" x14ac:dyDescent="0.2">
      <c r="A220" s="182">
        <f t="shared" si="6"/>
        <v>2655495</v>
      </c>
      <c r="B220" s="298">
        <v>756</v>
      </c>
      <c r="C220" s="266">
        <v>556</v>
      </c>
      <c r="D220" s="299">
        <v>13017</v>
      </c>
      <c r="E220" s="242" t="s">
        <v>216</v>
      </c>
      <c r="F220" s="243" t="s">
        <v>783</v>
      </c>
      <c r="G220" s="287" t="s">
        <v>137</v>
      </c>
      <c r="H220" s="274" t="s">
        <v>784</v>
      </c>
      <c r="I220" s="294" t="s">
        <v>3149</v>
      </c>
      <c r="J220" s="65" t="s">
        <v>785</v>
      </c>
      <c r="K220" s="65" t="s">
        <v>786</v>
      </c>
      <c r="L220" s="65" t="s">
        <v>784</v>
      </c>
      <c r="M220" s="292" t="s">
        <v>137</v>
      </c>
      <c r="N220" s="244" t="s">
        <v>2410</v>
      </c>
      <c r="O220" s="65"/>
      <c r="P220" s="90"/>
      <c r="Q220" s="244">
        <v>30</v>
      </c>
      <c r="R220" s="246">
        <v>120</v>
      </c>
      <c r="S220" s="246">
        <v>110</v>
      </c>
      <c r="T220" s="246">
        <v>29.33</v>
      </c>
      <c r="U220" s="90">
        <v>0</v>
      </c>
      <c r="V220" s="262">
        <v>15</v>
      </c>
      <c r="W220" s="99">
        <v>0</v>
      </c>
      <c r="X220" s="84">
        <v>0</v>
      </c>
      <c r="Y220" s="99">
        <v>0</v>
      </c>
      <c r="Z220" s="65">
        <v>0</v>
      </c>
      <c r="AA220" s="319">
        <v>885165</v>
      </c>
      <c r="AB220" s="319">
        <v>0</v>
      </c>
      <c r="AC220" s="320">
        <f>AA220+AB220</f>
        <v>885165</v>
      </c>
      <c r="AD220" s="75">
        <v>4500000</v>
      </c>
      <c r="AE220" s="75">
        <v>6000000</v>
      </c>
      <c r="AF220" s="338">
        <f>(AC220*30)/220*1.4</f>
        <v>168986.04545454544</v>
      </c>
      <c r="AG220" s="113">
        <f>AA220*Q220</f>
        <v>26554950</v>
      </c>
      <c r="AH220" s="75">
        <f>AB220*Q220</f>
        <v>0</v>
      </c>
      <c r="AI220" s="75">
        <f>AF220*R220</f>
        <v>20278325.454545453</v>
      </c>
      <c r="AJ220" s="75">
        <f>IF(Q220=31,A220*Z220,(Q220/30)*A220*Z220)</f>
        <v>0</v>
      </c>
      <c r="AK220" s="75">
        <f>IF(Q220=31,AD220,(Q220/30)*AD220)</f>
        <v>4500000</v>
      </c>
      <c r="AL220" s="75">
        <f>IF(Q220=31,AE220,(Q220/30)*AE220)</f>
        <v>6000000</v>
      </c>
      <c r="AM220" s="75">
        <f>(AC220*30/220)*35%*S220</f>
        <v>4647116.25</v>
      </c>
      <c r="AN220" s="75">
        <f>AC220*30/220*1.4*T220</f>
        <v>4956360.7131818179</v>
      </c>
      <c r="AO220" s="75">
        <f>AC220*U220</f>
        <v>0</v>
      </c>
      <c r="AP220" s="75">
        <f>200000*V220</f>
        <v>3000000</v>
      </c>
      <c r="AQ220" s="75">
        <v>0</v>
      </c>
      <c r="AR220" s="75">
        <v>0</v>
      </c>
      <c r="AS220" s="75">
        <v>0</v>
      </c>
      <c r="AT220" s="80">
        <v>0</v>
      </c>
      <c r="AU220" s="82">
        <f>SUM(AG220:AT220)</f>
        <v>69936752.417727262</v>
      </c>
      <c r="AV220" s="113">
        <f>AU220-(AX220+AP220+AO220+AL220+AK220+AJ220+AT220)</f>
        <v>51541179.748486355</v>
      </c>
      <c r="AW220" s="75">
        <f>AG220+AH220+AK220+AL220+AI220+AN220+AM220+AP220</f>
        <v>69936752.417727262</v>
      </c>
      <c r="AX220" s="75">
        <f>AW220*7%</f>
        <v>4895572.6692409087</v>
      </c>
      <c r="AY220" s="76">
        <f>IF(AV220&lt;=40000000,0,IF(AND(AV220&gt;40000000,AV220&lt;=80000000),(AV220-40000000)*10%,IF(AND(AV220&gt;80000000,AV220&lt;=120000000),4000000+(AV220-80000000)*15%,IF(AND(AV220&gt;120000000,AV220&lt;=180000000),10000000+(AV220-120000000)*20%,IF(AND(AV220&gt;180000000,AV220&lt;=240000000),22000000+(AV220-180000000)*25%,IF(AND(AV220&gt;240000000,AV220&lt;=320000000),37000000+(AV220-240000000)*30%,61000000+(AV220-320000000)*35%))))))</f>
        <v>1154117.9748486355</v>
      </c>
      <c r="AZ220" s="75">
        <v>0</v>
      </c>
      <c r="BA220" s="75">
        <v>0</v>
      </c>
      <c r="BB220" s="75">
        <v>0</v>
      </c>
      <c r="BC220" s="80">
        <v>0</v>
      </c>
      <c r="BD220" s="80">
        <v>0</v>
      </c>
      <c r="BE220" s="80">
        <v>0</v>
      </c>
      <c r="BF220" s="78">
        <v>0</v>
      </c>
      <c r="BG220" s="348">
        <f>SUM(AX220:BF220)</f>
        <v>6049690.6440895442</v>
      </c>
      <c r="BH220" s="188">
        <f>INT(AU220-BG220)</f>
        <v>63887061</v>
      </c>
      <c r="BJ220" s="50">
        <v>13017</v>
      </c>
      <c r="BK220" s="50" t="s">
        <v>3556</v>
      </c>
      <c r="BM220" s="50">
        <f t="shared" si="7"/>
        <v>0</v>
      </c>
    </row>
    <row r="221" spans="1:65" s="50" customFormat="1" ht="24" customHeight="1" x14ac:dyDescent="0.2">
      <c r="A221" s="182">
        <f t="shared" si="6"/>
        <v>2655495</v>
      </c>
      <c r="B221" s="298">
        <v>754</v>
      </c>
      <c r="C221" s="266">
        <v>554</v>
      </c>
      <c r="D221" s="299">
        <v>13018</v>
      </c>
      <c r="E221" s="242" t="s">
        <v>148</v>
      </c>
      <c r="F221" s="243" t="s">
        <v>787</v>
      </c>
      <c r="G221" s="287" t="s">
        <v>137</v>
      </c>
      <c r="H221" s="274" t="s">
        <v>784</v>
      </c>
      <c r="I221" s="294" t="s">
        <v>3147</v>
      </c>
      <c r="J221" s="65" t="s">
        <v>788</v>
      </c>
      <c r="K221" s="65" t="s">
        <v>788</v>
      </c>
      <c r="L221" s="65" t="s">
        <v>784</v>
      </c>
      <c r="M221" s="292" t="s">
        <v>137</v>
      </c>
      <c r="N221" s="99"/>
      <c r="O221" s="65"/>
      <c r="P221" s="245" t="s">
        <v>2410</v>
      </c>
      <c r="Q221" s="244">
        <v>30</v>
      </c>
      <c r="R221" s="246">
        <v>120</v>
      </c>
      <c r="S221" s="246">
        <v>220</v>
      </c>
      <c r="T221" s="246">
        <v>29.33</v>
      </c>
      <c r="U221" s="90">
        <v>0</v>
      </c>
      <c r="V221" s="262">
        <v>15</v>
      </c>
      <c r="W221" s="99">
        <v>0</v>
      </c>
      <c r="X221" s="84">
        <v>0</v>
      </c>
      <c r="Y221" s="99">
        <v>2</v>
      </c>
      <c r="Z221" s="65">
        <v>2</v>
      </c>
      <c r="AA221" s="319">
        <v>885165</v>
      </c>
      <c r="AB221" s="319">
        <v>46667</v>
      </c>
      <c r="AC221" s="320">
        <f>AA221+AB221</f>
        <v>931832</v>
      </c>
      <c r="AD221" s="75">
        <v>4500000</v>
      </c>
      <c r="AE221" s="75">
        <v>6000000</v>
      </c>
      <c r="AF221" s="338">
        <f>(AC221*30)/220*1.4</f>
        <v>177895.19999999998</v>
      </c>
      <c r="AG221" s="113">
        <f>AA221*Q221</f>
        <v>26554950</v>
      </c>
      <c r="AH221" s="75">
        <f>AB221*Q221</f>
        <v>1400010</v>
      </c>
      <c r="AI221" s="75">
        <f>AF221*R221</f>
        <v>21347423.999999996</v>
      </c>
      <c r="AJ221" s="75">
        <f>IF(Q221=31,A221*Z221,(Q221/30)*A221*Z221)</f>
        <v>5310990</v>
      </c>
      <c r="AK221" s="75">
        <f>IF(Q221=31,AD221,(Q221/30)*AD221)</f>
        <v>4500000</v>
      </c>
      <c r="AL221" s="75">
        <f>IF(Q221=31,AE221,(Q221/30)*AE221)</f>
        <v>6000000</v>
      </c>
      <c r="AM221" s="75">
        <f>(AC221*30/220)*35%*S221</f>
        <v>9784235.9999999981</v>
      </c>
      <c r="AN221" s="75">
        <f>AC221*30/220*1.4*T221</f>
        <v>5217666.2159999991</v>
      </c>
      <c r="AO221" s="75">
        <f>AC221*U221</f>
        <v>0</v>
      </c>
      <c r="AP221" s="75">
        <f>200000*V221</f>
        <v>3000000</v>
      </c>
      <c r="AQ221" s="75">
        <v>0</v>
      </c>
      <c r="AR221" s="75">
        <v>0</v>
      </c>
      <c r="AS221" s="75">
        <v>0</v>
      </c>
      <c r="AT221" s="80">
        <v>0</v>
      </c>
      <c r="AU221" s="82">
        <f>SUM(AG221:AT221)</f>
        <v>83115276.216000006</v>
      </c>
      <c r="AV221" s="113">
        <f>AU221-(AX221+AP221+AO221+AL221+AK221+AJ221+AT221)</f>
        <v>58857986.18088001</v>
      </c>
      <c r="AW221" s="75">
        <f>AG221+AH221+AK221+AL221+AI221+AN221+AM221+AP221</f>
        <v>77804286.215999991</v>
      </c>
      <c r="AX221" s="75">
        <f>AW221*7%</f>
        <v>5446300.0351200001</v>
      </c>
      <c r="AY221" s="76">
        <f>IF(AV221&lt;=40000000,0,IF(AND(AV221&gt;40000000,AV221&lt;=80000000),(AV221-40000000)*10%,IF(AND(AV221&gt;80000000,AV221&lt;=120000000),4000000+(AV221-80000000)*15%,IF(AND(AV221&gt;120000000,AV221&lt;=180000000),10000000+(AV221-120000000)*20%,IF(AND(AV221&gt;180000000,AV221&lt;=240000000),22000000+(AV221-180000000)*25%,IF(AND(AV221&gt;240000000,AV221&lt;=320000000),37000000+(AV221-240000000)*30%,61000000+(AV221-320000000)*35%))))))</f>
        <v>1885798.6180880012</v>
      </c>
      <c r="AZ221" s="75">
        <v>0</v>
      </c>
      <c r="BA221" s="75">
        <v>0</v>
      </c>
      <c r="BB221" s="75">
        <v>0</v>
      </c>
      <c r="BC221" s="80">
        <v>0</v>
      </c>
      <c r="BD221" s="80">
        <v>0</v>
      </c>
      <c r="BE221" s="80">
        <v>0</v>
      </c>
      <c r="BF221" s="78">
        <v>0</v>
      </c>
      <c r="BG221" s="348">
        <f>SUM(AX221:BF221)</f>
        <v>7332098.6532080015</v>
      </c>
      <c r="BH221" s="188">
        <f>INT(AU221-BG221)</f>
        <v>75783177</v>
      </c>
      <c r="BJ221" s="50">
        <v>13018</v>
      </c>
      <c r="BK221" s="50" t="s">
        <v>3557</v>
      </c>
      <c r="BM221" s="50">
        <f t="shared" si="7"/>
        <v>0</v>
      </c>
    </row>
    <row r="222" spans="1:65" s="50" customFormat="1" ht="24" customHeight="1" x14ac:dyDescent="0.2">
      <c r="A222" s="182">
        <f t="shared" si="6"/>
        <v>2655495</v>
      </c>
      <c r="B222" s="298">
        <v>753</v>
      </c>
      <c r="C222" s="266">
        <v>553</v>
      </c>
      <c r="D222" s="299">
        <v>13019</v>
      </c>
      <c r="E222" s="242" t="s">
        <v>244</v>
      </c>
      <c r="F222" s="243" t="s">
        <v>789</v>
      </c>
      <c r="G222" s="287" t="s">
        <v>137</v>
      </c>
      <c r="H222" s="274" t="s">
        <v>784</v>
      </c>
      <c r="I222" s="294" t="s">
        <v>3146</v>
      </c>
      <c r="J222" s="65" t="s">
        <v>790</v>
      </c>
      <c r="K222" s="65" t="s">
        <v>791</v>
      </c>
      <c r="L222" s="65" t="s">
        <v>784</v>
      </c>
      <c r="M222" s="292" t="s">
        <v>137</v>
      </c>
      <c r="N222" s="244" t="s">
        <v>2410</v>
      </c>
      <c r="O222" s="65"/>
      <c r="P222" s="90"/>
      <c r="Q222" s="244">
        <v>30</v>
      </c>
      <c r="R222" s="246">
        <v>120</v>
      </c>
      <c r="S222" s="246">
        <v>110</v>
      </c>
      <c r="T222" s="246">
        <v>29.33</v>
      </c>
      <c r="U222" s="90">
        <v>0</v>
      </c>
      <c r="V222" s="262">
        <v>22</v>
      </c>
      <c r="W222" s="99">
        <v>0</v>
      </c>
      <c r="X222" s="84">
        <v>0</v>
      </c>
      <c r="Y222" s="99">
        <v>2</v>
      </c>
      <c r="Z222" s="65">
        <v>0</v>
      </c>
      <c r="AA222" s="319">
        <v>885165</v>
      </c>
      <c r="AB222" s="319">
        <v>46667</v>
      </c>
      <c r="AC222" s="320">
        <f>AA222+AB222</f>
        <v>931832</v>
      </c>
      <c r="AD222" s="75">
        <v>4500000</v>
      </c>
      <c r="AE222" s="75">
        <v>6000000</v>
      </c>
      <c r="AF222" s="338">
        <f>(AC222*30)/220*1.4</f>
        <v>177895.19999999998</v>
      </c>
      <c r="AG222" s="113">
        <f>AA222*Q222</f>
        <v>26554950</v>
      </c>
      <c r="AH222" s="75">
        <f>AB222*Q222</f>
        <v>1400010</v>
      </c>
      <c r="AI222" s="75">
        <f>AF222*R222</f>
        <v>21347423.999999996</v>
      </c>
      <c r="AJ222" s="75">
        <f>IF(Q222=31,A222*Z222,(Q222/30)*A222*Z222)</f>
        <v>0</v>
      </c>
      <c r="AK222" s="75">
        <f>IF(Q222=31,AD222,(Q222/30)*AD222)</f>
        <v>4500000</v>
      </c>
      <c r="AL222" s="75">
        <f>IF(Q222=31,AE222,(Q222/30)*AE222)</f>
        <v>6000000</v>
      </c>
      <c r="AM222" s="75">
        <f>(AC222*30/220)*35%*S222</f>
        <v>4892117.9999999991</v>
      </c>
      <c r="AN222" s="75">
        <f>AC222*30/220*1.4*T222</f>
        <v>5217666.2159999991</v>
      </c>
      <c r="AO222" s="75">
        <f>AC222*U222</f>
        <v>0</v>
      </c>
      <c r="AP222" s="75">
        <f>200000*V222</f>
        <v>4400000</v>
      </c>
      <c r="AQ222" s="75">
        <v>0</v>
      </c>
      <c r="AR222" s="75">
        <v>0</v>
      </c>
      <c r="AS222" s="75">
        <v>0</v>
      </c>
      <c r="AT222" s="80">
        <v>0</v>
      </c>
      <c r="AU222" s="82">
        <f>SUM(AG222:AT222)</f>
        <v>74312168.216000006</v>
      </c>
      <c r="AV222" s="113">
        <f>AU222-(AX222+AP222+AO222+AL222+AK222+AJ222+AT222)</f>
        <v>54210316.440880008</v>
      </c>
      <c r="AW222" s="75">
        <f>AG222+AH222+AK222+AL222+AI222+AN222+AM222+AP222</f>
        <v>74312168.215999991</v>
      </c>
      <c r="AX222" s="75">
        <f>AW222*7%</f>
        <v>5201851.7751199994</v>
      </c>
      <c r="AY222" s="76">
        <f>IF(AV222&lt;=40000000,0,IF(AND(AV222&gt;40000000,AV222&lt;=80000000),(AV222-40000000)*10%,IF(AND(AV222&gt;80000000,AV222&lt;=120000000),4000000+(AV222-80000000)*15%,IF(AND(AV222&gt;120000000,AV222&lt;=180000000),10000000+(AV222-120000000)*20%,IF(AND(AV222&gt;180000000,AV222&lt;=240000000),22000000+(AV222-180000000)*25%,IF(AND(AV222&gt;240000000,AV222&lt;=320000000),37000000+(AV222-240000000)*30%,61000000+(AV222-320000000)*35%))))))</f>
        <v>1421031.644088001</v>
      </c>
      <c r="AZ222" s="75">
        <v>0</v>
      </c>
      <c r="BA222" s="75">
        <v>0</v>
      </c>
      <c r="BB222" s="75">
        <v>0</v>
      </c>
      <c r="BC222" s="80">
        <v>0</v>
      </c>
      <c r="BD222" s="80">
        <v>0</v>
      </c>
      <c r="BE222" s="80">
        <v>0</v>
      </c>
      <c r="BF222" s="78">
        <v>0</v>
      </c>
      <c r="BG222" s="348">
        <f>SUM(AX222:BF222)</f>
        <v>6622883.4192080004</v>
      </c>
      <c r="BH222" s="188">
        <f>INT(AU222-BG222)</f>
        <v>67689284</v>
      </c>
      <c r="BJ222" s="50">
        <v>13019</v>
      </c>
      <c r="BK222" s="50" t="s">
        <v>3558</v>
      </c>
      <c r="BM222" s="50">
        <f t="shared" si="7"/>
        <v>0</v>
      </c>
    </row>
    <row r="223" spans="1:65" s="50" customFormat="1" ht="24" customHeight="1" x14ac:dyDescent="0.2">
      <c r="A223" s="182">
        <f t="shared" si="6"/>
        <v>2655495</v>
      </c>
      <c r="B223" s="298">
        <v>755</v>
      </c>
      <c r="C223" s="266">
        <v>555</v>
      </c>
      <c r="D223" s="299">
        <v>13020</v>
      </c>
      <c r="E223" s="242" t="s">
        <v>792</v>
      </c>
      <c r="F223" s="243" t="s">
        <v>793</v>
      </c>
      <c r="G223" s="287" t="s">
        <v>137</v>
      </c>
      <c r="H223" s="274" t="s">
        <v>784</v>
      </c>
      <c r="I223" s="294" t="s">
        <v>3148</v>
      </c>
      <c r="J223" s="65" t="s">
        <v>794</v>
      </c>
      <c r="K223" s="65" t="s">
        <v>795</v>
      </c>
      <c r="L223" s="65" t="s">
        <v>784</v>
      </c>
      <c r="M223" s="292" t="s">
        <v>137</v>
      </c>
      <c r="N223" s="99"/>
      <c r="O223" s="246" t="s">
        <v>2410</v>
      </c>
      <c r="P223" s="90"/>
      <c r="Q223" s="244">
        <v>30</v>
      </c>
      <c r="R223" s="246">
        <v>90</v>
      </c>
      <c r="S223" s="246">
        <v>0</v>
      </c>
      <c r="T223" s="246">
        <v>0</v>
      </c>
      <c r="U223" s="90">
        <v>0</v>
      </c>
      <c r="V223" s="262">
        <v>22</v>
      </c>
      <c r="W223" s="99">
        <v>0</v>
      </c>
      <c r="X223" s="84">
        <v>0</v>
      </c>
      <c r="Y223" s="99">
        <v>3</v>
      </c>
      <c r="Z223" s="65">
        <v>2</v>
      </c>
      <c r="AA223" s="319">
        <v>885165</v>
      </c>
      <c r="AB223" s="319">
        <v>46667</v>
      </c>
      <c r="AC223" s="320">
        <f>AA223+AB223</f>
        <v>931832</v>
      </c>
      <c r="AD223" s="75">
        <v>4500000</v>
      </c>
      <c r="AE223" s="75">
        <v>6000000</v>
      </c>
      <c r="AF223" s="338">
        <f>(AC223*30)/220*1.4</f>
        <v>177895.19999999998</v>
      </c>
      <c r="AG223" s="113">
        <f>AA223*Q223</f>
        <v>26554950</v>
      </c>
      <c r="AH223" s="75">
        <f>AB223*Q223</f>
        <v>1400010</v>
      </c>
      <c r="AI223" s="75">
        <f>AF223*R223</f>
        <v>16010567.999999998</v>
      </c>
      <c r="AJ223" s="75">
        <f>IF(Q223=31,A223*Z223,(Q223/30)*A223*Z223)</f>
        <v>5310990</v>
      </c>
      <c r="AK223" s="75">
        <f>IF(Q223=31,AD223,(Q223/30)*AD223)</f>
        <v>4500000</v>
      </c>
      <c r="AL223" s="75">
        <f>IF(Q223=31,AE223,(Q223/30)*AE223)</f>
        <v>6000000</v>
      </c>
      <c r="AM223" s="75">
        <f>(AC223*30/220)*35%*S223</f>
        <v>0</v>
      </c>
      <c r="AN223" s="75">
        <f>AC223*30/220*1.4*T223</f>
        <v>0</v>
      </c>
      <c r="AO223" s="75">
        <f>AC223*U223</f>
        <v>0</v>
      </c>
      <c r="AP223" s="75">
        <f>200000*V223</f>
        <v>4400000</v>
      </c>
      <c r="AQ223" s="75">
        <v>0</v>
      </c>
      <c r="AR223" s="75">
        <v>0</v>
      </c>
      <c r="AS223" s="75">
        <v>0</v>
      </c>
      <c r="AT223" s="80">
        <v>0</v>
      </c>
      <c r="AU223" s="82">
        <f>SUM(AG223:AT223)</f>
        <v>64176518</v>
      </c>
      <c r="AV223" s="113">
        <f>AU223-(AX223+AP223+AO223+AL223+AK223+AJ223+AT223)</f>
        <v>39844941.039999999</v>
      </c>
      <c r="AW223" s="75">
        <f>AG223+AH223+AK223+AL223+AI223+AN223+AM223+AP223</f>
        <v>58865528</v>
      </c>
      <c r="AX223" s="75">
        <f>AW223*7%</f>
        <v>4120586.9600000004</v>
      </c>
      <c r="AY223" s="76">
        <f>IF(AV223&lt;=40000000,0,IF(AND(AV223&gt;40000000,AV223&lt;=80000000),(AV223-40000000)*10%,IF(AND(AV223&gt;80000000,AV223&lt;=120000000),4000000+(AV223-80000000)*15%,IF(AND(AV223&gt;120000000,AV223&lt;=180000000),10000000+(AV223-120000000)*20%,IF(AND(AV223&gt;180000000,AV223&lt;=240000000),22000000+(AV223-180000000)*25%,IF(AND(AV223&gt;240000000,AV223&lt;=320000000),37000000+(AV223-240000000)*30%,61000000+(AV223-320000000)*35%))))))</f>
        <v>0</v>
      </c>
      <c r="AZ223" s="75">
        <v>0</v>
      </c>
      <c r="BA223" s="75">
        <v>0</v>
      </c>
      <c r="BB223" s="75">
        <v>0</v>
      </c>
      <c r="BC223" s="80">
        <v>0</v>
      </c>
      <c r="BD223" s="80">
        <v>0</v>
      </c>
      <c r="BE223" s="80">
        <v>0</v>
      </c>
      <c r="BF223" s="78">
        <v>0</v>
      </c>
      <c r="BG223" s="348">
        <f>SUM(AX223:BF223)</f>
        <v>4120586.9600000004</v>
      </c>
      <c r="BH223" s="188">
        <f>INT(AU223-BG223)</f>
        <v>60055931</v>
      </c>
      <c r="BJ223" s="50">
        <v>13020</v>
      </c>
      <c r="BK223" s="50" t="s">
        <v>3559</v>
      </c>
      <c r="BM223" s="50">
        <f t="shared" si="7"/>
        <v>0</v>
      </c>
    </row>
    <row r="224" spans="1:65" s="50" customFormat="1" ht="24" customHeight="1" x14ac:dyDescent="0.2">
      <c r="A224" s="182">
        <f t="shared" si="6"/>
        <v>2655495</v>
      </c>
      <c r="B224" s="298">
        <v>237</v>
      </c>
      <c r="C224" s="266">
        <v>257</v>
      </c>
      <c r="D224" s="299">
        <v>13021</v>
      </c>
      <c r="E224" s="252" t="s">
        <v>230</v>
      </c>
      <c r="F224" s="253" t="s">
        <v>796</v>
      </c>
      <c r="G224" s="252" t="s">
        <v>87</v>
      </c>
      <c r="H224" s="274" t="s">
        <v>784</v>
      </c>
      <c r="I224" s="294" t="s">
        <v>2671</v>
      </c>
      <c r="J224" s="65">
        <v>4433518719</v>
      </c>
      <c r="K224" s="65" t="s">
        <v>797</v>
      </c>
      <c r="L224" s="65" t="s">
        <v>784</v>
      </c>
      <c r="M224" s="292" t="s">
        <v>2383</v>
      </c>
      <c r="N224" s="99"/>
      <c r="O224" s="65"/>
      <c r="P224" s="90"/>
      <c r="Q224" s="254">
        <v>30</v>
      </c>
      <c r="R224" s="255">
        <v>42</v>
      </c>
      <c r="S224" s="65">
        <v>0</v>
      </c>
      <c r="T224" s="65">
        <v>0</v>
      </c>
      <c r="U224" s="90">
        <v>0</v>
      </c>
      <c r="V224" s="260">
        <v>22</v>
      </c>
      <c r="W224" s="99">
        <v>0</v>
      </c>
      <c r="X224" s="84">
        <v>0</v>
      </c>
      <c r="Y224" s="99">
        <v>1</v>
      </c>
      <c r="Z224" s="65">
        <v>1</v>
      </c>
      <c r="AA224" s="327">
        <v>1642901</v>
      </c>
      <c r="AB224" s="327">
        <v>46667</v>
      </c>
      <c r="AC224" s="328">
        <f>AA224+AB224</f>
        <v>1689568</v>
      </c>
      <c r="AD224" s="75">
        <v>4500000</v>
      </c>
      <c r="AE224" s="75">
        <v>6000000</v>
      </c>
      <c r="AF224" s="338">
        <f>(AC224*30)/220*1.4</f>
        <v>322553.89090909087</v>
      </c>
      <c r="AG224" s="113">
        <f>AA224*Q224</f>
        <v>49287030</v>
      </c>
      <c r="AH224" s="75">
        <f>AB224*Q224</f>
        <v>1400010</v>
      </c>
      <c r="AI224" s="75">
        <f>AF224*R224</f>
        <v>13547263.418181816</v>
      </c>
      <c r="AJ224" s="75">
        <f>IF(Q224=31,A224*Z224,(Q224/30)*A224*Z224)</f>
        <v>2655495</v>
      </c>
      <c r="AK224" s="75">
        <f>IF(Q224=31,AD224,(Q224/30)*AD224)</f>
        <v>4500000</v>
      </c>
      <c r="AL224" s="75">
        <f>IF(Q224=31,AE224,(Q224/30)*AE224)</f>
        <v>6000000</v>
      </c>
      <c r="AM224" s="75">
        <f>(AC224*30/220)*35%*S224</f>
        <v>0</v>
      </c>
      <c r="AN224" s="75">
        <f>AC224*30/220*1.4*T224</f>
        <v>0</v>
      </c>
      <c r="AO224" s="75">
        <f>AC224*U224</f>
        <v>0</v>
      </c>
      <c r="AP224" s="75">
        <f>200000*V224</f>
        <v>4400000</v>
      </c>
      <c r="AQ224" s="75">
        <v>0</v>
      </c>
      <c r="AR224" s="75">
        <v>0</v>
      </c>
      <c r="AS224" s="75">
        <v>0</v>
      </c>
      <c r="AT224" s="80">
        <v>0</v>
      </c>
      <c r="AU224" s="82">
        <f>SUM(AG224:AT224)</f>
        <v>81789798.418181807</v>
      </c>
      <c r="AV224" s="113">
        <f>AU224-(AX224+AP224+AO224+AL224+AK224+AJ224+AT224)</f>
        <v>58694902.178909078</v>
      </c>
      <c r="AW224" s="75">
        <f>AG224+AH224+AK224+AL224+AI224+AN224+AM224+AP224</f>
        <v>79134303.418181822</v>
      </c>
      <c r="AX224" s="75">
        <f>AW224*7%</f>
        <v>5539401.2392727276</v>
      </c>
      <c r="AY224" s="76">
        <f>IF(AV224&lt;=40000000,0,IF(AND(AV224&gt;40000000,AV224&lt;=80000000),(AV224-40000000)*10%,IF(AND(AV224&gt;80000000,AV224&lt;=120000000),4000000+(AV224-80000000)*15%,IF(AND(AV224&gt;120000000,AV224&lt;=180000000),10000000+(AV224-120000000)*20%,IF(AND(AV224&gt;180000000,AV224&lt;=240000000),22000000+(AV224-180000000)*25%,IF(AND(AV224&gt;240000000,AV224&lt;=320000000),37000000+(AV224-240000000)*30%,61000000+(AV224-320000000)*35%))))))</f>
        <v>1869490.217890908</v>
      </c>
      <c r="AZ224" s="75">
        <v>0</v>
      </c>
      <c r="BA224" s="75">
        <v>0</v>
      </c>
      <c r="BB224" s="75">
        <v>0</v>
      </c>
      <c r="BC224" s="80">
        <v>0</v>
      </c>
      <c r="BD224" s="80">
        <v>0</v>
      </c>
      <c r="BE224" s="80">
        <v>0</v>
      </c>
      <c r="BF224" s="78">
        <v>0</v>
      </c>
      <c r="BG224" s="348">
        <f>SUM(AX224:BF224)</f>
        <v>7408891.4571636356</v>
      </c>
      <c r="BH224" s="188">
        <f>INT(AU224-BG224)</f>
        <v>74380906</v>
      </c>
      <c r="BJ224" s="50">
        <v>13021</v>
      </c>
      <c r="BK224" s="50" t="s">
        <v>3560</v>
      </c>
      <c r="BM224" s="50">
        <f t="shared" si="7"/>
        <v>0</v>
      </c>
    </row>
    <row r="225" spans="1:65" s="50" customFormat="1" ht="24" customHeight="1" x14ac:dyDescent="0.2">
      <c r="A225" s="182">
        <f t="shared" si="6"/>
        <v>2655495</v>
      </c>
      <c r="B225" s="298">
        <v>715</v>
      </c>
      <c r="C225" s="266">
        <v>514</v>
      </c>
      <c r="D225" s="299">
        <v>13022</v>
      </c>
      <c r="E225" s="242" t="s">
        <v>135</v>
      </c>
      <c r="F225" s="243" t="s">
        <v>798</v>
      </c>
      <c r="G225" s="287" t="s">
        <v>137</v>
      </c>
      <c r="H225" s="274" t="s">
        <v>799</v>
      </c>
      <c r="I225" s="294" t="s">
        <v>3108</v>
      </c>
      <c r="J225" s="65" t="s">
        <v>800</v>
      </c>
      <c r="K225" s="65" t="s">
        <v>801</v>
      </c>
      <c r="L225" s="65" t="s">
        <v>799</v>
      </c>
      <c r="M225" s="292" t="s">
        <v>137</v>
      </c>
      <c r="N225" s="244" t="s">
        <v>2410</v>
      </c>
      <c r="O225" s="65"/>
      <c r="P225" s="90"/>
      <c r="Q225" s="244">
        <v>30</v>
      </c>
      <c r="R225" s="246">
        <v>120</v>
      </c>
      <c r="S225" s="246">
        <v>110</v>
      </c>
      <c r="T225" s="246">
        <v>29.33</v>
      </c>
      <c r="U225" s="90">
        <v>0</v>
      </c>
      <c r="V225" s="262">
        <v>15</v>
      </c>
      <c r="W225" s="99">
        <v>0</v>
      </c>
      <c r="X225" s="84">
        <v>0</v>
      </c>
      <c r="Y225" s="99">
        <v>0</v>
      </c>
      <c r="Z225" s="65">
        <v>0</v>
      </c>
      <c r="AA225" s="319">
        <v>885165</v>
      </c>
      <c r="AB225" s="319">
        <v>46667</v>
      </c>
      <c r="AC225" s="320">
        <f>AA225+AB225</f>
        <v>931832</v>
      </c>
      <c r="AD225" s="75">
        <v>4500000</v>
      </c>
      <c r="AE225" s="75">
        <v>6000000</v>
      </c>
      <c r="AF225" s="338">
        <f>(AC225*30)/220*1.4</f>
        <v>177895.19999999998</v>
      </c>
      <c r="AG225" s="113">
        <f>AA225*Q225</f>
        <v>26554950</v>
      </c>
      <c r="AH225" s="75">
        <f>AB225*Q225</f>
        <v>1400010</v>
      </c>
      <c r="AI225" s="75">
        <f>AF225*R225</f>
        <v>21347423.999999996</v>
      </c>
      <c r="AJ225" s="75">
        <f>IF(Q225=31,A225*Z225,(Q225/30)*A225*Z225)</f>
        <v>0</v>
      </c>
      <c r="AK225" s="75">
        <f>IF(Q225=31,AD225,(Q225/30)*AD225)</f>
        <v>4500000</v>
      </c>
      <c r="AL225" s="75">
        <f>IF(Q225=31,AE225,(Q225/30)*AE225)</f>
        <v>6000000</v>
      </c>
      <c r="AM225" s="75">
        <f>(AC225*30/220)*35%*S225</f>
        <v>4892117.9999999991</v>
      </c>
      <c r="AN225" s="75">
        <f>AC225*30/220*1.4*T225</f>
        <v>5217666.2159999991</v>
      </c>
      <c r="AO225" s="75">
        <f>AC225*U225</f>
        <v>0</v>
      </c>
      <c r="AP225" s="75">
        <f>200000*V225</f>
        <v>3000000</v>
      </c>
      <c r="AQ225" s="75">
        <v>0</v>
      </c>
      <c r="AR225" s="75">
        <v>0</v>
      </c>
      <c r="AS225" s="75">
        <v>0</v>
      </c>
      <c r="AT225" s="80">
        <v>0</v>
      </c>
      <c r="AU225" s="82">
        <f>SUM(AG225:AT225)</f>
        <v>72912168.216000006</v>
      </c>
      <c r="AV225" s="113">
        <f>AU225-(AX225+AP225+AO225+AL225+AK225+AJ225+AT225)</f>
        <v>54308316.440880008</v>
      </c>
      <c r="AW225" s="75">
        <f>AG225+AH225+AK225+AL225+AI225+AN225+AM225+AP225</f>
        <v>72912168.215999991</v>
      </c>
      <c r="AX225" s="75">
        <f>AW225*7%</f>
        <v>5103851.7751199994</v>
      </c>
      <c r="AY225" s="76">
        <f>IF(AV225&lt;=40000000,0,IF(AND(AV225&gt;40000000,AV225&lt;=80000000),(AV225-40000000)*10%,IF(AND(AV225&gt;80000000,AV225&lt;=120000000),4000000+(AV225-80000000)*15%,IF(AND(AV225&gt;120000000,AV225&lt;=180000000),10000000+(AV225-120000000)*20%,IF(AND(AV225&gt;180000000,AV225&lt;=240000000),22000000+(AV225-180000000)*25%,IF(AND(AV225&gt;240000000,AV225&lt;=320000000),37000000+(AV225-240000000)*30%,61000000+(AV225-320000000)*35%))))))</f>
        <v>1430831.644088001</v>
      </c>
      <c r="AZ225" s="75">
        <v>0</v>
      </c>
      <c r="BA225" s="75">
        <v>0</v>
      </c>
      <c r="BB225" s="75">
        <v>0</v>
      </c>
      <c r="BC225" s="80">
        <v>0</v>
      </c>
      <c r="BD225" s="80">
        <v>0</v>
      </c>
      <c r="BE225" s="80">
        <v>0</v>
      </c>
      <c r="BF225" s="78">
        <v>0</v>
      </c>
      <c r="BG225" s="348">
        <f>SUM(AX225:BF225)</f>
        <v>6534683.4192080004</v>
      </c>
      <c r="BH225" s="188">
        <f>INT(AU225-BG225)</f>
        <v>66377484</v>
      </c>
      <c r="BJ225" s="50">
        <v>13022</v>
      </c>
      <c r="BK225" s="50" t="s">
        <v>3561</v>
      </c>
      <c r="BM225" s="50">
        <f t="shared" si="7"/>
        <v>0</v>
      </c>
    </row>
    <row r="226" spans="1:65" s="50" customFormat="1" ht="24" customHeight="1" x14ac:dyDescent="0.2">
      <c r="A226" s="182">
        <f t="shared" si="6"/>
        <v>2655495</v>
      </c>
      <c r="B226" s="298">
        <v>716</v>
      </c>
      <c r="C226" s="266">
        <v>515</v>
      </c>
      <c r="D226" s="299">
        <v>13023</v>
      </c>
      <c r="E226" s="242" t="s">
        <v>802</v>
      </c>
      <c r="F226" s="243" t="s">
        <v>319</v>
      </c>
      <c r="G226" s="287" t="s">
        <v>137</v>
      </c>
      <c r="H226" s="274" t="s">
        <v>799</v>
      </c>
      <c r="I226" s="294" t="s">
        <v>3109</v>
      </c>
      <c r="J226" s="65" t="s">
        <v>803</v>
      </c>
      <c r="K226" s="65" t="s">
        <v>804</v>
      </c>
      <c r="L226" s="65" t="s">
        <v>799</v>
      </c>
      <c r="M226" s="292" t="s">
        <v>137</v>
      </c>
      <c r="N226" s="244" t="s">
        <v>2410</v>
      </c>
      <c r="O226" s="65"/>
      <c r="P226" s="90"/>
      <c r="Q226" s="244">
        <v>30</v>
      </c>
      <c r="R226" s="246">
        <v>120</v>
      </c>
      <c r="S226" s="246">
        <v>110</v>
      </c>
      <c r="T226" s="246">
        <v>29.33</v>
      </c>
      <c r="U226" s="90">
        <v>0</v>
      </c>
      <c r="V226" s="262">
        <v>14</v>
      </c>
      <c r="W226" s="99">
        <v>0</v>
      </c>
      <c r="X226" s="84">
        <v>0</v>
      </c>
      <c r="Y226" s="99">
        <v>1</v>
      </c>
      <c r="Z226" s="65">
        <v>1</v>
      </c>
      <c r="AA226" s="319">
        <v>885165</v>
      </c>
      <c r="AB226" s="319">
        <v>46667</v>
      </c>
      <c r="AC226" s="320">
        <f>AA226+AB226</f>
        <v>931832</v>
      </c>
      <c r="AD226" s="75">
        <v>4500000</v>
      </c>
      <c r="AE226" s="75">
        <v>6000000</v>
      </c>
      <c r="AF226" s="338">
        <f>(AC226*30)/220*1.4</f>
        <v>177895.19999999998</v>
      </c>
      <c r="AG226" s="113">
        <f>AA226*Q226</f>
        <v>26554950</v>
      </c>
      <c r="AH226" s="75">
        <f>AB226*Q226</f>
        <v>1400010</v>
      </c>
      <c r="AI226" s="75">
        <f>AF226*R226</f>
        <v>21347423.999999996</v>
      </c>
      <c r="AJ226" s="75">
        <f>IF(Q226=31,A226*Z226,(Q226/30)*A226*Z226)</f>
        <v>2655495</v>
      </c>
      <c r="AK226" s="75">
        <f>IF(Q226=31,AD226,(Q226/30)*AD226)</f>
        <v>4500000</v>
      </c>
      <c r="AL226" s="75">
        <f>IF(Q226=31,AE226,(Q226/30)*AE226)</f>
        <v>6000000</v>
      </c>
      <c r="AM226" s="75">
        <f>(AC226*30/220)*35%*S226</f>
        <v>4892117.9999999991</v>
      </c>
      <c r="AN226" s="75">
        <f>AC226*30/220*1.4*T226</f>
        <v>5217666.2159999991</v>
      </c>
      <c r="AO226" s="75">
        <f>AC226*U226</f>
        <v>0</v>
      </c>
      <c r="AP226" s="75">
        <f>200000*V226</f>
        <v>2800000</v>
      </c>
      <c r="AQ226" s="75">
        <v>0</v>
      </c>
      <c r="AR226" s="75">
        <v>0</v>
      </c>
      <c r="AS226" s="75">
        <v>0</v>
      </c>
      <c r="AT226" s="80">
        <v>0</v>
      </c>
      <c r="AU226" s="82">
        <f>SUM(AG226:AT226)</f>
        <v>75367663.216000006</v>
      </c>
      <c r="AV226" s="113">
        <f>AU226-(AX226+AP226+AO226+AL226+AK226+AJ226+AT226)</f>
        <v>54322316.440880008</v>
      </c>
      <c r="AW226" s="75">
        <f>AG226+AH226+AK226+AL226+AI226+AN226+AM226+AP226</f>
        <v>72712168.215999991</v>
      </c>
      <c r="AX226" s="75">
        <f>AW226*7%</f>
        <v>5089851.7751199994</v>
      </c>
      <c r="AY226" s="76">
        <f>IF(AV226&lt;=40000000,0,IF(AND(AV226&gt;40000000,AV226&lt;=80000000),(AV226-40000000)*10%,IF(AND(AV226&gt;80000000,AV226&lt;=120000000),4000000+(AV226-80000000)*15%,IF(AND(AV226&gt;120000000,AV226&lt;=180000000),10000000+(AV226-120000000)*20%,IF(AND(AV226&gt;180000000,AV226&lt;=240000000),22000000+(AV226-180000000)*25%,IF(AND(AV226&gt;240000000,AV226&lt;=320000000),37000000+(AV226-240000000)*30%,61000000+(AV226-320000000)*35%))))))</f>
        <v>1432231.644088001</v>
      </c>
      <c r="AZ226" s="75">
        <v>0</v>
      </c>
      <c r="BA226" s="75">
        <v>0</v>
      </c>
      <c r="BB226" s="75">
        <v>0</v>
      </c>
      <c r="BC226" s="80">
        <v>0</v>
      </c>
      <c r="BD226" s="80">
        <v>0</v>
      </c>
      <c r="BE226" s="80">
        <v>0</v>
      </c>
      <c r="BF226" s="78">
        <v>0</v>
      </c>
      <c r="BG226" s="348">
        <f>SUM(AX226:BF226)</f>
        <v>6522083.4192080004</v>
      </c>
      <c r="BH226" s="188">
        <f>INT(AU226-BG226)</f>
        <v>68845579</v>
      </c>
      <c r="BJ226" s="50">
        <v>13023</v>
      </c>
      <c r="BK226" s="50" t="s">
        <v>3562</v>
      </c>
      <c r="BM226" s="50">
        <f t="shared" si="7"/>
        <v>0</v>
      </c>
    </row>
    <row r="227" spans="1:65" s="50" customFormat="1" ht="24" customHeight="1" x14ac:dyDescent="0.2">
      <c r="A227" s="182">
        <f t="shared" si="6"/>
        <v>2655495</v>
      </c>
      <c r="B227" s="298">
        <v>713</v>
      </c>
      <c r="C227" s="266">
        <v>512</v>
      </c>
      <c r="D227" s="299">
        <v>13024</v>
      </c>
      <c r="E227" s="242" t="s">
        <v>805</v>
      </c>
      <c r="F227" s="243" t="s">
        <v>408</v>
      </c>
      <c r="G227" s="287" t="s">
        <v>137</v>
      </c>
      <c r="H227" s="274" t="s">
        <v>799</v>
      </c>
      <c r="I227" s="294" t="s">
        <v>3106</v>
      </c>
      <c r="J227" s="65" t="s">
        <v>806</v>
      </c>
      <c r="K227" s="65" t="s">
        <v>807</v>
      </c>
      <c r="L227" s="65" t="s">
        <v>799</v>
      </c>
      <c r="M227" s="292" t="s">
        <v>137</v>
      </c>
      <c r="N227" s="244" t="s">
        <v>2410</v>
      </c>
      <c r="O227" s="65"/>
      <c r="P227" s="90"/>
      <c r="Q227" s="244">
        <v>30</v>
      </c>
      <c r="R227" s="246">
        <v>120</v>
      </c>
      <c r="S227" s="246">
        <v>110</v>
      </c>
      <c r="T227" s="246">
        <v>29.33</v>
      </c>
      <c r="U227" s="90">
        <v>0</v>
      </c>
      <c r="V227" s="262">
        <v>25</v>
      </c>
      <c r="W227" s="99">
        <v>0</v>
      </c>
      <c r="X227" s="84">
        <v>0</v>
      </c>
      <c r="Y227" s="99">
        <v>0</v>
      </c>
      <c r="Z227" s="65">
        <v>0</v>
      </c>
      <c r="AA227" s="319">
        <v>885165</v>
      </c>
      <c r="AB227" s="319">
        <v>46667</v>
      </c>
      <c r="AC227" s="320">
        <f>AA227+AB227</f>
        <v>931832</v>
      </c>
      <c r="AD227" s="75">
        <v>4500000</v>
      </c>
      <c r="AE227" s="75">
        <v>6000000</v>
      </c>
      <c r="AF227" s="338">
        <f>(AC227*30)/220*1.4</f>
        <v>177895.19999999998</v>
      </c>
      <c r="AG227" s="113">
        <f>AA227*Q227</f>
        <v>26554950</v>
      </c>
      <c r="AH227" s="75">
        <f>AB227*Q227</f>
        <v>1400010</v>
      </c>
      <c r="AI227" s="75">
        <f>AF227*R227</f>
        <v>21347423.999999996</v>
      </c>
      <c r="AJ227" s="75">
        <f>IF(Q227=31,A227*Z227,(Q227/30)*A227*Z227)</f>
        <v>0</v>
      </c>
      <c r="AK227" s="75">
        <f>IF(Q227=31,AD227,(Q227/30)*AD227)</f>
        <v>4500000</v>
      </c>
      <c r="AL227" s="75">
        <f>IF(Q227=31,AE227,(Q227/30)*AE227)</f>
        <v>6000000</v>
      </c>
      <c r="AM227" s="75">
        <f>(AC227*30/220)*35%*S227</f>
        <v>4892117.9999999991</v>
      </c>
      <c r="AN227" s="75">
        <f>AC227*30/220*1.4*T227</f>
        <v>5217666.2159999991</v>
      </c>
      <c r="AO227" s="75">
        <f>AC227*U227</f>
        <v>0</v>
      </c>
      <c r="AP227" s="75">
        <f>200000*V227</f>
        <v>5000000</v>
      </c>
      <c r="AQ227" s="75">
        <v>0</v>
      </c>
      <c r="AR227" s="75">
        <v>0</v>
      </c>
      <c r="AS227" s="75">
        <v>0</v>
      </c>
      <c r="AT227" s="80">
        <v>0</v>
      </c>
      <c r="AU227" s="82">
        <f>SUM(AG227:AT227)</f>
        <v>74912168.216000006</v>
      </c>
      <c r="AV227" s="113">
        <f>AU227-(AX227+AP227+AO227+AL227+AK227+AJ227+AT227)</f>
        <v>54168316.440880008</v>
      </c>
      <c r="AW227" s="75">
        <f>AG227+AH227+AK227+AL227+AI227+AN227+AM227+AP227</f>
        <v>74912168.215999991</v>
      </c>
      <c r="AX227" s="75">
        <f>AW227*7%</f>
        <v>5243851.7751199994</v>
      </c>
      <c r="AY227" s="76">
        <f>IF(AV227&lt;=40000000,0,IF(AND(AV227&gt;40000000,AV227&lt;=80000000),(AV227-40000000)*10%,IF(AND(AV227&gt;80000000,AV227&lt;=120000000),4000000+(AV227-80000000)*15%,IF(AND(AV227&gt;120000000,AV227&lt;=180000000),10000000+(AV227-120000000)*20%,IF(AND(AV227&gt;180000000,AV227&lt;=240000000),22000000+(AV227-180000000)*25%,IF(AND(AV227&gt;240000000,AV227&lt;=320000000),37000000+(AV227-240000000)*30%,61000000+(AV227-320000000)*35%))))))</f>
        <v>1416831.644088001</v>
      </c>
      <c r="AZ227" s="75">
        <v>0</v>
      </c>
      <c r="BA227" s="75">
        <v>0</v>
      </c>
      <c r="BB227" s="75">
        <v>0</v>
      </c>
      <c r="BC227" s="80">
        <v>0</v>
      </c>
      <c r="BD227" s="80">
        <v>0</v>
      </c>
      <c r="BE227" s="80">
        <v>0</v>
      </c>
      <c r="BF227" s="78">
        <v>0</v>
      </c>
      <c r="BG227" s="348">
        <f>SUM(AX227:BF227)</f>
        <v>6660683.4192080004</v>
      </c>
      <c r="BH227" s="188">
        <f>INT(AU227-BG227)</f>
        <v>68251484</v>
      </c>
      <c r="BJ227" s="50">
        <v>13024</v>
      </c>
      <c r="BK227" s="50" t="s">
        <v>3563</v>
      </c>
      <c r="BM227" s="50">
        <f t="shared" si="7"/>
        <v>0</v>
      </c>
    </row>
    <row r="228" spans="1:65" s="50" customFormat="1" ht="24" customHeight="1" x14ac:dyDescent="0.2">
      <c r="A228" s="182">
        <f t="shared" si="6"/>
        <v>2655495</v>
      </c>
      <c r="B228" s="298">
        <v>721</v>
      </c>
      <c r="C228" s="266">
        <v>520</v>
      </c>
      <c r="D228" s="299">
        <v>13025</v>
      </c>
      <c r="E228" s="242" t="s">
        <v>158</v>
      </c>
      <c r="F228" s="243" t="s">
        <v>808</v>
      </c>
      <c r="G228" s="287" t="s">
        <v>137</v>
      </c>
      <c r="H228" s="274" t="s">
        <v>799</v>
      </c>
      <c r="I228" s="294" t="s">
        <v>3114</v>
      </c>
      <c r="J228" s="65" t="s">
        <v>809</v>
      </c>
      <c r="K228" s="65" t="s">
        <v>810</v>
      </c>
      <c r="L228" s="65" t="s">
        <v>799</v>
      </c>
      <c r="M228" s="292" t="s">
        <v>137</v>
      </c>
      <c r="N228" s="99"/>
      <c r="O228" s="65"/>
      <c r="P228" s="245" t="s">
        <v>2410</v>
      </c>
      <c r="Q228" s="244">
        <v>30</v>
      </c>
      <c r="R228" s="246">
        <v>120</v>
      </c>
      <c r="S228" s="246">
        <v>220</v>
      </c>
      <c r="T228" s="246">
        <v>29.33</v>
      </c>
      <c r="U228" s="90">
        <v>0</v>
      </c>
      <c r="V228" s="262">
        <v>30</v>
      </c>
      <c r="W228" s="99">
        <v>0</v>
      </c>
      <c r="X228" s="84">
        <v>0</v>
      </c>
      <c r="Y228" s="99">
        <v>0</v>
      </c>
      <c r="Z228" s="390">
        <f>Y228</f>
        <v>0</v>
      </c>
      <c r="AA228" s="319">
        <v>885165</v>
      </c>
      <c r="AB228" s="319">
        <v>0</v>
      </c>
      <c r="AC228" s="320">
        <f>AA228+AB228</f>
        <v>885165</v>
      </c>
      <c r="AD228" s="75">
        <v>4500000</v>
      </c>
      <c r="AE228" s="75">
        <v>6000000</v>
      </c>
      <c r="AF228" s="338">
        <f>(AC228*30)/220*1.4</f>
        <v>168986.04545454544</v>
      </c>
      <c r="AG228" s="113">
        <f>AA228*Q228</f>
        <v>26554950</v>
      </c>
      <c r="AH228" s="75">
        <f>AB228*Q228</f>
        <v>0</v>
      </c>
      <c r="AI228" s="75">
        <f>AF228*R228</f>
        <v>20278325.454545453</v>
      </c>
      <c r="AJ228" s="75">
        <f>IF(Q228=31,A228*Z228,(Q228/30)*A228*Z228)</f>
        <v>0</v>
      </c>
      <c r="AK228" s="75">
        <f>IF(Q228=31,AD228,(Q228/30)*AD228)</f>
        <v>4500000</v>
      </c>
      <c r="AL228" s="75">
        <f>IF(Q228=31,AE228,(Q228/30)*AE228)</f>
        <v>6000000</v>
      </c>
      <c r="AM228" s="75">
        <f>(AC228*30/220)*35%*S228</f>
        <v>9294232.5</v>
      </c>
      <c r="AN228" s="75">
        <f>AC228*30/220*1.4*T228</f>
        <v>4956360.7131818179</v>
      </c>
      <c r="AO228" s="75">
        <f>AC228*U228</f>
        <v>0</v>
      </c>
      <c r="AP228" s="75">
        <f>200000*V228</f>
        <v>6000000</v>
      </c>
      <c r="AQ228" s="75">
        <v>0</v>
      </c>
      <c r="AR228" s="75">
        <v>0</v>
      </c>
      <c r="AS228" s="75">
        <v>0</v>
      </c>
      <c r="AT228" s="80">
        <v>0</v>
      </c>
      <c r="AU228" s="82">
        <f>SUM(AG228:AT228)</f>
        <v>77583868.667727277</v>
      </c>
      <c r="AV228" s="113">
        <f>AU228-(AX228+AP228+AO228+AL228+AK228+AJ228+AT228)</f>
        <v>55652997.860986367</v>
      </c>
      <c r="AW228" s="75">
        <f>AG228+AH228+AK228+AL228+AI228+AN228+AM228+AP228</f>
        <v>77583868.667727262</v>
      </c>
      <c r="AX228" s="75">
        <f>AW228*7%</f>
        <v>5430870.8067409089</v>
      </c>
      <c r="AY228" s="76">
        <f>IF(AV228&lt;=40000000,0,IF(AND(AV228&gt;40000000,AV228&lt;=80000000),(AV228-40000000)*10%,IF(AND(AV228&gt;80000000,AV228&lt;=120000000),4000000+(AV228-80000000)*15%,IF(AND(AV228&gt;120000000,AV228&lt;=180000000),10000000+(AV228-120000000)*20%,IF(AND(AV228&gt;180000000,AV228&lt;=240000000),22000000+(AV228-180000000)*25%,IF(AND(AV228&gt;240000000,AV228&lt;=320000000),37000000+(AV228-240000000)*30%,61000000+(AV228-320000000)*35%))))))</f>
        <v>1565299.7860986367</v>
      </c>
      <c r="AZ228" s="75">
        <v>0</v>
      </c>
      <c r="BA228" s="75">
        <v>0</v>
      </c>
      <c r="BB228" s="75">
        <v>0</v>
      </c>
      <c r="BC228" s="80">
        <v>0</v>
      </c>
      <c r="BD228" s="80">
        <v>0</v>
      </c>
      <c r="BE228" s="80">
        <v>0</v>
      </c>
      <c r="BF228" s="78">
        <v>0</v>
      </c>
      <c r="BG228" s="348">
        <f>SUM(AX228:BF228)</f>
        <v>6996170.5928395456</v>
      </c>
      <c r="BH228" s="188">
        <f>INT(AU228-BG228)</f>
        <v>70587698</v>
      </c>
      <c r="BJ228" s="50">
        <v>13025</v>
      </c>
      <c r="BK228" s="50" t="s">
        <v>3564</v>
      </c>
      <c r="BM228" s="50">
        <f t="shared" si="7"/>
        <v>0</v>
      </c>
    </row>
    <row r="229" spans="1:65" s="50" customFormat="1" ht="24" customHeight="1" x14ac:dyDescent="0.2">
      <c r="A229" s="182">
        <f t="shared" si="6"/>
        <v>2655495</v>
      </c>
      <c r="B229" s="298">
        <v>710</v>
      </c>
      <c r="C229" s="266">
        <v>509</v>
      </c>
      <c r="D229" s="299">
        <v>13026</v>
      </c>
      <c r="E229" s="242" t="s">
        <v>811</v>
      </c>
      <c r="F229" s="243" t="s">
        <v>812</v>
      </c>
      <c r="G229" s="287" t="s">
        <v>137</v>
      </c>
      <c r="H229" s="274" t="s">
        <v>799</v>
      </c>
      <c r="I229" s="294" t="s">
        <v>3104</v>
      </c>
      <c r="J229" s="65" t="s">
        <v>813</v>
      </c>
      <c r="K229" s="65" t="s">
        <v>814</v>
      </c>
      <c r="L229" s="65" t="s">
        <v>799</v>
      </c>
      <c r="M229" s="292" t="s">
        <v>137</v>
      </c>
      <c r="N229" s="99"/>
      <c r="O229" s="65"/>
      <c r="P229" s="245" t="s">
        <v>2410</v>
      </c>
      <c r="Q229" s="244">
        <v>30</v>
      </c>
      <c r="R229" s="246">
        <v>120</v>
      </c>
      <c r="S229" s="246">
        <v>220</v>
      </c>
      <c r="T229" s="246">
        <v>29.33</v>
      </c>
      <c r="U229" s="90">
        <v>0</v>
      </c>
      <c r="V229" s="262">
        <v>29</v>
      </c>
      <c r="W229" s="99">
        <v>0</v>
      </c>
      <c r="X229" s="84">
        <v>0</v>
      </c>
      <c r="Y229" s="99">
        <v>0</v>
      </c>
      <c r="Z229" s="65">
        <v>0</v>
      </c>
      <c r="AA229" s="319">
        <v>885165</v>
      </c>
      <c r="AB229" s="319">
        <v>46667</v>
      </c>
      <c r="AC229" s="320">
        <f>AA229+AB229</f>
        <v>931832</v>
      </c>
      <c r="AD229" s="75">
        <v>4500000</v>
      </c>
      <c r="AE229" s="75">
        <v>6000000</v>
      </c>
      <c r="AF229" s="338">
        <f>(AC229*30)/220*1.4</f>
        <v>177895.19999999998</v>
      </c>
      <c r="AG229" s="113">
        <f>AA229*Q229</f>
        <v>26554950</v>
      </c>
      <c r="AH229" s="75">
        <f>AB229*Q229</f>
        <v>1400010</v>
      </c>
      <c r="AI229" s="75">
        <f>AF229*R229</f>
        <v>21347423.999999996</v>
      </c>
      <c r="AJ229" s="75">
        <f>IF(Q229=31,A229*Z229,(Q229/30)*A229*Z229)</f>
        <v>0</v>
      </c>
      <c r="AK229" s="75">
        <f>IF(Q229=31,AD229,(Q229/30)*AD229)</f>
        <v>4500000</v>
      </c>
      <c r="AL229" s="75">
        <f>IF(Q229=31,AE229,(Q229/30)*AE229)</f>
        <v>6000000</v>
      </c>
      <c r="AM229" s="75">
        <f>(AC229*30/220)*35%*S229</f>
        <v>9784235.9999999981</v>
      </c>
      <c r="AN229" s="75">
        <f>AC229*30/220*1.4*T229</f>
        <v>5217666.2159999991</v>
      </c>
      <c r="AO229" s="75">
        <f>AC229*U229</f>
        <v>0</v>
      </c>
      <c r="AP229" s="75">
        <f>200000*V229</f>
        <v>5800000</v>
      </c>
      <c r="AQ229" s="75">
        <v>0</v>
      </c>
      <c r="AR229" s="75">
        <v>0</v>
      </c>
      <c r="AS229" s="75">
        <v>0</v>
      </c>
      <c r="AT229" s="80">
        <v>0</v>
      </c>
      <c r="AU229" s="82">
        <f>SUM(AG229:AT229)</f>
        <v>80604286.216000006</v>
      </c>
      <c r="AV229" s="113">
        <f>AU229-(AX229+AP229+AO229+AL229+AK229+AJ229+AT229)</f>
        <v>58661986.18088001</v>
      </c>
      <c r="AW229" s="75">
        <f>AG229+AH229+AK229+AL229+AI229+AN229+AM229+AP229</f>
        <v>80604286.215999991</v>
      </c>
      <c r="AX229" s="75">
        <f>AW229*7%</f>
        <v>5642300.0351200001</v>
      </c>
      <c r="AY229" s="76">
        <f>IF(AV229&lt;=40000000,0,IF(AND(AV229&gt;40000000,AV229&lt;=80000000),(AV229-40000000)*10%,IF(AND(AV229&gt;80000000,AV229&lt;=120000000),4000000+(AV229-80000000)*15%,IF(AND(AV229&gt;120000000,AV229&lt;=180000000),10000000+(AV229-120000000)*20%,IF(AND(AV229&gt;180000000,AV229&lt;=240000000),22000000+(AV229-180000000)*25%,IF(AND(AV229&gt;240000000,AV229&lt;=320000000),37000000+(AV229-240000000)*30%,61000000+(AV229-320000000)*35%))))))</f>
        <v>1866198.6180880012</v>
      </c>
      <c r="AZ229" s="75">
        <v>0</v>
      </c>
      <c r="BA229" s="75">
        <v>0</v>
      </c>
      <c r="BB229" s="75">
        <v>0</v>
      </c>
      <c r="BC229" s="80">
        <v>0</v>
      </c>
      <c r="BD229" s="80">
        <v>0</v>
      </c>
      <c r="BE229" s="80">
        <v>0</v>
      </c>
      <c r="BF229" s="78">
        <v>0</v>
      </c>
      <c r="BG229" s="348">
        <f>SUM(AX229:BF229)</f>
        <v>7508498.6532080015</v>
      </c>
      <c r="BH229" s="188">
        <f>INT(AU229-BG229)</f>
        <v>73095787</v>
      </c>
      <c r="BJ229" s="50">
        <v>13026</v>
      </c>
      <c r="BK229" s="50" t="s">
        <v>3565</v>
      </c>
      <c r="BM229" s="50">
        <f t="shared" si="7"/>
        <v>0</v>
      </c>
    </row>
    <row r="230" spans="1:65" s="50" customFormat="1" ht="24" customHeight="1" x14ac:dyDescent="0.2">
      <c r="A230" s="182">
        <f t="shared" si="6"/>
        <v>2655495</v>
      </c>
      <c r="B230" s="298">
        <v>708</v>
      </c>
      <c r="C230" s="266">
        <v>507</v>
      </c>
      <c r="D230" s="299">
        <v>13027</v>
      </c>
      <c r="E230" s="242" t="s">
        <v>815</v>
      </c>
      <c r="F230" s="243" t="s">
        <v>816</v>
      </c>
      <c r="G230" s="287" t="s">
        <v>137</v>
      </c>
      <c r="H230" s="274" t="s">
        <v>799</v>
      </c>
      <c r="I230" s="294" t="s">
        <v>3102</v>
      </c>
      <c r="J230" s="65" t="s">
        <v>817</v>
      </c>
      <c r="K230" s="65" t="s">
        <v>818</v>
      </c>
      <c r="L230" s="65" t="s">
        <v>799</v>
      </c>
      <c r="M230" s="292" t="s">
        <v>137</v>
      </c>
      <c r="N230" s="244" t="s">
        <v>2410</v>
      </c>
      <c r="O230" s="65"/>
      <c r="P230" s="90"/>
      <c r="Q230" s="244">
        <v>30</v>
      </c>
      <c r="R230" s="246">
        <v>120</v>
      </c>
      <c r="S230" s="246">
        <v>110</v>
      </c>
      <c r="T230" s="246">
        <v>29.33</v>
      </c>
      <c r="U230" s="90">
        <v>0</v>
      </c>
      <c r="V230" s="262">
        <v>14</v>
      </c>
      <c r="W230" s="99">
        <v>0</v>
      </c>
      <c r="X230" s="84">
        <v>0</v>
      </c>
      <c r="Y230" s="99">
        <v>0</v>
      </c>
      <c r="Z230" s="65">
        <v>0</v>
      </c>
      <c r="AA230" s="319">
        <v>885165</v>
      </c>
      <c r="AB230" s="319">
        <v>46667</v>
      </c>
      <c r="AC230" s="320">
        <f>AA230+AB230</f>
        <v>931832</v>
      </c>
      <c r="AD230" s="75">
        <v>4500000</v>
      </c>
      <c r="AE230" s="75">
        <v>6000000</v>
      </c>
      <c r="AF230" s="338">
        <f>(AC230*30)/220*1.4</f>
        <v>177895.19999999998</v>
      </c>
      <c r="AG230" s="113">
        <f>AA230*Q230</f>
        <v>26554950</v>
      </c>
      <c r="AH230" s="75">
        <f>AB230*Q230</f>
        <v>1400010</v>
      </c>
      <c r="AI230" s="75">
        <f>AF230*R230</f>
        <v>21347423.999999996</v>
      </c>
      <c r="AJ230" s="75">
        <f>IF(Q230=31,A230*Z230,(Q230/30)*A230*Z230)</f>
        <v>0</v>
      </c>
      <c r="AK230" s="75">
        <f>IF(Q230=31,AD230,(Q230/30)*AD230)</f>
        <v>4500000</v>
      </c>
      <c r="AL230" s="75">
        <f>IF(Q230=31,AE230,(Q230/30)*AE230)</f>
        <v>6000000</v>
      </c>
      <c r="AM230" s="75">
        <f>(AC230*30/220)*35%*S230</f>
        <v>4892117.9999999991</v>
      </c>
      <c r="AN230" s="75">
        <f>AC230*30/220*1.4*T230</f>
        <v>5217666.2159999991</v>
      </c>
      <c r="AO230" s="75">
        <f>AC230*U230</f>
        <v>0</v>
      </c>
      <c r="AP230" s="75">
        <f>200000*V230</f>
        <v>2800000</v>
      </c>
      <c r="AQ230" s="75">
        <v>0</v>
      </c>
      <c r="AR230" s="75">
        <v>0</v>
      </c>
      <c r="AS230" s="75">
        <v>0</v>
      </c>
      <c r="AT230" s="80">
        <v>0</v>
      </c>
      <c r="AU230" s="82">
        <f>SUM(AG230:AT230)</f>
        <v>72712168.216000006</v>
      </c>
      <c r="AV230" s="113">
        <f>AU230-(AX230+AP230+AO230+AL230+AK230+AJ230+AT230)</f>
        <v>54322316.440880008</v>
      </c>
      <c r="AW230" s="75">
        <f>AG230+AH230+AK230+AL230+AI230+AN230+AM230+AP230</f>
        <v>72712168.215999991</v>
      </c>
      <c r="AX230" s="75">
        <f>AW230*7%</f>
        <v>5089851.7751199994</v>
      </c>
      <c r="AY230" s="76">
        <f>IF(AV230&lt;=40000000,0,IF(AND(AV230&gt;40000000,AV230&lt;=80000000),(AV230-40000000)*10%,IF(AND(AV230&gt;80000000,AV230&lt;=120000000),4000000+(AV230-80000000)*15%,IF(AND(AV230&gt;120000000,AV230&lt;=180000000),10000000+(AV230-120000000)*20%,IF(AND(AV230&gt;180000000,AV230&lt;=240000000),22000000+(AV230-180000000)*25%,IF(AND(AV230&gt;240000000,AV230&lt;=320000000),37000000+(AV230-240000000)*30%,61000000+(AV230-320000000)*35%))))))</f>
        <v>1432231.644088001</v>
      </c>
      <c r="AZ230" s="75">
        <v>0</v>
      </c>
      <c r="BA230" s="75">
        <v>0</v>
      </c>
      <c r="BB230" s="75">
        <v>0</v>
      </c>
      <c r="BC230" s="80">
        <v>0</v>
      </c>
      <c r="BD230" s="80">
        <v>0</v>
      </c>
      <c r="BE230" s="80">
        <v>0</v>
      </c>
      <c r="BF230" s="78">
        <v>0</v>
      </c>
      <c r="BG230" s="348">
        <f>SUM(AX230:BF230)</f>
        <v>6522083.4192080004</v>
      </c>
      <c r="BH230" s="188">
        <f>INT(AU230-BG230)</f>
        <v>66190084</v>
      </c>
      <c r="BJ230" s="50">
        <v>13027</v>
      </c>
      <c r="BK230" s="50" t="s">
        <v>3566</v>
      </c>
      <c r="BM230" s="50">
        <f t="shared" si="7"/>
        <v>0</v>
      </c>
    </row>
    <row r="231" spans="1:65" s="50" customFormat="1" ht="24" customHeight="1" x14ac:dyDescent="0.2">
      <c r="A231" s="182">
        <f t="shared" si="6"/>
        <v>2655495</v>
      </c>
      <c r="B231" s="298">
        <v>697</v>
      </c>
      <c r="C231" s="266">
        <v>496</v>
      </c>
      <c r="D231" s="299">
        <v>13028</v>
      </c>
      <c r="E231" s="242" t="s">
        <v>488</v>
      </c>
      <c r="F231" s="243" t="s">
        <v>819</v>
      </c>
      <c r="G231" s="287" t="s">
        <v>137</v>
      </c>
      <c r="H231" s="274" t="s">
        <v>799</v>
      </c>
      <c r="I231" s="294" t="s">
        <v>3091</v>
      </c>
      <c r="J231" s="65" t="s">
        <v>820</v>
      </c>
      <c r="K231" s="65" t="s">
        <v>821</v>
      </c>
      <c r="L231" s="65" t="s">
        <v>799</v>
      </c>
      <c r="M231" s="292" t="s">
        <v>137</v>
      </c>
      <c r="N231" s="244" t="s">
        <v>2410</v>
      </c>
      <c r="O231" s="65"/>
      <c r="P231" s="90"/>
      <c r="Q231" s="244">
        <v>30</v>
      </c>
      <c r="R231" s="246">
        <v>120</v>
      </c>
      <c r="S231" s="246">
        <v>110</v>
      </c>
      <c r="T231" s="246">
        <v>29.33</v>
      </c>
      <c r="U231" s="90">
        <v>0</v>
      </c>
      <c r="V231" s="262">
        <v>15</v>
      </c>
      <c r="W231" s="99">
        <v>0</v>
      </c>
      <c r="X231" s="84">
        <v>0</v>
      </c>
      <c r="Y231" s="99">
        <v>2</v>
      </c>
      <c r="Z231" s="65">
        <v>2</v>
      </c>
      <c r="AA231" s="319">
        <v>885165</v>
      </c>
      <c r="AB231" s="319">
        <v>46667</v>
      </c>
      <c r="AC231" s="320">
        <f>AA231+AB231</f>
        <v>931832</v>
      </c>
      <c r="AD231" s="75">
        <v>4500000</v>
      </c>
      <c r="AE231" s="75">
        <v>6000000</v>
      </c>
      <c r="AF231" s="338">
        <f>(AC231*30)/220*1.4</f>
        <v>177895.19999999998</v>
      </c>
      <c r="AG231" s="113">
        <f>AA231*Q231</f>
        <v>26554950</v>
      </c>
      <c r="AH231" s="75">
        <f>AB231*Q231</f>
        <v>1400010</v>
      </c>
      <c r="AI231" s="75">
        <f>AF231*R231</f>
        <v>21347423.999999996</v>
      </c>
      <c r="AJ231" s="75">
        <f>IF(Q231=31,A231*Z231,(Q231/30)*A231*Z231)</f>
        <v>5310990</v>
      </c>
      <c r="AK231" s="75">
        <f>IF(Q231=31,AD231,(Q231/30)*AD231)</f>
        <v>4500000</v>
      </c>
      <c r="AL231" s="75">
        <f>IF(Q231=31,AE231,(Q231/30)*AE231)</f>
        <v>6000000</v>
      </c>
      <c r="AM231" s="75">
        <f>(AC231*30/220)*35%*S231</f>
        <v>4892117.9999999991</v>
      </c>
      <c r="AN231" s="75">
        <f>AC231*30/220*1.4*T231</f>
        <v>5217666.2159999991</v>
      </c>
      <c r="AO231" s="75">
        <f>AC231*U231</f>
        <v>0</v>
      </c>
      <c r="AP231" s="75">
        <f>200000*V231</f>
        <v>3000000</v>
      </c>
      <c r="AQ231" s="75">
        <v>0</v>
      </c>
      <c r="AR231" s="75">
        <v>0</v>
      </c>
      <c r="AS231" s="75">
        <v>0</v>
      </c>
      <c r="AT231" s="80">
        <v>0</v>
      </c>
      <c r="AU231" s="82">
        <f>SUM(AG231:AT231)</f>
        <v>78223158.216000006</v>
      </c>
      <c r="AV231" s="113">
        <f>AU231-(AX231+AP231+AO231+AL231+AK231+AJ231+AT231)</f>
        <v>54308316.440880008</v>
      </c>
      <c r="AW231" s="75">
        <f>AG231+AH231+AK231+AL231+AI231+AN231+AM231+AP231</f>
        <v>72912168.215999991</v>
      </c>
      <c r="AX231" s="75">
        <f>AW231*7%</f>
        <v>5103851.7751199994</v>
      </c>
      <c r="AY231" s="76">
        <f>IF(AV231&lt;=40000000,0,IF(AND(AV231&gt;40000000,AV231&lt;=80000000),(AV231-40000000)*10%,IF(AND(AV231&gt;80000000,AV231&lt;=120000000),4000000+(AV231-80000000)*15%,IF(AND(AV231&gt;120000000,AV231&lt;=180000000),10000000+(AV231-120000000)*20%,IF(AND(AV231&gt;180000000,AV231&lt;=240000000),22000000+(AV231-180000000)*25%,IF(AND(AV231&gt;240000000,AV231&lt;=320000000),37000000+(AV231-240000000)*30%,61000000+(AV231-320000000)*35%))))))</f>
        <v>1430831.644088001</v>
      </c>
      <c r="AZ231" s="75">
        <v>0</v>
      </c>
      <c r="BA231" s="75">
        <v>0</v>
      </c>
      <c r="BB231" s="75">
        <v>0</v>
      </c>
      <c r="BC231" s="80">
        <v>0</v>
      </c>
      <c r="BD231" s="80">
        <v>0</v>
      </c>
      <c r="BE231" s="80">
        <v>0</v>
      </c>
      <c r="BF231" s="78">
        <v>0</v>
      </c>
      <c r="BG231" s="348">
        <f>SUM(AX231:BF231)</f>
        <v>6534683.4192080004</v>
      </c>
      <c r="BH231" s="188">
        <f>INT(AU231-BG231)</f>
        <v>71688474</v>
      </c>
      <c r="BJ231" s="50">
        <v>13028</v>
      </c>
      <c r="BK231" s="50" t="s">
        <v>3567</v>
      </c>
      <c r="BM231" s="50">
        <f t="shared" si="7"/>
        <v>0</v>
      </c>
    </row>
    <row r="232" spans="1:65" s="50" customFormat="1" ht="24" customHeight="1" x14ac:dyDescent="0.2">
      <c r="A232" s="182">
        <f t="shared" si="6"/>
        <v>2655495</v>
      </c>
      <c r="B232" s="298">
        <v>678</v>
      </c>
      <c r="C232" s="266">
        <v>477</v>
      </c>
      <c r="D232" s="299">
        <v>13029</v>
      </c>
      <c r="E232" s="242" t="s">
        <v>111</v>
      </c>
      <c r="F232" s="243" t="s">
        <v>822</v>
      </c>
      <c r="G232" s="287" t="s">
        <v>137</v>
      </c>
      <c r="H232" s="274" t="s">
        <v>799</v>
      </c>
      <c r="I232" s="294" t="s">
        <v>3072</v>
      </c>
      <c r="J232" s="65" t="s">
        <v>823</v>
      </c>
      <c r="K232" s="65" t="s">
        <v>824</v>
      </c>
      <c r="L232" s="65" t="s">
        <v>799</v>
      </c>
      <c r="M232" s="292" t="s">
        <v>137</v>
      </c>
      <c r="N232" s="244" t="s">
        <v>2410</v>
      </c>
      <c r="O232" s="65"/>
      <c r="P232" s="90"/>
      <c r="Q232" s="244">
        <v>30</v>
      </c>
      <c r="R232" s="246">
        <v>120</v>
      </c>
      <c r="S232" s="246">
        <v>110</v>
      </c>
      <c r="T232" s="246">
        <v>29.33</v>
      </c>
      <c r="U232" s="90">
        <v>0</v>
      </c>
      <c r="V232" s="262">
        <v>15</v>
      </c>
      <c r="W232" s="99">
        <v>0</v>
      </c>
      <c r="X232" s="84">
        <v>0</v>
      </c>
      <c r="Y232" s="99">
        <v>2</v>
      </c>
      <c r="Z232" s="65">
        <v>2</v>
      </c>
      <c r="AA232" s="319">
        <v>885165</v>
      </c>
      <c r="AB232" s="319">
        <v>46667</v>
      </c>
      <c r="AC232" s="320">
        <f>AA232+AB232</f>
        <v>931832</v>
      </c>
      <c r="AD232" s="75">
        <v>4500000</v>
      </c>
      <c r="AE232" s="75">
        <v>6000000</v>
      </c>
      <c r="AF232" s="338">
        <f>(AC232*30)/220*1.4</f>
        <v>177895.19999999998</v>
      </c>
      <c r="AG232" s="113">
        <f>AA232*Q232</f>
        <v>26554950</v>
      </c>
      <c r="AH232" s="75">
        <f>AB232*Q232</f>
        <v>1400010</v>
      </c>
      <c r="AI232" s="75">
        <f>AF232*R232</f>
        <v>21347423.999999996</v>
      </c>
      <c r="AJ232" s="75">
        <f>IF(Q232=31,A232*Z232,(Q232/30)*A232*Z232)</f>
        <v>5310990</v>
      </c>
      <c r="AK232" s="75">
        <f>IF(Q232=31,AD232,(Q232/30)*AD232)</f>
        <v>4500000</v>
      </c>
      <c r="AL232" s="75">
        <f>IF(Q232=31,AE232,(Q232/30)*AE232)</f>
        <v>6000000</v>
      </c>
      <c r="AM232" s="75">
        <f>(AC232*30/220)*35%*S232</f>
        <v>4892117.9999999991</v>
      </c>
      <c r="AN232" s="75">
        <f>AC232*30/220*1.4*T232</f>
        <v>5217666.2159999991</v>
      </c>
      <c r="AO232" s="75">
        <f>AC232*U232</f>
        <v>0</v>
      </c>
      <c r="AP232" s="75">
        <f>200000*V232</f>
        <v>3000000</v>
      </c>
      <c r="AQ232" s="75">
        <v>0</v>
      </c>
      <c r="AR232" s="75">
        <v>0</v>
      </c>
      <c r="AS232" s="75">
        <v>0</v>
      </c>
      <c r="AT232" s="80">
        <v>0</v>
      </c>
      <c r="AU232" s="82">
        <f>SUM(AG232:AT232)</f>
        <v>78223158.216000006</v>
      </c>
      <c r="AV232" s="113">
        <f>AU232-(AX232+AP232+AO232+AL232+AK232+AJ232+AT232)</f>
        <v>54308316.440880008</v>
      </c>
      <c r="AW232" s="75">
        <f>AG232+AH232+AK232+AL232+AI232+AN232+AM232+AP232</f>
        <v>72912168.215999991</v>
      </c>
      <c r="AX232" s="75">
        <f>AW232*7%</f>
        <v>5103851.7751199994</v>
      </c>
      <c r="AY232" s="76">
        <f>IF(AV232&lt;=40000000,0,IF(AND(AV232&gt;40000000,AV232&lt;=80000000),(AV232-40000000)*10%,IF(AND(AV232&gt;80000000,AV232&lt;=120000000),4000000+(AV232-80000000)*15%,IF(AND(AV232&gt;120000000,AV232&lt;=180000000),10000000+(AV232-120000000)*20%,IF(AND(AV232&gt;180000000,AV232&lt;=240000000),22000000+(AV232-180000000)*25%,IF(AND(AV232&gt;240000000,AV232&lt;=320000000),37000000+(AV232-240000000)*30%,61000000+(AV232-320000000)*35%))))))</f>
        <v>1430831.644088001</v>
      </c>
      <c r="AZ232" s="75">
        <v>0</v>
      </c>
      <c r="BA232" s="75">
        <v>0</v>
      </c>
      <c r="BB232" s="75">
        <v>0</v>
      </c>
      <c r="BC232" s="80">
        <v>0</v>
      </c>
      <c r="BD232" s="80">
        <v>0</v>
      </c>
      <c r="BE232" s="80">
        <v>0</v>
      </c>
      <c r="BF232" s="78">
        <v>0</v>
      </c>
      <c r="BG232" s="348">
        <f>SUM(AX232:BF232)</f>
        <v>6534683.4192080004</v>
      </c>
      <c r="BH232" s="188">
        <f>INT(AU232-BG232)</f>
        <v>71688474</v>
      </c>
      <c r="BJ232" s="50">
        <v>13029</v>
      </c>
      <c r="BK232" s="50" t="s">
        <v>3568</v>
      </c>
      <c r="BM232" s="50">
        <f t="shared" si="7"/>
        <v>0</v>
      </c>
    </row>
    <row r="233" spans="1:65" s="50" customFormat="1" ht="24" customHeight="1" x14ac:dyDescent="0.4">
      <c r="A233" s="182">
        <f t="shared" si="6"/>
        <v>2655495</v>
      </c>
      <c r="B233" s="298">
        <v>681</v>
      </c>
      <c r="C233" s="266">
        <v>480</v>
      </c>
      <c r="D233" s="299">
        <v>13030</v>
      </c>
      <c r="E233" s="242" t="s">
        <v>473</v>
      </c>
      <c r="F233" s="243" t="s">
        <v>825</v>
      </c>
      <c r="G233" s="287" t="s">
        <v>137</v>
      </c>
      <c r="H233" s="274" t="s">
        <v>799</v>
      </c>
      <c r="I233" s="440" t="s">
        <v>3075</v>
      </c>
      <c r="J233" s="69" t="s">
        <v>826</v>
      </c>
      <c r="K233" s="65" t="s">
        <v>827</v>
      </c>
      <c r="L233" s="65" t="s">
        <v>799</v>
      </c>
      <c r="M233" s="292" t="s">
        <v>137</v>
      </c>
      <c r="N233" s="244" t="s">
        <v>2410</v>
      </c>
      <c r="O233" s="65"/>
      <c r="P233" s="90"/>
      <c r="Q233" s="244">
        <v>30</v>
      </c>
      <c r="R233" s="246">
        <v>120</v>
      </c>
      <c r="S233" s="246">
        <v>110</v>
      </c>
      <c r="T233" s="246">
        <v>29.33</v>
      </c>
      <c r="U233" s="90">
        <v>0</v>
      </c>
      <c r="V233" s="262">
        <v>15</v>
      </c>
      <c r="W233" s="99">
        <v>0</v>
      </c>
      <c r="X233" s="84">
        <v>0</v>
      </c>
      <c r="Y233" s="99">
        <v>2</v>
      </c>
      <c r="Z233" s="65">
        <v>2</v>
      </c>
      <c r="AA233" s="319">
        <v>885165</v>
      </c>
      <c r="AB233" s="319">
        <v>46667</v>
      </c>
      <c r="AC233" s="320">
        <f>AA233+AB233</f>
        <v>931832</v>
      </c>
      <c r="AD233" s="75">
        <v>4500000</v>
      </c>
      <c r="AE233" s="75">
        <v>6000000</v>
      </c>
      <c r="AF233" s="338">
        <f>(AC233*30)/220*1.4</f>
        <v>177895.19999999998</v>
      </c>
      <c r="AG233" s="113">
        <f>AA233*Q233</f>
        <v>26554950</v>
      </c>
      <c r="AH233" s="75">
        <f>AB233*Q233</f>
        <v>1400010</v>
      </c>
      <c r="AI233" s="75">
        <f>AF233*R233</f>
        <v>21347423.999999996</v>
      </c>
      <c r="AJ233" s="75">
        <f>IF(Q233=31,A233*Z233,(Q233/30)*A233*Z233)</f>
        <v>5310990</v>
      </c>
      <c r="AK233" s="75">
        <f>IF(Q233=31,AD233,(Q233/30)*AD233)</f>
        <v>4500000</v>
      </c>
      <c r="AL233" s="75">
        <f>IF(Q233=31,AE233,(Q233/30)*AE233)</f>
        <v>6000000</v>
      </c>
      <c r="AM233" s="75">
        <f>(AC233*30/220)*35%*S233</f>
        <v>4892117.9999999991</v>
      </c>
      <c r="AN233" s="75">
        <f>AC233*30/220*1.4*T233</f>
        <v>5217666.2159999991</v>
      </c>
      <c r="AO233" s="75">
        <f>AC233*U233</f>
        <v>0</v>
      </c>
      <c r="AP233" s="75">
        <f>200000*V233</f>
        <v>3000000</v>
      </c>
      <c r="AQ233" s="75">
        <v>0</v>
      </c>
      <c r="AR233" s="75">
        <v>0</v>
      </c>
      <c r="AS233" s="75">
        <v>0</v>
      </c>
      <c r="AT233" s="80">
        <v>0</v>
      </c>
      <c r="AU233" s="82">
        <f>SUM(AG233:AT233)</f>
        <v>78223158.216000006</v>
      </c>
      <c r="AV233" s="113">
        <f>AU233-(AX233+AP233+AO233+AL233+AK233+AJ233+AT233)</f>
        <v>54308316.440880008</v>
      </c>
      <c r="AW233" s="75">
        <f>AG233+AH233+AK233+AL233+AI233+AN233+AM233+AP233</f>
        <v>72912168.215999991</v>
      </c>
      <c r="AX233" s="75">
        <f>AW233*7%</f>
        <v>5103851.7751199994</v>
      </c>
      <c r="AY233" s="76">
        <f>IF(AV233&lt;=40000000,0,IF(AND(AV233&gt;40000000,AV233&lt;=80000000),(AV233-40000000)*10%,IF(AND(AV233&gt;80000000,AV233&lt;=120000000),4000000+(AV233-80000000)*15%,IF(AND(AV233&gt;120000000,AV233&lt;=180000000),10000000+(AV233-120000000)*20%,IF(AND(AV233&gt;180000000,AV233&lt;=240000000),22000000+(AV233-180000000)*25%,IF(AND(AV233&gt;240000000,AV233&lt;=320000000),37000000+(AV233-240000000)*30%,61000000+(AV233-320000000)*35%))))))</f>
        <v>1430831.644088001</v>
      </c>
      <c r="AZ233" s="75">
        <v>0</v>
      </c>
      <c r="BA233" s="75">
        <v>0</v>
      </c>
      <c r="BB233" s="75">
        <v>0</v>
      </c>
      <c r="BC233" s="80">
        <v>0</v>
      </c>
      <c r="BD233" s="80">
        <v>0</v>
      </c>
      <c r="BE233" s="80">
        <v>0</v>
      </c>
      <c r="BF233" s="78">
        <v>0</v>
      </c>
      <c r="BG233" s="348">
        <f>SUM(AX233:BF233)</f>
        <v>6534683.4192080004</v>
      </c>
      <c r="BH233" s="188">
        <f>INT(AU233-BG233)</f>
        <v>71688474</v>
      </c>
      <c r="BJ233" s="50">
        <v>13030</v>
      </c>
      <c r="BK233" s="50" t="s">
        <v>3569</v>
      </c>
      <c r="BM233" s="50">
        <f t="shared" si="7"/>
        <v>0</v>
      </c>
    </row>
    <row r="234" spans="1:65" s="50" customFormat="1" ht="24" customHeight="1" x14ac:dyDescent="0.2">
      <c r="A234" s="182">
        <f t="shared" si="6"/>
        <v>2655495</v>
      </c>
      <c r="B234" s="298">
        <v>688</v>
      </c>
      <c r="C234" s="266">
        <v>487</v>
      </c>
      <c r="D234" s="299">
        <v>13031</v>
      </c>
      <c r="E234" s="242" t="s">
        <v>828</v>
      </c>
      <c r="F234" s="243" t="s">
        <v>829</v>
      </c>
      <c r="G234" s="287" t="s">
        <v>137</v>
      </c>
      <c r="H234" s="274" t="s">
        <v>799</v>
      </c>
      <c r="I234" s="294" t="s">
        <v>3082</v>
      </c>
      <c r="J234" s="65" t="s">
        <v>830</v>
      </c>
      <c r="K234" s="65" t="s">
        <v>831</v>
      </c>
      <c r="L234" s="65" t="s">
        <v>799</v>
      </c>
      <c r="M234" s="292" t="s">
        <v>137</v>
      </c>
      <c r="N234" s="244" t="s">
        <v>2410</v>
      </c>
      <c r="O234" s="65"/>
      <c r="P234" s="90"/>
      <c r="Q234" s="244">
        <v>30</v>
      </c>
      <c r="R234" s="246">
        <v>120</v>
      </c>
      <c r="S234" s="246">
        <v>110</v>
      </c>
      <c r="T234" s="246">
        <v>29.33</v>
      </c>
      <c r="U234" s="90">
        <v>0</v>
      </c>
      <c r="V234" s="262">
        <v>15</v>
      </c>
      <c r="W234" s="99">
        <v>0</v>
      </c>
      <c r="X234" s="84">
        <v>0</v>
      </c>
      <c r="Y234" s="99">
        <v>0</v>
      </c>
      <c r="Z234" s="65">
        <v>0</v>
      </c>
      <c r="AA234" s="319">
        <v>885165</v>
      </c>
      <c r="AB234" s="319">
        <v>46667</v>
      </c>
      <c r="AC234" s="320">
        <f>AA234+AB234</f>
        <v>931832</v>
      </c>
      <c r="AD234" s="75">
        <v>4500000</v>
      </c>
      <c r="AE234" s="75">
        <v>6000000</v>
      </c>
      <c r="AF234" s="338">
        <f>(AC234*30)/220*1.4</f>
        <v>177895.19999999998</v>
      </c>
      <c r="AG234" s="113">
        <f>AA234*Q234</f>
        <v>26554950</v>
      </c>
      <c r="AH234" s="75">
        <f>AB234*Q234</f>
        <v>1400010</v>
      </c>
      <c r="AI234" s="75">
        <f>AF234*R234</f>
        <v>21347423.999999996</v>
      </c>
      <c r="AJ234" s="75">
        <f>IF(Q234=31,A234*Z234,(Q234/30)*A234*Z234)</f>
        <v>0</v>
      </c>
      <c r="AK234" s="75">
        <f>IF(Q234=31,AD234,(Q234/30)*AD234)</f>
        <v>4500000</v>
      </c>
      <c r="AL234" s="75">
        <f>IF(Q234=31,AE234,(Q234/30)*AE234)</f>
        <v>6000000</v>
      </c>
      <c r="AM234" s="75">
        <f>(AC234*30/220)*35%*S234</f>
        <v>4892117.9999999991</v>
      </c>
      <c r="AN234" s="75">
        <f>AC234*30/220*1.4*T234</f>
        <v>5217666.2159999991</v>
      </c>
      <c r="AO234" s="75">
        <f>AC234*U234</f>
        <v>0</v>
      </c>
      <c r="AP234" s="75">
        <f>200000*V234</f>
        <v>3000000</v>
      </c>
      <c r="AQ234" s="75">
        <v>0</v>
      </c>
      <c r="AR234" s="75">
        <v>0</v>
      </c>
      <c r="AS234" s="75">
        <v>0</v>
      </c>
      <c r="AT234" s="80">
        <v>0</v>
      </c>
      <c r="AU234" s="82">
        <f>SUM(AG234:AT234)</f>
        <v>72912168.216000006</v>
      </c>
      <c r="AV234" s="113">
        <f>AU234-(AX234+AP234+AO234+AL234+AK234+AJ234+AT234)</f>
        <v>54308316.440880008</v>
      </c>
      <c r="AW234" s="75">
        <f>AG234+AH234+AK234+AL234+AI234+AN234+AM234+AP234</f>
        <v>72912168.215999991</v>
      </c>
      <c r="AX234" s="75">
        <f>AW234*7%</f>
        <v>5103851.7751199994</v>
      </c>
      <c r="AY234" s="76">
        <f>IF(AV234&lt;=40000000,0,IF(AND(AV234&gt;40000000,AV234&lt;=80000000),(AV234-40000000)*10%,IF(AND(AV234&gt;80000000,AV234&lt;=120000000),4000000+(AV234-80000000)*15%,IF(AND(AV234&gt;120000000,AV234&lt;=180000000),10000000+(AV234-120000000)*20%,IF(AND(AV234&gt;180000000,AV234&lt;=240000000),22000000+(AV234-180000000)*25%,IF(AND(AV234&gt;240000000,AV234&lt;=320000000),37000000+(AV234-240000000)*30%,61000000+(AV234-320000000)*35%))))))</f>
        <v>1430831.644088001</v>
      </c>
      <c r="AZ234" s="75">
        <v>0</v>
      </c>
      <c r="BA234" s="75">
        <v>0</v>
      </c>
      <c r="BB234" s="75">
        <v>0</v>
      </c>
      <c r="BC234" s="80">
        <v>0</v>
      </c>
      <c r="BD234" s="80">
        <v>0</v>
      </c>
      <c r="BE234" s="80">
        <v>0</v>
      </c>
      <c r="BF234" s="78">
        <v>0</v>
      </c>
      <c r="BG234" s="348">
        <f>SUM(AX234:BF234)</f>
        <v>6534683.4192080004</v>
      </c>
      <c r="BH234" s="188">
        <f>INT(AU234-BG234)</f>
        <v>66377484</v>
      </c>
      <c r="BJ234" s="50">
        <v>13031</v>
      </c>
      <c r="BK234" s="50" t="s">
        <v>3570</v>
      </c>
      <c r="BM234" s="50">
        <f t="shared" si="7"/>
        <v>0</v>
      </c>
    </row>
    <row r="235" spans="1:65" s="50" customFormat="1" ht="24" customHeight="1" x14ac:dyDescent="0.2">
      <c r="A235" s="182">
        <f t="shared" si="6"/>
        <v>2655495</v>
      </c>
      <c r="B235" s="298">
        <v>717</v>
      </c>
      <c r="C235" s="266">
        <v>516</v>
      </c>
      <c r="D235" s="299">
        <v>13032</v>
      </c>
      <c r="E235" s="242" t="s">
        <v>832</v>
      </c>
      <c r="F235" s="243" t="s">
        <v>833</v>
      </c>
      <c r="G235" s="287" t="s">
        <v>137</v>
      </c>
      <c r="H235" s="274" t="s">
        <v>799</v>
      </c>
      <c r="I235" s="294" t="s">
        <v>3110</v>
      </c>
      <c r="J235" s="65" t="s">
        <v>834</v>
      </c>
      <c r="K235" s="65" t="s">
        <v>835</v>
      </c>
      <c r="L235" s="65" t="s">
        <v>799</v>
      </c>
      <c r="M235" s="292" t="s">
        <v>137</v>
      </c>
      <c r="N235" s="244" t="s">
        <v>2410</v>
      </c>
      <c r="O235" s="65"/>
      <c r="P235" s="90"/>
      <c r="Q235" s="244">
        <v>30</v>
      </c>
      <c r="R235" s="246">
        <v>120</v>
      </c>
      <c r="S235" s="246">
        <v>110</v>
      </c>
      <c r="T235" s="246">
        <v>29.33</v>
      </c>
      <c r="U235" s="90">
        <v>0</v>
      </c>
      <c r="V235" s="262">
        <v>15</v>
      </c>
      <c r="W235" s="99">
        <v>0</v>
      </c>
      <c r="X235" s="84">
        <v>0</v>
      </c>
      <c r="Y235" s="99">
        <v>0</v>
      </c>
      <c r="Z235" s="65">
        <v>0</v>
      </c>
      <c r="AA235" s="319">
        <v>885165</v>
      </c>
      <c r="AB235" s="319">
        <v>46667</v>
      </c>
      <c r="AC235" s="320">
        <f>AA235+AB235</f>
        <v>931832</v>
      </c>
      <c r="AD235" s="75">
        <v>4500000</v>
      </c>
      <c r="AE235" s="75">
        <v>6000000</v>
      </c>
      <c r="AF235" s="338">
        <f>(AC235*30)/220*1.4</f>
        <v>177895.19999999998</v>
      </c>
      <c r="AG235" s="113">
        <f>AA235*Q235</f>
        <v>26554950</v>
      </c>
      <c r="AH235" s="75">
        <f>AB235*Q235</f>
        <v>1400010</v>
      </c>
      <c r="AI235" s="75">
        <f>AF235*R235</f>
        <v>21347423.999999996</v>
      </c>
      <c r="AJ235" s="75">
        <f>IF(Q235=31,A235*Z235,(Q235/30)*A235*Z235)</f>
        <v>0</v>
      </c>
      <c r="AK235" s="75">
        <f>IF(Q235=31,AD235,(Q235/30)*AD235)</f>
        <v>4500000</v>
      </c>
      <c r="AL235" s="75">
        <f>IF(Q235=31,AE235,(Q235/30)*AE235)</f>
        <v>6000000</v>
      </c>
      <c r="AM235" s="75">
        <f>(AC235*30/220)*35%*S235</f>
        <v>4892117.9999999991</v>
      </c>
      <c r="AN235" s="75">
        <f>AC235*30/220*1.4*T235</f>
        <v>5217666.2159999991</v>
      </c>
      <c r="AO235" s="75">
        <f>AC235*U235</f>
        <v>0</v>
      </c>
      <c r="AP235" s="75">
        <f>200000*V235</f>
        <v>3000000</v>
      </c>
      <c r="AQ235" s="75">
        <v>0</v>
      </c>
      <c r="AR235" s="75">
        <v>0</v>
      </c>
      <c r="AS235" s="75">
        <v>0</v>
      </c>
      <c r="AT235" s="80">
        <v>0</v>
      </c>
      <c r="AU235" s="82">
        <f>SUM(AG235:AT235)</f>
        <v>72912168.216000006</v>
      </c>
      <c r="AV235" s="113">
        <f>AU235-(AX235+AP235+AO235+AL235+AK235+AJ235+AT235)</f>
        <v>54308316.440880008</v>
      </c>
      <c r="AW235" s="75">
        <f>AG235+AH235+AK235+AL235+AI235+AN235+AM235+AP235</f>
        <v>72912168.215999991</v>
      </c>
      <c r="AX235" s="75">
        <f>AW235*7%</f>
        <v>5103851.7751199994</v>
      </c>
      <c r="AY235" s="76">
        <f>IF(AV235&lt;=40000000,0,IF(AND(AV235&gt;40000000,AV235&lt;=80000000),(AV235-40000000)*10%,IF(AND(AV235&gt;80000000,AV235&lt;=120000000),4000000+(AV235-80000000)*15%,IF(AND(AV235&gt;120000000,AV235&lt;=180000000),10000000+(AV235-120000000)*20%,IF(AND(AV235&gt;180000000,AV235&lt;=240000000),22000000+(AV235-180000000)*25%,IF(AND(AV235&gt;240000000,AV235&lt;=320000000),37000000+(AV235-240000000)*30%,61000000+(AV235-320000000)*35%))))))</f>
        <v>1430831.644088001</v>
      </c>
      <c r="AZ235" s="75">
        <v>0</v>
      </c>
      <c r="BA235" s="75">
        <v>0</v>
      </c>
      <c r="BB235" s="75">
        <v>0</v>
      </c>
      <c r="BC235" s="80">
        <v>0</v>
      </c>
      <c r="BD235" s="80">
        <v>0</v>
      </c>
      <c r="BE235" s="80">
        <v>0</v>
      </c>
      <c r="BF235" s="78">
        <v>0</v>
      </c>
      <c r="BG235" s="348">
        <f>SUM(AX235:BF235)</f>
        <v>6534683.4192080004</v>
      </c>
      <c r="BH235" s="188">
        <f>INT(AU235-BG235)</f>
        <v>66377484</v>
      </c>
      <c r="BJ235" s="50">
        <v>13032</v>
      </c>
      <c r="BK235" s="50" t="s">
        <v>3571</v>
      </c>
      <c r="BM235" s="50">
        <f t="shared" si="7"/>
        <v>0</v>
      </c>
    </row>
    <row r="236" spans="1:65" s="50" customFormat="1" ht="24" customHeight="1" x14ac:dyDescent="0.2">
      <c r="A236" s="182">
        <f t="shared" si="6"/>
        <v>2655495</v>
      </c>
      <c r="B236" s="298">
        <v>703</v>
      </c>
      <c r="C236" s="266">
        <v>502</v>
      </c>
      <c r="D236" s="299">
        <v>13033</v>
      </c>
      <c r="E236" s="242" t="s">
        <v>158</v>
      </c>
      <c r="F236" s="243" t="s">
        <v>765</v>
      </c>
      <c r="G236" s="287" t="s">
        <v>137</v>
      </c>
      <c r="H236" s="274" t="s">
        <v>799</v>
      </c>
      <c r="I236" s="294" t="s">
        <v>3097</v>
      </c>
      <c r="J236" s="65" t="s">
        <v>836</v>
      </c>
      <c r="K236" s="65" t="s">
        <v>837</v>
      </c>
      <c r="L236" s="65" t="s">
        <v>799</v>
      </c>
      <c r="M236" s="292" t="s">
        <v>137</v>
      </c>
      <c r="N236" s="244" t="s">
        <v>2410</v>
      </c>
      <c r="O236" s="65"/>
      <c r="P236" s="90"/>
      <c r="Q236" s="244">
        <v>30</v>
      </c>
      <c r="R236" s="246">
        <v>120</v>
      </c>
      <c r="S236" s="246">
        <v>110</v>
      </c>
      <c r="T236" s="246">
        <v>29.33</v>
      </c>
      <c r="U236" s="90">
        <v>0</v>
      </c>
      <c r="V236" s="262">
        <v>14</v>
      </c>
      <c r="W236" s="99">
        <v>0</v>
      </c>
      <c r="X236" s="84">
        <v>0</v>
      </c>
      <c r="Y236" s="99">
        <v>0</v>
      </c>
      <c r="Z236" s="65">
        <v>0</v>
      </c>
      <c r="AA236" s="319">
        <v>885165</v>
      </c>
      <c r="AB236" s="319">
        <v>46667</v>
      </c>
      <c r="AC236" s="320">
        <f>AA236+AB236</f>
        <v>931832</v>
      </c>
      <c r="AD236" s="75">
        <v>4500000</v>
      </c>
      <c r="AE236" s="75">
        <v>6000000</v>
      </c>
      <c r="AF236" s="338">
        <f>(AC236*30)/220*1.4</f>
        <v>177895.19999999998</v>
      </c>
      <c r="AG236" s="113">
        <f>AA236*Q236</f>
        <v>26554950</v>
      </c>
      <c r="AH236" s="75">
        <f>AB236*Q236</f>
        <v>1400010</v>
      </c>
      <c r="AI236" s="75">
        <f>AF236*R236</f>
        <v>21347423.999999996</v>
      </c>
      <c r="AJ236" s="75">
        <f>IF(Q236=31,A236*Z236,(Q236/30)*A236*Z236)</f>
        <v>0</v>
      </c>
      <c r="AK236" s="75">
        <f>IF(Q236=31,AD236,(Q236/30)*AD236)</f>
        <v>4500000</v>
      </c>
      <c r="AL236" s="75">
        <f>IF(Q236=31,AE236,(Q236/30)*AE236)</f>
        <v>6000000</v>
      </c>
      <c r="AM236" s="75">
        <f>(AC236*30/220)*35%*S236</f>
        <v>4892117.9999999991</v>
      </c>
      <c r="AN236" s="75">
        <f>AC236*30/220*1.4*T236</f>
        <v>5217666.2159999991</v>
      </c>
      <c r="AO236" s="75">
        <f>AC236*U236</f>
        <v>0</v>
      </c>
      <c r="AP236" s="75">
        <f>200000*V236</f>
        <v>2800000</v>
      </c>
      <c r="AQ236" s="75">
        <v>0</v>
      </c>
      <c r="AR236" s="75">
        <v>0</v>
      </c>
      <c r="AS236" s="75">
        <v>0</v>
      </c>
      <c r="AT236" s="80">
        <v>0</v>
      </c>
      <c r="AU236" s="82">
        <f>SUM(AG236:AT236)</f>
        <v>72712168.216000006</v>
      </c>
      <c r="AV236" s="113">
        <f>AU236-(AX236+AP236+AO236+AL236+AK236+AJ236+AT236)</f>
        <v>54322316.440880008</v>
      </c>
      <c r="AW236" s="75">
        <f>AG236+AH236+AK236+AL236+AI236+AN236+AM236+AP236</f>
        <v>72712168.215999991</v>
      </c>
      <c r="AX236" s="75">
        <f>AW236*7%</f>
        <v>5089851.7751199994</v>
      </c>
      <c r="AY236" s="76">
        <f>IF(AV236&lt;=40000000,0,IF(AND(AV236&gt;40000000,AV236&lt;=80000000),(AV236-40000000)*10%,IF(AND(AV236&gt;80000000,AV236&lt;=120000000),4000000+(AV236-80000000)*15%,IF(AND(AV236&gt;120000000,AV236&lt;=180000000),10000000+(AV236-120000000)*20%,IF(AND(AV236&gt;180000000,AV236&lt;=240000000),22000000+(AV236-180000000)*25%,IF(AND(AV236&gt;240000000,AV236&lt;=320000000),37000000+(AV236-240000000)*30%,61000000+(AV236-320000000)*35%))))))</f>
        <v>1432231.644088001</v>
      </c>
      <c r="AZ236" s="75">
        <v>0</v>
      </c>
      <c r="BA236" s="75">
        <v>0</v>
      </c>
      <c r="BB236" s="75">
        <v>0</v>
      </c>
      <c r="BC236" s="80">
        <v>0</v>
      </c>
      <c r="BD236" s="80">
        <v>0</v>
      </c>
      <c r="BE236" s="80">
        <v>0</v>
      </c>
      <c r="BF236" s="78">
        <v>0</v>
      </c>
      <c r="BG236" s="348">
        <f>SUM(AX236:BF236)</f>
        <v>6522083.4192080004</v>
      </c>
      <c r="BH236" s="188">
        <f>INT(AU236-BG236)</f>
        <v>66190084</v>
      </c>
      <c r="BJ236" s="50">
        <v>13033</v>
      </c>
      <c r="BK236" s="50" t="s">
        <v>3572</v>
      </c>
      <c r="BM236" s="50">
        <f t="shared" si="7"/>
        <v>0</v>
      </c>
    </row>
    <row r="237" spans="1:65" s="50" customFormat="1" ht="24" customHeight="1" x14ac:dyDescent="0.2">
      <c r="A237" s="182">
        <f t="shared" si="6"/>
        <v>2655495</v>
      </c>
      <c r="B237" s="298">
        <v>682</v>
      </c>
      <c r="C237" s="266">
        <v>481</v>
      </c>
      <c r="D237" s="299">
        <v>13034</v>
      </c>
      <c r="E237" s="242" t="s">
        <v>838</v>
      </c>
      <c r="F237" s="243" t="s">
        <v>839</v>
      </c>
      <c r="G237" s="287" t="s">
        <v>137</v>
      </c>
      <c r="H237" s="274" t="s">
        <v>799</v>
      </c>
      <c r="I237" s="294" t="s">
        <v>3076</v>
      </c>
      <c r="J237" s="65" t="s">
        <v>840</v>
      </c>
      <c r="K237" s="65" t="s">
        <v>841</v>
      </c>
      <c r="L237" s="65" t="s">
        <v>799</v>
      </c>
      <c r="M237" s="292" t="s">
        <v>137</v>
      </c>
      <c r="N237" s="244" t="s">
        <v>2410</v>
      </c>
      <c r="O237" s="65"/>
      <c r="P237" s="90"/>
      <c r="Q237" s="244">
        <v>30</v>
      </c>
      <c r="R237" s="246">
        <v>120</v>
      </c>
      <c r="S237" s="246">
        <v>110</v>
      </c>
      <c r="T237" s="246">
        <v>29.33</v>
      </c>
      <c r="U237" s="90">
        <v>0</v>
      </c>
      <c r="V237" s="262">
        <v>15</v>
      </c>
      <c r="W237" s="99">
        <v>0</v>
      </c>
      <c r="X237" s="84">
        <v>0</v>
      </c>
      <c r="Y237" s="99">
        <v>2</v>
      </c>
      <c r="Z237" s="65">
        <v>1</v>
      </c>
      <c r="AA237" s="319">
        <v>885165</v>
      </c>
      <c r="AB237" s="319">
        <v>46667</v>
      </c>
      <c r="AC237" s="320">
        <f>AA237+AB237</f>
        <v>931832</v>
      </c>
      <c r="AD237" s="75">
        <v>4500000</v>
      </c>
      <c r="AE237" s="75">
        <v>6000000</v>
      </c>
      <c r="AF237" s="338">
        <f>(AC237*30)/220*1.4</f>
        <v>177895.19999999998</v>
      </c>
      <c r="AG237" s="113">
        <f>AA237*Q237</f>
        <v>26554950</v>
      </c>
      <c r="AH237" s="75">
        <f>AB237*Q237</f>
        <v>1400010</v>
      </c>
      <c r="AI237" s="75">
        <f>AF237*R237</f>
        <v>21347423.999999996</v>
      </c>
      <c r="AJ237" s="75">
        <f>IF(Q237=31,A237*Z237,(Q237/30)*A237*Z237)</f>
        <v>2655495</v>
      </c>
      <c r="AK237" s="75">
        <f>IF(Q237=31,AD237,(Q237/30)*AD237)</f>
        <v>4500000</v>
      </c>
      <c r="AL237" s="75">
        <f>IF(Q237=31,AE237,(Q237/30)*AE237)</f>
        <v>6000000</v>
      </c>
      <c r="AM237" s="75">
        <f>(AC237*30/220)*35%*S237</f>
        <v>4892117.9999999991</v>
      </c>
      <c r="AN237" s="75">
        <f>AC237*30/220*1.4*T237</f>
        <v>5217666.2159999991</v>
      </c>
      <c r="AO237" s="75">
        <f>AC237*U237</f>
        <v>0</v>
      </c>
      <c r="AP237" s="75">
        <f>200000*V237</f>
        <v>3000000</v>
      </c>
      <c r="AQ237" s="75">
        <v>0</v>
      </c>
      <c r="AR237" s="75">
        <v>0</v>
      </c>
      <c r="AS237" s="75">
        <v>0</v>
      </c>
      <c r="AT237" s="80">
        <v>0</v>
      </c>
      <c r="AU237" s="82">
        <f>SUM(AG237:AT237)</f>
        <v>75567663.216000006</v>
      </c>
      <c r="AV237" s="113">
        <f>AU237-(AX237+AP237+AO237+AL237+AK237+AJ237+AT237)</f>
        <v>54308316.440880008</v>
      </c>
      <c r="AW237" s="75">
        <f>AG237+AH237+AK237+AL237+AI237+AN237+AM237+AP237</f>
        <v>72912168.215999991</v>
      </c>
      <c r="AX237" s="75">
        <f>AW237*7%</f>
        <v>5103851.7751199994</v>
      </c>
      <c r="AY237" s="76">
        <f>IF(AV237&lt;=40000000,0,IF(AND(AV237&gt;40000000,AV237&lt;=80000000),(AV237-40000000)*10%,IF(AND(AV237&gt;80000000,AV237&lt;=120000000),4000000+(AV237-80000000)*15%,IF(AND(AV237&gt;120000000,AV237&lt;=180000000),10000000+(AV237-120000000)*20%,IF(AND(AV237&gt;180000000,AV237&lt;=240000000),22000000+(AV237-180000000)*25%,IF(AND(AV237&gt;240000000,AV237&lt;=320000000),37000000+(AV237-240000000)*30%,61000000+(AV237-320000000)*35%))))))</f>
        <v>1430831.644088001</v>
      </c>
      <c r="AZ237" s="75">
        <v>0</v>
      </c>
      <c r="BA237" s="75">
        <v>0</v>
      </c>
      <c r="BB237" s="75">
        <v>0</v>
      </c>
      <c r="BC237" s="80">
        <v>0</v>
      </c>
      <c r="BD237" s="80">
        <v>0</v>
      </c>
      <c r="BE237" s="80">
        <v>0</v>
      </c>
      <c r="BF237" s="78">
        <v>0</v>
      </c>
      <c r="BG237" s="348">
        <f>SUM(AX237:BF237)</f>
        <v>6534683.4192080004</v>
      </c>
      <c r="BH237" s="188">
        <f>INT(AU237-BG237)</f>
        <v>69032979</v>
      </c>
      <c r="BJ237" s="50">
        <v>13034</v>
      </c>
      <c r="BK237" s="50" t="s">
        <v>3573</v>
      </c>
      <c r="BM237" s="50">
        <f t="shared" si="7"/>
        <v>0</v>
      </c>
    </row>
    <row r="238" spans="1:65" s="50" customFormat="1" ht="24" customHeight="1" x14ac:dyDescent="0.2">
      <c r="A238" s="182">
        <f t="shared" si="6"/>
        <v>2655495</v>
      </c>
      <c r="B238" s="298">
        <v>686</v>
      </c>
      <c r="C238" s="266">
        <v>485</v>
      </c>
      <c r="D238" s="299">
        <v>13035</v>
      </c>
      <c r="E238" s="242" t="s">
        <v>842</v>
      </c>
      <c r="F238" s="243" t="s">
        <v>843</v>
      </c>
      <c r="G238" s="287" t="s">
        <v>137</v>
      </c>
      <c r="H238" s="274" t="s">
        <v>799</v>
      </c>
      <c r="I238" s="294" t="s">
        <v>3080</v>
      </c>
      <c r="J238" s="65" t="s">
        <v>844</v>
      </c>
      <c r="K238" s="65" t="s">
        <v>845</v>
      </c>
      <c r="L238" s="65" t="s">
        <v>799</v>
      </c>
      <c r="M238" s="292" t="s">
        <v>137</v>
      </c>
      <c r="N238" s="244" t="s">
        <v>2410</v>
      </c>
      <c r="O238" s="65"/>
      <c r="P238" s="90"/>
      <c r="Q238" s="244">
        <v>30</v>
      </c>
      <c r="R238" s="246">
        <v>120</v>
      </c>
      <c r="S238" s="246">
        <v>110</v>
      </c>
      <c r="T238" s="246">
        <v>29.33</v>
      </c>
      <c r="U238" s="90">
        <v>0</v>
      </c>
      <c r="V238" s="262">
        <v>15</v>
      </c>
      <c r="W238" s="99">
        <v>0</v>
      </c>
      <c r="X238" s="84">
        <v>0</v>
      </c>
      <c r="Y238" s="99">
        <v>1</v>
      </c>
      <c r="Z238" s="65">
        <v>1</v>
      </c>
      <c r="AA238" s="319">
        <v>885165</v>
      </c>
      <c r="AB238" s="319">
        <v>46667</v>
      </c>
      <c r="AC238" s="320">
        <f>AA238+AB238</f>
        <v>931832</v>
      </c>
      <c r="AD238" s="75">
        <v>4500000</v>
      </c>
      <c r="AE238" s="75">
        <v>6000000</v>
      </c>
      <c r="AF238" s="338">
        <f>(AC238*30)/220*1.4</f>
        <v>177895.19999999998</v>
      </c>
      <c r="AG238" s="113">
        <f>AA238*Q238</f>
        <v>26554950</v>
      </c>
      <c r="AH238" s="75">
        <f>AB238*Q238</f>
        <v>1400010</v>
      </c>
      <c r="AI238" s="75">
        <f>AF238*R238</f>
        <v>21347423.999999996</v>
      </c>
      <c r="AJ238" s="75">
        <f>IF(Q238=31,A238*Z238,(Q238/30)*A238*Z238)</f>
        <v>2655495</v>
      </c>
      <c r="AK238" s="75">
        <f>IF(Q238=31,AD238,(Q238/30)*AD238)</f>
        <v>4500000</v>
      </c>
      <c r="AL238" s="75">
        <f>IF(Q238=31,AE238,(Q238/30)*AE238)</f>
        <v>6000000</v>
      </c>
      <c r="AM238" s="75">
        <f>(AC238*30/220)*35%*S238</f>
        <v>4892117.9999999991</v>
      </c>
      <c r="AN238" s="75">
        <f>AC238*30/220*1.4*T238</f>
        <v>5217666.2159999991</v>
      </c>
      <c r="AO238" s="75">
        <f>AC238*U238</f>
        <v>0</v>
      </c>
      <c r="AP238" s="75">
        <f>200000*V238</f>
        <v>3000000</v>
      </c>
      <c r="AQ238" s="75">
        <v>0</v>
      </c>
      <c r="AR238" s="75">
        <v>0</v>
      </c>
      <c r="AS238" s="75">
        <v>0</v>
      </c>
      <c r="AT238" s="80">
        <v>0</v>
      </c>
      <c r="AU238" s="82">
        <f>SUM(AG238:AT238)</f>
        <v>75567663.216000006</v>
      </c>
      <c r="AV238" s="113">
        <f>AU238-(AX238+AP238+AO238+AL238+AK238+AJ238+AT238)</f>
        <v>54308316.440880008</v>
      </c>
      <c r="AW238" s="75">
        <f>AG238+AH238+AK238+AL238+AI238+AN238+AM238+AP238</f>
        <v>72912168.215999991</v>
      </c>
      <c r="AX238" s="75">
        <f>AW238*7%</f>
        <v>5103851.7751199994</v>
      </c>
      <c r="AY238" s="76">
        <f>IF(AV238&lt;=40000000,0,IF(AND(AV238&gt;40000000,AV238&lt;=80000000),(AV238-40000000)*10%,IF(AND(AV238&gt;80000000,AV238&lt;=120000000),4000000+(AV238-80000000)*15%,IF(AND(AV238&gt;120000000,AV238&lt;=180000000),10000000+(AV238-120000000)*20%,IF(AND(AV238&gt;180000000,AV238&lt;=240000000),22000000+(AV238-180000000)*25%,IF(AND(AV238&gt;240000000,AV238&lt;=320000000),37000000+(AV238-240000000)*30%,61000000+(AV238-320000000)*35%))))))</f>
        <v>1430831.644088001</v>
      </c>
      <c r="AZ238" s="75">
        <v>0</v>
      </c>
      <c r="BA238" s="75">
        <v>0</v>
      </c>
      <c r="BB238" s="75">
        <v>0</v>
      </c>
      <c r="BC238" s="80">
        <v>0</v>
      </c>
      <c r="BD238" s="80">
        <v>0</v>
      </c>
      <c r="BE238" s="80">
        <v>0</v>
      </c>
      <c r="BF238" s="78">
        <v>0</v>
      </c>
      <c r="BG238" s="348">
        <f>SUM(AX238:BF238)</f>
        <v>6534683.4192080004</v>
      </c>
      <c r="BH238" s="188">
        <f>INT(AU238-BG238)</f>
        <v>69032979</v>
      </c>
      <c r="BJ238" s="50">
        <v>13035</v>
      </c>
      <c r="BK238" s="50" t="s">
        <v>3574</v>
      </c>
      <c r="BM238" s="50">
        <f t="shared" si="7"/>
        <v>0</v>
      </c>
    </row>
    <row r="239" spans="1:65" s="50" customFormat="1" ht="24" customHeight="1" x14ac:dyDescent="0.2">
      <c r="A239" s="182">
        <f t="shared" si="6"/>
        <v>2655495</v>
      </c>
      <c r="B239" s="298">
        <v>706</v>
      </c>
      <c r="C239" s="266">
        <v>505</v>
      </c>
      <c r="D239" s="299">
        <v>13036</v>
      </c>
      <c r="E239" s="242" t="s">
        <v>298</v>
      </c>
      <c r="F239" s="243" t="s">
        <v>612</v>
      </c>
      <c r="G239" s="287" t="s">
        <v>137</v>
      </c>
      <c r="H239" s="274" t="s">
        <v>799</v>
      </c>
      <c r="I239" s="294" t="s">
        <v>3100</v>
      </c>
      <c r="J239" s="65" t="s">
        <v>846</v>
      </c>
      <c r="K239" s="65" t="s">
        <v>847</v>
      </c>
      <c r="L239" s="65" t="s">
        <v>799</v>
      </c>
      <c r="M239" s="292" t="s">
        <v>137</v>
      </c>
      <c r="N239" s="244" t="s">
        <v>2410</v>
      </c>
      <c r="O239" s="65"/>
      <c r="P239" s="90"/>
      <c r="Q239" s="244">
        <v>30</v>
      </c>
      <c r="R239" s="246">
        <v>120</v>
      </c>
      <c r="S239" s="246">
        <v>110</v>
      </c>
      <c r="T239" s="246">
        <v>29.33</v>
      </c>
      <c r="U239" s="90">
        <v>0</v>
      </c>
      <c r="V239" s="262">
        <v>15</v>
      </c>
      <c r="W239" s="99">
        <v>0</v>
      </c>
      <c r="X239" s="84">
        <v>0</v>
      </c>
      <c r="Y239" s="99">
        <v>2</v>
      </c>
      <c r="Z239" s="65">
        <v>0</v>
      </c>
      <c r="AA239" s="319">
        <v>885165</v>
      </c>
      <c r="AB239" s="319">
        <v>46667</v>
      </c>
      <c r="AC239" s="320">
        <f>AA239+AB239</f>
        <v>931832</v>
      </c>
      <c r="AD239" s="75">
        <v>4500000</v>
      </c>
      <c r="AE239" s="75">
        <v>6000000</v>
      </c>
      <c r="AF239" s="338">
        <f>(AC239*30)/220*1.4</f>
        <v>177895.19999999998</v>
      </c>
      <c r="AG239" s="113">
        <f>AA239*Q239</f>
        <v>26554950</v>
      </c>
      <c r="AH239" s="75">
        <f>AB239*Q239</f>
        <v>1400010</v>
      </c>
      <c r="AI239" s="75">
        <f>AF239*R239</f>
        <v>21347423.999999996</v>
      </c>
      <c r="AJ239" s="75">
        <f>IF(Q239=31,A239*Z239,(Q239/30)*A239*Z239)</f>
        <v>0</v>
      </c>
      <c r="AK239" s="75">
        <f>IF(Q239=31,AD239,(Q239/30)*AD239)</f>
        <v>4500000</v>
      </c>
      <c r="AL239" s="75">
        <f>IF(Q239=31,AE239,(Q239/30)*AE239)</f>
        <v>6000000</v>
      </c>
      <c r="AM239" s="75">
        <f>(AC239*30/220)*35%*S239</f>
        <v>4892117.9999999991</v>
      </c>
      <c r="AN239" s="75">
        <f>AC239*30/220*1.4*T239</f>
        <v>5217666.2159999991</v>
      </c>
      <c r="AO239" s="75">
        <f>AC239*U239</f>
        <v>0</v>
      </c>
      <c r="AP239" s="75">
        <f>200000*V239</f>
        <v>3000000</v>
      </c>
      <c r="AQ239" s="75">
        <v>0</v>
      </c>
      <c r="AR239" s="75">
        <v>0</v>
      </c>
      <c r="AS239" s="75">
        <v>0</v>
      </c>
      <c r="AT239" s="80">
        <v>0</v>
      </c>
      <c r="AU239" s="82">
        <f>SUM(AG239:AT239)</f>
        <v>72912168.216000006</v>
      </c>
      <c r="AV239" s="113">
        <f>AU239-(AX239+AP239+AO239+AL239+AK239+AJ239+AT239)</f>
        <v>54308316.440880008</v>
      </c>
      <c r="AW239" s="75">
        <f>AG239+AH239+AK239+AL239+AI239+AN239+AM239+AP239</f>
        <v>72912168.215999991</v>
      </c>
      <c r="AX239" s="75">
        <f>AW239*7%</f>
        <v>5103851.7751199994</v>
      </c>
      <c r="AY239" s="76">
        <f>IF(AV239&lt;=40000000,0,IF(AND(AV239&gt;40000000,AV239&lt;=80000000),(AV239-40000000)*10%,IF(AND(AV239&gt;80000000,AV239&lt;=120000000),4000000+(AV239-80000000)*15%,IF(AND(AV239&gt;120000000,AV239&lt;=180000000),10000000+(AV239-120000000)*20%,IF(AND(AV239&gt;180000000,AV239&lt;=240000000),22000000+(AV239-180000000)*25%,IF(AND(AV239&gt;240000000,AV239&lt;=320000000),37000000+(AV239-240000000)*30%,61000000+(AV239-320000000)*35%))))))</f>
        <v>1430831.644088001</v>
      </c>
      <c r="AZ239" s="75">
        <v>0</v>
      </c>
      <c r="BA239" s="75">
        <v>0</v>
      </c>
      <c r="BB239" s="75">
        <v>0</v>
      </c>
      <c r="BC239" s="80">
        <v>0</v>
      </c>
      <c r="BD239" s="80">
        <v>0</v>
      </c>
      <c r="BE239" s="80">
        <v>0</v>
      </c>
      <c r="BF239" s="78">
        <v>0</v>
      </c>
      <c r="BG239" s="348">
        <f>SUM(AX239:BF239)</f>
        <v>6534683.4192080004</v>
      </c>
      <c r="BH239" s="188">
        <f>INT(AU239-BG239)</f>
        <v>66377484</v>
      </c>
      <c r="BJ239" s="50">
        <v>13036</v>
      </c>
      <c r="BK239" s="50" t="s">
        <v>3575</v>
      </c>
      <c r="BM239" s="50">
        <f t="shared" si="7"/>
        <v>0</v>
      </c>
    </row>
    <row r="240" spans="1:65" s="50" customFormat="1" ht="24" customHeight="1" x14ac:dyDescent="0.5">
      <c r="A240" s="182">
        <f t="shared" si="6"/>
        <v>2655495</v>
      </c>
      <c r="B240" s="298">
        <v>726</v>
      </c>
      <c r="C240" s="266">
        <v>525</v>
      </c>
      <c r="D240" s="299">
        <v>13037</v>
      </c>
      <c r="E240" s="242" t="s">
        <v>190</v>
      </c>
      <c r="F240" s="243" t="s">
        <v>848</v>
      </c>
      <c r="G240" s="287" t="s">
        <v>137</v>
      </c>
      <c r="H240" s="274" t="s">
        <v>799</v>
      </c>
      <c r="I240" s="439" t="s">
        <v>3119</v>
      </c>
      <c r="J240" s="65" t="s">
        <v>849</v>
      </c>
      <c r="K240" s="65" t="s">
        <v>850</v>
      </c>
      <c r="L240" s="65" t="s">
        <v>799</v>
      </c>
      <c r="M240" s="292" t="s">
        <v>137</v>
      </c>
      <c r="N240" s="244" t="s">
        <v>2410</v>
      </c>
      <c r="O240" s="65"/>
      <c r="P240" s="90"/>
      <c r="Q240" s="244">
        <v>30</v>
      </c>
      <c r="R240" s="246">
        <v>120</v>
      </c>
      <c r="S240" s="246">
        <v>110</v>
      </c>
      <c r="T240" s="246">
        <v>29.33</v>
      </c>
      <c r="U240" s="90">
        <v>0</v>
      </c>
      <c r="V240" s="262">
        <v>14</v>
      </c>
      <c r="W240" s="99">
        <v>0</v>
      </c>
      <c r="X240" s="84">
        <v>0</v>
      </c>
      <c r="Y240" s="99">
        <v>1</v>
      </c>
      <c r="Z240" s="390">
        <f>Y240</f>
        <v>1</v>
      </c>
      <c r="AA240" s="319">
        <v>885165</v>
      </c>
      <c r="AB240" s="319">
        <v>46667</v>
      </c>
      <c r="AC240" s="320">
        <f>AA240+AB240</f>
        <v>931832</v>
      </c>
      <c r="AD240" s="75">
        <v>4500000</v>
      </c>
      <c r="AE240" s="75">
        <v>6000000</v>
      </c>
      <c r="AF240" s="338">
        <f>(AC240*30)/220*1.4</f>
        <v>177895.19999999998</v>
      </c>
      <c r="AG240" s="113">
        <f>AA240*Q240</f>
        <v>26554950</v>
      </c>
      <c r="AH240" s="75">
        <f>AB240*Q240</f>
        <v>1400010</v>
      </c>
      <c r="AI240" s="75">
        <f>AF240*R240</f>
        <v>21347423.999999996</v>
      </c>
      <c r="AJ240" s="75">
        <f>IF(Q240=31,A240*Z240,(Q240/30)*A240*Z240)</f>
        <v>2655495</v>
      </c>
      <c r="AK240" s="75">
        <f>IF(Q240=31,AD240,(Q240/30)*AD240)</f>
        <v>4500000</v>
      </c>
      <c r="AL240" s="75">
        <f>IF(Q240=31,AE240,(Q240/30)*AE240)</f>
        <v>6000000</v>
      </c>
      <c r="AM240" s="75">
        <f>(AC240*30/220)*35%*S240</f>
        <v>4892117.9999999991</v>
      </c>
      <c r="AN240" s="75">
        <f>AC240*30/220*1.4*T240</f>
        <v>5217666.2159999991</v>
      </c>
      <c r="AO240" s="75">
        <f>AC240*U240</f>
        <v>0</v>
      </c>
      <c r="AP240" s="75">
        <f>200000*V240</f>
        <v>2800000</v>
      </c>
      <c r="AQ240" s="75">
        <v>0</v>
      </c>
      <c r="AR240" s="75">
        <v>0</v>
      </c>
      <c r="AS240" s="75">
        <v>0</v>
      </c>
      <c r="AT240" s="80">
        <v>0</v>
      </c>
      <c r="AU240" s="82">
        <f>SUM(AG240:AT240)</f>
        <v>75367663.216000006</v>
      </c>
      <c r="AV240" s="113">
        <f>AU240-(AX240+AP240+AO240+AL240+AK240+AJ240+AT240)</f>
        <v>54322316.440880008</v>
      </c>
      <c r="AW240" s="75">
        <f>AG240+AH240+AK240+AL240+AI240+AN240+AM240+AP240</f>
        <v>72712168.215999991</v>
      </c>
      <c r="AX240" s="75">
        <f>AW240*7%</f>
        <v>5089851.7751199994</v>
      </c>
      <c r="AY240" s="76">
        <f>IF(AV240&lt;=40000000,0,IF(AND(AV240&gt;40000000,AV240&lt;=80000000),(AV240-40000000)*10%,IF(AND(AV240&gt;80000000,AV240&lt;=120000000),4000000+(AV240-80000000)*15%,IF(AND(AV240&gt;120000000,AV240&lt;=180000000),10000000+(AV240-120000000)*20%,IF(AND(AV240&gt;180000000,AV240&lt;=240000000),22000000+(AV240-180000000)*25%,IF(AND(AV240&gt;240000000,AV240&lt;=320000000),37000000+(AV240-240000000)*30%,61000000+(AV240-320000000)*35%))))))</f>
        <v>1432231.644088001</v>
      </c>
      <c r="AZ240" s="75">
        <v>0</v>
      </c>
      <c r="BA240" s="75">
        <v>0</v>
      </c>
      <c r="BB240" s="75">
        <v>0</v>
      </c>
      <c r="BC240" s="80">
        <v>0</v>
      </c>
      <c r="BD240" s="80">
        <v>0</v>
      </c>
      <c r="BE240" s="80">
        <v>0</v>
      </c>
      <c r="BF240" s="78">
        <v>0</v>
      </c>
      <c r="BG240" s="348">
        <f>SUM(AX240:BF240)</f>
        <v>6522083.4192080004</v>
      </c>
      <c r="BH240" s="188">
        <f>INT(AU240-BG240)</f>
        <v>68845579</v>
      </c>
      <c r="BJ240" s="50">
        <v>13037</v>
      </c>
      <c r="BK240" s="50" t="s">
        <v>3576</v>
      </c>
      <c r="BM240" s="50">
        <f t="shared" si="7"/>
        <v>0</v>
      </c>
    </row>
    <row r="241" spans="1:65" s="50" customFormat="1" ht="24" customHeight="1" x14ac:dyDescent="0.2">
      <c r="A241" s="182">
        <f t="shared" si="6"/>
        <v>2655495</v>
      </c>
      <c r="B241" s="298">
        <v>690</v>
      </c>
      <c r="C241" s="266">
        <v>489</v>
      </c>
      <c r="D241" s="299">
        <v>13038</v>
      </c>
      <c r="E241" s="242" t="s">
        <v>851</v>
      </c>
      <c r="F241" s="243" t="s">
        <v>852</v>
      </c>
      <c r="G241" s="287" t="s">
        <v>137</v>
      </c>
      <c r="H241" s="274" t="s">
        <v>799</v>
      </c>
      <c r="I241" s="294" t="s">
        <v>3084</v>
      </c>
      <c r="J241" s="65" t="s">
        <v>853</v>
      </c>
      <c r="K241" s="65" t="s">
        <v>854</v>
      </c>
      <c r="L241" s="65" t="s">
        <v>799</v>
      </c>
      <c r="M241" s="292" t="s">
        <v>137</v>
      </c>
      <c r="N241" s="244" t="s">
        <v>2410</v>
      </c>
      <c r="O241" s="65"/>
      <c r="P241" s="90"/>
      <c r="Q241" s="244">
        <v>30</v>
      </c>
      <c r="R241" s="246">
        <v>120</v>
      </c>
      <c r="S241" s="246">
        <v>110</v>
      </c>
      <c r="T241" s="246">
        <v>29.33</v>
      </c>
      <c r="U241" s="90">
        <v>0</v>
      </c>
      <c r="V241" s="262">
        <v>14</v>
      </c>
      <c r="W241" s="99">
        <v>0</v>
      </c>
      <c r="X241" s="84">
        <v>0</v>
      </c>
      <c r="Y241" s="99">
        <v>2</v>
      </c>
      <c r="Z241" s="65">
        <v>0</v>
      </c>
      <c r="AA241" s="319">
        <v>885165</v>
      </c>
      <c r="AB241" s="319">
        <v>46667</v>
      </c>
      <c r="AC241" s="320">
        <f>AA241+AB241</f>
        <v>931832</v>
      </c>
      <c r="AD241" s="75">
        <v>4500000</v>
      </c>
      <c r="AE241" s="75">
        <v>6000000</v>
      </c>
      <c r="AF241" s="338">
        <f>(AC241*30)/220*1.4</f>
        <v>177895.19999999998</v>
      </c>
      <c r="AG241" s="113">
        <f>AA241*Q241</f>
        <v>26554950</v>
      </c>
      <c r="AH241" s="75">
        <f>AB241*Q241</f>
        <v>1400010</v>
      </c>
      <c r="AI241" s="75">
        <f>AF241*R241</f>
        <v>21347423.999999996</v>
      </c>
      <c r="AJ241" s="75">
        <f>IF(Q241=31,A241*Z241,(Q241/30)*A241*Z241)</f>
        <v>0</v>
      </c>
      <c r="AK241" s="75">
        <f>IF(Q241=31,AD241,(Q241/30)*AD241)</f>
        <v>4500000</v>
      </c>
      <c r="AL241" s="75">
        <f>IF(Q241=31,AE241,(Q241/30)*AE241)</f>
        <v>6000000</v>
      </c>
      <c r="AM241" s="75">
        <f>(AC241*30/220)*35%*S241</f>
        <v>4892117.9999999991</v>
      </c>
      <c r="AN241" s="75">
        <f>AC241*30/220*1.4*T241</f>
        <v>5217666.2159999991</v>
      </c>
      <c r="AO241" s="75">
        <f>AC241*U241</f>
        <v>0</v>
      </c>
      <c r="AP241" s="75">
        <f>200000*V241</f>
        <v>2800000</v>
      </c>
      <c r="AQ241" s="75">
        <v>0</v>
      </c>
      <c r="AR241" s="75">
        <v>0</v>
      </c>
      <c r="AS241" s="75">
        <v>0</v>
      </c>
      <c r="AT241" s="80">
        <v>0</v>
      </c>
      <c r="AU241" s="82">
        <f>SUM(AG241:AT241)</f>
        <v>72712168.216000006</v>
      </c>
      <c r="AV241" s="113">
        <f>AU241-(AX241+AP241+AO241+AL241+AK241+AJ241+AT241)</f>
        <v>54322316.440880008</v>
      </c>
      <c r="AW241" s="75">
        <f>AG241+AH241+AK241+AL241+AI241+AN241+AM241+AP241</f>
        <v>72712168.215999991</v>
      </c>
      <c r="AX241" s="75">
        <f>AW241*7%</f>
        <v>5089851.7751199994</v>
      </c>
      <c r="AY241" s="76">
        <f>IF(AV241&lt;=40000000,0,IF(AND(AV241&gt;40000000,AV241&lt;=80000000),(AV241-40000000)*10%,IF(AND(AV241&gt;80000000,AV241&lt;=120000000),4000000+(AV241-80000000)*15%,IF(AND(AV241&gt;120000000,AV241&lt;=180000000),10000000+(AV241-120000000)*20%,IF(AND(AV241&gt;180000000,AV241&lt;=240000000),22000000+(AV241-180000000)*25%,IF(AND(AV241&gt;240000000,AV241&lt;=320000000),37000000+(AV241-240000000)*30%,61000000+(AV241-320000000)*35%))))))</f>
        <v>1432231.644088001</v>
      </c>
      <c r="AZ241" s="75">
        <v>0</v>
      </c>
      <c r="BA241" s="75">
        <v>0</v>
      </c>
      <c r="BB241" s="75">
        <v>0</v>
      </c>
      <c r="BC241" s="80">
        <v>0</v>
      </c>
      <c r="BD241" s="80">
        <v>0</v>
      </c>
      <c r="BE241" s="80">
        <v>0</v>
      </c>
      <c r="BF241" s="78">
        <v>0</v>
      </c>
      <c r="BG241" s="348">
        <f>SUM(AX241:BF241)</f>
        <v>6522083.4192080004</v>
      </c>
      <c r="BH241" s="188">
        <f>INT(AU241-BG241)</f>
        <v>66190084</v>
      </c>
      <c r="BJ241" s="50">
        <v>13038</v>
      </c>
      <c r="BK241" s="50" t="s">
        <v>3577</v>
      </c>
      <c r="BM241" s="50">
        <f t="shared" si="7"/>
        <v>0</v>
      </c>
    </row>
    <row r="242" spans="1:65" s="50" customFormat="1" ht="24" customHeight="1" x14ac:dyDescent="0.2">
      <c r="A242" s="182">
        <f t="shared" si="6"/>
        <v>2655495</v>
      </c>
      <c r="B242" s="298">
        <v>719</v>
      </c>
      <c r="C242" s="266">
        <v>518</v>
      </c>
      <c r="D242" s="299">
        <v>13039</v>
      </c>
      <c r="E242" s="242" t="s">
        <v>259</v>
      </c>
      <c r="F242" s="243" t="s">
        <v>855</v>
      </c>
      <c r="G242" s="287" t="s">
        <v>137</v>
      </c>
      <c r="H242" s="274" t="s">
        <v>799</v>
      </c>
      <c r="I242" s="294" t="s">
        <v>3112</v>
      </c>
      <c r="J242" s="65" t="s">
        <v>856</v>
      </c>
      <c r="K242" s="65" t="s">
        <v>857</v>
      </c>
      <c r="L242" s="65" t="s">
        <v>799</v>
      </c>
      <c r="M242" s="292" t="s">
        <v>137</v>
      </c>
      <c r="N242" s="244" t="s">
        <v>2410</v>
      </c>
      <c r="O242" s="65"/>
      <c r="P242" s="90"/>
      <c r="Q242" s="244">
        <v>30</v>
      </c>
      <c r="R242" s="246">
        <v>120</v>
      </c>
      <c r="S242" s="246">
        <v>110</v>
      </c>
      <c r="T242" s="246">
        <v>29.33</v>
      </c>
      <c r="U242" s="90">
        <v>0</v>
      </c>
      <c r="V242" s="262">
        <v>14</v>
      </c>
      <c r="W242" s="99">
        <v>0</v>
      </c>
      <c r="X242" s="84">
        <v>0</v>
      </c>
      <c r="Y242" s="99">
        <v>2</v>
      </c>
      <c r="Z242" s="65">
        <v>2</v>
      </c>
      <c r="AA242" s="319">
        <v>885165</v>
      </c>
      <c r="AB242" s="319">
        <v>46667</v>
      </c>
      <c r="AC242" s="320">
        <f>AA242+AB242</f>
        <v>931832</v>
      </c>
      <c r="AD242" s="75">
        <v>4500000</v>
      </c>
      <c r="AE242" s="75">
        <v>6000000</v>
      </c>
      <c r="AF242" s="338">
        <f>(AC242*30)/220*1.4</f>
        <v>177895.19999999998</v>
      </c>
      <c r="AG242" s="113">
        <f>AA242*Q242</f>
        <v>26554950</v>
      </c>
      <c r="AH242" s="75">
        <f>AB242*Q242</f>
        <v>1400010</v>
      </c>
      <c r="AI242" s="75">
        <f>AF242*R242</f>
        <v>21347423.999999996</v>
      </c>
      <c r="AJ242" s="75">
        <f>IF(Q242=31,A242*Z242,(Q242/30)*A242*Z242)</f>
        <v>5310990</v>
      </c>
      <c r="AK242" s="75">
        <f>IF(Q242=31,AD242,(Q242/30)*AD242)</f>
        <v>4500000</v>
      </c>
      <c r="AL242" s="75">
        <f>IF(Q242=31,AE242,(Q242/30)*AE242)</f>
        <v>6000000</v>
      </c>
      <c r="AM242" s="75">
        <f>(AC242*30/220)*35%*S242</f>
        <v>4892117.9999999991</v>
      </c>
      <c r="AN242" s="75">
        <f>AC242*30/220*1.4*T242</f>
        <v>5217666.2159999991</v>
      </c>
      <c r="AO242" s="75">
        <f>AC242*U242</f>
        <v>0</v>
      </c>
      <c r="AP242" s="75">
        <f>200000*V242</f>
        <v>2800000</v>
      </c>
      <c r="AQ242" s="75">
        <v>0</v>
      </c>
      <c r="AR242" s="75">
        <v>0</v>
      </c>
      <c r="AS242" s="75">
        <v>0</v>
      </c>
      <c r="AT242" s="80">
        <v>0</v>
      </c>
      <c r="AU242" s="82">
        <f>SUM(AG242:AT242)</f>
        <v>78023158.216000006</v>
      </c>
      <c r="AV242" s="113">
        <f>AU242-(AX242+AP242+AO242+AL242+AK242+AJ242+AT242)</f>
        <v>54322316.440880008</v>
      </c>
      <c r="AW242" s="75">
        <f>AG242+AH242+AK242+AL242+AI242+AN242+AM242+AP242</f>
        <v>72712168.215999991</v>
      </c>
      <c r="AX242" s="75">
        <f>AW242*7%</f>
        <v>5089851.7751199994</v>
      </c>
      <c r="AY242" s="76">
        <f>IF(AV242&lt;=40000000,0,IF(AND(AV242&gt;40000000,AV242&lt;=80000000),(AV242-40000000)*10%,IF(AND(AV242&gt;80000000,AV242&lt;=120000000),4000000+(AV242-80000000)*15%,IF(AND(AV242&gt;120000000,AV242&lt;=180000000),10000000+(AV242-120000000)*20%,IF(AND(AV242&gt;180000000,AV242&lt;=240000000),22000000+(AV242-180000000)*25%,IF(AND(AV242&gt;240000000,AV242&lt;=320000000),37000000+(AV242-240000000)*30%,61000000+(AV242-320000000)*35%))))))</f>
        <v>1432231.644088001</v>
      </c>
      <c r="AZ242" s="75">
        <v>0</v>
      </c>
      <c r="BA242" s="75">
        <v>0</v>
      </c>
      <c r="BB242" s="75">
        <v>0</v>
      </c>
      <c r="BC242" s="80">
        <v>0</v>
      </c>
      <c r="BD242" s="80">
        <v>0</v>
      </c>
      <c r="BE242" s="80">
        <v>0</v>
      </c>
      <c r="BF242" s="78">
        <v>0</v>
      </c>
      <c r="BG242" s="348">
        <f>SUM(AX242:BF242)</f>
        <v>6522083.4192080004</v>
      </c>
      <c r="BH242" s="188">
        <f>INT(AU242-BG242)</f>
        <v>71501074</v>
      </c>
      <c r="BJ242" s="50">
        <v>13039</v>
      </c>
      <c r="BK242" s="50" t="s">
        <v>3578</v>
      </c>
      <c r="BM242" s="50">
        <f t="shared" si="7"/>
        <v>0</v>
      </c>
    </row>
    <row r="243" spans="1:65" s="50" customFormat="1" ht="24" customHeight="1" x14ac:dyDescent="0.2">
      <c r="A243" s="182">
        <f t="shared" si="6"/>
        <v>2655495</v>
      </c>
      <c r="B243" s="298">
        <v>685</v>
      </c>
      <c r="C243" s="266">
        <v>484</v>
      </c>
      <c r="D243" s="299">
        <v>13040</v>
      </c>
      <c r="E243" s="242" t="s">
        <v>488</v>
      </c>
      <c r="F243" s="243" t="s">
        <v>858</v>
      </c>
      <c r="G243" s="287" t="s">
        <v>137</v>
      </c>
      <c r="H243" s="274" t="s">
        <v>799</v>
      </c>
      <c r="I243" s="294" t="s">
        <v>3079</v>
      </c>
      <c r="J243" s="65" t="s">
        <v>859</v>
      </c>
      <c r="K243" s="65" t="s">
        <v>860</v>
      </c>
      <c r="L243" s="65" t="s">
        <v>799</v>
      </c>
      <c r="M243" s="292" t="s">
        <v>137</v>
      </c>
      <c r="N243" s="244" t="s">
        <v>2410</v>
      </c>
      <c r="O243" s="65"/>
      <c r="P243" s="90"/>
      <c r="Q243" s="244">
        <v>30</v>
      </c>
      <c r="R243" s="246">
        <v>120</v>
      </c>
      <c r="S243" s="246">
        <v>110</v>
      </c>
      <c r="T243" s="246">
        <v>29.33</v>
      </c>
      <c r="U243" s="90">
        <v>0</v>
      </c>
      <c r="V243" s="262">
        <v>14</v>
      </c>
      <c r="W243" s="99">
        <v>0</v>
      </c>
      <c r="X243" s="84">
        <v>0</v>
      </c>
      <c r="Y243" s="99">
        <v>1</v>
      </c>
      <c r="Z243" s="65">
        <v>1</v>
      </c>
      <c r="AA243" s="319">
        <v>885165</v>
      </c>
      <c r="AB243" s="319">
        <v>46667</v>
      </c>
      <c r="AC243" s="320">
        <f>AA243+AB243</f>
        <v>931832</v>
      </c>
      <c r="AD243" s="75">
        <v>4500000</v>
      </c>
      <c r="AE243" s="75">
        <v>6000000</v>
      </c>
      <c r="AF243" s="338">
        <f>(AC243*30)/220*1.4</f>
        <v>177895.19999999998</v>
      </c>
      <c r="AG243" s="113">
        <f>AA243*Q243</f>
        <v>26554950</v>
      </c>
      <c r="AH243" s="75">
        <f>AB243*Q243</f>
        <v>1400010</v>
      </c>
      <c r="AI243" s="75">
        <f>AF243*R243</f>
        <v>21347423.999999996</v>
      </c>
      <c r="AJ243" s="75">
        <f>IF(Q243=31,A243*Z243,(Q243/30)*A243*Z243)</f>
        <v>2655495</v>
      </c>
      <c r="AK243" s="75">
        <f>IF(Q243=31,AD243,(Q243/30)*AD243)</f>
        <v>4500000</v>
      </c>
      <c r="AL243" s="75">
        <f>IF(Q243=31,AE243,(Q243/30)*AE243)</f>
        <v>6000000</v>
      </c>
      <c r="AM243" s="75">
        <f>(AC243*30/220)*35%*S243</f>
        <v>4892117.9999999991</v>
      </c>
      <c r="AN243" s="75">
        <f>AC243*30/220*1.4*T243</f>
        <v>5217666.2159999991</v>
      </c>
      <c r="AO243" s="75">
        <f>AC243*U243</f>
        <v>0</v>
      </c>
      <c r="AP243" s="75">
        <f>200000*V243</f>
        <v>2800000</v>
      </c>
      <c r="AQ243" s="75">
        <v>0</v>
      </c>
      <c r="AR243" s="75">
        <v>0</v>
      </c>
      <c r="AS243" s="75">
        <v>0</v>
      </c>
      <c r="AT243" s="80">
        <v>0</v>
      </c>
      <c r="AU243" s="82">
        <f>SUM(AG243:AT243)</f>
        <v>75367663.216000006</v>
      </c>
      <c r="AV243" s="113">
        <f>AU243-(AX243+AP243+AO243+AL243+AK243+AJ243+AT243)</f>
        <v>54322316.440880008</v>
      </c>
      <c r="AW243" s="75">
        <f>AG243+AH243+AK243+AL243+AI243+AN243+AM243+AP243</f>
        <v>72712168.215999991</v>
      </c>
      <c r="AX243" s="75">
        <f>AW243*7%</f>
        <v>5089851.7751199994</v>
      </c>
      <c r="AY243" s="76">
        <f>IF(AV243&lt;=40000000,0,IF(AND(AV243&gt;40000000,AV243&lt;=80000000),(AV243-40000000)*10%,IF(AND(AV243&gt;80000000,AV243&lt;=120000000),4000000+(AV243-80000000)*15%,IF(AND(AV243&gt;120000000,AV243&lt;=180000000),10000000+(AV243-120000000)*20%,IF(AND(AV243&gt;180000000,AV243&lt;=240000000),22000000+(AV243-180000000)*25%,IF(AND(AV243&gt;240000000,AV243&lt;=320000000),37000000+(AV243-240000000)*30%,61000000+(AV243-320000000)*35%))))))</f>
        <v>1432231.644088001</v>
      </c>
      <c r="AZ243" s="75">
        <v>0</v>
      </c>
      <c r="BA243" s="75">
        <v>0</v>
      </c>
      <c r="BB243" s="75">
        <v>0</v>
      </c>
      <c r="BC243" s="80">
        <v>0</v>
      </c>
      <c r="BD243" s="80">
        <v>0</v>
      </c>
      <c r="BE243" s="80">
        <v>0</v>
      </c>
      <c r="BF243" s="78">
        <v>0</v>
      </c>
      <c r="BG243" s="348">
        <f>SUM(AX243:BF243)</f>
        <v>6522083.4192080004</v>
      </c>
      <c r="BH243" s="188">
        <f>INT(AU243-BG243)</f>
        <v>68845579</v>
      </c>
      <c r="BJ243" s="50">
        <v>13040</v>
      </c>
      <c r="BK243" s="50" t="s">
        <v>3579</v>
      </c>
      <c r="BM243" s="50">
        <f t="shared" si="7"/>
        <v>0</v>
      </c>
    </row>
    <row r="244" spans="1:65" s="50" customFormat="1" ht="24" customHeight="1" x14ac:dyDescent="0.2">
      <c r="A244" s="182">
        <f t="shared" si="6"/>
        <v>2655495</v>
      </c>
      <c r="B244" s="298">
        <v>699</v>
      </c>
      <c r="C244" s="266">
        <v>498</v>
      </c>
      <c r="D244" s="299">
        <v>13041</v>
      </c>
      <c r="E244" s="242" t="s">
        <v>99</v>
      </c>
      <c r="F244" s="243" t="s">
        <v>861</v>
      </c>
      <c r="G244" s="287" t="s">
        <v>137</v>
      </c>
      <c r="H244" s="274" t="s">
        <v>799</v>
      </c>
      <c r="I244" s="294" t="s">
        <v>3093</v>
      </c>
      <c r="J244" s="65" t="s">
        <v>862</v>
      </c>
      <c r="K244" s="65" t="s">
        <v>863</v>
      </c>
      <c r="L244" s="65" t="s">
        <v>799</v>
      </c>
      <c r="M244" s="292" t="s">
        <v>137</v>
      </c>
      <c r="N244" s="244" t="s">
        <v>2410</v>
      </c>
      <c r="O244" s="65"/>
      <c r="P244" s="90"/>
      <c r="Q244" s="244">
        <v>30</v>
      </c>
      <c r="R244" s="246">
        <v>120</v>
      </c>
      <c r="S244" s="246">
        <v>110</v>
      </c>
      <c r="T244" s="246">
        <v>29.33</v>
      </c>
      <c r="U244" s="90">
        <v>0</v>
      </c>
      <c r="V244" s="262">
        <v>15</v>
      </c>
      <c r="W244" s="99">
        <v>0</v>
      </c>
      <c r="X244" s="84">
        <v>0</v>
      </c>
      <c r="Y244" s="99">
        <v>2</v>
      </c>
      <c r="Z244" s="65">
        <v>3</v>
      </c>
      <c r="AA244" s="319">
        <v>885165</v>
      </c>
      <c r="AB244" s="319">
        <v>46667</v>
      </c>
      <c r="AC244" s="320">
        <f>AA244+AB244</f>
        <v>931832</v>
      </c>
      <c r="AD244" s="75">
        <v>4500000</v>
      </c>
      <c r="AE244" s="75">
        <v>6000000</v>
      </c>
      <c r="AF244" s="338">
        <f>(AC244*30)/220*1.4</f>
        <v>177895.19999999998</v>
      </c>
      <c r="AG244" s="113">
        <f>AA244*Q244</f>
        <v>26554950</v>
      </c>
      <c r="AH244" s="75">
        <f>AB244*Q244</f>
        <v>1400010</v>
      </c>
      <c r="AI244" s="75">
        <f>AF244*R244</f>
        <v>21347423.999999996</v>
      </c>
      <c r="AJ244" s="75">
        <f>IF(Q244=31,A244*Z244,(Q244/30)*A244*Z244)</f>
        <v>7966485</v>
      </c>
      <c r="AK244" s="75">
        <f>IF(Q244=31,AD244,(Q244/30)*AD244)</f>
        <v>4500000</v>
      </c>
      <c r="AL244" s="75">
        <f>IF(Q244=31,AE244,(Q244/30)*AE244)</f>
        <v>6000000</v>
      </c>
      <c r="AM244" s="75">
        <f>(AC244*30/220)*35%*S244</f>
        <v>4892117.9999999991</v>
      </c>
      <c r="AN244" s="75">
        <f>AC244*30/220*1.4*T244</f>
        <v>5217666.2159999991</v>
      </c>
      <c r="AO244" s="75">
        <f>AC244*U244</f>
        <v>0</v>
      </c>
      <c r="AP244" s="75">
        <f>200000*V244</f>
        <v>3000000</v>
      </c>
      <c r="AQ244" s="75">
        <v>0</v>
      </c>
      <c r="AR244" s="75">
        <v>0</v>
      </c>
      <c r="AS244" s="75">
        <v>0</v>
      </c>
      <c r="AT244" s="80">
        <v>0</v>
      </c>
      <c r="AU244" s="82">
        <f>SUM(AG244:AT244)</f>
        <v>80878653.216000006</v>
      </c>
      <c r="AV244" s="113">
        <f>AU244-(AX244+AP244+AO244+AL244+AK244+AJ244+AT244)</f>
        <v>54308316.440880008</v>
      </c>
      <c r="AW244" s="75">
        <f>AG244+AH244+AK244+AL244+AI244+AN244+AM244+AP244</f>
        <v>72912168.215999991</v>
      </c>
      <c r="AX244" s="75">
        <f>AW244*7%</f>
        <v>5103851.7751199994</v>
      </c>
      <c r="AY244" s="76">
        <f>IF(AV244&lt;=40000000,0,IF(AND(AV244&gt;40000000,AV244&lt;=80000000),(AV244-40000000)*10%,IF(AND(AV244&gt;80000000,AV244&lt;=120000000),4000000+(AV244-80000000)*15%,IF(AND(AV244&gt;120000000,AV244&lt;=180000000),10000000+(AV244-120000000)*20%,IF(AND(AV244&gt;180000000,AV244&lt;=240000000),22000000+(AV244-180000000)*25%,IF(AND(AV244&gt;240000000,AV244&lt;=320000000),37000000+(AV244-240000000)*30%,61000000+(AV244-320000000)*35%))))))</f>
        <v>1430831.644088001</v>
      </c>
      <c r="AZ244" s="75">
        <v>0</v>
      </c>
      <c r="BA244" s="75">
        <v>0</v>
      </c>
      <c r="BB244" s="75">
        <v>0</v>
      </c>
      <c r="BC244" s="80">
        <v>0</v>
      </c>
      <c r="BD244" s="80">
        <v>0</v>
      </c>
      <c r="BE244" s="80">
        <v>0</v>
      </c>
      <c r="BF244" s="78">
        <v>0</v>
      </c>
      <c r="BG244" s="348">
        <f>SUM(AX244:BF244)</f>
        <v>6534683.4192080004</v>
      </c>
      <c r="BH244" s="188">
        <f>INT(AU244-BG244)</f>
        <v>74343969</v>
      </c>
      <c r="BJ244" s="50">
        <v>13041</v>
      </c>
      <c r="BK244" s="50" t="s">
        <v>3580</v>
      </c>
      <c r="BM244" s="50">
        <f t="shared" si="7"/>
        <v>0</v>
      </c>
    </row>
    <row r="245" spans="1:65" s="50" customFormat="1" ht="24" customHeight="1" x14ac:dyDescent="0.2">
      <c r="A245" s="182">
        <f t="shared" si="6"/>
        <v>2655495</v>
      </c>
      <c r="B245" s="298">
        <v>695</v>
      </c>
      <c r="C245" s="266">
        <v>494</v>
      </c>
      <c r="D245" s="299">
        <v>13042</v>
      </c>
      <c r="E245" s="242" t="s">
        <v>864</v>
      </c>
      <c r="F245" s="243" t="s">
        <v>865</v>
      </c>
      <c r="G245" s="287" t="s">
        <v>137</v>
      </c>
      <c r="H245" s="274" t="s">
        <v>799</v>
      </c>
      <c r="I245" s="294" t="s">
        <v>3089</v>
      </c>
      <c r="J245" s="65" t="s">
        <v>866</v>
      </c>
      <c r="K245" s="65" t="s">
        <v>867</v>
      </c>
      <c r="L245" s="65" t="s">
        <v>799</v>
      </c>
      <c r="M245" s="292" t="s">
        <v>137</v>
      </c>
      <c r="N245" s="244" t="s">
        <v>2410</v>
      </c>
      <c r="O245" s="65"/>
      <c r="P245" s="90"/>
      <c r="Q245" s="244">
        <v>30</v>
      </c>
      <c r="R245" s="246">
        <v>120</v>
      </c>
      <c r="S245" s="246">
        <v>110</v>
      </c>
      <c r="T245" s="246">
        <v>29.33</v>
      </c>
      <c r="U245" s="90">
        <v>0</v>
      </c>
      <c r="V245" s="262">
        <v>15</v>
      </c>
      <c r="W245" s="99">
        <v>0</v>
      </c>
      <c r="X245" s="84">
        <v>0</v>
      </c>
      <c r="Y245" s="99">
        <v>1</v>
      </c>
      <c r="Z245" s="65">
        <v>2</v>
      </c>
      <c r="AA245" s="319">
        <v>885165</v>
      </c>
      <c r="AB245" s="319">
        <v>46667</v>
      </c>
      <c r="AC245" s="320">
        <f>AA245+AB245</f>
        <v>931832</v>
      </c>
      <c r="AD245" s="75">
        <v>4500000</v>
      </c>
      <c r="AE245" s="75">
        <v>6000000</v>
      </c>
      <c r="AF245" s="338">
        <f>(AC245*30)/220*1.4</f>
        <v>177895.19999999998</v>
      </c>
      <c r="AG245" s="113">
        <f>AA245*Q245</f>
        <v>26554950</v>
      </c>
      <c r="AH245" s="75">
        <f>AB245*Q245</f>
        <v>1400010</v>
      </c>
      <c r="AI245" s="75">
        <f>AF245*R245</f>
        <v>21347423.999999996</v>
      </c>
      <c r="AJ245" s="75">
        <f>IF(Q245=31,A245*Z245,(Q245/30)*A245*Z245)</f>
        <v>5310990</v>
      </c>
      <c r="AK245" s="75">
        <f>IF(Q245=31,AD245,(Q245/30)*AD245)</f>
        <v>4500000</v>
      </c>
      <c r="AL245" s="75">
        <f>IF(Q245=31,AE245,(Q245/30)*AE245)</f>
        <v>6000000</v>
      </c>
      <c r="AM245" s="75">
        <f>(AC245*30/220)*35%*S245</f>
        <v>4892117.9999999991</v>
      </c>
      <c r="AN245" s="75">
        <f>AC245*30/220*1.4*T245</f>
        <v>5217666.2159999991</v>
      </c>
      <c r="AO245" s="75">
        <f>AC245*U245</f>
        <v>0</v>
      </c>
      <c r="AP245" s="75">
        <f>200000*V245</f>
        <v>3000000</v>
      </c>
      <c r="AQ245" s="75">
        <v>0</v>
      </c>
      <c r="AR245" s="75">
        <v>0</v>
      </c>
      <c r="AS245" s="75">
        <v>0</v>
      </c>
      <c r="AT245" s="80">
        <v>0</v>
      </c>
      <c r="AU245" s="82">
        <f>SUM(AG245:AT245)</f>
        <v>78223158.216000006</v>
      </c>
      <c r="AV245" s="113">
        <f>AU245-(AX245+AP245+AO245+AL245+AK245+AJ245+AT245)</f>
        <v>54308316.440880008</v>
      </c>
      <c r="AW245" s="75">
        <f>AG245+AH245+AK245+AL245+AI245+AN245+AM245+AP245</f>
        <v>72912168.215999991</v>
      </c>
      <c r="AX245" s="75">
        <f>AW245*7%</f>
        <v>5103851.7751199994</v>
      </c>
      <c r="AY245" s="76">
        <f>IF(AV245&lt;=40000000,0,IF(AND(AV245&gt;40000000,AV245&lt;=80000000),(AV245-40000000)*10%,IF(AND(AV245&gt;80000000,AV245&lt;=120000000),4000000+(AV245-80000000)*15%,IF(AND(AV245&gt;120000000,AV245&lt;=180000000),10000000+(AV245-120000000)*20%,IF(AND(AV245&gt;180000000,AV245&lt;=240000000),22000000+(AV245-180000000)*25%,IF(AND(AV245&gt;240000000,AV245&lt;=320000000),37000000+(AV245-240000000)*30%,61000000+(AV245-320000000)*35%))))))</f>
        <v>1430831.644088001</v>
      </c>
      <c r="AZ245" s="75">
        <v>0</v>
      </c>
      <c r="BA245" s="75">
        <v>0</v>
      </c>
      <c r="BB245" s="75">
        <v>0</v>
      </c>
      <c r="BC245" s="80">
        <v>0</v>
      </c>
      <c r="BD245" s="80">
        <v>0</v>
      </c>
      <c r="BE245" s="80">
        <v>0</v>
      </c>
      <c r="BF245" s="78">
        <v>0</v>
      </c>
      <c r="BG245" s="348">
        <f>SUM(AX245:BF245)</f>
        <v>6534683.4192080004</v>
      </c>
      <c r="BH245" s="188">
        <f>INT(AU245-BG245)</f>
        <v>71688474</v>
      </c>
      <c r="BJ245" s="50">
        <v>13042</v>
      </c>
      <c r="BK245" s="50" t="s">
        <v>3581</v>
      </c>
      <c r="BM245" s="50">
        <f t="shared" si="7"/>
        <v>0</v>
      </c>
    </row>
    <row r="246" spans="1:65" s="50" customFormat="1" ht="24" customHeight="1" x14ac:dyDescent="0.2">
      <c r="A246" s="182">
        <f t="shared" si="6"/>
        <v>2655495</v>
      </c>
      <c r="B246" s="298">
        <v>720</v>
      </c>
      <c r="C246" s="266">
        <v>519</v>
      </c>
      <c r="D246" s="299">
        <v>13043</v>
      </c>
      <c r="E246" s="242" t="s">
        <v>248</v>
      </c>
      <c r="F246" s="243" t="s">
        <v>868</v>
      </c>
      <c r="G246" s="287" t="s">
        <v>137</v>
      </c>
      <c r="H246" s="274" t="s">
        <v>799</v>
      </c>
      <c r="I246" s="294" t="s">
        <v>3113</v>
      </c>
      <c r="J246" s="65" t="s">
        <v>869</v>
      </c>
      <c r="K246" s="65" t="s">
        <v>870</v>
      </c>
      <c r="L246" s="65" t="s">
        <v>799</v>
      </c>
      <c r="M246" s="292" t="s">
        <v>137</v>
      </c>
      <c r="N246" s="244" t="s">
        <v>2410</v>
      </c>
      <c r="O246" s="65"/>
      <c r="P246" s="90"/>
      <c r="Q246" s="244">
        <v>30</v>
      </c>
      <c r="R246" s="246">
        <v>120</v>
      </c>
      <c r="S246" s="246">
        <v>110</v>
      </c>
      <c r="T246" s="246">
        <v>29.33</v>
      </c>
      <c r="U246" s="90">
        <v>0</v>
      </c>
      <c r="V246" s="262">
        <v>14</v>
      </c>
      <c r="W246" s="99">
        <v>0</v>
      </c>
      <c r="X246" s="84">
        <v>0</v>
      </c>
      <c r="Y246" s="99">
        <v>0</v>
      </c>
      <c r="Z246" s="390">
        <f>Y246</f>
        <v>0</v>
      </c>
      <c r="AA246" s="319">
        <v>885165</v>
      </c>
      <c r="AB246" s="319">
        <v>46667</v>
      </c>
      <c r="AC246" s="320">
        <f>AA246+AB246</f>
        <v>931832</v>
      </c>
      <c r="AD246" s="75">
        <v>4500000</v>
      </c>
      <c r="AE246" s="75">
        <v>6000000</v>
      </c>
      <c r="AF246" s="338">
        <f>(AC246*30)/220*1.4</f>
        <v>177895.19999999998</v>
      </c>
      <c r="AG246" s="113">
        <f>AA246*Q246</f>
        <v>26554950</v>
      </c>
      <c r="AH246" s="75">
        <f>AB246*Q246</f>
        <v>1400010</v>
      </c>
      <c r="AI246" s="75">
        <f>AF246*R246</f>
        <v>21347423.999999996</v>
      </c>
      <c r="AJ246" s="75">
        <f>IF(Q246=31,A246*Z246,(Q246/30)*A246*Z246)</f>
        <v>0</v>
      </c>
      <c r="AK246" s="75">
        <f>IF(Q246=31,AD246,(Q246/30)*AD246)</f>
        <v>4500000</v>
      </c>
      <c r="AL246" s="75">
        <f>IF(Q246=31,AE246,(Q246/30)*AE246)</f>
        <v>6000000</v>
      </c>
      <c r="AM246" s="75">
        <f>(AC246*30/220)*35%*S246</f>
        <v>4892117.9999999991</v>
      </c>
      <c r="AN246" s="75">
        <f>AC246*30/220*1.4*T246</f>
        <v>5217666.2159999991</v>
      </c>
      <c r="AO246" s="75">
        <f>AC246*U246</f>
        <v>0</v>
      </c>
      <c r="AP246" s="75">
        <f>200000*V246</f>
        <v>2800000</v>
      </c>
      <c r="AQ246" s="75">
        <v>0</v>
      </c>
      <c r="AR246" s="75">
        <v>0</v>
      </c>
      <c r="AS246" s="75">
        <v>0</v>
      </c>
      <c r="AT246" s="80">
        <v>0</v>
      </c>
      <c r="AU246" s="82">
        <f>SUM(AG246:AT246)</f>
        <v>72712168.216000006</v>
      </c>
      <c r="AV246" s="113">
        <f>AU246-(AX246+AP246+AO246+AL246+AK246+AJ246+AT246)</f>
        <v>54322316.440880008</v>
      </c>
      <c r="AW246" s="75">
        <f>AG246+AH246+AK246+AL246+AI246+AN246+AM246+AP246</f>
        <v>72712168.215999991</v>
      </c>
      <c r="AX246" s="75">
        <f>AW246*7%</f>
        <v>5089851.7751199994</v>
      </c>
      <c r="AY246" s="76">
        <f>IF(AV246&lt;=40000000,0,IF(AND(AV246&gt;40000000,AV246&lt;=80000000),(AV246-40000000)*10%,IF(AND(AV246&gt;80000000,AV246&lt;=120000000),4000000+(AV246-80000000)*15%,IF(AND(AV246&gt;120000000,AV246&lt;=180000000),10000000+(AV246-120000000)*20%,IF(AND(AV246&gt;180000000,AV246&lt;=240000000),22000000+(AV246-180000000)*25%,IF(AND(AV246&gt;240000000,AV246&lt;=320000000),37000000+(AV246-240000000)*30%,61000000+(AV246-320000000)*35%))))))</f>
        <v>1432231.644088001</v>
      </c>
      <c r="AZ246" s="75">
        <v>0</v>
      </c>
      <c r="BA246" s="75">
        <v>0</v>
      </c>
      <c r="BB246" s="75">
        <v>0</v>
      </c>
      <c r="BC246" s="80">
        <v>0</v>
      </c>
      <c r="BD246" s="80">
        <v>0</v>
      </c>
      <c r="BE246" s="80">
        <v>0</v>
      </c>
      <c r="BF246" s="78">
        <v>0</v>
      </c>
      <c r="BG246" s="348">
        <f>SUM(AX246:BF246)</f>
        <v>6522083.4192080004</v>
      </c>
      <c r="BH246" s="188">
        <f>INT(AU246-BG246)</f>
        <v>66190084</v>
      </c>
      <c r="BJ246" s="50">
        <v>13043</v>
      </c>
      <c r="BK246" s="50" t="s">
        <v>3582</v>
      </c>
      <c r="BM246" s="50">
        <f t="shared" si="7"/>
        <v>0</v>
      </c>
    </row>
    <row r="247" spans="1:65" s="50" customFormat="1" ht="24" customHeight="1" x14ac:dyDescent="0.2">
      <c r="A247" s="182">
        <f t="shared" si="6"/>
        <v>2655495</v>
      </c>
      <c r="B247" s="298">
        <v>694</v>
      </c>
      <c r="C247" s="266">
        <v>493</v>
      </c>
      <c r="D247" s="299">
        <v>13044</v>
      </c>
      <c r="E247" s="242" t="s">
        <v>871</v>
      </c>
      <c r="F247" s="243" t="s">
        <v>872</v>
      </c>
      <c r="G247" s="287" t="s">
        <v>137</v>
      </c>
      <c r="H247" s="274" t="s">
        <v>799</v>
      </c>
      <c r="I247" s="294" t="s">
        <v>3088</v>
      </c>
      <c r="J247" s="65" t="s">
        <v>873</v>
      </c>
      <c r="K247" s="65" t="s">
        <v>874</v>
      </c>
      <c r="L247" s="65" t="s">
        <v>799</v>
      </c>
      <c r="M247" s="292" t="s">
        <v>137</v>
      </c>
      <c r="N247" s="244" t="s">
        <v>2410</v>
      </c>
      <c r="O247" s="65"/>
      <c r="P247" s="90"/>
      <c r="Q247" s="244">
        <v>30</v>
      </c>
      <c r="R247" s="246">
        <v>120</v>
      </c>
      <c r="S247" s="246">
        <v>110</v>
      </c>
      <c r="T247" s="246">
        <v>29.33</v>
      </c>
      <c r="U247" s="90">
        <v>0</v>
      </c>
      <c r="V247" s="262">
        <v>15</v>
      </c>
      <c r="W247" s="99">
        <v>0</v>
      </c>
      <c r="X247" s="84">
        <v>0</v>
      </c>
      <c r="Y247" s="99">
        <v>1</v>
      </c>
      <c r="Z247" s="65">
        <v>1</v>
      </c>
      <c r="AA247" s="319">
        <v>885165</v>
      </c>
      <c r="AB247" s="319">
        <v>46667</v>
      </c>
      <c r="AC247" s="320">
        <f>AA247+AB247</f>
        <v>931832</v>
      </c>
      <c r="AD247" s="75">
        <v>4500000</v>
      </c>
      <c r="AE247" s="75">
        <v>6000000</v>
      </c>
      <c r="AF247" s="338">
        <f>(AC247*30)/220*1.4</f>
        <v>177895.19999999998</v>
      </c>
      <c r="AG247" s="113">
        <f>AA247*Q247</f>
        <v>26554950</v>
      </c>
      <c r="AH247" s="75">
        <f>AB247*Q247</f>
        <v>1400010</v>
      </c>
      <c r="AI247" s="75">
        <f>AF247*R247</f>
        <v>21347423.999999996</v>
      </c>
      <c r="AJ247" s="75">
        <f>IF(Q247=31,A247*Z247,(Q247/30)*A247*Z247)</f>
        <v>2655495</v>
      </c>
      <c r="AK247" s="75">
        <f>IF(Q247=31,AD247,(Q247/30)*AD247)</f>
        <v>4500000</v>
      </c>
      <c r="AL247" s="75">
        <f>IF(Q247=31,AE247,(Q247/30)*AE247)</f>
        <v>6000000</v>
      </c>
      <c r="AM247" s="75">
        <f>(AC247*30/220)*35%*S247</f>
        <v>4892117.9999999991</v>
      </c>
      <c r="AN247" s="75">
        <f>AC247*30/220*1.4*T247</f>
        <v>5217666.2159999991</v>
      </c>
      <c r="AO247" s="75">
        <f>AC247*U247</f>
        <v>0</v>
      </c>
      <c r="AP247" s="75">
        <f>200000*V247</f>
        <v>3000000</v>
      </c>
      <c r="AQ247" s="75">
        <v>0</v>
      </c>
      <c r="AR247" s="75">
        <v>0</v>
      </c>
      <c r="AS247" s="75">
        <v>0</v>
      </c>
      <c r="AT247" s="80">
        <v>0</v>
      </c>
      <c r="AU247" s="82">
        <f>SUM(AG247:AT247)</f>
        <v>75567663.216000006</v>
      </c>
      <c r="AV247" s="113">
        <f>AU247-(AX247+AP247+AO247+AL247+AK247+AJ247+AT247)</f>
        <v>54308316.440880008</v>
      </c>
      <c r="AW247" s="75">
        <f>AG247+AH247+AK247+AL247+AI247+AN247+AM247+AP247</f>
        <v>72912168.215999991</v>
      </c>
      <c r="AX247" s="75">
        <f>AW247*7%</f>
        <v>5103851.7751199994</v>
      </c>
      <c r="AY247" s="76">
        <f>IF(AV247&lt;=40000000,0,IF(AND(AV247&gt;40000000,AV247&lt;=80000000),(AV247-40000000)*10%,IF(AND(AV247&gt;80000000,AV247&lt;=120000000),4000000+(AV247-80000000)*15%,IF(AND(AV247&gt;120000000,AV247&lt;=180000000),10000000+(AV247-120000000)*20%,IF(AND(AV247&gt;180000000,AV247&lt;=240000000),22000000+(AV247-180000000)*25%,IF(AND(AV247&gt;240000000,AV247&lt;=320000000),37000000+(AV247-240000000)*30%,61000000+(AV247-320000000)*35%))))))</f>
        <v>1430831.644088001</v>
      </c>
      <c r="AZ247" s="75">
        <v>0</v>
      </c>
      <c r="BA247" s="75">
        <v>0</v>
      </c>
      <c r="BB247" s="75">
        <v>0</v>
      </c>
      <c r="BC247" s="80">
        <v>0</v>
      </c>
      <c r="BD247" s="80">
        <v>0</v>
      </c>
      <c r="BE247" s="80">
        <v>0</v>
      </c>
      <c r="BF247" s="78">
        <v>0</v>
      </c>
      <c r="BG247" s="348">
        <f>SUM(AX247:BF247)</f>
        <v>6534683.4192080004</v>
      </c>
      <c r="BH247" s="188">
        <f>INT(AU247-BG247)</f>
        <v>69032979</v>
      </c>
      <c r="BJ247" s="50">
        <v>13044</v>
      </c>
      <c r="BK247" s="50" t="s">
        <v>3583</v>
      </c>
      <c r="BM247" s="50">
        <f t="shared" si="7"/>
        <v>0</v>
      </c>
    </row>
    <row r="248" spans="1:65" s="50" customFormat="1" ht="24" customHeight="1" x14ac:dyDescent="0.2">
      <c r="A248" s="182">
        <f t="shared" si="6"/>
        <v>2655495</v>
      </c>
      <c r="B248" s="298">
        <v>689</v>
      </c>
      <c r="C248" s="266">
        <v>488</v>
      </c>
      <c r="D248" s="299">
        <v>13045</v>
      </c>
      <c r="E248" s="242" t="s">
        <v>875</v>
      </c>
      <c r="F248" s="243" t="s">
        <v>876</v>
      </c>
      <c r="G248" s="287" t="s">
        <v>137</v>
      </c>
      <c r="H248" s="274" t="s">
        <v>799</v>
      </c>
      <c r="I248" s="294" t="s">
        <v>3083</v>
      </c>
      <c r="J248" s="65" t="s">
        <v>877</v>
      </c>
      <c r="K248" s="65" t="s">
        <v>878</v>
      </c>
      <c r="L248" s="65" t="s">
        <v>799</v>
      </c>
      <c r="M248" s="292" t="s">
        <v>137</v>
      </c>
      <c r="N248" s="244" t="s">
        <v>2410</v>
      </c>
      <c r="O248" s="65"/>
      <c r="P248" s="90"/>
      <c r="Q248" s="244">
        <v>30</v>
      </c>
      <c r="R248" s="246">
        <v>120</v>
      </c>
      <c r="S248" s="246">
        <v>110</v>
      </c>
      <c r="T248" s="246">
        <v>29.33</v>
      </c>
      <c r="U248" s="90">
        <v>0</v>
      </c>
      <c r="V248" s="262">
        <v>14</v>
      </c>
      <c r="W248" s="99">
        <v>0</v>
      </c>
      <c r="X248" s="84">
        <v>0</v>
      </c>
      <c r="Y248" s="99">
        <v>1</v>
      </c>
      <c r="Z248" s="65">
        <v>1</v>
      </c>
      <c r="AA248" s="319">
        <v>885165</v>
      </c>
      <c r="AB248" s="319">
        <v>46667</v>
      </c>
      <c r="AC248" s="320">
        <f>AA248+AB248</f>
        <v>931832</v>
      </c>
      <c r="AD248" s="75">
        <v>4500000</v>
      </c>
      <c r="AE248" s="75">
        <v>6000000</v>
      </c>
      <c r="AF248" s="338">
        <f>(AC248*30)/220*1.4</f>
        <v>177895.19999999998</v>
      </c>
      <c r="AG248" s="113">
        <f>AA248*Q248</f>
        <v>26554950</v>
      </c>
      <c r="AH248" s="75">
        <f>AB248*Q248</f>
        <v>1400010</v>
      </c>
      <c r="AI248" s="75">
        <f>AF248*R248</f>
        <v>21347423.999999996</v>
      </c>
      <c r="AJ248" s="75">
        <f>IF(Q248=31,A248*Z248,(Q248/30)*A248*Z248)</f>
        <v>2655495</v>
      </c>
      <c r="AK248" s="75">
        <f>IF(Q248=31,AD248,(Q248/30)*AD248)</f>
        <v>4500000</v>
      </c>
      <c r="AL248" s="75">
        <f>IF(Q248=31,AE248,(Q248/30)*AE248)</f>
        <v>6000000</v>
      </c>
      <c r="AM248" s="75">
        <f>(AC248*30/220)*35%*S248</f>
        <v>4892117.9999999991</v>
      </c>
      <c r="AN248" s="75">
        <f>AC248*30/220*1.4*T248</f>
        <v>5217666.2159999991</v>
      </c>
      <c r="AO248" s="75">
        <f>AC248*U248</f>
        <v>0</v>
      </c>
      <c r="AP248" s="75">
        <f>200000*V248</f>
        <v>2800000</v>
      </c>
      <c r="AQ248" s="75">
        <v>0</v>
      </c>
      <c r="AR248" s="75">
        <v>0</v>
      </c>
      <c r="AS248" s="75">
        <v>0</v>
      </c>
      <c r="AT248" s="80">
        <v>0</v>
      </c>
      <c r="AU248" s="82">
        <f>SUM(AG248:AT248)</f>
        <v>75367663.216000006</v>
      </c>
      <c r="AV248" s="113">
        <f>AU248-(AX248+AP248+AO248+AL248+AK248+AJ248+AT248)</f>
        <v>54322316.440880008</v>
      </c>
      <c r="AW248" s="75">
        <f>AG248+AH248+AK248+AL248+AI248+AN248+AM248+AP248</f>
        <v>72712168.215999991</v>
      </c>
      <c r="AX248" s="75">
        <f>AW248*7%</f>
        <v>5089851.7751199994</v>
      </c>
      <c r="AY248" s="76">
        <f>IF(AV248&lt;=40000000,0,IF(AND(AV248&gt;40000000,AV248&lt;=80000000),(AV248-40000000)*10%,IF(AND(AV248&gt;80000000,AV248&lt;=120000000),4000000+(AV248-80000000)*15%,IF(AND(AV248&gt;120000000,AV248&lt;=180000000),10000000+(AV248-120000000)*20%,IF(AND(AV248&gt;180000000,AV248&lt;=240000000),22000000+(AV248-180000000)*25%,IF(AND(AV248&gt;240000000,AV248&lt;=320000000),37000000+(AV248-240000000)*30%,61000000+(AV248-320000000)*35%))))))</f>
        <v>1432231.644088001</v>
      </c>
      <c r="AZ248" s="75">
        <v>0</v>
      </c>
      <c r="BA248" s="75">
        <v>0</v>
      </c>
      <c r="BB248" s="75">
        <v>0</v>
      </c>
      <c r="BC248" s="80">
        <v>0</v>
      </c>
      <c r="BD248" s="80">
        <v>0</v>
      </c>
      <c r="BE248" s="80">
        <v>0</v>
      </c>
      <c r="BF248" s="78">
        <v>0</v>
      </c>
      <c r="BG248" s="348">
        <f>SUM(AX248:BF248)</f>
        <v>6522083.4192080004</v>
      </c>
      <c r="BH248" s="188">
        <f>INT(AU248-BG248)</f>
        <v>68845579</v>
      </c>
      <c r="BJ248" s="50">
        <v>13045</v>
      </c>
      <c r="BK248" s="50" t="s">
        <v>3584</v>
      </c>
      <c r="BM248" s="50">
        <f t="shared" si="7"/>
        <v>0</v>
      </c>
    </row>
    <row r="249" spans="1:65" s="50" customFormat="1" ht="24" customHeight="1" x14ac:dyDescent="0.2">
      <c r="A249" s="182">
        <f t="shared" si="6"/>
        <v>2655495</v>
      </c>
      <c r="B249" s="298">
        <v>707</v>
      </c>
      <c r="C249" s="266">
        <v>506</v>
      </c>
      <c r="D249" s="299">
        <v>13046</v>
      </c>
      <c r="E249" s="242" t="s">
        <v>216</v>
      </c>
      <c r="F249" s="243" t="s">
        <v>879</v>
      </c>
      <c r="G249" s="287" t="s">
        <v>137</v>
      </c>
      <c r="H249" s="274" t="s">
        <v>799</v>
      </c>
      <c r="I249" s="294" t="s">
        <v>3101</v>
      </c>
      <c r="J249" s="65" t="s">
        <v>880</v>
      </c>
      <c r="K249" s="65" t="s">
        <v>881</v>
      </c>
      <c r="L249" s="65" t="s">
        <v>799</v>
      </c>
      <c r="M249" s="292" t="s">
        <v>137</v>
      </c>
      <c r="N249" s="244" t="s">
        <v>2410</v>
      </c>
      <c r="O249" s="65"/>
      <c r="P249" s="90"/>
      <c r="Q249" s="244">
        <v>30</v>
      </c>
      <c r="R249" s="246">
        <v>120</v>
      </c>
      <c r="S249" s="246">
        <v>110</v>
      </c>
      <c r="T249" s="246">
        <v>29.33</v>
      </c>
      <c r="U249" s="90">
        <v>0</v>
      </c>
      <c r="V249" s="262">
        <v>14</v>
      </c>
      <c r="W249" s="99">
        <v>0</v>
      </c>
      <c r="X249" s="84">
        <v>0</v>
      </c>
      <c r="Y249" s="99">
        <v>0</v>
      </c>
      <c r="Z249" s="65">
        <v>0</v>
      </c>
      <c r="AA249" s="319">
        <v>885165</v>
      </c>
      <c r="AB249" s="319">
        <v>46667</v>
      </c>
      <c r="AC249" s="320">
        <f>AA249+AB249</f>
        <v>931832</v>
      </c>
      <c r="AD249" s="75">
        <v>4500000</v>
      </c>
      <c r="AE249" s="75">
        <v>6000000</v>
      </c>
      <c r="AF249" s="338">
        <f>(AC249*30)/220*1.4</f>
        <v>177895.19999999998</v>
      </c>
      <c r="AG249" s="113">
        <f>AA249*Q249</f>
        <v>26554950</v>
      </c>
      <c r="AH249" s="75">
        <f>AB249*Q249</f>
        <v>1400010</v>
      </c>
      <c r="AI249" s="75">
        <f>AF249*R249</f>
        <v>21347423.999999996</v>
      </c>
      <c r="AJ249" s="75">
        <f>IF(Q249=31,A249*Z249,(Q249/30)*A249*Z249)</f>
        <v>0</v>
      </c>
      <c r="AK249" s="75">
        <f>IF(Q249=31,AD249,(Q249/30)*AD249)</f>
        <v>4500000</v>
      </c>
      <c r="AL249" s="75">
        <f>IF(Q249=31,AE249,(Q249/30)*AE249)</f>
        <v>6000000</v>
      </c>
      <c r="AM249" s="75">
        <f>(AC249*30/220)*35%*S249</f>
        <v>4892117.9999999991</v>
      </c>
      <c r="AN249" s="75">
        <f>AC249*30/220*1.4*T249</f>
        <v>5217666.2159999991</v>
      </c>
      <c r="AO249" s="75">
        <f>AC249*U249</f>
        <v>0</v>
      </c>
      <c r="AP249" s="75">
        <f>200000*V249</f>
        <v>2800000</v>
      </c>
      <c r="AQ249" s="75">
        <v>0</v>
      </c>
      <c r="AR249" s="75">
        <v>0</v>
      </c>
      <c r="AS249" s="75">
        <v>0</v>
      </c>
      <c r="AT249" s="80">
        <v>0</v>
      </c>
      <c r="AU249" s="82">
        <f>SUM(AG249:AT249)</f>
        <v>72712168.216000006</v>
      </c>
      <c r="AV249" s="113">
        <f>AU249-(AX249+AP249+AO249+AL249+AK249+AJ249+AT249)</f>
        <v>54322316.440880008</v>
      </c>
      <c r="AW249" s="75">
        <f>AG249+AH249+AK249+AL249+AI249+AN249+AM249+AP249</f>
        <v>72712168.215999991</v>
      </c>
      <c r="AX249" s="75">
        <f>AW249*7%</f>
        <v>5089851.7751199994</v>
      </c>
      <c r="AY249" s="76">
        <f>IF(AV249&lt;=40000000,0,IF(AND(AV249&gt;40000000,AV249&lt;=80000000),(AV249-40000000)*10%,IF(AND(AV249&gt;80000000,AV249&lt;=120000000),4000000+(AV249-80000000)*15%,IF(AND(AV249&gt;120000000,AV249&lt;=180000000),10000000+(AV249-120000000)*20%,IF(AND(AV249&gt;180000000,AV249&lt;=240000000),22000000+(AV249-180000000)*25%,IF(AND(AV249&gt;240000000,AV249&lt;=320000000),37000000+(AV249-240000000)*30%,61000000+(AV249-320000000)*35%))))))</f>
        <v>1432231.644088001</v>
      </c>
      <c r="AZ249" s="75">
        <v>0</v>
      </c>
      <c r="BA249" s="75">
        <v>0</v>
      </c>
      <c r="BB249" s="75">
        <v>0</v>
      </c>
      <c r="BC249" s="80">
        <v>0</v>
      </c>
      <c r="BD249" s="80">
        <v>0</v>
      </c>
      <c r="BE249" s="80">
        <v>0</v>
      </c>
      <c r="BF249" s="78">
        <v>0</v>
      </c>
      <c r="BG249" s="348">
        <f>SUM(AX249:BF249)</f>
        <v>6522083.4192080004</v>
      </c>
      <c r="BH249" s="188">
        <f>INT(AU249-BG249)</f>
        <v>66190084</v>
      </c>
      <c r="BJ249" s="50">
        <v>13046</v>
      </c>
      <c r="BK249" s="50" t="s">
        <v>3585</v>
      </c>
      <c r="BM249" s="50">
        <f t="shared" si="7"/>
        <v>0</v>
      </c>
    </row>
    <row r="250" spans="1:65" s="50" customFormat="1" ht="24" customHeight="1" x14ac:dyDescent="0.2">
      <c r="A250" s="182">
        <f t="shared" si="6"/>
        <v>2655495</v>
      </c>
      <c r="B250" s="298">
        <v>684</v>
      </c>
      <c r="C250" s="266">
        <v>483</v>
      </c>
      <c r="D250" s="299">
        <v>13047</v>
      </c>
      <c r="E250" s="242" t="s">
        <v>488</v>
      </c>
      <c r="F250" s="243" t="s">
        <v>812</v>
      </c>
      <c r="G250" s="287" t="s">
        <v>137</v>
      </c>
      <c r="H250" s="274" t="s">
        <v>799</v>
      </c>
      <c r="I250" s="294" t="s">
        <v>3078</v>
      </c>
      <c r="J250" s="65" t="s">
        <v>882</v>
      </c>
      <c r="K250" s="65" t="s">
        <v>883</v>
      </c>
      <c r="L250" s="65" t="s">
        <v>799</v>
      </c>
      <c r="M250" s="292" t="s">
        <v>137</v>
      </c>
      <c r="N250" s="244" t="s">
        <v>2410</v>
      </c>
      <c r="O250" s="65"/>
      <c r="P250" s="90"/>
      <c r="Q250" s="244">
        <v>30</v>
      </c>
      <c r="R250" s="246">
        <v>120</v>
      </c>
      <c r="S250" s="246">
        <v>110</v>
      </c>
      <c r="T250" s="246">
        <v>29.33</v>
      </c>
      <c r="U250" s="90">
        <v>0</v>
      </c>
      <c r="V250" s="262">
        <v>14</v>
      </c>
      <c r="W250" s="99">
        <v>0</v>
      </c>
      <c r="X250" s="84">
        <v>0</v>
      </c>
      <c r="Y250" s="99">
        <v>1</v>
      </c>
      <c r="Z250" s="65">
        <v>1</v>
      </c>
      <c r="AA250" s="319">
        <v>885165</v>
      </c>
      <c r="AB250" s="319">
        <v>46667</v>
      </c>
      <c r="AC250" s="320">
        <f>AA250+AB250</f>
        <v>931832</v>
      </c>
      <c r="AD250" s="75">
        <v>4500000</v>
      </c>
      <c r="AE250" s="75">
        <v>6000000</v>
      </c>
      <c r="AF250" s="338">
        <f>(AC250*30)/220*1.4</f>
        <v>177895.19999999998</v>
      </c>
      <c r="AG250" s="113">
        <f>AA250*Q250</f>
        <v>26554950</v>
      </c>
      <c r="AH250" s="75">
        <f>AB250*Q250</f>
        <v>1400010</v>
      </c>
      <c r="AI250" s="75">
        <f>AF250*R250</f>
        <v>21347423.999999996</v>
      </c>
      <c r="AJ250" s="75">
        <f>IF(Q250=31,A250*Z250,(Q250/30)*A250*Z250)</f>
        <v>2655495</v>
      </c>
      <c r="AK250" s="75">
        <f>IF(Q250=31,AD250,(Q250/30)*AD250)</f>
        <v>4500000</v>
      </c>
      <c r="AL250" s="75">
        <f>IF(Q250=31,AE250,(Q250/30)*AE250)</f>
        <v>6000000</v>
      </c>
      <c r="AM250" s="75">
        <f>(AC250*30/220)*35%*S250</f>
        <v>4892117.9999999991</v>
      </c>
      <c r="AN250" s="75">
        <f>AC250*30/220*1.4*T250</f>
        <v>5217666.2159999991</v>
      </c>
      <c r="AO250" s="75">
        <f>AC250*U250</f>
        <v>0</v>
      </c>
      <c r="AP250" s="75">
        <f>200000*V250</f>
        <v>2800000</v>
      </c>
      <c r="AQ250" s="75">
        <v>0</v>
      </c>
      <c r="AR250" s="75">
        <v>0</v>
      </c>
      <c r="AS250" s="75">
        <v>0</v>
      </c>
      <c r="AT250" s="80">
        <v>0</v>
      </c>
      <c r="AU250" s="82">
        <f>SUM(AG250:AT250)</f>
        <v>75367663.216000006</v>
      </c>
      <c r="AV250" s="113">
        <f>AU250-(AX250+AP250+AO250+AL250+AK250+AJ250+AT250)</f>
        <v>54322316.440880008</v>
      </c>
      <c r="AW250" s="75">
        <f>AG250+AH250+AK250+AL250+AI250+AN250+AM250+AP250</f>
        <v>72712168.215999991</v>
      </c>
      <c r="AX250" s="75">
        <f>AW250*7%</f>
        <v>5089851.7751199994</v>
      </c>
      <c r="AY250" s="76">
        <f>IF(AV250&lt;=40000000,0,IF(AND(AV250&gt;40000000,AV250&lt;=80000000),(AV250-40000000)*10%,IF(AND(AV250&gt;80000000,AV250&lt;=120000000),4000000+(AV250-80000000)*15%,IF(AND(AV250&gt;120000000,AV250&lt;=180000000),10000000+(AV250-120000000)*20%,IF(AND(AV250&gt;180000000,AV250&lt;=240000000),22000000+(AV250-180000000)*25%,IF(AND(AV250&gt;240000000,AV250&lt;=320000000),37000000+(AV250-240000000)*30%,61000000+(AV250-320000000)*35%))))))</f>
        <v>1432231.644088001</v>
      </c>
      <c r="AZ250" s="75">
        <v>0</v>
      </c>
      <c r="BA250" s="75">
        <v>0</v>
      </c>
      <c r="BB250" s="75">
        <v>0</v>
      </c>
      <c r="BC250" s="80">
        <v>0</v>
      </c>
      <c r="BD250" s="80">
        <v>0</v>
      </c>
      <c r="BE250" s="80">
        <v>0</v>
      </c>
      <c r="BF250" s="78">
        <v>0</v>
      </c>
      <c r="BG250" s="348">
        <f>SUM(AX250:BF250)</f>
        <v>6522083.4192080004</v>
      </c>
      <c r="BH250" s="188">
        <f>INT(AU250-BG250)</f>
        <v>68845579</v>
      </c>
      <c r="BJ250" s="50">
        <v>13047</v>
      </c>
      <c r="BK250" s="50" t="s">
        <v>3586</v>
      </c>
      <c r="BM250" s="50">
        <f t="shared" si="7"/>
        <v>0</v>
      </c>
    </row>
    <row r="251" spans="1:65" s="50" customFormat="1" ht="24" customHeight="1" x14ac:dyDescent="0.2">
      <c r="A251" s="182">
        <f t="shared" si="6"/>
        <v>2655495</v>
      </c>
      <c r="B251" s="298">
        <v>698</v>
      </c>
      <c r="C251" s="266">
        <v>497</v>
      </c>
      <c r="D251" s="299">
        <v>13048</v>
      </c>
      <c r="E251" s="242" t="s">
        <v>884</v>
      </c>
      <c r="F251" s="243" t="s">
        <v>885</v>
      </c>
      <c r="G251" s="287" t="s">
        <v>137</v>
      </c>
      <c r="H251" s="274" t="s">
        <v>799</v>
      </c>
      <c r="I251" s="294" t="s">
        <v>3092</v>
      </c>
      <c r="J251" s="65" t="s">
        <v>886</v>
      </c>
      <c r="K251" s="65" t="s">
        <v>887</v>
      </c>
      <c r="L251" s="65" t="s">
        <v>799</v>
      </c>
      <c r="M251" s="292" t="s">
        <v>137</v>
      </c>
      <c r="N251" s="244" t="s">
        <v>2410</v>
      </c>
      <c r="O251" s="65"/>
      <c r="P251" s="90"/>
      <c r="Q251" s="244">
        <v>30</v>
      </c>
      <c r="R251" s="246">
        <v>120</v>
      </c>
      <c r="S251" s="246">
        <v>110</v>
      </c>
      <c r="T251" s="246">
        <v>29.33</v>
      </c>
      <c r="U251" s="90">
        <v>0</v>
      </c>
      <c r="V251" s="262">
        <v>15</v>
      </c>
      <c r="W251" s="99">
        <v>0</v>
      </c>
      <c r="X251" s="84">
        <v>0</v>
      </c>
      <c r="Y251" s="99">
        <v>2</v>
      </c>
      <c r="Z251" s="65">
        <v>1</v>
      </c>
      <c r="AA251" s="319">
        <v>885165</v>
      </c>
      <c r="AB251" s="319">
        <v>46667</v>
      </c>
      <c r="AC251" s="320">
        <f>AA251+AB251</f>
        <v>931832</v>
      </c>
      <c r="AD251" s="75">
        <v>4500000</v>
      </c>
      <c r="AE251" s="75">
        <v>6000000</v>
      </c>
      <c r="AF251" s="338">
        <f>(AC251*30)/220*1.4</f>
        <v>177895.19999999998</v>
      </c>
      <c r="AG251" s="113">
        <f>AA251*Q251</f>
        <v>26554950</v>
      </c>
      <c r="AH251" s="75">
        <f>AB251*Q251</f>
        <v>1400010</v>
      </c>
      <c r="AI251" s="75">
        <f>AF251*R251</f>
        <v>21347423.999999996</v>
      </c>
      <c r="AJ251" s="75">
        <f>IF(Q251=31,A251*Z251,(Q251/30)*A251*Z251)</f>
        <v>2655495</v>
      </c>
      <c r="AK251" s="75">
        <f>IF(Q251=31,AD251,(Q251/30)*AD251)</f>
        <v>4500000</v>
      </c>
      <c r="AL251" s="75">
        <f>IF(Q251=31,AE251,(Q251/30)*AE251)</f>
        <v>6000000</v>
      </c>
      <c r="AM251" s="75">
        <f>(AC251*30/220)*35%*S251</f>
        <v>4892117.9999999991</v>
      </c>
      <c r="AN251" s="75">
        <f>AC251*30/220*1.4*T251</f>
        <v>5217666.2159999991</v>
      </c>
      <c r="AO251" s="75">
        <f>AC251*U251</f>
        <v>0</v>
      </c>
      <c r="AP251" s="75">
        <f>200000*V251</f>
        <v>3000000</v>
      </c>
      <c r="AQ251" s="75">
        <v>0</v>
      </c>
      <c r="AR251" s="75">
        <v>0</v>
      </c>
      <c r="AS251" s="75">
        <v>0</v>
      </c>
      <c r="AT251" s="80">
        <v>0</v>
      </c>
      <c r="AU251" s="82">
        <f>SUM(AG251:AT251)</f>
        <v>75567663.216000006</v>
      </c>
      <c r="AV251" s="113">
        <f>AU251-(AX251+AP251+AO251+AL251+AK251+AJ251+AT251)</f>
        <v>54308316.440880008</v>
      </c>
      <c r="AW251" s="75">
        <f>AG251+AH251+AK251+AL251+AI251+AN251+AM251+AP251</f>
        <v>72912168.215999991</v>
      </c>
      <c r="AX251" s="75">
        <f>AW251*7%</f>
        <v>5103851.7751199994</v>
      </c>
      <c r="AY251" s="76">
        <f>IF(AV251&lt;=40000000,0,IF(AND(AV251&gt;40000000,AV251&lt;=80000000),(AV251-40000000)*10%,IF(AND(AV251&gt;80000000,AV251&lt;=120000000),4000000+(AV251-80000000)*15%,IF(AND(AV251&gt;120000000,AV251&lt;=180000000),10000000+(AV251-120000000)*20%,IF(AND(AV251&gt;180000000,AV251&lt;=240000000),22000000+(AV251-180000000)*25%,IF(AND(AV251&gt;240000000,AV251&lt;=320000000),37000000+(AV251-240000000)*30%,61000000+(AV251-320000000)*35%))))))</f>
        <v>1430831.644088001</v>
      </c>
      <c r="AZ251" s="75">
        <v>0</v>
      </c>
      <c r="BA251" s="75">
        <v>0</v>
      </c>
      <c r="BB251" s="75">
        <v>0</v>
      </c>
      <c r="BC251" s="80">
        <v>0</v>
      </c>
      <c r="BD251" s="80">
        <v>0</v>
      </c>
      <c r="BE251" s="80">
        <v>0</v>
      </c>
      <c r="BF251" s="78">
        <v>0</v>
      </c>
      <c r="BG251" s="348">
        <f>SUM(AX251:BF251)</f>
        <v>6534683.4192080004</v>
      </c>
      <c r="BH251" s="188">
        <f>INT(AU251-BG251)</f>
        <v>69032979</v>
      </c>
      <c r="BJ251" s="50">
        <v>13048</v>
      </c>
      <c r="BK251" s="50" t="s">
        <v>3587</v>
      </c>
      <c r="BM251" s="50">
        <f t="shared" si="7"/>
        <v>0</v>
      </c>
    </row>
    <row r="252" spans="1:65" s="50" customFormat="1" ht="24" customHeight="1" x14ac:dyDescent="0.2">
      <c r="A252" s="182">
        <f t="shared" si="6"/>
        <v>2655495</v>
      </c>
      <c r="B252" s="298">
        <v>692</v>
      </c>
      <c r="C252" s="266">
        <v>491</v>
      </c>
      <c r="D252" s="299">
        <v>13049</v>
      </c>
      <c r="E252" s="242" t="s">
        <v>888</v>
      </c>
      <c r="F252" s="243" t="s">
        <v>889</v>
      </c>
      <c r="G252" s="287" t="s">
        <v>137</v>
      </c>
      <c r="H252" s="274" t="s">
        <v>799</v>
      </c>
      <c r="I252" s="294" t="s">
        <v>3086</v>
      </c>
      <c r="J252" s="65" t="s">
        <v>890</v>
      </c>
      <c r="K252" s="65" t="s">
        <v>891</v>
      </c>
      <c r="L252" s="65" t="s">
        <v>799</v>
      </c>
      <c r="M252" s="292" t="s">
        <v>137</v>
      </c>
      <c r="N252" s="244" t="s">
        <v>2410</v>
      </c>
      <c r="O252" s="65"/>
      <c r="P252" s="90"/>
      <c r="Q252" s="244">
        <v>30</v>
      </c>
      <c r="R252" s="246">
        <v>120</v>
      </c>
      <c r="S252" s="246">
        <v>110</v>
      </c>
      <c r="T252" s="246">
        <v>29.33</v>
      </c>
      <c r="U252" s="90">
        <v>0</v>
      </c>
      <c r="V252" s="262">
        <v>15</v>
      </c>
      <c r="W252" s="99">
        <v>0</v>
      </c>
      <c r="X252" s="84">
        <v>0</v>
      </c>
      <c r="Y252" s="99">
        <v>2</v>
      </c>
      <c r="Z252" s="65">
        <v>2</v>
      </c>
      <c r="AA252" s="319">
        <v>885165</v>
      </c>
      <c r="AB252" s="319">
        <v>46667</v>
      </c>
      <c r="AC252" s="320">
        <f>AA252+AB252</f>
        <v>931832</v>
      </c>
      <c r="AD252" s="75">
        <v>4500000</v>
      </c>
      <c r="AE252" s="75">
        <v>6000000</v>
      </c>
      <c r="AF252" s="338">
        <f>(AC252*30)/220*1.4</f>
        <v>177895.19999999998</v>
      </c>
      <c r="AG252" s="113">
        <f>AA252*Q252</f>
        <v>26554950</v>
      </c>
      <c r="AH252" s="75">
        <f>AB252*Q252</f>
        <v>1400010</v>
      </c>
      <c r="AI252" s="75">
        <f>AF252*R252</f>
        <v>21347423.999999996</v>
      </c>
      <c r="AJ252" s="75">
        <f>IF(Q252=31,A252*Z252,(Q252/30)*A252*Z252)</f>
        <v>5310990</v>
      </c>
      <c r="AK252" s="75">
        <f>IF(Q252=31,AD252,(Q252/30)*AD252)</f>
        <v>4500000</v>
      </c>
      <c r="AL252" s="75">
        <f>IF(Q252=31,AE252,(Q252/30)*AE252)</f>
        <v>6000000</v>
      </c>
      <c r="AM252" s="75">
        <f>(AC252*30/220)*35%*S252</f>
        <v>4892117.9999999991</v>
      </c>
      <c r="AN252" s="75">
        <f>AC252*30/220*1.4*T252</f>
        <v>5217666.2159999991</v>
      </c>
      <c r="AO252" s="75">
        <f>AC252*U252</f>
        <v>0</v>
      </c>
      <c r="AP252" s="75">
        <f>200000*V252</f>
        <v>3000000</v>
      </c>
      <c r="AQ252" s="75">
        <v>0</v>
      </c>
      <c r="AR252" s="75">
        <v>0</v>
      </c>
      <c r="AS252" s="75">
        <v>0</v>
      </c>
      <c r="AT252" s="80">
        <v>0</v>
      </c>
      <c r="AU252" s="82">
        <f>SUM(AG252:AT252)</f>
        <v>78223158.216000006</v>
      </c>
      <c r="AV252" s="113">
        <f>AU252-(AX252+AP252+AO252+AL252+AK252+AJ252+AT252)</f>
        <v>54308316.440880008</v>
      </c>
      <c r="AW252" s="75">
        <f>AG252+AH252+AK252+AL252+AI252+AN252+AM252+AP252</f>
        <v>72912168.215999991</v>
      </c>
      <c r="AX252" s="75">
        <f>AW252*7%</f>
        <v>5103851.7751199994</v>
      </c>
      <c r="AY252" s="76">
        <f>IF(AV252&lt;=40000000,0,IF(AND(AV252&gt;40000000,AV252&lt;=80000000),(AV252-40000000)*10%,IF(AND(AV252&gt;80000000,AV252&lt;=120000000),4000000+(AV252-80000000)*15%,IF(AND(AV252&gt;120000000,AV252&lt;=180000000),10000000+(AV252-120000000)*20%,IF(AND(AV252&gt;180000000,AV252&lt;=240000000),22000000+(AV252-180000000)*25%,IF(AND(AV252&gt;240000000,AV252&lt;=320000000),37000000+(AV252-240000000)*30%,61000000+(AV252-320000000)*35%))))))</f>
        <v>1430831.644088001</v>
      </c>
      <c r="AZ252" s="75">
        <v>0</v>
      </c>
      <c r="BA252" s="75">
        <v>0</v>
      </c>
      <c r="BB252" s="75">
        <v>0</v>
      </c>
      <c r="BC252" s="80">
        <v>0</v>
      </c>
      <c r="BD252" s="80">
        <v>0</v>
      </c>
      <c r="BE252" s="80">
        <v>0</v>
      </c>
      <c r="BF252" s="78">
        <v>0</v>
      </c>
      <c r="BG252" s="348">
        <f>SUM(AX252:BF252)</f>
        <v>6534683.4192080004</v>
      </c>
      <c r="BH252" s="188">
        <f>INT(AU252-BG252)</f>
        <v>71688474</v>
      </c>
      <c r="BJ252" s="50">
        <v>13049</v>
      </c>
      <c r="BK252" s="50" t="s">
        <v>3588</v>
      </c>
      <c r="BM252" s="50">
        <f t="shared" si="7"/>
        <v>0</v>
      </c>
    </row>
    <row r="253" spans="1:65" s="50" customFormat="1" ht="24" customHeight="1" x14ac:dyDescent="0.2">
      <c r="A253" s="182">
        <f t="shared" si="6"/>
        <v>2655495</v>
      </c>
      <c r="B253" s="298">
        <v>714</v>
      </c>
      <c r="C253" s="266">
        <v>513</v>
      </c>
      <c r="D253" s="299">
        <v>13050</v>
      </c>
      <c r="E253" s="242" t="s">
        <v>244</v>
      </c>
      <c r="F253" s="243" t="s">
        <v>872</v>
      </c>
      <c r="G253" s="287" t="s">
        <v>137</v>
      </c>
      <c r="H253" s="274" t="s">
        <v>799</v>
      </c>
      <c r="I253" s="294" t="s">
        <v>3107</v>
      </c>
      <c r="J253" s="65" t="s">
        <v>892</v>
      </c>
      <c r="K253" s="65" t="s">
        <v>893</v>
      </c>
      <c r="L253" s="65" t="s">
        <v>799</v>
      </c>
      <c r="M253" s="292" t="s">
        <v>137</v>
      </c>
      <c r="N253" s="244" t="s">
        <v>2410</v>
      </c>
      <c r="O253" s="65"/>
      <c r="P253" s="90"/>
      <c r="Q253" s="244">
        <v>30</v>
      </c>
      <c r="R253" s="246">
        <v>120</v>
      </c>
      <c r="S253" s="246">
        <v>110</v>
      </c>
      <c r="T253" s="246">
        <v>29.33</v>
      </c>
      <c r="U253" s="90">
        <v>0</v>
      </c>
      <c r="V253" s="262">
        <v>15</v>
      </c>
      <c r="W253" s="99">
        <v>0</v>
      </c>
      <c r="X253" s="84">
        <v>0</v>
      </c>
      <c r="Y253" s="99">
        <v>1</v>
      </c>
      <c r="Z253" s="390">
        <f>Y253</f>
        <v>1</v>
      </c>
      <c r="AA253" s="319">
        <v>885165</v>
      </c>
      <c r="AB253" s="319">
        <v>46667</v>
      </c>
      <c r="AC253" s="320">
        <f>AA253+AB253</f>
        <v>931832</v>
      </c>
      <c r="AD253" s="75">
        <v>4500000</v>
      </c>
      <c r="AE253" s="75">
        <v>6000000</v>
      </c>
      <c r="AF253" s="338">
        <f>(AC253*30)/220*1.4</f>
        <v>177895.19999999998</v>
      </c>
      <c r="AG253" s="113">
        <f>AA253*Q253</f>
        <v>26554950</v>
      </c>
      <c r="AH253" s="75">
        <f>AB253*Q253</f>
        <v>1400010</v>
      </c>
      <c r="AI253" s="75">
        <f>AF253*R253</f>
        <v>21347423.999999996</v>
      </c>
      <c r="AJ253" s="75">
        <f>IF(Q253=31,A253*Z253,(Q253/30)*A253*Z253)</f>
        <v>2655495</v>
      </c>
      <c r="AK253" s="75">
        <f>IF(Q253=31,AD253,(Q253/30)*AD253)</f>
        <v>4500000</v>
      </c>
      <c r="AL253" s="75">
        <f>IF(Q253=31,AE253,(Q253/30)*AE253)</f>
        <v>6000000</v>
      </c>
      <c r="AM253" s="75">
        <f>(AC253*30/220)*35%*S253</f>
        <v>4892117.9999999991</v>
      </c>
      <c r="AN253" s="75">
        <f>AC253*30/220*1.4*T253</f>
        <v>5217666.2159999991</v>
      </c>
      <c r="AO253" s="75">
        <f>AC253*U253</f>
        <v>0</v>
      </c>
      <c r="AP253" s="75">
        <f>200000*V253</f>
        <v>3000000</v>
      </c>
      <c r="AQ253" s="75">
        <v>0</v>
      </c>
      <c r="AR253" s="75">
        <v>0</v>
      </c>
      <c r="AS253" s="75">
        <v>0</v>
      </c>
      <c r="AT253" s="80">
        <v>0</v>
      </c>
      <c r="AU253" s="82">
        <f>SUM(AG253:AT253)</f>
        <v>75567663.216000006</v>
      </c>
      <c r="AV253" s="113">
        <f>AU253-(AX253+AP253+AO253+AL253+AK253+AJ253+AT253)</f>
        <v>54308316.440880008</v>
      </c>
      <c r="AW253" s="75">
        <f>AG253+AH253+AK253+AL253+AI253+AN253+AM253+AP253</f>
        <v>72912168.215999991</v>
      </c>
      <c r="AX253" s="75">
        <f>AW253*7%</f>
        <v>5103851.7751199994</v>
      </c>
      <c r="AY253" s="76">
        <f>IF(AV253&lt;=40000000,0,IF(AND(AV253&gt;40000000,AV253&lt;=80000000),(AV253-40000000)*10%,IF(AND(AV253&gt;80000000,AV253&lt;=120000000),4000000+(AV253-80000000)*15%,IF(AND(AV253&gt;120000000,AV253&lt;=180000000),10000000+(AV253-120000000)*20%,IF(AND(AV253&gt;180000000,AV253&lt;=240000000),22000000+(AV253-180000000)*25%,IF(AND(AV253&gt;240000000,AV253&lt;=320000000),37000000+(AV253-240000000)*30%,61000000+(AV253-320000000)*35%))))))</f>
        <v>1430831.644088001</v>
      </c>
      <c r="AZ253" s="75">
        <v>0</v>
      </c>
      <c r="BA253" s="75">
        <v>0</v>
      </c>
      <c r="BB253" s="75">
        <v>0</v>
      </c>
      <c r="BC253" s="80">
        <v>0</v>
      </c>
      <c r="BD253" s="80">
        <v>0</v>
      </c>
      <c r="BE253" s="80">
        <v>0</v>
      </c>
      <c r="BF253" s="78">
        <v>0</v>
      </c>
      <c r="BG253" s="348">
        <f>SUM(AX253:BF253)</f>
        <v>6534683.4192080004</v>
      </c>
      <c r="BH253" s="188">
        <f>INT(AU253-BG253)</f>
        <v>69032979</v>
      </c>
      <c r="BJ253" s="50">
        <v>13050</v>
      </c>
      <c r="BK253" s="50" t="s">
        <v>3589</v>
      </c>
      <c r="BM253" s="50">
        <f t="shared" si="7"/>
        <v>0</v>
      </c>
    </row>
    <row r="254" spans="1:65" s="50" customFormat="1" ht="24" customHeight="1" x14ac:dyDescent="0.2">
      <c r="A254" s="182">
        <f t="shared" si="6"/>
        <v>2655495</v>
      </c>
      <c r="B254" s="298">
        <v>711</v>
      </c>
      <c r="C254" s="266">
        <v>510</v>
      </c>
      <c r="D254" s="299">
        <v>13051</v>
      </c>
      <c r="E254" s="242" t="s">
        <v>327</v>
      </c>
      <c r="F254" s="243" t="s">
        <v>894</v>
      </c>
      <c r="G254" s="287" t="s">
        <v>137</v>
      </c>
      <c r="H254" s="274" t="s">
        <v>799</v>
      </c>
      <c r="I254" s="294" t="s">
        <v>3105</v>
      </c>
      <c r="J254" s="65" t="s">
        <v>895</v>
      </c>
      <c r="K254" s="65" t="s">
        <v>896</v>
      </c>
      <c r="L254" s="65" t="s">
        <v>799</v>
      </c>
      <c r="M254" s="292" t="s">
        <v>137</v>
      </c>
      <c r="N254" s="244" t="s">
        <v>2410</v>
      </c>
      <c r="O254" s="65"/>
      <c r="P254" s="99"/>
      <c r="Q254" s="244">
        <v>30</v>
      </c>
      <c r="R254" s="246">
        <v>120</v>
      </c>
      <c r="S254" s="246">
        <v>110</v>
      </c>
      <c r="T254" s="246">
        <v>29.33</v>
      </c>
      <c r="U254" s="90">
        <v>0</v>
      </c>
      <c r="V254" s="262">
        <v>15</v>
      </c>
      <c r="W254" s="99">
        <v>0</v>
      </c>
      <c r="X254" s="84">
        <v>0</v>
      </c>
      <c r="Y254" s="99">
        <v>0</v>
      </c>
      <c r="Z254" s="65">
        <v>0</v>
      </c>
      <c r="AA254" s="319">
        <v>885165</v>
      </c>
      <c r="AB254" s="319">
        <v>46667</v>
      </c>
      <c r="AC254" s="320">
        <f>AA254+AB254</f>
        <v>931832</v>
      </c>
      <c r="AD254" s="75">
        <v>4500000</v>
      </c>
      <c r="AE254" s="75">
        <v>6000000</v>
      </c>
      <c r="AF254" s="338">
        <f>(AC254*30)/220*1.4</f>
        <v>177895.19999999998</v>
      </c>
      <c r="AG254" s="113">
        <f>AA254*Q254</f>
        <v>26554950</v>
      </c>
      <c r="AH254" s="75">
        <f>AB254*Q254</f>
        <v>1400010</v>
      </c>
      <c r="AI254" s="75">
        <f>AF254*R254</f>
        <v>21347423.999999996</v>
      </c>
      <c r="AJ254" s="75">
        <f>IF(Q254=31,A254*Z254,(Q254/30)*A254*Z254)</f>
        <v>0</v>
      </c>
      <c r="AK254" s="75">
        <f>IF(Q254=31,AD254,(Q254/30)*AD254)</f>
        <v>4500000</v>
      </c>
      <c r="AL254" s="75">
        <f>IF(Q254=31,AE254,(Q254/30)*AE254)</f>
        <v>6000000</v>
      </c>
      <c r="AM254" s="75">
        <f>(AC254*30/220)*35%*S254</f>
        <v>4892117.9999999991</v>
      </c>
      <c r="AN254" s="75">
        <f>AC254*30/220*1.4*T254</f>
        <v>5217666.2159999991</v>
      </c>
      <c r="AO254" s="75">
        <f>AC254*U254</f>
        <v>0</v>
      </c>
      <c r="AP254" s="75">
        <f>200000*V254</f>
        <v>3000000</v>
      </c>
      <c r="AQ254" s="75">
        <v>0</v>
      </c>
      <c r="AR254" s="75">
        <v>0</v>
      </c>
      <c r="AS254" s="75">
        <v>0</v>
      </c>
      <c r="AT254" s="80">
        <v>0</v>
      </c>
      <c r="AU254" s="82">
        <f>SUM(AG254:AT254)</f>
        <v>72912168.216000006</v>
      </c>
      <c r="AV254" s="113">
        <f>AU254-(AX254+AP254+AO254+AL254+AK254+AJ254+AT254)</f>
        <v>54308316.440880008</v>
      </c>
      <c r="AW254" s="75">
        <f>AG254+AH254+AK254+AL254+AI254+AN254+AM254+AP254</f>
        <v>72912168.215999991</v>
      </c>
      <c r="AX254" s="75">
        <f>AW254*7%</f>
        <v>5103851.7751199994</v>
      </c>
      <c r="AY254" s="76">
        <f>IF(AV254&lt;=40000000,0,IF(AND(AV254&gt;40000000,AV254&lt;=80000000),(AV254-40000000)*10%,IF(AND(AV254&gt;80000000,AV254&lt;=120000000),4000000+(AV254-80000000)*15%,IF(AND(AV254&gt;120000000,AV254&lt;=180000000),10000000+(AV254-120000000)*20%,IF(AND(AV254&gt;180000000,AV254&lt;=240000000),22000000+(AV254-180000000)*25%,IF(AND(AV254&gt;240000000,AV254&lt;=320000000),37000000+(AV254-240000000)*30%,61000000+(AV254-320000000)*35%))))))</f>
        <v>1430831.644088001</v>
      </c>
      <c r="AZ254" s="75">
        <v>0</v>
      </c>
      <c r="BA254" s="75">
        <v>0</v>
      </c>
      <c r="BB254" s="75">
        <v>0</v>
      </c>
      <c r="BC254" s="80">
        <v>0</v>
      </c>
      <c r="BD254" s="80">
        <v>0</v>
      </c>
      <c r="BE254" s="80">
        <v>0</v>
      </c>
      <c r="BF254" s="78">
        <v>0</v>
      </c>
      <c r="BG254" s="348">
        <f>SUM(AX254:BF254)</f>
        <v>6534683.4192080004</v>
      </c>
      <c r="BH254" s="188">
        <f>INT(AU254-BG254)</f>
        <v>66377484</v>
      </c>
      <c r="BJ254" s="50">
        <v>13051</v>
      </c>
      <c r="BK254" s="50" t="s">
        <v>3590</v>
      </c>
      <c r="BM254" s="50">
        <f t="shared" si="7"/>
        <v>0</v>
      </c>
    </row>
    <row r="255" spans="1:65" s="50" customFormat="1" ht="24" customHeight="1" x14ac:dyDescent="0.2">
      <c r="A255" s="182">
        <f t="shared" si="6"/>
        <v>2655495</v>
      </c>
      <c r="B255" s="298">
        <v>691</v>
      </c>
      <c r="C255" s="266">
        <v>490</v>
      </c>
      <c r="D255" s="299">
        <v>13052</v>
      </c>
      <c r="E255" s="242" t="s">
        <v>263</v>
      </c>
      <c r="F255" s="243" t="s">
        <v>897</v>
      </c>
      <c r="G255" s="287" t="s">
        <v>137</v>
      </c>
      <c r="H255" s="274" t="s">
        <v>799</v>
      </c>
      <c r="I255" s="294" t="s">
        <v>3085</v>
      </c>
      <c r="J255" s="65" t="s">
        <v>898</v>
      </c>
      <c r="K255" s="65" t="s">
        <v>899</v>
      </c>
      <c r="L255" s="65" t="s">
        <v>799</v>
      </c>
      <c r="M255" s="292" t="s">
        <v>137</v>
      </c>
      <c r="N255" s="244" t="s">
        <v>2410</v>
      </c>
      <c r="O255" s="65"/>
      <c r="P255" s="90"/>
      <c r="Q255" s="244">
        <v>30</v>
      </c>
      <c r="R255" s="246">
        <v>120</v>
      </c>
      <c r="S255" s="246">
        <v>110</v>
      </c>
      <c r="T255" s="246">
        <v>29.33</v>
      </c>
      <c r="U255" s="90">
        <v>0</v>
      </c>
      <c r="V255" s="262">
        <v>15</v>
      </c>
      <c r="W255" s="99">
        <v>0</v>
      </c>
      <c r="X255" s="84">
        <v>0</v>
      </c>
      <c r="Y255" s="99">
        <v>1</v>
      </c>
      <c r="Z255" s="65">
        <v>0</v>
      </c>
      <c r="AA255" s="319">
        <v>885165</v>
      </c>
      <c r="AB255" s="319">
        <v>46667</v>
      </c>
      <c r="AC255" s="320">
        <f>AA255+AB255</f>
        <v>931832</v>
      </c>
      <c r="AD255" s="75">
        <v>4500000</v>
      </c>
      <c r="AE255" s="75">
        <v>6000000</v>
      </c>
      <c r="AF255" s="338">
        <f>(AC255*30)/220*1.4</f>
        <v>177895.19999999998</v>
      </c>
      <c r="AG255" s="113">
        <f>AA255*Q255</f>
        <v>26554950</v>
      </c>
      <c r="AH255" s="75">
        <f>AB255*Q255</f>
        <v>1400010</v>
      </c>
      <c r="AI255" s="75">
        <f>AF255*R255</f>
        <v>21347423.999999996</v>
      </c>
      <c r="AJ255" s="75">
        <f>IF(Q255=31,A255*Z255,(Q255/30)*A255*Z255)</f>
        <v>0</v>
      </c>
      <c r="AK255" s="75">
        <f>IF(Q255=31,AD255,(Q255/30)*AD255)</f>
        <v>4500000</v>
      </c>
      <c r="AL255" s="75">
        <f>IF(Q255=31,AE255,(Q255/30)*AE255)</f>
        <v>6000000</v>
      </c>
      <c r="AM255" s="75">
        <f>(AC255*30/220)*35%*S255</f>
        <v>4892117.9999999991</v>
      </c>
      <c r="AN255" s="75">
        <f>AC255*30/220*1.4*T255</f>
        <v>5217666.2159999991</v>
      </c>
      <c r="AO255" s="75">
        <f>AC255*U255</f>
        <v>0</v>
      </c>
      <c r="AP255" s="75">
        <f>200000*V255</f>
        <v>3000000</v>
      </c>
      <c r="AQ255" s="75">
        <v>0</v>
      </c>
      <c r="AR255" s="75">
        <v>0</v>
      </c>
      <c r="AS255" s="75">
        <v>0</v>
      </c>
      <c r="AT255" s="80">
        <v>0</v>
      </c>
      <c r="AU255" s="82">
        <f>SUM(AG255:AT255)</f>
        <v>72912168.216000006</v>
      </c>
      <c r="AV255" s="113">
        <f>AU255-(AX255+AP255+AO255+AL255+AK255+AJ255+AT255)</f>
        <v>54308316.440880008</v>
      </c>
      <c r="AW255" s="75">
        <f>AG255+AH255+AK255+AL255+AI255+AN255+AM255+AP255</f>
        <v>72912168.215999991</v>
      </c>
      <c r="AX255" s="75">
        <f>AW255*7%</f>
        <v>5103851.7751199994</v>
      </c>
      <c r="AY255" s="76">
        <f>IF(AV255&lt;=40000000,0,IF(AND(AV255&gt;40000000,AV255&lt;=80000000),(AV255-40000000)*10%,IF(AND(AV255&gt;80000000,AV255&lt;=120000000),4000000+(AV255-80000000)*15%,IF(AND(AV255&gt;120000000,AV255&lt;=180000000),10000000+(AV255-120000000)*20%,IF(AND(AV255&gt;180000000,AV255&lt;=240000000),22000000+(AV255-180000000)*25%,IF(AND(AV255&gt;240000000,AV255&lt;=320000000),37000000+(AV255-240000000)*30%,61000000+(AV255-320000000)*35%))))))</f>
        <v>1430831.644088001</v>
      </c>
      <c r="AZ255" s="75">
        <v>0</v>
      </c>
      <c r="BA255" s="75">
        <v>0</v>
      </c>
      <c r="BB255" s="75">
        <v>0</v>
      </c>
      <c r="BC255" s="80">
        <v>0</v>
      </c>
      <c r="BD255" s="80">
        <v>0</v>
      </c>
      <c r="BE255" s="80">
        <v>0</v>
      </c>
      <c r="BF255" s="78">
        <v>0</v>
      </c>
      <c r="BG255" s="348">
        <f>SUM(AX255:BF255)</f>
        <v>6534683.4192080004</v>
      </c>
      <c r="BH255" s="188">
        <f>INT(AU255-BG255)</f>
        <v>66377484</v>
      </c>
      <c r="BJ255" s="50">
        <v>13052</v>
      </c>
      <c r="BK255" s="50" t="s">
        <v>3591</v>
      </c>
      <c r="BM255" s="50">
        <f t="shared" si="7"/>
        <v>0</v>
      </c>
    </row>
    <row r="256" spans="1:65" s="50" customFormat="1" ht="24" customHeight="1" x14ac:dyDescent="0.2">
      <c r="A256" s="182">
        <f t="shared" si="6"/>
        <v>2655495</v>
      </c>
      <c r="B256" s="298">
        <v>718</v>
      </c>
      <c r="C256" s="266">
        <v>517</v>
      </c>
      <c r="D256" s="299">
        <v>13053</v>
      </c>
      <c r="E256" s="242" t="s">
        <v>593</v>
      </c>
      <c r="F256" s="243" t="s">
        <v>900</v>
      </c>
      <c r="G256" s="287" t="s">
        <v>137</v>
      </c>
      <c r="H256" s="274" t="s">
        <v>799</v>
      </c>
      <c r="I256" s="294" t="s">
        <v>3111</v>
      </c>
      <c r="J256" s="65" t="s">
        <v>901</v>
      </c>
      <c r="K256" s="65" t="s">
        <v>902</v>
      </c>
      <c r="L256" s="65" t="s">
        <v>799</v>
      </c>
      <c r="M256" s="292" t="s">
        <v>137</v>
      </c>
      <c r="N256" s="244" t="s">
        <v>2410</v>
      </c>
      <c r="O256" s="65"/>
      <c r="P256" s="90"/>
      <c r="Q256" s="244">
        <v>30</v>
      </c>
      <c r="R256" s="246">
        <v>120</v>
      </c>
      <c r="S256" s="246">
        <v>110</v>
      </c>
      <c r="T256" s="246">
        <v>29.33</v>
      </c>
      <c r="U256" s="90">
        <v>0</v>
      </c>
      <c r="V256" s="262">
        <v>15</v>
      </c>
      <c r="W256" s="99">
        <v>0</v>
      </c>
      <c r="X256" s="84">
        <v>0</v>
      </c>
      <c r="Y256" s="99">
        <v>1</v>
      </c>
      <c r="Z256" s="65">
        <v>1</v>
      </c>
      <c r="AA256" s="319">
        <v>885165</v>
      </c>
      <c r="AB256" s="319">
        <v>46667</v>
      </c>
      <c r="AC256" s="320">
        <f>AA256+AB256</f>
        <v>931832</v>
      </c>
      <c r="AD256" s="75">
        <v>4500000</v>
      </c>
      <c r="AE256" s="75">
        <v>6000000</v>
      </c>
      <c r="AF256" s="338">
        <f>(AC256*30)/220*1.4</f>
        <v>177895.19999999998</v>
      </c>
      <c r="AG256" s="113">
        <f>AA256*Q256</f>
        <v>26554950</v>
      </c>
      <c r="AH256" s="75">
        <f>AB256*Q256</f>
        <v>1400010</v>
      </c>
      <c r="AI256" s="75">
        <f>AF256*R256</f>
        <v>21347423.999999996</v>
      </c>
      <c r="AJ256" s="75">
        <f>IF(Q256=31,A256*Z256,(Q256/30)*A256*Z256)</f>
        <v>2655495</v>
      </c>
      <c r="AK256" s="75">
        <f>IF(Q256=31,AD256,(Q256/30)*AD256)</f>
        <v>4500000</v>
      </c>
      <c r="AL256" s="75">
        <f>IF(Q256=31,AE256,(Q256/30)*AE256)</f>
        <v>6000000</v>
      </c>
      <c r="AM256" s="75">
        <f>(AC256*30/220)*35%*S256</f>
        <v>4892117.9999999991</v>
      </c>
      <c r="AN256" s="75">
        <f>AC256*30/220*1.4*T256</f>
        <v>5217666.2159999991</v>
      </c>
      <c r="AO256" s="75">
        <f>AC256*U256</f>
        <v>0</v>
      </c>
      <c r="AP256" s="75">
        <f>200000*V256</f>
        <v>3000000</v>
      </c>
      <c r="AQ256" s="75">
        <v>0</v>
      </c>
      <c r="AR256" s="75">
        <v>0</v>
      </c>
      <c r="AS256" s="75">
        <v>0</v>
      </c>
      <c r="AT256" s="80">
        <v>0</v>
      </c>
      <c r="AU256" s="82">
        <f>SUM(AG256:AT256)</f>
        <v>75567663.216000006</v>
      </c>
      <c r="AV256" s="113">
        <f>AU256-(AX256+AP256+AO256+AL256+AK256+AJ256+AT256)</f>
        <v>54308316.440880008</v>
      </c>
      <c r="AW256" s="75">
        <f>AG256+AH256+AK256+AL256+AI256+AN256+AM256+AP256</f>
        <v>72912168.215999991</v>
      </c>
      <c r="AX256" s="75">
        <f>AW256*7%</f>
        <v>5103851.7751199994</v>
      </c>
      <c r="AY256" s="76">
        <f>IF(AV256&lt;=40000000,0,IF(AND(AV256&gt;40000000,AV256&lt;=80000000),(AV256-40000000)*10%,IF(AND(AV256&gt;80000000,AV256&lt;=120000000),4000000+(AV256-80000000)*15%,IF(AND(AV256&gt;120000000,AV256&lt;=180000000),10000000+(AV256-120000000)*20%,IF(AND(AV256&gt;180000000,AV256&lt;=240000000),22000000+(AV256-180000000)*25%,IF(AND(AV256&gt;240000000,AV256&lt;=320000000),37000000+(AV256-240000000)*30%,61000000+(AV256-320000000)*35%))))))</f>
        <v>1430831.644088001</v>
      </c>
      <c r="AZ256" s="75">
        <v>0</v>
      </c>
      <c r="BA256" s="75">
        <v>0</v>
      </c>
      <c r="BB256" s="75">
        <v>0</v>
      </c>
      <c r="BC256" s="80">
        <v>0</v>
      </c>
      <c r="BD256" s="80">
        <v>0</v>
      </c>
      <c r="BE256" s="80">
        <v>0</v>
      </c>
      <c r="BF256" s="78">
        <v>0</v>
      </c>
      <c r="BG256" s="348">
        <f>SUM(AX256:BF256)</f>
        <v>6534683.4192080004</v>
      </c>
      <c r="BH256" s="188">
        <f>INT(AU256-BG256)</f>
        <v>69032979</v>
      </c>
      <c r="BJ256" s="50">
        <v>13053</v>
      </c>
      <c r="BK256" s="50" t="s">
        <v>3592</v>
      </c>
      <c r="BM256" s="50">
        <f t="shared" si="7"/>
        <v>0</v>
      </c>
    </row>
    <row r="257" spans="1:65" s="50" customFormat="1" ht="24" customHeight="1" x14ac:dyDescent="0.2">
      <c r="A257" s="182">
        <f t="shared" si="6"/>
        <v>2655495</v>
      </c>
      <c r="B257" s="298">
        <v>701</v>
      </c>
      <c r="C257" s="266">
        <v>500</v>
      </c>
      <c r="D257" s="299">
        <v>13054</v>
      </c>
      <c r="E257" s="242" t="s">
        <v>903</v>
      </c>
      <c r="F257" s="243" t="s">
        <v>904</v>
      </c>
      <c r="G257" s="287" t="s">
        <v>137</v>
      </c>
      <c r="H257" s="274" t="s">
        <v>799</v>
      </c>
      <c r="I257" s="294" t="s">
        <v>3095</v>
      </c>
      <c r="J257" s="65" t="s">
        <v>905</v>
      </c>
      <c r="K257" s="65" t="s">
        <v>906</v>
      </c>
      <c r="L257" s="65" t="s">
        <v>799</v>
      </c>
      <c r="M257" s="292" t="s">
        <v>137</v>
      </c>
      <c r="N257" s="244" t="s">
        <v>2410</v>
      </c>
      <c r="O257" s="65"/>
      <c r="P257" s="99"/>
      <c r="Q257" s="244">
        <v>30</v>
      </c>
      <c r="R257" s="246">
        <v>120</v>
      </c>
      <c r="S257" s="246">
        <v>110</v>
      </c>
      <c r="T257" s="246">
        <v>29.33</v>
      </c>
      <c r="U257" s="90">
        <v>0</v>
      </c>
      <c r="V257" s="262">
        <v>15</v>
      </c>
      <c r="W257" s="99">
        <v>0</v>
      </c>
      <c r="X257" s="84">
        <v>0</v>
      </c>
      <c r="Y257" s="99">
        <v>0</v>
      </c>
      <c r="Z257" s="65">
        <v>0</v>
      </c>
      <c r="AA257" s="319">
        <v>885165</v>
      </c>
      <c r="AB257" s="319">
        <v>46667</v>
      </c>
      <c r="AC257" s="320">
        <f>AA257+AB257</f>
        <v>931832</v>
      </c>
      <c r="AD257" s="75">
        <v>4500000</v>
      </c>
      <c r="AE257" s="75">
        <v>6000000</v>
      </c>
      <c r="AF257" s="338">
        <f>(AC257*30)/220*1.4</f>
        <v>177895.19999999998</v>
      </c>
      <c r="AG257" s="113">
        <f>AA257*Q257</f>
        <v>26554950</v>
      </c>
      <c r="AH257" s="75">
        <f>AB257*Q257</f>
        <v>1400010</v>
      </c>
      <c r="AI257" s="75">
        <f>AF257*R257</f>
        <v>21347423.999999996</v>
      </c>
      <c r="AJ257" s="75">
        <f>IF(Q257=31,A257*Z257,(Q257/30)*A257*Z257)</f>
        <v>0</v>
      </c>
      <c r="AK257" s="75">
        <f>IF(Q257=31,AD257,(Q257/30)*AD257)</f>
        <v>4500000</v>
      </c>
      <c r="AL257" s="75">
        <f>IF(Q257=31,AE257,(Q257/30)*AE257)</f>
        <v>6000000</v>
      </c>
      <c r="AM257" s="75">
        <f>(AC257*30/220)*35%*S257</f>
        <v>4892117.9999999991</v>
      </c>
      <c r="AN257" s="75">
        <f>AC257*30/220*1.4*T257</f>
        <v>5217666.2159999991</v>
      </c>
      <c r="AO257" s="75">
        <f>AC257*U257</f>
        <v>0</v>
      </c>
      <c r="AP257" s="75">
        <f>200000*V257</f>
        <v>3000000</v>
      </c>
      <c r="AQ257" s="75">
        <v>0</v>
      </c>
      <c r="AR257" s="75">
        <v>0</v>
      </c>
      <c r="AS257" s="75">
        <v>0</v>
      </c>
      <c r="AT257" s="80">
        <v>0</v>
      </c>
      <c r="AU257" s="82">
        <f>SUM(AG257:AT257)</f>
        <v>72912168.216000006</v>
      </c>
      <c r="AV257" s="113">
        <f>AU257-(AX257+AP257+AO257+AL257+AK257+AJ257+AT257)</f>
        <v>54308316.440880008</v>
      </c>
      <c r="AW257" s="75">
        <f>AG257+AH257+AK257+AL257+AI257+AN257+AM257+AP257</f>
        <v>72912168.215999991</v>
      </c>
      <c r="AX257" s="75">
        <f>AW257*7%</f>
        <v>5103851.7751199994</v>
      </c>
      <c r="AY257" s="76">
        <f>IF(AV257&lt;=40000000,0,IF(AND(AV257&gt;40000000,AV257&lt;=80000000),(AV257-40000000)*10%,IF(AND(AV257&gt;80000000,AV257&lt;=120000000),4000000+(AV257-80000000)*15%,IF(AND(AV257&gt;120000000,AV257&lt;=180000000),10000000+(AV257-120000000)*20%,IF(AND(AV257&gt;180000000,AV257&lt;=240000000),22000000+(AV257-180000000)*25%,IF(AND(AV257&gt;240000000,AV257&lt;=320000000),37000000+(AV257-240000000)*30%,61000000+(AV257-320000000)*35%))))))</f>
        <v>1430831.644088001</v>
      </c>
      <c r="AZ257" s="75">
        <v>0</v>
      </c>
      <c r="BA257" s="75">
        <v>0</v>
      </c>
      <c r="BB257" s="75">
        <v>0</v>
      </c>
      <c r="BC257" s="80">
        <v>0</v>
      </c>
      <c r="BD257" s="80">
        <v>0</v>
      </c>
      <c r="BE257" s="80">
        <v>0</v>
      </c>
      <c r="BF257" s="78">
        <v>0</v>
      </c>
      <c r="BG257" s="348">
        <f>SUM(AX257:BF257)</f>
        <v>6534683.4192080004</v>
      </c>
      <c r="BH257" s="188">
        <f>INT(AU257-BG257)</f>
        <v>66377484</v>
      </c>
      <c r="BI257" s="118"/>
      <c r="BJ257" s="50">
        <v>13054</v>
      </c>
      <c r="BK257" s="50" t="s">
        <v>3593</v>
      </c>
      <c r="BM257" s="50">
        <f t="shared" si="7"/>
        <v>0</v>
      </c>
    </row>
    <row r="258" spans="1:65" s="50" customFormat="1" ht="24" customHeight="1" x14ac:dyDescent="0.2">
      <c r="A258" s="182">
        <f t="shared" si="6"/>
        <v>2655495</v>
      </c>
      <c r="B258" s="298">
        <v>693</v>
      </c>
      <c r="C258" s="266">
        <v>492</v>
      </c>
      <c r="D258" s="299">
        <v>13055</v>
      </c>
      <c r="E258" s="242" t="s">
        <v>526</v>
      </c>
      <c r="F258" s="243" t="s">
        <v>907</v>
      </c>
      <c r="G258" s="287" t="s">
        <v>137</v>
      </c>
      <c r="H258" s="274" t="s">
        <v>799</v>
      </c>
      <c r="I258" s="294" t="s">
        <v>3087</v>
      </c>
      <c r="J258" s="65" t="s">
        <v>908</v>
      </c>
      <c r="K258" s="65" t="s">
        <v>909</v>
      </c>
      <c r="L258" s="65" t="s">
        <v>799</v>
      </c>
      <c r="M258" s="292" t="s">
        <v>137</v>
      </c>
      <c r="N258" s="244" t="s">
        <v>2410</v>
      </c>
      <c r="O258" s="65"/>
      <c r="P258" s="90"/>
      <c r="Q258" s="244">
        <v>30</v>
      </c>
      <c r="R258" s="246">
        <v>120</v>
      </c>
      <c r="S258" s="246">
        <v>110</v>
      </c>
      <c r="T258" s="246">
        <v>29.33</v>
      </c>
      <c r="U258" s="90">
        <v>0</v>
      </c>
      <c r="V258" s="262">
        <v>13</v>
      </c>
      <c r="W258" s="99">
        <v>0</v>
      </c>
      <c r="X258" s="84">
        <v>0</v>
      </c>
      <c r="Y258" s="99">
        <v>2</v>
      </c>
      <c r="Z258" s="65">
        <v>2</v>
      </c>
      <c r="AA258" s="319">
        <v>885165</v>
      </c>
      <c r="AB258" s="319">
        <v>46667</v>
      </c>
      <c r="AC258" s="320">
        <f>AA258+AB258</f>
        <v>931832</v>
      </c>
      <c r="AD258" s="75">
        <v>4500000</v>
      </c>
      <c r="AE258" s="75">
        <v>6000000</v>
      </c>
      <c r="AF258" s="338">
        <f>(AC258*30)/220*1.4</f>
        <v>177895.19999999998</v>
      </c>
      <c r="AG258" s="113">
        <f>AA258*Q258</f>
        <v>26554950</v>
      </c>
      <c r="AH258" s="75">
        <f>AB258*Q258</f>
        <v>1400010</v>
      </c>
      <c r="AI258" s="75">
        <f>AF258*R258</f>
        <v>21347423.999999996</v>
      </c>
      <c r="AJ258" s="75">
        <f>IF(Q258=31,A258*Z258,(Q258/30)*A258*Z258)</f>
        <v>5310990</v>
      </c>
      <c r="AK258" s="75">
        <f>IF(Q258=31,AD258,(Q258/30)*AD258)</f>
        <v>4500000</v>
      </c>
      <c r="AL258" s="75">
        <f>IF(Q258=31,AE258,(Q258/30)*AE258)</f>
        <v>6000000</v>
      </c>
      <c r="AM258" s="75">
        <f>(AC258*30/220)*35%*S258</f>
        <v>4892117.9999999991</v>
      </c>
      <c r="AN258" s="75">
        <f>AC258*30/220*1.4*T258</f>
        <v>5217666.2159999991</v>
      </c>
      <c r="AO258" s="75">
        <f>AC258*U258</f>
        <v>0</v>
      </c>
      <c r="AP258" s="75">
        <f>200000*V258</f>
        <v>2600000</v>
      </c>
      <c r="AQ258" s="75">
        <v>0</v>
      </c>
      <c r="AR258" s="75">
        <v>0</v>
      </c>
      <c r="AS258" s="75">
        <v>0</v>
      </c>
      <c r="AT258" s="80">
        <v>0</v>
      </c>
      <c r="AU258" s="82">
        <f>SUM(AG258:AT258)</f>
        <v>77823158.216000006</v>
      </c>
      <c r="AV258" s="113">
        <f>AU258-(AX258+AP258+AO258+AL258+AK258+AJ258+AT258)</f>
        <v>54336316.440880008</v>
      </c>
      <c r="AW258" s="75">
        <f>AG258+AH258+AK258+AL258+AI258+AN258+AM258+AP258</f>
        <v>72512168.215999991</v>
      </c>
      <c r="AX258" s="75">
        <f>AW258*7%</f>
        <v>5075851.7751199994</v>
      </c>
      <c r="AY258" s="76">
        <f>IF(AV258&lt;=40000000,0,IF(AND(AV258&gt;40000000,AV258&lt;=80000000),(AV258-40000000)*10%,IF(AND(AV258&gt;80000000,AV258&lt;=120000000),4000000+(AV258-80000000)*15%,IF(AND(AV258&gt;120000000,AV258&lt;=180000000),10000000+(AV258-120000000)*20%,IF(AND(AV258&gt;180000000,AV258&lt;=240000000),22000000+(AV258-180000000)*25%,IF(AND(AV258&gt;240000000,AV258&lt;=320000000),37000000+(AV258-240000000)*30%,61000000+(AV258-320000000)*35%))))))</f>
        <v>1433631.644088001</v>
      </c>
      <c r="AZ258" s="75">
        <v>0</v>
      </c>
      <c r="BA258" s="75">
        <v>0</v>
      </c>
      <c r="BB258" s="75">
        <v>0</v>
      </c>
      <c r="BC258" s="80">
        <v>0</v>
      </c>
      <c r="BD258" s="80">
        <v>0</v>
      </c>
      <c r="BE258" s="80">
        <v>0</v>
      </c>
      <c r="BF258" s="78">
        <v>0</v>
      </c>
      <c r="BG258" s="348">
        <f>SUM(AX258:BF258)</f>
        <v>6509483.4192080004</v>
      </c>
      <c r="BH258" s="188">
        <f>INT(AU258-BG258)</f>
        <v>71313674</v>
      </c>
      <c r="BJ258" s="50">
        <v>13055</v>
      </c>
      <c r="BK258" s="50" t="s">
        <v>3594</v>
      </c>
      <c r="BM258" s="50">
        <f t="shared" si="7"/>
        <v>0</v>
      </c>
    </row>
    <row r="259" spans="1:65" s="50" customFormat="1" ht="24" customHeight="1" x14ac:dyDescent="0.2">
      <c r="A259" s="182">
        <f t="shared" si="6"/>
        <v>2655495</v>
      </c>
      <c r="B259" s="298">
        <v>679</v>
      </c>
      <c r="C259" s="266">
        <v>478</v>
      </c>
      <c r="D259" s="299">
        <v>13056</v>
      </c>
      <c r="E259" s="242" t="s">
        <v>158</v>
      </c>
      <c r="F259" s="243" t="s">
        <v>910</v>
      </c>
      <c r="G259" s="287" t="s">
        <v>137</v>
      </c>
      <c r="H259" s="274" t="s">
        <v>799</v>
      </c>
      <c r="I259" s="294" t="s">
        <v>3073</v>
      </c>
      <c r="J259" s="65" t="s">
        <v>911</v>
      </c>
      <c r="K259" s="65" t="s">
        <v>912</v>
      </c>
      <c r="L259" s="65" t="s">
        <v>799</v>
      </c>
      <c r="M259" s="292" t="s">
        <v>137</v>
      </c>
      <c r="N259" s="244" t="s">
        <v>2410</v>
      </c>
      <c r="O259" s="65"/>
      <c r="P259" s="90"/>
      <c r="Q259" s="244">
        <v>30</v>
      </c>
      <c r="R259" s="246">
        <v>120</v>
      </c>
      <c r="S259" s="246">
        <v>110</v>
      </c>
      <c r="T259" s="246">
        <v>29.33</v>
      </c>
      <c r="U259" s="90">
        <v>0</v>
      </c>
      <c r="V259" s="262">
        <v>15</v>
      </c>
      <c r="W259" s="99">
        <v>0</v>
      </c>
      <c r="X259" s="84">
        <v>0</v>
      </c>
      <c r="Y259" s="99">
        <v>0</v>
      </c>
      <c r="Z259" s="65">
        <v>0</v>
      </c>
      <c r="AA259" s="319">
        <v>885165</v>
      </c>
      <c r="AB259" s="319">
        <v>46667</v>
      </c>
      <c r="AC259" s="320">
        <f>AA259+AB259</f>
        <v>931832</v>
      </c>
      <c r="AD259" s="75">
        <v>4500000</v>
      </c>
      <c r="AE259" s="75">
        <v>6000000</v>
      </c>
      <c r="AF259" s="338">
        <f>(AC259*30)/220*1.4</f>
        <v>177895.19999999998</v>
      </c>
      <c r="AG259" s="113">
        <f>AA259*Q259</f>
        <v>26554950</v>
      </c>
      <c r="AH259" s="75">
        <f>AB259*Q259</f>
        <v>1400010</v>
      </c>
      <c r="AI259" s="75">
        <f>AF259*R259</f>
        <v>21347423.999999996</v>
      </c>
      <c r="AJ259" s="75">
        <f>IF(Q259=31,A259*Z259,(Q259/30)*A259*Z259)</f>
        <v>0</v>
      </c>
      <c r="AK259" s="75">
        <f>IF(Q259=31,AD259,(Q259/30)*AD259)</f>
        <v>4500000</v>
      </c>
      <c r="AL259" s="75">
        <f>IF(Q259=31,AE259,(Q259/30)*AE259)</f>
        <v>6000000</v>
      </c>
      <c r="AM259" s="75">
        <f>(AC259*30/220)*35%*S259</f>
        <v>4892117.9999999991</v>
      </c>
      <c r="AN259" s="75">
        <f>AC259*30/220*1.4*T259</f>
        <v>5217666.2159999991</v>
      </c>
      <c r="AO259" s="75">
        <f>AC259*U259</f>
        <v>0</v>
      </c>
      <c r="AP259" s="75">
        <f>200000*V259</f>
        <v>3000000</v>
      </c>
      <c r="AQ259" s="75">
        <v>0</v>
      </c>
      <c r="AR259" s="75">
        <v>0</v>
      </c>
      <c r="AS259" s="75">
        <v>0</v>
      </c>
      <c r="AT259" s="80">
        <v>0</v>
      </c>
      <c r="AU259" s="82">
        <f>SUM(AG259:AT259)</f>
        <v>72912168.216000006</v>
      </c>
      <c r="AV259" s="113">
        <f>AU259-(AX259+AP259+AO259+AL259+AK259+AJ259+AT259)</f>
        <v>54308316.440880008</v>
      </c>
      <c r="AW259" s="75">
        <f>AG259+AH259+AK259+AL259+AI259+AN259+AM259+AP259</f>
        <v>72912168.215999991</v>
      </c>
      <c r="AX259" s="75">
        <f>AW259*7%</f>
        <v>5103851.7751199994</v>
      </c>
      <c r="AY259" s="76">
        <f>IF(AV259&lt;=40000000,0,IF(AND(AV259&gt;40000000,AV259&lt;=80000000),(AV259-40000000)*10%,IF(AND(AV259&gt;80000000,AV259&lt;=120000000),4000000+(AV259-80000000)*15%,IF(AND(AV259&gt;120000000,AV259&lt;=180000000),10000000+(AV259-120000000)*20%,IF(AND(AV259&gt;180000000,AV259&lt;=240000000),22000000+(AV259-180000000)*25%,IF(AND(AV259&gt;240000000,AV259&lt;=320000000),37000000+(AV259-240000000)*30%,61000000+(AV259-320000000)*35%))))))</f>
        <v>1430831.644088001</v>
      </c>
      <c r="AZ259" s="75">
        <v>0</v>
      </c>
      <c r="BA259" s="75">
        <v>0</v>
      </c>
      <c r="BB259" s="75">
        <v>0</v>
      </c>
      <c r="BC259" s="80">
        <v>0</v>
      </c>
      <c r="BD259" s="80">
        <v>0</v>
      </c>
      <c r="BE259" s="80">
        <v>0</v>
      </c>
      <c r="BF259" s="78">
        <v>0</v>
      </c>
      <c r="BG259" s="348">
        <f>SUM(AX259:BF259)</f>
        <v>6534683.4192080004</v>
      </c>
      <c r="BH259" s="188">
        <f>INT(AU259-BG259)</f>
        <v>66377484</v>
      </c>
      <c r="BJ259" s="50">
        <v>13056</v>
      </c>
      <c r="BK259" s="50" t="s">
        <v>3595</v>
      </c>
      <c r="BM259" s="50">
        <f t="shared" si="7"/>
        <v>0</v>
      </c>
    </row>
    <row r="260" spans="1:65" s="50" customFormat="1" ht="24" customHeight="1" x14ac:dyDescent="0.2">
      <c r="A260" s="182">
        <f t="shared" si="6"/>
        <v>2655495</v>
      </c>
      <c r="B260" s="298">
        <v>712</v>
      </c>
      <c r="C260" s="266">
        <v>511</v>
      </c>
      <c r="D260" s="299">
        <v>13057</v>
      </c>
      <c r="E260" s="242" t="s">
        <v>760</v>
      </c>
      <c r="F260" s="243" t="s">
        <v>563</v>
      </c>
      <c r="G260" s="287" t="s">
        <v>137</v>
      </c>
      <c r="H260" s="274" t="s">
        <v>799</v>
      </c>
      <c r="I260" s="294" t="s">
        <v>913</v>
      </c>
      <c r="J260" s="65" t="s">
        <v>914</v>
      </c>
      <c r="K260" s="65" t="s">
        <v>915</v>
      </c>
      <c r="L260" s="65" t="s">
        <v>799</v>
      </c>
      <c r="M260" s="292" t="s">
        <v>137</v>
      </c>
      <c r="N260" s="244" t="s">
        <v>2410</v>
      </c>
      <c r="O260" s="65"/>
      <c r="P260" s="90"/>
      <c r="Q260" s="244">
        <v>30</v>
      </c>
      <c r="R260" s="246">
        <v>120</v>
      </c>
      <c r="S260" s="246">
        <v>110</v>
      </c>
      <c r="T260" s="246">
        <v>29.33</v>
      </c>
      <c r="U260" s="90">
        <v>0</v>
      </c>
      <c r="V260" s="262">
        <v>15</v>
      </c>
      <c r="W260" s="99">
        <v>0</v>
      </c>
      <c r="X260" s="84">
        <v>0</v>
      </c>
      <c r="Y260" s="99">
        <v>1</v>
      </c>
      <c r="Z260" s="390">
        <f>Y260</f>
        <v>1</v>
      </c>
      <c r="AA260" s="319">
        <v>885165</v>
      </c>
      <c r="AB260" s="319">
        <v>46667</v>
      </c>
      <c r="AC260" s="320">
        <f>AA260+AB260</f>
        <v>931832</v>
      </c>
      <c r="AD260" s="75">
        <v>4500000</v>
      </c>
      <c r="AE260" s="75">
        <v>6000000</v>
      </c>
      <c r="AF260" s="338">
        <f>(AC260*30)/220*1.4</f>
        <v>177895.19999999998</v>
      </c>
      <c r="AG260" s="113">
        <f>AA260*Q260</f>
        <v>26554950</v>
      </c>
      <c r="AH260" s="75">
        <f>AB260*Q260</f>
        <v>1400010</v>
      </c>
      <c r="AI260" s="75">
        <f>AF260*R260</f>
        <v>21347423.999999996</v>
      </c>
      <c r="AJ260" s="75">
        <f>IF(Q260=31,A260*Z260,(Q260/30)*A260*Z260)</f>
        <v>2655495</v>
      </c>
      <c r="AK260" s="75">
        <f>IF(Q260=31,AD260,(Q260/30)*AD260)</f>
        <v>4500000</v>
      </c>
      <c r="AL260" s="75">
        <f>IF(Q260=31,AE260,(Q260/30)*AE260)</f>
        <v>6000000</v>
      </c>
      <c r="AM260" s="75">
        <f>(AC260*30/220)*35%*S260</f>
        <v>4892117.9999999991</v>
      </c>
      <c r="AN260" s="75">
        <f>AC260*30/220*1.4*T260</f>
        <v>5217666.2159999991</v>
      </c>
      <c r="AO260" s="75">
        <f>AC260*U260</f>
        <v>0</v>
      </c>
      <c r="AP260" s="75">
        <f>200000*V260</f>
        <v>3000000</v>
      </c>
      <c r="AQ260" s="75">
        <v>0</v>
      </c>
      <c r="AR260" s="75">
        <v>0</v>
      </c>
      <c r="AS260" s="75">
        <v>0</v>
      </c>
      <c r="AT260" s="80">
        <v>0</v>
      </c>
      <c r="AU260" s="82">
        <f>SUM(AG260:AT260)</f>
        <v>75567663.216000006</v>
      </c>
      <c r="AV260" s="113">
        <f>AU260-(AX260+AP260+AO260+AL260+AK260+AJ260+AT260)</f>
        <v>54308316.440880008</v>
      </c>
      <c r="AW260" s="75">
        <f>AG260+AH260+AK260+AL260+AI260+AN260+AM260+AP260</f>
        <v>72912168.215999991</v>
      </c>
      <c r="AX260" s="75">
        <f>AW260*7%</f>
        <v>5103851.7751199994</v>
      </c>
      <c r="AY260" s="76">
        <f>IF(AV260&lt;=40000000,0,IF(AND(AV260&gt;40000000,AV260&lt;=80000000),(AV260-40000000)*10%,IF(AND(AV260&gt;80000000,AV260&lt;=120000000),4000000+(AV260-80000000)*15%,IF(AND(AV260&gt;120000000,AV260&lt;=180000000),10000000+(AV260-120000000)*20%,IF(AND(AV260&gt;180000000,AV260&lt;=240000000),22000000+(AV260-180000000)*25%,IF(AND(AV260&gt;240000000,AV260&lt;=320000000),37000000+(AV260-240000000)*30%,61000000+(AV260-320000000)*35%))))))</f>
        <v>1430831.644088001</v>
      </c>
      <c r="AZ260" s="75">
        <v>0</v>
      </c>
      <c r="BA260" s="75">
        <v>0</v>
      </c>
      <c r="BB260" s="75">
        <v>0</v>
      </c>
      <c r="BC260" s="80">
        <v>0</v>
      </c>
      <c r="BD260" s="80">
        <v>0</v>
      </c>
      <c r="BE260" s="80">
        <v>0</v>
      </c>
      <c r="BF260" s="78">
        <v>0</v>
      </c>
      <c r="BG260" s="348">
        <f>SUM(AX260:BF260)</f>
        <v>6534683.4192080004</v>
      </c>
      <c r="BH260" s="188">
        <f>INT(AU260-BG260)</f>
        <v>69032979</v>
      </c>
      <c r="BJ260" s="50">
        <v>13057</v>
      </c>
      <c r="BK260" s="50" t="s">
        <v>3596</v>
      </c>
      <c r="BM260" s="50">
        <f t="shared" si="7"/>
        <v>0</v>
      </c>
    </row>
    <row r="261" spans="1:65" s="50" customFormat="1" ht="24" customHeight="1" x14ac:dyDescent="0.2">
      <c r="A261" s="182">
        <f t="shared" si="6"/>
        <v>2655495</v>
      </c>
      <c r="B261" s="298">
        <v>696</v>
      </c>
      <c r="C261" s="266">
        <v>495</v>
      </c>
      <c r="D261" s="299">
        <v>13058</v>
      </c>
      <c r="E261" s="242" t="s">
        <v>916</v>
      </c>
      <c r="F261" s="243" t="s">
        <v>917</v>
      </c>
      <c r="G261" s="287" t="s">
        <v>137</v>
      </c>
      <c r="H261" s="274" t="s">
        <v>799</v>
      </c>
      <c r="I261" s="294" t="s">
        <v>3090</v>
      </c>
      <c r="J261" s="65" t="s">
        <v>918</v>
      </c>
      <c r="K261" s="65" t="s">
        <v>919</v>
      </c>
      <c r="L261" s="65" t="s">
        <v>799</v>
      </c>
      <c r="M261" s="292" t="s">
        <v>137</v>
      </c>
      <c r="N261" s="244" t="s">
        <v>2410</v>
      </c>
      <c r="O261" s="65"/>
      <c r="P261" s="90"/>
      <c r="Q261" s="244">
        <v>30</v>
      </c>
      <c r="R261" s="246">
        <v>120</v>
      </c>
      <c r="S261" s="246">
        <v>110</v>
      </c>
      <c r="T261" s="246">
        <v>29.33</v>
      </c>
      <c r="U261" s="90">
        <v>0</v>
      </c>
      <c r="V261" s="262">
        <v>15</v>
      </c>
      <c r="W261" s="99">
        <v>0</v>
      </c>
      <c r="X261" s="84">
        <v>0</v>
      </c>
      <c r="Y261" s="99">
        <v>1</v>
      </c>
      <c r="Z261" s="65">
        <v>1</v>
      </c>
      <c r="AA261" s="319">
        <v>885165</v>
      </c>
      <c r="AB261" s="319">
        <v>46667</v>
      </c>
      <c r="AC261" s="320">
        <f>AA261+AB261</f>
        <v>931832</v>
      </c>
      <c r="AD261" s="75">
        <v>4500000</v>
      </c>
      <c r="AE261" s="75">
        <v>6000000</v>
      </c>
      <c r="AF261" s="338">
        <f>(AC261*30)/220*1.4</f>
        <v>177895.19999999998</v>
      </c>
      <c r="AG261" s="113">
        <f>AA261*Q261</f>
        <v>26554950</v>
      </c>
      <c r="AH261" s="75">
        <f>AB261*Q261</f>
        <v>1400010</v>
      </c>
      <c r="AI261" s="75">
        <f>AF261*R261</f>
        <v>21347423.999999996</v>
      </c>
      <c r="AJ261" s="75">
        <f>IF(Q261=31,A261*Z261,(Q261/30)*A261*Z261)</f>
        <v>2655495</v>
      </c>
      <c r="AK261" s="75">
        <f>IF(Q261=31,AD261,(Q261/30)*AD261)</f>
        <v>4500000</v>
      </c>
      <c r="AL261" s="75">
        <f>IF(Q261=31,AE261,(Q261/30)*AE261)</f>
        <v>6000000</v>
      </c>
      <c r="AM261" s="75">
        <f>(AC261*30/220)*35%*S261</f>
        <v>4892117.9999999991</v>
      </c>
      <c r="AN261" s="75">
        <f>AC261*30/220*1.4*T261</f>
        <v>5217666.2159999991</v>
      </c>
      <c r="AO261" s="75">
        <f>AC261*U261</f>
        <v>0</v>
      </c>
      <c r="AP261" s="75">
        <f>200000*V261</f>
        <v>3000000</v>
      </c>
      <c r="AQ261" s="75">
        <v>0</v>
      </c>
      <c r="AR261" s="75">
        <v>0</v>
      </c>
      <c r="AS261" s="75">
        <v>0</v>
      </c>
      <c r="AT261" s="80">
        <v>0</v>
      </c>
      <c r="AU261" s="82">
        <f>SUM(AG261:AT261)</f>
        <v>75567663.216000006</v>
      </c>
      <c r="AV261" s="113">
        <f>AU261-(AX261+AP261+AO261+AL261+AK261+AJ261+AT261)</f>
        <v>54308316.440880008</v>
      </c>
      <c r="AW261" s="75">
        <f>AG261+AH261+AK261+AL261+AI261+AN261+AM261+AP261</f>
        <v>72912168.215999991</v>
      </c>
      <c r="AX261" s="75">
        <f>AW261*7%</f>
        <v>5103851.7751199994</v>
      </c>
      <c r="AY261" s="76">
        <f>IF(AV261&lt;=40000000,0,IF(AND(AV261&gt;40000000,AV261&lt;=80000000),(AV261-40000000)*10%,IF(AND(AV261&gt;80000000,AV261&lt;=120000000),4000000+(AV261-80000000)*15%,IF(AND(AV261&gt;120000000,AV261&lt;=180000000),10000000+(AV261-120000000)*20%,IF(AND(AV261&gt;180000000,AV261&lt;=240000000),22000000+(AV261-180000000)*25%,IF(AND(AV261&gt;240000000,AV261&lt;=320000000),37000000+(AV261-240000000)*30%,61000000+(AV261-320000000)*35%))))))</f>
        <v>1430831.644088001</v>
      </c>
      <c r="AZ261" s="75">
        <v>0</v>
      </c>
      <c r="BA261" s="75">
        <v>0</v>
      </c>
      <c r="BB261" s="75">
        <v>0</v>
      </c>
      <c r="BC261" s="80">
        <v>0</v>
      </c>
      <c r="BD261" s="80">
        <v>0</v>
      </c>
      <c r="BE261" s="80">
        <v>0</v>
      </c>
      <c r="BF261" s="78">
        <v>0</v>
      </c>
      <c r="BG261" s="348">
        <f>SUM(AX261:BF261)</f>
        <v>6534683.4192080004</v>
      </c>
      <c r="BH261" s="188">
        <f>INT(AU261-BG261)</f>
        <v>69032979</v>
      </c>
      <c r="BJ261" s="50">
        <v>13058</v>
      </c>
      <c r="BK261" s="50" t="s">
        <v>3597</v>
      </c>
      <c r="BM261" s="50">
        <f t="shared" si="7"/>
        <v>0</v>
      </c>
    </row>
    <row r="262" spans="1:65" s="50" customFormat="1" ht="24" customHeight="1" x14ac:dyDescent="0.2">
      <c r="A262" s="182">
        <f t="shared" si="6"/>
        <v>2655495</v>
      </c>
      <c r="B262" s="298">
        <v>705</v>
      </c>
      <c r="C262" s="266">
        <v>504</v>
      </c>
      <c r="D262" s="299">
        <v>13059</v>
      </c>
      <c r="E262" s="242" t="s">
        <v>410</v>
      </c>
      <c r="F262" s="243" t="s">
        <v>920</v>
      </c>
      <c r="G262" s="287" t="s">
        <v>137</v>
      </c>
      <c r="H262" s="274" t="s">
        <v>799</v>
      </c>
      <c r="I262" s="294" t="s">
        <v>3099</v>
      </c>
      <c r="J262" s="65" t="s">
        <v>921</v>
      </c>
      <c r="K262" s="65" t="s">
        <v>922</v>
      </c>
      <c r="L262" s="65" t="s">
        <v>799</v>
      </c>
      <c r="M262" s="292" t="s">
        <v>137</v>
      </c>
      <c r="N262" s="244" t="s">
        <v>2410</v>
      </c>
      <c r="O262" s="65"/>
      <c r="P262" s="90"/>
      <c r="Q262" s="244">
        <v>30</v>
      </c>
      <c r="R262" s="246">
        <v>120</v>
      </c>
      <c r="S262" s="246">
        <v>110</v>
      </c>
      <c r="T262" s="246">
        <v>29.33</v>
      </c>
      <c r="U262" s="90">
        <v>0</v>
      </c>
      <c r="V262" s="262">
        <v>15</v>
      </c>
      <c r="W262" s="99">
        <v>0</v>
      </c>
      <c r="X262" s="84">
        <v>0</v>
      </c>
      <c r="Y262" s="99">
        <v>1</v>
      </c>
      <c r="Z262" s="65">
        <v>0</v>
      </c>
      <c r="AA262" s="319">
        <v>885165</v>
      </c>
      <c r="AB262" s="319">
        <v>46667</v>
      </c>
      <c r="AC262" s="320">
        <f>AA262+AB262</f>
        <v>931832</v>
      </c>
      <c r="AD262" s="75">
        <v>4500000</v>
      </c>
      <c r="AE262" s="75">
        <v>6000000</v>
      </c>
      <c r="AF262" s="338">
        <f>(AC262*30)/220*1.4</f>
        <v>177895.19999999998</v>
      </c>
      <c r="AG262" s="113">
        <f>AA262*Q262</f>
        <v>26554950</v>
      </c>
      <c r="AH262" s="75">
        <f>AB262*Q262</f>
        <v>1400010</v>
      </c>
      <c r="AI262" s="75">
        <f>AF262*R262</f>
        <v>21347423.999999996</v>
      </c>
      <c r="AJ262" s="75">
        <f>IF(Q262=31,A262*Z262,(Q262/30)*A262*Z262)</f>
        <v>0</v>
      </c>
      <c r="AK262" s="75">
        <f>IF(Q262=31,AD262,(Q262/30)*AD262)</f>
        <v>4500000</v>
      </c>
      <c r="AL262" s="75">
        <f>IF(Q262=31,AE262,(Q262/30)*AE262)</f>
        <v>6000000</v>
      </c>
      <c r="AM262" s="75">
        <f>(AC262*30/220)*35%*S262</f>
        <v>4892117.9999999991</v>
      </c>
      <c r="AN262" s="75">
        <f>AC262*30/220*1.4*T262</f>
        <v>5217666.2159999991</v>
      </c>
      <c r="AO262" s="75">
        <f>AC262*U262</f>
        <v>0</v>
      </c>
      <c r="AP262" s="75">
        <f>200000*V262</f>
        <v>3000000</v>
      </c>
      <c r="AQ262" s="75">
        <v>0</v>
      </c>
      <c r="AR262" s="75">
        <v>0</v>
      </c>
      <c r="AS262" s="75">
        <v>0</v>
      </c>
      <c r="AT262" s="80">
        <v>0</v>
      </c>
      <c r="AU262" s="82">
        <f>SUM(AG262:AT262)</f>
        <v>72912168.216000006</v>
      </c>
      <c r="AV262" s="113">
        <f>AU262-(AX262+AP262+AO262+AL262+AK262+AJ262+AT262)</f>
        <v>54308316.440880008</v>
      </c>
      <c r="AW262" s="75">
        <f>AG262+AH262+AK262+AL262+AI262+AN262+AM262+AP262</f>
        <v>72912168.215999991</v>
      </c>
      <c r="AX262" s="75">
        <f>AW262*7%</f>
        <v>5103851.7751199994</v>
      </c>
      <c r="AY262" s="76">
        <f>IF(AV262&lt;=40000000,0,IF(AND(AV262&gt;40000000,AV262&lt;=80000000),(AV262-40000000)*10%,IF(AND(AV262&gt;80000000,AV262&lt;=120000000),4000000+(AV262-80000000)*15%,IF(AND(AV262&gt;120000000,AV262&lt;=180000000),10000000+(AV262-120000000)*20%,IF(AND(AV262&gt;180000000,AV262&lt;=240000000),22000000+(AV262-180000000)*25%,IF(AND(AV262&gt;240000000,AV262&lt;=320000000),37000000+(AV262-240000000)*30%,61000000+(AV262-320000000)*35%))))))</f>
        <v>1430831.644088001</v>
      </c>
      <c r="AZ262" s="75">
        <v>0</v>
      </c>
      <c r="BA262" s="75">
        <v>0</v>
      </c>
      <c r="BB262" s="75">
        <v>0</v>
      </c>
      <c r="BC262" s="80">
        <v>0</v>
      </c>
      <c r="BD262" s="80">
        <v>0</v>
      </c>
      <c r="BE262" s="80">
        <v>0</v>
      </c>
      <c r="BF262" s="78">
        <v>0</v>
      </c>
      <c r="BG262" s="348">
        <f>SUM(AX262:BF262)</f>
        <v>6534683.4192080004</v>
      </c>
      <c r="BH262" s="188">
        <f>INT(AU262-BG262)</f>
        <v>66377484</v>
      </c>
      <c r="BJ262" s="50">
        <v>13059</v>
      </c>
      <c r="BK262" s="50" t="s">
        <v>3598</v>
      </c>
      <c r="BM262" s="50">
        <f t="shared" si="7"/>
        <v>0</v>
      </c>
    </row>
    <row r="263" spans="1:65" s="50" customFormat="1" ht="24" customHeight="1" x14ac:dyDescent="0.2">
      <c r="A263" s="182">
        <f t="shared" ref="A263:A326" si="8">885165*3</f>
        <v>2655495</v>
      </c>
      <c r="B263" s="298">
        <v>680</v>
      </c>
      <c r="C263" s="266">
        <v>479</v>
      </c>
      <c r="D263" s="299">
        <v>13060</v>
      </c>
      <c r="E263" s="242" t="s">
        <v>526</v>
      </c>
      <c r="F263" s="243" t="s">
        <v>897</v>
      </c>
      <c r="G263" s="287" t="s">
        <v>137</v>
      </c>
      <c r="H263" s="274" t="s">
        <v>799</v>
      </c>
      <c r="I263" s="294" t="s">
        <v>3074</v>
      </c>
      <c r="J263" s="65" t="s">
        <v>923</v>
      </c>
      <c r="K263" s="65" t="s">
        <v>924</v>
      </c>
      <c r="L263" s="65" t="s">
        <v>799</v>
      </c>
      <c r="M263" s="292" t="s">
        <v>137</v>
      </c>
      <c r="N263" s="244" t="s">
        <v>2410</v>
      </c>
      <c r="O263" s="65"/>
      <c r="P263" s="90"/>
      <c r="Q263" s="244">
        <v>30</v>
      </c>
      <c r="R263" s="246">
        <v>120</v>
      </c>
      <c r="S263" s="246">
        <v>110</v>
      </c>
      <c r="T263" s="246">
        <v>29.33</v>
      </c>
      <c r="U263" s="90">
        <v>0</v>
      </c>
      <c r="V263" s="262">
        <v>15</v>
      </c>
      <c r="W263" s="99">
        <v>0</v>
      </c>
      <c r="X263" s="84">
        <v>0</v>
      </c>
      <c r="Y263" s="99">
        <v>2</v>
      </c>
      <c r="Z263" s="65">
        <v>2</v>
      </c>
      <c r="AA263" s="319">
        <v>885165</v>
      </c>
      <c r="AB263" s="319">
        <v>46667</v>
      </c>
      <c r="AC263" s="320">
        <f>AA263+AB263</f>
        <v>931832</v>
      </c>
      <c r="AD263" s="75">
        <v>4500000</v>
      </c>
      <c r="AE263" s="75">
        <v>6000000</v>
      </c>
      <c r="AF263" s="338">
        <f>(AC263*30)/220*1.4</f>
        <v>177895.19999999998</v>
      </c>
      <c r="AG263" s="113">
        <f>AA263*Q263</f>
        <v>26554950</v>
      </c>
      <c r="AH263" s="75">
        <f>AB263*Q263</f>
        <v>1400010</v>
      </c>
      <c r="AI263" s="75">
        <f>AF263*R263</f>
        <v>21347423.999999996</v>
      </c>
      <c r="AJ263" s="75">
        <f>IF(Q263=31,A263*Z263,(Q263/30)*A263*Z263)</f>
        <v>5310990</v>
      </c>
      <c r="AK263" s="75">
        <f>IF(Q263=31,AD263,(Q263/30)*AD263)</f>
        <v>4500000</v>
      </c>
      <c r="AL263" s="75">
        <f>IF(Q263=31,AE263,(Q263/30)*AE263)</f>
        <v>6000000</v>
      </c>
      <c r="AM263" s="75">
        <f>(AC263*30/220)*35%*S263</f>
        <v>4892117.9999999991</v>
      </c>
      <c r="AN263" s="75">
        <f>AC263*30/220*1.4*T263</f>
        <v>5217666.2159999991</v>
      </c>
      <c r="AO263" s="75">
        <f>AC263*U263</f>
        <v>0</v>
      </c>
      <c r="AP263" s="75">
        <f>200000*V263</f>
        <v>3000000</v>
      </c>
      <c r="AQ263" s="75">
        <v>0</v>
      </c>
      <c r="AR263" s="75">
        <v>0</v>
      </c>
      <c r="AS263" s="75">
        <v>0</v>
      </c>
      <c r="AT263" s="80">
        <v>0</v>
      </c>
      <c r="AU263" s="82">
        <f>SUM(AG263:AT263)</f>
        <v>78223158.216000006</v>
      </c>
      <c r="AV263" s="113">
        <f>AU263-(AX263+AP263+AO263+AL263+AK263+AJ263+AT263)</f>
        <v>54308316.440880008</v>
      </c>
      <c r="AW263" s="75">
        <f>AG263+AH263+AK263+AL263+AI263+AN263+AM263+AP263</f>
        <v>72912168.215999991</v>
      </c>
      <c r="AX263" s="75">
        <f>AW263*7%</f>
        <v>5103851.7751199994</v>
      </c>
      <c r="AY263" s="76">
        <f>IF(AV263&lt;=40000000,0,IF(AND(AV263&gt;40000000,AV263&lt;=80000000),(AV263-40000000)*10%,IF(AND(AV263&gt;80000000,AV263&lt;=120000000),4000000+(AV263-80000000)*15%,IF(AND(AV263&gt;120000000,AV263&lt;=180000000),10000000+(AV263-120000000)*20%,IF(AND(AV263&gt;180000000,AV263&lt;=240000000),22000000+(AV263-180000000)*25%,IF(AND(AV263&gt;240000000,AV263&lt;=320000000),37000000+(AV263-240000000)*30%,61000000+(AV263-320000000)*35%))))))</f>
        <v>1430831.644088001</v>
      </c>
      <c r="AZ263" s="75">
        <v>0</v>
      </c>
      <c r="BA263" s="75">
        <v>0</v>
      </c>
      <c r="BB263" s="75">
        <v>0</v>
      </c>
      <c r="BC263" s="80">
        <v>0</v>
      </c>
      <c r="BD263" s="80">
        <v>0</v>
      </c>
      <c r="BE263" s="80">
        <v>0</v>
      </c>
      <c r="BF263" s="78">
        <v>0</v>
      </c>
      <c r="BG263" s="348">
        <f>SUM(AX263:BF263)</f>
        <v>6534683.4192080004</v>
      </c>
      <c r="BH263" s="188">
        <f>INT(AU263-BG263)</f>
        <v>71688474</v>
      </c>
      <c r="BJ263" s="50">
        <v>13060</v>
      </c>
      <c r="BK263" s="50" t="s">
        <v>3599</v>
      </c>
      <c r="BM263" s="50">
        <f t="shared" si="7"/>
        <v>0</v>
      </c>
    </row>
    <row r="264" spans="1:65" s="50" customFormat="1" ht="24" customHeight="1" x14ac:dyDescent="0.2">
      <c r="A264" s="182">
        <f t="shared" si="8"/>
        <v>2655495</v>
      </c>
      <c r="B264" s="298">
        <v>683</v>
      </c>
      <c r="C264" s="266">
        <v>482</v>
      </c>
      <c r="D264" s="299">
        <v>13061</v>
      </c>
      <c r="E264" s="242" t="s">
        <v>99</v>
      </c>
      <c r="F264" s="243" t="s">
        <v>925</v>
      </c>
      <c r="G264" s="287" t="s">
        <v>137</v>
      </c>
      <c r="H264" s="274" t="s">
        <v>799</v>
      </c>
      <c r="I264" s="294" t="s">
        <v>3077</v>
      </c>
      <c r="J264" s="65" t="s">
        <v>926</v>
      </c>
      <c r="K264" s="65" t="s">
        <v>927</v>
      </c>
      <c r="L264" s="65" t="s">
        <v>799</v>
      </c>
      <c r="M264" s="292" t="s">
        <v>137</v>
      </c>
      <c r="N264" s="244" t="s">
        <v>2410</v>
      </c>
      <c r="O264" s="65"/>
      <c r="P264" s="90"/>
      <c r="Q264" s="244">
        <v>30</v>
      </c>
      <c r="R264" s="246">
        <v>120</v>
      </c>
      <c r="S264" s="246">
        <v>110</v>
      </c>
      <c r="T264" s="246">
        <v>29.33</v>
      </c>
      <c r="U264" s="90">
        <v>0</v>
      </c>
      <c r="V264" s="262">
        <v>15</v>
      </c>
      <c r="W264" s="99">
        <v>0</v>
      </c>
      <c r="X264" s="84">
        <v>0</v>
      </c>
      <c r="Y264" s="99">
        <v>2</v>
      </c>
      <c r="Z264" s="65">
        <v>3</v>
      </c>
      <c r="AA264" s="319">
        <v>885165</v>
      </c>
      <c r="AB264" s="319">
        <v>46667</v>
      </c>
      <c r="AC264" s="320">
        <f>AA264+AB264</f>
        <v>931832</v>
      </c>
      <c r="AD264" s="75">
        <v>4500000</v>
      </c>
      <c r="AE264" s="75">
        <v>6000000</v>
      </c>
      <c r="AF264" s="338">
        <f>(AC264*30)/220*1.4</f>
        <v>177895.19999999998</v>
      </c>
      <c r="AG264" s="113">
        <f>AA264*Q264</f>
        <v>26554950</v>
      </c>
      <c r="AH264" s="75">
        <f>AB264*Q264</f>
        <v>1400010</v>
      </c>
      <c r="AI264" s="75">
        <f>AF264*R264</f>
        <v>21347423.999999996</v>
      </c>
      <c r="AJ264" s="75">
        <f>IF(Q264=31,A264*Z264,(Q264/30)*A264*Z264)</f>
        <v>7966485</v>
      </c>
      <c r="AK264" s="75">
        <f>IF(Q264=31,AD264,(Q264/30)*AD264)</f>
        <v>4500000</v>
      </c>
      <c r="AL264" s="75">
        <f>IF(Q264=31,AE264,(Q264/30)*AE264)</f>
        <v>6000000</v>
      </c>
      <c r="AM264" s="75">
        <f>(AC264*30/220)*35%*S264</f>
        <v>4892117.9999999991</v>
      </c>
      <c r="AN264" s="75">
        <f>AC264*30/220*1.4*T264</f>
        <v>5217666.2159999991</v>
      </c>
      <c r="AO264" s="75">
        <f>AC264*U264</f>
        <v>0</v>
      </c>
      <c r="AP264" s="75">
        <f>200000*V264</f>
        <v>3000000</v>
      </c>
      <c r="AQ264" s="75">
        <v>0</v>
      </c>
      <c r="AR264" s="75">
        <v>0</v>
      </c>
      <c r="AS264" s="75">
        <v>0</v>
      </c>
      <c r="AT264" s="80">
        <v>0</v>
      </c>
      <c r="AU264" s="82">
        <f>SUM(AG264:AT264)</f>
        <v>80878653.216000006</v>
      </c>
      <c r="AV264" s="113">
        <f>AU264-(AX264+AP264+AO264+AL264+AK264+AJ264+AT264)</f>
        <v>54308316.440880008</v>
      </c>
      <c r="AW264" s="75">
        <f>AG264+AH264+AK264+AL264+AI264+AN264+AM264+AP264</f>
        <v>72912168.215999991</v>
      </c>
      <c r="AX264" s="75">
        <f>AW264*7%</f>
        <v>5103851.7751199994</v>
      </c>
      <c r="AY264" s="76">
        <f>IF(AV264&lt;=40000000,0,IF(AND(AV264&gt;40000000,AV264&lt;=80000000),(AV264-40000000)*10%,IF(AND(AV264&gt;80000000,AV264&lt;=120000000),4000000+(AV264-80000000)*15%,IF(AND(AV264&gt;120000000,AV264&lt;=180000000),10000000+(AV264-120000000)*20%,IF(AND(AV264&gt;180000000,AV264&lt;=240000000),22000000+(AV264-180000000)*25%,IF(AND(AV264&gt;240000000,AV264&lt;=320000000),37000000+(AV264-240000000)*30%,61000000+(AV264-320000000)*35%))))))</f>
        <v>1430831.644088001</v>
      </c>
      <c r="AZ264" s="75">
        <v>0</v>
      </c>
      <c r="BA264" s="75">
        <v>0</v>
      </c>
      <c r="BB264" s="75">
        <v>0</v>
      </c>
      <c r="BC264" s="80">
        <v>0</v>
      </c>
      <c r="BD264" s="80">
        <v>0</v>
      </c>
      <c r="BE264" s="80">
        <v>0</v>
      </c>
      <c r="BF264" s="78">
        <v>0</v>
      </c>
      <c r="BG264" s="348">
        <f>SUM(AX264:BF264)</f>
        <v>6534683.4192080004</v>
      </c>
      <c r="BH264" s="188">
        <f>INT(AU264-BG264)</f>
        <v>74343969</v>
      </c>
      <c r="BJ264" s="50">
        <v>13061</v>
      </c>
      <c r="BK264" s="50" t="s">
        <v>3600</v>
      </c>
      <c r="BM264" s="50">
        <f t="shared" ref="BM264:BM327" si="9">D264-BJ264</f>
        <v>0</v>
      </c>
    </row>
    <row r="265" spans="1:65" s="50" customFormat="1" ht="24" customHeight="1" x14ac:dyDescent="0.2">
      <c r="A265" s="182">
        <f t="shared" si="8"/>
        <v>2655495</v>
      </c>
      <c r="B265" s="298">
        <v>702</v>
      </c>
      <c r="C265" s="266">
        <v>501</v>
      </c>
      <c r="D265" s="299">
        <v>13062</v>
      </c>
      <c r="E265" s="242" t="s">
        <v>294</v>
      </c>
      <c r="F265" s="243" t="s">
        <v>928</v>
      </c>
      <c r="G265" s="287" t="s">
        <v>137</v>
      </c>
      <c r="H265" s="274" t="s">
        <v>799</v>
      </c>
      <c r="I265" s="294" t="s">
        <v>3096</v>
      </c>
      <c r="J265" s="65" t="s">
        <v>929</v>
      </c>
      <c r="K265" s="65" t="s">
        <v>930</v>
      </c>
      <c r="L265" s="65" t="s">
        <v>799</v>
      </c>
      <c r="M265" s="292" t="s">
        <v>137</v>
      </c>
      <c r="N265" s="244" t="s">
        <v>2410</v>
      </c>
      <c r="O265" s="65"/>
      <c r="P265" s="90"/>
      <c r="Q265" s="244">
        <v>30</v>
      </c>
      <c r="R265" s="246">
        <v>120</v>
      </c>
      <c r="S265" s="246">
        <v>110</v>
      </c>
      <c r="T265" s="246">
        <v>29.33</v>
      </c>
      <c r="U265" s="90">
        <v>0</v>
      </c>
      <c r="V265" s="262">
        <v>24</v>
      </c>
      <c r="W265" s="99">
        <v>0</v>
      </c>
      <c r="X265" s="84">
        <v>0</v>
      </c>
      <c r="Y265" s="99">
        <v>1</v>
      </c>
      <c r="Z265" s="65">
        <v>1</v>
      </c>
      <c r="AA265" s="319">
        <v>885165</v>
      </c>
      <c r="AB265" s="319">
        <v>46667</v>
      </c>
      <c r="AC265" s="320">
        <f>AA265+AB265</f>
        <v>931832</v>
      </c>
      <c r="AD265" s="75">
        <v>4500000</v>
      </c>
      <c r="AE265" s="75">
        <v>6000000</v>
      </c>
      <c r="AF265" s="338">
        <f>(AC265*30)/220*1.4</f>
        <v>177895.19999999998</v>
      </c>
      <c r="AG265" s="113">
        <f>AA265*Q265</f>
        <v>26554950</v>
      </c>
      <c r="AH265" s="75">
        <f>AB265*Q265</f>
        <v>1400010</v>
      </c>
      <c r="AI265" s="75">
        <f>AF265*R265</f>
        <v>21347423.999999996</v>
      </c>
      <c r="AJ265" s="75">
        <f>IF(Q265=31,A265*Z265,(Q265/30)*A265*Z265)</f>
        <v>2655495</v>
      </c>
      <c r="AK265" s="75">
        <f>IF(Q265=31,AD265,(Q265/30)*AD265)</f>
        <v>4500000</v>
      </c>
      <c r="AL265" s="75">
        <f>IF(Q265=31,AE265,(Q265/30)*AE265)</f>
        <v>6000000</v>
      </c>
      <c r="AM265" s="75">
        <f>(AC265*30/220)*35%*S265</f>
        <v>4892117.9999999991</v>
      </c>
      <c r="AN265" s="75">
        <f>AC265*30/220*1.4*T265</f>
        <v>5217666.2159999991</v>
      </c>
      <c r="AO265" s="75">
        <f>AC265*U265</f>
        <v>0</v>
      </c>
      <c r="AP265" s="75">
        <f>200000*V265</f>
        <v>4800000</v>
      </c>
      <c r="AQ265" s="75">
        <v>0</v>
      </c>
      <c r="AR265" s="75">
        <v>0</v>
      </c>
      <c r="AS265" s="75">
        <v>0</v>
      </c>
      <c r="AT265" s="80">
        <v>0</v>
      </c>
      <c r="AU265" s="82">
        <f>SUM(AG265:AT265)</f>
        <v>77367663.216000006</v>
      </c>
      <c r="AV265" s="113">
        <f>AU265-(AX265+AP265+AO265+AL265+AK265+AJ265+AT265)</f>
        <v>54182316.440880008</v>
      </c>
      <c r="AW265" s="75">
        <f>AG265+AH265+AK265+AL265+AI265+AN265+AM265+AP265</f>
        <v>74712168.215999991</v>
      </c>
      <c r="AX265" s="75">
        <f>AW265*7%</f>
        <v>5229851.7751199994</v>
      </c>
      <c r="AY265" s="76">
        <f>IF(AV265&lt;=40000000,0,IF(AND(AV265&gt;40000000,AV265&lt;=80000000),(AV265-40000000)*10%,IF(AND(AV265&gt;80000000,AV265&lt;=120000000),4000000+(AV265-80000000)*15%,IF(AND(AV265&gt;120000000,AV265&lt;=180000000),10000000+(AV265-120000000)*20%,IF(AND(AV265&gt;180000000,AV265&lt;=240000000),22000000+(AV265-180000000)*25%,IF(AND(AV265&gt;240000000,AV265&lt;=320000000),37000000+(AV265-240000000)*30%,61000000+(AV265-320000000)*35%))))))</f>
        <v>1418231.644088001</v>
      </c>
      <c r="AZ265" s="75">
        <v>0</v>
      </c>
      <c r="BA265" s="75">
        <v>0</v>
      </c>
      <c r="BB265" s="75">
        <v>0</v>
      </c>
      <c r="BC265" s="80">
        <v>0</v>
      </c>
      <c r="BD265" s="80">
        <v>0</v>
      </c>
      <c r="BE265" s="80">
        <v>0</v>
      </c>
      <c r="BF265" s="78">
        <v>0</v>
      </c>
      <c r="BG265" s="348">
        <f>SUM(AX265:BF265)</f>
        <v>6648083.4192080004</v>
      </c>
      <c r="BH265" s="188">
        <f>INT(AU265-BG265)</f>
        <v>70719579</v>
      </c>
      <c r="BJ265" s="50">
        <v>13062</v>
      </c>
      <c r="BK265" s="50" t="s">
        <v>3601</v>
      </c>
      <c r="BM265" s="50">
        <f t="shared" si="9"/>
        <v>0</v>
      </c>
    </row>
    <row r="266" spans="1:65" s="50" customFormat="1" ht="24" customHeight="1" x14ac:dyDescent="0.5">
      <c r="A266" s="182">
        <f t="shared" si="8"/>
        <v>2655495</v>
      </c>
      <c r="B266" s="298">
        <v>687</v>
      </c>
      <c r="C266" s="266">
        <v>486</v>
      </c>
      <c r="D266" s="299">
        <v>13063</v>
      </c>
      <c r="E266" s="242" t="s">
        <v>931</v>
      </c>
      <c r="F266" s="243" t="s">
        <v>932</v>
      </c>
      <c r="G266" s="287" t="s">
        <v>137</v>
      </c>
      <c r="H266" s="274" t="s">
        <v>799</v>
      </c>
      <c r="I266" s="439" t="s">
        <v>3081</v>
      </c>
      <c r="J266" s="65" t="s">
        <v>933</v>
      </c>
      <c r="K266" s="65" t="s">
        <v>934</v>
      </c>
      <c r="L266" s="65" t="s">
        <v>799</v>
      </c>
      <c r="M266" s="292" t="s">
        <v>137</v>
      </c>
      <c r="N266" s="244" t="s">
        <v>2410</v>
      </c>
      <c r="O266" s="65"/>
      <c r="P266" s="90"/>
      <c r="Q266" s="244">
        <v>30</v>
      </c>
      <c r="R266" s="246">
        <v>120</v>
      </c>
      <c r="S266" s="246">
        <v>110</v>
      </c>
      <c r="T266" s="246">
        <v>29.33</v>
      </c>
      <c r="U266" s="90">
        <v>0</v>
      </c>
      <c r="V266" s="262">
        <v>15</v>
      </c>
      <c r="W266" s="99">
        <v>0</v>
      </c>
      <c r="X266" s="84">
        <v>0</v>
      </c>
      <c r="Y266" s="99">
        <v>1</v>
      </c>
      <c r="Z266" s="65">
        <v>2</v>
      </c>
      <c r="AA266" s="319">
        <v>885165</v>
      </c>
      <c r="AB266" s="319">
        <v>46667</v>
      </c>
      <c r="AC266" s="320">
        <f>AA266+AB266</f>
        <v>931832</v>
      </c>
      <c r="AD266" s="75">
        <v>4500000</v>
      </c>
      <c r="AE266" s="75">
        <v>6000000</v>
      </c>
      <c r="AF266" s="338">
        <f>(AC266*30)/220*1.4</f>
        <v>177895.19999999998</v>
      </c>
      <c r="AG266" s="113">
        <f>AA266*Q266</f>
        <v>26554950</v>
      </c>
      <c r="AH266" s="75">
        <f>AB266*Q266</f>
        <v>1400010</v>
      </c>
      <c r="AI266" s="75">
        <f>AF266*R266</f>
        <v>21347423.999999996</v>
      </c>
      <c r="AJ266" s="75">
        <f>IF(Q266=31,A266*Z266,(Q266/30)*A266*Z266)</f>
        <v>5310990</v>
      </c>
      <c r="AK266" s="75">
        <f>IF(Q266=31,AD266,(Q266/30)*AD266)</f>
        <v>4500000</v>
      </c>
      <c r="AL266" s="75">
        <f>IF(Q266=31,AE266,(Q266/30)*AE266)</f>
        <v>6000000</v>
      </c>
      <c r="AM266" s="75">
        <f>(AC266*30/220)*35%*S266</f>
        <v>4892117.9999999991</v>
      </c>
      <c r="AN266" s="75">
        <f>AC266*30/220*1.4*T266</f>
        <v>5217666.2159999991</v>
      </c>
      <c r="AO266" s="75">
        <f>AC266*U266</f>
        <v>0</v>
      </c>
      <c r="AP266" s="75">
        <f>200000*V266</f>
        <v>3000000</v>
      </c>
      <c r="AQ266" s="75">
        <v>0</v>
      </c>
      <c r="AR266" s="75">
        <v>0</v>
      </c>
      <c r="AS266" s="75">
        <v>0</v>
      </c>
      <c r="AT266" s="80">
        <v>0</v>
      </c>
      <c r="AU266" s="82">
        <f>SUM(AG266:AT266)</f>
        <v>78223158.216000006</v>
      </c>
      <c r="AV266" s="113">
        <f>AU266-(AX266+AP266+AO266+AL266+AK266+AJ266+AT266)</f>
        <v>54308316.440880008</v>
      </c>
      <c r="AW266" s="75">
        <f>AG266+AH266+AK266+AL266+AI266+AN266+AM266+AP266</f>
        <v>72912168.215999991</v>
      </c>
      <c r="AX266" s="75">
        <f>AW266*7%</f>
        <v>5103851.7751199994</v>
      </c>
      <c r="AY266" s="76">
        <f>IF(AV266&lt;=40000000,0,IF(AND(AV266&gt;40000000,AV266&lt;=80000000),(AV266-40000000)*10%,IF(AND(AV266&gt;80000000,AV266&lt;=120000000),4000000+(AV266-80000000)*15%,IF(AND(AV266&gt;120000000,AV266&lt;=180000000),10000000+(AV266-120000000)*20%,IF(AND(AV266&gt;180000000,AV266&lt;=240000000),22000000+(AV266-180000000)*25%,IF(AND(AV266&gt;240000000,AV266&lt;=320000000),37000000+(AV266-240000000)*30%,61000000+(AV266-320000000)*35%))))))</f>
        <v>1430831.644088001</v>
      </c>
      <c r="AZ266" s="75">
        <v>0</v>
      </c>
      <c r="BA266" s="75">
        <v>0</v>
      </c>
      <c r="BB266" s="75">
        <v>0</v>
      </c>
      <c r="BC266" s="80">
        <v>0</v>
      </c>
      <c r="BD266" s="80">
        <v>0</v>
      </c>
      <c r="BE266" s="80">
        <v>0</v>
      </c>
      <c r="BF266" s="78">
        <v>0</v>
      </c>
      <c r="BG266" s="348">
        <f>SUM(AX266:BF266)</f>
        <v>6534683.4192080004</v>
      </c>
      <c r="BH266" s="188">
        <f>INT(AU266-BG266)</f>
        <v>71688474</v>
      </c>
      <c r="BJ266" s="50">
        <v>13063</v>
      </c>
      <c r="BK266" s="50" t="s">
        <v>3602</v>
      </c>
      <c r="BM266" s="50">
        <f t="shared" si="9"/>
        <v>0</v>
      </c>
    </row>
    <row r="267" spans="1:65" s="50" customFormat="1" ht="24" customHeight="1" x14ac:dyDescent="0.2">
      <c r="A267" s="182">
        <f t="shared" si="8"/>
        <v>2655495</v>
      </c>
      <c r="B267" s="298">
        <v>700</v>
      </c>
      <c r="C267" s="266">
        <v>499</v>
      </c>
      <c r="D267" s="299">
        <v>13064</v>
      </c>
      <c r="E267" s="242" t="s">
        <v>935</v>
      </c>
      <c r="F267" s="243" t="s">
        <v>936</v>
      </c>
      <c r="G267" s="287" t="s">
        <v>137</v>
      </c>
      <c r="H267" s="274" t="s">
        <v>799</v>
      </c>
      <c r="I267" s="294" t="s">
        <v>3094</v>
      </c>
      <c r="J267" s="65" t="s">
        <v>937</v>
      </c>
      <c r="K267" s="65" t="s">
        <v>938</v>
      </c>
      <c r="L267" s="65" t="s">
        <v>799</v>
      </c>
      <c r="M267" s="292" t="s">
        <v>137</v>
      </c>
      <c r="N267" s="244" t="s">
        <v>2410</v>
      </c>
      <c r="O267" s="65"/>
      <c r="P267" s="90"/>
      <c r="Q267" s="244">
        <v>30</v>
      </c>
      <c r="R267" s="246">
        <v>120</v>
      </c>
      <c r="S267" s="246">
        <v>110</v>
      </c>
      <c r="T267" s="246">
        <v>29.33</v>
      </c>
      <c r="U267" s="90">
        <v>0</v>
      </c>
      <c r="V267" s="262">
        <v>15</v>
      </c>
      <c r="W267" s="99">
        <v>0</v>
      </c>
      <c r="X267" s="84">
        <v>0</v>
      </c>
      <c r="Y267" s="99">
        <v>2</v>
      </c>
      <c r="Z267" s="65">
        <v>0</v>
      </c>
      <c r="AA267" s="319">
        <v>885165</v>
      </c>
      <c r="AB267" s="319">
        <v>46667</v>
      </c>
      <c r="AC267" s="320">
        <f>AA267+AB267</f>
        <v>931832</v>
      </c>
      <c r="AD267" s="75">
        <v>4500000</v>
      </c>
      <c r="AE267" s="75">
        <v>6000000</v>
      </c>
      <c r="AF267" s="338">
        <f>(AC267*30)/220*1.4</f>
        <v>177895.19999999998</v>
      </c>
      <c r="AG267" s="113">
        <f>AA267*Q267</f>
        <v>26554950</v>
      </c>
      <c r="AH267" s="75">
        <f>AB267*Q267</f>
        <v>1400010</v>
      </c>
      <c r="AI267" s="75">
        <f>AF267*R267</f>
        <v>21347423.999999996</v>
      </c>
      <c r="AJ267" s="75">
        <f>IF(Q267=31,A267*Z267,(Q267/30)*A267*Z267)</f>
        <v>0</v>
      </c>
      <c r="AK267" s="75">
        <f>IF(Q267=31,AD267,(Q267/30)*AD267)</f>
        <v>4500000</v>
      </c>
      <c r="AL267" s="75">
        <f>IF(Q267=31,AE267,(Q267/30)*AE267)</f>
        <v>6000000</v>
      </c>
      <c r="AM267" s="75">
        <f>(AC267*30/220)*35%*S267</f>
        <v>4892117.9999999991</v>
      </c>
      <c r="AN267" s="75">
        <f>AC267*30/220*1.4*T267</f>
        <v>5217666.2159999991</v>
      </c>
      <c r="AO267" s="75">
        <f>AC267*U267</f>
        <v>0</v>
      </c>
      <c r="AP267" s="75">
        <f>200000*V267</f>
        <v>3000000</v>
      </c>
      <c r="AQ267" s="75">
        <v>0</v>
      </c>
      <c r="AR267" s="75">
        <v>0</v>
      </c>
      <c r="AS267" s="75">
        <v>0</v>
      </c>
      <c r="AT267" s="80">
        <v>0</v>
      </c>
      <c r="AU267" s="82">
        <f>SUM(AG267:AT267)</f>
        <v>72912168.216000006</v>
      </c>
      <c r="AV267" s="113">
        <f>AU267-(AX267+AP267+AO267+AL267+AK267+AJ267+AT267)</f>
        <v>54308316.440880008</v>
      </c>
      <c r="AW267" s="75">
        <f>AG267+AH267+AK267+AL267+AI267+AN267+AM267+AP267</f>
        <v>72912168.215999991</v>
      </c>
      <c r="AX267" s="75">
        <f>AW267*7%</f>
        <v>5103851.7751199994</v>
      </c>
      <c r="AY267" s="76">
        <f>IF(AV267&lt;=40000000,0,IF(AND(AV267&gt;40000000,AV267&lt;=80000000),(AV267-40000000)*10%,IF(AND(AV267&gt;80000000,AV267&lt;=120000000),4000000+(AV267-80000000)*15%,IF(AND(AV267&gt;120000000,AV267&lt;=180000000),10000000+(AV267-120000000)*20%,IF(AND(AV267&gt;180000000,AV267&lt;=240000000),22000000+(AV267-180000000)*25%,IF(AND(AV267&gt;240000000,AV267&lt;=320000000),37000000+(AV267-240000000)*30%,61000000+(AV267-320000000)*35%))))))</f>
        <v>1430831.644088001</v>
      </c>
      <c r="AZ267" s="75">
        <v>0</v>
      </c>
      <c r="BA267" s="75">
        <v>0</v>
      </c>
      <c r="BB267" s="75">
        <v>0</v>
      </c>
      <c r="BC267" s="80">
        <v>0</v>
      </c>
      <c r="BD267" s="80">
        <v>0</v>
      </c>
      <c r="BE267" s="80">
        <v>0</v>
      </c>
      <c r="BF267" s="78">
        <v>0</v>
      </c>
      <c r="BG267" s="348">
        <f>SUM(AX267:BF267)</f>
        <v>6534683.4192080004</v>
      </c>
      <c r="BH267" s="188">
        <f>INT(AU267-BG267)</f>
        <v>66377484</v>
      </c>
      <c r="BJ267" s="50">
        <v>13064</v>
      </c>
      <c r="BK267" s="50" t="s">
        <v>3603</v>
      </c>
      <c r="BM267" s="50">
        <f t="shared" si="9"/>
        <v>0</v>
      </c>
    </row>
    <row r="268" spans="1:65" s="50" customFormat="1" ht="24" customHeight="1" x14ac:dyDescent="0.2">
      <c r="A268" s="182">
        <f t="shared" si="8"/>
        <v>2655495</v>
      </c>
      <c r="B268" s="298">
        <v>88</v>
      </c>
      <c r="C268" s="266">
        <v>93</v>
      </c>
      <c r="D268" s="299">
        <v>13065</v>
      </c>
      <c r="E268" s="252" t="s">
        <v>294</v>
      </c>
      <c r="F268" s="253" t="s">
        <v>939</v>
      </c>
      <c r="G268" s="252" t="s">
        <v>87</v>
      </c>
      <c r="H268" s="274" t="s">
        <v>799</v>
      </c>
      <c r="I268" s="294" t="s">
        <v>2540</v>
      </c>
      <c r="J268" s="65" t="s">
        <v>940</v>
      </c>
      <c r="K268" s="65" t="s">
        <v>941</v>
      </c>
      <c r="L268" s="65" t="s">
        <v>799</v>
      </c>
      <c r="M268" s="292" t="s">
        <v>2380</v>
      </c>
      <c r="N268" s="99"/>
      <c r="O268" s="65"/>
      <c r="P268" s="90"/>
      <c r="Q268" s="254">
        <v>30</v>
      </c>
      <c r="R268" s="255">
        <v>105</v>
      </c>
      <c r="S268" s="65">
        <v>0</v>
      </c>
      <c r="T268" s="65">
        <v>0</v>
      </c>
      <c r="U268" s="90">
        <v>0</v>
      </c>
      <c r="V268" s="260">
        <v>20</v>
      </c>
      <c r="W268" s="99">
        <v>0</v>
      </c>
      <c r="X268" s="84">
        <v>0</v>
      </c>
      <c r="Y268" s="99">
        <v>0</v>
      </c>
      <c r="Z268" s="65">
        <v>0</v>
      </c>
      <c r="AA268" s="327">
        <v>1477052</v>
      </c>
      <c r="AB268" s="327">
        <v>46667</v>
      </c>
      <c r="AC268" s="328">
        <f>AA268+AB268</f>
        <v>1523719</v>
      </c>
      <c r="AD268" s="75">
        <v>4500000</v>
      </c>
      <c r="AE268" s="75">
        <v>6000000</v>
      </c>
      <c r="AF268" s="338">
        <f>(AC268*30)/220*1.4</f>
        <v>290891.80909090908</v>
      </c>
      <c r="AG268" s="113">
        <f>AA268*Q268</f>
        <v>44311560</v>
      </c>
      <c r="AH268" s="75">
        <f>AB268*Q268</f>
        <v>1400010</v>
      </c>
      <c r="AI268" s="75">
        <f>AF268*R268</f>
        <v>30543639.954545453</v>
      </c>
      <c r="AJ268" s="75">
        <f>IF(Q268=31,A268*Z268,(Q268/30)*A268*Z268)</f>
        <v>0</v>
      </c>
      <c r="AK268" s="75">
        <f>IF(Q268=31,AD268,(Q268/30)*AD268)</f>
        <v>4500000</v>
      </c>
      <c r="AL268" s="75">
        <f>IF(Q268=31,AE268,(Q268/30)*AE268)</f>
        <v>6000000</v>
      </c>
      <c r="AM268" s="75">
        <f>(AC268*30/220)*35%*S268</f>
        <v>0</v>
      </c>
      <c r="AN268" s="75">
        <f>AC268*30/220*1.4*T268</f>
        <v>0</v>
      </c>
      <c r="AO268" s="75">
        <f>AC268*U268</f>
        <v>0</v>
      </c>
      <c r="AP268" s="75">
        <f>200000*V268</f>
        <v>4000000</v>
      </c>
      <c r="AQ268" s="75">
        <v>0</v>
      </c>
      <c r="AR268" s="75">
        <v>0</v>
      </c>
      <c r="AS268" s="75">
        <v>0</v>
      </c>
      <c r="AT268" s="80">
        <v>0</v>
      </c>
      <c r="AU268" s="82">
        <f>SUM(AG268:AT268)</f>
        <v>90755209.954545453</v>
      </c>
      <c r="AV268" s="113">
        <f>AU268-(AX268+AP268+AO268+AL268+AK268+AJ268+AT268)</f>
        <v>69902345.257727265</v>
      </c>
      <c r="AW268" s="75">
        <f>AG268+AH268+AK268+AL268+AI268+AN268+AM268+AP268</f>
        <v>90755209.954545453</v>
      </c>
      <c r="AX268" s="75">
        <f>AW268*7%</f>
        <v>6352864.6968181822</v>
      </c>
      <c r="AY268" s="76">
        <f>IF(AV268&lt;=40000000,0,IF(AND(AV268&gt;40000000,AV268&lt;=80000000),(AV268-40000000)*10%,IF(AND(AV268&gt;80000000,AV268&lt;=120000000),4000000+(AV268-80000000)*15%,IF(AND(AV268&gt;120000000,AV268&lt;=180000000),10000000+(AV268-120000000)*20%,IF(AND(AV268&gt;180000000,AV268&lt;=240000000),22000000+(AV268-180000000)*25%,IF(AND(AV268&gt;240000000,AV268&lt;=320000000),37000000+(AV268-240000000)*30%,61000000+(AV268-320000000)*35%))))))</f>
        <v>2990234.5257727266</v>
      </c>
      <c r="AZ268" s="75">
        <v>0</v>
      </c>
      <c r="BA268" s="75">
        <v>0</v>
      </c>
      <c r="BB268" s="75">
        <v>0</v>
      </c>
      <c r="BC268" s="80">
        <v>0</v>
      </c>
      <c r="BD268" s="80">
        <v>0</v>
      </c>
      <c r="BE268" s="80">
        <v>0</v>
      </c>
      <c r="BF268" s="78">
        <v>0</v>
      </c>
      <c r="BG268" s="348">
        <f>SUM(AX268:BF268)</f>
        <v>9343099.2225909084</v>
      </c>
      <c r="BH268" s="188">
        <f>INT(AU268-BG268)</f>
        <v>81412110</v>
      </c>
      <c r="BJ268" s="50">
        <v>13065</v>
      </c>
      <c r="BK268" s="50" t="s">
        <v>3604</v>
      </c>
      <c r="BM268" s="50">
        <f t="shared" si="9"/>
        <v>0</v>
      </c>
    </row>
    <row r="269" spans="1:65" s="50" customFormat="1" ht="24" customHeight="1" x14ac:dyDescent="0.2">
      <c r="A269" s="182">
        <f t="shared" si="8"/>
        <v>2655495</v>
      </c>
      <c r="B269" s="298">
        <v>704</v>
      </c>
      <c r="C269" s="266">
        <v>503</v>
      </c>
      <c r="D269" s="299">
        <v>13066</v>
      </c>
      <c r="E269" s="242" t="s">
        <v>942</v>
      </c>
      <c r="F269" s="243" t="s">
        <v>943</v>
      </c>
      <c r="G269" s="287" t="s">
        <v>137</v>
      </c>
      <c r="H269" s="274" t="s">
        <v>799</v>
      </c>
      <c r="I269" s="294" t="s">
        <v>3098</v>
      </c>
      <c r="J269" s="65" t="s">
        <v>944</v>
      </c>
      <c r="K269" s="65" t="s">
        <v>945</v>
      </c>
      <c r="L269" s="65" t="s">
        <v>799</v>
      </c>
      <c r="M269" s="292" t="s">
        <v>137</v>
      </c>
      <c r="N269" s="244" t="s">
        <v>2410</v>
      </c>
      <c r="O269" s="65"/>
      <c r="P269" s="90"/>
      <c r="Q269" s="244">
        <v>30</v>
      </c>
      <c r="R269" s="246">
        <v>120</v>
      </c>
      <c r="S269" s="246">
        <v>110</v>
      </c>
      <c r="T269" s="246">
        <v>29.33</v>
      </c>
      <c r="U269" s="90">
        <v>0</v>
      </c>
      <c r="V269" s="262">
        <v>24</v>
      </c>
      <c r="W269" s="99">
        <v>0</v>
      </c>
      <c r="X269" s="84">
        <v>0</v>
      </c>
      <c r="Y269" s="99">
        <v>2</v>
      </c>
      <c r="Z269" s="65">
        <v>2</v>
      </c>
      <c r="AA269" s="319">
        <v>885165</v>
      </c>
      <c r="AB269" s="319">
        <v>46667</v>
      </c>
      <c r="AC269" s="320">
        <f>AA269+AB269</f>
        <v>931832</v>
      </c>
      <c r="AD269" s="75">
        <v>4500000</v>
      </c>
      <c r="AE269" s="75">
        <v>6000000</v>
      </c>
      <c r="AF269" s="338">
        <f>(AC269*30)/220*1.4</f>
        <v>177895.19999999998</v>
      </c>
      <c r="AG269" s="113">
        <f>AA269*Q269</f>
        <v>26554950</v>
      </c>
      <c r="AH269" s="75">
        <f>AB269*Q269</f>
        <v>1400010</v>
      </c>
      <c r="AI269" s="75">
        <f>AF269*R269</f>
        <v>21347423.999999996</v>
      </c>
      <c r="AJ269" s="75">
        <f>IF(Q269=31,A269*Z269,(Q269/30)*A269*Z269)</f>
        <v>5310990</v>
      </c>
      <c r="AK269" s="75">
        <f>IF(Q269=31,AD269,(Q269/30)*AD269)</f>
        <v>4500000</v>
      </c>
      <c r="AL269" s="75">
        <f>IF(Q269=31,AE269,(Q269/30)*AE269)</f>
        <v>6000000</v>
      </c>
      <c r="AM269" s="75">
        <f>(AC269*30/220)*35%*S269</f>
        <v>4892117.9999999991</v>
      </c>
      <c r="AN269" s="75">
        <f>AC269*30/220*1.4*T269</f>
        <v>5217666.2159999991</v>
      </c>
      <c r="AO269" s="75">
        <f>AC269*U269</f>
        <v>0</v>
      </c>
      <c r="AP269" s="75">
        <f>200000*V269</f>
        <v>4800000</v>
      </c>
      <c r="AQ269" s="75">
        <v>0</v>
      </c>
      <c r="AR269" s="75">
        <v>0</v>
      </c>
      <c r="AS269" s="75">
        <v>0</v>
      </c>
      <c r="AT269" s="80">
        <v>0</v>
      </c>
      <c r="AU269" s="82">
        <f>SUM(AG269:AT269)</f>
        <v>80023158.216000006</v>
      </c>
      <c r="AV269" s="113">
        <f>AU269-(AX269+AP269+AO269+AL269+AK269+AJ269+AT269)</f>
        <v>54182316.440880008</v>
      </c>
      <c r="AW269" s="75">
        <f>AG269+AH269+AK269+AL269+AI269+AN269+AM269+AP269</f>
        <v>74712168.215999991</v>
      </c>
      <c r="AX269" s="75">
        <f>AW269*7%</f>
        <v>5229851.7751199994</v>
      </c>
      <c r="AY269" s="76">
        <f>IF(AV269&lt;=40000000,0,IF(AND(AV269&gt;40000000,AV269&lt;=80000000),(AV269-40000000)*10%,IF(AND(AV269&gt;80000000,AV269&lt;=120000000),4000000+(AV269-80000000)*15%,IF(AND(AV269&gt;120000000,AV269&lt;=180000000),10000000+(AV269-120000000)*20%,IF(AND(AV269&gt;180000000,AV269&lt;=240000000),22000000+(AV269-180000000)*25%,IF(AND(AV269&gt;240000000,AV269&lt;=320000000),37000000+(AV269-240000000)*30%,61000000+(AV269-320000000)*35%))))))</f>
        <v>1418231.644088001</v>
      </c>
      <c r="AZ269" s="75">
        <v>0</v>
      </c>
      <c r="BA269" s="75">
        <v>0</v>
      </c>
      <c r="BB269" s="75">
        <v>0</v>
      </c>
      <c r="BC269" s="80">
        <v>0</v>
      </c>
      <c r="BD269" s="80">
        <v>0</v>
      </c>
      <c r="BE269" s="80">
        <v>0</v>
      </c>
      <c r="BF269" s="78">
        <v>0</v>
      </c>
      <c r="BG269" s="348">
        <f>SUM(AX269:BF269)</f>
        <v>6648083.4192080004</v>
      </c>
      <c r="BH269" s="188">
        <f>INT(AU269-BG269)</f>
        <v>73375074</v>
      </c>
      <c r="BJ269" s="50">
        <v>13066</v>
      </c>
      <c r="BK269" s="50" t="s">
        <v>3605</v>
      </c>
      <c r="BM269" s="50">
        <f t="shared" si="9"/>
        <v>0</v>
      </c>
    </row>
    <row r="270" spans="1:65" s="50" customFormat="1" ht="24" customHeight="1" x14ac:dyDescent="0.2">
      <c r="A270" s="182">
        <f t="shared" si="8"/>
        <v>2655495</v>
      </c>
      <c r="B270" s="298">
        <v>709</v>
      </c>
      <c r="C270" s="266">
        <v>508</v>
      </c>
      <c r="D270" s="299">
        <v>13067</v>
      </c>
      <c r="E270" s="242" t="s">
        <v>946</v>
      </c>
      <c r="F270" s="243" t="s">
        <v>947</v>
      </c>
      <c r="G270" s="287" t="s">
        <v>137</v>
      </c>
      <c r="H270" s="274" t="s">
        <v>799</v>
      </c>
      <c r="I270" s="294" t="s">
        <v>3103</v>
      </c>
      <c r="J270" s="65" t="s">
        <v>948</v>
      </c>
      <c r="K270" s="65" t="s">
        <v>949</v>
      </c>
      <c r="L270" s="65" t="s">
        <v>799</v>
      </c>
      <c r="M270" s="292" t="s">
        <v>137</v>
      </c>
      <c r="N270" s="244" t="s">
        <v>2410</v>
      </c>
      <c r="O270" s="65"/>
      <c r="P270" s="90"/>
      <c r="Q270" s="244">
        <v>30</v>
      </c>
      <c r="R270" s="246">
        <v>120</v>
      </c>
      <c r="S270" s="246">
        <v>110</v>
      </c>
      <c r="T270" s="246">
        <v>29.33</v>
      </c>
      <c r="U270" s="90">
        <v>0</v>
      </c>
      <c r="V270" s="262">
        <v>14</v>
      </c>
      <c r="W270" s="99">
        <v>0</v>
      </c>
      <c r="X270" s="84">
        <v>0</v>
      </c>
      <c r="Y270" s="99">
        <v>0</v>
      </c>
      <c r="Z270" s="390">
        <f>Y270</f>
        <v>0</v>
      </c>
      <c r="AA270" s="319">
        <v>885165</v>
      </c>
      <c r="AB270" s="319">
        <v>46667</v>
      </c>
      <c r="AC270" s="320">
        <f>AA270+AB270</f>
        <v>931832</v>
      </c>
      <c r="AD270" s="75">
        <v>4500000</v>
      </c>
      <c r="AE270" s="75">
        <v>6000000</v>
      </c>
      <c r="AF270" s="338">
        <f>(AC270*30)/220*1.4</f>
        <v>177895.19999999998</v>
      </c>
      <c r="AG270" s="113">
        <f>AA270*Q270</f>
        <v>26554950</v>
      </c>
      <c r="AH270" s="75">
        <f>AB270*Q270</f>
        <v>1400010</v>
      </c>
      <c r="AI270" s="75">
        <f>AF270*R270</f>
        <v>21347423.999999996</v>
      </c>
      <c r="AJ270" s="75">
        <f>IF(Q270=31,A270*Z270,(Q270/30)*A270*Z270)</f>
        <v>0</v>
      </c>
      <c r="AK270" s="75">
        <f>IF(Q270=31,AD270,(Q270/30)*AD270)</f>
        <v>4500000</v>
      </c>
      <c r="AL270" s="75">
        <f>IF(Q270=31,AE270,(Q270/30)*AE270)</f>
        <v>6000000</v>
      </c>
      <c r="AM270" s="75">
        <f>(AC270*30/220)*35%*S270</f>
        <v>4892117.9999999991</v>
      </c>
      <c r="AN270" s="75">
        <f>AC270*30/220*1.4*T270</f>
        <v>5217666.2159999991</v>
      </c>
      <c r="AO270" s="75">
        <f>AC270*U270</f>
        <v>0</v>
      </c>
      <c r="AP270" s="75">
        <f>200000*V270</f>
        <v>2800000</v>
      </c>
      <c r="AQ270" s="75">
        <v>0</v>
      </c>
      <c r="AR270" s="75">
        <v>0</v>
      </c>
      <c r="AS270" s="75">
        <v>0</v>
      </c>
      <c r="AT270" s="80">
        <v>0</v>
      </c>
      <c r="AU270" s="82">
        <f>SUM(AG270:AT270)</f>
        <v>72712168.216000006</v>
      </c>
      <c r="AV270" s="113">
        <f>AU270-(AX270+AP270+AO270+AL270+AK270+AJ270+AT270)</f>
        <v>54322316.440880008</v>
      </c>
      <c r="AW270" s="75">
        <f>AG270+AH270+AK270+AL270+AI270+AN270+AM270+AP270</f>
        <v>72712168.215999991</v>
      </c>
      <c r="AX270" s="75">
        <f>AW270*7%</f>
        <v>5089851.7751199994</v>
      </c>
      <c r="AY270" s="76">
        <f>IF(AV270&lt;=40000000,0,IF(AND(AV270&gt;40000000,AV270&lt;=80000000),(AV270-40000000)*10%,IF(AND(AV270&gt;80000000,AV270&lt;=120000000),4000000+(AV270-80000000)*15%,IF(AND(AV270&gt;120000000,AV270&lt;=180000000),10000000+(AV270-120000000)*20%,IF(AND(AV270&gt;180000000,AV270&lt;=240000000),22000000+(AV270-180000000)*25%,IF(AND(AV270&gt;240000000,AV270&lt;=320000000),37000000+(AV270-240000000)*30%,61000000+(AV270-320000000)*35%))))))</f>
        <v>1432231.644088001</v>
      </c>
      <c r="AZ270" s="75">
        <v>0</v>
      </c>
      <c r="BA270" s="75">
        <v>0</v>
      </c>
      <c r="BB270" s="75">
        <v>0</v>
      </c>
      <c r="BC270" s="80">
        <v>0</v>
      </c>
      <c r="BD270" s="80">
        <v>0</v>
      </c>
      <c r="BE270" s="80">
        <v>0</v>
      </c>
      <c r="BF270" s="78">
        <v>0</v>
      </c>
      <c r="BG270" s="348">
        <f>SUM(AX270:BF270)</f>
        <v>6522083.4192080004</v>
      </c>
      <c r="BH270" s="188">
        <f>INT(AU270-BG270)</f>
        <v>66190084</v>
      </c>
      <c r="BJ270" s="50">
        <v>13067</v>
      </c>
      <c r="BK270" s="50" t="s">
        <v>3606</v>
      </c>
      <c r="BM270" s="50">
        <f t="shared" si="9"/>
        <v>0</v>
      </c>
    </row>
    <row r="271" spans="1:65" s="50" customFormat="1" ht="24" customHeight="1" x14ac:dyDescent="0.2">
      <c r="A271" s="182">
        <f t="shared" si="8"/>
        <v>2655495</v>
      </c>
      <c r="B271" s="298">
        <v>85</v>
      </c>
      <c r="C271" s="266">
        <v>90</v>
      </c>
      <c r="D271" s="299">
        <v>13068</v>
      </c>
      <c r="E271" s="252" t="s">
        <v>950</v>
      </c>
      <c r="F271" s="253" t="s">
        <v>951</v>
      </c>
      <c r="G271" s="252" t="s">
        <v>87</v>
      </c>
      <c r="H271" s="274" t="s">
        <v>799</v>
      </c>
      <c r="I271" s="294" t="s">
        <v>2537</v>
      </c>
      <c r="J271" s="65" t="s">
        <v>952</v>
      </c>
      <c r="K271" s="65" t="s">
        <v>953</v>
      </c>
      <c r="L271" s="65" t="s">
        <v>799</v>
      </c>
      <c r="M271" s="292" t="s">
        <v>2380</v>
      </c>
      <c r="N271" s="99"/>
      <c r="O271" s="65"/>
      <c r="P271" s="90"/>
      <c r="Q271" s="254">
        <v>30</v>
      </c>
      <c r="R271" s="255">
        <v>3</v>
      </c>
      <c r="S271" s="65">
        <v>0</v>
      </c>
      <c r="T271" s="65">
        <v>0</v>
      </c>
      <c r="U271" s="90">
        <v>0</v>
      </c>
      <c r="V271" s="260">
        <v>16</v>
      </c>
      <c r="W271" s="99">
        <v>0</v>
      </c>
      <c r="X271" s="84">
        <v>0</v>
      </c>
      <c r="Y271" s="99">
        <v>0</v>
      </c>
      <c r="Z271" s="65">
        <v>0</v>
      </c>
      <c r="AA271" s="327">
        <v>1477052</v>
      </c>
      <c r="AB271" s="327">
        <v>46667</v>
      </c>
      <c r="AC271" s="328">
        <f>AA271+AB271</f>
        <v>1523719</v>
      </c>
      <c r="AD271" s="75">
        <v>4500000</v>
      </c>
      <c r="AE271" s="75">
        <v>6000000</v>
      </c>
      <c r="AF271" s="338">
        <f>(AC271*30)/220*1.4</f>
        <v>290891.80909090908</v>
      </c>
      <c r="AG271" s="113">
        <f>AA271*Q271</f>
        <v>44311560</v>
      </c>
      <c r="AH271" s="75">
        <f>AB271*Q271</f>
        <v>1400010</v>
      </c>
      <c r="AI271" s="75">
        <f>AF271*R271</f>
        <v>872675.42727272725</v>
      </c>
      <c r="AJ271" s="75">
        <f>IF(Q271=31,A271*Z271,(Q271/30)*A271*Z271)</f>
        <v>0</v>
      </c>
      <c r="AK271" s="75">
        <f>IF(Q271=31,AD271,(Q271/30)*AD271)</f>
        <v>4500000</v>
      </c>
      <c r="AL271" s="75">
        <f>IF(Q271=31,AE271,(Q271/30)*AE271)</f>
        <v>6000000</v>
      </c>
      <c r="AM271" s="75">
        <f>(AC271*30/220)*35%*S271</f>
        <v>0</v>
      </c>
      <c r="AN271" s="75">
        <f>AC271*30/220*1.4*T271</f>
        <v>0</v>
      </c>
      <c r="AO271" s="75">
        <f>AC271*U271</f>
        <v>0</v>
      </c>
      <c r="AP271" s="75">
        <f>200000*V271</f>
        <v>3200000</v>
      </c>
      <c r="AQ271" s="75">
        <v>0</v>
      </c>
      <c r="AR271" s="75">
        <v>0</v>
      </c>
      <c r="AS271" s="75">
        <v>0</v>
      </c>
      <c r="AT271" s="80">
        <v>0</v>
      </c>
      <c r="AU271" s="82">
        <f>SUM(AG271:AT271)</f>
        <v>60284245.42727273</v>
      </c>
      <c r="AV271" s="113">
        <f>AU271-(AX271+AP271+AO271+AL271+AK271+AJ271+AT271)</f>
        <v>42364348.247363642</v>
      </c>
      <c r="AW271" s="75">
        <f>AG271+AH271+AK271+AL271+AI271+AN271+AM271+AP271</f>
        <v>60284245.42727273</v>
      </c>
      <c r="AX271" s="75">
        <f>AW271*7%</f>
        <v>4219897.1799090914</v>
      </c>
      <c r="AY271" s="76">
        <f>IF(AV271&lt;=40000000,0,IF(AND(AV271&gt;40000000,AV271&lt;=80000000),(AV271-40000000)*10%,IF(AND(AV271&gt;80000000,AV271&lt;=120000000),4000000+(AV271-80000000)*15%,IF(AND(AV271&gt;120000000,AV271&lt;=180000000),10000000+(AV271-120000000)*20%,IF(AND(AV271&gt;180000000,AV271&lt;=240000000),22000000+(AV271-180000000)*25%,IF(AND(AV271&gt;240000000,AV271&lt;=320000000),37000000+(AV271-240000000)*30%,61000000+(AV271-320000000)*35%))))))</f>
        <v>236434.82473636419</v>
      </c>
      <c r="AZ271" s="75">
        <v>0</v>
      </c>
      <c r="BA271" s="75">
        <v>0</v>
      </c>
      <c r="BB271" s="75">
        <v>0</v>
      </c>
      <c r="BC271" s="80">
        <v>0</v>
      </c>
      <c r="BD271" s="80">
        <v>0</v>
      </c>
      <c r="BE271" s="80">
        <v>0</v>
      </c>
      <c r="BF271" s="78">
        <v>0</v>
      </c>
      <c r="BG271" s="348">
        <f>SUM(AX271:BF271)</f>
        <v>4456332.0046454556</v>
      </c>
      <c r="BH271" s="188">
        <f>INT(AU271-BG271)</f>
        <v>55827913</v>
      </c>
      <c r="BJ271" s="50">
        <v>13068</v>
      </c>
      <c r="BK271" s="50" t="s">
        <v>3607</v>
      </c>
      <c r="BM271" s="50">
        <f t="shared" si="9"/>
        <v>0</v>
      </c>
    </row>
    <row r="272" spans="1:65" s="50" customFormat="1" ht="24" customHeight="1" x14ac:dyDescent="0.2">
      <c r="A272" s="182">
        <f t="shared" si="8"/>
        <v>2655495</v>
      </c>
      <c r="B272" s="298">
        <v>83</v>
      </c>
      <c r="C272" s="266">
        <v>88</v>
      </c>
      <c r="D272" s="299">
        <v>13069</v>
      </c>
      <c r="E272" s="252" t="s">
        <v>954</v>
      </c>
      <c r="F272" s="253" t="s">
        <v>955</v>
      </c>
      <c r="G272" s="252" t="s">
        <v>87</v>
      </c>
      <c r="H272" s="274" t="s">
        <v>799</v>
      </c>
      <c r="I272" s="294" t="s">
        <v>2535</v>
      </c>
      <c r="J272" s="65" t="s">
        <v>956</v>
      </c>
      <c r="K272" s="65" t="s">
        <v>957</v>
      </c>
      <c r="L272" s="65" t="s">
        <v>799</v>
      </c>
      <c r="M272" s="292" t="s">
        <v>2380</v>
      </c>
      <c r="N272" s="99"/>
      <c r="O272" s="65"/>
      <c r="P272" s="90"/>
      <c r="Q272" s="254">
        <v>30</v>
      </c>
      <c r="R272" s="255">
        <v>67</v>
      </c>
      <c r="S272" s="65">
        <v>0</v>
      </c>
      <c r="T272" s="65">
        <v>0</v>
      </c>
      <c r="U272" s="90">
        <v>0</v>
      </c>
      <c r="V272" s="260">
        <v>21</v>
      </c>
      <c r="W272" s="99">
        <v>0</v>
      </c>
      <c r="X272" s="84">
        <v>0</v>
      </c>
      <c r="Y272" s="99">
        <v>1</v>
      </c>
      <c r="Z272" s="65">
        <v>1</v>
      </c>
      <c r="AA272" s="327">
        <v>1477052</v>
      </c>
      <c r="AB272" s="327">
        <v>46667</v>
      </c>
      <c r="AC272" s="328">
        <f>AA272+AB272</f>
        <v>1523719</v>
      </c>
      <c r="AD272" s="75">
        <v>4500000</v>
      </c>
      <c r="AE272" s="75">
        <v>6000000</v>
      </c>
      <c r="AF272" s="338">
        <f>(AC272*30)/220*1.4</f>
        <v>290891.80909090908</v>
      </c>
      <c r="AG272" s="113">
        <f>AA272*Q272</f>
        <v>44311560</v>
      </c>
      <c r="AH272" s="75">
        <f>AB272*Q272</f>
        <v>1400010</v>
      </c>
      <c r="AI272" s="75">
        <f>AF272*R272</f>
        <v>19489751.209090907</v>
      </c>
      <c r="AJ272" s="75">
        <f>IF(Q272=31,A272*Z272,(Q272/30)*A272*Z272)</f>
        <v>2655495</v>
      </c>
      <c r="AK272" s="75">
        <f>IF(Q272=31,AD272,(Q272/30)*AD272)</f>
        <v>4500000</v>
      </c>
      <c r="AL272" s="75">
        <f>IF(Q272=31,AE272,(Q272/30)*AE272)</f>
        <v>6000000</v>
      </c>
      <c r="AM272" s="75">
        <f>(AC272*30/220)*35%*S272</f>
        <v>0</v>
      </c>
      <c r="AN272" s="75">
        <f>AC272*30/220*1.4*T272</f>
        <v>0</v>
      </c>
      <c r="AO272" s="75">
        <f>AC272*U272</f>
        <v>0</v>
      </c>
      <c r="AP272" s="75">
        <f>200000*V272</f>
        <v>4200000</v>
      </c>
      <c r="AQ272" s="75">
        <v>0</v>
      </c>
      <c r="AR272" s="75">
        <v>0</v>
      </c>
      <c r="AS272" s="75">
        <v>0</v>
      </c>
      <c r="AT272" s="80">
        <v>0</v>
      </c>
      <c r="AU272" s="82">
        <f>SUM(AG272:AT272)</f>
        <v>82556816.209090903</v>
      </c>
      <c r="AV272" s="113">
        <f>AU272-(AX272+AP272+AO272+AL272+AK272+AJ272+AT272)</f>
        <v>59608228.724454537</v>
      </c>
      <c r="AW272" s="75">
        <f>AG272+AH272+AK272+AL272+AI272+AN272+AM272+AP272</f>
        <v>79901321.209090903</v>
      </c>
      <c r="AX272" s="75">
        <f>AW272*7%</f>
        <v>5593092.4846363636</v>
      </c>
      <c r="AY272" s="76">
        <f>IF(AV272&lt;=40000000,0,IF(AND(AV272&gt;40000000,AV272&lt;=80000000),(AV272-40000000)*10%,IF(AND(AV272&gt;80000000,AV272&lt;=120000000),4000000+(AV272-80000000)*15%,IF(AND(AV272&gt;120000000,AV272&lt;=180000000),10000000+(AV272-120000000)*20%,IF(AND(AV272&gt;180000000,AV272&lt;=240000000),22000000+(AV272-180000000)*25%,IF(AND(AV272&gt;240000000,AV272&lt;=320000000),37000000+(AV272-240000000)*30%,61000000+(AV272-320000000)*35%))))))</f>
        <v>1960822.8724454539</v>
      </c>
      <c r="AZ272" s="75">
        <v>0</v>
      </c>
      <c r="BA272" s="75">
        <v>0</v>
      </c>
      <c r="BB272" s="75">
        <v>0</v>
      </c>
      <c r="BC272" s="80">
        <v>0</v>
      </c>
      <c r="BD272" s="80">
        <v>0</v>
      </c>
      <c r="BE272" s="80">
        <v>0</v>
      </c>
      <c r="BF272" s="78">
        <v>0</v>
      </c>
      <c r="BG272" s="348">
        <f>SUM(AX272:BF272)</f>
        <v>7553915.3570818175</v>
      </c>
      <c r="BH272" s="188">
        <f>INT(AU272-BG272)</f>
        <v>75002900</v>
      </c>
      <c r="BJ272" s="50">
        <v>13069</v>
      </c>
      <c r="BK272" s="50" t="s">
        <v>3608</v>
      </c>
      <c r="BM272" s="50">
        <f t="shared" si="9"/>
        <v>0</v>
      </c>
    </row>
    <row r="273" spans="1:65" s="50" customFormat="1" ht="24" customHeight="1" x14ac:dyDescent="0.2">
      <c r="A273" s="182">
        <f t="shared" si="8"/>
        <v>2655495</v>
      </c>
      <c r="B273" s="298">
        <v>86</v>
      </c>
      <c r="C273" s="266">
        <v>91</v>
      </c>
      <c r="D273" s="299">
        <v>13070</v>
      </c>
      <c r="E273" s="252" t="s">
        <v>449</v>
      </c>
      <c r="F273" s="253" t="s">
        <v>120</v>
      </c>
      <c r="G273" s="252" t="s">
        <v>87</v>
      </c>
      <c r="H273" s="274" t="s">
        <v>799</v>
      </c>
      <c r="I273" s="294" t="s">
        <v>2538</v>
      </c>
      <c r="J273" s="65" t="s">
        <v>958</v>
      </c>
      <c r="K273" s="65" t="s">
        <v>959</v>
      </c>
      <c r="L273" s="65" t="s">
        <v>799</v>
      </c>
      <c r="M273" s="292" t="s">
        <v>2380</v>
      </c>
      <c r="N273" s="99"/>
      <c r="O273" s="65"/>
      <c r="P273" s="90"/>
      <c r="Q273" s="254">
        <v>30</v>
      </c>
      <c r="R273" s="255">
        <v>93</v>
      </c>
      <c r="S273" s="65">
        <v>0</v>
      </c>
      <c r="T273" s="65">
        <v>0</v>
      </c>
      <c r="U273" s="90">
        <v>0</v>
      </c>
      <c r="V273" s="260">
        <v>23</v>
      </c>
      <c r="W273" s="99">
        <v>0</v>
      </c>
      <c r="X273" s="84">
        <v>0</v>
      </c>
      <c r="Y273" s="99">
        <v>0</v>
      </c>
      <c r="Z273" s="65">
        <v>0</v>
      </c>
      <c r="AA273" s="327">
        <v>1477052</v>
      </c>
      <c r="AB273" s="327">
        <v>46667</v>
      </c>
      <c r="AC273" s="328">
        <f>AA273+AB273</f>
        <v>1523719</v>
      </c>
      <c r="AD273" s="75">
        <v>4500000</v>
      </c>
      <c r="AE273" s="75">
        <v>6000000</v>
      </c>
      <c r="AF273" s="338">
        <f>(AC273*30)/220*1.4</f>
        <v>290891.80909090908</v>
      </c>
      <c r="AG273" s="113">
        <f>AA273*Q273</f>
        <v>44311560</v>
      </c>
      <c r="AH273" s="75">
        <f>AB273*Q273</f>
        <v>1400010</v>
      </c>
      <c r="AI273" s="75">
        <f>AF273*R273</f>
        <v>27052938.245454546</v>
      </c>
      <c r="AJ273" s="75">
        <f>IF(Q273=31,A273*Z273,(Q273/30)*A273*Z273)</f>
        <v>0</v>
      </c>
      <c r="AK273" s="75">
        <f>IF(Q273=31,AD273,(Q273/30)*AD273)</f>
        <v>4500000</v>
      </c>
      <c r="AL273" s="75">
        <f>IF(Q273=31,AE273,(Q273/30)*AE273)</f>
        <v>6000000</v>
      </c>
      <c r="AM273" s="75">
        <f>(AC273*30/220)*35%*S273</f>
        <v>0</v>
      </c>
      <c r="AN273" s="75">
        <f>AC273*30/220*1.4*T273</f>
        <v>0</v>
      </c>
      <c r="AO273" s="75">
        <f>AC273*U273</f>
        <v>0</v>
      </c>
      <c r="AP273" s="75">
        <f>200000*V273</f>
        <v>4600000</v>
      </c>
      <c r="AQ273" s="75">
        <v>0</v>
      </c>
      <c r="AR273" s="75">
        <v>0</v>
      </c>
      <c r="AS273" s="75">
        <v>0</v>
      </c>
      <c r="AT273" s="80">
        <v>0</v>
      </c>
      <c r="AU273" s="82">
        <f>SUM(AG273:AT273)</f>
        <v>87864508.24545455</v>
      </c>
      <c r="AV273" s="113">
        <f>AU273-(AX273+AP273+AO273+AL273+AK273+AJ273+AT273)</f>
        <v>66613992.668272734</v>
      </c>
      <c r="AW273" s="75">
        <f>AG273+AH273+AK273+AL273+AI273+AN273+AM273+AP273</f>
        <v>87864508.24545455</v>
      </c>
      <c r="AX273" s="75">
        <f>AW273*7%</f>
        <v>6150515.5771818189</v>
      </c>
      <c r="AY273" s="76">
        <f>IF(AV273&lt;=40000000,0,IF(AND(AV273&gt;40000000,AV273&lt;=80000000),(AV273-40000000)*10%,IF(AND(AV273&gt;80000000,AV273&lt;=120000000),4000000+(AV273-80000000)*15%,IF(AND(AV273&gt;120000000,AV273&lt;=180000000),10000000+(AV273-120000000)*20%,IF(AND(AV273&gt;180000000,AV273&lt;=240000000),22000000+(AV273-180000000)*25%,IF(AND(AV273&gt;240000000,AV273&lt;=320000000),37000000+(AV273-240000000)*30%,61000000+(AV273-320000000)*35%))))))</f>
        <v>2661399.2668272736</v>
      </c>
      <c r="AZ273" s="75">
        <v>0</v>
      </c>
      <c r="BA273" s="75">
        <v>0</v>
      </c>
      <c r="BB273" s="75">
        <v>0</v>
      </c>
      <c r="BC273" s="80">
        <v>0</v>
      </c>
      <c r="BD273" s="80">
        <v>0</v>
      </c>
      <c r="BE273" s="80">
        <v>0</v>
      </c>
      <c r="BF273" s="78">
        <v>0</v>
      </c>
      <c r="BG273" s="348">
        <f>SUM(AX273:BF273)</f>
        <v>8811914.8440090921</v>
      </c>
      <c r="BH273" s="188">
        <f>INT(AU273-BG273)</f>
        <v>79052593</v>
      </c>
      <c r="BJ273" s="50">
        <v>13070</v>
      </c>
      <c r="BK273" s="50" t="s">
        <v>3609</v>
      </c>
      <c r="BM273" s="50">
        <f t="shared" si="9"/>
        <v>0</v>
      </c>
    </row>
    <row r="274" spans="1:65" s="50" customFormat="1" ht="24" customHeight="1" x14ac:dyDescent="0.2">
      <c r="A274" s="182">
        <f t="shared" si="8"/>
        <v>2655495</v>
      </c>
      <c r="B274" s="298">
        <v>84</v>
      </c>
      <c r="C274" s="266">
        <v>89</v>
      </c>
      <c r="D274" s="299">
        <v>13071</v>
      </c>
      <c r="E274" s="252" t="s">
        <v>488</v>
      </c>
      <c r="F274" s="253" t="s">
        <v>960</v>
      </c>
      <c r="G274" s="252" t="s">
        <v>87</v>
      </c>
      <c r="H274" s="274" t="s">
        <v>799</v>
      </c>
      <c r="I274" s="294" t="s">
        <v>2536</v>
      </c>
      <c r="J274" s="65" t="s">
        <v>961</v>
      </c>
      <c r="K274" s="65" t="s">
        <v>962</v>
      </c>
      <c r="L274" s="65" t="s">
        <v>799</v>
      </c>
      <c r="M274" s="292" t="s">
        <v>2380</v>
      </c>
      <c r="N274" s="99"/>
      <c r="O274" s="65"/>
      <c r="P274" s="90"/>
      <c r="Q274" s="254">
        <v>30</v>
      </c>
      <c r="R274" s="255">
        <v>73</v>
      </c>
      <c r="S274" s="65">
        <v>0</v>
      </c>
      <c r="T274" s="65">
        <v>0</v>
      </c>
      <c r="U274" s="90">
        <v>0</v>
      </c>
      <c r="V274" s="260">
        <v>22</v>
      </c>
      <c r="W274" s="99">
        <v>0</v>
      </c>
      <c r="X274" s="84">
        <v>0</v>
      </c>
      <c r="Y274" s="99">
        <v>2</v>
      </c>
      <c r="Z274" s="65">
        <v>2</v>
      </c>
      <c r="AA274" s="327">
        <v>1477052</v>
      </c>
      <c r="AB274" s="327">
        <v>46667</v>
      </c>
      <c r="AC274" s="328">
        <f>AA274+AB274</f>
        <v>1523719</v>
      </c>
      <c r="AD274" s="75">
        <v>4500000</v>
      </c>
      <c r="AE274" s="75">
        <v>6000000</v>
      </c>
      <c r="AF274" s="338">
        <f>(AC274*30)/220*1.4</f>
        <v>290891.80909090908</v>
      </c>
      <c r="AG274" s="113">
        <f>AA274*Q274</f>
        <v>44311560</v>
      </c>
      <c r="AH274" s="75">
        <f>AB274*Q274</f>
        <v>1400010</v>
      </c>
      <c r="AI274" s="75">
        <f>AF274*R274</f>
        <v>21235102.063636363</v>
      </c>
      <c r="AJ274" s="75">
        <f>IF(Q274=31,A274*Z274,(Q274/30)*A274*Z274)</f>
        <v>5310990</v>
      </c>
      <c r="AK274" s="75">
        <f>IF(Q274=31,AD274,(Q274/30)*AD274)</f>
        <v>4500000</v>
      </c>
      <c r="AL274" s="75">
        <f>IF(Q274=31,AE274,(Q274/30)*AE274)</f>
        <v>6000000</v>
      </c>
      <c r="AM274" s="75">
        <f>(AC274*30/220)*35%*S274</f>
        <v>0</v>
      </c>
      <c r="AN274" s="75">
        <f>AC274*30/220*1.4*T274</f>
        <v>0</v>
      </c>
      <c r="AO274" s="75">
        <f>AC274*U274</f>
        <v>0</v>
      </c>
      <c r="AP274" s="75">
        <f>200000*V274</f>
        <v>4400000</v>
      </c>
      <c r="AQ274" s="75">
        <v>0</v>
      </c>
      <c r="AR274" s="75">
        <v>0</v>
      </c>
      <c r="AS274" s="75">
        <v>0</v>
      </c>
      <c r="AT274" s="80">
        <v>0</v>
      </c>
      <c r="AU274" s="82">
        <f>SUM(AG274:AT274)</f>
        <v>87157662.063636363</v>
      </c>
      <c r="AV274" s="113">
        <f>AU274-(AX274+AP274+AO274+AL274+AK274+AJ274+AT274)</f>
        <v>61217405.019181818</v>
      </c>
      <c r="AW274" s="75">
        <f>AG274+AH274+AK274+AL274+AI274+AN274+AM274+AP274</f>
        <v>81846672.063636363</v>
      </c>
      <c r="AX274" s="75">
        <f>AW274*7%</f>
        <v>5729267.0444545457</v>
      </c>
      <c r="AY274" s="76">
        <f>IF(AV274&lt;=40000000,0,IF(AND(AV274&gt;40000000,AV274&lt;=80000000),(AV274-40000000)*10%,IF(AND(AV274&gt;80000000,AV274&lt;=120000000),4000000+(AV274-80000000)*15%,IF(AND(AV274&gt;120000000,AV274&lt;=180000000),10000000+(AV274-120000000)*20%,IF(AND(AV274&gt;180000000,AV274&lt;=240000000),22000000+(AV274-180000000)*25%,IF(AND(AV274&gt;240000000,AV274&lt;=320000000),37000000+(AV274-240000000)*30%,61000000+(AV274-320000000)*35%))))))</f>
        <v>2121740.5019181818</v>
      </c>
      <c r="AZ274" s="75">
        <v>0</v>
      </c>
      <c r="BA274" s="75">
        <v>0</v>
      </c>
      <c r="BB274" s="75">
        <v>0</v>
      </c>
      <c r="BC274" s="80">
        <v>0</v>
      </c>
      <c r="BD274" s="80">
        <v>0</v>
      </c>
      <c r="BE274" s="80">
        <v>0</v>
      </c>
      <c r="BF274" s="78">
        <v>0</v>
      </c>
      <c r="BG274" s="348">
        <f>SUM(AX274:BF274)</f>
        <v>7851007.5463727275</v>
      </c>
      <c r="BH274" s="188">
        <f>INT(AU274-BG274)</f>
        <v>79306654</v>
      </c>
      <c r="BJ274" s="50">
        <v>13071</v>
      </c>
      <c r="BK274" s="50" t="s">
        <v>3610</v>
      </c>
      <c r="BM274" s="50">
        <f t="shared" si="9"/>
        <v>0</v>
      </c>
    </row>
    <row r="275" spans="1:65" s="50" customFormat="1" ht="24" customHeight="1" x14ac:dyDescent="0.2">
      <c r="A275" s="182">
        <f t="shared" si="8"/>
        <v>2655495</v>
      </c>
      <c r="B275" s="298">
        <v>722</v>
      </c>
      <c r="C275" s="266">
        <v>521</v>
      </c>
      <c r="D275" s="299">
        <v>13072</v>
      </c>
      <c r="E275" s="242" t="s">
        <v>963</v>
      </c>
      <c r="F275" s="243" t="s">
        <v>312</v>
      </c>
      <c r="G275" s="287" t="s">
        <v>137</v>
      </c>
      <c r="H275" s="274" t="s">
        <v>799</v>
      </c>
      <c r="I275" s="294" t="s">
        <v>3115</v>
      </c>
      <c r="J275" s="65" t="s">
        <v>964</v>
      </c>
      <c r="K275" s="65" t="s">
        <v>965</v>
      </c>
      <c r="L275" s="65" t="s">
        <v>799</v>
      </c>
      <c r="M275" s="292" t="s">
        <v>137</v>
      </c>
      <c r="N275" s="244" t="s">
        <v>2410</v>
      </c>
      <c r="O275" s="65"/>
      <c r="P275" s="90"/>
      <c r="Q275" s="244">
        <v>30</v>
      </c>
      <c r="R275" s="246">
        <v>120</v>
      </c>
      <c r="S275" s="246">
        <v>110</v>
      </c>
      <c r="T275" s="246">
        <v>29.33</v>
      </c>
      <c r="U275" s="90">
        <v>0</v>
      </c>
      <c r="V275" s="262">
        <v>15</v>
      </c>
      <c r="W275" s="99">
        <v>0</v>
      </c>
      <c r="X275" s="84">
        <v>0</v>
      </c>
      <c r="Y275" s="99">
        <v>2</v>
      </c>
      <c r="Z275" s="390">
        <f>Y275</f>
        <v>2</v>
      </c>
      <c r="AA275" s="319">
        <v>885165</v>
      </c>
      <c r="AB275" s="319">
        <v>46667</v>
      </c>
      <c r="AC275" s="320">
        <f>AA275+AB275</f>
        <v>931832</v>
      </c>
      <c r="AD275" s="75">
        <v>4500000</v>
      </c>
      <c r="AE275" s="75">
        <v>6000000</v>
      </c>
      <c r="AF275" s="338">
        <f>(AC275*30)/220*1.4</f>
        <v>177895.19999999998</v>
      </c>
      <c r="AG275" s="113">
        <f>AA275*Q275</f>
        <v>26554950</v>
      </c>
      <c r="AH275" s="75">
        <f>AB275*Q275</f>
        <v>1400010</v>
      </c>
      <c r="AI275" s="75">
        <f>AF275*R275</f>
        <v>21347423.999999996</v>
      </c>
      <c r="AJ275" s="75">
        <f>IF(Q275=31,A275*Z275,(Q275/30)*A275*Z275)</f>
        <v>5310990</v>
      </c>
      <c r="AK275" s="75">
        <f>IF(Q275=31,AD275,(Q275/30)*AD275)</f>
        <v>4500000</v>
      </c>
      <c r="AL275" s="75">
        <f>IF(Q275=31,AE275,(Q275/30)*AE275)</f>
        <v>6000000</v>
      </c>
      <c r="AM275" s="75">
        <f>(AC275*30/220)*35%*S275</f>
        <v>4892117.9999999991</v>
      </c>
      <c r="AN275" s="75">
        <f>AC275*30/220*1.4*T275</f>
        <v>5217666.2159999991</v>
      </c>
      <c r="AO275" s="75">
        <f>AC275*U275</f>
        <v>0</v>
      </c>
      <c r="AP275" s="75">
        <f>200000*V275</f>
        <v>3000000</v>
      </c>
      <c r="AQ275" s="75">
        <v>0</v>
      </c>
      <c r="AR275" s="75">
        <v>0</v>
      </c>
      <c r="AS275" s="75">
        <v>0</v>
      </c>
      <c r="AT275" s="80">
        <v>0</v>
      </c>
      <c r="AU275" s="82">
        <f>SUM(AG275:AT275)</f>
        <v>78223158.216000006</v>
      </c>
      <c r="AV275" s="113">
        <f>AU275-(AX275+AP275+AO275+AL275+AK275+AJ275+AT275)</f>
        <v>54308316.440880008</v>
      </c>
      <c r="AW275" s="75">
        <f>AG275+AH275+AK275+AL275+AI275+AN275+AM275+AP275</f>
        <v>72912168.215999991</v>
      </c>
      <c r="AX275" s="75">
        <f>AW275*7%</f>
        <v>5103851.7751199994</v>
      </c>
      <c r="AY275" s="76">
        <f>IF(AV275&lt;=40000000,0,IF(AND(AV275&gt;40000000,AV275&lt;=80000000),(AV275-40000000)*10%,IF(AND(AV275&gt;80000000,AV275&lt;=120000000),4000000+(AV275-80000000)*15%,IF(AND(AV275&gt;120000000,AV275&lt;=180000000),10000000+(AV275-120000000)*20%,IF(AND(AV275&gt;180000000,AV275&lt;=240000000),22000000+(AV275-180000000)*25%,IF(AND(AV275&gt;240000000,AV275&lt;=320000000),37000000+(AV275-240000000)*30%,61000000+(AV275-320000000)*35%))))))</f>
        <v>1430831.644088001</v>
      </c>
      <c r="AZ275" s="75">
        <v>0</v>
      </c>
      <c r="BA275" s="75">
        <v>0</v>
      </c>
      <c r="BB275" s="75">
        <v>0</v>
      </c>
      <c r="BC275" s="80">
        <v>0</v>
      </c>
      <c r="BD275" s="80">
        <v>0</v>
      </c>
      <c r="BE275" s="80">
        <v>0</v>
      </c>
      <c r="BF275" s="78">
        <v>0</v>
      </c>
      <c r="BG275" s="348">
        <f>SUM(AX275:BF275)</f>
        <v>6534683.4192080004</v>
      </c>
      <c r="BH275" s="188">
        <f>INT(AU275-BG275)</f>
        <v>71688474</v>
      </c>
      <c r="BJ275" s="50">
        <v>13072</v>
      </c>
      <c r="BK275" s="50" t="s">
        <v>3611</v>
      </c>
      <c r="BM275" s="50">
        <f t="shared" si="9"/>
        <v>0</v>
      </c>
    </row>
    <row r="276" spans="1:65" s="50" customFormat="1" ht="24" customHeight="1" x14ac:dyDescent="0.2">
      <c r="A276" s="182">
        <f t="shared" si="8"/>
        <v>2655495</v>
      </c>
      <c r="B276" s="298">
        <v>723</v>
      </c>
      <c r="C276" s="266">
        <v>522</v>
      </c>
      <c r="D276" s="299">
        <v>13073</v>
      </c>
      <c r="E276" s="242" t="s">
        <v>966</v>
      </c>
      <c r="F276" s="243" t="s">
        <v>967</v>
      </c>
      <c r="G276" s="287" t="s">
        <v>137</v>
      </c>
      <c r="H276" s="274" t="s">
        <v>799</v>
      </c>
      <c r="I276" s="294" t="s">
        <v>3116</v>
      </c>
      <c r="J276" s="65" t="s">
        <v>968</v>
      </c>
      <c r="K276" s="65" t="s">
        <v>969</v>
      </c>
      <c r="L276" s="65" t="s">
        <v>799</v>
      </c>
      <c r="M276" s="292" t="s">
        <v>137</v>
      </c>
      <c r="N276" s="244" t="s">
        <v>2410</v>
      </c>
      <c r="O276" s="65"/>
      <c r="P276" s="90"/>
      <c r="Q276" s="244">
        <v>30</v>
      </c>
      <c r="R276" s="246">
        <v>120</v>
      </c>
      <c r="S276" s="246">
        <v>110</v>
      </c>
      <c r="T276" s="246">
        <v>29.33</v>
      </c>
      <c r="U276" s="90">
        <v>0</v>
      </c>
      <c r="V276" s="262">
        <v>14</v>
      </c>
      <c r="W276" s="99">
        <v>0</v>
      </c>
      <c r="X276" s="84">
        <v>0</v>
      </c>
      <c r="Y276" s="99">
        <v>2</v>
      </c>
      <c r="Z276" s="65">
        <v>2</v>
      </c>
      <c r="AA276" s="319">
        <v>885165</v>
      </c>
      <c r="AB276" s="319">
        <v>46667</v>
      </c>
      <c r="AC276" s="320">
        <f>AA276+AB276</f>
        <v>931832</v>
      </c>
      <c r="AD276" s="75">
        <v>4500000</v>
      </c>
      <c r="AE276" s="75">
        <v>6000000</v>
      </c>
      <c r="AF276" s="338">
        <f>(AC276*30)/220*1.4</f>
        <v>177895.19999999998</v>
      </c>
      <c r="AG276" s="113">
        <f>AA276*Q276</f>
        <v>26554950</v>
      </c>
      <c r="AH276" s="75">
        <f>AB276*Q276</f>
        <v>1400010</v>
      </c>
      <c r="AI276" s="75">
        <f>AF276*R276</f>
        <v>21347423.999999996</v>
      </c>
      <c r="AJ276" s="75">
        <f>IF(Q276=31,A276*Z276,(Q276/30)*A276*Z276)</f>
        <v>5310990</v>
      </c>
      <c r="AK276" s="75">
        <f>IF(Q276=31,AD276,(Q276/30)*AD276)</f>
        <v>4500000</v>
      </c>
      <c r="AL276" s="75">
        <f>IF(Q276=31,AE276,(Q276/30)*AE276)</f>
        <v>6000000</v>
      </c>
      <c r="AM276" s="75">
        <f>(AC276*30/220)*35%*S276</f>
        <v>4892117.9999999991</v>
      </c>
      <c r="AN276" s="75">
        <f>AC276*30/220*1.4*T276</f>
        <v>5217666.2159999991</v>
      </c>
      <c r="AO276" s="75">
        <f>AC276*U276</f>
        <v>0</v>
      </c>
      <c r="AP276" s="75">
        <f>200000*V276</f>
        <v>2800000</v>
      </c>
      <c r="AQ276" s="75">
        <v>0</v>
      </c>
      <c r="AR276" s="75">
        <v>0</v>
      </c>
      <c r="AS276" s="75">
        <v>0</v>
      </c>
      <c r="AT276" s="80">
        <v>0</v>
      </c>
      <c r="AU276" s="82">
        <f>SUM(AG276:AT276)</f>
        <v>78023158.216000006</v>
      </c>
      <c r="AV276" s="113">
        <f>AU276-(AX276+AP276+AO276+AL276+AK276+AJ276+AT276)</f>
        <v>54322316.440880008</v>
      </c>
      <c r="AW276" s="75">
        <f>AG276+AH276+AK276+AL276+AI276+AN276+AM276+AP276</f>
        <v>72712168.215999991</v>
      </c>
      <c r="AX276" s="75">
        <f>AW276*7%</f>
        <v>5089851.7751199994</v>
      </c>
      <c r="AY276" s="76">
        <f>IF(AV276&lt;=40000000,0,IF(AND(AV276&gt;40000000,AV276&lt;=80000000),(AV276-40000000)*10%,IF(AND(AV276&gt;80000000,AV276&lt;=120000000),4000000+(AV276-80000000)*15%,IF(AND(AV276&gt;120000000,AV276&lt;=180000000),10000000+(AV276-120000000)*20%,IF(AND(AV276&gt;180000000,AV276&lt;=240000000),22000000+(AV276-180000000)*25%,IF(AND(AV276&gt;240000000,AV276&lt;=320000000),37000000+(AV276-240000000)*30%,61000000+(AV276-320000000)*35%))))))</f>
        <v>1432231.644088001</v>
      </c>
      <c r="AZ276" s="75">
        <v>0</v>
      </c>
      <c r="BA276" s="75">
        <v>0</v>
      </c>
      <c r="BB276" s="75">
        <v>0</v>
      </c>
      <c r="BC276" s="80">
        <v>0</v>
      </c>
      <c r="BD276" s="80">
        <v>0</v>
      </c>
      <c r="BE276" s="80">
        <v>0</v>
      </c>
      <c r="BF276" s="78">
        <v>0</v>
      </c>
      <c r="BG276" s="348">
        <f>SUM(AX276:BF276)</f>
        <v>6522083.4192080004</v>
      </c>
      <c r="BH276" s="188">
        <f>INT(AU276-BG276)</f>
        <v>71501074</v>
      </c>
      <c r="BJ276" s="50">
        <v>13073</v>
      </c>
      <c r="BK276" s="50" t="s">
        <v>3612</v>
      </c>
      <c r="BM276" s="50">
        <f t="shared" si="9"/>
        <v>0</v>
      </c>
    </row>
    <row r="277" spans="1:65" s="50" customFormat="1" ht="24" customHeight="1" x14ac:dyDescent="0.2">
      <c r="A277" s="182">
        <f t="shared" si="8"/>
        <v>2655495</v>
      </c>
      <c r="B277" s="298">
        <v>87</v>
      </c>
      <c r="C277" s="266">
        <v>92</v>
      </c>
      <c r="D277" s="299">
        <v>13074</v>
      </c>
      <c r="E277" s="252" t="s">
        <v>970</v>
      </c>
      <c r="F277" s="253" t="s">
        <v>971</v>
      </c>
      <c r="G277" s="252" t="s">
        <v>87</v>
      </c>
      <c r="H277" s="274" t="s">
        <v>799</v>
      </c>
      <c r="I277" s="294" t="s">
        <v>2539</v>
      </c>
      <c r="J277" s="65" t="s">
        <v>972</v>
      </c>
      <c r="K277" s="65" t="s">
        <v>973</v>
      </c>
      <c r="L277" s="65" t="s">
        <v>799</v>
      </c>
      <c r="M277" s="292" t="s">
        <v>2380</v>
      </c>
      <c r="N277" s="99"/>
      <c r="O277" s="65"/>
      <c r="P277" s="90"/>
      <c r="Q277" s="254">
        <v>30</v>
      </c>
      <c r="R277" s="255">
        <v>150</v>
      </c>
      <c r="S277" s="65">
        <v>0</v>
      </c>
      <c r="T277" s="65">
        <v>0</v>
      </c>
      <c r="U277" s="90">
        <v>0</v>
      </c>
      <c r="V277" s="260">
        <v>25</v>
      </c>
      <c r="W277" s="99">
        <v>0</v>
      </c>
      <c r="X277" s="84">
        <v>0</v>
      </c>
      <c r="Y277" s="99">
        <v>0</v>
      </c>
      <c r="Z277" s="65">
        <v>0</v>
      </c>
      <c r="AA277" s="327">
        <v>1477052</v>
      </c>
      <c r="AB277" s="327">
        <v>0</v>
      </c>
      <c r="AC277" s="328">
        <f>AA277+AB277</f>
        <v>1477052</v>
      </c>
      <c r="AD277" s="75">
        <v>4500000</v>
      </c>
      <c r="AE277" s="75">
        <v>6000000</v>
      </c>
      <c r="AF277" s="338">
        <f>(AC277*30)/220*1.4</f>
        <v>281982.65454545454</v>
      </c>
      <c r="AG277" s="113">
        <f>AA277*Q277</f>
        <v>44311560</v>
      </c>
      <c r="AH277" s="75">
        <f>AB277*Q277</f>
        <v>0</v>
      </c>
      <c r="AI277" s="75">
        <f>AF277*R277</f>
        <v>42297398.18181818</v>
      </c>
      <c r="AJ277" s="75">
        <f>IF(Q277=31,A277*Z277,(Q277/30)*A277*Z277)</f>
        <v>0</v>
      </c>
      <c r="AK277" s="75">
        <f>IF(Q277=31,AD277,(Q277/30)*AD277)</f>
        <v>4500000</v>
      </c>
      <c r="AL277" s="75">
        <f>IF(Q277=31,AE277,(Q277/30)*AE277)</f>
        <v>6000000</v>
      </c>
      <c r="AM277" s="75">
        <f>(AC277*30/220)*35%*S277</f>
        <v>0</v>
      </c>
      <c r="AN277" s="75">
        <f>AC277*30/220*1.4*T277</f>
        <v>0</v>
      </c>
      <c r="AO277" s="75">
        <f>AC277*U277</f>
        <v>0</v>
      </c>
      <c r="AP277" s="75">
        <f>200000*V277</f>
        <v>5000000</v>
      </c>
      <c r="AQ277" s="75">
        <v>0</v>
      </c>
      <c r="AR277" s="75">
        <v>0</v>
      </c>
      <c r="AS277" s="75">
        <v>0</v>
      </c>
      <c r="AT277" s="80">
        <v>0</v>
      </c>
      <c r="AU277" s="82">
        <f>SUM(AG277:AT277)</f>
        <v>102108958.18181819</v>
      </c>
      <c r="AV277" s="113">
        <f>AU277-(AX277+AP277+AO277+AL277+AK277+AJ277+AT277)</f>
        <v>79461331.109090909</v>
      </c>
      <c r="AW277" s="75">
        <f>AG277+AH277+AK277+AL277+AI277+AN277+AM277+AP277</f>
        <v>102108958.18181819</v>
      </c>
      <c r="AX277" s="75">
        <f>AW277*7%</f>
        <v>7147627.0727272741</v>
      </c>
      <c r="AY277" s="76">
        <f>IF(AV277&lt;=40000000,0,IF(AND(AV277&gt;40000000,AV277&lt;=80000000),(AV277-40000000)*10%,IF(AND(AV277&gt;80000000,AV277&lt;=120000000),4000000+(AV277-80000000)*15%,IF(AND(AV277&gt;120000000,AV277&lt;=180000000),10000000+(AV277-120000000)*20%,IF(AND(AV277&gt;180000000,AV277&lt;=240000000),22000000+(AV277-180000000)*25%,IF(AND(AV277&gt;240000000,AV277&lt;=320000000),37000000+(AV277-240000000)*30%,61000000+(AV277-320000000)*35%))))))</f>
        <v>3946133.1109090913</v>
      </c>
      <c r="AZ277" s="75">
        <v>0</v>
      </c>
      <c r="BA277" s="75">
        <v>0</v>
      </c>
      <c r="BB277" s="75">
        <v>0</v>
      </c>
      <c r="BC277" s="80">
        <v>0</v>
      </c>
      <c r="BD277" s="80">
        <v>0</v>
      </c>
      <c r="BE277" s="80">
        <v>0</v>
      </c>
      <c r="BF277" s="78">
        <v>0</v>
      </c>
      <c r="BG277" s="348">
        <f>SUM(AX277:BF277)</f>
        <v>11093760.183636365</v>
      </c>
      <c r="BH277" s="188">
        <f>INT(AU277-BG277)</f>
        <v>91015197</v>
      </c>
      <c r="BJ277" s="50">
        <v>13074</v>
      </c>
      <c r="BK277" s="50" t="s">
        <v>3613</v>
      </c>
      <c r="BM277" s="50">
        <f t="shared" si="9"/>
        <v>0</v>
      </c>
    </row>
    <row r="278" spans="1:65" s="50" customFormat="1" ht="24" customHeight="1" x14ac:dyDescent="0.2">
      <c r="A278" s="182">
        <f t="shared" si="8"/>
        <v>2655495</v>
      </c>
      <c r="B278" s="298">
        <v>89</v>
      </c>
      <c r="C278" s="266">
        <v>94</v>
      </c>
      <c r="D278" s="299">
        <v>13075</v>
      </c>
      <c r="E278" s="252" t="s">
        <v>974</v>
      </c>
      <c r="F278" s="253" t="s">
        <v>975</v>
      </c>
      <c r="G278" s="252" t="s">
        <v>87</v>
      </c>
      <c r="H278" s="274" t="s">
        <v>799</v>
      </c>
      <c r="I278" s="294" t="s">
        <v>2541</v>
      </c>
      <c r="J278" s="65" t="s">
        <v>976</v>
      </c>
      <c r="K278" s="65"/>
      <c r="L278" s="65" t="s">
        <v>799</v>
      </c>
      <c r="M278" s="292" t="s">
        <v>2383</v>
      </c>
      <c r="N278" s="99"/>
      <c r="O278" s="65"/>
      <c r="P278" s="90"/>
      <c r="Q278" s="254">
        <v>30</v>
      </c>
      <c r="R278" s="255">
        <v>57</v>
      </c>
      <c r="S278" s="65">
        <v>0</v>
      </c>
      <c r="T278" s="65">
        <v>0</v>
      </c>
      <c r="U278" s="90">
        <v>0</v>
      </c>
      <c r="V278" s="260">
        <v>20</v>
      </c>
      <c r="W278" s="99">
        <v>0</v>
      </c>
      <c r="X278" s="84">
        <v>0</v>
      </c>
      <c r="Y278" s="99">
        <v>0</v>
      </c>
      <c r="Z278" s="65">
        <v>0</v>
      </c>
      <c r="AA278" s="327">
        <v>1642901</v>
      </c>
      <c r="AB278" s="327">
        <v>46667</v>
      </c>
      <c r="AC278" s="328">
        <f>AA278+AB278</f>
        <v>1689568</v>
      </c>
      <c r="AD278" s="75">
        <v>4500000</v>
      </c>
      <c r="AE278" s="75">
        <v>6000000</v>
      </c>
      <c r="AF278" s="338">
        <f>(AC278*30)/220*1.4</f>
        <v>322553.89090909087</v>
      </c>
      <c r="AG278" s="113">
        <f>AA278*Q278</f>
        <v>49287030</v>
      </c>
      <c r="AH278" s="75">
        <f>AB278*Q278</f>
        <v>1400010</v>
      </c>
      <c r="AI278" s="75">
        <f>AF278*R278</f>
        <v>18385571.781818181</v>
      </c>
      <c r="AJ278" s="75">
        <f>IF(Q278=31,A278*Z278,(Q278/30)*A278*Z278)</f>
        <v>0</v>
      </c>
      <c r="AK278" s="75">
        <f>IF(Q278=31,AD278,(Q278/30)*AD278)</f>
        <v>4500000</v>
      </c>
      <c r="AL278" s="75">
        <f>IF(Q278=31,AE278,(Q278/30)*AE278)</f>
        <v>6000000</v>
      </c>
      <c r="AM278" s="75">
        <f>(AC278*30/220)*35%*S278</f>
        <v>0</v>
      </c>
      <c r="AN278" s="75">
        <f>AC278*30/220*1.4*T278</f>
        <v>0</v>
      </c>
      <c r="AO278" s="75">
        <f>AC278*U278</f>
        <v>0</v>
      </c>
      <c r="AP278" s="75">
        <f>200000*V278</f>
        <v>4000000</v>
      </c>
      <c r="AQ278" s="75">
        <v>0</v>
      </c>
      <c r="AR278" s="75">
        <v>0</v>
      </c>
      <c r="AS278" s="75">
        <v>0</v>
      </c>
      <c r="AT278" s="80">
        <v>0</v>
      </c>
      <c r="AU278" s="82">
        <f>SUM(AG278:AT278)</f>
        <v>83572611.781818181</v>
      </c>
      <c r="AV278" s="113">
        <f>AU278-(AX278+AP278+AO278+AL278+AK278+AJ278+AT278)</f>
        <v>63222528.957090907</v>
      </c>
      <c r="AW278" s="75">
        <f>AG278+AH278+AK278+AL278+AI278+AN278+AM278+AP278</f>
        <v>83572611.781818181</v>
      </c>
      <c r="AX278" s="75">
        <f>AW278*7%</f>
        <v>5850082.8247272735</v>
      </c>
      <c r="AY278" s="76">
        <f>IF(AV278&lt;=40000000,0,IF(AND(AV278&gt;40000000,AV278&lt;=80000000),(AV278-40000000)*10%,IF(AND(AV278&gt;80000000,AV278&lt;=120000000),4000000+(AV278-80000000)*15%,IF(AND(AV278&gt;120000000,AV278&lt;=180000000),10000000+(AV278-120000000)*20%,IF(AND(AV278&gt;180000000,AV278&lt;=240000000),22000000+(AV278-180000000)*25%,IF(AND(AV278&gt;240000000,AV278&lt;=320000000),37000000+(AV278-240000000)*30%,61000000+(AV278-320000000)*35%))))))</f>
        <v>2322252.8957090909</v>
      </c>
      <c r="AZ278" s="75">
        <v>0</v>
      </c>
      <c r="BA278" s="75">
        <v>0</v>
      </c>
      <c r="BB278" s="75">
        <v>0</v>
      </c>
      <c r="BC278" s="80">
        <v>0</v>
      </c>
      <c r="BD278" s="80">
        <v>0</v>
      </c>
      <c r="BE278" s="80">
        <v>0</v>
      </c>
      <c r="BF278" s="78">
        <v>0</v>
      </c>
      <c r="BG278" s="348">
        <f>SUM(AX278:BF278)</f>
        <v>8172335.7204363644</v>
      </c>
      <c r="BH278" s="188">
        <f>INT(AU278-BG278)</f>
        <v>75400276</v>
      </c>
      <c r="BJ278" s="50">
        <v>13075</v>
      </c>
      <c r="BK278" s="50" t="s">
        <v>3614</v>
      </c>
      <c r="BM278" s="50">
        <f t="shared" si="9"/>
        <v>0</v>
      </c>
    </row>
    <row r="279" spans="1:65" s="50" customFormat="1" ht="24" customHeight="1" x14ac:dyDescent="0.2">
      <c r="A279" s="182">
        <f t="shared" si="8"/>
        <v>2655495</v>
      </c>
      <c r="B279" s="298">
        <v>724</v>
      </c>
      <c r="C279" s="266">
        <v>523</v>
      </c>
      <c r="D279" s="299">
        <v>13076</v>
      </c>
      <c r="E279" s="242" t="s">
        <v>593</v>
      </c>
      <c r="F279" s="243" t="s">
        <v>977</v>
      </c>
      <c r="G279" s="287" t="s">
        <v>137</v>
      </c>
      <c r="H279" s="274" t="s">
        <v>799</v>
      </c>
      <c r="I279" s="294" t="s">
        <v>3117</v>
      </c>
      <c r="J279" s="65" t="s">
        <v>978</v>
      </c>
      <c r="K279" s="65"/>
      <c r="L279" s="65" t="s">
        <v>799</v>
      </c>
      <c r="M279" s="292" t="s">
        <v>137</v>
      </c>
      <c r="N279" s="244" t="s">
        <v>2410</v>
      </c>
      <c r="O279" s="65"/>
      <c r="P279" s="90"/>
      <c r="Q279" s="244">
        <v>30</v>
      </c>
      <c r="R279" s="246">
        <v>120</v>
      </c>
      <c r="S279" s="246">
        <v>110</v>
      </c>
      <c r="T279" s="246">
        <v>29.33</v>
      </c>
      <c r="U279" s="90">
        <v>0</v>
      </c>
      <c r="V279" s="262">
        <v>15</v>
      </c>
      <c r="W279" s="99">
        <v>0</v>
      </c>
      <c r="X279" s="84">
        <v>0</v>
      </c>
      <c r="Y279" s="99">
        <v>0</v>
      </c>
      <c r="Z279" s="65">
        <v>0</v>
      </c>
      <c r="AA279" s="319">
        <v>885165</v>
      </c>
      <c r="AB279" s="319">
        <v>0</v>
      </c>
      <c r="AC279" s="320">
        <f>AA279+AB279</f>
        <v>885165</v>
      </c>
      <c r="AD279" s="75">
        <v>4500000</v>
      </c>
      <c r="AE279" s="75">
        <v>6000000</v>
      </c>
      <c r="AF279" s="338">
        <f>(AC279*30)/220*1.4</f>
        <v>168986.04545454544</v>
      </c>
      <c r="AG279" s="113">
        <f>AA279*Q279</f>
        <v>26554950</v>
      </c>
      <c r="AH279" s="75">
        <f>AB279*Q279</f>
        <v>0</v>
      </c>
      <c r="AI279" s="75">
        <f>AF279*R279</f>
        <v>20278325.454545453</v>
      </c>
      <c r="AJ279" s="75">
        <f>IF(Q279=31,A279*Z279,(Q279/30)*A279*Z279)</f>
        <v>0</v>
      </c>
      <c r="AK279" s="75">
        <f>IF(Q279=31,AD279,(Q279/30)*AD279)</f>
        <v>4500000</v>
      </c>
      <c r="AL279" s="75">
        <f>IF(Q279=31,AE279,(Q279/30)*AE279)</f>
        <v>6000000</v>
      </c>
      <c r="AM279" s="75">
        <f>(AC279*30/220)*35%*S279</f>
        <v>4647116.25</v>
      </c>
      <c r="AN279" s="75">
        <f>AC279*30/220*1.4*T279</f>
        <v>4956360.7131818179</v>
      </c>
      <c r="AO279" s="75">
        <f>AC279*U279</f>
        <v>0</v>
      </c>
      <c r="AP279" s="75">
        <f>200000*V279</f>
        <v>3000000</v>
      </c>
      <c r="AQ279" s="75">
        <v>0</v>
      </c>
      <c r="AR279" s="75">
        <v>0</v>
      </c>
      <c r="AS279" s="75">
        <v>0</v>
      </c>
      <c r="AT279" s="80">
        <v>0</v>
      </c>
      <c r="AU279" s="82">
        <f>SUM(AG279:AT279)</f>
        <v>69936752.417727262</v>
      </c>
      <c r="AV279" s="113">
        <f>AU279-(AX279+AP279+AO279+AL279+AK279+AJ279+AT279)</f>
        <v>51541179.748486355</v>
      </c>
      <c r="AW279" s="75">
        <f>AG279+AH279+AK279+AL279+AI279+AN279+AM279+AP279</f>
        <v>69936752.417727262</v>
      </c>
      <c r="AX279" s="75">
        <f>AW279*7%</f>
        <v>4895572.6692409087</v>
      </c>
      <c r="AY279" s="76">
        <f>IF(AV279&lt;=40000000,0,IF(AND(AV279&gt;40000000,AV279&lt;=80000000),(AV279-40000000)*10%,IF(AND(AV279&gt;80000000,AV279&lt;=120000000),4000000+(AV279-80000000)*15%,IF(AND(AV279&gt;120000000,AV279&lt;=180000000),10000000+(AV279-120000000)*20%,IF(AND(AV279&gt;180000000,AV279&lt;=240000000),22000000+(AV279-180000000)*25%,IF(AND(AV279&gt;240000000,AV279&lt;=320000000),37000000+(AV279-240000000)*30%,61000000+(AV279-320000000)*35%))))))</f>
        <v>1154117.9748486355</v>
      </c>
      <c r="AZ279" s="75">
        <v>0</v>
      </c>
      <c r="BA279" s="75">
        <v>0</v>
      </c>
      <c r="BB279" s="75">
        <v>0</v>
      </c>
      <c r="BC279" s="80">
        <v>0</v>
      </c>
      <c r="BD279" s="80">
        <v>0</v>
      </c>
      <c r="BE279" s="80">
        <v>0</v>
      </c>
      <c r="BF279" s="78">
        <v>0</v>
      </c>
      <c r="BG279" s="348">
        <f>SUM(AX279:BF279)</f>
        <v>6049690.6440895442</v>
      </c>
      <c r="BH279" s="188">
        <f>INT(AU279-BG279)</f>
        <v>63887061</v>
      </c>
      <c r="BJ279" s="50">
        <v>13076</v>
      </c>
      <c r="BK279" s="50" t="s">
        <v>3615</v>
      </c>
      <c r="BM279" s="50">
        <f t="shared" si="9"/>
        <v>0</v>
      </c>
    </row>
    <row r="280" spans="1:65" s="50" customFormat="1" ht="24" customHeight="1" x14ac:dyDescent="0.2">
      <c r="A280" s="182">
        <f t="shared" si="8"/>
        <v>2655495</v>
      </c>
      <c r="B280" s="298">
        <v>725</v>
      </c>
      <c r="C280" s="266">
        <v>524</v>
      </c>
      <c r="D280" s="299">
        <v>13077</v>
      </c>
      <c r="E280" s="242" t="s">
        <v>99</v>
      </c>
      <c r="F280" s="243" t="s">
        <v>315</v>
      </c>
      <c r="G280" s="287" t="s">
        <v>137</v>
      </c>
      <c r="H280" s="274" t="s">
        <v>799</v>
      </c>
      <c r="I280" s="294" t="s">
        <v>3118</v>
      </c>
      <c r="J280" s="65" t="s">
        <v>979</v>
      </c>
      <c r="K280" s="65" t="s">
        <v>980</v>
      </c>
      <c r="L280" s="65" t="s">
        <v>799</v>
      </c>
      <c r="M280" s="292" t="s">
        <v>137</v>
      </c>
      <c r="N280" s="244" t="s">
        <v>2410</v>
      </c>
      <c r="O280" s="65"/>
      <c r="P280" s="90"/>
      <c r="Q280" s="244">
        <v>30</v>
      </c>
      <c r="R280" s="246">
        <v>120</v>
      </c>
      <c r="S280" s="246">
        <v>110</v>
      </c>
      <c r="T280" s="246">
        <v>29.33</v>
      </c>
      <c r="U280" s="90">
        <v>0</v>
      </c>
      <c r="V280" s="262">
        <v>15</v>
      </c>
      <c r="W280" s="99">
        <v>0</v>
      </c>
      <c r="X280" s="84">
        <v>0</v>
      </c>
      <c r="Y280" s="99">
        <v>0</v>
      </c>
      <c r="Z280" s="65">
        <v>1</v>
      </c>
      <c r="AA280" s="319">
        <v>885165</v>
      </c>
      <c r="AB280" s="319">
        <v>0</v>
      </c>
      <c r="AC280" s="320">
        <f>AA280+AB280</f>
        <v>885165</v>
      </c>
      <c r="AD280" s="75">
        <v>4500000</v>
      </c>
      <c r="AE280" s="75">
        <v>6000000</v>
      </c>
      <c r="AF280" s="338">
        <f>(AC280*30)/220*1.4</f>
        <v>168986.04545454544</v>
      </c>
      <c r="AG280" s="113">
        <f>AA280*Q280</f>
        <v>26554950</v>
      </c>
      <c r="AH280" s="75">
        <f>AB280*Q280</f>
        <v>0</v>
      </c>
      <c r="AI280" s="75">
        <f>AF280*R280</f>
        <v>20278325.454545453</v>
      </c>
      <c r="AJ280" s="75">
        <f>IF(Q280=31,A280*Z280,(Q280/30)*A280*Z280)</f>
        <v>2655495</v>
      </c>
      <c r="AK280" s="75">
        <f>IF(Q280=31,AD280,(Q280/30)*AD280)</f>
        <v>4500000</v>
      </c>
      <c r="AL280" s="75">
        <f>IF(Q280=31,AE280,(Q280/30)*AE280)</f>
        <v>6000000</v>
      </c>
      <c r="AM280" s="75">
        <f>(AC280*30/220)*35%*S280</f>
        <v>4647116.25</v>
      </c>
      <c r="AN280" s="75">
        <f>AC280*30/220*1.4*T280</f>
        <v>4956360.7131818179</v>
      </c>
      <c r="AO280" s="75">
        <f>AC280*U280</f>
        <v>0</v>
      </c>
      <c r="AP280" s="75">
        <f>200000*V280</f>
        <v>3000000</v>
      </c>
      <c r="AQ280" s="75">
        <v>0</v>
      </c>
      <c r="AR280" s="75">
        <v>0</v>
      </c>
      <c r="AS280" s="75">
        <v>0</v>
      </c>
      <c r="AT280" s="80">
        <v>0</v>
      </c>
      <c r="AU280" s="82">
        <f>SUM(AG280:AT280)</f>
        <v>72592247.417727277</v>
      </c>
      <c r="AV280" s="113">
        <f>AU280-(AX280+AP280+AO280+AL280+AK280+AJ280+AT280)</f>
        <v>51541179.74848637</v>
      </c>
      <c r="AW280" s="75">
        <f>AG280+AH280+AK280+AL280+AI280+AN280+AM280+AP280</f>
        <v>69936752.417727262</v>
      </c>
      <c r="AX280" s="75">
        <f>AW280*7%</f>
        <v>4895572.6692409087</v>
      </c>
      <c r="AY280" s="76">
        <f>IF(AV280&lt;=40000000,0,IF(AND(AV280&gt;40000000,AV280&lt;=80000000),(AV280-40000000)*10%,IF(AND(AV280&gt;80000000,AV280&lt;=120000000),4000000+(AV280-80000000)*15%,IF(AND(AV280&gt;120000000,AV280&lt;=180000000),10000000+(AV280-120000000)*20%,IF(AND(AV280&gt;180000000,AV280&lt;=240000000),22000000+(AV280-180000000)*25%,IF(AND(AV280&gt;240000000,AV280&lt;=320000000),37000000+(AV280-240000000)*30%,61000000+(AV280-320000000)*35%))))))</f>
        <v>1154117.9748486371</v>
      </c>
      <c r="AZ280" s="75">
        <v>0</v>
      </c>
      <c r="BA280" s="75">
        <v>0</v>
      </c>
      <c r="BB280" s="75">
        <v>0</v>
      </c>
      <c r="BC280" s="80">
        <v>0</v>
      </c>
      <c r="BD280" s="80">
        <v>0</v>
      </c>
      <c r="BE280" s="80">
        <v>0</v>
      </c>
      <c r="BF280" s="78">
        <v>0</v>
      </c>
      <c r="BG280" s="348">
        <f>SUM(AX280:BF280)</f>
        <v>6049690.6440895461</v>
      </c>
      <c r="BH280" s="188">
        <f>INT(AU280-BG280)</f>
        <v>66542556</v>
      </c>
      <c r="BJ280" s="50">
        <v>13077</v>
      </c>
      <c r="BK280" s="50" t="s">
        <v>3616</v>
      </c>
      <c r="BM280" s="50">
        <f t="shared" si="9"/>
        <v>0</v>
      </c>
    </row>
    <row r="281" spans="1:65" s="50" customFormat="1" ht="24" customHeight="1" x14ac:dyDescent="0.2">
      <c r="A281" s="182">
        <f t="shared" si="8"/>
        <v>2655495</v>
      </c>
      <c r="B281" s="298">
        <v>64</v>
      </c>
      <c r="C281" s="266">
        <v>64</v>
      </c>
      <c r="D281" s="299">
        <v>13078</v>
      </c>
      <c r="E281" s="252" t="s">
        <v>981</v>
      </c>
      <c r="F281" s="253" t="s">
        <v>982</v>
      </c>
      <c r="G281" s="252" t="s">
        <v>87</v>
      </c>
      <c r="H281" s="274" t="s">
        <v>983</v>
      </c>
      <c r="I281" s="294" t="s">
        <v>984</v>
      </c>
      <c r="J281" s="65" t="s">
        <v>985</v>
      </c>
      <c r="K281" s="65" t="s">
        <v>986</v>
      </c>
      <c r="L281" s="65" t="s">
        <v>2384</v>
      </c>
      <c r="M281" s="292" t="s">
        <v>2380</v>
      </c>
      <c r="N281" s="99"/>
      <c r="O281" s="65"/>
      <c r="P281" s="90"/>
      <c r="Q281" s="254">
        <v>30</v>
      </c>
      <c r="R281" s="255">
        <v>150</v>
      </c>
      <c r="S281" s="65">
        <v>0</v>
      </c>
      <c r="T281" s="65">
        <v>0</v>
      </c>
      <c r="U281" s="90">
        <v>0</v>
      </c>
      <c r="V281" s="260">
        <v>22</v>
      </c>
      <c r="W281" s="99">
        <v>0</v>
      </c>
      <c r="X281" s="84">
        <v>0</v>
      </c>
      <c r="Y281" s="99">
        <v>0</v>
      </c>
      <c r="Z281" s="65">
        <v>0</v>
      </c>
      <c r="AA281" s="327">
        <v>1477052</v>
      </c>
      <c r="AB281" s="327">
        <v>46667</v>
      </c>
      <c r="AC281" s="328">
        <f>AA281+AB281</f>
        <v>1523719</v>
      </c>
      <c r="AD281" s="75">
        <v>4500000</v>
      </c>
      <c r="AE281" s="75">
        <v>6000000</v>
      </c>
      <c r="AF281" s="338">
        <f>(AC281*30)/220*1.4</f>
        <v>290891.80909090908</v>
      </c>
      <c r="AG281" s="113">
        <f>AA281*Q281</f>
        <v>44311560</v>
      </c>
      <c r="AH281" s="75">
        <f>AB281*Q281</f>
        <v>1400010</v>
      </c>
      <c r="AI281" s="75">
        <f>AF281*R281</f>
        <v>43633771.36363636</v>
      </c>
      <c r="AJ281" s="75">
        <f>IF(Q281=31,A281*Z281,(Q281/30)*A281*Z281)</f>
        <v>0</v>
      </c>
      <c r="AK281" s="75">
        <f>IF(Q281=31,AD281,(Q281/30)*AD281)</f>
        <v>4500000</v>
      </c>
      <c r="AL281" s="75">
        <f>IF(Q281=31,AE281,(Q281/30)*AE281)</f>
        <v>6000000</v>
      </c>
      <c r="AM281" s="75">
        <f>(AC281*30/220)*35%*S281</f>
        <v>0</v>
      </c>
      <c r="AN281" s="75">
        <f>AC281*30/220*1.4*T281</f>
        <v>0</v>
      </c>
      <c r="AO281" s="75">
        <f>AC281*U281</f>
        <v>0</v>
      </c>
      <c r="AP281" s="75">
        <f>200000*V281</f>
        <v>4400000</v>
      </c>
      <c r="AQ281" s="75">
        <v>0</v>
      </c>
      <c r="AR281" s="75">
        <v>0</v>
      </c>
      <c r="AS281" s="75">
        <v>0</v>
      </c>
      <c r="AT281" s="80">
        <v>0</v>
      </c>
      <c r="AU281" s="82">
        <f>SUM(AG281:AT281)</f>
        <v>104245341.36363636</v>
      </c>
      <c r="AV281" s="113">
        <f>AU281-(AX281+AP281+AO281+AL281+AK281+AJ281+AT281)</f>
        <v>82048167.468181819</v>
      </c>
      <c r="AW281" s="75">
        <f>AG281+AH281+AK281+AL281+AI281+AN281+AM281+AP281</f>
        <v>104245341.36363636</v>
      </c>
      <c r="AX281" s="75">
        <f>AW281*7%</f>
        <v>7297173.8954545455</v>
      </c>
      <c r="AY281" s="76">
        <f>IF(AV281&lt;=40000000,0,IF(AND(AV281&gt;40000000,AV281&lt;=80000000),(AV281-40000000)*10%,IF(AND(AV281&gt;80000000,AV281&lt;=120000000),4000000+(AV281-80000000)*15%,IF(AND(AV281&gt;120000000,AV281&lt;=180000000),10000000+(AV281-120000000)*20%,IF(AND(AV281&gt;180000000,AV281&lt;=240000000),22000000+(AV281-180000000)*25%,IF(AND(AV281&gt;240000000,AV281&lt;=320000000),37000000+(AV281-240000000)*30%,61000000+(AV281-320000000)*35%))))))</f>
        <v>4307225.1202272726</v>
      </c>
      <c r="AZ281" s="75">
        <v>0</v>
      </c>
      <c r="BA281" s="75">
        <v>0</v>
      </c>
      <c r="BB281" s="75">
        <v>0</v>
      </c>
      <c r="BC281" s="80">
        <v>0</v>
      </c>
      <c r="BD281" s="80">
        <v>0</v>
      </c>
      <c r="BE281" s="80">
        <v>0</v>
      </c>
      <c r="BF281" s="78">
        <v>0</v>
      </c>
      <c r="BG281" s="348">
        <f>SUM(AX281:BF281)</f>
        <v>11604399.015681818</v>
      </c>
      <c r="BH281" s="188">
        <f>INT(AU281-BG281)</f>
        <v>92640942</v>
      </c>
      <c r="BJ281" s="50">
        <v>13078</v>
      </c>
      <c r="BK281" s="50" t="s">
        <v>3617</v>
      </c>
      <c r="BM281" s="50">
        <f t="shared" si="9"/>
        <v>0</v>
      </c>
    </row>
    <row r="282" spans="1:65" s="50" customFormat="1" ht="24" customHeight="1" x14ac:dyDescent="0.2">
      <c r="A282" s="182">
        <f t="shared" si="8"/>
        <v>2655495</v>
      </c>
      <c r="B282" s="298">
        <v>42</v>
      </c>
      <c r="C282" s="266">
        <v>42</v>
      </c>
      <c r="D282" s="299">
        <v>13079</v>
      </c>
      <c r="E282" s="252" t="s">
        <v>158</v>
      </c>
      <c r="F282" s="253" t="s">
        <v>987</v>
      </c>
      <c r="G282" s="252" t="s">
        <v>87</v>
      </c>
      <c r="H282" s="274" t="s">
        <v>983</v>
      </c>
      <c r="I282" s="294" t="s">
        <v>988</v>
      </c>
      <c r="J282" s="65" t="s">
        <v>989</v>
      </c>
      <c r="K282" s="65" t="s">
        <v>990</v>
      </c>
      <c r="L282" s="65" t="s">
        <v>2384</v>
      </c>
      <c r="M282" s="292" t="s">
        <v>2380</v>
      </c>
      <c r="N282" s="99"/>
      <c r="O282" s="65"/>
      <c r="P282" s="90"/>
      <c r="Q282" s="254">
        <v>30</v>
      </c>
      <c r="R282" s="255">
        <v>98</v>
      </c>
      <c r="S282" s="65">
        <v>0</v>
      </c>
      <c r="T282" s="65">
        <v>0</v>
      </c>
      <c r="U282" s="90">
        <v>0</v>
      </c>
      <c r="V282" s="260">
        <v>19</v>
      </c>
      <c r="W282" s="99">
        <v>0</v>
      </c>
      <c r="X282" s="84">
        <v>0</v>
      </c>
      <c r="Y282" s="99">
        <v>0</v>
      </c>
      <c r="Z282" s="65">
        <v>0</v>
      </c>
      <c r="AA282" s="327">
        <v>1477052</v>
      </c>
      <c r="AB282" s="327">
        <v>46667</v>
      </c>
      <c r="AC282" s="328">
        <f>AA282+AB282</f>
        <v>1523719</v>
      </c>
      <c r="AD282" s="75">
        <v>4500000</v>
      </c>
      <c r="AE282" s="75">
        <v>6000000</v>
      </c>
      <c r="AF282" s="338">
        <f>(AC282*30)/220*1.4</f>
        <v>290891.80909090908</v>
      </c>
      <c r="AG282" s="113">
        <f>AA282*Q282</f>
        <v>44311560</v>
      </c>
      <c r="AH282" s="75">
        <f>AB282*Q282</f>
        <v>1400010</v>
      </c>
      <c r="AI282" s="75">
        <f>AF282*R282</f>
        <v>28507397.290909089</v>
      </c>
      <c r="AJ282" s="75">
        <f>IF(Q282=31,A282*Z282,(Q282/30)*A282*Z282)</f>
        <v>0</v>
      </c>
      <c r="AK282" s="75">
        <f>IF(Q282=31,AD282,(Q282/30)*AD282)</f>
        <v>4500000</v>
      </c>
      <c r="AL282" s="75">
        <f>IF(Q282=31,AE282,(Q282/30)*AE282)</f>
        <v>6000000</v>
      </c>
      <c r="AM282" s="75">
        <f>(AC282*30/220)*35%*S282</f>
        <v>0</v>
      </c>
      <c r="AN282" s="75">
        <f>AC282*30/220*1.4*T282</f>
        <v>0</v>
      </c>
      <c r="AO282" s="75">
        <f>AC282*U282</f>
        <v>0</v>
      </c>
      <c r="AP282" s="75">
        <f>200000*V282</f>
        <v>3800000</v>
      </c>
      <c r="AQ282" s="75">
        <v>0</v>
      </c>
      <c r="AR282" s="75">
        <v>0</v>
      </c>
      <c r="AS282" s="75">
        <v>0</v>
      </c>
      <c r="AT282" s="80">
        <v>0</v>
      </c>
      <c r="AU282" s="82">
        <f>SUM(AG282:AT282)</f>
        <v>88518967.290909082</v>
      </c>
      <c r="AV282" s="113">
        <f>AU282-(AX282+AP282+AO282+AL282+AK282+AJ282+AT282)</f>
        <v>68022639.58054544</v>
      </c>
      <c r="AW282" s="75">
        <f>AG282+AH282+AK282+AL282+AI282+AN282+AM282+AP282</f>
        <v>88518967.290909082</v>
      </c>
      <c r="AX282" s="75">
        <f>AW282*7%</f>
        <v>6196327.7103636367</v>
      </c>
      <c r="AY282" s="76">
        <f>IF(AV282&lt;=40000000,0,IF(AND(AV282&gt;40000000,AV282&lt;=80000000),(AV282-40000000)*10%,IF(AND(AV282&gt;80000000,AV282&lt;=120000000),4000000+(AV282-80000000)*15%,IF(AND(AV282&gt;120000000,AV282&lt;=180000000),10000000+(AV282-120000000)*20%,IF(AND(AV282&gt;180000000,AV282&lt;=240000000),22000000+(AV282-180000000)*25%,IF(AND(AV282&gt;240000000,AV282&lt;=320000000),37000000+(AV282-240000000)*30%,61000000+(AV282-320000000)*35%))))))</f>
        <v>2802263.9580545444</v>
      </c>
      <c r="AZ282" s="75">
        <v>0</v>
      </c>
      <c r="BA282" s="75">
        <v>0</v>
      </c>
      <c r="BB282" s="75">
        <v>0</v>
      </c>
      <c r="BC282" s="80">
        <v>0</v>
      </c>
      <c r="BD282" s="80">
        <v>0</v>
      </c>
      <c r="BE282" s="80">
        <v>0</v>
      </c>
      <c r="BF282" s="78">
        <v>0</v>
      </c>
      <c r="BG282" s="348">
        <f>SUM(AX282:BF282)</f>
        <v>8998591.6684181802</v>
      </c>
      <c r="BH282" s="188">
        <f>INT(AU282-BG282)</f>
        <v>79520375</v>
      </c>
      <c r="BI282" s="343" t="s">
        <v>3305</v>
      </c>
      <c r="BJ282" s="50">
        <v>13079</v>
      </c>
      <c r="BK282" s="50" t="s">
        <v>3618</v>
      </c>
      <c r="BM282" s="50">
        <f t="shared" si="9"/>
        <v>0</v>
      </c>
    </row>
    <row r="283" spans="1:65" s="50" customFormat="1" ht="24" customHeight="1" x14ac:dyDescent="0.2">
      <c r="A283" s="182">
        <f t="shared" si="8"/>
        <v>2655495</v>
      </c>
      <c r="B283" s="298">
        <v>37</v>
      </c>
      <c r="C283" s="266">
        <v>37</v>
      </c>
      <c r="D283" s="299">
        <v>13080</v>
      </c>
      <c r="E283" s="252" t="s">
        <v>991</v>
      </c>
      <c r="F283" s="253" t="s">
        <v>992</v>
      </c>
      <c r="G283" s="252" t="s">
        <v>87</v>
      </c>
      <c r="H283" s="274" t="s">
        <v>983</v>
      </c>
      <c r="I283" s="294" t="s">
        <v>993</v>
      </c>
      <c r="J283" s="65" t="s">
        <v>994</v>
      </c>
      <c r="K283" s="65" t="s">
        <v>995</v>
      </c>
      <c r="L283" s="65" t="s">
        <v>2384</v>
      </c>
      <c r="M283" s="292" t="s">
        <v>2380</v>
      </c>
      <c r="N283" s="99"/>
      <c r="O283" s="65"/>
      <c r="P283" s="90"/>
      <c r="Q283" s="254">
        <v>30</v>
      </c>
      <c r="R283" s="255">
        <v>177</v>
      </c>
      <c r="S283" s="65">
        <v>0</v>
      </c>
      <c r="T283" s="65">
        <v>0</v>
      </c>
      <c r="U283" s="90">
        <v>0</v>
      </c>
      <c r="V283" s="260">
        <v>20</v>
      </c>
      <c r="W283" s="99">
        <v>0</v>
      </c>
      <c r="X283" s="84">
        <v>0</v>
      </c>
      <c r="Y283" s="99">
        <v>1</v>
      </c>
      <c r="Z283" s="65">
        <v>1</v>
      </c>
      <c r="AA283" s="327">
        <v>1477052</v>
      </c>
      <c r="AB283" s="327">
        <v>46667</v>
      </c>
      <c r="AC283" s="328">
        <f>AA283+AB283</f>
        <v>1523719</v>
      </c>
      <c r="AD283" s="75">
        <v>4500000</v>
      </c>
      <c r="AE283" s="75">
        <v>6000000</v>
      </c>
      <c r="AF283" s="338">
        <f>(AC283*30)/220*1.4</f>
        <v>290891.80909090908</v>
      </c>
      <c r="AG283" s="113">
        <f>AA283*Q283</f>
        <v>44311560</v>
      </c>
      <c r="AH283" s="75">
        <f>AB283*Q283</f>
        <v>1400010</v>
      </c>
      <c r="AI283" s="75">
        <f>AF283*R283</f>
        <v>51487850.209090911</v>
      </c>
      <c r="AJ283" s="75">
        <f>IF(Q283=31,A283*Z283,(Q283/30)*A283*Z283)</f>
        <v>2655495</v>
      </c>
      <c r="AK283" s="75">
        <f>IF(Q283=31,AD283,(Q283/30)*AD283)</f>
        <v>4500000</v>
      </c>
      <c r="AL283" s="75">
        <f>IF(Q283=31,AE283,(Q283/30)*AE283)</f>
        <v>6000000</v>
      </c>
      <c r="AM283" s="75">
        <f>(AC283*30/220)*35%*S283</f>
        <v>0</v>
      </c>
      <c r="AN283" s="75">
        <f>AC283*30/220*1.4*T283</f>
        <v>0</v>
      </c>
      <c r="AO283" s="75">
        <f>AC283*U283</f>
        <v>0</v>
      </c>
      <c r="AP283" s="75">
        <f>200000*V283</f>
        <v>4000000</v>
      </c>
      <c r="AQ283" s="75">
        <v>0</v>
      </c>
      <c r="AR283" s="75">
        <v>0</v>
      </c>
      <c r="AS283" s="75">
        <v>0</v>
      </c>
      <c r="AT283" s="80">
        <v>0</v>
      </c>
      <c r="AU283" s="82">
        <f>SUM(AG283:AT283)</f>
        <v>114354915.20909092</v>
      </c>
      <c r="AV283" s="113">
        <f>AU283-(AX283+AP283+AO283+AL283+AK283+AJ283+AT283)</f>
        <v>89380460.794454545</v>
      </c>
      <c r="AW283" s="75">
        <f>AG283+AH283+AK283+AL283+AI283+AN283+AM283+AP283</f>
        <v>111699420.20909092</v>
      </c>
      <c r="AX283" s="75">
        <f>AW283*7%</f>
        <v>7818959.4146363651</v>
      </c>
      <c r="AY283" s="76">
        <f>IF(AV283&lt;=40000000,0,IF(AND(AV283&gt;40000000,AV283&lt;=80000000),(AV283-40000000)*10%,IF(AND(AV283&gt;80000000,AV283&lt;=120000000),4000000+(AV283-80000000)*15%,IF(AND(AV283&gt;120000000,AV283&lt;=180000000),10000000+(AV283-120000000)*20%,IF(AND(AV283&gt;180000000,AV283&lt;=240000000),22000000+(AV283-180000000)*25%,IF(AND(AV283&gt;240000000,AV283&lt;=320000000),37000000+(AV283-240000000)*30%,61000000+(AV283-320000000)*35%))))))</f>
        <v>5407069.1191681819</v>
      </c>
      <c r="AZ283" s="75">
        <v>0</v>
      </c>
      <c r="BA283" s="75">
        <v>0</v>
      </c>
      <c r="BB283" s="75">
        <v>0</v>
      </c>
      <c r="BC283" s="80">
        <v>0</v>
      </c>
      <c r="BD283" s="80">
        <v>0</v>
      </c>
      <c r="BE283" s="80">
        <v>0</v>
      </c>
      <c r="BF283" s="78">
        <v>0</v>
      </c>
      <c r="BG283" s="348">
        <f>SUM(AX283:BF283)</f>
        <v>13226028.533804547</v>
      </c>
      <c r="BH283" s="188">
        <f>INT(AU283-BG283)</f>
        <v>101128886</v>
      </c>
      <c r="BJ283" s="50">
        <v>13080</v>
      </c>
      <c r="BK283" s="50" t="s">
        <v>3619</v>
      </c>
      <c r="BM283" s="50">
        <f t="shared" si="9"/>
        <v>0</v>
      </c>
    </row>
    <row r="284" spans="1:65" s="50" customFormat="1" ht="24" customHeight="1" x14ac:dyDescent="0.2">
      <c r="A284" s="182">
        <f t="shared" si="8"/>
        <v>2655495</v>
      </c>
      <c r="B284" s="298">
        <v>34</v>
      </c>
      <c r="C284" s="266">
        <v>34</v>
      </c>
      <c r="D284" s="299">
        <v>13081</v>
      </c>
      <c r="E284" s="252" t="s">
        <v>996</v>
      </c>
      <c r="F284" s="253" t="s">
        <v>761</v>
      </c>
      <c r="G284" s="252" t="s">
        <v>87</v>
      </c>
      <c r="H284" s="274" t="s">
        <v>983</v>
      </c>
      <c r="I284" s="294" t="s">
        <v>997</v>
      </c>
      <c r="J284" s="65">
        <v>430016247</v>
      </c>
      <c r="K284" s="65" t="s">
        <v>998</v>
      </c>
      <c r="L284" s="65" t="s">
        <v>2384</v>
      </c>
      <c r="M284" s="292" t="s">
        <v>2380</v>
      </c>
      <c r="N284" s="99"/>
      <c r="O284" s="65"/>
      <c r="P284" s="90"/>
      <c r="Q284" s="254">
        <v>30</v>
      </c>
      <c r="R284" s="255">
        <v>28</v>
      </c>
      <c r="S284" s="65">
        <v>0</v>
      </c>
      <c r="T284" s="65">
        <v>0</v>
      </c>
      <c r="U284" s="90">
        <v>0</v>
      </c>
      <c r="V284" s="260">
        <v>20</v>
      </c>
      <c r="W284" s="99">
        <v>0</v>
      </c>
      <c r="X284" s="84">
        <v>0</v>
      </c>
      <c r="Y284" s="99">
        <v>0</v>
      </c>
      <c r="Z284" s="65">
        <v>0</v>
      </c>
      <c r="AA284" s="327">
        <v>1477052</v>
      </c>
      <c r="AB284" s="327">
        <v>46667</v>
      </c>
      <c r="AC284" s="328">
        <f>AA284+AB284</f>
        <v>1523719</v>
      </c>
      <c r="AD284" s="75">
        <v>4500000</v>
      </c>
      <c r="AE284" s="75">
        <v>6000000</v>
      </c>
      <c r="AF284" s="338">
        <f>(AC284*30)/220*1.4</f>
        <v>290891.80909090908</v>
      </c>
      <c r="AG284" s="113">
        <f>AA284*Q284</f>
        <v>44311560</v>
      </c>
      <c r="AH284" s="75">
        <f>AB284*Q284</f>
        <v>1400010</v>
      </c>
      <c r="AI284" s="75">
        <f>AF284*R284</f>
        <v>8144970.6545454543</v>
      </c>
      <c r="AJ284" s="75">
        <f>IF(Q284=31,A284*Z284,(Q284/30)*A284*Z284)</f>
        <v>0</v>
      </c>
      <c r="AK284" s="75">
        <f>IF(Q284=31,AD284,(Q284/30)*AD284)</f>
        <v>4500000</v>
      </c>
      <c r="AL284" s="75">
        <f>IF(Q284=31,AE284,(Q284/30)*AE284)</f>
        <v>6000000</v>
      </c>
      <c r="AM284" s="75">
        <f>(AC284*30/220)*35%*S284</f>
        <v>0</v>
      </c>
      <c r="AN284" s="75">
        <f>AC284*30/220*1.4*T284</f>
        <v>0</v>
      </c>
      <c r="AO284" s="75">
        <f>AC284*U284</f>
        <v>0</v>
      </c>
      <c r="AP284" s="75">
        <f>200000*V284</f>
        <v>4000000</v>
      </c>
      <c r="AQ284" s="75">
        <v>0</v>
      </c>
      <c r="AR284" s="75">
        <v>0</v>
      </c>
      <c r="AS284" s="75">
        <v>0</v>
      </c>
      <c r="AT284" s="80">
        <v>0</v>
      </c>
      <c r="AU284" s="82">
        <f>SUM(AG284:AT284)</f>
        <v>68356540.654545456</v>
      </c>
      <c r="AV284" s="113">
        <f>AU284-(AX284+AP284+AO284+AL284+AK284+AJ284+AT284)</f>
        <v>49071582.808727272</v>
      </c>
      <c r="AW284" s="75">
        <f>AG284+AH284+AK284+AL284+AI284+AN284+AM284+AP284</f>
        <v>68356540.654545456</v>
      </c>
      <c r="AX284" s="75">
        <f>AW284*7%</f>
        <v>4784957.8458181825</v>
      </c>
      <c r="AY284" s="76">
        <f>IF(AV284&lt;=40000000,0,IF(AND(AV284&gt;40000000,AV284&lt;=80000000),(AV284-40000000)*10%,IF(AND(AV284&gt;80000000,AV284&lt;=120000000),4000000+(AV284-80000000)*15%,IF(AND(AV284&gt;120000000,AV284&lt;=180000000),10000000+(AV284-120000000)*20%,IF(AND(AV284&gt;180000000,AV284&lt;=240000000),22000000+(AV284-180000000)*25%,IF(AND(AV284&gt;240000000,AV284&lt;=320000000),37000000+(AV284-240000000)*30%,61000000+(AV284-320000000)*35%))))))</f>
        <v>907158.28087272728</v>
      </c>
      <c r="AZ284" s="75">
        <v>0</v>
      </c>
      <c r="BA284" s="75">
        <v>0</v>
      </c>
      <c r="BB284" s="75">
        <v>0</v>
      </c>
      <c r="BC284" s="80">
        <v>0</v>
      </c>
      <c r="BD284" s="80">
        <v>0</v>
      </c>
      <c r="BE284" s="80">
        <v>0</v>
      </c>
      <c r="BF284" s="78">
        <v>0</v>
      </c>
      <c r="BG284" s="348">
        <f>SUM(AX284:BF284)</f>
        <v>5692116.1266909093</v>
      </c>
      <c r="BH284" s="188">
        <f>INT(AU284-BG284)</f>
        <v>62664424</v>
      </c>
      <c r="BJ284" s="50">
        <v>13081</v>
      </c>
      <c r="BK284" s="50" t="s">
        <v>3620</v>
      </c>
      <c r="BM284" s="50">
        <f t="shared" si="9"/>
        <v>0</v>
      </c>
    </row>
    <row r="285" spans="1:65" s="50" customFormat="1" ht="24" customHeight="1" x14ac:dyDescent="0.2">
      <c r="A285" s="182">
        <f t="shared" si="8"/>
        <v>2655495</v>
      </c>
      <c r="B285" s="298">
        <v>58</v>
      </c>
      <c r="C285" s="266">
        <v>58</v>
      </c>
      <c r="D285" s="299">
        <v>13082</v>
      </c>
      <c r="E285" s="252" t="s">
        <v>115</v>
      </c>
      <c r="F285" s="253" t="s">
        <v>999</v>
      </c>
      <c r="G285" s="252" t="s">
        <v>87</v>
      </c>
      <c r="H285" s="274" t="s">
        <v>983</v>
      </c>
      <c r="I285" s="294" t="s">
        <v>1000</v>
      </c>
      <c r="J285" s="65" t="s">
        <v>1001</v>
      </c>
      <c r="K285" s="65" t="s">
        <v>1002</v>
      </c>
      <c r="L285" s="65" t="s">
        <v>2384</v>
      </c>
      <c r="M285" s="292" t="s">
        <v>2383</v>
      </c>
      <c r="N285" s="99"/>
      <c r="O285" s="65"/>
      <c r="P285" s="90"/>
      <c r="Q285" s="254">
        <v>30</v>
      </c>
      <c r="R285" s="255">
        <v>59</v>
      </c>
      <c r="S285" s="65">
        <v>0</v>
      </c>
      <c r="T285" s="65">
        <v>0</v>
      </c>
      <c r="U285" s="90">
        <v>0</v>
      </c>
      <c r="V285" s="260">
        <v>20</v>
      </c>
      <c r="W285" s="99">
        <v>0</v>
      </c>
      <c r="X285" s="84">
        <v>0</v>
      </c>
      <c r="Y285" s="99">
        <v>0</v>
      </c>
      <c r="Z285" s="65">
        <v>0</v>
      </c>
      <c r="AA285" s="327">
        <v>1642901</v>
      </c>
      <c r="AB285" s="327">
        <v>0</v>
      </c>
      <c r="AC285" s="328">
        <f>AA285+AB285</f>
        <v>1642901</v>
      </c>
      <c r="AD285" s="75">
        <v>4500000</v>
      </c>
      <c r="AE285" s="75">
        <v>6000000</v>
      </c>
      <c r="AF285" s="338">
        <f>(AC285*30)/220*1.4</f>
        <v>313644.73636363639</v>
      </c>
      <c r="AG285" s="113">
        <f>AA285*Q285</f>
        <v>49287030</v>
      </c>
      <c r="AH285" s="75">
        <f>AB285*Q285</f>
        <v>0</v>
      </c>
      <c r="AI285" s="75">
        <f>AF285*R285</f>
        <v>18505039.445454545</v>
      </c>
      <c r="AJ285" s="75">
        <f>IF(Q285=31,A285*Z285,(Q285/30)*A285*Z285)</f>
        <v>0</v>
      </c>
      <c r="AK285" s="75">
        <f>IF(Q285=31,AD285,(Q285/30)*AD285)</f>
        <v>4500000</v>
      </c>
      <c r="AL285" s="75">
        <f>IF(Q285=31,AE285,(Q285/30)*AE285)</f>
        <v>6000000</v>
      </c>
      <c r="AM285" s="75">
        <f>(AC285*30/220)*35%*S285</f>
        <v>0</v>
      </c>
      <c r="AN285" s="75">
        <f>AC285*30/220*1.4*T285</f>
        <v>0</v>
      </c>
      <c r="AO285" s="75">
        <f>AC285*U285</f>
        <v>0</v>
      </c>
      <c r="AP285" s="75">
        <f>200000*V285</f>
        <v>4000000</v>
      </c>
      <c r="AQ285" s="75">
        <v>0</v>
      </c>
      <c r="AR285" s="75">
        <v>0</v>
      </c>
      <c r="AS285" s="75">
        <v>0</v>
      </c>
      <c r="AT285" s="80">
        <v>0</v>
      </c>
      <c r="AU285" s="82">
        <f>SUM(AG285:AT285)</f>
        <v>82292069.445454538</v>
      </c>
      <c r="AV285" s="113">
        <f>AU285-(AX285+AP285+AO285+AL285+AK285+AJ285+AT285)</f>
        <v>62031624.58427272</v>
      </c>
      <c r="AW285" s="75">
        <f>AG285+AH285+AK285+AL285+AI285+AN285+AM285+AP285</f>
        <v>82292069.445454538</v>
      </c>
      <c r="AX285" s="75">
        <f>AW285*7%</f>
        <v>5760444.8611818179</v>
      </c>
      <c r="AY285" s="76">
        <f>IF(AV285&lt;=40000000,0,IF(AND(AV285&gt;40000000,AV285&lt;=80000000),(AV285-40000000)*10%,IF(AND(AV285&gt;80000000,AV285&lt;=120000000),4000000+(AV285-80000000)*15%,IF(AND(AV285&gt;120000000,AV285&lt;=180000000),10000000+(AV285-120000000)*20%,IF(AND(AV285&gt;180000000,AV285&lt;=240000000),22000000+(AV285-180000000)*25%,IF(AND(AV285&gt;240000000,AV285&lt;=320000000),37000000+(AV285-240000000)*30%,61000000+(AV285-320000000)*35%))))))</f>
        <v>2203162.4584272723</v>
      </c>
      <c r="AZ285" s="75">
        <v>0</v>
      </c>
      <c r="BA285" s="75">
        <v>0</v>
      </c>
      <c r="BB285" s="75">
        <v>0</v>
      </c>
      <c r="BC285" s="80">
        <v>0</v>
      </c>
      <c r="BD285" s="80">
        <v>0</v>
      </c>
      <c r="BE285" s="80">
        <v>0</v>
      </c>
      <c r="BF285" s="78">
        <v>0</v>
      </c>
      <c r="BG285" s="348">
        <f>SUM(AX285:BF285)</f>
        <v>7963607.3196090907</v>
      </c>
      <c r="BH285" s="188">
        <f>INT(AU285-BG285)</f>
        <v>74328462</v>
      </c>
      <c r="BJ285" s="50">
        <v>13082</v>
      </c>
      <c r="BK285" s="50" t="s">
        <v>3621</v>
      </c>
      <c r="BM285" s="50">
        <f t="shared" si="9"/>
        <v>0</v>
      </c>
    </row>
    <row r="286" spans="1:65" s="50" customFormat="1" ht="24" customHeight="1" x14ac:dyDescent="0.2">
      <c r="A286" s="182">
        <f t="shared" si="8"/>
        <v>2655495</v>
      </c>
      <c r="B286" s="298">
        <v>47</v>
      </c>
      <c r="C286" s="266">
        <v>47</v>
      </c>
      <c r="D286" s="299">
        <v>13083</v>
      </c>
      <c r="E286" s="252" t="s">
        <v>158</v>
      </c>
      <c r="F286" s="253" t="s">
        <v>1003</v>
      </c>
      <c r="G286" s="252" t="s">
        <v>87</v>
      </c>
      <c r="H286" s="274" t="s">
        <v>983</v>
      </c>
      <c r="I286" s="294" t="s">
        <v>1004</v>
      </c>
      <c r="J286" s="65" t="s">
        <v>1005</v>
      </c>
      <c r="K286" s="65" t="s">
        <v>1006</v>
      </c>
      <c r="L286" s="65" t="s">
        <v>2384</v>
      </c>
      <c r="M286" s="292" t="s">
        <v>2383</v>
      </c>
      <c r="N286" s="99"/>
      <c r="O286" s="65"/>
      <c r="P286" s="90"/>
      <c r="Q286" s="254">
        <v>30</v>
      </c>
      <c r="R286" s="255">
        <v>36</v>
      </c>
      <c r="S286" s="65">
        <v>0</v>
      </c>
      <c r="T286" s="65">
        <v>0</v>
      </c>
      <c r="U286" s="90">
        <v>0</v>
      </c>
      <c r="V286" s="260">
        <v>20</v>
      </c>
      <c r="W286" s="99">
        <v>0</v>
      </c>
      <c r="X286" s="84">
        <v>0</v>
      </c>
      <c r="Y286" s="99">
        <v>0</v>
      </c>
      <c r="Z286" s="65">
        <v>0</v>
      </c>
      <c r="AA286" s="327">
        <v>1642901</v>
      </c>
      <c r="AB286" s="327">
        <v>0</v>
      </c>
      <c r="AC286" s="328">
        <f>AA286+AB286</f>
        <v>1642901</v>
      </c>
      <c r="AD286" s="75">
        <v>4500000</v>
      </c>
      <c r="AE286" s="75">
        <v>6000000</v>
      </c>
      <c r="AF286" s="338">
        <f>(AC286*30)/220*1.4</f>
        <v>313644.73636363639</v>
      </c>
      <c r="AG286" s="113">
        <f>AA286*Q286</f>
        <v>49287030</v>
      </c>
      <c r="AH286" s="75">
        <f>AB286*Q286</f>
        <v>0</v>
      </c>
      <c r="AI286" s="75">
        <f>AF286*R286</f>
        <v>11291210.50909091</v>
      </c>
      <c r="AJ286" s="75">
        <f>IF(Q286=31,A286*Z286,(Q286/30)*A286*Z286)</f>
        <v>0</v>
      </c>
      <c r="AK286" s="75">
        <f>IF(Q286=31,AD286,(Q286/30)*AD286)</f>
        <v>4500000</v>
      </c>
      <c r="AL286" s="75">
        <f>IF(Q286=31,AE286,(Q286/30)*AE286)</f>
        <v>6000000</v>
      </c>
      <c r="AM286" s="75">
        <f>(AC286*30/220)*35%*S286</f>
        <v>0</v>
      </c>
      <c r="AN286" s="75">
        <f>AC286*30/220*1.4*T286</f>
        <v>0</v>
      </c>
      <c r="AO286" s="75">
        <f>AC286*U286</f>
        <v>0</v>
      </c>
      <c r="AP286" s="75">
        <f>200000*V286</f>
        <v>4000000</v>
      </c>
      <c r="AQ286" s="75">
        <v>0</v>
      </c>
      <c r="AR286" s="75">
        <v>0</v>
      </c>
      <c r="AS286" s="75">
        <v>0</v>
      </c>
      <c r="AT286" s="80">
        <v>0</v>
      </c>
      <c r="AU286" s="82">
        <f>SUM(AG286:AT286)</f>
        <v>75078240.5090909</v>
      </c>
      <c r="AV286" s="113">
        <f>AU286-(AX286+AP286+AO286+AL286+AK286+AJ286+AT286)</f>
        <v>55322763.673454538</v>
      </c>
      <c r="AW286" s="75">
        <f>AG286+AH286+AK286+AL286+AI286+AN286+AM286+AP286</f>
        <v>75078240.509090915</v>
      </c>
      <c r="AX286" s="75">
        <f>AW286*7%</f>
        <v>5255476.8356363643</v>
      </c>
      <c r="AY286" s="76">
        <f>IF(AV286&lt;=40000000,0,IF(AND(AV286&gt;40000000,AV286&lt;=80000000),(AV286-40000000)*10%,IF(AND(AV286&gt;80000000,AV286&lt;=120000000),4000000+(AV286-80000000)*15%,IF(AND(AV286&gt;120000000,AV286&lt;=180000000),10000000+(AV286-120000000)*20%,IF(AND(AV286&gt;180000000,AV286&lt;=240000000),22000000+(AV286-180000000)*25%,IF(AND(AV286&gt;240000000,AV286&lt;=320000000),37000000+(AV286-240000000)*30%,61000000+(AV286-320000000)*35%))))))</f>
        <v>1532276.3673454539</v>
      </c>
      <c r="AZ286" s="75">
        <v>0</v>
      </c>
      <c r="BA286" s="75">
        <v>0</v>
      </c>
      <c r="BB286" s="75">
        <v>0</v>
      </c>
      <c r="BC286" s="80">
        <v>0</v>
      </c>
      <c r="BD286" s="80">
        <v>0</v>
      </c>
      <c r="BE286" s="80">
        <v>0</v>
      </c>
      <c r="BF286" s="78">
        <v>0</v>
      </c>
      <c r="BG286" s="348">
        <f>SUM(AX286:BF286)</f>
        <v>6787753.2029818185</v>
      </c>
      <c r="BH286" s="188">
        <f>INT(AU286-BG286)</f>
        <v>68290487</v>
      </c>
      <c r="BJ286" s="50">
        <v>13083</v>
      </c>
      <c r="BK286" s="50" t="s">
        <v>3622</v>
      </c>
      <c r="BM286" s="50">
        <f t="shared" si="9"/>
        <v>0</v>
      </c>
    </row>
    <row r="287" spans="1:65" s="50" customFormat="1" ht="24" customHeight="1" x14ac:dyDescent="0.2">
      <c r="A287" s="182">
        <f t="shared" si="8"/>
        <v>2655495</v>
      </c>
      <c r="B287" s="298">
        <v>69</v>
      </c>
      <c r="C287" s="266">
        <v>69</v>
      </c>
      <c r="D287" s="299">
        <v>13084</v>
      </c>
      <c r="E287" s="252" t="s">
        <v>1007</v>
      </c>
      <c r="F287" s="253" t="s">
        <v>319</v>
      </c>
      <c r="G287" s="252" t="s">
        <v>87</v>
      </c>
      <c r="H287" s="274" t="s">
        <v>983</v>
      </c>
      <c r="I287" s="294" t="s">
        <v>1008</v>
      </c>
      <c r="J287" s="65" t="s">
        <v>1009</v>
      </c>
      <c r="K287" s="65" t="s">
        <v>1010</v>
      </c>
      <c r="L287" s="65" t="s">
        <v>2384</v>
      </c>
      <c r="M287" s="292" t="s">
        <v>2383</v>
      </c>
      <c r="N287" s="99"/>
      <c r="O287" s="65"/>
      <c r="P287" s="90"/>
      <c r="Q287" s="254">
        <v>30</v>
      </c>
      <c r="R287" s="255">
        <v>80</v>
      </c>
      <c r="S287" s="65">
        <v>0</v>
      </c>
      <c r="T287" s="65">
        <v>0</v>
      </c>
      <c r="U287" s="90">
        <v>0</v>
      </c>
      <c r="V287" s="260">
        <v>20</v>
      </c>
      <c r="W287" s="99">
        <v>0</v>
      </c>
      <c r="X287" s="84">
        <v>0</v>
      </c>
      <c r="Y287" s="99">
        <v>0</v>
      </c>
      <c r="Z287" s="65">
        <v>0</v>
      </c>
      <c r="AA287" s="327">
        <v>1642901</v>
      </c>
      <c r="AB287" s="327">
        <v>0</v>
      </c>
      <c r="AC287" s="328">
        <f>AA287+AB287</f>
        <v>1642901</v>
      </c>
      <c r="AD287" s="75">
        <v>4500000</v>
      </c>
      <c r="AE287" s="75">
        <v>6000000</v>
      </c>
      <c r="AF287" s="338">
        <f>(AC287*30)/220*1.4</f>
        <v>313644.73636363639</v>
      </c>
      <c r="AG287" s="113">
        <f>AA287*Q287</f>
        <v>49287030</v>
      </c>
      <c r="AH287" s="75">
        <f>AB287*Q287</f>
        <v>0</v>
      </c>
      <c r="AI287" s="75">
        <f>AF287*R287</f>
        <v>25091578.90909091</v>
      </c>
      <c r="AJ287" s="75">
        <f>IF(Q287=31,A287*Z287,(Q287/30)*A287*Z287)</f>
        <v>0</v>
      </c>
      <c r="AK287" s="75">
        <f>IF(Q287=31,AD287,(Q287/30)*AD287)</f>
        <v>4500000</v>
      </c>
      <c r="AL287" s="75">
        <f>IF(Q287=31,AE287,(Q287/30)*AE287)</f>
        <v>6000000</v>
      </c>
      <c r="AM287" s="75">
        <f>(AC287*30/220)*35%*S287</f>
        <v>0</v>
      </c>
      <c r="AN287" s="75">
        <f>AC287*30/220*1.4*T287</f>
        <v>0</v>
      </c>
      <c r="AO287" s="75">
        <f>AC287*U287</f>
        <v>0</v>
      </c>
      <c r="AP287" s="75">
        <f>200000*V287</f>
        <v>4000000</v>
      </c>
      <c r="AQ287" s="75">
        <v>0</v>
      </c>
      <c r="AR287" s="75">
        <v>0</v>
      </c>
      <c r="AS287" s="75">
        <v>0</v>
      </c>
      <c r="AT287" s="80">
        <v>0</v>
      </c>
      <c r="AU287" s="82">
        <f>SUM(AG287:AT287)</f>
        <v>88878608.909090906</v>
      </c>
      <c r="AV287" s="113">
        <f>AU287-(AX287+AP287+AO287+AL287+AK287+AJ287+AT287)</f>
        <v>68157106.285454541</v>
      </c>
      <c r="AW287" s="75">
        <f>AG287+AH287+AK287+AL287+AI287+AN287+AM287+AP287</f>
        <v>88878608.909090906</v>
      </c>
      <c r="AX287" s="75">
        <f>AW287*7%</f>
        <v>6221502.623636364</v>
      </c>
      <c r="AY287" s="76">
        <f>IF(AV287&lt;=40000000,0,IF(AND(AV287&gt;40000000,AV287&lt;=80000000),(AV287-40000000)*10%,IF(AND(AV287&gt;80000000,AV287&lt;=120000000),4000000+(AV287-80000000)*15%,IF(AND(AV287&gt;120000000,AV287&lt;=180000000),10000000+(AV287-120000000)*20%,IF(AND(AV287&gt;180000000,AV287&lt;=240000000),22000000+(AV287-180000000)*25%,IF(AND(AV287&gt;240000000,AV287&lt;=320000000),37000000+(AV287-240000000)*30%,61000000+(AV287-320000000)*35%))))))</f>
        <v>2815710.6285454542</v>
      </c>
      <c r="AZ287" s="75">
        <v>0</v>
      </c>
      <c r="BA287" s="75">
        <v>0</v>
      </c>
      <c r="BB287" s="75">
        <v>0</v>
      </c>
      <c r="BC287" s="80">
        <v>0</v>
      </c>
      <c r="BD287" s="80">
        <v>0</v>
      </c>
      <c r="BE287" s="80">
        <v>0</v>
      </c>
      <c r="BF287" s="78">
        <v>0</v>
      </c>
      <c r="BG287" s="348">
        <f>SUM(AX287:BF287)</f>
        <v>9037213.2521818187</v>
      </c>
      <c r="BH287" s="188">
        <f>INT(AU287-BG287)</f>
        <v>79841395</v>
      </c>
      <c r="BJ287" s="50">
        <v>13084</v>
      </c>
      <c r="BK287" s="50" t="s">
        <v>3623</v>
      </c>
      <c r="BM287" s="50">
        <f t="shared" si="9"/>
        <v>0</v>
      </c>
    </row>
    <row r="288" spans="1:65" s="50" customFormat="1" ht="24" customHeight="1" x14ac:dyDescent="0.2">
      <c r="A288" s="182">
        <f t="shared" si="8"/>
        <v>2655495</v>
      </c>
      <c r="B288" s="298">
        <v>39</v>
      </c>
      <c r="C288" s="266">
        <v>39</v>
      </c>
      <c r="D288" s="299">
        <v>13085</v>
      </c>
      <c r="E288" s="252" t="s">
        <v>1011</v>
      </c>
      <c r="F288" s="253" t="s">
        <v>120</v>
      </c>
      <c r="G288" s="252" t="s">
        <v>87</v>
      </c>
      <c r="H288" s="274" t="s">
        <v>983</v>
      </c>
      <c r="I288" s="294" t="s">
        <v>1012</v>
      </c>
      <c r="J288" s="65" t="s">
        <v>1013</v>
      </c>
      <c r="K288" s="65" t="s">
        <v>1014</v>
      </c>
      <c r="L288" s="65" t="s">
        <v>2384</v>
      </c>
      <c r="M288" s="292" t="s">
        <v>2382</v>
      </c>
      <c r="N288" s="99"/>
      <c r="O288" s="65"/>
      <c r="P288" s="90"/>
      <c r="Q288" s="254">
        <v>30</v>
      </c>
      <c r="R288" s="255">
        <v>67</v>
      </c>
      <c r="S288" s="65">
        <v>0</v>
      </c>
      <c r="T288" s="65">
        <v>0</v>
      </c>
      <c r="U288" s="90">
        <v>0</v>
      </c>
      <c r="V288" s="260">
        <v>20</v>
      </c>
      <c r="W288" s="99">
        <v>0</v>
      </c>
      <c r="X288" s="84">
        <v>0</v>
      </c>
      <c r="Y288" s="99">
        <v>0</v>
      </c>
      <c r="Z288" s="65">
        <v>0</v>
      </c>
      <c r="AA288" s="327">
        <v>1145360</v>
      </c>
      <c r="AB288" s="327">
        <v>46667</v>
      </c>
      <c r="AC288" s="328">
        <f>AA288+AB288</f>
        <v>1192027</v>
      </c>
      <c r="AD288" s="75">
        <v>4500000</v>
      </c>
      <c r="AE288" s="75">
        <v>6000000</v>
      </c>
      <c r="AF288" s="338">
        <f>(AC288*30)/220*1.4</f>
        <v>227568.79090909089</v>
      </c>
      <c r="AG288" s="113">
        <f>AA288*Q288</f>
        <v>34360800</v>
      </c>
      <c r="AH288" s="75">
        <f>AB288*Q288</f>
        <v>1400010</v>
      </c>
      <c r="AI288" s="75">
        <f>AF288*R288</f>
        <v>15247108.99090909</v>
      </c>
      <c r="AJ288" s="75">
        <f>IF(Q288=31,A288*Z288,(Q288/30)*A288*Z288)</f>
        <v>0</v>
      </c>
      <c r="AK288" s="75">
        <f>IF(Q288=31,AD288,(Q288/30)*AD288)</f>
        <v>4500000</v>
      </c>
      <c r="AL288" s="75">
        <f>IF(Q288=31,AE288,(Q288/30)*AE288)</f>
        <v>6000000</v>
      </c>
      <c r="AM288" s="75">
        <f>(AC288*30/220)*35%*S288</f>
        <v>0</v>
      </c>
      <c r="AN288" s="75">
        <f>AC288*30/220*1.4*T288</f>
        <v>0</v>
      </c>
      <c r="AO288" s="75">
        <f>AC288*U288</f>
        <v>0</v>
      </c>
      <c r="AP288" s="75">
        <f>200000*V288</f>
        <v>4000000</v>
      </c>
      <c r="AQ288" s="75">
        <v>0</v>
      </c>
      <c r="AR288" s="75">
        <v>0</v>
      </c>
      <c r="AS288" s="75">
        <v>0</v>
      </c>
      <c r="AT288" s="80">
        <v>0</v>
      </c>
      <c r="AU288" s="82">
        <f>SUM(AG288:AT288)</f>
        <v>65507918.990909092</v>
      </c>
      <c r="AV288" s="113">
        <f>AU288-(AX288+AP288+AO288+AL288+AK288+AJ288+AT288)</f>
        <v>46422364.661545455</v>
      </c>
      <c r="AW288" s="75">
        <f>AG288+AH288+AK288+AL288+AI288+AN288+AM288+AP288</f>
        <v>65507918.990909092</v>
      </c>
      <c r="AX288" s="75">
        <f>AW288*7%</f>
        <v>4585554.3293636367</v>
      </c>
      <c r="AY288" s="76">
        <f>IF(AV288&lt;=40000000,0,IF(AND(AV288&gt;40000000,AV288&lt;=80000000),(AV288-40000000)*10%,IF(AND(AV288&gt;80000000,AV288&lt;=120000000),4000000+(AV288-80000000)*15%,IF(AND(AV288&gt;120000000,AV288&lt;=180000000),10000000+(AV288-120000000)*20%,IF(AND(AV288&gt;180000000,AV288&lt;=240000000),22000000+(AV288-180000000)*25%,IF(AND(AV288&gt;240000000,AV288&lt;=320000000),37000000+(AV288-240000000)*30%,61000000+(AV288-320000000)*35%))))))</f>
        <v>642236.46615454555</v>
      </c>
      <c r="AZ288" s="75">
        <v>0</v>
      </c>
      <c r="BA288" s="75">
        <v>0</v>
      </c>
      <c r="BB288" s="75">
        <v>0</v>
      </c>
      <c r="BC288" s="80">
        <v>0</v>
      </c>
      <c r="BD288" s="80">
        <v>0</v>
      </c>
      <c r="BE288" s="80">
        <v>0</v>
      </c>
      <c r="BF288" s="78">
        <v>0</v>
      </c>
      <c r="BG288" s="348">
        <f>SUM(AX288:BF288)</f>
        <v>5227790.7955181822</v>
      </c>
      <c r="BH288" s="188">
        <f>INT(AU288-BG288)</f>
        <v>60280128</v>
      </c>
      <c r="BJ288" s="50">
        <v>13085</v>
      </c>
      <c r="BK288" s="50" t="s">
        <v>3624</v>
      </c>
      <c r="BM288" s="50">
        <f t="shared" si="9"/>
        <v>0</v>
      </c>
    </row>
    <row r="289" spans="1:65" s="50" customFormat="1" ht="24" customHeight="1" x14ac:dyDescent="0.2">
      <c r="A289" s="182">
        <f t="shared" si="8"/>
        <v>2655495</v>
      </c>
      <c r="B289" s="298">
        <v>67</v>
      </c>
      <c r="C289" s="266">
        <v>67</v>
      </c>
      <c r="D289" s="299">
        <v>13086</v>
      </c>
      <c r="E289" s="252" t="s">
        <v>99</v>
      </c>
      <c r="F289" s="253" t="s">
        <v>1015</v>
      </c>
      <c r="G289" s="252" t="s">
        <v>87</v>
      </c>
      <c r="H289" s="274" t="s">
        <v>983</v>
      </c>
      <c r="I289" s="294" t="s">
        <v>1016</v>
      </c>
      <c r="J289" s="65" t="s">
        <v>1017</v>
      </c>
      <c r="K289" s="65" t="s">
        <v>1018</v>
      </c>
      <c r="L289" s="65" t="s">
        <v>2384</v>
      </c>
      <c r="M289" s="307" t="s">
        <v>2383</v>
      </c>
      <c r="N289" s="99"/>
      <c r="O289" s="65"/>
      <c r="P289" s="90"/>
      <c r="Q289" s="254">
        <v>30</v>
      </c>
      <c r="R289" s="255">
        <v>150</v>
      </c>
      <c r="S289" s="65">
        <v>0</v>
      </c>
      <c r="T289" s="65">
        <v>0</v>
      </c>
      <c r="U289" s="90">
        <v>0</v>
      </c>
      <c r="V289" s="260">
        <v>22</v>
      </c>
      <c r="W289" s="99">
        <v>0</v>
      </c>
      <c r="X289" s="84">
        <v>0</v>
      </c>
      <c r="Y289" s="99">
        <v>0</v>
      </c>
      <c r="Z289" s="65">
        <v>0</v>
      </c>
      <c r="AA289" s="327">
        <v>1642901</v>
      </c>
      <c r="AB289" s="327">
        <v>46667</v>
      </c>
      <c r="AC289" s="328">
        <f>AA289+AB289</f>
        <v>1689568</v>
      </c>
      <c r="AD289" s="75">
        <v>4500000</v>
      </c>
      <c r="AE289" s="75">
        <v>6000000</v>
      </c>
      <c r="AF289" s="338">
        <f>(AC289*30)/220*1.4</f>
        <v>322553.89090909087</v>
      </c>
      <c r="AG289" s="113">
        <f>AA289*Q289</f>
        <v>49287030</v>
      </c>
      <c r="AH289" s="75">
        <f>AB289*Q289</f>
        <v>1400010</v>
      </c>
      <c r="AI289" s="75">
        <f>AF289*R289</f>
        <v>48383083.636363633</v>
      </c>
      <c r="AJ289" s="75">
        <f>IF(Q289=31,A289*Z289,(Q289/30)*A289*Z289)</f>
        <v>0</v>
      </c>
      <c r="AK289" s="75">
        <f>IF(Q289=31,AD289,(Q289/30)*AD289)</f>
        <v>4500000</v>
      </c>
      <c r="AL289" s="75">
        <f>IF(Q289=31,AE289,(Q289/30)*AE289)</f>
        <v>6000000</v>
      </c>
      <c r="AM289" s="75">
        <f>(AC289*30/220)*35%*S289</f>
        <v>0</v>
      </c>
      <c r="AN289" s="75">
        <f>AC289*30/220*1.4*T289</f>
        <v>0</v>
      </c>
      <c r="AO289" s="75">
        <f>AC289*U289</f>
        <v>0</v>
      </c>
      <c r="AP289" s="75">
        <f>200000*V289</f>
        <v>4400000</v>
      </c>
      <c r="AQ289" s="75">
        <v>0</v>
      </c>
      <c r="AR289" s="75">
        <v>0</v>
      </c>
      <c r="AS289" s="75">
        <v>0</v>
      </c>
      <c r="AT289" s="80">
        <v>0</v>
      </c>
      <c r="AU289" s="82">
        <f>SUM(AG289:AT289)</f>
        <v>113970123.63636363</v>
      </c>
      <c r="AV289" s="113">
        <f>AU289-(AX289+AP289+AO289+AL289+AK289+AJ289+AT289)</f>
        <v>91092214.981818169</v>
      </c>
      <c r="AW289" s="75">
        <f>AG289+AH289+AK289+AL289+AI289+AN289+AM289+AP289</f>
        <v>113970123.63636363</v>
      </c>
      <c r="AX289" s="75">
        <f>AW289*7%</f>
        <v>7977908.6545454543</v>
      </c>
      <c r="AY289" s="76">
        <f>IF(AV289&lt;=40000000,0,IF(AND(AV289&gt;40000000,AV289&lt;=80000000),(AV289-40000000)*10%,IF(AND(AV289&gt;80000000,AV289&lt;=120000000),4000000+(AV289-80000000)*15%,IF(AND(AV289&gt;120000000,AV289&lt;=180000000),10000000+(AV289-120000000)*20%,IF(AND(AV289&gt;180000000,AV289&lt;=240000000),22000000+(AV289-180000000)*25%,IF(AND(AV289&gt;240000000,AV289&lt;=320000000),37000000+(AV289-240000000)*30%,61000000+(AV289-320000000)*35%))))))</f>
        <v>5663832.2472727252</v>
      </c>
      <c r="AZ289" s="75">
        <v>0</v>
      </c>
      <c r="BA289" s="75">
        <v>0</v>
      </c>
      <c r="BB289" s="75">
        <v>0</v>
      </c>
      <c r="BC289" s="80">
        <v>0</v>
      </c>
      <c r="BD289" s="80">
        <v>0</v>
      </c>
      <c r="BE289" s="80">
        <v>0</v>
      </c>
      <c r="BF289" s="78">
        <v>0</v>
      </c>
      <c r="BG289" s="348">
        <f>SUM(AX289:BF289)</f>
        <v>13641740.901818179</v>
      </c>
      <c r="BH289" s="188">
        <f>INT(AU289-BG289)</f>
        <v>100328382</v>
      </c>
      <c r="BJ289" s="50">
        <v>13086</v>
      </c>
      <c r="BK289" s="50" t="s">
        <v>3625</v>
      </c>
      <c r="BM289" s="50">
        <f t="shared" si="9"/>
        <v>0</v>
      </c>
    </row>
    <row r="290" spans="1:65" s="50" customFormat="1" ht="24" customHeight="1" x14ac:dyDescent="0.2">
      <c r="A290" s="182">
        <f t="shared" si="8"/>
        <v>2655495</v>
      </c>
      <c r="B290" s="298">
        <v>51</v>
      </c>
      <c r="C290" s="266">
        <v>51</v>
      </c>
      <c r="D290" s="299">
        <v>13087</v>
      </c>
      <c r="E290" s="252" t="s">
        <v>387</v>
      </c>
      <c r="F290" s="253" t="s">
        <v>638</v>
      </c>
      <c r="G290" s="252" t="s">
        <v>87</v>
      </c>
      <c r="H290" s="274" t="s">
        <v>983</v>
      </c>
      <c r="I290" s="294" t="s">
        <v>1019</v>
      </c>
      <c r="J290" s="65" t="s">
        <v>1020</v>
      </c>
      <c r="K290" s="65" t="s">
        <v>1021</v>
      </c>
      <c r="L290" s="65" t="s">
        <v>2384</v>
      </c>
      <c r="M290" s="292" t="s">
        <v>2380</v>
      </c>
      <c r="N290" s="99"/>
      <c r="O290" s="65"/>
      <c r="P290" s="90"/>
      <c r="Q290" s="254">
        <v>30</v>
      </c>
      <c r="R290" s="255">
        <v>62</v>
      </c>
      <c r="S290" s="65">
        <v>0</v>
      </c>
      <c r="T290" s="65">
        <v>0</v>
      </c>
      <c r="U290" s="90">
        <v>0</v>
      </c>
      <c r="V290" s="260">
        <v>19</v>
      </c>
      <c r="W290" s="99">
        <v>0</v>
      </c>
      <c r="X290" s="84">
        <v>0</v>
      </c>
      <c r="Y290" s="99">
        <v>2</v>
      </c>
      <c r="Z290" s="65">
        <v>1</v>
      </c>
      <c r="AA290" s="327">
        <v>1477052</v>
      </c>
      <c r="AB290" s="327">
        <v>0</v>
      </c>
      <c r="AC290" s="328">
        <f>AA290+AB290</f>
        <v>1477052</v>
      </c>
      <c r="AD290" s="75">
        <v>4500000</v>
      </c>
      <c r="AE290" s="75">
        <v>6000000</v>
      </c>
      <c r="AF290" s="338">
        <f>(AC290*30)/220*1.4</f>
        <v>281982.65454545454</v>
      </c>
      <c r="AG290" s="113">
        <f>AA290*Q290</f>
        <v>44311560</v>
      </c>
      <c r="AH290" s="75">
        <f>AB290*Q290</f>
        <v>0</v>
      </c>
      <c r="AI290" s="75">
        <f>AF290*R290</f>
        <v>17482924.581818182</v>
      </c>
      <c r="AJ290" s="75">
        <f>IF(Q290=31,A290*Z290,(Q290/30)*A290*Z290)</f>
        <v>2655495</v>
      </c>
      <c r="AK290" s="75">
        <f>IF(Q290=31,AD290,(Q290/30)*AD290)</f>
        <v>4500000</v>
      </c>
      <c r="AL290" s="75">
        <f>IF(Q290=31,AE290,(Q290/30)*AE290)</f>
        <v>6000000</v>
      </c>
      <c r="AM290" s="75">
        <f>(AC290*30/220)*35%*S290</f>
        <v>0</v>
      </c>
      <c r="AN290" s="75">
        <f>AC290*30/220*1.4*T290</f>
        <v>0</v>
      </c>
      <c r="AO290" s="75">
        <f>AC290*U290</f>
        <v>0</v>
      </c>
      <c r="AP290" s="75">
        <f>200000*V290</f>
        <v>3800000</v>
      </c>
      <c r="AQ290" s="75">
        <v>0</v>
      </c>
      <c r="AR290" s="75">
        <v>0</v>
      </c>
      <c r="AS290" s="75">
        <v>0</v>
      </c>
      <c r="AT290" s="80">
        <v>0</v>
      </c>
      <c r="AU290" s="82">
        <f>SUM(AG290:AT290)</f>
        <v>78749979.581818178</v>
      </c>
      <c r="AV290" s="113">
        <f>AU290-(AX290+AP290+AO290+AL290+AK290+AJ290+AT290)</f>
        <v>56467870.661090903</v>
      </c>
      <c r="AW290" s="75">
        <f>AG290+AH290+AK290+AL290+AI290+AN290+AM290+AP290</f>
        <v>76094484.581818178</v>
      </c>
      <c r="AX290" s="75">
        <f>AW290*7%</f>
        <v>5326613.9207272734</v>
      </c>
      <c r="AY290" s="76">
        <f>IF(AV290&lt;=40000000,0,IF(AND(AV290&gt;40000000,AV290&lt;=80000000),(AV290-40000000)*10%,IF(AND(AV290&gt;80000000,AV290&lt;=120000000),4000000+(AV290-80000000)*15%,IF(AND(AV290&gt;120000000,AV290&lt;=180000000),10000000+(AV290-120000000)*20%,IF(AND(AV290&gt;180000000,AV290&lt;=240000000),22000000+(AV290-180000000)*25%,IF(AND(AV290&gt;240000000,AV290&lt;=320000000),37000000+(AV290-240000000)*30%,61000000+(AV290-320000000)*35%))))))</f>
        <v>1646787.0661090903</v>
      </c>
      <c r="AZ290" s="75">
        <v>0</v>
      </c>
      <c r="BA290" s="75">
        <v>0</v>
      </c>
      <c r="BB290" s="75">
        <v>0</v>
      </c>
      <c r="BC290" s="80">
        <v>0</v>
      </c>
      <c r="BD290" s="80">
        <v>0</v>
      </c>
      <c r="BE290" s="80">
        <v>0</v>
      </c>
      <c r="BF290" s="78">
        <v>0</v>
      </c>
      <c r="BG290" s="348">
        <f>SUM(AX290:BF290)</f>
        <v>6973400.9868363636</v>
      </c>
      <c r="BH290" s="188">
        <f>INT(AU290-BG290)</f>
        <v>71776578</v>
      </c>
      <c r="BJ290" s="50">
        <v>13087</v>
      </c>
      <c r="BK290" s="50" t="s">
        <v>3626</v>
      </c>
      <c r="BM290" s="50">
        <f t="shared" si="9"/>
        <v>0</v>
      </c>
    </row>
    <row r="291" spans="1:65" s="50" customFormat="1" ht="24" customHeight="1" x14ac:dyDescent="0.2">
      <c r="A291" s="182">
        <f t="shared" si="8"/>
        <v>2655495</v>
      </c>
      <c r="B291" s="298">
        <v>43</v>
      </c>
      <c r="C291" s="266">
        <v>43</v>
      </c>
      <c r="D291" s="299">
        <v>13088</v>
      </c>
      <c r="E291" s="252" t="s">
        <v>1022</v>
      </c>
      <c r="F291" s="253" t="s">
        <v>1023</v>
      </c>
      <c r="G291" s="252" t="s">
        <v>87</v>
      </c>
      <c r="H291" s="274" t="s">
        <v>983</v>
      </c>
      <c r="I291" s="294" t="s">
        <v>1024</v>
      </c>
      <c r="J291" s="65" t="s">
        <v>1025</v>
      </c>
      <c r="K291" s="65" t="s">
        <v>1026</v>
      </c>
      <c r="L291" s="65" t="s">
        <v>2384</v>
      </c>
      <c r="M291" s="292" t="s">
        <v>2380</v>
      </c>
      <c r="N291" s="99"/>
      <c r="O291" s="65"/>
      <c r="P291" s="90"/>
      <c r="Q291" s="254">
        <v>30</v>
      </c>
      <c r="R291" s="255">
        <v>33</v>
      </c>
      <c r="S291" s="65">
        <v>0</v>
      </c>
      <c r="T291" s="65">
        <v>0</v>
      </c>
      <c r="U291" s="90">
        <v>0</v>
      </c>
      <c r="V291" s="260">
        <v>17</v>
      </c>
      <c r="W291" s="99">
        <v>0</v>
      </c>
      <c r="X291" s="84">
        <v>0</v>
      </c>
      <c r="Y291" s="99">
        <v>0</v>
      </c>
      <c r="Z291" s="65">
        <v>0</v>
      </c>
      <c r="AA291" s="327">
        <v>1477052</v>
      </c>
      <c r="AB291" s="327">
        <v>46667</v>
      </c>
      <c r="AC291" s="328">
        <f>AA291+AB291</f>
        <v>1523719</v>
      </c>
      <c r="AD291" s="75">
        <v>4500000</v>
      </c>
      <c r="AE291" s="75">
        <v>6000000</v>
      </c>
      <c r="AF291" s="338">
        <f>(AC291*30)/220*1.4</f>
        <v>290891.80909090908</v>
      </c>
      <c r="AG291" s="113">
        <f>AA291*Q291</f>
        <v>44311560</v>
      </c>
      <c r="AH291" s="75">
        <f>AB291*Q291</f>
        <v>1400010</v>
      </c>
      <c r="AI291" s="75">
        <f>AF291*R291</f>
        <v>9599429.6999999993</v>
      </c>
      <c r="AJ291" s="75">
        <f>IF(Q291=31,A291*Z291,(Q291/30)*A291*Z291)</f>
        <v>0</v>
      </c>
      <c r="AK291" s="75">
        <f>IF(Q291=31,AD291,(Q291/30)*AD291)</f>
        <v>4500000</v>
      </c>
      <c r="AL291" s="75">
        <f>IF(Q291=31,AE291,(Q291/30)*AE291)</f>
        <v>6000000</v>
      </c>
      <c r="AM291" s="75">
        <f>(AC291*30/220)*35%*S291</f>
        <v>0</v>
      </c>
      <c r="AN291" s="75">
        <f>AC291*30/220*1.4*T291</f>
        <v>0</v>
      </c>
      <c r="AO291" s="75">
        <f>AC291*U291</f>
        <v>0</v>
      </c>
      <c r="AP291" s="75">
        <f>200000*V291</f>
        <v>3400000</v>
      </c>
      <c r="AQ291" s="75">
        <v>0</v>
      </c>
      <c r="AR291" s="75">
        <v>0</v>
      </c>
      <c r="AS291" s="75">
        <v>0</v>
      </c>
      <c r="AT291" s="80">
        <v>0</v>
      </c>
      <c r="AU291" s="82">
        <f>SUM(AG291:AT291)</f>
        <v>69210999.700000003</v>
      </c>
      <c r="AV291" s="113">
        <f>AU291-(AX291+AP291+AO291+AL291+AK291+AJ291+AT291)</f>
        <v>50466229.721000001</v>
      </c>
      <c r="AW291" s="75">
        <f>AG291+AH291+AK291+AL291+AI291+AN291+AM291+AP291</f>
        <v>69210999.700000003</v>
      </c>
      <c r="AX291" s="75">
        <f>AW291*7%</f>
        <v>4844769.9790000003</v>
      </c>
      <c r="AY291" s="76">
        <f>IF(AV291&lt;=40000000,0,IF(AND(AV291&gt;40000000,AV291&lt;=80000000),(AV291-40000000)*10%,IF(AND(AV291&gt;80000000,AV291&lt;=120000000),4000000+(AV291-80000000)*15%,IF(AND(AV291&gt;120000000,AV291&lt;=180000000),10000000+(AV291-120000000)*20%,IF(AND(AV291&gt;180000000,AV291&lt;=240000000),22000000+(AV291-180000000)*25%,IF(AND(AV291&gt;240000000,AV291&lt;=320000000),37000000+(AV291-240000000)*30%,61000000+(AV291-320000000)*35%))))))</f>
        <v>1046622.9721000001</v>
      </c>
      <c r="AZ291" s="75">
        <v>0</v>
      </c>
      <c r="BA291" s="75">
        <v>0</v>
      </c>
      <c r="BB291" s="75">
        <v>0</v>
      </c>
      <c r="BC291" s="80">
        <v>0</v>
      </c>
      <c r="BD291" s="80">
        <v>0</v>
      </c>
      <c r="BE291" s="80">
        <v>0</v>
      </c>
      <c r="BF291" s="78">
        <v>0</v>
      </c>
      <c r="BG291" s="348">
        <f>SUM(AX291:BF291)</f>
        <v>5891392.9511000002</v>
      </c>
      <c r="BH291" s="188">
        <f>INT(AU291-BG291)</f>
        <v>63319606</v>
      </c>
      <c r="BI291" s="118"/>
      <c r="BJ291" s="50">
        <v>13088</v>
      </c>
      <c r="BK291" s="50" t="s">
        <v>3627</v>
      </c>
      <c r="BM291" s="50">
        <f t="shared" si="9"/>
        <v>0</v>
      </c>
    </row>
    <row r="292" spans="1:65" s="50" customFormat="1" ht="24" customHeight="1" x14ac:dyDescent="0.2">
      <c r="A292" s="182">
        <f t="shared" si="8"/>
        <v>2655495</v>
      </c>
      <c r="B292" s="298">
        <v>52</v>
      </c>
      <c r="C292" s="266">
        <v>52</v>
      </c>
      <c r="D292" s="299">
        <v>13089</v>
      </c>
      <c r="E292" s="252" t="s">
        <v>1027</v>
      </c>
      <c r="F292" s="253" t="s">
        <v>1028</v>
      </c>
      <c r="G292" s="252" t="s">
        <v>87</v>
      </c>
      <c r="H292" s="274" t="s">
        <v>983</v>
      </c>
      <c r="I292" s="294" t="s">
        <v>1029</v>
      </c>
      <c r="J292" s="65" t="s">
        <v>1030</v>
      </c>
      <c r="K292" s="65" t="s">
        <v>1031</v>
      </c>
      <c r="L292" s="65" t="s">
        <v>2384</v>
      </c>
      <c r="M292" s="292" t="s">
        <v>2380</v>
      </c>
      <c r="N292" s="99"/>
      <c r="O292" s="65"/>
      <c r="P292" s="90"/>
      <c r="Q292" s="254">
        <v>30</v>
      </c>
      <c r="R292" s="255">
        <v>70</v>
      </c>
      <c r="S292" s="65">
        <v>0</v>
      </c>
      <c r="T292" s="65">
        <v>0</v>
      </c>
      <c r="U292" s="90">
        <v>0</v>
      </c>
      <c r="V292" s="260">
        <v>19</v>
      </c>
      <c r="W292" s="99">
        <v>0</v>
      </c>
      <c r="X292" s="84">
        <v>0</v>
      </c>
      <c r="Y292" s="99">
        <v>0</v>
      </c>
      <c r="Z292" s="65">
        <v>0</v>
      </c>
      <c r="AA292" s="327">
        <v>1477052</v>
      </c>
      <c r="AB292" s="327">
        <v>0</v>
      </c>
      <c r="AC292" s="328">
        <f>AA292+AB292</f>
        <v>1477052</v>
      </c>
      <c r="AD292" s="75">
        <v>4500000</v>
      </c>
      <c r="AE292" s="75">
        <v>6000000</v>
      </c>
      <c r="AF292" s="338">
        <f>(AC292*30)/220*1.4</f>
        <v>281982.65454545454</v>
      </c>
      <c r="AG292" s="113">
        <f>AA292*Q292</f>
        <v>44311560</v>
      </c>
      <c r="AH292" s="75">
        <f>AB292*Q292</f>
        <v>0</v>
      </c>
      <c r="AI292" s="75">
        <f>AF292*R292</f>
        <v>19738785.818181816</v>
      </c>
      <c r="AJ292" s="75">
        <f>IF(Q292=31,A292*Z292,(Q292/30)*A292*Z292)</f>
        <v>0</v>
      </c>
      <c r="AK292" s="75">
        <f>IF(Q292=31,AD292,(Q292/30)*AD292)</f>
        <v>4500000</v>
      </c>
      <c r="AL292" s="75">
        <f>IF(Q292=31,AE292,(Q292/30)*AE292)</f>
        <v>6000000</v>
      </c>
      <c r="AM292" s="75">
        <f>(AC292*30/220)*35%*S292</f>
        <v>0</v>
      </c>
      <c r="AN292" s="75">
        <f>AC292*30/220*1.4*T292</f>
        <v>0</v>
      </c>
      <c r="AO292" s="75">
        <f>AC292*U292</f>
        <v>0</v>
      </c>
      <c r="AP292" s="75">
        <f>200000*V292</f>
        <v>3800000</v>
      </c>
      <c r="AQ292" s="75">
        <v>0</v>
      </c>
      <c r="AR292" s="75">
        <v>0</v>
      </c>
      <c r="AS292" s="75">
        <v>0</v>
      </c>
      <c r="AT292" s="80">
        <v>0</v>
      </c>
      <c r="AU292" s="82">
        <f>SUM(AG292:AT292)</f>
        <v>78350345.818181813</v>
      </c>
      <c r="AV292" s="113">
        <f>AU292-(AX292+AP292+AO292+AL292+AK292+AJ292+AT292)</f>
        <v>58565821.610909089</v>
      </c>
      <c r="AW292" s="75">
        <f>AG292+AH292+AK292+AL292+AI292+AN292+AM292+AP292</f>
        <v>78350345.818181813</v>
      </c>
      <c r="AX292" s="75">
        <f>AW292*7%</f>
        <v>5484524.207272727</v>
      </c>
      <c r="AY292" s="76">
        <f>IF(AV292&lt;=40000000,0,IF(AND(AV292&gt;40000000,AV292&lt;=80000000),(AV292-40000000)*10%,IF(AND(AV292&gt;80000000,AV292&lt;=120000000),4000000+(AV292-80000000)*15%,IF(AND(AV292&gt;120000000,AV292&lt;=180000000),10000000+(AV292-120000000)*20%,IF(AND(AV292&gt;180000000,AV292&lt;=240000000),22000000+(AV292-180000000)*25%,IF(AND(AV292&gt;240000000,AV292&lt;=320000000),37000000+(AV292-240000000)*30%,61000000+(AV292-320000000)*35%))))))</f>
        <v>1856582.161090909</v>
      </c>
      <c r="AZ292" s="75">
        <v>0</v>
      </c>
      <c r="BA292" s="75">
        <v>0</v>
      </c>
      <c r="BB292" s="75">
        <v>0</v>
      </c>
      <c r="BC292" s="80">
        <v>0</v>
      </c>
      <c r="BD292" s="80">
        <v>0</v>
      </c>
      <c r="BE292" s="80">
        <v>0</v>
      </c>
      <c r="BF292" s="78">
        <v>0</v>
      </c>
      <c r="BG292" s="348">
        <f>SUM(AX292:BF292)</f>
        <v>7341106.3683636356</v>
      </c>
      <c r="BH292" s="188">
        <f>INT(AU292-BG292)</f>
        <v>71009239</v>
      </c>
      <c r="BJ292" s="50">
        <v>13089</v>
      </c>
      <c r="BK292" s="50" t="s">
        <v>3628</v>
      </c>
      <c r="BM292" s="50">
        <f t="shared" si="9"/>
        <v>0</v>
      </c>
    </row>
    <row r="293" spans="1:65" s="50" customFormat="1" ht="24" customHeight="1" x14ac:dyDescent="0.2">
      <c r="A293" s="182">
        <f t="shared" si="8"/>
        <v>2655495</v>
      </c>
      <c r="B293" s="298">
        <v>71</v>
      </c>
      <c r="C293" s="266">
        <v>71</v>
      </c>
      <c r="D293" s="299">
        <v>13090</v>
      </c>
      <c r="E293" s="252" t="s">
        <v>259</v>
      </c>
      <c r="F293" s="253" t="s">
        <v>1032</v>
      </c>
      <c r="G293" s="252" t="s">
        <v>87</v>
      </c>
      <c r="H293" s="274" t="s">
        <v>983</v>
      </c>
      <c r="I293" s="294" t="s">
        <v>1033</v>
      </c>
      <c r="J293" s="65" t="s">
        <v>1034</v>
      </c>
      <c r="K293" s="65" t="s">
        <v>1035</v>
      </c>
      <c r="L293" s="65" t="s">
        <v>2384</v>
      </c>
      <c r="M293" s="292" t="s">
        <v>2380</v>
      </c>
      <c r="N293" s="99"/>
      <c r="O293" s="65"/>
      <c r="P293" s="90"/>
      <c r="Q293" s="254">
        <v>30</v>
      </c>
      <c r="R293" s="255">
        <v>61</v>
      </c>
      <c r="S293" s="65">
        <v>0</v>
      </c>
      <c r="T293" s="65">
        <v>0</v>
      </c>
      <c r="U293" s="90">
        <v>0</v>
      </c>
      <c r="V293" s="260">
        <v>19</v>
      </c>
      <c r="W293" s="99">
        <v>0</v>
      </c>
      <c r="X293" s="84">
        <v>0</v>
      </c>
      <c r="Y293" s="99">
        <v>0</v>
      </c>
      <c r="Z293" s="65">
        <v>0</v>
      </c>
      <c r="AA293" s="327">
        <v>1477052</v>
      </c>
      <c r="AB293" s="327">
        <v>0</v>
      </c>
      <c r="AC293" s="328">
        <f>AA293+AB293</f>
        <v>1477052</v>
      </c>
      <c r="AD293" s="75">
        <v>4500000</v>
      </c>
      <c r="AE293" s="75">
        <v>6000000</v>
      </c>
      <c r="AF293" s="338">
        <f>(AC293*30)/220*1.4</f>
        <v>281982.65454545454</v>
      </c>
      <c r="AG293" s="113">
        <f>AA293*Q293</f>
        <v>44311560</v>
      </c>
      <c r="AH293" s="75">
        <f>AB293*Q293</f>
        <v>0</v>
      </c>
      <c r="AI293" s="75">
        <f>AF293*R293</f>
        <v>17200941.927272726</v>
      </c>
      <c r="AJ293" s="75">
        <f>IF(Q293=31,A293*Z293,(Q293/30)*A293*Z293)</f>
        <v>0</v>
      </c>
      <c r="AK293" s="75">
        <f>IF(Q293=31,AD293,(Q293/30)*AD293)</f>
        <v>4500000</v>
      </c>
      <c r="AL293" s="75">
        <f>IF(Q293=31,AE293,(Q293/30)*AE293)</f>
        <v>6000000</v>
      </c>
      <c r="AM293" s="75">
        <f>(AC293*30/220)*35%*S293</f>
        <v>0</v>
      </c>
      <c r="AN293" s="75">
        <f>AC293*30/220*1.4*T293</f>
        <v>0</v>
      </c>
      <c r="AO293" s="75">
        <f>AC293*U293</f>
        <v>0</v>
      </c>
      <c r="AP293" s="75">
        <f>200000*V293</f>
        <v>3800000</v>
      </c>
      <c r="AQ293" s="75">
        <v>0</v>
      </c>
      <c r="AR293" s="75">
        <v>0</v>
      </c>
      <c r="AS293" s="75">
        <v>0</v>
      </c>
      <c r="AT293" s="80">
        <v>0</v>
      </c>
      <c r="AU293" s="82">
        <f>SUM(AG293:AT293)</f>
        <v>75812501.927272722</v>
      </c>
      <c r="AV293" s="113">
        <f>AU293-(AX293+AP293+AO293+AL293+AK293+AJ293+AT293)</f>
        <v>56205626.792363629</v>
      </c>
      <c r="AW293" s="75">
        <f>AG293+AH293+AK293+AL293+AI293+AN293+AM293+AP293</f>
        <v>75812501.927272722</v>
      </c>
      <c r="AX293" s="75">
        <f>AW293*7%</f>
        <v>5306875.1349090915</v>
      </c>
      <c r="AY293" s="76">
        <f>IF(AV293&lt;=40000000,0,IF(AND(AV293&gt;40000000,AV293&lt;=80000000),(AV293-40000000)*10%,IF(AND(AV293&gt;80000000,AV293&lt;=120000000),4000000+(AV293-80000000)*15%,IF(AND(AV293&gt;120000000,AV293&lt;=180000000),10000000+(AV293-120000000)*20%,IF(AND(AV293&gt;180000000,AV293&lt;=240000000),22000000+(AV293-180000000)*25%,IF(AND(AV293&gt;240000000,AV293&lt;=320000000),37000000+(AV293-240000000)*30%,61000000+(AV293-320000000)*35%))))))</f>
        <v>1620562.6792363629</v>
      </c>
      <c r="AZ293" s="75">
        <v>0</v>
      </c>
      <c r="BA293" s="75">
        <v>0</v>
      </c>
      <c r="BB293" s="75">
        <v>0</v>
      </c>
      <c r="BC293" s="80">
        <v>0</v>
      </c>
      <c r="BD293" s="80">
        <v>0</v>
      </c>
      <c r="BE293" s="80">
        <v>0</v>
      </c>
      <c r="BF293" s="78">
        <v>0</v>
      </c>
      <c r="BG293" s="348">
        <f>SUM(AX293:BF293)</f>
        <v>6927437.8141454542</v>
      </c>
      <c r="BH293" s="188">
        <f>INT(AU293-BG293)</f>
        <v>68885064</v>
      </c>
      <c r="BJ293" s="50">
        <v>13090</v>
      </c>
      <c r="BK293" s="50" t="s">
        <v>3629</v>
      </c>
      <c r="BM293" s="50">
        <f t="shared" si="9"/>
        <v>0</v>
      </c>
    </row>
    <row r="294" spans="1:65" s="50" customFormat="1" ht="24" customHeight="1" x14ac:dyDescent="0.2">
      <c r="A294" s="182">
        <f t="shared" si="8"/>
        <v>2655495</v>
      </c>
      <c r="B294" s="298">
        <v>44</v>
      </c>
      <c r="C294" s="266">
        <v>44</v>
      </c>
      <c r="D294" s="299">
        <v>13091</v>
      </c>
      <c r="E294" s="252" t="s">
        <v>1036</v>
      </c>
      <c r="F294" s="253" t="s">
        <v>1037</v>
      </c>
      <c r="G294" s="252" t="s">
        <v>87</v>
      </c>
      <c r="H294" s="274" t="s">
        <v>983</v>
      </c>
      <c r="I294" s="294" t="s">
        <v>1038</v>
      </c>
      <c r="J294" s="65" t="s">
        <v>1039</v>
      </c>
      <c r="K294" s="65" t="s">
        <v>1040</v>
      </c>
      <c r="L294" s="65" t="s">
        <v>2384</v>
      </c>
      <c r="M294" s="292" t="s">
        <v>2380</v>
      </c>
      <c r="N294" s="99"/>
      <c r="O294" s="65"/>
      <c r="P294" s="90"/>
      <c r="Q294" s="254">
        <v>30</v>
      </c>
      <c r="R294" s="255">
        <v>66</v>
      </c>
      <c r="S294" s="65">
        <v>0</v>
      </c>
      <c r="T294" s="65">
        <v>0</v>
      </c>
      <c r="U294" s="90">
        <v>0</v>
      </c>
      <c r="V294" s="260">
        <v>20</v>
      </c>
      <c r="W294" s="99">
        <v>0</v>
      </c>
      <c r="X294" s="84">
        <v>0</v>
      </c>
      <c r="Y294" s="99">
        <v>0</v>
      </c>
      <c r="Z294" s="65">
        <v>0</v>
      </c>
      <c r="AA294" s="327">
        <v>1477052</v>
      </c>
      <c r="AB294" s="327">
        <v>0</v>
      </c>
      <c r="AC294" s="328">
        <f>AA294+AB294</f>
        <v>1477052</v>
      </c>
      <c r="AD294" s="75">
        <v>4500000</v>
      </c>
      <c r="AE294" s="75">
        <v>6000000</v>
      </c>
      <c r="AF294" s="338">
        <f>(AC294*30)/220*1.4</f>
        <v>281982.65454545454</v>
      </c>
      <c r="AG294" s="113">
        <f>AA294*Q294</f>
        <v>44311560</v>
      </c>
      <c r="AH294" s="75">
        <f>AB294*Q294</f>
        <v>0</v>
      </c>
      <c r="AI294" s="75">
        <f>AF294*R294</f>
        <v>18610855.199999999</v>
      </c>
      <c r="AJ294" s="75">
        <f>IF(Q294=31,A294*Z294,(Q294/30)*A294*Z294)</f>
        <v>0</v>
      </c>
      <c r="AK294" s="75">
        <f>IF(Q294=31,AD294,(Q294/30)*AD294)</f>
        <v>4500000</v>
      </c>
      <c r="AL294" s="75">
        <f>IF(Q294=31,AE294,(Q294/30)*AE294)</f>
        <v>6000000</v>
      </c>
      <c r="AM294" s="75">
        <f>(AC294*30/220)*35%*S294</f>
        <v>0</v>
      </c>
      <c r="AN294" s="75">
        <f>AC294*30/220*1.4*T294</f>
        <v>0</v>
      </c>
      <c r="AO294" s="75">
        <f>AC294*U294</f>
        <v>0</v>
      </c>
      <c r="AP294" s="75">
        <f>200000*V294</f>
        <v>4000000</v>
      </c>
      <c r="AQ294" s="75">
        <v>0</v>
      </c>
      <c r="AR294" s="75">
        <v>0</v>
      </c>
      <c r="AS294" s="75">
        <v>0</v>
      </c>
      <c r="AT294" s="80">
        <v>0</v>
      </c>
      <c r="AU294" s="82">
        <f>SUM(AG294:AT294)</f>
        <v>77422415.200000003</v>
      </c>
      <c r="AV294" s="113">
        <f>AU294-(AX294+AP294+AO294+AL294+AK294+AJ294+AT294)</f>
        <v>57502846.136</v>
      </c>
      <c r="AW294" s="75">
        <f>AG294+AH294+AK294+AL294+AI294+AN294+AM294+AP294</f>
        <v>77422415.200000003</v>
      </c>
      <c r="AX294" s="75">
        <f>AW294*7%</f>
        <v>5419569.0640000012</v>
      </c>
      <c r="AY294" s="76">
        <f>IF(AV294&lt;=40000000,0,IF(AND(AV294&gt;40000000,AV294&lt;=80000000),(AV294-40000000)*10%,IF(AND(AV294&gt;80000000,AV294&lt;=120000000),4000000+(AV294-80000000)*15%,IF(AND(AV294&gt;120000000,AV294&lt;=180000000),10000000+(AV294-120000000)*20%,IF(AND(AV294&gt;180000000,AV294&lt;=240000000),22000000+(AV294-180000000)*25%,IF(AND(AV294&gt;240000000,AV294&lt;=320000000),37000000+(AV294-240000000)*30%,61000000+(AV294-320000000)*35%))))))</f>
        <v>1750284.6136</v>
      </c>
      <c r="AZ294" s="75">
        <v>0</v>
      </c>
      <c r="BA294" s="75">
        <v>0</v>
      </c>
      <c r="BB294" s="75">
        <v>0</v>
      </c>
      <c r="BC294" s="80">
        <v>0</v>
      </c>
      <c r="BD294" s="80">
        <v>0</v>
      </c>
      <c r="BE294" s="80">
        <v>0</v>
      </c>
      <c r="BF294" s="78">
        <v>0</v>
      </c>
      <c r="BG294" s="348">
        <f>SUM(AX294:BF294)</f>
        <v>7169853.677600001</v>
      </c>
      <c r="BH294" s="188">
        <f>INT(AU294-BG294)</f>
        <v>70252561</v>
      </c>
      <c r="BJ294" s="50">
        <v>13091</v>
      </c>
      <c r="BK294" s="50" t="s">
        <v>3630</v>
      </c>
      <c r="BM294" s="50">
        <f t="shared" si="9"/>
        <v>0</v>
      </c>
    </row>
    <row r="295" spans="1:65" s="50" customFormat="1" ht="24" customHeight="1" x14ac:dyDescent="0.2">
      <c r="A295" s="182">
        <f t="shared" si="8"/>
        <v>2655495</v>
      </c>
      <c r="B295" s="298">
        <v>59</v>
      </c>
      <c r="C295" s="266">
        <v>59</v>
      </c>
      <c r="D295" s="299">
        <v>13092</v>
      </c>
      <c r="E295" s="252" t="s">
        <v>410</v>
      </c>
      <c r="F295" s="253" t="s">
        <v>1041</v>
      </c>
      <c r="G295" s="252" t="s">
        <v>87</v>
      </c>
      <c r="H295" s="274" t="s">
        <v>983</v>
      </c>
      <c r="I295" s="294" t="s">
        <v>1042</v>
      </c>
      <c r="J295" s="65" t="s">
        <v>1043</v>
      </c>
      <c r="K295" s="65" t="s">
        <v>1044</v>
      </c>
      <c r="L295" s="65" t="s">
        <v>2384</v>
      </c>
      <c r="M295" s="292" t="s">
        <v>2380</v>
      </c>
      <c r="N295" s="99"/>
      <c r="O295" s="65"/>
      <c r="P295" s="90"/>
      <c r="Q295" s="254">
        <v>30</v>
      </c>
      <c r="R295" s="255">
        <v>72</v>
      </c>
      <c r="S295" s="65">
        <v>0</v>
      </c>
      <c r="T295" s="65">
        <v>0</v>
      </c>
      <c r="U295" s="90">
        <v>0</v>
      </c>
      <c r="V295" s="260">
        <v>17</v>
      </c>
      <c r="W295" s="99">
        <v>0</v>
      </c>
      <c r="X295" s="84">
        <v>0</v>
      </c>
      <c r="Y295" s="99">
        <v>0</v>
      </c>
      <c r="Z295" s="65">
        <v>0</v>
      </c>
      <c r="AA295" s="327">
        <v>1477052</v>
      </c>
      <c r="AB295" s="327">
        <v>0</v>
      </c>
      <c r="AC295" s="328">
        <f>AA295+AB295</f>
        <v>1477052</v>
      </c>
      <c r="AD295" s="75">
        <v>4500000</v>
      </c>
      <c r="AE295" s="75">
        <v>6000000</v>
      </c>
      <c r="AF295" s="338">
        <f>(AC295*30)/220*1.4</f>
        <v>281982.65454545454</v>
      </c>
      <c r="AG295" s="113">
        <f>AA295*Q295</f>
        <v>44311560</v>
      </c>
      <c r="AH295" s="75">
        <f>AB295*Q295</f>
        <v>0</v>
      </c>
      <c r="AI295" s="75">
        <f>AF295*R295</f>
        <v>20302751.127272725</v>
      </c>
      <c r="AJ295" s="75">
        <f>IF(Q295=31,A295*Z295,(Q295/30)*A295*Z295)</f>
        <v>0</v>
      </c>
      <c r="AK295" s="75">
        <f>IF(Q295=31,AD295,(Q295/30)*AD295)</f>
        <v>4500000</v>
      </c>
      <c r="AL295" s="75">
        <f>IF(Q295=31,AE295,(Q295/30)*AE295)</f>
        <v>6000000</v>
      </c>
      <c r="AM295" s="75">
        <f>(AC295*30/220)*35%*S295</f>
        <v>0</v>
      </c>
      <c r="AN295" s="75">
        <f>AC295*30/220*1.4*T295</f>
        <v>0</v>
      </c>
      <c r="AO295" s="75">
        <f>AC295*U295</f>
        <v>0</v>
      </c>
      <c r="AP295" s="75">
        <f>200000*V295</f>
        <v>3400000</v>
      </c>
      <c r="AQ295" s="75">
        <v>0</v>
      </c>
      <c r="AR295" s="75">
        <v>0</v>
      </c>
      <c r="AS295" s="75">
        <v>0</v>
      </c>
      <c r="AT295" s="80">
        <v>0</v>
      </c>
      <c r="AU295" s="82">
        <f>SUM(AG295:AT295)</f>
        <v>78514311.127272725</v>
      </c>
      <c r="AV295" s="113">
        <f>AU295-(AX295+AP295+AO295+AL295+AK295+AJ295+AT295)</f>
        <v>59118309.348363638</v>
      </c>
      <c r="AW295" s="75">
        <f>AG295+AH295+AK295+AL295+AI295+AN295+AM295+AP295</f>
        <v>78514311.127272725</v>
      </c>
      <c r="AX295" s="75">
        <f>AW295*7%</f>
        <v>5496001.7789090909</v>
      </c>
      <c r="AY295" s="76">
        <f>IF(AV295&lt;=40000000,0,IF(AND(AV295&gt;40000000,AV295&lt;=80000000),(AV295-40000000)*10%,IF(AND(AV295&gt;80000000,AV295&lt;=120000000),4000000+(AV295-80000000)*15%,IF(AND(AV295&gt;120000000,AV295&lt;=180000000),10000000+(AV295-120000000)*20%,IF(AND(AV295&gt;180000000,AV295&lt;=240000000),22000000+(AV295-180000000)*25%,IF(AND(AV295&gt;240000000,AV295&lt;=320000000),37000000+(AV295-240000000)*30%,61000000+(AV295-320000000)*35%))))))</f>
        <v>1911830.9348363639</v>
      </c>
      <c r="AZ295" s="75">
        <v>0</v>
      </c>
      <c r="BA295" s="75">
        <v>0</v>
      </c>
      <c r="BB295" s="75">
        <v>0</v>
      </c>
      <c r="BC295" s="80">
        <v>0</v>
      </c>
      <c r="BD295" s="80">
        <v>0</v>
      </c>
      <c r="BE295" s="80">
        <v>0</v>
      </c>
      <c r="BF295" s="78">
        <v>0</v>
      </c>
      <c r="BG295" s="348">
        <f>SUM(AX295:BF295)</f>
        <v>7407832.7137454543</v>
      </c>
      <c r="BH295" s="188">
        <f>INT(AU295-BG295)</f>
        <v>71106478</v>
      </c>
      <c r="BJ295" s="50">
        <v>13092</v>
      </c>
      <c r="BK295" s="50" t="s">
        <v>3631</v>
      </c>
      <c r="BM295" s="50">
        <f t="shared" si="9"/>
        <v>0</v>
      </c>
    </row>
    <row r="296" spans="1:65" s="50" customFormat="1" ht="24" customHeight="1" x14ac:dyDescent="0.2">
      <c r="A296" s="182">
        <f t="shared" si="8"/>
        <v>2655495</v>
      </c>
      <c r="B296" s="298">
        <v>63</v>
      </c>
      <c r="C296" s="266">
        <v>63</v>
      </c>
      <c r="D296" s="299">
        <v>13093</v>
      </c>
      <c r="E296" s="252" t="s">
        <v>1045</v>
      </c>
      <c r="F296" s="253" t="s">
        <v>1046</v>
      </c>
      <c r="G296" s="252" t="s">
        <v>87</v>
      </c>
      <c r="H296" s="274" t="s">
        <v>983</v>
      </c>
      <c r="I296" s="294" t="s">
        <v>1047</v>
      </c>
      <c r="J296" s="65" t="s">
        <v>1048</v>
      </c>
      <c r="K296" s="65" t="s">
        <v>1049</v>
      </c>
      <c r="L296" s="65" t="s">
        <v>2384</v>
      </c>
      <c r="M296" s="292" t="s">
        <v>2383</v>
      </c>
      <c r="N296" s="99"/>
      <c r="O296" s="65"/>
      <c r="P296" s="90"/>
      <c r="Q296" s="254">
        <v>30</v>
      </c>
      <c r="R296" s="255">
        <v>32</v>
      </c>
      <c r="S296" s="65">
        <v>0</v>
      </c>
      <c r="T296" s="65">
        <v>0</v>
      </c>
      <c r="U296" s="90">
        <v>0</v>
      </c>
      <c r="V296" s="260">
        <v>17</v>
      </c>
      <c r="W296" s="99">
        <v>0</v>
      </c>
      <c r="X296" s="84">
        <v>0</v>
      </c>
      <c r="Y296" s="99">
        <v>0</v>
      </c>
      <c r="Z296" s="65">
        <v>0</v>
      </c>
      <c r="AA296" s="327">
        <v>1642901</v>
      </c>
      <c r="AB296" s="327">
        <v>0</v>
      </c>
      <c r="AC296" s="328">
        <f>AA296+AB296</f>
        <v>1642901</v>
      </c>
      <c r="AD296" s="75">
        <v>4500000</v>
      </c>
      <c r="AE296" s="75">
        <v>6000000</v>
      </c>
      <c r="AF296" s="338">
        <f>(AC296*30)/220*1.4</f>
        <v>313644.73636363639</v>
      </c>
      <c r="AG296" s="113">
        <f>AA296*Q296</f>
        <v>49287030</v>
      </c>
      <c r="AH296" s="75">
        <f>AB296*Q296</f>
        <v>0</v>
      </c>
      <c r="AI296" s="75">
        <f>AF296*R296</f>
        <v>10036631.563636364</v>
      </c>
      <c r="AJ296" s="75">
        <f>IF(Q296=31,A296*Z296,(Q296/30)*A296*Z296)</f>
        <v>0</v>
      </c>
      <c r="AK296" s="75">
        <f>IF(Q296=31,AD296,(Q296/30)*AD296)</f>
        <v>4500000</v>
      </c>
      <c r="AL296" s="75">
        <f>IF(Q296=31,AE296,(Q296/30)*AE296)</f>
        <v>6000000</v>
      </c>
      <c r="AM296" s="75">
        <f>(AC296*30/220)*35%*S296</f>
        <v>0</v>
      </c>
      <c r="AN296" s="75">
        <f>AC296*30/220*1.4*T296</f>
        <v>0</v>
      </c>
      <c r="AO296" s="75">
        <f>AC296*U296</f>
        <v>0</v>
      </c>
      <c r="AP296" s="75">
        <f>200000*V296</f>
        <v>3400000</v>
      </c>
      <c r="AQ296" s="75">
        <v>0</v>
      </c>
      <c r="AR296" s="75">
        <v>0</v>
      </c>
      <c r="AS296" s="75">
        <v>0</v>
      </c>
      <c r="AT296" s="80">
        <v>0</v>
      </c>
      <c r="AU296" s="82">
        <f>SUM(AG296:AT296)</f>
        <v>73223661.563636363</v>
      </c>
      <c r="AV296" s="113">
        <f>AU296-(AX296+AP296+AO296+AL296+AK296+AJ296+AT296)</f>
        <v>54198005.254181817</v>
      </c>
      <c r="AW296" s="75">
        <f>AG296+AH296+AK296+AL296+AI296+AN296+AM296+AP296</f>
        <v>73223661.563636363</v>
      </c>
      <c r="AX296" s="75">
        <f>AW296*7%</f>
        <v>5125656.3094545463</v>
      </c>
      <c r="AY296" s="76">
        <f>IF(AV296&lt;=40000000,0,IF(AND(AV296&gt;40000000,AV296&lt;=80000000),(AV296-40000000)*10%,IF(AND(AV296&gt;80000000,AV296&lt;=120000000),4000000+(AV296-80000000)*15%,IF(AND(AV296&gt;120000000,AV296&lt;=180000000),10000000+(AV296-120000000)*20%,IF(AND(AV296&gt;180000000,AV296&lt;=240000000),22000000+(AV296-180000000)*25%,IF(AND(AV296&gt;240000000,AV296&lt;=320000000),37000000+(AV296-240000000)*30%,61000000+(AV296-320000000)*35%))))))</f>
        <v>1419800.5254181819</v>
      </c>
      <c r="AZ296" s="75">
        <v>0</v>
      </c>
      <c r="BA296" s="75">
        <v>0</v>
      </c>
      <c r="BB296" s="75">
        <v>0</v>
      </c>
      <c r="BC296" s="80">
        <v>0</v>
      </c>
      <c r="BD296" s="80">
        <v>0</v>
      </c>
      <c r="BE296" s="80">
        <v>0</v>
      </c>
      <c r="BF296" s="78">
        <v>0</v>
      </c>
      <c r="BG296" s="348">
        <f>SUM(AX296:BF296)</f>
        <v>6545456.8348727282</v>
      </c>
      <c r="BH296" s="188">
        <f>INT(AU296-BG296)</f>
        <v>66678204</v>
      </c>
      <c r="BJ296" s="50">
        <v>13093</v>
      </c>
      <c r="BK296" s="50" t="s">
        <v>3632</v>
      </c>
      <c r="BM296" s="50">
        <f t="shared" si="9"/>
        <v>0</v>
      </c>
    </row>
    <row r="297" spans="1:65" s="50" customFormat="1" ht="24" customHeight="1" x14ac:dyDescent="0.2">
      <c r="A297" s="182">
        <f t="shared" si="8"/>
        <v>2655495</v>
      </c>
      <c r="B297" s="298">
        <v>55</v>
      </c>
      <c r="C297" s="266">
        <v>55</v>
      </c>
      <c r="D297" s="299">
        <v>13094</v>
      </c>
      <c r="E297" s="252" t="s">
        <v>85</v>
      </c>
      <c r="F297" s="253" t="s">
        <v>1050</v>
      </c>
      <c r="G297" s="252" t="s">
        <v>87</v>
      </c>
      <c r="H297" s="274" t="s">
        <v>983</v>
      </c>
      <c r="I297" s="294" t="s">
        <v>1051</v>
      </c>
      <c r="J297" s="65" t="s">
        <v>1052</v>
      </c>
      <c r="K297" s="65" t="s">
        <v>1053</v>
      </c>
      <c r="L297" s="65" t="s">
        <v>2384</v>
      </c>
      <c r="M297" s="292" t="s">
        <v>2380</v>
      </c>
      <c r="N297" s="99"/>
      <c r="O297" s="65"/>
      <c r="P297" s="90"/>
      <c r="Q297" s="254">
        <v>30</v>
      </c>
      <c r="R297" s="255">
        <v>32</v>
      </c>
      <c r="S297" s="65">
        <v>0</v>
      </c>
      <c r="T297" s="65">
        <v>0</v>
      </c>
      <c r="U297" s="90">
        <v>0</v>
      </c>
      <c r="V297" s="260">
        <v>19</v>
      </c>
      <c r="W297" s="99">
        <v>0</v>
      </c>
      <c r="X297" s="84">
        <v>0</v>
      </c>
      <c r="Y297" s="99">
        <v>0</v>
      </c>
      <c r="Z297" s="65">
        <v>0</v>
      </c>
      <c r="AA297" s="327">
        <v>1477052</v>
      </c>
      <c r="AB297" s="327">
        <v>0</v>
      </c>
      <c r="AC297" s="328">
        <f>AA297+AB297</f>
        <v>1477052</v>
      </c>
      <c r="AD297" s="75">
        <v>4500000</v>
      </c>
      <c r="AE297" s="75">
        <v>6000000</v>
      </c>
      <c r="AF297" s="338">
        <f>(AC297*30)/220*1.4</f>
        <v>281982.65454545454</v>
      </c>
      <c r="AG297" s="113">
        <f>AA297*Q297</f>
        <v>44311560</v>
      </c>
      <c r="AH297" s="75">
        <f>AB297*Q297</f>
        <v>0</v>
      </c>
      <c r="AI297" s="75">
        <f>AF297*R297</f>
        <v>9023444.9454545453</v>
      </c>
      <c r="AJ297" s="75">
        <f>IF(Q297=31,A297*Z297,(Q297/30)*A297*Z297)</f>
        <v>0</v>
      </c>
      <c r="AK297" s="75">
        <f>IF(Q297=31,AD297,(Q297/30)*AD297)</f>
        <v>4500000</v>
      </c>
      <c r="AL297" s="75">
        <f>IF(Q297=31,AE297,(Q297/30)*AE297)</f>
        <v>6000000</v>
      </c>
      <c r="AM297" s="75">
        <f>(AC297*30/220)*35%*S297</f>
        <v>0</v>
      </c>
      <c r="AN297" s="75">
        <f>AC297*30/220*1.4*T297</f>
        <v>0</v>
      </c>
      <c r="AO297" s="75">
        <f>AC297*U297</f>
        <v>0</v>
      </c>
      <c r="AP297" s="75">
        <f>200000*V297</f>
        <v>3800000</v>
      </c>
      <c r="AQ297" s="75">
        <v>0</v>
      </c>
      <c r="AR297" s="75">
        <v>0</v>
      </c>
      <c r="AS297" s="75">
        <v>0</v>
      </c>
      <c r="AT297" s="80">
        <v>0</v>
      </c>
      <c r="AU297" s="82">
        <f>SUM(AG297:AT297)</f>
        <v>67635004.945454538</v>
      </c>
      <c r="AV297" s="113">
        <f>AU297-(AX297+AP297+AO297+AL297+AK297+AJ297+AT297)</f>
        <v>48600554.599272721</v>
      </c>
      <c r="AW297" s="75">
        <f>AG297+AH297+AK297+AL297+AI297+AN297+AM297+AP297</f>
        <v>67635004.945454538</v>
      </c>
      <c r="AX297" s="75">
        <f>AW297*7%</f>
        <v>4734450.3461818183</v>
      </c>
      <c r="AY297" s="76">
        <f>IF(AV297&lt;=40000000,0,IF(AND(AV297&gt;40000000,AV297&lt;=80000000),(AV297-40000000)*10%,IF(AND(AV297&gt;80000000,AV297&lt;=120000000),4000000+(AV297-80000000)*15%,IF(AND(AV297&gt;120000000,AV297&lt;=180000000),10000000+(AV297-120000000)*20%,IF(AND(AV297&gt;180000000,AV297&lt;=240000000),22000000+(AV297-180000000)*25%,IF(AND(AV297&gt;240000000,AV297&lt;=320000000),37000000+(AV297-240000000)*30%,61000000+(AV297-320000000)*35%))))))</f>
        <v>860055.45992727205</v>
      </c>
      <c r="AZ297" s="75">
        <v>0</v>
      </c>
      <c r="BA297" s="75">
        <v>0</v>
      </c>
      <c r="BB297" s="75">
        <v>0</v>
      </c>
      <c r="BC297" s="80">
        <v>0</v>
      </c>
      <c r="BD297" s="80">
        <v>0</v>
      </c>
      <c r="BE297" s="80">
        <v>0</v>
      </c>
      <c r="BF297" s="78">
        <v>0</v>
      </c>
      <c r="BG297" s="348">
        <f>SUM(AX297:BF297)</f>
        <v>5594505.8061090903</v>
      </c>
      <c r="BH297" s="188">
        <f>INT(AU297-BG297)</f>
        <v>62040499</v>
      </c>
      <c r="BJ297" s="50">
        <v>13094</v>
      </c>
      <c r="BK297" s="50" t="s">
        <v>3633</v>
      </c>
      <c r="BM297" s="50">
        <f t="shared" si="9"/>
        <v>0</v>
      </c>
    </row>
    <row r="298" spans="1:65" s="50" customFormat="1" ht="24" customHeight="1" x14ac:dyDescent="0.2">
      <c r="A298" s="182">
        <f t="shared" si="8"/>
        <v>2655495</v>
      </c>
      <c r="B298" s="298">
        <v>61</v>
      </c>
      <c r="C298" s="266">
        <v>61</v>
      </c>
      <c r="D298" s="299">
        <v>13095</v>
      </c>
      <c r="E298" s="252" t="s">
        <v>248</v>
      </c>
      <c r="F298" s="253" t="s">
        <v>1054</v>
      </c>
      <c r="G298" s="252" t="s">
        <v>87</v>
      </c>
      <c r="H298" s="274" t="s">
        <v>983</v>
      </c>
      <c r="I298" s="294" t="s">
        <v>1055</v>
      </c>
      <c r="J298" s="65" t="s">
        <v>1056</v>
      </c>
      <c r="K298" s="65" t="s">
        <v>1057</v>
      </c>
      <c r="L298" s="65" t="s">
        <v>2384</v>
      </c>
      <c r="M298" s="292" t="s">
        <v>2380</v>
      </c>
      <c r="N298" s="99"/>
      <c r="O298" s="65"/>
      <c r="P298" s="90"/>
      <c r="Q298" s="254">
        <v>30</v>
      </c>
      <c r="R298" s="255">
        <v>93</v>
      </c>
      <c r="S298" s="65">
        <v>0</v>
      </c>
      <c r="T298" s="65">
        <v>0</v>
      </c>
      <c r="U298" s="90">
        <v>0</v>
      </c>
      <c r="V298" s="260">
        <v>18</v>
      </c>
      <c r="W298" s="99">
        <v>0</v>
      </c>
      <c r="X298" s="84">
        <v>0</v>
      </c>
      <c r="Y298" s="99">
        <v>0</v>
      </c>
      <c r="Z298" s="65">
        <v>0</v>
      </c>
      <c r="AA298" s="327">
        <v>1477052</v>
      </c>
      <c r="AB298" s="327">
        <v>0</v>
      </c>
      <c r="AC298" s="328">
        <f>AA298+AB298</f>
        <v>1477052</v>
      </c>
      <c r="AD298" s="75">
        <v>4500000</v>
      </c>
      <c r="AE298" s="75">
        <v>6000000</v>
      </c>
      <c r="AF298" s="338">
        <f>(AC298*30)/220*1.4</f>
        <v>281982.65454545454</v>
      </c>
      <c r="AG298" s="113">
        <f>AA298*Q298</f>
        <v>44311560</v>
      </c>
      <c r="AH298" s="75">
        <f>AB298*Q298</f>
        <v>0</v>
      </c>
      <c r="AI298" s="75">
        <f>AF298*R298</f>
        <v>26224386.872727271</v>
      </c>
      <c r="AJ298" s="75">
        <f>IF(Q298=31,A298*Z298,(Q298/30)*A298*Z298)</f>
        <v>0</v>
      </c>
      <c r="AK298" s="75">
        <f>IF(Q298=31,AD298,(Q298/30)*AD298)</f>
        <v>4500000</v>
      </c>
      <c r="AL298" s="75">
        <f>IF(Q298=31,AE298,(Q298/30)*AE298)</f>
        <v>6000000</v>
      </c>
      <c r="AM298" s="75">
        <f>(AC298*30/220)*35%*S298</f>
        <v>0</v>
      </c>
      <c r="AN298" s="75">
        <f>AC298*30/220*1.4*T298</f>
        <v>0</v>
      </c>
      <c r="AO298" s="75">
        <f>AC298*U298</f>
        <v>0</v>
      </c>
      <c r="AP298" s="75">
        <f>200000*V298</f>
        <v>3600000</v>
      </c>
      <c r="AQ298" s="75">
        <v>0</v>
      </c>
      <c r="AR298" s="75">
        <v>0</v>
      </c>
      <c r="AS298" s="75">
        <v>0</v>
      </c>
      <c r="AT298" s="80">
        <v>0</v>
      </c>
      <c r="AU298" s="82">
        <f>SUM(AG298:AT298)</f>
        <v>84635946.872727275</v>
      </c>
      <c r="AV298" s="113">
        <f>AU298-(AX298+AP298+AO298+AL298+AK298+AJ298+AT298)</f>
        <v>64611430.591636367</v>
      </c>
      <c r="AW298" s="75">
        <f>AG298+AH298+AK298+AL298+AI298+AN298+AM298+AP298</f>
        <v>84635946.872727275</v>
      </c>
      <c r="AX298" s="75">
        <f>AW298*7%</f>
        <v>5924516.2810909096</v>
      </c>
      <c r="AY298" s="76">
        <f>IF(AV298&lt;=40000000,0,IF(AND(AV298&gt;40000000,AV298&lt;=80000000),(AV298-40000000)*10%,IF(AND(AV298&gt;80000000,AV298&lt;=120000000),4000000+(AV298-80000000)*15%,IF(AND(AV298&gt;120000000,AV298&lt;=180000000),10000000+(AV298-120000000)*20%,IF(AND(AV298&gt;180000000,AV298&lt;=240000000),22000000+(AV298-180000000)*25%,IF(AND(AV298&gt;240000000,AV298&lt;=320000000),37000000+(AV298-240000000)*30%,61000000+(AV298-320000000)*35%))))))</f>
        <v>2461143.059163637</v>
      </c>
      <c r="AZ298" s="75">
        <v>0</v>
      </c>
      <c r="BA298" s="75">
        <v>0</v>
      </c>
      <c r="BB298" s="75">
        <v>0</v>
      </c>
      <c r="BC298" s="80">
        <v>0</v>
      </c>
      <c r="BD298" s="80">
        <v>0</v>
      </c>
      <c r="BE298" s="80">
        <v>0</v>
      </c>
      <c r="BF298" s="78">
        <v>0</v>
      </c>
      <c r="BG298" s="348">
        <f>SUM(AX298:BF298)</f>
        <v>8385659.3402545471</v>
      </c>
      <c r="BH298" s="188">
        <f>INT(AU298-BG298)</f>
        <v>76250287</v>
      </c>
      <c r="BJ298" s="50">
        <v>13095</v>
      </c>
      <c r="BK298" s="50" t="s">
        <v>3634</v>
      </c>
      <c r="BM298" s="50">
        <f t="shared" si="9"/>
        <v>0</v>
      </c>
    </row>
    <row r="299" spans="1:65" s="50" customFormat="1" ht="24" customHeight="1" x14ac:dyDescent="0.4">
      <c r="A299" s="182">
        <f t="shared" si="8"/>
        <v>2655495</v>
      </c>
      <c r="B299" s="298">
        <v>40</v>
      </c>
      <c r="C299" s="266">
        <v>40</v>
      </c>
      <c r="D299" s="299">
        <v>13096</v>
      </c>
      <c r="E299" s="252" t="s">
        <v>1058</v>
      </c>
      <c r="F299" s="253" t="s">
        <v>1059</v>
      </c>
      <c r="G299" s="252" t="s">
        <v>87</v>
      </c>
      <c r="H299" s="274" t="s">
        <v>983</v>
      </c>
      <c r="I299" s="294" t="s">
        <v>1060</v>
      </c>
      <c r="J299" s="69" t="s">
        <v>1061</v>
      </c>
      <c r="K299" s="65" t="s">
        <v>1062</v>
      </c>
      <c r="L299" s="65" t="s">
        <v>2384</v>
      </c>
      <c r="M299" s="292" t="s">
        <v>2380</v>
      </c>
      <c r="N299" s="99"/>
      <c r="O299" s="65"/>
      <c r="P299" s="90"/>
      <c r="Q299" s="254">
        <v>30</v>
      </c>
      <c r="R299" s="255">
        <v>20</v>
      </c>
      <c r="S299" s="65">
        <v>0</v>
      </c>
      <c r="T299" s="65">
        <v>0</v>
      </c>
      <c r="U299" s="90">
        <v>0</v>
      </c>
      <c r="V299" s="260">
        <v>19</v>
      </c>
      <c r="W299" s="99">
        <v>0</v>
      </c>
      <c r="X299" s="84">
        <v>0</v>
      </c>
      <c r="Y299" s="99">
        <v>0</v>
      </c>
      <c r="Z299" s="65">
        <v>0</v>
      </c>
      <c r="AA299" s="327">
        <v>1477052</v>
      </c>
      <c r="AB299" s="327">
        <v>46667</v>
      </c>
      <c r="AC299" s="328">
        <f>AA299+AB299</f>
        <v>1523719</v>
      </c>
      <c r="AD299" s="75">
        <v>4500000</v>
      </c>
      <c r="AE299" s="75">
        <v>6000000</v>
      </c>
      <c r="AF299" s="338">
        <f>(AC299*30)/220*1.4</f>
        <v>290891.80909090908</v>
      </c>
      <c r="AG299" s="113">
        <f>AA299*Q299</f>
        <v>44311560</v>
      </c>
      <c r="AH299" s="75">
        <f>AB299*Q299</f>
        <v>1400010</v>
      </c>
      <c r="AI299" s="75">
        <f>AF299*R299</f>
        <v>5817836.1818181816</v>
      </c>
      <c r="AJ299" s="75">
        <f>IF(Q299=31,A299*Z299,(Q299/30)*A299*Z299)</f>
        <v>0</v>
      </c>
      <c r="AK299" s="75">
        <f>IF(Q299=31,AD299,(Q299/30)*AD299)</f>
        <v>4500000</v>
      </c>
      <c r="AL299" s="75">
        <f>IF(Q299=31,AE299,(Q299/30)*AE299)</f>
        <v>6000000</v>
      </c>
      <c r="AM299" s="75">
        <f>(AC299*30/220)*35%*S299</f>
        <v>0</v>
      </c>
      <c r="AN299" s="75">
        <f>AC299*30/220*1.4*T299</f>
        <v>0</v>
      </c>
      <c r="AO299" s="75">
        <f>AC299*U299</f>
        <v>0</v>
      </c>
      <c r="AP299" s="75">
        <f>200000*V299</f>
        <v>3800000</v>
      </c>
      <c r="AQ299" s="75">
        <v>0</v>
      </c>
      <c r="AR299" s="75">
        <v>0</v>
      </c>
      <c r="AS299" s="75">
        <v>0</v>
      </c>
      <c r="AT299" s="80">
        <v>0</v>
      </c>
      <c r="AU299" s="82">
        <f>SUM(AG299:AT299)</f>
        <v>65829406.18181818</v>
      </c>
      <c r="AV299" s="113">
        <f>AU299-(AX299+AP299+AO299+AL299+AK299+AJ299+AT299)</f>
        <v>46921347.74909091</v>
      </c>
      <c r="AW299" s="75">
        <f>AG299+AH299+AK299+AL299+AI299+AN299+AM299+AP299</f>
        <v>65829406.18181818</v>
      </c>
      <c r="AX299" s="75">
        <f>AW299*7%</f>
        <v>4608058.4327272726</v>
      </c>
      <c r="AY299" s="76">
        <f>IF(AV299&lt;=40000000,0,IF(AND(AV299&gt;40000000,AV299&lt;=80000000),(AV299-40000000)*10%,IF(AND(AV299&gt;80000000,AV299&lt;=120000000),4000000+(AV299-80000000)*15%,IF(AND(AV299&gt;120000000,AV299&lt;=180000000),10000000+(AV299-120000000)*20%,IF(AND(AV299&gt;180000000,AV299&lt;=240000000),22000000+(AV299-180000000)*25%,IF(AND(AV299&gt;240000000,AV299&lt;=320000000),37000000+(AV299-240000000)*30%,61000000+(AV299-320000000)*35%))))))</f>
        <v>692134.77490909107</v>
      </c>
      <c r="AZ299" s="75">
        <v>0</v>
      </c>
      <c r="BA299" s="75">
        <v>0</v>
      </c>
      <c r="BB299" s="75">
        <v>0</v>
      </c>
      <c r="BC299" s="80">
        <v>0</v>
      </c>
      <c r="BD299" s="80">
        <v>0</v>
      </c>
      <c r="BE299" s="80">
        <v>0</v>
      </c>
      <c r="BF299" s="78">
        <v>0</v>
      </c>
      <c r="BG299" s="348">
        <f>SUM(AX299:BF299)</f>
        <v>5300193.2076363638</v>
      </c>
      <c r="BH299" s="188">
        <f>INT(AU299-BG299)</f>
        <v>60529212</v>
      </c>
      <c r="BJ299" s="50">
        <v>13096</v>
      </c>
      <c r="BK299" s="50" t="s">
        <v>3635</v>
      </c>
      <c r="BM299" s="50">
        <f t="shared" si="9"/>
        <v>0</v>
      </c>
    </row>
    <row r="300" spans="1:65" s="50" customFormat="1" ht="24" customHeight="1" x14ac:dyDescent="0.2">
      <c r="A300" s="182">
        <f t="shared" si="8"/>
        <v>2655495</v>
      </c>
      <c r="B300" s="298">
        <v>53</v>
      </c>
      <c r="C300" s="266">
        <v>53</v>
      </c>
      <c r="D300" s="299">
        <v>13097</v>
      </c>
      <c r="E300" s="252" t="s">
        <v>144</v>
      </c>
      <c r="F300" s="253" t="s">
        <v>1063</v>
      </c>
      <c r="G300" s="252" t="s">
        <v>87</v>
      </c>
      <c r="H300" s="274" t="s">
        <v>983</v>
      </c>
      <c r="I300" s="294" t="s">
        <v>1064</v>
      </c>
      <c r="J300" s="65" t="s">
        <v>1065</v>
      </c>
      <c r="K300" s="65" t="s">
        <v>1066</v>
      </c>
      <c r="L300" s="65" t="s">
        <v>2384</v>
      </c>
      <c r="M300" s="292" t="s">
        <v>2380</v>
      </c>
      <c r="N300" s="99"/>
      <c r="O300" s="65"/>
      <c r="P300" s="90"/>
      <c r="Q300" s="254">
        <v>30</v>
      </c>
      <c r="R300" s="255">
        <v>60</v>
      </c>
      <c r="S300" s="65">
        <v>0</v>
      </c>
      <c r="T300" s="65">
        <v>0</v>
      </c>
      <c r="U300" s="90">
        <v>0</v>
      </c>
      <c r="V300" s="260">
        <v>19</v>
      </c>
      <c r="W300" s="99">
        <v>0</v>
      </c>
      <c r="X300" s="84">
        <v>0</v>
      </c>
      <c r="Y300" s="99">
        <v>0</v>
      </c>
      <c r="Z300" s="65">
        <v>0</v>
      </c>
      <c r="AA300" s="327">
        <v>1477052</v>
      </c>
      <c r="AB300" s="327">
        <v>0</v>
      </c>
      <c r="AC300" s="328">
        <f>AA300+AB300</f>
        <v>1477052</v>
      </c>
      <c r="AD300" s="75">
        <v>4500000</v>
      </c>
      <c r="AE300" s="75">
        <v>6000000</v>
      </c>
      <c r="AF300" s="338">
        <f>(AC300*30)/220*1.4</f>
        <v>281982.65454545454</v>
      </c>
      <c r="AG300" s="113">
        <f>AA300*Q300</f>
        <v>44311560</v>
      </c>
      <c r="AH300" s="75">
        <f>AB300*Q300</f>
        <v>0</v>
      </c>
      <c r="AI300" s="75">
        <f>AF300*R300</f>
        <v>16918959.272727273</v>
      </c>
      <c r="AJ300" s="75">
        <f>IF(Q300=31,A300*Z300,(Q300/30)*A300*Z300)</f>
        <v>0</v>
      </c>
      <c r="AK300" s="75">
        <f>IF(Q300=31,AD300,(Q300/30)*AD300)</f>
        <v>4500000</v>
      </c>
      <c r="AL300" s="75">
        <f>IF(Q300=31,AE300,(Q300/30)*AE300)</f>
        <v>6000000</v>
      </c>
      <c r="AM300" s="75">
        <f>(AC300*30/220)*35%*S300</f>
        <v>0</v>
      </c>
      <c r="AN300" s="75">
        <f>AC300*30/220*1.4*T300</f>
        <v>0</v>
      </c>
      <c r="AO300" s="75">
        <f>AC300*U300</f>
        <v>0</v>
      </c>
      <c r="AP300" s="75">
        <f>200000*V300</f>
        <v>3800000</v>
      </c>
      <c r="AQ300" s="75">
        <v>0</v>
      </c>
      <c r="AR300" s="75">
        <v>0</v>
      </c>
      <c r="AS300" s="75">
        <v>0</v>
      </c>
      <c r="AT300" s="80">
        <v>0</v>
      </c>
      <c r="AU300" s="82">
        <f>SUM(AG300:AT300)</f>
        <v>75530519.272727281</v>
      </c>
      <c r="AV300" s="113">
        <f>AU300-(AX300+AP300+AO300+AL300+AK300+AJ300+AT300)</f>
        <v>55943382.923636369</v>
      </c>
      <c r="AW300" s="75">
        <f>AG300+AH300+AK300+AL300+AI300+AN300+AM300+AP300</f>
        <v>75530519.272727281</v>
      </c>
      <c r="AX300" s="75">
        <f>AW300*7%</f>
        <v>5287136.3490909105</v>
      </c>
      <c r="AY300" s="76">
        <f>IF(AV300&lt;=40000000,0,IF(AND(AV300&gt;40000000,AV300&lt;=80000000),(AV300-40000000)*10%,IF(AND(AV300&gt;80000000,AV300&lt;=120000000),4000000+(AV300-80000000)*15%,IF(AND(AV300&gt;120000000,AV300&lt;=180000000),10000000+(AV300-120000000)*20%,IF(AND(AV300&gt;180000000,AV300&lt;=240000000),22000000+(AV300-180000000)*25%,IF(AND(AV300&gt;240000000,AV300&lt;=320000000),37000000+(AV300-240000000)*30%,61000000+(AV300-320000000)*35%))))))</f>
        <v>1594338.2923636371</v>
      </c>
      <c r="AZ300" s="75">
        <v>0</v>
      </c>
      <c r="BA300" s="75">
        <v>0</v>
      </c>
      <c r="BB300" s="75">
        <v>0</v>
      </c>
      <c r="BC300" s="80">
        <v>0</v>
      </c>
      <c r="BD300" s="80">
        <v>0</v>
      </c>
      <c r="BE300" s="80">
        <v>0</v>
      </c>
      <c r="BF300" s="78">
        <v>0</v>
      </c>
      <c r="BG300" s="348">
        <f>SUM(AX300:BF300)</f>
        <v>6881474.6414545476</v>
      </c>
      <c r="BH300" s="188">
        <f>INT(AU300-BG300)</f>
        <v>68649044</v>
      </c>
      <c r="BJ300" s="50">
        <v>13097</v>
      </c>
      <c r="BK300" s="50" t="s">
        <v>3636</v>
      </c>
      <c r="BM300" s="50">
        <f t="shared" si="9"/>
        <v>0</v>
      </c>
    </row>
    <row r="301" spans="1:65" s="50" customFormat="1" ht="24" customHeight="1" x14ac:dyDescent="0.2">
      <c r="A301" s="182">
        <f t="shared" si="8"/>
        <v>2655495</v>
      </c>
      <c r="B301" s="298">
        <v>70</v>
      </c>
      <c r="C301" s="266">
        <v>70</v>
      </c>
      <c r="D301" s="299">
        <v>13098</v>
      </c>
      <c r="E301" s="252" t="s">
        <v>183</v>
      </c>
      <c r="F301" s="253" t="s">
        <v>1067</v>
      </c>
      <c r="G301" s="252" t="s">
        <v>87</v>
      </c>
      <c r="H301" s="274" t="s">
        <v>983</v>
      </c>
      <c r="I301" s="294" t="s">
        <v>1068</v>
      </c>
      <c r="J301" s="65" t="s">
        <v>1069</v>
      </c>
      <c r="K301" s="65" t="s">
        <v>1070</v>
      </c>
      <c r="L301" s="65" t="s">
        <v>2384</v>
      </c>
      <c r="M301" s="292" t="s">
        <v>2383</v>
      </c>
      <c r="N301" s="99"/>
      <c r="O301" s="65"/>
      <c r="P301" s="90"/>
      <c r="Q301" s="254">
        <v>30</v>
      </c>
      <c r="R301" s="255">
        <v>29</v>
      </c>
      <c r="S301" s="65">
        <v>0</v>
      </c>
      <c r="T301" s="65">
        <v>0</v>
      </c>
      <c r="U301" s="90">
        <v>0</v>
      </c>
      <c r="V301" s="260">
        <v>20</v>
      </c>
      <c r="W301" s="99">
        <v>0</v>
      </c>
      <c r="X301" s="84">
        <v>0</v>
      </c>
      <c r="Y301" s="99">
        <v>0</v>
      </c>
      <c r="Z301" s="65">
        <v>0</v>
      </c>
      <c r="AA301" s="327">
        <v>1642901</v>
      </c>
      <c r="AB301" s="327">
        <v>0</v>
      </c>
      <c r="AC301" s="328">
        <f>AA301+AB301</f>
        <v>1642901</v>
      </c>
      <c r="AD301" s="75">
        <v>4500000</v>
      </c>
      <c r="AE301" s="75">
        <v>6000000</v>
      </c>
      <c r="AF301" s="338">
        <f>(AC301*30)/220*1.4</f>
        <v>313644.73636363639</v>
      </c>
      <c r="AG301" s="113">
        <f>AA301*Q301</f>
        <v>49287030</v>
      </c>
      <c r="AH301" s="75">
        <f>AB301*Q301</f>
        <v>0</v>
      </c>
      <c r="AI301" s="75">
        <f>AF301*R301</f>
        <v>9095697.3545454554</v>
      </c>
      <c r="AJ301" s="75">
        <f>IF(Q301=31,A301*Z301,(Q301/30)*A301*Z301)</f>
        <v>0</v>
      </c>
      <c r="AK301" s="75">
        <f>IF(Q301=31,AD301,(Q301/30)*AD301)</f>
        <v>4500000</v>
      </c>
      <c r="AL301" s="75">
        <f>IF(Q301=31,AE301,(Q301/30)*AE301)</f>
        <v>6000000</v>
      </c>
      <c r="AM301" s="75">
        <f>(AC301*30/220)*35%*S301</f>
        <v>0</v>
      </c>
      <c r="AN301" s="75">
        <f>AC301*30/220*1.4*T301</f>
        <v>0</v>
      </c>
      <c r="AO301" s="75">
        <f>AC301*U301</f>
        <v>0</v>
      </c>
      <c r="AP301" s="75">
        <f>200000*V301</f>
        <v>4000000</v>
      </c>
      <c r="AQ301" s="75">
        <v>0</v>
      </c>
      <c r="AR301" s="75">
        <v>0</v>
      </c>
      <c r="AS301" s="75">
        <v>0</v>
      </c>
      <c r="AT301" s="80">
        <v>0</v>
      </c>
      <c r="AU301" s="82">
        <f>SUM(AG301:AT301)</f>
        <v>72882727.354545459</v>
      </c>
      <c r="AV301" s="113">
        <f>AU301-(AX301+AP301+AO301+AL301+AK301+AJ301+AT301)</f>
        <v>53280936.439727277</v>
      </c>
      <c r="AW301" s="75">
        <f>AG301+AH301+AK301+AL301+AI301+AN301+AM301+AP301</f>
        <v>72882727.354545459</v>
      </c>
      <c r="AX301" s="75">
        <f>AW301*7%</f>
        <v>5101790.9148181826</v>
      </c>
      <c r="AY301" s="76">
        <f>IF(AV301&lt;=40000000,0,IF(AND(AV301&gt;40000000,AV301&lt;=80000000),(AV301-40000000)*10%,IF(AND(AV301&gt;80000000,AV301&lt;=120000000),4000000+(AV301-80000000)*15%,IF(AND(AV301&gt;120000000,AV301&lt;=180000000),10000000+(AV301-120000000)*20%,IF(AND(AV301&gt;180000000,AV301&lt;=240000000),22000000+(AV301-180000000)*25%,IF(AND(AV301&gt;240000000,AV301&lt;=320000000),37000000+(AV301-240000000)*30%,61000000+(AV301-320000000)*35%))))))</f>
        <v>1328093.6439727277</v>
      </c>
      <c r="AZ301" s="75">
        <v>0</v>
      </c>
      <c r="BA301" s="75">
        <v>0</v>
      </c>
      <c r="BB301" s="75">
        <v>0</v>
      </c>
      <c r="BC301" s="80">
        <v>0</v>
      </c>
      <c r="BD301" s="80">
        <v>0</v>
      </c>
      <c r="BE301" s="80">
        <v>0</v>
      </c>
      <c r="BF301" s="78">
        <v>0</v>
      </c>
      <c r="BG301" s="348">
        <f>SUM(AX301:BF301)</f>
        <v>6429884.5587909101</v>
      </c>
      <c r="BH301" s="188">
        <f>INT(AU301-BG301)</f>
        <v>66452842</v>
      </c>
      <c r="BJ301" s="50">
        <v>13098</v>
      </c>
      <c r="BK301" s="50" t="s">
        <v>3637</v>
      </c>
      <c r="BM301" s="50">
        <f t="shared" si="9"/>
        <v>0</v>
      </c>
    </row>
    <row r="302" spans="1:65" s="50" customFormat="1" ht="24" customHeight="1" x14ac:dyDescent="0.2">
      <c r="A302" s="182">
        <f t="shared" si="8"/>
        <v>2655495</v>
      </c>
      <c r="B302" s="298">
        <v>68</v>
      </c>
      <c r="C302" s="266">
        <v>68</v>
      </c>
      <c r="D302" s="299">
        <v>13099</v>
      </c>
      <c r="E302" s="252" t="s">
        <v>183</v>
      </c>
      <c r="F302" s="253" t="s">
        <v>1071</v>
      </c>
      <c r="G302" s="252" t="s">
        <v>87</v>
      </c>
      <c r="H302" s="274" t="s">
        <v>983</v>
      </c>
      <c r="I302" s="294" t="s">
        <v>1072</v>
      </c>
      <c r="J302" s="65" t="s">
        <v>1073</v>
      </c>
      <c r="K302" s="65"/>
      <c r="L302" s="65" t="s">
        <v>2384</v>
      </c>
      <c r="M302" s="292" t="s">
        <v>2380</v>
      </c>
      <c r="N302" s="99"/>
      <c r="O302" s="65"/>
      <c r="P302" s="90"/>
      <c r="Q302" s="254">
        <v>30</v>
      </c>
      <c r="R302" s="255">
        <v>10</v>
      </c>
      <c r="S302" s="65">
        <v>0</v>
      </c>
      <c r="T302" s="65">
        <v>0</v>
      </c>
      <c r="U302" s="90">
        <v>0</v>
      </c>
      <c r="V302" s="260">
        <v>18</v>
      </c>
      <c r="W302" s="99">
        <v>0</v>
      </c>
      <c r="X302" s="84">
        <v>0</v>
      </c>
      <c r="Y302" s="99">
        <v>0</v>
      </c>
      <c r="Z302" s="65">
        <v>0</v>
      </c>
      <c r="AA302" s="327">
        <v>1477052</v>
      </c>
      <c r="AB302" s="327">
        <v>0</v>
      </c>
      <c r="AC302" s="328">
        <f>AA302+AB302</f>
        <v>1477052</v>
      </c>
      <c r="AD302" s="75">
        <v>4500000</v>
      </c>
      <c r="AE302" s="75">
        <v>6000000</v>
      </c>
      <c r="AF302" s="338">
        <f>(AC302*30)/220*1.4</f>
        <v>281982.65454545454</v>
      </c>
      <c r="AG302" s="113">
        <f>AA302*Q302</f>
        <v>44311560</v>
      </c>
      <c r="AH302" s="75">
        <f>AB302*Q302</f>
        <v>0</v>
      </c>
      <c r="AI302" s="75">
        <f>AF302*R302</f>
        <v>2819826.5454545454</v>
      </c>
      <c r="AJ302" s="75">
        <f>IF(Q302=31,A302*Z302,(Q302/30)*A302*Z302)</f>
        <v>0</v>
      </c>
      <c r="AK302" s="75">
        <f>IF(Q302=31,AD302,(Q302/30)*AD302)</f>
        <v>4500000</v>
      </c>
      <c r="AL302" s="75">
        <f>IF(Q302=31,AE302,(Q302/30)*AE302)</f>
        <v>6000000</v>
      </c>
      <c r="AM302" s="75">
        <f>(AC302*30/220)*35%*S302</f>
        <v>0</v>
      </c>
      <c r="AN302" s="75">
        <f>AC302*30/220*1.4*T302</f>
        <v>0</v>
      </c>
      <c r="AO302" s="75">
        <f>AC302*U302</f>
        <v>0</v>
      </c>
      <c r="AP302" s="75">
        <f>200000*V302</f>
        <v>3600000</v>
      </c>
      <c r="AQ302" s="75">
        <v>0</v>
      </c>
      <c r="AR302" s="75">
        <v>0</v>
      </c>
      <c r="AS302" s="75">
        <v>0</v>
      </c>
      <c r="AT302" s="80">
        <v>0</v>
      </c>
      <c r="AU302" s="82">
        <f>SUM(AG302:AT302)</f>
        <v>61231386.545454547</v>
      </c>
      <c r="AV302" s="113">
        <f>AU302-(AX302+AP302+AO302+AL302+AK302+AJ302+AT302)</f>
        <v>42845189.487272725</v>
      </c>
      <c r="AW302" s="75">
        <f>AG302+AH302+AK302+AL302+AI302+AN302+AM302+AP302</f>
        <v>61231386.545454547</v>
      </c>
      <c r="AX302" s="75">
        <f>AW302*7%</f>
        <v>4286197.0581818186</v>
      </c>
      <c r="AY302" s="76">
        <f>IF(AV302&lt;=40000000,0,IF(AND(AV302&gt;40000000,AV302&lt;=80000000),(AV302-40000000)*10%,IF(AND(AV302&gt;80000000,AV302&lt;=120000000),4000000+(AV302-80000000)*15%,IF(AND(AV302&gt;120000000,AV302&lt;=180000000),10000000+(AV302-120000000)*20%,IF(AND(AV302&gt;180000000,AV302&lt;=240000000),22000000+(AV302-180000000)*25%,IF(AND(AV302&gt;240000000,AV302&lt;=320000000),37000000+(AV302-240000000)*30%,61000000+(AV302-320000000)*35%))))))</f>
        <v>284518.94872727245</v>
      </c>
      <c r="AZ302" s="75">
        <v>0</v>
      </c>
      <c r="BA302" s="75">
        <v>0</v>
      </c>
      <c r="BB302" s="75">
        <v>0</v>
      </c>
      <c r="BC302" s="80">
        <v>0</v>
      </c>
      <c r="BD302" s="80">
        <v>0</v>
      </c>
      <c r="BE302" s="80">
        <v>0</v>
      </c>
      <c r="BF302" s="78">
        <v>0</v>
      </c>
      <c r="BG302" s="348">
        <f>SUM(AX302:BF302)</f>
        <v>4570716.006909091</v>
      </c>
      <c r="BH302" s="188">
        <f>INT(AU302-BG302)</f>
        <v>56660670</v>
      </c>
      <c r="BI302" s="343" t="s">
        <v>3305</v>
      </c>
      <c r="BJ302" s="50">
        <v>13099</v>
      </c>
      <c r="BK302" s="50" t="s">
        <v>3638</v>
      </c>
      <c r="BM302" s="50">
        <f t="shared" si="9"/>
        <v>0</v>
      </c>
    </row>
    <row r="303" spans="1:65" s="50" customFormat="1" ht="24" customHeight="1" x14ac:dyDescent="0.2">
      <c r="A303" s="182">
        <f t="shared" si="8"/>
        <v>2655495</v>
      </c>
      <c r="B303" s="298">
        <v>38</v>
      </c>
      <c r="C303" s="266">
        <v>38</v>
      </c>
      <c r="D303" s="299">
        <v>13100</v>
      </c>
      <c r="E303" s="252" t="s">
        <v>435</v>
      </c>
      <c r="F303" s="253" t="s">
        <v>1074</v>
      </c>
      <c r="G303" s="252" t="s">
        <v>87</v>
      </c>
      <c r="H303" s="274" t="s">
        <v>983</v>
      </c>
      <c r="I303" s="294" t="s">
        <v>1075</v>
      </c>
      <c r="J303" s="65" t="s">
        <v>1076</v>
      </c>
      <c r="K303" s="65" t="s">
        <v>1077</v>
      </c>
      <c r="L303" s="65" t="s">
        <v>2384</v>
      </c>
      <c r="M303" s="292" t="s">
        <v>2381</v>
      </c>
      <c r="N303" s="99"/>
      <c r="O303" s="65"/>
      <c r="P303" s="90"/>
      <c r="Q303" s="254">
        <v>30</v>
      </c>
      <c r="R303" s="255">
        <v>22</v>
      </c>
      <c r="S303" s="65">
        <v>0</v>
      </c>
      <c r="T303" s="65">
        <v>0</v>
      </c>
      <c r="U303" s="90">
        <v>0</v>
      </c>
      <c r="V303" s="260">
        <v>20</v>
      </c>
      <c r="W303" s="99">
        <v>0</v>
      </c>
      <c r="X303" s="84">
        <v>0</v>
      </c>
      <c r="Y303" s="99">
        <v>2</v>
      </c>
      <c r="Z303" s="65">
        <v>2</v>
      </c>
      <c r="AA303" s="327">
        <v>1311206</v>
      </c>
      <c r="AB303" s="327">
        <v>46667</v>
      </c>
      <c r="AC303" s="328">
        <f>AA303+AB303</f>
        <v>1357873</v>
      </c>
      <c r="AD303" s="75">
        <v>4500000</v>
      </c>
      <c r="AE303" s="75">
        <v>6000000</v>
      </c>
      <c r="AF303" s="338">
        <f>(AC303*30)/220*1.4</f>
        <v>259230.3</v>
      </c>
      <c r="AG303" s="113">
        <f>AA303*Q303</f>
        <v>39336180</v>
      </c>
      <c r="AH303" s="75">
        <f>AB303*Q303</f>
        <v>1400010</v>
      </c>
      <c r="AI303" s="75">
        <f>AF303*R303</f>
        <v>5703066.5999999996</v>
      </c>
      <c r="AJ303" s="75">
        <f>IF(Q303=31,A303*Z303,(Q303/30)*A303*Z303)</f>
        <v>5310990</v>
      </c>
      <c r="AK303" s="75">
        <f>IF(Q303=31,AD303,(Q303/30)*AD303)</f>
        <v>4500000</v>
      </c>
      <c r="AL303" s="75">
        <f>IF(Q303=31,AE303,(Q303/30)*AE303)</f>
        <v>6000000</v>
      </c>
      <c r="AM303" s="75">
        <f>(AC303*30/220)*35%*S303</f>
        <v>0</v>
      </c>
      <c r="AN303" s="75">
        <f>AC303*30/220*1.4*T303</f>
        <v>0</v>
      </c>
      <c r="AO303" s="75">
        <f>AC303*U303</f>
        <v>0</v>
      </c>
      <c r="AP303" s="75">
        <f>200000*V303</f>
        <v>4000000</v>
      </c>
      <c r="AQ303" s="75">
        <v>0</v>
      </c>
      <c r="AR303" s="75">
        <v>0</v>
      </c>
      <c r="AS303" s="75">
        <v>0</v>
      </c>
      <c r="AT303" s="80">
        <v>0</v>
      </c>
      <c r="AU303" s="82">
        <f>SUM(AG303:AT303)</f>
        <v>66250246.600000001</v>
      </c>
      <c r="AV303" s="113">
        <f>AU303-(AX303+AP303+AO303+AL303+AK303+AJ303+AT303)</f>
        <v>42173508.637999997</v>
      </c>
      <c r="AW303" s="75">
        <f>AG303+AH303+AK303+AL303+AI303+AN303+AM303+AP303</f>
        <v>60939256.600000001</v>
      </c>
      <c r="AX303" s="75">
        <f>AW303*7%</f>
        <v>4265747.9620000003</v>
      </c>
      <c r="AY303" s="76">
        <f>IF(AV303&lt;=40000000,0,IF(AND(AV303&gt;40000000,AV303&lt;=80000000),(AV303-40000000)*10%,IF(AND(AV303&gt;80000000,AV303&lt;=120000000),4000000+(AV303-80000000)*15%,IF(AND(AV303&gt;120000000,AV303&lt;=180000000),10000000+(AV303-120000000)*20%,IF(AND(AV303&gt;180000000,AV303&lt;=240000000),22000000+(AV303-180000000)*25%,IF(AND(AV303&gt;240000000,AV303&lt;=320000000),37000000+(AV303-240000000)*30%,61000000+(AV303-320000000)*35%))))))</f>
        <v>217350.86379999967</v>
      </c>
      <c r="AZ303" s="75">
        <v>0</v>
      </c>
      <c r="BA303" s="75">
        <v>0</v>
      </c>
      <c r="BB303" s="75">
        <v>0</v>
      </c>
      <c r="BC303" s="80">
        <v>0</v>
      </c>
      <c r="BD303" s="80">
        <v>0</v>
      </c>
      <c r="BE303" s="80">
        <v>0</v>
      </c>
      <c r="BF303" s="78">
        <v>0</v>
      </c>
      <c r="BG303" s="348">
        <f>SUM(AX303:BF303)</f>
        <v>4483098.8257999998</v>
      </c>
      <c r="BH303" s="188">
        <f>INT(AU303-BG303)</f>
        <v>61767147</v>
      </c>
      <c r="BJ303" s="50">
        <v>13100</v>
      </c>
      <c r="BK303" s="50" t="s">
        <v>3639</v>
      </c>
      <c r="BM303" s="50">
        <f t="shared" si="9"/>
        <v>0</v>
      </c>
    </row>
    <row r="304" spans="1:65" s="50" customFormat="1" ht="24" customHeight="1" x14ac:dyDescent="0.2">
      <c r="A304" s="182">
        <f t="shared" si="8"/>
        <v>2655495</v>
      </c>
      <c r="B304" s="298">
        <v>56</v>
      </c>
      <c r="C304" s="266">
        <v>56</v>
      </c>
      <c r="D304" s="299">
        <v>13101</v>
      </c>
      <c r="E304" s="252" t="s">
        <v>294</v>
      </c>
      <c r="F304" s="253" t="s">
        <v>1078</v>
      </c>
      <c r="G304" s="252" t="s">
        <v>87</v>
      </c>
      <c r="H304" s="274" t="s">
        <v>983</v>
      </c>
      <c r="I304" s="294" t="s">
        <v>1079</v>
      </c>
      <c r="J304" s="65" t="s">
        <v>1080</v>
      </c>
      <c r="K304" s="65" t="s">
        <v>1081</v>
      </c>
      <c r="L304" s="65" t="s">
        <v>2384</v>
      </c>
      <c r="M304" s="292" t="s">
        <v>2380</v>
      </c>
      <c r="N304" s="99"/>
      <c r="O304" s="65"/>
      <c r="P304" s="90"/>
      <c r="Q304" s="254">
        <v>30</v>
      </c>
      <c r="R304" s="255">
        <v>51</v>
      </c>
      <c r="S304" s="65">
        <v>0</v>
      </c>
      <c r="T304" s="65">
        <v>0</v>
      </c>
      <c r="U304" s="90">
        <v>0</v>
      </c>
      <c r="V304" s="260">
        <v>19</v>
      </c>
      <c r="W304" s="99">
        <v>0</v>
      </c>
      <c r="X304" s="84">
        <v>0</v>
      </c>
      <c r="Y304" s="99">
        <v>1</v>
      </c>
      <c r="Z304" s="65">
        <v>1</v>
      </c>
      <c r="AA304" s="327">
        <v>1477052</v>
      </c>
      <c r="AB304" s="327">
        <v>0</v>
      </c>
      <c r="AC304" s="328">
        <f>AA304+AB304</f>
        <v>1477052</v>
      </c>
      <c r="AD304" s="75">
        <v>4500000</v>
      </c>
      <c r="AE304" s="75">
        <v>6000000</v>
      </c>
      <c r="AF304" s="338">
        <f>(AC304*30)/220*1.4</f>
        <v>281982.65454545454</v>
      </c>
      <c r="AG304" s="113">
        <f>AA304*Q304</f>
        <v>44311560</v>
      </c>
      <c r="AH304" s="75">
        <f>AB304*Q304</f>
        <v>0</v>
      </c>
      <c r="AI304" s="75">
        <f>AF304*R304</f>
        <v>14381115.381818181</v>
      </c>
      <c r="AJ304" s="75">
        <f>IF(Q304=31,A304*Z304,(Q304/30)*A304*Z304)</f>
        <v>2655495</v>
      </c>
      <c r="AK304" s="75">
        <f>IF(Q304=31,AD304,(Q304/30)*AD304)</f>
        <v>4500000</v>
      </c>
      <c r="AL304" s="75">
        <f>IF(Q304=31,AE304,(Q304/30)*AE304)</f>
        <v>6000000</v>
      </c>
      <c r="AM304" s="75">
        <f>(AC304*30/220)*35%*S304</f>
        <v>0</v>
      </c>
      <c r="AN304" s="75">
        <f>AC304*30/220*1.4*T304</f>
        <v>0</v>
      </c>
      <c r="AO304" s="75">
        <f>AC304*U304</f>
        <v>0</v>
      </c>
      <c r="AP304" s="75">
        <f>200000*V304</f>
        <v>3800000</v>
      </c>
      <c r="AQ304" s="75">
        <v>0</v>
      </c>
      <c r="AR304" s="75">
        <v>0</v>
      </c>
      <c r="AS304" s="75">
        <v>0</v>
      </c>
      <c r="AT304" s="80">
        <v>0</v>
      </c>
      <c r="AU304" s="82">
        <f>SUM(AG304:AT304)</f>
        <v>75648170.381818175</v>
      </c>
      <c r="AV304" s="113">
        <f>AU304-(AX304+AP304+AO304+AL304+AK304+AJ304+AT304)</f>
        <v>53583188.105090901</v>
      </c>
      <c r="AW304" s="75">
        <f>AG304+AH304+AK304+AL304+AI304+AN304+AM304+AP304</f>
        <v>72992675.381818175</v>
      </c>
      <c r="AX304" s="75">
        <f>AW304*7%</f>
        <v>5109487.2767272731</v>
      </c>
      <c r="AY304" s="76">
        <f>IF(AV304&lt;=40000000,0,IF(AND(AV304&gt;40000000,AV304&lt;=80000000),(AV304-40000000)*10%,IF(AND(AV304&gt;80000000,AV304&lt;=120000000),4000000+(AV304-80000000)*15%,IF(AND(AV304&gt;120000000,AV304&lt;=180000000),10000000+(AV304-120000000)*20%,IF(AND(AV304&gt;180000000,AV304&lt;=240000000),22000000+(AV304-180000000)*25%,IF(AND(AV304&gt;240000000,AV304&lt;=320000000),37000000+(AV304-240000000)*30%,61000000+(AV304-320000000)*35%))))))</f>
        <v>1358318.8105090903</v>
      </c>
      <c r="AZ304" s="75">
        <v>0</v>
      </c>
      <c r="BA304" s="75">
        <v>0</v>
      </c>
      <c r="BB304" s="75">
        <v>0</v>
      </c>
      <c r="BC304" s="80">
        <v>0</v>
      </c>
      <c r="BD304" s="80">
        <v>0</v>
      </c>
      <c r="BE304" s="80">
        <v>0</v>
      </c>
      <c r="BF304" s="78">
        <v>0</v>
      </c>
      <c r="BG304" s="348">
        <f>SUM(AX304:BF304)</f>
        <v>6467806.0872363634</v>
      </c>
      <c r="BH304" s="188">
        <f>INT(AU304-BG304)</f>
        <v>69180364</v>
      </c>
      <c r="BJ304" s="50">
        <v>13101</v>
      </c>
      <c r="BK304" s="50" t="s">
        <v>3640</v>
      </c>
      <c r="BM304" s="50">
        <f t="shared" si="9"/>
        <v>0</v>
      </c>
    </row>
    <row r="305" spans="1:65" s="50" customFormat="1" ht="24" customHeight="1" x14ac:dyDescent="0.2">
      <c r="A305" s="182">
        <f t="shared" si="8"/>
        <v>2655495</v>
      </c>
      <c r="B305" s="298">
        <v>49</v>
      </c>
      <c r="C305" s="266">
        <v>49</v>
      </c>
      <c r="D305" s="299">
        <v>13102</v>
      </c>
      <c r="E305" s="252" t="s">
        <v>1082</v>
      </c>
      <c r="F305" s="253" t="s">
        <v>1083</v>
      </c>
      <c r="G305" s="252" t="s">
        <v>87</v>
      </c>
      <c r="H305" s="274" t="s">
        <v>983</v>
      </c>
      <c r="I305" s="294" t="s">
        <v>1084</v>
      </c>
      <c r="J305" s="65" t="s">
        <v>1085</v>
      </c>
      <c r="K305" s="65" t="s">
        <v>1086</v>
      </c>
      <c r="L305" s="65" t="s">
        <v>2384</v>
      </c>
      <c r="M305" s="292" t="s">
        <v>2380</v>
      </c>
      <c r="N305" s="99"/>
      <c r="O305" s="65"/>
      <c r="P305" s="90"/>
      <c r="Q305" s="254">
        <v>30</v>
      </c>
      <c r="R305" s="255">
        <v>80</v>
      </c>
      <c r="S305" s="65">
        <v>0</v>
      </c>
      <c r="T305" s="65">
        <v>0</v>
      </c>
      <c r="U305" s="90">
        <v>0</v>
      </c>
      <c r="V305" s="260">
        <v>20</v>
      </c>
      <c r="W305" s="99">
        <v>0</v>
      </c>
      <c r="X305" s="84">
        <v>0</v>
      </c>
      <c r="Y305" s="99">
        <v>0</v>
      </c>
      <c r="Z305" s="65">
        <v>0</v>
      </c>
      <c r="AA305" s="327">
        <v>1477052</v>
      </c>
      <c r="AB305" s="327">
        <v>0</v>
      </c>
      <c r="AC305" s="328">
        <f>AA305+AB305</f>
        <v>1477052</v>
      </c>
      <c r="AD305" s="75">
        <v>4500000</v>
      </c>
      <c r="AE305" s="75">
        <v>6000000</v>
      </c>
      <c r="AF305" s="338">
        <f>(AC305*30)/220*1.4</f>
        <v>281982.65454545454</v>
      </c>
      <c r="AG305" s="113">
        <f>AA305*Q305</f>
        <v>44311560</v>
      </c>
      <c r="AH305" s="75">
        <f>AB305*Q305</f>
        <v>0</v>
      </c>
      <c r="AI305" s="75">
        <f>AF305*R305</f>
        <v>22558612.363636363</v>
      </c>
      <c r="AJ305" s="75">
        <f>IF(Q305=31,A305*Z305,(Q305/30)*A305*Z305)</f>
        <v>0</v>
      </c>
      <c r="AK305" s="75">
        <f>IF(Q305=31,AD305,(Q305/30)*AD305)</f>
        <v>4500000</v>
      </c>
      <c r="AL305" s="75">
        <f>IF(Q305=31,AE305,(Q305/30)*AE305)</f>
        <v>6000000</v>
      </c>
      <c r="AM305" s="75">
        <f>(AC305*30/220)*35%*S305</f>
        <v>0</v>
      </c>
      <c r="AN305" s="75">
        <f>AC305*30/220*1.4*T305</f>
        <v>0</v>
      </c>
      <c r="AO305" s="75">
        <f>AC305*U305</f>
        <v>0</v>
      </c>
      <c r="AP305" s="75">
        <f>200000*V305</f>
        <v>4000000</v>
      </c>
      <c r="AQ305" s="75">
        <v>0</v>
      </c>
      <c r="AR305" s="75">
        <v>0</v>
      </c>
      <c r="AS305" s="75">
        <v>0</v>
      </c>
      <c r="AT305" s="80">
        <v>0</v>
      </c>
      <c r="AU305" s="82">
        <f>SUM(AG305:AT305)</f>
        <v>81370172.36363636</v>
      </c>
      <c r="AV305" s="113">
        <f>AU305-(AX305+AP305+AO305+AL305+AK305+AJ305+AT305)</f>
        <v>61174260.298181817</v>
      </c>
      <c r="AW305" s="75">
        <f>AG305+AH305+AK305+AL305+AI305+AN305+AM305+AP305</f>
        <v>81370172.36363636</v>
      </c>
      <c r="AX305" s="75">
        <f>AW305*7%</f>
        <v>5695912.0654545454</v>
      </c>
      <c r="AY305" s="76">
        <f>IF(AV305&lt;=40000000,0,IF(AND(AV305&gt;40000000,AV305&lt;=80000000),(AV305-40000000)*10%,IF(AND(AV305&gt;80000000,AV305&lt;=120000000),4000000+(AV305-80000000)*15%,IF(AND(AV305&gt;120000000,AV305&lt;=180000000),10000000+(AV305-120000000)*20%,IF(AND(AV305&gt;180000000,AV305&lt;=240000000),22000000+(AV305-180000000)*25%,IF(AND(AV305&gt;240000000,AV305&lt;=320000000),37000000+(AV305-240000000)*30%,61000000+(AV305-320000000)*35%))))))</f>
        <v>2117426.0298181819</v>
      </c>
      <c r="AZ305" s="75">
        <v>0</v>
      </c>
      <c r="BA305" s="75">
        <v>0</v>
      </c>
      <c r="BB305" s="75">
        <v>0</v>
      </c>
      <c r="BC305" s="80">
        <v>0</v>
      </c>
      <c r="BD305" s="80">
        <v>0</v>
      </c>
      <c r="BE305" s="80">
        <v>0</v>
      </c>
      <c r="BF305" s="78">
        <v>0</v>
      </c>
      <c r="BG305" s="348">
        <f>SUM(AX305:BF305)</f>
        <v>7813338.0952727273</v>
      </c>
      <c r="BH305" s="188">
        <f>INT(AU305-BG305)</f>
        <v>73556834</v>
      </c>
      <c r="BJ305" s="50">
        <v>13102</v>
      </c>
      <c r="BK305" s="50" t="s">
        <v>3641</v>
      </c>
      <c r="BM305" s="50">
        <f t="shared" si="9"/>
        <v>0</v>
      </c>
    </row>
    <row r="306" spans="1:65" s="50" customFormat="1" ht="24" customHeight="1" x14ac:dyDescent="0.2">
      <c r="A306" s="182">
        <f t="shared" si="8"/>
        <v>2655495</v>
      </c>
      <c r="B306" s="298">
        <v>66</v>
      </c>
      <c r="C306" s="266">
        <v>66</v>
      </c>
      <c r="D306" s="299">
        <v>13103</v>
      </c>
      <c r="E306" s="252" t="s">
        <v>1087</v>
      </c>
      <c r="F306" s="253" t="s">
        <v>1088</v>
      </c>
      <c r="G306" s="252" t="s">
        <v>87</v>
      </c>
      <c r="H306" s="274" t="s">
        <v>983</v>
      </c>
      <c r="I306" s="294" t="s">
        <v>1089</v>
      </c>
      <c r="J306" s="65" t="s">
        <v>1090</v>
      </c>
      <c r="K306" s="65" t="s">
        <v>1091</v>
      </c>
      <c r="L306" s="65" t="s">
        <v>2384</v>
      </c>
      <c r="M306" s="292" t="s">
        <v>2380</v>
      </c>
      <c r="N306" s="99"/>
      <c r="O306" s="65"/>
      <c r="P306" s="90"/>
      <c r="Q306" s="254">
        <v>30</v>
      </c>
      <c r="R306" s="255">
        <v>80</v>
      </c>
      <c r="S306" s="65">
        <v>0</v>
      </c>
      <c r="T306" s="65">
        <v>0</v>
      </c>
      <c r="U306" s="90">
        <v>0</v>
      </c>
      <c r="V306" s="260">
        <v>20</v>
      </c>
      <c r="W306" s="99">
        <v>0</v>
      </c>
      <c r="X306" s="84">
        <v>0</v>
      </c>
      <c r="Y306" s="99">
        <v>0</v>
      </c>
      <c r="Z306" s="65">
        <v>0</v>
      </c>
      <c r="AA306" s="327">
        <v>1477052</v>
      </c>
      <c r="AB306" s="327">
        <v>46667</v>
      </c>
      <c r="AC306" s="328">
        <f>AA306+AB306</f>
        <v>1523719</v>
      </c>
      <c r="AD306" s="75">
        <v>4500000</v>
      </c>
      <c r="AE306" s="75">
        <v>6000000</v>
      </c>
      <c r="AF306" s="338">
        <f>(AC306*30)/220*1.4</f>
        <v>290891.80909090908</v>
      </c>
      <c r="AG306" s="113">
        <f>AA306*Q306</f>
        <v>44311560</v>
      </c>
      <c r="AH306" s="75">
        <f>AB306*Q306</f>
        <v>1400010</v>
      </c>
      <c r="AI306" s="75">
        <f>AF306*R306</f>
        <v>23271344.727272727</v>
      </c>
      <c r="AJ306" s="75">
        <f>IF(Q306=31,A306*Z306,(Q306/30)*A306*Z306)</f>
        <v>0</v>
      </c>
      <c r="AK306" s="75">
        <f>IF(Q306=31,AD306,(Q306/30)*AD306)</f>
        <v>4500000</v>
      </c>
      <c r="AL306" s="75">
        <f>IF(Q306=31,AE306,(Q306/30)*AE306)</f>
        <v>6000000</v>
      </c>
      <c r="AM306" s="75">
        <f>(AC306*30/220)*35%*S306</f>
        <v>0</v>
      </c>
      <c r="AN306" s="75">
        <f>AC306*30/220*1.4*T306</f>
        <v>0</v>
      </c>
      <c r="AO306" s="75">
        <f>AC306*U306</f>
        <v>0</v>
      </c>
      <c r="AP306" s="75">
        <f>200000*V306</f>
        <v>4000000</v>
      </c>
      <c r="AQ306" s="75">
        <v>0</v>
      </c>
      <c r="AR306" s="75">
        <v>0</v>
      </c>
      <c r="AS306" s="75">
        <v>0</v>
      </c>
      <c r="AT306" s="80">
        <v>0</v>
      </c>
      <c r="AU306" s="82">
        <f>SUM(AG306:AT306)</f>
        <v>83482914.727272719</v>
      </c>
      <c r="AV306" s="113">
        <f>AU306-(AX306+AP306+AO306+AL306+AK306+AJ306+AT306)</f>
        <v>63139110.696363628</v>
      </c>
      <c r="AW306" s="75">
        <f>AG306+AH306+AK306+AL306+AI306+AN306+AM306+AP306</f>
        <v>83482914.727272719</v>
      </c>
      <c r="AX306" s="75">
        <f>AW306*7%</f>
        <v>5843804.0309090912</v>
      </c>
      <c r="AY306" s="76">
        <f>IF(AV306&lt;=40000000,0,IF(AND(AV306&gt;40000000,AV306&lt;=80000000),(AV306-40000000)*10%,IF(AND(AV306&gt;80000000,AV306&lt;=120000000),4000000+(AV306-80000000)*15%,IF(AND(AV306&gt;120000000,AV306&lt;=180000000),10000000+(AV306-120000000)*20%,IF(AND(AV306&gt;180000000,AV306&lt;=240000000),22000000+(AV306-180000000)*25%,IF(AND(AV306&gt;240000000,AV306&lt;=320000000),37000000+(AV306-240000000)*30%,61000000+(AV306-320000000)*35%))))))</f>
        <v>2313911.0696363631</v>
      </c>
      <c r="AZ306" s="75">
        <v>0</v>
      </c>
      <c r="BA306" s="75">
        <v>0</v>
      </c>
      <c r="BB306" s="75">
        <v>0</v>
      </c>
      <c r="BC306" s="80">
        <v>0</v>
      </c>
      <c r="BD306" s="80">
        <v>0</v>
      </c>
      <c r="BE306" s="80">
        <v>0</v>
      </c>
      <c r="BF306" s="78">
        <v>0</v>
      </c>
      <c r="BG306" s="348">
        <f>SUM(AX306:BF306)</f>
        <v>8157715.1005454548</v>
      </c>
      <c r="BH306" s="188">
        <f>INT(AU306-BG306)</f>
        <v>75325199</v>
      </c>
      <c r="BJ306" s="50">
        <v>13103</v>
      </c>
      <c r="BK306" s="50" t="s">
        <v>3642</v>
      </c>
      <c r="BM306" s="50">
        <f t="shared" si="9"/>
        <v>0</v>
      </c>
    </row>
    <row r="307" spans="1:65" s="50" customFormat="1" ht="24" customHeight="1" x14ac:dyDescent="0.2">
      <c r="A307" s="182">
        <f t="shared" si="8"/>
        <v>2655495</v>
      </c>
      <c r="B307" s="298">
        <v>60</v>
      </c>
      <c r="C307" s="266">
        <v>60</v>
      </c>
      <c r="D307" s="299">
        <v>13104</v>
      </c>
      <c r="E307" s="252" t="s">
        <v>1027</v>
      </c>
      <c r="F307" s="253" t="s">
        <v>1092</v>
      </c>
      <c r="G307" s="252" t="s">
        <v>87</v>
      </c>
      <c r="H307" s="274" t="s">
        <v>983</v>
      </c>
      <c r="I307" s="294" t="s">
        <v>1093</v>
      </c>
      <c r="J307" s="65" t="s">
        <v>1094</v>
      </c>
      <c r="K307" s="65" t="s">
        <v>1095</v>
      </c>
      <c r="L307" s="65" t="s">
        <v>2384</v>
      </c>
      <c r="M307" s="292" t="s">
        <v>2380</v>
      </c>
      <c r="N307" s="99"/>
      <c r="O307" s="65"/>
      <c r="P307" s="90"/>
      <c r="Q307" s="254">
        <v>30</v>
      </c>
      <c r="R307" s="255">
        <v>32</v>
      </c>
      <c r="S307" s="65">
        <v>0</v>
      </c>
      <c r="T307" s="65">
        <v>0</v>
      </c>
      <c r="U307" s="90">
        <v>0</v>
      </c>
      <c r="V307" s="260">
        <v>18</v>
      </c>
      <c r="W307" s="99">
        <v>0</v>
      </c>
      <c r="X307" s="84">
        <v>0</v>
      </c>
      <c r="Y307" s="99">
        <v>0</v>
      </c>
      <c r="Z307" s="65">
        <v>0</v>
      </c>
      <c r="AA307" s="327">
        <v>1477052</v>
      </c>
      <c r="AB307" s="327">
        <v>0</v>
      </c>
      <c r="AC307" s="328">
        <f>AA307+AB307</f>
        <v>1477052</v>
      </c>
      <c r="AD307" s="75">
        <v>4500000</v>
      </c>
      <c r="AE307" s="75">
        <v>6000000</v>
      </c>
      <c r="AF307" s="338">
        <f>(AC307*30)/220*1.4</f>
        <v>281982.65454545454</v>
      </c>
      <c r="AG307" s="113">
        <f>AA307*Q307</f>
        <v>44311560</v>
      </c>
      <c r="AH307" s="75">
        <f>AB307*Q307</f>
        <v>0</v>
      </c>
      <c r="AI307" s="75">
        <f>AF307*R307</f>
        <v>9023444.9454545453</v>
      </c>
      <c r="AJ307" s="75">
        <f>IF(Q307=31,A307*Z307,(Q307/30)*A307*Z307)</f>
        <v>0</v>
      </c>
      <c r="AK307" s="75">
        <f>IF(Q307=31,AD307,(Q307/30)*AD307)</f>
        <v>4500000</v>
      </c>
      <c r="AL307" s="75">
        <f>IF(Q307=31,AE307,(Q307/30)*AE307)</f>
        <v>6000000</v>
      </c>
      <c r="AM307" s="75">
        <f>(AC307*30/220)*35%*S307</f>
        <v>0</v>
      </c>
      <c r="AN307" s="75">
        <f>AC307*30/220*1.4*T307</f>
        <v>0</v>
      </c>
      <c r="AO307" s="75">
        <f>AC307*U307</f>
        <v>0</v>
      </c>
      <c r="AP307" s="75">
        <f>200000*V307</f>
        <v>3600000</v>
      </c>
      <c r="AQ307" s="75">
        <v>0</v>
      </c>
      <c r="AR307" s="75">
        <v>0</v>
      </c>
      <c r="AS307" s="75">
        <v>0</v>
      </c>
      <c r="AT307" s="80">
        <v>0</v>
      </c>
      <c r="AU307" s="82">
        <f>SUM(AG307:AT307)</f>
        <v>67435004.945454538</v>
      </c>
      <c r="AV307" s="113">
        <f>AU307-(AX307+AP307+AO307+AL307+AK307+AJ307+AT307)</f>
        <v>48614554.599272721</v>
      </c>
      <c r="AW307" s="75">
        <f>AG307+AH307+AK307+AL307+AI307+AN307+AM307+AP307</f>
        <v>67435004.945454538</v>
      </c>
      <c r="AX307" s="75">
        <f>AW307*7%</f>
        <v>4720450.3461818183</v>
      </c>
      <c r="AY307" s="76">
        <f>IF(AV307&lt;=40000000,0,IF(AND(AV307&gt;40000000,AV307&lt;=80000000),(AV307-40000000)*10%,IF(AND(AV307&gt;80000000,AV307&lt;=120000000),4000000+(AV307-80000000)*15%,IF(AND(AV307&gt;120000000,AV307&lt;=180000000),10000000+(AV307-120000000)*20%,IF(AND(AV307&gt;180000000,AV307&lt;=240000000),22000000+(AV307-180000000)*25%,IF(AND(AV307&gt;240000000,AV307&lt;=320000000),37000000+(AV307-240000000)*30%,61000000+(AV307-320000000)*35%))))))</f>
        <v>861455.45992727205</v>
      </c>
      <c r="AZ307" s="75">
        <v>0</v>
      </c>
      <c r="BA307" s="75">
        <v>0</v>
      </c>
      <c r="BB307" s="75">
        <v>0</v>
      </c>
      <c r="BC307" s="80">
        <v>0</v>
      </c>
      <c r="BD307" s="80">
        <v>0</v>
      </c>
      <c r="BE307" s="80">
        <v>0</v>
      </c>
      <c r="BF307" s="78">
        <v>0</v>
      </c>
      <c r="BG307" s="348">
        <f>SUM(AX307:BF307)</f>
        <v>5581905.8061090903</v>
      </c>
      <c r="BH307" s="188">
        <f>INT(AU307-BG307)</f>
        <v>61853099</v>
      </c>
      <c r="BJ307" s="50">
        <v>13104</v>
      </c>
      <c r="BK307" s="50" t="s">
        <v>3643</v>
      </c>
      <c r="BM307" s="50">
        <f t="shared" si="9"/>
        <v>0</v>
      </c>
    </row>
    <row r="308" spans="1:65" s="50" customFormat="1" ht="24" customHeight="1" x14ac:dyDescent="0.2">
      <c r="A308" s="182">
        <f t="shared" si="8"/>
        <v>2655495</v>
      </c>
      <c r="B308" s="298">
        <v>65</v>
      </c>
      <c r="C308" s="266">
        <v>65</v>
      </c>
      <c r="D308" s="299">
        <v>13105</v>
      </c>
      <c r="E308" s="252" t="s">
        <v>1096</v>
      </c>
      <c r="F308" s="253" t="s">
        <v>1097</v>
      </c>
      <c r="G308" s="252" t="s">
        <v>87</v>
      </c>
      <c r="H308" s="274" t="s">
        <v>983</v>
      </c>
      <c r="I308" s="294" t="s">
        <v>1098</v>
      </c>
      <c r="J308" s="65" t="s">
        <v>1099</v>
      </c>
      <c r="K308" s="65" t="s">
        <v>1100</v>
      </c>
      <c r="L308" s="65" t="s">
        <v>2384</v>
      </c>
      <c r="M308" s="307" t="s">
        <v>2383</v>
      </c>
      <c r="N308" s="99"/>
      <c r="O308" s="65"/>
      <c r="P308" s="90"/>
      <c r="Q308" s="254">
        <v>30</v>
      </c>
      <c r="R308" s="255">
        <v>100</v>
      </c>
      <c r="S308" s="65">
        <v>0</v>
      </c>
      <c r="T308" s="65">
        <v>0</v>
      </c>
      <c r="U308" s="90">
        <v>0</v>
      </c>
      <c r="V308" s="260">
        <v>20</v>
      </c>
      <c r="W308" s="99">
        <v>0</v>
      </c>
      <c r="X308" s="84">
        <v>0</v>
      </c>
      <c r="Y308" s="99">
        <v>1</v>
      </c>
      <c r="Z308" s="65">
        <v>1</v>
      </c>
      <c r="AA308" s="327">
        <v>1642901</v>
      </c>
      <c r="AB308" s="327">
        <v>0</v>
      </c>
      <c r="AC308" s="328">
        <f>AA308+AB308</f>
        <v>1642901</v>
      </c>
      <c r="AD308" s="75">
        <v>4500000</v>
      </c>
      <c r="AE308" s="75">
        <v>6000000</v>
      </c>
      <c r="AF308" s="338">
        <f>(AC308*30)/220*1.4</f>
        <v>313644.73636363639</v>
      </c>
      <c r="AG308" s="113">
        <f>AA308*Q308</f>
        <v>49287030</v>
      </c>
      <c r="AH308" s="75">
        <f>AB308*Q308</f>
        <v>0</v>
      </c>
      <c r="AI308" s="75">
        <f>AF308*R308</f>
        <v>31364473.63636364</v>
      </c>
      <c r="AJ308" s="75">
        <f>IF(Q308=31,A308*Z308,(Q308/30)*A308*Z308)</f>
        <v>2655495</v>
      </c>
      <c r="AK308" s="75">
        <f>IF(Q308=31,AD308,(Q308/30)*AD308)</f>
        <v>4500000</v>
      </c>
      <c r="AL308" s="75">
        <f>IF(Q308=31,AE308,(Q308/30)*AE308)</f>
        <v>6000000</v>
      </c>
      <c r="AM308" s="75">
        <f>(AC308*30/220)*35%*S308</f>
        <v>0</v>
      </c>
      <c r="AN308" s="75">
        <f>AC308*30/220*1.4*T308</f>
        <v>0</v>
      </c>
      <c r="AO308" s="75">
        <f>AC308*U308</f>
        <v>0</v>
      </c>
      <c r="AP308" s="75">
        <f>200000*V308</f>
        <v>4000000</v>
      </c>
      <c r="AQ308" s="75">
        <v>0</v>
      </c>
      <c r="AR308" s="75">
        <v>0</v>
      </c>
      <c r="AS308" s="75">
        <v>0</v>
      </c>
      <c r="AT308" s="80">
        <v>0</v>
      </c>
      <c r="AU308" s="82">
        <f>SUM(AG308:AT308)</f>
        <v>97806998.63636364</v>
      </c>
      <c r="AV308" s="113">
        <f>AU308-(AX308+AP308+AO308+AL308+AK308+AJ308+AT308)</f>
        <v>73990898.381818175</v>
      </c>
      <c r="AW308" s="75">
        <f>AG308+AH308+AK308+AL308+AI308+AN308+AM308+AP308</f>
        <v>95151503.63636364</v>
      </c>
      <c r="AX308" s="75">
        <f>AW308*7%</f>
        <v>6660605.2545454558</v>
      </c>
      <c r="AY308" s="76">
        <f>IF(AV308&lt;=40000000,0,IF(AND(AV308&gt;40000000,AV308&lt;=80000000),(AV308-40000000)*10%,IF(AND(AV308&gt;80000000,AV308&lt;=120000000),4000000+(AV308-80000000)*15%,IF(AND(AV308&gt;120000000,AV308&lt;=180000000),10000000+(AV308-120000000)*20%,IF(AND(AV308&gt;180000000,AV308&lt;=240000000),22000000+(AV308-180000000)*25%,IF(AND(AV308&gt;240000000,AV308&lt;=320000000),37000000+(AV308-240000000)*30%,61000000+(AV308-320000000)*35%))))))</f>
        <v>3399089.8381818179</v>
      </c>
      <c r="AZ308" s="75">
        <v>0</v>
      </c>
      <c r="BA308" s="75">
        <v>0</v>
      </c>
      <c r="BB308" s="75">
        <v>0</v>
      </c>
      <c r="BC308" s="80">
        <v>0</v>
      </c>
      <c r="BD308" s="80">
        <v>0</v>
      </c>
      <c r="BE308" s="80">
        <v>0</v>
      </c>
      <c r="BF308" s="78">
        <v>0</v>
      </c>
      <c r="BG308" s="348">
        <f>SUM(AX308:BF308)</f>
        <v>10059695.092727274</v>
      </c>
      <c r="BH308" s="188">
        <f>INT(AU308-BG308)</f>
        <v>87747303</v>
      </c>
      <c r="BJ308" s="50">
        <v>13105</v>
      </c>
      <c r="BK308" s="50" t="s">
        <v>3644</v>
      </c>
      <c r="BM308" s="50">
        <f t="shared" si="9"/>
        <v>0</v>
      </c>
    </row>
    <row r="309" spans="1:65" s="50" customFormat="1" ht="24" customHeight="1" x14ac:dyDescent="0.2">
      <c r="A309" s="182">
        <f t="shared" si="8"/>
        <v>2655495</v>
      </c>
      <c r="B309" s="298">
        <v>54</v>
      </c>
      <c r="C309" s="266">
        <v>54</v>
      </c>
      <c r="D309" s="299">
        <v>13106</v>
      </c>
      <c r="E309" s="252" t="s">
        <v>1101</v>
      </c>
      <c r="F309" s="253" t="s">
        <v>1102</v>
      </c>
      <c r="G309" s="252" t="s">
        <v>87</v>
      </c>
      <c r="H309" s="274" t="s">
        <v>983</v>
      </c>
      <c r="I309" s="294" t="s">
        <v>1103</v>
      </c>
      <c r="J309" s="65" t="s">
        <v>1104</v>
      </c>
      <c r="K309" s="65" t="s">
        <v>1105</v>
      </c>
      <c r="L309" s="65" t="s">
        <v>2384</v>
      </c>
      <c r="M309" s="292" t="s">
        <v>2380</v>
      </c>
      <c r="N309" s="99"/>
      <c r="O309" s="65"/>
      <c r="P309" s="90"/>
      <c r="Q309" s="254">
        <v>30</v>
      </c>
      <c r="R309" s="255">
        <v>78</v>
      </c>
      <c r="S309" s="65">
        <v>0</v>
      </c>
      <c r="T309" s="65">
        <v>0</v>
      </c>
      <c r="U309" s="90">
        <v>0</v>
      </c>
      <c r="V309" s="260">
        <v>20</v>
      </c>
      <c r="W309" s="99">
        <v>0</v>
      </c>
      <c r="X309" s="84">
        <v>0</v>
      </c>
      <c r="Y309" s="99">
        <v>0</v>
      </c>
      <c r="Z309" s="65">
        <v>0</v>
      </c>
      <c r="AA309" s="327">
        <v>1477052</v>
      </c>
      <c r="AB309" s="327">
        <v>0</v>
      </c>
      <c r="AC309" s="328">
        <f>AA309+AB309</f>
        <v>1477052</v>
      </c>
      <c r="AD309" s="75">
        <v>4500000</v>
      </c>
      <c r="AE309" s="75">
        <v>6000000</v>
      </c>
      <c r="AF309" s="338">
        <f>(AC309*30)/220*1.4</f>
        <v>281982.65454545454</v>
      </c>
      <c r="AG309" s="113">
        <f>AA309*Q309</f>
        <v>44311560</v>
      </c>
      <c r="AH309" s="75">
        <f>AB309*Q309</f>
        <v>0</v>
      </c>
      <c r="AI309" s="75">
        <f>AF309*R309</f>
        <v>21994647.054545455</v>
      </c>
      <c r="AJ309" s="75">
        <f>IF(Q309=31,A309*Z309,(Q309/30)*A309*Z309)</f>
        <v>0</v>
      </c>
      <c r="AK309" s="75">
        <f>IF(Q309=31,AD309,(Q309/30)*AD309)</f>
        <v>4500000</v>
      </c>
      <c r="AL309" s="75">
        <f>IF(Q309=31,AE309,(Q309/30)*AE309)</f>
        <v>6000000</v>
      </c>
      <c r="AM309" s="75">
        <f>(AC309*30/220)*35%*S309</f>
        <v>0</v>
      </c>
      <c r="AN309" s="75">
        <f>AC309*30/220*1.4*T309</f>
        <v>0</v>
      </c>
      <c r="AO309" s="75">
        <f>AC309*U309</f>
        <v>0</v>
      </c>
      <c r="AP309" s="75">
        <f>200000*V309</f>
        <v>4000000</v>
      </c>
      <c r="AQ309" s="75">
        <v>0</v>
      </c>
      <c r="AR309" s="75">
        <v>0</v>
      </c>
      <c r="AS309" s="75">
        <v>0</v>
      </c>
      <c r="AT309" s="80">
        <v>0</v>
      </c>
      <c r="AU309" s="82">
        <f>SUM(AG309:AT309)</f>
        <v>80806207.054545462</v>
      </c>
      <c r="AV309" s="113">
        <f>AU309-(AX309+AP309+AO309+AL309+AK309+AJ309+AT309)</f>
        <v>60649772.560727283</v>
      </c>
      <c r="AW309" s="75">
        <f>AG309+AH309+AK309+AL309+AI309+AN309+AM309+AP309</f>
        <v>80806207.054545462</v>
      </c>
      <c r="AX309" s="75">
        <f>AW309*7%</f>
        <v>5656434.4938181825</v>
      </c>
      <c r="AY309" s="76">
        <f>IF(AV309&lt;=40000000,0,IF(AND(AV309&gt;40000000,AV309&lt;=80000000),(AV309-40000000)*10%,IF(AND(AV309&gt;80000000,AV309&lt;=120000000),4000000+(AV309-80000000)*15%,IF(AND(AV309&gt;120000000,AV309&lt;=180000000),10000000+(AV309-120000000)*20%,IF(AND(AV309&gt;180000000,AV309&lt;=240000000),22000000+(AV309-180000000)*25%,IF(AND(AV309&gt;240000000,AV309&lt;=320000000),37000000+(AV309-240000000)*30%,61000000+(AV309-320000000)*35%))))))</f>
        <v>2064977.2560727284</v>
      </c>
      <c r="AZ309" s="75">
        <v>0</v>
      </c>
      <c r="BA309" s="75">
        <v>0</v>
      </c>
      <c r="BB309" s="75">
        <v>0</v>
      </c>
      <c r="BC309" s="80">
        <v>0</v>
      </c>
      <c r="BD309" s="80">
        <v>0</v>
      </c>
      <c r="BE309" s="80">
        <v>0</v>
      </c>
      <c r="BF309" s="78">
        <v>0</v>
      </c>
      <c r="BG309" s="348">
        <f>SUM(AX309:BF309)</f>
        <v>7721411.7498909105</v>
      </c>
      <c r="BH309" s="188">
        <f>INT(AU309-BG309)</f>
        <v>73084795</v>
      </c>
      <c r="BJ309" s="50">
        <v>13106</v>
      </c>
      <c r="BK309" s="50" t="s">
        <v>3645</v>
      </c>
      <c r="BM309" s="50">
        <f t="shared" si="9"/>
        <v>0</v>
      </c>
    </row>
    <row r="310" spans="1:65" s="50" customFormat="1" ht="24" customHeight="1" x14ac:dyDescent="0.2">
      <c r="A310" s="182">
        <f t="shared" si="8"/>
        <v>2655495</v>
      </c>
      <c r="B310" s="298">
        <v>74</v>
      </c>
      <c r="C310" s="266">
        <v>74</v>
      </c>
      <c r="D310" s="299">
        <v>13107</v>
      </c>
      <c r="E310" s="252" t="s">
        <v>655</v>
      </c>
      <c r="F310" s="253" t="s">
        <v>1106</v>
      </c>
      <c r="G310" s="252" t="s">
        <v>87</v>
      </c>
      <c r="H310" s="274" t="s">
        <v>983</v>
      </c>
      <c r="I310" s="294" t="s">
        <v>1107</v>
      </c>
      <c r="J310" s="65" t="s">
        <v>1108</v>
      </c>
      <c r="K310" s="65" t="s">
        <v>1109</v>
      </c>
      <c r="L310" s="65" t="s">
        <v>2384</v>
      </c>
      <c r="M310" s="292" t="s">
        <v>2380</v>
      </c>
      <c r="N310" s="99"/>
      <c r="O310" s="65"/>
      <c r="P310" s="90"/>
      <c r="Q310" s="254">
        <v>30</v>
      </c>
      <c r="R310" s="255">
        <v>60</v>
      </c>
      <c r="S310" s="65">
        <v>0</v>
      </c>
      <c r="T310" s="65">
        <v>0</v>
      </c>
      <c r="U310" s="90">
        <v>0</v>
      </c>
      <c r="V310" s="260">
        <v>20</v>
      </c>
      <c r="W310" s="99">
        <v>0</v>
      </c>
      <c r="X310" s="84">
        <v>0</v>
      </c>
      <c r="Y310" s="99">
        <v>0</v>
      </c>
      <c r="Z310" s="65">
        <v>0</v>
      </c>
      <c r="AA310" s="327">
        <v>1477052</v>
      </c>
      <c r="AB310" s="327">
        <v>0</v>
      </c>
      <c r="AC310" s="328">
        <f>AA310+AB310</f>
        <v>1477052</v>
      </c>
      <c r="AD310" s="75">
        <v>4500000</v>
      </c>
      <c r="AE310" s="75">
        <v>6000000</v>
      </c>
      <c r="AF310" s="338">
        <f>(AC310*30)/220*1.4</f>
        <v>281982.65454545454</v>
      </c>
      <c r="AG310" s="113">
        <f>AA310*Q310</f>
        <v>44311560</v>
      </c>
      <c r="AH310" s="75">
        <f>AB310*Q310</f>
        <v>0</v>
      </c>
      <c r="AI310" s="75">
        <f>AF310*R310</f>
        <v>16918959.272727273</v>
      </c>
      <c r="AJ310" s="75">
        <f>IF(Q310=31,A310*Z310,(Q310/30)*A310*Z310)</f>
        <v>0</v>
      </c>
      <c r="AK310" s="75">
        <f>IF(Q310=31,AD310,(Q310/30)*AD310)</f>
        <v>4500000</v>
      </c>
      <c r="AL310" s="75">
        <f>IF(Q310=31,AE310,(Q310/30)*AE310)</f>
        <v>6000000</v>
      </c>
      <c r="AM310" s="75">
        <f>(AC310*30/220)*35%*S310</f>
        <v>0</v>
      </c>
      <c r="AN310" s="75">
        <f>AC310*30/220*1.4*T310</f>
        <v>0</v>
      </c>
      <c r="AO310" s="75">
        <f>AC310*U310</f>
        <v>0</v>
      </c>
      <c r="AP310" s="75">
        <f>200000*V310</f>
        <v>4000000</v>
      </c>
      <c r="AQ310" s="75">
        <v>0</v>
      </c>
      <c r="AR310" s="75">
        <v>0</v>
      </c>
      <c r="AS310" s="75">
        <v>0</v>
      </c>
      <c r="AT310" s="80">
        <v>0</v>
      </c>
      <c r="AU310" s="82">
        <f>SUM(AG310:AT310)</f>
        <v>75730519.272727281</v>
      </c>
      <c r="AV310" s="113">
        <f>AU310-(AX310+AP310+AO310+AL310+AK310+AJ310+AT310)</f>
        <v>55929382.923636369</v>
      </c>
      <c r="AW310" s="75">
        <f>AG310+AH310+AK310+AL310+AI310+AN310+AM310+AP310</f>
        <v>75730519.272727281</v>
      </c>
      <c r="AX310" s="75">
        <f>AW310*7%</f>
        <v>5301136.3490909105</v>
      </c>
      <c r="AY310" s="76">
        <f>IF(AV310&lt;=40000000,0,IF(AND(AV310&gt;40000000,AV310&lt;=80000000),(AV310-40000000)*10%,IF(AND(AV310&gt;80000000,AV310&lt;=120000000),4000000+(AV310-80000000)*15%,IF(AND(AV310&gt;120000000,AV310&lt;=180000000),10000000+(AV310-120000000)*20%,IF(AND(AV310&gt;180000000,AV310&lt;=240000000),22000000+(AV310-180000000)*25%,IF(AND(AV310&gt;240000000,AV310&lt;=320000000),37000000+(AV310-240000000)*30%,61000000+(AV310-320000000)*35%))))))</f>
        <v>1592938.2923636371</v>
      </c>
      <c r="AZ310" s="75">
        <v>0</v>
      </c>
      <c r="BA310" s="75">
        <v>0</v>
      </c>
      <c r="BB310" s="75">
        <v>0</v>
      </c>
      <c r="BC310" s="80">
        <v>0</v>
      </c>
      <c r="BD310" s="80">
        <v>0</v>
      </c>
      <c r="BE310" s="80">
        <v>0</v>
      </c>
      <c r="BF310" s="78">
        <v>0</v>
      </c>
      <c r="BG310" s="348">
        <f>SUM(AX310:BF310)</f>
        <v>6894074.6414545476</v>
      </c>
      <c r="BH310" s="188">
        <f>INT(AU310-BG310)</f>
        <v>68836444</v>
      </c>
      <c r="BJ310" s="50">
        <v>13107</v>
      </c>
      <c r="BK310" s="50" t="s">
        <v>3646</v>
      </c>
      <c r="BM310" s="50">
        <f t="shared" si="9"/>
        <v>0</v>
      </c>
    </row>
    <row r="311" spans="1:65" s="50" customFormat="1" ht="24" customHeight="1" x14ac:dyDescent="0.2">
      <c r="A311" s="182">
        <f t="shared" si="8"/>
        <v>2655495</v>
      </c>
      <c r="B311" s="298">
        <v>48</v>
      </c>
      <c r="C311" s="266">
        <v>48</v>
      </c>
      <c r="D311" s="299">
        <v>13108</v>
      </c>
      <c r="E311" s="252" t="s">
        <v>158</v>
      </c>
      <c r="F311" s="253" t="s">
        <v>1110</v>
      </c>
      <c r="G311" s="252" t="s">
        <v>87</v>
      </c>
      <c r="H311" s="274" t="s">
        <v>983</v>
      </c>
      <c r="I311" s="294" t="s">
        <v>1111</v>
      </c>
      <c r="J311" s="65" t="s">
        <v>1112</v>
      </c>
      <c r="K311" s="65" t="s">
        <v>1113</v>
      </c>
      <c r="L311" s="65" t="s">
        <v>2384</v>
      </c>
      <c r="M311" s="292" t="s">
        <v>2380</v>
      </c>
      <c r="N311" s="99"/>
      <c r="O311" s="65"/>
      <c r="P311" s="90"/>
      <c r="Q311" s="254">
        <v>30</v>
      </c>
      <c r="R311" s="255">
        <v>79</v>
      </c>
      <c r="S311" s="65">
        <v>0</v>
      </c>
      <c r="T311" s="65">
        <v>0</v>
      </c>
      <c r="U311" s="90">
        <v>0</v>
      </c>
      <c r="V311" s="260">
        <v>20</v>
      </c>
      <c r="W311" s="99">
        <v>0</v>
      </c>
      <c r="X311" s="84">
        <v>0</v>
      </c>
      <c r="Y311" s="99">
        <v>0</v>
      </c>
      <c r="Z311" s="65">
        <v>0</v>
      </c>
      <c r="AA311" s="327">
        <v>1477052</v>
      </c>
      <c r="AB311" s="327">
        <v>0</v>
      </c>
      <c r="AC311" s="328">
        <f>AA311+AB311</f>
        <v>1477052</v>
      </c>
      <c r="AD311" s="75">
        <v>4500000</v>
      </c>
      <c r="AE311" s="75">
        <v>6000000</v>
      </c>
      <c r="AF311" s="338">
        <f>(AC311*30)/220*1.4</f>
        <v>281982.65454545454</v>
      </c>
      <c r="AG311" s="113">
        <f>AA311*Q311</f>
        <v>44311560</v>
      </c>
      <c r="AH311" s="75">
        <f>AB311*Q311</f>
        <v>0</v>
      </c>
      <c r="AI311" s="75">
        <f>AF311*R311</f>
        <v>22276629.709090907</v>
      </c>
      <c r="AJ311" s="75">
        <f>IF(Q311=31,A311*Z311,(Q311/30)*A311*Z311)</f>
        <v>0</v>
      </c>
      <c r="AK311" s="75">
        <f>IF(Q311=31,AD311,(Q311/30)*AD311)</f>
        <v>4500000</v>
      </c>
      <c r="AL311" s="75">
        <f>IF(Q311=31,AE311,(Q311/30)*AE311)</f>
        <v>6000000</v>
      </c>
      <c r="AM311" s="75">
        <f>(AC311*30/220)*35%*S311</f>
        <v>0</v>
      </c>
      <c r="AN311" s="75">
        <f>AC311*30/220*1.4*T311</f>
        <v>0</v>
      </c>
      <c r="AO311" s="75">
        <f>AC311*U311</f>
        <v>0</v>
      </c>
      <c r="AP311" s="75">
        <f>200000*V311</f>
        <v>4000000</v>
      </c>
      <c r="AQ311" s="75">
        <v>0</v>
      </c>
      <c r="AR311" s="75">
        <v>0</v>
      </c>
      <c r="AS311" s="75">
        <v>0</v>
      </c>
      <c r="AT311" s="80">
        <v>0</v>
      </c>
      <c r="AU311" s="82">
        <f>SUM(AG311:AT311)</f>
        <v>81088189.709090903</v>
      </c>
      <c r="AV311" s="113">
        <f>AU311-(AX311+AP311+AO311+AL311+AK311+AJ311+AT311)</f>
        <v>60912016.429454535</v>
      </c>
      <c r="AW311" s="75">
        <f>AG311+AH311+AK311+AL311+AI311+AN311+AM311+AP311</f>
        <v>81088189.709090903</v>
      </c>
      <c r="AX311" s="75">
        <f>AW311*7%</f>
        <v>5676173.2796363635</v>
      </c>
      <c r="AY311" s="76">
        <f>IF(AV311&lt;=40000000,0,IF(AND(AV311&gt;40000000,AV311&lt;=80000000),(AV311-40000000)*10%,IF(AND(AV311&gt;80000000,AV311&lt;=120000000),4000000+(AV311-80000000)*15%,IF(AND(AV311&gt;120000000,AV311&lt;=180000000),10000000+(AV311-120000000)*20%,IF(AND(AV311&gt;180000000,AV311&lt;=240000000),22000000+(AV311-180000000)*25%,IF(AND(AV311&gt;240000000,AV311&lt;=320000000),37000000+(AV311-240000000)*30%,61000000+(AV311-320000000)*35%))))))</f>
        <v>2091201.6429454535</v>
      </c>
      <c r="AZ311" s="75">
        <v>0</v>
      </c>
      <c r="BA311" s="75">
        <v>0</v>
      </c>
      <c r="BB311" s="75">
        <v>0</v>
      </c>
      <c r="BC311" s="80">
        <v>0</v>
      </c>
      <c r="BD311" s="80">
        <v>0</v>
      </c>
      <c r="BE311" s="80">
        <v>0</v>
      </c>
      <c r="BF311" s="78">
        <v>0</v>
      </c>
      <c r="BG311" s="348">
        <f>SUM(AX311:BF311)</f>
        <v>7767374.922581817</v>
      </c>
      <c r="BH311" s="188">
        <f>INT(AU311-BG311)</f>
        <v>73320814</v>
      </c>
      <c r="BJ311" s="50">
        <v>13108</v>
      </c>
      <c r="BK311" s="50" t="s">
        <v>3647</v>
      </c>
      <c r="BM311" s="50">
        <f t="shared" si="9"/>
        <v>0</v>
      </c>
    </row>
    <row r="312" spans="1:65" s="50" customFormat="1" ht="24" customHeight="1" x14ac:dyDescent="0.2">
      <c r="A312" s="182">
        <f t="shared" si="8"/>
        <v>2655495</v>
      </c>
      <c r="B312" s="298">
        <v>41</v>
      </c>
      <c r="C312" s="266">
        <v>41</v>
      </c>
      <c r="D312" s="299">
        <v>13109</v>
      </c>
      <c r="E312" s="252" t="s">
        <v>140</v>
      </c>
      <c r="F312" s="253" t="s">
        <v>765</v>
      </c>
      <c r="G312" s="252" t="s">
        <v>87</v>
      </c>
      <c r="H312" s="274" t="s">
        <v>983</v>
      </c>
      <c r="I312" s="294" t="s">
        <v>1114</v>
      </c>
      <c r="J312" s="65" t="s">
        <v>1115</v>
      </c>
      <c r="K312" s="65" t="s">
        <v>1116</v>
      </c>
      <c r="L312" s="65" t="s">
        <v>2384</v>
      </c>
      <c r="M312" s="292" t="s">
        <v>2380</v>
      </c>
      <c r="N312" s="99"/>
      <c r="O312" s="65"/>
      <c r="P312" s="90"/>
      <c r="Q312" s="254">
        <v>30</v>
      </c>
      <c r="R312" s="255">
        <v>100</v>
      </c>
      <c r="S312" s="65">
        <v>0</v>
      </c>
      <c r="T312" s="65">
        <v>0</v>
      </c>
      <c r="U312" s="90">
        <v>0</v>
      </c>
      <c r="V312" s="260">
        <v>20</v>
      </c>
      <c r="W312" s="99">
        <v>0</v>
      </c>
      <c r="X312" s="84">
        <v>0</v>
      </c>
      <c r="Y312" s="99">
        <v>0</v>
      </c>
      <c r="Z312" s="65">
        <v>0</v>
      </c>
      <c r="AA312" s="327">
        <v>1477052</v>
      </c>
      <c r="AB312" s="327">
        <v>46667</v>
      </c>
      <c r="AC312" s="328">
        <f>AA312+AB312</f>
        <v>1523719</v>
      </c>
      <c r="AD312" s="75">
        <v>4500000</v>
      </c>
      <c r="AE312" s="75">
        <v>6000000</v>
      </c>
      <c r="AF312" s="338">
        <f>(AC312*30)/220*1.4</f>
        <v>290891.80909090908</v>
      </c>
      <c r="AG312" s="113">
        <f>AA312*Q312</f>
        <v>44311560</v>
      </c>
      <c r="AH312" s="75">
        <f>AB312*Q312</f>
        <v>1400010</v>
      </c>
      <c r="AI312" s="75">
        <f>AF312*R312</f>
        <v>29089180.909090906</v>
      </c>
      <c r="AJ312" s="75">
        <f>IF(Q312=31,A312*Z312,(Q312/30)*A312*Z312)</f>
        <v>0</v>
      </c>
      <c r="AK312" s="75">
        <f>IF(Q312=31,AD312,(Q312/30)*AD312)</f>
        <v>4500000</v>
      </c>
      <c r="AL312" s="75">
        <f>IF(Q312=31,AE312,(Q312/30)*AE312)</f>
        <v>6000000</v>
      </c>
      <c r="AM312" s="75">
        <f>(AC312*30/220)*35%*S312</f>
        <v>0</v>
      </c>
      <c r="AN312" s="75">
        <f>AC312*30/220*1.4*T312</f>
        <v>0</v>
      </c>
      <c r="AO312" s="75">
        <f>AC312*U312</f>
        <v>0</v>
      </c>
      <c r="AP312" s="75">
        <f>200000*V312</f>
        <v>4000000</v>
      </c>
      <c r="AQ312" s="75">
        <v>0</v>
      </c>
      <c r="AR312" s="75">
        <v>0</v>
      </c>
      <c r="AS312" s="75">
        <v>0</v>
      </c>
      <c r="AT312" s="80">
        <v>0</v>
      </c>
      <c r="AU312" s="82">
        <f>SUM(AG312:AT312)</f>
        <v>89300750.909090906</v>
      </c>
      <c r="AV312" s="113">
        <f>AU312-(AX312+AP312+AO312+AL312+AK312+AJ312+AT312)</f>
        <v>68549698.345454544</v>
      </c>
      <c r="AW312" s="75">
        <f>AG312+AH312+AK312+AL312+AI312+AN312+AM312+AP312</f>
        <v>89300750.909090906</v>
      </c>
      <c r="AX312" s="75">
        <f>AW312*7%</f>
        <v>6251052.5636363644</v>
      </c>
      <c r="AY312" s="76">
        <f>IF(AV312&lt;=40000000,0,IF(AND(AV312&gt;40000000,AV312&lt;=80000000),(AV312-40000000)*10%,IF(AND(AV312&gt;80000000,AV312&lt;=120000000),4000000+(AV312-80000000)*15%,IF(AND(AV312&gt;120000000,AV312&lt;=180000000),10000000+(AV312-120000000)*20%,IF(AND(AV312&gt;180000000,AV312&lt;=240000000),22000000+(AV312-180000000)*25%,IF(AND(AV312&gt;240000000,AV312&lt;=320000000),37000000+(AV312-240000000)*30%,61000000+(AV312-320000000)*35%))))))</f>
        <v>2854969.8345454545</v>
      </c>
      <c r="AZ312" s="75">
        <v>0</v>
      </c>
      <c r="BA312" s="75">
        <v>0</v>
      </c>
      <c r="BB312" s="75">
        <v>0</v>
      </c>
      <c r="BC312" s="80">
        <v>0</v>
      </c>
      <c r="BD312" s="80">
        <v>0</v>
      </c>
      <c r="BE312" s="80">
        <v>0</v>
      </c>
      <c r="BF312" s="78">
        <v>0</v>
      </c>
      <c r="BG312" s="348">
        <f>SUM(AX312:BF312)</f>
        <v>9106022.3981818184</v>
      </c>
      <c r="BH312" s="188">
        <f>INT(AU312-BG312)</f>
        <v>80194728</v>
      </c>
      <c r="BJ312" s="50">
        <v>13109</v>
      </c>
      <c r="BK312" s="50" t="s">
        <v>3648</v>
      </c>
      <c r="BM312" s="50">
        <f t="shared" si="9"/>
        <v>0</v>
      </c>
    </row>
    <row r="313" spans="1:65" s="50" customFormat="1" ht="24" customHeight="1" x14ac:dyDescent="0.2">
      <c r="A313" s="182">
        <f t="shared" si="8"/>
        <v>2655495</v>
      </c>
      <c r="B313" s="298">
        <v>50</v>
      </c>
      <c r="C313" s="266">
        <v>50</v>
      </c>
      <c r="D313" s="299">
        <v>13110</v>
      </c>
      <c r="E313" s="252" t="s">
        <v>1117</v>
      </c>
      <c r="F313" s="253" t="s">
        <v>1118</v>
      </c>
      <c r="G313" s="252" t="s">
        <v>87</v>
      </c>
      <c r="H313" s="274" t="s">
        <v>983</v>
      </c>
      <c r="I313" s="294" t="s">
        <v>1119</v>
      </c>
      <c r="J313" s="65" t="s">
        <v>1120</v>
      </c>
      <c r="K313" s="65" t="s">
        <v>1121</v>
      </c>
      <c r="L313" s="65" t="s">
        <v>2384</v>
      </c>
      <c r="M313" s="292" t="s">
        <v>2383</v>
      </c>
      <c r="N313" s="99"/>
      <c r="O313" s="65"/>
      <c r="P313" s="90"/>
      <c r="Q313" s="254">
        <v>30</v>
      </c>
      <c r="R313" s="255">
        <v>39</v>
      </c>
      <c r="S313" s="65">
        <v>0</v>
      </c>
      <c r="T313" s="65">
        <v>0</v>
      </c>
      <c r="U313" s="90">
        <v>0</v>
      </c>
      <c r="V313" s="260">
        <v>20</v>
      </c>
      <c r="W313" s="99">
        <v>0</v>
      </c>
      <c r="X313" s="84">
        <v>0</v>
      </c>
      <c r="Y313" s="99">
        <v>2</v>
      </c>
      <c r="Z313" s="65">
        <v>0</v>
      </c>
      <c r="AA313" s="327">
        <v>1642901</v>
      </c>
      <c r="AB313" s="327">
        <v>0</v>
      </c>
      <c r="AC313" s="328">
        <f>AA313+AB313</f>
        <v>1642901</v>
      </c>
      <c r="AD313" s="75">
        <v>4500000</v>
      </c>
      <c r="AE313" s="75">
        <v>6000000</v>
      </c>
      <c r="AF313" s="338">
        <f>(AC313*30)/220*1.4</f>
        <v>313644.73636363639</v>
      </c>
      <c r="AG313" s="113">
        <f>AA313*Q313</f>
        <v>49287030</v>
      </c>
      <c r="AH313" s="75">
        <f>AB313*Q313</f>
        <v>0</v>
      </c>
      <c r="AI313" s="75">
        <f>AF313*R313</f>
        <v>12232144.718181819</v>
      </c>
      <c r="AJ313" s="75">
        <f>IF(Q313=31,A313*Z313,(Q313/30)*A313*Z313)</f>
        <v>0</v>
      </c>
      <c r="AK313" s="75">
        <f>IF(Q313=31,AD313,(Q313/30)*AD313)</f>
        <v>4500000</v>
      </c>
      <c r="AL313" s="75">
        <f>IF(Q313=31,AE313,(Q313/30)*AE313)</f>
        <v>6000000</v>
      </c>
      <c r="AM313" s="75">
        <f>(AC313*30/220)*35%*S313</f>
        <v>0</v>
      </c>
      <c r="AN313" s="75">
        <f>AC313*30/220*1.4*T313</f>
        <v>0</v>
      </c>
      <c r="AO313" s="75">
        <f>AC313*U313</f>
        <v>0</v>
      </c>
      <c r="AP313" s="75">
        <f>200000*V313</f>
        <v>4000000</v>
      </c>
      <c r="AQ313" s="75">
        <v>0</v>
      </c>
      <c r="AR313" s="75">
        <v>0</v>
      </c>
      <c r="AS313" s="75">
        <v>0</v>
      </c>
      <c r="AT313" s="80">
        <v>0</v>
      </c>
      <c r="AU313" s="82">
        <f>SUM(AG313:AT313)</f>
        <v>76019174.718181819</v>
      </c>
      <c r="AV313" s="113">
        <f>AU313-(AX313+AP313+AO313+AL313+AK313+AJ313+AT313)</f>
        <v>56197832.487909093</v>
      </c>
      <c r="AW313" s="75">
        <f>AG313+AH313+AK313+AL313+AI313+AN313+AM313+AP313</f>
        <v>76019174.718181819</v>
      </c>
      <c r="AX313" s="75">
        <f>AW313*7%</f>
        <v>5321342.230272728</v>
      </c>
      <c r="AY313" s="76">
        <f>IF(AV313&lt;=40000000,0,IF(AND(AV313&gt;40000000,AV313&lt;=80000000),(AV313-40000000)*10%,IF(AND(AV313&gt;80000000,AV313&lt;=120000000),4000000+(AV313-80000000)*15%,IF(AND(AV313&gt;120000000,AV313&lt;=180000000),10000000+(AV313-120000000)*20%,IF(AND(AV313&gt;180000000,AV313&lt;=240000000),22000000+(AV313-180000000)*25%,IF(AND(AV313&gt;240000000,AV313&lt;=320000000),37000000+(AV313-240000000)*30%,61000000+(AV313-320000000)*35%))))))</f>
        <v>1619783.2487909095</v>
      </c>
      <c r="AZ313" s="75">
        <v>0</v>
      </c>
      <c r="BA313" s="75">
        <v>0</v>
      </c>
      <c r="BB313" s="75">
        <v>0</v>
      </c>
      <c r="BC313" s="80">
        <v>0</v>
      </c>
      <c r="BD313" s="80">
        <v>0</v>
      </c>
      <c r="BE313" s="80">
        <v>0</v>
      </c>
      <c r="BF313" s="78">
        <v>0</v>
      </c>
      <c r="BG313" s="348">
        <f>SUM(AX313:BF313)</f>
        <v>6941125.4790636376</v>
      </c>
      <c r="BH313" s="188">
        <f>INT(AU313-BG313)</f>
        <v>69078049</v>
      </c>
      <c r="BJ313" s="50">
        <v>13110</v>
      </c>
      <c r="BK313" s="50" t="s">
        <v>3649</v>
      </c>
      <c r="BM313" s="50">
        <f t="shared" si="9"/>
        <v>0</v>
      </c>
    </row>
    <row r="314" spans="1:65" s="50" customFormat="1" ht="24" customHeight="1" x14ac:dyDescent="0.2">
      <c r="A314" s="182">
        <f t="shared" si="8"/>
        <v>2655495</v>
      </c>
      <c r="B314" s="298">
        <v>57</v>
      </c>
      <c r="C314" s="266">
        <v>57</v>
      </c>
      <c r="D314" s="299">
        <v>13111</v>
      </c>
      <c r="E314" s="252" t="s">
        <v>1122</v>
      </c>
      <c r="F314" s="253" t="s">
        <v>1123</v>
      </c>
      <c r="G314" s="252" t="s">
        <v>87</v>
      </c>
      <c r="H314" s="274" t="s">
        <v>983</v>
      </c>
      <c r="I314" s="294" t="s">
        <v>1124</v>
      </c>
      <c r="J314" s="65" t="s">
        <v>1125</v>
      </c>
      <c r="K314" s="65" t="s">
        <v>1126</v>
      </c>
      <c r="L314" s="65" t="s">
        <v>2384</v>
      </c>
      <c r="M314" s="292" t="s">
        <v>2380</v>
      </c>
      <c r="N314" s="99"/>
      <c r="O314" s="65"/>
      <c r="P314" s="90"/>
      <c r="Q314" s="254">
        <v>30</v>
      </c>
      <c r="R314" s="255">
        <v>33</v>
      </c>
      <c r="S314" s="65">
        <v>0</v>
      </c>
      <c r="T314" s="65">
        <v>0</v>
      </c>
      <c r="U314" s="90">
        <v>0</v>
      </c>
      <c r="V314" s="260">
        <v>19</v>
      </c>
      <c r="W314" s="99">
        <v>0</v>
      </c>
      <c r="X314" s="84">
        <v>0</v>
      </c>
      <c r="Y314" s="99">
        <v>0</v>
      </c>
      <c r="Z314" s="65">
        <v>0</v>
      </c>
      <c r="AA314" s="327">
        <v>1477052</v>
      </c>
      <c r="AB314" s="327">
        <v>0</v>
      </c>
      <c r="AC314" s="328">
        <f>AA314+AB314</f>
        <v>1477052</v>
      </c>
      <c r="AD314" s="75">
        <v>4500000</v>
      </c>
      <c r="AE314" s="75">
        <v>6000000</v>
      </c>
      <c r="AF314" s="338">
        <f>(AC314*30)/220*1.4</f>
        <v>281982.65454545454</v>
      </c>
      <c r="AG314" s="113">
        <f>AA314*Q314</f>
        <v>44311560</v>
      </c>
      <c r="AH314" s="75">
        <f>AB314*Q314</f>
        <v>0</v>
      </c>
      <c r="AI314" s="75">
        <f>AF314*R314</f>
        <v>9305427.5999999996</v>
      </c>
      <c r="AJ314" s="75">
        <f>IF(Q314=31,A314*Z314,(Q314/30)*A314*Z314)</f>
        <v>0</v>
      </c>
      <c r="AK314" s="75">
        <f>IF(Q314=31,AD314,(Q314/30)*AD314)</f>
        <v>4500000</v>
      </c>
      <c r="AL314" s="75">
        <f>IF(Q314=31,AE314,(Q314/30)*AE314)</f>
        <v>6000000</v>
      </c>
      <c r="AM314" s="75">
        <f>(AC314*30/220)*35%*S314</f>
        <v>0</v>
      </c>
      <c r="AN314" s="75">
        <f>AC314*30/220*1.4*T314</f>
        <v>0</v>
      </c>
      <c r="AO314" s="75">
        <f>AC314*U314</f>
        <v>0</v>
      </c>
      <c r="AP314" s="75">
        <f>200000*V314</f>
        <v>3800000</v>
      </c>
      <c r="AQ314" s="75">
        <v>0</v>
      </c>
      <c r="AR314" s="75">
        <v>0</v>
      </c>
      <c r="AS314" s="75">
        <v>0</v>
      </c>
      <c r="AT314" s="80">
        <v>0</v>
      </c>
      <c r="AU314" s="82">
        <f>SUM(AG314:AT314)</f>
        <v>67916987.599999994</v>
      </c>
      <c r="AV314" s="113">
        <f>AU314-(AX314+AP314+AO314+AL314+AK314+AJ314+AT314)</f>
        <v>48862798.467999995</v>
      </c>
      <c r="AW314" s="75">
        <f>AG314+AH314+AK314+AL314+AI314+AN314+AM314+AP314</f>
        <v>67916987.599999994</v>
      </c>
      <c r="AX314" s="75">
        <f>AW314*7%</f>
        <v>4754189.1320000002</v>
      </c>
      <c r="AY314" s="76">
        <f>IF(AV314&lt;=40000000,0,IF(AND(AV314&gt;40000000,AV314&lt;=80000000),(AV314-40000000)*10%,IF(AND(AV314&gt;80000000,AV314&lt;=120000000),4000000+(AV314-80000000)*15%,IF(AND(AV314&gt;120000000,AV314&lt;=180000000),10000000+(AV314-120000000)*20%,IF(AND(AV314&gt;180000000,AV314&lt;=240000000),22000000+(AV314-180000000)*25%,IF(AND(AV314&gt;240000000,AV314&lt;=320000000),37000000+(AV314-240000000)*30%,61000000+(AV314-320000000)*35%))))))</f>
        <v>886279.84679999948</v>
      </c>
      <c r="AZ314" s="75">
        <v>0</v>
      </c>
      <c r="BA314" s="75">
        <v>0</v>
      </c>
      <c r="BB314" s="75">
        <v>0</v>
      </c>
      <c r="BC314" s="80">
        <v>0</v>
      </c>
      <c r="BD314" s="80">
        <v>0</v>
      </c>
      <c r="BE314" s="80">
        <v>0</v>
      </c>
      <c r="BF314" s="78">
        <v>0</v>
      </c>
      <c r="BG314" s="348">
        <f>SUM(AX314:BF314)</f>
        <v>5640468.9787999997</v>
      </c>
      <c r="BH314" s="188">
        <f>INT(AU314-BG314)</f>
        <v>62276518</v>
      </c>
      <c r="BJ314" s="50">
        <v>13111</v>
      </c>
      <c r="BK314" s="50" t="s">
        <v>3650</v>
      </c>
      <c r="BM314" s="50">
        <f t="shared" si="9"/>
        <v>0</v>
      </c>
    </row>
    <row r="315" spans="1:65" s="50" customFormat="1" ht="24" customHeight="1" x14ac:dyDescent="0.2">
      <c r="A315" s="182">
        <f t="shared" si="8"/>
        <v>2655495</v>
      </c>
      <c r="B315" s="298">
        <v>73</v>
      </c>
      <c r="C315" s="266">
        <v>73</v>
      </c>
      <c r="D315" s="299">
        <v>13112</v>
      </c>
      <c r="E315" s="252" t="s">
        <v>259</v>
      </c>
      <c r="F315" s="253" t="s">
        <v>1127</v>
      </c>
      <c r="G315" s="252" t="s">
        <v>87</v>
      </c>
      <c r="H315" s="274" t="s">
        <v>983</v>
      </c>
      <c r="I315" s="294" t="s">
        <v>1128</v>
      </c>
      <c r="J315" s="65" t="s">
        <v>1129</v>
      </c>
      <c r="K315" s="65" t="s">
        <v>1130</v>
      </c>
      <c r="L315" s="65" t="s">
        <v>2384</v>
      </c>
      <c r="M315" s="292" t="s">
        <v>2383</v>
      </c>
      <c r="N315" s="99"/>
      <c r="O315" s="65"/>
      <c r="P315" s="90"/>
      <c r="Q315" s="254">
        <v>30</v>
      </c>
      <c r="R315" s="255">
        <v>175</v>
      </c>
      <c r="S315" s="65">
        <v>0</v>
      </c>
      <c r="T315" s="65">
        <v>0</v>
      </c>
      <c r="U315" s="90">
        <v>0</v>
      </c>
      <c r="V315" s="261">
        <v>18</v>
      </c>
      <c r="W315" s="99">
        <v>0</v>
      </c>
      <c r="X315" s="84">
        <v>0</v>
      </c>
      <c r="Y315" s="99">
        <v>1</v>
      </c>
      <c r="Z315" s="65">
        <v>1</v>
      </c>
      <c r="AA315" s="327">
        <v>1642901</v>
      </c>
      <c r="AB315" s="327">
        <v>0</v>
      </c>
      <c r="AC315" s="328">
        <f>AA315+AB315</f>
        <v>1642901</v>
      </c>
      <c r="AD315" s="75">
        <v>4500000</v>
      </c>
      <c r="AE315" s="75">
        <v>6000000</v>
      </c>
      <c r="AF315" s="338">
        <f>(AC315*30)/220*1.4</f>
        <v>313644.73636363639</v>
      </c>
      <c r="AG315" s="113">
        <f>AA315*Q315</f>
        <v>49287030</v>
      </c>
      <c r="AH315" s="75">
        <f>AB315*Q315</f>
        <v>0</v>
      </c>
      <c r="AI315" s="75">
        <f>AF315*R315</f>
        <v>54887828.863636367</v>
      </c>
      <c r="AJ315" s="75">
        <f>IF(Q315=31,A315*Z315,(Q315/30)*A315*Z315)</f>
        <v>2655495</v>
      </c>
      <c r="AK315" s="75">
        <f>IF(Q315=31,AD315,(Q315/30)*AD315)</f>
        <v>4500000</v>
      </c>
      <c r="AL315" s="75">
        <f>IF(Q315=31,AE315,(Q315/30)*AE315)</f>
        <v>6000000</v>
      </c>
      <c r="AM315" s="75">
        <f>(AC315*30/220)*35%*S315</f>
        <v>0</v>
      </c>
      <c r="AN315" s="75">
        <f>AC315*30/220*1.4*T315</f>
        <v>0</v>
      </c>
      <c r="AO315" s="75">
        <f>AC315*U315</f>
        <v>0</v>
      </c>
      <c r="AP315" s="75">
        <f>200000*V315</f>
        <v>3600000</v>
      </c>
      <c r="AQ315" s="75">
        <v>0</v>
      </c>
      <c r="AR315" s="75">
        <v>0</v>
      </c>
      <c r="AS315" s="75">
        <v>0</v>
      </c>
      <c r="AT315" s="80">
        <v>0</v>
      </c>
      <c r="AU315" s="82">
        <f>SUM(AG315:AT315)</f>
        <v>120930353.86363637</v>
      </c>
      <c r="AV315" s="113">
        <f>AU315-(AX315+AP315+AO315+AL315+AK315+AJ315+AT315)</f>
        <v>95895618.743181825</v>
      </c>
      <c r="AW315" s="75">
        <f>AG315+AH315+AK315+AL315+AI315+AN315+AM315+AP315</f>
        <v>118274858.86363637</v>
      </c>
      <c r="AX315" s="75">
        <f>AW315*7%</f>
        <v>8279240.120454547</v>
      </c>
      <c r="AY315" s="76">
        <f>IF(AV315&lt;=40000000,0,IF(AND(AV315&gt;40000000,AV315&lt;=80000000),(AV315-40000000)*10%,IF(AND(AV315&gt;80000000,AV315&lt;=120000000),4000000+(AV315-80000000)*15%,IF(AND(AV315&gt;120000000,AV315&lt;=180000000),10000000+(AV315-120000000)*20%,IF(AND(AV315&gt;180000000,AV315&lt;=240000000),22000000+(AV315-180000000)*25%,IF(AND(AV315&gt;240000000,AV315&lt;=320000000),37000000+(AV315-240000000)*30%,61000000+(AV315-320000000)*35%))))))</f>
        <v>6384342.8114772737</v>
      </c>
      <c r="AZ315" s="75">
        <v>0</v>
      </c>
      <c r="BA315" s="75">
        <v>0</v>
      </c>
      <c r="BB315" s="75">
        <v>0</v>
      </c>
      <c r="BC315" s="80">
        <v>0</v>
      </c>
      <c r="BD315" s="80">
        <v>0</v>
      </c>
      <c r="BE315" s="80">
        <v>0</v>
      </c>
      <c r="BF315" s="78">
        <v>0</v>
      </c>
      <c r="BG315" s="348">
        <f>SUM(AX315:BF315)</f>
        <v>14663582.93193182</v>
      </c>
      <c r="BH315" s="188">
        <f>INT(AU315-BG315)</f>
        <v>106266770</v>
      </c>
      <c r="BJ315" s="50">
        <v>13112</v>
      </c>
      <c r="BK315" s="50" t="s">
        <v>3651</v>
      </c>
      <c r="BM315" s="50">
        <f t="shared" si="9"/>
        <v>0</v>
      </c>
    </row>
    <row r="316" spans="1:65" s="50" customFormat="1" ht="24" customHeight="1" x14ac:dyDescent="0.2">
      <c r="A316" s="182">
        <f t="shared" si="8"/>
        <v>2655495</v>
      </c>
      <c r="B316" s="298">
        <v>62</v>
      </c>
      <c r="C316" s="266">
        <v>62</v>
      </c>
      <c r="D316" s="299">
        <v>13113</v>
      </c>
      <c r="E316" s="252" t="s">
        <v>107</v>
      </c>
      <c r="F316" s="253" t="s">
        <v>1131</v>
      </c>
      <c r="G316" s="252" t="s">
        <v>87</v>
      </c>
      <c r="H316" s="274" t="s">
        <v>983</v>
      </c>
      <c r="I316" s="294" t="s">
        <v>1132</v>
      </c>
      <c r="J316" s="65" t="s">
        <v>1133</v>
      </c>
      <c r="K316" s="65" t="s">
        <v>1134</v>
      </c>
      <c r="L316" s="65" t="s">
        <v>2384</v>
      </c>
      <c r="M316" s="292" t="s">
        <v>2380</v>
      </c>
      <c r="N316" s="99"/>
      <c r="O316" s="65"/>
      <c r="P316" s="90"/>
      <c r="Q316" s="254">
        <v>30</v>
      </c>
      <c r="R316" s="255">
        <v>38</v>
      </c>
      <c r="S316" s="65">
        <v>0</v>
      </c>
      <c r="T316" s="65">
        <v>0</v>
      </c>
      <c r="U316" s="90">
        <v>0</v>
      </c>
      <c r="V316" s="260">
        <v>12</v>
      </c>
      <c r="W316" s="99">
        <v>0</v>
      </c>
      <c r="X316" s="84">
        <v>0</v>
      </c>
      <c r="Y316" s="99">
        <v>0</v>
      </c>
      <c r="Z316" s="65">
        <v>0</v>
      </c>
      <c r="AA316" s="327">
        <v>1477052</v>
      </c>
      <c r="AB316" s="327">
        <v>0</v>
      </c>
      <c r="AC316" s="328">
        <f>AA316+AB316</f>
        <v>1477052</v>
      </c>
      <c r="AD316" s="75">
        <v>4500000</v>
      </c>
      <c r="AE316" s="75">
        <v>6000000</v>
      </c>
      <c r="AF316" s="338">
        <f>(AC316*30)/220*1.4</f>
        <v>281982.65454545454</v>
      </c>
      <c r="AG316" s="113">
        <f>AA316*Q316</f>
        <v>44311560</v>
      </c>
      <c r="AH316" s="75">
        <f>AB316*Q316</f>
        <v>0</v>
      </c>
      <c r="AI316" s="75">
        <f>AF316*R316</f>
        <v>10715340.872727273</v>
      </c>
      <c r="AJ316" s="75">
        <f>IF(Q316=31,A316*Z316,(Q316/30)*A316*Z316)</f>
        <v>0</v>
      </c>
      <c r="AK316" s="75">
        <f>IF(Q316=31,AD316,(Q316/30)*AD316)</f>
        <v>4500000</v>
      </c>
      <c r="AL316" s="75">
        <f>IF(Q316=31,AE316,(Q316/30)*AE316)</f>
        <v>6000000</v>
      </c>
      <c r="AM316" s="75">
        <f>(AC316*30/220)*35%*S316</f>
        <v>0</v>
      </c>
      <c r="AN316" s="75">
        <f>AC316*30/220*1.4*T316</f>
        <v>0</v>
      </c>
      <c r="AO316" s="75">
        <f>AC316*U316</f>
        <v>0</v>
      </c>
      <c r="AP316" s="75">
        <f>200000*V316</f>
        <v>2400000</v>
      </c>
      <c r="AQ316" s="75">
        <v>0</v>
      </c>
      <c r="AR316" s="75">
        <v>0</v>
      </c>
      <c r="AS316" s="75">
        <v>0</v>
      </c>
      <c r="AT316" s="80">
        <v>0</v>
      </c>
      <c r="AU316" s="82">
        <f>SUM(AG316:AT316)</f>
        <v>67926900.872727275</v>
      </c>
      <c r="AV316" s="113">
        <f>AU316-(AX316+AP316+AO316+AL316+AK316+AJ316+AT316)</f>
        <v>50272017.811636366</v>
      </c>
      <c r="AW316" s="75">
        <f>AG316+AH316+AK316+AL316+AI316+AN316+AM316+AP316</f>
        <v>67926900.872727275</v>
      </c>
      <c r="AX316" s="75">
        <f>AW316*7%</f>
        <v>4754883.0610909099</v>
      </c>
      <c r="AY316" s="76">
        <f>IF(AV316&lt;=40000000,0,IF(AND(AV316&gt;40000000,AV316&lt;=80000000),(AV316-40000000)*10%,IF(AND(AV316&gt;80000000,AV316&lt;=120000000),4000000+(AV316-80000000)*15%,IF(AND(AV316&gt;120000000,AV316&lt;=180000000),10000000+(AV316-120000000)*20%,IF(AND(AV316&gt;180000000,AV316&lt;=240000000),22000000+(AV316-180000000)*25%,IF(AND(AV316&gt;240000000,AV316&lt;=320000000),37000000+(AV316-240000000)*30%,61000000+(AV316-320000000)*35%))))))</f>
        <v>1027201.7811636366</v>
      </c>
      <c r="AZ316" s="75">
        <v>0</v>
      </c>
      <c r="BA316" s="75">
        <v>0</v>
      </c>
      <c r="BB316" s="75">
        <v>0</v>
      </c>
      <c r="BC316" s="80">
        <v>0</v>
      </c>
      <c r="BD316" s="80">
        <v>0</v>
      </c>
      <c r="BE316" s="80">
        <v>0</v>
      </c>
      <c r="BF316" s="78">
        <v>0</v>
      </c>
      <c r="BG316" s="348">
        <f>SUM(AX316:BF316)</f>
        <v>5782084.8422545465</v>
      </c>
      <c r="BH316" s="188">
        <f>INT(AU316-BG316)</f>
        <v>62144816</v>
      </c>
      <c r="BJ316" s="50">
        <v>13113</v>
      </c>
      <c r="BK316" s="50" t="s">
        <v>3652</v>
      </c>
      <c r="BM316" s="50">
        <f t="shared" si="9"/>
        <v>0</v>
      </c>
    </row>
    <row r="317" spans="1:65" s="50" customFormat="1" ht="24" customHeight="1" x14ac:dyDescent="0.2">
      <c r="A317" s="182">
        <f t="shared" si="8"/>
        <v>2655495</v>
      </c>
      <c r="B317" s="298">
        <v>35</v>
      </c>
      <c r="C317" s="266">
        <v>35</v>
      </c>
      <c r="D317" s="299">
        <v>13114</v>
      </c>
      <c r="E317" s="252" t="s">
        <v>115</v>
      </c>
      <c r="F317" s="253" t="s">
        <v>1135</v>
      </c>
      <c r="G317" s="252" t="s">
        <v>87</v>
      </c>
      <c r="H317" s="274" t="s">
        <v>983</v>
      </c>
      <c r="I317" s="294" t="s">
        <v>1136</v>
      </c>
      <c r="J317" s="65" t="s">
        <v>1137</v>
      </c>
      <c r="K317" s="65" t="s">
        <v>1138</v>
      </c>
      <c r="L317" s="65" t="s">
        <v>2384</v>
      </c>
      <c r="M317" s="292" t="s">
        <v>2381</v>
      </c>
      <c r="N317" s="99"/>
      <c r="O317" s="65"/>
      <c r="P317" s="90"/>
      <c r="Q317" s="254">
        <v>30</v>
      </c>
      <c r="R317" s="255">
        <v>41</v>
      </c>
      <c r="S317" s="65">
        <v>0</v>
      </c>
      <c r="T317" s="65">
        <v>0</v>
      </c>
      <c r="U317" s="90">
        <v>0</v>
      </c>
      <c r="V317" s="260">
        <v>9</v>
      </c>
      <c r="W317" s="99">
        <v>0</v>
      </c>
      <c r="X317" s="84">
        <v>0</v>
      </c>
      <c r="Y317" s="99">
        <v>0</v>
      </c>
      <c r="Z317" s="65">
        <v>0</v>
      </c>
      <c r="AA317" s="327">
        <v>1311206</v>
      </c>
      <c r="AB317" s="327">
        <v>46667</v>
      </c>
      <c r="AC317" s="328">
        <f>AA317+AB317</f>
        <v>1357873</v>
      </c>
      <c r="AD317" s="75">
        <v>4500000</v>
      </c>
      <c r="AE317" s="75">
        <v>6000000</v>
      </c>
      <c r="AF317" s="338">
        <f>(AC317*30)/220*1.4</f>
        <v>259230.3</v>
      </c>
      <c r="AG317" s="113">
        <f>AA317*Q317</f>
        <v>39336180</v>
      </c>
      <c r="AH317" s="75">
        <f>AB317*Q317</f>
        <v>1400010</v>
      </c>
      <c r="AI317" s="75">
        <f>AF317*R317</f>
        <v>10628442.299999999</v>
      </c>
      <c r="AJ317" s="75">
        <f>IF(Q317=31,A317*Z317,(Q317/30)*A317*Z317)</f>
        <v>0</v>
      </c>
      <c r="AK317" s="75">
        <f>IF(Q317=31,AD317,(Q317/30)*AD317)</f>
        <v>4500000</v>
      </c>
      <c r="AL317" s="75">
        <f>IF(Q317=31,AE317,(Q317/30)*AE317)</f>
        <v>6000000</v>
      </c>
      <c r="AM317" s="75">
        <f>(AC317*30/220)*35%*S317</f>
        <v>0</v>
      </c>
      <c r="AN317" s="75">
        <f>AC317*30/220*1.4*T317</f>
        <v>0</v>
      </c>
      <c r="AO317" s="75">
        <f>AC317*U317</f>
        <v>0</v>
      </c>
      <c r="AP317" s="75">
        <f>200000*V317</f>
        <v>1800000</v>
      </c>
      <c r="AQ317" s="75">
        <v>0</v>
      </c>
      <c r="AR317" s="75">
        <v>0</v>
      </c>
      <c r="AS317" s="75">
        <v>0</v>
      </c>
      <c r="AT317" s="80">
        <v>0</v>
      </c>
      <c r="AU317" s="82">
        <f>SUM(AG317:AT317)</f>
        <v>63664632.299999997</v>
      </c>
      <c r="AV317" s="113">
        <f>AU317-(AX317+AP317+AO317+AL317+AK317+AJ317+AT317)</f>
        <v>46908108.038999997</v>
      </c>
      <c r="AW317" s="75">
        <f>AG317+AH317+AK317+AL317+AI317+AN317+AM317+AP317</f>
        <v>63664632.299999997</v>
      </c>
      <c r="AX317" s="75">
        <f>AW317*7%</f>
        <v>4456524.2609999999</v>
      </c>
      <c r="AY317" s="76">
        <f>IF(AV317&lt;=40000000,0,IF(AND(AV317&gt;40000000,AV317&lt;=80000000),(AV317-40000000)*10%,IF(AND(AV317&gt;80000000,AV317&lt;=120000000),4000000+(AV317-80000000)*15%,IF(AND(AV317&gt;120000000,AV317&lt;=180000000),10000000+(AV317-120000000)*20%,IF(AND(AV317&gt;180000000,AV317&lt;=240000000),22000000+(AV317-180000000)*25%,IF(AND(AV317&gt;240000000,AV317&lt;=320000000),37000000+(AV317-240000000)*30%,61000000+(AV317-320000000)*35%))))))</f>
        <v>690810.80389999971</v>
      </c>
      <c r="AZ317" s="75">
        <v>0</v>
      </c>
      <c r="BA317" s="75">
        <v>0</v>
      </c>
      <c r="BB317" s="75">
        <v>0</v>
      </c>
      <c r="BC317" s="80">
        <v>0</v>
      </c>
      <c r="BD317" s="80">
        <v>0</v>
      </c>
      <c r="BE317" s="80">
        <v>0</v>
      </c>
      <c r="BF317" s="78">
        <v>0</v>
      </c>
      <c r="BG317" s="348">
        <f>SUM(AX317:BF317)</f>
        <v>5147335.0648999996</v>
      </c>
      <c r="BH317" s="188">
        <f>INT(AU317-BG317)</f>
        <v>58517297</v>
      </c>
      <c r="BJ317" s="50">
        <v>13114</v>
      </c>
      <c r="BK317" s="50" t="s">
        <v>3653</v>
      </c>
      <c r="BM317" s="50">
        <f t="shared" si="9"/>
        <v>0</v>
      </c>
    </row>
    <row r="318" spans="1:65" s="50" customFormat="1" ht="24" customHeight="1" x14ac:dyDescent="0.2">
      <c r="A318" s="182">
        <f t="shared" si="8"/>
        <v>2655495</v>
      </c>
      <c r="B318" s="298">
        <v>36</v>
      </c>
      <c r="C318" s="266">
        <v>36</v>
      </c>
      <c r="D318" s="299">
        <v>13115</v>
      </c>
      <c r="E318" s="252" t="s">
        <v>166</v>
      </c>
      <c r="F318" s="253" t="s">
        <v>312</v>
      </c>
      <c r="G318" s="252" t="s">
        <v>87</v>
      </c>
      <c r="H318" s="274" t="s">
        <v>983</v>
      </c>
      <c r="I318" s="294" t="s">
        <v>1139</v>
      </c>
      <c r="J318" s="65" t="s">
        <v>1140</v>
      </c>
      <c r="K318" s="65" t="s">
        <v>1141</v>
      </c>
      <c r="L318" s="65" t="s">
        <v>2384</v>
      </c>
      <c r="M318" s="292" t="s">
        <v>2382</v>
      </c>
      <c r="N318" s="99"/>
      <c r="O318" s="65"/>
      <c r="P318" s="90"/>
      <c r="Q318" s="254">
        <v>30</v>
      </c>
      <c r="R318" s="255">
        <v>24</v>
      </c>
      <c r="S318" s="65">
        <v>0</v>
      </c>
      <c r="T318" s="65">
        <v>0</v>
      </c>
      <c r="U318" s="90">
        <v>0</v>
      </c>
      <c r="V318" s="260">
        <v>6</v>
      </c>
      <c r="W318" s="99">
        <v>0</v>
      </c>
      <c r="X318" s="84">
        <v>0</v>
      </c>
      <c r="Y318" s="99">
        <v>2</v>
      </c>
      <c r="Z318" s="65">
        <v>2</v>
      </c>
      <c r="AA318" s="327">
        <v>1145360</v>
      </c>
      <c r="AB318" s="327">
        <v>46667</v>
      </c>
      <c r="AC318" s="328">
        <f>AA318+AB318</f>
        <v>1192027</v>
      </c>
      <c r="AD318" s="75">
        <v>4500000</v>
      </c>
      <c r="AE318" s="75">
        <v>6000000</v>
      </c>
      <c r="AF318" s="338">
        <f>(AC318*30)/220*1.4</f>
        <v>227568.79090909089</v>
      </c>
      <c r="AG318" s="113">
        <f>AA318*Q318</f>
        <v>34360800</v>
      </c>
      <c r="AH318" s="75">
        <f>AB318*Q318</f>
        <v>1400010</v>
      </c>
      <c r="AI318" s="75">
        <f>AF318*R318</f>
        <v>5461650.9818181815</v>
      </c>
      <c r="AJ318" s="75">
        <f>IF(Q318=31,A318*Z318,(Q318/30)*A318*Z318)</f>
        <v>5310990</v>
      </c>
      <c r="AK318" s="75">
        <f>IF(Q318=31,AD318,(Q318/30)*AD318)</f>
        <v>4500000</v>
      </c>
      <c r="AL318" s="75">
        <f>IF(Q318=31,AE318,(Q318/30)*AE318)</f>
        <v>6000000</v>
      </c>
      <c r="AM318" s="75">
        <f>(AC318*30/220)*35%*S318</f>
        <v>0</v>
      </c>
      <c r="AN318" s="75">
        <f>AC318*30/220*1.4*T318</f>
        <v>0</v>
      </c>
      <c r="AO318" s="75">
        <f>AC318*U318</f>
        <v>0</v>
      </c>
      <c r="AP318" s="75">
        <f>200000*V318</f>
        <v>1200000</v>
      </c>
      <c r="AQ318" s="75">
        <v>0</v>
      </c>
      <c r="AR318" s="75">
        <v>0</v>
      </c>
      <c r="AS318" s="75">
        <v>0</v>
      </c>
      <c r="AT318" s="80">
        <v>0</v>
      </c>
      <c r="AU318" s="82">
        <f>SUM(AG318:AT318)</f>
        <v>58233450.981818184</v>
      </c>
      <c r="AV318" s="113">
        <f>AU318-(AX318+AP318+AO318+AL318+AK318+AJ318+AT318)</f>
        <v>37517888.713090912</v>
      </c>
      <c r="AW318" s="75">
        <f>AG318+AH318+AK318+AL318+AI318+AN318+AM318+AP318</f>
        <v>52922460.981818184</v>
      </c>
      <c r="AX318" s="75">
        <f>AW318*7%</f>
        <v>3704572.2687272732</v>
      </c>
      <c r="AY318" s="76">
        <f>IF(AV318&lt;=40000000,0,IF(AND(AV318&gt;40000000,AV318&lt;=80000000),(AV318-40000000)*10%,IF(AND(AV318&gt;80000000,AV318&lt;=120000000),4000000+(AV318-80000000)*15%,IF(AND(AV318&gt;120000000,AV318&lt;=180000000),10000000+(AV318-120000000)*20%,IF(AND(AV318&gt;180000000,AV318&lt;=240000000),22000000+(AV318-180000000)*25%,IF(AND(AV318&gt;240000000,AV318&lt;=320000000),37000000+(AV318-240000000)*30%,61000000+(AV318-320000000)*35%))))))</f>
        <v>0</v>
      </c>
      <c r="AZ318" s="75">
        <v>0</v>
      </c>
      <c r="BA318" s="75">
        <v>0</v>
      </c>
      <c r="BB318" s="75">
        <v>0</v>
      </c>
      <c r="BC318" s="80">
        <v>0</v>
      </c>
      <c r="BD318" s="80">
        <v>0</v>
      </c>
      <c r="BE318" s="80">
        <v>0</v>
      </c>
      <c r="BF318" s="78">
        <v>0</v>
      </c>
      <c r="BG318" s="348">
        <f>SUM(AX318:BF318)</f>
        <v>3704572.2687272732</v>
      </c>
      <c r="BH318" s="188">
        <f>INT(AU318-BG318)</f>
        <v>54528878</v>
      </c>
      <c r="BJ318" s="50">
        <v>13115</v>
      </c>
      <c r="BK318" s="50" t="s">
        <v>3654</v>
      </c>
      <c r="BM318" s="50">
        <f t="shared" si="9"/>
        <v>0</v>
      </c>
    </row>
    <row r="319" spans="1:65" s="50" customFormat="1" ht="24" customHeight="1" x14ac:dyDescent="0.2">
      <c r="A319" s="182">
        <f t="shared" si="8"/>
        <v>2655495</v>
      </c>
      <c r="B319" s="298">
        <v>45</v>
      </c>
      <c r="C319" s="266">
        <v>45</v>
      </c>
      <c r="D319" s="299">
        <v>13116</v>
      </c>
      <c r="E319" s="252" t="s">
        <v>135</v>
      </c>
      <c r="F319" s="253" t="s">
        <v>1142</v>
      </c>
      <c r="G319" s="252" t="s">
        <v>87</v>
      </c>
      <c r="H319" s="274" t="s">
        <v>983</v>
      </c>
      <c r="I319" s="294" t="s">
        <v>1143</v>
      </c>
      <c r="J319" s="65" t="s">
        <v>1144</v>
      </c>
      <c r="K319" s="65" t="s">
        <v>1145</v>
      </c>
      <c r="L319" s="65" t="s">
        <v>2384</v>
      </c>
      <c r="M319" s="292" t="s">
        <v>2380</v>
      </c>
      <c r="N319" s="99"/>
      <c r="O319" s="65"/>
      <c r="P319" s="90"/>
      <c r="Q319" s="254">
        <v>30</v>
      </c>
      <c r="R319" s="255">
        <v>65</v>
      </c>
      <c r="S319" s="65">
        <v>0</v>
      </c>
      <c r="T319" s="65">
        <v>0</v>
      </c>
      <c r="U319" s="90">
        <v>0</v>
      </c>
      <c r="V319" s="260">
        <v>20</v>
      </c>
      <c r="W319" s="99">
        <v>0</v>
      </c>
      <c r="X319" s="84">
        <v>0</v>
      </c>
      <c r="Y319" s="99">
        <v>0</v>
      </c>
      <c r="Z319" s="65">
        <v>0</v>
      </c>
      <c r="AA319" s="327">
        <v>1477052</v>
      </c>
      <c r="AB319" s="327">
        <v>0</v>
      </c>
      <c r="AC319" s="328">
        <f>AA319+AB319</f>
        <v>1477052</v>
      </c>
      <c r="AD319" s="75">
        <v>4500000</v>
      </c>
      <c r="AE319" s="75">
        <v>6000000</v>
      </c>
      <c r="AF319" s="338">
        <f>(AC319*30)/220*1.4</f>
        <v>281982.65454545454</v>
      </c>
      <c r="AG319" s="113">
        <f>AA319*Q319</f>
        <v>44311560</v>
      </c>
      <c r="AH319" s="75">
        <f>AB319*Q319</f>
        <v>0</v>
      </c>
      <c r="AI319" s="75">
        <f>AF319*R319</f>
        <v>18328872.545454547</v>
      </c>
      <c r="AJ319" s="75">
        <f>IF(Q319=31,A319*Z319,(Q319/30)*A319*Z319)</f>
        <v>0</v>
      </c>
      <c r="AK319" s="75">
        <f>IF(Q319=31,AD319,(Q319/30)*AD319)</f>
        <v>4500000</v>
      </c>
      <c r="AL319" s="75">
        <f>IF(Q319=31,AE319,(Q319/30)*AE319)</f>
        <v>6000000</v>
      </c>
      <c r="AM319" s="75">
        <f>(AC319*30/220)*35%*S319</f>
        <v>0</v>
      </c>
      <c r="AN319" s="75">
        <f>AC319*30/220*1.4*T319</f>
        <v>0</v>
      </c>
      <c r="AO319" s="75">
        <f>AC319*U319</f>
        <v>0</v>
      </c>
      <c r="AP319" s="75">
        <f>200000*V319</f>
        <v>4000000</v>
      </c>
      <c r="AQ319" s="75">
        <v>0</v>
      </c>
      <c r="AR319" s="75">
        <v>0</v>
      </c>
      <c r="AS319" s="75">
        <v>0</v>
      </c>
      <c r="AT319" s="80">
        <v>0</v>
      </c>
      <c r="AU319" s="82">
        <f>SUM(AG319:AT319)</f>
        <v>77140432.545454547</v>
      </c>
      <c r="AV319" s="113">
        <f>AU319-(AX319+AP319+AO319+AL319+AK319+AJ319+AT319)</f>
        <v>57240602.267272726</v>
      </c>
      <c r="AW319" s="75">
        <f>AG319+AH319+AK319+AL319+AI319+AN319+AM319+AP319</f>
        <v>77140432.545454547</v>
      </c>
      <c r="AX319" s="75">
        <f>AW319*7%</f>
        <v>5399830.2781818192</v>
      </c>
      <c r="AY319" s="76">
        <f>IF(AV319&lt;=40000000,0,IF(AND(AV319&gt;40000000,AV319&lt;=80000000),(AV319-40000000)*10%,IF(AND(AV319&gt;80000000,AV319&lt;=120000000),4000000+(AV319-80000000)*15%,IF(AND(AV319&gt;120000000,AV319&lt;=180000000),10000000+(AV319-120000000)*20%,IF(AND(AV319&gt;180000000,AV319&lt;=240000000),22000000+(AV319-180000000)*25%,IF(AND(AV319&gt;240000000,AV319&lt;=320000000),37000000+(AV319-240000000)*30%,61000000+(AV319-320000000)*35%))))))</f>
        <v>1724060.2267272726</v>
      </c>
      <c r="AZ319" s="75">
        <v>0</v>
      </c>
      <c r="BA319" s="75">
        <v>0</v>
      </c>
      <c r="BB319" s="75">
        <v>0</v>
      </c>
      <c r="BC319" s="80">
        <v>0</v>
      </c>
      <c r="BD319" s="80">
        <v>0</v>
      </c>
      <c r="BE319" s="80">
        <v>0</v>
      </c>
      <c r="BF319" s="78">
        <v>0</v>
      </c>
      <c r="BG319" s="348">
        <f>SUM(AX319:BF319)</f>
        <v>7123890.5049090916</v>
      </c>
      <c r="BH319" s="188">
        <f>INT(AU319-BG319)</f>
        <v>70016542</v>
      </c>
      <c r="BJ319" s="50">
        <v>13116</v>
      </c>
      <c r="BK319" s="50" t="s">
        <v>3655</v>
      </c>
      <c r="BM319" s="50">
        <f t="shared" si="9"/>
        <v>0</v>
      </c>
    </row>
    <row r="320" spans="1:65" s="50" customFormat="1" ht="24" customHeight="1" x14ac:dyDescent="0.2">
      <c r="A320" s="182">
        <f t="shared" si="8"/>
        <v>2655495</v>
      </c>
      <c r="B320" s="298">
        <v>46</v>
      </c>
      <c r="C320" s="266">
        <v>46</v>
      </c>
      <c r="D320" s="299">
        <v>13117</v>
      </c>
      <c r="E320" s="252" t="s">
        <v>216</v>
      </c>
      <c r="F320" s="253" t="s">
        <v>1142</v>
      </c>
      <c r="G320" s="252" t="s">
        <v>87</v>
      </c>
      <c r="H320" s="274" t="s">
        <v>983</v>
      </c>
      <c r="I320" s="294" t="s">
        <v>1146</v>
      </c>
      <c r="J320" s="65" t="s">
        <v>1147</v>
      </c>
      <c r="K320" s="65" t="s">
        <v>1148</v>
      </c>
      <c r="L320" s="65" t="s">
        <v>2384</v>
      </c>
      <c r="M320" s="292" t="s">
        <v>2380</v>
      </c>
      <c r="N320" s="99"/>
      <c r="O320" s="65"/>
      <c r="P320" s="90"/>
      <c r="Q320" s="254">
        <v>30</v>
      </c>
      <c r="R320" s="255">
        <v>35</v>
      </c>
      <c r="S320" s="65">
        <v>0</v>
      </c>
      <c r="T320" s="65">
        <v>0</v>
      </c>
      <c r="U320" s="90">
        <v>0</v>
      </c>
      <c r="V320" s="260">
        <v>20</v>
      </c>
      <c r="W320" s="99">
        <v>0</v>
      </c>
      <c r="X320" s="84">
        <v>0</v>
      </c>
      <c r="Y320" s="99">
        <v>0</v>
      </c>
      <c r="Z320" s="65">
        <v>0</v>
      </c>
      <c r="AA320" s="327">
        <v>1477052</v>
      </c>
      <c r="AB320" s="327">
        <v>0</v>
      </c>
      <c r="AC320" s="328">
        <f>AA320+AB320</f>
        <v>1477052</v>
      </c>
      <c r="AD320" s="75">
        <v>4500000</v>
      </c>
      <c r="AE320" s="75">
        <v>6000000</v>
      </c>
      <c r="AF320" s="338">
        <f>(AC320*30)/220*1.4</f>
        <v>281982.65454545454</v>
      </c>
      <c r="AG320" s="113">
        <f>AA320*Q320</f>
        <v>44311560</v>
      </c>
      <c r="AH320" s="75">
        <f>AB320*Q320</f>
        <v>0</v>
      </c>
      <c r="AI320" s="75">
        <f>AF320*R320</f>
        <v>9869392.9090909082</v>
      </c>
      <c r="AJ320" s="75">
        <f>IF(Q320=31,A320*Z320,(Q320/30)*A320*Z320)</f>
        <v>0</v>
      </c>
      <c r="AK320" s="75">
        <f>IF(Q320=31,AD320,(Q320/30)*AD320)</f>
        <v>4500000</v>
      </c>
      <c r="AL320" s="75">
        <f>IF(Q320=31,AE320,(Q320/30)*AE320)</f>
        <v>6000000</v>
      </c>
      <c r="AM320" s="75">
        <f>(AC320*30/220)*35%*S320</f>
        <v>0</v>
      </c>
      <c r="AN320" s="75">
        <f>AC320*30/220*1.4*T320</f>
        <v>0</v>
      </c>
      <c r="AO320" s="75">
        <f>AC320*U320</f>
        <v>0</v>
      </c>
      <c r="AP320" s="75">
        <f>200000*V320</f>
        <v>4000000</v>
      </c>
      <c r="AQ320" s="75">
        <v>0</v>
      </c>
      <c r="AR320" s="75">
        <v>0</v>
      </c>
      <c r="AS320" s="75">
        <v>0</v>
      </c>
      <c r="AT320" s="80">
        <v>0</v>
      </c>
      <c r="AU320" s="82">
        <f>SUM(AG320:AT320)</f>
        <v>68680952.909090906</v>
      </c>
      <c r="AV320" s="113">
        <f>AU320-(AX320+AP320+AO320+AL320+AK320+AJ320+AT320)</f>
        <v>49373286.205454543</v>
      </c>
      <c r="AW320" s="75">
        <f>AG320+AH320+AK320+AL320+AI320+AN320+AM320+AP320</f>
        <v>68680952.909090906</v>
      </c>
      <c r="AX320" s="75">
        <f>AW320*7%</f>
        <v>4807666.7036363641</v>
      </c>
      <c r="AY320" s="76">
        <f>IF(AV320&lt;=40000000,0,IF(AND(AV320&gt;40000000,AV320&lt;=80000000),(AV320-40000000)*10%,IF(AND(AV320&gt;80000000,AV320&lt;=120000000),4000000+(AV320-80000000)*15%,IF(AND(AV320&gt;120000000,AV320&lt;=180000000),10000000+(AV320-120000000)*20%,IF(AND(AV320&gt;180000000,AV320&lt;=240000000),22000000+(AV320-180000000)*25%,IF(AND(AV320&gt;240000000,AV320&lt;=320000000),37000000+(AV320-240000000)*30%,61000000+(AV320-320000000)*35%))))))</f>
        <v>937328.62054545432</v>
      </c>
      <c r="AZ320" s="75">
        <v>0</v>
      </c>
      <c r="BA320" s="75">
        <v>0</v>
      </c>
      <c r="BB320" s="75">
        <v>0</v>
      </c>
      <c r="BC320" s="80">
        <v>0</v>
      </c>
      <c r="BD320" s="80">
        <v>0</v>
      </c>
      <c r="BE320" s="80">
        <v>0</v>
      </c>
      <c r="BF320" s="78">
        <v>0</v>
      </c>
      <c r="BG320" s="348">
        <f>SUM(AX320:BF320)</f>
        <v>5744995.3241818184</v>
      </c>
      <c r="BH320" s="188">
        <f>INT(AU320-BG320)</f>
        <v>62935957</v>
      </c>
      <c r="BJ320" s="50">
        <v>13117</v>
      </c>
      <c r="BK320" s="50" t="s">
        <v>3656</v>
      </c>
      <c r="BM320" s="50">
        <f t="shared" si="9"/>
        <v>0</v>
      </c>
    </row>
    <row r="321" spans="1:65" s="50" customFormat="1" ht="24" customHeight="1" x14ac:dyDescent="0.2">
      <c r="A321" s="182">
        <f t="shared" si="8"/>
        <v>2655495</v>
      </c>
      <c r="B321" s="298">
        <v>214</v>
      </c>
      <c r="C321" s="266">
        <v>232</v>
      </c>
      <c r="D321" s="299">
        <v>13118</v>
      </c>
      <c r="E321" s="252" t="s">
        <v>1122</v>
      </c>
      <c r="F321" s="253" t="s">
        <v>1149</v>
      </c>
      <c r="G321" s="252" t="s">
        <v>87</v>
      </c>
      <c r="H321" s="274" t="s">
        <v>1150</v>
      </c>
      <c r="I321" s="294" t="s">
        <v>2653</v>
      </c>
      <c r="J321" s="65">
        <v>4839978727</v>
      </c>
      <c r="K321" s="65" t="s">
        <v>1151</v>
      </c>
      <c r="L321" s="65" t="s">
        <v>1150</v>
      </c>
      <c r="M321" s="292" t="s">
        <v>2380</v>
      </c>
      <c r="N321" s="99"/>
      <c r="O321" s="65"/>
      <c r="P321" s="90"/>
      <c r="Q321" s="254">
        <v>30</v>
      </c>
      <c r="R321" s="255">
        <v>80</v>
      </c>
      <c r="S321" s="65">
        <v>0</v>
      </c>
      <c r="T321" s="65">
        <v>0</v>
      </c>
      <c r="U321" s="300">
        <f>1+1+1</f>
        <v>3</v>
      </c>
      <c r="V321" s="260">
        <v>20</v>
      </c>
      <c r="W321" s="99">
        <v>0</v>
      </c>
      <c r="X321" s="84">
        <v>0</v>
      </c>
      <c r="Y321" s="99">
        <v>0</v>
      </c>
      <c r="Z321" s="65">
        <v>0</v>
      </c>
      <c r="AA321" s="327">
        <v>1477052</v>
      </c>
      <c r="AB321" s="327">
        <v>46667</v>
      </c>
      <c r="AC321" s="328">
        <f>AA321+AB321</f>
        <v>1523719</v>
      </c>
      <c r="AD321" s="75">
        <v>4500000</v>
      </c>
      <c r="AE321" s="75">
        <v>6000000</v>
      </c>
      <c r="AF321" s="338">
        <f>(AC321*30)/220*1.4</f>
        <v>290891.80909090908</v>
      </c>
      <c r="AG321" s="113">
        <f>AA321*Q321</f>
        <v>44311560</v>
      </c>
      <c r="AH321" s="75">
        <f>AB321*Q321</f>
        <v>1400010</v>
      </c>
      <c r="AI321" s="75">
        <f>AF321*R321</f>
        <v>23271344.727272727</v>
      </c>
      <c r="AJ321" s="75">
        <f>IF(Q321=31,A321*Z321,(Q321/30)*A321*Z321)</f>
        <v>0</v>
      </c>
      <c r="AK321" s="75">
        <f>IF(Q321=31,AD321,(Q321/30)*AD321)</f>
        <v>4500000</v>
      </c>
      <c r="AL321" s="75">
        <f>IF(Q321=31,AE321,(Q321/30)*AE321)</f>
        <v>6000000</v>
      </c>
      <c r="AM321" s="75">
        <f>(AC321*30/220)*35%*S321</f>
        <v>0</v>
      </c>
      <c r="AN321" s="75">
        <f>AC321*30/220*1.4*T321</f>
        <v>0</v>
      </c>
      <c r="AO321" s="75">
        <f>AC321*U321</f>
        <v>4571157</v>
      </c>
      <c r="AP321" s="75">
        <f>200000*V321</f>
        <v>4000000</v>
      </c>
      <c r="AQ321" s="75">
        <v>0</v>
      </c>
      <c r="AR321" s="75">
        <v>0</v>
      </c>
      <c r="AS321" s="75">
        <v>0</v>
      </c>
      <c r="AT321" s="80">
        <v>0</v>
      </c>
      <c r="AU321" s="82">
        <f>SUM(AG321:AT321)</f>
        <v>88054071.727272719</v>
      </c>
      <c r="AV321" s="113">
        <f>AU321-(AX321+AP321+AO321+AL321+AK321+AJ321+AT321)</f>
        <v>63139110.696363628</v>
      </c>
      <c r="AW321" s="75">
        <f>AG321+AH321+AK321+AL321+AI321+AN321+AM321+AP321</f>
        <v>83482914.727272719</v>
      </c>
      <c r="AX321" s="75">
        <f>AW321*7%</f>
        <v>5843804.0309090912</v>
      </c>
      <c r="AY321" s="76">
        <f>IF(AV321&lt;=40000000,0,IF(AND(AV321&gt;40000000,AV321&lt;=80000000),(AV321-40000000)*10%,IF(AND(AV321&gt;80000000,AV321&lt;=120000000),4000000+(AV321-80000000)*15%,IF(AND(AV321&gt;120000000,AV321&lt;=180000000),10000000+(AV321-120000000)*20%,IF(AND(AV321&gt;180000000,AV321&lt;=240000000),22000000+(AV321-180000000)*25%,IF(AND(AV321&gt;240000000,AV321&lt;=320000000),37000000+(AV321-240000000)*30%,61000000+(AV321-320000000)*35%))))))</f>
        <v>2313911.0696363631</v>
      </c>
      <c r="AZ321" s="75">
        <v>0</v>
      </c>
      <c r="BA321" s="75">
        <v>0</v>
      </c>
      <c r="BB321" s="75">
        <v>0</v>
      </c>
      <c r="BC321" s="80">
        <v>0</v>
      </c>
      <c r="BD321" s="80">
        <v>0</v>
      </c>
      <c r="BE321" s="80">
        <v>0</v>
      </c>
      <c r="BF321" s="78">
        <v>0</v>
      </c>
      <c r="BG321" s="348">
        <f>SUM(AX321:BF321)</f>
        <v>8157715.1005454548</v>
      </c>
      <c r="BH321" s="188">
        <f>INT(AU321-BG321)</f>
        <v>79896356</v>
      </c>
      <c r="BJ321" s="50">
        <v>13118</v>
      </c>
      <c r="BK321" s="50" t="s">
        <v>3657</v>
      </c>
      <c r="BM321" s="50">
        <f t="shared" si="9"/>
        <v>0</v>
      </c>
    </row>
    <row r="322" spans="1:65" s="50" customFormat="1" ht="24" customHeight="1" x14ac:dyDescent="0.2">
      <c r="A322" s="182">
        <f t="shared" si="8"/>
        <v>2655495</v>
      </c>
      <c r="B322" s="298">
        <v>224</v>
      </c>
      <c r="C322" s="266">
        <v>242</v>
      </c>
      <c r="D322" s="299">
        <v>13119</v>
      </c>
      <c r="E322" s="252" t="s">
        <v>776</v>
      </c>
      <c r="F322" s="253" t="s">
        <v>1152</v>
      </c>
      <c r="G322" s="252" t="s">
        <v>87</v>
      </c>
      <c r="H322" s="274" t="s">
        <v>1150</v>
      </c>
      <c r="I322" s="294" t="s">
        <v>2662</v>
      </c>
      <c r="J322" s="65" t="s">
        <v>1153</v>
      </c>
      <c r="K322" s="65" t="s">
        <v>1154</v>
      </c>
      <c r="L322" s="65" t="s">
        <v>1150</v>
      </c>
      <c r="M322" s="307" t="s">
        <v>2380</v>
      </c>
      <c r="N322" s="99"/>
      <c r="O322" s="65"/>
      <c r="P322" s="90"/>
      <c r="Q322" s="254">
        <v>30</v>
      </c>
      <c r="R322" s="255">
        <v>80</v>
      </c>
      <c r="S322" s="65">
        <v>0</v>
      </c>
      <c r="T322" s="65">
        <v>0</v>
      </c>
      <c r="U322" s="300">
        <v>3</v>
      </c>
      <c r="V322" s="260">
        <v>20</v>
      </c>
      <c r="W322" s="99">
        <v>0</v>
      </c>
      <c r="X322" s="84">
        <v>0</v>
      </c>
      <c r="Y322" s="99">
        <v>0</v>
      </c>
      <c r="Z322" s="65">
        <v>0</v>
      </c>
      <c r="AA322" s="327">
        <v>1477052</v>
      </c>
      <c r="AB322" s="327">
        <v>0</v>
      </c>
      <c r="AC322" s="328">
        <f>AA322+AB322</f>
        <v>1477052</v>
      </c>
      <c r="AD322" s="75">
        <v>4500000</v>
      </c>
      <c r="AE322" s="75">
        <v>6000000</v>
      </c>
      <c r="AF322" s="338">
        <f>(AC322*30)/220*1.4</f>
        <v>281982.65454545454</v>
      </c>
      <c r="AG322" s="113">
        <f>AA322*Q322</f>
        <v>44311560</v>
      </c>
      <c r="AH322" s="75">
        <f>AB322*Q322</f>
        <v>0</v>
      </c>
      <c r="AI322" s="75">
        <f>AF322*R322</f>
        <v>22558612.363636363</v>
      </c>
      <c r="AJ322" s="75">
        <f>IF(Q322=31,A322*Z322,(Q322/30)*A322*Z322)</f>
        <v>0</v>
      </c>
      <c r="AK322" s="75">
        <f>IF(Q322=31,AD322,(Q322/30)*AD322)</f>
        <v>4500000</v>
      </c>
      <c r="AL322" s="75">
        <f>IF(Q322=31,AE322,(Q322/30)*AE322)</f>
        <v>6000000</v>
      </c>
      <c r="AM322" s="75">
        <f>(AC322*30/220)*35%*S322</f>
        <v>0</v>
      </c>
      <c r="AN322" s="75">
        <f>AC322*30/220*1.4*T322</f>
        <v>0</v>
      </c>
      <c r="AO322" s="75">
        <f>AC322*U322</f>
        <v>4431156</v>
      </c>
      <c r="AP322" s="75">
        <f>200000*V322</f>
        <v>4000000</v>
      </c>
      <c r="AQ322" s="75">
        <v>0</v>
      </c>
      <c r="AR322" s="75">
        <v>0</v>
      </c>
      <c r="AS322" s="75">
        <v>0</v>
      </c>
      <c r="AT322" s="80">
        <v>0</v>
      </c>
      <c r="AU322" s="82">
        <f>SUM(AG322:AT322)</f>
        <v>85801328.36363636</v>
      </c>
      <c r="AV322" s="113">
        <f>AU322-(AX322+AP322+AO322+AL322+AK322+AJ322+AT322)</f>
        <v>61174260.298181817</v>
      </c>
      <c r="AW322" s="75">
        <f>AG322+AH322+AK322+AL322+AI322+AN322+AM322+AP322</f>
        <v>81370172.36363636</v>
      </c>
      <c r="AX322" s="75">
        <f>AW322*7%</f>
        <v>5695912.0654545454</v>
      </c>
      <c r="AY322" s="76">
        <f>IF(AV322&lt;=40000000,0,IF(AND(AV322&gt;40000000,AV322&lt;=80000000),(AV322-40000000)*10%,IF(AND(AV322&gt;80000000,AV322&lt;=120000000),4000000+(AV322-80000000)*15%,IF(AND(AV322&gt;120000000,AV322&lt;=180000000),10000000+(AV322-120000000)*20%,IF(AND(AV322&gt;180000000,AV322&lt;=240000000),22000000+(AV322-180000000)*25%,IF(AND(AV322&gt;240000000,AV322&lt;=320000000),37000000+(AV322-240000000)*30%,61000000+(AV322-320000000)*35%))))))</f>
        <v>2117426.0298181819</v>
      </c>
      <c r="AZ322" s="75">
        <v>0</v>
      </c>
      <c r="BA322" s="75">
        <v>0</v>
      </c>
      <c r="BB322" s="75">
        <v>0</v>
      </c>
      <c r="BC322" s="80">
        <v>0</v>
      </c>
      <c r="BD322" s="80">
        <v>0</v>
      </c>
      <c r="BE322" s="80">
        <v>0</v>
      </c>
      <c r="BF322" s="78">
        <v>0</v>
      </c>
      <c r="BG322" s="348">
        <f>SUM(AX322:BF322)</f>
        <v>7813338.0952727273</v>
      </c>
      <c r="BH322" s="188">
        <f>INT(AU322-BG322)</f>
        <v>77987990</v>
      </c>
      <c r="BJ322" s="50">
        <v>13119</v>
      </c>
      <c r="BK322" s="50" t="s">
        <v>3658</v>
      </c>
      <c r="BM322" s="50">
        <f t="shared" si="9"/>
        <v>0</v>
      </c>
    </row>
    <row r="323" spans="1:65" s="50" customFormat="1" ht="24" customHeight="1" x14ac:dyDescent="0.2">
      <c r="A323" s="182">
        <f t="shared" si="8"/>
        <v>2655495</v>
      </c>
      <c r="B323" s="298">
        <v>220</v>
      </c>
      <c r="C323" s="266">
        <v>238</v>
      </c>
      <c r="D323" s="299">
        <v>13120</v>
      </c>
      <c r="E323" s="252" t="s">
        <v>1155</v>
      </c>
      <c r="F323" s="253" t="s">
        <v>1156</v>
      </c>
      <c r="G323" s="252" t="s">
        <v>87</v>
      </c>
      <c r="H323" s="274" t="s">
        <v>1150</v>
      </c>
      <c r="I323" s="294" t="s">
        <v>2659</v>
      </c>
      <c r="J323" s="65">
        <v>5829658275</v>
      </c>
      <c r="K323" s="65" t="s">
        <v>1157</v>
      </c>
      <c r="L323" s="65" t="s">
        <v>1150</v>
      </c>
      <c r="M323" s="292" t="s">
        <v>2380</v>
      </c>
      <c r="N323" s="99"/>
      <c r="O323" s="65"/>
      <c r="P323" s="90"/>
      <c r="Q323" s="254">
        <v>30</v>
      </c>
      <c r="R323" s="255">
        <v>15</v>
      </c>
      <c r="S323" s="65">
        <v>0</v>
      </c>
      <c r="T323" s="65">
        <v>0</v>
      </c>
      <c r="U323" s="300">
        <f>1</f>
        <v>1</v>
      </c>
      <c r="V323" s="260">
        <v>18</v>
      </c>
      <c r="W323" s="99">
        <v>0</v>
      </c>
      <c r="X323" s="84">
        <v>0</v>
      </c>
      <c r="Y323" s="99">
        <v>1</v>
      </c>
      <c r="Z323" s="65">
        <v>1</v>
      </c>
      <c r="AA323" s="327">
        <v>1477052</v>
      </c>
      <c r="AB323" s="327">
        <v>46667</v>
      </c>
      <c r="AC323" s="328">
        <f>AA323+AB323</f>
        <v>1523719</v>
      </c>
      <c r="AD323" s="75">
        <v>4500000</v>
      </c>
      <c r="AE323" s="75">
        <v>6000000</v>
      </c>
      <c r="AF323" s="338">
        <f>(AC323*30)/220*1.4</f>
        <v>290891.80909090908</v>
      </c>
      <c r="AG323" s="113">
        <f>AA323*Q323</f>
        <v>44311560</v>
      </c>
      <c r="AH323" s="75">
        <f>AB323*Q323</f>
        <v>1400010</v>
      </c>
      <c r="AI323" s="75">
        <f>AF323*R323</f>
        <v>4363377.1363636367</v>
      </c>
      <c r="AJ323" s="75">
        <f>IF(Q323=31,A323*Z323,(Q323/30)*A323*Z323)</f>
        <v>2655495</v>
      </c>
      <c r="AK323" s="75">
        <f>IF(Q323=31,AD323,(Q323/30)*AD323)</f>
        <v>4500000</v>
      </c>
      <c r="AL323" s="75">
        <f>IF(Q323=31,AE323,(Q323/30)*AE323)</f>
        <v>6000000</v>
      </c>
      <c r="AM323" s="75">
        <f>(AC323*30/220)*35%*S323</f>
        <v>0</v>
      </c>
      <c r="AN323" s="75">
        <f>AC323*30/220*1.4*T323</f>
        <v>0</v>
      </c>
      <c r="AO323" s="75">
        <f>AC323*U323</f>
        <v>1523719</v>
      </c>
      <c r="AP323" s="75">
        <f>200000*V323</f>
        <v>3600000</v>
      </c>
      <c r="AQ323" s="75">
        <v>0</v>
      </c>
      <c r="AR323" s="75">
        <v>0</v>
      </c>
      <c r="AS323" s="75">
        <v>0</v>
      </c>
      <c r="AT323" s="80">
        <v>0</v>
      </c>
      <c r="AU323" s="82">
        <f>SUM(AG323:AT323)</f>
        <v>68354161.13636364</v>
      </c>
      <c r="AV323" s="113">
        <f>AU323-(AX323+AP323+AO323+AL323+AK323+AJ323+AT323)</f>
        <v>45582700.836818188</v>
      </c>
      <c r="AW323" s="75">
        <f>AG323+AH323+AK323+AL323+AI323+AN323+AM323+AP323</f>
        <v>64174947.13636364</v>
      </c>
      <c r="AX323" s="75">
        <f>AW323*7%</f>
        <v>4492246.2995454548</v>
      </c>
      <c r="AY323" s="76">
        <f>IF(AV323&lt;=40000000,0,IF(AND(AV323&gt;40000000,AV323&lt;=80000000),(AV323-40000000)*10%,IF(AND(AV323&gt;80000000,AV323&lt;=120000000),4000000+(AV323-80000000)*15%,IF(AND(AV323&gt;120000000,AV323&lt;=180000000),10000000+(AV323-120000000)*20%,IF(AND(AV323&gt;180000000,AV323&lt;=240000000),22000000+(AV323-180000000)*25%,IF(AND(AV323&gt;240000000,AV323&lt;=320000000),37000000+(AV323-240000000)*30%,61000000+(AV323-320000000)*35%))))))</f>
        <v>558270.08368181891</v>
      </c>
      <c r="AZ323" s="75">
        <v>0</v>
      </c>
      <c r="BA323" s="75">
        <v>0</v>
      </c>
      <c r="BB323" s="75">
        <v>0</v>
      </c>
      <c r="BC323" s="80">
        <v>0</v>
      </c>
      <c r="BD323" s="80">
        <v>0</v>
      </c>
      <c r="BE323" s="80">
        <v>0</v>
      </c>
      <c r="BF323" s="78">
        <v>0</v>
      </c>
      <c r="BG323" s="348">
        <f>SUM(AX323:BF323)</f>
        <v>5050516.3832272738</v>
      </c>
      <c r="BH323" s="188">
        <f>INT(AU323-BG323)</f>
        <v>63303644</v>
      </c>
      <c r="BJ323" s="50">
        <v>13120</v>
      </c>
      <c r="BK323" s="50" t="s">
        <v>3659</v>
      </c>
      <c r="BM323" s="50">
        <f t="shared" si="9"/>
        <v>0</v>
      </c>
    </row>
    <row r="324" spans="1:65" s="50" customFormat="1" ht="24" customHeight="1" x14ac:dyDescent="0.2">
      <c r="A324" s="182">
        <f t="shared" si="8"/>
        <v>2655495</v>
      </c>
      <c r="B324" s="298">
        <v>219</v>
      </c>
      <c r="C324" s="266">
        <v>237</v>
      </c>
      <c r="D324" s="299">
        <v>13121</v>
      </c>
      <c r="E324" s="252" t="s">
        <v>946</v>
      </c>
      <c r="F324" s="253" t="s">
        <v>1158</v>
      </c>
      <c r="G324" s="252" t="s">
        <v>87</v>
      </c>
      <c r="H324" s="274" t="s">
        <v>1150</v>
      </c>
      <c r="I324" s="294" t="s">
        <v>2658</v>
      </c>
      <c r="J324" s="65">
        <v>2190028884</v>
      </c>
      <c r="K324" s="65" t="s">
        <v>1159</v>
      </c>
      <c r="L324" s="65" t="s">
        <v>1150</v>
      </c>
      <c r="M324" s="292" t="s">
        <v>2380</v>
      </c>
      <c r="N324" s="99"/>
      <c r="O324" s="65"/>
      <c r="P324" s="90"/>
      <c r="Q324" s="254">
        <v>30</v>
      </c>
      <c r="R324" s="255">
        <v>30</v>
      </c>
      <c r="S324" s="65">
        <v>0</v>
      </c>
      <c r="T324" s="65">
        <v>0</v>
      </c>
      <c r="U324" s="90">
        <v>0</v>
      </c>
      <c r="V324" s="260">
        <v>19</v>
      </c>
      <c r="W324" s="99">
        <v>0</v>
      </c>
      <c r="X324" s="84">
        <v>0</v>
      </c>
      <c r="Y324" s="99">
        <v>0</v>
      </c>
      <c r="Z324" s="65">
        <v>0</v>
      </c>
      <c r="AA324" s="327">
        <v>1477052</v>
      </c>
      <c r="AB324" s="327">
        <v>46667</v>
      </c>
      <c r="AC324" s="328">
        <f>AA324+AB324</f>
        <v>1523719</v>
      </c>
      <c r="AD324" s="75">
        <v>4500000</v>
      </c>
      <c r="AE324" s="75">
        <v>6000000</v>
      </c>
      <c r="AF324" s="338">
        <f>(AC324*30)/220*1.4</f>
        <v>290891.80909090908</v>
      </c>
      <c r="AG324" s="113">
        <f>AA324*Q324</f>
        <v>44311560</v>
      </c>
      <c r="AH324" s="75">
        <f>AB324*Q324</f>
        <v>1400010</v>
      </c>
      <c r="AI324" s="75">
        <f>AF324*R324</f>
        <v>8726754.2727272734</v>
      </c>
      <c r="AJ324" s="75">
        <f>IF(Q324=31,A324*Z324,(Q324/30)*A324*Z324)</f>
        <v>0</v>
      </c>
      <c r="AK324" s="75">
        <f>IF(Q324=31,AD324,(Q324/30)*AD324)</f>
        <v>4500000</v>
      </c>
      <c r="AL324" s="75">
        <f>IF(Q324=31,AE324,(Q324/30)*AE324)</f>
        <v>6000000</v>
      </c>
      <c r="AM324" s="75">
        <f>(AC324*30/220)*35%*S324</f>
        <v>0</v>
      </c>
      <c r="AN324" s="75">
        <f>AC324*30/220*1.4*T324</f>
        <v>0</v>
      </c>
      <c r="AO324" s="75">
        <f>AC324*U324</f>
        <v>0</v>
      </c>
      <c r="AP324" s="75">
        <f>200000*V324</f>
        <v>3800000</v>
      </c>
      <c r="AQ324" s="75">
        <v>0</v>
      </c>
      <c r="AR324" s="75">
        <v>0</v>
      </c>
      <c r="AS324" s="75">
        <v>0</v>
      </c>
      <c r="AT324" s="80">
        <v>0</v>
      </c>
      <c r="AU324" s="82">
        <f>SUM(AG324:AT324)</f>
        <v>68738324.272727281</v>
      </c>
      <c r="AV324" s="113">
        <f>AU324-(AX324+AP324+AO324+AL324+AK324+AJ324+AT324)</f>
        <v>49626641.573636368</v>
      </c>
      <c r="AW324" s="75">
        <f>AG324+AH324+AK324+AL324+AI324+AN324+AM324+AP324</f>
        <v>68738324.272727281</v>
      </c>
      <c r="AX324" s="75">
        <f>AW324*7%</f>
        <v>4811682.6990909101</v>
      </c>
      <c r="AY324" s="76">
        <f>IF(AV324&lt;=40000000,0,IF(AND(AV324&gt;40000000,AV324&lt;=80000000),(AV324-40000000)*10%,IF(AND(AV324&gt;80000000,AV324&lt;=120000000),4000000+(AV324-80000000)*15%,IF(AND(AV324&gt;120000000,AV324&lt;=180000000),10000000+(AV324-120000000)*20%,IF(AND(AV324&gt;180000000,AV324&lt;=240000000),22000000+(AV324-180000000)*25%,IF(AND(AV324&gt;240000000,AV324&lt;=320000000),37000000+(AV324-240000000)*30%,61000000+(AV324-320000000)*35%))))))</f>
        <v>962664.15736363688</v>
      </c>
      <c r="AZ324" s="75">
        <v>0</v>
      </c>
      <c r="BA324" s="75">
        <v>0</v>
      </c>
      <c r="BB324" s="75">
        <v>0</v>
      </c>
      <c r="BC324" s="80">
        <v>0</v>
      </c>
      <c r="BD324" s="80">
        <v>0</v>
      </c>
      <c r="BE324" s="80">
        <v>0</v>
      </c>
      <c r="BF324" s="78">
        <v>0</v>
      </c>
      <c r="BG324" s="348">
        <f>SUM(AX324:BF324)</f>
        <v>5774346.8564545475</v>
      </c>
      <c r="BH324" s="188">
        <f>INT(AU324-BG324)</f>
        <v>62963977</v>
      </c>
      <c r="BJ324" s="50">
        <v>13121</v>
      </c>
      <c r="BK324" s="50" t="s">
        <v>3660</v>
      </c>
      <c r="BM324" s="50">
        <f t="shared" si="9"/>
        <v>0</v>
      </c>
    </row>
    <row r="325" spans="1:65" s="50" customFormat="1" ht="24" customHeight="1" x14ac:dyDescent="0.2">
      <c r="A325" s="182">
        <f t="shared" si="8"/>
        <v>2655495</v>
      </c>
      <c r="B325" s="298">
        <v>213</v>
      </c>
      <c r="C325" s="266">
        <v>231</v>
      </c>
      <c r="D325" s="299">
        <v>13122</v>
      </c>
      <c r="E325" s="252" t="s">
        <v>177</v>
      </c>
      <c r="F325" s="253" t="s">
        <v>1160</v>
      </c>
      <c r="G325" s="252" t="s">
        <v>87</v>
      </c>
      <c r="H325" s="274" t="s">
        <v>1150</v>
      </c>
      <c r="I325" s="294" t="s">
        <v>1161</v>
      </c>
      <c r="J325" s="65">
        <v>4988641694</v>
      </c>
      <c r="K325" s="65">
        <v>35606495</v>
      </c>
      <c r="L325" s="65" t="s">
        <v>1150</v>
      </c>
      <c r="M325" s="292" t="s">
        <v>2380</v>
      </c>
      <c r="N325" s="99"/>
      <c r="O325" s="65"/>
      <c r="P325" s="90"/>
      <c r="Q325" s="254">
        <v>30</v>
      </c>
      <c r="R325" s="255">
        <v>70</v>
      </c>
      <c r="S325" s="65">
        <v>0</v>
      </c>
      <c r="T325" s="65">
        <v>0</v>
      </c>
      <c r="U325" s="300">
        <f>1+1+1</f>
        <v>3</v>
      </c>
      <c r="V325" s="260">
        <v>19</v>
      </c>
      <c r="W325" s="99">
        <v>0</v>
      </c>
      <c r="X325" s="84">
        <v>0</v>
      </c>
      <c r="Y325" s="99">
        <v>2</v>
      </c>
      <c r="Z325" s="390">
        <f>Y325</f>
        <v>2</v>
      </c>
      <c r="AA325" s="327">
        <v>1477052</v>
      </c>
      <c r="AB325" s="327">
        <v>46667</v>
      </c>
      <c r="AC325" s="328">
        <f>AA325+AB325</f>
        <v>1523719</v>
      </c>
      <c r="AD325" s="75">
        <v>4500000</v>
      </c>
      <c r="AE325" s="75">
        <v>6000000</v>
      </c>
      <c r="AF325" s="338">
        <f>(AC325*30)/220*1.4</f>
        <v>290891.80909090908</v>
      </c>
      <c r="AG325" s="113">
        <f>AA325*Q325</f>
        <v>44311560</v>
      </c>
      <c r="AH325" s="75">
        <f>AB325*Q325</f>
        <v>1400010</v>
      </c>
      <c r="AI325" s="75">
        <f>AF325*R325</f>
        <v>20362426.636363637</v>
      </c>
      <c r="AJ325" s="75">
        <f>IF(Q325=31,A325*Z325,(Q325/30)*A325*Z325)</f>
        <v>5310990</v>
      </c>
      <c r="AK325" s="75">
        <f>IF(Q325=31,AD325,(Q325/30)*AD325)</f>
        <v>4500000</v>
      </c>
      <c r="AL325" s="75">
        <f>IF(Q325=31,AE325,(Q325/30)*AE325)</f>
        <v>6000000</v>
      </c>
      <c r="AM325" s="75">
        <f>(AC325*30/220)*35%*S325</f>
        <v>0</v>
      </c>
      <c r="AN325" s="75">
        <f>AC325*30/220*1.4*T325</f>
        <v>0</v>
      </c>
      <c r="AO325" s="75">
        <f>AC325*U325</f>
        <v>4571157</v>
      </c>
      <c r="AP325" s="75">
        <f>200000*V325</f>
        <v>3800000</v>
      </c>
      <c r="AQ325" s="75">
        <v>0</v>
      </c>
      <c r="AR325" s="75">
        <v>0</v>
      </c>
      <c r="AS325" s="75">
        <v>0</v>
      </c>
      <c r="AT325" s="80">
        <v>0</v>
      </c>
      <c r="AU325" s="82">
        <f>SUM(AG325:AT325)</f>
        <v>90256143.63636364</v>
      </c>
      <c r="AV325" s="113">
        <f>AU325-(AX325+AP325+AO325+AL325+AK325+AJ325+AT325)</f>
        <v>60447816.871818185</v>
      </c>
      <c r="AW325" s="75">
        <f>AG325+AH325+AK325+AL325+AI325+AN325+AM325+AP325</f>
        <v>80373996.63636364</v>
      </c>
      <c r="AX325" s="75">
        <f>AW325*7%</f>
        <v>5626179.7645454556</v>
      </c>
      <c r="AY325" s="76">
        <f>IF(AV325&lt;=40000000,0,IF(AND(AV325&gt;40000000,AV325&lt;=80000000),(AV325-40000000)*10%,IF(AND(AV325&gt;80000000,AV325&lt;=120000000),4000000+(AV325-80000000)*15%,IF(AND(AV325&gt;120000000,AV325&lt;=180000000),10000000+(AV325-120000000)*20%,IF(AND(AV325&gt;180000000,AV325&lt;=240000000),22000000+(AV325-180000000)*25%,IF(AND(AV325&gt;240000000,AV325&lt;=320000000),37000000+(AV325-240000000)*30%,61000000+(AV325-320000000)*35%))))))</f>
        <v>2044781.6871818185</v>
      </c>
      <c r="AZ325" s="75">
        <v>0</v>
      </c>
      <c r="BA325" s="75">
        <v>0</v>
      </c>
      <c r="BB325" s="75">
        <v>0</v>
      </c>
      <c r="BC325" s="80">
        <v>0</v>
      </c>
      <c r="BD325" s="80">
        <v>0</v>
      </c>
      <c r="BE325" s="80">
        <v>0</v>
      </c>
      <c r="BF325" s="78">
        <v>0</v>
      </c>
      <c r="BG325" s="348">
        <f>SUM(AX325:BF325)</f>
        <v>7670961.4517272739</v>
      </c>
      <c r="BH325" s="188">
        <f>INT(AU325-BG325)</f>
        <v>82585182</v>
      </c>
      <c r="BJ325" s="50">
        <v>13122</v>
      </c>
      <c r="BK325" s="50" t="s">
        <v>3661</v>
      </c>
      <c r="BM325" s="50">
        <f t="shared" si="9"/>
        <v>0</v>
      </c>
    </row>
    <row r="326" spans="1:65" s="50" customFormat="1" ht="24" customHeight="1" x14ac:dyDescent="0.2">
      <c r="A326" s="182">
        <f t="shared" si="8"/>
        <v>2655495</v>
      </c>
      <c r="B326" s="298">
        <v>215</v>
      </c>
      <c r="C326" s="266">
        <v>233</v>
      </c>
      <c r="D326" s="299">
        <v>13123</v>
      </c>
      <c r="E326" s="252" t="s">
        <v>1162</v>
      </c>
      <c r="F326" s="253" t="s">
        <v>1163</v>
      </c>
      <c r="G326" s="252" t="s">
        <v>87</v>
      </c>
      <c r="H326" s="274" t="s">
        <v>1150</v>
      </c>
      <c r="I326" s="294" t="s">
        <v>2654</v>
      </c>
      <c r="J326" s="65">
        <v>2050056753</v>
      </c>
      <c r="K326" s="65" t="s">
        <v>1164</v>
      </c>
      <c r="L326" s="65" t="s">
        <v>1150</v>
      </c>
      <c r="M326" s="292" t="s">
        <v>2380</v>
      </c>
      <c r="N326" s="99"/>
      <c r="O326" s="65"/>
      <c r="P326" s="90"/>
      <c r="Q326" s="254">
        <v>30</v>
      </c>
      <c r="R326" s="255">
        <v>70</v>
      </c>
      <c r="S326" s="65">
        <v>0</v>
      </c>
      <c r="T326" s="65">
        <v>0</v>
      </c>
      <c r="U326" s="90">
        <v>0</v>
      </c>
      <c r="V326" s="260">
        <v>20</v>
      </c>
      <c r="W326" s="99">
        <v>0</v>
      </c>
      <c r="X326" s="84">
        <v>0</v>
      </c>
      <c r="Y326" s="99">
        <v>1</v>
      </c>
      <c r="Z326" s="65">
        <v>1</v>
      </c>
      <c r="AA326" s="327">
        <v>1477052</v>
      </c>
      <c r="AB326" s="327">
        <v>46667</v>
      </c>
      <c r="AC326" s="328">
        <f>AA326+AB326</f>
        <v>1523719</v>
      </c>
      <c r="AD326" s="75">
        <v>4500000</v>
      </c>
      <c r="AE326" s="75">
        <v>6000000</v>
      </c>
      <c r="AF326" s="338">
        <f>(AC326*30)/220*1.4</f>
        <v>290891.80909090908</v>
      </c>
      <c r="AG326" s="113">
        <f>AA326*Q326</f>
        <v>44311560</v>
      </c>
      <c r="AH326" s="75">
        <f>AB326*Q326</f>
        <v>1400010</v>
      </c>
      <c r="AI326" s="75">
        <f>AF326*R326</f>
        <v>20362426.636363637</v>
      </c>
      <c r="AJ326" s="75">
        <f>IF(Q326=31,A326*Z326,(Q326/30)*A326*Z326)</f>
        <v>2655495</v>
      </c>
      <c r="AK326" s="75">
        <f>IF(Q326=31,AD326,(Q326/30)*AD326)</f>
        <v>4500000</v>
      </c>
      <c r="AL326" s="75">
        <f>IF(Q326=31,AE326,(Q326/30)*AE326)</f>
        <v>6000000</v>
      </c>
      <c r="AM326" s="75">
        <f>(AC326*30/220)*35%*S326</f>
        <v>0</v>
      </c>
      <c r="AN326" s="75">
        <f>AC326*30/220*1.4*T326</f>
        <v>0</v>
      </c>
      <c r="AO326" s="75">
        <f>AC326*U326</f>
        <v>0</v>
      </c>
      <c r="AP326" s="75">
        <f>200000*V326</f>
        <v>4000000</v>
      </c>
      <c r="AQ326" s="75">
        <v>0</v>
      </c>
      <c r="AR326" s="75">
        <v>0</v>
      </c>
      <c r="AS326" s="75">
        <v>0</v>
      </c>
      <c r="AT326" s="80">
        <v>0</v>
      </c>
      <c r="AU326" s="82">
        <f>SUM(AG326:AT326)</f>
        <v>83229491.63636364</v>
      </c>
      <c r="AV326" s="113">
        <f>AU326-(AX326+AP326+AO326+AL326+AK326+AJ326+AT326)</f>
        <v>60433816.871818185</v>
      </c>
      <c r="AW326" s="75">
        <f>AG326+AH326+AK326+AL326+AI326+AN326+AM326+AP326</f>
        <v>80573996.63636364</v>
      </c>
      <c r="AX326" s="75">
        <f>AW326*7%</f>
        <v>5640179.7645454556</v>
      </c>
      <c r="AY326" s="76">
        <f>IF(AV326&lt;=40000000,0,IF(AND(AV326&gt;40000000,AV326&lt;=80000000),(AV326-40000000)*10%,IF(AND(AV326&gt;80000000,AV326&lt;=120000000),4000000+(AV326-80000000)*15%,IF(AND(AV326&gt;120000000,AV326&lt;=180000000),10000000+(AV326-120000000)*20%,IF(AND(AV326&gt;180000000,AV326&lt;=240000000),22000000+(AV326-180000000)*25%,IF(AND(AV326&gt;240000000,AV326&lt;=320000000),37000000+(AV326-240000000)*30%,61000000+(AV326-320000000)*35%))))))</f>
        <v>2043381.6871818185</v>
      </c>
      <c r="AZ326" s="75">
        <v>0</v>
      </c>
      <c r="BA326" s="75">
        <v>0</v>
      </c>
      <c r="BB326" s="75">
        <v>0</v>
      </c>
      <c r="BC326" s="80">
        <v>0</v>
      </c>
      <c r="BD326" s="80">
        <v>0</v>
      </c>
      <c r="BE326" s="80">
        <v>0</v>
      </c>
      <c r="BF326" s="78">
        <v>0</v>
      </c>
      <c r="BG326" s="348">
        <f>SUM(AX326:BF326)</f>
        <v>7683561.4517272739</v>
      </c>
      <c r="BH326" s="188">
        <f>INT(AU326-BG326)</f>
        <v>75545930</v>
      </c>
      <c r="BI326" s="118"/>
      <c r="BJ326" s="50">
        <v>13123</v>
      </c>
      <c r="BK326" s="50" t="s">
        <v>3662</v>
      </c>
      <c r="BM326" s="50">
        <f t="shared" si="9"/>
        <v>0</v>
      </c>
    </row>
    <row r="327" spans="1:65" s="50" customFormat="1" ht="24" customHeight="1" x14ac:dyDescent="0.2">
      <c r="A327" s="182">
        <f t="shared" ref="A327:A390" si="10">885165*3</f>
        <v>2655495</v>
      </c>
      <c r="B327" s="298">
        <v>216</v>
      </c>
      <c r="C327" s="266">
        <v>234</v>
      </c>
      <c r="D327" s="299">
        <v>13124</v>
      </c>
      <c r="E327" s="252" t="s">
        <v>209</v>
      </c>
      <c r="F327" s="253" t="s">
        <v>1165</v>
      </c>
      <c r="G327" s="252" t="s">
        <v>87</v>
      </c>
      <c r="H327" s="274" t="s">
        <v>1150</v>
      </c>
      <c r="I327" s="294" t="s">
        <v>2655</v>
      </c>
      <c r="J327" s="65">
        <v>4989899172</v>
      </c>
      <c r="K327" s="65" t="s">
        <v>1166</v>
      </c>
      <c r="L327" s="65" t="s">
        <v>1150</v>
      </c>
      <c r="M327" s="292" t="s">
        <v>2380</v>
      </c>
      <c r="N327" s="99"/>
      <c r="O327" s="65"/>
      <c r="P327" s="90"/>
      <c r="Q327" s="254">
        <v>30</v>
      </c>
      <c r="R327" s="255">
        <v>60</v>
      </c>
      <c r="S327" s="65">
        <v>0</v>
      </c>
      <c r="T327" s="65">
        <v>0</v>
      </c>
      <c r="U327" s="90">
        <v>0</v>
      </c>
      <c r="V327" s="260">
        <v>20</v>
      </c>
      <c r="W327" s="99">
        <v>0</v>
      </c>
      <c r="X327" s="84">
        <v>0</v>
      </c>
      <c r="Y327" s="99">
        <v>0</v>
      </c>
      <c r="Z327" s="65">
        <v>0</v>
      </c>
      <c r="AA327" s="327">
        <v>1477052</v>
      </c>
      <c r="AB327" s="327">
        <v>46667</v>
      </c>
      <c r="AC327" s="328">
        <f>AA327+AB327</f>
        <v>1523719</v>
      </c>
      <c r="AD327" s="75">
        <v>4500000</v>
      </c>
      <c r="AE327" s="75">
        <v>6000000</v>
      </c>
      <c r="AF327" s="338">
        <f>(AC327*30)/220*1.4</f>
        <v>290891.80909090908</v>
      </c>
      <c r="AG327" s="113">
        <f>AA327*Q327</f>
        <v>44311560</v>
      </c>
      <c r="AH327" s="75">
        <f>AB327*Q327</f>
        <v>1400010</v>
      </c>
      <c r="AI327" s="75">
        <f>AF327*R327</f>
        <v>17453508.545454547</v>
      </c>
      <c r="AJ327" s="75">
        <f>IF(Q327=31,A327*Z327,(Q327/30)*A327*Z327)</f>
        <v>0</v>
      </c>
      <c r="AK327" s="75">
        <f>IF(Q327=31,AD327,(Q327/30)*AD327)</f>
        <v>4500000</v>
      </c>
      <c r="AL327" s="75">
        <f>IF(Q327=31,AE327,(Q327/30)*AE327)</f>
        <v>6000000</v>
      </c>
      <c r="AM327" s="75">
        <f>(AC327*30/220)*35%*S327</f>
        <v>0</v>
      </c>
      <c r="AN327" s="75">
        <f>AC327*30/220*1.4*T327</f>
        <v>0</v>
      </c>
      <c r="AO327" s="75">
        <f>AC327*U327</f>
        <v>0</v>
      </c>
      <c r="AP327" s="75">
        <f>200000*V327</f>
        <v>4000000</v>
      </c>
      <c r="AQ327" s="75">
        <v>0</v>
      </c>
      <c r="AR327" s="75">
        <v>0</v>
      </c>
      <c r="AS327" s="75">
        <v>0</v>
      </c>
      <c r="AT327" s="80">
        <v>0</v>
      </c>
      <c r="AU327" s="82">
        <f>SUM(AG327:AT327)</f>
        <v>77665078.545454547</v>
      </c>
      <c r="AV327" s="113">
        <f>AU327-(AX327+AP327+AO327+AL327+AK327+AJ327+AT327)</f>
        <v>57728523.047272727</v>
      </c>
      <c r="AW327" s="75">
        <f>AG327+AH327+AK327+AL327+AI327+AN327+AM327+AP327</f>
        <v>77665078.545454547</v>
      </c>
      <c r="AX327" s="75">
        <f>AW327*7%</f>
        <v>5436555.498181819</v>
      </c>
      <c r="AY327" s="76">
        <f>IF(AV327&lt;=40000000,0,IF(AND(AV327&gt;40000000,AV327&lt;=80000000),(AV327-40000000)*10%,IF(AND(AV327&gt;80000000,AV327&lt;=120000000),4000000+(AV327-80000000)*15%,IF(AND(AV327&gt;120000000,AV327&lt;=180000000),10000000+(AV327-120000000)*20%,IF(AND(AV327&gt;180000000,AV327&lt;=240000000),22000000+(AV327-180000000)*25%,IF(AND(AV327&gt;240000000,AV327&lt;=320000000),37000000+(AV327-240000000)*30%,61000000+(AV327-320000000)*35%))))))</f>
        <v>1772852.3047272728</v>
      </c>
      <c r="AZ327" s="75">
        <v>0</v>
      </c>
      <c r="BA327" s="75">
        <v>0</v>
      </c>
      <c r="BB327" s="75">
        <v>0</v>
      </c>
      <c r="BC327" s="80">
        <v>0</v>
      </c>
      <c r="BD327" s="80">
        <v>0</v>
      </c>
      <c r="BE327" s="80">
        <v>0</v>
      </c>
      <c r="BF327" s="78">
        <v>0</v>
      </c>
      <c r="BG327" s="348">
        <f>SUM(AX327:BF327)</f>
        <v>7209407.802909092</v>
      </c>
      <c r="BH327" s="188">
        <f>INT(AU327-BG327)</f>
        <v>70455670</v>
      </c>
      <c r="BJ327" s="50">
        <v>13124</v>
      </c>
      <c r="BK327" s="50" t="s">
        <v>3663</v>
      </c>
      <c r="BM327" s="50">
        <f t="shared" si="9"/>
        <v>0</v>
      </c>
    </row>
    <row r="328" spans="1:65" s="50" customFormat="1" ht="24" customHeight="1" x14ac:dyDescent="0.2">
      <c r="A328" s="182">
        <f t="shared" si="10"/>
        <v>2655495</v>
      </c>
      <c r="B328" s="298">
        <v>217</v>
      </c>
      <c r="C328" s="266">
        <v>235</v>
      </c>
      <c r="D328" s="299">
        <v>13125</v>
      </c>
      <c r="E328" s="252" t="s">
        <v>115</v>
      </c>
      <c r="F328" s="253" t="s">
        <v>1167</v>
      </c>
      <c r="G328" s="252" t="s">
        <v>87</v>
      </c>
      <c r="H328" s="274" t="s">
        <v>1150</v>
      </c>
      <c r="I328" s="294" t="s">
        <v>2656</v>
      </c>
      <c r="J328" s="65">
        <v>2162142325</v>
      </c>
      <c r="K328" s="65" t="s">
        <v>1168</v>
      </c>
      <c r="L328" s="65" t="s">
        <v>1150</v>
      </c>
      <c r="M328" s="307" t="s">
        <v>2383</v>
      </c>
      <c r="N328" s="99"/>
      <c r="O328" s="65"/>
      <c r="P328" s="90"/>
      <c r="Q328" s="254">
        <v>30</v>
      </c>
      <c r="R328" s="255">
        <v>50</v>
      </c>
      <c r="S328" s="65">
        <v>0</v>
      </c>
      <c r="T328" s="65">
        <v>0</v>
      </c>
      <c r="U328" s="90">
        <v>0</v>
      </c>
      <c r="V328" s="260">
        <v>20</v>
      </c>
      <c r="W328" s="99">
        <v>0</v>
      </c>
      <c r="X328" s="84">
        <v>0</v>
      </c>
      <c r="Y328" s="99">
        <v>0</v>
      </c>
      <c r="Z328" s="65">
        <v>0</v>
      </c>
      <c r="AA328" s="327">
        <v>1642901</v>
      </c>
      <c r="AB328" s="327">
        <v>46667</v>
      </c>
      <c r="AC328" s="328">
        <f>AA328+AB328</f>
        <v>1689568</v>
      </c>
      <c r="AD328" s="75">
        <v>4500000</v>
      </c>
      <c r="AE328" s="75">
        <v>6000000</v>
      </c>
      <c r="AF328" s="338">
        <f>(AC328*30)/220*1.4</f>
        <v>322553.89090909087</v>
      </c>
      <c r="AG328" s="113">
        <f>AA328*Q328</f>
        <v>49287030</v>
      </c>
      <c r="AH328" s="75">
        <f>AB328*Q328</f>
        <v>1400010</v>
      </c>
      <c r="AI328" s="75">
        <f>AF328*R328</f>
        <v>16127694.545454543</v>
      </c>
      <c r="AJ328" s="75">
        <f>IF(Q328=31,A328*Z328,(Q328/30)*A328*Z328)</f>
        <v>0</v>
      </c>
      <c r="AK328" s="75">
        <f>IF(Q328=31,AD328,(Q328/30)*AD328)</f>
        <v>4500000</v>
      </c>
      <c r="AL328" s="75">
        <f>IF(Q328=31,AE328,(Q328/30)*AE328)</f>
        <v>6000000</v>
      </c>
      <c r="AM328" s="75">
        <f>(AC328*30/220)*35%*S328</f>
        <v>0</v>
      </c>
      <c r="AN328" s="75">
        <f>AC328*30/220*1.4*T328</f>
        <v>0</v>
      </c>
      <c r="AO328" s="75">
        <f>AC328*U328</f>
        <v>0</v>
      </c>
      <c r="AP328" s="75">
        <f>200000*V328</f>
        <v>4000000</v>
      </c>
      <c r="AQ328" s="75">
        <v>0</v>
      </c>
      <c r="AR328" s="75">
        <v>0</v>
      </c>
      <c r="AS328" s="75">
        <v>0</v>
      </c>
      <c r="AT328" s="80">
        <v>0</v>
      </c>
      <c r="AU328" s="82">
        <f>SUM(AG328:AT328)</f>
        <v>81314734.545454547</v>
      </c>
      <c r="AV328" s="113">
        <f>AU328-(AX328+AP328+AO328+AL328+AK328+AJ328+AT328)</f>
        <v>61122703.127272725</v>
      </c>
      <c r="AW328" s="75">
        <f>AG328+AH328+AK328+AL328+AI328+AN328+AM328+AP328</f>
        <v>81314734.545454547</v>
      </c>
      <c r="AX328" s="75">
        <f>AW328*7%</f>
        <v>5692031.4181818189</v>
      </c>
      <c r="AY328" s="76">
        <f>IF(AV328&lt;=40000000,0,IF(AND(AV328&gt;40000000,AV328&lt;=80000000),(AV328-40000000)*10%,IF(AND(AV328&gt;80000000,AV328&lt;=120000000),4000000+(AV328-80000000)*15%,IF(AND(AV328&gt;120000000,AV328&lt;=180000000),10000000+(AV328-120000000)*20%,IF(AND(AV328&gt;180000000,AV328&lt;=240000000),22000000+(AV328-180000000)*25%,IF(AND(AV328&gt;240000000,AV328&lt;=320000000),37000000+(AV328-240000000)*30%,61000000+(AV328-320000000)*35%))))))</f>
        <v>2112270.3127272725</v>
      </c>
      <c r="AZ328" s="75">
        <v>0</v>
      </c>
      <c r="BA328" s="75">
        <v>0</v>
      </c>
      <c r="BB328" s="75">
        <v>0</v>
      </c>
      <c r="BC328" s="80">
        <v>0</v>
      </c>
      <c r="BD328" s="80">
        <v>0</v>
      </c>
      <c r="BE328" s="80">
        <v>0</v>
      </c>
      <c r="BF328" s="78">
        <v>0</v>
      </c>
      <c r="BG328" s="348">
        <f>SUM(AX328:BF328)</f>
        <v>7804301.7309090914</v>
      </c>
      <c r="BH328" s="188">
        <f>INT(AU328-BG328)</f>
        <v>73510432</v>
      </c>
      <c r="BJ328" s="50">
        <v>13125</v>
      </c>
      <c r="BK328" s="50" t="s">
        <v>3664</v>
      </c>
      <c r="BM328" s="50">
        <f t="shared" ref="BM328:BM391" si="11">D328-BJ328</f>
        <v>0</v>
      </c>
    </row>
    <row r="329" spans="1:65" s="50" customFormat="1" ht="24" customHeight="1" x14ac:dyDescent="0.2">
      <c r="A329" s="182">
        <f t="shared" si="10"/>
        <v>2655495</v>
      </c>
      <c r="B329" s="298">
        <v>221</v>
      </c>
      <c r="C329" s="266">
        <v>239</v>
      </c>
      <c r="D329" s="299">
        <v>13126</v>
      </c>
      <c r="E329" s="252" t="s">
        <v>301</v>
      </c>
      <c r="F329" s="253" t="s">
        <v>1169</v>
      </c>
      <c r="G329" s="252" t="s">
        <v>87</v>
      </c>
      <c r="H329" s="274" t="s">
        <v>1150</v>
      </c>
      <c r="I329" s="294" t="s">
        <v>2660</v>
      </c>
      <c r="J329" s="65">
        <v>2150073811</v>
      </c>
      <c r="K329" s="65" t="s">
        <v>1170</v>
      </c>
      <c r="L329" s="65" t="s">
        <v>1150</v>
      </c>
      <c r="M329" s="292" t="s">
        <v>2380</v>
      </c>
      <c r="N329" s="99"/>
      <c r="O329" s="65"/>
      <c r="P329" s="90"/>
      <c r="Q329" s="254">
        <v>30</v>
      </c>
      <c r="R329" s="255">
        <v>10</v>
      </c>
      <c r="S329" s="65">
        <v>0</v>
      </c>
      <c r="T329" s="65">
        <v>0</v>
      </c>
      <c r="U329" s="90">
        <v>0</v>
      </c>
      <c r="V329" s="260">
        <v>20</v>
      </c>
      <c r="W329" s="99">
        <v>0</v>
      </c>
      <c r="X329" s="84">
        <v>0</v>
      </c>
      <c r="Y329" s="99">
        <v>0</v>
      </c>
      <c r="Z329" s="65">
        <v>0</v>
      </c>
      <c r="AA329" s="327">
        <v>1477052</v>
      </c>
      <c r="AB329" s="327">
        <v>0</v>
      </c>
      <c r="AC329" s="328">
        <f>AA329+AB329</f>
        <v>1477052</v>
      </c>
      <c r="AD329" s="75">
        <v>4500000</v>
      </c>
      <c r="AE329" s="75">
        <v>6000000</v>
      </c>
      <c r="AF329" s="338">
        <f>(AC329*30)/220*1.4</f>
        <v>281982.65454545454</v>
      </c>
      <c r="AG329" s="113">
        <f>AA329*Q329</f>
        <v>44311560</v>
      </c>
      <c r="AH329" s="75">
        <f>AB329*Q329</f>
        <v>0</v>
      </c>
      <c r="AI329" s="75">
        <f>AF329*R329</f>
        <v>2819826.5454545454</v>
      </c>
      <c r="AJ329" s="75">
        <f>IF(Q329=31,A329*Z329,(Q329/30)*A329*Z329)</f>
        <v>0</v>
      </c>
      <c r="AK329" s="75">
        <f>IF(Q329=31,AD329,(Q329/30)*AD329)</f>
        <v>4500000</v>
      </c>
      <c r="AL329" s="75">
        <f>IF(Q329=31,AE329,(Q329/30)*AE329)</f>
        <v>6000000</v>
      </c>
      <c r="AM329" s="75">
        <f>(AC329*30/220)*35%*S329</f>
        <v>0</v>
      </c>
      <c r="AN329" s="75">
        <f>AC329*30/220*1.4*T329</f>
        <v>0</v>
      </c>
      <c r="AO329" s="75">
        <f>AC329*U329</f>
        <v>0</v>
      </c>
      <c r="AP329" s="75">
        <f>200000*V329</f>
        <v>4000000</v>
      </c>
      <c r="AQ329" s="75">
        <v>0</v>
      </c>
      <c r="AR329" s="75">
        <v>0</v>
      </c>
      <c r="AS329" s="75">
        <v>0</v>
      </c>
      <c r="AT329" s="80">
        <v>0</v>
      </c>
      <c r="AU329" s="82">
        <f>SUM(AG329:AT329)</f>
        <v>61631386.545454547</v>
      </c>
      <c r="AV329" s="113">
        <f>AU329-(AX329+AP329+AO329+AL329+AK329+AJ329+AT329)</f>
        <v>42817189.487272725</v>
      </c>
      <c r="AW329" s="75">
        <f>AG329+AH329+AK329+AL329+AI329+AN329+AM329+AP329</f>
        <v>61631386.545454547</v>
      </c>
      <c r="AX329" s="75">
        <f>AW329*7%</f>
        <v>4314197.0581818186</v>
      </c>
      <c r="AY329" s="76">
        <f>IF(AV329&lt;=40000000,0,IF(AND(AV329&gt;40000000,AV329&lt;=80000000),(AV329-40000000)*10%,IF(AND(AV329&gt;80000000,AV329&lt;=120000000),4000000+(AV329-80000000)*15%,IF(AND(AV329&gt;120000000,AV329&lt;=180000000),10000000+(AV329-120000000)*20%,IF(AND(AV329&gt;180000000,AV329&lt;=240000000),22000000+(AV329-180000000)*25%,IF(AND(AV329&gt;240000000,AV329&lt;=320000000),37000000+(AV329-240000000)*30%,61000000+(AV329-320000000)*35%))))))</f>
        <v>281718.94872727245</v>
      </c>
      <c r="AZ329" s="75">
        <v>0</v>
      </c>
      <c r="BA329" s="75">
        <v>0</v>
      </c>
      <c r="BB329" s="75">
        <v>0</v>
      </c>
      <c r="BC329" s="80">
        <v>0</v>
      </c>
      <c r="BD329" s="80">
        <v>0</v>
      </c>
      <c r="BE329" s="80">
        <v>0</v>
      </c>
      <c r="BF329" s="78">
        <v>0</v>
      </c>
      <c r="BG329" s="348">
        <f>SUM(AX329:BF329)</f>
        <v>4595916.006909091</v>
      </c>
      <c r="BH329" s="188">
        <f>INT(AU329-BG329)</f>
        <v>57035470</v>
      </c>
      <c r="BJ329" s="50">
        <v>13126</v>
      </c>
      <c r="BK329" s="50" t="s">
        <v>3665</v>
      </c>
      <c r="BM329" s="50">
        <f t="shared" si="11"/>
        <v>0</v>
      </c>
    </row>
    <row r="330" spans="1:65" s="50" customFormat="1" ht="24" customHeight="1" x14ac:dyDescent="0.2">
      <c r="A330" s="182">
        <f t="shared" si="10"/>
        <v>2655495</v>
      </c>
      <c r="B330" s="298">
        <v>222</v>
      </c>
      <c r="C330" s="266">
        <v>240</v>
      </c>
      <c r="D330" s="299">
        <v>13127</v>
      </c>
      <c r="E330" s="252" t="s">
        <v>1171</v>
      </c>
      <c r="F330" s="253" t="s">
        <v>1172</v>
      </c>
      <c r="G330" s="252" t="s">
        <v>87</v>
      </c>
      <c r="H330" s="274" t="s">
        <v>1150</v>
      </c>
      <c r="I330" s="294" t="s">
        <v>1173</v>
      </c>
      <c r="J330" s="65">
        <v>2270037863</v>
      </c>
      <c r="K330" s="65" t="s">
        <v>1174</v>
      </c>
      <c r="L330" s="65" t="s">
        <v>1150</v>
      </c>
      <c r="M330" s="307" t="s">
        <v>2383</v>
      </c>
      <c r="N330" s="99"/>
      <c r="O330" s="65"/>
      <c r="P330" s="90"/>
      <c r="Q330" s="254">
        <v>30</v>
      </c>
      <c r="R330" s="255">
        <v>50</v>
      </c>
      <c r="S330" s="65">
        <v>0</v>
      </c>
      <c r="T330" s="65">
        <v>0</v>
      </c>
      <c r="U330" s="90">
        <v>0</v>
      </c>
      <c r="V330" s="260">
        <v>18</v>
      </c>
      <c r="W330" s="99">
        <v>0</v>
      </c>
      <c r="X330" s="84">
        <v>0</v>
      </c>
      <c r="Y330" s="99">
        <v>0</v>
      </c>
      <c r="Z330" s="65">
        <v>0</v>
      </c>
      <c r="AA330" s="327">
        <v>1642901</v>
      </c>
      <c r="AB330" s="327">
        <v>0</v>
      </c>
      <c r="AC330" s="328">
        <f>AA330+AB330</f>
        <v>1642901</v>
      </c>
      <c r="AD330" s="75">
        <v>4500000</v>
      </c>
      <c r="AE330" s="75">
        <v>6000000</v>
      </c>
      <c r="AF330" s="338">
        <f>(AC330*30)/220*1.4</f>
        <v>313644.73636363639</v>
      </c>
      <c r="AG330" s="113">
        <f>AA330*Q330</f>
        <v>49287030</v>
      </c>
      <c r="AH330" s="75">
        <f>AB330*Q330</f>
        <v>0</v>
      </c>
      <c r="AI330" s="75">
        <f>AF330*R330</f>
        <v>15682236.81818182</v>
      </c>
      <c r="AJ330" s="75">
        <f>IF(Q330=31,A330*Z330,(Q330/30)*A330*Z330)</f>
        <v>0</v>
      </c>
      <c r="AK330" s="75">
        <f>IF(Q330=31,AD330,(Q330/30)*AD330)</f>
        <v>4500000</v>
      </c>
      <c r="AL330" s="75">
        <f>IF(Q330=31,AE330,(Q330/30)*AE330)</f>
        <v>6000000</v>
      </c>
      <c r="AM330" s="75">
        <f>(AC330*30/220)*35%*S330</f>
        <v>0</v>
      </c>
      <c r="AN330" s="75">
        <f>AC330*30/220*1.4*T330</f>
        <v>0</v>
      </c>
      <c r="AO330" s="75">
        <f>AC330*U330</f>
        <v>0</v>
      </c>
      <c r="AP330" s="75">
        <f>200000*V330</f>
        <v>3600000</v>
      </c>
      <c r="AQ330" s="75">
        <v>0</v>
      </c>
      <c r="AR330" s="75">
        <v>0</v>
      </c>
      <c r="AS330" s="75">
        <v>0</v>
      </c>
      <c r="AT330" s="80">
        <v>0</v>
      </c>
      <c r="AU330" s="82">
        <f>SUM(AG330:AT330)</f>
        <v>79069266.818181813</v>
      </c>
      <c r="AV330" s="113">
        <f>AU330-(AX330+AP330+AO330+AL330+AK330+AJ330+AT330)</f>
        <v>59434418.140909083</v>
      </c>
      <c r="AW330" s="75">
        <f>AG330+AH330+AK330+AL330+AI330+AN330+AM330+AP330</f>
        <v>79069266.818181813</v>
      </c>
      <c r="AX330" s="75">
        <f>AW330*7%</f>
        <v>5534848.6772727277</v>
      </c>
      <c r="AY330" s="76">
        <f>IF(AV330&lt;=40000000,0,IF(AND(AV330&gt;40000000,AV330&lt;=80000000),(AV330-40000000)*10%,IF(AND(AV330&gt;80000000,AV330&lt;=120000000),4000000+(AV330-80000000)*15%,IF(AND(AV330&gt;120000000,AV330&lt;=180000000),10000000+(AV330-120000000)*20%,IF(AND(AV330&gt;180000000,AV330&lt;=240000000),22000000+(AV330-180000000)*25%,IF(AND(AV330&gt;240000000,AV330&lt;=320000000),37000000+(AV330-240000000)*30%,61000000+(AV330-320000000)*35%))))))</f>
        <v>1943441.8140909085</v>
      </c>
      <c r="AZ330" s="75">
        <v>0</v>
      </c>
      <c r="BA330" s="75">
        <v>0</v>
      </c>
      <c r="BB330" s="75">
        <v>0</v>
      </c>
      <c r="BC330" s="80">
        <v>0</v>
      </c>
      <c r="BD330" s="80">
        <v>0</v>
      </c>
      <c r="BE330" s="80">
        <v>0</v>
      </c>
      <c r="BF330" s="78">
        <v>0</v>
      </c>
      <c r="BG330" s="348">
        <f>SUM(AX330:BF330)</f>
        <v>7478290.4913636362</v>
      </c>
      <c r="BH330" s="188">
        <f>INT(AU330-BG330)</f>
        <v>71590976</v>
      </c>
      <c r="BJ330" s="50">
        <v>13127</v>
      </c>
      <c r="BK330" s="50" t="s">
        <v>3666</v>
      </c>
      <c r="BM330" s="50">
        <f t="shared" si="11"/>
        <v>0</v>
      </c>
    </row>
    <row r="331" spans="1:65" s="50" customFormat="1" ht="24" customHeight="1" x14ac:dyDescent="0.5">
      <c r="A331" s="182">
        <f t="shared" si="10"/>
        <v>2655495</v>
      </c>
      <c r="B331" s="298">
        <v>227</v>
      </c>
      <c r="C331" s="266">
        <v>245</v>
      </c>
      <c r="D331" s="299">
        <v>13128</v>
      </c>
      <c r="E331" s="252" t="s">
        <v>530</v>
      </c>
      <c r="F331" s="253" t="s">
        <v>1175</v>
      </c>
      <c r="G331" s="252" t="s">
        <v>87</v>
      </c>
      <c r="H331" s="274" t="s">
        <v>1150</v>
      </c>
      <c r="I331" s="439" t="s">
        <v>2665</v>
      </c>
      <c r="J331" s="65">
        <v>2162686163</v>
      </c>
      <c r="K331" s="65" t="s">
        <v>1176</v>
      </c>
      <c r="L331" s="65" t="s">
        <v>1150</v>
      </c>
      <c r="M331" s="292" t="s">
        <v>2380</v>
      </c>
      <c r="N331" s="99"/>
      <c r="O331" s="65"/>
      <c r="P331" s="90"/>
      <c r="Q331" s="254">
        <v>30</v>
      </c>
      <c r="R331" s="255">
        <v>40</v>
      </c>
      <c r="S331" s="65">
        <v>0</v>
      </c>
      <c r="T331" s="65">
        <v>0</v>
      </c>
      <c r="U331" s="90">
        <v>0</v>
      </c>
      <c r="V331" s="260">
        <v>20</v>
      </c>
      <c r="W331" s="99">
        <v>0</v>
      </c>
      <c r="X331" s="84">
        <v>0</v>
      </c>
      <c r="Y331" s="99">
        <v>0</v>
      </c>
      <c r="Z331" s="65">
        <v>0</v>
      </c>
      <c r="AA331" s="327">
        <v>1477052</v>
      </c>
      <c r="AB331" s="327">
        <v>0</v>
      </c>
      <c r="AC331" s="328">
        <f>AA331+AB331</f>
        <v>1477052</v>
      </c>
      <c r="AD331" s="75">
        <v>4500000</v>
      </c>
      <c r="AE331" s="75">
        <v>6000000</v>
      </c>
      <c r="AF331" s="338">
        <f>(AC331*30)/220*1.4</f>
        <v>281982.65454545454</v>
      </c>
      <c r="AG331" s="113">
        <f>AA331*Q331</f>
        <v>44311560</v>
      </c>
      <c r="AH331" s="75">
        <f>AB331*Q331</f>
        <v>0</v>
      </c>
      <c r="AI331" s="75">
        <f>AF331*R331</f>
        <v>11279306.181818182</v>
      </c>
      <c r="AJ331" s="75">
        <f>IF(Q331=31,A331*Z331,(Q331/30)*A331*Z331)</f>
        <v>0</v>
      </c>
      <c r="AK331" s="75">
        <f>IF(Q331=31,AD331,(Q331/30)*AD331)</f>
        <v>4500000</v>
      </c>
      <c r="AL331" s="75">
        <f>IF(Q331=31,AE331,(Q331/30)*AE331)</f>
        <v>6000000</v>
      </c>
      <c r="AM331" s="75">
        <f>(AC331*30/220)*35%*S331</f>
        <v>0</v>
      </c>
      <c r="AN331" s="75">
        <f>AC331*30/220*1.4*T331</f>
        <v>0</v>
      </c>
      <c r="AO331" s="75">
        <f>AC331*U331</f>
        <v>0</v>
      </c>
      <c r="AP331" s="75">
        <f>200000*V331</f>
        <v>4000000</v>
      </c>
      <c r="AQ331" s="75">
        <v>0</v>
      </c>
      <c r="AR331" s="75">
        <v>0</v>
      </c>
      <c r="AS331" s="75">
        <v>0</v>
      </c>
      <c r="AT331" s="80">
        <v>0</v>
      </c>
      <c r="AU331" s="82">
        <f>SUM(AG331:AT331)</f>
        <v>70090866.181818187</v>
      </c>
      <c r="AV331" s="113">
        <f>AU331-(AX331+AP331+AO331+AL331+AK331+AJ331+AT331)</f>
        <v>50684505.549090914</v>
      </c>
      <c r="AW331" s="75">
        <f>AG331+AH331+AK331+AL331+AI331+AN331+AM331+AP331</f>
        <v>70090866.181818187</v>
      </c>
      <c r="AX331" s="75">
        <f>AW331*7%</f>
        <v>4906360.6327272737</v>
      </c>
      <c r="AY331" s="76">
        <f>IF(AV331&lt;=40000000,0,IF(AND(AV331&gt;40000000,AV331&lt;=80000000),(AV331-40000000)*10%,IF(AND(AV331&gt;80000000,AV331&lt;=120000000),4000000+(AV331-80000000)*15%,IF(AND(AV331&gt;120000000,AV331&lt;=180000000),10000000+(AV331-120000000)*20%,IF(AND(AV331&gt;180000000,AV331&lt;=240000000),22000000+(AV331-180000000)*25%,IF(AND(AV331&gt;240000000,AV331&lt;=320000000),37000000+(AV331-240000000)*30%,61000000+(AV331-320000000)*35%))))))</f>
        <v>1068450.5549090914</v>
      </c>
      <c r="AZ331" s="75">
        <v>0</v>
      </c>
      <c r="BA331" s="75">
        <v>0</v>
      </c>
      <c r="BB331" s="75">
        <v>0</v>
      </c>
      <c r="BC331" s="80">
        <v>0</v>
      </c>
      <c r="BD331" s="80">
        <v>0</v>
      </c>
      <c r="BE331" s="80">
        <v>0</v>
      </c>
      <c r="BF331" s="78">
        <v>0</v>
      </c>
      <c r="BG331" s="348">
        <f>SUM(AX331:BF331)</f>
        <v>5974811.1876363652</v>
      </c>
      <c r="BH331" s="188">
        <f>INT(AU331-BG331)</f>
        <v>64116054</v>
      </c>
      <c r="BJ331" s="50">
        <v>13128</v>
      </c>
      <c r="BK331" s="50" t="s">
        <v>3667</v>
      </c>
      <c r="BM331" s="50">
        <f t="shared" si="11"/>
        <v>0</v>
      </c>
    </row>
    <row r="332" spans="1:65" s="50" customFormat="1" ht="24" customHeight="1" x14ac:dyDescent="0.2">
      <c r="A332" s="182">
        <f t="shared" si="10"/>
        <v>2655495</v>
      </c>
      <c r="B332" s="298">
        <v>228</v>
      </c>
      <c r="C332" s="266">
        <v>246</v>
      </c>
      <c r="D332" s="299">
        <v>13129</v>
      </c>
      <c r="E332" s="252" t="s">
        <v>140</v>
      </c>
      <c r="F332" s="253" t="s">
        <v>1177</v>
      </c>
      <c r="G332" s="252" t="s">
        <v>87</v>
      </c>
      <c r="H332" s="274" t="s">
        <v>1150</v>
      </c>
      <c r="I332" s="294" t="s">
        <v>2666</v>
      </c>
      <c r="J332" s="65">
        <v>2150239892</v>
      </c>
      <c r="K332" s="65" t="s">
        <v>1178</v>
      </c>
      <c r="L332" s="65" t="s">
        <v>1150</v>
      </c>
      <c r="M332" s="292" t="s">
        <v>2381</v>
      </c>
      <c r="N332" s="99"/>
      <c r="O332" s="65"/>
      <c r="P332" s="90"/>
      <c r="Q332" s="254">
        <v>30</v>
      </c>
      <c r="R332" s="255">
        <v>60</v>
      </c>
      <c r="S332" s="65">
        <v>0</v>
      </c>
      <c r="T332" s="65">
        <v>0</v>
      </c>
      <c r="U332" s="90">
        <v>0</v>
      </c>
      <c r="V332" s="260">
        <v>20</v>
      </c>
      <c r="W332" s="99">
        <v>0</v>
      </c>
      <c r="X332" s="84">
        <v>0</v>
      </c>
      <c r="Y332" s="99">
        <v>1</v>
      </c>
      <c r="Z332" s="65">
        <v>1</v>
      </c>
      <c r="AA332" s="327">
        <v>1311206</v>
      </c>
      <c r="AB332" s="327">
        <v>0</v>
      </c>
      <c r="AC332" s="328">
        <f>AA332+AB332</f>
        <v>1311206</v>
      </c>
      <c r="AD332" s="75">
        <v>4500000</v>
      </c>
      <c r="AE332" s="75">
        <v>6000000</v>
      </c>
      <c r="AF332" s="338">
        <f>(AC332*30)/220*1.4</f>
        <v>250321.14545454542</v>
      </c>
      <c r="AG332" s="113">
        <f>AA332*Q332</f>
        <v>39336180</v>
      </c>
      <c r="AH332" s="75">
        <f>AB332*Q332</f>
        <v>0</v>
      </c>
      <c r="AI332" s="75">
        <f>AF332*R332</f>
        <v>15019268.727272725</v>
      </c>
      <c r="AJ332" s="75">
        <f>IF(Q332=31,A332*Z332,(Q332/30)*A332*Z332)</f>
        <v>2655495</v>
      </c>
      <c r="AK332" s="75">
        <f>IF(Q332=31,AD332,(Q332/30)*AD332)</f>
        <v>4500000</v>
      </c>
      <c r="AL332" s="75">
        <f>IF(Q332=31,AE332,(Q332/30)*AE332)</f>
        <v>6000000</v>
      </c>
      <c r="AM332" s="75">
        <f>(AC332*30/220)*35%*S332</f>
        <v>0</v>
      </c>
      <c r="AN332" s="75">
        <f>AC332*30/220*1.4*T332</f>
        <v>0</v>
      </c>
      <c r="AO332" s="75">
        <f>AC332*U332</f>
        <v>0</v>
      </c>
      <c r="AP332" s="75">
        <f>200000*V332</f>
        <v>4000000</v>
      </c>
      <c r="AQ332" s="75">
        <v>0</v>
      </c>
      <c r="AR332" s="75">
        <v>0</v>
      </c>
      <c r="AS332" s="75">
        <v>0</v>
      </c>
      <c r="AT332" s="80">
        <v>0</v>
      </c>
      <c r="AU332" s="82">
        <f>SUM(AG332:AT332)</f>
        <v>71510943.727272719</v>
      </c>
      <c r="AV332" s="113">
        <f>AU332-(AX332+AP332+AO332+AL332+AK332+AJ332+AT332)</f>
        <v>49535567.316363633</v>
      </c>
      <c r="AW332" s="75">
        <f>AG332+AH332+AK332+AL332+AI332+AN332+AM332+AP332</f>
        <v>68855448.727272719</v>
      </c>
      <c r="AX332" s="75">
        <f>AW332*7%</f>
        <v>4819881.4109090911</v>
      </c>
      <c r="AY332" s="76">
        <f>IF(AV332&lt;=40000000,0,IF(AND(AV332&gt;40000000,AV332&lt;=80000000),(AV332-40000000)*10%,IF(AND(AV332&gt;80000000,AV332&lt;=120000000),4000000+(AV332-80000000)*15%,IF(AND(AV332&gt;120000000,AV332&lt;=180000000),10000000+(AV332-120000000)*20%,IF(AND(AV332&gt;180000000,AV332&lt;=240000000),22000000+(AV332-180000000)*25%,IF(AND(AV332&gt;240000000,AV332&lt;=320000000),37000000+(AV332-240000000)*30%,61000000+(AV332-320000000)*35%))))))</f>
        <v>953556.73163636331</v>
      </c>
      <c r="AZ332" s="75">
        <v>0</v>
      </c>
      <c r="BA332" s="75">
        <v>0</v>
      </c>
      <c r="BB332" s="75">
        <v>0</v>
      </c>
      <c r="BC332" s="80">
        <v>0</v>
      </c>
      <c r="BD332" s="80">
        <v>0</v>
      </c>
      <c r="BE332" s="80">
        <v>0</v>
      </c>
      <c r="BF332" s="78">
        <v>0</v>
      </c>
      <c r="BG332" s="348">
        <f>SUM(AX332:BF332)</f>
        <v>5773438.1425454542</v>
      </c>
      <c r="BH332" s="188">
        <f>INT(AU332-BG332)</f>
        <v>65737505</v>
      </c>
      <c r="BJ332" s="50">
        <v>13129</v>
      </c>
      <c r="BK332" s="50" t="s">
        <v>3668</v>
      </c>
      <c r="BM332" s="50">
        <f t="shared" si="11"/>
        <v>0</v>
      </c>
    </row>
    <row r="333" spans="1:65" s="50" customFormat="1" ht="24" customHeight="1" x14ac:dyDescent="0.2">
      <c r="A333" s="182">
        <f t="shared" si="10"/>
        <v>2655495</v>
      </c>
      <c r="B333" s="298">
        <v>223</v>
      </c>
      <c r="C333" s="266">
        <v>241</v>
      </c>
      <c r="D333" s="299">
        <v>13130</v>
      </c>
      <c r="E333" s="252" t="s">
        <v>694</v>
      </c>
      <c r="F333" s="253" t="s">
        <v>1179</v>
      </c>
      <c r="G333" s="252" t="s">
        <v>87</v>
      </c>
      <c r="H333" s="274" t="s">
        <v>1150</v>
      </c>
      <c r="I333" s="294" t="s">
        <v>2661</v>
      </c>
      <c r="J333" s="65">
        <v>2150154072</v>
      </c>
      <c r="K333" s="65" t="s">
        <v>1180</v>
      </c>
      <c r="L333" s="65" t="s">
        <v>1150</v>
      </c>
      <c r="M333" s="292" t="s">
        <v>2383</v>
      </c>
      <c r="N333" s="99"/>
      <c r="O333" s="65"/>
      <c r="P333" s="90"/>
      <c r="Q333" s="254">
        <v>30</v>
      </c>
      <c r="R333" s="255">
        <v>15</v>
      </c>
      <c r="S333" s="65">
        <v>0</v>
      </c>
      <c r="T333" s="65">
        <v>0</v>
      </c>
      <c r="U333" s="90">
        <v>0</v>
      </c>
      <c r="V333" s="260">
        <v>20</v>
      </c>
      <c r="W333" s="99">
        <v>0</v>
      </c>
      <c r="X333" s="84">
        <v>0</v>
      </c>
      <c r="Y333" s="99">
        <v>1</v>
      </c>
      <c r="Z333" s="65">
        <v>1</v>
      </c>
      <c r="AA333" s="327">
        <v>1642901</v>
      </c>
      <c r="AB333" s="327">
        <v>0</v>
      </c>
      <c r="AC333" s="328">
        <f>AA333+AB333</f>
        <v>1642901</v>
      </c>
      <c r="AD333" s="75">
        <v>4500000</v>
      </c>
      <c r="AE333" s="75">
        <v>6000000</v>
      </c>
      <c r="AF333" s="338">
        <f>(AC333*30)/220*1.4</f>
        <v>313644.73636363639</v>
      </c>
      <c r="AG333" s="113">
        <f>AA333*Q333</f>
        <v>49287030</v>
      </c>
      <c r="AH333" s="75">
        <f>AB333*Q333</f>
        <v>0</v>
      </c>
      <c r="AI333" s="75">
        <f>AF333*R333</f>
        <v>4704671.0454545459</v>
      </c>
      <c r="AJ333" s="75">
        <f>IF(Q333=31,A333*Z333,(Q333/30)*A333*Z333)</f>
        <v>2655495</v>
      </c>
      <c r="AK333" s="75">
        <f>IF(Q333=31,AD333,(Q333/30)*AD333)</f>
        <v>4500000</v>
      </c>
      <c r="AL333" s="75">
        <f>IF(Q333=31,AE333,(Q333/30)*AE333)</f>
        <v>6000000</v>
      </c>
      <c r="AM333" s="75">
        <f>(AC333*30/220)*35%*S333</f>
        <v>0</v>
      </c>
      <c r="AN333" s="75">
        <f>AC333*30/220*1.4*T333</f>
        <v>0</v>
      </c>
      <c r="AO333" s="75">
        <f>AC333*U333</f>
        <v>0</v>
      </c>
      <c r="AP333" s="75">
        <f>200000*V333</f>
        <v>4000000</v>
      </c>
      <c r="AQ333" s="75">
        <v>0</v>
      </c>
      <c r="AR333" s="75">
        <v>0</v>
      </c>
      <c r="AS333" s="75">
        <v>0</v>
      </c>
      <c r="AT333" s="80">
        <v>0</v>
      </c>
      <c r="AU333" s="82">
        <f>SUM(AG333:AT333)</f>
        <v>71147196.045454547</v>
      </c>
      <c r="AV333" s="113">
        <f>AU333-(AX333+AP333+AO333+AL333+AK333+AJ333+AT333)</f>
        <v>49197281.972272724</v>
      </c>
      <c r="AW333" s="75">
        <f>AG333+AH333+AK333+AL333+AI333+AN333+AM333+AP333</f>
        <v>68491701.045454547</v>
      </c>
      <c r="AX333" s="75">
        <f>AW333*7%</f>
        <v>4794419.0731818192</v>
      </c>
      <c r="AY333" s="76">
        <f>IF(AV333&lt;=40000000,0,IF(AND(AV333&gt;40000000,AV333&lt;=80000000),(AV333-40000000)*10%,IF(AND(AV333&gt;80000000,AV333&lt;=120000000),4000000+(AV333-80000000)*15%,IF(AND(AV333&gt;120000000,AV333&lt;=180000000),10000000+(AV333-120000000)*20%,IF(AND(AV333&gt;180000000,AV333&lt;=240000000),22000000+(AV333-180000000)*25%,IF(AND(AV333&gt;240000000,AV333&lt;=320000000),37000000+(AV333-240000000)*30%,61000000+(AV333-320000000)*35%))))))</f>
        <v>919728.19722727244</v>
      </c>
      <c r="AZ333" s="75">
        <v>0</v>
      </c>
      <c r="BA333" s="75">
        <v>0</v>
      </c>
      <c r="BB333" s="75">
        <v>0</v>
      </c>
      <c r="BC333" s="80">
        <v>0</v>
      </c>
      <c r="BD333" s="80">
        <v>0</v>
      </c>
      <c r="BE333" s="80">
        <v>0</v>
      </c>
      <c r="BF333" s="78">
        <v>0</v>
      </c>
      <c r="BG333" s="348">
        <f>SUM(AX333:BF333)</f>
        <v>5714147.2704090914</v>
      </c>
      <c r="BH333" s="188">
        <f>INT(AU333-BG333)</f>
        <v>65433048</v>
      </c>
      <c r="BI333" s="119"/>
      <c r="BJ333" s="50">
        <v>13130</v>
      </c>
      <c r="BK333" s="50" t="s">
        <v>3669</v>
      </c>
      <c r="BM333" s="50">
        <f t="shared" si="11"/>
        <v>0</v>
      </c>
    </row>
    <row r="334" spans="1:65" s="50" customFormat="1" ht="24" customHeight="1" x14ac:dyDescent="0.2">
      <c r="A334" s="182">
        <f t="shared" si="10"/>
        <v>2655495</v>
      </c>
      <c r="B334" s="298">
        <v>218</v>
      </c>
      <c r="C334" s="266">
        <v>236</v>
      </c>
      <c r="D334" s="299">
        <v>13131</v>
      </c>
      <c r="E334" s="252" t="s">
        <v>410</v>
      </c>
      <c r="F334" s="253" t="s">
        <v>1181</v>
      </c>
      <c r="G334" s="252" t="s">
        <v>87</v>
      </c>
      <c r="H334" s="274" t="s">
        <v>1150</v>
      </c>
      <c r="I334" s="294" t="s">
        <v>2657</v>
      </c>
      <c r="J334" s="65">
        <v>2162571501</v>
      </c>
      <c r="K334" s="65" t="s">
        <v>1182</v>
      </c>
      <c r="L334" s="65" t="s">
        <v>1150</v>
      </c>
      <c r="M334" s="292" t="s">
        <v>2380</v>
      </c>
      <c r="N334" s="99"/>
      <c r="O334" s="65"/>
      <c r="P334" s="90"/>
      <c r="Q334" s="254">
        <v>30</v>
      </c>
      <c r="R334" s="255">
        <v>50</v>
      </c>
      <c r="S334" s="65">
        <v>0</v>
      </c>
      <c r="T334" s="65">
        <v>0</v>
      </c>
      <c r="U334" s="90">
        <v>0</v>
      </c>
      <c r="V334" s="260">
        <v>20</v>
      </c>
      <c r="W334" s="99">
        <v>0</v>
      </c>
      <c r="X334" s="84">
        <v>0</v>
      </c>
      <c r="Y334" s="99">
        <v>0</v>
      </c>
      <c r="Z334" s="65">
        <v>0</v>
      </c>
      <c r="AA334" s="327">
        <v>1477052</v>
      </c>
      <c r="AB334" s="327">
        <v>46667</v>
      </c>
      <c r="AC334" s="328">
        <f>AA334+AB334</f>
        <v>1523719</v>
      </c>
      <c r="AD334" s="75">
        <v>4500000</v>
      </c>
      <c r="AE334" s="75">
        <v>6000000</v>
      </c>
      <c r="AF334" s="338">
        <f>(AC334*30)/220*1.4</f>
        <v>290891.80909090908</v>
      </c>
      <c r="AG334" s="113">
        <f>AA334*Q334</f>
        <v>44311560</v>
      </c>
      <c r="AH334" s="75">
        <f>AB334*Q334</f>
        <v>1400010</v>
      </c>
      <c r="AI334" s="75">
        <f>AF334*R334</f>
        <v>14544590.454545453</v>
      </c>
      <c r="AJ334" s="75">
        <f>IF(Q334=31,A334*Z334,(Q334/30)*A334*Z334)</f>
        <v>0</v>
      </c>
      <c r="AK334" s="75">
        <f>IF(Q334=31,AD334,(Q334/30)*AD334)</f>
        <v>4500000</v>
      </c>
      <c r="AL334" s="75">
        <f>IF(Q334=31,AE334,(Q334/30)*AE334)</f>
        <v>6000000</v>
      </c>
      <c r="AM334" s="75">
        <f>(AC334*30/220)*35%*S334</f>
        <v>0</v>
      </c>
      <c r="AN334" s="75">
        <f>AC334*30/220*1.4*T334</f>
        <v>0</v>
      </c>
      <c r="AO334" s="75">
        <f>AC334*U334</f>
        <v>0</v>
      </c>
      <c r="AP334" s="75">
        <f>200000*V334</f>
        <v>4000000</v>
      </c>
      <c r="AQ334" s="75">
        <v>0</v>
      </c>
      <c r="AR334" s="75">
        <v>0</v>
      </c>
      <c r="AS334" s="75">
        <v>0</v>
      </c>
      <c r="AT334" s="80">
        <v>0</v>
      </c>
      <c r="AU334" s="82">
        <f>SUM(AG334:AT334)</f>
        <v>74756160.454545453</v>
      </c>
      <c r="AV334" s="113">
        <f>AU334-(AX334+AP334+AO334+AL334+AK334+AJ334+AT334)</f>
        <v>55023229.222727269</v>
      </c>
      <c r="AW334" s="75">
        <f>AG334+AH334+AK334+AL334+AI334+AN334+AM334+AP334</f>
        <v>74756160.454545453</v>
      </c>
      <c r="AX334" s="75">
        <f>AW334*7%</f>
        <v>5232931.2318181824</v>
      </c>
      <c r="AY334" s="76">
        <f>IF(AV334&lt;=40000000,0,IF(AND(AV334&gt;40000000,AV334&lt;=80000000),(AV334-40000000)*10%,IF(AND(AV334&gt;80000000,AV334&lt;=120000000),4000000+(AV334-80000000)*15%,IF(AND(AV334&gt;120000000,AV334&lt;=180000000),10000000+(AV334-120000000)*20%,IF(AND(AV334&gt;180000000,AV334&lt;=240000000),22000000+(AV334-180000000)*25%,IF(AND(AV334&gt;240000000,AV334&lt;=320000000),37000000+(AV334-240000000)*30%,61000000+(AV334-320000000)*35%))))))</f>
        <v>1502322.9222727269</v>
      </c>
      <c r="AZ334" s="75">
        <v>0</v>
      </c>
      <c r="BA334" s="75">
        <v>0</v>
      </c>
      <c r="BB334" s="75">
        <v>0</v>
      </c>
      <c r="BC334" s="80">
        <v>0</v>
      </c>
      <c r="BD334" s="80">
        <v>0</v>
      </c>
      <c r="BE334" s="80">
        <v>0</v>
      </c>
      <c r="BF334" s="78">
        <v>0</v>
      </c>
      <c r="BG334" s="348">
        <f>SUM(AX334:BF334)</f>
        <v>6735254.1540909093</v>
      </c>
      <c r="BH334" s="188">
        <f>INT(AU334-BG334)</f>
        <v>68020906</v>
      </c>
      <c r="BJ334" s="50">
        <v>13131</v>
      </c>
      <c r="BK334" s="50" t="s">
        <v>3670</v>
      </c>
      <c r="BM334" s="50">
        <f t="shared" si="11"/>
        <v>0</v>
      </c>
    </row>
    <row r="335" spans="1:65" s="50" customFormat="1" ht="24" customHeight="1" x14ac:dyDescent="0.2">
      <c r="A335" s="182">
        <f t="shared" si="10"/>
        <v>2655495</v>
      </c>
      <c r="B335" s="298">
        <v>225</v>
      </c>
      <c r="C335" s="266">
        <v>243</v>
      </c>
      <c r="D335" s="299">
        <v>13132</v>
      </c>
      <c r="E335" s="252" t="s">
        <v>135</v>
      </c>
      <c r="F335" s="253" t="s">
        <v>85</v>
      </c>
      <c r="G335" s="252" t="s">
        <v>87</v>
      </c>
      <c r="H335" s="274" t="s">
        <v>1150</v>
      </c>
      <c r="I335" s="294" t="s">
        <v>2663</v>
      </c>
      <c r="J335" s="65">
        <v>2219872998</v>
      </c>
      <c r="K335" s="65" t="s">
        <v>1183</v>
      </c>
      <c r="L335" s="65" t="s">
        <v>1150</v>
      </c>
      <c r="M335" s="307" t="s">
        <v>2380</v>
      </c>
      <c r="N335" s="99"/>
      <c r="O335" s="65"/>
      <c r="P335" s="90"/>
      <c r="Q335" s="254">
        <v>30</v>
      </c>
      <c r="R335" s="255">
        <v>70</v>
      </c>
      <c r="S335" s="65">
        <v>0</v>
      </c>
      <c r="T335" s="65">
        <v>0</v>
      </c>
      <c r="U335" s="300">
        <f>1+1</f>
        <v>2</v>
      </c>
      <c r="V335" s="260">
        <v>20</v>
      </c>
      <c r="W335" s="99">
        <v>0</v>
      </c>
      <c r="X335" s="84">
        <v>0</v>
      </c>
      <c r="Y335" s="99">
        <v>0</v>
      </c>
      <c r="Z335" s="65">
        <v>0</v>
      </c>
      <c r="AA335" s="327">
        <v>1477052</v>
      </c>
      <c r="AB335" s="327">
        <v>46667</v>
      </c>
      <c r="AC335" s="328">
        <f>AA335+AB335</f>
        <v>1523719</v>
      </c>
      <c r="AD335" s="75">
        <v>4500000</v>
      </c>
      <c r="AE335" s="75">
        <v>6000000</v>
      </c>
      <c r="AF335" s="338">
        <f>(AC335*30)/220*1.4</f>
        <v>290891.80909090908</v>
      </c>
      <c r="AG335" s="113">
        <f>AA335*Q335</f>
        <v>44311560</v>
      </c>
      <c r="AH335" s="75">
        <f>AB335*Q335</f>
        <v>1400010</v>
      </c>
      <c r="AI335" s="75">
        <f>AF335*R335</f>
        <v>20362426.636363637</v>
      </c>
      <c r="AJ335" s="75">
        <f>IF(Q335=31,A335*Z335,(Q335/30)*A335*Z335)</f>
        <v>0</v>
      </c>
      <c r="AK335" s="75">
        <f>IF(Q335=31,AD335,(Q335/30)*AD335)</f>
        <v>4500000</v>
      </c>
      <c r="AL335" s="75">
        <f>IF(Q335=31,AE335,(Q335/30)*AE335)</f>
        <v>6000000</v>
      </c>
      <c r="AM335" s="75">
        <f>(AC335*30/220)*35%*S335</f>
        <v>0</v>
      </c>
      <c r="AN335" s="75">
        <f>AC335*30/220*1.4*T335</f>
        <v>0</v>
      </c>
      <c r="AO335" s="75">
        <f>AC335*U335</f>
        <v>3047438</v>
      </c>
      <c r="AP335" s="75">
        <f>200000*V335</f>
        <v>4000000</v>
      </c>
      <c r="AQ335" s="75">
        <v>0</v>
      </c>
      <c r="AR335" s="75">
        <v>0</v>
      </c>
      <c r="AS335" s="75">
        <v>0</v>
      </c>
      <c r="AT335" s="80">
        <v>0</v>
      </c>
      <c r="AU335" s="82">
        <f>SUM(AG335:AT335)</f>
        <v>83621434.63636364</v>
      </c>
      <c r="AV335" s="113">
        <f>AU335-(AX335+AP335+AO335+AL335+AK335+AJ335+AT335)</f>
        <v>60433816.871818185</v>
      </c>
      <c r="AW335" s="75">
        <f>AG335+AH335+AK335+AL335+AI335+AN335+AM335+AP335</f>
        <v>80573996.63636364</v>
      </c>
      <c r="AX335" s="75">
        <f>AW335*7%</f>
        <v>5640179.7645454556</v>
      </c>
      <c r="AY335" s="76">
        <f>IF(AV335&lt;=40000000,0,IF(AND(AV335&gt;40000000,AV335&lt;=80000000),(AV335-40000000)*10%,IF(AND(AV335&gt;80000000,AV335&lt;=120000000),4000000+(AV335-80000000)*15%,IF(AND(AV335&gt;120000000,AV335&lt;=180000000),10000000+(AV335-120000000)*20%,IF(AND(AV335&gt;180000000,AV335&lt;=240000000),22000000+(AV335-180000000)*25%,IF(AND(AV335&gt;240000000,AV335&lt;=320000000),37000000+(AV335-240000000)*30%,61000000+(AV335-320000000)*35%))))))</f>
        <v>2043381.6871818185</v>
      </c>
      <c r="AZ335" s="75">
        <v>0</v>
      </c>
      <c r="BA335" s="75">
        <v>0</v>
      </c>
      <c r="BB335" s="75">
        <v>0</v>
      </c>
      <c r="BC335" s="80">
        <v>0</v>
      </c>
      <c r="BD335" s="80">
        <v>0</v>
      </c>
      <c r="BE335" s="80">
        <v>0</v>
      </c>
      <c r="BF335" s="78">
        <v>0</v>
      </c>
      <c r="BG335" s="348">
        <f>SUM(AX335:BF335)</f>
        <v>7683561.4517272739</v>
      </c>
      <c r="BH335" s="188">
        <f>INT(AU335-BG335)</f>
        <v>75937873</v>
      </c>
      <c r="BJ335" s="50">
        <v>13132</v>
      </c>
      <c r="BK335" s="50" t="s">
        <v>3671</v>
      </c>
      <c r="BM335" s="50">
        <f t="shared" si="11"/>
        <v>0</v>
      </c>
    </row>
    <row r="336" spans="1:65" s="50" customFormat="1" ht="24" customHeight="1" x14ac:dyDescent="0.2">
      <c r="A336" s="182">
        <f t="shared" si="10"/>
        <v>2655495</v>
      </c>
      <c r="B336" s="298">
        <v>226</v>
      </c>
      <c r="C336" s="266">
        <v>244</v>
      </c>
      <c r="D336" s="299">
        <v>13133</v>
      </c>
      <c r="E336" s="252" t="s">
        <v>1184</v>
      </c>
      <c r="F336" s="253" t="s">
        <v>1185</v>
      </c>
      <c r="G336" s="252" t="s">
        <v>87</v>
      </c>
      <c r="H336" s="274" t="s">
        <v>1150</v>
      </c>
      <c r="I336" s="294" t="s">
        <v>2664</v>
      </c>
      <c r="J336" s="65">
        <v>2130333710</v>
      </c>
      <c r="K336" s="65" t="s">
        <v>1186</v>
      </c>
      <c r="L336" s="65" t="s">
        <v>1150</v>
      </c>
      <c r="M336" s="292" t="s">
        <v>2380</v>
      </c>
      <c r="N336" s="99"/>
      <c r="O336" s="65"/>
      <c r="P336" s="90"/>
      <c r="Q336" s="254">
        <v>30</v>
      </c>
      <c r="R336" s="255">
        <v>20</v>
      </c>
      <c r="S336" s="65">
        <v>0</v>
      </c>
      <c r="T336" s="65">
        <v>0</v>
      </c>
      <c r="U336" s="90">
        <v>0</v>
      </c>
      <c r="V336" s="260">
        <v>20</v>
      </c>
      <c r="W336" s="99">
        <v>0</v>
      </c>
      <c r="X336" s="84">
        <v>0</v>
      </c>
      <c r="Y336" s="99">
        <v>1</v>
      </c>
      <c r="Z336" s="65">
        <v>1</v>
      </c>
      <c r="AA336" s="327">
        <v>1477052</v>
      </c>
      <c r="AB336" s="327">
        <v>0</v>
      </c>
      <c r="AC336" s="328">
        <f>AA336+AB336</f>
        <v>1477052</v>
      </c>
      <c r="AD336" s="75">
        <v>4500000</v>
      </c>
      <c r="AE336" s="75">
        <v>6000000</v>
      </c>
      <c r="AF336" s="338">
        <f>(AC336*30)/220*1.4</f>
        <v>281982.65454545454</v>
      </c>
      <c r="AG336" s="113">
        <f>AA336*Q336</f>
        <v>44311560</v>
      </c>
      <c r="AH336" s="75">
        <f>AB336*Q336</f>
        <v>0</v>
      </c>
      <c r="AI336" s="75">
        <f>AF336*R336</f>
        <v>5639653.0909090908</v>
      </c>
      <c r="AJ336" s="75">
        <f>IF(Q336=31,A336*Z336,(Q336/30)*A336*Z336)</f>
        <v>2655495</v>
      </c>
      <c r="AK336" s="75">
        <f>IF(Q336=31,AD336,(Q336/30)*AD336)</f>
        <v>4500000</v>
      </c>
      <c r="AL336" s="75">
        <f>IF(Q336=31,AE336,(Q336/30)*AE336)</f>
        <v>6000000</v>
      </c>
      <c r="AM336" s="75">
        <f>(AC336*30/220)*35%*S336</f>
        <v>0</v>
      </c>
      <c r="AN336" s="75">
        <f>AC336*30/220*1.4*T336</f>
        <v>0</v>
      </c>
      <c r="AO336" s="75">
        <f>AC336*U336</f>
        <v>0</v>
      </c>
      <c r="AP336" s="75">
        <f>200000*V336</f>
        <v>4000000</v>
      </c>
      <c r="AQ336" s="75">
        <v>0</v>
      </c>
      <c r="AR336" s="75">
        <v>0</v>
      </c>
      <c r="AS336" s="75">
        <v>0</v>
      </c>
      <c r="AT336" s="80">
        <v>0</v>
      </c>
      <c r="AU336" s="82">
        <f>SUM(AG336:AT336)</f>
        <v>67106708.090909094</v>
      </c>
      <c r="AV336" s="113">
        <f>AU336-(AX336+AP336+AO336+AL336+AK336+AJ336+AT336)</f>
        <v>45439628.174545452</v>
      </c>
      <c r="AW336" s="75">
        <f>AG336+AH336+AK336+AL336+AI336+AN336+AM336+AP336</f>
        <v>64451213.090909094</v>
      </c>
      <c r="AX336" s="75">
        <f>AW336*7%</f>
        <v>4511584.916363637</v>
      </c>
      <c r="AY336" s="76">
        <f>IF(AV336&lt;=40000000,0,IF(AND(AV336&gt;40000000,AV336&lt;=80000000),(AV336-40000000)*10%,IF(AND(AV336&gt;80000000,AV336&lt;=120000000),4000000+(AV336-80000000)*15%,IF(AND(AV336&gt;120000000,AV336&lt;=180000000),10000000+(AV336-120000000)*20%,IF(AND(AV336&gt;180000000,AV336&lt;=240000000),22000000+(AV336-180000000)*25%,IF(AND(AV336&gt;240000000,AV336&lt;=320000000),37000000+(AV336-240000000)*30%,61000000+(AV336-320000000)*35%))))))</f>
        <v>543962.81745454518</v>
      </c>
      <c r="AZ336" s="75">
        <v>0</v>
      </c>
      <c r="BA336" s="75">
        <v>0</v>
      </c>
      <c r="BB336" s="75">
        <v>0</v>
      </c>
      <c r="BC336" s="80">
        <v>0</v>
      </c>
      <c r="BD336" s="80">
        <v>0</v>
      </c>
      <c r="BE336" s="80">
        <v>0</v>
      </c>
      <c r="BF336" s="78">
        <v>0</v>
      </c>
      <c r="BG336" s="348">
        <f>SUM(AX336:BF336)</f>
        <v>5055547.7338181818</v>
      </c>
      <c r="BH336" s="188">
        <f>INT(AU336-BG336)</f>
        <v>62051160</v>
      </c>
      <c r="BJ336" s="50">
        <v>13133</v>
      </c>
      <c r="BK336" s="50" t="s">
        <v>3672</v>
      </c>
      <c r="BM336" s="50">
        <f t="shared" si="11"/>
        <v>0</v>
      </c>
    </row>
    <row r="337" spans="1:65" s="50" customFormat="1" ht="24" customHeight="1" x14ac:dyDescent="0.2">
      <c r="A337" s="182">
        <f t="shared" si="10"/>
        <v>2655495</v>
      </c>
      <c r="B337" s="298">
        <v>454</v>
      </c>
      <c r="C337" s="266">
        <v>237</v>
      </c>
      <c r="D337" s="299">
        <v>13134</v>
      </c>
      <c r="E337" s="242" t="s">
        <v>1187</v>
      </c>
      <c r="F337" s="243" t="s">
        <v>227</v>
      </c>
      <c r="G337" s="287" t="s">
        <v>137</v>
      </c>
      <c r="H337" s="274" t="s">
        <v>1150</v>
      </c>
      <c r="I337" s="294" t="s">
        <v>2888</v>
      </c>
      <c r="J337" s="65">
        <v>2200789726</v>
      </c>
      <c r="K337" s="65" t="s">
        <v>1188</v>
      </c>
      <c r="L337" s="65" t="s">
        <v>1150</v>
      </c>
      <c r="M337" s="292" t="s">
        <v>137</v>
      </c>
      <c r="N337" s="244" t="s">
        <v>2410</v>
      </c>
      <c r="O337" s="65"/>
      <c r="P337" s="90"/>
      <c r="Q337" s="244">
        <v>30</v>
      </c>
      <c r="R337" s="246">
        <v>120</v>
      </c>
      <c r="S337" s="246">
        <v>110</v>
      </c>
      <c r="T337" s="246">
        <v>29.33</v>
      </c>
      <c r="U337" s="90">
        <v>0</v>
      </c>
      <c r="V337" s="262">
        <v>15</v>
      </c>
      <c r="W337" s="99">
        <v>0</v>
      </c>
      <c r="X337" s="84">
        <v>0</v>
      </c>
      <c r="Y337" s="99">
        <v>1</v>
      </c>
      <c r="Z337" s="65">
        <v>1</v>
      </c>
      <c r="AA337" s="319">
        <v>885165</v>
      </c>
      <c r="AB337" s="319">
        <v>46667</v>
      </c>
      <c r="AC337" s="320">
        <f>AA337+AB337</f>
        <v>931832</v>
      </c>
      <c r="AD337" s="75">
        <v>4500000</v>
      </c>
      <c r="AE337" s="75">
        <v>6000000</v>
      </c>
      <c r="AF337" s="338">
        <f>(AC337*30)/220*1.4</f>
        <v>177895.19999999998</v>
      </c>
      <c r="AG337" s="113">
        <f>AA337*Q337</f>
        <v>26554950</v>
      </c>
      <c r="AH337" s="75">
        <f>AB337*Q337</f>
        <v>1400010</v>
      </c>
      <c r="AI337" s="75">
        <f>AF337*R337</f>
        <v>21347423.999999996</v>
      </c>
      <c r="AJ337" s="75">
        <f>IF(Q337=31,A337*Z337,(Q337/30)*A337*Z337)</f>
        <v>2655495</v>
      </c>
      <c r="AK337" s="75">
        <f>IF(Q337=31,AD337,(Q337/30)*AD337)</f>
        <v>4500000</v>
      </c>
      <c r="AL337" s="75">
        <f>IF(Q337=31,AE337,(Q337/30)*AE337)</f>
        <v>6000000</v>
      </c>
      <c r="AM337" s="75">
        <f>(AC337*30/220)*35%*S337</f>
        <v>4892117.9999999991</v>
      </c>
      <c r="AN337" s="75">
        <f>AC337*30/220*1.4*T337</f>
        <v>5217666.2159999991</v>
      </c>
      <c r="AO337" s="75">
        <f>AC337*U337</f>
        <v>0</v>
      </c>
      <c r="AP337" s="75">
        <f>200000*V337</f>
        <v>3000000</v>
      </c>
      <c r="AQ337" s="75">
        <v>0</v>
      </c>
      <c r="AR337" s="75">
        <v>0</v>
      </c>
      <c r="AS337" s="75">
        <v>0</v>
      </c>
      <c r="AT337" s="80">
        <v>0</v>
      </c>
      <c r="AU337" s="82">
        <f>SUM(AG337:AT337)</f>
        <v>75567663.216000006</v>
      </c>
      <c r="AV337" s="113">
        <f>AU337-(AX337+AP337+AO337+AL337+AK337+AJ337+AT337)</f>
        <v>54308316.440880008</v>
      </c>
      <c r="AW337" s="75">
        <f>AG337+AH337+AK337+AL337+AI337+AN337+AM337+AP337</f>
        <v>72912168.215999991</v>
      </c>
      <c r="AX337" s="75">
        <f>AW337*7%</f>
        <v>5103851.7751199994</v>
      </c>
      <c r="AY337" s="76">
        <f>IF(AV337&lt;=40000000,0,IF(AND(AV337&gt;40000000,AV337&lt;=80000000),(AV337-40000000)*10%,IF(AND(AV337&gt;80000000,AV337&lt;=120000000),4000000+(AV337-80000000)*15%,IF(AND(AV337&gt;120000000,AV337&lt;=180000000),10000000+(AV337-120000000)*20%,IF(AND(AV337&gt;180000000,AV337&lt;=240000000),22000000+(AV337-180000000)*25%,IF(AND(AV337&gt;240000000,AV337&lt;=320000000),37000000+(AV337-240000000)*30%,61000000+(AV337-320000000)*35%))))))</f>
        <v>1430831.644088001</v>
      </c>
      <c r="AZ337" s="75">
        <v>0</v>
      </c>
      <c r="BA337" s="75">
        <v>0</v>
      </c>
      <c r="BB337" s="75">
        <v>0</v>
      </c>
      <c r="BC337" s="80">
        <v>0</v>
      </c>
      <c r="BD337" s="80">
        <v>0</v>
      </c>
      <c r="BE337" s="80">
        <v>0</v>
      </c>
      <c r="BF337" s="78">
        <v>0</v>
      </c>
      <c r="BG337" s="348">
        <f>SUM(AX337:BF337)</f>
        <v>6534683.4192080004</v>
      </c>
      <c r="BH337" s="188">
        <f>INT(AU337-BG337)</f>
        <v>69032979</v>
      </c>
      <c r="BJ337" s="50">
        <v>13134</v>
      </c>
      <c r="BK337" s="50" t="s">
        <v>3673</v>
      </c>
      <c r="BM337" s="50">
        <f t="shared" si="11"/>
        <v>0</v>
      </c>
    </row>
    <row r="338" spans="1:65" s="50" customFormat="1" ht="24" customHeight="1" x14ac:dyDescent="0.2">
      <c r="A338" s="182">
        <f t="shared" si="10"/>
        <v>2655495</v>
      </c>
      <c r="B338" s="298">
        <v>466</v>
      </c>
      <c r="C338" s="266">
        <v>249</v>
      </c>
      <c r="D338" s="299">
        <v>13135</v>
      </c>
      <c r="E338" s="242" t="s">
        <v>1189</v>
      </c>
      <c r="F338" s="243" t="s">
        <v>1190</v>
      </c>
      <c r="G338" s="287" t="s">
        <v>137</v>
      </c>
      <c r="H338" s="274" t="s">
        <v>1150</v>
      </c>
      <c r="I338" s="294" t="s">
        <v>2900</v>
      </c>
      <c r="J338" s="65">
        <v>2050174543</v>
      </c>
      <c r="K338" s="65" t="s">
        <v>1191</v>
      </c>
      <c r="L338" s="65" t="s">
        <v>1150</v>
      </c>
      <c r="M338" s="292" t="s">
        <v>137</v>
      </c>
      <c r="N338" s="99"/>
      <c r="O338" s="246" t="s">
        <v>2410</v>
      </c>
      <c r="P338" s="90"/>
      <c r="Q338" s="244">
        <v>30</v>
      </c>
      <c r="R338" s="246">
        <v>90</v>
      </c>
      <c r="S338" s="246">
        <v>0</v>
      </c>
      <c r="T338" s="246">
        <v>0</v>
      </c>
      <c r="U338" s="90">
        <v>0</v>
      </c>
      <c r="V338" s="262">
        <v>20</v>
      </c>
      <c r="W338" s="99">
        <v>0</v>
      </c>
      <c r="X338" s="84">
        <v>0</v>
      </c>
      <c r="Y338" s="99">
        <v>0</v>
      </c>
      <c r="Z338" s="65">
        <v>1</v>
      </c>
      <c r="AA338" s="319">
        <v>885165</v>
      </c>
      <c r="AB338" s="319">
        <v>46667</v>
      </c>
      <c r="AC338" s="320">
        <f>AA338+AB338</f>
        <v>931832</v>
      </c>
      <c r="AD338" s="75">
        <v>4500000</v>
      </c>
      <c r="AE338" s="75">
        <v>6000000</v>
      </c>
      <c r="AF338" s="338">
        <f>(AC338*30)/220*1.4</f>
        <v>177895.19999999998</v>
      </c>
      <c r="AG338" s="113">
        <f>AA338*Q338</f>
        <v>26554950</v>
      </c>
      <c r="AH338" s="75">
        <f>AB338*Q338</f>
        <v>1400010</v>
      </c>
      <c r="AI338" s="75">
        <f>AF338*R338</f>
        <v>16010567.999999998</v>
      </c>
      <c r="AJ338" s="75">
        <f>IF(Q338=31,A338*Z338,(Q338/30)*A338*Z338)</f>
        <v>2655495</v>
      </c>
      <c r="AK338" s="75">
        <f>IF(Q338=31,AD338,(Q338/30)*AD338)</f>
        <v>4500000</v>
      </c>
      <c r="AL338" s="75">
        <f>IF(Q338=31,AE338,(Q338/30)*AE338)</f>
        <v>6000000</v>
      </c>
      <c r="AM338" s="75">
        <f>(AC338*30/220)*35%*S338</f>
        <v>0</v>
      </c>
      <c r="AN338" s="75">
        <f>AC338*30/220*1.4*T338</f>
        <v>0</v>
      </c>
      <c r="AO338" s="75">
        <f>AC338*U338</f>
        <v>0</v>
      </c>
      <c r="AP338" s="75">
        <f>200000*V338</f>
        <v>4000000</v>
      </c>
      <c r="AQ338" s="75">
        <v>0</v>
      </c>
      <c r="AR338" s="75">
        <v>0</v>
      </c>
      <c r="AS338" s="75">
        <v>0</v>
      </c>
      <c r="AT338" s="80">
        <v>0</v>
      </c>
      <c r="AU338" s="82">
        <f>SUM(AG338:AT338)</f>
        <v>61121023</v>
      </c>
      <c r="AV338" s="113">
        <f>AU338-(AX338+AP338+AO338+AL338+AK338+AJ338+AT338)</f>
        <v>39872941.039999999</v>
      </c>
      <c r="AW338" s="75">
        <f>AG338+AH338+AK338+AL338+AI338+AN338+AM338+AP338</f>
        <v>58465528</v>
      </c>
      <c r="AX338" s="75">
        <f>AW338*7%</f>
        <v>4092586.9600000004</v>
      </c>
      <c r="AY338" s="76">
        <f>IF(AV338&lt;=40000000,0,IF(AND(AV338&gt;40000000,AV338&lt;=80000000),(AV338-40000000)*10%,IF(AND(AV338&gt;80000000,AV338&lt;=120000000),4000000+(AV338-80000000)*15%,IF(AND(AV338&gt;120000000,AV338&lt;=180000000),10000000+(AV338-120000000)*20%,IF(AND(AV338&gt;180000000,AV338&lt;=240000000),22000000+(AV338-180000000)*25%,IF(AND(AV338&gt;240000000,AV338&lt;=320000000),37000000+(AV338-240000000)*30%,61000000+(AV338-320000000)*35%))))))</f>
        <v>0</v>
      </c>
      <c r="AZ338" s="75">
        <v>0</v>
      </c>
      <c r="BA338" s="75">
        <v>0</v>
      </c>
      <c r="BB338" s="75">
        <v>0</v>
      </c>
      <c r="BC338" s="80">
        <v>0</v>
      </c>
      <c r="BD338" s="80">
        <v>0</v>
      </c>
      <c r="BE338" s="80">
        <v>0</v>
      </c>
      <c r="BF338" s="78">
        <v>0</v>
      </c>
      <c r="BG338" s="348">
        <f>SUM(AX338:BF338)</f>
        <v>4092586.9600000004</v>
      </c>
      <c r="BH338" s="188">
        <f>INT(AU338-BG338)</f>
        <v>57028436</v>
      </c>
      <c r="BJ338" s="50">
        <v>13135</v>
      </c>
      <c r="BK338" s="50" t="s">
        <v>3674</v>
      </c>
      <c r="BM338" s="50">
        <f t="shared" si="11"/>
        <v>0</v>
      </c>
    </row>
    <row r="339" spans="1:65" s="50" customFormat="1" ht="24" customHeight="1" x14ac:dyDescent="0.2">
      <c r="A339" s="182">
        <f t="shared" si="10"/>
        <v>2655495</v>
      </c>
      <c r="B339" s="298">
        <v>469</v>
      </c>
      <c r="C339" s="266">
        <v>252</v>
      </c>
      <c r="D339" s="299">
        <v>13136</v>
      </c>
      <c r="E339" s="242" t="s">
        <v>1192</v>
      </c>
      <c r="F339" s="243" t="s">
        <v>798</v>
      </c>
      <c r="G339" s="287" t="s">
        <v>137</v>
      </c>
      <c r="H339" s="274" t="s">
        <v>1150</v>
      </c>
      <c r="I339" s="294" t="s">
        <v>2903</v>
      </c>
      <c r="J339" s="65">
        <v>2064747745</v>
      </c>
      <c r="K339" s="65" t="s">
        <v>1193</v>
      </c>
      <c r="L339" s="65" t="s">
        <v>1150</v>
      </c>
      <c r="M339" s="292" t="s">
        <v>137</v>
      </c>
      <c r="N339" s="99"/>
      <c r="O339" s="246" t="s">
        <v>2410</v>
      </c>
      <c r="P339" s="90"/>
      <c r="Q339" s="244">
        <v>30</v>
      </c>
      <c r="R339" s="246">
        <v>90</v>
      </c>
      <c r="S339" s="246">
        <v>0</v>
      </c>
      <c r="T339" s="246">
        <v>0</v>
      </c>
      <c r="U339" s="90">
        <v>0</v>
      </c>
      <c r="V339" s="262">
        <v>20</v>
      </c>
      <c r="W339" s="99">
        <v>0</v>
      </c>
      <c r="X339" s="84">
        <v>0</v>
      </c>
      <c r="Y339" s="99">
        <v>2</v>
      </c>
      <c r="Z339" s="65">
        <v>1</v>
      </c>
      <c r="AA339" s="319">
        <v>885165</v>
      </c>
      <c r="AB339" s="319">
        <v>46667</v>
      </c>
      <c r="AC339" s="320">
        <f>AA339+AB339</f>
        <v>931832</v>
      </c>
      <c r="AD339" s="75">
        <v>4500000</v>
      </c>
      <c r="AE339" s="75">
        <v>6000000</v>
      </c>
      <c r="AF339" s="338">
        <f>(AC339*30)/220*1.4</f>
        <v>177895.19999999998</v>
      </c>
      <c r="AG339" s="113">
        <f>AA339*Q339</f>
        <v>26554950</v>
      </c>
      <c r="AH339" s="75">
        <f>AB339*Q339</f>
        <v>1400010</v>
      </c>
      <c r="AI339" s="75">
        <f>AF339*R339</f>
        <v>16010567.999999998</v>
      </c>
      <c r="AJ339" s="75">
        <f>IF(Q339=31,A339*Z339,(Q339/30)*A339*Z339)</f>
        <v>2655495</v>
      </c>
      <c r="AK339" s="75">
        <f>IF(Q339=31,AD339,(Q339/30)*AD339)</f>
        <v>4500000</v>
      </c>
      <c r="AL339" s="75">
        <f>IF(Q339=31,AE339,(Q339/30)*AE339)</f>
        <v>6000000</v>
      </c>
      <c r="AM339" s="75">
        <f>(AC339*30/220)*35%*S339</f>
        <v>0</v>
      </c>
      <c r="AN339" s="75">
        <f>AC339*30/220*1.4*T339</f>
        <v>0</v>
      </c>
      <c r="AO339" s="75">
        <f>AC339*U339</f>
        <v>0</v>
      </c>
      <c r="AP339" s="75">
        <f>200000*V339</f>
        <v>4000000</v>
      </c>
      <c r="AQ339" s="75">
        <v>0</v>
      </c>
      <c r="AR339" s="75">
        <v>0</v>
      </c>
      <c r="AS339" s="75">
        <v>0</v>
      </c>
      <c r="AT339" s="80">
        <v>0</v>
      </c>
      <c r="AU339" s="82">
        <f>SUM(AG339:AT339)</f>
        <v>61121023</v>
      </c>
      <c r="AV339" s="113">
        <f>AU339-(AX339+AP339+AO339+AL339+AK339+AJ339+AT339)</f>
        <v>39872941.039999999</v>
      </c>
      <c r="AW339" s="75">
        <f>AG339+AH339+AK339+AL339+AI339+AN339+AM339+AP339</f>
        <v>58465528</v>
      </c>
      <c r="AX339" s="75">
        <f>AW339*7%</f>
        <v>4092586.9600000004</v>
      </c>
      <c r="AY339" s="76">
        <f>IF(AV339&lt;=40000000,0,IF(AND(AV339&gt;40000000,AV339&lt;=80000000),(AV339-40000000)*10%,IF(AND(AV339&gt;80000000,AV339&lt;=120000000),4000000+(AV339-80000000)*15%,IF(AND(AV339&gt;120000000,AV339&lt;=180000000),10000000+(AV339-120000000)*20%,IF(AND(AV339&gt;180000000,AV339&lt;=240000000),22000000+(AV339-180000000)*25%,IF(AND(AV339&gt;240000000,AV339&lt;=320000000),37000000+(AV339-240000000)*30%,61000000+(AV339-320000000)*35%))))))</f>
        <v>0</v>
      </c>
      <c r="AZ339" s="75">
        <v>0</v>
      </c>
      <c r="BA339" s="75">
        <v>0</v>
      </c>
      <c r="BB339" s="75">
        <v>0</v>
      </c>
      <c r="BC339" s="80">
        <v>0</v>
      </c>
      <c r="BD339" s="80">
        <v>0</v>
      </c>
      <c r="BE339" s="80">
        <v>0</v>
      </c>
      <c r="BF339" s="78">
        <v>0</v>
      </c>
      <c r="BG339" s="348">
        <f>SUM(AX339:BF339)</f>
        <v>4092586.9600000004</v>
      </c>
      <c r="BH339" s="188">
        <f>INT(AU339-BG339)</f>
        <v>57028436</v>
      </c>
      <c r="BJ339" s="50">
        <v>13136</v>
      </c>
      <c r="BK339" s="50" t="s">
        <v>3675</v>
      </c>
      <c r="BM339" s="50">
        <f t="shared" si="11"/>
        <v>0</v>
      </c>
    </row>
    <row r="340" spans="1:65" s="50" customFormat="1" ht="24" customHeight="1" x14ac:dyDescent="0.2">
      <c r="A340" s="182">
        <f t="shared" si="10"/>
        <v>2655495</v>
      </c>
      <c r="B340" s="298">
        <v>475</v>
      </c>
      <c r="C340" s="266">
        <v>258</v>
      </c>
      <c r="D340" s="299">
        <v>13137</v>
      </c>
      <c r="E340" s="242" t="s">
        <v>1194</v>
      </c>
      <c r="F340" s="243" t="s">
        <v>1195</v>
      </c>
      <c r="G340" s="287" t="s">
        <v>137</v>
      </c>
      <c r="H340" s="274" t="s">
        <v>1150</v>
      </c>
      <c r="I340" s="294" t="s">
        <v>2909</v>
      </c>
      <c r="J340" s="65">
        <v>2219955869</v>
      </c>
      <c r="K340" s="65" t="s">
        <v>1196</v>
      </c>
      <c r="L340" s="65" t="s">
        <v>1150</v>
      </c>
      <c r="M340" s="292" t="s">
        <v>137</v>
      </c>
      <c r="N340" s="99"/>
      <c r="O340" s="246" t="s">
        <v>2410</v>
      </c>
      <c r="P340" s="90"/>
      <c r="Q340" s="244">
        <v>30</v>
      </c>
      <c r="R340" s="246">
        <v>90</v>
      </c>
      <c r="S340" s="246">
        <v>0</v>
      </c>
      <c r="T340" s="246">
        <v>0</v>
      </c>
      <c r="U340" s="90">
        <v>0</v>
      </c>
      <c r="V340" s="262">
        <v>19</v>
      </c>
      <c r="W340" s="99">
        <v>0</v>
      </c>
      <c r="X340" s="84">
        <v>0</v>
      </c>
      <c r="Y340" s="99">
        <v>1</v>
      </c>
      <c r="Z340" s="65">
        <v>1</v>
      </c>
      <c r="AA340" s="319">
        <v>885165</v>
      </c>
      <c r="AB340" s="319">
        <v>46667</v>
      </c>
      <c r="AC340" s="320">
        <f>AA340+AB340</f>
        <v>931832</v>
      </c>
      <c r="AD340" s="75">
        <v>4500000</v>
      </c>
      <c r="AE340" s="75">
        <v>6000000</v>
      </c>
      <c r="AF340" s="338">
        <f>(AC340*30)/220*1.4</f>
        <v>177895.19999999998</v>
      </c>
      <c r="AG340" s="113">
        <f>AA340*Q340</f>
        <v>26554950</v>
      </c>
      <c r="AH340" s="75">
        <f>AB340*Q340</f>
        <v>1400010</v>
      </c>
      <c r="AI340" s="75">
        <f>AF340*R340</f>
        <v>16010567.999999998</v>
      </c>
      <c r="AJ340" s="75">
        <f>IF(Q340=31,A340*Z340,(Q340/30)*A340*Z340)</f>
        <v>2655495</v>
      </c>
      <c r="AK340" s="75">
        <f>IF(Q340=31,AD340,(Q340/30)*AD340)</f>
        <v>4500000</v>
      </c>
      <c r="AL340" s="75">
        <f>IF(Q340=31,AE340,(Q340/30)*AE340)</f>
        <v>6000000</v>
      </c>
      <c r="AM340" s="75">
        <f>(AC340*30/220)*35%*S340</f>
        <v>0</v>
      </c>
      <c r="AN340" s="75">
        <f>AC340*30/220*1.4*T340</f>
        <v>0</v>
      </c>
      <c r="AO340" s="75">
        <f>AC340*U340</f>
        <v>0</v>
      </c>
      <c r="AP340" s="75">
        <f>200000*V340</f>
        <v>3800000</v>
      </c>
      <c r="AQ340" s="75">
        <v>0</v>
      </c>
      <c r="AR340" s="75">
        <v>0</v>
      </c>
      <c r="AS340" s="75">
        <v>0</v>
      </c>
      <c r="AT340" s="80">
        <v>0</v>
      </c>
      <c r="AU340" s="82">
        <f>SUM(AG340:AT340)</f>
        <v>60921023</v>
      </c>
      <c r="AV340" s="113">
        <f>AU340-(AX340+AP340+AO340+AL340+AK340+AJ340+AT340)</f>
        <v>39886941.039999999</v>
      </c>
      <c r="AW340" s="75">
        <f>AG340+AH340+AK340+AL340+AI340+AN340+AM340+AP340</f>
        <v>58265528</v>
      </c>
      <c r="AX340" s="75">
        <f>AW340*7%</f>
        <v>4078586.9600000004</v>
      </c>
      <c r="AY340" s="76">
        <f>IF(AV340&lt;=40000000,0,IF(AND(AV340&gt;40000000,AV340&lt;=80000000),(AV340-40000000)*10%,IF(AND(AV340&gt;80000000,AV340&lt;=120000000),4000000+(AV340-80000000)*15%,IF(AND(AV340&gt;120000000,AV340&lt;=180000000),10000000+(AV340-120000000)*20%,IF(AND(AV340&gt;180000000,AV340&lt;=240000000),22000000+(AV340-180000000)*25%,IF(AND(AV340&gt;240000000,AV340&lt;=320000000),37000000+(AV340-240000000)*30%,61000000+(AV340-320000000)*35%))))))</f>
        <v>0</v>
      </c>
      <c r="AZ340" s="75">
        <v>0</v>
      </c>
      <c r="BA340" s="75">
        <v>0</v>
      </c>
      <c r="BB340" s="75">
        <v>0</v>
      </c>
      <c r="BC340" s="80">
        <v>0</v>
      </c>
      <c r="BD340" s="80">
        <v>0</v>
      </c>
      <c r="BE340" s="80">
        <v>0</v>
      </c>
      <c r="BF340" s="78">
        <v>0</v>
      </c>
      <c r="BG340" s="348">
        <f>SUM(AX340:BF340)</f>
        <v>4078586.9600000004</v>
      </c>
      <c r="BH340" s="188">
        <f>INT(AU340-BG340)</f>
        <v>56842436</v>
      </c>
      <c r="BJ340" s="50">
        <v>13137</v>
      </c>
      <c r="BK340" s="50" t="s">
        <v>3676</v>
      </c>
      <c r="BM340" s="50">
        <f t="shared" si="11"/>
        <v>0</v>
      </c>
    </row>
    <row r="341" spans="1:65" s="50" customFormat="1" ht="24" customHeight="1" x14ac:dyDescent="0.2">
      <c r="A341" s="182">
        <f t="shared" si="10"/>
        <v>2655495</v>
      </c>
      <c r="B341" s="298">
        <v>459</v>
      </c>
      <c r="C341" s="266">
        <v>242</v>
      </c>
      <c r="D341" s="299">
        <v>13138</v>
      </c>
      <c r="E341" s="242" t="s">
        <v>209</v>
      </c>
      <c r="F341" s="243" t="s">
        <v>1197</v>
      </c>
      <c r="G341" s="287" t="s">
        <v>137</v>
      </c>
      <c r="H341" s="274" t="s">
        <v>1150</v>
      </c>
      <c r="I341" s="294" t="s">
        <v>2893</v>
      </c>
      <c r="J341" s="65">
        <v>4839782474</v>
      </c>
      <c r="K341" s="65" t="s">
        <v>1198</v>
      </c>
      <c r="L341" s="65" t="s">
        <v>1150</v>
      </c>
      <c r="M341" s="292" t="s">
        <v>137</v>
      </c>
      <c r="N341" s="99"/>
      <c r="O341" s="246" t="s">
        <v>2410</v>
      </c>
      <c r="P341" s="90"/>
      <c r="Q341" s="244">
        <v>30</v>
      </c>
      <c r="R341" s="246">
        <v>90</v>
      </c>
      <c r="S341" s="246">
        <v>0</v>
      </c>
      <c r="T341" s="246">
        <v>0</v>
      </c>
      <c r="U341" s="245">
        <f>1+1</f>
        <v>2</v>
      </c>
      <c r="V341" s="262">
        <v>20</v>
      </c>
      <c r="W341" s="99">
        <v>0</v>
      </c>
      <c r="X341" s="84">
        <v>0</v>
      </c>
      <c r="Y341" s="99">
        <v>0</v>
      </c>
      <c r="Z341" s="65">
        <v>0</v>
      </c>
      <c r="AA341" s="319">
        <v>885165</v>
      </c>
      <c r="AB341" s="319">
        <v>46667</v>
      </c>
      <c r="AC341" s="320">
        <f>AA341+AB341</f>
        <v>931832</v>
      </c>
      <c r="AD341" s="75">
        <v>4500000</v>
      </c>
      <c r="AE341" s="75">
        <v>6000000</v>
      </c>
      <c r="AF341" s="338">
        <f>(AC341*30)/220*1.4</f>
        <v>177895.19999999998</v>
      </c>
      <c r="AG341" s="113">
        <f>AA341*Q341</f>
        <v>26554950</v>
      </c>
      <c r="AH341" s="75">
        <f>AB341*Q341</f>
        <v>1400010</v>
      </c>
      <c r="AI341" s="75">
        <f>AF341*R341</f>
        <v>16010567.999999998</v>
      </c>
      <c r="AJ341" s="75">
        <f>IF(Q341=31,A341*Z341,(Q341/30)*A341*Z341)</f>
        <v>0</v>
      </c>
      <c r="AK341" s="75">
        <f>IF(Q341=31,AD341,(Q341/30)*AD341)</f>
        <v>4500000</v>
      </c>
      <c r="AL341" s="75">
        <f>IF(Q341=31,AE341,(Q341/30)*AE341)</f>
        <v>6000000</v>
      </c>
      <c r="AM341" s="75">
        <f>(AC341*30/220)*35%*S341</f>
        <v>0</v>
      </c>
      <c r="AN341" s="75">
        <f>AC341*30/220*1.4*T341</f>
        <v>0</v>
      </c>
      <c r="AO341" s="75">
        <f>AC341*U341</f>
        <v>1863664</v>
      </c>
      <c r="AP341" s="75">
        <f>200000*V341</f>
        <v>4000000</v>
      </c>
      <c r="AQ341" s="75">
        <v>0</v>
      </c>
      <c r="AR341" s="75">
        <v>0</v>
      </c>
      <c r="AS341" s="75">
        <v>0</v>
      </c>
      <c r="AT341" s="80">
        <v>0</v>
      </c>
      <c r="AU341" s="82">
        <f>SUM(AG341:AT341)</f>
        <v>60329192</v>
      </c>
      <c r="AV341" s="113">
        <f>AU341-(AX341+AP341+AO341+AL341+AK341+AJ341+AT341)</f>
        <v>39872941.039999999</v>
      </c>
      <c r="AW341" s="75">
        <f>AG341+AH341+AK341+AL341+AI341+AN341+AM341+AP341</f>
        <v>58465528</v>
      </c>
      <c r="AX341" s="75">
        <f>AW341*7%</f>
        <v>4092586.9600000004</v>
      </c>
      <c r="AY341" s="76">
        <f>IF(AV341&lt;=40000000,0,IF(AND(AV341&gt;40000000,AV341&lt;=80000000),(AV341-40000000)*10%,IF(AND(AV341&gt;80000000,AV341&lt;=120000000),4000000+(AV341-80000000)*15%,IF(AND(AV341&gt;120000000,AV341&lt;=180000000),10000000+(AV341-120000000)*20%,IF(AND(AV341&gt;180000000,AV341&lt;=240000000),22000000+(AV341-180000000)*25%,IF(AND(AV341&gt;240000000,AV341&lt;=320000000),37000000+(AV341-240000000)*30%,61000000+(AV341-320000000)*35%))))))</f>
        <v>0</v>
      </c>
      <c r="AZ341" s="75">
        <v>0</v>
      </c>
      <c r="BA341" s="75">
        <v>0</v>
      </c>
      <c r="BB341" s="75">
        <v>0</v>
      </c>
      <c r="BC341" s="80">
        <v>0</v>
      </c>
      <c r="BD341" s="80">
        <v>0</v>
      </c>
      <c r="BE341" s="80">
        <v>0</v>
      </c>
      <c r="BF341" s="78">
        <v>0</v>
      </c>
      <c r="BG341" s="348">
        <f>SUM(AX341:BF341)</f>
        <v>4092586.9600000004</v>
      </c>
      <c r="BH341" s="188">
        <f>INT(AU341-BG341)</f>
        <v>56236605</v>
      </c>
      <c r="BJ341" s="50">
        <v>13138</v>
      </c>
      <c r="BK341" s="50" t="s">
        <v>3677</v>
      </c>
      <c r="BM341" s="50">
        <f t="shared" si="11"/>
        <v>0</v>
      </c>
    </row>
    <row r="342" spans="1:65" s="50" customFormat="1" ht="24" customHeight="1" x14ac:dyDescent="0.2">
      <c r="A342" s="182">
        <f t="shared" si="10"/>
        <v>2655495</v>
      </c>
      <c r="B342" s="298">
        <v>460</v>
      </c>
      <c r="C342" s="266">
        <v>243</v>
      </c>
      <c r="D342" s="299">
        <v>13139</v>
      </c>
      <c r="E342" s="242" t="s">
        <v>85</v>
      </c>
      <c r="F342" s="243" t="s">
        <v>1199</v>
      </c>
      <c r="G342" s="287" t="s">
        <v>137</v>
      </c>
      <c r="H342" s="274" t="s">
        <v>1150</v>
      </c>
      <c r="I342" s="294" t="s">
        <v>2894</v>
      </c>
      <c r="J342" s="65">
        <v>2200789033</v>
      </c>
      <c r="K342" s="65" t="s">
        <v>1200</v>
      </c>
      <c r="L342" s="65" t="s">
        <v>1150</v>
      </c>
      <c r="M342" s="292" t="s">
        <v>137</v>
      </c>
      <c r="N342" s="99"/>
      <c r="O342" s="246" t="s">
        <v>2410</v>
      </c>
      <c r="P342" s="90"/>
      <c r="Q342" s="244">
        <v>30</v>
      </c>
      <c r="R342" s="246">
        <v>90</v>
      </c>
      <c r="S342" s="246">
        <v>0</v>
      </c>
      <c r="T342" s="246">
        <v>0</v>
      </c>
      <c r="U342" s="90">
        <v>0</v>
      </c>
      <c r="V342" s="262">
        <v>20</v>
      </c>
      <c r="W342" s="99">
        <v>0</v>
      </c>
      <c r="X342" s="84">
        <v>0</v>
      </c>
      <c r="Y342" s="99">
        <v>0</v>
      </c>
      <c r="Z342" s="65">
        <v>0</v>
      </c>
      <c r="AA342" s="319">
        <v>885165</v>
      </c>
      <c r="AB342" s="319">
        <v>46667</v>
      </c>
      <c r="AC342" s="320">
        <f>AA342+AB342</f>
        <v>931832</v>
      </c>
      <c r="AD342" s="75">
        <v>4500000</v>
      </c>
      <c r="AE342" s="75">
        <v>6000000</v>
      </c>
      <c r="AF342" s="338">
        <f>(AC342*30)/220*1.4</f>
        <v>177895.19999999998</v>
      </c>
      <c r="AG342" s="113">
        <f>AA342*Q342</f>
        <v>26554950</v>
      </c>
      <c r="AH342" s="75">
        <f>AB342*Q342</f>
        <v>1400010</v>
      </c>
      <c r="AI342" s="75">
        <f>AF342*R342</f>
        <v>16010567.999999998</v>
      </c>
      <c r="AJ342" s="75">
        <f>IF(Q342=31,A342*Z342,(Q342/30)*A342*Z342)</f>
        <v>0</v>
      </c>
      <c r="AK342" s="75">
        <f>IF(Q342=31,AD342,(Q342/30)*AD342)</f>
        <v>4500000</v>
      </c>
      <c r="AL342" s="75">
        <f>IF(Q342=31,AE342,(Q342/30)*AE342)</f>
        <v>6000000</v>
      </c>
      <c r="AM342" s="75">
        <f>(AC342*30/220)*35%*S342</f>
        <v>0</v>
      </c>
      <c r="AN342" s="75">
        <f>AC342*30/220*1.4*T342</f>
        <v>0</v>
      </c>
      <c r="AO342" s="75">
        <f>AC342*U342</f>
        <v>0</v>
      </c>
      <c r="AP342" s="75">
        <f>200000*V342</f>
        <v>4000000</v>
      </c>
      <c r="AQ342" s="75">
        <v>0</v>
      </c>
      <c r="AR342" s="75">
        <v>0</v>
      </c>
      <c r="AS342" s="75">
        <v>0</v>
      </c>
      <c r="AT342" s="80">
        <v>0</v>
      </c>
      <c r="AU342" s="82">
        <f>SUM(AG342:AT342)</f>
        <v>58465528</v>
      </c>
      <c r="AV342" s="113">
        <f>AU342-(AX342+AP342+AO342+AL342+AK342+AJ342+AT342)</f>
        <v>39872941.039999999</v>
      </c>
      <c r="AW342" s="75">
        <f>AG342+AH342+AK342+AL342+AI342+AN342+AM342+AP342</f>
        <v>58465528</v>
      </c>
      <c r="AX342" s="75">
        <f>AW342*7%</f>
        <v>4092586.9600000004</v>
      </c>
      <c r="AY342" s="76">
        <f>IF(AV342&lt;=40000000,0,IF(AND(AV342&gt;40000000,AV342&lt;=80000000),(AV342-40000000)*10%,IF(AND(AV342&gt;80000000,AV342&lt;=120000000),4000000+(AV342-80000000)*15%,IF(AND(AV342&gt;120000000,AV342&lt;=180000000),10000000+(AV342-120000000)*20%,IF(AND(AV342&gt;180000000,AV342&lt;=240000000),22000000+(AV342-180000000)*25%,IF(AND(AV342&gt;240000000,AV342&lt;=320000000),37000000+(AV342-240000000)*30%,61000000+(AV342-320000000)*35%))))))</f>
        <v>0</v>
      </c>
      <c r="AZ342" s="75">
        <v>0</v>
      </c>
      <c r="BA342" s="75">
        <v>0</v>
      </c>
      <c r="BB342" s="75">
        <v>0</v>
      </c>
      <c r="BC342" s="80">
        <v>0</v>
      </c>
      <c r="BD342" s="80">
        <v>0</v>
      </c>
      <c r="BE342" s="80">
        <v>0</v>
      </c>
      <c r="BF342" s="78">
        <v>0</v>
      </c>
      <c r="BG342" s="348">
        <f>SUM(AX342:BF342)</f>
        <v>4092586.9600000004</v>
      </c>
      <c r="BH342" s="188">
        <f>INT(AU342-BG342)</f>
        <v>54372941</v>
      </c>
      <c r="BJ342" s="50">
        <v>13139</v>
      </c>
      <c r="BK342" s="50" t="s">
        <v>3678</v>
      </c>
      <c r="BM342" s="50">
        <f t="shared" si="11"/>
        <v>0</v>
      </c>
    </row>
    <row r="343" spans="1:65" s="50" customFormat="1" ht="24" customHeight="1" x14ac:dyDescent="0.2">
      <c r="A343" s="182">
        <f t="shared" si="10"/>
        <v>2655495</v>
      </c>
      <c r="B343" s="298">
        <v>473</v>
      </c>
      <c r="C343" s="266">
        <v>256</v>
      </c>
      <c r="D343" s="299">
        <v>13140</v>
      </c>
      <c r="E343" s="242" t="s">
        <v>378</v>
      </c>
      <c r="F343" s="243" t="s">
        <v>1201</v>
      </c>
      <c r="G343" s="287" t="s">
        <v>137</v>
      </c>
      <c r="H343" s="274" t="s">
        <v>1150</v>
      </c>
      <c r="I343" s="294" t="s">
        <v>2907</v>
      </c>
      <c r="J343" s="65">
        <v>4830041811</v>
      </c>
      <c r="K343" s="65" t="s">
        <v>1202</v>
      </c>
      <c r="L343" s="65" t="s">
        <v>1150</v>
      </c>
      <c r="M343" s="292" t="s">
        <v>137</v>
      </c>
      <c r="N343" s="99"/>
      <c r="O343" s="65"/>
      <c r="P343" s="245" t="s">
        <v>2410</v>
      </c>
      <c r="Q343" s="244">
        <v>30</v>
      </c>
      <c r="R343" s="246">
        <v>120</v>
      </c>
      <c r="S343" s="246">
        <v>220</v>
      </c>
      <c r="T343" s="246">
        <v>29.33</v>
      </c>
      <c r="U343" s="90">
        <v>0</v>
      </c>
      <c r="V343" s="262">
        <v>15</v>
      </c>
      <c r="W343" s="99">
        <v>0</v>
      </c>
      <c r="X343" s="84">
        <v>0</v>
      </c>
      <c r="Y343" s="99">
        <v>0</v>
      </c>
      <c r="Z343" s="65">
        <v>0</v>
      </c>
      <c r="AA343" s="319">
        <v>885165</v>
      </c>
      <c r="AB343" s="319">
        <v>46667</v>
      </c>
      <c r="AC343" s="320">
        <f>AA343+AB343</f>
        <v>931832</v>
      </c>
      <c r="AD343" s="75">
        <v>4500000</v>
      </c>
      <c r="AE343" s="75">
        <v>6000000</v>
      </c>
      <c r="AF343" s="338">
        <f>(AC343*30)/220*1.4</f>
        <v>177895.19999999998</v>
      </c>
      <c r="AG343" s="113">
        <f>AA343*Q343</f>
        <v>26554950</v>
      </c>
      <c r="AH343" s="75">
        <f>AB343*Q343</f>
        <v>1400010</v>
      </c>
      <c r="AI343" s="75">
        <f>AF343*R343</f>
        <v>21347423.999999996</v>
      </c>
      <c r="AJ343" s="75">
        <f>IF(Q343=31,A343*Z343,(Q343/30)*A343*Z343)</f>
        <v>0</v>
      </c>
      <c r="AK343" s="75">
        <f>IF(Q343=31,AD343,(Q343/30)*AD343)</f>
        <v>4500000</v>
      </c>
      <c r="AL343" s="75">
        <f>IF(Q343=31,AE343,(Q343/30)*AE343)</f>
        <v>6000000</v>
      </c>
      <c r="AM343" s="75">
        <f>(AC343*30/220)*35%*S343</f>
        <v>9784235.9999999981</v>
      </c>
      <c r="AN343" s="75">
        <f>AC343*30/220*1.4*T343</f>
        <v>5217666.2159999991</v>
      </c>
      <c r="AO343" s="75">
        <f>AC343*U343</f>
        <v>0</v>
      </c>
      <c r="AP343" s="75">
        <f>200000*V343</f>
        <v>3000000</v>
      </c>
      <c r="AQ343" s="75">
        <v>0</v>
      </c>
      <c r="AR343" s="75">
        <v>0</v>
      </c>
      <c r="AS343" s="75">
        <v>0</v>
      </c>
      <c r="AT343" s="80">
        <v>0</v>
      </c>
      <c r="AU343" s="82">
        <f>SUM(AG343:AT343)</f>
        <v>77804286.216000006</v>
      </c>
      <c r="AV343" s="113">
        <f>AU343-(AX343+AP343+AO343+AL343+AK343+AJ343+AT343)</f>
        <v>58857986.18088001</v>
      </c>
      <c r="AW343" s="75">
        <f>AG343+AH343+AK343+AL343+AI343+AN343+AM343+AP343</f>
        <v>77804286.215999991</v>
      </c>
      <c r="AX343" s="75">
        <f>AW343*7%</f>
        <v>5446300.0351200001</v>
      </c>
      <c r="AY343" s="76">
        <f>IF(AV343&lt;=40000000,0,IF(AND(AV343&gt;40000000,AV343&lt;=80000000),(AV343-40000000)*10%,IF(AND(AV343&gt;80000000,AV343&lt;=120000000),4000000+(AV343-80000000)*15%,IF(AND(AV343&gt;120000000,AV343&lt;=180000000),10000000+(AV343-120000000)*20%,IF(AND(AV343&gt;180000000,AV343&lt;=240000000),22000000+(AV343-180000000)*25%,IF(AND(AV343&gt;240000000,AV343&lt;=320000000),37000000+(AV343-240000000)*30%,61000000+(AV343-320000000)*35%))))))</f>
        <v>1885798.6180880012</v>
      </c>
      <c r="AZ343" s="75">
        <v>0</v>
      </c>
      <c r="BA343" s="75">
        <v>0</v>
      </c>
      <c r="BB343" s="75">
        <v>0</v>
      </c>
      <c r="BC343" s="80">
        <v>0</v>
      </c>
      <c r="BD343" s="80">
        <v>0</v>
      </c>
      <c r="BE343" s="80">
        <v>0</v>
      </c>
      <c r="BF343" s="78">
        <v>0</v>
      </c>
      <c r="BG343" s="348">
        <f>SUM(AX343:BF343)</f>
        <v>7332098.6532080015</v>
      </c>
      <c r="BH343" s="188">
        <f>INT(AU343-BG343)</f>
        <v>70472187</v>
      </c>
      <c r="BJ343" s="50">
        <v>13140</v>
      </c>
      <c r="BK343" s="50" t="s">
        <v>3679</v>
      </c>
      <c r="BM343" s="50">
        <f t="shared" si="11"/>
        <v>0</v>
      </c>
    </row>
    <row r="344" spans="1:65" s="50" customFormat="1" ht="24" customHeight="1" x14ac:dyDescent="0.2">
      <c r="A344" s="182">
        <f t="shared" si="10"/>
        <v>2655495</v>
      </c>
      <c r="B344" s="298">
        <v>474</v>
      </c>
      <c r="C344" s="266">
        <v>257</v>
      </c>
      <c r="D344" s="299">
        <v>13141</v>
      </c>
      <c r="E344" s="242" t="s">
        <v>158</v>
      </c>
      <c r="F344" s="243" t="s">
        <v>1203</v>
      </c>
      <c r="G344" s="287" t="s">
        <v>137</v>
      </c>
      <c r="H344" s="274" t="s">
        <v>1150</v>
      </c>
      <c r="I344" s="294" t="s">
        <v>2908</v>
      </c>
      <c r="J344" s="65">
        <v>2063738734</v>
      </c>
      <c r="K344" s="65" t="s">
        <v>1204</v>
      </c>
      <c r="L344" s="65" t="s">
        <v>1150</v>
      </c>
      <c r="M344" s="292" t="s">
        <v>137</v>
      </c>
      <c r="N344" s="99"/>
      <c r="O344" s="65"/>
      <c r="P344" s="245" t="s">
        <v>2410</v>
      </c>
      <c r="Q344" s="244">
        <v>30</v>
      </c>
      <c r="R344" s="246">
        <v>120</v>
      </c>
      <c r="S344" s="246">
        <v>220</v>
      </c>
      <c r="T344" s="246">
        <v>29.33</v>
      </c>
      <c r="U344" s="90">
        <v>0</v>
      </c>
      <c r="V344" s="262">
        <v>15</v>
      </c>
      <c r="W344" s="99">
        <v>0</v>
      </c>
      <c r="X344" s="84">
        <v>0</v>
      </c>
      <c r="Y344" s="99">
        <v>1</v>
      </c>
      <c r="Z344" s="65">
        <v>1</v>
      </c>
      <c r="AA344" s="319">
        <v>885165</v>
      </c>
      <c r="AB344" s="319">
        <v>46667</v>
      </c>
      <c r="AC344" s="320">
        <f>AA344+AB344</f>
        <v>931832</v>
      </c>
      <c r="AD344" s="75">
        <v>4500000</v>
      </c>
      <c r="AE344" s="75">
        <v>6000000</v>
      </c>
      <c r="AF344" s="338">
        <f>(AC344*30)/220*1.4</f>
        <v>177895.19999999998</v>
      </c>
      <c r="AG344" s="113">
        <f>AA344*Q344</f>
        <v>26554950</v>
      </c>
      <c r="AH344" s="75">
        <f>AB344*Q344</f>
        <v>1400010</v>
      </c>
      <c r="AI344" s="75">
        <f>AF344*R344</f>
        <v>21347423.999999996</v>
      </c>
      <c r="AJ344" s="75">
        <f>IF(Q344=31,A344*Z344,(Q344/30)*A344*Z344)</f>
        <v>2655495</v>
      </c>
      <c r="AK344" s="75">
        <f>IF(Q344=31,AD344,(Q344/30)*AD344)</f>
        <v>4500000</v>
      </c>
      <c r="AL344" s="75">
        <f>IF(Q344=31,AE344,(Q344/30)*AE344)</f>
        <v>6000000</v>
      </c>
      <c r="AM344" s="75">
        <f>(AC344*30/220)*35%*S344</f>
        <v>9784235.9999999981</v>
      </c>
      <c r="AN344" s="75">
        <f>AC344*30/220*1.4*T344</f>
        <v>5217666.2159999991</v>
      </c>
      <c r="AO344" s="75">
        <f>AC344*U344</f>
        <v>0</v>
      </c>
      <c r="AP344" s="75">
        <f>200000*V344</f>
        <v>3000000</v>
      </c>
      <c r="AQ344" s="75">
        <v>0</v>
      </c>
      <c r="AR344" s="75">
        <v>0</v>
      </c>
      <c r="AS344" s="75">
        <v>0</v>
      </c>
      <c r="AT344" s="80">
        <v>0</v>
      </c>
      <c r="AU344" s="82">
        <f>SUM(AG344:AT344)</f>
        <v>80459781.216000006</v>
      </c>
      <c r="AV344" s="113">
        <f>AU344-(AX344+AP344+AO344+AL344+AK344+AJ344+AT344)</f>
        <v>58857986.18088001</v>
      </c>
      <c r="AW344" s="75">
        <f>AG344+AH344+AK344+AL344+AI344+AN344+AM344+AP344</f>
        <v>77804286.215999991</v>
      </c>
      <c r="AX344" s="75">
        <f>AW344*7%</f>
        <v>5446300.0351200001</v>
      </c>
      <c r="AY344" s="76">
        <f>IF(AV344&lt;=40000000,0,IF(AND(AV344&gt;40000000,AV344&lt;=80000000),(AV344-40000000)*10%,IF(AND(AV344&gt;80000000,AV344&lt;=120000000),4000000+(AV344-80000000)*15%,IF(AND(AV344&gt;120000000,AV344&lt;=180000000),10000000+(AV344-120000000)*20%,IF(AND(AV344&gt;180000000,AV344&lt;=240000000),22000000+(AV344-180000000)*25%,IF(AND(AV344&gt;240000000,AV344&lt;=320000000),37000000+(AV344-240000000)*30%,61000000+(AV344-320000000)*35%))))))</f>
        <v>1885798.6180880012</v>
      </c>
      <c r="AZ344" s="75">
        <v>0</v>
      </c>
      <c r="BA344" s="75">
        <v>0</v>
      </c>
      <c r="BB344" s="75">
        <v>0</v>
      </c>
      <c r="BC344" s="80">
        <v>0</v>
      </c>
      <c r="BD344" s="80">
        <v>0</v>
      </c>
      <c r="BE344" s="80">
        <v>0</v>
      </c>
      <c r="BF344" s="78">
        <v>0</v>
      </c>
      <c r="BG344" s="348">
        <f>SUM(AX344:BF344)</f>
        <v>7332098.6532080015</v>
      </c>
      <c r="BH344" s="188">
        <f>INT(AU344-BG344)</f>
        <v>73127682</v>
      </c>
      <c r="BJ344" s="50">
        <v>13141</v>
      </c>
      <c r="BK344" s="50" t="s">
        <v>3680</v>
      </c>
      <c r="BM344" s="50">
        <f t="shared" si="11"/>
        <v>0</v>
      </c>
    </row>
    <row r="345" spans="1:65" s="50" customFormat="1" ht="24" customHeight="1" x14ac:dyDescent="0.2">
      <c r="A345" s="182">
        <f t="shared" si="10"/>
        <v>2655495</v>
      </c>
      <c r="B345" s="298">
        <v>471</v>
      </c>
      <c r="C345" s="266">
        <v>254</v>
      </c>
      <c r="D345" s="299">
        <v>13142</v>
      </c>
      <c r="E345" s="242" t="s">
        <v>715</v>
      </c>
      <c r="F345" s="243" t="s">
        <v>1205</v>
      </c>
      <c r="G345" s="287" t="s">
        <v>137</v>
      </c>
      <c r="H345" s="274" t="s">
        <v>1150</v>
      </c>
      <c r="I345" s="294" t="s">
        <v>2905</v>
      </c>
      <c r="J345" s="65">
        <v>4989848500</v>
      </c>
      <c r="K345" s="65" t="s">
        <v>1206</v>
      </c>
      <c r="L345" s="65" t="s">
        <v>1150</v>
      </c>
      <c r="M345" s="292" t="s">
        <v>137</v>
      </c>
      <c r="N345" s="99"/>
      <c r="O345" s="246" t="s">
        <v>2410</v>
      </c>
      <c r="P345" s="90"/>
      <c r="Q345" s="244">
        <v>30</v>
      </c>
      <c r="R345" s="246">
        <v>90</v>
      </c>
      <c r="S345" s="246">
        <v>0</v>
      </c>
      <c r="T345" s="246">
        <v>0</v>
      </c>
      <c r="U345" s="90">
        <v>0</v>
      </c>
      <c r="V345" s="262">
        <v>20</v>
      </c>
      <c r="W345" s="99">
        <v>0</v>
      </c>
      <c r="X345" s="84">
        <v>0</v>
      </c>
      <c r="Y345" s="99">
        <v>1</v>
      </c>
      <c r="Z345" s="65">
        <v>1</v>
      </c>
      <c r="AA345" s="319">
        <v>885165</v>
      </c>
      <c r="AB345" s="319">
        <v>46667</v>
      </c>
      <c r="AC345" s="320">
        <f>AA345+AB345</f>
        <v>931832</v>
      </c>
      <c r="AD345" s="75">
        <v>4500000</v>
      </c>
      <c r="AE345" s="75">
        <v>6000000</v>
      </c>
      <c r="AF345" s="338">
        <f>(AC345*30)/220*1.4</f>
        <v>177895.19999999998</v>
      </c>
      <c r="AG345" s="113">
        <f>AA345*Q345</f>
        <v>26554950</v>
      </c>
      <c r="AH345" s="75">
        <f>AB345*Q345</f>
        <v>1400010</v>
      </c>
      <c r="AI345" s="75">
        <f>AF345*R345</f>
        <v>16010567.999999998</v>
      </c>
      <c r="AJ345" s="75">
        <f>IF(Q345=31,A345*Z345,(Q345/30)*A345*Z345)</f>
        <v>2655495</v>
      </c>
      <c r="AK345" s="75">
        <f>IF(Q345=31,AD345,(Q345/30)*AD345)</f>
        <v>4500000</v>
      </c>
      <c r="AL345" s="75">
        <f>IF(Q345=31,AE345,(Q345/30)*AE345)</f>
        <v>6000000</v>
      </c>
      <c r="AM345" s="75">
        <f>(AC345*30/220)*35%*S345</f>
        <v>0</v>
      </c>
      <c r="AN345" s="75">
        <f>AC345*30/220*1.4*T345</f>
        <v>0</v>
      </c>
      <c r="AO345" s="75">
        <f>AC345*U345</f>
        <v>0</v>
      </c>
      <c r="AP345" s="75">
        <f>200000*V345</f>
        <v>4000000</v>
      </c>
      <c r="AQ345" s="75">
        <v>0</v>
      </c>
      <c r="AR345" s="75">
        <v>0</v>
      </c>
      <c r="AS345" s="75">
        <v>0</v>
      </c>
      <c r="AT345" s="80">
        <v>0</v>
      </c>
      <c r="AU345" s="82">
        <f>SUM(AG345:AT345)</f>
        <v>61121023</v>
      </c>
      <c r="AV345" s="113">
        <f>AU345-(AX345+AP345+AO345+AL345+AK345+AJ345+AT345)</f>
        <v>39872941.039999999</v>
      </c>
      <c r="AW345" s="75">
        <f>AG345+AH345+AK345+AL345+AI345+AN345+AM345+AP345</f>
        <v>58465528</v>
      </c>
      <c r="AX345" s="75">
        <f>AW345*7%</f>
        <v>4092586.9600000004</v>
      </c>
      <c r="AY345" s="76">
        <f>IF(AV345&lt;=40000000,0,IF(AND(AV345&gt;40000000,AV345&lt;=80000000),(AV345-40000000)*10%,IF(AND(AV345&gt;80000000,AV345&lt;=120000000),4000000+(AV345-80000000)*15%,IF(AND(AV345&gt;120000000,AV345&lt;=180000000),10000000+(AV345-120000000)*20%,IF(AND(AV345&gt;180000000,AV345&lt;=240000000),22000000+(AV345-180000000)*25%,IF(AND(AV345&gt;240000000,AV345&lt;=320000000),37000000+(AV345-240000000)*30%,61000000+(AV345-320000000)*35%))))))</f>
        <v>0</v>
      </c>
      <c r="AZ345" s="75">
        <v>0</v>
      </c>
      <c r="BA345" s="75">
        <v>0</v>
      </c>
      <c r="BB345" s="75">
        <v>0</v>
      </c>
      <c r="BC345" s="80">
        <v>0</v>
      </c>
      <c r="BD345" s="80">
        <v>0</v>
      </c>
      <c r="BE345" s="80">
        <v>0</v>
      </c>
      <c r="BF345" s="78">
        <v>0</v>
      </c>
      <c r="BG345" s="348">
        <f>SUM(AX345:BF345)</f>
        <v>4092586.9600000004</v>
      </c>
      <c r="BH345" s="188">
        <f>INT(AU345-BG345)</f>
        <v>57028436</v>
      </c>
      <c r="BJ345" s="50">
        <v>13142</v>
      </c>
      <c r="BK345" s="50" t="s">
        <v>3681</v>
      </c>
      <c r="BM345" s="50">
        <f t="shared" si="11"/>
        <v>0</v>
      </c>
    </row>
    <row r="346" spans="1:65" s="50" customFormat="1" ht="24" customHeight="1" x14ac:dyDescent="0.2">
      <c r="A346" s="182">
        <f t="shared" si="10"/>
        <v>2655495</v>
      </c>
      <c r="B346" s="298">
        <v>465</v>
      </c>
      <c r="C346" s="266">
        <v>248</v>
      </c>
      <c r="D346" s="299">
        <v>13143</v>
      </c>
      <c r="E346" s="242" t="s">
        <v>1207</v>
      </c>
      <c r="F346" s="243" t="s">
        <v>1208</v>
      </c>
      <c r="G346" s="287" t="s">
        <v>137</v>
      </c>
      <c r="H346" s="274" t="s">
        <v>1150</v>
      </c>
      <c r="I346" s="294" t="s">
        <v>2899</v>
      </c>
      <c r="J346" s="65">
        <v>4839749493</v>
      </c>
      <c r="K346" s="65" t="s">
        <v>1209</v>
      </c>
      <c r="L346" s="65" t="s">
        <v>1150</v>
      </c>
      <c r="M346" s="292" t="s">
        <v>137</v>
      </c>
      <c r="N346" s="99"/>
      <c r="O346" s="246" t="s">
        <v>2410</v>
      </c>
      <c r="P346" s="90"/>
      <c r="Q346" s="244">
        <v>30</v>
      </c>
      <c r="R346" s="246">
        <v>90</v>
      </c>
      <c r="S346" s="246">
        <v>0</v>
      </c>
      <c r="T346" s="246">
        <v>0</v>
      </c>
      <c r="U346" s="90">
        <v>0</v>
      </c>
      <c r="V346" s="262">
        <v>20</v>
      </c>
      <c r="W346" s="99">
        <v>0</v>
      </c>
      <c r="X346" s="84">
        <v>0</v>
      </c>
      <c r="Y346" s="99">
        <v>1</v>
      </c>
      <c r="Z346" s="65">
        <v>1</v>
      </c>
      <c r="AA346" s="319">
        <v>885165</v>
      </c>
      <c r="AB346" s="319">
        <v>46667</v>
      </c>
      <c r="AC346" s="320">
        <f>AA346+AB346</f>
        <v>931832</v>
      </c>
      <c r="AD346" s="75">
        <v>4500000</v>
      </c>
      <c r="AE346" s="75">
        <v>6000000</v>
      </c>
      <c r="AF346" s="338">
        <f>(AC346*30)/220*1.4</f>
        <v>177895.19999999998</v>
      </c>
      <c r="AG346" s="113">
        <f>AA346*Q346</f>
        <v>26554950</v>
      </c>
      <c r="AH346" s="75">
        <f>AB346*Q346</f>
        <v>1400010</v>
      </c>
      <c r="AI346" s="75">
        <f>AF346*R346</f>
        <v>16010567.999999998</v>
      </c>
      <c r="AJ346" s="75">
        <f>IF(Q346=31,A346*Z346,(Q346/30)*A346*Z346)</f>
        <v>2655495</v>
      </c>
      <c r="AK346" s="75">
        <f>IF(Q346=31,AD346,(Q346/30)*AD346)</f>
        <v>4500000</v>
      </c>
      <c r="AL346" s="75">
        <f>IF(Q346=31,AE346,(Q346/30)*AE346)</f>
        <v>6000000</v>
      </c>
      <c r="AM346" s="75">
        <f>(AC346*30/220)*35%*S346</f>
        <v>0</v>
      </c>
      <c r="AN346" s="75">
        <f>AC346*30/220*1.4*T346</f>
        <v>0</v>
      </c>
      <c r="AO346" s="75">
        <f>AC346*U346</f>
        <v>0</v>
      </c>
      <c r="AP346" s="75">
        <f>200000*V346</f>
        <v>4000000</v>
      </c>
      <c r="AQ346" s="75">
        <v>0</v>
      </c>
      <c r="AR346" s="75">
        <v>0</v>
      </c>
      <c r="AS346" s="75">
        <v>0</v>
      </c>
      <c r="AT346" s="80">
        <v>0</v>
      </c>
      <c r="AU346" s="82">
        <f>SUM(AG346:AT346)</f>
        <v>61121023</v>
      </c>
      <c r="AV346" s="113">
        <f>AU346-(AX346+AP346+AO346+AL346+AK346+AJ346+AT346)</f>
        <v>39872941.039999999</v>
      </c>
      <c r="AW346" s="75">
        <f>AG346+AH346+AK346+AL346+AI346+AN346+AM346+AP346</f>
        <v>58465528</v>
      </c>
      <c r="AX346" s="75">
        <f>AW346*7%</f>
        <v>4092586.9600000004</v>
      </c>
      <c r="AY346" s="76">
        <f>IF(AV346&lt;=40000000,0,IF(AND(AV346&gt;40000000,AV346&lt;=80000000),(AV346-40000000)*10%,IF(AND(AV346&gt;80000000,AV346&lt;=120000000),4000000+(AV346-80000000)*15%,IF(AND(AV346&gt;120000000,AV346&lt;=180000000),10000000+(AV346-120000000)*20%,IF(AND(AV346&gt;180000000,AV346&lt;=240000000),22000000+(AV346-180000000)*25%,IF(AND(AV346&gt;240000000,AV346&lt;=320000000),37000000+(AV346-240000000)*30%,61000000+(AV346-320000000)*35%))))))</f>
        <v>0</v>
      </c>
      <c r="AZ346" s="75">
        <v>0</v>
      </c>
      <c r="BA346" s="75">
        <v>0</v>
      </c>
      <c r="BB346" s="75">
        <v>0</v>
      </c>
      <c r="BC346" s="80">
        <v>0</v>
      </c>
      <c r="BD346" s="80">
        <v>0</v>
      </c>
      <c r="BE346" s="80">
        <v>0</v>
      </c>
      <c r="BF346" s="78">
        <v>0</v>
      </c>
      <c r="BG346" s="348">
        <f>SUM(AX346:BF346)</f>
        <v>4092586.9600000004</v>
      </c>
      <c r="BH346" s="188">
        <f>INT(AU346-BG346)</f>
        <v>57028436</v>
      </c>
      <c r="BJ346" s="50">
        <v>13143</v>
      </c>
      <c r="BK346" s="50" t="s">
        <v>3682</v>
      </c>
      <c r="BM346" s="50">
        <f t="shared" si="11"/>
        <v>0</v>
      </c>
    </row>
    <row r="347" spans="1:65" s="50" customFormat="1" ht="24" customHeight="1" x14ac:dyDescent="0.2">
      <c r="A347" s="182">
        <f t="shared" si="10"/>
        <v>2655495</v>
      </c>
      <c r="B347" s="298">
        <v>456</v>
      </c>
      <c r="C347" s="266">
        <v>239</v>
      </c>
      <c r="D347" s="299">
        <v>13144</v>
      </c>
      <c r="E347" s="242" t="s">
        <v>732</v>
      </c>
      <c r="F347" s="243" t="s">
        <v>1179</v>
      </c>
      <c r="G347" s="287" t="s">
        <v>137</v>
      </c>
      <c r="H347" s="274" t="s">
        <v>1150</v>
      </c>
      <c r="I347" s="294" t="s">
        <v>2890</v>
      </c>
      <c r="J347" s="65">
        <v>2064984380</v>
      </c>
      <c r="K347" s="65" t="s">
        <v>1210</v>
      </c>
      <c r="L347" s="65" t="s">
        <v>1150</v>
      </c>
      <c r="M347" s="292" t="s">
        <v>137</v>
      </c>
      <c r="N347" s="99"/>
      <c r="O347" s="246" t="s">
        <v>2410</v>
      </c>
      <c r="P347" s="90"/>
      <c r="Q347" s="244">
        <v>30</v>
      </c>
      <c r="R347" s="246">
        <v>90</v>
      </c>
      <c r="S347" s="246">
        <v>0</v>
      </c>
      <c r="T347" s="246">
        <v>0</v>
      </c>
      <c r="U347" s="90">
        <v>0</v>
      </c>
      <c r="V347" s="262">
        <v>20</v>
      </c>
      <c r="W347" s="99">
        <v>0</v>
      </c>
      <c r="X347" s="84">
        <v>0</v>
      </c>
      <c r="Y347" s="99">
        <v>1</v>
      </c>
      <c r="Z347" s="65">
        <v>1</v>
      </c>
      <c r="AA347" s="319">
        <v>885165</v>
      </c>
      <c r="AB347" s="319">
        <v>46667</v>
      </c>
      <c r="AC347" s="320">
        <f>AA347+AB347</f>
        <v>931832</v>
      </c>
      <c r="AD347" s="75">
        <v>4500000</v>
      </c>
      <c r="AE347" s="75">
        <v>6000000</v>
      </c>
      <c r="AF347" s="338">
        <f>(AC347*30)/220*1.4</f>
        <v>177895.19999999998</v>
      </c>
      <c r="AG347" s="113">
        <f>AA347*Q347</f>
        <v>26554950</v>
      </c>
      <c r="AH347" s="75">
        <f>AB347*Q347</f>
        <v>1400010</v>
      </c>
      <c r="AI347" s="75">
        <f>AF347*R347</f>
        <v>16010567.999999998</v>
      </c>
      <c r="AJ347" s="75">
        <f>IF(Q347=31,A347*Z347,(Q347/30)*A347*Z347)</f>
        <v>2655495</v>
      </c>
      <c r="AK347" s="75">
        <f>IF(Q347=31,AD347,(Q347/30)*AD347)</f>
        <v>4500000</v>
      </c>
      <c r="AL347" s="75">
        <f>IF(Q347=31,AE347,(Q347/30)*AE347)</f>
        <v>6000000</v>
      </c>
      <c r="AM347" s="75">
        <f>(AC347*30/220)*35%*S347</f>
        <v>0</v>
      </c>
      <c r="AN347" s="75">
        <f>AC347*30/220*1.4*T347</f>
        <v>0</v>
      </c>
      <c r="AO347" s="75">
        <f>AC347*U347</f>
        <v>0</v>
      </c>
      <c r="AP347" s="75">
        <f>200000*V347</f>
        <v>4000000</v>
      </c>
      <c r="AQ347" s="75">
        <v>0</v>
      </c>
      <c r="AR347" s="75">
        <v>0</v>
      </c>
      <c r="AS347" s="75">
        <v>0</v>
      </c>
      <c r="AT347" s="80">
        <v>0</v>
      </c>
      <c r="AU347" s="82">
        <f>SUM(AG347:AT347)</f>
        <v>61121023</v>
      </c>
      <c r="AV347" s="113">
        <f>AU347-(AX347+AP347+AO347+AL347+AK347+AJ347+AT347)</f>
        <v>39872941.039999999</v>
      </c>
      <c r="AW347" s="75">
        <f>AG347+AH347+AK347+AL347+AI347+AN347+AM347+AP347</f>
        <v>58465528</v>
      </c>
      <c r="AX347" s="75">
        <f>AW347*7%</f>
        <v>4092586.9600000004</v>
      </c>
      <c r="AY347" s="76">
        <f>IF(AV347&lt;=40000000,0,IF(AND(AV347&gt;40000000,AV347&lt;=80000000),(AV347-40000000)*10%,IF(AND(AV347&gt;80000000,AV347&lt;=120000000),4000000+(AV347-80000000)*15%,IF(AND(AV347&gt;120000000,AV347&lt;=180000000),10000000+(AV347-120000000)*20%,IF(AND(AV347&gt;180000000,AV347&lt;=240000000),22000000+(AV347-180000000)*25%,IF(AND(AV347&gt;240000000,AV347&lt;=320000000),37000000+(AV347-240000000)*30%,61000000+(AV347-320000000)*35%))))))</f>
        <v>0</v>
      </c>
      <c r="AZ347" s="75">
        <v>0</v>
      </c>
      <c r="BA347" s="75">
        <v>0</v>
      </c>
      <c r="BB347" s="75">
        <v>0</v>
      </c>
      <c r="BC347" s="80">
        <v>0</v>
      </c>
      <c r="BD347" s="80">
        <v>0</v>
      </c>
      <c r="BE347" s="80">
        <v>0</v>
      </c>
      <c r="BF347" s="78">
        <v>0</v>
      </c>
      <c r="BG347" s="348">
        <f>SUM(AX347:BF347)</f>
        <v>4092586.9600000004</v>
      </c>
      <c r="BH347" s="188">
        <f>INT(AU347-BG347)</f>
        <v>57028436</v>
      </c>
      <c r="BJ347" s="50">
        <v>13144</v>
      </c>
      <c r="BK347" s="50" t="s">
        <v>3683</v>
      </c>
      <c r="BM347" s="50">
        <f t="shared" si="11"/>
        <v>0</v>
      </c>
    </row>
    <row r="348" spans="1:65" s="50" customFormat="1" ht="24" customHeight="1" x14ac:dyDescent="0.2">
      <c r="A348" s="182">
        <f t="shared" si="10"/>
        <v>2655495</v>
      </c>
      <c r="B348" s="298">
        <v>455</v>
      </c>
      <c r="C348" s="266">
        <v>238</v>
      </c>
      <c r="D348" s="299">
        <v>13145</v>
      </c>
      <c r="E348" s="242" t="s">
        <v>1184</v>
      </c>
      <c r="F348" s="243" t="s">
        <v>1211</v>
      </c>
      <c r="G348" s="287" t="s">
        <v>137</v>
      </c>
      <c r="H348" s="274" t="s">
        <v>1150</v>
      </c>
      <c r="I348" s="294" t="s">
        <v>2889</v>
      </c>
      <c r="J348" s="65">
        <v>4839921598</v>
      </c>
      <c r="K348" s="65" t="s">
        <v>1212</v>
      </c>
      <c r="L348" s="65" t="s">
        <v>1150</v>
      </c>
      <c r="M348" s="292" t="s">
        <v>137</v>
      </c>
      <c r="N348" s="244" t="s">
        <v>2410</v>
      </c>
      <c r="O348" s="65"/>
      <c r="P348" s="90"/>
      <c r="Q348" s="244">
        <v>30</v>
      </c>
      <c r="R348" s="246">
        <v>120</v>
      </c>
      <c r="S348" s="246">
        <v>110</v>
      </c>
      <c r="T348" s="246">
        <v>29.33</v>
      </c>
      <c r="U348" s="90">
        <v>0</v>
      </c>
      <c r="V348" s="262">
        <v>15</v>
      </c>
      <c r="W348" s="99">
        <v>0</v>
      </c>
      <c r="X348" s="84">
        <v>0</v>
      </c>
      <c r="Y348" s="99">
        <v>1</v>
      </c>
      <c r="Z348" s="65">
        <v>1</v>
      </c>
      <c r="AA348" s="319">
        <v>885165</v>
      </c>
      <c r="AB348" s="319">
        <v>46667</v>
      </c>
      <c r="AC348" s="320">
        <f>AA348+AB348</f>
        <v>931832</v>
      </c>
      <c r="AD348" s="75">
        <v>4500000</v>
      </c>
      <c r="AE348" s="75">
        <v>6000000</v>
      </c>
      <c r="AF348" s="338">
        <f>(AC348*30)/220*1.4</f>
        <v>177895.19999999998</v>
      </c>
      <c r="AG348" s="113">
        <f>AA348*Q348</f>
        <v>26554950</v>
      </c>
      <c r="AH348" s="75">
        <f>AB348*Q348</f>
        <v>1400010</v>
      </c>
      <c r="AI348" s="75">
        <f>AF348*R348</f>
        <v>21347423.999999996</v>
      </c>
      <c r="AJ348" s="75">
        <f>IF(Q348=31,A348*Z348,(Q348/30)*A348*Z348)</f>
        <v>2655495</v>
      </c>
      <c r="AK348" s="75">
        <f>IF(Q348=31,AD348,(Q348/30)*AD348)</f>
        <v>4500000</v>
      </c>
      <c r="AL348" s="75">
        <f>IF(Q348=31,AE348,(Q348/30)*AE348)</f>
        <v>6000000</v>
      </c>
      <c r="AM348" s="75">
        <f>(AC348*30/220)*35%*S348</f>
        <v>4892117.9999999991</v>
      </c>
      <c r="AN348" s="75">
        <f>AC348*30/220*1.4*T348</f>
        <v>5217666.2159999991</v>
      </c>
      <c r="AO348" s="75">
        <f>AC348*U348</f>
        <v>0</v>
      </c>
      <c r="AP348" s="75">
        <f>200000*V348</f>
        <v>3000000</v>
      </c>
      <c r="AQ348" s="75">
        <v>0</v>
      </c>
      <c r="AR348" s="75">
        <v>0</v>
      </c>
      <c r="AS348" s="75">
        <v>0</v>
      </c>
      <c r="AT348" s="80">
        <v>0</v>
      </c>
      <c r="AU348" s="82">
        <f>SUM(AG348:AT348)</f>
        <v>75567663.216000006</v>
      </c>
      <c r="AV348" s="113">
        <f>AU348-(AX348+AP348+AO348+AL348+AK348+AJ348+AT348)</f>
        <v>54308316.440880008</v>
      </c>
      <c r="AW348" s="75">
        <f>AG348+AH348+AK348+AL348+AI348+AN348+AM348+AP348</f>
        <v>72912168.215999991</v>
      </c>
      <c r="AX348" s="75">
        <f>AW348*7%</f>
        <v>5103851.7751199994</v>
      </c>
      <c r="AY348" s="76">
        <f>IF(AV348&lt;=40000000,0,IF(AND(AV348&gt;40000000,AV348&lt;=80000000),(AV348-40000000)*10%,IF(AND(AV348&gt;80000000,AV348&lt;=120000000),4000000+(AV348-80000000)*15%,IF(AND(AV348&gt;120000000,AV348&lt;=180000000),10000000+(AV348-120000000)*20%,IF(AND(AV348&gt;180000000,AV348&lt;=240000000),22000000+(AV348-180000000)*25%,IF(AND(AV348&gt;240000000,AV348&lt;=320000000),37000000+(AV348-240000000)*30%,61000000+(AV348-320000000)*35%))))))</f>
        <v>1430831.644088001</v>
      </c>
      <c r="AZ348" s="75">
        <v>0</v>
      </c>
      <c r="BA348" s="75">
        <v>0</v>
      </c>
      <c r="BB348" s="75">
        <v>0</v>
      </c>
      <c r="BC348" s="80">
        <v>0</v>
      </c>
      <c r="BD348" s="80">
        <v>0</v>
      </c>
      <c r="BE348" s="80">
        <v>0</v>
      </c>
      <c r="BF348" s="78">
        <v>0</v>
      </c>
      <c r="BG348" s="348">
        <f>SUM(AX348:BF348)</f>
        <v>6534683.4192080004</v>
      </c>
      <c r="BH348" s="188">
        <f>INT(AU348-BG348)</f>
        <v>69032979</v>
      </c>
      <c r="BJ348" s="50">
        <v>13145</v>
      </c>
      <c r="BK348" s="50" t="s">
        <v>3684</v>
      </c>
      <c r="BM348" s="50">
        <f t="shared" si="11"/>
        <v>0</v>
      </c>
    </row>
    <row r="349" spans="1:65" s="50" customFormat="1" ht="24" customHeight="1" x14ac:dyDescent="0.2">
      <c r="A349" s="182">
        <f t="shared" si="10"/>
        <v>2655495</v>
      </c>
      <c r="B349" s="298">
        <v>453</v>
      </c>
      <c r="C349" s="266">
        <v>236</v>
      </c>
      <c r="D349" s="299">
        <v>13146</v>
      </c>
      <c r="E349" s="242" t="s">
        <v>1213</v>
      </c>
      <c r="F349" s="243" t="s">
        <v>120</v>
      </c>
      <c r="G349" s="287" t="s">
        <v>137</v>
      </c>
      <c r="H349" s="274" t="s">
        <v>1150</v>
      </c>
      <c r="I349" s="294" t="s">
        <v>2887</v>
      </c>
      <c r="J349" s="65">
        <v>4989575806</v>
      </c>
      <c r="K349" s="65" t="s">
        <v>1214</v>
      </c>
      <c r="L349" s="65" t="s">
        <v>1150</v>
      </c>
      <c r="M349" s="292" t="s">
        <v>137</v>
      </c>
      <c r="N349" s="99"/>
      <c r="O349" s="246" t="s">
        <v>2410</v>
      </c>
      <c r="P349" s="90"/>
      <c r="Q349" s="244">
        <v>30</v>
      </c>
      <c r="R349" s="246">
        <v>90</v>
      </c>
      <c r="S349" s="246">
        <v>0</v>
      </c>
      <c r="T349" s="246">
        <v>0</v>
      </c>
      <c r="U349" s="90">
        <v>0</v>
      </c>
      <c r="V349" s="262">
        <v>20</v>
      </c>
      <c r="W349" s="99">
        <v>0</v>
      </c>
      <c r="X349" s="84">
        <v>0</v>
      </c>
      <c r="Y349" s="99">
        <v>2</v>
      </c>
      <c r="Z349" s="65">
        <v>1</v>
      </c>
      <c r="AA349" s="319">
        <v>885165</v>
      </c>
      <c r="AB349" s="319">
        <v>46667</v>
      </c>
      <c r="AC349" s="320">
        <f>AA349+AB349</f>
        <v>931832</v>
      </c>
      <c r="AD349" s="75">
        <v>4500000</v>
      </c>
      <c r="AE349" s="75">
        <v>6000000</v>
      </c>
      <c r="AF349" s="338">
        <f>(AC349*30)/220*1.4</f>
        <v>177895.19999999998</v>
      </c>
      <c r="AG349" s="113">
        <f>AA349*Q349</f>
        <v>26554950</v>
      </c>
      <c r="AH349" s="75">
        <f>AB349*Q349</f>
        <v>1400010</v>
      </c>
      <c r="AI349" s="75">
        <f>AF349*R349</f>
        <v>16010567.999999998</v>
      </c>
      <c r="AJ349" s="75">
        <f>IF(Q349=31,A349*Z349,(Q349/30)*A349*Z349)</f>
        <v>2655495</v>
      </c>
      <c r="AK349" s="75">
        <f>IF(Q349=31,AD349,(Q349/30)*AD349)</f>
        <v>4500000</v>
      </c>
      <c r="AL349" s="75">
        <f>IF(Q349=31,AE349,(Q349/30)*AE349)</f>
        <v>6000000</v>
      </c>
      <c r="AM349" s="75">
        <f>(AC349*30/220)*35%*S349</f>
        <v>0</v>
      </c>
      <c r="AN349" s="75">
        <f>AC349*30/220*1.4*T349</f>
        <v>0</v>
      </c>
      <c r="AO349" s="75">
        <f>AC349*U349</f>
        <v>0</v>
      </c>
      <c r="AP349" s="75">
        <f>200000*V349</f>
        <v>4000000</v>
      </c>
      <c r="AQ349" s="75">
        <v>0</v>
      </c>
      <c r="AR349" s="75">
        <v>0</v>
      </c>
      <c r="AS349" s="75">
        <v>0</v>
      </c>
      <c r="AT349" s="80">
        <v>0</v>
      </c>
      <c r="AU349" s="82">
        <f>SUM(AG349:AT349)</f>
        <v>61121023</v>
      </c>
      <c r="AV349" s="113">
        <f>AU349-(AX349+AP349+AO349+AL349+AK349+AJ349+AT349)</f>
        <v>39872941.039999999</v>
      </c>
      <c r="AW349" s="75">
        <f>AG349+AH349+AK349+AL349+AI349+AN349+AM349+AP349</f>
        <v>58465528</v>
      </c>
      <c r="AX349" s="75">
        <f>AW349*7%</f>
        <v>4092586.9600000004</v>
      </c>
      <c r="AY349" s="76">
        <f>IF(AV349&lt;=40000000,0,IF(AND(AV349&gt;40000000,AV349&lt;=80000000),(AV349-40000000)*10%,IF(AND(AV349&gt;80000000,AV349&lt;=120000000),4000000+(AV349-80000000)*15%,IF(AND(AV349&gt;120000000,AV349&lt;=180000000),10000000+(AV349-120000000)*20%,IF(AND(AV349&gt;180000000,AV349&lt;=240000000),22000000+(AV349-180000000)*25%,IF(AND(AV349&gt;240000000,AV349&lt;=320000000),37000000+(AV349-240000000)*30%,61000000+(AV349-320000000)*35%))))))</f>
        <v>0</v>
      </c>
      <c r="AZ349" s="75">
        <v>0</v>
      </c>
      <c r="BA349" s="75">
        <v>0</v>
      </c>
      <c r="BB349" s="75">
        <v>0</v>
      </c>
      <c r="BC349" s="80">
        <v>0</v>
      </c>
      <c r="BD349" s="80">
        <v>0</v>
      </c>
      <c r="BE349" s="80">
        <v>0</v>
      </c>
      <c r="BF349" s="78">
        <v>0</v>
      </c>
      <c r="BG349" s="348">
        <f>SUM(AX349:BF349)</f>
        <v>4092586.9600000004</v>
      </c>
      <c r="BH349" s="188">
        <f>INT(AU349-BG349)</f>
        <v>57028436</v>
      </c>
      <c r="BJ349" s="50">
        <v>13146</v>
      </c>
      <c r="BK349" s="50" t="s">
        <v>3685</v>
      </c>
      <c r="BM349" s="50">
        <f t="shared" si="11"/>
        <v>0</v>
      </c>
    </row>
    <row r="350" spans="1:65" s="50" customFormat="1" ht="24" customHeight="1" x14ac:dyDescent="0.2">
      <c r="A350" s="182">
        <f t="shared" si="10"/>
        <v>2655495</v>
      </c>
      <c r="B350" s="298">
        <v>472</v>
      </c>
      <c r="C350" s="266">
        <v>255</v>
      </c>
      <c r="D350" s="299">
        <v>13147</v>
      </c>
      <c r="E350" s="242" t="s">
        <v>760</v>
      </c>
      <c r="F350" s="243" t="s">
        <v>1215</v>
      </c>
      <c r="G350" s="287" t="s">
        <v>137</v>
      </c>
      <c r="H350" s="274" t="s">
        <v>1150</v>
      </c>
      <c r="I350" s="294" t="s">
        <v>2906</v>
      </c>
      <c r="J350" s="65">
        <v>2200722621</v>
      </c>
      <c r="K350" s="65" t="s">
        <v>1216</v>
      </c>
      <c r="L350" s="65" t="s">
        <v>1150</v>
      </c>
      <c r="M350" s="292" t="s">
        <v>137</v>
      </c>
      <c r="N350" s="99"/>
      <c r="O350" s="246" t="s">
        <v>2410</v>
      </c>
      <c r="P350" s="90"/>
      <c r="Q350" s="244">
        <v>30</v>
      </c>
      <c r="R350" s="246">
        <v>90</v>
      </c>
      <c r="S350" s="246">
        <v>0</v>
      </c>
      <c r="T350" s="246">
        <v>0</v>
      </c>
      <c r="U350" s="90">
        <v>0</v>
      </c>
      <c r="V350" s="262">
        <v>17</v>
      </c>
      <c r="W350" s="99">
        <v>0</v>
      </c>
      <c r="X350" s="84">
        <v>0</v>
      </c>
      <c r="Y350" s="99">
        <v>1</v>
      </c>
      <c r="Z350" s="65">
        <v>1</v>
      </c>
      <c r="AA350" s="319">
        <v>885165</v>
      </c>
      <c r="AB350" s="319">
        <v>46667</v>
      </c>
      <c r="AC350" s="320">
        <f>AA350+AB350</f>
        <v>931832</v>
      </c>
      <c r="AD350" s="75">
        <v>4500000</v>
      </c>
      <c r="AE350" s="75">
        <v>6000000</v>
      </c>
      <c r="AF350" s="338">
        <f>(AC350*30)/220*1.4</f>
        <v>177895.19999999998</v>
      </c>
      <c r="AG350" s="113">
        <f>AA350*Q350</f>
        <v>26554950</v>
      </c>
      <c r="AH350" s="75">
        <f>AB350*Q350</f>
        <v>1400010</v>
      </c>
      <c r="AI350" s="75">
        <f>AF350*R350</f>
        <v>16010567.999999998</v>
      </c>
      <c r="AJ350" s="75">
        <f>IF(Q350=31,A350*Z350,(Q350/30)*A350*Z350)</f>
        <v>2655495</v>
      </c>
      <c r="AK350" s="75">
        <f>IF(Q350=31,AD350,(Q350/30)*AD350)</f>
        <v>4500000</v>
      </c>
      <c r="AL350" s="75">
        <f>IF(Q350=31,AE350,(Q350/30)*AE350)</f>
        <v>6000000</v>
      </c>
      <c r="AM350" s="75">
        <f>(AC350*30/220)*35%*S350</f>
        <v>0</v>
      </c>
      <c r="AN350" s="75">
        <f>AC350*30/220*1.4*T350</f>
        <v>0</v>
      </c>
      <c r="AO350" s="75">
        <f>AC350*U350</f>
        <v>0</v>
      </c>
      <c r="AP350" s="75">
        <f>200000*V350</f>
        <v>3400000</v>
      </c>
      <c r="AQ350" s="75">
        <v>0</v>
      </c>
      <c r="AR350" s="75">
        <v>0</v>
      </c>
      <c r="AS350" s="75">
        <v>0</v>
      </c>
      <c r="AT350" s="80">
        <v>0</v>
      </c>
      <c r="AU350" s="82">
        <f>SUM(AG350:AT350)</f>
        <v>60521023</v>
      </c>
      <c r="AV350" s="113">
        <f>AU350-(AX350+AP350+AO350+AL350+AK350+AJ350+AT350)</f>
        <v>39914941.039999999</v>
      </c>
      <c r="AW350" s="75">
        <f>AG350+AH350+AK350+AL350+AI350+AN350+AM350+AP350</f>
        <v>57865528</v>
      </c>
      <c r="AX350" s="75">
        <f>AW350*7%</f>
        <v>4050586.9600000004</v>
      </c>
      <c r="AY350" s="76">
        <f>IF(AV350&lt;=40000000,0,IF(AND(AV350&gt;40000000,AV350&lt;=80000000),(AV350-40000000)*10%,IF(AND(AV350&gt;80000000,AV350&lt;=120000000),4000000+(AV350-80000000)*15%,IF(AND(AV350&gt;120000000,AV350&lt;=180000000),10000000+(AV350-120000000)*20%,IF(AND(AV350&gt;180000000,AV350&lt;=240000000),22000000+(AV350-180000000)*25%,IF(AND(AV350&gt;240000000,AV350&lt;=320000000),37000000+(AV350-240000000)*30%,61000000+(AV350-320000000)*35%))))))</f>
        <v>0</v>
      </c>
      <c r="AZ350" s="75">
        <v>0</v>
      </c>
      <c r="BA350" s="75">
        <v>0</v>
      </c>
      <c r="BB350" s="75">
        <v>0</v>
      </c>
      <c r="BC350" s="80">
        <v>0</v>
      </c>
      <c r="BD350" s="80">
        <v>0</v>
      </c>
      <c r="BE350" s="80">
        <v>0</v>
      </c>
      <c r="BF350" s="78">
        <v>0</v>
      </c>
      <c r="BG350" s="348">
        <f>SUM(AX350:BF350)</f>
        <v>4050586.9600000004</v>
      </c>
      <c r="BH350" s="188">
        <f>INT(AU350-BG350)</f>
        <v>56470436</v>
      </c>
      <c r="BJ350" s="50">
        <v>13147</v>
      </c>
      <c r="BK350" s="50" t="s">
        <v>3686</v>
      </c>
      <c r="BM350" s="50">
        <f t="shared" si="11"/>
        <v>0</v>
      </c>
    </row>
    <row r="351" spans="1:65" s="50" customFormat="1" ht="24" customHeight="1" x14ac:dyDescent="0.2">
      <c r="A351" s="182">
        <f t="shared" si="10"/>
        <v>2655495</v>
      </c>
      <c r="B351" s="298">
        <v>452</v>
      </c>
      <c r="C351" s="266">
        <v>235</v>
      </c>
      <c r="D351" s="299">
        <v>13148</v>
      </c>
      <c r="E351" s="242" t="s">
        <v>1217</v>
      </c>
      <c r="F351" s="243" t="s">
        <v>1218</v>
      </c>
      <c r="G351" s="287" t="s">
        <v>137</v>
      </c>
      <c r="H351" s="274" t="s">
        <v>1150</v>
      </c>
      <c r="I351" s="294" t="s">
        <v>2886</v>
      </c>
      <c r="J351" s="65">
        <v>2592407510</v>
      </c>
      <c r="K351" s="65" t="s">
        <v>1219</v>
      </c>
      <c r="L351" s="65" t="s">
        <v>1150</v>
      </c>
      <c r="M351" s="292" t="s">
        <v>137</v>
      </c>
      <c r="N351" s="99"/>
      <c r="O351" s="246" t="s">
        <v>2410</v>
      </c>
      <c r="P351" s="90"/>
      <c r="Q351" s="244">
        <v>30</v>
      </c>
      <c r="R351" s="246">
        <v>90</v>
      </c>
      <c r="S351" s="246">
        <v>0</v>
      </c>
      <c r="T351" s="246">
        <v>0</v>
      </c>
      <c r="U351" s="90">
        <v>0</v>
      </c>
      <c r="V351" s="262">
        <v>20</v>
      </c>
      <c r="W351" s="99">
        <v>0</v>
      </c>
      <c r="X351" s="84">
        <v>0</v>
      </c>
      <c r="Y351" s="99">
        <v>2</v>
      </c>
      <c r="Z351" s="65">
        <v>2</v>
      </c>
      <c r="AA351" s="319">
        <v>885165</v>
      </c>
      <c r="AB351" s="319">
        <v>46667</v>
      </c>
      <c r="AC351" s="320">
        <f>AA351+AB351</f>
        <v>931832</v>
      </c>
      <c r="AD351" s="75">
        <v>4500000</v>
      </c>
      <c r="AE351" s="75">
        <v>6000000</v>
      </c>
      <c r="AF351" s="338">
        <f>(AC351*30)/220*1.4</f>
        <v>177895.19999999998</v>
      </c>
      <c r="AG351" s="113">
        <f>AA351*Q351</f>
        <v>26554950</v>
      </c>
      <c r="AH351" s="75">
        <f>AB351*Q351</f>
        <v>1400010</v>
      </c>
      <c r="AI351" s="75">
        <f>AF351*R351</f>
        <v>16010567.999999998</v>
      </c>
      <c r="AJ351" s="75">
        <f>IF(Q351=31,A351*Z351,(Q351/30)*A351*Z351)</f>
        <v>5310990</v>
      </c>
      <c r="AK351" s="75">
        <f>IF(Q351=31,AD351,(Q351/30)*AD351)</f>
        <v>4500000</v>
      </c>
      <c r="AL351" s="75">
        <f>IF(Q351=31,AE351,(Q351/30)*AE351)</f>
        <v>6000000</v>
      </c>
      <c r="AM351" s="75">
        <f>(AC351*30/220)*35%*S351</f>
        <v>0</v>
      </c>
      <c r="AN351" s="75">
        <f>AC351*30/220*1.4*T351</f>
        <v>0</v>
      </c>
      <c r="AO351" s="75">
        <f>AC351*U351</f>
        <v>0</v>
      </c>
      <c r="AP351" s="75">
        <f>200000*V351</f>
        <v>4000000</v>
      </c>
      <c r="AQ351" s="75">
        <v>0</v>
      </c>
      <c r="AR351" s="75">
        <v>0</v>
      </c>
      <c r="AS351" s="75">
        <v>0</v>
      </c>
      <c r="AT351" s="80">
        <v>0</v>
      </c>
      <c r="AU351" s="82">
        <f>SUM(AG351:AT351)</f>
        <v>63776518</v>
      </c>
      <c r="AV351" s="113">
        <f>AU351-(AX351+AP351+AO351+AL351+AK351+AJ351+AT351)</f>
        <v>39872941.039999999</v>
      </c>
      <c r="AW351" s="75">
        <f>AG351+AH351+AK351+AL351+AI351+AN351+AM351+AP351</f>
        <v>58465528</v>
      </c>
      <c r="AX351" s="75">
        <f>AW351*7%</f>
        <v>4092586.9600000004</v>
      </c>
      <c r="AY351" s="76">
        <f>IF(AV351&lt;=40000000,0,IF(AND(AV351&gt;40000000,AV351&lt;=80000000),(AV351-40000000)*10%,IF(AND(AV351&gt;80000000,AV351&lt;=120000000),4000000+(AV351-80000000)*15%,IF(AND(AV351&gt;120000000,AV351&lt;=180000000),10000000+(AV351-120000000)*20%,IF(AND(AV351&gt;180000000,AV351&lt;=240000000),22000000+(AV351-180000000)*25%,IF(AND(AV351&gt;240000000,AV351&lt;=320000000),37000000+(AV351-240000000)*30%,61000000+(AV351-320000000)*35%))))))</f>
        <v>0</v>
      </c>
      <c r="AZ351" s="75">
        <v>0</v>
      </c>
      <c r="BA351" s="75">
        <v>0</v>
      </c>
      <c r="BB351" s="75">
        <v>0</v>
      </c>
      <c r="BC351" s="80">
        <v>0</v>
      </c>
      <c r="BD351" s="80">
        <v>0</v>
      </c>
      <c r="BE351" s="80">
        <v>0</v>
      </c>
      <c r="BF351" s="78">
        <v>0</v>
      </c>
      <c r="BG351" s="348">
        <f>SUM(AX351:BF351)</f>
        <v>4092586.9600000004</v>
      </c>
      <c r="BH351" s="188">
        <f>INT(AU351-BG351)</f>
        <v>59683931</v>
      </c>
      <c r="BJ351" s="50">
        <v>13148</v>
      </c>
      <c r="BK351" s="50" t="s">
        <v>3687</v>
      </c>
      <c r="BM351" s="50">
        <f t="shared" si="11"/>
        <v>0</v>
      </c>
    </row>
    <row r="352" spans="1:65" s="50" customFormat="1" ht="24" customHeight="1" x14ac:dyDescent="0.2">
      <c r="A352" s="182">
        <f t="shared" si="10"/>
        <v>2655495</v>
      </c>
      <c r="B352" s="298">
        <v>470</v>
      </c>
      <c r="C352" s="266">
        <v>253</v>
      </c>
      <c r="D352" s="299">
        <v>13149</v>
      </c>
      <c r="E352" s="242" t="s">
        <v>248</v>
      </c>
      <c r="F352" s="243" t="s">
        <v>1135</v>
      </c>
      <c r="G352" s="287" t="s">
        <v>137</v>
      </c>
      <c r="H352" s="274" t="s">
        <v>1150</v>
      </c>
      <c r="I352" s="294" t="s">
        <v>2904</v>
      </c>
      <c r="J352" s="65">
        <v>2160906034</v>
      </c>
      <c r="K352" s="65" t="s">
        <v>1220</v>
      </c>
      <c r="L352" s="65" t="s">
        <v>1150</v>
      </c>
      <c r="M352" s="292" t="s">
        <v>137</v>
      </c>
      <c r="N352" s="244" t="s">
        <v>2410</v>
      </c>
      <c r="O352" s="65"/>
      <c r="P352" s="90"/>
      <c r="Q352" s="244">
        <v>30</v>
      </c>
      <c r="R352" s="246">
        <v>120</v>
      </c>
      <c r="S352" s="246">
        <v>110</v>
      </c>
      <c r="T352" s="246">
        <v>29.33</v>
      </c>
      <c r="U352" s="90">
        <v>0</v>
      </c>
      <c r="V352" s="262">
        <v>15</v>
      </c>
      <c r="W352" s="99">
        <v>0</v>
      </c>
      <c r="X352" s="84">
        <v>0</v>
      </c>
      <c r="Y352" s="99">
        <v>1</v>
      </c>
      <c r="Z352" s="65">
        <v>0</v>
      </c>
      <c r="AA352" s="319">
        <v>885165</v>
      </c>
      <c r="AB352" s="319">
        <v>46667</v>
      </c>
      <c r="AC352" s="320">
        <f>AA352+AB352</f>
        <v>931832</v>
      </c>
      <c r="AD352" s="75">
        <v>4500000</v>
      </c>
      <c r="AE352" s="75">
        <v>6000000</v>
      </c>
      <c r="AF352" s="338">
        <f>(AC352*30)/220*1.4</f>
        <v>177895.19999999998</v>
      </c>
      <c r="AG352" s="113">
        <f>AA352*Q352</f>
        <v>26554950</v>
      </c>
      <c r="AH352" s="75">
        <f>AB352*Q352</f>
        <v>1400010</v>
      </c>
      <c r="AI352" s="75">
        <f>AF352*R352</f>
        <v>21347423.999999996</v>
      </c>
      <c r="AJ352" s="75">
        <f>IF(Q352=31,A352*Z352,(Q352/30)*A352*Z352)</f>
        <v>0</v>
      </c>
      <c r="AK352" s="75">
        <f>IF(Q352=31,AD352,(Q352/30)*AD352)</f>
        <v>4500000</v>
      </c>
      <c r="AL352" s="75">
        <f>IF(Q352=31,AE352,(Q352/30)*AE352)</f>
        <v>6000000</v>
      </c>
      <c r="AM352" s="75">
        <f>(AC352*30/220)*35%*S352</f>
        <v>4892117.9999999991</v>
      </c>
      <c r="AN352" s="75">
        <f>AC352*30/220*1.4*T352</f>
        <v>5217666.2159999991</v>
      </c>
      <c r="AO352" s="75">
        <f>AC352*U352</f>
        <v>0</v>
      </c>
      <c r="AP352" s="75">
        <f>200000*V352</f>
        <v>3000000</v>
      </c>
      <c r="AQ352" s="75">
        <v>0</v>
      </c>
      <c r="AR352" s="75">
        <v>0</v>
      </c>
      <c r="AS352" s="75">
        <v>0</v>
      </c>
      <c r="AT352" s="80">
        <v>0</v>
      </c>
      <c r="AU352" s="82">
        <f>SUM(AG352:AT352)</f>
        <v>72912168.216000006</v>
      </c>
      <c r="AV352" s="113">
        <f>AU352-(AX352+AP352+AO352+AL352+AK352+AJ352+AT352)</f>
        <v>54308316.440880008</v>
      </c>
      <c r="AW352" s="75">
        <f>AG352+AH352+AK352+AL352+AI352+AN352+AM352+AP352</f>
        <v>72912168.215999991</v>
      </c>
      <c r="AX352" s="75">
        <f>AW352*7%</f>
        <v>5103851.7751199994</v>
      </c>
      <c r="AY352" s="76">
        <f>IF(AV352&lt;=40000000,0,IF(AND(AV352&gt;40000000,AV352&lt;=80000000),(AV352-40000000)*10%,IF(AND(AV352&gt;80000000,AV352&lt;=120000000),4000000+(AV352-80000000)*15%,IF(AND(AV352&gt;120000000,AV352&lt;=180000000),10000000+(AV352-120000000)*20%,IF(AND(AV352&gt;180000000,AV352&lt;=240000000),22000000+(AV352-180000000)*25%,IF(AND(AV352&gt;240000000,AV352&lt;=320000000),37000000+(AV352-240000000)*30%,61000000+(AV352-320000000)*35%))))))</f>
        <v>1430831.644088001</v>
      </c>
      <c r="AZ352" s="75">
        <v>0</v>
      </c>
      <c r="BA352" s="75">
        <v>0</v>
      </c>
      <c r="BB352" s="75">
        <v>0</v>
      </c>
      <c r="BC352" s="80">
        <v>0</v>
      </c>
      <c r="BD352" s="80">
        <v>0</v>
      </c>
      <c r="BE352" s="80">
        <v>0</v>
      </c>
      <c r="BF352" s="78">
        <v>0</v>
      </c>
      <c r="BG352" s="348">
        <f>SUM(AX352:BF352)</f>
        <v>6534683.4192080004</v>
      </c>
      <c r="BH352" s="188">
        <f>INT(AU352-BG352)</f>
        <v>66377484</v>
      </c>
      <c r="BJ352" s="50">
        <v>13149</v>
      </c>
      <c r="BK352" s="50" t="s">
        <v>3688</v>
      </c>
      <c r="BM352" s="50">
        <f t="shared" si="11"/>
        <v>0</v>
      </c>
    </row>
    <row r="353" spans="1:65" s="50" customFormat="1" ht="24" customHeight="1" x14ac:dyDescent="0.2">
      <c r="A353" s="182">
        <f t="shared" si="10"/>
        <v>2655495</v>
      </c>
      <c r="B353" s="298">
        <v>468</v>
      </c>
      <c r="C353" s="266">
        <v>251</v>
      </c>
      <c r="D353" s="299">
        <v>13150</v>
      </c>
      <c r="E353" s="242" t="s">
        <v>158</v>
      </c>
      <c r="F353" s="243" t="s">
        <v>1221</v>
      </c>
      <c r="G353" s="287" t="s">
        <v>137</v>
      </c>
      <c r="H353" s="274" t="s">
        <v>1150</v>
      </c>
      <c r="I353" s="294" t="s">
        <v>2902</v>
      </c>
      <c r="J353" s="65">
        <v>4849275990</v>
      </c>
      <c r="K353" s="65" t="s">
        <v>1222</v>
      </c>
      <c r="L353" s="65" t="s">
        <v>1150</v>
      </c>
      <c r="M353" s="292" t="s">
        <v>137</v>
      </c>
      <c r="N353" s="244" t="s">
        <v>2410</v>
      </c>
      <c r="O353" s="65"/>
      <c r="P353" s="90"/>
      <c r="Q353" s="244">
        <v>30</v>
      </c>
      <c r="R353" s="246">
        <v>120</v>
      </c>
      <c r="S353" s="246">
        <v>110</v>
      </c>
      <c r="T353" s="246">
        <v>29.33</v>
      </c>
      <c r="U353" s="90">
        <v>0</v>
      </c>
      <c r="V353" s="262">
        <v>15</v>
      </c>
      <c r="W353" s="99">
        <v>0</v>
      </c>
      <c r="X353" s="84">
        <v>0</v>
      </c>
      <c r="Y353" s="99">
        <v>2</v>
      </c>
      <c r="Z353" s="65">
        <v>0</v>
      </c>
      <c r="AA353" s="319">
        <v>885165</v>
      </c>
      <c r="AB353" s="319">
        <v>46667</v>
      </c>
      <c r="AC353" s="320">
        <f>AA353+AB353</f>
        <v>931832</v>
      </c>
      <c r="AD353" s="75">
        <v>4500000</v>
      </c>
      <c r="AE353" s="75">
        <v>6000000</v>
      </c>
      <c r="AF353" s="338">
        <f>(AC353*30)/220*1.4</f>
        <v>177895.19999999998</v>
      </c>
      <c r="AG353" s="113">
        <f>AA353*Q353</f>
        <v>26554950</v>
      </c>
      <c r="AH353" s="75">
        <f>AB353*Q353</f>
        <v>1400010</v>
      </c>
      <c r="AI353" s="75">
        <f>AF353*R353</f>
        <v>21347423.999999996</v>
      </c>
      <c r="AJ353" s="75">
        <f>IF(Q353=31,A353*Z353,(Q353/30)*A353*Z353)</f>
        <v>0</v>
      </c>
      <c r="AK353" s="75">
        <f>IF(Q353=31,AD353,(Q353/30)*AD353)</f>
        <v>4500000</v>
      </c>
      <c r="AL353" s="75">
        <f>IF(Q353=31,AE353,(Q353/30)*AE353)</f>
        <v>6000000</v>
      </c>
      <c r="AM353" s="75">
        <f>(AC353*30/220)*35%*S353</f>
        <v>4892117.9999999991</v>
      </c>
      <c r="AN353" s="75">
        <f>AC353*30/220*1.4*T353</f>
        <v>5217666.2159999991</v>
      </c>
      <c r="AO353" s="75">
        <f>AC353*U353</f>
        <v>0</v>
      </c>
      <c r="AP353" s="75">
        <f>200000*V353</f>
        <v>3000000</v>
      </c>
      <c r="AQ353" s="75">
        <v>0</v>
      </c>
      <c r="AR353" s="75">
        <v>0</v>
      </c>
      <c r="AS353" s="75">
        <v>0</v>
      </c>
      <c r="AT353" s="80">
        <v>0</v>
      </c>
      <c r="AU353" s="82">
        <f>SUM(AG353:AT353)</f>
        <v>72912168.216000006</v>
      </c>
      <c r="AV353" s="113">
        <f>AU353-(AX353+AP353+AO353+AL353+AK353+AJ353+AT353)</f>
        <v>54308316.440880008</v>
      </c>
      <c r="AW353" s="75">
        <f>AG353+AH353+AK353+AL353+AI353+AN353+AM353+AP353</f>
        <v>72912168.215999991</v>
      </c>
      <c r="AX353" s="75">
        <f>AW353*7%</f>
        <v>5103851.7751199994</v>
      </c>
      <c r="AY353" s="76">
        <f>IF(AV353&lt;=40000000,0,IF(AND(AV353&gt;40000000,AV353&lt;=80000000),(AV353-40000000)*10%,IF(AND(AV353&gt;80000000,AV353&lt;=120000000),4000000+(AV353-80000000)*15%,IF(AND(AV353&gt;120000000,AV353&lt;=180000000),10000000+(AV353-120000000)*20%,IF(AND(AV353&gt;180000000,AV353&lt;=240000000),22000000+(AV353-180000000)*25%,IF(AND(AV353&gt;240000000,AV353&lt;=320000000),37000000+(AV353-240000000)*30%,61000000+(AV353-320000000)*35%))))))</f>
        <v>1430831.644088001</v>
      </c>
      <c r="AZ353" s="75">
        <v>0</v>
      </c>
      <c r="BA353" s="75">
        <v>0</v>
      </c>
      <c r="BB353" s="75">
        <v>0</v>
      </c>
      <c r="BC353" s="80">
        <v>0</v>
      </c>
      <c r="BD353" s="80">
        <v>0</v>
      </c>
      <c r="BE353" s="80">
        <v>0</v>
      </c>
      <c r="BF353" s="78">
        <v>0</v>
      </c>
      <c r="BG353" s="348">
        <f>SUM(AX353:BF353)</f>
        <v>6534683.4192080004</v>
      </c>
      <c r="BH353" s="188">
        <f>INT(AU353-BG353)</f>
        <v>66377484</v>
      </c>
      <c r="BJ353" s="50">
        <v>13150</v>
      </c>
      <c r="BK353" s="50" t="s">
        <v>3689</v>
      </c>
      <c r="BM353" s="50">
        <f t="shared" si="11"/>
        <v>0</v>
      </c>
    </row>
    <row r="354" spans="1:65" s="50" customFormat="1" ht="24" customHeight="1" x14ac:dyDescent="0.2">
      <c r="A354" s="182">
        <f t="shared" si="10"/>
        <v>2655495</v>
      </c>
      <c r="B354" s="298">
        <v>467</v>
      </c>
      <c r="C354" s="266">
        <v>250</v>
      </c>
      <c r="D354" s="299">
        <v>13151</v>
      </c>
      <c r="E354" s="242" t="s">
        <v>141</v>
      </c>
      <c r="F354" s="243" t="s">
        <v>1223</v>
      </c>
      <c r="G354" s="287" t="s">
        <v>137</v>
      </c>
      <c r="H354" s="274" t="s">
        <v>1150</v>
      </c>
      <c r="I354" s="294" t="s">
        <v>2901</v>
      </c>
      <c r="J354" s="65">
        <v>2160293288</v>
      </c>
      <c r="K354" s="65" t="s">
        <v>1224</v>
      </c>
      <c r="L354" s="65" t="s">
        <v>1150</v>
      </c>
      <c r="M354" s="292" t="s">
        <v>137</v>
      </c>
      <c r="N354" s="244" t="s">
        <v>2410</v>
      </c>
      <c r="O354" s="65"/>
      <c r="P354" s="90"/>
      <c r="Q354" s="244">
        <v>30</v>
      </c>
      <c r="R354" s="246">
        <v>120</v>
      </c>
      <c r="S354" s="246">
        <v>110</v>
      </c>
      <c r="T354" s="246">
        <v>29.33</v>
      </c>
      <c r="U354" s="90">
        <v>0</v>
      </c>
      <c r="V354" s="262">
        <v>15</v>
      </c>
      <c r="W354" s="99">
        <v>0</v>
      </c>
      <c r="X354" s="84">
        <v>0</v>
      </c>
      <c r="Y354" s="99">
        <v>0</v>
      </c>
      <c r="Z354" s="65">
        <v>0</v>
      </c>
      <c r="AA354" s="319">
        <v>885165</v>
      </c>
      <c r="AB354" s="319">
        <v>46667</v>
      </c>
      <c r="AC354" s="320">
        <f>AA354+AB354</f>
        <v>931832</v>
      </c>
      <c r="AD354" s="75">
        <v>4500000</v>
      </c>
      <c r="AE354" s="75">
        <v>6000000</v>
      </c>
      <c r="AF354" s="338">
        <f>(AC354*30)/220*1.4</f>
        <v>177895.19999999998</v>
      </c>
      <c r="AG354" s="113">
        <f>AA354*Q354</f>
        <v>26554950</v>
      </c>
      <c r="AH354" s="75">
        <f>AB354*Q354</f>
        <v>1400010</v>
      </c>
      <c r="AI354" s="75">
        <f>AF354*R354</f>
        <v>21347423.999999996</v>
      </c>
      <c r="AJ354" s="75">
        <f>IF(Q354=31,A354*Z354,(Q354/30)*A354*Z354)</f>
        <v>0</v>
      </c>
      <c r="AK354" s="75">
        <f>IF(Q354=31,AD354,(Q354/30)*AD354)</f>
        <v>4500000</v>
      </c>
      <c r="AL354" s="75">
        <f>IF(Q354=31,AE354,(Q354/30)*AE354)</f>
        <v>6000000</v>
      </c>
      <c r="AM354" s="75">
        <f>(AC354*30/220)*35%*S354</f>
        <v>4892117.9999999991</v>
      </c>
      <c r="AN354" s="75">
        <f>AC354*30/220*1.4*T354</f>
        <v>5217666.2159999991</v>
      </c>
      <c r="AO354" s="75">
        <f>AC354*U354</f>
        <v>0</v>
      </c>
      <c r="AP354" s="75">
        <f>200000*V354</f>
        <v>3000000</v>
      </c>
      <c r="AQ354" s="75">
        <v>0</v>
      </c>
      <c r="AR354" s="75">
        <v>0</v>
      </c>
      <c r="AS354" s="75">
        <v>0</v>
      </c>
      <c r="AT354" s="80">
        <v>0</v>
      </c>
      <c r="AU354" s="82">
        <f>SUM(AG354:AT354)</f>
        <v>72912168.216000006</v>
      </c>
      <c r="AV354" s="113">
        <f>AU354-(AX354+AP354+AO354+AL354+AK354+AJ354+AT354)</f>
        <v>54308316.440880008</v>
      </c>
      <c r="AW354" s="75">
        <f>AG354+AH354+AK354+AL354+AI354+AN354+AM354+AP354</f>
        <v>72912168.215999991</v>
      </c>
      <c r="AX354" s="75">
        <f>AW354*7%</f>
        <v>5103851.7751199994</v>
      </c>
      <c r="AY354" s="76">
        <f>IF(AV354&lt;=40000000,0,IF(AND(AV354&gt;40000000,AV354&lt;=80000000),(AV354-40000000)*10%,IF(AND(AV354&gt;80000000,AV354&lt;=120000000),4000000+(AV354-80000000)*15%,IF(AND(AV354&gt;120000000,AV354&lt;=180000000),10000000+(AV354-120000000)*20%,IF(AND(AV354&gt;180000000,AV354&lt;=240000000),22000000+(AV354-180000000)*25%,IF(AND(AV354&gt;240000000,AV354&lt;=320000000),37000000+(AV354-240000000)*30%,61000000+(AV354-320000000)*35%))))))</f>
        <v>1430831.644088001</v>
      </c>
      <c r="AZ354" s="75">
        <v>0</v>
      </c>
      <c r="BA354" s="75">
        <v>0</v>
      </c>
      <c r="BB354" s="75">
        <v>0</v>
      </c>
      <c r="BC354" s="80">
        <v>0</v>
      </c>
      <c r="BD354" s="80">
        <v>0</v>
      </c>
      <c r="BE354" s="80">
        <v>0</v>
      </c>
      <c r="BF354" s="78">
        <v>0</v>
      </c>
      <c r="BG354" s="348">
        <f>SUM(AX354:BF354)</f>
        <v>6534683.4192080004</v>
      </c>
      <c r="BH354" s="188">
        <f>INT(AU354-BG354)</f>
        <v>66377484</v>
      </c>
      <c r="BJ354" s="50">
        <v>13151</v>
      </c>
      <c r="BK354" s="50" t="s">
        <v>3690</v>
      </c>
      <c r="BM354" s="50">
        <f t="shared" si="11"/>
        <v>0</v>
      </c>
    </row>
    <row r="355" spans="1:65" s="50" customFormat="1" ht="24" customHeight="1" x14ac:dyDescent="0.2">
      <c r="A355" s="182">
        <f t="shared" si="10"/>
        <v>2655495</v>
      </c>
      <c r="B355" s="298">
        <v>462</v>
      </c>
      <c r="C355" s="266">
        <v>245</v>
      </c>
      <c r="D355" s="299">
        <v>13152</v>
      </c>
      <c r="E355" s="242" t="s">
        <v>1225</v>
      </c>
      <c r="F355" s="243" t="s">
        <v>1226</v>
      </c>
      <c r="G355" s="287" t="s">
        <v>137</v>
      </c>
      <c r="H355" s="274" t="s">
        <v>1150</v>
      </c>
      <c r="I355" s="294" t="s">
        <v>2896</v>
      </c>
      <c r="J355" s="65">
        <v>2210067154</v>
      </c>
      <c r="K355" s="65" t="s">
        <v>1227</v>
      </c>
      <c r="L355" s="65" t="s">
        <v>1150</v>
      </c>
      <c r="M355" s="292" t="s">
        <v>137</v>
      </c>
      <c r="N355" s="99"/>
      <c r="O355" s="246" t="s">
        <v>2410</v>
      </c>
      <c r="P355" s="90"/>
      <c r="Q355" s="244">
        <v>30</v>
      </c>
      <c r="R355" s="246">
        <v>90</v>
      </c>
      <c r="S355" s="246">
        <v>0</v>
      </c>
      <c r="T355" s="246">
        <v>0</v>
      </c>
      <c r="U355" s="90">
        <v>0</v>
      </c>
      <c r="V355" s="262">
        <v>20</v>
      </c>
      <c r="W355" s="99">
        <v>0</v>
      </c>
      <c r="X355" s="84">
        <v>0</v>
      </c>
      <c r="Y355" s="99">
        <v>1</v>
      </c>
      <c r="Z355" s="65">
        <v>1</v>
      </c>
      <c r="AA355" s="319">
        <v>885165</v>
      </c>
      <c r="AB355" s="319">
        <v>46667</v>
      </c>
      <c r="AC355" s="320">
        <f>AA355+AB355</f>
        <v>931832</v>
      </c>
      <c r="AD355" s="75">
        <v>4500000</v>
      </c>
      <c r="AE355" s="75">
        <v>6000000</v>
      </c>
      <c r="AF355" s="338">
        <f>(AC355*30)/220*1.4</f>
        <v>177895.19999999998</v>
      </c>
      <c r="AG355" s="113">
        <f>AA355*Q355</f>
        <v>26554950</v>
      </c>
      <c r="AH355" s="75">
        <f>AB355*Q355</f>
        <v>1400010</v>
      </c>
      <c r="AI355" s="75">
        <f>AF355*R355</f>
        <v>16010567.999999998</v>
      </c>
      <c r="AJ355" s="75">
        <f>IF(Q355=31,A355*Z355,(Q355/30)*A355*Z355)</f>
        <v>2655495</v>
      </c>
      <c r="AK355" s="75">
        <f>IF(Q355=31,AD355,(Q355/30)*AD355)</f>
        <v>4500000</v>
      </c>
      <c r="AL355" s="75">
        <f>IF(Q355=31,AE355,(Q355/30)*AE355)</f>
        <v>6000000</v>
      </c>
      <c r="AM355" s="75">
        <f>(AC355*30/220)*35%*S355</f>
        <v>0</v>
      </c>
      <c r="AN355" s="75">
        <f>AC355*30/220*1.4*T355</f>
        <v>0</v>
      </c>
      <c r="AO355" s="75">
        <f>AC355*U355</f>
        <v>0</v>
      </c>
      <c r="AP355" s="75">
        <f>200000*V355</f>
        <v>4000000</v>
      </c>
      <c r="AQ355" s="75">
        <v>0</v>
      </c>
      <c r="AR355" s="75">
        <v>0</v>
      </c>
      <c r="AS355" s="75">
        <v>0</v>
      </c>
      <c r="AT355" s="80">
        <v>0</v>
      </c>
      <c r="AU355" s="82">
        <f>SUM(AG355:AT355)</f>
        <v>61121023</v>
      </c>
      <c r="AV355" s="113">
        <f>AU355-(AX355+AP355+AO355+AL355+AK355+AJ355+AT355)</f>
        <v>39872941.039999999</v>
      </c>
      <c r="AW355" s="75">
        <f>AG355+AH355+AK355+AL355+AI355+AN355+AM355+AP355</f>
        <v>58465528</v>
      </c>
      <c r="AX355" s="75">
        <f>AW355*7%</f>
        <v>4092586.9600000004</v>
      </c>
      <c r="AY355" s="76">
        <f>IF(AV355&lt;=40000000,0,IF(AND(AV355&gt;40000000,AV355&lt;=80000000),(AV355-40000000)*10%,IF(AND(AV355&gt;80000000,AV355&lt;=120000000),4000000+(AV355-80000000)*15%,IF(AND(AV355&gt;120000000,AV355&lt;=180000000),10000000+(AV355-120000000)*20%,IF(AND(AV355&gt;180000000,AV355&lt;=240000000),22000000+(AV355-180000000)*25%,IF(AND(AV355&gt;240000000,AV355&lt;=320000000),37000000+(AV355-240000000)*30%,61000000+(AV355-320000000)*35%))))))</f>
        <v>0</v>
      </c>
      <c r="AZ355" s="75">
        <v>0</v>
      </c>
      <c r="BA355" s="75">
        <v>0</v>
      </c>
      <c r="BB355" s="75">
        <v>0</v>
      </c>
      <c r="BC355" s="80">
        <v>0</v>
      </c>
      <c r="BD355" s="80">
        <v>0</v>
      </c>
      <c r="BE355" s="80">
        <v>0</v>
      </c>
      <c r="BF355" s="78">
        <v>0</v>
      </c>
      <c r="BG355" s="348">
        <f>SUM(AX355:BF355)</f>
        <v>4092586.9600000004</v>
      </c>
      <c r="BH355" s="188">
        <f>INT(AU355-BG355)</f>
        <v>57028436</v>
      </c>
      <c r="BJ355" s="50">
        <v>13152</v>
      </c>
      <c r="BK355" s="50" t="s">
        <v>3691</v>
      </c>
      <c r="BM355" s="50">
        <f t="shared" si="11"/>
        <v>0</v>
      </c>
    </row>
    <row r="356" spans="1:65" s="50" customFormat="1" ht="24" customHeight="1" x14ac:dyDescent="0.2">
      <c r="A356" s="182">
        <f t="shared" si="10"/>
        <v>2655495</v>
      </c>
      <c r="B356" s="298">
        <v>486</v>
      </c>
      <c r="C356" s="266">
        <v>269</v>
      </c>
      <c r="D356" s="299">
        <v>13153</v>
      </c>
      <c r="E356" s="242" t="s">
        <v>190</v>
      </c>
      <c r="F356" s="243" t="s">
        <v>1228</v>
      </c>
      <c r="G356" s="287" t="s">
        <v>137</v>
      </c>
      <c r="H356" s="274" t="s">
        <v>1150</v>
      </c>
      <c r="I356" s="294" t="s">
        <v>2920</v>
      </c>
      <c r="J356" s="65">
        <v>2200697449</v>
      </c>
      <c r="K356" s="65" t="s">
        <v>1229</v>
      </c>
      <c r="L356" s="65" t="s">
        <v>1150</v>
      </c>
      <c r="M356" s="292" t="s">
        <v>137</v>
      </c>
      <c r="N356" s="244" t="s">
        <v>2410</v>
      </c>
      <c r="O356" s="65"/>
      <c r="P356" s="90"/>
      <c r="Q356" s="244">
        <v>30</v>
      </c>
      <c r="R356" s="246">
        <v>120</v>
      </c>
      <c r="S356" s="246">
        <v>110</v>
      </c>
      <c r="T356" s="246">
        <v>29.33</v>
      </c>
      <c r="U356" s="90">
        <v>0</v>
      </c>
      <c r="V356" s="262">
        <v>15</v>
      </c>
      <c r="W356" s="99">
        <v>0</v>
      </c>
      <c r="X356" s="84">
        <v>0</v>
      </c>
      <c r="Y356" s="99">
        <v>0</v>
      </c>
      <c r="Z356" s="65">
        <v>0</v>
      </c>
      <c r="AA356" s="319">
        <v>885165</v>
      </c>
      <c r="AB356" s="319">
        <v>46667</v>
      </c>
      <c r="AC356" s="320">
        <f>AA356+AB356</f>
        <v>931832</v>
      </c>
      <c r="AD356" s="75">
        <v>4500000</v>
      </c>
      <c r="AE356" s="75">
        <v>6000000</v>
      </c>
      <c r="AF356" s="338">
        <f>(AC356*30)/220*1.4</f>
        <v>177895.19999999998</v>
      </c>
      <c r="AG356" s="113">
        <f>AA356*Q356</f>
        <v>26554950</v>
      </c>
      <c r="AH356" s="75">
        <f>AB356*Q356</f>
        <v>1400010</v>
      </c>
      <c r="AI356" s="75">
        <f>AF356*R356</f>
        <v>21347423.999999996</v>
      </c>
      <c r="AJ356" s="75">
        <f>IF(Q356=31,A356*Z356,(Q356/30)*A356*Z356)</f>
        <v>0</v>
      </c>
      <c r="AK356" s="75">
        <f>IF(Q356=31,AD356,(Q356/30)*AD356)</f>
        <v>4500000</v>
      </c>
      <c r="AL356" s="75">
        <f>IF(Q356=31,AE356,(Q356/30)*AE356)</f>
        <v>6000000</v>
      </c>
      <c r="AM356" s="75">
        <f>(AC356*30/220)*35%*S356</f>
        <v>4892117.9999999991</v>
      </c>
      <c r="AN356" s="75">
        <f>AC356*30/220*1.4*T356</f>
        <v>5217666.2159999991</v>
      </c>
      <c r="AO356" s="75">
        <f>AC356*U356</f>
        <v>0</v>
      </c>
      <c r="AP356" s="75">
        <f>200000*V356</f>
        <v>3000000</v>
      </c>
      <c r="AQ356" s="75">
        <v>0</v>
      </c>
      <c r="AR356" s="75">
        <v>0</v>
      </c>
      <c r="AS356" s="75">
        <v>0</v>
      </c>
      <c r="AT356" s="80">
        <v>0</v>
      </c>
      <c r="AU356" s="82">
        <f>SUM(AG356:AT356)</f>
        <v>72912168.216000006</v>
      </c>
      <c r="AV356" s="113">
        <f>AU356-(AX356+AP356+AO356+AL356+AK356+AJ356+AT356)</f>
        <v>54308316.440880008</v>
      </c>
      <c r="AW356" s="75">
        <f>AG356+AH356+AK356+AL356+AI356+AN356+AM356+AP356</f>
        <v>72912168.215999991</v>
      </c>
      <c r="AX356" s="75">
        <f>AW356*7%</f>
        <v>5103851.7751199994</v>
      </c>
      <c r="AY356" s="76">
        <f>IF(AV356&lt;=40000000,0,IF(AND(AV356&gt;40000000,AV356&lt;=80000000),(AV356-40000000)*10%,IF(AND(AV356&gt;80000000,AV356&lt;=120000000),4000000+(AV356-80000000)*15%,IF(AND(AV356&gt;120000000,AV356&lt;=180000000),10000000+(AV356-120000000)*20%,IF(AND(AV356&gt;180000000,AV356&lt;=240000000),22000000+(AV356-180000000)*25%,IF(AND(AV356&gt;240000000,AV356&lt;=320000000),37000000+(AV356-240000000)*30%,61000000+(AV356-320000000)*35%))))))</f>
        <v>1430831.644088001</v>
      </c>
      <c r="AZ356" s="75">
        <v>0</v>
      </c>
      <c r="BA356" s="75">
        <v>0</v>
      </c>
      <c r="BB356" s="75">
        <v>0</v>
      </c>
      <c r="BC356" s="80">
        <v>0</v>
      </c>
      <c r="BD356" s="80">
        <v>0</v>
      </c>
      <c r="BE356" s="80">
        <v>0</v>
      </c>
      <c r="BF356" s="78">
        <v>0</v>
      </c>
      <c r="BG356" s="348">
        <f>SUM(AX356:BF356)</f>
        <v>6534683.4192080004</v>
      </c>
      <c r="BH356" s="188">
        <f>INT(AU356-BG356)</f>
        <v>66377484</v>
      </c>
      <c r="BJ356" s="50">
        <v>13153</v>
      </c>
      <c r="BK356" s="50" t="s">
        <v>3692</v>
      </c>
      <c r="BM356" s="50">
        <f t="shared" si="11"/>
        <v>0</v>
      </c>
    </row>
    <row r="357" spans="1:65" s="50" customFormat="1" ht="24" customHeight="1" x14ac:dyDescent="0.2">
      <c r="A357" s="182">
        <f t="shared" si="10"/>
        <v>2655495</v>
      </c>
      <c r="B357" s="298">
        <v>463</v>
      </c>
      <c r="C357" s="266">
        <v>246</v>
      </c>
      <c r="D357" s="299">
        <v>13154</v>
      </c>
      <c r="E357" s="242" t="s">
        <v>1230</v>
      </c>
      <c r="F357" s="243" t="s">
        <v>292</v>
      </c>
      <c r="G357" s="287" t="s">
        <v>137</v>
      </c>
      <c r="H357" s="274" t="s">
        <v>1150</v>
      </c>
      <c r="I357" s="294" t="s">
        <v>2897</v>
      </c>
      <c r="J357" s="65">
        <v>2217969714</v>
      </c>
      <c r="K357" s="65" t="s">
        <v>1231</v>
      </c>
      <c r="L357" s="65" t="s">
        <v>1150</v>
      </c>
      <c r="M357" s="292" t="s">
        <v>137</v>
      </c>
      <c r="N357" s="244" t="s">
        <v>2410</v>
      </c>
      <c r="O357" s="65"/>
      <c r="P357" s="90"/>
      <c r="Q357" s="244">
        <v>30</v>
      </c>
      <c r="R357" s="246">
        <v>120</v>
      </c>
      <c r="S357" s="246">
        <v>110</v>
      </c>
      <c r="T357" s="246">
        <v>29.33</v>
      </c>
      <c r="U357" s="90">
        <v>0</v>
      </c>
      <c r="V357" s="262">
        <v>15</v>
      </c>
      <c r="W357" s="99">
        <v>0</v>
      </c>
      <c r="X357" s="84">
        <v>0</v>
      </c>
      <c r="Y357" s="99">
        <v>0</v>
      </c>
      <c r="Z357" s="65">
        <v>0</v>
      </c>
      <c r="AA357" s="319">
        <v>885165</v>
      </c>
      <c r="AB357" s="319">
        <v>46667</v>
      </c>
      <c r="AC357" s="320">
        <f>AA357+AB357</f>
        <v>931832</v>
      </c>
      <c r="AD357" s="75">
        <v>4500000</v>
      </c>
      <c r="AE357" s="75">
        <v>6000000</v>
      </c>
      <c r="AF357" s="338">
        <f>(AC357*30)/220*1.4</f>
        <v>177895.19999999998</v>
      </c>
      <c r="AG357" s="113">
        <f>AA357*Q357</f>
        <v>26554950</v>
      </c>
      <c r="AH357" s="75">
        <f>AB357*Q357</f>
        <v>1400010</v>
      </c>
      <c r="AI357" s="75">
        <f>AF357*R357</f>
        <v>21347423.999999996</v>
      </c>
      <c r="AJ357" s="75">
        <f>IF(Q357=31,A357*Z357,(Q357/30)*A357*Z357)</f>
        <v>0</v>
      </c>
      <c r="AK357" s="75">
        <f>IF(Q357=31,AD357,(Q357/30)*AD357)</f>
        <v>4500000</v>
      </c>
      <c r="AL357" s="75">
        <f>IF(Q357=31,AE357,(Q357/30)*AE357)</f>
        <v>6000000</v>
      </c>
      <c r="AM357" s="75">
        <f>(AC357*30/220)*35%*S357</f>
        <v>4892117.9999999991</v>
      </c>
      <c r="AN357" s="75">
        <f>AC357*30/220*1.4*T357</f>
        <v>5217666.2159999991</v>
      </c>
      <c r="AO357" s="75">
        <f>AC357*U357</f>
        <v>0</v>
      </c>
      <c r="AP357" s="75">
        <f>200000*V357</f>
        <v>3000000</v>
      </c>
      <c r="AQ357" s="75">
        <v>0</v>
      </c>
      <c r="AR357" s="75">
        <v>0</v>
      </c>
      <c r="AS357" s="75">
        <v>0</v>
      </c>
      <c r="AT357" s="80">
        <v>0</v>
      </c>
      <c r="AU357" s="82">
        <f>SUM(AG357:AT357)</f>
        <v>72912168.216000006</v>
      </c>
      <c r="AV357" s="113">
        <f>AU357-(AX357+AP357+AO357+AL357+AK357+AJ357+AT357)</f>
        <v>54308316.440880008</v>
      </c>
      <c r="AW357" s="75">
        <f>AG357+AH357+AK357+AL357+AI357+AN357+AM357+AP357</f>
        <v>72912168.215999991</v>
      </c>
      <c r="AX357" s="75">
        <f>AW357*7%</f>
        <v>5103851.7751199994</v>
      </c>
      <c r="AY357" s="76">
        <f>IF(AV357&lt;=40000000,0,IF(AND(AV357&gt;40000000,AV357&lt;=80000000),(AV357-40000000)*10%,IF(AND(AV357&gt;80000000,AV357&lt;=120000000),4000000+(AV357-80000000)*15%,IF(AND(AV357&gt;120000000,AV357&lt;=180000000),10000000+(AV357-120000000)*20%,IF(AND(AV357&gt;180000000,AV357&lt;=240000000),22000000+(AV357-180000000)*25%,IF(AND(AV357&gt;240000000,AV357&lt;=320000000),37000000+(AV357-240000000)*30%,61000000+(AV357-320000000)*35%))))))</f>
        <v>1430831.644088001</v>
      </c>
      <c r="AZ357" s="75">
        <v>0</v>
      </c>
      <c r="BA357" s="75">
        <v>0</v>
      </c>
      <c r="BB357" s="75">
        <v>0</v>
      </c>
      <c r="BC357" s="80">
        <v>0</v>
      </c>
      <c r="BD357" s="80">
        <v>0</v>
      </c>
      <c r="BE357" s="80">
        <v>0</v>
      </c>
      <c r="BF357" s="78">
        <v>0</v>
      </c>
      <c r="BG357" s="348">
        <f>SUM(AX357:BF357)</f>
        <v>6534683.4192080004</v>
      </c>
      <c r="BH357" s="188">
        <f>INT(AU357-BG357)</f>
        <v>66377484</v>
      </c>
      <c r="BJ357" s="50">
        <v>13154</v>
      </c>
      <c r="BK357" s="50" t="s">
        <v>3693</v>
      </c>
      <c r="BM357" s="50">
        <f t="shared" si="11"/>
        <v>0</v>
      </c>
    </row>
    <row r="358" spans="1:65" s="50" customFormat="1" ht="24" customHeight="1" x14ac:dyDescent="0.2">
      <c r="A358" s="182">
        <f t="shared" si="10"/>
        <v>2655495</v>
      </c>
      <c r="B358" s="298">
        <v>461</v>
      </c>
      <c r="C358" s="266">
        <v>244</v>
      </c>
      <c r="D358" s="299">
        <v>13155</v>
      </c>
      <c r="E358" s="242" t="s">
        <v>327</v>
      </c>
      <c r="F358" s="243" t="s">
        <v>1232</v>
      </c>
      <c r="G358" s="287" t="s">
        <v>137</v>
      </c>
      <c r="H358" s="274" t="s">
        <v>1150</v>
      </c>
      <c r="I358" s="294" t="s">
        <v>2895</v>
      </c>
      <c r="J358" s="65">
        <v>2279246171</v>
      </c>
      <c r="K358" s="65" t="s">
        <v>1233</v>
      </c>
      <c r="L358" s="65" t="s">
        <v>1150</v>
      </c>
      <c r="M358" s="292" t="s">
        <v>137</v>
      </c>
      <c r="N358" s="244" t="s">
        <v>2410</v>
      </c>
      <c r="O358" s="65"/>
      <c r="P358" s="90"/>
      <c r="Q358" s="244">
        <v>30</v>
      </c>
      <c r="R358" s="246">
        <v>120</v>
      </c>
      <c r="S358" s="246">
        <v>110</v>
      </c>
      <c r="T358" s="246">
        <v>29.33</v>
      </c>
      <c r="U358" s="90">
        <v>0</v>
      </c>
      <c r="V358" s="262">
        <v>15</v>
      </c>
      <c r="W358" s="99">
        <v>0</v>
      </c>
      <c r="X358" s="84">
        <v>0</v>
      </c>
      <c r="Y358" s="99">
        <v>2</v>
      </c>
      <c r="Z358" s="65">
        <v>0</v>
      </c>
      <c r="AA358" s="319">
        <v>885165</v>
      </c>
      <c r="AB358" s="319">
        <v>46667</v>
      </c>
      <c r="AC358" s="320">
        <f>AA358+AB358</f>
        <v>931832</v>
      </c>
      <c r="AD358" s="75">
        <v>4500000</v>
      </c>
      <c r="AE358" s="75">
        <v>6000000</v>
      </c>
      <c r="AF358" s="338">
        <f>(AC358*30)/220*1.4</f>
        <v>177895.19999999998</v>
      </c>
      <c r="AG358" s="113">
        <f>AA358*Q358</f>
        <v>26554950</v>
      </c>
      <c r="AH358" s="75">
        <f>AB358*Q358</f>
        <v>1400010</v>
      </c>
      <c r="AI358" s="75">
        <f>AF358*R358</f>
        <v>21347423.999999996</v>
      </c>
      <c r="AJ358" s="75">
        <f>IF(Q358=31,A358*Z358,(Q358/30)*A358*Z358)</f>
        <v>0</v>
      </c>
      <c r="AK358" s="75">
        <f>IF(Q358=31,AD358,(Q358/30)*AD358)</f>
        <v>4500000</v>
      </c>
      <c r="AL358" s="75">
        <f>IF(Q358=31,AE358,(Q358/30)*AE358)</f>
        <v>6000000</v>
      </c>
      <c r="AM358" s="75">
        <f>(AC358*30/220)*35%*S358</f>
        <v>4892117.9999999991</v>
      </c>
      <c r="AN358" s="75">
        <f>AC358*30/220*1.4*T358</f>
        <v>5217666.2159999991</v>
      </c>
      <c r="AO358" s="75">
        <f>AC358*U358</f>
        <v>0</v>
      </c>
      <c r="AP358" s="75">
        <f>200000*V358</f>
        <v>3000000</v>
      </c>
      <c r="AQ358" s="75">
        <v>0</v>
      </c>
      <c r="AR358" s="75">
        <v>0</v>
      </c>
      <c r="AS358" s="75">
        <v>0</v>
      </c>
      <c r="AT358" s="80">
        <v>0</v>
      </c>
      <c r="AU358" s="82">
        <f>SUM(AG358:AT358)</f>
        <v>72912168.216000006</v>
      </c>
      <c r="AV358" s="113">
        <f>AU358-(AX358+AP358+AO358+AL358+AK358+AJ358+AT358)</f>
        <v>54308316.440880008</v>
      </c>
      <c r="AW358" s="75">
        <f>AG358+AH358+AK358+AL358+AI358+AN358+AM358+AP358</f>
        <v>72912168.215999991</v>
      </c>
      <c r="AX358" s="75">
        <f>AW358*7%</f>
        <v>5103851.7751199994</v>
      </c>
      <c r="AY358" s="76">
        <f>IF(AV358&lt;=40000000,0,IF(AND(AV358&gt;40000000,AV358&lt;=80000000),(AV358-40000000)*10%,IF(AND(AV358&gt;80000000,AV358&lt;=120000000),4000000+(AV358-80000000)*15%,IF(AND(AV358&gt;120000000,AV358&lt;=180000000),10000000+(AV358-120000000)*20%,IF(AND(AV358&gt;180000000,AV358&lt;=240000000),22000000+(AV358-180000000)*25%,IF(AND(AV358&gt;240000000,AV358&lt;=320000000),37000000+(AV358-240000000)*30%,61000000+(AV358-320000000)*35%))))))</f>
        <v>1430831.644088001</v>
      </c>
      <c r="AZ358" s="75">
        <v>0</v>
      </c>
      <c r="BA358" s="75">
        <v>0</v>
      </c>
      <c r="BB358" s="75">
        <v>0</v>
      </c>
      <c r="BC358" s="80">
        <v>0</v>
      </c>
      <c r="BD358" s="80">
        <v>0</v>
      </c>
      <c r="BE358" s="80">
        <v>0</v>
      </c>
      <c r="BF358" s="78">
        <v>0</v>
      </c>
      <c r="BG358" s="348">
        <f>SUM(AX358:BF358)</f>
        <v>6534683.4192080004</v>
      </c>
      <c r="BH358" s="188">
        <f>INT(AU358-BG358)</f>
        <v>66377484</v>
      </c>
      <c r="BJ358" s="50">
        <v>13155</v>
      </c>
      <c r="BK358" s="50" t="s">
        <v>3694</v>
      </c>
      <c r="BM358" s="50">
        <f t="shared" si="11"/>
        <v>0</v>
      </c>
    </row>
    <row r="359" spans="1:65" s="50" customFormat="1" ht="24" customHeight="1" x14ac:dyDescent="0.2">
      <c r="A359" s="182">
        <f t="shared" si="10"/>
        <v>2655495</v>
      </c>
      <c r="B359" s="298">
        <v>457</v>
      </c>
      <c r="C359" s="266">
        <v>240</v>
      </c>
      <c r="D359" s="299">
        <v>13156</v>
      </c>
      <c r="E359" s="242" t="s">
        <v>115</v>
      </c>
      <c r="F359" s="243" t="s">
        <v>1234</v>
      </c>
      <c r="G359" s="287" t="s">
        <v>137</v>
      </c>
      <c r="H359" s="274" t="s">
        <v>1150</v>
      </c>
      <c r="I359" s="294" t="s">
        <v>2891</v>
      </c>
      <c r="J359" s="65">
        <v>2219736199</v>
      </c>
      <c r="K359" s="65" t="s">
        <v>1235</v>
      </c>
      <c r="L359" s="65" t="s">
        <v>1150</v>
      </c>
      <c r="M359" s="292" t="s">
        <v>137</v>
      </c>
      <c r="N359" s="244" t="s">
        <v>2410</v>
      </c>
      <c r="O359" s="65"/>
      <c r="P359" s="90"/>
      <c r="Q359" s="244">
        <v>30</v>
      </c>
      <c r="R359" s="246">
        <v>120</v>
      </c>
      <c r="S359" s="246">
        <v>110</v>
      </c>
      <c r="T359" s="246">
        <v>29.33</v>
      </c>
      <c r="U359" s="90">
        <v>0</v>
      </c>
      <c r="V359" s="262">
        <v>15</v>
      </c>
      <c r="W359" s="99">
        <v>0</v>
      </c>
      <c r="X359" s="84">
        <v>0</v>
      </c>
      <c r="Y359" s="99">
        <v>2</v>
      </c>
      <c r="Z359" s="65">
        <v>1</v>
      </c>
      <c r="AA359" s="319">
        <v>885165</v>
      </c>
      <c r="AB359" s="319">
        <v>46667</v>
      </c>
      <c r="AC359" s="320">
        <f>AA359+AB359</f>
        <v>931832</v>
      </c>
      <c r="AD359" s="75">
        <v>4500000</v>
      </c>
      <c r="AE359" s="75">
        <v>6000000</v>
      </c>
      <c r="AF359" s="338">
        <f>(AC359*30)/220*1.4</f>
        <v>177895.19999999998</v>
      </c>
      <c r="AG359" s="113">
        <f>AA359*Q359</f>
        <v>26554950</v>
      </c>
      <c r="AH359" s="75">
        <f>AB359*Q359</f>
        <v>1400010</v>
      </c>
      <c r="AI359" s="75">
        <f>AF359*R359</f>
        <v>21347423.999999996</v>
      </c>
      <c r="AJ359" s="75">
        <f>IF(Q359=31,A359*Z359,(Q359/30)*A359*Z359)</f>
        <v>2655495</v>
      </c>
      <c r="AK359" s="75">
        <f>IF(Q359=31,AD359,(Q359/30)*AD359)</f>
        <v>4500000</v>
      </c>
      <c r="AL359" s="75">
        <f>IF(Q359=31,AE359,(Q359/30)*AE359)</f>
        <v>6000000</v>
      </c>
      <c r="AM359" s="75">
        <f>(AC359*30/220)*35%*S359</f>
        <v>4892117.9999999991</v>
      </c>
      <c r="AN359" s="75">
        <f>AC359*30/220*1.4*T359</f>
        <v>5217666.2159999991</v>
      </c>
      <c r="AO359" s="75">
        <f>AC359*U359</f>
        <v>0</v>
      </c>
      <c r="AP359" s="75">
        <f>200000*V359</f>
        <v>3000000</v>
      </c>
      <c r="AQ359" s="75">
        <v>0</v>
      </c>
      <c r="AR359" s="75">
        <v>0</v>
      </c>
      <c r="AS359" s="75">
        <v>0</v>
      </c>
      <c r="AT359" s="80">
        <v>0</v>
      </c>
      <c r="AU359" s="82">
        <f>SUM(AG359:AT359)</f>
        <v>75567663.216000006</v>
      </c>
      <c r="AV359" s="113">
        <f>AU359-(AX359+AP359+AO359+AL359+AK359+AJ359+AT359)</f>
        <v>54308316.440880008</v>
      </c>
      <c r="AW359" s="75">
        <f>AG359+AH359+AK359+AL359+AI359+AN359+AM359+AP359</f>
        <v>72912168.215999991</v>
      </c>
      <c r="AX359" s="75">
        <f>AW359*7%</f>
        <v>5103851.7751199994</v>
      </c>
      <c r="AY359" s="76">
        <f>IF(AV359&lt;=40000000,0,IF(AND(AV359&gt;40000000,AV359&lt;=80000000),(AV359-40000000)*10%,IF(AND(AV359&gt;80000000,AV359&lt;=120000000),4000000+(AV359-80000000)*15%,IF(AND(AV359&gt;120000000,AV359&lt;=180000000),10000000+(AV359-120000000)*20%,IF(AND(AV359&gt;180000000,AV359&lt;=240000000),22000000+(AV359-180000000)*25%,IF(AND(AV359&gt;240000000,AV359&lt;=320000000),37000000+(AV359-240000000)*30%,61000000+(AV359-320000000)*35%))))))</f>
        <v>1430831.644088001</v>
      </c>
      <c r="AZ359" s="75">
        <v>0</v>
      </c>
      <c r="BA359" s="75">
        <v>0</v>
      </c>
      <c r="BB359" s="75">
        <v>0</v>
      </c>
      <c r="BC359" s="80">
        <v>0</v>
      </c>
      <c r="BD359" s="80">
        <v>0</v>
      </c>
      <c r="BE359" s="80">
        <v>0</v>
      </c>
      <c r="BF359" s="78">
        <v>0</v>
      </c>
      <c r="BG359" s="348">
        <f>SUM(AX359:BF359)</f>
        <v>6534683.4192080004</v>
      </c>
      <c r="BH359" s="188">
        <f>INT(AU359-BG359)</f>
        <v>69032979</v>
      </c>
      <c r="BJ359" s="50">
        <v>13156</v>
      </c>
      <c r="BK359" s="50" t="s">
        <v>3695</v>
      </c>
      <c r="BM359" s="50">
        <f t="shared" si="11"/>
        <v>0</v>
      </c>
    </row>
    <row r="360" spans="1:65" s="50" customFormat="1" ht="24" customHeight="1" x14ac:dyDescent="0.2">
      <c r="A360" s="182">
        <f t="shared" si="10"/>
        <v>2655495</v>
      </c>
      <c r="B360" s="298">
        <v>458</v>
      </c>
      <c r="C360" s="266">
        <v>241</v>
      </c>
      <c r="D360" s="299">
        <v>13157</v>
      </c>
      <c r="E360" s="242" t="s">
        <v>1236</v>
      </c>
      <c r="F360" s="243" t="s">
        <v>1237</v>
      </c>
      <c r="G360" s="287" t="s">
        <v>137</v>
      </c>
      <c r="H360" s="274" t="s">
        <v>1150</v>
      </c>
      <c r="I360" s="294" t="s">
        <v>2892</v>
      </c>
      <c r="J360" s="65">
        <v>2064225234</v>
      </c>
      <c r="K360" s="65" t="s">
        <v>1238</v>
      </c>
      <c r="L360" s="65" t="s">
        <v>1150</v>
      </c>
      <c r="M360" s="292" t="s">
        <v>137</v>
      </c>
      <c r="N360" s="244" t="s">
        <v>2410</v>
      </c>
      <c r="O360" s="65"/>
      <c r="P360" s="90"/>
      <c r="Q360" s="244">
        <v>30</v>
      </c>
      <c r="R360" s="246">
        <v>120</v>
      </c>
      <c r="S360" s="246">
        <v>110</v>
      </c>
      <c r="T360" s="246">
        <v>29.33</v>
      </c>
      <c r="U360" s="90">
        <v>0</v>
      </c>
      <c r="V360" s="262">
        <v>15</v>
      </c>
      <c r="W360" s="99">
        <v>0</v>
      </c>
      <c r="X360" s="84">
        <v>0</v>
      </c>
      <c r="Y360" s="99">
        <v>2</v>
      </c>
      <c r="Z360" s="65">
        <v>2</v>
      </c>
      <c r="AA360" s="319">
        <v>885165</v>
      </c>
      <c r="AB360" s="319">
        <v>46667</v>
      </c>
      <c r="AC360" s="320">
        <f>AA360+AB360</f>
        <v>931832</v>
      </c>
      <c r="AD360" s="75">
        <v>4500000</v>
      </c>
      <c r="AE360" s="75">
        <v>6000000</v>
      </c>
      <c r="AF360" s="338">
        <f>(AC360*30)/220*1.4</f>
        <v>177895.19999999998</v>
      </c>
      <c r="AG360" s="113">
        <f>AA360*Q360</f>
        <v>26554950</v>
      </c>
      <c r="AH360" s="75">
        <f>AB360*Q360</f>
        <v>1400010</v>
      </c>
      <c r="AI360" s="75">
        <f>AF360*R360</f>
        <v>21347423.999999996</v>
      </c>
      <c r="AJ360" s="75">
        <f>IF(Q360=31,A360*Z360,(Q360/30)*A360*Z360)</f>
        <v>5310990</v>
      </c>
      <c r="AK360" s="75">
        <f>IF(Q360=31,AD360,(Q360/30)*AD360)</f>
        <v>4500000</v>
      </c>
      <c r="AL360" s="75">
        <f>IF(Q360=31,AE360,(Q360/30)*AE360)</f>
        <v>6000000</v>
      </c>
      <c r="AM360" s="75">
        <f>(AC360*30/220)*35%*S360</f>
        <v>4892117.9999999991</v>
      </c>
      <c r="AN360" s="75">
        <f>AC360*30/220*1.4*T360</f>
        <v>5217666.2159999991</v>
      </c>
      <c r="AO360" s="75">
        <f>AC360*U360</f>
        <v>0</v>
      </c>
      <c r="AP360" s="75">
        <f>200000*V360</f>
        <v>3000000</v>
      </c>
      <c r="AQ360" s="75">
        <v>0</v>
      </c>
      <c r="AR360" s="75">
        <v>0</v>
      </c>
      <c r="AS360" s="75">
        <v>0</v>
      </c>
      <c r="AT360" s="80">
        <v>0</v>
      </c>
      <c r="AU360" s="82">
        <f>SUM(AG360:AT360)</f>
        <v>78223158.216000006</v>
      </c>
      <c r="AV360" s="113">
        <f>AU360-(AX360+AP360+AO360+AL360+AK360+AJ360+AT360)</f>
        <v>54308316.440880008</v>
      </c>
      <c r="AW360" s="75">
        <f>AG360+AH360+AK360+AL360+AI360+AN360+AM360+AP360</f>
        <v>72912168.215999991</v>
      </c>
      <c r="AX360" s="75">
        <f>AW360*7%</f>
        <v>5103851.7751199994</v>
      </c>
      <c r="AY360" s="76">
        <f>IF(AV360&lt;=40000000,0,IF(AND(AV360&gt;40000000,AV360&lt;=80000000),(AV360-40000000)*10%,IF(AND(AV360&gt;80000000,AV360&lt;=120000000),4000000+(AV360-80000000)*15%,IF(AND(AV360&gt;120000000,AV360&lt;=180000000),10000000+(AV360-120000000)*20%,IF(AND(AV360&gt;180000000,AV360&lt;=240000000),22000000+(AV360-180000000)*25%,IF(AND(AV360&gt;240000000,AV360&lt;=320000000),37000000+(AV360-240000000)*30%,61000000+(AV360-320000000)*35%))))))</f>
        <v>1430831.644088001</v>
      </c>
      <c r="AZ360" s="75">
        <v>0</v>
      </c>
      <c r="BA360" s="75">
        <v>0</v>
      </c>
      <c r="BB360" s="75">
        <v>0</v>
      </c>
      <c r="BC360" s="80">
        <v>0</v>
      </c>
      <c r="BD360" s="80">
        <v>0</v>
      </c>
      <c r="BE360" s="80">
        <v>0</v>
      </c>
      <c r="BF360" s="78">
        <v>0</v>
      </c>
      <c r="BG360" s="348">
        <f>SUM(AX360:BF360)</f>
        <v>6534683.4192080004</v>
      </c>
      <c r="BH360" s="188">
        <f>INT(AU360-BG360)</f>
        <v>71688474</v>
      </c>
      <c r="BJ360" s="50">
        <v>13157</v>
      </c>
      <c r="BK360" s="50" t="s">
        <v>3696</v>
      </c>
      <c r="BM360" s="50">
        <f t="shared" si="11"/>
        <v>0</v>
      </c>
    </row>
    <row r="361" spans="1:65" s="50" customFormat="1" ht="24" customHeight="1" x14ac:dyDescent="0.2">
      <c r="A361" s="182">
        <f t="shared" si="10"/>
        <v>2655495</v>
      </c>
      <c r="B361" s="298">
        <v>464</v>
      </c>
      <c r="C361" s="266">
        <v>247</v>
      </c>
      <c r="D361" s="299">
        <v>13158</v>
      </c>
      <c r="E361" s="242" t="s">
        <v>279</v>
      </c>
      <c r="F361" s="243" t="s">
        <v>414</v>
      </c>
      <c r="G361" s="287" t="s">
        <v>137</v>
      </c>
      <c r="H361" s="274" t="s">
        <v>1150</v>
      </c>
      <c r="I361" s="294" t="s">
        <v>2898</v>
      </c>
      <c r="J361" s="65">
        <v>6300046435</v>
      </c>
      <c r="K361" s="65" t="s">
        <v>1239</v>
      </c>
      <c r="L361" s="65" t="s">
        <v>1150</v>
      </c>
      <c r="M361" s="292" t="s">
        <v>137</v>
      </c>
      <c r="N361" s="244" t="s">
        <v>2410</v>
      </c>
      <c r="O361" s="65"/>
      <c r="P361" s="90"/>
      <c r="Q361" s="244">
        <v>30</v>
      </c>
      <c r="R361" s="246">
        <v>120</v>
      </c>
      <c r="S361" s="246">
        <v>110</v>
      </c>
      <c r="T361" s="246">
        <v>29.33</v>
      </c>
      <c r="U361" s="90">
        <v>0</v>
      </c>
      <c r="V361" s="262">
        <v>15</v>
      </c>
      <c r="W361" s="99">
        <v>0</v>
      </c>
      <c r="X361" s="84">
        <v>0</v>
      </c>
      <c r="Y361" s="99">
        <v>1</v>
      </c>
      <c r="Z361" s="65">
        <v>1</v>
      </c>
      <c r="AA361" s="319">
        <v>885165</v>
      </c>
      <c r="AB361" s="319">
        <v>46667</v>
      </c>
      <c r="AC361" s="320">
        <f>AA361+AB361</f>
        <v>931832</v>
      </c>
      <c r="AD361" s="75">
        <v>4500000</v>
      </c>
      <c r="AE361" s="75">
        <v>6000000</v>
      </c>
      <c r="AF361" s="338">
        <f>(AC361*30)/220*1.4</f>
        <v>177895.19999999998</v>
      </c>
      <c r="AG361" s="113">
        <f>AA361*Q361</f>
        <v>26554950</v>
      </c>
      <c r="AH361" s="75">
        <f>AB361*Q361</f>
        <v>1400010</v>
      </c>
      <c r="AI361" s="75">
        <f>AF361*R361</f>
        <v>21347423.999999996</v>
      </c>
      <c r="AJ361" s="75">
        <f>IF(Q361=31,A361*Z361,(Q361/30)*A361*Z361)</f>
        <v>2655495</v>
      </c>
      <c r="AK361" s="75">
        <f>IF(Q361=31,AD361,(Q361/30)*AD361)</f>
        <v>4500000</v>
      </c>
      <c r="AL361" s="75">
        <f>IF(Q361=31,AE361,(Q361/30)*AE361)</f>
        <v>6000000</v>
      </c>
      <c r="AM361" s="75">
        <f>(AC361*30/220)*35%*S361</f>
        <v>4892117.9999999991</v>
      </c>
      <c r="AN361" s="75">
        <f>AC361*30/220*1.4*T361</f>
        <v>5217666.2159999991</v>
      </c>
      <c r="AO361" s="75">
        <f>AC361*U361</f>
        <v>0</v>
      </c>
      <c r="AP361" s="75">
        <f>200000*V361</f>
        <v>3000000</v>
      </c>
      <c r="AQ361" s="75">
        <v>0</v>
      </c>
      <c r="AR361" s="75">
        <v>0</v>
      </c>
      <c r="AS361" s="75">
        <v>0</v>
      </c>
      <c r="AT361" s="80">
        <v>0</v>
      </c>
      <c r="AU361" s="82">
        <f>SUM(AG361:AT361)</f>
        <v>75567663.216000006</v>
      </c>
      <c r="AV361" s="113">
        <f>AU361-(AX361+AP361+AO361+AL361+AK361+AJ361+AT361)</f>
        <v>54308316.440880008</v>
      </c>
      <c r="AW361" s="75">
        <f>AG361+AH361+AK361+AL361+AI361+AN361+AM361+AP361</f>
        <v>72912168.215999991</v>
      </c>
      <c r="AX361" s="75">
        <f>AW361*7%</f>
        <v>5103851.7751199994</v>
      </c>
      <c r="AY361" s="76">
        <f>IF(AV361&lt;=40000000,0,IF(AND(AV361&gt;40000000,AV361&lt;=80000000),(AV361-40000000)*10%,IF(AND(AV361&gt;80000000,AV361&lt;=120000000),4000000+(AV361-80000000)*15%,IF(AND(AV361&gt;120000000,AV361&lt;=180000000),10000000+(AV361-120000000)*20%,IF(AND(AV361&gt;180000000,AV361&lt;=240000000),22000000+(AV361-180000000)*25%,IF(AND(AV361&gt;240000000,AV361&lt;=320000000),37000000+(AV361-240000000)*30%,61000000+(AV361-320000000)*35%))))))</f>
        <v>1430831.644088001</v>
      </c>
      <c r="AZ361" s="75">
        <v>0</v>
      </c>
      <c r="BA361" s="75">
        <v>0</v>
      </c>
      <c r="BB361" s="75">
        <v>0</v>
      </c>
      <c r="BC361" s="80">
        <v>0</v>
      </c>
      <c r="BD361" s="80">
        <v>0</v>
      </c>
      <c r="BE361" s="80">
        <v>0</v>
      </c>
      <c r="BF361" s="78">
        <v>0</v>
      </c>
      <c r="BG361" s="348">
        <f>SUM(AX361:BF361)</f>
        <v>6534683.4192080004</v>
      </c>
      <c r="BH361" s="188">
        <f>INT(AU361-BG361)</f>
        <v>69032979</v>
      </c>
      <c r="BJ361" s="50">
        <v>13158</v>
      </c>
      <c r="BK361" s="50" t="s">
        <v>3697</v>
      </c>
      <c r="BM361" s="50">
        <f t="shared" si="11"/>
        <v>0</v>
      </c>
    </row>
    <row r="362" spans="1:65" s="50" customFormat="1" ht="24" customHeight="1" x14ac:dyDescent="0.2">
      <c r="A362" s="182">
        <f t="shared" si="10"/>
        <v>2655495</v>
      </c>
      <c r="B362" s="298">
        <v>476</v>
      </c>
      <c r="C362" s="266">
        <v>259</v>
      </c>
      <c r="D362" s="299">
        <v>13159</v>
      </c>
      <c r="E362" s="242" t="s">
        <v>504</v>
      </c>
      <c r="F362" s="243" t="s">
        <v>1240</v>
      </c>
      <c r="G362" s="287" t="s">
        <v>137</v>
      </c>
      <c r="H362" s="274" t="s">
        <v>1150</v>
      </c>
      <c r="I362" s="294" t="s">
        <v>2910</v>
      </c>
      <c r="J362" s="65">
        <v>5799569059</v>
      </c>
      <c r="K362" s="65" t="s">
        <v>1241</v>
      </c>
      <c r="L362" s="65" t="s">
        <v>1150</v>
      </c>
      <c r="M362" s="292" t="s">
        <v>137</v>
      </c>
      <c r="N362" s="244" t="s">
        <v>2410</v>
      </c>
      <c r="O362" s="65"/>
      <c r="P362" s="90"/>
      <c r="Q362" s="244">
        <v>30</v>
      </c>
      <c r="R362" s="246">
        <v>120</v>
      </c>
      <c r="S362" s="246">
        <v>110</v>
      </c>
      <c r="T362" s="246">
        <v>29.33</v>
      </c>
      <c r="U362" s="90">
        <v>0</v>
      </c>
      <c r="V362" s="262">
        <v>15</v>
      </c>
      <c r="W362" s="99">
        <v>0</v>
      </c>
      <c r="X362" s="84">
        <v>0</v>
      </c>
      <c r="Y362" s="99">
        <v>1</v>
      </c>
      <c r="Z362" s="65">
        <v>1</v>
      </c>
      <c r="AA362" s="319">
        <v>885165</v>
      </c>
      <c r="AB362" s="319">
        <v>46667</v>
      </c>
      <c r="AC362" s="320">
        <f>AA362+AB362</f>
        <v>931832</v>
      </c>
      <c r="AD362" s="75">
        <v>4500000</v>
      </c>
      <c r="AE362" s="75">
        <v>6000000</v>
      </c>
      <c r="AF362" s="338">
        <f>(AC362*30)/220*1.4</f>
        <v>177895.19999999998</v>
      </c>
      <c r="AG362" s="113">
        <f>AA362*Q362</f>
        <v>26554950</v>
      </c>
      <c r="AH362" s="75">
        <f>AB362*Q362</f>
        <v>1400010</v>
      </c>
      <c r="AI362" s="75">
        <f>AF362*R362</f>
        <v>21347423.999999996</v>
      </c>
      <c r="AJ362" s="75">
        <f>IF(Q362=31,A362*Z362,(Q362/30)*A362*Z362)</f>
        <v>2655495</v>
      </c>
      <c r="AK362" s="75">
        <f>IF(Q362=31,AD362,(Q362/30)*AD362)</f>
        <v>4500000</v>
      </c>
      <c r="AL362" s="75">
        <f>IF(Q362=31,AE362,(Q362/30)*AE362)</f>
        <v>6000000</v>
      </c>
      <c r="AM362" s="75">
        <f>(AC362*30/220)*35%*S362</f>
        <v>4892117.9999999991</v>
      </c>
      <c r="AN362" s="75">
        <f>AC362*30/220*1.4*T362</f>
        <v>5217666.2159999991</v>
      </c>
      <c r="AO362" s="75">
        <f>AC362*U362</f>
        <v>0</v>
      </c>
      <c r="AP362" s="75">
        <f>200000*V362</f>
        <v>3000000</v>
      </c>
      <c r="AQ362" s="75">
        <v>0</v>
      </c>
      <c r="AR362" s="75">
        <v>0</v>
      </c>
      <c r="AS362" s="75">
        <v>0</v>
      </c>
      <c r="AT362" s="80">
        <v>0</v>
      </c>
      <c r="AU362" s="82">
        <f>SUM(AG362:AT362)</f>
        <v>75567663.216000006</v>
      </c>
      <c r="AV362" s="113">
        <f>AU362-(AX362+AP362+AO362+AL362+AK362+AJ362+AT362)</f>
        <v>54308316.440880008</v>
      </c>
      <c r="AW362" s="75">
        <f>AG362+AH362+AK362+AL362+AI362+AN362+AM362+AP362</f>
        <v>72912168.215999991</v>
      </c>
      <c r="AX362" s="75">
        <f>AW362*7%</f>
        <v>5103851.7751199994</v>
      </c>
      <c r="AY362" s="76">
        <f>IF(AV362&lt;=40000000,0,IF(AND(AV362&gt;40000000,AV362&lt;=80000000),(AV362-40000000)*10%,IF(AND(AV362&gt;80000000,AV362&lt;=120000000),4000000+(AV362-80000000)*15%,IF(AND(AV362&gt;120000000,AV362&lt;=180000000),10000000+(AV362-120000000)*20%,IF(AND(AV362&gt;180000000,AV362&lt;=240000000),22000000+(AV362-180000000)*25%,IF(AND(AV362&gt;240000000,AV362&lt;=320000000),37000000+(AV362-240000000)*30%,61000000+(AV362-320000000)*35%))))))</f>
        <v>1430831.644088001</v>
      </c>
      <c r="AZ362" s="75">
        <v>0</v>
      </c>
      <c r="BA362" s="75">
        <v>0</v>
      </c>
      <c r="BB362" s="75">
        <v>0</v>
      </c>
      <c r="BC362" s="80">
        <v>0</v>
      </c>
      <c r="BD362" s="80">
        <v>0</v>
      </c>
      <c r="BE362" s="80">
        <v>0</v>
      </c>
      <c r="BF362" s="78">
        <v>0</v>
      </c>
      <c r="BG362" s="348">
        <f>SUM(AX362:BF362)</f>
        <v>6534683.4192080004</v>
      </c>
      <c r="BH362" s="188">
        <f>INT(AU362-BG362)</f>
        <v>69032979</v>
      </c>
      <c r="BJ362" s="50">
        <v>13159</v>
      </c>
      <c r="BK362" s="50" t="s">
        <v>3698</v>
      </c>
      <c r="BM362" s="50">
        <f t="shared" si="11"/>
        <v>0</v>
      </c>
    </row>
    <row r="363" spans="1:65" s="50" customFormat="1" ht="24" customHeight="1" x14ac:dyDescent="0.2">
      <c r="A363" s="182">
        <f t="shared" si="10"/>
        <v>2655495</v>
      </c>
      <c r="B363" s="298">
        <v>477</v>
      </c>
      <c r="C363" s="266">
        <v>260</v>
      </c>
      <c r="D363" s="299">
        <v>13160</v>
      </c>
      <c r="E363" s="242" t="s">
        <v>1207</v>
      </c>
      <c r="F363" s="243" t="s">
        <v>1242</v>
      </c>
      <c r="G363" s="287" t="s">
        <v>137</v>
      </c>
      <c r="H363" s="274" t="s">
        <v>1150</v>
      </c>
      <c r="I363" s="294" t="s">
        <v>2911</v>
      </c>
      <c r="J363" s="65">
        <v>2080271024</v>
      </c>
      <c r="K363" s="65" t="s">
        <v>1243</v>
      </c>
      <c r="L363" s="65" t="s">
        <v>1150</v>
      </c>
      <c r="M363" s="292" t="s">
        <v>137</v>
      </c>
      <c r="N363" s="244" t="s">
        <v>2410</v>
      </c>
      <c r="O363" s="65"/>
      <c r="P363" s="90"/>
      <c r="Q363" s="244">
        <v>30</v>
      </c>
      <c r="R363" s="246">
        <v>120</v>
      </c>
      <c r="S363" s="246">
        <v>110</v>
      </c>
      <c r="T363" s="246">
        <v>29.33</v>
      </c>
      <c r="U363" s="245">
        <f>1</f>
        <v>1</v>
      </c>
      <c r="V363" s="262">
        <v>15</v>
      </c>
      <c r="W363" s="99">
        <v>0</v>
      </c>
      <c r="X363" s="84">
        <v>0</v>
      </c>
      <c r="Y363" s="99">
        <v>0</v>
      </c>
      <c r="Z363" s="65">
        <v>0</v>
      </c>
      <c r="AA363" s="319">
        <v>885165</v>
      </c>
      <c r="AB363" s="319">
        <v>46667</v>
      </c>
      <c r="AC363" s="320">
        <f>AA363+AB363</f>
        <v>931832</v>
      </c>
      <c r="AD363" s="75">
        <v>4500000</v>
      </c>
      <c r="AE363" s="75">
        <v>6000000</v>
      </c>
      <c r="AF363" s="338">
        <f>(AC363*30)/220*1.4</f>
        <v>177895.19999999998</v>
      </c>
      <c r="AG363" s="113">
        <f>AA363*Q363</f>
        <v>26554950</v>
      </c>
      <c r="AH363" s="75">
        <f>AB363*Q363</f>
        <v>1400010</v>
      </c>
      <c r="AI363" s="75">
        <f>AF363*R363</f>
        <v>21347423.999999996</v>
      </c>
      <c r="AJ363" s="75">
        <f>IF(Q363=31,A363*Z363,(Q363/30)*A363*Z363)</f>
        <v>0</v>
      </c>
      <c r="AK363" s="75">
        <f>IF(Q363=31,AD363,(Q363/30)*AD363)</f>
        <v>4500000</v>
      </c>
      <c r="AL363" s="75">
        <f>IF(Q363=31,AE363,(Q363/30)*AE363)</f>
        <v>6000000</v>
      </c>
      <c r="AM363" s="75">
        <f>(AC363*30/220)*35%*S363</f>
        <v>4892117.9999999991</v>
      </c>
      <c r="AN363" s="75">
        <f>AC363*30/220*1.4*T363</f>
        <v>5217666.2159999991</v>
      </c>
      <c r="AO363" s="75">
        <f>AC363*U363</f>
        <v>931832</v>
      </c>
      <c r="AP363" s="75">
        <f>200000*V363</f>
        <v>3000000</v>
      </c>
      <c r="AQ363" s="75">
        <v>0</v>
      </c>
      <c r="AR363" s="75">
        <v>0</v>
      </c>
      <c r="AS363" s="75">
        <v>0</v>
      </c>
      <c r="AT363" s="80">
        <v>0</v>
      </c>
      <c r="AU363" s="82">
        <f>SUM(AG363:AT363)</f>
        <v>73844000.216000006</v>
      </c>
      <c r="AV363" s="113">
        <f>AU363-(AX363+AP363+AO363+AL363+AK363+AJ363+AT363)</f>
        <v>54308316.440880008</v>
      </c>
      <c r="AW363" s="75">
        <f>AG363+AH363+AK363+AL363+AI363+AN363+AM363+AP363</f>
        <v>72912168.215999991</v>
      </c>
      <c r="AX363" s="75">
        <f>AW363*7%</f>
        <v>5103851.7751199994</v>
      </c>
      <c r="AY363" s="76">
        <f>IF(AV363&lt;=40000000,0,IF(AND(AV363&gt;40000000,AV363&lt;=80000000),(AV363-40000000)*10%,IF(AND(AV363&gt;80000000,AV363&lt;=120000000),4000000+(AV363-80000000)*15%,IF(AND(AV363&gt;120000000,AV363&lt;=180000000),10000000+(AV363-120000000)*20%,IF(AND(AV363&gt;180000000,AV363&lt;=240000000),22000000+(AV363-180000000)*25%,IF(AND(AV363&gt;240000000,AV363&lt;=320000000),37000000+(AV363-240000000)*30%,61000000+(AV363-320000000)*35%))))))</f>
        <v>1430831.644088001</v>
      </c>
      <c r="AZ363" s="75">
        <v>0</v>
      </c>
      <c r="BA363" s="75">
        <v>0</v>
      </c>
      <c r="BB363" s="75">
        <v>0</v>
      </c>
      <c r="BC363" s="80">
        <v>0</v>
      </c>
      <c r="BD363" s="80">
        <v>0</v>
      </c>
      <c r="BE363" s="80">
        <v>0</v>
      </c>
      <c r="BF363" s="78">
        <v>0</v>
      </c>
      <c r="BG363" s="348">
        <f>SUM(AX363:BF363)</f>
        <v>6534683.4192080004</v>
      </c>
      <c r="BH363" s="188">
        <f>INT(AU363-BG363)</f>
        <v>67309316</v>
      </c>
      <c r="BJ363" s="50">
        <v>13160</v>
      </c>
      <c r="BK363" s="50" t="s">
        <v>3699</v>
      </c>
      <c r="BM363" s="50">
        <f t="shared" si="11"/>
        <v>0</v>
      </c>
    </row>
    <row r="364" spans="1:65" s="50" customFormat="1" ht="24" customHeight="1" x14ac:dyDescent="0.2">
      <c r="A364" s="182">
        <f t="shared" si="10"/>
        <v>2655495</v>
      </c>
      <c r="B364" s="298">
        <v>487</v>
      </c>
      <c r="C364" s="266">
        <v>270</v>
      </c>
      <c r="D364" s="299">
        <v>13161</v>
      </c>
      <c r="E364" s="242" t="s">
        <v>216</v>
      </c>
      <c r="F364" s="243" t="s">
        <v>1244</v>
      </c>
      <c r="G364" s="287" t="s">
        <v>137</v>
      </c>
      <c r="H364" s="274" t="s">
        <v>1150</v>
      </c>
      <c r="I364" s="294" t="s">
        <v>2921</v>
      </c>
      <c r="J364" s="65">
        <v>2190028299</v>
      </c>
      <c r="K364" s="65" t="s">
        <v>1245</v>
      </c>
      <c r="L364" s="65" t="s">
        <v>1150</v>
      </c>
      <c r="M364" s="292" t="s">
        <v>137</v>
      </c>
      <c r="N364" s="99"/>
      <c r="O364" s="246" t="s">
        <v>2410</v>
      </c>
      <c r="P364" s="90"/>
      <c r="Q364" s="244">
        <v>30</v>
      </c>
      <c r="R364" s="246">
        <v>90</v>
      </c>
      <c r="S364" s="246">
        <v>0</v>
      </c>
      <c r="T364" s="246">
        <v>0</v>
      </c>
      <c r="U364" s="90">
        <v>0</v>
      </c>
      <c r="V364" s="262">
        <v>20</v>
      </c>
      <c r="W364" s="99">
        <v>0</v>
      </c>
      <c r="X364" s="84">
        <v>0</v>
      </c>
      <c r="Y364" s="99">
        <v>0</v>
      </c>
      <c r="Z364" s="65">
        <v>0</v>
      </c>
      <c r="AA364" s="319">
        <v>885165</v>
      </c>
      <c r="AB364" s="319">
        <v>46667</v>
      </c>
      <c r="AC364" s="320">
        <f>AA364+AB364</f>
        <v>931832</v>
      </c>
      <c r="AD364" s="75">
        <v>4500000</v>
      </c>
      <c r="AE364" s="75">
        <v>6000000</v>
      </c>
      <c r="AF364" s="338">
        <f>(AC364*30)/220*1.4</f>
        <v>177895.19999999998</v>
      </c>
      <c r="AG364" s="113">
        <f>AA364*Q364</f>
        <v>26554950</v>
      </c>
      <c r="AH364" s="75">
        <f>AB364*Q364</f>
        <v>1400010</v>
      </c>
      <c r="AI364" s="75">
        <f>AF364*R364</f>
        <v>16010567.999999998</v>
      </c>
      <c r="AJ364" s="75">
        <f>IF(Q364=31,A364*Z364,(Q364/30)*A364*Z364)</f>
        <v>0</v>
      </c>
      <c r="AK364" s="75">
        <f>IF(Q364=31,AD364,(Q364/30)*AD364)</f>
        <v>4500000</v>
      </c>
      <c r="AL364" s="75">
        <f>IF(Q364=31,AE364,(Q364/30)*AE364)</f>
        <v>6000000</v>
      </c>
      <c r="AM364" s="75">
        <f>(AC364*30/220)*35%*S364</f>
        <v>0</v>
      </c>
      <c r="AN364" s="75">
        <f>AC364*30/220*1.4*T364</f>
        <v>0</v>
      </c>
      <c r="AO364" s="75">
        <f>AC364*U364</f>
        <v>0</v>
      </c>
      <c r="AP364" s="75">
        <f>200000*V364</f>
        <v>4000000</v>
      </c>
      <c r="AQ364" s="75">
        <v>0</v>
      </c>
      <c r="AR364" s="75">
        <v>0</v>
      </c>
      <c r="AS364" s="75">
        <v>0</v>
      </c>
      <c r="AT364" s="80">
        <v>0</v>
      </c>
      <c r="AU364" s="82">
        <f>SUM(AG364:AT364)</f>
        <v>58465528</v>
      </c>
      <c r="AV364" s="113">
        <f>AU364-(AX364+AP364+AO364+AL364+AK364+AJ364+AT364)</f>
        <v>39872941.039999999</v>
      </c>
      <c r="AW364" s="75">
        <f>AG364+AH364+AK364+AL364+AI364+AN364+AM364+AP364</f>
        <v>58465528</v>
      </c>
      <c r="AX364" s="75">
        <f>AW364*7%</f>
        <v>4092586.9600000004</v>
      </c>
      <c r="AY364" s="76">
        <f>IF(AV364&lt;=40000000,0,IF(AND(AV364&gt;40000000,AV364&lt;=80000000),(AV364-40000000)*10%,IF(AND(AV364&gt;80000000,AV364&lt;=120000000),4000000+(AV364-80000000)*15%,IF(AND(AV364&gt;120000000,AV364&lt;=180000000),10000000+(AV364-120000000)*20%,IF(AND(AV364&gt;180000000,AV364&lt;=240000000),22000000+(AV364-180000000)*25%,IF(AND(AV364&gt;240000000,AV364&lt;=320000000),37000000+(AV364-240000000)*30%,61000000+(AV364-320000000)*35%))))))</f>
        <v>0</v>
      </c>
      <c r="AZ364" s="75">
        <v>0</v>
      </c>
      <c r="BA364" s="75">
        <v>0</v>
      </c>
      <c r="BB364" s="75">
        <v>0</v>
      </c>
      <c r="BC364" s="80">
        <v>0</v>
      </c>
      <c r="BD364" s="80">
        <v>0</v>
      </c>
      <c r="BE364" s="80">
        <v>0</v>
      </c>
      <c r="BF364" s="78">
        <v>0</v>
      </c>
      <c r="BG364" s="348">
        <f>SUM(AX364:BF364)</f>
        <v>4092586.9600000004</v>
      </c>
      <c r="BH364" s="188">
        <f>INT(AU364-BG364)</f>
        <v>54372941</v>
      </c>
      <c r="BJ364" s="50">
        <v>13161</v>
      </c>
      <c r="BK364" s="50" t="s">
        <v>3700</v>
      </c>
      <c r="BM364" s="50">
        <f t="shared" si="11"/>
        <v>0</v>
      </c>
    </row>
    <row r="365" spans="1:65" s="50" customFormat="1" ht="24" customHeight="1" x14ac:dyDescent="0.2">
      <c r="A365" s="182">
        <f t="shared" si="10"/>
        <v>2655495</v>
      </c>
      <c r="B365" s="298">
        <v>478</v>
      </c>
      <c r="C365" s="266">
        <v>261</v>
      </c>
      <c r="D365" s="299">
        <v>13162</v>
      </c>
      <c r="E365" s="242" t="s">
        <v>1246</v>
      </c>
      <c r="F365" s="243" t="s">
        <v>1247</v>
      </c>
      <c r="G365" s="287" t="s">
        <v>137</v>
      </c>
      <c r="H365" s="274" t="s">
        <v>1150</v>
      </c>
      <c r="I365" s="294" t="s">
        <v>2912</v>
      </c>
      <c r="J365" s="65">
        <v>2190059097</v>
      </c>
      <c r="K365" s="65" t="s">
        <v>1248</v>
      </c>
      <c r="L365" s="65" t="s">
        <v>1150</v>
      </c>
      <c r="M365" s="292" t="s">
        <v>137</v>
      </c>
      <c r="N365" s="244" t="s">
        <v>2410</v>
      </c>
      <c r="O365" s="65"/>
      <c r="P365" s="90"/>
      <c r="Q365" s="244">
        <v>30</v>
      </c>
      <c r="R365" s="246">
        <v>120</v>
      </c>
      <c r="S365" s="246">
        <v>110</v>
      </c>
      <c r="T365" s="246">
        <v>29.33</v>
      </c>
      <c r="U365" s="90">
        <v>0</v>
      </c>
      <c r="V365" s="262">
        <v>15</v>
      </c>
      <c r="W365" s="99">
        <v>0</v>
      </c>
      <c r="X365" s="84">
        <v>0</v>
      </c>
      <c r="Y365" s="99">
        <v>0</v>
      </c>
      <c r="Z365" s="65">
        <v>0</v>
      </c>
      <c r="AA365" s="319">
        <v>885165</v>
      </c>
      <c r="AB365" s="319">
        <v>46667</v>
      </c>
      <c r="AC365" s="320">
        <f>AA365+AB365</f>
        <v>931832</v>
      </c>
      <c r="AD365" s="75">
        <v>4500000</v>
      </c>
      <c r="AE365" s="75">
        <v>6000000</v>
      </c>
      <c r="AF365" s="338">
        <f>(AC365*30)/220*1.4</f>
        <v>177895.19999999998</v>
      </c>
      <c r="AG365" s="113">
        <f>AA365*Q365</f>
        <v>26554950</v>
      </c>
      <c r="AH365" s="75">
        <f>AB365*Q365</f>
        <v>1400010</v>
      </c>
      <c r="AI365" s="75">
        <f>AF365*R365</f>
        <v>21347423.999999996</v>
      </c>
      <c r="AJ365" s="75">
        <f>IF(Q365=31,A365*Z365,(Q365/30)*A365*Z365)</f>
        <v>0</v>
      </c>
      <c r="AK365" s="75">
        <f>IF(Q365=31,AD365,(Q365/30)*AD365)</f>
        <v>4500000</v>
      </c>
      <c r="AL365" s="75">
        <f>IF(Q365=31,AE365,(Q365/30)*AE365)</f>
        <v>6000000</v>
      </c>
      <c r="AM365" s="75">
        <f>(AC365*30/220)*35%*S365</f>
        <v>4892117.9999999991</v>
      </c>
      <c r="AN365" s="75">
        <f>AC365*30/220*1.4*T365</f>
        <v>5217666.2159999991</v>
      </c>
      <c r="AO365" s="75">
        <f>AC365*U365</f>
        <v>0</v>
      </c>
      <c r="AP365" s="75">
        <f>200000*V365</f>
        <v>3000000</v>
      </c>
      <c r="AQ365" s="75">
        <v>0</v>
      </c>
      <c r="AR365" s="75">
        <v>0</v>
      </c>
      <c r="AS365" s="75">
        <v>0</v>
      </c>
      <c r="AT365" s="80">
        <v>0</v>
      </c>
      <c r="AU365" s="82">
        <f>SUM(AG365:AT365)</f>
        <v>72912168.216000006</v>
      </c>
      <c r="AV365" s="113">
        <f>AU365-(AX365+AP365+AO365+AL365+AK365+AJ365+AT365)</f>
        <v>54308316.440880008</v>
      </c>
      <c r="AW365" s="75">
        <f>AG365+AH365+AK365+AL365+AI365+AN365+AM365+AP365</f>
        <v>72912168.215999991</v>
      </c>
      <c r="AX365" s="75">
        <f>AW365*7%</f>
        <v>5103851.7751199994</v>
      </c>
      <c r="AY365" s="76">
        <f>IF(AV365&lt;=40000000,0,IF(AND(AV365&gt;40000000,AV365&lt;=80000000),(AV365-40000000)*10%,IF(AND(AV365&gt;80000000,AV365&lt;=120000000),4000000+(AV365-80000000)*15%,IF(AND(AV365&gt;120000000,AV365&lt;=180000000),10000000+(AV365-120000000)*20%,IF(AND(AV365&gt;180000000,AV365&lt;=240000000),22000000+(AV365-180000000)*25%,IF(AND(AV365&gt;240000000,AV365&lt;=320000000),37000000+(AV365-240000000)*30%,61000000+(AV365-320000000)*35%))))))</f>
        <v>1430831.644088001</v>
      </c>
      <c r="AZ365" s="75">
        <v>0</v>
      </c>
      <c r="BA365" s="75">
        <v>0</v>
      </c>
      <c r="BB365" s="75">
        <v>0</v>
      </c>
      <c r="BC365" s="80">
        <v>0</v>
      </c>
      <c r="BD365" s="80">
        <v>0</v>
      </c>
      <c r="BE365" s="80">
        <v>0</v>
      </c>
      <c r="BF365" s="78">
        <v>0</v>
      </c>
      <c r="BG365" s="348">
        <f>SUM(AX365:BF365)</f>
        <v>6534683.4192080004</v>
      </c>
      <c r="BH365" s="188">
        <f>INT(AU365-BG365)</f>
        <v>66377484</v>
      </c>
      <c r="BJ365" s="50">
        <v>13162</v>
      </c>
      <c r="BK365" s="50" t="s">
        <v>3701</v>
      </c>
      <c r="BM365" s="50">
        <f t="shared" si="11"/>
        <v>0</v>
      </c>
    </row>
    <row r="366" spans="1:65" s="50" customFormat="1" ht="24" customHeight="1" x14ac:dyDescent="0.2">
      <c r="A366" s="182">
        <f t="shared" si="10"/>
        <v>2655495</v>
      </c>
      <c r="B366" s="298">
        <v>479</v>
      </c>
      <c r="C366" s="266">
        <v>262</v>
      </c>
      <c r="D366" s="299">
        <v>13163</v>
      </c>
      <c r="E366" s="242" t="s">
        <v>111</v>
      </c>
      <c r="F366" s="243" t="s">
        <v>1249</v>
      </c>
      <c r="G366" s="287" t="s">
        <v>137</v>
      </c>
      <c r="H366" s="274" t="s">
        <v>1150</v>
      </c>
      <c r="I366" s="294" t="s">
        <v>2913</v>
      </c>
      <c r="J366" s="65">
        <v>4839982181</v>
      </c>
      <c r="K366" s="65" t="s">
        <v>1250</v>
      </c>
      <c r="L366" s="65" t="s">
        <v>1150</v>
      </c>
      <c r="M366" s="292" t="s">
        <v>137</v>
      </c>
      <c r="N366" s="244" t="s">
        <v>2410</v>
      </c>
      <c r="O366" s="65"/>
      <c r="P366" s="90"/>
      <c r="Q366" s="244">
        <v>30</v>
      </c>
      <c r="R366" s="246">
        <v>120</v>
      </c>
      <c r="S366" s="246">
        <v>110</v>
      </c>
      <c r="T366" s="246">
        <v>29.33</v>
      </c>
      <c r="U366" s="90">
        <v>0</v>
      </c>
      <c r="V366" s="262">
        <v>15</v>
      </c>
      <c r="W366" s="99">
        <v>0</v>
      </c>
      <c r="X366" s="84">
        <v>0</v>
      </c>
      <c r="Y366" s="99">
        <v>0</v>
      </c>
      <c r="Z366" s="65">
        <v>0</v>
      </c>
      <c r="AA366" s="319">
        <v>885165</v>
      </c>
      <c r="AB366" s="319">
        <v>46667</v>
      </c>
      <c r="AC366" s="320">
        <f>AA366+AB366</f>
        <v>931832</v>
      </c>
      <c r="AD366" s="75">
        <v>4500000</v>
      </c>
      <c r="AE366" s="75">
        <v>6000000</v>
      </c>
      <c r="AF366" s="338">
        <f>(AC366*30)/220*1.4</f>
        <v>177895.19999999998</v>
      </c>
      <c r="AG366" s="113">
        <f>AA366*Q366</f>
        <v>26554950</v>
      </c>
      <c r="AH366" s="75">
        <f>AB366*Q366</f>
        <v>1400010</v>
      </c>
      <c r="AI366" s="75">
        <f>AF366*R366</f>
        <v>21347423.999999996</v>
      </c>
      <c r="AJ366" s="75">
        <f>IF(Q366=31,A366*Z366,(Q366/30)*A366*Z366)</f>
        <v>0</v>
      </c>
      <c r="AK366" s="75">
        <f>IF(Q366=31,AD366,(Q366/30)*AD366)</f>
        <v>4500000</v>
      </c>
      <c r="AL366" s="75">
        <f>IF(Q366=31,AE366,(Q366/30)*AE366)</f>
        <v>6000000</v>
      </c>
      <c r="AM366" s="75">
        <f>(AC366*30/220)*35%*S366</f>
        <v>4892117.9999999991</v>
      </c>
      <c r="AN366" s="75">
        <f>AC366*30/220*1.4*T366</f>
        <v>5217666.2159999991</v>
      </c>
      <c r="AO366" s="75">
        <f>AC366*U366</f>
        <v>0</v>
      </c>
      <c r="AP366" s="75">
        <f>200000*V366</f>
        <v>3000000</v>
      </c>
      <c r="AQ366" s="75">
        <v>0</v>
      </c>
      <c r="AR366" s="75">
        <v>0</v>
      </c>
      <c r="AS366" s="75">
        <v>0</v>
      </c>
      <c r="AT366" s="80">
        <v>0</v>
      </c>
      <c r="AU366" s="82">
        <f>SUM(AG366:AT366)</f>
        <v>72912168.216000006</v>
      </c>
      <c r="AV366" s="113">
        <f>AU366-(AX366+AP366+AO366+AL366+AK366+AJ366+AT366)</f>
        <v>54308316.440880008</v>
      </c>
      <c r="AW366" s="75">
        <f>AG366+AH366+AK366+AL366+AI366+AN366+AM366+AP366</f>
        <v>72912168.215999991</v>
      </c>
      <c r="AX366" s="75">
        <f>AW366*7%</f>
        <v>5103851.7751199994</v>
      </c>
      <c r="AY366" s="76">
        <f>IF(AV366&lt;=40000000,0,IF(AND(AV366&gt;40000000,AV366&lt;=80000000),(AV366-40000000)*10%,IF(AND(AV366&gt;80000000,AV366&lt;=120000000),4000000+(AV366-80000000)*15%,IF(AND(AV366&gt;120000000,AV366&lt;=180000000),10000000+(AV366-120000000)*20%,IF(AND(AV366&gt;180000000,AV366&lt;=240000000),22000000+(AV366-180000000)*25%,IF(AND(AV366&gt;240000000,AV366&lt;=320000000),37000000+(AV366-240000000)*30%,61000000+(AV366-320000000)*35%))))))</f>
        <v>1430831.644088001</v>
      </c>
      <c r="AZ366" s="75">
        <v>0</v>
      </c>
      <c r="BA366" s="75">
        <v>0</v>
      </c>
      <c r="BB366" s="75">
        <v>0</v>
      </c>
      <c r="BC366" s="80">
        <v>0</v>
      </c>
      <c r="BD366" s="80">
        <v>0</v>
      </c>
      <c r="BE366" s="80">
        <v>0</v>
      </c>
      <c r="BF366" s="78">
        <v>0</v>
      </c>
      <c r="BG366" s="348">
        <f>SUM(AX366:BF366)</f>
        <v>6534683.4192080004</v>
      </c>
      <c r="BH366" s="188">
        <f>INT(AU366-BG366)</f>
        <v>66377484</v>
      </c>
      <c r="BJ366" s="50">
        <v>13163</v>
      </c>
      <c r="BK366" s="50" t="s">
        <v>3702</v>
      </c>
      <c r="BM366" s="50">
        <f t="shared" si="11"/>
        <v>0</v>
      </c>
    </row>
    <row r="367" spans="1:65" s="50" customFormat="1" ht="24" customHeight="1" x14ac:dyDescent="0.2">
      <c r="A367" s="182">
        <f t="shared" si="10"/>
        <v>2655495</v>
      </c>
      <c r="B367" s="298">
        <v>480</v>
      </c>
      <c r="C367" s="266">
        <v>263</v>
      </c>
      <c r="D367" s="299">
        <v>13164</v>
      </c>
      <c r="E367" s="242" t="s">
        <v>1251</v>
      </c>
      <c r="F367" s="243" t="s">
        <v>1252</v>
      </c>
      <c r="G367" s="287" t="s">
        <v>137</v>
      </c>
      <c r="H367" s="274" t="s">
        <v>1150</v>
      </c>
      <c r="I367" s="294" t="s">
        <v>2914</v>
      </c>
      <c r="J367" s="65">
        <v>2162248379</v>
      </c>
      <c r="K367" s="65" t="s">
        <v>1253</v>
      </c>
      <c r="L367" s="65" t="s">
        <v>1150</v>
      </c>
      <c r="M367" s="292" t="s">
        <v>137</v>
      </c>
      <c r="N367" s="99"/>
      <c r="O367" s="246" t="s">
        <v>2410</v>
      </c>
      <c r="P367" s="90"/>
      <c r="Q367" s="244">
        <v>30</v>
      </c>
      <c r="R367" s="246">
        <v>90</v>
      </c>
      <c r="S367" s="246">
        <v>0</v>
      </c>
      <c r="T367" s="246">
        <v>0</v>
      </c>
      <c r="U367" s="90">
        <v>0</v>
      </c>
      <c r="V367" s="262">
        <v>20</v>
      </c>
      <c r="W367" s="99">
        <v>0</v>
      </c>
      <c r="X367" s="84">
        <v>0</v>
      </c>
      <c r="Y367" s="99">
        <v>2</v>
      </c>
      <c r="Z367" s="65">
        <v>1</v>
      </c>
      <c r="AA367" s="319">
        <v>885165</v>
      </c>
      <c r="AB367" s="319">
        <v>46667</v>
      </c>
      <c r="AC367" s="320">
        <f>AA367+AB367</f>
        <v>931832</v>
      </c>
      <c r="AD367" s="75">
        <v>4500000</v>
      </c>
      <c r="AE367" s="75">
        <v>6000000</v>
      </c>
      <c r="AF367" s="338">
        <f>(AC367*30)/220*1.4</f>
        <v>177895.19999999998</v>
      </c>
      <c r="AG367" s="113">
        <f>AA367*Q367</f>
        <v>26554950</v>
      </c>
      <c r="AH367" s="75">
        <f>AB367*Q367</f>
        <v>1400010</v>
      </c>
      <c r="AI367" s="75">
        <f>AF367*R367</f>
        <v>16010567.999999998</v>
      </c>
      <c r="AJ367" s="75">
        <f>IF(Q367=31,A367*Z367,(Q367/30)*A367*Z367)</f>
        <v>2655495</v>
      </c>
      <c r="AK367" s="75">
        <f>IF(Q367=31,AD367,(Q367/30)*AD367)</f>
        <v>4500000</v>
      </c>
      <c r="AL367" s="75">
        <f>IF(Q367=31,AE367,(Q367/30)*AE367)</f>
        <v>6000000</v>
      </c>
      <c r="AM367" s="75">
        <f>(AC367*30/220)*35%*S367</f>
        <v>0</v>
      </c>
      <c r="AN367" s="75">
        <f>AC367*30/220*1.4*T367</f>
        <v>0</v>
      </c>
      <c r="AO367" s="75">
        <f>AC367*U367</f>
        <v>0</v>
      </c>
      <c r="AP367" s="75">
        <f>200000*V367</f>
        <v>4000000</v>
      </c>
      <c r="AQ367" s="75">
        <v>0</v>
      </c>
      <c r="AR367" s="75">
        <v>0</v>
      </c>
      <c r="AS367" s="75">
        <v>0</v>
      </c>
      <c r="AT367" s="80">
        <v>0</v>
      </c>
      <c r="AU367" s="82">
        <f>SUM(AG367:AT367)</f>
        <v>61121023</v>
      </c>
      <c r="AV367" s="113">
        <f>AU367-(AX367+AP367+AO367+AL367+AK367+AJ367+AT367)</f>
        <v>39872941.039999999</v>
      </c>
      <c r="AW367" s="75">
        <f>AG367+AH367+AK367+AL367+AI367+AN367+AM367+AP367</f>
        <v>58465528</v>
      </c>
      <c r="AX367" s="75">
        <f>AW367*7%</f>
        <v>4092586.9600000004</v>
      </c>
      <c r="AY367" s="76">
        <f>IF(AV367&lt;=40000000,0,IF(AND(AV367&gt;40000000,AV367&lt;=80000000),(AV367-40000000)*10%,IF(AND(AV367&gt;80000000,AV367&lt;=120000000),4000000+(AV367-80000000)*15%,IF(AND(AV367&gt;120000000,AV367&lt;=180000000),10000000+(AV367-120000000)*20%,IF(AND(AV367&gt;180000000,AV367&lt;=240000000),22000000+(AV367-180000000)*25%,IF(AND(AV367&gt;240000000,AV367&lt;=320000000),37000000+(AV367-240000000)*30%,61000000+(AV367-320000000)*35%))))))</f>
        <v>0</v>
      </c>
      <c r="AZ367" s="75">
        <v>0</v>
      </c>
      <c r="BA367" s="75">
        <v>0</v>
      </c>
      <c r="BB367" s="75">
        <v>0</v>
      </c>
      <c r="BC367" s="80">
        <v>0</v>
      </c>
      <c r="BD367" s="80">
        <v>0</v>
      </c>
      <c r="BE367" s="80">
        <v>0</v>
      </c>
      <c r="BF367" s="78">
        <v>0</v>
      </c>
      <c r="BG367" s="348">
        <f>SUM(AX367:BF367)</f>
        <v>4092586.9600000004</v>
      </c>
      <c r="BH367" s="188">
        <f>INT(AU367-BG367)</f>
        <v>57028436</v>
      </c>
      <c r="BJ367" s="50">
        <v>13164</v>
      </c>
      <c r="BK367" s="50" t="s">
        <v>3703</v>
      </c>
      <c r="BM367" s="50">
        <f t="shared" si="11"/>
        <v>0</v>
      </c>
    </row>
    <row r="368" spans="1:65" s="50" customFormat="1" ht="24" customHeight="1" x14ac:dyDescent="0.2">
      <c r="A368" s="182">
        <f t="shared" si="10"/>
        <v>2655495</v>
      </c>
      <c r="B368" s="298">
        <v>483</v>
      </c>
      <c r="C368" s="266">
        <v>266</v>
      </c>
      <c r="D368" s="299">
        <v>13165</v>
      </c>
      <c r="E368" s="242" t="s">
        <v>135</v>
      </c>
      <c r="F368" s="243" t="s">
        <v>1254</v>
      </c>
      <c r="G368" s="287" t="s">
        <v>137</v>
      </c>
      <c r="H368" s="274" t="s">
        <v>1150</v>
      </c>
      <c r="I368" s="294" t="s">
        <v>2917</v>
      </c>
      <c r="J368" s="65">
        <v>2080494155</v>
      </c>
      <c r="K368" s="65" t="s">
        <v>1255</v>
      </c>
      <c r="L368" s="65" t="s">
        <v>1150</v>
      </c>
      <c r="M368" s="292" t="s">
        <v>137</v>
      </c>
      <c r="N368" s="99"/>
      <c r="O368" s="246" t="s">
        <v>2410</v>
      </c>
      <c r="P368" s="90"/>
      <c r="Q368" s="244">
        <v>30</v>
      </c>
      <c r="R368" s="246">
        <v>90</v>
      </c>
      <c r="S368" s="246">
        <v>0</v>
      </c>
      <c r="T368" s="246">
        <v>0</v>
      </c>
      <c r="U368" s="90">
        <v>0</v>
      </c>
      <c r="V368" s="262">
        <v>19</v>
      </c>
      <c r="W368" s="99">
        <v>0</v>
      </c>
      <c r="X368" s="84">
        <v>0</v>
      </c>
      <c r="Y368" s="99">
        <v>1</v>
      </c>
      <c r="Z368" s="65">
        <v>0</v>
      </c>
      <c r="AA368" s="319">
        <v>885165</v>
      </c>
      <c r="AB368" s="319">
        <v>46667</v>
      </c>
      <c r="AC368" s="320">
        <f>AA368+AB368</f>
        <v>931832</v>
      </c>
      <c r="AD368" s="75">
        <v>4500000</v>
      </c>
      <c r="AE368" s="75">
        <v>6000000</v>
      </c>
      <c r="AF368" s="338">
        <f>(AC368*30)/220*1.4</f>
        <v>177895.19999999998</v>
      </c>
      <c r="AG368" s="113">
        <f>AA368*Q368</f>
        <v>26554950</v>
      </c>
      <c r="AH368" s="75">
        <f>AB368*Q368</f>
        <v>1400010</v>
      </c>
      <c r="AI368" s="75">
        <f>AF368*R368</f>
        <v>16010567.999999998</v>
      </c>
      <c r="AJ368" s="75">
        <f>IF(Q368=31,A368*Z368,(Q368/30)*A368*Z368)</f>
        <v>0</v>
      </c>
      <c r="AK368" s="75">
        <f>IF(Q368=31,AD368,(Q368/30)*AD368)</f>
        <v>4500000</v>
      </c>
      <c r="AL368" s="75">
        <f>IF(Q368=31,AE368,(Q368/30)*AE368)</f>
        <v>6000000</v>
      </c>
      <c r="AM368" s="75">
        <f>(AC368*30/220)*35%*S368</f>
        <v>0</v>
      </c>
      <c r="AN368" s="75">
        <f>AC368*30/220*1.4*T368</f>
        <v>0</v>
      </c>
      <c r="AO368" s="75">
        <f>AC368*U368</f>
        <v>0</v>
      </c>
      <c r="AP368" s="75">
        <f>200000*V368</f>
        <v>3800000</v>
      </c>
      <c r="AQ368" s="75">
        <v>0</v>
      </c>
      <c r="AR368" s="75">
        <v>0</v>
      </c>
      <c r="AS368" s="75">
        <v>0</v>
      </c>
      <c r="AT368" s="80">
        <v>0</v>
      </c>
      <c r="AU368" s="82">
        <f>SUM(AG368:AT368)</f>
        <v>58265528</v>
      </c>
      <c r="AV368" s="113">
        <f>AU368-(AX368+AP368+AO368+AL368+AK368+AJ368+AT368)</f>
        <v>39886941.039999999</v>
      </c>
      <c r="AW368" s="75">
        <f>AG368+AH368+AK368+AL368+AI368+AN368+AM368+AP368</f>
        <v>58265528</v>
      </c>
      <c r="AX368" s="75">
        <f>AW368*7%</f>
        <v>4078586.9600000004</v>
      </c>
      <c r="AY368" s="76">
        <f>IF(AV368&lt;=40000000,0,IF(AND(AV368&gt;40000000,AV368&lt;=80000000),(AV368-40000000)*10%,IF(AND(AV368&gt;80000000,AV368&lt;=120000000),4000000+(AV368-80000000)*15%,IF(AND(AV368&gt;120000000,AV368&lt;=180000000),10000000+(AV368-120000000)*20%,IF(AND(AV368&gt;180000000,AV368&lt;=240000000),22000000+(AV368-180000000)*25%,IF(AND(AV368&gt;240000000,AV368&lt;=320000000),37000000+(AV368-240000000)*30%,61000000+(AV368-320000000)*35%))))))</f>
        <v>0</v>
      </c>
      <c r="AZ368" s="75">
        <v>0</v>
      </c>
      <c r="BA368" s="75">
        <v>0</v>
      </c>
      <c r="BB368" s="75">
        <v>0</v>
      </c>
      <c r="BC368" s="80">
        <v>0</v>
      </c>
      <c r="BD368" s="80">
        <v>0</v>
      </c>
      <c r="BE368" s="80">
        <v>0</v>
      </c>
      <c r="BF368" s="78">
        <v>0</v>
      </c>
      <c r="BG368" s="348">
        <f>SUM(AX368:BF368)</f>
        <v>4078586.9600000004</v>
      </c>
      <c r="BH368" s="188">
        <f>INT(AU368-BG368)</f>
        <v>54186941</v>
      </c>
      <c r="BJ368" s="50">
        <v>13165</v>
      </c>
      <c r="BK368" s="50" t="s">
        <v>3704</v>
      </c>
      <c r="BM368" s="50">
        <f t="shared" si="11"/>
        <v>0</v>
      </c>
    </row>
    <row r="369" spans="1:65" s="50" customFormat="1" ht="24" customHeight="1" x14ac:dyDescent="0.2">
      <c r="A369" s="182">
        <f t="shared" si="10"/>
        <v>2655495</v>
      </c>
      <c r="B369" s="298">
        <v>485</v>
      </c>
      <c r="C369" s="266">
        <v>268</v>
      </c>
      <c r="D369" s="299">
        <v>13166</v>
      </c>
      <c r="E369" s="242" t="s">
        <v>1256</v>
      </c>
      <c r="F369" s="243" t="s">
        <v>1257</v>
      </c>
      <c r="G369" s="287" t="s">
        <v>137</v>
      </c>
      <c r="H369" s="274" t="s">
        <v>1150</v>
      </c>
      <c r="I369" s="294" t="s">
        <v>2919</v>
      </c>
      <c r="J369" s="65">
        <v>4839578206</v>
      </c>
      <c r="K369" s="65" t="s">
        <v>1258</v>
      </c>
      <c r="L369" s="65" t="s">
        <v>1150</v>
      </c>
      <c r="M369" s="292" t="s">
        <v>137</v>
      </c>
      <c r="N369" s="244" t="s">
        <v>2410</v>
      </c>
      <c r="O369" s="65"/>
      <c r="P369" s="90"/>
      <c r="Q369" s="244">
        <v>30</v>
      </c>
      <c r="R369" s="246">
        <v>120</v>
      </c>
      <c r="S369" s="246">
        <v>110</v>
      </c>
      <c r="T369" s="246">
        <v>29.33</v>
      </c>
      <c r="U369" s="90">
        <v>0</v>
      </c>
      <c r="V369" s="262">
        <v>15</v>
      </c>
      <c r="W369" s="99">
        <v>0</v>
      </c>
      <c r="X369" s="84">
        <v>0</v>
      </c>
      <c r="Y369" s="99">
        <v>2</v>
      </c>
      <c r="Z369" s="65">
        <v>0</v>
      </c>
      <c r="AA369" s="319">
        <v>885165</v>
      </c>
      <c r="AB369" s="319">
        <v>46667</v>
      </c>
      <c r="AC369" s="320">
        <f>AA369+AB369</f>
        <v>931832</v>
      </c>
      <c r="AD369" s="75">
        <v>4500000</v>
      </c>
      <c r="AE369" s="75">
        <v>6000000</v>
      </c>
      <c r="AF369" s="338">
        <f>(AC369*30)/220*1.4</f>
        <v>177895.19999999998</v>
      </c>
      <c r="AG369" s="113">
        <f>AA369*Q369</f>
        <v>26554950</v>
      </c>
      <c r="AH369" s="75">
        <f>AB369*Q369</f>
        <v>1400010</v>
      </c>
      <c r="AI369" s="75">
        <f>AF369*R369</f>
        <v>21347423.999999996</v>
      </c>
      <c r="AJ369" s="75">
        <f>IF(Q369=31,A369*Z369,(Q369/30)*A369*Z369)</f>
        <v>0</v>
      </c>
      <c r="AK369" s="75">
        <f>IF(Q369=31,AD369,(Q369/30)*AD369)</f>
        <v>4500000</v>
      </c>
      <c r="AL369" s="75">
        <f>IF(Q369=31,AE369,(Q369/30)*AE369)</f>
        <v>6000000</v>
      </c>
      <c r="AM369" s="75">
        <f>(AC369*30/220)*35%*S369</f>
        <v>4892117.9999999991</v>
      </c>
      <c r="AN369" s="75">
        <f>AC369*30/220*1.4*T369</f>
        <v>5217666.2159999991</v>
      </c>
      <c r="AO369" s="75">
        <f>AC369*U369</f>
        <v>0</v>
      </c>
      <c r="AP369" s="75">
        <f>200000*V369</f>
        <v>3000000</v>
      </c>
      <c r="AQ369" s="75">
        <v>0</v>
      </c>
      <c r="AR369" s="75">
        <v>0</v>
      </c>
      <c r="AS369" s="75">
        <v>0</v>
      </c>
      <c r="AT369" s="80">
        <v>0</v>
      </c>
      <c r="AU369" s="82">
        <f>SUM(AG369:AT369)</f>
        <v>72912168.216000006</v>
      </c>
      <c r="AV369" s="113">
        <f>AU369-(AX369+AP369+AO369+AL369+AK369+AJ369+AT369)</f>
        <v>54308316.440880008</v>
      </c>
      <c r="AW369" s="75">
        <f>AG369+AH369+AK369+AL369+AI369+AN369+AM369+AP369</f>
        <v>72912168.215999991</v>
      </c>
      <c r="AX369" s="75">
        <f>AW369*7%</f>
        <v>5103851.7751199994</v>
      </c>
      <c r="AY369" s="76">
        <f>IF(AV369&lt;=40000000,0,IF(AND(AV369&gt;40000000,AV369&lt;=80000000),(AV369-40000000)*10%,IF(AND(AV369&gt;80000000,AV369&lt;=120000000),4000000+(AV369-80000000)*15%,IF(AND(AV369&gt;120000000,AV369&lt;=180000000),10000000+(AV369-120000000)*20%,IF(AND(AV369&gt;180000000,AV369&lt;=240000000),22000000+(AV369-180000000)*25%,IF(AND(AV369&gt;240000000,AV369&lt;=320000000),37000000+(AV369-240000000)*30%,61000000+(AV369-320000000)*35%))))))</f>
        <v>1430831.644088001</v>
      </c>
      <c r="AZ369" s="75">
        <v>0</v>
      </c>
      <c r="BA369" s="75">
        <v>0</v>
      </c>
      <c r="BB369" s="75">
        <v>0</v>
      </c>
      <c r="BC369" s="80">
        <v>0</v>
      </c>
      <c r="BD369" s="80">
        <v>0</v>
      </c>
      <c r="BE369" s="80">
        <v>0</v>
      </c>
      <c r="BF369" s="78">
        <v>0</v>
      </c>
      <c r="BG369" s="348">
        <f>SUM(AX369:BF369)</f>
        <v>6534683.4192080004</v>
      </c>
      <c r="BH369" s="188">
        <f>INT(AU369-BG369)</f>
        <v>66377484</v>
      </c>
      <c r="BJ369" s="50">
        <v>13166</v>
      </c>
      <c r="BK369" s="50" t="s">
        <v>3705</v>
      </c>
      <c r="BM369" s="50">
        <f t="shared" si="11"/>
        <v>0</v>
      </c>
    </row>
    <row r="370" spans="1:65" s="50" customFormat="1" ht="24" customHeight="1" x14ac:dyDescent="0.2">
      <c r="A370" s="182">
        <f t="shared" si="10"/>
        <v>2655495</v>
      </c>
      <c r="B370" s="298">
        <v>484</v>
      </c>
      <c r="C370" s="266">
        <v>267</v>
      </c>
      <c r="D370" s="299">
        <v>13167</v>
      </c>
      <c r="E370" s="242" t="s">
        <v>1259</v>
      </c>
      <c r="F370" s="243" t="s">
        <v>1260</v>
      </c>
      <c r="G370" s="287" t="s">
        <v>137</v>
      </c>
      <c r="H370" s="274" t="s">
        <v>1150</v>
      </c>
      <c r="I370" s="294" t="s">
        <v>2918</v>
      </c>
      <c r="J370" s="65">
        <v>5779909407</v>
      </c>
      <c r="K370" s="65" t="s">
        <v>1261</v>
      </c>
      <c r="L370" s="65" t="s">
        <v>1150</v>
      </c>
      <c r="M370" s="292" t="s">
        <v>137</v>
      </c>
      <c r="N370" s="99"/>
      <c r="O370" s="246" t="s">
        <v>2410</v>
      </c>
      <c r="P370" s="90"/>
      <c r="Q370" s="244">
        <v>30</v>
      </c>
      <c r="R370" s="246">
        <v>90</v>
      </c>
      <c r="S370" s="246">
        <v>0</v>
      </c>
      <c r="T370" s="246">
        <v>0</v>
      </c>
      <c r="U370" s="90">
        <v>0</v>
      </c>
      <c r="V370" s="262">
        <v>20</v>
      </c>
      <c r="W370" s="99">
        <v>0</v>
      </c>
      <c r="X370" s="84">
        <v>0</v>
      </c>
      <c r="Y370" s="99">
        <v>1</v>
      </c>
      <c r="Z370" s="65">
        <v>1</v>
      </c>
      <c r="AA370" s="319">
        <v>885165</v>
      </c>
      <c r="AB370" s="319">
        <v>46667</v>
      </c>
      <c r="AC370" s="320">
        <f>AA370+AB370</f>
        <v>931832</v>
      </c>
      <c r="AD370" s="75">
        <v>4500000</v>
      </c>
      <c r="AE370" s="75">
        <v>6000000</v>
      </c>
      <c r="AF370" s="338">
        <f>(AC370*30)/220*1.4</f>
        <v>177895.19999999998</v>
      </c>
      <c r="AG370" s="113">
        <f>AA370*Q370</f>
        <v>26554950</v>
      </c>
      <c r="AH370" s="75">
        <f>AB370*Q370</f>
        <v>1400010</v>
      </c>
      <c r="AI370" s="75">
        <f>AF370*R370</f>
        <v>16010567.999999998</v>
      </c>
      <c r="AJ370" s="75">
        <f>IF(Q370=31,A370*Z370,(Q370/30)*A370*Z370)</f>
        <v>2655495</v>
      </c>
      <c r="AK370" s="75">
        <f>IF(Q370=31,AD370,(Q370/30)*AD370)</f>
        <v>4500000</v>
      </c>
      <c r="AL370" s="75">
        <f>IF(Q370=31,AE370,(Q370/30)*AE370)</f>
        <v>6000000</v>
      </c>
      <c r="AM370" s="75">
        <f>(AC370*30/220)*35%*S370</f>
        <v>0</v>
      </c>
      <c r="AN370" s="75">
        <f>AC370*30/220*1.4*T370</f>
        <v>0</v>
      </c>
      <c r="AO370" s="75">
        <f>AC370*U370</f>
        <v>0</v>
      </c>
      <c r="AP370" s="75">
        <f>200000*V370</f>
        <v>4000000</v>
      </c>
      <c r="AQ370" s="75">
        <v>0</v>
      </c>
      <c r="AR370" s="75">
        <v>0</v>
      </c>
      <c r="AS370" s="75">
        <v>0</v>
      </c>
      <c r="AT370" s="80">
        <v>0</v>
      </c>
      <c r="AU370" s="82">
        <f>SUM(AG370:AT370)</f>
        <v>61121023</v>
      </c>
      <c r="AV370" s="113">
        <f>AU370-(AX370+AP370+AO370+AL370+AK370+AJ370+AT370)</f>
        <v>39872941.039999999</v>
      </c>
      <c r="AW370" s="75">
        <f>AG370+AH370+AK370+AL370+AI370+AN370+AM370+AP370</f>
        <v>58465528</v>
      </c>
      <c r="AX370" s="75">
        <f>AW370*7%</f>
        <v>4092586.9600000004</v>
      </c>
      <c r="AY370" s="76">
        <f>IF(AV370&lt;=40000000,0,IF(AND(AV370&gt;40000000,AV370&lt;=80000000),(AV370-40000000)*10%,IF(AND(AV370&gt;80000000,AV370&lt;=120000000),4000000+(AV370-80000000)*15%,IF(AND(AV370&gt;120000000,AV370&lt;=180000000),10000000+(AV370-120000000)*20%,IF(AND(AV370&gt;180000000,AV370&lt;=240000000),22000000+(AV370-180000000)*25%,IF(AND(AV370&gt;240000000,AV370&lt;=320000000),37000000+(AV370-240000000)*30%,61000000+(AV370-320000000)*35%))))))</f>
        <v>0</v>
      </c>
      <c r="AZ370" s="75">
        <v>0</v>
      </c>
      <c r="BA370" s="75">
        <v>0</v>
      </c>
      <c r="BB370" s="75">
        <v>0</v>
      </c>
      <c r="BC370" s="80">
        <v>0</v>
      </c>
      <c r="BD370" s="80">
        <v>0</v>
      </c>
      <c r="BE370" s="80">
        <v>0</v>
      </c>
      <c r="BF370" s="78">
        <v>0</v>
      </c>
      <c r="BG370" s="348">
        <f>SUM(AX370:BF370)</f>
        <v>4092586.9600000004</v>
      </c>
      <c r="BH370" s="188">
        <f>INT(AU370-BG370)</f>
        <v>57028436</v>
      </c>
      <c r="BJ370" s="50">
        <v>13167</v>
      </c>
      <c r="BK370" s="50" t="s">
        <v>3706</v>
      </c>
      <c r="BM370" s="50">
        <f t="shared" si="11"/>
        <v>0</v>
      </c>
    </row>
    <row r="371" spans="1:65" s="50" customFormat="1" ht="24" customHeight="1" x14ac:dyDescent="0.2">
      <c r="A371" s="182">
        <f t="shared" si="10"/>
        <v>2655495</v>
      </c>
      <c r="B371" s="298">
        <v>482</v>
      </c>
      <c r="C371" s="266">
        <v>265</v>
      </c>
      <c r="D371" s="299">
        <v>13168</v>
      </c>
      <c r="E371" s="242" t="s">
        <v>298</v>
      </c>
      <c r="F371" s="243" t="s">
        <v>1262</v>
      </c>
      <c r="G371" s="287" t="s">
        <v>137</v>
      </c>
      <c r="H371" s="274" t="s">
        <v>1150</v>
      </c>
      <c r="I371" s="294" t="s">
        <v>2916</v>
      </c>
      <c r="J371" s="65" t="s">
        <v>1263</v>
      </c>
      <c r="K371" s="65" t="s">
        <v>1264</v>
      </c>
      <c r="L371" s="65" t="s">
        <v>1150</v>
      </c>
      <c r="M371" s="292" t="s">
        <v>137</v>
      </c>
      <c r="N371" s="244" t="s">
        <v>2410</v>
      </c>
      <c r="O371" s="65"/>
      <c r="P371" s="90"/>
      <c r="Q371" s="244">
        <v>30</v>
      </c>
      <c r="R371" s="246">
        <v>120</v>
      </c>
      <c r="S371" s="246">
        <v>110</v>
      </c>
      <c r="T371" s="246">
        <v>29.33</v>
      </c>
      <c r="U371" s="90">
        <v>0</v>
      </c>
      <c r="V371" s="262">
        <v>15</v>
      </c>
      <c r="W371" s="99">
        <v>0</v>
      </c>
      <c r="X371" s="84">
        <v>0</v>
      </c>
      <c r="Y371" s="99">
        <v>1</v>
      </c>
      <c r="Z371" s="65">
        <v>1</v>
      </c>
      <c r="AA371" s="319">
        <v>885165</v>
      </c>
      <c r="AB371" s="319">
        <v>46667</v>
      </c>
      <c r="AC371" s="320">
        <f>AA371+AB371</f>
        <v>931832</v>
      </c>
      <c r="AD371" s="75">
        <v>4500000</v>
      </c>
      <c r="AE371" s="75">
        <v>6000000</v>
      </c>
      <c r="AF371" s="338">
        <f>(AC371*30)/220*1.4</f>
        <v>177895.19999999998</v>
      </c>
      <c r="AG371" s="113">
        <f>AA371*Q371</f>
        <v>26554950</v>
      </c>
      <c r="AH371" s="75">
        <f>AB371*Q371</f>
        <v>1400010</v>
      </c>
      <c r="AI371" s="75">
        <f>AF371*R371</f>
        <v>21347423.999999996</v>
      </c>
      <c r="AJ371" s="75">
        <f>IF(Q371=31,A371*Z371,(Q371/30)*A371*Z371)</f>
        <v>2655495</v>
      </c>
      <c r="AK371" s="75">
        <f>IF(Q371=31,AD371,(Q371/30)*AD371)</f>
        <v>4500000</v>
      </c>
      <c r="AL371" s="75">
        <f>IF(Q371=31,AE371,(Q371/30)*AE371)</f>
        <v>6000000</v>
      </c>
      <c r="AM371" s="75">
        <f>(AC371*30/220)*35%*S371</f>
        <v>4892117.9999999991</v>
      </c>
      <c r="AN371" s="75">
        <f>AC371*30/220*1.4*T371</f>
        <v>5217666.2159999991</v>
      </c>
      <c r="AO371" s="75">
        <f>AC371*U371</f>
        <v>0</v>
      </c>
      <c r="AP371" s="75">
        <f>200000*V371</f>
        <v>3000000</v>
      </c>
      <c r="AQ371" s="75">
        <v>0</v>
      </c>
      <c r="AR371" s="75">
        <v>0</v>
      </c>
      <c r="AS371" s="75">
        <v>0</v>
      </c>
      <c r="AT371" s="80">
        <v>0</v>
      </c>
      <c r="AU371" s="82">
        <f>SUM(AG371:AT371)</f>
        <v>75567663.216000006</v>
      </c>
      <c r="AV371" s="113">
        <f>AU371-(AX371+AP371+AO371+AL371+AK371+AJ371+AT371)</f>
        <v>54308316.440880008</v>
      </c>
      <c r="AW371" s="75">
        <f>AG371+AH371+AK371+AL371+AI371+AN371+AM371+AP371</f>
        <v>72912168.215999991</v>
      </c>
      <c r="AX371" s="75">
        <f>AW371*7%</f>
        <v>5103851.7751199994</v>
      </c>
      <c r="AY371" s="76">
        <f>IF(AV371&lt;=40000000,0,IF(AND(AV371&gt;40000000,AV371&lt;=80000000),(AV371-40000000)*10%,IF(AND(AV371&gt;80000000,AV371&lt;=120000000),4000000+(AV371-80000000)*15%,IF(AND(AV371&gt;120000000,AV371&lt;=180000000),10000000+(AV371-120000000)*20%,IF(AND(AV371&gt;180000000,AV371&lt;=240000000),22000000+(AV371-180000000)*25%,IF(AND(AV371&gt;240000000,AV371&lt;=320000000),37000000+(AV371-240000000)*30%,61000000+(AV371-320000000)*35%))))))</f>
        <v>1430831.644088001</v>
      </c>
      <c r="AZ371" s="75">
        <v>0</v>
      </c>
      <c r="BA371" s="75">
        <v>0</v>
      </c>
      <c r="BB371" s="75">
        <v>0</v>
      </c>
      <c r="BC371" s="80">
        <v>0</v>
      </c>
      <c r="BD371" s="80">
        <v>0</v>
      </c>
      <c r="BE371" s="80">
        <v>0</v>
      </c>
      <c r="BF371" s="78">
        <v>0</v>
      </c>
      <c r="BG371" s="348">
        <f>SUM(AX371:BF371)</f>
        <v>6534683.4192080004</v>
      </c>
      <c r="BH371" s="188">
        <f>INT(AU371-BG371)</f>
        <v>69032979</v>
      </c>
      <c r="BJ371" s="50">
        <v>13168</v>
      </c>
      <c r="BK371" s="50" t="s">
        <v>3707</v>
      </c>
      <c r="BM371" s="50">
        <f t="shared" si="11"/>
        <v>0</v>
      </c>
    </row>
    <row r="372" spans="1:65" s="50" customFormat="1" ht="24" customHeight="1" x14ac:dyDescent="0.2">
      <c r="A372" s="182">
        <f t="shared" si="10"/>
        <v>2655495</v>
      </c>
      <c r="B372" s="298">
        <v>481</v>
      </c>
      <c r="C372" s="266">
        <v>264</v>
      </c>
      <c r="D372" s="299">
        <v>13169</v>
      </c>
      <c r="E372" s="242" t="s">
        <v>1265</v>
      </c>
      <c r="F372" s="243" t="s">
        <v>1266</v>
      </c>
      <c r="G372" s="287" t="s">
        <v>137</v>
      </c>
      <c r="H372" s="274" t="s">
        <v>1150</v>
      </c>
      <c r="I372" s="294" t="s">
        <v>2915</v>
      </c>
      <c r="J372" s="65">
        <v>2219924017</v>
      </c>
      <c r="K372" s="65" t="s">
        <v>1267</v>
      </c>
      <c r="L372" s="65" t="s">
        <v>1150</v>
      </c>
      <c r="M372" s="292" t="s">
        <v>137</v>
      </c>
      <c r="N372" s="244" t="s">
        <v>2410</v>
      </c>
      <c r="O372" s="65"/>
      <c r="P372" s="90"/>
      <c r="Q372" s="244">
        <v>30</v>
      </c>
      <c r="R372" s="246">
        <v>120</v>
      </c>
      <c r="S372" s="246">
        <v>110</v>
      </c>
      <c r="T372" s="246">
        <v>29.33</v>
      </c>
      <c r="U372" s="90">
        <v>0</v>
      </c>
      <c r="V372" s="262">
        <v>15</v>
      </c>
      <c r="W372" s="99">
        <v>0</v>
      </c>
      <c r="X372" s="84">
        <v>0</v>
      </c>
      <c r="Y372" s="99">
        <v>0</v>
      </c>
      <c r="Z372" s="65">
        <v>0</v>
      </c>
      <c r="AA372" s="319">
        <v>885165</v>
      </c>
      <c r="AB372" s="319">
        <v>46667</v>
      </c>
      <c r="AC372" s="320">
        <f>AA372+AB372</f>
        <v>931832</v>
      </c>
      <c r="AD372" s="75">
        <v>4500000</v>
      </c>
      <c r="AE372" s="75">
        <v>6000000</v>
      </c>
      <c r="AF372" s="338">
        <f>(AC372*30)/220*1.4</f>
        <v>177895.19999999998</v>
      </c>
      <c r="AG372" s="113">
        <f>AA372*Q372</f>
        <v>26554950</v>
      </c>
      <c r="AH372" s="75">
        <f>AB372*Q372</f>
        <v>1400010</v>
      </c>
      <c r="AI372" s="75">
        <f>AF372*R372</f>
        <v>21347423.999999996</v>
      </c>
      <c r="AJ372" s="75">
        <f>IF(Q372=31,A372*Z372,(Q372/30)*A372*Z372)</f>
        <v>0</v>
      </c>
      <c r="AK372" s="75">
        <f>IF(Q372=31,AD372,(Q372/30)*AD372)</f>
        <v>4500000</v>
      </c>
      <c r="AL372" s="75">
        <f>IF(Q372=31,AE372,(Q372/30)*AE372)</f>
        <v>6000000</v>
      </c>
      <c r="AM372" s="75">
        <f>(AC372*30/220)*35%*S372</f>
        <v>4892117.9999999991</v>
      </c>
      <c r="AN372" s="75">
        <f>AC372*30/220*1.4*T372</f>
        <v>5217666.2159999991</v>
      </c>
      <c r="AO372" s="75">
        <f>AC372*U372</f>
        <v>0</v>
      </c>
      <c r="AP372" s="75">
        <f>200000*V372</f>
        <v>3000000</v>
      </c>
      <c r="AQ372" s="75">
        <v>0</v>
      </c>
      <c r="AR372" s="75">
        <v>0</v>
      </c>
      <c r="AS372" s="75">
        <v>0</v>
      </c>
      <c r="AT372" s="80">
        <v>0</v>
      </c>
      <c r="AU372" s="82">
        <f>SUM(AG372:AT372)</f>
        <v>72912168.216000006</v>
      </c>
      <c r="AV372" s="113">
        <f>AU372-(AX372+AP372+AO372+AL372+AK372+AJ372+AT372)</f>
        <v>54308316.440880008</v>
      </c>
      <c r="AW372" s="75">
        <f>AG372+AH372+AK372+AL372+AI372+AN372+AM372+AP372</f>
        <v>72912168.215999991</v>
      </c>
      <c r="AX372" s="75">
        <f>AW372*7%</f>
        <v>5103851.7751199994</v>
      </c>
      <c r="AY372" s="76">
        <f>IF(AV372&lt;=40000000,0,IF(AND(AV372&gt;40000000,AV372&lt;=80000000),(AV372-40000000)*10%,IF(AND(AV372&gt;80000000,AV372&lt;=120000000),4000000+(AV372-80000000)*15%,IF(AND(AV372&gt;120000000,AV372&lt;=180000000),10000000+(AV372-120000000)*20%,IF(AND(AV372&gt;180000000,AV372&lt;=240000000),22000000+(AV372-180000000)*25%,IF(AND(AV372&gt;240000000,AV372&lt;=320000000),37000000+(AV372-240000000)*30%,61000000+(AV372-320000000)*35%))))))</f>
        <v>1430831.644088001</v>
      </c>
      <c r="AZ372" s="75">
        <v>0</v>
      </c>
      <c r="BA372" s="75">
        <v>0</v>
      </c>
      <c r="BB372" s="75">
        <v>0</v>
      </c>
      <c r="BC372" s="80">
        <v>0</v>
      </c>
      <c r="BD372" s="80">
        <v>0</v>
      </c>
      <c r="BE372" s="80">
        <v>0</v>
      </c>
      <c r="BF372" s="78">
        <v>0</v>
      </c>
      <c r="BG372" s="348">
        <f>SUM(AX372:BF372)</f>
        <v>6534683.4192080004</v>
      </c>
      <c r="BH372" s="188">
        <f>INT(AU372-BG372)</f>
        <v>66377484</v>
      </c>
      <c r="BJ372" s="50">
        <v>13169</v>
      </c>
      <c r="BK372" s="50" t="s">
        <v>3708</v>
      </c>
      <c r="BM372" s="50">
        <f t="shared" si="11"/>
        <v>0</v>
      </c>
    </row>
    <row r="373" spans="1:65" s="50" customFormat="1" ht="24" customHeight="1" x14ac:dyDescent="0.2">
      <c r="A373" s="182">
        <f t="shared" si="10"/>
        <v>2655495</v>
      </c>
      <c r="B373" s="298">
        <v>488</v>
      </c>
      <c r="C373" s="266">
        <v>271</v>
      </c>
      <c r="D373" s="299">
        <v>13170</v>
      </c>
      <c r="E373" s="242" t="s">
        <v>1268</v>
      </c>
      <c r="F373" s="243" t="s">
        <v>1269</v>
      </c>
      <c r="G373" s="287" t="s">
        <v>137</v>
      </c>
      <c r="H373" s="274" t="s">
        <v>1150</v>
      </c>
      <c r="I373" s="294" t="s">
        <v>2922</v>
      </c>
      <c r="J373" s="65">
        <v>2210190436</v>
      </c>
      <c r="K373" s="65" t="s">
        <v>1270</v>
      </c>
      <c r="L373" s="65" t="s">
        <v>1150</v>
      </c>
      <c r="M373" s="292" t="s">
        <v>137</v>
      </c>
      <c r="N373" s="244" t="s">
        <v>2410</v>
      </c>
      <c r="O373" s="65"/>
      <c r="P373" s="90"/>
      <c r="Q373" s="244">
        <v>30</v>
      </c>
      <c r="R373" s="246">
        <v>120</v>
      </c>
      <c r="S373" s="246">
        <v>110</v>
      </c>
      <c r="T373" s="246">
        <v>29.33</v>
      </c>
      <c r="U373" s="90">
        <v>0</v>
      </c>
      <c r="V373" s="262">
        <v>15</v>
      </c>
      <c r="W373" s="99">
        <v>0</v>
      </c>
      <c r="X373" s="84">
        <v>0</v>
      </c>
      <c r="Y373" s="99">
        <v>0</v>
      </c>
      <c r="Z373" s="65">
        <v>0</v>
      </c>
      <c r="AA373" s="319">
        <v>885165</v>
      </c>
      <c r="AB373" s="319">
        <v>46667</v>
      </c>
      <c r="AC373" s="320">
        <f>AA373+AB373</f>
        <v>931832</v>
      </c>
      <c r="AD373" s="75">
        <v>4500000</v>
      </c>
      <c r="AE373" s="75">
        <v>6000000</v>
      </c>
      <c r="AF373" s="338">
        <f>(AC373*30)/220*1.4</f>
        <v>177895.19999999998</v>
      </c>
      <c r="AG373" s="113">
        <f>AA373*Q373</f>
        <v>26554950</v>
      </c>
      <c r="AH373" s="75">
        <f>AB373*Q373</f>
        <v>1400010</v>
      </c>
      <c r="AI373" s="75">
        <f>AF373*R373</f>
        <v>21347423.999999996</v>
      </c>
      <c r="AJ373" s="75">
        <f>IF(Q373=31,A373*Z373,(Q373/30)*A373*Z373)</f>
        <v>0</v>
      </c>
      <c r="AK373" s="75">
        <f>IF(Q373=31,AD373,(Q373/30)*AD373)</f>
        <v>4500000</v>
      </c>
      <c r="AL373" s="75">
        <f>IF(Q373=31,AE373,(Q373/30)*AE373)</f>
        <v>6000000</v>
      </c>
      <c r="AM373" s="75">
        <f>(AC373*30/220)*35%*S373</f>
        <v>4892117.9999999991</v>
      </c>
      <c r="AN373" s="75">
        <f>AC373*30/220*1.4*T373</f>
        <v>5217666.2159999991</v>
      </c>
      <c r="AO373" s="75">
        <f>AC373*U373</f>
        <v>0</v>
      </c>
      <c r="AP373" s="75">
        <f>200000*V373</f>
        <v>3000000</v>
      </c>
      <c r="AQ373" s="75">
        <v>0</v>
      </c>
      <c r="AR373" s="75">
        <v>0</v>
      </c>
      <c r="AS373" s="75">
        <v>0</v>
      </c>
      <c r="AT373" s="80">
        <v>0</v>
      </c>
      <c r="AU373" s="82">
        <f>SUM(AG373:AT373)</f>
        <v>72912168.216000006</v>
      </c>
      <c r="AV373" s="113">
        <f>AU373-(AX373+AP373+AO373+AL373+AK373+AJ373+AT373)</f>
        <v>54308316.440880008</v>
      </c>
      <c r="AW373" s="75">
        <f>AG373+AH373+AK373+AL373+AI373+AN373+AM373+AP373</f>
        <v>72912168.215999991</v>
      </c>
      <c r="AX373" s="75">
        <f>AW373*7%</f>
        <v>5103851.7751199994</v>
      </c>
      <c r="AY373" s="76">
        <f>IF(AV373&lt;=40000000,0,IF(AND(AV373&gt;40000000,AV373&lt;=80000000),(AV373-40000000)*10%,IF(AND(AV373&gt;80000000,AV373&lt;=120000000),4000000+(AV373-80000000)*15%,IF(AND(AV373&gt;120000000,AV373&lt;=180000000),10000000+(AV373-120000000)*20%,IF(AND(AV373&gt;180000000,AV373&lt;=240000000),22000000+(AV373-180000000)*25%,IF(AND(AV373&gt;240000000,AV373&lt;=320000000),37000000+(AV373-240000000)*30%,61000000+(AV373-320000000)*35%))))))</f>
        <v>1430831.644088001</v>
      </c>
      <c r="AZ373" s="75">
        <v>0</v>
      </c>
      <c r="BA373" s="75">
        <v>0</v>
      </c>
      <c r="BB373" s="75">
        <v>0</v>
      </c>
      <c r="BC373" s="80">
        <v>0</v>
      </c>
      <c r="BD373" s="80">
        <v>0</v>
      </c>
      <c r="BE373" s="80">
        <v>0</v>
      </c>
      <c r="BF373" s="78">
        <v>0</v>
      </c>
      <c r="BG373" s="348">
        <f>SUM(AX373:BF373)</f>
        <v>6534683.4192080004</v>
      </c>
      <c r="BH373" s="188">
        <f>INT(AU373-BG373)</f>
        <v>66377484</v>
      </c>
      <c r="BJ373" s="50">
        <v>13170</v>
      </c>
      <c r="BK373" s="50" t="s">
        <v>3709</v>
      </c>
      <c r="BM373" s="50">
        <f t="shared" si="11"/>
        <v>0</v>
      </c>
    </row>
    <row r="374" spans="1:65" s="50" customFormat="1" ht="24" customHeight="1" x14ac:dyDescent="0.2">
      <c r="A374" s="182">
        <f t="shared" si="10"/>
        <v>2655495</v>
      </c>
      <c r="B374" s="298">
        <v>489</v>
      </c>
      <c r="C374" s="266">
        <v>272</v>
      </c>
      <c r="D374" s="299">
        <v>13171</v>
      </c>
      <c r="E374" s="242" t="s">
        <v>1268</v>
      </c>
      <c r="F374" s="243" t="s">
        <v>1271</v>
      </c>
      <c r="G374" s="287" t="s">
        <v>137</v>
      </c>
      <c r="H374" s="274" t="s">
        <v>1150</v>
      </c>
      <c r="I374" s="294" t="s">
        <v>2923</v>
      </c>
      <c r="J374" s="65">
        <v>2250044971</v>
      </c>
      <c r="K374" s="65" t="s">
        <v>1272</v>
      </c>
      <c r="L374" s="65" t="s">
        <v>1150</v>
      </c>
      <c r="M374" s="292" t="s">
        <v>137</v>
      </c>
      <c r="N374" s="99"/>
      <c r="O374" s="246" t="s">
        <v>2410</v>
      </c>
      <c r="P374" s="90"/>
      <c r="Q374" s="244">
        <v>30</v>
      </c>
      <c r="R374" s="246">
        <v>90</v>
      </c>
      <c r="S374" s="246">
        <v>0</v>
      </c>
      <c r="T374" s="246">
        <v>0</v>
      </c>
      <c r="U374" s="245">
        <f>1+1</f>
        <v>2</v>
      </c>
      <c r="V374" s="262">
        <v>20</v>
      </c>
      <c r="W374" s="99">
        <v>0</v>
      </c>
      <c r="X374" s="84">
        <v>0</v>
      </c>
      <c r="Y374" s="99">
        <v>0</v>
      </c>
      <c r="Z374" s="65">
        <v>0</v>
      </c>
      <c r="AA374" s="319">
        <v>885165</v>
      </c>
      <c r="AB374" s="319">
        <v>0</v>
      </c>
      <c r="AC374" s="320">
        <f>AA374+AB374</f>
        <v>885165</v>
      </c>
      <c r="AD374" s="75">
        <v>4500000</v>
      </c>
      <c r="AE374" s="75">
        <v>6000000</v>
      </c>
      <c r="AF374" s="338">
        <f>(AC374*30)/220*1.4</f>
        <v>168986.04545454544</v>
      </c>
      <c r="AG374" s="113">
        <f>AA374*Q374</f>
        <v>26554950</v>
      </c>
      <c r="AH374" s="75">
        <f>AB374*Q374</f>
        <v>0</v>
      </c>
      <c r="AI374" s="75">
        <f>AF374*R374</f>
        <v>15208744.09090909</v>
      </c>
      <c r="AJ374" s="75">
        <f>IF(Q374=31,A374*Z374,(Q374/30)*A374*Z374)</f>
        <v>0</v>
      </c>
      <c r="AK374" s="75">
        <f>IF(Q374=31,AD374,(Q374/30)*AD374)</f>
        <v>4500000</v>
      </c>
      <c r="AL374" s="75">
        <f>IF(Q374=31,AE374,(Q374/30)*AE374)</f>
        <v>6000000</v>
      </c>
      <c r="AM374" s="75">
        <f>(AC374*30/220)*35%*S374</f>
        <v>0</v>
      </c>
      <c r="AN374" s="75">
        <f>AC374*30/220*1.4*T374</f>
        <v>0</v>
      </c>
      <c r="AO374" s="75">
        <f>AC374*U374</f>
        <v>1770330</v>
      </c>
      <c r="AP374" s="75">
        <f>200000*V374</f>
        <v>4000000</v>
      </c>
      <c r="AQ374" s="75">
        <v>0</v>
      </c>
      <c r="AR374" s="75">
        <v>0</v>
      </c>
      <c r="AS374" s="75">
        <v>0</v>
      </c>
      <c r="AT374" s="80">
        <v>0</v>
      </c>
      <c r="AU374" s="82">
        <f>SUM(AG374:AT374)</f>
        <v>58034024.090909094</v>
      </c>
      <c r="AV374" s="113">
        <f>AU374-(AX374+AP374+AO374+AL374+AK374+AJ374+AT374)</f>
        <v>37825235.504545458</v>
      </c>
      <c r="AW374" s="75">
        <f>AG374+AH374+AK374+AL374+AI374+AN374+AM374+AP374</f>
        <v>56263694.090909094</v>
      </c>
      <c r="AX374" s="75">
        <f>AW374*7%</f>
        <v>3938458.5863636369</v>
      </c>
      <c r="AY374" s="76">
        <f>IF(AV374&lt;=40000000,0,IF(AND(AV374&gt;40000000,AV374&lt;=80000000),(AV374-40000000)*10%,IF(AND(AV374&gt;80000000,AV374&lt;=120000000),4000000+(AV374-80000000)*15%,IF(AND(AV374&gt;120000000,AV374&lt;=180000000),10000000+(AV374-120000000)*20%,IF(AND(AV374&gt;180000000,AV374&lt;=240000000),22000000+(AV374-180000000)*25%,IF(AND(AV374&gt;240000000,AV374&lt;=320000000),37000000+(AV374-240000000)*30%,61000000+(AV374-320000000)*35%))))))</f>
        <v>0</v>
      </c>
      <c r="AZ374" s="75">
        <v>0</v>
      </c>
      <c r="BA374" s="75">
        <v>0</v>
      </c>
      <c r="BB374" s="75">
        <v>0</v>
      </c>
      <c r="BC374" s="80">
        <v>0</v>
      </c>
      <c r="BD374" s="80">
        <v>0</v>
      </c>
      <c r="BE374" s="80">
        <v>0</v>
      </c>
      <c r="BF374" s="78">
        <v>0</v>
      </c>
      <c r="BG374" s="348">
        <f>SUM(AX374:BF374)</f>
        <v>3938458.5863636369</v>
      </c>
      <c r="BH374" s="188">
        <f>INT(AU374-BG374)</f>
        <v>54095565</v>
      </c>
      <c r="BJ374" s="50">
        <v>13171</v>
      </c>
      <c r="BK374" s="50" t="s">
        <v>3710</v>
      </c>
      <c r="BM374" s="50">
        <f t="shared" si="11"/>
        <v>0</v>
      </c>
    </row>
    <row r="375" spans="1:65" s="50" customFormat="1" ht="24" customHeight="1" x14ac:dyDescent="0.2">
      <c r="A375" s="182">
        <f t="shared" si="10"/>
        <v>2655495</v>
      </c>
      <c r="B375" s="298">
        <v>490</v>
      </c>
      <c r="C375" s="266">
        <v>273</v>
      </c>
      <c r="D375" s="299">
        <v>13172</v>
      </c>
      <c r="E375" s="242" t="s">
        <v>248</v>
      </c>
      <c r="F375" s="243" t="s">
        <v>1273</v>
      </c>
      <c r="G375" s="287" t="s">
        <v>137</v>
      </c>
      <c r="H375" s="274" t="s">
        <v>1150</v>
      </c>
      <c r="I375" s="294" t="s">
        <v>2924</v>
      </c>
      <c r="J375" s="65">
        <v>4839429121</v>
      </c>
      <c r="K375" s="65" t="s">
        <v>1274</v>
      </c>
      <c r="L375" s="65" t="s">
        <v>1150</v>
      </c>
      <c r="M375" s="292" t="s">
        <v>137</v>
      </c>
      <c r="N375" s="99"/>
      <c r="O375" s="246" t="s">
        <v>2410</v>
      </c>
      <c r="P375" s="90"/>
      <c r="Q375" s="244">
        <v>30</v>
      </c>
      <c r="R375" s="246">
        <v>90</v>
      </c>
      <c r="S375" s="246">
        <v>0</v>
      </c>
      <c r="T375" s="246">
        <v>0</v>
      </c>
      <c r="U375" s="90">
        <v>0</v>
      </c>
      <c r="V375" s="262">
        <v>20</v>
      </c>
      <c r="W375" s="99">
        <v>0</v>
      </c>
      <c r="X375" s="84">
        <v>0</v>
      </c>
      <c r="Y375" s="99">
        <v>3</v>
      </c>
      <c r="Z375" s="65">
        <v>1</v>
      </c>
      <c r="AA375" s="319">
        <v>885165</v>
      </c>
      <c r="AB375" s="319">
        <v>0</v>
      </c>
      <c r="AC375" s="320">
        <f>AA375+AB375</f>
        <v>885165</v>
      </c>
      <c r="AD375" s="75">
        <v>4500000</v>
      </c>
      <c r="AE375" s="75">
        <v>6000000</v>
      </c>
      <c r="AF375" s="338">
        <f>(AC375*30)/220*1.4</f>
        <v>168986.04545454544</v>
      </c>
      <c r="AG375" s="113">
        <f>AA375*Q375</f>
        <v>26554950</v>
      </c>
      <c r="AH375" s="75">
        <f>AB375*Q375</f>
        <v>0</v>
      </c>
      <c r="AI375" s="75">
        <f>AF375*R375</f>
        <v>15208744.09090909</v>
      </c>
      <c r="AJ375" s="75">
        <f>IF(Q375=31,A375*Z375,(Q375/30)*A375*Z375)</f>
        <v>2655495</v>
      </c>
      <c r="AK375" s="75">
        <f>IF(Q375=31,AD375,(Q375/30)*AD375)</f>
        <v>4500000</v>
      </c>
      <c r="AL375" s="75">
        <f>IF(Q375=31,AE375,(Q375/30)*AE375)</f>
        <v>6000000</v>
      </c>
      <c r="AM375" s="75">
        <f>(AC375*30/220)*35%*S375</f>
        <v>0</v>
      </c>
      <c r="AN375" s="75">
        <f>AC375*30/220*1.4*T375</f>
        <v>0</v>
      </c>
      <c r="AO375" s="75">
        <f>AC375*U375</f>
        <v>0</v>
      </c>
      <c r="AP375" s="75">
        <f>200000*V375</f>
        <v>4000000</v>
      </c>
      <c r="AQ375" s="75">
        <v>0</v>
      </c>
      <c r="AR375" s="75">
        <v>0</v>
      </c>
      <c r="AS375" s="75">
        <v>0</v>
      </c>
      <c r="AT375" s="80">
        <v>0</v>
      </c>
      <c r="AU375" s="82">
        <f>SUM(AG375:AT375)</f>
        <v>58919189.090909094</v>
      </c>
      <c r="AV375" s="113">
        <f>AU375-(AX375+AP375+AO375+AL375+AK375+AJ375+AT375)</f>
        <v>37825235.504545458</v>
      </c>
      <c r="AW375" s="75">
        <f>AG375+AH375+AK375+AL375+AI375+AN375+AM375+AP375</f>
        <v>56263694.090909094</v>
      </c>
      <c r="AX375" s="75">
        <f>AW375*7%</f>
        <v>3938458.5863636369</v>
      </c>
      <c r="AY375" s="76">
        <f>IF(AV375&lt;=40000000,0,IF(AND(AV375&gt;40000000,AV375&lt;=80000000),(AV375-40000000)*10%,IF(AND(AV375&gt;80000000,AV375&lt;=120000000),4000000+(AV375-80000000)*15%,IF(AND(AV375&gt;120000000,AV375&lt;=180000000),10000000+(AV375-120000000)*20%,IF(AND(AV375&gt;180000000,AV375&lt;=240000000),22000000+(AV375-180000000)*25%,IF(AND(AV375&gt;240000000,AV375&lt;=320000000),37000000+(AV375-240000000)*30%,61000000+(AV375-320000000)*35%))))))</f>
        <v>0</v>
      </c>
      <c r="AZ375" s="75">
        <v>0</v>
      </c>
      <c r="BA375" s="75">
        <v>0</v>
      </c>
      <c r="BB375" s="75">
        <v>0</v>
      </c>
      <c r="BC375" s="80">
        <v>0</v>
      </c>
      <c r="BD375" s="80">
        <v>0</v>
      </c>
      <c r="BE375" s="80">
        <v>0</v>
      </c>
      <c r="BF375" s="78">
        <v>0</v>
      </c>
      <c r="BG375" s="348">
        <f>SUM(AX375:BF375)</f>
        <v>3938458.5863636369</v>
      </c>
      <c r="BH375" s="188">
        <f>INT(AU375-BG375)</f>
        <v>54980730</v>
      </c>
      <c r="BJ375" s="50">
        <v>13172</v>
      </c>
      <c r="BK375" s="50" t="s">
        <v>3711</v>
      </c>
      <c r="BM375" s="50">
        <f t="shared" si="11"/>
        <v>0</v>
      </c>
    </row>
    <row r="376" spans="1:65" s="50" customFormat="1" ht="24" customHeight="1" x14ac:dyDescent="0.2">
      <c r="A376" s="182">
        <f t="shared" si="10"/>
        <v>2655495</v>
      </c>
      <c r="B376" s="298">
        <v>491</v>
      </c>
      <c r="C376" s="266">
        <v>274</v>
      </c>
      <c r="D376" s="299">
        <v>13173</v>
      </c>
      <c r="E376" s="242" t="s">
        <v>1275</v>
      </c>
      <c r="F376" s="243" t="s">
        <v>1276</v>
      </c>
      <c r="G376" s="287" t="s">
        <v>137</v>
      </c>
      <c r="H376" s="274" t="s">
        <v>1150</v>
      </c>
      <c r="I376" s="294" t="s">
        <v>2925</v>
      </c>
      <c r="J376" s="65" t="s">
        <v>1277</v>
      </c>
      <c r="K376" s="65" t="s">
        <v>1278</v>
      </c>
      <c r="L376" s="65" t="s">
        <v>1150</v>
      </c>
      <c r="M376" s="292" t="s">
        <v>137</v>
      </c>
      <c r="N376" s="99"/>
      <c r="O376" s="246" t="s">
        <v>2410</v>
      </c>
      <c r="P376" s="90"/>
      <c r="Q376" s="244">
        <v>30</v>
      </c>
      <c r="R376" s="246">
        <v>90</v>
      </c>
      <c r="S376" s="246">
        <v>0</v>
      </c>
      <c r="T376" s="246">
        <v>0</v>
      </c>
      <c r="U376" s="90">
        <v>0</v>
      </c>
      <c r="V376" s="262">
        <v>20</v>
      </c>
      <c r="W376" s="99">
        <v>0</v>
      </c>
      <c r="X376" s="84">
        <v>0</v>
      </c>
      <c r="Y376" s="99">
        <v>1</v>
      </c>
      <c r="Z376" s="65">
        <v>0</v>
      </c>
      <c r="AA376" s="319">
        <v>885165</v>
      </c>
      <c r="AB376" s="319">
        <v>0</v>
      </c>
      <c r="AC376" s="320">
        <f>AA376+AB376</f>
        <v>885165</v>
      </c>
      <c r="AD376" s="75">
        <v>4500000</v>
      </c>
      <c r="AE376" s="75">
        <v>6000000</v>
      </c>
      <c r="AF376" s="338">
        <f>(AC376*30)/220*1.4</f>
        <v>168986.04545454544</v>
      </c>
      <c r="AG376" s="113">
        <f>AA376*Q376</f>
        <v>26554950</v>
      </c>
      <c r="AH376" s="75">
        <f>AB376*Q376</f>
        <v>0</v>
      </c>
      <c r="AI376" s="75">
        <f>AF376*R376</f>
        <v>15208744.09090909</v>
      </c>
      <c r="AJ376" s="75">
        <f>IF(Q376=31,A376*Z376,(Q376/30)*A376*Z376)</f>
        <v>0</v>
      </c>
      <c r="AK376" s="75">
        <f>IF(Q376=31,AD376,(Q376/30)*AD376)</f>
        <v>4500000</v>
      </c>
      <c r="AL376" s="75">
        <f>IF(Q376=31,AE376,(Q376/30)*AE376)</f>
        <v>6000000</v>
      </c>
      <c r="AM376" s="75">
        <f>(AC376*30/220)*35%*S376</f>
        <v>0</v>
      </c>
      <c r="AN376" s="75">
        <f>AC376*30/220*1.4*T376</f>
        <v>0</v>
      </c>
      <c r="AO376" s="75">
        <f>AC376*U376</f>
        <v>0</v>
      </c>
      <c r="AP376" s="75">
        <f>200000*V376</f>
        <v>4000000</v>
      </c>
      <c r="AQ376" s="75">
        <v>0</v>
      </c>
      <c r="AR376" s="75">
        <v>0</v>
      </c>
      <c r="AS376" s="75">
        <v>0</v>
      </c>
      <c r="AT376" s="80">
        <v>0</v>
      </c>
      <c r="AU376" s="82">
        <f>SUM(AG376:AT376)</f>
        <v>56263694.090909094</v>
      </c>
      <c r="AV376" s="113">
        <f>AU376-(AX376+AP376+AO376+AL376+AK376+AJ376+AT376)</f>
        <v>37825235.504545458</v>
      </c>
      <c r="AW376" s="75">
        <f>AG376+AH376+AK376+AL376+AI376+AN376+AM376+AP376</f>
        <v>56263694.090909094</v>
      </c>
      <c r="AX376" s="75">
        <f>AW376*7%</f>
        <v>3938458.5863636369</v>
      </c>
      <c r="AY376" s="76">
        <f>IF(AV376&lt;=40000000,0,IF(AND(AV376&gt;40000000,AV376&lt;=80000000),(AV376-40000000)*10%,IF(AND(AV376&gt;80000000,AV376&lt;=120000000),4000000+(AV376-80000000)*15%,IF(AND(AV376&gt;120000000,AV376&lt;=180000000),10000000+(AV376-120000000)*20%,IF(AND(AV376&gt;180000000,AV376&lt;=240000000),22000000+(AV376-180000000)*25%,IF(AND(AV376&gt;240000000,AV376&lt;=320000000),37000000+(AV376-240000000)*30%,61000000+(AV376-320000000)*35%))))))</f>
        <v>0</v>
      </c>
      <c r="AZ376" s="75">
        <v>0</v>
      </c>
      <c r="BA376" s="75">
        <v>0</v>
      </c>
      <c r="BB376" s="75">
        <v>0</v>
      </c>
      <c r="BC376" s="80">
        <v>0</v>
      </c>
      <c r="BD376" s="80">
        <v>0</v>
      </c>
      <c r="BE376" s="80">
        <v>0</v>
      </c>
      <c r="BF376" s="78">
        <v>0</v>
      </c>
      <c r="BG376" s="348">
        <f>SUM(AX376:BF376)</f>
        <v>3938458.5863636369</v>
      </c>
      <c r="BH376" s="188">
        <f>INT(AU376-BG376)</f>
        <v>52325235</v>
      </c>
      <c r="BJ376" s="50">
        <v>13173</v>
      </c>
      <c r="BK376" s="50" t="s">
        <v>3712</v>
      </c>
      <c r="BM376" s="50">
        <f t="shared" si="11"/>
        <v>0</v>
      </c>
    </row>
    <row r="377" spans="1:65" s="50" customFormat="1" ht="24" customHeight="1" x14ac:dyDescent="0.2">
      <c r="A377" s="182">
        <f t="shared" si="10"/>
        <v>2655495</v>
      </c>
      <c r="B377" s="298">
        <v>494</v>
      </c>
      <c r="C377" s="266">
        <v>277</v>
      </c>
      <c r="D377" s="299">
        <v>13174</v>
      </c>
      <c r="E377" s="242" t="s">
        <v>1279</v>
      </c>
      <c r="F377" s="243" t="s">
        <v>1280</v>
      </c>
      <c r="G377" s="287" t="s">
        <v>137</v>
      </c>
      <c r="H377" s="274" t="s">
        <v>1150</v>
      </c>
      <c r="I377" s="294" t="s">
        <v>2928</v>
      </c>
      <c r="J377" s="65">
        <v>6279656845</v>
      </c>
      <c r="K377" s="65" t="s">
        <v>1281</v>
      </c>
      <c r="L377" s="65" t="s">
        <v>1150</v>
      </c>
      <c r="M377" s="292" t="s">
        <v>137</v>
      </c>
      <c r="N377" s="99"/>
      <c r="O377" s="246" t="s">
        <v>2410</v>
      </c>
      <c r="P377" s="90"/>
      <c r="Q377" s="244">
        <v>30</v>
      </c>
      <c r="R377" s="246">
        <v>90</v>
      </c>
      <c r="S377" s="246">
        <v>0</v>
      </c>
      <c r="T377" s="246">
        <v>0</v>
      </c>
      <c r="U377" s="90">
        <v>0</v>
      </c>
      <c r="V377" s="262">
        <v>20</v>
      </c>
      <c r="W377" s="99">
        <v>0</v>
      </c>
      <c r="X377" s="84">
        <v>0</v>
      </c>
      <c r="Y377" s="99">
        <v>0</v>
      </c>
      <c r="Z377" s="65">
        <v>0</v>
      </c>
      <c r="AA377" s="319">
        <v>885165</v>
      </c>
      <c r="AB377" s="319">
        <v>0</v>
      </c>
      <c r="AC377" s="320">
        <f>AA377+AB377</f>
        <v>885165</v>
      </c>
      <c r="AD377" s="75">
        <v>4500000</v>
      </c>
      <c r="AE377" s="75">
        <v>6000000</v>
      </c>
      <c r="AF377" s="338">
        <f>(AC377*30)/220*1.4</f>
        <v>168986.04545454544</v>
      </c>
      <c r="AG377" s="113">
        <f>AA377*Q377</f>
        <v>26554950</v>
      </c>
      <c r="AH377" s="75">
        <f>AB377*Q377</f>
        <v>0</v>
      </c>
      <c r="AI377" s="75">
        <f>AF377*R377</f>
        <v>15208744.09090909</v>
      </c>
      <c r="AJ377" s="75">
        <f>IF(Q377=31,A377*Z377,(Q377/30)*A377*Z377)</f>
        <v>0</v>
      </c>
      <c r="AK377" s="75">
        <f>IF(Q377=31,AD377,(Q377/30)*AD377)</f>
        <v>4500000</v>
      </c>
      <c r="AL377" s="75">
        <f>IF(Q377=31,AE377,(Q377/30)*AE377)</f>
        <v>6000000</v>
      </c>
      <c r="AM377" s="75">
        <f>(AC377*30/220)*35%*S377</f>
        <v>0</v>
      </c>
      <c r="AN377" s="75">
        <f>AC377*30/220*1.4*T377</f>
        <v>0</v>
      </c>
      <c r="AO377" s="75">
        <f>AC377*U377</f>
        <v>0</v>
      </c>
      <c r="AP377" s="75">
        <f>200000*V377</f>
        <v>4000000</v>
      </c>
      <c r="AQ377" s="75">
        <v>0</v>
      </c>
      <c r="AR377" s="75">
        <v>0</v>
      </c>
      <c r="AS377" s="75">
        <v>0</v>
      </c>
      <c r="AT377" s="80">
        <v>0</v>
      </c>
      <c r="AU377" s="82">
        <f>SUM(AG377:AT377)</f>
        <v>56263694.090909094</v>
      </c>
      <c r="AV377" s="113">
        <f>AU377-(AX377+AP377+AO377+AL377+AK377+AJ377+AT377)</f>
        <v>37825235.504545458</v>
      </c>
      <c r="AW377" s="75">
        <f>AG377+AH377+AK377+AL377+AI377+AN377+AM377+AP377</f>
        <v>56263694.090909094</v>
      </c>
      <c r="AX377" s="75">
        <f>AW377*7%</f>
        <v>3938458.5863636369</v>
      </c>
      <c r="AY377" s="76">
        <f>IF(AV377&lt;=40000000,0,IF(AND(AV377&gt;40000000,AV377&lt;=80000000),(AV377-40000000)*10%,IF(AND(AV377&gt;80000000,AV377&lt;=120000000),4000000+(AV377-80000000)*15%,IF(AND(AV377&gt;120000000,AV377&lt;=180000000),10000000+(AV377-120000000)*20%,IF(AND(AV377&gt;180000000,AV377&lt;=240000000),22000000+(AV377-180000000)*25%,IF(AND(AV377&gt;240000000,AV377&lt;=320000000),37000000+(AV377-240000000)*30%,61000000+(AV377-320000000)*35%))))))</f>
        <v>0</v>
      </c>
      <c r="AZ377" s="75">
        <v>0</v>
      </c>
      <c r="BA377" s="75">
        <v>0</v>
      </c>
      <c r="BB377" s="75">
        <v>0</v>
      </c>
      <c r="BC377" s="80">
        <v>0</v>
      </c>
      <c r="BD377" s="80">
        <v>0</v>
      </c>
      <c r="BE377" s="80">
        <v>0</v>
      </c>
      <c r="BF377" s="78">
        <v>0</v>
      </c>
      <c r="BG377" s="348">
        <f>SUM(AX377:BF377)</f>
        <v>3938458.5863636369</v>
      </c>
      <c r="BH377" s="188">
        <f>INT(AU377-BG377)</f>
        <v>52325235</v>
      </c>
      <c r="BJ377" s="50">
        <v>13174</v>
      </c>
      <c r="BK377" s="50" t="s">
        <v>3713</v>
      </c>
      <c r="BM377" s="50">
        <f t="shared" si="11"/>
        <v>0</v>
      </c>
    </row>
    <row r="378" spans="1:65" s="50" customFormat="1" ht="24" customHeight="1" x14ac:dyDescent="0.2">
      <c r="A378" s="182">
        <f t="shared" si="10"/>
        <v>2655495</v>
      </c>
      <c r="B378" s="298">
        <v>492</v>
      </c>
      <c r="C378" s="266">
        <v>275</v>
      </c>
      <c r="D378" s="299">
        <v>13175</v>
      </c>
      <c r="E378" s="242" t="s">
        <v>456</v>
      </c>
      <c r="F378" s="243" t="s">
        <v>1282</v>
      </c>
      <c r="G378" s="287" t="s">
        <v>137</v>
      </c>
      <c r="H378" s="274" t="s">
        <v>1150</v>
      </c>
      <c r="I378" s="294" t="s">
        <v>2926</v>
      </c>
      <c r="J378" s="65">
        <v>4980134602</v>
      </c>
      <c r="K378" s="65" t="s">
        <v>1283</v>
      </c>
      <c r="L378" s="65" t="s">
        <v>1150</v>
      </c>
      <c r="M378" s="292" t="s">
        <v>137</v>
      </c>
      <c r="N378" s="244" t="s">
        <v>2410</v>
      </c>
      <c r="O378" s="65"/>
      <c r="P378" s="90"/>
      <c r="Q378" s="244">
        <v>30</v>
      </c>
      <c r="R378" s="246">
        <v>120</v>
      </c>
      <c r="S378" s="246">
        <v>110</v>
      </c>
      <c r="T378" s="246">
        <v>29.33</v>
      </c>
      <c r="U378" s="90">
        <v>0</v>
      </c>
      <c r="V378" s="262">
        <v>15</v>
      </c>
      <c r="W378" s="99">
        <v>0</v>
      </c>
      <c r="X378" s="84">
        <v>0</v>
      </c>
      <c r="Y378" s="99">
        <v>0</v>
      </c>
      <c r="Z378" s="65">
        <v>0</v>
      </c>
      <c r="AA378" s="319">
        <v>885165</v>
      </c>
      <c r="AB378" s="319">
        <v>0</v>
      </c>
      <c r="AC378" s="320">
        <f>AA378+AB378</f>
        <v>885165</v>
      </c>
      <c r="AD378" s="75">
        <v>4500000</v>
      </c>
      <c r="AE378" s="75">
        <v>6000000</v>
      </c>
      <c r="AF378" s="338">
        <f>(AC378*30)/220*1.4</f>
        <v>168986.04545454544</v>
      </c>
      <c r="AG378" s="113">
        <f>AA378*Q378</f>
        <v>26554950</v>
      </c>
      <c r="AH378" s="75">
        <f>AB378*Q378</f>
        <v>0</v>
      </c>
      <c r="AI378" s="75">
        <f>AF378*R378</f>
        <v>20278325.454545453</v>
      </c>
      <c r="AJ378" s="75">
        <f>IF(Q378=31,A378*Z378,(Q378/30)*A378*Z378)</f>
        <v>0</v>
      </c>
      <c r="AK378" s="75">
        <f>IF(Q378=31,AD378,(Q378/30)*AD378)</f>
        <v>4500000</v>
      </c>
      <c r="AL378" s="75">
        <f>IF(Q378=31,AE378,(Q378/30)*AE378)</f>
        <v>6000000</v>
      </c>
      <c r="AM378" s="75">
        <f>(AC378*30/220)*35%*S378</f>
        <v>4647116.25</v>
      </c>
      <c r="AN378" s="75">
        <f>AC378*30/220*1.4*T378</f>
        <v>4956360.7131818179</v>
      </c>
      <c r="AO378" s="75">
        <f>AC378*U378</f>
        <v>0</v>
      </c>
      <c r="AP378" s="75">
        <f>200000*V378</f>
        <v>3000000</v>
      </c>
      <c r="AQ378" s="75">
        <v>0</v>
      </c>
      <c r="AR378" s="75">
        <v>0</v>
      </c>
      <c r="AS378" s="75">
        <v>0</v>
      </c>
      <c r="AT378" s="80">
        <v>0</v>
      </c>
      <c r="AU378" s="82">
        <f>SUM(AG378:AT378)</f>
        <v>69936752.417727262</v>
      </c>
      <c r="AV378" s="113">
        <f>AU378-(AX378+AP378+AO378+AL378+AK378+AJ378+AT378)</f>
        <v>51541179.748486355</v>
      </c>
      <c r="AW378" s="75">
        <f>AG378+AH378+AK378+AL378+AI378+AN378+AM378+AP378</f>
        <v>69936752.417727262</v>
      </c>
      <c r="AX378" s="75">
        <f>AW378*7%</f>
        <v>4895572.6692409087</v>
      </c>
      <c r="AY378" s="76">
        <f>IF(AV378&lt;=40000000,0,IF(AND(AV378&gt;40000000,AV378&lt;=80000000),(AV378-40000000)*10%,IF(AND(AV378&gt;80000000,AV378&lt;=120000000),4000000+(AV378-80000000)*15%,IF(AND(AV378&gt;120000000,AV378&lt;=180000000),10000000+(AV378-120000000)*20%,IF(AND(AV378&gt;180000000,AV378&lt;=240000000),22000000+(AV378-180000000)*25%,IF(AND(AV378&gt;240000000,AV378&lt;=320000000),37000000+(AV378-240000000)*30%,61000000+(AV378-320000000)*35%))))))</f>
        <v>1154117.9748486355</v>
      </c>
      <c r="AZ378" s="75">
        <v>0</v>
      </c>
      <c r="BA378" s="75">
        <v>0</v>
      </c>
      <c r="BB378" s="75">
        <v>0</v>
      </c>
      <c r="BC378" s="80">
        <v>0</v>
      </c>
      <c r="BD378" s="80">
        <v>0</v>
      </c>
      <c r="BE378" s="80">
        <v>0</v>
      </c>
      <c r="BF378" s="78">
        <v>0</v>
      </c>
      <c r="BG378" s="348">
        <f>SUM(AX378:BF378)</f>
        <v>6049690.6440895442</v>
      </c>
      <c r="BH378" s="188">
        <f>INT(AU378-BG378)</f>
        <v>63887061</v>
      </c>
      <c r="BJ378" s="50">
        <v>13175</v>
      </c>
      <c r="BK378" s="50" t="s">
        <v>3714</v>
      </c>
      <c r="BM378" s="50">
        <f t="shared" si="11"/>
        <v>0</v>
      </c>
    </row>
    <row r="379" spans="1:65" s="50" customFormat="1" ht="24" customHeight="1" x14ac:dyDescent="0.2">
      <c r="A379" s="182">
        <f t="shared" si="10"/>
        <v>2655495</v>
      </c>
      <c r="B379" s="298">
        <v>493</v>
      </c>
      <c r="C379" s="266">
        <v>276</v>
      </c>
      <c r="D379" s="299">
        <v>13176</v>
      </c>
      <c r="E379" s="242" t="s">
        <v>1284</v>
      </c>
      <c r="F379" s="243" t="s">
        <v>1285</v>
      </c>
      <c r="G379" s="287" t="s">
        <v>137</v>
      </c>
      <c r="H379" s="274" t="s">
        <v>1150</v>
      </c>
      <c r="I379" s="294" t="s">
        <v>2927</v>
      </c>
      <c r="J379" s="65">
        <v>6269669162</v>
      </c>
      <c r="K379" s="65" t="s">
        <v>1286</v>
      </c>
      <c r="L379" s="65" t="s">
        <v>1150</v>
      </c>
      <c r="M379" s="292" t="s">
        <v>137</v>
      </c>
      <c r="N379" s="244" t="s">
        <v>2410</v>
      </c>
      <c r="O379" s="65"/>
      <c r="P379" s="90"/>
      <c r="Q379" s="244">
        <v>30</v>
      </c>
      <c r="R379" s="246">
        <v>120</v>
      </c>
      <c r="S379" s="246">
        <v>110</v>
      </c>
      <c r="T379" s="246">
        <v>29.33</v>
      </c>
      <c r="U379" s="90">
        <v>0</v>
      </c>
      <c r="V379" s="262">
        <v>15</v>
      </c>
      <c r="W379" s="99">
        <v>0</v>
      </c>
      <c r="X379" s="84">
        <v>0</v>
      </c>
      <c r="Y379" s="99">
        <v>1</v>
      </c>
      <c r="Z379" s="65">
        <v>1</v>
      </c>
      <c r="AA379" s="319">
        <v>885165</v>
      </c>
      <c r="AB379" s="319">
        <v>0</v>
      </c>
      <c r="AC379" s="320">
        <f>AA379+AB379</f>
        <v>885165</v>
      </c>
      <c r="AD379" s="75">
        <v>4500000</v>
      </c>
      <c r="AE379" s="75">
        <v>6000000</v>
      </c>
      <c r="AF379" s="338">
        <f>(AC379*30)/220*1.4</f>
        <v>168986.04545454544</v>
      </c>
      <c r="AG379" s="113">
        <f>AA379*Q379</f>
        <v>26554950</v>
      </c>
      <c r="AH379" s="75">
        <f>AB379*Q379</f>
        <v>0</v>
      </c>
      <c r="AI379" s="75">
        <f>AF379*R379</f>
        <v>20278325.454545453</v>
      </c>
      <c r="AJ379" s="75">
        <f>IF(Q379=31,A379*Z379,(Q379/30)*A379*Z379)</f>
        <v>2655495</v>
      </c>
      <c r="AK379" s="75">
        <f>IF(Q379=31,AD379,(Q379/30)*AD379)</f>
        <v>4500000</v>
      </c>
      <c r="AL379" s="75">
        <f>IF(Q379=31,AE379,(Q379/30)*AE379)</f>
        <v>6000000</v>
      </c>
      <c r="AM379" s="75">
        <f>(AC379*30/220)*35%*S379</f>
        <v>4647116.25</v>
      </c>
      <c r="AN379" s="75">
        <f>AC379*30/220*1.4*T379</f>
        <v>4956360.7131818179</v>
      </c>
      <c r="AO379" s="75">
        <f>AC379*U379</f>
        <v>0</v>
      </c>
      <c r="AP379" s="75">
        <f>200000*V379</f>
        <v>3000000</v>
      </c>
      <c r="AQ379" s="75">
        <v>0</v>
      </c>
      <c r="AR379" s="75">
        <v>0</v>
      </c>
      <c r="AS379" s="75">
        <v>0</v>
      </c>
      <c r="AT379" s="80">
        <v>0</v>
      </c>
      <c r="AU379" s="82">
        <f>SUM(AG379:AT379)</f>
        <v>72592247.417727277</v>
      </c>
      <c r="AV379" s="113">
        <f>AU379-(AX379+AP379+AO379+AL379+AK379+AJ379+AT379)</f>
        <v>51541179.74848637</v>
      </c>
      <c r="AW379" s="75">
        <f>AG379+AH379+AK379+AL379+AI379+AN379+AM379+AP379</f>
        <v>69936752.417727262</v>
      </c>
      <c r="AX379" s="75">
        <f>AW379*7%</f>
        <v>4895572.6692409087</v>
      </c>
      <c r="AY379" s="76">
        <f>IF(AV379&lt;=40000000,0,IF(AND(AV379&gt;40000000,AV379&lt;=80000000),(AV379-40000000)*10%,IF(AND(AV379&gt;80000000,AV379&lt;=120000000),4000000+(AV379-80000000)*15%,IF(AND(AV379&gt;120000000,AV379&lt;=180000000),10000000+(AV379-120000000)*20%,IF(AND(AV379&gt;180000000,AV379&lt;=240000000),22000000+(AV379-180000000)*25%,IF(AND(AV379&gt;240000000,AV379&lt;=320000000),37000000+(AV379-240000000)*30%,61000000+(AV379-320000000)*35%))))))</f>
        <v>1154117.9748486371</v>
      </c>
      <c r="AZ379" s="75">
        <v>0</v>
      </c>
      <c r="BA379" s="75">
        <v>0</v>
      </c>
      <c r="BB379" s="75">
        <v>0</v>
      </c>
      <c r="BC379" s="80">
        <v>0</v>
      </c>
      <c r="BD379" s="80">
        <v>0</v>
      </c>
      <c r="BE379" s="80">
        <v>0</v>
      </c>
      <c r="BF379" s="78">
        <v>0</v>
      </c>
      <c r="BG379" s="348">
        <f>SUM(AX379:BF379)</f>
        <v>6049690.6440895461</v>
      </c>
      <c r="BH379" s="188">
        <f>INT(AU379-BG379)</f>
        <v>66542556</v>
      </c>
      <c r="BJ379" s="50">
        <v>13176</v>
      </c>
      <c r="BK379" s="50" t="s">
        <v>3715</v>
      </c>
      <c r="BM379" s="50">
        <f t="shared" si="11"/>
        <v>0</v>
      </c>
    </row>
    <row r="380" spans="1:65" s="50" customFormat="1" ht="24" customHeight="1" x14ac:dyDescent="0.4">
      <c r="A380" s="182">
        <f t="shared" si="10"/>
        <v>2655495</v>
      </c>
      <c r="B380" s="298">
        <v>495</v>
      </c>
      <c r="C380" s="266">
        <v>278</v>
      </c>
      <c r="D380" s="299">
        <v>13177</v>
      </c>
      <c r="E380" s="242" t="s">
        <v>1287</v>
      </c>
      <c r="F380" s="243" t="s">
        <v>1288</v>
      </c>
      <c r="G380" s="287" t="s">
        <v>137</v>
      </c>
      <c r="H380" s="274" t="s">
        <v>1150</v>
      </c>
      <c r="I380" s="294" t="s">
        <v>3166</v>
      </c>
      <c r="J380" s="69">
        <v>4679873612</v>
      </c>
      <c r="K380" s="65">
        <v>35090571</v>
      </c>
      <c r="L380" s="65"/>
      <c r="M380" s="292" t="s">
        <v>137</v>
      </c>
      <c r="N380" s="99"/>
      <c r="O380" s="246" t="s">
        <v>2410</v>
      </c>
      <c r="P380" s="90"/>
      <c r="Q380" s="244">
        <v>30</v>
      </c>
      <c r="R380" s="246">
        <v>90</v>
      </c>
      <c r="S380" s="246">
        <v>0</v>
      </c>
      <c r="T380" s="246">
        <v>0</v>
      </c>
      <c r="U380" s="90">
        <v>0</v>
      </c>
      <c r="V380" s="262">
        <v>20</v>
      </c>
      <c r="W380" s="99">
        <v>0</v>
      </c>
      <c r="X380" s="84">
        <v>0</v>
      </c>
      <c r="Y380" s="99">
        <v>0</v>
      </c>
      <c r="Z380" s="65">
        <v>0</v>
      </c>
      <c r="AA380" s="319">
        <v>885165</v>
      </c>
      <c r="AB380" s="319">
        <v>0</v>
      </c>
      <c r="AC380" s="320">
        <f>AA380+AB380</f>
        <v>885165</v>
      </c>
      <c r="AD380" s="75">
        <v>4500000</v>
      </c>
      <c r="AE380" s="75">
        <v>6000000</v>
      </c>
      <c r="AF380" s="338">
        <f>(AC380*30)/220*1.4</f>
        <v>168986.04545454544</v>
      </c>
      <c r="AG380" s="113">
        <f>AA380*Q380</f>
        <v>26554950</v>
      </c>
      <c r="AH380" s="75">
        <f>AB380*Q380</f>
        <v>0</v>
      </c>
      <c r="AI380" s="75">
        <f>AF380*R380</f>
        <v>15208744.09090909</v>
      </c>
      <c r="AJ380" s="75">
        <f>IF(Q380=31,A380*Z380,(Q380/30)*A380*Z380)</f>
        <v>0</v>
      </c>
      <c r="AK380" s="75">
        <f>IF(Q380=31,AD380,(Q380/30)*AD380)</f>
        <v>4500000</v>
      </c>
      <c r="AL380" s="75">
        <f>IF(Q380=31,AE380,(Q380/30)*AE380)</f>
        <v>6000000</v>
      </c>
      <c r="AM380" s="75">
        <f>(AC380*30/220)*35%*S380</f>
        <v>0</v>
      </c>
      <c r="AN380" s="75">
        <f>AC380*30/220*1.4*T380</f>
        <v>0</v>
      </c>
      <c r="AO380" s="75">
        <f>AC380*U380</f>
        <v>0</v>
      </c>
      <c r="AP380" s="75">
        <f>200000*V380</f>
        <v>4000000</v>
      </c>
      <c r="AQ380" s="75">
        <v>0</v>
      </c>
      <c r="AR380" s="75">
        <v>0</v>
      </c>
      <c r="AS380" s="75">
        <v>0</v>
      </c>
      <c r="AT380" s="80">
        <v>0</v>
      </c>
      <c r="AU380" s="82">
        <f>SUM(AG380:AT380)</f>
        <v>56263694.090909094</v>
      </c>
      <c r="AV380" s="113">
        <f>AU380-(AX380+AP380+AO380+AL380+AK380+AJ380+AT380)</f>
        <v>37825235.504545458</v>
      </c>
      <c r="AW380" s="75">
        <f>AG380+AH380+AK380+AL380+AI380+AN380+AM380+AP380</f>
        <v>56263694.090909094</v>
      </c>
      <c r="AX380" s="75">
        <f>AW380*7%</f>
        <v>3938458.5863636369</v>
      </c>
      <c r="AY380" s="76">
        <f>IF(AV380&lt;=40000000,0,IF(AND(AV380&gt;40000000,AV380&lt;=80000000),(AV380-40000000)*10%,IF(AND(AV380&gt;80000000,AV380&lt;=120000000),4000000+(AV380-80000000)*15%,IF(AND(AV380&gt;120000000,AV380&lt;=180000000),10000000+(AV380-120000000)*20%,IF(AND(AV380&gt;180000000,AV380&lt;=240000000),22000000+(AV380-180000000)*25%,IF(AND(AV380&gt;240000000,AV380&lt;=320000000),37000000+(AV380-240000000)*30%,61000000+(AV380-320000000)*35%))))))</f>
        <v>0</v>
      </c>
      <c r="AZ380" s="75">
        <v>0</v>
      </c>
      <c r="BA380" s="75">
        <v>0</v>
      </c>
      <c r="BB380" s="75">
        <v>0</v>
      </c>
      <c r="BC380" s="80">
        <v>0</v>
      </c>
      <c r="BD380" s="80">
        <v>0</v>
      </c>
      <c r="BE380" s="80">
        <v>0</v>
      </c>
      <c r="BF380" s="78">
        <v>0</v>
      </c>
      <c r="BG380" s="348">
        <f>SUM(AX380:BF380)</f>
        <v>3938458.5863636369</v>
      </c>
      <c r="BH380" s="188">
        <f>INT(AU380-BG380)</f>
        <v>52325235</v>
      </c>
      <c r="BJ380" s="50">
        <v>13177</v>
      </c>
      <c r="BK380" s="50" t="s">
        <v>3716</v>
      </c>
      <c r="BM380" s="50">
        <f t="shared" si="11"/>
        <v>0</v>
      </c>
    </row>
    <row r="381" spans="1:65" s="50" customFormat="1" ht="24" customHeight="1" x14ac:dyDescent="0.2">
      <c r="A381" s="182">
        <f t="shared" si="10"/>
        <v>2655495</v>
      </c>
      <c r="B381" s="298">
        <v>496</v>
      </c>
      <c r="C381" s="266">
        <v>279</v>
      </c>
      <c r="D381" s="299">
        <v>13178</v>
      </c>
      <c r="E381" s="242" t="s">
        <v>1289</v>
      </c>
      <c r="F381" s="243" t="s">
        <v>1290</v>
      </c>
      <c r="G381" s="287" t="s">
        <v>137</v>
      </c>
      <c r="H381" s="274" t="s">
        <v>1150</v>
      </c>
      <c r="I381" s="294" t="s">
        <v>1291</v>
      </c>
      <c r="J381" s="65" t="s">
        <v>1292</v>
      </c>
      <c r="K381" s="65">
        <v>36243573</v>
      </c>
      <c r="L381" s="65"/>
      <c r="M381" s="292" t="s">
        <v>137</v>
      </c>
      <c r="N381" s="99"/>
      <c r="O381" s="246" t="s">
        <v>2410</v>
      </c>
      <c r="P381" s="90"/>
      <c r="Q381" s="244">
        <v>30</v>
      </c>
      <c r="R381" s="246">
        <v>90</v>
      </c>
      <c r="S381" s="246">
        <v>0</v>
      </c>
      <c r="T381" s="246">
        <v>0</v>
      </c>
      <c r="U381" s="90">
        <v>0</v>
      </c>
      <c r="V381" s="262">
        <v>20</v>
      </c>
      <c r="W381" s="99">
        <v>0</v>
      </c>
      <c r="X381" s="84">
        <v>0</v>
      </c>
      <c r="Y381" s="99">
        <v>0</v>
      </c>
      <c r="Z381" s="65">
        <v>0</v>
      </c>
      <c r="AA381" s="319">
        <v>885165</v>
      </c>
      <c r="AB381" s="319">
        <v>0</v>
      </c>
      <c r="AC381" s="320">
        <f>AA381+AB381</f>
        <v>885165</v>
      </c>
      <c r="AD381" s="75">
        <v>4500000</v>
      </c>
      <c r="AE381" s="75">
        <v>6000000</v>
      </c>
      <c r="AF381" s="338">
        <f>(AC381*30)/220*1.4</f>
        <v>168986.04545454544</v>
      </c>
      <c r="AG381" s="113">
        <f>AA381*Q381</f>
        <v>26554950</v>
      </c>
      <c r="AH381" s="75">
        <f>AB381*Q381</f>
        <v>0</v>
      </c>
      <c r="AI381" s="75">
        <f>AF381*R381</f>
        <v>15208744.09090909</v>
      </c>
      <c r="AJ381" s="75">
        <f>IF(Q381=31,A381*Z381,(Q381/30)*A381*Z381)</f>
        <v>0</v>
      </c>
      <c r="AK381" s="75">
        <f>IF(Q381=31,AD381,(Q381/30)*AD381)</f>
        <v>4500000</v>
      </c>
      <c r="AL381" s="75">
        <f>IF(Q381=31,AE381,(Q381/30)*AE381)</f>
        <v>6000000</v>
      </c>
      <c r="AM381" s="75">
        <f>(AC381*30/220)*35%*S381</f>
        <v>0</v>
      </c>
      <c r="AN381" s="75">
        <f>AC381*30/220*1.4*T381</f>
        <v>0</v>
      </c>
      <c r="AO381" s="75">
        <f>AC381*U381</f>
        <v>0</v>
      </c>
      <c r="AP381" s="75">
        <f>200000*V381</f>
        <v>4000000</v>
      </c>
      <c r="AQ381" s="75">
        <v>0</v>
      </c>
      <c r="AR381" s="75">
        <v>0</v>
      </c>
      <c r="AS381" s="75">
        <v>0</v>
      </c>
      <c r="AT381" s="80">
        <v>0</v>
      </c>
      <c r="AU381" s="82">
        <f>SUM(AG381:AT381)</f>
        <v>56263694.090909094</v>
      </c>
      <c r="AV381" s="113">
        <f>AU381-(AX381+AP381+AO381+AL381+AK381+AJ381+AT381)</f>
        <v>37825235.504545458</v>
      </c>
      <c r="AW381" s="75">
        <f>AG381+AH381+AK381+AL381+AI381+AN381+AM381+AP381</f>
        <v>56263694.090909094</v>
      </c>
      <c r="AX381" s="75">
        <f>AW381*7%</f>
        <v>3938458.5863636369</v>
      </c>
      <c r="AY381" s="76">
        <f>IF(AV381&lt;=40000000,0,IF(AND(AV381&gt;40000000,AV381&lt;=80000000),(AV381-40000000)*10%,IF(AND(AV381&gt;80000000,AV381&lt;=120000000),4000000+(AV381-80000000)*15%,IF(AND(AV381&gt;120000000,AV381&lt;=180000000),10000000+(AV381-120000000)*20%,IF(AND(AV381&gt;180000000,AV381&lt;=240000000),22000000+(AV381-180000000)*25%,IF(AND(AV381&gt;240000000,AV381&lt;=320000000),37000000+(AV381-240000000)*30%,61000000+(AV381-320000000)*35%))))))</f>
        <v>0</v>
      </c>
      <c r="AZ381" s="75">
        <v>0</v>
      </c>
      <c r="BA381" s="75">
        <v>0</v>
      </c>
      <c r="BB381" s="75">
        <v>0</v>
      </c>
      <c r="BC381" s="80">
        <v>0</v>
      </c>
      <c r="BD381" s="80">
        <v>0</v>
      </c>
      <c r="BE381" s="80">
        <v>0</v>
      </c>
      <c r="BF381" s="78">
        <v>0</v>
      </c>
      <c r="BG381" s="348">
        <f>SUM(AX381:BF381)</f>
        <v>3938458.5863636369</v>
      </c>
      <c r="BH381" s="188">
        <f>INT(AU381-BG381)</f>
        <v>52325235</v>
      </c>
      <c r="BJ381" s="50">
        <v>13178</v>
      </c>
      <c r="BK381" s="50" t="s">
        <v>3717</v>
      </c>
      <c r="BM381" s="50">
        <f t="shared" si="11"/>
        <v>0</v>
      </c>
    </row>
    <row r="382" spans="1:65" s="50" customFormat="1" ht="24" customHeight="1" x14ac:dyDescent="0.2">
      <c r="A382" s="182">
        <f t="shared" si="10"/>
        <v>2655495</v>
      </c>
      <c r="B382" s="298">
        <v>93</v>
      </c>
      <c r="C382" s="266">
        <v>98</v>
      </c>
      <c r="D382" s="299">
        <v>13179</v>
      </c>
      <c r="E382" s="252" t="s">
        <v>1293</v>
      </c>
      <c r="F382" s="253" t="s">
        <v>277</v>
      </c>
      <c r="G382" s="252" t="s">
        <v>87</v>
      </c>
      <c r="H382" s="274" t="s">
        <v>1294</v>
      </c>
      <c r="I382" s="294" t="s">
        <v>2544</v>
      </c>
      <c r="J382" s="65">
        <v>4539968033</v>
      </c>
      <c r="K382" s="65" t="s">
        <v>1295</v>
      </c>
      <c r="L382" s="65" t="s">
        <v>1294</v>
      </c>
      <c r="M382" s="292" t="s">
        <v>2380</v>
      </c>
      <c r="N382" s="99"/>
      <c r="O382" s="65"/>
      <c r="P382" s="90"/>
      <c r="Q382" s="254">
        <v>30</v>
      </c>
      <c r="R382" s="255">
        <v>31</v>
      </c>
      <c r="S382" s="65">
        <v>0</v>
      </c>
      <c r="T382" s="65">
        <v>0</v>
      </c>
      <c r="U382" s="90">
        <v>0</v>
      </c>
      <c r="V382" s="260">
        <v>21</v>
      </c>
      <c r="W382" s="99">
        <v>0</v>
      </c>
      <c r="X382" s="84">
        <v>0</v>
      </c>
      <c r="Y382" s="99">
        <v>0</v>
      </c>
      <c r="Z382" s="65">
        <v>0</v>
      </c>
      <c r="AA382" s="327">
        <v>1477052</v>
      </c>
      <c r="AB382" s="327">
        <v>46667</v>
      </c>
      <c r="AC382" s="328">
        <f>AA382+AB382</f>
        <v>1523719</v>
      </c>
      <c r="AD382" s="75">
        <v>4500000</v>
      </c>
      <c r="AE382" s="75">
        <v>6000000</v>
      </c>
      <c r="AF382" s="338">
        <f>(AC382*30)/220*1.4</f>
        <v>290891.80909090908</v>
      </c>
      <c r="AG382" s="113">
        <f>AA382*Q382</f>
        <v>44311560</v>
      </c>
      <c r="AH382" s="75">
        <f>AB382*Q382</f>
        <v>1400010</v>
      </c>
      <c r="AI382" s="75">
        <f>AF382*R382</f>
        <v>9017646.081818182</v>
      </c>
      <c r="AJ382" s="75">
        <f>IF(Q382=31,A382*Z382,(Q382/30)*A382*Z382)</f>
        <v>0</v>
      </c>
      <c r="AK382" s="75">
        <f>IF(Q382=31,AD382,(Q382/30)*AD382)</f>
        <v>4500000</v>
      </c>
      <c r="AL382" s="75">
        <f>IF(Q382=31,AE382,(Q382/30)*AE382)</f>
        <v>6000000</v>
      </c>
      <c r="AM382" s="75">
        <f>(AC382*30/220)*35%*S382</f>
        <v>0</v>
      </c>
      <c r="AN382" s="75">
        <f>AC382*30/220*1.4*T382</f>
        <v>0</v>
      </c>
      <c r="AO382" s="75">
        <f>AC382*U382</f>
        <v>0</v>
      </c>
      <c r="AP382" s="75">
        <f>200000*V382</f>
        <v>4200000</v>
      </c>
      <c r="AQ382" s="75">
        <v>0</v>
      </c>
      <c r="AR382" s="75">
        <v>0</v>
      </c>
      <c r="AS382" s="75">
        <v>0</v>
      </c>
      <c r="AT382" s="80">
        <v>0</v>
      </c>
      <c r="AU382" s="82">
        <f>SUM(AG382:AT382)</f>
        <v>69429216.081818178</v>
      </c>
      <c r="AV382" s="113">
        <f>AU382-(AX382+AP382+AO382+AL382+AK382+AJ382+AT382)</f>
        <v>49869170.956090905</v>
      </c>
      <c r="AW382" s="75">
        <f>AG382+AH382+AK382+AL382+AI382+AN382+AM382+AP382</f>
        <v>69429216.081818178</v>
      </c>
      <c r="AX382" s="75">
        <f>AW382*7%</f>
        <v>4860045.1257272726</v>
      </c>
      <c r="AY382" s="76">
        <f>IF(AV382&lt;=40000000,0,IF(AND(AV382&gt;40000000,AV382&lt;=80000000),(AV382-40000000)*10%,IF(AND(AV382&gt;80000000,AV382&lt;=120000000),4000000+(AV382-80000000)*15%,IF(AND(AV382&gt;120000000,AV382&lt;=180000000),10000000+(AV382-120000000)*20%,IF(AND(AV382&gt;180000000,AV382&lt;=240000000),22000000+(AV382-180000000)*25%,IF(AND(AV382&gt;240000000,AV382&lt;=320000000),37000000+(AV382-240000000)*30%,61000000+(AV382-320000000)*35%))))))</f>
        <v>986917.09560909052</v>
      </c>
      <c r="AZ382" s="75">
        <v>0</v>
      </c>
      <c r="BA382" s="75">
        <v>0</v>
      </c>
      <c r="BB382" s="75">
        <v>0</v>
      </c>
      <c r="BC382" s="80">
        <v>0</v>
      </c>
      <c r="BD382" s="80">
        <v>0</v>
      </c>
      <c r="BE382" s="80">
        <v>0</v>
      </c>
      <c r="BF382" s="78">
        <v>0</v>
      </c>
      <c r="BG382" s="348">
        <f>SUM(AX382:BF382)</f>
        <v>5846962.2213363629</v>
      </c>
      <c r="BH382" s="188">
        <f>INT(AU382-BG382)</f>
        <v>63582253</v>
      </c>
      <c r="BJ382" s="50">
        <v>13179</v>
      </c>
      <c r="BK382" s="50" t="s">
        <v>3718</v>
      </c>
      <c r="BM382" s="50">
        <f t="shared" si="11"/>
        <v>0</v>
      </c>
    </row>
    <row r="383" spans="1:65" s="50" customFormat="1" ht="24" customHeight="1" x14ac:dyDescent="0.2">
      <c r="A383" s="182">
        <f t="shared" si="10"/>
        <v>2655495</v>
      </c>
      <c r="B383" s="298">
        <v>92</v>
      </c>
      <c r="C383" s="266">
        <v>97</v>
      </c>
      <c r="D383" s="299">
        <v>13180</v>
      </c>
      <c r="E383" s="252" t="s">
        <v>1296</v>
      </c>
      <c r="F383" s="253" t="s">
        <v>1297</v>
      </c>
      <c r="G383" s="252" t="s">
        <v>87</v>
      </c>
      <c r="H383" s="274" t="s">
        <v>1294</v>
      </c>
      <c r="I383" s="294" t="s">
        <v>2543</v>
      </c>
      <c r="J383" s="65">
        <v>4490136803</v>
      </c>
      <c r="K383" s="65" t="s">
        <v>1298</v>
      </c>
      <c r="L383" s="65" t="s">
        <v>1294</v>
      </c>
      <c r="M383" s="292" t="s">
        <v>2380</v>
      </c>
      <c r="N383" s="99"/>
      <c r="O383" s="65"/>
      <c r="P383" s="90"/>
      <c r="Q383" s="254">
        <v>30</v>
      </c>
      <c r="R383" s="255">
        <v>18</v>
      </c>
      <c r="S383" s="65">
        <v>0</v>
      </c>
      <c r="T383" s="65">
        <v>0</v>
      </c>
      <c r="U383" s="90">
        <v>0</v>
      </c>
      <c r="V383" s="260">
        <v>21</v>
      </c>
      <c r="W383" s="99">
        <v>0</v>
      </c>
      <c r="X383" s="84">
        <v>0</v>
      </c>
      <c r="Y383" s="99">
        <v>0</v>
      </c>
      <c r="Z383" s="65">
        <v>0</v>
      </c>
      <c r="AA383" s="327">
        <v>1477052</v>
      </c>
      <c r="AB383" s="327">
        <v>46667</v>
      </c>
      <c r="AC383" s="328">
        <f>AA383+AB383</f>
        <v>1523719</v>
      </c>
      <c r="AD383" s="75">
        <v>4500000</v>
      </c>
      <c r="AE383" s="75">
        <v>6000000</v>
      </c>
      <c r="AF383" s="338">
        <f>(AC383*30)/220*1.4</f>
        <v>290891.80909090908</v>
      </c>
      <c r="AG383" s="113">
        <f>AA383*Q383</f>
        <v>44311560</v>
      </c>
      <c r="AH383" s="75">
        <f>AB383*Q383</f>
        <v>1400010</v>
      </c>
      <c r="AI383" s="75">
        <f>AF383*R383</f>
        <v>5236052.5636363635</v>
      </c>
      <c r="AJ383" s="75">
        <f>IF(Q383=31,A383*Z383,(Q383/30)*A383*Z383)</f>
        <v>0</v>
      </c>
      <c r="AK383" s="75">
        <f>IF(Q383=31,AD383,(Q383/30)*AD383)</f>
        <v>4500000</v>
      </c>
      <c r="AL383" s="75">
        <f>IF(Q383=31,AE383,(Q383/30)*AE383)</f>
        <v>6000000</v>
      </c>
      <c r="AM383" s="75">
        <f>(AC383*30/220)*35%*S383</f>
        <v>0</v>
      </c>
      <c r="AN383" s="75">
        <f>AC383*30/220*1.4*T383</f>
        <v>0</v>
      </c>
      <c r="AO383" s="75">
        <f>AC383*U383</f>
        <v>0</v>
      </c>
      <c r="AP383" s="75">
        <f>200000*V383</f>
        <v>4200000</v>
      </c>
      <c r="AQ383" s="75">
        <v>0</v>
      </c>
      <c r="AR383" s="75">
        <v>0</v>
      </c>
      <c r="AS383" s="75">
        <v>0</v>
      </c>
      <c r="AT383" s="80">
        <v>0</v>
      </c>
      <c r="AU383" s="82">
        <f>SUM(AG383:AT383)</f>
        <v>65647622.563636363</v>
      </c>
      <c r="AV383" s="113">
        <f>AU383-(AX383+AP383+AO383+AL383+AK383+AJ383+AT383)</f>
        <v>46352288.984181821</v>
      </c>
      <c r="AW383" s="75">
        <f>AG383+AH383+AK383+AL383+AI383+AN383+AM383+AP383</f>
        <v>65647622.563636363</v>
      </c>
      <c r="AX383" s="75">
        <f>AW383*7%</f>
        <v>4595333.5794545459</v>
      </c>
      <c r="AY383" s="76">
        <f>IF(AV383&lt;=40000000,0,IF(AND(AV383&gt;40000000,AV383&lt;=80000000),(AV383-40000000)*10%,IF(AND(AV383&gt;80000000,AV383&lt;=120000000),4000000+(AV383-80000000)*15%,IF(AND(AV383&gt;120000000,AV383&lt;=180000000),10000000+(AV383-120000000)*20%,IF(AND(AV383&gt;180000000,AV383&lt;=240000000),22000000+(AV383-180000000)*25%,IF(AND(AV383&gt;240000000,AV383&lt;=320000000),37000000+(AV383-240000000)*30%,61000000+(AV383-320000000)*35%))))))</f>
        <v>635228.89841818216</v>
      </c>
      <c r="AZ383" s="75">
        <v>0</v>
      </c>
      <c r="BA383" s="75">
        <v>0</v>
      </c>
      <c r="BB383" s="75">
        <v>0</v>
      </c>
      <c r="BC383" s="80">
        <v>0</v>
      </c>
      <c r="BD383" s="80">
        <v>0</v>
      </c>
      <c r="BE383" s="80">
        <v>0</v>
      </c>
      <c r="BF383" s="78">
        <v>0</v>
      </c>
      <c r="BG383" s="348">
        <f>SUM(AX383:BF383)</f>
        <v>5230562.4778727284</v>
      </c>
      <c r="BH383" s="188">
        <f>INT(AU383-BG383)</f>
        <v>60417060</v>
      </c>
      <c r="BJ383" s="50">
        <v>13180</v>
      </c>
      <c r="BK383" s="50" t="s">
        <v>3719</v>
      </c>
      <c r="BM383" s="50">
        <f t="shared" si="11"/>
        <v>0</v>
      </c>
    </row>
    <row r="384" spans="1:65" s="50" customFormat="1" ht="24" customHeight="1" x14ac:dyDescent="0.2">
      <c r="A384" s="182">
        <f t="shared" si="10"/>
        <v>2655495</v>
      </c>
      <c r="B384" s="298">
        <v>94</v>
      </c>
      <c r="C384" s="266">
        <v>99</v>
      </c>
      <c r="D384" s="299">
        <v>13181</v>
      </c>
      <c r="E384" s="252" t="s">
        <v>1299</v>
      </c>
      <c r="F384" s="253" t="s">
        <v>86</v>
      </c>
      <c r="G384" s="252" t="s">
        <v>87</v>
      </c>
      <c r="H384" s="274" t="s">
        <v>1294</v>
      </c>
      <c r="I384" s="294" t="s">
        <v>2545</v>
      </c>
      <c r="J384" s="65">
        <v>4501115475</v>
      </c>
      <c r="K384" s="65" t="s">
        <v>1300</v>
      </c>
      <c r="L384" s="65" t="s">
        <v>1294</v>
      </c>
      <c r="M384" s="307" t="s">
        <v>2383</v>
      </c>
      <c r="N384" s="99"/>
      <c r="O384" s="65"/>
      <c r="P384" s="90"/>
      <c r="Q384" s="254">
        <v>30</v>
      </c>
      <c r="R384" s="255">
        <v>8</v>
      </c>
      <c r="S384" s="65">
        <v>0</v>
      </c>
      <c r="T384" s="65">
        <v>0</v>
      </c>
      <c r="U384" s="90">
        <v>0</v>
      </c>
      <c r="V384" s="260">
        <v>20</v>
      </c>
      <c r="W384" s="99">
        <v>0</v>
      </c>
      <c r="X384" s="84">
        <v>0</v>
      </c>
      <c r="Y384" s="99">
        <v>0</v>
      </c>
      <c r="Z384" s="65">
        <v>0</v>
      </c>
      <c r="AA384" s="327">
        <v>1642901</v>
      </c>
      <c r="AB384" s="327">
        <v>0</v>
      </c>
      <c r="AC384" s="328">
        <f>AA384+AB384</f>
        <v>1642901</v>
      </c>
      <c r="AD384" s="75">
        <v>4500000</v>
      </c>
      <c r="AE384" s="75">
        <v>6000000</v>
      </c>
      <c r="AF384" s="338">
        <f>(AC384*30)/220*1.4</f>
        <v>313644.73636363639</v>
      </c>
      <c r="AG384" s="113">
        <f>AA384*Q384</f>
        <v>49287030</v>
      </c>
      <c r="AH384" s="75">
        <f>AB384*Q384</f>
        <v>0</v>
      </c>
      <c r="AI384" s="75">
        <f>AF384*R384</f>
        <v>2509157.8909090911</v>
      </c>
      <c r="AJ384" s="75">
        <f>IF(Q384=31,A384*Z384,(Q384/30)*A384*Z384)</f>
        <v>0</v>
      </c>
      <c r="AK384" s="75">
        <f>IF(Q384=31,AD384,(Q384/30)*AD384)</f>
        <v>4500000</v>
      </c>
      <c r="AL384" s="75">
        <f>IF(Q384=31,AE384,(Q384/30)*AE384)</f>
        <v>6000000</v>
      </c>
      <c r="AM384" s="75">
        <f>(AC384*30/220)*35%*S384</f>
        <v>0</v>
      </c>
      <c r="AN384" s="75">
        <f>AC384*30/220*1.4*T384</f>
        <v>0</v>
      </c>
      <c r="AO384" s="75">
        <f>AC384*U384</f>
        <v>0</v>
      </c>
      <c r="AP384" s="75">
        <f>200000*V384</f>
        <v>4000000</v>
      </c>
      <c r="AQ384" s="75">
        <v>0</v>
      </c>
      <c r="AR384" s="75">
        <v>0</v>
      </c>
      <c r="AS384" s="75">
        <v>0</v>
      </c>
      <c r="AT384" s="80">
        <v>0</v>
      </c>
      <c r="AU384" s="82">
        <f>SUM(AG384:AT384)</f>
        <v>66296187.890909091</v>
      </c>
      <c r="AV384" s="113">
        <f>AU384-(AX384+AP384+AO384+AL384+AK384+AJ384+AT384)</f>
        <v>47155454.738545455</v>
      </c>
      <c r="AW384" s="75">
        <f>AG384+AH384+AK384+AL384+AI384+AN384+AM384+AP384</f>
        <v>66296187.890909091</v>
      </c>
      <c r="AX384" s="75">
        <f>AW384*7%</f>
        <v>4640733.1523636365</v>
      </c>
      <c r="AY384" s="76">
        <f>IF(AV384&lt;=40000000,0,IF(AND(AV384&gt;40000000,AV384&lt;=80000000),(AV384-40000000)*10%,IF(AND(AV384&gt;80000000,AV384&lt;=120000000),4000000+(AV384-80000000)*15%,IF(AND(AV384&gt;120000000,AV384&lt;=180000000),10000000+(AV384-120000000)*20%,IF(AND(AV384&gt;180000000,AV384&lt;=240000000),22000000+(AV384-180000000)*25%,IF(AND(AV384&gt;240000000,AV384&lt;=320000000),37000000+(AV384-240000000)*30%,61000000+(AV384-320000000)*35%))))))</f>
        <v>715545.4738545455</v>
      </c>
      <c r="AZ384" s="75">
        <v>0</v>
      </c>
      <c r="BA384" s="75">
        <v>0</v>
      </c>
      <c r="BB384" s="75">
        <v>0</v>
      </c>
      <c r="BC384" s="80">
        <v>0</v>
      </c>
      <c r="BD384" s="80">
        <v>0</v>
      </c>
      <c r="BE384" s="80">
        <v>0</v>
      </c>
      <c r="BF384" s="78">
        <v>0</v>
      </c>
      <c r="BG384" s="348">
        <f>SUM(AX384:BF384)</f>
        <v>5356278.626218182</v>
      </c>
      <c r="BH384" s="188">
        <f>INT(AU384-BG384)</f>
        <v>60939909</v>
      </c>
      <c r="BJ384" s="50">
        <v>13181</v>
      </c>
      <c r="BK384" s="50" t="s">
        <v>3720</v>
      </c>
      <c r="BM384" s="50">
        <f t="shared" si="11"/>
        <v>0</v>
      </c>
    </row>
    <row r="385" spans="1:65" s="50" customFormat="1" ht="24" customHeight="1" x14ac:dyDescent="0.2">
      <c r="A385" s="182">
        <f t="shared" si="10"/>
        <v>2655495</v>
      </c>
      <c r="B385" s="298">
        <v>91</v>
      </c>
      <c r="C385" s="266">
        <v>96</v>
      </c>
      <c r="D385" s="299">
        <v>13182</v>
      </c>
      <c r="E385" s="252" t="s">
        <v>1301</v>
      </c>
      <c r="F385" s="253" t="s">
        <v>1302</v>
      </c>
      <c r="G385" s="252" t="s">
        <v>87</v>
      </c>
      <c r="H385" s="274" t="s">
        <v>1294</v>
      </c>
      <c r="I385" s="294" t="s">
        <v>2542</v>
      </c>
      <c r="J385" s="65">
        <v>6349609123</v>
      </c>
      <c r="K385" s="65" t="s">
        <v>1303</v>
      </c>
      <c r="L385" s="65" t="s">
        <v>1294</v>
      </c>
      <c r="M385" s="292" t="s">
        <v>2380</v>
      </c>
      <c r="N385" s="99"/>
      <c r="O385" s="65"/>
      <c r="P385" s="90"/>
      <c r="Q385" s="254">
        <v>30</v>
      </c>
      <c r="R385" s="255">
        <v>69</v>
      </c>
      <c r="S385" s="65">
        <v>0</v>
      </c>
      <c r="T385" s="65">
        <v>0</v>
      </c>
      <c r="U385" s="300">
        <f>1+1+1+1+1+1+1+1+1+1</f>
        <v>10</v>
      </c>
      <c r="V385" s="261">
        <v>13</v>
      </c>
      <c r="W385" s="99">
        <v>0</v>
      </c>
      <c r="X385" s="84">
        <v>0</v>
      </c>
      <c r="Y385" s="99">
        <v>0</v>
      </c>
      <c r="Z385" s="65">
        <v>0</v>
      </c>
      <c r="AA385" s="327">
        <v>1477052</v>
      </c>
      <c r="AB385" s="327">
        <v>46667</v>
      </c>
      <c r="AC385" s="328">
        <f>AA385+AB385</f>
        <v>1523719</v>
      </c>
      <c r="AD385" s="75">
        <v>4500000</v>
      </c>
      <c r="AE385" s="75">
        <v>6000000</v>
      </c>
      <c r="AF385" s="338">
        <f>(AC385*30)/220*1.4</f>
        <v>290891.80909090908</v>
      </c>
      <c r="AG385" s="113">
        <f>AA385*Q385</f>
        <v>44311560</v>
      </c>
      <c r="AH385" s="75">
        <f>AB385*Q385</f>
        <v>1400010</v>
      </c>
      <c r="AI385" s="75">
        <f>AF385*R385</f>
        <v>20071534.827272728</v>
      </c>
      <c r="AJ385" s="75">
        <f>IF(Q385=31,A385*Z385,(Q385/30)*A385*Z385)</f>
        <v>0</v>
      </c>
      <c r="AK385" s="75">
        <f>IF(Q385=31,AD385,(Q385/30)*AD385)</f>
        <v>4500000</v>
      </c>
      <c r="AL385" s="75">
        <f>IF(Q385=31,AE385,(Q385/30)*AE385)</f>
        <v>6000000</v>
      </c>
      <c r="AM385" s="75">
        <f>(AC385*30/220)*35%*S385</f>
        <v>0</v>
      </c>
      <c r="AN385" s="75">
        <f>AC385*30/220*1.4*T385</f>
        <v>0</v>
      </c>
      <c r="AO385" s="75">
        <f>AC385*U385</f>
        <v>15237190</v>
      </c>
      <c r="AP385" s="75">
        <f>200000*V385</f>
        <v>2600000</v>
      </c>
      <c r="AQ385" s="75">
        <v>0</v>
      </c>
      <c r="AR385" s="75">
        <v>0</v>
      </c>
      <c r="AS385" s="75">
        <v>0</v>
      </c>
      <c r="AT385" s="80">
        <v>0</v>
      </c>
      <c r="AU385" s="82">
        <f>SUM(AG385:AT385)</f>
        <v>94120294.827272728</v>
      </c>
      <c r="AV385" s="113">
        <f>AU385-(AX385+AP385+AO385+AL385+AK385+AJ385+AT385)</f>
        <v>60261287.489363641</v>
      </c>
      <c r="AW385" s="75">
        <f>AG385+AH385+AK385+AL385+AI385+AN385+AM385+AP385</f>
        <v>78883104.827272728</v>
      </c>
      <c r="AX385" s="75">
        <f>AW385*7%</f>
        <v>5521817.3379090913</v>
      </c>
      <c r="AY385" s="76">
        <f>IF(AV385&lt;=40000000,0,IF(AND(AV385&gt;40000000,AV385&lt;=80000000),(AV385-40000000)*10%,IF(AND(AV385&gt;80000000,AV385&lt;=120000000),4000000+(AV385-80000000)*15%,IF(AND(AV385&gt;120000000,AV385&lt;=180000000),10000000+(AV385-120000000)*20%,IF(AND(AV385&gt;180000000,AV385&lt;=240000000),22000000+(AV385-180000000)*25%,IF(AND(AV385&gt;240000000,AV385&lt;=320000000),37000000+(AV385-240000000)*30%,61000000+(AV385-320000000)*35%))))))</f>
        <v>2026128.7489363642</v>
      </c>
      <c r="AZ385" s="75">
        <v>0</v>
      </c>
      <c r="BA385" s="75">
        <v>0</v>
      </c>
      <c r="BB385" s="75">
        <v>0</v>
      </c>
      <c r="BC385" s="80">
        <v>0</v>
      </c>
      <c r="BD385" s="80">
        <v>0</v>
      </c>
      <c r="BE385" s="80">
        <v>0</v>
      </c>
      <c r="BF385" s="78">
        <v>0</v>
      </c>
      <c r="BG385" s="348">
        <f>SUM(AX385:BF385)</f>
        <v>7547946.0868454557</v>
      </c>
      <c r="BH385" s="188">
        <f>INT(AU385-BG385)</f>
        <v>86572348</v>
      </c>
      <c r="BJ385" s="50">
        <v>13182</v>
      </c>
      <c r="BK385" s="50" t="s">
        <v>3721</v>
      </c>
      <c r="BM385" s="50">
        <f t="shared" si="11"/>
        <v>0</v>
      </c>
    </row>
    <row r="386" spans="1:65" s="50" customFormat="1" ht="24" customHeight="1" x14ac:dyDescent="0.2">
      <c r="A386" s="182">
        <f t="shared" si="10"/>
        <v>2655495</v>
      </c>
      <c r="B386" s="298">
        <v>90</v>
      </c>
      <c r="C386" s="266">
        <v>95</v>
      </c>
      <c r="D386" s="299">
        <v>13183</v>
      </c>
      <c r="E386" s="252" t="s">
        <v>634</v>
      </c>
      <c r="F386" s="253" t="s">
        <v>1304</v>
      </c>
      <c r="G386" s="252" t="s">
        <v>87</v>
      </c>
      <c r="H386" s="274" t="s">
        <v>1294</v>
      </c>
      <c r="I386" s="294" t="s">
        <v>1305</v>
      </c>
      <c r="J386" s="65">
        <v>4539918230</v>
      </c>
      <c r="K386" s="65" t="s">
        <v>1306</v>
      </c>
      <c r="L386" s="65" t="s">
        <v>1294</v>
      </c>
      <c r="M386" s="292" t="s">
        <v>2383</v>
      </c>
      <c r="N386" s="99"/>
      <c r="O386" s="65"/>
      <c r="P386" s="90"/>
      <c r="Q386" s="254">
        <v>30</v>
      </c>
      <c r="R386" s="255">
        <v>5</v>
      </c>
      <c r="S386" s="65">
        <v>0</v>
      </c>
      <c r="T386" s="65">
        <v>0</v>
      </c>
      <c r="U386" s="300">
        <f>1+1+1+1+1</f>
        <v>5</v>
      </c>
      <c r="V386" s="261">
        <v>15</v>
      </c>
      <c r="W386" s="99">
        <v>0</v>
      </c>
      <c r="X386" s="84">
        <v>0</v>
      </c>
      <c r="Y386" s="99">
        <v>0</v>
      </c>
      <c r="Z386" s="65">
        <v>0</v>
      </c>
      <c r="AA386" s="327">
        <v>1642901</v>
      </c>
      <c r="AB386" s="327">
        <v>46667</v>
      </c>
      <c r="AC386" s="328">
        <f>AA386+AB386</f>
        <v>1689568</v>
      </c>
      <c r="AD386" s="75">
        <v>4500000</v>
      </c>
      <c r="AE386" s="75">
        <v>6000000</v>
      </c>
      <c r="AF386" s="338">
        <f>(AC386*30)/220*1.4</f>
        <v>322553.89090909087</v>
      </c>
      <c r="AG386" s="113">
        <f>AA386*Q386</f>
        <v>49287030</v>
      </c>
      <c r="AH386" s="75">
        <f>AB386*Q386</f>
        <v>1400010</v>
      </c>
      <c r="AI386" s="75">
        <f>AF386*R386</f>
        <v>1612769.4545454544</v>
      </c>
      <c r="AJ386" s="75">
        <f>IF(Q386=31,A386*Z386,(Q386/30)*A386*Z386)</f>
        <v>0</v>
      </c>
      <c r="AK386" s="75">
        <f>IF(Q386=31,AD386,(Q386/30)*AD386)</f>
        <v>4500000</v>
      </c>
      <c r="AL386" s="75">
        <f>IF(Q386=31,AE386,(Q386/30)*AE386)</f>
        <v>6000000</v>
      </c>
      <c r="AM386" s="75">
        <f>(AC386*30/220)*35%*S386</f>
        <v>0</v>
      </c>
      <c r="AN386" s="75">
        <f>AC386*30/220*1.4*T386</f>
        <v>0</v>
      </c>
      <c r="AO386" s="75">
        <f>AC386*U386</f>
        <v>8447840</v>
      </c>
      <c r="AP386" s="75">
        <f>200000*V386</f>
        <v>3000000</v>
      </c>
      <c r="AQ386" s="75">
        <v>0</v>
      </c>
      <c r="AR386" s="75">
        <v>0</v>
      </c>
      <c r="AS386" s="75">
        <v>0</v>
      </c>
      <c r="AT386" s="80">
        <v>0</v>
      </c>
      <c r="AU386" s="82">
        <f>SUM(AG386:AT386)</f>
        <v>74247649.454545453</v>
      </c>
      <c r="AV386" s="113">
        <f>AU386-(AX386+AP386+AO386+AL386+AK386+AJ386+AT386)</f>
        <v>47693822.792727269</v>
      </c>
      <c r="AW386" s="75">
        <f>AG386+AH386+AK386+AL386+AI386+AN386+AM386+AP386</f>
        <v>65799809.454545453</v>
      </c>
      <c r="AX386" s="75">
        <f>AW386*7%</f>
        <v>4605986.6618181821</v>
      </c>
      <c r="AY386" s="76">
        <f>IF(AV386&lt;=40000000,0,IF(AND(AV386&gt;40000000,AV386&lt;=80000000),(AV386-40000000)*10%,IF(AND(AV386&gt;80000000,AV386&lt;=120000000),4000000+(AV386-80000000)*15%,IF(AND(AV386&gt;120000000,AV386&lt;=180000000),10000000+(AV386-120000000)*20%,IF(AND(AV386&gt;180000000,AV386&lt;=240000000),22000000+(AV386-180000000)*25%,IF(AND(AV386&gt;240000000,AV386&lt;=320000000),37000000+(AV386-240000000)*30%,61000000+(AV386-320000000)*35%))))))</f>
        <v>769382.27927272697</v>
      </c>
      <c r="AZ386" s="75">
        <v>0</v>
      </c>
      <c r="BA386" s="75">
        <v>0</v>
      </c>
      <c r="BB386" s="75">
        <v>0</v>
      </c>
      <c r="BC386" s="80">
        <v>0</v>
      </c>
      <c r="BD386" s="80">
        <v>0</v>
      </c>
      <c r="BE386" s="80">
        <v>0</v>
      </c>
      <c r="BF386" s="78">
        <v>0</v>
      </c>
      <c r="BG386" s="348">
        <f>SUM(AX386:BF386)</f>
        <v>5375368.9410909088</v>
      </c>
      <c r="BH386" s="188">
        <f>INT(AU386-BG386)</f>
        <v>68872280</v>
      </c>
      <c r="BJ386" s="50">
        <v>13183</v>
      </c>
      <c r="BK386" s="50" t="s">
        <v>3722</v>
      </c>
      <c r="BM386" s="50">
        <f t="shared" si="11"/>
        <v>0</v>
      </c>
    </row>
    <row r="387" spans="1:65" s="50" customFormat="1" ht="24" customHeight="1" x14ac:dyDescent="0.2">
      <c r="A387" s="182">
        <f t="shared" si="10"/>
        <v>2655495</v>
      </c>
      <c r="B387" s="298">
        <v>565</v>
      </c>
      <c r="C387" s="266">
        <v>358</v>
      </c>
      <c r="D387" s="299">
        <v>13184</v>
      </c>
      <c r="E387" s="242" t="s">
        <v>946</v>
      </c>
      <c r="F387" s="243" t="s">
        <v>1307</v>
      </c>
      <c r="G387" s="287" t="s">
        <v>137</v>
      </c>
      <c r="H387" s="274" t="s">
        <v>1294</v>
      </c>
      <c r="I387" s="294" t="s">
        <v>2986</v>
      </c>
      <c r="J387" s="65">
        <v>4520043001</v>
      </c>
      <c r="K387" s="65" t="s">
        <v>1308</v>
      </c>
      <c r="L387" s="65" t="s">
        <v>1294</v>
      </c>
      <c r="M387" s="292" t="s">
        <v>137</v>
      </c>
      <c r="N387" s="244" t="s">
        <v>2410</v>
      </c>
      <c r="O387" s="65"/>
      <c r="P387" s="90"/>
      <c r="Q387" s="244">
        <v>30</v>
      </c>
      <c r="R387" s="246">
        <v>120</v>
      </c>
      <c r="S387" s="246">
        <v>110</v>
      </c>
      <c r="T387" s="246">
        <v>29.33</v>
      </c>
      <c r="U387" s="90">
        <v>0</v>
      </c>
      <c r="V387" s="262">
        <v>15</v>
      </c>
      <c r="W387" s="99">
        <v>0</v>
      </c>
      <c r="X387" s="84">
        <v>0</v>
      </c>
      <c r="Y387" s="99">
        <v>0</v>
      </c>
      <c r="Z387" s="65">
        <v>0</v>
      </c>
      <c r="AA387" s="319">
        <v>885165</v>
      </c>
      <c r="AB387" s="319">
        <v>0</v>
      </c>
      <c r="AC387" s="320">
        <f>AA387+AB387</f>
        <v>885165</v>
      </c>
      <c r="AD387" s="75">
        <v>4500000</v>
      </c>
      <c r="AE387" s="75">
        <v>6000000</v>
      </c>
      <c r="AF387" s="338">
        <f>(AC387*30)/220*1.4</f>
        <v>168986.04545454544</v>
      </c>
      <c r="AG387" s="113">
        <f>AA387*Q387</f>
        <v>26554950</v>
      </c>
      <c r="AH387" s="75">
        <f>AB387*Q387</f>
        <v>0</v>
      </c>
      <c r="AI387" s="75">
        <f>AF387*R387</f>
        <v>20278325.454545453</v>
      </c>
      <c r="AJ387" s="75">
        <f>IF(Q387=31,A387*Z387,(Q387/30)*A387*Z387)</f>
        <v>0</v>
      </c>
      <c r="AK387" s="75">
        <f>IF(Q387=31,AD387,(Q387/30)*AD387)</f>
        <v>4500000</v>
      </c>
      <c r="AL387" s="75">
        <f>IF(Q387=31,AE387,(Q387/30)*AE387)</f>
        <v>6000000</v>
      </c>
      <c r="AM387" s="75">
        <f>(AC387*30/220)*35%*S387</f>
        <v>4647116.25</v>
      </c>
      <c r="AN387" s="75">
        <f>AC387*30/220*1.4*T387</f>
        <v>4956360.7131818179</v>
      </c>
      <c r="AO387" s="75">
        <f>AC387*U387</f>
        <v>0</v>
      </c>
      <c r="AP387" s="75">
        <f>200000*V387</f>
        <v>3000000</v>
      </c>
      <c r="AQ387" s="75">
        <v>0</v>
      </c>
      <c r="AR387" s="75">
        <v>0</v>
      </c>
      <c r="AS387" s="75">
        <v>0</v>
      </c>
      <c r="AT387" s="80">
        <v>0</v>
      </c>
      <c r="AU387" s="82">
        <f>SUM(AG387:AT387)</f>
        <v>69936752.417727262</v>
      </c>
      <c r="AV387" s="113">
        <f>AU387-(AX387+AP387+AO387+AL387+AK387+AJ387+AT387)</f>
        <v>51541179.748486355</v>
      </c>
      <c r="AW387" s="75">
        <f>AG387+AH387+AK387+AL387+AI387+AN387+AM387+AP387</f>
        <v>69936752.417727262</v>
      </c>
      <c r="AX387" s="75">
        <f>AW387*7%</f>
        <v>4895572.6692409087</v>
      </c>
      <c r="AY387" s="76">
        <f>IF(AV387&lt;=40000000,0,IF(AND(AV387&gt;40000000,AV387&lt;=80000000),(AV387-40000000)*10%,IF(AND(AV387&gt;80000000,AV387&lt;=120000000),4000000+(AV387-80000000)*15%,IF(AND(AV387&gt;120000000,AV387&lt;=180000000),10000000+(AV387-120000000)*20%,IF(AND(AV387&gt;180000000,AV387&lt;=240000000),22000000+(AV387-180000000)*25%,IF(AND(AV387&gt;240000000,AV387&lt;=320000000),37000000+(AV387-240000000)*30%,61000000+(AV387-320000000)*35%))))))</f>
        <v>1154117.9748486355</v>
      </c>
      <c r="AZ387" s="75">
        <v>0</v>
      </c>
      <c r="BA387" s="75">
        <v>0</v>
      </c>
      <c r="BB387" s="75">
        <v>0</v>
      </c>
      <c r="BC387" s="80">
        <v>0</v>
      </c>
      <c r="BD387" s="80">
        <v>0</v>
      </c>
      <c r="BE387" s="80">
        <v>0</v>
      </c>
      <c r="BF387" s="78">
        <v>0</v>
      </c>
      <c r="BG387" s="348">
        <f>SUM(AX387:BF387)</f>
        <v>6049690.6440895442</v>
      </c>
      <c r="BH387" s="188">
        <f>INT(AU387-BG387)</f>
        <v>63887061</v>
      </c>
      <c r="BJ387" s="50">
        <v>13184</v>
      </c>
      <c r="BK387" s="50" t="s">
        <v>3723</v>
      </c>
      <c r="BM387" s="50">
        <f t="shared" si="11"/>
        <v>0</v>
      </c>
    </row>
    <row r="388" spans="1:65" s="50" customFormat="1" ht="24" customHeight="1" x14ac:dyDescent="0.2">
      <c r="A388" s="182">
        <f t="shared" si="10"/>
        <v>2655495</v>
      </c>
      <c r="B388" s="298">
        <v>564</v>
      </c>
      <c r="C388" s="266">
        <v>357</v>
      </c>
      <c r="D388" s="299">
        <v>13185</v>
      </c>
      <c r="E388" s="242" t="s">
        <v>694</v>
      </c>
      <c r="F388" s="243" t="s">
        <v>1309</v>
      </c>
      <c r="G388" s="287" t="s">
        <v>137</v>
      </c>
      <c r="H388" s="274" t="s">
        <v>1294</v>
      </c>
      <c r="I388" s="294" t="s">
        <v>2985</v>
      </c>
      <c r="J388" s="65">
        <v>4520060362</v>
      </c>
      <c r="K388" s="65" t="s">
        <v>1310</v>
      </c>
      <c r="L388" s="65" t="s">
        <v>1294</v>
      </c>
      <c r="M388" s="292" t="s">
        <v>137</v>
      </c>
      <c r="N388" s="244" t="s">
        <v>2410</v>
      </c>
      <c r="O388" s="65"/>
      <c r="P388" s="90"/>
      <c r="Q388" s="244">
        <v>30</v>
      </c>
      <c r="R388" s="246">
        <v>120</v>
      </c>
      <c r="S388" s="246">
        <v>110</v>
      </c>
      <c r="T388" s="246">
        <v>29.33</v>
      </c>
      <c r="U388" s="90">
        <v>0</v>
      </c>
      <c r="V388" s="262">
        <v>15</v>
      </c>
      <c r="W388" s="99">
        <v>0</v>
      </c>
      <c r="X388" s="84">
        <v>0</v>
      </c>
      <c r="Y388" s="99">
        <v>0</v>
      </c>
      <c r="Z388" s="65">
        <v>0</v>
      </c>
      <c r="AA388" s="319">
        <v>885165</v>
      </c>
      <c r="AB388" s="319">
        <v>0</v>
      </c>
      <c r="AC388" s="320">
        <f>AA388+AB388</f>
        <v>885165</v>
      </c>
      <c r="AD388" s="75">
        <v>4500000</v>
      </c>
      <c r="AE388" s="75">
        <v>6000000</v>
      </c>
      <c r="AF388" s="338">
        <f>(AC388*30)/220*1.4</f>
        <v>168986.04545454544</v>
      </c>
      <c r="AG388" s="113">
        <f>AA388*Q388</f>
        <v>26554950</v>
      </c>
      <c r="AH388" s="75">
        <f>AB388*Q388</f>
        <v>0</v>
      </c>
      <c r="AI388" s="75">
        <f>AF388*R388</f>
        <v>20278325.454545453</v>
      </c>
      <c r="AJ388" s="75">
        <f>IF(Q388=31,A388*Z388,(Q388/30)*A388*Z388)</f>
        <v>0</v>
      </c>
      <c r="AK388" s="75">
        <f>IF(Q388=31,AD388,(Q388/30)*AD388)</f>
        <v>4500000</v>
      </c>
      <c r="AL388" s="75">
        <f>IF(Q388=31,AE388,(Q388/30)*AE388)</f>
        <v>6000000</v>
      </c>
      <c r="AM388" s="75">
        <f>(AC388*30/220)*35%*S388</f>
        <v>4647116.25</v>
      </c>
      <c r="AN388" s="75">
        <f>AC388*30/220*1.4*T388</f>
        <v>4956360.7131818179</v>
      </c>
      <c r="AO388" s="75">
        <f>AC388*U388</f>
        <v>0</v>
      </c>
      <c r="AP388" s="75">
        <f>200000*V388</f>
        <v>3000000</v>
      </c>
      <c r="AQ388" s="75">
        <v>0</v>
      </c>
      <c r="AR388" s="75">
        <v>0</v>
      </c>
      <c r="AS388" s="75">
        <v>0</v>
      </c>
      <c r="AT388" s="80">
        <v>0</v>
      </c>
      <c r="AU388" s="82">
        <f>SUM(AG388:AT388)</f>
        <v>69936752.417727262</v>
      </c>
      <c r="AV388" s="113">
        <f>AU388-(AX388+AP388+AO388+AL388+AK388+AJ388+AT388)</f>
        <v>51541179.748486355</v>
      </c>
      <c r="AW388" s="75">
        <f>AG388+AH388+AK388+AL388+AI388+AN388+AM388+AP388</f>
        <v>69936752.417727262</v>
      </c>
      <c r="AX388" s="75">
        <f>AW388*7%</f>
        <v>4895572.6692409087</v>
      </c>
      <c r="AY388" s="76">
        <f>IF(AV388&lt;=40000000,0,IF(AND(AV388&gt;40000000,AV388&lt;=80000000),(AV388-40000000)*10%,IF(AND(AV388&gt;80000000,AV388&lt;=120000000),4000000+(AV388-80000000)*15%,IF(AND(AV388&gt;120000000,AV388&lt;=180000000),10000000+(AV388-120000000)*20%,IF(AND(AV388&gt;180000000,AV388&lt;=240000000),22000000+(AV388-180000000)*25%,IF(AND(AV388&gt;240000000,AV388&lt;=320000000),37000000+(AV388-240000000)*30%,61000000+(AV388-320000000)*35%))))))</f>
        <v>1154117.9748486355</v>
      </c>
      <c r="AZ388" s="75">
        <v>0</v>
      </c>
      <c r="BA388" s="75">
        <v>0</v>
      </c>
      <c r="BB388" s="75">
        <v>0</v>
      </c>
      <c r="BC388" s="80">
        <v>0</v>
      </c>
      <c r="BD388" s="80">
        <v>0</v>
      </c>
      <c r="BE388" s="80">
        <v>0</v>
      </c>
      <c r="BF388" s="78">
        <v>0</v>
      </c>
      <c r="BG388" s="348">
        <f>SUM(AX388:BF388)</f>
        <v>6049690.6440895442</v>
      </c>
      <c r="BH388" s="188">
        <f>INT(AU388-BG388)</f>
        <v>63887061</v>
      </c>
      <c r="BJ388" s="50">
        <v>13185</v>
      </c>
      <c r="BK388" s="50" t="s">
        <v>3724</v>
      </c>
      <c r="BM388" s="50">
        <f t="shared" si="11"/>
        <v>0</v>
      </c>
    </row>
    <row r="389" spans="1:65" s="50" customFormat="1" ht="24" customHeight="1" x14ac:dyDescent="0.2">
      <c r="A389" s="182">
        <f t="shared" si="10"/>
        <v>2655495</v>
      </c>
      <c r="B389" s="298">
        <v>561</v>
      </c>
      <c r="C389" s="266">
        <v>355</v>
      </c>
      <c r="D389" s="299">
        <v>13186</v>
      </c>
      <c r="E389" s="242" t="s">
        <v>294</v>
      </c>
      <c r="F389" s="243" t="s">
        <v>1311</v>
      </c>
      <c r="G389" s="287" t="s">
        <v>137</v>
      </c>
      <c r="H389" s="274" t="s">
        <v>1294</v>
      </c>
      <c r="I389" s="294" t="s">
        <v>2982</v>
      </c>
      <c r="J389" s="65">
        <v>3329800410</v>
      </c>
      <c r="K389" s="65">
        <v>85159410</v>
      </c>
      <c r="L389" s="65" t="s">
        <v>1294</v>
      </c>
      <c r="M389" s="292" t="s">
        <v>137</v>
      </c>
      <c r="N389" s="244" t="s">
        <v>2410</v>
      </c>
      <c r="O389" s="65"/>
      <c r="P389" s="90"/>
      <c r="Q389" s="244">
        <v>30</v>
      </c>
      <c r="R389" s="246">
        <v>120</v>
      </c>
      <c r="S389" s="246">
        <v>110</v>
      </c>
      <c r="T389" s="246">
        <v>29.33</v>
      </c>
      <c r="U389" s="90">
        <v>0</v>
      </c>
      <c r="V389" s="262">
        <v>15</v>
      </c>
      <c r="W389" s="99">
        <v>0</v>
      </c>
      <c r="X389" s="84">
        <v>0</v>
      </c>
      <c r="Y389" s="99">
        <v>0</v>
      </c>
      <c r="Z389" s="65">
        <v>1</v>
      </c>
      <c r="AA389" s="319">
        <v>885165</v>
      </c>
      <c r="AB389" s="319">
        <v>46667</v>
      </c>
      <c r="AC389" s="320">
        <f>AA389+AB389</f>
        <v>931832</v>
      </c>
      <c r="AD389" s="75">
        <v>4500000</v>
      </c>
      <c r="AE389" s="75">
        <v>6000000</v>
      </c>
      <c r="AF389" s="338">
        <f>(AC389*30)/220*1.4</f>
        <v>177895.19999999998</v>
      </c>
      <c r="AG389" s="113">
        <f>AA389*Q389</f>
        <v>26554950</v>
      </c>
      <c r="AH389" s="75">
        <f>AB389*Q389</f>
        <v>1400010</v>
      </c>
      <c r="AI389" s="75">
        <f>AF389*R389</f>
        <v>21347423.999999996</v>
      </c>
      <c r="AJ389" s="75">
        <f>IF(Q389=31,A389*Z389,(Q389/30)*A389*Z389)</f>
        <v>2655495</v>
      </c>
      <c r="AK389" s="75">
        <f>IF(Q389=31,AD389,(Q389/30)*AD389)</f>
        <v>4500000</v>
      </c>
      <c r="AL389" s="75">
        <f>IF(Q389=31,AE389,(Q389/30)*AE389)</f>
        <v>6000000</v>
      </c>
      <c r="AM389" s="75">
        <f>(AC389*30/220)*35%*S389</f>
        <v>4892117.9999999991</v>
      </c>
      <c r="AN389" s="75">
        <f>AC389*30/220*1.4*T389</f>
        <v>5217666.2159999991</v>
      </c>
      <c r="AO389" s="75">
        <f>AC389*U389</f>
        <v>0</v>
      </c>
      <c r="AP389" s="75">
        <f>200000*V389</f>
        <v>3000000</v>
      </c>
      <c r="AQ389" s="75">
        <v>0</v>
      </c>
      <c r="AR389" s="75">
        <v>0</v>
      </c>
      <c r="AS389" s="75">
        <v>0</v>
      </c>
      <c r="AT389" s="80">
        <v>0</v>
      </c>
      <c r="AU389" s="82">
        <f>SUM(AG389:AT389)</f>
        <v>75567663.216000006</v>
      </c>
      <c r="AV389" s="113">
        <f>AU389-(AX389+AP389+AO389+AL389+AK389+AJ389+AT389)</f>
        <v>54308316.440880008</v>
      </c>
      <c r="AW389" s="75">
        <f>AG389+AH389+AK389+AL389+AI389+AN389+AM389+AP389</f>
        <v>72912168.215999991</v>
      </c>
      <c r="AX389" s="75">
        <f>AW389*7%</f>
        <v>5103851.7751199994</v>
      </c>
      <c r="AY389" s="76">
        <f>IF(AV389&lt;=40000000,0,IF(AND(AV389&gt;40000000,AV389&lt;=80000000),(AV389-40000000)*10%,IF(AND(AV389&gt;80000000,AV389&lt;=120000000),4000000+(AV389-80000000)*15%,IF(AND(AV389&gt;120000000,AV389&lt;=180000000),10000000+(AV389-120000000)*20%,IF(AND(AV389&gt;180000000,AV389&lt;=240000000),22000000+(AV389-180000000)*25%,IF(AND(AV389&gt;240000000,AV389&lt;=320000000),37000000+(AV389-240000000)*30%,61000000+(AV389-320000000)*35%))))))</f>
        <v>1430831.644088001</v>
      </c>
      <c r="AZ389" s="75">
        <v>0</v>
      </c>
      <c r="BA389" s="75">
        <v>0</v>
      </c>
      <c r="BB389" s="75">
        <v>0</v>
      </c>
      <c r="BC389" s="80">
        <v>0</v>
      </c>
      <c r="BD389" s="80">
        <v>0</v>
      </c>
      <c r="BE389" s="80">
        <v>0</v>
      </c>
      <c r="BF389" s="78">
        <v>0</v>
      </c>
      <c r="BG389" s="348">
        <f>SUM(AX389:BF389)</f>
        <v>6534683.4192080004</v>
      </c>
      <c r="BH389" s="188">
        <f>INT(AU389-BG389)</f>
        <v>69032979</v>
      </c>
      <c r="BJ389" s="50">
        <v>13186</v>
      </c>
      <c r="BK389" s="50" t="s">
        <v>3725</v>
      </c>
      <c r="BM389" s="50">
        <f t="shared" si="11"/>
        <v>0</v>
      </c>
    </row>
    <row r="390" spans="1:65" s="50" customFormat="1" ht="24" customHeight="1" x14ac:dyDescent="0.2">
      <c r="A390" s="182">
        <f t="shared" si="10"/>
        <v>2655495</v>
      </c>
      <c r="B390" s="298">
        <v>560</v>
      </c>
      <c r="C390" s="266">
        <v>354</v>
      </c>
      <c r="D390" s="299">
        <v>13187</v>
      </c>
      <c r="E390" s="242" t="s">
        <v>115</v>
      </c>
      <c r="F390" s="243" t="s">
        <v>1312</v>
      </c>
      <c r="G390" s="287" t="s">
        <v>137</v>
      </c>
      <c r="H390" s="274" t="s">
        <v>1294</v>
      </c>
      <c r="I390" s="294" t="s">
        <v>2981</v>
      </c>
      <c r="J390" s="65">
        <v>4539268147</v>
      </c>
      <c r="K390" s="65" t="s">
        <v>1313</v>
      </c>
      <c r="L390" s="65" t="s">
        <v>1294</v>
      </c>
      <c r="M390" s="292" t="s">
        <v>137</v>
      </c>
      <c r="N390" s="244" t="s">
        <v>2410</v>
      </c>
      <c r="O390" s="65"/>
      <c r="P390" s="90"/>
      <c r="Q390" s="244">
        <v>30</v>
      </c>
      <c r="R390" s="246">
        <v>120</v>
      </c>
      <c r="S390" s="246">
        <v>110</v>
      </c>
      <c r="T390" s="246">
        <v>29.33</v>
      </c>
      <c r="U390" s="90">
        <v>0</v>
      </c>
      <c r="V390" s="262">
        <v>15</v>
      </c>
      <c r="W390" s="99">
        <v>0</v>
      </c>
      <c r="X390" s="84">
        <v>0</v>
      </c>
      <c r="Y390" s="99">
        <v>2</v>
      </c>
      <c r="Z390" s="65">
        <v>2</v>
      </c>
      <c r="AA390" s="319">
        <v>885165</v>
      </c>
      <c r="AB390" s="319">
        <v>46667</v>
      </c>
      <c r="AC390" s="320">
        <f>AA390+AB390</f>
        <v>931832</v>
      </c>
      <c r="AD390" s="75">
        <v>4500000</v>
      </c>
      <c r="AE390" s="75">
        <v>6000000</v>
      </c>
      <c r="AF390" s="338">
        <f>(AC390*30)/220*1.4</f>
        <v>177895.19999999998</v>
      </c>
      <c r="AG390" s="113">
        <f>AA390*Q390</f>
        <v>26554950</v>
      </c>
      <c r="AH390" s="75">
        <f>AB390*Q390</f>
        <v>1400010</v>
      </c>
      <c r="AI390" s="75">
        <f>AF390*R390</f>
        <v>21347423.999999996</v>
      </c>
      <c r="AJ390" s="75">
        <f>IF(Q390=31,A390*Z390,(Q390/30)*A390*Z390)</f>
        <v>5310990</v>
      </c>
      <c r="AK390" s="75">
        <f>IF(Q390=31,AD390,(Q390/30)*AD390)</f>
        <v>4500000</v>
      </c>
      <c r="AL390" s="75">
        <f>IF(Q390=31,AE390,(Q390/30)*AE390)</f>
        <v>6000000</v>
      </c>
      <c r="AM390" s="75">
        <f>(AC390*30/220)*35%*S390</f>
        <v>4892117.9999999991</v>
      </c>
      <c r="AN390" s="75">
        <f>AC390*30/220*1.4*T390</f>
        <v>5217666.2159999991</v>
      </c>
      <c r="AO390" s="75">
        <f>AC390*U390</f>
        <v>0</v>
      </c>
      <c r="AP390" s="75">
        <f>200000*V390</f>
        <v>3000000</v>
      </c>
      <c r="AQ390" s="75">
        <v>0</v>
      </c>
      <c r="AR390" s="75">
        <v>0</v>
      </c>
      <c r="AS390" s="75">
        <v>0</v>
      </c>
      <c r="AT390" s="80">
        <v>0</v>
      </c>
      <c r="AU390" s="82">
        <f>SUM(AG390:AT390)</f>
        <v>78223158.216000006</v>
      </c>
      <c r="AV390" s="113">
        <f>AU390-(AX390+AP390+AO390+AL390+AK390+AJ390+AT390)</f>
        <v>54308316.440880008</v>
      </c>
      <c r="AW390" s="75">
        <f>AG390+AH390+AK390+AL390+AI390+AN390+AM390+AP390</f>
        <v>72912168.215999991</v>
      </c>
      <c r="AX390" s="75">
        <f>AW390*7%</f>
        <v>5103851.7751199994</v>
      </c>
      <c r="AY390" s="76">
        <f>IF(AV390&lt;=40000000,0,IF(AND(AV390&gt;40000000,AV390&lt;=80000000),(AV390-40000000)*10%,IF(AND(AV390&gt;80000000,AV390&lt;=120000000),4000000+(AV390-80000000)*15%,IF(AND(AV390&gt;120000000,AV390&lt;=180000000),10000000+(AV390-120000000)*20%,IF(AND(AV390&gt;180000000,AV390&lt;=240000000),22000000+(AV390-180000000)*25%,IF(AND(AV390&gt;240000000,AV390&lt;=320000000),37000000+(AV390-240000000)*30%,61000000+(AV390-320000000)*35%))))))</f>
        <v>1430831.644088001</v>
      </c>
      <c r="AZ390" s="75">
        <v>0</v>
      </c>
      <c r="BA390" s="75">
        <v>0</v>
      </c>
      <c r="BB390" s="75">
        <v>0</v>
      </c>
      <c r="BC390" s="80">
        <v>0</v>
      </c>
      <c r="BD390" s="80">
        <v>0</v>
      </c>
      <c r="BE390" s="80">
        <v>0</v>
      </c>
      <c r="BF390" s="78">
        <v>0</v>
      </c>
      <c r="BG390" s="348">
        <f>SUM(AX390:BF390)</f>
        <v>6534683.4192080004</v>
      </c>
      <c r="BH390" s="188">
        <f>INT(AU390-BG390)</f>
        <v>71688474</v>
      </c>
      <c r="BJ390" s="50">
        <v>13187</v>
      </c>
      <c r="BK390" s="50" t="s">
        <v>3726</v>
      </c>
      <c r="BM390" s="50">
        <f t="shared" si="11"/>
        <v>0</v>
      </c>
    </row>
    <row r="391" spans="1:65" s="50" customFormat="1" ht="24" customHeight="1" x14ac:dyDescent="0.2">
      <c r="A391" s="182">
        <f t="shared" ref="A391:A446" si="12">885165*3</f>
        <v>2655495</v>
      </c>
      <c r="B391" s="298">
        <v>566</v>
      </c>
      <c r="C391" s="266">
        <v>359</v>
      </c>
      <c r="D391" s="299">
        <v>13188</v>
      </c>
      <c r="E391" s="242" t="s">
        <v>115</v>
      </c>
      <c r="F391" s="243" t="s">
        <v>1314</v>
      </c>
      <c r="G391" s="287" t="s">
        <v>137</v>
      </c>
      <c r="H391" s="274" t="s">
        <v>1294</v>
      </c>
      <c r="I391" s="294" t="s">
        <v>2987</v>
      </c>
      <c r="J391" s="65">
        <v>4529972178</v>
      </c>
      <c r="K391" s="65" t="s">
        <v>1315</v>
      </c>
      <c r="L391" s="65" t="s">
        <v>1294</v>
      </c>
      <c r="M391" s="292" t="s">
        <v>137</v>
      </c>
      <c r="N391" s="244" t="s">
        <v>2410</v>
      </c>
      <c r="O391" s="65"/>
      <c r="P391" s="90"/>
      <c r="Q391" s="244">
        <v>30</v>
      </c>
      <c r="R391" s="246">
        <v>120</v>
      </c>
      <c r="S391" s="246">
        <v>110</v>
      </c>
      <c r="T391" s="246">
        <v>29.33</v>
      </c>
      <c r="U391" s="90">
        <v>0</v>
      </c>
      <c r="V391" s="262">
        <v>15</v>
      </c>
      <c r="W391" s="99">
        <v>0</v>
      </c>
      <c r="X391" s="84">
        <v>0</v>
      </c>
      <c r="Y391" s="99">
        <v>1</v>
      </c>
      <c r="Z391" s="65">
        <v>1</v>
      </c>
      <c r="AA391" s="319">
        <v>885165</v>
      </c>
      <c r="AB391" s="319">
        <v>0</v>
      </c>
      <c r="AC391" s="320">
        <f>AA391+AB391</f>
        <v>885165</v>
      </c>
      <c r="AD391" s="75">
        <v>4500000</v>
      </c>
      <c r="AE391" s="75">
        <v>6000000</v>
      </c>
      <c r="AF391" s="338">
        <f>(AC391*30)/220*1.4</f>
        <v>168986.04545454544</v>
      </c>
      <c r="AG391" s="113">
        <f>AA391*Q391</f>
        <v>26554950</v>
      </c>
      <c r="AH391" s="75">
        <f>AB391*Q391</f>
        <v>0</v>
      </c>
      <c r="AI391" s="75">
        <f>AF391*R391</f>
        <v>20278325.454545453</v>
      </c>
      <c r="AJ391" s="75">
        <f>IF(Q391=31,A391*Z391,(Q391/30)*A391*Z391)</f>
        <v>2655495</v>
      </c>
      <c r="AK391" s="75">
        <f>IF(Q391=31,AD391,(Q391/30)*AD391)</f>
        <v>4500000</v>
      </c>
      <c r="AL391" s="75">
        <f>IF(Q391=31,AE391,(Q391/30)*AE391)</f>
        <v>6000000</v>
      </c>
      <c r="AM391" s="75">
        <f>(AC391*30/220)*35%*S391</f>
        <v>4647116.25</v>
      </c>
      <c r="AN391" s="75">
        <f>AC391*30/220*1.4*T391</f>
        <v>4956360.7131818179</v>
      </c>
      <c r="AO391" s="75">
        <f>AC391*U391</f>
        <v>0</v>
      </c>
      <c r="AP391" s="75">
        <f>200000*V391</f>
        <v>3000000</v>
      </c>
      <c r="AQ391" s="75">
        <v>0</v>
      </c>
      <c r="AR391" s="75">
        <v>0</v>
      </c>
      <c r="AS391" s="75">
        <v>0</v>
      </c>
      <c r="AT391" s="80">
        <v>0</v>
      </c>
      <c r="AU391" s="82">
        <f>SUM(AG391:AT391)</f>
        <v>72592247.417727277</v>
      </c>
      <c r="AV391" s="113">
        <f>AU391-(AX391+AP391+AO391+AL391+AK391+AJ391+AT391)</f>
        <v>51541179.74848637</v>
      </c>
      <c r="AW391" s="75">
        <f>AG391+AH391+AK391+AL391+AI391+AN391+AM391+AP391</f>
        <v>69936752.417727262</v>
      </c>
      <c r="AX391" s="75">
        <f>AW391*7%</f>
        <v>4895572.6692409087</v>
      </c>
      <c r="AY391" s="76">
        <f>IF(AV391&lt;=40000000,0,IF(AND(AV391&gt;40000000,AV391&lt;=80000000),(AV391-40000000)*10%,IF(AND(AV391&gt;80000000,AV391&lt;=120000000),4000000+(AV391-80000000)*15%,IF(AND(AV391&gt;120000000,AV391&lt;=180000000),10000000+(AV391-120000000)*20%,IF(AND(AV391&gt;180000000,AV391&lt;=240000000),22000000+(AV391-180000000)*25%,IF(AND(AV391&gt;240000000,AV391&lt;=320000000),37000000+(AV391-240000000)*30%,61000000+(AV391-320000000)*35%))))))</f>
        <v>1154117.9748486371</v>
      </c>
      <c r="AZ391" s="75">
        <v>0</v>
      </c>
      <c r="BA391" s="75">
        <v>0</v>
      </c>
      <c r="BB391" s="75">
        <v>0</v>
      </c>
      <c r="BC391" s="80">
        <v>0</v>
      </c>
      <c r="BD391" s="80">
        <v>0</v>
      </c>
      <c r="BE391" s="80">
        <v>0</v>
      </c>
      <c r="BF391" s="78">
        <v>0</v>
      </c>
      <c r="BG391" s="348">
        <f>SUM(AX391:BF391)</f>
        <v>6049690.6440895461</v>
      </c>
      <c r="BH391" s="188">
        <f>INT(AU391-BG391)</f>
        <v>66542556</v>
      </c>
      <c r="BJ391" s="50">
        <v>13188</v>
      </c>
      <c r="BK391" s="50" t="s">
        <v>3727</v>
      </c>
      <c r="BM391" s="50">
        <f t="shared" si="11"/>
        <v>0</v>
      </c>
    </row>
    <row r="392" spans="1:65" s="50" customFormat="1" ht="24" customHeight="1" x14ac:dyDescent="0.2">
      <c r="A392" s="182">
        <f t="shared" si="12"/>
        <v>2655495</v>
      </c>
      <c r="B392" s="298">
        <v>558</v>
      </c>
      <c r="C392" s="266">
        <v>352</v>
      </c>
      <c r="D392" s="299">
        <v>13189</v>
      </c>
      <c r="E392" s="242" t="s">
        <v>374</v>
      </c>
      <c r="F392" s="243" t="s">
        <v>1316</v>
      </c>
      <c r="G392" s="287" t="s">
        <v>137</v>
      </c>
      <c r="H392" s="274" t="s">
        <v>1294</v>
      </c>
      <c r="I392" s="294" t="s">
        <v>2979</v>
      </c>
      <c r="J392" s="65">
        <v>4500893997</v>
      </c>
      <c r="K392" s="65">
        <v>48735289</v>
      </c>
      <c r="L392" s="65" t="s">
        <v>1294</v>
      </c>
      <c r="M392" s="292" t="s">
        <v>137</v>
      </c>
      <c r="N392" s="244" t="s">
        <v>2410</v>
      </c>
      <c r="O392" s="65"/>
      <c r="P392" s="90"/>
      <c r="Q392" s="244">
        <v>30</v>
      </c>
      <c r="R392" s="246">
        <v>120</v>
      </c>
      <c r="S392" s="246">
        <v>110</v>
      </c>
      <c r="T392" s="246">
        <v>29.33</v>
      </c>
      <c r="U392" s="90">
        <v>0</v>
      </c>
      <c r="V392" s="262">
        <v>15</v>
      </c>
      <c r="W392" s="99">
        <v>0</v>
      </c>
      <c r="X392" s="84">
        <v>0</v>
      </c>
      <c r="Y392" s="99">
        <v>0</v>
      </c>
      <c r="Z392" s="65">
        <v>0</v>
      </c>
      <c r="AA392" s="319">
        <v>885165</v>
      </c>
      <c r="AB392" s="319">
        <v>46667</v>
      </c>
      <c r="AC392" s="320">
        <f>AA392+AB392</f>
        <v>931832</v>
      </c>
      <c r="AD392" s="75">
        <v>4500000</v>
      </c>
      <c r="AE392" s="75">
        <v>6000000</v>
      </c>
      <c r="AF392" s="338">
        <f>(AC392*30)/220*1.4</f>
        <v>177895.19999999998</v>
      </c>
      <c r="AG392" s="113">
        <f>AA392*Q392</f>
        <v>26554950</v>
      </c>
      <c r="AH392" s="75">
        <f>AB392*Q392</f>
        <v>1400010</v>
      </c>
      <c r="AI392" s="75">
        <f>AF392*R392</f>
        <v>21347423.999999996</v>
      </c>
      <c r="AJ392" s="75">
        <f>IF(Q392=31,A392*Z392,(Q392/30)*A392*Z392)</f>
        <v>0</v>
      </c>
      <c r="AK392" s="75">
        <f>IF(Q392=31,AD392,(Q392/30)*AD392)</f>
        <v>4500000</v>
      </c>
      <c r="AL392" s="75">
        <f>IF(Q392=31,AE392,(Q392/30)*AE392)</f>
        <v>6000000</v>
      </c>
      <c r="AM392" s="75">
        <f>(AC392*30/220)*35%*S392</f>
        <v>4892117.9999999991</v>
      </c>
      <c r="AN392" s="75">
        <f>AC392*30/220*1.4*T392</f>
        <v>5217666.2159999991</v>
      </c>
      <c r="AO392" s="75">
        <f>AC392*U392</f>
        <v>0</v>
      </c>
      <c r="AP392" s="75">
        <f>200000*V392</f>
        <v>3000000</v>
      </c>
      <c r="AQ392" s="75">
        <v>0</v>
      </c>
      <c r="AR392" s="75">
        <v>0</v>
      </c>
      <c r="AS392" s="75">
        <v>0</v>
      </c>
      <c r="AT392" s="80">
        <v>0</v>
      </c>
      <c r="AU392" s="82">
        <f>SUM(AG392:AT392)</f>
        <v>72912168.216000006</v>
      </c>
      <c r="AV392" s="113">
        <f>AU392-(AX392+AP392+AO392+AL392+AK392+AJ392+AT392)</f>
        <v>54308316.440880008</v>
      </c>
      <c r="AW392" s="75">
        <f>AG392+AH392+AK392+AL392+AI392+AN392+AM392+AP392</f>
        <v>72912168.215999991</v>
      </c>
      <c r="AX392" s="75">
        <f>AW392*7%</f>
        <v>5103851.7751199994</v>
      </c>
      <c r="AY392" s="76">
        <f>IF(AV392&lt;=40000000,0,IF(AND(AV392&gt;40000000,AV392&lt;=80000000),(AV392-40000000)*10%,IF(AND(AV392&gt;80000000,AV392&lt;=120000000),4000000+(AV392-80000000)*15%,IF(AND(AV392&gt;120000000,AV392&lt;=180000000),10000000+(AV392-120000000)*20%,IF(AND(AV392&gt;180000000,AV392&lt;=240000000),22000000+(AV392-180000000)*25%,IF(AND(AV392&gt;240000000,AV392&lt;=320000000),37000000+(AV392-240000000)*30%,61000000+(AV392-320000000)*35%))))))</f>
        <v>1430831.644088001</v>
      </c>
      <c r="AZ392" s="75">
        <v>0</v>
      </c>
      <c r="BA392" s="75">
        <v>0</v>
      </c>
      <c r="BB392" s="75">
        <v>0</v>
      </c>
      <c r="BC392" s="80">
        <v>0</v>
      </c>
      <c r="BD392" s="80">
        <v>0</v>
      </c>
      <c r="BE392" s="80">
        <v>0</v>
      </c>
      <c r="BF392" s="78">
        <v>0</v>
      </c>
      <c r="BG392" s="348">
        <f>SUM(AX392:BF392)</f>
        <v>6534683.4192080004</v>
      </c>
      <c r="BH392" s="188">
        <f>INT(AU392-BG392)</f>
        <v>66377484</v>
      </c>
      <c r="BJ392" s="50">
        <v>13189</v>
      </c>
      <c r="BK392" s="50" t="s">
        <v>3728</v>
      </c>
      <c r="BM392" s="50">
        <f t="shared" ref="BM392:BM455" si="13">D392-BJ392</f>
        <v>0</v>
      </c>
    </row>
    <row r="393" spans="1:65" s="50" customFormat="1" ht="24" customHeight="1" x14ac:dyDescent="0.2">
      <c r="A393" s="182">
        <f t="shared" si="12"/>
        <v>2655495</v>
      </c>
      <c r="B393" s="298">
        <v>562</v>
      </c>
      <c r="C393" s="266">
        <v>192</v>
      </c>
      <c r="D393" s="299">
        <v>13190</v>
      </c>
      <c r="E393" s="252" t="s">
        <v>1317</v>
      </c>
      <c r="F393" s="253" t="s">
        <v>1318</v>
      </c>
      <c r="G393" s="252" t="s">
        <v>2414</v>
      </c>
      <c r="H393" s="274" t="s">
        <v>1906</v>
      </c>
      <c r="I393" s="294" t="s">
        <v>2983</v>
      </c>
      <c r="J393" s="65">
        <v>3329820675</v>
      </c>
      <c r="K393" s="65" t="s">
        <v>1319</v>
      </c>
      <c r="L393" s="65" t="s">
        <v>1906</v>
      </c>
      <c r="M393" s="292" t="s">
        <v>2380</v>
      </c>
      <c r="N393" s="99"/>
      <c r="O393" s="65"/>
      <c r="P393" s="90"/>
      <c r="Q393" s="254">
        <v>30</v>
      </c>
      <c r="R393" s="255">
        <v>52</v>
      </c>
      <c r="S393" s="65">
        <v>0</v>
      </c>
      <c r="T393" s="65">
        <v>0</v>
      </c>
      <c r="U393" s="90">
        <v>0</v>
      </c>
      <c r="V393" s="260">
        <v>11</v>
      </c>
      <c r="W393" s="99">
        <v>0</v>
      </c>
      <c r="X393" s="84">
        <v>0</v>
      </c>
      <c r="Y393" s="99">
        <v>1</v>
      </c>
      <c r="Z393" s="65">
        <v>1</v>
      </c>
      <c r="AA393" s="327">
        <v>1477052</v>
      </c>
      <c r="AB393" s="327">
        <v>46667</v>
      </c>
      <c r="AC393" s="328">
        <f>AA393+AB393</f>
        <v>1523719</v>
      </c>
      <c r="AD393" s="75">
        <v>4500000</v>
      </c>
      <c r="AE393" s="75">
        <v>6000000</v>
      </c>
      <c r="AF393" s="338">
        <f>(AC393*30)/220*1.4</f>
        <v>290891.80909090908</v>
      </c>
      <c r="AG393" s="113">
        <f>AA393*Q393</f>
        <v>44311560</v>
      </c>
      <c r="AH393" s="75">
        <f>AB393*Q393</f>
        <v>1400010</v>
      </c>
      <c r="AI393" s="75">
        <f>AF393*R393</f>
        <v>15126374.072727272</v>
      </c>
      <c r="AJ393" s="75">
        <f>IF(Q393=31,A393*Z393,(Q393/30)*A393*Z393)</f>
        <v>2655495</v>
      </c>
      <c r="AK393" s="75">
        <f>IF(Q393=31,AD393,(Q393/30)*AD393)</f>
        <v>4500000</v>
      </c>
      <c r="AL393" s="75">
        <f>IF(Q393=31,AE393,(Q393/30)*AE393)</f>
        <v>6000000</v>
      </c>
      <c r="AM393" s="75">
        <f>(AC393*30/220)*35%*S393</f>
        <v>0</v>
      </c>
      <c r="AN393" s="75">
        <f>AC393*30/220*1.4*T393</f>
        <v>0</v>
      </c>
      <c r="AO393" s="75">
        <f>AC393*U393</f>
        <v>0</v>
      </c>
      <c r="AP393" s="75">
        <f>200000*V393</f>
        <v>2200000</v>
      </c>
      <c r="AQ393" s="75">
        <v>0</v>
      </c>
      <c r="AR393" s="75">
        <v>0</v>
      </c>
      <c r="AS393" s="75">
        <v>0</v>
      </c>
      <c r="AT393" s="80">
        <v>0</v>
      </c>
      <c r="AU393" s="82">
        <f>SUM(AG393:AT393)</f>
        <v>76193439.072727263</v>
      </c>
      <c r="AV393" s="113">
        <f>AU393-(AX393+AP393+AO393+AL393+AK393+AJ393+AT393)</f>
        <v>55690287.987636358</v>
      </c>
      <c r="AW393" s="75">
        <f>AG393+AH393+AK393+AL393+AI393+AN393+AM393+AP393</f>
        <v>73537944.072727278</v>
      </c>
      <c r="AX393" s="75">
        <f>AW393*7%</f>
        <v>5147656.0850909101</v>
      </c>
      <c r="AY393" s="76">
        <f>IF(AV393&lt;=40000000,0,IF(AND(AV393&gt;40000000,AV393&lt;=80000000),(AV393-40000000)*10%,IF(AND(AV393&gt;80000000,AV393&lt;=120000000),4000000+(AV393-80000000)*15%,IF(AND(AV393&gt;120000000,AV393&lt;=180000000),10000000+(AV393-120000000)*20%,IF(AND(AV393&gt;180000000,AV393&lt;=240000000),22000000+(AV393-180000000)*25%,IF(AND(AV393&gt;240000000,AV393&lt;=320000000),37000000+(AV393-240000000)*30%,61000000+(AV393-320000000)*35%))))))</f>
        <v>1569028.7987636358</v>
      </c>
      <c r="AZ393" s="75">
        <v>0</v>
      </c>
      <c r="BA393" s="75">
        <v>0</v>
      </c>
      <c r="BB393" s="75">
        <v>0</v>
      </c>
      <c r="BC393" s="80">
        <v>0</v>
      </c>
      <c r="BD393" s="80">
        <v>0</v>
      </c>
      <c r="BE393" s="80">
        <v>0</v>
      </c>
      <c r="BF393" s="78">
        <v>0</v>
      </c>
      <c r="BG393" s="348">
        <f>SUM(AX393:BF393)</f>
        <v>6716684.8838545457</v>
      </c>
      <c r="BH393" s="188">
        <f>INT(AU393-BG393)</f>
        <v>69476754</v>
      </c>
      <c r="BJ393" s="50">
        <v>13190</v>
      </c>
      <c r="BK393" s="50" t="s">
        <v>3729</v>
      </c>
      <c r="BM393" s="50">
        <f t="shared" si="13"/>
        <v>0</v>
      </c>
    </row>
    <row r="394" spans="1:65" s="50" customFormat="1" ht="24" customHeight="1" x14ac:dyDescent="0.2">
      <c r="A394" s="182">
        <f t="shared" si="12"/>
        <v>2655495</v>
      </c>
      <c r="B394" s="298">
        <v>563</v>
      </c>
      <c r="C394" s="266">
        <v>356</v>
      </c>
      <c r="D394" s="299">
        <v>13191</v>
      </c>
      <c r="E394" s="242" t="s">
        <v>426</v>
      </c>
      <c r="F394" s="243" t="s">
        <v>452</v>
      </c>
      <c r="G394" s="287" t="s">
        <v>137</v>
      </c>
      <c r="H394" s="274" t="s">
        <v>1294</v>
      </c>
      <c r="I394" s="294" t="s">
        <v>2984</v>
      </c>
      <c r="J394" s="445">
        <v>4490212313</v>
      </c>
      <c r="K394" s="65" t="s">
        <v>1320</v>
      </c>
      <c r="L394" s="65" t="s">
        <v>1294</v>
      </c>
      <c r="M394" s="292" t="s">
        <v>137</v>
      </c>
      <c r="N394" s="244" t="s">
        <v>2410</v>
      </c>
      <c r="O394" s="65"/>
      <c r="P394" s="90"/>
      <c r="Q394" s="244">
        <v>30</v>
      </c>
      <c r="R394" s="246">
        <v>120</v>
      </c>
      <c r="S394" s="246">
        <v>110</v>
      </c>
      <c r="T394" s="246">
        <v>29.33</v>
      </c>
      <c r="U394" s="90">
        <v>0</v>
      </c>
      <c r="V394" s="262">
        <v>15</v>
      </c>
      <c r="W394" s="99">
        <v>0</v>
      </c>
      <c r="X394" s="84">
        <v>0</v>
      </c>
      <c r="Y394" s="99">
        <v>0</v>
      </c>
      <c r="Z394" s="65">
        <v>0</v>
      </c>
      <c r="AA394" s="319">
        <v>885165</v>
      </c>
      <c r="AB394" s="319">
        <v>46667</v>
      </c>
      <c r="AC394" s="320">
        <f>AA394+AB394</f>
        <v>931832</v>
      </c>
      <c r="AD394" s="75">
        <v>4500000</v>
      </c>
      <c r="AE394" s="75">
        <v>6000000</v>
      </c>
      <c r="AF394" s="338">
        <f>(AC394*30)/220*1.4</f>
        <v>177895.19999999998</v>
      </c>
      <c r="AG394" s="113">
        <f>AA394*Q394</f>
        <v>26554950</v>
      </c>
      <c r="AH394" s="75">
        <f>AB394*Q394</f>
        <v>1400010</v>
      </c>
      <c r="AI394" s="75">
        <f>AF394*R394</f>
        <v>21347423.999999996</v>
      </c>
      <c r="AJ394" s="75">
        <f>IF(Q394=31,A394*Z394,(Q394/30)*A394*Z394)</f>
        <v>0</v>
      </c>
      <c r="AK394" s="75">
        <f>IF(Q394=31,AD394,(Q394/30)*AD394)</f>
        <v>4500000</v>
      </c>
      <c r="AL394" s="75">
        <f>IF(Q394=31,AE394,(Q394/30)*AE394)</f>
        <v>6000000</v>
      </c>
      <c r="AM394" s="75">
        <f>(AC394*30/220)*35%*S394</f>
        <v>4892117.9999999991</v>
      </c>
      <c r="AN394" s="75">
        <f>AC394*30/220*1.4*T394</f>
        <v>5217666.2159999991</v>
      </c>
      <c r="AO394" s="75">
        <f>AC394*U394</f>
        <v>0</v>
      </c>
      <c r="AP394" s="75">
        <f>200000*V394</f>
        <v>3000000</v>
      </c>
      <c r="AQ394" s="75">
        <v>0</v>
      </c>
      <c r="AR394" s="75">
        <v>0</v>
      </c>
      <c r="AS394" s="75">
        <v>0</v>
      </c>
      <c r="AT394" s="80">
        <v>0</v>
      </c>
      <c r="AU394" s="82">
        <f>SUM(AG394:AT394)</f>
        <v>72912168.216000006</v>
      </c>
      <c r="AV394" s="113">
        <f>AU394-(AX394+AP394+AO394+AL394+AK394+AJ394+AT394)</f>
        <v>54308316.440880008</v>
      </c>
      <c r="AW394" s="75">
        <f>AG394+AH394+AK394+AL394+AI394+AN394+AM394+AP394</f>
        <v>72912168.215999991</v>
      </c>
      <c r="AX394" s="75">
        <f>AW394*7%</f>
        <v>5103851.7751199994</v>
      </c>
      <c r="AY394" s="76">
        <f>IF(AV394&lt;=40000000,0,IF(AND(AV394&gt;40000000,AV394&lt;=80000000),(AV394-40000000)*10%,IF(AND(AV394&gt;80000000,AV394&lt;=120000000),4000000+(AV394-80000000)*15%,IF(AND(AV394&gt;120000000,AV394&lt;=180000000),10000000+(AV394-120000000)*20%,IF(AND(AV394&gt;180000000,AV394&lt;=240000000),22000000+(AV394-180000000)*25%,IF(AND(AV394&gt;240000000,AV394&lt;=320000000),37000000+(AV394-240000000)*30%,61000000+(AV394-320000000)*35%))))))</f>
        <v>1430831.644088001</v>
      </c>
      <c r="AZ394" s="75">
        <v>0</v>
      </c>
      <c r="BA394" s="75">
        <v>0</v>
      </c>
      <c r="BB394" s="75">
        <v>0</v>
      </c>
      <c r="BC394" s="80">
        <v>0</v>
      </c>
      <c r="BD394" s="80">
        <v>0</v>
      </c>
      <c r="BE394" s="80">
        <v>0</v>
      </c>
      <c r="BF394" s="78">
        <v>0</v>
      </c>
      <c r="BG394" s="348">
        <f>SUM(AX394:BF394)</f>
        <v>6534683.4192080004</v>
      </c>
      <c r="BH394" s="188">
        <f>INT(AU394-BG394)</f>
        <v>66377484</v>
      </c>
      <c r="BJ394" s="50">
        <v>13191</v>
      </c>
      <c r="BK394" s="50" t="s">
        <v>3730</v>
      </c>
      <c r="BM394" s="50">
        <f t="shared" si="13"/>
        <v>0</v>
      </c>
    </row>
    <row r="395" spans="1:65" s="50" customFormat="1" ht="24" customHeight="1" x14ac:dyDescent="0.2">
      <c r="A395" s="182">
        <f t="shared" si="12"/>
        <v>2655495</v>
      </c>
      <c r="B395" s="298">
        <v>559</v>
      </c>
      <c r="C395" s="266">
        <v>353</v>
      </c>
      <c r="D395" s="299">
        <v>13192</v>
      </c>
      <c r="E395" s="242" t="s">
        <v>1321</v>
      </c>
      <c r="F395" s="243" t="s">
        <v>1314</v>
      </c>
      <c r="G395" s="287" t="s">
        <v>137</v>
      </c>
      <c r="H395" s="274" t="s">
        <v>1294</v>
      </c>
      <c r="I395" s="294" t="s">
        <v>2980</v>
      </c>
      <c r="J395" s="65">
        <v>4529886220</v>
      </c>
      <c r="K395" s="65">
        <v>48941954</v>
      </c>
      <c r="L395" s="65" t="s">
        <v>1294</v>
      </c>
      <c r="M395" s="292" t="s">
        <v>137</v>
      </c>
      <c r="N395" s="244" t="s">
        <v>2410</v>
      </c>
      <c r="O395" s="65"/>
      <c r="P395" s="90"/>
      <c r="Q395" s="244">
        <v>30</v>
      </c>
      <c r="R395" s="246">
        <v>120</v>
      </c>
      <c r="S395" s="246">
        <v>110</v>
      </c>
      <c r="T395" s="246">
        <v>29.33</v>
      </c>
      <c r="U395" s="90">
        <v>0</v>
      </c>
      <c r="V395" s="262">
        <v>14</v>
      </c>
      <c r="W395" s="99">
        <v>0</v>
      </c>
      <c r="X395" s="84">
        <v>0</v>
      </c>
      <c r="Y395" s="99">
        <v>1</v>
      </c>
      <c r="Z395" s="65">
        <v>1</v>
      </c>
      <c r="AA395" s="319">
        <v>885165</v>
      </c>
      <c r="AB395" s="319">
        <v>46667</v>
      </c>
      <c r="AC395" s="320">
        <f>AA395+AB395</f>
        <v>931832</v>
      </c>
      <c r="AD395" s="75">
        <v>4500000</v>
      </c>
      <c r="AE395" s="75">
        <v>6000000</v>
      </c>
      <c r="AF395" s="338">
        <f>(AC395*30)/220*1.4</f>
        <v>177895.19999999998</v>
      </c>
      <c r="AG395" s="113">
        <f>AA395*Q395</f>
        <v>26554950</v>
      </c>
      <c r="AH395" s="75">
        <f>AB395*Q395</f>
        <v>1400010</v>
      </c>
      <c r="AI395" s="75">
        <f>AF395*R395</f>
        <v>21347423.999999996</v>
      </c>
      <c r="AJ395" s="75">
        <f>IF(Q395=31,A395*Z395,(Q395/30)*A395*Z395)</f>
        <v>2655495</v>
      </c>
      <c r="AK395" s="75">
        <f>IF(Q395=31,AD395,(Q395/30)*AD395)</f>
        <v>4500000</v>
      </c>
      <c r="AL395" s="75">
        <f>IF(Q395=31,AE395,(Q395/30)*AE395)</f>
        <v>6000000</v>
      </c>
      <c r="AM395" s="75">
        <f>(AC395*30/220)*35%*S395</f>
        <v>4892117.9999999991</v>
      </c>
      <c r="AN395" s="75">
        <f>AC395*30/220*1.4*T395</f>
        <v>5217666.2159999991</v>
      </c>
      <c r="AO395" s="75">
        <f>AC395*U395</f>
        <v>0</v>
      </c>
      <c r="AP395" s="75">
        <f>200000*V395</f>
        <v>2800000</v>
      </c>
      <c r="AQ395" s="75">
        <v>0</v>
      </c>
      <c r="AR395" s="75">
        <v>0</v>
      </c>
      <c r="AS395" s="75">
        <v>0</v>
      </c>
      <c r="AT395" s="80">
        <v>0</v>
      </c>
      <c r="AU395" s="82">
        <f>SUM(AG395:AT395)</f>
        <v>75367663.216000006</v>
      </c>
      <c r="AV395" s="113">
        <f>AU395-(AX395+AP395+AO395+AL395+AK395+AJ395+AT395)</f>
        <v>54322316.440880008</v>
      </c>
      <c r="AW395" s="75">
        <f>AG395+AH395+AK395+AL395+AI395+AN395+AM395+AP395</f>
        <v>72712168.215999991</v>
      </c>
      <c r="AX395" s="75">
        <f>AW395*7%</f>
        <v>5089851.7751199994</v>
      </c>
      <c r="AY395" s="76">
        <f>IF(AV395&lt;=40000000,0,IF(AND(AV395&gt;40000000,AV395&lt;=80000000),(AV395-40000000)*10%,IF(AND(AV395&gt;80000000,AV395&lt;=120000000),4000000+(AV395-80000000)*15%,IF(AND(AV395&gt;120000000,AV395&lt;=180000000),10000000+(AV395-120000000)*20%,IF(AND(AV395&gt;180000000,AV395&lt;=240000000),22000000+(AV395-180000000)*25%,IF(AND(AV395&gt;240000000,AV395&lt;=320000000),37000000+(AV395-240000000)*30%,61000000+(AV395-320000000)*35%))))))</f>
        <v>1432231.644088001</v>
      </c>
      <c r="AZ395" s="75">
        <v>0</v>
      </c>
      <c r="BA395" s="75">
        <v>0</v>
      </c>
      <c r="BB395" s="75">
        <v>0</v>
      </c>
      <c r="BC395" s="80">
        <v>0</v>
      </c>
      <c r="BD395" s="80">
        <v>0</v>
      </c>
      <c r="BE395" s="80">
        <v>0</v>
      </c>
      <c r="BF395" s="78">
        <v>0</v>
      </c>
      <c r="BG395" s="348">
        <f>SUM(AX395:BF395)</f>
        <v>6522083.4192080004</v>
      </c>
      <c r="BH395" s="188">
        <f>INT(AU395-BG395)</f>
        <v>68845579</v>
      </c>
      <c r="BJ395" s="50">
        <v>13192</v>
      </c>
      <c r="BK395" s="50" t="s">
        <v>3731</v>
      </c>
      <c r="BM395" s="50">
        <f t="shared" si="13"/>
        <v>0</v>
      </c>
    </row>
    <row r="396" spans="1:65" s="50" customFormat="1" ht="24" customHeight="1" x14ac:dyDescent="0.2">
      <c r="A396" s="182">
        <f t="shared" si="12"/>
        <v>2655495</v>
      </c>
      <c r="B396" s="298">
        <v>97</v>
      </c>
      <c r="C396" s="266">
        <v>103</v>
      </c>
      <c r="D396" s="299">
        <v>13193</v>
      </c>
      <c r="E396" s="252" t="s">
        <v>410</v>
      </c>
      <c r="F396" s="253" t="s">
        <v>1322</v>
      </c>
      <c r="G396" s="252" t="s">
        <v>87</v>
      </c>
      <c r="H396" s="274" t="s">
        <v>1323</v>
      </c>
      <c r="I396" s="294" t="s">
        <v>2548</v>
      </c>
      <c r="J396" s="65">
        <v>1361166452</v>
      </c>
      <c r="K396" s="65" t="s">
        <v>1324</v>
      </c>
      <c r="L396" s="65" t="s">
        <v>1323</v>
      </c>
      <c r="M396" s="292" t="s">
        <v>2380</v>
      </c>
      <c r="N396" s="99"/>
      <c r="O396" s="65"/>
      <c r="P396" s="90"/>
      <c r="Q396" s="254">
        <v>30</v>
      </c>
      <c r="R396" s="255">
        <v>120</v>
      </c>
      <c r="S396" s="65">
        <v>0</v>
      </c>
      <c r="T396" s="65">
        <v>0</v>
      </c>
      <c r="U396" s="300">
        <f>1+1</f>
        <v>2</v>
      </c>
      <c r="V396" s="261">
        <v>16</v>
      </c>
      <c r="W396" s="99">
        <v>0</v>
      </c>
      <c r="X396" s="84">
        <v>0</v>
      </c>
      <c r="Y396" s="99">
        <v>0</v>
      </c>
      <c r="Z396" s="65">
        <v>0</v>
      </c>
      <c r="AA396" s="327">
        <v>1477052</v>
      </c>
      <c r="AB396" s="327">
        <v>0</v>
      </c>
      <c r="AC396" s="328">
        <f>AA396+AB396</f>
        <v>1477052</v>
      </c>
      <c r="AD396" s="75">
        <v>4500000</v>
      </c>
      <c r="AE396" s="75">
        <v>6000000</v>
      </c>
      <c r="AF396" s="338">
        <f>(AC396*30)/220*1.4</f>
        <v>281982.65454545454</v>
      </c>
      <c r="AG396" s="113">
        <f>AA396*Q396</f>
        <v>44311560</v>
      </c>
      <c r="AH396" s="75">
        <f>AB396*Q396</f>
        <v>0</v>
      </c>
      <c r="AI396" s="75">
        <f>AF396*R396</f>
        <v>33837918.545454547</v>
      </c>
      <c r="AJ396" s="75">
        <f>IF(Q396=31,A396*Z396,(Q396/30)*A396*Z396)</f>
        <v>0</v>
      </c>
      <c r="AK396" s="75">
        <f>IF(Q396=31,AD396,(Q396/30)*AD396)</f>
        <v>4500000</v>
      </c>
      <c r="AL396" s="75">
        <f>IF(Q396=31,AE396,(Q396/30)*AE396)</f>
        <v>6000000</v>
      </c>
      <c r="AM396" s="75">
        <f>(AC396*30/220)*35%*S396</f>
        <v>0</v>
      </c>
      <c r="AN396" s="75">
        <f>AC396*30/220*1.4*T396</f>
        <v>0</v>
      </c>
      <c r="AO396" s="75">
        <f>AC396*U396</f>
        <v>2954104</v>
      </c>
      <c r="AP396" s="75">
        <f>200000*V396</f>
        <v>3200000</v>
      </c>
      <c r="AQ396" s="75">
        <v>0</v>
      </c>
      <c r="AR396" s="75">
        <v>0</v>
      </c>
      <c r="AS396" s="75">
        <v>0</v>
      </c>
      <c r="AT396" s="80">
        <v>0</v>
      </c>
      <c r="AU396" s="82">
        <f>SUM(AG396:AT396)</f>
        <v>94803582.545454547</v>
      </c>
      <c r="AV396" s="113">
        <f>AU396-(AX396+AP396+AO396+AL396+AK396+AJ396+AT396)</f>
        <v>71720015.047272727</v>
      </c>
      <c r="AW396" s="75">
        <f>AG396+AH396+AK396+AL396+AI396+AN396+AM396+AP396</f>
        <v>91849478.545454547</v>
      </c>
      <c r="AX396" s="75">
        <f>AW396*7%</f>
        <v>6429463.498181819</v>
      </c>
      <c r="AY396" s="76">
        <f>IF(AV396&lt;=40000000,0,IF(AND(AV396&gt;40000000,AV396&lt;=80000000),(AV396-40000000)*10%,IF(AND(AV396&gt;80000000,AV396&lt;=120000000),4000000+(AV396-80000000)*15%,IF(AND(AV396&gt;120000000,AV396&lt;=180000000),10000000+(AV396-120000000)*20%,IF(AND(AV396&gt;180000000,AV396&lt;=240000000),22000000+(AV396-180000000)*25%,IF(AND(AV396&gt;240000000,AV396&lt;=320000000),37000000+(AV396-240000000)*30%,61000000+(AV396-320000000)*35%))))))</f>
        <v>3172001.5047272728</v>
      </c>
      <c r="AZ396" s="75">
        <v>0</v>
      </c>
      <c r="BA396" s="75">
        <v>0</v>
      </c>
      <c r="BB396" s="75">
        <v>0</v>
      </c>
      <c r="BC396" s="80">
        <v>0</v>
      </c>
      <c r="BD396" s="80">
        <v>0</v>
      </c>
      <c r="BE396" s="80">
        <v>0</v>
      </c>
      <c r="BF396" s="78">
        <v>0</v>
      </c>
      <c r="BG396" s="348">
        <f>SUM(AX396:BF396)</f>
        <v>9601465.0029090922</v>
      </c>
      <c r="BH396" s="188">
        <f>INT(AU396-BG396)</f>
        <v>85202117</v>
      </c>
      <c r="BJ396" s="50">
        <v>13193</v>
      </c>
      <c r="BK396" s="50" t="s">
        <v>3732</v>
      </c>
      <c r="BM396" s="50">
        <f t="shared" si="13"/>
        <v>0</v>
      </c>
    </row>
    <row r="397" spans="1:65" s="50" customFormat="1" ht="24" customHeight="1" x14ac:dyDescent="0.2">
      <c r="A397" s="182">
        <f t="shared" si="12"/>
        <v>2655495</v>
      </c>
      <c r="B397" s="298">
        <v>95</v>
      </c>
      <c r="C397" s="266">
        <v>101</v>
      </c>
      <c r="D397" s="299">
        <v>13194</v>
      </c>
      <c r="E397" s="252" t="s">
        <v>158</v>
      </c>
      <c r="F397" s="253" t="s">
        <v>1325</v>
      </c>
      <c r="G397" s="252" t="s">
        <v>87</v>
      </c>
      <c r="H397" s="274" t="s">
        <v>1323</v>
      </c>
      <c r="I397" s="294" t="s">
        <v>2546</v>
      </c>
      <c r="J397" s="65">
        <v>1372900918</v>
      </c>
      <c r="K397" s="65" t="s">
        <v>1326</v>
      </c>
      <c r="L397" s="65" t="s">
        <v>1323</v>
      </c>
      <c r="M397" s="292" t="s">
        <v>2380</v>
      </c>
      <c r="N397" s="99"/>
      <c r="O397" s="65"/>
      <c r="P397" s="90"/>
      <c r="Q397" s="254">
        <v>30</v>
      </c>
      <c r="R397" s="255">
        <v>8</v>
      </c>
      <c r="S397" s="65">
        <v>0</v>
      </c>
      <c r="T397" s="65">
        <v>0</v>
      </c>
      <c r="U397" s="90">
        <v>0</v>
      </c>
      <c r="V397" s="260">
        <v>10</v>
      </c>
      <c r="W397" s="99">
        <v>0</v>
      </c>
      <c r="X397" s="84">
        <v>0</v>
      </c>
      <c r="Y397" s="99">
        <v>1</v>
      </c>
      <c r="Z397" s="65">
        <v>1</v>
      </c>
      <c r="AA397" s="327">
        <v>1477052</v>
      </c>
      <c r="AB397" s="327">
        <v>46667</v>
      </c>
      <c r="AC397" s="328">
        <f>AA397+AB397</f>
        <v>1523719</v>
      </c>
      <c r="AD397" s="75">
        <v>4500000</v>
      </c>
      <c r="AE397" s="75">
        <v>6000000</v>
      </c>
      <c r="AF397" s="338">
        <f>(AC397*30)/220*1.4</f>
        <v>290891.80909090908</v>
      </c>
      <c r="AG397" s="113">
        <f>AA397*Q397</f>
        <v>44311560</v>
      </c>
      <c r="AH397" s="75">
        <f>AB397*Q397</f>
        <v>1400010</v>
      </c>
      <c r="AI397" s="75">
        <f>AF397*R397</f>
        <v>2327134.4727272727</v>
      </c>
      <c r="AJ397" s="75">
        <f>IF(Q397=31,A397*Z397,(Q397/30)*A397*Z397)</f>
        <v>2655495</v>
      </c>
      <c r="AK397" s="75">
        <f>IF(Q397=31,AD397,(Q397/30)*AD397)</f>
        <v>4500000</v>
      </c>
      <c r="AL397" s="75">
        <f>IF(Q397=31,AE397,(Q397/30)*AE397)</f>
        <v>6000000</v>
      </c>
      <c r="AM397" s="75">
        <f>(AC397*30/220)*35%*S397</f>
        <v>0</v>
      </c>
      <c r="AN397" s="75">
        <f>AC397*30/220*1.4*T397</f>
        <v>0</v>
      </c>
      <c r="AO397" s="75">
        <f>AC397*U397</f>
        <v>0</v>
      </c>
      <c r="AP397" s="75">
        <f>200000*V397</f>
        <v>2000000</v>
      </c>
      <c r="AQ397" s="75">
        <v>0</v>
      </c>
      <c r="AR397" s="75">
        <v>0</v>
      </c>
      <c r="AS397" s="75">
        <v>0</v>
      </c>
      <c r="AT397" s="80">
        <v>0</v>
      </c>
      <c r="AU397" s="82">
        <f>SUM(AG397:AT397)</f>
        <v>63194199.472727269</v>
      </c>
      <c r="AV397" s="113">
        <f>AU397-(AX397+AP397+AO397+AL397+AK397+AJ397+AT397)</f>
        <v>43800995.159636363</v>
      </c>
      <c r="AW397" s="75">
        <f>AG397+AH397+AK397+AL397+AI397+AN397+AM397+AP397</f>
        <v>60538704.472727269</v>
      </c>
      <c r="AX397" s="75">
        <f>AW397*7%</f>
        <v>4237709.3130909093</v>
      </c>
      <c r="AY397" s="76">
        <f>IF(AV397&lt;=40000000,0,IF(AND(AV397&gt;40000000,AV397&lt;=80000000),(AV397-40000000)*10%,IF(AND(AV397&gt;80000000,AV397&lt;=120000000),4000000+(AV397-80000000)*15%,IF(AND(AV397&gt;120000000,AV397&lt;=180000000),10000000+(AV397-120000000)*20%,IF(AND(AV397&gt;180000000,AV397&lt;=240000000),22000000+(AV397-180000000)*25%,IF(AND(AV397&gt;240000000,AV397&lt;=320000000),37000000+(AV397-240000000)*30%,61000000+(AV397-320000000)*35%))))))</f>
        <v>380099.51596363634</v>
      </c>
      <c r="AZ397" s="75">
        <v>0</v>
      </c>
      <c r="BA397" s="75">
        <v>0</v>
      </c>
      <c r="BB397" s="75">
        <v>0</v>
      </c>
      <c r="BC397" s="80">
        <v>0</v>
      </c>
      <c r="BD397" s="80">
        <v>0</v>
      </c>
      <c r="BE397" s="80">
        <v>0</v>
      </c>
      <c r="BF397" s="78">
        <v>0</v>
      </c>
      <c r="BG397" s="348">
        <f>SUM(AX397:BF397)</f>
        <v>4617808.8290545456</v>
      </c>
      <c r="BH397" s="188">
        <f>INT(AU397-BG397)</f>
        <v>58576390</v>
      </c>
      <c r="BJ397" s="50">
        <v>13194</v>
      </c>
      <c r="BK397" s="50" t="s">
        <v>3733</v>
      </c>
      <c r="BM397" s="50">
        <f t="shared" si="13"/>
        <v>0</v>
      </c>
    </row>
    <row r="398" spans="1:65" s="50" customFormat="1" ht="24" customHeight="1" x14ac:dyDescent="0.2">
      <c r="A398" s="182">
        <f t="shared" si="12"/>
        <v>2655495</v>
      </c>
      <c r="B398" s="298">
        <v>96</v>
      </c>
      <c r="C398" s="266">
        <v>102</v>
      </c>
      <c r="D398" s="299">
        <v>13195</v>
      </c>
      <c r="E398" s="252" t="s">
        <v>410</v>
      </c>
      <c r="F398" s="253" t="s">
        <v>86</v>
      </c>
      <c r="G398" s="252" t="s">
        <v>87</v>
      </c>
      <c r="H398" s="274" t="s">
        <v>1323</v>
      </c>
      <c r="I398" s="294" t="s">
        <v>2547</v>
      </c>
      <c r="J398" s="65">
        <v>1381902340</v>
      </c>
      <c r="K398" s="65" t="s">
        <v>1327</v>
      </c>
      <c r="L398" s="65" t="s">
        <v>1323</v>
      </c>
      <c r="M398" s="292" t="s">
        <v>2380</v>
      </c>
      <c r="N398" s="99"/>
      <c r="O398" s="65"/>
      <c r="P398" s="90"/>
      <c r="Q398" s="254">
        <v>30</v>
      </c>
      <c r="R398" s="255">
        <v>12</v>
      </c>
      <c r="S398" s="65">
        <v>0</v>
      </c>
      <c r="T398" s="65">
        <v>0</v>
      </c>
      <c r="U398" s="300">
        <f>1+1+1</f>
        <v>3</v>
      </c>
      <c r="V398" s="260">
        <v>16</v>
      </c>
      <c r="W398" s="99">
        <v>0</v>
      </c>
      <c r="X398" s="84">
        <v>0</v>
      </c>
      <c r="Y398" s="99">
        <v>0</v>
      </c>
      <c r="Z398" s="65">
        <v>0</v>
      </c>
      <c r="AA398" s="327">
        <v>1477052</v>
      </c>
      <c r="AB398" s="327">
        <v>0</v>
      </c>
      <c r="AC398" s="328">
        <f>AA398+AB398</f>
        <v>1477052</v>
      </c>
      <c r="AD398" s="75">
        <v>4500000</v>
      </c>
      <c r="AE398" s="75">
        <v>6000000</v>
      </c>
      <c r="AF398" s="338">
        <f>(AC398*30)/220*1.4</f>
        <v>281982.65454545454</v>
      </c>
      <c r="AG398" s="113">
        <f>AA398*Q398</f>
        <v>44311560</v>
      </c>
      <c r="AH398" s="75">
        <f>AB398*Q398</f>
        <v>0</v>
      </c>
      <c r="AI398" s="75">
        <f>AF398*R398</f>
        <v>3383791.8545454545</v>
      </c>
      <c r="AJ398" s="75">
        <f>IF(Q398=31,A398*Z398,(Q398/30)*A398*Z398)</f>
        <v>0</v>
      </c>
      <c r="AK398" s="75">
        <f>IF(Q398=31,AD398,(Q398/30)*AD398)</f>
        <v>4500000</v>
      </c>
      <c r="AL398" s="75">
        <f>IF(Q398=31,AE398,(Q398/30)*AE398)</f>
        <v>6000000</v>
      </c>
      <c r="AM398" s="75">
        <f>(AC398*30/220)*35%*S398</f>
        <v>0</v>
      </c>
      <c r="AN398" s="75">
        <f>AC398*30/220*1.4*T398</f>
        <v>0</v>
      </c>
      <c r="AO398" s="75">
        <f>AC398*U398</f>
        <v>4431156</v>
      </c>
      <c r="AP398" s="75">
        <f>200000*V398</f>
        <v>3200000</v>
      </c>
      <c r="AQ398" s="75">
        <v>0</v>
      </c>
      <c r="AR398" s="75">
        <v>0</v>
      </c>
      <c r="AS398" s="75">
        <v>0</v>
      </c>
      <c r="AT398" s="80">
        <v>0</v>
      </c>
      <c r="AU398" s="82">
        <f>SUM(AG398:AT398)</f>
        <v>65826507.854545452</v>
      </c>
      <c r="AV398" s="113">
        <f>AU398-(AX398+AP398+AO398+AL398+AK398+AJ398+AT398)</f>
        <v>43397677.224727273</v>
      </c>
      <c r="AW398" s="75">
        <f>AG398+AH398+AK398+AL398+AI398+AN398+AM398+AP398</f>
        <v>61395351.854545452</v>
      </c>
      <c r="AX398" s="75">
        <f>AW398*7%</f>
        <v>4297674.6298181824</v>
      </c>
      <c r="AY398" s="76">
        <f>IF(AV398&lt;=40000000,0,IF(AND(AV398&gt;40000000,AV398&lt;=80000000),(AV398-40000000)*10%,IF(AND(AV398&gt;80000000,AV398&lt;=120000000),4000000+(AV398-80000000)*15%,IF(AND(AV398&gt;120000000,AV398&lt;=180000000),10000000+(AV398-120000000)*20%,IF(AND(AV398&gt;180000000,AV398&lt;=240000000),22000000+(AV398-180000000)*25%,IF(AND(AV398&gt;240000000,AV398&lt;=320000000),37000000+(AV398-240000000)*30%,61000000+(AV398-320000000)*35%))))))</f>
        <v>339767.7224727273</v>
      </c>
      <c r="AZ398" s="75">
        <v>0</v>
      </c>
      <c r="BA398" s="75">
        <v>0</v>
      </c>
      <c r="BB398" s="75">
        <v>0</v>
      </c>
      <c r="BC398" s="80">
        <v>0</v>
      </c>
      <c r="BD398" s="80">
        <v>0</v>
      </c>
      <c r="BE398" s="80">
        <v>0</v>
      </c>
      <c r="BF398" s="78">
        <v>0</v>
      </c>
      <c r="BG398" s="348">
        <f>SUM(AX398:BF398)</f>
        <v>4637442.3522909097</v>
      </c>
      <c r="BH398" s="188">
        <f>INT(AU398-BG398)</f>
        <v>61189065</v>
      </c>
      <c r="BJ398" s="50">
        <v>13195</v>
      </c>
      <c r="BK398" s="50" t="s">
        <v>3734</v>
      </c>
      <c r="BM398" s="50">
        <f t="shared" si="13"/>
        <v>0</v>
      </c>
    </row>
    <row r="399" spans="1:65" s="50" customFormat="1" ht="24" customHeight="1" x14ac:dyDescent="0.2">
      <c r="A399" s="182">
        <f t="shared" si="12"/>
        <v>2655495</v>
      </c>
      <c r="B399" s="298">
        <v>661</v>
      </c>
      <c r="C399" s="266">
        <v>460</v>
      </c>
      <c r="D399" s="299">
        <v>13196</v>
      </c>
      <c r="E399" s="242" t="s">
        <v>526</v>
      </c>
      <c r="F399" s="243" t="s">
        <v>470</v>
      </c>
      <c r="G399" s="287" t="s">
        <v>137</v>
      </c>
      <c r="H399" s="274" t="s">
        <v>1323</v>
      </c>
      <c r="I399" s="294" t="s">
        <v>3055</v>
      </c>
      <c r="J399" s="65">
        <v>6038726251</v>
      </c>
      <c r="K399" s="65" t="s">
        <v>1328</v>
      </c>
      <c r="L399" s="65" t="s">
        <v>1323</v>
      </c>
      <c r="M399" s="292" t="s">
        <v>137</v>
      </c>
      <c r="N399" s="244" t="s">
        <v>2410</v>
      </c>
      <c r="O399" s="65"/>
      <c r="P399" s="90"/>
      <c r="Q399" s="244">
        <v>30</v>
      </c>
      <c r="R399" s="246">
        <v>120</v>
      </c>
      <c r="S399" s="246">
        <v>110</v>
      </c>
      <c r="T399" s="246">
        <v>29.33</v>
      </c>
      <c r="U399" s="90">
        <v>0</v>
      </c>
      <c r="V399" s="262">
        <v>15</v>
      </c>
      <c r="W399" s="99">
        <v>0</v>
      </c>
      <c r="X399" s="84">
        <v>0</v>
      </c>
      <c r="Y399" s="99">
        <v>2</v>
      </c>
      <c r="Z399" s="65">
        <v>2</v>
      </c>
      <c r="AA399" s="319">
        <v>885165</v>
      </c>
      <c r="AB399" s="319">
        <v>46667</v>
      </c>
      <c r="AC399" s="320">
        <f>AA399+AB399</f>
        <v>931832</v>
      </c>
      <c r="AD399" s="75">
        <v>4500000</v>
      </c>
      <c r="AE399" s="75">
        <v>6000000</v>
      </c>
      <c r="AF399" s="338">
        <f>(AC399*30)/220*1.4</f>
        <v>177895.19999999998</v>
      </c>
      <c r="AG399" s="113">
        <f>AA399*Q399</f>
        <v>26554950</v>
      </c>
      <c r="AH399" s="75">
        <f>AB399*Q399</f>
        <v>1400010</v>
      </c>
      <c r="AI399" s="75">
        <f>AF399*R399</f>
        <v>21347423.999999996</v>
      </c>
      <c r="AJ399" s="75">
        <f>IF(Q399=31,A399*Z399,(Q399/30)*A399*Z399)</f>
        <v>5310990</v>
      </c>
      <c r="AK399" s="75">
        <f>IF(Q399=31,AD399,(Q399/30)*AD399)</f>
        <v>4500000</v>
      </c>
      <c r="AL399" s="75">
        <f>IF(Q399=31,AE399,(Q399/30)*AE399)</f>
        <v>6000000</v>
      </c>
      <c r="AM399" s="75">
        <f>(AC399*30/220)*35%*S399</f>
        <v>4892117.9999999991</v>
      </c>
      <c r="AN399" s="75">
        <f>AC399*30/220*1.4*T399</f>
        <v>5217666.2159999991</v>
      </c>
      <c r="AO399" s="75">
        <f>AC399*U399</f>
        <v>0</v>
      </c>
      <c r="AP399" s="75">
        <f>200000*V399</f>
        <v>3000000</v>
      </c>
      <c r="AQ399" s="75">
        <v>0</v>
      </c>
      <c r="AR399" s="75">
        <v>0</v>
      </c>
      <c r="AS399" s="75">
        <v>0</v>
      </c>
      <c r="AT399" s="80">
        <v>0</v>
      </c>
      <c r="AU399" s="82">
        <f>SUM(AG399:AT399)</f>
        <v>78223158.216000006</v>
      </c>
      <c r="AV399" s="113">
        <f>AU399-(AX399+AP399+AO399+AL399+AK399+AJ399+AT399)</f>
        <v>54308316.440880008</v>
      </c>
      <c r="AW399" s="75">
        <f>AG399+AH399+AK399+AL399+AI399+AN399+AM399+AP399</f>
        <v>72912168.215999991</v>
      </c>
      <c r="AX399" s="75">
        <f>AW399*7%</f>
        <v>5103851.7751199994</v>
      </c>
      <c r="AY399" s="76">
        <f>IF(AV399&lt;=40000000,0,IF(AND(AV399&gt;40000000,AV399&lt;=80000000),(AV399-40000000)*10%,IF(AND(AV399&gt;80000000,AV399&lt;=120000000),4000000+(AV399-80000000)*15%,IF(AND(AV399&gt;120000000,AV399&lt;=180000000),10000000+(AV399-120000000)*20%,IF(AND(AV399&gt;180000000,AV399&lt;=240000000),22000000+(AV399-180000000)*25%,IF(AND(AV399&gt;240000000,AV399&lt;=320000000),37000000+(AV399-240000000)*30%,61000000+(AV399-320000000)*35%))))))</f>
        <v>1430831.644088001</v>
      </c>
      <c r="AZ399" s="75">
        <v>0</v>
      </c>
      <c r="BA399" s="75">
        <v>0</v>
      </c>
      <c r="BB399" s="75">
        <v>0</v>
      </c>
      <c r="BC399" s="80">
        <v>0</v>
      </c>
      <c r="BD399" s="80">
        <v>0</v>
      </c>
      <c r="BE399" s="80">
        <v>0</v>
      </c>
      <c r="BF399" s="78">
        <v>0</v>
      </c>
      <c r="BG399" s="348">
        <f>SUM(AX399:BF399)</f>
        <v>6534683.4192080004</v>
      </c>
      <c r="BH399" s="188">
        <f>INT(AU399-BG399)</f>
        <v>71688474</v>
      </c>
      <c r="BJ399" s="50">
        <v>13196</v>
      </c>
      <c r="BK399" s="50" t="s">
        <v>3735</v>
      </c>
      <c r="BM399" s="50">
        <f t="shared" si="13"/>
        <v>0</v>
      </c>
    </row>
    <row r="400" spans="1:65" s="50" customFormat="1" ht="24" customHeight="1" x14ac:dyDescent="0.2">
      <c r="A400" s="182">
        <f t="shared" si="12"/>
        <v>2655495</v>
      </c>
      <c r="B400" s="298">
        <v>664</v>
      </c>
      <c r="C400" s="266">
        <v>463</v>
      </c>
      <c r="D400" s="299">
        <v>13197</v>
      </c>
      <c r="E400" s="242" t="s">
        <v>158</v>
      </c>
      <c r="F400" s="243" t="s">
        <v>1329</v>
      </c>
      <c r="G400" s="287" t="s">
        <v>137</v>
      </c>
      <c r="H400" s="274" t="s">
        <v>1323</v>
      </c>
      <c r="I400" s="294" t="s">
        <v>3058</v>
      </c>
      <c r="J400" s="65">
        <v>1361631430</v>
      </c>
      <c r="K400" s="65" t="s">
        <v>1330</v>
      </c>
      <c r="L400" s="65" t="s">
        <v>1323</v>
      </c>
      <c r="M400" s="292" t="s">
        <v>137</v>
      </c>
      <c r="N400" s="99"/>
      <c r="O400" s="246" t="s">
        <v>2410</v>
      </c>
      <c r="P400" s="90"/>
      <c r="Q400" s="244">
        <v>30</v>
      </c>
      <c r="R400" s="246">
        <v>90</v>
      </c>
      <c r="S400" s="246">
        <v>0</v>
      </c>
      <c r="T400" s="246">
        <v>0</v>
      </c>
      <c r="U400" s="90">
        <v>0</v>
      </c>
      <c r="V400" s="262">
        <v>21</v>
      </c>
      <c r="W400" s="99">
        <v>0</v>
      </c>
      <c r="X400" s="84">
        <v>0</v>
      </c>
      <c r="Y400" s="99">
        <v>0</v>
      </c>
      <c r="Z400" s="65">
        <v>0</v>
      </c>
      <c r="AA400" s="319">
        <v>885165</v>
      </c>
      <c r="AB400" s="319">
        <v>46667</v>
      </c>
      <c r="AC400" s="320">
        <f>AA400+AB400</f>
        <v>931832</v>
      </c>
      <c r="AD400" s="75">
        <v>4500000</v>
      </c>
      <c r="AE400" s="75">
        <v>6000000</v>
      </c>
      <c r="AF400" s="338">
        <f>(AC400*30)/220*1.4</f>
        <v>177895.19999999998</v>
      </c>
      <c r="AG400" s="113">
        <f>AA400*Q400</f>
        <v>26554950</v>
      </c>
      <c r="AH400" s="75">
        <f>AB400*Q400</f>
        <v>1400010</v>
      </c>
      <c r="AI400" s="75">
        <f>AF400*R400</f>
        <v>16010567.999999998</v>
      </c>
      <c r="AJ400" s="75">
        <f>IF(Q400=31,A400*Z400,(Q400/30)*A400*Z400)</f>
        <v>0</v>
      </c>
      <c r="AK400" s="75">
        <f>IF(Q400=31,AD400,(Q400/30)*AD400)</f>
        <v>4500000</v>
      </c>
      <c r="AL400" s="75">
        <f>IF(Q400=31,AE400,(Q400/30)*AE400)</f>
        <v>6000000</v>
      </c>
      <c r="AM400" s="75">
        <f>(AC400*30/220)*35%*S400</f>
        <v>0</v>
      </c>
      <c r="AN400" s="75">
        <f>AC400*30/220*1.4*T400</f>
        <v>0</v>
      </c>
      <c r="AO400" s="75">
        <f>AC400*U400</f>
        <v>0</v>
      </c>
      <c r="AP400" s="75">
        <f>200000*V400</f>
        <v>4200000</v>
      </c>
      <c r="AQ400" s="75">
        <v>0</v>
      </c>
      <c r="AR400" s="75">
        <v>0</v>
      </c>
      <c r="AS400" s="75">
        <v>0</v>
      </c>
      <c r="AT400" s="80">
        <v>0</v>
      </c>
      <c r="AU400" s="82">
        <f>SUM(AG400:AT400)</f>
        <v>58665528</v>
      </c>
      <c r="AV400" s="113">
        <f>AU400-(AX400+AP400+AO400+AL400+AK400+AJ400+AT400)</f>
        <v>39858941.039999999</v>
      </c>
      <c r="AW400" s="75">
        <f>AG400+AH400+AK400+AL400+AI400+AN400+AM400+AP400</f>
        <v>58665528</v>
      </c>
      <c r="AX400" s="75">
        <f>AW400*7%</f>
        <v>4106586.9600000004</v>
      </c>
      <c r="AY400" s="76">
        <f>IF(AV400&lt;=40000000,0,IF(AND(AV400&gt;40000000,AV400&lt;=80000000),(AV400-40000000)*10%,IF(AND(AV400&gt;80000000,AV400&lt;=120000000),4000000+(AV400-80000000)*15%,IF(AND(AV400&gt;120000000,AV400&lt;=180000000),10000000+(AV400-120000000)*20%,IF(AND(AV400&gt;180000000,AV400&lt;=240000000),22000000+(AV400-180000000)*25%,IF(AND(AV400&gt;240000000,AV400&lt;=320000000),37000000+(AV400-240000000)*30%,61000000+(AV400-320000000)*35%))))))</f>
        <v>0</v>
      </c>
      <c r="AZ400" s="75">
        <v>0</v>
      </c>
      <c r="BA400" s="75">
        <v>0</v>
      </c>
      <c r="BB400" s="75">
        <v>0</v>
      </c>
      <c r="BC400" s="80">
        <v>0</v>
      </c>
      <c r="BD400" s="80">
        <v>0</v>
      </c>
      <c r="BE400" s="80">
        <v>0</v>
      </c>
      <c r="BF400" s="78">
        <v>0</v>
      </c>
      <c r="BG400" s="348">
        <f>SUM(AX400:BF400)</f>
        <v>4106586.9600000004</v>
      </c>
      <c r="BH400" s="188">
        <f>INT(AU400-BG400)</f>
        <v>54558941</v>
      </c>
      <c r="BJ400" s="50">
        <v>13197</v>
      </c>
      <c r="BK400" s="50" t="s">
        <v>3736</v>
      </c>
      <c r="BM400" s="50">
        <f t="shared" si="13"/>
        <v>0</v>
      </c>
    </row>
    <row r="401" spans="1:65" s="50" customFormat="1" ht="24" customHeight="1" x14ac:dyDescent="0.2">
      <c r="A401" s="182">
        <f t="shared" si="12"/>
        <v>2655495</v>
      </c>
      <c r="B401" s="298">
        <v>662</v>
      </c>
      <c r="C401" s="266">
        <v>461</v>
      </c>
      <c r="D401" s="299">
        <v>13198</v>
      </c>
      <c r="E401" s="242" t="s">
        <v>842</v>
      </c>
      <c r="F401" s="243" t="s">
        <v>1331</v>
      </c>
      <c r="G401" s="287" t="s">
        <v>137</v>
      </c>
      <c r="H401" s="274" t="s">
        <v>1323</v>
      </c>
      <c r="I401" s="294" t="s">
        <v>3056</v>
      </c>
      <c r="J401" s="65" t="s">
        <v>1332</v>
      </c>
      <c r="K401" s="65" t="s">
        <v>1333</v>
      </c>
      <c r="L401" s="65" t="s">
        <v>1323</v>
      </c>
      <c r="M401" s="292" t="s">
        <v>137</v>
      </c>
      <c r="N401" s="244" t="s">
        <v>2410</v>
      </c>
      <c r="O401" s="65"/>
      <c r="P401" s="90"/>
      <c r="Q401" s="244">
        <v>30</v>
      </c>
      <c r="R401" s="246">
        <v>120</v>
      </c>
      <c r="S401" s="246">
        <v>110</v>
      </c>
      <c r="T401" s="246">
        <v>29.33</v>
      </c>
      <c r="U401" s="90">
        <v>0</v>
      </c>
      <c r="V401" s="262">
        <v>15</v>
      </c>
      <c r="W401" s="99">
        <v>0</v>
      </c>
      <c r="X401" s="84">
        <v>0</v>
      </c>
      <c r="Y401" s="99">
        <v>1</v>
      </c>
      <c r="Z401" s="65">
        <v>1</v>
      </c>
      <c r="AA401" s="319">
        <v>885165</v>
      </c>
      <c r="AB401" s="319">
        <v>46667</v>
      </c>
      <c r="AC401" s="320">
        <f>AA401+AB401</f>
        <v>931832</v>
      </c>
      <c r="AD401" s="75">
        <v>4500000</v>
      </c>
      <c r="AE401" s="75">
        <v>6000000</v>
      </c>
      <c r="AF401" s="338">
        <f>(AC401*30)/220*1.4</f>
        <v>177895.19999999998</v>
      </c>
      <c r="AG401" s="113">
        <f>AA401*Q401</f>
        <v>26554950</v>
      </c>
      <c r="AH401" s="75">
        <f>AB401*Q401</f>
        <v>1400010</v>
      </c>
      <c r="AI401" s="75">
        <f>AF401*R401</f>
        <v>21347423.999999996</v>
      </c>
      <c r="AJ401" s="75">
        <f>IF(Q401=31,A401*Z401,(Q401/30)*A401*Z401)</f>
        <v>2655495</v>
      </c>
      <c r="AK401" s="75">
        <f>IF(Q401=31,AD401,(Q401/30)*AD401)</f>
        <v>4500000</v>
      </c>
      <c r="AL401" s="75">
        <f>IF(Q401=31,AE401,(Q401/30)*AE401)</f>
        <v>6000000</v>
      </c>
      <c r="AM401" s="75">
        <f>(AC401*30/220)*35%*S401</f>
        <v>4892117.9999999991</v>
      </c>
      <c r="AN401" s="75">
        <f>AC401*30/220*1.4*T401</f>
        <v>5217666.2159999991</v>
      </c>
      <c r="AO401" s="75">
        <f>AC401*U401</f>
        <v>0</v>
      </c>
      <c r="AP401" s="75">
        <f>200000*V401</f>
        <v>3000000</v>
      </c>
      <c r="AQ401" s="75">
        <v>0</v>
      </c>
      <c r="AR401" s="75">
        <v>0</v>
      </c>
      <c r="AS401" s="75">
        <v>0</v>
      </c>
      <c r="AT401" s="80">
        <v>0</v>
      </c>
      <c r="AU401" s="82">
        <f>SUM(AG401:AT401)</f>
        <v>75567663.216000006</v>
      </c>
      <c r="AV401" s="113">
        <f>AU401-(AX401+AP401+AO401+AL401+AK401+AJ401+AT401)</f>
        <v>54308316.440880008</v>
      </c>
      <c r="AW401" s="75">
        <f>AG401+AH401+AK401+AL401+AI401+AN401+AM401+AP401</f>
        <v>72912168.215999991</v>
      </c>
      <c r="AX401" s="75">
        <f>AW401*7%</f>
        <v>5103851.7751199994</v>
      </c>
      <c r="AY401" s="76">
        <f>IF(AV401&lt;=40000000,0,IF(AND(AV401&gt;40000000,AV401&lt;=80000000),(AV401-40000000)*10%,IF(AND(AV401&gt;80000000,AV401&lt;=120000000),4000000+(AV401-80000000)*15%,IF(AND(AV401&gt;120000000,AV401&lt;=180000000),10000000+(AV401-120000000)*20%,IF(AND(AV401&gt;180000000,AV401&lt;=240000000),22000000+(AV401-180000000)*25%,IF(AND(AV401&gt;240000000,AV401&lt;=320000000),37000000+(AV401-240000000)*30%,61000000+(AV401-320000000)*35%))))))</f>
        <v>1430831.644088001</v>
      </c>
      <c r="AZ401" s="75">
        <v>0</v>
      </c>
      <c r="BA401" s="75">
        <v>0</v>
      </c>
      <c r="BB401" s="75">
        <v>0</v>
      </c>
      <c r="BC401" s="80">
        <v>0</v>
      </c>
      <c r="BD401" s="80">
        <v>0</v>
      </c>
      <c r="BE401" s="80">
        <v>0</v>
      </c>
      <c r="BF401" s="78">
        <v>0</v>
      </c>
      <c r="BG401" s="348">
        <f>SUM(AX401:BF401)</f>
        <v>6534683.4192080004</v>
      </c>
      <c r="BH401" s="188">
        <f>INT(AU401-BG401)</f>
        <v>69032979</v>
      </c>
      <c r="BJ401" s="50">
        <v>13198</v>
      </c>
      <c r="BK401" s="50" t="s">
        <v>3737</v>
      </c>
      <c r="BM401" s="50">
        <f t="shared" si="13"/>
        <v>0</v>
      </c>
    </row>
    <row r="402" spans="1:65" s="50" customFormat="1" ht="24" customHeight="1" x14ac:dyDescent="0.2">
      <c r="A402" s="182">
        <f t="shared" si="12"/>
        <v>2655495</v>
      </c>
      <c r="B402" s="298">
        <v>666</v>
      </c>
      <c r="C402" s="266">
        <v>465</v>
      </c>
      <c r="D402" s="299">
        <v>13199</v>
      </c>
      <c r="E402" s="242" t="s">
        <v>107</v>
      </c>
      <c r="F402" s="243" t="s">
        <v>644</v>
      </c>
      <c r="G402" s="287" t="s">
        <v>137</v>
      </c>
      <c r="H402" s="274" t="s">
        <v>1323</v>
      </c>
      <c r="I402" s="294" t="s">
        <v>3060</v>
      </c>
      <c r="J402" s="65">
        <v>1380053331</v>
      </c>
      <c r="K402" s="65" t="s">
        <v>1334</v>
      </c>
      <c r="L402" s="65" t="s">
        <v>1323</v>
      </c>
      <c r="M402" s="292" t="s">
        <v>137</v>
      </c>
      <c r="N402" s="244" t="s">
        <v>2410</v>
      </c>
      <c r="O402" s="65"/>
      <c r="P402" s="90"/>
      <c r="Q402" s="244">
        <v>30</v>
      </c>
      <c r="R402" s="246">
        <v>120</v>
      </c>
      <c r="S402" s="246">
        <v>110</v>
      </c>
      <c r="T402" s="246">
        <v>29.33</v>
      </c>
      <c r="U402" s="90">
        <v>0</v>
      </c>
      <c r="V402" s="262">
        <v>15</v>
      </c>
      <c r="W402" s="99">
        <v>0</v>
      </c>
      <c r="X402" s="84">
        <v>0</v>
      </c>
      <c r="Y402" s="99">
        <v>1</v>
      </c>
      <c r="Z402" s="65">
        <v>0</v>
      </c>
      <c r="AA402" s="319">
        <v>885165</v>
      </c>
      <c r="AB402" s="319">
        <v>46667</v>
      </c>
      <c r="AC402" s="320">
        <f>AA402+AB402</f>
        <v>931832</v>
      </c>
      <c r="AD402" s="75">
        <v>4500000</v>
      </c>
      <c r="AE402" s="75">
        <v>6000000</v>
      </c>
      <c r="AF402" s="338">
        <f>(AC402*30)/220*1.4</f>
        <v>177895.19999999998</v>
      </c>
      <c r="AG402" s="113">
        <f>AA402*Q402</f>
        <v>26554950</v>
      </c>
      <c r="AH402" s="75">
        <f>AB402*Q402</f>
        <v>1400010</v>
      </c>
      <c r="AI402" s="75">
        <f>AF402*R402</f>
        <v>21347423.999999996</v>
      </c>
      <c r="AJ402" s="75">
        <f>IF(Q402=31,A402*Z402,(Q402/30)*A402*Z402)</f>
        <v>0</v>
      </c>
      <c r="AK402" s="75">
        <f>IF(Q402=31,AD402,(Q402/30)*AD402)</f>
        <v>4500000</v>
      </c>
      <c r="AL402" s="75">
        <f>IF(Q402=31,AE402,(Q402/30)*AE402)</f>
        <v>6000000</v>
      </c>
      <c r="AM402" s="75">
        <f>(AC402*30/220)*35%*S402</f>
        <v>4892117.9999999991</v>
      </c>
      <c r="AN402" s="75">
        <f>AC402*30/220*1.4*T402</f>
        <v>5217666.2159999991</v>
      </c>
      <c r="AO402" s="75">
        <f>AC402*U402</f>
        <v>0</v>
      </c>
      <c r="AP402" s="75">
        <f>200000*V402</f>
        <v>3000000</v>
      </c>
      <c r="AQ402" s="75">
        <v>0</v>
      </c>
      <c r="AR402" s="75">
        <v>0</v>
      </c>
      <c r="AS402" s="75">
        <v>0</v>
      </c>
      <c r="AT402" s="80">
        <v>0</v>
      </c>
      <c r="AU402" s="82">
        <f>SUM(AG402:AT402)</f>
        <v>72912168.216000006</v>
      </c>
      <c r="AV402" s="113">
        <f>AU402-(AX402+AP402+AO402+AL402+AK402+AJ402+AT402)</f>
        <v>54308316.440880008</v>
      </c>
      <c r="AW402" s="75">
        <f>AG402+AH402+AK402+AL402+AI402+AN402+AM402+AP402</f>
        <v>72912168.215999991</v>
      </c>
      <c r="AX402" s="75">
        <f>AW402*7%</f>
        <v>5103851.7751199994</v>
      </c>
      <c r="AY402" s="76">
        <f>IF(AV402&lt;=40000000,0,IF(AND(AV402&gt;40000000,AV402&lt;=80000000),(AV402-40000000)*10%,IF(AND(AV402&gt;80000000,AV402&lt;=120000000),4000000+(AV402-80000000)*15%,IF(AND(AV402&gt;120000000,AV402&lt;=180000000),10000000+(AV402-120000000)*20%,IF(AND(AV402&gt;180000000,AV402&lt;=240000000),22000000+(AV402-180000000)*25%,IF(AND(AV402&gt;240000000,AV402&lt;=320000000),37000000+(AV402-240000000)*30%,61000000+(AV402-320000000)*35%))))))</f>
        <v>1430831.644088001</v>
      </c>
      <c r="AZ402" s="75">
        <v>0</v>
      </c>
      <c r="BA402" s="75">
        <v>0</v>
      </c>
      <c r="BB402" s="75">
        <v>0</v>
      </c>
      <c r="BC402" s="80">
        <v>0</v>
      </c>
      <c r="BD402" s="80">
        <v>0</v>
      </c>
      <c r="BE402" s="80">
        <v>0</v>
      </c>
      <c r="BF402" s="78">
        <v>0</v>
      </c>
      <c r="BG402" s="348">
        <f>SUM(AX402:BF402)</f>
        <v>6534683.4192080004</v>
      </c>
      <c r="BH402" s="188">
        <f>INT(AU402-BG402)</f>
        <v>66377484</v>
      </c>
      <c r="BJ402" s="50">
        <v>13199</v>
      </c>
      <c r="BK402" s="50" t="s">
        <v>3738</v>
      </c>
      <c r="BM402" s="50">
        <f t="shared" si="13"/>
        <v>0</v>
      </c>
    </row>
    <row r="403" spans="1:65" s="50" customFormat="1" ht="24" customHeight="1" x14ac:dyDescent="0.2">
      <c r="A403" s="182">
        <f t="shared" si="12"/>
        <v>2655495</v>
      </c>
      <c r="B403" s="298">
        <v>665</v>
      </c>
      <c r="C403" s="266">
        <v>464</v>
      </c>
      <c r="D403" s="299">
        <v>13200</v>
      </c>
      <c r="E403" s="242" t="s">
        <v>1335</v>
      </c>
      <c r="F403" s="243" t="s">
        <v>1336</v>
      </c>
      <c r="G403" s="287" t="s">
        <v>137</v>
      </c>
      <c r="H403" s="274" t="s">
        <v>1323</v>
      </c>
      <c r="I403" s="294" t="s">
        <v>3059</v>
      </c>
      <c r="J403" s="65">
        <v>1583103181</v>
      </c>
      <c r="K403" s="65" t="s">
        <v>1337</v>
      </c>
      <c r="L403" s="65" t="s">
        <v>1323</v>
      </c>
      <c r="M403" s="292" t="s">
        <v>137</v>
      </c>
      <c r="N403" s="244" t="s">
        <v>2410</v>
      </c>
      <c r="O403" s="65"/>
      <c r="P403" s="90"/>
      <c r="Q403" s="244">
        <v>30</v>
      </c>
      <c r="R403" s="246">
        <v>120</v>
      </c>
      <c r="S403" s="246">
        <v>110</v>
      </c>
      <c r="T403" s="246">
        <v>29.33</v>
      </c>
      <c r="U403" s="90">
        <v>0</v>
      </c>
      <c r="V403" s="262">
        <v>15</v>
      </c>
      <c r="W403" s="99">
        <v>0</v>
      </c>
      <c r="X403" s="84">
        <v>0</v>
      </c>
      <c r="Y403" s="99">
        <v>2</v>
      </c>
      <c r="Z403" s="65">
        <v>2</v>
      </c>
      <c r="AA403" s="319">
        <v>885165</v>
      </c>
      <c r="AB403" s="319">
        <v>46667</v>
      </c>
      <c r="AC403" s="320">
        <f>AA403+AB403</f>
        <v>931832</v>
      </c>
      <c r="AD403" s="75">
        <v>4500000</v>
      </c>
      <c r="AE403" s="75">
        <v>6000000</v>
      </c>
      <c r="AF403" s="338">
        <f>(AC403*30)/220*1.4</f>
        <v>177895.19999999998</v>
      </c>
      <c r="AG403" s="113">
        <f>AA403*Q403</f>
        <v>26554950</v>
      </c>
      <c r="AH403" s="75">
        <f>AB403*Q403</f>
        <v>1400010</v>
      </c>
      <c r="AI403" s="75">
        <f>AF403*R403</f>
        <v>21347423.999999996</v>
      </c>
      <c r="AJ403" s="75">
        <f>IF(Q403=31,A403*Z403,(Q403/30)*A403*Z403)</f>
        <v>5310990</v>
      </c>
      <c r="AK403" s="75">
        <f>IF(Q403=31,AD403,(Q403/30)*AD403)</f>
        <v>4500000</v>
      </c>
      <c r="AL403" s="75">
        <f>IF(Q403=31,AE403,(Q403/30)*AE403)</f>
        <v>6000000</v>
      </c>
      <c r="AM403" s="75">
        <f>(AC403*30/220)*35%*S403</f>
        <v>4892117.9999999991</v>
      </c>
      <c r="AN403" s="75">
        <f>AC403*30/220*1.4*T403</f>
        <v>5217666.2159999991</v>
      </c>
      <c r="AO403" s="75">
        <f>AC403*U403</f>
        <v>0</v>
      </c>
      <c r="AP403" s="75">
        <f>200000*V403</f>
        <v>3000000</v>
      </c>
      <c r="AQ403" s="75">
        <v>0</v>
      </c>
      <c r="AR403" s="75">
        <v>0</v>
      </c>
      <c r="AS403" s="75">
        <v>0</v>
      </c>
      <c r="AT403" s="80">
        <v>0</v>
      </c>
      <c r="AU403" s="82">
        <f>SUM(AG403:AT403)</f>
        <v>78223158.216000006</v>
      </c>
      <c r="AV403" s="113">
        <f>AU403-(AX403+AP403+AO403+AL403+AK403+AJ403+AT403)</f>
        <v>54308316.440880008</v>
      </c>
      <c r="AW403" s="75">
        <f>AG403+AH403+AK403+AL403+AI403+AN403+AM403+AP403</f>
        <v>72912168.215999991</v>
      </c>
      <c r="AX403" s="75">
        <f>AW403*7%</f>
        <v>5103851.7751199994</v>
      </c>
      <c r="AY403" s="76">
        <f>IF(AV403&lt;=40000000,0,IF(AND(AV403&gt;40000000,AV403&lt;=80000000),(AV403-40000000)*10%,IF(AND(AV403&gt;80000000,AV403&lt;=120000000),4000000+(AV403-80000000)*15%,IF(AND(AV403&gt;120000000,AV403&lt;=180000000),10000000+(AV403-120000000)*20%,IF(AND(AV403&gt;180000000,AV403&lt;=240000000),22000000+(AV403-180000000)*25%,IF(AND(AV403&gt;240000000,AV403&lt;=320000000),37000000+(AV403-240000000)*30%,61000000+(AV403-320000000)*35%))))))</f>
        <v>1430831.644088001</v>
      </c>
      <c r="AZ403" s="75">
        <v>0</v>
      </c>
      <c r="BA403" s="75">
        <v>0</v>
      </c>
      <c r="BB403" s="75">
        <v>0</v>
      </c>
      <c r="BC403" s="80">
        <v>0</v>
      </c>
      <c r="BD403" s="80">
        <v>0</v>
      </c>
      <c r="BE403" s="80">
        <v>0</v>
      </c>
      <c r="BF403" s="78">
        <v>0</v>
      </c>
      <c r="BG403" s="348">
        <f>SUM(AX403:BF403)</f>
        <v>6534683.4192080004</v>
      </c>
      <c r="BH403" s="188">
        <f>INT(AU403-BG403)</f>
        <v>71688474</v>
      </c>
      <c r="BJ403" s="50">
        <v>13200</v>
      </c>
      <c r="BK403" s="50" t="s">
        <v>3739</v>
      </c>
      <c r="BM403" s="50">
        <f t="shared" si="13"/>
        <v>0</v>
      </c>
    </row>
    <row r="404" spans="1:65" s="50" customFormat="1" ht="24" customHeight="1" x14ac:dyDescent="0.2">
      <c r="A404" s="182">
        <f t="shared" si="12"/>
        <v>2655495</v>
      </c>
      <c r="B404" s="298">
        <v>663</v>
      </c>
      <c r="C404" s="266">
        <v>462</v>
      </c>
      <c r="D404" s="299">
        <v>13201</v>
      </c>
      <c r="E404" s="242" t="s">
        <v>1338</v>
      </c>
      <c r="F404" s="243" t="s">
        <v>1339</v>
      </c>
      <c r="G404" s="287" t="s">
        <v>137</v>
      </c>
      <c r="H404" s="274" t="s">
        <v>1323</v>
      </c>
      <c r="I404" s="294" t="s">
        <v>3057</v>
      </c>
      <c r="J404" s="65">
        <v>1621786854</v>
      </c>
      <c r="K404" s="65" t="s">
        <v>1340</v>
      </c>
      <c r="L404" s="65" t="s">
        <v>1323</v>
      </c>
      <c r="M404" s="292" t="s">
        <v>137</v>
      </c>
      <c r="N404" s="99"/>
      <c r="O404" s="246" t="s">
        <v>2410</v>
      </c>
      <c r="P404" s="90"/>
      <c r="Q404" s="244">
        <v>30</v>
      </c>
      <c r="R404" s="246">
        <v>90</v>
      </c>
      <c r="S404" s="246">
        <v>0</v>
      </c>
      <c r="T404" s="246">
        <v>0</v>
      </c>
      <c r="U404" s="90">
        <v>0</v>
      </c>
      <c r="V404" s="262">
        <v>15</v>
      </c>
      <c r="W404" s="99">
        <v>0</v>
      </c>
      <c r="X404" s="84">
        <v>0</v>
      </c>
      <c r="Y404" s="99">
        <v>0</v>
      </c>
      <c r="Z404" s="65">
        <v>0</v>
      </c>
      <c r="AA404" s="319">
        <v>885165</v>
      </c>
      <c r="AB404" s="319">
        <v>46667</v>
      </c>
      <c r="AC404" s="320">
        <f>AA404+AB404</f>
        <v>931832</v>
      </c>
      <c r="AD404" s="75">
        <v>4500000</v>
      </c>
      <c r="AE404" s="75">
        <v>6000000</v>
      </c>
      <c r="AF404" s="338">
        <f>(AC404*30)/220*1.4</f>
        <v>177895.19999999998</v>
      </c>
      <c r="AG404" s="113">
        <f>AA404*Q404</f>
        <v>26554950</v>
      </c>
      <c r="AH404" s="75">
        <f>AB404*Q404</f>
        <v>1400010</v>
      </c>
      <c r="AI404" s="75">
        <f>AF404*R404</f>
        <v>16010567.999999998</v>
      </c>
      <c r="AJ404" s="75">
        <f>IF(Q404=31,A404*Z404,(Q404/30)*A404*Z404)</f>
        <v>0</v>
      </c>
      <c r="AK404" s="75">
        <f>IF(Q404=31,AD404,(Q404/30)*AD404)</f>
        <v>4500000</v>
      </c>
      <c r="AL404" s="75">
        <f>IF(Q404=31,AE404,(Q404/30)*AE404)</f>
        <v>6000000</v>
      </c>
      <c r="AM404" s="75">
        <f>(AC404*30/220)*35%*S404</f>
        <v>0</v>
      </c>
      <c r="AN404" s="75">
        <f>AC404*30/220*1.4*T404</f>
        <v>0</v>
      </c>
      <c r="AO404" s="75">
        <f>AC404*U404</f>
        <v>0</v>
      </c>
      <c r="AP404" s="75">
        <f>200000*V404</f>
        <v>3000000</v>
      </c>
      <c r="AQ404" s="75">
        <v>0</v>
      </c>
      <c r="AR404" s="75">
        <v>0</v>
      </c>
      <c r="AS404" s="75">
        <v>0</v>
      </c>
      <c r="AT404" s="80">
        <v>0</v>
      </c>
      <c r="AU404" s="82">
        <f>SUM(AG404:AT404)</f>
        <v>57465528</v>
      </c>
      <c r="AV404" s="113">
        <f>AU404-(AX404+AP404+AO404+AL404+AK404+AJ404+AT404)</f>
        <v>39942941.039999999</v>
      </c>
      <c r="AW404" s="75">
        <f>AG404+AH404+AK404+AL404+AI404+AN404+AM404+AP404</f>
        <v>57465528</v>
      </c>
      <c r="AX404" s="75">
        <f>AW404*7%</f>
        <v>4022586.9600000004</v>
      </c>
      <c r="AY404" s="76">
        <f>IF(AV404&lt;=40000000,0,IF(AND(AV404&gt;40000000,AV404&lt;=80000000),(AV404-40000000)*10%,IF(AND(AV404&gt;80000000,AV404&lt;=120000000),4000000+(AV404-80000000)*15%,IF(AND(AV404&gt;120000000,AV404&lt;=180000000),10000000+(AV404-120000000)*20%,IF(AND(AV404&gt;180000000,AV404&lt;=240000000),22000000+(AV404-180000000)*25%,IF(AND(AV404&gt;240000000,AV404&lt;=320000000),37000000+(AV404-240000000)*30%,61000000+(AV404-320000000)*35%))))))</f>
        <v>0</v>
      </c>
      <c r="AZ404" s="75">
        <v>0</v>
      </c>
      <c r="BA404" s="75">
        <v>0</v>
      </c>
      <c r="BB404" s="75">
        <v>0</v>
      </c>
      <c r="BC404" s="80">
        <v>0</v>
      </c>
      <c r="BD404" s="80">
        <v>0</v>
      </c>
      <c r="BE404" s="80">
        <v>0</v>
      </c>
      <c r="BF404" s="78">
        <v>0</v>
      </c>
      <c r="BG404" s="348">
        <f>SUM(AX404:BF404)</f>
        <v>4022586.9600000004</v>
      </c>
      <c r="BH404" s="188">
        <f>INT(AU404-BG404)</f>
        <v>53442941</v>
      </c>
      <c r="BJ404" s="50">
        <v>13201</v>
      </c>
      <c r="BK404" s="50" t="s">
        <v>3740</v>
      </c>
      <c r="BM404" s="50">
        <f t="shared" si="13"/>
        <v>0</v>
      </c>
    </row>
    <row r="405" spans="1:65" s="50" customFormat="1" ht="24" customHeight="1" x14ac:dyDescent="0.2">
      <c r="A405" s="182">
        <f t="shared" si="12"/>
        <v>2655495</v>
      </c>
      <c r="B405" s="298">
        <v>98</v>
      </c>
      <c r="C405" s="266">
        <v>104</v>
      </c>
      <c r="D405" s="299">
        <v>13202</v>
      </c>
      <c r="E405" s="252" t="s">
        <v>1341</v>
      </c>
      <c r="F405" s="253" t="s">
        <v>1342</v>
      </c>
      <c r="G405" s="252" t="s">
        <v>87</v>
      </c>
      <c r="H405" s="274" t="s">
        <v>1343</v>
      </c>
      <c r="I405" s="294" t="s">
        <v>2549</v>
      </c>
      <c r="J405" s="65" t="s">
        <v>1344</v>
      </c>
      <c r="K405" s="65" t="s">
        <v>1345</v>
      </c>
      <c r="L405" s="65" t="s">
        <v>1343</v>
      </c>
      <c r="M405" s="292" t="s">
        <v>2380</v>
      </c>
      <c r="N405" s="99"/>
      <c r="O405" s="65"/>
      <c r="P405" s="90"/>
      <c r="Q405" s="254">
        <v>30</v>
      </c>
      <c r="R405" s="255">
        <v>60</v>
      </c>
      <c r="S405" s="65">
        <v>0</v>
      </c>
      <c r="T405" s="65">
        <v>0</v>
      </c>
      <c r="U405" s="90">
        <v>0</v>
      </c>
      <c r="V405" s="260">
        <v>21</v>
      </c>
      <c r="W405" s="99">
        <v>0</v>
      </c>
      <c r="X405" s="84">
        <v>0</v>
      </c>
      <c r="Y405" s="99">
        <v>2</v>
      </c>
      <c r="Z405" s="65">
        <v>2</v>
      </c>
      <c r="AA405" s="327">
        <v>1477052</v>
      </c>
      <c r="AB405" s="327">
        <v>46667</v>
      </c>
      <c r="AC405" s="328">
        <f>AA405+AB405</f>
        <v>1523719</v>
      </c>
      <c r="AD405" s="75">
        <v>4500000</v>
      </c>
      <c r="AE405" s="75">
        <v>6000000</v>
      </c>
      <c r="AF405" s="338">
        <f>(AC405*30)/220*1.4</f>
        <v>290891.80909090908</v>
      </c>
      <c r="AG405" s="113">
        <f>AA405*Q405</f>
        <v>44311560</v>
      </c>
      <c r="AH405" s="75">
        <f>AB405*Q405</f>
        <v>1400010</v>
      </c>
      <c r="AI405" s="75">
        <f>AF405*R405</f>
        <v>17453508.545454547</v>
      </c>
      <c r="AJ405" s="75">
        <f>IF(Q405=31,A405*Z405,(Q405/30)*A405*Z405)</f>
        <v>5310990</v>
      </c>
      <c r="AK405" s="75">
        <f>IF(Q405=31,AD405,(Q405/30)*AD405)</f>
        <v>4500000</v>
      </c>
      <c r="AL405" s="75">
        <f>IF(Q405=31,AE405,(Q405/30)*AE405)</f>
        <v>6000000</v>
      </c>
      <c r="AM405" s="75">
        <f>(AC405*30/220)*35%*S405</f>
        <v>0</v>
      </c>
      <c r="AN405" s="75">
        <f>AC405*30/220*1.4*T405</f>
        <v>0</v>
      </c>
      <c r="AO405" s="75">
        <f>AC405*U405</f>
        <v>0</v>
      </c>
      <c r="AP405" s="75">
        <f>200000*V405</f>
        <v>4200000</v>
      </c>
      <c r="AQ405" s="75">
        <v>0</v>
      </c>
      <c r="AR405" s="75">
        <v>0</v>
      </c>
      <c r="AS405" s="75">
        <v>0</v>
      </c>
      <c r="AT405" s="80">
        <v>0</v>
      </c>
      <c r="AU405" s="82">
        <f>SUM(AG405:AT405)</f>
        <v>83176068.545454547</v>
      </c>
      <c r="AV405" s="113">
        <f>AU405-(AX405+AP405+AO405+AL405+AK405+AJ405+AT405)</f>
        <v>57714523.047272727</v>
      </c>
      <c r="AW405" s="75">
        <f>AG405+AH405+AK405+AL405+AI405+AN405+AM405+AP405</f>
        <v>77865078.545454547</v>
      </c>
      <c r="AX405" s="75">
        <f>AW405*7%</f>
        <v>5450555.498181819</v>
      </c>
      <c r="AY405" s="76">
        <f>IF(AV405&lt;=40000000,0,IF(AND(AV405&gt;40000000,AV405&lt;=80000000),(AV405-40000000)*10%,IF(AND(AV405&gt;80000000,AV405&lt;=120000000),4000000+(AV405-80000000)*15%,IF(AND(AV405&gt;120000000,AV405&lt;=180000000),10000000+(AV405-120000000)*20%,IF(AND(AV405&gt;180000000,AV405&lt;=240000000),22000000+(AV405-180000000)*25%,IF(AND(AV405&gt;240000000,AV405&lt;=320000000),37000000+(AV405-240000000)*30%,61000000+(AV405-320000000)*35%))))))</f>
        <v>1771452.3047272728</v>
      </c>
      <c r="AZ405" s="75">
        <v>0</v>
      </c>
      <c r="BA405" s="75">
        <v>0</v>
      </c>
      <c r="BB405" s="75">
        <v>0</v>
      </c>
      <c r="BC405" s="80">
        <v>0</v>
      </c>
      <c r="BD405" s="80">
        <v>0</v>
      </c>
      <c r="BE405" s="80">
        <v>0</v>
      </c>
      <c r="BF405" s="78">
        <v>0</v>
      </c>
      <c r="BG405" s="348">
        <f>SUM(AX405:BF405)</f>
        <v>7222007.802909092</v>
      </c>
      <c r="BH405" s="188">
        <f>INT(AU405-BG405)</f>
        <v>75954060</v>
      </c>
      <c r="BJ405" s="50">
        <v>13202</v>
      </c>
      <c r="BK405" s="50" t="s">
        <v>3741</v>
      </c>
      <c r="BM405" s="50">
        <f t="shared" si="13"/>
        <v>0</v>
      </c>
    </row>
    <row r="406" spans="1:65" s="50" customFormat="1" ht="24" customHeight="1" x14ac:dyDescent="0.2">
      <c r="A406" s="182">
        <f t="shared" si="12"/>
        <v>2655495</v>
      </c>
      <c r="B406" s="298">
        <v>99</v>
      </c>
      <c r="C406" s="266">
        <v>105</v>
      </c>
      <c r="D406" s="299">
        <v>13203</v>
      </c>
      <c r="E406" s="252" t="s">
        <v>488</v>
      </c>
      <c r="F406" s="253" t="s">
        <v>1342</v>
      </c>
      <c r="G406" s="252" t="s">
        <v>87</v>
      </c>
      <c r="H406" s="274" t="s">
        <v>1343</v>
      </c>
      <c r="I406" s="440" t="s">
        <v>2550</v>
      </c>
      <c r="J406" s="65" t="s">
        <v>1346</v>
      </c>
      <c r="K406" s="65" t="s">
        <v>1347</v>
      </c>
      <c r="L406" s="65" t="s">
        <v>1343</v>
      </c>
      <c r="M406" s="292" t="s">
        <v>2383</v>
      </c>
      <c r="N406" s="99"/>
      <c r="O406" s="65"/>
      <c r="P406" s="90"/>
      <c r="Q406" s="254">
        <v>30</v>
      </c>
      <c r="R406" s="255">
        <v>25</v>
      </c>
      <c r="S406" s="65">
        <v>0</v>
      </c>
      <c r="T406" s="65">
        <v>0</v>
      </c>
      <c r="U406" s="300">
        <f>1+1</f>
        <v>2</v>
      </c>
      <c r="V406" s="260">
        <v>19</v>
      </c>
      <c r="W406" s="99">
        <v>0</v>
      </c>
      <c r="X406" s="84">
        <v>0</v>
      </c>
      <c r="Y406" s="99">
        <v>1</v>
      </c>
      <c r="Z406" s="65">
        <v>1</v>
      </c>
      <c r="AA406" s="327">
        <v>1642901</v>
      </c>
      <c r="AB406" s="327">
        <v>46667</v>
      </c>
      <c r="AC406" s="328">
        <f>AA406+AB406</f>
        <v>1689568</v>
      </c>
      <c r="AD406" s="75">
        <v>4500000</v>
      </c>
      <c r="AE406" s="75">
        <v>6000000</v>
      </c>
      <c r="AF406" s="338">
        <f>(AC406*30)/220*1.4</f>
        <v>322553.89090909087</v>
      </c>
      <c r="AG406" s="113">
        <f>AA406*Q406</f>
        <v>49287030</v>
      </c>
      <c r="AH406" s="75">
        <f>AB406*Q406</f>
        <v>1400010</v>
      </c>
      <c r="AI406" s="75">
        <f>AF406*R406</f>
        <v>8063847.2727272715</v>
      </c>
      <c r="AJ406" s="75">
        <f>IF(Q406=31,A406*Z406,(Q406/30)*A406*Z406)</f>
        <v>2655495</v>
      </c>
      <c r="AK406" s="75">
        <f>IF(Q406=31,AD406,(Q406/30)*AD406)</f>
        <v>4500000</v>
      </c>
      <c r="AL406" s="75">
        <f>IF(Q406=31,AE406,(Q406/30)*AE406)</f>
        <v>6000000</v>
      </c>
      <c r="AM406" s="75">
        <f>(AC406*30/220)*35%*S406</f>
        <v>0</v>
      </c>
      <c r="AN406" s="75">
        <f>AC406*30/220*1.4*T406</f>
        <v>0</v>
      </c>
      <c r="AO406" s="75">
        <f>AC406*U406</f>
        <v>3379136</v>
      </c>
      <c r="AP406" s="75">
        <f>200000*V406</f>
        <v>3800000</v>
      </c>
      <c r="AQ406" s="75">
        <v>0</v>
      </c>
      <c r="AR406" s="75">
        <v>0</v>
      </c>
      <c r="AS406" s="75">
        <v>0</v>
      </c>
      <c r="AT406" s="80">
        <v>0</v>
      </c>
      <c r="AU406" s="82">
        <f>SUM(AG406:AT406)</f>
        <v>79085518.272727281</v>
      </c>
      <c r="AV406" s="113">
        <f>AU406-(AX406+AP406+AO406+AL406+AK406+AJ406+AT406)</f>
        <v>53637325.163636371</v>
      </c>
      <c r="AW406" s="75">
        <f>AG406+AH406+AK406+AL406+AI406+AN406+AM406+AP406</f>
        <v>73050887.272727266</v>
      </c>
      <c r="AX406" s="75">
        <f>AW406*7%</f>
        <v>5113562.1090909094</v>
      </c>
      <c r="AY406" s="76">
        <f>IF(AV406&lt;=40000000,0,IF(AND(AV406&gt;40000000,AV406&lt;=80000000),(AV406-40000000)*10%,IF(AND(AV406&gt;80000000,AV406&lt;=120000000),4000000+(AV406-80000000)*15%,IF(AND(AV406&gt;120000000,AV406&lt;=180000000),10000000+(AV406-120000000)*20%,IF(AND(AV406&gt;180000000,AV406&lt;=240000000),22000000+(AV406-180000000)*25%,IF(AND(AV406&gt;240000000,AV406&lt;=320000000),37000000+(AV406-240000000)*30%,61000000+(AV406-320000000)*35%))))))</f>
        <v>1363732.5163636373</v>
      </c>
      <c r="AZ406" s="75">
        <v>0</v>
      </c>
      <c r="BA406" s="75">
        <v>0</v>
      </c>
      <c r="BB406" s="75">
        <v>0</v>
      </c>
      <c r="BC406" s="80">
        <v>0</v>
      </c>
      <c r="BD406" s="80">
        <v>0</v>
      </c>
      <c r="BE406" s="80">
        <v>0</v>
      </c>
      <c r="BF406" s="78">
        <v>0</v>
      </c>
      <c r="BG406" s="348">
        <f>SUM(AX406:BF406)</f>
        <v>6477294.6254545469</v>
      </c>
      <c r="BH406" s="188">
        <f>INT(AU406-BG406)</f>
        <v>72608223</v>
      </c>
      <c r="BJ406" s="50">
        <v>13203</v>
      </c>
      <c r="BK406" s="50" t="s">
        <v>3742</v>
      </c>
      <c r="BM406" s="50">
        <f t="shared" si="13"/>
        <v>0</v>
      </c>
    </row>
    <row r="407" spans="1:65" s="50" customFormat="1" ht="24" customHeight="1" x14ac:dyDescent="0.2">
      <c r="A407" s="182">
        <f t="shared" si="12"/>
        <v>2655495</v>
      </c>
      <c r="B407" s="298">
        <v>100</v>
      </c>
      <c r="C407" s="266">
        <v>106</v>
      </c>
      <c r="D407" s="299">
        <v>13204</v>
      </c>
      <c r="E407" s="252" t="s">
        <v>619</v>
      </c>
      <c r="F407" s="253" t="s">
        <v>1348</v>
      </c>
      <c r="G407" s="252" t="s">
        <v>87</v>
      </c>
      <c r="H407" s="274" t="s">
        <v>1343</v>
      </c>
      <c r="I407" s="294" t="s">
        <v>2551</v>
      </c>
      <c r="J407" s="65" t="s">
        <v>1349</v>
      </c>
      <c r="K407" s="65" t="s">
        <v>1350</v>
      </c>
      <c r="L407" s="65" t="s">
        <v>1343</v>
      </c>
      <c r="M407" s="292" t="s">
        <v>2380</v>
      </c>
      <c r="N407" s="99"/>
      <c r="O407" s="65"/>
      <c r="P407" s="90"/>
      <c r="Q407" s="254">
        <v>30</v>
      </c>
      <c r="R407" s="255">
        <v>50</v>
      </c>
      <c r="S407" s="65">
        <v>0</v>
      </c>
      <c r="T407" s="65">
        <v>0</v>
      </c>
      <c r="U407" s="300">
        <f>1</f>
        <v>1</v>
      </c>
      <c r="V407" s="260">
        <v>19</v>
      </c>
      <c r="W407" s="99">
        <v>0</v>
      </c>
      <c r="X407" s="84">
        <v>0</v>
      </c>
      <c r="Y407" s="99">
        <v>0</v>
      </c>
      <c r="Z407" s="65">
        <v>0</v>
      </c>
      <c r="AA407" s="327">
        <v>1477052</v>
      </c>
      <c r="AB407" s="327">
        <v>0</v>
      </c>
      <c r="AC407" s="328">
        <f>AA407+AB407</f>
        <v>1477052</v>
      </c>
      <c r="AD407" s="75">
        <v>4500000</v>
      </c>
      <c r="AE407" s="75">
        <v>6000000</v>
      </c>
      <c r="AF407" s="338">
        <f>(AC407*30)/220*1.4</f>
        <v>281982.65454545454</v>
      </c>
      <c r="AG407" s="113">
        <f>AA407*Q407</f>
        <v>44311560</v>
      </c>
      <c r="AH407" s="75">
        <f>AB407*Q407</f>
        <v>0</v>
      </c>
      <c r="AI407" s="75">
        <f>AF407*R407</f>
        <v>14099132.727272727</v>
      </c>
      <c r="AJ407" s="75">
        <f>IF(Q407=31,A407*Z407,(Q407/30)*A407*Z407)</f>
        <v>0</v>
      </c>
      <c r="AK407" s="75">
        <f>IF(Q407=31,AD407,(Q407/30)*AD407)</f>
        <v>4500000</v>
      </c>
      <c r="AL407" s="75">
        <f>IF(Q407=31,AE407,(Q407/30)*AE407)</f>
        <v>6000000</v>
      </c>
      <c r="AM407" s="75">
        <f>(AC407*30/220)*35%*S407</f>
        <v>0</v>
      </c>
      <c r="AN407" s="75">
        <f>AC407*30/220*1.4*T407</f>
        <v>0</v>
      </c>
      <c r="AO407" s="75">
        <f>AC407*U407</f>
        <v>1477052</v>
      </c>
      <c r="AP407" s="75">
        <f>200000*V407</f>
        <v>3800000</v>
      </c>
      <c r="AQ407" s="75">
        <v>0</v>
      </c>
      <c r="AR407" s="75">
        <v>0</v>
      </c>
      <c r="AS407" s="75">
        <v>0</v>
      </c>
      <c r="AT407" s="80">
        <v>0</v>
      </c>
      <c r="AU407" s="82">
        <f>SUM(AG407:AT407)</f>
        <v>74187744.727272719</v>
      </c>
      <c r="AV407" s="113">
        <f>AU407-(AX407+AP407+AO407+AL407+AK407+AJ407+AT407)</f>
        <v>53320944.236363627</v>
      </c>
      <c r="AW407" s="75">
        <f>AG407+AH407+AK407+AL407+AI407+AN407+AM407+AP407</f>
        <v>72710692.727272719</v>
      </c>
      <c r="AX407" s="75">
        <f>AW407*7%</f>
        <v>5089748.4909090912</v>
      </c>
      <c r="AY407" s="76">
        <f>IF(AV407&lt;=40000000,0,IF(AND(AV407&gt;40000000,AV407&lt;=80000000),(AV407-40000000)*10%,IF(AND(AV407&gt;80000000,AV407&lt;=120000000),4000000+(AV407-80000000)*15%,IF(AND(AV407&gt;120000000,AV407&lt;=180000000),10000000+(AV407-120000000)*20%,IF(AND(AV407&gt;180000000,AV407&lt;=240000000),22000000+(AV407-180000000)*25%,IF(AND(AV407&gt;240000000,AV407&lt;=320000000),37000000+(AV407-240000000)*30%,61000000+(AV407-320000000)*35%))))))</f>
        <v>1332094.4236363629</v>
      </c>
      <c r="AZ407" s="75">
        <v>0</v>
      </c>
      <c r="BA407" s="75">
        <v>0</v>
      </c>
      <c r="BB407" s="75">
        <v>0</v>
      </c>
      <c r="BC407" s="80">
        <v>0</v>
      </c>
      <c r="BD407" s="80">
        <v>0</v>
      </c>
      <c r="BE407" s="80">
        <v>0</v>
      </c>
      <c r="BF407" s="78">
        <v>0</v>
      </c>
      <c r="BG407" s="348">
        <f>SUM(AX407:BF407)</f>
        <v>6421842.9145454541</v>
      </c>
      <c r="BH407" s="188">
        <f>INT(AU407-BG407)</f>
        <v>67765901</v>
      </c>
      <c r="BJ407" s="50">
        <v>13204</v>
      </c>
      <c r="BK407" s="50" t="s">
        <v>3743</v>
      </c>
      <c r="BM407" s="50">
        <f t="shared" si="13"/>
        <v>0</v>
      </c>
    </row>
    <row r="408" spans="1:65" s="50" customFormat="1" ht="24" customHeight="1" x14ac:dyDescent="0.2">
      <c r="A408" s="182">
        <f t="shared" si="12"/>
        <v>2655495</v>
      </c>
      <c r="B408" s="298">
        <v>101</v>
      </c>
      <c r="C408" s="266">
        <v>107</v>
      </c>
      <c r="D408" s="299">
        <v>13205</v>
      </c>
      <c r="E408" s="252" t="s">
        <v>1351</v>
      </c>
      <c r="F408" s="253" t="s">
        <v>1352</v>
      </c>
      <c r="G408" s="252" t="s">
        <v>87</v>
      </c>
      <c r="H408" s="274" t="s">
        <v>1343</v>
      </c>
      <c r="I408" s="294" t="s">
        <v>2552</v>
      </c>
      <c r="J408" s="65" t="s">
        <v>1353</v>
      </c>
      <c r="K408" s="65" t="s">
        <v>1354</v>
      </c>
      <c r="L408" s="65" t="s">
        <v>1343</v>
      </c>
      <c r="M408" s="292" t="s">
        <v>2383</v>
      </c>
      <c r="N408" s="99"/>
      <c r="O408" s="65"/>
      <c r="P408" s="90"/>
      <c r="Q408" s="254">
        <v>30</v>
      </c>
      <c r="R408" s="255">
        <v>21</v>
      </c>
      <c r="S408" s="65">
        <v>0</v>
      </c>
      <c r="T408" s="65">
        <v>0</v>
      </c>
      <c r="U408" s="90">
        <v>0</v>
      </c>
      <c r="V408" s="260">
        <v>19</v>
      </c>
      <c r="W408" s="99">
        <v>0</v>
      </c>
      <c r="X408" s="84">
        <v>0</v>
      </c>
      <c r="Y408" s="99">
        <v>0</v>
      </c>
      <c r="Z408" s="65">
        <v>0</v>
      </c>
      <c r="AA408" s="327">
        <v>1642901</v>
      </c>
      <c r="AB408" s="327">
        <v>0</v>
      </c>
      <c r="AC408" s="328">
        <f>AA408+AB408</f>
        <v>1642901</v>
      </c>
      <c r="AD408" s="75">
        <v>4500000</v>
      </c>
      <c r="AE408" s="75">
        <v>6000000</v>
      </c>
      <c r="AF408" s="338">
        <f>(AC408*30)/220*1.4</f>
        <v>313644.73636363639</v>
      </c>
      <c r="AG408" s="113">
        <f>AA408*Q408</f>
        <v>49287030</v>
      </c>
      <c r="AH408" s="75">
        <f>AB408*Q408</f>
        <v>0</v>
      </c>
      <c r="AI408" s="75">
        <f>AF408*R408</f>
        <v>6586539.4636363639</v>
      </c>
      <c r="AJ408" s="75">
        <f>IF(Q408=31,A408*Z408,(Q408/30)*A408*Z408)</f>
        <v>0</v>
      </c>
      <c r="AK408" s="75">
        <f>IF(Q408=31,AD408,(Q408/30)*AD408)</f>
        <v>4500000</v>
      </c>
      <c r="AL408" s="75">
        <f>IF(Q408=31,AE408,(Q408/30)*AE408)</f>
        <v>6000000</v>
      </c>
      <c r="AM408" s="75">
        <f>(AC408*30/220)*35%*S408</f>
        <v>0</v>
      </c>
      <c r="AN408" s="75">
        <f>AC408*30/220*1.4*T408</f>
        <v>0</v>
      </c>
      <c r="AO408" s="75">
        <f>AC408*U408</f>
        <v>0</v>
      </c>
      <c r="AP408" s="75">
        <f>200000*V408</f>
        <v>3800000</v>
      </c>
      <c r="AQ408" s="75">
        <v>0</v>
      </c>
      <c r="AR408" s="75">
        <v>0</v>
      </c>
      <c r="AS408" s="75">
        <v>0</v>
      </c>
      <c r="AT408" s="80">
        <v>0</v>
      </c>
      <c r="AU408" s="82">
        <f>SUM(AG408:AT408)</f>
        <v>70173569.463636369</v>
      </c>
      <c r="AV408" s="113">
        <f>AU408-(AX408+AP408+AO408+AL408+AK408+AJ408+AT408)</f>
        <v>50961419.60118182</v>
      </c>
      <c r="AW408" s="75">
        <f>AG408+AH408+AK408+AL408+AI408+AN408+AM408+AP408</f>
        <v>70173569.463636369</v>
      </c>
      <c r="AX408" s="75">
        <f>AW408*7%</f>
        <v>4912149.8624545466</v>
      </c>
      <c r="AY408" s="76">
        <f>IF(AV408&lt;=40000000,0,IF(AND(AV408&gt;40000000,AV408&lt;=80000000),(AV408-40000000)*10%,IF(AND(AV408&gt;80000000,AV408&lt;=120000000),4000000+(AV408-80000000)*15%,IF(AND(AV408&gt;120000000,AV408&lt;=180000000),10000000+(AV408-120000000)*20%,IF(AND(AV408&gt;180000000,AV408&lt;=240000000),22000000+(AV408-180000000)*25%,IF(AND(AV408&gt;240000000,AV408&lt;=320000000),37000000+(AV408-240000000)*30%,61000000+(AV408-320000000)*35%))))))</f>
        <v>1096141.960118182</v>
      </c>
      <c r="AZ408" s="75">
        <v>0</v>
      </c>
      <c r="BA408" s="75">
        <v>0</v>
      </c>
      <c r="BB408" s="75">
        <v>0</v>
      </c>
      <c r="BC408" s="80">
        <v>0</v>
      </c>
      <c r="BD408" s="80">
        <v>0</v>
      </c>
      <c r="BE408" s="80">
        <v>0</v>
      </c>
      <c r="BF408" s="78">
        <v>0</v>
      </c>
      <c r="BG408" s="348">
        <f>SUM(AX408:BF408)</f>
        <v>6008291.8225727286</v>
      </c>
      <c r="BH408" s="188">
        <f>INT(AU408-BG408)</f>
        <v>64165277</v>
      </c>
      <c r="BJ408" s="50">
        <v>13205</v>
      </c>
      <c r="BK408" s="50" t="s">
        <v>3744</v>
      </c>
      <c r="BM408" s="50">
        <f t="shared" si="13"/>
        <v>0</v>
      </c>
    </row>
    <row r="409" spans="1:65" s="50" customFormat="1" ht="24" customHeight="1" x14ac:dyDescent="0.2">
      <c r="A409" s="182">
        <f t="shared" si="12"/>
        <v>2655495</v>
      </c>
      <c r="B409" s="298">
        <v>668</v>
      </c>
      <c r="C409" s="266">
        <v>467</v>
      </c>
      <c r="D409" s="299">
        <v>13206</v>
      </c>
      <c r="E409" s="242" t="s">
        <v>680</v>
      </c>
      <c r="F409" s="243" t="s">
        <v>1355</v>
      </c>
      <c r="G409" s="287" t="s">
        <v>137</v>
      </c>
      <c r="H409" s="274" t="s">
        <v>1343</v>
      </c>
      <c r="I409" s="294" t="s">
        <v>3062</v>
      </c>
      <c r="J409" s="65" t="s">
        <v>1356</v>
      </c>
      <c r="K409" s="65" t="s">
        <v>1357</v>
      </c>
      <c r="L409" s="65" t="s">
        <v>1343</v>
      </c>
      <c r="M409" s="292" t="s">
        <v>137</v>
      </c>
      <c r="N409" s="244" t="s">
        <v>2410</v>
      </c>
      <c r="O409" s="65"/>
      <c r="P409" s="90"/>
      <c r="Q409" s="244">
        <v>30</v>
      </c>
      <c r="R409" s="246">
        <v>120</v>
      </c>
      <c r="S409" s="246">
        <v>110</v>
      </c>
      <c r="T409" s="246">
        <v>29.33</v>
      </c>
      <c r="U409" s="90">
        <v>0</v>
      </c>
      <c r="V409" s="262">
        <v>15</v>
      </c>
      <c r="W409" s="99">
        <v>0</v>
      </c>
      <c r="X409" s="84">
        <v>0</v>
      </c>
      <c r="Y409" s="99">
        <v>0</v>
      </c>
      <c r="Z409" s="65">
        <v>0</v>
      </c>
      <c r="AA409" s="319">
        <v>885165</v>
      </c>
      <c r="AB409" s="319">
        <v>46667</v>
      </c>
      <c r="AC409" s="320">
        <f>AA409+AB409</f>
        <v>931832</v>
      </c>
      <c r="AD409" s="75">
        <v>4500000</v>
      </c>
      <c r="AE409" s="75">
        <v>6000000</v>
      </c>
      <c r="AF409" s="338">
        <f>(AC409*30)/220*1.4</f>
        <v>177895.19999999998</v>
      </c>
      <c r="AG409" s="113">
        <f>AA409*Q409</f>
        <v>26554950</v>
      </c>
      <c r="AH409" s="75">
        <f>AB409*Q409</f>
        <v>1400010</v>
      </c>
      <c r="AI409" s="75">
        <f>AF409*R409</f>
        <v>21347423.999999996</v>
      </c>
      <c r="AJ409" s="75">
        <f>IF(Q409=31,A409*Z409,(Q409/30)*A409*Z409)</f>
        <v>0</v>
      </c>
      <c r="AK409" s="75">
        <f>IF(Q409=31,AD409,(Q409/30)*AD409)</f>
        <v>4500000</v>
      </c>
      <c r="AL409" s="75">
        <f>IF(Q409=31,AE409,(Q409/30)*AE409)</f>
        <v>6000000</v>
      </c>
      <c r="AM409" s="75">
        <f>(AC409*30/220)*35%*S409</f>
        <v>4892117.9999999991</v>
      </c>
      <c r="AN409" s="75">
        <f>AC409*30/220*1.4*T409</f>
        <v>5217666.2159999991</v>
      </c>
      <c r="AO409" s="75">
        <f>AC409*U409</f>
        <v>0</v>
      </c>
      <c r="AP409" s="75">
        <f>200000*V409</f>
        <v>3000000</v>
      </c>
      <c r="AQ409" s="75">
        <v>0</v>
      </c>
      <c r="AR409" s="75">
        <v>0</v>
      </c>
      <c r="AS409" s="75">
        <v>0</v>
      </c>
      <c r="AT409" s="80">
        <v>0</v>
      </c>
      <c r="AU409" s="82">
        <f>SUM(AG409:AT409)</f>
        <v>72912168.216000006</v>
      </c>
      <c r="AV409" s="113">
        <f>AU409-(AX409+AP409+AO409+AL409+AK409+AJ409+AT409)</f>
        <v>54308316.440880008</v>
      </c>
      <c r="AW409" s="75">
        <f>AG409+AH409+AK409+AL409+AI409+AN409+AM409+AP409</f>
        <v>72912168.215999991</v>
      </c>
      <c r="AX409" s="75">
        <f>AW409*7%</f>
        <v>5103851.7751199994</v>
      </c>
      <c r="AY409" s="76">
        <f>IF(AV409&lt;=40000000,0,IF(AND(AV409&gt;40000000,AV409&lt;=80000000),(AV409-40000000)*10%,IF(AND(AV409&gt;80000000,AV409&lt;=120000000),4000000+(AV409-80000000)*15%,IF(AND(AV409&gt;120000000,AV409&lt;=180000000),10000000+(AV409-120000000)*20%,IF(AND(AV409&gt;180000000,AV409&lt;=240000000),22000000+(AV409-180000000)*25%,IF(AND(AV409&gt;240000000,AV409&lt;=320000000),37000000+(AV409-240000000)*30%,61000000+(AV409-320000000)*35%))))))</f>
        <v>1430831.644088001</v>
      </c>
      <c r="AZ409" s="75">
        <v>0</v>
      </c>
      <c r="BA409" s="75">
        <v>0</v>
      </c>
      <c r="BB409" s="75">
        <v>0</v>
      </c>
      <c r="BC409" s="80">
        <v>0</v>
      </c>
      <c r="BD409" s="80">
        <v>0</v>
      </c>
      <c r="BE409" s="80">
        <v>0</v>
      </c>
      <c r="BF409" s="78">
        <v>0</v>
      </c>
      <c r="BG409" s="348">
        <f>SUM(AX409:BF409)</f>
        <v>6534683.4192080004</v>
      </c>
      <c r="BH409" s="188">
        <f>INT(AU409-BG409)</f>
        <v>66377484</v>
      </c>
      <c r="BJ409" s="50">
        <v>13206</v>
      </c>
      <c r="BK409" s="50" t="s">
        <v>3745</v>
      </c>
      <c r="BM409" s="50">
        <f t="shared" si="13"/>
        <v>0</v>
      </c>
    </row>
    <row r="410" spans="1:65" s="50" customFormat="1" ht="24" customHeight="1" x14ac:dyDescent="0.2">
      <c r="A410" s="182">
        <f t="shared" si="12"/>
        <v>2655495</v>
      </c>
      <c r="B410" s="298">
        <v>674</v>
      </c>
      <c r="C410" s="266">
        <v>473</v>
      </c>
      <c r="D410" s="299">
        <v>13207</v>
      </c>
      <c r="E410" s="242" t="s">
        <v>158</v>
      </c>
      <c r="F410" s="243" t="s">
        <v>1358</v>
      </c>
      <c r="G410" s="287" t="s">
        <v>137</v>
      </c>
      <c r="H410" s="274" t="s">
        <v>1343</v>
      </c>
      <c r="I410" s="294" t="s">
        <v>3068</v>
      </c>
      <c r="J410" s="65" t="s">
        <v>1359</v>
      </c>
      <c r="K410" s="65" t="s">
        <v>1360</v>
      </c>
      <c r="L410" s="65" t="s">
        <v>1343</v>
      </c>
      <c r="M410" s="292" t="s">
        <v>137</v>
      </c>
      <c r="N410" s="244" t="s">
        <v>2410</v>
      </c>
      <c r="O410" s="65"/>
      <c r="P410" s="90"/>
      <c r="Q410" s="244">
        <v>30</v>
      </c>
      <c r="R410" s="246">
        <v>120</v>
      </c>
      <c r="S410" s="246">
        <v>110</v>
      </c>
      <c r="T410" s="246">
        <v>29.33</v>
      </c>
      <c r="U410" s="90">
        <v>0</v>
      </c>
      <c r="V410" s="262">
        <v>15</v>
      </c>
      <c r="W410" s="99">
        <v>0</v>
      </c>
      <c r="X410" s="84">
        <v>0</v>
      </c>
      <c r="Y410" s="99">
        <v>2</v>
      </c>
      <c r="Z410" s="65">
        <v>2</v>
      </c>
      <c r="AA410" s="319">
        <v>885165</v>
      </c>
      <c r="AB410" s="319">
        <v>46667</v>
      </c>
      <c r="AC410" s="320">
        <f>AA410+AB410</f>
        <v>931832</v>
      </c>
      <c r="AD410" s="75">
        <v>4500000</v>
      </c>
      <c r="AE410" s="75">
        <v>6000000</v>
      </c>
      <c r="AF410" s="338">
        <f>(AC410*30)/220*1.4</f>
        <v>177895.19999999998</v>
      </c>
      <c r="AG410" s="113">
        <f>AA410*Q410</f>
        <v>26554950</v>
      </c>
      <c r="AH410" s="75">
        <f>AB410*Q410</f>
        <v>1400010</v>
      </c>
      <c r="AI410" s="75">
        <f>AF410*R410</f>
        <v>21347423.999999996</v>
      </c>
      <c r="AJ410" s="75">
        <f>IF(Q410=31,A410*Z410,(Q410/30)*A410*Z410)</f>
        <v>5310990</v>
      </c>
      <c r="AK410" s="75">
        <f>IF(Q410=31,AD410,(Q410/30)*AD410)</f>
        <v>4500000</v>
      </c>
      <c r="AL410" s="75">
        <f>IF(Q410=31,AE410,(Q410/30)*AE410)</f>
        <v>6000000</v>
      </c>
      <c r="AM410" s="75">
        <f>(AC410*30/220)*35%*S410</f>
        <v>4892117.9999999991</v>
      </c>
      <c r="AN410" s="75">
        <f>AC410*30/220*1.4*T410</f>
        <v>5217666.2159999991</v>
      </c>
      <c r="AO410" s="75">
        <f>AC410*U410</f>
        <v>0</v>
      </c>
      <c r="AP410" s="75">
        <f>200000*V410</f>
        <v>3000000</v>
      </c>
      <c r="AQ410" s="75">
        <v>0</v>
      </c>
      <c r="AR410" s="75">
        <v>0</v>
      </c>
      <c r="AS410" s="75">
        <v>0</v>
      </c>
      <c r="AT410" s="80">
        <v>0</v>
      </c>
      <c r="AU410" s="82">
        <f>SUM(AG410:AT410)</f>
        <v>78223158.216000006</v>
      </c>
      <c r="AV410" s="113">
        <f>AU410-(AX410+AP410+AO410+AL410+AK410+AJ410+AT410)</f>
        <v>54308316.440880008</v>
      </c>
      <c r="AW410" s="75">
        <f>AG410+AH410+AK410+AL410+AI410+AN410+AM410+AP410</f>
        <v>72912168.215999991</v>
      </c>
      <c r="AX410" s="75">
        <f>AW410*7%</f>
        <v>5103851.7751199994</v>
      </c>
      <c r="AY410" s="76">
        <f>IF(AV410&lt;=40000000,0,IF(AND(AV410&gt;40000000,AV410&lt;=80000000),(AV410-40000000)*10%,IF(AND(AV410&gt;80000000,AV410&lt;=120000000),4000000+(AV410-80000000)*15%,IF(AND(AV410&gt;120000000,AV410&lt;=180000000),10000000+(AV410-120000000)*20%,IF(AND(AV410&gt;180000000,AV410&lt;=240000000),22000000+(AV410-180000000)*25%,IF(AND(AV410&gt;240000000,AV410&lt;=320000000),37000000+(AV410-240000000)*30%,61000000+(AV410-320000000)*35%))))))</f>
        <v>1430831.644088001</v>
      </c>
      <c r="AZ410" s="75">
        <v>0</v>
      </c>
      <c r="BA410" s="75">
        <v>0</v>
      </c>
      <c r="BB410" s="75">
        <v>0</v>
      </c>
      <c r="BC410" s="80">
        <v>0</v>
      </c>
      <c r="BD410" s="80">
        <v>0</v>
      </c>
      <c r="BE410" s="80">
        <v>0</v>
      </c>
      <c r="BF410" s="78">
        <v>0</v>
      </c>
      <c r="BG410" s="348">
        <f>SUM(AX410:BF410)</f>
        <v>6534683.4192080004</v>
      </c>
      <c r="BH410" s="188">
        <f>INT(AU410-BG410)</f>
        <v>71688474</v>
      </c>
      <c r="BJ410" s="50">
        <v>13207</v>
      </c>
      <c r="BK410" s="50" t="s">
        <v>3746</v>
      </c>
      <c r="BM410" s="50">
        <f t="shared" si="13"/>
        <v>0</v>
      </c>
    </row>
    <row r="411" spans="1:65" s="50" customFormat="1" ht="24" customHeight="1" x14ac:dyDescent="0.2">
      <c r="A411" s="182">
        <f t="shared" si="12"/>
        <v>2655495</v>
      </c>
      <c r="B411" s="298">
        <v>671</v>
      </c>
      <c r="C411" s="266">
        <v>470</v>
      </c>
      <c r="D411" s="299">
        <v>13208</v>
      </c>
      <c r="E411" s="242" t="s">
        <v>135</v>
      </c>
      <c r="F411" s="243" t="s">
        <v>1361</v>
      </c>
      <c r="G411" s="287" t="s">
        <v>137</v>
      </c>
      <c r="H411" s="274" t="s">
        <v>1343</v>
      </c>
      <c r="I411" s="294" t="s">
        <v>3065</v>
      </c>
      <c r="J411" s="65" t="s">
        <v>1362</v>
      </c>
      <c r="K411" s="65" t="s">
        <v>1363</v>
      </c>
      <c r="L411" s="65" t="s">
        <v>1343</v>
      </c>
      <c r="M411" s="292" t="s">
        <v>137</v>
      </c>
      <c r="N411" s="244" t="s">
        <v>2410</v>
      </c>
      <c r="O411" s="65"/>
      <c r="P411" s="90"/>
      <c r="Q411" s="244">
        <v>30</v>
      </c>
      <c r="R411" s="246">
        <v>120</v>
      </c>
      <c r="S411" s="246">
        <v>110</v>
      </c>
      <c r="T411" s="246">
        <v>29.33</v>
      </c>
      <c r="U411" s="90">
        <v>0</v>
      </c>
      <c r="V411" s="262">
        <v>21</v>
      </c>
      <c r="W411" s="99">
        <v>0</v>
      </c>
      <c r="X411" s="84">
        <v>0</v>
      </c>
      <c r="Y411" s="99">
        <v>1</v>
      </c>
      <c r="Z411" s="65">
        <v>1</v>
      </c>
      <c r="AA411" s="319">
        <v>885165</v>
      </c>
      <c r="AB411" s="319">
        <v>46667</v>
      </c>
      <c r="AC411" s="320">
        <f>AA411+AB411</f>
        <v>931832</v>
      </c>
      <c r="AD411" s="75">
        <v>4500000</v>
      </c>
      <c r="AE411" s="75">
        <v>6000000</v>
      </c>
      <c r="AF411" s="338">
        <f>(AC411*30)/220*1.4</f>
        <v>177895.19999999998</v>
      </c>
      <c r="AG411" s="113">
        <f>AA411*Q411</f>
        <v>26554950</v>
      </c>
      <c r="AH411" s="75">
        <f>AB411*Q411</f>
        <v>1400010</v>
      </c>
      <c r="AI411" s="75">
        <f>AF411*R411</f>
        <v>21347423.999999996</v>
      </c>
      <c r="AJ411" s="75">
        <f>IF(Q411=31,A411*Z411,(Q411/30)*A411*Z411)</f>
        <v>2655495</v>
      </c>
      <c r="AK411" s="75">
        <f>IF(Q411=31,AD411,(Q411/30)*AD411)</f>
        <v>4500000</v>
      </c>
      <c r="AL411" s="75">
        <f>IF(Q411=31,AE411,(Q411/30)*AE411)</f>
        <v>6000000</v>
      </c>
      <c r="AM411" s="75">
        <f>(AC411*30/220)*35%*S411</f>
        <v>4892117.9999999991</v>
      </c>
      <c r="AN411" s="75">
        <f>AC411*30/220*1.4*T411</f>
        <v>5217666.2159999991</v>
      </c>
      <c r="AO411" s="75">
        <f>AC411*U411</f>
        <v>0</v>
      </c>
      <c r="AP411" s="75">
        <f>200000*V411</f>
        <v>4200000</v>
      </c>
      <c r="AQ411" s="75">
        <v>0</v>
      </c>
      <c r="AR411" s="75">
        <v>0</v>
      </c>
      <c r="AS411" s="75">
        <v>0</v>
      </c>
      <c r="AT411" s="80">
        <v>0</v>
      </c>
      <c r="AU411" s="82">
        <f>SUM(AG411:AT411)</f>
        <v>76767663.216000006</v>
      </c>
      <c r="AV411" s="113">
        <f>AU411-(AX411+AP411+AO411+AL411+AK411+AJ411+AT411)</f>
        <v>54224316.440880008</v>
      </c>
      <c r="AW411" s="75">
        <f>AG411+AH411+AK411+AL411+AI411+AN411+AM411+AP411</f>
        <v>74112168.215999991</v>
      </c>
      <c r="AX411" s="75">
        <f>AW411*7%</f>
        <v>5187851.7751199994</v>
      </c>
      <c r="AY411" s="76">
        <f>IF(AV411&lt;=40000000,0,IF(AND(AV411&gt;40000000,AV411&lt;=80000000),(AV411-40000000)*10%,IF(AND(AV411&gt;80000000,AV411&lt;=120000000),4000000+(AV411-80000000)*15%,IF(AND(AV411&gt;120000000,AV411&lt;=180000000),10000000+(AV411-120000000)*20%,IF(AND(AV411&gt;180000000,AV411&lt;=240000000),22000000+(AV411-180000000)*25%,IF(AND(AV411&gt;240000000,AV411&lt;=320000000),37000000+(AV411-240000000)*30%,61000000+(AV411-320000000)*35%))))))</f>
        <v>1422431.644088001</v>
      </c>
      <c r="AZ411" s="75">
        <v>0</v>
      </c>
      <c r="BA411" s="75">
        <v>0</v>
      </c>
      <c r="BB411" s="75">
        <v>0</v>
      </c>
      <c r="BC411" s="80">
        <v>0</v>
      </c>
      <c r="BD411" s="80">
        <v>0</v>
      </c>
      <c r="BE411" s="80">
        <v>0</v>
      </c>
      <c r="BF411" s="78">
        <v>0</v>
      </c>
      <c r="BG411" s="348">
        <f>SUM(AX411:BF411)</f>
        <v>6610283.4192080004</v>
      </c>
      <c r="BH411" s="188">
        <f>INT(AU411-BG411)</f>
        <v>70157379</v>
      </c>
      <c r="BJ411" s="50">
        <v>13208</v>
      </c>
      <c r="BK411" s="50" t="s">
        <v>3747</v>
      </c>
      <c r="BM411" s="50">
        <f t="shared" si="13"/>
        <v>0</v>
      </c>
    </row>
    <row r="412" spans="1:65" s="50" customFormat="1" ht="24" customHeight="1" x14ac:dyDescent="0.2">
      <c r="A412" s="182">
        <f t="shared" si="12"/>
        <v>2655495</v>
      </c>
      <c r="B412" s="298">
        <v>669</v>
      </c>
      <c r="C412" s="266">
        <v>468</v>
      </c>
      <c r="D412" s="299">
        <v>13209</v>
      </c>
      <c r="E412" s="242" t="s">
        <v>294</v>
      </c>
      <c r="F412" s="243" t="s">
        <v>1364</v>
      </c>
      <c r="G412" s="287" t="s">
        <v>137</v>
      </c>
      <c r="H412" s="274" t="s">
        <v>1343</v>
      </c>
      <c r="I412" s="294" t="s">
        <v>3063</v>
      </c>
      <c r="J412" s="65" t="s">
        <v>1365</v>
      </c>
      <c r="K412" s="65" t="s">
        <v>1366</v>
      </c>
      <c r="L412" s="65" t="s">
        <v>1343</v>
      </c>
      <c r="M412" s="292" t="s">
        <v>137</v>
      </c>
      <c r="N412" s="244" t="s">
        <v>2410</v>
      </c>
      <c r="O412" s="65"/>
      <c r="P412" s="90"/>
      <c r="Q412" s="244">
        <v>30</v>
      </c>
      <c r="R412" s="246">
        <v>120</v>
      </c>
      <c r="S412" s="246">
        <v>110</v>
      </c>
      <c r="T412" s="246">
        <v>29.33</v>
      </c>
      <c r="U412" s="90">
        <v>0</v>
      </c>
      <c r="V412" s="262">
        <v>15</v>
      </c>
      <c r="W412" s="99">
        <v>0</v>
      </c>
      <c r="X412" s="84">
        <v>0</v>
      </c>
      <c r="Y412" s="99">
        <v>0</v>
      </c>
      <c r="Z412" s="65">
        <v>0</v>
      </c>
      <c r="AA412" s="319">
        <v>885165</v>
      </c>
      <c r="AB412" s="319">
        <v>46667</v>
      </c>
      <c r="AC412" s="320">
        <f>AA412+AB412</f>
        <v>931832</v>
      </c>
      <c r="AD412" s="75">
        <v>4500000</v>
      </c>
      <c r="AE412" s="75">
        <v>6000000</v>
      </c>
      <c r="AF412" s="338">
        <f>(AC412*30)/220*1.4</f>
        <v>177895.19999999998</v>
      </c>
      <c r="AG412" s="113">
        <f>AA412*Q412</f>
        <v>26554950</v>
      </c>
      <c r="AH412" s="75">
        <f>AB412*Q412</f>
        <v>1400010</v>
      </c>
      <c r="AI412" s="75">
        <f>AF412*R412</f>
        <v>21347423.999999996</v>
      </c>
      <c r="AJ412" s="75">
        <f>IF(Q412=31,A412*Z412,(Q412/30)*A412*Z412)</f>
        <v>0</v>
      </c>
      <c r="AK412" s="75">
        <f>IF(Q412=31,AD412,(Q412/30)*AD412)</f>
        <v>4500000</v>
      </c>
      <c r="AL412" s="75">
        <f>IF(Q412=31,AE412,(Q412/30)*AE412)</f>
        <v>6000000</v>
      </c>
      <c r="AM412" s="75">
        <f>(AC412*30/220)*35%*S412</f>
        <v>4892117.9999999991</v>
      </c>
      <c r="AN412" s="75">
        <f>AC412*30/220*1.4*T412</f>
        <v>5217666.2159999991</v>
      </c>
      <c r="AO412" s="75">
        <f>AC412*U412</f>
        <v>0</v>
      </c>
      <c r="AP412" s="75">
        <f>200000*V412</f>
        <v>3000000</v>
      </c>
      <c r="AQ412" s="75">
        <v>0</v>
      </c>
      <c r="AR412" s="75">
        <v>0</v>
      </c>
      <c r="AS412" s="75">
        <v>0</v>
      </c>
      <c r="AT412" s="80">
        <v>0</v>
      </c>
      <c r="AU412" s="82">
        <f>SUM(AG412:AT412)</f>
        <v>72912168.216000006</v>
      </c>
      <c r="AV412" s="113">
        <f>AU412-(AX412+AP412+AO412+AL412+AK412+AJ412+AT412)</f>
        <v>54308316.440880008</v>
      </c>
      <c r="AW412" s="75">
        <f>AG412+AH412+AK412+AL412+AI412+AN412+AM412+AP412</f>
        <v>72912168.215999991</v>
      </c>
      <c r="AX412" s="75">
        <f>AW412*7%</f>
        <v>5103851.7751199994</v>
      </c>
      <c r="AY412" s="76">
        <f>IF(AV412&lt;=40000000,0,IF(AND(AV412&gt;40000000,AV412&lt;=80000000),(AV412-40000000)*10%,IF(AND(AV412&gt;80000000,AV412&lt;=120000000),4000000+(AV412-80000000)*15%,IF(AND(AV412&gt;120000000,AV412&lt;=180000000),10000000+(AV412-120000000)*20%,IF(AND(AV412&gt;180000000,AV412&lt;=240000000),22000000+(AV412-180000000)*25%,IF(AND(AV412&gt;240000000,AV412&lt;=320000000),37000000+(AV412-240000000)*30%,61000000+(AV412-320000000)*35%))))))</f>
        <v>1430831.644088001</v>
      </c>
      <c r="AZ412" s="75">
        <v>0</v>
      </c>
      <c r="BA412" s="75">
        <v>0</v>
      </c>
      <c r="BB412" s="75">
        <v>0</v>
      </c>
      <c r="BC412" s="80">
        <v>0</v>
      </c>
      <c r="BD412" s="80">
        <v>0</v>
      </c>
      <c r="BE412" s="80">
        <v>0</v>
      </c>
      <c r="BF412" s="78">
        <v>0</v>
      </c>
      <c r="BG412" s="348">
        <f>SUM(AX412:BF412)</f>
        <v>6534683.4192080004</v>
      </c>
      <c r="BH412" s="188">
        <f>INT(AU412-BG412)</f>
        <v>66377484</v>
      </c>
      <c r="BJ412" s="50">
        <v>13209</v>
      </c>
      <c r="BK412" s="50" t="s">
        <v>3748</v>
      </c>
      <c r="BM412" s="50">
        <f t="shared" si="13"/>
        <v>0</v>
      </c>
    </row>
    <row r="413" spans="1:65" s="50" customFormat="1" ht="24" customHeight="1" x14ac:dyDescent="0.2">
      <c r="A413" s="182">
        <f t="shared" si="12"/>
        <v>2655495</v>
      </c>
      <c r="B413" s="298">
        <v>670</v>
      </c>
      <c r="C413" s="266">
        <v>469</v>
      </c>
      <c r="D413" s="299">
        <v>13210</v>
      </c>
      <c r="E413" s="242" t="s">
        <v>248</v>
      </c>
      <c r="F413" s="243" t="s">
        <v>1367</v>
      </c>
      <c r="G413" s="287" t="s">
        <v>137</v>
      </c>
      <c r="H413" s="274" t="s">
        <v>1343</v>
      </c>
      <c r="I413" s="294" t="s">
        <v>3064</v>
      </c>
      <c r="J413" s="65" t="s">
        <v>1368</v>
      </c>
      <c r="K413" s="65" t="s">
        <v>1369</v>
      </c>
      <c r="L413" s="65" t="s">
        <v>1343</v>
      </c>
      <c r="M413" s="292" t="s">
        <v>137</v>
      </c>
      <c r="N413" s="244" t="s">
        <v>2410</v>
      </c>
      <c r="O413" s="65"/>
      <c r="P413" s="90"/>
      <c r="Q413" s="244">
        <v>30</v>
      </c>
      <c r="R413" s="246">
        <v>120</v>
      </c>
      <c r="S413" s="246">
        <v>110</v>
      </c>
      <c r="T413" s="246">
        <v>29.33</v>
      </c>
      <c r="U413" s="90">
        <v>0</v>
      </c>
      <c r="V413" s="262">
        <v>15</v>
      </c>
      <c r="W413" s="99">
        <v>0</v>
      </c>
      <c r="X413" s="84">
        <v>0</v>
      </c>
      <c r="Y413" s="99">
        <v>0</v>
      </c>
      <c r="Z413" s="65">
        <v>0</v>
      </c>
      <c r="AA413" s="319">
        <v>885165</v>
      </c>
      <c r="AB413" s="319">
        <v>46667</v>
      </c>
      <c r="AC413" s="320">
        <f>AA413+AB413</f>
        <v>931832</v>
      </c>
      <c r="AD413" s="75">
        <v>4500000</v>
      </c>
      <c r="AE413" s="75">
        <v>6000000</v>
      </c>
      <c r="AF413" s="338">
        <f>(AC413*30)/220*1.4</f>
        <v>177895.19999999998</v>
      </c>
      <c r="AG413" s="113">
        <f>AA413*Q413</f>
        <v>26554950</v>
      </c>
      <c r="AH413" s="75">
        <f>AB413*Q413</f>
        <v>1400010</v>
      </c>
      <c r="AI413" s="75">
        <f>AF413*R413</f>
        <v>21347423.999999996</v>
      </c>
      <c r="AJ413" s="75">
        <f>IF(Q413=31,A413*Z413,(Q413/30)*A413*Z413)</f>
        <v>0</v>
      </c>
      <c r="AK413" s="75">
        <f>IF(Q413=31,AD413,(Q413/30)*AD413)</f>
        <v>4500000</v>
      </c>
      <c r="AL413" s="75">
        <f>IF(Q413=31,AE413,(Q413/30)*AE413)</f>
        <v>6000000</v>
      </c>
      <c r="AM413" s="75">
        <f>(AC413*30/220)*35%*S413</f>
        <v>4892117.9999999991</v>
      </c>
      <c r="AN413" s="75">
        <f>AC413*30/220*1.4*T413</f>
        <v>5217666.2159999991</v>
      </c>
      <c r="AO413" s="75">
        <f>AC413*U413</f>
        <v>0</v>
      </c>
      <c r="AP413" s="75">
        <f>200000*V413</f>
        <v>3000000</v>
      </c>
      <c r="AQ413" s="75">
        <v>0</v>
      </c>
      <c r="AR413" s="75">
        <v>0</v>
      </c>
      <c r="AS413" s="75">
        <v>0</v>
      </c>
      <c r="AT413" s="80">
        <v>0</v>
      </c>
      <c r="AU413" s="82">
        <f>SUM(AG413:AT413)</f>
        <v>72912168.216000006</v>
      </c>
      <c r="AV413" s="113">
        <f>AU413-(AX413+AP413+AO413+AL413+AK413+AJ413+AT413)</f>
        <v>54308316.440880008</v>
      </c>
      <c r="AW413" s="75">
        <f>AG413+AH413+AK413+AL413+AI413+AN413+AM413+AP413</f>
        <v>72912168.215999991</v>
      </c>
      <c r="AX413" s="75">
        <f>AW413*7%</f>
        <v>5103851.7751199994</v>
      </c>
      <c r="AY413" s="76">
        <f>IF(AV413&lt;=40000000,0,IF(AND(AV413&gt;40000000,AV413&lt;=80000000),(AV413-40000000)*10%,IF(AND(AV413&gt;80000000,AV413&lt;=120000000),4000000+(AV413-80000000)*15%,IF(AND(AV413&gt;120000000,AV413&lt;=180000000),10000000+(AV413-120000000)*20%,IF(AND(AV413&gt;180000000,AV413&lt;=240000000),22000000+(AV413-180000000)*25%,IF(AND(AV413&gt;240000000,AV413&lt;=320000000),37000000+(AV413-240000000)*30%,61000000+(AV413-320000000)*35%))))))</f>
        <v>1430831.644088001</v>
      </c>
      <c r="AZ413" s="75">
        <v>0</v>
      </c>
      <c r="BA413" s="75">
        <v>0</v>
      </c>
      <c r="BB413" s="75">
        <v>0</v>
      </c>
      <c r="BC413" s="80">
        <v>0</v>
      </c>
      <c r="BD413" s="80">
        <v>0</v>
      </c>
      <c r="BE413" s="80">
        <v>0</v>
      </c>
      <c r="BF413" s="78">
        <v>0</v>
      </c>
      <c r="BG413" s="348">
        <f>SUM(AX413:BF413)</f>
        <v>6534683.4192080004</v>
      </c>
      <c r="BH413" s="188">
        <f>INT(AU413-BG413)</f>
        <v>66377484</v>
      </c>
      <c r="BJ413" s="50">
        <v>13210</v>
      </c>
      <c r="BK413" s="50" t="s">
        <v>3749</v>
      </c>
      <c r="BM413" s="50">
        <f t="shared" si="13"/>
        <v>0</v>
      </c>
    </row>
    <row r="414" spans="1:65" s="50" customFormat="1" ht="24" customHeight="1" x14ac:dyDescent="0.2">
      <c r="A414" s="182">
        <f t="shared" si="12"/>
        <v>2655495</v>
      </c>
      <c r="B414" s="298">
        <v>675</v>
      </c>
      <c r="C414" s="266">
        <v>474</v>
      </c>
      <c r="D414" s="299">
        <v>13211</v>
      </c>
      <c r="E414" s="242" t="s">
        <v>1370</v>
      </c>
      <c r="F414" s="243" t="s">
        <v>798</v>
      </c>
      <c r="G414" s="287" t="s">
        <v>137</v>
      </c>
      <c r="H414" s="274" t="s">
        <v>1343</v>
      </c>
      <c r="I414" s="294" t="s">
        <v>3069</v>
      </c>
      <c r="J414" s="65">
        <v>2930059583</v>
      </c>
      <c r="K414" s="65" t="s">
        <v>1371</v>
      </c>
      <c r="L414" s="65" t="s">
        <v>1343</v>
      </c>
      <c r="M414" s="292" t="s">
        <v>137</v>
      </c>
      <c r="N414" s="99"/>
      <c r="O414" s="246" t="s">
        <v>2410</v>
      </c>
      <c r="P414" s="90"/>
      <c r="Q414" s="244">
        <v>30</v>
      </c>
      <c r="R414" s="246">
        <v>90</v>
      </c>
      <c r="S414" s="246">
        <v>0</v>
      </c>
      <c r="T414" s="246">
        <v>0</v>
      </c>
      <c r="U414" s="90">
        <v>0</v>
      </c>
      <c r="V414" s="262">
        <v>26</v>
      </c>
      <c r="W414" s="99">
        <v>0</v>
      </c>
      <c r="X414" s="84">
        <v>0</v>
      </c>
      <c r="Y414" s="99">
        <v>1</v>
      </c>
      <c r="Z414" s="65">
        <v>0</v>
      </c>
      <c r="AA414" s="319">
        <v>885165</v>
      </c>
      <c r="AB414" s="319">
        <v>46667</v>
      </c>
      <c r="AC414" s="320">
        <f>AA414+AB414</f>
        <v>931832</v>
      </c>
      <c r="AD414" s="75">
        <v>4500000</v>
      </c>
      <c r="AE414" s="75">
        <v>6000000</v>
      </c>
      <c r="AF414" s="338">
        <f>(AC414*30)/220*1.4</f>
        <v>177895.19999999998</v>
      </c>
      <c r="AG414" s="113">
        <f>AA414*Q414</f>
        <v>26554950</v>
      </c>
      <c r="AH414" s="75">
        <f>AB414*Q414</f>
        <v>1400010</v>
      </c>
      <c r="AI414" s="75">
        <f>AF414*R414</f>
        <v>16010567.999999998</v>
      </c>
      <c r="AJ414" s="75">
        <f>IF(Q414=31,A414*Z414,(Q414/30)*A414*Z414)</f>
        <v>0</v>
      </c>
      <c r="AK414" s="75">
        <f>IF(Q414=31,AD414,(Q414/30)*AD414)</f>
        <v>4500000</v>
      </c>
      <c r="AL414" s="75">
        <f>IF(Q414=31,AE414,(Q414/30)*AE414)</f>
        <v>6000000</v>
      </c>
      <c r="AM414" s="75">
        <f>(AC414*30/220)*35%*S414</f>
        <v>0</v>
      </c>
      <c r="AN414" s="75">
        <f>AC414*30/220*1.4*T414</f>
        <v>0</v>
      </c>
      <c r="AO414" s="75">
        <f>AC414*U414</f>
        <v>0</v>
      </c>
      <c r="AP414" s="75">
        <f>200000*V414</f>
        <v>5200000</v>
      </c>
      <c r="AQ414" s="75">
        <v>0</v>
      </c>
      <c r="AR414" s="75">
        <v>0</v>
      </c>
      <c r="AS414" s="75">
        <v>0</v>
      </c>
      <c r="AT414" s="80">
        <v>0</v>
      </c>
      <c r="AU414" s="82">
        <f>SUM(AG414:AT414)</f>
        <v>59665528</v>
      </c>
      <c r="AV414" s="113">
        <f>AU414-(AX414+AP414+AO414+AL414+AK414+AJ414+AT414)</f>
        <v>39788941.039999999</v>
      </c>
      <c r="AW414" s="75">
        <f>AG414+AH414+AK414+AL414+AI414+AN414+AM414+AP414</f>
        <v>59665528</v>
      </c>
      <c r="AX414" s="75">
        <f>AW414*7%</f>
        <v>4176586.9600000004</v>
      </c>
      <c r="AY414" s="76">
        <f>IF(AV414&lt;=40000000,0,IF(AND(AV414&gt;40000000,AV414&lt;=80000000),(AV414-40000000)*10%,IF(AND(AV414&gt;80000000,AV414&lt;=120000000),4000000+(AV414-80000000)*15%,IF(AND(AV414&gt;120000000,AV414&lt;=180000000),10000000+(AV414-120000000)*20%,IF(AND(AV414&gt;180000000,AV414&lt;=240000000),22000000+(AV414-180000000)*25%,IF(AND(AV414&gt;240000000,AV414&lt;=320000000),37000000+(AV414-240000000)*30%,61000000+(AV414-320000000)*35%))))))</f>
        <v>0</v>
      </c>
      <c r="AZ414" s="75">
        <v>0</v>
      </c>
      <c r="BA414" s="75">
        <v>0</v>
      </c>
      <c r="BB414" s="75">
        <v>0</v>
      </c>
      <c r="BC414" s="80">
        <v>0</v>
      </c>
      <c r="BD414" s="80">
        <v>0</v>
      </c>
      <c r="BE414" s="80">
        <v>0</v>
      </c>
      <c r="BF414" s="78">
        <v>0</v>
      </c>
      <c r="BG414" s="348">
        <f>SUM(AX414:BF414)</f>
        <v>4176586.9600000004</v>
      </c>
      <c r="BH414" s="188">
        <f>INT(AU414-BG414)</f>
        <v>55488941</v>
      </c>
      <c r="BJ414" s="50">
        <v>13211</v>
      </c>
      <c r="BK414" s="50" t="s">
        <v>3750</v>
      </c>
      <c r="BM414" s="50">
        <f t="shared" si="13"/>
        <v>0</v>
      </c>
    </row>
    <row r="415" spans="1:65" s="50" customFormat="1" ht="24" customHeight="1" x14ac:dyDescent="0.2">
      <c r="A415" s="182">
        <f t="shared" si="12"/>
        <v>2655495</v>
      </c>
      <c r="B415" s="298">
        <v>667</v>
      </c>
      <c r="C415" s="266">
        <v>466</v>
      </c>
      <c r="D415" s="299">
        <v>13212</v>
      </c>
      <c r="E415" s="242" t="s">
        <v>291</v>
      </c>
      <c r="F415" s="243" t="s">
        <v>1372</v>
      </c>
      <c r="G415" s="287" t="s">
        <v>137</v>
      </c>
      <c r="H415" s="274" t="s">
        <v>1343</v>
      </c>
      <c r="I415" s="294" t="s">
        <v>3061</v>
      </c>
      <c r="J415" s="65" t="s">
        <v>1373</v>
      </c>
      <c r="K415" s="65" t="s">
        <v>1374</v>
      </c>
      <c r="L415" s="65" t="s">
        <v>1343</v>
      </c>
      <c r="M415" s="292" t="s">
        <v>137</v>
      </c>
      <c r="N415" s="244" t="s">
        <v>2410</v>
      </c>
      <c r="O415" s="65"/>
      <c r="P415" s="90"/>
      <c r="Q415" s="244">
        <v>30</v>
      </c>
      <c r="R415" s="246">
        <v>120</v>
      </c>
      <c r="S415" s="246">
        <v>110</v>
      </c>
      <c r="T415" s="246">
        <v>29.33</v>
      </c>
      <c r="U415" s="90">
        <v>0</v>
      </c>
      <c r="V415" s="262">
        <v>15</v>
      </c>
      <c r="W415" s="99">
        <v>0</v>
      </c>
      <c r="X415" s="84">
        <v>0</v>
      </c>
      <c r="Y415" s="99">
        <v>1</v>
      </c>
      <c r="Z415" s="65">
        <v>1</v>
      </c>
      <c r="AA415" s="319">
        <v>885165</v>
      </c>
      <c r="AB415" s="319">
        <v>46667</v>
      </c>
      <c r="AC415" s="320">
        <f>AA415+AB415</f>
        <v>931832</v>
      </c>
      <c r="AD415" s="75">
        <v>4500000</v>
      </c>
      <c r="AE415" s="75">
        <v>6000000</v>
      </c>
      <c r="AF415" s="338">
        <f>(AC415*30)/220*1.4</f>
        <v>177895.19999999998</v>
      </c>
      <c r="AG415" s="113">
        <f>AA415*Q415</f>
        <v>26554950</v>
      </c>
      <c r="AH415" s="75">
        <f>AB415*Q415</f>
        <v>1400010</v>
      </c>
      <c r="AI415" s="75">
        <f>AF415*R415</f>
        <v>21347423.999999996</v>
      </c>
      <c r="AJ415" s="75">
        <f>IF(Q415=31,A415*Z415,(Q415/30)*A415*Z415)</f>
        <v>2655495</v>
      </c>
      <c r="AK415" s="75">
        <f>IF(Q415=31,AD415,(Q415/30)*AD415)</f>
        <v>4500000</v>
      </c>
      <c r="AL415" s="75">
        <f>IF(Q415=31,AE415,(Q415/30)*AE415)</f>
        <v>6000000</v>
      </c>
      <c r="AM415" s="75">
        <f>(AC415*30/220)*35%*S415</f>
        <v>4892117.9999999991</v>
      </c>
      <c r="AN415" s="75">
        <f>AC415*30/220*1.4*T415</f>
        <v>5217666.2159999991</v>
      </c>
      <c r="AO415" s="75">
        <f>AC415*U415</f>
        <v>0</v>
      </c>
      <c r="AP415" s="75">
        <f>200000*V415</f>
        <v>3000000</v>
      </c>
      <c r="AQ415" s="75">
        <v>0</v>
      </c>
      <c r="AR415" s="75">
        <v>0</v>
      </c>
      <c r="AS415" s="75">
        <v>0</v>
      </c>
      <c r="AT415" s="80">
        <v>0</v>
      </c>
      <c r="AU415" s="82">
        <f>SUM(AG415:AT415)</f>
        <v>75567663.216000006</v>
      </c>
      <c r="AV415" s="113">
        <f>AU415-(AX415+AP415+AO415+AL415+AK415+AJ415+AT415)</f>
        <v>54308316.440880008</v>
      </c>
      <c r="AW415" s="75">
        <f>AG415+AH415+AK415+AL415+AI415+AN415+AM415+AP415</f>
        <v>72912168.215999991</v>
      </c>
      <c r="AX415" s="75">
        <f>AW415*7%</f>
        <v>5103851.7751199994</v>
      </c>
      <c r="AY415" s="76">
        <f>IF(AV415&lt;=40000000,0,IF(AND(AV415&gt;40000000,AV415&lt;=80000000),(AV415-40000000)*10%,IF(AND(AV415&gt;80000000,AV415&lt;=120000000),4000000+(AV415-80000000)*15%,IF(AND(AV415&gt;120000000,AV415&lt;=180000000),10000000+(AV415-120000000)*20%,IF(AND(AV415&gt;180000000,AV415&lt;=240000000),22000000+(AV415-180000000)*25%,IF(AND(AV415&gt;240000000,AV415&lt;=320000000),37000000+(AV415-240000000)*30%,61000000+(AV415-320000000)*35%))))))</f>
        <v>1430831.644088001</v>
      </c>
      <c r="AZ415" s="75">
        <v>0</v>
      </c>
      <c r="BA415" s="75">
        <v>0</v>
      </c>
      <c r="BB415" s="75">
        <v>0</v>
      </c>
      <c r="BC415" s="80">
        <v>0</v>
      </c>
      <c r="BD415" s="80">
        <v>0</v>
      </c>
      <c r="BE415" s="80">
        <v>0</v>
      </c>
      <c r="BF415" s="78">
        <v>0</v>
      </c>
      <c r="BG415" s="348">
        <f>SUM(AX415:BF415)</f>
        <v>6534683.4192080004</v>
      </c>
      <c r="BH415" s="188">
        <f>INT(AU415-BG415)</f>
        <v>69032979</v>
      </c>
      <c r="BJ415" s="50">
        <v>13212</v>
      </c>
      <c r="BK415" s="50" t="s">
        <v>3751</v>
      </c>
      <c r="BM415" s="50">
        <f t="shared" si="13"/>
        <v>0</v>
      </c>
    </row>
    <row r="416" spans="1:65" s="50" customFormat="1" ht="24" customHeight="1" x14ac:dyDescent="0.2">
      <c r="A416" s="182">
        <f t="shared" si="12"/>
        <v>2655495</v>
      </c>
      <c r="B416" s="298">
        <v>672</v>
      </c>
      <c r="C416" s="266">
        <v>471</v>
      </c>
      <c r="D416" s="299">
        <v>13213</v>
      </c>
      <c r="E416" s="242" t="s">
        <v>1375</v>
      </c>
      <c r="F416" s="243" t="s">
        <v>1376</v>
      </c>
      <c r="G416" s="287" t="s">
        <v>137</v>
      </c>
      <c r="H416" s="274" t="s">
        <v>1343</v>
      </c>
      <c r="I416" s="294" t="s">
        <v>3066</v>
      </c>
      <c r="J416" s="65" t="s">
        <v>1377</v>
      </c>
      <c r="K416" s="65" t="s">
        <v>1378</v>
      </c>
      <c r="L416" s="65" t="s">
        <v>1343</v>
      </c>
      <c r="M416" s="292" t="s">
        <v>137</v>
      </c>
      <c r="N416" s="244" t="s">
        <v>2410</v>
      </c>
      <c r="O416" s="65"/>
      <c r="P416" s="90"/>
      <c r="Q416" s="244">
        <v>30</v>
      </c>
      <c r="R416" s="246">
        <v>120</v>
      </c>
      <c r="S416" s="246">
        <v>110</v>
      </c>
      <c r="T416" s="246">
        <v>29.33</v>
      </c>
      <c r="U416" s="90">
        <v>0</v>
      </c>
      <c r="V416" s="262">
        <v>15</v>
      </c>
      <c r="W416" s="99">
        <v>0</v>
      </c>
      <c r="X416" s="84">
        <v>0</v>
      </c>
      <c r="Y416" s="99">
        <v>2</v>
      </c>
      <c r="Z416" s="65">
        <v>2</v>
      </c>
      <c r="AA416" s="319">
        <v>885165</v>
      </c>
      <c r="AB416" s="319">
        <v>46667</v>
      </c>
      <c r="AC416" s="320">
        <f>AA416+AB416</f>
        <v>931832</v>
      </c>
      <c r="AD416" s="75">
        <v>4500000</v>
      </c>
      <c r="AE416" s="75">
        <v>6000000</v>
      </c>
      <c r="AF416" s="338">
        <f>(AC416*30)/220*1.4</f>
        <v>177895.19999999998</v>
      </c>
      <c r="AG416" s="113">
        <f>AA416*Q416</f>
        <v>26554950</v>
      </c>
      <c r="AH416" s="75">
        <f>AB416*Q416</f>
        <v>1400010</v>
      </c>
      <c r="AI416" s="75">
        <f>AF416*R416</f>
        <v>21347423.999999996</v>
      </c>
      <c r="AJ416" s="75">
        <f>IF(Q416=31,A416*Z416,(Q416/30)*A416*Z416)</f>
        <v>5310990</v>
      </c>
      <c r="AK416" s="75">
        <f>IF(Q416=31,AD416,(Q416/30)*AD416)</f>
        <v>4500000</v>
      </c>
      <c r="AL416" s="75">
        <f>IF(Q416=31,AE416,(Q416/30)*AE416)</f>
        <v>6000000</v>
      </c>
      <c r="AM416" s="75">
        <f>(AC416*30/220)*35%*S416</f>
        <v>4892117.9999999991</v>
      </c>
      <c r="AN416" s="75">
        <f>AC416*30/220*1.4*T416</f>
        <v>5217666.2159999991</v>
      </c>
      <c r="AO416" s="75">
        <f>AC416*U416</f>
        <v>0</v>
      </c>
      <c r="AP416" s="75">
        <f>200000*V416</f>
        <v>3000000</v>
      </c>
      <c r="AQ416" s="75">
        <v>0</v>
      </c>
      <c r="AR416" s="75">
        <v>0</v>
      </c>
      <c r="AS416" s="75">
        <v>0</v>
      </c>
      <c r="AT416" s="80">
        <v>0</v>
      </c>
      <c r="AU416" s="82">
        <f>SUM(AG416:AT416)</f>
        <v>78223158.216000006</v>
      </c>
      <c r="AV416" s="113">
        <f>AU416-(AX416+AP416+AO416+AL416+AK416+AJ416+AT416)</f>
        <v>54308316.440880008</v>
      </c>
      <c r="AW416" s="75">
        <f>AG416+AH416+AK416+AL416+AI416+AN416+AM416+AP416</f>
        <v>72912168.215999991</v>
      </c>
      <c r="AX416" s="75">
        <f>AW416*7%</f>
        <v>5103851.7751199994</v>
      </c>
      <c r="AY416" s="76">
        <f>IF(AV416&lt;=40000000,0,IF(AND(AV416&gt;40000000,AV416&lt;=80000000),(AV416-40000000)*10%,IF(AND(AV416&gt;80000000,AV416&lt;=120000000),4000000+(AV416-80000000)*15%,IF(AND(AV416&gt;120000000,AV416&lt;=180000000),10000000+(AV416-120000000)*20%,IF(AND(AV416&gt;180000000,AV416&lt;=240000000),22000000+(AV416-180000000)*25%,IF(AND(AV416&gt;240000000,AV416&lt;=320000000),37000000+(AV416-240000000)*30%,61000000+(AV416-320000000)*35%))))))</f>
        <v>1430831.644088001</v>
      </c>
      <c r="AZ416" s="75">
        <v>0</v>
      </c>
      <c r="BA416" s="75">
        <v>0</v>
      </c>
      <c r="BB416" s="75">
        <v>0</v>
      </c>
      <c r="BC416" s="80">
        <v>0</v>
      </c>
      <c r="BD416" s="80">
        <v>0</v>
      </c>
      <c r="BE416" s="80">
        <v>0</v>
      </c>
      <c r="BF416" s="78">
        <v>0</v>
      </c>
      <c r="BG416" s="348">
        <f>SUM(AX416:BF416)</f>
        <v>6534683.4192080004</v>
      </c>
      <c r="BH416" s="188">
        <f>INT(AU416-BG416)</f>
        <v>71688474</v>
      </c>
      <c r="BJ416" s="50">
        <v>13213</v>
      </c>
      <c r="BK416" s="50" t="s">
        <v>3752</v>
      </c>
      <c r="BM416" s="50">
        <f t="shared" si="13"/>
        <v>0</v>
      </c>
    </row>
    <row r="417" spans="1:65" s="50" customFormat="1" ht="24" customHeight="1" x14ac:dyDescent="0.2">
      <c r="A417" s="182">
        <f t="shared" si="12"/>
        <v>2655495</v>
      </c>
      <c r="B417" s="298">
        <v>673</v>
      </c>
      <c r="C417" s="266">
        <v>472</v>
      </c>
      <c r="D417" s="299">
        <v>13214</v>
      </c>
      <c r="E417" s="242" t="s">
        <v>687</v>
      </c>
      <c r="F417" s="243" t="s">
        <v>1379</v>
      </c>
      <c r="G417" s="287" t="s">
        <v>137</v>
      </c>
      <c r="H417" s="274" t="s">
        <v>1343</v>
      </c>
      <c r="I417" s="294" t="s">
        <v>3067</v>
      </c>
      <c r="J417" s="65" t="s">
        <v>1380</v>
      </c>
      <c r="K417" s="65" t="s">
        <v>1381</v>
      </c>
      <c r="L417" s="65" t="s">
        <v>1343</v>
      </c>
      <c r="M417" s="292" t="s">
        <v>137</v>
      </c>
      <c r="N417" s="244" t="s">
        <v>2410</v>
      </c>
      <c r="O417" s="65"/>
      <c r="P417" s="90"/>
      <c r="Q417" s="244">
        <v>30</v>
      </c>
      <c r="R417" s="246">
        <v>120</v>
      </c>
      <c r="S417" s="246">
        <v>110</v>
      </c>
      <c r="T417" s="246">
        <v>29.33</v>
      </c>
      <c r="U417" s="90">
        <v>0</v>
      </c>
      <c r="V417" s="262">
        <v>15</v>
      </c>
      <c r="W417" s="99">
        <v>0</v>
      </c>
      <c r="X417" s="84">
        <v>0</v>
      </c>
      <c r="Y417" s="99">
        <v>0</v>
      </c>
      <c r="Z417" s="65">
        <v>0</v>
      </c>
      <c r="AA417" s="319">
        <v>885165</v>
      </c>
      <c r="AB417" s="319">
        <v>46667</v>
      </c>
      <c r="AC417" s="320">
        <f>AA417+AB417</f>
        <v>931832</v>
      </c>
      <c r="AD417" s="75">
        <v>4500000</v>
      </c>
      <c r="AE417" s="75">
        <v>6000000</v>
      </c>
      <c r="AF417" s="338">
        <f>(AC417*30)/220*1.4</f>
        <v>177895.19999999998</v>
      </c>
      <c r="AG417" s="113">
        <f>AA417*Q417</f>
        <v>26554950</v>
      </c>
      <c r="AH417" s="75">
        <f>AB417*Q417</f>
        <v>1400010</v>
      </c>
      <c r="AI417" s="75">
        <f>AF417*R417</f>
        <v>21347423.999999996</v>
      </c>
      <c r="AJ417" s="75">
        <f>IF(Q417=31,A417*Z417,(Q417/30)*A417*Z417)</f>
        <v>0</v>
      </c>
      <c r="AK417" s="75">
        <f>IF(Q417=31,AD417,(Q417/30)*AD417)</f>
        <v>4500000</v>
      </c>
      <c r="AL417" s="75">
        <f>IF(Q417=31,AE417,(Q417/30)*AE417)</f>
        <v>6000000</v>
      </c>
      <c r="AM417" s="75">
        <f>(AC417*30/220)*35%*S417</f>
        <v>4892117.9999999991</v>
      </c>
      <c r="AN417" s="75">
        <f>AC417*30/220*1.4*T417</f>
        <v>5217666.2159999991</v>
      </c>
      <c r="AO417" s="75">
        <f>AC417*U417</f>
        <v>0</v>
      </c>
      <c r="AP417" s="75">
        <f>200000*V417</f>
        <v>3000000</v>
      </c>
      <c r="AQ417" s="75">
        <v>0</v>
      </c>
      <c r="AR417" s="75">
        <v>0</v>
      </c>
      <c r="AS417" s="75">
        <v>0</v>
      </c>
      <c r="AT417" s="80">
        <v>0</v>
      </c>
      <c r="AU417" s="82">
        <f>SUM(AG417:AT417)</f>
        <v>72912168.216000006</v>
      </c>
      <c r="AV417" s="113">
        <f>AU417-(AX417+AP417+AO417+AL417+AK417+AJ417+AT417)</f>
        <v>54308316.440880008</v>
      </c>
      <c r="AW417" s="75">
        <f>AG417+AH417+AK417+AL417+AI417+AN417+AM417+AP417</f>
        <v>72912168.215999991</v>
      </c>
      <c r="AX417" s="75">
        <f>AW417*7%</f>
        <v>5103851.7751199994</v>
      </c>
      <c r="AY417" s="76">
        <f>IF(AV417&lt;=40000000,0,IF(AND(AV417&gt;40000000,AV417&lt;=80000000),(AV417-40000000)*10%,IF(AND(AV417&gt;80000000,AV417&lt;=120000000),4000000+(AV417-80000000)*15%,IF(AND(AV417&gt;120000000,AV417&lt;=180000000),10000000+(AV417-120000000)*20%,IF(AND(AV417&gt;180000000,AV417&lt;=240000000),22000000+(AV417-180000000)*25%,IF(AND(AV417&gt;240000000,AV417&lt;=320000000),37000000+(AV417-240000000)*30%,61000000+(AV417-320000000)*35%))))))</f>
        <v>1430831.644088001</v>
      </c>
      <c r="AZ417" s="75">
        <v>0</v>
      </c>
      <c r="BA417" s="75">
        <v>0</v>
      </c>
      <c r="BB417" s="75">
        <v>0</v>
      </c>
      <c r="BC417" s="80">
        <v>0</v>
      </c>
      <c r="BD417" s="80">
        <v>0</v>
      </c>
      <c r="BE417" s="80">
        <v>0</v>
      </c>
      <c r="BF417" s="78">
        <v>0</v>
      </c>
      <c r="BG417" s="348">
        <f>SUM(AX417:BF417)</f>
        <v>6534683.4192080004</v>
      </c>
      <c r="BH417" s="188">
        <f>INT(AU417-BG417)</f>
        <v>66377484</v>
      </c>
      <c r="BJ417" s="50">
        <v>13214</v>
      </c>
      <c r="BK417" s="50" t="s">
        <v>3753</v>
      </c>
      <c r="BM417" s="50">
        <f t="shared" si="13"/>
        <v>0</v>
      </c>
    </row>
    <row r="418" spans="1:65" s="50" customFormat="1" ht="24" customHeight="1" x14ac:dyDescent="0.2">
      <c r="A418" s="182">
        <f t="shared" si="12"/>
        <v>2655495</v>
      </c>
      <c r="B418" s="298">
        <v>676</v>
      </c>
      <c r="C418" s="266">
        <v>475</v>
      </c>
      <c r="D418" s="299">
        <v>13215</v>
      </c>
      <c r="E418" s="242" t="s">
        <v>1382</v>
      </c>
      <c r="F418" s="243" t="s">
        <v>1383</v>
      </c>
      <c r="G418" s="287" t="s">
        <v>137</v>
      </c>
      <c r="H418" s="274" t="s">
        <v>1343</v>
      </c>
      <c r="I418" s="294" t="s">
        <v>3070</v>
      </c>
      <c r="J418" s="65" t="s">
        <v>1384</v>
      </c>
      <c r="K418" s="65" t="s">
        <v>1385</v>
      </c>
      <c r="L418" s="65" t="s">
        <v>1343</v>
      </c>
      <c r="M418" s="292" t="s">
        <v>137</v>
      </c>
      <c r="N418" s="244" t="s">
        <v>2410</v>
      </c>
      <c r="O418" s="65"/>
      <c r="P418" s="90"/>
      <c r="Q418" s="244">
        <v>30</v>
      </c>
      <c r="R418" s="246">
        <v>120</v>
      </c>
      <c r="S418" s="246">
        <v>110</v>
      </c>
      <c r="T418" s="246">
        <v>29.33</v>
      </c>
      <c r="U418" s="90">
        <v>0</v>
      </c>
      <c r="V418" s="262">
        <v>15</v>
      </c>
      <c r="W418" s="99">
        <v>0</v>
      </c>
      <c r="X418" s="84">
        <v>0</v>
      </c>
      <c r="Y418" s="99">
        <v>2</v>
      </c>
      <c r="Z418" s="65">
        <v>1</v>
      </c>
      <c r="AA418" s="319">
        <v>885165</v>
      </c>
      <c r="AB418" s="319">
        <v>46667</v>
      </c>
      <c r="AC418" s="320">
        <f>AA418+AB418</f>
        <v>931832</v>
      </c>
      <c r="AD418" s="75">
        <v>4500000</v>
      </c>
      <c r="AE418" s="75">
        <v>6000000</v>
      </c>
      <c r="AF418" s="338">
        <f>(AC418*30)/220*1.4</f>
        <v>177895.19999999998</v>
      </c>
      <c r="AG418" s="113">
        <f>AA418*Q418</f>
        <v>26554950</v>
      </c>
      <c r="AH418" s="75">
        <f>AB418*Q418</f>
        <v>1400010</v>
      </c>
      <c r="AI418" s="75">
        <f>AF418*R418</f>
        <v>21347423.999999996</v>
      </c>
      <c r="AJ418" s="75">
        <f>IF(Q418=31,A418*Z418,(Q418/30)*A418*Z418)</f>
        <v>2655495</v>
      </c>
      <c r="AK418" s="75">
        <f>IF(Q418=31,AD418,(Q418/30)*AD418)</f>
        <v>4500000</v>
      </c>
      <c r="AL418" s="75">
        <f>IF(Q418=31,AE418,(Q418/30)*AE418)</f>
        <v>6000000</v>
      </c>
      <c r="AM418" s="75">
        <f>(AC418*30/220)*35%*S418</f>
        <v>4892117.9999999991</v>
      </c>
      <c r="AN418" s="75">
        <f>AC418*30/220*1.4*T418</f>
        <v>5217666.2159999991</v>
      </c>
      <c r="AO418" s="75">
        <f>AC418*U418</f>
        <v>0</v>
      </c>
      <c r="AP418" s="75">
        <f>200000*V418</f>
        <v>3000000</v>
      </c>
      <c r="AQ418" s="75">
        <v>0</v>
      </c>
      <c r="AR418" s="75">
        <v>0</v>
      </c>
      <c r="AS418" s="75">
        <v>0</v>
      </c>
      <c r="AT418" s="80">
        <v>0</v>
      </c>
      <c r="AU418" s="82">
        <f>SUM(AG418:AT418)</f>
        <v>75567663.216000006</v>
      </c>
      <c r="AV418" s="113">
        <f>AU418-(AX418+AP418+AO418+AL418+AK418+AJ418+AT418)</f>
        <v>54308316.440880008</v>
      </c>
      <c r="AW418" s="75">
        <f>AG418+AH418+AK418+AL418+AI418+AN418+AM418+AP418</f>
        <v>72912168.215999991</v>
      </c>
      <c r="AX418" s="75">
        <f>AW418*7%</f>
        <v>5103851.7751199994</v>
      </c>
      <c r="AY418" s="76">
        <f>IF(AV418&lt;=40000000,0,IF(AND(AV418&gt;40000000,AV418&lt;=80000000),(AV418-40000000)*10%,IF(AND(AV418&gt;80000000,AV418&lt;=120000000),4000000+(AV418-80000000)*15%,IF(AND(AV418&gt;120000000,AV418&lt;=180000000),10000000+(AV418-120000000)*20%,IF(AND(AV418&gt;180000000,AV418&lt;=240000000),22000000+(AV418-180000000)*25%,IF(AND(AV418&gt;240000000,AV418&lt;=320000000),37000000+(AV418-240000000)*30%,61000000+(AV418-320000000)*35%))))))</f>
        <v>1430831.644088001</v>
      </c>
      <c r="AZ418" s="75">
        <v>0</v>
      </c>
      <c r="BA418" s="75">
        <v>0</v>
      </c>
      <c r="BB418" s="75">
        <v>0</v>
      </c>
      <c r="BC418" s="80">
        <v>0</v>
      </c>
      <c r="BD418" s="80">
        <v>0</v>
      </c>
      <c r="BE418" s="80">
        <v>0</v>
      </c>
      <c r="BF418" s="78">
        <v>0</v>
      </c>
      <c r="BG418" s="348">
        <f>SUM(AX418:BF418)</f>
        <v>6534683.4192080004</v>
      </c>
      <c r="BH418" s="188">
        <f>INT(AU418-BG418)</f>
        <v>69032979</v>
      </c>
      <c r="BJ418" s="50">
        <v>13215</v>
      </c>
      <c r="BK418" s="50" t="s">
        <v>3754</v>
      </c>
      <c r="BM418" s="50">
        <f t="shared" si="13"/>
        <v>0</v>
      </c>
    </row>
    <row r="419" spans="1:65" s="50" customFormat="1" ht="24" customHeight="1" x14ac:dyDescent="0.2">
      <c r="A419" s="182">
        <f t="shared" si="12"/>
        <v>2655495</v>
      </c>
      <c r="B419" s="298">
        <v>677</v>
      </c>
      <c r="C419" s="266">
        <v>476</v>
      </c>
      <c r="D419" s="299">
        <v>13216</v>
      </c>
      <c r="E419" s="242" t="s">
        <v>148</v>
      </c>
      <c r="F419" s="243" t="s">
        <v>900</v>
      </c>
      <c r="G419" s="287" t="s">
        <v>137</v>
      </c>
      <c r="H419" s="274" t="s">
        <v>1343</v>
      </c>
      <c r="I419" s="294" t="s">
        <v>3071</v>
      </c>
      <c r="J419" s="65">
        <v>4920089971</v>
      </c>
      <c r="K419" s="65" t="s">
        <v>1386</v>
      </c>
      <c r="L419" s="65" t="s">
        <v>1343</v>
      </c>
      <c r="M419" s="292" t="s">
        <v>137</v>
      </c>
      <c r="N419" s="244" t="s">
        <v>2410</v>
      </c>
      <c r="O419" s="65"/>
      <c r="P419" s="90"/>
      <c r="Q419" s="244">
        <v>30</v>
      </c>
      <c r="R419" s="246">
        <v>120</v>
      </c>
      <c r="S419" s="246">
        <v>110</v>
      </c>
      <c r="T419" s="246">
        <v>29.33</v>
      </c>
      <c r="U419" s="90">
        <v>0</v>
      </c>
      <c r="V419" s="262">
        <v>26</v>
      </c>
      <c r="W419" s="99">
        <v>0</v>
      </c>
      <c r="X419" s="84">
        <v>0</v>
      </c>
      <c r="Y419" s="99">
        <v>0</v>
      </c>
      <c r="Z419" s="65">
        <v>0</v>
      </c>
      <c r="AA419" s="319">
        <v>885165</v>
      </c>
      <c r="AB419" s="319">
        <v>0</v>
      </c>
      <c r="AC419" s="320">
        <f>AA419+AB419</f>
        <v>885165</v>
      </c>
      <c r="AD419" s="75">
        <v>4500000</v>
      </c>
      <c r="AE419" s="75">
        <v>6000000</v>
      </c>
      <c r="AF419" s="338">
        <f>(AC419*30)/220*1.4</f>
        <v>168986.04545454544</v>
      </c>
      <c r="AG419" s="113">
        <f>AA419*Q419</f>
        <v>26554950</v>
      </c>
      <c r="AH419" s="75">
        <f>AB419*Q419</f>
        <v>0</v>
      </c>
      <c r="AI419" s="75">
        <f>AF419*R419</f>
        <v>20278325.454545453</v>
      </c>
      <c r="AJ419" s="75">
        <f>IF(Q419=31,A419*Z419,(Q419/30)*A419*Z419)</f>
        <v>0</v>
      </c>
      <c r="AK419" s="75">
        <f>IF(Q419=31,AD419,(Q419/30)*AD419)</f>
        <v>4500000</v>
      </c>
      <c r="AL419" s="75">
        <f>IF(Q419=31,AE419,(Q419/30)*AE419)</f>
        <v>6000000</v>
      </c>
      <c r="AM419" s="75">
        <f>(AC419*30/220)*35%*S419</f>
        <v>4647116.25</v>
      </c>
      <c r="AN419" s="75">
        <f>AC419*30/220*1.4*T419</f>
        <v>4956360.7131818179</v>
      </c>
      <c r="AO419" s="75">
        <f>AC419*U419</f>
        <v>0</v>
      </c>
      <c r="AP419" s="75">
        <f>200000*V419</f>
        <v>5200000</v>
      </c>
      <c r="AQ419" s="75">
        <v>0</v>
      </c>
      <c r="AR419" s="75">
        <v>0</v>
      </c>
      <c r="AS419" s="75">
        <v>0</v>
      </c>
      <c r="AT419" s="80">
        <v>0</v>
      </c>
      <c r="AU419" s="82">
        <f>SUM(AG419:AT419)</f>
        <v>72136752.417727262</v>
      </c>
      <c r="AV419" s="113">
        <f>AU419-(AX419+AP419+AO419+AL419+AK419+AJ419+AT419)</f>
        <v>51387179.748486355</v>
      </c>
      <c r="AW419" s="75">
        <f>AG419+AH419+AK419+AL419+AI419+AN419+AM419+AP419</f>
        <v>72136752.417727262</v>
      </c>
      <c r="AX419" s="75">
        <f>AW419*7%</f>
        <v>5049572.6692409087</v>
      </c>
      <c r="AY419" s="76">
        <f>IF(AV419&lt;=40000000,0,IF(AND(AV419&gt;40000000,AV419&lt;=80000000),(AV419-40000000)*10%,IF(AND(AV419&gt;80000000,AV419&lt;=120000000),4000000+(AV419-80000000)*15%,IF(AND(AV419&gt;120000000,AV419&lt;=180000000),10000000+(AV419-120000000)*20%,IF(AND(AV419&gt;180000000,AV419&lt;=240000000),22000000+(AV419-180000000)*25%,IF(AND(AV419&gt;240000000,AV419&lt;=320000000),37000000+(AV419-240000000)*30%,61000000+(AV419-320000000)*35%))))))</f>
        <v>1138717.9748486355</v>
      </c>
      <c r="AZ419" s="75">
        <v>0</v>
      </c>
      <c r="BA419" s="75">
        <v>0</v>
      </c>
      <c r="BB419" s="75">
        <v>0</v>
      </c>
      <c r="BC419" s="80">
        <v>0</v>
      </c>
      <c r="BD419" s="80">
        <v>0</v>
      </c>
      <c r="BE419" s="80">
        <v>0</v>
      </c>
      <c r="BF419" s="78">
        <v>0</v>
      </c>
      <c r="BG419" s="348">
        <f>SUM(AX419:BF419)</f>
        <v>6188290.6440895442</v>
      </c>
      <c r="BH419" s="188">
        <f>INT(AU419-BG419)</f>
        <v>65948461</v>
      </c>
      <c r="BJ419" s="50">
        <v>13216</v>
      </c>
      <c r="BK419" s="50" t="s">
        <v>3755</v>
      </c>
      <c r="BM419" s="50">
        <f t="shared" si="13"/>
        <v>0</v>
      </c>
    </row>
    <row r="420" spans="1:65" s="50" customFormat="1" ht="24" customHeight="1" x14ac:dyDescent="0.2">
      <c r="A420" s="182">
        <f t="shared" si="12"/>
        <v>2655495</v>
      </c>
      <c r="B420" s="298">
        <v>332</v>
      </c>
      <c r="C420" s="266">
        <v>96</v>
      </c>
      <c r="D420" s="299">
        <v>13217</v>
      </c>
      <c r="E420" s="242" t="s">
        <v>1387</v>
      </c>
      <c r="F420" s="243" t="s">
        <v>1388</v>
      </c>
      <c r="G420" s="287" t="s">
        <v>137</v>
      </c>
      <c r="H420" s="274" t="s">
        <v>88</v>
      </c>
      <c r="I420" s="294" t="s">
        <v>2766</v>
      </c>
      <c r="J420" s="65">
        <v>5809626947</v>
      </c>
      <c r="K420" s="65" t="s">
        <v>1389</v>
      </c>
      <c r="L420" s="65" t="s">
        <v>88</v>
      </c>
      <c r="M420" s="292" t="s">
        <v>137</v>
      </c>
      <c r="N420" s="244" t="s">
        <v>2410</v>
      </c>
      <c r="O420" s="65"/>
      <c r="P420" s="90"/>
      <c r="Q420" s="244">
        <v>30</v>
      </c>
      <c r="R420" s="246">
        <v>120</v>
      </c>
      <c r="S420" s="246">
        <v>110</v>
      </c>
      <c r="T420" s="246">
        <v>29.33</v>
      </c>
      <c r="U420" s="90">
        <v>0</v>
      </c>
      <c r="V420" s="262">
        <v>14</v>
      </c>
      <c r="W420" s="99">
        <v>0</v>
      </c>
      <c r="X420" s="84">
        <v>0</v>
      </c>
      <c r="Y420" s="99">
        <v>2</v>
      </c>
      <c r="Z420" s="65">
        <v>1</v>
      </c>
      <c r="AA420" s="319">
        <v>885165</v>
      </c>
      <c r="AB420" s="319">
        <v>46667</v>
      </c>
      <c r="AC420" s="320">
        <f>AA420+AB420</f>
        <v>931832</v>
      </c>
      <c r="AD420" s="75">
        <v>4500000</v>
      </c>
      <c r="AE420" s="75">
        <v>6000000</v>
      </c>
      <c r="AF420" s="338">
        <f>(AC420*30)/220*1.4</f>
        <v>177895.19999999998</v>
      </c>
      <c r="AG420" s="113">
        <f>AA420*Q420</f>
        <v>26554950</v>
      </c>
      <c r="AH420" s="75">
        <f>AB420*Q420</f>
        <v>1400010</v>
      </c>
      <c r="AI420" s="75">
        <f>AF420*R420</f>
        <v>21347423.999999996</v>
      </c>
      <c r="AJ420" s="75">
        <f>IF(Q420=31,A420*Z420,(Q420/30)*A420*Z420)</f>
        <v>2655495</v>
      </c>
      <c r="AK420" s="75">
        <f>IF(Q420=31,AD420,(Q420/30)*AD420)</f>
        <v>4500000</v>
      </c>
      <c r="AL420" s="75">
        <f>IF(Q420=31,AE420,(Q420/30)*AE420)</f>
        <v>6000000</v>
      </c>
      <c r="AM420" s="75">
        <f>(AC420*30/220)*35%*S420</f>
        <v>4892117.9999999991</v>
      </c>
      <c r="AN420" s="75">
        <f>AC420*30/220*1.4*T420</f>
        <v>5217666.2159999991</v>
      </c>
      <c r="AO420" s="75">
        <f>AC420*U420</f>
        <v>0</v>
      </c>
      <c r="AP420" s="75">
        <f>200000*V420</f>
        <v>2800000</v>
      </c>
      <c r="AQ420" s="75">
        <v>0</v>
      </c>
      <c r="AR420" s="75">
        <v>0</v>
      </c>
      <c r="AS420" s="75">
        <v>0</v>
      </c>
      <c r="AT420" s="80">
        <v>0</v>
      </c>
      <c r="AU420" s="82">
        <f>SUM(AG420:AT420)</f>
        <v>75367663.216000006</v>
      </c>
      <c r="AV420" s="113">
        <f>AU420-(AX420+AP420+AO420+AL420+AK420+AJ420+AT420)</f>
        <v>54322316.440880008</v>
      </c>
      <c r="AW420" s="75">
        <f>AG420+AH420+AK420+AL420+AI420+AN420+AM420+AP420</f>
        <v>72712168.215999991</v>
      </c>
      <c r="AX420" s="75">
        <f>AW420*7%</f>
        <v>5089851.7751199994</v>
      </c>
      <c r="AY420" s="76">
        <f>IF(AV420&lt;=40000000,0,IF(AND(AV420&gt;40000000,AV420&lt;=80000000),(AV420-40000000)*10%,IF(AND(AV420&gt;80000000,AV420&lt;=120000000),4000000+(AV420-80000000)*15%,IF(AND(AV420&gt;120000000,AV420&lt;=180000000),10000000+(AV420-120000000)*20%,IF(AND(AV420&gt;180000000,AV420&lt;=240000000),22000000+(AV420-180000000)*25%,IF(AND(AV420&gt;240000000,AV420&lt;=320000000),37000000+(AV420-240000000)*30%,61000000+(AV420-320000000)*35%))))))</f>
        <v>1432231.644088001</v>
      </c>
      <c r="AZ420" s="75">
        <v>0</v>
      </c>
      <c r="BA420" s="75">
        <v>0</v>
      </c>
      <c r="BB420" s="75">
        <v>0</v>
      </c>
      <c r="BC420" s="80">
        <v>0</v>
      </c>
      <c r="BD420" s="80">
        <v>0</v>
      </c>
      <c r="BE420" s="80">
        <v>0</v>
      </c>
      <c r="BF420" s="78">
        <v>0</v>
      </c>
      <c r="BG420" s="348">
        <f>SUM(AX420:BF420)</f>
        <v>6522083.4192080004</v>
      </c>
      <c r="BH420" s="188">
        <f>INT(AU420-BG420)</f>
        <v>68845579</v>
      </c>
      <c r="BJ420" s="50">
        <v>13217</v>
      </c>
      <c r="BK420" s="50" t="s">
        <v>3756</v>
      </c>
      <c r="BM420" s="50">
        <f t="shared" si="13"/>
        <v>0</v>
      </c>
    </row>
    <row r="421" spans="1:65" s="50" customFormat="1" ht="24" customHeight="1" x14ac:dyDescent="0.2">
      <c r="A421" s="182">
        <f t="shared" si="12"/>
        <v>2655495</v>
      </c>
      <c r="B421" s="298">
        <v>361</v>
      </c>
      <c r="C421" s="266">
        <v>125</v>
      </c>
      <c r="D421" s="299">
        <v>13218</v>
      </c>
      <c r="E421" s="242" t="s">
        <v>226</v>
      </c>
      <c r="F421" s="243" t="s">
        <v>1390</v>
      </c>
      <c r="G421" s="287" t="s">
        <v>137</v>
      </c>
      <c r="H421" s="274" t="s">
        <v>88</v>
      </c>
      <c r="I421" s="294" t="s">
        <v>2795</v>
      </c>
      <c r="J421" s="65" t="s">
        <v>1391</v>
      </c>
      <c r="K421" s="65" t="s">
        <v>1392</v>
      </c>
      <c r="L421" s="65" t="s">
        <v>88</v>
      </c>
      <c r="M421" s="292" t="s">
        <v>137</v>
      </c>
      <c r="N421" s="244" t="s">
        <v>2410</v>
      </c>
      <c r="O421" s="65"/>
      <c r="P421" s="90"/>
      <c r="Q421" s="244">
        <v>30</v>
      </c>
      <c r="R421" s="246">
        <v>120</v>
      </c>
      <c r="S421" s="246">
        <v>110</v>
      </c>
      <c r="T421" s="246">
        <v>29.33</v>
      </c>
      <c r="U421" s="90">
        <v>0</v>
      </c>
      <c r="V421" s="262">
        <v>15</v>
      </c>
      <c r="W421" s="99">
        <v>0</v>
      </c>
      <c r="X421" s="84">
        <v>0</v>
      </c>
      <c r="Y421" s="99">
        <v>2</v>
      </c>
      <c r="Z421" s="65">
        <v>2</v>
      </c>
      <c r="AA421" s="319">
        <v>885165</v>
      </c>
      <c r="AB421" s="319">
        <v>0</v>
      </c>
      <c r="AC421" s="320">
        <f>AA421+AB421</f>
        <v>885165</v>
      </c>
      <c r="AD421" s="75">
        <v>4500000</v>
      </c>
      <c r="AE421" s="75">
        <v>6000000</v>
      </c>
      <c r="AF421" s="338">
        <f>(AC421*30)/220*1.4</f>
        <v>168986.04545454544</v>
      </c>
      <c r="AG421" s="113">
        <f>AA421*Q421</f>
        <v>26554950</v>
      </c>
      <c r="AH421" s="75">
        <f>AB421*Q421</f>
        <v>0</v>
      </c>
      <c r="AI421" s="75">
        <f>AF421*R421</f>
        <v>20278325.454545453</v>
      </c>
      <c r="AJ421" s="75">
        <f>IF(Q421=31,A421*Z421,(Q421/30)*A421*Z421)</f>
        <v>5310990</v>
      </c>
      <c r="AK421" s="75">
        <f>IF(Q421=31,AD421,(Q421/30)*AD421)</f>
        <v>4500000</v>
      </c>
      <c r="AL421" s="75">
        <f>IF(Q421=31,AE421,(Q421/30)*AE421)</f>
        <v>6000000</v>
      </c>
      <c r="AM421" s="75">
        <f>(AC421*30/220)*35%*S421</f>
        <v>4647116.25</v>
      </c>
      <c r="AN421" s="75">
        <f>AC421*30/220*1.4*T421</f>
        <v>4956360.7131818179</v>
      </c>
      <c r="AO421" s="75">
        <f>AC421*U421</f>
        <v>0</v>
      </c>
      <c r="AP421" s="75">
        <f>200000*V421</f>
        <v>3000000</v>
      </c>
      <c r="AQ421" s="75">
        <v>0</v>
      </c>
      <c r="AR421" s="75">
        <v>0</v>
      </c>
      <c r="AS421" s="75">
        <v>0</v>
      </c>
      <c r="AT421" s="80">
        <v>0</v>
      </c>
      <c r="AU421" s="82">
        <f>SUM(AG421:AT421)</f>
        <v>75247742.417727277</v>
      </c>
      <c r="AV421" s="113">
        <f>AU421-(AX421+AP421+AO421+AL421+AK421+AJ421+AT421)</f>
        <v>51541179.74848637</v>
      </c>
      <c r="AW421" s="75">
        <f>AG421+AH421+AK421+AL421+AI421+AN421+AM421+AP421</f>
        <v>69936752.417727262</v>
      </c>
      <c r="AX421" s="75">
        <f>AW421*7%</f>
        <v>4895572.6692409087</v>
      </c>
      <c r="AY421" s="76">
        <f>IF(AV421&lt;=40000000,0,IF(AND(AV421&gt;40000000,AV421&lt;=80000000),(AV421-40000000)*10%,IF(AND(AV421&gt;80000000,AV421&lt;=120000000),4000000+(AV421-80000000)*15%,IF(AND(AV421&gt;120000000,AV421&lt;=180000000),10000000+(AV421-120000000)*20%,IF(AND(AV421&gt;180000000,AV421&lt;=240000000),22000000+(AV421-180000000)*25%,IF(AND(AV421&gt;240000000,AV421&lt;=320000000),37000000+(AV421-240000000)*30%,61000000+(AV421-320000000)*35%))))))</f>
        <v>1154117.9748486371</v>
      </c>
      <c r="AZ421" s="75">
        <v>0</v>
      </c>
      <c r="BA421" s="75">
        <v>0</v>
      </c>
      <c r="BB421" s="75">
        <v>0</v>
      </c>
      <c r="BC421" s="80">
        <v>0</v>
      </c>
      <c r="BD421" s="80">
        <v>0</v>
      </c>
      <c r="BE421" s="80">
        <v>0</v>
      </c>
      <c r="BF421" s="78">
        <v>0</v>
      </c>
      <c r="BG421" s="348">
        <f>SUM(AX421:BF421)</f>
        <v>6049690.6440895461</v>
      </c>
      <c r="BH421" s="188">
        <f>INT(AU421-BG421)</f>
        <v>69198051</v>
      </c>
      <c r="BJ421" s="50">
        <v>13218</v>
      </c>
      <c r="BK421" s="50" t="s">
        <v>3757</v>
      </c>
      <c r="BM421" s="50">
        <f t="shared" si="13"/>
        <v>0</v>
      </c>
    </row>
    <row r="422" spans="1:65" s="50" customFormat="1" ht="24" customHeight="1" x14ac:dyDescent="0.2">
      <c r="A422" s="182">
        <f t="shared" si="12"/>
        <v>2655495</v>
      </c>
      <c r="B422" s="298">
        <v>259</v>
      </c>
      <c r="C422" s="266">
        <v>22</v>
      </c>
      <c r="D422" s="299">
        <v>13219</v>
      </c>
      <c r="E422" s="242" t="s">
        <v>1393</v>
      </c>
      <c r="F422" s="243" t="s">
        <v>1394</v>
      </c>
      <c r="G422" s="287" t="s">
        <v>137</v>
      </c>
      <c r="H422" s="274" t="s">
        <v>88</v>
      </c>
      <c r="I422" s="294" t="s">
        <v>2693</v>
      </c>
      <c r="J422" s="65">
        <v>1671683501</v>
      </c>
      <c r="K422" s="65" t="s">
        <v>1395</v>
      </c>
      <c r="L422" s="65" t="s">
        <v>88</v>
      </c>
      <c r="M422" s="292" t="s">
        <v>137</v>
      </c>
      <c r="N422" s="244" t="s">
        <v>2410</v>
      </c>
      <c r="O422" s="65"/>
      <c r="P422" s="90"/>
      <c r="Q422" s="244">
        <v>30</v>
      </c>
      <c r="R422" s="246">
        <v>120</v>
      </c>
      <c r="S422" s="246">
        <v>110</v>
      </c>
      <c r="T422" s="246">
        <v>29.33</v>
      </c>
      <c r="U422" s="90">
        <v>0</v>
      </c>
      <c r="V422" s="262">
        <v>15</v>
      </c>
      <c r="W422" s="99">
        <v>0</v>
      </c>
      <c r="X422" s="84">
        <v>0</v>
      </c>
      <c r="Y422" s="99">
        <v>2</v>
      </c>
      <c r="Z422" s="65">
        <v>1</v>
      </c>
      <c r="AA422" s="319">
        <v>885165</v>
      </c>
      <c r="AB422" s="319">
        <v>46667</v>
      </c>
      <c r="AC422" s="320">
        <f>AA422+AB422</f>
        <v>931832</v>
      </c>
      <c r="AD422" s="75">
        <v>4500000</v>
      </c>
      <c r="AE422" s="75">
        <v>6000000</v>
      </c>
      <c r="AF422" s="338">
        <f>(AC422*30)/220*1.4</f>
        <v>177895.19999999998</v>
      </c>
      <c r="AG422" s="113">
        <f>AA422*Q422</f>
        <v>26554950</v>
      </c>
      <c r="AH422" s="75">
        <f>AB422*Q422</f>
        <v>1400010</v>
      </c>
      <c r="AI422" s="75">
        <f>AF422*R422</f>
        <v>21347423.999999996</v>
      </c>
      <c r="AJ422" s="75">
        <f>IF(Q422=31,A422*Z422,(Q422/30)*A422*Z422)</f>
        <v>2655495</v>
      </c>
      <c r="AK422" s="75">
        <f>IF(Q422=31,AD422,(Q422/30)*AD422)</f>
        <v>4500000</v>
      </c>
      <c r="AL422" s="75">
        <f>IF(Q422=31,AE422,(Q422/30)*AE422)</f>
        <v>6000000</v>
      </c>
      <c r="AM422" s="75">
        <f>(AC422*30/220)*35%*S422</f>
        <v>4892117.9999999991</v>
      </c>
      <c r="AN422" s="75">
        <f>AC422*30/220*1.4*T422</f>
        <v>5217666.2159999991</v>
      </c>
      <c r="AO422" s="75">
        <f>AC422*U422</f>
        <v>0</v>
      </c>
      <c r="AP422" s="75">
        <f>200000*V422</f>
        <v>3000000</v>
      </c>
      <c r="AQ422" s="75">
        <v>0</v>
      </c>
      <c r="AR422" s="75">
        <v>0</v>
      </c>
      <c r="AS422" s="75">
        <v>0</v>
      </c>
      <c r="AT422" s="80">
        <v>0</v>
      </c>
      <c r="AU422" s="82">
        <f>SUM(AG422:AT422)</f>
        <v>75567663.216000006</v>
      </c>
      <c r="AV422" s="113">
        <f>AU422-(AX422+AP422+AO422+AL422+AK422+AJ422+AT422)</f>
        <v>54308316.440880008</v>
      </c>
      <c r="AW422" s="75">
        <f>AG422+AH422+AK422+AL422+AI422+AN422+AM422+AP422</f>
        <v>72912168.215999991</v>
      </c>
      <c r="AX422" s="75">
        <f>AW422*7%</f>
        <v>5103851.7751199994</v>
      </c>
      <c r="AY422" s="76">
        <f>IF(AV422&lt;=40000000,0,IF(AND(AV422&gt;40000000,AV422&lt;=80000000),(AV422-40000000)*10%,IF(AND(AV422&gt;80000000,AV422&lt;=120000000),4000000+(AV422-80000000)*15%,IF(AND(AV422&gt;120000000,AV422&lt;=180000000),10000000+(AV422-120000000)*20%,IF(AND(AV422&gt;180000000,AV422&lt;=240000000),22000000+(AV422-180000000)*25%,IF(AND(AV422&gt;240000000,AV422&lt;=320000000),37000000+(AV422-240000000)*30%,61000000+(AV422-320000000)*35%))))))</f>
        <v>1430831.644088001</v>
      </c>
      <c r="AZ422" s="75">
        <v>0</v>
      </c>
      <c r="BA422" s="75">
        <v>0</v>
      </c>
      <c r="BB422" s="75">
        <v>0</v>
      </c>
      <c r="BC422" s="80">
        <v>0</v>
      </c>
      <c r="BD422" s="80">
        <v>0</v>
      </c>
      <c r="BE422" s="80">
        <v>0</v>
      </c>
      <c r="BF422" s="78">
        <v>0</v>
      </c>
      <c r="BG422" s="348">
        <f>SUM(AX422:BF422)</f>
        <v>6534683.4192080004</v>
      </c>
      <c r="BH422" s="188">
        <f>INT(AU422-BG422)</f>
        <v>69032979</v>
      </c>
      <c r="BJ422" s="50">
        <v>13219</v>
      </c>
      <c r="BK422" s="50" t="s">
        <v>3758</v>
      </c>
      <c r="BM422" s="50">
        <f t="shared" si="13"/>
        <v>0</v>
      </c>
    </row>
    <row r="423" spans="1:65" s="50" customFormat="1" ht="24" customHeight="1" x14ac:dyDescent="0.2">
      <c r="A423" s="182">
        <f t="shared" si="12"/>
        <v>2655495</v>
      </c>
      <c r="B423" s="298">
        <v>340</v>
      </c>
      <c r="C423" s="266">
        <v>104</v>
      </c>
      <c r="D423" s="299">
        <v>13220</v>
      </c>
      <c r="E423" s="242" t="s">
        <v>1396</v>
      </c>
      <c r="F423" s="243" t="s">
        <v>1397</v>
      </c>
      <c r="G423" s="287" t="s">
        <v>137</v>
      </c>
      <c r="H423" s="274" t="s">
        <v>88</v>
      </c>
      <c r="I423" s="294" t="s">
        <v>2774</v>
      </c>
      <c r="J423" s="65">
        <v>1738192873</v>
      </c>
      <c r="K423" s="65" t="s">
        <v>1398</v>
      </c>
      <c r="L423" s="65" t="s">
        <v>88</v>
      </c>
      <c r="M423" s="292" t="s">
        <v>137</v>
      </c>
      <c r="N423" s="244" t="s">
        <v>2410</v>
      </c>
      <c r="O423" s="65"/>
      <c r="P423" s="90"/>
      <c r="Q423" s="244">
        <v>30</v>
      </c>
      <c r="R423" s="246">
        <v>120</v>
      </c>
      <c r="S423" s="246">
        <v>110</v>
      </c>
      <c r="T423" s="246">
        <v>29.33</v>
      </c>
      <c r="U423" s="90">
        <v>0</v>
      </c>
      <c r="V423" s="262">
        <v>14</v>
      </c>
      <c r="W423" s="99">
        <v>0</v>
      </c>
      <c r="X423" s="84">
        <v>0</v>
      </c>
      <c r="Y423" s="99">
        <v>3</v>
      </c>
      <c r="Z423" s="65">
        <v>2</v>
      </c>
      <c r="AA423" s="319">
        <v>885165</v>
      </c>
      <c r="AB423" s="319">
        <v>46667</v>
      </c>
      <c r="AC423" s="320">
        <f>AA423+AB423</f>
        <v>931832</v>
      </c>
      <c r="AD423" s="75">
        <v>4500000</v>
      </c>
      <c r="AE423" s="75">
        <v>6000000</v>
      </c>
      <c r="AF423" s="338">
        <f>(AC423*30)/220*1.4</f>
        <v>177895.19999999998</v>
      </c>
      <c r="AG423" s="113">
        <f>AA423*Q423</f>
        <v>26554950</v>
      </c>
      <c r="AH423" s="75">
        <f>AB423*Q423</f>
        <v>1400010</v>
      </c>
      <c r="AI423" s="75">
        <f>AF423*R423</f>
        <v>21347423.999999996</v>
      </c>
      <c r="AJ423" s="75">
        <f>IF(Q423=31,A423*Z423,(Q423/30)*A423*Z423)</f>
        <v>5310990</v>
      </c>
      <c r="AK423" s="75">
        <f>IF(Q423=31,AD423,(Q423/30)*AD423)</f>
        <v>4500000</v>
      </c>
      <c r="AL423" s="75">
        <f>IF(Q423=31,AE423,(Q423/30)*AE423)</f>
        <v>6000000</v>
      </c>
      <c r="AM423" s="75">
        <f>(AC423*30/220)*35%*S423</f>
        <v>4892117.9999999991</v>
      </c>
      <c r="AN423" s="75">
        <f>AC423*30/220*1.4*T423</f>
        <v>5217666.2159999991</v>
      </c>
      <c r="AO423" s="75">
        <f>AC423*U423</f>
        <v>0</v>
      </c>
      <c r="AP423" s="75">
        <f>200000*V423</f>
        <v>2800000</v>
      </c>
      <c r="AQ423" s="75">
        <v>0</v>
      </c>
      <c r="AR423" s="75">
        <v>0</v>
      </c>
      <c r="AS423" s="75">
        <v>0</v>
      </c>
      <c r="AT423" s="80">
        <v>0</v>
      </c>
      <c r="AU423" s="82">
        <f>SUM(AG423:AT423)</f>
        <v>78023158.216000006</v>
      </c>
      <c r="AV423" s="113">
        <f>AU423-(AX423+AP423+AO423+AL423+AK423+AJ423+AT423)</f>
        <v>54322316.440880008</v>
      </c>
      <c r="AW423" s="75">
        <f>AG423+AH423+AK423+AL423+AI423+AN423+AM423+AP423</f>
        <v>72712168.215999991</v>
      </c>
      <c r="AX423" s="75">
        <f>AW423*7%</f>
        <v>5089851.7751199994</v>
      </c>
      <c r="AY423" s="76">
        <f>IF(AV423&lt;=40000000,0,IF(AND(AV423&gt;40000000,AV423&lt;=80000000),(AV423-40000000)*10%,IF(AND(AV423&gt;80000000,AV423&lt;=120000000),4000000+(AV423-80000000)*15%,IF(AND(AV423&gt;120000000,AV423&lt;=180000000),10000000+(AV423-120000000)*20%,IF(AND(AV423&gt;180000000,AV423&lt;=240000000),22000000+(AV423-180000000)*25%,IF(AND(AV423&gt;240000000,AV423&lt;=320000000),37000000+(AV423-240000000)*30%,61000000+(AV423-320000000)*35%))))))</f>
        <v>1432231.644088001</v>
      </c>
      <c r="AZ423" s="75">
        <v>0</v>
      </c>
      <c r="BA423" s="75">
        <v>0</v>
      </c>
      <c r="BB423" s="75">
        <v>0</v>
      </c>
      <c r="BC423" s="80">
        <v>0</v>
      </c>
      <c r="BD423" s="80">
        <v>0</v>
      </c>
      <c r="BE423" s="80">
        <v>0</v>
      </c>
      <c r="BF423" s="78">
        <v>0</v>
      </c>
      <c r="BG423" s="348">
        <f>SUM(AX423:BF423)</f>
        <v>6522083.4192080004</v>
      </c>
      <c r="BH423" s="188">
        <f>INT(AU423-BG423)</f>
        <v>71501074</v>
      </c>
      <c r="BJ423" s="50">
        <v>13220</v>
      </c>
      <c r="BK423" s="50" t="s">
        <v>3759</v>
      </c>
      <c r="BM423" s="50">
        <f t="shared" si="13"/>
        <v>0</v>
      </c>
    </row>
    <row r="424" spans="1:65" s="50" customFormat="1" ht="24" customHeight="1" x14ac:dyDescent="0.2">
      <c r="A424" s="182">
        <f t="shared" si="12"/>
        <v>2655495</v>
      </c>
      <c r="B424" s="298">
        <v>251</v>
      </c>
      <c r="C424" s="266">
        <v>14</v>
      </c>
      <c r="D424" s="299">
        <v>13221</v>
      </c>
      <c r="E424" s="242" t="s">
        <v>393</v>
      </c>
      <c r="F424" s="243" t="s">
        <v>1399</v>
      </c>
      <c r="G424" s="287" t="s">
        <v>137</v>
      </c>
      <c r="H424" s="274" t="s">
        <v>88</v>
      </c>
      <c r="I424" s="294" t="s">
        <v>2685</v>
      </c>
      <c r="J424" s="65" t="s">
        <v>1400</v>
      </c>
      <c r="K424" s="65" t="s">
        <v>1401</v>
      </c>
      <c r="L424" s="65" t="s">
        <v>88</v>
      </c>
      <c r="M424" s="292" t="s">
        <v>137</v>
      </c>
      <c r="N424" s="99"/>
      <c r="O424" s="65"/>
      <c r="P424" s="245" t="s">
        <v>2410</v>
      </c>
      <c r="Q424" s="244">
        <v>30</v>
      </c>
      <c r="R424" s="246">
        <v>120</v>
      </c>
      <c r="S424" s="246">
        <v>220</v>
      </c>
      <c r="T424" s="246">
        <v>29.33</v>
      </c>
      <c r="U424" s="90">
        <v>0</v>
      </c>
      <c r="V424" s="262">
        <v>25</v>
      </c>
      <c r="W424" s="99">
        <v>0</v>
      </c>
      <c r="X424" s="84">
        <v>0</v>
      </c>
      <c r="Y424" s="99">
        <v>2</v>
      </c>
      <c r="Z424" s="65">
        <v>2</v>
      </c>
      <c r="AA424" s="319">
        <v>885165</v>
      </c>
      <c r="AB424" s="319">
        <v>46667</v>
      </c>
      <c r="AC424" s="320">
        <f>AA424+AB424</f>
        <v>931832</v>
      </c>
      <c r="AD424" s="75">
        <v>4500000</v>
      </c>
      <c r="AE424" s="75">
        <v>6000000</v>
      </c>
      <c r="AF424" s="338">
        <f>(AC424*30)/220*1.4</f>
        <v>177895.19999999998</v>
      </c>
      <c r="AG424" s="113">
        <f>AA424*Q424</f>
        <v>26554950</v>
      </c>
      <c r="AH424" s="75">
        <f>AB424*Q424</f>
        <v>1400010</v>
      </c>
      <c r="AI424" s="75">
        <f>AF424*R424</f>
        <v>21347423.999999996</v>
      </c>
      <c r="AJ424" s="75">
        <f>IF(Q424=31,A424*Z424,(Q424/30)*A424*Z424)</f>
        <v>5310990</v>
      </c>
      <c r="AK424" s="75">
        <f>IF(Q424=31,AD424,(Q424/30)*AD424)</f>
        <v>4500000</v>
      </c>
      <c r="AL424" s="75">
        <f>IF(Q424=31,AE424,(Q424/30)*AE424)</f>
        <v>6000000</v>
      </c>
      <c r="AM424" s="75">
        <f>(AC424*30/220)*35%*S424</f>
        <v>9784235.9999999981</v>
      </c>
      <c r="AN424" s="75">
        <f>AC424*30/220*1.4*T424</f>
        <v>5217666.2159999991</v>
      </c>
      <c r="AO424" s="75">
        <f>AC424*U424</f>
        <v>0</v>
      </c>
      <c r="AP424" s="75">
        <f>200000*V424</f>
        <v>5000000</v>
      </c>
      <c r="AQ424" s="75">
        <v>0</v>
      </c>
      <c r="AR424" s="75">
        <v>0</v>
      </c>
      <c r="AS424" s="75">
        <v>0</v>
      </c>
      <c r="AT424" s="80">
        <v>0</v>
      </c>
      <c r="AU424" s="82">
        <f>SUM(AG424:AT424)</f>
        <v>85115276.216000006</v>
      </c>
      <c r="AV424" s="113">
        <f>AU424-(AX424+AP424+AO424+AL424+AK424+AJ424+AT424)</f>
        <v>58717986.18088001</v>
      </c>
      <c r="AW424" s="75">
        <f>AG424+AH424+AK424+AL424+AI424+AN424+AM424+AP424</f>
        <v>79804286.215999991</v>
      </c>
      <c r="AX424" s="75">
        <f>AW424*7%</f>
        <v>5586300.0351200001</v>
      </c>
      <c r="AY424" s="76">
        <f>IF(AV424&lt;=40000000,0,IF(AND(AV424&gt;40000000,AV424&lt;=80000000),(AV424-40000000)*10%,IF(AND(AV424&gt;80000000,AV424&lt;=120000000),4000000+(AV424-80000000)*15%,IF(AND(AV424&gt;120000000,AV424&lt;=180000000),10000000+(AV424-120000000)*20%,IF(AND(AV424&gt;180000000,AV424&lt;=240000000),22000000+(AV424-180000000)*25%,IF(AND(AV424&gt;240000000,AV424&lt;=320000000),37000000+(AV424-240000000)*30%,61000000+(AV424-320000000)*35%))))))</f>
        <v>1871798.6180880012</v>
      </c>
      <c r="AZ424" s="75">
        <v>0</v>
      </c>
      <c r="BA424" s="75">
        <v>0</v>
      </c>
      <c r="BB424" s="75">
        <v>0</v>
      </c>
      <c r="BC424" s="80">
        <v>0</v>
      </c>
      <c r="BD424" s="80">
        <v>0</v>
      </c>
      <c r="BE424" s="80">
        <v>0</v>
      </c>
      <c r="BF424" s="78">
        <v>0</v>
      </c>
      <c r="BG424" s="348">
        <f>SUM(AX424:BF424)</f>
        <v>7458098.6532080015</v>
      </c>
      <c r="BH424" s="188">
        <f>INT(AU424-BG424)</f>
        <v>77657177</v>
      </c>
      <c r="BJ424" s="50">
        <v>13221</v>
      </c>
      <c r="BK424" s="50" t="s">
        <v>3760</v>
      </c>
      <c r="BM424" s="50">
        <f t="shared" si="13"/>
        <v>0</v>
      </c>
    </row>
    <row r="425" spans="1:65" s="50" customFormat="1" ht="24" customHeight="1" x14ac:dyDescent="0.2">
      <c r="A425" s="182">
        <f t="shared" si="12"/>
        <v>2655495</v>
      </c>
      <c r="B425" s="298">
        <v>264</v>
      </c>
      <c r="C425" s="266">
        <v>27</v>
      </c>
      <c r="D425" s="299">
        <v>13222</v>
      </c>
      <c r="E425" s="242" t="s">
        <v>1402</v>
      </c>
      <c r="F425" s="243" t="s">
        <v>1403</v>
      </c>
      <c r="G425" s="287" t="s">
        <v>137</v>
      </c>
      <c r="H425" s="274" t="s">
        <v>88</v>
      </c>
      <c r="I425" s="294" t="s">
        <v>2698</v>
      </c>
      <c r="J425" s="65">
        <v>5699226036</v>
      </c>
      <c r="K425" s="65" t="s">
        <v>1404</v>
      </c>
      <c r="L425" s="65" t="s">
        <v>88</v>
      </c>
      <c r="M425" s="292" t="s">
        <v>137</v>
      </c>
      <c r="N425" s="244" t="s">
        <v>2410</v>
      </c>
      <c r="O425" s="65"/>
      <c r="P425" s="90"/>
      <c r="Q425" s="244">
        <v>30</v>
      </c>
      <c r="R425" s="246">
        <v>120</v>
      </c>
      <c r="S425" s="246">
        <v>110</v>
      </c>
      <c r="T425" s="246">
        <v>29.33</v>
      </c>
      <c r="U425" s="90">
        <v>0</v>
      </c>
      <c r="V425" s="262">
        <v>13</v>
      </c>
      <c r="W425" s="99">
        <v>0</v>
      </c>
      <c r="X425" s="84">
        <v>0</v>
      </c>
      <c r="Y425" s="99">
        <v>1</v>
      </c>
      <c r="Z425" s="65">
        <v>1</v>
      </c>
      <c r="AA425" s="319">
        <v>885165</v>
      </c>
      <c r="AB425" s="319">
        <v>46667</v>
      </c>
      <c r="AC425" s="320">
        <f>AA425+AB425</f>
        <v>931832</v>
      </c>
      <c r="AD425" s="75">
        <v>4500000</v>
      </c>
      <c r="AE425" s="75">
        <v>6000000</v>
      </c>
      <c r="AF425" s="338">
        <f>(AC425*30)/220*1.4</f>
        <v>177895.19999999998</v>
      </c>
      <c r="AG425" s="113">
        <f>AA425*Q425</f>
        <v>26554950</v>
      </c>
      <c r="AH425" s="75">
        <f>AB425*Q425</f>
        <v>1400010</v>
      </c>
      <c r="AI425" s="75">
        <f>AF425*R425</f>
        <v>21347423.999999996</v>
      </c>
      <c r="AJ425" s="75">
        <f>IF(Q425=31,A425*Z425,(Q425/30)*A425*Z425)</f>
        <v>2655495</v>
      </c>
      <c r="AK425" s="75">
        <f>IF(Q425=31,AD425,(Q425/30)*AD425)</f>
        <v>4500000</v>
      </c>
      <c r="AL425" s="75">
        <f>IF(Q425=31,AE425,(Q425/30)*AE425)</f>
        <v>6000000</v>
      </c>
      <c r="AM425" s="75">
        <f>(AC425*30/220)*35%*S425</f>
        <v>4892117.9999999991</v>
      </c>
      <c r="AN425" s="75">
        <f>AC425*30/220*1.4*T425</f>
        <v>5217666.2159999991</v>
      </c>
      <c r="AO425" s="75">
        <f>AC425*U425</f>
        <v>0</v>
      </c>
      <c r="AP425" s="75">
        <f>200000*V425</f>
        <v>2600000</v>
      </c>
      <c r="AQ425" s="75">
        <v>0</v>
      </c>
      <c r="AR425" s="75">
        <v>0</v>
      </c>
      <c r="AS425" s="75">
        <v>0</v>
      </c>
      <c r="AT425" s="80">
        <v>0</v>
      </c>
      <c r="AU425" s="82">
        <f>SUM(AG425:AT425)</f>
        <v>75167663.216000006</v>
      </c>
      <c r="AV425" s="113">
        <f>AU425-(AX425+AP425+AO425+AL425+AK425+AJ425+AT425)</f>
        <v>54336316.440880008</v>
      </c>
      <c r="AW425" s="75">
        <f>AG425+AH425+AK425+AL425+AI425+AN425+AM425+AP425</f>
        <v>72512168.215999991</v>
      </c>
      <c r="AX425" s="75">
        <f>AW425*7%</f>
        <v>5075851.7751199994</v>
      </c>
      <c r="AY425" s="76">
        <f>IF(AV425&lt;=40000000,0,IF(AND(AV425&gt;40000000,AV425&lt;=80000000),(AV425-40000000)*10%,IF(AND(AV425&gt;80000000,AV425&lt;=120000000),4000000+(AV425-80000000)*15%,IF(AND(AV425&gt;120000000,AV425&lt;=180000000),10000000+(AV425-120000000)*20%,IF(AND(AV425&gt;180000000,AV425&lt;=240000000),22000000+(AV425-180000000)*25%,IF(AND(AV425&gt;240000000,AV425&lt;=320000000),37000000+(AV425-240000000)*30%,61000000+(AV425-320000000)*35%))))))</f>
        <v>1433631.644088001</v>
      </c>
      <c r="AZ425" s="75">
        <v>0</v>
      </c>
      <c r="BA425" s="75">
        <v>0</v>
      </c>
      <c r="BB425" s="75">
        <v>0</v>
      </c>
      <c r="BC425" s="80">
        <v>0</v>
      </c>
      <c r="BD425" s="80">
        <v>0</v>
      </c>
      <c r="BE425" s="80">
        <v>0</v>
      </c>
      <c r="BF425" s="78">
        <v>0</v>
      </c>
      <c r="BG425" s="348">
        <f>SUM(AX425:BF425)</f>
        <v>6509483.4192080004</v>
      </c>
      <c r="BH425" s="188">
        <f>INT(AU425-BG425)</f>
        <v>68658179</v>
      </c>
      <c r="BJ425" s="50">
        <v>13222</v>
      </c>
      <c r="BK425" s="50" t="s">
        <v>3761</v>
      </c>
      <c r="BM425" s="50">
        <f t="shared" si="13"/>
        <v>0</v>
      </c>
    </row>
    <row r="426" spans="1:65" s="50" customFormat="1" ht="24" customHeight="1" x14ac:dyDescent="0.2">
      <c r="A426" s="182">
        <f t="shared" si="12"/>
        <v>2655495</v>
      </c>
      <c r="B426" s="298">
        <v>266</v>
      </c>
      <c r="C426" s="266">
        <v>29</v>
      </c>
      <c r="D426" s="299">
        <v>13223</v>
      </c>
      <c r="E426" s="242" t="s">
        <v>248</v>
      </c>
      <c r="F426" s="243" t="s">
        <v>1405</v>
      </c>
      <c r="G426" s="287" t="s">
        <v>137</v>
      </c>
      <c r="H426" s="274" t="s">
        <v>88</v>
      </c>
      <c r="I426" s="294" t="s">
        <v>2700</v>
      </c>
      <c r="J426" s="65">
        <v>4172322174</v>
      </c>
      <c r="K426" s="65" t="s">
        <v>1406</v>
      </c>
      <c r="L426" s="65" t="s">
        <v>88</v>
      </c>
      <c r="M426" s="292" t="s">
        <v>137</v>
      </c>
      <c r="N426" s="244" t="s">
        <v>2410</v>
      </c>
      <c r="O426" s="65"/>
      <c r="P426" s="90"/>
      <c r="Q426" s="244">
        <v>30</v>
      </c>
      <c r="R426" s="246">
        <v>120</v>
      </c>
      <c r="S426" s="246">
        <v>110</v>
      </c>
      <c r="T426" s="246">
        <v>29.33</v>
      </c>
      <c r="U426" s="90">
        <v>0</v>
      </c>
      <c r="V426" s="262">
        <v>15</v>
      </c>
      <c r="W426" s="99">
        <v>0</v>
      </c>
      <c r="X426" s="84">
        <v>0</v>
      </c>
      <c r="Y426" s="99">
        <v>2</v>
      </c>
      <c r="Z426" s="65">
        <v>0</v>
      </c>
      <c r="AA426" s="319">
        <v>885165</v>
      </c>
      <c r="AB426" s="319">
        <v>46667</v>
      </c>
      <c r="AC426" s="320">
        <f>AA426+AB426</f>
        <v>931832</v>
      </c>
      <c r="AD426" s="75">
        <v>4500000</v>
      </c>
      <c r="AE426" s="75">
        <v>6000000</v>
      </c>
      <c r="AF426" s="338">
        <f>(AC426*30)/220*1.4</f>
        <v>177895.19999999998</v>
      </c>
      <c r="AG426" s="113">
        <f>AA426*Q426</f>
        <v>26554950</v>
      </c>
      <c r="AH426" s="75">
        <f>AB426*Q426</f>
        <v>1400010</v>
      </c>
      <c r="AI426" s="75">
        <f>AF426*R426</f>
        <v>21347423.999999996</v>
      </c>
      <c r="AJ426" s="75">
        <f>IF(Q426=31,A426*Z426,(Q426/30)*A426*Z426)</f>
        <v>0</v>
      </c>
      <c r="AK426" s="75">
        <f>IF(Q426=31,AD426,(Q426/30)*AD426)</f>
        <v>4500000</v>
      </c>
      <c r="AL426" s="75">
        <f>IF(Q426=31,AE426,(Q426/30)*AE426)</f>
        <v>6000000</v>
      </c>
      <c r="AM426" s="75">
        <f>(AC426*30/220)*35%*S426</f>
        <v>4892117.9999999991</v>
      </c>
      <c r="AN426" s="75">
        <f>AC426*30/220*1.4*T426</f>
        <v>5217666.2159999991</v>
      </c>
      <c r="AO426" s="75">
        <f>AC426*U426</f>
        <v>0</v>
      </c>
      <c r="AP426" s="75">
        <f>200000*V426</f>
        <v>3000000</v>
      </c>
      <c r="AQ426" s="75">
        <v>0</v>
      </c>
      <c r="AR426" s="75">
        <v>0</v>
      </c>
      <c r="AS426" s="75">
        <v>0</v>
      </c>
      <c r="AT426" s="80">
        <v>0</v>
      </c>
      <c r="AU426" s="82">
        <f>SUM(AG426:AT426)</f>
        <v>72912168.216000006</v>
      </c>
      <c r="AV426" s="113">
        <f>AU426-(AX426+AP426+AO426+AL426+AK426+AJ426+AT426)</f>
        <v>54308316.440880008</v>
      </c>
      <c r="AW426" s="75">
        <f>AG426+AH426+AK426+AL426+AI426+AN426+AM426+AP426</f>
        <v>72912168.215999991</v>
      </c>
      <c r="AX426" s="75">
        <f>AW426*7%</f>
        <v>5103851.7751199994</v>
      </c>
      <c r="AY426" s="76">
        <f>IF(AV426&lt;=40000000,0,IF(AND(AV426&gt;40000000,AV426&lt;=80000000),(AV426-40000000)*10%,IF(AND(AV426&gt;80000000,AV426&lt;=120000000),4000000+(AV426-80000000)*15%,IF(AND(AV426&gt;120000000,AV426&lt;=180000000),10000000+(AV426-120000000)*20%,IF(AND(AV426&gt;180000000,AV426&lt;=240000000),22000000+(AV426-180000000)*25%,IF(AND(AV426&gt;240000000,AV426&lt;=320000000),37000000+(AV426-240000000)*30%,61000000+(AV426-320000000)*35%))))))</f>
        <v>1430831.644088001</v>
      </c>
      <c r="AZ426" s="75">
        <v>0</v>
      </c>
      <c r="BA426" s="75">
        <v>0</v>
      </c>
      <c r="BB426" s="75">
        <v>0</v>
      </c>
      <c r="BC426" s="80">
        <v>0</v>
      </c>
      <c r="BD426" s="80">
        <v>0</v>
      </c>
      <c r="BE426" s="80">
        <v>0</v>
      </c>
      <c r="BF426" s="78">
        <v>0</v>
      </c>
      <c r="BG426" s="348">
        <f>SUM(AX426:BF426)</f>
        <v>6534683.4192080004</v>
      </c>
      <c r="BH426" s="188">
        <f>INT(AU426-BG426)</f>
        <v>66377484</v>
      </c>
      <c r="BJ426" s="50">
        <v>13223</v>
      </c>
      <c r="BK426" s="50" t="s">
        <v>3762</v>
      </c>
      <c r="BM426" s="50">
        <f t="shared" si="13"/>
        <v>0</v>
      </c>
    </row>
    <row r="427" spans="1:65" s="50" customFormat="1" ht="24" customHeight="1" x14ac:dyDescent="0.2">
      <c r="A427" s="182">
        <f t="shared" si="12"/>
        <v>2655495</v>
      </c>
      <c r="B427" s="298">
        <v>309</v>
      </c>
      <c r="C427" s="266">
        <v>72</v>
      </c>
      <c r="D427" s="299">
        <v>13224</v>
      </c>
      <c r="E427" s="242" t="s">
        <v>1407</v>
      </c>
      <c r="F427" s="243" t="s">
        <v>1408</v>
      </c>
      <c r="G427" s="287" t="s">
        <v>137</v>
      </c>
      <c r="H427" s="274" t="s">
        <v>88</v>
      </c>
      <c r="I427" s="294" t="s">
        <v>2743</v>
      </c>
      <c r="J427" s="65" t="s">
        <v>1409</v>
      </c>
      <c r="K427" s="65" t="s">
        <v>1410</v>
      </c>
      <c r="L427" s="65" t="s">
        <v>88</v>
      </c>
      <c r="M427" s="292" t="s">
        <v>137</v>
      </c>
      <c r="N427" s="244" t="s">
        <v>2410</v>
      </c>
      <c r="O427" s="65"/>
      <c r="P427" s="90"/>
      <c r="Q427" s="244">
        <v>30</v>
      </c>
      <c r="R427" s="246">
        <v>120</v>
      </c>
      <c r="S427" s="246">
        <v>110</v>
      </c>
      <c r="T427" s="246">
        <v>29.33</v>
      </c>
      <c r="U427" s="90">
        <v>0</v>
      </c>
      <c r="V427" s="262">
        <v>25</v>
      </c>
      <c r="W427" s="99">
        <v>0</v>
      </c>
      <c r="X427" s="84">
        <v>0</v>
      </c>
      <c r="Y427" s="99">
        <v>1</v>
      </c>
      <c r="Z427" s="65">
        <v>0</v>
      </c>
      <c r="AA427" s="319">
        <v>885165</v>
      </c>
      <c r="AB427" s="319">
        <v>46667</v>
      </c>
      <c r="AC427" s="320">
        <f>AA427+AB427</f>
        <v>931832</v>
      </c>
      <c r="AD427" s="75">
        <v>4500000</v>
      </c>
      <c r="AE427" s="75">
        <v>6000000</v>
      </c>
      <c r="AF427" s="338">
        <f>(AC427*30)/220*1.4</f>
        <v>177895.19999999998</v>
      </c>
      <c r="AG427" s="113">
        <f>AA427*Q427</f>
        <v>26554950</v>
      </c>
      <c r="AH427" s="75">
        <f>AB427*Q427</f>
        <v>1400010</v>
      </c>
      <c r="AI427" s="75">
        <f>AF427*R427</f>
        <v>21347423.999999996</v>
      </c>
      <c r="AJ427" s="75">
        <f>IF(Q427=31,A427*Z427,(Q427/30)*A427*Z427)</f>
        <v>0</v>
      </c>
      <c r="AK427" s="75">
        <f>IF(Q427=31,AD427,(Q427/30)*AD427)</f>
        <v>4500000</v>
      </c>
      <c r="AL427" s="75">
        <f>IF(Q427=31,AE427,(Q427/30)*AE427)</f>
        <v>6000000</v>
      </c>
      <c r="AM427" s="75">
        <f>(AC427*30/220)*35%*S427</f>
        <v>4892117.9999999991</v>
      </c>
      <c r="AN427" s="75">
        <f>AC427*30/220*1.4*T427</f>
        <v>5217666.2159999991</v>
      </c>
      <c r="AO427" s="75">
        <f>AC427*U427</f>
        <v>0</v>
      </c>
      <c r="AP427" s="75">
        <f>200000*V427</f>
        <v>5000000</v>
      </c>
      <c r="AQ427" s="75">
        <v>0</v>
      </c>
      <c r="AR427" s="75">
        <v>0</v>
      </c>
      <c r="AS427" s="75">
        <v>0</v>
      </c>
      <c r="AT427" s="80">
        <v>0</v>
      </c>
      <c r="AU427" s="82">
        <f>SUM(AG427:AT427)</f>
        <v>74912168.216000006</v>
      </c>
      <c r="AV427" s="113">
        <f>AU427-(AX427+AP427+AO427+AL427+AK427+AJ427+AT427)</f>
        <v>54168316.440880008</v>
      </c>
      <c r="AW427" s="75">
        <f>AG427+AH427+AK427+AL427+AI427+AN427+AM427+AP427</f>
        <v>74912168.215999991</v>
      </c>
      <c r="AX427" s="75">
        <f>AW427*7%</f>
        <v>5243851.7751199994</v>
      </c>
      <c r="AY427" s="76">
        <f>IF(AV427&lt;=40000000,0,IF(AND(AV427&gt;40000000,AV427&lt;=80000000),(AV427-40000000)*10%,IF(AND(AV427&gt;80000000,AV427&lt;=120000000),4000000+(AV427-80000000)*15%,IF(AND(AV427&gt;120000000,AV427&lt;=180000000),10000000+(AV427-120000000)*20%,IF(AND(AV427&gt;180000000,AV427&lt;=240000000),22000000+(AV427-180000000)*25%,IF(AND(AV427&gt;240000000,AV427&lt;=320000000),37000000+(AV427-240000000)*30%,61000000+(AV427-320000000)*35%))))))</f>
        <v>1416831.644088001</v>
      </c>
      <c r="AZ427" s="75">
        <v>0</v>
      </c>
      <c r="BA427" s="75">
        <v>0</v>
      </c>
      <c r="BB427" s="75">
        <v>0</v>
      </c>
      <c r="BC427" s="80">
        <v>0</v>
      </c>
      <c r="BD427" s="80">
        <v>0</v>
      </c>
      <c r="BE427" s="80">
        <v>0</v>
      </c>
      <c r="BF427" s="78">
        <v>0</v>
      </c>
      <c r="BG427" s="348">
        <f>SUM(AX427:BF427)</f>
        <v>6660683.4192080004</v>
      </c>
      <c r="BH427" s="188">
        <f>INT(AU427-BG427)</f>
        <v>68251484</v>
      </c>
      <c r="BJ427" s="50">
        <v>13224</v>
      </c>
      <c r="BK427" s="50" t="s">
        <v>3763</v>
      </c>
      <c r="BM427" s="50">
        <f t="shared" si="13"/>
        <v>0</v>
      </c>
    </row>
    <row r="428" spans="1:65" s="50" customFormat="1" ht="24" customHeight="1" x14ac:dyDescent="0.2">
      <c r="A428" s="182">
        <f t="shared" si="12"/>
        <v>2655495</v>
      </c>
      <c r="B428" s="298">
        <v>319</v>
      </c>
      <c r="C428" s="266">
        <v>82</v>
      </c>
      <c r="D428" s="299">
        <v>13225</v>
      </c>
      <c r="E428" s="242" t="s">
        <v>1411</v>
      </c>
      <c r="F428" s="243" t="s">
        <v>1412</v>
      </c>
      <c r="G428" s="287" t="s">
        <v>137</v>
      </c>
      <c r="H428" s="274" t="s">
        <v>88</v>
      </c>
      <c r="I428" s="294" t="s">
        <v>2753</v>
      </c>
      <c r="J428" s="65">
        <v>1671249577</v>
      </c>
      <c r="K428" s="65" t="s">
        <v>1413</v>
      </c>
      <c r="L428" s="65" t="s">
        <v>88</v>
      </c>
      <c r="M428" s="292" t="s">
        <v>137</v>
      </c>
      <c r="N428" s="244" t="s">
        <v>2410</v>
      </c>
      <c r="O428" s="65"/>
      <c r="P428" s="90"/>
      <c r="Q428" s="244">
        <v>30</v>
      </c>
      <c r="R428" s="246">
        <v>120</v>
      </c>
      <c r="S428" s="246">
        <v>110</v>
      </c>
      <c r="T428" s="246">
        <v>29.33</v>
      </c>
      <c r="U428" s="90">
        <v>0</v>
      </c>
      <c r="V428" s="262">
        <v>14</v>
      </c>
      <c r="W428" s="99">
        <v>0</v>
      </c>
      <c r="X428" s="84">
        <v>0</v>
      </c>
      <c r="Y428" s="99">
        <v>2</v>
      </c>
      <c r="Z428" s="65">
        <v>1</v>
      </c>
      <c r="AA428" s="319">
        <v>885165</v>
      </c>
      <c r="AB428" s="319">
        <v>46667</v>
      </c>
      <c r="AC428" s="320">
        <f>AA428+AB428</f>
        <v>931832</v>
      </c>
      <c r="AD428" s="75">
        <v>4500000</v>
      </c>
      <c r="AE428" s="75">
        <v>6000000</v>
      </c>
      <c r="AF428" s="338">
        <f>(AC428*30)/220*1.4</f>
        <v>177895.19999999998</v>
      </c>
      <c r="AG428" s="113">
        <f>AA428*Q428</f>
        <v>26554950</v>
      </c>
      <c r="AH428" s="75">
        <f>AB428*Q428</f>
        <v>1400010</v>
      </c>
      <c r="AI428" s="75">
        <f>AF428*R428</f>
        <v>21347423.999999996</v>
      </c>
      <c r="AJ428" s="75">
        <f>IF(Q428=31,A428*Z428,(Q428/30)*A428*Z428)</f>
        <v>2655495</v>
      </c>
      <c r="AK428" s="75">
        <f>IF(Q428=31,AD428,(Q428/30)*AD428)</f>
        <v>4500000</v>
      </c>
      <c r="AL428" s="75">
        <f>IF(Q428=31,AE428,(Q428/30)*AE428)</f>
        <v>6000000</v>
      </c>
      <c r="AM428" s="75">
        <f>(AC428*30/220)*35%*S428</f>
        <v>4892117.9999999991</v>
      </c>
      <c r="AN428" s="75">
        <f>AC428*30/220*1.4*T428</f>
        <v>5217666.2159999991</v>
      </c>
      <c r="AO428" s="75">
        <f>AC428*U428</f>
        <v>0</v>
      </c>
      <c r="AP428" s="75">
        <f>200000*V428</f>
        <v>2800000</v>
      </c>
      <c r="AQ428" s="75">
        <v>0</v>
      </c>
      <c r="AR428" s="75">
        <v>0</v>
      </c>
      <c r="AS428" s="75">
        <v>0</v>
      </c>
      <c r="AT428" s="80">
        <v>0</v>
      </c>
      <c r="AU428" s="82">
        <f>SUM(AG428:AT428)</f>
        <v>75367663.216000006</v>
      </c>
      <c r="AV428" s="113">
        <f>AU428-(AX428+AP428+AO428+AL428+AK428+AJ428+AT428)</f>
        <v>54322316.440880008</v>
      </c>
      <c r="AW428" s="75">
        <f>AG428+AH428+AK428+AL428+AI428+AN428+AM428+AP428</f>
        <v>72712168.215999991</v>
      </c>
      <c r="AX428" s="75">
        <f>AW428*7%</f>
        <v>5089851.7751199994</v>
      </c>
      <c r="AY428" s="76">
        <f>IF(AV428&lt;=40000000,0,IF(AND(AV428&gt;40000000,AV428&lt;=80000000),(AV428-40000000)*10%,IF(AND(AV428&gt;80000000,AV428&lt;=120000000),4000000+(AV428-80000000)*15%,IF(AND(AV428&gt;120000000,AV428&lt;=180000000),10000000+(AV428-120000000)*20%,IF(AND(AV428&gt;180000000,AV428&lt;=240000000),22000000+(AV428-180000000)*25%,IF(AND(AV428&gt;240000000,AV428&lt;=320000000),37000000+(AV428-240000000)*30%,61000000+(AV428-320000000)*35%))))))</f>
        <v>1432231.644088001</v>
      </c>
      <c r="AZ428" s="75">
        <v>0</v>
      </c>
      <c r="BA428" s="75">
        <v>0</v>
      </c>
      <c r="BB428" s="75">
        <v>0</v>
      </c>
      <c r="BC428" s="80">
        <v>0</v>
      </c>
      <c r="BD428" s="80">
        <v>0</v>
      </c>
      <c r="BE428" s="80">
        <v>0</v>
      </c>
      <c r="BF428" s="78">
        <v>0</v>
      </c>
      <c r="BG428" s="348">
        <f>SUM(AX428:BF428)</f>
        <v>6522083.4192080004</v>
      </c>
      <c r="BH428" s="188">
        <f>INT(AU428-BG428)</f>
        <v>68845579</v>
      </c>
      <c r="BJ428" s="50">
        <v>13225</v>
      </c>
      <c r="BK428" s="50" t="s">
        <v>3764</v>
      </c>
      <c r="BM428" s="50">
        <f t="shared" si="13"/>
        <v>0</v>
      </c>
    </row>
    <row r="429" spans="1:65" s="50" customFormat="1" ht="24" customHeight="1" x14ac:dyDescent="0.2">
      <c r="A429" s="182">
        <f t="shared" si="12"/>
        <v>2655495</v>
      </c>
      <c r="B429" s="298">
        <v>250</v>
      </c>
      <c r="C429" s="266">
        <v>13</v>
      </c>
      <c r="D429" s="299">
        <v>13226</v>
      </c>
      <c r="E429" s="242" t="s">
        <v>1414</v>
      </c>
      <c r="F429" s="243" t="s">
        <v>1415</v>
      </c>
      <c r="G429" s="287" t="s">
        <v>137</v>
      </c>
      <c r="H429" s="274" t="s">
        <v>88</v>
      </c>
      <c r="I429" s="294" t="s">
        <v>2684</v>
      </c>
      <c r="J429" s="65" t="s">
        <v>1416</v>
      </c>
      <c r="K429" s="65" t="s">
        <v>1417</v>
      </c>
      <c r="L429" s="65" t="s">
        <v>88</v>
      </c>
      <c r="M429" s="292" t="s">
        <v>137</v>
      </c>
      <c r="N429" s="244" t="s">
        <v>2410</v>
      </c>
      <c r="O429" s="65"/>
      <c r="P429" s="90"/>
      <c r="Q429" s="244">
        <v>30</v>
      </c>
      <c r="R429" s="246">
        <v>120</v>
      </c>
      <c r="S429" s="246">
        <v>110</v>
      </c>
      <c r="T429" s="246">
        <v>29.33</v>
      </c>
      <c r="U429" s="90">
        <v>0</v>
      </c>
      <c r="V429" s="262">
        <v>15</v>
      </c>
      <c r="W429" s="99">
        <v>0</v>
      </c>
      <c r="X429" s="84">
        <v>0</v>
      </c>
      <c r="Y429" s="99">
        <v>2</v>
      </c>
      <c r="Z429" s="65">
        <v>2</v>
      </c>
      <c r="AA429" s="319">
        <v>885165</v>
      </c>
      <c r="AB429" s="319">
        <v>46667</v>
      </c>
      <c r="AC429" s="320">
        <f>AA429+AB429</f>
        <v>931832</v>
      </c>
      <c r="AD429" s="75">
        <v>4500000</v>
      </c>
      <c r="AE429" s="75">
        <v>6000000</v>
      </c>
      <c r="AF429" s="338">
        <f>(AC429*30)/220*1.4</f>
        <v>177895.19999999998</v>
      </c>
      <c r="AG429" s="113">
        <f>AA429*Q429</f>
        <v>26554950</v>
      </c>
      <c r="AH429" s="75">
        <f>AB429*Q429</f>
        <v>1400010</v>
      </c>
      <c r="AI429" s="75">
        <f>AF429*R429</f>
        <v>21347423.999999996</v>
      </c>
      <c r="AJ429" s="75">
        <f>IF(Q429=31,A429*Z429,(Q429/30)*A429*Z429)</f>
        <v>5310990</v>
      </c>
      <c r="AK429" s="75">
        <f>IF(Q429=31,AD429,(Q429/30)*AD429)</f>
        <v>4500000</v>
      </c>
      <c r="AL429" s="75">
        <f>IF(Q429=31,AE429,(Q429/30)*AE429)</f>
        <v>6000000</v>
      </c>
      <c r="AM429" s="75">
        <f>(AC429*30/220)*35%*S429</f>
        <v>4892117.9999999991</v>
      </c>
      <c r="AN429" s="75">
        <f>AC429*30/220*1.4*T429</f>
        <v>5217666.2159999991</v>
      </c>
      <c r="AO429" s="75">
        <f>AC429*U429</f>
        <v>0</v>
      </c>
      <c r="AP429" s="75">
        <f>200000*V429</f>
        <v>3000000</v>
      </c>
      <c r="AQ429" s="75">
        <v>0</v>
      </c>
      <c r="AR429" s="75">
        <v>0</v>
      </c>
      <c r="AS429" s="75">
        <v>0</v>
      </c>
      <c r="AT429" s="80">
        <v>0</v>
      </c>
      <c r="AU429" s="82">
        <f>SUM(AG429:AT429)</f>
        <v>78223158.216000006</v>
      </c>
      <c r="AV429" s="113">
        <f>AU429-(AX429+AP429+AO429+AL429+AK429+AJ429+AT429)</f>
        <v>54308316.440880008</v>
      </c>
      <c r="AW429" s="75">
        <f>AG429+AH429+AK429+AL429+AI429+AN429+AM429+AP429</f>
        <v>72912168.215999991</v>
      </c>
      <c r="AX429" s="75">
        <f>AW429*7%</f>
        <v>5103851.7751199994</v>
      </c>
      <c r="AY429" s="76">
        <f>IF(AV429&lt;=40000000,0,IF(AND(AV429&gt;40000000,AV429&lt;=80000000),(AV429-40000000)*10%,IF(AND(AV429&gt;80000000,AV429&lt;=120000000),4000000+(AV429-80000000)*15%,IF(AND(AV429&gt;120000000,AV429&lt;=180000000),10000000+(AV429-120000000)*20%,IF(AND(AV429&gt;180000000,AV429&lt;=240000000),22000000+(AV429-180000000)*25%,IF(AND(AV429&gt;240000000,AV429&lt;=320000000),37000000+(AV429-240000000)*30%,61000000+(AV429-320000000)*35%))))))</f>
        <v>1430831.644088001</v>
      </c>
      <c r="AZ429" s="75">
        <v>0</v>
      </c>
      <c r="BA429" s="75">
        <v>0</v>
      </c>
      <c r="BB429" s="75">
        <v>0</v>
      </c>
      <c r="BC429" s="80">
        <v>0</v>
      </c>
      <c r="BD429" s="80">
        <v>0</v>
      </c>
      <c r="BE429" s="80">
        <v>0</v>
      </c>
      <c r="BF429" s="78">
        <v>0</v>
      </c>
      <c r="BG429" s="348">
        <f>SUM(AX429:BF429)</f>
        <v>6534683.4192080004</v>
      </c>
      <c r="BH429" s="188">
        <f>INT(AU429-BG429)</f>
        <v>71688474</v>
      </c>
      <c r="BJ429" s="50">
        <v>13226</v>
      </c>
      <c r="BK429" s="50" t="s">
        <v>3765</v>
      </c>
      <c r="BM429" s="50">
        <f t="shared" si="13"/>
        <v>0</v>
      </c>
    </row>
    <row r="430" spans="1:65" s="50" customFormat="1" ht="24" customHeight="1" x14ac:dyDescent="0.2">
      <c r="A430" s="182">
        <f t="shared" si="12"/>
        <v>2655495</v>
      </c>
      <c r="B430" s="298">
        <v>239</v>
      </c>
      <c r="C430" s="266">
        <v>2</v>
      </c>
      <c r="D430" s="299">
        <v>13227</v>
      </c>
      <c r="E430" s="242" t="s">
        <v>1418</v>
      </c>
      <c r="F430" s="243" t="s">
        <v>1419</v>
      </c>
      <c r="G430" s="287" t="s">
        <v>137</v>
      </c>
      <c r="H430" s="274" t="s">
        <v>88</v>
      </c>
      <c r="I430" s="294" t="s">
        <v>2673</v>
      </c>
      <c r="J430" s="65" t="s">
        <v>1420</v>
      </c>
      <c r="K430" s="65" t="s">
        <v>1421</v>
      </c>
      <c r="L430" s="65" t="s">
        <v>88</v>
      </c>
      <c r="M430" s="292" t="s">
        <v>137</v>
      </c>
      <c r="N430" s="244" t="s">
        <v>2410</v>
      </c>
      <c r="O430" s="65"/>
      <c r="P430" s="90"/>
      <c r="Q430" s="244">
        <v>30</v>
      </c>
      <c r="R430" s="246">
        <v>120</v>
      </c>
      <c r="S430" s="246">
        <v>110</v>
      </c>
      <c r="T430" s="246">
        <v>29.33</v>
      </c>
      <c r="U430" s="90">
        <v>0</v>
      </c>
      <c r="V430" s="262">
        <v>13</v>
      </c>
      <c r="W430" s="99">
        <v>0</v>
      </c>
      <c r="X430" s="84">
        <v>0</v>
      </c>
      <c r="Y430" s="99">
        <v>1</v>
      </c>
      <c r="Z430" s="65">
        <v>1</v>
      </c>
      <c r="AA430" s="319">
        <v>885165</v>
      </c>
      <c r="AB430" s="319">
        <v>46667</v>
      </c>
      <c r="AC430" s="320">
        <f>AA430+AB430</f>
        <v>931832</v>
      </c>
      <c r="AD430" s="75">
        <v>4500000</v>
      </c>
      <c r="AE430" s="75">
        <v>6000000</v>
      </c>
      <c r="AF430" s="338">
        <f>(AC430*30)/220*1.4</f>
        <v>177895.19999999998</v>
      </c>
      <c r="AG430" s="113">
        <f>AA430*Q430</f>
        <v>26554950</v>
      </c>
      <c r="AH430" s="75">
        <f>AB430*Q430</f>
        <v>1400010</v>
      </c>
      <c r="AI430" s="75">
        <f>AF430*R430</f>
        <v>21347423.999999996</v>
      </c>
      <c r="AJ430" s="75">
        <f>IF(Q430=31,A430*Z430,(Q430/30)*A430*Z430)</f>
        <v>2655495</v>
      </c>
      <c r="AK430" s="75">
        <f>IF(Q430=31,AD430,(Q430/30)*AD430)</f>
        <v>4500000</v>
      </c>
      <c r="AL430" s="75">
        <f>IF(Q430=31,AE430,(Q430/30)*AE430)</f>
        <v>6000000</v>
      </c>
      <c r="AM430" s="75">
        <f>(AC430*30/220)*35%*S430</f>
        <v>4892117.9999999991</v>
      </c>
      <c r="AN430" s="75">
        <f>AC430*30/220*1.4*T430</f>
        <v>5217666.2159999991</v>
      </c>
      <c r="AO430" s="75">
        <f>AC430*U430</f>
        <v>0</v>
      </c>
      <c r="AP430" s="75">
        <f>200000*V430</f>
        <v>2600000</v>
      </c>
      <c r="AQ430" s="75">
        <v>0</v>
      </c>
      <c r="AR430" s="75">
        <v>0</v>
      </c>
      <c r="AS430" s="75">
        <v>0</v>
      </c>
      <c r="AT430" s="80">
        <v>0</v>
      </c>
      <c r="AU430" s="82">
        <f>SUM(AG430:AT430)</f>
        <v>75167663.216000006</v>
      </c>
      <c r="AV430" s="113">
        <f>AU430-(AX430+AP430+AO430+AL430+AK430+AJ430+AT430)</f>
        <v>54336316.440880008</v>
      </c>
      <c r="AW430" s="75">
        <f>AG430+AH430+AK430+AL430+AI430+AN430+AM430+AP430</f>
        <v>72512168.215999991</v>
      </c>
      <c r="AX430" s="75">
        <f>AW430*7%</f>
        <v>5075851.7751199994</v>
      </c>
      <c r="AY430" s="76">
        <f>IF(AV430&lt;=40000000,0,IF(AND(AV430&gt;40000000,AV430&lt;=80000000),(AV430-40000000)*10%,IF(AND(AV430&gt;80000000,AV430&lt;=120000000),4000000+(AV430-80000000)*15%,IF(AND(AV430&gt;120000000,AV430&lt;=180000000),10000000+(AV430-120000000)*20%,IF(AND(AV430&gt;180000000,AV430&lt;=240000000),22000000+(AV430-180000000)*25%,IF(AND(AV430&gt;240000000,AV430&lt;=320000000),37000000+(AV430-240000000)*30%,61000000+(AV430-320000000)*35%))))))</f>
        <v>1433631.644088001</v>
      </c>
      <c r="AZ430" s="75">
        <v>0</v>
      </c>
      <c r="BA430" s="75">
        <v>0</v>
      </c>
      <c r="BB430" s="75">
        <v>0</v>
      </c>
      <c r="BC430" s="80">
        <v>0</v>
      </c>
      <c r="BD430" s="80">
        <v>0</v>
      </c>
      <c r="BE430" s="80">
        <v>0</v>
      </c>
      <c r="BF430" s="78">
        <v>0</v>
      </c>
      <c r="BG430" s="348">
        <f>SUM(AX430:BF430)</f>
        <v>6509483.4192080004</v>
      </c>
      <c r="BH430" s="188">
        <f>INT(AU430-BG430)</f>
        <v>68658179</v>
      </c>
      <c r="BJ430" s="50">
        <v>13227</v>
      </c>
      <c r="BK430" s="50" t="s">
        <v>3766</v>
      </c>
      <c r="BM430" s="50">
        <f t="shared" si="13"/>
        <v>0</v>
      </c>
    </row>
    <row r="431" spans="1:65" s="50" customFormat="1" ht="24" customHeight="1" x14ac:dyDescent="0.2">
      <c r="A431" s="182">
        <f t="shared" si="12"/>
        <v>2655495</v>
      </c>
      <c r="B431" s="298">
        <v>356</v>
      </c>
      <c r="C431" s="266">
        <v>120</v>
      </c>
      <c r="D431" s="299">
        <v>13228</v>
      </c>
      <c r="E431" s="242" t="s">
        <v>694</v>
      </c>
      <c r="F431" s="243" t="s">
        <v>1422</v>
      </c>
      <c r="G431" s="287" t="s">
        <v>137</v>
      </c>
      <c r="H431" s="274" t="s">
        <v>88</v>
      </c>
      <c r="I431" s="294" t="s">
        <v>2790</v>
      </c>
      <c r="J431" s="65" t="s">
        <v>1423</v>
      </c>
      <c r="K431" s="65" t="s">
        <v>1424</v>
      </c>
      <c r="L431" s="65" t="s">
        <v>88</v>
      </c>
      <c r="M431" s="292" t="s">
        <v>137</v>
      </c>
      <c r="N431" s="244" t="s">
        <v>2410</v>
      </c>
      <c r="O431" s="65"/>
      <c r="P431" s="90"/>
      <c r="Q431" s="244">
        <v>30</v>
      </c>
      <c r="R431" s="246">
        <v>120</v>
      </c>
      <c r="S431" s="246">
        <v>110</v>
      </c>
      <c r="T431" s="246">
        <v>29.33</v>
      </c>
      <c r="U431" s="90">
        <v>0</v>
      </c>
      <c r="V431" s="262">
        <v>8</v>
      </c>
      <c r="W431" s="99">
        <v>0</v>
      </c>
      <c r="X431" s="84">
        <v>0</v>
      </c>
      <c r="Y431" s="99">
        <v>0</v>
      </c>
      <c r="Z431" s="65">
        <v>0</v>
      </c>
      <c r="AA431" s="319">
        <v>885165</v>
      </c>
      <c r="AB431" s="319">
        <v>0</v>
      </c>
      <c r="AC431" s="320">
        <f>AA431+AB431</f>
        <v>885165</v>
      </c>
      <c r="AD431" s="75">
        <v>4500000</v>
      </c>
      <c r="AE431" s="75">
        <v>6000000</v>
      </c>
      <c r="AF431" s="338">
        <f>(AC431*30)/220*1.4</f>
        <v>168986.04545454544</v>
      </c>
      <c r="AG431" s="113">
        <f>AA431*Q431</f>
        <v>26554950</v>
      </c>
      <c r="AH431" s="75">
        <f>AB431*Q431</f>
        <v>0</v>
      </c>
      <c r="AI431" s="75">
        <f>AF431*R431</f>
        <v>20278325.454545453</v>
      </c>
      <c r="AJ431" s="75">
        <f>IF(Q431=31,A431*Z431,(Q431/30)*A431*Z431)</f>
        <v>0</v>
      </c>
      <c r="AK431" s="75">
        <f>IF(Q431=31,AD431,(Q431/30)*AD431)</f>
        <v>4500000</v>
      </c>
      <c r="AL431" s="75">
        <f>IF(Q431=31,AE431,(Q431/30)*AE431)</f>
        <v>6000000</v>
      </c>
      <c r="AM431" s="75">
        <f>(AC431*30/220)*35%*S431</f>
        <v>4647116.25</v>
      </c>
      <c r="AN431" s="75">
        <f>AC431*30/220*1.4*T431</f>
        <v>4956360.7131818179</v>
      </c>
      <c r="AO431" s="75">
        <f>AC431*U431</f>
        <v>0</v>
      </c>
      <c r="AP431" s="75">
        <f>200000*V431</f>
        <v>1600000</v>
      </c>
      <c r="AQ431" s="75">
        <v>0</v>
      </c>
      <c r="AR431" s="75">
        <v>0</v>
      </c>
      <c r="AS431" s="75">
        <v>0</v>
      </c>
      <c r="AT431" s="80">
        <v>0</v>
      </c>
      <c r="AU431" s="82">
        <f>SUM(AG431:AT431)</f>
        <v>68536752.417727262</v>
      </c>
      <c r="AV431" s="113">
        <f>AU431-(AX431+AP431+AO431+AL431+AK431+AJ431+AT431)</f>
        <v>51639179.748486355</v>
      </c>
      <c r="AW431" s="75">
        <f>AG431+AH431+AK431+AL431+AI431+AN431+AM431+AP431</f>
        <v>68536752.417727262</v>
      </c>
      <c r="AX431" s="75">
        <f>AW431*7%</f>
        <v>4797572.6692409087</v>
      </c>
      <c r="AY431" s="76">
        <f>IF(AV431&lt;=40000000,0,IF(AND(AV431&gt;40000000,AV431&lt;=80000000),(AV431-40000000)*10%,IF(AND(AV431&gt;80000000,AV431&lt;=120000000),4000000+(AV431-80000000)*15%,IF(AND(AV431&gt;120000000,AV431&lt;=180000000),10000000+(AV431-120000000)*20%,IF(AND(AV431&gt;180000000,AV431&lt;=240000000),22000000+(AV431-180000000)*25%,IF(AND(AV431&gt;240000000,AV431&lt;=320000000),37000000+(AV431-240000000)*30%,61000000+(AV431-320000000)*35%))))))</f>
        <v>1163917.9748486355</v>
      </c>
      <c r="AZ431" s="75">
        <v>0</v>
      </c>
      <c r="BA431" s="75">
        <v>0</v>
      </c>
      <c r="BB431" s="75">
        <v>0</v>
      </c>
      <c r="BC431" s="80">
        <v>0</v>
      </c>
      <c r="BD431" s="80">
        <v>0</v>
      </c>
      <c r="BE431" s="80">
        <v>0</v>
      </c>
      <c r="BF431" s="78">
        <v>0</v>
      </c>
      <c r="BG431" s="348">
        <f>SUM(AX431:BF431)</f>
        <v>5961490.6440895442</v>
      </c>
      <c r="BH431" s="188">
        <f>INT(AU431-BG431)</f>
        <v>62575261</v>
      </c>
      <c r="BJ431" s="50">
        <v>13228</v>
      </c>
      <c r="BK431" s="50" t="s">
        <v>3767</v>
      </c>
      <c r="BM431" s="50">
        <f t="shared" si="13"/>
        <v>0</v>
      </c>
    </row>
    <row r="432" spans="1:65" s="50" customFormat="1" ht="24" customHeight="1" x14ac:dyDescent="0.2">
      <c r="A432" s="182">
        <f t="shared" si="12"/>
        <v>2655495</v>
      </c>
      <c r="B432" s="298">
        <v>325</v>
      </c>
      <c r="C432" s="266">
        <v>89</v>
      </c>
      <c r="D432" s="299">
        <v>13229</v>
      </c>
      <c r="E432" s="242" t="s">
        <v>131</v>
      </c>
      <c r="F432" s="243" t="s">
        <v>1425</v>
      </c>
      <c r="G432" s="287" t="s">
        <v>137</v>
      </c>
      <c r="H432" s="274" t="s">
        <v>88</v>
      </c>
      <c r="I432" s="294" t="s">
        <v>2759</v>
      </c>
      <c r="J432" s="65" t="s">
        <v>1426</v>
      </c>
      <c r="K432" s="65" t="s">
        <v>1427</v>
      </c>
      <c r="L432" s="65" t="s">
        <v>88</v>
      </c>
      <c r="M432" s="292" t="s">
        <v>137</v>
      </c>
      <c r="N432" s="244" t="s">
        <v>2410</v>
      </c>
      <c r="O432" s="65"/>
      <c r="P432" s="90"/>
      <c r="Q432" s="244">
        <v>30</v>
      </c>
      <c r="R432" s="246">
        <v>120</v>
      </c>
      <c r="S432" s="246">
        <v>110</v>
      </c>
      <c r="T432" s="246">
        <v>29.33</v>
      </c>
      <c r="U432" s="90">
        <v>0</v>
      </c>
      <c r="V432" s="262">
        <v>13</v>
      </c>
      <c r="W432" s="99">
        <v>0</v>
      </c>
      <c r="X432" s="84">
        <v>0</v>
      </c>
      <c r="Y432" s="99">
        <v>0</v>
      </c>
      <c r="Z432" s="65">
        <v>0</v>
      </c>
      <c r="AA432" s="319">
        <v>885165</v>
      </c>
      <c r="AB432" s="319">
        <v>46667</v>
      </c>
      <c r="AC432" s="320">
        <f>AA432+AB432</f>
        <v>931832</v>
      </c>
      <c r="AD432" s="75">
        <v>4500000</v>
      </c>
      <c r="AE432" s="75">
        <v>6000000</v>
      </c>
      <c r="AF432" s="338">
        <f>(AC432*30)/220*1.4</f>
        <v>177895.19999999998</v>
      </c>
      <c r="AG432" s="113">
        <f>AA432*Q432</f>
        <v>26554950</v>
      </c>
      <c r="AH432" s="75">
        <f>AB432*Q432</f>
        <v>1400010</v>
      </c>
      <c r="AI432" s="75">
        <f>AF432*R432</f>
        <v>21347423.999999996</v>
      </c>
      <c r="AJ432" s="75">
        <f>IF(Q432=31,A432*Z432,(Q432/30)*A432*Z432)</f>
        <v>0</v>
      </c>
      <c r="AK432" s="75">
        <f>IF(Q432=31,AD432,(Q432/30)*AD432)</f>
        <v>4500000</v>
      </c>
      <c r="AL432" s="75">
        <f>IF(Q432=31,AE432,(Q432/30)*AE432)</f>
        <v>6000000</v>
      </c>
      <c r="AM432" s="75">
        <f>(AC432*30/220)*35%*S432</f>
        <v>4892117.9999999991</v>
      </c>
      <c r="AN432" s="75">
        <f>AC432*30/220*1.4*T432</f>
        <v>5217666.2159999991</v>
      </c>
      <c r="AO432" s="75">
        <f>AC432*U432</f>
        <v>0</v>
      </c>
      <c r="AP432" s="75">
        <f>200000*V432</f>
        <v>2600000</v>
      </c>
      <c r="AQ432" s="75">
        <v>0</v>
      </c>
      <c r="AR432" s="75">
        <v>0</v>
      </c>
      <c r="AS432" s="75">
        <v>0</v>
      </c>
      <c r="AT432" s="80">
        <v>0</v>
      </c>
      <c r="AU432" s="82">
        <f>SUM(AG432:AT432)</f>
        <v>72512168.216000006</v>
      </c>
      <c r="AV432" s="113">
        <f>AU432-(AX432+AP432+AO432+AL432+AK432+AJ432+AT432)</f>
        <v>54336316.440880008</v>
      </c>
      <c r="AW432" s="75">
        <f>AG432+AH432+AK432+AL432+AI432+AN432+AM432+AP432</f>
        <v>72512168.215999991</v>
      </c>
      <c r="AX432" s="75">
        <f>AW432*7%</f>
        <v>5075851.7751199994</v>
      </c>
      <c r="AY432" s="76">
        <f>IF(AV432&lt;=40000000,0,IF(AND(AV432&gt;40000000,AV432&lt;=80000000),(AV432-40000000)*10%,IF(AND(AV432&gt;80000000,AV432&lt;=120000000),4000000+(AV432-80000000)*15%,IF(AND(AV432&gt;120000000,AV432&lt;=180000000),10000000+(AV432-120000000)*20%,IF(AND(AV432&gt;180000000,AV432&lt;=240000000),22000000+(AV432-180000000)*25%,IF(AND(AV432&gt;240000000,AV432&lt;=320000000),37000000+(AV432-240000000)*30%,61000000+(AV432-320000000)*35%))))))</f>
        <v>1433631.644088001</v>
      </c>
      <c r="AZ432" s="75">
        <v>0</v>
      </c>
      <c r="BA432" s="75">
        <v>0</v>
      </c>
      <c r="BB432" s="75">
        <v>0</v>
      </c>
      <c r="BC432" s="80">
        <v>0</v>
      </c>
      <c r="BD432" s="80">
        <v>0</v>
      </c>
      <c r="BE432" s="80">
        <v>0</v>
      </c>
      <c r="BF432" s="78">
        <v>0</v>
      </c>
      <c r="BG432" s="348">
        <f>SUM(AX432:BF432)</f>
        <v>6509483.4192080004</v>
      </c>
      <c r="BH432" s="188">
        <f>INT(AU432-BG432)</f>
        <v>66002684</v>
      </c>
      <c r="BJ432" s="50">
        <v>13229</v>
      </c>
      <c r="BK432" s="50" t="s">
        <v>3768</v>
      </c>
      <c r="BM432" s="50">
        <f t="shared" si="13"/>
        <v>0</v>
      </c>
    </row>
    <row r="433" spans="1:65" s="50" customFormat="1" ht="24" customHeight="1" x14ac:dyDescent="0.2">
      <c r="A433" s="182">
        <f t="shared" si="12"/>
        <v>2655495</v>
      </c>
      <c r="B433" s="298">
        <v>312</v>
      </c>
      <c r="C433" s="266">
        <v>75</v>
      </c>
      <c r="D433" s="299">
        <v>13230</v>
      </c>
      <c r="E433" s="242" t="s">
        <v>190</v>
      </c>
      <c r="F433" s="243" t="s">
        <v>1428</v>
      </c>
      <c r="G433" s="287" t="s">
        <v>137</v>
      </c>
      <c r="H433" s="274" t="s">
        <v>88</v>
      </c>
      <c r="I433" s="294" t="s">
        <v>2746</v>
      </c>
      <c r="J433" s="65" t="s">
        <v>1429</v>
      </c>
      <c r="K433" s="65" t="s">
        <v>1430</v>
      </c>
      <c r="L433" s="65" t="s">
        <v>88</v>
      </c>
      <c r="M433" s="292" t="s">
        <v>137</v>
      </c>
      <c r="N433" s="244" t="s">
        <v>2410</v>
      </c>
      <c r="O433" s="65"/>
      <c r="P433" s="90"/>
      <c r="Q433" s="244">
        <v>30</v>
      </c>
      <c r="R433" s="246">
        <v>120</v>
      </c>
      <c r="S433" s="246">
        <v>110</v>
      </c>
      <c r="T433" s="246">
        <v>29.33</v>
      </c>
      <c r="U433" s="90">
        <v>0</v>
      </c>
      <c r="V433" s="262">
        <v>15</v>
      </c>
      <c r="W433" s="99">
        <v>0</v>
      </c>
      <c r="X433" s="84">
        <v>0</v>
      </c>
      <c r="Y433" s="99">
        <v>2</v>
      </c>
      <c r="Z433" s="65">
        <v>1</v>
      </c>
      <c r="AA433" s="319">
        <v>885165</v>
      </c>
      <c r="AB433" s="319">
        <v>46667</v>
      </c>
      <c r="AC433" s="320">
        <f>AA433+AB433</f>
        <v>931832</v>
      </c>
      <c r="AD433" s="75">
        <v>4500000</v>
      </c>
      <c r="AE433" s="75">
        <v>6000000</v>
      </c>
      <c r="AF433" s="338">
        <f>(AC433*30)/220*1.4</f>
        <v>177895.19999999998</v>
      </c>
      <c r="AG433" s="113">
        <f>AA433*Q433</f>
        <v>26554950</v>
      </c>
      <c r="AH433" s="75">
        <f>AB433*Q433</f>
        <v>1400010</v>
      </c>
      <c r="AI433" s="75">
        <f>AF433*R433</f>
        <v>21347423.999999996</v>
      </c>
      <c r="AJ433" s="75">
        <f>IF(Q433=31,A433*Z433,(Q433/30)*A433*Z433)</f>
        <v>2655495</v>
      </c>
      <c r="AK433" s="75">
        <f>IF(Q433=31,AD433,(Q433/30)*AD433)</f>
        <v>4500000</v>
      </c>
      <c r="AL433" s="75">
        <f>IF(Q433=31,AE433,(Q433/30)*AE433)</f>
        <v>6000000</v>
      </c>
      <c r="AM433" s="75">
        <f>(AC433*30/220)*35%*S433</f>
        <v>4892117.9999999991</v>
      </c>
      <c r="AN433" s="75">
        <f>AC433*30/220*1.4*T433</f>
        <v>5217666.2159999991</v>
      </c>
      <c r="AO433" s="75">
        <f>AC433*U433</f>
        <v>0</v>
      </c>
      <c r="AP433" s="75">
        <f>200000*V433</f>
        <v>3000000</v>
      </c>
      <c r="AQ433" s="75">
        <v>0</v>
      </c>
      <c r="AR433" s="75">
        <v>0</v>
      </c>
      <c r="AS433" s="75">
        <v>0</v>
      </c>
      <c r="AT433" s="80">
        <v>0</v>
      </c>
      <c r="AU433" s="82">
        <f>SUM(AG433:AT433)</f>
        <v>75567663.216000006</v>
      </c>
      <c r="AV433" s="113">
        <f>AU433-(AX433+AP433+AO433+AL433+AK433+AJ433+AT433)</f>
        <v>54308316.440880008</v>
      </c>
      <c r="AW433" s="75">
        <f>AG433+AH433+AK433+AL433+AI433+AN433+AM433+AP433</f>
        <v>72912168.215999991</v>
      </c>
      <c r="AX433" s="75">
        <f>AW433*7%</f>
        <v>5103851.7751199994</v>
      </c>
      <c r="AY433" s="76">
        <f>IF(AV433&lt;=40000000,0,IF(AND(AV433&gt;40000000,AV433&lt;=80000000),(AV433-40000000)*10%,IF(AND(AV433&gt;80000000,AV433&lt;=120000000),4000000+(AV433-80000000)*15%,IF(AND(AV433&gt;120000000,AV433&lt;=180000000),10000000+(AV433-120000000)*20%,IF(AND(AV433&gt;180000000,AV433&lt;=240000000),22000000+(AV433-180000000)*25%,IF(AND(AV433&gt;240000000,AV433&lt;=320000000),37000000+(AV433-240000000)*30%,61000000+(AV433-320000000)*35%))))))</f>
        <v>1430831.644088001</v>
      </c>
      <c r="AZ433" s="75">
        <v>0</v>
      </c>
      <c r="BA433" s="75">
        <v>0</v>
      </c>
      <c r="BB433" s="75">
        <v>0</v>
      </c>
      <c r="BC433" s="80">
        <v>0</v>
      </c>
      <c r="BD433" s="80">
        <v>0</v>
      </c>
      <c r="BE433" s="80">
        <v>0</v>
      </c>
      <c r="BF433" s="78">
        <v>0</v>
      </c>
      <c r="BG433" s="348">
        <f>SUM(AX433:BF433)</f>
        <v>6534683.4192080004</v>
      </c>
      <c r="BH433" s="188">
        <f>INT(AU433-BG433)</f>
        <v>69032979</v>
      </c>
      <c r="BJ433" s="50">
        <v>13230</v>
      </c>
      <c r="BK433" s="50" t="s">
        <v>3769</v>
      </c>
      <c r="BM433" s="50">
        <f t="shared" si="13"/>
        <v>0</v>
      </c>
    </row>
    <row r="434" spans="1:65" s="50" customFormat="1" ht="24" customHeight="1" x14ac:dyDescent="0.2">
      <c r="A434" s="182">
        <f t="shared" si="12"/>
        <v>2655495</v>
      </c>
      <c r="B434" s="298">
        <v>278</v>
      </c>
      <c r="C434" s="266">
        <v>41</v>
      </c>
      <c r="D434" s="299">
        <v>13231</v>
      </c>
      <c r="E434" s="242" t="s">
        <v>85</v>
      </c>
      <c r="F434" s="243" t="s">
        <v>1431</v>
      </c>
      <c r="G434" s="287" t="s">
        <v>137</v>
      </c>
      <c r="H434" s="274" t="s">
        <v>88</v>
      </c>
      <c r="I434" s="294" t="s">
        <v>2712</v>
      </c>
      <c r="J434" s="65" t="s">
        <v>1432</v>
      </c>
      <c r="K434" s="65" t="s">
        <v>1433</v>
      </c>
      <c r="L434" s="65" t="s">
        <v>88</v>
      </c>
      <c r="M434" s="292" t="s">
        <v>137</v>
      </c>
      <c r="N434" s="244" t="s">
        <v>2410</v>
      </c>
      <c r="O434" s="65"/>
      <c r="P434" s="90"/>
      <c r="Q434" s="244">
        <v>30</v>
      </c>
      <c r="R434" s="246">
        <v>120</v>
      </c>
      <c r="S434" s="246">
        <v>110</v>
      </c>
      <c r="T434" s="246">
        <v>29.33</v>
      </c>
      <c r="U434" s="90">
        <v>0</v>
      </c>
      <c r="V434" s="262">
        <v>15</v>
      </c>
      <c r="W434" s="99">
        <v>0</v>
      </c>
      <c r="X434" s="84">
        <v>0</v>
      </c>
      <c r="Y434" s="99">
        <v>2</v>
      </c>
      <c r="Z434" s="65">
        <v>2</v>
      </c>
      <c r="AA434" s="319">
        <v>885165</v>
      </c>
      <c r="AB434" s="319">
        <v>46667</v>
      </c>
      <c r="AC434" s="320">
        <f>AA434+AB434</f>
        <v>931832</v>
      </c>
      <c r="AD434" s="75">
        <v>4500000</v>
      </c>
      <c r="AE434" s="75">
        <v>6000000</v>
      </c>
      <c r="AF434" s="338">
        <f>(AC434*30)/220*1.4</f>
        <v>177895.19999999998</v>
      </c>
      <c r="AG434" s="113">
        <f>AA434*Q434</f>
        <v>26554950</v>
      </c>
      <c r="AH434" s="75">
        <f>AB434*Q434</f>
        <v>1400010</v>
      </c>
      <c r="AI434" s="75">
        <f>AF434*R434</f>
        <v>21347423.999999996</v>
      </c>
      <c r="AJ434" s="75">
        <f>IF(Q434=31,A434*Z434,(Q434/30)*A434*Z434)</f>
        <v>5310990</v>
      </c>
      <c r="AK434" s="75">
        <f>IF(Q434=31,AD434,(Q434/30)*AD434)</f>
        <v>4500000</v>
      </c>
      <c r="AL434" s="75">
        <f>IF(Q434=31,AE434,(Q434/30)*AE434)</f>
        <v>6000000</v>
      </c>
      <c r="AM434" s="75">
        <f>(AC434*30/220)*35%*S434</f>
        <v>4892117.9999999991</v>
      </c>
      <c r="AN434" s="75">
        <f>AC434*30/220*1.4*T434</f>
        <v>5217666.2159999991</v>
      </c>
      <c r="AO434" s="75">
        <f>AC434*U434</f>
        <v>0</v>
      </c>
      <c r="AP434" s="75">
        <f>200000*V434</f>
        <v>3000000</v>
      </c>
      <c r="AQ434" s="75">
        <v>0</v>
      </c>
      <c r="AR434" s="75">
        <v>0</v>
      </c>
      <c r="AS434" s="75">
        <v>0</v>
      </c>
      <c r="AT434" s="80">
        <v>0</v>
      </c>
      <c r="AU434" s="82">
        <f>SUM(AG434:AT434)</f>
        <v>78223158.216000006</v>
      </c>
      <c r="AV434" s="113">
        <f>AU434-(AX434+AP434+AO434+AL434+AK434+AJ434+AT434)</f>
        <v>54308316.440880008</v>
      </c>
      <c r="AW434" s="75">
        <f>AG434+AH434+AK434+AL434+AI434+AN434+AM434+AP434</f>
        <v>72912168.215999991</v>
      </c>
      <c r="AX434" s="75">
        <f>AW434*7%</f>
        <v>5103851.7751199994</v>
      </c>
      <c r="AY434" s="76">
        <f>IF(AV434&lt;=40000000,0,IF(AND(AV434&gt;40000000,AV434&lt;=80000000),(AV434-40000000)*10%,IF(AND(AV434&gt;80000000,AV434&lt;=120000000),4000000+(AV434-80000000)*15%,IF(AND(AV434&gt;120000000,AV434&lt;=180000000),10000000+(AV434-120000000)*20%,IF(AND(AV434&gt;180000000,AV434&lt;=240000000),22000000+(AV434-180000000)*25%,IF(AND(AV434&gt;240000000,AV434&lt;=320000000),37000000+(AV434-240000000)*30%,61000000+(AV434-320000000)*35%))))))</f>
        <v>1430831.644088001</v>
      </c>
      <c r="AZ434" s="75">
        <v>0</v>
      </c>
      <c r="BA434" s="75">
        <v>0</v>
      </c>
      <c r="BB434" s="75">
        <v>0</v>
      </c>
      <c r="BC434" s="80">
        <v>0</v>
      </c>
      <c r="BD434" s="80">
        <v>0</v>
      </c>
      <c r="BE434" s="80">
        <v>0</v>
      </c>
      <c r="BF434" s="78">
        <v>0</v>
      </c>
      <c r="BG434" s="348">
        <f>SUM(AX434:BF434)</f>
        <v>6534683.4192080004</v>
      </c>
      <c r="BH434" s="188">
        <f>INT(AU434-BG434)</f>
        <v>71688474</v>
      </c>
      <c r="BJ434" s="50">
        <v>13231</v>
      </c>
      <c r="BK434" s="50" t="s">
        <v>3770</v>
      </c>
      <c r="BM434" s="50">
        <f t="shared" si="13"/>
        <v>0</v>
      </c>
    </row>
    <row r="435" spans="1:65" s="50" customFormat="1" ht="24" customHeight="1" x14ac:dyDescent="0.2">
      <c r="A435" s="182">
        <f t="shared" si="12"/>
        <v>2655495</v>
      </c>
      <c r="B435" s="298">
        <v>365</v>
      </c>
      <c r="C435" s="266">
        <v>129</v>
      </c>
      <c r="D435" s="299">
        <v>13232</v>
      </c>
      <c r="E435" s="242" t="s">
        <v>131</v>
      </c>
      <c r="F435" s="243" t="s">
        <v>1434</v>
      </c>
      <c r="G435" s="287" t="s">
        <v>137</v>
      </c>
      <c r="H435" s="274" t="s">
        <v>88</v>
      </c>
      <c r="I435" s="294" t="s">
        <v>2799</v>
      </c>
      <c r="J435" s="65" t="s">
        <v>1435</v>
      </c>
      <c r="K435" s="65" t="s">
        <v>1436</v>
      </c>
      <c r="L435" s="65" t="s">
        <v>88</v>
      </c>
      <c r="M435" s="292" t="s">
        <v>137</v>
      </c>
      <c r="N435" s="244" t="s">
        <v>2410</v>
      </c>
      <c r="O435" s="65"/>
      <c r="P435" s="90"/>
      <c r="Q435" s="244">
        <v>30</v>
      </c>
      <c r="R435" s="246">
        <v>120</v>
      </c>
      <c r="S435" s="246">
        <v>110</v>
      </c>
      <c r="T435" s="246">
        <v>29.33</v>
      </c>
      <c r="U435" s="90">
        <v>0</v>
      </c>
      <c r="V435" s="262">
        <v>12</v>
      </c>
      <c r="W435" s="99">
        <v>0</v>
      </c>
      <c r="X435" s="84">
        <v>0</v>
      </c>
      <c r="Y435" s="99">
        <v>1</v>
      </c>
      <c r="Z435" s="65">
        <v>1</v>
      </c>
      <c r="AA435" s="319">
        <v>885165</v>
      </c>
      <c r="AB435" s="319">
        <v>0</v>
      </c>
      <c r="AC435" s="320">
        <f>AA435+AB435</f>
        <v>885165</v>
      </c>
      <c r="AD435" s="75">
        <v>4500000</v>
      </c>
      <c r="AE435" s="75">
        <v>6000000</v>
      </c>
      <c r="AF435" s="338">
        <f>(AC435*30)/220*1.4</f>
        <v>168986.04545454544</v>
      </c>
      <c r="AG435" s="113">
        <f>AA435*Q435</f>
        <v>26554950</v>
      </c>
      <c r="AH435" s="75">
        <f>AB435*Q435</f>
        <v>0</v>
      </c>
      <c r="AI435" s="75">
        <f>AF435*R435</f>
        <v>20278325.454545453</v>
      </c>
      <c r="AJ435" s="75">
        <f>IF(Q435=31,A435*Z435,(Q435/30)*A435*Z435)</f>
        <v>2655495</v>
      </c>
      <c r="AK435" s="75">
        <f>IF(Q435=31,AD435,(Q435/30)*AD435)</f>
        <v>4500000</v>
      </c>
      <c r="AL435" s="75">
        <f>IF(Q435=31,AE435,(Q435/30)*AE435)</f>
        <v>6000000</v>
      </c>
      <c r="AM435" s="75">
        <f>(AC435*30/220)*35%*S435</f>
        <v>4647116.25</v>
      </c>
      <c r="AN435" s="75">
        <f>AC435*30/220*1.4*T435</f>
        <v>4956360.7131818179</v>
      </c>
      <c r="AO435" s="75">
        <f>AC435*U435</f>
        <v>0</v>
      </c>
      <c r="AP435" s="75">
        <f>200000*V435</f>
        <v>2400000</v>
      </c>
      <c r="AQ435" s="75">
        <v>0</v>
      </c>
      <c r="AR435" s="75">
        <v>0</v>
      </c>
      <c r="AS435" s="75">
        <v>0</v>
      </c>
      <c r="AT435" s="80">
        <v>0</v>
      </c>
      <c r="AU435" s="82">
        <f>SUM(AG435:AT435)</f>
        <v>71992247.417727277</v>
      </c>
      <c r="AV435" s="113">
        <f>AU435-(AX435+AP435+AO435+AL435+AK435+AJ435+AT435)</f>
        <v>51583179.74848637</v>
      </c>
      <c r="AW435" s="75">
        <f>AG435+AH435+AK435+AL435+AI435+AN435+AM435+AP435</f>
        <v>69336752.417727262</v>
      </c>
      <c r="AX435" s="75">
        <f>AW435*7%</f>
        <v>4853572.6692409087</v>
      </c>
      <c r="AY435" s="76">
        <f>IF(AV435&lt;=40000000,0,IF(AND(AV435&gt;40000000,AV435&lt;=80000000),(AV435-40000000)*10%,IF(AND(AV435&gt;80000000,AV435&lt;=120000000),4000000+(AV435-80000000)*15%,IF(AND(AV435&gt;120000000,AV435&lt;=180000000),10000000+(AV435-120000000)*20%,IF(AND(AV435&gt;180000000,AV435&lt;=240000000),22000000+(AV435-180000000)*25%,IF(AND(AV435&gt;240000000,AV435&lt;=320000000),37000000+(AV435-240000000)*30%,61000000+(AV435-320000000)*35%))))))</f>
        <v>1158317.9748486371</v>
      </c>
      <c r="AZ435" s="75">
        <v>0</v>
      </c>
      <c r="BA435" s="75">
        <v>0</v>
      </c>
      <c r="BB435" s="75">
        <v>0</v>
      </c>
      <c r="BC435" s="80">
        <v>0</v>
      </c>
      <c r="BD435" s="80">
        <v>0</v>
      </c>
      <c r="BE435" s="80">
        <v>0</v>
      </c>
      <c r="BF435" s="78">
        <v>0</v>
      </c>
      <c r="BG435" s="348">
        <f>SUM(AX435:BF435)</f>
        <v>6011890.6440895461</v>
      </c>
      <c r="BH435" s="188">
        <f>INT(AU435-BG435)</f>
        <v>65980356</v>
      </c>
      <c r="BJ435" s="50">
        <v>13232</v>
      </c>
      <c r="BK435" s="50" t="s">
        <v>3771</v>
      </c>
      <c r="BM435" s="50">
        <f t="shared" si="13"/>
        <v>0</v>
      </c>
    </row>
    <row r="436" spans="1:65" s="50" customFormat="1" ht="24" customHeight="1" x14ac:dyDescent="0.2">
      <c r="A436" s="182">
        <f t="shared" si="12"/>
        <v>2655495</v>
      </c>
      <c r="B436" s="298">
        <v>267</v>
      </c>
      <c r="C436" s="266">
        <v>30</v>
      </c>
      <c r="D436" s="299">
        <v>13233</v>
      </c>
      <c r="E436" s="242" t="s">
        <v>1437</v>
      </c>
      <c r="F436" s="243" t="s">
        <v>1438</v>
      </c>
      <c r="G436" s="287" t="s">
        <v>137</v>
      </c>
      <c r="H436" s="274" t="s">
        <v>88</v>
      </c>
      <c r="I436" s="353" t="s">
        <v>2701</v>
      </c>
      <c r="J436" s="68" t="s">
        <v>1439</v>
      </c>
      <c r="K436" s="68" t="s">
        <v>1440</v>
      </c>
      <c r="L436" s="68" t="s">
        <v>88</v>
      </c>
      <c r="M436" s="292" t="s">
        <v>137</v>
      </c>
      <c r="N436" s="244" t="s">
        <v>2410</v>
      </c>
      <c r="O436" s="68"/>
      <c r="P436" s="91"/>
      <c r="Q436" s="244">
        <v>30</v>
      </c>
      <c r="R436" s="246">
        <v>120</v>
      </c>
      <c r="S436" s="246">
        <v>110</v>
      </c>
      <c r="T436" s="246">
        <v>29.33</v>
      </c>
      <c r="U436" s="90">
        <v>0</v>
      </c>
      <c r="V436" s="262">
        <v>15</v>
      </c>
      <c r="W436" s="99">
        <v>0</v>
      </c>
      <c r="X436" s="84">
        <v>0</v>
      </c>
      <c r="Y436" s="99">
        <v>2</v>
      </c>
      <c r="Z436" s="65">
        <v>2</v>
      </c>
      <c r="AA436" s="319">
        <v>885165</v>
      </c>
      <c r="AB436" s="319">
        <v>46667</v>
      </c>
      <c r="AC436" s="320">
        <f>AA436+AB436</f>
        <v>931832</v>
      </c>
      <c r="AD436" s="75">
        <v>4500000</v>
      </c>
      <c r="AE436" s="75">
        <v>6000000</v>
      </c>
      <c r="AF436" s="338">
        <f>(AC436*30)/220*1.4</f>
        <v>177895.19999999998</v>
      </c>
      <c r="AG436" s="113">
        <f>AA436*Q436</f>
        <v>26554950</v>
      </c>
      <c r="AH436" s="75">
        <f>AB436*Q436</f>
        <v>1400010</v>
      </c>
      <c r="AI436" s="75">
        <f>AF436*R436</f>
        <v>21347423.999999996</v>
      </c>
      <c r="AJ436" s="75">
        <f>IF(Q436=31,A436*Z436,(Q436/30)*A436*Z436)</f>
        <v>5310990</v>
      </c>
      <c r="AK436" s="75">
        <f>IF(Q436=31,AD436,(Q436/30)*AD436)</f>
        <v>4500000</v>
      </c>
      <c r="AL436" s="75">
        <f>IF(Q436=31,AE436,(Q436/30)*AE436)</f>
        <v>6000000</v>
      </c>
      <c r="AM436" s="75">
        <f>(AC436*30/220)*35%*S436</f>
        <v>4892117.9999999991</v>
      </c>
      <c r="AN436" s="75">
        <f>AC436*30/220*1.4*T436</f>
        <v>5217666.2159999991</v>
      </c>
      <c r="AO436" s="75">
        <f>AC436*U436</f>
        <v>0</v>
      </c>
      <c r="AP436" s="75">
        <f>200000*V436</f>
        <v>3000000</v>
      </c>
      <c r="AQ436" s="75">
        <v>0</v>
      </c>
      <c r="AR436" s="75">
        <v>0</v>
      </c>
      <c r="AS436" s="75">
        <v>0</v>
      </c>
      <c r="AT436" s="80">
        <v>0</v>
      </c>
      <c r="AU436" s="82">
        <f>SUM(AG436:AT436)</f>
        <v>78223158.216000006</v>
      </c>
      <c r="AV436" s="113">
        <f>AU436-(AX436+AP436+AO436+AL436+AK436+AJ436+AT436)</f>
        <v>54308316.440880008</v>
      </c>
      <c r="AW436" s="75">
        <f>AG436+AH436+AK436+AL436+AI436+AN436+AM436+AP436</f>
        <v>72912168.215999991</v>
      </c>
      <c r="AX436" s="75">
        <f>AW436*7%</f>
        <v>5103851.7751199994</v>
      </c>
      <c r="AY436" s="76">
        <f>IF(AV436&lt;=40000000,0,IF(AND(AV436&gt;40000000,AV436&lt;=80000000),(AV436-40000000)*10%,IF(AND(AV436&gt;80000000,AV436&lt;=120000000),4000000+(AV436-80000000)*15%,IF(AND(AV436&gt;120000000,AV436&lt;=180000000),10000000+(AV436-120000000)*20%,IF(AND(AV436&gt;180000000,AV436&lt;=240000000),22000000+(AV436-180000000)*25%,IF(AND(AV436&gt;240000000,AV436&lt;=320000000),37000000+(AV436-240000000)*30%,61000000+(AV436-320000000)*35%))))))</f>
        <v>1430831.644088001</v>
      </c>
      <c r="AZ436" s="75">
        <v>0</v>
      </c>
      <c r="BA436" s="75">
        <v>0</v>
      </c>
      <c r="BB436" s="75">
        <v>0</v>
      </c>
      <c r="BC436" s="80">
        <v>0</v>
      </c>
      <c r="BD436" s="80">
        <v>0</v>
      </c>
      <c r="BE436" s="80">
        <v>0</v>
      </c>
      <c r="BF436" s="78">
        <v>0</v>
      </c>
      <c r="BG436" s="348">
        <f>SUM(AX436:BF436)</f>
        <v>6534683.4192080004</v>
      </c>
      <c r="BH436" s="188">
        <f>INT(AU436-BG436)</f>
        <v>71688474</v>
      </c>
      <c r="BJ436" s="50">
        <v>13233</v>
      </c>
      <c r="BK436" s="50" t="s">
        <v>3772</v>
      </c>
      <c r="BM436" s="50">
        <f t="shared" si="13"/>
        <v>0</v>
      </c>
    </row>
    <row r="437" spans="1:65" s="50" customFormat="1" ht="24" customHeight="1" x14ac:dyDescent="0.2">
      <c r="A437" s="182">
        <f t="shared" si="12"/>
        <v>2655495</v>
      </c>
      <c r="B437" s="298">
        <v>246</v>
      </c>
      <c r="C437" s="266">
        <v>9</v>
      </c>
      <c r="D437" s="299">
        <v>13234</v>
      </c>
      <c r="E437" s="242" t="s">
        <v>1441</v>
      </c>
      <c r="F437" s="243" t="s">
        <v>1442</v>
      </c>
      <c r="G437" s="287" t="s">
        <v>137</v>
      </c>
      <c r="H437" s="274" t="s">
        <v>88</v>
      </c>
      <c r="I437" s="294" t="s">
        <v>2680</v>
      </c>
      <c r="J437" s="65" t="s">
        <v>1443</v>
      </c>
      <c r="K437" s="65" t="s">
        <v>1444</v>
      </c>
      <c r="L437" s="65" t="s">
        <v>88</v>
      </c>
      <c r="M437" s="292" t="s">
        <v>137</v>
      </c>
      <c r="N437" s="244" t="s">
        <v>2410</v>
      </c>
      <c r="O437" s="65"/>
      <c r="P437" s="90"/>
      <c r="Q437" s="244">
        <v>30</v>
      </c>
      <c r="R437" s="246">
        <v>120</v>
      </c>
      <c r="S437" s="246">
        <v>110</v>
      </c>
      <c r="T437" s="246">
        <v>29.33</v>
      </c>
      <c r="U437" s="90">
        <v>0</v>
      </c>
      <c r="V437" s="262">
        <v>15</v>
      </c>
      <c r="W437" s="99">
        <v>0</v>
      </c>
      <c r="X437" s="84">
        <v>0</v>
      </c>
      <c r="Y437" s="99">
        <v>1</v>
      </c>
      <c r="Z437" s="65">
        <v>0</v>
      </c>
      <c r="AA437" s="319">
        <v>885165</v>
      </c>
      <c r="AB437" s="319">
        <v>46667</v>
      </c>
      <c r="AC437" s="320">
        <f>AA437+AB437</f>
        <v>931832</v>
      </c>
      <c r="AD437" s="75">
        <v>4500000</v>
      </c>
      <c r="AE437" s="75">
        <v>6000000</v>
      </c>
      <c r="AF437" s="338">
        <f>(AC437*30)/220*1.4</f>
        <v>177895.19999999998</v>
      </c>
      <c r="AG437" s="113">
        <f>AA437*Q437</f>
        <v>26554950</v>
      </c>
      <c r="AH437" s="75">
        <f>AB437*Q437</f>
        <v>1400010</v>
      </c>
      <c r="AI437" s="75">
        <f>AF437*R437</f>
        <v>21347423.999999996</v>
      </c>
      <c r="AJ437" s="75">
        <f>IF(Q437=31,A437*Z437,(Q437/30)*A437*Z437)</f>
        <v>0</v>
      </c>
      <c r="AK437" s="75">
        <f>IF(Q437=31,AD437,(Q437/30)*AD437)</f>
        <v>4500000</v>
      </c>
      <c r="AL437" s="75">
        <f>IF(Q437=31,AE437,(Q437/30)*AE437)</f>
        <v>6000000</v>
      </c>
      <c r="AM437" s="75">
        <f>(AC437*30/220)*35%*S437</f>
        <v>4892117.9999999991</v>
      </c>
      <c r="AN437" s="75">
        <f>AC437*30/220*1.4*T437</f>
        <v>5217666.2159999991</v>
      </c>
      <c r="AO437" s="75">
        <f>AC437*U437</f>
        <v>0</v>
      </c>
      <c r="AP437" s="75">
        <f>200000*V437</f>
        <v>3000000</v>
      </c>
      <c r="AQ437" s="75">
        <v>0</v>
      </c>
      <c r="AR437" s="75">
        <v>0</v>
      </c>
      <c r="AS437" s="75">
        <v>0</v>
      </c>
      <c r="AT437" s="80">
        <v>0</v>
      </c>
      <c r="AU437" s="82">
        <f>SUM(AG437:AT437)</f>
        <v>72912168.216000006</v>
      </c>
      <c r="AV437" s="113">
        <f>AU437-(AX437+AP437+AO437+AL437+AK437+AJ437+AT437)</f>
        <v>54308316.440880008</v>
      </c>
      <c r="AW437" s="75">
        <f>AG437+AH437+AK437+AL437+AI437+AN437+AM437+AP437</f>
        <v>72912168.215999991</v>
      </c>
      <c r="AX437" s="75">
        <f>AW437*7%</f>
        <v>5103851.7751199994</v>
      </c>
      <c r="AY437" s="76">
        <f>IF(AV437&lt;=40000000,0,IF(AND(AV437&gt;40000000,AV437&lt;=80000000),(AV437-40000000)*10%,IF(AND(AV437&gt;80000000,AV437&lt;=120000000),4000000+(AV437-80000000)*15%,IF(AND(AV437&gt;120000000,AV437&lt;=180000000),10000000+(AV437-120000000)*20%,IF(AND(AV437&gt;180000000,AV437&lt;=240000000),22000000+(AV437-180000000)*25%,IF(AND(AV437&gt;240000000,AV437&lt;=320000000),37000000+(AV437-240000000)*30%,61000000+(AV437-320000000)*35%))))))</f>
        <v>1430831.644088001</v>
      </c>
      <c r="AZ437" s="75">
        <v>0</v>
      </c>
      <c r="BA437" s="75">
        <v>0</v>
      </c>
      <c r="BB437" s="75">
        <v>0</v>
      </c>
      <c r="BC437" s="80">
        <v>0</v>
      </c>
      <c r="BD437" s="80">
        <v>0</v>
      </c>
      <c r="BE437" s="80">
        <v>0</v>
      </c>
      <c r="BF437" s="78">
        <v>0</v>
      </c>
      <c r="BG437" s="348">
        <f>SUM(AX437:BF437)</f>
        <v>6534683.4192080004</v>
      </c>
      <c r="BH437" s="188">
        <f>INT(AU437-BG437)</f>
        <v>66377484</v>
      </c>
      <c r="BJ437" s="50">
        <v>13234</v>
      </c>
      <c r="BK437" s="50" t="s">
        <v>3773</v>
      </c>
      <c r="BM437" s="50">
        <f t="shared" si="13"/>
        <v>0</v>
      </c>
    </row>
    <row r="438" spans="1:65" s="50" customFormat="1" ht="24" customHeight="1" x14ac:dyDescent="0.2">
      <c r="A438" s="182">
        <f t="shared" si="12"/>
        <v>2655495</v>
      </c>
      <c r="B438" s="298">
        <v>343</v>
      </c>
      <c r="C438" s="266">
        <v>107</v>
      </c>
      <c r="D438" s="299">
        <v>13235</v>
      </c>
      <c r="E438" s="242" t="s">
        <v>1445</v>
      </c>
      <c r="F438" s="243" t="s">
        <v>319</v>
      </c>
      <c r="G438" s="287" t="s">
        <v>137</v>
      </c>
      <c r="H438" s="274" t="s">
        <v>88</v>
      </c>
      <c r="I438" s="294" t="s">
        <v>2777</v>
      </c>
      <c r="J438" s="65" t="s">
        <v>1446</v>
      </c>
      <c r="K438" s="65" t="s">
        <v>1447</v>
      </c>
      <c r="L438" s="65" t="s">
        <v>88</v>
      </c>
      <c r="M438" s="292" t="s">
        <v>137</v>
      </c>
      <c r="N438" s="244" t="s">
        <v>2410</v>
      </c>
      <c r="O438" s="65"/>
      <c r="P438" s="90"/>
      <c r="Q438" s="244">
        <v>30</v>
      </c>
      <c r="R438" s="246">
        <v>120</v>
      </c>
      <c r="S438" s="246">
        <v>110</v>
      </c>
      <c r="T438" s="246">
        <v>29.33</v>
      </c>
      <c r="U438" s="90">
        <v>0</v>
      </c>
      <c r="V438" s="262">
        <v>13</v>
      </c>
      <c r="W438" s="99">
        <v>0</v>
      </c>
      <c r="X438" s="84">
        <v>0</v>
      </c>
      <c r="Y438" s="99">
        <v>3</v>
      </c>
      <c r="Z438" s="65">
        <v>2</v>
      </c>
      <c r="AA438" s="319">
        <v>885165</v>
      </c>
      <c r="AB438" s="319">
        <v>46667</v>
      </c>
      <c r="AC438" s="320">
        <f>AA438+AB438</f>
        <v>931832</v>
      </c>
      <c r="AD438" s="75">
        <v>4500000</v>
      </c>
      <c r="AE438" s="75">
        <v>6000000</v>
      </c>
      <c r="AF438" s="338">
        <f>(AC438*30)/220*1.4</f>
        <v>177895.19999999998</v>
      </c>
      <c r="AG438" s="113">
        <f>AA438*Q438</f>
        <v>26554950</v>
      </c>
      <c r="AH438" s="75">
        <f>AB438*Q438</f>
        <v>1400010</v>
      </c>
      <c r="AI438" s="75">
        <f>AF438*R438</f>
        <v>21347423.999999996</v>
      </c>
      <c r="AJ438" s="75">
        <f>IF(Q438=31,A438*Z438,(Q438/30)*A438*Z438)</f>
        <v>5310990</v>
      </c>
      <c r="AK438" s="75">
        <f>IF(Q438=31,AD438,(Q438/30)*AD438)</f>
        <v>4500000</v>
      </c>
      <c r="AL438" s="75">
        <f>IF(Q438=31,AE438,(Q438/30)*AE438)</f>
        <v>6000000</v>
      </c>
      <c r="AM438" s="75">
        <f>(AC438*30/220)*35%*S438</f>
        <v>4892117.9999999991</v>
      </c>
      <c r="AN438" s="75">
        <f>AC438*30/220*1.4*T438</f>
        <v>5217666.2159999991</v>
      </c>
      <c r="AO438" s="75">
        <f>AC438*U438</f>
        <v>0</v>
      </c>
      <c r="AP438" s="75">
        <f>200000*V438</f>
        <v>2600000</v>
      </c>
      <c r="AQ438" s="75">
        <v>0</v>
      </c>
      <c r="AR438" s="75">
        <v>0</v>
      </c>
      <c r="AS438" s="75">
        <v>0</v>
      </c>
      <c r="AT438" s="80">
        <v>0</v>
      </c>
      <c r="AU438" s="82">
        <f>SUM(AG438:AT438)</f>
        <v>77823158.216000006</v>
      </c>
      <c r="AV438" s="113">
        <f>AU438-(AX438+AP438+AO438+AL438+AK438+AJ438+AT438)</f>
        <v>54336316.440880008</v>
      </c>
      <c r="AW438" s="75">
        <f>AG438+AH438+AK438+AL438+AI438+AN438+AM438+AP438</f>
        <v>72512168.215999991</v>
      </c>
      <c r="AX438" s="75">
        <f>AW438*7%</f>
        <v>5075851.7751199994</v>
      </c>
      <c r="AY438" s="76">
        <f>IF(AV438&lt;=40000000,0,IF(AND(AV438&gt;40000000,AV438&lt;=80000000),(AV438-40000000)*10%,IF(AND(AV438&gt;80000000,AV438&lt;=120000000),4000000+(AV438-80000000)*15%,IF(AND(AV438&gt;120000000,AV438&lt;=180000000),10000000+(AV438-120000000)*20%,IF(AND(AV438&gt;180000000,AV438&lt;=240000000),22000000+(AV438-180000000)*25%,IF(AND(AV438&gt;240000000,AV438&lt;=320000000),37000000+(AV438-240000000)*30%,61000000+(AV438-320000000)*35%))))))</f>
        <v>1433631.644088001</v>
      </c>
      <c r="AZ438" s="75">
        <v>0</v>
      </c>
      <c r="BA438" s="75">
        <v>0</v>
      </c>
      <c r="BB438" s="75">
        <v>0</v>
      </c>
      <c r="BC438" s="80">
        <v>0</v>
      </c>
      <c r="BD438" s="80">
        <v>0</v>
      </c>
      <c r="BE438" s="80">
        <v>0</v>
      </c>
      <c r="BF438" s="78">
        <v>0</v>
      </c>
      <c r="BG438" s="348">
        <f>SUM(AX438:BF438)</f>
        <v>6509483.4192080004</v>
      </c>
      <c r="BH438" s="188">
        <f>INT(AU438-BG438)</f>
        <v>71313674</v>
      </c>
      <c r="BJ438" s="50">
        <v>13235</v>
      </c>
      <c r="BK438" s="50" t="s">
        <v>3774</v>
      </c>
      <c r="BM438" s="50">
        <f t="shared" si="13"/>
        <v>0</v>
      </c>
    </row>
    <row r="439" spans="1:65" s="50" customFormat="1" ht="24" customHeight="1" x14ac:dyDescent="0.2">
      <c r="A439" s="182">
        <f t="shared" si="12"/>
        <v>2655495</v>
      </c>
      <c r="B439" s="298">
        <v>337</v>
      </c>
      <c r="C439" s="266">
        <v>101</v>
      </c>
      <c r="D439" s="299">
        <v>13236</v>
      </c>
      <c r="E439" s="242" t="s">
        <v>467</v>
      </c>
      <c r="F439" s="243" t="s">
        <v>1205</v>
      </c>
      <c r="G439" s="287" t="s">
        <v>137</v>
      </c>
      <c r="H439" s="274" t="s">
        <v>88</v>
      </c>
      <c r="I439" s="294" t="s">
        <v>2771</v>
      </c>
      <c r="J439" s="65" t="s">
        <v>1448</v>
      </c>
      <c r="K439" s="65" t="s">
        <v>1449</v>
      </c>
      <c r="L439" s="65" t="s">
        <v>88</v>
      </c>
      <c r="M439" s="292" t="s">
        <v>137</v>
      </c>
      <c r="N439" s="99"/>
      <c r="O439" s="65"/>
      <c r="P439" s="245" t="s">
        <v>2410</v>
      </c>
      <c r="Q439" s="244">
        <v>30</v>
      </c>
      <c r="R439" s="246">
        <v>120</v>
      </c>
      <c r="S439" s="246">
        <v>220</v>
      </c>
      <c r="T439" s="246">
        <v>29.33</v>
      </c>
      <c r="U439" s="90">
        <v>0</v>
      </c>
      <c r="V439" s="262">
        <v>30</v>
      </c>
      <c r="W439" s="99">
        <v>0</v>
      </c>
      <c r="X439" s="84">
        <v>0</v>
      </c>
      <c r="Y439" s="99">
        <v>1</v>
      </c>
      <c r="Z439" s="65">
        <v>1</v>
      </c>
      <c r="AA439" s="319">
        <v>885165</v>
      </c>
      <c r="AB439" s="319">
        <v>46667</v>
      </c>
      <c r="AC439" s="320">
        <f>AA439+AB439</f>
        <v>931832</v>
      </c>
      <c r="AD439" s="75">
        <v>4500000</v>
      </c>
      <c r="AE439" s="75">
        <v>6000000</v>
      </c>
      <c r="AF439" s="338">
        <f>(AC439*30)/220*1.4</f>
        <v>177895.19999999998</v>
      </c>
      <c r="AG439" s="113">
        <f>AA439*Q439</f>
        <v>26554950</v>
      </c>
      <c r="AH439" s="75">
        <f>AB439*Q439</f>
        <v>1400010</v>
      </c>
      <c r="AI439" s="75">
        <f>AF439*R439</f>
        <v>21347423.999999996</v>
      </c>
      <c r="AJ439" s="75">
        <f>IF(Q439=31,A439*Z439,(Q439/30)*A439*Z439)</f>
        <v>2655495</v>
      </c>
      <c r="AK439" s="75">
        <f>IF(Q439=31,AD439,(Q439/30)*AD439)</f>
        <v>4500000</v>
      </c>
      <c r="AL439" s="75">
        <f>IF(Q439=31,AE439,(Q439/30)*AE439)</f>
        <v>6000000</v>
      </c>
      <c r="AM439" s="75">
        <f>(AC439*30/220)*35%*S439</f>
        <v>9784235.9999999981</v>
      </c>
      <c r="AN439" s="75">
        <f>AC439*30/220*1.4*T439</f>
        <v>5217666.2159999991</v>
      </c>
      <c r="AO439" s="75">
        <f>AC439*U439</f>
        <v>0</v>
      </c>
      <c r="AP439" s="75">
        <f>200000*V439</f>
        <v>6000000</v>
      </c>
      <c r="AQ439" s="75">
        <v>0</v>
      </c>
      <c r="AR439" s="75">
        <v>0</v>
      </c>
      <c r="AS439" s="75">
        <v>0</v>
      </c>
      <c r="AT439" s="80">
        <v>0</v>
      </c>
      <c r="AU439" s="82">
        <f>SUM(AG439:AT439)</f>
        <v>83459781.216000006</v>
      </c>
      <c r="AV439" s="113">
        <f>AU439-(AX439+AP439+AO439+AL439+AK439+AJ439+AT439)</f>
        <v>58647986.18088001</v>
      </c>
      <c r="AW439" s="75">
        <f>AG439+AH439+AK439+AL439+AI439+AN439+AM439+AP439</f>
        <v>80804286.215999991</v>
      </c>
      <c r="AX439" s="75">
        <f>AW439*7%</f>
        <v>5656300.0351200001</v>
      </c>
      <c r="AY439" s="76">
        <f>IF(AV439&lt;=40000000,0,IF(AND(AV439&gt;40000000,AV439&lt;=80000000),(AV439-40000000)*10%,IF(AND(AV439&gt;80000000,AV439&lt;=120000000),4000000+(AV439-80000000)*15%,IF(AND(AV439&gt;120000000,AV439&lt;=180000000),10000000+(AV439-120000000)*20%,IF(AND(AV439&gt;180000000,AV439&lt;=240000000),22000000+(AV439-180000000)*25%,IF(AND(AV439&gt;240000000,AV439&lt;=320000000),37000000+(AV439-240000000)*30%,61000000+(AV439-320000000)*35%))))))</f>
        <v>1864798.6180880012</v>
      </c>
      <c r="AZ439" s="75">
        <v>0</v>
      </c>
      <c r="BA439" s="75">
        <v>0</v>
      </c>
      <c r="BB439" s="75">
        <v>0</v>
      </c>
      <c r="BC439" s="80">
        <v>0</v>
      </c>
      <c r="BD439" s="80">
        <v>0</v>
      </c>
      <c r="BE439" s="80">
        <v>0</v>
      </c>
      <c r="BF439" s="78">
        <v>0</v>
      </c>
      <c r="BG439" s="348">
        <f>SUM(AX439:BF439)</f>
        <v>7521098.6532080015</v>
      </c>
      <c r="BH439" s="188">
        <f>INT(AU439-BG439)</f>
        <v>75938682</v>
      </c>
      <c r="BJ439" s="50">
        <v>13236</v>
      </c>
      <c r="BK439" s="50" t="s">
        <v>3775</v>
      </c>
      <c r="BM439" s="50">
        <f t="shared" si="13"/>
        <v>0</v>
      </c>
    </row>
    <row r="440" spans="1:65" s="50" customFormat="1" ht="24" customHeight="1" x14ac:dyDescent="0.2">
      <c r="A440" s="182">
        <f t="shared" si="12"/>
        <v>2655495</v>
      </c>
      <c r="B440" s="298">
        <v>350</v>
      </c>
      <c r="C440" s="266">
        <v>114</v>
      </c>
      <c r="D440" s="299">
        <v>13237</v>
      </c>
      <c r="E440" s="242" t="s">
        <v>267</v>
      </c>
      <c r="F440" s="243" t="s">
        <v>1450</v>
      </c>
      <c r="G440" s="287" t="s">
        <v>137</v>
      </c>
      <c r="H440" s="274" t="s">
        <v>88</v>
      </c>
      <c r="I440" s="294" t="s">
        <v>2784</v>
      </c>
      <c r="J440" s="66" t="s">
        <v>1451</v>
      </c>
      <c r="K440" s="65" t="s">
        <v>1452</v>
      </c>
      <c r="L440" s="65" t="s">
        <v>88</v>
      </c>
      <c r="M440" s="292" t="s">
        <v>137</v>
      </c>
      <c r="N440" s="244" t="s">
        <v>2410</v>
      </c>
      <c r="O440" s="65"/>
      <c r="P440" s="90"/>
      <c r="Q440" s="244">
        <v>30</v>
      </c>
      <c r="R440" s="246">
        <v>120</v>
      </c>
      <c r="S440" s="246">
        <v>110</v>
      </c>
      <c r="T440" s="246">
        <v>29.33</v>
      </c>
      <c r="U440" s="90">
        <v>0</v>
      </c>
      <c r="V440" s="262">
        <v>15</v>
      </c>
      <c r="W440" s="99">
        <v>0</v>
      </c>
      <c r="X440" s="84">
        <v>0</v>
      </c>
      <c r="Y440" s="99">
        <v>2</v>
      </c>
      <c r="Z440" s="65">
        <v>2</v>
      </c>
      <c r="AA440" s="319">
        <v>885165</v>
      </c>
      <c r="AB440" s="319">
        <v>46667</v>
      </c>
      <c r="AC440" s="320">
        <f>AA440+AB440</f>
        <v>931832</v>
      </c>
      <c r="AD440" s="75">
        <v>4500000</v>
      </c>
      <c r="AE440" s="75">
        <v>6000000</v>
      </c>
      <c r="AF440" s="338">
        <f>(AC440*30)/220*1.4</f>
        <v>177895.19999999998</v>
      </c>
      <c r="AG440" s="113">
        <f>AA440*Q440</f>
        <v>26554950</v>
      </c>
      <c r="AH440" s="75">
        <f>AB440*Q440</f>
        <v>1400010</v>
      </c>
      <c r="AI440" s="75">
        <f>AF440*R440</f>
        <v>21347423.999999996</v>
      </c>
      <c r="AJ440" s="75">
        <f>IF(Q440=31,A440*Z440,(Q440/30)*A440*Z440)</f>
        <v>5310990</v>
      </c>
      <c r="AK440" s="75">
        <f>IF(Q440=31,AD440,(Q440/30)*AD440)</f>
        <v>4500000</v>
      </c>
      <c r="AL440" s="75">
        <f>IF(Q440=31,AE440,(Q440/30)*AE440)</f>
        <v>6000000</v>
      </c>
      <c r="AM440" s="75">
        <f>(AC440*30/220)*35%*S440</f>
        <v>4892117.9999999991</v>
      </c>
      <c r="AN440" s="75">
        <f>AC440*30/220*1.4*T440</f>
        <v>5217666.2159999991</v>
      </c>
      <c r="AO440" s="75">
        <f>AC440*U440</f>
        <v>0</v>
      </c>
      <c r="AP440" s="75">
        <f>200000*V440</f>
        <v>3000000</v>
      </c>
      <c r="AQ440" s="75">
        <v>0</v>
      </c>
      <c r="AR440" s="75">
        <v>0</v>
      </c>
      <c r="AS440" s="75">
        <v>0</v>
      </c>
      <c r="AT440" s="80">
        <v>0</v>
      </c>
      <c r="AU440" s="82">
        <f>SUM(AG440:AT440)</f>
        <v>78223158.216000006</v>
      </c>
      <c r="AV440" s="113">
        <f>AU440-(AX440+AP440+AO440+AL440+AK440+AJ440+AT440)</f>
        <v>54308316.440880008</v>
      </c>
      <c r="AW440" s="75">
        <f>AG440+AH440+AK440+AL440+AI440+AN440+AM440+AP440</f>
        <v>72912168.215999991</v>
      </c>
      <c r="AX440" s="75">
        <f>AW440*7%</f>
        <v>5103851.7751199994</v>
      </c>
      <c r="AY440" s="76">
        <f>IF(AV440&lt;=40000000,0,IF(AND(AV440&gt;40000000,AV440&lt;=80000000),(AV440-40000000)*10%,IF(AND(AV440&gt;80000000,AV440&lt;=120000000),4000000+(AV440-80000000)*15%,IF(AND(AV440&gt;120000000,AV440&lt;=180000000),10000000+(AV440-120000000)*20%,IF(AND(AV440&gt;180000000,AV440&lt;=240000000),22000000+(AV440-180000000)*25%,IF(AND(AV440&gt;240000000,AV440&lt;=320000000),37000000+(AV440-240000000)*30%,61000000+(AV440-320000000)*35%))))))</f>
        <v>1430831.644088001</v>
      </c>
      <c r="AZ440" s="75">
        <v>0</v>
      </c>
      <c r="BA440" s="75">
        <v>0</v>
      </c>
      <c r="BB440" s="75">
        <v>0</v>
      </c>
      <c r="BC440" s="80">
        <v>0</v>
      </c>
      <c r="BD440" s="80">
        <v>0</v>
      </c>
      <c r="BE440" s="80">
        <v>0</v>
      </c>
      <c r="BF440" s="78">
        <v>0</v>
      </c>
      <c r="BG440" s="348">
        <f>SUM(AX440:BF440)</f>
        <v>6534683.4192080004</v>
      </c>
      <c r="BH440" s="188">
        <f>INT(AU440-BG440)</f>
        <v>71688474</v>
      </c>
      <c r="BJ440" s="50">
        <v>13237</v>
      </c>
      <c r="BK440" s="50" t="s">
        <v>3776</v>
      </c>
      <c r="BM440" s="50">
        <f t="shared" si="13"/>
        <v>0</v>
      </c>
    </row>
    <row r="441" spans="1:65" s="50" customFormat="1" ht="24" customHeight="1" x14ac:dyDescent="0.2">
      <c r="A441" s="182">
        <f t="shared" si="12"/>
        <v>2655495</v>
      </c>
      <c r="B441" s="298">
        <v>292</v>
      </c>
      <c r="C441" s="266">
        <v>55</v>
      </c>
      <c r="D441" s="299">
        <v>13238</v>
      </c>
      <c r="E441" s="242" t="s">
        <v>85</v>
      </c>
      <c r="F441" s="243" t="s">
        <v>1453</v>
      </c>
      <c r="G441" s="287" t="s">
        <v>137</v>
      </c>
      <c r="H441" s="274" t="s">
        <v>88</v>
      </c>
      <c r="I441" s="294" t="s">
        <v>2726</v>
      </c>
      <c r="J441" s="65" t="s">
        <v>1454</v>
      </c>
      <c r="K441" s="65" t="s">
        <v>1455</v>
      </c>
      <c r="L441" s="65" t="s">
        <v>88</v>
      </c>
      <c r="M441" s="292" t="s">
        <v>137</v>
      </c>
      <c r="N441" s="244" t="s">
        <v>2410</v>
      </c>
      <c r="O441" s="65"/>
      <c r="P441" s="90"/>
      <c r="Q441" s="244">
        <v>30</v>
      </c>
      <c r="R441" s="246">
        <v>120</v>
      </c>
      <c r="S441" s="246">
        <v>110</v>
      </c>
      <c r="T441" s="246">
        <v>29.33</v>
      </c>
      <c r="U441" s="90">
        <v>0</v>
      </c>
      <c r="V441" s="262">
        <v>14</v>
      </c>
      <c r="W441" s="99">
        <v>0</v>
      </c>
      <c r="X441" s="84">
        <v>0</v>
      </c>
      <c r="Y441" s="99">
        <v>0</v>
      </c>
      <c r="Z441" s="65">
        <v>0</v>
      </c>
      <c r="AA441" s="319">
        <v>885165</v>
      </c>
      <c r="AB441" s="319">
        <v>46667</v>
      </c>
      <c r="AC441" s="320">
        <f>AA441+AB441</f>
        <v>931832</v>
      </c>
      <c r="AD441" s="75">
        <v>4500000</v>
      </c>
      <c r="AE441" s="75">
        <v>6000000</v>
      </c>
      <c r="AF441" s="338">
        <f>(AC441*30)/220*1.4</f>
        <v>177895.19999999998</v>
      </c>
      <c r="AG441" s="113">
        <f>AA441*Q441</f>
        <v>26554950</v>
      </c>
      <c r="AH441" s="75">
        <f>AB441*Q441</f>
        <v>1400010</v>
      </c>
      <c r="AI441" s="75">
        <f>AF441*R441</f>
        <v>21347423.999999996</v>
      </c>
      <c r="AJ441" s="75">
        <f>IF(Q441=31,A441*Z441,(Q441/30)*A441*Z441)</f>
        <v>0</v>
      </c>
      <c r="AK441" s="75">
        <f>IF(Q441=31,AD441,(Q441/30)*AD441)</f>
        <v>4500000</v>
      </c>
      <c r="AL441" s="75">
        <f>IF(Q441=31,AE441,(Q441/30)*AE441)</f>
        <v>6000000</v>
      </c>
      <c r="AM441" s="75">
        <f>(AC441*30/220)*35%*S441</f>
        <v>4892117.9999999991</v>
      </c>
      <c r="AN441" s="75">
        <f>AC441*30/220*1.4*T441</f>
        <v>5217666.2159999991</v>
      </c>
      <c r="AO441" s="75">
        <f>AC441*U441</f>
        <v>0</v>
      </c>
      <c r="AP441" s="75">
        <f>200000*V441</f>
        <v>2800000</v>
      </c>
      <c r="AQ441" s="75">
        <v>0</v>
      </c>
      <c r="AR441" s="75">
        <v>0</v>
      </c>
      <c r="AS441" s="75">
        <v>0</v>
      </c>
      <c r="AT441" s="80">
        <v>0</v>
      </c>
      <c r="AU441" s="82">
        <f>SUM(AG441:AT441)</f>
        <v>72712168.216000006</v>
      </c>
      <c r="AV441" s="113">
        <f>AU441-(AX441+AP441+AO441+AL441+AK441+AJ441+AT441)</f>
        <v>54322316.440880008</v>
      </c>
      <c r="AW441" s="75">
        <f>AG441+AH441+AK441+AL441+AI441+AN441+AM441+AP441</f>
        <v>72712168.215999991</v>
      </c>
      <c r="AX441" s="75">
        <f>AW441*7%</f>
        <v>5089851.7751199994</v>
      </c>
      <c r="AY441" s="76">
        <f>IF(AV441&lt;=40000000,0,IF(AND(AV441&gt;40000000,AV441&lt;=80000000),(AV441-40000000)*10%,IF(AND(AV441&gt;80000000,AV441&lt;=120000000),4000000+(AV441-80000000)*15%,IF(AND(AV441&gt;120000000,AV441&lt;=180000000),10000000+(AV441-120000000)*20%,IF(AND(AV441&gt;180000000,AV441&lt;=240000000),22000000+(AV441-180000000)*25%,IF(AND(AV441&gt;240000000,AV441&lt;=320000000),37000000+(AV441-240000000)*30%,61000000+(AV441-320000000)*35%))))))</f>
        <v>1432231.644088001</v>
      </c>
      <c r="AZ441" s="75">
        <v>0</v>
      </c>
      <c r="BA441" s="75">
        <v>0</v>
      </c>
      <c r="BB441" s="75">
        <v>0</v>
      </c>
      <c r="BC441" s="80">
        <v>0</v>
      </c>
      <c r="BD441" s="80">
        <v>0</v>
      </c>
      <c r="BE441" s="80">
        <v>0</v>
      </c>
      <c r="BF441" s="78">
        <v>0</v>
      </c>
      <c r="BG441" s="348">
        <f>SUM(AX441:BF441)</f>
        <v>6522083.4192080004</v>
      </c>
      <c r="BH441" s="188">
        <f>INT(AU441-BG441)</f>
        <v>66190084</v>
      </c>
      <c r="BJ441" s="50">
        <v>13238</v>
      </c>
      <c r="BK441" s="50" t="s">
        <v>3777</v>
      </c>
      <c r="BM441" s="50">
        <f t="shared" si="13"/>
        <v>0</v>
      </c>
    </row>
    <row r="442" spans="1:65" s="50" customFormat="1" ht="24" customHeight="1" x14ac:dyDescent="0.2">
      <c r="A442" s="182">
        <f t="shared" si="12"/>
        <v>2655495</v>
      </c>
      <c r="B442" s="298">
        <v>272</v>
      </c>
      <c r="C442" s="266">
        <v>35</v>
      </c>
      <c r="D442" s="299">
        <v>13239</v>
      </c>
      <c r="E442" s="242" t="s">
        <v>1456</v>
      </c>
      <c r="F442" s="243" t="s">
        <v>1457</v>
      </c>
      <c r="G442" s="287" t="s">
        <v>137</v>
      </c>
      <c r="H442" s="274" t="s">
        <v>88</v>
      </c>
      <c r="I442" s="294" t="s">
        <v>2706</v>
      </c>
      <c r="J442" s="65" t="s">
        <v>1458</v>
      </c>
      <c r="K442" s="65" t="s">
        <v>1459</v>
      </c>
      <c r="L442" s="65" t="s">
        <v>88</v>
      </c>
      <c r="M442" s="292" t="s">
        <v>137</v>
      </c>
      <c r="N442" s="244" t="s">
        <v>2410</v>
      </c>
      <c r="O442" s="65"/>
      <c r="P442" s="90"/>
      <c r="Q442" s="244">
        <v>30</v>
      </c>
      <c r="R442" s="246">
        <v>120</v>
      </c>
      <c r="S442" s="246">
        <v>110</v>
      </c>
      <c r="T442" s="246">
        <v>29.33</v>
      </c>
      <c r="U442" s="90">
        <v>0</v>
      </c>
      <c r="V442" s="262">
        <v>15</v>
      </c>
      <c r="W442" s="99">
        <v>0</v>
      </c>
      <c r="X442" s="84">
        <v>0</v>
      </c>
      <c r="Y442" s="99">
        <v>2</v>
      </c>
      <c r="Z442" s="65">
        <v>1</v>
      </c>
      <c r="AA442" s="319">
        <v>885165</v>
      </c>
      <c r="AB442" s="319">
        <v>46667</v>
      </c>
      <c r="AC442" s="320">
        <f>AA442+AB442</f>
        <v>931832</v>
      </c>
      <c r="AD442" s="75">
        <v>4500000</v>
      </c>
      <c r="AE442" s="75">
        <v>6000000</v>
      </c>
      <c r="AF442" s="338">
        <f>(AC442*30)/220*1.4</f>
        <v>177895.19999999998</v>
      </c>
      <c r="AG442" s="113">
        <f>AA442*Q442</f>
        <v>26554950</v>
      </c>
      <c r="AH442" s="75">
        <f>AB442*Q442</f>
        <v>1400010</v>
      </c>
      <c r="AI442" s="75">
        <f>AF442*R442</f>
        <v>21347423.999999996</v>
      </c>
      <c r="AJ442" s="75">
        <f>IF(Q442=31,A442*Z442,(Q442/30)*A442*Z442)</f>
        <v>2655495</v>
      </c>
      <c r="AK442" s="75">
        <f>IF(Q442=31,AD442,(Q442/30)*AD442)</f>
        <v>4500000</v>
      </c>
      <c r="AL442" s="75">
        <f>IF(Q442=31,AE442,(Q442/30)*AE442)</f>
        <v>6000000</v>
      </c>
      <c r="AM442" s="75">
        <f>(AC442*30/220)*35%*S442</f>
        <v>4892117.9999999991</v>
      </c>
      <c r="AN442" s="75">
        <f>AC442*30/220*1.4*T442</f>
        <v>5217666.2159999991</v>
      </c>
      <c r="AO442" s="75">
        <f>AC442*U442</f>
        <v>0</v>
      </c>
      <c r="AP442" s="75">
        <f>200000*V442</f>
        <v>3000000</v>
      </c>
      <c r="AQ442" s="75">
        <v>0</v>
      </c>
      <c r="AR442" s="75">
        <v>0</v>
      </c>
      <c r="AS442" s="75">
        <v>0</v>
      </c>
      <c r="AT442" s="80">
        <v>0</v>
      </c>
      <c r="AU442" s="82">
        <f>SUM(AG442:AT442)</f>
        <v>75567663.216000006</v>
      </c>
      <c r="AV442" s="113">
        <f>AU442-(AX442+AP442+AO442+AL442+AK442+AJ442+AT442)</f>
        <v>54308316.440880008</v>
      </c>
      <c r="AW442" s="75">
        <f>AG442+AH442+AK442+AL442+AI442+AN442+AM442+AP442</f>
        <v>72912168.215999991</v>
      </c>
      <c r="AX442" s="75">
        <f>AW442*7%</f>
        <v>5103851.7751199994</v>
      </c>
      <c r="AY442" s="76">
        <f>IF(AV442&lt;=40000000,0,IF(AND(AV442&gt;40000000,AV442&lt;=80000000),(AV442-40000000)*10%,IF(AND(AV442&gt;80000000,AV442&lt;=120000000),4000000+(AV442-80000000)*15%,IF(AND(AV442&gt;120000000,AV442&lt;=180000000),10000000+(AV442-120000000)*20%,IF(AND(AV442&gt;180000000,AV442&lt;=240000000),22000000+(AV442-180000000)*25%,IF(AND(AV442&gt;240000000,AV442&lt;=320000000),37000000+(AV442-240000000)*30%,61000000+(AV442-320000000)*35%))))))</f>
        <v>1430831.644088001</v>
      </c>
      <c r="AZ442" s="75">
        <v>0</v>
      </c>
      <c r="BA442" s="75">
        <v>0</v>
      </c>
      <c r="BB442" s="75">
        <v>0</v>
      </c>
      <c r="BC442" s="80">
        <v>0</v>
      </c>
      <c r="BD442" s="80">
        <v>0</v>
      </c>
      <c r="BE442" s="80">
        <v>0</v>
      </c>
      <c r="BF442" s="78">
        <v>0</v>
      </c>
      <c r="BG442" s="348">
        <f>SUM(AX442:BF442)</f>
        <v>6534683.4192080004</v>
      </c>
      <c r="BH442" s="188">
        <f>INT(AU442-BG442)</f>
        <v>69032979</v>
      </c>
      <c r="BJ442" s="50">
        <v>13239</v>
      </c>
      <c r="BK442" s="50" t="s">
        <v>3778</v>
      </c>
      <c r="BM442" s="50">
        <f t="shared" si="13"/>
        <v>0</v>
      </c>
    </row>
    <row r="443" spans="1:65" s="50" customFormat="1" ht="24" customHeight="1" x14ac:dyDescent="0.2">
      <c r="A443" s="182">
        <f t="shared" si="12"/>
        <v>2655495</v>
      </c>
      <c r="B443" s="298">
        <v>299</v>
      </c>
      <c r="C443" s="266">
        <v>62</v>
      </c>
      <c r="D443" s="299">
        <v>13240</v>
      </c>
      <c r="E443" s="242" t="s">
        <v>1460</v>
      </c>
      <c r="F443" s="243" t="s">
        <v>1461</v>
      </c>
      <c r="G443" s="287" t="s">
        <v>137</v>
      </c>
      <c r="H443" s="274" t="s">
        <v>88</v>
      </c>
      <c r="I443" s="294" t="s">
        <v>2733</v>
      </c>
      <c r="J443" s="65" t="s">
        <v>1462</v>
      </c>
      <c r="K443" s="65" t="s">
        <v>1463</v>
      </c>
      <c r="L443" s="65" t="s">
        <v>88</v>
      </c>
      <c r="M443" s="292" t="s">
        <v>137</v>
      </c>
      <c r="N443" s="99"/>
      <c r="O443" s="65"/>
      <c r="P443" s="245" t="s">
        <v>2410</v>
      </c>
      <c r="Q443" s="244">
        <v>30</v>
      </c>
      <c r="R443" s="246">
        <v>120</v>
      </c>
      <c r="S443" s="246">
        <v>220</v>
      </c>
      <c r="T443" s="246">
        <v>29.33</v>
      </c>
      <c r="U443" s="90">
        <v>0</v>
      </c>
      <c r="V443" s="262">
        <v>25</v>
      </c>
      <c r="W443" s="99">
        <v>0</v>
      </c>
      <c r="X443" s="84">
        <v>0</v>
      </c>
      <c r="Y443" s="99">
        <v>2</v>
      </c>
      <c r="Z443" s="65">
        <v>2</v>
      </c>
      <c r="AA443" s="319">
        <v>885165</v>
      </c>
      <c r="AB443" s="319">
        <v>46667</v>
      </c>
      <c r="AC443" s="320">
        <f>AA443+AB443</f>
        <v>931832</v>
      </c>
      <c r="AD443" s="75">
        <v>4500000</v>
      </c>
      <c r="AE443" s="75">
        <v>6000000</v>
      </c>
      <c r="AF443" s="338">
        <f>(AC443*30)/220*1.4</f>
        <v>177895.19999999998</v>
      </c>
      <c r="AG443" s="113">
        <f>AA443*Q443</f>
        <v>26554950</v>
      </c>
      <c r="AH443" s="75">
        <f>AB443*Q443</f>
        <v>1400010</v>
      </c>
      <c r="AI443" s="75">
        <f>AF443*R443</f>
        <v>21347423.999999996</v>
      </c>
      <c r="AJ443" s="75">
        <f>IF(Q443=31,A443*Z443,(Q443/30)*A443*Z443)</f>
        <v>5310990</v>
      </c>
      <c r="AK443" s="75">
        <f>IF(Q443=31,AD443,(Q443/30)*AD443)</f>
        <v>4500000</v>
      </c>
      <c r="AL443" s="75">
        <f>IF(Q443=31,AE443,(Q443/30)*AE443)</f>
        <v>6000000</v>
      </c>
      <c r="AM443" s="75">
        <f>(AC443*30/220)*35%*S443</f>
        <v>9784235.9999999981</v>
      </c>
      <c r="AN443" s="75">
        <f>AC443*30/220*1.4*T443</f>
        <v>5217666.2159999991</v>
      </c>
      <c r="AO443" s="75">
        <f>AC443*U443</f>
        <v>0</v>
      </c>
      <c r="AP443" s="75">
        <f>200000*V443</f>
        <v>5000000</v>
      </c>
      <c r="AQ443" s="75">
        <v>0</v>
      </c>
      <c r="AR443" s="75">
        <v>0</v>
      </c>
      <c r="AS443" s="75">
        <v>0</v>
      </c>
      <c r="AT443" s="80">
        <v>0</v>
      </c>
      <c r="AU443" s="82">
        <f>SUM(AG443:AT443)</f>
        <v>85115276.216000006</v>
      </c>
      <c r="AV443" s="113">
        <f>AU443-(AX443+AP443+AO443+AL443+AK443+AJ443+AT443)</f>
        <v>58717986.18088001</v>
      </c>
      <c r="AW443" s="75">
        <f>AG443+AH443+AK443+AL443+AI443+AN443+AM443+AP443</f>
        <v>79804286.215999991</v>
      </c>
      <c r="AX443" s="75">
        <f>AW443*7%</f>
        <v>5586300.0351200001</v>
      </c>
      <c r="AY443" s="76">
        <f>IF(AV443&lt;=40000000,0,IF(AND(AV443&gt;40000000,AV443&lt;=80000000),(AV443-40000000)*10%,IF(AND(AV443&gt;80000000,AV443&lt;=120000000),4000000+(AV443-80000000)*15%,IF(AND(AV443&gt;120000000,AV443&lt;=180000000),10000000+(AV443-120000000)*20%,IF(AND(AV443&gt;180000000,AV443&lt;=240000000),22000000+(AV443-180000000)*25%,IF(AND(AV443&gt;240000000,AV443&lt;=320000000),37000000+(AV443-240000000)*30%,61000000+(AV443-320000000)*35%))))))</f>
        <v>1871798.6180880012</v>
      </c>
      <c r="AZ443" s="75">
        <v>0</v>
      </c>
      <c r="BA443" s="75">
        <v>0</v>
      </c>
      <c r="BB443" s="75">
        <v>0</v>
      </c>
      <c r="BC443" s="80">
        <v>0</v>
      </c>
      <c r="BD443" s="80">
        <v>0</v>
      </c>
      <c r="BE443" s="80">
        <v>0</v>
      </c>
      <c r="BF443" s="78">
        <v>0</v>
      </c>
      <c r="BG443" s="348">
        <f>SUM(AX443:BF443)</f>
        <v>7458098.6532080015</v>
      </c>
      <c r="BH443" s="188">
        <f>INT(AU443-BG443)</f>
        <v>77657177</v>
      </c>
      <c r="BJ443" s="50">
        <v>13240</v>
      </c>
      <c r="BK443" s="50" t="s">
        <v>3779</v>
      </c>
      <c r="BM443" s="50">
        <f t="shared" si="13"/>
        <v>0</v>
      </c>
    </row>
    <row r="444" spans="1:65" s="50" customFormat="1" ht="24" customHeight="1" x14ac:dyDescent="0.2">
      <c r="A444" s="182">
        <f t="shared" si="12"/>
        <v>2655495</v>
      </c>
      <c r="B444" s="298">
        <v>351</v>
      </c>
      <c r="C444" s="266">
        <v>115</v>
      </c>
      <c r="D444" s="299">
        <v>13241</v>
      </c>
      <c r="E444" s="242" t="s">
        <v>1464</v>
      </c>
      <c r="F444" s="243" t="s">
        <v>1465</v>
      </c>
      <c r="G444" s="287" t="s">
        <v>137</v>
      </c>
      <c r="H444" s="274" t="s">
        <v>88</v>
      </c>
      <c r="I444" s="294" t="s">
        <v>2785</v>
      </c>
      <c r="J444" s="66" t="s">
        <v>1466</v>
      </c>
      <c r="K444" s="65" t="s">
        <v>1467</v>
      </c>
      <c r="L444" s="65" t="s">
        <v>88</v>
      </c>
      <c r="M444" s="292" t="s">
        <v>137</v>
      </c>
      <c r="N444" s="244" t="s">
        <v>2410</v>
      </c>
      <c r="O444" s="65"/>
      <c r="P444" s="90"/>
      <c r="Q444" s="244">
        <v>30</v>
      </c>
      <c r="R444" s="246">
        <v>120</v>
      </c>
      <c r="S444" s="246">
        <v>110</v>
      </c>
      <c r="T444" s="246">
        <v>29.33</v>
      </c>
      <c r="U444" s="90">
        <v>0</v>
      </c>
      <c r="V444" s="262">
        <v>15</v>
      </c>
      <c r="W444" s="99">
        <v>0</v>
      </c>
      <c r="X444" s="84">
        <v>0</v>
      </c>
      <c r="Y444" s="99">
        <v>2</v>
      </c>
      <c r="Z444" s="65">
        <v>2</v>
      </c>
      <c r="AA444" s="319">
        <v>885165</v>
      </c>
      <c r="AB444" s="319">
        <v>46667</v>
      </c>
      <c r="AC444" s="320">
        <f>AA444+AB444</f>
        <v>931832</v>
      </c>
      <c r="AD444" s="75">
        <v>4500000</v>
      </c>
      <c r="AE444" s="75">
        <v>6000000</v>
      </c>
      <c r="AF444" s="338">
        <f>(AC444*30)/220*1.4</f>
        <v>177895.19999999998</v>
      </c>
      <c r="AG444" s="113">
        <f>AA444*Q444</f>
        <v>26554950</v>
      </c>
      <c r="AH444" s="75">
        <f>AB444*Q444</f>
        <v>1400010</v>
      </c>
      <c r="AI444" s="75">
        <f>AF444*R444</f>
        <v>21347423.999999996</v>
      </c>
      <c r="AJ444" s="75">
        <f>IF(Q444=31,A444*Z444,(Q444/30)*A444*Z444)</f>
        <v>5310990</v>
      </c>
      <c r="AK444" s="75">
        <f>IF(Q444=31,AD444,(Q444/30)*AD444)</f>
        <v>4500000</v>
      </c>
      <c r="AL444" s="75">
        <f>IF(Q444=31,AE444,(Q444/30)*AE444)</f>
        <v>6000000</v>
      </c>
      <c r="AM444" s="75">
        <f>(AC444*30/220)*35%*S444</f>
        <v>4892117.9999999991</v>
      </c>
      <c r="AN444" s="75">
        <f>AC444*30/220*1.4*T444</f>
        <v>5217666.2159999991</v>
      </c>
      <c r="AO444" s="75">
        <f>AC444*U444</f>
        <v>0</v>
      </c>
      <c r="AP444" s="75">
        <f>200000*V444</f>
        <v>3000000</v>
      </c>
      <c r="AQ444" s="75">
        <v>0</v>
      </c>
      <c r="AR444" s="75">
        <v>0</v>
      </c>
      <c r="AS444" s="75">
        <v>0</v>
      </c>
      <c r="AT444" s="80">
        <v>0</v>
      </c>
      <c r="AU444" s="82">
        <f>SUM(AG444:AT444)</f>
        <v>78223158.216000006</v>
      </c>
      <c r="AV444" s="113">
        <f>AU444-(AX444+AP444+AO444+AL444+AK444+AJ444+AT444)</f>
        <v>54308316.440880008</v>
      </c>
      <c r="AW444" s="75">
        <f>AG444+AH444+AK444+AL444+AI444+AN444+AM444+AP444</f>
        <v>72912168.215999991</v>
      </c>
      <c r="AX444" s="75">
        <f>AW444*7%</f>
        <v>5103851.7751199994</v>
      </c>
      <c r="AY444" s="76">
        <f>IF(AV444&lt;=40000000,0,IF(AND(AV444&gt;40000000,AV444&lt;=80000000),(AV444-40000000)*10%,IF(AND(AV444&gt;80000000,AV444&lt;=120000000),4000000+(AV444-80000000)*15%,IF(AND(AV444&gt;120000000,AV444&lt;=180000000),10000000+(AV444-120000000)*20%,IF(AND(AV444&gt;180000000,AV444&lt;=240000000),22000000+(AV444-180000000)*25%,IF(AND(AV444&gt;240000000,AV444&lt;=320000000),37000000+(AV444-240000000)*30%,61000000+(AV444-320000000)*35%))))))</f>
        <v>1430831.644088001</v>
      </c>
      <c r="AZ444" s="75">
        <v>0</v>
      </c>
      <c r="BA444" s="75">
        <v>0</v>
      </c>
      <c r="BB444" s="75">
        <v>0</v>
      </c>
      <c r="BC444" s="80">
        <v>0</v>
      </c>
      <c r="BD444" s="80">
        <v>0</v>
      </c>
      <c r="BE444" s="80">
        <v>0</v>
      </c>
      <c r="BF444" s="78">
        <v>0</v>
      </c>
      <c r="BG444" s="348">
        <f>SUM(AX444:BF444)</f>
        <v>6534683.4192080004</v>
      </c>
      <c r="BH444" s="188">
        <f>INT(AU444-BG444)</f>
        <v>71688474</v>
      </c>
      <c r="BJ444" s="50">
        <v>13241</v>
      </c>
      <c r="BK444" s="50" t="s">
        <v>3780</v>
      </c>
      <c r="BM444" s="50">
        <f t="shared" si="13"/>
        <v>0</v>
      </c>
    </row>
    <row r="445" spans="1:65" s="50" customFormat="1" ht="24" customHeight="1" x14ac:dyDescent="0.2">
      <c r="A445" s="182">
        <f t="shared" si="12"/>
        <v>2655495</v>
      </c>
      <c r="B445" s="298">
        <v>346</v>
      </c>
      <c r="C445" s="266">
        <v>110</v>
      </c>
      <c r="D445" s="299">
        <v>13242</v>
      </c>
      <c r="E445" s="242" t="s">
        <v>1468</v>
      </c>
      <c r="F445" s="243" t="s">
        <v>210</v>
      </c>
      <c r="G445" s="287" t="s">
        <v>137</v>
      </c>
      <c r="H445" s="274" t="s">
        <v>88</v>
      </c>
      <c r="I445" s="293" t="s">
        <v>2780</v>
      </c>
      <c r="J445" s="66" t="s">
        <v>1469</v>
      </c>
      <c r="K445" s="66" t="s">
        <v>1470</v>
      </c>
      <c r="L445" s="66" t="s">
        <v>88</v>
      </c>
      <c r="M445" s="292" t="s">
        <v>137</v>
      </c>
      <c r="N445" s="244" t="s">
        <v>2410</v>
      </c>
      <c r="O445" s="66"/>
      <c r="P445" s="87"/>
      <c r="Q445" s="244">
        <v>30</v>
      </c>
      <c r="R445" s="246">
        <v>120</v>
      </c>
      <c r="S445" s="246">
        <v>110</v>
      </c>
      <c r="T445" s="246">
        <v>29.33</v>
      </c>
      <c r="U445" s="90">
        <v>0</v>
      </c>
      <c r="V445" s="262">
        <v>22</v>
      </c>
      <c r="W445" s="99">
        <v>0</v>
      </c>
      <c r="X445" s="84">
        <v>0</v>
      </c>
      <c r="Y445" s="99">
        <v>0</v>
      </c>
      <c r="Z445" s="65">
        <v>0</v>
      </c>
      <c r="AA445" s="319">
        <v>885165</v>
      </c>
      <c r="AB445" s="319">
        <v>46667</v>
      </c>
      <c r="AC445" s="320">
        <f>AA445+AB445</f>
        <v>931832</v>
      </c>
      <c r="AD445" s="75">
        <v>4500000</v>
      </c>
      <c r="AE445" s="75">
        <v>6000000</v>
      </c>
      <c r="AF445" s="338">
        <f>(AC445*30)/220*1.4</f>
        <v>177895.19999999998</v>
      </c>
      <c r="AG445" s="113">
        <f>AA445*Q445</f>
        <v>26554950</v>
      </c>
      <c r="AH445" s="75">
        <f>AB445*Q445</f>
        <v>1400010</v>
      </c>
      <c r="AI445" s="75">
        <f>AF445*R445</f>
        <v>21347423.999999996</v>
      </c>
      <c r="AJ445" s="75">
        <f>IF(Q445=31,A445*Z445,(Q445/30)*A445*Z445)</f>
        <v>0</v>
      </c>
      <c r="AK445" s="75">
        <f>IF(Q445=31,AD445,(Q445/30)*AD445)</f>
        <v>4500000</v>
      </c>
      <c r="AL445" s="75">
        <f>IF(Q445=31,AE445,(Q445/30)*AE445)</f>
        <v>6000000</v>
      </c>
      <c r="AM445" s="75">
        <f>(AC445*30/220)*35%*S445</f>
        <v>4892117.9999999991</v>
      </c>
      <c r="AN445" s="75">
        <f>AC445*30/220*1.4*T445</f>
        <v>5217666.2159999991</v>
      </c>
      <c r="AO445" s="75">
        <f>AC445*U445</f>
        <v>0</v>
      </c>
      <c r="AP445" s="75">
        <f>200000*V445</f>
        <v>4400000</v>
      </c>
      <c r="AQ445" s="75">
        <v>0</v>
      </c>
      <c r="AR445" s="75">
        <v>0</v>
      </c>
      <c r="AS445" s="75">
        <v>0</v>
      </c>
      <c r="AT445" s="80">
        <v>0</v>
      </c>
      <c r="AU445" s="82">
        <f>SUM(AG445:AT445)</f>
        <v>74312168.216000006</v>
      </c>
      <c r="AV445" s="113">
        <f>AU445-(AX445+AP445+AO445+AL445+AK445+AJ445+AT445)</f>
        <v>54210316.440880008</v>
      </c>
      <c r="AW445" s="75">
        <f>AG445+AH445+AK445+AL445+AI445+AN445+AM445+AP445</f>
        <v>74312168.215999991</v>
      </c>
      <c r="AX445" s="75">
        <f>AW445*7%</f>
        <v>5201851.7751199994</v>
      </c>
      <c r="AY445" s="76">
        <f>IF(AV445&lt;=40000000,0,IF(AND(AV445&gt;40000000,AV445&lt;=80000000),(AV445-40000000)*10%,IF(AND(AV445&gt;80000000,AV445&lt;=120000000),4000000+(AV445-80000000)*15%,IF(AND(AV445&gt;120000000,AV445&lt;=180000000),10000000+(AV445-120000000)*20%,IF(AND(AV445&gt;180000000,AV445&lt;=240000000),22000000+(AV445-180000000)*25%,IF(AND(AV445&gt;240000000,AV445&lt;=320000000),37000000+(AV445-240000000)*30%,61000000+(AV445-320000000)*35%))))))</f>
        <v>1421031.644088001</v>
      </c>
      <c r="AZ445" s="75">
        <v>0</v>
      </c>
      <c r="BA445" s="75">
        <v>0</v>
      </c>
      <c r="BB445" s="75">
        <v>0</v>
      </c>
      <c r="BC445" s="80">
        <v>0</v>
      </c>
      <c r="BD445" s="80">
        <v>0</v>
      </c>
      <c r="BE445" s="80">
        <v>0</v>
      </c>
      <c r="BF445" s="78">
        <v>0</v>
      </c>
      <c r="BG445" s="348">
        <f>SUM(AX445:BF445)</f>
        <v>6622883.4192080004</v>
      </c>
      <c r="BH445" s="188">
        <f>INT(AU445-BG445)</f>
        <v>67689284</v>
      </c>
      <c r="BJ445" s="50">
        <v>13242</v>
      </c>
      <c r="BK445" s="50" t="s">
        <v>3781</v>
      </c>
      <c r="BM445" s="50">
        <f t="shared" si="13"/>
        <v>0</v>
      </c>
    </row>
    <row r="446" spans="1:65" s="50" customFormat="1" ht="24" customHeight="1" x14ac:dyDescent="0.2">
      <c r="A446" s="182">
        <f t="shared" si="12"/>
        <v>2655495</v>
      </c>
      <c r="B446" s="298">
        <v>352</v>
      </c>
      <c r="C446" s="266">
        <v>116</v>
      </c>
      <c r="D446" s="299">
        <v>13243</v>
      </c>
      <c r="E446" s="242" t="s">
        <v>1471</v>
      </c>
      <c r="F446" s="243" t="s">
        <v>1472</v>
      </c>
      <c r="G446" s="287" t="s">
        <v>137</v>
      </c>
      <c r="H446" s="274" t="s">
        <v>88</v>
      </c>
      <c r="I446" s="293" t="s">
        <v>2786</v>
      </c>
      <c r="J446" s="66" t="s">
        <v>1473</v>
      </c>
      <c r="K446" s="66" t="s">
        <v>1474</v>
      </c>
      <c r="L446" s="66" t="s">
        <v>88</v>
      </c>
      <c r="M446" s="292" t="s">
        <v>137</v>
      </c>
      <c r="N446" s="244" t="s">
        <v>2410</v>
      </c>
      <c r="O446" s="66"/>
      <c r="P446" s="87"/>
      <c r="Q446" s="244">
        <v>30</v>
      </c>
      <c r="R446" s="246">
        <v>120</v>
      </c>
      <c r="S446" s="246">
        <v>110</v>
      </c>
      <c r="T446" s="246">
        <v>29.33</v>
      </c>
      <c r="U446" s="90">
        <v>0</v>
      </c>
      <c r="V446" s="262">
        <v>15</v>
      </c>
      <c r="W446" s="99">
        <v>0</v>
      </c>
      <c r="X446" s="84">
        <v>0</v>
      </c>
      <c r="Y446" s="99">
        <v>2</v>
      </c>
      <c r="Z446" s="65">
        <v>1</v>
      </c>
      <c r="AA446" s="319">
        <v>885165</v>
      </c>
      <c r="AB446" s="319">
        <v>46667</v>
      </c>
      <c r="AC446" s="320">
        <f>AA446+AB446</f>
        <v>931832</v>
      </c>
      <c r="AD446" s="75">
        <v>4500000</v>
      </c>
      <c r="AE446" s="75">
        <v>6000000</v>
      </c>
      <c r="AF446" s="338">
        <f>(AC446*30)/220*1.4</f>
        <v>177895.19999999998</v>
      </c>
      <c r="AG446" s="113">
        <f>AA446*Q446</f>
        <v>26554950</v>
      </c>
      <c r="AH446" s="75">
        <f>AB446*Q446</f>
        <v>1400010</v>
      </c>
      <c r="AI446" s="75">
        <f>AF446*R446</f>
        <v>21347423.999999996</v>
      </c>
      <c r="AJ446" s="75">
        <f>IF(Q446=31,A446*Z446,(Q446/30)*A446*Z446)</f>
        <v>2655495</v>
      </c>
      <c r="AK446" s="75">
        <f>IF(Q446=31,AD446,(Q446/30)*AD446)</f>
        <v>4500000</v>
      </c>
      <c r="AL446" s="75">
        <f>IF(Q446=31,AE446,(Q446/30)*AE446)</f>
        <v>6000000</v>
      </c>
      <c r="AM446" s="75">
        <f>(AC446*30/220)*35%*S446</f>
        <v>4892117.9999999991</v>
      </c>
      <c r="AN446" s="75">
        <f>AC446*30/220*1.4*T446</f>
        <v>5217666.2159999991</v>
      </c>
      <c r="AO446" s="75">
        <f>AC446*U446</f>
        <v>0</v>
      </c>
      <c r="AP446" s="75">
        <f>200000*V446</f>
        <v>3000000</v>
      </c>
      <c r="AQ446" s="75">
        <v>0</v>
      </c>
      <c r="AR446" s="75">
        <v>0</v>
      </c>
      <c r="AS446" s="75">
        <v>0</v>
      </c>
      <c r="AT446" s="80">
        <v>0</v>
      </c>
      <c r="AU446" s="82">
        <f>SUM(AG446:AT446)</f>
        <v>75567663.216000006</v>
      </c>
      <c r="AV446" s="113">
        <f>AU446-(AX446+AP446+AO446+AL446+AK446+AJ446+AT446)</f>
        <v>54308316.440880008</v>
      </c>
      <c r="AW446" s="75">
        <f>AG446+AH446+AK446+AL446+AI446+AN446+AM446+AP446</f>
        <v>72912168.215999991</v>
      </c>
      <c r="AX446" s="75">
        <f>AW446*7%</f>
        <v>5103851.7751199994</v>
      </c>
      <c r="AY446" s="76">
        <f>IF(AV446&lt;=40000000,0,IF(AND(AV446&gt;40000000,AV446&lt;=80000000),(AV446-40000000)*10%,IF(AND(AV446&gt;80000000,AV446&lt;=120000000),4000000+(AV446-80000000)*15%,IF(AND(AV446&gt;120000000,AV446&lt;=180000000),10000000+(AV446-120000000)*20%,IF(AND(AV446&gt;180000000,AV446&lt;=240000000),22000000+(AV446-180000000)*25%,IF(AND(AV446&gt;240000000,AV446&lt;=320000000),37000000+(AV446-240000000)*30%,61000000+(AV446-320000000)*35%))))))</f>
        <v>1430831.644088001</v>
      </c>
      <c r="AZ446" s="75">
        <v>0</v>
      </c>
      <c r="BA446" s="75">
        <v>0</v>
      </c>
      <c r="BB446" s="75">
        <v>0</v>
      </c>
      <c r="BC446" s="80">
        <v>0</v>
      </c>
      <c r="BD446" s="80">
        <v>0</v>
      </c>
      <c r="BE446" s="80">
        <v>0</v>
      </c>
      <c r="BF446" s="78">
        <v>0</v>
      </c>
      <c r="BG446" s="348">
        <f>SUM(AX446:BF446)</f>
        <v>6534683.4192080004</v>
      </c>
      <c r="BH446" s="188">
        <f>INT(AU446-BG446)</f>
        <v>69032979</v>
      </c>
      <c r="BJ446" s="50">
        <v>13243</v>
      </c>
      <c r="BK446" s="50" t="s">
        <v>3782</v>
      </c>
      <c r="BM446" s="50">
        <f t="shared" si="13"/>
        <v>0</v>
      </c>
    </row>
    <row r="447" spans="1:65" s="50" customFormat="1" ht="24" customHeight="1" x14ac:dyDescent="0.2">
      <c r="A447" s="182">
        <f>885165*3</f>
        <v>2655495</v>
      </c>
      <c r="B447" s="298">
        <v>339</v>
      </c>
      <c r="C447" s="266">
        <v>103</v>
      </c>
      <c r="D447" s="299">
        <v>13244</v>
      </c>
      <c r="E447" s="242" t="s">
        <v>1402</v>
      </c>
      <c r="F447" s="243" t="s">
        <v>1475</v>
      </c>
      <c r="G447" s="287" t="s">
        <v>137</v>
      </c>
      <c r="H447" s="274" t="s">
        <v>88</v>
      </c>
      <c r="I447" s="293" t="s">
        <v>2773</v>
      </c>
      <c r="J447" s="66" t="s">
        <v>1476</v>
      </c>
      <c r="K447" s="66" t="s">
        <v>1477</v>
      </c>
      <c r="L447" s="66" t="s">
        <v>88</v>
      </c>
      <c r="M447" s="292" t="s">
        <v>137</v>
      </c>
      <c r="N447" s="244" t="s">
        <v>2410</v>
      </c>
      <c r="O447" s="66"/>
      <c r="P447" s="87"/>
      <c r="Q447" s="244">
        <v>30</v>
      </c>
      <c r="R447" s="246">
        <v>120</v>
      </c>
      <c r="S447" s="246">
        <v>110</v>
      </c>
      <c r="T447" s="246">
        <v>29.33</v>
      </c>
      <c r="U447" s="90">
        <v>0</v>
      </c>
      <c r="V447" s="262">
        <v>15</v>
      </c>
      <c r="W447" s="99">
        <v>0</v>
      </c>
      <c r="X447" s="84">
        <v>0</v>
      </c>
      <c r="Y447" s="99">
        <v>2</v>
      </c>
      <c r="Z447" s="65">
        <v>2</v>
      </c>
      <c r="AA447" s="319">
        <v>885165</v>
      </c>
      <c r="AB447" s="319">
        <v>46667</v>
      </c>
      <c r="AC447" s="320">
        <f>AA447+AB447</f>
        <v>931832</v>
      </c>
      <c r="AD447" s="75">
        <v>4500000</v>
      </c>
      <c r="AE447" s="75">
        <v>6000000</v>
      </c>
      <c r="AF447" s="338">
        <f>(AC447*30)/220*1.4</f>
        <v>177895.19999999998</v>
      </c>
      <c r="AG447" s="113">
        <f>AA447*Q447</f>
        <v>26554950</v>
      </c>
      <c r="AH447" s="75">
        <f>AB447*Q447</f>
        <v>1400010</v>
      </c>
      <c r="AI447" s="75">
        <f>AF447*R447</f>
        <v>21347423.999999996</v>
      </c>
      <c r="AJ447" s="75">
        <f>IF(Q447=31,A447*Z447,(Q447/30)*A447*Z447)</f>
        <v>5310990</v>
      </c>
      <c r="AK447" s="75">
        <f>IF(Q447=31,AD447,(Q447/30)*AD447)</f>
        <v>4500000</v>
      </c>
      <c r="AL447" s="75">
        <f>IF(Q447=31,AE447,(Q447/30)*AE447)</f>
        <v>6000000</v>
      </c>
      <c r="AM447" s="75">
        <f>(AC447*30/220)*35%*S447</f>
        <v>4892117.9999999991</v>
      </c>
      <c r="AN447" s="75">
        <f>AC447*30/220*1.4*T447</f>
        <v>5217666.2159999991</v>
      </c>
      <c r="AO447" s="75">
        <f>AC447*U447</f>
        <v>0</v>
      </c>
      <c r="AP447" s="75">
        <f>200000*V447</f>
        <v>3000000</v>
      </c>
      <c r="AQ447" s="75">
        <v>0</v>
      </c>
      <c r="AR447" s="75">
        <v>0</v>
      </c>
      <c r="AS447" s="75">
        <v>0</v>
      </c>
      <c r="AT447" s="80">
        <v>0</v>
      </c>
      <c r="AU447" s="82">
        <f>SUM(AG447:AT447)</f>
        <v>78223158.216000006</v>
      </c>
      <c r="AV447" s="113">
        <f>AU447-(AX447+AP447+AO447+AL447+AK447+AJ447+AT447)</f>
        <v>54308316.440880008</v>
      </c>
      <c r="AW447" s="75">
        <f>AG447+AH447+AK447+AL447+AI447+AN447+AM447+AP447</f>
        <v>72912168.215999991</v>
      </c>
      <c r="AX447" s="75">
        <f>AW447*7%</f>
        <v>5103851.7751199994</v>
      </c>
      <c r="AY447" s="76">
        <f>IF(AV447&lt;=40000000,0,IF(AND(AV447&gt;40000000,AV447&lt;=80000000),(AV447-40000000)*10%,IF(AND(AV447&gt;80000000,AV447&lt;=120000000),4000000+(AV447-80000000)*15%,IF(AND(AV447&gt;120000000,AV447&lt;=180000000),10000000+(AV447-120000000)*20%,IF(AND(AV447&gt;180000000,AV447&lt;=240000000),22000000+(AV447-180000000)*25%,IF(AND(AV447&gt;240000000,AV447&lt;=320000000),37000000+(AV447-240000000)*30%,61000000+(AV447-320000000)*35%))))))</f>
        <v>1430831.644088001</v>
      </c>
      <c r="AZ447" s="75">
        <v>0</v>
      </c>
      <c r="BA447" s="75">
        <v>0</v>
      </c>
      <c r="BB447" s="75">
        <v>0</v>
      </c>
      <c r="BC447" s="80">
        <v>0</v>
      </c>
      <c r="BD447" s="80">
        <v>0</v>
      </c>
      <c r="BE447" s="80">
        <v>0</v>
      </c>
      <c r="BF447" s="78">
        <v>0</v>
      </c>
      <c r="BG447" s="348">
        <f>SUM(AX447:BF447)</f>
        <v>6534683.4192080004</v>
      </c>
      <c r="BH447" s="188">
        <f>INT(AU447-BG447)</f>
        <v>71688474</v>
      </c>
      <c r="BJ447" s="50">
        <v>13244</v>
      </c>
      <c r="BK447" s="50" t="s">
        <v>3783</v>
      </c>
      <c r="BM447" s="50">
        <f t="shared" si="13"/>
        <v>0</v>
      </c>
    </row>
    <row r="448" spans="1:65" s="50" customFormat="1" ht="24" customHeight="1" x14ac:dyDescent="0.2">
      <c r="A448" s="182">
        <f t="shared" ref="A448:A511" si="14">885165*3</f>
        <v>2655495</v>
      </c>
      <c r="B448" s="298">
        <v>252</v>
      </c>
      <c r="C448" s="266">
        <v>15</v>
      </c>
      <c r="D448" s="299">
        <v>13245</v>
      </c>
      <c r="E448" s="242" t="s">
        <v>1478</v>
      </c>
      <c r="F448" s="243" t="s">
        <v>1479</v>
      </c>
      <c r="G448" s="287" t="s">
        <v>137</v>
      </c>
      <c r="H448" s="274" t="s">
        <v>88</v>
      </c>
      <c r="I448" s="353" t="s">
        <v>2686</v>
      </c>
      <c r="J448" s="68" t="s">
        <v>1480</v>
      </c>
      <c r="K448" s="68" t="s">
        <v>1481</v>
      </c>
      <c r="L448" s="68" t="s">
        <v>88</v>
      </c>
      <c r="M448" s="292" t="s">
        <v>137</v>
      </c>
      <c r="N448" s="100"/>
      <c r="O448" s="68"/>
      <c r="P448" s="245" t="s">
        <v>2410</v>
      </c>
      <c r="Q448" s="244">
        <v>30</v>
      </c>
      <c r="R448" s="246">
        <v>120</v>
      </c>
      <c r="S448" s="246">
        <v>220</v>
      </c>
      <c r="T448" s="246">
        <v>29.33</v>
      </c>
      <c r="U448" s="90">
        <v>0</v>
      </c>
      <c r="V448" s="262">
        <v>30</v>
      </c>
      <c r="W448" s="99">
        <v>0</v>
      </c>
      <c r="X448" s="84">
        <v>0</v>
      </c>
      <c r="Y448" s="99">
        <v>0</v>
      </c>
      <c r="Z448" s="65">
        <v>0</v>
      </c>
      <c r="AA448" s="319">
        <v>885165</v>
      </c>
      <c r="AB448" s="319">
        <v>46667</v>
      </c>
      <c r="AC448" s="320">
        <f>AA448+AB448</f>
        <v>931832</v>
      </c>
      <c r="AD448" s="75">
        <v>4500000</v>
      </c>
      <c r="AE448" s="75">
        <v>6000000</v>
      </c>
      <c r="AF448" s="338">
        <f>(AC448*30)/220*1.4</f>
        <v>177895.19999999998</v>
      </c>
      <c r="AG448" s="113">
        <f>AA448*Q448</f>
        <v>26554950</v>
      </c>
      <c r="AH448" s="75">
        <f>AB448*Q448</f>
        <v>1400010</v>
      </c>
      <c r="AI448" s="75">
        <f>AF448*R448</f>
        <v>21347423.999999996</v>
      </c>
      <c r="AJ448" s="75">
        <f>IF(Q448=31,A448*Z448,(Q448/30)*A448*Z448)</f>
        <v>0</v>
      </c>
      <c r="AK448" s="75">
        <f>IF(Q448=31,AD448,(Q448/30)*AD448)</f>
        <v>4500000</v>
      </c>
      <c r="AL448" s="75">
        <f>IF(Q448=31,AE448,(Q448/30)*AE448)</f>
        <v>6000000</v>
      </c>
      <c r="AM448" s="75">
        <f>(AC448*30/220)*35%*S448</f>
        <v>9784235.9999999981</v>
      </c>
      <c r="AN448" s="75">
        <f>AC448*30/220*1.4*T448</f>
        <v>5217666.2159999991</v>
      </c>
      <c r="AO448" s="75">
        <f>AC448*U448</f>
        <v>0</v>
      </c>
      <c r="AP448" s="75">
        <f>200000*V448</f>
        <v>6000000</v>
      </c>
      <c r="AQ448" s="75">
        <v>0</v>
      </c>
      <c r="AR448" s="75">
        <v>0</v>
      </c>
      <c r="AS448" s="75">
        <v>0</v>
      </c>
      <c r="AT448" s="80">
        <v>0</v>
      </c>
      <c r="AU448" s="82">
        <f>SUM(AG448:AT448)</f>
        <v>80804286.216000006</v>
      </c>
      <c r="AV448" s="113">
        <f>AU448-(AX448+AP448+AO448+AL448+AK448+AJ448+AT448)</f>
        <v>58647986.18088001</v>
      </c>
      <c r="AW448" s="75">
        <f>AG448+AH448+AK448+AL448+AI448+AN448+AM448+AP448</f>
        <v>80804286.215999991</v>
      </c>
      <c r="AX448" s="75">
        <f>AW448*7%</f>
        <v>5656300.0351200001</v>
      </c>
      <c r="AY448" s="76">
        <f>IF(AV448&lt;=40000000,0,IF(AND(AV448&gt;40000000,AV448&lt;=80000000),(AV448-40000000)*10%,IF(AND(AV448&gt;80000000,AV448&lt;=120000000),4000000+(AV448-80000000)*15%,IF(AND(AV448&gt;120000000,AV448&lt;=180000000),10000000+(AV448-120000000)*20%,IF(AND(AV448&gt;180000000,AV448&lt;=240000000),22000000+(AV448-180000000)*25%,IF(AND(AV448&gt;240000000,AV448&lt;=320000000),37000000+(AV448-240000000)*30%,61000000+(AV448-320000000)*35%))))))</f>
        <v>1864798.6180880012</v>
      </c>
      <c r="AZ448" s="75">
        <v>0</v>
      </c>
      <c r="BA448" s="75">
        <v>0</v>
      </c>
      <c r="BB448" s="75">
        <v>0</v>
      </c>
      <c r="BC448" s="80">
        <v>0</v>
      </c>
      <c r="BD448" s="80">
        <v>0</v>
      </c>
      <c r="BE448" s="80">
        <v>0</v>
      </c>
      <c r="BF448" s="78">
        <v>0</v>
      </c>
      <c r="BG448" s="348">
        <f>SUM(AX448:BF448)</f>
        <v>7521098.6532080015</v>
      </c>
      <c r="BH448" s="188">
        <f>INT(AU448-BG448)</f>
        <v>73283187</v>
      </c>
      <c r="BJ448" s="50">
        <v>13245</v>
      </c>
      <c r="BK448" s="50" t="s">
        <v>3784</v>
      </c>
      <c r="BM448" s="50">
        <f t="shared" si="13"/>
        <v>0</v>
      </c>
    </row>
    <row r="449" spans="1:65" s="50" customFormat="1" ht="24" customHeight="1" x14ac:dyDescent="0.2">
      <c r="A449" s="182">
        <f t="shared" si="14"/>
        <v>2655495</v>
      </c>
      <c r="B449" s="298">
        <v>265</v>
      </c>
      <c r="C449" s="266">
        <v>28</v>
      </c>
      <c r="D449" s="299">
        <v>13246</v>
      </c>
      <c r="E449" s="242" t="s">
        <v>935</v>
      </c>
      <c r="F449" s="243" t="s">
        <v>1482</v>
      </c>
      <c r="G449" s="287" t="s">
        <v>137</v>
      </c>
      <c r="H449" s="274" t="s">
        <v>88</v>
      </c>
      <c r="I449" s="294" t="s">
        <v>2699</v>
      </c>
      <c r="J449" s="65" t="s">
        <v>1483</v>
      </c>
      <c r="K449" s="65" t="s">
        <v>1484</v>
      </c>
      <c r="L449" s="65" t="s">
        <v>88</v>
      </c>
      <c r="M449" s="292" t="s">
        <v>137</v>
      </c>
      <c r="N449" s="244" t="s">
        <v>2410</v>
      </c>
      <c r="O449" s="65"/>
      <c r="P449" s="90"/>
      <c r="Q449" s="244">
        <v>30</v>
      </c>
      <c r="R449" s="246">
        <v>120</v>
      </c>
      <c r="S449" s="246">
        <v>110</v>
      </c>
      <c r="T449" s="246">
        <v>29.33</v>
      </c>
      <c r="U449" s="90">
        <v>0</v>
      </c>
      <c r="V449" s="262">
        <v>15</v>
      </c>
      <c r="W449" s="99">
        <v>0</v>
      </c>
      <c r="X449" s="84">
        <v>0</v>
      </c>
      <c r="Y449" s="99">
        <v>1</v>
      </c>
      <c r="Z449" s="65">
        <v>0</v>
      </c>
      <c r="AA449" s="319">
        <v>885165</v>
      </c>
      <c r="AB449" s="319">
        <v>46667</v>
      </c>
      <c r="AC449" s="320">
        <f>AA449+AB449</f>
        <v>931832</v>
      </c>
      <c r="AD449" s="75">
        <v>4500000</v>
      </c>
      <c r="AE449" s="75">
        <v>6000000</v>
      </c>
      <c r="AF449" s="338">
        <f>(AC449*30)/220*1.4</f>
        <v>177895.19999999998</v>
      </c>
      <c r="AG449" s="113">
        <f>AA449*Q449</f>
        <v>26554950</v>
      </c>
      <c r="AH449" s="75">
        <f>AB449*Q449</f>
        <v>1400010</v>
      </c>
      <c r="AI449" s="75">
        <f>AF449*R449</f>
        <v>21347423.999999996</v>
      </c>
      <c r="AJ449" s="75">
        <f>IF(Q449=31,A449*Z449,(Q449/30)*A449*Z449)</f>
        <v>0</v>
      </c>
      <c r="AK449" s="75">
        <f>IF(Q449=31,AD449,(Q449/30)*AD449)</f>
        <v>4500000</v>
      </c>
      <c r="AL449" s="75">
        <f>IF(Q449=31,AE449,(Q449/30)*AE449)</f>
        <v>6000000</v>
      </c>
      <c r="AM449" s="75">
        <f>(AC449*30/220)*35%*S449</f>
        <v>4892117.9999999991</v>
      </c>
      <c r="AN449" s="75">
        <f>AC449*30/220*1.4*T449</f>
        <v>5217666.2159999991</v>
      </c>
      <c r="AO449" s="75">
        <f>AC449*U449</f>
        <v>0</v>
      </c>
      <c r="AP449" s="75">
        <f>200000*V449</f>
        <v>3000000</v>
      </c>
      <c r="AQ449" s="75">
        <v>0</v>
      </c>
      <c r="AR449" s="75">
        <v>0</v>
      </c>
      <c r="AS449" s="75">
        <v>0</v>
      </c>
      <c r="AT449" s="80">
        <v>0</v>
      </c>
      <c r="AU449" s="82">
        <f>SUM(AG449:AT449)</f>
        <v>72912168.216000006</v>
      </c>
      <c r="AV449" s="113">
        <f>AU449-(AX449+AP449+AO449+AL449+AK449+AJ449+AT449)</f>
        <v>54308316.440880008</v>
      </c>
      <c r="AW449" s="75">
        <f>AG449+AH449+AK449+AL449+AI449+AN449+AM449+AP449</f>
        <v>72912168.215999991</v>
      </c>
      <c r="AX449" s="75">
        <f>AW449*7%</f>
        <v>5103851.7751199994</v>
      </c>
      <c r="AY449" s="76">
        <f>IF(AV449&lt;=40000000,0,IF(AND(AV449&gt;40000000,AV449&lt;=80000000),(AV449-40000000)*10%,IF(AND(AV449&gt;80000000,AV449&lt;=120000000),4000000+(AV449-80000000)*15%,IF(AND(AV449&gt;120000000,AV449&lt;=180000000),10000000+(AV449-120000000)*20%,IF(AND(AV449&gt;180000000,AV449&lt;=240000000),22000000+(AV449-180000000)*25%,IF(AND(AV449&gt;240000000,AV449&lt;=320000000),37000000+(AV449-240000000)*30%,61000000+(AV449-320000000)*35%))))))</f>
        <v>1430831.644088001</v>
      </c>
      <c r="AZ449" s="75">
        <v>0</v>
      </c>
      <c r="BA449" s="75">
        <v>0</v>
      </c>
      <c r="BB449" s="75">
        <v>0</v>
      </c>
      <c r="BC449" s="80">
        <v>0</v>
      </c>
      <c r="BD449" s="80">
        <v>0</v>
      </c>
      <c r="BE449" s="80">
        <v>0</v>
      </c>
      <c r="BF449" s="78">
        <v>0</v>
      </c>
      <c r="BG449" s="348">
        <f>SUM(AX449:BF449)</f>
        <v>6534683.4192080004</v>
      </c>
      <c r="BH449" s="188">
        <f>INT(AU449-BG449)</f>
        <v>66377484</v>
      </c>
      <c r="BJ449" s="50">
        <v>13246</v>
      </c>
      <c r="BK449" s="50" t="s">
        <v>3785</v>
      </c>
      <c r="BM449" s="50">
        <f t="shared" si="13"/>
        <v>0</v>
      </c>
    </row>
    <row r="450" spans="1:65" s="50" customFormat="1" ht="24" customHeight="1" x14ac:dyDescent="0.2">
      <c r="A450" s="182">
        <f t="shared" si="14"/>
        <v>2655495</v>
      </c>
      <c r="B450" s="298">
        <v>367</v>
      </c>
      <c r="C450" s="266">
        <v>131</v>
      </c>
      <c r="D450" s="299">
        <v>13247</v>
      </c>
      <c r="E450" s="242" t="s">
        <v>158</v>
      </c>
      <c r="F450" s="243" t="s">
        <v>1485</v>
      </c>
      <c r="G450" s="287" t="s">
        <v>137</v>
      </c>
      <c r="H450" s="274" t="s">
        <v>88</v>
      </c>
      <c r="I450" s="294" t="s">
        <v>2801</v>
      </c>
      <c r="J450" s="65" t="s">
        <v>1486</v>
      </c>
      <c r="K450" s="65" t="s">
        <v>1487</v>
      </c>
      <c r="L450" s="65" t="s">
        <v>88</v>
      </c>
      <c r="M450" s="292" t="s">
        <v>137</v>
      </c>
      <c r="N450" s="99"/>
      <c r="O450" s="65"/>
      <c r="P450" s="245" t="s">
        <v>2410</v>
      </c>
      <c r="Q450" s="244">
        <v>30</v>
      </c>
      <c r="R450" s="246">
        <v>120</v>
      </c>
      <c r="S450" s="246">
        <v>220</v>
      </c>
      <c r="T450" s="246">
        <v>29.33</v>
      </c>
      <c r="U450" s="90">
        <v>0</v>
      </c>
      <c r="V450" s="262">
        <v>24</v>
      </c>
      <c r="W450" s="99">
        <v>0</v>
      </c>
      <c r="X450" s="84">
        <v>0</v>
      </c>
      <c r="Y450" s="99">
        <v>0</v>
      </c>
      <c r="Z450" s="65">
        <v>1</v>
      </c>
      <c r="AA450" s="319">
        <v>885165</v>
      </c>
      <c r="AB450" s="319">
        <v>0</v>
      </c>
      <c r="AC450" s="320">
        <f>AA450+AB450</f>
        <v>885165</v>
      </c>
      <c r="AD450" s="75">
        <v>4500000</v>
      </c>
      <c r="AE450" s="75">
        <v>6000000</v>
      </c>
      <c r="AF450" s="338">
        <f>(AC450*30)/220*1.4</f>
        <v>168986.04545454544</v>
      </c>
      <c r="AG450" s="113">
        <f>AA450*Q450</f>
        <v>26554950</v>
      </c>
      <c r="AH450" s="75">
        <f>AB450*Q450</f>
        <v>0</v>
      </c>
      <c r="AI450" s="75">
        <f>AF450*R450</f>
        <v>20278325.454545453</v>
      </c>
      <c r="AJ450" s="75">
        <f>IF(Q450=31,A450*Z450,(Q450/30)*A450*Z450)</f>
        <v>2655495</v>
      </c>
      <c r="AK450" s="75">
        <f>IF(Q450=31,AD450,(Q450/30)*AD450)</f>
        <v>4500000</v>
      </c>
      <c r="AL450" s="75">
        <f>IF(Q450=31,AE450,(Q450/30)*AE450)</f>
        <v>6000000</v>
      </c>
      <c r="AM450" s="75">
        <f>(AC450*30/220)*35%*S450</f>
        <v>9294232.5</v>
      </c>
      <c r="AN450" s="75">
        <f>AC450*30/220*1.4*T450</f>
        <v>4956360.7131818179</v>
      </c>
      <c r="AO450" s="75">
        <f>AC450*U450</f>
        <v>0</v>
      </c>
      <c r="AP450" s="75">
        <f>200000*V450</f>
        <v>4800000</v>
      </c>
      <c r="AQ450" s="75">
        <v>0</v>
      </c>
      <c r="AR450" s="75">
        <v>0</v>
      </c>
      <c r="AS450" s="75">
        <v>0</v>
      </c>
      <c r="AT450" s="80">
        <v>0</v>
      </c>
      <c r="AU450" s="82">
        <f>SUM(AG450:AT450)</f>
        <v>79039363.667727277</v>
      </c>
      <c r="AV450" s="113">
        <f>AU450-(AX450+AP450+AO450+AL450+AK450+AJ450+AT450)</f>
        <v>55736997.860986367</v>
      </c>
      <c r="AW450" s="75">
        <f>AG450+AH450+AK450+AL450+AI450+AN450+AM450+AP450</f>
        <v>76383868.667727262</v>
      </c>
      <c r="AX450" s="75">
        <f>AW450*7%</f>
        <v>5346870.8067409089</v>
      </c>
      <c r="AY450" s="76">
        <f>IF(AV450&lt;=40000000,0,IF(AND(AV450&gt;40000000,AV450&lt;=80000000),(AV450-40000000)*10%,IF(AND(AV450&gt;80000000,AV450&lt;=120000000),4000000+(AV450-80000000)*15%,IF(AND(AV450&gt;120000000,AV450&lt;=180000000),10000000+(AV450-120000000)*20%,IF(AND(AV450&gt;180000000,AV450&lt;=240000000),22000000+(AV450-180000000)*25%,IF(AND(AV450&gt;240000000,AV450&lt;=320000000),37000000+(AV450-240000000)*30%,61000000+(AV450-320000000)*35%))))))</f>
        <v>1573699.7860986367</v>
      </c>
      <c r="AZ450" s="75">
        <v>0</v>
      </c>
      <c r="BA450" s="75">
        <v>0</v>
      </c>
      <c r="BB450" s="75">
        <v>0</v>
      </c>
      <c r="BC450" s="80">
        <v>0</v>
      </c>
      <c r="BD450" s="80">
        <v>0</v>
      </c>
      <c r="BE450" s="80">
        <v>0</v>
      </c>
      <c r="BF450" s="78">
        <v>0</v>
      </c>
      <c r="BG450" s="348">
        <f>SUM(AX450:BF450)</f>
        <v>6920570.5928395456</v>
      </c>
      <c r="BH450" s="188">
        <f>INT(AU450-BG450)</f>
        <v>72118793</v>
      </c>
      <c r="BJ450" s="50">
        <v>13247</v>
      </c>
      <c r="BK450" s="50" t="s">
        <v>3786</v>
      </c>
      <c r="BM450" s="50">
        <f t="shared" si="13"/>
        <v>0</v>
      </c>
    </row>
    <row r="451" spans="1:65" s="50" customFormat="1" ht="24" customHeight="1" x14ac:dyDescent="0.2">
      <c r="A451" s="182">
        <f t="shared" si="14"/>
        <v>2655495</v>
      </c>
      <c r="B451" s="298">
        <v>348</v>
      </c>
      <c r="C451" s="266">
        <v>112</v>
      </c>
      <c r="D451" s="299">
        <v>13248</v>
      </c>
      <c r="E451" s="242" t="s">
        <v>1488</v>
      </c>
      <c r="F451" s="243" t="s">
        <v>312</v>
      </c>
      <c r="G451" s="287" t="s">
        <v>137</v>
      </c>
      <c r="H451" s="274" t="s">
        <v>88</v>
      </c>
      <c r="I451" s="293" t="s">
        <v>2782</v>
      </c>
      <c r="J451" s="66" t="s">
        <v>1489</v>
      </c>
      <c r="K451" s="66" t="s">
        <v>1490</v>
      </c>
      <c r="L451" s="66" t="s">
        <v>88</v>
      </c>
      <c r="M451" s="292" t="s">
        <v>137</v>
      </c>
      <c r="N451" s="244" t="s">
        <v>2410</v>
      </c>
      <c r="O451" s="66"/>
      <c r="P451" s="87"/>
      <c r="Q451" s="244">
        <v>30</v>
      </c>
      <c r="R451" s="246">
        <v>120</v>
      </c>
      <c r="S451" s="246">
        <v>110</v>
      </c>
      <c r="T451" s="246">
        <v>29.33</v>
      </c>
      <c r="U451" s="90">
        <v>0</v>
      </c>
      <c r="V451" s="262">
        <v>12</v>
      </c>
      <c r="W451" s="99">
        <v>0</v>
      </c>
      <c r="X451" s="84">
        <v>0</v>
      </c>
      <c r="Y451" s="99">
        <v>0</v>
      </c>
      <c r="Z451" s="65">
        <v>0</v>
      </c>
      <c r="AA451" s="319">
        <v>885165</v>
      </c>
      <c r="AB451" s="319">
        <v>46667</v>
      </c>
      <c r="AC451" s="320">
        <f>AA451+AB451</f>
        <v>931832</v>
      </c>
      <c r="AD451" s="75">
        <v>4500000</v>
      </c>
      <c r="AE451" s="75">
        <v>6000000</v>
      </c>
      <c r="AF451" s="338">
        <f>(AC451*30)/220*1.4</f>
        <v>177895.19999999998</v>
      </c>
      <c r="AG451" s="113">
        <f>AA451*Q451</f>
        <v>26554950</v>
      </c>
      <c r="AH451" s="75">
        <f>AB451*Q451</f>
        <v>1400010</v>
      </c>
      <c r="AI451" s="75">
        <f>AF451*R451</f>
        <v>21347423.999999996</v>
      </c>
      <c r="AJ451" s="75">
        <f>IF(Q451=31,A451*Z451,(Q451/30)*A451*Z451)</f>
        <v>0</v>
      </c>
      <c r="AK451" s="75">
        <f>IF(Q451=31,AD451,(Q451/30)*AD451)</f>
        <v>4500000</v>
      </c>
      <c r="AL451" s="75">
        <f>IF(Q451=31,AE451,(Q451/30)*AE451)</f>
        <v>6000000</v>
      </c>
      <c r="AM451" s="75">
        <f>(AC451*30/220)*35%*S451</f>
        <v>4892117.9999999991</v>
      </c>
      <c r="AN451" s="75">
        <f>AC451*30/220*1.4*T451</f>
        <v>5217666.2159999991</v>
      </c>
      <c r="AO451" s="75">
        <f>AC451*U451</f>
        <v>0</v>
      </c>
      <c r="AP451" s="75">
        <f>200000*V451</f>
        <v>2400000</v>
      </c>
      <c r="AQ451" s="75">
        <v>0</v>
      </c>
      <c r="AR451" s="75">
        <v>0</v>
      </c>
      <c r="AS451" s="75">
        <v>0</v>
      </c>
      <c r="AT451" s="80">
        <v>0</v>
      </c>
      <c r="AU451" s="82">
        <f>SUM(AG451:AT451)</f>
        <v>72312168.216000006</v>
      </c>
      <c r="AV451" s="113">
        <f>AU451-(AX451+AP451+AO451+AL451+AK451+AJ451+AT451)</f>
        <v>54350316.440880008</v>
      </c>
      <c r="AW451" s="75">
        <f>AG451+AH451+AK451+AL451+AI451+AN451+AM451+AP451</f>
        <v>72312168.215999991</v>
      </c>
      <c r="AX451" s="75">
        <f>AW451*7%</f>
        <v>5061851.7751199994</v>
      </c>
      <c r="AY451" s="76">
        <f>IF(AV451&lt;=40000000,0,IF(AND(AV451&gt;40000000,AV451&lt;=80000000),(AV451-40000000)*10%,IF(AND(AV451&gt;80000000,AV451&lt;=120000000),4000000+(AV451-80000000)*15%,IF(AND(AV451&gt;120000000,AV451&lt;=180000000),10000000+(AV451-120000000)*20%,IF(AND(AV451&gt;180000000,AV451&lt;=240000000),22000000+(AV451-180000000)*25%,IF(AND(AV451&gt;240000000,AV451&lt;=320000000),37000000+(AV451-240000000)*30%,61000000+(AV451-320000000)*35%))))))</f>
        <v>1435031.644088001</v>
      </c>
      <c r="AZ451" s="75">
        <v>0</v>
      </c>
      <c r="BA451" s="75">
        <v>0</v>
      </c>
      <c r="BB451" s="75">
        <v>0</v>
      </c>
      <c r="BC451" s="80">
        <v>0</v>
      </c>
      <c r="BD451" s="80">
        <v>0</v>
      </c>
      <c r="BE451" s="80">
        <v>0</v>
      </c>
      <c r="BF451" s="78">
        <v>0</v>
      </c>
      <c r="BG451" s="348">
        <f>SUM(AX451:BF451)</f>
        <v>6496883.4192080004</v>
      </c>
      <c r="BH451" s="188">
        <f>INT(AU451-BG451)</f>
        <v>65815284</v>
      </c>
      <c r="BJ451" s="50">
        <v>13248</v>
      </c>
      <c r="BK451" s="50" t="s">
        <v>3787</v>
      </c>
      <c r="BM451" s="50">
        <f t="shared" si="13"/>
        <v>0</v>
      </c>
    </row>
    <row r="452" spans="1:65" s="50" customFormat="1" ht="24" customHeight="1" x14ac:dyDescent="0.2">
      <c r="A452" s="182">
        <f t="shared" si="14"/>
        <v>2655495</v>
      </c>
      <c r="B452" s="298">
        <v>364</v>
      </c>
      <c r="C452" s="266">
        <v>128</v>
      </c>
      <c r="D452" s="299">
        <v>13249</v>
      </c>
      <c r="E452" s="242" t="s">
        <v>433</v>
      </c>
      <c r="F452" s="243" t="s">
        <v>1491</v>
      </c>
      <c r="G452" s="287" t="s">
        <v>137</v>
      </c>
      <c r="H452" s="274" t="s">
        <v>88</v>
      </c>
      <c r="I452" s="293" t="s">
        <v>2798</v>
      </c>
      <c r="J452" s="66" t="s">
        <v>1492</v>
      </c>
      <c r="K452" s="66" t="s">
        <v>1493</v>
      </c>
      <c r="L452" s="66" t="s">
        <v>88</v>
      </c>
      <c r="M452" s="292" t="s">
        <v>137</v>
      </c>
      <c r="N452" s="244" t="s">
        <v>2410</v>
      </c>
      <c r="O452" s="66"/>
      <c r="P452" s="87"/>
      <c r="Q452" s="244">
        <v>30</v>
      </c>
      <c r="R452" s="246">
        <v>120</v>
      </c>
      <c r="S452" s="246">
        <v>110</v>
      </c>
      <c r="T452" s="246">
        <v>29.33</v>
      </c>
      <c r="U452" s="90">
        <v>0</v>
      </c>
      <c r="V452" s="262">
        <v>15</v>
      </c>
      <c r="W452" s="99">
        <v>0</v>
      </c>
      <c r="X452" s="84">
        <v>0</v>
      </c>
      <c r="Y452" s="99">
        <v>2</v>
      </c>
      <c r="Z452" s="65">
        <v>2</v>
      </c>
      <c r="AA452" s="319">
        <v>885165</v>
      </c>
      <c r="AB452" s="319">
        <v>0</v>
      </c>
      <c r="AC452" s="320">
        <f>AA452+AB452</f>
        <v>885165</v>
      </c>
      <c r="AD452" s="75">
        <v>4500000</v>
      </c>
      <c r="AE452" s="75">
        <v>6000000</v>
      </c>
      <c r="AF452" s="338">
        <f>(AC452*30)/220*1.4</f>
        <v>168986.04545454544</v>
      </c>
      <c r="AG452" s="113">
        <f>AA452*Q452</f>
        <v>26554950</v>
      </c>
      <c r="AH452" s="75">
        <f>AB452*Q452</f>
        <v>0</v>
      </c>
      <c r="AI452" s="75">
        <f>AF452*R452</f>
        <v>20278325.454545453</v>
      </c>
      <c r="AJ452" s="75">
        <f>IF(Q452=31,A452*Z452,(Q452/30)*A452*Z452)</f>
        <v>5310990</v>
      </c>
      <c r="AK452" s="75">
        <f>IF(Q452=31,AD452,(Q452/30)*AD452)</f>
        <v>4500000</v>
      </c>
      <c r="AL452" s="75">
        <f>IF(Q452=31,AE452,(Q452/30)*AE452)</f>
        <v>6000000</v>
      </c>
      <c r="AM452" s="75">
        <f>(AC452*30/220)*35%*S452</f>
        <v>4647116.25</v>
      </c>
      <c r="AN452" s="75">
        <f>AC452*30/220*1.4*T452</f>
        <v>4956360.7131818179</v>
      </c>
      <c r="AO452" s="75">
        <f>AC452*U452</f>
        <v>0</v>
      </c>
      <c r="AP452" s="75">
        <f>200000*V452</f>
        <v>3000000</v>
      </c>
      <c r="AQ452" s="75">
        <v>0</v>
      </c>
      <c r="AR452" s="75">
        <v>0</v>
      </c>
      <c r="AS452" s="75">
        <v>0</v>
      </c>
      <c r="AT452" s="80">
        <v>0</v>
      </c>
      <c r="AU452" s="82">
        <f>SUM(AG452:AT452)</f>
        <v>75247742.417727277</v>
      </c>
      <c r="AV452" s="113">
        <f>AU452-(AX452+AP452+AO452+AL452+AK452+AJ452+AT452)</f>
        <v>51541179.74848637</v>
      </c>
      <c r="AW452" s="75">
        <f>AG452+AH452+AK452+AL452+AI452+AN452+AM452+AP452</f>
        <v>69936752.417727262</v>
      </c>
      <c r="AX452" s="75">
        <f>AW452*7%</f>
        <v>4895572.6692409087</v>
      </c>
      <c r="AY452" s="76">
        <f>IF(AV452&lt;=40000000,0,IF(AND(AV452&gt;40000000,AV452&lt;=80000000),(AV452-40000000)*10%,IF(AND(AV452&gt;80000000,AV452&lt;=120000000),4000000+(AV452-80000000)*15%,IF(AND(AV452&gt;120000000,AV452&lt;=180000000),10000000+(AV452-120000000)*20%,IF(AND(AV452&gt;180000000,AV452&lt;=240000000),22000000+(AV452-180000000)*25%,IF(AND(AV452&gt;240000000,AV452&lt;=320000000),37000000+(AV452-240000000)*30%,61000000+(AV452-320000000)*35%))))))</f>
        <v>1154117.9748486371</v>
      </c>
      <c r="AZ452" s="75">
        <v>0</v>
      </c>
      <c r="BA452" s="75">
        <v>0</v>
      </c>
      <c r="BB452" s="75">
        <v>0</v>
      </c>
      <c r="BC452" s="80">
        <v>0</v>
      </c>
      <c r="BD452" s="80">
        <v>0</v>
      </c>
      <c r="BE452" s="80">
        <v>0</v>
      </c>
      <c r="BF452" s="78">
        <v>0</v>
      </c>
      <c r="BG452" s="348">
        <f>SUM(AX452:BF452)</f>
        <v>6049690.6440895461</v>
      </c>
      <c r="BH452" s="188">
        <f>INT(AU452-BG452)</f>
        <v>69198051</v>
      </c>
      <c r="BJ452" s="50">
        <v>13249</v>
      </c>
      <c r="BK452" s="50" t="s">
        <v>3788</v>
      </c>
      <c r="BM452" s="50">
        <f t="shared" si="13"/>
        <v>0</v>
      </c>
    </row>
    <row r="453" spans="1:65" s="50" customFormat="1" ht="24" customHeight="1" x14ac:dyDescent="0.4">
      <c r="A453" s="182">
        <f t="shared" si="14"/>
        <v>2655495</v>
      </c>
      <c r="B453" s="298">
        <v>334</v>
      </c>
      <c r="C453" s="266">
        <v>98</v>
      </c>
      <c r="D453" s="299">
        <v>13250</v>
      </c>
      <c r="E453" s="242" t="s">
        <v>244</v>
      </c>
      <c r="F453" s="243" t="s">
        <v>1494</v>
      </c>
      <c r="G453" s="287" t="s">
        <v>137</v>
      </c>
      <c r="H453" s="274" t="s">
        <v>88</v>
      </c>
      <c r="I453" s="293" t="s">
        <v>2768</v>
      </c>
      <c r="J453" s="69" t="s">
        <v>1495</v>
      </c>
      <c r="K453" s="66" t="s">
        <v>1496</v>
      </c>
      <c r="L453" s="66" t="s">
        <v>88</v>
      </c>
      <c r="M453" s="292" t="s">
        <v>137</v>
      </c>
      <c r="N453" s="86"/>
      <c r="O453" s="66"/>
      <c r="P453" s="245" t="s">
        <v>2410</v>
      </c>
      <c r="Q453" s="244">
        <v>30</v>
      </c>
      <c r="R453" s="246">
        <v>120</v>
      </c>
      <c r="S453" s="246">
        <v>220</v>
      </c>
      <c r="T453" s="246">
        <v>29.33</v>
      </c>
      <c r="U453" s="90">
        <v>0</v>
      </c>
      <c r="V453" s="262">
        <v>22</v>
      </c>
      <c r="W453" s="99">
        <v>0</v>
      </c>
      <c r="X453" s="84">
        <v>0</v>
      </c>
      <c r="Y453" s="99">
        <v>0</v>
      </c>
      <c r="Z453" s="65">
        <v>0</v>
      </c>
      <c r="AA453" s="319">
        <v>885165</v>
      </c>
      <c r="AB453" s="319">
        <v>46667</v>
      </c>
      <c r="AC453" s="320">
        <f>AA453+AB453</f>
        <v>931832</v>
      </c>
      <c r="AD453" s="75">
        <v>4500000</v>
      </c>
      <c r="AE453" s="75">
        <v>6000000</v>
      </c>
      <c r="AF453" s="338">
        <f>(AC453*30)/220*1.4</f>
        <v>177895.19999999998</v>
      </c>
      <c r="AG453" s="113">
        <f>AA453*Q453</f>
        <v>26554950</v>
      </c>
      <c r="AH453" s="75">
        <f>AB453*Q453</f>
        <v>1400010</v>
      </c>
      <c r="AI453" s="75">
        <f>AF453*R453</f>
        <v>21347423.999999996</v>
      </c>
      <c r="AJ453" s="75">
        <f>IF(Q453=31,A453*Z453,(Q453/30)*A453*Z453)</f>
        <v>0</v>
      </c>
      <c r="AK453" s="75">
        <f>IF(Q453=31,AD453,(Q453/30)*AD453)</f>
        <v>4500000</v>
      </c>
      <c r="AL453" s="75">
        <f>IF(Q453=31,AE453,(Q453/30)*AE453)</f>
        <v>6000000</v>
      </c>
      <c r="AM453" s="75">
        <f>(AC453*30/220)*35%*S453</f>
        <v>9784235.9999999981</v>
      </c>
      <c r="AN453" s="75">
        <f>AC453*30/220*1.4*T453</f>
        <v>5217666.2159999991</v>
      </c>
      <c r="AO453" s="75">
        <f>AC453*U453</f>
        <v>0</v>
      </c>
      <c r="AP453" s="75">
        <f>200000*V453</f>
        <v>4400000</v>
      </c>
      <c r="AQ453" s="75">
        <v>0</v>
      </c>
      <c r="AR453" s="75">
        <v>0</v>
      </c>
      <c r="AS453" s="75">
        <v>0</v>
      </c>
      <c r="AT453" s="80">
        <v>0</v>
      </c>
      <c r="AU453" s="82">
        <f>SUM(AG453:AT453)</f>
        <v>79204286.216000006</v>
      </c>
      <c r="AV453" s="113">
        <f>AU453-(AX453+AP453+AO453+AL453+AK453+AJ453+AT453)</f>
        <v>58759986.18088001</v>
      </c>
      <c r="AW453" s="75">
        <f>AG453+AH453+AK453+AL453+AI453+AN453+AM453+AP453</f>
        <v>79204286.215999991</v>
      </c>
      <c r="AX453" s="75">
        <f>AW453*7%</f>
        <v>5544300.0351200001</v>
      </c>
      <c r="AY453" s="76">
        <f>IF(AV453&lt;=40000000,0,IF(AND(AV453&gt;40000000,AV453&lt;=80000000),(AV453-40000000)*10%,IF(AND(AV453&gt;80000000,AV453&lt;=120000000),4000000+(AV453-80000000)*15%,IF(AND(AV453&gt;120000000,AV453&lt;=180000000),10000000+(AV453-120000000)*20%,IF(AND(AV453&gt;180000000,AV453&lt;=240000000),22000000+(AV453-180000000)*25%,IF(AND(AV453&gt;240000000,AV453&lt;=320000000),37000000+(AV453-240000000)*30%,61000000+(AV453-320000000)*35%))))))</f>
        <v>1875998.6180880012</v>
      </c>
      <c r="AZ453" s="75">
        <v>0</v>
      </c>
      <c r="BA453" s="75">
        <v>0</v>
      </c>
      <c r="BB453" s="75">
        <v>0</v>
      </c>
      <c r="BC453" s="80">
        <v>0</v>
      </c>
      <c r="BD453" s="80">
        <v>0</v>
      </c>
      <c r="BE453" s="80">
        <v>0</v>
      </c>
      <c r="BF453" s="78">
        <v>0</v>
      </c>
      <c r="BG453" s="348">
        <f>SUM(AX453:BF453)</f>
        <v>7420298.6532080015</v>
      </c>
      <c r="BH453" s="188">
        <f>INT(AU453-BG453)</f>
        <v>71783987</v>
      </c>
      <c r="BJ453" s="50">
        <v>13250</v>
      </c>
      <c r="BK453" s="50" t="s">
        <v>3789</v>
      </c>
      <c r="BM453" s="50">
        <f t="shared" si="13"/>
        <v>0</v>
      </c>
    </row>
    <row r="454" spans="1:65" s="50" customFormat="1" ht="24" customHeight="1" x14ac:dyDescent="0.2">
      <c r="A454" s="182">
        <f t="shared" si="14"/>
        <v>2655495</v>
      </c>
      <c r="B454" s="298">
        <v>373</v>
      </c>
      <c r="C454" s="266">
        <v>137</v>
      </c>
      <c r="D454" s="299">
        <v>13251</v>
      </c>
      <c r="E454" s="242" t="s">
        <v>99</v>
      </c>
      <c r="F454" s="243" t="s">
        <v>1288</v>
      </c>
      <c r="G454" s="287" t="s">
        <v>137</v>
      </c>
      <c r="H454" s="274" t="s">
        <v>88</v>
      </c>
      <c r="I454" s="294" t="s">
        <v>2807</v>
      </c>
      <c r="J454" s="65" t="s">
        <v>1497</v>
      </c>
      <c r="K454" s="65" t="s">
        <v>1498</v>
      </c>
      <c r="L454" s="65" t="s">
        <v>88</v>
      </c>
      <c r="M454" s="292" t="s">
        <v>137</v>
      </c>
      <c r="N454" s="99"/>
      <c r="O454" s="65"/>
      <c r="P454" s="245" t="s">
        <v>2410</v>
      </c>
      <c r="Q454" s="244">
        <v>30</v>
      </c>
      <c r="R454" s="246">
        <v>120</v>
      </c>
      <c r="S454" s="246">
        <v>220</v>
      </c>
      <c r="T454" s="246">
        <v>29.33</v>
      </c>
      <c r="U454" s="90">
        <v>0</v>
      </c>
      <c r="V454" s="262">
        <v>23</v>
      </c>
      <c r="W454" s="99">
        <v>0</v>
      </c>
      <c r="X454" s="84">
        <v>0</v>
      </c>
      <c r="Y454" s="99">
        <v>0</v>
      </c>
      <c r="Z454" s="65">
        <v>0</v>
      </c>
      <c r="AA454" s="319">
        <v>885165</v>
      </c>
      <c r="AB454" s="319">
        <v>0</v>
      </c>
      <c r="AC454" s="320">
        <f>AA454+AB454</f>
        <v>885165</v>
      </c>
      <c r="AD454" s="75">
        <v>4500000</v>
      </c>
      <c r="AE454" s="75">
        <v>6000000</v>
      </c>
      <c r="AF454" s="338">
        <f>(AC454*30)/220*1.4</f>
        <v>168986.04545454544</v>
      </c>
      <c r="AG454" s="113">
        <f>AA454*Q454</f>
        <v>26554950</v>
      </c>
      <c r="AH454" s="75">
        <f>AB454*Q454</f>
        <v>0</v>
      </c>
      <c r="AI454" s="75">
        <f>AF454*R454</f>
        <v>20278325.454545453</v>
      </c>
      <c r="AJ454" s="75">
        <f>IF(Q454=31,A454*Z454,(Q454/30)*A454*Z454)</f>
        <v>0</v>
      </c>
      <c r="AK454" s="75">
        <f>IF(Q454=31,AD454,(Q454/30)*AD454)</f>
        <v>4500000</v>
      </c>
      <c r="AL454" s="75">
        <f>IF(Q454=31,AE454,(Q454/30)*AE454)</f>
        <v>6000000</v>
      </c>
      <c r="AM454" s="75">
        <f>(AC454*30/220)*35%*S454</f>
        <v>9294232.5</v>
      </c>
      <c r="AN454" s="75">
        <f>AC454*30/220*1.4*T454</f>
        <v>4956360.7131818179</v>
      </c>
      <c r="AO454" s="75">
        <f>AC454*U454</f>
        <v>0</v>
      </c>
      <c r="AP454" s="75">
        <f>200000*V454</f>
        <v>4600000</v>
      </c>
      <c r="AQ454" s="75">
        <v>0</v>
      </c>
      <c r="AR454" s="75">
        <v>0</v>
      </c>
      <c r="AS454" s="75">
        <v>0</v>
      </c>
      <c r="AT454" s="80">
        <v>0</v>
      </c>
      <c r="AU454" s="82">
        <f>SUM(AG454:AT454)</f>
        <v>76183868.667727277</v>
      </c>
      <c r="AV454" s="113">
        <f>AU454-(AX454+AP454+AO454+AL454+AK454+AJ454+AT454)</f>
        <v>55750997.860986367</v>
      </c>
      <c r="AW454" s="75">
        <f>AG454+AH454+AK454+AL454+AI454+AN454+AM454+AP454</f>
        <v>76183868.667727262</v>
      </c>
      <c r="AX454" s="75">
        <f>AW454*7%</f>
        <v>5332870.8067409089</v>
      </c>
      <c r="AY454" s="76">
        <f>IF(AV454&lt;=40000000,0,IF(AND(AV454&gt;40000000,AV454&lt;=80000000),(AV454-40000000)*10%,IF(AND(AV454&gt;80000000,AV454&lt;=120000000),4000000+(AV454-80000000)*15%,IF(AND(AV454&gt;120000000,AV454&lt;=180000000),10000000+(AV454-120000000)*20%,IF(AND(AV454&gt;180000000,AV454&lt;=240000000),22000000+(AV454-180000000)*25%,IF(AND(AV454&gt;240000000,AV454&lt;=320000000),37000000+(AV454-240000000)*30%,61000000+(AV454-320000000)*35%))))))</f>
        <v>1575099.7860986367</v>
      </c>
      <c r="AZ454" s="75">
        <v>0</v>
      </c>
      <c r="BA454" s="75">
        <v>0</v>
      </c>
      <c r="BB454" s="75">
        <v>0</v>
      </c>
      <c r="BC454" s="80">
        <v>0</v>
      </c>
      <c r="BD454" s="80">
        <v>0</v>
      </c>
      <c r="BE454" s="80">
        <v>0</v>
      </c>
      <c r="BF454" s="78">
        <v>0</v>
      </c>
      <c r="BG454" s="348">
        <f>SUM(AX454:BF454)</f>
        <v>6907970.5928395456</v>
      </c>
      <c r="BH454" s="188">
        <f>INT(AU454-BG454)</f>
        <v>69275898</v>
      </c>
      <c r="BJ454" s="50">
        <v>13251</v>
      </c>
      <c r="BK454" s="50" t="s">
        <v>3790</v>
      </c>
      <c r="BM454" s="50">
        <f t="shared" si="13"/>
        <v>0</v>
      </c>
    </row>
    <row r="455" spans="1:65" s="50" customFormat="1" ht="24" customHeight="1" x14ac:dyDescent="0.2">
      <c r="A455" s="182">
        <f t="shared" si="14"/>
        <v>2655495</v>
      </c>
      <c r="B455" s="298">
        <v>321</v>
      </c>
      <c r="C455" s="266">
        <v>84</v>
      </c>
      <c r="D455" s="299">
        <v>13252</v>
      </c>
      <c r="E455" s="242" t="s">
        <v>449</v>
      </c>
      <c r="F455" s="243" t="s">
        <v>1499</v>
      </c>
      <c r="G455" s="287" t="s">
        <v>137</v>
      </c>
      <c r="H455" s="274" t="s">
        <v>88</v>
      </c>
      <c r="I455" s="294" t="s">
        <v>2755</v>
      </c>
      <c r="J455" s="65" t="s">
        <v>1500</v>
      </c>
      <c r="K455" s="65" t="s">
        <v>1501</v>
      </c>
      <c r="L455" s="65" t="s">
        <v>88</v>
      </c>
      <c r="M455" s="292" t="s">
        <v>137</v>
      </c>
      <c r="N455" s="244" t="s">
        <v>2410</v>
      </c>
      <c r="O455" s="65"/>
      <c r="P455" s="90"/>
      <c r="Q455" s="244">
        <v>30</v>
      </c>
      <c r="R455" s="246">
        <v>120</v>
      </c>
      <c r="S455" s="246">
        <v>110</v>
      </c>
      <c r="T455" s="246">
        <v>29.33</v>
      </c>
      <c r="U455" s="90">
        <v>0</v>
      </c>
      <c r="V455" s="262">
        <v>15</v>
      </c>
      <c r="W455" s="99">
        <v>0</v>
      </c>
      <c r="X455" s="84">
        <v>0</v>
      </c>
      <c r="Y455" s="99">
        <v>2</v>
      </c>
      <c r="Z455" s="65">
        <v>2</v>
      </c>
      <c r="AA455" s="319">
        <v>885165</v>
      </c>
      <c r="AB455" s="319">
        <v>46667</v>
      </c>
      <c r="AC455" s="320">
        <f>AA455+AB455</f>
        <v>931832</v>
      </c>
      <c r="AD455" s="75">
        <v>4500000</v>
      </c>
      <c r="AE455" s="75">
        <v>6000000</v>
      </c>
      <c r="AF455" s="338">
        <f>(AC455*30)/220*1.4</f>
        <v>177895.19999999998</v>
      </c>
      <c r="AG455" s="113">
        <f>AA455*Q455</f>
        <v>26554950</v>
      </c>
      <c r="AH455" s="75">
        <f>AB455*Q455</f>
        <v>1400010</v>
      </c>
      <c r="AI455" s="75">
        <f>AF455*R455</f>
        <v>21347423.999999996</v>
      </c>
      <c r="AJ455" s="75">
        <f>IF(Q455=31,A455*Z455,(Q455/30)*A455*Z455)</f>
        <v>5310990</v>
      </c>
      <c r="AK455" s="75">
        <f>IF(Q455=31,AD455,(Q455/30)*AD455)</f>
        <v>4500000</v>
      </c>
      <c r="AL455" s="75">
        <f>IF(Q455=31,AE455,(Q455/30)*AE455)</f>
        <v>6000000</v>
      </c>
      <c r="AM455" s="75">
        <f>(AC455*30/220)*35%*S455</f>
        <v>4892117.9999999991</v>
      </c>
      <c r="AN455" s="75">
        <f>AC455*30/220*1.4*T455</f>
        <v>5217666.2159999991</v>
      </c>
      <c r="AO455" s="75">
        <f>AC455*U455</f>
        <v>0</v>
      </c>
      <c r="AP455" s="75">
        <f>200000*V455</f>
        <v>3000000</v>
      </c>
      <c r="AQ455" s="75">
        <v>0</v>
      </c>
      <c r="AR455" s="75">
        <v>0</v>
      </c>
      <c r="AS455" s="75">
        <v>0</v>
      </c>
      <c r="AT455" s="80">
        <v>0</v>
      </c>
      <c r="AU455" s="82">
        <f>SUM(AG455:AT455)</f>
        <v>78223158.216000006</v>
      </c>
      <c r="AV455" s="113">
        <f>AU455-(AX455+AP455+AO455+AL455+AK455+AJ455+AT455)</f>
        <v>54308316.440880008</v>
      </c>
      <c r="AW455" s="75">
        <f>AG455+AH455+AK455+AL455+AI455+AN455+AM455+AP455</f>
        <v>72912168.215999991</v>
      </c>
      <c r="AX455" s="75">
        <f>AW455*7%</f>
        <v>5103851.7751199994</v>
      </c>
      <c r="AY455" s="76">
        <f>IF(AV455&lt;=40000000,0,IF(AND(AV455&gt;40000000,AV455&lt;=80000000),(AV455-40000000)*10%,IF(AND(AV455&gt;80000000,AV455&lt;=120000000),4000000+(AV455-80000000)*15%,IF(AND(AV455&gt;120000000,AV455&lt;=180000000),10000000+(AV455-120000000)*20%,IF(AND(AV455&gt;180000000,AV455&lt;=240000000),22000000+(AV455-180000000)*25%,IF(AND(AV455&gt;240000000,AV455&lt;=320000000),37000000+(AV455-240000000)*30%,61000000+(AV455-320000000)*35%))))))</f>
        <v>1430831.644088001</v>
      </c>
      <c r="AZ455" s="75">
        <v>0</v>
      </c>
      <c r="BA455" s="75">
        <v>0</v>
      </c>
      <c r="BB455" s="75">
        <v>0</v>
      </c>
      <c r="BC455" s="80">
        <v>0</v>
      </c>
      <c r="BD455" s="80">
        <v>0</v>
      </c>
      <c r="BE455" s="80">
        <v>0</v>
      </c>
      <c r="BF455" s="78">
        <v>0</v>
      </c>
      <c r="BG455" s="348">
        <f>SUM(AX455:BF455)</f>
        <v>6534683.4192080004</v>
      </c>
      <c r="BH455" s="188">
        <f>INT(AU455-BG455)</f>
        <v>71688474</v>
      </c>
      <c r="BJ455" s="50">
        <v>13252</v>
      </c>
      <c r="BK455" s="50" t="s">
        <v>3791</v>
      </c>
      <c r="BM455" s="50">
        <f t="shared" si="13"/>
        <v>0</v>
      </c>
    </row>
    <row r="456" spans="1:65" s="50" customFormat="1" ht="24" customHeight="1" x14ac:dyDescent="0.2">
      <c r="A456" s="182">
        <f t="shared" si="14"/>
        <v>2655495</v>
      </c>
      <c r="B456" s="298">
        <v>370</v>
      </c>
      <c r="C456" s="266">
        <v>134</v>
      </c>
      <c r="D456" s="299">
        <v>13253</v>
      </c>
      <c r="E456" s="242" t="s">
        <v>1502</v>
      </c>
      <c r="F456" s="243" t="s">
        <v>1503</v>
      </c>
      <c r="G456" s="287" t="s">
        <v>137</v>
      </c>
      <c r="H456" s="274" t="s">
        <v>88</v>
      </c>
      <c r="I456" s="294" t="s">
        <v>2804</v>
      </c>
      <c r="J456" s="65" t="s">
        <v>1504</v>
      </c>
      <c r="K456" s="65" t="s">
        <v>1505</v>
      </c>
      <c r="L456" s="65" t="s">
        <v>88</v>
      </c>
      <c r="M456" s="292" t="s">
        <v>137</v>
      </c>
      <c r="N456" s="244" t="s">
        <v>2410</v>
      </c>
      <c r="O456" s="65"/>
      <c r="P456" s="90"/>
      <c r="Q456" s="244">
        <v>30</v>
      </c>
      <c r="R456" s="246">
        <v>120</v>
      </c>
      <c r="S456" s="246">
        <v>110</v>
      </c>
      <c r="T456" s="246">
        <v>29.33</v>
      </c>
      <c r="U456" s="90">
        <v>0</v>
      </c>
      <c r="V456" s="262">
        <v>15</v>
      </c>
      <c r="W456" s="99">
        <v>0</v>
      </c>
      <c r="X456" s="84">
        <v>0</v>
      </c>
      <c r="Y456" s="99">
        <v>0</v>
      </c>
      <c r="Z456" s="65">
        <v>0</v>
      </c>
      <c r="AA456" s="319">
        <v>885165</v>
      </c>
      <c r="AB456" s="319">
        <v>0</v>
      </c>
      <c r="AC456" s="320">
        <f>AA456+AB456</f>
        <v>885165</v>
      </c>
      <c r="AD456" s="75">
        <v>4500000</v>
      </c>
      <c r="AE456" s="75">
        <v>6000000</v>
      </c>
      <c r="AF456" s="338">
        <f>(AC456*30)/220*1.4</f>
        <v>168986.04545454544</v>
      </c>
      <c r="AG456" s="113">
        <f>AA456*Q456</f>
        <v>26554950</v>
      </c>
      <c r="AH456" s="75">
        <f>AB456*Q456</f>
        <v>0</v>
      </c>
      <c r="AI456" s="75">
        <f>AF456*R456</f>
        <v>20278325.454545453</v>
      </c>
      <c r="AJ456" s="75">
        <f>IF(Q456=31,A456*Z456,(Q456/30)*A456*Z456)</f>
        <v>0</v>
      </c>
      <c r="AK456" s="75">
        <f>IF(Q456=31,AD456,(Q456/30)*AD456)</f>
        <v>4500000</v>
      </c>
      <c r="AL456" s="75">
        <f>IF(Q456=31,AE456,(Q456/30)*AE456)</f>
        <v>6000000</v>
      </c>
      <c r="AM456" s="75">
        <f>(AC456*30/220)*35%*S456</f>
        <v>4647116.25</v>
      </c>
      <c r="AN456" s="75">
        <f>AC456*30/220*1.4*T456</f>
        <v>4956360.7131818179</v>
      </c>
      <c r="AO456" s="75">
        <f>AC456*U456</f>
        <v>0</v>
      </c>
      <c r="AP456" s="75">
        <f>200000*V456</f>
        <v>3000000</v>
      </c>
      <c r="AQ456" s="75">
        <v>0</v>
      </c>
      <c r="AR456" s="75">
        <v>0</v>
      </c>
      <c r="AS456" s="75">
        <v>0</v>
      </c>
      <c r="AT456" s="80">
        <v>0</v>
      </c>
      <c r="AU456" s="82">
        <f>SUM(AG456:AT456)</f>
        <v>69936752.417727262</v>
      </c>
      <c r="AV456" s="113">
        <f>AU456-(AX456+AP456+AO456+AL456+AK456+AJ456+AT456)</f>
        <v>51541179.748486355</v>
      </c>
      <c r="AW456" s="75">
        <f>AG456+AH456+AK456+AL456+AI456+AN456+AM456+AP456</f>
        <v>69936752.417727262</v>
      </c>
      <c r="AX456" s="75">
        <f>AW456*7%</f>
        <v>4895572.6692409087</v>
      </c>
      <c r="AY456" s="76">
        <f>IF(AV456&lt;=40000000,0,IF(AND(AV456&gt;40000000,AV456&lt;=80000000),(AV456-40000000)*10%,IF(AND(AV456&gt;80000000,AV456&lt;=120000000),4000000+(AV456-80000000)*15%,IF(AND(AV456&gt;120000000,AV456&lt;=180000000),10000000+(AV456-120000000)*20%,IF(AND(AV456&gt;180000000,AV456&lt;=240000000),22000000+(AV456-180000000)*25%,IF(AND(AV456&gt;240000000,AV456&lt;=320000000),37000000+(AV456-240000000)*30%,61000000+(AV456-320000000)*35%))))))</f>
        <v>1154117.9748486355</v>
      </c>
      <c r="AZ456" s="75">
        <v>0</v>
      </c>
      <c r="BA456" s="75">
        <v>0</v>
      </c>
      <c r="BB456" s="75">
        <v>0</v>
      </c>
      <c r="BC456" s="80">
        <v>0</v>
      </c>
      <c r="BD456" s="80">
        <v>0</v>
      </c>
      <c r="BE456" s="80">
        <v>0</v>
      </c>
      <c r="BF456" s="78">
        <v>0</v>
      </c>
      <c r="BG456" s="348">
        <f>SUM(AX456:BF456)</f>
        <v>6049690.6440895442</v>
      </c>
      <c r="BH456" s="188">
        <f>INT(AU456-BG456)</f>
        <v>63887061</v>
      </c>
      <c r="BJ456" s="50">
        <v>13253</v>
      </c>
      <c r="BK456" s="50" t="s">
        <v>3792</v>
      </c>
      <c r="BM456" s="50">
        <f t="shared" ref="BM456:BM519" si="15">D456-BJ456</f>
        <v>0</v>
      </c>
    </row>
    <row r="457" spans="1:65" s="50" customFormat="1" ht="24" customHeight="1" x14ac:dyDescent="0.2">
      <c r="A457" s="182">
        <f t="shared" si="14"/>
        <v>2655495</v>
      </c>
      <c r="B457" s="298">
        <v>240</v>
      </c>
      <c r="C457" s="266">
        <v>3</v>
      </c>
      <c r="D457" s="299">
        <v>13254</v>
      </c>
      <c r="E457" s="242" t="s">
        <v>1096</v>
      </c>
      <c r="F457" s="243" t="s">
        <v>1506</v>
      </c>
      <c r="G457" s="287" t="s">
        <v>137</v>
      </c>
      <c r="H457" s="274" t="s">
        <v>88</v>
      </c>
      <c r="I457" s="294" t="s">
        <v>2674</v>
      </c>
      <c r="J457" s="65" t="s">
        <v>1507</v>
      </c>
      <c r="K457" s="65" t="s">
        <v>1508</v>
      </c>
      <c r="L457" s="65" t="s">
        <v>88</v>
      </c>
      <c r="M457" s="292" t="s">
        <v>137</v>
      </c>
      <c r="N457" s="99"/>
      <c r="O457" s="65"/>
      <c r="P457" s="245" t="s">
        <v>2410</v>
      </c>
      <c r="Q457" s="244">
        <v>30</v>
      </c>
      <c r="R457" s="246">
        <v>120</v>
      </c>
      <c r="S457" s="246">
        <v>220</v>
      </c>
      <c r="T457" s="246">
        <v>29.33</v>
      </c>
      <c r="U457" s="90">
        <v>0</v>
      </c>
      <c r="V457" s="262">
        <v>24</v>
      </c>
      <c r="W457" s="99">
        <v>0</v>
      </c>
      <c r="X457" s="84">
        <v>0</v>
      </c>
      <c r="Y457" s="99">
        <v>1</v>
      </c>
      <c r="Z457" s="65">
        <v>1</v>
      </c>
      <c r="AA457" s="319">
        <v>885165</v>
      </c>
      <c r="AB457" s="319">
        <v>46667</v>
      </c>
      <c r="AC457" s="320">
        <f>AA457+AB457</f>
        <v>931832</v>
      </c>
      <c r="AD457" s="75">
        <v>4500000</v>
      </c>
      <c r="AE457" s="75">
        <v>6000000</v>
      </c>
      <c r="AF457" s="338">
        <f>(AC457*30)/220*1.4</f>
        <v>177895.19999999998</v>
      </c>
      <c r="AG457" s="113">
        <f>AA457*Q457</f>
        <v>26554950</v>
      </c>
      <c r="AH457" s="75">
        <f>AB457*Q457</f>
        <v>1400010</v>
      </c>
      <c r="AI457" s="75">
        <f>AF457*R457</f>
        <v>21347423.999999996</v>
      </c>
      <c r="AJ457" s="75">
        <f>IF(Q457=31,A457*Z457,(Q457/30)*A457*Z457)</f>
        <v>2655495</v>
      </c>
      <c r="AK457" s="75">
        <f>IF(Q457=31,AD457,(Q457/30)*AD457)</f>
        <v>4500000</v>
      </c>
      <c r="AL457" s="75">
        <f>IF(Q457=31,AE457,(Q457/30)*AE457)</f>
        <v>6000000</v>
      </c>
      <c r="AM457" s="75">
        <f>(AC457*30/220)*35%*S457</f>
        <v>9784235.9999999981</v>
      </c>
      <c r="AN457" s="75">
        <f>AC457*30/220*1.4*T457</f>
        <v>5217666.2159999991</v>
      </c>
      <c r="AO457" s="75">
        <f>AC457*U457</f>
        <v>0</v>
      </c>
      <c r="AP457" s="75">
        <f>200000*V457</f>
        <v>4800000</v>
      </c>
      <c r="AQ457" s="75">
        <v>0</v>
      </c>
      <c r="AR457" s="75">
        <v>0</v>
      </c>
      <c r="AS457" s="75">
        <v>0</v>
      </c>
      <c r="AT457" s="80">
        <v>0</v>
      </c>
      <c r="AU457" s="82">
        <f>SUM(AG457:AT457)</f>
        <v>82259781.216000006</v>
      </c>
      <c r="AV457" s="113">
        <f>AU457-(AX457+AP457+AO457+AL457+AK457+AJ457+AT457)</f>
        <v>58731986.18088001</v>
      </c>
      <c r="AW457" s="75">
        <f>AG457+AH457+AK457+AL457+AI457+AN457+AM457+AP457</f>
        <v>79604286.215999991</v>
      </c>
      <c r="AX457" s="75">
        <f>AW457*7%</f>
        <v>5572300.0351200001</v>
      </c>
      <c r="AY457" s="76">
        <f>IF(AV457&lt;=40000000,0,IF(AND(AV457&gt;40000000,AV457&lt;=80000000),(AV457-40000000)*10%,IF(AND(AV457&gt;80000000,AV457&lt;=120000000),4000000+(AV457-80000000)*15%,IF(AND(AV457&gt;120000000,AV457&lt;=180000000),10000000+(AV457-120000000)*20%,IF(AND(AV457&gt;180000000,AV457&lt;=240000000),22000000+(AV457-180000000)*25%,IF(AND(AV457&gt;240000000,AV457&lt;=320000000),37000000+(AV457-240000000)*30%,61000000+(AV457-320000000)*35%))))))</f>
        <v>1873198.6180880012</v>
      </c>
      <c r="AZ457" s="75">
        <v>0</v>
      </c>
      <c r="BA457" s="75">
        <v>0</v>
      </c>
      <c r="BB457" s="75">
        <v>0</v>
      </c>
      <c r="BC457" s="80">
        <v>0</v>
      </c>
      <c r="BD457" s="80">
        <v>0</v>
      </c>
      <c r="BE457" s="80">
        <v>0</v>
      </c>
      <c r="BF457" s="78">
        <v>0</v>
      </c>
      <c r="BG457" s="348">
        <f>SUM(AX457:BF457)</f>
        <v>7445498.6532080015</v>
      </c>
      <c r="BH457" s="188">
        <f>INT(AU457-BG457)</f>
        <v>74814282</v>
      </c>
      <c r="BJ457" s="50">
        <v>13254</v>
      </c>
      <c r="BK457" s="50" t="s">
        <v>3793</v>
      </c>
      <c r="BM457" s="50">
        <f t="shared" si="15"/>
        <v>0</v>
      </c>
    </row>
    <row r="458" spans="1:65" s="50" customFormat="1" ht="24" customHeight="1" x14ac:dyDescent="0.2">
      <c r="A458" s="182">
        <f t="shared" si="14"/>
        <v>2655495</v>
      </c>
      <c r="B458" s="298">
        <v>283</v>
      </c>
      <c r="C458" s="266">
        <v>46</v>
      </c>
      <c r="D458" s="299">
        <v>13255</v>
      </c>
      <c r="E458" s="242" t="s">
        <v>1509</v>
      </c>
      <c r="F458" s="243" t="s">
        <v>1221</v>
      </c>
      <c r="G458" s="287" t="s">
        <v>137</v>
      </c>
      <c r="H458" s="274" t="s">
        <v>88</v>
      </c>
      <c r="I458" s="294" t="s">
        <v>2717</v>
      </c>
      <c r="J458" s="65" t="s">
        <v>1510</v>
      </c>
      <c r="K458" s="65" t="s">
        <v>1511</v>
      </c>
      <c r="L458" s="65" t="s">
        <v>88</v>
      </c>
      <c r="M458" s="292" t="s">
        <v>137</v>
      </c>
      <c r="N458" s="244" t="s">
        <v>2410</v>
      </c>
      <c r="O458" s="65"/>
      <c r="P458" s="90"/>
      <c r="Q458" s="244">
        <v>30</v>
      </c>
      <c r="R458" s="246">
        <v>120</v>
      </c>
      <c r="S458" s="246">
        <v>110</v>
      </c>
      <c r="T458" s="246">
        <v>29.33</v>
      </c>
      <c r="U458" s="90">
        <v>0</v>
      </c>
      <c r="V458" s="262">
        <v>12</v>
      </c>
      <c r="W458" s="99">
        <v>0</v>
      </c>
      <c r="X458" s="84">
        <v>0</v>
      </c>
      <c r="Y458" s="99">
        <v>1</v>
      </c>
      <c r="Z458" s="65">
        <v>0</v>
      </c>
      <c r="AA458" s="319">
        <v>885165</v>
      </c>
      <c r="AB458" s="319">
        <v>46667</v>
      </c>
      <c r="AC458" s="320">
        <f>AA458+AB458</f>
        <v>931832</v>
      </c>
      <c r="AD458" s="75">
        <v>4500000</v>
      </c>
      <c r="AE458" s="75">
        <v>6000000</v>
      </c>
      <c r="AF458" s="338">
        <f>(AC458*30)/220*1.4</f>
        <v>177895.19999999998</v>
      </c>
      <c r="AG458" s="113">
        <f>AA458*Q458</f>
        <v>26554950</v>
      </c>
      <c r="AH458" s="75">
        <f>AB458*Q458</f>
        <v>1400010</v>
      </c>
      <c r="AI458" s="75">
        <f>AF458*R458</f>
        <v>21347423.999999996</v>
      </c>
      <c r="AJ458" s="75">
        <f>IF(Q458=31,A458*Z458,(Q458/30)*A458*Z458)</f>
        <v>0</v>
      </c>
      <c r="AK458" s="75">
        <f>IF(Q458=31,AD458,(Q458/30)*AD458)</f>
        <v>4500000</v>
      </c>
      <c r="AL458" s="75">
        <f>IF(Q458=31,AE458,(Q458/30)*AE458)</f>
        <v>6000000</v>
      </c>
      <c r="AM458" s="75">
        <f>(AC458*30/220)*35%*S458</f>
        <v>4892117.9999999991</v>
      </c>
      <c r="AN458" s="75">
        <f>AC458*30/220*1.4*T458</f>
        <v>5217666.2159999991</v>
      </c>
      <c r="AO458" s="75">
        <f>AC458*U458</f>
        <v>0</v>
      </c>
      <c r="AP458" s="75">
        <f>200000*V458</f>
        <v>2400000</v>
      </c>
      <c r="AQ458" s="75">
        <v>0</v>
      </c>
      <c r="AR458" s="75">
        <v>0</v>
      </c>
      <c r="AS458" s="75">
        <v>0</v>
      </c>
      <c r="AT458" s="80">
        <v>0</v>
      </c>
      <c r="AU458" s="82">
        <f>SUM(AG458:AT458)</f>
        <v>72312168.216000006</v>
      </c>
      <c r="AV458" s="113">
        <f>AU458-(AX458+AP458+AO458+AL458+AK458+AJ458+AT458)</f>
        <v>54350316.440880008</v>
      </c>
      <c r="AW458" s="75">
        <f>AG458+AH458+AK458+AL458+AI458+AN458+AM458+AP458</f>
        <v>72312168.215999991</v>
      </c>
      <c r="AX458" s="75">
        <f>AW458*7%</f>
        <v>5061851.7751199994</v>
      </c>
      <c r="AY458" s="76">
        <f>IF(AV458&lt;=40000000,0,IF(AND(AV458&gt;40000000,AV458&lt;=80000000),(AV458-40000000)*10%,IF(AND(AV458&gt;80000000,AV458&lt;=120000000),4000000+(AV458-80000000)*15%,IF(AND(AV458&gt;120000000,AV458&lt;=180000000),10000000+(AV458-120000000)*20%,IF(AND(AV458&gt;180000000,AV458&lt;=240000000),22000000+(AV458-180000000)*25%,IF(AND(AV458&gt;240000000,AV458&lt;=320000000),37000000+(AV458-240000000)*30%,61000000+(AV458-320000000)*35%))))))</f>
        <v>1435031.644088001</v>
      </c>
      <c r="AZ458" s="75">
        <v>0</v>
      </c>
      <c r="BA458" s="75">
        <v>0</v>
      </c>
      <c r="BB458" s="75">
        <v>0</v>
      </c>
      <c r="BC458" s="80">
        <v>0</v>
      </c>
      <c r="BD458" s="80">
        <v>0</v>
      </c>
      <c r="BE458" s="80">
        <v>0</v>
      </c>
      <c r="BF458" s="78">
        <v>0</v>
      </c>
      <c r="BG458" s="348">
        <f>SUM(AX458:BF458)</f>
        <v>6496883.4192080004</v>
      </c>
      <c r="BH458" s="188">
        <f>INT(AU458-BG458)</f>
        <v>65815284</v>
      </c>
      <c r="BJ458" s="50">
        <v>13255</v>
      </c>
      <c r="BK458" s="50" t="s">
        <v>3794</v>
      </c>
      <c r="BM458" s="50">
        <f t="shared" si="15"/>
        <v>0</v>
      </c>
    </row>
    <row r="459" spans="1:65" s="50" customFormat="1" ht="24" customHeight="1" x14ac:dyDescent="0.2">
      <c r="A459" s="182">
        <f t="shared" si="14"/>
        <v>2655495</v>
      </c>
      <c r="B459" s="298">
        <v>241</v>
      </c>
      <c r="C459" s="266">
        <v>4</v>
      </c>
      <c r="D459" s="299">
        <v>13256</v>
      </c>
      <c r="E459" s="242" t="s">
        <v>467</v>
      </c>
      <c r="F459" s="243" t="s">
        <v>1512</v>
      </c>
      <c r="G459" s="287" t="s">
        <v>137</v>
      </c>
      <c r="H459" s="274" t="s">
        <v>88</v>
      </c>
      <c r="I459" s="294" t="s">
        <v>2675</v>
      </c>
      <c r="J459" s="65" t="s">
        <v>1513</v>
      </c>
      <c r="K459" s="65" t="s">
        <v>1514</v>
      </c>
      <c r="L459" s="65" t="s">
        <v>88</v>
      </c>
      <c r="M459" s="292" t="s">
        <v>137</v>
      </c>
      <c r="N459" s="244" t="s">
        <v>2410</v>
      </c>
      <c r="O459" s="65"/>
      <c r="P459" s="90"/>
      <c r="Q459" s="244">
        <v>30</v>
      </c>
      <c r="R459" s="246">
        <v>120</v>
      </c>
      <c r="S459" s="246">
        <v>110</v>
      </c>
      <c r="T459" s="246">
        <v>29.33</v>
      </c>
      <c r="U459" s="90">
        <v>0</v>
      </c>
      <c r="V459" s="262">
        <v>15</v>
      </c>
      <c r="W459" s="99">
        <v>0</v>
      </c>
      <c r="X459" s="84">
        <v>0</v>
      </c>
      <c r="Y459" s="99">
        <v>0</v>
      </c>
      <c r="Z459" s="65">
        <v>0</v>
      </c>
      <c r="AA459" s="319">
        <v>885165</v>
      </c>
      <c r="AB459" s="319">
        <v>46667</v>
      </c>
      <c r="AC459" s="320">
        <f>AA459+AB459</f>
        <v>931832</v>
      </c>
      <c r="AD459" s="75">
        <v>4500000</v>
      </c>
      <c r="AE459" s="75">
        <v>6000000</v>
      </c>
      <c r="AF459" s="338">
        <f>(AC459*30)/220*1.4</f>
        <v>177895.19999999998</v>
      </c>
      <c r="AG459" s="113">
        <f>AA459*Q459</f>
        <v>26554950</v>
      </c>
      <c r="AH459" s="75">
        <f>AB459*Q459</f>
        <v>1400010</v>
      </c>
      <c r="AI459" s="75">
        <f>AF459*R459</f>
        <v>21347423.999999996</v>
      </c>
      <c r="AJ459" s="75">
        <f>IF(Q459=31,A459*Z459,(Q459/30)*A459*Z459)</f>
        <v>0</v>
      </c>
      <c r="AK459" s="75">
        <f>IF(Q459=31,AD459,(Q459/30)*AD459)</f>
        <v>4500000</v>
      </c>
      <c r="AL459" s="75">
        <f>IF(Q459=31,AE459,(Q459/30)*AE459)</f>
        <v>6000000</v>
      </c>
      <c r="AM459" s="75">
        <f>(AC459*30/220)*35%*S459</f>
        <v>4892117.9999999991</v>
      </c>
      <c r="AN459" s="75">
        <f>AC459*30/220*1.4*T459</f>
        <v>5217666.2159999991</v>
      </c>
      <c r="AO459" s="75">
        <f>AC459*U459</f>
        <v>0</v>
      </c>
      <c r="AP459" s="75">
        <f>200000*V459</f>
        <v>3000000</v>
      </c>
      <c r="AQ459" s="75">
        <v>0</v>
      </c>
      <c r="AR459" s="75">
        <v>0</v>
      </c>
      <c r="AS459" s="75">
        <v>0</v>
      </c>
      <c r="AT459" s="80">
        <v>0</v>
      </c>
      <c r="AU459" s="82">
        <f>SUM(AG459:AT459)</f>
        <v>72912168.216000006</v>
      </c>
      <c r="AV459" s="113">
        <f>AU459-(AX459+AP459+AO459+AL459+AK459+AJ459+AT459)</f>
        <v>54308316.440880008</v>
      </c>
      <c r="AW459" s="75">
        <f>AG459+AH459+AK459+AL459+AI459+AN459+AM459+AP459</f>
        <v>72912168.215999991</v>
      </c>
      <c r="AX459" s="75">
        <f>AW459*7%</f>
        <v>5103851.7751199994</v>
      </c>
      <c r="AY459" s="76">
        <f>IF(AV459&lt;=40000000,0,IF(AND(AV459&gt;40000000,AV459&lt;=80000000),(AV459-40000000)*10%,IF(AND(AV459&gt;80000000,AV459&lt;=120000000),4000000+(AV459-80000000)*15%,IF(AND(AV459&gt;120000000,AV459&lt;=180000000),10000000+(AV459-120000000)*20%,IF(AND(AV459&gt;180000000,AV459&lt;=240000000),22000000+(AV459-180000000)*25%,IF(AND(AV459&gt;240000000,AV459&lt;=320000000),37000000+(AV459-240000000)*30%,61000000+(AV459-320000000)*35%))))))</f>
        <v>1430831.644088001</v>
      </c>
      <c r="AZ459" s="75">
        <v>0</v>
      </c>
      <c r="BA459" s="75">
        <v>0</v>
      </c>
      <c r="BB459" s="75">
        <v>0</v>
      </c>
      <c r="BC459" s="80">
        <v>0</v>
      </c>
      <c r="BD459" s="80">
        <v>0</v>
      </c>
      <c r="BE459" s="80">
        <v>0</v>
      </c>
      <c r="BF459" s="78">
        <v>0</v>
      </c>
      <c r="BG459" s="348">
        <f>SUM(AX459:BF459)</f>
        <v>6534683.4192080004</v>
      </c>
      <c r="BH459" s="188">
        <f>INT(AU459-BG459)</f>
        <v>66377484</v>
      </c>
      <c r="BJ459" s="50">
        <v>13256</v>
      </c>
      <c r="BK459" s="50" t="s">
        <v>3795</v>
      </c>
      <c r="BM459" s="50">
        <f t="shared" si="15"/>
        <v>0</v>
      </c>
    </row>
    <row r="460" spans="1:65" s="50" customFormat="1" ht="24" customHeight="1" x14ac:dyDescent="0.2">
      <c r="A460" s="182">
        <f t="shared" si="14"/>
        <v>2655495</v>
      </c>
      <c r="B460" s="298">
        <v>333</v>
      </c>
      <c r="C460" s="266">
        <v>97</v>
      </c>
      <c r="D460" s="299">
        <v>13257</v>
      </c>
      <c r="E460" s="242" t="s">
        <v>158</v>
      </c>
      <c r="F460" s="243" t="s">
        <v>1515</v>
      </c>
      <c r="G460" s="287" t="s">
        <v>137</v>
      </c>
      <c r="H460" s="274" t="s">
        <v>88</v>
      </c>
      <c r="I460" s="294" t="s">
        <v>2767</v>
      </c>
      <c r="J460" s="65" t="s">
        <v>1516</v>
      </c>
      <c r="K460" s="65" t="s">
        <v>1517</v>
      </c>
      <c r="L460" s="65" t="s">
        <v>88</v>
      </c>
      <c r="M460" s="292" t="s">
        <v>137</v>
      </c>
      <c r="N460" s="99"/>
      <c r="O460" s="65"/>
      <c r="P460" s="245" t="s">
        <v>2410</v>
      </c>
      <c r="Q460" s="244">
        <v>30</v>
      </c>
      <c r="R460" s="246">
        <v>120</v>
      </c>
      <c r="S460" s="246">
        <v>220</v>
      </c>
      <c r="T460" s="246">
        <v>29.33</v>
      </c>
      <c r="U460" s="90">
        <v>0</v>
      </c>
      <c r="V460" s="262">
        <v>25</v>
      </c>
      <c r="W460" s="99">
        <v>0</v>
      </c>
      <c r="X460" s="84">
        <v>0</v>
      </c>
      <c r="Y460" s="99">
        <v>0</v>
      </c>
      <c r="Z460" s="65">
        <v>0</v>
      </c>
      <c r="AA460" s="319">
        <v>885165</v>
      </c>
      <c r="AB460" s="319">
        <v>46667</v>
      </c>
      <c r="AC460" s="320">
        <f>AA460+AB460</f>
        <v>931832</v>
      </c>
      <c r="AD460" s="75">
        <v>4500000</v>
      </c>
      <c r="AE460" s="75">
        <v>6000000</v>
      </c>
      <c r="AF460" s="338">
        <f>(AC460*30)/220*1.4</f>
        <v>177895.19999999998</v>
      </c>
      <c r="AG460" s="113">
        <f>AA460*Q460</f>
        <v>26554950</v>
      </c>
      <c r="AH460" s="75">
        <f>AB460*Q460</f>
        <v>1400010</v>
      </c>
      <c r="AI460" s="75">
        <f>AF460*R460</f>
        <v>21347423.999999996</v>
      </c>
      <c r="AJ460" s="75">
        <f>IF(Q460=31,A460*Z460,(Q460/30)*A460*Z460)</f>
        <v>0</v>
      </c>
      <c r="AK460" s="75">
        <f>IF(Q460=31,AD460,(Q460/30)*AD460)</f>
        <v>4500000</v>
      </c>
      <c r="AL460" s="75">
        <f>IF(Q460=31,AE460,(Q460/30)*AE460)</f>
        <v>6000000</v>
      </c>
      <c r="AM460" s="75">
        <f>(AC460*30/220)*35%*S460</f>
        <v>9784235.9999999981</v>
      </c>
      <c r="AN460" s="75">
        <f>AC460*30/220*1.4*T460</f>
        <v>5217666.2159999991</v>
      </c>
      <c r="AO460" s="75">
        <f>AC460*U460</f>
        <v>0</v>
      </c>
      <c r="AP460" s="75">
        <f>200000*V460</f>
        <v>5000000</v>
      </c>
      <c r="AQ460" s="75">
        <v>0</v>
      </c>
      <c r="AR460" s="75">
        <v>0</v>
      </c>
      <c r="AS460" s="75">
        <v>0</v>
      </c>
      <c r="AT460" s="80">
        <v>0</v>
      </c>
      <c r="AU460" s="82">
        <f>SUM(AG460:AT460)</f>
        <v>79804286.216000006</v>
      </c>
      <c r="AV460" s="113">
        <f>AU460-(AX460+AP460+AO460+AL460+AK460+AJ460+AT460)</f>
        <v>58717986.18088001</v>
      </c>
      <c r="AW460" s="75">
        <f>AG460+AH460+AK460+AL460+AI460+AN460+AM460+AP460</f>
        <v>79804286.215999991</v>
      </c>
      <c r="AX460" s="75">
        <f>AW460*7%</f>
        <v>5586300.0351200001</v>
      </c>
      <c r="AY460" s="76">
        <f>IF(AV460&lt;=40000000,0,IF(AND(AV460&gt;40000000,AV460&lt;=80000000),(AV460-40000000)*10%,IF(AND(AV460&gt;80000000,AV460&lt;=120000000),4000000+(AV460-80000000)*15%,IF(AND(AV460&gt;120000000,AV460&lt;=180000000),10000000+(AV460-120000000)*20%,IF(AND(AV460&gt;180000000,AV460&lt;=240000000),22000000+(AV460-180000000)*25%,IF(AND(AV460&gt;240000000,AV460&lt;=320000000),37000000+(AV460-240000000)*30%,61000000+(AV460-320000000)*35%))))))</f>
        <v>1871798.6180880012</v>
      </c>
      <c r="AZ460" s="75">
        <v>0</v>
      </c>
      <c r="BA460" s="75">
        <v>0</v>
      </c>
      <c r="BB460" s="75">
        <v>0</v>
      </c>
      <c r="BC460" s="80">
        <v>0</v>
      </c>
      <c r="BD460" s="80">
        <v>0</v>
      </c>
      <c r="BE460" s="80">
        <v>0</v>
      </c>
      <c r="BF460" s="78">
        <v>0</v>
      </c>
      <c r="BG460" s="348">
        <f>SUM(AX460:BF460)</f>
        <v>7458098.6532080015</v>
      </c>
      <c r="BH460" s="188">
        <f>INT(AU460-BG460)</f>
        <v>72346187</v>
      </c>
      <c r="BJ460" s="50">
        <v>13257</v>
      </c>
      <c r="BK460" s="50" t="s">
        <v>3796</v>
      </c>
      <c r="BM460" s="50">
        <f t="shared" si="15"/>
        <v>0</v>
      </c>
    </row>
    <row r="461" spans="1:65" s="50" customFormat="1" ht="24" customHeight="1" x14ac:dyDescent="0.2">
      <c r="A461" s="182">
        <f t="shared" si="14"/>
        <v>2655495</v>
      </c>
      <c r="B461" s="298">
        <v>336</v>
      </c>
      <c r="C461" s="266">
        <v>100</v>
      </c>
      <c r="D461" s="299">
        <v>13258</v>
      </c>
      <c r="E461" s="242" t="s">
        <v>279</v>
      </c>
      <c r="F461" s="243" t="s">
        <v>780</v>
      </c>
      <c r="G461" s="287" t="s">
        <v>137</v>
      </c>
      <c r="H461" s="274" t="s">
        <v>88</v>
      </c>
      <c r="I461" s="294" t="s">
        <v>2770</v>
      </c>
      <c r="J461" s="65" t="s">
        <v>1518</v>
      </c>
      <c r="K461" s="65" t="s">
        <v>1519</v>
      </c>
      <c r="L461" s="65" t="s">
        <v>88</v>
      </c>
      <c r="M461" s="292" t="s">
        <v>137</v>
      </c>
      <c r="N461" s="244" t="s">
        <v>2410</v>
      </c>
      <c r="O461" s="65"/>
      <c r="P461" s="90"/>
      <c r="Q461" s="244">
        <v>30</v>
      </c>
      <c r="R461" s="246">
        <v>120</v>
      </c>
      <c r="S461" s="246">
        <v>110</v>
      </c>
      <c r="T461" s="246">
        <v>29.33</v>
      </c>
      <c r="U461" s="90">
        <v>0</v>
      </c>
      <c r="V461" s="262">
        <v>23</v>
      </c>
      <c r="W461" s="99">
        <v>0</v>
      </c>
      <c r="X461" s="84">
        <v>0</v>
      </c>
      <c r="Y461" s="99">
        <v>1</v>
      </c>
      <c r="Z461" s="65">
        <v>1</v>
      </c>
      <c r="AA461" s="319">
        <v>885165</v>
      </c>
      <c r="AB461" s="319">
        <v>46667</v>
      </c>
      <c r="AC461" s="320">
        <f>AA461+AB461</f>
        <v>931832</v>
      </c>
      <c r="AD461" s="75">
        <v>4500000</v>
      </c>
      <c r="AE461" s="75">
        <v>6000000</v>
      </c>
      <c r="AF461" s="338">
        <f>(AC461*30)/220*1.4</f>
        <v>177895.19999999998</v>
      </c>
      <c r="AG461" s="113">
        <f>AA461*Q461</f>
        <v>26554950</v>
      </c>
      <c r="AH461" s="75">
        <f>AB461*Q461</f>
        <v>1400010</v>
      </c>
      <c r="AI461" s="75">
        <f>AF461*R461</f>
        <v>21347423.999999996</v>
      </c>
      <c r="AJ461" s="75">
        <f>IF(Q461=31,A461*Z461,(Q461/30)*A461*Z461)</f>
        <v>2655495</v>
      </c>
      <c r="AK461" s="75">
        <f>IF(Q461=31,AD461,(Q461/30)*AD461)</f>
        <v>4500000</v>
      </c>
      <c r="AL461" s="75">
        <f>IF(Q461=31,AE461,(Q461/30)*AE461)</f>
        <v>6000000</v>
      </c>
      <c r="AM461" s="75">
        <f>(AC461*30/220)*35%*S461</f>
        <v>4892117.9999999991</v>
      </c>
      <c r="AN461" s="75">
        <f>AC461*30/220*1.4*T461</f>
        <v>5217666.2159999991</v>
      </c>
      <c r="AO461" s="75">
        <f>AC461*U461</f>
        <v>0</v>
      </c>
      <c r="AP461" s="75">
        <f>200000*V461</f>
        <v>4600000</v>
      </c>
      <c r="AQ461" s="75">
        <v>0</v>
      </c>
      <c r="AR461" s="75">
        <v>0</v>
      </c>
      <c r="AS461" s="75">
        <v>0</v>
      </c>
      <c r="AT461" s="80">
        <v>0</v>
      </c>
      <c r="AU461" s="82">
        <f>SUM(AG461:AT461)</f>
        <v>77167663.216000006</v>
      </c>
      <c r="AV461" s="113">
        <f>AU461-(AX461+AP461+AO461+AL461+AK461+AJ461+AT461)</f>
        <v>54196316.440880008</v>
      </c>
      <c r="AW461" s="75">
        <f>AG461+AH461+AK461+AL461+AI461+AN461+AM461+AP461</f>
        <v>74512168.215999991</v>
      </c>
      <c r="AX461" s="75">
        <f>AW461*7%</f>
        <v>5215851.7751199994</v>
      </c>
      <c r="AY461" s="76">
        <f>IF(AV461&lt;=40000000,0,IF(AND(AV461&gt;40000000,AV461&lt;=80000000),(AV461-40000000)*10%,IF(AND(AV461&gt;80000000,AV461&lt;=120000000),4000000+(AV461-80000000)*15%,IF(AND(AV461&gt;120000000,AV461&lt;=180000000),10000000+(AV461-120000000)*20%,IF(AND(AV461&gt;180000000,AV461&lt;=240000000),22000000+(AV461-180000000)*25%,IF(AND(AV461&gt;240000000,AV461&lt;=320000000),37000000+(AV461-240000000)*30%,61000000+(AV461-320000000)*35%))))))</f>
        <v>1419631.644088001</v>
      </c>
      <c r="AZ461" s="75">
        <v>0</v>
      </c>
      <c r="BA461" s="75">
        <v>0</v>
      </c>
      <c r="BB461" s="75">
        <v>0</v>
      </c>
      <c r="BC461" s="80">
        <v>0</v>
      </c>
      <c r="BD461" s="80">
        <v>0</v>
      </c>
      <c r="BE461" s="80">
        <v>0</v>
      </c>
      <c r="BF461" s="78">
        <v>0</v>
      </c>
      <c r="BG461" s="348">
        <f>SUM(AX461:BF461)</f>
        <v>6635483.4192080004</v>
      </c>
      <c r="BH461" s="188">
        <f>INT(AU461-BG461)</f>
        <v>70532179</v>
      </c>
      <c r="BJ461" s="50">
        <v>13258</v>
      </c>
      <c r="BK461" s="50" t="s">
        <v>3797</v>
      </c>
      <c r="BM461" s="50">
        <f t="shared" si="15"/>
        <v>0</v>
      </c>
    </row>
    <row r="462" spans="1:65" s="50" customFormat="1" ht="24" customHeight="1" x14ac:dyDescent="0.2">
      <c r="A462" s="182">
        <f t="shared" si="14"/>
        <v>2655495</v>
      </c>
      <c r="B462" s="298">
        <v>371</v>
      </c>
      <c r="C462" s="266">
        <v>135</v>
      </c>
      <c r="D462" s="299">
        <v>13259</v>
      </c>
      <c r="E462" s="242" t="s">
        <v>131</v>
      </c>
      <c r="F462" s="243" t="s">
        <v>1520</v>
      </c>
      <c r="G462" s="287" t="s">
        <v>137</v>
      </c>
      <c r="H462" s="274" t="s">
        <v>88</v>
      </c>
      <c r="I462" s="290" t="s">
        <v>2805</v>
      </c>
      <c r="J462" s="67" t="s">
        <v>1521</v>
      </c>
      <c r="K462" s="67" t="s">
        <v>1522</v>
      </c>
      <c r="L462" s="67" t="s">
        <v>88</v>
      </c>
      <c r="M462" s="292" t="s">
        <v>137</v>
      </c>
      <c r="N462" s="244" t="s">
        <v>2410</v>
      </c>
      <c r="O462" s="67"/>
      <c r="P462" s="92"/>
      <c r="Q462" s="244">
        <v>30</v>
      </c>
      <c r="R462" s="246">
        <v>120</v>
      </c>
      <c r="S462" s="246">
        <v>110</v>
      </c>
      <c r="T462" s="246">
        <v>29.33</v>
      </c>
      <c r="U462" s="90">
        <v>0</v>
      </c>
      <c r="V462" s="262">
        <v>15</v>
      </c>
      <c r="W462" s="99">
        <v>0</v>
      </c>
      <c r="X462" s="84">
        <v>0</v>
      </c>
      <c r="Y462" s="99">
        <v>1</v>
      </c>
      <c r="Z462" s="65">
        <v>0</v>
      </c>
      <c r="AA462" s="319">
        <v>885165</v>
      </c>
      <c r="AB462" s="319">
        <v>0</v>
      </c>
      <c r="AC462" s="320">
        <f>AA462+AB462</f>
        <v>885165</v>
      </c>
      <c r="AD462" s="75">
        <v>4500000</v>
      </c>
      <c r="AE462" s="75">
        <v>6000000</v>
      </c>
      <c r="AF462" s="338">
        <f>(AC462*30)/220*1.4</f>
        <v>168986.04545454544</v>
      </c>
      <c r="AG462" s="113">
        <f>AA462*Q462</f>
        <v>26554950</v>
      </c>
      <c r="AH462" s="75">
        <f>AB462*Q462</f>
        <v>0</v>
      </c>
      <c r="AI462" s="75">
        <f>AF462*R462</f>
        <v>20278325.454545453</v>
      </c>
      <c r="AJ462" s="75">
        <f>IF(Q462=31,A462*Z462,(Q462/30)*A462*Z462)</f>
        <v>0</v>
      </c>
      <c r="AK462" s="75">
        <f>IF(Q462=31,AD462,(Q462/30)*AD462)</f>
        <v>4500000</v>
      </c>
      <c r="AL462" s="75">
        <f>IF(Q462=31,AE462,(Q462/30)*AE462)</f>
        <v>6000000</v>
      </c>
      <c r="AM462" s="75">
        <f>(AC462*30/220)*35%*S462</f>
        <v>4647116.25</v>
      </c>
      <c r="AN462" s="75">
        <f>AC462*30/220*1.4*T462</f>
        <v>4956360.7131818179</v>
      </c>
      <c r="AO462" s="75">
        <f>AC462*U462</f>
        <v>0</v>
      </c>
      <c r="AP462" s="75">
        <f>200000*V462</f>
        <v>3000000</v>
      </c>
      <c r="AQ462" s="75">
        <v>0</v>
      </c>
      <c r="AR462" s="75">
        <v>0</v>
      </c>
      <c r="AS462" s="75">
        <v>0</v>
      </c>
      <c r="AT462" s="80">
        <v>0</v>
      </c>
      <c r="AU462" s="82">
        <f>SUM(AG462:AT462)</f>
        <v>69936752.417727262</v>
      </c>
      <c r="AV462" s="113">
        <f>AU462-(AX462+AP462+AO462+AL462+AK462+AJ462+AT462)</f>
        <v>51541179.748486355</v>
      </c>
      <c r="AW462" s="75">
        <f>AG462+AH462+AK462+AL462+AI462+AN462+AM462+AP462</f>
        <v>69936752.417727262</v>
      </c>
      <c r="AX462" s="75">
        <f>AW462*7%</f>
        <v>4895572.6692409087</v>
      </c>
      <c r="AY462" s="76">
        <f>IF(AV462&lt;=40000000,0,IF(AND(AV462&gt;40000000,AV462&lt;=80000000),(AV462-40000000)*10%,IF(AND(AV462&gt;80000000,AV462&lt;=120000000),4000000+(AV462-80000000)*15%,IF(AND(AV462&gt;120000000,AV462&lt;=180000000),10000000+(AV462-120000000)*20%,IF(AND(AV462&gt;180000000,AV462&lt;=240000000),22000000+(AV462-180000000)*25%,IF(AND(AV462&gt;240000000,AV462&lt;=320000000),37000000+(AV462-240000000)*30%,61000000+(AV462-320000000)*35%))))))</f>
        <v>1154117.9748486355</v>
      </c>
      <c r="AZ462" s="75">
        <v>0</v>
      </c>
      <c r="BA462" s="75">
        <v>0</v>
      </c>
      <c r="BB462" s="75">
        <v>0</v>
      </c>
      <c r="BC462" s="80">
        <v>0</v>
      </c>
      <c r="BD462" s="80">
        <v>0</v>
      </c>
      <c r="BE462" s="80">
        <v>0</v>
      </c>
      <c r="BF462" s="78">
        <v>0</v>
      </c>
      <c r="BG462" s="348">
        <f>SUM(AX462:BF462)</f>
        <v>6049690.6440895442</v>
      </c>
      <c r="BH462" s="188">
        <f>INT(AU462-BG462)</f>
        <v>63887061</v>
      </c>
      <c r="BJ462" s="50">
        <v>13259</v>
      </c>
      <c r="BK462" s="50" t="s">
        <v>3798</v>
      </c>
      <c r="BM462" s="50">
        <f t="shared" si="15"/>
        <v>0</v>
      </c>
    </row>
    <row r="463" spans="1:65" s="50" customFormat="1" ht="24" customHeight="1" x14ac:dyDescent="0.2">
      <c r="A463" s="182">
        <f t="shared" si="14"/>
        <v>2655495</v>
      </c>
      <c r="B463" s="298">
        <v>379</v>
      </c>
      <c r="C463" s="266">
        <v>144</v>
      </c>
      <c r="D463" s="299">
        <v>13260</v>
      </c>
      <c r="E463" s="242" t="s">
        <v>85</v>
      </c>
      <c r="F463" s="243" t="s">
        <v>1523</v>
      </c>
      <c r="G463" s="287" t="s">
        <v>137</v>
      </c>
      <c r="H463" s="274" t="s">
        <v>88</v>
      </c>
      <c r="I463" s="294" t="s">
        <v>2813</v>
      </c>
      <c r="J463" s="68" t="s">
        <v>1524</v>
      </c>
      <c r="K463" s="65" t="s">
        <v>1525</v>
      </c>
      <c r="L463" s="65" t="s">
        <v>88</v>
      </c>
      <c r="M463" s="292" t="s">
        <v>137</v>
      </c>
      <c r="N463" s="244" t="s">
        <v>2410</v>
      </c>
      <c r="O463" s="65"/>
      <c r="P463" s="90"/>
      <c r="Q463" s="244">
        <v>30</v>
      </c>
      <c r="R463" s="246">
        <v>120</v>
      </c>
      <c r="S463" s="246">
        <v>110</v>
      </c>
      <c r="T463" s="246">
        <v>29.33</v>
      </c>
      <c r="U463" s="90">
        <v>0</v>
      </c>
      <c r="V463" s="262">
        <v>15</v>
      </c>
      <c r="W463" s="99">
        <v>0</v>
      </c>
      <c r="X463" s="84">
        <v>0</v>
      </c>
      <c r="Y463" s="99">
        <v>0</v>
      </c>
      <c r="Z463" s="65">
        <v>0</v>
      </c>
      <c r="AA463" s="319">
        <v>885165</v>
      </c>
      <c r="AB463" s="319">
        <v>0</v>
      </c>
      <c r="AC463" s="320">
        <f>AA463+AB463</f>
        <v>885165</v>
      </c>
      <c r="AD463" s="75">
        <v>4500000</v>
      </c>
      <c r="AE463" s="75">
        <v>6000000</v>
      </c>
      <c r="AF463" s="338">
        <f>(AC463*30)/220*1.4</f>
        <v>168986.04545454544</v>
      </c>
      <c r="AG463" s="113">
        <f>AA463*Q463</f>
        <v>26554950</v>
      </c>
      <c r="AH463" s="75">
        <f>AB463*Q463</f>
        <v>0</v>
      </c>
      <c r="AI463" s="75">
        <f>AF463*R463</f>
        <v>20278325.454545453</v>
      </c>
      <c r="AJ463" s="75">
        <f>IF(Q463=31,A463*Z463,(Q463/30)*A463*Z463)</f>
        <v>0</v>
      </c>
      <c r="AK463" s="75">
        <f>IF(Q463=31,AD463,(Q463/30)*AD463)</f>
        <v>4500000</v>
      </c>
      <c r="AL463" s="75">
        <f>IF(Q463=31,AE463,(Q463/30)*AE463)</f>
        <v>6000000</v>
      </c>
      <c r="AM463" s="75">
        <f>(AC463*30/220)*35%*S463</f>
        <v>4647116.25</v>
      </c>
      <c r="AN463" s="75">
        <f>AC463*30/220*1.4*T463</f>
        <v>4956360.7131818179</v>
      </c>
      <c r="AO463" s="75">
        <f>AC463*U463</f>
        <v>0</v>
      </c>
      <c r="AP463" s="75">
        <f>200000*V463</f>
        <v>3000000</v>
      </c>
      <c r="AQ463" s="75">
        <v>0</v>
      </c>
      <c r="AR463" s="75">
        <v>0</v>
      </c>
      <c r="AS463" s="75">
        <v>0</v>
      </c>
      <c r="AT463" s="80">
        <v>0</v>
      </c>
      <c r="AU463" s="82">
        <f>SUM(AG463:AT463)</f>
        <v>69936752.417727262</v>
      </c>
      <c r="AV463" s="113">
        <f>AU463-(AX463+AP463+AO463+AL463+AK463+AJ463+AT463)</f>
        <v>51541179.748486355</v>
      </c>
      <c r="AW463" s="75">
        <f>AG463+AH463+AK463+AL463+AI463+AN463+AM463+AP463</f>
        <v>69936752.417727262</v>
      </c>
      <c r="AX463" s="75">
        <f>AW463*7%</f>
        <v>4895572.6692409087</v>
      </c>
      <c r="AY463" s="76">
        <f>IF(AV463&lt;=40000000,0,IF(AND(AV463&gt;40000000,AV463&lt;=80000000),(AV463-40000000)*10%,IF(AND(AV463&gt;80000000,AV463&lt;=120000000),4000000+(AV463-80000000)*15%,IF(AND(AV463&gt;120000000,AV463&lt;=180000000),10000000+(AV463-120000000)*20%,IF(AND(AV463&gt;180000000,AV463&lt;=240000000),22000000+(AV463-180000000)*25%,IF(AND(AV463&gt;240000000,AV463&lt;=320000000),37000000+(AV463-240000000)*30%,61000000+(AV463-320000000)*35%))))))</f>
        <v>1154117.9748486355</v>
      </c>
      <c r="AZ463" s="75">
        <v>0</v>
      </c>
      <c r="BA463" s="75">
        <v>0</v>
      </c>
      <c r="BB463" s="75">
        <v>0</v>
      </c>
      <c r="BC463" s="80">
        <v>0</v>
      </c>
      <c r="BD463" s="80">
        <v>0</v>
      </c>
      <c r="BE463" s="80">
        <v>0</v>
      </c>
      <c r="BF463" s="78">
        <v>0</v>
      </c>
      <c r="BG463" s="348">
        <f>SUM(AX463:BF463)</f>
        <v>6049690.6440895442</v>
      </c>
      <c r="BH463" s="188">
        <f>INT(AU463-BG463)</f>
        <v>63887061</v>
      </c>
      <c r="BJ463" s="50">
        <v>13260</v>
      </c>
      <c r="BK463" s="50" t="s">
        <v>3799</v>
      </c>
      <c r="BM463" s="50">
        <f t="shared" si="15"/>
        <v>0</v>
      </c>
    </row>
    <row r="464" spans="1:65" s="50" customFormat="1" ht="24" customHeight="1" x14ac:dyDescent="0.2">
      <c r="A464" s="182">
        <f t="shared" si="14"/>
        <v>2655495</v>
      </c>
      <c r="B464" s="298">
        <v>248</v>
      </c>
      <c r="C464" s="266">
        <v>11</v>
      </c>
      <c r="D464" s="299">
        <v>13261</v>
      </c>
      <c r="E464" s="242" t="s">
        <v>1194</v>
      </c>
      <c r="F464" s="243" t="s">
        <v>812</v>
      </c>
      <c r="G464" s="287" t="s">
        <v>137</v>
      </c>
      <c r="H464" s="274" t="s">
        <v>88</v>
      </c>
      <c r="I464" s="290" t="s">
        <v>2682</v>
      </c>
      <c r="J464" s="67" t="s">
        <v>1526</v>
      </c>
      <c r="K464" s="67" t="s">
        <v>1527</v>
      </c>
      <c r="L464" s="67" t="s">
        <v>88</v>
      </c>
      <c r="M464" s="292" t="s">
        <v>137</v>
      </c>
      <c r="N464" s="99"/>
      <c r="O464" s="67"/>
      <c r="P464" s="245" t="s">
        <v>2410</v>
      </c>
      <c r="Q464" s="244">
        <v>30</v>
      </c>
      <c r="R464" s="246">
        <v>120</v>
      </c>
      <c r="S464" s="246">
        <v>220</v>
      </c>
      <c r="T464" s="246">
        <v>29.33</v>
      </c>
      <c r="U464" s="90">
        <v>0</v>
      </c>
      <c r="V464" s="262">
        <v>14</v>
      </c>
      <c r="W464" s="99">
        <v>0</v>
      </c>
      <c r="X464" s="84">
        <v>0</v>
      </c>
      <c r="Y464" s="99">
        <v>2</v>
      </c>
      <c r="Z464" s="65">
        <v>2</v>
      </c>
      <c r="AA464" s="319">
        <v>885165</v>
      </c>
      <c r="AB464" s="319">
        <v>46667</v>
      </c>
      <c r="AC464" s="320">
        <f>AA464+AB464</f>
        <v>931832</v>
      </c>
      <c r="AD464" s="75">
        <v>4500000</v>
      </c>
      <c r="AE464" s="75">
        <v>6000000</v>
      </c>
      <c r="AF464" s="338">
        <f>(AC464*30)/220*1.4</f>
        <v>177895.19999999998</v>
      </c>
      <c r="AG464" s="113">
        <f>AA464*Q464</f>
        <v>26554950</v>
      </c>
      <c r="AH464" s="75">
        <f>AB464*Q464</f>
        <v>1400010</v>
      </c>
      <c r="AI464" s="75">
        <f>AF464*R464</f>
        <v>21347423.999999996</v>
      </c>
      <c r="AJ464" s="75">
        <f>IF(Q464=31,A464*Z464,(Q464/30)*A464*Z464)</f>
        <v>5310990</v>
      </c>
      <c r="AK464" s="75">
        <f>IF(Q464=31,AD464,(Q464/30)*AD464)</f>
        <v>4500000</v>
      </c>
      <c r="AL464" s="75">
        <f>IF(Q464=31,AE464,(Q464/30)*AE464)</f>
        <v>6000000</v>
      </c>
      <c r="AM464" s="75">
        <f>(AC464*30/220)*35%*S464</f>
        <v>9784235.9999999981</v>
      </c>
      <c r="AN464" s="75">
        <f>AC464*30/220*1.4*T464</f>
        <v>5217666.2159999991</v>
      </c>
      <c r="AO464" s="75">
        <f>AC464*U464</f>
        <v>0</v>
      </c>
      <c r="AP464" s="75">
        <f>200000*V464</f>
        <v>2800000</v>
      </c>
      <c r="AQ464" s="75">
        <v>0</v>
      </c>
      <c r="AR464" s="75">
        <v>0</v>
      </c>
      <c r="AS464" s="75">
        <v>0</v>
      </c>
      <c r="AT464" s="80">
        <v>0</v>
      </c>
      <c r="AU464" s="82">
        <f>SUM(AG464:AT464)</f>
        <v>82915276.216000006</v>
      </c>
      <c r="AV464" s="113">
        <f>AU464-(AX464+AP464+AO464+AL464+AK464+AJ464+AT464)</f>
        <v>58871986.18088001</v>
      </c>
      <c r="AW464" s="75">
        <f>AG464+AH464+AK464+AL464+AI464+AN464+AM464+AP464</f>
        <v>77604286.215999991</v>
      </c>
      <c r="AX464" s="75">
        <f>AW464*7%</f>
        <v>5432300.0351200001</v>
      </c>
      <c r="AY464" s="76">
        <f>IF(AV464&lt;=40000000,0,IF(AND(AV464&gt;40000000,AV464&lt;=80000000),(AV464-40000000)*10%,IF(AND(AV464&gt;80000000,AV464&lt;=120000000),4000000+(AV464-80000000)*15%,IF(AND(AV464&gt;120000000,AV464&lt;=180000000),10000000+(AV464-120000000)*20%,IF(AND(AV464&gt;180000000,AV464&lt;=240000000),22000000+(AV464-180000000)*25%,IF(AND(AV464&gt;240000000,AV464&lt;=320000000),37000000+(AV464-240000000)*30%,61000000+(AV464-320000000)*35%))))))</f>
        <v>1887198.6180880012</v>
      </c>
      <c r="AZ464" s="75">
        <v>0</v>
      </c>
      <c r="BA464" s="75">
        <v>0</v>
      </c>
      <c r="BB464" s="75">
        <v>0</v>
      </c>
      <c r="BC464" s="80">
        <v>0</v>
      </c>
      <c r="BD464" s="80">
        <v>0</v>
      </c>
      <c r="BE464" s="80">
        <v>0</v>
      </c>
      <c r="BF464" s="78">
        <v>0</v>
      </c>
      <c r="BG464" s="348">
        <f>SUM(AX464:BF464)</f>
        <v>7319498.6532080015</v>
      </c>
      <c r="BH464" s="188">
        <f>INT(AU464-BG464)</f>
        <v>75595777</v>
      </c>
      <c r="BJ464" s="50">
        <v>13261</v>
      </c>
      <c r="BK464" s="50" t="s">
        <v>3800</v>
      </c>
      <c r="BM464" s="50">
        <f t="shared" si="15"/>
        <v>0</v>
      </c>
    </row>
    <row r="465" spans="1:65" s="50" customFormat="1" ht="24" customHeight="1" x14ac:dyDescent="0.2">
      <c r="A465" s="182">
        <f t="shared" si="14"/>
        <v>2655495</v>
      </c>
      <c r="B465" s="298">
        <v>302</v>
      </c>
      <c r="C465" s="266">
        <v>65</v>
      </c>
      <c r="D465" s="299">
        <v>13262</v>
      </c>
      <c r="E465" s="242" t="s">
        <v>190</v>
      </c>
      <c r="F465" s="243" t="s">
        <v>1110</v>
      </c>
      <c r="G465" s="287" t="s">
        <v>137</v>
      </c>
      <c r="H465" s="274" t="s">
        <v>88</v>
      </c>
      <c r="I465" s="290" t="s">
        <v>2736</v>
      </c>
      <c r="J465" s="67" t="s">
        <v>1528</v>
      </c>
      <c r="K465" s="67" t="s">
        <v>1529</v>
      </c>
      <c r="L465" s="67" t="s">
        <v>88</v>
      </c>
      <c r="M465" s="292" t="s">
        <v>137</v>
      </c>
      <c r="N465" s="244" t="s">
        <v>2410</v>
      </c>
      <c r="O465" s="67"/>
      <c r="P465" s="92"/>
      <c r="Q465" s="244">
        <v>30</v>
      </c>
      <c r="R465" s="246">
        <v>120</v>
      </c>
      <c r="S465" s="246">
        <v>110</v>
      </c>
      <c r="T465" s="246">
        <v>29.33</v>
      </c>
      <c r="U465" s="90">
        <v>0</v>
      </c>
      <c r="V465" s="262">
        <v>14</v>
      </c>
      <c r="W465" s="99">
        <v>0</v>
      </c>
      <c r="X465" s="84">
        <v>0</v>
      </c>
      <c r="Y465" s="99">
        <v>1</v>
      </c>
      <c r="Z465" s="65">
        <v>1</v>
      </c>
      <c r="AA465" s="319">
        <v>885165</v>
      </c>
      <c r="AB465" s="319">
        <v>46667</v>
      </c>
      <c r="AC465" s="320">
        <f>AA465+AB465</f>
        <v>931832</v>
      </c>
      <c r="AD465" s="75">
        <v>4500000</v>
      </c>
      <c r="AE465" s="75">
        <v>6000000</v>
      </c>
      <c r="AF465" s="338">
        <f>(AC465*30)/220*1.4</f>
        <v>177895.19999999998</v>
      </c>
      <c r="AG465" s="113">
        <f>AA465*Q465</f>
        <v>26554950</v>
      </c>
      <c r="AH465" s="75">
        <f>AB465*Q465</f>
        <v>1400010</v>
      </c>
      <c r="AI465" s="75">
        <f>AF465*R465</f>
        <v>21347423.999999996</v>
      </c>
      <c r="AJ465" s="75">
        <f>IF(Q465=31,A465*Z465,(Q465/30)*A465*Z465)</f>
        <v>2655495</v>
      </c>
      <c r="AK465" s="75">
        <f>IF(Q465=31,AD465,(Q465/30)*AD465)</f>
        <v>4500000</v>
      </c>
      <c r="AL465" s="75">
        <f>IF(Q465=31,AE465,(Q465/30)*AE465)</f>
        <v>6000000</v>
      </c>
      <c r="AM465" s="75">
        <f>(AC465*30/220)*35%*S465</f>
        <v>4892117.9999999991</v>
      </c>
      <c r="AN465" s="75">
        <f>AC465*30/220*1.4*T465</f>
        <v>5217666.2159999991</v>
      </c>
      <c r="AO465" s="75">
        <f>AC465*U465</f>
        <v>0</v>
      </c>
      <c r="AP465" s="75">
        <f>200000*V465</f>
        <v>2800000</v>
      </c>
      <c r="AQ465" s="75">
        <v>0</v>
      </c>
      <c r="AR465" s="75">
        <v>0</v>
      </c>
      <c r="AS465" s="75">
        <v>0</v>
      </c>
      <c r="AT465" s="80">
        <v>0</v>
      </c>
      <c r="AU465" s="82">
        <f>SUM(AG465:AT465)</f>
        <v>75367663.216000006</v>
      </c>
      <c r="AV465" s="113">
        <f>AU465-(AX465+AP465+AO465+AL465+AK465+AJ465+AT465)</f>
        <v>54322316.440880008</v>
      </c>
      <c r="AW465" s="75">
        <f>AG465+AH465+AK465+AL465+AI465+AN465+AM465+AP465</f>
        <v>72712168.215999991</v>
      </c>
      <c r="AX465" s="75">
        <f>AW465*7%</f>
        <v>5089851.7751199994</v>
      </c>
      <c r="AY465" s="76">
        <f>IF(AV465&lt;=40000000,0,IF(AND(AV465&gt;40000000,AV465&lt;=80000000),(AV465-40000000)*10%,IF(AND(AV465&gt;80000000,AV465&lt;=120000000),4000000+(AV465-80000000)*15%,IF(AND(AV465&gt;120000000,AV465&lt;=180000000),10000000+(AV465-120000000)*20%,IF(AND(AV465&gt;180000000,AV465&lt;=240000000),22000000+(AV465-180000000)*25%,IF(AND(AV465&gt;240000000,AV465&lt;=320000000),37000000+(AV465-240000000)*30%,61000000+(AV465-320000000)*35%))))))</f>
        <v>1432231.644088001</v>
      </c>
      <c r="AZ465" s="75">
        <v>0</v>
      </c>
      <c r="BA465" s="75">
        <v>0</v>
      </c>
      <c r="BB465" s="75">
        <v>0</v>
      </c>
      <c r="BC465" s="80">
        <v>0</v>
      </c>
      <c r="BD465" s="80">
        <v>0</v>
      </c>
      <c r="BE465" s="80">
        <v>0</v>
      </c>
      <c r="BF465" s="78">
        <v>0</v>
      </c>
      <c r="BG465" s="348">
        <f>SUM(AX465:BF465)</f>
        <v>6522083.4192080004</v>
      </c>
      <c r="BH465" s="188">
        <f>INT(AU465-BG465)</f>
        <v>68845579</v>
      </c>
      <c r="BJ465" s="50">
        <v>13262</v>
      </c>
      <c r="BK465" s="50" t="s">
        <v>3801</v>
      </c>
      <c r="BM465" s="50">
        <f t="shared" si="15"/>
        <v>0</v>
      </c>
    </row>
    <row r="466" spans="1:65" s="50" customFormat="1" ht="24" customHeight="1" x14ac:dyDescent="0.2">
      <c r="A466" s="182">
        <f t="shared" si="14"/>
        <v>2655495</v>
      </c>
      <c r="B466" s="298">
        <v>293</v>
      </c>
      <c r="C466" s="266">
        <v>56</v>
      </c>
      <c r="D466" s="299">
        <v>13263</v>
      </c>
      <c r="E466" s="242" t="s">
        <v>1387</v>
      </c>
      <c r="F466" s="243" t="s">
        <v>1530</v>
      </c>
      <c r="G466" s="287" t="s">
        <v>137</v>
      </c>
      <c r="H466" s="274" t="s">
        <v>88</v>
      </c>
      <c r="I466" s="353" t="s">
        <v>2727</v>
      </c>
      <c r="J466" s="68" t="s">
        <v>1531</v>
      </c>
      <c r="K466" s="68" t="s">
        <v>1532</v>
      </c>
      <c r="L466" s="68" t="s">
        <v>88</v>
      </c>
      <c r="M466" s="292" t="s">
        <v>137</v>
      </c>
      <c r="N466" s="100"/>
      <c r="O466" s="68"/>
      <c r="P466" s="245" t="s">
        <v>2410</v>
      </c>
      <c r="Q466" s="244">
        <v>30</v>
      </c>
      <c r="R466" s="246">
        <v>120</v>
      </c>
      <c r="S466" s="246">
        <v>220</v>
      </c>
      <c r="T466" s="246">
        <v>29.33</v>
      </c>
      <c r="U466" s="90">
        <v>0</v>
      </c>
      <c r="V466" s="262">
        <v>25</v>
      </c>
      <c r="W466" s="99">
        <v>0</v>
      </c>
      <c r="X466" s="84">
        <v>0</v>
      </c>
      <c r="Y466" s="99">
        <v>2</v>
      </c>
      <c r="Z466" s="65">
        <v>2</v>
      </c>
      <c r="AA466" s="319">
        <v>885165</v>
      </c>
      <c r="AB466" s="319">
        <v>46667</v>
      </c>
      <c r="AC466" s="320">
        <f>AA466+AB466</f>
        <v>931832</v>
      </c>
      <c r="AD466" s="75">
        <v>4500000</v>
      </c>
      <c r="AE466" s="75">
        <v>6000000</v>
      </c>
      <c r="AF466" s="338">
        <f>(AC466*30)/220*1.4</f>
        <v>177895.19999999998</v>
      </c>
      <c r="AG466" s="113">
        <f>AA466*Q466</f>
        <v>26554950</v>
      </c>
      <c r="AH466" s="75">
        <f>AB466*Q466</f>
        <v>1400010</v>
      </c>
      <c r="AI466" s="75">
        <f>AF466*R466</f>
        <v>21347423.999999996</v>
      </c>
      <c r="AJ466" s="75">
        <f>IF(Q466=31,A466*Z466,(Q466/30)*A466*Z466)</f>
        <v>5310990</v>
      </c>
      <c r="AK466" s="75">
        <f>IF(Q466=31,AD466,(Q466/30)*AD466)</f>
        <v>4500000</v>
      </c>
      <c r="AL466" s="75">
        <f>IF(Q466=31,AE466,(Q466/30)*AE466)</f>
        <v>6000000</v>
      </c>
      <c r="AM466" s="75">
        <f>(AC466*30/220)*35%*S466</f>
        <v>9784235.9999999981</v>
      </c>
      <c r="AN466" s="75">
        <f>AC466*30/220*1.4*T466</f>
        <v>5217666.2159999991</v>
      </c>
      <c r="AO466" s="75">
        <f>AC466*U466</f>
        <v>0</v>
      </c>
      <c r="AP466" s="75">
        <f>200000*V466</f>
        <v>5000000</v>
      </c>
      <c r="AQ466" s="75">
        <v>0</v>
      </c>
      <c r="AR466" s="75">
        <v>0</v>
      </c>
      <c r="AS466" s="75">
        <v>0</v>
      </c>
      <c r="AT466" s="80">
        <v>0</v>
      </c>
      <c r="AU466" s="82">
        <f>SUM(AG466:AT466)</f>
        <v>85115276.216000006</v>
      </c>
      <c r="AV466" s="113">
        <f>AU466-(AX466+AP466+AO466+AL466+AK466+AJ466+AT466)</f>
        <v>58717986.18088001</v>
      </c>
      <c r="AW466" s="75">
        <f>AG466+AH466+AK466+AL466+AI466+AN466+AM466+AP466</f>
        <v>79804286.215999991</v>
      </c>
      <c r="AX466" s="75">
        <f>AW466*7%</f>
        <v>5586300.0351200001</v>
      </c>
      <c r="AY466" s="76">
        <f>IF(AV466&lt;=40000000,0,IF(AND(AV466&gt;40000000,AV466&lt;=80000000),(AV466-40000000)*10%,IF(AND(AV466&gt;80000000,AV466&lt;=120000000),4000000+(AV466-80000000)*15%,IF(AND(AV466&gt;120000000,AV466&lt;=180000000),10000000+(AV466-120000000)*20%,IF(AND(AV466&gt;180000000,AV466&lt;=240000000),22000000+(AV466-180000000)*25%,IF(AND(AV466&gt;240000000,AV466&lt;=320000000),37000000+(AV466-240000000)*30%,61000000+(AV466-320000000)*35%))))))</f>
        <v>1871798.6180880012</v>
      </c>
      <c r="AZ466" s="75">
        <v>0</v>
      </c>
      <c r="BA466" s="75">
        <v>0</v>
      </c>
      <c r="BB466" s="75">
        <v>0</v>
      </c>
      <c r="BC466" s="80">
        <v>0</v>
      </c>
      <c r="BD466" s="80">
        <v>0</v>
      </c>
      <c r="BE466" s="80">
        <v>0</v>
      </c>
      <c r="BF466" s="78">
        <v>0</v>
      </c>
      <c r="BG466" s="348">
        <f>SUM(AX466:BF466)</f>
        <v>7458098.6532080015</v>
      </c>
      <c r="BH466" s="188">
        <f>INT(AU466-BG466)</f>
        <v>77657177</v>
      </c>
      <c r="BJ466" s="50">
        <v>13263</v>
      </c>
      <c r="BK466" s="50" t="s">
        <v>3802</v>
      </c>
      <c r="BM466" s="50">
        <f t="shared" si="15"/>
        <v>0</v>
      </c>
    </row>
    <row r="467" spans="1:65" s="50" customFormat="1" ht="24" customHeight="1" x14ac:dyDescent="0.2">
      <c r="A467" s="182">
        <f t="shared" si="14"/>
        <v>2655495</v>
      </c>
      <c r="B467" s="298">
        <v>280</v>
      </c>
      <c r="C467" s="266">
        <v>43</v>
      </c>
      <c r="D467" s="299">
        <v>13264</v>
      </c>
      <c r="E467" s="242" t="s">
        <v>1533</v>
      </c>
      <c r="F467" s="243" t="s">
        <v>1534</v>
      </c>
      <c r="G467" s="287" t="s">
        <v>137</v>
      </c>
      <c r="H467" s="274" t="s">
        <v>88</v>
      </c>
      <c r="I467" s="294" t="s">
        <v>2714</v>
      </c>
      <c r="J467" s="65" t="s">
        <v>1535</v>
      </c>
      <c r="K467" s="65" t="s">
        <v>1536</v>
      </c>
      <c r="L467" s="65" t="s">
        <v>88</v>
      </c>
      <c r="M467" s="292" t="s">
        <v>137</v>
      </c>
      <c r="N467" s="99"/>
      <c r="O467" s="65"/>
      <c r="P467" s="245" t="s">
        <v>2410</v>
      </c>
      <c r="Q467" s="244">
        <v>30</v>
      </c>
      <c r="R467" s="246">
        <v>120</v>
      </c>
      <c r="S467" s="246">
        <v>220</v>
      </c>
      <c r="T467" s="246">
        <v>29.33</v>
      </c>
      <c r="U467" s="90">
        <v>0</v>
      </c>
      <c r="V467" s="262">
        <v>25</v>
      </c>
      <c r="W467" s="99">
        <v>0</v>
      </c>
      <c r="X467" s="84">
        <v>0</v>
      </c>
      <c r="Y467" s="99">
        <v>1</v>
      </c>
      <c r="Z467" s="65">
        <v>1</v>
      </c>
      <c r="AA467" s="319">
        <v>885165</v>
      </c>
      <c r="AB467" s="319">
        <v>46667</v>
      </c>
      <c r="AC467" s="320">
        <f>AA467+AB467</f>
        <v>931832</v>
      </c>
      <c r="AD467" s="75">
        <v>4500000</v>
      </c>
      <c r="AE467" s="75">
        <v>6000000</v>
      </c>
      <c r="AF467" s="338">
        <f>(AC467*30)/220*1.4</f>
        <v>177895.19999999998</v>
      </c>
      <c r="AG467" s="113">
        <f>AA467*Q467</f>
        <v>26554950</v>
      </c>
      <c r="AH467" s="75">
        <f>AB467*Q467</f>
        <v>1400010</v>
      </c>
      <c r="AI467" s="75">
        <f>AF467*R467</f>
        <v>21347423.999999996</v>
      </c>
      <c r="AJ467" s="75">
        <f>IF(Q467=31,A467*Z467,(Q467/30)*A467*Z467)</f>
        <v>2655495</v>
      </c>
      <c r="AK467" s="75">
        <f>IF(Q467=31,AD467,(Q467/30)*AD467)</f>
        <v>4500000</v>
      </c>
      <c r="AL467" s="75">
        <f>IF(Q467=31,AE467,(Q467/30)*AE467)</f>
        <v>6000000</v>
      </c>
      <c r="AM467" s="75">
        <f>(AC467*30/220)*35%*S467</f>
        <v>9784235.9999999981</v>
      </c>
      <c r="AN467" s="75">
        <f>AC467*30/220*1.4*T467</f>
        <v>5217666.2159999991</v>
      </c>
      <c r="AO467" s="75">
        <f>AC467*U467</f>
        <v>0</v>
      </c>
      <c r="AP467" s="75">
        <f>200000*V467</f>
        <v>5000000</v>
      </c>
      <c r="AQ467" s="75">
        <v>0</v>
      </c>
      <c r="AR467" s="75">
        <v>0</v>
      </c>
      <c r="AS467" s="75">
        <v>0</v>
      </c>
      <c r="AT467" s="80">
        <v>0</v>
      </c>
      <c r="AU467" s="82">
        <f>SUM(AG467:AT467)</f>
        <v>82459781.216000006</v>
      </c>
      <c r="AV467" s="113">
        <f>AU467-(AX467+AP467+AO467+AL467+AK467+AJ467+AT467)</f>
        <v>58717986.18088001</v>
      </c>
      <c r="AW467" s="75">
        <f>AG467+AH467+AK467+AL467+AI467+AN467+AM467+AP467</f>
        <v>79804286.215999991</v>
      </c>
      <c r="AX467" s="75">
        <f>AW467*7%</f>
        <v>5586300.0351200001</v>
      </c>
      <c r="AY467" s="76">
        <f>IF(AV467&lt;=40000000,0,IF(AND(AV467&gt;40000000,AV467&lt;=80000000),(AV467-40000000)*10%,IF(AND(AV467&gt;80000000,AV467&lt;=120000000),4000000+(AV467-80000000)*15%,IF(AND(AV467&gt;120000000,AV467&lt;=180000000),10000000+(AV467-120000000)*20%,IF(AND(AV467&gt;180000000,AV467&lt;=240000000),22000000+(AV467-180000000)*25%,IF(AND(AV467&gt;240000000,AV467&lt;=320000000),37000000+(AV467-240000000)*30%,61000000+(AV467-320000000)*35%))))))</f>
        <v>1871798.6180880012</v>
      </c>
      <c r="AZ467" s="75">
        <v>0</v>
      </c>
      <c r="BA467" s="75">
        <v>0</v>
      </c>
      <c r="BB467" s="75">
        <v>0</v>
      </c>
      <c r="BC467" s="80">
        <v>0</v>
      </c>
      <c r="BD467" s="80">
        <v>0</v>
      </c>
      <c r="BE467" s="80">
        <v>0</v>
      </c>
      <c r="BF467" s="78">
        <v>0</v>
      </c>
      <c r="BG467" s="348">
        <f>SUM(AX467:BF467)</f>
        <v>7458098.6532080015</v>
      </c>
      <c r="BH467" s="188">
        <f>INT(AU467-BG467)</f>
        <v>75001682</v>
      </c>
      <c r="BJ467" s="50">
        <v>13264</v>
      </c>
      <c r="BK467" s="50" t="s">
        <v>3803</v>
      </c>
      <c r="BM467" s="50">
        <f t="shared" si="15"/>
        <v>0</v>
      </c>
    </row>
    <row r="468" spans="1:65" s="50" customFormat="1" ht="24" customHeight="1" x14ac:dyDescent="0.2">
      <c r="A468" s="182">
        <f t="shared" si="14"/>
        <v>2655495</v>
      </c>
      <c r="B468" s="298">
        <v>320</v>
      </c>
      <c r="C468" s="266">
        <v>83</v>
      </c>
      <c r="D468" s="299">
        <v>13265</v>
      </c>
      <c r="E468" s="242" t="s">
        <v>1468</v>
      </c>
      <c r="F468" s="243" t="s">
        <v>1537</v>
      </c>
      <c r="G468" s="287" t="s">
        <v>137</v>
      </c>
      <c r="H468" s="274" t="s">
        <v>88</v>
      </c>
      <c r="I468" s="294" t="s">
        <v>2754</v>
      </c>
      <c r="J468" s="65" t="s">
        <v>1538</v>
      </c>
      <c r="K468" s="65" t="s">
        <v>1539</v>
      </c>
      <c r="L468" s="65" t="s">
        <v>88</v>
      </c>
      <c r="M468" s="292" t="s">
        <v>137</v>
      </c>
      <c r="N468" s="244" t="s">
        <v>2410</v>
      </c>
      <c r="O468" s="65"/>
      <c r="P468" s="90"/>
      <c r="Q468" s="244">
        <v>30</v>
      </c>
      <c r="R468" s="246">
        <v>120</v>
      </c>
      <c r="S468" s="246">
        <v>110</v>
      </c>
      <c r="T468" s="246">
        <v>29.33</v>
      </c>
      <c r="U468" s="90">
        <v>0</v>
      </c>
      <c r="V468" s="262">
        <v>15</v>
      </c>
      <c r="W468" s="99">
        <v>0</v>
      </c>
      <c r="X468" s="84">
        <v>0</v>
      </c>
      <c r="Y468" s="99">
        <v>0</v>
      </c>
      <c r="Z468" s="65">
        <v>0</v>
      </c>
      <c r="AA468" s="319">
        <v>885165</v>
      </c>
      <c r="AB468" s="319">
        <v>46667</v>
      </c>
      <c r="AC468" s="320">
        <f>AA468+AB468</f>
        <v>931832</v>
      </c>
      <c r="AD468" s="75">
        <v>4500000</v>
      </c>
      <c r="AE468" s="75">
        <v>6000000</v>
      </c>
      <c r="AF468" s="338">
        <f>(AC468*30)/220*1.4</f>
        <v>177895.19999999998</v>
      </c>
      <c r="AG468" s="113">
        <f>AA468*Q468</f>
        <v>26554950</v>
      </c>
      <c r="AH468" s="75">
        <f>AB468*Q468</f>
        <v>1400010</v>
      </c>
      <c r="AI468" s="75">
        <f>AF468*R468</f>
        <v>21347423.999999996</v>
      </c>
      <c r="AJ468" s="75">
        <f>IF(Q468=31,A468*Z468,(Q468/30)*A468*Z468)</f>
        <v>0</v>
      </c>
      <c r="AK468" s="75">
        <f>IF(Q468=31,AD468,(Q468/30)*AD468)</f>
        <v>4500000</v>
      </c>
      <c r="AL468" s="75">
        <f>IF(Q468=31,AE468,(Q468/30)*AE468)</f>
        <v>6000000</v>
      </c>
      <c r="AM468" s="75">
        <f>(AC468*30/220)*35%*S468</f>
        <v>4892117.9999999991</v>
      </c>
      <c r="AN468" s="75">
        <f>AC468*30/220*1.4*T468</f>
        <v>5217666.2159999991</v>
      </c>
      <c r="AO468" s="75">
        <f>AC468*U468</f>
        <v>0</v>
      </c>
      <c r="AP468" s="75">
        <f>200000*V468</f>
        <v>3000000</v>
      </c>
      <c r="AQ468" s="75">
        <v>0</v>
      </c>
      <c r="AR468" s="75">
        <v>0</v>
      </c>
      <c r="AS468" s="75">
        <v>0</v>
      </c>
      <c r="AT468" s="80">
        <v>0</v>
      </c>
      <c r="AU468" s="82">
        <f>SUM(AG468:AT468)</f>
        <v>72912168.216000006</v>
      </c>
      <c r="AV468" s="113">
        <f>AU468-(AX468+AP468+AO468+AL468+AK468+AJ468+AT468)</f>
        <v>54308316.440880008</v>
      </c>
      <c r="AW468" s="75">
        <f>AG468+AH468+AK468+AL468+AI468+AN468+AM468+AP468</f>
        <v>72912168.215999991</v>
      </c>
      <c r="AX468" s="75">
        <f>AW468*7%</f>
        <v>5103851.7751199994</v>
      </c>
      <c r="AY468" s="76">
        <f>IF(AV468&lt;=40000000,0,IF(AND(AV468&gt;40000000,AV468&lt;=80000000),(AV468-40000000)*10%,IF(AND(AV468&gt;80000000,AV468&lt;=120000000),4000000+(AV468-80000000)*15%,IF(AND(AV468&gt;120000000,AV468&lt;=180000000),10000000+(AV468-120000000)*20%,IF(AND(AV468&gt;180000000,AV468&lt;=240000000),22000000+(AV468-180000000)*25%,IF(AND(AV468&gt;240000000,AV468&lt;=320000000),37000000+(AV468-240000000)*30%,61000000+(AV468-320000000)*35%))))))</f>
        <v>1430831.644088001</v>
      </c>
      <c r="AZ468" s="75">
        <v>0</v>
      </c>
      <c r="BA468" s="75">
        <v>0</v>
      </c>
      <c r="BB468" s="75">
        <v>0</v>
      </c>
      <c r="BC468" s="80">
        <v>0</v>
      </c>
      <c r="BD468" s="80">
        <v>0</v>
      </c>
      <c r="BE468" s="80">
        <v>0</v>
      </c>
      <c r="BF468" s="78">
        <v>0</v>
      </c>
      <c r="BG468" s="348">
        <f>SUM(AX468:BF468)</f>
        <v>6534683.4192080004</v>
      </c>
      <c r="BH468" s="188">
        <f>INT(AU468-BG468)</f>
        <v>66377484</v>
      </c>
      <c r="BJ468" s="50">
        <v>13265</v>
      </c>
      <c r="BK468" s="50" t="s">
        <v>3804</v>
      </c>
      <c r="BM468" s="50">
        <f t="shared" si="15"/>
        <v>0</v>
      </c>
    </row>
    <row r="469" spans="1:65" s="50" customFormat="1" ht="24" customHeight="1" x14ac:dyDescent="0.2">
      <c r="A469" s="182">
        <f t="shared" si="14"/>
        <v>2655495</v>
      </c>
      <c r="B469" s="298">
        <v>313</v>
      </c>
      <c r="C469" s="266">
        <v>76</v>
      </c>
      <c r="D469" s="299">
        <v>13266</v>
      </c>
      <c r="E469" s="242" t="s">
        <v>209</v>
      </c>
      <c r="F469" s="243" t="s">
        <v>1540</v>
      </c>
      <c r="G469" s="287" t="s">
        <v>137</v>
      </c>
      <c r="H469" s="274" t="s">
        <v>88</v>
      </c>
      <c r="I469" s="294" t="s">
        <v>2747</v>
      </c>
      <c r="J469" s="65" t="s">
        <v>1541</v>
      </c>
      <c r="K469" s="65" t="s">
        <v>1542</v>
      </c>
      <c r="L469" s="65" t="s">
        <v>88</v>
      </c>
      <c r="M469" s="292" t="s">
        <v>137</v>
      </c>
      <c r="N469" s="244" t="s">
        <v>2410</v>
      </c>
      <c r="O469" s="65"/>
      <c r="P469" s="90"/>
      <c r="Q469" s="244">
        <v>30</v>
      </c>
      <c r="R469" s="246">
        <v>120</v>
      </c>
      <c r="S469" s="246">
        <v>110</v>
      </c>
      <c r="T469" s="246">
        <v>29.33</v>
      </c>
      <c r="U469" s="90">
        <v>0</v>
      </c>
      <c r="V469" s="262">
        <v>13</v>
      </c>
      <c r="W469" s="99">
        <v>0</v>
      </c>
      <c r="X469" s="84">
        <v>0</v>
      </c>
      <c r="Y469" s="99">
        <v>1</v>
      </c>
      <c r="Z469" s="65">
        <v>0</v>
      </c>
      <c r="AA469" s="319">
        <v>885165</v>
      </c>
      <c r="AB469" s="319">
        <v>46667</v>
      </c>
      <c r="AC469" s="320">
        <f>AA469+AB469</f>
        <v>931832</v>
      </c>
      <c r="AD469" s="75">
        <v>4500000</v>
      </c>
      <c r="AE469" s="75">
        <v>6000000</v>
      </c>
      <c r="AF469" s="338">
        <f>(AC469*30)/220*1.4</f>
        <v>177895.19999999998</v>
      </c>
      <c r="AG469" s="113">
        <f>AA469*Q469</f>
        <v>26554950</v>
      </c>
      <c r="AH469" s="75">
        <f>AB469*Q469</f>
        <v>1400010</v>
      </c>
      <c r="AI469" s="75">
        <f>AF469*R469</f>
        <v>21347423.999999996</v>
      </c>
      <c r="AJ469" s="75">
        <f>IF(Q469=31,A469*Z469,(Q469/30)*A469*Z469)</f>
        <v>0</v>
      </c>
      <c r="AK469" s="75">
        <f>IF(Q469=31,AD469,(Q469/30)*AD469)</f>
        <v>4500000</v>
      </c>
      <c r="AL469" s="75">
        <f>IF(Q469=31,AE469,(Q469/30)*AE469)</f>
        <v>6000000</v>
      </c>
      <c r="AM469" s="75">
        <f>(AC469*30/220)*35%*S469</f>
        <v>4892117.9999999991</v>
      </c>
      <c r="AN469" s="75">
        <f>AC469*30/220*1.4*T469</f>
        <v>5217666.2159999991</v>
      </c>
      <c r="AO469" s="75">
        <f>AC469*U469</f>
        <v>0</v>
      </c>
      <c r="AP469" s="75">
        <f>200000*V469</f>
        <v>2600000</v>
      </c>
      <c r="AQ469" s="75">
        <v>0</v>
      </c>
      <c r="AR469" s="75">
        <v>0</v>
      </c>
      <c r="AS469" s="75">
        <v>0</v>
      </c>
      <c r="AT469" s="80">
        <v>0</v>
      </c>
      <c r="AU469" s="82">
        <f>SUM(AG469:AT469)</f>
        <v>72512168.216000006</v>
      </c>
      <c r="AV469" s="113">
        <f>AU469-(AX469+AP469+AO469+AL469+AK469+AJ469+AT469)</f>
        <v>54336316.440880008</v>
      </c>
      <c r="AW469" s="75">
        <f>AG469+AH469+AK469+AL469+AI469+AN469+AM469+AP469</f>
        <v>72512168.215999991</v>
      </c>
      <c r="AX469" s="75">
        <f>AW469*7%</f>
        <v>5075851.7751199994</v>
      </c>
      <c r="AY469" s="76">
        <f>IF(AV469&lt;=40000000,0,IF(AND(AV469&gt;40000000,AV469&lt;=80000000),(AV469-40000000)*10%,IF(AND(AV469&gt;80000000,AV469&lt;=120000000),4000000+(AV469-80000000)*15%,IF(AND(AV469&gt;120000000,AV469&lt;=180000000),10000000+(AV469-120000000)*20%,IF(AND(AV469&gt;180000000,AV469&lt;=240000000),22000000+(AV469-180000000)*25%,IF(AND(AV469&gt;240000000,AV469&lt;=320000000),37000000+(AV469-240000000)*30%,61000000+(AV469-320000000)*35%))))))</f>
        <v>1433631.644088001</v>
      </c>
      <c r="AZ469" s="75">
        <v>0</v>
      </c>
      <c r="BA469" s="75">
        <v>0</v>
      </c>
      <c r="BB469" s="75">
        <v>0</v>
      </c>
      <c r="BC469" s="80">
        <v>0</v>
      </c>
      <c r="BD469" s="80">
        <v>0</v>
      </c>
      <c r="BE469" s="80">
        <v>0</v>
      </c>
      <c r="BF469" s="78">
        <v>0</v>
      </c>
      <c r="BG469" s="348">
        <f>SUM(AX469:BF469)</f>
        <v>6509483.4192080004</v>
      </c>
      <c r="BH469" s="188">
        <f>INT(AU469-BG469)</f>
        <v>66002684</v>
      </c>
      <c r="BJ469" s="50">
        <v>13266</v>
      </c>
      <c r="BK469" s="50" t="s">
        <v>3805</v>
      </c>
      <c r="BM469" s="50">
        <f t="shared" si="15"/>
        <v>0</v>
      </c>
    </row>
    <row r="470" spans="1:65" s="50" customFormat="1" ht="24" customHeight="1" x14ac:dyDescent="0.2">
      <c r="A470" s="182">
        <f t="shared" si="14"/>
        <v>2655495</v>
      </c>
      <c r="B470" s="298">
        <v>329</v>
      </c>
      <c r="C470" s="266">
        <v>93</v>
      </c>
      <c r="D470" s="299">
        <v>13267</v>
      </c>
      <c r="E470" s="242" t="s">
        <v>966</v>
      </c>
      <c r="F470" s="243" t="s">
        <v>1543</v>
      </c>
      <c r="G470" s="287" t="s">
        <v>137</v>
      </c>
      <c r="H470" s="274" t="s">
        <v>88</v>
      </c>
      <c r="I470" s="294" t="s">
        <v>2763</v>
      </c>
      <c r="J470" s="65" t="s">
        <v>1544</v>
      </c>
      <c r="K470" s="65" t="s">
        <v>1545</v>
      </c>
      <c r="L470" s="65" t="s">
        <v>88</v>
      </c>
      <c r="M470" s="292" t="s">
        <v>137</v>
      </c>
      <c r="N470" s="244" t="s">
        <v>2410</v>
      </c>
      <c r="O470" s="65"/>
      <c r="P470" s="90"/>
      <c r="Q470" s="244">
        <v>30</v>
      </c>
      <c r="R470" s="246">
        <v>120</v>
      </c>
      <c r="S470" s="246">
        <v>110</v>
      </c>
      <c r="T470" s="246">
        <v>29.33</v>
      </c>
      <c r="U470" s="90">
        <v>0</v>
      </c>
      <c r="V470" s="262">
        <v>25</v>
      </c>
      <c r="W470" s="99">
        <v>0</v>
      </c>
      <c r="X470" s="84">
        <v>0</v>
      </c>
      <c r="Y470" s="99">
        <v>0</v>
      </c>
      <c r="Z470" s="65">
        <v>0</v>
      </c>
      <c r="AA470" s="319">
        <v>885165</v>
      </c>
      <c r="AB470" s="319">
        <v>46667</v>
      </c>
      <c r="AC470" s="320">
        <f>AA470+AB470</f>
        <v>931832</v>
      </c>
      <c r="AD470" s="75">
        <v>4500000</v>
      </c>
      <c r="AE470" s="75">
        <v>6000000</v>
      </c>
      <c r="AF470" s="338">
        <f>(AC470*30)/220*1.4</f>
        <v>177895.19999999998</v>
      </c>
      <c r="AG470" s="113">
        <f>AA470*Q470</f>
        <v>26554950</v>
      </c>
      <c r="AH470" s="75">
        <f>AB470*Q470</f>
        <v>1400010</v>
      </c>
      <c r="AI470" s="75">
        <f>AF470*R470</f>
        <v>21347423.999999996</v>
      </c>
      <c r="AJ470" s="75">
        <f>IF(Q470=31,A470*Z470,(Q470/30)*A470*Z470)</f>
        <v>0</v>
      </c>
      <c r="AK470" s="75">
        <f>IF(Q470=31,AD470,(Q470/30)*AD470)</f>
        <v>4500000</v>
      </c>
      <c r="AL470" s="75">
        <f>IF(Q470=31,AE470,(Q470/30)*AE470)</f>
        <v>6000000</v>
      </c>
      <c r="AM470" s="75">
        <f>(AC470*30/220)*35%*S470</f>
        <v>4892117.9999999991</v>
      </c>
      <c r="AN470" s="75">
        <f>AC470*30/220*1.4*T470</f>
        <v>5217666.2159999991</v>
      </c>
      <c r="AO470" s="75">
        <f>AC470*U470</f>
        <v>0</v>
      </c>
      <c r="AP470" s="75">
        <f>200000*V470</f>
        <v>5000000</v>
      </c>
      <c r="AQ470" s="75">
        <v>0</v>
      </c>
      <c r="AR470" s="75">
        <v>0</v>
      </c>
      <c r="AS470" s="75">
        <v>0</v>
      </c>
      <c r="AT470" s="80">
        <v>0</v>
      </c>
      <c r="AU470" s="82">
        <f>SUM(AG470:AT470)</f>
        <v>74912168.216000006</v>
      </c>
      <c r="AV470" s="113">
        <f>AU470-(AX470+AP470+AO470+AL470+AK470+AJ470+AT470)</f>
        <v>54168316.440880008</v>
      </c>
      <c r="AW470" s="75">
        <f>AG470+AH470+AK470+AL470+AI470+AN470+AM470+AP470</f>
        <v>74912168.215999991</v>
      </c>
      <c r="AX470" s="75">
        <f>AW470*7%</f>
        <v>5243851.7751199994</v>
      </c>
      <c r="AY470" s="76">
        <f>IF(AV470&lt;=40000000,0,IF(AND(AV470&gt;40000000,AV470&lt;=80000000),(AV470-40000000)*10%,IF(AND(AV470&gt;80000000,AV470&lt;=120000000),4000000+(AV470-80000000)*15%,IF(AND(AV470&gt;120000000,AV470&lt;=180000000),10000000+(AV470-120000000)*20%,IF(AND(AV470&gt;180000000,AV470&lt;=240000000),22000000+(AV470-180000000)*25%,IF(AND(AV470&gt;240000000,AV470&lt;=320000000),37000000+(AV470-240000000)*30%,61000000+(AV470-320000000)*35%))))))</f>
        <v>1416831.644088001</v>
      </c>
      <c r="AZ470" s="75">
        <v>0</v>
      </c>
      <c r="BA470" s="75">
        <v>0</v>
      </c>
      <c r="BB470" s="75">
        <v>0</v>
      </c>
      <c r="BC470" s="80">
        <v>0</v>
      </c>
      <c r="BD470" s="80">
        <v>0</v>
      </c>
      <c r="BE470" s="80">
        <v>0</v>
      </c>
      <c r="BF470" s="78">
        <v>0</v>
      </c>
      <c r="BG470" s="348">
        <f>SUM(AX470:BF470)</f>
        <v>6660683.4192080004</v>
      </c>
      <c r="BH470" s="188">
        <f>INT(AU470-BG470)</f>
        <v>68251484</v>
      </c>
      <c r="BJ470" s="50">
        <v>13267</v>
      </c>
      <c r="BK470" s="50" t="s">
        <v>3806</v>
      </c>
      <c r="BM470" s="50">
        <f t="shared" si="15"/>
        <v>0</v>
      </c>
    </row>
    <row r="471" spans="1:65" s="50" customFormat="1" ht="24" customHeight="1" x14ac:dyDescent="0.2">
      <c r="A471" s="182">
        <f t="shared" si="14"/>
        <v>2655495</v>
      </c>
      <c r="B471" s="298">
        <v>341</v>
      </c>
      <c r="C471" s="266">
        <v>105</v>
      </c>
      <c r="D471" s="299">
        <v>13268</v>
      </c>
      <c r="E471" s="242" t="s">
        <v>244</v>
      </c>
      <c r="F471" s="243" t="s">
        <v>1546</v>
      </c>
      <c r="G471" s="287" t="s">
        <v>137</v>
      </c>
      <c r="H471" s="274" t="s">
        <v>88</v>
      </c>
      <c r="I471" s="290" t="s">
        <v>2775</v>
      </c>
      <c r="J471" s="67" t="s">
        <v>1547</v>
      </c>
      <c r="K471" s="67" t="s">
        <v>1548</v>
      </c>
      <c r="L471" s="67" t="s">
        <v>88</v>
      </c>
      <c r="M471" s="292" t="s">
        <v>137</v>
      </c>
      <c r="N471" s="244" t="s">
        <v>2410</v>
      </c>
      <c r="O471" s="67"/>
      <c r="P471" s="92"/>
      <c r="Q471" s="244">
        <v>30</v>
      </c>
      <c r="R471" s="246">
        <v>120</v>
      </c>
      <c r="S471" s="246">
        <v>110</v>
      </c>
      <c r="T471" s="246">
        <v>29.33</v>
      </c>
      <c r="U471" s="90">
        <v>0</v>
      </c>
      <c r="V471" s="262">
        <v>14</v>
      </c>
      <c r="W471" s="99">
        <v>0</v>
      </c>
      <c r="X471" s="84">
        <v>0</v>
      </c>
      <c r="Y471" s="99">
        <v>0</v>
      </c>
      <c r="Z471" s="65">
        <v>0</v>
      </c>
      <c r="AA471" s="319">
        <v>885165</v>
      </c>
      <c r="AB471" s="319">
        <v>46667</v>
      </c>
      <c r="AC471" s="320">
        <f>AA471+AB471</f>
        <v>931832</v>
      </c>
      <c r="AD471" s="75">
        <v>4500000</v>
      </c>
      <c r="AE471" s="75">
        <v>6000000</v>
      </c>
      <c r="AF471" s="338">
        <f>(AC471*30)/220*1.4</f>
        <v>177895.19999999998</v>
      </c>
      <c r="AG471" s="113">
        <f>AA471*Q471</f>
        <v>26554950</v>
      </c>
      <c r="AH471" s="75">
        <f>AB471*Q471</f>
        <v>1400010</v>
      </c>
      <c r="AI471" s="75">
        <f>AF471*R471</f>
        <v>21347423.999999996</v>
      </c>
      <c r="AJ471" s="75">
        <f>IF(Q471=31,A471*Z471,(Q471/30)*A471*Z471)</f>
        <v>0</v>
      </c>
      <c r="AK471" s="75">
        <f>IF(Q471=31,AD471,(Q471/30)*AD471)</f>
        <v>4500000</v>
      </c>
      <c r="AL471" s="75">
        <f>IF(Q471=31,AE471,(Q471/30)*AE471)</f>
        <v>6000000</v>
      </c>
      <c r="AM471" s="75">
        <f>(AC471*30/220)*35%*S471</f>
        <v>4892117.9999999991</v>
      </c>
      <c r="AN471" s="75">
        <f>AC471*30/220*1.4*T471</f>
        <v>5217666.2159999991</v>
      </c>
      <c r="AO471" s="75">
        <f>AC471*U471</f>
        <v>0</v>
      </c>
      <c r="AP471" s="75">
        <f>200000*V471</f>
        <v>2800000</v>
      </c>
      <c r="AQ471" s="75">
        <v>0</v>
      </c>
      <c r="AR471" s="75">
        <v>0</v>
      </c>
      <c r="AS471" s="75">
        <v>0</v>
      </c>
      <c r="AT471" s="80">
        <v>0</v>
      </c>
      <c r="AU471" s="82">
        <f>SUM(AG471:AT471)</f>
        <v>72712168.216000006</v>
      </c>
      <c r="AV471" s="113">
        <f>AU471-(AX471+AP471+AO471+AL471+AK471+AJ471+AT471)</f>
        <v>54322316.440880008</v>
      </c>
      <c r="AW471" s="75">
        <f>AG471+AH471+AK471+AL471+AI471+AN471+AM471+AP471</f>
        <v>72712168.215999991</v>
      </c>
      <c r="AX471" s="75">
        <f>AW471*7%</f>
        <v>5089851.7751199994</v>
      </c>
      <c r="AY471" s="76">
        <f>IF(AV471&lt;=40000000,0,IF(AND(AV471&gt;40000000,AV471&lt;=80000000),(AV471-40000000)*10%,IF(AND(AV471&gt;80000000,AV471&lt;=120000000),4000000+(AV471-80000000)*15%,IF(AND(AV471&gt;120000000,AV471&lt;=180000000),10000000+(AV471-120000000)*20%,IF(AND(AV471&gt;180000000,AV471&lt;=240000000),22000000+(AV471-180000000)*25%,IF(AND(AV471&gt;240000000,AV471&lt;=320000000),37000000+(AV471-240000000)*30%,61000000+(AV471-320000000)*35%))))))</f>
        <v>1432231.644088001</v>
      </c>
      <c r="AZ471" s="75">
        <v>0</v>
      </c>
      <c r="BA471" s="75">
        <v>0</v>
      </c>
      <c r="BB471" s="75">
        <v>0</v>
      </c>
      <c r="BC471" s="80">
        <v>0</v>
      </c>
      <c r="BD471" s="80">
        <v>0</v>
      </c>
      <c r="BE471" s="80">
        <v>0</v>
      </c>
      <c r="BF471" s="78">
        <v>0</v>
      </c>
      <c r="BG471" s="348">
        <f>SUM(AX471:BF471)</f>
        <v>6522083.4192080004</v>
      </c>
      <c r="BH471" s="188">
        <f>INT(AU471-BG471)</f>
        <v>66190084</v>
      </c>
      <c r="BJ471" s="50">
        <v>13268</v>
      </c>
      <c r="BK471" s="50" t="s">
        <v>3807</v>
      </c>
      <c r="BM471" s="50">
        <f t="shared" si="15"/>
        <v>0</v>
      </c>
    </row>
    <row r="472" spans="1:65" s="50" customFormat="1" ht="24" customHeight="1" x14ac:dyDescent="0.2">
      <c r="A472" s="182">
        <f t="shared" si="14"/>
        <v>2655495</v>
      </c>
      <c r="B472" s="298">
        <v>366</v>
      </c>
      <c r="C472" s="266">
        <v>130</v>
      </c>
      <c r="D472" s="299">
        <v>13269</v>
      </c>
      <c r="E472" s="247" t="s">
        <v>190</v>
      </c>
      <c r="F472" s="243" t="s">
        <v>1549</v>
      </c>
      <c r="G472" s="287" t="s">
        <v>137</v>
      </c>
      <c r="H472" s="274" t="s">
        <v>88</v>
      </c>
      <c r="I472" s="353" t="s">
        <v>2800</v>
      </c>
      <c r="J472" s="68" t="s">
        <v>1550</v>
      </c>
      <c r="K472" s="68" t="s">
        <v>1551</v>
      </c>
      <c r="L472" s="68" t="s">
        <v>88</v>
      </c>
      <c r="M472" s="292" t="s">
        <v>137</v>
      </c>
      <c r="N472" s="244" t="s">
        <v>2410</v>
      </c>
      <c r="O472" s="68"/>
      <c r="P472" s="91"/>
      <c r="Q472" s="244">
        <v>30</v>
      </c>
      <c r="R472" s="246">
        <v>120</v>
      </c>
      <c r="S472" s="246">
        <v>110</v>
      </c>
      <c r="T472" s="246">
        <v>29.33</v>
      </c>
      <c r="U472" s="90">
        <v>0</v>
      </c>
      <c r="V472" s="262">
        <v>15</v>
      </c>
      <c r="W472" s="99">
        <v>0</v>
      </c>
      <c r="X472" s="84">
        <v>0</v>
      </c>
      <c r="Y472" s="99">
        <v>1</v>
      </c>
      <c r="Z472" s="65">
        <v>0</v>
      </c>
      <c r="AA472" s="319">
        <v>885165</v>
      </c>
      <c r="AB472" s="319">
        <v>46667</v>
      </c>
      <c r="AC472" s="320">
        <f>AA472+AB472</f>
        <v>931832</v>
      </c>
      <c r="AD472" s="75">
        <v>4500000</v>
      </c>
      <c r="AE472" s="75">
        <v>6000000</v>
      </c>
      <c r="AF472" s="338">
        <f>(AC472*30)/220*1.4</f>
        <v>177895.19999999998</v>
      </c>
      <c r="AG472" s="113">
        <f>AA472*Q472</f>
        <v>26554950</v>
      </c>
      <c r="AH472" s="75">
        <f>AB472*Q472</f>
        <v>1400010</v>
      </c>
      <c r="AI472" s="75">
        <f>AF472*R472</f>
        <v>21347423.999999996</v>
      </c>
      <c r="AJ472" s="75">
        <f>IF(Q472=31,A472*Z472,(Q472/30)*A472*Z472)</f>
        <v>0</v>
      </c>
      <c r="AK472" s="75">
        <f>IF(Q472=31,AD472,(Q472/30)*AD472)</f>
        <v>4500000</v>
      </c>
      <c r="AL472" s="75">
        <f>IF(Q472=31,AE472,(Q472/30)*AE472)</f>
        <v>6000000</v>
      </c>
      <c r="AM472" s="75">
        <f>(AC472*30/220)*35%*S472</f>
        <v>4892117.9999999991</v>
      </c>
      <c r="AN472" s="75">
        <f>AC472*30/220*1.4*T472</f>
        <v>5217666.2159999991</v>
      </c>
      <c r="AO472" s="75">
        <f>AC472*U472</f>
        <v>0</v>
      </c>
      <c r="AP472" s="75">
        <f>200000*V472</f>
        <v>3000000</v>
      </c>
      <c r="AQ472" s="75">
        <v>0</v>
      </c>
      <c r="AR472" s="75">
        <v>0</v>
      </c>
      <c r="AS472" s="75">
        <v>0</v>
      </c>
      <c r="AT472" s="80">
        <v>0</v>
      </c>
      <c r="AU472" s="82">
        <f>SUM(AG472:AT472)</f>
        <v>72912168.216000006</v>
      </c>
      <c r="AV472" s="113">
        <f>AU472-(AX472+AP472+AO472+AL472+AK472+AJ472+AT472)</f>
        <v>54308316.440880008</v>
      </c>
      <c r="AW472" s="75">
        <f>AG472+AH472+AK472+AL472+AI472+AN472+AM472+AP472</f>
        <v>72912168.215999991</v>
      </c>
      <c r="AX472" s="75">
        <f>AW472*7%</f>
        <v>5103851.7751199994</v>
      </c>
      <c r="AY472" s="76">
        <f>IF(AV472&lt;=40000000,0,IF(AND(AV472&gt;40000000,AV472&lt;=80000000),(AV472-40000000)*10%,IF(AND(AV472&gt;80000000,AV472&lt;=120000000),4000000+(AV472-80000000)*15%,IF(AND(AV472&gt;120000000,AV472&lt;=180000000),10000000+(AV472-120000000)*20%,IF(AND(AV472&gt;180000000,AV472&lt;=240000000),22000000+(AV472-180000000)*25%,IF(AND(AV472&gt;240000000,AV472&lt;=320000000),37000000+(AV472-240000000)*30%,61000000+(AV472-320000000)*35%))))))</f>
        <v>1430831.644088001</v>
      </c>
      <c r="AZ472" s="75">
        <v>0</v>
      </c>
      <c r="BA472" s="75">
        <v>0</v>
      </c>
      <c r="BB472" s="75">
        <v>0</v>
      </c>
      <c r="BC472" s="80">
        <v>0</v>
      </c>
      <c r="BD472" s="80">
        <v>0</v>
      </c>
      <c r="BE472" s="80">
        <v>0</v>
      </c>
      <c r="BF472" s="78">
        <v>0</v>
      </c>
      <c r="BG472" s="348">
        <f>SUM(AX472:BF472)</f>
        <v>6534683.4192080004</v>
      </c>
      <c r="BH472" s="188">
        <f>INT(AU472-BG472)</f>
        <v>66377484</v>
      </c>
      <c r="BJ472" s="50">
        <v>13269</v>
      </c>
      <c r="BK472" s="50" t="s">
        <v>3808</v>
      </c>
      <c r="BM472" s="50">
        <f t="shared" si="15"/>
        <v>0</v>
      </c>
    </row>
    <row r="473" spans="1:65" s="50" customFormat="1" ht="24" customHeight="1" x14ac:dyDescent="0.2">
      <c r="A473" s="182">
        <f t="shared" si="14"/>
        <v>2655495</v>
      </c>
      <c r="B473" s="298">
        <v>286</v>
      </c>
      <c r="C473" s="266">
        <v>49</v>
      </c>
      <c r="D473" s="299">
        <v>13270</v>
      </c>
      <c r="E473" s="242" t="s">
        <v>1552</v>
      </c>
      <c r="F473" s="243" t="s">
        <v>723</v>
      </c>
      <c r="G473" s="287" t="s">
        <v>137</v>
      </c>
      <c r="H473" s="274" t="s">
        <v>88</v>
      </c>
      <c r="I473" s="294" t="s">
        <v>2720</v>
      </c>
      <c r="J473" s="65" t="s">
        <v>1553</v>
      </c>
      <c r="K473" s="65" t="s">
        <v>1554</v>
      </c>
      <c r="L473" s="65" t="s">
        <v>88</v>
      </c>
      <c r="M473" s="292" t="s">
        <v>137</v>
      </c>
      <c r="N473" s="99"/>
      <c r="O473" s="65"/>
      <c r="P473" s="245" t="s">
        <v>2410</v>
      </c>
      <c r="Q473" s="244">
        <v>30</v>
      </c>
      <c r="R473" s="246">
        <v>120</v>
      </c>
      <c r="S473" s="246">
        <v>220</v>
      </c>
      <c r="T473" s="246">
        <v>29.33</v>
      </c>
      <c r="U473" s="90">
        <v>0</v>
      </c>
      <c r="V473" s="262">
        <v>24</v>
      </c>
      <c r="W473" s="99">
        <v>0</v>
      </c>
      <c r="X473" s="84">
        <v>0</v>
      </c>
      <c r="Y473" s="99">
        <v>2</v>
      </c>
      <c r="Z473" s="65">
        <v>2</v>
      </c>
      <c r="AA473" s="319">
        <v>885165</v>
      </c>
      <c r="AB473" s="319">
        <v>46667</v>
      </c>
      <c r="AC473" s="320">
        <f>AA473+AB473</f>
        <v>931832</v>
      </c>
      <c r="AD473" s="75">
        <v>4500000</v>
      </c>
      <c r="AE473" s="75">
        <v>6000000</v>
      </c>
      <c r="AF473" s="338">
        <f>(AC473*30)/220*1.4</f>
        <v>177895.19999999998</v>
      </c>
      <c r="AG473" s="113">
        <f>AA473*Q473</f>
        <v>26554950</v>
      </c>
      <c r="AH473" s="75">
        <f>AB473*Q473</f>
        <v>1400010</v>
      </c>
      <c r="AI473" s="75">
        <f>AF473*R473</f>
        <v>21347423.999999996</v>
      </c>
      <c r="AJ473" s="75">
        <f>IF(Q473=31,A473*Z473,(Q473/30)*A473*Z473)</f>
        <v>5310990</v>
      </c>
      <c r="AK473" s="75">
        <f>IF(Q473=31,AD473,(Q473/30)*AD473)</f>
        <v>4500000</v>
      </c>
      <c r="AL473" s="75">
        <f>IF(Q473=31,AE473,(Q473/30)*AE473)</f>
        <v>6000000</v>
      </c>
      <c r="AM473" s="75">
        <f>(AC473*30/220)*35%*S473</f>
        <v>9784235.9999999981</v>
      </c>
      <c r="AN473" s="75">
        <f>AC473*30/220*1.4*T473</f>
        <v>5217666.2159999991</v>
      </c>
      <c r="AO473" s="75">
        <f>AC473*U473</f>
        <v>0</v>
      </c>
      <c r="AP473" s="75">
        <f>200000*V473</f>
        <v>4800000</v>
      </c>
      <c r="AQ473" s="75">
        <v>0</v>
      </c>
      <c r="AR473" s="75">
        <v>0</v>
      </c>
      <c r="AS473" s="75">
        <v>0</v>
      </c>
      <c r="AT473" s="80">
        <v>0</v>
      </c>
      <c r="AU473" s="82">
        <f>SUM(AG473:AT473)</f>
        <v>84915276.216000006</v>
      </c>
      <c r="AV473" s="113">
        <f>AU473-(AX473+AP473+AO473+AL473+AK473+AJ473+AT473)</f>
        <v>58731986.18088001</v>
      </c>
      <c r="AW473" s="75">
        <f>AG473+AH473+AK473+AL473+AI473+AN473+AM473+AP473</f>
        <v>79604286.215999991</v>
      </c>
      <c r="AX473" s="75">
        <f>AW473*7%</f>
        <v>5572300.0351200001</v>
      </c>
      <c r="AY473" s="76">
        <f>IF(AV473&lt;=40000000,0,IF(AND(AV473&gt;40000000,AV473&lt;=80000000),(AV473-40000000)*10%,IF(AND(AV473&gt;80000000,AV473&lt;=120000000),4000000+(AV473-80000000)*15%,IF(AND(AV473&gt;120000000,AV473&lt;=180000000),10000000+(AV473-120000000)*20%,IF(AND(AV473&gt;180000000,AV473&lt;=240000000),22000000+(AV473-180000000)*25%,IF(AND(AV473&gt;240000000,AV473&lt;=320000000),37000000+(AV473-240000000)*30%,61000000+(AV473-320000000)*35%))))))</f>
        <v>1873198.6180880012</v>
      </c>
      <c r="AZ473" s="75">
        <v>0</v>
      </c>
      <c r="BA473" s="75">
        <v>0</v>
      </c>
      <c r="BB473" s="75">
        <v>0</v>
      </c>
      <c r="BC473" s="80">
        <v>0</v>
      </c>
      <c r="BD473" s="80">
        <v>0</v>
      </c>
      <c r="BE473" s="80">
        <v>0</v>
      </c>
      <c r="BF473" s="78">
        <v>0</v>
      </c>
      <c r="BG473" s="348">
        <f>SUM(AX473:BF473)</f>
        <v>7445498.6532080015</v>
      </c>
      <c r="BH473" s="188">
        <f>INT(AU473-BG473)</f>
        <v>77469777</v>
      </c>
      <c r="BJ473" s="50">
        <v>13270</v>
      </c>
      <c r="BK473" s="50" t="s">
        <v>3809</v>
      </c>
      <c r="BM473" s="50">
        <f t="shared" si="15"/>
        <v>0</v>
      </c>
    </row>
    <row r="474" spans="1:65" s="50" customFormat="1" ht="24" customHeight="1" x14ac:dyDescent="0.2">
      <c r="A474" s="182">
        <f t="shared" si="14"/>
        <v>2655495</v>
      </c>
      <c r="B474" s="298">
        <v>322</v>
      </c>
      <c r="C474" s="266">
        <v>85</v>
      </c>
      <c r="D474" s="299">
        <v>13271</v>
      </c>
      <c r="E474" s="242" t="s">
        <v>1555</v>
      </c>
      <c r="F474" s="243" t="s">
        <v>943</v>
      </c>
      <c r="G474" s="287" t="s">
        <v>137</v>
      </c>
      <c r="H474" s="274" t="s">
        <v>88</v>
      </c>
      <c r="I474" s="353" t="s">
        <v>2756</v>
      </c>
      <c r="J474" s="68" t="s">
        <v>1556</v>
      </c>
      <c r="K474" s="68" t="s">
        <v>1557</v>
      </c>
      <c r="L474" s="68" t="s">
        <v>88</v>
      </c>
      <c r="M474" s="292" t="s">
        <v>137</v>
      </c>
      <c r="N474" s="100"/>
      <c r="O474" s="68"/>
      <c r="P474" s="245" t="s">
        <v>2410</v>
      </c>
      <c r="Q474" s="244">
        <v>30</v>
      </c>
      <c r="R474" s="246">
        <v>120</v>
      </c>
      <c r="S474" s="246">
        <v>220</v>
      </c>
      <c r="T474" s="246">
        <v>29.33</v>
      </c>
      <c r="U474" s="90">
        <v>0</v>
      </c>
      <c r="V474" s="262">
        <v>25</v>
      </c>
      <c r="W474" s="99">
        <v>0</v>
      </c>
      <c r="X474" s="84">
        <v>0</v>
      </c>
      <c r="Y474" s="99">
        <v>3</v>
      </c>
      <c r="Z474" s="65">
        <v>3</v>
      </c>
      <c r="AA474" s="319">
        <v>885165</v>
      </c>
      <c r="AB474" s="319">
        <v>46667</v>
      </c>
      <c r="AC474" s="320">
        <f>AA474+AB474</f>
        <v>931832</v>
      </c>
      <c r="AD474" s="75">
        <v>4500000</v>
      </c>
      <c r="AE474" s="75">
        <v>6000000</v>
      </c>
      <c r="AF474" s="338">
        <f>(AC474*30)/220*1.4</f>
        <v>177895.19999999998</v>
      </c>
      <c r="AG474" s="113">
        <f>AA474*Q474</f>
        <v>26554950</v>
      </c>
      <c r="AH474" s="75">
        <f>AB474*Q474</f>
        <v>1400010</v>
      </c>
      <c r="AI474" s="75">
        <f>AF474*R474</f>
        <v>21347423.999999996</v>
      </c>
      <c r="AJ474" s="75">
        <f>IF(Q474=31,A474*Z474,(Q474/30)*A474*Z474)</f>
        <v>7966485</v>
      </c>
      <c r="AK474" s="75">
        <f>IF(Q474=31,AD474,(Q474/30)*AD474)</f>
        <v>4500000</v>
      </c>
      <c r="AL474" s="75">
        <f>IF(Q474=31,AE474,(Q474/30)*AE474)</f>
        <v>6000000</v>
      </c>
      <c r="AM474" s="75">
        <f>(AC474*30/220)*35%*S474</f>
        <v>9784235.9999999981</v>
      </c>
      <c r="AN474" s="75">
        <f>AC474*30/220*1.4*T474</f>
        <v>5217666.2159999991</v>
      </c>
      <c r="AO474" s="75">
        <f>AC474*U474</f>
        <v>0</v>
      </c>
      <c r="AP474" s="75">
        <f>200000*V474</f>
        <v>5000000</v>
      </c>
      <c r="AQ474" s="75">
        <v>0</v>
      </c>
      <c r="AR474" s="75">
        <v>0</v>
      </c>
      <c r="AS474" s="75">
        <v>0</v>
      </c>
      <c r="AT474" s="80">
        <v>0</v>
      </c>
      <c r="AU474" s="82">
        <f>SUM(AG474:AT474)</f>
        <v>87770771.216000006</v>
      </c>
      <c r="AV474" s="113">
        <f>AU474-(AX474+AP474+AO474+AL474+AK474+AJ474+AT474)</f>
        <v>58717986.18088001</v>
      </c>
      <c r="AW474" s="75">
        <f>AG474+AH474+AK474+AL474+AI474+AN474+AM474+AP474</f>
        <v>79804286.215999991</v>
      </c>
      <c r="AX474" s="75">
        <f>AW474*7%</f>
        <v>5586300.0351200001</v>
      </c>
      <c r="AY474" s="76">
        <f>IF(AV474&lt;=40000000,0,IF(AND(AV474&gt;40000000,AV474&lt;=80000000),(AV474-40000000)*10%,IF(AND(AV474&gt;80000000,AV474&lt;=120000000),4000000+(AV474-80000000)*15%,IF(AND(AV474&gt;120000000,AV474&lt;=180000000),10000000+(AV474-120000000)*20%,IF(AND(AV474&gt;180000000,AV474&lt;=240000000),22000000+(AV474-180000000)*25%,IF(AND(AV474&gt;240000000,AV474&lt;=320000000),37000000+(AV474-240000000)*30%,61000000+(AV474-320000000)*35%))))))</f>
        <v>1871798.6180880012</v>
      </c>
      <c r="AZ474" s="75">
        <v>0</v>
      </c>
      <c r="BA474" s="75">
        <v>0</v>
      </c>
      <c r="BB474" s="75">
        <v>0</v>
      </c>
      <c r="BC474" s="80">
        <v>0</v>
      </c>
      <c r="BD474" s="80">
        <v>0</v>
      </c>
      <c r="BE474" s="80">
        <v>0</v>
      </c>
      <c r="BF474" s="78">
        <v>0</v>
      </c>
      <c r="BG474" s="348">
        <f>SUM(AX474:BF474)</f>
        <v>7458098.6532080015</v>
      </c>
      <c r="BH474" s="188">
        <f>INT(AU474-BG474)</f>
        <v>80312672</v>
      </c>
      <c r="BJ474" s="50">
        <v>13271</v>
      </c>
      <c r="BK474" s="50" t="s">
        <v>3810</v>
      </c>
      <c r="BM474" s="50">
        <f t="shared" si="15"/>
        <v>0</v>
      </c>
    </row>
    <row r="475" spans="1:65" s="50" customFormat="1" ht="24" customHeight="1" x14ac:dyDescent="0.2">
      <c r="A475" s="182">
        <f t="shared" si="14"/>
        <v>2655495</v>
      </c>
      <c r="B475" s="298">
        <v>306</v>
      </c>
      <c r="C475" s="266">
        <v>69</v>
      </c>
      <c r="D475" s="299">
        <v>13272</v>
      </c>
      <c r="E475" s="242" t="s">
        <v>1558</v>
      </c>
      <c r="F475" s="243" t="s">
        <v>1559</v>
      </c>
      <c r="G475" s="287" t="s">
        <v>137</v>
      </c>
      <c r="H475" s="274" t="s">
        <v>88</v>
      </c>
      <c r="I475" s="290" t="s">
        <v>2740</v>
      </c>
      <c r="J475" s="67" t="s">
        <v>1560</v>
      </c>
      <c r="K475" s="67" t="s">
        <v>1561</v>
      </c>
      <c r="L475" s="67" t="s">
        <v>88</v>
      </c>
      <c r="M475" s="292" t="s">
        <v>137</v>
      </c>
      <c r="N475" s="244" t="s">
        <v>2410</v>
      </c>
      <c r="O475" s="67"/>
      <c r="P475" s="92"/>
      <c r="Q475" s="244">
        <v>30</v>
      </c>
      <c r="R475" s="246">
        <v>120</v>
      </c>
      <c r="S475" s="246">
        <v>110</v>
      </c>
      <c r="T475" s="246">
        <v>29.33</v>
      </c>
      <c r="U475" s="90">
        <v>0</v>
      </c>
      <c r="V475" s="262">
        <v>15</v>
      </c>
      <c r="W475" s="99">
        <v>0</v>
      </c>
      <c r="X475" s="84">
        <v>0</v>
      </c>
      <c r="Y475" s="99">
        <v>1</v>
      </c>
      <c r="Z475" s="65">
        <v>0</v>
      </c>
      <c r="AA475" s="319">
        <v>885165</v>
      </c>
      <c r="AB475" s="319">
        <v>46667</v>
      </c>
      <c r="AC475" s="320">
        <f>AA475+AB475</f>
        <v>931832</v>
      </c>
      <c r="AD475" s="75">
        <v>4500000</v>
      </c>
      <c r="AE475" s="75">
        <v>6000000</v>
      </c>
      <c r="AF475" s="338">
        <f>(AC475*30)/220*1.4</f>
        <v>177895.19999999998</v>
      </c>
      <c r="AG475" s="113">
        <f>AA475*Q475</f>
        <v>26554950</v>
      </c>
      <c r="AH475" s="75">
        <f>AB475*Q475</f>
        <v>1400010</v>
      </c>
      <c r="AI475" s="75">
        <f>AF475*R475</f>
        <v>21347423.999999996</v>
      </c>
      <c r="AJ475" s="75">
        <f>IF(Q475=31,A475*Z475,(Q475/30)*A475*Z475)</f>
        <v>0</v>
      </c>
      <c r="AK475" s="75">
        <f>IF(Q475=31,AD475,(Q475/30)*AD475)</f>
        <v>4500000</v>
      </c>
      <c r="AL475" s="75">
        <f>IF(Q475=31,AE475,(Q475/30)*AE475)</f>
        <v>6000000</v>
      </c>
      <c r="AM475" s="75">
        <f>(AC475*30/220)*35%*S475</f>
        <v>4892117.9999999991</v>
      </c>
      <c r="AN475" s="75">
        <f>AC475*30/220*1.4*T475</f>
        <v>5217666.2159999991</v>
      </c>
      <c r="AO475" s="75">
        <f>AC475*U475</f>
        <v>0</v>
      </c>
      <c r="AP475" s="75">
        <f>200000*V475</f>
        <v>3000000</v>
      </c>
      <c r="AQ475" s="75">
        <v>0</v>
      </c>
      <c r="AR475" s="75">
        <v>0</v>
      </c>
      <c r="AS475" s="75">
        <v>0</v>
      </c>
      <c r="AT475" s="80">
        <v>0</v>
      </c>
      <c r="AU475" s="82">
        <f>SUM(AG475:AT475)</f>
        <v>72912168.216000006</v>
      </c>
      <c r="AV475" s="113">
        <f>AU475-(AX475+AP475+AO475+AL475+AK475+AJ475+AT475)</f>
        <v>54308316.440880008</v>
      </c>
      <c r="AW475" s="75">
        <f>AG475+AH475+AK475+AL475+AI475+AN475+AM475+AP475</f>
        <v>72912168.215999991</v>
      </c>
      <c r="AX475" s="75">
        <f>AW475*7%</f>
        <v>5103851.7751199994</v>
      </c>
      <c r="AY475" s="76">
        <f>IF(AV475&lt;=40000000,0,IF(AND(AV475&gt;40000000,AV475&lt;=80000000),(AV475-40000000)*10%,IF(AND(AV475&gt;80000000,AV475&lt;=120000000),4000000+(AV475-80000000)*15%,IF(AND(AV475&gt;120000000,AV475&lt;=180000000),10000000+(AV475-120000000)*20%,IF(AND(AV475&gt;180000000,AV475&lt;=240000000),22000000+(AV475-180000000)*25%,IF(AND(AV475&gt;240000000,AV475&lt;=320000000),37000000+(AV475-240000000)*30%,61000000+(AV475-320000000)*35%))))))</f>
        <v>1430831.644088001</v>
      </c>
      <c r="AZ475" s="75">
        <v>0</v>
      </c>
      <c r="BA475" s="75">
        <v>0</v>
      </c>
      <c r="BB475" s="75">
        <v>0</v>
      </c>
      <c r="BC475" s="80">
        <v>0</v>
      </c>
      <c r="BD475" s="80">
        <v>0</v>
      </c>
      <c r="BE475" s="80">
        <v>0</v>
      </c>
      <c r="BF475" s="78">
        <v>0</v>
      </c>
      <c r="BG475" s="348">
        <f>SUM(AX475:BF475)</f>
        <v>6534683.4192080004</v>
      </c>
      <c r="BH475" s="188">
        <f>INT(AU475-BG475)</f>
        <v>66377484</v>
      </c>
      <c r="BJ475" s="50">
        <v>13272</v>
      </c>
      <c r="BK475" s="50" t="s">
        <v>3811</v>
      </c>
      <c r="BM475" s="50">
        <f t="shared" si="15"/>
        <v>0</v>
      </c>
    </row>
    <row r="476" spans="1:65" s="50" customFormat="1" ht="24" customHeight="1" x14ac:dyDescent="0.2">
      <c r="A476" s="182">
        <f t="shared" si="14"/>
        <v>2655495</v>
      </c>
      <c r="B476" s="298">
        <v>254</v>
      </c>
      <c r="C476" s="266">
        <v>17</v>
      </c>
      <c r="D476" s="299">
        <v>13273</v>
      </c>
      <c r="E476" s="242" t="s">
        <v>1562</v>
      </c>
      <c r="F476" s="243" t="s">
        <v>1563</v>
      </c>
      <c r="G476" s="287" t="s">
        <v>137</v>
      </c>
      <c r="H476" s="274" t="s">
        <v>88</v>
      </c>
      <c r="I476" s="354" t="s">
        <v>2688</v>
      </c>
      <c r="J476" s="70" t="s">
        <v>1564</v>
      </c>
      <c r="K476" s="70" t="s">
        <v>1565</v>
      </c>
      <c r="L476" s="70" t="s">
        <v>88</v>
      </c>
      <c r="M476" s="292" t="s">
        <v>137</v>
      </c>
      <c r="N476" s="244" t="s">
        <v>2410</v>
      </c>
      <c r="O476" s="70"/>
      <c r="P476" s="90"/>
      <c r="Q476" s="244">
        <v>30</v>
      </c>
      <c r="R476" s="246">
        <v>120</v>
      </c>
      <c r="S476" s="246">
        <v>110</v>
      </c>
      <c r="T476" s="246">
        <v>29.33</v>
      </c>
      <c r="U476" s="90">
        <v>0</v>
      </c>
      <c r="V476" s="262">
        <v>15</v>
      </c>
      <c r="W476" s="99">
        <v>0</v>
      </c>
      <c r="X476" s="84">
        <v>0</v>
      </c>
      <c r="Y476" s="99">
        <v>2</v>
      </c>
      <c r="Z476" s="65">
        <v>0</v>
      </c>
      <c r="AA476" s="319">
        <v>885165</v>
      </c>
      <c r="AB476" s="319">
        <v>46667</v>
      </c>
      <c r="AC476" s="320">
        <f>AA476+AB476</f>
        <v>931832</v>
      </c>
      <c r="AD476" s="75">
        <v>4500000</v>
      </c>
      <c r="AE476" s="75">
        <v>6000000</v>
      </c>
      <c r="AF476" s="338">
        <f>(AC476*30)/220*1.4</f>
        <v>177895.19999999998</v>
      </c>
      <c r="AG476" s="113">
        <f>AA476*Q476</f>
        <v>26554950</v>
      </c>
      <c r="AH476" s="75">
        <f>AB476*Q476</f>
        <v>1400010</v>
      </c>
      <c r="AI476" s="75">
        <f>AF476*R476</f>
        <v>21347423.999999996</v>
      </c>
      <c r="AJ476" s="75">
        <f>IF(Q476=31,A476*Z476,(Q476/30)*A476*Z476)</f>
        <v>0</v>
      </c>
      <c r="AK476" s="75">
        <f>IF(Q476=31,AD476,(Q476/30)*AD476)</f>
        <v>4500000</v>
      </c>
      <c r="AL476" s="75">
        <f>IF(Q476=31,AE476,(Q476/30)*AE476)</f>
        <v>6000000</v>
      </c>
      <c r="AM476" s="75">
        <f>(AC476*30/220)*35%*S476</f>
        <v>4892117.9999999991</v>
      </c>
      <c r="AN476" s="75">
        <f>AC476*30/220*1.4*T476</f>
        <v>5217666.2159999991</v>
      </c>
      <c r="AO476" s="75">
        <f>AC476*U476</f>
        <v>0</v>
      </c>
      <c r="AP476" s="75">
        <f>200000*V476</f>
        <v>3000000</v>
      </c>
      <c r="AQ476" s="75">
        <v>0</v>
      </c>
      <c r="AR476" s="75">
        <v>0</v>
      </c>
      <c r="AS476" s="75">
        <v>0</v>
      </c>
      <c r="AT476" s="80">
        <v>0</v>
      </c>
      <c r="AU476" s="82">
        <f>SUM(AG476:AT476)</f>
        <v>72912168.216000006</v>
      </c>
      <c r="AV476" s="113">
        <f>AU476-(AX476+AP476+AO476+AL476+AK476+AJ476+AT476)</f>
        <v>54308316.440880008</v>
      </c>
      <c r="AW476" s="75">
        <f>AG476+AH476+AK476+AL476+AI476+AN476+AM476+AP476</f>
        <v>72912168.215999991</v>
      </c>
      <c r="AX476" s="75">
        <f>AW476*7%</f>
        <v>5103851.7751199994</v>
      </c>
      <c r="AY476" s="76">
        <f>IF(AV476&lt;=40000000,0,IF(AND(AV476&gt;40000000,AV476&lt;=80000000),(AV476-40000000)*10%,IF(AND(AV476&gt;80000000,AV476&lt;=120000000),4000000+(AV476-80000000)*15%,IF(AND(AV476&gt;120000000,AV476&lt;=180000000),10000000+(AV476-120000000)*20%,IF(AND(AV476&gt;180000000,AV476&lt;=240000000),22000000+(AV476-180000000)*25%,IF(AND(AV476&gt;240000000,AV476&lt;=320000000),37000000+(AV476-240000000)*30%,61000000+(AV476-320000000)*35%))))))</f>
        <v>1430831.644088001</v>
      </c>
      <c r="AZ476" s="75">
        <v>0</v>
      </c>
      <c r="BA476" s="75">
        <v>0</v>
      </c>
      <c r="BB476" s="75">
        <v>0</v>
      </c>
      <c r="BC476" s="80">
        <v>0</v>
      </c>
      <c r="BD476" s="80">
        <v>0</v>
      </c>
      <c r="BE476" s="80">
        <v>0</v>
      </c>
      <c r="BF476" s="78">
        <v>0</v>
      </c>
      <c r="BG476" s="348">
        <f>SUM(AX476:BF476)</f>
        <v>6534683.4192080004</v>
      </c>
      <c r="BH476" s="188">
        <f>INT(AU476-BG476)</f>
        <v>66377484</v>
      </c>
      <c r="BJ476" s="50">
        <v>13273</v>
      </c>
      <c r="BK476" s="50" t="s">
        <v>3812</v>
      </c>
      <c r="BM476" s="50">
        <f t="shared" si="15"/>
        <v>0</v>
      </c>
    </row>
    <row r="477" spans="1:65" s="50" customFormat="1" ht="24" customHeight="1" x14ac:dyDescent="0.4">
      <c r="A477" s="182">
        <f t="shared" si="14"/>
        <v>2655495</v>
      </c>
      <c r="B477" s="298">
        <v>289</v>
      </c>
      <c r="C477" s="266">
        <v>52</v>
      </c>
      <c r="D477" s="299">
        <v>13274</v>
      </c>
      <c r="E477" s="242" t="s">
        <v>407</v>
      </c>
      <c r="F477" s="243" t="s">
        <v>1566</v>
      </c>
      <c r="G477" s="287" t="s">
        <v>137</v>
      </c>
      <c r="H477" s="274" t="s">
        <v>88</v>
      </c>
      <c r="I477" s="294" t="s">
        <v>2723</v>
      </c>
      <c r="J477" s="69" t="s">
        <v>1567</v>
      </c>
      <c r="K477" s="65" t="s">
        <v>1568</v>
      </c>
      <c r="L477" s="65" t="s">
        <v>88</v>
      </c>
      <c r="M477" s="292" t="s">
        <v>137</v>
      </c>
      <c r="N477" s="244" t="s">
        <v>2410</v>
      </c>
      <c r="O477" s="65"/>
      <c r="P477" s="90"/>
      <c r="Q477" s="244">
        <v>30</v>
      </c>
      <c r="R477" s="246">
        <v>120</v>
      </c>
      <c r="S477" s="246">
        <v>110</v>
      </c>
      <c r="T477" s="246">
        <v>29.33</v>
      </c>
      <c r="U477" s="90">
        <v>0</v>
      </c>
      <c r="V477" s="262">
        <v>14</v>
      </c>
      <c r="W477" s="99">
        <v>0</v>
      </c>
      <c r="X477" s="84">
        <v>0</v>
      </c>
      <c r="Y477" s="99">
        <v>2</v>
      </c>
      <c r="Z477" s="65">
        <v>2</v>
      </c>
      <c r="AA477" s="319">
        <v>885165</v>
      </c>
      <c r="AB477" s="319">
        <v>46667</v>
      </c>
      <c r="AC477" s="320">
        <f>AA477+AB477</f>
        <v>931832</v>
      </c>
      <c r="AD477" s="75">
        <v>4500000</v>
      </c>
      <c r="AE477" s="75">
        <v>6000000</v>
      </c>
      <c r="AF477" s="338">
        <f>(AC477*30)/220*1.4</f>
        <v>177895.19999999998</v>
      </c>
      <c r="AG477" s="113">
        <f>AA477*Q477</f>
        <v>26554950</v>
      </c>
      <c r="AH477" s="75">
        <f>AB477*Q477</f>
        <v>1400010</v>
      </c>
      <c r="AI477" s="75">
        <f>AF477*R477</f>
        <v>21347423.999999996</v>
      </c>
      <c r="AJ477" s="75">
        <f>IF(Q477=31,A477*Z477,(Q477/30)*A477*Z477)</f>
        <v>5310990</v>
      </c>
      <c r="AK477" s="75">
        <f>IF(Q477=31,AD477,(Q477/30)*AD477)</f>
        <v>4500000</v>
      </c>
      <c r="AL477" s="75">
        <f>IF(Q477=31,AE477,(Q477/30)*AE477)</f>
        <v>6000000</v>
      </c>
      <c r="AM477" s="75">
        <f>(AC477*30/220)*35%*S477</f>
        <v>4892117.9999999991</v>
      </c>
      <c r="AN477" s="75">
        <f>AC477*30/220*1.4*T477</f>
        <v>5217666.2159999991</v>
      </c>
      <c r="AO477" s="75">
        <f>AC477*U477</f>
        <v>0</v>
      </c>
      <c r="AP477" s="75">
        <f>200000*V477</f>
        <v>2800000</v>
      </c>
      <c r="AQ477" s="75">
        <v>0</v>
      </c>
      <c r="AR477" s="75">
        <v>0</v>
      </c>
      <c r="AS477" s="75">
        <v>0</v>
      </c>
      <c r="AT477" s="80">
        <v>0</v>
      </c>
      <c r="AU477" s="82">
        <f>SUM(AG477:AT477)</f>
        <v>78023158.216000006</v>
      </c>
      <c r="AV477" s="113">
        <f>AU477-(AX477+AP477+AO477+AL477+AK477+AJ477+AT477)</f>
        <v>54322316.440880008</v>
      </c>
      <c r="AW477" s="75">
        <f>AG477+AH477+AK477+AL477+AI477+AN477+AM477+AP477</f>
        <v>72712168.215999991</v>
      </c>
      <c r="AX477" s="75">
        <f>AW477*7%</f>
        <v>5089851.7751199994</v>
      </c>
      <c r="AY477" s="76">
        <f>IF(AV477&lt;=40000000,0,IF(AND(AV477&gt;40000000,AV477&lt;=80000000),(AV477-40000000)*10%,IF(AND(AV477&gt;80000000,AV477&lt;=120000000),4000000+(AV477-80000000)*15%,IF(AND(AV477&gt;120000000,AV477&lt;=180000000),10000000+(AV477-120000000)*20%,IF(AND(AV477&gt;180000000,AV477&lt;=240000000),22000000+(AV477-180000000)*25%,IF(AND(AV477&gt;240000000,AV477&lt;=320000000),37000000+(AV477-240000000)*30%,61000000+(AV477-320000000)*35%))))))</f>
        <v>1432231.644088001</v>
      </c>
      <c r="AZ477" s="75">
        <v>0</v>
      </c>
      <c r="BA477" s="75">
        <v>0</v>
      </c>
      <c r="BB477" s="75">
        <v>0</v>
      </c>
      <c r="BC477" s="80">
        <v>0</v>
      </c>
      <c r="BD477" s="80">
        <v>0</v>
      </c>
      <c r="BE477" s="80">
        <v>0</v>
      </c>
      <c r="BF477" s="78">
        <v>0</v>
      </c>
      <c r="BG477" s="348">
        <f>SUM(AX477:BF477)</f>
        <v>6522083.4192080004</v>
      </c>
      <c r="BH477" s="188">
        <f>INT(AU477-BG477)</f>
        <v>71501074</v>
      </c>
      <c r="BJ477" s="50">
        <v>13274</v>
      </c>
      <c r="BK477" s="50" t="s">
        <v>3813</v>
      </c>
      <c r="BM477" s="50">
        <f t="shared" si="15"/>
        <v>0</v>
      </c>
    </row>
    <row r="478" spans="1:65" s="50" customFormat="1" ht="24" customHeight="1" x14ac:dyDescent="0.2">
      <c r="A478" s="182">
        <f t="shared" si="14"/>
        <v>2655495</v>
      </c>
      <c r="B478" s="298">
        <v>270</v>
      </c>
      <c r="C478" s="266">
        <v>33</v>
      </c>
      <c r="D478" s="299">
        <v>13275</v>
      </c>
      <c r="E478" s="242" t="s">
        <v>327</v>
      </c>
      <c r="F478" s="243" t="s">
        <v>1569</v>
      </c>
      <c r="G478" s="287" t="s">
        <v>137</v>
      </c>
      <c r="H478" s="274" t="s">
        <v>88</v>
      </c>
      <c r="I478" s="294" t="s">
        <v>2704</v>
      </c>
      <c r="J478" s="65" t="s">
        <v>1570</v>
      </c>
      <c r="K478" s="65" t="s">
        <v>1571</v>
      </c>
      <c r="L478" s="65" t="s">
        <v>88</v>
      </c>
      <c r="M478" s="292" t="s">
        <v>137</v>
      </c>
      <c r="N478" s="99"/>
      <c r="O478" s="65"/>
      <c r="P478" s="245" t="s">
        <v>2410</v>
      </c>
      <c r="Q478" s="244">
        <v>30</v>
      </c>
      <c r="R478" s="246">
        <v>120</v>
      </c>
      <c r="S478" s="246">
        <v>220</v>
      </c>
      <c r="T478" s="246">
        <v>29.33</v>
      </c>
      <c r="U478" s="90">
        <v>0</v>
      </c>
      <c r="V478" s="262">
        <v>15</v>
      </c>
      <c r="W478" s="99">
        <v>0</v>
      </c>
      <c r="X478" s="84">
        <v>0</v>
      </c>
      <c r="Y478" s="99">
        <v>2</v>
      </c>
      <c r="Z478" s="65">
        <v>2</v>
      </c>
      <c r="AA478" s="319">
        <v>885165</v>
      </c>
      <c r="AB478" s="319">
        <v>46667</v>
      </c>
      <c r="AC478" s="320">
        <f>AA478+AB478</f>
        <v>931832</v>
      </c>
      <c r="AD478" s="75">
        <v>4500000</v>
      </c>
      <c r="AE478" s="75">
        <v>6000000</v>
      </c>
      <c r="AF478" s="338">
        <f>(AC478*30)/220*1.4</f>
        <v>177895.19999999998</v>
      </c>
      <c r="AG478" s="113">
        <f>AA478*Q478</f>
        <v>26554950</v>
      </c>
      <c r="AH478" s="75">
        <f>AB478*Q478</f>
        <v>1400010</v>
      </c>
      <c r="AI478" s="75">
        <f>AF478*R478</f>
        <v>21347423.999999996</v>
      </c>
      <c r="AJ478" s="75">
        <f>IF(Q478=31,A478*Z478,(Q478/30)*A478*Z478)</f>
        <v>5310990</v>
      </c>
      <c r="AK478" s="75">
        <f>IF(Q478=31,AD478,(Q478/30)*AD478)</f>
        <v>4500000</v>
      </c>
      <c r="AL478" s="75">
        <f>IF(Q478=31,AE478,(Q478/30)*AE478)</f>
        <v>6000000</v>
      </c>
      <c r="AM478" s="75">
        <f>(AC478*30/220)*35%*S478</f>
        <v>9784235.9999999981</v>
      </c>
      <c r="AN478" s="75">
        <f>AC478*30/220*1.4*T478</f>
        <v>5217666.2159999991</v>
      </c>
      <c r="AO478" s="75">
        <f>AC478*U478</f>
        <v>0</v>
      </c>
      <c r="AP478" s="75">
        <f>200000*V478</f>
        <v>3000000</v>
      </c>
      <c r="AQ478" s="75">
        <v>0</v>
      </c>
      <c r="AR478" s="75">
        <v>0</v>
      </c>
      <c r="AS478" s="75">
        <v>0</v>
      </c>
      <c r="AT478" s="80">
        <v>0</v>
      </c>
      <c r="AU478" s="82">
        <f>SUM(AG478:AT478)</f>
        <v>83115276.216000006</v>
      </c>
      <c r="AV478" s="113">
        <f>AU478-(AX478+AP478+AO478+AL478+AK478+AJ478+AT478)</f>
        <v>58857986.18088001</v>
      </c>
      <c r="AW478" s="75">
        <f>AG478+AH478+AK478+AL478+AI478+AN478+AM478+AP478</f>
        <v>77804286.215999991</v>
      </c>
      <c r="AX478" s="75">
        <f>AW478*7%</f>
        <v>5446300.0351200001</v>
      </c>
      <c r="AY478" s="76">
        <f>IF(AV478&lt;=40000000,0,IF(AND(AV478&gt;40000000,AV478&lt;=80000000),(AV478-40000000)*10%,IF(AND(AV478&gt;80000000,AV478&lt;=120000000),4000000+(AV478-80000000)*15%,IF(AND(AV478&gt;120000000,AV478&lt;=180000000),10000000+(AV478-120000000)*20%,IF(AND(AV478&gt;180000000,AV478&lt;=240000000),22000000+(AV478-180000000)*25%,IF(AND(AV478&gt;240000000,AV478&lt;=320000000),37000000+(AV478-240000000)*30%,61000000+(AV478-320000000)*35%))))))</f>
        <v>1885798.6180880012</v>
      </c>
      <c r="AZ478" s="75">
        <v>0</v>
      </c>
      <c r="BA478" s="75">
        <v>0</v>
      </c>
      <c r="BB478" s="75">
        <v>0</v>
      </c>
      <c r="BC478" s="80">
        <v>0</v>
      </c>
      <c r="BD478" s="80">
        <v>0</v>
      </c>
      <c r="BE478" s="80">
        <v>0</v>
      </c>
      <c r="BF478" s="78">
        <v>0</v>
      </c>
      <c r="BG478" s="348">
        <f>SUM(AX478:BF478)</f>
        <v>7332098.6532080015</v>
      </c>
      <c r="BH478" s="188">
        <f>INT(AU478-BG478)</f>
        <v>75783177</v>
      </c>
      <c r="BJ478" s="50">
        <v>13275</v>
      </c>
      <c r="BK478" s="50" t="s">
        <v>3814</v>
      </c>
      <c r="BM478" s="50">
        <f t="shared" si="15"/>
        <v>0</v>
      </c>
    </row>
    <row r="479" spans="1:65" s="50" customFormat="1" ht="24" customHeight="1" x14ac:dyDescent="0.2">
      <c r="A479" s="182">
        <f t="shared" si="14"/>
        <v>2655495</v>
      </c>
      <c r="B479" s="298">
        <v>363</v>
      </c>
      <c r="C479" s="266">
        <v>127</v>
      </c>
      <c r="D479" s="299">
        <v>13276</v>
      </c>
      <c r="E479" s="242" t="s">
        <v>107</v>
      </c>
      <c r="F479" s="243" t="s">
        <v>1311</v>
      </c>
      <c r="G479" s="287" t="s">
        <v>137</v>
      </c>
      <c r="H479" s="274" t="s">
        <v>88</v>
      </c>
      <c r="I479" s="294" t="s">
        <v>2797</v>
      </c>
      <c r="J479" s="65" t="s">
        <v>1572</v>
      </c>
      <c r="K479" s="65" t="s">
        <v>1573</v>
      </c>
      <c r="L479" s="65" t="s">
        <v>88</v>
      </c>
      <c r="M479" s="292" t="s">
        <v>137</v>
      </c>
      <c r="N479" s="244" t="s">
        <v>2410</v>
      </c>
      <c r="O479" s="65"/>
      <c r="P479" s="90"/>
      <c r="Q479" s="244">
        <v>30</v>
      </c>
      <c r="R479" s="246">
        <v>120</v>
      </c>
      <c r="S479" s="246">
        <v>110</v>
      </c>
      <c r="T479" s="246">
        <v>29.33</v>
      </c>
      <c r="U479" s="90">
        <v>0</v>
      </c>
      <c r="V479" s="262">
        <v>15</v>
      </c>
      <c r="W479" s="99">
        <v>0</v>
      </c>
      <c r="X479" s="84">
        <v>0</v>
      </c>
      <c r="Y479" s="99">
        <v>1</v>
      </c>
      <c r="Z479" s="65">
        <v>1</v>
      </c>
      <c r="AA479" s="319">
        <v>885165</v>
      </c>
      <c r="AB479" s="319">
        <v>0</v>
      </c>
      <c r="AC479" s="320">
        <f>AA479+AB479</f>
        <v>885165</v>
      </c>
      <c r="AD479" s="75">
        <v>4500000</v>
      </c>
      <c r="AE479" s="75">
        <v>6000000</v>
      </c>
      <c r="AF479" s="338">
        <f>(AC479*30)/220*1.4</f>
        <v>168986.04545454544</v>
      </c>
      <c r="AG479" s="113">
        <f>AA479*Q479</f>
        <v>26554950</v>
      </c>
      <c r="AH479" s="75">
        <f>AB479*Q479</f>
        <v>0</v>
      </c>
      <c r="AI479" s="75">
        <f>AF479*R479</f>
        <v>20278325.454545453</v>
      </c>
      <c r="AJ479" s="75">
        <f>IF(Q479=31,A479*Z479,(Q479/30)*A479*Z479)</f>
        <v>2655495</v>
      </c>
      <c r="AK479" s="75">
        <f>IF(Q479=31,AD479,(Q479/30)*AD479)</f>
        <v>4500000</v>
      </c>
      <c r="AL479" s="75">
        <f>IF(Q479=31,AE479,(Q479/30)*AE479)</f>
        <v>6000000</v>
      </c>
      <c r="AM479" s="75">
        <f>(AC479*30/220)*35%*S479</f>
        <v>4647116.25</v>
      </c>
      <c r="AN479" s="75">
        <f>AC479*30/220*1.4*T479</f>
        <v>4956360.7131818179</v>
      </c>
      <c r="AO479" s="75">
        <f>AC479*U479</f>
        <v>0</v>
      </c>
      <c r="AP479" s="75">
        <f>200000*V479</f>
        <v>3000000</v>
      </c>
      <c r="AQ479" s="75">
        <v>0</v>
      </c>
      <c r="AR479" s="75">
        <v>0</v>
      </c>
      <c r="AS479" s="75">
        <v>0</v>
      </c>
      <c r="AT479" s="80">
        <v>0</v>
      </c>
      <c r="AU479" s="82">
        <f>SUM(AG479:AT479)</f>
        <v>72592247.417727277</v>
      </c>
      <c r="AV479" s="113">
        <f>AU479-(AX479+AP479+AO479+AL479+AK479+AJ479+AT479)</f>
        <v>51541179.74848637</v>
      </c>
      <c r="AW479" s="75">
        <f>AG479+AH479+AK479+AL479+AI479+AN479+AM479+AP479</f>
        <v>69936752.417727262</v>
      </c>
      <c r="AX479" s="75">
        <f>AW479*7%</f>
        <v>4895572.6692409087</v>
      </c>
      <c r="AY479" s="76">
        <f>IF(AV479&lt;=40000000,0,IF(AND(AV479&gt;40000000,AV479&lt;=80000000),(AV479-40000000)*10%,IF(AND(AV479&gt;80000000,AV479&lt;=120000000),4000000+(AV479-80000000)*15%,IF(AND(AV479&gt;120000000,AV479&lt;=180000000),10000000+(AV479-120000000)*20%,IF(AND(AV479&gt;180000000,AV479&lt;=240000000),22000000+(AV479-180000000)*25%,IF(AND(AV479&gt;240000000,AV479&lt;=320000000),37000000+(AV479-240000000)*30%,61000000+(AV479-320000000)*35%))))))</f>
        <v>1154117.9748486371</v>
      </c>
      <c r="AZ479" s="75">
        <v>0</v>
      </c>
      <c r="BA479" s="75">
        <v>0</v>
      </c>
      <c r="BB479" s="75">
        <v>0</v>
      </c>
      <c r="BC479" s="80">
        <v>0</v>
      </c>
      <c r="BD479" s="80">
        <v>0</v>
      </c>
      <c r="BE479" s="80">
        <v>0</v>
      </c>
      <c r="BF479" s="78">
        <v>0</v>
      </c>
      <c r="BG479" s="348">
        <f>SUM(AX479:BF479)</f>
        <v>6049690.6440895461</v>
      </c>
      <c r="BH479" s="188">
        <f>INT(AU479-BG479)</f>
        <v>66542556</v>
      </c>
      <c r="BJ479" s="50">
        <v>13276</v>
      </c>
      <c r="BK479" s="50" t="s">
        <v>3815</v>
      </c>
      <c r="BM479" s="50">
        <f t="shared" si="15"/>
        <v>0</v>
      </c>
    </row>
    <row r="480" spans="1:65" s="50" customFormat="1" ht="24" customHeight="1" x14ac:dyDescent="0.2">
      <c r="A480" s="182">
        <f t="shared" si="14"/>
        <v>2655495</v>
      </c>
      <c r="B480" s="298">
        <v>355</v>
      </c>
      <c r="C480" s="266">
        <v>119</v>
      </c>
      <c r="D480" s="299">
        <v>13277</v>
      </c>
      <c r="E480" s="242" t="s">
        <v>259</v>
      </c>
      <c r="F480" s="243" t="s">
        <v>1574</v>
      </c>
      <c r="G480" s="287" t="s">
        <v>137</v>
      </c>
      <c r="H480" s="274" t="s">
        <v>88</v>
      </c>
      <c r="I480" s="294" t="s">
        <v>2789</v>
      </c>
      <c r="J480" s="65" t="s">
        <v>1575</v>
      </c>
      <c r="K480" s="65" t="s">
        <v>1576</v>
      </c>
      <c r="L480" s="65" t="s">
        <v>88</v>
      </c>
      <c r="M480" s="292" t="s">
        <v>137</v>
      </c>
      <c r="N480" s="244" t="s">
        <v>2410</v>
      </c>
      <c r="O480" s="65"/>
      <c r="P480" s="90"/>
      <c r="Q480" s="244">
        <v>30</v>
      </c>
      <c r="R480" s="246">
        <v>120</v>
      </c>
      <c r="S480" s="246">
        <v>110</v>
      </c>
      <c r="T480" s="246">
        <v>29.33</v>
      </c>
      <c r="U480" s="90">
        <v>0</v>
      </c>
      <c r="V480" s="262">
        <v>8</v>
      </c>
      <c r="W480" s="99">
        <v>0</v>
      </c>
      <c r="X480" s="84">
        <v>0</v>
      </c>
      <c r="Y480" s="99">
        <v>0</v>
      </c>
      <c r="Z480" s="65">
        <v>0</v>
      </c>
      <c r="AA480" s="319">
        <v>885165</v>
      </c>
      <c r="AB480" s="319">
        <v>0</v>
      </c>
      <c r="AC480" s="320">
        <f>AA480+AB480</f>
        <v>885165</v>
      </c>
      <c r="AD480" s="75">
        <v>4500000</v>
      </c>
      <c r="AE480" s="75">
        <v>6000000</v>
      </c>
      <c r="AF480" s="338">
        <f>(AC480*30)/220*1.4</f>
        <v>168986.04545454544</v>
      </c>
      <c r="AG480" s="113">
        <f>AA480*Q480</f>
        <v>26554950</v>
      </c>
      <c r="AH480" s="75">
        <f>AB480*Q480</f>
        <v>0</v>
      </c>
      <c r="AI480" s="75">
        <f>AF480*R480</f>
        <v>20278325.454545453</v>
      </c>
      <c r="AJ480" s="75">
        <f>IF(Q480=31,A480*Z480,(Q480/30)*A480*Z480)</f>
        <v>0</v>
      </c>
      <c r="AK480" s="75">
        <f>IF(Q480=31,AD480,(Q480/30)*AD480)</f>
        <v>4500000</v>
      </c>
      <c r="AL480" s="75">
        <f>IF(Q480=31,AE480,(Q480/30)*AE480)</f>
        <v>6000000</v>
      </c>
      <c r="AM480" s="75">
        <f>(AC480*30/220)*35%*S480</f>
        <v>4647116.25</v>
      </c>
      <c r="AN480" s="75">
        <f>AC480*30/220*1.4*T480</f>
        <v>4956360.7131818179</v>
      </c>
      <c r="AO480" s="75">
        <f>AC480*U480</f>
        <v>0</v>
      </c>
      <c r="AP480" s="75">
        <f>200000*V480</f>
        <v>1600000</v>
      </c>
      <c r="AQ480" s="75">
        <v>0</v>
      </c>
      <c r="AR480" s="75">
        <v>0</v>
      </c>
      <c r="AS480" s="75">
        <v>0</v>
      </c>
      <c r="AT480" s="80">
        <v>0</v>
      </c>
      <c r="AU480" s="82">
        <f>SUM(AG480:AT480)</f>
        <v>68536752.417727262</v>
      </c>
      <c r="AV480" s="113">
        <f>AU480-(AX480+AP480+AO480+AL480+AK480+AJ480+AT480)</f>
        <v>51639179.748486355</v>
      </c>
      <c r="AW480" s="75">
        <f>AG480+AH480+AK480+AL480+AI480+AN480+AM480+AP480</f>
        <v>68536752.417727262</v>
      </c>
      <c r="AX480" s="75">
        <f>AW480*7%</f>
        <v>4797572.6692409087</v>
      </c>
      <c r="AY480" s="76">
        <f>IF(AV480&lt;=40000000,0,IF(AND(AV480&gt;40000000,AV480&lt;=80000000),(AV480-40000000)*10%,IF(AND(AV480&gt;80000000,AV480&lt;=120000000),4000000+(AV480-80000000)*15%,IF(AND(AV480&gt;120000000,AV480&lt;=180000000),10000000+(AV480-120000000)*20%,IF(AND(AV480&gt;180000000,AV480&lt;=240000000),22000000+(AV480-180000000)*25%,IF(AND(AV480&gt;240000000,AV480&lt;=320000000),37000000+(AV480-240000000)*30%,61000000+(AV480-320000000)*35%))))))</f>
        <v>1163917.9748486355</v>
      </c>
      <c r="AZ480" s="75">
        <v>0</v>
      </c>
      <c r="BA480" s="75">
        <v>0</v>
      </c>
      <c r="BB480" s="75">
        <v>0</v>
      </c>
      <c r="BC480" s="80">
        <v>0</v>
      </c>
      <c r="BD480" s="80">
        <v>0</v>
      </c>
      <c r="BE480" s="80">
        <v>0</v>
      </c>
      <c r="BF480" s="78">
        <v>0</v>
      </c>
      <c r="BG480" s="348">
        <f>SUM(AX480:BF480)</f>
        <v>5961490.6440895442</v>
      </c>
      <c r="BH480" s="188">
        <f>INT(AU480-BG480)</f>
        <v>62575261</v>
      </c>
      <c r="BJ480" s="50">
        <v>13277</v>
      </c>
      <c r="BK480" s="50" t="s">
        <v>3816</v>
      </c>
      <c r="BM480" s="50">
        <f t="shared" si="15"/>
        <v>0</v>
      </c>
    </row>
    <row r="481" spans="1:65" s="50" customFormat="1" ht="24" customHeight="1" x14ac:dyDescent="0.2">
      <c r="A481" s="182">
        <f t="shared" si="14"/>
        <v>2655495</v>
      </c>
      <c r="B481" s="298">
        <v>349</v>
      </c>
      <c r="C481" s="266">
        <v>113</v>
      </c>
      <c r="D481" s="299">
        <v>13278</v>
      </c>
      <c r="E481" s="242" t="s">
        <v>410</v>
      </c>
      <c r="F481" s="243" t="s">
        <v>1577</v>
      </c>
      <c r="G481" s="287" t="s">
        <v>137</v>
      </c>
      <c r="H481" s="274" t="s">
        <v>88</v>
      </c>
      <c r="I481" s="294" t="s">
        <v>2783</v>
      </c>
      <c r="J481" s="66" t="s">
        <v>2484</v>
      </c>
      <c r="K481" s="65" t="s">
        <v>1578</v>
      </c>
      <c r="L481" s="65" t="s">
        <v>88</v>
      </c>
      <c r="M481" s="292" t="s">
        <v>137</v>
      </c>
      <c r="N481" s="99"/>
      <c r="O481" s="65"/>
      <c r="P481" s="245" t="s">
        <v>2410</v>
      </c>
      <c r="Q481" s="244">
        <v>30</v>
      </c>
      <c r="R481" s="246">
        <v>120</v>
      </c>
      <c r="S481" s="246">
        <v>220</v>
      </c>
      <c r="T481" s="246">
        <v>29.33</v>
      </c>
      <c r="U481" s="90">
        <v>0</v>
      </c>
      <c r="V481" s="262">
        <v>17</v>
      </c>
      <c r="W481" s="99">
        <v>0</v>
      </c>
      <c r="X481" s="84">
        <v>0</v>
      </c>
      <c r="Y481" s="99">
        <v>0</v>
      </c>
      <c r="Z481" s="65">
        <v>0</v>
      </c>
      <c r="AA481" s="319">
        <v>885165</v>
      </c>
      <c r="AB481" s="319">
        <v>46667</v>
      </c>
      <c r="AC481" s="320">
        <f>AA481+AB481</f>
        <v>931832</v>
      </c>
      <c r="AD481" s="75">
        <v>4500000</v>
      </c>
      <c r="AE481" s="75">
        <v>6000000</v>
      </c>
      <c r="AF481" s="338">
        <f>(AC481*30)/220*1.4</f>
        <v>177895.19999999998</v>
      </c>
      <c r="AG481" s="113">
        <f>AA481*Q481</f>
        <v>26554950</v>
      </c>
      <c r="AH481" s="75">
        <f>AB481*Q481</f>
        <v>1400010</v>
      </c>
      <c r="AI481" s="75">
        <f>AF481*R481</f>
        <v>21347423.999999996</v>
      </c>
      <c r="AJ481" s="75">
        <f>IF(Q481=31,A481*Z481,(Q481/30)*A481*Z481)</f>
        <v>0</v>
      </c>
      <c r="AK481" s="75">
        <f>IF(Q481=31,AD481,(Q481/30)*AD481)</f>
        <v>4500000</v>
      </c>
      <c r="AL481" s="75">
        <f>IF(Q481=31,AE481,(Q481/30)*AE481)</f>
        <v>6000000</v>
      </c>
      <c r="AM481" s="75">
        <f>(AC481*30/220)*35%*S481</f>
        <v>9784235.9999999981</v>
      </c>
      <c r="AN481" s="75">
        <f>AC481*30/220*1.4*T481</f>
        <v>5217666.2159999991</v>
      </c>
      <c r="AO481" s="75">
        <f>AC481*U481</f>
        <v>0</v>
      </c>
      <c r="AP481" s="75">
        <f>200000*V481</f>
        <v>3400000</v>
      </c>
      <c r="AQ481" s="75">
        <v>0</v>
      </c>
      <c r="AR481" s="75">
        <v>0</v>
      </c>
      <c r="AS481" s="75">
        <v>0</v>
      </c>
      <c r="AT481" s="80">
        <v>0</v>
      </c>
      <c r="AU481" s="82">
        <f>SUM(AG481:AT481)</f>
        <v>78204286.216000006</v>
      </c>
      <c r="AV481" s="113">
        <f>AU481-(AX481+AP481+AO481+AL481+AK481+AJ481+AT481)</f>
        <v>58829986.18088001</v>
      </c>
      <c r="AW481" s="75">
        <f>AG481+AH481+AK481+AL481+AI481+AN481+AM481+AP481</f>
        <v>78204286.215999991</v>
      </c>
      <c r="AX481" s="75">
        <f>AW481*7%</f>
        <v>5474300.0351200001</v>
      </c>
      <c r="AY481" s="76">
        <f>IF(AV481&lt;=40000000,0,IF(AND(AV481&gt;40000000,AV481&lt;=80000000),(AV481-40000000)*10%,IF(AND(AV481&gt;80000000,AV481&lt;=120000000),4000000+(AV481-80000000)*15%,IF(AND(AV481&gt;120000000,AV481&lt;=180000000),10000000+(AV481-120000000)*20%,IF(AND(AV481&gt;180000000,AV481&lt;=240000000),22000000+(AV481-180000000)*25%,IF(AND(AV481&gt;240000000,AV481&lt;=320000000),37000000+(AV481-240000000)*30%,61000000+(AV481-320000000)*35%))))))</f>
        <v>1882998.6180880012</v>
      </c>
      <c r="AZ481" s="75">
        <v>0</v>
      </c>
      <c r="BA481" s="75">
        <v>0</v>
      </c>
      <c r="BB481" s="75">
        <v>0</v>
      </c>
      <c r="BC481" s="80">
        <v>0</v>
      </c>
      <c r="BD481" s="80">
        <v>0</v>
      </c>
      <c r="BE481" s="80">
        <v>0</v>
      </c>
      <c r="BF481" s="78">
        <v>0</v>
      </c>
      <c r="BG481" s="348">
        <f>SUM(AX481:BF481)</f>
        <v>7357298.6532080015</v>
      </c>
      <c r="BH481" s="188">
        <f>INT(AU481-BG481)</f>
        <v>70846987</v>
      </c>
      <c r="BJ481" s="50">
        <v>13278</v>
      </c>
      <c r="BK481" s="50" t="s">
        <v>3817</v>
      </c>
      <c r="BM481" s="50">
        <f t="shared" si="15"/>
        <v>0</v>
      </c>
    </row>
    <row r="482" spans="1:65" s="50" customFormat="1" ht="24" customHeight="1" x14ac:dyDescent="0.2">
      <c r="A482" s="182">
        <f t="shared" si="14"/>
        <v>2655495</v>
      </c>
      <c r="B482" s="298">
        <v>347</v>
      </c>
      <c r="C482" s="266">
        <v>111</v>
      </c>
      <c r="D482" s="299">
        <v>13279</v>
      </c>
      <c r="E482" s="242" t="s">
        <v>1579</v>
      </c>
      <c r="F482" s="243" t="s">
        <v>1580</v>
      </c>
      <c r="G482" s="287" t="s">
        <v>137</v>
      </c>
      <c r="H482" s="274" t="s">
        <v>88</v>
      </c>
      <c r="I482" s="294" t="s">
        <v>2781</v>
      </c>
      <c r="J482" s="65" t="s">
        <v>1581</v>
      </c>
      <c r="K482" s="65" t="s">
        <v>1582</v>
      </c>
      <c r="L482" s="65" t="s">
        <v>88</v>
      </c>
      <c r="M482" s="292" t="s">
        <v>137</v>
      </c>
      <c r="N482" s="99"/>
      <c r="O482" s="65"/>
      <c r="P482" s="245" t="s">
        <v>2410</v>
      </c>
      <c r="Q482" s="244">
        <v>30</v>
      </c>
      <c r="R482" s="246">
        <v>120</v>
      </c>
      <c r="S482" s="246">
        <v>220</v>
      </c>
      <c r="T482" s="246">
        <v>29.33</v>
      </c>
      <c r="U482" s="90">
        <v>0</v>
      </c>
      <c r="V482" s="262">
        <v>25</v>
      </c>
      <c r="W482" s="99">
        <v>0</v>
      </c>
      <c r="X482" s="84">
        <v>0</v>
      </c>
      <c r="Y482" s="99">
        <v>0</v>
      </c>
      <c r="Z482" s="65">
        <v>0</v>
      </c>
      <c r="AA482" s="319">
        <v>885165</v>
      </c>
      <c r="AB482" s="319">
        <v>46667</v>
      </c>
      <c r="AC482" s="320">
        <f>AA482+AB482</f>
        <v>931832</v>
      </c>
      <c r="AD482" s="75">
        <v>4500000</v>
      </c>
      <c r="AE482" s="75">
        <v>6000000</v>
      </c>
      <c r="AF482" s="338">
        <f>(AC482*30)/220*1.4</f>
        <v>177895.19999999998</v>
      </c>
      <c r="AG482" s="113">
        <f>AA482*Q482</f>
        <v>26554950</v>
      </c>
      <c r="AH482" s="75">
        <f>AB482*Q482</f>
        <v>1400010</v>
      </c>
      <c r="AI482" s="75">
        <f>AF482*R482</f>
        <v>21347423.999999996</v>
      </c>
      <c r="AJ482" s="75">
        <f>IF(Q482=31,A482*Z482,(Q482/30)*A482*Z482)</f>
        <v>0</v>
      </c>
      <c r="AK482" s="75">
        <f>IF(Q482=31,AD482,(Q482/30)*AD482)</f>
        <v>4500000</v>
      </c>
      <c r="AL482" s="75">
        <f>IF(Q482=31,AE482,(Q482/30)*AE482)</f>
        <v>6000000</v>
      </c>
      <c r="AM482" s="75">
        <f>(AC482*30/220)*35%*S482</f>
        <v>9784235.9999999981</v>
      </c>
      <c r="AN482" s="75">
        <f>AC482*30/220*1.4*T482</f>
        <v>5217666.2159999991</v>
      </c>
      <c r="AO482" s="75">
        <f>AC482*U482</f>
        <v>0</v>
      </c>
      <c r="AP482" s="75">
        <f>200000*V482</f>
        <v>5000000</v>
      </c>
      <c r="AQ482" s="75">
        <v>0</v>
      </c>
      <c r="AR482" s="75">
        <v>0</v>
      </c>
      <c r="AS482" s="75">
        <v>0</v>
      </c>
      <c r="AT482" s="80">
        <v>0</v>
      </c>
      <c r="AU482" s="82">
        <f>SUM(AG482:AT482)</f>
        <v>79804286.216000006</v>
      </c>
      <c r="AV482" s="113">
        <f>AU482-(AX482+AP482+AO482+AL482+AK482+AJ482+AT482)</f>
        <v>58717986.18088001</v>
      </c>
      <c r="AW482" s="75">
        <f>AG482+AH482+AK482+AL482+AI482+AN482+AM482+AP482</f>
        <v>79804286.215999991</v>
      </c>
      <c r="AX482" s="75">
        <f>AW482*7%</f>
        <v>5586300.0351200001</v>
      </c>
      <c r="AY482" s="76">
        <f>IF(AV482&lt;=40000000,0,IF(AND(AV482&gt;40000000,AV482&lt;=80000000),(AV482-40000000)*10%,IF(AND(AV482&gt;80000000,AV482&lt;=120000000),4000000+(AV482-80000000)*15%,IF(AND(AV482&gt;120000000,AV482&lt;=180000000),10000000+(AV482-120000000)*20%,IF(AND(AV482&gt;180000000,AV482&lt;=240000000),22000000+(AV482-180000000)*25%,IF(AND(AV482&gt;240000000,AV482&lt;=320000000),37000000+(AV482-240000000)*30%,61000000+(AV482-320000000)*35%))))))</f>
        <v>1871798.6180880012</v>
      </c>
      <c r="AZ482" s="75">
        <v>0</v>
      </c>
      <c r="BA482" s="75">
        <v>0</v>
      </c>
      <c r="BB482" s="75">
        <v>0</v>
      </c>
      <c r="BC482" s="80">
        <v>0</v>
      </c>
      <c r="BD482" s="80">
        <v>0</v>
      </c>
      <c r="BE482" s="80">
        <v>0</v>
      </c>
      <c r="BF482" s="78">
        <v>0</v>
      </c>
      <c r="BG482" s="348">
        <f>SUM(AX482:BF482)</f>
        <v>7458098.6532080015</v>
      </c>
      <c r="BH482" s="188">
        <f>INT(AU482-BG482)</f>
        <v>72346187</v>
      </c>
      <c r="BJ482" s="50">
        <v>13279</v>
      </c>
      <c r="BK482" s="50" t="s">
        <v>3818</v>
      </c>
      <c r="BM482" s="50">
        <f t="shared" si="15"/>
        <v>0</v>
      </c>
    </row>
    <row r="483" spans="1:65" s="50" customFormat="1" ht="24" customHeight="1" x14ac:dyDescent="0.2">
      <c r="A483" s="182">
        <f t="shared" si="14"/>
        <v>2655495</v>
      </c>
      <c r="B483" s="298">
        <v>249</v>
      </c>
      <c r="C483" s="266">
        <v>12</v>
      </c>
      <c r="D483" s="299">
        <v>13280</v>
      </c>
      <c r="E483" s="242" t="s">
        <v>1583</v>
      </c>
      <c r="F483" s="243" t="s">
        <v>1584</v>
      </c>
      <c r="G483" s="287" t="s">
        <v>137</v>
      </c>
      <c r="H483" s="274" t="s">
        <v>88</v>
      </c>
      <c r="I483" s="294" t="s">
        <v>2683</v>
      </c>
      <c r="J483" s="65" t="s">
        <v>1585</v>
      </c>
      <c r="K483" s="65" t="s">
        <v>1586</v>
      </c>
      <c r="L483" s="65" t="s">
        <v>88</v>
      </c>
      <c r="M483" s="292" t="s">
        <v>137</v>
      </c>
      <c r="N483" s="244" t="s">
        <v>2410</v>
      </c>
      <c r="O483" s="65"/>
      <c r="P483" s="90"/>
      <c r="Q483" s="244">
        <v>30</v>
      </c>
      <c r="R483" s="246">
        <v>120</v>
      </c>
      <c r="S483" s="246">
        <v>110</v>
      </c>
      <c r="T483" s="246">
        <v>29.33</v>
      </c>
      <c r="U483" s="90">
        <v>0</v>
      </c>
      <c r="V483" s="262">
        <v>14</v>
      </c>
      <c r="W483" s="99">
        <v>0</v>
      </c>
      <c r="X483" s="84">
        <v>0</v>
      </c>
      <c r="Y483" s="99">
        <v>1</v>
      </c>
      <c r="Z483" s="65">
        <v>0</v>
      </c>
      <c r="AA483" s="319">
        <v>885165</v>
      </c>
      <c r="AB483" s="319">
        <v>46667</v>
      </c>
      <c r="AC483" s="320">
        <f>AA483+AB483</f>
        <v>931832</v>
      </c>
      <c r="AD483" s="75">
        <v>4500000</v>
      </c>
      <c r="AE483" s="75">
        <v>6000000</v>
      </c>
      <c r="AF483" s="338">
        <f>(AC483*30)/220*1.4</f>
        <v>177895.19999999998</v>
      </c>
      <c r="AG483" s="113">
        <f>AA483*Q483</f>
        <v>26554950</v>
      </c>
      <c r="AH483" s="75">
        <f>AB483*Q483</f>
        <v>1400010</v>
      </c>
      <c r="AI483" s="75">
        <f>AF483*R483</f>
        <v>21347423.999999996</v>
      </c>
      <c r="AJ483" s="75">
        <f>IF(Q483=31,A483*Z483,(Q483/30)*A483*Z483)</f>
        <v>0</v>
      </c>
      <c r="AK483" s="75">
        <f>IF(Q483=31,AD483,(Q483/30)*AD483)</f>
        <v>4500000</v>
      </c>
      <c r="AL483" s="75">
        <f>IF(Q483=31,AE483,(Q483/30)*AE483)</f>
        <v>6000000</v>
      </c>
      <c r="AM483" s="75">
        <f>(AC483*30/220)*35%*S483</f>
        <v>4892117.9999999991</v>
      </c>
      <c r="AN483" s="75">
        <f>AC483*30/220*1.4*T483</f>
        <v>5217666.2159999991</v>
      </c>
      <c r="AO483" s="75">
        <f>AC483*U483</f>
        <v>0</v>
      </c>
      <c r="AP483" s="75">
        <f>200000*V483</f>
        <v>2800000</v>
      </c>
      <c r="AQ483" s="75">
        <v>0</v>
      </c>
      <c r="AR483" s="75">
        <v>0</v>
      </c>
      <c r="AS483" s="75">
        <v>0</v>
      </c>
      <c r="AT483" s="80">
        <v>0</v>
      </c>
      <c r="AU483" s="82">
        <f>SUM(AG483:AT483)</f>
        <v>72712168.216000006</v>
      </c>
      <c r="AV483" s="113">
        <f>AU483-(AX483+AP483+AO483+AL483+AK483+AJ483+AT483)</f>
        <v>54322316.440880008</v>
      </c>
      <c r="AW483" s="75">
        <f>AG483+AH483+AK483+AL483+AI483+AN483+AM483+AP483</f>
        <v>72712168.215999991</v>
      </c>
      <c r="AX483" s="75">
        <f>AW483*7%</f>
        <v>5089851.7751199994</v>
      </c>
      <c r="AY483" s="76">
        <f>IF(AV483&lt;=40000000,0,IF(AND(AV483&gt;40000000,AV483&lt;=80000000),(AV483-40000000)*10%,IF(AND(AV483&gt;80000000,AV483&lt;=120000000),4000000+(AV483-80000000)*15%,IF(AND(AV483&gt;120000000,AV483&lt;=180000000),10000000+(AV483-120000000)*20%,IF(AND(AV483&gt;180000000,AV483&lt;=240000000),22000000+(AV483-180000000)*25%,IF(AND(AV483&gt;240000000,AV483&lt;=320000000),37000000+(AV483-240000000)*30%,61000000+(AV483-320000000)*35%))))))</f>
        <v>1432231.644088001</v>
      </c>
      <c r="AZ483" s="75">
        <v>0</v>
      </c>
      <c r="BA483" s="75">
        <v>0</v>
      </c>
      <c r="BB483" s="75">
        <v>0</v>
      </c>
      <c r="BC483" s="80">
        <v>0</v>
      </c>
      <c r="BD483" s="80">
        <v>0</v>
      </c>
      <c r="BE483" s="80">
        <v>0</v>
      </c>
      <c r="BF483" s="78">
        <v>0</v>
      </c>
      <c r="BG483" s="348">
        <f>SUM(AX483:BF483)</f>
        <v>6522083.4192080004</v>
      </c>
      <c r="BH483" s="188">
        <f>INT(AU483-BG483)</f>
        <v>66190084</v>
      </c>
      <c r="BJ483" s="50">
        <v>13280</v>
      </c>
      <c r="BK483" s="50" t="s">
        <v>3819</v>
      </c>
      <c r="BM483" s="50">
        <f t="shared" si="15"/>
        <v>0</v>
      </c>
    </row>
    <row r="484" spans="1:65" s="50" customFormat="1" ht="24" customHeight="1" x14ac:dyDescent="0.2">
      <c r="A484" s="182">
        <f t="shared" si="14"/>
        <v>2655495</v>
      </c>
      <c r="B484" s="298">
        <v>358</v>
      </c>
      <c r="C484" s="266">
        <v>122</v>
      </c>
      <c r="D484" s="299">
        <v>13281</v>
      </c>
      <c r="E484" s="242" t="s">
        <v>85</v>
      </c>
      <c r="F484" s="243" t="s">
        <v>1587</v>
      </c>
      <c r="G484" s="287" t="s">
        <v>137</v>
      </c>
      <c r="H484" s="274" t="s">
        <v>88</v>
      </c>
      <c r="I484" s="294" t="s">
        <v>2792</v>
      </c>
      <c r="J484" s="65" t="s">
        <v>1588</v>
      </c>
      <c r="K484" s="65" t="s">
        <v>1589</v>
      </c>
      <c r="L484" s="65" t="s">
        <v>88</v>
      </c>
      <c r="M484" s="292" t="s">
        <v>137</v>
      </c>
      <c r="N484" s="244" t="s">
        <v>2410</v>
      </c>
      <c r="O484" s="65"/>
      <c r="P484" s="90"/>
      <c r="Q484" s="244">
        <v>30</v>
      </c>
      <c r="R484" s="246">
        <v>120</v>
      </c>
      <c r="S484" s="246">
        <v>110</v>
      </c>
      <c r="T484" s="246">
        <v>29.33</v>
      </c>
      <c r="U484" s="90">
        <v>0</v>
      </c>
      <c r="V484" s="262">
        <v>15</v>
      </c>
      <c r="W484" s="99">
        <v>0</v>
      </c>
      <c r="X484" s="84">
        <v>0</v>
      </c>
      <c r="Y484" s="99">
        <v>2</v>
      </c>
      <c r="Z484" s="65">
        <v>2</v>
      </c>
      <c r="AA484" s="319">
        <v>885165</v>
      </c>
      <c r="AB484" s="319">
        <v>0</v>
      </c>
      <c r="AC484" s="320">
        <f>AA484+AB484</f>
        <v>885165</v>
      </c>
      <c r="AD484" s="75">
        <v>4500000</v>
      </c>
      <c r="AE484" s="75">
        <v>6000000</v>
      </c>
      <c r="AF484" s="338">
        <f>(AC484*30)/220*1.4</f>
        <v>168986.04545454544</v>
      </c>
      <c r="AG484" s="113">
        <f>AA484*Q484</f>
        <v>26554950</v>
      </c>
      <c r="AH484" s="75">
        <f>AB484*Q484</f>
        <v>0</v>
      </c>
      <c r="AI484" s="75">
        <f>AF484*R484</f>
        <v>20278325.454545453</v>
      </c>
      <c r="AJ484" s="75">
        <f>IF(Q484=31,A484*Z484,(Q484/30)*A484*Z484)</f>
        <v>5310990</v>
      </c>
      <c r="AK484" s="75">
        <f>IF(Q484=31,AD484,(Q484/30)*AD484)</f>
        <v>4500000</v>
      </c>
      <c r="AL484" s="75">
        <f>IF(Q484=31,AE484,(Q484/30)*AE484)</f>
        <v>6000000</v>
      </c>
      <c r="AM484" s="75">
        <f>(AC484*30/220)*35%*S484</f>
        <v>4647116.25</v>
      </c>
      <c r="AN484" s="75">
        <f>AC484*30/220*1.4*T484</f>
        <v>4956360.7131818179</v>
      </c>
      <c r="AO484" s="75">
        <f>AC484*U484</f>
        <v>0</v>
      </c>
      <c r="AP484" s="75">
        <f>200000*V484</f>
        <v>3000000</v>
      </c>
      <c r="AQ484" s="75">
        <v>0</v>
      </c>
      <c r="AR484" s="75">
        <v>0</v>
      </c>
      <c r="AS484" s="75">
        <v>0</v>
      </c>
      <c r="AT484" s="80">
        <v>0</v>
      </c>
      <c r="AU484" s="82">
        <f>SUM(AG484:AT484)</f>
        <v>75247742.417727277</v>
      </c>
      <c r="AV484" s="113">
        <f>AU484-(AX484+AP484+AO484+AL484+AK484+AJ484+AT484)</f>
        <v>51541179.74848637</v>
      </c>
      <c r="AW484" s="75">
        <f>AG484+AH484+AK484+AL484+AI484+AN484+AM484+AP484</f>
        <v>69936752.417727262</v>
      </c>
      <c r="AX484" s="75">
        <f>AW484*7%</f>
        <v>4895572.6692409087</v>
      </c>
      <c r="AY484" s="76">
        <f>IF(AV484&lt;=40000000,0,IF(AND(AV484&gt;40000000,AV484&lt;=80000000),(AV484-40000000)*10%,IF(AND(AV484&gt;80000000,AV484&lt;=120000000),4000000+(AV484-80000000)*15%,IF(AND(AV484&gt;120000000,AV484&lt;=180000000),10000000+(AV484-120000000)*20%,IF(AND(AV484&gt;180000000,AV484&lt;=240000000),22000000+(AV484-180000000)*25%,IF(AND(AV484&gt;240000000,AV484&lt;=320000000),37000000+(AV484-240000000)*30%,61000000+(AV484-320000000)*35%))))))</f>
        <v>1154117.9748486371</v>
      </c>
      <c r="AZ484" s="75">
        <v>0</v>
      </c>
      <c r="BA484" s="75">
        <v>0</v>
      </c>
      <c r="BB484" s="75">
        <v>0</v>
      </c>
      <c r="BC484" s="80">
        <v>0</v>
      </c>
      <c r="BD484" s="80">
        <v>0</v>
      </c>
      <c r="BE484" s="80">
        <v>0</v>
      </c>
      <c r="BF484" s="78">
        <v>0</v>
      </c>
      <c r="BG484" s="348">
        <f>SUM(AX484:BF484)</f>
        <v>6049690.6440895461</v>
      </c>
      <c r="BH484" s="188">
        <f>INT(AU484-BG484)</f>
        <v>69198051</v>
      </c>
      <c r="BJ484" s="50">
        <v>13281</v>
      </c>
      <c r="BK484" s="50" t="s">
        <v>3820</v>
      </c>
      <c r="BM484" s="50">
        <f t="shared" si="15"/>
        <v>0</v>
      </c>
    </row>
    <row r="485" spans="1:65" s="50" customFormat="1" ht="24" customHeight="1" x14ac:dyDescent="0.2">
      <c r="A485" s="182">
        <f t="shared" si="14"/>
        <v>2655495</v>
      </c>
      <c r="B485" s="298">
        <v>279</v>
      </c>
      <c r="C485" s="266">
        <v>42</v>
      </c>
      <c r="D485" s="299">
        <v>13282</v>
      </c>
      <c r="E485" s="242" t="s">
        <v>1590</v>
      </c>
      <c r="F485" s="243" t="s">
        <v>1591</v>
      </c>
      <c r="G485" s="287" t="s">
        <v>137</v>
      </c>
      <c r="H485" s="274" t="s">
        <v>88</v>
      </c>
      <c r="I485" s="294" t="s">
        <v>2713</v>
      </c>
      <c r="J485" s="65" t="s">
        <v>1592</v>
      </c>
      <c r="K485" s="65" t="s">
        <v>1593</v>
      </c>
      <c r="L485" s="65" t="s">
        <v>88</v>
      </c>
      <c r="M485" s="292" t="s">
        <v>137</v>
      </c>
      <c r="N485" s="99"/>
      <c r="O485" s="65"/>
      <c r="P485" s="245" t="s">
        <v>2410</v>
      </c>
      <c r="Q485" s="244">
        <v>30</v>
      </c>
      <c r="R485" s="246">
        <v>120</v>
      </c>
      <c r="S485" s="246">
        <v>220</v>
      </c>
      <c r="T485" s="246">
        <v>29.33</v>
      </c>
      <c r="U485" s="90">
        <v>0</v>
      </c>
      <c r="V485" s="262">
        <v>15</v>
      </c>
      <c r="W485" s="99">
        <v>0</v>
      </c>
      <c r="X485" s="84">
        <v>0</v>
      </c>
      <c r="Y485" s="99">
        <v>0</v>
      </c>
      <c r="Z485" s="65">
        <v>0</v>
      </c>
      <c r="AA485" s="319">
        <v>885165</v>
      </c>
      <c r="AB485" s="319">
        <v>46667</v>
      </c>
      <c r="AC485" s="320">
        <f>AA485+AB485</f>
        <v>931832</v>
      </c>
      <c r="AD485" s="75">
        <v>4500000</v>
      </c>
      <c r="AE485" s="75">
        <v>6000000</v>
      </c>
      <c r="AF485" s="338">
        <f>(AC485*30)/220*1.4</f>
        <v>177895.19999999998</v>
      </c>
      <c r="AG485" s="113">
        <f>AA485*Q485</f>
        <v>26554950</v>
      </c>
      <c r="AH485" s="75">
        <f>AB485*Q485</f>
        <v>1400010</v>
      </c>
      <c r="AI485" s="75">
        <f>AF485*R485</f>
        <v>21347423.999999996</v>
      </c>
      <c r="AJ485" s="75">
        <f>IF(Q485=31,A485*Z485,(Q485/30)*A485*Z485)</f>
        <v>0</v>
      </c>
      <c r="AK485" s="75">
        <f>IF(Q485=31,AD485,(Q485/30)*AD485)</f>
        <v>4500000</v>
      </c>
      <c r="AL485" s="75">
        <f>IF(Q485=31,AE485,(Q485/30)*AE485)</f>
        <v>6000000</v>
      </c>
      <c r="AM485" s="75">
        <f>(AC485*30/220)*35%*S485</f>
        <v>9784235.9999999981</v>
      </c>
      <c r="AN485" s="75">
        <f>AC485*30/220*1.4*T485</f>
        <v>5217666.2159999991</v>
      </c>
      <c r="AO485" s="75">
        <f>AC485*U485</f>
        <v>0</v>
      </c>
      <c r="AP485" s="75">
        <f>200000*V485</f>
        <v>3000000</v>
      </c>
      <c r="AQ485" s="75">
        <v>0</v>
      </c>
      <c r="AR485" s="75">
        <v>0</v>
      </c>
      <c r="AS485" s="75">
        <v>0</v>
      </c>
      <c r="AT485" s="80">
        <v>0</v>
      </c>
      <c r="AU485" s="82">
        <f>SUM(AG485:AT485)</f>
        <v>77804286.216000006</v>
      </c>
      <c r="AV485" s="113">
        <f>AU485-(AX485+AP485+AO485+AL485+AK485+AJ485+AT485)</f>
        <v>58857986.18088001</v>
      </c>
      <c r="AW485" s="75">
        <f>AG485+AH485+AK485+AL485+AI485+AN485+AM485+AP485</f>
        <v>77804286.215999991</v>
      </c>
      <c r="AX485" s="75">
        <f>AW485*7%</f>
        <v>5446300.0351200001</v>
      </c>
      <c r="AY485" s="76">
        <f>IF(AV485&lt;=40000000,0,IF(AND(AV485&gt;40000000,AV485&lt;=80000000),(AV485-40000000)*10%,IF(AND(AV485&gt;80000000,AV485&lt;=120000000),4000000+(AV485-80000000)*15%,IF(AND(AV485&gt;120000000,AV485&lt;=180000000),10000000+(AV485-120000000)*20%,IF(AND(AV485&gt;180000000,AV485&lt;=240000000),22000000+(AV485-180000000)*25%,IF(AND(AV485&gt;240000000,AV485&lt;=320000000),37000000+(AV485-240000000)*30%,61000000+(AV485-320000000)*35%))))))</f>
        <v>1885798.6180880012</v>
      </c>
      <c r="AZ485" s="75">
        <v>0</v>
      </c>
      <c r="BA485" s="75">
        <v>0</v>
      </c>
      <c r="BB485" s="75">
        <v>0</v>
      </c>
      <c r="BC485" s="80">
        <v>0</v>
      </c>
      <c r="BD485" s="80">
        <v>0</v>
      </c>
      <c r="BE485" s="80">
        <v>0</v>
      </c>
      <c r="BF485" s="78">
        <v>0</v>
      </c>
      <c r="BG485" s="348">
        <f>SUM(AX485:BF485)</f>
        <v>7332098.6532080015</v>
      </c>
      <c r="BH485" s="188">
        <f>INT(AU485-BG485)</f>
        <v>70472187</v>
      </c>
      <c r="BJ485" s="50">
        <v>13282</v>
      </c>
      <c r="BK485" s="50" t="s">
        <v>3821</v>
      </c>
      <c r="BM485" s="50">
        <f t="shared" si="15"/>
        <v>0</v>
      </c>
    </row>
    <row r="486" spans="1:65" s="50" customFormat="1" ht="24" customHeight="1" x14ac:dyDescent="0.2">
      <c r="A486" s="182">
        <f t="shared" si="14"/>
        <v>2655495</v>
      </c>
      <c r="B486" s="298">
        <v>326</v>
      </c>
      <c r="C486" s="266">
        <v>90</v>
      </c>
      <c r="D486" s="299">
        <v>13283</v>
      </c>
      <c r="E486" s="242" t="s">
        <v>107</v>
      </c>
      <c r="F486" s="243" t="s">
        <v>1594</v>
      </c>
      <c r="G486" s="287" t="s">
        <v>137</v>
      </c>
      <c r="H486" s="274" t="s">
        <v>88</v>
      </c>
      <c r="I486" s="353" t="s">
        <v>2760</v>
      </c>
      <c r="J486" s="68" t="s">
        <v>1595</v>
      </c>
      <c r="K486" s="68" t="s">
        <v>1596</v>
      </c>
      <c r="L486" s="68" t="s">
        <v>88</v>
      </c>
      <c r="M486" s="292" t="s">
        <v>137</v>
      </c>
      <c r="N486" s="244" t="s">
        <v>2410</v>
      </c>
      <c r="O486" s="68"/>
      <c r="P486" s="91"/>
      <c r="Q486" s="244">
        <v>30</v>
      </c>
      <c r="R486" s="246">
        <v>120</v>
      </c>
      <c r="S486" s="246">
        <v>110</v>
      </c>
      <c r="T486" s="246">
        <v>29.33</v>
      </c>
      <c r="U486" s="90">
        <v>0</v>
      </c>
      <c r="V486" s="262">
        <v>15</v>
      </c>
      <c r="W486" s="99">
        <v>0</v>
      </c>
      <c r="X486" s="84">
        <v>0</v>
      </c>
      <c r="Y486" s="99">
        <v>1</v>
      </c>
      <c r="Z486" s="65">
        <v>1</v>
      </c>
      <c r="AA486" s="319">
        <v>885165</v>
      </c>
      <c r="AB486" s="319">
        <v>46667</v>
      </c>
      <c r="AC486" s="320">
        <f>AA486+AB486</f>
        <v>931832</v>
      </c>
      <c r="AD486" s="75">
        <v>4500000</v>
      </c>
      <c r="AE486" s="75">
        <v>6000000</v>
      </c>
      <c r="AF486" s="338">
        <f>(AC486*30)/220*1.4</f>
        <v>177895.19999999998</v>
      </c>
      <c r="AG486" s="113">
        <f>AA486*Q486</f>
        <v>26554950</v>
      </c>
      <c r="AH486" s="75">
        <f>AB486*Q486</f>
        <v>1400010</v>
      </c>
      <c r="AI486" s="75">
        <f>AF486*R486</f>
        <v>21347423.999999996</v>
      </c>
      <c r="AJ486" s="75">
        <f>IF(Q486=31,A486*Z486,(Q486/30)*A486*Z486)</f>
        <v>2655495</v>
      </c>
      <c r="AK486" s="75">
        <f>IF(Q486=31,AD486,(Q486/30)*AD486)</f>
        <v>4500000</v>
      </c>
      <c r="AL486" s="75">
        <f>IF(Q486=31,AE486,(Q486/30)*AE486)</f>
        <v>6000000</v>
      </c>
      <c r="AM486" s="75">
        <f>(AC486*30/220)*35%*S486</f>
        <v>4892117.9999999991</v>
      </c>
      <c r="AN486" s="75">
        <f>AC486*30/220*1.4*T486</f>
        <v>5217666.2159999991</v>
      </c>
      <c r="AO486" s="75">
        <f>AC486*U486</f>
        <v>0</v>
      </c>
      <c r="AP486" s="75">
        <f>200000*V486</f>
        <v>3000000</v>
      </c>
      <c r="AQ486" s="75">
        <v>0</v>
      </c>
      <c r="AR486" s="75">
        <v>0</v>
      </c>
      <c r="AS486" s="75">
        <v>0</v>
      </c>
      <c r="AT486" s="80">
        <v>0</v>
      </c>
      <c r="AU486" s="82">
        <f>SUM(AG486:AT486)</f>
        <v>75567663.216000006</v>
      </c>
      <c r="AV486" s="113">
        <f>AU486-(AX486+AP486+AO486+AL486+AK486+AJ486+AT486)</f>
        <v>54308316.440880008</v>
      </c>
      <c r="AW486" s="75">
        <f>AG486+AH486+AK486+AL486+AI486+AN486+AM486+AP486</f>
        <v>72912168.215999991</v>
      </c>
      <c r="AX486" s="75">
        <f>AW486*7%</f>
        <v>5103851.7751199994</v>
      </c>
      <c r="AY486" s="76">
        <f>IF(AV486&lt;=40000000,0,IF(AND(AV486&gt;40000000,AV486&lt;=80000000),(AV486-40000000)*10%,IF(AND(AV486&gt;80000000,AV486&lt;=120000000),4000000+(AV486-80000000)*15%,IF(AND(AV486&gt;120000000,AV486&lt;=180000000),10000000+(AV486-120000000)*20%,IF(AND(AV486&gt;180000000,AV486&lt;=240000000),22000000+(AV486-180000000)*25%,IF(AND(AV486&gt;240000000,AV486&lt;=320000000),37000000+(AV486-240000000)*30%,61000000+(AV486-320000000)*35%))))))</f>
        <v>1430831.644088001</v>
      </c>
      <c r="AZ486" s="75">
        <v>0</v>
      </c>
      <c r="BA486" s="75">
        <v>0</v>
      </c>
      <c r="BB486" s="75">
        <v>0</v>
      </c>
      <c r="BC486" s="80">
        <v>0</v>
      </c>
      <c r="BD486" s="80">
        <v>0</v>
      </c>
      <c r="BE486" s="80">
        <v>0</v>
      </c>
      <c r="BF486" s="78">
        <v>0</v>
      </c>
      <c r="BG486" s="348">
        <f>SUM(AX486:BF486)</f>
        <v>6534683.4192080004</v>
      </c>
      <c r="BH486" s="188">
        <f>INT(AU486-BG486)</f>
        <v>69032979</v>
      </c>
      <c r="BJ486" s="50">
        <v>13283</v>
      </c>
      <c r="BK486" s="50" t="s">
        <v>3822</v>
      </c>
      <c r="BM486" s="50">
        <f t="shared" si="15"/>
        <v>0</v>
      </c>
    </row>
    <row r="487" spans="1:65" s="50" customFormat="1" ht="24" customHeight="1" x14ac:dyDescent="0.2">
      <c r="A487" s="182">
        <f t="shared" si="14"/>
        <v>2655495</v>
      </c>
      <c r="B487" s="298">
        <v>308</v>
      </c>
      <c r="C487" s="266">
        <v>71</v>
      </c>
      <c r="D487" s="299">
        <v>13284</v>
      </c>
      <c r="E487" s="242" t="s">
        <v>634</v>
      </c>
      <c r="F487" s="243" t="s">
        <v>1597</v>
      </c>
      <c r="G487" s="287" t="s">
        <v>137</v>
      </c>
      <c r="H487" s="274" t="s">
        <v>88</v>
      </c>
      <c r="I487" s="290" t="s">
        <v>2742</v>
      </c>
      <c r="J487" s="67" t="s">
        <v>1598</v>
      </c>
      <c r="K487" s="67" t="s">
        <v>1599</v>
      </c>
      <c r="L487" s="67" t="s">
        <v>88</v>
      </c>
      <c r="M487" s="292" t="s">
        <v>137</v>
      </c>
      <c r="N487" s="244" t="s">
        <v>2410</v>
      </c>
      <c r="O487" s="67"/>
      <c r="P487" s="92"/>
      <c r="Q487" s="244">
        <v>30</v>
      </c>
      <c r="R487" s="246">
        <v>120</v>
      </c>
      <c r="S487" s="246">
        <v>110</v>
      </c>
      <c r="T487" s="246">
        <v>29.33</v>
      </c>
      <c r="U487" s="90">
        <v>0</v>
      </c>
      <c r="V487" s="262">
        <v>25</v>
      </c>
      <c r="W487" s="99">
        <v>0</v>
      </c>
      <c r="X487" s="84">
        <v>0</v>
      </c>
      <c r="Y487" s="99">
        <v>1</v>
      </c>
      <c r="Z487" s="65">
        <v>1</v>
      </c>
      <c r="AA487" s="319">
        <v>885165</v>
      </c>
      <c r="AB487" s="319">
        <v>46667</v>
      </c>
      <c r="AC487" s="320">
        <f>AA487+AB487</f>
        <v>931832</v>
      </c>
      <c r="AD487" s="75">
        <v>4500000</v>
      </c>
      <c r="AE487" s="75">
        <v>6000000</v>
      </c>
      <c r="AF487" s="338">
        <f>(AC487*30)/220*1.4</f>
        <v>177895.19999999998</v>
      </c>
      <c r="AG487" s="113">
        <f>AA487*Q487</f>
        <v>26554950</v>
      </c>
      <c r="AH487" s="75">
        <f>AB487*Q487</f>
        <v>1400010</v>
      </c>
      <c r="AI487" s="75">
        <f>AF487*R487</f>
        <v>21347423.999999996</v>
      </c>
      <c r="AJ487" s="75">
        <f>IF(Q487=31,A487*Z487,(Q487/30)*A487*Z487)</f>
        <v>2655495</v>
      </c>
      <c r="AK487" s="75">
        <f>IF(Q487=31,AD487,(Q487/30)*AD487)</f>
        <v>4500000</v>
      </c>
      <c r="AL487" s="75">
        <f>IF(Q487=31,AE487,(Q487/30)*AE487)</f>
        <v>6000000</v>
      </c>
      <c r="AM487" s="75">
        <f>(AC487*30/220)*35%*S487</f>
        <v>4892117.9999999991</v>
      </c>
      <c r="AN487" s="75">
        <f>AC487*30/220*1.4*T487</f>
        <v>5217666.2159999991</v>
      </c>
      <c r="AO487" s="75">
        <f>AC487*U487</f>
        <v>0</v>
      </c>
      <c r="AP487" s="75">
        <f>200000*V487</f>
        <v>5000000</v>
      </c>
      <c r="AQ487" s="75">
        <v>0</v>
      </c>
      <c r="AR487" s="75">
        <v>0</v>
      </c>
      <c r="AS487" s="75">
        <v>0</v>
      </c>
      <c r="AT487" s="80">
        <v>0</v>
      </c>
      <c r="AU487" s="82">
        <f>SUM(AG487:AT487)</f>
        <v>77567663.216000006</v>
      </c>
      <c r="AV487" s="113">
        <f>AU487-(AX487+AP487+AO487+AL487+AK487+AJ487+AT487)</f>
        <v>54168316.440880008</v>
      </c>
      <c r="AW487" s="75">
        <f>AG487+AH487+AK487+AL487+AI487+AN487+AM487+AP487</f>
        <v>74912168.215999991</v>
      </c>
      <c r="AX487" s="75">
        <f>AW487*7%</f>
        <v>5243851.7751199994</v>
      </c>
      <c r="AY487" s="76">
        <f>IF(AV487&lt;=40000000,0,IF(AND(AV487&gt;40000000,AV487&lt;=80000000),(AV487-40000000)*10%,IF(AND(AV487&gt;80000000,AV487&lt;=120000000),4000000+(AV487-80000000)*15%,IF(AND(AV487&gt;120000000,AV487&lt;=180000000),10000000+(AV487-120000000)*20%,IF(AND(AV487&gt;180000000,AV487&lt;=240000000),22000000+(AV487-180000000)*25%,IF(AND(AV487&gt;240000000,AV487&lt;=320000000),37000000+(AV487-240000000)*30%,61000000+(AV487-320000000)*35%))))))</f>
        <v>1416831.644088001</v>
      </c>
      <c r="AZ487" s="75">
        <v>0</v>
      </c>
      <c r="BA487" s="75">
        <v>0</v>
      </c>
      <c r="BB487" s="75">
        <v>0</v>
      </c>
      <c r="BC487" s="80">
        <v>0</v>
      </c>
      <c r="BD487" s="80">
        <v>0</v>
      </c>
      <c r="BE487" s="80">
        <v>0</v>
      </c>
      <c r="BF487" s="78">
        <v>0</v>
      </c>
      <c r="BG487" s="348">
        <f>SUM(AX487:BF487)</f>
        <v>6660683.4192080004</v>
      </c>
      <c r="BH487" s="188">
        <f>INT(AU487-BG487)</f>
        <v>70906979</v>
      </c>
      <c r="BJ487" s="50">
        <v>13284</v>
      </c>
      <c r="BK487" s="50" t="s">
        <v>3823</v>
      </c>
      <c r="BM487" s="50">
        <f t="shared" si="15"/>
        <v>0</v>
      </c>
    </row>
    <row r="488" spans="1:65" s="50" customFormat="1" ht="24" customHeight="1" x14ac:dyDescent="0.2">
      <c r="A488" s="182">
        <f t="shared" si="14"/>
        <v>2655495</v>
      </c>
      <c r="B488" s="298">
        <v>290</v>
      </c>
      <c r="C488" s="266">
        <v>53</v>
      </c>
      <c r="D488" s="299">
        <v>13285</v>
      </c>
      <c r="E488" s="242" t="s">
        <v>946</v>
      </c>
      <c r="F488" s="243" t="s">
        <v>1600</v>
      </c>
      <c r="G488" s="287" t="s">
        <v>137</v>
      </c>
      <c r="H488" s="274" t="s">
        <v>88</v>
      </c>
      <c r="I488" s="353" t="s">
        <v>2724</v>
      </c>
      <c r="J488" s="68" t="s">
        <v>1601</v>
      </c>
      <c r="K488" s="68" t="s">
        <v>1602</v>
      </c>
      <c r="L488" s="68" t="s">
        <v>88</v>
      </c>
      <c r="M488" s="292" t="s">
        <v>137</v>
      </c>
      <c r="N488" s="100"/>
      <c r="O488" s="68"/>
      <c r="P488" s="245" t="s">
        <v>2410</v>
      </c>
      <c r="Q488" s="244">
        <v>30</v>
      </c>
      <c r="R488" s="246">
        <v>120</v>
      </c>
      <c r="S488" s="246">
        <v>220</v>
      </c>
      <c r="T488" s="246">
        <v>29.33</v>
      </c>
      <c r="U488" s="90">
        <v>0</v>
      </c>
      <c r="V488" s="262">
        <v>25</v>
      </c>
      <c r="W488" s="99">
        <v>0</v>
      </c>
      <c r="X488" s="84">
        <v>0</v>
      </c>
      <c r="Y488" s="99">
        <v>1</v>
      </c>
      <c r="Z488" s="65">
        <v>1</v>
      </c>
      <c r="AA488" s="319">
        <v>885165</v>
      </c>
      <c r="AB488" s="319">
        <v>46667</v>
      </c>
      <c r="AC488" s="320">
        <f>AA488+AB488</f>
        <v>931832</v>
      </c>
      <c r="AD488" s="75">
        <v>4500000</v>
      </c>
      <c r="AE488" s="75">
        <v>6000000</v>
      </c>
      <c r="AF488" s="338">
        <f>(AC488*30)/220*1.4</f>
        <v>177895.19999999998</v>
      </c>
      <c r="AG488" s="113">
        <f>AA488*Q488</f>
        <v>26554950</v>
      </c>
      <c r="AH488" s="75">
        <f>AB488*Q488</f>
        <v>1400010</v>
      </c>
      <c r="AI488" s="75">
        <f>AF488*R488</f>
        <v>21347423.999999996</v>
      </c>
      <c r="AJ488" s="75">
        <f>IF(Q488=31,A488*Z488,(Q488/30)*A488*Z488)</f>
        <v>2655495</v>
      </c>
      <c r="AK488" s="75">
        <f>IF(Q488=31,AD488,(Q488/30)*AD488)</f>
        <v>4500000</v>
      </c>
      <c r="AL488" s="75">
        <f>IF(Q488=31,AE488,(Q488/30)*AE488)</f>
        <v>6000000</v>
      </c>
      <c r="AM488" s="75">
        <f>(AC488*30/220)*35%*S488</f>
        <v>9784235.9999999981</v>
      </c>
      <c r="AN488" s="75">
        <f>AC488*30/220*1.4*T488</f>
        <v>5217666.2159999991</v>
      </c>
      <c r="AO488" s="75">
        <f>AC488*U488</f>
        <v>0</v>
      </c>
      <c r="AP488" s="75">
        <f>200000*V488</f>
        <v>5000000</v>
      </c>
      <c r="AQ488" s="75">
        <v>0</v>
      </c>
      <c r="AR488" s="75">
        <v>0</v>
      </c>
      <c r="AS488" s="75">
        <v>0</v>
      </c>
      <c r="AT488" s="80">
        <v>0</v>
      </c>
      <c r="AU488" s="82">
        <f>SUM(AG488:AT488)</f>
        <v>82459781.216000006</v>
      </c>
      <c r="AV488" s="113">
        <f>AU488-(AX488+AP488+AO488+AL488+AK488+AJ488+AT488)</f>
        <v>58717986.18088001</v>
      </c>
      <c r="AW488" s="75">
        <f>AG488+AH488+AK488+AL488+AI488+AN488+AM488+AP488</f>
        <v>79804286.215999991</v>
      </c>
      <c r="AX488" s="75">
        <f>AW488*7%</f>
        <v>5586300.0351200001</v>
      </c>
      <c r="AY488" s="76">
        <f>IF(AV488&lt;=40000000,0,IF(AND(AV488&gt;40000000,AV488&lt;=80000000),(AV488-40000000)*10%,IF(AND(AV488&gt;80000000,AV488&lt;=120000000),4000000+(AV488-80000000)*15%,IF(AND(AV488&gt;120000000,AV488&lt;=180000000),10000000+(AV488-120000000)*20%,IF(AND(AV488&gt;180000000,AV488&lt;=240000000),22000000+(AV488-180000000)*25%,IF(AND(AV488&gt;240000000,AV488&lt;=320000000),37000000+(AV488-240000000)*30%,61000000+(AV488-320000000)*35%))))))</f>
        <v>1871798.6180880012</v>
      </c>
      <c r="AZ488" s="75">
        <v>0</v>
      </c>
      <c r="BA488" s="75">
        <v>0</v>
      </c>
      <c r="BB488" s="75">
        <v>0</v>
      </c>
      <c r="BC488" s="80">
        <v>0</v>
      </c>
      <c r="BD488" s="80">
        <v>0</v>
      </c>
      <c r="BE488" s="80">
        <v>0</v>
      </c>
      <c r="BF488" s="78">
        <v>0</v>
      </c>
      <c r="BG488" s="348">
        <f>SUM(AX488:BF488)</f>
        <v>7458098.6532080015</v>
      </c>
      <c r="BH488" s="188">
        <f>INT(AU488-BG488)</f>
        <v>75001682</v>
      </c>
      <c r="BJ488" s="50">
        <v>13285</v>
      </c>
      <c r="BK488" s="50" t="s">
        <v>3824</v>
      </c>
      <c r="BM488" s="50">
        <f t="shared" si="15"/>
        <v>0</v>
      </c>
    </row>
    <row r="489" spans="1:65" s="50" customFormat="1" ht="24" customHeight="1" x14ac:dyDescent="0.2">
      <c r="A489" s="182">
        <f t="shared" si="14"/>
        <v>2655495</v>
      </c>
      <c r="B489" s="298">
        <v>288</v>
      </c>
      <c r="C489" s="266">
        <v>51</v>
      </c>
      <c r="D489" s="299">
        <v>13286</v>
      </c>
      <c r="E489" s="242" t="s">
        <v>1603</v>
      </c>
      <c r="F489" s="243" t="s">
        <v>1604</v>
      </c>
      <c r="G489" s="287" t="s">
        <v>137</v>
      </c>
      <c r="H489" s="274" t="s">
        <v>88</v>
      </c>
      <c r="I489" s="294" t="s">
        <v>2722</v>
      </c>
      <c r="J489" s="65" t="s">
        <v>1605</v>
      </c>
      <c r="K489" s="65" t="s">
        <v>1606</v>
      </c>
      <c r="L489" s="65" t="s">
        <v>88</v>
      </c>
      <c r="M489" s="292" t="s">
        <v>137</v>
      </c>
      <c r="N489" s="99"/>
      <c r="O489" s="65"/>
      <c r="P489" s="245" t="s">
        <v>2410</v>
      </c>
      <c r="Q489" s="244">
        <v>30</v>
      </c>
      <c r="R489" s="246">
        <v>120</v>
      </c>
      <c r="S489" s="246">
        <v>220</v>
      </c>
      <c r="T489" s="246">
        <v>29.33</v>
      </c>
      <c r="U489" s="90">
        <v>0</v>
      </c>
      <c r="V489" s="262">
        <v>30</v>
      </c>
      <c r="W489" s="99">
        <v>0</v>
      </c>
      <c r="X489" s="84">
        <v>0</v>
      </c>
      <c r="Y489" s="99">
        <v>1</v>
      </c>
      <c r="Z489" s="65">
        <v>1</v>
      </c>
      <c r="AA489" s="319">
        <v>885165</v>
      </c>
      <c r="AB489" s="319">
        <v>46667</v>
      </c>
      <c r="AC489" s="320">
        <f>AA489+AB489</f>
        <v>931832</v>
      </c>
      <c r="AD489" s="75">
        <v>4500000</v>
      </c>
      <c r="AE489" s="75">
        <v>6000000</v>
      </c>
      <c r="AF489" s="338">
        <f>(AC489*30)/220*1.4</f>
        <v>177895.19999999998</v>
      </c>
      <c r="AG489" s="113">
        <f>AA489*Q489</f>
        <v>26554950</v>
      </c>
      <c r="AH489" s="75">
        <f>AB489*Q489</f>
        <v>1400010</v>
      </c>
      <c r="AI489" s="75">
        <f>AF489*R489</f>
        <v>21347423.999999996</v>
      </c>
      <c r="AJ489" s="75">
        <f>IF(Q489=31,A489*Z489,(Q489/30)*A489*Z489)</f>
        <v>2655495</v>
      </c>
      <c r="AK489" s="75">
        <f>IF(Q489=31,AD489,(Q489/30)*AD489)</f>
        <v>4500000</v>
      </c>
      <c r="AL489" s="75">
        <f>IF(Q489=31,AE489,(Q489/30)*AE489)</f>
        <v>6000000</v>
      </c>
      <c r="AM489" s="75">
        <f>(AC489*30/220)*35%*S489</f>
        <v>9784235.9999999981</v>
      </c>
      <c r="AN489" s="75">
        <f>AC489*30/220*1.4*T489</f>
        <v>5217666.2159999991</v>
      </c>
      <c r="AO489" s="75">
        <f>AC489*U489</f>
        <v>0</v>
      </c>
      <c r="AP489" s="75">
        <f>200000*V489</f>
        <v>6000000</v>
      </c>
      <c r="AQ489" s="75">
        <v>0</v>
      </c>
      <c r="AR489" s="75">
        <v>0</v>
      </c>
      <c r="AS489" s="75">
        <v>0</v>
      </c>
      <c r="AT489" s="80">
        <v>0</v>
      </c>
      <c r="AU489" s="82">
        <f>SUM(AG489:AT489)</f>
        <v>83459781.216000006</v>
      </c>
      <c r="AV489" s="113">
        <f>AU489-(AX489+AP489+AO489+AL489+AK489+AJ489+AT489)</f>
        <v>58647986.18088001</v>
      </c>
      <c r="AW489" s="75">
        <f>AG489+AH489+AK489+AL489+AI489+AN489+AM489+AP489</f>
        <v>80804286.215999991</v>
      </c>
      <c r="AX489" s="75">
        <f>AW489*7%</f>
        <v>5656300.0351200001</v>
      </c>
      <c r="AY489" s="76">
        <f>IF(AV489&lt;=40000000,0,IF(AND(AV489&gt;40000000,AV489&lt;=80000000),(AV489-40000000)*10%,IF(AND(AV489&gt;80000000,AV489&lt;=120000000),4000000+(AV489-80000000)*15%,IF(AND(AV489&gt;120000000,AV489&lt;=180000000),10000000+(AV489-120000000)*20%,IF(AND(AV489&gt;180000000,AV489&lt;=240000000),22000000+(AV489-180000000)*25%,IF(AND(AV489&gt;240000000,AV489&lt;=320000000),37000000+(AV489-240000000)*30%,61000000+(AV489-320000000)*35%))))))</f>
        <v>1864798.6180880012</v>
      </c>
      <c r="AZ489" s="75">
        <v>0</v>
      </c>
      <c r="BA489" s="75">
        <v>0</v>
      </c>
      <c r="BB489" s="75">
        <v>0</v>
      </c>
      <c r="BC489" s="80">
        <v>0</v>
      </c>
      <c r="BD489" s="80">
        <v>0</v>
      </c>
      <c r="BE489" s="80">
        <v>0</v>
      </c>
      <c r="BF489" s="78">
        <v>0</v>
      </c>
      <c r="BG489" s="348">
        <f>SUM(AX489:BF489)</f>
        <v>7521098.6532080015</v>
      </c>
      <c r="BH489" s="188">
        <f>INT(AU489-BG489)</f>
        <v>75938682</v>
      </c>
      <c r="BJ489" s="50">
        <v>13286</v>
      </c>
      <c r="BK489" s="50" t="s">
        <v>3825</v>
      </c>
      <c r="BM489" s="50">
        <f t="shared" si="15"/>
        <v>0</v>
      </c>
    </row>
    <row r="490" spans="1:65" s="50" customFormat="1" ht="24" customHeight="1" x14ac:dyDescent="0.2">
      <c r="A490" s="182">
        <f t="shared" si="14"/>
        <v>2655495</v>
      </c>
      <c r="B490" s="298">
        <v>359</v>
      </c>
      <c r="C490" s="266">
        <v>123</v>
      </c>
      <c r="D490" s="299">
        <v>13287</v>
      </c>
      <c r="E490" s="242" t="s">
        <v>190</v>
      </c>
      <c r="F490" s="243" t="s">
        <v>1607</v>
      </c>
      <c r="G490" s="287" t="s">
        <v>137</v>
      </c>
      <c r="H490" s="274" t="s">
        <v>88</v>
      </c>
      <c r="I490" s="294" t="s">
        <v>2793</v>
      </c>
      <c r="J490" s="65" t="s">
        <v>1608</v>
      </c>
      <c r="K490" s="65" t="s">
        <v>1609</v>
      </c>
      <c r="L490" s="65" t="s">
        <v>88</v>
      </c>
      <c r="M490" s="292" t="s">
        <v>137</v>
      </c>
      <c r="N490" s="244" t="s">
        <v>2410</v>
      </c>
      <c r="O490" s="65"/>
      <c r="P490" s="90"/>
      <c r="Q490" s="244">
        <v>30</v>
      </c>
      <c r="R490" s="246">
        <v>120</v>
      </c>
      <c r="S490" s="246">
        <v>110</v>
      </c>
      <c r="T490" s="246">
        <v>29.33</v>
      </c>
      <c r="U490" s="90">
        <v>0</v>
      </c>
      <c r="V490" s="262">
        <v>15</v>
      </c>
      <c r="W490" s="99">
        <v>0</v>
      </c>
      <c r="X490" s="84">
        <v>0</v>
      </c>
      <c r="Y490" s="99">
        <v>1</v>
      </c>
      <c r="Z490" s="65">
        <v>1</v>
      </c>
      <c r="AA490" s="319">
        <v>885165</v>
      </c>
      <c r="AB490" s="319">
        <v>0</v>
      </c>
      <c r="AC490" s="320">
        <f>AA490+AB490</f>
        <v>885165</v>
      </c>
      <c r="AD490" s="75">
        <v>4500000</v>
      </c>
      <c r="AE490" s="75">
        <v>6000000</v>
      </c>
      <c r="AF490" s="338">
        <f>(AC490*30)/220*1.4</f>
        <v>168986.04545454544</v>
      </c>
      <c r="AG490" s="113">
        <f>AA490*Q490</f>
        <v>26554950</v>
      </c>
      <c r="AH490" s="75">
        <f>AB490*Q490</f>
        <v>0</v>
      </c>
      <c r="AI490" s="75">
        <f>AF490*R490</f>
        <v>20278325.454545453</v>
      </c>
      <c r="AJ490" s="75">
        <f>IF(Q490=31,A490*Z490,(Q490/30)*A490*Z490)</f>
        <v>2655495</v>
      </c>
      <c r="AK490" s="75">
        <f>IF(Q490=31,AD490,(Q490/30)*AD490)</f>
        <v>4500000</v>
      </c>
      <c r="AL490" s="75">
        <f>IF(Q490=31,AE490,(Q490/30)*AE490)</f>
        <v>6000000</v>
      </c>
      <c r="AM490" s="75">
        <f>(AC490*30/220)*35%*S490</f>
        <v>4647116.25</v>
      </c>
      <c r="AN490" s="75">
        <f>AC490*30/220*1.4*T490</f>
        <v>4956360.7131818179</v>
      </c>
      <c r="AO490" s="75">
        <f>AC490*U490</f>
        <v>0</v>
      </c>
      <c r="AP490" s="75">
        <f>200000*V490</f>
        <v>3000000</v>
      </c>
      <c r="AQ490" s="75">
        <v>0</v>
      </c>
      <c r="AR490" s="75">
        <v>0</v>
      </c>
      <c r="AS490" s="75">
        <v>0</v>
      </c>
      <c r="AT490" s="80">
        <v>0</v>
      </c>
      <c r="AU490" s="82">
        <f>SUM(AG490:AT490)</f>
        <v>72592247.417727277</v>
      </c>
      <c r="AV490" s="113">
        <f>AU490-(AX490+AP490+AO490+AL490+AK490+AJ490+AT490)</f>
        <v>51541179.74848637</v>
      </c>
      <c r="AW490" s="75">
        <f>AG490+AH490+AK490+AL490+AI490+AN490+AM490+AP490</f>
        <v>69936752.417727262</v>
      </c>
      <c r="AX490" s="75">
        <f>AW490*7%</f>
        <v>4895572.6692409087</v>
      </c>
      <c r="AY490" s="76">
        <f>IF(AV490&lt;=40000000,0,IF(AND(AV490&gt;40000000,AV490&lt;=80000000),(AV490-40000000)*10%,IF(AND(AV490&gt;80000000,AV490&lt;=120000000),4000000+(AV490-80000000)*15%,IF(AND(AV490&gt;120000000,AV490&lt;=180000000),10000000+(AV490-120000000)*20%,IF(AND(AV490&gt;180000000,AV490&lt;=240000000),22000000+(AV490-180000000)*25%,IF(AND(AV490&gt;240000000,AV490&lt;=320000000),37000000+(AV490-240000000)*30%,61000000+(AV490-320000000)*35%))))))</f>
        <v>1154117.9748486371</v>
      </c>
      <c r="AZ490" s="75">
        <v>0</v>
      </c>
      <c r="BA490" s="75">
        <v>0</v>
      </c>
      <c r="BB490" s="75">
        <v>0</v>
      </c>
      <c r="BC490" s="80">
        <v>0</v>
      </c>
      <c r="BD490" s="80">
        <v>0</v>
      </c>
      <c r="BE490" s="80">
        <v>0</v>
      </c>
      <c r="BF490" s="78">
        <v>0</v>
      </c>
      <c r="BG490" s="348">
        <f>SUM(AX490:BF490)</f>
        <v>6049690.6440895461</v>
      </c>
      <c r="BH490" s="188">
        <f>INT(AU490-BG490)</f>
        <v>66542556</v>
      </c>
      <c r="BJ490" s="50">
        <v>13287</v>
      </c>
      <c r="BK490" s="50" t="s">
        <v>3826</v>
      </c>
      <c r="BM490" s="50">
        <f t="shared" si="15"/>
        <v>0</v>
      </c>
    </row>
    <row r="491" spans="1:65" s="50" customFormat="1" ht="24" customHeight="1" x14ac:dyDescent="0.2">
      <c r="A491" s="182">
        <f t="shared" si="14"/>
        <v>2655495</v>
      </c>
      <c r="B491" s="298">
        <v>275</v>
      </c>
      <c r="C491" s="266">
        <v>38</v>
      </c>
      <c r="D491" s="299">
        <v>13288</v>
      </c>
      <c r="E491" s="242" t="s">
        <v>453</v>
      </c>
      <c r="F491" s="243" t="s">
        <v>1610</v>
      </c>
      <c r="G491" s="287" t="s">
        <v>137</v>
      </c>
      <c r="H491" s="274" t="s">
        <v>88</v>
      </c>
      <c r="I491" s="294" t="s">
        <v>2709</v>
      </c>
      <c r="J491" s="65" t="s">
        <v>1611</v>
      </c>
      <c r="K491" s="65" t="s">
        <v>1612</v>
      </c>
      <c r="L491" s="65" t="s">
        <v>88</v>
      </c>
      <c r="M491" s="292" t="s">
        <v>137</v>
      </c>
      <c r="N491" s="99"/>
      <c r="O491" s="65"/>
      <c r="P491" s="245" t="s">
        <v>2410</v>
      </c>
      <c r="Q491" s="244">
        <v>30</v>
      </c>
      <c r="R491" s="246">
        <v>120</v>
      </c>
      <c r="S491" s="246">
        <v>220</v>
      </c>
      <c r="T491" s="246">
        <v>29.33</v>
      </c>
      <c r="U491" s="90">
        <v>0</v>
      </c>
      <c r="V491" s="262">
        <v>25</v>
      </c>
      <c r="W491" s="99">
        <v>0</v>
      </c>
      <c r="X491" s="84">
        <v>0</v>
      </c>
      <c r="Y491" s="99">
        <v>1</v>
      </c>
      <c r="Z491" s="65">
        <v>0</v>
      </c>
      <c r="AA491" s="319">
        <v>885165</v>
      </c>
      <c r="AB491" s="319">
        <v>46667</v>
      </c>
      <c r="AC491" s="320">
        <f>AA491+AB491</f>
        <v>931832</v>
      </c>
      <c r="AD491" s="75">
        <v>4500000</v>
      </c>
      <c r="AE491" s="75">
        <v>6000000</v>
      </c>
      <c r="AF491" s="338">
        <f>(AC491*30)/220*1.4</f>
        <v>177895.19999999998</v>
      </c>
      <c r="AG491" s="113">
        <f>AA491*Q491</f>
        <v>26554950</v>
      </c>
      <c r="AH491" s="75">
        <f>AB491*Q491</f>
        <v>1400010</v>
      </c>
      <c r="AI491" s="75">
        <f>AF491*R491</f>
        <v>21347423.999999996</v>
      </c>
      <c r="AJ491" s="75">
        <f>IF(Q491=31,A491*Z491,(Q491/30)*A491*Z491)</f>
        <v>0</v>
      </c>
      <c r="AK491" s="75">
        <f>IF(Q491=31,AD491,(Q491/30)*AD491)</f>
        <v>4500000</v>
      </c>
      <c r="AL491" s="75">
        <f>IF(Q491=31,AE491,(Q491/30)*AE491)</f>
        <v>6000000</v>
      </c>
      <c r="AM491" s="75">
        <f>(AC491*30/220)*35%*S491</f>
        <v>9784235.9999999981</v>
      </c>
      <c r="AN491" s="75">
        <f>AC491*30/220*1.4*T491</f>
        <v>5217666.2159999991</v>
      </c>
      <c r="AO491" s="75">
        <f>AC491*U491</f>
        <v>0</v>
      </c>
      <c r="AP491" s="75">
        <f>200000*V491</f>
        <v>5000000</v>
      </c>
      <c r="AQ491" s="75">
        <v>0</v>
      </c>
      <c r="AR491" s="75">
        <v>0</v>
      </c>
      <c r="AS491" s="75">
        <v>0</v>
      </c>
      <c r="AT491" s="80">
        <v>0</v>
      </c>
      <c r="AU491" s="82">
        <f>SUM(AG491:AT491)</f>
        <v>79804286.216000006</v>
      </c>
      <c r="AV491" s="113">
        <f>AU491-(AX491+AP491+AO491+AL491+AK491+AJ491+AT491)</f>
        <v>58717986.18088001</v>
      </c>
      <c r="AW491" s="75">
        <f>AG491+AH491+AK491+AL491+AI491+AN491+AM491+AP491</f>
        <v>79804286.215999991</v>
      </c>
      <c r="AX491" s="75">
        <f>AW491*7%</f>
        <v>5586300.0351200001</v>
      </c>
      <c r="AY491" s="76">
        <f>IF(AV491&lt;=40000000,0,IF(AND(AV491&gt;40000000,AV491&lt;=80000000),(AV491-40000000)*10%,IF(AND(AV491&gt;80000000,AV491&lt;=120000000),4000000+(AV491-80000000)*15%,IF(AND(AV491&gt;120000000,AV491&lt;=180000000),10000000+(AV491-120000000)*20%,IF(AND(AV491&gt;180000000,AV491&lt;=240000000),22000000+(AV491-180000000)*25%,IF(AND(AV491&gt;240000000,AV491&lt;=320000000),37000000+(AV491-240000000)*30%,61000000+(AV491-320000000)*35%))))))</f>
        <v>1871798.6180880012</v>
      </c>
      <c r="AZ491" s="75">
        <v>0</v>
      </c>
      <c r="BA491" s="75">
        <v>0</v>
      </c>
      <c r="BB491" s="75">
        <v>0</v>
      </c>
      <c r="BC491" s="80">
        <v>0</v>
      </c>
      <c r="BD491" s="80">
        <v>0</v>
      </c>
      <c r="BE491" s="80">
        <v>0</v>
      </c>
      <c r="BF491" s="78">
        <v>0</v>
      </c>
      <c r="BG491" s="348">
        <f>SUM(AX491:BF491)</f>
        <v>7458098.6532080015</v>
      </c>
      <c r="BH491" s="188">
        <f>INT(AU491-BG491)</f>
        <v>72346187</v>
      </c>
      <c r="BJ491" s="50">
        <v>13288</v>
      </c>
      <c r="BK491" s="50" t="s">
        <v>3827</v>
      </c>
      <c r="BM491" s="50">
        <f t="shared" si="15"/>
        <v>0</v>
      </c>
    </row>
    <row r="492" spans="1:65" s="50" customFormat="1" ht="24" customHeight="1" x14ac:dyDescent="0.2">
      <c r="A492" s="182">
        <f t="shared" si="14"/>
        <v>2655495</v>
      </c>
      <c r="B492" s="298">
        <v>328</v>
      </c>
      <c r="C492" s="266">
        <v>92</v>
      </c>
      <c r="D492" s="299">
        <v>13289</v>
      </c>
      <c r="E492" s="242" t="s">
        <v>530</v>
      </c>
      <c r="F492" s="243" t="s">
        <v>1613</v>
      </c>
      <c r="G492" s="287" t="s">
        <v>137</v>
      </c>
      <c r="H492" s="274" t="s">
        <v>88</v>
      </c>
      <c r="I492" s="290" t="s">
        <v>2762</v>
      </c>
      <c r="J492" s="67" t="s">
        <v>1614</v>
      </c>
      <c r="K492" s="67" t="s">
        <v>1615</v>
      </c>
      <c r="L492" s="67" t="s">
        <v>88</v>
      </c>
      <c r="M492" s="292" t="s">
        <v>137</v>
      </c>
      <c r="N492" s="244" t="s">
        <v>2410</v>
      </c>
      <c r="O492" s="67"/>
      <c r="P492" s="92"/>
      <c r="Q492" s="244">
        <v>30</v>
      </c>
      <c r="R492" s="246">
        <v>120</v>
      </c>
      <c r="S492" s="246">
        <v>110</v>
      </c>
      <c r="T492" s="246">
        <v>29.33</v>
      </c>
      <c r="U492" s="90">
        <v>0</v>
      </c>
      <c r="V492" s="262">
        <v>15</v>
      </c>
      <c r="W492" s="99">
        <v>0</v>
      </c>
      <c r="X492" s="84">
        <v>0</v>
      </c>
      <c r="Y492" s="99">
        <v>2</v>
      </c>
      <c r="Z492" s="65">
        <v>0</v>
      </c>
      <c r="AA492" s="319">
        <v>885165</v>
      </c>
      <c r="AB492" s="319">
        <v>46667</v>
      </c>
      <c r="AC492" s="320">
        <f>AA492+AB492</f>
        <v>931832</v>
      </c>
      <c r="AD492" s="75">
        <v>4500000</v>
      </c>
      <c r="AE492" s="75">
        <v>6000000</v>
      </c>
      <c r="AF492" s="338">
        <f>(AC492*30)/220*1.4</f>
        <v>177895.19999999998</v>
      </c>
      <c r="AG492" s="113">
        <f>AA492*Q492</f>
        <v>26554950</v>
      </c>
      <c r="AH492" s="75">
        <f>AB492*Q492</f>
        <v>1400010</v>
      </c>
      <c r="AI492" s="75">
        <f>AF492*R492</f>
        <v>21347423.999999996</v>
      </c>
      <c r="AJ492" s="75">
        <f>IF(Q492=31,A492*Z492,(Q492/30)*A492*Z492)</f>
        <v>0</v>
      </c>
      <c r="AK492" s="75">
        <f>IF(Q492=31,AD492,(Q492/30)*AD492)</f>
        <v>4500000</v>
      </c>
      <c r="AL492" s="75">
        <f>IF(Q492=31,AE492,(Q492/30)*AE492)</f>
        <v>6000000</v>
      </c>
      <c r="AM492" s="75">
        <f>(AC492*30/220)*35%*S492</f>
        <v>4892117.9999999991</v>
      </c>
      <c r="AN492" s="75">
        <f>AC492*30/220*1.4*T492</f>
        <v>5217666.2159999991</v>
      </c>
      <c r="AO492" s="75">
        <f>AC492*U492</f>
        <v>0</v>
      </c>
      <c r="AP492" s="75">
        <f>200000*V492</f>
        <v>3000000</v>
      </c>
      <c r="AQ492" s="75">
        <v>0</v>
      </c>
      <c r="AR492" s="75">
        <v>0</v>
      </c>
      <c r="AS492" s="75">
        <v>0</v>
      </c>
      <c r="AT492" s="80">
        <v>0</v>
      </c>
      <c r="AU492" s="82">
        <f>SUM(AG492:AT492)</f>
        <v>72912168.216000006</v>
      </c>
      <c r="AV492" s="113">
        <f>AU492-(AX492+AP492+AO492+AL492+AK492+AJ492+AT492)</f>
        <v>54308316.440880008</v>
      </c>
      <c r="AW492" s="75">
        <f>AG492+AH492+AK492+AL492+AI492+AN492+AM492+AP492</f>
        <v>72912168.215999991</v>
      </c>
      <c r="AX492" s="75">
        <f>AW492*7%</f>
        <v>5103851.7751199994</v>
      </c>
      <c r="AY492" s="76">
        <f>IF(AV492&lt;=40000000,0,IF(AND(AV492&gt;40000000,AV492&lt;=80000000),(AV492-40000000)*10%,IF(AND(AV492&gt;80000000,AV492&lt;=120000000),4000000+(AV492-80000000)*15%,IF(AND(AV492&gt;120000000,AV492&lt;=180000000),10000000+(AV492-120000000)*20%,IF(AND(AV492&gt;180000000,AV492&lt;=240000000),22000000+(AV492-180000000)*25%,IF(AND(AV492&gt;240000000,AV492&lt;=320000000),37000000+(AV492-240000000)*30%,61000000+(AV492-320000000)*35%))))))</f>
        <v>1430831.644088001</v>
      </c>
      <c r="AZ492" s="75">
        <v>0</v>
      </c>
      <c r="BA492" s="75">
        <v>0</v>
      </c>
      <c r="BB492" s="75">
        <v>0</v>
      </c>
      <c r="BC492" s="80">
        <v>0</v>
      </c>
      <c r="BD492" s="80">
        <v>0</v>
      </c>
      <c r="BE492" s="80">
        <v>0</v>
      </c>
      <c r="BF492" s="78">
        <v>0</v>
      </c>
      <c r="BG492" s="348">
        <f>SUM(AX492:BF492)</f>
        <v>6534683.4192080004</v>
      </c>
      <c r="BH492" s="188">
        <f>INT(AU492-BG492)</f>
        <v>66377484</v>
      </c>
      <c r="BJ492" s="50">
        <v>13289</v>
      </c>
      <c r="BK492" s="50" t="s">
        <v>3828</v>
      </c>
      <c r="BM492" s="50">
        <f t="shared" si="15"/>
        <v>0</v>
      </c>
    </row>
    <row r="493" spans="1:65" s="50" customFormat="1" ht="24" customHeight="1" x14ac:dyDescent="0.2">
      <c r="A493" s="182">
        <f t="shared" si="14"/>
        <v>2655495</v>
      </c>
      <c r="B493" s="298">
        <v>271</v>
      </c>
      <c r="C493" s="266">
        <v>34</v>
      </c>
      <c r="D493" s="299">
        <v>13290</v>
      </c>
      <c r="E493" s="242" t="s">
        <v>209</v>
      </c>
      <c r="F493" s="243" t="s">
        <v>1616</v>
      </c>
      <c r="G493" s="287" t="s">
        <v>137</v>
      </c>
      <c r="H493" s="274" t="s">
        <v>88</v>
      </c>
      <c r="I493" s="294" t="s">
        <v>2705</v>
      </c>
      <c r="J493" s="65" t="s">
        <v>1617</v>
      </c>
      <c r="K493" s="65" t="s">
        <v>1618</v>
      </c>
      <c r="L493" s="65" t="s">
        <v>88</v>
      </c>
      <c r="M493" s="292" t="s">
        <v>137</v>
      </c>
      <c r="N493" s="244" t="s">
        <v>2410</v>
      </c>
      <c r="O493" s="65"/>
      <c r="P493" s="90"/>
      <c r="Q493" s="244">
        <v>30</v>
      </c>
      <c r="R493" s="246">
        <v>120</v>
      </c>
      <c r="S493" s="246">
        <v>110</v>
      </c>
      <c r="T493" s="246">
        <v>29.33</v>
      </c>
      <c r="U493" s="90">
        <v>0</v>
      </c>
      <c r="V493" s="262">
        <v>15</v>
      </c>
      <c r="W493" s="99">
        <v>0</v>
      </c>
      <c r="X493" s="84">
        <v>0</v>
      </c>
      <c r="Y493" s="99">
        <v>1</v>
      </c>
      <c r="Z493" s="65">
        <v>1</v>
      </c>
      <c r="AA493" s="319">
        <v>885165</v>
      </c>
      <c r="AB493" s="319">
        <v>46667</v>
      </c>
      <c r="AC493" s="320">
        <f>AA493+AB493</f>
        <v>931832</v>
      </c>
      <c r="AD493" s="75">
        <v>4500000</v>
      </c>
      <c r="AE493" s="75">
        <v>6000000</v>
      </c>
      <c r="AF493" s="338">
        <f>(AC493*30)/220*1.4</f>
        <v>177895.19999999998</v>
      </c>
      <c r="AG493" s="113">
        <f>AA493*Q493</f>
        <v>26554950</v>
      </c>
      <c r="AH493" s="75">
        <f>AB493*Q493</f>
        <v>1400010</v>
      </c>
      <c r="AI493" s="75">
        <f>AF493*R493</f>
        <v>21347423.999999996</v>
      </c>
      <c r="AJ493" s="75">
        <f>IF(Q493=31,A493*Z493,(Q493/30)*A493*Z493)</f>
        <v>2655495</v>
      </c>
      <c r="AK493" s="75">
        <f>IF(Q493=31,AD493,(Q493/30)*AD493)</f>
        <v>4500000</v>
      </c>
      <c r="AL493" s="75">
        <f>IF(Q493=31,AE493,(Q493/30)*AE493)</f>
        <v>6000000</v>
      </c>
      <c r="AM493" s="75">
        <f>(AC493*30/220)*35%*S493</f>
        <v>4892117.9999999991</v>
      </c>
      <c r="AN493" s="75">
        <f>AC493*30/220*1.4*T493</f>
        <v>5217666.2159999991</v>
      </c>
      <c r="AO493" s="75">
        <f>AC493*U493</f>
        <v>0</v>
      </c>
      <c r="AP493" s="75">
        <f>200000*V493</f>
        <v>3000000</v>
      </c>
      <c r="AQ493" s="75">
        <v>0</v>
      </c>
      <c r="AR493" s="75">
        <v>0</v>
      </c>
      <c r="AS493" s="75">
        <v>0</v>
      </c>
      <c r="AT493" s="80">
        <v>0</v>
      </c>
      <c r="AU493" s="82">
        <f>SUM(AG493:AT493)</f>
        <v>75567663.216000006</v>
      </c>
      <c r="AV493" s="113">
        <f>AU493-(AX493+AP493+AO493+AL493+AK493+AJ493+AT493)</f>
        <v>54308316.440880008</v>
      </c>
      <c r="AW493" s="75">
        <f>AG493+AH493+AK493+AL493+AI493+AN493+AM493+AP493</f>
        <v>72912168.215999991</v>
      </c>
      <c r="AX493" s="75">
        <f>AW493*7%</f>
        <v>5103851.7751199994</v>
      </c>
      <c r="AY493" s="76">
        <f>IF(AV493&lt;=40000000,0,IF(AND(AV493&gt;40000000,AV493&lt;=80000000),(AV493-40000000)*10%,IF(AND(AV493&gt;80000000,AV493&lt;=120000000),4000000+(AV493-80000000)*15%,IF(AND(AV493&gt;120000000,AV493&lt;=180000000),10000000+(AV493-120000000)*20%,IF(AND(AV493&gt;180000000,AV493&lt;=240000000),22000000+(AV493-180000000)*25%,IF(AND(AV493&gt;240000000,AV493&lt;=320000000),37000000+(AV493-240000000)*30%,61000000+(AV493-320000000)*35%))))))</f>
        <v>1430831.644088001</v>
      </c>
      <c r="AZ493" s="75">
        <v>0</v>
      </c>
      <c r="BA493" s="75">
        <v>0</v>
      </c>
      <c r="BB493" s="75">
        <v>0</v>
      </c>
      <c r="BC493" s="80">
        <v>0</v>
      </c>
      <c r="BD493" s="80">
        <v>0</v>
      </c>
      <c r="BE493" s="80">
        <v>0</v>
      </c>
      <c r="BF493" s="78">
        <v>0</v>
      </c>
      <c r="BG493" s="348">
        <f>SUM(AX493:BF493)</f>
        <v>6534683.4192080004</v>
      </c>
      <c r="BH493" s="188">
        <f>INT(AU493-BG493)</f>
        <v>69032979</v>
      </c>
      <c r="BJ493" s="50">
        <v>13290</v>
      </c>
      <c r="BK493" s="50" t="s">
        <v>3829</v>
      </c>
      <c r="BM493" s="50">
        <f t="shared" si="15"/>
        <v>0</v>
      </c>
    </row>
    <row r="494" spans="1:65" s="50" customFormat="1" ht="24" customHeight="1" x14ac:dyDescent="0.2">
      <c r="A494" s="182">
        <f t="shared" si="14"/>
        <v>2655495</v>
      </c>
      <c r="B494" s="298">
        <v>330</v>
      </c>
      <c r="C494" s="266">
        <v>94</v>
      </c>
      <c r="D494" s="299">
        <v>13291</v>
      </c>
      <c r="E494" s="242" t="s">
        <v>352</v>
      </c>
      <c r="F494" s="243" t="s">
        <v>1619</v>
      </c>
      <c r="G494" s="287" t="s">
        <v>137</v>
      </c>
      <c r="H494" s="274" t="s">
        <v>88</v>
      </c>
      <c r="I494" s="294" t="s">
        <v>2764</v>
      </c>
      <c r="J494" s="65" t="s">
        <v>1620</v>
      </c>
      <c r="K494" s="65" t="s">
        <v>1621</v>
      </c>
      <c r="L494" s="65" t="s">
        <v>88</v>
      </c>
      <c r="M494" s="292" t="s">
        <v>137</v>
      </c>
      <c r="N494" s="244" t="s">
        <v>2410</v>
      </c>
      <c r="O494" s="65"/>
      <c r="P494" s="90"/>
      <c r="Q494" s="244">
        <v>30</v>
      </c>
      <c r="R494" s="246">
        <v>120</v>
      </c>
      <c r="S494" s="246">
        <v>110</v>
      </c>
      <c r="T494" s="246">
        <v>29.33</v>
      </c>
      <c r="U494" s="90">
        <v>0</v>
      </c>
      <c r="V494" s="262">
        <v>25</v>
      </c>
      <c r="W494" s="99">
        <v>0</v>
      </c>
      <c r="X494" s="84">
        <v>0</v>
      </c>
      <c r="Y494" s="99">
        <v>2</v>
      </c>
      <c r="Z494" s="65">
        <v>2</v>
      </c>
      <c r="AA494" s="319">
        <v>885165</v>
      </c>
      <c r="AB494" s="319">
        <v>46667</v>
      </c>
      <c r="AC494" s="320">
        <f>AA494+AB494</f>
        <v>931832</v>
      </c>
      <c r="AD494" s="75">
        <v>4500000</v>
      </c>
      <c r="AE494" s="75">
        <v>6000000</v>
      </c>
      <c r="AF494" s="338">
        <f>(AC494*30)/220*1.4</f>
        <v>177895.19999999998</v>
      </c>
      <c r="AG494" s="113">
        <f>AA494*Q494</f>
        <v>26554950</v>
      </c>
      <c r="AH494" s="75">
        <f>AB494*Q494</f>
        <v>1400010</v>
      </c>
      <c r="AI494" s="75">
        <f>AF494*R494</f>
        <v>21347423.999999996</v>
      </c>
      <c r="AJ494" s="75">
        <f>IF(Q494=31,A494*Z494,(Q494/30)*A494*Z494)</f>
        <v>5310990</v>
      </c>
      <c r="AK494" s="75">
        <f>IF(Q494=31,AD494,(Q494/30)*AD494)</f>
        <v>4500000</v>
      </c>
      <c r="AL494" s="75">
        <f>IF(Q494=31,AE494,(Q494/30)*AE494)</f>
        <v>6000000</v>
      </c>
      <c r="AM494" s="75">
        <f>(AC494*30/220)*35%*S494</f>
        <v>4892117.9999999991</v>
      </c>
      <c r="AN494" s="75">
        <f>AC494*30/220*1.4*T494</f>
        <v>5217666.2159999991</v>
      </c>
      <c r="AO494" s="75">
        <f>AC494*U494</f>
        <v>0</v>
      </c>
      <c r="AP494" s="75">
        <f>200000*V494</f>
        <v>5000000</v>
      </c>
      <c r="AQ494" s="75">
        <v>0</v>
      </c>
      <c r="AR494" s="75">
        <v>0</v>
      </c>
      <c r="AS494" s="75">
        <v>0</v>
      </c>
      <c r="AT494" s="80">
        <v>0</v>
      </c>
      <c r="AU494" s="82">
        <f>SUM(AG494:AT494)</f>
        <v>80223158.216000006</v>
      </c>
      <c r="AV494" s="113">
        <f>AU494-(AX494+AP494+AO494+AL494+AK494+AJ494+AT494)</f>
        <v>54168316.440880008</v>
      </c>
      <c r="AW494" s="75">
        <f>AG494+AH494+AK494+AL494+AI494+AN494+AM494+AP494</f>
        <v>74912168.215999991</v>
      </c>
      <c r="AX494" s="75">
        <f>AW494*7%</f>
        <v>5243851.7751199994</v>
      </c>
      <c r="AY494" s="76">
        <f>IF(AV494&lt;=40000000,0,IF(AND(AV494&gt;40000000,AV494&lt;=80000000),(AV494-40000000)*10%,IF(AND(AV494&gt;80000000,AV494&lt;=120000000),4000000+(AV494-80000000)*15%,IF(AND(AV494&gt;120000000,AV494&lt;=180000000),10000000+(AV494-120000000)*20%,IF(AND(AV494&gt;180000000,AV494&lt;=240000000),22000000+(AV494-180000000)*25%,IF(AND(AV494&gt;240000000,AV494&lt;=320000000),37000000+(AV494-240000000)*30%,61000000+(AV494-320000000)*35%))))))</f>
        <v>1416831.644088001</v>
      </c>
      <c r="AZ494" s="75">
        <v>0</v>
      </c>
      <c r="BA494" s="75">
        <v>0</v>
      </c>
      <c r="BB494" s="75">
        <v>0</v>
      </c>
      <c r="BC494" s="80">
        <v>0</v>
      </c>
      <c r="BD494" s="80">
        <v>0</v>
      </c>
      <c r="BE494" s="80">
        <v>0</v>
      </c>
      <c r="BF494" s="78">
        <v>0</v>
      </c>
      <c r="BG494" s="348">
        <f>SUM(AX494:BF494)</f>
        <v>6660683.4192080004</v>
      </c>
      <c r="BH494" s="188">
        <f>INT(AU494-BG494)</f>
        <v>73562474</v>
      </c>
      <c r="BJ494" s="50">
        <v>13291</v>
      </c>
      <c r="BK494" s="50" t="s">
        <v>3830</v>
      </c>
      <c r="BM494" s="50">
        <f t="shared" si="15"/>
        <v>0</v>
      </c>
    </row>
    <row r="495" spans="1:65" s="50" customFormat="1" ht="24" customHeight="1" x14ac:dyDescent="0.2">
      <c r="A495" s="182">
        <f t="shared" si="14"/>
        <v>2655495</v>
      </c>
      <c r="B495" s="298">
        <v>335</v>
      </c>
      <c r="C495" s="266">
        <v>99</v>
      </c>
      <c r="D495" s="299">
        <v>13292</v>
      </c>
      <c r="E495" s="242" t="s">
        <v>314</v>
      </c>
      <c r="F495" s="243" t="s">
        <v>1622</v>
      </c>
      <c r="G495" s="287" t="s">
        <v>137</v>
      </c>
      <c r="H495" s="274" t="s">
        <v>88</v>
      </c>
      <c r="I495" s="294" t="s">
        <v>2769</v>
      </c>
      <c r="J495" s="65" t="s">
        <v>1623</v>
      </c>
      <c r="K495" s="65" t="s">
        <v>1624</v>
      </c>
      <c r="L495" s="65" t="s">
        <v>88</v>
      </c>
      <c r="M495" s="292" t="s">
        <v>137</v>
      </c>
      <c r="N495" s="244" t="s">
        <v>2410</v>
      </c>
      <c r="O495" s="65"/>
      <c r="P495" s="90"/>
      <c r="Q495" s="244">
        <v>30</v>
      </c>
      <c r="R495" s="246">
        <v>120</v>
      </c>
      <c r="S495" s="246">
        <v>110</v>
      </c>
      <c r="T495" s="246">
        <v>29.33</v>
      </c>
      <c r="U495" s="90">
        <v>0</v>
      </c>
      <c r="V495" s="262">
        <v>15</v>
      </c>
      <c r="W495" s="99">
        <v>0</v>
      </c>
      <c r="X495" s="84">
        <v>0</v>
      </c>
      <c r="Y495" s="99">
        <v>2</v>
      </c>
      <c r="Z495" s="65">
        <v>2</v>
      </c>
      <c r="AA495" s="319">
        <v>885165</v>
      </c>
      <c r="AB495" s="319">
        <v>46667</v>
      </c>
      <c r="AC495" s="320">
        <f>AA495+AB495</f>
        <v>931832</v>
      </c>
      <c r="AD495" s="75">
        <v>4500000</v>
      </c>
      <c r="AE495" s="75">
        <v>6000000</v>
      </c>
      <c r="AF495" s="338">
        <f>(AC495*30)/220*1.4</f>
        <v>177895.19999999998</v>
      </c>
      <c r="AG495" s="113">
        <f>AA495*Q495</f>
        <v>26554950</v>
      </c>
      <c r="AH495" s="75">
        <f>AB495*Q495</f>
        <v>1400010</v>
      </c>
      <c r="AI495" s="75">
        <f>AF495*R495</f>
        <v>21347423.999999996</v>
      </c>
      <c r="AJ495" s="75">
        <f>IF(Q495=31,A495*Z495,(Q495/30)*A495*Z495)</f>
        <v>5310990</v>
      </c>
      <c r="AK495" s="75">
        <f>IF(Q495=31,AD495,(Q495/30)*AD495)</f>
        <v>4500000</v>
      </c>
      <c r="AL495" s="75">
        <f>IF(Q495=31,AE495,(Q495/30)*AE495)</f>
        <v>6000000</v>
      </c>
      <c r="AM495" s="75">
        <f>(AC495*30/220)*35%*S495</f>
        <v>4892117.9999999991</v>
      </c>
      <c r="AN495" s="75">
        <f>AC495*30/220*1.4*T495</f>
        <v>5217666.2159999991</v>
      </c>
      <c r="AO495" s="75">
        <f>AC495*U495</f>
        <v>0</v>
      </c>
      <c r="AP495" s="75">
        <f>200000*V495</f>
        <v>3000000</v>
      </c>
      <c r="AQ495" s="75">
        <v>0</v>
      </c>
      <c r="AR495" s="75">
        <v>0</v>
      </c>
      <c r="AS495" s="75">
        <v>0</v>
      </c>
      <c r="AT495" s="80">
        <v>0</v>
      </c>
      <c r="AU495" s="82">
        <f>SUM(AG495:AT495)</f>
        <v>78223158.216000006</v>
      </c>
      <c r="AV495" s="113">
        <f>AU495-(AX495+AP495+AO495+AL495+AK495+AJ495+AT495)</f>
        <v>54308316.440880008</v>
      </c>
      <c r="AW495" s="75">
        <f>AG495+AH495+AK495+AL495+AI495+AN495+AM495+AP495</f>
        <v>72912168.215999991</v>
      </c>
      <c r="AX495" s="75">
        <f>AW495*7%</f>
        <v>5103851.7751199994</v>
      </c>
      <c r="AY495" s="76">
        <f>IF(AV495&lt;=40000000,0,IF(AND(AV495&gt;40000000,AV495&lt;=80000000),(AV495-40000000)*10%,IF(AND(AV495&gt;80000000,AV495&lt;=120000000),4000000+(AV495-80000000)*15%,IF(AND(AV495&gt;120000000,AV495&lt;=180000000),10000000+(AV495-120000000)*20%,IF(AND(AV495&gt;180000000,AV495&lt;=240000000),22000000+(AV495-180000000)*25%,IF(AND(AV495&gt;240000000,AV495&lt;=320000000),37000000+(AV495-240000000)*30%,61000000+(AV495-320000000)*35%))))))</f>
        <v>1430831.644088001</v>
      </c>
      <c r="AZ495" s="75">
        <v>0</v>
      </c>
      <c r="BA495" s="75">
        <v>0</v>
      </c>
      <c r="BB495" s="75">
        <v>0</v>
      </c>
      <c r="BC495" s="80">
        <v>0</v>
      </c>
      <c r="BD495" s="80">
        <v>0</v>
      </c>
      <c r="BE495" s="80">
        <v>0</v>
      </c>
      <c r="BF495" s="78">
        <v>0</v>
      </c>
      <c r="BG495" s="348">
        <f>SUM(AX495:BF495)</f>
        <v>6534683.4192080004</v>
      </c>
      <c r="BH495" s="188">
        <f>INT(AU495-BG495)</f>
        <v>71688474</v>
      </c>
      <c r="BJ495" s="50">
        <v>13292</v>
      </c>
      <c r="BK495" s="50" t="s">
        <v>3831</v>
      </c>
      <c r="BM495" s="50">
        <f t="shared" si="15"/>
        <v>0</v>
      </c>
    </row>
    <row r="496" spans="1:65" s="50" customFormat="1" ht="24" customHeight="1" x14ac:dyDescent="0.2">
      <c r="A496" s="182">
        <f t="shared" si="14"/>
        <v>2655495</v>
      </c>
      <c r="B496" s="298">
        <v>375</v>
      </c>
      <c r="C496" s="266">
        <v>139</v>
      </c>
      <c r="D496" s="299">
        <v>13293</v>
      </c>
      <c r="E496" s="242" t="s">
        <v>230</v>
      </c>
      <c r="F496" s="243" t="s">
        <v>1625</v>
      </c>
      <c r="G496" s="287" t="s">
        <v>137</v>
      </c>
      <c r="H496" s="274" t="s">
        <v>88</v>
      </c>
      <c r="I496" s="294" t="s">
        <v>2809</v>
      </c>
      <c r="J496" s="65" t="s">
        <v>1626</v>
      </c>
      <c r="K496" s="65" t="s">
        <v>1627</v>
      </c>
      <c r="L496" s="65" t="s">
        <v>88</v>
      </c>
      <c r="M496" s="292" t="s">
        <v>137</v>
      </c>
      <c r="N496" s="244" t="s">
        <v>2410</v>
      </c>
      <c r="O496" s="65"/>
      <c r="P496" s="90"/>
      <c r="Q496" s="244">
        <v>30</v>
      </c>
      <c r="R496" s="246">
        <v>120</v>
      </c>
      <c r="S496" s="246">
        <v>110</v>
      </c>
      <c r="T496" s="246">
        <v>29.33</v>
      </c>
      <c r="U496" s="90">
        <v>0</v>
      </c>
      <c r="V496" s="262">
        <v>13</v>
      </c>
      <c r="W496" s="99">
        <v>0</v>
      </c>
      <c r="X496" s="84">
        <v>0</v>
      </c>
      <c r="Y496" s="99">
        <v>1</v>
      </c>
      <c r="Z496" s="65">
        <v>1</v>
      </c>
      <c r="AA496" s="319">
        <v>885165</v>
      </c>
      <c r="AB496" s="319">
        <v>0</v>
      </c>
      <c r="AC496" s="320">
        <f>AA496+AB496</f>
        <v>885165</v>
      </c>
      <c r="AD496" s="75">
        <v>4500000</v>
      </c>
      <c r="AE496" s="75">
        <v>6000000</v>
      </c>
      <c r="AF496" s="338">
        <f>(AC496*30)/220*1.4</f>
        <v>168986.04545454544</v>
      </c>
      <c r="AG496" s="113">
        <f>AA496*Q496</f>
        <v>26554950</v>
      </c>
      <c r="AH496" s="75">
        <f>AB496*Q496</f>
        <v>0</v>
      </c>
      <c r="AI496" s="75">
        <f>AF496*R496</f>
        <v>20278325.454545453</v>
      </c>
      <c r="AJ496" s="75">
        <f>IF(Q496=31,A496*Z496,(Q496/30)*A496*Z496)</f>
        <v>2655495</v>
      </c>
      <c r="AK496" s="75">
        <f>IF(Q496=31,AD496,(Q496/30)*AD496)</f>
        <v>4500000</v>
      </c>
      <c r="AL496" s="75">
        <f>IF(Q496=31,AE496,(Q496/30)*AE496)</f>
        <v>6000000</v>
      </c>
      <c r="AM496" s="75">
        <f>(AC496*30/220)*35%*S496</f>
        <v>4647116.25</v>
      </c>
      <c r="AN496" s="75">
        <f>AC496*30/220*1.4*T496</f>
        <v>4956360.7131818179</v>
      </c>
      <c r="AO496" s="75">
        <f>AC496*U496</f>
        <v>0</v>
      </c>
      <c r="AP496" s="75">
        <f>200000*V496</f>
        <v>2600000</v>
      </c>
      <c r="AQ496" s="75">
        <v>0</v>
      </c>
      <c r="AR496" s="75">
        <v>0</v>
      </c>
      <c r="AS496" s="75">
        <v>0</v>
      </c>
      <c r="AT496" s="80">
        <v>0</v>
      </c>
      <c r="AU496" s="82">
        <f>SUM(AG496:AT496)</f>
        <v>72192247.417727277</v>
      </c>
      <c r="AV496" s="113">
        <f>AU496-(AX496+AP496+AO496+AL496+AK496+AJ496+AT496)</f>
        <v>51569179.74848637</v>
      </c>
      <c r="AW496" s="75">
        <f>AG496+AH496+AK496+AL496+AI496+AN496+AM496+AP496</f>
        <v>69536752.417727262</v>
      </c>
      <c r="AX496" s="75">
        <f>AW496*7%</f>
        <v>4867572.6692409087</v>
      </c>
      <c r="AY496" s="76">
        <f>IF(AV496&lt;=40000000,0,IF(AND(AV496&gt;40000000,AV496&lt;=80000000),(AV496-40000000)*10%,IF(AND(AV496&gt;80000000,AV496&lt;=120000000),4000000+(AV496-80000000)*15%,IF(AND(AV496&gt;120000000,AV496&lt;=180000000),10000000+(AV496-120000000)*20%,IF(AND(AV496&gt;180000000,AV496&lt;=240000000),22000000+(AV496-180000000)*25%,IF(AND(AV496&gt;240000000,AV496&lt;=320000000),37000000+(AV496-240000000)*30%,61000000+(AV496-320000000)*35%))))))</f>
        <v>1156917.9748486371</v>
      </c>
      <c r="AZ496" s="75">
        <v>0</v>
      </c>
      <c r="BA496" s="75">
        <v>0</v>
      </c>
      <c r="BB496" s="75">
        <v>0</v>
      </c>
      <c r="BC496" s="80">
        <v>0</v>
      </c>
      <c r="BD496" s="80">
        <v>0</v>
      </c>
      <c r="BE496" s="80">
        <v>0</v>
      </c>
      <c r="BF496" s="78">
        <v>0</v>
      </c>
      <c r="BG496" s="348">
        <f>SUM(AX496:BF496)</f>
        <v>6024490.6440895461</v>
      </c>
      <c r="BH496" s="188">
        <f>INT(AU496-BG496)</f>
        <v>66167756</v>
      </c>
      <c r="BJ496" s="50">
        <v>13293</v>
      </c>
      <c r="BK496" s="50" t="s">
        <v>3832</v>
      </c>
      <c r="BM496" s="50">
        <f t="shared" si="15"/>
        <v>0</v>
      </c>
    </row>
    <row r="497" spans="1:65" s="50" customFormat="1" ht="24" customHeight="1" x14ac:dyDescent="0.2">
      <c r="A497" s="182">
        <f t="shared" si="14"/>
        <v>2655495</v>
      </c>
      <c r="B497" s="298">
        <v>287</v>
      </c>
      <c r="C497" s="266">
        <v>50</v>
      </c>
      <c r="D497" s="299">
        <v>13294</v>
      </c>
      <c r="E497" s="242" t="s">
        <v>1628</v>
      </c>
      <c r="F497" s="243" t="s">
        <v>1629</v>
      </c>
      <c r="G497" s="287" t="s">
        <v>137</v>
      </c>
      <c r="H497" s="274" t="s">
        <v>88</v>
      </c>
      <c r="I497" s="294" t="s">
        <v>2721</v>
      </c>
      <c r="J497" s="65" t="s">
        <v>1630</v>
      </c>
      <c r="K497" s="65" t="s">
        <v>1631</v>
      </c>
      <c r="L497" s="65" t="s">
        <v>88</v>
      </c>
      <c r="M497" s="292" t="s">
        <v>137</v>
      </c>
      <c r="N497" s="244" t="s">
        <v>2410</v>
      </c>
      <c r="O497" s="65"/>
      <c r="P497" s="90"/>
      <c r="Q497" s="244">
        <v>30</v>
      </c>
      <c r="R497" s="246">
        <v>120</v>
      </c>
      <c r="S497" s="246">
        <v>110</v>
      </c>
      <c r="T497" s="246">
        <v>29.33</v>
      </c>
      <c r="U497" s="90">
        <v>0</v>
      </c>
      <c r="V497" s="262">
        <v>15</v>
      </c>
      <c r="W497" s="99">
        <v>0</v>
      </c>
      <c r="X497" s="84">
        <v>0</v>
      </c>
      <c r="Y497" s="99">
        <v>1</v>
      </c>
      <c r="Z497" s="65">
        <v>1</v>
      </c>
      <c r="AA497" s="319">
        <v>885165</v>
      </c>
      <c r="AB497" s="319">
        <v>46667</v>
      </c>
      <c r="AC497" s="320">
        <f>AA497+AB497</f>
        <v>931832</v>
      </c>
      <c r="AD497" s="75">
        <v>4500000</v>
      </c>
      <c r="AE497" s="75">
        <v>6000000</v>
      </c>
      <c r="AF497" s="338">
        <f>(AC497*30)/220*1.4</f>
        <v>177895.19999999998</v>
      </c>
      <c r="AG497" s="113">
        <f>AA497*Q497</f>
        <v>26554950</v>
      </c>
      <c r="AH497" s="75">
        <f>AB497*Q497</f>
        <v>1400010</v>
      </c>
      <c r="AI497" s="75">
        <f>AF497*R497</f>
        <v>21347423.999999996</v>
      </c>
      <c r="AJ497" s="75">
        <f>IF(Q497=31,A497*Z497,(Q497/30)*A497*Z497)</f>
        <v>2655495</v>
      </c>
      <c r="AK497" s="75">
        <f>IF(Q497=31,AD497,(Q497/30)*AD497)</f>
        <v>4500000</v>
      </c>
      <c r="AL497" s="75">
        <f>IF(Q497=31,AE497,(Q497/30)*AE497)</f>
        <v>6000000</v>
      </c>
      <c r="AM497" s="75">
        <f>(AC497*30/220)*35%*S497</f>
        <v>4892117.9999999991</v>
      </c>
      <c r="AN497" s="75">
        <f>AC497*30/220*1.4*T497</f>
        <v>5217666.2159999991</v>
      </c>
      <c r="AO497" s="75">
        <f>AC497*U497</f>
        <v>0</v>
      </c>
      <c r="AP497" s="75">
        <f>200000*V497</f>
        <v>3000000</v>
      </c>
      <c r="AQ497" s="75">
        <v>0</v>
      </c>
      <c r="AR497" s="75">
        <v>0</v>
      </c>
      <c r="AS497" s="75">
        <v>0</v>
      </c>
      <c r="AT497" s="80">
        <v>0</v>
      </c>
      <c r="AU497" s="82">
        <f>SUM(AG497:AT497)</f>
        <v>75567663.216000006</v>
      </c>
      <c r="AV497" s="113">
        <f>AU497-(AX497+AP497+AO497+AL497+AK497+AJ497+AT497)</f>
        <v>54308316.440880008</v>
      </c>
      <c r="AW497" s="75">
        <f>AG497+AH497+AK497+AL497+AI497+AN497+AM497+AP497</f>
        <v>72912168.215999991</v>
      </c>
      <c r="AX497" s="75">
        <f>AW497*7%</f>
        <v>5103851.7751199994</v>
      </c>
      <c r="AY497" s="76">
        <f>IF(AV497&lt;=40000000,0,IF(AND(AV497&gt;40000000,AV497&lt;=80000000),(AV497-40000000)*10%,IF(AND(AV497&gt;80000000,AV497&lt;=120000000),4000000+(AV497-80000000)*15%,IF(AND(AV497&gt;120000000,AV497&lt;=180000000),10000000+(AV497-120000000)*20%,IF(AND(AV497&gt;180000000,AV497&lt;=240000000),22000000+(AV497-180000000)*25%,IF(AND(AV497&gt;240000000,AV497&lt;=320000000),37000000+(AV497-240000000)*30%,61000000+(AV497-320000000)*35%))))))</f>
        <v>1430831.644088001</v>
      </c>
      <c r="AZ497" s="75">
        <v>0</v>
      </c>
      <c r="BA497" s="75">
        <v>0</v>
      </c>
      <c r="BB497" s="75">
        <v>0</v>
      </c>
      <c r="BC497" s="80">
        <v>0</v>
      </c>
      <c r="BD497" s="80">
        <v>0</v>
      </c>
      <c r="BE497" s="80">
        <v>0</v>
      </c>
      <c r="BF497" s="78">
        <v>0</v>
      </c>
      <c r="BG497" s="348">
        <f>SUM(AX497:BF497)</f>
        <v>6534683.4192080004</v>
      </c>
      <c r="BH497" s="188">
        <f>INT(AU497-BG497)</f>
        <v>69032979</v>
      </c>
      <c r="BJ497" s="50">
        <v>13294</v>
      </c>
      <c r="BK497" s="50" t="s">
        <v>3833</v>
      </c>
      <c r="BM497" s="50">
        <f t="shared" si="15"/>
        <v>0</v>
      </c>
    </row>
    <row r="498" spans="1:65" s="50" customFormat="1" ht="24" customHeight="1" x14ac:dyDescent="0.2">
      <c r="A498" s="182">
        <f t="shared" si="14"/>
        <v>2655495</v>
      </c>
      <c r="B498" s="298">
        <v>374</v>
      </c>
      <c r="C498" s="266">
        <v>138</v>
      </c>
      <c r="D498" s="299">
        <v>13295</v>
      </c>
      <c r="E498" s="242" t="s">
        <v>1632</v>
      </c>
      <c r="F498" s="243" t="s">
        <v>1633</v>
      </c>
      <c r="G498" s="287" t="s">
        <v>137</v>
      </c>
      <c r="H498" s="274" t="s">
        <v>88</v>
      </c>
      <c r="I498" s="294" t="s">
        <v>2808</v>
      </c>
      <c r="J498" s="65" t="s">
        <v>1634</v>
      </c>
      <c r="K498" s="65" t="s">
        <v>1635</v>
      </c>
      <c r="L498" s="65" t="s">
        <v>88</v>
      </c>
      <c r="M498" s="292" t="s">
        <v>137</v>
      </c>
      <c r="N498" s="244" t="s">
        <v>2410</v>
      </c>
      <c r="O498" s="65"/>
      <c r="P498" s="90"/>
      <c r="Q498" s="244">
        <v>30</v>
      </c>
      <c r="R498" s="246">
        <v>120</v>
      </c>
      <c r="S498" s="246">
        <v>110</v>
      </c>
      <c r="T498" s="246">
        <v>29.33</v>
      </c>
      <c r="U498" s="90">
        <v>0</v>
      </c>
      <c r="V498" s="262">
        <v>12</v>
      </c>
      <c r="W498" s="99">
        <v>0</v>
      </c>
      <c r="X498" s="84">
        <v>0</v>
      </c>
      <c r="Y498" s="99">
        <v>0</v>
      </c>
      <c r="Z498" s="65">
        <v>0</v>
      </c>
      <c r="AA498" s="319">
        <v>885165</v>
      </c>
      <c r="AB498" s="319">
        <v>0</v>
      </c>
      <c r="AC498" s="320">
        <f>AA498+AB498</f>
        <v>885165</v>
      </c>
      <c r="AD498" s="75">
        <v>4500000</v>
      </c>
      <c r="AE498" s="75">
        <v>6000000</v>
      </c>
      <c r="AF498" s="338">
        <f>(AC498*30)/220*1.4</f>
        <v>168986.04545454544</v>
      </c>
      <c r="AG498" s="113">
        <f>AA498*Q498</f>
        <v>26554950</v>
      </c>
      <c r="AH498" s="75">
        <f>AB498*Q498</f>
        <v>0</v>
      </c>
      <c r="AI498" s="75">
        <f>AF498*R498</f>
        <v>20278325.454545453</v>
      </c>
      <c r="AJ498" s="75">
        <f>IF(Q498=31,A498*Z498,(Q498/30)*A498*Z498)</f>
        <v>0</v>
      </c>
      <c r="AK498" s="75">
        <f>IF(Q498=31,AD498,(Q498/30)*AD498)</f>
        <v>4500000</v>
      </c>
      <c r="AL498" s="75">
        <f>IF(Q498=31,AE498,(Q498/30)*AE498)</f>
        <v>6000000</v>
      </c>
      <c r="AM498" s="75">
        <f>(AC498*30/220)*35%*S498</f>
        <v>4647116.25</v>
      </c>
      <c r="AN498" s="75">
        <f>AC498*30/220*1.4*T498</f>
        <v>4956360.7131818179</v>
      </c>
      <c r="AO498" s="75">
        <f>AC498*U498</f>
        <v>0</v>
      </c>
      <c r="AP498" s="75">
        <f>200000*V498</f>
        <v>2400000</v>
      </c>
      <c r="AQ498" s="75">
        <v>0</v>
      </c>
      <c r="AR498" s="75">
        <v>0</v>
      </c>
      <c r="AS498" s="75">
        <v>0</v>
      </c>
      <c r="AT498" s="80">
        <v>0</v>
      </c>
      <c r="AU498" s="82">
        <f>SUM(AG498:AT498)</f>
        <v>69336752.417727262</v>
      </c>
      <c r="AV498" s="113">
        <f>AU498-(AX498+AP498+AO498+AL498+AK498+AJ498+AT498)</f>
        <v>51583179.748486355</v>
      </c>
      <c r="AW498" s="75">
        <f>AG498+AH498+AK498+AL498+AI498+AN498+AM498+AP498</f>
        <v>69336752.417727262</v>
      </c>
      <c r="AX498" s="75">
        <f>AW498*7%</f>
        <v>4853572.6692409087</v>
      </c>
      <c r="AY498" s="76">
        <f>IF(AV498&lt;=40000000,0,IF(AND(AV498&gt;40000000,AV498&lt;=80000000),(AV498-40000000)*10%,IF(AND(AV498&gt;80000000,AV498&lt;=120000000),4000000+(AV498-80000000)*15%,IF(AND(AV498&gt;120000000,AV498&lt;=180000000),10000000+(AV498-120000000)*20%,IF(AND(AV498&gt;180000000,AV498&lt;=240000000),22000000+(AV498-180000000)*25%,IF(AND(AV498&gt;240000000,AV498&lt;=320000000),37000000+(AV498-240000000)*30%,61000000+(AV498-320000000)*35%))))))</f>
        <v>1158317.9748486355</v>
      </c>
      <c r="AZ498" s="75">
        <v>0</v>
      </c>
      <c r="BA498" s="75">
        <v>0</v>
      </c>
      <c r="BB498" s="75">
        <v>0</v>
      </c>
      <c r="BC498" s="80">
        <v>0</v>
      </c>
      <c r="BD498" s="80">
        <v>0</v>
      </c>
      <c r="BE498" s="80">
        <v>0</v>
      </c>
      <c r="BF498" s="78">
        <v>0</v>
      </c>
      <c r="BG498" s="348">
        <f>SUM(AX498:BF498)</f>
        <v>6011890.6440895442</v>
      </c>
      <c r="BH498" s="188">
        <f>INT(AU498-BG498)</f>
        <v>63324861</v>
      </c>
      <c r="BJ498" s="50">
        <v>13295</v>
      </c>
      <c r="BK498" s="50" t="s">
        <v>3834</v>
      </c>
      <c r="BM498" s="50">
        <f t="shared" si="15"/>
        <v>0</v>
      </c>
    </row>
    <row r="499" spans="1:65" s="50" customFormat="1" ht="24" customHeight="1" x14ac:dyDescent="0.2">
      <c r="A499" s="182">
        <f t="shared" si="14"/>
        <v>2655495</v>
      </c>
      <c r="B499" s="298">
        <v>342</v>
      </c>
      <c r="C499" s="266">
        <v>106</v>
      </c>
      <c r="D499" s="299">
        <v>13296</v>
      </c>
      <c r="E499" s="242" t="s">
        <v>776</v>
      </c>
      <c r="F499" s="243" t="s">
        <v>1636</v>
      </c>
      <c r="G499" s="287" t="s">
        <v>137</v>
      </c>
      <c r="H499" s="274" t="s">
        <v>88</v>
      </c>
      <c r="I499" s="353" t="s">
        <v>2776</v>
      </c>
      <c r="J499" s="68" t="s">
        <v>1637</v>
      </c>
      <c r="K499" s="68" t="s">
        <v>1638</v>
      </c>
      <c r="L499" s="68" t="s">
        <v>88</v>
      </c>
      <c r="M499" s="292" t="s">
        <v>137</v>
      </c>
      <c r="N499" s="244" t="s">
        <v>2410</v>
      </c>
      <c r="O499" s="68"/>
      <c r="P499" s="91"/>
      <c r="Q499" s="244">
        <v>30</v>
      </c>
      <c r="R499" s="246">
        <v>120</v>
      </c>
      <c r="S499" s="246">
        <v>110</v>
      </c>
      <c r="T499" s="246">
        <v>29.33</v>
      </c>
      <c r="U499" s="90">
        <v>0</v>
      </c>
      <c r="V499" s="262">
        <v>13</v>
      </c>
      <c r="W499" s="99">
        <v>0</v>
      </c>
      <c r="X499" s="84">
        <v>0</v>
      </c>
      <c r="Y499" s="99">
        <v>0</v>
      </c>
      <c r="Z499" s="65">
        <v>0</v>
      </c>
      <c r="AA499" s="319">
        <v>885165</v>
      </c>
      <c r="AB499" s="319">
        <v>46667</v>
      </c>
      <c r="AC499" s="320">
        <f>AA499+AB499</f>
        <v>931832</v>
      </c>
      <c r="AD499" s="75">
        <v>4500000</v>
      </c>
      <c r="AE499" s="75">
        <v>6000000</v>
      </c>
      <c r="AF499" s="338">
        <f>(AC499*30)/220*1.4</f>
        <v>177895.19999999998</v>
      </c>
      <c r="AG499" s="113">
        <f>AA499*Q499</f>
        <v>26554950</v>
      </c>
      <c r="AH499" s="75">
        <f>AB499*Q499</f>
        <v>1400010</v>
      </c>
      <c r="AI499" s="75">
        <f>AF499*R499</f>
        <v>21347423.999999996</v>
      </c>
      <c r="AJ499" s="75">
        <f>IF(Q499=31,A499*Z499,(Q499/30)*A499*Z499)</f>
        <v>0</v>
      </c>
      <c r="AK499" s="75">
        <f>IF(Q499=31,AD499,(Q499/30)*AD499)</f>
        <v>4500000</v>
      </c>
      <c r="AL499" s="75">
        <f>IF(Q499=31,AE499,(Q499/30)*AE499)</f>
        <v>6000000</v>
      </c>
      <c r="AM499" s="75">
        <f>(AC499*30/220)*35%*S499</f>
        <v>4892117.9999999991</v>
      </c>
      <c r="AN499" s="75">
        <f>AC499*30/220*1.4*T499</f>
        <v>5217666.2159999991</v>
      </c>
      <c r="AO499" s="75">
        <f>AC499*U499</f>
        <v>0</v>
      </c>
      <c r="AP499" s="75">
        <f>200000*V499</f>
        <v>2600000</v>
      </c>
      <c r="AQ499" s="75">
        <v>0</v>
      </c>
      <c r="AR499" s="75">
        <v>0</v>
      </c>
      <c r="AS499" s="75">
        <v>0</v>
      </c>
      <c r="AT499" s="80">
        <v>0</v>
      </c>
      <c r="AU499" s="82">
        <f>SUM(AG499:AT499)</f>
        <v>72512168.216000006</v>
      </c>
      <c r="AV499" s="113">
        <f>AU499-(AX499+AP499+AO499+AL499+AK499+AJ499+AT499)</f>
        <v>54336316.440880008</v>
      </c>
      <c r="AW499" s="75">
        <f>AG499+AH499+AK499+AL499+AI499+AN499+AM499+AP499</f>
        <v>72512168.215999991</v>
      </c>
      <c r="AX499" s="75">
        <f>AW499*7%</f>
        <v>5075851.7751199994</v>
      </c>
      <c r="AY499" s="76">
        <f>IF(AV499&lt;=40000000,0,IF(AND(AV499&gt;40000000,AV499&lt;=80000000),(AV499-40000000)*10%,IF(AND(AV499&gt;80000000,AV499&lt;=120000000),4000000+(AV499-80000000)*15%,IF(AND(AV499&gt;120000000,AV499&lt;=180000000),10000000+(AV499-120000000)*20%,IF(AND(AV499&gt;180000000,AV499&lt;=240000000),22000000+(AV499-180000000)*25%,IF(AND(AV499&gt;240000000,AV499&lt;=320000000),37000000+(AV499-240000000)*30%,61000000+(AV499-320000000)*35%))))))</f>
        <v>1433631.644088001</v>
      </c>
      <c r="AZ499" s="75">
        <v>0</v>
      </c>
      <c r="BA499" s="75">
        <v>0</v>
      </c>
      <c r="BB499" s="75">
        <v>0</v>
      </c>
      <c r="BC499" s="80">
        <v>0</v>
      </c>
      <c r="BD499" s="80">
        <v>0</v>
      </c>
      <c r="BE499" s="80">
        <v>0</v>
      </c>
      <c r="BF499" s="78">
        <v>0</v>
      </c>
      <c r="BG499" s="348">
        <f>SUM(AX499:BF499)</f>
        <v>6509483.4192080004</v>
      </c>
      <c r="BH499" s="188">
        <f>INT(AU499-BG499)</f>
        <v>66002684</v>
      </c>
      <c r="BJ499" s="50">
        <v>13296</v>
      </c>
      <c r="BK499" s="50" t="s">
        <v>3835</v>
      </c>
      <c r="BM499" s="50">
        <f t="shared" si="15"/>
        <v>0</v>
      </c>
    </row>
    <row r="500" spans="1:65" s="50" customFormat="1" ht="24" customHeight="1" x14ac:dyDescent="0.2">
      <c r="A500" s="182">
        <f t="shared" si="14"/>
        <v>2655495</v>
      </c>
      <c r="B500" s="298">
        <v>294</v>
      </c>
      <c r="C500" s="266">
        <v>57</v>
      </c>
      <c r="D500" s="299">
        <v>13297</v>
      </c>
      <c r="E500" s="242" t="s">
        <v>966</v>
      </c>
      <c r="F500" s="243" t="s">
        <v>1639</v>
      </c>
      <c r="G500" s="287" t="s">
        <v>137</v>
      </c>
      <c r="H500" s="274" t="s">
        <v>88</v>
      </c>
      <c r="I500" s="294" t="s">
        <v>2728</v>
      </c>
      <c r="J500" s="65" t="s">
        <v>1640</v>
      </c>
      <c r="K500" s="65" t="s">
        <v>1641</v>
      </c>
      <c r="L500" s="65" t="s">
        <v>88</v>
      </c>
      <c r="M500" s="292" t="s">
        <v>137</v>
      </c>
      <c r="N500" s="244" t="s">
        <v>2410</v>
      </c>
      <c r="O500" s="65"/>
      <c r="P500" s="90"/>
      <c r="Q500" s="244">
        <v>30</v>
      </c>
      <c r="R500" s="246">
        <v>120</v>
      </c>
      <c r="S500" s="246">
        <v>110</v>
      </c>
      <c r="T500" s="246">
        <v>29.33</v>
      </c>
      <c r="U500" s="90">
        <v>0</v>
      </c>
      <c r="V500" s="262">
        <v>15</v>
      </c>
      <c r="W500" s="99">
        <v>0</v>
      </c>
      <c r="X500" s="84">
        <v>0</v>
      </c>
      <c r="Y500" s="99">
        <v>1</v>
      </c>
      <c r="Z500" s="65">
        <v>1</v>
      </c>
      <c r="AA500" s="319">
        <v>885165</v>
      </c>
      <c r="AB500" s="319">
        <v>46667</v>
      </c>
      <c r="AC500" s="320">
        <f>AA500+AB500</f>
        <v>931832</v>
      </c>
      <c r="AD500" s="75">
        <v>4500000</v>
      </c>
      <c r="AE500" s="75">
        <v>6000000</v>
      </c>
      <c r="AF500" s="338">
        <f>(AC500*30)/220*1.4</f>
        <v>177895.19999999998</v>
      </c>
      <c r="AG500" s="113">
        <f>AA500*Q500</f>
        <v>26554950</v>
      </c>
      <c r="AH500" s="75">
        <f>AB500*Q500</f>
        <v>1400010</v>
      </c>
      <c r="AI500" s="75">
        <f>AF500*R500</f>
        <v>21347423.999999996</v>
      </c>
      <c r="AJ500" s="75">
        <f>IF(Q500=31,A500*Z500,(Q500/30)*A500*Z500)</f>
        <v>2655495</v>
      </c>
      <c r="AK500" s="75">
        <f>IF(Q500=31,AD500,(Q500/30)*AD500)</f>
        <v>4500000</v>
      </c>
      <c r="AL500" s="75">
        <f>IF(Q500=31,AE500,(Q500/30)*AE500)</f>
        <v>6000000</v>
      </c>
      <c r="AM500" s="75">
        <f>(AC500*30/220)*35%*S500</f>
        <v>4892117.9999999991</v>
      </c>
      <c r="AN500" s="75">
        <f>AC500*30/220*1.4*T500</f>
        <v>5217666.2159999991</v>
      </c>
      <c r="AO500" s="75">
        <f>AC500*U500</f>
        <v>0</v>
      </c>
      <c r="AP500" s="75">
        <f>200000*V500</f>
        <v>3000000</v>
      </c>
      <c r="AQ500" s="75">
        <v>0</v>
      </c>
      <c r="AR500" s="75">
        <v>0</v>
      </c>
      <c r="AS500" s="75">
        <v>0</v>
      </c>
      <c r="AT500" s="80">
        <v>0</v>
      </c>
      <c r="AU500" s="82">
        <f>SUM(AG500:AT500)</f>
        <v>75567663.216000006</v>
      </c>
      <c r="AV500" s="113">
        <f>AU500-(AX500+AP500+AO500+AL500+AK500+AJ500+AT500)</f>
        <v>54308316.440880008</v>
      </c>
      <c r="AW500" s="75">
        <f>AG500+AH500+AK500+AL500+AI500+AN500+AM500+AP500</f>
        <v>72912168.215999991</v>
      </c>
      <c r="AX500" s="75">
        <f>AW500*7%</f>
        <v>5103851.7751199994</v>
      </c>
      <c r="AY500" s="76">
        <f>IF(AV500&lt;=40000000,0,IF(AND(AV500&gt;40000000,AV500&lt;=80000000),(AV500-40000000)*10%,IF(AND(AV500&gt;80000000,AV500&lt;=120000000),4000000+(AV500-80000000)*15%,IF(AND(AV500&gt;120000000,AV500&lt;=180000000),10000000+(AV500-120000000)*20%,IF(AND(AV500&gt;180000000,AV500&lt;=240000000),22000000+(AV500-180000000)*25%,IF(AND(AV500&gt;240000000,AV500&lt;=320000000),37000000+(AV500-240000000)*30%,61000000+(AV500-320000000)*35%))))))</f>
        <v>1430831.644088001</v>
      </c>
      <c r="AZ500" s="75">
        <v>0</v>
      </c>
      <c r="BA500" s="75">
        <v>0</v>
      </c>
      <c r="BB500" s="75">
        <v>0</v>
      </c>
      <c r="BC500" s="80">
        <v>0</v>
      </c>
      <c r="BD500" s="80">
        <v>0</v>
      </c>
      <c r="BE500" s="80">
        <v>0</v>
      </c>
      <c r="BF500" s="78">
        <v>0</v>
      </c>
      <c r="BG500" s="348">
        <f>SUM(AX500:BF500)</f>
        <v>6534683.4192080004</v>
      </c>
      <c r="BH500" s="188">
        <f>INT(AU500-BG500)</f>
        <v>69032979</v>
      </c>
      <c r="BJ500" s="50">
        <v>13297</v>
      </c>
      <c r="BK500" s="50" t="s">
        <v>3836</v>
      </c>
      <c r="BM500" s="50">
        <f t="shared" si="15"/>
        <v>0</v>
      </c>
    </row>
    <row r="501" spans="1:65" s="50" customFormat="1" ht="24" customHeight="1" x14ac:dyDescent="0.2">
      <c r="A501" s="182">
        <f t="shared" si="14"/>
        <v>2655495</v>
      </c>
      <c r="B501" s="298">
        <v>277</v>
      </c>
      <c r="C501" s="266">
        <v>40</v>
      </c>
      <c r="D501" s="299">
        <v>13298</v>
      </c>
      <c r="E501" s="242" t="s">
        <v>209</v>
      </c>
      <c r="F501" s="243" t="s">
        <v>1642</v>
      </c>
      <c r="G501" s="287" t="s">
        <v>137</v>
      </c>
      <c r="H501" s="274" t="s">
        <v>88</v>
      </c>
      <c r="I501" s="294" t="s">
        <v>2711</v>
      </c>
      <c r="J501" s="65" t="s">
        <v>1643</v>
      </c>
      <c r="K501" s="65" t="s">
        <v>1644</v>
      </c>
      <c r="L501" s="65" t="s">
        <v>88</v>
      </c>
      <c r="M501" s="292" t="s">
        <v>137</v>
      </c>
      <c r="N501" s="244" t="s">
        <v>2410</v>
      </c>
      <c r="O501" s="65"/>
      <c r="P501" s="90"/>
      <c r="Q501" s="244">
        <v>30</v>
      </c>
      <c r="R501" s="246">
        <v>120</v>
      </c>
      <c r="S501" s="246">
        <v>110</v>
      </c>
      <c r="T501" s="246">
        <v>29.33</v>
      </c>
      <c r="U501" s="90">
        <v>0</v>
      </c>
      <c r="V501" s="262">
        <v>15</v>
      </c>
      <c r="W501" s="99">
        <v>0</v>
      </c>
      <c r="X501" s="84">
        <v>0</v>
      </c>
      <c r="Y501" s="99">
        <v>0</v>
      </c>
      <c r="Z501" s="65">
        <v>0</v>
      </c>
      <c r="AA501" s="319">
        <v>885165</v>
      </c>
      <c r="AB501" s="319">
        <v>46667</v>
      </c>
      <c r="AC501" s="320">
        <f>AA501+AB501</f>
        <v>931832</v>
      </c>
      <c r="AD501" s="75">
        <v>4500000</v>
      </c>
      <c r="AE501" s="75">
        <v>6000000</v>
      </c>
      <c r="AF501" s="338">
        <f>(AC501*30)/220*1.4</f>
        <v>177895.19999999998</v>
      </c>
      <c r="AG501" s="113">
        <f>AA501*Q501</f>
        <v>26554950</v>
      </c>
      <c r="AH501" s="75">
        <f>AB501*Q501</f>
        <v>1400010</v>
      </c>
      <c r="AI501" s="75">
        <f>AF501*R501</f>
        <v>21347423.999999996</v>
      </c>
      <c r="AJ501" s="75">
        <f>IF(Q501=31,A501*Z501,(Q501/30)*A501*Z501)</f>
        <v>0</v>
      </c>
      <c r="AK501" s="75">
        <f>IF(Q501=31,AD501,(Q501/30)*AD501)</f>
        <v>4500000</v>
      </c>
      <c r="AL501" s="75">
        <f>IF(Q501=31,AE501,(Q501/30)*AE501)</f>
        <v>6000000</v>
      </c>
      <c r="AM501" s="75">
        <f>(AC501*30/220)*35%*S501</f>
        <v>4892117.9999999991</v>
      </c>
      <c r="AN501" s="75">
        <f>AC501*30/220*1.4*T501</f>
        <v>5217666.2159999991</v>
      </c>
      <c r="AO501" s="75">
        <f>AC501*U501</f>
        <v>0</v>
      </c>
      <c r="AP501" s="75">
        <f>200000*V501</f>
        <v>3000000</v>
      </c>
      <c r="AQ501" s="75">
        <v>0</v>
      </c>
      <c r="AR501" s="75">
        <v>0</v>
      </c>
      <c r="AS501" s="75">
        <v>0</v>
      </c>
      <c r="AT501" s="80">
        <v>0</v>
      </c>
      <c r="AU501" s="82">
        <f>SUM(AG501:AT501)</f>
        <v>72912168.216000006</v>
      </c>
      <c r="AV501" s="113">
        <f>AU501-(AX501+AP501+AO501+AL501+AK501+AJ501+AT501)</f>
        <v>54308316.440880008</v>
      </c>
      <c r="AW501" s="75">
        <f>AG501+AH501+AK501+AL501+AI501+AN501+AM501+AP501</f>
        <v>72912168.215999991</v>
      </c>
      <c r="AX501" s="75">
        <f>AW501*7%</f>
        <v>5103851.7751199994</v>
      </c>
      <c r="AY501" s="76">
        <f>IF(AV501&lt;=40000000,0,IF(AND(AV501&gt;40000000,AV501&lt;=80000000),(AV501-40000000)*10%,IF(AND(AV501&gt;80000000,AV501&lt;=120000000),4000000+(AV501-80000000)*15%,IF(AND(AV501&gt;120000000,AV501&lt;=180000000),10000000+(AV501-120000000)*20%,IF(AND(AV501&gt;180000000,AV501&lt;=240000000),22000000+(AV501-180000000)*25%,IF(AND(AV501&gt;240000000,AV501&lt;=320000000),37000000+(AV501-240000000)*30%,61000000+(AV501-320000000)*35%))))))</f>
        <v>1430831.644088001</v>
      </c>
      <c r="AZ501" s="75">
        <v>0</v>
      </c>
      <c r="BA501" s="75">
        <v>0</v>
      </c>
      <c r="BB501" s="75">
        <v>0</v>
      </c>
      <c r="BC501" s="80">
        <v>0</v>
      </c>
      <c r="BD501" s="80">
        <v>0</v>
      </c>
      <c r="BE501" s="80">
        <v>0</v>
      </c>
      <c r="BF501" s="78">
        <v>0</v>
      </c>
      <c r="BG501" s="348">
        <f>SUM(AX501:BF501)</f>
        <v>6534683.4192080004</v>
      </c>
      <c r="BH501" s="188">
        <f>INT(AU501-BG501)</f>
        <v>66377484</v>
      </c>
      <c r="BJ501" s="50">
        <v>13298</v>
      </c>
      <c r="BK501" s="50" t="s">
        <v>3837</v>
      </c>
      <c r="BM501" s="50">
        <f t="shared" si="15"/>
        <v>0</v>
      </c>
    </row>
    <row r="502" spans="1:65" s="50" customFormat="1" ht="24" customHeight="1" x14ac:dyDescent="0.2">
      <c r="A502" s="182">
        <f t="shared" si="14"/>
        <v>2655495</v>
      </c>
      <c r="B502" s="298">
        <v>315</v>
      </c>
      <c r="C502" s="266">
        <v>78</v>
      </c>
      <c r="D502" s="299">
        <v>13299</v>
      </c>
      <c r="E502" s="242" t="s">
        <v>99</v>
      </c>
      <c r="F502" s="243" t="s">
        <v>1645</v>
      </c>
      <c r="G502" s="287" t="s">
        <v>137</v>
      </c>
      <c r="H502" s="274" t="s">
        <v>88</v>
      </c>
      <c r="I502" s="353" t="s">
        <v>2749</v>
      </c>
      <c r="J502" s="68" t="s">
        <v>1646</v>
      </c>
      <c r="K502" s="68" t="s">
        <v>1647</v>
      </c>
      <c r="L502" s="68" t="s">
        <v>88</v>
      </c>
      <c r="M502" s="292" t="s">
        <v>137</v>
      </c>
      <c r="N502" s="244" t="s">
        <v>2410</v>
      </c>
      <c r="O502" s="68"/>
      <c r="P502" s="91"/>
      <c r="Q502" s="244">
        <v>30</v>
      </c>
      <c r="R502" s="246">
        <v>120</v>
      </c>
      <c r="S502" s="246">
        <v>110</v>
      </c>
      <c r="T502" s="246">
        <v>29.33</v>
      </c>
      <c r="U502" s="90">
        <v>0</v>
      </c>
      <c r="V502" s="262">
        <v>25</v>
      </c>
      <c r="W502" s="99">
        <v>0</v>
      </c>
      <c r="X502" s="84">
        <v>0</v>
      </c>
      <c r="Y502" s="99">
        <v>2</v>
      </c>
      <c r="Z502" s="65">
        <v>1</v>
      </c>
      <c r="AA502" s="319">
        <v>885165</v>
      </c>
      <c r="AB502" s="319">
        <v>46667</v>
      </c>
      <c r="AC502" s="320">
        <f>AA502+AB502</f>
        <v>931832</v>
      </c>
      <c r="AD502" s="75">
        <v>4500000</v>
      </c>
      <c r="AE502" s="75">
        <v>6000000</v>
      </c>
      <c r="AF502" s="338">
        <f>(AC502*30)/220*1.4</f>
        <v>177895.19999999998</v>
      </c>
      <c r="AG502" s="113">
        <f>AA502*Q502</f>
        <v>26554950</v>
      </c>
      <c r="AH502" s="75">
        <f>AB502*Q502</f>
        <v>1400010</v>
      </c>
      <c r="AI502" s="75">
        <f>AF502*R502</f>
        <v>21347423.999999996</v>
      </c>
      <c r="AJ502" s="75">
        <f>IF(Q502=31,A502*Z502,(Q502/30)*A502*Z502)</f>
        <v>2655495</v>
      </c>
      <c r="AK502" s="75">
        <f>IF(Q502=31,AD502,(Q502/30)*AD502)</f>
        <v>4500000</v>
      </c>
      <c r="AL502" s="75">
        <f>IF(Q502=31,AE502,(Q502/30)*AE502)</f>
        <v>6000000</v>
      </c>
      <c r="AM502" s="75">
        <f>(AC502*30/220)*35%*S502</f>
        <v>4892117.9999999991</v>
      </c>
      <c r="AN502" s="75">
        <f>AC502*30/220*1.4*T502</f>
        <v>5217666.2159999991</v>
      </c>
      <c r="AO502" s="75">
        <f>AC502*U502</f>
        <v>0</v>
      </c>
      <c r="AP502" s="75">
        <f>200000*V502</f>
        <v>5000000</v>
      </c>
      <c r="AQ502" s="75">
        <v>0</v>
      </c>
      <c r="AR502" s="75">
        <v>0</v>
      </c>
      <c r="AS502" s="75">
        <v>0</v>
      </c>
      <c r="AT502" s="80">
        <v>0</v>
      </c>
      <c r="AU502" s="82">
        <f>SUM(AG502:AT502)</f>
        <v>77567663.216000006</v>
      </c>
      <c r="AV502" s="113">
        <f>AU502-(AX502+AP502+AO502+AL502+AK502+AJ502+AT502)</f>
        <v>54168316.440880008</v>
      </c>
      <c r="AW502" s="75">
        <f>AG502+AH502+AK502+AL502+AI502+AN502+AM502+AP502</f>
        <v>74912168.215999991</v>
      </c>
      <c r="AX502" s="75">
        <f>AW502*7%</f>
        <v>5243851.7751199994</v>
      </c>
      <c r="AY502" s="76">
        <f>IF(AV502&lt;=40000000,0,IF(AND(AV502&gt;40000000,AV502&lt;=80000000),(AV502-40000000)*10%,IF(AND(AV502&gt;80000000,AV502&lt;=120000000),4000000+(AV502-80000000)*15%,IF(AND(AV502&gt;120000000,AV502&lt;=180000000),10000000+(AV502-120000000)*20%,IF(AND(AV502&gt;180000000,AV502&lt;=240000000),22000000+(AV502-180000000)*25%,IF(AND(AV502&gt;240000000,AV502&lt;=320000000),37000000+(AV502-240000000)*30%,61000000+(AV502-320000000)*35%))))))</f>
        <v>1416831.644088001</v>
      </c>
      <c r="AZ502" s="75">
        <v>0</v>
      </c>
      <c r="BA502" s="75">
        <v>0</v>
      </c>
      <c r="BB502" s="75">
        <v>0</v>
      </c>
      <c r="BC502" s="80">
        <v>0</v>
      </c>
      <c r="BD502" s="80">
        <v>0</v>
      </c>
      <c r="BE502" s="80">
        <v>0</v>
      </c>
      <c r="BF502" s="78">
        <v>0</v>
      </c>
      <c r="BG502" s="348">
        <f>SUM(AX502:BF502)</f>
        <v>6660683.4192080004</v>
      </c>
      <c r="BH502" s="188">
        <f>INT(AU502-BG502)</f>
        <v>70906979</v>
      </c>
      <c r="BJ502" s="50">
        <v>13299</v>
      </c>
      <c r="BK502" s="50" t="s">
        <v>3838</v>
      </c>
      <c r="BM502" s="50">
        <f t="shared" si="15"/>
        <v>0</v>
      </c>
    </row>
    <row r="503" spans="1:65" s="50" customFormat="1" ht="24" customHeight="1" x14ac:dyDescent="0.2">
      <c r="A503" s="182">
        <f t="shared" si="14"/>
        <v>2655495</v>
      </c>
      <c r="B503" s="298">
        <v>106</v>
      </c>
      <c r="C503" s="266">
        <v>112</v>
      </c>
      <c r="D503" s="299">
        <v>13300</v>
      </c>
      <c r="E503" s="252" t="s">
        <v>209</v>
      </c>
      <c r="F503" s="253" t="s">
        <v>233</v>
      </c>
      <c r="G503" s="267" t="s">
        <v>87</v>
      </c>
      <c r="H503" s="274" t="s">
        <v>206</v>
      </c>
      <c r="I503" s="357" t="s">
        <v>2761</v>
      </c>
      <c r="J503" s="117" t="s">
        <v>234</v>
      </c>
      <c r="K503" s="204" t="s">
        <v>235</v>
      </c>
      <c r="L503" s="117" t="s">
        <v>206</v>
      </c>
      <c r="M503" s="288" t="s">
        <v>2380</v>
      </c>
      <c r="N503" s="99"/>
      <c r="O503" s="65"/>
      <c r="P503" s="90"/>
      <c r="Q503" s="254">
        <v>30</v>
      </c>
      <c r="R503" s="255">
        <v>69</v>
      </c>
      <c r="S503" s="65">
        <v>0</v>
      </c>
      <c r="T503" s="65">
        <v>0</v>
      </c>
      <c r="U503" s="90">
        <v>0</v>
      </c>
      <c r="V503" s="260">
        <v>20</v>
      </c>
      <c r="W503" s="99">
        <v>0</v>
      </c>
      <c r="X503" s="84">
        <v>0</v>
      </c>
      <c r="Y503" s="99">
        <v>3</v>
      </c>
      <c r="Z503" s="65">
        <v>3</v>
      </c>
      <c r="AA503" s="327">
        <v>1477052</v>
      </c>
      <c r="AB503" s="327">
        <v>46667</v>
      </c>
      <c r="AC503" s="328">
        <f>AA503+AB503</f>
        <v>1523719</v>
      </c>
      <c r="AD503" s="75">
        <v>4500000</v>
      </c>
      <c r="AE503" s="75">
        <v>6000000</v>
      </c>
      <c r="AF503" s="338">
        <f>(AC503*30)/220*1.4</f>
        <v>290891.80909090908</v>
      </c>
      <c r="AG503" s="113">
        <f>AA503*Q503</f>
        <v>44311560</v>
      </c>
      <c r="AH503" s="75">
        <f>AB503*Q503</f>
        <v>1400010</v>
      </c>
      <c r="AI503" s="75">
        <f>AF503*R503</f>
        <v>20071534.827272728</v>
      </c>
      <c r="AJ503" s="75">
        <f>IF(Q503=31,A503*Z503,(Q503/30)*A503*Z503)</f>
        <v>7966485</v>
      </c>
      <c r="AK503" s="75">
        <f>IF(Q503=31,AD503,(Q503/30)*AD503)</f>
        <v>4500000</v>
      </c>
      <c r="AL503" s="75">
        <f>IF(Q503=31,AE503,(Q503/30)*AE503)</f>
        <v>6000000</v>
      </c>
      <c r="AM503" s="75">
        <f>(AC503*30/220)*35%*S503</f>
        <v>0</v>
      </c>
      <c r="AN503" s="75">
        <f>AC503*30/220*1.4*T503</f>
        <v>0</v>
      </c>
      <c r="AO503" s="75">
        <f>AC503*U503</f>
        <v>0</v>
      </c>
      <c r="AP503" s="75">
        <f>200000*V503</f>
        <v>4000000</v>
      </c>
      <c r="AQ503" s="75">
        <v>0</v>
      </c>
      <c r="AR503" s="75">
        <v>0</v>
      </c>
      <c r="AS503" s="75">
        <v>0</v>
      </c>
      <c r="AT503" s="80">
        <v>0</v>
      </c>
      <c r="AU503" s="82">
        <f>SUM(AG503:AT503)</f>
        <v>88249589.827272728</v>
      </c>
      <c r="AV503" s="113">
        <f>AU503-(AX503+AP503+AO503+AL503+AK503+AJ503+AT503)</f>
        <v>60163287.489363641</v>
      </c>
      <c r="AW503" s="75">
        <f>AG503+AH503+AK503+AL503+AI503+AN503+AM503+AP503</f>
        <v>80283104.827272728</v>
      </c>
      <c r="AX503" s="75">
        <f>AW503*7%</f>
        <v>5619817.3379090913</v>
      </c>
      <c r="AY503" s="76">
        <f>IF(AV503&lt;=40000000,0,IF(AND(AV503&gt;40000000,AV503&lt;=80000000),(AV503-40000000)*10%,IF(AND(AV503&gt;80000000,AV503&lt;=120000000),4000000+(AV503-80000000)*15%,IF(AND(AV503&gt;120000000,AV503&lt;=180000000),10000000+(AV503-120000000)*20%,IF(AND(AV503&gt;180000000,AV503&lt;=240000000),22000000+(AV503-180000000)*25%,IF(AND(AV503&gt;240000000,AV503&lt;=320000000),37000000+(AV503-240000000)*30%,61000000+(AV503-320000000)*35%))))))</f>
        <v>2016328.7489363642</v>
      </c>
      <c r="AZ503" s="75">
        <v>0</v>
      </c>
      <c r="BA503" s="75">
        <v>0</v>
      </c>
      <c r="BB503" s="75">
        <v>0</v>
      </c>
      <c r="BC503" s="80">
        <v>0</v>
      </c>
      <c r="BD503" s="80">
        <v>0</v>
      </c>
      <c r="BE503" s="80">
        <v>0</v>
      </c>
      <c r="BF503" s="78">
        <v>0</v>
      </c>
      <c r="BG503" s="348">
        <f>SUM(AX503:BF503)</f>
        <v>7636146.0868454557</v>
      </c>
      <c r="BH503" s="188">
        <f>INT(AU503-BG503)</f>
        <v>80613443</v>
      </c>
      <c r="BM503" s="50">
        <f t="shared" si="15"/>
        <v>13300</v>
      </c>
    </row>
    <row r="504" spans="1:65" s="50" customFormat="1" ht="24" customHeight="1" x14ac:dyDescent="0.2">
      <c r="A504" s="182">
        <f t="shared" si="14"/>
        <v>2655495</v>
      </c>
      <c r="B504" s="298">
        <v>643</v>
      </c>
      <c r="C504" s="266">
        <v>440</v>
      </c>
      <c r="D504" s="299">
        <v>13301</v>
      </c>
      <c r="E504" s="242" t="s">
        <v>1650</v>
      </c>
      <c r="F504" s="243" t="s">
        <v>546</v>
      </c>
      <c r="G504" s="287" t="s">
        <v>137</v>
      </c>
      <c r="H504" s="274" t="s">
        <v>458</v>
      </c>
      <c r="I504" s="290" t="s">
        <v>3271</v>
      </c>
      <c r="J504" s="445" t="s">
        <v>496</v>
      </c>
      <c r="K504" s="65" t="s">
        <v>1652</v>
      </c>
      <c r="L504" s="65"/>
      <c r="M504" s="292" t="s">
        <v>137</v>
      </c>
      <c r="N504" s="244" t="s">
        <v>2410</v>
      </c>
      <c r="O504" s="65"/>
      <c r="P504" s="90"/>
      <c r="Q504" s="244">
        <v>30</v>
      </c>
      <c r="R504" s="246">
        <v>120</v>
      </c>
      <c r="S504" s="246">
        <v>110</v>
      </c>
      <c r="T504" s="246">
        <v>29.33</v>
      </c>
      <c r="U504" s="90">
        <v>0</v>
      </c>
      <c r="V504" s="262">
        <v>14</v>
      </c>
      <c r="W504" s="99">
        <v>0</v>
      </c>
      <c r="X504" s="84">
        <v>0</v>
      </c>
      <c r="Y504" s="99">
        <v>0</v>
      </c>
      <c r="Z504" s="65">
        <v>0</v>
      </c>
      <c r="AA504" s="319">
        <v>885165</v>
      </c>
      <c r="AB504" s="319">
        <v>0</v>
      </c>
      <c r="AC504" s="320">
        <f>AA504+AB504</f>
        <v>885165</v>
      </c>
      <c r="AD504" s="75">
        <v>4500000</v>
      </c>
      <c r="AE504" s="75">
        <v>6000000</v>
      </c>
      <c r="AF504" s="338">
        <f>(AC504*30)/220*1.4</f>
        <v>168986.04545454544</v>
      </c>
      <c r="AG504" s="113">
        <f>AA504*Q504</f>
        <v>26554950</v>
      </c>
      <c r="AH504" s="75">
        <f>AB504*Q504</f>
        <v>0</v>
      </c>
      <c r="AI504" s="75">
        <f>AF504*R504</f>
        <v>20278325.454545453</v>
      </c>
      <c r="AJ504" s="75">
        <f>IF(Q504=31,A504*Z504,(Q504/30)*A504*Z504)</f>
        <v>0</v>
      </c>
      <c r="AK504" s="75">
        <f>IF(Q504=31,AD504,(Q504/30)*AD504)</f>
        <v>4500000</v>
      </c>
      <c r="AL504" s="75">
        <f>IF(Q504=31,AE504,(Q504/30)*AE504)</f>
        <v>6000000</v>
      </c>
      <c r="AM504" s="75">
        <f>(AC504*30/220)*35%*S504</f>
        <v>4647116.25</v>
      </c>
      <c r="AN504" s="75">
        <f>AC504*30/220*1.4*T504</f>
        <v>4956360.7131818179</v>
      </c>
      <c r="AO504" s="75">
        <f>AC504*U504</f>
        <v>0</v>
      </c>
      <c r="AP504" s="75">
        <f>200000*V504</f>
        <v>2800000</v>
      </c>
      <c r="AQ504" s="75">
        <v>0</v>
      </c>
      <c r="AR504" s="75">
        <v>0</v>
      </c>
      <c r="AS504" s="75">
        <v>0</v>
      </c>
      <c r="AT504" s="80">
        <v>0</v>
      </c>
      <c r="AU504" s="82">
        <f>SUM(AG504:AT504)</f>
        <v>69736752.417727262</v>
      </c>
      <c r="AV504" s="113">
        <f>AU504-(AX504+AP504+AO504+AL504+AK504+AJ504+AT504)</f>
        <v>51555179.748486355</v>
      </c>
      <c r="AW504" s="75">
        <f>AG504+AH504+AK504+AL504+AI504+AN504+AM504+AP504</f>
        <v>69736752.417727262</v>
      </c>
      <c r="AX504" s="75">
        <f>AW504*7%</f>
        <v>4881572.6692409087</v>
      </c>
      <c r="AY504" s="76">
        <f>IF(AV504&lt;=40000000,0,IF(AND(AV504&gt;40000000,AV504&lt;=80000000),(AV504-40000000)*10%,IF(AND(AV504&gt;80000000,AV504&lt;=120000000),4000000+(AV504-80000000)*15%,IF(AND(AV504&gt;120000000,AV504&lt;=180000000),10000000+(AV504-120000000)*20%,IF(AND(AV504&gt;180000000,AV504&lt;=240000000),22000000+(AV504-180000000)*25%,IF(AND(AV504&gt;240000000,AV504&lt;=320000000),37000000+(AV504-240000000)*30%,61000000+(AV504-320000000)*35%))))))</f>
        <v>1155517.9748486355</v>
      </c>
      <c r="AZ504" s="75">
        <v>0</v>
      </c>
      <c r="BA504" s="75">
        <v>0</v>
      </c>
      <c r="BB504" s="75">
        <v>0</v>
      </c>
      <c r="BC504" s="80">
        <v>0</v>
      </c>
      <c r="BD504" s="80">
        <v>0</v>
      </c>
      <c r="BE504" s="80">
        <v>0</v>
      </c>
      <c r="BF504" s="78">
        <v>0</v>
      </c>
      <c r="BG504" s="348">
        <f>SUM(AX504:BF504)</f>
        <v>6037090.6440895442</v>
      </c>
      <c r="BH504" s="188">
        <f>INT(AU504-BG504)</f>
        <v>63699661</v>
      </c>
      <c r="BM504" s="50">
        <f t="shared" si="15"/>
        <v>13301</v>
      </c>
    </row>
    <row r="505" spans="1:65" s="50" customFormat="1" ht="24" customHeight="1" x14ac:dyDescent="0.2">
      <c r="A505" s="182">
        <f t="shared" si="14"/>
        <v>2655495</v>
      </c>
      <c r="B505" s="298">
        <v>245</v>
      </c>
      <c r="C505" s="266">
        <v>8</v>
      </c>
      <c r="D505" s="299">
        <v>13302</v>
      </c>
      <c r="E505" s="242" t="s">
        <v>435</v>
      </c>
      <c r="F505" s="243" t="s">
        <v>1653</v>
      </c>
      <c r="G505" s="287" t="s">
        <v>137</v>
      </c>
      <c r="H505" s="274" t="s">
        <v>88</v>
      </c>
      <c r="I505" s="294" t="s">
        <v>2679</v>
      </c>
      <c r="J505" s="65" t="s">
        <v>1654</v>
      </c>
      <c r="K505" s="65" t="s">
        <v>1655</v>
      </c>
      <c r="L505" s="65" t="s">
        <v>88</v>
      </c>
      <c r="M505" s="292" t="s">
        <v>137</v>
      </c>
      <c r="N505" s="244" t="s">
        <v>2410</v>
      </c>
      <c r="O505" s="65"/>
      <c r="P505" s="90"/>
      <c r="Q505" s="244">
        <v>30</v>
      </c>
      <c r="R505" s="246">
        <v>120</v>
      </c>
      <c r="S505" s="246">
        <v>110</v>
      </c>
      <c r="T505" s="246">
        <v>29.33</v>
      </c>
      <c r="U505" s="90">
        <v>0</v>
      </c>
      <c r="V505" s="262">
        <v>12</v>
      </c>
      <c r="W505" s="99">
        <v>0</v>
      </c>
      <c r="X505" s="84">
        <v>0</v>
      </c>
      <c r="Y505" s="99">
        <v>1</v>
      </c>
      <c r="Z505" s="65">
        <v>1</v>
      </c>
      <c r="AA505" s="319">
        <v>885165</v>
      </c>
      <c r="AB505" s="319">
        <v>46667</v>
      </c>
      <c r="AC505" s="320">
        <f>AA505+AB505</f>
        <v>931832</v>
      </c>
      <c r="AD505" s="75">
        <v>4500000</v>
      </c>
      <c r="AE505" s="75">
        <v>6000000</v>
      </c>
      <c r="AF505" s="338">
        <f>(AC505*30)/220*1.4</f>
        <v>177895.19999999998</v>
      </c>
      <c r="AG505" s="113">
        <f>AA505*Q505</f>
        <v>26554950</v>
      </c>
      <c r="AH505" s="75">
        <f>AB505*Q505</f>
        <v>1400010</v>
      </c>
      <c r="AI505" s="75">
        <f>AF505*R505</f>
        <v>21347423.999999996</v>
      </c>
      <c r="AJ505" s="75">
        <f>IF(Q505=31,A505*Z505,(Q505/30)*A505*Z505)</f>
        <v>2655495</v>
      </c>
      <c r="AK505" s="75">
        <f>IF(Q505=31,AD505,(Q505/30)*AD505)</f>
        <v>4500000</v>
      </c>
      <c r="AL505" s="75">
        <f>IF(Q505=31,AE505,(Q505/30)*AE505)</f>
        <v>6000000</v>
      </c>
      <c r="AM505" s="75">
        <f>(AC505*30/220)*35%*S505</f>
        <v>4892117.9999999991</v>
      </c>
      <c r="AN505" s="75">
        <f>AC505*30/220*1.4*T505</f>
        <v>5217666.2159999991</v>
      </c>
      <c r="AO505" s="75">
        <f>AC505*U505</f>
        <v>0</v>
      </c>
      <c r="AP505" s="75">
        <f>200000*V505</f>
        <v>2400000</v>
      </c>
      <c r="AQ505" s="75">
        <v>0</v>
      </c>
      <c r="AR505" s="75">
        <v>0</v>
      </c>
      <c r="AS505" s="75">
        <v>0</v>
      </c>
      <c r="AT505" s="80">
        <v>0</v>
      </c>
      <c r="AU505" s="82">
        <f>SUM(AG505:AT505)</f>
        <v>74967663.216000006</v>
      </c>
      <c r="AV505" s="113">
        <f>AU505-(AX505+AP505+AO505+AL505+AK505+AJ505+AT505)</f>
        <v>54350316.440880008</v>
      </c>
      <c r="AW505" s="75">
        <f>AG505+AH505+AK505+AL505+AI505+AN505+AM505+AP505</f>
        <v>72312168.215999991</v>
      </c>
      <c r="AX505" s="75">
        <f>AW505*7%</f>
        <v>5061851.7751199994</v>
      </c>
      <c r="AY505" s="76">
        <f>IF(AV505&lt;=40000000,0,IF(AND(AV505&gt;40000000,AV505&lt;=80000000),(AV505-40000000)*10%,IF(AND(AV505&gt;80000000,AV505&lt;=120000000),4000000+(AV505-80000000)*15%,IF(AND(AV505&gt;120000000,AV505&lt;=180000000),10000000+(AV505-120000000)*20%,IF(AND(AV505&gt;180000000,AV505&lt;=240000000),22000000+(AV505-180000000)*25%,IF(AND(AV505&gt;240000000,AV505&lt;=320000000),37000000+(AV505-240000000)*30%,61000000+(AV505-320000000)*35%))))))</f>
        <v>1435031.644088001</v>
      </c>
      <c r="AZ505" s="75">
        <v>0</v>
      </c>
      <c r="BA505" s="75">
        <v>0</v>
      </c>
      <c r="BB505" s="75">
        <v>0</v>
      </c>
      <c r="BC505" s="80">
        <v>0</v>
      </c>
      <c r="BD505" s="80">
        <v>0</v>
      </c>
      <c r="BE505" s="80">
        <v>0</v>
      </c>
      <c r="BF505" s="78">
        <v>0</v>
      </c>
      <c r="BG505" s="348">
        <f>SUM(AX505:BF505)</f>
        <v>6496883.4192080004</v>
      </c>
      <c r="BH505" s="188">
        <f>INT(AU505-BG505)</f>
        <v>68470779</v>
      </c>
      <c r="BJ505" s="50">
        <v>13302</v>
      </c>
      <c r="BK505" s="50" t="s">
        <v>3839</v>
      </c>
      <c r="BM505" s="50">
        <f t="shared" si="15"/>
        <v>0</v>
      </c>
    </row>
    <row r="506" spans="1:65" s="50" customFormat="1" ht="24" customHeight="1" x14ac:dyDescent="0.2">
      <c r="A506" s="182">
        <f t="shared" si="14"/>
        <v>2655495</v>
      </c>
      <c r="B506" s="298">
        <v>318</v>
      </c>
      <c r="C506" s="266">
        <v>81</v>
      </c>
      <c r="D506" s="299">
        <v>13303</v>
      </c>
      <c r="E506" s="242" t="s">
        <v>85</v>
      </c>
      <c r="F506" s="243" t="s">
        <v>1656</v>
      </c>
      <c r="G506" s="287" t="s">
        <v>137</v>
      </c>
      <c r="H506" s="274" t="s">
        <v>88</v>
      </c>
      <c r="I506" s="294" t="s">
        <v>2752</v>
      </c>
      <c r="J506" s="65">
        <v>1462848291</v>
      </c>
      <c r="K506" s="65" t="s">
        <v>1657</v>
      </c>
      <c r="L506" s="65" t="s">
        <v>88</v>
      </c>
      <c r="M506" s="292" t="s">
        <v>137</v>
      </c>
      <c r="N506" s="244" t="s">
        <v>2410</v>
      </c>
      <c r="O506" s="65"/>
      <c r="P506" s="90"/>
      <c r="Q506" s="244">
        <v>30</v>
      </c>
      <c r="R506" s="246">
        <v>120</v>
      </c>
      <c r="S506" s="246">
        <v>110</v>
      </c>
      <c r="T506" s="246">
        <v>29.33</v>
      </c>
      <c r="U506" s="90">
        <v>0</v>
      </c>
      <c r="V506" s="262">
        <v>14</v>
      </c>
      <c r="W506" s="99">
        <v>0</v>
      </c>
      <c r="X506" s="84">
        <v>0</v>
      </c>
      <c r="Y506" s="99">
        <v>1</v>
      </c>
      <c r="Z506" s="65">
        <v>1</v>
      </c>
      <c r="AA506" s="319">
        <v>885165</v>
      </c>
      <c r="AB506" s="319">
        <v>46667</v>
      </c>
      <c r="AC506" s="320">
        <f>AA506+AB506</f>
        <v>931832</v>
      </c>
      <c r="AD506" s="75">
        <v>4500000</v>
      </c>
      <c r="AE506" s="75">
        <v>6000000</v>
      </c>
      <c r="AF506" s="338">
        <f>(AC506*30)/220*1.4</f>
        <v>177895.19999999998</v>
      </c>
      <c r="AG506" s="113">
        <f>AA506*Q506</f>
        <v>26554950</v>
      </c>
      <c r="AH506" s="75">
        <f>AB506*Q506</f>
        <v>1400010</v>
      </c>
      <c r="AI506" s="75">
        <f>AF506*R506</f>
        <v>21347423.999999996</v>
      </c>
      <c r="AJ506" s="75">
        <f>IF(Q506=31,A506*Z506,(Q506/30)*A506*Z506)</f>
        <v>2655495</v>
      </c>
      <c r="AK506" s="75">
        <f>IF(Q506=31,AD506,(Q506/30)*AD506)</f>
        <v>4500000</v>
      </c>
      <c r="AL506" s="75">
        <f>IF(Q506=31,AE506,(Q506/30)*AE506)</f>
        <v>6000000</v>
      </c>
      <c r="AM506" s="75">
        <f>(AC506*30/220)*35%*S506</f>
        <v>4892117.9999999991</v>
      </c>
      <c r="AN506" s="75">
        <f>AC506*30/220*1.4*T506</f>
        <v>5217666.2159999991</v>
      </c>
      <c r="AO506" s="75">
        <f>AC506*U506</f>
        <v>0</v>
      </c>
      <c r="AP506" s="75">
        <f>200000*V506</f>
        <v>2800000</v>
      </c>
      <c r="AQ506" s="75">
        <v>0</v>
      </c>
      <c r="AR506" s="75">
        <v>0</v>
      </c>
      <c r="AS506" s="75">
        <v>0</v>
      </c>
      <c r="AT506" s="80">
        <v>0</v>
      </c>
      <c r="AU506" s="82">
        <f>SUM(AG506:AT506)</f>
        <v>75367663.216000006</v>
      </c>
      <c r="AV506" s="113">
        <f>AU506-(AX506+AP506+AO506+AL506+AK506+AJ506+AT506)</f>
        <v>54322316.440880008</v>
      </c>
      <c r="AW506" s="75">
        <f>AG506+AH506+AK506+AL506+AI506+AN506+AM506+AP506</f>
        <v>72712168.215999991</v>
      </c>
      <c r="AX506" s="75">
        <f>AW506*7%</f>
        <v>5089851.7751199994</v>
      </c>
      <c r="AY506" s="76">
        <f>IF(AV506&lt;=40000000,0,IF(AND(AV506&gt;40000000,AV506&lt;=80000000),(AV506-40000000)*10%,IF(AND(AV506&gt;80000000,AV506&lt;=120000000),4000000+(AV506-80000000)*15%,IF(AND(AV506&gt;120000000,AV506&lt;=180000000),10000000+(AV506-120000000)*20%,IF(AND(AV506&gt;180000000,AV506&lt;=240000000),22000000+(AV506-180000000)*25%,IF(AND(AV506&gt;240000000,AV506&lt;=320000000),37000000+(AV506-240000000)*30%,61000000+(AV506-320000000)*35%))))))</f>
        <v>1432231.644088001</v>
      </c>
      <c r="AZ506" s="75">
        <v>0</v>
      </c>
      <c r="BA506" s="75">
        <v>0</v>
      </c>
      <c r="BB506" s="75">
        <v>0</v>
      </c>
      <c r="BC506" s="80">
        <v>0</v>
      </c>
      <c r="BD506" s="80">
        <v>0</v>
      </c>
      <c r="BE506" s="80">
        <v>0</v>
      </c>
      <c r="BF506" s="78">
        <v>0</v>
      </c>
      <c r="BG506" s="348">
        <f>SUM(AX506:BF506)</f>
        <v>6522083.4192080004</v>
      </c>
      <c r="BH506" s="188">
        <f>INT(AU506-BG506)</f>
        <v>68845579</v>
      </c>
      <c r="BJ506" s="50">
        <v>13303</v>
      </c>
      <c r="BK506" s="50" t="s">
        <v>3840</v>
      </c>
      <c r="BM506" s="50">
        <f t="shared" si="15"/>
        <v>0</v>
      </c>
    </row>
    <row r="507" spans="1:65" s="50" customFormat="1" ht="24" customHeight="1" x14ac:dyDescent="0.4">
      <c r="A507" s="182">
        <f t="shared" si="14"/>
        <v>2655495</v>
      </c>
      <c r="B507" s="298">
        <v>282</v>
      </c>
      <c r="C507" s="266">
        <v>45</v>
      </c>
      <c r="D507" s="299">
        <v>13304</v>
      </c>
      <c r="E507" s="242" t="s">
        <v>135</v>
      </c>
      <c r="F507" s="243" t="s">
        <v>1658</v>
      </c>
      <c r="G507" s="287" t="s">
        <v>137</v>
      </c>
      <c r="H507" s="274" t="s">
        <v>88</v>
      </c>
      <c r="I507" s="294" t="s">
        <v>2716</v>
      </c>
      <c r="J507" s="69" t="s">
        <v>1659</v>
      </c>
      <c r="K507" s="65" t="s">
        <v>1660</v>
      </c>
      <c r="L507" s="65" t="s">
        <v>88</v>
      </c>
      <c r="M507" s="292" t="s">
        <v>137</v>
      </c>
      <c r="N507" s="244" t="s">
        <v>2410</v>
      </c>
      <c r="O507" s="65"/>
      <c r="P507" s="90"/>
      <c r="Q507" s="244">
        <v>30</v>
      </c>
      <c r="R507" s="246">
        <v>120</v>
      </c>
      <c r="S507" s="246">
        <v>110</v>
      </c>
      <c r="T507" s="246">
        <v>29.33</v>
      </c>
      <c r="U507" s="90">
        <v>0</v>
      </c>
      <c r="V507" s="262">
        <v>15</v>
      </c>
      <c r="W507" s="99">
        <v>0</v>
      </c>
      <c r="X507" s="84">
        <v>0</v>
      </c>
      <c r="Y507" s="99">
        <v>1</v>
      </c>
      <c r="Z507" s="65">
        <v>0</v>
      </c>
      <c r="AA507" s="319">
        <v>885165</v>
      </c>
      <c r="AB507" s="319">
        <v>46667</v>
      </c>
      <c r="AC507" s="320">
        <f>AA507+AB507</f>
        <v>931832</v>
      </c>
      <c r="AD507" s="75">
        <v>4500000</v>
      </c>
      <c r="AE507" s="75">
        <v>6000000</v>
      </c>
      <c r="AF507" s="338">
        <f>(AC507*30)/220*1.4</f>
        <v>177895.19999999998</v>
      </c>
      <c r="AG507" s="113">
        <f>AA507*Q507</f>
        <v>26554950</v>
      </c>
      <c r="AH507" s="75">
        <f>AB507*Q507</f>
        <v>1400010</v>
      </c>
      <c r="AI507" s="75">
        <f>AF507*R507</f>
        <v>21347423.999999996</v>
      </c>
      <c r="AJ507" s="75">
        <f>IF(Q507=31,A507*Z507,(Q507/30)*A507*Z507)</f>
        <v>0</v>
      </c>
      <c r="AK507" s="75">
        <f>IF(Q507=31,AD507,(Q507/30)*AD507)</f>
        <v>4500000</v>
      </c>
      <c r="AL507" s="75">
        <f>IF(Q507=31,AE507,(Q507/30)*AE507)</f>
        <v>6000000</v>
      </c>
      <c r="AM507" s="75">
        <f>(AC507*30/220)*35%*S507</f>
        <v>4892117.9999999991</v>
      </c>
      <c r="AN507" s="75">
        <f>AC507*30/220*1.4*T507</f>
        <v>5217666.2159999991</v>
      </c>
      <c r="AO507" s="75">
        <f>AC507*U507</f>
        <v>0</v>
      </c>
      <c r="AP507" s="75">
        <f>200000*V507</f>
        <v>3000000</v>
      </c>
      <c r="AQ507" s="75">
        <v>0</v>
      </c>
      <c r="AR507" s="75">
        <v>0</v>
      </c>
      <c r="AS507" s="75">
        <v>0</v>
      </c>
      <c r="AT507" s="80">
        <v>0</v>
      </c>
      <c r="AU507" s="82">
        <f>SUM(AG507:AT507)</f>
        <v>72912168.216000006</v>
      </c>
      <c r="AV507" s="113">
        <f>AU507-(AX507+AP507+AO507+AL507+AK507+AJ507+AT507)</f>
        <v>54308316.440880008</v>
      </c>
      <c r="AW507" s="75">
        <f>AG507+AH507+AK507+AL507+AI507+AN507+AM507+AP507</f>
        <v>72912168.215999991</v>
      </c>
      <c r="AX507" s="75">
        <f>AW507*7%</f>
        <v>5103851.7751199994</v>
      </c>
      <c r="AY507" s="76">
        <f>IF(AV507&lt;=40000000,0,IF(AND(AV507&gt;40000000,AV507&lt;=80000000),(AV507-40000000)*10%,IF(AND(AV507&gt;80000000,AV507&lt;=120000000),4000000+(AV507-80000000)*15%,IF(AND(AV507&gt;120000000,AV507&lt;=180000000),10000000+(AV507-120000000)*20%,IF(AND(AV507&gt;180000000,AV507&lt;=240000000),22000000+(AV507-180000000)*25%,IF(AND(AV507&gt;240000000,AV507&lt;=320000000),37000000+(AV507-240000000)*30%,61000000+(AV507-320000000)*35%))))))</f>
        <v>1430831.644088001</v>
      </c>
      <c r="AZ507" s="75">
        <v>0</v>
      </c>
      <c r="BA507" s="75">
        <v>0</v>
      </c>
      <c r="BB507" s="75">
        <v>0</v>
      </c>
      <c r="BC507" s="80">
        <v>0</v>
      </c>
      <c r="BD507" s="80">
        <v>0</v>
      </c>
      <c r="BE507" s="80">
        <v>0</v>
      </c>
      <c r="BF507" s="78">
        <v>0</v>
      </c>
      <c r="BG507" s="348">
        <f>SUM(AX507:BF507)</f>
        <v>6534683.4192080004</v>
      </c>
      <c r="BH507" s="188">
        <f>INT(AU507-BG507)</f>
        <v>66377484</v>
      </c>
      <c r="BJ507" s="50">
        <v>13304</v>
      </c>
      <c r="BK507" s="50" t="s">
        <v>3841</v>
      </c>
      <c r="BM507" s="50">
        <f t="shared" si="15"/>
        <v>0</v>
      </c>
    </row>
    <row r="508" spans="1:65" s="50" customFormat="1" ht="24" customHeight="1" x14ac:dyDescent="0.2">
      <c r="A508" s="182">
        <f t="shared" si="14"/>
        <v>2655495</v>
      </c>
      <c r="B508" s="298">
        <v>284</v>
      </c>
      <c r="C508" s="266">
        <v>47</v>
      </c>
      <c r="D508" s="299">
        <v>13305</v>
      </c>
      <c r="E508" s="242" t="s">
        <v>1661</v>
      </c>
      <c r="F508" s="243" t="s">
        <v>1205</v>
      </c>
      <c r="G508" s="287" t="s">
        <v>137</v>
      </c>
      <c r="H508" s="274" t="s">
        <v>88</v>
      </c>
      <c r="I508" s="294" t="s">
        <v>2718</v>
      </c>
      <c r="J508" s="65">
        <v>3932891287</v>
      </c>
      <c r="K508" s="65" t="s">
        <v>1662</v>
      </c>
      <c r="L508" s="65" t="s">
        <v>88</v>
      </c>
      <c r="M508" s="292" t="s">
        <v>137</v>
      </c>
      <c r="N508" s="244" t="s">
        <v>2410</v>
      </c>
      <c r="O508" s="65"/>
      <c r="P508" s="90"/>
      <c r="Q508" s="244">
        <v>30</v>
      </c>
      <c r="R508" s="246">
        <v>120</v>
      </c>
      <c r="S508" s="246">
        <v>110</v>
      </c>
      <c r="T508" s="246">
        <v>29.33</v>
      </c>
      <c r="U508" s="90">
        <v>0</v>
      </c>
      <c r="V508" s="262">
        <v>15</v>
      </c>
      <c r="W508" s="99">
        <v>0</v>
      </c>
      <c r="X508" s="84">
        <v>0</v>
      </c>
      <c r="Y508" s="99">
        <v>0</v>
      </c>
      <c r="Z508" s="65">
        <v>0</v>
      </c>
      <c r="AA508" s="319">
        <v>885165</v>
      </c>
      <c r="AB508" s="319">
        <v>46667</v>
      </c>
      <c r="AC508" s="320">
        <f>AA508+AB508</f>
        <v>931832</v>
      </c>
      <c r="AD508" s="75">
        <v>4500000</v>
      </c>
      <c r="AE508" s="75">
        <v>6000000</v>
      </c>
      <c r="AF508" s="338">
        <f>(AC508*30)/220*1.4</f>
        <v>177895.19999999998</v>
      </c>
      <c r="AG508" s="113">
        <f>AA508*Q508</f>
        <v>26554950</v>
      </c>
      <c r="AH508" s="75">
        <f>AB508*Q508</f>
        <v>1400010</v>
      </c>
      <c r="AI508" s="75">
        <f>AF508*R508</f>
        <v>21347423.999999996</v>
      </c>
      <c r="AJ508" s="75">
        <f>IF(Q508=31,A508*Z508,(Q508/30)*A508*Z508)</f>
        <v>0</v>
      </c>
      <c r="AK508" s="75">
        <f>IF(Q508=31,AD508,(Q508/30)*AD508)</f>
        <v>4500000</v>
      </c>
      <c r="AL508" s="75">
        <f>IF(Q508=31,AE508,(Q508/30)*AE508)</f>
        <v>6000000</v>
      </c>
      <c r="AM508" s="75">
        <f>(AC508*30/220)*35%*S508</f>
        <v>4892117.9999999991</v>
      </c>
      <c r="AN508" s="75">
        <f>AC508*30/220*1.4*T508</f>
        <v>5217666.2159999991</v>
      </c>
      <c r="AO508" s="75">
        <f>AC508*U508</f>
        <v>0</v>
      </c>
      <c r="AP508" s="75">
        <f>200000*V508</f>
        <v>3000000</v>
      </c>
      <c r="AQ508" s="75">
        <v>0</v>
      </c>
      <c r="AR508" s="75">
        <v>0</v>
      </c>
      <c r="AS508" s="75">
        <v>0</v>
      </c>
      <c r="AT508" s="80">
        <v>0</v>
      </c>
      <c r="AU508" s="82">
        <f>SUM(AG508:AT508)</f>
        <v>72912168.216000006</v>
      </c>
      <c r="AV508" s="113">
        <f>AU508-(AX508+AP508+AO508+AL508+AK508+AJ508+AT508)</f>
        <v>54308316.440880008</v>
      </c>
      <c r="AW508" s="75">
        <f>AG508+AH508+AK508+AL508+AI508+AN508+AM508+AP508</f>
        <v>72912168.215999991</v>
      </c>
      <c r="AX508" s="75">
        <f>AW508*7%</f>
        <v>5103851.7751199994</v>
      </c>
      <c r="AY508" s="76">
        <f>IF(AV508&lt;=40000000,0,IF(AND(AV508&gt;40000000,AV508&lt;=80000000),(AV508-40000000)*10%,IF(AND(AV508&gt;80000000,AV508&lt;=120000000),4000000+(AV508-80000000)*15%,IF(AND(AV508&gt;120000000,AV508&lt;=180000000),10000000+(AV508-120000000)*20%,IF(AND(AV508&gt;180000000,AV508&lt;=240000000),22000000+(AV508-180000000)*25%,IF(AND(AV508&gt;240000000,AV508&lt;=320000000),37000000+(AV508-240000000)*30%,61000000+(AV508-320000000)*35%))))))</f>
        <v>1430831.644088001</v>
      </c>
      <c r="AZ508" s="75">
        <v>0</v>
      </c>
      <c r="BA508" s="75">
        <v>0</v>
      </c>
      <c r="BB508" s="75">
        <v>0</v>
      </c>
      <c r="BC508" s="80">
        <v>0</v>
      </c>
      <c r="BD508" s="80">
        <v>0</v>
      </c>
      <c r="BE508" s="80">
        <v>0</v>
      </c>
      <c r="BF508" s="78">
        <v>0</v>
      </c>
      <c r="BG508" s="348">
        <f>SUM(AX508:BF508)</f>
        <v>6534683.4192080004</v>
      </c>
      <c r="BH508" s="188">
        <f>INT(AU508-BG508)</f>
        <v>66377484</v>
      </c>
      <c r="BJ508" s="50">
        <v>13305</v>
      </c>
      <c r="BK508" s="50" t="s">
        <v>3842</v>
      </c>
      <c r="BM508" s="50">
        <f t="shared" si="15"/>
        <v>0</v>
      </c>
    </row>
    <row r="509" spans="1:65" s="50" customFormat="1" ht="24" customHeight="1" x14ac:dyDescent="0.2">
      <c r="A509" s="182">
        <f t="shared" si="14"/>
        <v>2655495</v>
      </c>
      <c r="B509" s="298">
        <v>360</v>
      </c>
      <c r="C509" s="266">
        <v>124</v>
      </c>
      <c r="D509" s="299">
        <v>13306</v>
      </c>
      <c r="E509" s="242" t="s">
        <v>1184</v>
      </c>
      <c r="F509" s="243" t="s">
        <v>1663</v>
      </c>
      <c r="G509" s="287" t="s">
        <v>137</v>
      </c>
      <c r="H509" s="274" t="s">
        <v>88</v>
      </c>
      <c r="I509" s="353" t="s">
        <v>2794</v>
      </c>
      <c r="J509" s="68" t="s">
        <v>1664</v>
      </c>
      <c r="K509" s="68" t="s">
        <v>1665</v>
      </c>
      <c r="L509" s="68" t="s">
        <v>88</v>
      </c>
      <c r="M509" s="292" t="s">
        <v>137</v>
      </c>
      <c r="N509" s="244" t="s">
        <v>2410</v>
      </c>
      <c r="O509" s="68"/>
      <c r="P509" s="91"/>
      <c r="Q509" s="244">
        <v>30</v>
      </c>
      <c r="R509" s="246">
        <v>120</v>
      </c>
      <c r="S509" s="246">
        <v>110</v>
      </c>
      <c r="T509" s="246">
        <v>29.33</v>
      </c>
      <c r="U509" s="90">
        <v>0</v>
      </c>
      <c r="V509" s="262">
        <v>15</v>
      </c>
      <c r="W509" s="99">
        <v>0</v>
      </c>
      <c r="X509" s="84">
        <v>0</v>
      </c>
      <c r="Y509" s="99">
        <v>0</v>
      </c>
      <c r="Z509" s="65">
        <v>0</v>
      </c>
      <c r="AA509" s="319">
        <v>885165</v>
      </c>
      <c r="AB509" s="319">
        <v>0</v>
      </c>
      <c r="AC509" s="320">
        <f>AA509+AB509</f>
        <v>885165</v>
      </c>
      <c r="AD509" s="75">
        <v>4500000</v>
      </c>
      <c r="AE509" s="75">
        <v>6000000</v>
      </c>
      <c r="AF509" s="338">
        <f>(AC509*30)/220*1.4</f>
        <v>168986.04545454544</v>
      </c>
      <c r="AG509" s="113">
        <f>AA509*Q509</f>
        <v>26554950</v>
      </c>
      <c r="AH509" s="75">
        <f>AB509*Q509</f>
        <v>0</v>
      </c>
      <c r="AI509" s="75">
        <f>AF509*R509</f>
        <v>20278325.454545453</v>
      </c>
      <c r="AJ509" s="75">
        <f>IF(Q509=31,A509*Z509,(Q509/30)*A509*Z509)</f>
        <v>0</v>
      </c>
      <c r="AK509" s="75">
        <f>IF(Q509=31,AD509,(Q509/30)*AD509)</f>
        <v>4500000</v>
      </c>
      <c r="AL509" s="75">
        <f>IF(Q509=31,AE509,(Q509/30)*AE509)</f>
        <v>6000000</v>
      </c>
      <c r="AM509" s="75">
        <f>(AC509*30/220)*35%*S509</f>
        <v>4647116.25</v>
      </c>
      <c r="AN509" s="75">
        <f>AC509*30/220*1.4*T509</f>
        <v>4956360.7131818179</v>
      </c>
      <c r="AO509" s="75">
        <f>AC509*U509</f>
        <v>0</v>
      </c>
      <c r="AP509" s="75">
        <f>200000*V509</f>
        <v>3000000</v>
      </c>
      <c r="AQ509" s="75">
        <v>0</v>
      </c>
      <c r="AR509" s="75">
        <v>0</v>
      </c>
      <c r="AS509" s="75">
        <v>0</v>
      </c>
      <c r="AT509" s="80">
        <v>0</v>
      </c>
      <c r="AU509" s="82">
        <f>SUM(AG509:AT509)</f>
        <v>69936752.417727262</v>
      </c>
      <c r="AV509" s="113">
        <f>AU509-(AX509+AP509+AO509+AL509+AK509+AJ509+AT509)</f>
        <v>51541179.748486355</v>
      </c>
      <c r="AW509" s="75">
        <f>AG509+AH509+AK509+AL509+AI509+AN509+AM509+AP509</f>
        <v>69936752.417727262</v>
      </c>
      <c r="AX509" s="75">
        <f>AW509*7%</f>
        <v>4895572.6692409087</v>
      </c>
      <c r="AY509" s="76">
        <f>IF(AV509&lt;=40000000,0,IF(AND(AV509&gt;40000000,AV509&lt;=80000000),(AV509-40000000)*10%,IF(AND(AV509&gt;80000000,AV509&lt;=120000000),4000000+(AV509-80000000)*15%,IF(AND(AV509&gt;120000000,AV509&lt;=180000000),10000000+(AV509-120000000)*20%,IF(AND(AV509&gt;180000000,AV509&lt;=240000000),22000000+(AV509-180000000)*25%,IF(AND(AV509&gt;240000000,AV509&lt;=320000000),37000000+(AV509-240000000)*30%,61000000+(AV509-320000000)*35%))))))</f>
        <v>1154117.9748486355</v>
      </c>
      <c r="AZ509" s="75">
        <v>0</v>
      </c>
      <c r="BA509" s="75">
        <v>0</v>
      </c>
      <c r="BB509" s="75">
        <v>0</v>
      </c>
      <c r="BC509" s="80">
        <v>0</v>
      </c>
      <c r="BD509" s="80">
        <v>0</v>
      </c>
      <c r="BE509" s="80">
        <v>0</v>
      </c>
      <c r="BF509" s="78">
        <v>0</v>
      </c>
      <c r="BG509" s="348">
        <f>SUM(AX509:BF509)</f>
        <v>6049690.6440895442</v>
      </c>
      <c r="BH509" s="188">
        <f>INT(AU509-BG509)</f>
        <v>63887061</v>
      </c>
      <c r="BJ509" s="50">
        <v>13306</v>
      </c>
      <c r="BK509" s="50" t="s">
        <v>3843</v>
      </c>
      <c r="BM509" s="50">
        <f t="shared" si="15"/>
        <v>0</v>
      </c>
    </row>
    <row r="510" spans="1:65" s="50" customFormat="1" ht="24" customHeight="1" x14ac:dyDescent="0.2">
      <c r="A510" s="182">
        <f t="shared" si="14"/>
        <v>2655495</v>
      </c>
      <c r="B510" s="298">
        <v>291</v>
      </c>
      <c r="C510" s="266">
        <v>54</v>
      </c>
      <c r="D510" s="299">
        <v>13307</v>
      </c>
      <c r="E510" s="242" t="s">
        <v>480</v>
      </c>
      <c r="F510" s="243" t="s">
        <v>1666</v>
      </c>
      <c r="G510" s="287" t="s">
        <v>137</v>
      </c>
      <c r="H510" s="274" t="s">
        <v>88</v>
      </c>
      <c r="I510" s="294" t="s">
        <v>2725</v>
      </c>
      <c r="J510" s="65">
        <v>3873569213</v>
      </c>
      <c r="K510" s="65" t="s">
        <v>1667</v>
      </c>
      <c r="L510" s="65" t="s">
        <v>88</v>
      </c>
      <c r="M510" s="292" t="s">
        <v>137</v>
      </c>
      <c r="N510" s="244" t="s">
        <v>2410</v>
      </c>
      <c r="O510" s="65"/>
      <c r="P510" s="90"/>
      <c r="Q510" s="244">
        <v>30</v>
      </c>
      <c r="R510" s="246">
        <v>120</v>
      </c>
      <c r="S510" s="246">
        <v>110</v>
      </c>
      <c r="T510" s="246">
        <v>29.33</v>
      </c>
      <c r="U510" s="90">
        <v>0</v>
      </c>
      <c r="V510" s="262">
        <v>15</v>
      </c>
      <c r="W510" s="99">
        <v>0</v>
      </c>
      <c r="X510" s="84">
        <v>0</v>
      </c>
      <c r="Y510" s="99">
        <v>0</v>
      </c>
      <c r="Z510" s="65">
        <v>0</v>
      </c>
      <c r="AA510" s="319">
        <v>885165</v>
      </c>
      <c r="AB510" s="319">
        <v>46667</v>
      </c>
      <c r="AC510" s="320">
        <f>AA510+AB510</f>
        <v>931832</v>
      </c>
      <c r="AD510" s="75">
        <v>4500000</v>
      </c>
      <c r="AE510" s="75">
        <v>6000000</v>
      </c>
      <c r="AF510" s="338">
        <f>(AC510*30)/220*1.4</f>
        <v>177895.19999999998</v>
      </c>
      <c r="AG510" s="113">
        <f>AA510*Q510</f>
        <v>26554950</v>
      </c>
      <c r="AH510" s="75">
        <f>AB510*Q510</f>
        <v>1400010</v>
      </c>
      <c r="AI510" s="75">
        <f>AF510*R510</f>
        <v>21347423.999999996</v>
      </c>
      <c r="AJ510" s="75">
        <f>IF(Q510=31,A510*Z510,(Q510/30)*A510*Z510)</f>
        <v>0</v>
      </c>
      <c r="AK510" s="75">
        <f>IF(Q510=31,AD510,(Q510/30)*AD510)</f>
        <v>4500000</v>
      </c>
      <c r="AL510" s="75">
        <f>IF(Q510=31,AE510,(Q510/30)*AE510)</f>
        <v>6000000</v>
      </c>
      <c r="AM510" s="75">
        <f>(AC510*30/220)*35%*S510</f>
        <v>4892117.9999999991</v>
      </c>
      <c r="AN510" s="75">
        <f>AC510*30/220*1.4*T510</f>
        <v>5217666.2159999991</v>
      </c>
      <c r="AO510" s="75">
        <f>AC510*U510</f>
        <v>0</v>
      </c>
      <c r="AP510" s="75">
        <f>200000*V510</f>
        <v>3000000</v>
      </c>
      <c r="AQ510" s="75">
        <v>0</v>
      </c>
      <c r="AR510" s="75">
        <v>0</v>
      </c>
      <c r="AS510" s="75">
        <v>0</v>
      </c>
      <c r="AT510" s="80">
        <v>0</v>
      </c>
      <c r="AU510" s="82">
        <f>SUM(AG510:AT510)</f>
        <v>72912168.216000006</v>
      </c>
      <c r="AV510" s="113">
        <f>AU510-(AX510+AP510+AO510+AL510+AK510+AJ510+AT510)</f>
        <v>54308316.440880008</v>
      </c>
      <c r="AW510" s="75">
        <f>AG510+AH510+AK510+AL510+AI510+AN510+AM510+AP510</f>
        <v>72912168.215999991</v>
      </c>
      <c r="AX510" s="75">
        <f>AW510*7%</f>
        <v>5103851.7751199994</v>
      </c>
      <c r="AY510" s="76">
        <f>IF(AV510&lt;=40000000,0,IF(AND(AV510&gt;40000000,AV510&lt;=80000000),(AV510-40000000)*10%,IF(AND(AV510&gt;80000000,AV510&lt;=120000000),4000000+(AV510-80000000)*15%,IF(AND(AV510&gt;120000000,AV510&lt;=180000000),10000000+(AV510-120000000)*20%,IF(AND(AV510&gt;180000000,AV510&lt;=240000000),22000000+(AV510-180000000)*25%,IF(AND(AV510&gt;240000000,AV510&lt;=320000000),37000000+(AV510-240000000)*30%,61000000+(AV510-320000000)*35%))))))</f>
        <v>1430831.644088001</v>
      </c>
      <c r="AZ510" s="75">
        <v>0</v>
      </c>
      <c r="BA510" s="75">
        <v>0</v>
      </c>
      <c r="BB510" s="75">
        <v>0</v>
      </c>
      <c r="BC510" s="80">
        <v>0</v>
      </c>
      <c r="BD510" s="80">
        <v>0</v>
      </c>
      <c r="BE510" s="80">
        <v>0</v>
      </c>
      <c r="BF510" s="78">
        <v>0</v>
      </c>
      <c r="BG510" s="348">
        <f>SUM(AX510:BF510)</f>
        <v>6534683.4192080004</v>
      </c>
      <c r="BH510" s="188">
        <f>INT(AU510-BG510)</f>
        <v>66377484</v>
      </c>
      <c r="BJ510" s="50">
        <v>13307</v>
      </c>
      <c r="BK510" s="50" t="s">
        <v>3844</v>
      </c>
      <c r="BM510" s="50">
        <f t="shared" si="15"/>
        <v>0</v>
      </c>
    </row>
    <row r="511" spans="1:65" s="50" customFormat="1" ht="24" customHeight="1" x14ac:dyDescent="0.2">
      <c r="A511" s="182">
        <f t="shared" si="14"/>
        <v>2655495</v>
      </c>
      <c r="B511" s="298">
        <v>307</v>
      </c>
      <c r="C511" s="266">
        <v>70</v>
      </c>
      <c r="D511" s="299">
        <v>13308</v>
      </c>
      <c r="E511" s="242" t="s">
        <v>374</v>
      </c>
      <c r="F511" s="243" t="s">
        <v>1668</v>
      </c>
      <c r="G511" s="287" t="s">
        <v>137</v>
      </c>
      <c r="H511" s="274" t="s">
        <v>88</v>
      </c>
      <c r="I511" s="353" t="s">
        <v>2741</v>
      </c>
      <c r="J511" s="68">
        <v>5889912801</v>
      </c>
      <c r="K511" s="68" t="s">
        <v>1669</v>
      </c>
      <c r="L511" s="68" t="s">
        <v>88</v>
      </c>
      <c r="M511" s="292" t="s">
        <v>137</v>
      </c>
      <c r="N511" s="244" t="s">
        <v>2410</v>
      </c>
      <c r="O511" s="68"/>
      <c r="P511" s="91"/>
      <c r="Q511" s="244">
        <v>30</v>
      </c>
      <c r="R511" s="246">
        <v>120</v>
      </c>
      <c r="S511" s="246">
        <v>110</v>
      </c>
      <c r="T511" s="246">
        <v>29.33</v>
      </c>
      <c r="U511" s="90">
        <v>0</v>
      </c>
      <c r="V511" s="262">
        <v>15</v>
      </c>
      <c r="W511" s="99">
        <v>0</v>
      </c>
      <c r="X511" s="84">
        <v>0</v>
      </c>
      <c r="Y511" s="99">
        <v>0</v>
      </c>
      <c r="Z511" s="65">
        <v>0</v>
      </c>
      <c r="AA511" s="319">
        <v>885165</v>
      </c>
      <c r="AB511" s="319">
        <v>46667</v>
      </c>
      <c r="AC511" s="320">
        <f>AA511+AB511</f>
        <v>931832</v>
      </c>
      <c r="AD511" s="75">
        <v>4500000</v>
      </c>
      <c r="AE511" s="75">
        <v>6000000</v>
      </c>
      <c r="AF511" s="338">
        <f>(AC511*30)/220*1.4</f>
        <v>177895.19999999998</v>
      </c>
      <c r="AG511" s="113">
        <f>AA511*Q511</f>
        <v>26554950</v>
      </c>
      <c r="AH511" s="75">
        <f>AB511*Q511</f>
        <v>1400010</v>
      </c>
      <c r="AI511" s="75">
        <f>AF511*R511</f>
        <v>21347423.999999996</v>
      </c>
      <c r="AJ511" s="75">
        <f>IF(Q511=31,A511*Z511,(Q511/30)*A511*Z511)</f>
        <v>0</v>
      </c>
      <c r="AK511" s="75">
        <f>IF(Q511=31,AD511,(Q511/30)*AD511)</f>
        <v>4500000</v>
      </c>
      <c r="AL511" s="75">
        <f>IF(Q511=31,AE511,(Q511/30)*AE511)</f>
        <v>6000000</v>
      </c>
      <c r="AM511" s="75">
        <f>(AC511*30/220)*35%*S511</f>
        <v>4892117.9999999991</v>
      </c>
      <c r="AN511" s="75">
        <f>AC511*30/220*1.4*T511</f>
        <v>5217666.2159999991</v>
      </c>
      <c r="AO511" s="75">
        <f>AC511*U511</f>
        <v>0</v>
      </c>
      <c r="AP511" s="75">
        <f>200000*V511</f>
        <v>3000000</v>
      </c>
      <c r="AQ511" s="75">
        <v>0</v>
      </c>
      <c r="AR511" s="75">
        <v>0</v>
      </c>
      <c r="AS511" s="75">
        <v>0</v>
      </c>
      <c r="AT511" s="80">
        <v>0</v>
      </c>
      <c r="AU511" s="82">
        <f>SUM(AG511:AT511)</f>
        <v>72912168.216000006</v>
      </c>
      <c r="AV511" s="113">
        <f>AU511-(AX511+AP511+AO511+AL511+AK511+AJ511+AT511)</f>
        <v>54308316.440880008</v>
      </c>
      <c r="AW511" s="75">
        <f>AG511+AH511+AK511+AL511+AI511+AN511+AM511+AP511</f>
        <v>72912168.215999991</v>
      </c>
      <c r="AX511" s="75">
        <f>AW511*7%</f>
        <v>5103851.7751199994</v>
      </c>
      <c r="AY511" s="76">
        <f>IF(AV511&lt;=40000000,0,IF(AND(AV511&gt;40000000,AV511&lt;=80000000),(AV511-40000000)*10%,IF(AND(AV511&gt;80000000,AV511&lt;=120000000),4000000+(AV511-80000000)*15%,IF(AND(AV511&gt;120000000,AV511&lt;=180000000),10000000+(AV511-120000000)*20%,IF(AND(AV511&gt;180000000,AV511&lt;=240000000),22000000+(AV511-180000000)*25%,IF(AND(AV511&gt;240000000,AV511&lt;=320000000),37000000+(AV511-240000000)*30%,61000000+(AV511-320000000)*35%))))))</f>
        <v>1430831.644088001</v>
      </c>
      <c r="AZ511" s="75">
        <v>0</v>
      </c>
      <c r="BA511" s="75">
        <v>0</v>
      </c>
      <c r="BB511" s="75">
        <v>0</v>
      </c>
      <c r="BC511" s="80">
        <v>0</v>
      </c>
      <c r="BD511" s="80">
        <v>0</v>
      </c>
      <c r="BE511" s="80">
        <v>0</v>
      </c>
      <c r="BF511" s="78">
        <v>0</v>
      </c>
      <c r="BG511" s="348">
        <f>SUM(AX511:BF511)</f>
        <v>6534683.4192080004</v>
      </c>
      <c r="BH511" s="188">
        <f>INT(AU511-BG511)</f>
        <v>66377484</v>
      </c>
      <c r="BJ511" s="50">
        <v>13308</v>
      </c>
      <c r="BK511" s="50" t="s">
        <v>3845</v>
      </c>
      <c r="BM511" s="50">
        <f t="shared" si="15"/>
        <v>0</v>
      </c>
    </row>
    <row r="512" spans="1:65" s="50" customFormat="1" ht="24" customHeight="1" x14ac:dyDescent="0.2">
      <c r="A512" s="182">
        <f t="shared" ref="A512:A575" si="16">885165*3</f>
        <v>2655495</v>
      </c>
      <c r="B512" s="298">
        <v>261</v>
      </c>
      <c r="C512" s="266">
        <v>24</v>
      </c>
      <c r="D512" s="299">
        <v>13309</v>
      </c>
      <c r="E512" s="242" t="s">
        <v>352</v>
      </c>
      <c r="F512" s="243" t="s">
        <v>1670</v>
      </c>
      <c r="G512" s="287" t="s">
        <v>137</v>
      </c>
      <c r="H512" s="274" t="s">
        <v>88</v>
      </c>
      <c r="I512" s="294" t="s">
        <v>2695</v>
      </c>
      <c r="J512" s="65" t="s">
        <v>1671</v>
      </c>
      <c r="K512" s="65" t="s">
        <v>1672</v>
      </c>
      <c r="L512" s="65" t="s">
        <v>88</v>
      </c>
      <c r="M512" s="292" t="s">
        <v>137</v>
      </c>
      <c r="N512" s="244" t="s">
        <v>2410</v>
      </c>
      <c r="O512" s="65"/>
      <c r="P512" s="90"/>
      <c r="Q512" s="244">
        <v>30</v>
      </c>
      <c r="R512" s="246">
        <v>120</v>
      </c>
      <c r="S512" s="246">
        <v>110</v>
      </c>
      <c r="T512" s="246">
        <v>29.33</v>
      </c>
      <c r="U512" s="90">
        <v>0</v>
      </c>
      <c r="V512" s="262">
        <v>15</v>
      </c>
      <c r="W512" s="99">
        <v>0</v>
      </c>
      <c r="X512" s="84">
        <v>0</v>
      </c>
      <c r="Y512" s="99">
        <v>0</v>
      </c>
      <c r="Z512" s="65">
        <v>0</v>
      </c>
      <c r="AA512" s="319">
        <v>885165</v>
      </c>
      <c r="AB512" s="319">
        <v>46667</v>
      </c>
      <c r="AC512" s="320">
        <f>AA512+AB512</f>
        <v>931832</v>
      </c>
      <c r="AD512" s="75">
        <v>4500000</v>
      </c>
      <c r="AE512" s="75">
        <v>6000000</v>
      </c>
      <c r="AF512" s="338">
        <f>(AC512*30)/220*1.4</f>
        <v>177895.19999999998</v>
      </c>
      <c r="AG512" s="113">
        <f>AA512*Q512</f>
        <v>26554950</v>
      </c>
      <c r="AH512" s="75">
        <f>AB512*Q512</f>
        <v>1400010</v>
      </c>
      <c r="AI512" s="75">
        <f>AF512*R512</f>
        <v>21347423.999999996</v>
      </c>
      <c r="AJ512" s="75">
        <f>IF(Q512=31,A512*Z512,(Q512/30)*A512*Z512)</f>
        <v>0</v>
      </c>
      <c r="AK512" s="75">
        <f>IF(Q512=31,AD512,(Q512/30)*AD512)</f>
        <v>4500000</v>
      </c>
      <c r="AL512" s="75">
        <f>IF(Q512=31,AE512,(Q512/30)*AE512)</f>
        <v>6000000</v>
      </c>
      <c r="AM512" s="75">
        <f>(AC512*30/220)*35%*S512</f>
        <v>4892117.9999999991</v>
      </c>
      <c r="AN512" s="75">
        <f>AC512*30/220*1.4*T512</f>
        <v>5217666.2159999991</v>
      </c>
      <c r="AO512" s="75">
        <f>AC512*U512</f>
        <v>0</v>
      </c>
      <c r="AP512" s="75">
        <f>200000*V512</f>
        <v>3000000</v>
      </c>
      <c r="AQ512" s="75">
        <v>0</v>
      </c>
      <c r="AR512" s="75">
        <v>0</v>
      </c>
      <c r="AS512" s="75">
        <v>0</v>
      </c>
      <c r="AT512" s="80">
        <v>0</v>
      </c>
      <c r="AU512" s="82">
        <f>SUM(AG512:AT512)</f>
        <v>72912168.216000006</v>
      </c>
      <c r="AV512" s="113">
        <f>AU512-(AX512+AP512+AO512+AL512+AK512+AJ512+AT512)</f>
        <v>54308316.440880008</v>
      </c>
      <c r="AW512" s="75">
        <f>AG512+AH512+AK512+AL512+AI512+AN512+AM512+AP512</f>
        <v>72912168.215999991</v>
      </c>
      <c r="AX512" s="75">
        <f>AW512*7%</f>
        <v>5103851.7751199994</v>
      </c>
      <c r="AY512" s="76">
        <f>IF(AV512&lt;=40000000,0,IF(AND(AV512&gt;40000000,AV512&lt;=80000000),(AV512-40000000)*10%,IF(AND(AV512&gt;80000000,AV512&lt;=120000000),4000000+(AV512-80000000)*15%,IF(AND(AV512&gt;120000000,AV512&lt;=180000000),10000000+(AV512-120000000)*20%,IF(AND(AV512&gt;180000000,AV512&lt;=240000000),22000000+(AV512-180000000)*25%,IF(AND(AV512&gt;240000000,AV512&lt;=320000000),37000000+(AV512-240000000)*30%,61000000+(AV512-320000000)*35%))))))</f>
        <v>1430831.644088001</v>
      </c>
      <c r="AZ512" s="75">
        <v>0</v>
      </c>
      <c r="BA512" s="75">
        <v>0</v>
      </c>
      <c r="BB512" s="75">
        <v>0</v>
      </c>
      <c r="BC512" s="80">
        <v>0</v>
      </c>
      <c r="BD512" s="80">
        <v>0</v>
      </c>
      <c r="BE512" s="80">
        <v>0</v>
      </c>
      <c r="BF512" s="78">
        <v>0</v>
      </c>
      <c r="BG512" s="348">
        <f>SUM(AX512:BF512)</f>
        <v>6534683.4192080004</v>
      </c>
      <c r="BH512" s="188">
        <f>INT(AU512-BG512)</f>
        <v>66377484</v>
      </c>
      <c r="BJ512" s="50">
        <v>13309</v>
      </c>
      <c r="BK512" s="50" t="s">
        <v>3846</v>
      </c>
      <c r="BM512" s="50">
        <f t="shared" si="15"/>
        <v>0</v>
      </c>
    </row>
    <row r="513" spans="1:65" s="50" customFormat="1" ht="24" customHeight="1" x14ac:dyDescent="0.2">
      <c r="A513" s="182">
        <f t="shared" si="16"/>
        <v>2655495</v>
      </c>
      <c r="B513" s="298">
        <v>256</v>
      </c>
      <c r="C513" s="266">
        <v>19</v>
      </c>
      <c r="D513" s="299">
        <v>13310</v>
      </c>
      <c r="E513" s="242" t="s">
        <v>634</v>
      </c>
      <c r="F513" s="243" t="s">
        <v>1394</v>
      </c>
      <c r="G513" s="287" t="s">
        <v>137</v>
      </c>
      <c r="H513" s="274" t="s">
        <v>88</v>
      </c>
      <c r="I513" s="294" t="s">
        <v>2690</v>
      </c>
      <c r="J513" s="65" t="s">
        <v>1673</v>
      </c>
      <c r="K513" s="65" t="s">
        <v>1674</v>
      </c>
      <c r="L513" s="65" t="s">
        <v>88</v>
      </c>
      <c r="M513" s="292" t="s">
        <v>137</v>
      </c>
      <c r="N513" s="244" t="s">
        <v>2410</v>
      </c>
      <c r="O513" s="65"/>
      <c r="P513" s="90"/>
      <c r="Q513" s="244">
        <v>30</v>
      </c>
      <c r="R513" s="246">
        <v>120</v>
      </c>
      <c r="S513" s="246">
        <v>110</v>
      </c>
      <c r="T513" s="246">
        <v>29.33</v>
      </c>
      <c r="U513" s="90">
        <v>0</v>
      </c>
      <c r="V513" s="262">
        <v>13</v>
      </c>
      <c r="W513" s="99">
        <v>0</v>
      </c>
      <c r="X513" s="84">
        <v>0</v>
      </c>
      <c r="Y513" s="99">
        <v>0</v>
      </c>
      <c r="Z513" s="65">
        <v>0</v>
      </c>
      <c r="AA513" s="319">
        <v>885165</v>
      </c>
      <c r="AB513" s="319">
        <v>46667</v>
      </c>
      <c r="AC513" s="320">
        <f>AA513+AB513</f>
        <v>931832</v>
      </c>
      <c r="AD513" s="75">
        <v>4500000</v>
      </c>
      <c r="AE513" s="75">
        <v>6000000</v>
      </c>
      <c r="AF513" s="338">
        <f>(AC513*30)/220*1.4</f>
        <v>177895.19999999998</v>
      </c>
      <c r="AG513" s="113">
        <f>AA513*Q513</f>
        <v>26554950</v>
      </c>
      <c r="AH513" s="75">
        <f>AB513*Q513</f>
        <v>1400010</v>
      </c>
      <c r="AI513" s="75">
        <f>AF513*R513</f>
        <v>21347423.999999996</v>
      </c>
      <c r="AJ513" s="75">
        <f>IF(Q513=31,A513*Z513,(Q513/30)*A513*Z513)</f>
        <v>0</v>
      </c>
      <c r="AK513" s="75">
        <f>IF(Q513=31,AD513,(Q513/30)*AD513)</f>
        <v>4500000</v>
      </c>
      <c r="AL513" s="75">
        <f>IF(Q513=31,AE513,(Q513/30)*AE513)</f>
        <v>6000000</v>
      </c>
      <c r="AM513" s="75">
        <f>(AC513*30/220)*35%*S513</f>
        <v>4892117.9999999991</v>
      </c>
      <c r="AN513" s="75">
        <f>AC513*30/220*1.4*T513</f>
        <v>5217666.2159999991</v>
      </c>
      <c r="AO513" s="75">
        <f>AC513*U513</f>
        <v>0</v>
      </c>
      <c r="AP513" s="75">
        <f>200000*V513</f>
        <v>2600000</v>
      </c>
      <c r="AQ513" s="75">
        <v>0</v>
      </c>
      <c r="AR513" s="75">
        <v>0</v>
      </c>
      <c r="AS513" s="75">
        <v>0</v>
      </c>
      <c r="AT513" s="80">
        <v>0</v>
      </c>
      <c r="AU513" s="82">
        <f>SUM(AG513:AT513)</f>
        <v>72512168.216000006</v>
      </c>
      <c r="AV513" s="113">
        <f>AU513-(AX513+AP513+AO513+AL513+AK513+AJ513+AT513)</f>
        <v>54336316.440880008</v>
      </c>
      <c r="AW513" s="75">
        <f>AG513+AH513+AK513+AL513+AI513+AN513+AM513+AP513</f>
        <v>72512168.215999991</v>
      </c>
      <c r="AX513" s="75">
        <f>AW513*7%</f>
        <v>5075851.7751199994</v>
      </c>
      <c r="AY513" s="76">
        <f>IF(AV513&lt;=40000000,0,IF(AND(AV513&gt;40000000,AV513&lt;=80000000),(AV513-40000000)*10%,IF(AND(AV513&gt;80000000,AV513&lt;=120000000),4000000+(AV513-80000000)*15%,IF(AND(AV513&gt;120000000,AV513&lt;=180000000),10000000+(AV513-120000000)*20%,IF(AND(AV513&gt;180000000,AV513&lt;=240000000),22000000+(AV513-180000000)*25%,IF(AND(AV513&gt;240000000,AV513&lt;=320000000),37000000+(AV513-240000000)*30%,61000000+(AV513-320000000)*35%))))))</f>
        <v>1433631.644088001</v>
      </c>
      <c r="AZ513" s="75">
        <v>0</v>
      </c>
      <c r="BA513" s="75">
        <v>0</v>
      </c>
      <c r="BB513" s="75">
        <v>0</v>
      </c>
      <c r="BC513" s="80">
        <v>0</v>
      </c>
      <c r="BD513" s="80">
        <v>0</v>
      </c>
      <c r="BE513" s="80">
        <v>0</v>
      </c>
      <c r="BF513" s="78">
        <v>0</v>
      </c>
      <c r="BG513" s="348">
        <f>SUM(AX513:BF513)</f>
        <v>6509483.4192080004</v>
      </c>
      <c r="BH513" s="188">
        <f>INT(AU513-BG513)</f>
        <v>66002684</v>
      </c>
      <c r="BJ513" s="50">
        <v>13310</v>
      </c>
      <c r="BK513" s="50" t="s">
        <v>3847</v>
      </c>
      <c r="BM513" s="50">
        <f t="shared" si="15"/>
        <v>0</v>
      </c>
    </row>
    <row r="514" spans="1:65" s="50" customFormat="1" ht="24" customHeight="1" x14ac:dyDescent="0.2">
      <c r="A514" s="182">
        <f t="shared" si="16"/>
        <v>2655495</v>
      </c>
      <c r="B514" s="298">
        <v>296</v>
      </c>
      <c r="C514" s="266">
        <v>59</v>
      </c>
      <c r="D514" s="299">
        <v>13311</v>
      </c>
      <c r="E514" s="242" t="s">
        <v>1675</v>
      </c>
      <c r="F514" s="243" t="s">
        <v>1676</v>
      </c>
      <c r="G514" s="287" t="s">
        <v>137</v>
      </c>
      <c r="H514" s="274" t="s">
        <v>88</v>
      </c>
      <c r="I514" s="294" t="s">
        <v>2730</v>
      </c>
      <c r="J514" s="65" t="s">
        <v>1677</v>
      </c>
      <c r="K514" s="65" t="s">
        <v>1678</v>
      </c>
      <c r="L514" s="65" t="s">
        <v>88</v>
      </c>
      <c r="M514" s="292" t="s">
        <v>137</v>
      </c>
      <c r="N514" s="244" t="s">
        <v>2410</v>
      </c>
      <c r="O514" s="65"/>
      <c r="P514" s="90"/>
      <c r="Q514" s="244">
        <v>30</v>
      </c>
      <c r="R514" s="246">
        <v>120</v>
      </c>
      <c r="S514" s="246">
        <v>110</v>
      </c>
      <c r="T514" s="246">
        <v>29.33</v>
      </c>
      <c r="U514" s="90">
        <v>0</v>
      </c>
      <c r="V514" s="262">
        <v>14</v>
      </c>
      <c r="W514" s="99">
        <v>0</v>
      </c>
      <c r="X514" s="84">
        <v>0</v>
      </c>
      <c r="Y514" s="99">
        <v>0</v>
      </c>
      <c r="Z514" s="65">
        <v>0</v>
      </c>
      <c r="AA514" s="319">
        <v>885165</v>
      </c>
      <c r="AB514" s="319">
        <v>46667</v>
      </c>
      <c r="AC514" s="320">
        <f>AA514+AB514</f>
        <v>931832</v>
      </c>
      <c r="AD514" s="75">
        <v>4500000</v>
      </c>
      <c r="AE514" s="75">
        <v>6000000</v>
      </c>
      <c r="AF514" s="338">
        <f>(AC514*30)/220*1.4</f>
        <v>177895.19999999998</v>
      </c>
      <c r="AG514" s="113">
        <f>AA514*Q514</f>
        <v>26554950</v>
      </c>
      <c r="AH514" s="75">
        <f>AB514*Q514</f>
        <v>1400010</v>
      </c>
      <c r="AI514" s="75">
        <f>AF514*R514</f>
        <v>21347423.999999996</v>
      </c>
      <c r="AJ514" s="75">
        <f>IF(Q514=31,A514*Z514,(Q514/30)*A514*Z514)</f>
        <v>0</v>
      </c>
      <c r="AK514" s="75">
        <f>IF(Q514=31,AD514,(Q514/30)*AD514)</f>
        <v>4500000</v>
      </c>
      <c r="AL514" s="75">
        <f>IF(Q514=31,AE514,(Q514/30)*AE514)</f>
        <v>6000000</v>
      </c>
      <c r="AM514" s="75">
        <f>(AC514*30/220)*35%*S514</f>
        <v>4892117.9999999991</v>
      </c>
      <c r="AN514" s="75">
        <f>AC514*30/220*1.4*T514</f>
        <v>5217666.2159999991</v>
      </c>
      <c r="AO514" s="75">
        <f>AC514*U514</f>
        <v>0</v>
      </c>
      <c r="AP514" s="75">
        <f>200000*V514</f>
        <v>2800000</v>
      </c>
      <c r="AQ514" s="75">
        <v>0</v>
      </c>
      <c r="AR514" s="75">
        <v>0</v>
      </c>
      <c r="AS514" s="75">
        <v>0</v>
      </c>
      <c r="AT514" s="80">
        <v>4893852</v>
      </c>
      <c r="AU514" s="82">
        <f>SUM(AG514:AT514)</f>
        <v>77606020.216000006</v>
      </c>
      <c r="AV514" s="113">
        <f>AU514-(AX514+AP514+AO514+AL514+AK514+AJ514+AT514)</f>
        <v>59412168.216000006</v>
      </c>
      <c r="AW514" s="399">
        <v>0</v>
      </c>
      <c r="AX514" s="399">
        <f>AW514*7%</f>
        <v>0</v>
      </c>
      <c r="AY514" s="76">
        <f>IF(AV514&lt;=40000000,0,IF(AND(AV514&gt;40000000,AV514&lt;=80000000),(AV514-40000000)*10%,IF(AND(AV514&gt;80000000,AV514&lt;=120000000),4000000+(AV514-80000000)*15%,IF(AND(AV514&gt;120000000,AV514&lt;=180000000),10000000+(AV514-120000000)*20%,IF(AND(AV514&gt;180000000,AV514&lt;=240000000),22000000+(AV514-180000000)*25%,IF(AND(AV514&gt;240000000,AV514&lt;=320000000),37000000+(AV514-240000000)*30%,61000000+(AV514-320000000)*35%))))))</f>
        <v>1941216.8216000006</v>
      </c>
      <c r="AZ514" s="75">
        <v>0</v>
      </c>
      <c r="BA514" s="75">
        <v>0</v>
      </c>
      <c r="BB514" s="75">
        <v>0</v>
      </c>
      <c r="BC514" s="80">
        <v>0</v>
      </c>
      <c r="BD514" s="80">
        <v>0</v>
      </c>
      <c r="BE514" s="80">
        <v>0</v>
      </c>
      <c r="BF514" s="78">
        <v>0</v>
      </c>
      <c r="BG514" s="348">
        <f>SUM(AX514:BF514)</f>
        <v>1941216.8216000006</v>
      </c>
      <c r="BH514" s="188">
        <f>INT(AU514-BG514)</f>
        <v>75664803</v>
      </c>
      <c r="BM514" s="50">
        <f t="shared" si="15"/>
        <v>13311</v>
      </c>
    </row>
    <row r="515" spans="1:65" s="50" customFormat="1" ht="24" customHeight="1" x14ac:dyDescent="0.2">
      <c r="A515" s="182">
        <f t="shared" si="16"/>
        <v>2655495</v>
      </c>
      <c r="B515" s="298">
        <v>262</v>
      </c>
      <c r="C515" s="266">
        <v>25</v>
      </c>
      <c r="D515" s="299">
        <v>13312</v>
      </c>
      <c r="E515" s="242" t="s">
        <v>115</v>
      </c>
      <c r="F515" s="243" t="s">
        <v>1405</v>
      </c>
      <c r="G515" s="287" t="s">
        <v>137</v>
      </c>
      <c r="H515" s="274" t="s">
        <v>88</v>
      </c>
      <c r="I515" s="294" t="s">
        <v>2696</v>
      </c>
      <c r="J515" s="65" t="s">
        <v>1679</v>
      </c>
      <c r="K515" s="65" t="s">
        <v>1680</v>
      </c>
      <c r="L515" s="65" t="s">
        <v>88</v>
      </c>
      <c r="M515" s="292" t="s">
        <v>137</v>
      </c>
      <c r="N515" s="244" t="s">
        <v>2410</v>
      </c>
      <c r="O515" s="65"/>
      <c r="P515" s="90"/>
      <c r="Q515" s="244">
        <v>30</v>
      </c>
      <c r="R515" s="246">
        <v>120</v>
      </c>
      <c r="S515" s="246">
        <v>110</v>
      </c>
      <c r="T515" s="246">
        <v>29.33</v>
      </c>
      <c r="U515" s="90">
        <v>0</v>
      </c>
      <c r="V515" s="262">
        <v>15</v>
      </c>
      <c r="W515" s="99">
        <v>0</v>
      </c>
      <c r="X515" s="84">
        <v>0</v>
      </c>
      <c r="Y515" s="99">
        <v>0</v>
      </c>
      <c r="Z515" s="65">
        <v>0</v>
      </c>
      <c r="AA515" s="319">
        <v>885165</v>
      </c>
      <c r="AB515" s="319">
        <v>46667</v>
      </c>
      <c r="AC515" s="320">
        <f>AA515+AB515</f>
        <v>931832</v>
      </c>
      <c r="AD515" s="75">
        <v>4500000</v>
      </c>
      <c r="AE515" s="75">
        <v>6000000</v>
      </c>
      <c r="AF515" s="338">
        <f>(AC515*30)/220*1.4</f>
        <v>177895.19999999998</v>
      </c>
      <c r="AG515" s="113">
        <f>AA515*Q515</f>
        <v>26554950</v>
      </c>
      <c r="AH515" s="75">
        <f>AB515*Q515</f>
        <v>1400010</v>
      </c>
      <c r="AI515" s="75">
        <f>AF515*R515</f>
        <v>21347423.999999996</v>
      </c>
      <c r="AJ515" s="75">
        <f>IF(Q515=31,A515*Z515,(Q515/30)*A515*Z515)</f>
        <v>0</v>
      </c>
      <c r="AK515" s="75">
        <f>IF(Q515=31,AD515,(Q515/30)*AD515)</f>
        <v>4500000</v>
      </c>
      <c r="AL515" s="75">
        <f>IF(Q515=31,AE515,(Q515/30)*AE515)</f>
        <v>6000000</v>
      </c>
      <c r="AM515" s="75">
        <f>(AC515*30/220)*35%*S515</f>
        <v>4892117.9999999991</v>
      </c>
      <c r="AN515" s="75">
        <f>AC515*30/220*1.4*T515</f>
        <v>5217666.2159999991</v>
      </c>
      <c r="AO515" s="75">
        <f>AC515*U515</f>
        <v>0</v>
      </c>
      <c r="AP515" s="75">
        <f>200000*V515</f>
        <v>3000000</v>
      </c>
      <c r="AQ515" s="75">
        <v>0</v>
      </c>
      <c r="AR515" s="75">
        <v>0</v>
      </c>
      <c r="AS515" s="75">
        <v>0</v>
      </c>
      <c r="AT515" s="80">
        <v>0</v>
      </c>
      <c r="AU515" s="82">
        <f>SUM(AG515:AT515)</f>
        <v>72912168.216000006</v>
      </c>
      <c r="AV515" s="113">
        <f>AU515-(AX515+AP515+AO515+AL515+AK515+AJ515+AT515)</f>
        <v>54308316.440880008</v>
      </c>
      <c r="AW515" s="75">
        <f>AG515+AH515+AK515+AL515+AI515+AN515+AM515+AP515</f>
        <v>72912168.215999991</v>
      </c>
      <c r="AX515" s="75">
        <f>AW515*7%</f>
        <v>5103851.7751199994</v>
      </c>
      <c r="AY515" s="76">
        <f>IF(AV515&lt;=40000000,0,IF(AND(AV515&gt;40000000,AV515&lt;=80000000),(AV515-40000000)*10%,IF(AND(AV515&gt;80000000,AV515&lt;=120000000),4000000+(AV515-80000000)*15%,IF(AND(AV515&gt;120000000,AV515&lt;=180000000),10000000+(AV515-120000000)*20%,IF(AND(AV515&gt;180000000,AV515&lt;=240000000),22000000+(AV515-180000000)*25%,IF(AND(AV515&gt;240000000,AV515&lt;=320000000),37000000+(AV515-240000000)*30%,61000000+(AV515-320000000)*35%))))))</f>
        <v>1430831.644088001</v>
      </c>
      <c r="AZ515" s="75">
        <v>0</v>
      </c>
      <c r="BA515" s="75">
        <v>0</v>
      </c>
      <c r="BB515" s="75">
        <v>0</v>
      </c>
      <c r="BC515" s="80">
        <v>0</v>
      </c>
      <c r="BD515" s="80">
        <v>0</v>
      </c>
      <c r="BE515" s="80">
        <v>0</v>
      </c>
      <c r="BF515" s="78">
        <v>0</v>
      </c>
      <c r="BG515" s="348">
        <f>SUM(AX515:BF515)</f>
        <v>6534683.4192080004</v>
      </c>
      <c r="BH515" s="188">
        <f>INT(AU515-BG515)</f>
        <v>66377484</v>
      </c>
      <c r="BJ515" s="50">
        <v>13312</v>
      </c>
      <c r="BK515" s="50" t="s">
        <v>3848</v>
      </c>
      <c r="BM515" s="50">
        <f t="shared" si="15"/>
        <v>0</v>
      </c>
    </row>
    <row r="516" spans="1:65" s="50" customFormat="1" ht="24" customHeight="1" x14ac:dyDescent="0.2">
      <c r="A516" s="182">
        <f t="shared" si="16"/>
        <v>2655495</v>
      </c>
      <c r="B516" s="298">
        <v>311</v>
      </c>
      <c r="C516" s="266">
        <v>74</v>
      </c>
      <c r="D516" s="299">
        <v>13313</v>
      </c>
      <c r="E516" s="242" t="s">
        <v>248</v>
      </c>
      <c r="F516" s="243" t="s">
        <v>1681</v>
      </c>
      <c r="G516" s="287" t="s">
        <v>137</v>
      </c>
      <c r="H516" s="274" t="s">
        <v>88</v>
      </c>
      <c r="I516" s="294" t="s">
        <v>2745</v>
      </c>
      <c r="J516" s="65" t="s">
        <v>1682</v>
      </c>
      <c r="K516" s="65" t="s">
        <v>1683</v>
      </c>
      <c r="L516" s="65" t="s">
        <v>88</v>
      </c>
      <c r="M516" s="292" t="s">
        <v>137</v>
      </c>
      <c r="N516" s="244" t="s">
        <v>2410</v>
      </c>
      <c r="O516" s="65"/>
      <c r="P516" s="90"/>
      <c r="Q516" s="244">
        <v>30</v>
      </c>
      <c r="R516" s="246">
        <v>120</v>
      </c>
      <c r="S516" s="246">
        <v>110</v>
      </c>
      <c r="T516" s="246">
        <v>29.33</v>
      </c>
      <c r="U516" s="90">
        <v>0</v>
      </c>
      <c r="V516" s="262">
        <v>13</v>
      </c>
      <c r="W516" s="99">
        <v>0</v>
      </c>
      <c r="X516" s="84">
        <v>0</v>
      </c>
      <c r="Y516" s="99">
        <v>2</v>
      </c>
      <c r="Z516" s="65">
        <v>0</v>
      </c>
      <c r="AA516" s="319">
        <v>885165</v>
      </c>
      <c r="AB516" s="319">
        <v>46667</v>
      </c>
      <c r="AC516" s="320">
        <f>AA516+AB516</f>
        <v>931832</v>
      </c>
      <c r="AD516" s="75">
        <v>4500000</v>
      </c>
      <c r="AE516" s="75">
        <v>6000000</v>
      </c>
      <c r="AF516" s="338">
        <f>(AC516*30)/220*1.4</f>
        <v>177895.19999999998</v>
      </c>
      <c r="AG516" s="113">
        <f>AA516*Q516</f>
        <v>26554950</v>
      </c>
      <c r="AH516" s="75">
        <f>AB516*Q516</f>
        <v>1400010</v>
      </c>
      <c r="AI516" s="75">
        <f>AF516*R516</f>
        <v>21347423.999999996</v>
      </c>
      <c r="AJ516" s="75">
        <f>IF(Q516=31,A516*Z516,(Q516/30)*A516*Z516)</f>
        <v>0</v>
      </c>
      <c r="AK516" s="75">
        <f>IF(Q516=31,AD516,(Q516/30)*AD516)</f>
        <v>4500000</v>
      </c>
      <c r="AL516" s="75">
        <f>IF(Q516=31,AE516,(Q516/30)*AE516)</f>
        <v>6000000</v>
      </c>
      <c r="AM516" s="75">
        <f>(AC516*30/220)*35%*S516</f>
        <v>4892117.9999999991</v>
      </c>
      <c r="AN516" s="75">
        <f>AC516*30/220*1.4*T516</f>
        <v>5217666.2159999991</v>
      </c>
      <c r="AO516" s="75">
        <f>AC516*U516</f>
        <v>0</v>
      </c>
      <c r="AP516" s="75">
        <f>200000*V516</f>
        <v>2600000</v>
      </c>
      <c r="AQ516" s="75">
        <v>0</v>
      </c>
      <c r="AR516" s="75">
        <v>0</v>
      </c>
      <c r="AS516" s="75">
        <v>0</v>
      </c>
      <c r="AT516" s="80">
        <v>0</v>
      </c>
      <c r="AU516" s="82">
        <f>SUM(AG516:AT516)</f>
        <v>72512168.216000006</v>
      </c>
      <c r="AV516" s="113">
        <f>AU516-(AX516+AP516+AO516+AL516+AK516+AJ516+AT516)</f>
        <v>54336316.440880008</v>
      </c>
      <c r="AW516" s="75">
        <f>AG516+AH516+AK516+AL516+AI516+AN516+AM516+AP516</f>
        <v>72512168.215999991</v>
      </c>
      <c r="AX516" s="75">
        <f>AW516*7%</f>
        <v>5075851.7751199994</v>
      </c>
      <c r="AY516" s="76">
        <f>IF(AV516&lt;=40000000,0,IF(AND(AV516&gt;40000000,AV516&lt;=80000000),(AV516-40000000)*10%,IF(AND(AV516&gt;80000000,AV516&lt;=120000000),4000000+(AV516-80000000)*15%,IF(AND(AV516&gt;120000000,AV516&lt;=180000000),10000000+(AV516-120000000)*20%,IF(AND(AV516&gt;180000000,AV516&lt;=240000000),22000000+(AV516-180000000)*25%,IF(AND(AV516&gt;240000000,AV516&lt;=320000000),37000000+(AV516-240000000)*30%,61000000+(AV516-320000000)*35%))))))</f>
        <v>1433631.644088001</v>
      </c>
      <c r="AZ516" s="75">
        <v>0</v>
      </c>
      <c r="BA516" s="75">
        <v>0</v>
      </c>
      <c r="BB516" s="75">
        <v>0</v>
      </c>
      <c r="BC516" s="80">
        <v>0</v>
      </c>
      <c r="BD516" s="80">
        <v>0</v>
      </c>
      <c r="BE516" s="80">
        <v>0</v>
      </c>
      <c r="BF516" s="78">
        <v>0</v>
      </c>
      <c r="BG516" s="348">
        <f>SUM(AX516:BF516)</f>
        <v>6509483.4192080004</v>
      </c>
      <c r="BH516" s="188">
        <f>INT(AU516-BG516)</f>
        <v>66002684</v>
      </c>
      <c r="BJ516" s="50">
        <v>13313</v>
      </c>
      <c r="BK516" s="50" t="s">
        <v>3849</v>
      </c>
      <c r="BM516" s="50">
        <f t="shared" si="15"/>
        <v>0</v>
      </c>
    </row>
    <row r="517" spans="1:65" s="50" customFormat="1" ht="24" customHeight="1" x14ac:dyDescent="0.2">
      <c r="A517" s="182">
        <f t="shared" si="16"/>
        <v>2655495</v>
      </c>
      <c r="B517" s="298">
        <v>376</v>
      </c>
      <c r="C517" s="266">
        <v>140</v>
      </c>
      <c r="D517" s="299">
        <v>13314</v>
      </c>
      <c r="E517" s="242" t="s">
        <v>259</v>
      </c>
      <c r="F517" s="243" t="s">
        <v>1684</v>
      </c>
      <c r="G517" s="287" t="s">
        <v>137</v>
      </c>
      <c r="H517" s="274" t="s">
        <v>88</v>
      </c>
      <c r="I517" s="294" t="s">
        <v>2810</v>
      </c>
      <c r="J517" s="65" t="s">
        <v>1685</v>
      </c>
      <c r="K517" s="65"/>
      <c r="L517" s="65" t="s">
        <v>88</v>
      </c>
      <c r="M517" s="292" t="s">
        <v>137</v>
      </c>
      <c r="N517" s="244" t="s">
        <v>2410</v>
      </c>
      <c r="O517" s="65"/>
      <c r="P517" s="90"/>
      <c r="Q517" s="244">
        <v>30</v>
      </c>
      <c r="R517" s="246">
        <v>120</v>
      </c>
      <c r="S517" s="246">
        <v>110</v>
      </c>
      <c r="T517" s="246">
        <v>29.33</v>
      </c>
      <c r="U517" s="90">
        <v>0</v>
      </c>
      <c r="V517" s="262">
        <v>12</v>
      </c>
      <c r="W517" s="99">
        <v>0</v>
      </c>
      <c r="X517" s="84">
        <v>0</v>
      </c>
      <c r="Y517" s="99">
        <v>0</v>
      </c>
      <c r="Z517" s="65">
        <v>0</v>
      </c>
      <c r="AA517" s="319">
        <v>885165</v>
      </c>
      <c r="AB517" s="319">
        <v>0</v>
      </c>
      <c r="AC517" s="320">
        <f>AA517+AB517</f>
        <v>885165</v>
      </c>
      <c r="AD517" s="75">
        <v>4500000</v>
      </c>
      <c r="AE517" s="75">
        <v>6000000</v>
      </c>
      <c r="AF517" s="338">
        <f>(AC517*30)/220*1.4</f>
        <v>168986.04545454544</v>
      </c>
      <c r="AG517" s="113">
        <f>AA517*Q517</f>
        <v>26554950</v>
      </c>
      <c r="AH517" s="75">
        <f>AB517*Q517</f>
        <v>0</v>
      </c>
      <c r="AI517" s="75">
        <f>AF517*R517</f>
        <v>20278325.454545453</v>
      </c>
      <c r="AJ517" s="75">
        <f>IF(Q517=31,A517*Z517,(Q517/30)*A517*Z517)</f>
        <v>0</v>
      </c>
      <c r="AK517" s="75">
        <f>IF(Q517=31,AD517,(Q517/30)*AD517)</f>
        <v>4500000</v>
      </c>
      <c r="AL517" s="75">
        <f>IF(Q517=31,AE517,(Q517/30)*AE517)</f>
        <v>6000000</v>
      </c>
      <c r="AM517" s="75">
        <f>(AC517*30/220)*35%*S517</f>
        <v>4647116.25</v>
      </c>
      <c r="AN517" s="75">
        <f>AC517*30/220*1.4*T517</f>
        <v>4956360.7131818179</v>
      </c>
      <c r="AO517" s="75">
        <f>AC517*U517</f>
        <v>0</v>
      </c>
      <c r="AP517" s="75">
        <f>200000*V517</f>
        <v>2400000</v>
      </c>
      <c r="AQ517" s="75">
        <v>0</v>
      </c>
      <c r="AR517" s="75">
        <v>0</v>
      </c>
      <c r="AS517" s="75">
        <v>0</v>
      </c>
      <c r="AT517" s="80">
        <v>0</v>
      </c>
      <c r="AU517" s="82">
        <f>SUM(AG517:AT517)</f>
        <v>69336752.417727262</v>
      </c>
      <c r="AV517" s="113">
        <f>AU517-(AX517+AP517+AO517+AL517+AK517+AJ517+AT517)</f>
        <v>51583179.748486355</v>
      </c>
      <c r="AW517" s="75">
        <f>AG517+AH517+AK517+AL517+AI517+AN517+AM517+AP517</f>
        <v>69336752.417727262</v>
      </c>
      <c r="AX517" s="75">
        <f>AW517*7%</f>
        <v>4853572.6692409087</v>
      </c>
      <c r="AY517" s="76">
        <f>IF(AV517&lt;=40000000,0,IF(AND(AV517&gt;40000000,AV517&lt;=80000000),(AV517-40000000)*10%,IF(AND(AV517&gt;80000000,AV517&lt;=120000000),4000000+(AV517-80000000)*15%,IF(AND(AV517&gt;120000000,AV517&lt;=180000000),10000000+(AV517-120000000)*20%,IF(AND(AV517&gt;180000000,AV517&lt;=240000000),22000000+(AV517-180000000)*25%,IF(AND(AV517&gt;240000000,AV517&lt;=320000000),37000000+(AV517-240000000)*30%,61000000+(AV517-320000000)*35%))))))</f>
        <v>1158317.9748486355</v>
      </c>
      <c r="AZ517" s="75">
        <v>0</v>
      </c>
      <c r="BA517" s="75">
        <v>0</v>
      </c>
      <c r="BB517" s="75">
        <v>0</v>
      </c>
      <c r="BC517" s="80">
        <v>0</v>
      </c>
      <c r="BD517" s="80">
        <v>0</v>
      </c>
      <c r="BE517" s="80">
        <v>0</v>
      </c>
      <c r="BF517" s="78">
        <v>0</v>
      </c>
      <c r="BG517" s="348">
        <f>SUM(AX517:BF517)</f>
        <v>6011890.6440895442</v>
      </c>
      <c r="BH517" s="188">
        <f>INT(AU517-BG517)</f>
        <v>63324861</v>
      </c>
      <c r="BJ517" s="50">
        <v>13314</v>
      </c>
      <c r="BK517" s="50" t="s">
        <v>3850</v>
      </c>
      <c r="BM517" s="50">
        <f t="shared" si="15"/>
        <v>0</v>
      </c>
    </row>
    <row r="518" spans="1:65" s="50" customFormat="1" ht="24" customHeight="1" x14ac:dyDescent="0.2">
      <c r="A518" s="182">
        <f t="shared" si="16"/>
        <v>2655495</v>
      </c>
      <c r="B518" s="298">
        <v>384</v>
      </c>
      <c r="C518" s="266">
        <v>158</v>
      </c>
      <c r="D518" s="299">
        <v>13315</v>
      </c>
      <c r="E518" s="242" t="s">
        <v>935</v>
      </c>
      <c r="F518" s="243" t="s">
        <v>1686</v>
      </c>
      <c r="G518" s="287" t="s">
        <v>137</v>
      </c>
      <c r="H518" s="274" t="s">
        <v>983</v>
      </c>
      <c r="I518" s="294" t="s">
        <v>2818</v>
      </c>
      <c r="J518" s="68">
        <v>60644168</v>
      </c>
      <c r="K518" s="65" t="s">
        <v>1687</v>
      </c>
      <c r="L518" s="65" t="s">
        <v>2384</v>
      </c>
      <c r="M518" s="292" t="s">
        <v>137</v>
      </c>
      <c r="N518" s="244" t="s">
        <v>2410</v>
      </c>
      <c r="O518" s="65"/>
      <c r="P518" s="90"/>
      <c r="Q518" s="244">
        <v>30</v>
      </c>
      <c r="R518" s="246">
        <v>120</v>
      </c>
      <c r="S518" s="246">
        <v>110</v>
      </c>
      <c r="T518" s="246">
        <v>29.33</v>
      </c>
      <c r="U518" s="90">
        <v>0</v>
      </c>
      <c r="V518" s="262">
        <v>15</v>
      </c>
      <c r="W518" s="99">
        <v>0</v>
      </c>
      <c r="X518" s="84">
        <v>0</v>
      </c>
      <c r="Y518" s="99">
        <v>3</v>
      </c>
      <c r="Z518" s="65">
        <v>3</v>
      </c>
      <c r="AA518" s="319">
        <v>885165</v>
      </c>
      <c r="AB518" s="319">
        <v>46667</v>
      </c>
      <c r="AC518" s="320">
        <f>AA518+AB518</f>
        <v>931832</v>
      </c>
      <c r="AD518" s="75">
        <v>4500000</v>
      </c>
      <c r="AE518" s="75">
        <v>6000000</v>
      </c>
      <c r="AF518" s="338">
        <f>(AC518*30)/220*1.4</f>
        <v>177895.19999999998</v>
      </c>
      <c r="AG518" s="113">
        <f>AA518*Q518</f>
        <v>26554950</v>
      </c>
      <c r="AH518" s="75">
        <f>AB518*Q518</f>
        <v>1400010</v>
      </c>
      <c r="AI518" s="75">
        <f>AF518*R518</f>
        <v>21347423.999999996</v>
      </c>
      <c r="AJ518" s="75">
        <f>IF(Q518=31,A518*Z518,(Q518/30)*A518*Z518)</f>
        <v>7966485</v>
      </c>
      <c r="AK518" s="75">
        <f>IF(Q518=31,AD518,(Q518/30)*AD518)</f>
        <v>4500000</v>
      </c>
      <c r="AL518" s="75">
        <f>IF(Q518=31,AE518,(Q518/30)*AE518)</f>
        <v>6000000</v>
      </c>
      <c r="AM518" s="75">
        <f>(AC518*30/220)*35%*S518</f>
        <v>4892117.9999999991</v>
      </c>
      <c r="AN518" s="75">
        <f>AC518*30/220*1.4*T518</f>
        <v>5217666.2159999991</v>
      </c>
      <c r="AO518" s="75">
        <f>AC518*U518</f>
        <v>0</v>
      </c>
      <c r="AP518" s="75">
        <f>200000*V518</f>
        <v>3000000</v>
      </c>
      <c r="AQ518" s="75">
        <v>0</v>
      </c>
      <c r="AR518" s="75">
        <v>0</v>
      </c>
      <c r="AS518" s="75">
        <v>0</v>
      </c>
      <c r="AT518" s="80">
        <v>0</v>
      </c>
      <c r="AU518" s="82">
        <f>SUM(AG518:AT518)</f>
        <v>80878653.216000006</v>
      </c>
      <c r="AV518" s="113">
        <f>AU518-(AX518+AP518+AO518+AL518+AK518+AJ518+AT518)</f>
        <v>54308316.440880008</v>
      </c>
      <c r="AW518" s="75">
        <f>AG518+AH518+AK518+AL518+AI518+AN518+AM518+AP518</f>
        <v>72912168.215999991</v>
      </c>
      <c r="AX518" s="75">
        <f>AW518*7%</f>
        <v>5103851.7751199994</v>
      </c>
      <c r="AY518" s="76">
        <f>IF(AV518&lt;=40000000,0,IF(AND(AV518&gt;40000000,AV518&lt;=80000000),(AV518-40000000)*10%,IF(AND(AV518&gt;80000000,AV518&lt;=120000000),4000000+(AV518-80000000)*15%,IF(AND(AV518&gt;120000000,AV518&lt;=180000000),10000000+(AV518-120000000)*20%,IF(AND(AV518&gt;180000000,AV518&lt;=240000000),22000000+(AV518-180000000)*25%,IF(AND(AV518&gt;240000000,AV518&lt;=320000000),37000000+(AV518-240000000)*30%,61000000+(AV518-320000000)*35%))))))</f>
        <v>1430831.644088001</v>
      </c>
      <c r="AZ518" s="75">
        <v>0</v>
      </c>
      <c r="BA518" s="75">
        <v>0</v>
      </c>
      <c r="BB518" s="75">
        <v>0</v>
      </c>
      <c r="BC518" s="80">
        <v>0</v>
      </c>
      <c r="BD518" s="80">
        <v>0</v>
      </c>
      <c r="BE518" s="80">
        <v>0</v>
      </c>
      <c r="BF518" s="78">
        <v>0</v>
      </c>
      <c r="BG518" s="348">
        <f>SUM(AX518:BF518)</f>
        <v>6534683.4192080004</v>
      </c>
      <c r="BH518" s="188">
        <f>INT(AU518-BG518)</f>
        <v>74343969</v>
      </c>
      <c r="BJ518" s="50">
        <v>13315</v>
      </c>
      <c r="BK518" s="50" t="s">
        <v>3851</v>
      </c>
      <c r="BM518" s="50">
        <f t="shared" si="15"/>
        <v>0</v>
      </c>
    </row>
    <row r="519" spans="1:65" s="50" customFormat="1" ht="24" customHeight="1" x14ac:dyDescent="0.2">
      <c r="A519" s="182">
        <f t="shared" si="16"/>
        <v>2655495</v>
      </c>
      <c r="B519" s="298">
        <v>344</v>
      </c>
      <c r="C519" s="266">
        <v>108</v>
      </c>
      <c r="D519" s="299">
        <v>13316</v>
      </c>
      <c r="E519" s="242" t="s">
        <v>111</v>
      </c>
      <c r="F519" s="243" t="s">
        <v>581</v>
      </c>
      <c r="G519" s="287" t="s">
        <v>137</v>
      </c>
      <c r="H519" s="274" t="s">
        <v>88</v>
      </c>
      <c r="I519" s="294" t="s">
        <v>2778</v>
      </c>
      <c r="J519" s="65" t="s">
        <v>1688</v>
      </c>
      <c r="K519" s="65" t="s">
        <v>1689</v>
      </c>
      <c r="L519" s="65" t="s">
        <v>88</v>
      </c>
      <c r="M519" s="292" t="s">
        <v>137</v>
      </c>
      <c r="N519" s="244" t="s">
        <v>2410</v>
      </c>
      <c r="O519" s="65"/>
      <c r="P519" s="90"/>
      <c r="Q519" s="244">
        <v>30</v>
      </c>
      <c r="R519" s="246">
        <v>120</v>
      </c>
      <c r="S519" s="246">
        <v>110</v>
      </c>
      <c r="T519" s="246">
        <v>29.33</v>
      </c>
      <c r="U519" s="90">
        <v>0</v>
      </c>
      <c r="V519" s="262">
        <v>15</v>
      </c>
      <c r="W519" s="99">
        <v>0</v>
      </c>
      <c r="X519" s="84">
        <v>0</v>
      </c>
      <c r="Y519" s="99">
        <v>0</v>
      </c>
      <c r="Z519" s="65">
        <v>0</v>
      </c>
      <c r="AA519" s="319">
        <v>885165</v>
      </c>
      <c r="AB519" s="319">
        <v>46667</v>
      </c>
      <c r="AC519" s="320">
        <f>AA519+AB519</f>
        <v>931832</v>
      </c>
      <c r="AD519" s="75">
        <v>4500000</v>
      </c>
      <c r="AE519" s="75">
        <v>6000000</v>
      </c>
      <c r="AF519" s="338">
        <f>(AC519*30)/220*1.4</f>
        <v>177895.19999999998</v>
      </c>
      <c r="AG519" s="113">
        <f>AA519*Q519</f>
        <v>26554950</v>
      </c>
      <c r="AH519" s="75">
        <f>AB519*Q519</f>
        <v>1400010</v>
      </c>
      <c r="AI519" s="75">
        <f>AF519*R519</f>
        <v>21347423.999999996</v>
      </c>
      <c r="AJ519" s="75">
        <f>IF(Q519=31,A519*Z519,(Q519/30)*A519*Z519)</f>
        <v>0</v>
      </c>
      <c r="AK519" s="75">
        <f>IF(Q519=31,AD519,(Q519/30)*AD519)</f>
        <v>4500000</v>
      </c>
      <c r="AL519" s="75">
        <f>IF(Q519=31,AE519,(Q519/30)*AE519)</f>
        <v>6000000</v>
      </c>
      <c r="AM519" s="75">
        <f>(AC519*30/220)*35%*S519</f>
        <v>4892117.9999999991</v>
      </c>
      <c r="AN519" s="75">
        <f>AC519*30/220*1.4*T519</f>
        <v>5217666.2159999991</v>
      </c>
      <c r="AO519" s="75">
        <f>AC519*U519</f>
        <v>0</v>
      </c>
      <c r="AP519" s="75">
        <f>200000*V519</f>
        <v>3000000</v>
      </c>
      <c r="AQ519" s="75">
        <v>0</v>
      </c>
      <c r="AR519" s="75">
        <v>0</v>
      </c>
      <c r="AS519" s="75">
        <v>0</v>
      </c>
      <c r="AT519" s="80">
        <v>0</v>
      </c>
      <c r="AU519" s="82">
        <f>SUM(AG519:AT519)</f>
        <v>72912168.216000006</v>
      </c>
      <c r="AV519" s="113">
        <f>AU519-(AX519+AP519+AO519+AL519+AK519+AJ519+AT519)</f>
        <v>54308316.440880008</v>
      </c>
      <c r="AW519" s="75">
        <f>AG519+AH519+AK519+AL519+AI519+AN519+AM519+AP519</f>
        <v>72912168.215999991</v>
      </c>
      <c r="AX519" s="75">
        <f>AW519*7%</f>
        <v>5103851.7751199994</v>
      </c>
      <c r="AY519" s="76">
        <f>IF(AV519&lt;=40000000,0,IF(AND(AV519&gt;40000000,AV519&lt;=80000000),(AV519-40000000)*10%,IF(AND(AV519&gt;80000000,AV519&lt;=120000000),4000000+(AV519-80000000)*15%,IF(AND(AV519&gt;120000000,AV519&lt;=180000000),10000000+(AV519-120000000)*20%,IF(AND(AV519&gt;180000000,AV519&lt;=240000000),22000000+(AV519-180000000)*25%,IF(AND(AV519&gt;240000000,AV519&lt;=320000000),37000000+(AV519-240000000)*30%,61000000+(AV519-320000000)*35%))))))</f>
        <v>1430831.644088001</v>
      </c>
      <c r="AZ519" s="75">
        <v>0</v>
      </c>
      <c r="BA519" s="75">
        <v>0</v>
      </c>
      <c r="BB519" s="75">
        <v>0</v>
      </c>
      <c r="BC519" s="80">
        <v>0</v>
      </c>
      <c r="BD519" s="80">
        <v>0</v>
      </c>
      <c r="BE519" s="80">
        <v>0</v>
      </c>
      <c r="BF519" s="78">
        <v>0</v>
      </c>
      <c r="BG519" s="348">
        <f>SUM(AX519:BF519)</f>
        <v>6534683.4192080004</v>
      </c>
      <c r="BH519" s="188">
        <f>INT(AU519-BG519)</f>
        <v>66377484</v>
      </c>
      <c r="BJ519" s="50">
        <v>13316</v>
      </c>
      <c r="BK519" s="50" t="s">
        <v>3852</v>
      </c>
      <c r="BM519" s="50">
        <f t="shared" si="15"/>
        <v>0</v>
      </c>
    </row>
    <row r="520" spans="1:65" s="50" customFormat="1" ht="24" customHeight="1" x14ac:dyDescent="0.2">
      <c r="A520" s="182">
        <f t="shared" si="16"/>
        <v>2655495</v>
      </c>
      <c r="B520" s="298">
        <v>258</v>
      </c>
      <c r="C520" s="266">
        <v>21</v>
      </c>
      <c r="D520" s="299">
        <v>13317</v>
      </c>
      <c r="E520" s="242" t="s">
        <v>1533</v>
      </c>
      <c r="F520" s="243" t="s">
        <v>1690</v>
      </c>
      <c r="G520" s="287" t="s">
        <v>137</v>
      </c>
      <c r="H520" s="274" t="s">
        <v>88</v>
      </c>
      <c r="I520" s="294" t="s">
        <v>2692</v>
      </c>
      <c r="J520" s="65">
        <v>1653140739</v>
      </c>
      <c r="K520" s="65" t="s">
        <v>1691</v>
      </c>
      <c r="L520" s="65" t="s">
        <v>88</v>
      </c>
      <c r="M520" s="292" t="s">
        <v>137</v>
      </c>
      <c r="N520" s="244" t="s">
        <v>2410</v>
      </c>
      <c r="O520" s="65"/>
      <c r="P520" s="90"/>
      <c r="Q520" s="244">
        <v>30</v>
      </c>
      <c r="R520" s="246">
        <v>120</v>
      </c>
      <c r="S520" s="246">
        <v>110</v>
      </c>
      <c r="T520" s="246">
        <v>29.33</v>
      </c>
      <c r="U520" s="90">
        <v>0</v>
      </c>
      <c r="V520" s="262">
        <v>15</v>
      </c>
      <c r="W520" s="99">
        <v>0</v>
      </c>
      <c r="X520" s="84">
        <v>0</v>
      </c>
      <c r="Y520" s="99">
        <v>1</v>
      </c>
      <c r="Z520" s="65">
        <v>1</v>
      </c>
      <c r="AA520" s="319">
        <v>885165</v>
      </c>
      <c r="AB520" s="319">
        <v>46667</v>
      </c>
      <c r="AC520" s="320">
        <f>AA520+AB520</f>
        <v>931832</v>
      </c>
      <c r="AD520" s="75">
        <v>4500000</v>
      </c>
      <c r="AE520" s="75">
        <v>6000000</v>
      </c>
      <c r="AF520" s="338">
        <f>(AC520*30)/220*1.4</f>
        <v>177895.19999999998</v>
      </c>
      <c r="AG520" s="113">
        <f>AA520*Q520</f>
        <v>26554950</v>
      </c>
      <c r="AH520" s="75">
        <f>AB520*Q520</f>
        <v>1400010</v>
      </c>
      <c r="AI520" s="75">
        <f>AF520*R520</f>
        <v>21347423.999999996</v>
      </c>
      <c r="AJ520" s="75">
        <f>IF(Q520=31,A520*Z520,(Q520/30)*A520*Z520)</f>
        <v>2655495</v>
      </c>
      <c r="AK520" s="75">
        <f>IF(Q520=31,AD520,(Q520/30)*AD520)</f>
        <v>4500000</v>
      </c>
      <c r="AL520" s="75">
        <f>IF(Q520=31,AE520,(Q520/30)*AE520)</f>
        <v>6000000</v>
      </c>
      <c r="AM520" s="75">
        <f>(AC520*30/220)*35%*S520</f>
        <v>4892117.9999999991</v>
      </c>
      <c r="AN520" s="75">
        <f>AC520*30/220*1.4*T520</f>
        <v>5217666.2159999991</v>
      </c>
      <c r="AO520" s="75">
        <f>AC520*U520</f>
        <v>0</v>
      </c>
      <c r="AP520" s="75">
        <f>200000*V520</f>
        <v>3000000</v>
      </c>
      <c r="AQ520" s="75">
        <v>0</v>
      </c>
      <c r="AR520" s="75">
        <v>0</v>
      </c>
      <c r="AS520" s="75">
        <v>0</v>
      </c>
      <c r="AT520" s="80">
        <v>0</v>
      </c>
      <c r="AU520" s="82">
        <f>SUM(AG520:AT520)</f>
        <v>75567663.216000006</v>
      </c>
      <c r="AV520" s="113">
        <f>AU520-(AX520+AP520+AO520+AL520+AK520+AJ520+AT520)</f>
        <v>54308316.440880008</v>
      </c>
      <c r="AW520" s="75">
        <f>AG520+AH520+AK520+AL520+AI520+AN520+AM520+AP520</f>
        <v>72912168.215999991</v>
      </c>
      <c r="AX520" s="75">
        <f>AW520*7%</f>
        <v>5103851.7751199994</v>
      </c>
      <c r="AY520" s="76">
        <f>IF(AV520&lt;=40000000,0,IF(AND(AV520&gt;40000000,AV520&lt;=80000000),(AV520-40000000)*10%,IF(AND(AV520&gt;80000000,AV520&lt;=120000000),4000000+(AV520-80000000)*15%,IF(AND(AV520&gt;120000000,AV520&lt;=180000000),10000000+(AV520-120000000)*20%,IF(AND(AV520&gt;180000000,AV520&lt;=240000000),22000000+(AV520-180000000)*25%,IF(AND(AV520&gt;240000000,AV520&lt;=320000000),37000000+(AV520-240000000)*30%,61000000+(AV520-320000000)*35%))))))</f>
        <v>1430831.644088001</v>
      </c>
      <c r="AZ520" s="75">
        <v>0</v>
      </c>
      <c r="BA520" s="75">
        <v>0</v>
      </c>
      <c r="BB520" s="75">
        <v>0</v>
      </c>
      <c r="BC520" s="80">
        <v>0</v>
      </c>
      <c r="BD520" s="80">
        <v>0</v>
      </c>
      <c r="BE520" s="80">
        <v>0</v>
      </c>
      <c r="BF520" s="78">
        <v>0</v>
      </c>
      <c r="BG520" s="348">
        <f>SUM(AX520:BF520)</f>
        <v>6534683.4192080004</v>
      </c>
      <c r="BH520" s="188">
        <f>INT(AU520-BG520)</f>
        <v>69032979</v>
      </c>
      <c r="BJ520" s="50">
        <v>13317</v>
      </c>
      <c r="BK520" s="50" t="s">
        <v>3853</v>
      </c>
      <c r="BM520" s="50">
        <f t="shared" ref="BM520:BM583" si="17">D520-BJ520</f>
        <v>0</v>
      </c>
    </row>
    <row r="521" spans="1:65" s="50" customFormat="1" ht="24" customHeight="1" x14ac:dyDescent="0.2">
      <c r="A521" s="182">
        <f t="shared" si="16"/>
        <v>2655495</v>
      </c>
      <c r="B521" s="298">
        <v>297</v>
      </c>
      <c r="C521" s="266">
        <v>60</v>
      </c>
      <c r="D521" s="299">
        <v>13318</v>
      </c>
      <c r="E521" s="242" t="s">
        <v>85</v>
      </c>
      <c r="F521" s="243" t="s">
        <v>1692</v>
      </c>
      <c r="G521" s="287" t="s">
        <v>137</v>
      </c>
      <c r="H521" s="274" t="s">
        <v>88</v>
      </c>
      <c r="I521" s="294" t="s">
        <v>2731</v>
      </c>
      <c r="J521" s="65" t="s">
        <v>1693</v>
      </c>
      <c r="K521" s="65" t="s">
        <v>1694</v>
      </c>
      <c r="L521" s="65" t="s">
        <v>88</v>
      </c>
      <c r="M521" s="292" t="s">
        <v>137</v>
      </c>
      <c r="N521" s="244" t="s">
        <v>2410</v>
      </c>
      <c r="O521" s="65"/>
      <c r="P521" s="90"/>
      <c r="Q521" s="244">
        <v>30</v>
      </c>
      <c r="R521" s="246">
        <v>120</v>
      </c>
      <c r="S521" s="246">
        <v>110</v>
      </c>
      <c r="T521" s="246">
        <v>29.33</v>
      </c>
      <c r="U521" s="90">
        <v>0</v>
      </c>
      <c r="V521" s="262">
        <v>15</v>
      </c>
      <c r="W521" s="99">
        <v>0</v>
      </c>
      <c r="X521" s="84">
        <v>0</v>
      </c>
      <c r="Y521" s="99">
        <v>2</v>
      </c>
      <c r="Z521" s="65">
        <v>2</v>
      </c>
      <c r="AA521" s="319">
        <v>885165</v>
      </c>
      <c r="AB521" s="319">
        <v>46667</v>
      </c>
      <c r="AC521" s="320">
        <f>AA521+AB521</f>
        <v>931832</v>
      </c>
      <c r="AD521" s="75">
        <v>4500000</v>
      </c>
      <c r="AE521" s="75">
        <v>6000000</v>
      </c>
      <c r="AF521" s="338">
        <f>(AC521*30)/220*1.4</f>
        <v>177895.19999999998</v>
      </c>
      <c r="AG521" s="113">
        <f>AA521*Q521</f>
        <v>26554950</v>
      </c>
      <c r="AH521" s="75">
        <f>AB521*Q521</f>
        <v>1400010</v>
      </c>
      <c r="AI521" s="75">
        <f>AF521*R521</f>
        <v>21347423.999999996</v>
      </c>
      <c r="AJ521" s="75">
        <f>IF(Q521=31,A521*Z521,(Q521/30)*A521*Z521)</f>
        <v>5310990</v>
      </c>
      <c r="AK521" s="75">
        <f>IF(Q521=31,AD521,(Q521/30)*AD521)</f>
        <v>4500000</v>
      </c>
      <c r="AL521" s="75">
        <f>IF(Q521=31,AE521,(Q521/30)*AE521)</f>
        <v>6000000</v>
      </c>
      <c r="AM521" s="75">
        <f>(AC521*30/220)*35%*S521</f>
        <v>4892117.9999999991</v>
      </c>
      <c r="AN521" s="75">
        <f>AC521*30/220*1.4*T521</f>
        <v>5217666.2159999991</v>
      </c>
      <c r="AO521" s="75">
        <f>AC521*U521</f>
        <v>0</v>
      </c>
      <c r="AP521" s="75">
        <f>200000*V521</f>
        <v>3000000</v>
      </c>
      <c r="AQ521" s="75">
        <v>0</v>
      </c>
      <c r="AR521" s="75">
        <v>0</v>
      </c>
      <c r="AS521" s="75">
        <v>0</v>
      </c>
      <c r="AT521" s="80">
        <v>0</v>
      </c>
      <c r="AU521" s="82">
        <f>SUM(AG521:AT521)</f>
        <v>78223158.216000006</v>
      </c>
      <c r="AV521" s="113">
        <f>AU521-(AX521+AP521+AO521+AL521+AK521+AJ521+AT521)</f>
        <v>54308316.440880008</v>
      </c>
      <c r="AW521" s="75">
        <f>AG521+AH521+AK521+AL521+AI521+AN521+AM521+AP521</f>
        <v>72912168.215999991</v>
      </c>
      <c r="AX521" s="75">
        <f>AW521*7%</f>
        <v>5103851.7751199994</v>
      </c>
      <c r="AY521" s="76">
        <f>IF(AV521&lt;=40000000,0,IF(AND(AV521&gt;40000000,AV521&lt;=80000000),(AV521-40000000)*10%,IF(AND(AV521&gt;80000000,AV521&lt;=120000000),4000000+(AV521-80000000)*15%,IF(AND(AV521&gt;120000000,AV521&lt;=180000000),10000000+(AV521-120000000)*20%,IF(AND(AV521&gt;180000000,AV521&lt;=240000000),22000000+(AV521-180000000)*25%,IF(AND(AV521&gt;240000000,AV521&lt;=320000000),37000000+(AV521-240000000)*30%,61000000+(AV521-320000000)*35%))))))</f>
        <v>1430831.644088001</v>
      </c>
      <c r="AZ521" s="75">
        <v>0</v>
      </c>
      <c r="BA521" s="75">
        <v>0</v>
      </c>
      <c r="BB521" s="75">
        <v>0</v>
      </c>
      <c r="BC521" s="80">
        <v>0</v>
      </c>
      <c r="BD521" s="80">
        <v>0</v>
      </c>
      <c r="BE521" s="80">
        <v>0</v>
      </c>
      <c r="BF521" s="78">
        <v>0</v>
      </c>
      <c r="BG521" s="348">
        <f>SUM(AX521:BF521)</f>
        <v>6534683.4192080004</v>
      </c>
      <c r="BH521" s="188">
        <f>INT(AU521-BG521)</f>
        <v>71688474</v>
      </c>
      <c r="BJ521" s="50">
        <v>13318</v>
      </c>
      <c r="BK521" s="50" t="s">
        <v>3854</v>
      </c>
      <c r="BM521" s="50">
        <f t="shared" si="17"/>
        <v>0</v>
      </c>
    </row>
    <row r="522" spans="1:65" s="50" customFormat="1" ht="24" customHeight="1" x14ac:dyDescent="0.2">
      <c r="A522" s="182">
        <f t="shared" si="16"/>
        <v>2655495</v>
      </c>
      <c r="B522" s="298">
        <v>324</v>
      </c>
      <c r="C522" s="266">
        <v>88</v>
      </c>
      <c r="D522" s="299">
        <v>13319</v>
      </c>
      <c r="E522" s="242" t="s">
        <v>1695</v>
      </c>
      <c r="F522" s="243" t="s">
        <v>1696</v>
      </c>
      <c r="G522" s="287" t="s">
        <v>137</v>
      </c>
      <c r="H522" s="274" t="s">
        <v>88</v>
      </c>
      <c r="I522" s="440" t="s">
        <v>2758</v>
      </c>
      <c r="J522" s="65" t="s">
        <v>1697</v>
      </c>
      <c r="K522" s="65" t="s">
        <v>1698</v>
      </c>
      <c r="L522" s="65" t="s">
        <v>88</v>
      </c>
      <c r="M522" s="292" t="s">
        <v>137</v>
      </c>
      <c r="N522" s="244" t="s">
        <v>2410</v>
      </c>
      <c r="O522" s="65"/>
      <c r="P522" s="90"/>
      <c r="Q522" s="244">
        <v>30</v>
      </c>
      <c r="R522" s="246">
        <v>120</v>
      </c>
      <c r="S522" s="246">
        <v>110</v>
      </c>
      <c r="T522" s="246">
        <v>29.33</v>
      </c>
      <c r="U522" s="90">
        <v>0</v>
      </c>
      <c r="V522" s="262">
        <v>15</v>
      </c>
      <c r="W522" s="99">
        <v>0</v>
      </c>
      <c r="X522" s="84">
        <v>0</v>
      </c>
      <c r="Y522" s="99">
        <v>1</v>
      </c>
      <c r="Z522" s="65">
        <v>1</v>
      </c>
      <c r="AA522" s="319">
        <v>885165</v>
      </c>
      <c r="AB522" s="319">
        <v>46667</v>
      </c>
      <c r="AC522" s="320">
        <f>AA522+AB522</f>
        <v>931832</v>
      </c>
      <c r="AD522" s="75">
        <v>4500000</v>
      </c>
      <c r="AE522" s="75">
        <v>6000000</v>
      </c>
      <c r="AF522" s="338">
        <f>(AC522*30)/220*1.4</f>
        <v>177895.19999999998</v>
      </c>
      <c r="AG522" s="113">
        <f>AA522*Q522</f>
        <v>26554950</v>
      </c>
      <c r="AH522" s="75">
        <f>AB522*Q522</f>
        <v>1400010</v>
      </c>
      <c r="AI522" s="75">
        <f>AF522*R522</f>
        <v>21347423.999999996</v>
      </c>
      <c r="AJ522" s="75">
        <f>IF(Q522=31,A522*Z522,(Q522/30)*A522*Z522)</f>
        <v>2655495</v>
      </c>
      <c r="AK522" s="75">
        <f>IF(Q522=31,AD522,(Q522/30)*AD522)</f>
        <v>4500000</v>
      </c>
      <c r="AL522" s="75">
        <f>IF(Q522=31,AE522,(Q522/30)*AE522)</f>
        <v>6000000</v>
      </c>
      <c r="AM522" s="75">
        <f>(AC522*30/220)*35%*S522</f>
        <v>4892117.9999999991</v>
      </c>
      <c r="AN522" s="75">
        <f>AC522*30/220*1.4*T522</f>
        <v>5217666.2159999991</v>
      </c>
      <c r="AO522" s="75">
        <f>AC522*U522</f>
        <v>0</v>
      </c>
      <c r="AP522" s="75">
        <f>200000*V522</f>
        <v>3000000</v>
      </c>
      <c r="AQ522" s="75">
        <v>0</v>
      </c>
      <c r="AR522" s="75">
        <v>0</v>
      </c>
      <c r="AS522" s="75">
        <v>0</v>
      </c>
      <c r="AT522" s="80">
        <v>0</v>
      </c>
      <c r="AU522" s="82">
        <f>SUM(AG522:AT522)</f>
        <v>75567663.216000006</v>
      </c>
      <c r="AV522" s="113">
        <f>AU522-(AX522+AP522+AO522+AL522+AK522+AJ522+AT522)</f>
        <v>54308316.440880008</v>
      </c>
      <c r="AW522" s="75">
        <f>AG522+AH522+AK522+AL522+AI522+AN522+AM522+AP522</f>
        <v>72912168.215999991</v>
      </c>
      <c r="AX522" s="75">
        <f>AW522*7%</f>
        <v>5103851.7751199994</v>
      </c>
      <c r="AY522" s="76">
        <f>IF(AV522&lt;=40000000,0,IF(AND(AV522&gt;40000000,AV522&lt;=80000000),(AV522-40000000)*10%,IF(AND(AV522&gt;80000000,AV522&lt;=120000000),4000000+(AV522-80000000)*15%,IF(AND(AV522&gt;120000000,AV522&lt;=180000000),10000000+(AV522-120000000)*20%,IF(AND(AV522&gt;180000000,AV522&lt;=240000000),22000000+(AV522-180000000)*25%,IF(AND(AV522&gt;240000000,AV522&lt;=320000000),37000000+(AV522-240000000)*30%,61000000+(AV522-320000000)*35%))))))</f>
        <v>1430831.644088001</v>
      </c>
      <c r="AZ522" s="75">
        <v>0</v>
      </c>
      <c r="BA522" s="75">
        <v>0</v>
      </c>
      <c r="BB522" s="75">
        <v>0</v>
      </c>
      <c r="BC522" s="80">
        <v>0</v>
      </c>
      <c r="BD522" s="80">
        <v>0</v>
      </c>
      <c r="BE522" s="80">
        <v>0</v>
      </c>
      <c r="BF522" s="78">
        <v>0</v>
      </c>
      <c r="BG522" s="348">
        <f>SUM(AX522:BF522)</f>
        <v>6534683.4192080004</v>
      </c>
      <c r="BH522" s="188">
        <f>INT(AU522-BG522)</f>
        <v>69032979</v>
      </c>
      <c r="BJ522" s="50">
        <v>13319</v>
      </c>
      <c r="BK522" s="50" t="s">
        <v>3855</v>
      </c>
      <c r="BM522" s="50">
        <f t="shared" si="17"/>
        <v>0</v>
      </c>
    </row>
    <row r="523" spans="1:65" s="50" customFormat="1" ht="24" customHeight="1" x14ac:dyDescent="0.2">
      <c r="A523" s="182">
        <f t="shared" si="16"/>
        <v>2655495</v>
      </c>
      <c r="B523" s="298">
        <v>362</v>
      </c>
      <c r="C523" s="266">
        <v>126</v>
      </c>
      <c r="D523" s="299">
        <v>13320</v>
      </c>
      <c r="E523" s="242" t="s">
        <v>244</v>
      </c>
      <c r="F523" s="243" t="s">
        <v>1699</v>
      </c>
      <c r="G523" s="287" t="s">
        <v>137</v>
      </c>
      <c r="H523" s="274" t="s">
        <v>88</v>
      </c>
      <c r="I523" s="294" t="s">
        <v>2796</v>
      </c>
      <c r="J523" s="65" t="s">
        <v>1700</v>
      </c>
      <c r="K523" s="65" t="s">
        <v>1701</v>
      </c>
      <c r="L523" s="65" t="s">
        <v>88</v>
      </c>
      <c r="M523" s="292" t="s">
        <v>137</v>
      </c>
      <c r="N523" s="244" t="s">
        <v>2410</v>
      </c>
      <c r="O523" s="65"/>
      <c r="P523" s="90"/>
      <c r="Q523" s="244">
        <v>30</v>
      </c>
      <c r="R523" s="246">
        <v>120</v>
      </c>
      <c r="S523" s="246">
        <v>110</v>
      </c>
      <c r="T523" s="246">
        <v>29.33</v>
      </c>
      <c r="U523" s="90">
        <v>0</v>
      </c>
      <c r="V523" s="262">
        <v>15</v>
      </c>
      <c r="W523" s="99">
        <v>0</v>
      </c>
      <c r="X523" s="84">
        <v>0</v>
      </c>
      <c r="Y523" s="99">
        <v>0</v>
      </c>
      <c r="Z523" s="65">
        <v>0</v>
      </c>
      <c r="AA523" s="319">
        <v>885165</v>
      </c>
      <c r="AB523" s="319">
        <v>0</v>
      </c>
      <c r="AC523" s="320">
        <f>AA523+AB523</f>
        <v>885165</v>
      </c>
      <c r="AD523" s="75">
        <v>4500000</v>
      </c>
      <c r="AE523" s="75">
        <v>6000000</v>
      </c>
      <c r="AF523" s="338">
        <f>(AC523*30)/220*1.4</f>
        <v>168986.04545454544</v>
      </c>
      <c r="AG523" s="113">
        <f>AA523*Q523</f>
        <v>26554950</v>
      </c>
      <c r="AH523" s="75">
        <f>AB523*Q523</f>
        <v>0</v>
      </c>
      <c r="AI523" s="75">
        <f>AF523*R523</f>
        <v>20278325.454545453</v>
      </c>
      <c r="AJ523" s="75">
        <f>IF(Q523=31,A523*Z523,(Q523/30)*A523*Z523)</f>
        <v>0</v>
      </c>
      <c r="AK523" s="75">
        <f>IF(Q523=31,AD523,(Q523/30)*AD523)</f>
        <v>4500000</v>
      </c>
      <c r="AL523" s="75">
        <f>IF(Q523=31,AE523,(Q523/30)*AE523)</f>
        <v>6000000</v>
      </c>
      <c r="AM523" s="75">
        <f>(AC523*30/220)*35%*S523</f>
        <v>4647116.25</v>
      </c>
      <c r="AN523" s="75">
        <f>AC523*30/220*1.4*T523</f>
        <v>4956360.7131818179</v>
      </c>
      <c r="AO523" s="75">
        <f>AC523*U523</f>
        <v>0</v>
      </c>
      <c r="AP523" s="75">
        <f>200000*V523</f>
        <v>3000000</v>
      </c>
      <c r="AQ523" s="75">
        <v>0</v>
      </c>
      <c r="AR523" s="75">
        <v>0</v>
      </c>
      <c r="AS523" s="75">
        <v>0</v>
      </c>
      <c r="AT523" s="80">
        <v>0</v>
      </c>
      <c r="AU523" s="82">
        <f>SUM(AG523:AT523)</f>
        <v>69936752.417727262</v>
      </c>
      <c r="AV523" s="113">
        <f>AU523-(AX523+AP523+AO523+AL523+AK523+AJ523+AT523)</f>
        <v>51541179.748486355</v>
      </c>
      <c r="AW523" s="75">
        <f>AG523+AH523+AK523+AL523+AI523+AN523+AM523+AP523</f>
        <v>69936752.417727262</v>
      </c>
      <c r="AX523" s="75">
        <f>AW523*7%</f>
        <v>4895572.6692409087</v>
      </c>
      <c r="AY523" s="76">
        <f>IF(AV523&lt;=40000000,0,IF(AND(AV523&gt;40000000,AV523&lt;=80000000),(AV523-40000000)*10%,IF(AND(AV523&gt;80000000,AV523&lt;=120000000),4000000+(AV523-80000000)*15%,IF(AND(AV523&gt;120000000,AV523&lt;=180000000),10000000+(AV523-120000000)*20%,IF(AND(AV523&gt;180000000,AV523&lt;=240000000),22000000+(AV523-180000000)*25%,IF(AND(AV523&gt;240000000,AV523&lt;=320000000),37000000+(AV523-240000000)*30%,61000000+(AV523-320000000)*35%))))))</f>
        <v>1154117.9748486355</v>
      </c>
      <c r="AZ523" s="75">
        <v>0</v>
      </c>
      <c r="BA523" s="75">
        <v>0</v>
      </c>
      <c r="BB523" s="75">
        <v>0</v>
      </c>
      <c r="BC523" s="80">
        <v>0</v>
      </c>
      <c r="BD523" s="80">
        <v>0</v>
      </c>
      <c r="BE523" s="80">
        <v>0</v>
      </c>
      <c r="BF523" s="78">
        <v>0</v>
      </c>
      <c r="BG523" s="348">
        <f>SUM(AX523:BF523)</f>
        <v>6049690.6440895442</v>
      </c>
      <c r="BH523" s="188">
        <f>INT(AU523-BG523)</f>
        <v>63887061</v>
      </c>
      <c r="BJ523" s="50">
        <v>13320</v>
      </c>
      <c r="BK523" s="50" t="s">
        <v>3856</v>
      </c>
      <c r="BM523" s="50">
        <f t="shared" si="17"/>
        <v>0</v>
      </c>
    </row>
    <row r="524" spans="1:65" s="50" customFormat="1" ht="24" customHeight="1" x14ac:dyDescent="0.2">
      <c r="A524" s="182">
        <f t="shared" si="16"/>
        <v>2655495</v>
      </c>
      <c r="B524" s="298">
        <v>314</v>
      </c>
      <c r="C524" s="266">
        <v>77</v>
      </c>
      <c r="D524" s="299">
        <v>13321</v>
      </c>
      <c r="E524" s="242" t="s">
        <v>1702</v>
      </c>
      <c r="F524" s="243" t="s">
        <v>1703</v>
      </c>
      <c r="G524" s="287" t="s">
        <v>137</v>
      </c>
      <c r="H524" s="274" t="s">
        <v>88</v>
      </c>
      <c r="I524" s="294" t="s">
        <v>2748</v>
      </c>
      <c r="J524" s="65" t="s">
        <v>1704</v>
      </c>
      <c r="K524" s="65" t="s">
        <v>1705</v>
      </c>
      <c r="L524" s="65" t="s">
        <v>88</v>
      </c>
      <c r="M524" s="292" t="s">
        <v>137</v>
      </c>
      <c r="N524" s="99"/>
      <c r="O524" s="65"/>
      <c r="P524" s="245" t="s">
        <v>2410</v>
      </c>
      <c r="Q524" s="244">
        <v>30</v>
      </c>
      <c r="R524" s="246">
        <v>120</v>
      </c>
      <c r="S524" s="246">
        <v>220</v>
      </c>
      <c r="T524" s="246">
        <v>29.33</v>
      </c>
      <c r="U524" s="90">
        <v>0</v>
      </c>
      <c r="V524" s="262">
        <v>28</v>
      </c>
      <c r="W524" s="99">
        <v>0</v>
      </c>
      <c r="X524" s="84">
        <v>0</v>
      </c>
      <c r="Y524" s="99">
        <v>0</v>
      </c>
      <c r="Z524" s="65">
        <v>0</v>
      </c>
      <c r="AA524" s="319">
        <v>885165</v>
      </c>
      <c r="AB524" s="319">
        <v>46667</v>
      </c>
      <c r="AC524" s="320">
        <f>AA524+AB524</f>
        <v>931832</v>
      </c>
      <c r="AD524" s="75">
        <v>4500000</v>
      </c>
      <c r="AE524" s="75">
        <v>6000000</v>
      </c>
      <c r="AF524" s="338">
        <f>(AC524*30)/220*1.4</f>
        <v>177895.19999999998</v>
      </c>
      <c r="AG524" s="113">
        <f>AA524*Q524</f>
        <v>26554950</v>
      </c>
      <c r="AH524" s="75">
        <f>AB524*Q524</f>
        <v>1400010</v>
      </c>
      <c r="AI524" s="75">
        <f>AF524*R524</f>
        <v>21347423.999999996</v>
      </c>
      <c r="AJ524" s="75">
        <f>IF(Q524=31,A524*Z524,(Q524/30)*A524*Z524)</f>
        <v>0</v>
      </c>
      <c r="AK524" s="75">
        <f>IF(Q524=31,AD524,(Q524/30)*AD524)</f>
        <v>4500000</v>
      </c>
      <c r="AL524" s="75">
        <f>IF(Q524=31,AE524,(Q524/30)*AE524)</f>
        <v>6000000</v>
      </c>
      <c r="AM524" s="75">
        <f>(AC524*30/220)*35%*S524</f>
        <v>9784235.9999999981</v>
      </c>
      <c r="AN524" s="75">
        <f>AC524*30/220*1.4*T524</f>
        <v>5217666.2159999991</v>
      </c>
      <c r="AO524" s="75">
        <f>AC524*U524</f>
        <v>0</v>
      </c>
      <c r="AP524" s="75">
        <f>200000*V524</f>
        <v>5600000</v>
      </c>
      <c r="AQ524" s="75">
        <v>0</v>
      </c>
      <c r="AR524" s="75">
        <v>0</v>
      </c>
      <c r="AS524" s="75">
        <v>0</v>
      </c>
      <c r="AT524" s="80">
        <v>0</v>
      </c>
      <c r="AU524" s="82">
        <f>SUM(AG524:AT524)</f>
        <v>80404286.216000006</v>
      </c>
      <c r="AV524" s="113">
        <f>AU524-(AX524+AP524+AO524+AL524+AK524+AJ524+AT524)</f>
        <v>58675986.18088001</v>
      </c>
      <c r="AW524" s="75">
        <f>AG524+AH524+AK524+AL524+AI524+AN524+AM524+AP524</f>
        <v>80404286.215999991</v>
      </c>
      <c r="AX524" s="75">
        <f>AW524*7%</f>
        <v>5628300.0351200001</v>
      </c>
      <c r="AY524" s="76">
        <f>IF(AV524&lt;=40000000,0,IF(AND(AV524&gt;40000000,AV524&lt;=80000000),(AV524-40000000)*10%,IF(AND(AV524&gt;80000000,AV524&lt;=120000000),4000000+(AV524-80000000)*15%,IF(AND(AV524&gt;120000000,AV524&lt;=180000000),10000000+(AV524-120000000)*20%,IF(AND(AV524&gt;180000000,AV524&lt;=240000000),22000000+(AV524-180000000)*25%,IF(AND(AV524&gt;240000000,AV524&lt;=320000000),37000000+(AV524-240000000)*30%,61000000+(AV524-320000000)*35%))))))</f>
        <v>1867598.6180880012</v>
      </c>
      <c r="AZ524" s="75">
        <v>0</v>
      </c>
      <c r="BA524" s="75">
        <v>0</v>
      </c>
      <c r="BB524" s="75">
        <v>0</v>
      </c>
      <c r="BC524" s="80">
        <v>0</v>
      </c>
      <c r="BD524" s="80">
        <v>0</v>
      </c>
      <c r="BE524" s="80">
        <v>0</v>
      </c>
      <c r="BF524" s="78">
        <v>0</v>
      </c>
      <c r="BG524" s="348">
        <f>SUM(AX524:BF524)</f>
        <v>7495898.6532080015</v>
      </c>
      <c r="BH524" s="188">
        <f>INT(AU524-BG524)</f>
        <v>72908387</v>
      </c>
      <c r="BJ524" s="50">
        <v>13321</v>
      </c>
      <c r="BK524" s="50" t="s">
        <v>3857</v>
      </c>
      <c r="BM524" s="50">
        <f t="shared" si="17"/>
        <v>0</v>
      </c>
    </row>
    <row r="525" spans="1:65" s="50" customFormat="1" ht="24" customHeight="1" x14ac:dyDescent="0.2">
      <c r="A525" s="182">
        <f t="shared" si="16"/>
        <v>2655495</v>
      </c>
      <c r="B525" s="298">
        <v>276</v>
      </c>
      <c r="C525" s="266">
        <v>39</v>
      </c>
      <c r="D525" s="299">
        <v>13322</v>
      </c>
      <c r="E525" s="242" t="s">
        <v>449</v>
      </c>
      <c r="F525" s="243" t="s">
        <v>1706</v>
      </c>
      <c r="G525" s="287" t="s">
        <v>137</v>
      </c>
      <c r="H525" s="274" t="s">
        <v>88</v>
      </c>
      <c r="I525" s="294" t="s">
        <v>2710</v>
      </c>
      <c r="J525" s="65" t="s">
        <v>1707</v>
      </c>
      <c r="K525" s="65"/>
      <c r="L525" s="65" t="s">
        <v>88</v>
      </c>
      <c r="M525" s="292" t="s">
        <v>137</v>
      </c>
      <c r="N525" s="99"/>
      <c r="O525" s="246" t="s">
        <v>2410</v>
      </c>
      <c r="P525" s="90"/>
      <c r="Q525" s="244">
        <v>30</v>
      </c>
      <c r="R525" s="246">
        <v>90</v>
      </c>
      <c r="S525" s="246">
        <v>0</v>
      </c>
      <c r="T525" s="246">
        <v>0</v>
      </c>
      <c r="U525" s="90">
        <v>0</v>
      </c>
      <c r="V525" s="262">
        <v>25</v>
      </c>
      <c r="W525" s="99">
        <v>0</v>
      </c>
      <c r="X525" s="84">
        <v>0</v>
      </c>
      <c r="Y525" s="99">
        <v>1</v>
      </c>
      <c r="Z525" s="65">
        <v>1</v>
      </c>
      <c r="AA525" s="319">
        <v>885165</v>
      </c>
      <c r="AB525" s="319">
        <v>46667</v>
      </c>
      <c r="AC525" s="320">
        <f>AA525+AB525</f>
        <v>931832</v>
      </c>
      <c r="AD525" s="75">
        <v>4500000</v>
      </c>
      <c r="AE525" s="75">
        <v>6000000</v>
      </c>
      <c r="AF525" s="338">
        <f>(AC525*30)/220*1.4</f>
        <v>177895.19999999998</v>
      </c>
      <c r="AG525" s="113">
        <f>AA525*Q525</f>
        <v>26554950</v>
      </c>
      <c r="AH525" s="75">
        <f>AB525*Q525</f>
        <v>1400010</v>
      </c>
      <c r="AI525" s="75">
        <f>AF525*R525</f>
        <v>16010567.999999998</v>
      </c>
      <c r="AJ525" s="75">
        <f>IF(Q525=31,A525*Z525,(Q525/30)*A525*Z525)</f>
        <v>2655495</v>
      </c>
      <c r="AK525" s="75">
        <f>IF(Q525=31,AD525,(Q525/30)*AD525)</f>
        <v>4500000</v>
      </c>
      <c r="AL525" s="75">
        <f>IF(Q525=31,AE525,(Q525/30)*AE525)</f>
        <v>6000000</v>
      </c>
      <c r="AM525" s="75">
        <f>(AC525*30/220)*35%*S525</f>
        <v>0</v>
      </c>
      <c r="AN525" s="75">
        <f>AC525*30/220*1.4*T525</f>
        <v>0</v>
      </c>
      <c r="AO525" s="75">
        <f>AC525*U525</f>
        <v>0</v>
      </c>
      <c r="AP525" s="75">
        <f>200000*V525</f>
        <v>5000000</v>
      </c>
      <c r="AQ525" s="75">
        <v>0</v>
      </c>
      <c r="AR525" s="75">
        <v>0</v>
      </c>
      <c r="AS525" s="75">
        <v>0</v>
      </c>
      <c r="AT525" s="80">
        <v>3812587</v>
      </c>
      <c r="AU525" s="82">
        <f>SUM(AG525:AT525)</f>
        <v>65933610</v>
      </c>
      <c r="AV525" s="113">
        <f>AU525-(AX525+AP525+AO525+AL525+AK525+AJ525+AT525)</f>
        <v>43965528</v>
      </c>
      <c r="AW525" s="399">
        <v>0</v>
      </c>
      <c r="AX525" s="399">
        <f>AW525*7%</f>
        <v>0</v>
      </c>
      <c r="AY525" s="76">
        <f>IF(AV525&lt;=40000000,0,IF(AND(AV525&gt;40000000,AV525&lt;=80000000),(AV525-40000000)*10%,IF(AND(AV525&gt;80000000,AV525&lt;=120000000),4000000+(AV525-80000000)*15%,IF(AND(AV525&gt;120000000,AV525&lt;=180000000),10000000+(AV525-120000000)*20%,IF(AND(AV525&gt;180000000,AV525&lt;=240000000),22000000+(AV525-180000000)*25%,IF(AND(AV525&gt;240000000,AV525&lt;=320000000),37000000+(AV525-240000000)*30%,61000000+(AV525-320000000)*35%))))))</f>
        <v>396552.80000000005</v>
      </c>
      <c r="AZ525" s="75">
        <v>0</v>
      </c>
      <c r="BA525" s="75">
        <v>0</v>
      </c>
      <c r="BB525" s="75">
        <v>0</v>
      </c>
      <c r="BC525" s="80">
        <v>0</v>
      </c>
      <c r="BD525" s="80">
        <v>0</v>
      </c>
      <c r="BE525" s="80">
        <v>0</v>
      </c>
      <c r="BF525" s="78">
        <v>0</v>
      </c>
      <c r="BG525" s="348">
        <f>SUM(AX525:BF525)</f>
        <v>396552.80000000005</v>
      </c>
      <c r="BH525" s="188">
        <f>INT(AU525-BG525)</f>
        <v>65537057</v>
      </c>
      <c r="BM525" s="50">
        <f t="shared" si="17"/>
        <v>13322</v>
      </c>
    </row>
    <row r="526" spans="1:65" s="50" customFormat="1" ht="24" customHeight="1" x14ac:dyDescent="0.2">
      <c r="A526" s="182">
        <f t="shared" si="16"/>
        <v>2655495</v>
      </c>
      <c r="B526" s="298">
        <v>281</v>
      </c>
      <c r="C526" s="266">
        <v>44</v>
      </c>
      <c r="D526" s="299">
        <v>13323</v>
      </c>
      <c r="E526" s="242" t="s">
        <v>209</v>
      </c>
      <c r="F526" s="243" t="s">
        <v>1708</v>
      </c>
      <c r="G526" s="287" t="s">
        <v>137</v>
      </c>
      <c r="H526" s="274" t="s">
        <v>88</v>
      </c>
      <c r="I526" s="294" t="s">
        <v>2715</v>
      </c>
      <c r="J526" s="65" t="s">
        <v>1709</v>
      </c>
      <c r="K526" s="65" t="s">
        <v>1710</v>
      </c>
      <c r="L526" s="65" t="s">
        <v>88</v>
      </c>
      <c r="M526" s="292" t="s">
        <v>137</v>
      </c>
      <c r="N526" s="244" t="s">
        <v>2410</v>
      </c>
      <c r="O526" s="65"/>
      <c r="P526" s="90"/>
      <c r="Q526" s="244">
        <v>30</v>
      </c>
      <c r="R526" s="246">
        <v>120</v>
      </c>
      <c r="S526" s="246">
        <v>110</v>
      </c>
      <c r="T526" s="246">
        <v>29.33</v>
      </c>
      <c r="U526" s="90">
        <v>0</v>
      </c>
      <c r="V526" s="262">
        <v>15</v>
      </c>
      <c r="W526" s="99">
        <v>0</v>
      </c>
      <c r="X526" s="84">
        <v>0</v>
      </c>
      <c r="Y526" s="99">
        <v>0</v>
      </c>
      <c r="Z526" s="65">
        <v>0</v>
      </c>
      <c r="AA526" s="319">
        <v>885165</v>
      </c>
      <c r="AB526" s="319">
        <v>46667</v>
      </c>
      <c r="AC526" s="320">
        <f>AA526+AB526</f>
        <v>931832</v>
      </c>
      <c r="AD526" s="75">
        <v>4500000</v>
      </c>
      <c r="AE526" s="75">
        <v>6000000</v>
      </c>
      <c r="AF526" s="338">
        <f>(AC526*30)/220*1.4</f>
        <v>177895.19999999998</v>
      </c>
      <c r="AG526" s="113">
        <f>AA526*Q526</f>
        <v>26554950</v>
      </c>
      <c r="AH526" s="75">
        <f>AB526*Q526</f>
        <v>1400010</v>
      </c>
      <c r="AI526" s="75">
        <f>AF526*R526</f>
        <v>21347423.999999996</v>
      </c>
      <c r="AJ526" s="75">
        <f>IF(Q526=31,A526*Z526,(Q526/30)*A526*Z526)</f>
        <v>0</v>
      </c>
      <c r="AK526" s="75">
        <f>IF(Q526=31,AD526,(Q526/30)*AD526)</f>
        <v>4500000</v>
      </c>
      <c r="AL526" s="75">
        <f>IF(Q526=31,AE526,(Q526/30)*AE526)</f>
        <v>6000000</v>
      </c>
      <c r="AM526" s="75">
        <f>(AC526*30/220)*35%*S526</f>
        <v>4892117.9999999991</v>
      </c>
      <c r="AN526" s="75">
        <f>AC526*30/220*1.4*T526</f>
        <v>5217666.2159999991</v>
      </c>
      <c r="AO526" s="75">
        <f>AC526*U526</f>
        <v>0</v>
      </c>
      <c r="AP526" s="75">
        <f>200000*V526</f>
        <v>3000000</v>
      </c>
      <c r="AQ526" s="75">
        <v>0</v>
      </c>
      <c r="AR526" s="75">
        <v>0</v>
      </c>
      <c r="AS526" s="75">
        <v>0</v>
      </c>
      <c r="AT526" s="80">
        <v>0</v>
      </c>
      <c r="AU526" s="82">
        <f>SUM(AG526:AT526)</f>
        <v>72912168.216000006</v>
      </c>
      <c r="AV526" s="113">
        <f>AU526-(AX526+AP526+AO526+AL526+AK526+AJ526+AT526)</f>
        <v>54308316.440880008</v>
      </c>
      <c r="AW526" s="75">
        <f>AG526+AH526+AK526+AL526+AI526+AN526+AM526+AP526</f>
        <v>72912168.215999991</v>
      </c>
      <c r="AX526" s="75">
        <f>AW526*7%</f>
        <v>5103851.7751199994</v>
      </c>
      <c r="AY526" s="76">
        <f>IF(AV526&lt;=40000000,0,IF(AND(AV526&gt;40000000,AV526&lt;=80000000),(AV526-40000000)*10%,IF(AND(AV526&gt;80000000,AV526&lt;=120000000),4000000+(AV526-80000000)*15%,IF(AND(AV526&gt;120000000,AV526&lt;=180000000),10000000+(AV526-120000000)*20%,IF(AND(AV526&gt;180000000,AV526&lt;=240000000),22000000+(AV526-180000000)*25%,IF(AND(AV526&gt;240000000,AV526&lt;=320000000),37000000+(AV526-240000000)*30%,61000000+(AV526-320000000)*35%))))))</f>
        <v>1430831.644088001</v>
      </c>
      <c r="AZ526" s="75">
        <v>0</v>
      </c>
      <c r="BA526" s="75">
        <v>0</v>
      </c>
      <c r="BB526" s="75">
        <v>0</v>
      </c>
      <c r="BC526" s="80">
        <v>0</v>
      </c>
      <c r="BD526" s="80">
        <v>0</v>
      </c>
      <c r="BE526" s="80">
        <v>0</v>
      </c>
      <c r="BF526" s="78">
        <v>0</v>
      </c>
      <c r="BG526" s="348">
        <f>SUM(AX526:BF526)</f>
        <v>6534683.4192080004</v>
      </c>
      <c r="BH526" s="188">
        <f>INT(AU526-BG526)</f>
        <v>66377484</v>
      </c>
      <c r="BJ526" s="50">
        <v>13323</v>
      </c>
      <c r="BK526" s="50" t="s">
        <v>3858</v>
      </c>
      <c r="BM526" s="50">
        <f t="shared" si="17"/>
        <v>0</v>
      </c>
    </row>
    <row r="527" spans="1:65" s="50" customFormat="1" ht="24" customHeight="1" x14ac:dyDescent="0.2">
      <c r="A527" s="182">
        <f t="shared" si="16"/>
        <v>2655495</v>
      </c>
      <c r="B527" s="298">
        <v>268</v>
      </c>
      <c r="C527" s="266">
        <v>31</v>
      </c>
      <c r="D527" s="299">
        <v>13324</v>
      </c>
      <c r="E527" s="242" t="s">
        <v>190</v>
      </c>
      <c r="F527" s="243" t="s">
        <v>1711</v>
      </c>
      <c r="G527" s="287" t="s">
        <v>137</v>
      </c>
      <c r="H527" s="274" t="s">
        <v>88</v>
      </c>
      <c r="I527" s="294" t="s">
        <v>2702</v>
      </c>
      <c r="J527" s="65" t="s">
        <v>1712</v>
      </c>
      <c r="K527" s="65" t="s">
        <v>1713</v>
      </c>
      <c r="L527" s="65" t="s">
        <v>88</v>
      </c>
      <c r="M527" s="292" t="s">
        <v>137</v>
      </c>
      <c r="N527" s="244" t="s">
        <v>2410</v>
      </c>
      <c r="O527" s="65"/>
      <c r="P527" s="90"/>
      <c r="Q527" s="244">
        <v>30</v>
      </c>
      <c r="R527" s="246">
        <v>120</v>
      </c>
      <c r="S527" s="246">
        <v>110</v>
      </c>
      <c r="T527" s="246">
        <v>29.33</v>
      </c>
      <c r="U527" s="90">
        <v>0</v>
      </c>
      <c r="V527" s="262">
        <v>15</v>
      </c>
      <c r="W527" s="99">
        <v>0</v>
      </c>
      <c r="X527" s="84">
        <v>0</v>
      </c>
      <c r="Y527" s="99">
        <v>1</v>
      </c>
      <c r="Z527" s="65">
        <v>1</v>
      </c>
      <c r="AA527" s="319">
        <v>885165</v>
      </c>
      <c r="AB527" s="319">
        <v>46667</v>
      </c>
      <c r="AC527" s="320">
        <f>AA527+AB527</f>
        <v>931832</v>
      </c>
      <c r="AD527" s="75">
        <v>4500000</v>
      </c>
      <c r="AE527" s="75">
        <v>6000000</v>
      </c>
      <c r="AF527" s="338">
        <f>(AC527*30)/220*1.4</f>
        <v>177895.19999999998</v>
      </c>
      <c r="AG527" s="113">
        <f>AA527*Q527</f>
        <v>26554950</v>
      </c>
      <c r="AH527" s="75">
        <f>AB527*Q527</f>
        <v>1400010</v>
      </c>
      <c r="AI527" s="75">
        <f>AF527*R527</f>
        <v>21347423.999999996</v>
      </c>
      <c r="AJ527" s="75">
        <f>IF(Q527=31,A527*Z527,(Q527/30)*A527*Z527)</f>
        <v>2655495</v>
      </c>
      <c r="AK527" s="75">
        <f>IF(Q527=31,AD527,(Q527/30)*AD527)</f>
        <v>4500000</v>
      </c>
      <c r="AL527" s="75">
        <f>IF(Q527=31,AE527,(Q527/30)*AE527)</f>
        <v>6000000</v>
      </c>
      <c r="AM527" s="75">
        <f>(AC527*30/220)*35%*S527</f>
        <v>4892117.9999999991</v>
      </c>
      <c r="AN527" s="75">
        <f>AC527*30/220*1.4*T527</f>
        <v>5217666.2159999991</v>
      </c>
      <c r="AO527" s="75">
        <f>AC527*U527</f>
        <v>0</v>
      </c>
      <c r="AP527" s="75">
        <f>200000*V527</f>
        <v>3000000</v>
      </c>
      <c r="AQ527" s="75">
        <v>0</v>
      </c>
      <c r="AR527" s="75">
        <v>0</v>
      </c>
      <c r="AS527" s="75">
        <v>0</v>
      </c>
      <c r="AT527" s="80">
        <v>0</v>
      </c>
      <c r="AU527" s="82">
        <f>SUM(AG527:AT527)</f>
        <v>75567663.216000006</v>
      </c>
      <c r="AV527" s="113">
        <f>AU527-(AX527+AP527+AO527+AL527+AK527+AJ527+AT527)</f>
        <v>54308316.440880008</v>
      </c>
      <c r="AW527" s="75">
        <f>AG527+AH527+AK527+AL527+AI527+AN527+AM527+AP527</f>
        <v>72912168.215999991</v>
      </c>
      <c r="AX527" s="75">
        <f>AW527*7%</f>
        <v>5103851.7751199994</v>
      </c>
      <c r="AY527" s="76">
        <f>IF(AV527&lt;=40000000,0,IF(AND(AV527&gt;40000000,AV527&lt;=80000000),(AV527-40000000)*10%,IF(AND(AV527&gt;80000000,AV527&lt;=120000000),4000000+(AV527-80000000)*15%,IF(AND(AV527&gt;120000000,AV527&lt;=180000000),10000000+(AV527-120000000)*20%,IF(AND(AV527&gt;180000000,AV527&lt;=240000000),22000000+(AV527-180000000)*25%,IF(AND(AV527&gt;240000000,AV527&lt;=320000000),37000000+(AV527-240000000)*30%,61000000+(AV527-320000000)*35%))))))</f>
        <v>1430831.644088001</v>
      </c>
      <c r="AZ527" s="75">
        <v>0</v>
      </c>
      <c r="BA527" s="75">
        <v>0</v>
      </c>
      <c r="BB527" s="75">
        <v>0</v>
      </c>
      <c r="BC527" s="80">
        <v>0</v>
      </c>
      <c r="BD527" s="80">
        <v>0</v>
      </c>
      <c r="BE527" s="80">
        <v>0</v>
      </c>
      <c r="BF527" s="78">
        <v>0</v>
      </c>
      <c r="BG527" s="348">
        <f>SUM(AX527:BF527)</f>
        <v>6534683.4192080004</v>
      </c>
      <c r="BH527" s="188">
        <f>INT(AU527-BG527)</f>
        <v>69032979</v>
      </c>
      <c r="BJ527" s="50">
        <v>13324</v>
      </c>
      <c r="BK527" s="50" t="s">
        <v>3859</v>
      </c>
      <c r="BM527" s="50">
        <f t="shared" si="17"/>
        <v>0</v>
      </c>
    </row>
    <row r="528" spans="1:65" s="50" customFormat="1" ht="24" customHeight="1" x14ac:dyDescent="0.2">
      <c r="A528" s="182">
        <f t="shared" si="16"/>
        <v>2655495</v>
      </c>
      <c r="B528" s="298">
        <v>269</v>
      </c>
      <c r="C528" s="266">
        <v>32</v>
      </c>
      <c r="D528" s="299">
        <v>13325</v>
      </c>
      <c r="E528" s="242" t="s">
        <v>1714</v>
      </c>
      <c r="F528" s="243" t="s">
        <v>1715</v>
      </c>
      <c r="G528" s="287" t="s">
        <v>137</v>
      </c>
      <c r="H528" s="274" t="s">
        <v>88</v>
      </c>
      <c r="I528" s="353" t="s">
        <v>2703</v>
      </c>
      <c r="J528" s="68" t="s">
        <v>1716</v>
      </c>
      <c r="K528" s="68" t="s">
        <v>1717</v>
      </c>
      <c r="L528" s="68" t="s">
        <v>88</v>
      </c>
      <c r="M528" s="292" t="s">
        <v>137</v>
      </c>
      <c r="N528" s="244" t="s">
        <v>2410</v>
      </c>
      <c r="O528" s="68"/>
      <c r="P528" s="91"/>
      <c r="Q528" s="244">
        <v>30</v>
      </c>
      <c r="R528" s="246">
        <v>120</v>
      </c>
      <c r="S528" s="246">
        <v>110</v>
      </c>
      <c r="T528" s="246">
        <v>29.33</v>
      </c>
      <c r="U528" s="90">
        <v>0</v>
      </c>
      <c r="V528" s="262">
        <v>15</v>
      </c>
      <c r="W528" s="99">
        <v>0</v>
      </c>
      <c r="X528" s="84">
        <v>0</v>
      </c>
      <c r="Y528" s="99">
        <v>1</v>
      </c>
      <c r="Z528" s="65">
        <v>2</v>
      </c>
      <c r="AA528" s="319">
        <v>885165</v>
      </c>
      <c r="AB528" s="319">
        <v>46667</v>
      </c>
      <c r="AC528" s="320">
        <f>AA528+AB528</f>
        <v>931832</v>
      </c>
      <c r="AD528" s="75">
        <v>4500000</v>
      </c>
      <c r="AE528" s="75">
        <v>6000000</v>
      </c>
      <c r="AF528" s="338">
        <f>(AC528*30)/220*1.4</f>
        <v>177895.19999999998</v>
      </c>
      <c r="AG528" s="113">
        <f>AA528*Q528</f>
        <v>26554950</v>
      </c>
      <c r="AH528" s="75">
        <f>AB528*Q528</f>
        <v>1400010</v>
      </c>
      <c r="AI528" s="75">
        <f>AF528*R528</f>
        <v>21347423.999999996</v>
      </c>
      <c r="AJ528" s="75">
        <f>IF(Q528=31,A528*Z528,(Q528/30)*A528*Z528)</f>
        <v>5310990</v>
      </c>
      <c r="AK528" s="75">
        <f>IF(Q528=31,AD528,(Q528/30)*AD528)</f>
        <v>4500000</v>
      </c>
      <c r="AL528" s="75">
        <f>IF(Q528=31,AE528,(Q528/30)*AE528)</f>
        <v>6000000</v>
      </c>
      <c r="AM528" s="75">
        <f>(AC528*30/220)*35%*S528</f>
        <v>4892117.9999999991</v>
      </c>
      <c r="AN528" s="75">
        <f>AC528*30/220*1.4*T528</f>
        <v>5217666.2159999991</v>
      </c>
      <c r="AO528" s="75">
        <f>AC528*U528</f>
        <v>0</v>
      </c>
      <c r="AP528" s="75">
        <f>200000*V528</f>
        <v>3000000</v>
      </c>
      <c r="AQ528" s="75">
        <v>0</v>
      </c>
      <c r="AR528" s="75">
        <v>0</v>
      </c>
      <c r="AS528" s="75">
        <v>0</v>
      </c>
      <c r="AT528" s="80">
        <v>0</v>
      </c>
      <c r="AU528" s="82">
        <f>SUM(AG528:AT528)</f>
        <v>78223158.216000006</v>
      </c>
      <c r="AV528" s="113">
        <f>AU528-(AX528+AP528+AO528+AL528+AK528+AJ528+AT528)</f>
        <v>54308316.440880008</v>
      </c>
      <c r="AW528" s="75">
        <f>AG528+AH528+AK528+AL528+AI528+AN528+AM528+AP528</f>
        <v>72912168.215999991</v>
      </c>
      <c r="AX528" s="75">
        <f>AW528*7%</f>
        <v>5103851.7751199994</v>
      </c>
      <c r="AY528" s="76">
        <f>IF(AV528&lt;=40000000,0,IF(AND(AV528&gt;40000000,AV528&lt;=80000000),(AV528-40000000)*10%,IF(AND(AV528&gt;80000000,AV528&lt;=120000000),4000000+(AV528-80000000)*15%,IF(AND(AV528&gt;120000000,AV528&lt;=180000000),10000000+(AV528-120000000)*20%,IF(AND(AV528&gt;180000000,AV528&lt;=240000000),22000000+(AV528-180000000)*25%,IF(AND(AV528&gt;240000000,AV528&lt;=320000000),37000000+(AV528-240000000)*30%,61000000+(AV528-320000000)*35%))))))</f>
        <v>1430831.644088001</v>
      </c>
      <c r="AZ528" s="75">
        <v>0</v>
      </c>
      <c r="BA528" s="75">
        <v>0</v>
      </c>
      <c r="BB528" s="75">
        <v>0</v>
      </c>
      <c r="BC528" s="80">
        <v>0</v>
      </c>
      <c r="BD528" s="80">
        <v>0</v>
      </c>
      <c r="BE528" s="80">
        <v>0</v>
      </c>
      <c r="BF528" s="78">
        <v>0</v>
      </c>
      <c r="BG528" s="348">
        <f>SUM(AX528:BF528)</f>
        <v>6534683.4192080004</v>
      </c>
      <c r="BH528" s="188">
        <f>INT(AU528-BG528)</f>
        <v>71688474</v>
      </c>
      <c r="BJ528" s="50">
        <v>13325</v>
      </c>
      <c r="BK528" s="50" t="s">
        <v>3860</v>
      </c>
      <c r="BM528" s="50">
        <f t="shared" si="17"/>
        <v>0</v>
      </c>
    </row>
    <row r="529" spans="1:65" s="50" customFormat="1" ht="24" customHeight="1" x14ac:dyDescent="0.2">
      <c r="A529" s="182">
        <f t="shared" si="16"/>
        <v>2655495</v>
      </c>
      <c r="B529" s="298">
        <v>253</v>
      </c>
      <c r="C529" s="266">
        <v>16</v>
      </c>
      <c r="D529" s="299">
        <v>13326</v>
      </c>
      <c r="E529" s="242" t="s">
        <v>687</v>
      </c>
      <c r="F529" s="243" t="s">
        <v>1271</v>
      </c>
      <c r="G529" s="287" t="s">
        <v>137</v>
      </c>
      <c r="H529" s="274" t="s">
        <v>88</v>
      </c>
      <c r="I529" s="353" t="s">
        <v>2687</v>
      </c>
      <c r="J529" s="68" t="s">
        <v>1718</v>
      </c>
      <c r="K529" s="68" t="s">
        <v>1719</v>
      </c>
      <c r="L529" s="68" t="s">
        <v>88</v>
      </c>
      <c r="M529" s="292" t="s">
        <v>137</v>
      </c>
      <c r="N529" s="244" t="s">
        <v>2410</v>
      </c>
      <c r="O529" s="68"/>
      <c r="P529" s="91"/>
      <c r="Q529" s="244">
        <v>30</v>
      </c>
      <c r="R529" s="246">
        <v>120</v>
      </c>
      <c r="S529" s="246">
        <v>110</v>
      </c>
      <c r="T529" s="246">
        <v>29.33</v>
      </c>
      <c r="U529" s="90">
        <v>0</v>
      </c>
      <c r="V529" s="262">
        <v>15</v>
      </c>
      <c r="W529" s="99">
        <v>0</v>
      </c>
      <c r="X529" s="84">
        <v>0</v>
      </c>
      <c r="Y529" s="99">
        <v>0</v>
      </c>
      <c r="Z529" s="65">
        <v>0</v>
      </c>
      <c r="AA529" s="319">
        <v>885165</v>
      </c>
      <c r="AB529" s="319">
        <v>46667</v>
      </c>
      <c r="AC529" s="320">
        <f>AA529+AB529</f>
        <v>931832</v>
      </c>
      <c r="AD529" s="75">
        <v>4500000</v>
      </c>
      <c r="AE529" s="75">
        <v>6000000</v>
      </c>
      <c r="AF529" s="338">
        <f>(AC529*30)/220*1.4</f>
        <v>177895.19999999998</v>
      </c>
      <c r="AG529" s="113">
        <f>AA529*Q529</f>
        <v>26554950</v>
      </c>
      <c r="AH529" s="75">
        <f>AB529*Q529</f>
        <v>1400010</v>
      </c>
      <c r="AI529" s="75">
        <f>AF529*R529</f>
        <v>21347423.999999996</v>
      </c>
      <c r="AJ529" s="75">
        <f>IF(Q529=31,A529*Z529,(Q529/30)*A529*Z529)</f>
        <v>0</v>
      </c>
      <c r="AK529" s="75">
        <f>IF(Q529=31,AD529,(Q529/30)*AD529)</f>
        <v>4500000</v>
      </c>
      <c r="AL529" s="75">
        <f>IF(Q529=31,AE529,(Q529/30)*AE529)</f>
        <v>6000000</v>
      </c>
      <c r="AM529" s="75">
        <f>(AC529*30/220)*35%*S529</f>
        <v>4892117.9999999991</v>
      </c>
      <c r="AN529" s="75">
        <f>AC529*30/220*1.4*T529</f>
        <v>5217666.2159999991</v>
      </c>
      <c r="AO529" s="75">
        <f>AC529*U529</f>
        <v>0</v>
      </c>
      <c r="AP529" s="75">
        <f>200000*V529</f>
        <v>3000000</v>
      </c>
      <c r="AQ529" s="75">
        <v>0</v>
      </c>
      <c r="AR529" s="75">
        <v>0</v>
      </c>
      <c r="AS529" s="75">
        <v>0</v>
      </c>
      <c r="AT529" s="80">
        <v>0</v>
      </c>
      <c r="AU529" s="82">
        <f>SUM(AG529:AT529)</f>
        <v>72912168.216000006</v>
      </c>
      <c r="AV529" s="113">
        <f>AU529-(AX529+AP529+AO529+AL529+AK529+AJ529+AT529)</f>
        <v>54308316.440880008</v>
      </c>
      <c r="AW529" s="75">
        <f>AG529+AH529+AK529+AL529+AI529+AN529+AM529+AP529</f>
        <v>72912168.215999991</v>
      </c>
      <c r="AX529" s="75">
        <f>AW529*7%</f>
        <v>5103851.7751199994</v>
      </c>
      <c r="AY529" s="76">
        <f>IF(AV529&lt;=40000000,0,IF(AND(AV529&gt;40000000,AV529&lt;=80000000),(AV529-40000000)*10%,IF(AND(AV529&gt;80000000,AV529&lt;=120000000),4000000+(AV529-80000000)*15%,IF(AND(AV529&gt;120000000,AV529&lt;=180000000),10000000+(AV529-120000000)*20%,IF(AND(AV529&gt;180000000,AV529&lt;=240000000),22000000+(AV529-180000000)*25%,IF(AND(AV529&gt;240000000,AV529&lt;=320000000),37000000+(AV529-240000000)*30%,61000000+(AV529-320000000)*35%))))))</f>
        <v>1430831.644088001</v>
      </c>
      <c r="AZ529" s="75">
        <v>0</v>
      </c>
      <c r="BA529" s="75">
        <v>0</v>
      </c>
      <c r="BB529" s="75">
        <v>0</v>
      </c>
      <c r="BC529" s="80">
        <v>0</v>
      </c>
      <c r="BD529" s="80">
        <v>0</v>
      </c>
      <c r="BE529" s="80">
        <v>0</v>
      </c>
      <c r="BF529" s="78">
        <v>0</v>
      </c>
      <c r="BG529" s="348">
        <f>SUM(AX529:BF529)</f>
        <v>6534683.4192080004</v>
      </c>
      <c r="BH529" s="188">
        <f>INT(AU529-BG529)</f>
        <v>66377484</v>
      </c>
      <c r="BJ529" s="50">
        <v>13326</v>
      </c>
      <c r="BK529" s="50" t="s">
        <v>3861</v>
      </c>
      <c r="BM529" s="50">
        <f t="shared" si="17"/>
        <v>0</v>
      </c>
    </row>
    <row r="530" spans="1:65" s="50" customFormat="1" ht="24" customHeight="1" x14ac:dyDescent="0.2">
      <c r="A530" s="182">
        <f t="shared" si="16"/>
        <v>2655495</v>
      </c>
      <c r="B530" s="298">
        <v>274</v>
      </c>
      <c r="C530" s="266">
        <v>37</v>
      </c>
      <c r="D530" s="299">
        <v>13327</v>
      </c>
      <c r="E530" s="242" t="s">
        <v>1533</v>
      </c>
      <c r="F530" s="243" t="s">
        <v>1720</v>
      </c>
      <c r="G530" s="287" t="s">
        <v>137</v>
      </c>
      <c r="H530" s="274" t="s">
        <v>88</v>
      </c>
      <c r="I530" s="294" t="s">
        <v>2708</v>
      </c>
      <c r="J530" s="65" t="s">
        <v>1721</v>
      </c>
      <c r="K530" s="65" t="s">
        <v>1722</v>
      </c>
      <c r="L530" s="65" t="s">
        <v>88</v>
      </c>
      <c r="M530" s="292" t="s">
        <v>137</v>
      </c>
      <c r="N530" s="99"/>
      <c r="O530" s="65"/>
      <c r="P530" s="245" t="s">
        <v>2410</v>
      </c>
      <c r="Q530" s="244">
        <v>30</v>
      </c>
      <c r="R530" s="246">
        <v>120</v>
      </c>
      <c r="S530" s="246">
        <v>220</v>
      </c>
      <c r="T530" s="246">
        <v>29.33</v>
      </c>
      <c r="U530" s="90">
        <v>0</v>
      </c>
      <c r="V530" s="262">
        <v>25</v>
      </c>
      <c r="W530" s="99">
        <v>0</v>
      </c>
      <c r="X530" s="84">
        <v>0</v>
      </c>
      <c r="Y530" s="99">
        <v>0</v>
      </c>
      <c r="Z530" s="65">
        <v>0</v>
      </c>
      <c r="AA530" s="319">
        <v>885165</v>
      </c>
      <c r="AB530" s="319">
        <v>46667</v>
      </c>
      <c r="AC530" s="320">
        <f>AA530+AB530</f>
        <v>931832</v>
      </c>
      <c r="AD530" s="75">
        <v>4500000</v>
      </c>
      <c r="AE530" s="75">
        <v>6000000</v>
      </c>
      <c r="AF530" s="338">
        <f>(AC530*30)/220*1.4</f>
        <v>177895.19999999998</v>
      </c>
      <c r="AG530" s="113">
        <f>AA530*Q530</f>
        <v>26554950</v>
      </c>
      <c r="AH530" s="75">
        <f>AB530*Q530</f>
        <v>1400010</v>
      </c>
      <c r="AI530" s="75">
        <f>AF530*R530</f>
        <v>21347423.999999996</v>
      </c>
      <c r="AJ530" s="75">
        <f>IF(Q530=31,A530*Z530,(Q530/30)*A530*Z530)</f>
        <v>0</v>
      </c>
      <c r="AK530" s="75">
        <f>IF(Q530=31,AD530,(Q530/30)*AD530)</f>
        <v>4500000</v>
      </c>
      <c r="AL530" s="75">
        <f>IF(Q530=31,AE530,(Q530/30)*AE530)</f>
        <v>6000000</v>
      </c>
      <c r="AM530" s="75">
        <f>(AC530*30/220)*35%*S530</f>
        <v>9784235.9999999981</v>
      </c>
      <c r="AN530" s="75">
        <f>AC530*30/220*1.4*T530</f>
        <v>5217666.2159999991</v>
      </c>
      <c r="AO530" s="75">
        <f>AC530*U530</f>
        <v>0</v>
      </c>
      <c r="AP530" s="75">
        <f>200000*V530</f>
        <v>5000000</v>
      </c>
      <c r="AQ530" s="75">
        <v>0</v>
      </c>
      <c r="AR530" s="75">
        <v>0</v>
      </c>
      <c r="AS530" s="75">
        <v>0</v>
      </c>
      <c r="AT530" s="80">
        <v>0</v>
      </c>
      <c r="AU530" s="82">
        <f>SUM(AG530:AT530)</f>
        <v>79804286.216000006</v>
      </c>
      <c r="AV530" s="113">
        <f>AU530-(AX530+AP530+AO530+AL530+AK530+AJ530+AT530)</f>
        <v>58717986.18088001</v>
      </c>
      <c r="AW530" s="75">
        <f>AG530+AH530+AK530+AL530+AI530+AN530+AM530+AP530</f>
        <v>79804286.215999991</v>
      </c>
      <c r="AX530" s="75">
        <f>AW530*7%</f>
        <v>5586300.0351200001</v>
      </c>
      <c r="AY530" s="76">
        <f>IF(AV530&lt;=40000000,0,IF(AND(AV530&gt;40000000,AV530&lt;=80000000),(AV530-40000000)*10%,IF(AND(AV530&gt;80000000,AV530&lt;=120000000),4000000+(AV530-80000000)*15%,IF(AND(AV530&gt;120000000,AV530&lt;=180000000),10000000+(AV530-120000000)*20%,IF(AND(AV530&gt;180000000,AV530&lt;=240000000),22000000+(AV530-180000000)*25%,IF(AND(AV530&gt;240000000,AV530&lt;=320000000),37000000+(AV530-240000000)*30%,61000000+(AV530-320000000)*35%))))))</f>
        <v>1871798.6180880012</v>
      </c>
      <c r="AZ530" s="75">
        <v>0</v>
      </c>
      <c r="BA530" s="75">
        <v>0</v>
      </c>
      <c r="BB530" s="75">
        <v>0</v>
      </c>
      <c r="BC530" s="80">
        <v>0</v>
      </c>
      <c r="BD530" s="80">
        <v>0</v>
      </c>
      <c r="BE530" s="80">
        <v>0</v>
      </c>
      <c r="BF530" s="78">
        <v>0</v>
      </c>
      <c r="BG530" s="348">
        <f>SUM(AX530:BF530)</f>
        <v>7458098.6532080015</v>
      </c>
      <c r="BH530" s="188">
        <f>INT(AU530-BG530)</f>
        <v>72346187</v>
      </c>
      <c r="BJ530" s="50">
        <v>13327</v>
      </c>
      <c r="BK530" s="50" t="s">
        <v>3862</v>
      </c>
      <c r="BM530" s="50">
        <f t="shared" si="17"/>
        <v>0</v>
      </c>
    </row>
    <row r="531" spans="1:65" s="50" customFormat="1" ht="24" customHeight="1" x14ac:dyDescent="0.2">
      <c r="A531" s="182">
        <f t="shared" si="16"/>
        <v>2655495</v>
      </c>
      <c r="B531" s="298">
        <v>300</v>
      </c>
      <c r="C531" s="266">
        <v>63</v>
      </c>
      <c r="D531" s="299">
        <v>13328</v>
      </c>
      <c r="E531" s="242" t="s">
        <v>374</v>
      </c>
      <c r="F531" s="243" t="s">
        <v>1723</v>
      </c>
      <c r="G531" s="287" t="s">
        <v>137</v>
      </c>
      <c r="H531" s="274" t="s">
        <v>88</v>
      </c>
      <c r="I531" s="294" t="s">
        <v>2734</v>
      </c>
      <c r="J531" s="65" t="s">
        <v>1724</v>
      </c>
      <c r="K531" s="65" t="s">
        <v>1725</v>
      </c>
      <c r="L531" s="65" t="s">
        <v>88</v>
      </c>
      <c r="M531" s="292" t="s">
        <v>137</v>
      </c>
      <c r="N531" s="244" t="s">
        <v>2410</v>
      </c>
      <c r="O531" s="65"/>
      <c r="P531" s="90"/>
      <c r="Q531" s="244">
        <v>30</v>
      </c>
      <c r="R531" s="246">
        <v>120</v>
      </c>
      <c r="S531" s="246">
        <v>110</v>
      </c>
      <c r="T531" s="246">
        <v>29.33</v>
      </c>
      <c r="U531" s="90">
        <v>0</v>
      </c>
      <c r="V531" s="262">
        <v>14</v>
      </c>
      <c r="W531" s="99">
        <v>0</v>
      </c>
      <c r="X531" s="84">
        <v>0</v>
      </c>
      <c r="Y531" s="99">
        <v>0</v>
      </c>
      <c r="Z531" s="65">
        <v>0</v>
      </c>
      <c r="AA531" s="319">
        <v>885165</v>
      </c>
      <c r="AB531" s="319">
        <v>46667</v>
      </c>
      <c r="AC531" s="320">
        <f>AA531+AB531</f>
        <v>931832</v>
      </c>
      <c r="AD531" s="75">
        <v>4500000</v>
      </c>
      <c r="AE531" s="75">
        <v>6000000</v>
      </c>
      <c r="AF531" s="338">
        <f>(AC531*30)/220*1.4</f>
        <v>177895.19999999998</v>
      </c>
      <c r="AG531" s="113">
        <f>AA531*Q531</f>
        <v>26554950</v>
      </c>
      <c r="AH531" s="75">
        <f>AB531*Q531</f>
        <v>1400010</v>
      </c>
      <c r="AI531" s="75">
        <f>AF531*R531</f>
        <v>21347423.999999996</v>
      </c>
      <c r="AJ531" s="75">
        <f>IF(Q531=31,A531*Z531,(Q531/30)*A531*Z531)</f>
        <v>0</v>
      </c>
      <c r="AK531" s="75">
        <f>IF(Q531=31,AD531,(Q531/30)*AD531)</f>
        <v>4500000</v>
      </c>
      <c r="AL531" s="75">
        <f>IF(Q531=31,AE531,(Q531/30)*AE531)</f>
        <v>6000000</v>
      </c>
      <c r="AM531" s="75">
        <f>(AC531*30/220)*35%*S531</f>
        <v>4892117.9999999991</v>
      </c>
      <c r="AN531" s="75">
        <f>AC531*30/220*1.4*T531</f>
        <v>5217666.2159999991</v>
      </c>
      <c r="AO531" s="75">
        <f>AC531*U531</f>
        <v>0</v>
      </c>
      <c r="AP531" s="75">
        <f>200000*V531</f>
        <v>2800000</v>
      </c>
      <c r="AQ531" s="75">
        <v>0</v>
      </c>
      <c r="AR531" s="75">
        <v>0</v>
      </c>
      <c r="AS531" s="75">
        <v>0</v>
      </c>
      <c r="AT531" s="80">
        <v>0</v>
      </c>
      <c r="AU531" s="82">
        <f>SUM(AG531:AT531)</f>
        <v>72712168.216000006</v>
      </c>
      <c r="AV531" s="113">
        <f>AU531-(AX531+AP531+AO531+AL531+AK531+AJ531+AT531)</f>
        <v>54322316.440880008</v>
      </c>
      <c r="AW531" s="75">
        <f>AG531+AH531+AK531+AL531+AI531+AN531+AM531+AP531</f>
        <v>72712168.215999991</v>
      </c>
      <c r="AX531" s="75">
        <f>AW531*7%</f>
        <v>5089851.7751199994</v>
      </c>
      <c r="AY531" s="76">
        <f>IF(AV531&lt;=40000000,0,IF(AND(AV531&gt;40000000,AV531&lt;=80000000),(AV531-40000000)*10%,IF(AND(AV531&gt;80000000,AV531&lt;=120000000),4000000+(AV531-80000000)*15%,IF(AND(AV531&gt;120000000,AV531&lt;=180000000),10000000+(AV531-120000000)*20%,IF(AND(AV531&gt;180000000,AV531&lt;=240000000),22000000+(AV531-180000000)*25%,IF(AND(AV531&gt;240000000,AV531&lt;=320000000),37000000+(AV531-240000000)*30%,61000000+(AV531-320000000)*35%))))))</f>
        <v>1432231.644088001</v>
      </c>
      <c r="AZ531" s="75">
        <v>0</v>
      </c>
      <c r="BA531" s="75">
        <v>0</v>
      </c>
      <c r="BB531" s="75">
        <v>0</v>
      </c>
      <c r="BC531" s="80">
        <v>0</v>
      </c>
      <c r="BD531" s="80">
        <v>0</v>
      </c>
      <c r="BE531" s="80">
        <v>0</v>
      </c>
      <c r="BF531" s="78">
        <v>0</v>
      </c>
      <c r="BG531" s="348">
        <f>SUM(AX531:BF531)</f>
        <v>6522083.4192080004</v>
      </c>
      <c r="BH531" s="188">
        <f>INT(AU531-BG531)</f>
        <v>66190084</v>
      </c>
      <c r="BJ531" s="50">
        <v>13328</v>
      </c>
      <c r="BK531" s="50" t="s">
        <v>3863</v>
      </c>
      <c r="BM531" s="50">
        <f t="shared" si="17"/>
        <v>0</v>
      </c>
    </row>
    <row r="532" spans="1:65" s="50" customFormat="1" ht="24" customHeight="1" x14ac:dyDescent="0.2">
      <c r="A532" s="182">
        <f t="shared" si="16"/>
        <v>2655495</v>
      </c>
      <c r="B532" s="298">
        <v>257</v>
      </c>
      <c r="C532" s="266">
        <v>20</v>
      </c>
      <c r="D532" s="299">
        <v>13329</v>
      </c>
      <c r="E532" s="242" t="s">
        <v>1726</v>
      </c>
      <c r="F532" s="243" t="s">
        <v>1727</v>
      </c>
      <c r="G532" s="287" t="s">
        <v>137</v>
      </c>
      <c r="H532" s="274" t="s">
        <v>88</v>
      </c>
      <c r="I532" s="294" t="s">
        <v>2691</v>
      </c>
      <c r="J532" s="65" t="s">
        <v>1728</v>
      </c>
      <c r="K532" s="65" t="s">
        <v>1729</v>
      </c>
      <c r="L532" s="65" t="s">
        <v>88</v>
      </c>
      <c r="M532" s="292" t="s">
        <v>137</v>
      </c>
      <c r="N532" s="244" t="s">
        <v>2410</v>
      </c>
      <c r="O532" s="65"/>
      <c r="P532" s="90"/>
      <c r="Q532" s="244">
        <v>30</v>
      </c>
      <c r="R532" s="246">
        <v>120</v>
      </c>
      <c r="S532" s="246">
        <v>110</v>
      </c>
      <c r="T532" s="246">
        <v>29.33</v>
      </c>
      <c r="U532" s="90">
        <v>0</v>
      </c>
      <c r="V532" s="262">
        <v>12</v>
      </c>
      <c r="W532" s="99">
        <v>0</v>
      </c>
      <c r="X532" s="84">
        <v>0</v>
      </c>
      <c r="Y532" s="99">
        <v>1</v>
      </c>
      <c r="Z532" s="65">
        <v>0</v>
      </c>
      <c r="AA532" s="319">
        <v>885165</v>
      </c>
      <c r="AB532" s="319">
        <v>46667</v>
      </c>
      <c r="AC532" s="320">
        <f>AA532+AB532</f>
        <v>931832</v>
      </c>
      <c r="AD532" s="75">
        <v>4500000</v>
      </c>
      <c r="AE532" s="75">
        <v>6000000</v>
      </c>
      <c r="AF532" s="338">
        <f>(AC532*30)/220*1.4</f>
        <v>177895.19999999998</v>
      </c>
      <c r="AG532" s="113">
        <f>AA532*Q532</f>
        <v>26554950</v>
      </c>
      <c r="AH532" s="75">
        <f>AB532*Q532</f>
        <v>1400010</v>
      </c>
      <c r="AI532" s="75">
        <f>AF532*R532</f>
        <v>21347423.999999996</v>
      </c>
      <c r="AJ532" s="75">
        <f>IF(Q532=31,A532*Z532,(Q532/30)*A532*Z532)</f>
        <v>0</v>
      </c>
      <c r="AK532" s="75">
        <f>IF(Q532=31,AD532,(Q532/30)*AD532)</f>
        <v>4500000</v>
      </c>
      <c r="AL532" s="75">
        <f>IF(Q532=31,AE532,(Q532/30)*AE532)</f>
        <v>6000000</v>
      </c>
      <c r="AM532" s="75">
        <f>(AC532*30/220)*35%*S532</f>
        <v>4892117.9999999991</v>
      </c>
      <c r="AN532" s="75">
        <f>AC532*30/220*1.4*T532</f>
        <v>5217666.2159999991</v>
      </c>
      <c r="AO532" s="75">
        <f>AC532*U532</f>
        <v>0</v>
      </c>
      <c r="AP532" s="75">
        <f>200000*V532</f>
        <v>2400000</v>
      </c>
      <c r="AQ532" s="75">
        <v>0</v>
      </c>
      <c r="AR532" s="75">
        <v>0</v>
      </c>
      <c r="AS532" s="75">
        <v>0</v>
      </c>
      <c r="AT532" s="80">
        <v>0</v>
      </c>
      <c r="AU532" s="82">
        <f>SUM(AG532:AT532)</f>
        <v>72312168.216000006</v>
      </c>
      <c r="AV532" s="113">
        <f>AU532-(AX532+AP532+AO532+AL532+AK532+AJ532+AT532)</f>
        <v>54350316.440880008</v>
      </c>
      <c r="AW532" s="75">
        <f>AG532+AH532+AK532+AL532+AI532+AN532+AM532+AP532</f>
        <v>72312168.215999991</v>
      </c>
      <c r="AX532" s="75">
        <f>AW532*7%</f>
        <v>5061851.7751199994</v>
      </c>
      <c r="AY532" s="76">
        <f>IF(AV532&lt;=40000000,0,IF(AND(AV532&gt;40000000,AV532&lt;=80000000),(AV532-40000000)*10%,IF(AND(AV532&gt;80000000,AV532&lt;=120000000),4000000+(AV532-80000000)*15%,IF(AND(AV532&gt;120000000,AV532&lt;=180000000),10000000+(AV532-120000000)*20%,IF(AND(AV532&gt;180000000,AV532&lt;=240000000),22000000+(AV532-180000000)*25%,IF(AND(AV532&gt;240000000,AV532&lt;=320000000),37000000+(AV532-240000000)*30%,61000000+(AV532-320000000)*35%))))))</f>
        <v>1435031.644088001</v>
      </c>
      <c r="AZ532" s="75">
        <v>0</v>
      </c>
      <c r="BA532" s="75">
        <v>0</v>
      </c>
      <c r="BB532" s="75">
        <v>0</v>
      </c>
      <c r="BC532" s="80">
        <v>0</v>
      </c>
      <c r="BD532" s="80">
        <v>0</v>
      </c>
      <c r="BE532" s="80">
        <v>0</v>
      </c>
      <c r="BF532" s="78">
        <v>0</v>
      </c>
      <c r="BG532" s="348">
        <f>SUM(AX532:BF532)</f>
        <v>6496883.4192080004</v>
      </c>
      <c r="BH532" s="188">
        <f>INT(AU532-BG532)</f>
        <v>65815284</v>
      </c>
      <c r="BJ532" s="50">
        <v>13329</v>
      </c>
      <c r="BK532" s="50" t="s">
        <v>3864</v>
      </c>
      <c r="BM532" s="50">
        <f t="shared" si="17"/>
        <v>0</v>
      </c>
    </row>
    <row r="533" spans="1:65" s="50" customFormat="1" ht="24" customHeight="1" x14ac:dyDescent="0.2">
      <c r="A533" s="182">
        <f t="shared" si="16"/>
        <v>2655495</v>
      </c>
      <c r="B533" s="298">
        <v>317</v>
      </c>
      <c r="C533" s="266">
        <v>80</v>
      </c>
      <c r="D533" s="299">
        <v>13330</v>
      </c>
      <c r="E533" s="242" t="s">
        <v>1468</v>
      </c>
      <c r="F533" s="243" t="s">
        <v>1730</v>
      </c>
      <c r="G533" s="287" t="s">
        <v>137</v>
      </c>
      <c r="H533" s="274" t="s">
        <v>88</v>
      </c>
      <c r="I533" s="294" t="s">
        <v>2751</v>
      </c>
      <c r="J533" s="65" t="s">
        <v>1731</v>
      </c>
      <c r="K533" s="65" t="s">
        <v>1732</v>
      </c>
      <c r="L533" s="65" t="s">
        <v>88</v>
      </c>
      <c r="M533" s="292" t="s">
        <v>137</v>
      </c>
      <c r="N533" s="244" t="s">
        <v>2410</v>
      </c>
      <c r="O533" s="65"/>
      <c r="P533" s="90"/>
      <c r="Q533" s="244">
        <v>30</v>
      </c>
      <c r="R533" s="246">
        <v>120</v>
      </c>
      <c r="S533" s="246">
        <v>110</v>
      </c>
      <c r="T533" s="246">
        <v>29.33</v>
      </c>
      <c r="U533" s="90">
        <v>0</v>
      </c>
      <c r="V533" s="262">
        <v>15</v>
      </c>
      <c r="W533" s="99">
        <v>0</v>
      </c>
      <c r="X533" s="84">
        <v>0</v>
      </c>
      <c r="Y533" s="99">
        <v>0</v>
      </c>
      <c r="Z533" s="65">
        <v>0</v>
      </c>
      <c r="AA533" s="319">
        <v>885165</v>
      </c>
      <c r="AB533" s="319">
        <v>46667</v>
      </c>
      <c r="AC533" s="320">
        <f>AA533+AB533</f>
        <v>931832</v>
      </c>
      <c r="AD533" s="75">
        <v>4500000</v>
      </c>
      <c r="AE533" s="75">
        <v>6000000</v>
      </c>
      <c r="AF533" s="338">
        <f>(AC533*30)/220*1.4</f>
        <v>177895.19999999998</v>
      </c>
      <c r="AG533" s="113">
        <f>AA533*Q533</f>
        <v>26554950</v>
      </c>
      <c r="AH533" s="75">
        <f>AB533*Q533</f>
        <v>1400010</v>
      </c>
      <c r="AI533" s="75">
        <f>AF533*R533</f>
        <v>21347423.999999996</v>
      </c>
      <c r="AJ533" s="75">
        <f>IF(Q533=31,A533*Z533,(Q533/30)*A533*Z533)</f>
        <v>0</v>
      </c>
      <c r="AK533" s="75">
        <f>IF(Q533=31,AD533,(Q533/30)*AD533)</f>
        <v>4500000</v>
      </c>
      <c r="AL533" s="75">
        <f>IF(Q533=31,AE533,(Q533/30)*AE533)</f>
        <v>6000000</v>
      </c>
      <c r="AM533" s="75">
        <f>(AC533*30/220)*35%*S533</f>
        <v>4892117.9999999991</v>
      </c>
      <c r="AN533" s="75">
        <f>AC533*30/220*1.4*T533</f>
        <v>5217666.2159999991</v>
      </c>
      <c r="AO533" s="75">
        <f>AC533*U533</f>
        <v>0</v>
      </c>
      <c r="AP533" s="75">
        <f>200000*V533</f>
        <v>3000000</v>
      </c>
      <c r="AQ533" s="75">
        <v>0</v>
      </c>
      <c r="AR533" s="75">
        <v>0</v>
      </c>
      <c r="AS533" s="75">
        <v>0</v>
      </c>
      <c r="AT533" s="80">
        <v>0</v>
      </c>
      <c r="AU533" s="82">
        <f>SUM(AG533:AT533)</f>
        <v>72912168.216000006</v>
      </c>
      <c r="AV533" s="113">
        <f>AU533-(AX533+AP533+AO533+AL533+AK533+AJ533+AT533)</f>
        <v>54308316.440880008</v>
      </c>
      <c r="AW533" s="75">
        <f>AG533+AH533+AK533+AL533+AI533+AN533+AM533+AP533</f>
        <v>72912168.215999991</v>
      </c>
      <c r="AX533" s="75">
        <f>AW533*7%</f>
        <v>5103851.7751199994</v>
      </c>
      <c r="AY533" s="76">
        <f>IF(AV533&lt;=40000000,0,IF(AND(AV533&gt;40000000,AV533&lt;=80000000),(AV533-40000000)*10%,IF(AND(AV533&gt;80000000,AV533&lt;=120000000),4000000+(AV533-80000000)*15%,IF(AND(AV533&gt;120000000,AV533&lt;=180000000),10000000+(AV533-120000000)*20%,IF(AND(AV533&gt;180000000,AV533&lt;=240000000),22000000+(AV533-180000000)*25%,IF(AND(AV533&gt;240000000,AV533&lt;=320000000),37000000+(AV533-240000000)*30%,61000000+(AV533-320000000)*35%))))))</f>
        <v>1430831.644088001</v>
      </c>
      <c r="AZ533" s="75">
        <v>0</v>
      </c>
      <c r="BA533" s="75">
        <v>0</v>
      </c>
      <c r="BB533" s="75">
        <v>0</v>
      </c>
      <c r="BC533" s="80">
        <v>0</v>
      </c>
      <c r="BD533" s="80">
        <v>0</v>
      </c>
      <c r="BE533" s="80">
        <v>0</v>
      </c>
      <c r="BF533" s="78">
        <v>0</v>
      </c>
      <c r="BG533" s="348">
        <f>SUM(AX533:BF533)</f>
        <v>6534683.4192080004</v>
      </c>
      <c r="BH533" s="188">
        <f>INT(AU533-BG533)</f>
        <v>66377484</v>
      </c>
      <c r="BJ533" s="50">
        <v>13330</v>
      </c>
      <c r="BK533" s="50" t="s">
        <v>3865</v>
      </c>
      <c r="BM533" s="50">
        <f t="shared" si="17"/>
        <v>0</v>
      </c>
    </row>
    <row r="534" spans="1:65" s="50" customFormat="1" ht="24" customHeight="1" x14ac:dyDescent="0.2">
      <c r="A534" s="182">
        <f t="shared" si="16"/>
        <v>2655495</v>
      </c>
      <c r="B534" s="298">
        <v>298</v>
      </c>
      <c r="C534" s="266">
        <v>61</v>
      </c>
      <c r="D534" s="299">
        <v>13331</v>
      </c>
      <c r="E534" s="242" t="s">
        <v>1488</v>
      </c>
      <c r="F534" s="243" t="s">
        <v>1205</v>
      </c>
      <c r="G534" s="287" t="s">
        <v>137</v>
      </c>
      <c r="H534" s="274" t="s">
        <v>88</v>
      </c>
      <c r="I534" s="294" t="s">
        <v>2732</v>
      </c>
      <c r="J534" s="65" t="s">
        <v>1733</v>
      </c>
      <c r="K534" s="65" t="s">
        <v>1734</v>
      </c>
      <c r="L534" s="65" t="s">
        <v>88</v>
      </c>
      <c r="M534" s="292" t="s">
        <v>137</v>
      </c>
      <c r="N534" s="244" t="s">
        <v>2410</v>
      </c>
      <c r="O534" s="65"/>
      <c r="P534" s="90"/>
      <c r="Q534" s="244">
        <v>30</v>
      </c>
      <c r="R534" s="246">
        <v>120</v>
      </c>
      <c r="S534" s="246">
        <v>110</v>
      </c>
      <c r="T534" s="246">
        <v>29.33</v>
      </c>
      <c r="U534" s="90">
        <v>0</v>
      </c>
      <c r="V534" s="262">
        <v>15</v>
      </c>
      <c r="W534" s="99">
        <v>0</v>
      </c>
      <c r="X534" s="84">
        <v>0</v>
      </c>
      <c r="Y534" s="99">
        <v>0</v>
      </c>
      <c r="Z534" s="65">
        <v>0</v>
      </c>
      <c r="AA534" s="319">
        <v>885165</v>
      </c>
      <c r="AB534" s="319">
        <v>46667</v>
      </c>
      <c r="AC534" s="320">
        <f>AA534+AB534</f>
        <v>931832</v>
      </c>
      <c r="AD534" s="75">
        <v>4500000</v>
      </c>
      <c r="AE534" s="75">
        <v>6000000</v>
      </c>
      <c r="AF534" s="338">
        <f>(AC534*30)/220*1.4</f>
        <v>177895.19999999998</v>
      </c>
      <c r="AG534" s="113">
        <f>AA534*Q534</f>
        <v>26554950</v>
      </c>
      <c r="AH534" s="75">
        <f>AB534*Q534</f>
        <v>1400010</v>
      </c>
      <c r="AI534" s="75">
        <f>AF534*R534</f>
        <v>21347423.999999996</v>
      </c>
      <c r="AJ534" s="75">
        <f>IF(Q534=31,A534*Z534,(Q534/30)*A534*Z534)</f>
        <v>0</v>
      </c>
      <c r="AK534" s="75">
        <f>IF(Q534=31,AD534,(Q534/30)*AD534)</f>
        <v>4500000</v>
      </c>
      <c r="AL534" s="75">
        <f>IF(Q534=31,AE534,(Q534/30)*AE534)</f>
        <v>6000000</v>
      </c>
      <c r="AM534" s="75">
        <f>(AC534*30/220)*35%*S534</f>
        <v>4892117.9999999991</v>
      </c>
      <c r="AN534" s="75">
        <f>AC534*30/220*1.4*T534</f>
        <v>5217666.2159999991</v>
      </c>
      <c r="AO534" s="75">
        <f>AC534*U534</f>
        <v>0</v>
      </c>
      <c r="AP534" s="75">
        <f>200000*V534</f>
        <v>3000000</v>
      </c>
      <c r="AQ534" s="75">
        <v>0</v>
      </c>
      <c r="AR534" s="75">
        <v>0</v>
      </c>
      <c r="AS534" s="75">
        <v>0</v>
      </c>
      <c r="AT534" s="80">
        <v>0</v>
      </c>
      <c r="AU534" s="82">
        <f>SUM(AG534:AT534)</f>
        <v>72912168.216000006</v>
      </c>
      <c r="AV534" s="113">
        <f>AU534-(AX534+AP534+AO534+AL534+AK534+AJ534+AT534)</f>
        <v>54308316.440880008</v>
      </c>
      <c r="AW534" s="75">
        <f>AG534+AH534+AK534+AL534+AI534+AN534+AM534+AP534</f>
        <v>72912168.215999991</v>
      </c>
      <c r="AX534" s="75">
        <f>AW534*7%</f>
        <v>5103851.7751199994</v>
      </c>
      <c r="AY534" s="76">
        <f>IF(AV534&lt;=40000000,0,IF(AND(AV534&gt;40000000,AV534&lt;=80000000),(AV534-40000000)*10%,IF(AND(AV534&gt;80000000,AV534&lt;=120000000),4000000+(AV534-80000000)*15%,IF(AND(AV534&gt;120000000,AV534&lt;=180000000),10000000+(AV534-120000000)*20%,IF(AND(AV534&gt;180000000,AV534&lt;=240000000),22000000+(AV534-180000000)*25%,IF(AND(AV534&gt;240000000,AV534&lt;=320000000),37000000+(AV534-240000000)*30%,61000000+(AV534-320000000)*35%))))))</f>
        <v>1430831.644088001</v>
      </c>
      <c r="AZ534" s="75">
        <v>0</v>
      </c>
      <c r="BA534" s="75">
        <v>0</v>
      </c>
      <c r="BB534" s="75">
        <v>0</v>
      </c>
      <c r="BC534" s="80">
        <v>0</v>
      </c>
      <c r="BD534" s="80">
        <v>0</v>
      </c>
      <c r="BE534" s="80">
        <v>0</v>
      </c>
      <c r="BF534" s="78">
        <v>0</v>
      </c>
      <c r="BG534" s="348">
        <f>SUM(AX534:BF534)</f>
        <v>6534683.4192080004</v>
      </c>
      <c r="BH534" s="188">
        <f>INT(AU534-BG534)</f>
        <v>66377484</v>
      </c>
      <c r="BJ534" s="50">
        <v>13331</v>
      </c>
      <c r="BK534" s="50" t="s">
        <v>3866</v>
      </c>
      <c r="BM534" s="50">
        <f t="shared" si="17"/>
        <v>0</v>
      </c>
    </row>
    <row r="535" spans="1:65" s="50" customFormat="1" ht="24" customHeight="1" x14ac:dyDescent="0.2">
      <c r="A535" s="182">
        <f t="shared" si="16"/>
        <v>2655495</v>
      </c>
      <c r="B535" s="298">
        <v>263</v>
      </c>
      <c r="C535" s="266">
        <v>26</v>
      </c>
      <c r="D535" s="299">
        <v>14035</v>
      </c>
      <c r="E535" s="242" t="s">
        <v>1735</v>
      </c>
      <c r="F535" s="243" t="s">
        <v>1438</v>
      </c>
      <c r="G535" s="287" t="s">
        <v>137</v>
      </c>
      <c r="H535" s="274" t="s">
        <v>88</v>
      </c>
      <c r="I535" s="294" t="s">
        <v>2697</v>
      </c>
      <c r="J535" s="65" t="s">
        <v>1736</v>
      </c>
      <c r="K535" s="65" t="s">
        <v>1737</v>
      </c>
      <c r="L535" s="65"/>
      <c r="M535" s="292" t="s">
        <v>137</v>
      </c>
      <c r="N535" s="99"/>
      <c r="O535" s="65"/>
      <c r="P535" s="245" t="s">
        <v>2410</v>
      </c>
      <c r="Q535" s="244">
        <v>30</v>
      </c>
      <c r="R535" s="246">
        <v>120</v>
      </c>
      <c r="S535" s="246">
        <v>220</v>
      </c>
      <c r="T535" s="246">
        <v>29.33</v>
      </c>
      <c r="U535" s="90">
        <v>0</v>
      </c>
      <c r="V535" s="262">
        <v>30</v>
      </c>
      <c r="W535" s="99">
        <v>0</v>
      </c>
      <c r="X535" s="84">
        <v>0</v>
      </c>
      <c r="Y535" s="99">
        <v>0</v>
      </c>
      <c r="Z535" s="65">
        <v>0</v>
      </c>
      <c r="AA535" s="319">
        <v>885165</v>
      </c>
      <c r="AB535" s="319">
        <v>0</v>
      </c>
      <c r="AC535" s="320">
        <f>AA535+AB535</f>
        <v>885165</v>
      </c>
      <c r="AD535" s="75">
        <v>4500000</v>
      </c>
      <c r="AE535" s="75">
        <v>6000000</v>
      </c>
      <c r="AF535" s="338">
        <f>(AC535*30)/220*1.4</f>
        <v>168986.04545454544</v>
      </c>
      <c r="AG535" s="113">
        <f>AA535*Q535</f>
        <v>26554950</v>
      </c>
      <c r="AH535" s="75">
        <f>AB535*Q535</f>
        <v>0</v>
      </c>
      <c r="AI535" s="75">
        <f>AF535*R535</f>
        <v>20278325.454545453</v>
      </c>
      <c r="AJ535" s="75">
        <f>IF(Q535=31,A535*Z535,(Q535/30)*A535*Z535)</f>
        <v>0</v>
      </c>
      <c r="AK535" s="75">
        <f>IF(Q535=31,AD535,(Q535/30)*AD535)</f>
        <v>4500000</v>
      </c>
      <c r="AL535" s="75">
        <f>IF(Q535=31,AE535,(Q535/30)*AE535)</f>
        <v>6000000</v>
      </c>
      <c r="AM535" s="75">
        <f>(AC535*30/220)*35%*S535</f>
        <v>9294232.5</v>
      </c>
      <c r="AN535" s="75">
        <f>AC535*30/220*1.4*T535</f>
        <v>4956360.7131818179</v>
      </c>
      <c r="AO535" s="75">
        <f>AC535*U535</f>
        <v>0</v>
      </c>
      <c r="AP535" s="75">
        <f>200000*V535</f>
        <v>6000000</v>
      </c>
      <c r="AQ535" s="75">
        <v>0</v>
      </c>
      <c r="AR535" s="75">
        <v>0</v>
      </c>
      <c r="AS535" s="75">
        <v>0</v>
      </c>
      <c r="AT535" s="80">
        <v>0</v>
      </c>
      <c r="AU535" s="82">
        <f>SUM(AG535:AT535)</f>
        <v>77583868.667727277</v>
      </c>
      <c r="AV535" s="113">
        <f>AU535-(AX535+AP535+AO535+AL535+AK535+AJ535+AT535)</f>
        <v>55652997.860986367</v>
      </c>
      <c r="AW535" s="75">
        <f>AG535+AH535+AK535+AL535+AI535+AN535+AM535+AP535</f>
        <v>77583868.667727262</v>
      </c>
      <c r="AX535" s="75">
        <f>AW535*7%</f>
        <v>5430870.8067409089</v>
      </c>
      <c r="AY535" s="76">
        <f>IF(AV535&lt;=40000000,0,IF(AND(AV535&gt;40000000,AV535&lt;=80000000),(AV535-40000000)*10%,IF(AND(AV535&gt;80000000,AV535&lt;=120000000),4000000+(AV535-80000000)*15%,IF(AND(AV535&gt;120000000,AV535&lt;=180000000),10000000+(AV535-120000000)*20%,IF(AND(AV535&gt;180000000,AV535&lt;=240000000),22000000+(AV535-180000000)*25%,IF(AND(AV535&gt;240000000,AV535&lt;=320000000),37000000+(AV535-240000000)*30%,61000000+(AV535-320000000)*35%))))))</f>
        <v>1565299.7860986367</v>
      </c>
      <c r="AZ535" s="75">
        <v>0</v>
      </c>
      <c r="BA535" s="75">
        <v>0</v>
      </c>
      <c r="BB535" s="75">
        <v>0</v>
      </c>
      <c r="BC535" s="80">
        <v>0</v>
      </c>
      <c r="BD535" s="80">
        <v>0</v>
      </c>
      <c r="BE535" s="80">
        <v>0</v>
      </c>
      <c r="BF535" s="78">
        <v>0</v>
      </c>
      <c r="BG535" s="348">
        <f>SUM(AX535:BF535)</f>
        <v>6996170.5928395456</v>
      </c>
      <c r="BH535" s="188">
        <f>INT(AU535-BG535)</f>
        <v>70587698</v>
      </c>
      <c r="BJ535" s="299">
        <v>14035</v>
      </c>
      <c r="BK535" s="50" t="s">
        <v>1438</v>
      </c>
      <c r="BM535" s="50">
        <f t="shared" si="17"/>
        <v>0</v>
      </c>
    </row>
    <row r="536" spans="1:65" s="50" customFormat="1" ht="24" customHeight="1" x14ac:dyDescent="0.2">
      <c r="A536" s="182">
        <f t="shared" si="16"/>
        <v>2655495</v>
      </c>
      <c r="B536" s="298">
        <v>323</v>
      </c>
      <c r="C536" s="266">
        <v>87</v>
      </c>
      <c r="D536" s="299">
        <v>13333</v>
      </c>
      <c r="E536" s="242" t="s">
        <v>1738</v>
      </c>
      <c r="F536" s="243" t="s">
        <v>1739</v>
      </c>
      <c r="G536" s="287" t="s">
        <v>137</v>
      </c>
      <c r="H536" s="274" t="s">
        <v>88</v>
      </c>
      <c r="I536" s="294" t="s">
        <v>2757</v>
      </c>
      <c r="J536" s="65" t="s">
        <v>1740</v>
      </c>
      <c r="K536" s="65" t="s">
        <v>1741</v>
      </c>
      <c r="L536" s="65" t="s">
        <v>88</v>
      </c>
      <c r="M536" s="292" t="s">
        <v>137</v>
      </c>
      <c r="N536" s="99"/>
      <c r="O536" s="65"/>
      <c r="P536" s="245" t="s">
        <v>2410</v>
      </c>
      <c r="Q536" s="244">
        <v>30</v>
      </c>
      <c r="R536" s="246">
        <v>120</v>
      </c>
      <c r="S536" s="246">
        <v>220</v>
      </c>
      <c r="T536" s="246">
        <v>29.33</v>
      </c>
      <c r="U536" s="90">
        <v>0</v>
      </c>
      <c r="V536" s="262">
        <v>25</v>
      </c>
      <c r="W536" s="99">
        <v>0</v>
      </c>
      <c r="X536" s="84">
        <v>0</v>
      </c>
      <c r="Y536" s="99">
        <v>0</v>
      </c>
      <c r="Z536" s="65">
        <v>0</v>
      </c>
      <c r="AA536" s="319">
        <v>885165</v>
      </c>
      <c r="AB536" s="319">
        <v>46667</v>
      </c>
      <c r="AC536" s="320">
        <f>AA536+AB536</f>
        <v>931832</v>
      </c>
      <c r="AD536" s="75">
        <v>4500000</v>
      </c>
      <c r="AE536" s="75">
        <v>6000000</v>
      </c>
      <c r="AF536" s="338">
        <f>(AC536*30)/220*1.4</f>
        <v>177895.19999999998</v>
      </c>
      <c r="AG536" s="113">
        <f>AA536*Q536</f>
        <v>26554950</v>
      </c>
      <c r="AH536" s="75">
        <f>AB536*Q536</f>
        <v>1400010</v>
      </c>
      <c r="AI536" s="75">
        <f>AF536*R536</f>
        <v>21347423.999999996</v>
      </c>
      <c r="AJ536" s="75">
        <f>IF(Q536=31,A536*Z536,(Q536/30)*A536*Z536)</f>
        <v>0</v>
      </c>
      <c r="AK536" s="75">
        <f>IF(Q536=31,AD536,(Q536/30)*AD536)</f>
        <v>4500000</v>
      </c>
      <c r="AL536" s="75">
        <f>IF(Q536=31,AE536,(Q536/30)*AE536)</f>
        <v>6000000</v>
      </c>
      <c r="AM536" s="75">
        <f>(AC536*30/220)*35%*S536</f>
        <v>9784235.9999999981</v>
      </c>
      <c r="AN536" s="75">
        <f>AC536*30/220*1.4*T536</f>
        <v>5217666.2159999991</v>
      </c>
      <c r="AO536" s="75">
        <f>AC536*U536</f>
        <v>0</v>
      </c>
      <c r="AP536" s="75">
        <f>200000*V536</f>
        <v>5000000</v>
      </c>
      <c r="AQ536" s="75">
        <v>0</v>
      </c>
      <c r="AR536" s="75">
        <v>0</v>
      </c>
      <c r="AS536" s="75">
        <v>0</v>
      </c>
      <c r="AT536" s="80">
        <v>0</v>
      </c>
      <c r="AU536" s="82">
        <f>SUM(AG536:AT536)</f>
        <v>79804286.216000006</v>
      </c>
      <c r="AV536" s="113">
        <f>AU536-(AX536+AP536+AO536+AL536+AK536+AJ536+AT536)</f>
        <v>58717986.18088001</v>
      </c>
      <c r="AW536" s="75">
        <f>AG536+AH536+AK536+AL536+AI536+AN536+AM536+AP536</f>
        <v>79804286.215999991</v>
      </c>
      <c r="AX536" s="75">
        <f>AW536*7%</f>
        <v>5586300.0351200001</v>
      </c>
      <c r="AY536" s="76">
        <f>IF(AV536&lt;=40000000,0,IF(AND(AV536&gt;40000000,AV536&lt;=80000000),(AV536-40000000)*10%,IF(AND(AV536&gt;80000000,AV536&lt;=120000000),4000000+(AV536-80000000)*15%,IF(AND(AV536&gt;120000000,AV536&lt;=180000000),10000000+(AV536-120000000)*20%,IF(AND(AV536&gt;180000000,AV536&lt;=240000000),22000000+(AV536-180000000)*25%,IF(AND(AV536&gt;240000000,AV536&lt;=320000000),37000000+(AV536-240000000)*30%,61000000+(AV536-320000000)*35%))))))</f>
        <v>1871798.6180880012</v>
      </c>
      <c r="AZ536" s="75">
        <v>0</v>
      </c>
      <c r="BA536" s="75">
        <v>0</v>
      </c>
      <c r="BB536" s="75">
        <v>0</v>
      </c>
      <c r="BC536" s="80">
        <v>0</v>
      </c>
      <c r="BD536" s="80">
        <v>0</v>
      </c>
      <c r="BE536" s="80">
        <v>0</v>
      </c>
      <c r="BF536" s="78">
        <v>0</v>
      </c>
      <c r="BG536" s="348">
        <f>SUM(AX536:BF536)</f>
        <v>7458098.6532080015</v>
      </c>
      <c r="BH536" s="188">
        <f>INT(AU536-BG536)</f>
        <v>72346187</v>
      </c>
      <c r="BJ536" s="50">
        <v>13333</v>
      </c>
      <c r="BK536" s="50" t="s">
        <v>3867</v>
      </c>
      <c r="BM536" s="50">
        <f t="shared" si="17"/>
        <v>0</v>
      </c>
    </row>
    <row r="537" spans="1:65" s="50" customFormat="1" ht="24" customHeight="1" x14ac:dyDescent="0.2">
      <c r="A537" s="182">
        <f t="shared" si="16"/>
        <v>2655495</v>
      </c>
      <c r="B537" s="298">
        <v>260</v>
      </c>
      <c r="C537" s="266">
        <v>23</v>
      </c>
      <c r="D537" s="299">
        <v>13334</v>
      </c>
      <c r="E537" s="242" t="s">
        <v>1742</v>
      </c>
      <c r="F537" s="243" t="s">
        <v>1743</v>
      </c>
      <c r="G537" s="287" t="s">
        <v>137</v>
      </c>
      <c r="H537" s="274" t="s">
        <v>88</v>
      </c>
      <c r="I537" s="294" t="s">
        <v>2694</v>
      </c>
      <c r="J537" s="65" t="s">
        <v>1744</v>
      </c>
      <c r="K537" s="65" t="s">
        <v>1745</v>
      </c>
      <c r="L537" s="65" t="s">
        <v>88</v>
      </c>
      <c r="M537" s="292" t="s">
        <v>137</v>
      </c>
      <c r="N537" s="244" t="s">
        <v>2410</v>
      </c>
      <c r="O537" s="65"/>
      <c r="P537" s="90"/>
      <c r="Q537" s="244">
        <v>30</v>
      </c>
      <c r="R537" s="246">
        <v>120</v>
      </c>
      <c r="S537" s="246">
        <v>110</v>
      </c>
      <c r="T537" s="246">
        <v>29.33</v>
      </c>
      <c r="U537" s="90">
        <v>0</v>
      </c>
      <c r="V537" s="262">
        <v>15</v>
      </c>
      <c r="W537" s="99">
        <v>0</v>
      </c>
      <c r="X537" s="84">
        <v>0</v>
      </c>
      <c r="Y537" s="99">
        <v>1</v>
      </c>
      <c r="Z537" s="65">
        <v>0</v>
      </c>
      <c r="AA537" s="319">
        <v>885165</v>
      </c>
      <c r="AB537" s="319">
        <v>46667</v>
      </c>
      <c r="AC537" s="320">
        <f>AA537+AB537</f>
        <v>931832</v>
      </c>
      <c r="AD537" s="75">
        <v>4500000</v>
      </c>
      <c r="AE537" s="75">
        <v>6000000</v>
      </c>
      <c r="AF537" s="338">
        <f>(AC537*30)/220*1.4</f>
        <v>177895.19999999998</v>
      </c>
      <c r="AG537" s="113">
        <f>AA537*Q537</f>
        <v>26554950</v>
      </c>
      <c r="AH537" s="75">
        <f>AB537*Q537</f>
        <v>1400010</v>
      </c>
      <c r="AI537" s="75">
        <f>AF537*R537</f>
        <v>21347423.999999996</v>
      </c>
      <c r="AJ537" s="75">
        <f>IF(Q537=31,A537*Z537,(Q537/30)*A537*Z537)</f>
        <v>0</v>
      </c>
      <c r="AK537" s="75">
        <f>IF(Q537=31,AD537,(Q537/30)*AD537)</f>
        <v>4500000</v>
      </c>
      <c r="AL537" s="75">
        <f>IF(Q537=31,AE537,(Q537/30)*AE537)</f>
        <v>6000000</v>
      </c>
      <c r="AM537" s="75">
        <f>(AC537*30/220)*35%*S537</f>
        <v>4892117.9999999991</v>
      </c>
      <c r="AN537" s="75">
        <f>AC537*30/220*1.4*T537</f>
        <v>5217666.2159999991</v>
      </c>
      <c r="AO537" s="75">
        <f>AC537*U537</f>
        <v>0</v>
      </c>
      <c r="AP537" s="75">
        <f>200000*V537</f>
        <v>3000000</v>
      </c>
      <c r="AQ537" s="75">
        <v>0</v>
      </c>
      <c r="AR537" s="75">
        <v>0</v>
      </c>
      <c r="AS537" s="75">
        <v>0</v>
      </c>
      <c r="AT537" s="80">
        <v>0</v>
      </c>
      <c r="AU537" s="82">
        <f>SUM(AG537:AT537)</f>
        <v>72912168.216000006</v>
      </c>
      <c r="AV537" s="113">
        <f>AU537-(AX537+AP537+AO537+AL537+AK537+AJ537+AT537)</f>
        <v>54308316.440880008</v>
      </c>
      <c r="AW537" s="75">
        <f>AG537+AH537+AK537+AL537+AI537+AN537+AM537+AP537</f>
        <v>72912168.215999991</v>
      </c>
      <c r="AX537" s="75">
        <f>AW537*7%</f>
        <v>5103851.7751199994</v>
      </c>
      <c r="AY537" s="76">
        <f>IF(AV537&lt;=40000000,0,IF(AND(AV537&gt;40000000,AV537&lt;=80000000),(AV537-40000000)*10%,IF(AND(AV537&gt;80000000,AV537&lt;=120000000),4000000+(AV537-80000000)*15%,IF(AND(AV537&gt;120000000,AV537&lt;=180000000),10000000+(AV537-120000000)*20%,IF(AND(AV537&gt;180000000,AV537&lt;=240000000),22000000+(AV537-180000000)*25%,IF(AND(AV537&gt;240000000,AV537&lt;=320000000),37000000+(AV537-240000000)*30%,61000000+(AV537-320000000)*35%))))))</f>
        <v>1430831.644088001</v>
      </c>
      <c r="AZ537" s="75">
        <v>0</v>
      </c>
      <c r="BA537" s="75">
        <v>0</v>
      </c>
      <c r="BB537" s="75">
        <v>0</v>
      </c>
      <c r="BC537" s="80">
        <v>0</v>
      </c>
      <c r="BD537" s="80">
        <v>0</v>
      </c>
      <c r="BE537" s="80">
        <v>0</v>
      </c>
      <c r="BF537" s="78">
        <v>0</v>
      </c>
      <c r="BG537" s="348">
        <f>SUM(AX537:BF537)</f>
        <v>6534683.4192080004</v>
      </c>
      <c r="BH537" s="188">
        <f>INT(AU537-BG537)</f>
        <v>66377484</v>
      </c>
      <c r="BJ537" s="50">
        <v>13334</v>
      </c>
      <c r="BK537" s="50" t="s">
        <v>3868</v>
      </c>
      <c r="BM537" s="50">
        <f t="shared" si="17"/>
        <v>0</v>
      </c>
    </row>
    <row r="538" spans="1:65" s="50" customFormat="1" ht="24" customHeight="1" x14ac:dyDescent="0.2">
      <c r="A538" s="182">
        <f t="shared" si="16"/>
        <v>2655495</v>
      </c>
      <c r="B538" s="298">
        <v>242</v>
      </c>
      <c r="C538" s="266">
        <v>5</v>
      </c>
      <c r="D538" s="299">
        <v>13335</v>
      </c>
      <c r="E538" s="242" t="s">
        <v>248</v>
      </c>
      <c r="F538" s="243" t="s">
        <v>1746</v>
      </c>
      <c r="G538" s="287" t="s">
        <v>137</v>
      </c>
      <c r="H538" s="274" t="s">
        <v>88</v>
      </c>
      <c r="I538" s="353" t="s">
        <v>2676</v>
      </c>
      <c r="J538" s="68" t="s">
        <v>1747</v>
      </c>
      <c r="K538" s="68" t="s">
        <v>1748</v>
      </c>
      <c r="L538" s="68" t="s">
        <v>88</v>
      </c>
      <c r="M538" s="292" t="s">
        <v>137</v>
      </c>
      <c r="N538" s="244" t="s">
        <v>2410</v>
      </c>
      <c r="O538" s="68"/>
      <c r="P538" s="91"/>
      <c r="Q538" s="244">
        <v>30</v>
      </c>
      <c r="R538" s="246">
        <v>120</v>
      </c>
      <c r="S538" s="246">
        <v>110</v>
      </c>
      <c r="T538" s="246">
        <v>29.33</v>
      </c>
      <c r="U538" s="90">
        <v>0</v>
      </c>
      <c r="V538" s="262">
        <v>15</v>
      </c>
      <c r="W538" s="99">
        <v>0</v>
      </c>
      <c r="X538" s="84">
        <v>0</v>
      </c>
      <c r="Y538" s="99">
        <v>2</v>
      </c>
      <c r="Z538" s="65">
        <v>1</v>
      </c>
      <c r="AA538" s="319">
        <v>885165</v>
      </c>
      <c r="AB538" s="319">
        <v>46667</v>
      </c>
      <c r="AC538" s="320">
        <f>AA538+AB538</f>
        <v>931832</v>
      </c>
      <c r="AD538" s="75">
        <v>4500000</v>
      </c>
      <c r="AE538" s="75">
        <v>6000000</v>
      </c>
      <c r="AF538" s="338">
        <f>(AC538*30)/220*1.4</f>
        <v>177895.19999999998</v>
      </c>
      <c r="AG538" s="113">
        <f>AA538*Q538</f>
        <v>26554950</v>
      </c>
      <c r="AH538" s="75">
        <f>AB538*Q538</f>
        <v>1400010</v>
      </c>
      <c r="AI538" s="75">
        <f>AF538*R538</f>
        <v>21347423.999999996</v>
      </c>
      <c r="AJ538" s="75">
        <f>IF(Q538=31,A538*Z538,(Q538/30)*A538*Z538)</f>
        <v>2655495</v>
      </c>
      <c r="AK538" s="75">
        <f>IF(Q538=31,AD538,(Q538/30)*AD538)</f>
        <v>4500000</v>
      </c>
      <c r="AL538" s="75">
        <f>IF(Q538=31,AE538,(Q538/30)*AE538)</f>
        <v>6000000</v>
      </c>
      <c r="AM538" s="75">
        <f>(AC538*30/220)*35%*S538</f>
        <v>4892117.9999999991</v>
      </c>
      <c r="AN538" s="75">
        <f>AC538*30/220*1.4*T538</f>
        <v>5217666.2159999991</v>
      </c>
      <c r="AO538" s="75">
        <f>AC538*U538</f>
        <v>0</v>
      </c>
      <c r="AP538" s="75">
        <f>200000*V538</f>
        <v>3000000</v>
      </c>
      <c r="AQ538" s="75">
        <v>0</v>
      </c>
      <c r="AR538" s="75">
        <v>0</v>
      </c>
      <c r="AS538" s="75">
        <v>0</v>
      </c>
      <c r="AT538" s="80">
        <v>0</v>
      </c>
      <c r="AU538" s="82">
        <f>SUM(AG538:AT538)</f>
        <v>75567663.216000006</v>
      </c>
      <c r="AV538" s="113">
        <f>AU538-(AX538+AP538+AO538+AL538+AK538+AJ538+AT538)</f>
        <v>54308316.440880008</v>
      </c>
      <c r="AW538" s="75">
        <f>AG538+AH538+AK538+AL538+AI538+AN538+AM538+AP538</f>
        <v>72912168.215999991</v>
      </c>
      <c r="AX538" s="75">
        <f>AW538*7%</f>
        <v>5103851.7751199994</v>
      </c>
      <c r="AY538" s="76">
        <f>IF(AV538&lt;=40000000,0,IF(AND(AV538&gt;40000000,AV538&lt;=80000000),(AV538-40000000)*10%,IF(AND(AV538&gt;80000000,AV538&lt;=120000000),4000000+(AV538-80000000)*15%,IF(AND(AV538&gt;120000000,AV538&lt;=180000000),10000000+(AV538-120000000)*20%,IF(AND(AV538&gt;180000000,AV538&lt;=240000000),22000000+(AV538-180000000)*25%,IF(AND(AV538&gt;240000000,AV538&lt;=320000000),37000000+(AV538-240000000)*30%,61000000+(AV538-320000000)*35%))))))</f>
        <v>1430831.644088001</v>
      </c>
      <c r="AZ538" s="75">
        <v>0</v>
      </c>
      <c r="BA538" s="75">
        <v>0</v>
      </c>
      <c r="BB538" s="75">
        <v>0</v>
      </c>
      <c r="BC538" s="80">
        <v>0</v>
      </c>
      <c r="BD538" s="80">
        <v>0</v>
      </c>
      <c r="BE538" s="80">
        <v>0</v>
      </c>
      <c r="BF538" s="78">
        <v>0</v>
      </c>
      <c r="BG538" s="348">
        <f>SUM(AX538:BF538)</f>
        <v>6534683.4192080004</v>
      </c>
      <c r="BH538" s="188">
        <f>INT(AU538-BG538)</f>
        <v>69032979</v>
      </c>
      <c r="BJ538" s="50">
        <v>13335</v>
      </c>
      <c r="BK538" s="50" t="s">
        <v>3869</v>
      </c>
      <c r="BM538" s="50">
        <f t="shared" si="17"/>
        <v>0</v>
      </c>
    </row>
    <row r="539" spans="1:65" s="50" customFormat="1" ht="24" customHeight="1" x14ac:dyDescent="0.2">
      <c r="A539" s="182">
        <f t="shared" si="16"/>
        <v>2655495</v>
      </c>
      <c r="B539" s="298">
        <v>377</v>
      </c>
      <c r="C539" s="266">
        <v>141</v>
      </c>
      <c r="D539" s="299">
        <v>13336</v>
      </c>
      <c r="E539" s="242" t="s">
        <v>410</v>
      </c>
      <c r="F539" s="243" t="s">
        <v>1749</v>
      </c>
      <c r="G539" s="287" t="s">
        <v>137</v>
      </c>
      <c r="H539" s="274" t="s">
        <v>88</v>
      </c>
      <c r="I539" s="353" t="s">
        <v>2811</v>
      </c>
      <c r="J539" s="68" t="s">
        <v>1750</v>
      </c>
      <c r="K539" s="68" t="s">
        <v>1751</v>
      </c>
      <c r="L539" s="68" t="s">
        <v>88</v>
      </c>
      <c r="M539" s="292" t="s">
        <v>137</v>
      </c>
      <c r="N539" s="100"/>
      <c r="O539" s="68"/>
      <c r="P539" s="245" t="s">
        <v>2410</v>
      </c>
      <c r="Q539" s="244">
        <v>30</v>
      </c>
      <c r="R539" s="246">
        <v>120</v>
      </c>
      <c r="S539" s="246">
        <v>220</v>
      </c>
      <c r="T539" s="246">
        <v>29.33</v>
      </c>
      <c r="U539" s="90">
        <v>0</v>
      </c>
      <c r="V539" s="262">
        <v>24</v>
      </c>
      <c r="W539" s="99">
        <v>0</v>
      </c>
      <c r="X539" s="84">
        <v>0</v>
      </c>
      <c r="Y539" s="99">
        <v>0</v>
      </c>
      <c r="Z539" s="65">
        <v>0</v>
      </c>
      <c r="AA539" s="319">
        <v>885165</v>
      </c>
      <c r="AB539" s="319">
        <v>0</v>
      </c>
      <c r="AC539" s="320">
        <f>AA539+AB539</f>
        <v>885165</v>
      </c>
      <c r="AD539" s="75">
        <v>4500000</v>
      </c>
      <c r="AE539" s="75">
        <v>6000000</v>
      </c>
      <c r="AF539" s="338">
        <f>(AC539*30)/220*1.4</f>
        <v>168986.04545454544</v>
      </c>
      <c r="AG539" s="113">
        <f>AA539*Q539</f>
        <v>26554950</v>
      </c>
      <c r="AH539" s="75">
        <f>AB539*Q539</f>
        <v>0</v>
      </c>
      <c r="AI539" s="75">
        <f>AF539*R539</f>
        <v>20278325.454545453</v>
      </c>
      <c r="AJ539" s="75">
        <f>IF(Q539=31,A539*Z539,(Q539/30)*A539*Z539)</f>
        <v>0</v>
      </c>
      <c r="AK539" s="75">
        <f>IF(Q539=31,AD539,(Q539/30)*AD539)</f>
        <v>4500000</v>
      </c>
      <c r="AL539" s="75">
        <f>IF(Q539=31,AE539,(Q539/30)*AE539)</f>
        <v>6000000</v>
      </c>
      <c r="AM539" s="75">
        <f>(AC539*30/220)*35%*S539</f>
        <v>9294232.5</v>
      </c>
      <c r="AN539" s="75">
        <f>AC539*30/220*1.4*T539</f>
        <v>4956360.7131818179</v>
      </c>
      <c r="AO539" s="75">
        <f>AC539*U539</f>
        <v>0</v>
      </c>
      <c r="AP539" s="75">
        <f>200000*V539</f>
        <v>4800000</v>
      </c>
      <c r="AQ539" s="75">
        <v>0</v>
      </c>
      <c r="AR539" s="75">
        <v>0</v>
      </c>
      <c r="AS539" s="75">
        <v>0</v>
      </c>
      <c r="AT539" s="80">
        <v>0</v>
      </c>
      <c r="AU539" s="82">
        <f>SUM(AG539:AT539)</f>
        <v>76383868.667727277</v>
      </c>
      <c r="AV539" s="113">
        <f>AU539-(AX539+AP539+AO539+AL539+AK539+AJ539+AT539)</f>
        <v>55736997.860986367</v>
      </c>
      <c r="AW539" s="75">
        <f>AG539+AH539+AK539+AL539+AI539+AN539+AM539+AP539</f>
        <v>76383868.667727262</v>
      </c>
      <c r="AX539" s="75">
        <f>AW539*7%</f>
        <v>5346870.8067409089</v>
      </c>
      <c r="AY539" s="76">
        <f>IF(AV539&lt;=40000000,0,IF(AND(AV539&gt;40000000,AV539&lt;=80000000),(AV539-40000000)*10%,IF(AND(AV539&gt;80000000,AV539&lt;=120000000),4000000+(AV539-80000000)*15%,IF(AND(AV539&gt;120000000,AV539&lt;=180000000),10000000+(AV539-120000000)*20%,IF(AND(AV539&gt;180000000,AV539&lt;=240000000),22000000+(AV539-180000000)*25%,IF(AND(AV539&gt;240000000,AV539&lt;=320000000),37000000+(AV539-240000000)*30%,61000000+(AV539-320000000)*35%))))))</f>
        <v>1573699.7860986367</v>
      </c>
      <c r="AZ539" s="75">
        <v>0</v>
      </c>
      <c r="BA539" s="75">
        <v>0</v>
      </c>
      <c r="BB539" s="75">
        <v>0</v>
      </c>
      <c r="BC539" s="80">
        <v>0</v>
      </c>
      <c r="BD539" s="80">
        <v>0</v>
      </c>
      <c r="BE539" s="80">
        <v>0</v>
      </c>
      <c r="BF539" s="78">
        <v>0</v>
      </c>
      <c r="BG539" s="348">
        <f>SUM(AX539:BF539)</f>
        <v>6920570.5928395456</v>
      </c>
      <c r="BH539" s="188">
        <f>INT(AU539-BG539)</f>
        <v>69463298</v>
      </c>
      <c r="BJ539" s="50">
        <v>13336</v>
      </c>
      <c r="BK539" s="50" t="s">
        <v>3870</v>
      </c>
      <c r="BM539" s="50">
        <f t="shared" si="17"/>
        <v>0</v>
      </c>
    </row>
    <row r="540" spans="1:65" s="50" customFormat="1" ht="24" customHeight="1" x14ac:dyDescent="0.2">
      <c r="A540" s="182">
        <f t="shared" si="16"/>
        <v>2655495</v>
      </c>
      <c r="B540" s="298">
        <v>353</v>
      </c>
      <c r="C540" s="266">
        <v>117</v>
      </c>
      <c r="D540" s="299">
        <v>13338</v>
      </c>
      <c r="E540" s="242" t="s">
        <v>1207</v>
      </c>
      <c r="F540" s="243" t="s">
        <v>1752</v>
      </c>
      <c r="G540" s="287" t="s">
        <v>137</v>
      </c>
      <c r="H540" s="274" t="s">
        <v>88</v>
      </c>
      <c r="I540" s="353" t="s">
        <v>2787</v>
      </c>
      <c r="J540" s="68" t="s">
        <v>1753</v>
      </c>
      <c r="K540" s="68" t="s">
        <v>1754</v>
      </c>
      <c r="L540" s="68" t="s">
        <v>88</v>
      </c>
      <c r="M540" s="292" t="s">
        <v>137</v>
      </c>
      <c r="N540" s="244" t="s">
        <v>2410</v>
      </c>
      <c r="O540" s="68"/>
      <c r="P540" s="91"/>
      <c r="Q540" s="244">
        <v>30</v>
      </c>
      <c r="R540" s="246">
        <v>120</v>
      </c>
      <c r="S540" s="246">
        <v>110</v>
      </c>
      <c r="T540" s="246">
        <v>29.33</v>
      </c>
      <c r="U540" s="90">
        <v>0</v>
      </c>
      <c r="V540" s="262">
        <v>15</v>
      </c>
      <c r="W540" s="99">
        <v>0</v>
      </c>
      <c r="X540" s="84">
        <v>0</v>
      </c>
      <c r="Y540" s="99">
        <v>3</v>
      </c>
      <c r="Z540" s="65">
        <v>0</v>
      </c>
      <c r="AA540" s="319">
        <v>885165</v>
      </c>
      <c r="AB540" s="319">
        <v>46667</v>
      </c>
      <c r="AC540" s="320">
        <f>AA540+AB540</f>
        <v>931832</v>
      </c>
      <c r="AD540" s="75">
        <v>4500000</v>
      </c>
      <c r="AE540" s="75">
        <v>6000000</v>
      </c>
      <c r="AF540" s="338">
        <f>(AC540*30)/220*1.4</f>
        <v>177895.19999999998</v>
      </c>
      <c r="AG540" s="113">
        <f>AA540*Q540</f>
        <v>26554950</v>
      </c>
      <c r="AH540" s="75">
        <f>AB540*Q540</f>
        <v>1400010</v>
      </c>
      <c r="AI540" s="75">
        <f>AF540*R540</f>
        <v>21347423.999999996</v>
      </c>
      <c r="AJ540" s="75">
        <f>IF(Q540=31,A540*Z540,(Q540/30)*A540*Z540)</f>
        <v>0</v>
      </c>
      <c r="AK540" s="75">
        <f>IF(Q540=31,AD540,(Q540/30)*AD540)</f>
        <v>4500000</v>
      </c>
      <c r="AL540" s="75">
        <f>IF(Q540=31,AE540,(Q540/30)*AE540)</f>
        <v>6000000</v>
      </c>
      <c r="AM540" s="75">
        <f>(AC540*30/220)*35%*S540</f>
        <v>4892117.9999999991</v>
      </c>
      <c r="AN540" s="75">
        <f>AC540*30/220*1.4*T540</f>
        <v>5217666.2159999991</v>
      </c>
      <c r="AO540" s="75">
        <f>AC540*U540</f>
        <v>0</v>
      </c>
      <c r="AP540" s="75">
        <f>200000*V540</f>
        <v>3000000</v>
      </c>
      <c r="AQ540" s="75">
        <v>0</v>
      </c>
      <c r="AR540" s="75">
        <v>0</v>
      </c>
      <c r="AS540" s="75">
        <v>0</v>
      </c>
      <c r="AT540" s="80">
        <v>0</v>
      </c>
      <c r="AU540" s="82">
        <f>SUM(AG540:AT540)</f>
        <v>72912168.216000006</v>
      </c>
      <c r="AV540" s="113">
        <f>AU540-(AX540+AP540+AO540+AL540+AK540+AJ540+AT540)</f>
        <v>54308316.440880008</v>
      </c>
      <c r="AW540" s="75">
        <f>AG540+AH540+AK540+AL540+AI540+AN540+AM540+AP540</f>
        <v>72912168.215999991</v>
      </c>
      <c r="AX540" s="75">
        <f>AW540*7%</f>
        <v>5103851.7751199994</v>
      </c>
      <c r="AY540" s="76">
        <f>IF(AV540&lt;=40000000,0,IF(AND(AV540&gt;40000000,AV540&lt;=80000000),(AV540-40000000)*10%,IF(AND(AV540&gt;80000000,AV540&lt;=120000000),4000000+(AV540-80000000)*15%,IF(AND(AV540&gt;120000000,AV540&lt;=180000000),10000000+(AV540-120000000)*20%,IF(AND(AV540&gt;180000000,AV540&lt;=240000000),22000000+(AV540-180000000)*25%,IF(AND(AV540&gt;240000000,AV540&lt;=320000000),37000000+(AV540-240000000)*30%,61000000+(AV540-320000000)*35%))))))</f>
        <v>1430831.644088001</v>
      </c>
      <c r="AZ540" s="75">
        <v>0</v>
      </c>
      <c r="BA540" s="75">
        <v>0</v>
      </c>
      <c r="BB540" s="75">
        <v>0</v>
      </c>
      <c r="BC540" s="80">
        <v>0</v>
      </c>
      <c r="BD540" s="80">
        <v>0</v>
      </c>
      <c r="BE540" s="80">
        <v>0</v>
      </c>
      <c r="BF540" s="78">
        <v>0</v>
      </c>
      <c r="BG540" s="348">
        <f>SUM(AX540:BF540)</f>
        <v>6534683.4192080004</v>
      </c>
      <c r="BH540" s="188">
        <f>INT(AU540-BG540)</f>
        <v>66377484</v>
      </c>
      <c r="BJ540" s="50">
        <v>13338</v>
      </c>
      <c r="BK540" s="50" t="s">
        <v>3871</v>
      </c>
      <c r="BM540" s="50">
        <f t="shared" si="17"/>
        <v>0</v>
      </c>
    </row>
    <row r="541" spans="1:65" s="50" customFormat="1" ht="24" customHeight="1" x14ac:dyDescent="0.2">
      <c r="A541" s="182">
        <f t="shared" si="16"/>
        <v>2655495</v>
      </c>
      <c r="B541" s="298">
        <v>368</v>
      </c>
      <c r="C541" s="266">
        <v>132</v>
      </c>
      <c r="D541" s="299">
        <v>13339</v>
      </c>
      <c r="E541" s="242" t="s">
        <v>600</v>
      </c>
      <c r="F541" s="243" t="s">
        <v>1755</v>
      </c>
      <c r="G541" s="287" t="s">
        <v>137</v>
      </c>
      <c r="H541" s="274" t="s">
        <v>88</v>
      </c>
      <c r="I541" s="294" t="s">
        <v>2802</v>
      </c>
      <c r="J541" s="65" t="s">
        <v>1756</v>
      </c>
      <c r="K541" s="65" t="s">
        <v>1757</v>
      </c>
      <c r="L541" s="65" t="s">
        <v>88</v>
      </c>
      <c r="M541" s="292" t="s">
        <v>137</v>
      </c>
      <c r="N541" s="244" t="s">
        <v>2410</v>
      </c>
      <c r="O541" s="65"/>
      <c r="P541" s="90"/>
      <c r="Q541" s="244">
        <v>30</v>
      </c>
      <c r="R541" s="246">
        <v>120</v>
      </c>
      <c r="S541" s="246">
        <v>110</v>
      </c>
      <c r="T541" s="246">
        <v>29.33</v>
      </c>
      <c r="U541" s="90">
        <v>0</v>
      </c>
      <c r="V541" s="262">
        <v>15</v>
      </c>
      <c r="W541" s="99">
        <v>0</v>
      </c>
      <c r="X541" s="84">
        <v>0</v>
      </c>
      <c r="Y541" s="99">
        <v>0</v>
      </c>
      <c r="Z541" s="65">
        <v>0</v>
      </c>
      <c r="AA541" s="319">
        <v>885165</v>
      </c>
      <c r="AB541" s="319">
        <v>0</v>
      </c>
      <c r="AC541" s="320">
        <f>AA541+AB541</f>
        <v>885165</v>
      </c>
      <c r="AD541" s="75">
        <v>4500000</v>
      </c>
      <c r="AE541" s="75">
        <v>6000000</v>
      </c>
      <c r="AF541" s="338">
        <f>(AC541*30)/220*1.4</f>
        <v>168986.04545454544</v>
      </c>
      <c r="AG541" s="113">
        <f>AA541*Q541</f>
        <v>26554950</v>
      </c>
      <c r="AH541" s="75">
        <f>AB541*Q541</f>
        <v>0</v>
      </c>
      <c r="AI541" s="75">
        <f>AF541*R541</f>
        <v>20278325.454545453</v>
      </c>
      <c r="AJ541" s="75">
        <f>IF(Q541=31,A541*Z541,(Q541/30)*A541*Z541)</f>
        <v>0</v>
      </c>
      <c r="AK541" s="75">
        <f>IF(Q541=31,AD541,(Q541/30)*AD541)</f>
        <v>4500000</v>
      </c>
      <c r="AL541" s="75">
        <f>IF(Q541=31,AE541,(Q541/30)*AE541)</f>
        <v>6000000</v>
      </c>
      <c r="AM541" s="75">
        <f>(AC541*30/220)*35%*S541</f>
        <v>4647116.25</v>
      </c>
      <c r="AN541" s="75">
        <f>AC541*30/220*1.4*T541</f>
        <v>4956360.7131818179</v>
      </c>
      <c r="AO541" s="75">
        <f>AC541*U541</f>
        <v>0</v>
      </c>
      <c r="AP541" s="75">
        <f>200000*V541</f>
        <v>3000000</v>
      </c>
      <c r="AQ541" s="75">
        <v>0</v>
      </c>
      <c r="AR541" s="75">
        <v>0</v>
      </c>
      <c r="AS541" s="75">
        <v>0</v>
      </c>
      <c r="AT541" s="80">
        <v>0</v>
      </c>
      <c r="AU541" s="82">
        <f>SUM(AG541:AT541)</f>
        <v>69936752.417727262</v>
      </c>
      <c r="AV541" s="113">
        <f>AU541-(AX541+AP541+AO541+AL541+AK541+AJ541+AT541)</f>
        <v>51541179.748486355</v>
      </c>
      <c r="AW541" s="75">
        <f>AG541+AH541+AK541+AL541+AI541+AN541+AM541+AP541</f>
        <v>69936752.417727262</v>
      </c>
      <c r="AX541" s="75">
        <f>AW541*7%</f>
        <v>4895572.6692409087</v>
      </c>
      <c r="AY541" s="76">
        <f>IF(AV541&lt;=40000000,0,IF(AND(AV541&gt;40000000,AV541&lt;=80000000),(AV541-40000000)*10%,IF(AND(AV541&gt;80000000,AV541&lt;=120000000),4000000+(AV541-80000000)*15%,IF(AND(AV541&gt;120000000,AV541&lt;=180000000),10000000+(AV541-120000000)*20%,IF(AND(AV541&gt;180000000,AV541&lt;=240000000),22000000+(AV541-180000000)*25%,IF(AND(AV541&gt;240000000,AV541&lt;=320000000),37000000+(AV541-240000000)*30%,61000000+(AV541-320000000)*35%))))))</f>
        <v>1154117.9748486355</v>
      </c>
      <c r="AZ541" s="75">
        <v>0</v>
      </c>
      <c r="BA541" s="75">
        <v>0</v>
      </c>
      <c r="BB541" s="75">
        <v>0</v>
      </c>
      <c r="BC541" s="80">
        <v>0</v>
      </c>
      <c r="BD541" s="80">
        <v>0</v>
      </c>
      <c r="BE541" s="80">
        <v>0</v>
      </c>
      <c r="BF541" s="78">
        <v>0</v>
      </c>
      <c r="BG541" s="348">
        <f>SUM(AX541:BF541)</f>
        <v>6049690.6440895442</v>
      </c>
      <c r="BH541" s="188">
        <f>INT(AU541-BG541)</f>
        <v>63887061</v>
      </c>
      <c r="BJ541" s="50">
        <v>13339</v>
      </c>
      <c r="BK541" s="50" t="s">
        <v>3872</v>
      </c>
      <c r="BM541" s="50">
        <f t="shared" si="17"/>
        <v>0</v>
      </c>
    </row>
    <row r="542" spans="1:65" s="50" customFormat="1" ht="24" customHeight="1" x14ac:dyDescent="0.2">
      <c r="A542" s="182">
        <f t="shared" si="16"/>
        <v>2655495</v>
      </c>
      <c r="B542" s="298">
        <v>310</v>
      </c>
      <c r="C542" s="266">
        <v>73</v>
      </c>
      <c r="D542" s="299">
        <v>13340</v>
      </c>
      <c r="E542" s="242" t="s">
        <v>1758</v>
      </c>
      <c r="F542" s="243" t="s">
        <v>1759</v>
      </c>
      <c r="G542" s="287" t="s">
        <v>137</v>
      </c>
      <c r="H542" s="274" t="s">
        <v>88</v>
      </c>
      <c r="I542" s="294" t="s">
        <v>2744</v>
      </c>
      <c r="J542" s="65" t="s">
        <v>1760</v>
      </c>
      <c r="K542" s="65" t="s">
        <v>1761</v>
      </c>
      <c r="L542" s="65" t="s">
        <v>88</v>
      </c>
      <c r="M542" s="292" t="s">
        <v>137</v>
      </c>
      <c r="N542" s="99"/>
      <c r="O542" s="65"/>
      <c r="P542" s="245" t="s">
        <v>2410</v>
      </c>
      <c r="Q542" s="244">
        <v>30</v>
      </c>
      <c r="R542" s="246">
        <v>120</v>
      </c>
      <c r="S542" s="246">
        <v>220</v>
      </c>
      <c r="T542" s="246">
        <v>29.33</v>
      </c>
      <c r="U542" s="90">
        <v>0</v>
      </c>
      <c r="V542" s="262">
        <v>27</v>
      </c>
      <c r="W542" s="99">
        <v>0</v>
      </c>
      <c r="X542" s="84">
        <v>0</v>
      </c>
      <c r="Y542" s="99">
        <v>1</v>
      </c>
      <c r="Z542" s="65">
        <v>0</v>
      </c>
      <c r="AA542" s="319">
        <v>885165</v>
      </c>
      <c r="AB542" s="319">
        <v>46667</v>
      </c>
      <c r="AC542" s="320">
        <f>AA542+AB542</f>
        <v>931832</v>
      </c>
      <c r="AD542" s="75">
        <v>4500000</v>
      </c>
      <c r="AE542" s="75">
        <v>6000000</v>
      </c>
      <c r="AF542" s="338">
        <f>(AC542*30)/220*1.4</f>
        <v>177895.19999999998</v>
      </c>
      <c r="AG542" s="113">
        <f>AA542*Q542</f>
        <v>26554950</v>
      </c>
      <c r="AH542" s="75">
        <f>AB542*Q542</f>
        <v>1400010</v>
      </c>
      <c r="AI542" s="75">
        <f>AF542*R542</f>
        <v>21347423.999999996</v>
      </c>
      <c r="AJ542" s="75">
        <f>IF(Q542=31,A542*Z542,(Q542/30)*A542*Z542)</f>
        <v>0</v>
      </c>
      <c r="AK542" s="75">
        <f>IF(Q542=31,AD542,(Q542/30)*AD542)</f>
        <v>4500000</v>
      </c>
      <c r="AL542" s="75">
        <f>IF(Q542=31,AE542,(Q542/30)*AE542)</f>
        <v>6000000</v>
      </c>
      <c r="AM542" s="75">
        <f>(AC542*30/220)*35%*S542</f>
        <v>9784235.9999999981</v>
      </c>
      <c r="AN542" s="75">
        <f>AC542*30/220*1.4*T542</f>
        <v>5217666.2159999991</v>
      </c>
      <c r="AO542" s="75">
        <f>AC542*U542</f>
        <v>0</v>
      </c>
      <c r="AP542" s="75">
        <f>200000*V542</f>
        <v>5400000</v>
      </c>
      <c r="AQ542" s="75">
        <v>0</v>
      </c>
      <c r="AR542" s="75">
        <v>0</v>
      </c>
      <c r="AS542" s="75">
        <v>0</v>
      </c>
      <c r="AT542" s="80">
        <v>0</v>
      </c>
      <c r="AU542" s="82">
        <f>SUM(AG542:AT542)</f>
        <v>80204286.216000006</v>
      </c>
      <c r="AV542" s="113">
        <f>AU542-(AX542+AP542+AO542+AL542+AK542+AJ542+AT542)</f>
        <v>58689986.18088001</v>
      </c>
      <c r="AW542" s="75">
        <f>AG542+AH542+AK542+AL542+AI542+AN542+AM542+AP542</f>
        <v>80204286.215999991</v>
      </c>
      <c r="AX542" s="75">
        <f>AW542*7%</f>
        <v>5614300.0351200001</v>
      </c>
      <c r="AY542" s="76">
        <f>IF(AV542&lt;=40000000,0,IF(AND(AV542&gt;40000000,AV542&lt;=80000000),(AV542-40000000)*10%,IF(AND(AV542&gt;80000000,AV542&lt;=120000000),4000000+(AV542-80000000)*15%,IF(AND(AV542&gt;120000000,AV542&lt;=180000000),10000000+(AV542-120000000)*20%,IF(AND(AV542&gt;180000000,AV542&lt;=240000000),22000000+(AV542-180000000)*25%,IF(AND(AV542&gt;240000000,AV542&lt;=320000000),37000000+(AV542-240000000)*30%,61000000+(AV542-320000000)*35%))))))</f>
        <v>1868998.6180880012</v>
      </c>
      <c r="AZ542" s="75">
        <v>0</v>
      </c>
      <c r="BA542" s="75">
        <v>0</v>
      </c>
      <c r="BB542" s="75">
        <v>0</v>
      </c>
      <c r="BC542" s="80">
        <v>0</v>
      </c>
      <c r="BD542" s="80">
        <v>0</v>
      </c>
      <c r="BE542" s="80">
        <v>0</v>
      </c>
      <c r="BF542" s="78">
        <v>0</v>
      </c>
      <c r="BG542" s="348">
        <f>SUM(AX542:BF542)</f>
        <v>7483298.6532080015</v>
      </c>
      <c r="BH542" s="188">
        <f>INT(AU542-BG542)</f>
        <v>72720987</v>
      </c>
      <c r="BJ542" s="50">
        <v>13340</v>
      </c>
      <c r="BK542" s="50" t="s">
        <v>3873</v>
      </c>
      <c r="BM542" s="50">
        <f t="shared" si="17"/>
        <v>0</v>
      </c>
    </row>
    <row r="543" spans="1:65" s="50" customFormat="1" ht="24" customHeight="1" x14ac:dyDescent="0.2">
      <c r="A543" s="182">
        <f t="shared" si="16"/>
        <v>2655495</v>
      </c>
      <c r="B543" s="298">
        <v>304</v>
      </c>
      <c r="C543" s="266">
        <v>67</v>
      </c>
      <c r="D543" s="299">
        <v>13341</v>
      </c>
      <c r="E543" s="242" t="s">
        <v>123</v>
      </c>
      <c r="F543" s="243" t="s">
        <v>1762</v>
      </c>
      <c r="G543" s="287" t="s">
        <v>137</v>
      </c>
      <c r="H543" s="274" t="s">
        <v>88</v>
      </c>
      <c r="I543" s="294" t="s">
        <v>2738</v>
      </c>
      <c r="J543" s="65" t="s">
        <v>1763</v>
      </c>
      <c r="K543" s="65" t="s">
        <v>1764</v>
      </c>
      <c r="L543" s="65" t="s">
        <v>88</v>
      </c>
      <c r="M543" s="292" t="s">
        <v>137</v>
      </c>
      <c r="N543" s="244" t="s">
        <v>2410</v>
      </c>
      <c r="O543" s="65"/>
      <c r="P543" s="90"/>
      <c r="Q543" s="244">
        <v>30</v>
      </c>
      <c r="R543" s="246">
        <v>120</v>
      </c>
      <c r="S543" s="246">
        <v>110</v>
      </c>
      <c r="T543" s="246">
        <v>29.33</v>
      </c>
      <c r="U543" s="90">
        <v>0</v>
      </c>
      <c r="V543" s="262">
        <v>15</v>
      </c>
      <c r="W543" s="99">
        <v>0</v>
      </c>
      <c r="X543" s="84">
        <v>0</v>
      </c>
      <c r="Y543" s="99">
        <v>2</v>
      </c>
      <c r="Z543" s="65">
        <v>2</v>
      </c>
      <c r="AA543" s="319">
        <v>885165</v>
      </c>
      <c r="AB543" s="319">
        <v>46667</v>
      </c>
      <c r="AC543" s="320">
        <f>AA543+AB543</f>
        <v>931832</v>
      </c>
      <c r="AD543" s="75">
        <v>4500000</v>
      </c>
      <c r="AE543" s="75">
        <v>6000000</v>
      </c>
      <c r="AF543" s="338">
        <f>(AC543*30)/220*1.4</f>
        <v>177895.19999999998</v>
      </c>
      <c r="AG543" s="113">
        <f>AA543*Q543</f>
        <v>26554950</v>
      </c>
      <c r="AH543" s="75">
        <f>AB543*Q543</f>
        <v>1400010</v>
      </c>
      <c r="AI543" s="75">
        <f>AF543*R543</f>
        <v>21347423.999999996</v>
      </c>
      <c r="AJ543" s="75">
        <f>IF(Q543=31,A543*Z543,(Q543/30)*A543*Z543)</f>
        <v>5310990</v>
      </c>
      <c r="AK543" s="75">
        <f>IF(Q543=31,AD543,(Q543/30)*AD543)</f>
        <v>4500000</v>
      </c>
      <c r="AL543" s="75">
        <f>IF(Q543=31,AE543,(Q543/30)*AE543)</f>
        <v>6000000</v>
      </c>
      <c r="AM543" s="75">
        <f>(AC543*30/220)*35%*S543</f>
        <v>4892117.9999999991</v>
      </c>
      <c r="AN543" s="75">
        <f>AC543*30/220*1.4*T543</f>
        <v>5217666.2159999991</v>
      </c>
      <c r="AO543" s="75">
        <f>AC543*U543</f>
        <v>0</v>
      </c>
      <c r="AP543" s="75">
        <f>200000*V543</f>
        <v>3000000</v>
      </c>
      <c r="AQ543" s="75">
        <v>0</v>
      </c>
      <c r="AR543" s="75">
        <v>0</v>
      </c>
      <c r="AS543" s="75">
        <v>0</v>
      </c>
      <c r="AT543" s="80">
        <v>0</v>
      </c>
      <c r="AU543" s="82">
        <f>SUM(AG543:AT543)</f>
        <v>78223158.216000006</v>
      </c>
      <c r="AV543" s="113">
        <f>AU543-(AX543+AP543+AO543+AL543+AK543+AJ543+AT543)</f>
        <v>54308316.440880008</v>
      </c>
      <c r="AW543" s="75">
        <f>AG543+AH543+AK543+AL543+AI543+AN543+AM543+AP543</f>
        <v>72912168.215999991</v>
      </c>
      <c r="AX543" s="75">
        <f>AW543*7%</f>
        <v>5103851.7751199994</v>
      </c>
      <c r="AY543" s="76">
        <f>IF(AV543&lt;=40000000,0,IF(AND(AV543&gt;40000000,AV543&lt;=80000000),(AV543-40000000)*10%,IF(AND(AV543&gt;80000000,AV543&lt;=120000000),4000000+(AV543-80000000)*15%,IF(AND(AV543&gt;120000000,AV543&lt;=180000000),10000000+(AV543-120000000)*20%,IF(AND(AV543&gt;180000000,AV543&lt;=240000000),22000000+(AV543-180000000)*25%,IF(AND(AV543&gt;240000000,AV543&lt;=320000000),37000000+(AV543-240000000)*30%,61000000+(AV543-320000000)*35%))))))</f>
        <v>1430831.644088001</v>
      </c>
      <c r="AZ543" s="75">
        <v>0</v>
      </c>
      <c r="BA543" s="75">
        <v>0</v>
      </c>
      <c r="BB543" s="75">
        <v>0</v>
      </c>
      <c r="BC543" s="80">
        <v>0</v>
      </c>
      <c r="BD543" s="80">
        <v>0</v>
      </c>
      <c r="BE543" s="80">
        <v>0</v>
      </c>
      <c r="BF543" s="78">
        <v>0</v>
      </c>
      <c r="BG543" s="348">
        <f>SUM(AX543:BF543)</f>
        <v>6534683.4192080004</v>
      </c>
      <c r="BH543" s="188">
        <f>INT(AU543-BG543)</f>
        <v>71688474</v>
      </c>
      <c r="BJ543" s="50">
        <v>13341</v>
      </c>
      <c r="BK543" s="50" t="s">
        <v>3874</v>
      </c>
      <c r="BM543" s="50">
        <f t="shared" si="17"/>
        <v>0</v>
      </c>
    </row>
    <row r="544" spans="1:65" s="50" customFormat="1" ht="24" customHeight="1" x14ac:dyDescent="0.2">
      <c r="A544" s="182">
        <f t="shared" si="16"/>
        <v>2655495</v>
      </c>
      <c r="B544" s="298">
        <v>381</v>
      </c>
      <c r="C544" s="266">
        <v>146</v>
      </c>
      <c r="D544" s="299">
        <v>13342</v>
      </c>
      <c r="E544" s="242" t="s">
        <v>263</v>
      </c>
      <c r="F544" s="243" t="s">
        <v>1765</v>
      </c>
      <c r="G544" s="287" t="s">
        <v>137</v>
      </c>
      <c r="H544" s="274" t="s">
        <v>88</v>
      </c>
      <c r="I544" s="294" t="s">
        <v>2815</v>
      </c>
      <c r="J544" s="68" t="s">
        <v>1766</v>
      </c>
      <c r="K544" s="65" t="s">
        <v>1767</v>
      </c>
      <c r="L544" s="65"/>
      <c r="M544" s="292" t="s">
        <v>137</v>
      </c>
      <c r="N544" s="244" t="s">
        <v>2410</v>
      </c>
      <c r="O544" s="65"/>
      <c r="P544" s="90"/>
      <c r="Q544" s="244">
        <v>30</v>
      </c>
      <c r="R544" s="246">
        <v>120</v>
      </c>
      <c r="S544" s="246">
        <v>110</v>
      </c>
      <c r="T544" s="246">
        <v>29.33</v>
      </c>
      <c r="U544" s="90">
        <v>0</v>
      </c>
      <c r="V544" s="262">
        <v>15</v>
      </c>
      <c r="W544" s="99">
        <v>0</v>
      </c>
      <c r="X544" s="84">
        <v>0</v>
      </c>
      <c r="Y544" s="99">
        <v>0</v>
      </c>
      <c r="Z544" s="65">
        <v>1</v>
      </c>
      <c r="AA544" s="319">
        <v>885165</v>
      </c>
      <c r="AB544" s="319">
        <v>0</v>
      </c>
      <c r="AC544" s="320">
        <f>AA544+AB544</f>
        <v>885165</v>
      </c>
      <c r="AD544" s="75">
        <v>4500000</v>
      </c>
      <c r="AE544" s="75">
        <v>6000000</v>
      </c>
      <c r="AF544" s="338">
        <f>(AC544*30)/220*1.4</f>
        <v>168986.04545454544</v>
      </c>
      <c r="AG544" s="113">
        <f>AA544*Q544</f>
        <v>26554950</v>
      </c>
      <c r="AH544" s="75">
        <f>AB544*Q544</f>
        <v>0</v>
      </c>
      <c r="AI544" s="75">
        <f>AF544*R544</f>
        <v>20278325.454545453</v>
      </c>
      <c r="AJ544" s="75">
        <f>IF(Q544=31,A544*Z544,(Q544/30)*A544*Z544)</f>
        <v>2655495</v>
      </c>
      <c r="AK544" s="75">
        <f>IF(Q544=31,AD544,(Q544/30)*AD544)</f>
        <v>4500000</v>
      </c>
      <c r="AL544" s="75">
        <f>IF(Q544=31,AE544,(Q544/30)*AE544)</f>
        <v>6000000</v>
      </c>
      <c r="AM544" s="75">
        <f>(AC544*30/220)*35%*S544</f>
        <v>4647116.25</v>
      </c>
      <c r="AN544" s="75">
        <f>AC544*30/220*1.4*T544</f>
        <v>4956360.7131818179</v>
      </c>
      <c r="AO544" s="75">
        <f>AC544*U544</f>
        <v>0</v>
      </c>
      <c r="AP544" s="75">
        <f>200000*V544</f>
        <v>3000000</v>
      </c>
      <c r="AQ544" s="75">
        <v>0</v>
      </c>
      <c r="AR544" s="75">
        <v>0</v>
      </c>
      <c r="AS544" s="75">
        <v>0</v>
      </c>
      <c r="AT544" s="80">
        <v>0</v>
      </c>
      <c r="AU544" s="82">
        <f>SUM(AG544:AT544)</f>
        <v>72592247.417727277</v>
      </c>
      <c r="AV544" s="113">
        <f>AU544-(AX544+AP544+AO544+AL544+AK544+AJ544+AT544)</f>
        <v>51541179.74848637</v>
      </c>
      <c r="AW544" s="75">
        <f>AG544+AH544+AK544+AL544+AI544+AN544+AM544+AP544</f>
        <v>69936752.417727262</v>
      </c>
      <c r="AX544" s="75">
        <f>AW544*7%</f>
        <v>4895572.6692409087</v>
      </c>
      <c r="AY544" s="76">
        <f>IF(AV544&lt;=40000000,0,IF(AND(AV544&gt;40000000,AV544&lt;=80000000),(AV544-40000000)*10%,IF(AND(AV544&gt;80000000,AV544&lt;=120000000),4000000+(AV544-80000000)*15%,IF(AND(AV544&gt;120000000,AV544&lt;=180000000),10000000+(AV544-120000000)*20%,IF(AND(AV544&gt;180000000,AV544&lt;=240000000),22000000+(AV544-180000000)*25%,IF(AND(AV544&gt;240000000,AV544&lt;=320000000),37000000+(AV544-240000000)*30%,61000000+(AV544-320000000)*35%))))))</f>
        <v>1154117.9748486371</v>
      </c>
      <c r="AZ544" s="75">
        <v>0</v>
      </c>
      <c r="BA544" s="75">
        <v>0</v>
      </c>
      <c r="BB544" s="75">
        <v>0</v>
      </c>
      <c r="BC544" s="80">
        <v>0</v>
      </c>
      <c r="BD544" s="80">
        <v>0</v>
      </c>
      <c r="BE544" s="80">
        <v>0</v>
      </c>
      <c r="BF544" s="78">
        <v>0</v>
      </c>
      <c r="BG544" s="348">
        <f>SUM(AX544:BF544)</f>
        <v>6049690.6440895461</v>
      </c>
      <c r="BH544" s="188">
        <f>INT(AU544-BG544)</f>
        <v>66542556</v>
      </c>
      <c r="BJ544" s="50">
        <v>13342</v>
      </c>
      <c r="BK544" s="50" t="s">
        <v>3875</v>
      </c>
      <c r="BM544" s="50">
        <f t="shared" si="17"/>
        <v>0</v>
      </c>
    </row>
    <row r="545" spans="1:65" s="50" customFormat="1" ht="24" customHeight="1" x14ac:dyDescent="0.2">
      <c r="A545" s="182">
        <f t="shared" si="16"/>
        <v>2655495</v>
      </c>
      <c r="B545" s="298">
        <v>378</v>
      </c>
      <c r="C545" s="266">
        <v>143</v>
      </c>
      <c r="D545" s="299">
        <v>13343</v>
      </c>
      <c r="E545" s="242" t="s">
        <v>410</v>
      </c>
      <c r="F545" s="243" t="s">
        <v>1768</v>
      </c>
      <c r="G545" s="287" t="s">
        <v>137</v>
      </c>
      <c r="H545" s="274" t="s">
        <v>88</v>
      </c>
      <c r="I545" s="294" t="s">
        <v>2812</v>
      </c>
      <c r="J545" s="68" t="s">
        <v>1769</v>
      </c>
      <c r="K545" s="65" t="s">
        <v>1770</v>
      </c>
      <c r="L545" s="65" t="s">
        <v>88</v>
      </c>
      <c r="M545" s="292" t="s">
        <v>137</v>
      </c>
      <c r="N545" s="244" t="s">
        <v>2410</v>
      </c>
      <c r="O545" s="65"/>
      <c r="P545" s="90"/>
      <c r="Q545" s="244">
        <v>30</v>
      </c>
      <c r="R545" s="246">
        <v>120</v>
      </c>
      <c r="S545" s="246">
        <v>110</v>
      </c>
      <c r="T545" s="246">
        <v>29.33</v>
      </c>
      <c r="U545" s="90">
        <v>0</v>
      </c>
      <c r="V545" s="262">
        <v>15</v>
      </c>
      <c r="W545" s="99">
        <v>0</v>
      </c>
      <c r="X545" s="84">
        <v>0</v>
      </c>
      <c r="Y545" s="99">
        <v>0</v>
      </c>
      <c r="Z545" s="65">
        <v>2</v>
      </c>
      <c r="AA545" s="319">
        <v>885165</v>
      </c>
      <c r="AB545" s="319">
        <v>0</v>
      </c>
      <c r="AC545" s="320">
        <f>AA545+AB545</f>
        <v>885165</v>
      </c>
      <c r="AD545" s="75">
        <v>4500000</v>
      </c>
      <c r="AE545" s="75">
        <v>6000000</v>
      </c>
      <c r="AF545" s="338">
        <f>(AC545*30)/220*1.4</f>
        <v>168986.04545454544</v>
      </c>
      <c r="AG545" s="113">
        <f>AA545*Q545</f>
        <v>26554950</v>
      </c>
      <c r="AH545" s="75">
        <f>AB545*Q545</f>
        <v>0</v>
      </c>
      <c r="AI545" s="75">
        <f>AF545*R545</f>
        <v>20278325.454545453</v>
      </c>
      <c r="AJ545" s="75">
        <f>IF(Q545=31,A545*Z545,(Q545/30)*A545*Z545)</f>
        <v>5310990</v>
      </c>
      <c r="AK545" s="75">
        <f>IF(Q545=31,AD545,(Q545/30)*AD545)</f>
        <v>4500000</v>
      </c>
      <c r="AL545" s="75">
        <f>IF(Q545=31,AE545,(Q545/30)*AE545)</f>
        <v>6000000</v>
      </c>
      <c r="AM545" s="75">
        <f>(AC545*30/220)*35%*S545</f>
        <v>4647116.25</v>
      </c>
      <c r="AN545" s="75">
        <f>AC545*30/220*1.4*T545</f>
        <v>4956360.7131818179</v>
      </c>
      <c r="AO545" s="75">
        <f>AC545*U545</f>
        <v>0</v>
      </c>
      <c r="AP545" s="75">
        <f>200000*V545</f>
        <v>3000000</v>
      </c>
      <c r="AQ545" s="75">
        <v>0</v>
      </c>
      <c r="AR545" s="75">
        <v>0</v>
      </c>
      <c r="AS545" s="75">
        <v>0</v>
      </c>
      <c r="AT545" s="80">
        <v>0</v>
      </c>
      <c r="AU545" s="82">
        <f>SUM(AG545:AT545)</f>
        <v>75247742.417727277</v>
      </c>
      <c r="AV545" s="113">
        <f>AU545-(AX545+AP545+AO545+AL545+AK545+AJ545+AT545)</f>
        <v>51541179.74848637</v>
      </c>
      <c r="AW545" s="75">
        <f>AG545+AH545+AK545+AL545+AI545+AN545+AM545+AP545</f>
        <v>69936752.417727262</v>
      </c>
      <c r="AX545" s="75">
        <f>AW545*7%</f>
        <v>4895572.6692409087</v>
      </c>
      <c r="AY545" s="76">
        <f>IF(AV545&lt;=40000000,0,IF(AND(AV545&gt;40000000,AV545&lt;=80000000),(AV545-40000000)*10%,IF(AND(AV545&gt;80000000,AV545&lt;=120000000),4000000+(AV545-80000000)*15%,IF(AND(AV545&gt;120000000,AV545&lt;=180000000),10000000+(AV545-120000000)*20%,IF(AND(AV545&gt;180000000,AV545&lt;=240000000),22000000+(AV545-180000000)*25%,IF(AND(AV545&gt;240000000,AV545&lt;=320000000),37000000+(AV545-240000000)*30%,61000000+(AV545-320000000)*35%))))))</f>
        <v>1154117.9748486371</v>
      </c>
      <c r="AZ545" s="75">
        <v>0</v>
      </c>
      <c r="BA545" s="75">
        <v>0</v>
      </c>
      <c r="BB545" s="75">
        <v>0</v>
      </c>
      <c r="BC545" s="80">
        <v>0</v>
      </c>
      <c r="BD545" s="80">
        <v>0</v>
      </c>
      <c r="BE545" s="80">
        <v>0</v>
      </c>
      <c r="BF545" s="78">
        <v>0</v>
      </c>
      <c r="BG545" s="348">
        <f>SUM(AX545:BF545)</f>
        <v>6049690.6440895461</v>
      </c>
      <c r="BH545" s="188">
        <f>INT(AU545-BG545)</f>
        <v>69198051</v>
      </c>
      <c r="BJ545" s="50">
        <v>13343</v>
      </c>
      <c r="BK545" s="50" t="s">
        <v>3876</v>
      </c>
      <c r="BM545" s="50">
        <f t="shared" si="17"/>
        <v>0</v>
      </c>
    </row>
    <row r="546" spans="1:65" s="50" customFormat="1" ht="24" customHeight="1" x14ac:dyDescent="0.2">
      <c r="A546" s="182">
        <f t="shared" si="16"/>
        <v>2655495</v>
      </c>
      <c r="B546" s="298">
        <v>305</v>
      </c>
      <c r="C546" s="266">
        <v>68</v>
      </c>
      <c r="D546" s="299">
        <v>13344</v>
      </c>
      <c r="E546" s="242" t="s">
        <v>1771</v>
      </c>
      <c r="F546" s="243" t="s">
        <v>1772</v>
      </c>
      <c r="G546" s="287" t="s">
        <v>137</v>
      </c>
      <c r="H546" s="274" t="s">
        <v>88</v>
      </c>
      <c r="I546" s="294" t="s">
        <v>2739</v>
      </c>
      <c r="J546" s="65" t="s">
        <v>1773</v>
      </c>
      <c r="K546" s="65" t="s">
        <v>1774</v>
      </c>
      <c r="L546" s="65" t="s">
        <v>88</v>
      </c>
      <c r="M546" s="292" t="s">
        <v>137</v>
      </c>
      <c r="N546" s="244" t="s">
        <v>2410</v>
      </c>
      <c r="O546" s="65"/>
      <c r="P546" s="90"/>
      <c r="Q546" s="244">
        <v>30</v>
      </c>
      <c r="R546" s="246">
        <v>120</v>
      </c>
      <c r="S546" s="246">
        <v>110</v>
      </c>
      <c r="T546" s="246">
        <v>29.33</v>
      </c>
      <c r="U546" s="90">
        <v>0</v>
      </c>
      <c r="V546" s="262">
        <v>13</v>
      </c>
      <c r="W546" s="99">
        <v>0</v>
      </c>
      <c r="X546" s="84">
        <v>0</v>
      </c>
      <c r="Y546" s="99">
        <v>0</v>
      </c>
      <c r="Z546" s="65">
        <v>0</v>
      </c>
      <c r="AA546" s="319">
        <v>885165</v>
      </c>
      <c r="AB546" s="319">
        <v>46667</v>
      </c>
      <c r="AC546" s="320">
        <f>AA546+AB546</f>
        <v>931832</v>
      </c>
      <c r="AD546" s="75">
        <v>4500000</v>
      </c>
      <c r="AE546" s="75">
        <v>6000000</v>
      </c>
      <c r="AF546" s="338">
        <f>(AC546*30)/220*1.4</f>
        <v>177895.19999999998</v>
      </c>
      <c r="AG546" s="113">
        <f>AA546*Q546</f>
        <v>26554950</v>
      </c>
      <c r="AH546" s="75">
        <f>AB546*Q546</f>
        <v>1400010</v>
      </c>
      <c r="AI546" s="75">
        <f>AF546*R546</f>
        <v>21347423.999999996</v>
      </c>
      <c r="AJ546" s="75">
        <f>IF(Q546=31,A546*Z546,(Q546/30)*A546*Z546)</f>
        <v>0</v>
      </c>
      <c r="AK546" s="75">
        <f>IF(Q546=31,AD546,(Q546/30)*AD546)</f>
        <v>4500000</v>
      </c>
      <c r="AL546" s="75">
        <f>IF(Q546=31,AE546,(Q546/30)*AE546)</f>
        <v>6000000</v>
      </c>
      <c r="AM546" s="75">
        <f>(AC546*30/220)*35%*S546</f>
        <v>4892117.9999999991</v>
      </c>
      <c r="AN546" s="75">
        <f>AC546*30/220*1.4*T546</f>
        <v>5217666.2159999991</v>
      </c>
      <c r="AO546" s="75">
        <f>AC546*U546</f>
        <v>0</v>
      </c>
      <c r="AP546" s="75">
        <f>200000*V546</f>
        <v>2600000</v>
      </c>
      <c r="AQ546" s="75">
        <v>0</v>
      </c>
      <c r="AR546" s="75">
        <v>0</v>
      </c>
      <c r="AS546" s="75">
        <v>0</v>
      </c>
      <c r="AT546" s="80">
        <v>0</v>
      </c>
      <c r="AU546" s="82">
        <f>SUM(AG546:AT546)</f>
        <v>72512168.216000006</v>
      </c>
      <c r="AV546" s="113">
        <f>AU546-(AX546+AP546+AO546+AL546+AK546+AJ546+AT546)</f>
        <v>54336316.440880008</v>
      </c>
      <c r="AW546" s="75">
        <f>AG546+AH546+AK546+AL546+AI546+AN546+AM546+AP546</f>
        <v>72512168.215999991</v>
      </c>
      <c r="AX546" s="75">
        <f>AW546*7%</f>
        <v>5075851.7751199994</v>
      </c>
      <c r="AY546" s="76">
        <f>IF(AV546&lt;=40000000,0,IF(AND(AV546&gt;40000000,AV546&lt;=80000000),(AV546-40000000)*10%,IF(AND(AV546&gt;80000000,AV546&lt;=120000000),4000000+(AV546-80000000)*15%,IF(AND(AV546&gt;120000000,AV546&lt;=180000000),10000000+(AV546-120000000)*20%,IF(AND(AV546&gt;180000000,AV546&lt;=240000000),22000000+(AV546-180000000)*25%,IF(AND(AV546&gt;240000000,AV546&lt;=320000000),37000000+(AV546-240000000)*30%,61000000+(AV546-320000000)*35%))))))</f>
        <v>1433631.644088001</v>
      </c>
      <c r="AZ546" s="75">
        <v>0</v>
      </c>
      <c r="BA546" s="75">
        <v>0</v>
      </c>
      <c r="BB546" s="75">
        <v>0</v>
      </c>
      <c r="BC546" s="80">
        <v>0</v>
      </c>
      <c r="BD546" s="80">
        <v>0</v>
      </c>
      <c r="BE546" s="80">
        <v>0</v>
      </c>
      <c r="BF546" s="78">
        <v>0</v>
      </c>
      <c r="BG546" s="348">
        <f>SUM(AX546:BF546)</f>
        <v>6509483.4192080004</v>
      </c>
      <c r="BH546" s="188">
        <f>INT(AU546-BG546)</f>
        <v>66002684</v>
      </c>
      <c r="BJ546" s="50">
        <v>13344</v>
      </c>
      <c r="BK546" s="50" t="s">
        <v>3877</v>
      </c>
      <c r="BM546" s="50">
        <f t="shared" si="17"/>
        <v>0</v>
      </c>
    </row>
    <row r="547" spans="1:65" s="50" customFormat="1" ht="24" customHeight="1" x14ac:dyDescent="0.2">
      <c r="A547" s="182">
        <f t="shared" si="16"/>
        <v>2655495</v>
      </c>
      <c r="B547" s="298">
        <v>354</v>
      </c>
      <c r="C547" s="266">
        <v>118</v>
      </c>
      <c r="D547" s="299">
        <v>13345</v>
      </c>
      <c r="E547" s="242" t="s">
        <v>267</v>
      </c>
      <c r="F547" s="243" t="s">
        <v>1775</v>
      </c>
      <c r="G547" s="287" t="s">
        <v>137</v>
      </c>
      <c r="H547" s="274" t="s">
        <v>88</v>
      </c>
      <c r="I547" s="294" t="s">
        <v>2788</v>
      </c>
      <c r="J547" s="65" t="s">
        <v>1776</v>
      </c>
      <c r="K547" s="65" t="s">
        <v>1777</v>
      </c>
      <c r="L547" s="65" t="s">
        <v>88</v>
      </c>
      <c r="M547" s="292" t="s">
        <v>137</v>
      </c>
      <c r="N547" s="244" t="s">
        <v>2410</v>
      </c>
      <c r="O547" s="65"/>
      <c r="P547" s="90"/>
      <c r="Q547" s="244">
        <v>30</v>
      </c>
      <c r="R547" s="246">
        <v>120</v>
      </c>
      <c r="S547" s="246">
        <v>110</v>
      </c>
      <c r="T547" s="246">
        <v>29.33</v>
      </c>
      <c r="U547" s="90">
        <v>0</v>
      </c>
      <c r="V547" s="262">
        <v>15</v>
      </c>
      <c r="W547" s="99">
        <v>0</v>
      </c>
      <c r="X547" s="84">
        <v>0</v>
      </c>
      <c r="Y547" s="99">
        <v>0</v>
      </c>
      <c r="Z547" s="65">
        <v>0</v>
      </c>
      <c r="AA547" s="319">
        <v>885165</v>
      </c>
      <c r="AB547" s="319">
        <v>0</v>
      </c>
      <c r="AC547" s="320">
        <f>AA547+AB547</f>
        <v>885165</v>
      </c>
      <c r="AD547" s="75">
        <v>4500000</v>
      </c>
      <c r="AE547" s="75">
        <v>6000000</v>
      </c>
      <c r="AF547" s="338">
        <f>(AC547*30)/220*1.4</f>
        <v>168986.04545454544</v>
      </c>
      <c r="AG547" s="113">
        <f>AA547*Q547</f>
        <v>26554950</v>
      </c>
      <c r="AH547" s="75">
        <f>AB547*Q547</f>
        <v>0</v>
      </c>
      <c r="AI547" s="75">
        <f>AF547*R547</f>
        <v>20278325.454545453</v>
      </c>
      <c r="AJ547" s="75">
        <f>IF(Q547=31,A547*Z547,(Q547/30)*A547*Z547)</f>
        <v>0</v>
      </c>
      <c r="AK547" s="75">
        <f>IF(Q547=31,AD547,(Q547/30)*AD547)</f>
        <v>4500000</v>
      </c>
      <c r="AL547" s="75">
        <f>IF(Q547=31,AE547,(Q547/30)*AE547)</f>
        <v>6000000</v>
      </c>
      <c r="AM547" s="75">
        <f>(AC547*30/220)*35%*S547</f>
        <v>4647116.25</v>
      </c>
      <c r="AN547" s="75">
        <f>AC547*30/220*1.4*T547</f>
        <v>4956360.7131818179</v>
      </c>
      <c r="AO547" s="75">
        <f>AC547*U547</f>
        <v>0</v>
      </c>
      <c r="AP547" s="75">
        <f>200000*V547</f>
        <v>3000000</v>
      </c>
      <c r="AQ547" s="75">
        <v>0</v>
      </c>
      <c r="AR547" s="75">
        <v>0</v>
      </c>
      <c r="AS547" s="75">
        <v>0</v>
      </c>
      <c r="AT547" s="80">
        <v>0</v>
      </c>
      <c r="AU547" s="82">
        <f>SUM(AG547:AT547)</f>
        <v>69936752.417727262</v>
      </c>
      <c r="AV547" s="113">
        <f>AU547-(AX547+AP547+AO547+AL547+AK547+AJ547+AT547)</f>
        <v>51541179.748486355</v>
      </c>
      <c r="AW547" s="75">
        <f>AG547+AH547+AK547+AL547+AI547+AN547+AM547+AP547</f>
        <v>69936752.417727262</v>
      </c>
      <c r="AX547" s="75">
        <f>AW547*7%</f>
        <v>4895572.6692409087</v>
      </c>
      <c r="AY547" s="76">
        <f>IF(AV547&lt;=40000000,0,IF(AND(AV547&gt;40000000,AV547&lt;=80000000),(AV547-40000000)*10%,IF(AND(AV547&gt;80000000,AV547&lt;=120000000),4000000+(AV547-80000000)*15%,IF(AND(AV547&gt;120000000,AV547&lt;=180000000),10000000+(AV547-120000000)*20%,IF(AND(AV547&gt;180000000,AV547&lt;=240000000),22000000+(AV547-180000000)*25%,IF(AND(AV547&gt;240000000,AV547&lt;=320000000),37000000+(AV547-240000000)*30%,61000000+(AV547-320000000)*35%))))))</f>
        <v>1154117.9748486355</v>
      </c>
      <c r="AZ547" s="75">
        <v>0</v>
      </c>
      <c r="BA547" s="75">
        <v>0</v>
      </c>
      <c r="BB547" s="75">
        <v>0</v>
      </c>
      <c r="BC547" s="80">
        <v>0</v>
      </c>
      <c r="BD547" s="80">
        <v>0</v>
      </c>
      <c r="BE547" s="80">
        <v>0</v>
      </c>
      <c r="BF547" s="78">
        <v>0</v>
      </c>
      <c r="BG547" s="348">
        <f>SUM(AX547:BF547)</f>
        <v>6049690.6440895442</v>
      </c>
      <c r="BH547" s="188">
        <f>INT(AU547-BG547)</f>
        <v>63887061</v>
      </c>
      <c r="BJ547" s="50">
        <v>13345</v>
      </c>
      <c r="BK547" s="50" t="s">
        <v>3878</v>
      </c>
      <c r="BM547" s="50">
        <f t="shared" si="17"/>
        <v>0</v>
      </c>
    </row>
    <row r="548" spans="1:65" s="50" customFormat="1" ht="24" customHeight="1" x14ac:dyDescent="0.2">
      <c r="A548" s="182">
        <f t="shared" si="16"/>
        <v>2655495</v>
      </c>
      <c r="B548" s="298">
        <v>238</v>
      </c>
      <c r="C548" s="266">
        <v>1</v>
      </c>
      <c r="D548" s="299">
        <v>13346</v>
      </c>
      <c r="E548" s="242" t="s">
        <v>1778</v>
      </c>
      <c r="F548" s="243" t="s">
        <v>1779</v>
      </c>
      <c r="G548" s="287" t="s">
        <v>137</v>
      </c>
      <c r="H548" s="274" t="s">
        <v>88</v>
      </c>
      <c r="I548" s="294" t="s">
        <v>2672</v>
      </c>
      <c r="J548" s="65" t="s">
        <v>1780</v>
      </c>
      <c r="K548" s="65" t="s">
        <v>1781</v>
      </c>
      <c r="L548" s="65" t="s">
        <v>88</v>
      </c>
      <c r="M548" s="292" t="s">
        <v>137</v>
      </c>
      <c r="N548" s="244" t="s">
        <v>2410</v>
      </c>
      <c r="O548" s="65"/>
      <c r="P548" s="90"/>
      <c r="Q548" s="244">
        <v>30</v>
      </c>
      <c r="R548" s="246">
        <v>120</v>
      </c>
      <c r="S548" s="246">
        <v>110</v>
      </c>
      <c r="T548" s="246">
        <v>29.33</v>
      </c>
      <c r="U548" s="90">
        <v>0</v>
      </c>
      <c r="V548" s="262">
        <v>15</v>
      </c>
      <c r="W548" s="99">
        <v>0</v>
      </c>
      <c r="X548" s="84">
        <v>0</v>
      </c>
      <c r="Y548" s="99">
        <v>1</v>
      </c>
      <c r="Z548" s="65">
        <v>1</v>
      </c>
      <c r="AA548" s="319">
        <v>885165</v>
      </c>
      <c r="AB548" s="319">
        <v>46667</v>
      </c>
      <c r="AC548" s="320">
        <f>AA548+AB548</f>
        <v>931832</v>
      </c>
      <c r="AD548" s="75">
        <v>4500000</v>
      </c>
      <c r="AE548" s="75">
        <v>6000000</v>
      </c>
      <c r="AF548" s="338">
        <f>(AC548*30)/220*1.4</f>
        <v>177895.19999999998</v>
      </c>
      <c r="AG548" s="113">
        <f>AA548*Q548</f>
        <v>26554950</v>
      </c>
      <c r="AH548" s="75">
        <f>AB548*Q548</f>
        <v>1400010</v>
      </c>
      <c r="AI548" s="75">
        <f>AF548*R548</f>
        <v>21347423.999999996</v>
      </c>
      <c r="AJ548" s="75">
        <f>IF(Q548=31,A548*Z548,(Q548/30)*A548*Z548)</f>
        <v>2655495</v>
      </c>
      <c r="AK548" s="75">
        <f>IF(Q548=31,AD548,(Q548/30)*AD548)</f>
        <v>4500000</v>
      </c>
      <c r="AL548" s="75">
        <f>IF(Q548=31,AE548,(Q548/30)*AE548)</f>
        <v>6000000</v>
      </c>
      <c r="AM548" s="75">
        <f>(AC548*30/220)*35%*S548</f>
        <v>4892117.9999999991</v>
      </c>
      <c r="AN548" s="75">
        <f>AC548*30/220*1.4*T548</f>
        <v>5217666.2159999991</v>
      </c>
      <c r="AO548" s="75">
        <f>AC548*U548</f>
        <v>0</v>
      </c>
      <c r="AP548" s="75">
        <f>200000*V548</f>
        <v>3000000</v>
      </c>
      <c r="AQ548" s="75">
        <v>0</v>
      </c>
      <c r="AR548" s="75">
        <v>0</v>
      </c>
      <c r="AS548" s="75">
        <v>0</v>
      </c>
      <c r="AT548" s="80">
        <v>0</v>
      </c>
      <c r="AU548" s="82">
        <f>SUM(AG548:AT548)</f>
        <v>75567663.216000006</v>
      </c>
      <c r="AV548" s="113">
        <f>AU548-(AX548+AP548+AO548+AL548+AK548+AJ548+AT548)</f>
        <v>54308316.440880008</v>
      </c>
      <c r="AW548" s="75">
        <f>AG548+AH548+AK548+AL548+AI548+AN548+AM548+AP548</f>
        <v>72912168.215999991</v>
      </c>
      <c r="AX548" s="75">
        <f>AW548*7%</f>
        <v>5103851.7751199994</v>
      </c>
      <c r="AY548" s="76">
        <f>IF(AV548&lt;=40000000,0,IF(AND(AV548&gt;40000000,AV548&lt;=80000000),(AV548-40000000)*10%,IF(AND(AV548&gt;80000000,AV548&lt;=120000000),4000000+(AV548-80000000)*15%,IF(AND(AV548&gt;120000000,AV548&lt;=180000000),10000000+(AV548-120000000)*20%,IF(AND(AV548&gt;180000000,AV548&lt;=240000000),22000000+(AV548-180000000)*25%,IF(AND(AV548&gt;240000000,AV548&lt;=320000000),37000000+(AV548-240000000)*30%,61000000+(AV548-320000000)*35%))))))</f>
        <v>1430831.644088001</v>
      </c>
      <c r="AZ548" s="75">
        <v>0</v>
      </c>
      <c r="BA548" s="75">
        <v>0</v>
      </c>
      <c r="BB548" s="75">
        <v>0</v>
      </c>
      <c r="BC548" s="80">
        <v>0</v>
      </c>
      <c r="BD548" s="80">
        <v>0</v>
      </c>
      <c r="BE548" s="80">
        <v>0</v>
      </c>
      <c r="BF548" s="78">
        <v>0</v>
      </c>
      <c r="BG548" s="348">
        <f>SUM(AX548:BF548)</f>
        <v>6534683.4192080004</v>
      </c>
      <c r="BH548" s="188">
        <f>INT(AU548-BG548)</f>
        <v>69032979</v>
      </c>
      <c r="BJ548" s="50">
        <v>13346</v>
      </c>
      <c r="BK548" s="50" t="s">
        <v>3879</v>
      </c>
      <c r="BM548" s="50">
        <f t="shared" si="17"/>
        <v>0</v>
      </c>
    </row>
    <row r="549" spans="1:65" s="50" customFormat="1" ht="24" customHeight="1" x14ac:dyDescent="0.2">
      <c r="A549" s="182">
        <f t="shared" si="16"/>
        <v>2655495</v>
      </c>
      <c r="B549" s="298">
        <v>243</v>
      </c>
      <c r="C549" s="266">
        <v>6</v>
      </c>
      <c r="D549" s="299">
        <v>13347</v>
      </c>
      <c r="E549" s="242" t="s">
        <v>1782</v>
      </c>
      <c r="F549" s="243" t="s">
        <v>1783</v>
      </c>
      <c r="G549" s="287" t="s">
        <v>137</v>
      </c>
      <c r="H549" s="274" t="s">
        <v>88</v>
      </c>
      <c r="I549" s="294" t="s">
        <v>2677</v>
      </c>
      <c r="J549" s="65" t="s">
        <v>1784</v>
      </c>
      <c r="K549" s="65" t="s">
        <v>1785</v>
      </c>
      <c r="L549" s="65" t="s">
        <v>88</v>
      </c>
      <c r="M549" s="292" t="s">
        <v>137</v>
      </c>
      <c r="N549" s="244" t="s">
        <v>2410</v>
      </c>
      <c r="O549" s="65"/>
      <c r="P549" s="90"/>
      <c r="Q549" s="244">
        <v>30</v>
      </c>
      <c r="R549" s="246">
        <v>120</v>
      </c>
      <c r="S549" s="246">
        <v>110</v>
      </c>
      <c r="T549" s="246">
        <v>29.33</v>
      </c>
      <c r="U549" s="90">
        <v>0</v>
      </c>
      <c r="V549" s="262">
        <v>15</v>
      </c>
      <c r="W549" s="99">
        <v>0</v>
      </c>
      <c r="X549" s="84">
        <v>0</v>
      </c>
      <c r="Y549" s="99">
        <v>2</v>
      </c>
      <c r="Z549" s="65">
        <v>2</v>
      </c>
      <c r="AA549" s="319">
        <v>885165</v>
      </c>
      <c r="AB549" s="319">
        <v>46667</v>
      </c>
      <c r="AC549" s="320">
        <f>AA549+AB549</f>
        <v>931832</v>
      </c>
      <c r="AD549" s="75">
        <v>4500000</v>
      </c>
      <c r="AE549" s="75">
        <v>6000000</v>
      </c>
      <c r="AF549" s="338">
        <f>(AC549*30)/220*1.4</f>
        <v>177895.19999999998</v>
      </c>
      <c r="AG549" s="113">
        <f>AA549*Q549</f>
        <v>26554950</v>
      </c>
      <c r="AH549" s="75">
        <f>AB549*Q549</f>
        <v>1400010</v>
      </c>
      <c r="AI549" s="75">
        <f>AF549*R549</f>
        <v>21347423.999999996</v>
      </c>
      <c r="AJ549" s="75">
        <f>IF(Q549=31,A549*Z549,(Q549/30)*A549*Z549)</f>
        <v>5310990</v>
      </c>
      <c r="AK549" s="75">
        <f>IF(Q549=31,AD549,(Q549/30)*AD549)</f>
        <v>4500000</v>
      </c>
      <c r="AL549" s="75">
        <f>IF(Q549=31,AE549,(Q549/30)*AE549)</f>
        <v>6000000</v>
      </c>
      <c r="AM549" s="75">
        <f>(AC549*30/220)*35%*S549</f>
        <v>4892117.9999999991</v>
      </c>
      <c r="AN549" s="75">
        <f>AC549*30/220*1.4*T549</f>
        <v>5217666.2159999991</v>
      </c>
      <c r="AO549" s="75">
        <f>AC549*U549</f>
        <v>0</v>
      </c>
      <c r="AP549" s="75">
        <f>200000*V549</f>
        <v>3000000</v>
      </c>
      <c r="AQ549" s="75">
        <v>0</v>
      </c>
      <c r="AR549" s="75">
        <v>0</v>
      </c>
      <c r="AS549" s="75">
        <v>0</v>
      </c>
      <c r="AT549" s="80">
        <v>0</v>
      </c>
      <c r="AU549" s="82">
        <f>SUM(AG549:AT549)</f>
        <v>78223158.216000006</v>
      </c>
      <c r="AV549" s="113">
        <f>AU549-(AX549+AP549+AO549+AL549+AK549+AJ549+AT549)</f>
        <v>54308316.440880008</v>
      </c>
      <c r="AW549" s="75">
        <f>AG549+AH549+AK549+AL549+AI549+AN549+AM549+AP549</f>
        <v>72912168.215999991</v>
      </c>
      <c r="AX549" s="75">
        <f>AW549*7%</f>
        <v>5103851.7751199994</v>
      </c>
      <c r="AY549" s="76">
        <f>IF(AV549&lt;=40000000,0,IF(AND(AV549&gt;40000000,AV549&lt;=80000000),(AV549-40000000)*10%,IF(AND(AV549&gt;80000000,AV549&lt;=120000000),4000000+(AV549-80000000)*15%,IF(AND(AV549&gt;120000000,AV549&lt;=180000000),10000000+(AV549-120000000)*20%,IF(AND(AV549&gt;180000000,AV549&lt;=240000000),22000000+(AV549-180000000)*25%,IF(AND(AV549&gt;240000000,AV549&lt;=320000000),37000000+(AV549-240000000)*30%,61000000+(AV549-320000000)*35%))))))</f>
        <v>1430831.644088001</v>
      </c>
      <c r="AZ549" s="75">
        <v>0</v>
      </c>
      <c r="BA549" s="75">
        <v>0</v>
      </c>
      <c r="BB549" s="75">
        <v>0</v>
      </c>
      <c r="BC549" s="80">
        <v>0</v>
      </c>
      <c r="BD549" s="80">
        <v>0</v>
      </c>
      <c r="BE549" s="80">
        <v>0</v>
      </c>
      <c r="BF549" s="78">
        <v>0</v>
      </c>
      <c r="BG549" s="348">
        <f>SUM(AX549:BF549)</f>
        <v>6534683.4192080004</v>
      </c>
      <c r="BH549" s="188">
        <f>INT(AU549-BG549)</f>
        <v>71688474</v>
      </c>
      <c r="BJ549" s="50">
        <v>13347</v>
      </c>
      <c r="BK549" s="50" t="s">
        <v>3880</v>
      </c>
      <c r="BM549" s="50">
        <f t="shared" si="17"/>
        <v>0</v>
      </c>
    </row>
    <row r="550" spans="1:65" s="50" customFormat="1" ht="24" customHeight="1" x14ac:dyDescent="0.2">
      <c r="A550" s="182">
        <f t="shared" si="16"/>
        <v>2655495</v>
      </c>
      <c r="B550" s="298">
        <v>316</v>
      </c>
      <c r="C550" s="266">
        <v>79</v>
      </c>
      <c r="D550" s="299">
        <v>13348</v>
      </c>
      <c r="E550" s="242" t="s">
        <v>1468</v>
      </c>
      <c r="F550" s="243" t="s">
        <v>1786</v>
      </c>
      <c r="G550" s="287" t="s">
        <v>137</v>
      </c>
      <c r="H550" s="274" t="s">
        <v>88</v>
      </c>
      <c r="I550" s="294" t="s">
        <v>2750</v>
      </c>
      <c r="J550" s="65" t="s">
        <v>1787</v>
      </c>
      <c r="K550" s="65" t="s">
        <v>1788</v>
      </c>
      <c r="L550" s="65" t="s">
        <v>88</v>
      </c>
      <c r="M550" s="292" t="s">
        <v>137</v>
      </c>
      <c r="N550" s="244" t="s">
        <v>2410</v>
      </c>
      <c r="O550" s="65"/>
      <c r="P550" s="90"/>
      <c r="Q550" s="244">
        <v>30</v>
      </c>
      <c r="R550" s="246">
        <v>120</v>
      </c>
      <c r="S550" s="246">
        <v>110</v>
      </c>
      <c r="T550" s="246">
        <v>29.33</v>
      </c>
      <c r="U550" s="90">
        <v>0</v>
      </c>
      <c r="V550" s="262">
        <v>20</v>
      </c>
      <c r="W550" s="99">
        <v>0</v>
      </c>
      <c r="X550" s="84">
        <v>0</v>
      </c>
      <c r="Y550" s="99">
        <v>1</v>
      </c>
      <c r="Z550" s="65">
        <v>1</v>
      </c>
      <c r="AA550" s="319">
        <v>885165</v>
      </c>
      <c r="AB550" s="319">
        <v>46667</v>
      </c>
      <c r="AC550" s="320">
        <f>AA550+AB550</f>
        <v>931832</v>
      </c>
      <c r="AD550" s="75">
        <v>4500000</v>
      </c>
      <c r="AE550" s="75">
        <v>6000000</v>
      </c>
      <c r="AF550" s="338">
        <f>(AC550*30)/220*1.4</f>
        <v>177895.19999999998</v>
      </c>
      <c r="AG550" s="113">
        <f>AA550*Q550</f>
        <v>26554950</v>
      </c>
      <c r="AH550" s="75">
        <f>AB550*Q550</f>
        <v>1400010</v>
      </c>
      <c r="AI550" s="75">
        <f>AF550*R550</f>
        <v>21347423.999999996</v>
      </c>
      <c r="AJ550" s="75">
        <f>IF(Q550=31,A550*Z550,(Q550/30)*A550*Z550)</f>
        <v>2655495</v>
      </c>
      <c r="AK550" s="75">
        <f>IF(Q550=31,AD550,(Q550/30)*AD550)</f>
        <v>4500000</v>
      </c>
      <c r="AL550" s="75">
        <f>IF(Q550=31,AE550,(Q550/30)*AE550)</f>
        <v>6000000</v>
      </c>
      <c r="AM550" s="75">
        <f>(AC550*30/220)*35%*S550</f>
        <v>4892117.9999999991</v>
      </c>
      <c r="AN550" s="75">
        <f>AC550*30/220*1.4*T550</f>
        <v>5217666.2159999991</v>
      </c>
      <c r="AO550" s="75">
        <f>AC550*U550</f>
        <v>0</v>
      </c>
      <c r="AP550" s="75">
        <f>200000*V550</f>
        <v>4000000</v>
      </c>
      <c r="AQ550" s="75">
        <v>0</v>
      </c>
      <c r="AR550" s="75">
        <v>0</v>
      </c>
      <c r="AS550" s="75">
        <v>0</v>
      </c>
      <c r="AT550" s="80">
        <v>0</v>
      </c>
      <c r="AU550" s="82">
        <f>SUM(AG550:AT550)</f>
        <v>76567663.216000006</v>
      </c>
      <c r="AV550" s="113">
        <f>AU550-(AX550+AP550+AO550+AL550+AK550+AJ550+AT550)</f>
        <v>54238316.440880008</v>
      </c>
      <c r="AW550" s="75">
        <f>AG550+AH550+AK550+AL550+AI550+AN550+AM550+AP550</f>
        <v>73912168.215999991</v>
      </c>
      <c r="AX550" s="75">
        <f>AW550*7%</f>
        <v>5173851.7751199994</v>
      </c>
      <c r="AY550" s="76">
        <f>IF(AV550&lt;=40000000,0,IF(AND(AV550&gt;40000000,AV550&lt;=80000000),(AV550-40000000)*10%,IF(AND(AV550&gt;80000000,AV550&lt;=120000000),4000000+(AV550-80000000)*15%,IF(AND(AV550&gt;120000000,AV550&lt;=180000000),10000000+(AV550-120000000)*20%,IF(AND(AV550&gt;180000000,AV550&lt;=240000000),22000000+(AV550-180000000)*25%,IF(AND(AV550&gt;240000000,AV550&lt;=320000000),37000000+(AV550-240000000)*30%,61000000+(AV550-320000000)*35%))))))</f>
        <v>1423831.644088001</v>
      </c>
      <c r="AZ550" s="75">
        <v>0</v>
      </c>
      <c r="BA550" s="75">
        <v>0</v>
      </c>
      <c r="BB550" s="75">
        <v>0</v>
      </c>
      <c r="BC550" s="80">
        <v>0</v>
      </c>
      <c r="BD550" s="80">
        <v>0</v>
      </c>
      <c r="BE550" s="80">
        <v>0</v>
      </c>
      <c r="BF550" s="78">
        <v>0</v>
      </c>
      <c r="BG550" s="348">
        <f>SUM(AX550:BF550)</f>
        <v>6597683.4192080004</v>
      </c>
      <c r="BH550" s="188">
        <f>INT(AU550-BG550)</f>
        <v>69969979</v>
      </c>
      <c r="BJ550" s="50">
        <v>13348</v>
      </c>
      <c r="BK550" s="50" t="s">
        <v>3881</v>
      </c>
      <c r="BM550" s="50">
        <f t="shared" si="17"/>
        <v>0</v>
      </c>
    </row>
    <row r="551" spans="1:65" s="50" customFormat="1" ht="24" customHeight="1" x14ac:dyDescent="0.2">
      <c r="A551" s="182">
        <f t="shared" si="16"/>
        <v>2655495</v>
      </c>
      <c r="B551" s="298">
        <v>301</v>
      </c>
      <c r="C551" s="266">
        <v>64</v>
      </c>
      <c r="D551" s="299">
        <v>13349</v>
      </c>
      <c r="E551" s="242" t="s">
        <v>216</v>
      </c>
      <c r="F551" s="243" t="s">
        <v>1789</v>
      </c>
      <c r="G551" s="287" t="s">
        <v>137</v>
      </c>
      <c r="H551" s="274" t="s">
        <v>88</v>
      </c>
      <c r="I551" s="440" t="s">
        <v>2735</v>
      </c>
      <c r="J551" s="65" t="s">
        <v>1790</v>
      </c>
      <c r="K551" s="65" t="s">
        <v>1791</v>
      </c>
      <c r="L551" s="65" t="s">
        <v>88</v>
      </c>
      <c r="M551" s="292" t="s">
        <v>137</v>
      </c>
      <c r="N551" s="244" t="s">
        <v>2410</v>
      </c>
      <c r="O551" s="65"/>
      <c r="P551" s="90"/>
      <c r="Q551" s="244">
        <v>30</v>
      </c>
      <c r="R551" s="246">
        <v>120</v>
      </c>
      <c r="S551" s="246">
        <v>110</v>
      </c>
      <c r="T551" s="246">
        <v>29.33</v>
      </c>
      <c r="U551" s="90">
        <v>0</v>
      </c>
      <c r="V551" s="262">
        <v>14</v>
      </c>
      <c r="W551" s="99">
        <v>0</v>
      </c>
      <c r="X551" s="84">
        <v>0</v>
      </c>
      <c r="Y551" s="99">
        <v>1</v>
      </c>
      <c r="Z551" s="65">
        <v>1</v>
      </c>
      <c r="AA551" s="319">
        <v>885165</v>
      </c>
      <c r="AB551" s="319">
        <v>46667</v>
      </c>
      <c r="AC551" s="320">
        <f>AA551+AB551</f>
        <v>931832</v>
      </c>
      <c r="AD551" s="75">
        <v>4500000</v>
      </c>
      <c r="AE551" s="75">
        <v>6000000</v>
      </c>
      <c r="AF551" s="338">
        <f>(AC551*30)/220*1.4</f>
        <v>177895.19999999998</v>
      </c>
      <c r="AG551" s="113">
        <f>AA551*Q551</f>
        <v>26554950</v>
      </c>
      <c r="AH551" s="75">
        <f>AB551*Q551</f>
        <v>1400010</v>
      </c>
      <c r="AI551" s="75">
        <f>AF551*R551</f>
        <v>21347423.999999996</v>
      </c>
      <c r="AJ551" s="75">
        <f>IF(Q551=31,A551*Z551,(Q551/30)*A551*Z551)</f>
        <v>2655495</v>
      </c>
      <c r="AK551" s="75">
        <f>IF(Q551=31,AD551,(Q551/30)*AD551)</f>
        <v>4500000</v>
      </c>
      <c r="AL551" s="75">
        <f>IF(Q551=31,AE551,(Q551/30)*AE551)</f>
        <v>6000000</v>
      </c>
      <c r="AM551" s="75">
        <f>(AC551*30/220)*35%*S551</f>
        <v>4892117.9999999991</v>
      </c>
      <c r="AN551" s="75">
        <f>AC551*30/220*1.4*T551</f>
        <v>5217666.2159999991</v>
      </c>
      <c r="AO551" s="75">
        <f>AC551*U551</f>
        <v>0</v>
      </c>
      <c r="AP551" s="75">
        <f>200000*V551</f>
        <v>2800000</v>
      </c>
      <c r="AQ551" s="75">
        <v>0</v>
      </c>
      <c r="AR551" s="75">
        <v>0</v>
      </c>
      <c r="AS551" s="75">
        <v>0</v>
      </c>
      <c r="AT551" s="80">
        <v>0</v>
      </c>
      <c r="AU551" s="82">
        <f>SUM(AG551:AT551)</f>
        <v>75367663.216000006</v>
      </c>
      <c r="AV551" s="113">
        <f>AU551-(AX551+AP551+AO551+AL551+AK551+AJ551+AT551)</f>
        <v>54322316.440880008</v>
      </c>
      <c r="AW551" s="75">
        <f>AG551+AH551+AK551+AL551+AI551+AN551+AM551+AP551</f>
        <v>72712168.215999991</v>
      </c>
      <c r="AX551" s="75">
        <f>AW551*7%</f>
        <v>5089851.7751199994</v>
      </c>
      <c r="AY551" s="76">
        <f>IF(AV551&lt;=40000000,0,IF(AND(AV551&gt;40000000,AV551&lt;=80000000),(AV551-40000000)*10%,IF(AND(AV551&gt;80000000,AV551&lt;=120000000),4000000+(AV551-80000000)*15%,IF(AND(AV551&gt;120000000,AV551&lt;=180000000),10000000+(AV551-120000000)*20%,IF(AND(AV551&gt;180000000,AV551&lt;=240000000),22000000+(AV551-180000000)*25%,IF(AND(AV551&gt;240000000,AV551&lt;=320000000),37000000+(AV551-240000000)*30%,61000000+(AV551-320000000)*35%))))))</f>
        <v>1432231.644088001</v>
      </c>
      <c r="AZ551" s="75">
        <v>0</v>
      </c>
      <c r="BA551" s="75">
        <v>0</v>
      </c>
      <c r="BB551" s="75">
        <v>0</v>
      </c>
      <c r="BC551" s="80">
        <v>0</v>
      </c>
      <c r="BD551" s="80">
        <v>0</v>
      </c>
      <c r="BE551" s="80">
        <v>0</v>
      </c>
      <c r="BF551" s="78">
        <v>0</v>
      </c>
      <c r="BG551" s="348">
        <f>SUM(AX551:BF551)</f>
        <v>6522083.4192080004</v>
      </c>
      <c r="BH551" s="188">
        <f>INT(AU551-BG551)</f>
        <v>68845579</v>
      </c>
      <c r="BI551" s="280" t="s">
        <v>3293</v>
      </c>
      <c r="BJ551" s="50">
        <v>13349</v>
      </c>
      <c r="BK551" s="50" t="s">
        <v>3882</v>
      </c>
      <c r="BM551" s="50">
        <f t="shared" si="17"/>
        <v>0</v>
      </c>
    </row>
    <row r="552" spans="1:65" s="50" customFormat="1" ht="24" customHeight="1" x14ac:dyDescent="0.4">
      <c r="A552" s="182">
        <f t="shared" si="16"/>
        <v>2655495</v>
      </c>
      <c r="B552" s="298">
        <v>331</v>
      </c>
      <c r="C552" s="266">
        <v>95</v>
      </c>
      <c r="D552" s="299">
        <v>13350</v>
      </c>
      <c r="E552" s="242" t="s">
        <v>309</v>
      </c>
      <c r="F552" s="243" t="s">
        <v>1792</v>
      </c>
      <c r="G552" s="287" t="s">
        <v>137</v>
      </c>
      <c r="H552" s="274" t="s">
        <v>88</v>
      </c>
      <c r="I552" s="294" t="s">
        <v>2765</v>
      </c>
      <c r="J552" s="69" t="s">
        <v>1793</v>
      </c>
      <c r="K552" s="65" t="s">
        <v>1794</v>
      </c>
      <c r="L552" s="65" t="s">
        <v>88</v>
      </c>
      <c r="M552" s="292" t="s">
        <v>137</v>
      </c>
      <c r="N552" s="244" t="s">
        <v>2410</v>
      </c>
      <c r="O552" s="65"/>
      <c r="P552" s="90"/>
      <c r="Q552" s="244">
        <v>30</v>
      </c>
      <c r="R552" s="246">
        <v>120</v>
      </c>
      <c r="S552" s="246">
        <v>110</v>
      </c>
      <c r="T552" s="246">
        <v>29.33</v>
      </c>
      <c r="U552" s="90">
        <v>0</v>
      </c>
      <c r="V552" s="262">
        <v>15</v>
      </c>
      <c r="W552" s="99">
        <v>0</v>
      </c>
      <c r="X552" s="84">
        <v>0</v>
      </c>
      <c r="Y552" s="99">
        <v>1</v>
      </c>
      <c r="Z552" s="65">
        <v>0</v>
      </c>
      <c r="AA552" s="319">
        <v>885165</v>
      </c>
      <c r="AB552" s="319">
        <v>46667</v>
      </c>
      <c r="AC552" s="320">
        <f>AA552+AB552</f>
        <v>931832</v>
      </c>
      <c r="AD552" s="75">
        <v>4500000</v>
      </c>
      <c r="AE552" s="75">
        <v>6000000</v>
      </c>
      <c r="AF552" s="338">
        <f>(AC552*30)/220*1.4</f>
        <v>177895.19999999998</v>
      </c>
      <c r="AG552" s="113">
        <f>AA552*Q552</f>
        <v>26554950</v>
      </c>
      <c r="AH552" s="75">
        <f>AB552*Q552</f>
        <v>1400010</v>
      </c>
      <c r="AI552" s="75">
        <f>AF552*R552</f>
        <v>21347423.999999996</v>
      </c>
      <c r="AJ552" s="75">
        <f>IF(Q552=31,A552*Z552,(Q552/30)*A552*Z552)</f>
        <v>0</v>
      </c>
      <c r="AK552" s="75">
        <f>IF(Q552=31,AD552,(Q552/30)*AD552)</f>
        <v>4500000</v>
      </c>
      <c r="AL552" s="75">
        <f>IF(Q552=31,AE552,(Q552/30)*AE552)</f>
        <v>6000000</v>
      </c>
      <c r="AM552" s="75">
        <f>(AC552*30/220)*35%*S552</f>
        <v>4892117.9999999991</v>
      </c>
      <c r="AN552" s="75">
        <f>AC552*30/220*1.4*T552</f>
        <v>5217666.2159999991</v>
      </c>
      <c r="AO552" s="75">
        <f>AC552*U552</f>
        <v>0</v>
      </c>
      <c r="AP552" s="75">
        <f>200000*V552</f>
        <v>3000000</v>
      </c>
      <c r="AQ552" s="75">
        <v>0</v>
      </c>
      <c r="AR552" s="75">
        <v>0</v>
      </c>
      <c r="AS552" s="75">
        <v>0</v>
      </c>
      <c r="AT552" s="80">
        <v>0</v>
      </c>
      <c r="AU552" s="82">
        <f>SUM(AG552:AT552)</f>
        <v>72912168.216000006</v>
      </c>
      <c r="AV552" s="113">
        <f>AU552-(AX552+AP552+AO552+AL552+AK552+AJ552+AT552)</f>
        <v>54308316.440880008</v>
      </c>
      <c r="AW552" s="75">
        <f>AG552+AH552+AK552+AL552+AI552+AN552+AM552+AP552</f>
        <v>72912168.215999991</v>
      </c>
      <c r="AX552" s="75">
        <f>AW552*7%</f>
        <v>5103851.7751199994</v>
      </c>
      <c r="AY552" s="76">
        <f>IF(AV552&lt;=40000000,0,IF(AND(AV552&gt;40000000,AV552&lt;=80000000),(AV552-40000000)*10%,IF(AND(AV552&gt;80000000,AV552&lt;=120000000),4000000+(AV552-80000000)*15%,IF(AND(AV552&gt;120000000,AV552&lt;=180000000),10000000+(AV552-120000000)*20%,IF(AND(AV552&gt;180000000,AV552&lt;=240000000),22000000+(AV552-180000000)*25%,IF(AND(AV552&gt;240000000,AV552&lt;=320000000),37000000+(AV552-240000000)*30%,61000000+(AV552-320000000)*35%))))))</f>
        <v>1430831.644088001</v>
      </c>
      <c r="AZ552" s="75">
        <v>0</v>
      </c>
      <c r="BA552" s="75">
        <v>0</v>
      </c>
      <c r="BB552" s="75">
        <v>0</v>
      </c>
      <c r="BC552" s="80">
        <v>0</v>
      </c>
      <c r="BD552" s="80">
        <v>0</v>
      </c>
      <c r="BE552" s="80">
        <v>0</v>
      </c>
      <c r="BF552" s="78">
        <v>0</v>
      </c>
      <c r="BG552" s="348">
        <f>SUM(AX552:BF552)</f>
        <v>6534683.4192080004</v>
      </c>
      <c r="BH552" s="188">
        <f>INT(AU552-BG552)</f>
        <v>66377484</v>
      </c>
      <c r="BJ552" s="50">
        <v>13350</v>
      </c>
      <c r="BK552" s="50" t="s">
        <v>3883</v>
      </c>
      <c r="BM552" s="50">
        <f t="shared" si="17"/>
        <v>0</v>
      </c>
    </row>
    <row r="553" spans="1:65" s="50" customFormat="1" ht="24" customHeight="1" x14ac:dyDescent="0.2">
      <c r="A553" s="182">
        <f t="shared" si="16"/>
        <v>2655495</v>
      </c>
      <c r="B553" s="298">
        <v>255</v>
      </c>
      <c r="C553" s="266">
        <v>18</v>
      </c>
      <c r="D553" s="299">
        <v>13351</v>
      </c>
      <c r="E553" s="242" t="s">
        <v>1795</v>
      </c>
      <c r="F553" s="243" t="s">
        <v>1796</v>
      </c>
      <c r="G553" s="287" t="s">
        <v>137</v>
      </c>
      <c r="H553" s="274" t="s">
        <v>88</v>
      </c>
      <c r="I553" s="294" t="s">
        <v>2689</v>
      </c>
      <c r="J553" s="65" t="s">
        <v>1797</v>
      </c>
      <c r="K553" s="65" t="s">
        <v>1798</v>
      </c>
      <c r="L553" s="65" t="s">
        <v>88</v>
      </c>
      <c r="M553" s="292" t="s">
        <v>137</v>
      </c>
      <c r="N553" s="244" t="s">
        <v>2410</v>
      </c>
      <c r="O553" s="65"/>
      <c r="P553" s="90"/>
      <c r="Q553" s="244">
        <v>30</v>
      </c>
      <c r="R553" s="246">
        <v>120</v>
      </c>
      <c r="S553" s="246">
        <v>110</v>
      </c>
      <c r="T553" s="246">
        <v>29.33</v>
      </c>
      <c r="U553" s="90">
        <v>0</v>
      </c>
      <c r="V553" s="262">
        <v>14</v>
      </c>
      <c r="W553" s="99">
        <v>0</v>
      </c>
      <c r="X553" s="84">
        <v>0</v>
      </c>
      <c r="Y553" s="99">
        <v>2</v>
      </c>
      <c r="Z553" s="65">
        <v>0</v>
      </c>
      <c r="AA553" s="319">
        <v>885165</v>
      </c>
      <c r="AB553" s="319">
        <v>46667</v>
      </c>
      <c r="AC553" s="320">
        <f>AA553+AB553</f>
        <v>931832</v>
      </c>
      <c r="AD553" s="75">
        <v>4500000</v>
      </c>
      <c r="AE553" s="75">
        <v>6000000</v>
      </c>
      <c r="AF553" s="338">
        <f>(AC553*30)/220*1.4</f>
        <v>177895.19999999998</v>
      </c>
      <c r="AG553" s="113">
        <f>AA553*Q553</f>
        <v>26554950</v>
      </c>
      <c r="AH553" s="75">
        <f>AB553*Q553</f>
        <v>1400010</v>
      </c>
      <c r="AI553" s="75">
        <f>AF553*R553</f>
        <v>21347423.999999996</v>
      </c>
      <c r="AJ553" s="75">
        <f>IF(Q553=31,A553*Z553,(Q553/30)*A553*Z553)</f>
        <v>0</v>
      </c>
      <c r="AK553" s="75">
        <f>IF(Q553=31,AD553,(Q553/30)*AD553)</f>
        <v>4500000</v>
      </c>
      <c r="AL553" s="75">
        <f>IF(Q553=31,AE553,(Q553/30)*AE553)</f>
        <v>6000000</v>
      </c>
      <c r="AM553" s="75">
        <f>(AC553*30/220)*35%*S553</f>
        <v>4892117.9999999991</v>
      </c>
      <c r="AN553" s="75">
        <f>AC553*30/220*1.4*T553</f>
        <v>5217666.2159999991</v>
      </c>
      <c r="AO553" s="75">
        <f>AC553*U553</f>
        <v>0</v>
      </c>
      <c r="AP553" s="75">
        <f>200000*V553</f>
        <v>2800000</v>
      </c>
      <c r="AQ553" s="75">
        <v>0</v>
      </c>
      <c r="AR553" s="75">
        <v>0</v>
      </c>
      <c r="AS553" s="75">
        <v>0</v>
      </c>
      <c r="AT553" s="80">
        <v>0</v>
      </c>
      <c r="AU553" s="82">
        <f>SUM(AG553:AT553)</f>
        <v>72712168.216000006</v>
      </c>
      <c r="AV553" s="113">
        <f>AU553-(AX553+AP553+AO553+AL553+AK553+AJ553+AT553)</f>
        <v>54322316.440880008</v>
      </c>
      <c r="AW553" s="75">
        <f>AG553+AH553+AK553+AL553+AI553+AN553+AM553+AP553</f>
        <v>72712168.215999991</v>
      </c>
      <c r="AX553" s="75">
        <f>AW553*7%</f>
        <v>5089851.7751199994</v>
      </c>
      <c r="AY553" s="76">
        <f>IF(AV553&lt;=40000000,0,IF(AND(AV553&gt;40000000,AV553&lt;=80000000),(AV553-40000000)*10%,IF(AND(AV553&gt;80000000,AV553&lt;=120000000),4000000+(AV553-80000000)*15%,IF(AND(AV553&gt;120000000,AV553&lt;=180000000),10000000+(AV553-120000000)*20%,IF(AND(AV553&gt;180000000,AV553&lt;=240000000),22000000+(AV553-180000000)*25%,IF(AND(AV553&gt;240000000,AV553&lt;=320000000),37000000+(AV553-240000000)*30%,61000000+(AV553-320000000)*35%))))))</f>
        <v>1432231.644088001</v>
      </c>
      <c r="AZ553" s="75">
        <v>0</v>
      </c>
      <c r="BA553" s="75">
        <v>0</v>
      </c>
      <c r="BB553" s="75">
        <v>0</v>
      </c>
      <c r="BC553" s="80">
        <v>0</v>
      </c>
      <c r="BD553" s="80">
        <v>0</v>
      </c>
      <c r="BE553" s="80">
        <v>0</v>
      </c>
      <c r="BF553" s="78">
        <v>0</v>
      </c>
      <c r="BG553" s="348">
        <f>SUM(AX553:BF553)</f>
        <v>6522083.4192080004</v>
      </c>
      <c r="BH553" s="188">
        <f>INT(AU553-BG553)</f>
        <v>66190084</v>
      </c>
      <c r="BJ553" s="50">
        <v>13351</v>
      </c>
      <c r="BK553" s="50" t="s">
        <v>3884</v>
      </c>
      <c r="BM553" s="50">
        <f t="shared" si="17"/>
        <v>0</v>
      </c>
    </row>
    <row r="554" spans="1:65" s="50" customFormat="1" ht="24" customHeight="1" x14ac:dyDescent="0.2">
      <c r="A554" s="182">
        <f t="shared" si="16"/>
        <v>2655495</v>
      </c>
      <c r="B554" s="298">
        <v>369</v>
      </c>
      <c r="C554" s="266">
        <v>133</v>
      </c>
      <c r="D554" s="299">
        <v>13352</v>
      </c>
      <c r="E554" s="242" t="s">
        <v>115</v>
      </c>
      <c r="F554" s="243" t="s">
        <v>765</v>
      </c>
      <c r="G554" s="287" t="s">
        <v>137</v>
      </c>
      <c r="H554" s="274" t="s">
        <v>88</v>
      </c>
      <c r="I554" s="294" t="s">
        <v>2803</v>
      </c>
      <c r="J554" s="65" t="s">
        <v>1799</v>
      </c>
      <c r="K554" s="65" t="s">
        <v>1800</v>
      </c>
      <c r="L554" s="65" t="s">
        <v>88</v>
      </c>
      <c r="M554" s="292" t="s">
        <v>137</v>
      </c>
      <c r="N554" s="99"/>
      <c r="O554" s="65"/>
      <c r="P554" s="245" t="s">
        <v>2410</v>
      </c>
      <c r="Q554" s="244">
        <v>30</v>
      </c>
      <c r="R554" s="246">
        <v>120</v>
      </c>
      <c r="S554" s="246">
        <v>220</v>
      </c>
      <c r="T554" s="246">
        <v>29.33</v>
      </c>
      <c r="U554" s="90">
        <v>0</v>
      </c>
      <c r="V554" s="262">
        <v>25</v>
      </c>
      <c r="W554" s="99">
        <v>0</v>
      </c>
      <c r="X554" s="84">
        <v>0</v>
      </c>
      <c r="Y554" s="99">
        <v>2</v>
      </c>
      <c r="Z554" s="65">
        <v>2</v>
      </c>
      <c r="AA554" s="319">
        <v>885165</v>
      </c>
      <c r="AB554" s="319">
        <v>0</v>
      </c>
      <c r="AC554" s="320">
        <f>AA554+AB554</f>
        <v>885165</v>
      </c>
      <c r="AD554" s="75">
        <v>4500000</v>
      </c>
      <c r="AE554" s="75">
        <v>6000000</v>
      </c>
      <c r="AF554" s="338">
        <f>(AC554*30)/220*1.4</f>
        <v>168986.04545454544</v>
      </c>
      <c r="AG554" s="113">
        <f>AA554*Q554</f>
        <v>26554950</v>
      </c>
      <c r="AH554" s="75">
        <f>AB554*Q554</f>
        <v>0</v>
      </c>
      <c r="AI554" s="75">
        <f>AF554*R554</f>
        <v>20278325.454545453</v>
      </c>
      <c r="AJ554" s="75">
        <f>IF(Q554=31,A554*Z554,(Q554/30)*A554*Z554)</f>
        <v>5310990</v>
      </c>
      <c r="AK554" s="75">
        <f>IF(Q554=31,AD554,(Q554/30)*AD554)</f>
        <v>4500000</v>
      </c>
      <c r="AL554" s="75">
        <f>IF(Q554=31,AE554,(Q554/30)*AE554)</f>
        <v>6000000</v>
      </c>
      <c r="AM554" s="75">
        <f>(AC554*30/220)*35%*S554</f>
        <v>9294232.5</v>
      </c>
      <c r="AN554" s="75">
        <f>AC554*30/220*1.4*T554</f>
        <v>4956360.7131818179</v>
      </c>
      <c r="AO554" s="75">
        <f>AC554*U554</f>
        <v>0</v>
      </c>
      <c r="AP554" s="75">
        <f>200000*V554</f>
        <v>5000000</v>
      </c>
      <c r="AQ554" s="75">
        <v>0</v>
      </c>
      <c r="AR554" s="75">
        <v>0</v>
      </c>
      <c r="AS554" s="75">
        <v>0</v>
      </c>
      <c r="AT554" s="80">
        <v>0</v>
      </c>
      <c r="AU554" s="82">
        <f>SUM(AG554:AT554)</f>
        <v>81894858.667727277</v>
      </c>
      <c r="AV554" s="113">
        <f>AU554-(AX554+AP554+AO554+AL554+AK554+AJ554+AT554)</f>
        <v>55722997.860986367</v>
      </c>
      <c r="AW554" s="75">
        <f>AG554+AH554+AK554+AL554+AI554+AN554+AM554+AP554</f>
        <v>76583868.667727262</v>
      </c>
      <c r="AX554" s="75">
        <f>AW554*7%</f>
        <v>5360870.8067409089</v>
      </c>
      <c r="AY554" s="76">
        <f>IF(AV554&lt;=40000000,0,IF(AND(AV554&gt;40000000,AV554&lt;=80000000),(AV554-40000000)*10%,IF(AND(AV554&gt;80000000,AV554&lt;=120000000),4000000+(AV554-80000000)*15%,IF(AND(AV554&gt;120000000,AV554&lt;=180000000),10000000+(AV554-120000000)*20%,IF(AND(AV554&gt;180000000,AV554&lt;=240000000),22000000+(AV554-180000000)*25%,IF(AND(AV554&gt;240000000,AV554&lt;=320000000),37000000+(AV554-240000000)*30%,61000000+(AV554-320000000)*35%))))))</f>
        <v>1572299.7860986367</v>
      </c>
      <c r="AZ554" s="75">
        <v>0</v>
      </c>
      <c r="BA554" s="75">
        <v>0</v>
      </c>
      <c r="BB554" s="75">
        <v>0</v>
      </c>
      <c r="BC554" s="80">
        <v>0</v>
      </c>
      <c r="BD554" s="80">
        <v>0</v>
      </c>
      <c r="BE554" s="80">
        <v>0</v>
      </c>
      <c r="BF554" s="78">
        <v>0</v>
      </c>
      <c r="BG554" s="348">
        <f>SUM(AX554:BF554)</f>
        <v>6933170.5928395456</v>
      </c>
      <c r="BH554" s="188">
        <f>INT(AU554-BG554)</f>
        <v>74961688</v>
      </c>
      <c r="BJ554" s="50">
        <v>13352</v>
      </c>
      <c r="BK554" s="50" t="s">
        <v>3885</v>
      </c>
      <c r="BM554" s="50">
        <f t="shared" si="17"/>
        <v>0</v>
      </c>
    </row>
    <row r="555" spans="1:65" s="50" customFormat="1" ht="24" customHeight="1" x14ac:dyDescent="0.2">
      <c r="A555" s="182">
        <f t="shared" si="16"/>
        <v>2655495</v>
      </c>
      <c r="B555" s="298">
        <v>295</v>
      </c>
      <c r="C555" s="266">
        <v>58</v>
      </c>
      <c r="D555" s="299">
        <v>13353</v>
      </c>
      <c r="E555" s="242" t="s">
        <v>209</v>
      </c>
      <c r="F555" s="243" t="s">
        <v>187</v>
      </c>
      <c r="G555" s="287" t="s">
        <v>137</v>
      </c>
      <c r="H555" s="274" t="s">
        <v>88</v>
      </c>
      <c r="I555" s="294" t="s">
        <v>2729</v>
      </c>
      <c r="J555" s="65" t="s">
        <v>1801</v>
      </c>
      <c r="K555" s="65" t="s">
        <v>1802</v>
      </c>
      <c r="L555" s="65" t="s">
        <v>88</v>
      </c>
      <c r="M555" s="292" t="s">
        <v>137</v>
      </c>
      <c r="N555" s="244" t="s">
        <v>2410</v>
      </c>
      <c r="O555" s="65"/>
      <c r="P555" s="90"/>
      <c r="Q555" s="244">
        <v>30</v>
      </c>
      <c r="R555" s="246">
        <v>120</v>
      </c>
      <c r="S555" s="246">
        <v>110</v>
      </c>
      <c r="T555" s="246">
        <v>29.33</v>
      </c>
      <c r="U555" s="90">
        <v>0</v>
      </c>
      <c r="V555" s="262">
        <v>15</v>
      </c>
      <c r="W555" s="99">
        <v>0</v>
      </c>
      <c r="X555" s="84">
        <v>0</v>
      </c>
      <c r="Y555" s="99">
        <v>2</v>
      </c>
      <c r="Z555" s="65">
        <v>2</v>
      </c>
      <c r="AA555" s="319">
        <v>885165</v>
      </c>
      <c r="AB555" s="319">
        <v>46667</v>
      </c>
      <c r="AC555" s="320">
        <f>AA555+AB555</f>
        <v>931832</v>
      </c>
      <c r="AD555" s="75">
        <v>4500000</v>
      </c>
      <c r="AE555" s="75">
        <v>6000000</v>
      </c>
      <c r="AF555" s="338">
        <f>(AC555*30)/220*1.4</f>
        <v>177895.19999999998</v>
      </c>
      <c r="AG555" s="113">
        <f>AA555*Q555</f>
        <v>26554950</v>
      </c>
      <c r="AH555" s="75">
        <f>AB555*Q555</f>
        <v>1400010</v>
      </c>
      <c r="AI555" s="75">
        <f>AF555*R555</f>
        <v>21347423.999999996</v>
      </c>
      <c r="AJ555" s="75">
        <f>IF(Q555=31,A555*Z555,(Q555/30)*A555*Z555)</f>
        <v>5310990</v>
      </c>
      <c r="AK555" s="75">
        <f>IF(Q555=31,AD555,(Q555/30)*AD555)</f>
        <v>4500000</v>
      </c>
      <c r="AL555" s="75">
        <f>IF(Q555=31,AE555,(Q555/30)*AE555)</f>
        <v>6000000</v>
      </c>
      <c r="AM555" s="75">
        <f>(AC555*30/220)*35%*S555</f>
        <v>4892117.9999999991</v>
      </c>
      <c r="AN555" s="75">
        <f>AC555*30/220*1.4*T555</f>
        <v>5217666.2159999991</v>
      </c>
      <c r="AO555" s="75">
        <f>AC555*U555</f>
        <v>0</v>
      </c>
      <c r="AP555" s="75">
        <f>200000*V555</f>
        <v>3000000</v>
      </c>
      <c r="AQ555" s="75">
        <v>0</v>
      </c>
      <c r="AR555" s="75">
        <v>0</v>
      </c>
      <c r="AS555" s="75">
        <v>0</v>
      </c>
      <c r="AT555" s="80">
        <v>0</v>
      </c>
      <c r="AU555" s="82">
        <f>SUM(AG555:AT555)</f>
        <v>78223158.216000006</v>
      </c>
      <c r="AV555" s="113">
        <f>AU555-(AX555+AP555+AO555+AL555+AK555+AJ555+AT555)</f>
        <v>54308316.440880008</v>
      </c>
      <c r="AW555" s="75">
        <f>AG555+AH555+AK555+AL555+AI555+AN555+AM555+AP555</f>
        <v>72912168.215999991</v>
      </c>
      <c r="AX555" s="75">
        <f>AW555*7%</f>
        <v>5103851.7751199994</v>
      </c>
      <c r="AY555" s="76">
        <f>IF(AV555&lt;=40000000,0,IF(AND(AV555&gt;40000000,AV555&lt;=80000000),(AV555-40000000)*10%,IF(AND(AV555&gt;80000000,AV555&lt;=120000000),4000000+(AV555-80000000)*15%,IF(AND(AV555&gt;120000000,AV555&lt;=180000000),10000000+(AV555-120000000)*20%,IF(AND(AV555&gt;180000000,AV555&lt;=240000000),22000000+(AV555-180000000)*25%,IF(AND(AV555&gt;240000000,AV555&lt;=320000000),37000000+(AV555-240000000)*30%,61000000+(AV555-320000000)*35%))))))</f>
        <v>1430831.644088001</v>
      </c>
      <c r="AZ555" s="75">
        <v>0</v>
      </c>
      <c r="BA555" s="75">
        <v>0</v>
      </c>
      <c r="BB555" s="75">
        <v>0</v>
      </c>
      <c r="BC555" s="80">
        <v>0</v>
      </c>
      <c r="BD555" s="80">
        <v>0</v>
      </c>
      <c r="BE555" s="80">
        <v>0</v>
      </c>
      <c r="BF555" s="78">
        <v>0</v>
      </c>
      <c r="BG555" s="348">
        <f>SUM(AX555:BF555)</f>
        <v>6534683.4192080004</v>
      </c>
      <c r="BH555" s="188">
        <f>INT(AU555-BG555)</f>
        <v>71688474</v>
      </c>
      <c r="BJ555" s="50">
        <v>13353</v>
      </c>
      <c r="BK555" s="50" t="s">
        <v>3886</v>
      </c>
      <c r="BM555" s="50">
        <f t="shared" si="17"/>
        <v>0</v>
      </c>
    </row>
    <row r="556" spans="1:65" s="50" customFormat="1" ht="24" customHeight="1" x14ac:dyDescent="0.2">
      <c r="A556" s="182">
        <f t="shared" si="16"/>
        <v>2655495</v>
      </c>
      <c r="B556" s="298">
        <v>244</v>
      </c>
      <c r="C556" s="266">
        <v>7</v>
      </c>
      <c r="D556" s="299">
        <v>13354</v>
      </c>
      <c r="E556" s="242" t="s">
        <v>435</v>
      </c>
      <c r="F556" s="243" t="s">
        <v>1803</v>
      </c>
      <c r="G556" s="287" t="s">
        <v>137</v>
      </c>
      <c r="H556" s="274" t="s">
        <v>88</v>
      </c>
      <c r="I556" s="353" t="s">
        <v>2678</v>
      </c>
      <c r="J556" s="68" t="s">
        <v>1804</v>
      </c>
      <c r="K556" s="68" t="s">
        <v>1805</v>
      </c>
      <c r="L556" s="68" t="s">
        <v>88</v>
      </c>
      <c r="M556" s="292" t="s">
        <v>137</v>
      </c>
      <c r="N556" s="100"/>
      <c r="O556" s="68"/>
      <c r="P556" s="245" t="s">
        <v>2410</v>
      </c>
      <c r="Q556" s="244">
        <v>30</v>
      </c>
      <c r="R556" s="246">
        <v>120</v>
      </c>
      <c r="S556" s="246">
        <v>220</v>
      </c>
      <c r="T556" s="246">
        <v>29.33</v>
      </c>
      <c r="U556" s="90">
        <v>0</v>
      </c>
      <c r="V556" s="262">
        <v>13</v>
      </c>
      <c r="W556" s="99">
        <v>0</v>
      </c>
      <c r="X556" s="84">
        <v>0</v>
      </c>
      <c r="Y556" s="99">
        <v>2</v>
      </c>
      <c r="Z556" s="65">
        <v>2</v>
      </c>
      <c r="AA556" s="319">
        <v>885165</v>
      </c>
      <c r="AB556" s="319">
        <v>46667</v>
      </c>
      <c r="AC556" s="320">
        <f>AA556+AB556</f>
        <v>931832</v>
      </c>
      <c r="AD556" s="75">
        <v>4500000</v>
      </c>
      <c r="AE556" s="75">
        <v>6000000</v>
      </c>
      <c r="AF556" s="338">
        <f>(AC556*30)/220*1.4</f>
        <v>177895.19999999998</v>
      </c>
      <c r="AG556" s="113">
        <f>AA556*Q556</f>
        <v>26554950</v>
      </c>
      <c r="AH556" s="75">
        <f>AB556*Q556</f>
        <v>1400010</v>
      </c>
      <c r="AI556" s="75">
        <f>AF556*R556</f>
        <v>21347423.999999996</v>
      </c>
      <c r="AJ556" s="75">
        <f>IF(Q556=31,A556*Z556,(Q556/30)*A556*Z556)</f>
        <v>5310990</v>
      </c>
      <c r="AK556" s="75">
        <f>IF(Q556=31,AD556,(Q556/30)*AD556)</f>
        <v>4500000</v>
      </c>
      <c r="AL556" s="75">
        <f>IF(Q556=31,AE556,(Q556/30)*AE556)</f>
        <v>6000000</v>
      </c>
      <c r="AM556" s="75">
        <f>(AC556*30/220)*35%*S556</f>
        <v>9784235.9999999981</v>
      </c>
      <c r="AN556" s="75">
        <f>AC556*30/220*1.4*T556</f>
        <v>5217666.2159999991</v>
      </c>
      <c r="AO556" s="75">
        <f>AC556*U556</f>
        <v>0</v>
      </c>
      <c r="AP556" s="75">
        <f>200000*V556</f>
        <v>2600000</v>
      </c>
      <c r="AQ556" s="75">
        <v>0</v>
      </c>
      <c r="AR556" s="75">
        <v>0</v>
      </c>
      <c r="AS556" s="75">
        <v>0</v>
      </c>
      <c r="AT556" s="80">
        <v>0</v>
      </c>
      <c r="AU556" s="82">
        <f>SUM(AG556:AT556)</f>
        <v>82715276.216000006</v>
      </c>
      <c r="AV556" s="113">
        <f>AU556-(AX556+AP556+AO556+AL556+AK556+AJ556+AT556)</f>
        <v>58885986.18088001</v>
      </c>
      <c r="AW556" s="75">
        <f>AG556+AH556+AK556+AL556+AI556+AN556+AM556+AP556</f>
        <v>77404286.215999991</v>
      </c>
      <c r="AX556" s="75">
        <f>AW556*7%</f>
        <v>5418300.0351200001</v>
      </c>
      <c r="AY556" s="76">
        <f>IF(AV556&lt;=40000000,0,IF(AND(AV556&gt;40000000,AV556&lt;=80000000),(AV556-40000000)*10%,IF(AND(AV556&gt;80000000,AV556&lt;=120000000),4000000+(AV556-80000000)*15%,IF(AND(AV556&gt;120000000,AV556&lt;=180000000),10000000+(AV556-120000000)*20%,IF(AND(AV556&gt;180000000,AV556&lt;=240000000),22000000+(AV556-180000000)*25%,IF(AND(AV556&gt;240000000,AV556&lt;=320000000),37000000+(AV556-240000000)*30%,61000000+(AV556-320000000)*35%))))))</f>
        <v>1888598.6180880012</v>
      </c>
      <c r="AZ556" s="75">
        <v>0</v>
      </c>
      <c r="BA556" s="75">
        <v>0</v>
      </c>
      <c r="BB556" s="75">
        <v>0</v>
      </c>
      <c r="BC556" s="80">
        <v>0</v>
      </c>
      <c r="BD556" s="80">
        <v>0</v>
      </c>
      <c r="BE556" s="80">
        <v>0</v>
      </c>
      <c r="BF556" s="78">
        <v>0</v>
      </c>
      <c r="BG556" s="348">
        <f>SUM(AX556:BF556)</f>
        <v>7306898.6532080015</v>
      </c>
      <c r="BH556" s="188">
        <f>INT(AU556-BG556)</f>
        <v>75408377</v>
      </c>
      <c r="BJ556" s="50">
        <v>13354</v>
      </c>
      <c r="BK556" s="50" t="s">
        <v>3887</v>
      </c>
      <c r="BM556" s="50">
        <f t="shared" si="17"/>
        <v>0</v>
      </c>
    </row>
    <row r="557" spans="1:65" s="50" customFormat="1" ht="24" customHeight="1" x14ac:dyDescent="0.2">
      <c r="A557" s="182">
        <f t="shared" si="16"/>
        <v>2655495</v>
      </c>
      <c r="B557" s="298">
        <v>389</v>
      </c>
      <c r="C557" s="266">
        <v>163</v>
      </c>
      <c r="D557" s="299">
        <v>13355</v>
      </c>
      <c r="E557" s="242" t="s">
        <v>209</v>
      </c>
      <c r="F557" s="243" t="s">
        <v>1806</v>
      </c>
      <c r="G557" s="287" t="s">
        <v>137</v>
      </c>
      <c r="H557" s="274" t="s">
        <v>983</v>
      </c>
      <c r="I557" s="294" t="s">
        <v>2823</v>
      </c>
      <c r="J557" s="65" t="s">
        <v>1807</v>
      </c>
      <c r="K557" s="65" t="s">
        <v>1808</v>
      </c>
      <c r="L557" s="65" t="s">
        <v>2384</v>
      </c>
      <c r="M557" s="292" t="s">
        <v>137</v>
      </c>
      <c r="N557" s="244" t="s">
        <v>2410</v>
      </c>
      <c r="O557" s="65"/>
      <c r="P557" s="90"/>
      <c r="Q557" s="244">
        <v>30</v>
      </c>
      <c r="R557" s="246">
        <v>120</v>
      </c>
      <c r="S557" s="246">
        <v>110</v>
      </c>
      <c r="T557" s="246">
        <v>29.33</v>
      </c>
      <c r="U557" s="90">
        <v>0</v>
      </c>
      <c r="V557" s="262">
        <v>15</v>
      </c>
      <c r="W557" s="99">
        <v>0</v>
      </c>
      <c r="X557" s="84">
        <v>0</v>
      </c>
      <c r="Y557" s="99">
        <v>0</v>
      </c>
      <c r="Z557" s="65">
        <v>0</v>
      </c>
      <c r="AA557" s="319">
        <v>885165</v>
      </c>
      <c r="AB557" s="319">
        <v>46667</v>
      </c>
      <c r="AC557" s="320">
        <f>AA557+AB557</f>
        <v>931832</v>
      </c>
      <c r="AD557" s="75">
        <v>4500000</v>
      </c>
      <c r="AE557" s="75">
        <v>6000000</v>
      </c>
      <c r="AF557" s="338">
        <f>(AC557*30)/220*1.4</f>
        <v>177895.19999999998</v>
      </c>
      <c r="AG557" s="113">
        <f>AA557*Q557</f>
        <v>26554950</v>
      </c>
      <c r="AH557" s="75">
        <f>AB557*Q557</f>
        <v>1400010</v>
      </c>
      <c r="AI557" s="75">
        <f>AF557*R557</f>
        <v>21347423.999999996</v>
      </c>
      <c r="AJ557" s="75">
        <f>IF(Q557=31,A557*Z557,(Q557/30)*A557*Z557)</f>
        <v>0</v>
      </c>
      <c r="AK557" s="75">
        <f>IF(Q557=31,AD557,(Q557/30)*AD557)</f>
        <v>4500000</v>
      </c>
      <c r="AL557" s="75">
        <f>IF(Q557=31,AE557,(Q557/30)*AE557)</f>
        <v>6000000</v>
      </c>
      <c r="AM557" s="75">
        <f>(AC557*30/220)*35%*S557</f>
        <v>4892117.9999999991</v>
      </c>
      <c r="AN557" s="75">
        <f>AC557*30/220*1.4*T557</f>
        <v>5217666.2159999991</v>
      </c>
      <c r="AO557" s="75">
        <f>AC557*U557</f>
        <v>0</v>
      </c>
      <c r="AP557" s="75">
        <f>200000*V557</f>
        <v>3000000</v>
      </c>
      <c r="AQ557" s="75">
        <v>0</v>
      </c>
      <c r="AR557" s="75">
        <v>0</v>
      </c>
      <c r="AS557" s="75">
        <v>0</v>
      </c>
      <c r="AT557" s="80">
        <v>0</v>
      </c>
      <c r="AU557" s="82">
        <f>SUM(AG557:AT557)</f>
        <v>72912168.216000006</v>
      </c>
      <c r="AV557" s="113">
        <f>AU557-(AX557+AP557+AO557+AL557+AK557+AJ557+AT557)</f>
        <v>54308316.440880008</v>
      </c>
      <c r="AW557" s="75">
        <f>AG557+AH557+AK557+AL557+AI557+AN557+AM557+AP557</f>
        <v>72912168.215999991</v>
      </c>
      <c r="AX557" s="75">
        <f>AW557*7%</f>
        <v>5103851.7751199994</v>
      </c>
      <c r="AY557" s="76">
        <f>IF(AV557&lt;=40000000,0,IF(AND(AV557&gt;40000000,AV557&lt;=80000000),(AV557-40000000)*10%,IF(AND(AV557&gt;80000000,AV557&lt;=120000000),4000000+(AV557-80000000)*15%,IF(AND(AV557&gt;120000000,AV557&lt;=180000000),10000000+(AV557-120000000)*20%,IF(AND(AV557&gt;180000000,AV557&lt;=240000000),22000000+(AV557-180000000)*25%,IF(AND(AV557&gt;240000000,AV557&lt;=320000000),37000000+(AV557-240000000)*30%,61000000+(AV557-320000000)*35%))))))</f>
        <v>1430831.644088001</v>
      </c>
      <c r="AZ557" s="75">
        <v>0</v>
      </c>
      <c r="BA557" s="75">
        <v>0</v>
      </c>
      <c r="BB557" s="75">
        <v>0</v>
      </c>
      <c r="BC557" s="80">
        <v>0</v>
      </c>
      <c r="BD557" s="80">
        <v>0</v>
      </c>
      <c r="BE557" s="80">
        <v>0</v>
      </c>
      <c r="BF557" s="78">
        <v>0</v>
      </c>
      <c r="BG557" s="348">
        <f>SUM(AX557:BF557)</f>
        <v>6534683.4192080004</v>
      </c>
      <c r="BH557" s="188">
        <f>INT(AU557-BG557)</f>
        <v>66377484</v>
      </c>
      <c r="BJ557" s="50">
        <v>13355</v>
      </c>
      <c r="BK557" s="50" t="s">
        <v>3888</v>
      </c>
      <c r="BM557" s="50">
        <f t="shared" si="17"/>
        <v>0</v>
      </c>
    </row>
    <row r="558" spans="1:65" s="50" customFormat="1" ht="24" customHeight="1" x14ac:dyDescent="0.2">
      <c r="A558" s="182">
        <f t="shared" si="16"/>
        <v>2655495</v>
      </c>
      <c r="B558" s="298">
        <v>247</v>
      </c>
      <c r="C558" s="266">
        <v>10</v>
      </c>
      <c r="D558" s="299">
        <v>13356</v>
      </c>
      <c r="E558" s="242" t="s">
        <v>1809</v>
      </c>
      <c r="F558" s="243" t="s">
        <v>1810</v>
      </c>
      <c r="G558" s="287" t="s">
        <v>137</v>
      </c>
      <c r="H558" s="274" t="s">
        <v>88</v>
      </c>
      <c r="I558" s="294" t="s">
        <v>2681</v>
      </c>
      <c r="J558" s="65" t="s">
        <v>1811</v>
      </c>
      <c r="K558" s="65" t="s">
        <v>1812</v>
      </c>
      <c r="L558" s="65" t="s">
        <v>88</v>
      </c>
      <c r="M558" s="292" t="s">
        <v>137</v>
      </c>
      <c r="N558" s="244" t="s">
        <v>2410</v>
      </c>
      <c r="O558" s="65"/>
      <c r="P558" s="90"/>
      <c r="Q558" s="244">
        <v>30</v>
      </c>
      <c r="R558" s="246">
        <v>120</v>
      </c>
      <c r="S558" s="246">
        <v>110</v>
      </c>
      <c r="T558" s="246">
        <v>29.33</v>
      </c>
      <c r="U558" s="90">
        <v>0</v>
      </c>
      <c r="V558" s="262">
        <v>15</v>
      </c>
      <c r="W558" s="99">
        <v>0</v>
      </c>
      <c r="X558" s="84">
        <v>0</v>
      </c>
      <c r="Y558" s="99">
        <v>2</v>
      </c>
      <c r="Z558" s="65">
        <v>0</v>
      </c>
      <c r="AA558" s="319">
        <v>885165</v>
      </c>
      <c r="AB558" s="319">
        <v>46667</v>
      </c>
      <c r="AC558" s="320">
        <f>AA558+AB558</f>
        <v>931832</v>
      </c>
      <c r="AD558" s="75">
        <v>4500000</v>
      </c>
      <c r="AE558" s="75">
        <v>6000000</v>
      </c>
      <c r="AF558" s="338">
        <f>(AC558*30)/220*1.4</f>
        <v>177895.19999999998</v>
      </c>
      <c r="AG558" s="113">
        <f>AA558*Q558</f>
        <v>26554950</v>
      </c>
      <c r="AH558" s="75">
        <f>AB558*Q558</f>
        <v>1400010</v>
      </c>
      <c r="AI558" s="75">
        <f>AF558*R558</f>
        <v>21347423.999999996</v>
      </c>
      <c r="AJ558" s="75">
        <f>IF(Q558=31,A558*Z558,(Q558/30)*A558*Z558)</f>
        <v>0</v>
      </c>
      <c r="AK558" s="75">
        <f>IF(Q558=31,AD558,(Q558/30)*AD558)</f>
        <v>4500000</v>
      </c>
      <c r="AL558" s="75">
        <f>IF(Q558=31,AE558,(Q558/30)*AE558)</f>
        <v>6000000</v>
      </c>
      <c r="AM558" s="75">
        <f>(AC558*30/220)*35%*S558</f>
        <v>4892117.9999999991</v>
      </c>
      <c r="AN558" s="75">
        <f>AC558*30/220*1.4*T558</f>
        <v>5217666.2159999991</v>
      </c>
      <c r="AO558" s="75">
        <f>AC558*U558</f>
        <v>0</v>
      </c>
      <c r="AP558" s="75">
        <f>200000*V558</f>
        <v>3000000</v>
      </c>
      <c r="AQ558" s="75">
        <v>0</v>
      </c>
      <c r="AR558" s="75">
        <v>0</v>
      </c>
      <c r="AS558" s="75">
        <v>0</v>
      </c>
      <c r="AT558" s="80">
        <v>0</v>
      </c>
      <c r="AU558" s="82">
        <f>SUM(AG558:AT558)</f>
        <v>72912168.216000006</v>
      </c>
      <c r="AV558" s="113">
        <f>AU558-(AX558+AP558+AO558+AL558+AK558+AJ558+AT558)</f>
        <v>54308316.440880008</v>
      </c>
      <c r="AW558" s="75">
        <f>AG558+AH558+AK558+AL558+AI558+AN558+AM558+AP558</f>
        <v>72912168.215999991</v>
      </c>
      <c r="AX558" s="75">
        <f>AW558*7%</f>
        <v>5103851.7751199994</v>
      </c>
      <c r="AY558" s="76">
        <f>IF(AV558&lt;=40000000,0,IF(AND(AV558&gt;40000000,AV558&lt;=80000000),(AV558-40000000)*10%,IF(AND(AV558&gt;80000000,AV558&lt;=120000000),4000000+(AV558-80000000)*15%,IF(AND(AV558&gt;120000000,AV558&lt;=180000000),10000000+(AV558-120000000)*20%,IF(AND(AV558&gt;180000000,AV558&lt;=240000000),22000000+(AV558-180000000)*25%,IF(AND(AV558&gt;240000000,AV558&lt;=320000000),37000000+(AV558-240000000)*30%,61000000+(AV558-320000000)*35%))))))</f>
        <v>1430831.644088001</v>
      </c>
      <c r="AZ558" s="75">
        <v>0</v>
      </c>
      <c r="BA558" s="75">
        <v>0</v>
      </c>
      <c r="BB558" s="75">
        <v>0</v>
      </c>
      <c r="BC558" s="80">
        <v>0</v>
      </c>
      <c r="BD558" s="80">
        <v>0</v>
      </c>
      <c r="BE558" s="80">
        <v>0</v>
      </c>
      <c r="BF558" s="78">
        <v>0</v>
      </c>
      <c r="BG558" s="348">
        <f>SUM(AX558:BF558)</f>
        <v>6534683.4192080004</v>
      </c>
      <c r="BH558" s="188">
        <f>INT(AU558-BG558)</f>
        <v>66377484</v>
      </c>
      <c r="BJ558" s="50">
        <v>13356</v>
      </c>
      <c r="BK558" s="50" t="s">
        <v>3889</v>
      </c>
      <c r="BM558" s="50">
        <f t="shared" si="17"/>
        <v>0</v>
      </c>
    </row>
    <row r="559" spans="1:65" s="50" customFormat="1" ht="24" customHeight="1" x14ac:dyDescent="0.2">
      <c r="A559" s="182">
        <f t="shared" si="16"/>
        <v>2655495</v>
      </c>
      <c r="B559" s="298">
        <v>382</v>
      </c>
      <c r="C559" s="266">
        <v>147</v>
      </c>
      <c r="D559" s="299">
        <v>13357</v>
      </c>
      <c r="E559" s="242" t="s">
        <v>209</v>
      </c>
      <c r="F559" s="243" t="s">
        <v>798</v>
      </c>
      <c r="G559" s="287" t="s">
        <v>137</v>
      </c>
      <c r="H559" s="274" t="s">
        <v>88</v>
      </c>
      <c r="I559" s="294" t="s">
        <v>2816</v>
      </c>
      <c r="J559" s="68" t="s">
        <v>1813</v>
      </c>
      <c r="K559" s="65" t="s">
        <v>1814</v>
      </c>
      <c r="L559" s="65"/>
      <c r="M559" s="292" t="s">
        <v>137</v>
      </c>
      <c r="N559" s="244" t="s">
        <v>2410</v>
      </c>
      <c r="O559" s="65"/>
      <c r="P559" s="90"/>
      <c r="Q559" s="244">
        <v>30</v>
      </c>
      <c r="R559" s="246">
        <v>120</v>
      </c>
      <c r="S559" s="246">
        <v>110</v>
      </c>
      <c r="T559" s="246">
        <v>29.33</v>
      </c>
      <c r="U559" s="90">
        <v>0</v>
      </c>
      <c r="V559" s="262">
        <v>15</v>
      </c>
      <c r="W559" s="99">
        <v>0</v>
      </c>
      <c r="X559" s="84">
        <v>0</v>
      </c>
      <c r="Y559" s="99">
        <v>0</v>
      </c>
      <c r="Z559" s="65">
        <v>0</v>
      </c>
      <c r="AA559" s="319">
        <v>885165</v>
      </c>
      <c r="AB559" s="319">
        <v>0</v>
      </c>
      <c r="AC559" s="320">
        <f>AA559+AB559</f>
        <v>885165</v>
      </c>
      <c r="AD559" s="75">
        <v>4500000</v>
      </c>
      <c r="AE559" s="75">
        <v>6000000</v>
      </c>
      <c r="AF559" s="338">
        <f>(AC559*30)/220*1.4</f>
        <v>168986.04545454544</v>
      </c>
      <c r="AG559" s="113">
        <f>AA559*Q559</f>
        <v>26554950</v>
      </c>
      <c r="AH559" s="75">
        <f>AB559*Q559</f>
        <v>0</v>
      </c>
      <c r="AI559" s="75">
        <f>AF559*R559</f>
        <v>20278325.454545453</v>
      </c>
      <c r="AJ559" s="75">
        <f>IF(Q559=31,A559*Z559,(Q559/30)*A559*Z559)</f>
        <v>0</v>
      </c>
      <c r="AK559" s="75">
        <f>IF(Q559=31,AD559,(Q559/30)*AD559)</f>
        <v>4500000</v>
      </c>
      <c r="AL559" s="75">
        <f>IF(Q559=31,AE559,(Q559/30)*AE559)</f>
        <v>6000000</v>
      </c>
      <c r="AM559" s="75">
        <f>(AC559*30/220)*35%*S559</f>
        <v>4647116.25</v>
      </c>
      <c r="AN559" s="75">
        <f>AC559*30/220*1.4*T559</f>
        <v>4956360.7131818179</v>
      </c>
      <c r="AO559" s="75">
        <f>AC559*U559</f>
        <v>0</v>
      </c>
      <c r="AP559" s="75">
        <f>200000*V559</f>
        <v>3000000</v>
      </c>
      <c r="AQ559" s="75">
        <v>0</v>
      </c>
      <c r="AR559" s="75">
        <v>0</v>
      </c>
      <c r="AS559" s="75">
        <v>0</v>
      </c>
      <c r="AT559" s="80">
        <v>0</v>
      </c>
      <c r="AU559" s="82">
        <f>SUM(AG559:AT559)</f>
        <v>69936752.417727262</v>
      </c>
      <c r="AV559" s="113">
        <f>AU559-(AX559+AP559+AO559+AL559+AK559+AJ559+AT559)</f>
        <v>51541179.748486355</v>
      </c>
      <c r="AW559" s="75">
        <f>AG559+AH559+AK559+AL559+AI559+AN559+AM559+AP559</f>
        <v>69936752.417727262</v>
      </c>
      <c r="AX559" s="75">
        <f>AW559*7%</f>
        <v>4895572.6692409087</v>
      </c>
      <c r="AY559" s="76">
        <f>IF(AV559&lt;=40000000,0,IF(AND(AV559&gt;40000000,AV559&lt;=80000000),(AV559-40000000)*10%,IF(AND(AV559&gt;80000000,AV559&lt;=120000000),4000000+(AV559-80000000)*15%,IF(AND(AV559&gt;120000000,AV559&lt;=180000000),10000000+(AV559-120000000)*20%,IF(AND(AV559&gt;180000000,AV559&lt;=240000000),22000000+(AV559-180000000)*25%,IF(AND(AV559&gt;240000000,AV559&lt;=320000000),37000000+(AV559-240000000)*30%,61000000+(AV559-320000000)*35%))))))</f>
        <v>1154117.9748486355</v>
      </c>
      <c r="AZ559" s="75">
        <v>0</v>
      </c>
      <c r="BA559" s="75">
        <v>0</v>
      </c>
      <c r="BB559" s="75">
        <v>0</v>
      </c>
      <c r="BC559" s="80">
        <v>0</v>
      </c>
      <c r="BD559" s="80">
        <v>0</v>
      </c>
      <c r="BE559" s="80">
        <v>0</v>
      </c>
      <c r="BF559" s="78">
        <v>0</v>
      </c>
      <c r="BG559" s="348">
        <f>SUM(AX559:BF559)</f>
        <v>6049690.6440895442</v>
      </c>
      <c r="BH559" s="188">
        <f>INT(AU559-BG559)</f>
        <v>63887061</v>
      </c>
      <c r="BJ559" s="50">
        <v>13357</v>
      </c>
      <c r="BK559" s="50" t="s">
        <v>3890</v>
      </c>
      <c r="BM559" s="50">
        <f t="shared" si="17"/>
        <v>0</v>
      </c>
    </row>
    <row r="560" spans="1:65" s="50" customFormat="1" ht="24" customHeight="1" x14ac:dyDescent="0.2">
      <c r="A560" s="182">
        <f t="shared" si="16"/>
        <v>2655495</v>
      </c>
      <c r="B560" s="298">
        <v>357</v>
      </c>
      <c r="C560" s="266">
        <v>121</v>
      </c>
      <c r="D560" s="299">
        <v>13358</v>
      </c>
      <c r="E560" s="242" t="s">
        <v>410</v>
      </c>
      <c r="F560" s="243" t="s">
        <v>1815</v>
      </c>
      <c r="G560" s="287" t="s">
        <v>137</v>
      </c>
      <c r="H560" s="274" t="s">
        <v>88</v>
      </c>
      <c r="I560" s="294" t="s">
        <v>2791</v>
      </c>
      <c r="J560" s="65">
        <v>2710327368</v>
      </c>
      <c r="K560" s="65" t="s">
        <v>1816</v>
      </c>
      <c r="L560" s="65" t="s">
        <v>88</v>
      </c>
      <c r="M560" s="292" t="s">
        <v>137</v>
      </c>
      <c r="N560" s="244" t="s">
        <v>2410</v>
      </c>
      <c r="O560" s="65"/>
      <c r="P560" s="90"/>
      <c r="Q560" s="244">
        <v>30</v>
      </c>
      <c r="R560" s="246">
        <v>120</v>
      </c>
      <c r="S560" s="246">
        <v>110</v>
      </c>
      <c r="T560" s="246">
        <v>29.33</v>
      </c>
      <c r="U560" s="90">
        <v>0</v>
      </c>
      <c r="V560" s="262">
        <v>17</v>
      </c>
      <c r="W560" s="99">
        <v>0</v>
      </c>
      <c r="X560" s="84">
        <v>0</v>
      </c>
      <c r="Y560" s="99">
        <v>0</v>
      </c>
      <c r="Z560" s="65">
        <v>0</v>
      </c>
      <c r="AA560" s="319">
        <v>885165</v>
      </c>
      <c r="AB560" s="319">
        <v>0</v>
      </c>
      <c r="AC560" s="320">
        <f>AA560+AB560</f>
        <v>885165</v>
      </c>
      <c r="AD560" s="75">
        <v>4500000</v>
      </c>
      <c r="AE560" s="75">
        <v>6000000</v>
      </c>
      <c r="AF560" s="338">
        <f>(AC560*30)/220*1.4</f>
        <v>168986.04545454544</v>
      </c>
      <c r="AG560" s="113">
        <f>AA560*Q560</f>
        <v>26554950</v>
      </c>
      <c r="AH560" s="75">
        <f>AB560*Q560</f>
        <v>0</v>
      </c>
      <c r="AI560" s="75">
        <f>AF560*R560</f>
        <v>20278325.454545453</v>
      </c>
      <c r="AJ560" s="75">
        <f>IF(Q560=31,A560*Z560,(Q560/30)*A560*Z560)</f>
        <v>0</v>
      </c>
      <c r="AK560" s="75">
        <f>IF(Q560=31,AD560,(Q560/30)*AD560)</f>
        <v>4500000</v>
      </c>
      <c r="AL560" s="75">
        <f>IF(Q560=31,AE560,(Q560/30)*AE560)</f>
        <v>6000000</v>
      </c>
      <c r="AM560" s="75">
        <f>(AC560*30/220)*35%*S560</f>
        <v>4647116.25</v>
      </c>
      <c r="AN560" s="75">
        <f>AC560*30/220*1.4*T560</f>
        <v>4956360.7131818179</v>
      </c>
      <c r="AO560" s="75">
        <f>AC560*U560</f>
        <v>0</v>
      </c>
      <c r="AP560" s="75">
        <f>200000*V560</f>
        <v>3400000</v>
      </c>
      <c r="AQ560" s="75">
        <v>0</v>
      </c>
      <c r="AR560" s="75">
        <v>0</v>
      </c>
      <c r="AS560" s="75">
        <v>0</v>
      </c>
      <c r="AT560" s="80">
        <v>0</v>
      </c>
      <c r="AU560" s="82">
        <f>SUM(AG560:AT560)</f>
        <v>70336752.417727262</v>
      </c>
      <c r="AV560" s="113">
        <f>AU560-(AX560+AP560+AO560+AL560+AK560+AJ560+AT560)</f>
        <v>51513179.748486355</v>
      </c>
      <c r="AW560" s="75">
        <f>AG560+AH560+AK560+AL560+AI560+AN560+AM560+AP560</f>
        <v>70336752.417727262</v>
      </c>
      <c r="AX560" s="75">
        <f>AW560*7%</f>
        <v>4923572.6692409087</v>
      </c>
      <c r="AY560" s="76">
        <f>IF(AV560&lt;=40000000,0,IF(AND(AV560&gt;40000000,AV560&lt;=80000000),(AV560-40000000)*10%,IF(AND(AV560&gt;80000000,AV560&lt;=120000000),4000000+(AV560-80000000)*15%,IF(AND(AV560&gt;120000000,AV560&lt;=180000000),10000000+(AV560-120000000)*20%,IF(AND(AV560&gt;180000000,AV560&lt;=240000000),22000000+(AV560-180000000)*25%,IF(AND(AV560&gt;240000000,AV560&lt;=320000000),37000000+(AV560-240000000)*30%,61000000+(AV560-320000000)*35%))))))</f>
        <v>1151317.9748486355</v>
      </c>
      <c r="AZ560" s="75">
        <v>0</v>
      </c>
      <c r="BA560" s="75">
        <v>0</v>
      </c>
      <c r="BB560" s="75">
        <v>0</v>
      </c>
      <c r="BC560" s="80">
        <v>0</v>
      </c>
      <c r="BD560" s="80">
        <v>0</v>
      </c>
      <c r="BE560" s="80">
        <v>0</v>
      </c>
      <c r="BF560" s="78">
        <v>0</v>
      </c>
      <c r="BG560" s="348">
        <f>SUM(AX560:BF560)</f>
        <v>6074890.6440895442</v>
      </c>
      <c r="BH560" s="188">
        <f>INT(AU560-BG560)</f>
        <v>64261861</v>
      </c>
      <c r="BJ560" s="50">
        <v>13358</v>
      </c>
      <c r="BK560" s="50" t="s">
        <v>3891</v>
      </c>
      <c r="BM560" s="50">
        <f t="shared" si="17"/>
        <v>0</v>
      </c>
    </row>
    <row r="561" spans="1:65" s="50" customFormat="1" ht="24" customHeight="1" x14ac:dyDescent="0.2">
      <c r="A561" s="182">
        <f t="shared" si="16"/>
        <v>2655495</v>
      </c>
      <c r="B561" s="298">
        <v>372</v>
      </c>
      <c r="C561" s="266">
        <v>136</v>
      </c>
      <c r="D561" s="299">
        <v>13359</v>
      </c>
      <c r="E561" s="242" t="s">
        <v>158</v>
      </c>
      <c r="F561" s="243" t="s">
        <v>1817</v>
      </c>
      <c r="G561" s="287" t="s">
        <v>137</v>
      </c>
      <c r="H561" s="274" t="s">
        <v>88</v>
      </c>
      <c r="I561" s="294" t="s">
        <v>2806</v>
      </c>
      <c r="J561" s="65" t="s">
        <v>1818</v>
      </c>
      <c r="K561" s="65" t="s">
        <v>1819</v>
      </c>
      <c r="L561" s="65" t="s">
        <v>88</v>
      </c>
      <c r="M561" s="292" t="s">
        <v>137</v>
      </c>
      <c r="N561" s="244" t="s">
        <v>2410</v>
      </c>
      <c r="O561" s="65"/>
      <c r="P561" s="90"/>
      <c r="Q561" s="244">
        <v>30</v>
      </c>
      <c r="R561" s="246">
        <v>120</v>
      </c>
      <c r="S561" s="246">
        <v>110</v>
      </c>
      <c r="T561" s="246">
        <v>29.33</v>
      </c>
      <c r="U561" s="90">
        <v>0</v>
      </c>
      <c r="V561" s="262">
        <v>15</v>
      </c>
      <c r="W561" s="99">
        <v>0</v>
      </c>
      <c r="X561" s="84">
        <v>0</v>
      </c>
      <c r="Y561" s="99">
        <v>2</v>
      </c>
      <c r="Z561" s="65">
        <v>2</v>
      </c>
      <c r="AA561" s="319">
        <v>885165</v>
      </c>
      <c r="AB561" s="319">
        <v>0</v>
      </c>
      <c r="AC561" s="320">
        <f>AA561+AB561</f>
        <v>885165</v>
      </c>
      <c r="AD561" s="75">
        <v>4500000</v>
      </c>
      <c r="AE561" s="75">
        <v>6000000</v>
      </c>
      <c r="AF561" s="338">
        <f>(AC561*30)/220*1.4</f>
        <v>168986.04545454544</v>
      </c>
      <c r="AG561" s="113">
        <f>AA561*Q561</f>
        <v>26554950</v>
      </c>
      <c r="AH561" s="75">
        <f>AB561*Q561</f>
        <v>0</v>
      </c>
      <c r="AI561" s="75">
        <f>AF561*R561</f>
        <v>20278325.454545453</v>
      </c>
      <c r="AJ561" s="75">
        <f>IF(Q561=31,A561*Z561,(Q561/30)*A561*Z561)</f>
        <v>5310990</v>
      </c>
      <c r="AK561" s="75">
        <f>IF(Q561=31,AD561,(Q561/30)*AD561)</f>
        <v>4500000</v>
      </c>
      <c r="AL561" s="75">
        <f>IF(Q561=31,AE561,(Q561/30)*AE561)</f>
        <v>6000000</v>
      </c>
      <c r="AM561" s="75">
        <f>(AC561*30/220)*35%*S561</f>
        <v>4647116.25</v>
      </c>
      <c r="AN561" s="75">
        <f>AC561*30/220*1.4*T561</f>
        <v>4956360.7131818179</v>
      </c>
      <c r="AO561" s="75">
        <f>AC561*U561</f>
        <v>0</v>
      </c>
      <c r="AP561" s="75">
        <f>200000*V561</f>
        <v>3000000</v>
      </c>
      <c r="AQ561" s="75">
        <v>0</v>
      </c>
      <c r="AR561" s="75">
        <v>0</v>
      </c>
      <c r="AS561" s="75">
        <v>0</v>
      </c>
      <c r="AT561" s="80">
        <v>0</v>
      </c>
      <c r="AU561" s="82">
        <f>SUM(AG561:AT561)</f>
        <v>75247742.417727277</v>
      </c>
      <c r="AV561" s="113">
        <f>AU561-(AX561+AP561+AO561+AL561+AK561+AJ561+AT561)</f>
        <v>51541179.74848637</v>
      </c>
      <c r="AW561" s="75">
        <f>AG561+AH561+AK561+AL561+AI561+AN561+AM561+AP561</f>
        <v>69936752.417727262</v>
      </c>
      <c r="AX561" s="75">
        <f>AW561*7%</f>
        <v>4895572.6692409087</v>
      </c>
      <c r="AY561" s="76">
        <f>IF(AV561&lt;=40000000,0,IF(AND(AV561&gt;40000000,AV561&lt;=80000000),(AV561-40000000)*10%,IF(AND(AV561&gt;80000000,AV561&lt;=120000000),4000000+(AV561-80000000)*15%,IF(AND(AV561&gt;120000000,AV561&lt;=180000000),10000000+(AV561-120000000)*20%,IF(AND(AV561&gt;180000000,AV561&lt;=240000000),22000000+(AV561-180000000)*25%,IF(AND(AV561&gt;240000000,AV561&lt;=320000000),37000000+(AV561-240000000)*30%,61000000+(AV561-320000000)*35%))))))</f>
        <v>1154117.9748486371</v>
      </c>
      <c r="AZ561" s="75">
        <v>0</v>
      </c>
      <c r="BA561" s="75">
        <v>0</v>
      </c>
      <c r="BB561" s="75">
        <v>0</v>
      </c>
      <c r="BC561" s="80">
        <v>0</v>
      </c>
      <c r="BD561" s="80">
        <v>0</v>
      </c>
      <c r="BE561" s="80">
        <v>0</v>
      </c>
      <c r="BF561" s="78">
        <v>0</v>
      </c>
      <c r="BG561" s="348">
        <f>SUM(AX561:BF561)</f>
        <v>6049690.6440895461</v>
      </c>
      <c r="BH561" s="188">
        <f>INT(AU561-BG561)</f>
        <v>69198051</v>
      </c>
      <c r="BJ561" s="50">
        <v>13359</v>
      </c>
      <c r="BK561" s="50" t="s">
        <v>3892</v>
      </c>
      <c r="BM561" s="50">
        <f t="shared" si="17"/>
        <v>0</v>
      </c>
    </row>
    <row r="562" spans="1:65" s="50" customFormat="1" ht="24" customHeight="1" x14ac:dyDescent="0.2">
      <c r="A562" s="182">
        <f t="shared" si="16"/>
        <v>2655495</v>
      </c>
      <c r="B562" s="298">
        <v>285</v>
      </c>
      <c r="C562" s="266">
        <v>48</v>
      </c>
      <c r="D562" s="299">
        <v>13360</v>
      </c>
      <c r="E562" s="242" t="s">
        <v>1820</v>
      </c>
      <c r="F562" s="243" t="s">
        <v>1821</v>
      </c>
      <c r="G562" s="287" t="s">
        <v>137</v>
      </c>
      <c r="H562" s="274" t="s">
        <v>88</v>
      </c>
      <c r="I562" s="294" t="s">
        <v>2719</v>
      </c>
      <c r="J562" s="65" t="s">
        <v>1822</v>
      </c>
      <c r="K562" s="65" t="s">
        <v>1823</v>
      </c>
      <c r="L562" s="65" t="s">
        <v>88</v>
      </c>
      <c r="M562" s="292" t="s">
        <v>137</v>
      </c>
      <c r="N562" s="244" t="s">
        <v>2410</v>
      </c>
      <c r="O562" s="65"/>
      <c r="P562" s="90"/>
      <c r="Q562" s="244">
        <v>30</v>
      </c>
      <c r="R562" s="246">
        <v>120</v>
      </c>
      <c r="S562" s="246">
        <v>110</v>
      </c>
      <c r="T562" s="246">
        <v>29.33</v>
      </c>
      <c r="U562" s="90">
        <v>0</v>
      </c>
      <c r="V562" s="262">
        <v>13</v>
      </c>
      <c r="W562" s="99">
        <v>0</v>
      </c>
      <c r="X562" s="84">
        <v>0</v>
      </c>
      <c r="Y562" s="99">
        <v>3</v>
      </c>
      <c r="Z562" s="65">
        <v>3</v>
      </c>
      <c r="AA562" s="319">
        <v>885165</v>
      </c>
      <c r="AB562" s="319">
        <v>46667</v>
      </c>
      <c r="AC562" s="320">
        <f>AA562+AB562</f>
        <v>931832</v>
      </c>
      <c r="AD562" s="75">
        <v>4500000</v>
      </c>
      <c r="AE562" s="75">
        <v>6000000</v>
      </c>
      <c r="AF562" s="338">
        <f>(AC562*30)/220*1.4</f>
        <v>177895.19999999998</v>
      </c>
      <c r="AG562" s="113">
        <f>AA562*Q562</f>
        <v>26554950</v>
      </c>
      <c r="AH562" s="75">
        <f>AB562*Q562</f>
        <v>1400010</v>
      </c>
      <c r="AI562" s="75">
        <f>AF562*R562</f>
        <v>21347423.999999996</v>
      </c>
      <c r="AJ562" s="75">
        <f>IF(Q562=31,A562*Z562,(Q562/30)*A562*Z562)</f>
        <v>7966485</v>
      </c>
      <c r="AK562" s="75">
        <f>IF(Q562=31,AD562,(Q562/30)*AD562)</f>
        <v>4500000</v>
      </c>
      <c r="AL562" s="75">
        <f>IF(Q562=31,AE562,(Q562/30)*AE562)</f>
        <v>6000000</v>
      </c>
      <c r="AM562" s="75">
        <f>(AC562*30/220)*35%*S562</f>
        <v>4892117.9999999991</v>
      </c>
      <c r="AN562" s="75">
        <f>AC562*30/220*1.4*T562</f>
        <v>5217666.2159999991</v>
      </c>
      <c r="AO562" s="75">
        <f>AC562*U562</f>
        <v>0</v>
      </c>
      <c r="AP562" s="75">
        <f>200000*V562</f>
        <v>2600000</v>
      </c>
      <c r="AQ562" s="75">
        <v>0</v>
      </c>
      <c r="AR562" s="75">
        <v>0</v>
      </c>
      <c r="AS562" s="75">
        <v>0</v>
      </c>
      <c r="AT562" s="80">
        <v>0</v>
      </c>
      <c r="AU562" s="82">
        <f>SUM(AG562:AT562)</f>
        <v>80478653.216000006</v>
      </c>
      <c r="AV562" s="113">
        <f>AU562-(AX562+AP562+AO562+AL562+AK562+AJ562+AT562)</f>
        <v>54336316.440880008</v>
      </c>
      <c r="AW562" s="75">
        <f>AG562+AH562+AK562+AL562+AI562+AN562+AM562+AP562</f>
        <v>72512168.215999991</v>
      </c>
      <c r="AX562" s="75">
        <f>AW562*7%</f>
        <v>5075851.7751199994</v>
      </c>
      <c r="AY562" s="76">
        <f>IF(AV562&lt;=40000000,0,IF(AND(AV562&gt;40000000,AV562&lt;=80000000),(AV562-40000000)*10%,IF(AND(AV562&gt;80000000,AV562&lt;=120000000),4000000+(AV562-80000000)*15%,IF(AND(AV562&gt;120000000,AV562&lt;=180000000),10000000+(AV562-120000000)*20%,IF(AND(AV562&gt;180000000,AV562&lt;=240000000),22000000+(AV562-180000000)*25%,IF(AND(AV562&gt;240000000,AV562&lt;=320000000),37000000+(AV562-240000000)*30%,61000000+(AV562-320000000)*35%))))))</f>
        <v>1433631.644088001</v>
      </c>
      <c r="AZ562" s="75">
        <v>0</v>
      </c>
      <c r="BA562" s="75">
        <v>0</v>
      </c>
      <c r="BB562" s="75">
        <v>0</v>
      </c>
      <c r="BC562" s="80">
        <v>0</v>
      </c>
      <c r="BD562" s="80">
        <v>0</v>
      </c>
      <c r="BE562" s="80">
        <v>0</v>
      </c>
      <c r="BF562" s="78">
        <v>0</v>
      </c>
      <c r="BG562" s="348">
        <f>SUM(AX562:BF562)</f>
        <v>6509483.4192080004</v>
      </c>
      <c r="BH562" s="188">
        <f>INT(AU562-BG562)</f>
        <v>73969169</v>
      </c>
      <c r="BJ562" s="50">
        <v>13360</v>
      </c>
      <c r="BK562" s="50" t="s">
        <v>3893</v>
      </c>
      <c r="BM562" s="50">
        <f t="shared" si="17"/>
        <v>0</v>
      </c>
    </row>
    <row r="563" spans="1:65" s="50" customFormat="1" ht="24" customHeight="1" x14ac:dyDescent="0.2">
      <c r="A563" s="182">
        <f t="shared" si="16"/>
        <v>2655495</v>
      </c>
      <c r="B563" s="298">
        <v>380</v>
      </c>
      <c r="C563" s="266">
        <v>145</v>
      </c>
      <c r="D563" s="299">
        <v>13361</v>
      </c>
      <c r="E563" s="242" t="s">
        <v>216</v>
      </c>
      <c r="F563" s="243" t="s">
        <v>1824</v>
      </c>
      <c r="G563" s="287" t="s">
        <v>137</v>
      </c>
      <c r="H563" s="274" t="s">
        <v>88</v>
      </c>
      <c r="I563" s="294" t="s">
        <v>2814</v>
      </c>
      <c r="J563" s="68" t="s">
        <v>2485</v>
      </c>
      <c r="K563" s="65" t="s">
        <v>1825</v>
      </c>
      <c r="L563" s="65"/>
      <c r="M563" s="292" t="s">
        <v>137</v>
      </c>
      <c r="N563" s="244" t="s">
        <v>2410</v>
      </c>
      <c r="O563" s="65"/>
      <c r="P563" s="90"/>
      <c r="Q563" s="244">
        <v>30</v>
      </c>
      <c r="R563" s="246">
        <v>120</v>
      </c>
      <c r="S563" s="246">
        <v>110</v>
      </c>
      <c r="T563" s="246">
        <v>29.33</v>
      </c>
      <c r="U563" s="90">
        <v>0</v>
      </c>
      <c r="V563" s="262">
        <v>15</v>
      </c>
      <c r="W563" s="99">
        <v>0</v>
      </c>
      <c r="X563" s="84">
        <v>0</v>
      </c>
      <c r="Y563" s="99">
        <v>0</v>
      </c>
      <c r="Z563" s="65">
        <v>0</v>
      </c>
      <c r="AA563" s="319">
        <v>885165</v>
      </c>
      <c r="AB563" s="319">
        <v>0</v>
      </c>
      <c r="AC563" s="320">
        <f>AA563+AB563</f>
        <v>885165</v>
      </c>
      <c r="AD563" s="75">
        <v>4500000</v>
      </c>
      <c r="AE563" s="75">
        <v>6000000</v>
      </c>
      <c r="AF563" s="338">
        <f>(AC563*30)/220*1.4</f>
        <v>168986.04545454544</v>
      </c>
      <c r="AG563" s="113">
        <f>AA563*Q563</f>
        <v>26554950</v>
      </c>
      <c r="AH563" s="75">
        <f>AB563*Q563</f>
        <v>0</v>
      </c>
      <c r="AI563" s="75">
        <f>AF563*R563</f>
        <v>20278325.454545453</v>
      </c>
      <c r="AJ563" s="75">
        <f>IF(Q563=31,A563*Z563,(Q563/30)*A563*Z563)</f>
        <v>0</v>
      </c>
      <c r="AK563" s="75">
        <f>IF(Q563=31,AD563,(Q563/30)*AD563)</f>
        <v>4500000</v>
      </c>
      <c r="AL563" s="75">
        <f>IF(Q563=31,AE563,(Q563/30)*AE563)</f>
        <v>6000000</v>
      </c>
      <c r="AM563" s="75">
        <f>(AC563*30/220)*35%*S563</f>
        <v>4647116.25</v>
      </c>
      <c r="AN563" s="75">
        <f>AC563*30/220*1.4*T563</f>
        <v>4956360.7131818179</v>
      </c>
      <c r="AO563" s="75">
        <f>AC563*U563</f>
        <v>0</v>
      </c>
      <c r="AP563" s="75">
        <f>200000*V563</f>
        <v>3000000</v>
      </c>
      <c r="AQ563" s="75">
        <v>0</v>
      </c>
      <c r="AR563" s="75">
        <v>0</v>
      </c>
      <c r="AS563" s="75">
        <v>0</v>
      </c>
      <c r="AT563" s="80">
        <v>0</v>
      </c>
      <c r="AU563" s="82">
        <f>SUM(AG563:AT563)</f>
        <v>69936752.417727262</v>
      </c>
      <c r="AV563" s="113">
        <f>AU563-(AX563+AP563+AO563+AL563+AK563+AJ563+AT563)</f>
        <v>51541179.748486355</v>
      </c>
      <c r="AW563" s="75">
        <f>AG563+AH563+AK563+AL563+AI563+AN563+AM563+AP563</f>
        <v>69936752.417727262</v>
      </c>
      <c r="AX563" s="75">
        <f>AW563*7%</f>
        <v>4895572.6692409087</v>
      </c>
      <c r="AY563" s="76">
        <f>IF(AV563&lt;=40000000,0,IF(AND(AV563&gt;40000000,AV563&lt;=80000000),(AV563-40000000)*10%,IF(AND(AV563&gt;80000000,AV563&lt;=120000000),4000000+(AV563-80000000)*15%,IF(AND(AV563&gt;120000000,AV563&lt;=180000000),10000000+(AV563-120000000)*20%,IF(AND(AV563&gt;180000000,AV563&lt;=240000000),22000000+(AV563-180000000)*25%,IF(AND(AV563&gt;240000000,AV563&lt;=320000000),37000000+(AV563-240000000)*30%,61000000+(AV563-320000000)*35%))))))</f>
        <v>1154117.9748486355</v>
      </c>
      <c r="AZ563" s="75">
        <v>0</v>
      </c>
      <c r="BA563" s="75">
        <v>0</v>
      </c>
      <c r="BB563" s="75">
        <v>0</v>
      </c>
      <c r="BC563" s="80">
        <v>0</v>
      </c>
      <c r="BD563" s="80">
        <v>0</v>
      </c>
      <c r="BE563" s="80">
        <v>0</v>
      </c>
      <c r="BF563" s="78">
        <v>0</v>
      </c>
      <c r="BG563" s="348">
        <f>SUM(AX563:BF563)</f>
        <v>6049690.6440895442</v>
      </c>
      <c r="BH563" s="188">
        <f>INT(AU563-BG563)</f>
        <v>63887061</v>
      </c>
      <c r="BJ563" s="50">
        <v>13361</v>
      </c>
      <c r="BK563" s="50" t="s">
        <v>3894</v>
      </c>
      <c r="BM563" s="50">
        <f t="shared" si="17"/>
        <v>0</v>
      </c>
    </row>
    <row r="564" spans="1:65" s="50" customFormat="1" ht="24" customHeight="1" x14ac:dyDescent="0.2">
      <c r="A564" s="182">
        <f t="shared" si="16"/>
        <v>2655495</v>
      </c>
      <c r="B564" s="298">
        <v>732</v>
      </c>
      <c r="C564" s="266">
        <v>531</v>
      </c>
      <c r="D564" s="299">
        <v>13362</v>
      </c>
      <c r="E564" s="242" t="s">
        <v>610</v>
      </c>
      <c r="F564" s="243" t="s">
        <v>268</v>
      </c>
      <c r="G564" s="287" t="s">
        <v>137</v>
      </c>
      <c r="H564" s="274" t="s">
        <v>1826</v>
      </c>
      <c r="I564" s="294" t="s">
        <v>3125</v>
      </c>
      <c r="J564" s="65" t="s">
        <v>1827</v>
      </c>
      <c r="K564" s="65" t="s">
        <v>1828</v>
      </c>
      <c r="L564" s="65" t="s">
        <v>1826</v>
      </c>
      <c r="M564" s="292" t="s">
        <v>137</v>
      </c>
      <c r="N564" s="244" t="s">
        <v>2410</v>
      </c>
      <c r="O564" s="65"/>
      <c r="P564" s="90"/>
      <c r="Q564" s="244">
        <v>30</v>
      </c>
      <c r="R564" s="246">
        <v>120</v>
      </c>
      <c r="S564" s="246">
        <v>110</v>
      </c>
      <c r="T564" s="246">
        <v>29.33</v>
      </c>
      <c r="U564" s="90">
        <v>0</v>
      </c>
      <c r="V564" s="262">
        <v>15</v>
      </c>
      <c r="W564" s="99">
        <v>0</v>
      </c>
      <c r="X564" s="84">
        <v>0</v>
      </c>
      <c r="Y564" s="99">
        <v>3</v>
      </c>
      <c r="Z564" s="65">
        <v>3</v>
      </c>
      <c r="AA564" s="319">
        <v>885165</v>
      </c>
      <c r="AB564" s="319">
        <v>0</v>
      </c>
      <c r="AC564" s="320">
        <f>AA564+AB564</f>
        <v>885165</v>
      </c>
      <c r="AD564" s="75">
        <v>4500000</v>
      </c>
      <c r="AE564" s="75">
        <v>6000000</v>
      </c>
      <c r="AF564" s="338">
        <f>(AC564*30)/220*1.4</f>
        <v>168986.04545454544</v>
      </c>
      <c r="AG564" s="113">
        <f>AA564*Q564</f>
        <v>26554950</v>
      </c>
      <c r="AH564" s="75">
        <f>AB564*Q564</f>
        <v>0</v>
      </c>
      <c r="AI564" s="75">
        <f>AF564*R564</f>
        <v>20278325.454545453</v>
      </c>
      <c r="AJ564" s="75">
        <f>IF(Q564=31,A564*Z564,(Q564/30)*A564*Z564)</f>
        <v>7966485</v>
      </c>
      <c r="AK564" s="75">
        <f>IF(Q564=31,AD564,(Q564/30)*AD564)</f>
        <v>4500000</v>
      </c>
      <c r="AL564" s="75">
        <f>IF(Q564=31,AE564,(Q564/30)*AE564)</f>
        <v>6000000</v>
      </c>
      <c r="AM564" s="75">
        <f>(AC564*30/220)*35%*S564</f>
        <v>4647116.25</v>
      </c>
      <c r="AN564" s="75">
        <f>AC564*30/220*1.4*T564</f>
        <v>4956360.7131818179</v>
      </c>
      <c r="AO564" s="75">
        <f>AC564*U564</f>
        <v>0</v>
      </c>
      <c r="AP564" s="75">
        <f>200000*V564</f>
        <v>3000000</v>
      </c>
      <c r="AQ564" s="75">
        <v>0</v>
      </c>
      <c r="AR564" s="75">
        <v>0</v>
      </c>
      <c r="AS564" s="75">
        <v>0</v>
      </c>
      <c r="AT564" s="80">
        <v>0</v>
      </c>
      <c r="AU564" s="82">
        <f>SUM(AG564:AT564)</f>
        <v>77903237.417727277</v>
      </c>
      <c r="AV564" s="113">
        <f>AU564-(AX564+AP564+AO564+AL564+AK564+AJ564+AT564)</f>
        <v>51541179.74848637</v>
      </c>
      <c r="AW564" s="75">
        <f>AG564+AH564+AK564+AL564+AI564+AN564+AM564+AP564</f>
        <v>69936752.417727262</v>
      </c>
      <c r="AX564" s="75">
        <f>AW564*7%</f>
        <v>4895572.6692409087</v>
      </c>
      <c r="AY564" s="76">
        <f>IF(AV564&lt;=40000000,0,IF(AND(AV564&gt;40000000,AV564&lt;=80000000),(AV564-40000000)*10%,IF(AND(AV564&gt;80000000,AV564&lt;=120000000),4000000+(AV564-80000000)*15%,IF(AND(AV564&gt;120000000,AV564&lt;=180000000),10000000+(AV564-120000000)*20%,IF(AND(AV564&gt;180000000,AV564&lt;=240000000),22000000+(AV564-180000000)*25%,IF(AND(AV564&gt;240000000,AV564&lt;=320000000),37000000+(AV564-240000000)*30%,61000000+(AV564-320000000)*35%))))))</f>
        <v>1154117.9748486371</v>
      </c>
      <c r="AZ564" s="75">
        <v>0</v>
      </c>
      <c r="BA564" s="75">
        <v>0</v>
      </c>
      <c r="BB564" s="75">
        <v>0</v>
      </c>
      <c r="BC564" s="80">
        <v>0</v>
      </c>
      <c r="BD564" s="80">
        <v>0</v>
      </c>
      <c r="BE564" s="80">
        <v>0</v>
      </c>
      <c r="BF564" s="78">
        <v>0</v>
      </c>
      <c r="BG564" s="348">
        <f>SUM(AX564:BF564)</f>
        <v>6049690.6440895461</v>
      </c>
      <c r="BH564" s="188">
        <f>INT(AU564-BG564)</f>
        <v>71853546</v>
      </c>
      <c r="BJ564" s="50">
        <v>13362</v>
      </c>
      <c r="BK564" s="50" t="s">
        <v>3895</v>
      </c>
      <c r="BM564" s="50">
        <f t="shared" si="17"/>
        <v>0</v>
      </c>
    </row>
    <row r="565" spans="1:65" s="50" customFormat="1" ht="24" customHeight="1" x14ac:dyDescent="0.2">
      <c r="A565" s="182">
        <f t="shared" si="16"/>
        <v>2655495</v>
      </c>
      <c r="B565" s="298">
        <v>731</v>
      </c>
      <c r="C565" s="266">
        <v>530</v>
      </c>
      <c r="D565" s="299">
        <v>13363</v>
      </c>
      <c r="E565" s="242" t="s">
        <v>291</v>
      </c>
      <c r="F565" s="243" t="s">
        <v>1829</v>
      </c>
      <c r="G565" s="287" t="s">
        <v>137</v>
      </c>
      <c r="H565" s="274" t="s">
        <v>1826</v>
      </c>
      <c r="I565" s="294" t="s">
        <v>3124</v>
      </c>
      <c r="J565" s="65" t="s">
        <v>1830</v>
      </c>
      <c r="K565" s="65" t="s">
        <v>1831</v>
      </c>
      <c r="L565" s="65" t="s">
        <v>1826</v>
      </c>
      <c r="M565" s="292" t="s">
        <v>137</v>
      </c>
      <c r="N565" s="244" t="s">
        <v>2410</v>
      </c>
      <c r="O565" s="65"/>
      <c r="P565" s="90"/>
      <c r="Q565" s="244">
        <v>30</v>
      </c>
      <c r="R565" s="246">
        <v>120</v>
      </c>
      <c r="S565" s="246">
        <v>110</v>
      </c>
      <c r="T565" s="246">
        <v>29.33</v>
      </c>
      <c r="U565" s="90">
        <v>0</v>
      </c>
      <c r="V565" s="262">
        <v>15</v>
      </c>
      <c r="W565" s="99">
        <v>0</v>
      </c>
      <c r="X565" s="84">
        <v>0</v>
      </c>
      <c r="Y565" s="99">
        <v>0</v>
      </c>
      <c r="Z565" s="65">
        <v>0</v>
      </c>
      <c r="AA565" s="319">
        <v>885165</v>
      </c>
      <c r="AB565" s="319">
        <v>0</v>
      </c>
      <c r="AC565" s="320">
        <f>AA565+AB565</f>
        <v>885165</v>
      </c>
      <c r="AD565" s="75">
        <v>4500000</v>
      </c>
      <c r="AE565" s="75">
        <v>6000000</v>
      </c>
      <c r="AF565" s="338">
        <f>(AC565*30)/220*1.4</f>
        <v>168986.04545454544</v>
      </c>
      <c r="AG565" s="113">
        <f>AA565*Q565</f>
        <v>26554950</v>
      </c>
      <c r="AH565" s="75">
        <f>AB565*Q565</f>
        <v>0</v>
      </c>
      <c r="AI565" s="75">
        <f>AF565*R565</f>
        <v>20278325.454545453</v>
      </c>
      <c r="AJ565" s="75">
        <f>IF(Q565=31,A565*Z565,(Q565/30)*A565*Z565)</f>
        <v>0</v>
      </c>
      <c r="AK565" s="75">
        <f>IF(Q565=31,AD565,(Q565/30)*AD565)</f>
        <v>4500000</v>
      </c>
      <c r="AL565" s="75">
        <f>IF(Q565=31,AE565,(Q565/30)*AE565)</f>
        <v>6000000</v>
      </c>
      <c r="AM565" s="75">
        <f>(AC565*30/220)*35%*S565</f>
        <v>4647116.25</v>
      </c>
      <c r="AN565" s="75">
        <f>AC565*30/220*1.4*T565</f>
        <v>4956360.7131818179</v>
      </c>
      <c r="AO565" s="75">
        <f>AC565*U565</f>
        <v>0</v>
      </c>
      <c r="AP565" s="75">
        <f>200000*V565</f>
        <v>3000000</v>
      </c>
      <c r="AQ565" s="75">
        <v>0</v>
      </c>
      <c r="AR565" s="75">
        <v>0</v>
      </c>
      <c r="AS565" s="75">
        <v>0</v>
      </c>
      <c r="AT565" s="80">
        <v>0</v>
      </c>
      <c r="AU565" s="82">
        <f>SUM(AG565:AT565)</f>
        <v>69936752.417727262</v>
      </c>
      <c r="AV565" s="113">
        <f>AU565-(AX565+AP565+AO565+AL565+AK565+AJ565+AT565)</f>
        <v>51541179.748486355</v>
      </c>
      <c r="AW565" s="75">
        <f>AG565+AH565+AK565+AL565+AI565+AN565+AM565+AP565</f>
        <v>69936752.417727262</v>
      </c>
      <c r="AX565" s="75">
        <f>AW565*7%</f>
        <v>4895572.6692409087</v>
      </c>
      <c r="AY565" s="76">
        <f>IF(AV565&lt;=40000000,0,IF(AND(AV565&gt;40000000,AV565&lt;=80000000),(AV565-40000000)*10%,IF(AND(AV565&gt;80000000,AV565&lt;=120000000),4000000+(AV565-80000000)*15%,IF(AND(AV565&gt;120000000,AV565&lt;=180000000),10000000+(AV565-120000000)*20%,IF(AND(AV565&gt;180000000,AV565&lt;=240000000),22000000+(AV565-180000000)*25%,IF(AND(AV565&gt;240000000,AV565&lt;=320000000),37000000+(AV565-240000000)*30%,61000000+(AV565-320000000)*35%))))))</f>
        <v>1154117.9748486355</v>
      </c>
      <c r="AZ565" s="75">
        <v>0</v>
      </c>
      <c r="BA565" s="75">
        <v>0</v>
      </c>
      <c r="BB565" s="75">
        <v>0</v>
      </c>
      <c r="BC565" s="80">
        <v>0</v>
      </c>
      <c r="BD565" s="80">
        <v>0</v>
      </c>
      <c r="BE565" s="80">
        <v>0</v>
      </c>
      <c r="BF565" s="78">
        <v>0</v>
      </c>
      <c r="BG565" s="348">
        <f>SUM(AX565:BF565)</f>
        <v>6049690.6440895442</v>
      </c>
      <c r="BH565" s="188">
        <f>INT(AU565-BG565)</f>
        <v>63887061</v>
      </c>
      <c r="BJ565" s="50">
        <v>13363</v>
      </c>
      <c r="BK565" s="50" t="s">
        <v>3896</v>
      </c>
      <c r="BM565" s="50">
        <f t="shared" si="17"/>
        <v>0</v>
      </c>
    </row>
    <row r="566" spans="1:65" s="50" customFormat="1" ht="24" customHeight="1" x14ac:dyDescent="0.2">
      <c r="A566" s="182">
        <f t="shared" si="16"/>
        <v>2655495</v>
      </c>
      <c r="B566" s="298">
        <v>174</v>
      </c>
      <c r="C566" s="266">
        <v>183</v>
      </c>
      <c r="D566" s="299">
        <v>13364</v>
      </c>
      <c r="E566" s="252" t="s">
        <v>1832</v>
      </c>
      <c r="F566" s="253" t="s">
        <v>1833</v>
      </c>
      <c r="G566" s="252" t="s">
        <v>87</v>
      </c>
      <c r="H566" s="274" t="s">
        <v>1826</v>
      </c>
      <c r="I566" s="353" t="s">
        <v>2616</v>
      </c>
      <c r="J566" s="68" t="s">
        <v>1834</v>
      </c>
      <c r="K566" s="68" t="s">
        <v>1835</v>
      </c>
      <c r="L566" s="68" t="s">
        <v>1826</v>
      </c>
      <c r="M566" s="303" t="s">
        <v>2380</v>
      </c>
      <c r="N566" s="100"/>
      <c r="O566" s="68"/>
      <c r="P566" s="91"/>
      <c r="Q566" s="254">
        <v>30</v>
      </c>
      <c r="R566" s="255">
        <v>56</v>
      </c>
      <c r="S566" s="65">
        <v>0</v>
      </c>
      <c r="T566" s="65">
        <v>0</v>
      </c>
      <c r="U566" s="300">
        <f>1+1</f>
        <v>2</v>
      </c>
      <c r="V566" s="260">
        <v>22</v>
      </c>
      <c r="W566" s="99">
        <v>0</v>
      </c>
      <c r="X566" s="84">
        <v>0</v>
      </c>
      <c r="Y566" s="99">
        <v>0</v>
      </c>
      <c r="Z566" s="65">
        <v>0</v>
      </c>
      <c r="AA566" s="327">
        <v>1477052</v>
      </c>
      <c r="AB566" s="327">
        <v>46667</v>
      </c>
      <c r="AC566" s="328">
        <f>AA566+AB566</f>
        <v>1523719</v>
      </c>
      <c r="AD566" s="75">
        <v>4500000</v>
      </c>
      <c r="AE566" s="75">
        <v>6000000</v>
      </c>
      <c r="AF566" s="338">
        <f>(AC566*30)/220*1.4</f>
        <v>290891.80909090908</v>
      </c>
      <c r="AG566" s="113">
        <f>AA566*Q566</f>
        <v>44311560</v>
      </c>
      <c r="AH566" s="75">
        <f>AB566*Q566</f>
        <v>1400010</v>
      </c>
      <c r="AI566" s="75">
        <f>AF566*R566</f>
        <v>16289941.309090909</v>
      </c>
      <c r="AJ566" s="75">
        <f>IF(Q566=31,A566*Z566,(Q566/30)*A566*Z566)</f>
        <v>0</v>
      </c>
      <c r="AK566" s="75">
        <f>IF(Q566=31,AD566,(Q566/30)*AD566)</f>
        <v>4500000</v>
      </c>
      <c r="AL566" s="75">
        <f>IF(Q566=31,AE566,(Q566/30)*AE566)</f>
        <v>6000000</v>
      </c>
      <c r="AM566" s="75">
        <f>(AC566*30/220)*35%*S566</f>
        <v>0</v>
      </c>
      <c r="AN566" s="75">
        <f>AC566*30/220*1.4*T566</f>
        <v>0</v>
      </c>
      <c r="AO566" s="75">
        <f>AC566*U566</f>
        <v>3047438</v>
      </c>
      <c r="AP566" s="75">
        <f>200000*V566</f>
        <v>4400000</v>
      </c>
      <c r="AQ566" s="75">
        <v>0</v>
      </c>
      <c r="AR566" s="75">
        <v>0</v>
      </c>
      <c r="AS566" s="75">
        <v>0</v>
      </c>
      <c r="AT566" s="80">
        <v>0</v>
      </c>
      <c r="AU566" s="82">
        <f>SUM(AG566:AT566)</f>
        <v>79948949.309090912</v>
      </c>
      <c r="AV566" s="113">
        <f>AU566-(AX566+AP566+AO566+AL566+AK566+AJ566+AT566)</f>
        <v>56618405.51745455</v>
      </c>
      <c r="AW566" s="75">
        <f>AG566+AH566+AK566+AL566+AI566+AN566+AM566+AP566</f>
        <v>76901511.309090912</v>
      </c>
      <c r="AX566" s="75">
        <f>AW566*7%</f>
        <v>5383105.7916363645</v>
      </c>
      <c r="AY566" s="76">
        <f>IF(AV566&lt;=40000000,0,IF(AND(AV566&gt;40000000,AV566&lt;=80000000),(AV566-40000000)*10%,IF(AND(AV566&gt;80000000,AV566&lt;=120000000),4000000+(AV566-80000000)*15%,IF(AND(AV566&gt;120000000,AV566&lt;=180000000),10000000+(AV566-120000000)*20%,IF(AND(AV566&gt;180000000,AV566&lt;=240000000),22000000+(AV566-180000000)*25%,IF(AND(AV566&gt;240000000,AV566&lt;=320000000),37000000+(AV566-240000000)*30%,61000000+(AV566-320000000)*35%))))))</f>
        <v>1661840.551745455</v>
      </c>
      <c r="AZ566" s="75">
        <v>0</v>
      </c>
      <c r="BA566" s="75">
        <v>0</v>
      </c>
      <c r="BB566" s="75">
        <v>0</v>
      </c>
      <c r="BC566" s="80">
        <v>0</v>
      </c>
      <c r="BD566" s="80">
        <v>0</v>
      </c>
      <c r="BE566" s="80">
        <v>0</v>
      </c>
      <c r="BF566" s="78">
        <v>0</v>
      </c>
      <c r="BG566" s="348">
        <f>SUM(AX566:BF566)</f>
        <v>7044946.3433818193</v>
      </c>
      <c r="BH566" s="188">
        <f>INT(AU566-BG566)</f>
        <v>72904002</v>
      </c>
      <c r="BJ566" s="50">
        <v>13364</v>
      </c>
      <c r="BK566" s="50" t="s">
        <v>3897</v>
      </c>
      <c r="BM566" s="50">
        <f t="shared" si="17"/>
        <v>0</v>
      </c>
    </row>
    <row r="567" spans="1:65" s="50" customFormat="1" ht="24" customHeight="1" x14ac:dyDescent="0.2">
      <c r="A567" s="182">
        <f t="shared" si="16"/>
        <v>2655495</v>
      </c>
      <c r="B567" s="298">
        <v>727</v>
      </c>
      <c r="C567" s="266">
        <v>526</v>
      </c>
      <c r="D567" s="299">
        <v>13365</v>
      </c>
      <c r="E567" s="242" t="s">
        <v>1836</v>
      </c>
      <c r="F567" s="243" t="s">
        <v>1837</v>
      </c>
      <c r="G567" s="287" t="s">
        <v>137</v>
      </c>
      <c r="H567" s="274" t="s">
        <v>1826</v>
      </c>
      <c r="I567" s="353" t="s">
        <v>3120</v>
      </c>
      <c r="J567" s="68" t="s">
        <v>1838</v>
      </c>
      <c r="K567" s="68" t="s">
        <v>1839</v>
      </c>
      <c r="L567" s="68" t="s">
        <v>1826</v>
      </c>
      <c r="M567" s="292" t="s">
        <v>137</v>
      </c>
      <c r="N567" s="100"/>
      <c r="O567" s="68"/>
      <c r="P567" s="245" t="s">
        <v>2410</v>
      </c>
      <c r="Q567" s="244">
        <v>30</v>
      </c>
      <c r="R567" s="246">
        <v>120</v>
      </c>
      <c r="S567" s="246">
        <v>220</v>
      </c>
      <c r="T567" s="246">
        <v>29.33</v>
      </c>
      <c r="U567" s="90">
        <v>0</v>
      </c>
      <c r="V567" s="262">
        <v>30</v>
      </c>
      <c r="W567" s="99">
        <v>0</v>
      </c>
      <c r="X567" s="84">
        <v>0</v>
      </c>
      <c r="Y567" s="99">
        <v>0</v>
      </c>
      <c r="Z567" s="65">
        <v>0</v>
      </c>
      <c r="AA567" s="319">
        <v>885165</v>
      </c>
      <c r="AB567" s="319">
        <v>46667</v>
      </c>
      <c r="AC567" s="320">
        <f>AA567+AB567</f>
        <v>931832</v>
      </c>
      <c r="AD567" s="75">
        <v>4500000</v>
      </c>
      <c r="AE567" s="75">
        <v>6000000</v>
      </c>
      <c r="AF567" s="338">
        <f>(AC567*30)/220*1.4</f>
        <v>177895.19999999998</v>
      </c>
      <c r="AG567" s="113">
        <f>AA567*Q567</f>
        <v>26554950</v>
      </c>
      <c r="AH567" s="75">
        <f>AB567*Q567</f>
        <v>1400010</v>
      </c>
      <c r="AI567" s="75">
        <f>AF567*R567</f>
        <v>21347423.999999996</v>
      </c>
      <c r="AJ567" s="75">
        <f>IF(Q567=31,A567*Z567,(Q567/30)*A567*Z567)</f>
        <v>0</v>
      </c>
      <c r="AK567" s="75">
        <f>IF(Q567=31,AD567,(Q567/30)*AD567)</f>
        <v>4500000</v>
      </c>
      <c r="AL567" s="75">
        <f>IF(Q567=31,AE567,(Q567/30)*AE567)</f>
        <v>6000000</v>
      </c>
      <c r="AM567" s="75">
        <f>(AC567*30/220)*35%*S567</f>
        <v>9784235.9999999981</v>
      </c>
      <c r="AN567" s="75">
        <f>AC567*30/220*1.4*T567</f>
        <v>5217666.2159999991</v>
      </c>
      <c r="AO567" s="75">
        <f>AC567*U567</f>
        <v>0</v>
      </c>
      <c r="AP567" s="75">
        <f>200000*V567</f>
        <v>6000000</v>
      </c>
      <c r="AQ567" s="75">
        <v>0</v>
      </c>
      <c r="AR567" s="75">
        <v>0</v>
      </c>
      <c r="AS567" s="75">
        <v>0</v>
      </c>
      <c r="AT567" s="80">
        <v>0</v>
      </c>
      <c r="AU567" s="82">
        <f>SUM(AG567:AT567)</f>
        <v>80804286.216000006</v>
      </c>
      <c r="AV567" s="113">
        <f>AU567-(AX567+AP567+AO567+AL567+AK567+AJ567+AT567)</f>
        <v>58647986.18088001</v>
      </c>
      <c r="AW567" s="75">
        <f>AG567+AH567+AK567+AL567+AI567+AN567+AM567+AP567</f>
        <v>80804286.215999991</v>
      </c>
      <c r="AX567" s="75">
        <f>AW567*7%</f>
        <v>5656300.0351200001</v>
      </c>
      <c r="AY567" s="76">
        <f>IF(AV567&lt;=40000000,0,IF(AND(AV567&gt;40000000,AV567&lt;=80000000),(AV567-40000000)*10%,IF(AND(AV567&gt;80000000,AV567&lt;=120000000),4000000+(AV567-80000000)*15%,IF(AND(AV567&gt;120000000,AV567&lt;=180000000),10000000+(AV567-120000000)*20%,IF(AND(AV567&gt;180000000,AV567&lt;=240000000),22000000+(AV567-180000000)*25%,IF(AND(AV567&gt;240000000,AV567&lt;=320000000),37000000+(AV567-240000000)*30%,61000000+(AV567-320000000)*35%))))))</f>
        <v>1864798.6180880012</v>
      </c>
      <c r="AZ567" s="75">
        <v>0</v>
      </c>
      <c r="BA567" s="75">
        <v>0</v>
      </c>
      <c r="BB567" s="75">
        <v>0</v>
      </c>
      <c r="BC567" s="80">
        <v>0</v>
      </c>
      <c r="BD567" s="80">
        <v>0</v>
      </c>
      <c r="BE567" s="80">
        <v>0</v>
      </c>
      <c r="BF567" s="78">
        <v>0</v>
      </c>
      <c r="BG567" s="348">
        <f>SUM(AX567:BF567)</f>
        <v>7521098.6532080015</v>
      </c>
      <c r="BH567" s="188">
        <f>INT(AU567-BG567)</f>
        <v>73283187</v>
      </c>
      <c r="BJ567" s="50">
        <v>13365</v>
      </c>
      <c r="BK567" s="50" t="s">
        <v>3898</v>
      </c>
      <c r="BM567" s="50">
        <f t="shared" si="17"/>
        <v>0</v>
      </c>
    </row>
    <row r="568" spans="1:65" s="50" customFormat="1" ht="24" customHeight="1" x14ac:dyDescent="0.2">
      <c r="A568" s="182">
        <f t="shared" si="16"/>
        <v>2655495</v>
      </c>
      <c r="B568" s="298">
        <v>171</v>
      </c>
      <c r="C568" s="266">
        <v>180</v>
      </c>
      <c r="D568" s="299">
        <v>13366</v>
      </c>
      <c r="E568" s="252" t="s">
        <v>410</v>
      </c>
      <c r="F568" s="253" t="s">
        <v>1840</v>
      </c>
      <c r="G568" s="252" t="s">
        <v>87</v>
      </c>
      <c r="H568" s="274" t="s">
        <v>1826</v>
      </c>
      <c r="I568" s="294" t="s">
        <v>2613</v>
      </c>
      <c r="J568" s="65" t="s">
        <v>1841</v>
      </c>
      <c r="K568" s="65" t="s">
        <v>1842</v>
      </c>
      <c r="L568" s="65" t="s">
        <v>1826</v>
      </c>
      <c r="M568" s="292" t="s">
        <v>2380</v>
      </c>
      <c r="N568" s="99"/>
      <c r="O568" s="65"/>
      <c r="P568" s="90"/>
      <c r="Q568" s="254">
        <v>30</v>
      </c>
      <c r="R568" s="255">
        <v>47</v>
      </c>
      <c r="S568" s="65">
        <v>0</v>
      </c>
      <c r="T568" s="65">
        <v>0</v>
      </c>
      <c r="U568" s="300">
        <f>1</f>
        <v>1</v>
      </c>
      <c r="V568" s="260">
        <v>21</v>
      </c>
      <c r="W568" s="99">
        <v>0</v>
      </c>
      <c r="X568" s="84">
        <v>0</v>
      </c>
      <c r="Y568" s="99">
        <v>1</v>
      </c>
      <c r="Z568" s="65">
        <v>1</v>
      </c>
      <c r="AA568" s="327">
        <v>1477052</v>
      </c>
      <c r="AB568" s="327">
        <v>46667</v>
      </c>
      <c r="AC568" s="328">
        <f>AA568+AB568</f>
        <v>1523719</v>
      </c>
      <c r="AD568" s="75">
        <v>4500000</v>
      </c>
      <c r="AE568" s="75">
        <v>6000000</v>
      </c>
      <c r="AF568" s="338">
        <f>(AC568*30)/220*1.4</f>
        <v>290891.80909090908</v>
      </c>
      <c r="AG568" s="113">
        <f>AA568*Q568</f>
        <v>44311560</v>
      </c>
      <c r="AH568" s="75">
        <f>AB568*Q568</f>
        <v>1400010</v>
      </c>
      <c r="AI568" s="75">
        <f>AF568*R568</f>
        <v>13671915.027272727</v>
      </c>
      <c r="AJ568" s="75">
        <f>IF(Q568=31,A568*Z568,(Q568/30)*A568*Z568)</f>
        <v>2655495</v>
      </c>
      <c r="AK568" s="75">
        <f>IF(Q568=31,AD568,(Q568/30)*AD568)</f>
        <v>4500000</v>
      </c>
      <c r="AL568" s="75">
        <f>IF(Q568=31,AE568,(Q568/30)*AE568)</f>
        <v>6000000</v>
      </c>
      <c r="AM568" s="75">
        <f>(AC568*30/220)*35%*S568</f>
        <v>0</v>
      </c>
      <c r="AN568" s="75">
        <f>AC568*30/220*1.4*T568</f>
        <v>0</v>
      </c>
      <c r="AO568" s="75">
        <f>AC568*U568</f>
        <v>1523719</v>
      </c>
      <c r="AP568" s="75">
        <f>200000*V568</f>
        <v>4200000</v>
      </c>
      <c r="AQ568" s="75">
        <v>0</v>
      </c>
      <c r="AR568" s="75">
        <v>0</v>
      </c>
      <c r="AS568" s="75">
        <v>0</v>
      </c>
      <c r="AT568" s="80">
        <v>0</v>
      </c>
      <c r="AU568" s="82">
        <f>SUM(AG568:AT568)</f>
        <v>78262699.027272731</v>
      </c>
      <c r="AV568" s="113">
        <f>AU568-(AX568+AP568+AO568+AL568+AK568+AJ568+AT568)</f>
        <v>54197641.075363636</v>
      </c>
      <c r="AW568" s="75">
        <f>AG568+AH568+AK568+AL568+AI568+AN568+AM568+AP568</f>
        <v>74083485.027272731</v>
      </c>
      <c r="AX568" s="75">
        <f>AW568*7%</f>
        <v>5185843.9519090913</v>
      </c>
      <c r="AY568" s="76">
        <f>IF(AV568&lt;=40000000,0,IF(AND(AV568&gt;40000000,AV568&lt;=80000000),(AV568-40000000)*10%,IF(AND(AV568&gt;80000000,AV568&lt;=120000000),4000000+(AV568-80000000)*15%,IF(AND(AV568&gt;120000000,AV568&lt;=180000000),10000000+(AV568-120000000)*20%,IF(AND(AV568&gt;180000000,AV568&lt;=240000000),22000000+(AV568-180000000)*25%,IF(AND(AV568&gt;240000000,AV568&lt;=320000000),37000000+(AV568-240000000)*30%,61000000+(AV568-320000000)*35%))))))</f>
        <v>1419764.1075363636</v>
      </c>
      <c r="AZ568" s="75">
        <v>0</v>
      </c>
      <c r="BA568" s="75">
        <v>0</v>
      </c>
      <c r="BB568" s="75">
        <v>0</v>
      </c>
      <c r="BC568" s="80">
        <v>0</v>
      </c>
      <c r="BD568" s="80">
        <v>0</v>
      </c>
      <c r="BE568" s="80">
        <v>0</v>
      </c>
      <c r="BF568" s="78">
        <v>0</v>
      </c>
      <c r="BG568" s="348">
        <f>SUM(AX568:BF568)</f>
        <v>6605608.0594454547</v>
      </c>
      <c r="BH568" s="188">
        <f>INT(AU568-BG568)</f>
        <v>71657090</v>
      </c>
      <c r="BJ568" s="50">
        <v>13366</v>
      </c>
      <c r="BK568" s="50" t="s">
        <v>3899</v>
      </c>
      <c r="BM568" s="50">
        <f t="shared" si="17"/>
        <v>0</v>
      </c>
    </row>
    <row r="569" spans="1:65" s="50" customFormat="1" ht="24" customHeight="1" x14ac:dyDescent="0.2">
      <c r="A569" s="182">
        <f t="shared" si="16"/>
        <v>2655495</v>
      </c>
      <c r="B569" s="298">
        <v>172</v>
      </c>
      <c r="C569" s="266">
        <v>181</v>
      </c>
      <c r="D569" s="299">
        <v>13367</v>
      </c>
      <c r="E569" s="252" t="s">
        <v>158</v>
      </c>
      <c r="F569" s="253" t="s">
        <v>1843</v>
      </c>
      <c r="G569" s="252" t="s">
        <v>87</v>
      </c>
      <c r="H569" s="274" t="s">
        <v>1826</v>
      </c>
      <c r="I569" s="353" t="s">
        <v>2614</v>
      </c>
      <c r="J569" s="446" t="s">
        <v>1844</v>
      </c>
      <c r="K569" s="68" t="s">
        <v>1845</v>
      </c>
      <c r="L569" s="68" t="s">
        <v>1826</v>
      </c>
      <c r="M569" s="303" t="s">
        <v>2380</v>
      </c>
      <c r="N569" s="100"/>
      <c r="O569" s="68"/>
      <c r="P569" s="91"/>
      <c r="Q569" s="254">
        <v>30</v>
      </c>
      <c r="R569" s="255">
        <v>50</v>
      </c>
      <c r="S569" s="65">
        <v>0</v>
      </c>
      <c r="T569" s="65">
        <v>0</v>
      </c>
      <c r="U569" s="300">
        <f>1+1</f>
        <v>2</v>
      </c>
      <c r="V569" s="260">
        <v>20</v>
      </c>
      <c r="W569" s="99">
        <v>0</v>
      </c>
      <c r="X569" s="84">
        <v>0</v>
      </c>
      <c r="Y569" s="99">
        <v>0</v>
      </c>
      <c r="Z569" s="65">
        <v>0</v>
      </c>
      <c r="AA569" s="327">
        <v>1477052</v>
      </c>
      <c r="AB569" s="327">
        <v>0</v>
      </c>
      <c r="AC569" s="328">
        <f>AA569+AB569</f>
        <v>1477052</v>
      </c>
      <c r="AD569" s="75">
        <v>4500000</v>
      </c>
      <c r="AE569" s="75">
        <v>6000000</v>
      </c>
      <c r="AF569" s="338">
        <f>(AC569*30)/220*1.4</f>
        <v>281982.65454545454</v>
      </c>
      <c r="AG569" s="113">
        <f>AA569*Q569</f>
        <v>44311560</v>
      </c>
      <c r="AH569" s="75">
        <f>AB569*Q569</f>
        <v>0</v>
      </c>
      <c r="AI569" s="75">
        <f>AF569*R569</f>
        <v>14099132.727272727</v>
      </c>
      <c r="AJ569" s="75">
        <f>IF(Q569=31,A569*Z569,(Q569/30)*A569*Z569)</f>
        <v>0</v>
      </c>
      <c r="AK569" s="75">
        <f>IF(Q569=31,AD569,(Q569/30)*AD569)</f>
        <v>4500000</v>
      </c>
      <c r="AL569" s="75">
        <f>IF(Q569=31,AE569,(Q569/30)*AE569)</f>
        <v>6000000</v>
      </c>
      <c r="AM569" s="75">
        <f>(AC569*30/220)*35%*S569</f>
        <v>0</v>
      </c>
      <c r="AN569" s="75">
        <f>AC569*30/220*1.4*T569</f>
        <v>0</v>
      </c>
      <c r="AO569" s="75">
        <f>AC569*U569</f>
        <v>2954104</v>
      </c>
      <c r="AP569" s="75">
        <f>200000*V569</f>
        <v>4000000</v>
      </c>
      <c r="AQ569" s="75">
        <v>0</v>
      </c>
      <c r="AR569" s="75">
        <v>0</v>
      </c>
      <c r="AS569" s="75">
        <v>0</v>
      </c>
      <c r="AT569" s="80">
        <v>0</v>
      </c>
      <c r="AU569" s="82">
        <f>SUM(AG569:AT569)</f>
        <v>75864796.727272719</v>
      </c>
      <c r="AV569" s="113">
        <f>AU569-(AX569+AP569+AO569+AL569+AK569+AJ569+AT569)</f>
        <v>53306944.236363627</v>
      </c>
      <c r="AW569" s="75">
        <f>AG569+AH569+AK569+AL569+AI569+AN569+AM569+AP569</f>
        <v>72910692.727272719</v>
      </c>
      <c r="AX569" s="75">
        <f>AW569*7%</f>
        <v>5103748.4909090912</v>
      </c>
      <c r="AY569" s="76">
        <f>IF(AV569&lt;=40000000,0,IF(AND(AV569&gt;40000000,AV569&lt;=80000000),(AV569-40000000)*10%,IF(AND(AV569&gt;80000000,AV569&lt;=120000000),4000000+(AV569-80000000)*15%,IF(AND(AV569&gt;120000000,AV569&lt;=180000000),10000000+(AV569-120000000)*20%,IF(AND(AV569&gt;180000000,AV569&lt;=240000000),22000000+(AV569-180000000)*25%,IF(AND(AV569&gt;240000000,AV569&lt;=320000000),37000000+(AV569-240000000)*30%,61000000+(AV569-320000000)*35%))))))</f>
        <v>1330694.4236363629</v>
      </c>
      <c r="AZ569" s="75">
        <v>0</v>
      </c>
      <c r="BA569" s="75">
        <v>0</v>
      </c>
      <c r="BB569" s="75">
        <v>0</v>
      </c>
      <c r="BC569" s="80">
        <v>0</v>
      </c>
      <c r="BD569" s="80">
        <v>0</v>
      </c>
      <c r="BE569" s="80">
        <v>0</v>
      </c>
      <c r="BF569" s="78">
        <v>0</v>
      </c>
      <c r="BG569" s="348">
        <f>SUM(AX569:BF569)</f>
        <v>6434442.9145454541</v>
      </c>
      <c r="BH569" s="188">
        <f>INT(AU569-BG569)</f>
        <v>69430353</v>
      </c>
      <c r="BJ569" s="50">
        <v>13367</v>
      </c>
      <c r="BK569" s="50" t="s">
        <v>3900</v>
      </c>
      <c r="BM569" s="50">
        <f t="shared" si="17"/>
        <v>0</v>
      </c>
    </row>
    <row r="570" spans="1:65" s="50" customFormat="1" ht="24" customHeight="1" x14ac:dyDescent="0.2">
      <c r="A570" s="182">
        <f t="shared" si="16"/>
        <v>2655495</v>
      </c>
      <c r="B570" s="298">
        <v>167</v>
      </c>
      <c r="C570" s="266">
        <v>176</v>
      </c>
      <c r="D570" s="299">
        <v>13368</v>
      </c>
      <c r="E570" s="252" t="s">
        <v>792</v>
      </c>
      <c r="F570" s="253" t="s">
        <v>488</v>
      </c>
      <c r="G570" s="252" t="s">
        <v>87</v>
      </c>
      <c r="H570" s="274" t="s">
        <v>1826</v>
      </c>
      <c r="I570" s="355" t="s">
        <v>2609</v>
      </c>
      <c r="J570" s="71" t="s">
        <v>1846</v>
      </c>
      <c r="K570" s="71" t="s">
        <v>1847</v>
      </c>
      <c r="L570" s="71" t="s">
        <v>1826</v>
      </c>
      <c r="M570" s="312" t="s">
        <v>2381</v>
      </c>
      <c r="N570" s="103"/>
      <c r="O570" s="71"/>
      <c r="P570" s="94"/>
      <c r="Q570" s="254">
        <v>30</v>
      </c>
      <c r="R570" s="255">
        <v>11</v>
      </c>
      <c r="S570" s="65">
        <v>0</v>
      </c>
      <c r="T570" s="65">
        <v>0</v>
      </c>
      <c r="U570" s="90">
        <v>0</v>
      </c>
      <c r="V570" s="260">
        <v>21</v>
      </c>
      <c r="W570" s="99">
        <v>0</v>
      </c>
      <c r="X570" s="84">
        <v>0</v>
      </c>
      <c r="Y570" s="99">
        <v>2</v>
      </c>
      <c r="Z570" s="65">
        <v>1</v>
      </c>
      <c r="AA570" s="327">
        <v>1311206</v>
      </c>
      <c r="AB570" s="327">
        <v>46667</v>
      </c>
      <c r="AC570" s="328">
        <f>AA570+AB570</f>
        <v>1357873</v>
      </c>
      <c r="AD570" s="75">
        <v>4500000</v>
      </c>
      <c r="AE570" s="75">
        <v>6000000</v>
      </c>
      <c r="AF570" s="338">
        <f>(AC570*30)/220*1.4</f>
        <v>259230.3</v>
      </c>
      <c r="AG570" s="113">
        <f>AA570*Q570</f>
        <v>39336180</v>
      </c>
      <c r="AH570" s="75">
        <f>AB570*Q570</f>
        <v>1400010</v>
      </c>
      <c r="AI570" s="75">
        <f>AF570*R570</f>
        <v>2851533.3</v>
      </c>
      <c r="AJ570" s="75">
        <f>IF(Q570=31,A570*Z570,(Q570/30)*A570*Z570)</f>
        <v>2655495</v>
      </c>
      <c r="AK570" s="75">
        <f>IF(Q570=31,AD570,(Q570/30)*AD570)</f>
        <v>4500000</v>
      </c>
      <c r="AL570" s="75">
        <f>IF(Q570=31,AE570,(Q570/30)*AE570)</f>
        <v>6000000</v>
      </c>
      <c r="AM570" s="75">
        <f>(AC570*30/220)*35%*S570</f>
        <v>0</v>
      </c>
      <c r="AN570" s="75">
        <f>AC570*30/220*1.4*T570</f>
        <v>0</v>
      </c>
      <c r="AO570" s="75">
        <f>AC570*U570</f>
        <v>0</v>
      </c>
      <c r="AP570" s="75">
        <f>200000*V570</f>
        <v>4200000</v>
      </c>
      <c r="AQ570" s="75">
        <v>0</v>
      </c>
      <c r="AR570" s="75">
        <v>0</v>
      </c>
      <c r="AS570" s="75">
        <v>0</v>
      </c>
      <c r="AT570" s="80">
        <v>0</v>
      </c>
      <c r="AU570" s="82">
        <f>SUM(AG570:AT570)</f>
        <v>60943218.299999997</v>
      </c>
      <c r="AV570" s="113">
        <f>AU570-(AX570+AP570+AO570+AL570+AK570+AJ570+AT570)</f>
        <v>39507582.669</v>
      </c>
      <c r="AW570" s="75">
        <f>AG570+AH570+AK570+AL570+AI570+AN570+AM570+AP570</f>
        <v>58287723.299999997</v>
      </c>
      <c r="AX570" s="75">
        <f>AW570*7%</f>
        <v>4080140.6310000001</v>
      </c>
      <c r="AY570" s="76">
        <f>IF(AV570&lt;=40000000,0,IF(AND(AV570&gt;40000000,AV570&lt;=80000000),(AV570-40000000)*10%,IF(AND(AV570&gt;80000000,AV570&lt;=120000000),4000000+(AV570-80000000)*15%,IF(AND(AV570&gt;120000000,AV570&lt;=180000000),10000000+(AV570-120000000)*20%,IF(AND(AV570&gt;180000000,AV570&lt;=240000000),22000000+(AV570-180000000)*25%,IF(AND(AV570&gt;240000000,AV570&lt;=320000000),37000000+(AV570-240000000)*30%,61000000+(AV570-320000000)*35%))))))</f>
        <v>0</v>
      </c>
      <c r="AZ570" s="75">
        <v>0</v>
      </c>
      <c r="BA570" s="75">
        <v>0</v>
      </c>
      <c r="BB570" s="75">
        <v>0</v>
      </c>
      <c r="BC570" s="80">
        <v>0</v>
      </c>
      <c r="BD570" s="80">
        <v>0</v>
      </c>
      <c r="BE570" s="80">
        <v>0</v>
      </c>
      <c r="BF570" s="78">
        <v>0</v>
      </c>
      <c r="BG570" s="348">
        <f>SUM(AX570:BF570)</f>
        <v>4080140.6310000001</v>
      </c>
      <c r="BH570" s="188">
        <f>INT(AU570-BG570)</f>
        <v>56863077</v>
      </c>
      <c r="BJ570" s="50">
        <v>13368</v>
      </c>
      <c r="BK570" s="50" t="s">
        <v>3901</v>
      </c>
      <c r="BM570" s="50">
        <f t="shared" si="17"/>
        <v>0</v>
      </c>
    </row>
    <row r="571" spans="1:65" s="50" customFormat="1" ht="24" customHeight="1" x14ac:dyDescent="0.2">
      <c r="A571" s="182">
        <f t="shared" si="16"/>
        <v>2655495</v>
      </c>
      <c r="B571" s="298">
        <v>730</v>
      </c>
      <c r="C571" s="266">
        <v>529</v>
      </c>
      <c r="D571" s="299">
        <v>13369</v>
      </c>
      <c r="E571" s="242" t="s">
        <v>410</v>
      </c>
      <c r="F571" s="243" t="s">
        <v>1848</v>
      </c>
      <c r="G571" s="287" t="s">
        <v>137</v>
      </c>
      <c r="H571" s="274" t="s">
        <v>1826</v>
      </c>
      <c r="I571" s="294" t="s">
        <v>3123</v>
      </c>
      <c r="J571" s="65" t="s">
        <v>1849</v>
      </c>
      <c r="K571" s="65" t="s">
        <v>1850</v>
      </c>
      <c r="L571" s="65" t="s">
        <v>1826</v>
      </c>
      <c r="M571" s="292" t="s">
        <v>137</v>
      </c>
      <c r="N571" s="244" t="s">
        <v>2410</v>
      </c>
      <c r="O571" s="65"/>
      <c r="P571" s="90"/>
      <c r="Q571" s="244">
        <v>30</v>
      </c>
      <c r="R571" s="246">
        <v>120</v>
      </c>
      <c r="S571" s="246">
        <v>110</v>
      </c>
      <c r="T571" s="246">
        <v>29.33</v>
      </c>
      <c r="U571" s="90">
        <v>0</v>
      </c>
      <c r="V571" s="262">
        <v>15</v>
      </c>
      <c r="W571" s="99">
        <v>0</v>
      </c>
      <c r="X571" s="84">
        <v>0</v>
      </c>
      <c r="Y571" s="99">
        <v>0</v>
      </c>
      <c r="Z571" s="65">
        <v>0</v>
      </c>
      <c r="AA571" s="319">
        <v>885165</v>
      </c>
      <c r="AB571" s="319">
        <v>0</v>
      </c>
      <c r="AC571" s="320">
        <f>AA571+AB571</f>
        <v>885165</v>
      </c>
      <c r="AD571" s="75">
        <v>4500000</v>
      </c>
      <c r="AE571" s="75">
        <v>6000000</v>
      </c>
      <c r="AF571" s="338">
        <f>(AC571*30)/220*1.4</f>
        <v>168986.04545454544</v>
      </c>
      <c r="AG571" s="113">
        <f>AA571*Q571</f>
        <v>26554950</v>
      </c>
      <c r="AH571" s="75">
        <f>AB571*Q571</f>
        <v>0</v>
      </c>
      <c r="AI571" s="75">
        <f>AF571*R571</f>
        <v>20278325.454545453</v>
      </c>
      <c r="AJ571" s="75">
        <f>IF(Q571=31,A571*Z571,(Q571/30)*A571*Z571)</f>
        <v>0</v>
      </c>
      <c r="AK571" s="75">
        <f>IF(Q571=31,AD571,(Q571/30)*AD571)</f>
        <v>4500000</v>
      </c>
      <c r="AL571" s="75">
        <f>IF(Q571=31,AE571,(Q571/30)*AE571)</f>
        <v>6000000</v>
      </c>
      <c r="AM571" s="75">
        <f>(AC571*30/220)*35%*S571</f>
        <v>4647116.25</v>
      </c>
      <c r="AN571" s="75">
        <f>AC571*30/220*1.4*T571</f>
        <v>4956360.7131818179</v>
      </c>
      <c r="AO571" s="75">
        <f>AC571*U571</f>
        <v>0</v>
      </c>
      <c r="AP571" s="75">
        <f>200000*V571</f>
        <v>3000000</v>
      </c>
      <c r="AQ571" s="75">
        <v>0</v>
      </c>
      <c r="AR571" s="75">
        <v>0</v>
      </c>
      <c r="AS571" s="75">
        <v>0</v>
      </c>
      <c r="AT571" s="80">
        <v>0</v>
      </c>
      <c r="AU571" s="82">
        <f>SUM(AG571:AT571)</f>
        <v>69936752.417727262</v>
      </c>
      <c r="AV571" s="113">
        <f>AU571-(AX571+AP571+AO571+AL571+AK571+AJ571+AT571)</f>
        <v>51541179.748486355</v>
      </c>
      <c r="AW571" s="75">
        <f>AG571+AH571+AK571+AL571+AI571+AN571+AM571+AP571</f>
        <v>69936752.417727262</v>
      </c>
      <c r="AX571" s="75">
        <f>AW571*7%</f>
        <v>4895572.6692409087</v>
      </c>
      <c r="AY571" s="76">
        <f>IF(AV571&lt;=40000000,0,IF(AND(AV571&gt;40000000,AV571&lt;=80000000),(AV571-40000000)*10%,IF(AND(AV571&gt;80000000,AV571&lt;=120000000),4000000+(AV571-80000000)*15%,IF(AND(AV571&gt;120000000,AV571&lt;=180000000),10000000+(AV571-120000000)*20%,IF(AND(AV571&gt;180000000,AV571&lt;=240000000),22000000+(AV571-180000000)*25%,IF(AND(AV571&gt;240000000,AV571&lt;=320000000),37000000+(AV571-240000000)*30%,61000000+(AV571-320000000)*35%))))))</f>
        <v>1154117.9748486355</v>
      </c>
      <c r="AZ571" s="75">
        <v>0</v>
      </c>
      <c r="BA571" s="75">
        <v>0</v>
      </c>
      <c r="BB571" s="75">
        <v>0</v>
      </c>
      <c r="BC571" s="80">
        <v>0</v>
      </c>
      <c r="BD571" s="80">
        <v>0</v>
      </c>
      <c r="BE571" s="80">
        <v>0</v>
      </c>
      <c r="BF571" s="78">
        <v>0</v>
      </c>
      <c r="BG571" s="348">
        <f>SUM(AX571:BF571)</f>
        <v>6049690.6440895442</v>
      </c>
      <c r="BH571" s="188">
        <f>INT(AU571-BG571)</f>
        <v>63887061</v>
      </c>
      <c r="BJ571" s="50">
        <v>13369</v>
      </c>
      <c r="BK571" s="50" t="s">
        <v>3902</v>
      </c>
      <c r="BM571" s="50">
        <f t="shared" si="17"/>
        <v>0</v>
      </c>
    </row>
    <row r="572" spans="1:65" s="50" customFormat="1" ht="24" customHeight="1" x14ac:dyDescent="0.2">
      <c r="A572" s="182">
        <f t="shared" si="16"/>
        <v>2655495</v>
      </c>
      <c r="B572" s="298">
        <v>728</v>
      </c>
      <c r="C572" s="266">
        <v>527</v>
      </c>
      <c r="D572" s="299">
        <v>13370</v>
      </c>
      <c r="E572" s="242" t="s">
        <v>85</v>
      </c>
      <c r="F572" s="243" t="s">
        <v>1851</v>
      </c>
      <c r="G572" s="287" t="s">
        <v>137</v>
      </c>
      <c r="H572" s="274" t="s">
        <v>1826</v>
      </c>
      <c r="I572" s="294" t="s">
        <v>3121</v>
      </c>
      <c r="J572" s="65" t="s">
        <v>1852</v>
      </c>
      <c r="K572" s="65" t="s">
        <v>1853</v>
      </c>
      <c r="L572" s="65" t="s">
        <v>1826</v>
      </c>
      <c r="M572" s="292" t="s">
        <v>137</v>
      </c>
      <c r="N572" s="99"/>
      <c r="O572" s="246" t="s">
        <v>2410</v>
      </c>
      <c r="P572" s="90"/>
      <c r="Q572" s="244">
        <v>30</v>
      </c>
      <c r="R572" s="246">
        <v>90</v>
      </c>
      <c r="S572" s="246">
        <v>0</v>
      </c>
      <c r="T572" s="246">
        <v>0</v>
      </c>
      <c r="U572" s="90">
        <v>0</v>
      </c>
      <c r="V572" s="262">
        <v>21</v>
      </c>
      <c r="W572" s="99">
        <v>0</v>
      </c>
      <c r="X572" s="84">
        <v>0</v>
      </c>
      <c r="Y572" s="99">
        <v>0</v>
      </c>
      <c r="Z572" s="65">
        <v>0</v>
      </c>
      <c r="AA572" s="319">
        <v>885165</v>
      </c>
      <c r="AB572" s="319">
        <v>46667</v>
      </c>
      <c r="AC572" s="320">
        <f>AA572+AB572</f>
        <v>931832</v>
      </c>
      <c r="AD572" s="75">
        <v>4500000</v>
      </c>
      <c r="AE572" s="75">
        <v>6000000</v>
      </c>
      <c r="AF572" s="338">
        <f>(AC572*30)/220*1.4</f>
        <v>177895.19999999998</v>
      </c>
      <c r="AG572" s="113">
        <f>AA572*Q572</f>
        <v>26554950</v>
      </c>
      <c r="AH572" s="75">
        <f>AB572*Q572</f>
        <v>1400010</v>
      </c>
      <c r="AI572" s="75">
        <f>AF572*R572</f>
        <v>16010567.999999998</v>
      </c>
      <c r="AJ572" s="75">
        <f>IF(Q572=31,A572*Z572,(Q572/30)*A572*Z572)</f>
        <v>0</v>
      </c>
      <c r="AK572" s="75">
        <f>IF(Q572=31,AD572,(Q572/30)*AD572)</f>
        <v>4500000</v>
      </c>
      <c r="AL572" s="75">
        <f>IF(Q572=31,AE572,(Q572/30)*AE572)</f>
        <v>6000000</v>
      </c>
      <c r="AM572" s="75">
        <f>(AC572*30/220)*35%*S572</f>
        <v>0</v>
      </c>
      <c r="AN572" s="75">
        <f>AC572*30/220*1.4*T572</f>
        <v>0</v>
      </c>
      <c r="AO572" s="75">
        <f>AC572*U572</f>
        <v>0</v>
      </c>
      <c r="AP572" s="75">
        <f>200000*V572</f>
        <v>4200000</v>
      </c>
      <c r="AQ572" s="75">
        <v>0</v>
      </c>
      <c r="AR572" s="75">
        <v>0</v>
      </c>
      <c r="AS572" s="75">
        <v>0</v>
      </c>
      <c r="AT572" s="80">
        <v>0</v>
      </c>
      <c r="AU572" s="82">
        <f>SUM(AG572:AT572)</f>
        <v>58665528</v>
      </c>
      <c r="AV572" s="113">
        <f>AU572-(AX572+AP572+AO572+AL572+AK572+AJ572+AT572)</f>
        <v>39858941.039999999</v>
      </c>
      <c r="AW572" s="75">
        <f>AG572+AH572+AK572+AL572+AI572+AN572+AM572+AP572</f>
        <v>58665528</v>
      </c>
      <c r="AX572" s="75">
        <f>AW572*7%</f>
        <v>4106586.9600000004</v>
      </c>
      <c r="AY572" s="76">
        <f>IF(AV572&lt;=40000000,0,IF(AND(AV572&gt;40000000,AV572&lt;=80000000),(AV572-40000000)*10%,IF(AND(AV572&gt;80000000,AV572&lt;=120000000),4000000+(AV572-80000000)*15%,IF(AND(AV572&gt;120000000,AV572&lt;=180000000),10000000+(AV572-120000000)*20%,IF(AND(AV572&gt;180000000,AV572&lt;=240000000),22000000+(AV572-180000000)*25%,IF(AND(AV572&gt;240000000,AV572&lt;=320000000),37000000+(AV572-240000000)*30%,61000000+(AV572-320000000)*35%))))))</f>
        <v>0</v>
      </c>
      <c r="AZ572" s="75">
        <v>0</v>
      </c>
      <c r="BA572" s="75">
        <v>0</v>
      </c>
      <c r="BB572" s="75">
        <v>0</v>
      </c>
      <c r="BC572" s="80">
        <v>0</v>
      </c>
      <c r="BD572" s="80">
        <v>0</v>
      </c>
      <c r="BE572" s="80">
        <v>0</v>
      </c>
      <c r="BF572" s="78">
        <v>0</v>
      </c>
      <c r="BG572" s="348">
        <f>SUM(AX572:BF572)</f>
        <v>4106586.9600000004</v>
      </c>
      <c r="BH572" s="188">
        <f>INT(AU572-BG572)</f>
        <v>54558941</v>
      </c>
      <c r="BJ572" s="50">
        <v>13370</v>
      </c>
      <c r="BK572" s="50" t="s">
        <v>3903</v>
      </c>
      <c r="BM572" s="50">
        <f t="shared" si="17"/>
        <v>0</v>
      </c>
    </row>
    <row r="573" spans="1:65" s="50" customFormat="1" ht="24" customHeight="1" x14ac:dyDescent="0.2">
      <c r="A573" s="182">
        <f t="shared" si="16"/>
        <v>2655495</v>
      </c>
      <c r="B573" s="298">
        <v>173</v>
      </c>
      <c r="C573" s="266">
        <v>182</v>
      </c>
      <c r="D573" s="299">
        <v>13371</v>
      </c>
      <c r="E573" s="252" t="s">
        <v>410</v>
      </c>
      <c r="F573" s="253" t="s">
        <v>1854</v>
      </c>
      <c r="G573" s="252" t="s">
        <v>87</v>
      </c>
      <c r="H573" s="274" t="s">
        <v>1826</v>
      </c>
      <c r="I573" s="294" t="s">
        <v>2615</v>
      </c>
      <c r="J573" s="65" t="s">
        <v>1855</v>
      </c>
      <c r="K573" s="65" t="s">
        <v>1856</v>
      </c>
      <c r="L573" s="65" t="s">
        <v>1826</v>
      </c>
      <c r="M573" s="292" t="s">
        <v>2380</v>
      </c>
      <c r="N573" s="99"/>
      <c r="O573" s="65"/>
      <c r="P573" s="90"/>
      <c r="Q573" s="254">
        <v>30</v>
      </c>
      <c r="R573" s="255">
        <v>32</v>
      </c>
      <c r="S573" s="65">
        <v>0</v>
      </c>
      <c r="T573" s="65">
        <v>0</v>
      </c>
      <c r="U573" s="90">
        <v>0</v>
      </c>
      <c r="V573" s="260">
        <v>20</v>
      </c>
      <c r="W573" s="99">
        <v>0</v>
      </c>
      <c r="X573" s="84">
        <v>0</v>
      </c>
      <c r="Y573" s="99">
        <v>0</v>
      </c>
      <c r="Z573" s="65">
        <v>0</v>
      </c>
      <c r="AA573" s="327">
        <v>1477052</v>
      </c>
      <c r="AB573" s="327">
        <v>46667</v>
      </c>
      <c r="AC573" s="328">
        <f>AA573+AB573</f>
        <v>1523719</v>
      </c>
      <c r="AD573" s="75">
        <v>4500000</v>
      </c>
      <c r="AE573" s="75">
        <v>6000000</v>
      </c>
      <c r="AF573" s="338">
        <f>(AC573*30)/220*1.4</f>
        <v>290891.80909090908</v>
      </c>
      <c r="AG573" s="113">
        <f>AA573*Q573</f>
        <v>44311560</v>
      </c>
      <c r="AH573" s="75">
        <f>AB573*Q573</f>
        <v>1400010</v>
      </c>
      <c r="AI573" s="75">
        <f>AF573*R573</f>
        <v>9308537.8909090906</v>
      </c>
      <c r="AJ573" s="75">
        <f>IF(Q573=31,A573*Z573,(Q573/30)*A573*Z573)</f>
        <v>0</v>
      </c>
      <c r="AK573" s="75">
        <f>IF(Q573=31,AD573,(Q573/30)*AD573)</f>
        <v>4500000</v>
      </c>
      <c r="AL573" s="75">
        <f>IF(Q573=31,AE573,(Q573/30)*AE573)</f>
        <v>6000000</v>
      </c>
      <c r="AM573" s="75">
        <f>(AC573*30/220)*35%*S573</f>
        <v>0</v>
      </c>
      <c r="AN573" s="75">
        <f>AC573*30/220*1.4*T573</f>
        <v>0</v>
      </c>
      <c r="AO573" s="75">
        <f>AC573*U573</f>
        <v>0</v>
      </c>
      <c r="AP573" s="75">
        <f>200000*V573</f>
        <v>4000000</v>
      </c>
      <c r="AQ573" s="75">
        <v>0</v>
      </c>
      <c r="AR573" s="75">
        <v>0</v>
      </c>
      <c r="AS573" s="75">
        <v>0</v>
      </c>
      <c r="AT573" s="80">
        <v>0</v>
      </c>
      <c r="AU573" s="82">
        <f>SUM(AG573:AT573)</f>
        <v>69520107.890909091</v>
      </c>
      <c r="AV573" s="113">
        <f>AU573-(AX573+AP573+AO573+AL573+AK573+AJ573+AT573)</f>
        <v>50153700.338545457</v>
      </c>
      <c r="AW573" s="75">
        <f>AG573+AH573+AK573+AL573+AI573+AN573+AM573+AP573</f>
        <v>69520107.890909091</v>
      </c>
      <c r="AX573" s="75">
        <f>AW573*7%</f>
        <v>4866407.5523636369</v>
      </c>
      <c r="AY573" s="76">
        <f>IF(AV573&lt;=40000000,0,IF(AND(AV573&gt;40000000,AV573&lt;=80000000),(AV573-40000000)*10%,IF(AND(AV573&gt;80000000,AV573&lt;=120000000),4000000+(AV573-80000000)*15%,IF(AND(AV573&gt;120000000,AV573&lt;=180000000),10000000+(AV573-120000000)*20%,IF(AND(AV573&gt;180000000,AV573&lt;=240000000),22000000+(AV573-180000000)*25%,IF(AND(AV573&gt;240000000,AV573&lt;=320000000),37000000+(AV573-240000000)*30%,61000000+(AV573-320000000)*35%))))))</f>
        <v>1015370.0338545457</v>
      </c>
      <c r="AZ573" s="75">
        <v>0</v>
      </c>
      <c r="BA573" s="75">
        <v>0</v>
      </c>
      <c r="BB573" s="75">
        <v>0</v>
      </c>
      <c r="BC573" s="80">
        <v>0</v>
      </c>
      <c r="BD573" s="80">
        <v>0</v>
      </c>
      <c r="BE573" s="80">
        <v>0</v>
      </c>
      <c r="BF573" s="78">
        <v>0</v>
      </c>
      <c r="BG573" s="348">
        <f>SUM(AX573:BF573)</f>
        <v>5881777.5862181829</v>
      </c>
      <c r="BH573" s="188">
        <f>INT(AU573-BG573)</f>
        <v>63638330</v>
      </c>
      <c r="BJ573" s="50">
        <v>13371</v>
      </c>
      <c r="BK573" s="50" t="s">
        <v>3904</v>
      </c>
      <c r="BM573" s="50">
        <f t="shared" si="17"/>
        <v>0</v>
      </c>
    </row>
    <row r="574" spans="1:65" s="50" customFormat="1" ht="24" customHeight="1" x14ac:dyDescent="0.2">
      <c r="A574" s="182">
        <f t="shared" si="16"/>
        <v>2655495</v>
      </c>
      <c r="B574" s="298">
        <v>169</v>
      </c>
      <c r="C574" s="266">
        <v>178</v>
      </c>
      <c r="D574" s="299">
        <v>13372</v>
      </c>
      <c r="E574" s="252" t="s">
        <v>398</v>
      </c>
      <c r="F574" s="253" t="s">
        <v>1857</v>
      </c>
      <c r="G574" s="252" t="s">
        <v>87</v>
      </c>
      <c r="H574" s="274" t="s">
        <v>1826</v>
      </c>
      <c r="I574" s="294" t="s">
        <v>2611</v>
      </c>
      <c r="J574" s="65" t="s">
        <v>1858</v>
      </c>
      <c r="K574" s="65" t="s">
        <v>1859</v>
      </c>
      <c r="L574" s="65" t="s">
        <v>1826</v>
      </c>
      <c r="M574" s="292" t="s">
        <v>2380</v>
      </c>
      <c r="N574" s="99"/>
      <c r="O574" s="65"/>
      <c r="P574" s="90"/>
      <c r="Q574" s="254">
        <v>30</v>
      </c>
      <c r="R574" s="255">
        <v>16</v>
      </c>
      <c r="S574" s="65">
        <v>0</v>
      </c>
      <c r="T574" s="65">
        <v>0</v>
      </c>
      <c r="U574" s="300">
        <f>1+1</f>
        <v>2</v>
      </c>
      <c r="V574" s="260">
        <v>21</v>
      </c>
      <c r="W574" s="99">
        <v>0</v>
      </c>
      <c r="X574" s="84">
        <v>0</v>
      </c>
      <c r="Y574" s="99">
        <v>0</v>
      </c>
      <c r="Z574" s="65">
        <v>0</v>
      </c>
      <c r="AA574" s="327">
        <v>1477052</v>
      </c>
      <c r="AB574" s="327">
        <v>0</v>
      </c>
      <c r="AC574" s="328">
        <f>AA574+AB574</f>
        <v>1477052</v>
      </c>
      <c r="AD574" s="75">
        <v>4500000</v>
      </c>
      <c r="AE574" s="75">
        <v>6000000</v>
      </c>
      <c r="AF574" s="338">
        <f>(AC574*30)/220*1.4</f>
        <v>281982.65454545454</v>
      </c>
      <c r="AG574" s="113">
        <f>AA574*Q574</f>
        <v>44311560</v>
      </c>
      <c r="AH574" s="75">
        <f>AB574*Q574</f>
        <v>0</v>
      </c>
      <c r="AI574" s="75">
        <f>AF574*R574</f>
        <v>4511722.4727272727</v>
      </c>
      <c r="AJ574" s="75">
        <f>IF(Q574=31,A574*Z574,(Q574/30)*A574*Z574)</f>
        <v>0</v>
      </c>
      <c r="AK574" s="75">
        <f>IF(Q574=31,AD574,(Q574/30)*AD574)</f>
        <v>4500000</v>
      </c>
      <c r="AL574" s="75">
        <f>IF(Q574=31,AE574,(Q574/30)*AE574)</f>
        <v>6000000</v>
      </c>
      <c r="AM574" s="75">
        <f>(AC574*30/220)*35%*S574</f>
        <v>0</v>
      </c>
      <c r="AN574" s="75">
        <f>AC574*30/220*1.4*T574</f>
        <v>0</v>
      </c>
      <c r="AO574" s="75">
        <f>AC574*U574</f>
        <v>2954104</v>
      </c>
      <c r="AP574" s="75">
        <f>200000*V574</f>
        <v>4200000</v>
      </c>
      <c r="AQ574" s="75">
        <v>0</v>
      </c>
      <c r="AR574" s="75">
        <v>0</v>
      </c>
      <c r="AS574" s="75">
        <v>0</v>
      </c>
      <c r="AT574" s="80">
        <v>0</v>
      </c>
      <c r="AU574" s="82">
        <f>SUM(AG574:AT574)</f>
        <v>66477386.472727269</v>
      </c>
      <c r="AV574" s="113">
        <f>AU574-(AX574+AP574+AO574+AL574+AK574+AJ574+AT574)</f>
        <v>44376652.699636355</v>
      </c>
      <c r="AW574" s="75">
        <f>AG574+AH574+AK574+AL574+AI574+AN574+AM574+AP574</f>
        <v>63523282.472727269</v>
      </c>
      <c r="AX574" s="75">
        <f>AW574*7%</f>
        <v>4446629.7730909092</v>
      </c>
      <c r="AY574" s="76">
        <f>IF(AV574&lt;=40000000,0,IF(AND(AV574&gt;40000000,AV574&lt;=80000000),(AV574-40000000)*10%,IF(AND(AV574&gt;80000000,AV574&lt;=120000000),4000000+(AV574-80000000)*15%,IF(AND(AV574&gt;120000000,AV574&lt;=180000000),10000000+(AV574-120000000)*20%,IF(AND(AV574&gt;180000000,AV574&lt;=240000000),22000000+(AV574-180000000)*25%,IF(AND(AV574&gt;240000000,AV574&lt;=320000000),37000000+(AV574-240000000)*30%,61000000+(AV574-320000000)*35%))))))</f>
        <v>437665.26996363554</v>
      </c>
      <c r="AZ574" s="75">
        <v>0</v>
      </c>
      <c r="BA574" s="75">
        <v>0</v>
      </c>
      <c r="BB574" s="75">
        <v>0</v>
      </c>
      <c r="BC574" s="80">
        <v>0</v>
      </c>
      <c r="BD574" s="80">
        <v>0</v>
      </c>
      <c r="BE574" s="80">
        <v>0</v>
      </c>
      <c r="BF574" s="78">
        <v>0</v>
      </c>
      <c r="BG574" s="348">
        <f>SUM(AX574:BF574)</f>
        <v>4884295.0430545444</v>
      </c>
      <c r="BH574" s="188">
        <f>INT(AU574-BG574)</f>
        <v>61593091</v>
      </c>
      <c r="BJ574" s="50">
        <v>13372</v>
      </c>
      <c r="BK574" s="50" t="s">
        <v>3905</v>
      </c>
      <c r="BM574" s="50">
        <f t="shared" si="17"/>
        <v>0</v>
      </c>
    </row>
    <row r="575" spans="1:65" s="50" customFormat="1" ht="24" customHeight="1" x14ac:dyDescent="0.2">
      <c r="A575" s="182">
        <f t="shared" si="16"/>
        <v>2655495</v>
      </c>
      <c r="B575" s="298">
        <v>170</v>
      </c>
      <c r="C575" s="266">
        <v>179</v>
      </c>
      <c r="D575" s="299">
        <v>13373</v>
      </c>
      <c r="E575" s="252" t="s">
        <v>216</v>
      </c>
      <c r="F575" s="253" t="s">
        <v>1860</v>
      </c>
      <c r="G575" s="252" t="s">
        <v>87</v>
      </c>
      <c r="H575" s="274" t="s">
        <v>1826</v>
      </c>
      <c r="I575" s="294" t="s">
        <v>2612</v>
      </c>
      <c r="J575" s="65" t="s">
        <v>1861</v>
      </c>
      <c r="K575" s="65" t="s">
        <v>1862</v>
      </c>
      <c r="L575" s="65" t="s">
        <v>1826</v>
      </c>
      <c r="M575" s="292" t="s">
        <v>2380</v>
      </c>
      <c r="N575" s="99"/>
      <c r="O575" s="65"/>
      <c r="P575" s="90"/>
      <c r="Q575" s="254">
        <v>30</v>
      </c>
      <c r="R575" s="255">
        <v>13</v>
      </c>
      <c r="S575" s="65">
        <v>0</v>
      </c>
      <c r="T575" s="65">
        <v>0</v>
      </c>
      <c r="U575" s="90">
        <v>0</v>
      </c>
      <c r="V575" s="260">
        <v>20</v>
      </c>
      <c r="W575" s="99">
        <v>0</v>
      </c>
      <c r="X575" s="84">
        <v>0</v>
      </c>
      <c r="Y575" s="99">
        <v>0</v>
      </c>
      <c r="Z575" s="65">
        <v>0</v>
      </c>
      <c r="AA575" s="327">
        <v>1477052</v>
      </c>
      <c r="AB575" s="327">
        <v>0</v>
      </c>
      <c r="AC575" s="328">
        <f>AA575+AB575</f>
        <v>1477052</v>
      </c>
      <c r="AD575" s="75">
        <v>4500000</v>
      </c>
      <c r="AE575" s="75">
        <v>6000000</v>
      </c>
      <c r="AF575" s="338">
        <f>(AC575*30)/220*1.4</f>
        <v>281982.65454545454</v>
      </c>
      <c r="AG575" s="113">
        <f>AA575*Q575</f>
        <v>44311560</v>
      </c>
      <c r="AH575" s="75">
        <f>AB575*Q575</f>
        <v>0</v>
      </c>
      <c r="AI575" s="75">
        <f>AF575*R575</f>
        <v>3665774.5090909088</v>
      </c>
      <c r="AJ575" s="75">
        <f>IF(Q575=31,A575*Z575,(Q575/30)*A575*Z575)</f>
        <v>0</v>
      </c>
      <c r="AK575" s="75">
        <f>IF(Q575=31,AD575,(Q575/30)*AD575)</f>
        <v>4500000</v>
      </c>
      <c r="AL575" s="75">
        <f>IF(Q575=31,AE575,(Q575/30)*AE575)</f>
        <v>6000000</v>
      </c>
      <c r="AM575" s="75">
        <f>(AC575*30/220)*35%*S575</f>
        <v>0</v>
      </c>
      <c r="AN575" s="75">
        <f>AC575*30/220*1.4*T575</f>
        <v>0</v>
      </c>
      <c r="AO575" s="75">
        <f>AC575*U575</f>
        <v>0</v>
      </c>
      <c r="AP575" s="75">
        <f>200000*V575</f>
        <v>4000000</v>
      </c>
      <c r="AQ575" s="75">
        <v>0</v>
      </c>
      <c r="AR575" s="75">
        <v>0</v>
      </c>
      <c r="AS575" s="75">
        <v>0</v>
      </c>
      <c r="AT575" s="80">
        <v>0</v>
      </c>
      <c r="AU575" s="82">
        <f>SUM(AG575:AT575)</f>
        <v>62477334.509090908</v>
      </c>
      <c r="AV575" s="113">
        <f>AU575-(AX575+AP575+AO575+AL575+AK575+AJ575+AT575)</f>
        <v>43603921.09345454</v>
      </c>
      <c r="AW575" s="75">
        <f>AG575+AH575+AK575+AL575+AI575+AN575+AM575+AP575</f>
        <v>62477334.509090908</v>
      </c>
      <c r="AX575" s="75">
        <f>AW575*7%</f>
        <v>4373413.4156363644</v>
      </c>
      <c r="AY575" s="76">
        <f>IF(AV575&lt;=40000000,0,IF(AND(AV575&gt;40000000,AV575&lt;=80000000),(AV575-40000000)*10%,IF(AND(AV575&gt;80000000,AV575&lt;=120000000),4000000+(AV575-80000000)*15%,IF(AND(AV575&gt;120000000,AV575&lt;=180000000),10000000+(AV575-120000000)*20%,IF(AND(AV575&gt;180000000,AV575&lt;=240000000),22000000+(AV575-180000000)*25%,IF(AND(AV575&gt;240000000,AV575&lt;=320000000),37000000+(AV575-240000000)*30%,61000000+(AV575-320000000)*35%))))))</f>
        <v>360392.10934545402</v>
      </c>
      <c r="AZ575" s="75">
        <v>0</v>
      </c>
      <c r="BA575" s="75">
        <v>0</v>
      </c>
      <c r="BB575" s="75">
        <v>0</v>
      </c>
      <c r="BC575" s="80">
        <v>0</v>
      </c>
      <c r="BD575" s="80">
        <v>0</v>
      </c>
      <c r="BE575" s="80">
        <v>0</v>
      </c>
      <c r="BF575" s="78">
        <v>0</v>
      </c>
      <c r="BG575" s="348">
        <f>SUM(AX575:BF575)</f>
        <v>4733805.5249818182</v>
      </c>
      <c r="BH575" s="188">
        <f>INT(AU575-BG575)</f>
        <v>57743528</v>
      </c>
      <c r="BJ575" s="50">
        <v>13373</v>
      </c>
      <c r="BK575" s="50" t="s">
        <v>3906</v>
      </c>
      <c r="BM575" s="50">
        <f t="shared" si="17"/>
        <v>0</v>
      </c>
    </row>
    <row r="576" spans="1:65" s="50" customFormat="1" ht="24" customHeight="1" x14ac:dyDescent="0.2">
      <c r="A576" s="182">
        <f t="shared" ref="A576:A639" si="18">885165*3</f>
        <v>2655495</v>
      </c>
      <c r="B576" s="298">
        <v>168</v>
      </c>
      <c r="C576" s="266">
        <v>177</v>
      </c>
      <c r="D576" s="299">
        <v>13374</v>
      </c>
      <c r="E576" s="252" t="s">
        <v>1863</v>
      </c>
      <c r="F576" s="253" t="s">
        <v>1864</v>
      </c>
      <c r="G576" s="252" t="s">
        <v>87</v>
      </c>
      <c r="H576" s="274" t="s">
        <v>1826</v>
      </c>
      <c r="I576" s="294" t="s">
        <v>2610</v>
      </c>
      <c r="J576" s="65" t="s">
        <v>1865</v>
      </c>
      <c r="K576" s="65" t="s">
        <v>1866</v>
      </c>
      <c r="L576" s="65" t="s">
        <v>1826</v>
      </c>
      <c r="M576" s="292" t="s">
        <v>2382</v>
      </c>
      <c r="N576" s="99"/>
      <c r="O576" s="65"/>
      <c r="P576" s="90"/>
      <c r="Q576" s="254">
        <v>23</v>
      </c>
      <c r="R576" s="255">
        <v>19</v>
      </c>
      <c r="S576" s="65">
        <v>0</v>
      </c>
      <c r="T576" s="65">
        <v>0</v>
      </c>
      <c r="U576" s="300">
        <f>1</f>
        <v>1</v>
      </c>
      <c r="V576" s="261">
        <v>7</v>
      </c>
      <c r="W576" s="99">
        <v>0</v>
      </c>
      <c r="X576" s="84">
        <v>0</v>
      </c>
      <c r="Y576" s="99">
        <v>0</v>
      </c>
      <c r="Z576" s="65">
        <v>0</v>
      </c>
      <c r="AA576" s="327">
        <v>1145360</v>
      </c>
      <c r="AB576" s="327">
        <v>46667</v>
      </c>
      <c r="AC576" s="328">
        <f>AA576+AB576</f>
        <v>1192027</v>
      </c>
      <c r="AD576" s="75">
        <v>4500000</v>
      </c>
      <c r="AE576" s="75">
        <v>6000000</v>
      </c>
      <c r="AF576" s="338">
        <f>(AC576*30)/220*1.4</f>
        <v>227568.79090909089</v>
      </c>
      <c r="AG576" s="113">
        <f>AA576*Q576</f>
        <v>26343280</v>
      </c>
      <c r="AH576" s="75">
        <f>AB576*Q576</f>
        <v>1073341</v>
      </c>
      <c r="AI576" s="75">
        <f>AF576*R576</f>
        <v>4323807.0272727273</v>
      </c>
      <c r="AJ576" s="75">
        <f>IF(Q576=31,A576*Z576,(Q576/30)*A576*Z576)</f>
        <v>0</v>
      </c>
      <c r="AK576" s="75">
        <f>IF(Q576=31,AD576,(Q576/30)*AD576)</f>
        <v>3450000.0000000005</v>
      </c>
      <c r="AL576" s="75">
        <f>IF(Q576=31,AE576,(Q576/30)*AE576)</f>
        <v>4600000</v>
      </c>
      <c r="AM576" s="75">
        <f>(AC576*30/220)*35%*S576</f>
        <v>0</v>
      </c>
      <c r="AN576" s="75">
        <f>AC576*30/220*1.4*T576</f>
        <v>0</v>
      </c>
      <c r="AO576" s="75">
        <f>AC576*U576</f>
        <v>1192027</v>
      </c>
      <c r="AP576" s="75">
        <f>200000*V576</f>
        <v>1400000</v>
      </c>
      <c r="AQ576" s="75">
        <v>0</v>
      </c>
      <c r="AR576" s="75">
        <v>0</v>
      </c>
      <c r="AS576" s="75">
        <v>0</v>
      </c>
      <c r="AT576" s="80">
        <v>0</v>
      </c>
      <c r="AU576" s="82">
        <f>SUM(AG576:AT576)</f>
        <v>42382455.027272731</v>
      </c>
      <c r="AV576" s="113">
        <f>AU576-(AX576+AP576+AO576+AL576+AK576+AJ576+AT576)</f>
        <v>28857098.065363638</v>
      </c>
      <c r="AW576" s="75">
        <f>AG576+AH576+AK576+AL576+AI576+AN576+AM576+AP576</f>
        <v>41190428.027272731</v>
      </c>
      <c r="AX576" s="75">
        <f>AW576*7%</f>
        <v>2883329.9619090916</v>
      </c>
      <c r="AY576" s="76">
        <f>IF(AV576&lt;=40000000,0,IF(AND(AV576&gt;40000000,AV576&lt;=80000000),(AV576-40000000)*10%,IF(AND(AV576&gt;80000000,AV576&lt;=120000000),4000000+(AV576-80000000)*15%,IF(AND(AV576&gt;120000000,AV576&lt;=180000000),10000000+(AV576-120000000)*20%,IF(AND(AV576&gt;180000000,AV576&lt;=240000000),22000000+(AV576-180000000)*25%,IF(AND(AV576&gt;240000000,AV576&lt;=320000000),37000000+(AV576-240000000)*30%,61000000+(AV576-320000000)*35%))))))</f>
        <v>0</v>
      </c>
      <c r="AZ576" s="75">
        <v>0</v>
      </c>
      <c r="BA576" s="75">
        <v>0</v>
      </c>
      <c r="BB576" s="75">
        <v>0</v>
      </c>
      <c r="BC576" s="80">
        <v>0</v>
      </c>
      <c r="BD576" s="80">
        <v>0</v>
      </c>
      <c r="BE576" s="80">
        <v>0</v>
      </c>
      <c r="BF576" s="78">
        <v>0</v>
      </c>
      <c r="BG576" s="348">
        <f>SUM(AX576:BF576)</f>
        <v>2883329.9619090916</v>
      </c>
      <c r="BH576" s="188">
        <f>INT(AU576-BG576)</f>
        <v>39499125</v>
      </c>
      <c r="BJ576" s="50">
        <v>13374</v>
      </c>
      <c r="BK576" s="50" t="s">
        <v>3907</v>
      </c>
      <c r="BM576" s="50">
        <f t="shared" si="17"/>
        <v>0</v>
      </c>
    </row>
    <row r="577" spans="1:65" s="50" customFormat="1" ht="24" customHeight="1" x14ac:dyDescent="0.2">
      <c r="A577" s="182">
        <f t="shared" si="18"/>
        <v>2655495</v>
      </c>
      <c r="B577" s="298">
        <v>729</v>
      </c>
      <c r="C577" s="266">
        <v>528</v>
      </c>
      <c r="D577" s="299">
        <v>13375</v>
      </c>
      <c r="E577" s="242" t="s">
        <v>85</v>
      </c>
      <c r="F577" s="243" t="s">
        <v>1867</v>
      </c>
      <c r="G577" s="287" t="s">
        <v>137</v>
      </c>
      <c r="H577" s="274" t="s">
        <v>1826</v>
      </c>
      <c r="I577" s="294" t="s">
        <v>3122</v>
      </c>
      <c r="J577" s="65" t="s">
        <v>1868</v>
      </c>
      <c r="K577" s="65" t="s">
        <v>1869</v>
      </c>
      <c r="L577" s="65" t="s">
        <v>1826</v>
      </c>
      <c r="M577" s="292" t="s">
        <v>137</v>
      </c>
      <c r="N577" s="244" t="s">
        <v>2410</v>
      </c>
      <c r="O577" s="65"/>
      <c r="P577" s="90"/>
      <c r="Q577" s="244">
        <v>30</v>
      </c>
      <c r="R577" s="246">
        <v>120</v>
      </c>
      <c r="S577" s="246">
        <v>110</v>
      </c>
      <c r="T577" s="246">
        <v>29.33</v>
      </c>
      <c r="U577" s="90">
        <v>0</v>
      </c>
      <c r="V577" s="262">
        <v>15</v>
      </c>
      <c r="W577" s="99">
        <v>0</v>
      </c>
      <c r="X577" s="84">
        <v>0</v>
      </c>
      <c r="Y577" s="99">
        <v>3</v>
      </c>
      <c r="Z577" s="65">
        <v>2</v>
      </c>
      <c r="AA577" s="319">
        <v>885165</v>
      </c>
      <c r="AB577" s="319">
        <v>0</v>
      </c>
      <c r="AC577" s="320">
        <f>AA577+AB577</f>
        <v>885165</v>
      </c>
      <c r="AD577" s="75">
        <v>4500000</v>
      </c>
      <c r="AE577" s="75">
        <v>6000000</v>
      </c>
      <c r="AF577" s="338">
        <f>(AC577*30)/220*1.4</f>
        <v>168986.04545454544</v>
      </c>
      <c r="AG577" s="113">
        <f>AA577*Q577</f>
        <v>26554950</v>
      </c>
      <c r="AH577" s="75">
        <f>AB577*Q577</f>
        <v>0</v>
      </c>
      <c r="AI577" s="75">
        <f>AF577*R577</f>
        <v>20278325.454545453</v>
      </c>
      <c r="AJ577" s="75">
        <f>IF(Q577=31,A577*Z577,(Q577/30)*A577*Z577)</f>
        <v>5310990</v>
      </c>
      <c r="AK577" s="75">
        <f>IF(Q577=31,AD577,(Q577/30)*AD577)</f>
        <v>4500000</v>
      </c>
      <c r="AL577" s="75">
        <f>IF(Q577=31,AE577,(Q577/30)*AE577)</f>
        <v>6000000</v>
      </c>
      <c r="AM577" s="75">
        <f>(AC577*30/220)*35%*S577</f>
        <v>4647116.25</v>
      </c>
      <c r="AN577" s="75">
        <f>AC577*30/220*1.4*T577</f>
        <v>4956360.7131818179</v>
      </c>
      <c r="AO577" s="75">
        <f>AC577*U577</f>
        <v>0</v>
      </c>
      <c r="AP577" s="75">
        <f>200000*V577</f>
        <v>3000000</v>
      </c>
      <c r="AQ577" s="75">
        <v>0</v>
      </c>
      <c r="AR577" s="75">
        <v>0</v>
      </c>
      <c r="AS577" s="75">
        <v>0</v>
      </c>
      <c r="AT577" s="80">
        <v>0</v>
      </c>
      <c r="AU577" s="82">
        <f>SUM(AG577:AT577)</f>
        <v>75247742.417727277</v>
      </c>
      <c r="AV577" s="113">
        <f>AU577-(AX577+AP577+AO577+AL577+AK577+AJ577+AT577)</f>
        <v>51541179.74848637</v>
      </c>
      <c r="AW577" s="75">
        <f>AG577+AH577+AK577+AL577+AI577+AN577+AM577+AP577</f>
        <v>69936752.417727262</v>
      </c>
      <c r="AX577" s="75">
        <f>AW577*7%</f>
        <v>4895572.6692409087</v>
      </c>
      <c r="AY577" s="76">
        <f>IF(AV577&lt;=40000000,0,IF(AND(AV577&gt;40000000,AV577&lt;=80000000),(AV577-40000000)*10%,IF(AND(AV577&gt;80000000,AV577&lt;=120000000),4000000+(AV577-80000000)*15%,IF(AND(AV577&gt;120000000,AV577&lt;=180000000),10000000+(AV577-120000000)*20%,IF(AND(AV577&gt;180000000,AV577&lt;=240000000),22000000+(AV577-180000000)*25%,IF(AND(AV577&gt;240000000,AV577&lt;=320000000),37000000+(AV577-240000000)*30%,61000000+(AV577-320000000)*35%))))))</f>
        <v>1154117.9748486371</v>
      </c>
      <c r="AZ577" s="75">
        <v>0</v>
      </c>
      <c r="BA577" s="75">
        <v>0</v>
      </c>
      <c r="BB577" s="75">
        <v>0</v>
      </c>
      <c r="BC577" s="80">
        <v>0</v>
      </c>
      <c r="BD577" s="80">
        <v>0</v>
      </c>
      <c r="BE577" s="80">
        <v>0</v>
      </c>
      <c r="BF577" s="78">
        <v>0</v>
      </c>
      <c r="BG577" s="348">
        <f>SUM(AX577:BF577)</f>
        <v>6049690.6440895461</v>
      </c>
      <c r="BH577" s="188">
        <f>INT(AU577-BG577)</f>
        <v>69198051</v>
      </c>
      <c r="BJ577" s="50">
        <v>13375</v>
      </c>
      <c r="BK577" s="50" t="s">
        <v>3908</v>
      </c>
      <c r="BM577" s="50">
        <f t="shared" si="17"/>
        <v>0</v>
      </c>
    </row>
    <row r="578" spans="1:65" s="50" customFormat="1" ht="24" customHeight="1" x14ac:dyDescent="0.2">
      <c r="A578" s="182">
        <f t="shared" si="18"/>
        <v>2655495</v>
      </c>
      <c r="B578" s="298">
        <v>751</v>
      </c>
      <c r="C578" s="266">
        <v>550</v>
      </c>
      <c r="D578" s="299">
        <v>13376</v>
      </c>
      <c r="E578" s="242" t="s">
        <v>1579</v>
      </c>
      <c r="F578" s="243" t="s">
        <v>1870</v>
      </c>
      <c r="G578" s="287" t="s">
        <v>137</v>
      </c>
      <c r="H578" s="274" t="s">
        <v>1871</v>
      </c>
      <c r="I578" s="294" t="s">
        <v>3144</v>
      </c>
      <c r="J578" s="65" t="s">
        <v>1872</v>
      </c>
      <c r="K578" s="65" t="s">
        <v>1873</v>
      </c>
      <c r="L578" s="65" t="s">
        <v>1871</v>
      </c>
      <c r="M578" s="292" t="s">
        <v>137</v>
      </c>
      <c r="N578" s="99"/>
      <c r="O578" s="65"/>
      <c r="P578" s="245" t="s">
        <v>2410</v>
      </c>
      <c r="Q578" s="244">
        <v>30</v>
      </c>
      <c r="R578" s="246">
        <v>120</v>
      </c>
      <c r="S578" s="246">
        <v>220</v>
      </c>
      <c r="T578" s="246">
        <v>29.33</v>
      </c>
      <c r="U578" s="90">
        <v>0</v>
      </c>
      <c r="V578" s="262">
        <v>10</v>
      </c>
      <c r="W578" s="99">
        <v>0</v>
      </c>
      <c r="X578" s="84">
        <v>0</v>
      </c>
      <c r="Y578" s="99">
        <v>2</v>
      </c>
      <c r="Z578" s="65">
        <v>2</v>
      </c>
      <c r="AA578" s="319">
        <v>885165</v>
      </c>
      <c r="AB578" s="319">
        <v>46667</v>
      </c>
      <c r="AC578" s="320">
        <f>AA578+AB578</f>
        <v>931832</v>
      </c>
      <c r="AD578" s="75">
        <v>4500000</v>
      </c>
      <c r="AE578" s="75">
        <v>6000000</v>
      </c>
      <c r="AF578" s="338">
        <f>(AC578*30)/220*1.4</f>
        <v>177895.19999999998</v>
      </c>
      <c r="AG578" s="113">
        <f>AA578*Q578</f>
        <v>26554950</v>
      </c>
      <c r="AH578" s="75">
        <f>AB578*Q578</f>
        <v>1400010</v>
      </c>
      <c r="AI578" s="75">
        <f>AF578*R578</f>
        <v>21347423.999999996</v>
      </c>
      <c r="AJ578" s="75">
        <f>IF(Q578=31,A578*Z578,(Q578/30)*A578*Z578)</f>
        <v>5310990</v>
      </c>
      <c r="AK578" s="75">
        <f>IF(Q578=31,AD578,(Q578/30)*AD578)</f>
        <v>4500000</v>
      </c>
      <c r="AL578" s="75">
        <f>IF(Q578=31,AE578,(Q578/30)*AE578)</f>
        <v>6000000</v>
      </c>
      <c r="AM578" s="75">
        <f>(AC578*30/220)*35%*S578</f>
        <v>9784235.9999999981</v>
      </c>
      <c r="AN578" s="75">
        <f>AC578*30/220*1.4*T578</f>
        <v>5217666.2159999991</v>
      </c>
      <c r="AO578" s="75">
        <f>AC578*U578</f>
        <v>0</v>
      </c>
      <c r="AP578" s="75">
        <f>200000*V578</f>
        <v>2000000</v>
      </c>
      <c r="AQ578" s="75">
        <v>0</v>
      </c>
      <c r="AR578" s="75">
        <v>0</v>
      </c>
      <c r="AS578" s="75">
        <v>0</v>
      </c>
      <c r="AT578" s="80">
        <v>0</v>
      </c>
      <c r="AU578" s="82">
        <f>SUM(AG578:AT578)</f>
        <v>82115276.216000006</v>
      </c>
      <c r="AV578" s="113">
        <f>AU578-(AX578+AP578+AO578+AL578+AK578+AJ578+AT578)</f>
        <v>58927986.18088001</v>
      </c>
      <c r="AW578" s="75">
        <f>AG578+AH578+AK578+AL578+AI578+AN578+AM578+AP578</f>
        <v>76804286.215999991</v>
      </c>
      <c r="AX578" s="75">
        <f>AW578*7%</f>
        <v>5376300.0351200001</v>
      </c>
      <c r="AY578" s="76">
        <f>IF(AV578&lt;=40000000,0,IF(AND(AV578&gt;40000000,AV578&lt;=80000000),(AV578-40000000)*10%,IF(AND(AV578&gt;80000000,AV578&lt;=120000000),4000000+(AV578-80000000)*15%,IF(AND(AV578&gt;120000000,AV578&lt;=180000000),10000000+(AV578-120000000)*20%,IF(AND(AV578&gt;180000000,AV578&lt;=240000000),22000000+(AV578-180000000)*25%,IF(AND(AV578&gt;240000000,AV578&lt;=320000000),37000000+(AV578-240000000)*30%,61000000+(AV578-320000000)*35%))))))</f>
        <v>1892798.6180880012</v>
      </c>
      <c r="AZ578" s="75">
        <v>0</v>
      </c>
      <c r="BA578" s="75">
        <v>0</v>
      </c>
      <c r="BB578" s="75">
        <v>0</v>
      </c>
      <c r="BC578" s="80">
        <v>0</v>
      </c>
      <c r="BD578" s="80">
        <v>0</v>
      </c>
      <c r="BE578" s="80">
        <v>0</v>
      </c>
      <c r="BF578" s="78">
        <v>0</v>
      </c>
      <c r="BG578" s="348">
        <f>SUM(AX578:BF578)</f>
        <v>7269098.6532080015</v>
      </c>
      <c r="BH578" s="188">
        <f>INT(AU578-BG578)</f>
        <v>74846177</v>
      </c>
      <c r="BJ578" s="50">
        <v>13376</v>
      </c>
      <c r="BK578" s="50" t="s">
        <v>3909</v>
      </c>
      <c r="BM578" s="50">
        <f t="shared" si="17"/>
        <v>0</v>
      </c>
    </row>
    <row r="579" spans="1:65" s="50" customFormat="1" ht="24" customHeight="1" x14ac:dyDescent="0.2">
      <c r="A579" s="182">
        <f t="shared" si="18"/>
        <v>2655495</v>
      </c>
      <c r="B579" s="298">
        <v>744</v>
      </c>
      <c r="C579" s="266">
        <v>543</v>
      </c>
      <c r="D579" s="299">
        <v>13377</v>
      </c>
      <c r="E579" s="242" t="s">
        <v>864</v>
      </c>
      <c r="F579" s="243" t="s">
        <v>1874</v>
      </c>
      <c r="G579" s="287" t="s">
        <v>137</v>
      </c>
      <c r="H579" s="274" t="s">
        <v>1871</v>
      </c>
      <c r="I579" s="294" t="s">
        <v>3137</v>
      </c>
      <c r="J579" s="65" t="s">
        <v>1875</v>
      </c>
      <c r="K579" s="65" t="s">
        <v>1876</v>
      </c>
      <c r="L579" s="65" t="s">
        <v>1871</v>
      </c>
      <c r="M579" s="292" t="s">
        <v>137</v>
      </c>
      <c r="N579" s="244" t="s">
        <v>2410</v>
      </c>
      <c r="O579" s="65"/>
      <c r="P579" s="90"/>
      <c r="Q579" s="244">
        <v>30</v>
      </c>
      <c r="R579" s="246">
        <v>120</v>
      </c>
      <c r="S579" s="246">
        <v>110</v>
      </c>
      <c r="T579" s="246">
        <v>29.33</v>
      </c>
      <c r="U579" s="90">
        <v>0</v>
      </c>
      <c r="V579" s="262">
        <v>10</v>
      </c>
      <c r="W579" s="99">
        <v>0</v>
      </c>
      <c r="X579" s="84">
        <v>0</v>
      </c>
      <c r="Y579" s="99">
        <v>2</v>
      </c>
      <c r="Z579" s="65">
        <v>2</v>
      </c>
      <c r="AA579" s="319">
        <v>885165</v>
      </c>
      <c r="AB579" s="319">
        <v>46667</v>
      </c>
      <c r="AC579" s="320">
        <f>AA579+AB579</f>
        <v>931832</v>
      </c>
      <c r="AD579" s="75">
        <v>4500000</v>
      </c>
      <c r="AE579" s="75">
        <v>6000000</v>
      </c>
      <c r="AF579" s="338">
        <f>(AC579*30)/220*1.4</f>
        <v>177895.19999999998</v>
      </c>
      <c r="AG579" s="113">
        <f>AA579*Q579</f>
        <v>26554950</v>
      </c>
      <c r="AH579" s="75">
        <f>AB579*Q579</f>
        <v>1400010</v>
      </c>
      <c r="AI579" s="75">
        <f>AF579*R579</f>
        <v>21347423.999999996</v>
      </c>
      <c r="AJ579" s="75">
        <f>IF(Q579=31,A579*Z579,(Q579/30)*A579*Z579)</f>
        <v>5310990</v>
      </c>
      <c r="AK579" s="75">
        <f>IF(Q579=31,AD579,(Q579/30)*AD579)</f>
        <v>4500000</v>
      </c>
      <c r="AL579" s="75">
        <f>IF(Q579=31,AE579,(Q579/30)*AE579)</f>
        <v>6000000</v>
      </c>
      <c r="AM579" s="75">
        <f>(AC579*30/220)*35%*S579</f>
        <v>4892117.9999999991</v>
      </c>
      <c r="AN579" s="75">
        <f>AC579*30/220*1.4*T579</f>
        <v>5217666.2159999991</v>
      </c>
      <c r="AO579" s="75">
        <f>AC579*U579</f>
        <v>0</v>
      </c>
      <c r="AP579" s="75">
        <f>200000*V579</f>
        <v>2000000</v>
      </c>
      <c r="AQ579" s="75">
        <v>0</v>
      </c>
      <c r="AR579" s="75">
        <v>0</v>
      </c>
      <c r="AS579" s="75">
        <v>0</v>
      </c>
      <c r="AT579" s="80">
        <v>0</v>
      </c>
      <c r="AU579" s="82">
        <f>SUM(AG579:AT579)</f>
        <v>77223158.216000006</v>
      </c>
      <c r="AV579" s="113">
        <f>AU579-(AX579+AP579+AO579+AL579+AK579+AJ579+AT579)</f>
        <v>54378316.440880008</v>
      </c>
      <c r="AW579" s="75">
        <f>AG579+AH579+AK579+AL579+AI579+AN579+AM579+AP579</f>
        <v>71912168.215999991</v>
      </c>
      <c r="AX579" s="75">
        <f>AW579*7%</f>
        <v>5033851.7751199994</v>
      </c>
      <c r="AY579" s="76">
        <f>IF(AV579&lt;=40000000,0,IF(AND(AV579&gt;40000000,AV579&lt;=80000000),(AV579-40000000)*10%,IF(AND(AV579&gt;80000000,AV579&lt;=120000000),4000000+(AV579-80000000)*15%,IF(AND(AV579&gt;120000000,AV579&lt;=180000000),10000000+(AV579-120000000)*20%,IF(AND(AV579&gt;180000000,AV579&lt;=240000000),22000000+(AV579-180000000)*25%,IF(AND(AV579&gt;240000000,AV579&lt;=320000000),37000000+(AV579-240000000)*30%,61000000+(AV579-320000000)*35%))))))</f>
        <v>1437831.644088001</v>
      </c>
      <c r="AZ579" s="75">
        <v>0</v>
      </c>
      <c r="BA579" s="75">
        <v>0</v>
      </c>
      <c r="BB579" s="75">
        <v>0</v>
      </c>
      <c r="BC579" s="80">
        <v>0</v>
      </c>
      <c r="BD579" s="80">
        <v>0</v>
      </c>
      <c r="BE579" s="80">
        <v>0</v>
      </c>
      <c r="BF579" s="78">
        <v>0</v>
      </c>
      <c r="BG579" s="348">
        <f>SUM(AX579:BF579)</f>
        <v>6471683.4192080004</v>
      </c>
      <c r="BH579" s="188">
        <f>INT(AU579-BG579)</f>
        <v>70751474</v>
      </c>
      <c r="BJ579" s="50">
        <v>13377</v>
      </c>
      <c r="BK579" s="50" t="s">
        <v>3910</v>
      </c>
      <c r="BM579" s="50">
        <f t="shared" si="17"/>
        <v>0</v>
      </c>
    </row>
    <row r="580" spans="1:65" s="50" customFormat="1" ht="24" customHeight="1" x14ac:dyDescent="0.2">
      <c r="A580" s="182">
        <f t="shared" si="18"/>
        <v>2655495</v>
      </c>
      <c r="B580" s="298">
        <v>747</v>
      </c>
      <c r="C580" s="266">
        <v>546</v>
      </c>
      <c r="D580" s="299">
        <v>13378</v>
      </c>
      <c r="E580" s="242" t="s">
        <v>123</v>
      </c>
      <c r="F580" s="243" t="s">
        <v>1877</v>
      </c>
      <c r="G580" s="287" t="s">
        <v>137</v>
      </c>
      <c r="H580" s="274" t="s">
        <v>1871</v>
      </c>
      <c r="I580" s="294" t="s">
        <v>3140</v>
      </c>
      <c r="J580" s="65" t="s">
        <v>1878</v>
      </c>
      <c r="K580" s="65" t="s">
        <v>1879</v>
      </c>
      <c r="L580" s="65" t="s">
        <v>1871</v>
      </c>
      <c r="M580" s="292" t="s">
        <v>137</v>
      </c>
      <c r="N580" s="99"/>
      <c r="O580" s="65"/>
      <c r="P580" s="245" t="s">
        <v>2410</v>
      </c>
      <c r="Q580" s="244">
        <v>30</v>
      </c>
      <c r="R580" s="246">
        <v>120</v>
      </c>
      <c r="S580" s="246">
        <v>220</v>
      </c>
      <c r="T580" s="246">
        <v>29.33</v>
      </c>
      <c r="U580" s="90">
        <v>0</v>
      </c>
      <c r="V580" s="262">
        <v>10</v>
      </c>
      <c r="W580" s="99">
        <v>0</v>
      </c>
      <c r="X580" s="84">
        <v>0</v>
      </c>
      <c r="Y580" s="99">
        <v>1</v>
      </c>
      <c r="Z580" s="65">
        <v>1</v>
      </c>
      <c r="AA580" s="319">
        <v>885165</v>
      </c>
      <c r="AB580" s="319">
        <v>46667</v>
      </c>
      <c r="AC580" s="320">
        <f>AA580+AB580</f>
        <v>931832</v>
      </c>
      <c r="AD580" s="75">
        <v>4500000</v>
      </c>
      <c r="AE580" s="75">
        <v>6000000</v>
      </c>
      <c r="AF580" s="338">
        <f>(AC580*30)/220*1.4</f>
        <v>177895.19999999998</v>
      </c>
      <c r="AG580" s="113">
        <f>AA580*Q580</f>
        <v>26554950</v>
      </c>
      <c r="AH580" s="75">
        <f>AB580*Q580</f>
        <v>1400010</v>
      </c>
      <c r="AI580" s="75">
        <f>AF580*R580</f>
        <v>21347423.999999996</v>
      </c>
      <c r="AJ580" s="75">
        <f>IF(Q580=31,A580*Z580,(Q580/30)*A580*Z580)</f>
        <v>2655495</v>
      </c>
      <c r="AK580" s="75">
        <f>IF(Q580=31,AD580,(Q580/30)*AD580)</f>
        <v>4500000</v>
      </c>
      <c r="AL580" s="75">
        <f>IF(Q580=31,AE580,(Q580/30)*AE580)</f>
        <v>6000000</v>
      </c>
      <c r="AM580" s="75">
        <f>(AC580*30/220)*35%*S580</f>
        <v>9784235.9999999981</v>
      </c>
      <c r="AN580" s="75">
        <f>AC580*30/220*1.4*T580</f>
        <v>5217666.2159999991</v>
      </c>
      <c r="AO580" s="75">
        <f>AC580*U580</f>
        <v>0</v>
      </c>
      <c r="AP580" s="75">
        <f>200000*V580</f>
        <v>2000000</v>
      </c>
      <c r="AQ580" s="75">
        <v>0</v>
      </c>
      <c r="AR580" s="75">
        <v>0</v>
      </c>
      <c r="AS580" s="75">
        <v>0</v>
      </c>
      <c r="AT580" s="80">
        <v>0</v>
      </c>
      <c r="AU580" s="82">
        <f>SUM(AG580:AT580)</f>
        <v>79459781.216000006</v>
      </c>
      <c r="AV580" s="113">
        <f>AU580-(AX580+AP580+AO580+AL580+AK580+AJ580+AT580)</f>
        <v>58927986.18088001</v>
      </c>
      <c r="AW580" s="75">
        <f>AG580+AH580+AK580+AL580+AI580+AN580+AM580+AP580</f>
        <v>76804286.215999991</v>
      </c>
      <c r="AX580" s="75">
        <f>AW580*7%</f>
        <v>5376300.0351200001</v>
      </c>
      <c r="AY580" s="76">
        <f>IF(AV580&lt;=40000000,0,IF(AND(AV580&gt;40000000,AV580&lt;=80000000),(AV580-40000000)*10%,IF(AND(AV580&gt;80000000,AV580&lt;=120000000),4000000+(AV580-80000000)*15%,IF(AND(AV580&gt;120000000,AV580&lt;=180000000),10000000+(AV580-120000000)*20%,IF(AND(AV580&gt;180000000,AV580&lt;=240000000),22000000+(AV580-180000000)*25%,IF(AND(AV580&gt;240000000,AV580&lt;=320000000),37000000+(AV580-240000000)*30%,61000000+(AV580-320000000)*35%))))))</f>
        <v>1892798.6180880012</v>
      </c>
      <c r="AZ580" s="75">
        <v>0</v>
      </c>
      <c r="BA580" s="75">
        <v>0</v>
      </c>
      <c r="BB580" s="75">
        <v>0</v>
      </c>
      <c r="BC580" s="80">
        <v>0</v>
      </c>
      <c r="BD580" s="80">
        <v>0</v>
      </c>
      <c r="BE580" s="80">
        <v>0</v>
      </c>
      <c r="BF580" s="78">
        <v>0</v>
      </c>
      <c r="BG580" s="348">
        <f>SUM(AX580:BF580)</f>
        <v>7269098.6532080015</v>
      </c>
      <c r="BH580" s="188">
        <f>INT(AU580-BG580)</f>
        <v>72190682</v>
      </c>
      <c r="BJ580" s="50">
        <v>13378</v>
      </c>
      <c r="BK580" s="50" t="s">
        <v>3911</v>
      </c>
      <c r="BM580" s="50">
        <f t="shared" si="17"/>
        <v>0</v>
      </c>
    </row>
    <row r="581" spans="1:65" s="50" customFormat="1" ht="24" customHeight="1" x14ac:dyDescent="0.2">
      <c r="A581" s="182">
        <f t="shared" si="18"/>
        <v>2655495</v>
      </c>
      <c r="B581" s="298">
        <v>742</v>
      </c>
      <c r="C581" s="266">
        <v>541</v>
      </c>
      <c r="D581" s="299">
        <v>13379</v>
      </c>
      <c r="E581" s="242" t="s">
        <v>1880</v>
      </c>
      <c r="F581" s="243" t="s">
        <v>1881</v>
      </c>
      <c r="G581" s="287" t="s">
        <v>137</v>
      </c>
      <c r="H581" s="274" t="s">
        <v>1871</v>
      </c>
      <c r="I581" s="294" t="s">
        <v>3135</v>
      </c>
      <c r="J581" s="65" t="s">
        <v>1882</v>
      </c>
      <c r="K581" s="65" t="s">
        <v>1883</v>
      </c>
      <c r="L581" s="65" t="s">
        <v>1871</v>
      </c>
      <c r="M581" s="292" t="s">
        <v>137</v>
      </c>
      <c r="N581" s="244" t="s">
        <v>2410</v>
      </c>
      <c r="O581" s="65"/>
      <c r="P581" s="90"/>
      <c r="Q581" s="244">
        <v>30</v>
      </c>
      <c r="R581" s="246">
        <v>120</v>
      </c>
      <c r="S581" s="246">
        <v>110</v>
      </c>
      <c r="T581" s="246">
        <v>29.33</v>
      </c>
      <c r="U581" s="90">
        <v>0</v>
      </c>
      <c r="V581" s="262">
        <v>10</v>
      </c>
      <c r="W581" s="99">
        <v>0</v>
      </c>
      <c r="X581" s="84">
        <v>0</v>
      </c>
      <c r="Y581" s="99">
        <v>2</v>
      </c>
      <c r="Z581" s="65">
        <v>1</v>
      </c>
      <c r="AA581" s="319">
        <v>885165</v>
      </c>
      <c r="AB581" s="319">
        <v>46667</v>
      </c>
      <c r="AC581" s="320">
        <f>AA581+AB581</f>
        <v>931832</v>
      </c>
      <c r="AD581" s="75">
        <v>4500000</v>
      </c>
      <c r="AE581" s="75">
        <v>6000000</v>
      </c>
      <c r="AF581" s="338">
        <f>(AC581*30)/220*1.4</f>
        <v>177895.19999999998</v>
      </c>
      <c r="AG581" s="113">
        <f>AA581*Q581</f>
        <v>26554950</v>
      </c>
      <c r="AH581" s="75">
        <f>AB581*Q581</f>
        <v>1400010</v>
      </c>
      <c r="AI581" s="75">
        <f>AF581*R581</f>
        <v>21347423.999999996</v>
      </c>
      <c r="AJ581" s="75">
        <f>IF(Q581=31,A581*Z581,(Q581/30)*A581*Z581)</f>
        <v>2655495</v>
      </c>
      <c r="AK581" s="75">
        <f>IF(Q581=31,AD581,(Q581/30)*AD581)</f>
        <v>4500000</v>
      </c>
      <c r="AL581" s="75">
        <f>IF(Q581=31,AE581,(Q581/30)*AE581)</f>
        <v>6000000</v>
      </c>
      <c r="AM581" s="75">
        <f>(AC581*30/220)*35%*S581</f>
        <v>4892117.9999999991</v>
      </c>
      <c r="AN581" s="75">
        <f>AC581*30/220*1.4*T581</f>
        <v>5217666.2159999991</v>
      </c>
      <c r="AO581" s="75">
        <f>AC581*U581</f>
        <v>0</v>
      </c>
      <c r="AP581" s="75">
        <f>200000*V581</f>
        <v>2000000</v>
      </c>
      <c r="AQ581" s="75">
        <v>0</v>
      </c>
      <c r="AR581" s="75">
        <v>0</v>
      </c>
      <c r="AS581" s="75">
        <v>0</v>
      </c>
      <c r="AT581" s="80">
        <v>0</v>
      </c>
      <c r="AU581" s="82">
        <f>SUM(AG581:AT581)</f>
        <v>74567663.216000006</v>
      </c>
      <c r="AV581" s="113">
        <f>AU581-(AX581+AP581+AO581+AL581+AK581+AJ581+AT581)</f>
        <v>54378316.440880008</v>
      </c>
      <c r="AW581" s="75">
        <f>AG581+AH581+AK581+AL581+AI581+AN581+AM581+AP581</f>
        <v>71912168.215999991</v>
      </c>
      <c r="AX581" s="75">
        <f>AW581*7%</f>
        <v>5033851.7751199994</v>
      </c>
      <c r="AY581" s="76">
        <f>IF(AV581&lt;=40000000,0,IF(AND(AV581&gt;40000000,AV581&lt;=80000000),(AV581-40000000)*10%,IF(AND(AV581&gt;80000000,AV581&lt;=120000000),4000000+(AV581-80000000)*15%,IF(AND(AV581&gt;120000000,AV581&lt;=180000000),10000000+(AV581-120000000)*20%,IF(AND(AV581&gt;180000000,AV581&lt;=240000000),22000000+(AV581-180000000)*25%,IF(AND(AV581&gt;240000000,AV581&lt;=320000000),37000000+(AV581-240000000)*30%,61000000+(AV581-320000000)*35%))))))</f>
        <v>1437831.644088001</v>
      </c>
      <c r="AZ581" s="75">
        <v>0</v>
      </c>
      <c r="BA581" s="75">
        <v>0</v>
      </c>
      <c r="BB581" s="75">
        <v>0</v>
      </c>
      <c r="BC581" s="80">
        <v>0</v>
      </c>
      <c r="BD581" s="80">
        <v>0</v>
      </c>
      <c r="BE581" s="80">
        <v>0</v>
      </c>
      <c r="BF581" s="78">
        <v>0</v>
      </c>
      <c r="BG581" s="348">
        <f>SUM(AX581:BF581)</f>
        <v>6471683.4192080004</v>
      </c>
      <c r="BH581" s="188">
        <f>INT(AU581-BG581)</f>
        <v>68095979</v>
      </c>
      <c r="BJ581" s="50">
        <v>13379</v>
      </c>
      <c r="BK581" s="50" t="s">
        <v>3912</v>
      </c>
      <c r="BM581" s="50">
        <f t="shared" si="17"/>
        <v>0</v>
      </c>
    </row>
    <row r="582" spans="1:65" s="50" customFormat="1" ht="24" customHeight="1" x14ac:dyDescent="0.2">
      <c r="A582" s="182">
        <f t="shared" si="18"/>
        <v>2655495</v>
      </c>
      <c r="B582" s="298">
        <v>749</v>
      </c>
      <c r="C582" s="266">
        <v>548</v>
      </c>
      <c r="D582" s="299">
        <v>13380</v>
      </c>
      <c r="E582" s="242" t="s">
        <v>1162</v>
      </c>
      <c r="F582" s="243" t="s">
        <v>1884</v>
      </c>
      <c r="G582" s="287" t="s">
        <v>137</v>
      </c>
      <c r="H582" s="274" t="s">
        <v>1871</v>
      </c>
      <c r="I582" s="294" t="s">
        <v>3142</v>
      </c>
      <c r="J582" s="65" t="s">
        <v>1885</v>
      </c>
      <c r="K582" s="65" t="s">
        <v>1886</v>
      </c>
      <c r="L582" s="65" t="s">
        <v>1871</v>
      </c>
      <c r="M582" s="292" t="s">
        <v>137</v>
      </c>
      <c r="N582" s="244" t="s">
        <v>2410</v>
      </c>
      <c r="O582" s="65"/>
      <c r="P582" s="90"/>
      <c r="Q582" s="244">
        <v>30</v>
      </c>
      <c r="R582" s="246">
        <v>120</v>
      </c>
      <c r="S582" s="246">
        <v>110</v>
      </c>
      <c r="T582" s="246">
        <v>29.33</v>
      </c>
      <c r="U582" s="90">
        <v>0</v>
      </c>
      <c r="V582" s="262">
        <v>10</v>
      </c>
      <c r="W582" s="99">
        <v>0</v>
      </c>
      <c r="X582" s="84">
        <v>0</v>
      </c>
      <c r="Y582" s="99">
        <v>0</v>
      </c>
      <c r="Z582" s="65">
        <v>1</v>
      </c>
      <c r="AA582" s="319">
        <v>885165</v>
      </c>
      <c r="AB582" s="319">
        <v>46667</v>
      </c>
      <c r="AC582" s="320">
        <f>AA582+AB582</f>
        <v>931832</v>
      </c>
      <c r="AD582" s="75">
        <v>4500000</v>
      </c>
      <c r="AE582" s="75">
        <v>6000000</v>
      </c>
      <c r="AF582" s="338">
        <f>(AC582*30)/220*1.4</f>
        <v>177895.19999999998</v>
      </c>
      <c r="AG582" s="113">
        <f>AA582*Q582</f>
        <v>26554950</v>
      </c>
      <c r="AH582" s="75">
        <f>AB582*Q582</f>
        <v>1400010</v>
      </c>
      <c r="AI582" s="75">
        <f>AF582*R582</f>
        <v>21347423.999999996</v>
      </c>
      <c r="AJ582" s="75">
        <f>IF(Q582=31,A582*Z582,(Q582/30)*A582*Z582)</f>
        <v>2655495</v>
      </c>
      <c r="AK582" s="75">
        <f>IF(Q582=31,AD582,(Q582/30)*AD582)</f>
        <v>4500000</v>
      </c>
      <c r="AL582" s="75">
        <f>IF(Q582=31,AE582,(Q582/30)*AE582)</f>
        <v>6000000</v>
      </c>
      <c r="AM582" s="75">
        <f>(AC582*30/220)*35%*S582</f>
        <v>4892117.9999999991</v>
      </c>
      <c r="AN582" s="75">
        <f>AC582*30/220*1.4*T582</f>
        <v>5217666.2159999991</v>
      </c>
      <c r="AO582" s="75">
        <f>AC582*U582</f>
        <v>0</v>
      </c>
      <c r="AP582" s="75">
        <f>200000*V582</f>
        <v>2000000</v>
      </c>
      <c r="AQ582" s="75">
        <v>0</v>
      </c>
      <c r="AR582" s="75">
        <v>0</v>
      </c>
      <c r="AS582" s="75">
        <v>0</v>
      </c>
      <c r="AT582" s="80">
        <v>0</v>
      </c>
      <c r="AU582" s="82">
        <f>SUM(AG582:AT582)</f>
        <v>74567663.216000006</v>
      </c>
      <c r="AV582" s="113">
        <f>AU582-(AX582+AP582+AO582+AL582+AK582+AJ582+AT582)</f>
        <v>54378316.440880008</v>
      </c>
      <c r="AW582" s="75">
        <f>AG582+AH582+AK582+AL582+AI582+AN582+AM582+AP582</f>
        <v>71912168.215999991</v>
      </c>
      <c r="AX582" s="75">
        <f>AW582*7%</f>
        <v>5033851.7751199994</v>
      </c>
      <c r="AY582" s="76">
        <f>IF(AV582&lt;=40000000,0,IF(AND(AV582&gt;40000000,AV582&lt;=80000000),(AV582-40000000)*10%,IF(AND(AV582&gt;80000000,AV582&lt;=120000000),4000000+(AV582-80000000)*15%,IF(AND(AV582&gt;120000000,AV582&lt;=180000000),10000000+(AV582-120000000)*20%,IF(AND(AV582&gt;180000000,AV582&lt;=240000000),22000000+(AV582-180000000)*25%,IF(AND(AV582&gt;240000000,AV582&lt;=320000000),37000000+(AV582-240000000)*30%,61000000+(AV582-320000000)*35%))))))</f>
        <v>1437831.644088001</v>
      </c>
      <c r="AZ582" s="75">
        <v>0</v>
      </c>
      <c r="BA582" s="75">
        <v>0</v>
      </c>
      <c r="BB582" s="75">
        <v>0</v>
      </c>
      <c r="BC582" s="80">
        <v>0</v>
      </c>
      <c r="BD582" s="80">
        <v>0</v>
      </c>
      <c r="BE582" s="80">
        <v>0</v>
      </c>
      <c r="BF582" s="78">
        <v>0</v>
      </c>
      <c r="BG582" s="348">
        <f>SUM(AX582:BF582)</f>
        <v>6471683.4192080004</v>
      </c>
      <c r="BH582" s="188">
        <f>INT(AU582-BG582)</f>
        <v>68095979</v>
      </c>
      <c r="BJ582" s="50">
        <v>13380</v>
      </c>
      <c r="BK582" s="50" t="s">
        <v>3913</v>
      </c>
      <c r="BM582" s="50">
        <f t="shared" si="17"/>
        <v>0</v>
      </c>
    </row>
    <row r="583" spans="1:65" s="50" customFormat="1" ht="24" customHeight="1" x14ac:dyDescent="0.2">
      <c r="A583" s="182">
        <f t="shared" si="18"/>
        <v>2655495</v>
      </c>
      <c r="B583" s="298">
        <v>748</v>
      </c>
      <c r="C583" s="266">
        <v>547</v>
      </c>
      <c r="D583" s="299">
        <v>13381</v>
      </c>
      <c r="E583" s="242" t="s">
        <v>916</v>
      </c>
      <c r="F583" s="243" t="s">
        <v>1887</v>
      </c>
      <c r="G583" s="287" t="s">
        <v>137</v>
      </c>
      <c r="H583" s="274" t="s">
        <v>1871</v>
      </c>
      <c r="I583" s="294" t="s">
        <v>3141</v>
      </c>
      <c r="J583" s="65" t="s">
        <v>1888</v>
      </c>
      <c r="K583" s="65" t="s">
        <v>1889</v>
      </c>
      <c r="L583" s="65" t="s">
        <v>1871</v>
      </c>
      <c r="M583" s="292" t="s">
        <v>137</v>
      </c>
      <c r="N583" s="244" t="s">
        <v>2410</v>
      </c>
      <c r="O583" s="65"/>
      <c r="P583" s="90"/>
      <c r="Q583" s="244">
        <v>30</v>
      </c>
      <c r="R583" s="246">
        <v>120</v>
      </c>
      <c r="S583" s="246">
        <v>110</v>
      </c>
      <c r="T583" s="246">
        <v>29.33</v>
      </c>
      <c r="U583" s="90">
        <v>0</v>
      </c>
      <c r="V583" s="262">
        <v>10</v>
      </c>
      <c r="W583" s="99">
        <v>0</v>
      </c>
      <c r="X583" s="84">
        <v>0</v>
      </c>
      <c r="Y583" s="99">
        <v>2</v>
      </c>
      <c r="Z583" s="65">
        <v>2</v>
      </c>
      <c r="AA583" s="319">
        <v>885165</v>
      </c>
      <c r="AB583" s="319">
        <v>46667</v>
      </c>
      <c r="AC583" s="320">
        <f>AA583+AB583</f>
        <v>931832</v>
      </c>
      <c r="AD583" s="75">
        <v>4500000</v>
      </c>
      <c r="AE583" s="75">
        <v>6000000</v>
      </c>
      <c r="AF583" s="338">
        <f>(AC583*30)/220*1.4</f>
        <v>177895.19999999998</v>
      </c>
      <c r="AG583" s="113">
        <f>AA583*Q583</f>
        <v>26554950</v>
      </c>
      <c r="AH583" s="75">
        <f>AB583*Q583</f>
        <v>1400010</v>
      </c>
      <c r="AI583" s="75">
        <f>AF583*R583</f>
        <v>21347423.999999996</v>
      </c>
      <c r="AJ583" s="75">
        <f>IF(Q583=31,A583*Z583,(Q583/30)*A583*Z583)</f>
        <v>5310990</v>
      </c>
      <c r="AK583" s="75">
        <f>IF(Q583=31,AD583,(Q583/30)*AD583)</f>
        <v>4500000</v>
      </c>
      <c r="AL583" s="75">
        <f>IF(Q583=31,AE583,(Q583/30)*AE583)</f>
        <v>6000000</v>
      </c>
      <c r="AM583" s="75">
        <f>(AC583*30/220)*35%*S583</f>
        <v>4892117.9999999991</v>
      </c>
      <c r="AN583" s="75">
        <f>AC583*30/220*1.4*T583</f>
        <v>5217666.2159999991</v>
      </c>
      <c r="AO583" s="75">
        <f>AC583*U583</f>
        <v>0</v>
      </c>
      <c r="AP583" s="75">
        <f>200000*V583</f>
        <v>2000000</v>
      </c>
      <c r="AQ583" s="75">
        <v>0</v>
      </c>
      <c r="AR583" s="75">
        <v>0</v>
      </c>
      <c r="AS583" s="75">
        <v>0</v>
      </c>
      <c r="AT583" s="80">
        <v>0</v>
      </c>
      <c r="AU583" s="82">
        <f>SUM(AG583:AT583)</f>
        <v>77223158.216000006</v>
      </c>
      <c r="AV583" s="113">
        <f>AU583-(AX583+AP583+AO583+AL583+AK583+AJ583+AT583)</f>
        <v>54378316.440880008</v>
      </c>
      <c r="AW583" s="75">
        <f>AG583+AH583+AK583+AL583+AI583+AN583+AM583+AP583</f>
        <v>71912168.215999991</v>
      </c>
      <c r="AX583" s="75">
        <f>AW583*7%</f>
        <v>5033851.7751199994</v>
      </c>
      <c r="AY583" s="76">
        <f>IF(AV583&lt;=40000000,0,IF(AND(AV583&gt;40000000,AV583&lt;=80000000),(AV583-40000000)*10%,IF(AND(AV583&gt;80000000,AV583&lt;=120000000),4000000+(AV583-80000000)*15%,IF(AND(AV583&gt;120000000,AV583&lt;=180000000),10000000+(AV583-120000000)*20%,IF(AND(AV583&gt;180000000,AV583&lt;=240000000),22000000+(AV583-180000000)*25%,IF(AND(AV583&gt;240000000,AV583&lt;=320000000),37000000+(AV583-240000000)*30%,61000000+(AV583-320000000)*35%))))))</f>
        <v>1437831.644088001</v>
      </c>
      <c r="AZ583" s="75">
        <v>0</v>
      </c>
      <c r="BA583" s="75">
        <v>0</v>
      </c>
      <c r="BB583" s="75">
        <v>0</v>
      </c>
      <c r="BC583" s="80">
        <v>0</v>
      </c>
      <c r="BD583" s="80">
        <v>0</v>
      </c>
      <c r="BE583" s="80">
        <v>0</v>
      </c>
      <c r="BF583" s="78">
        <v>0</v>
      </c>
      <c r="BG583" s="348">
        <f>SUM(AX583:BF583)</f>
        <v>6471683.4192080004</v>
      </c>
      <c r="BH583" s="188">
        <f>INT(AU583-BG583)</f>
        <v>70751474</v>
      </c>
      <c r="BJ583" s="50">
        <v>13381</v>
      </c>
      <c r="BK583" s="50" t="s">
        <v>3914</v>
      </c>
      <c r="BM583" s="50">
        <f t="shared" si="17"/>
        <v>0</v>
      </c>
    </row>
    <row r="584" spans="1:65" s="50" customFormat="1" ht="24" customHeight="1" x14ac:dyDescent="0.2">
      <c r="A584" s="182">
        <f t="shared" si="18"/>
        <v>2655495</v>
      </c>
      <c r="B584" s="298">
        <v>750</v>
      </c>
      <c r="C584" s="266">
        <v>549</v>
      </c>
      <c r="D584" s="299">
        <v>13382</v>
      </c>
      <c r="E584" s="242" t="s">
        <v>240</v>
      </c>
      <c r="F584" s="243" t="s">
        <v>1890</v>
      </c>
      <c r="G584" s="287" t="s">
        <v>137</v>
      </c>
      <c r="H584" s="274" t="s">
        <v>1871</v>
      </c>
      <c r="I584" s="294" t="s">
        <v>3143</v>
      </c>
      <c r="J584" s="65" t="s">
        <v>1891</v>
      </c>
      <c r="K584" s="65" t="s">
        <v>1892</v>
      </c>
      <c r="L584" s="65" t="s">
        <v>1871</v>
      </c>
      <c r="M584" s="292" t="s">
        <v>137</v>
      </c>
      <c r="N584" s="244" t="s">
        <v>2410</v>
      </c>
      <c r="O584" s="65"/>
      <c r="P584" s="90"/>
      <c r="Q584" s="244">
        <v>30</v>
      </c>
      <c r="R584" s="246">
        <v>120</v>
      </c>
      <c r="S584" s="246">
        <v>110</v>
      </c>
      <c r="T584" s="246">
        <v>29.33</v>
      </c>
      <c r="U584" s="90">
        <v>0</v>
      </c>
      <c r="V584" s="262">
        <v>10</v>
      </c>
      <c r="W584" s="99">
        <v>0</v>
      </c>
      <c r="X584" s="84">
        <v>0</v>
      </c>
      <c r="Y584" s="99">
        <v>1</v>
      </c>
      <c r="Z584" s="65">
        <v>1</v>
      </c>
      <c r="AA584" s="319">
        <v>885165</v>
      </c>
      <c r="AB584" s="319">
        <v>46667</v>
      </c>
      <c r="AC584" s="320">
        <f>AA584+AB584</f>
        <v>931832</v>
      </c>
      <c r="AD584" s="75">
        <v>4500000</v>
      </c>
      <c r="AE584" s="75">
        <v>6000000</v>
      </c>
      <c r="AF584" s="338">
        <f>(AC584*30)/220*1.4</f>
        <v>177895.19999999998</v>
      </c>
      <c r="AG584" s="113">
        <f>AA584*Q584</f>
        <v>26554950</v>
      </c>
      <c r="AH584" s="75">
        <f>AB584*Q584</f>
        <v>1400010</v>
      </c>
      <c r="AI584" s="75">
        <f>AF584*R584</f>
        <v>21347423.999999996</v>
      </c>
      <c r="AJ584" s="75">
        <f>IF(Q584=31,A584*Z584,(Q584/30)*A584*Z584)</f>
        <v>2655495</v>
      </c>
      <c r="AK584" s="75">
        <f>IF(Q584=31,AD584,(Q584/30)*AD584)</f>
        <v>4500000</v>
      </c>
      <c r="AL584" s="75">
        <f>IF(Q584=31,AE584,(Q584/30)*AE584)</f>
        <v>6000000</v>
      </c>
      <c r="AM584" s="75">
        <f>(AC584*30/220)*35%*S584</f>
        <v>4892117.9999999991</v>
      </c>
      <c r="AN584" s="75">
        <f>AC584*30/220*1.4*T584</f>
        <v>5217666.2159999991</v>
      </c>
      <c r="AO584" s="75">
        <f>AC584*U584</f>
        <v>0</v>
      </c>
      <c r="AP584" s="75">
        <f>200000*V584</f>
        <v>2000000</v>
      </c>
      <c r="AQ584" s="75">
        <v>0</v>
      </c>
      <c r="AR584" s="75">
        <v>0</v>
      </c>
      <c r="AS584" s="75">
        <v>0</v>
      </c>
      <c r="AT584" s="80">
        <v>0</v>
      </c>
      <c r="AU584" s="82">
        <f>SUM(AG584:AT584)</f>
        <v>74567663.216000006</v>
      </c>
      <c r="AV584" s="113">
        <f>AU584-(AX584+AP584+AO584+AL584+AK584+AJ584+AT584)</f>
        <v>54378316.440880008</v>
      </c>
      <c r="AW584" s="75">
        <f>AG584+AH584+AK584+AL584+AI584+AN584+AM584+AP584</f>
        <v>71912168.215999991</v>
      </c>
      <c r="AX584" s="75">
        <f>AW584*7%</f>
        <v>5033851.7751199994</v>
      </c>
      <c r="AY584" s="76">
        <f>IF(AV584&lt;=40000000,0,IF(AND(AV584&gt;40000000,AV584&lt;=80000000),(AV584-40000000)*10%,IF(AND(AV584&gt;80000000,AV584&lt;=120000000),4000000+(AV584-80000000)*15%,IF(AND(AV584&gt;120000000,AV584&lt;=180000000),10000000+(AV584-120000000)*20%,IF(AND(AV584&gt;180000000,AV584&lt;=240000000),22000000+(AV584-180000000)*25%,IF(AND(AV584&gt;240000000,AV584&lt;=320000000),37000000+(AV584-240000000)*30%,61000000+(AV584-320000000)*35%))))))</f>
        <v>1437831.644088001</v>
      </c>
      <c r="AZ584" s="75">
        <v>0</v>
      </c>
      <c r="BA584" s="75">
        <v>0</v>
      </c>
      <c r="BB584" s="75">
        <v>0</v>
      </c>
      <c r="BC584" s="80">
        <v>0</v>
      </c>
      <c r="BD584" s="80">
        <v>0</v>
      </c>
      <c r="BE584" s="80">
        <v>0</v>
      </c>
      <c r="BF584" s="78">
        <v>0</v>
      </c>
      <c r="BG584" s="348">
        <f>SUM(AX584:BF584)</f>
        <v>6471683.4192080004</v>
      </c>
      <c r="BH584" s="188">
        <f>INT(AU584-BG584)</f>
        <v>68095979</v>
      </c>
      <c r="BJ584" s="50">
        <v>13382</v>
      </c>
      <c r="BK584" s="50" t="s">
        <v>3915</v>
      </c>
      <c r="BM584" s="50">
        <f t="shared" ref="BM584:BM647" si="19">D584-BJ584</f>
        <v>0</v>
      </c>
    </row>
    <row r="585" spans="1:65" s="50" customFormat="1" ht="24" customHeight="1" x14ac:dyDescent="0.5">
      <c r="A585" s="182">
        <f t="shared" si="18"/>
        <v>2655495</v>
      </c>
      <c r="B585" s="298">
        <v>745</v>
      </c>
      <c r="C585" s="266">
        <v>544</v>
      </c>
      <c r="D585" s="299">
        <v>13383</v>
      </c>
      <c r="E585" s="242" t="s">
        <v>270</v>
      </c>
      <c r="F585" s="243" t="s">
        <v>1893</v>
      </c>
      <c r="G585" s="287" t="s">
        <v>137</v>
      </c>
      <c r="H585" s="274" t="s">
        <v>1871</v>
      </c>
      <c r="I585" s="439" t="s">
        <v>3138</v>
      </c>
      <c r="J585" s="65" t="s">
        <v>1894</v>
      </c>
      <c r="K585" s="65" t="s">
        <v>1895</v>
      </c>
      <c r="L585" s="65" t="s">
        <v>1871</v>
      </c>
      <c r="M585" s="292" t="s">
        <v>137</v>
      </c>
      <c r="N585" s="99"/>
      <c r="O585" s="65"/>
      <c r="P585" s="245" t="s">
        <v>2410</v>
      </c>
      <c r="Q585" s="244">
        <v>30</v>
      </c>
      <c r="R585" s="246">
        <v>120</v>
      </c>
      <c r="S585" s="246">
        <v>220</v>
      </c>
      <c r="T585" s="246">
        <v>29.33</v>
      </c>
      <c r="U585" s="90">
        <v>0</v>
      </c>
      <c r="V585" s="262">
        <v>14</v>
      </c>
      <c r="W585" s="99">
        <v>0</v>
      </c>
      <c r="X585" s="84">
        <v>0</v>
      </c>
      <c r="Y585" s="99">
        <v>0</v>
      </c>
      <c r="Z585" s="65">
        <v>0</v>
      </c>
      <c r="AA585" s="319">
        <v>885165</v>
      </c>
      <c r="AB585" s="319">
        <v>46667</v>
      </c>
      <c r="AC585" s="320">
        <f>AA585+AB585</f>
        <v>931832</v>
      </c>
      <c r="AD585" s="75">
        <v>4500000</v>
      </c>
      <c r="AE585" s="75">
        <v>6000000</v>
      </c>
      <c r="AF585" s="338">
        <f>(AC585*30)/220*1.4</f>
        <v>177895.19999999998</v>
      </c>
      <c r="AG585" s="113">
        <f>AA585*Q585</f>
        <v>26554950</v>
      </c>
      <c r="AH585" s="75">
        <f>AB585*Q585</f>
        <v>1400010</v>
      </c>
      <c r="AI585" s="75">
        <f>AF585*R585</f>
        <v>21347423.999999996</v>
      </c>
      <c r="AJ585" s="75">
        <f>IF(Q585=31,A585*Z585,(Q585/30)*A585*Z585)</f>
        <v>0</v>
      </c>
      <c r="AK585" s="75">
        <f>IF(Q585=31,AD585,(Q585/30)*AD585)</f>
        <v>4500000</v>
      </c>
      <c r="AL585" s="75">
        <f>IF(Q585=31,AE585,(Q585/30)*AE585)</f>
        <v>6000000</v>
      </c>
      <c r="AM585" s="75">
        <f>(AC585*30/220)*35%*S585</f>
        <v>9784235.9999999981</v>
      </c>
      <c r="AN585" s="75">
        <f>AC585*30/220*1.4*T585</f>
        <v>5217666.2159999991</v>
      </c>
      <c r="AO585" s="75">
        <f>AC585*U585</f>
        <v>0</v>
      </c>
      <c r="AP585" s="75">
        <f>200000*V585</f>
        <v>2800000</v>
      </c>
      <c r="AQ585" s="75">
        <v>0</v>
      </c>
      <c r="AR585" s="75">
        <v>0</v>
      </c>
      <c r="AS585" s="75">
        <v>0</v>
      </c>
      <c r="AT585" s="80">
        <v>0</v>
      </c>
      <c r="AU585" s="82">
        <f>SUM(AG585:AT585)</f>
        <v>77604286.216000006</v>
      </c>
      <c r="AV585" s="113">
        <f>AU585-(AX585+AP585+AO585+AL585+AK585+AJ585+AT585)</f>
        <v>58871986.18088001</v>
      </c>
      <c r="AW585" s="75">
        <f>AG585+AH585+AK585+AL585+AI585+AN585+AM585+AP585</f>
        <v>77604286.215999991</v>
      </c>
      <c r="AX585" s="75">
        <f>AW585*7%</f>
        <v>5432300.0351200001</v>
      </c>
      <c r="AY585" s="76">
        <f>IF(AV585&lt;=40000000,0,IF(AND(AV585&gt;40000000,AV585&lt;=80000000),(AV585-40000000)*10%,IF(AND(AV585&gt;80000000,AV585&lt;=120000000),4000000+(AV585-80000000)*15%,IF(AND(AV585&gt;120000000,AV585&lt;=180000000),10000000+(AV585-120000000)*20%,IF(AND(AV585&gt;180000000,AV585&lt;=240000000),22000000+(AV585-180000000)*25%,IF(AND(AV585&gt;240000000,AV585&lt;=320000000),37000000+(AV585-240000000)*30%,61000000+(AV585-320000000)*35%))))))</f>
        <v>1887198.6180880012</v>
      </c>
      <c r="AZ585" s="75">
        <v>0</v>
      </c>
      <c r="BA585" s="75">
        <v>0</v>
      </c>
      <c r="BB585" s="75">
        <v>0</v>
      </c>
      <c r="BC585" s="80">
        <v>0</v>
      </c>
      <c r="BD585" s="80">
        <v>0</v>
      </c>
      <c r="BE585" s="80">
        <v>0</v>
      </c>
      <c r="BF585" s="78">
        <v>0</v>
      </c>
      <c r="BG585" s="348">
        <f>SUM(AX585:BF585)</f>
        <v>7319498.6532080015</v>
      </c>
      <c r="BH585" s="188">
        <f>INT(AU585-BG585)</f>
        <v>70284787</v>
      </c>
      <c r="BJ585" s="50">
        <v>13383</v>
      </c>
      <c r="BK585" s="50" t="s">
        <v>3916</v>
      </c>
      <c r="BM585" s="50">
        <f t="shared" si="19"/>
        <v>0</v>
      </c>
    </row>
    <row r="586" spans="1:65" s="50" customFormat="1" ht="24" customHeight="1" x14ac:dyDescent="0.2">
      <c r="A586" s="182">
        <f t="shared" si="18"/>
        <v>2655495</v>
      </c>
      <c r="B586" s="298">
        <v>752</v>
      </c>
      <c r="C586" s="266">
        <v>551</v>
      </c>
      <c r="D586" s="299">
        <v>13384</v>
      </c>
      <c r="E586" s="242" t="s">
        <v>158</v>
      </c>
      <c r="F586" s="243" t="s">
        <v>868</v>
      </c>
      <c r="G586" s="287" t="s">
        <v>137</v>
      </c>
      <c r="H586" s="274" t="s">
        <v>1871</v>
      </c>
      <c r="I586" s="294" t="s">
        <v>3145</v>
      </c>
      <c r="J586" s="65" t="s">
        <v>1896</v>
      </c>
      <c r="K586" s="65" t="s">
        <v>1897</v>
      </c>
      <c r="L586" s="65" t="s">
        <v>1871</v>
      </c>
      <c r="M586" s="292" t="s">
        <v>137</v>
      </c>
      <c r="N586" s="246" t="s">
        <v>2410</v>
      </c>
      <c r="O586" s="65"/>
      <c r="P586" s="90"/>
      <c r="Q586" s="244">
        <v>30</v>
      </c>
      <c r="R586" s="246">
        <v>120</v>
      </c>
      <c r="S586" s="246">
        <v>110</v>
      </c>
      <c r="T586" s="246">
        <v>29.33</v>
      </c>
      <c r="U586" s="90">
        <v>0</v>
      </c>
      <c r="V586" s="262">
        <v>21</v>
      </c>
      <c r="W586" s="99">
        <v>0</v>
      </c>
      <c r="X586" s="84">
        <v>0</v>
      </c>
      <c r="Y586" s="99">
        <v>2</v>
      </c>
      <c r="Z586" s="65">
        <v>2</v>
      </c>
      <c r="AA586" s="319">
        <v>885165</v>
      </c>
      <c r="AB586" s="319">
        <v>46667</v>
      </c>
      <c r="AC586" s="320">
        <f>AA586+AB586</f>
        <v>931832</v>
      </c>
      <c r="AD586" s="75">
        <v>4500000</v>
      </c>
      <c r="AE586" s="75">
        <v>6000000</v>
      </c>
      <c r="AF586" s="338">
        <f>(AC586*30)/220*1.4</f>
        <v>177895.19999999998</v>
      </c>
      <c r="AG586" s="113">
        <f>AA586*Q586</f>
        <v>26554950</v>
      </c>
      <c r="AH586" s="75">
        <f>AB586*Q586</f>
        <v>1400010</v>
      </c>
      <c r="AI586" s="75">
        <f>AF586*R586</f>
        <v>21347423.999999996</v>
      </c>
      <c r="AJ586" s="75">
        <f>IF(Q586=31,A586*Z586,(Q586/30)*A586*Z586)</f>
        <v>5310990</v>
      </c>
      <c r="AK586" s="75">
        <f>IF(Q586=31,AD586,(Q586/30)*AD586)</f>
        <v>4500000</v>
      </c>
      <c r="AL586" s="75">
        <f>IF(Q586=31,AE586,(Q586/30)*AE586)</f>
        <v>6000000</v>
      </c>
      <c r="AM586" s="75">
        <f>(AC586*30/220)*35%*S586</f>
        <v>4892117.9999999991</v>
      </c>
      <c r="AN586" s="75">
        <f>AC586*30/220*1.4*T586</f>
        <v>5217666.2159999991</v>
      </c>
      <c r="AO586" s="75">
        <f>AC586*U586</f>
        <v>0</v>
      </c>
      <c r="AP586" s="75">
        <f>200000*V586</f>
        <v>4200000</v>
      </c>
      <c r="AQ586" s="75">
        <v>0</v>
      </c>
      <c r="AR586" s="75">
        <v>0</v>
      </c>
      <c r="AS586" s="75">
        <v>0</v>
      </c>
      <c r="AT586" s="80">
        <v>0</v>
      </c>
      <c r="AU586" s="82">
        <f>SUM(AG586:AT586)</f>
        <v>79423158.216000006</v>
      </c>
      <c r="AV586" s="113">
        <f>AU586-(AX586+AP586+AO586+AL586+AK586+AJ586+AT586)</f>
        <v>54224316.440880008</v>
      </c>
      <c r="AW586" s="75">
        <f>AG586+AH586+AK586+AL586+AI586+AN586+AM586+AP586</f>
        <v>74112168.215999991</v>
      </c>
      <c r="AX586" s="75">
        <f>AW586*7%</f>
        <v>5187851.7751199994</v>
      </c>
      <c r="AY586" s="76">
        <f>IF(AV586&lt;=40000000,0,IF(AND(AV586&gt;40000000,AV586&lt;=80000000),(AV586-40000000)*10%,IF(AND(AV586&gt;80000000,AV586&lt;=120000000),4000000+(AV586-80000000)*15%,IF(AND(AV586&gt;120000000,AV586&lt;=180000000),10000000+(AV586-120000000)*20%,IF(AND(AV586&gt;180000000,AV586&lt;=240000000),22000000+(AV586-180000000)*25%,IF(AND(AV586&gt;240000000,AV586&lt;=320000000),37000000+(AV586-240000000)*30%,61000000+(AV586-320000000)*35%))))))</f>
        <v>1422431.644088001</v>
      </c>
      <c r="AZ586" s="75">
        <v>0</v>
      </c>
      <c r="BA586" s="75">
        <v>0</v>
      </c>
      <c r="BB586" s="75">
        <v>0</v>
      </c>
      <c r="BC586" s="80">
        <v>0</v>
      </c>
      <c r="BD586" s="80">
        <v>0</v>
      </c>
      <c r="BE586" s="80">
        <v>0</v>
      </c>
      <c r="BF586" s="78">
        <v>0</v>
      </c>
      <c r="BG586" s="348">
        <f>SUM(AX586:BF586)</f>
        <v>6610283.4192080004</v>
      </c>
      <c r="BH586" s="188">
        <f>INT(AU586-BG586)</f>
        <v>72812874</v>
      </c>
      <c r="BJ586" s="50">
        <v>13384</v>
      </c>
      <c r="BK586" s="50" t="s">
        <v>3917</v>
      </c>
      <c r="BM586" s="50">
        <f t="shared" si="19"/>
        <v>0</v>
      </c>
    </row>
    <row r="587" spans="1:65" s="50" customFormat="1" ht="24" customHeight="1" x14ac:dyDescent="0.2">
      <c r="A587" s="182">
        <f t="shared" si="18"/>
        <v>2655495</v>
      </c>
      <c r="B587" s="298">
        <v>743</v>
      </c>
      <c r="C587" s="266">
        <v>542</v>
      </c>
      <c r="D587" s="299">
        <v>13385</v>
      </c>
      <c r="E587" s="242" t="s">
        <v>500</v>
      </c>
      <c r="F587" s="243" t="s">
        <v>1898</v>
      </c>
      <c r="G587" s="287" t="s">
        <v>137</v>
      </c>
      <c r="H587" s="274" t="s">
        <v>1871</v>
      </c>
      <c r="I587" s="294" t="s">
        <v>3136</v>
      </c>
      <c r="J587" s="65" t="s">
        <v>1899</v>
      </c>
      <c r="K587" s="65" t="s">
        <v>1900</v>
      </c>
      <c r="L587" s="65" t="s">
        <v>1871</v>
      </c>
      <c r="M587" s="292" t="s">
        <v>137</v>
      </c>
      <c r="N587" s="99"/>
      <c r="O587" s="65"/>
      <c r="P587" s="245" t="s">
        <v>2410</v>
      </c>
      <c r="Q587" s="244">
        <v>30</v>
      </c>
      <c r="R587" s="246">
        <v>120</v>
      </c>
      <c r="S587" s="246">
        <v>220</v>
      </c>
      <c r="T587" s="246">
        <v>29.33</v>
      </c>
      <c r="U587" s="90">
        <v>0</v>
      </c>
      <c r="V587" s="262">
        <v>10</v>
      </c>
      <c r="W587" s="99">
        <v>0</v>
      </c>
      <c r="X587" s="84">
        <v>0</v>
      </c>
      <c r="Y587" s="99">
        <v>2</v>
      </c>
      <c r="Z587" s="65">
        <v>2</v>
      </c>
      <c r="AA587" s="319">
        <v>885165</v>
      </c>
      <c r="AB587" s="319">
        <v>46667</v>
      </c>
      <c r="AC587" s="320">
        <f>AA587+AB587</f>
        <v>931832</v>
      </c>
      <c r="AD587" s="75">
        <v>4500000</v>
      </c>
      <c r="AE587" s="75">
        <v>6000000</v>
      </c>
      <c r="AF587" s="338">
        <f>(AC587*30)/220*1.4</f>
        <v>177895.19999999998</v>
      </c>
      <c r="AG587" s="113">
        <f>AA587*Q587</f>
        <v>26554950</v>
      </c>
      <c r="AH587" s="75">
        <f>AB587*Q587</f>
        <v>1400010</v>
      </c>
      <c r="AI587" s="75">
        <f>AF587*R587</f>
        <v>21347423.999999996</v>
      </c>
      <c r="AJ587" s="75">
        <f>IF(Q587=31,A587*Z587,(Q587/30)*A587*Z587)</f>
        <v>5310990</v>
      </c>
      <c r="AK587" s="75">
        <f>IF(Q587=31,AD587,(Q587/30)*AD587)</f>
        <v>4500000</v>
      </c>
      <c r="AL587" s="75">
        <f>IF(Q587=31,AE587,(Q587/30)*AE587)</f>
        <v>6000000</v>
      </c>
      <c r="AM587" s="75">
        <f>(AC587*30/220)*35%*S587</f>
        <v>9784235.9999999981</v>
      </c>
      <c r="AN587" s="75">
        <f>AC587*30/220*1.4*T587</f>
        <v>5217666.2159999991</v>
      </c>
      <c r="AO587" s="75">
        <f>AC587*U587</f>
        <v>0</v>
      </c>
      <c r="AP587" s="75">
        <f>200000*V587</f>
        <v>2000000</v>
      </c>
      <c r="AQ587" s="75">
        <v>0</v>
      </c>
      <c r="AR587" s="75">
        <v>0</v>
      </c>
      <c r="AS587" s="75">
        <v>0</v>
      </c>
      <c r="AT587" s="80">
        <v>0</v>
      </c>
      <c r="AU587" s="82">
        <f>SUM(AG587:AT587)</f>
        <v>82115276.216000006</v>
      </c>
      <c r="AV587" s="113">
        <f>AU587-(AX587+AP587+AO587+AL587+AK587+AJ587+AT587)</f>
        <v>58927986.18088001</v>
      </c>
      <c r="AW587" s="75">
        <f>AG587+AH587+AK587+AL587+AI587+AN587+AM587+AP587</f>
        <v>76804286.215999991</v>
      </c>
      <c r="AX587" s="75">
        <f>AW587*7%</f>
        <v>5376300.0351200001</v>
      </c>
      <c r="AY587" s="76">
        <f>IF(AV587&lt;=40000000,0,IF(AND(AV587&gt;40000000,AV587&lt;=80000000),(AV587-40000000)*10%,IF(AND(AV587&gt;80000000,AV587&lt;=120000000),4000000+(AV587-80000000)*15%,IF(AND(AV587&gt;120000000,AV587&lt;=180000000),10000000+(AV587-120000000)*20%,IF(AND(AV587&gt;180000000,AV587&lt;=240000000),22000000+(AV587-180000000)*25%,IF(AND(AV587&gt;240000000,AV587&lt;=320000000),37000000+(AV587-240000000)*30%,61000000+(AV587-320000000)*35%))))))</f>
        <v>1892798.6180880012</v>
      </c>
      <c r="AZ587" s="75">
        <v>0</v>
      </c>
      <c r="BA587" s="75">
        <v>0</v>
      </c>
      <c r="BB587" s="75">
        <v>0</v>
      </c>
      <c r="BC587" s="80">
        <v>0</v>
      </c>
      <c r="BD587" s="80">
        <v>0</v>
      </c>
      <c r="BE587" s="80">
        <v>0</v>
      </c>
      <c r="BF587" s="78">
        <v>0</v>
      </c>
      <c r="BG587" s="348">
        <f>SUM(AX587:BF587)</f>
        <v>7269098.6532080015</v>
      </c>
      <c r="BH587" s="188">
        <f>INT(AU587-BG587)</f>
        <v>74846177</v>
      </c>
      <c r="BJ587" s="50">
        <v>13385</v>
      </c>
      <c r="BK587" s="50" t="s">
        <v>3918</v>
      </c>
      <c r="BM587" s="50">
        <f t="shared" si="19"/>
        <v>0</v>
      </c>
    </row>
    <row r="588" spans="1:65" s="50" customFormat="1" ht="24" customHeight="1" x14ac:dyDescent="0.2">
      <c r="A588" s="182">
        <f t="shared" si="18"/>
        <v>2655495</v>
      </c>
      <c r="B588" s="298">
        <v>746</v>
      </c>
      <c r="C588" s="266">
        <v>545</v>
      </c>
      <c r="D588" s="299">
        <v>13386</v>
      </c>
      <c r="E588" s="242" t="s">
        <v>158</v>
      </c>
      <c r="F588" s="243" t="s">
        <v>1901</v>
      </c>
      <c r="G588" s="287" t="s">
        <v>137</v>
      </c>
      <c r="H588" s="274" t="s">
        <v>1871</v>
      </c>
      <c r="I588" s="294" t="s">
        <v>3139</v>
      </c>
      <c r="J588" s="65" t="s">
        <v>1902</v>
      </c>
      <c r="K588" s="65" t="s">
        <v>1903</v>
      </c>
      <c r="L588" s="65" t="s">
        <v>1871</v>
      </c>
      <c r="M588" s="292" t="s">
        <v>137</v>
      </c>
      <c r="N588" s="244" t="s">
        <v>2410</v>
      </c>
      <c r="O588" s="65"/>
      <c r="P588" s="90"/>
      <c r="Q588" s="244">
        <v>30</v>
      </c>
      <c r="R588" s="246">
        <v>120</v>
      </c>
      <c r="S588" s="246">
        <v>110</v>
      </c>
      <c r="T588" s="246">
        <v>29.33</v>
      </c>
      <c r="U588" s="90">
        <v>0</v>
      </c>
      <c r="V588" s="262">
        <v>10</v>
      </c>
      <c r="W588" s="99">
        <v>0</v>
      </c>
      <c r="X588" s="84">
        <v>0</v>
      </c>
      <c r="Y588" s="99">
        <v>1</v>
      </c>
      <c r="Z588" s="65">
        <v>1</v>
      </c>
      <c r="AA588" s="319">
        <v>885165</v>
      </c>
      <c r="AB588" s="319">
        <v>46667</v>
      </c>
      <c r="AC588" s="320">
        <f>AA588+AB588</f>
        <v>931832</v>
      </c>
      <c r="AD588" s="75">
        <v>4500000</v>
      </c>
      <c r="AE588" s="75">
        <v>6000000</v>
      </c>
      <c r="AF588" s="338">
        <f>(AC588*30)/220*1.4</f>
        <v>177895.19999999998</v>
      </c>
      <c r="AG588" s="113">
        <f>AA588*Q588</f>
        <v>26554950</v>
      </c>
      <c r="AH588" s="75">
        <f>AB588*Q588</f>
        <v>1400010</v>
      </c>
      <c r="AI588" s="75">
        <f>AF588*R588</f>
        <v>21347423.999999996</v>
      </c>
      <c r="AJ588" s="75">
        <f>IF(Q588=31,A588*Z588,(Q588/30)*A588*Z588)</f>
        <v>2655495</v>
      </c>
      <c r="AK588" s="75">
        <f>IF(Q588=31,AD588,(Q588/30)*AD588)</f>
        <v>4500000</v>
      </c>
      <c r="AL588" s="75">
        <f>IF(Q588=31,AE588,(Q588/30)*AE588)</f>
        <v>6000000</v>
      </c>
      <c r="AM588" s="75">
        <f>(AC588*30/220)*35%*S588</f>
        <v>4892117.9999999991</v>
      </c>
      <c r="AN588" s="75">
        <f>AC588*30/220*1.4*T588</f>
        <v>5217666.2159999991</v>
      </c>
      <c r="AO588" s="75">
        <f>AC588*U588</f>
        <v>0</v>
      </c>
      <c r="AP588" s="75">
        <f>200000*V588</f>
        <v>2000000</v>
      </c>
      <c r="AQ588" s="75">
        <v>0</v>
      </c>
      <c r="AR588" s="75">
        <v>0</v>
      </c>
      <c r="AS588" s="75">
        <v>0</v>
      </c>
      <c r="AT588" s="80">
        <v>0</v>
      </c>
      <c r="AU588" s="82">
        <f>SUM(AG588:AT588)</f>
        <v>74567663.216000006</v>
      </c>
      <c r="AV588" s="113">
        <f>AU588-(AX588+AP588+AO588+AL588+AK588+AJ588+AT588)</f>
        <v>54378316.440880008</v>
      </c>
      <c r="AW588" s="75">
        <f>AG588+AH588+AK588+AL588+AI588+AN588+AM588+AP588</f>
        <v>71912168.215999991</v>
      </c>
      <c r="AX588" s="75">
        <f>AW588*7%</f>
        <v>5033851.7751199994</v>
      </c>
      <c r="AY588" s="76">
        <f>IF(AV588&lt;=40000000,0,IF(AND(AV588&gt;40000000,AV588&lt;=80000000),(AV588-40000000)*10%,IF(AND(AV588&gt;80000000,AV588&lt;=120000000),4000000+(AV588-80000000)*15%,IF(AND(AV588&gt;120000000,AV588&lt;=180000000),10000000+(AV588-120000000)*20%,IF(AND(AV588&gt;180000000,AV588&lt;=240000000),22000000+(AV588-180000000)*25%,IF(AND(AV588&gt;240000000,AV588&lt;=320000000),37000000+(AV588-240000000)*30%,61000000+(AV588-320000000)*35%))))))</f>
        <v>1437831.644088001</v>
      </c>
      <c r="AZ588" s="75">
        <v>0</v>
      </c>
      <c r="BA588" s="75">
        <v>0</v>
      </c>
      <c r="BB588" s="75">
        <v>0</v>
      </c>
      <c r="BC588" s="80">
        <v>0</v>
      </c>
      <c r="BD588" s="80">
        <v>0</v>
      </c>
      <c r="BE588" s="80">
        <v>0</v>
      </c>
      <c r="BF588" s="78">
        <v>0</v>
      </c>
      <c r="BG588" s="348">
        <f>SUM(AX588:BF588)</f>
        <v>6471683.4192080004</v>
      </c>
      <c r="BH588" s="188">
        <f>INT(AU588-BG588)</f>
        <v>68095979</v>
      </c>
      <c r="BJ588" s="50">
        <v>13386</v>
      </c>
      <c r="BK588" s="50" t="s">
        <v>3919</v>
      </c>
      <c r="BM588" s="50">
        <f t="shared" si="19"/>
        <v>0</v>
      </c>
    </row>
    <row r="589" spans="1:65" s="50" customFormat="1" ht="24" customHeight="1" x14ac:dyDescent="0.2">
      <c r="A589" s="182">
        <f t="shared" si="18"/>
        <v>2655495</v>
      </c>
      <c r="B589" s="298">
        <v>175</v>
      </c>
      <c r="C589" s="266">
        <v>184</v>
      </c>
      <c r="D589" s="299">
        <v>13387</v>
      </c>
      <c r="E589" s="252" t="s">
        <v>1904</v>
      </c>
      <c r="F589" s="253" t="s">
        <v>1905</v>
      </c>
      <c r="G589" s="252" t="s">
        <v>87</v>
      </c>
      <c r="H589" s="274" t="s">
        <v>1906</v>
      </c>
      <c r="I589" s="294" t="s">
        <v>2617</v>
      </c>
      <c r="J589" s="65">
        <v>3962601783</v>
      </c>
      <c r="K589" s="65" t="s">
        <v>1907</v>
      </c>
      <c r="L589" s="65" t="s">
        <v>1906</v>
      </c>
      <c r="M589" s="292" t="s">
        <v>2380</v>
      </c>
      <c r="N589" s="99"/>
      <c r="O589" s="65"/>
      <c r="P589" s="90"/>
      <c r="Q589" s="254">
        <v>30</v>
      </c>
      <c r="R589" s="255">
        <v>141</v>
      </c>
      <c r="S589" s="65">
        <v>0</v>
      </c>
      <c r="T589" s="65">
        <v>0</v>
      </c>
      <c r="U589" s="90">
        <v>0</v>
      </c>
      <c r="V589" s="260">
        <v>25</v>
      </c>
      <c r="W589" s="99">
        <v>0</v>
      </c>
      <c r="X589" s="84">
        <v>0</v>
      </c>
      <c r="Y589" s="99">
        <v>0</v>
      </c>
      <c r="Z589" s="65">
        <v>0</v>
      </c>
      <c r="AA589" s="327">
        <v>1477052</v>
      </c>
      <c r="AB589" s="327">
        <v>46667</v>
      </c>
      <c r="AC589" s="328">
        <f>AA589+AB589</f>
        <v>1523719</v>
      </c>
      <c r="AD589" s="75">
        <v>4500000</v>
      </c>
      <c r="AE589" s="75">
        <v>6000000</v>
      </c>
      <c r="AF589" s="338">
        <f>(AC589*30)/220*1.4</f>
        <v>290891.80909090908</v>
      </c>
      <c r="AG589" s="113">
        <f>AA589*Q589</f>
        <v>44311560</v>
      </c>
      <c r="AH589" s="75">
        <f>AB589*Q589</f>
        <v>1400010</v>
      </c>
      <c r="AI589" s="75">
        <f>AF589*R589</f>
        <v>41015745.081818178</v>
      </c>
      <c r="AJ589" s="75">
        <f>IF(Q589=31,A589*Z589,(Q589/30)*A589*Z589)</f>
        <v>0</v>
      </c>
      <c r="AK589" s="75">
        <f>IF(Q589=31,AD589,(Q589/30)*AD589)</f>
        <v>4500000</v>
      </c>
      <c r="AL589" s="75">
        <f>IF(Q589=31,AE589,(Q589/30)*AE589)</f>
        <v>6000000</v>
      </c>
      <c r="AM589" s="75">
        <f>(AC589*30/220)*35%*S589</f>
        <v>0</v>
      </c>
      <c r="AN589" s="75">
        <f>AC589*30/220*1.4*T589</f>
        <v>0</v>
      </c>
      <c r="AO589" s="75">
        <f>AC589*U589</f>
        <v>0</v>
      </c>
      <c r="AP589" s="75">
        <f>200000*V589</f>
        <v>5000000</v>
      </c>
      <c r="AQ589" s="75">
        <v>0</v>
      </c>
      <c r="AR589" s="75">
        <v>0</v>
      </c>
      <c r="AS589" s="75">
        <v>0</v>
      </c>
      <c r="AT589" s="80">
        <v>0</v>
      </c>
      <c r="AU589" s="82">
        <f>SUM(AG589:AT589)</f>
        <v>102227315.08181818</v>
      </c>
      <c r="AV589" s="113">
        <f>AU589-(AX589+AP589+AO589+AL589+AK589+AJ589+AT589)</f>
        <v>79571403.026090905</v>
      </c>
      <c r="AW589" s="75">
        <f>AG589+AH589+AK589+AL589+AI589+AN589+AM589+AP589</f>
        <v>102227315.08181818</v>
      </c>
      <c r="AX589" s="75">
        <f>AW589*7%</f>
        <v>7155912.0557272732</v>
      </c>
      <c r="AY589" s="76">
        <f>IF(AV589&lt;=40000000,0,IF(AND(AV589&gt;40000000,AV589&lt;=80000000),(AV589-40000000)*10%,IF(AND(AV589&gt;80000000,AV589&lt;=120000000),4000000+(AV589-80000000)*15%,IF(AND(AV589&gt;120000000,AV589&lt;=180000000),10000000+(AV589-120000000)*20%,IF(AND(AV589&gt;180000000,AV589&lt;=240000000),22000000+(AV589-180000000)*25%,IF(AND(AV589&gt;240000000,AV589&lt;=320000000),37000000+(AV589-240000000)*30%,61000000+(AV589-320000000)*35%))))))</f>
        <v>3957140.3026090907</v>
      </c>
      <c r="AZ589" s="75">
        <v>0</v>
      </c>
      <c r="BA589" s="75">
        <v>0</v>
      </c>
      <c r="BB589" s="75">
        <v>0</v>
      </c>
      <c r="BC589" s="80">
        <v>0</v>
      </c>
      <c r="BD589" s="80">
        <v>0</v>
      </c>
      <c r="BE589" s="80">
        <v>0</v>
      </c>
      <c r="BF589" s="78">
        <v>0</v>
      </c>
      <c r="BG589" s="348">
        <f>SUM(AX589:BF589)</f>
        <v>11113052.358336363</v>
      </c>
      <c r="BH589" s="188">
        <f>INT(AU589-BG589)</f>
        <v>91114262</v>
      </c>
      <c r="BJ589" s="50">
        <v>13387</v>
      </c>
      <c r="BK589" s="50" t="s">
        <v>3920</v>
      </c>
      <c r="BM589" s="50">
        <f t="shared" si="19"/>
        <v>0</v>
      </c>
    </row>
    <row r="590" spans="1:65" s="50" customFormat="1" ht="24" customHeight="1" x14ac:dyDescent="0.2">
      <c r="A590" s="182">
        <f t="shared" si="18"/>
        <v>2655495</v>
      </c>
      <c r="B590" s="298">
        <v>176</v>
      </c>
      <c r="C590" s="266">
        <v>185</v>
      </c>
      <c r="D590" s="299">
        <v>13388</v>
      </c>
      <c r="E590" s="252" t="s">
        <v>1908</v>
      </c>
      <c r="F590" s="253" t="s">
        <v>1909</v>
      </c>
      <c r="G590" s="252" t="s">
        <v>87</v>
      </c>
      <c r="H590" s="274" t="s">
        <v>1906</v>
      </c>
      <c r="I590" s="294" t="s">
        <v>3270</v>
      </c>
      <c r="J590" s="65">
        <v>3341561846</v>
      </c>
      <c r="K590" s="65" t="s">
        <v>1910</v>
      </c>
      <c r="L590" s="65" t="s">
        <v>1906</v>
      </c>
      <c r="M590" s="292" t="s">
        <v>2380</v>
      </c>
      <c r="N590" s="99"/>
      <c r="O590" s="65"/>
      <c r="P590" s="90"/>
      <c r="Q590" s="254">
        <v>30</v>
      </c>
      <c r="R590" s="255">
        <v>90</v>
      </c>
      <c r="S590" s="65">
        <v>0</v>
      </c>
      <c r="T590" s="65">
        <v>0</v>
      </c>
      <c r="U590" s="90">
        <v>0</v>
      </c>
      <c r="V590" s="260">
        <v>22</v>
      </c>
      <c r="W590" s="99">
        <v>0</v>
      </c>
      <c r="X590" s="84">
        <v>0</v>
      </c>
      <c r="Y590" s="99">
        <v>1</v>
      </c>
      <c r="Z590" s="65">
        <v>1</v>
      </c>
      <c r="AA590" s="327">
        <v>1477052</v>
      </c>
      <c r="AB590" s="327">
        <v>46667</v>
      </c>
      <c r="AC590" s="328">
        <f>AA590+AB590</f>
        <v>1523719</v>
      </c>
      <c r="AD590" s="75">
        <v>4500000</v>
      </c>
      <c r="AE590" s="75">
        <v>6000000</v>
      </c>
      <c r="AF590" s="338">
        <f>(AC590*30)/220*1.4</f>
        <v>290891.80909090908</v>
      </c>
      <c r="AG590" s="113">
        <f>AA590*Q590</f>
        <v>44311560</v>
      </c>
      <c r="AH590" s="75">
        <f>AB590*Q590</f>
        <v>1400010</v>
      </c>
      <c r="AI590" s="75">
        <f>AF590*R590</f>
        <v>26180262.818181816</v>
      </c>
      <c r="AJ590" s="75">
        <f>IF(Q590=31,A590*Z590,(Q590/30)*A590*Z590)</f>
        <v>2655495</v>
      </c>
      <c r="AK590" s="75">
        <f>IF(Q590=31,AD590,(Q590/30)*AD590)</f>
        <v>4500000</v>
      </c>
      <c r="AL590" s="75">
        <f>IF(Q590=31,AE590,(Q590/30)*AE590)</f>
        <v>6000000</v>
      </c>
      <c r="AM590" s="75">
        <f>(AC590*30/220)*35%*S590</f>
        <v>0</v>
      </c>
      <c r="AN590" s="75">
        <f>AC590*30/220*1.4*T590</f>
        <v>0</v>
      </c>
      <c r="AO590" s="75">
        <f>AC590*U590</f>
        <v>0</v>
      </c>
      <c r="AP590" s="75">
        <f>200000*V590</f>
        <v>4400000</v>
      </c>
      <c r="AQ590" s="75">
        <v>0</v>
      </c>
      <c r="AR590" s="75">
        <v>0</v>
      </c>
      <c r="AS590" s="75">
        <v>0</v>
      </c>
      <c r="AT590" s="80">
        <v>0</v>
      </c>
      <c r="AU590" s="82">
        <f>SUM(AG590:AT590)</f>
        <v>89447327.818181813</v>
      </c>
      <c r="AV590" s="113">
        <f>AU590-(AX590+AP590+AO590+AL590+AK590+AJ590+AT590)</f>
        <v>65816404.520909086</v>
      </c>
      <c r="AW590" s="75">
        <f>AG590+AH590+AK590+AL590+AI590+AN590+AM590+AP590</f>
        <v>86791832.818181813</v>
      </c>
      <c r="AX590" s="75">
        <f>AW590*7%</f>
        <v>6075428.2972727278</v>
      </c>
      <c r="AY590" s="76">
        <f>IF(AV590&lt;=40000000,0,IF(AND(AV590&gt;40000000,AV590&lt;=80000000),(AV590-40000000)*10%,IF(AND(AV590&gt;80000000,AV590&lt;=120000000),4000000+(AV590-80000000)*15%,IF(AND(AV590&gt;120000000,AV590&lt;=180000000),10000000+(AV590-120000000)*20%,IF(AND(AV590&gt;180000000,AV590&lt;=240000000),22000000+(AV590-180000000)*25%,IF(AND(AV590&gt;240000000,AV590&lt;=320000000),37000000+(AV590-240000000)*30%,61000000+(AV590-320000000)*35%))))))</f>
        <v>2581640.4520909088</v>
      </c>
      <c r="AZ590" s="75">
        <v>0</v>
      </c>
      <c r="BA590" s="75">
        <v>0</v>
      </c>
      <c r="BB590" s="75">
        <v>0</v>
      </c>
      <c r="BC590" s="80">
        <v>0</v>
      </c>
      <c r="BD590" s="80">
        <v>0</v>
      </c>
      <c r="BE590" s="80">
        <v>0</v>
      </c>
      <c r="BF590" s="78">
        <v>0</v>
      </c>
      <c r="BG590" s="348">
        <f>SUM(AX590:BF590)</f>
        <v>8657068.7493636366</v>
      </c>
      <c r="BH590" s="188">
        <f>INT(AU590-BG590)</f>
        <v>80790259</v>
      </c>
      <c r="BJ590" s="50">
        <v>13388</v>
      </c>
      <c r="BK590" s="50" t="s">
        <v>3921</v>
      </c>
      <c r="BM590" s="50">
        <f t="shared" si="19"/>
        <v>0</v>
      </c>
    </row>
    <row r="591" spans="1:65" s="50" customFormat="1" ht="24" customHeight="1" x14ac:dyDescent="0.2">
      <c r="A591" s="182">
        <f t="shared" si="18"/>
        <v>2655495</v>
      </c>
      <c r="B591" s="298">
        <v>177</v>
      </c>
      <c r="C591" s="266">
        <v>186</v>
      </c>
      <c r="D591" s="299">
        <v>13389</v>
      </c>
      <c r="E591" s="252" t="s">
        <v>1911</v>
      </c>
      <c r="F591" s="253" t="s">
        <v>1912</v>
      </c>
      <c r="G591" s="252" t="s">
        <v>87</v>
      </c>
      <c r="H591" s="274" t="s">
        <v>1906</v>
      </c>
      <c r="I591" s="294" t="s">
        <v>2618</v>
      </c>
      <c r="J591" s="65">
        <v>3255343313</v>
      </c>
      <c r="K591" s="65" t="s">
        <v>1913</v>
      </c>
      <c r="L591" s="65" t="s">
        <v>1906</v>
      </c>
      <c r="M591" s="292" t="s">
        <v>2380</v>
      </c>
      <c r="N591" s="99"/>
      <c r="O591" s="65"/>
      <c r="P591" s="90"/>
      <c r="Q591" s="254">
        <v>30</v>
      </c>
      <c r="R591" s="255" t="s">
        <v>94</v>
      </c>
      <c r="S591" s="65">
        <v>0</v>
      </c>
      <c r="T591" s="65">
        <v>0</v>
      </c>
      <c r="U591" s="90">
        <v>0</v>
      </c>
      <c r="V591" s="260">
        <v>20</v>
      </c>
      <c r="W591" s="99">
        <v>0</v>
      </c>
      <c r="X591" s="84">
        <v>0</v>
      </c>
      <c r="Y591" s="99">
        <v>1</v>
      </c>
      <c r="Z591" s="65">
        <v>1</v>
      </c>
      <c r="AA591" s="327">
        <v>1477052</v>
      </c>
      <c r="AB591" s="327">
        <v>46667</v>
      </c>
      <c r="AC591" s="328">
        <f>AA591+AB591</f>
        <v>1523719</v>
      </c>
      <c r="AD591" s="75">
        <v>4500000</v>
      </c>
      <c r="AE591" s="75">
        <v>6000000</v>
      </c>
      <c r="AF591" s="338">
        <f>(AC591*30)/220*1.4</f>
        <v>290891.80909090908</v>
      </c>
      <c r="AG591" s="113">
        <f>AA591*Q591</f>
        <v>44311560</v>
      </c>
      <c r="AH591" s="75">
        <f>AB591*Q591</f>
        <v>1400010</v>
      </c>
      <c r="AI591" s="75">
        <f>AF591*R591</f>
        <v>0</v>
      </c>
      <c r="AJ591" s="75">
        <f>IF(Q591=31,A591*Z591,(Q591/30)*A591*Z591)</f>
        <v>2655495</v>
      </c>
      <c r="AK591" s="75">
        <f>IF(Q591=31,AD591,(Q591/30)*AD591)</f>
        <v>4500000</v>
      </c>
      <c r="AL591" s="75">
        <f>IF(Q591=31,AE591,(Q591/30)*AE591)</f>
        <v>6000000</v>
      </c>
      <c r="AM591" s="75">
        <f>(AC591*30/220)*35%*S591</f>
        <v>0</v>
      </c>
      <c r="AN591" s="75">
        <f>AC591*30/220*1.4*T591</f>
        <v>0</v>
      </c>
      <c r="AO591" s="75">
        <f>AC591*U591</f>
        <v>0</v>
      </c>
      <c r="AP591" s="75">
        <f>200000*V591</f>
        <v>4000000</v>
      </c>
      <c r="AQ591" s="75">
        <v>0</v>
      </c>
      <c r="AR591" s="75">
        <v>0</v>
      </c>
      <c r="AS591" s="75">
        <v>0</v>
      </c>
      <c r="AT591" s="80">
        <v>0</v>
      </c>
      <c r="AU591" s="82">
        <f>SUM(AG591:AT591)</f>
        <v>62867065</v>
      </c>
      <c r="AV591" s="113">
        <f>AU591-(AX591+AP591+AO591+AL591+AK591+AJ591+AT591)</f>
        <v>41496760.100000001</v>
      </c>
      <c r="AW591" s="75">
        <f>AG591+AH591+AK591+AL591+AI591+AN591+AM591+AP591</f>
        <v>60211570</v>
      </c>
      <c r="AX591" s="75">
        <f>AW591*7%</f>
        <v>4214809.9000000004</v>
      </c>
      <c r="AY591" s="76">
        <f>IF(AV591&lt;=40000000,0,IF(AND(AV591&gt;40000000,AV591&lt;=80000000),(AV591-40000000)*10%,IF(AND(AV591&gt;80000000,AV591&lt;=120000000),4000000+(AV591-80000000)*15%,IF(AND(AV591&gt;120000000,AV591&lt;=180000000),10000000+(AV591-120000000)*20%,IF(AND(AV591&gt;180000000,AV591&lt;=240000000),22000000+(AV591-180000000)*25%,IF(AND(AV591&gt;240000000,AV591&lt;=320000000),37000000+(AV591-240000000)*30%,61000000+(AV591-320000000)*35%))))))</f>
        <v>149676.01000000015</v>
      </c>
      <c r="AZ591" s="75">
        <v>0</v>
      </c>
      <c r="BA591" s="75">
        <v>0</v>
      </c>
      <c r="BB591" s="75">
        <v>0</v>
      </c>
      <c r="BC591" s="80">
        <v>0</v>
      </c>
      <c r="BD591" s="80">
        <v>0</v>
      </c>
      <c r="BE591" s="80">
        <v>0</v>
      </c>
      <c r="BF591" s="78">
        <v>0</v>
      </c>
      <c r="BG591" s="348">
        <f>SUM(AX591:BF591)</f>
        <v>4364485.91</v>
      </c>
      <c r="BH591" s="188">
        <f>INT(AU591-BG591)</f>
        <v>58502579</v>
      </c>
      <c r="BJ591" s="50">
        <v>13389</v>
      </c>
      <c r="BK591" s="50" t="s">
        <v>3922</v>
      </c>
      <c r="BM591" s="50">
        <f t="shared" si="19"/>
        <v>0</v>
      </c>
    </row>
    <row r="592" spans="1:65" s="50" customFormat="1" ht="24" customHeight="1" x14ac:dyDescent="0.2">
      <c r="A592" s="182">
        <f t="shared" si="18"/>
        <v>2655495</v>
      </c>
      <c r="B592" s="298">
        <v>179</v>
      </c>
      <c r="C592" s="266">
        <v>188</v>
      </c>
      <c r="D592" s="299">
        <v>13390</v>
      </c>
      <c r="E592" s="252" t="s">
        <v>378</v>
      </c>
      <c r="F592" s="253" t="s">
        <v>1914</v>
      </c>
      <c r="G592" s="252" t="s">
        <v>87</v>
      </c>
      <c r="H592" s="274" t="s">
        <v>1906</v>
      </c>
      <c r="I592" s="294" t="s">
        <v>2619</v>
      </c>
      <c r="J592" s="65">
        <v>3241174794</v>
      </c>
      <c r="K592" s="65" t="s">
        <v>1915</v>
      </c>
      <c r="L592" s="65" t="s">
        <v>1906</v>
      </c>
      <c r="M592" s="292" t="s">
        <v>2380</v>
      </c>
      <c r="N592" s="99"/>
      <c r="O592" s="65"/>
      <c r="P592" s="90"/>
      <c r="Q592" s="254">
        <v>30</v>
      </c>
      <c r="R592" s="255">
        <v>43</v>
      </c>
      <c r="S592" s="65">
        <v>0</v>
      </c>
      <c r="T592" s="65">
        <v>0</v>
      </c>
      <c r="U592" s="300">
        <f>1+1+1+1</f>
        <v>4</v>
      </c>
      <c r="V592" s="261">
        <v>14</v>
      </c>
      <c r="W592" s="99">
        <v>0</v>
      </c>
      <c r="X592" s="84">
        <v>0</v>
      </c>
      <c r="Y592" s="99">
        <v>0</v>
      </c>
      <c r="Z592" s="65">
        <v>0</v>
      </c>
      <c r="AA592" s="327">
        <v>1477052</v>
      </c>
      <c r="AB592" s="327">
        <v>46667</v>
      </c>
      <c r="AC592" s="328">
        <f>AA592+AB592</f>
        <v>1523719</v>
      </c>
      <c r="AD592" s="75">
        <v>4500000</v>
      </c>
      <c r="AE592" s="75">
        <v>6000000</v>
      </c>
      <c r="AF592" s="338">
        <f>(AC592*30)/220*1.4</f>
        <v>290891.80909090908</v>
      </c>
      <c r="AG592" s="113">
        <f>AA592*Q592</f>
        <v>44311560</v>
      </c>
      <c r="AH592" s="75">
        <f>AB592*Q592</f>
        <v>1400010</v>
      </c>
      <c r="AI592" s="75">
        <f>AF592*R592</f>
        <v>12508347.790909091</v>
      </c>
      <c r="AJ592" s="75">
        <f>IF(Q592=31,A592*Z592,(Q592/30)*A592*Z592)</f>
        <v>0</v>
      </c>
      <c r="AK592" s="75">
        <f>IF(Q592=31,AD592,(Q592/30)*AD592)</f>
        <v>4500000</v>
      </c>
      <c r="AL592" s="75">
        <f>IF(Q592=31,AE592,(Q592/30)*AE592)</f>
        <v>6000000</v>
      </c>
      <c r="AM592" s="75">
        <f>(AC592*30/220)*35%*S592</f>
        <v>0</v>
      </c>
      <c r="AN592" s="75">
        <f>AC592*30/220*1.4*T592</f>
        <v>0</v>
      </c>
      <c r="AO592" s="75">
        <f>AC592*U592</f>
        <v>6094876</v>
      </c>
      <c r="AP592" s="75">
        <f>200000*V592</f>
        <v>2800000</v>
      </c>
      <c r="AQ592" s="75">
        <v>0</v>
      </c>
      <c r="AR592" s="75">
        <v>0</v>
      </c>
      <c r="AS592" s="75">
        <v>0</v>
      </c>
      <c r="AT592" s="80">
        <v>0</v>
      </c>
      <c r="AU592" s="82">
        <f>SUM(AG592:AT592)</f>
        <v>77614793.790909082</v>
      </c>
      <c r="AV592" s="113">
        <f>AU592-(AX592+AP592+AO592+AL592+AK592+AJ592+AT592)</f>
        <v>53213523.545545444</v>
      </c>
      <c r="AW592" s="75">
        <f>AG592+AH592+AK592+AL592+AI592+AN592+AM592+AP592</f>
        <v>71519917.790909097</v>
      </c>
      <c r="AX592" s="75">
        <f>AW592*7%</f>
        <v>5006394.2453636369</v>
      </c>
      <c r="AY592" s="76">
        <f>IF(AV592&lt;=40000000,0,IF(AND(AV592&gt;40000000,AV592&lt;=80000000),(AV592-40000000)*10%,IF(AND(AV592&gt;80000000,AV592&lt;=120000000),4000000+(AV592-80000000)*15%,IF(AND(AV592&gt;120000000,AV592&lt;=180000000),10000000+(AV592-120000000)*20%,IF(AND(AV592&gt;180000000,AV592&lt;=240000000),22000000+(AV592-180000000)*25%,IF(AND(AV592&gt;240000000,AV592&lt;=320000000),37000000+(AV592-240000000)*30%,61000000+(AV592-320000000)*35%))))))</f>
        <v>1321352.3545545444</v>
      </c>
      <c r="AZ592" s="75">
        <v>0</v>
      </c>
      <c r="BA592" s="75">
        <v>0</v>
      </c>
      <c r="BB592" s="75">
        <v>0</v>
      </c>
      <c r="BC592" s="80">
        <v>0</v>
      </c>
      <c r="BD592" s="80">
        <v>0</v>
      </c>
      <c r="BE592" s="80">
        <v>0</v>
      </c>
      <c r="BF592" s="78">
        <v>0</v>
      </c>
      <c r="BG592" s="348">
        <f>SUM(AX592:BF592)</f>
        <v>6327746.5999181811</v>
      </c>
      <c r="BH592" s="188">
        <f>INT(AU592-BG592)</f>
        <v>71287047</v>
      </c>
      <c r="BJ592" s="50">
        <v>13390</v>
      </c>
      <c r="BK592" s="50" t="s">
        <v>3923</v>
      </c>
      <c r="BM592" s="50">
        <f t="shared" si="19"/>
        <v>0</v>
      </c>
    </row>
    <row r="593" spans="1:65" s="50" customFormat="1" ht="24" customHeight="1" x14ac:dyDescent="0.5">
      <c r="A593" s="182">
        <f t="shared" si="18"/>
        <v>2655495</v>
      </c>
      <c r="B593" s="298">
        <v>178</v>
      </c>
      <c r="C593" s="266">
        <v>187</v>
      </c>
      <c r="D593" s="299">
        <v>13391</v>
      </c>
      <c r="E593" s="252" t="s">
        <v>1916</v>
      </c>
      <c r="F593" s="253" t="s">
        <v>1917</v>
      </c>
      <c r="G593" s="252" t="s">
        <v>87</v>
      </c>
      <c r="H593" s="274" t="s">
        <v>1906</v>
      </c>
      <c r="I593" s="439" t="s">
        <v>3268</v>
      </c>
      <c r="J593" s="65">
        <v>3341384601</v>
      </c>
      <c r="K593" s="65" t="s">
        <v>1918</v>
      </c>
      <c r="L593" s="65" t="s">
        <v>1906</v>
      </c>
      <c r="M593" s="292" t="s">
        <v>2380</v>
      </c>
      <c r="N593" s="99"/>
      <c r="O593" s="65"/>
      <c r="P593" s="90"/>
      <c r="Q593" s="254">
        <v>30</v>
      </c>
      <c r="R593" s="255">
        <v>77</v>
      </c>
      <c r="S593" s="65">
        <v>0</v>
      </c>
      <c r="T593" s="65">
        <v>0</v>
      </c>
      <c r="U593" s="300">
        <f>1</f>
        <v>1</v>
      </c>
      <c r="V593" s="260">
        <v>22</v>
      </c>
      <c r="W593" s="99">
        <v>0</v>
      </c>
      <c r="X593" s="84">
        <v>0</v>
      </c>
      <c r="Y593" s="99">
        <v>0</v>
      </c>
      <c r="Z593" s="65">
        <v>0</v>
      </c>
      <c r="AA593" s="327">
        <v>1477052</v>
      </c>
      <c r="AB593" s="327">
        <v>46667</v>
      </c>
      <c r="AC593" s="328">
        <f>AA593+AB593</f>
        <v>1523719</v>
      </c>
      <c r="AD593" s="75">
        <v>4500000</v>
      </c>
      <c r="AE593" s="75">
        <v>6000000</v>
      </c>
      <c r="AF593" s="338">
        <f>(AC593*30)/220*1.4</f>
        <v>290891.80909090908</v>
      </c>
      <c r="AG593" s="113">
        <f>AA593*Q593</f>
        <v>44311560</v>
      </c>
      <c r="AH593" s="75">
        <f>AB593*Q593</f>
        <v>1400010</v>
      </c>
      <c r="AI593" s="75">
        <f>AF593*R593</f>
        <v>22398669.300000001</v>
      </c>
      <c r="AJ593" s="75">
        <f>IF(Q593=31,A593*Z593,(Q593/30)*A593*Z593)</f>
        <v>0</v>
      </c>
      <c r="AK593" s="75">
        <f>IF(Q593=31,AD593,(Q593/30)*AD593)</f>
        <v>4500000</v>
      </c>
      <c r="AL593" s="75">
        <f>IF(Q593=31,AE593,(Q593/30)*AE593)</f>
        <v>6000000</v>
      </c>
      <c r="AM593" s="75">
        <f>(AC593*30/220)*35%*S593</f>
        <v>0</v>
      </c>
      <c r="AN593" s="75">
        <f>AC593*30/220*1.4*T593</f>
        <v>0</v>
      </c>
      <c r="AO593" s="75">
        <f>AC593*U593</f>
        <v>1523719</v>
      </c>
      <c r="AP593" s="75">
        <f>200000*V593</f>
        <v>4400000</v>
      </c>
      <c r="AQ593" s="75">
        <v>0</v>
      </c>
      <c r="AR593" s="75">
        <v>0</v>
      </c>
      <c r="AS593" s="75">
        <v>0</v>
      </c>
      <c r="AT593" s="80">
        <v>0</v>
      </c>
      <c r="AU593" s="82">
        <f>SUM(AG593:AT593)</f>
        <v>84533958.299999997</v>
      </c>
      <c r="AV593" s="113">
        <f>AU593-(AX593+AP593+AO593+AL593+AK593+AJ593+AT593)</f>
        <v>62299522.548999995</v>
      </c>
      <c r="AW593" s="75">
        <f>AG593+AH593+AK593+AL593+AI593+AN593+AM593+AP593</f>
        <v>83010239.299999997</v>
      </c>
      <c r="AX593" s="75">
        <f>AW593*7%</f>
        <v>5810716.7510000002</v>
      </c>
      <c r="AY593" s="76">
        <f>IF(AV593&lt;=40000000,0,IF(AND(AV593&gt;40000000,AV593&lt;=80000000),(AV593-40000000)*10%,IF(AND(AV593&gt;80000000,AV593&lt;=120000000),4000000+(AV593-80000000)*15%,IF(AND(AV593&gt;120000000,AV593&lt;=180000000),10000000+(AV593-120000000)*20%,IF(AND(AV593&gt;180000000,AV593&lt;=240000000),22000000+(AV593-180000000)*25%,IF(AND(AV593&gt;240000000,AV593&lt;=320000000),37000000+(AV593-240000000)*30%,61000000+(AV593-320000000)*35%))))))</f>
        <v>2229952.2548999996</v>
      </c>
      <c r="AZ593" s="75">
        <v>0</v>
      </c>
      <c r="BA593" s="75">
        <v>0</v>
      </c>
      <c r="BB593" s="75">
        <v>0</v>
      </c>
      <c r="BC593" s="80">
        <v>0</v>
      </c>
      <c r="BD593" s="80">
        <v>0</v>
      </c>
      <c r="BE593" s="80">
        <v>0</v>
      </c>
      <c r="BF593" s="78">
        <v>0</v>
      </c>
      <c r="BG593" s="348">
        <f>SUM(AX593:BF593)</f>
        <v>8040669.0058999993</v>
      </c>
      <c r="BH593" s="188">
        <f>INT(AU593-BG593)</f>
        <v>76493289</v>
      </c>
      <c r="BJ593" s="50">
        <v>13391</v>
      </c>
      <c r="BK593" s="50" t="s">
        <v>3924</v>
      </c>
      <c r="BM593" s="50">
        <f t="shared" si="19"/>
        <v>0</v>
      </c>
    </row>
    <row r="594" spans="1:65" s="50" customFormat="1" ht="24" customHeight="1" x14ac:dyDescent="0.2">
      <c r="A594" s="182">
        <f t="shared" si="18"/>
        <v>2655495</v>
      </c>
      <c r="B594" s="298">
        <v>180</v>
      </c>
      <c r="C594" s="266">
        <v>189</v>
      </c>
      <c r="D594" s="299">
        <v>13392</v>
      </c>
      <c r="E594" s="252" t="s">
        <v>259</v>
      </c>
      <c r="F594" s="253" t="s">
        <v>277</v>
      </c>
      <c r="G594" s="252" t="s">
        <v>87</v>
      </c>
      <c r="H594" s="274" t="s">
        <v>1906</v>
      </c>
      <c r="I594" s="294" t="s">
        <v>2620</v>
      </c>
      <c r="J594" s="65">
        <v>3255870305</v>
      </c>
      <c r="K594" s="65" t="s">
        <v>1919</v>
      </c>
      <c r="L594" s="65" t="s">
        <v>1906</v>
      </c>
      <c r="M594" s="292" t="s">
        <v>2380</v>
      </c>
      <c r="N594" s="99"/>
      <c r="O594" s="65"/>
      <c r="P594" s="90"/>
      <c r="Q594" s="254">
        <v>30</v>
      </c>
      <c r="R594" s="255">
        <v>28</v>
      </c>
      <c r="S594" s="65">
        <v>0</v>
      </c>
      <c r="T594" s="65">
        <v>0</v>
      </c>
      <c r="U594" s="90">
        <v>0</v>
      </c>
      <c r="V594" s="260">
        <v>23</v>
      </c>
      <c r="W594" s="99">
        <v>0</v>
      </c>
      <c r="X594" s="84">
        <v>0</v>
      </c>
      <c r="Y594" s="99">
        <v>1</v>
      </c>
      <c r="Z594" s="65">
        <v>1</v>
      </c>
      <c r="AA594" s="327">
        <v>1477052</v>
      </c>
      <c r="AB594" s="327">
        <v>46667</v>
      </c>
      <c r="AC594" s="328">
        <f>AA594+AB594</f>
        <v>1523719</v>
      </c>
      <c r="AD594" s="75">
        <v>4500000</v>
      </c>
      <c r="AE594" s="75">
        <v>6000000</v>
      </c>
      <c r="AF594" s="338">
        <f>(AC594*30)/220*1.4</f>
        <v>290891.80909090908</v>
      </c>
      <c r="AG594" s="113">
        <f>AA594*Q594</f>
        <v>44311560</v>
      </c>
      <c r="AH594" s="75">
        <f>AB594*Q594</f>
        <v>1400010</v>
      </c>
      <c r="AI594" s="75">
        <f>AF594*R594</f>
        <v>8144970.6545454543</v>
      </c>
      <c r="AJ594" s="75">
        <f>IF(Q594=31,A594*Z594,(Q594/30)*A594*Z594)</f>
        <v>2655495</v>
      </c>
      <c r="AK594" s="75">
        <f>IF(Q594=31,AD594,(Q594/30)*AD594)</f>
        <v>4500000</v>
      </c>
      <c r="AL594" s="75">
        <f>IF(Q594=31,AE594,(Q594/30)*AE594)</f>
        <v>6000000</v>
      </c>
      <c r="AM594" s="75">
        <f>(AC594*30/220)*35%*S594</f>
        <v>0</v>
      </c>
      <c r="AN594" s="75">
        <f>AC594*30/220*1.4*T594</f>
        <v>0</v>
      </c>
      <c r="AO594" s="75">
        <f>AC594*U594</f>
        <v>0</v>
      </c>
      <c r="AP594" s="75">
        <f>200000*V594</f>
        <v>4600000</v>
      </c>
      <c r="AQ594" s="75">
        <v>0</v>
      </c>
      <c r="AR594" s="75">
        <v>0</v>
      </c>
      <c r="AS594" s="75">
        <v>0</v>
      </c>
      <c r="AT594" s="80">
        <v>0</v>
      </c>
      <c r="AU594" s="82">
        <f>SUM(AG594:AT594)</f>
        <v>71612035.654545456</v>
      </c>
      <c r="AV594" s="113">
        <f>AU594-(AX594+AP594+AO594+AL594+AK594+AJ594+AT594)</f>
        <v>49029582.808727272</v>
      </c>
      <c r="AW594" s="75">
        <f>AG594+AH594+AK594+AL594+AI594+AN594+AM594+AP594</f>
        <v>68956540.654545456</v>
      </c>
      <c r="AX594" s="75">
        <f>AW594*7%</f>
        <v>4826957.8458181825</v>
      </c>
      <c r="AY594" s="76">
        <f>IF(AV594&lt;=40000000,0,IF(AND(AV594&gt;40000000,AV594&lt;=80000000),(AV594-40000000)*10%,IF(AND(AV594&gt;80000000,AV594&lt;=120000000),4000000+(AV594-80000000)*15%,IF(AND(AV594&gt;120000000,AV594&lt;=180000000),10000000+(AV594-120000000)*20%,IF(AND(AV594&gt;180000000,AV594&lt;=240000000),22000000+(AV594-180000000)*25%,IF(AND(AV594&gt;240000000,AV594&lt;=320000000),37000000+(AV594-240000000)*30%,61000000+(AV594-320000000)*35%))))))</f>
        <v>902958.28087272728</v>
      </c>
      <c r="AZ594" s="75">
        <v>0</v>
      </c>
      <c r="BA594" s="75">
        <v>0</v>
      </c>
      <c r="BB594" s="75">
        <v>0</v>
      </c>
      <c r="BC594" s="80">
        <v>0</v>
      </c>
      <c r="BD594" s="80">
        <v>0</v>
      </c>
      <c r="BE594" s="80">
        <v>0</v>
      </c>
      <c r="BF594" s="78">
        <v>0</v>
      </c>
      <c r="BG594" s="348">
        <f>SUM(AX594:BF594)</f>
        <v>5729916.1266909093</v>
      </c>
      <c r="BH594" s="188">
        <f>INT(AU594-BG594)</f>
        <v>65882119</v>
      </c>
      <c r="BJ594" s="50">
        <v>13392</v>
      </c>
      <c r="BK594" s="50" t="s">
        <v>3925</v>
      </c>
      <c r="BM594" s="50">
        <f t="shared" si="19"/>
        <v>0</v>
      </c>
    </row>
    <row r="595" spans="1:65" s="50" customFormat="1" ht="24" customHeight="1" x14ac:dyDescent="0.2">
      <c r="A595" s="182">
        <f t="shared" si="18"/>
        <v>2655495</v>
      </c>
      <c r="B595" s="298">
        <v>543</v>
      </c>
      <c r="C595" s="266">
        <v>336</v>
      </c>
      <c r="D595" s="299">
        <v>13393</v>
      </c>
      <c r="E595" s="242" t="s">
        <v>1920</v>
      </c>
      <c r="F595" s="243" t="s">
        <v>1921</v>
      </c>
      <c r="G595" s="287" t="s">
        <v>137</v>
      </c>
      <c r="H595" s="274" t="s">
        <v>1906</v>
      </c>
      <c r="I595" s="294" t="s">
        <v>2964</v>
      </c>
      <c r="J595" s="65">
        <v>3733174127</v>
      </c>
      <c r="K595" s="65" t="s">
        <v>1922</v>
      </c>
      <c r="L595" s="65" t="s">
        <v>1906</v>
      </c>
      <c r="M595" s="292" t="s">
        <v>137</v>
      </c>
      <c r="N595" s="244" t="s">
        <v>2410</v>
      </c>
      <c r="O595" s="65"/>
      <c r="P595" s="90"/>
      <c r="Q595" s="244">
        <v>30</v>
      </c>
      <c r="R595" s="246">
        <v>120</v>
      </c>
      <c r="S595" s="246">
        <v>110</v>
      </c>
      <c r="T595" s="246">
        <v>29.33</v>
      </c>
      <c r="U595" s="90">
        <v>0</v>
      </c>
      <c r="V595" s="262">
        <v>15</v>
      </c>
      <c r="W595" s="99">
        <v>0</v>
      </c>
      <c r="X595" s="84">
        <v>0</v>
      </c>
      <c r="Y595" s="99">
        <v>1</v>
      </c>
      <c r="Z595" s="65">
        <v>1</v>
      </c>
      <c r="AA595" s="319">
        <v>885165</v>
      </c>
      <c r="AB595" s="319">
        <v>46667</v>
      </c>
      <c r="AC595" s="320">
        <f>AA595+AB595</f>
        <v>931832</v>
      </c>
      <c r="AD595" s="75">
        <v>4500000</v>
      </c>
      <c r="AE595" s="75">
        <v>6000000</v>
      </c>
      <c r="AF595" s="338">
        <f>(AC595*30)/220*1.4</f>
        <v>177895.19999999998</v>
      </c>
      <c r="AG595" s="113">
        <f>AA595*Q595</f>
        <v>26554950</v>
      </c>
      <c r="AH595" s="75">
        <f>AB595*Q595</f>
        <v>1400010</v>
      </c>
      <c r="AI595" s="75">
        <f>AF595*R595</f>
        <v>21347423.999999996</v>
      </c>
      <c r="AJ595" s="75">
        <f>IF(Q595=31,A595*Z595,(Q595/30)*A595*Z595)</f>
        <v>2655495</v>
      </c>
      <c r="AK595" s="75">
        <f>IF(Q595=31,AD595,(Q595/30)*AD595)</f>
        <v>4500000</v>
      </c>
      <c r="AL595" s="75">
        <f>IF(Q595=31,AE595,(Q595/30)*AE595)</f>
        <v>6000000</v>
      </c>
      <c r="AM595" s="75">
        <f>(AC595*30/220)*35%*S595</f>
        <v>4892117.9999999991</v>
      </c>
      <c r="AN595" s="75">
        <f>AC595*30/220*1.4*T595</f>
        <v>5217666.2159999991</v>
      </c>
      <c r="AO595" s="75">
        <f>AC595*U595</f>
        <v>0</v>
      </c>
      <c r="AP595" s="75">
        <f>200000*V595</f>
        <v>3000000</v>
      </c>
      <c r="AQ595" s="75">
        <v>0</v>
      </c>
      <c r="AR595" s="75">
        <v>0</v>
      </c>
      <c r="AS595" s="75">
        <v>0</v>
      </c>
      <c r="AT595" s="80">
        <v>0</v>
      </c>
      <c r="AU595" s="82">
        <f>SUM(AG595:AT595)</f>
        <v>75567663.216000006</v>
      </c>
      <c r="AV595" s="113">
        <f>AU595-(AX595+AP595+AO595+AL595+AK595+AJ595+AT595)</f>
        <v>54308316.440880008</v>
      </c>
      <c r="AW595" s="75">
        <f>AG595+AH595+AK595+AL595+AI595+AN595+AM595+AP595</f>
        <v>72912168.215999991</v>
      </c>
      <c r="AX595" s="75">
        <f>AW595*7%</f>
        <v>5103851.7751199994</v>
      </c>
      <c r="AY595" s="76">
        <f>IF(AV595&lt;=40000000,0,IF(AND(AV595&gt;40000000,AV595&lt;=80000000),(AV595-40000000)*10%,IF(AND(AV595&gt;80000000,AV595&lt;=120000000),4000000+(AV595-80000000)*15%,IF(AND(AV595&gt;120000000,AV595&lt;=180000000),10000000+(AV595-120000000)*20%,IF(AND(AV595&gt;180000000,AV595&lt;=240000000),22000000+(AV595-180000000)*25%,IF(AND(AV595&gt;240000000,AV595&lt;=320000000),37000000+(AV595-240000000)*30%,61000000+(AV595-320000000)*35%))))))</f>
        <v>1430831.644088001</v>
      </c>
      <c r="AZ595" s="75">
        <v>0</v>
      </c>
      <c r="BA595" s="75">
        <v>0</v>
      </c>
      <c r="BB595" s="75">
        <v>0</v>
      </c>
      <c r="BC595" s="80">
        <v>0</v>
      </c>
      <c r="BD595" s="80">
        <v>0</v>
      </c>
      <c r="BE595" s="80">
        <v>0</v>
      </c>
      <c r="BF595" s="78">
        <v>0</v>
      </c>
      <c r="BG595" s="348">
        <f>SUM(AX595:BF595)</f>
        <v>6534683.4192080004</v>
      </c>
      <c r="BH595" s="188">
        <f>INT(AU595-BG595)</f>
        <v>69032979</v>
      </c>
      <c r="BJ595" s="50">
        <v>13393</v>
      </c>
      <c r="BK595" s="50" t="s">
        <v>3926</v>
      </c>
      <c r="BM595" s="50">
        <f t="shared" si="19"/>
        <v>0</v>
      </c>
    </row>
    <row r="596" spans="1:65" s="50" customFormat="1" ht="24" customHeight="1" x14ac:dyDescent="0.2">
      <c r="A596" s="182">
        <f t="shared" si="18"/>
        <v>2655495</v>
      </c>
      <c r="B596" s="298">
        <v>544</v>
      </c>
      <c r="C596" s="266">
        <v>337</v>
      </c>
      <c r="D596" s="299">
        <v>13394</v>
      </c>
      <c r="E596" s="242" t="s">
        <v>378</v>
      </c>
      <c r="F596" s="243" t="s">
        <v>1923</v>
      </c>
      <c r="G596" s="287" t="s">
        <v>137</v>
      </c>
      <c r="H596" s="274" t="s">
        <v>1906</v>
      </c>
      <c r="I596" s="294" t="s">
        <v>2965</v>
      </c>
      <c r="J596" s="65">
        <v>3257407866</v>
      </c>
      <c r="K596" s="65" t="s">
        <v>1924</v>
      </c>
      <c r="L596" s="65" t="s">
        <v>1906</v>
      </c>
      <c r="M596" s="292" t="s">
        <v>137</v>
      </c>
      <c r="N596" s="244" t="s">
        <v>2410</v>
      </c>
      <c r="O596" s="65"/>
      <c r="P596" s="90"/>
      <c r="Q596" s="244">
        <v>30</v>
      </c>
      <c r="R596" s="246">
        <v>120</v>
      </c>
      <c r="S596" s="246">
        <v>110</v>
      </c>
      <c r="T596" s="246">
        <v>29.33</v>
      </c>
      <c r="U596" s="90">
        <v>0</v>
      </c>
      <c r="V596" s="262">
        <v>15</v>
      </c>
      <c r="W596" s="99">
        <v>0</v>
      </c>
      <c r="X596" s="84">
        <v>0</v>
      </c>
      <c r="Y596" s="99">
        <v>1</v>
      </c>
      <c r="Z596" s="65">
        <v>1</v>
      </c>
      <c r="AA596" s="319">
        <v>885165</v>
      </c>
      <c r="AB596" s="319">
        <v>46667</v>
      </c>
      <c r="AC596" s="320">
        <f>AA596+AB596</f>
        <v>931832</v>
      </c>
      <c r="AD596" s="75">
        <v>4500000</v>
      </c>
      <c r="AE596" s="75">
        <v>6000000</v>
      </c>
      <c r="AF596" s="338">
        <f>(AC596*30)/220*1.4</f>
        <v>177895.19999999998</v>
      </c>
      <c r="AG596" s="113">
        <f>AA596*Q596</f>
        <v>26554950</v>
      </c>
      <c r="AH596" s="75">
        <f>AB596*Q596</f>
        <v>1400010</v>
      </c>
      <c r="AI596" s="75">
        <f>AF596*R596</f>
        <v>21347423.999999996</v>
      </c>
      <c r="AJ596" s="75">
        <f>IF(Q596=31,A596*Z596,(Q596/30)*A596*Z596)</f>
        <v>2655495</v>
      </c>
      <c r="AK596" s="75">
        <f>IF(Q596=31,AD596,(Q596/30)*AD596)</f>
        <v>4500000</v>
      </c>
      <c r="AL596" s="75">
        <f>IF(Q596=31,AE596,(Q596/30)*AE596)</f>
        <v>6000000</v>
      </c>
      <c r="AM596" s="75">
        <f>(AC596*30/220)*35%*S596</f>
        <v>4892117.9999999991</v>
      </c>
      <c r="AN596" s="75">
        <f>AC596*30/220*1.4*T596</f>
        <v>5217666.2159999991</v>
      </c>
      <c r="AO596" s="75">
        <f>AC596*U596</f>
        <v>0</v>
      </c>
      <c r="AP596" s="75">
        <f>200000*V596</f>
        <v>3000000</v>
      </c>
      <c r="AQ596" s="75">
        <v>0</v>
      </c>
      <c r="AR596" s="75">
        <v>0</v>
      </c>
      <c r="AS596" s="75">
        <v>0</v>
      </c>
      <c r="AT596" s="80">
        <v>0</v>
      </c>
      <c r="AU596" s="82">
        <f>SUM(AG596:AT596)</f>
        <v>75567663.216000006</v>
      </c>
      <c r="AV596" s="113">
        <f>AU596-(AX596+AP596+AO596+AL596+AK596+AJ596+AT596)</f>
        <v>54308316.440880008</v>
      </c>
      <c r="AW596" s="75">
        <f>AG596+AH596+AK596+AL596+AI596+AN596+AM596+AP596</f>
        <v>72912168.215999991</v>
      </c>
      <c r="AX596" s="75">
        <f>AW596*7%</f>
        <v>5103851.7751199994</v>
      </c>
      <c r="AY596" s="76">
        <f>IF(AV596&lt;=40000000,0,IF(AND(AV596&gt;40000000,AV596&lt;=80000000),(AV596-40000000)*10%,IF(AND(AV596&gt;80000000,AV596&lt;=120000000),4000000+(AV596-80000000)*15%,IF(AND(AV596&gt;120000000,AV596&lt;=180000000),10000000+(AV596-120000000)*20%,IF(AND(AV596&gt;180000000,AV596&lt;=240000000),22000000+(AV596-180000000)*25%,IF(AND(AV596&gt;240000000,AV596&lt;=320000000),37000000+(AV596-240000000)*30%,61000000+(AV596-320000000)*35%))))))</f>
        <v>1430831.644088001</v>
      </c>
      <c r="AZ596" s="75">
        <v>0</v>
      </c>
      <c r="BA596" s="75">
        <v>0</v>
      </c>
      <c r="BB596" s="75">
        <v>0</v>
      </c>
      <c r="BC596" s="80">
        <v>0</v>
      </c>
      <c r="BD596" s="80">
        <v>0</v>
      </c>
      <c r="BE596" s="80">
        <v>0</v>
      </c>
      <c r="BF596" s="78">
        <v>0</v>
      </c>
      <c r="BG596" s="348">
        <f>SUM(AX596:BF596)</f>
        <v>6534683.4192080004</v>
      </c>
      <c r="BH596" s="188">
        <f>INT(AU596-BG596)</f>
        <v>69032979</v>
      </c>
      <c r="BJ596" s="50">
        <v>13394</v>
      </c>
      <c r="BK596" s="50" t="s">
        <v>3927</v>
      </c>
      <c r="BM596" s="50">
        <f t="shared" si="19"/>
        <v>0</v>
      </c>
    </row>
    <row r="597" spans="1:65" s="50" customFormat="1" ht="24" customHeight="1" x14ac:dyDescent="0.2">
      <c r="A597" s="182">
        <f t="shared" si="18"/>
        <v>2655495</v>
      </c>
      <c r="B597" s="298">
        <v>549</v>
      </c>
      <c r="C597" s="266">
        <v>342</v>
      </c>
      <c r="D597" s="299">
        <v>13395</v>
      </c>
      <c r="E597" s="242" t="s">
        <v>248</v>
      </c>
      <c r="F597" s="243" t="s">
        <v>1925</v>
      </c>
      <c r="G597" s="287" t="s">
        <v>137</v>
      </c>
      <c r="H597" s="274" t="s">
        <v>1906</v>
      </c>
      <c r="I597" s="294" t="s">
        <v>2970</v>
      </c>
      <c r="J597" s="65">
        <v>3230190483</v>
      </c>
      <c r="K597" s="65" t="s">
        <v>1926</v>
      </c>
      <c r="L597" s="65" t="s">
        <v>1906</v>
      </c>
      <c r="M597" s="292" t="s">
        <v>137</v>
      </c>
      <c r="N597" s="244" t="s">
        <v>2410</v>
      </c>
      <c r="O597" s="65"/>
      <c r="P597" s="90"/>
      <c r="Q597" s="244">
        <v>30</v>
      </c>
      <c r="R597" s="246">
        <v>120</v>
      </c>
      <c r="S597" s="246">
        <v>110</v>
      </c>
      <c r="T597" s="246">
        <v>29.33</v>
      </c>
      <c r="U597" s="245">
        <f>1</f>
        <v>1</v>
      </c>
      <c r="V597" s="262">
        <v>11</v>
      </c>
      <c r="W597" s="99">
        <v>0</v>
      </c>
      <c r="X597" s="84">
        <v>0</v>
      </c>
      <c r="Y597" s="99">
        <v>3</v>
      </c>
      <c r="Z597" s="65">
        <v>1</v>
      </c>
      <c r="AA597" s="319">
        <v>885165</v>
      </c>
      <c r="AB597" s="319">
        <v>46667</v>
      </c>
      <c r="AC597" s="320">
        <f>AA597+AB597</f>
        <v>931832</v>
      </c>
      <c r="AD597" s="75">
        <v>4500000</v>
      </c>
      <c r="AE597" s="75">
        <v>6000000</v>
      </c>
      <c r="AF597" s="338">
        <f>(AC597*30)/220*1.4</f>
        <v>177895.19999999998</v>
      </c>
      <c r="AG597" s="113">
        <f>AA597*Q597</f>
        <v>26554950</v>
      </c>
      <c r="AH597" s="75">
        <f>AB597*Q597</f>
        <v>1400010</v>
      </c>
      <c r="AI597" s="75">
        <f>AF597*R597</f>
        <v>21347423.999999996</v>
      </c>
      <c r="AJ597" s="75">
        <f>IF(Q597=31,A597*Z597,(Q597/30)*A597*Z597)</f>
        <v>2655495</v>
      </c>
      <c r="AK597" s="75">
        <f>IF(Q597=31,AD597,(Q597/30)*AD597)</f>
        <v>4500000</v>
      </c>
      <c r="AL597" s="75">
        <f>IF(Q597=31,AE597,(Q597/30)*AE597)</f>
        <v>6000000</v>
      </c>
      <c r="AM597" s="75">
        <f>(AC597*30/220)*35%*S597</f>
        <v>4892117.9999999991</v>
      </c>
      <c r="AN597" s="75">
        <f>AC597*30/220*1.4*T597</f>
        <v>5217666.2159999991</v>
      </c>
      <c r="AO597" s="75">
        <f>AC597*U597</f>
        <v>931832</v>
      </c>
      <c r="AP597" s="75">
        <f>200000*V597</f>
        <v>2200000</v>
      </c>
      <c r="AQ597" s="75">
        <v>0</v>
      </c>
      <c r="AR597" s="75">
        <v>0</v>
      </c>
      <c r="AS597" s="75">
        <v>0</v>
      </c>
      <c r="AT597" s="80">
        <v>0</v>
      </c>
      <c r="AU597" s="82">
        <f>SUM(AG597:AT597)</f>
        <v>75699495.216000006</v>
      </c>
      <c r="AV597" s="113">
        <f>AU597-(AX597+AP597+AO597+AL597+AK597+AJ597+AT597)</f>
        <v>54364316.440880008</v>
      </c>
      <c r="AW597" s="75">
        <f>AG597+AH597+AK597+AL597+AI597+AN597+AM597+AP597</f>
        <v>72112168.215999991</v>
      </c>
      <c r="AX597" s="75">
        <f>AW597*7%</f>
        <v>5047851.7751199994</v>
      </c>
      <c r="AY597" s="76">
        <f>IF(AV597&lt;=40000000,0,IF(AND(AV597&gt;40000000,AV597&lt;=80000000),(AV597-40000000)*10%,IF(AND(AV597&gt;80000000,AV597&lt;=120000000),4000000+(AV597-80000000)*15%,IF(AND(AV597&gt;120000000,AV597&lt;=180000000),10000000+(AV597-120000000)*20%,IF(AND(AV597&gt;180000000,AV597&lt;=240000000),22000000+(AV597-180000000)*25%,IF(AND(AV597&gt;240000000,AV597&lt;=320000000),37000000+(AV597-240000000)*30%,61000000+(AV597-320000000)*35%))))))</f>
        <v>1436431.644088001</v>
      </c>
      <c r="AZ597" s="75">
        <v>0</v>
      </c>
      <c r="BA597" s="75">
        <v>0</v>
      </c>
      <c r="BB597" s="75">
        <v>0</v>
      </c>
      <c r="BC597" s="80">
        <v>0</v>
      </c>
      <c r="BD597" s="80">
        <v>0</v>
      </c>
      <c r="BE597" s="80">
        <v>0</v>
      </c>
      <c r="BF597" s="78">
        <v>0</v>
      </c>
      <c r="BG597" s="348">
        <f>SUM(AX597:BF597)</f>
        <v>6484283.4192080004</v>
      </c>
      <c r="BH597" s="188">
        <f>INT(AU597-BG597)</f>
        <v>69215211</v>
      </c>
      <c r="BJ597" s="50">
        <v>13395</v>
      </c>
      <c r="BK597" s="50" t="s">
        <v>3928</v>
      </c>
      <c r="BM597" s="50">
        <f t="shared" si="19"/>
        <v>0</v>
      </c>
    </row>
    <row r="598" spans="1:65" s="50" customFormat="1" ht="24" customHeight="1" x14ac:dyDescent="0.2">
      <c r="A598" s="182">
        <f t="shared" si="18"/>
        <v>2655495</v>
      </c>
      <c r="B598" s="298">
        <v>552</v>
      </c>
      <c r="C598" s="266">
        <v>345</v>
      </c>
      <c r="D598" s="299">
        <v>13396</v>
      </c>
      <c r="E598" s="242" t="s">
        <v>1927</v>
      </c>
      <c r="F598" s="243" t="s">
        <v>1928</v>
      </c>
      <c r="G598" s="287" t="s">
        <v>137</v>
      </c>
      <c r="H598" s="274" t="s">
        <v>1906</v>
      </c>
      <c r="I598" s="294" t="s">
        <v>2973</v>
      </c>
      <c r="J598" s="65">
        <v>3258219176</v>
      </c>
      <c r="K598" s="65" t="s">
        <v>1929</v>
      </c>
      <c r="L598" s="65" t="s">
        <v>1906</v>
      </c>
      <c r="M598" s="292" t="s">
        <v>137</v>
      </c>
      <c r="N598" s="244" t="s">
        <v>2410</v>
      </c>
      <c r="O598" s="65"/>
      <c r="P598" s="90"/>
      <c r="Q598" s="244">
        <v>30</v>
      </c>
      <c r="R598" s="246">
        <v>120</v>
      </c>
      <c r="S598" s="246">
        <v>110</v>
      </c>
      <c r="T598" s="246">
        <v>29.33</v>
      </c>
      <c r="U598" s="90">
        <v>0</v>
      </c>
      <c r="V598" s="262">
        <v>15</v>
      </c>
      <c r="W598" s="99">
        <v>0</v>
      </c>
      <c r="X598" s="84">
        <v>0</v>
      </c>
      <c r="Y598" s="99">
        <v>1</v>
      </c>
      <c r="Z598" s="65">
        <v>0</v>
      </c>
      <c r="AA598" s="319">
        <v>885165</v>
      </c>
      <c r="AB598" s="319">
        <v>46667</v>
      </c>
      <c r="AC598" s="320">
        <f>AA598+AB598</f>
        <v>931832</v>
      </c>
      <c r="AD598" s="75">
        <v>4500000</v>
      </c>
      <c r="AE598" s="75">
        <v>6000000</v>
      </c>
      <c r="AF598" s="338">
        <f>(AC598*30)/220*1.4</f>
        <v>177895.19999999998</v>
      </c>
      <c r="AG598" s="113">
        <f>AA598*Q598</f>
        <v>26554950</v>
      </c>
      <c r="AH598" s="75">
        <f>AB598*Q598</f>
        <v>1400010</v>
      </c>
      <c r="AI598" s="75">
        <f>AF598*R598</f>
        <v>21347423.999999996</v>
      </c>
      <c r="AJ598" s="75">
        <f>IF(Q598=31,A598*Z598,(Q598/30)*A598*Z598)</f>
        <v>0</v>
      </c>
      <c r="AK598" s="75">
        <f>IF(Q598=31,AD598,(Q598/30)*AD598)</f>
        <v>4500000</v>
      </c>
      <c r="AL598" s="75">
        <f>IF(Q598=31,AE598,(Q598/30)*AE598)</f>
        <v>6000000</v>
      </c>
      <c r="AM598" s="75">
        <f>(AC598*30/220)*35%*S598</f>
        <v>4892117.9999999991</v>
      </c>
      <c r="AN598" s="75">
        <f>AC598*30/220*1.4*T598</f>
        <v>5217666.2159999991</v>
      </c>
      <c r="AO598" s="75">
        <f>AC598*U598</f>
        <v>0</v>
      </c>
      <c r="AP598" s="75">
        <f>200000*V598</f>
        <v>3000000</v>
      </c>
      <c r="AQ598" s="75">
        <v>0</v>
      </c>
      <c r="AR598" s="75">
        <v>0</v>
      </c>
      <c r="AS598" s="75">
        <v>0</v>
      </c>
      <c r="AT598" s="80">
        <v>0</v>
      </c>
      <c r="AU598" s="82">
        <f>SUM(AG598:AT598)</f>
        <v>72912168.216000006</v>
      </c>
      <c r="AV598" s="113">
        <f>AU598-(AX598+AP598+AO598+AL598+AK598+AJ598+AT598)</f>
        <v>54308316.440880008</v>
      </c>
      <c r="AW598" s="75">
        <f>AG598+AH598+AK598+AL598+AI598+AN598+AM598+AP598</f>
        <v>72912168.215999991</v>
      </c>
      <c r="AX598" s="75">
        <f>AW598*7%</f>
        <v>5103851.7751199994</v>
      </c>
      <c r="AY598" s="76">
        <f>IF(AV598&lt;=40000000,0,IF(AND(AV598&gt;40000000,AV598&lt;=80000000),(AV598-40000000)*10%,IF(AND(AV598&gt;80000000,AV598&lt;=120000000),4000000+(AV598-80000000)*15%,IF(AND(AV598&gt;120000000,AV598&lt;=180000000),10000000+(AV598-120000000)*20%,IF(AND(AV598&gt;180000000,AV598&lt;=240000000),22000000+(AV598-180000000)*25%,IF(AND(AV598&gt;240000000,AV598&lt;=320000000),37000000+(AV598-240000000)*30%,61000000+(AV598-320000000)*35%))))))</f>
        <v>1430831.644088001</v>
      </c>
      <c r="AZ598" s="75">
        <v>0</v>
      </c>
      <c r="BA598" s="75">
        <v>0</v>
      </c>
      <c r="BB598" s="75">
        <v>0</v>
      </c>
      <c r="BC598" s="80">
        <v>0</v>
      </c>
      <c r="BD598" s="80">
        <v>0</v>
      </c>
      <c r="BE598" s="80">
        <v>0</v>
      </c>
      <c r="BF598" s="78">
        <v>0</v>
      </c>
      <c r="BG598" s="348">
        <f>SUM(AX598:BF598)</f>
        <v>6534683.4192080004</v>
      </c>
      <c r="BH598" s="188">
        <f>INT(AU598-BG598)</f>
        <v>66377484</v>
      </c>
      <c r="BJ598" s="50">
        <v>13396</v>
      </c>
      <c r="BK598" s="50" t="s">
        <v>3929</v>
      </c>
      <c r="BM598" s="50">
        <f t="shared" si="19"/>
        <v>0</v>
      </c>
    </row>
    <row r="599" spans="1:65" s="50" customFormat="1" ht="24" customHeight="1" x14ac:dyDescent="0.2">
      <c r="A599" s="182">
        <f t="shared" si="18"/>
        <v>2655495</v>
      </c>
      <c r="B599" s="298">
        <v>554</v>
      </c>
      <c r="C599" s="266">
        <v>347</v>
      </c>
      <c r="D599" s="299">
        <v>13397</v>
      </c>
      <c r="E599" s="242" t="s">
        <v>776</v>
      </c>
      <c r="F599" s="243" t="s">
        <v>1930</v>
      </c>
      <c r="G599" s="287" t="s">
        <v>137</v>
      </c>
      <c r="H599" s="274" t="s">
        <v>1906</v>
      </c>
      <c r="I599" s="294" t="s">
        <v>2975</v>
      </c>
      <c r="J599" s="65">
        <v>3254328051</v>
      </c>
      <c r="K599" s="65" t="s">
        <v>1931</v>
      </c>
      <c r="L599" s="65" t="s">
        <v>1906</v>
      </c>
      <c r="M599" s="292" t="s">
        <v>137</v>
      </c>
      <c r="N599" s="244" t="s">
        <v>2410</v>
      </c>
      <c r="O599" s="65"/>
      <c r="P599" s="90"/>
      <c r="Q599" s="244">
        <v>30</v>
      </c>
      <c r="R599" s="246">
        <v>120</v>
      </c>
      <c r="S599" s="246">
        <v>110</v>
      </c>
      <c r="T599" s="246">
        <v>29.33</v>
      </c>
      <c r="U599" s="90">
        <v>0</v>
      </c>
      <c r="V599" s="262">
        <v>15</v>
      </c>
      <c r="W599" s="99">
        <v>0</v>
      </c>
      <c r="X599" s="84">
        <v>0</v>
      </c>
      <c r="Y599" s="99">
        <v>2</v>
      </c>
      <c r="Z599" s="65">
        <v>1</v>
      </c>
      <c r="AA599" s="319">
        <v>885165</v>
      </c>
      <c r="AB599" s="319">
        <v>46667</v>
      </c>
      <c r="AC599" s="320">
        <f>AA599+AB599</f>
        <v>931832</v>
      </c>
      <c r="AD599" s="75">
        <v>4500000</v>
      </c>
      <c r="AE599" s="75">
        <v>6000000</v>
      </c>
      <c r="AF599" s="338">
        <f>(AC599*30)/220*1.4</f>
        <v>177895.19999999998</v>
      </c>
      <c r="AG599" s="113">
        <f>AA599*Q599</f>
        <v>26554950</v>
      </c>
      <c r="AH599" s="75">
        <f>AB599*Q599</f>
        <v>1400010</v>
      </c>
      <c r="AI599" s="75">
        <f>AF599*R599</f>
        <v>21347423.999999996</v>
      </c>
      <c r="AJ599" s="75">
        <f>IF(Q599=31,A599*Z599,(Q599/30)*A599*Z599)</f>
        <v>2655495</v>
      </c>
      <c r="AK599" s="75">
        <f>IF(Q599=31,AD599,(Q599/30)*AD599)</f>
        <v>4500000</v>
      </c>
      <c r="AL599" s="75">
        <f>IF(Q599=31,AE599,(Q599/30)*AE599)</f>
        <v>6000000</v>
      </c>
      <c r="AM599" s="75">
        <f>(AC599*30/220)*35%*S599</f>
        <v>4892117.9999999991</v>
      </c>
      <c r="AN599" s="75">
        <f>AC599*30/220*1.4*T599</f>
        <v>5217666.2159999991</v>
      </c>
      <c r="AO599" s="75">
        <f>AC599*U599</f>
        <v>0</v>
      </c>
      <c r="AP599" s="75">
        <f>200000*V599</f>
        <v>3000000</v>
      </c>
      <c r="AQ599" s="75">
        <v>0</v>
      </c>
      <c r="AR599" s="75">
        <v>0</v>
      </c>
      <c r="AS599" s="75">
        <v>0</v>
      </c>
      <c r="AT599" s="80">
        <v>0</v>
      </c>
      <c r="AU599" s="82">
        <f>SUM(AG599:AT599)</f>
        <v>75567663.216000006</v>
      </c>
      <c r="AV599" s="113">
        <f>AU599-(AX599+AP599+AO599+AL599+AK599+AJ599+AT599)</f>
        <v>54308316.440880008</v>
      </c>
      <c r="AW599" s="75">
        <f>AG599+AH599+AK599+AL599+AI599+AN599+AM599+AP599</f>
        <v>72912168.215999991</v>
      </c>
      <c r="AX599" s="75">
        <f>AW599*7%</f>
        <v>5103851.7751199994</v>
      </c>
      <c r="AY599" s="76">
        <f>IF(AV599&lt;=40000000,0,IF(AND(AV599&gt;40000000,AV599&lt;=80000000),(AV599-40000000)*10%,IF(AND(AV599&gt;80000000,AV599&lt;=120000000),4000000+(AV599-80000000)*15%,IF(AND(AV599&gt;120000000,AV599&lt;=180000000),10000000+(AV599-120000000)*20%,IF(AND(AV599&gt;180000000,AV599&lt;=240000000),22000000+(AV599-180000000)*25%,IF(AND(AV599&gt;240000000,AV599&lt;=320000000),37000000+(AV599-240000000)*30%,61000000+(AV599-320000000)*35%))))))</f>
        <v>1430831.644088001</v>
      </c>
      <c r="AZ599" s="75">
        <v>0</v>
      </c>
      <c r="BA599" s="75">
        <v>0</v>
      </c>
      <c r="BB599" s="75">
        <v>0</v>
      </c>
      <c r="BC599" s="80">
        <v>0</v>
      </c>
      <c r="BD599" s="80">
        <v>0</v>
      </c>
      <c r="BE599" s="80">
        <v>0</v>
      </c>
      <c r="BF599" s="78">
        <v>0</v>
      </c>
      <c r="BG599" s="348">
        <f>SUM(AX599:BF599)</f>
        <v>6534683.4192080004</v>
      </c>
      <c r="BH599" s="188">
        <f>INT(AU599-BG599)</f>
        <v>69032979</v>
      </c>
      <c r="BJ599" s="50">
        <v>13397</v>
      </c>
      <c r="BK599" s="50" t="s">
        <v>3930</v>
      </c>
      <c r="BM599" s="50">
        <f t="shared" si="19"/>
        <v>0</v>
      </c>
    </row>
    <row r="600" spans="1:65" s="50" customFormat="1" ht="24" customHeight="1" x14ac:dyDescent="0.2">
      <c r="A600" s="182">
        <f t="shared" si="18"/>
        <v>2655495</v>
      </c>
      <c r="B600" s="298">
        <v>555</v>
      </c>
      <c r="C600" s="266">
        <v>348</v>
      </c>
      <c r="D600" s="299">
        <v>13398</v>
      </c>
      <c r="E600" s="242" t="s">
        <v>111</v>
      </c>
      <c r="F600" s="243" t="s">
        <v>1932</v>
      </c>
      <c r="G600" s="287" t="s">
        <v>137</v>
      </c>
      <c r="H600" s="274" t="s">
        <v>1906</v>
      </c>
      <c r="I600" s="294" t="s">
        <v>2976</v>
      </c>
      <c r="J600" s="65">
        <v>3240659891</v>
      </c>
      <c r="K600" s="65" t="s">
        <v>1933</v>
      </c>
      <c r="L600" s="65" t="s">
        <v>1906</v>
      </c>
      <c r="M600" s="292" t="s">
        <v>137</v>
      </c>
      <c r="N600" s="244" t="s">
        <v>2410</v>
      </c>
      <c r="O600" s="65"/>
      <c r="P600" s="90"/>
      <c r="Q600" s="244">
        <v>30</v>
      </c>
      <c r="R600" s="246">
        <v>120</v>
      </c>
      <c r="S600" s="246">
        <v>110</v>
      </c>
      <c r="T600" s="246">
        <v>29.33</v>
      </c>
      <c r="U600" s="90">
        <v>0</v>
      </c>
      <c r="V600" s="262">
        <v>15</v>
      </c>
      <c r="W600" s="99">
        <v>0</v>
      </c>
      <c r="X600" s="84">
        <v>0</v>
      </c>
      <c r="Y600" s="99">
        <v>0</v>
      </c>
      <c r="Z600" s="65">
        <v>0</v>
      </c>
      <c r="AA600" s="319">
        <v>885165</v>
      </c>
      <c r="AB600" s="319">
        <v>46667</v>
      </c>
      <c r="AC600" s="320">
        <f>AA600+AB600</f>
        <v>931832</v>
      </c>
      <c r="AD600" s="75">
        <v>4500000</v>
      </c>
      <c r="AE600" s="75">
        <v>6000000</v>
      </c>
      <c r="AF600" s="338">
        <f>(AC600*30)/220*1.4</f>
        <v>177895.19999999998</v>
      </c>
      <c r="AG600" s="113">
        <f>AA600*Q600</f>
        <v>26554950</v>
      </c>
      <c r="AH600" s="75">
        <f>AB600*Q600</f>
        <v>1400010</v>
      </c>
      <c r="AI600" s="75">
        <f>AF600*R600</f>
        <v>21347423.999999996</v>
      </c>
      <c r="AJ600" s="75">
        <f>IF(Q600=31,A600*Z600,(Q600/30)*A600*Z600)</f>
        <v>0</v>
      </c>
      <c r="AK600" s="75">
        <f>IF(Q600=31,AD600,(Q600/30)*AD600)</f>
        <v>4500000</v>
      </c>
      <c r="AL600" s="75">
        <f>IF(Q600=31,AE600,(Q600/30)*AE600)</f>
        <v>6000000</v>
      </c>
      <c r="AM600" s="75">
        <f>(AC600*30/220)*35%*S600</f>
        <v>4892117.9999999991</v>
      </c>
      <c r="AN600" s="75">
        <f>AC600*30/220*1.4*T600</f>
        <v>5217666.2159999991</v>
      </c>
      <c r="AO600" s="75">
        <f>AC600*U600</f>
        <v>0</v>
      </c>
      <c r="AP600" s="75">
        <f>200000*V600</f>
        <v>3000000</v>
      </c>
      <c r="AQ600" s="75">
        <v>0</v>
      </c>
      <c r="AR600" s="75">
        <v>0</v>
      </c>
      <c r="AS600" s="75">
        <v>0</v>
      </c>
      <c r="AT600" s="80">
        <v>0</v>
      </c>
      <c r="AU600" s="82">
        <f>SUM(AG600:AT600)</f>
        <v>72912168.216000006</v>
      </c>
      <c r="AV600" s="113">
        <f>AU600-(AX600+AP600+AO600+AL600+AK600+AJ600+AT600)</f>
        <v>54308316.440880008</v>
      </c>
      <c r="AW600" s="75">
        <f>AG600+AH600+AK600+AL600+AI600+AN600+AM600+AP600</f>
        <v>72912168.215999991</v>
      </c>
      <c r="AX600" s="75">
        <f>AW600*7%</f>
        <v>5103851.7751199994</v>
      </c>
      <c r="AY600" s="76">
        <f>IF(AV600&lt;=40000000,0,IF(AND(AV600&gt;40000000,AV600&lt;=80000000),(AV600-40000000)*10%,IF(AND(AV600&gt;80000000,AV600&lt;=120000000),4000000+(AV600-80000000)*15%,IF(AND(AV600&gt;120000000,AV600&lt;=180000000),10000000+(AV600-120000000)*20%,IF(AND(AV600&gt;180000000,AV600&lt;=240000000),22000000+(AV600-180000000)*25%,IF(AND(AV600&gt;240000000,AV600&lt;=320000000),37000000+(AV600-240000000)*30%,61000000+(AV600-320000000)*35%))))))</f>
        <v>1430831.644088001</v>
      </c>
      <c r="AZ600" s="75">
        <v>0</v>
      </c>
      <c r="BA600" s="75">
        <v>0</v>
      </c>
      <c r="BB600" s="75">
        <v>0</v>
      </c>
      <c r="BC600" s="80">
        <v>0</v>
      </c>
      <c r="BD600" s="80">
        <v>0</v>
      </c>
      <c r="BE600" s="80">
        <v>0</v>
      </c>
      <c r="BF600" s="78">
        <v>0</v>
      </c>
      <c r="BG600" s="348">
        <f>SUM(AX600:BF600)</f>
        <v>6534683.4192080004</v>
      </c>
      <c r="BH600" s="188">
        <f>INT(AU600-BG600)</f>
        <v>66377484</v>
      </c>
      <c r="BJ600" s="50">
        <v>13398</v>
      </c>
      <c r="BK600" s="50" t="s">
        <v>3931</v>
      </c>
      <c r="BM600" s="50">
        <f t="shared" si="19"/>
        <v>0</v>
      </c>
    </row>
    <row r="601" spans="1:65" s="50" customFormat="1" ht="24" customHeight="1" x14ac:dyDescent="0.2">
      <c r="A601" s="182">
        <f t="shared" si="18"/>
        <v>2655495</v>
      </c>
      <c r="B601" s="298">
        <v>556</v>
      </c>
      <c r="C601" s="266">
        <v>349</v>
      </c>
      <c r="D601" s="299">
        <v>13399</v>
      </c>
      <c r="E601" s="242" t="s">
        <v>946</v>
      </c>
      <c r="F601" s="243" t="s">
        <v>1934</v>
      </c>
      <c r="G601" s="287" t="s">
        <v>137</v>
      </c>
      <c r="H601" s="274" t="s">
        <v>1906</v>
      </c>
      <c r="I601" s="294" t="s">
        <v>2977</v>
      </c>
      <c r="J601" s="65">
        <v>3240358883</v>
      </c>
      <c r="K601" s="65" t="s">
        <v>1935</v>
      </c>
      <c r="L601" s="65" t="s">
        <v>1906</v>
      </c>
      <c r="M601" s="292" t="s">
        <v>137</v>
      </c>
      <c r="N601" s="244" t="s">
        <v>2410</v>
      </c>
      <c r="O601" s="65"/>
      <c r="P601" s="90"/>
      <c r="Q601" s="244">
        <v>30</v>
      </c>
      <c r="R601" s="246">
        <v>120</v>
      </c>
      <c r="S601" s="246">
        <v>110</v>
      </c>
      <c r="T601" s="246">
        <v>29.33</v>
      </c>
      <c r="U601" s="90">
        <v>0</v>
      </c>
      <c r="V601" s="262">
        <v>15</v>
      </c>
      <c r="W601" s="99">
        <v>0</v>
      </c>
      <c r="X601" s="84">
        <v>0</v>
      </c>
      <c r="Y601" s="99">
        <v>0</v>
      </c>
      <c r="Z601" s="65">
        <v>0</v>
      </c>
      <c r="AA601" s="319">
        <v>885165</v>
      </c>
      <c r="AB601" s="319">
        <v>0</v>
      </c>
      <c r="AC601" s="320">
        <f>AA601+AB601</f>
        <v>885165</v>
      </c>
      <c r="AD601" s="75">
        <v>4500000</v>
      </c>
      <c r="AE601" s="75">
        <v>6000000</v>
      </c>
      <c r="AF601" s="338">
        <f>(AC601*30)/220*1.4</f>
        <v>168986.04545454544</v>
      </c>
      <c r="AG601" s="113">
        <f>AA601*Q601</f>
        <v>26554950</v>
      </c>
      <c r="AH601" s="75">
        <f>AB601*Q601</f>
        <v>0</v>
      </c>
      <c r="AI601" s="75">
        <f>AF601*R601</f>
        <v>20278325.454545453</v>
      </c>
      <c r="AJ601" s="75">
        <f>IF(Q601=31,A601*Z601,(Q601/30)*A601*Z601)</f>
        <v>0</v>
      </c>
      <c r="AK601" s="75">
        <f>IF(Q601=31,AD601,(Q601/30)*AD601)</f>
        <v>4500000</v>
      </c>
      <c r="AL601" s="75">
        <f>IF(Q601=31,AE601,(Q601/30)*AE601)</f>
        <v>6000000</v>
      </c>
      <c r="AM601" s="75">
        <f>(AC601*30/220)*35%*S601</f>
        <v>4647116.25</v>
      </c>
      <c r="AN601" s="75">
        <f>AC601*30/220*1.4*T601</f>
        <v>4956360.7131818179</v>
      </c>
      <c r="AO601" s="75">
        <f>AC601*U601</f>
        <v>0</v>
      </c>
      <c r="AP601" s="75">
        <f>200000*V601</f>
        <v>3000000</v>
      </c>
      <c r="AQ601" s="75">
        <v>0</v>
      </c>
      <c r="AR601" s="75">
        <v>0</v>
      </c>
      <c r="AS601" s="75">
        <v>0</v>
      </c>
      <c r="AT601" s="80">
        <v>0</v>
      </c>
      <c r="AU601" s="82">
        <f>SUM(AG601:AT601)</f>
        <v>69936752.417727262</v>
      </c>
      <c r="AV601" s="113">
        <f>AU601-(AX601+AP601+AO601+AL601+AK601+AJ601+AT601)</f>
        <v>51541179.748486355</v>
      </c>
      <c r="AW601" s="75">
        <f>AG601+AH601+AK601+AL601+AI601+AN601+AM601+AP601</f>
        <v>69936752.417727262</v>
      </c>
      <c r="AX601" s="75">
        <f>AW601*7%</f>
        <v>4895572.6692409087</v>
      </c>
      <c r="AY601" s="76">
        <f>IF(AV601&lt;=40000000,0,IF(AND(AV601&gt;40000000,AV601&lt;=80000000),(AV601-40000000)*10%,IF(AND(AV601&gt;80000000,AV601&lt;=120000000),4000000+(AV601-80000000)*15%,IF(AND(AV601&gt;120000000,AV601&lt;=180000000),10000000+(AV601-120000000)*20%,IF(AND(AV601&gt;180000000,AV601&lt;=240000000),22000000+(AV601-180000000)*25%,IF(AND(AV601&gt;240000000,AV601&lt;=320000000),37000000+(AV601-240000000)*30%,61000000+(AV601-320000000)*35%))))))</f>
        <v>1154117.9748486355</v>
      </c>
      <c r="AZ601" s="75">
        <v>0</v>
      </c>
      <c r="BA601" s="75">
        <v>0</v>
      </c>
      <c r="BB601" s="75">
        <v>0</v>
      </c>
      <c r="BC601" s="80">
        <v>0</v>
      </c>
      <c r="BD601" s="80">
        <v>0</v>
      </c>
      <c r="BE601" s="80">
        <v>0</v>
      </c>
      <c r="BF601" s="78">
        <v>0</v>
      </c>
      <c r="BG601" s="348">
        <f>SUM(AX601:BF601)</f>
        <v>6049690.6440895442</v>
      </c>
      <c r="BH601" s="188">
        <f>INT(AU601-BG601)</f>
        <v>63887061</v>
      </c>
      <c r="BJ601" s="50">
        <v>13399</v>
      </c>
      <c r="BK601" s="50" t="s">
        <v>3932</v>
      </c>
      <c r="BM601" s="50">
        <f t="shared" si="19"/>
        <v>0</v>
      </c>
    </row>
    <row r="602" spans="1:65" s="50" customFormat="1" ht="24" customHeight="1" x14ac:dyDescent="0.2">
      <c r="A602" s="182">
        <f t="shared" si="18"/>
        <v>2655495</v>
      </c>
      <c r="B602" s="298">
        <v>553</v>
      </c>
      <c r="C602" s="266">
        <v>346</v>
      </c>
      <c r="D602" s="299">
        <v>13400</v>
      </c>
      <c r="E602" s="242" t="s">
        <v>1936</v>
      </c>
      <c r="F602" s="243" t="s">
        <v>1937</v>
      </c>
      <c r="G602" s="287" t="s">
        <v>137</v>
      </c>
      <c r="H602" s="274" t="s">
        <v>1906</v>
      </c>
      <c r="I602" s="294" t="s">
        <v>2974</v>
      </c>
      <c r="J602" s="65">
        <v>3358530027</v>
      </c>
      <c r="K602" s="65" t="s">
        <v>1938</v>
      </c>
      <c r="L602" s="65" t="s">
        <v>1906</v>
      </c>
      <c r="M602" s="292" t="s">
        <v>137</v>
      </c>
      <c r="N602" s="244" t="s">
        <v>2410</v>
      </c>
      <c r="O602" s="65"/>
      <c r="P602" s="90"/>
      <c r="Q602" s="244">
        <v>30</v>
      </c>
      <c r="R602" s="246">
        <v>120</v>
      </c>
      <c r="S602" s="246">
        <v>110</v>
      </c>
      <c r="T602" s="246">
        <v>29.33</v>
      </c>
      <c r="U602" s="90">
        <v>0</v>
      </c>
      <c r="V602" s="262">
        <v>15</v>
      </c>
      <c r="W602" s="99">
        <v>0</v>
      </c>
      <c r="X602" s="84">
        <v>0</v>
      </c>
      <c r="Y602" s="99">
        <v>2</v>
      </c>
      <c r="Z602" s="65">
        <v>2</v>
      </c>
      <c r="AA602" s="319">
        <v>885165</v>
      </c>
      <c r="AB602" s="319">
        <v>46667</v>
      </c>
      <c r="AC602" s="320">
        <f>AA602+AB602</f>
        <v>931832</v>
      </c>
      <c r="AD602" s="75">
        <v>4500000</v>
      </c>
      <c r="AE602" s="75">
        <v>6000000</v>
      </c>
      <c r="AF602" s="338">
        <f>(AC602*30)/220*1.4</f>
        <v>177895.19999999998</v>
      </c>
      <c r="AG602" s="113">
        <f>AA602*Q602</f>
        <v>26554950</v>
      </c>
      <c r="AH602" s="75">
        <f>AB602*Q602</f>
        <v>1400010</v>
      </c>
      <c r="AI602" s="75">
        <f>AF602*R602</f>
        <v>21347423.999999996</v>
      </c>
      <c r="AJ602" s="75">
        <f>IF(Q602=31,A602*Z602,(Q602/30)*A602*Z602)</f>
        <v>5310990</v>
      </c>
      <c r="AK602" s="75">
        <f>IF(Q602=31,AD602,(Q602/30)*AD602)</f>
        <v>4500000</v>
      </c>
      <c r="AL602" s="75">
        <f>IF(Q602=31,AE602,(Q602/30)*AE602)</f>
        <v>6000000</v>
      </c>
      <c r="AM602" s="75">
        <f>(AC602*30/220)*35%*S602</f>
        <v>4892117.9999999991</v>
      </c>
      <c r="AN602" s="75">
        <f>AC602*30/220*1.4*T602</f>
        <v>5217666.2159999991</v>
      </c>
      <c r="AO602" s="75">
        <f>AC602*U602</f>
        <v>0</v>
      </c>
      <c r="AP602" s="75">
        <f>200000*V602</f>
        <v>3000000</v>
      </c>
      <c r="AQ602" s="75">
        <v>0</v>
      </c>
      <c r="AR602" s="75">
        <v>0</v>
      </c>
      <c r="AS602" s="75">
        <v>0</v>
      </c>
      <c r="AT602" s="80">
        <v>0</v>
      </c>
      <c r="AU602" s="82">
        <f>SUM(AG602:AT602)</f>
        <v>78223158.216000006</v>
      </c>
      <c r="AV602" s="113">
        <f>AU602-(AX602+AP602+AO602+AL602+AK602+AJ602+AT602)</f>
        <v>54308316.440880008</v>
      </c>
      <c r="AW602" s="75">
        <f>AG602+AH602+AK602+AL602+AI602+AN602+AM602+AP602</f>
        <v>72912168.215999991</v>
      </c>
      <c r="AX602" s="75">
        <f>AW602*7%</f>
        <v>5103851.7751199994</v>
      </c>
      <c r="AY602" s="76">
        <f>IF(AV602&lt;=40000000,0,IF(AND(AV602&gt;40000000,AV602&lt;=80000000),(AV602-40000000)*10%,IF(AND(AV602&gt;80000000,AV602&lt;=120000000),4000000+(AV602-80000000)*15%,IF(AND(AV602&gt;120000000,AV602&lt;=180000000),10000000+(AV602-120000000)*20%,IF(AND(AV602&gt;180000000,AV602&lt;=240000000),22000000+(AV602-180000000)*25%,IF(AND(AV602&gt;240000000,AV602&lt;=320000000),37000000+(AV602-240000000)*30%,61000000+(AV602-320000000)*35%))))))</f>
        <v>1430831.644088001</v>
      </c>
      <c r="AZ602" s="75">
        <v>0</v>
      </c>
      <c r="BA602" s="75">
        <v>0</v>
      </c>
      <c r="BB602" s="75">
        <v>0</v>
      </c>
      <c r="BC602" s="80">
        <v>0</v>
      </c>
      <c r="BD602" s="80">
        <v>0</v>
      </c>
      <c r="BE602" s="80">
        <v>0</v>
      </c>
      <c r="BF602" s="78">
        <v>0</v>
      </c>
      <c r="BG602" s="348">
        <f>SUM(AX602:BF602)</f>
        <v>6534683.4192080004</v>
      </c>
      <c r="BH602" s="188">
        <f>INT(AU602-BG602)</f>
        <v>71688474</v>
      </c>
      <c r="BJ602" s="50">
        <v>13400</v>
      </c>
      <c r="BK602" s="50" t="s">
        <v>3933</v>
      </c>
      <c r="BM602" s="50">
        <f t="shared" si="19"/>
        <v>0</v>
      </c>
    </row>
    <row r="603" spans="1:65" s="50" customFormat="1" ht="24" customHeight="1" x14ac:dyDescent="0.4">
      <c r="A603" s="182">
        <f t="shared" si="18"/>
        <v>2655495</v>
      </c>
      <c r="B603" s="298">
        <v>545</v>
      </c>
      <c r="C603" s="266">
        <v>338</v>
      </c>
      <c r="D603" s="299">
        <v>13401</v>
      </c>
      <c r="E603" s="242" t="s">
        <v>1939</v>
      </c>
      <c r="F603" s="243" t="s">
        <v>1940</v>
      </c>
      <c r="G603" s="287" t="s">
        <v>137</v>
      </c>
      <c r="H603" s="274" t="s">
        <v>3314</v>
      </c>
      <c r="I603" s="442" t="s">
        <v>2966</v>
      </c>
      <c r="J603" s="65">
        <v>5589873223</v>
      </c>
      <c r="K603" s="65" t="s">
        <v>1941</v>
      </c>
      <c r="L603" s="65" t="s">
        <v>3314</v>
      </c>
      <c r="M603" s="292" t="s">
        <v>137</v>
      </c>
      <c r="N603" s="244" t="s">
        <v>2410</v>
      </c>
      <c r="O603" s="65"/>
      <c r="P603" s="90"/>
      <c r="Q603" s="244">
        <v>30</v>
      </c>
      <c r="R603" s="246">
        <v>120</v>
      </c>
      <c r="S603" s="246">
        <v>110</v>
      </c>
      <c r="T603" s="246">
        <v>29.33</v>
      </c>
      <c r="U603" s="90">
        <v>0</v>
      </c>
      <c r="V603" s="262">
        <v>15</v>
      </c>
      <c r="W603" s="99">
        <v>0</v>
      </c>
      <c r="X603" s="84">
        <v>0</v>
      </c>
      <c r="Y603" s="99">
        <v>2</v>
      </c>
      <c r="Z603" s="67">
        <v>2</v>
      </c>
      <c r="AA603" s="319">
        <v>885165</v>
      </c>
      <c r="AB603" s="319">
        <v>46667</v>
      </c>
      <c r="AC603" s="320">
        <f>AA603+AB603</f>
        <v>931832</v>
      </c>
      <c r="AD603" s="75">
        <v>4500000</v>
      </c>
      <c r="AE603" s="75">
        <v>6000000</v>
      </c>
      <c r="AF603" s="338">
        <f>(AC603*30)/220*1.4</f>
        <v>177895.19999999998</v>
      </c>
      <c r="AG603" s="113">
        <f>AA603*Q603</f>
        <v>26554950</v>
      </c>
      <c r="AH603" s="75">
        <f>AB603*Q603</f>
        <v>1400010</v>
      </c>
      <c r="AI603" s="75">
        <f>AF603*R603</f>
        <v>21347423.999999996</v>
      </c>
      <c r="AJ603" s="75">
        <f>IF(Q603=31,A603*Z603,(Q603/30)*A603*Z603)</f>
        <v>5310990</v>
      </c>
      <c r="AK603" s="75">
        <f>IF(Q603=31,AD603,(Q603/30)*AD603)</f>
        <v>4500000</v>
      </c>
      <c r="AL603" s="75">
        <f>IF(Q603=31,AE603,(Q603/30)*AE603)</f>
        <v>6000000</v>
      </c>
      <c r="AM603" s="75">
        <f>(AC603*30/220)*35%*S603</f>
        <v>4892117.9999999991</v>
      </c>
      <c r="AN603" s="75">
        <f>AC603*30/220*1.4*T603</f>
        <v>5217666.2159999991</v>
      </c>
      <c r="AO603" s="75">
        <f>AC603*U603</f>
        <v>0</v>
      </c>
      <c r="AP603" s="75">
        <f>200000*V603</f>
        <v>3000000</v>
      </c>
      <c r="AQ603" s="75">
        <v>0</v>
      </c>
      <c r="AR603" s="75">
        <v>0</v>
      </c>
      <c r="AS603" s="75">
        <v>0</v>
      </c>
      <c r="AT603" s="80">
        <v>0</v>
      </c>
      <c r="AU603" s="82">
        <f>SUM(AG603:AT603)</f>
        <v>78223158.216000006</v>
      </c>
      <c r="AV603" s="113">
        <f>AU603-(AX603+AP603+AO603+AL603+AK603+AJ603+AT603)</f>
        <v>54308316.440880008</v>
      </c>
      <c r="AW603" s="75">
        <f>AG603+AH603+AK603+AL603+AI603+AN603+AM603+AP603</f>
        <v>72912168.215999991</v>
      </c>
      <c r="AX603" s="75">
        <f>AW603*7%</f>
        <v>5103851.7751199994</v>
      </c>
      <c r="AY603" s="76">
        <f>IF(AV603&lt;=40000000,0,IF(AND(AV603&gt;40000000,AV603&lt;=80000000),(AV603-40000000)*10%,IF(AND(AV603&gt;80000000,AV603&lt;=120000000),4000000+(AV603-80000000)*15%,IF(AND(AV603&gt;120000000,AV603&lt;=180000000),10000000+(AV603-120000000)*20%,IF(AND(AV603&gt;180000000,AV603&lt;=240000000),22000000+(AV603-180000000)*25%,IF(AND(AV603&gt;240000000,AV603&lt;=320000000),37000000+(AV603-240000000)*30%,61000000+(AV603-320000000)*35%))))))</f>
        <v>1430831.644088001</v>
      </c>
      <c r="AZ603" s="75">
        <v>0</v>
      </c>
      <c r="BA603" s="75">
        <v>0</v>
      </c>
      <c r="BB603" s="75">
        <v>0</v>
      </c>
      <c r="BC603" s="80">
        <v>0</v>
      </c>
      <c r="BD603" s="80">
        <v>0</v>
      </c>
      <c r="BE603" s="80">
        <v>0</v>
      </c>
      <c r="BF603" s="78">
        <v>0</v>
      </c>
      <c r="BG603" s="348">
        <f>SUM(AX603:BF603)</f>
        <v>6534683.4192080004</v>
      </c>
      <c r="BH603" s="188">
        <f>INT(AU603-BG603)</f>
        <v>71688474</v>
      </c>
      <c r="BJ603" s="50">
        <v>13401</v>
      </c>
      <c r="BK603" s="50" t="s">
        <v>3934</v>
      </c>
      <c r="BM603" s="50">
        <f t="shared" si="19"/>
        <v>0</v>
      </c>
    </row>
    <row r="604" spans="1:65" s="50" customFormat="1" ht="24" customHeight="1" x14ac:dyDescent="0.2">
      <c r="A604" s="182">
        <f t="shared" si="18"/>
        <v>2655495</v>
      </c>
      <c r="B604" s="298">
        <v>546</v>
      </c>
      <c r="C604" s="266">
        <v>339</v>
      </c>
      <c r="D604" s="299">
        <v>13402</v>
      </c>
      <c r="E604" s="242" t="s">
        <v>1942</v>
      </c>
      <c r="F604" s="243" t="s">
        <v>1940</v>
      </c>
      <c r="G604" s="287" t="s">
        <v>137</v>
      </c>
      <c r="H604" s="274" t="s">
        <v>1906</v>
      </c>
      <c r="I604" s="294" t="s">
        <v>2967</v>
      </c>
      <c r="J604" s="65">
        <v>5588999444</v>
      </c>
      <c r="K604" s="65" t="s">
        <v>1943</v>
      </c>
      <c r="L604" s="65" t="s">
        <v>1906</v>
      </c>
      <c r="M604" s="292" t="s">
        <v>137</v>
      </c>
      <c r="N604" s="244" t="s">
        <v>2410</v>
      </c>
      <c r="O604" s="65"/>
      <c r="P604" s="90"/>
      <c r="Q604" s="244">
        <v>30</v>
      </c>
      <c r="R604" s="246">
        <v>120</v>
      </c>
      <c r="S604" s="246">
        <v>110</v>
      </c>
      <c r="T604" s="246">
        <v>29.33</v>
      </c>
      <c r="U604" s="90">
        <v>0</v>
      </c>
      <c r="V604" s="262">
        <v>15</v>
      </c>
      <c r="W604" s="99">
        <v>0</v>
      </c>
      <c r="X604" s="84">
        <v>0</v>
      </c>
      <c r="Y604" s="99">
        <v>1</v>
      </c>
      <c r="Z604" s="65">
        <v>1</v>
      </c>
      <c r="AA604" s="319">
        <v>885165</v>
      </c>
      <c r="AB604" s="319">
        <v>46667</v>
      </c>
      <c r="AC604" s="320">
        <f>AA604+AB604</f>
        <v>931832</v>
      </c>
      <c r="AD604" s="75">
        <v>4500000</v>
      </c>
      <c r="AE604" s="75">
        <v>6000000</v>
      </c>
      <c r="AF604" s="338">
        <f>(AC604*30)/220*1.4</f>
        <v>177895.19999999998</v>
      </c>
      <c r="AG604" s="113">
        <f>AA604*Q604</f>
        <v>26554950</v>
      </c>
      <c r="AH604" s="75">
        <f>AB604*Q604</f>
        <v>1400010</v>
      </c>
      <c r="AI604" s="75">
        <f>AF604*R604</f>
        <v>21347423.999999996</v>
      </c>
      <c r="AJ604" s="75">
        <f>IF(Q604=31,A604*Z604,(Q604/30)*A604*Z604)</f>
        <v>2655495</v>
      </c>
      <c r="AK604" s="75">
        <f>IF(Q604=31,AD604,(Q604/30)*AD604)</f>
        <v>4500000</v>
      </c>
      <c r="AL604" s="75">
        <f>IF(Q604=31,AE604,(Q604/30)*AE604)</f>
        <v>6000000</v>
      </c>
      <c r="AM604" s="75">
        <f>(AC604*30/220)*35%*S604</f>
        <v>4892117.9999999991</v>
      </c>
      <c r="AN604" s="75">
        <f>AC604*30/220*1.4*T604</f>
        <v>5217666.2159999991</v>
      </c>
      <c r="AO604" s="75">
        <f>AC604*U604</f>
        <v>0</v>
      </c>
      <c r="AP604" s="75">
        <f>200000*V604</f>
        <v>3000000</v>
      </c>
      <c r="AQ604" s="75">
        <v>0</v>
      </c>
      <c r="AR604" s="75">
        <v>0</v>
      </c>
      <c r="AS604" s="75">
        <v>0</v>
      </c>
      <c r="AT604" s="80">
        <v>0</v>
      </c>
      <c r="AU604" s="82">
        <f>SUM(AG604:AT604)</f>
        <v>75567663.216000006</v>
      </c>
      <c r="AV604" s="113">
        <f>AU604-(AX604+AP604+AO604+AL604+AK604+AJ604+AT604)</f>
        <v>54308316.440880008</v>
      </c>
      <c r="AW604" s="75">
        <f>AG604+AH604+AK604+AL604+AI604+AN604+AM604+AP604</f>
        <v>72912168.215999991</v>
      </c>
      <c r="AX604" s="75">
        <f>AW604*7%</f>
        <v>5103851.7751199994</v>
      </c>
      <c r="AY604" s="76">
        <f>IF(AV604&lt;=40000000,0,IF(AND(AV604&gt;40000000,AV604&lt;=80000000),(AV604-40000000)*10%,IF(AND(AV604&gt;80000000,AV604&lt;=120000000),4000000+(AV604-80000000)*15%,IF(AND(AV604&gt;120000000,AV604&lt;=180000000),10000000+(AV604-120000000)*20%,IF(AND(AV604&gt;180000000,AV604&lt;=240000000),22000000+(AV604-180000000)*25%,IF(AND(AV604&gt;240000000,AV604&lt;=320000000),37000000+(AV604-240000000)*30%,61000000+(AV604-320000000)*35%))))))</f>
        <v>1430831.644088001</v>
      </c>
      <c r="AZ604" s="75">
        <v>0</v>
      </c>
      <c r="BA604" s="75">
        <v>0</v>
      </c>
      <c r="BB604" s="75">
        <v>0</v>
      </c>
      <c r="BC604" s="80">
        <v>0</v>
      </c>
      <c r="BD604" s="80">
        <v>0</v>
      </c>
      <c r="BE604" s="80">
        <v>0</v>
      </c>
      <c r="BF604" s="78">
        <v>0</v>
      </c>
      <c r="BG604" s="348">
        <f>SUM(AX604:BF604)</f>
        <v>6534683.4192080004</v>
      </c>
      <c r="BH604" s="188">
        <f>INT(AU604-BG604)</f>
        <v>69032979</v>
      </c>
      <c r="BJ604" s="50">
        <v>13402</v>
      </c>
      <c r="BK604" s="50" t="s">
        <v>3935</v>
      </c>
      <c r="BM604" s="50">
        <f t="shared" si="19"/>
        <v>0</v>
      </c>
    </row>
    <row r="605" spans="1:65" s="50" customFormat="1" ht="24" customHeight="1" x14ac:dyDescent="0.2">
      <c r="A605" s="182">
        <f t="shared" si="18"/>
        <v>2655495</v>
      </c>
      <c r="B605" s="298">
        <v>547</v>
      </c>
      <c r="C605" s="266">
        <v>340</v>
      </c>
      <c r="D605" s="299">
        <v>13403</v>
      </c>
      <c r="E605" s="242" t="s">
        <v>1944</v>
      </c>
      <c r="F605" s="243" t="s">
        <v>1945</v>
      </c>
      <c r="G605" s="287" t="s">
        <v>137</v>
      </c>
      <c r="H605" s="274" t="s">
        <v>1906</v>
      </c>
      <c r="I605" s="294" t="s">
        <v>2968</v>
      </c>
      <c r="J605" s="65">
        <v>3820800931</v>
      </c>
      <c r="K605" s="65" t="s">
        <v>1946</v>
      </c>
      <c r="L605" s="65" t="s">
        <v>1906</v>
      </c>
      <c r="M605" s="292" t="s">
        <v>137</v>
      </c>
      <c r="N605" s="244" t="s">
        <v>2410</v>
      </c>
      <c r="O605" s="65"/>
      <c r="P605" s="90"/>
      <c r="Q605" s="244">
        <v>30</v>
      </c>
      <c r="R605" s="246">
        <v>120</v>
      </c>
      <c r="S605" s="246">
        <v>110</v>
      </c>
      <c r="T605" s="246">
        <v>29.33</v>
      </c>
      <c r="U605" s="90">
        <v>0</v>
      </c>
      <c r="V605" s="262">
        <v>15</v>
      </c>
      <c r="W605" s="99">
        <v>0</v>
      </c>
      <c r="X605" s="84">
        <v>0</v>
      </c>
      <c r="Y605" s="99">
        <v>1</v>
      </c>
      <c r="Z605" s="65">
        <v>1</v>
      </c>
      <c r="AA605" s="319">
        <v>885165</v>
      </c>
      <c r="AB605" s="319">
        <v>46667</v>
      </c>
      <c r="AC605" s="320">
        <f>AA605+AB605</f>
        <v>931832</v>
      </c>
      <c r="AD605" s="75">
        <v>4500000</v>
      </c>
      <c r="AE605" s="75">
        <v>6000000</v>
      </c>
      <c r="AF605" s="338">
        <f>(AC605*30)/220*1.4</f>
        <v>177895.19999999998</v>
      </c>
      <c r="AG605" s="113">
        <f>AA605*Q605</f>
        <v>26554950</v>
      </c>
      <c r="AH605" s="75">
        <f>AB605*Q605</f>
        <v>1400010</v>
      </c>
      <c r="AI605" s="75">
        <f>AF605*R605</f>
        <v>21347423.999999996</v>
      </c>
      <c r="AJ605" s="75">
        <f>IF(Q605=31,A605*Z605,(Q605/30)*A605*Z605)</f>
        <v>2655495</v>
      </c>
      <c r="AK605" s="75">
        <f>IF(Q605=31,AD605,(Q605/30)*AD605)</f>
        <v>4500000</v>
      </c>
      <c r="AL605" s="75">
        <f>IF(Q605=31,AE605,(Q605/30)*AE605)</f>
        <v>6000000</v>
      </c>
      <c r="AM605" s="75">
        <f>(AC605*30/220)*35%*S605</f>
        <v>4892117.9999999991</v>
      </c>
      <c r="AN605" s="75">
        <f>AC605*30/220*1.4*T605</f>
        <v>5217666.2159999991</v>
      </c>
      <c r="AO605" s="75">
        <f>AC605*U605</f>
        <v>0</v>
      </c>
      <c r="AP605" s="75">
        <f>200000*V605</f>
        <v>3000000</v>
      </c>
      <c r="AQ605" s="75">
        <v>0</v>
      </c>
      <c r="AR605" s="75">
        <v>0</v>
      </c>
      <c r="AS605" s="75">
        <v>0</v>
      </c>
      <c r="AT605" s="80">
        <v>0</v>
      </c>
      <c r="AU605" s="82">
        <f>SUM(AG605:AT605)</f>
        <v>75567663.216000006</v>
      </c>
      <c r="AV605" s="113">
        <f>AU605-(AX605+AP605+AO605+AL605+AK605+AJ605+AT605)</f>
        <v>54308316.440880008</v>
      </c>
      <c r="AW605" s="75">
        <f>AG605+AH605+AK605+AL605+AI605+AN605+AM605+AP605</f>
        <v>72912168.215999991</v>
      </c>
      <c r="AX605" s="75">
        <f>AW605*7%</f>
        <v>5103851.7751199994</v>
      </c>
      <c r="AY605" s="76">
        <f>IF(AV605&lt;=40000000,0,IF(AND(AV605&gt;40000000,AV605&lt;=80000000),(AV605-40000000)*10%,IF(AND(AV605&gt;80000000,AV605&lt;=120000000),4000000+(AV605-80000000)*15%,IF(AND(AV605&gt;120000000,AV605&lt;=180000000),10000000+(AV605-120000000)*20%,IF(AND(AV605&gt;180000000,AV605&lt;=240000000),22000000+(AV605-180000000)*25%,IF(AND(AV605&gt;240000000,AV605&lt;=320000000),37000000+(AV605-240000000)*30%,61000000+(AV605-320000000)*35%))))))</f>
        <v>1430831.644088001</v>
      </c>
      <c r="AZ605" s="75">
        <v>0</v>
      </c>
      <c r="BA605" s="75">
        <v>0</v>
      </c>
      <c r="BB605" s="75">
        <v>0</v>
      </c>
      <c r="BC605" s="80">
        <v>0</v>
      </c>
      <c r="BD605" s="80">
        <v>0</v>
      </c>
      <c r="BE605" s="80">
        <v>0</v>
      </c>
      <c r="BF605" s="78">
        <v>0</v>
      </c>
      <c r="BG605" s="348">
        <f>SUM(AX605:BF605)</f>
        <v>6534683.4192080004</v>
      </c>
      <c r="BH605" s="188">
        <f>INT(AU605-BG605)</f>
        <v>69032979</v>
      </c>
      <c r="BJ605" s="50">
        <v>13403</v>
      </c>
      <c r="BK605" s="50" t="s">
        <v>3936</v>
      </c>
      <c r="BM605" s="50">
        <f t="shared" si="19"/>
        <v>0</v>
      </c>
    </row>
    <row r="606" spans="1:65" s="50" customFormat="1" ht="24" customHeight="1" x14ac:dyDescent="0.2">
      <c r="A606" s="182">
        <f t="shared" si="18"/>
        <v>2655495</v>
      </c>
      <c r="B606" s="298">
        <v>548</v>
      </c>
      <c r="C606" s="266">
        <v>341</v>
      </c>
      <c r="D606" s="299">
        <v>13404</v>
      </c>
      <c r="E606" s="242" t="s">
        <v>1947</v>
      </c>
      <c r="F606" s="243" t="s">
        <v>1948</v>
      </c>
      <c r="G606" s="287" t="s">
        <v>137</v>
      </c>
      <c r="H606" s="274" t="s">
        <v>1906</v>
      </c>
      <c r="I606" s="294" t="s">
        <v>2969</v>
      </c>
      <c r="J606" s="65">
        <v>3732742441</v>
      </c>
      <c r="K606" s="65" t="s">
        <v>1949</v>
      </c>
      <c r="L606" s="65" t="s">
        <v>1906</v>
      </c>
      <c r="M606" s="292" t="s">
        <v>137</v>
      </c>
      <c r="N606" s="244" t="s">
        <v>2410</v>
      </c>
      <c r="O606" s="65"/>
      <c r="P606" s="90"/>
      <c r="Q606" s="244">
        <v>30</v>
      </c>
      <c r="R606" s="246">
        <v>120</v>
      </c>
      <c r="S606" s="246">
        <v>110</v>
      </c>
      <c r="T606" s="246">
        <v>29.33</v>
      </c>
      <c r="U606" s="90">
        <v>0</v>
      </c>
      <c r="V606" s="262">
        <v>15</v>
      </c>
      <c r="W606" s="99">
        <v>0</v>
      </c>
      <c r="X606" s="84">
        <v>0</v>
      </c>
      <c r="Y606" s="99">
        <v>2</v>
      </c>
      <c r="Z606" s="65">
        <v>2</v>
      </c>
      <c r="AA606" s="319">
        <v>885165</v>
      </c>
      <c r="AB606" s="319">
        <v>46667</v>
      </c>
      <c r="AC606" s="320">
        <f>AA606+AB606</f>
        <v>931832</v>
      </c>
      <c r="AD606" s="75">
        <v>4500000</v>
      </c>
      <c r="AE606" s="75">
        <v>6000000</v>
      </c>
      <c r="AF606" s="338">
        <f>(AC606*30)/220*1.4</f>
        <v>177895.19999999998</v>
      </c>
      <c r="AG606" s="113">
        <f>AA606*Q606</f>
        <v>26554950</v>
      </c>
      <c r="AH606" s="75">
        <f>AB606*Q606</f>
        <v>1400010</v>
      </c>
      <c r="AI606" s="75">
        <f>AF606*R606</f>
        <v>21347423.999999996</v>
      </c>
      <c r="AJ606" s="75">
        <f>IF(Q606=31,A606*Z606,(Q606/30)*A606*Z606)</f>
        <v>5310990</v>
      </c>
      <c r="AK606" s="75">
        <f>IF(Q606=31,AD606,(Q606/30)*AD606)</f>
        <v>4500000</v>
      </c>
      <c r="AL606" s="75">
        <f>IF(Q606=31,AE606,(Q606/30)*AE606)</f>
        <v>6000000</v>
      </c>
      <c r="AM606" s="75">
        <f>(AC606*30/220)*35%*S606</f>
        <v>4892117.9999999991</v>
      </c>
      <c r="AN606" s="75">
        <f>AC606*30/220*1.4*T606</f>
        <v>5217666.2159999991</v>
      </c>
      <c r="AO606" s="75">
        <f>AC606*U606</f>
        <v>0</v>
      </c>
      <c r="AP606" s="75">
        <f>200000*V606</f>
        <v>3000000</v>
      </c>
      <c r="AQ606" s="75">
        <v>0</v>
      </c>
      <c r="AR606" s="75">
        <v>0</v>
      </c>
      <c r="AS606" s="75">
        <v>0</v>
      </c>
      <c r="AT606" s="80">
        <v>0</v>
      </c>
      <c r="AU606" s="82">
        <f>SUM(AG606:AT606)</f>
        <v>78223158.216000006</v>
      </c>
      <c r="AV606" s="113">
        <f>AU606-(AX606+AP606+AO606+AL606+AK606+AJ606+AT606)</f>
        <v>54308316.440880008</v>
      </c>
      <c r="AW606" s="75">
        <f>AG606+AH606+AK606+AL606+AI606+AN606+AM606+AP606</f>
        <v>72912168.215999991</v>
      </c>
      <c r="AX606" s="75">
        <f>AW606*7%</f>
        <v>5103851.7751199994</v>
      </c>
      <c r="AY606" s="76">
        <f>IF(AV606&lt;=40000000,0,IF(AND(AV606&gt;40000000,AV606&lt;=80000000),(AV606-40000000)*10%,IF(AND(AV606&gt;80000000,AV606&lt;=120000000),4000000+(AV606-80000000)*15%,IF(AND(AV606&gt;120000000,AV606&lt;=180000000),10000000+(AV606-120000000)*20%,IF(AND(AV606&gt;180000000,AV606&lt;=240000000),22000000+(AV606-180000000)*25%,IF(AND(AV606&gt;240000000,AV606&lt;=320000000),37000000+(AV606-240000000)*30%,61000000+(AV606-320000000)*35%))))))</f>
        <v>1430831.644088001</v>
      </c>
      <c r="AZ606" s="75">
        <v>0</v>
      </c>
      <c r="BA606" s="75">
        <v>0</v>
      </c>
      <c r="BB606" s="75">
        <v>0</v>
      </c>
      <c r="BC606" s="80">
        <v>0</v>
      </c>
      <c r="BD606" s="80">
        <v>0</v>
      </c>
      <c r="BE606" s="80">
        <v>0</v>
      </c>
      <c r="BF606" s="78">
        <v>0</v>
      </c>
      <c r="BG606" s="348">
        <f>SUM(AX606:BF606)</f>
        <v>6534683.4192080004</v>
      </c>
      <c r="BH606" s="188">
        <f>INT(AU606-BG606)</f>
        <v>71688474</v>
      </c>
      <c r="BJ606" s="50">
        <v>13404</v>
      </c>
      <c r="BK606" s="50" t="s">
        <v>3937</v>
      </c>
      <c r="BM606" s="50">
        <f t="shared" si="19"/>
        <v>0</v>
      </c>
    </row>
    <row r="607" spans="1:65" s="50" customFormat="1" ht="24" customHeight="1" x14ac:dyDescent="0.2">
      <c r="A607" s="182">
        <f t="shared" si="18"/>
        <v>2655495</v>
      </c>
      <c r="B607" s="298">
        <v>550</v>
      </c>
      <c r="C607" s="266">
        <v>343</v>
      </c>
      <c r="D607" s="299">
        <v>13405</v>
      </c>
      <c r="E607" s="242" t="s">
        <v>374</v>
      </c>
      <c r="F607" s="243" t="s">
        <v>1950</v>
      </c>
      <c r="G607" s="287" t="s">
        <v>137</v>
      </c>
      <c r="H607" s="274" t="s">
        <v>1906</v>
      </c>
      <c r="I607" s="294" t="s">
        <v>2971</v>
      </c>
      <c r="J607" s="65">
        <v>3839345456</v>
      </c>
      <c r="K607" s="65" t="s">
        <v>1951</v>
      </c>
      <c r="L607" s="65" t="s">
        <v>1906</v>
      </c>
      <c r="M607" s="292" t="s">
        <v>137</v>
      </c>
      <c r="N607" s="244" t="s">
        <v>2410</v>
      </c>
      <c r="O607" s="65"/>
      <c r="P607" s="90"/>
      <c r="Q607" s="244">
        <v>30</v>
      </c>
      <c r="R607" s="246">
        <v>120</v>
      </c>
      <c r="S607" s="246">
        <v>110</v>
      </c>
      <c r="T607" s="246">
        <v>29.33</v>
      </c>
      <c r="U607" s="90">
        <v>0</v>
      </c>
      <c r="V607" s="262">
        <v>15</v>
      </c>
      <c r="W607" s="99">
        <v>0</v>
      </c>
      <c r="X607" s="84">
        <v>0</v>
      </c>
      <c r="Y607" s="99">
        <v>2</v>
      </c>
      <c r="Z607" s="65">
        <v>2</v>
      </c>
      <c r="AA607" s="319">
        <v>885165</v>
      </c>
      <c r="AB607" s="319">
        <v>46667</v>
      </c>
      <c r="AC607" s="320">
        <f>AA607+AB607</f>
        <v>931832</v>
      </c>
      <c r="AD607" s="75">
        <v>4500000</v>
      </c>
      <c r="AE607" s="75">
        <v>6000000</v>
      </c>
      <c r="AF607" s="338">
        <f>(AC607*30)/220*1.4</f>
        <v>177895.19999999998</v>
      </c>
      <c r="AG607" s="113">
        <f>AA607*Q607</f>
        <v>26554950</v>
      </c>
      <c r="AH607" s="75">
        <f>AB607*Q607</f>
        <v>1400010</v>
      </c>
      <c r="AI607" s="75">
        <f>AF607*R607</f>
        <v>21347423.999999996</v>
      </c>
      <c r="AJ607" s="75">
        <f>IF(Q607=31,A607*Z607,(Q607/30)*A607*Z607)</f>
        <v>5310990</v>
      </c>
      <c r="AK607" s="75">
        <f>IF(Q607=31,AD607,(Q607/30)*AD607)</f>
        <v>4500000</v>
      </c>
      <c r="AL607" s="75">
        <f>IF(Q607=31,AE607,(Q607/30)*AE607)</f>
        <v>6000000</v>
      </c>
      <c r="AM607" s="75">
        <f>(AC607*30/220)*35%*S607</f>
        <v>4892117.9999999991</v>
      </c>
      <c r="AN607" s="75">
        <f>AC607*30/220*1.4*T607</f>
        <v>5217666.2159999991</v>
      </c>
      <c r="AO607" s="75">
        <f>AC607*U607</f>
        <v>0</v>
      </c>
      <c r="AP607" s="75">
        <f>200000*V607</f>
        <v>3000000</v>
      </c>
      <c r="AQ607" s="75">
        <v>0</v>
      </c>
      <c r="AR607" s="75">
        <v>0</v>
      </c>
      <c r="AS607" s="75">
        <v>0</v>
      </c>
      <c r="AT607" s="80">
        <v>0</v>
      </c>
      <c r="AU607" s="82">
        <f>SUM(AG607:AT607)</f>
        <v>78223158.216000006</v>
      </c>
      <c r="AV607" s="113">
        <f>AU607-(AX607+AP607+AO607+AL607+AK607+AJ607+AT607)</f>
        <v>54308316.440880008</v>
      </c>
      <c r="AW607" s="75">
        <f>AG607+AH607+AK607+AL607+AI607+AN607+AM607+AP607</f>
        <v>72912168.215999991</v>
      </c>
      <c r="AX607" s="75">
        <f>AW607*7%</f>
        <v>5103851.7751199994</v>
      </c>
      <c r="AY607" s="76">
        <f>IF(AV607&lt;=40000000,0,IF(AND(AV607&gt;40000000,AV607&lt;=80000000),(AV607-40000000)*10%,IF(AND(AV607&gt;80000000,AV607&lt;=120000000),4000000+(AV607-80000000)*15%,IF(AND(AV607&gt;120000000,AV607&lt;=180000000),10000000+(AV607-120000000)*20%,IF(AND(AV607&gt;180000000,AV607&lt;=240000000),22000000+(AV607-180000000)*25%,IF(AND(AV607&gt;240000000,AV607&lt;=320000000),37000000+(AV607-240000000)*30%,61000000+(AV607-320000000)*35%))))))</f>
        <v>1430831.644088001</v>
      </c>
      <c r="AZ607" s="75">
        <v>0</v>
      </c>
      <c r="BA607" s="75">
        <v>0</v>
      </c>
      <c r="BB607" s="75">
        <v>0</v>
      </c>
      <c r="BC607" s="80">
        <v>0</v>
      </c>
      <c r="BD607" s="80">
        <v>0</v>
      </c>
      <c r="BE607" s="80">
        <v>0</v>
      </c>
      <c r="BF607" s="78">
        <v>0</v>
      </c>
      <c r="BG607" s="348">
        <f>SUM(AX607:BF607)</f>
        <v>6534683.4192080004</v>
      </c>
      <c r="BH607" s="188">
        <f>INT(AU607-BG607)</f>
        <v>71688474</v>
      </c>
      <c r="BJ607" s="50">
        <v>13405</v>
      </c>
      <c r="BK607" s="50" t="s">
        <v>3938</v>
      </c>
      <c r="BM607" s="50">
        <f t="shared" si="19"/>
        <v>0</v>
      </c>
    </row>
    <row r="608" spans="1:65" s="50" customFormat="1" ht="24" customHeight="1" x14ac:dyDescent="0.2">
      <c r="A608" s="182">
        <f t="shared" si="18"/>
        <v>2655495</v>
      </c>
      <c r="B608" s="298">
        <v>551</v>
      </c>
      <c r="C608" s="266">
        <v>344</v>
      </c>
      <c r="D608" s="299">
        <v>13406</v>
      </c>
      <c r="E608" s="242" t="s">
        <v>838</v>
      </c>
      <c r="F608" s="243" t="s">
        <v>1952</v>
      </c>
      <c r="G608" s="287" t="s">
        <v>137</v>
      </c>
      <c r="H608" s="274" t="s">
        <v>1906</v>
      </c>
      <c r="I608" s="294" t="s">
        <v>2972</v>
      </c>
      <c r="J608" s="65">
        <v>3760332862</v>
      </c>
      <c r="K608" s="65" t="s">
        <v>1953</v>
      </c>
      <c r="L608" s="65" t="s">
        <v>1906</v>
      </c>
      <c r="M608" s="292" t="s">
        <v>137</v>
      </c>
      <c r="N608" s="244" t="s">
        <v>2410</v>
      </c>
      <c r="O608" s="65"/>
      <c r="P608" s="90"/>
      <c r="Q608" s="244">
        <v>30</v>
      </c>
      <c r="R608" s="246">
        <v>120</v>
      </c>
      <c r="S608" s="246">
        <v>110</v>
      </c>
      <c r="T608" s="246">
        <v>29.33</v>
      </c>
      <c r="U608" s="90">
        <v>0</v>
      </c>
      <c r="V608" s="262">
        <v>15</v>
      </c>
      <c r="W608" s="99">
        <v>0</v>
      </c>
      <c r="X608" s="84">
        <v>0</v>
      </c>
      <c r="Y608" s="99">
        <v>2</v>
      </c>
      <c r="Z608" s="65">
        <v>1</v>
      </c>
      <c r="AA608" s="319">
        <v>885165</v>
      </c>
      <c r="AB608" s="319">
        <v>46667</v>
      </c>
      <c r="AC608" s="320">
        <f>AA608+AB608</f>
        <v>931832</v>
      </c>
      <c r="AD608" s="75">
        <v>4500000</v>
      </c>
      <c r="AE608" s="75">
        <v>6000000</v>
      </c>
      <c r="AF608" s="338">
        <f>(AC608*30)/220*1.4</f>
        <v>177895.19999999998</v>
      </c>
      <c r="AG608" s="113">
        <f>AA608*Q608</f>
        <v>26554950</v>
      </c>
      <c r="AH608" s="75">
        <f>AB608*Q608</f>
        <v>1400010</v>
      </c>
      <c r="AI608" s="75">
        <f>AF608*R608</f>
        <v>21347423.999999996</v>
      </c>
      <c r="AJ608" s="75">
        <f>IF(Q608=31,A608*Z608,(Q608/30)*A608*Z608)</f>
        <v>2655495</v>
      </c>
      <c r="AK608" s="75">
        <f>IF(Q608=31,AD608,(Q608/30)*AD608)</f>
        <v>4500000</v>
      </c>
      <c r="AL608" s="75">
        <f>IF(Q608=31,AE608,(Q608/30)*AE608)</f>
        <v>6000000</v>
      </c>
      <c r="AM608" s="75">
        <f>(AC608*30/220)*35%*S608</f>
        <v>4892117.9999999991</v>
      </c>
      <c r="AN608" s="75">
        <f>AC608*30/220*1.4*T608</f>
        <v>5217666.2159999991</v>
      </c>
      <c r="AO608" s="75">
        <f>AC608*U608</f>
        <v>0</v>
      </c>
      <c r="AP608" s="75">
        <f>200000*V608</f>
        <v>3000000</v>
      </c>
      <c r="AQ608" s="75">
        <v>0</v>
      </c>
      <c r="AR608" s="75">
        <v>0</v>
      </c>
      <c r="AS608" s="75">
        <v>0</v>
      </c>
      <c r="AT608" s="80">
        <v>0</v>
      </c>
      <c r="AU608" s="82">
        <f>SUM(AG608:AT608)</f>
        <v>75567663.216000006</v>
      </c>
      <c r="AV608" s="113">
        <f>AU608-(AX608+AP608+AO608+AL608+AK608+AJ608+AT608)</f>
        <v>54308316.440880008</v>
      </c>
      <c r="AW608" s="75">
        <f>AG608+AH608+AK608+AL608+AI608+AN608+AM608+AP608</f>
        <v>72912168.215999991</v>
      </c>
      <c r="AX608" s="75">
        <f>AW608*7%</f>
        <v>5103851.7751199994</v>
      </c>
      <c r="AY608" s="76">
        <f>IF(AV608&lt;=40000000,0,IF(AND(AV608&gt;40000000,AV608&lt;=80000000),(AV608-40000000)*10%,IF(AND(AV608&gt;80000000,AV608&lt;=120000000),4000000+(AV608-80000000)*15%,IF(AND(AV608&gt;120000000,AV608&lt;=180000000),10000000+(AV608-120000000)*20%,IF(AND(AV608&gt;180000000,AV608&lt;=240000000),22000000+(AV608-180000000)*25%,IF(AND(AV608&gt;240000000,AV608&lt;=320000000),37000000+(AV608-240000000)*30%,61000000+(AV608-320000000)*35%))))))</f>
        <v>1430831.644088001</v>
      </c>
      <c r="AZ608" s="75">
        <v>0</v>
      </c>
      <c r="BA608" s="75">
        <v>0</v>
      </c>
      <c r="BB608" s="75">
        <v>0</v>
      </c>
      <c r="BC608" s="80">
        <v>0</v>
      </c>
      <c r="BD608" s="80">
        <v>0</v>
      </c>
      <c r="BE608" s="80">
        <v>0</v>
      </c>
      <c r="BF608" s="78">
        <v>0</v>
      </c>
      <c r="BG608" s="348">
        <f>SUM(AX608:BF608)</f>
        <v>6534683.4192080004</v>
      </c>
      <c r="BH608" s="188">
        <f>INT(AU608-BG608)</f>
        <v>69032979</v>
      </c>
      <c r="BJ608" s="50">
        <v>13406</v>
      </c>
      <c r="BK608" s="50" t="s">
        <v>3939</v>
      </c>
      <c r="BM608" s="50">
        <f t="shared" si="19"/>
        <v>0</v>
      </c>
    </row>
    <row r="609" spans="1:65" s="50" customFormat="1" ht="24" customHeight="1" x14ac:dyDescent="0.2">
      <c r="A609" s="182">
        <f t="shared" si="18"/>
        <v>2655495</v>
      </c>
      <c r="B609" s="298">
        <v>557</v>
      </c>
      <c r="C609" s="266">
        <v>350</v>
      </c>
      <c r="D609" s="299">
        <v>13407</v>
      </c>
      <c r="E609" s="242" t="s">
        <v>1954</v>
      </c>
      <c r="F609" s="243" t="s">
        <v>1955</v>
      </c>
      <c r="G609" s="287" t="s">
        <v>137</v>
      </c>
      <c r="H609" s="274" t="s">
        <v>1906</v>
      </c>
      <c r="I609" s="294" t="s">
        <v>2978</v>
      </c>
      <c r="J609" s="65">
        <v>3310052133</v>
      </c>
      <c r="K609" s="65" t="s">
        <v>1956</v>
      </c>
      <c r="L609" s="65"/>
      <c r="M609" s="292" t="s">
        <v>137</v>
      </c>
      <c r="N609" s="244" t="s">
        <v>2410</v>
      </c>
      <c r="O609" s="65"/>
      <c r="P609" s="90"/>
      <c r="Q609" s="244">
        <v>30</v>
      </c>
      <c r="R609" s="246">
        <v>120</v>
      </c>
      <c r="S609" s="246">
        <v>110</v>
      </c>
      <c r="T609" s="246">
        <v>29.33</v>
      </c>
      <c r="U609" s="90">
        <v>0</v>
      </c>
      <c r="V609" s="262">
        <v>15</v>
      </c>
      <c r="W609" s="99">
        <v>0</v>
      </c>
      <c r="X609" s="84">
        <v>0</v>
      </c>
      <c r="Y609" s="99">
        <v>0</v>
      </c>
      <c r="Z609" s="65">
        <v>0</v>
      </c>
      <c r="AA609" s="319">
        <v>885165</v>
      </c>
      <c r="AB609" s="319">
        <v>0</v>
      </c>
      <c r="AC609" s="320">
        <f>AA609+AB609</f>
        <v>885165</v>
      </c>
      <c r="AD609" s="75">
        <v>4500000</v>
      </c>
      <c r="AE609" s="75">
        <v>6000000</v>
      </c>
      <c r="AF609" s="338">
        <f>(AC609*30)/220*1.4</f>
        <v>168986.04545454544</v>
      </c>
      <c r="AG609" s="113">
        <f>AA609*Q609</f>
        <v>26554950</v>
      </c>
      <c r="AH609" s="75">
        <f>AB609*Q609</f>
        <v>0</v>
      </c>
      <c r="AI609" s="75">
        <f>AF609*R609</f>
        <v>20278325.454545453</v>
      </c>
      <c r="AJ609" s="75">
        <f>IF(Q609=31,A609*Z609,(Q609/30)*A609*Z609)</f>
        <v>0</v>
      </c>
      <c r="AK609" s="75">
        <f>IF(Q609=31,AD609,(Q609/30)*AD609)</f>
        <v>4500000</v>
      </c>
      <c r="AL609" s="75">
        <f>IF(Q609=31,AE609,(Q609/30)*AE609)</f>
        <v>6000000</v>
      </c>
      <c r="AM609" s="75">
        <f>(AC609*30/220)*35%*S609</f>
        <v>4647116.25</v>
      </c>
      <c r="AN609" s="75">
        <f>AC609*30/220*1.4*T609</f>
        <v>4956360.7131818179</v>
      </c>
      <c r="AO609" s="75">
        <f>AC609*U609</f>
        <v>0</v>
      </c>
      <c r="AP609" s="75">
        <f>200000*V609</f>
        <v>3000000</v>
      </c>
      <c r="AQ609" s="75">
        <v>0</v>
      </c>
      <c r="AR609" s="75">
        <v>0</v>
      </c>
      <c r="AS609" s="75">
        <v>0</v>
      </c>
      <c r="AT609" s="80">
        <v>0</v>
      </c>
      <c r="AU609" s="82">
        <f>SUM(AG609:AT609)</f>
        <v>69936752.417727262</v>
      </c>
      <c r="AV609" s="113">
        <f>AU609-(AX609+AP609+AO609+AL609+AK609+AJ609+AT609)</f>
        <v>51541179.748486355</v>
      </c>
      <c r="AW609" s="75">
        <f>AG609+AH609+AK609+AL609+AI609+AN609+AM609+AP609</f>
        <v>69936752.417727262</v>
      </c>
      <c r="AX609" s="75">
        <f>AW609*7%</f>
        <v>4895572.6692409087</v>
      </c>
      <c r="AY609" s="76">
        <f>IF(AV609&lt;=40000000,0,IF(AND(AV609&gt;40000000,AV609&lt;=80000000),(AV609-40000000)*10%,IF(AND(AV609&gt;80000000,AV609&lt;=120000000),4000000+(AV609-80000000)*15%,IF(AND(AV609&gt;120000000,AV609&lt;=180000000),10000000+(AV609-120000000)*20%,IF(AND(AV609&gt;180000000,AV609&lt;=240000000),22000000+(AV609-180000000)*25%,IF(AND(AV609&gt;240000000,AV609&lt;=320000000),37000000+(AV609-240000000)*30%,61000000+(AV609-320000000)*35%))))))</f>
        <v>1154117.9748486355</v>
      </c>
      <c r="AZ609" s="75">
        <v>0</v>
      </c>
      <c r="BA609" s="75">
        <v>0</v>
      </c>
      <c r="BB609" s="75">
        <v>0</v>
      </c>
      <c r="BC609" s="80">
        <v>0</v>
      </c>
      <c r="BD609" s="80">
        <v>0</v>
      </c>
      <c r="BE609" s="80">
        <v>0</v>
      </c>
      <c r="BF609" s="78">
        <v>0</v>
      </c>
      <c r="BG609" s="348">
        <f>SUM(AX609:BF609)</f>
        <v>6049690.6440895442</v>
      </c>
      <c r="BH609" s="188">
        <f>INT(AU609-BG609)</f>
        <v>63887061</v>
      </c>
      <c r="BJ609" s="50">
        <v>13407</v>
      </c>
      <c r="BK609" s="50" t="s">
        <v>3940</v>
      </c>
      <c r="BM609" s="50">
        <f t="shared" si="19"/>
        <v>0</v>
      </c>
    </row>
    <row r="610" spans="1:65" s="50" customFormat="1" ht="24" customHeight="1" x14ac:dyDescent="0.2">
      <c r="A610" s="182">
        <f t="shared" si="18"/>
        <v>2655495</v>
      </c>
      <c r="B610" s="298">
        <v>181</v>
      </c>
      <c r="C610" s="266">
        <v>190</v>
      </c>
      <c r="D610" s="299">
        <v>13408</v>
      </c>
      <c r="E610" s="252" t="s">
        <v>1301</v>
      </c>
      <c r="F610" s="253" t="s">
        <v>1957</v>
      </c>
      <c r="G610" s="252" t="s">
        <v>87</v>
      </c>
      <c r="H610" s="274" t="s">
        <v>1906</v>
      </c>
      <c r="I610" s="294" t="s">
        <v>2621</v>
      </c>
      <c r="J610" s="65">
        <v>3258374414</v>
      </c>
      <c r="K610" s="65" t="s">
        <v>1958</v>
      </c>
      <c r="L610" s="65"/>
      <c r="M610" s="292" t="s">
        <v>2380</v>
      </c>
      <c r="N610" s="99"/>
      <c r="O610" s="65"/>
      <c r="P610" s="90"/>
      <c r="Q610" s="254">
        <v>30</v>
      </c>
      <c r="R610" s="255">
        <v>80</v>
      </c>
      <c r="S610" s="65">
        <v>0</v>
      </c>
      <c r="T610" s="65">
        <v>0</v>
      </c>
      <c r="U610" s="90">
        <v>0</v>
      </c>
      <c r="V610" s="260">
        <v>24</v>
      </c>
      <c r="W610" s="99">
        <v>0</v>
      </c>
      <c r="X610" s="84">
        <v>0</v>
      </c>
      <c r="Y610" s="99">
        <v>0</v>
      </c>
      <c r="Z610" s="65">
        <v>2</v>
      </c>
      <c r="AA610" s="327">
        <v>1477052</v>
      </c>
      <c r="AB610" s="327">
        <v>0</v>
      </c>
      <c r="AC610" s="328">
        <f>AA610+AB610</f>
        <v>1477052</v>
      </c>
      <c r="AD610" s="75">
        <v>4500000</v>
      </c>
      <c r="AE610" s="75">
        <v>6000000</v>
      </c>
      <c r="AF610" s="338">
        <f>(AC610*30)/220*1.4</f>
        <v>281982.65454545454</v>
      </c>
      <c r="AG610" s="113">
        <f>AA610*Q610</f>
        <v>44311560</v>
      </c>
      <c r="AH610" s="75">
        <f>AB610*Q610</f>
        <v>0</v>
      </c>
      <c r="AI610" s="75">
        <f>AF610*R610</f>
        <v>22558612.363636363</v>
      </c>
      <c r="AJ610" s="75">
        <f>IF(Q610=31,A610*Z610,(Q610/30)*A610*Z610)</f>
        <v>5310990</v>
      </c>
      <c r="AK610" s="75">
        <f>IF(Q610=31,AD610,(Q610/30)*AD610)</f>
        <v>4500000</v>
      </c>
      <c r="AL610" s="75">
        <f>IF(Q610=31,AE610,(Q610/30)*AE610)</f>
        <v>6000000</v>
      </c>
      <c r="AM610" s="75">
        <f>(AC610*30/220)*35%*S610</f>
        <v>0</v>
      </c>
      <c r="AN610" s="75">
        <f>AC610*30/220*1.4*T610</f>
        <v>0</v>
      </c>
      <c r="AO610" s="75">
        <f>AC610*U610</f>
        <v>0</v>
      </c>
      <c r="AP610" s="75">
        <f>200000*V610</f>
        <v>4800000</v>
      </c>
      <c r="AQ610" s="75">
        <v>0</v>
      </c>
      <c r="AR610" s="75">
        <v>0</v>
      </c>
      <c r="AS610" s="75">
        <v>0</v>
      </c>
      <c r="AT610" s="80">
        <v>0</v>
      </c>
      <c r="AU610" s="82">
        <f>SUM(AG610:AT610)</f>
        <v>87481162.36363636</v>
      </c>
      <c r="AV610" s="113">
        <f>AU610-(AX610+AP610+AO610+AL610+AK610+AJ610+AT610)</f>
        <v>61118260.298181817</v>
      </c>
      <c r="AW610" s="75">
        <f>AG610+AH610+AK610+AL610+AI610+AN610+AM610+AP610</f>
        <v>82170172.36363636</v>
      </c>
      <c r="AX610" s="75">
        <f>AW610*7%</f>
        <v>5751912.0654545454</v>
      </c>
      <c r="AY610" s="76">
        <f>IF(AV610&lt;=40000000,0,IF(AND(AV610&gt;40000000,AV610&lt;=80000000),(AV610-40000000)*10%,IF(AND(AV610&gt;80000000,AV610&lt;=120000000),4000000+(AV610-80000000)*15%,IF(AND(AV610&gt;120000000,AV610&lt;=180000000),10000000+(AV610-120000000)*20%,IF(AND(AV610&gt;180000000,AV610&lt;=240000000),22000000+(AV610-180000000)*25%,IF(AND(AV610&gt;240000000,AV610&lt;=320000000),37000000+(AV610-240000000)*30%,61000000+(AV610-320000000)*35%))))))</f>
        <v>2111826.0298181819</v>
      </c>
      <c r="AZ610" s="75">
        <v>0</v>
      </c>
      <c r="BA610" s="75">
        <v>0</v>
      </c>
      <c r="BB610" s="75">
        <v>0</v>
      </c>
      <c r="BC610" s="80">
        <v>0</v>
      </c>
      <c r="BD610" s="80">
        <v>0</v>
      </c>
      <c r="BE610" s="80">
        <v>0</v>
      </c>
      <c r="BF610" s="78">
        <v>0</v>
      </c>
      <c r="BG610" s="348">
        <f>SUM(AX610:BF610)</f>
        <v>7863738.0952727273</v>
      </c>
      <c r="BH610" s="188">
        <f>INT(AU610-BG610)</f>
        <v>79617424</v>
      </c>
      <c r="BJ610" s="50">
        <v>13408</v>
      </c>
      <c r="BK610" s="50" t="s">
        <v>3941</v>
      </c>
      <c r="BM610" s="50">
        <f t="shared" si="19"/>
        <v>0</v>
      </c>
    </row>
    <row r="611" spans="1:65" s="50" customFormat="1" ht="24" customHeight="1" x14ac:dyDescent="0.2">
      <c r="A611" s="182">
        <f t="shared" si="18"/>
        <v>2655495</v>
      </c>
      <c r="B611" s="298">
        <v>182</v>
      </c>
      <c r="C611" s="266">
        <v>191</v>
      </c>
      <c r="D611" s="299">
        <v>13409</v>
      </c>
      <c r="E611" s="252" t="s">
        <v>140</v>
      </c>
      <c r="F611" s="253" t="s">
        <v>342</v>
      </c>
      <c r="G611" s="252" t="s">
        <v>87</v>
      </c>
      <c r="H611" s="274" t="s">
        <v>1906</v>
      </c>
      <c r="I611" s="294" t="s">
        <v>2622</v>
      </c>
      <c r="J611" s="65">
        <v>3256781853</v>
      </c>
      <c r="K611" s="65" t="s">
        <v>1959</v>
      </c>
      <c r="L611" s="65"/>
      <c r="M611" s="292" t="s">
        <v>2383</v>
      </c>
      <c r="N611" s="99"/>
      <c r="O611" s="65"/>
      <c r="P611" s="90"/>
      <c r="Q611" s="254">
        <v>30</v>
      </c>
      <c r="R611" s="255">
        <v>14</v>
      </c>
      <c r="S611" s="65">
        <v>0</v>
      </c>
      <c r="T611" s="65">
        <v>0</v>
      </c>
      <c r="U611" s="300">
        <f>1+1</f>
        <v>2</v>
      </c>
      <c r="V611" s="261">
        <v>14</v>
      </c>
      <c r="W611" s="99">
        <v>0</v>
      </c>
      <c r="X611" s="84">
        <v>0</v>
      </c>
      <c r="Y611" s="99">
        <v>0</v>
      </c>
      <c r="Z611" s="65">
        <v>2</v>
      </c>
      <c r="AA611" s="327">
        <v>1642901</v>
      </c>
      <c r="AB611" s="327">
        <v>0</v>
      </c>
      <c r="AC611" s="328">
        <f>AA611+AB611</f>
        <v>1642901</v>
      </c>
      <c r="AD611" s="75">
        <v>4500000</v>
      </c>
      <c r="AE611" s="75">
        <v>6000000</v>
      </c>
      <c r="AF611" s="338">
        <f>(AC611*30)/220*1.4</f>
        <v>313644.73636363639</v>
      </c>
      <c r="AG611" s="113">
        <f>AA611*Q611</f>
        <v>49287030</v>
      </c>
      <c r="AH611" s="75">
        <f>AB611*Q611</f>
        <v>0</v>
      </c>
      <c r="AI611" s="75">
        <f>AF611*R611</f>
        <v>4391026.3090909095</v>
      </c>
      <c r="AJ611" s="75">
        <f>IF(Q611=31,A611*Z611,(Q611/30)*A611*Z611)</f>
        <v>5310990</v>
      </c>
      <c r="AK611" s="75">
        <f>IF(Q611=31,AD611,(Q611/30)*AD611)</f>
        <v>4500000</v>
      </c>
      <c r="AL611" s="75">
        <f>IF(Q611=31,AE611,(Q611/30)*AE611)</f>
        <v>6000000</v>
      </c>
      <c r="AM611" s="75">
        <f>(AC611*30/220)*35%*S611</f>
        <v>0</v>
      </c>
      <c r="AN611" s="75">
        <f>AC611*30/220*1.4*T611</f>
        <v>0</v>
      </c>
      <c r="AO611" s="75">
        <f>AC611*U611</f>
        <v>3285802</v>
      </c>
      <c r="AP611" s="75">
        <f>200000*V611</f>
        <v>2800000</v>
      </c>
      <c r="AQ611" s="75">
        <v>0</v>
      </c>
      <c r="AR611" s="75">
        <v>0</v>
      </c>
      <c r="AS611" s="75">
        <v>0</v>
      </c>
      <c r="AT611" s="80">
        <v>0</v>
      </c>
      <c r="AU611" s="82">
        <f>SUM(AG611:AT611)</f>
        <v>75574848.309090912</v>
      </c>
      <c r="AV611" s="113">
        <f>AU611-(AX611+AP611+AO611+AL611+AK611+AJ611+AT611)</f>
        <v>48989592.367454544</v>
      </c>
      <c r="AW611" s="75">
        <f>AG611+AH611+AK611+AL611+AI611+AN611+AM611+AP611</f>
        <v>66978056.309090912</v>
      </c>
      <c r="AX611" s="75">
        <f>AW611*7%</f>
        <v>4688463.941636364</v>
      </c>
      <c r="AY611" s="76">
        <f>IF(AV611&lt;=40000000,0,IF(AND(AV611&gt;40000000,AV611&lt;=80000000),(AV611-40000000)*10%,IF(AND(AV611&gt;80000000,AV611&lt;=120000000),4000000+(AV611-80000000)*15%,IF(AND(AV611&gt;120000000,AV611&lt;=180000000),10000000+(AV611-120000000)*20%,IF(AND(AV611&gt;180000000,AV611&lt;=240000000),22000000+(AV611-180000000)*25%,IF(AND(AV611&gt;240000000,AV611&lt;=320000000),37000000+(AV611-240000000)*30%,61000000+(AV611-320000000)*35%))))))</f>
        <v>898959.23674545437</v>
      </c>
      <c r="AZ611" s="75">
        <v>0</v>
      </c>
      <c r="BA611" s="75">
        <v>0</v>
      </c>
      <c r="BB611" s="75">
        <v>0</v>
      </c>
      <c r="BC611" s="80">
        <v>0</v>
      </c>
      <c r="BD611" s="80">
        <v>0</v>
      </c>
      <c r="BE611" s="80">
        <v>0</v>
      </c>
      <c r="BF611" s="78">
        <v>0</v>
      </c>
      <c r="BG611" s="348">
        <f>SUM(AX611:BF611)</f>
        <v>5587423.1783818183</v>
      </c>
      <c r="BH611" s="188">
        <f>INT(AU611-BG611)</f>
        <v>69987425</v>
      </c>
      <c r="BJ611" s="50">
        <v>13409</v>
      </c>
      <c r="BK611" s="50" t="s">
        <v>3942</v>
      </c>
      <c r="BM611" s="50">
        <f t="shared" si="19"/>
        <v>0</v>
      </c>
    </row>
    <row r="612" spans="1:65" s="50" customFormat="1" ht="24" customHeight="1" x14ac:dyDescent="0.2">
      <c r="A612" s="182">
        <f t="shared" si="18"/>
        <v>2655495</v>
      </c>
      <c r="B612" s="298">
        <v>194</v>
      </c>
      <c r="C612" s="266">
        <v>203</v>
      </c>
      <c r="D612" s="299">
        <v>13410</v>
      </c>
      <c r="E612" s="252" t="s">
        <v>1387</v>
      </c>
      <c r="F612" s="253" t="s">
        <v>1960</v>
      </c>
      <c r="G612" s="252" t="s">
        <v>87</v>
      </c>
      <c r="H612" s="274" t="s">
        <v>1961</v>
      </c>
      <c r="I612" s="440" t="s">
        <v>2634</v>
      </c>
      <c r="J612" s="65">
        <v>2239626240</v>
      </c>
      <c r="K612" s="65" t="s">
        <v>1962</v>
      </c>
      <c r="L612" s="65" t="s">
        <v>1961</v>
      </c>
      <c r="M612" s="292" t="s">
        <v>2381</v>
      </c>
      <c r="N612" s="99"/>
      <c r="O612" s="65"/>
      <c r="P612" s="90"/>
      <c r="Q612" s="254">
        <v>30</v>
      </c>
      <c r="R612" s="255">
        <v>60</v>
      </c>
      <c r="S612" s="65">
        <v>0</v>
      </c>
      <c r="T612" s="65">
        <v>0</v>
      </c>
      <c r="U612" s="90">
        <v>0</v>
      </c>
      <c r="V612" s="260">
        <v>24</v>
      </c>
      <c r="W612" s="99">
        <v>0</v>
      </c>
      <c r="X612" s="84">
        <v>0</v>
      </c>
      <c r="Y612" s="99">
        <v>3</v>
      </c>
      <c r="Z612" s="65">
        <v>4</v>
      </c>
      <c r="AA612" s="327">
        <v>1311206</v>
      </c>
      <c r="AB612" s="327">
        <v>46667</v>
      </c>
      <c r="AC612" s="328">
        <f>AA612+AB612</f>
        <v>1357873</v>
      </c>
      <c r="AD612" s="75">
        <v>4500000</v>
      </c>
      <c r="AE612" s="75">
        <v>6000000</v>
      </c>
      <c r="AF612" s="338">
        <f>(AC612*30)/220*1.4</f>
        <v>259230.3</v>
      </c>
      <c r="AG612" s="113">
        <f>AA612*Q612</f>
        <v>39336180</v>
      </c>
      <c r="AH612" s="75">
        <f>AB612*Q612</f>
        <v>1400010</v>
      </c>
      <c r="AI612" s="75">
        <f>AF612*R612</f>
        <v>15553818</v>
      </c>
      <c r="AJ612" s="75">
        <f>IF(Q612=31,A612*Z612,(Q612/30)*A612*Z612)</f>
        <v>10621980</v>
      </c>
      <c r="AK612" s="75">
        <f>IF(Q612=31,AD612,(Q612/30)*AD612)</f>
        <v>4500000</v>
      </c>
      <c r="AL612" s="75">
        <f>IF(Q612=31,AE612,(Q612/30)*AE612)</f>
        <v>6000000</v>
      </c>
      <c r="AM612" s="75">
        <f>(AC612*30/220)*35%*S612</f>
        <v>0</v>
      </c>
      <c r="AN612" s="75">
        <f>AC612*30/220*1.4*T612</f>
        <v>0</v>
      </c>
      <c r="AO612" s="75">
        <f>AC612*U612</f>
        <v>0</v>
      </c>
      <c r="AP612" s="75">
        <f>200000*V612</f>
        <v>4800000</v>
      </c>
      <c r="AQ612" s="75">
        <v>0</v>
      </c>
      <c r="AR612" s="75">
        <v>0</v>
      </c>
      <c r="AS612" s="75">
        <v>0</v>
      </c>
      <c r="AT612" s="80">
        <v>0</v>
      </c>
      <c r="AU612" s="82">
        <f>SUM(AG612:AT612)</f>
        <v>82211988</v>
      </c>
      <c r="AV612" s="113">
        <f>AU612-(AX612+AP612+AO612+AL612+AK612+AJ612+AT612)</f>
        <v>51278707.439999998</v>
      </c>
      <c r="AW612" s="75">
        <f>AG612+AH612+AK612+AL612+AI612+AN612+AM612+AP612</f>
        <v>71590008</v>
      </c>
      <c r="AX612" s="75">
        <f>AW612*7%</f>
        <v>5011300.5600000005</v>
      </c>
      <c r="AY612" s="76">
        <f>IF(AV612&lt;=40000000,0,IF(AND(AV612&gt;40000000,AV612&lt;=80000000),(AV612-40000000)*10%,IF(AND(AV612&gt;80000000,AV612&lt;=120000000),4000000+(AV612-80000000)*15%,IF(AND(AV612&gt;120000000,AV612&lt;=180000000),10000000+(AV612-120000000)*20%,IF(AND(AV612&gt;180000000,AV612&lt;=240000000),22000000+(AV612-180000000)*25%,IF(AND(AV612&gt;240000000,AV612&lt;=320000000),37000000+(AV612-240000000)*30%,61000000+(AV612-320000000)*35%))))))</f>
        <v>1127870.7439999997</v>
      </c>
      <c r="AZ612" s="75">
        <v>0</v>
      </c>
      <c r="BA612" s="75">
        <v>0</v>
      </c>
      <c r="BB612" s="75">
        <v>0</v>
      </c>
      <c r="BC612" s="80">
        <v>0</v>
      </c>
      <c r="BD612" s="80">
        <v>0</v>
      </c>
      <c r="BE612" s="80">
        <v>0</v>
      </c>
      <c r="BF612" s="78">
        <v>0</v>
      </c>
      <c r="BG612" s="348">
        <f>SUM(AX612:BF612)</f>
        <v>6139171.3040000005</v>
      </c>
      <c r="BH612" s="188">
        <f>INT(AU612-BG612)</f>
        <v>76072816</v>
      </c>
      <c r="BJ612" s="50">
        <v>13410</v>
      </c>
      <c r="BK612" s="50" t="s">
        <v>3943</v>
      </c>
      <c r="BM612" s="50">
        <f t="shared" si="19"/>
        <v>0</v>
      </c>
    </row>
    <row r="613" spans="1:65" s="50" customFormat="1" ht="24" customHeight="1" x14ac:dyDescent="0.2">
      <c r="A613" s="182">
        <f t="shared" si="18"/>
        <v>2655495</v>
      </c>
      <c r="B613" s="298">
        <v>196</v>
      </c>
      <c r="C613" s="266">
        <v>205</v>
      </c>
      <c r="D613" s="299">
        <v>13411</v>
      </c>
      <c r="E613" s="252" t="s">
        <v>91</v>
      </c>
      <c r="F613" s="253" t="s">
        <v>1963</v>
      </c>
      <c r="G613" s="252" t="s">
        <v>87</v>
      </c>
      <c r="H613" s="274" t="s">
        <v>1961</v>
      </c>
      <c r="I613" s="294" t="s">
        <v>2636</v>
      </c>
      <c r="J613" s="65">
        <v>2122916273</v>
      </c>
      <c r="K613" s="65" t="s">
        <v>1964</v>
      </c>
      <c r="L613" s="65" t="s">
        <v>1961</v>
      </c>
      <c r="M613" s="307" t="s">
        <v>2383</v>
      </c>
      <c r="N613" s="99"/>
      <c r="O613" s="65"/>
      <c r="P613" s="90"/>
      <c r="Q613" s="254">
        <v>30</v>
      </c>
      <c r="R613" s="255">
        <v>40</v>
      </c>
      <c r="S613" s="65">
        <v>0</v>
      </c>
      <c r="T613" s="65">
        <v>0</v>
      </c>
      <c r="U613" s="90">
        <v>0</v>
      </c>
      <c r="V613" s="260">
        <v>24</v>
      </c>
      <c r="W613" s="99">
        <v>0</v>
      </c>
      <c r="X613" s="84">
        <v>0</v>
      </c>
      <c r="Y613" s="99">
        <v>0</v>
      </c>
      <c r="Z613" s="65">
        <v>0</v>
      </c>
      <c r="AA613" s="327">
        <v>1642901</v>
      </c>
      <c r="AB613" s="327">
        <v>46667</v>
      </c>
      <c r="AC613" s="328">
        <f>AA613+AB613</f>
        <v>1689568</v>
      </c>
      <c r="AD613" s="75">
        <v>4500000</v>
      </c>
      <c r="AE613" s="75">
        <v>6000000</v>
      </c>
      <c r="AF613" s="338">
        <f>(AC613*30)/220*1.4</f>
        <v>322553.89090909087</v>
      </c>
      <c r="AG613" s="113">
        <f>AA613*Q613</f>
        <v>49287030</v>
      </c>
      <c r="AH613" s="75">
        <f>AB613*Q613</f>
        <v>1400010</v>
      </c>
      <c r="AI613" s="75">
        <f>AF613*R613</f>
        <v>12902155.636363635</v>
      </c>
      <c r="AJ613" s="75">
        <f>IF(Q613=31,A613*Z613,(Q613/30)*A613*Z613)</f>
        <v>0</v>
      </c>
      <c r="AK613" s="75">
        <f>IF(Q613=31,AD613,(Q613/30)*AD613)</f>
        <v>4500000</v>
      </c>
      <c r="AL613" s="75">
        <f>IF(Q613=31,AE613,(Q613/30)*AE613)</f>
        <v>6000000</v>
      </c>
      <c r="AM613" s="75">
        <f>(AC613*30/220)*35%*S613</f>
        <v>0</v>
      </c>
      <c r="AN613" s="75">
        <f>AC613*30/220*1.4*T613</f>
        <v>0</v>
      </c>
      <c r="AO613" s="75">
        <f>AC613*U613</f>
        <v>0</v>
      </c>
      <c r="AP613" s="75">
        <f>200000*V613</f>
        <v>4800000</v>
      </c>
      <c r="AQ613" s="75">
        <v>0</v>
      </c>
      <c r="AR613" s="75">
        <v>0</v>
      </c>
      <c r="AS613" s="75">
        <v>0</v>
      </c>
      <c r="AT613" s="80">
        <v>0</v>
      </c>
      <c r="AU613" s="82">
        <f>SUM(AG613:AT613)</f>
        <v>78889195.636363626</v>
      </c>
      <c r="AV613" s="113">
        <f>AU613-(AX613+AP613+AO613+AL613+AK613+AJ613+AT613)</f>
        <v>58066951.94181817</v>
      </c>
      <c r="AW613" s="75">
        <f>AG613+AH613+AK613+AL613+AI613+AN613+AM613+AP613</f>
        <v>78889195.63636364</v>
      </c>
      <c r="AX613" s="75">
        <f>AW613*7%</f>
        <v>5522243.6945454553</v>
      </c>
      <c r="AY613" s="76">
        <f>IF(AV613&lt;=40000000,0,IF(AND(AV613&gt;40000000,AV613&lt;=80000000),(AV613-40000000)*10%,IF(AND(AV613&gt;80000000,AV613&lt;=120000000),4000000+(AV613-80000000)*15%,IF(AND(AV613&gt;120000000,AV613&lt;=180000000),10000000+(AV613-120000000)*20%,IF(AND(AV613&gt;180000000,AV613&lt;=240000000),22000000+(AV613-180000000)*25%,IF(AND(AV613&gt;240000000,AV613&lt;=320000000),37000000+(AV613-240000000)*30%,61000000+(AV613-320000000)*35%))))))</f>
        <v>1806695.1941818171</v>
      </c>
      <c r="AZ613" s="75">
        <v>0</v>
      </c>
      <c r="BA613" s="75">
        <v>0</v>
      </c>
      <c r="BB613" s="75">
        <v>0</v>
      </c>
      <c r="BC613" s="80">
        <v>0</v>
      </c>
      <c r="BD613" s="80">
        <v>0</v>
      </c>
      <c r="BE613" s="80">
        <v>0</v>
      </c>
      <c r="BF613" s="78">
        <v>0</v>
      </c>
      <c r="BG613" s="348">
        <f>SUM(AX613:BF613)</f>
        <v>7328938.8887272719</v>
      </c>
      <c r="BH613" s="188">
        <f>INT(AU613-BG613)</f>
        <v>71560256</v>
      </c>
      <c r="BJ613" s="50">
        <v>13411</v>
      </c>
      <c r="BK613" s="50" t="s">
        <v>3944</v>
      </c>
      <c r="BM613" s="50">
        <f t="shared" si="19"/>
        <v>0</v>
      </c>
    </row>
    <row r="614" spans="1:65" s="50" customFormat="1" ht="24" customHeight="1" x14ac:dyDescent="0.2">
      <c r="A614" s="182">
        <f t="shared" si="18"/>
        <v>2655495</v>
      </c>
      <c r="B614" s="298">
        <v>202</v>
      </c>
      <c r="C614" s="266">
        <v>211</v>
      </c>
      <c r="D614" s="299">
        <v>13412</v>
      </c>
      <c r="E614" s="252" t="s">
        <v>398</v>
      </c>
      <c r="F614" s="253" t="s">
        <v>1965</v>
      </c>
      <c r="G614" s="252" t="s">
        <v>87</v>
      </c>
      <c r="H614" s="274" t="s">
        <v>1961</v>
      </c>
      <c r="I614" s="294" t="s">
        <v>2642</v>
      </c>
      <c r="J614" s="65">
        <v>2170104925</v>
      </c>
      <c r="K614" s="65" t="s">
        <v>1966</v>
      </c>
      <c r="L614" s="65" t="s">
        <v>1961</v>
      </c>
      <c r="M614" s="292" t="s">
        <v>2380</v>
      </c>
      <c r="N614" s="99"/>
      <c r="O614" s="65"/>
      <c r="P614" s="90"/>
      <c r="Q614" s="254">
        <v>30</v>
      </c>
      <c r="R614" s="255">
        <v>100</v>
      </c>
      <c r="S614" s="65">
        <v>0</v>
      </c>
      <c r="T614" s="65">
        <v>0</v>
      </c>
      <c r="U614" s="90">
        <v>0</v>
      </c>
      <c r="V614" s="260">
        <v>16</v>
      </c>
      <c r="W614" s="99">
        <v>0</v>
      </c>
      <c r="X614" s="84">
        <v>0</v>
      </c>
      <c r="Y614" s="99">
        <v>1</v>
      </c>
      <c r="Z614" s="65">
        <v>1</v>
      </c>
      <c r="AA614" s="327">
        <v>1477052</v>
      </c>
      <c r="AB614" s="327">
        <v>0</v>
      </c>
      <c r="AC614" s="328">
        <f>AA614+AB614</f>
        <v>1477052</v>
      </c>
      <c r="AD614" s="75">
        <v>4500000</v>
      </c>
      <c r="AE614" s="75">
        <v>6000000</v>
      </c>
      <c r="AF614" s="338">
        <f>(AC614*30)/220*1.4</f>
        <v>281982.65454545454</v>
      </c>
      <c r="AG614" s="113">
        <f>AA614*Q614</f>
        <v>44311560</v>
      </c>
      <c r="AH614" s="75">
        <f>AB614*Q614</f>
        <v>0</v>
      </c>
      <c r="AI614" s="75">
        <f>AF614*R614</f>
        <v>28198265.454545453</v>
      </c>
      <c r="AJ614" s="75">
        <f>IF(Q614=31,A614*Z614,(Q614/30)*A614*Z614)</f>
        <v>2655495</v>
      </c>
      <c r="AK614" s="75">
        <f>IF(Q614=31,AD614,(Q614/30)*AD614)</f>
        <v>4500000</v>
      </c>
      <c r="AL614" s="75">
        <f>IF(Q614=31,AE614,(Q614/30)*AE614)</f>
        <v>6000000</v>
      </c>
      <c r="AM614" s="75">
        <f>(AC614*30/220)*35%*S614</f>
        <v>0</v>
      </c>
      <c r="AN614" s="75">
        <f>AC614*30/220*1.4*T614</f>
        <v>0</v>
      </c>
      <c r="AO614" s="75">
        <f>AC614*U614</f>
        <v>0</v>
      </c>
      <c r="AP614" s="75">
        <f>200000*V614</f>
        <v>3200000</v>
      </c>
      <c r="AQ614" s="75">
        <v>0</v>
      </c>
      <c r="AR614" s="75">
        <v>0</v>
      </c>
      <c r="AS614" s="75">
        <v>0</v>
      </c>
      <c r="AT614" s="80">
        <v>0</v>
      </c>
      <c r="AU614" s="82">
        <f>SUM(AG614:AT614)</f>
        <v>88865320.454545453</v>
      </c>
      <c r="AV614" s="113">
        <f>AU614-(AX614+AP614+AO614+AL614+AK614+AJ614+AT614)</f>
        <v>66475137.672727272</v>
      </c>
      <c r="AW614" s="75">
        <f>AG614+AH614+AK614+AL614+AI614+AN614+AM614+AP614</f>
        <v>86209825.454545453</v>
      </c>
      <c r="AX614" s="75">
        <f>AW614*7%</f>
        <v>6034687.7818181822</v>
      </c>
      <c r="AY614" s="76">
        <f>IF(AV614&lt;=40000000,0,IF(AND(AV614&gt;40000000,AV614&lt;=80000000),(AV614-40000000)*10%,IF(AND(AV614&gt;80000000,AV614&lt;=120000000),4000000+(AV614-80000000)*15%,IF(AND(AV614&gt;120000000,AV614&lt;=180000000),10000000+(AV614-120000000)*20%,IF(AND(AV614&gt;180000000,AV614&lt;=240000000),22000000+(AV614-180000000)*25%,IF(AND(AV614&gt;240000000,AV614&lt;=320000000),37000000+(AV614-240000000)*30%,61000000+(AV614-320000000)*35%))))))</f>
        <v>2647513.7672727276</v>
      </c>
      <c r="AZ614" s="75">
        <v>0</v>
      </c>
      <c r="BA614" s="75">
        <v>0</v>
      </c>
      <c r="BB614" s="75">
        <v>0</v>
      </c>
      <c r="BC614" s="80">
        <v>0</v>
      </c>
      <c r="BD614" s="80">
        <v>0</v>
      </c>
      <c r="BE614" s="80">
        <v>0</v>
      </c>
      <c r="BF614" s="78">
        <v>0</v>
      </c>
      <c r="BG614" s="348">
        <f>SUM(AX614:BF614)</f>
        <v>8682201.5490909107</v>
      </c>
      <c r="BH614" s="188">
        <f>INT(AU614-BG614)</f>
        <v>80183118</v>
      </c>
      <c r="BJ614" s="50">
        <v>13412</v>
      </c>
      <c r="BK614" s="50" t="s">
        <v>3945</v>
      </c>
      <c r="BM614" s="50">
        <f t="shared" si="19"/>
        <v>0</v>
      </c>
    </row>
    <row r="615" spans="1:65" s="50" customFormat="1" ht="24" customHeight="1" x14ac:dyDescent="0.2">
      <c r="A615" s="182">
        <f t="shared" si="18"/>
        <v>2655495</v>
      </c>
      <c r="B615" s="298">
        <v>193</v>
      </c>
      <c r="C615" s="266">
        <v>202</v>
      </c>
      <c r="D615" s="299">
        <v>13413</v>
      </c>
      <c r="E615" s="252" t="s">
        <v>183</v>
      </c>
      <c r="F615" s="253" t="s">
        <v>1967</v>
      </c>
      <c r="G615" s="252" t="s">
        <v>87</v>
      </c>
      <c r="H615" s="274" t="s">
        <v>1961</v>
      </c>
      <c r="I615" s="294" t="s">
        <v>2633</v>
      </c>
      <c r="J615" s="65">
        <v>2110518820</v>
      </c>
      <c r="K615" s="65" t="s">
        <v>1968</v>
      </c>
      <c r="L615" s="65" t="s">
        <v>1961</v>
      </c>
      <c r="M615" s="292" t="s">
        <v>2381</v>
      </c>
      <c r="N615" s="99"/>
      <c r="O615" s="65"/>
      <c r="P615" s="90"/>
      <c r="Q615" s="254">
        <v>30</v>
      </c>
      <c r="R615" s="255">
        <v>24</v>
      </c>
      <c r="S615" s="65">
        <v>0</v>
      </c>
      <c r="T615" s="65">
        <v>0</v>
      </c>
      <c r="U615" s="90">
        <v>0</v>
      </c>
      <c r="V615" s="260">
        <v>20</v>
      </c>
      <c r="W615" s="99">
        <v>0</v>
      </c>
      <c r="X615" s="84">
        <v>0</v>
      </c>
      <c r="Y615" s="99">
        <v>0</v>
      </c>
      <c r="Z615" s="65">
        <v>0</v>
      </c>
      <c r="AA615" s="327">
        <v>1311206</v>
      </c>
      <c r="AB615" s="327">
        <v>46667</v>
      </c>
      <c r="AC615" s="328">
        <f>AA615+AB615</f>
        <v>1357873</v>
      </c>
      <c r="AD615" s="75">
        <v>4500000</v>
      </c>
      <c r="AE615" s="75">
        <v>6000000</v>
      </c>
      <c r="AF615" s="338">
        <f>(AC615*30)/220*1.4</f>
        <v>259230.3</v>
      </c>
      <c r="AG615" s="113">
        <f>AA615*Q615</f>
        <v>39336180</v>
      </c>
      <c r="AH615" s="75">
        <f>AB615*Q615</f>
        <v>1400010</v>
      </c>
      <c r="AI615" s="75">
        <f>AF615*R615</f>
        <v>6221527.1999999993</v>
      </c>
      <c r="AJ615" s="75">
        <f>IF(Q615=31,A615*Z615,(Q615/30)*A615*Z615)</f>
        <v>0</v>
      </c>
      <c r="AK615" s="75">
        <f>IF(Q615=31,AD615,(Q615/30)*AD615)</f>
        <v>4500000</v>
      </c>
      <c r="AL615" s="75">
        <f>IF(Q615=31,AE615,(Q615/30)*AE615)</f>
        <v>6000000</v>
      </c>
      <c r="AM615" s="75">
        <f>(AC615*30/220)*35%*S615</f>
        <v>0</v>
      </c>
      <c r="AN615" s="75">
        <f>AC615*30/220*1.4*T615</f>
        <v>0</v>
      </c>
      <c r="AO615" s="75">
        <f>AC615*U615</f>
        <v>0</v>
      </c>
      <c r="AP615" s="75">
        <f>200000*V615</f>
        <v>4000000</v>
      </c>
      <c r="AQ615" s="75">
        <v>0</v>
      </c>
      <c r="AR615" s="75">
        <v>0</v>
      </c>
      <c r="AS615" s="75">
        <v>0</v>
      </c>
      <c r="AT615" s="80">
        <v>0</v>
      </c>
      <c r="AU615" s="82">
        <f>SUM(AG615:AT615)</f>
        <v>61457717.200000003</v>
      </c>
      <c r="AV615" s="113">
        <f>AU615-(AX615+AP615+AO615+AL615+AK615+AJ615+AT615)</f>
        <v>42655676.996000007</v>
      </c>
      <c r="AW615" s="75">
        <f>AG615+AH615+AK615+AL615+AI615+AN615+AM615+AP615</f>
        <v>61457717.200000003</v>
      </c>
      <c r="AX615" s="75">
        <f>AW615*7%</f>
        <v>4302040.2040000008</v>
      </c>
      <c r="AY615" s="76">
        <f>IF(AV615&lt;=40000000,0,IF(AND(AV615&gt;40000000,AV615&lt;=80000000),(AV615-40000000)*10%,IF(AND(AV615&gt;80000000,AV615&lt;=120000000),4000000+(AV615-80000000)*15%,IF(AND(AV615&gt;120000000,AV615&lt;=180000000),10000000+(AV615-120000000)*20%,IF(AND(AV615&gt;180000000,AV615&lt;=240000000),22000000+(AV615-180000000)*25%,IF(AND(AV615&gt;240000000,AV615&lt;=320000000),37000000+(AV615-240000000)*30%,61000000+(AV615-320000000)*35%))))))</f>
        <v>265567.69960000069</v>
      </c>
      <c r="AZ615" s="75">
        <v>0</v>
      </c>
      <c r="BA615" s="75">
        <v>0</v>
      </c>
      <c r="BB615" s="75">
        <v>0</v>
      </c>
      <c r="BC615" s="80">
        <v>0</v>
      </c>
      <c r="BD615" s="80">
        <v>0</v>
      </c>
      <c r="BE615" s="80">
        <v>0</v>
      </c>
      <c r="BF615" s="78">
        <v>0</v>
      </c>
      <c r="BG615" s="348">
        <f>SUM(AX615:BF615)</f>
        <v>4567607.9036000017</v>
      </c>
      <c r="BH615" s="188">
        <f>INT(AU615-BG615)</f>
        <v>56890109</v>
      </c>
      <c r="BJ615" s="50">
        <v>13413</v>
      </c>
      <c r="BK615" s="50" t="s">
        <v>3946</v>
      </c>
      <c r="BM615" s="50">
        <f t="shared" si="19"/>
        <v>0</v>
      </c>
    </row>
    <row r="616" spans="1:65" s="50" customFormat="1" ht="24" customHeight="1" x14ac:dyDescent="0.2">
      <c r="A616" s="182">
        <f t="shared" si="18"/>
        <v>2655495</v>
      </c>
      <c r="B616" s="298">
        <v>195</v>
      </c>
      <c r="C616" s="266">
        <v>204</v>
      </c>
      <c r="D616" s="299">
        <v>13414</v>
      </c>
      <c r="E616" s="252" t="s">
        <v>1969</v>
      </c>
      <c r="F616" s="253" t="s">
        <v>1970</v>
      </c>
      <c r="G616" s="252" t="s">
        <v>87</v>
      </c>
      <c r="H616" s="274" t="s">
        <v>1961</v>
      </c>
      <c r="I616" s="294" t="s">
        <v>2635</v>
      </c>
      <c r="J616" s="65" t="s">
        <v>1971</v>
      </c>
      <c r="K616" s="65" t="s">
        <v>1972</v>
      </c>
      <c r="L616" s="65" t="s">
        <v>1961</v>
      </c>
      <c r="M616" s="292" t="s">
        <v>2381</v>
      </c>
      <c r="N616" s="99"/>
      <c r="O616" s="65"/>
      <c r="P616" s="90"/>
      <c r="Q616" s="254">
        <v>30</v>
      </c>
      <c r="R616" s="255">
        <v>80</v>
      </c>
      <c r="S616" s="65">
        <v>0</v>
      </c>
      <c r="T616" s="65">
        <v>0</v>
      </c>
      <c r="U616" s="90">
        <v>0</v>
      </c>
      <c r="V616" s="260">
        <v>21</v>
      </c>
      <c r="W616" s="99">
        <v>0</v>
      </c>
      <c r="X616" s="84">
        <v>0</v>
      </c>
      <c r="Y616" s="99">
        <v>1</v>
      </c>
      <c r="Z616" s="65">
        <v>1</v>
      </c>
      <c r="AA616" s="327">
        <v>1311206</v>
      </c>
      <c r="AB616" s="327">
        <v>46667</v>
      </c>
      <c r="AC616" s="328">
        <f>AA616+AB616</f>
        <v>1357873</v>
      </c>
      <c r="AD616" s="75">
        <v>4500000</v>
      </c>
      <c r="AE616" s="75">
        <v>6000000</v>
      </c>
      <c r="AF616" s="338">
        <f>(AC616*30)/220*1.4</f>
        <v>259230.3</v>
      </c>
      <c r="AG616" s="113">
        <f>AA616*Q616</f>
        <v>39336180</v>
      </c>
      <c r="AH616" s="75">
        <f>AB616*Q616</f>
        <v>1400010</v>
      </c>
      <c r="AI616" s="75">
        <f>AF616*R616</f>
        <v>20738424</v>
      </c>
      <c r="AJ616" s="75">
        <f>IF(Q616=31,A616*Z616,(Q616/30)*A616*Z616)</f>
        <v>2655495</v>
      </c>
      <c r="AK616" s="75">
        <f>IF(Q616=31,AD616,(Q616/30)*AD616)</f>
        <v>4500000</v>
      </c>
      <c r="AL616" s="75">
        <f>IF(Q616=31,AE616,(Q616/30)*AE616)</f>
        <v>6000000</v>
      </c>
      <c r="AM616" s="75">
        <f>(AC616*30/220)*35%*S616</f>
        <v>0</v>
      </c>
      <c r="AN616" s="75">
        <f>AC616*30/220*1.4*T616</f>
        <v>0</v>
      </c>
      <c r="AO616" s="75">
        <f>AC616*U616</f>
        <v>0</v>
      </c>
      <c r="AP616" s="75">
        <f>200000*V616</f>
        <v>4200000</v>
      </c>
      <c r="AQ616" s="75">
        <v>0</v>
      </c>
      <c r="AR616" s="75">
        <v>0</v>
      </c>
      <c r="AS616" s="75">
        <v>0</v>
      </c>
      <c r="AT616" s="80">
        <v>0</v>
      </c>
      <c r="AU616" s="82">
        <f>SUM(AG616:AT616)</f>
        <v>78830109</v>
      </c>
      <c r="AV616" s="113">
        <f>AU616-(AX616+AP616+AO616+AL616+AK616+AJ616+AT616)</f>
        <v>56142391.019999996</v>
      </c>
      <c r="AW616" s="75">
        <f>AG616+AH616+AK616+AL616+AI616+AN616+AM616+AP616</f>
        <v>76174614</v>
      </c>
      <c r="AX616" s="75">
        <f>AW616*7%</f>
        <v>5332222.9800000004</v>
      </c>
      <c r="AY616" s="76">
        <f>IF(AV616&lt;=40000000,0,IF(AND(AV616&gt;40000000,AV616&lt;=80000000),(AV616-40000000)*10%,IF(AND(AV616&gt;80000000,AV616&lt;=120000000),4000000+(AV616-80000000)*15%,IF(AND(AV616&gt;120000000,AV616&lt;=180000000),10000000+(AV616-120000000)*20%,IF(AND(AV616&gt;180000000,AV616&lt;=240000000),22000000+(AV616-180000000)*25%,IF(AND(AV616&gt;240000000,AV616&lt;=320000000),37000000+(AV616-240000000)*30%,61000000+(AV616-320000000)*35%))))))</f>
        <v>1614239.1019999997</v>
      </c>
      <c r="AZ616" s="75">
        <v>0</v>
      </c>
      <c r="BA616" s="75">
        <v>0</v>
      </c>
      <c r="BB616" s="75">
        <v>0</v>
      </c>
      <c r="BC616" s="80">
        <v>0</v>
      </c>
      <c r="BD616" s="80">
        <v>0</v>
      </c>
      <c r="BE616" s="80">
        <v>0</v>
      </c>
      <c r="BF616" s="78">
        <v>0</v>
      </c>
      <c r="BG616" s="348">
        <f>SUM(AX616:BF616)</f>
        <v>6946462.0820000004</v>
      </c>
      <c r="BH616" s="188">
        <f>INT(AU616-BG616)</f>
        <v>71883646</v>
      </c>
      <c r="BJ616" s="50">
        <v>13414</v>
      </c>
      <c r="BK616" s="50" t="s">
        <v>3947</v>
      </c>
      <c r="BM616" s="50">
        <f t="shared" si="19"/>
        <v>0</v>
      </c>
    </row>
    <row r="617" spans="1:65" s="50" customFormat="1" ht="24" customHeight="1" x14ac:dyDescent="0.2">
      <c r="A617" s="182">
        <f t="shared" si="18"/>
        <v>2655495</v>
      </c>
      <c r="B617" s="298">
        <v>190</v>
      </c>
      <c r="C617" s="266">
        <v>199</v>
      </c>
      <c r="D617" s="299">
        <v>13415</v>
      </c>
      <c r="E617" s="252" t="s">
        <v>85</v>
      </c>
      <c r="F617" s="253" t="s">
        <v>1973</v>
      </c>
      <c r="G617" s="252" t="s">
        <v>87</v>
      </c>
      <c r="H617" s="274" t="s">
        <v>1961</v>
      </c>
      <c r="I617" s="294" t="s">
        <v>2630</v>
      </c>
      <c r="J617" s="65" t="s">
        <v>1974</v>
      </c>
      <c r="K617" s="65" t="s">
        <v>1975</v>
      </c>
      <c r="L617" s="65" t="s">
        <v>1961</v>
      </c>
      <c r="M617" s="292" t="s">
        <v>2383</v>
      </c>
      <c r="N617" s="99"/>
      <c r="O617" s="65"/>
      <c r="P617" s="90"/>
      <c r="Q617" s="254">
        <v>30</v>
      </c>
      <c r="R617" s="255">
        <v>78</v>
      </c>
      <c r="S617" s="65">
        <v>0</v>
      </c>
      <c r="T617" s="65">
        <v>0</v>
      </c>
      <c r="U617" s="90">
        <v>0</v>
      </c>
      <c r="V617" s="260">
        <v>24</v>
      </c>
      <c r="W617" s="99">
        <v>0</v>
      </c>
      <c r="X617" s="84">
        <v>0</v>
      </c>
      <c r="Y617" s="99">
        <v>0</v>
      </c>
      <c r="Z617" s="65">
        <v>0</v>
      </c>
      <c r="AA617" s="327">
        <v>1642901</v>
      </c>
      <c r="AB617" s="327">
        <v>46667</v>
      </c>
      <c r="AC617" s="328">
        <f>AA617+AB617</f>
        <v>1689568</v>
      </c>
      <c r="AD617" s="75">
        <v>4500000</v>
      </c>
      <c r="AE617" s="75">
        <v>6000000</v>
      </c>
      <c r="AF617" s="338">
        <f>(AC617*30)/220*1.4</f>
        <v>322553.89090909087</v>
      </c>
      <c r="AG617" s="113">
        <f>AA617*Q617</f>
        <v>49287030</v>
      </c>
      <c r="AH617" s="75">
        <f>AB617*Q617</f>
        <v>1400010</v>
      </c>
      <c r="AI617" s="75">
        <f>AF617*R617</f>
        <v>25159203.490909088</v>
      </c>
      <c r="AJ617" s="75">
        <f>IF(Q617=31,A617*Z617,(Q617/30)*A617*Z617)</f>
        <v>0</v>
      </c>
      <c r="AK617" s="75">
        <f>IF(Q617=31,AD617,(Q617/30)*AD617)</f>
        <v>4500000</v>
      </c>
      <c r="AL617" s="75">
        <f>IF(Q617=31,AE617,(Q617/30)*AE617)</f>
        <v>6000000</v>
      </c>
      <c r="AM617" s="75">
        <f>(AC617*30/220)*35%*S617</f>
        <v>0</v>
      </c>
      <c r="AN617" s="75">
        <f>AC617*30/220*1.4*T617</f>
        <v>0</v>
      </c>
      <c r="AO617" s="75">
        <f>AC617*U617</f>
        <v>0</v>
      </c>
      <c r="AP617" s="75">
        <f>200000*V617</f>
        <v>4800000</v>
      </c>
      <c r="AQ617" s="75">
        <v>0</v>
      </c>
      <c r="AR617" s="75">
        <v>0</v>
      </c>
      <c r="AS617" s="75">
        <v>0</v>
      </c>
      <c r="AT617" s="80">
        <v>0</v>
      </c>
      <c r="AU617" s="82">
        <f>SUM(AG617:AT617)</f>
        <v>91146243.490909085</v>
      </c>
      <c r="AV617" s="113">
        <f>AU617-(AX617+AP617+AO617+AL617+AK617+AJ617+AT617)</f>
        <v>69466006.446545452</v>
      </c>
      <c r="AW617" s="75">
        <f>AG617+AH617+AK617+AL617+AI617+AN617+AM617+AP617</f>
        <v>91146243.490909085</v>
      </c>
      <c r="AX617" s="75">
        <f>AW617*7%</f>
        <v>6380237.0443636365</v>
      </c>
      <c r="AY617" s="76">
        <f>IF(AV617&lt;=40000000,0,IF(AND(AV617&gt;40000000,AV617&lt;=80000000),(AV617-40000000)*10%,IF(AND(AV617&gt;80000000,AV617&lt;=120000000),4000000+(AV617-80000000)*15%,IF(AND(AV617&gt;120000000,AV617&lt;=180000000),10000000+(AV617-120000000)*20%,IF(AND(AV617&gt;180000000,AV617&lt;=240000000),22000000+(AV617-180000000)*25%,IF(AND(AV617&gt;240000000,AV617&lt;=320000000),37000000+(AV617-240000000)*30%,61000000+(AV617-320000000)*35%))))))</f>
        <v>2946600.6446545455</v>
      </c>
      <c r="AZ617" s="75">
        <v>0</v>
      </c>
      <c r="BA617" s="75">
        <v>0</v>
      </c>
      <c r="BB617" s="75">
        <v>0</v>
      </c>
      <c r="BC617" s="80">
        <v>0</v>
      </c>
      <c r="BD617" s="80">
        <v>0</v>
      </c>
      <c r="BE617" s="80">
        <v>0</v>
      </c>
      <c r="BF617" s="78">
        <v>0</v>
      </c>
      <c r="BG617" s="348">
        <f>SUM(AX617:BF617)</f>
        <v>9326837.6890181825</v>
      </c>
      <c r="BH617" s="188">
        <f>INT(AU617-BG617)</f>
        <v>81819405</v>
      </c>
      <c r="BJ617" s="50">
        <v>13415</v>
      </c>
      <c r="BK617" s="50" t="s">
        <v>3948</v>
      </c>
      <c r="BM617" s="50">
        <f t="shared" si="19"/>
        <v>0</v>
      </c>
    </row>
    <row r="618" spans="1:65" s="50" customFormat="1" ht="24" customHeight="1" x14ac:dyDescent="0.2">
      <c r="A618" s="182">
        <f t="shared" si="18"/>
        <v>2655495</v>
      </c>
      <c r="B618" s="298">
        <v>503</v>
      </c>
      <c r="C618" s="266">
        <v>286</v>
      </c>
      <c r="D618" s="299">
        <v>13416</v>
      </c>
      <c r="E618" s="242" t="s">
        <v>760</v>
      </c>
      <c r="F618" s="243" t="s">
        <v>1976</v>
      </c>
      <c r="G618" s="287" t="s">
        <v>137</v>
      </c>
      <c r="H618" s="274" t="s">
        <v>1961</v>
      </c>
      <c r="I618" s="294" t="s">
        <v>2935</v>
      </c>
      <c r="J618" s="65" t="s">
        <v>1977</v>
      </c>
      <c r="K618" s="65" t="s">
        <v>1978</v>
      </c>
      <c r="L618" s="65" t="s">
        <v>1961</v>
      </c>
      <c r="M618" s="292" t="s">
        <v>137</v>
      </c>
      <c r="N618" s="244" t="s">
        <v>2410</v>
      </c>
      <c r="O618" s="65"/>
      <c r="P618" s="90"/>
      <c r="Q618" s="244">
        <v>30</v>
      </c>
      <c r="R618" s="246">
        <v>120</v>
      </c>
      <c r="S618" s="246">
        <v>110</v>
      </c>
      <c r="T618" s="246">
        <v>29.33</v>
      </c>
      <c r="U618" s="90">
        <v>0</v>
      </c>
      <c r="V618" s="262">
        <v>9</v>
      </c>
      <c r="W618" s="99">
        <v>0</v>
      </c>
      <c r="X618" s="84">
        <v>0</v>
      </c>
      <c r="Y618" s="99">
        <v>2</v>
      </c>
      <c r="Z618" s="65">
        <v>2</v>
      </c>
      <c r="AA618" s="319">
        <v>885165</v>
      </c>
      <c r="AB618" s="319">
        <v>46667</v>
      </c>
      <c r="AC618" s="320">
        <f>AA618+AB618</f>
        <v>931832</v>
      </c>
      <c r="AD618" s="75">
        <v>4500000</v>
      </c>
      <c r="AE618" s="75">
        <v>6000000</v>
      </c>
      <c r="AF618" s="338">
        <f>(AC618*30)/220*1.4</f>
        <v>177895.19999999998</v>
      </c>
      <c r="AG618" s="113">
        <f>AA618*Q618</f>
        <v>26554950</v>
      </c>
      <c r="AH618" s="75">
        <f>AB618*Q618</f>
        <v>1400010</v>
      </c>
      <c r="AI618" s="75">
        <f>AF618*R618</f>
        <v>21347423.999999996</v>
      </c>
      <c r="AJ618" s="75">
        <f>IF(Q618=31,A618*Z618,(Q618/30)*A618*Z618)</f>
        <v>5310990</v>
      </c>
      <c r="AK618" s="75">
        <f>IF(Q618=31,AD618,(Q618/30)*AD618)</f>
        <v>4500000</v>
      </c>
      <c r="AL618" s="75">
        <f>IF(Q618=31,AE618,(Q618/30)*AE618)</f>
        <v>6000000</v>
      </c>
      <c r="AM618" s="75">
        <f>(AC618*30/220)*35%*S618</f>
        <v>4892117.9999999991</v>
      </c>
      <c r="AN618" s="75">
        <f>AC618*30/220*1.4*T618</f>
        <v>5217666.2159999991</v>
      </c>
      <c r="AO618" s="75">
        <f>AC618*U618</f>
        <v>0</v>
      </c>
      <c r="AP618" s="75">
        <f>200000*V618</f>
        <v>1800000</v>
      </c>
      <c r="AQ618" s="75">
        <v>0</v>
      </c>
      <c r="AR618" s="75">
        <v>0</v>
      </c>
      <c r="AS618" s="75">
        <v>0</v>
      </c>
      <c r="AT618" s="80">
        <v>0</v>
      </c>
      <c r="AU618" s="82">
        <f>SUM(AG618:AT618)</f>
        <v>77023158.216000006</v>
      </c>
      <c r="AV618" s="113">
        <f>AU618-(AX618+AP618+AO618+AL618+AK618+AJ618+AT618)</f>
        <v>54392316.440880008</v>
      </c>
      <c r="AW618" s="75">
        <f>AG618+AH618+AK618+AL618+AI618+AN618+AM618+AP618</f>
        <v>71712168.215999991</v>
      </c>
      <c r="AX618" s="75">
        <f>AW618*7%</f>
        <v>5019851.7751199994</v>
      </c>
      <c r="AY618" s="76">
        <f>IF(AV618&lt;=40000000,0,IF(AND(AV618&gt;40000000,AV618&lt;=80000000),(AV618-40000000)*10%,IF(AND(AV618&gt;80000000,AV618&lt;=120000000),4000000+(AV618-80000000)*15%,IF(AND(AV618&gt;120000000,AV618&lt;=180000000),10000000+(AV618-120000000)*20%,IF(AND(AV618&gt;180000000,AV618&lt;=240000000),22000000+(AV618-180000000)*25%,IF(AND(AV618&gt;240000000,AV618&lt;=320000000),37000000+(AV618-240000000)*30%,61000000+(AV618-320000000)*35%))))))</f>
        <v>1439231.644088001</v>
      </c>
      <c r="AZ618" s="75">
        <v>0</v>
      </c>
      <c r="BA618" s="75">
        <v>0</v>
      </c>
      <c r="BB618" s="75">
        <v>0</v>
      </c>
      <c r="BC618" s="80">
        <v>0</v>
      </c>
      <c r="BD618" s="80">
        <v>0</v>
      </c>
      <c r="BE618" s="80">
        <v>0</v>
      </c>
      <c r="BF618" s="78">
        <v>0</v>
      </c>
      <c r="BG618" s="348">
        <f>SUM(AX618:BF618)</f>
        <v>6459083.4192080004</v>
      </c>
      <c r="BH618" s="188">
        <f>INT(AU618-BG618)</f>
        <v>70564074</v>
      </c>
      <c r="BJ618" s="50">
        <v>13416</v>
      </c>
      <c r="BK618" s="50" t="s">
        <v>3949</v>
      </c>
      <c r="BM618" s="50">
        <f t="shared" si="19"/>
        <v>0</v>
      </c>
    </row>
    <row r="619" spans="1:65" s="50" customFormat="1" ht="24" customHeight="1" x14ac:dyDescent="0.2">
      <c r="A619" s="182">
        <f t="shared" si="18"/>
        <v>2655495</v>
      </c>
      <c r="B619" s="298">
        <v>510</v>
      </c>
      <c r="C619" s="266">
        <v>293</v>
      </c>
      <c r="D619" s="299">
        <v>13417</v>
      </c>
      <c r="E619" s="242" t="s">
        <v>1979</v>
      </c>
      <c r="F619" s="243" t="s">
        <v>1394</v>
      </c>
      <c r="G619" s="287" t="s">
        <v>137</v>
      </c>
      <c r="H619" s="274" t="s">
        <v>1961</v>
      </c>
      <c r="I619" s="294" t="s">
        <v>2942</v>
      </c>
      <c r="J619" s="65">
        <v>2110587407</v>
      </c>
      <c r="K619" s="65" t="s">
        <v>1980</v>
      </c>
      <c r="L619" s="65" t="s">
        <v>1961</v>
      </c>
      <c r="M619" s="292" t="s">
        <v>137</v>
      </c>
      <c r="N619" s="244" t="s">
        <v>2410</v>
      </c>
      <c r="O619" s="65"/>
      <c r="P619" s="90"/>
      <c r="Q619" s="244">
        <v>30</v>
      </c>
      <c r="R619" s="246">
        <v>120</v>
      </c>
      <c r="S619" s="246">
        <v>110</v>
      </c>
      <c r="T619" s="246">
        <v>29.33</v>
      </c>
      <c r="U619" s="90">
        <v>0</v>
      </c>
      <c r="V619" s="262">
        <v>15</v>
      </c>
      <c r="W619" s="99">
        <v>0</v>
      </c>
      <c r="X619" s="84">
        <v>0</v>
      </c>
      <c r="Y619" s="99">
        <v>0</v>
      </c>
      <c r="Z619" s="65">
        <v>0</v>
      </c>
      <c r="AA619" s="319">
        <v>885165</v>
      </c>
      <c r="AB619" s="319">
        <v>0</v>
      </c>
      <c r="AC619" s="320">
        <f>AA619+AB619</f>
        <v>885165</v>
      </c>
      <c r="AD619" s="75">
        <v>4500000</v>
      </c>
      <c r="AE619" s="75">
        <v>6000000</v>
      </c>
      <c r="AF619" s="338">
        <f>(AC619*30)/220*1.4</f>
        <v>168986.04545454544</v>
      </c>
      <c r="AG619" s="113">
        <f>AA619*Q619</f>
        <v>26554950</v>
      </c>
      <c r="AH619" s="75">
        <f>AB619*Q619</f>
        <v>0</v>
      </c>
      <c r="AI619" s="75">
        <f>AF619*R619</f>
        <v>20278325.454545453</v>
      </c>
      <c r="AJ619" s="75">
        <f>IF(Q619=31,A619*Z619,(Q619/30)*A619*Z619)</f>
        <v>0</v>
      </c>
      <c r="AK619" s="75">
        <f>IF(Q619=31,AD619,(Q619/30)*AD619)</f>
        <v>4500000</v>
      </c>
      <c r="AL619" s="75">
        <f>IF(Q619=31,AE619,(Q619/30)*AE619)</f>
        <v>6000000</v>
      </c>
      <c r="AM619" s="75">
        <f>(AC619*30/220)*35%*S619</f>
        <v>4647116.25</v>
      </c>
      <c r="AN619" s="75">
        <f>AC619*30/220*1.4*T619</f>
        <v>4956360.7131818179</v>
      </c>
      <c r="AO619" s="75">
        <f>AC619*U619</f>
        <v>0</v>
      </c>
      <c r="AP619" s="75">
        <f>200000*V619</f>
        <v>3000000</v>
      </c>
      <c r="AQ619" s="75">
        <v>0</v>
      </c>
      <c r="AR619" s="75">
        <v>0</v>
      </c>
      <c r="AS619" s="75">
        <v>0</v>
      </c>
      <c r="AT619" s="80">
        <v>0</v>
      </c>
      <c r="AU619" s="82">
        <f>SUM(AG619:AT619)</f>
        <v>69936752.417727262</v>
      </c>
      <c r="AV619" s="113">
        <f>AU619-(AX619+AP619+AO619+AL619+AK619+AJ619+AT619)</f>
        <v>51541179.748486355</v>
      </c>
      <c r="AW619" s="75">
        <f>AG619+AH619+AK619+AL619+AI619+AN619+AM619+AP619</f>
        <v>69936752.417727262</v>
      </c>
      <c r="AX619" s="75">
        <f>AW619*7%</f>
        <v>4895572.6692409087</v>
      </c>
      <c r="AY619" s="76">
        <f>IF(AV619&lt;=40000000,0,IF(AND(AV619&gt;40000000,AV619&lt;=80000000),(AV619-40000000)*10%,IF(AND(AV619&gt;80000000,AV619&lt;=120000000),4000000+(AV619-80000000)*15%,IF(AND(AV619&gt;120000000,AV619&lt;=180000000),10000000+(AV619-120000000)*20%,IF(AND(AV619&gt;180000000,AV619&lt;=240000000),22000000+(AV619-180000000)*25%,IF(AND(AV619&gt;240000000,AV619&lt;=320000000),37000000+(AV619-240000000)*30%,61000000+(AV619-320000000)*35%))))))</f>
        <v>1154117.9748486355</v>
      </c>
      <c r="AZ619" s="75">
        <v>0</v>
      </c>
      <c r="BA619" s="75">
        <v>0</v>
      </c>
      <c r="BB619" s="75">
        <v>0</v>
      </c>
      <c r="BC619" s="80">
        <v>0</v>
      </c>
      <c r="BD619" s="80">
        <v>0</v>
      </c>
      <c r="BE619" s="80">
        <v>0</v>
      </c>
      <c r="BF619" s="78">
        <v>0</v>
      </c>
      <c r="BG619" s="348">
        <f>SUM(AX619:BF619)</f>
        <v>6049690.6440895442</v>
      </c>
      <c r="BH619" s="188">
        <f>INT(AU619-BG619)</f>
        <v>63887061</v>
      </c>
      <c r="BJ619" s="50">
        <v>13417</v>
      </c>
      <c r="BK619" s="50" t="s">
        <v>3950</v>
      </c>
      <c r="BM619" s="50">
        <f t="shared" si="19"/>
        <v>0</v>
      </c>
    </row>
    <row r="620" spans="1:65" s="50" customFormat="1" ht="24" customHeight="1" x14ac:dyDescent="0.2">
      <c r="A620" s="182">
        <f t="shared" si="18"/>
        <v>2655495</v>
      </c>
      <c r="B620" s="298">
        <v>186</v>
      </c>
      <c r="C620" s="266">
        <v>195</v>
      </c>
      <c r="D620" s="299">
        <v>13418</v>
      </c>
      <c r="E620" s="252" t="s">
        <v>107</v>
      </c>
      <c r="F620" s="253" t="s">
        <v>1981</v>
      </c>
      <c r="G620" s="252" t="s">
        <v>87</v>
      </c>
      <c r="H620" s="274" t="s">
        <v>1961</v>
      </c>
      <c r="I620" s="294" t="s">
        <v>2626</v>
      </c>
      <c r="J620" s="65">
        <v>880139927</v>
      </c>
      <c r="K620" s="65" t="s">
        <v>1982</v>
      </c>
      <c r="L620" s="65" t="s">
        <v>1961</v>
      </c>
      <c r="M620" s="292" t="s">
        <v>2380</v>
      </c>
      <c r="N620" s="99"/>
      <c r="O620" s="65"/>
      <c r="P620" s="90"/>
      <c r="Q620" s="254">
        <v>30</v>
      </c>
      <c r="R620" s="255">
        <v>83</v>
      </c>
      <c r="S620" s="65">
        <v>0</v>
      </c>
      <c r="T620" s="65">
        <v>0</v>
      </c>
      <c r="U620" s="90">
        <v>0</v>
      </c>
      <c r="V620" s="260">
        <v>22</v>
      </c>
      <c r="W620" s="99">
        <v>0</v>
      </c>
      <c r="X620" s="84">
        <v>0</v>
      </c>
      <c r="Y620" s="99">
        <v>0</v>
      </c>
      <c r="Z620" s="65">
        <v>0</v>
      </c>
      <c r="AA620" s="327">
        <v>1477052</v>
      </c>
      <c r="AB620" s="327">
        <v>46667</v>
      </c>
      <c r="AC620" s="328">
        <f>AA620+AB620</f>
        <v>1523719</v>
      </c>
      <c r="AD620" s="75">
        <v>4500000</v>
      </c>
      <c r="AE620" s="75">
        <v>6000000</v>
      </c>
      <c r="AF620" s="338">
        <f>(AC620*30)/220*1.4</f>
        <v>290891.80909090908</v>
      </c>
      <c r="AG620" s="113">
        <f>AA620*Q620</f>
        <v>44311560</v>
      </c>
      <c r="AH620" s="75">
        <f>AB620*Q620</f>
        <v>1400010</v>
      </c>
      <c r="AI620" s="75">
        <f>AF620*R620</f>
        <v>24144020.154545452</v>
      </c>
      <c r="AJ620" s="75">
        <f>IF(Q620=31,A620*Z620,(Q620/30)*A620*Z620)</f>
        <v>0</v>
      </c>
      <c r="AK620" s="75">
        <f>IF(Q620=31,AD620,(Q620/30)*AD620)</f>
        <v>4500000</v>
      </c>
      <c r="AL620" s="75">
        <f>IF(Q620=31,AE620,(Q620/30)*AE620)</f>
        <v>6000000</v>
      </c>
      <c r="AM620" s="75">
        <f>(AC620*30/220)*35%*S620</f>
        <v>0</v>
      </c>
      <c r="AN620" s="75">
        <f>AC620*30/220*1.4*T620</f>
        <v>0</v>
      </c>
      <c r="AO620" s="75">
        <f>AC620*U620</f>
        <v>0</v>
      </c>
      <c r="AP620" s="75">
        <f>200000*V620</f>
        <v>4400000</v>
      </c>
      <c r="AQ620" s="75">
        <v>0</v>
      </c>
      <c r="AR620" s="75">
        <v>0</v>
      </c>
      <c r="AS620" s="75">
        <v>0</v>
      </c>
      <c r="AT620" s="80">
        <v>0</v>
      </c>
      <c r="AU620" s="82">
        <f>SUM(AG620:AT620)</f>
        <v>84755590.154545456</v>
      </c>
      <c r="AV620" s="113">
        <f>AU620-(AX620+AP620+AO620+AL620+AK620+AJ620+AT620)</f>
        <v>63922698.843727276</v>
      </c>
      <c r="AW620" s="75">
        <f>AG620+AH620+AK620+AL620+AI620+AN620+AM620+AP620</f>
        <v>84755590.154545456</v>
      </c>
      <c r="AX620" s="75">
        <f>AW620*7%</f>
        <v>5932891.3108181823</v>
      </c>
      <c r="AY620" s="76">
        <f>IF(AV620&lt;=40000000,0,IF(AND(AV620&gt;40000000,AV620&lt;=80000000),(AV620-40000000)*10%,IF(AND(AV620&gt;80000000,AV620&lt;=120000000),4000000+(AV620-80000000)*15%,IF(AND(AV620&gt;120000000,AV620&lt;=180000000),10000000+(AV620-120000000)*20%,IF(AND(AV620&gt;180000000,AV620&lt;=240000000),22000000+(AV620-180000000)*25%,IF(AND(AV620&gt;240000000,AV620&lt;=320000000),37000000+(AV620-240000000)*30%,61000000+(AV620-320000000)*35%))))))</f>
        <v>2392269.8843727275</v>
      </c>
      <c r="AZ620" s="75">
        <v>0</v>
      </c>
      <c r="BA620" s="75">
        <v>0</v>
      </c>
      <c r="BB620" s="75">
        <v>0</v>
      </c>
      <c r="BC620" s="80">
        <v>0</v>
      </c>
      <c r="BD620" s="80">
        <v>0</v>
      </c>
      <c r="BE620" s="80">
        <v>0</v>
      </c>
      <c r="BF620" s="78">
        <v>0</v>
      </c>
      <c r="BG620" s="348">
        <f>SUM(AX620:BF620)</f>
        <v>8325161.1951909102</v>
      </c>
      <c r="BH620" s="188">
        <f>INT(AU620-BG620)</f>
        <v>76430428</v>
      </c>
      <c r="BJ620" s="50">
        <v>13418</v>
      </c>
      <c r="BK620" s="50" t="s">
        <v>3951</v>
      </c>
      <c r="BM620" s="50">
        <f t="shared" si="19"/>
        <v>0</v>
      </c>
    </row>
    <row r="621" spans="1:65" s="50" customFormat="1" ht="24" customHeight="1" x14ac:dyDescent="0.2">
      <c r="A621" s="182">
        <f t="shared" si="18"/>
        <v>2655495</v>
      </c>
      <c r="B621" s="298">
        <v>191</v>
      </c>
      <c r="C621" s="266">
        <v>200</v>
      </c>
      <c r="D621" s="299">
        <v>13419</v>
      </c>
      <c r="E621" s="252" t="s">
        <v>1983</v>
      </c>
      <c r="F621" s="253" t="s">
        <v>1984</v>
      </c>
      <c r="G621" s="252" t="s">
        <v>87</v>
      </c>
      <c r="H621" s="274" t="s">
        <v>1961</v>
      </c>
      <c r="I621" s="294" t="s">
        <v>2631</v>
      </c>
      <c r="J621" s="65">
        <v>2181349134</v>
      </c>
      <c r="K621" s="65" t="s">
        <v>1985</v>
      </c>
      <c r="L621" s="65" t="s">
        <v>1961</v>
      </c>
      <c r="M621" s="292" t="s">
        <v>2380</v>
      </c>
      <c r="N621" s="99"/>
      <c r="O621" s="65"/>
      <c r="P621" s="90"/>
      <c r="Q621" s="254">
        <v>30</v>
      </c>
      <c r="R621" s="255">
        <v>34</v>
      </c>
      <c r="S621" s="65">
        <v>0</v>
      </c>
      <c r="T621" s="65">
        <v>0</v>
      </c>
      <c r="U621" s="90">
        <v>0</v>
      </c>
      <c r="V621" s="260">
        <v>23</v>
      </c>
      <c r="W621" s="99">
        <v>0</v>
      </c>
      <c r="X621" s="84">
        <v>0</v>
      </c>
      <c r="Y621" s="99">
        <v>0</v>
      </c>
      <c r="Z621" s="65">
        <v>0</v>
      </c>
      <c r="AA621" s="327">
        <v>1477052</v>
      </c>
      <c r="AB621" s="327">
        <v>46667</v>
      </c>
      <c r="AC621" s="328">
        <f>AA621+AB621</f>
        <v>1523719</v>
      </c>
      <c r="AD621" s="75">
        <v>4500000</v>
      </c>
      <c r="AE621" s="75">
        <v>6000000</v>
      </c>
      <c r="AF621" s="338">
        <f>(AC621*30)/220*1.4</f>
        <v>290891.80909090908</v>
      </c>
      <c r="AG621" s="113">
        <f>AA621*Q621</f>
        <v>44311560</v>
      </c>
      <c r="AH621" s="75">
        <f>AB621*Q621</f>
        <v>1400010</v>
      </c>
      <c r="AI621" s="75">
        <f>AF621*R621</f>
        <v>9890321.5090909079</v>
      </c>
      <c r="AJ621" s="75">
        <f>IF(Q621=31,A621*Z621,(Q621/30)*A621*Z621)</f>
        <v>0</v>
      </c>
      <c r="AK621" s="75">
        <f>IF(Q621=31,AD621,(Q621/30)*AD621)</f>
        <v>4500000</v>
      </c>
      <c r="AL621" s="75">
        <f>IF(Q621=31,AE621,(Q621/30)*AE621)</f>
        <v>6000000</v>
      </c>
      <c r="AM621" s="75">
        <f>(AC621*30/220)*35%*S621</f>
        <v>0</v>
      </c>
      <c r="AN621" s="75">
        <f>AC621*30/220*1.4*T621</f>
        <v>0</v>
      </c>
      <c r="AO621" s="75">
        <f>AC621*U621</f>
        <v>0</v>
      </c>
      <c r="AP621" s="75">
        <f>200000*V621</f>
        <v>4600000</v>
      </c>
      <c r="AQ621" s="75">
        <v>0</v>
      </c>
      <c r="AR621" s="75">
        <v>0</v>
      </c>
      <c r="AS621" s="75">
        <v>0</v>
      </c>
      <c r="AT621" s="80">
        <v>0</v>
      </c>
      <c r="AU621" s="82">
        <f>SUM(AG621:AT621)</f>
        <v>70701891.5090909</v>
      </c>
      <c r="AV621" s="113">
        <f>AU621-(AX621+AP621+AO621+AL621+AK621+AJ621+AT621)</f>
        <v>50652759.103454538</v>
      </c>
      <c r="AW621" s="75">
        <f>AG621+AH621+AK621+AL621+AI621+AN621+AM621+AP621</f>
        <v>70701891.5090909</v>
      </c>
      <c r="AX621" s="75">
        <f>AW621*7%</f>
        <v>4949132.4056363637</v>
      </c>
      <c r="AY621" s="76">
        <f>IF(AV621&lt;=40000000,0,IF(AND(AV621&gt;40000000,AV621&lt;=80000000),(AV621-40000000)*10%,IF(AND(AV621&gt;80000000,AV621&lt;=120000000),4000000+(AV621-80000000)*15%,IF(AND(AV621&gt;120000000,AV621&lt;=180000000),10000000+(AV621-120000000)*20%,IF(AND(AV621&gt;180000000,AV621&lt;=240000000),22000000+(AV621-180000000)*25%,IF(AND(AV621&gt;240000000,AV621&lt;=320000000),37000000+(AV621-240000000)*30%,61000000+(AV621-320000000)*35%))))))</f>
        <v>1065275.9103454538</v>
      </c>
      <c r="AZ621" s="75">
        <v>0</v>
      </c>
      <c r="BA621" s="75">
        <v>0</v>
      </c>
      <c r="BB621" s="75">
        <v>0</v>
      </c>
      <c r="BC621" s="80">
        <v>0</v>
      </c>
      <c r="BD621" s="80">
        <v>0</v>
      </c>
      <c r="BE621" s="80">
        <v>0</v>
      </c>
      <c r="BF621" s="78">
        <v>0</v>
      </c>
      <c r="BG621" s="348">
        <f>SUM(AX621:BF621)</f>
        <v>6014408.3159818174</v>
      </c>
      <c r="BH621" s="188">
        <f>INT(AU621-BG621)</f>
        <v>64687483</v>
      </c>
      <c r="BJ621" s="50">
        <v>13419</v>
      </c>
      <c r="BK621" s="50" t="s">
        <v>3952</v>
      </c>
      <c r="BM621" s="50">
        <f t="shared" si="19"/>
        <v>0</v>
      </c>
    </row>
    <row r="622" spans="1:65" s="50" customFormat="1" ht="24" customHeight="1" x14ac:dyDescent="0.2">
      <c r="A622" s="182">
        <f t="shared" si="18"/>
        <v>2655495</v>
      </c>
      <c r="B622" s="298">
        <v>507</v>
      </c>
      <c r="C622" s="266">
        <v>290</v>
      </c>
      <c r="D622" s="299">
        <v>13420</v>
      </c>
      <c r="E622" s="242" t="s">
        <v>158</v>
      </c>
      <c r="F622" s="243" t="s">
        <v>1986</v>
      </c>
      <c r="G622" s="287" t="s">
        <v>137</v>
      </c>
      <c r="H622" s="274" t="s">
        <v>1961</v>
      </c>
      <c r="I622" s="294" t="s">
        <v>2939</v>
      </c>
      <c r="J622" s="65">
        <v>2110035897</v>
      </c>
      <c r="K622" s="65" t="s">
        <v>1987</v>
      </c>
      <c r="L622" s="65" t="s">
        <v>1961</v>
      </c>
      <c r="M622" s="292" t="s">
        <v>137</v>
      </c>
      <c r="N622" s="99"/>
      <c r="O622" s="246" t="s">
        <v>2410</v>
      </c>
      <c r="P622" s="90"/>
      <c r="Q622" s="244">
        <v>30</v>
      </c>
      <c r="R622" s="246">
        <v>90</v>
      </c>
      <c r="S622" s="246">
        <v>0</v>
      </c>
      <c r="T622" s="246">
        <v>0</v>
      </c>
      <c r="U622" s="90">
        <v>0</v>
      </c>
      <c r="V622" s="262">
        <v>14</v>
      </c>
      <c r="W622" s="99">
        <v>0</v>
      </c>
      <c r="X622" s="84">
        <v>0</v>
      </c>
      <c r="Y622" s="99">
        <v>0</v>
      </c>
      <c r="Z622" s="65">
        <v>0</v>
      </c>
      <c r="AA622" s="319">
        <v>885165</v>
      </c>
      <c r="AB622" s="319">
        <v>46667</v>
      </c>
      <c r="AC622" s="320">
        <f>AA622+AB622</f>
        <v>931832</v>
      </c>
      <c r="AD622" s="75">
        <v>4500000</v>
      </c>
      <c r="AE622" s="75">
        <v>6000000</v>
      </c>
      <c r="AF622" s="338">
        <f>(AC622*30)/220*1.4</f>
        <v>177895.19999999998</v>
      </c>
      <c r="AG622" s="113">
        <f>AA622*Q622</f>
        <v>26554950</v>
      </c>
      <c r="AH622" s="75">
        <f>AB622*Q622</f>
        <v>1400010</v>
      </c>
      <c r="AI622" s="75">
        <f>AF622*R622</f>
        <v>16010567.999999998</v>
      </c>
      <c r="AJ622" s="75">
        <f>IF(Q622=31,A622*Z622,(Q622/30)*A622*Z622)</f>
        <v>0</v>
      </c>
      <c r="AK622" s="75">
        <f>IF(Q622=31,AD622,(Q622/30)*AD622)</f>
        <v>4500000</v>
      </c>
      <c r="AL622" s="75">
        <f>IF(Q622=31,AE622,(Q622/30)*AE622)</f>
        <v>6000000</v>
      </c>
      <c r="AM622" s="75">
        <f>(AC622*30/220)*35%*S622</f>
        <v>0</v>
      </c>
      <c r="AN622" s="75">
        <f>AC622*30/220*1.4*T622</f>
        <v>0</v>
      </c>
      <c r="AO622" s="75">
        <f>AC622*U622</f>
        <v>0</v>
      </c>
      <c r="AP622" s="75">
        <f>200000*V622</f>
        <v>2800000</v>
      </c>
      <c r="AQ622" s="75">
        <v>0</v>
      </c>
      <c r="AR622" s="75">
        <v>0</v>
      </c>
      <c r="AS622" s="75">
        <v>0</v>
      </c>
      <c r="AT622" s="80">
        <v>0</v>
      </c>
      <c r="AU622" s="82">
        <f>SUM(AG622:AT622)</f>
        <v>57265528</v>
      </c>
      <c r="AV622" s="113">
        <f>AU622-(AX622+AP622+AO622+AL622+AK622+AJ622+AT622)</f>
        <v>39956941.039999999</v>
      </c>
      <c r="AW622" s="75">
        <f>AG622+AH622+AK622+AL622+AI622+AN622+AM622+AP622</f>
        <v>57265528</v>
      </c>
      <c r="AX622" s="75">
        <f>AW622*7%</f>
        <v>4008586.9600000004</v>
      </c>
      <c r="AY622" s="76">
        <f>IF(AV622&lt;=40000000,0,IF(AND(AV622&gt;40000000,AV622&lt;=80000000),(AV622-40000000)*10%,IF(AND(AV622&gt;80000000,AV622&lt;=120000000),4000000+(AV622-80000000)*15%,IF(AND(AV622&gt;120000000,AV622&lt;=180000000),10000000+(AV622-120000000)*20%,IF(AND(AV622&gt;180000000,AV622&lt;=240000000),22000000+(AV622-180000000)*25%,IF(AND(AV622&gt;240000000,AV622&lt;=320000000),37000000+(AV622-240000000)*30%,61000000+(AV622-320000000)*35%))))))</f>
        <v>0</v>
      </c>
      <c r="AZ622" s="75">
        <v>0</v>
      </c>
      <c r="BA622" s="75">
        <v>0</v>
      </c>
      <c r="BB622" s="75">
        <v>0</v>
      </c>
      <c r="BC622" s="80">
        <v>0</v>
      </c>
      <c r="BD622" s="80">
        <v>0</v>
      </c>
      <c r="BE622" s="80">
        <v>0</v>
      </c>
      <c r="BF622" s="78">
        <v>0</v>
      </c>
      <c r="BG622" s="348">
        <f>SUM(AX622:BF622)</f>
        <v>4008586.9600000004</v>
      </c>
      <c r="BH622" s="188">
        <f>INT(AU622-BG622)</f>
        <v>53256941</v>
      </c>
      <c r="BJ622" s="50">
        <v>13420</v>
      </c>
      <c r="BK622" s="50" t="s">
        <v>3953</v>
      </c>
      <c r="BM622" s="50">
        <f t="shared" si="19"/>
        <v>0</v>
      </c>
    </row>
    <row r="623" spans="1:65" s="50" customFormat="1" ht="24" customHeight="1" x14ac:dyDescent="0.2">
      <c r="A623" s="182">
        <f t="shared" si="18"/>
        <v>2655495</v>
      </c>
      <c r="B623" s="298">
        <v>184</v>
      </c>
      <c r="C623" s="266">
        <v>193</v>
      </c>
      <c r="D623" s="299">
        <v>13421</v>
      </c>
      <c r="E623" s="252" t="s">
        <v>1988</v>
      </c>
      <c r="F623" s="253" t="s">
        <v>649</v>
      </c>
      <c r="G623" s="252" t="s">
        <v>87</v>
      </c>
      <c r="H623" s="274" t="s">
        <v>1961</v>
      </c>
      <c r="I623" s="294" t="s">
        <v>2624</v>
      </c>
      <c r="J623" s="65" t="s">
        <v>1989</v>
      </c>
      <c r="K623" s="65" t="s">
        <v>1990</v>
      </c>
      <c r="L623" s="65" t="s">
        <v>1961</v>
      </c>
      <c r="M623" s="292" t="s">
        <v>2383</v>
      </c>
      <c r="N623" s="99"/>
      <c r="O623" s="65"/>
      <c r="P623" s="90"/>
      <c r="Q623" s="254">
        <v>30</v>
      </c>
      <c r="R623" s="255">
        <v>70</v>
      </c>
      <c r="S623" s="65">
        <v>0</v>
      </c>
      <c r="T623" s="65">
        <v>0</v>
      </c>
      <c r="U623" s="90">
        <v>0</v>
      </c>
      <c r="V623" s="260">
        <v>18</v>
      </c>
      <c r="W623" s="99">
        <v>0</v>
      </c>
      <c r="X623" s="84">
        <v>0</v>
      </c>
      <c r="Y623" s="99">
        <v>0</v>
      </c>
      <c r="Z623" s="65">
        <v>0</v>
      </c>
      <c r="AA623" s="327">
        <v>1642901</v>
      </c>
      <c r="AB623" s="327">
        <v>46667</v>
      </c>
      <c r="AC623" s="328">
        <f>AA623+AB623</f>
        <v>1689568</v>
      </c>
      <c r="AD623" s="75">
        <v>4500000</v>
      </c>
      <c r="AE623" s="75">
        <v>6000000</v>
      </c>
      <c r="AF623" s="338">
        <f>(AC623*30)/220*1.4</f>
        <v>322553.89090909087</v>
      </c>
      <c r="AG623" s="113">
        <f>AA623*Q623</f>
        <v>49287030</v>
      </c>
      <c r="AH623" s="75">
        <f>AB623*Q623</f>
        <v>1400010</v>
      </c>
      <c r="AI623" s="75">
        <f>AF623*R623</f>
        <v>22578772.36363636</v>
      </c>
      <c r="AJ623" s="75">
        <f>IF(Q623=31,A623*Z623,(Q623/30)*A623*Z623)</f>
        <v>0</v>
      </c>
      <c r="AK623" s="75">
        <f>IF(Q623=31,AD623,(Q623/30)*AD623)</f>
        <v>4500000</v>
      </c>
      <c r="AL623" s="75">
        <f>IF(Q623=31,AE623,(Q623/30)*AE623)</f>
        <v>6000000</v>
      </c>
      <c r="AM623" s="75">
        <f>(AC623*30/220)*35%*S623</f>
        <v>0</v>
      </c>
      <c r="AN623" s="75">
        <f>AC623*30/220*1.4*T623</f>
        <v>0</v>
      </c>
      <c r="AO623" s="75">
        <f>AC623*U623</f>
        <v>0</v>
      </c>
      <c r="AP623" s="75">
        <f>200000*V623</f>
        <v>3600000</v>
      </c>
      <c r="AQ623" s="75">
        <v>0</v>
      </c>
      <c r="AR623" s="75">
        <v>0</v>
      </c>
      <c r="AS623" s="75">
        <v>0</v>
      </c>
      <c r="AT623" s="80">
        <v>0</v>
      </c>
      <c r="AU623" s="82">
        <f>SUM(AG623:AT623)</f>
        <v>87365812.36363636</v>
      </c>
      <c r="AV623" s="113">
        <f>AU623-(AX623+AP623+AO623+AL623+AK623+AJ623+AT623)</f>
        <v>67150205.49818182</v>
      </c>
      <c r="AW623" s="75">
        <f>AG623+AH623+AK623+AL623+AI623+AN623+AM623+AP623</f>
        <v>87365812.36363636</v>
      </c>
      <c r="AX623" s="75">
        <f>AW623*7%</f>
        <v>6115606.8654545462</v>
      </c>
      <c r="AY623" s="76">
        <f>IF(AV623&lt;=40000000,0,IF(AND(AV623&gt;40000000,AV623&lt;=80000000),(AV623-40000000)*10%,IF(AND(AV623&gt;80000000,AV623&lt;=120000000),4000000+(AV623-80000000)*15%,IF(AND(AV623&gt;120000000,AV623&lt;=180000000),10000000+(AV623-120000000)*20%,IF(AND(AV623&gt;180000000,AV623&lt;=240000000),22000000+(AV623-180000000)*25%,IF(AND(AV623&gt;240000000,AV623&lt;=320000000),37000000+(AV623-240000000)*30%,61000000+(AV623-320000000)*35%))))))</f>
        <v>2715020.5498181824</v>
      </c>
      <c r="AZ623" s="75">
        <v>0</v>
      </c>
      <c r="BA623" s="75">
        <v>0</v>
      </c>
      <c r="BB623" s="75">
        <v>0</v>
      </c>
      <c r="BC623" s="80">
        <v>0</v>
      </c>
      <c r="BD623" s="80">
        <v>0</v>
      </c>
      <c r="BE623" s="80">
        <v>0</v>
      </c>
      <c r="BF623" s="78">
        <v>0</v>
      </c>
      <c r="BG623" s="348">
        <f>SUM(AX623:BF623)</f>
        <v>8830627.4152727276</v>
      </c>
      <c r="BH623" s="188">
        <f>INT(AU623-BG623)</f>
        <v>78535184</v>
      </c>
      <c r="BJ623" s="50">
        <v>13421</v>
      </c>
      <c r="BK623" s="50" t="s">
        <v>3954</v>
      </c>
      <c r="BM623" s="50">
        <f t="shared" si="19"/>
        <v>0</v>
      </c>
    </row>
    <row r="624" spans="1:65" s="50" customFormat="1" ht="24" customHeight="1" x14ac:dyDescent="0.2">
      <c r="A624" s="182">
        <f t="shared" si="18"/>
        <v>2655495</v>
      </c>
      <c r="B624" s="298">
        <v>188</v>
      </c>
      <c r="C624" s="266">
        <v>197</v>
      </c>
      <c r="D624" s="299">
        <v>13422</v>
      </c>
      <c r="E624" s="252" t="s">
        <v>91</v>
      </c>
      <c r="F624" s="253" t="s">
        <v>1991</v>
      </c>
      <c r="G624" s="252" t="s">
        <v>87</v>
      </c>
      <c r="H624" s="274" t="s">
        <v>1961</v>
      </c>
      <c r="I624" s="294" t="s">
        <v>2628</v>
      </c>
      <c r="J624" s="65">
        <v>2110339233</v>
      </c>
      <c r="K624" s="65" t="s">
        <v>1992</v>
      </c>
      <c r="L624" s="65" t="s">
        <v>1961</v>
      </c>
      <c r="M624" s="292" t="s">
        <v>2380</v>
      </c>
      <c r="N624" s="99"/>
      <c r="O624" s="65"/>
      <c r="P624" s="90"/>
      <c r="Q624" s="254">
        <v>30</v>
      </c>
      <c r="R624" s="255">
        <v>29</v>
      </c>
      <c r="S624" s="65">
        <v>0</v>
      </c>
      <c r="T624" s="65">
        <v>0</v>
      </c>
      <c r="U624" s="90">
        <v>0</v>
      </c>
      <c r="V624" s="260">
        <v>16</v>
      </c>
      <c r="W624" s="99">
        <v>0</v>
      </c>
      <c r="X624" s="84">
        <v>0</v>
      </c>
      <c r="Y624" s="99">
        <v>1</v>
      </c>
      <c r="Z624" s="65">
        <v>1</v>
      </c>
      <c r="AA624" s="327">
        <v>1477052</v>
      </c>
      <c r="AB624" s="327">
        <v>46667</v>
      </c>
      <c r="AC624" s="328">
        <f>AA624+AB624</f>
        <v>1523719</v>
      </c>
      <c r="AD624" s="75">
        <v>4500000</v>
      </c>
      <c r="AE624" s="75">
        <v>6000000</v>
      </c>
      <c r="AF624" s="338">
        <f>(AC624*30)/220*1.4</f>
        <v>290891.80909090908</v>
      </c>
      <c r="AG624" s="113">
        <f>AA624*Q624</f>
        <v>44311560</v>
      </c>
      <c r="AH624" s="75">
        <f>AB624*Q624</f>
        <v>1400010</v>
      </c>
      <c r="AI624" s="75">
        <f>AF624*R624</f>
        <v>8435862.4636363629</v>
      </c>
      <c r="AJ624" s="75">
        <f>IF(Q624=31,A624*Z624,(Q624/30)*A624*Z624)</f>
        <v>2655495</v>
      </c>
      <c r="AK624" s="75">
        <f>IF(Q624=31,AD624,(Q624/30)*AD624)</f>
        <v>4500000</v>
      </c>
      <c r="AL624" s="75">
        <f>IF(Q624=31,AE624,(Q624/30)*AE624)</f>
        <v>6000000</v>
      </c>
      <c r="AM624" s="75">
        <f>(AC624*30/220)*35%*S624</f>
        <v>0</v>
      </c>
      <c r="AN624" s="75">
        <f>AC624*30/220*1.4*T624</f>
        <v>0</v>
      </c>
      <c r="AO624" s="75">
        <f>AC624*U624</f>
        <v>0</v>
      </c>
      <c r="AP624" s="75">
        <f>200000*V624</f>
        <v>3200000</v>
      </c>
      <c r="AQ624" s="75">
        <v>0</v>
      </c>
      <c r="AR624" s="75">
        <v>0</v>
      </c>
      <c r="AS624" s="75">
        <v>0</v>
      </c>
      <c r="AT624" s="80">
        <v>0</v>
      </c>
      <c r="AU624" s="82">
        <f>SUM(AG624:AT624)</f>
        <v>70502927.463636369</v>
      </c>
      <c r="AV624" s="113">
        <f>AU624-(AX624+AP624+AO624+AL624+AK624+AJ624+AT624)</f>
        <v>49398112.191181824</v>
      </c>
      <c r="AW624" s="75">
        <f>AG624+AH624+AK624+AL624+AI624+AN624+AM624+AP624</f>
        <v>67847432.463636369</v>
      </c>
      <c r="AX624" s="75">
        <f>AW624*7%</f>
        <v>4749320.2724545458</v>
      </c>
      <c r="AY624" s="76">
        <f>IF(AV624&lt;=40000000,0,IF(AND(AV624&gt;40000000,AV624&lt;=80000000),(AV624-40000000)*10%,IF(AND(AV624&gt;80000000,AV624&lt;=120000000),4000000+(AV624-80000000)*15%,IF(AND(AV624&gt;120000000,AV624&lt;=180000000),10000000+(AV624-120000000)*20%,IF(AND(AV624&gt;180000000,AV624&lt;=240000000),22000000+(AV624-180000000)*25%,IF(AND(AV624&gt;240000000,AV624&lt;=320000000),37000000+(AV624-240000000)*30%,61000000+(AV624-320000000)*35%))))))</f>
        <v>939811.21911818243</v>
      </c>
      <c r="AZ624" s="75">
        <v>0</v>
      </c>
      <c r="BA624" s="75">
        <v>0</v>
      </c>
      <c r="BB624" s="75">
        <v>0</v>
      </c>
      <c r="BC624" s="80">
        <v>0</v>
      </c>
      <c r="BD624" s="80">
        <v>0</v>
      </c>
      <c r="BE624" s="80">
        <v>0</v>
      </c>
      <c r="BF624" s="78">
        <v>0</v>
      </c>
      <c r="BG624" s="348">
        <f>SUM(AX624:BF624)</f>
        <v>5689131.4915727284</v>
      </c>
      <c r="BH624" s="188">
        <f>INT(AU624-BG624)</f>
        <v>64813795</v>
      </c>
      <c r="BJ624" s="50">
        <v>13422</v>
      </c>
      <c r="BK624" s="50" t="s">
        <v>3955</v>
      </c>
      <c r="BM624" s="50">
        <f t="shared" si="19"/>
        <v>0</v>
      </c>
    </row>
    <row r="625" spans="1:65" s="50" customFormat="1" ht="24" customHeight="1" x14ac:dyDescent="0.2">
      <c r="A625" s="182">
        <f t="shared" si="18"/>
        <v>2655495</v>
      </c>
      <c r="B625" s="298">
        <v>497</v>
      </c>
      <c r="C625" s="266">
        <v>280</v>
      </c>
      <c r="D625" s="299">
        <v>13423</v>
      </c>
      <c r="E625" s="242" t="s">
        <v>555</v>
      </c>
      <c r="F625" s="243" t="s">
        <v>1993</v>
      </c>
      <c r="G625" s="287" t="s">
        <v>137</v>
      </c>
      <c r="H625" s="274" t="s">
        <v>1961</v>
      </c>
      <c r="I625" s="294" t="s">
        <v>2929</v>
      </c>
      <c r="J625" s="65">
        <v>5799535804</v>
      </c>
      <c r="K625" s="65" t="s">
        <v>1994</v>
      </c>
      <c r="L625" s="65" t="s">
        <v>1961</v>
      </c>
      <c r="M625" s="292" t="s">
        <v>137</v>
      </c>
      <c r="N625" s="244" t="s">
        <v>2410</v>
      </c>
      <c r="O625" s="65"/>
      <c r="P625" s="90"/>
      <c r="Q625" s="244">
        <v>30</v>
      </c>
      <c r="R625" s="246">
        <v>120</v>
      </c>
      <c r="S625" s="246">
        <v>110</v>
      </c>
      <c r="T625" s="246">
        <v>29.33</v>
      </c>
      <c r="U625" s="90">
        <v>0</v>
      </c>
      <c r="V625" s="262">
        <v>13</v>
      </c>
      <c r="W625" s="99">
        <v>0</v>
      </c>
      <c r="X625" s="84">
        <v>0</v>
      </c>
      <c r="Y625" s="99">
        <v>2</v>
      </c>
      <c r="Z625" s="65">
        <v>2</v>
      </c>
      <c r="AA625" s="319">
        <v>885165</v>
      </c>
      <c r="AB625" s="319">
        <v>46667</v>
      </c>
      <c r="AC625" s="320">
        <f>AA625+AB625</f>
        <v>931832</v>
      </c>
      <c r="AD625" s="75">
        <v>4500000</v>
      </c>
      <c r="AE625" s="75">
        <v>6000000</v>
      </c>
      <c r="AF625" s="338">
        <f>(AC625*30)/220*1.4</f>
        <v>177895.19999999998</v>
      </c>
      <c r="AG625" s="113">
        <f>AA625*Q625</f>
        <v>26554950</v>
      </c>
      <c r="AH625" s="75">
        <f>AB625*Q625</f>
        <v>1400010</v>
      </c>
      <c r="AI625" s="75">
        <f>AF625*R625</f>
        <v>21347423.999999996</v>
      </c>
      <c r="AJ625" s="75">
        <f>IF(Q625=31,A625*Z625,(Q625/30)*A625*Z625)</f>
        <v>5310990</v>
      </c>
      <c r="AK625" s="75">
        <f>IF(Q625=31,AD625,(Q625/30)*AD625)</f>
        <v>4500000</v>
      </c>
      <c r="AL625" s="75">
        <f>IF(Q625=31,AE625,(Q625/30)*AE625)</f>
        <v>6000000</v>
      </c>
      <c r="AM625" s="75">
        <f>(AC625*30/220)*35%*S625</f>
        <v>4892117.9999999991</v>
      </c>
      <c r="AN625" s="75">
        <f>AC625*30/220*1.4*T625</f>
        <v>5217666.2159999991</v>
      </c>
      <c r="AO625" s="75">
        <f>AC625*U625</f>
        <v>0</v>
      </c>
      <c r="AP625" s="75">
        <f>200000*V625</f>
        <v>2600000</v>
      </c>
      <c r="AQ625" s="75">
        <v>0</v>
      </c>
      <c r="AR625" s="75">
        <v>0</v>
      </c>
      <c r="AS625" s="75">
        <v>0</v>
      </c>
      <c r="AT625" s="80">
        <v>0</v>
      </c>
      <c r="AU625" s="82">
        <f>SUM(AG625:AT625)</f>
        <v>77823158.216000006</v>
      </c>
      <c r="AV625" s="113">
        <f>AU625-(AX625+AP625+AO625+AL625+AK625+AJ625+AT625)</f>
        <v>54336316.440880008</v>
      </c>
      <c r="AW625" s="75">
        <f>AG625+AH625+AK625+AL625+AI625+AN625+AM625+AP625</f>
        <v>72512168.215999991</v>
      </c>
      <c r="AX625" s="75">
        <f>AW625*7%</f>
        <v>5075851.7751199994</v>
      </c>
      <c r="AY625" s="76">
        <f>IF(AV625&lt;=40000000,0,IF(AND(AV625&gt;40000000,AV625&lt;=80000000),(AV625-40000000)*10%,IF(AND(AV625&gt;80000000,AV625&lt;=120000000),4000000+(AV625-80000000)*15%,IF(AND(AV625&gt;120000000,AV625&lt;=180000000),10000000+(AV625-120000000)*20%,IF(AND(AV625&gt;180000000,AV625&lt;=240000000),22000000+(AV625-180000000)*25%,IF(AND(AV625&gt;240000000,AV625&lt;=320000000),37000000+(AV625-240000000)*30%,61000000+(AV625-320000000)*35%))))))</f>
        <v>1433631.644088001</v>
      </c>
      <c r="AZ625" s="75">
        <v>0</v>
      </c>
      <c r="BA625" s="75">
        <v>0</v>
      </c>
      <c r="BB625" s="75">
        <v>0</v>
      </c>
      <c r="BC625" s="80">
        <v>0</v>
      </c>
      <c r="BD625" s="80">
        <v>0</v>
      </c>
      <c r="BE625" s="80">
        <v>0</v>
      </c>
      <c r="BF625" s="78">
        <v>0</v>
      </c>
      <c r="BG625" s="348">
        <f>SUM(AX625:BF625)</f>
        <v>6509483.4192080004</v>
      </c>
      <c r="BH625" s="188">
        <f>INT(AU625-BG625)</f>
        <v>71313674</v>
      </c>
      <c r="BJ625" s="50">
        <v>13423</v>
      </c>
      <c r="BK625" s="50" t="s">
        <v>3956</v>
      </c>
      <c r="BM625" s="50">
        <f t="shared" si="19"/>
        <v>0</v>
      </c>
    </row>
    <row r="626" spans="1:65" s="50" customFormat="1" ht="24" customHeight="1" x14ac:dyDescent="0.2">
      <c r="A626" s="182">
        <f t="shared" si="18"/>
        <v>2655495</v>
      </c>
      <c r="B626" s="298">
        <v>514</v>
      </c>
      <c r="C626" s="266">
        <v>285</v>
      </c>
      <c r="D626" s="299">
        <v>13424</v>
      </c>
      <c r="E626" s="242" t="s">
        <v>1445</v>
      </c>
      <c r="F626" s="243" t="s">
        <v>319</v>
      </c>
      <c r="G626" s="287" t="s">
        <v>137</v>
      </c>
      <c r="H626" s="274" t="s">
        <v>1961</v>
      </c>
      <c r="I626" s="294" t="s">
        <v>2946</v>
      </c>
      <c r="J626" s="65">
        <v>2122714573</v>
      </c>
      <c r="K626" s="65" t="s">
        <v>1995</v>
      </c>
      <c r="L626" s="65"/>
      <c r="M626" s="292" t="s">
        <v>137</v>
      </c>
      <c r="N626" s="99"/>
      <c r="O626" s="65"/>
      <c r="P626" s="245" t="s">
        <v>2410</v>
      </c>
      <c r="Q626" s="244">
        <v>30</v>
      </c>
      <c r="R626" s="246">
        <v>120</v>
      </c>
      <c r="S626" s="246">
        <v>220</v>
      </c>
      <c r="T626" s="246">
        <v>29.33</v>
      </c>
      <c r="U626" s="90">
        <v>0</v>
      </c>
      <c r="V626" s="262">
        <v>24</v>
      </c>
      <c r="W626" s="99">
        <v>0</v>
      </c>
      <c r="X626" s="84">
        <v>0</v>
      </c>
      <c r="Y626" s="99">
        <v>0</v>
      </c>
      <c r="Z626" s="65">
        <v>2</v>
      </c>
      <c r="AA626" s="319">
        <v>885165</v>
      </c>
      <c r="AB626" s="319">
        <v>0</v>
      </c>
      <c r="AC626" s="320">
        <f>AA626+AB626</f>
        <v>885165</v>
      </c>
      <c r="AD626" s="75">
        <v>4500000</v>
      </c>
      <c r="AE626" s="75">
        <v>6000000</v>
      </c>
      <c r="AF626" s="338">
        <f>(AC626*30)/220*1.4</f>
        <v>168986.04545454544</v>
      </c>
      <c r="AG626" s="113">
        <f>AA626*Q626</f>
        <v>26554950</v>
      </c>
      <c r="AH626" s="75">
        <f>AB626*Q626</f>
        <v>0</v>
      </c>
      <c r="AI626" s="75">
        <f>AF626*R626</f>
        <v>20278325.454545453</v>
      </c>
      <c r="AJ626" s="75">
        <f>IF(Q626=31,A626*Z626,(Q626/30)*A626*Z626)</f>
        <v>5310990</v>
      </c>
      <c r="AK626" s="75">
        <f>IF(Q626=31,AD626,(Q626/30)*AD626)</f>
        <v>4500000</v>
      </c>
      <c r="AL626" s="75">
        <f>IF(Q626=31,AE626,(Q626/30)*AE626)</f>
        <v>6000000</v>
      </c>
      <c r="AM626" s="75">
        <f>(AC626*30/220)*35%*S626</f>
        <v>9294232.5</v>
      </c>
      <c r="AN626" s="75">
        <f>AC626*30/220*1.4*T626</f>
        <v>4956360.7131818179</v>
      </c>
      <c r="AO626" s="75">
        <f>AC626*U626</f>
        <v>0</v>
      </c>
      <c r="AP626" s="75">
        <f>200000*V626</f>
        <v>4800000</v>
      </c>
      <c r="AQ626" s="75">
        <v>0</v>
      </c>
      <c r="AR626" s="75">
        <v>0</v>
      </c>
      <c r="AS626" s="75">
        <v>0</v>
      </c>
      <c r="AT626" s="80">
        <v>0</v>
      </c>
      <c r="AU626" s="82">
        <f>SUM(AG626:AT626)</f>
        <v>81694858.667727277</v>
      </c>
      <c r="AV626" s="113">
        <f>AU626-(AX626+AP626+AO626+AL626+AK626+AJ626+AT626)</f>
        <v>55736997.860986367</v>
      </c>
      <c r="AW626" s="75">
        <f>AG626+AH626+AK626+AL626+AI626+AN626+AM626+AP626</f>
        <v>76383868.667727262</v>
      </c>
      <c r="AX626" s="75">
        <f>AW626*7%</f>
        <v>5346870.8067409089</v>
      </c>
      <c r="AY626" s="76">
        <f>IF(AV626&lt;=40000000,0,IF(AND(AV626&gt;40000000,AV626&lt;=80000000),(AV626-40000000)*10%,IF(AND(AV626&gt;80000000,AV626&lt;=120000000),4000000+(AV626-80000000)*15%,IF(AND(AV626&gt;120000000,AV626&lt;=180000000),10000000+(AV626-120000000)*20%,IF(AND(AV626&gt;180000000,AV626&lt;=240000000),22000000+(AV626-180000000)*25%,IF(AND(AV626&gt;240000000,AV626&lt;=320000000),37000000+(AV626-240000000)*30%,61000000+(AV626-320000000)*35%))))))</f>
        <v>1573699.7860986367</v>
      </c>
      <c r="AZ626" s="75">
        <v>0</v>
      </c>
      <c r="BA626" s="75">
        <v>0</v>
      </c>
      <c r="BB626" s="75">
        <v>0</v>
      </c>
      <c r="BC626" s="80">
        <v>0</v>
      </c>
      <c r="BD626" s="80">
        <v>0</v>
      </c>
      <c r="BE626" s="80">
        <v>0</v>
      </c>
      <c r="BF626" s="78">
        <v>0</v>
      </c>
      <c r="BG626" s="348">
        <f>SUM(AX626:BF626)</f>
        <v>6920570.5928395456</v>
      </c>
      <c r="BH626" s="188">
        <f>INT(AU626-BG626)</f>
        <v>74774288</v>
      </c>
      <c r="BJ626" s="50">
        <v>13424</v>
      </c>
      <c r="BK626" s="50" t="s">
        <v>3957</v>
      </c>
      <c r="BM626" s="50">
        <f t="shared" si="19"/>
        <v>0</v>
      </c>
    </row>
    <row r="627" spans="1:65" s="50" customFormat="1" ht="24" customHeight="1" x14ac:dyDescent="0.2">
      <c r="A627" s="182">
        <f t="shared" si="18"/>
        <v>2655495</v>
      </c>
      <c r="B627" s="298">
        <v>192</v>
      </c>
      <c r="C627" s="266">
        <v>201</v>
      </c>
      <c r="D627" s="299">
        <v>13425</v>
      </c>
      <c r="E627" s="252" t="s">
        <v>183</v>
      </c>
      <c r="F627" s="253" t="s">
        <v>1996</v>
      </c>
      <c r="G627" s="252" t="s">
        <v>87</v>
      </c>
      <c r="H627" s="274" t="s">
        <v>1961</v>
      </c>
      <c r="I627" s="294" t="s">
        <v>2632</v>
      </c>
      <c r="J627" s="65">
        <v>2122605774</v>
      </c>
      <c r="K627" s="65" t="s">
        <v>1997</v>
      </c>
      <c r="L627" s="65" t="s">
        <v>1961</v>
      </c>
      <c r="M627" s="292" t="s">
        <v>2383</v>
      </c>
      <c r="N627" s="99"/>
      <c r="O627" s="65"/>
      <c r="P627" s="90"/>
      <c r="Q627" s="254">
        <v>30</v>
      </c>
      <c r="R627" s="255">
        <v>28</v>
      </c>
      <c r="S627" s="65">
        <v>0</v>
      </c>
      <c r="T627" s="65">
        <v>0</v>
      </c>
      <c r="U627" s="90">
        <v>0</v>
      </c>
      <c r="V627" s="260">
        <v>23</v>
      </c>
      <c r="W627" s="99">
        <v>0</v>
      </c>
      <c r="X627" s="84">
        <v>0</v>
      </c>
      <c r="Y627" s="99">
        <v>0</v>
      </c>
      <c r="Z627" s="65">
        <v>0</v>
      </c>
      <c r="AA627" s="327">
        <v>1642901</v>
      </c>
      <c r="AB627" s="327">
        <v>46667</v>
      </c>
      <c r="AC627" s="328">
        <f>AA627+AB627</f>
        <v>1689568</v>
      </c>
      <c r="AD627" s="75">
        <v>4500000</v>
      </c>
      <c r="AE627" s="75">
        <v>6000000</v>
      </c>
      <c r="AF627" s="338">
        <f>(AC627*30)/220*1.4</f>
        <v>322553.89090909087</v>
      </c>
      <c r="AG627" s="113">
        <f>AA627*Q627</f>
        <v>49287030</v>
      </c>
      <c r="AH627" s="75">
        <f>AB627*Q627</f>
        <v>1400010</v>
      </c>
      <c r="AI627" s="75">
        <f>AF627*R627</f>
        <v>9031508.9454545453</v>
      </c>
      <c r="AJ627" s="75">
        <f>IF(Q627=31,A627*Z627,(Q627/30)*A627*Z627)</f>
        <v>0</v>
      </c>
      <c r="AK627" s="75">
        <f>IF(Q627=31,AD627,(Q627/30)*AD627)</f>
        <v>4500000</v>
      </c>
      <c r="AL627" s="75">
        <f>IF(Q627=31,AE627,(Q627/30)*AE627)</f>
        <v>6000000</v>
      </c>
      <c r="AM627" s="75">
        <f>(AC627*30/220)*35%*S627</f>
        <v>0</v>
      </c>
      <c r="AN627" s="75">
        <f>AC627*30/220*1.4*T627</f>
        <v>0</v>
      </c>
      <c r="AO627" s="75">
        <f>AC627*U627</f>
        <v>0</v>
      </c>
      <c r="AP627" s="75">
        <f>200000*V627</f>
        <v>4600000</v>
      </c>
      <c r="AQ627" s="75">
        <v>0</v>
      </c>
      <c r="AR627" s="75">
        <v>0</v>
      </c>
      <c r="AS627" s="75">
        <v>0</v>
      </c>
      <c r="AT627" s="80">
        <v>0</v>
      </c>
      <c r="AU627" s="82">
        <f>SUM(AG627:AT627)</f>
        <v>74818548.945454538</v>
      </c>
      <c r="AV627" s="113">
        <f>AU627-(AX627+AP627+AO627+AL627+AK627+AJ627+AT627)</f>
        <v>54481250.519272715</v>
      </c>
      <c r="AW627" s="75">
        <f>AG627+AH627+AK627+AL627+AI627+AN627+AM627+AP627</f>
        <v>74818548.945454538</v>
      </c>
      <c r="AX627" s="75">
        <f>AW627*7%</f>
        <v>5237298.4261818184</v>
      </c>
      <c r="AY627" s="76">
        <f>IF(AV627&lt;=40000000,0,IF(AND(AV627&gt;40000000,AV627&lt;=80000000),(AV627-40000000)*10%,IF(AND(AV627&gt;80000000,AV627&lt;=120000000),4000000+(AV627-80000000)*15%,IF(AND(AV627&gt;120000000,AV627&lt;=180000000),10000000+(AV627-120000000)*20%,IF(AND(AV627&gt;180000000,AV627&lt;=240000000),22000000+(AV627-180000000)*25%,IF(AND(AV627&gt;240000000,AV627&lt;=320000000),37000000+(AV627-240000000)*30%,61000000+(AV627-320000000)*35%))))))</f>
        <v>1448125.0519272715</v>
      </c>
      <c r="AZ627" s="75">
        <v>0</v>
      </c>
      <c r="BA627" s="75">
        <v>0</v>
      </c>
      <c r="BB627" s="75">
        <v>0</v>
      </c>
      <c r="BC627" s="80">
        <v>0</v>
      </c>
      <c r="BD627" s="80">
        <v>0</v>
      </c>
      <c r="BE627" s="80">
        <v>0</v>
      </c>
      <c r="BF627" s="78">
        <v>0</v>
      </c>
      <c r="BG627" s="348">
        <f>SUM(AX627:BF627)</f>
        <v>6685423.4781090897</v>
      </c>
      <c r="BH627" s="188">
        <f>INT(AU627-BG627)</f>
        <v>68133125</v>
      </c>
      <c r="BJ627" s="50">
        <v>13425</v>
      </c>
      <c r="BK627" s="50" t="s">
        <v>3958</v>
      </c>
      <c r="BM627" s="50">
        <f t="shared" si="19"/>
        <v>0</v>
      </c>
    </row>
    <row r="628" spans="1:65" s="50" customFormat="1" ht="24" customHeight="1" x14ac:dyDescent="0.2">
      <c r="A628" s="182">
        <f t="shared" si="18"/>
        <v>2655495</v>
      </c>
      <c r="B628" s="298">
        <v>198</v>
      </c>
      <c r="C628" s="266">
        <v>207</v>
      </c>
      <c r="D628" s="299">
        <v>13426</v>
      </c>
      <c r="E628" s="252" t="s">
        <v>1998</v>
      </c>
      <c r="F628" s="253" t="s">
        <v>1999</v>
      </c>
      <c r="G628" s="252" t="s">
        <v>87</v>
      </c>
      <c r="H628" s="274" t="s">
        <v>1961</v>
      </c>
      <c r="I628" s="294" t="s">
        <v>2638</v>
      </c>
      <c r="J628" s="65">
        <v>2122182792</v>
      </c>
      <c r="K628" s="65" t="s">
        <v>2000</v>
      </c>
      <c r="L628" s="65" t="s">
        <v>1961</v>
      </c>
      <c r="M628" s="292" t="s">
        <v>2383</v>
      </c>
      <c r="N628" s="99"/>
      <c r="O628" s="65"/>
      <c r="P628" s="90"/>
      <c r="Q628" s="254">
        <v>30</v>
      </c>
      <c r="R628" s="255">
        <v>34</v>
      </c>
      <c r="S628" s="65">
        <v>0</v>
      </c>
      <c r="T628" s="65">
        <v>0</v>
      </c>
      <c r="U628" s="90">
        <v>0</v>
      </c>
      <c r="V628" s="260">
        <v>21</v>
      </c>
      <c r="W628" s="99">
        <v>0</v>
      </c>
      <c r="X628" s="84">
        <v>0</v>
      </c>
      <c r="Y628" s="99">
        <v>2</v>
      </c>
      <c r="Z628" s="65">
        <v>1</v>
      </c>
      <c r="AA628" s="327">
        <v>1642901</v>
      </c>
      <c r="AB628" s="327">
        <v>46667</v>
      </c>
      <c r="AC628" s="328">
        <f>AA628+AB628</f>
        <v>1689568</v>
      </c>
      <c r="AD628" s="75">
        <v>4500000</v>
      </c>
      <c r="AE628" s="75">
        <v>6000000</v>
      </c>
      <c r="AF628" s="338">
        <f>(AC628*30)/220*1.4</f>
        <v>322553.89090909087</v>
      </c>
      <c r="AG628" s="113">
        <f>AA628*Q628</f>
        <v>49287030</v>
      </c>
      <c r="AH628" s="75">
        <f>AB628*Q628</f>
        <v>1400010</v>
      </c>
      <c r="AI628" s="75">
        <f>AF628*R628</f>
        <v>10966832.290909089</v>
      </c>
      <c r="AJ628" s="75">
        <f>IF(Q628=31,A628*Z628,(Q628/30)*A628*Z628)</f>
        <v>2655495</v>
      </c>
      <c r="AK628" s="75">
        <f>IF(Q628=31,AD628,(Q628/30)*AD628)</f>
        <v>4500000</v>
      </c>
      <c r="AL628" s="75">
        <f>IF(Q628=31,AE628,(Q628/30)*AE628)</f>
        <v>6000000</v>
      </c>
      <c r="AM628" s="75">
        <f>(AC628*30/220)*35%*S628</f>
        <v>0</v>
      </c>
      <c r="AN628" s="75">
        <f>AC628*30/220*1.4*T628</f>
        <v>0</v>
      </c>
      <c r="AO628" s="75">
        <f>AC628*U628</f>
        <v>0</v>
      </c>
      <c r="AP628" s="75">
        <f>200000*V628</f>
        <v>4200000</v>
      </c>
      <c r="AQ628" s="75">
        <v>0</v>
      </c>
      <c r="AR628" s="75">
        <v>0</v>
      </c>
      <c r="AS628" s="75">
        <v>0</v>
      </c>
      <c r="AT628" s="80">
        <v>0</v>
      </c>
      <c r="AU628" s="82">
        <f>SUM(AG628:AT628)</f>
        <v>79009367.290909082</v>
      </c>
      <c r="AV628" s="113">
        <f>AU628-(AX628+AP628+AO628+AL628+AK628+AJ628+AT628)</f>
        <v>56309101.230545446</v>
      </c>
      <c r="AW628" s="75">
        <f>AG628+AH628+AK628+AL628+AI628+AN628+AM628+AP628</f>
        <v>76353872.290909082</v>
      </c>
      <c r="AX628" s="75">
        <f>AW628*7%</f>
        <v>5344771.0603636364</v>
      </c>
      <c r="AY628" s="76">
        <f>IF(AV628&lt;=40000000,0,IF(AND(AV628&gt;40000000,AV628&lt;=80000000),(AV628-40000000)*10%,IF(AND(AV628&gt;80000000,AV628&lt;=120000000),4000000+(AV628-80000000)*15%,IF(AND(AV628&gt;120000000,AV628&lt;=180000000),10000000+(AV628-120000000)*20%,IF(AND(AV628&gt;180000000,AV628&lt;=240000000),22000000+(AV628-180000000)*25%,IF(AND(AV628&gt;240000000,AV628&lt;=320000000),37000000+(AV628-240000000)*30%,61000000+(AV628-320000000)*35%))))))</f>
        <v>1630910.1230545447</v>
      </c>
      <c r="AZ628" s="75">
        <v>0</v>
      </c>
      <c r="BA628" s="75">
        <v>0</v>
      </c>
      <c r="BB628" s="75">
        <v>0</v>
      </c>
      <c r="BC628" s="80">
        <v>0</v>
      </c>
      <c r="BD628" s="80">
        <v>0</v>
      </c>
      <c r="BE628" s="80">
        <v>0</v>
      </c>
      <c r="BF628" s="78">
        <v>0</v>
      </c>
      <c r="BG628" s="348">
        <f>SUM(AX628:BF628)</f>
        <v>6975681.1834181808</v>
      </c>
      <c r="BH628" s="188">
        <f>INT(AU628-BG628)</f>
        <v>72033686</v>
      </c>
      <c r="BJ628" s="50">
        <v>13426</v>
      </c>
      <c r="BK628" s="50" t="s">
        <v>3959</v>
      </c>
      <c r="BM628" s="50">
        <f t="shared" si="19"/>
        <v>0</v>
      </c>
    </row>
    <row r="629" spans="1:65" s="50" customFormat="1" ht="24" customHeight="1" x14ac:dyDescent="0.4">
      <c r="A629" s="182">
        <f t="shared" si="18"/>
        <v>2655495</v>
      </c>
      <c r="B629" s="298">
        <v>187</v>
      </c>
      <c r="C629" s="266">
        <v>196</v>
      </c>
      <c r="D629" s="299">
        <v>13427</v>
      </c>
      <c r="E629" s="252" t="s">
        <v>2001</v>
      </c>
      <c r="F629" s="253" t="s">
        <v>573</v>
      </c>
      <c r="G629" s="252" t="s">
        <v>87</v>
      </c>
      <c r="H629" s="274" t="s">
        <v>1961</v>
      </c>
      <c r="I629" s="294" t="s">
        <v>2627</v>
      </c>
      <c r="J629" s="69">
        <v>2110356261</v>
      </c>
      <c r="K629" s="65" t="s">
        <v>2002</v>
      </c>
      <c r="L629" s="65" t="s">
        <v>1961</v>
      </c>
      <c r="M629" s="292" t="s">
        <v>2380</v>
      </c>
      <c r="N629" s="99"/>
      <c r="O629" s="65"/>
      <c r="P629" s="90"/>
      <c r="Q629" s="254">
        <v>30</v>
      </c>
      <c r="R629" s="255">
        <v>37</v>
      </c>
      <c r="S629" s="65">
        <v>0</v>
      </c>
      <c r="T629" s="65">
        <v>0</v>
      </c>
      <c r="U629" s="90">
        <v>0</v>
      </c>
      <c r="V629" s="260">
        <v>19</v>
      </c>
      <c r="W629" s="99">
        <v>0</v>
      </c>
      <c r="X629" s="84">
        <v>0</v>
      </c>
      <c r="Y629" s="99">
        <v>2</v>
      </c>
      <c r="Z629" s="65">
        <v>2</v>
      </c>
      <c r="AA629" s="327">
        <v>1477052</v>
      </c>
      <c r="AB629" s="327">
        <v>46667</v>
      </c>
      <c r="AC629" s="328">
        <f>AA629+AB629</f>
        <v>1523719</v>
      </c>
      <c r="AD629" s="75">
        <v>4500000</v>
      </c>
      <c r="AE629" s="75">
        <v>6000000</v>
      </c>
      <c r="AF629" s="338">
        <f>(AC629*30)/220*1.4</f>
        <v>290891.80909090908</v>
      </c>
      <c r="AG629" s="113">
        <f>AA629*Q629</f>
        <v>44311560</v>
      </c>
      <c r="AH629" s="75">
        <f>AB629*Q629</f>
        <v>1400010</v>
      </c>
      <c r="AI629" s="75">
        <f>AF629*R629</f>
        <v>10762996.936363636</v>
      </c>
      <c r="AJ629" s="75">
        <f>IF(Q629=31,A629*Z629,(Q629/30)*A629*Z629)</f>
        <v>5310990</v>
      </c>
      <c r="AK629" s="75">
        <f>IF(Q629=31,AD629,(Q629/30)*AD629)</f>
        <v>4500000</v>
      </c>
      <c r="AL629" s="75">
        <f>IF(Q629=31,AE629,(Q629/30)*AE629)</f>
        <v>6000000</v>
      </c>
      <c r="AM629" s="75">
        <f>(AC629*30/220)*35%*S629</f>
        <v>0</v>
      </c>
      <c r="AN629" s="75">
        <f>AC629*30/220*1.4*T629</f>
        <v>0</v>
      </c>
      <c r="AO629" s="75">
        <f>AC629*U629</f>
        <v>0</v>
      </c>
      <c r="AP629" s="75">
        <f>200000*V629</f>
        <v>3800000</v>
      </c>
      <c r="AQ629" s="75">
        <v>0</v>
      </c>
      <c r="AR629" s="75">
        <v>0</v>
      </c>
      <c r="AS629" s="75">
        <v>0</v>
      </c>
      <c r="AT629" s="80">
        <v>0</v>
      </c>
      <c r="AU629" s="82">
        <f>SUM(AG629:AT629)</f>
        <v>76085556.936363637</v>
      </c>
      <c r="AV629" s="113">
        <f>AU629-(AX629+AP629+AO629+AL629+AK629+AJ629+AT629)</f>
        <v>51520347.250818178</v>
      </c>
      <c r="AW629" s="75">
        <f>AG629+AH629+AK629+AL629+AI629+AN629+AM629+AP629</f>
        <v>70774566.936363637</v>
      </c>
      <c r="AX629" s="75">
        <f>AW629*7%</f>
        <v>4954219.6855454547</v>
      </c>
      <c r="AY629" s="76">
        <f>IF(AV629&lt;=40000000,0,IF(AND(AV629&gt;40000000,AV629&lt;=80000000),(AV629-40000000)*10%,IF(AND(AV629&gt;80000000,AV629&lt;=120000000),4000000+(AV629-80000000)*15%,IF(AND(AV629&gt;120000000,AV629&lt;=180000000),10000000+(AV629-120000000)*20%,IF(AND(AV629&gt;180000000,AV629&lt;=240000000),22000000+(AV629-180000000)*25%,IF(AND(AV629&gt;240000000,AV629&lt;=320000000),37000000+(AV629-240000000)*30%,61000000+(AV629-320000000)*35%))))))</f>
        <v>1152034.7250818179</v>
      </c>
      <c r="AZ629" s="75">
        <v>0</v>
      </c>
      <c r="BA629" s="75">
        <v>0</v>
      </c>
      <c r="BB629" s="75">
        <v>0</v>
      </c>
      <c r="BC629" s="80">
        <v>0</v>
      </c>
      <c r="BD629" s="80">
        <v>0</v>
      </c>
      <c r="BE629" s="80">
        <v>0</v>
      </c>
      <c r="BF629" s="78">
        <v>0</v>
      </c>
      <c r="BG629" s="348">
        <f>SUM(AX629:BF629)</f>
        <v>6106254.4106272729</v>
      </c>
      <c r="BH629" s="188">
        <f>INT(AU629-BG629)</f>
        <v>69979302</v>
      </c>
      <c r="BJ629" s="50">
        <v>13427</v>
      </c>
      <c r="BK629" s="50" t="s">
        <v>3960</v>
      </c>
      <c r="BM629" s="50">
        <f t="shared" si="19"/>
        <v>0</v>
      </c>
    </row>
    <row r="630" spans="1:65" s="50" customFormat="1" ht="24" customHeight="1" x14ac:dyDescent="0.2">
      <c r="A630" s="182">
        <f t="shared" si="18"/>
        <v>2655495</v>
      </c>
      <c r="B630" s="298">
        <v>506</v>
      </c>
      <c r="C630" s="266">
        <v>289</v>
      </c>
      <c r="D630" s="299">
        <v>13428</v>
      </c>
      <c r="E630" s="242" t="s">
        <v>2003</v>
      </c>
      <c r="F630" s="243" t="s">
        <v>2004</v>
      </c>
      <c r="G630" s="287" t="s">
        <v>137</v>
      </c>
      <c r="H630" s="274" t="s">
        <v>1961</v>
      </c>
      <c r="I630" s="294" t="s">
        <v>2938</v>
      </c>
      <c r="J630" s="65">
        <v>2122579293</v>
      </c>
      <c r="K630" s="65" t="s">
        <v>2005</v>
      </c>
      <c r="L630" s="65" t="s">
        <v>1961</v>
      </c>
      <c r="M630" s="292" t="s">
        <v>137</v>
      </c>
      <c r="N630" s="99"/>
      <c r="O630" s="246" t="s">
        <v>2410</v>
      </c>
      <c r="P630" s="90"/>
      <c r="Q630" s="244">
        <v>30</v>
      </c>
      <c r="R630" s="246">
        <v>90</v>
      </c>
      <c r="S630" s="246">
        <v>0</v>
      </c>
      <c r="T630" s="246">
        <v>0</v>
      </c>
      <c r="U630" s="90">
        <v>0</v>
      </c>
      <c r="V630" s="262">
        <v>24</v>
      </c>
      <c r="W630" s="99">
        <v>0</v>
      </c>
      <c r="X630" s="84">
        <v>0</v>
      </c>
      <c r="Y630" s="99">
        <v>0</v>
      </c>
      <c r="Z630" s="65">
        <v>0</v>
      </c>
      <c r="AA630" s="319">
        <v>885165</v>
      </c>
      <c r="AB630" s="319">
        <v>46667</v>
      </c>
      <c r="AC630" s="320">
        <f>AA630+AB630</f>
        <v>931832</v>
      </c>
      <c r="AD630" s="75">
        <v>4500000</v>
      </c>
      <c r="AE630" s="75">
        <v>6000000</v>
      </c>
      <c r="AF630" s="338">
        <f>(AC630*30)/220*1.4</f>
        <v>177895.19999999998</v>
      </c>
      <c r="AG630" s="113">
        <f>AA630*Q630</f>
        <v>26554950</v>
      </c>
      <c r="AH630" s="75">
        <f>AB630*Q630</f>
        <v>1400010</v>
      </c>
      <c r="AI630" s="75">
        <f>AF630*R630</f>
        <v>16010567.999999998</v>
      </c>
      <c r="AJ630" s="75">
        <f>IF(Q630=31,A630*Z630,(Q630/30)*A630*Z630)</f>
        <v>0</v>
      </c>
      <c r="AK630" s="75">
        <f>IF(Q630=31,AD630,(Q630/30)*AD630)</f>
        <v>4500000</v>
      </c>
      <c r="AL630" s="75">
        <f>IF(Q630=31,AE630,(Q630/30)*AE630)</f>
        <v>6000000</v>
      </c>
      <c r="AM630" s="75">
        <f>(AC630*30/220)*35%*S630</f>
        <v>0</v>
      </c>
      <c r="AN630" s="75">
        <f>AC630*30/220*1.4*T630</f>
        <v>0</v>
      </c>
      <c r="AO630" s="75">
        <f>AC630*U630</f>
        <v>0</v>
      </c>
      <c r="AP630" s="75">
        <f>200000*V630</f>
        <v>4800000</v>
      </c>
      <c r="AQ630" s="75">
        <v>0</v>
      </c>
      <c r="AR630" s="75">
        <v>0</v>
      </c>
      <c r="AS630" s="75">
        <v>0</v>
      </c>
      <c r="AT630" s="80">
        <v>0</v>
      </c>
      <c r="AU630" s="82">
        <f>SUM(AG630:AT630)</f>
        <v>59265528</v>
      </c>
      <c r="AV630" s="113">
        <f>AU630-(AX630+AP630+AO630+AL630+AK630+AJ630+AT630)</f>
        <v>39816941.039999999</v>
      </c>
      <c r="AW630" s="75">
        <f>AG630+AH630+AK630+AL630+AI630+AN630+AM630+AP630</f>
        <v>59265528</v>
      </c>
      <c r="AX630" s="75">
        <f>AW630*7%</f>
        <v>4148586.9600000004</v>
      </c>
      <c r="AY630" s="76">
        <f>IF(AV630&lt;=40000000,0,IF(AND(AV630&gt;40000000,AV630&lt;=80000000),(AV630-40000000)*10%,IF(AND(AV630&gt;80000000,AV630&lt;=120000000),4000000+(AV630-80000000)*15%,IF(AND(AV630&gt;120000000,AV630&lt;=180000000),10000000+(AV630-120000000)*20%,IF(AND(AV630&gt;180000000,AV630&lt;=240000000),22000000+(AV630-180000000)*25%,IF(AND(AV630&gt;240000000,AV630&lt;=320000000),37000000+(AV630-240000000)*30%,61000000+(AV630-320000000)*35%))))))</f>
        <v>0</v>
      </c>
      <c r="AZ630" s="75">
        <v>0</v>
      </c>
      <c r="BA630" s="75">
        <v>0</v>
      </c>
      <c r="BB630" s="75">
        <v>0</v>
      </c>
      <c r="BC630" s="80">
        <v>0</v>
      </c>
      <c r="BD630" s="80">
        <v>0</v>
      </c>
      <c r="BE630" s="80">
        <v>0</v>
      </c>
      <c r="BF630" s="78">
        <v>0</v>
      </c>
      <c r="BG630" s="348">
        <f>SUM(AX630:BF630)</f>
        <v>4148586.9600000004</v>
      </c>
      <c r="BH630" s="188">
        <f>INT(AU630-BG630)</f>
        <v>55116941</v>
      </c>
      <c r="BJ630" s="50">
        <v>13428</v>
      </c>
      <c r="BK630" s="50" t="s">
        <v>3961</v>
      </c>
      <c r="BM630" s="50">
        <f t="shared" si="19"/>
        <v>0</v>
      </c>
    </row>
    <row r="631" spans="1:65" s="50" customFormat="1" ht="24" customHeight="1" x14ac:dyDescent="0.2">
      <c r="A631" s="182">
        <f t="shared" si="18"/>
        <v>2655495</v>
      </c>
      <c r="B631" s="298">
        <v>500</v>
      </c>
      <c r="C631" s="266">
        <v>283</v>
      </c>
      <c r="D631" s="299">
        <v>13429</v>
      </c>
      <c r="E631" s="242" t="s">
        <v>2006</v>
      </c>
      <c r="F631" s="243" t="s">
        <v>2007</v>
      </c>
      <c r="G631" s="287" t="s">
        <v>137</v>
      </c>
      <c r="H631" s="274" t="s">
        <v>1961</v>
      </c>
      <c r="I631" s="294" t="s">
        <v>2932</v>
      </c>
      <c r="J631" s="65">
        <v>2080299069</v>
      </c>
      <c r="K631" s="65" t="s">
        <v>2008</v>
      </c>
      <c r="L631" s="65" t="s">
        <v>1961</v>
      </c>
      <c r="M631" s="292" t="s">
        <v>137</v>
      </c>
      <c r="N631" s="244" t="s">
        <v>2410</v>
      </c>
      <c r="O631" s="65"/>
      <c r="P631" s="90"/>
      <c r="Q631" s="244">
        <v>30</v>
      </c>
      <c r="R631" s="246">
        <v>120</v>
      </c>
      <c r="S631" s="246">
        <v>110</v>
      </c>
      <c r="T631" s="246">
        <v>29.33</v>
      </c>
      <c r="U631" s="90">
        <v>0</v>
      </c>
      <c r="V631" s="262">
        <v>13</v>
      </c>
      <c r="W631" s="99">
        <v>0</v>
      </c>
      <c r="X631" s="84">
        <v>0</v>
      </c>
      <c r="Y631" s="99">
        <v>0</v>
      </c>
      <c r="Z631" s="65">
        <v>0</v>
      </c>
      <c r="AA631" s="319">
        <v>885165</v>
      </c>
      <c r="AB631" s="319">
        <v>46667.01</v>
      </c>
      <c r="AC631" s="320">
        <f>AA631+AB631</f>
        <v>931832.01</v>
      </c>
      <c r="AD631" s="75">
        <v>4500000</v>
      </c>
      <c r="AE631" s="75">
        <v>6000000</v>
      </c>
      <c r="AF631" s="338">
        <f>(AC631*30)/220*1.4</f>
        <v>177895.20190909092</v>
      </c>
      <c r="AG631" s="113">
        <f>AA631*Q631</f>
        <v>26554950</v>
      </c>
      <c r="AH631" s="75">
        <f>AB631*Q631</f>
        <v>1400010.3</v>
      </c>
      <c r="AI631" s="75">
        <f>AF631*R631</f>
        <v>21347424.22909091</v>
      </c>
      <c r="AJ631" s="75">
        <f>IF(Q631=31,A631*Z631,(Q631/30)*A631*Z631)</f>
        <v>0</v>
      </c>
      <c r="AK631" s="75">
        <f>IF(Q631=31,AD631,(Q631/30)*AD631)</f>
        <v>4500000</v>
      </c>
      <c r="AL631" s="75">
        <f>IF(Q631=31,AE631,(Q631/30)*AE631)</f>
        <v>6000000</v>
      </c>
      <c r="AM631" s="75">
        <f>(AC631*30/220)*35%*S631</f>
        <v>4892118.0525000002</v>
      </c>
      <c r="AN631" s="75">
        <f>AC631*30/220*1.4*T631</f>
        <v>5217666.2719936362</v>
      </c>
      <c r="AO631" s="75">
        <f>AC631*U631</f>
        <v>0</v>
      </c>
      <c r="AP631" s="75">
        <f>200000*V631</f>
        <v>2600000</v>
      </c>
      <c r="AQ631" s="75">
        <v>0</v>
      </c>
      <c r="AR631" s="75">
        <v>0</v>
      </c>
      <c r="AS631" s="75">
        <v>0</v>
      </c>
      <c r="AT631" s="80">
        <v>0</v>
      </c>
      <c r="AU631" s="82">
        <f>SUM(AG631:AT631)</f>
        <v>72512168.853584543</v>
      </c>
      <c r="AV631" s="113">
        <f>AU631-(AX631+AP631+AO631+AL631+AK631+AJ631+AT631)</f>
        <v>54336317.033833623</v>
      </c>
      <c r="AW631" s="75">
        <f>AG631+AH631+AK631+AL631+AI631+AN631+AM631+AP631</f>
        <v>72512168.853584543</v>
      </c>
      <c r="AX631" s="75">
        <f>AW631*7%</f>
        <v>5075851.8197509181</v>
      </c>
      <c r="AY631" s="76">
        <f>IF(AV631&lt;=40000000,0,IF(AND(AV631&gt;40000000,AV631&lt;=80000000),(AV631-40000000)*10%,IF(AND(AV631&gt;80000000,AV631&lt;=120000000),4000000+(AV631-80000000)*15%,IF(AND(AV631&gt;120000000,AV631&lt;=180000000),10000000+(AV631-120000000)*20%,IF(AND(AV631&gt;180000000,AV631&lt;=240000000),22000000+(AV631-180000000)*25%,IF(AND(AV631&gt;240000000,AV631&lt;=320000000),37000000+(AV631-240000000)*30%,61000000+(AV631-320000000)*35%))))))</f>
        <v>1433631.7033833624</v>
      </c>
      <c r="AZ631" s="75">
        <v>0</v>
      </c>
      <c r="BA631" s="75">
        <v>0</v>
      </c>
      <c r="BB631" s="75">
        <v>0</v>
      </c>
      <c r="BC631" s="80">
        <v>0</v>
      </c>
      <c r="BD631" s="80">
        <v>0</v>
      </c>
      <c r="BE631" s="80">
        <v>0</v>
      </c>
      <c r="BF631" s="78">
        <v>0</v>
      </c>
      <c r="BG631" s="348">
        <f>SUM(AX631:BF631)</f>
        <v>6509483.52313428</v>
      </c>
      <c r="BH631" s="188">
        <f>INT(AU631-BG631)</f>
        <v>66002685</v>
      </c>
      <c r="BJ631" s="50">
        <v>13429</v>
      </c>
      <c r="BK631" s="50" t="s">
        <v>3962</v>
      </c>
      <c r="BM631" s="50">
        <f t="shared" si="19"/>
        <v>0</v>
      </c>
    </row>
    <row r="632" spans="1:65" s="50" customFormat="1" ht="24" customHeight="1" x14ac:dyDescent="0.2">
      <c r="A632" s="182">
        <f t="shared" si="18"/>
        <v>2655495</v>
      </c>
      <c r="B632" s="298">
        <v>189</v>
      </c>
      <c r="C632" s="266">
        <v>198</v>
      </c>
      <c r="D632" s="299">
        <v>13431</v>
      </c>
      <c r="E632" s="252" t="s">
        <v>2010</v>
      </c>
      <c r="F632" s="253" t="s">
        <v>2011</v>
      </c>
      <c r="G632" s="252" t="s">
        <v>87</v>
      </c>
      <c r="H632" s="274" t="s">
        <v>1961</v>
      </c>
      <c r="I632" s="294" t="s">
        <v>2629</v>
      </c>
      <c r="J632" s="65">
        <v>2064837329</v>
      </c>
      <c r="K632" s="65" t="s">
        <v>2012</v>
      </c>
      <c r="L632" s="65" t="s">
        <v>1961</v>
      </c>
      <c r="M632" s="292" t="s">
        <v>2380</v>
      </c>
      <c r="N632" s="99"/>
      <c r="O632" s="65"/>
      <c r="P632" s="90"/>
      <c r="Q632" s="254">
        <v>30</v>
      </c>
      <c r="R632" s="255">
        <v>18</v>
      </c>
      <c r="S632" s="65">
        <v>0</v>
      </c>
      <c r="T632" s="65">
        <v>0</v>
      </c>
      <c r="U632" s="90">
        <v>0</v>
      </c>
      <c r="V632" s="260">
        <v>15</v>
      </c>
      <c r="W632" s="99">
        <v>0</v>
      </c>
      <c r="X632" s="84">
        <v>0</v>
      </c>
      <c r="Y632" s="99">
        <v>2</v>
      </c>
      <c r="Z632" s="65">
        <v>2</v>
      </c>
      <c r="AA632" s="327">
        <v>1477052</v>
      </c>
      <c r="AB632" s="327">
        <v>46667</v>
      </c>
      <c r="AC632" s="328">
        <f>AA632+AB632</f>
        <v>1523719</v>
      </c>
      <c r="AD632" s="75">
        <v>4500000</v>
      </c>
      <c r="AE632" s="75">
        <v>6000000</v>
      </c>
      <c r="AF632" s="338">
        <f>(AC632*30)/220*1.4</f>
        <v>290891.80909090908</v>
      </c>
      <c r="AG632" s="113">
        <f>AA632*Q632</f>
        <v>44311560</v>
      </c>
      <c r="AH632" s="75">
        <f>AB632*Q632</f>
        <v>1400010</v>
      </c>
      <c r="AI632" s="75">
        <f>AF632*R632</f>
        <v>5236052.5636363635</v>
      </c>
      <c r="AJ632" s="75">
        <f>IF(Q632=31,A632*Z632,(Q632/30)*A632*Z632)</f>
        <v>5310990</v>
      </c>
      <c r="AK632" s="75">
        <f>IF(Q632=31,AD632,(Q632/30)*AD632)</f>
        <v>4500000</v>
      </c>
      <c r="AL632" s="75">
        <f>IF(Q632=31,AE632,(Q632/30)*AE632)</f>
        <v>6000000</v>
      </c>
      <c r="AM632" s="75">
        <f>(AC632*30/220)*35%*S632</f>
        <v>0</v>
      </c>
      <c r="AN632" s="75">
        <f>AC632*30/220*1.4*T632</f>
        <v>0</v>
      </c>
      <c r="AO632" s="75">
        <f>AC632*U632</f>
        <v>0</v>
      </c>
      <c r="AP632" s="75">
        <f>200000*V632</f>
        <v>3000000</v>
      </c>
      <c r="AQ632" s="75">
        <v>0</v>
      </c>
      <c r="AR632" s="75">
        <v>0</v>
      </c>
      <c r="AS632" s="75">
        <v>0</v>
      </c>
      <c r="AT632" s="80">
        <v>0</v>
      </c>
      <c r="AU632" s="82">
        <f>SUM(AG632:AT632)</f>
        <v>69758612.563636363</v>
      </c>
      <c r="AV632" s="113">
        <f>AU632-(AX632+AP632+AO632+AL632+AK632+AJ632+AT632)</f>
        <v>46436288.984181821</v>
      </c>
      <c r="AW632" s="75">
        <f>AG632+AH632+AK632+AL632+AI632+AN632+AM632+AP632</f>
        <v>64447622.563636363</v>
      </c>
      <c r="AX632" s="75">
        <f>AW632*7%</f>
        <v>4511333.5794545459</v>
      </c>
      <c r="AY632" s="76">
        <f>IF(AV632&lt;=40000000,0,IF(AND(AV632&gt;40000000,AV632&lt;=80000000),(AV632-40000000)*10%,IF(AND(AV632&gt;80000000,AV632&lt;=120000000),4000000+(AV632-80000000)*15%,IF(AND(AV632&gt;120000000,AV632&lt;=180000000),10000000+(AV632-120000000)*20%,IF(AND(AV632&gt;180000000,AV632&lt;=240000000),22000000+(AV632-180000000)*25%,IF(AND(AV632&gt;240000000,AV632&lt;=320000000),37000000+(AV632-240000000)*30%,61000000+(AV632-320000000)*35%))))))</f>
        <v>643628.89841818216</v>
      </c>
      <c r="AZ632" s="75">
        <v>0</v>
      </c>
      <c r="BA632" s="75">
        <v>0</v>
      </c>
      <c r="BB632" s="75">
        <v>0</v>
      </c>
      <c r="BC632" s="80">
        <v>0</v>
      </c>
      <c r="BD632" s="80">
        <v>0</v>
      </c>
      <c r="BE632" s="80">
        <v>0</v>
      </c>
      <c r="BF632" s="78">
        <v>0</v>
      </c>
      <c r="BG632" s="348">
        <f>SUM(AX632:BF632)</f>
        <v>5154962.4778727284</v>
      </c>
      <c r="BH632" s="188">
        <f>INT(AU632-BG632)</f>
        <v>64603650</v>
      </c>
      <c r="BJ632" s="50">
        <v>13431</v>
      </c>
      <c r="BK632" s="50" t="s">
        <v>3963</v>
      </c>
      <c r="BM632" s="50">
        <f t="shared" si="19"/>
        <v>0</v>
      </c>
    </row>
    <row r="633" spans="1:65" s="50" customFormat="1" ht="24" customHeight="1" x14ac:dyDescent="0.2">
      <c r="A633" s="182">
        <f t="shared" si="18"/>
        <v>2655495</v>
      </c>
      <c r="B633" s="298">
        <v>499</v>
      </c>
      <c r="C633" s="266">
        <v>282</v>
      </c>
      <c r="D633" s="299">
        <v>13432</v>
      </c>
      <c r="E633" s="242" t="s">
        <v>473</v>
      </c>
      <c r="F633" s="243" t="s">
        <v>2013</v>
      </c>
      <c r="G633" s="287" t="s">
        <v>137</v>
      </c>
      <c r="H633" s="274" t="s">
        <v>1961</v>
      </c>
      <c r="I633" s="440" t="s">
        <v>2931</v>
      </c>
      <c r="J633" s="65">
        <v>2180712723</v>
      </c>
      <c r="K633" s="65" t="s">
        <v>2014</v>
      </c>
      <c r="L633" s="65" t="s">
        <v>1961</v>
      </c>
      <c r="M633" s="292" t="s">
        <v>137</v>
      </c>
      <c r="N633" s="99"/>
      <c r="O633" s="246" t="s">
        <v>2410</v>
      </c>
      <c r="P633" s="90"/>
      <c r="Q633" s="244">
        <v>30</v>
      </c>
      <c r="R633" s="246">
        <v>90</v>
      </c>
      <c r="S633" s="246">
        <v>0</v>
      </c>
      <c r="T633" s="246">
        <v>0</v>
      </c>
      <c r="U633" s="90">
        <v>0</v>
      </c>
      <c r="V633" s="262">
        <v>24</v>
      </c>
      <c r="W633" s="99">
        <v>0</v>
      </c>
      <c r="X633" s="84">
        <v>0</v>
      </c>
      <c r="Y633" s="99">
        <v>2</v>
      </c>
      <c r="Z633" s="65">
        <v>2</v>
      </c>
      <c r="AA633" s="319">
        <v>885165</v>
      </c>
      <c r="AB633" s="319">
        <v>46667</v>
      </c>
      <c r="AC633" s="320">
        <f>AA633+AB633</f>
        <v>931832</v>
      </c>
      <c r="AD633" s="75">
        <v>4500000</v>
      </c>
      <c r="AE633" s="75">
        <v>6000000</v>
      </c>
      <c r="AF633" s="338">
        <f>(AC633*30)/220*1.4</f>
        <v>177895.19999999998</v>
      </c>
      <c r="AG633" s="113">
        <f>AA633*Q633</f>
        <v>26554950</v>
      </c>
      <c r="AH633" s="75">
        <f>AB633*Q633</f>
        <v>1400010</v>
      </c>
      <c r="AI633" s="75">
        <f>AF633*R633</f>
        <v>16010567.999999998</v>
      </c>
      <c r="AJ633" s="75">
        <f>IF(Q633=31,A633*Z633,(Q633/30)*A633*Z633)</f>
        <v>5310990</v>
      </c>
      <c r="AK633" s="75">
        <f>IF(Q633=31,AD633,(Q633/30)*AD633)</f>
        <v>4500000</v>
      </c>
      <c r="AL633" s="75">
        <f>IF(Q633=31,AE633,(Q633/30)*AE633)</f>
        <v>6000000</v>
      </c>
      <c r="AM633" s="75">
        <f>(AC633*30/220)*35%*S633</f>
        <v>0</v>
      </c>
      <c r="AN633" s="75">
        <f>AC633*30/220*1.4*T633</f>
        <v>0</v>
      </c>
      <c r="AO633" s="75">
        <f>AC633*U633</f>
        <v>0</v>
      </c>
      <c r="AP633" s="75">
        <f>200000*V633</f>
        <v>4800000</v>
      </c>
      <c r="AQ633" s="75">
        <v>0</v>
      </c>
      <c r="AR633" s="75">
        <v>0</v>
      </c>
      <c r="AS633" s="75">
        <v>0</v>
      </c>
      <c r="AT633" s="80">
        <v>0</v>
      </c>
      <c r="AU633" s="82">
        <f>SUM(AG633:AT633)</f>
        <v>64576518</v>
      </c>
      <c r="AV633" s="113">
        <f>AU633-(AX633+AP633+AO633+AL633+AK633+AJ633+AT633)</f>
        <v>39816941.039999999</v>
      </c>
      <c r="AW633" s="75">
        <f>AG633+AH633+AK633+AL633+AI633+AN633+AM633+AP633</f>
        <v>59265528</v>
      </c>
      <c r="AX633" s="75">
        <f>AW633*7%</f>
        <v>4148586.9600000004</v>
      </c>
      <c r="AY633" s="76">
        <f>IF(AV633&lt;=40000000,0,IF(AND(AV633&gt;40000000,AV633&lt;=80000000),(AV633-40000000)*10%,IF(AND(AV633&gt;80000000,AV633&lt;=120000000),4000000+(AV633-80000000)*15%,IF(AND(AV633&gt;120000000,AV633&lt;=180000000),10000000+(AV633-120000000)*20%,IF(AND(AV633&gt;180000000,AV633&lt;=240000000),22000000+(AV633-180000000)*25%,IF(AND(AV633&gt;240000000,AV633&lt;=320000000),37000000+(AV633-240000000)*30%,61000000+(AV633-320000000)*35%))))))</f>
        <v>0</v>
      </c>
      <c r="AZ633" s="75">
        <v>0</v>
      </c>
      <c r="BA633" s="75">
        <v>0</v>
      </c>
      <c r="BB633" s="75">
        <v>0</v>
      </c>
      <c r="BC633" s="80">
        <v>0</v>
      </c>
      <c r="BD633" s="80">
        <v>0</v>
      </c>
      <c r="BE633" s="80">
        <v>0</v>
      </c>
      <c r="BF633" s="78">
        <v>0</v>
      </c>
      <c r="BG633" s="348">
        <f>SUM(AX633:BF633)</f>
        <v>4148586.9600000004</v>
      </c>
      <c r="BH633" s="188">
        <f>INT(AU633-BG633)</f>
        <v>60427931</v>
      </c>
      <c r="BJ633" s="50">
        <v>13432</v>
      </c>
      <c r="BK633" s="50" t="s">
        <v>3964</v>
      </c>
      <c r="BM633" s="50">
        <f t="shared" si="19"/>
        <v>0</v>
      </c>
    </row>
    <row r="634" spans="1:65" s="50" customFormat="1" ht="24" customHeight="1" x14ac:dyDescent="0.2">
      <c r="A634" s="182">
        <f t="shared" si="18"/>
        <v>2655495</v>
      </c>
      <c r="B634" s="298">
        <v>501</v>
      </c>
      <c r="C634" s="266">
        <v>284</v>
      </c>
      <c r="D634" s="299">
        <v>13433</v>
      </c>
      <c r="E634" s="242" t="s">
        <v>488</v>
      </c>
      <c r="F634" s="243" t="s">
        <v>2015</v>
      </c>
      <c r="G634" s="287" t="s">
        <v>137</v>
      </c>
      <c r="H634" s="274" t="s">
        <v>1961</v>
      </c>
      <c r="I634" s="294" t="s">
        <v>2933</v>
      </c>
      <c r="J634" s="65">
        <v>2122912731</v>
      </c>
      <c r="K634" s="65" t="s">
        <v>2016</v>
      </c>
      <c r="L634" s="65" t="s">
        <v>1961</v>
      </c>
      <c r="M634" s="292" t="s">
        <v>137</v>
      </c>
      <c r="N634" s="244" t="s">
        <v>2410</v>
      </c>
      <c r="O634" s="65"/>
      <c r="P634" s="90"/>
      <c r="Q634" s="244">
        <v>30</v>
      </c>
      <c r="R634" s="246">
        <v>120</v>
      </c>
      <c r="S634" s="246">
        <v>110</v>
      </c>
      <c r="T634" s="246">
        <v>29.33</v>
      </c>
      <c r="U634" s="90">
        <v>0</v>
      </c>
      <c r="V634" s="262">
        <v>15</v>
      </c>
      <c r="W634" s="99">
        <v>0</v>
      </c>
      <c r="X634" s="84">
        <v>0</v>
      </c>
      <c r="Y634" s="99">
        <v>2</v>
      </c>
      <c r="Z634" s="65">
        <v>2</v>
      </c>
      <c r="AA634" s="319">
        <v>885165</v>
      </c>
      <c r="AB634" s="319">
        <v>46667</v>
      </c>
      <c r="AC634" s="320">
        <f>AA634+AB634</f>
        <v>931832</v>
      </c>
      <c r="AD634" s="75">
        <v>4500000</v>
      </c>
      <c r="AE634" s="75">
        <v>6000000</v>
      </c>
      <c r="AF634" s="338">
        <f>(AC634*30)/220*1.4</f>
        <v>177895.19999999998</v>
      </c>
      <c r="AG634" s="113">
        <f>AA634*Q634</f>
        <v>26554950</v>
      </c>
      <c r="AH634" s="75">
        <f>AB634*Q634</f>
        <v>1400010</v>
      </c>
      <c r="AI634" s="75">
        <f>AF634*R634</f>
        <v>21347423.999999996</v>
      </c>
      <c r="AJ634" s="75">
        <f>IF(Q634=31,A634*Z634,(Q634/30)*A634*Z634)</f>
        <v>5310990</v>
      </c>
      <c r="AK634" s="75">
        <f>IF(Q634=31,AD634,(Q634/30)*AD634)</f>
        <v>4500000</v>
      </c>
      <c r="AL634" s="75">
        <f>IF(Q634=31,AE634,(Q634/30)*AE634)</f>
        <v>6000000</v>
      </c>
      <c r="AM634" s="75">
        <f>(AC634*30/220)*35%*S634</f>
        <v>4892117.9999999991</v>
      </c>
      <c r="AN634" s="75">
        <f>AC634*30/220*1.4*T634</f>
        <v>5217666.2159999991</v>
      </c>
      <c r="AO634" s="75">
        <f>AC634*U634</f>
        <v>0</v>
      </c>
      <c r="AP634" s="75">
        <f>200000*V634</f>
        <v>3000000</v>
      </c>
      <c r="AQ634" s="75">
        <v>0</v>
      </c>
      <c r="AR634" s="75">
        <v>0</v>
      </c>
      <c r="AS634" s="75">
        <v>0</v>
      </c>
      <c r="AT634" s="80">
        <v>0</v>
      </c>
      <c r="AU634" s="82">
        <f>SUM(AG634:AT634)</f>
        <v>78223158.216000006</v>
      </c>
      <c r="AV634" s="113">
        <f>AU634-(AX634+AP634+AO634+AL634+AK634+AJ634+AT634)</f>
        <v>54308316.440880008</v>
      </c>
      <c r="AW634" s="75">
        <f>AG634+AH634+AK634+AL634+AI634+AN634+AM634+AP634</f>
        <v>72912168.215999991</v>
      </c>
      <c r="AX634" s="75">
        <f>AW634*7%</f>
        <v>5103851.7751199994</v>
      </c>
      <c r="AY634" s="76">
        <f>IF(AV634&lt;=40000000,0,IF(AND(AV634&gt;40000000,AV634&lt;=80000000),(AV634-40000000)*10%,IF(AND(AV634&gt;80000000,AV634&lt;=120000000),4000000+(AV634-80000000)*15%,IF(AND(AV634&gt;120000000,AV634&lt;=180000000),10000000+(AV634-120000000)*20%,IF(AND(AV634&gt;180000000,AV634&lt;=240000000),22000000+(AV634-180000000)*25%,IF(AND(AV634&gt;240000000,AV634&lt;=320000000),37000000+(AV634-240000000)*30%,61000000+(AV634-320000000)*35%))))))</f>
        <v>1430831.644088001</v>
      </c>
      <c r="AZ634" s="75">
        <v>0</v>
      </c>
      <c r="BA634" s="75">
        <v>0</v>
      </c>
      <c r="BB634" s="75">
        <v>0</v>
      </c>
      <c r="BC634" s="80">
        <v>0</v>
      </c>
      <c r="BD634" s="80">
        <v>0</v>
      </c>
      <c r="BE634" s="80">
        <v>0</v>
      </c>
      <c r="BF634" s="78">
        <v>0</v>
      </c>
      <c r="BG634" s="348">
        <f>SUM(AX634:BF634)</f>
        <v>6534683.4192080004</v>
      </c>
      <c r="BH634" s="188">
        <f>INT(AU634-BG634)</f>
        <v>71688474</v>
      </c>
      <c r="BJ634" s="50">
        <v>13433</v>
      </c>
      <c r="BK634" s="50" t="s">
        <v>3965</v>
      </c>
      <c r="BM634" s="50">
        <f t="shared" si="19"/>
        <v>0</v>
      </c>
    </row>
    <row r="635" spans="1:65" s="50" customFormat="1" ht="24" customHeight="1" x14ac:dyDescent="0.2">
      <c r="A635" s="182">
        <f t="shared" si="18"/>
        <v>2655495</v>
      </c>
      <c r="B635" s="298">
        <v>508</v>
      </c>
      <c r="C635" s="266">
        <v>291</v>
      </c>
      <c r="D635" s="299">
        <v>13434</v>
      </c>
      <c r="E635" s="242" t="s">
        <v>216</v>
      </c>
      <c r="F635" s="243" t="s">
        <v>2017</v>
      </c>
      <c r="G635" s="287" t="s">
        <v>137</v>
      </c>
      <c r="H635" s="274" t="s">
        <v>1961</v>
      </c>
      <c r="I635" s="294" t="s">
        <v>2940</v>
      </c>
      <c r="J635" s="65">
        <v>2162769573</v>
      </c>
      <c r="K635" s="65" t="s">
        <v>2018</v>
      </c>
      <c r="L635" s="65" t="s">
        <v>1961</v>
      </c>
      <c r="M635" s="292" t="s">
        <v>137</v>
      </c>
      <c r="N635" s="244" t="s">
        <v>2410</v>
      </c>
      <c r="O635" s="65"/>
      <c r="P635" s="90"/>
      <c r="Q635" s="244">
        <v>30</v>
      </c>
      <c r="R635" s="246">
        <v>120</v>
      </c>
      <c r="S635" s="246">
        <v>110</v>
      </c>
      <c r="T635" s="246">
        <v>29.33</v>
      </c>
      <c r="U635" s="90">
        <v>0</v>
      </c>
      <c r="V635" s="262">
        <v>15</v>
      </c>
      <c r="W635" s="99">
        <v>0</v>
      </c>
      <c r="X635" s="84">
        <v>0</v>
      </c>
      <c r="Y635" s="99">
        <v>2</v>
      </c>
      <c r="Z635" s="65">
        <v>2</v>
      </c>
      <c r="AA635" s="319">
        <v>885165</v>
      </c>
      <c r="AB635" s="319">
        <v>46667</v>
      </c>
      <c r="AC635" s="320">
        <f>AA635+AB635</f>
        <v>931832</v>
      </c>
      <c r="AD635" s="75">
        <v>4500000</v>
      </c>
      <c r="AE635" s="75">
        <v>6000000</v>
      </c>
      <c r="AF635" s="338">
        <f>(AC635*30)/220*1.4</f>
        <v>177895.19999999998</v>
      </c>
      <c r="AG635" s="113">
        <f>AA635*Q635</f>
        <v>26554950</v>
      </c>
      <c r="AH635" s="75">
        <f>AB635*Q635</f>
        <v>1400010</v>
      </c>
      <c r="AI635" s="75">
        <f>AF635*R635</f>
        <v>21347423.999999996</v>
      </c>
      <c r="AJ635" s="75">
        <f>IF(Q635=31,A635*Z635,(Q635/30)*A635*Z635)</f>
        <v>5310990</v>
      </c>
      <c r="AK635" s="75">
        <f>IF(Q635=31,AD635,(Q635/30)*AD635)</f>
        <v>4500000</v>
      </c>
      <c r="AL635" s="75">
        <f>IF(Q635=31,AE635,(Q635/30)*AE635)</f>
        <v>6000000</v>
      </c>
      <c r="AM635" s="75">
        <f>(AC635*30/220)*35%*S635</f>
        <v>4892117.9999999991</v>
      </c>
      <c r="AN635" s="75">
        <f>AC635*30/220*1.4*T635</f>
        <v>5217666.2159999991</v>
      </c>
      <c r="AO635" s="75">
        <f>AC635*U635</f>
        <v>0</v>
      </c>
      <c r="AP635" s="75">
        <f>200000*V635</f>
        <v>3000000</v>
      </c>
      <c r="AQ635" s="75">
        <v>0</v>
      </c>
      <c r="AR635" s="75">
        <v>0</v>
      </c>
      <c r="AS635" s="75">
        <v>0</v>
      </c>
      <c r="AT635" s="80">
        <v>0</v>
      </c>
      <c r="AU635" s="82">
        <f>SUM(AG635:AT635)</f>
        <v>78223158.216000006</v>
      </c>
      <c r="AV635" s="113">
        <f>AU635-(AX635+AP635+AO635+AL635+AK635+AJ635+AT635)</f>
        <v>54308316.440880008</v>
      </c>
      <c r="AW635" s="75">
        <f>AG635+AH635+AK635+AL635+AI635+AN635+AM635+AP635</f>
        <v>72912168.215999991</v>
      </c>
      <c r="AX635" s="75">
        <f>AW635*7%</f>
        <v>5103851.7751199994</v>
      </c>
      <c r="AY635" s="76">
        <f>IF(AV635&lt;=40000000,0,IF(AND(AV635&gt;40000000,AV635&lt;=80000000),(AV635-40000000)*10%,IF(AND(AV635&gt;80000000,AV635&lt;=120000000),4000000+(AV635-80000000)*15%,IF(AND(AV635&gt;120000000,AV635&lt;=180000000),10000000+(AV635-120000000)*20%,IF(AND(AV635&gt;180000000,AV635&lt;=240000000),22000000+(AV635-180000000)*25%,IF(AND(AV635&gt;240000000,AV635&lt;=320000000),37000000+(AV635-240000000)*30%,61000000+(AV635-320000000)*35%))))))</f>
        <v>1430831.644088001</v>
      </c>
      <c r="AZ635" s="75">
        <v>0</v>
      </c>
      <c r="BA635" s="75">
        <v>0</v>
      </c>
      <c r="BB635" s="75">
        <v>0</v>
      </c>
      <c r="BC635" s="80">
        <v>0</v>
      </c>
      <c r="BD635" s="80">
        <v>0</v>
      </c>
      <c r="BE635" s="80">
        <v>0</v>
      </c>
      <c r="BF635" s="78">
        <v>0</v>
      </c>
      <c r="BG635" s="348">
        <f>SUM(AX635:BF635)</f>
        <v>6534683.4192080004</v>
      </c>
      <c r="BH635" s="188">
        <f>INT(AU635-BG635)</f>
        <v>71688474</v>
      </c>
      <c r="BJ635" s="50">
        <v>13434</v>
      </c>
      <c r="BK635" s="50" t="s">
        <v>3966</v>
      </c>
      <c r="BM635" s="50">
        <f t="shared" si="19"/>
        <v>0</v>
      </c>
    </row>
    <row r="636" spans="1:65" s="50" customFormat="1" ht="24" customHeight="1" x14ac:dyDescent="0.2">
      <c r="A636" s="182">
        <f t="shared" si="18"/>
        <v>2655495</v>
      </c>
      <c r="B636" s="298">
        <v>197</v>
      </c>
      <c r="C636" s="266">
        <v>206</v>
      </c>
      <c r="D636" s="299">
        <v>13435</v>
      </c>
      <c r="E636" s="252" t="s">
        <v>226</v>
      </c>
      <c r="F636" s="253" t="s">
        <v>752</v>
      </c>
      <c r="G636" s="252" t="s">
        <v>87</v>
      </c>
      <c r="H636" s="274" t="s">
        <v>1961</v>
      </c>
      <c r="I636" s="294" t="s">
        <v>2637</v>
      </c>
      <c r="J636" s="65">
        <v>2260037119</v>
      </c>
      <c r="K636" s="65" t="s">
        <v>2019</v>
      </c>
      <c r="L636" s="65" t="s">
        <v>1961</v>
      </c>
      <c r="M636" s="292" t="s">
        <v>2380</v>
      </c>
      <c r="N636" s="99"/>
      <c r="O636" s="65"/>
      <c r="P636" s="90"/>
      <c r="Q636" s="254">
        <v>30</v>
      </c>
      <c r="R636" s="255">
        <v>33</v>
      </c>
      <c r="S636" s="65">
        <v>0</v>
      </c>
      <c r="T636" s="65">
        <v>0</v>
      </c>
      <c r="U636" s="90">
        <v>0</v>
      </c>
      <c r="V636" s="260">
        <v>23</v>
      </c>
      <c r="W636" s="99">
        <v>0</v>
      </c>
      <c r="X636" s="84">
        <v>0</v>
      </c>
      <c r="Y636" s="99">
        <v>0</v>
      </c>
      <c r="Z636" s="65">
        <v>0</v>
      </c>
      <c r="AA636" s="327">
        <v>1477052</v>
      </c>
      <c r="AB636" s="327">
        <v>46667</v>
      </c>
      <c r="AC636" s="328">
        <f>AA636+AB636</f>
        <v>1523719</v>
      </c>
      <c r="AD636" s="75">
        <v>4500000</v>
      </c>
      <c r="AE636" s="75">
        <v>6000000</v>
      </c>
      <c r="AF636" s="338">
        <f>(AC636*30)/220*1.4</f>
        <v>290891.80909090908</v>
      </c>
      <c r="AG636" s="113">
        <f>AA636*Q636</f>
        <v>44311560</v>
      </c>
      <c r="AH636" s="75">
        <f>AB636*Q636</f>
        <v>1400010</v>
      </c>
      <c r="AI636" s="75">
        <f>AF636*R636</f>
        <v>9599429.6999999993</v>
      </c>
      <c r="AJ636" s="75">
        <f>IF(Q636=31,A636*Z636,(Q636/30)*A636*Z636)</f>
        <v>0</v>
      </c>
      <c r="AK636" s="75">
        <f>IF(Q636=31,AD636,(Q636/30)*AD636)</f>
        <v>4500000</v>
      </c>
      <c r="AL636" s="75">
        <f>IF(Q636=31,AE636,(Q636/30)*AE636)</f>
        <v>6000000</v>
      </c>
      <c r="AM636" s="75">
        <f>(AC636*30/220)*35%*S636</f>
        <v>0</v>
      </c>
      <c r="AN636" s="75">
        <f>AC636*30/220*1.4*T636</f>
        <v>0</v>
      </c>
      <c r="AO636" s="75">
        <f>AC636*U636</f>
        <v>0</v>
      </c>
      <c r="AP636" s="75">
        <f>200000*V636</f>
        <v>4600000</v>
      </c>
      <c r="AQ636" s="75">
        <v>0</v>
      </c>
      <c r="AR636" s="75">
        <v>0</v>
      </c>
      <c r="AS636" s="75">
        <v>0</v>
      </c>
      <c r="AT636" s="80">
        <v>0</v>
      </c>
      <c r="AU636" s="82">
        <f>SUM(AG636:AT636)</f>
        <v>70410999.700000003</v>
      </c>
      <c r="AV636" s="113">
        <f>AU636-(AX636+AP636+AO636+AL636+AK636+AJ636+AT636)</f>
        <v>50382229.721000001</v>
      </c>
      <c r="AW636" s="75">
        <f>AG636+AH636+AK636+AL636+AI636+AN636+AM636+AP636</f>
        <v>70410999.700000003</v>
      </c>
      <c r="AX636" s="75">
        <f>AW636*7%</f>
        <v>4928769.9790000003</v>
      </c>
      <c r="AY636" s="76">
        <f>IF(AV636&lt;=40000000,0,IF(AND(AV636&gt;40000000,AV636&lt;=80000000),(AV636-40000000)*10%,IF(AND(AV636&gt;80000000,AV636&lt;=120000000),4000000+(AV636-80000000)*15%,IF(AND(AV636&gt;120000000,AV636&lt;=180000000),10000000+(AV636-120000000)*20%,IF(AND(AV636&gt;180000000,AV636&lt;=240000000),22000000+(AV636-180000000)*25%,IF(AND(AV636&gt;240000000,AV636&lt;=320000000),37000000+(AV636-240000000)*30%,61000000+(AV636-320000000)*35%))))))</f>
        <v>1038222.9721000001</v>
      </c>
      <c r="AZ636" s="75">
        <v>0</v>
      </c>
      <c r="BA636" s="75">
        <v>0</v>
      </c>
      <c r="BB636" s="75">
        <v>0</v>
      </c>
      <c r="BC636" s="80">
        <v>0</v>
      </c>
      <c r="BD636" s="80">
        <v>0</v>
      </c>
      <c r="BE636" s="80">
        <v>0</v>
      </c>
      <c r="BF636" s="78">
        <v>0</v>
      </c>
      <c r="BG636" s="348">
        <f>SUM(AX636:BF636)</f>
        <v>5966992.9511000002</v>
      </c>
      <c r="BH636" s="188">
        <f>INT(AU636-BG636)</f>
        <v>64444006</v>
      </c>
      <c r="BJ636" s="50">
        <v>13435</v>
      </c>
      <c r="BK636" s="50" t="s">
        <v>3967</v>
      </c>
      <c r="BM636" s="50">
        <f t="shared" si="19"/>
        <v>0</v>
      </c>
    </row>
    <row r="637" spans="1:65" s="50" customFormat="1" ht="24" customHeight="1" x14ac:dyDescent="0.2">
      <c r="A637" s="182">
        <f t="shared" si="18"/>
        <v>2655495</v>
      </c>
      <c r="B637" s="298">
        <v>515</v>
      </c>
      <c r="C637" s="266">
        <v>212</v>
      </c>
      <c r="D637" s="299">
        <v>13436</v>
      </c>
      <c r="E637" s="252" t="s">
        <v>2020</v>
      </c>
      <c r="F637" s="253" t="s">
        <v>2021</v>
      </c>
      <c r="G637" s="252" t="s">
        <v>2414</v>
      </c>
      <c r="H637" s="274" t="s">
        <v>1961</v>
      </c>
      <c r="I637" s="294" t="s">
        <v>2947</v>
      </c>
      <c r="J637" s="65">
        <v>2110533188</v>
      </c>
      <c r="K637" s="65" t="s">
        <v>2022</v>
      </c>
      <c r="L637" s="65"/>
      <c r="M637" s="292" t="s">
        <v>2380</v>
      </c>
      <c r="N637" s="99"/>
      <c r="O637" s="65"/>
      <c r="P637" s="90"/>
      <c r="Q637" s="254">
        <v>30</v>
      </c>
      <c r="R637" s="255">
        <v>99</v>
      </c>
      <c r="S637" s="65">
        <v>0</v>
      </c>
      <c r="T637" s="65">
        <v>0</v>
      </c>
      <c r="U637" s="90">
        <v>0</v>
      </c>
      <c r="V637" s="260">
        <v>23</v>
      </c>
      <c r="W637" s="99">
        <v>0</v>
      </c>
      <c r="X637" s="84">
        <v>0</v>
      </c>
      <c r="Y637" s="99">
        <v>0</v>
      </c>
      <c r="Z637" s="65">
        <v>0</v>
      </c>
      <c r="AA637" s="327">
        <v>1477052</v>
      </c>
      <c r="AB637" s="327">
        <v>0</v>
      </c>
      <c r="AC637" s="328">
        <f>AA637+AB637</f>
        <v>1477052</v>
      </c>
      <c r="AD637" s="75">
        <v>4500000</v>
      </c>
      <c r="AE637" s="75">
        <v>6000000</v>
      </c>
      <c r="AF637" s="338">
        <f>(AC637*30)/220*1.4</f>
        <v>281982.65454545454</v>
      </c>
      <c r="AG637" s="113">
        <f>AA637*Q637</f>
        <v>44311560</v>
      </c>
      <c r="AH637" s="75">
        <f>AB637*Q637</f>
        <v>0</v>
      </c>
      <c r="AI637" s="75">
        <f>AF637*R637</f>
        <v>27916282.800000001</v>
      </c>
      <c r="AJ637" s="75">
        <f>IF(Q637=31,A637*Z637,(Q637/30)*A637*Z637)</f>
        <v>0</v>
      </c>
      <c r="AK637" s="75">
        <f>IF(Q637=31,AD637,(Q637/30)*AD637)</f>
        <v>4500000</v>
      </c>
      <c r="AL637" s="75">
        <f>IF(Q637=31,AE637,(Q637/30)*AE637)</f>
        <v>6000000</v>
      </c>
      <c r="AM637" s="75">
        <f>(AC637*30/220)*35%*S637</f>
        <v>0</v>
      </c>
      <c r="AN637" s="75">
        <f>AC637*30/220*1.4*T637</f>
        <v>0</v>
      </c>
      <c r="AO637" s="75">
        <f>AC637*U637</f>
        <v>0</v>
      </c>
      <c r="AP637" s="75">
        <f>200000*V637</f>
        <v>4600000</v>
      </c>
      <c r="AQ637" s="75">
        <v>0</v>
      </c>
      <c r="AR637" s="75">
        <v>0</v>
      </c>
      <c r="AS637" s="75">
        <v>0</v>
      </c>
      <c r="AT637" s="80">
        <v>0</v>
      </c>
      <c r="AU637" s="82">
        <f>SUM(AG637:AT637)</f>
        <v>87327842.799999997</v>
      </c>
      <c r="AV637" s="113">
        <f>AU637-(AX637+AP637+AO637+AL637+AK637+AJ637+AT637)</f>
        <v>66114893.803999998</v>
      </c>
      <c r="AW637" s="75">
        <f>AG637+AH637+AK637+AL637+AI637+AN637+AM637+AP637</f>
        <v>87327842.799999997</v>
      </c>
      <c r="AX637" s="75">
        <f>AW637*7%</f>
        <v>6112948.9960000003</v>
      </c>
      <c r="AY637" s="76">
        <f>IF(AV637&lt;=40000000,0,IF(AND(AV637&gt;40000000,AV637&lt;=80000000),(AV637-40000000)*10%,IF(AND(AV637&gt;80000000,AV637&lt;=120000000),4000000+(AV637-80000000)*15%,IF(AND(AV637&gt;120000000,AV637&lt;=180000000),10000000+(AV637-120000000)*20%,IF(AND(AV637&gt;180000000,AV637&lt;=240000000),22000000+(AV637-180000000)*25%,IF(AND(AV637&gt;240000000,AV637&lt;=320000000),37000000+(AV637-240000000)*30%,61000000+(AV637-320000000)*35%))))))</f>
        <v>2611489.3804000001</v>
      </c>
      <c r="AZ637" s="75">
        <v>0</v>
      </c>
      <c r="BA637" s="75">
        <v>0</v>
      </c>
      <c r="BB637" s="75">
        <v>0</v>
      </c>
      <c r="BC637" s="80">
        <v>0</v>
      </c>
      <c r="BD637" s="80">
        <v>0</v>
      </c>
      <c r="BE637" s="80">
        <v>0</v>
      </c>
      <c r="BF637" s="78">
        <v>0</v>
      </c>
      <c r="BG637" s="348">
        <f>SUM(AX637:BF637)</f>
        <v>8724438.3764000013</v>
      </c>
      <c r="BH637" s="188">
        <f>INT(AU637-BG637)</f>
        <v>78603404</v>
      </c>
      <c r="BJ637" s="50">
        <v>13436</v>
      </c>
      <c r="BK637" s="50" t="s">
        <v>3968</v>
      </c>
      <c r="BM637" s="50">
        <f t="shared" si="19"/>
        <v>0</v>
      </c>
    </row>
    <row r="638" spans="1:65" s="50" customFormat="1" ht="24" customHeight="1" x14ac:dyDescent="0.2">
      <c r="A638" s="182">
        <f t="shared" si="18"/>
        <v>2655495</v>
      </c>
      <c r="B638" s="298">
        <v>502</v>
      </c>
      <c r="C638" s="266">
        <v>285</v>
      </c>
      <c r="D638" s="299">
        <v>13437</v>
      </c>
      <c r="E638" s="242" t="s">
        <v>158</v>
      </c>
      <c r="F638" s="243" t="s">
        <v>120</v>
      </c>
      <c r="G638" s="287" t="s">
        <v>137</v>
      </c>
      <c r="H638" s="274" t="s">
        <v>1961</v>
      </c>
      <c r="I638" s="294" t="s">
        <v>2934</v>
      </c>
      <c r="J638" s="65">
        <v>4880138614</v>
      </c>
      <c r="K638" s="65" t="s">
        <v>2023</v>
      </c>
      <c r="L638" s="65" t="s">
        <v>1961</v>
      </c>
      <c r="M638" s="292" t="s">
        <v>137</v>
      </c>
      <c r="N638" s="99"/>
      <c r="O638" s="65"/>
      <c r="P638" s="245" t="s">
        <v>2410</v>
      </c>
      <c r="Q638" s="244">
        <v>30</v>
      </c>
      <c r="R638" s="246">
        <v>120</v>
      </c>
      <c r="S638" s="246">
        <v>220</v>
      </c>
      <c r="T638" s="246">
        <v>29.33</v>
      </c>
      <c r="U638" s="90">
        <v>0</v>
      </c>
      <c r="V638" s="262">
        <v>17</v>
      </c>
      <c r="W638" s="99">
        <v>0</v>
      </c>
      <c r="X638" s="84">
        <v>0</v>
      </c>
      <c r="Y638" s="99">
        <v>0</v>
      </c>
      <c r="Z638" s="65">
        <v>0</v>
      </c>
      <c r="AA638" s="319">
        <v>885165</v>
      </c>
      <c r="AB638" s="319">
        <v>46667</v>
      </c>
      <c r="AC638" s="320">
        <f>AA638+AB638</f>
        <v>931832</v>
      </c>
      <c r="AD638" s="75">
        <v>4500000</v>
      </c>
      <c r="AE638" s="75">
        <v>6000000</v>
      </c>
      <c r="AF638" s="338">
        <f>(AC638*30)/220*1.4</f>
        <v>177895.19999999998</v>
      </c>
      <c r="AG638" s="113">
        <f>AA638*Q638</f>
        <v>26554950</v>
      </c>
      <c r="AH638" s="75">
        <f>AB638*Q638</f>
        <v>1400010</v>
      </c>
      <c r="AI638" s="75">
        <f>AF638*R638</f>
        <v>21347423.999999996</v>
      </c>
      <c r="AJ638" s="75">
        <f>IF(Q638=31,A638*Z638,(Q638/30)*A638*Z638)</f>
        <v>0</v>
      </c>
      <c r="AK638" s="75">
        <f>IF(Q638=31,AD638,(Q638/30)*AD638)</f>
        <v>4500000</v>
      </c>
      <c r="AL638" s="75">
        <f>IF(Q638=31,AE638,(Q638/30)*AE638)</f>
        <v>6000000</v>
      </c>
      <c r="AM638" s="75">
        <f>(AC638*30/220)*35%*S638</f>
        <v>9784235.9999999981</v>
      </c>
      <c r="AN638" s="75">
        <f>AC638*30/220*1.4*T638</f>
        <v>5217666.2159999991</v>
      </c>
      <c r="AO638" s="75">
        <f>AC638*U638</f>
        <v>0</v>
      </c>
      <c r="AP638" s="75">
        <f>200000*V638</f>
        <v>3400000</v>
      </c>
      <c r="AQ638" s="75">
        <v>0</v>
      </c>
      <c r="AR638" s="75">
        <v>0</v>
      </c>
      <c r="AS638" s="75">
        <v>0</v>
      </c>
      <c r="AT638" s="80">
        <v>0</v>
      </c>
      <c r="AU638" s="82">
        <f>SUM(AG638:AT638)</f>
        <v>78204286.216000006</v>
      </c>
      <c r="AV638" s="113">
        <f>AU638-(AX638+AP638+AO638+AL638+AK638+AJ638+AT638)</f>
        <v>58829986.18088001</v>
      </c>
      <c r="AW638" s="75">
        <f>AG638+AH638+AK638+AL638+AI638+AN638+AM638+AP638</f>
        <v>78204286.215999991</v>
      </c>
      <c r="AX638" s="75">
        <f>AW638*7%</f>
        <v>5474300.0351200001</v>
      </c>
      <c r="AY638" s="76">
        <f>IF(AV638&lt;=40000000,0,IF(AND(AV638&gt;40000000,AV638&lt;=80000000),(AV638-40000000)*10%,IF(AND(AV638&gt;80000000,AV638&lt;=120000000),4000000+(AV638-80000000)*15%,IF(AND(AV638&gt;120000000,AV638&lt;=180000000),10000000+(AV638-120000000)*20%,IF(AND(AV638&gt;180000000,AV638&lt;=240000000),22000000+(AV638-180000000)*25%,IF(AND(AV638&gt;240000000,AV638&lt;=320000000),37000000+(AV638-240000000)*30%,61000000+(AV638-320000000)*35%))))))</f>
        <v>1882998.6180880012</v>
      </c>
      <c r="AZ638" s="75">
        <v>0</v>
      </c>
      <c r="BA638" s="75">
        <v>0</v>
      </c>
      <c r="BB638" s="75">
        <v>0</v>
      </c>
      <c r="BC638" s="80">
        <v>0</v>
      </c>
      <c r="BD638" s="80">
        <v>0</v>
      </c>
      <c r="BE638" s="80">
        <v>0</v>
      </c>
      <c r="BF638" s="78">
        <v>0</v>
      </c>
      <c r="BG638" s="348">
        <f>SUM(AX638:BF638)</f>
        <v>7357298.6532080015</v>
      </c>
      <c r="BH638" s="188">
        <f>INT(AU638-BG638)</f>
        <v>70846987</v>
      </c>
      <c r="BJ638" s="50">
        <v>13437</v>
      </c>
      <c r="BK638" s="50" t="s">
        <v>3969</v>
      </c>
      <c r="BM638" s="50">
        <f t="shared" si="19"/>
        <v>0</v>
      </c>
    </row>
    <row r="639" spans="1:65" s="50" customFormat="1" ht="24" customHeight="1" x14ac:dyDescent="0.2">
      <c r="A639" s="182">
        <f t="shared" si="18"/>
        <v>2655495</v>
      </c>
      <c r="B639" s="298">
        <v>504</v>
      </c>
      <c r="C639" s="266">
        <v>287</v>
      </c>
      <c r="D639" s="299">
        <v>13438</v>
      </c>
      <c r="E639" s="242" t="s">
        <v>2024</v>
      </c>
      <c r="F639" s="243" t="s">
        <v>2025</v>
      </c>
      <c r="G639" s="287" t="s">
        <v>137</v>
      </c>
      <c r="H639" s="274" t="s">
        <v>1961</v>
      </c>
      <c r="I639" s="294" t="s">
        <v>2936</v>
      </c>
      <c r="J639" s="65">
        <v>4889497048</v>
      </c>
      <c r="K639" s="65" t="s">
        <v>2026</v>
      </c>
      <c r="L639" s="65" t="s">
        <v>1961</v>
      </c>
      <c r="M639" s="292" t="s">
        <v>137</v>
      </c>
      <c r="N639" s="244" t="s">
        <v>2410</v>
      </c>
      <c r="O639" s="65"/>
      <c r="P639" s="90"/>
      <c r="Q639" s="244">
        <v>30</v>
      </c>
      <c r="R639" s="246">
        <v>120</v>
      </c>
      <c r="S639" s="246">
        <v>110</v>
      </c>
      <c r="T639" s="246">
        <v>29.33</v>
      </c>
      <c r="U639" s="90">
        <v>0</v>
      </c>
      <c r="V639" s="262">
        <v>15</v>
      </c>
      <c r="W639" s="99">
        <v>0</v>
      </c>
      <c r="X639" s="84">
        <v>0</v>
      </c>
      <c r="Y639" s="99">
        <v>0</v>
      </c>
      <c r="Z639" s="65">
        <v>0</v>
      </c>
      <c r="AA639" s="319">
        <v>885165</v>
      </c>
      <c r="AB639" s="319">
        <v>46667</v>
      </c>
      <c r="AC639" s="320">
        <f>AA639+AB639</f>
        <v>931832</v>
      </c>
      <c r="AD639" s="75">
        <v>4500000</v>
      </c>
      <c r="AE639" s="75">
        <v>6000000</v>
      </c>
      <c r="AF639" s="338">
        <f>(AC639*30)/220*1.4</f>
        <v>177895.19999999998</v>
      </c>
      <c r="AG639" s="113">
        <f>AA639*Q639</f>
        <v>26554950</v>
      </c>
      <c r="AH639" s="75">
        <f>AB639*Q639</f>
        <v>1400010</v>
      </c>
      <c r="AI639" s="75">
        <f>AF639*R639</f>
        <v>21347423.999999996</v>
      </c>
      <c r="AJ639" s="75">
        <f>IF(Q639=31,A639*Z639,(Q639/30)*A639*Z639)</f>
        <v>0</v>
      </c>
      <c r="AK639" s="75">
        <f>IF(Q639=31,AD639,(Q639/30)*AD639)</f>
        <v>4500000</v>
      </c>
      <c r="AL639" s="75">
        <f>IF(Q639=31,AE639,(Q639/30)*AE639)</f>
        <v>6000000</v>
      </c>
      <c r="AM639" s="75">
        <f>(AC639*30/220)*35%*S639</f>
        <v>4892117.9999999991</v>
      </c>
      <c r="AN639" s="75">
        <f>AC639*30/220*1.4*T639</f>
        <v>5217666.2159999991</v>
      </c>
      <c r="AO639" s="75">
        <f>AC639*U639</f>
        <v>0</v>
      </c>
      <c r="AP639" s="75">
        <f>200000*V639</f>
        <v>3000000</v>
      </c>
      <c r="AQ639" s="75">
        <v>0</v>
      </c>
      <c r="AR639" s="75">
        <v>0</v>
      </c>
      <c r="AS639" s="75">
        <v>0</v>
      </c>
      <c r="AT639" s="80">
        <v>0</v>
      </c>
      <c r="AU639" s="82">
        <f>SUM(AG639:AT639)</f>
        <v>72912168.216000006</v>
      </c>
      <c r="AV639" s="113">
        <f>AU639-(AX639+AP639+AO639+AL639+AK639+AJ639+AT639)</f>
        <v>54308316.440880008</v>
      </c>
      <c r="AW639" s="75">
        <f>AG639+AH639+AK639+AL639+AI639+AN639+AM639+AP639</f>
        <v>72912168.215999991</v>
      </c>
      <c r="AX639" s="75">
        <f>AW639*7%</f>
        <v>5103851.7751199994</v>
      </c>
      <c r="AY639" s="76">
        <f>IF(AV639&lt;=40000000,0,IF(AND(AV639&gt;40000000,AV639&lt;=80000000),(AV639-40000000)*10%,IF(AND(AV639&gt;80000000,AV639&lt;=120000000),4000000+(AV639-80000000)*15%,IF(AND(AV639&gt;120000000,AV639&lt;=180000000),10000000+(AV639-120000000)*20%,IF(AND(AV639&gt;180000000,AV639&lt;=240000000),22000000+(AV639-180000000)*25%,IF(AND(AV639&gt;240000000,AV639&lt;=320000000),37000000+(AV639-240000000)*30%,61000000+(AV639-320000000)*35%))))))</f>
        <v>1430831.644088001</v>
      </c>
      <c r="AZ639" s="75">
        <v>0</v>
      </c>
      <c r="BA639" s="75">
        <v>0</v>
      </c>
      <c r="BB639" s="75">
        <v>0</v>
      </c>
      <c r="BC639" s="80">
        <v>0</v>
      </c>
      <c r="BD639" s="80">
        <v>0</v>
      </c>
      <c r="BE639" s="80">
        <v>0</v>
      </c>
      <c r="BF639" s="78">
        <v>0</v>
      </c>
      <c r="BG639" s="348">
        <f>SUM(AX639:BF639)</f>
        <v>6534683.4192080004</v>
      </c>
      <c r="BH639" s="188">
        <f>INT(AU639-BG639)</f>
        <v>66377484</v>
      </c>
      <c r="BJ639" s="50">
        <v>13438</v>
      </c>
      <c r="BK639" s="50" t="s">
        <v>3970</v>
      </c>
      <c r="BM639" s="50">
        <f t="shared" si="19"/>
        <v>0</v>
      </c>
    </row>
    <row r="640" spans="1:65" s="50" customFormat="1" ht="24" customHeight="1" x14ac:dyDescent="0.2">
      <c r="A640" s="182">
        <f t="shared" ref="A640:A703" si="20">885165*3</f>
        <v>2655495</v>
      </c>
      <c r="B640" s="298">
        <v>498</v>
      </c>
      <c r="C640" s="266">
        <v>281</v>
      </c>
      <c r="D640" s="299">
        <v>13439</v>
      </c>
      <c r="E640" s="242" t="s">
        <v>488</v>
      </c>
      <c r="F640" s="243" t="s">
        <v>2027</v>
      </c>
      <c r="G640" s="287" t="s">
        <v>137</v>
      </c>
      <c r="H640" s="274" t="s">
        <v>1961</v>
      </c>
      <c r="I640" s="294" t="s">
        <v>2930</v>
      </c>
      <c r="J640" s="65">
        <v>2030155454</v>
      </c>
      <c r="K640" s="65" t="s">
        <v>2028</v>
      </c>
      <c r="L640" s="65" t="s">
        <v>1961</v>
      </c>
      <c r="M640" s="292" t="s">
        <v>137</v>
      </c>
      <c r="N640" s="99"/>
      <c r="O640" s="65"/>
      <c r="P640" s="245" t="s">
        <v>2410</v>
      </c>
      <c r="Q640" s="244">
        <v>30</v>
      </c>
      <c r="R640" s="246">
        <v>120</v>
      </c>
      <c r="S640" s="246">
        <v>220</v>
      </c>
      <c r="T640" s="246">
        <v>29.33</v>
      </c>
      <c r="U640" s="90">
        <v>0</v>
      </c>
      <c r="V640" s="262">
        <v>22</v>
      </c>
      <c r="W640" s="99">
        <v>0</v>
      </c>
      <c r="X640" s="84">
        <v>0</v>
      </c>
      <c r="Y640" s="99">
        <v>1</v>
      </c>
      <c r="Z640" s="65">
        <v>0</v>
      </c>
      <c r="AA640" s="319">
        <v>885165</v>
      </c>
      <c r="AB640" s="319">
        <v>46667</v>
      </c>
      <c r="AC640" s="320">
        <f>AA640+AB640</f>
        <v>931832</v>
      </c>
      <c r="AD640" s="75">
        <v>4500000</v>
      </c>
      <c r="AE640" s="75">
        <v>6000000</v>
      </c>
      <c r="AF640" s="338">
        <f>(AC640*30)/220*1.4</f>
        <v>177895.19999999998</v>
      </c>
      <c r="AG640" s="113">
        <f>AA640*Q640</f>
        <v>26554950</v>
      </c>
      <c r="AH640" s="75">
        <f>AB640*Q640</f>
        <v>1400010</v>
      </c>
      <c r="AI640" s="75">
        <f>AF640*R640</f>
        <v>21347423.999999996</v>
      </c>
      <c r="AJ640" s="75">
        <f>IF(Q640=31,A640*Z640,(Q640/30)*A640*Z640)</f>
        <v>0</v>
      </c>
      <c r="AK640" s="75">
        <f>IF(Q640=31,AD640,(Q640/30)*AD640)</f>
        <v>4500000</v>
      </c>
      <c r="AL640" s="75">
        <f>IF(Q640=31,AE640,(Q640/30)*AE640)</f>
        <v>6000000</v>
      </c>
      <c r="AM640" s="75">
        <f>(AC640*30/220)*35%*S640</f>
        <v>9784235.9999999981</v>
      </c>
      <c r="AN640" s="75">
        <f>AC640*30/220*1.4*T640</f>
        <v>5217666.2159999991</v>
      </c>
      <c r="AO640" s="75">
        <f>AC640*U640</f>
        <v>0</v>
      </c>
      <c r="AP640" s="75">
        <f>200000*V640</f>
        <v>4400000</v>
      </c>
      <c r="AQ640" s="75">
        <v>0</v>
      </c>
      <c r="AR640" s="75">
        <v>0</v>
      </c>
      <c r="AS640" s="75">
        <v>0</v>
      </c>
      <c r="AT640" s="80">
        <v>0</v>
      </c>
      <c r="AU640" s="82">
        <f>SUM(AG640:AT640)</f>
        <v>79204286.216000006</v>
      </c>
      <c r="AV640" s="113">
        <f>AU640-(AX640+AP640+AO640+AL640+AK640+AJ640+AT640)</f>
        <v>58759986.18088001</v>
      </c>
      <c r="AW640" s="75">
        <f>AG640+AH640+AK640+AL640+AI640+AN640+AM640+AP640</f>
        <v>79204286.215999991</v>
      </c>
      <c r="AX640" s="75">
        <f>AW640*7%</f>
        <v>5544300.0351200001</v>
      </c>
      <c r="AY640" s="76">
        <f>IF(AV640&lt;=40000000,0,IF(AND(AV640&gt;40000000,AV640&lt;=80000000),(AV640-40000000)*10%,IF(AND(AV640&gt;80000000,AV640&lt;=120000000),4000000+(AV640-80000000)*15%,IF(AND(AV640&gt;120000000,AV640&lt;=180000000),10000000+(AV640-120000000)*20%,IF(AND(AV640&gt;180000000,AV640&lt;=240000000),22000000+(AV640-180000000)*25%,IF(AND(AV640&gt;240000000,AV640&lt;=320000000),37000000+(AV640-240000000)*30%,61000000+(AV640-320000000)*35%))))))</f>
        <v>1875998.6180880012</v>
      </c>
      <c r="AZ640" s="75">
        <v>0</v>
      </c>
      <c r="BA640" s="75">
        <v>0</v>
      </c>
      <c r="BB640" s="75">
        <v>0</v>
      </c>
      <c r="BC640" s="80">
        <v>0</v>
      </c>
      <c r="BD640" s="80">
        <v>0</v>
      </c>
      <c r="BE640" s="80">
        <v>0</v>
      </c>
      <c r="BF640" s="78">
        <v>0</v>
      </c>
      <c r="BG640" s="348">
        <f>SUM(AX640:BF640)</f>
        <v>7420298.6532080015</v>
      </c>
      <c r="BH640" s="188">
        <f>INT(AU640-BG640)</f>
        <v>71783987</v>
      </c>
      <c r="BJ640" s="50">
        <v>13439</v>
      </c>
      <c r="BK640" s="50" t="s">
        <v>3971</v>
      </c>
      <c r="BM640" s="50">
        <f t="shared" si="19"/>
        <v>0</v>
      </c>
    </row>
    <row r="641" spans="1:65" s="50" customFormat="1" ht="24" customHeight="1" x14ac:dyDescent="0.2">
      <c r="A641" s="182">
        <f t="shared" si="20"/>
        <v>2655495</v>
      </c>
      <c r="B641" s="298">
        <v>512</v>
      </c>
      <c r="C641" s="266">
        <v>295</v>
      </c>
      <c r="D641" s="299">
        <v>13440</v>
      </c>
      <c r="E641" s="242" t="s">
        <v>294</v>
      </c>
      <c r="F641" s="243" t="s">
        <v>2029</v>
      </c>
      <c r="G641" s="287" t="s">
        <v>137</v>
      </c>
      <c r="H641" s="274" t="s">
        <v>1961</v>
      </c>
      <c r="I641" s="294" t="s">
        <v>2944</v>
      </c>
      <c r="J641" s="65">
        <v>2020007916</v>
      </c>
      <c r="K641" s="65" t="s">
        <v>2030</v>
      </c>
      <c r="L641" s="65" t="s">
        <v>1961</v>
      </c>
      <c r="M641" s="292" t="s">
        <v>137</v>
      </c>
      <c r="N641" s="99"/>
      <c r="O641" s="65"/>
      <c r="P641" s="245" t="s">
        <v>2410</v>
      </c>
      <c r="Q641" s="244">
        <v>30</v>
      </c>
      <c r="R641" s="246">
        <v>120</v>
      </c>
      <c r="S641" s="246">
        <v>220</v>
      </c>
      <c r="T641" s="246">
        <v>29.33</v>
      </c>
      <c r="U641" s="90">
        <v>0</v>
      </c>
      <c r="V641" s="262">
        <v>12</v>
      </c>
      <c r="W641" s="99">
        <v>0</v>
      </c>
      <c r="X641" s="84">
        <v>0</v>
      </c>
      <c r="Y641" s="99">
        <v>0</v>
      </c>
      <c r="Z641" s="65">
        <v>0</v>
      </c>
      <c r="AA641" s="319">
        <v>885165</v>
      </c>
      <c r="AB641" s="319">
        <v>0</v>
      </c>
      <c r="AC641" s="320">
        <f>AA641+AB641</f>
        <v>885165</v>
      </c>
      <c r="AD641" s="75">
        <v>4500000</v>
      </c>
      <c r="AE641" s="75">
        <v>6000000</v>
      </c>
      <c r="AF641" s="338">
        <f>(AC641*30)/220*1.4</f>
        <v>168986.04545454544</v>
      </c>
      <c r="AG641" s="113">
        <f>AA641*Q641</f>
        <v>26554950</v>
      </c>
      <c r="AH641" s="75">
        <f>AB641*Q641</f>
        <v>0</v>
      </c>
      <c r="AI641" s="75">
        <f>AF641*R641</f>
        <v>20278325.454545453</v>
      </c>
      <c r="AJ641" s="75">
        <f>IF(Q641=31,A641*Z641,(Q641/30)*A641*Z641)</f>
        <v>0</v>
      </c>
      <c r="AK641" s="75">
        <f>IF(Q641=31,AD641,(Q641/30)*AD641)</f>
        <v>4500000</v>
      </c>
      <c r="AL641" s="75">
        <f>IF(Q641=31,AE641,(Q641/30)*AE641)</f>
        <v>6000000</v>
      </c>
      <c r="AM641" s="75">
        <f>(AC641*30/220)*35%*S641</f>
        <v>9294232.5</v>
      </c>
      <c r="AN641" s="75">
        <f>AC641*30/220*1.4*T641</f>
        <v>4956360.7131818179</v>
      </c>
      <c r="AO641" s="75">
        <f>AC641*U641</f>
        <v>0</v>
      </c>
      <c r="AP641" s="75">
        <f>200000*V641</f>
        <v>2400000</v>
      </c>
      <c r="AQ641" s="75">
        <v>0</v>
      </c>
      <c r="AR641" s="75">
        <v>0</v>
      </c>
      <c r="AS641" s="75">
        <v>0</v>
      </c>
      <c r="AT641" s="80">
        <v>0</v>
      </c>
      <c r="AU641" s="82">
        <f>SUM(AG641:AT641)</f>
        <v>73983868.667727277</v>
      </c>
      <c r="AV641" s="113">
        <f>AU641-(AX641+AP641+AO641+AL641+AK641+AJ641+AT641)</f>
        <v>55904997.860986367</v>
      </c>
      <c r="AW641" s="75">
        <f>AG641+AH641+AK641+AL641+AI641+AN641+AM641+AP641</f>
        <v>73983868.667727262</v>
      </c>
      <c r="AX641" s="75">
        <f>AW641*7%</f>
        <v>5178870.8067409089</v>
      </c>
      <c r="AY641" s="76">
        <f>IF(AV641&lt;=40000000,0,IF(AND(AV641&gt;40000000,AV641&lt;=80000000),(AV641-40000000)*10%,IF(AND(AV641&gt;80000000,AV641&lt;=120000000),4000000+(AV641-80000000)*15%,IF(AND(AV641&gt;120000000,AV641&lt;=180000000),10000000+(AV641-120000000)*20%,IF(AND(AV641&gt;180000000,AV641&lt;=240000000),22000000+(AV641-180000000)*25%,IF(AND(AV641&gt;240000000,AV641&lt;=320000000),37000000+(AV641-240000000)*30%,61000000+(AV641-320000000)*35%))))))</f>
        <v>1590499.7860986367</v>
      </c>
      <c r="AZ641" s="75">
        <v>0</v>
      </c>
      <c r="BA641" s="75">
        <v>0</v>
      </c>
      <c r="BB641" s="75">
        <v>0</v>
      </c>
      <c r="BC641" s="80">
        <v>0</v>
      </c>
      <c r="BD641" s="80">
        <v>0</v>
      </c>
      <c r="BE641" s="80">
        <v>0</v>
      </c>
      <c r="BF641" s="78">
        <v>0</v>
      </c>
      <c r="BG641" s="348">
        <f>SUM(AX641:BF641)</f>
        <v>6769370.5928395456</v>
      </c>
      <c r="BH641" s="188">
        <f>INT(AU641-BG641)</f>
        <v>67214498</v>
      </c>
      <c r="BJ641" s="50">
        <v>13440</v>
      </c>
      <c r="BK641" s="50" t="s">
        <v>3972</v>
      </c>
      <c r="BM641" s="50">
        <f t="shared" si="19"/>
        <v>0</v>
      </c>
    </row>
    <row r="642" spans="1:65" s="50" customFormat="1" ht="24" customHeight="1" x14ac:dyDescent="0.2">
      <c r="A642" s="182">
        <f t="shared" si="20"/>
        <v>2655495</v>
      </c>
      <c r="B642" s="298">
        <v>513</v>
      </c>
      <c r="C642" s="266">
        <v>284</v>
      </c>
      <c r="D642" s="299">
        <v>13441</v>
      </c>
      <c r="E642" s="242" t="s">
        <v>158</v>
      </c>
      <c r="F642" s="243" t="s">
        <v>2031</v>
      </c>
      <c r="G642" s="287" t="s">
        <v>137</v>
      </c>
      <c r="H642" s="274" t="s">
        <v>1961</v>
      </c>
      <c r="I642" s="294" t="s">
        <v>2945</v>
      </c>
      <c r="J642" s="65">
        <v>4889872078</v>
      </c>
      <c r="K642" s="65" t="s">
        <v>2032</v>
      </c>
      <c r="L642" s="65" t="s">
        <v>1961</v>
      </c>
      <c r="M642" s="292" t="s">
        <v>137</v>
      </c>
      <c r="N642" s="99"/>
      <c r="O642" s="65"/>
      <c r="P642" s="245" t="s">
        <v>2410</v>
      </c>
      <c r="Q642" s="244">
        <v>30</v>
      </c>
      <c r="R642" s="246">
        <v>120</v>
      </c>
      <c r="S642" s="246">
        <v>220</v>
      </c>
      <c r="T642" s="246">
        <v>29.33</v>
      </c>
      <c r="U642" s="90">
        <v>0</v>
      </c>
      <c r="V642" s="262">
        <v>12</v>
      </c>
      <c r="W642" s="99">
        <v>0</v>
      </c>
      <c r="X642" s="84">
        <v>0</v>
      </c>
      <c r="Y642" s="99">
        <v>0</v>
      </c>
      <c r="Z642" s="65">
        <v>0</v>
      </c>
      <c r="AA642" s="319">
        <v>885165</v>
      </c>
      <c r="AB642" s="319">
        <v>0</v>
      </c>
      <c r="AC642" s="320">
        <f>AA642+AB642</f>
        <v>885165</v>
      </c>
      <c r="AD642" s="75">
        <v>4500000</v>
      </c>
      <c r="AE642" s="75">
        <v>6000000</v>
      </c>
      <c r="AF642" s="338">
        <f>(AC642*30)/220*1.4</f>
        <v>168986.04545454544</v>
      </c>
      <c r="AG642" s="113">
        <f>AA642*Q642</f>
        <v>26554950</v>
      </c>
      <c r="AH642" s="75">
        <f>AB642*Q642</f>
        <v>0</v>
      </c>
      <c r="AI642" s="75">
        <f>AF642*R642</f>
        <v>20278325.454545453</v>
      </c>
      <c r="AJ642" s="75">
        <f>IF(Q642=31,A642*Z642,(Q642/30)*A642*Z642)</f>
        <v>0</v>
      </c>
      <c r="AK642" s="75">
        <f>IF(Q642=31,AD642,(Q642/30)*AD642)</f>
        <v>4500000</v>
      </c>
      <c r="AL642" s="75">
        <f>IF(Q642=31,AE642,(Q642/30)*AE642)</f>
        <v>6000000</v>
      </c>
      <c r="AM642" s="75">
        <f>(AC642*30/220)*35%*S642</f>
        <v>9294232.5</v>
      </c>
      <c r="AN642" s="75">
        <f>AC642*30/220*1.4*T642</f>
        <v>4956360.7131818179</v>
      </c>
      <c r="AO642" s="75">
        <f>AC642*U642</f>
        <v>0</v>
      </c>
      <c r="AP642" s="75">
        <f>200000*V642</f>
        <v>2400000</v>
      </c>
      <c r="AQ642" s="75">
        <v>0</v>
      </c>
      <c r="AR642" s="75">
        <v>0</v>
      </c>
      <c r="AS642" s="75">
        <v>0</v>
      </c>
      <c r="AT642" s="80">
        <v>0</v>
      </c>
      <c r="AU642" s="82">
        <f>SUM(AG642:AT642)</f>
        <v>73983868.667727277</v>
      </c>
      <c r="AV642" s="113">
        <f>AU642-(AX642+AP642+AO642+AL642+AK642+AJ642+AT642)</f>
        <v>55904997.860986367</v>
      </c>
      <c r="AW642" s="75">
        <f>AG642+AH642+AK642+AL642+AI642+AN642+AM642+AP642</f>
        <v>73983868.667727262</v>
      </c>
      <c r="AX642" s="75">
        <f>AW642*7%</f>
        <v>5178870.8067409089</v>
      </c>
      <c r="AY642" s="76">
        <f>IF(AV642&lt;=40000000,0,IF(AND(AV642&gt;40000000,AV642&lt;=80000000),(AV642-40000000)*10%,IF(AND(AV642&gt;80000000,AV642&lt;=120000000),4000000+(AV642-80000000)*15%,IF(AND(AV642&gt;120000000,AV642&lt;=180000000),10000000+(AV642-120000000)*20%,IF(AND(AV642&gt;180000000,AV642&lt;=240000000),22000000+(AV642-180000000)*25%,IF(AND(AV642&gt;240000000,AV642&lt;=320000000),37000000+(AV642-240000000)*30%,61000000+(AV642-320000000)*35%))))))</f>
        <v>1590499.7860986367</v>
      </c>
      <c r="AZ642" s="75">
        <v>0</v>
      </c>
      <c r="BA642" s="75">
        <v>0</v>
      </c>
      <c r="BB642" s="75">
        <v>0</v>
      </c>
      <c r="BC642" s="80">
        <v>0</v>
      </c>
      <c r="BD642" s="80">
        <v>0</v>
      </c>
      <c r="BE642" s="80">
        <v>0</v>
      </c>
      <c r="BF642" s="78">
        <v>0</v>
      </c>
      <c r="BG642" s="348">
        <f>SUM(AX642:BF642)</f>
        <v>6769370.5928395456</v>
      </c>
      <c r="BH642" s="188">
        <f>INT(AU642-BG642)</f>
        <v>67214498</v>
      </c>
      <c r="BJ642" s="50">
        <v>13441</v>
      </c>
      <c r="BK642" s="50" t="s">
        <v>3973</v>
      </c>
      <c r="BM642" s="50">
        <f t="shared" si="19"/>
        <v>0</v>
      </c>
    </row>
    <row r="643" spans="1:65" s="50" customFormat="1" ht="24" customHeight="1" x14ac:dyDescent="0.2">
      <c r="A643" s="182">
        <f t="shared" si="20"/>
        <v>2655495</v>
      </c>
      <c r="B643" s="298">
        <v>201</v>
      </c>
      <c r="C643" s="266">
        <v>210</v>
      </c>
      <c r="D643" s="299">
        <v>13442</v>
      </c>
      <c r="E643" s="252" t="s">
        <v>226</v>
      </c>
      <c r="F643" s="253" t="s">
        <v>2033</v>
      </c>
      <c r="G643" s="252" t="s">
        <v>87</v>
      </c>
      <c r="H643" s="274" t="s">
        <v>1961</v>
      </c>
      <c r="I643" s="294" t="s">
        <v>2641</v>
      </c>
      <c r="J643" s="65">
        <v>4880118346</v>
      </c>
      <c r="K643" s="65" t="s">
        <v>2034</v>
      </c>
      <c r="L643" s="65" t="s">
        <v>1961</v>
      </c>
      <c r="M643" s="292" t="s">
        <v>2380</v>
      </c>
      <c r="N643" s="99"/>
      <c r="O643" s="65"/>
      <c r="P643" s="90"/>
      <c r="Q643" s="254">
        <v>30</v>
      </c>
      <c r="R643" s="255">
        <v>69</v>
      </c>
      <c r="S643" s="65">
        <v>0</v>
      </c>
      <c r="T643" s="65">
        <v>0</v>
      </c>
      <c r="U643" s="90">
        <v>0</v>
      </c>
      <c r="V643" s="260">
        <v>23</v>
      </c>
      <c r="W643" s="99">
        <v>0</v>
      </c>
      <c r="X643" s="84">
        <v>0</v>
      </c>
      <c r="Y643" s="99">
        <v>1</v>
      </c>
      <c r="Z643" s="65">
        <v>1</v>
      </c>
      <c r="AA643" s="327">
        <v>1477052</v>
      </c>
      <c r="AB643" s="327">
        <v>46667</v>
      </c>
      <c r="AC643" s="328">
        <f>AA643+AB643</f>
        <v>1523719</v>
      </c>
      <c r="AD643" s="75">
        <v>4500000</v>
      </c>
      <c r="AE643" s="75">
        <v>6000000</v>
      </c>
      <c r="AF643" s="338">
        <f>(AC643*30)/220*1.4</f>
        <v>290891.80909090908</v>
      </c>
      <c r="AG643" s="113">
        <f>AA643*Q643</f>
        <v>44311560</v>
      </c>
      <c r="AH643" s="75">
        <f>AB643*Q643</f>
        <v>1400010</v>
      </c>
      <c r="AI643" s="75">
        <f>AF643*R643</f>
        <v>20071534.827272728</v>
      </c>
      <c r="AJ643" s="75">
        <f>IF(Q643=31,A643*Z643,(Q643/30)*A643*Z643)</f>
        <v>2655495</v>
      </c>
      <c r="AK643" s="75">
        <f>IF(Q643=31,AD643,(Q643/30)*AD643)</f>
        <v>4500000</v>
      </c>
      <c r="AL643" s="75">
        <f>IF(Q643=31,AE643,(Q643/30)*AE643)</f>
        <v>6000000</v>
      </c>
      <c r="AM643" s="75">
        <f>(AC643*30/220)*35%*S643</f>
        <v>0</v>
      </c>
      <c r="AN643" s="75">
        <f>AC643*30/220*1.4*T643</f>
        <v>0</v>
      </c>
      <c r="AO643" s="75">
        <f>AC643*U643</f>
        <v>0</v>
      </c>
      <c r="AP643" s="75">
        <f>200000*V643</f>
        <v>4600000</v>
      </c>
      <c r="AQ643" s="75">
        <v>0</v>
      </c>
      <c r="AR643" s="75">
        <v>0</v>
      </c>
      <c r="AS643" s="75">
        <v>0</v>
      </c>
      <c r="AT643" s="80">
        <v>0</v>
      </c>
      <c r="AU643" s="82">
        <f>SUM(AG643:AT643)</f>
        <v>83538599.827272728</v>
      </c>
      <c r="AV643" s="113">
        <f>AU643-(AX643+AP643+AO643+AL643+AK643+AJ643+AT643)</f>
        <v>60121287.489363641</v>
      </c>
      <c r="AW643" s="75">
        <f>AG643+AH643+AK643+AL643+AI643+AN643+AM643+AP643</f>
        <v>80883104.827272728</v>
      </c>
      <c r="AX643" s="75">
        <f>AW643*7%</f>
        <v>5661817.3379090913</v>
      </c>
      <c r="AY643" s="76">
        <f>IF(AV643&lt;=40000000,0,IF(AND(AV643&gt;40000000,AV643&lt;=80000000),(AV643-40000000)*10%,IF(AND(AV643&gt;80000000,AV643&lt;=120000000),4000000+(AV643-80000000)*15%,IF(AND(AV643&gt;120000000,AV643&lt;=180000000),10000000+(AV643-120000000)*20%,IF(AND(AV643&gt;180000000,AV643&lt;=240000000),22000000+(AV643-180000000)*25%,IF(AND(AV643&gt;240000000,AV643&lt;=320000000),37000000+(AV643-240000000)*30%,61000000+(AV643-320000000)*35%))))))</f>
        <v>2012128.7489363642</v>
      </c>
      <c r="AZ643" s="75">
        <v>0</v>
      </c>
      <c r="BA643" s="75">
        <v>0</v>
      </c>
      <c r="BB643" s="75">
        <v>0</v>
      </c>
      <c r="BC643" s="80">
        <v>0</v>
      </c>
      <c r="BD643" s="80">
        <v>0</v>
      </c>
      <c r="BE643" s="80">
        <v>0</v>
      </c>
      <c r="BF643" s="78">
        <v>0</v>
      </c>
      <c r="BG643" s="348">
        <f>SUM(AX643:BF643)</f>
        <v>7673946.0868454557</v>
      </c>
      <c r="BH643" s="188">
        <f>INT(AU643-BG643)</f>
        <v>75864653</v>
      </c>
      <c r="BJ643" s="50">
        <v>13442</v>
      </c>
      <c r="BK643" s="50" t="s">
        <v>3974</v>
      </c>
      <c r="BM643" s="50">
        <f t="shared" si="19"/>
        <v>0</v>
      </c>
    </row>
    <row r="644" spans="1:65" s="50" customFormat="1" ht="24" customHeight="1" x14ac:dyDescent="0.2">
      <c r="A644" s="182">
        <f t="shared" si="20"/>
        <v>2655495</v>
      </c>
      <c r="B644" s="298">
        <v>509</v>
      </c>
      <c r="C644" s="266">
        <v>292</v>
      </c>
      <c r="D644" s="299">
        <v>13443</v>
      </c>
      <c r="E644" s="242" t="s">
        <v>435</v>
      </c>
      <c r="F644" s="243" t="s">
        <v>2035</v>
      </c>
      <c r="G644" s="287" t="s">
        <v>137</v>
      </c>
      <c r="H644" s="274" t="s">
        <v>1961</v>
      </c>
      <c r="I644" s="294" t="s">
        <v>2941</v>
      </c>
      <c r="J644" s="65">
        <v>4869864398</v>
      </c>
      <c r="K644" s="65" t="s">
        <v>2036</v>
      </c>
      <c r="L644" s="65" t="s">
        <v>1961</v>
      </c>
      <c r="M644" s="292" t="s">
        <v>137</v>
      </c>
      <c r="N644" s="244" t="s">
        <v>2410</v>
      </c>
      <c r="O644" s="65"/>
      <c r="P644" s="90"/>
      <c r="Q644" s="244">
        <v>30</v>
      </c>
      <c r="R644" s="246">
        <v>120</v>
      </c>
      <c r="S644" s="246">
        <v>110</v>
      </c>
      <c r="T644" s="246">
        <v>29.33</v>
      </c>
      <c r="U644" s="90">
        <v>0</v>
      </c>
      <c r="V644" s="262">
        <v>15</v>
      </c>
      <c r="W644" s="99">
        <v>0</v>
      </c>
      <c r="X644" s="84">
        <v>0</v>
      </c>
      <c r="Y644" s="99">
        <v>1</v>
      </c>
      <c r="Z644" s="65">
        <v>1</v>
      </c>
      <c r="AA644" s="319">
        <v>885165</v>
      </c>
      <c r="AB644" s="319">
        <v>0</v>
      </c>
      <c r="AC644" s="320">
        <f>AA644+AB644</f>
        <v>885165</v>
      </c>
      <c r="AD644" s="75">
        <v>4500000</v>
      </c>
      <c r="AE644" s="75">
        <v>6000000</v>
      </c>
      <c r="AF644" s="338">
        <f>(AC644*30)/220*1.4</f>
        <v>168986.04545454544</v>
      </c>
      <c r="AG644" s="113">
        <f>AA644*Q644</f>
        <v>26554950</v>
      </c>
      <c r="AH644" s="75">
        <f>AB644*Q644</f>
        <v>0</v>
      </c>
      <c r="AI644" s="75">
        <f>AF644*R644</f>
        <v>20278325.454545453</v>
      </c>
      <c r="AJ644" s="75">
        <f>IF(Q644=31,A644*Z644,(Q644/30)*A644*Z644)</f>
        <v>2655495</v>
      </c>
      <c r="AK644" s="75">
        <f>IF(Q644=31,AD644,(Q644/30)*AD644)</f>
        <v>4500000</v>
      </c>
      <c r="AL644" s="75">
        <f>IF(Q644=31,AE644,(Q644/30)*AE644)</f>
        <v>6000000</v>
      </c>
      <c r="AM644" s="75">
        <f>(AC644*30/220)*35%*S644</f>
        <v>4647116.25</v>
      </c>
      <c r="AN644" s="75">
        <f>AC644*30/220*1.4*T644</f>
        <v>4956360.7131818179</v>
      </c>
      <c r="AO644" s="75">
        <f>AC644*U644</f>
        <v>0</v>
      </c>
      <c r="AP644" s="75">
        <f>200000*V644</f>
        <v>3000000</v>
      </c>
      <c r="AQ644" s="75">
        <v>0</v>
      </c>
      <c r="AR644" s="75">
        <v>0</v>
      </c>
      <c r="AS644" s="75">
        <v>0</v>
      </c>
      <c r="AT644" s="80">
        <v>0</v>
      </c>
      <c r="AU644" s="82">
        <f>SUM(AG644:AT644)</f>
        <v>72592247.417727277</v>
      </c>
      <c r="AV644" s="113">
        <f>AU644-(AX644+AP644+AO644+AL644+AK644+AJ644+AT644)</f>
        <v>51541179.74848637</v>
      </c>
      <c r="AW644" s="75">
        <f>AG644+AH644+AK644+AL644+AI644+AN644+AM644+AP644</f>
        <v>69936752.417727262</v>
      </c>
      <c r="AX644" s="75">
        <f>AW644*7%</f>
        <v>4895572.6692409087</v>
      </c>
      <c r="AY644" s="76">
        <f>IF(AV644&lt;=40000000,0,IF(AND(AV644&gt;40000000,AV644&lt;=80000000),(AV644-40000000)*10%,IF(AND(AV644&gt;80000000,AV644&lt;=120000000),4000000+(AV644-80000000)*15%,IF(AND(AV644&gt;120000000,AV644&lt;=180000000),10000000+(AV644-120000000)*20%,IF(AND(AV644&gt;180000000,AV644&lt;=240000000),22000000+(AV644-180000000)*25%,IF(AND(AV644&gt;240000000,AV644&lt;=320000000),37000000+(AV644-240000000)*30%,61000000+(AV644-320000000)*35%))))))</f>
        <v>1154117.9748486371</v>
      </c>
      <c r="AZ644" s="75">
        <v>0</v>
      </c>
      <c r="BA644" s="75">
        <v>0</v>
      </c>
      <c r="BB644" s="75">
        <v>0</v>
      </c>
      <c r="BC644" s="80">
        <v>0</v>
      </c>
      <c r="BD644" s="80">
        <v>0</v>
      </c>
      <c r="BE644" s="80">
        <v>0</v>
      </c>
      <c r="BF644" s="78">
        <v>0</v>
      </c>
      <c r="BG644" s="348">
        <f>SUM(AX644:BF644)</f>
        <v>6049690.6440895461</v>
      </c>
      <c r="BH644" s="188">
        <f>INT(AU644-BG644)</f>
        <v>66542556</v>
      </c>
      <c r="BJ644" s="50">
        <v>13443</v>
      </c>
      <c r="BK644" s="50" t="s">
        <v>3975</v>
      </c>
      <c r="BM644" s="50">
        <f t="shared" si="19"/>
        <v>0</v>
      </c>
    </row>
    <row r="645" spans="1:65" s="50" customFormat="1" ht="24" customHeight="1" x14ac:dyDescent="0.2">
      <c r="A645" s="182">
        <f t="shared" si="20"/>
        <v>2655495</v>
      </c>
      <c r="B645" s="298">
        <v>505</v>
      </c>
      <c r="C645" s="266">
        <v>288</v>
      </c>
      <c r="D645" s="299">
        <v>13444</v>
      </c>
      <c r="E645" s="242" t="s">
        <v>1162</v>
      </c>
      <c r="F645" s="243" t="s">
        <v>2037</v>
      </c>
      <c r="G645" s="287" t="s">
        <v>137</v>
      </c>
      <c r="H645" s="274" t="s">
        <v>1961</v>
      </c>
      <c r="I645" s="294" t="s">
        <v>2937</v>
      </c>
      <c r="J645" s="65">
        <v>4880266930</v>
      </c>
      <c r="K645" s="65" t="s">
        <v>2038</v>
      </c>
      <c r="L645" s="65" t="s">
        <v>1961</v>
      </c>
      <c r="M645" s="292" t="s">
        <v>137</v>
      </c>
      <c r="N645" s="244" t="s">
        <v>2410</v>
      </c>
      <c r="O645" s="65"/>
      <c r="P645" s="90"/>
      <c r="Q645" s="244">
        <v>30</v>
      </c>
      <c r="R645" s="246">
        <v>120</v>
      </c>
      <c r="S645" s="246">
        <v>110</v>
      </c>
      <c r="T645" s="246">
        <v>29.33</v>
      </c>
      <c r="U645" s="90">
        <v>0</v>
      </c>
      <c r="V645" s="262">
        <v>15</v>
      </c>
      <c r="W645" s="99">
        <v>0</v>
      </c>
      <c r="X645" s="84">
        <v>0</v>
      </c>
      <c r="Y645" s="99">
        <v>0</v>
      </c>
      <c r="Z645" s="65">
        <v>0</v>
      </c>
      <c r="AA645" s="319">
        <v>885165</v>
      </c>
      <c r="AB645" s="319">
        <v>46667</v>
      </c>
      <c r="AC645" s="320">
        <f>AA645+AB645</f>
        <v>931832</v>
      </c>
      <c r="AD645" s="75">
        <v>4500000</v>
      </c>
      <c r="AE645" s="75">
        <v>6000000</v>
      </c>
      <c r="AF645" s="338">
        <f>(AC645*30)/220*1.4</f>
        <v>177895.19999999998</v>
      </c>
      <c r="AG645" s="113">
        <f>AA645*Q645</f>
        <v>26554950</v>
      </c>
      <c r="AH645" s="75">
        <f>AB645*Q645</f>
        <v>1400010</v>
      </c>
      <c r="AI645" s="75">
        <f>AF645*R645</f>
        <v>21347423.999999996</v>
      </c>
      <c r="AJ645" s="75">
        <f>IF(Q645=31,A645*Z645,(Q645/30)*A645*Z645)</f>
        <v>0</v>
      </c>
      <c r="AK645" s="75">
        <f>IF(Q645=31,AD645,(Q645/30)*AD645)</f>
        <v>4500000</v>
      </c>
      <c r="AL645" s="75">
        <f>IF(Q645=31,AE645,(Q645/30)*AE645)</f>
        <v>6000000</v>
      </c>
      <c r="AM645" s="75">
        <f>(AC645*30/220)*35%*S645</f>
        <v>4892117.9999999991</v>
      </c>
      <c r="AN645" s="75">
        <f>AC645*30/220*1.4*T645</f>
        <v>5217666.2159999991</v>
      </c>
      <c r="AO645" s="75">
        <f>AC645*U645</f>
        <v>0</v>
      </c>
      <c r="AP645" s="75">
        <f>200000*V645</f>
        <v>3000000</v>
      </c>
      <c r="AQ645" s="75">
        <v>0</v>
      </c>
      <c r="AR645" s="75">
        <v>0</v>
      </c>
      <c r="AS645" s="75">
        <v>0</v>
      </c>
      <c r="AT645" s="80">
        <v>0</v>
      </c>
      <c r="AU645" s="82">
        <f>SUM(AG645:AT645)</f>
        <v>72912168.216000006</v>
      </c>
      <c r="AV645" s="113">
        <f>AU645-(AX645+AP645+AO645+AL645+AK645+AJ645+AT645)</f>
        <v>54308316.440880008</v>
      </c>
      <c r="AW645" s="75">
        <f>AG645+AH645+AK645+AL645+AI645+AN645+AM645+AP645</f>
        <v>72912168.215999991</v>
      </c>
      <c r="AX645" s="75">
        <f>AW645*7%</f>
        <v>5103851.7751199994</v>
      </c>
      <c r="AY645" s="76">
        <f>IF(AV645&lt;=40000000,0,IF(AND(AV645&gt;40000000,AV645&lt;=80000000),(AV645-40000000)*10%,IF(AND(AV645&gt;80000000,AV645&lt;=120000000),4000000+(AV645-80000000)*15%,IF(AND(AV645&gt;120000000,AV645&lt;=180000000),10000000+(AV645-120000000)*20%,IF(AND(AV645&gt;180000000,AV645&lt;=240000000),22000000+(AV645-180000000)*25%,IF(AND(AV645&gt;240000000,AV645&lt;=320000000),37000000+(AV645-240000000)*30%,61000000+(AV645-320000000)*35%))))))</f>
        <v>1430831.644088001</v>
      </c>
      <c r="AZ645" s="75">
        <v>0</v>
      </c>
      <c r="BA645" s="75">
        <v>0</v>
      </c>
      <c r="BB645" s="75">
        <v>0</v>
      </c>
      <c r="BC645" s="80">
        <v>0</v>
      </c>
      <c r="BD645" s="80">
        <v>0</v>
      </c>
      <c r="BE645" s="80">
        <v>0</v>
      </c>
      <c r="BF645" s="78">
        <v>0</v>
      </c>
      <c r="BG645" s="348">
        <f>SUM(AX645:BF645)</f>
        <v>6534683.4192080004</v>
      </c>
      <c r="BH645" s="188">
        <f>INT(AU645-BG645)</f>
        <v>66377484</v>
      </c>
      <c r="BJ645" s="50">
        <v>13444</v>
      </c>
      <c r="BK645" s="50" t="s">
        <v>3976</v>
      </c>
      <c r="BM645" s="50">
        <f t="shared" si="19"/>
        <v>0</v>
      </c>
    </row>
    <row r="646" spans="1:65" s="50" customFormat="1" ht="24" customHeight="1" x14ac:dyDescent="0.2">
      <c r="A646" s="182">
        <f t="shared" si="20"/>
        <v>2655495</v>
      </c>
      <c r="B646" s="298">
        <v>200</v>
      </c>
      <c r="C646" s="266">
        <v>209</v>
      </c>
      <c r="D646" s="299">
        <v>13445</v>
      </c>
      <c r="E646" s="252" t="s">
        <v>131</v>
      </c>
      <c r="F646" s="253" t="s">
        <v>2039</v>
      </c>
      <c r="G646" s="252" t="s">
        <v>87</v>
      </c>
      <c r="H646" s="274" t="s">
        <v>1961</v>
      </c>
      <c r="I646" s="294" t="s">
        <v>2640</v>
      </c>
      <c r="J646" s="65">
        <v>4880176419</v>
      </c>
      <c r="K646" s="65" t="s">
        <v>2040</v>
      </c>
      <c r="L646" s="65" t="s">
        <v>1961</v>
      </c>
      <c r="M646" s="292" t="s">
        <v>2380</v>
      </c>
      <c r="N646" s="99"/>
      <c r="O646" s="65"/>
      <c r="P646" s="90"/>
      <c r="Q646" s="254">
        <v>30</v>
      </c>
      <c r="R646" s="255">
        <v>51</v>
      </c>
      <c r="S646" s="65">
        <v>0</v>
      </c>
      <c r="T646" s="65">
        <v>0</v>
      </c>
      <c r="U646" s="90">
        <v>0</v>
      </c>
      <c r="V646" s="260">
        <v>20</v>
      </c>
      <c r="W646" s="99">
        <v>0</v>
      </c>
      <c r="X646" s="84">
        <v>0</v>
      </c>
      <c r="Y646" s="99">
        <v>0</v>
      </c>
      <c r="Z646" s="65">
        <v>0</v>
      </c>
      <c r="AA646" s="327">
        <v>1477052</v>
      </c>
      <c r="AB646" s="327">
        <v>46667</v>
      </c>
      <c r="AC646" s="328">
        <f>AA646+AB646</f>
        <v>1523719</v>
      </c>
      <c r="AD646" s="75">
        <v>4500000</v>
      </c>
      <c r="AE646" s="75">
        <v>6000000</v>
      </c>
      <c r="AF646" s="338">
        <f>(AC646*30)/220*1.4</f>
        <v>290891.80909090908</v>
      </c>
      <c r="AG646" s="113">
        <f>AA646*Q646</f>
        <v>44311560</v>
      </c>
      <c r="AH646" s="75">
        <f>AB646*Q646</f>
        <v>1400010</v>
      </c>
      <c r="AI646" s="75">
        <f>AF646*R646</f>
        <v>14835482.263636364</v>
      </c>
      <c r="AJ646" s="75">
        <f>IF(Q646=31,A646*Z646,(Q646/30)*A646*Z646)</f>
        <v>0</v>
      </c>
      <c r="AK646" s="75">
        <f>IF(Q646=31,AD646,(Q646/30)*AD646)</f>
        <v>4500000</v>
      </c>
      <c r="AL646" s="75">
        <f>IF(Q646=31,AE646,(Q646/30)*AE646)</f>
        <v>6000000</v>
      </c>
      <c r="AM646" s="75">
        <f>(AC646*30/220)*35%*S646</f>
        <v>0</v>
      </c>
      <c r="AN646" s="75">
        <f>AC646*30/220*1.4*T646</f>
        <v>0</v>
      </c>
      <c r="AO646" s="75">
        <f>AC646*U646</f>
        <v>0</v>
      </c>
      <c r="AP646" s="75">
        <f>200000*V646</f>
        <v>4000000</v>
      </c>
      <c r="AQ646" s="75">
        <v>0</v>
      </c>
      <c r="AR646" s="75">
        <v>0</v>
      </c>
      <c r="AS646" s="75">
        <v>0</v>
      </c>
      <c r="AT646" s="80">
        <v>0</v>
      </c>
      <c r="AU646" s="82">
        <f>SUM(AG646:AT646)</f>
        <v>75047052.263636366</v>
      </c>
      <c r="AV646" s="113">
        <f>AU646-(AX646+AP646+AO646+AL646+AK646+AJ646+AT646)</f>
        <v>55293758.605181821</v>
      </c>
      <c r="AW646" s="75">
        <f>AG646+AH646+AK646+AL646+AI646+AN646+AM646+AP646</f>
        <v>75047052.263636366</v>
      </c>
      <c r="AX646" s="75">
        <f>AW646*7%</f>
        <v>5253293.6584545458</v>
      </c>
      <c r="AY646" s="76">
        <f>IF(AV646&lt;=40000000,0,IF(AND(AV646&gt;40000000,AV646&lt;=80000000),(AV646-40000000)*10%,IF(AND(AV646&gt;80000000,AV646&lt;=120000000),4000000+(AV646-80000000)*15%,IF(AND(AV646&gt;120000000,AV646&lt;=180000000),10000000+(AV646-120000000)*20%,IF(AND(AV646&gt;180000000,AV646&lt;=240000000),22000000+(AV646-180000000)*25%,IF(AND(AV646&gt;240000000,AV646&lt;=320000000),37000000+(AV646-240000000)*30%,61000000+(AV646-320000000)*35%))))))</f>
        <v>1529375.8605181822</v>
      </c>
      <c r="AZ646" s="75">
        <v>0</v>
      </c>
      <c r="BA646" s="75">
        <v>0</v>
      </c>
      <c r="BB646" s="75">
        <v>0</v>
      </c>
      <c r="BC646" s="80">
        <v>0</v>
      </c>
      <c r="BD646" s="80">
        <v>0</v>
      </c>
      <c r="BE646" s="80">
        <v>0</v>
      </c>
      <c r="BF646" s="78">
        <v>0</v>
      </c>
      <c r="BG646" s="348">
        <f>SUM(AX646:BF646)</f>
        <v>6782669.5189727284</v>
      </c>
      <c r="BH646" s="188">
        <f>INT(AU646-BG646)</f>
        <v>68264382</v>
      </c>
      <c r="BJ646" s="50">
        <v>13445</v>
      </c>
      <c r="BK646" s="50" t="s">
        <v>3977</v>
      </c>
      <c r="BM646" s="50">
        <f t="shared" si="19"/>
        <v>0</v>
      </c>
    </row>
    <row r="647" spans="1:65" s="50" customFormat="1" ht="24" customHeight="1" x14ac:dyDescent="0.2">
      <c r="A647" s="182">
        <f t="shared" si="20"/>
        <v>2655495</v>
      </c>
      <c r="B647" s="298">
        <v>199</v>
      </c>
      <c r="C647" s="266">
        <v>208</v>
      </c>
      <c r="D647" s="299">
        <v>13446</v>
      </c>
      <c r="E647" s="252" t="s">
        <v>451</v>
      </c>
      <c r="F647" s="253" t="s">
        <v>631</v>
      </c>
      <c r="G647" s="252" t="s">
        <v>87</v>
      </c>
      <c r="H647" s="274" t="s">
        <v>1961</v>
      </c>
      <c r="I647" s="294" t="s">
        <v>2639</v>
      </c>
      <c r="J647" s="65">
        <v>4889792066</v>
      </c>
      <c r="K647" s="65" t="s">
        <v>2041</v>
      </c>
      <c r="L647" s="65" t="s">
        <v>1961</v>
      </c>
      <c r="M647" s="292" t="s">
        <v>2380</v>
      </c>
      <c r="N647" s="99"/>
      <c r="O647" s="65"/>
      <c r="P647" s="90"/>
      <c r="Q647" s="254">
        <v>30</v>
      </c>
      <c r="R647" s="255">
        <v>80</v>
      </c>
      <c r="S647" s="65">
        <v>0</v>
      </c>
      <c r="T647" s="65">
        <v>0</v>
      </c>
      <c r="U647" s="90">
        <v>0</v>
      </c>
      <c r="V647" s="260">
        <v>22</v>
      </c>
      <c r="W647" s="99">
        <v>0</v>
      </c>
      <c r="X647" s="84">
        <v>0</v>
      </c>
      <c r="Y647" s="99">
        <v>2</v>
      </c>
      <c r="Z647" s="65">
        <v>2</v>
      </c>
      <c r="AA647" s="327">
        <v>1477052</v>
      </c>
      <c r="AB647" s="327">
        <v>46667</v>
      </c>
      <c r="AC647" s="328">
        <f>AA647+AB647</f>
        <v>1523719</v>
      </c>
      <c r="AD647" s="75">
        <v>4500000</v>
      </c>
      <c r="AE647" s="75">
        <v>6000000</v>
      </c>
      <c r="AF647" s="338">
        <f>(AC647*30)/220*1.4</f>
        <v>290891.80909090908</v>
      </c>
      <c r="AG647" s="113">
        <f>AA647*Q647</f>
        <v>44311560</v>
      </c>
      <c r="AH647" s="75">
        <f>AB647*Q647</f>
        <v>1400010</v>
      </c>
      <c r="AI647" s="75">
        <f>AF647*R647</f>
        <v>23271344.727272727</v>
      </c>
      <c r="AJ647" s="75">
        <f>IF(Q647=31,A647*Z647,(Q647/30)*A647*Z647)</f>
        <v>5310990</v>
      </c>
      <c r="AK647" s="75">
        <f>IF(Q647=31,AD647,(Q647/30)*AD647)</f>
        <v>4500000</v>
      </c>
      <c r="AL647" s="75">
        <f>IF(Q647=31,AE647,(Q647/30)*AE647)</f>
        <v>6000000</v>
      </c>
      <c r="AM647" s="75">
        <f>(AC647*30/220)*35%*S647</f>
        <v>0</v>
      </c>
      <c r="AN647" s="75">
        <f>AC647*30/220*1.4*T647</f>
        <v>0</v>
      </c>
      <c r="AO647" s="75">
        <f>AC647*U647</f>
        <v>0</v>
      </c>
      <c r="AP647" s="75">
        <f>200000*V647</f>
        <v>4400000</v>
      </c>
      <c r="AQ647" s="75">
        <v>0</v>
      </c>
      <c r="AR647" s="75">
        <v>0</v>
      </c>
      <c r="AS647" s="75">
        <v>0</v>
      </c>
      <c r="AT647" s="80">
        <v>0</v>
      </c>
      <c r="AU647" s="82">
        <f>SUM(AG647:AT647)</f>
        <v>89193904.727272719</v>
      </c>
      <c r="AV647" s="113">
        <f>AU647-(AX647+AP647+AO647+AL647+AK647+AJ647+AT647)</f>
        <v>63111110.696363628</v>
      </c>
      <c r="AW647" s="75">
        <f>AG647+AH647+AK647+AL647+AI647+AN647+AM647+AP647</f>
        <v>83882914.727272719</v>
      </c>
      <c r="AX647" s="75">
        <f>AW647*7%</f>
        <v>5871804.0309090912</v>
      </c>
      <c r="AY647" s="76">
        <f>IF(AV647&lt;=40000000,0,IF(AND(AV647&gt;40000000,AV647&lt;=80000000),(AV647-40000000)*10%,IF(AND(AV647&gt;80000000,AV647&lt;=120000000),4000000+(AV647-80000000)*15%,IF(AND(AV647&gt;120000000,AV647&lt;=180000000),10000000+(AV647-120000000)*20%,IF(AND(AV647&gt;180000000,AV647&lt;=240000000),22000000+(AV647-180000000)*25%,IF(AND(AV647&gt;240000000,AV647&lt;=320000000),37000000+(AV647-240000000)*30%,61000000+(AV647-320000000)*35%))))))</f>
        <v>2311111.0696363631</v>
      </c>
      <c r="AZ647" s="75">
        <v>0</v>
      </c>
      <c r="BA647" s="75">
        <v>0</v>
      </c>
      <c r="BB647" s="75">
        <v>0</v>
      </c>
      <c r="BC647" s="80">
        <v>0</v>
      </c>
      <c r="BD647" s="80">
        <v>0</v>
      </c>
      <c r="BE647" s="80">
        <v>0</v>
      </c>
      <c r="BF647" s="78">
        <v>0</v>
      </c>
      <c r="BG647" s="348">
        <f>SUM(AX647:BF647)</f>
        <v>8182915.1005454548</v>
      </c>
      <c r="BH647" s="188">
        <f>INT(AU647-BG647)</f>
        <v>81010989</v>
      </c>
      <c r="BJ647" s="50">
        <v>13446</v>
      </c>
      <c r="BK647" s="50" t="s">
        <v>3978</v>
      </c>
      <c r="BM647" s="50">
        <f t="shared" si="19"/>
        <v>0</v>
      </c>
    </row>
    <row r="648" spans="1:65" s="50" customFormat="1" ht="24" customHeight="1" x14ac:dyDescent="0.4">
      <c r="A648" s="182">
        <f t="shared" si="20"/>
        <v>2655495</v>
      </c>
      <c r="B648" s="298">
        <v>511</v>
      </c>
      <c r="C648" s="266">
        <v>294</v>
      </c>
      <c r="D648" s="299">
        <v>13447</v>
      </c>
      <c r="E648" s="242" t="s">
        <v>85</v>
      </c>
      <c r="F648" s="243" t="s">
        <v>2042</v>
      </c>
      <c r="G648" s="287" t="s">
        <v>137</v>
      </c>
      <c r="H648" s="274" t="s">
        <v>1961</v>
      </c>
      <c r="I648" s="294" t="s">
        <v>2943</v>
      </c>
      <c r="J648" s="69">
        <v>2122582111</v>
      </c>
      <c r="K648" s="65" t="s">
        <v>2043</v>
      </c>
      <c r="L648" s="65" t="s">
        <v>1961</v>
      </c>
      <c r="M648" s="292" t="s">
        <v>137</v>
      </c>
      <c r="N648" s="244" t="s">
        <v>2410</v>
      </c>
      <c r="O648" s="65"/>
      <c r="P648" s="90"/>
      <c r="Q648" s="244">
        <v>30</v>
      </c>
      <c r="R648" s="246">
        <v>120</v>
      </c>
      <c r="S648" s="246">
        <v>110</v>
      </c>
      <c r="T648" s="246">
        <v>29.33</v>
      </c>
      <c r="U648" s="90">
        <v>0</v>
      </c>
      <c r="V648" s="262">
        <v>23</v>
      </c>
      <c r="W648" s="99">
        <v>0</v>
      </c>
      <c r="X648" s="84">
        <v>0</v>
      </c>
      <c r="Y648" s="99">
        <v>2</v>
      </c>
      <c r="Z648" s="65">
        <v>2</v>
      </c>
      <c r="AA648" s="319">
        <v>885165</v>
      </c>
      <c r="AB648" s="319">
        <v>0</v>
      </c>
      <c r="AC648" s="320">
        <f>AA648+AB648</f>
        <v>885165</v>
      </c>
      <c r="AD648" s="75">
        <v>4500000</v>
      </c>
      <c r="AE648" s="75">
        <v>6000000</v>
      </c>
      <c r="AF648" s="338">
        <f>(AC648*30)/220*1.4</f>
        <v>168986.04545454544</v>
      </c>
      <c r="AG648" s="113">
        <f>AA648*Q648</f>
        <v>26554950</v>
      </c>
      <c r="AH648" s="75">
        <f>AB648*Q648</f>
        <v>0</v>
      </c>
      <c r="AI648" s="75">
        <f>AF648*R648</f>
        <v>20278325.454545453</v>
      </c>
      <c r="AJ648" s="75">
        <f>IF(Q648=31,A648*Z648,(Q648/30)*A648*Z648)</f>
        <v>5310990</v>
      </c>
      <c r="AK648" s="75">
        <f>IF(Q648=31,AD648,(Q648/30)*AD648)</f>
        <v>4500000</v>
      </c>
      <c r="AL648" s="75">
        <f>IF(Q648=31,AE648,(Q648/30)*AE648)</f>
        <v>6000000</v>
      </c>
      <c r="AM648" s="75">
        <f>(AC648*30/220)*35%*S648</f>
        <v>4647116.25</v>
      </c>
      <c r="AN648" s="75">
        <f>AC648*30/220*1.4*T648</f>
        <v>4956360.7131818179</v>
      </c>
      <c r="AO648" s="75">
        <f>AC648*U648</f>
        <v>0</v>
      </c>
      <c r="AP648" s="75">
        <f>200000*V648</f>
        <v>4600000</v>
      </c>
      <c r="AQ648" s="75">
        <v>0</v>
      </c>
      <c r="AR648" s="75">
        <v>0</v>
      </c>
      <c r="AS648" s="75">
        <v>0</v>
      </c>
      <c r="AT648" s="80">
        <v>0</v>
      </c>
      <c r="AU648" s="82">
        <f>SUM(AG648:AT648)</f>
        <v>76847742.417727277</v>
      </c>
      <c r="AV648" s="113">
        <f>AU648-(AX648+AP648+AO648+AL648+AK648+AJ648+AT648)</f>
        <v>51429179.74848637</v>
      </c>
      <c r="AW648" s="75">
        <f>AG648+AH648+AK648+AL648+AI648+AN648+AM648+AP648</f>
        <v>71536752.417727262</v>
      </c>
      <c r="AX648" s="75">
        <f>AW648*7%</f>
        <v>5007572.6692409087</v>
      </c>
      <c r="AY648" s="76">
        <f>IF(AV648&lt;=40000000,0,IF(AND(AV648&gt;40000000,AV648&lt;=80000000),(AV648-40000000)*10%,IF(AND(AV648&gt;80000000,AV648&lt;=120000000),4000000+(AV648-80000000)*15%,IF(AND(AV648&gt;120000000,AV648&lt;=180000000),10000000+(AV648-120000000)*20%,IF(AND(AV648&gt;180000000,AV648&lt;=240000000),22000000+(AV648-180000000)*25%,IF(AND(AV648&gt;240000000,AV648&lt;=320000000),37000000+(AV648-240000000)*30%,61000000+(AV648-320000000)*35%))))))</f>
        <v>1142917.9748486371</v>
      </c>
      <c r="AZ648" s="75">
        <v>0</v>
      </c>
      <c r="BA648" s="75">
        <v>0</v>
      </c>
      <c r="BB648" s="75">
        <v>0</v>
      </c>
      <c r="BC648" s="80">
        <v>0</v>
      </c>
      <c r="BD648" s="80">
        <v>0</v>
      </c>
      <c r="BE648" s="80">
        <v>0</v>
      </c>
      <c r="BF648" s="78">
        <v>0</v>
      </c>
      <c r="BG648" s="348">
        <f>SUM(AX648:BF648)</f>
        <v>6150490.6440895461</v>
      </c>
      <c r="BH648" s="188">
        <f>INT(AU648-BG648)</f>
        <v>70697251</v>
      </c>
      <c r="BJ648" s="50">
        <v>13447</v>
      </c>
      <c r="BK648" s="50" t="s">
        <v>3979</v>
      </c>
      <c r="BM648" s="50">
        <f t="shared" ref="BM648:BM711" si="21">D648-BJ648</f>
        <v>0</v>
      </c>
    </row>
    <row r="649" spans="1:65" s="50" customFormat="1" ht="24" customHeight="1" x14ac:dyDescent="0.2">
      <c r="A649" s="182">
        <f t="shared" si="20"/>
        <v>2655495</v>
      </c>
      <c r="B649" s="298">
        <v>183</v>
      </c>
      <c r="C649" s="266">
        <v>298</v>
      </c>
      <c r="D649" s="299">
        <v>13448</v>
      </c>
      <c r="E649" s="242" t="s">
        <v>2044</v>
      </c>
      <c r="F649" s="243" t="s">
        <v>2045</v>
      </c>
      <c r="G649" s="287" t="s">
        <v>137</v>
      </c>
      <c r="H649" s="274" t="s">
        <v>1961</v>
      </c>
      <c r="I649" s="294" t="s">
        <v>2623</v>
      </c>
      <c r="J649" s="447">
        <v>2249969523</v>
      </c>
      <c r="K649" s="65" t="s">
        <v>2046</v>
      </c>
      <c r="L649" s="65" t="s">
        <v>1961</v>
      </c>
      <c r="M649" s="292" t="s">
        <v>137</v>
      </c>
      <c r="N649" s="244" t="s">
        <v>2410</v>
      </c>
      <c r="O649" s="65"/>
      <c r="P649" s="90"/>
      <c r="Q649" s="244">
        <v>30</v>
      </c>
      <c r="R649" s="246">
        <v>120</v>
      </c>
      <c r="S649" s="246">
        <v>110</v>
      </c>
      <c r="T649" s="246">
        <v>29.33</v>
      </c>
      <c r="U649" s="90">
        <v>0</v>
      </c>
      <c r="V649" s="262">
        <v>15</v>
      </c>
      <c r="W649" s="99">
        <v>0</v>
      </c>
      <c r="X649" s="84">
        <v>0</v>
      </c>
      <c r="Y649" s="99">
        <v>2</v>
      </c>
      <c r="Z649" s="65">
        <v>2</v>
      </c>
      <c r="AA649" s="319">
        <v>885165</v>
      </c>
      <c r="AB649" s="319">
        <v>46667</v>
      </c>
      <c r="AC649" s="320">
        <f>AA649+AB649</f>
        <v>931832</v>
      </c>
      <c r="AD649" s="75">
        <v>4500000</v>
      </c>
      <c r="AE649" s="75">
        <v>6000000</v>
      </c>
      <c r="AF649" s="338">
        <f>(AC649*30)/220*1.4</f>
        <v>177895.19999999998</v>
      </c>
      <c r="AG649" s="113">
        <f>AA649*Q649</f>
        <v>26554950</v>
      </c>
      <c r="AH649" s="75">
        <f>AB649*Q649</f>
        <v>1400010</v>
      </c>
      <c r="AI649" s="75">
        <f>AF649*R649</f>
        <v>21347423.999999996</v>
      </c>
      <c r="AJ649" s="75">
        <f>IF(Q649=31,A649*Z649,(Q649/30)*A649*Z649)</f>
        <v>5310990</v>
      </c>
      <c r="AK649" s="75">
        <f>IF(Q649=31,AD649,(Q649/30)*AD649)</f>
        <v>4500000</v>
      </c>
      <c r="AL649" s="75">
        <f>IF(Q649=31,AE649,(Q649/30)*AE649)</f>
        <v>6000000</v>
      </c>
      <c r="AM649" s="75">
        <f>(AC649*30/220)*35%*S649</f>
        <v>4892117.9999999991</v>
      </c>
      <c r="AN649" s="75">
        <f>AC649*30/220*1.4*T649</f>
        <v>5217666.2159999991</v>
      </c>
      <c r="AO649" s="75">
        <f>AC649*U649</f>
        <v>0</v>
      </c>
      <c r="AP649" s="75">
        <f>200000*V649</f>
        <v>3000000</v>
      </c>
      <c r="AQ649" s="75">
        <v>0</v>
      </c>
      <c r="AR649" s="75">
        <v>0</v>
      </c>
      <c r="AS649" s="75">
        <v>0</v>
      </c>
      <c r="AT649" s="80">
        <v>0</v>
      </c>
      <c r="AU649" s="82">
        <f>SUM(AG649:AT649)</f>
        <v>78223158.216000006</v>
      </c>
      <c r="AV649" s="113">
        <f>AU649-(AX649+AP649+AO649+AL649+AK649+AJ649+AT649)</f>
        <v>54308316.440880008</v>
      </c>
      <c r="AW649" s="75">
        <f>AG649+AH649+AK649+AL649+AI649+AN649+AM649+AP649</f>
        <v>72912168.215999991</v>
      </c>
      <c r="AX649" s="75">
        <f>AW649*7%</f>
        <v>5103851.7751199994</v>
      </c>
      <c r="AY649" s="76">
        <f>IF(AV649&lt;=40000000,0,IF(AND(AV649&gt;40000000,AV649&lt;=80000000),(AV649-40000000)*10%,IF(AND(AV649&gt;80000000,AV649&lt;=120000000),4000000+(AV649-80000000)*15%,IF(AND(AV649&gt;120000000,AV649&lt;=180000000),10000000+(AV649-120000000)*20%,IF(AND(AV649&gt;180000000,AV649&lt;=240000000),22000000+(AV649-180000000)*25%,IF(AND(AV649&gt;240000000,AV649&lt;=320000000),37000000+(AV649-240000000)*30%,61000000+(AV649-320000000)*35%))))))</f>
        <v>1430831.644088001</v>
      </c>
      <c r="AZ649" s="75">
        <v>0</v>
      </c>
      <c r="BA649" s="75">
        <v>0</v>
      </c>
      <c r="BB649" s="75">
        <v>0</v>
      </c>
      <c r="BC649" s="80">
        <v>0</v>
      </c>
      <c r="BD649" s="80">
        <v>0</v>
      </c>
      <c r="BE649" s="80">
        <v>0</v>
      </c>
      <c r="BF649" s="78">
        <v>0</v>
      </c>
      <c r="BG649" s="348">
        <f>SUM(AX649:BF649)</f>
        <v>6534683.4192080004</v>
      </c>
      <c r="BH649" s="188">
        <f>INT(AU649-BG649)</f>
        <v>71688474</v>
      </c>
      <c r="BI649" s="343" t="s">
        <v>3272</v>
      </c>
      <c r="BJ649" s="50">
        <v>13448</v>
      </c>
      <c r="BK649" s="50" t="s">
        <v>3980</v>
      </c>
      <c r="BM649" s="50">
        <f t="shared" si="21"/>
        <v>0</v>
      </c>
    </row>
    <row r="650" spans="1:65" s="50" customFormat="1" ht="24" customHeight="1" x14ac:dyDescent="0.2">
      <c r="A650" s="182">
        <f t="shared" si="20"/>
        <v>2655495</v>
      </c>
      <c r="B650" s="298">
        <v>185</v>
      </c>
      <c r="C650" s="266">
        <v>194</v>
      </c>
      <c r="D650" s="299">
        <v>13449</v>
      </c>
      <c r="E650" s="252" t="s">
        <v>158</v>
      </c>
      <c r="F650" s="253" t="s">
        <v>2047</v>
      </c>
      <c r="G650" s="252" t="s">
        <v>87</v>
      </c>
      <c r="H650" s="274" t="s">
        <v>1961</v>
      </c>
      <c r="I650" s="294" t="s">
        <v>2625</v>
      </c>
      <c r="J650" s="65">
        <v>2110109521</v>
      </c>
      <c r="K650" s="65" t="s">
        <v>2048</v>
      </c>
      <c r="L650" s="65" t="s">
        <v>1961</v>
      </c>
      <c r="M650" s="292" t="s">
        <v>2380</v>
      </c>
      <c r="N650" s="99"/>
      <c r="O650" s="65"/>
      <c r="P650" s="90"/>
      <c r="Q650" s="254">
        <v>30</v>
      </c>
      <c r="R650" s="255">
        <v>34</v>
      </c>
      <c r="S650" s="65">
        <v>0</v>
      </c>
      <c r="T650" s="65">
        <v>0</v>
      </c>
      <c r="U650" s="90">
        <v>0</v>
      </c>
      <c r="V650" s="260">
        <v>19</v>
      </c>
      <c r="W650" s="99">
        <v>0</v>
      </c>
      <c r="X650" s="84">
        <v>0</v>
      </c>
      <c r="Y650" s="99">
        <v>1</v>
      </c>
      <c r="Z650" s="65">
        <v>1</v>
      </c>
      <c r="AA650" s="327">
        <v>1477052</v>
      </c>
      <c r="AB650" s="327">
        <v>46667</v>
      </c>
      <c r="AC650" s="328">
        <f>AA650+AB650</f>
        <v>1523719</v>
      </c>
      <c r="AD650" s="75">
        <v>4500000</v>
      </c>
      <c r="AE650" s="75">
        <v>6000000</v>
      </c>
      <c r="AF650" s="338">
        <f>(AC650*30)/220*1.4</f>
        <v>290891.80909090908</v>
      </c>
      <c r="AG650" s="113">
        <f>AA650*Q650</f>
        <v>44311560</v>
      </c>
      <c r="AH650" s="75">
        <f>AB650*Q650</f>
        <v>1400010</v>
      </c>
      <c r="AI650" s="75">
        <f>AF650*R650</f>
        <v>9890321.5090909079</v>
      </c>
      <c r="AJ650" s="75">
        <f>IF(Q650=31,A650*Z650,(Q650/30)*A650*Z650)</f>
        <v>2655495</v>
      </c>
      <c r="AK650" s="75">
        <f>IF(Q650=31,AD650,(Q650/30)*AD650)</f>
        <v>4500000</v>
      </c>
      <c r="AL650" s="75">
        <f>IF(Q650=31,AE650,(Q650/30)*AE650)</f>
        <v>6000000</v>
      </c>
      <c r="AM650" s="75">
        <f>(AC650*30/220)*35%*S650</f>
        <v>0</v>
      </c>
      <c r="AN650" s="75">
        <f>AC650*30/220*1.4*T650</f>
        <v>0</v>
      </c>
      <c r="AO650" s="75">
        <f>AC650*U650</f>
        <v>0</v>
      </c>
      <c r="AP650" s="75">
        <f>200000*V650</f>
        <v>3800000</v>
      </c>
      <c r="AQ650" s="75">
        <v>0</v>
      </c>
      <c r="AR650" s="75">
        <v>0</v>
      </c>
      <c r="AS650" s="75">
        <v>0</v>
      </c>
      <c r="AT650" s="80">
        <v>0</v>
      </c>
      <c r="AU650" s="82">
        <f>SUM(AG650:AT650)</f>
        <v>72557386.5090909</v>
      </c>
      <c r="AV650" s="113">
        <f>AU650-(AX650+AP650+AO650+AL650+AK650+AJ650+AT650)</f>
        <v>50708759.103454538</v>
      </c>
      <c r="AW650" s="75">
        <f>AG650+AH650+AK650+AL650+AI650+AN650+AM650+AP650</f>
        <v>69901891.5090909</v>
      </c>
      <c r="AX650" s="75">
        <f>AW650*7%</f>
        <v>4893132.4056363637</v>
      </c>
      <c r="AY650" s="76">
        <f>IF(AV650&lt;=40000000,0,IF(AND(AV650&gt;40000000,AV650&lt;=80000000),(AV650-40000000)*10%,IF(AND(AV650&gt;80000000,AV650&lt;=120000000),4000000+(AV650-80000000)*15%,IF(AND(AV650&gt;120000000,AV650&lt;=180000000),10000000+(AV650-120000000)*20%,IF(AND(AV650&gt;180000000,AV650&lt;=240000000),22000000+(AV650-180000000)*25%,IF(AND(AV650&gt;240000000,AV650&lt;=320000000),37000000+(AV650-240000000)*30%,61000000+(AV650-320000000)*35%))))))</f>
        <v>1070875.9103454538</v>
      </c>
      <c r="AZ650" s="75">
        <v>0</v>
      </c>
      <c r="BA650" s="75">
        <v>0</v>
      </c>
      <c r="BB650" s="75">
        <v>0</v>
      </c>
      <c r="BC650" s="80">
        <v>0</v>
      </c>
      <c r="BD650" s="80">
        <v>0</v>
      </c>
      <c r="BE650" s="80">
        <v>0</v>
      </c>
      <c r="BF650" s="78">
        <v>0</v>
      </c>
      <c r="BG650" s="348">
        <f>SUM(AX650:BF650)</f>
        <v>5964008.3159818174</v>
      </c>
      <c r="BH650" s="188">
        <f>INT(AU650-BG650)</f>
        <v>66593378</v>
      </c>
      <c r="BJ650" s="50">
        <v>13449</v>
      </c>
      <c r="BK650" s="50" t="s">
        <v>3981</v>
      </c>
      <c r="BM650" s="50">
        <f t="shared" si="21"/>
        <v>0</v>
      </c>
    </row>
    <row r="651" spans="1:65" s="50" customFormat="1" ht="24" customHeight="1" x14ac:dyDescent="0.2">
      <c r="A651" s="182">
        <f t="shared" si="20"/>
        <v>2655495</v>
      </c>
      <c r="B651" s="298">
        <v>412</v>
      </c>
      <c r="C651" s="266">
        <v>186</v>
      </c>
      <c r="D651" s="299">
        <v>13450</v>
      </c>
      <c r="E651" s="242" t="s">
        <v>1579</v>
      </c>
      <c r="F651" s="243" t="s">
        <v>2049</v>
      </c>
      <c r="G651" s="287" t="s">
        <v>137</v>
      </c>
      <c r="H651" s="274" t="s">
        <v>983</v>
      </c>
      <c r="I651" s="294" t="s">
        <v>2846</v>
      </c>
      <c r="J651" s="65">
        <v>5459753597</v>
      </c>
      <c r="K651" s="65" t="s">
        <v>2050</v>
      </c>
      <c r="L651" s="65" t="s">
        <v>2384</v>
      </c>
      <c r="M651" s="292" t="s">
        <v>137</v>
      </c>
      <c r="N651" s="244" t="s">
        <v>2410</v>
      </c>
      <c r="O651" s="65"/>
      <c r="P651" s="90"/>
      <c r="Q651" s="244">
        <v>30</v>
      </c>
      <c r="R651" s="246">
        <v>120</v>
      </c>
      <c r="S651" s="246">
        <v>110</v>
      </c>
      <c r="T651" s="246">
        <v>29.33</v>
      </c>
      <c r="U651" s="90">
        <v>0</v>
      </c>
      <c r="V651" s="262">
        <v>12</v>
      </c>
      <c r="W651" s="99">
        <v>0</v>
      </c>
      <c r="X651" s="84">
        <v>0</v>
      </c>
      <c r="Y651" s="99">
        <v>1</v>
      </c>
      <c r="Z651" s="65">
        <v>1</v>
      </c>
      <c r="AA651" s="319">
        <v>885165</v>
      </c>
      <c r="AB651" s="319">
        <v>46667</v>
      </c>
      <c r="AC651" s="320">
        <f>AA651+AB651</f>
        <v>931832</v>
      </c>
      <c r="AD651" s="75">
        <v>4500000</v>
      </c>
      <c r="AE651" s="75">
        <v>6000000</v>
      </c>
      <c r="AF651" s="338">
        <f>(AC651*30)/220*1.4</f>
        <v>177895.19999999998</v>
      </c>
      <c r="AG651" s="113">
        <f>AA651*Q651</f>
        <v>26554950</v>
      </c>
      <c r="AH651" s="75">
        <f>AB651*Q651</f>
        <v>1400010</v>
      </c>
      <c r="AI651" s="75">
        <f>AF651*R651</f>
        <v>21347423.999999996</v>
      </c>
      <c r="AJ651" s="75">
        <f>IF(Q651=31,A651*Z651,(Q651/30)*A651*Z651)</f>
        <v>2655495</v>
      </c>
      <c r="AK651" s="75">
        <f>IF(Q651=31,AD651,(Q651/30)*AD651)</f>
        <v>4500000</v>
      </c>
      <c r="AL651" s="75">
        <f>IF(Q651=31,AE651,(Q651/30)*AE651)</f>
        <v>6000000</v>
      </c>
      <c r="AM651" s="75">
        <f>(AC651*30/220)*35%*S651</f>
        <v>4892117.9999999991</v>
      </c>
      <c r="AN651" s="75">
        <f>AC651*30/220*1.4*T651</f>
        <v>5217666.2159999991</v>
      </c>
      <c r="AO651" s="75">
        <f>AC651*U651</f>
        <v>0</v>
      </c>
      <c r="AP651" s="75">
        <f>200000*V651</f>
        <v>2400000</v>
      </c>
      <c r="AQ651" s="75">
        <v>0</v>
      </c>
      <c r="AR651" s="75">
        <v>0</v>
      </c>
      <c r="AS651" s="75">
        <v>0</v>
      </c>
      <c r="AT651" s="80">
        <v>0</v>
      </c>
      <c r="AU651" s="82">
        <f>SUM(AG651:AT651)</f>
        <v>74967663.216000006</v>
      </c>
      <c r="AV651" s="113">
        <f>AU651-(AX651+AP651+AO651+AL651+AK651+AJ651+AT651)</f>
        <v>54350316.440880008</v>
      </c>
      <c r="AW651" s="75">
        <f>AG651+AH651+AK651+AL651+AI651+AN651+AM651+AP651</f>
        <v>72312168.215999991</v>
      </c>
      <c r="AX651" s="75">
        <f>AW651*7%</f>
        <v>5061851.7751199994</v>
      </c>
      <c r="AY651" s="76">
        <f>IF(AV651&lt;=40000000,0,IF(AND(AV651&gt;40000000,AV651&lt;=80000000),(AV651-40000000)*10%,IF(AND(AV651&gt;80000000,AV651&lt;=120000000),4000000+(AV651-80000000)*15%,IF(AND(AV651&gt;120000000,AV651&lt;=180000000),10000000+(AV651-120000000)*20%,IF(AND(AV651&gt;180000000,AV651&lt;=240000000),22000000+(AV651-180000000)*25%,IF(AND(AV651&gt;240000000,AV651&lt;=320000000),37000000+(AV651-240000000)*30%,61000000+(AV651-320000000)*35%))))))</f>
        <v>1435031.644088001</v>
      </c>
      <c r="AZ651" s="75">
        <v>0</v>
      </c>
      <c r="BA651" s="75">
        <v>0</v>
      </c>
      <c r="BB651" s="75">
        <v>0</v>
      </c>
      <c r="BC651" s="80">
        <v>0</v>
      </c>
      <c r="BD651" s="80">
        <v>0</v>
      </c>
      <c r="BE651" s="80">
        <v>0</v>
      </c>
      <c r="BF651" s="78">
        <v>0</v>
      </c>
      <c r="BG651" s="348">
        <f>SUM(AX651:BF651)</f>
        <v>6496883.4192080004</v>
      </c>
      <c r="BH651" s="188">
        <f>INT(AU651-BG651)</f>
        <v>68470779</v>
      </c>
      <c r="BJ651" s="50">
        <v>13450</v>
      </c>
      <c r="BK651" s="50" t="s">
        <v>3982</v>
      </c>
      <c r="BM651" s="50">
        <f t="shared" si="21"/>
        <v>0</v>
      </c>
    </row>
    <row r="652" spans="1:65" s="50" customFormat="1" ht="24" customHeight="1" x14ac:dyDescent="0.2">
      <c r="A652" s="182">
        <f t="shared" si="20"/>
        <v>2655495</v>
      </c>
      <c r="B652" s="298">
        <v>427</v>
      </c>
      <c r="C652" s="266">
        <v>201</v>
      </c>
      <c r="D652" s="299">
        <v>13451</v>
      </c>
      <c r="E652" s="242" t="s">
        <v>209</v>
      </c>
      <c r="F652" s="243" t="s">
        <v>1465</v>
      </c>
      <c r="G652" s="287" t="s">
        <v>137</v>
      </c>
      <c r="H652" s="274" t="s">
        <v>983</v>
      </c>
      <c r="I652" s="294" t="s">
        <v>2861</v>
      </c>
      <c r="J652" s="65" t="s">
        <v>2051</v>
      </c>
      <c r="K652" s="65" t="s">
        <v>2052</v>
      </c>
      <c r="L652" s="65" t="s">
        <v>2384</v>
      </c>
      <c r="M652" s="292" t="s">
        <v>137</v>
      </c>
      <c r="N652" s="244" t="s">
        <v>2410</v>
      </c>
      <c r="O652" s="65"/>
      <c r="P652" s="90"/>
      <c r="Q652" s="244">
        <v>30</v>
      </c>
      <c r="R652" s="246">
        <v>120</v>
      </c>
      <c r="S652" s="246">
        <v>110</v>
      </c>
      <c r="T652" s="246">
        <v>29.33</v>
      </c>
      <c r="U652" s="90">
        <v>0</v>
      </c>
      <c r="V652" s="262">
        <v>13</v>
      </c>
      <c r="W652" s="99">
        <v>0</v>
      </c>
      <c r="X652" s="84">
        <v>0</v>
      </c>
      <c r="Y652" s="99">
        <v>0</v>
      </c>
      <c r="Z652" s="65">
        <v>0</v>
      </c>
      <c r="AA652" s="319">
        <v>885165</v>
      </c>
      <c r="AB652" s="319">
        <v>0</v>
      </c>
      <c r="AC652" s="320">
        <f>AA652+AB652</f>
        <v>885165</v>
      </c>
      <c r="AD652" s="75">
        <v>4500000</v>
      </c>
      <c r="AE652" s="75">
        <v>6000000</v>
      </c>
      <c r="AF652" s="338">
        <f>(AC652*30)/220*1.4</f>
        <v>168986.04545454544</v>
      </c>
      <c r="AG652" s="113">
        <f>AA652*Q652</f>
        <v>26554950</v>
      </c>
      <c r="AH652" s="75">
        <f>AB652*Q652</f>
        <v>0</v>
      </c>
      <c r="AI652" s="75">
        <f>AF652*R652</f>
        <v>20278325.454545453</v>
      </c>
      <c r="AJ652" s="75">
        <f>IF(Q652=31,A652*Z652,(Q652/30)*A652*Z652)</f>
        <v>0</v>
      </c>
      <c r="AK652" s="75">
        <f>IF(Q652=31,AD652,(Q652/30)*AD652)</f>
        <v>4500000</v>
      </c>
      <c r="AL652" s="75">
        <f>IF(Q652=31,AE652,(Q652/30)*AE652)</f>
        <v>6000000</v>
      </c>
      <c r="AM652" s="75">
        <f>(AC652*30/220)*35%*S652</f>
        <v>4647116.25</v>
      </c>
      <c r="AN652" s="75">
        <f>AC652*30/220*1.4*T652</f>
        <v>4956360.7131818179</v>
      </c>
      <c r="AO652" s="75">
        <f>AC652*U652</f>
        <v>0</v>
      </c>
      <c r="AP652" s="75">
        <f>200000*V652</f>
        <v>2600000</v>
      </c>
      <c r="AQ652" s="75">
        <v>0</v>
      </c>
      <c r="AR652" s="75">
        <v>0</v>
      </c>
      <c r="AS652" s="75">
        <v>0</v>
      </c>
      <c r="AT652" s="80">
        <v>0</v>
      </c>
      <c r="AU652" s="82">
        <f>SUM(AG652:AT652)</f>
        <v>69536752.417727262</v>
      </c>
      <c r="AV652" s="113">
        <f>AU652-(AX652+AP652+AO652+AL652+AK652+AJ652+AT652)</f>
        <v>51569179.748486355</v>
      </c>
      <c r="AW652" s="75">
        <f>AG652+AH652+AK652+AL652+AI652+AN652+AM652+AP652</f>
        <v>69536752.417727262</v>
      </c>
      <c r="AX652" s="75">
        <f>AW652*7%</f>
        <v>4867572.6692409087</v>
      </c>
      <c r="AY652" s="76">
        <f>IF(AV652&lt;=40000000,0,IF(AND(AV652&gt;40000000,AV652&lt;=80000000),(AV652-40000000)*10%,IF(AND(AV652&gt;80000000,AV652&lt;=120000000),4000000+(AV652-80000000)*15%,IF(AND(AV652&gt;120000000,AV652&lt;=180000000),10000000+(AV652-120000000)*20%,IF(AND(AV652&gt;180000000,AV652&lt;=240000000),22000000+(AV652-180000000)*25%,IF(AND(AV652&gt;240000000,AV652&lt;=320000000),37000000+(AV652-240000000)*30%,61000000+(AV652-320000000)*35%))))))</f>
        <v>1156917.9748486355</v>
      </c>
      <c r="AZ652" s="75">
        <v>0</v>
      </c>
      <c r="BA652" s="75">
        <v>0</v>
      </c>
      <c r="BB652" s="75">
        <v>0</v>
      </c>
      <c r="BC652" s="80">
        <v>0</v>
      </c>
      <c r="BD652" s="80">
        <v>0</v>
      </c>
      <c r="BE652" s="80">
        <v>0</v>
      </c>
      <c r="BF652" s="78">
        <v>0</v>
      </c>
      <c r="BG652" s="348">
        <f>SUM(AX652:BF652)</f>
        <v>6024490.6440895442</v>
      </c>
      <c r="BH652" s="188">
        <f>INT(AU652-BG652)</f>
        <v>63512261</v>
      </c>
      <c r="BJ652" s="50">
        <v>13451</v>
      </c>
      <c r="BK652" s="50" t="s">
        <v>3983</v>
      </c>
      <c r="BM652" s="50">
        <f t="shared" si="21"/>
        <v>0</v>
      </c>
    </row>
    <row r="653" spans="1:65" s="50" customFormat="1" ht="24" customHeight="1" x14ac:dyDescent="0.2">
      <c r="A653" s="182">
        <f t="shared" si="20"/>
        <v>2655495</v>
      </c>
      <c r="B653" s="298">
        <v>438</v>
      </c>
      <c r="C653" s="266">
        <v>213</v>
      </c>
      <c r="D653" s="299">
        <v>13452</v>
      </c>
      <c r="E653" s="242" t="s">
        <v>298</v>
      </c>
      <c r="F653" s="243" t="s">
        <v>649</v>
      </c>
      <c r="G653" s="287" t="s">
        <v>137</v>
      </c>
      <c r="H653" s="274" t="s">
        <v>983</v>
      </c>
      <c r="I653" s="294" t="s">
        <v>2872</v>
      </c>
      <c r="J653" s="65">
        <v>1465439366</v>
      </c>
      <c r="K653" s="65" t="s">
        <v>2053</v>
      </c>
      <c r="L653" s="65" t="s">
        <v>2384</v>
      </c>
      <c r="M653" s="292" t="s">
        <v>137</v>
      </c>
      <c r="N653" s="244" t="s">
        <v>2410</v>
      </c>
      <c r="O653" s="65"/>
      <c r="P653" s="90"/>
      <c r="Q653" s="244">
        <v>30</v>
      </c>
      <c r="R653" s="246">
        <v>120</v>
      </c>
      <c r="S653" s="246">
        <v>110</v>
      </c>
      <c r="T653" s="246">
        <v>29.33</v>
      </c>
      <c r="U653" s="90">
        <v>0</v>
      </c>
      <c r="V653" s="262">
        <v>15</v>
      </c>
      <c r="W653" s="99">
        <v>0</v>
      </c>
      <c r="X653" s="84">
        <v>0</v>
      </c>
      <c r="Y653" s="99">
        <v>1</v>
      </c>
      <c r="Z653" s="65">
        <v>1</v>
      </c>
      <c r="AA653" s="319">
        <v>885165</v>
      </c>
      <c r="AB653" s="319">
        <v>0</v>
      </c>
      <c r="AC653" s="320">
        <f>AA653+AB653</f>
        <v>885165</v>
      </c>
      <c r="AD653" s="75">
        <v>4500000</v>
      </c>
      <c r="AE653" s="75">
        <v>6000000</v>
      </c>
      <c r="AF653" s="338">
        <f>(AC653*30)/220*1.4</f>
        <v>168986.04545454544</v>
      </c>
      <c r="AG653" s="113">
        <f>AA653*Q653</f>
        <v>26554950</v>
      </c>
      <c r="AH653" s="75">
        <f>AB653*Q653</f>
        <v>0</v>
      </c>
      <c r="AI653" s="75">
        <f>AF653*R653</f>
        <v>20278325.454545453</v>
      </c>
      <c r="AJ653" s="75">
        <f>IF(Q653=31,A653*Z653,(Q653/30)*A653*Z653)</f>
        <v>2655495</v>
      </c>
      <c r="AK653" s="75">
        <f>IF(Q653=31,AD653,(Q653/30)*AD653)</f>
        <v>4500000</v>
      </c>
      <c r="AL653" s="75">
        <f>IF(Q653=31,AE653,(Q653/30)*AE653)</f>
        <v>6000000</v>
      </c>
      <c r="AM653" s="75">
        <f>(AC653*30/220)*35%*S653</f>
        <v>4647116.25</v>
      </c>
      <c r="AN653" s="75">
        <f>AC653*30/220*1.4*T653</f>
        <v>4956360.7131818179</v>
      </c>
      <c r="AO653" s="75">
        <f>AC653*U653</f>
        <v>0</v>
      </c>
      <c r="AP653" s="75">
        <f>200000*V653</f>
        <v>3000000</v>
      </c>
      <c r="AQ653" s="75">
        <v>0</v>
      </c>
      <c r="AR653" s="75">
        <v>0</v>
      </c>
      <c r="AS653" s="75">
        <v>0</v>
      </c>
      <c r="AT653" s="80">
        <v>0</v>
      </c>
      <c r="AU653" s="82">
        <f>SUM(AG653:AT653)</f>
        <v>72592247.417727277</v>
      </c>
      <c r="AV653" s="113">
        <f>AU653-(AX653+AP653+AO653+AL653+AK653+AJ653+AT653)</f>
        <v>51541179.74848637</v>
      </c>
      <c r="AW653" s="75">
        <f>AG653+AH653+AK653+AL653+AI653+AN653+AM653+AP653</f>
        <v>69936752.417727262</v>
      </c>
      <c r="AX653" s="75">
        <f>AW653*7%</f>
        <v>4895572.6692409087</v>
      </c>
      <c r="AY653" s="76">
        <f>IF(AV653&lt;=40000000,0,IF(AND(AV653&gt;40000000,AV653&lt;=80000000),(AV653-40000000)*10%,IF(AND(AV653&gt;80000000,AV653&lt;=120000000),4000000+(AV653-80000000)*15%,IF(AND(AV653&gt;120000000,AV653&lt;=180000000),10000000+(AV653-120000000)*20%,IF(AND(AV653&gt;180000000,AV653&lt;=240000000),22000000+(AV653-180000000)*25%,IF(AND(AV653&gt;240000000,AV653&lt;=320000000),37000000+(AV653-240000000)*30%,61000000+(AV653-320000000)*35%))))))</f>
        <v>1154117.9748486371</v>
      </c>
      <c r="AZ653" s="75">
        <v>0</v>
      </c>
      <c r="BA653" s="75">
        <v>0</v>
      </c>
      <c r="BB653" s="75">
        <v>0</v>
      </c>
      <c r="BC653" s="80">
        <v>0</v>
      </c>
      <c r="BD653" s="80">
        <v>0</v>
      </c>
      <c r="BE653" s="80">
        <v>0</v>
      </c>
      <c r="BF653" s="78">
        <v>0</v>
      </c>
      <c r="BG653" s="348">
        <f>SUM(AX653:BF653)</f>
        <v>6049690.6440895461</v>
      </c>
      <c r="BH653" s="188">
        <f>INT(AU653-BG653)</f>
        <v>66542556</v>
      </c>
      <c r="BJ653" s="50">
        <v>13452</v>
      </c>
      <c r="BK653" s="50" t="s">
        <v>3984</v>
      </c>
      <c r="BM653" s="50">
        <f t="shared" si="21"/>
        <v>0</v>
      </c>
    </row>
    <row r="654" spans="1:65" s="50" customFormat="1" ht="24" customHeight="1" x14ac:dyDescent="0.2">
      <c r="A654" s="182">
        <f t="shared" si="20"/>
        <v>2655495</v>
      </c>
      <c r="B654" s="298">
        <v>435</v>
      </c>
      <c r="C654" s="266">
        <v>210</v>
      </c>
      <c r="D654" s="299">
        <v>13453</v>
      </c>
      <c r="E654" s="242" t="s">
        <v>135</v>
      </c>
      <c r="F654" s="243" t="s">
        <v>2054</v>
      </c>
      <c r="G654" s="287" t="s">
        <v>137</v>
      </c>
      <c r="H654" s="274" t="s">
        <v>983</v>
      </c>
      <c r="I654" s="294" t="s">
        <v>2869</v>
      </c>
      <c r="J654" s="65" t="s">
        <v>2055</v>
      </c>
      <c r="K654" s="65" t="s">
        <v>2056</v>
      </c>
      <c r="L654" s="65" t="s">
        <v>2384</v>
      </c>
      <c r="M654" s="292" t="s">
        <v>137</v>
      </c>
      <c r="N654" s="99"/>
      <c r="O654" s="65"/>
      <c r="P654" s="245" t="s">
        <v>2410</v>
      </c>
      <c r="Q654" s="244">
        <v>30</v>
      </c>
      <c r="R654" s="246">
        <v>120</v>
      </c>
      <c r="S654" s="246">
        <v>220</v>
      </c>
      <c r="T654" s="246">
        <v>29.33</v>
      </c>
      <c r="U654" s="90">
        <v>0</v>
      </c>
      <c r="V654" s="262">
        <v>25</v>
      </c>
      <c r="W654" s="99">
        <v>0</v>
      </c>
      <c r="X654" s="84">
        <v>0</v>
      </c>
      <c r="Y654" s="99">
        <v>0</v>
      </c>
      <c r="Z654" s="65">
        <v>0</v>
      </c>
      <c r="AA654" s="319">
        <v>885165</v>
      </c>
      <c r="AB654" s="319">
        <v>0</v>
      </c>
      <c r="AC654" s="320">
        <f>AA654+AB654</f>
        <v>885165</v>
      </c>
      <c r="AD654" s="75">
        <v>4500000</v>
      </c>
      <c r="AE654" s="75">
        <v>6000000</v>
      </c>
      <c r="AF654" s="338">
        <f>(AC654*30)/220*1.4</f>
        <v>168986.04545454544</v>
      </c>
      <c r="AG654" s="113">
        <f>AA654*Q654</f>
        <v>26554950</v>
      </c>
      <c r="AH654" s="75">
        <f>AB654*Q654</f>
        <v>0</v>
      </c>
      <c r="AI654" s="75">
        <f>AF654*R654</f>
        <v>20278325.454545453</v>
      </c>
      <c r="AJ654" s="75">
        <f>IF(Q654=31,A654*Z654,(Q654/30)*A654*Z654)</f>
        <v>0</v>
      </c>
      <c r="AK654" s="75">
        <f>IF(Q654=31,AD654,(Q654/30)*AD654)</f>
        <v>4500000</v>
      </c>
      <c r="AL654" s="75">
        <f>IF(Q654=31,AE654,(Q654/30)*AE654)</f>
        <v>6000000</v>
      </c>
      <c r="AM654" s="75">
        <f>(AC654*30/220)*35%*S654</f>
        <v>9294232.5</v>
      </c>
      <c r="AN654" s="75">
        <f>AC654*30/220*1.4*T654</f>
        <v>4956360.7131818179</v>
      </c>
      <c r="AO654" s="75">
        <f>AC654*U654</f>
        <v>0</v>
      </c>
      <c r="AP654" s="75">
        <f>200000*V654</f>
        <v>5000000</v>
      </c>
      <c r="AQ654" s="75">
        <v>0</v>
      </c>
      <c r="AR654" s="75">
        <v>0</v>
      </c>
      <c r="AS654" s="75">
        <v>0</v>
      </c>
      <c r="AT654" s="80">
        <v>0</v>
      </c>
      <c r="AU654" s="82">
        <f>SUM(AG654:AT654)</f>
        <v>76583868.667727277</v>
      </c>
      <c r="AV654" s="113">
        <f>AU654-(AX654+AP654+AO654+AL654+AK654+AJ654+AT654)</f>
        <v>55722997.860986367</v>
      </c>
      <c r="AW654" s="75">
        <f>AG654+AH654+AK654+AL654+AI654+AN654+AM654+AP654</f>
        <v>76583868.667727262</v>
      </c>
      <c r="AX654" s="75">
        <f>AW654*7%</f>
        <v>5360870.8067409089</v>
      </c>
      <c r="AY654" s="76">
        <f>IF(AV654&lt;=40000000,0,IF(AND(AV654&gt;40000000,AV654&lt;=80000000),(AV654-40000000)*10%,IF(AND(AV654&gt;80000000,AV654&lt;=120000000),4000000+(AV654-80000000)*15%,IF(AND(AV654&gt;120000000,AV654&lt;=180000000),10000000+(AV654-120000000)*20%,IF(AND(AV654&gt;180000000,AV654&lt;=240000000),22000000+(AV654-180000000)*25%,IF(AND(AV654&gt;240000000,AV654&lt;=320000000),37000000+(AV654-240000000)*30%,61000000+(AV654-320000000)*35%))))))</f>
        <v>1572299.7860986367</v>
      </c>
      <c r="AZ654" s="75">
        <v>0</v>
      </c>
      <c r="BA654" s="75">
        <v>0</v>
      </c>
      <c r="BB654" s="75">
        <v>0</v>
      </c>
      <c r="BC654" s="80">
        <v>0</v>
      </c>
      <c r="BD654" s="80">
        <v>0</v>
      </c>
      <c r="BE654" s="80">
        <v>0</v>
      </c>
      <c r="BF654" s="78">
        <v>0</v>
      </c>
      <c r="BG654" s="348">
        <f>SUM(AX654:BF654)</f>
        <v>6933170.5928395456</v>
      </c>
      <c r="BH654" s="188">
        <f>INT(AU654-BG654)</f>
        <v>69650698</v>
      </c>
      <c r="BJ654" s="50">
        <v>13453</v>
      </c>
      <c r="BK654" s="50" t="s">
        <v>3985</v>
      </c>
      <c r="BM654" s="50">
        <f t="shared" si="21"/>
        <v>0</v>
      </c>
    </row>
    <row r="655" spans="1:65" s="50" customFormat="1" ht="24" customHeight="1" x14ac:dyDescent="0.2">
      <c r="A655" s="182">
        <f t="shared" si="20"/>
        <v>2655495</v>
      </c>
      <c r="B655" s="298">
        <v>388</v>
      </c>
      <c r="C655" s="266">
        <v>162</v>
      </c>
      <c r="D655" s="299">
        <v>13454</v>
      </c>
      <c r="E655" s="242" t="s">
        <v>480</v>
      </c>
      <c r="F655" s="243" t="s">
        <v>2057</v>
      </c>
      <c r="G655" s="287" t="s">
        <v>137</v>
      </c>
      <c r="H655" s="274" t="s">
        <v>983</v>
      </c>
      <c r="I655" s="294" t="s">
        <v>2822</v>
      </c>
      <c r="J655" s="68" t="s">
        <v>2058</v>
      </c>
      <c r="K655" s="65" t="s">
        <v>2059</v>
      </c>
      <c r="L655" s="65" t="s">
        <v>2384</v>
      </c>
      <c r="M655" s="292" t="s">
        <v>137</v>
      </c>
      <c r="N655" s="244" t="s">
        <v>2410</v>
      </c>
      <c r="O655" s="65"/>
      <c r="P655" s="90"/>
      <c r="Q655" s="244">
        <v>30</v>
      </c>
      <c r="R655" s="246">
        <v>120</v>
      </c>
      <c r="S655" s="246">
        <v>110</v>
      </c>
      <c r="T655" s="246">
        <v>29.33</v>
      </c>
      <c r="U655" s="90">
        <v>0</v>
      </c>
      <c r="V655" s="262">
        <v>12</v>
      </c>
      <c r="W655" s="99">
        <v>0</v>
      </c>
      <c r="X655" s="84">
        <v>0</v>
      </c>
      <c r="Y655" s="99">
        <v>1</v>
      </c>
      <c r="Z655" s="65">
        <v>0</v>
      </c>
      <c r="AA655" s="319">
        <v>885165</v>
      </c>
      <c r="AB655" s="319">
        <v>46667</v>
      </c>
      <c r="AC655" s="320">
        <f>AA655+AB655</f>
        <v>931832</v>
      </c>
      <c r="AD655" s="75">
        <v>4500000</v>
      </c>
      <c r="AE655" s="75">
        <v>6000000</v>
      </c>
      <c r="AF655" s="338">
        <f>(AC655*30)/220*1.4</f>
        <v>177895.19999999998</v>
      </c>
      <c r="AG655" s="113">
        <f>AA655*Q655</f>
        <v>26554950</v>
      </c>
      <c r="AH655" s="75">
        <f>AB655*Q655</f>
        <v>1400010</v>
      </c>
      <c r="AI655" s="75">
        <f>AF655*R655</f>
        <v>21347423.999999996</v>
      </c>
      <c r="AJ655" s="75">
        <f>IF(Q655=31,A655*Z655,(Q655/30)*A655*Z655)</f>
        <v>0</v>
      </c>
      <c r="AK655" s="75">
        <f>IF(Q655=31,AD655,(Q655/30)*AD655)</f>
        <v>4500000</v>
      </c>
      <c r="AL655" s="75">
        <f>IF(Q655=31,AE655,(Q655/30)*AE655)</f>
        <v>6000000</v>
      </c>
      <c r="AM655" s="75">
        <f>(AC655*30/220)*35%*S655</f>
        <v>4892117.9999999991</v>
      </c>
      <c r="AN655" s="75">
        <f>AC655*30/220*1.4*T655</f>
        <v>5217666.2159999991</v>
      </c>
      <c r="AO655" s="75">
        <f>AC655*U655</f>
        <v>0</v>
      </c>
      <c r="AP655" s="75">
        <f>200000*V655</f>
        <v>2400000</v>
      </c>
      <c r="AQ655" s="75">
        <v>0</v>
      </c>
      <c r="AR655" s="75">
        <v>0</v>
      </c>
      <c r="AS655" s="75">
        <v>0</v>
      </c>
      <c r="AT655" s="80">
        <v>0</v>
      </c>
      <c r="AU655" s="82">
        <f>SUM(AG655:AT655)</f>
        <v>72312168.216000006</v>
      </c>
      <c r="AV655" s="113">
        <f>AU655-(AX655+AP655+AO655+AL655+AK655+AJ655+AT655)</f>
        <v>54350316.440880008</v>
      </c>
      <c r="AW655" s="75">
        <f>AG655+AH655+AK655+AL655+AI655+AN655+AM655+AP655</f>
        <v>72312168.215999991</v>
      </c>
      <c r="AX655" s="75">
        <f>AW655*7%</f>
        <v>5061851.7751199994</v>
      </c>
      <c r="AY655" s="76">
        <f>IF(AV655&lt;=40000000,0,IF(AND(AV655&gt;40000000,AV655&lt;=80000000),(AV655-40000000)*10%,IF(AND(AV655&gt;80000000,AV655&lt;=120000000),4000000+(AV655-80000000)*15%,IF(AND(AV655&gt;120000000,AV655&lt;=180000000),10000000+(AV655-120000000)*20%,IF(AND(AV655&gt;180000000,AV655&lt;=240000000),22000000+(AV655-180000000)*25%,IF(AND(AV655&gt;240000000,AV655&lt;=320000000),37000000+(AV655-240000000)*30%,61000000+(AV655-320000000)*35%))))))</f>
        <v>1435031.644088001</v>
      </c>
      <c r="AZ655" s="75">
        <v>0</v>
      </c>
      <c r="BA655" s="75">
        <v>0</v>
      </c>
      <c r="BB655" s="75">
        <v>0</v>
      </c>
      <c r="BC655" s="80">
        <v>0</v>
      </c>
      <c r="BD655" s="80">
        <v>0</v>
      </c>
      <c r="BE655" s="80">
        <v>0</v>
      </c>
      <c r="BF655" s="78">
        <v>0</v>
      </c>
      <c r="BG655" s="348">
        <f>SUM(AX655:BF655)</f>
        <v>6496883.4192080004</v>
      </c>
      <c r="BH655" s="188">
        <f>INT(AU655-BG655)</f>
        <v>65815284</v>
      </c>
      <c r="BJ655" s="50">
        <v>13454</v>
      </c>
      <c r="BK655" s="50" t="s">
        <v>3986</v>
      </c>
      <c r="BM655" s="50">
        <f t="shared" si="21"/>
        <v>0</v>
      </c>
    </row>
    <row r="656" spans="1:65" s="50" customFormat="1" ht="24" customHeight="1" x14ac:dyDescent="0.2">
      <c r="A656" s="182">
        <f t="shared" si="20"/>
        <v>2655495</v>
      </c>
      <c r="B656" s="298">
        <v>422</v>
      </c>
      <c r="C656" s="266">
        <v>196</v>
      </c>
      <c r="D656" s="299">
        <v>13455</v>
      </c>
      <c r="E656" s="242" t="s">
        <v>435</v>
      </c>
      <c r="F656" s="243" t="s">
        <v>2060</v>
      </c>
      <c r="G656" s="287" t="s">
        <v>137</v>
      </c>
      <c r="H656" s="274" t="s">
        <v>983</v>
      </c>
      <c r="I656" s="294" t="s">
        <v>2856</v>
      </c>
      <c r="J656" s="65" t="s">
        <v>2061</v>
      </c>
      <c r="K656" s="65" t="s">
        <v>2062</v>
      </c>
      <c r="L656" s="65" t="s">
        <v>2384</v>
      </c>
      <c r="M656" s="292" t="s">
        <v>137</v>
      </c>
      <c r="N656" s="244" t="s">
        <v>2410</v>
      </c>
      <c r="O656" s="65"/>
      <c r="P656" s="90"/>
      <c r="Q656" s="244">
        <v>30</v>
      </c>
      <c r="R656" s="246">
        <v>120</v>
      </c>
      <c r="S656" s="246">
        <v>110</v>
      </c>
      <c r="T656" s="246">
        <v>29.33</v>
      </c>
      <c r="U656" s="90">
        <v>0</v>
      </c>
      <c r="V656" s="262">
        <v>13</v>
      </c>
      <c r="W656" s="99">
        <v>0</v>
      </c>
      <c r="X656" s="84">
        <v>0</v>
      </c>
      <c r="Y656" s="99">
        <v>2</v>
      </c>
      <c r="Z656" s="65">
        <v>0</v>
      </c>
      <c r="AA656" s="319">
        <v>885165</v>
      </c>
      <c r="AB656" s="319">
        <v>46667</v>
      </c>
      <c r="AC656" s="320">
        <f>AA656+AB656</f>
        <v>931832</v>
      </c>
      <c r="AD656" s="75">
        <v>4500000</v>
      </c>
      <c r="AE656" s="75">
        <v>6000000</v>
      </c>
      <c r="AF656" s="338">
        <f>(AC656*30)/220*1.4</f>
        <v>177895.19999999998</v>
      </c>
      <c r="AG656" s="113">
        <f>AA656*Q656</f>
        <v>26554950</v>
      </c>
      <c r="AH656" s="75">
        <f>AB656*Q656</f>
        <v>1400010</v>
      </c>
      <c r="AI656" s="75">
        <f>AF656*R656</f>
        <v>21347423.999999996</v>
      </c>
      <c r="AJ656" s="75">
        <f>IF(Q656=31,A656*Z656,(Q656/30)*A656*Z656)</f>
        <v>0</v>
      </c>
      <c r="AK656" s="75">
        <f>IF(Q656=31,AD656,(Q656/30)*AD656)</f>
        <v>4500000</v>
      </c>
      <c r="AL656" s="75">
        <f>IF(Q656=31,AE656,(Q656/30)*AE656)</f>
        <v>6000000</v>
      </c>
      <c r="AM656" s="75">
        <f>(AC656*30/220)*35%*S656</f>
        <v>4892117.9999999991</v>
      </c>
      <c r="AN656" s="75">
        <f>AC656*30/220*1.4*T656</f>
        <v>5217666.2159999991</v>
      </c>
      <c r="AO656" s="75">
        <f>AC656*U656</f>
        <v>0</v>
      </c>
      <c r="AP656" s="75">
        <f>200000*V656</f>
        <v>2600000</v>
      </c>
      <c r="AQ656" s="75">
        <v>0</v>
      </c>
      <c r="AR656" s="75">
        <v>0</v>
      </c>
      <c r="AS656" s="75">
        <v>0</v>
      </c>
      <c r="AT656" s="80">
        <v>0</v>
      </c>
      <c r="AU656" s="82">
        <f>SUM(AG656:AT656)</f>
        <v>72512168.216000006</v>
      </c>
      <c r="AV656" s="113">
        <f>AU656-(AX656+AP656+AO656+AL656+AK656+AJ656+AT656)</f>
        <v>54336316.440880008</v>
      </c>
      <c r="AW656" s="75">
        <f>AG656+AH656+AK656+AL656+AI656+AN656+AM656+AP656</f>
        <v>72512168.215999991</v>
      </c>
      <c r="AX656" s="75">
        <f>AW656*7%</f>
        <v>5075851.7751199994</v>
      </c>
      <c r="AY656" s="76">
        <f>IF(AV656&lt;=40000000,0,IF(AND(AV656&gt;40000000,AV656&lt;=80000000),(AV656-40000000)*10%,IF(AND(AV656&gt;80000000,AV656&lt;=120000000),4000000+(AV656-80000000)*15%,IF(AND(AV656&gt;120000000,AV656&lt;=180000000),10000000+(AV656-120000000)*20%,IF(AND(AV656&gt;180000000,AV656&lt;=240000000),22000000+(AV656-180000000)*25%,IF(AND(AV656&gt;240000000,AV656&lt;=320000000),37000000+(AV656-240000000)*30%,61000000+(AV656-320000000)*35%))))))</f>
        <v>1433631.644088001</v>
      </c>
      <c r="AZ656" s="75">
        <v>0</v>
      </c>
      <c r="BA656" s="75">
        <v>0</v>
      </c>
      <c r="BB656" s="75">
        <v>0</v>
      </c>
      <c r="BC656" s="80">
        <v>0</v>
      </c>
      <c r="BD656" s="80">
        <v>0</v>
      </c>
      <c r="BE656" s="80">
        <v>0</v>
      </c>
      <c r="BF656" s="78">
        <v>0</v>
      </c>
      <c r="BG656" s="348">
        <f>SUM(AX656:BF656)</f>
        <v>6509483.4192080004</v>
      </c>
      <c r="BH656" s="188">
        <f>INT(AU656-BG656)</f>
        <v>66002684</v>
      </c>
      <c r="BJ656" s="50">
        <v>13455</v>
      </c>
      <c r="BK656" s="50" t="s">
        <v>3987</v>
      </c>
      <c r="BM656" s="50">
        <f t="shared" si="21"/>
        <v>0</v>
      </c>
    </row>
    <row r="657" spans="1:65" s="50" customFormat="1" ht="24" customHeight="1" x14ac:dyDescent="0.2">
      <c r="A657" s="182">
        <f t="shared" si="20"/>
        <v>2655495</v>
      </c>
      <c r="B657" s="298">
        <v>419</v>
      </c>
      <c r="C657" s="266">
        <v>193</v>
      </c>
      <c r="D657" s="299">
        <v>13456</v>
      </c>
      <c r="E657" s="242" t="s">
        <v>2063</v>
      </c>
      <c r="F657" s="243" t="s">
        <v>674</v>
      </c>
      <c r="G657" s="287" t="s">
        <v>137</v>
      </c>
      <c r="H657" s="274" t="s">
        <v>983</v>
      </c>
      <c r="I657" s="294" t="s">
        <v>2853</v>
      </c>
      <c r="J657" s="65" t="s">
        <v>2064</v>
      </c>
      <c r="K657" s="65" t="s">
        <v>2065</v>
      </c>
      <c r="L657" s="65" t="s">
        <v>2384</v>
      </c>
      <c r="M657" s="292" t="s">
        <v>137</v>
      </c>
      <c r="N657" s="99"/>
      <c r="O657" s="65"/>
      <c r="P657" s="245" t="s">
        <v>2410</v>
      </c>
      <c r="Q657" s="244">
        <v>30</v>
      </c>
      <c r="R657" s="246">
        <v>120</v>
      </c>
      <c r="S657" s="246">
        <v>220</v>
      </c>
      <c r="T657" s="246">
        <v>29.33</v>
      </c>
      <c r="U657" s="90">
        <v>0</v>
      </c>
      <c r="V657" s="262">
        <v>25</v>
      </c>
      <c r="W657" s="99">
        <v>0</v>
      </c>
      <c r="X657" s="84">
        <v>0</v>
      </c>
      <c r="Y657" s="99">
        <v>2</v>
      </c>
      <c r="Z657" s="65">
        <v>2</v>
      </c>
      <c r="AA657" s="319">
        <v>885165</v>
      </c>
      <c r="AB657" s="319">
        <v>46667</v>
      </c>
      <c r="AC657" s="320">
        <f>AA657+AB657</f>
        <v>931832</v>
      </c>
      <c r="AD657" s="75">
        <v>4500000</v>
      </c>
      <c r="AE657" s="75">
        <v>6000000</v>
      </c>
      <c r="AF657" s="338">
        <f>(AC657*30)/220*1.4</f>
        <v>177895.19999999998</v>
      </c>
      <c r="AG657" s="113">
        <f>AA657*Q657</f>
        <v>26554950</v>
      </c>
      <c r="AH657" s="75">
        <f>AB657*Q657</f>
        <v>1400010</v>
      </c>
      <c r="AI657" s="75">
        <f>AF657*R657</f>
        <v>21347423.999999996</v>
      </c>
      <c r="AJ657" s="75">
        <f>IF(Q657=31,A657*Z657,(Q657/30)*A657*Z657)</f>
        <v>5310990</v>
      </c>
      <c r="AK657" s="75">
        <f>IF(Q657=31,AD657,(Q657/30)*AD657)</f>
        <v>4500000</v>
      </c>
      <c r="AL657" s="75">
        <f>IF(Q657=31,AE657,(Q657/30)*AE657)</f>
        <v>6000000</v>
      </c>
      <c r="AM657" s="75">
        <f>(AC657*30/220)*35%*S657</f>
        <v>9784235.9999999981</v>
      </c>
      <c r="AN657" s="75">
        <f>AC657*30/220*1.4*T657</f>
        <v>5217666.2159999991</v>
      </c>
      <c r="AO657" s="75">
        <f>AC657*U657</f>
        <v>0</v>
      </c>
      <c r="AP657" s="75">
        <f>200000*V657</f>
        <v>5000000</v>
      </c>
      <c r="AQ657" s="75">
        <v>0</v>
      </c>
      <c r="AR657" s="75">
        <v>0</v>
      </c>
      <c r="AS657" s="75">
        <v>0</v>
      </c>
      <c r="AT657" s="80">
        <v>0</v>
      </c>
      <c r="AU657" s="82">
        <f>SUM(AG657:AT657)</f>
        <v>85115276.216000006</v>
      </c>
      <c r="AV657" s="113">
        <f>AU657-(AX657+AP657+AO657+AL657+AK657+AJ657+AT657)</f>
        <v>58717986.18088001</v>
      </c>
      <c r="AW657" s="75">
        <f>AG657+AH657+AK657+AL657+AI657+AN657+AM657+AP657</f>
        <v>79804286.215999991</v>
      </c>
      <c r="AX657" s="75">
        <f>AW657*7%</f>
        <v>5586300.0351200001</v>
      </c>
      <c r="AY657" s="76">
        <f>IF(AV657&lt;=40000000,0,IF(AND(AV657&gt;40000000,AV657&lt;=80000000),(AV657-40000000)*10%,IF(AND(AV657&gt;80000000,AV657&lt;=120000000),4000000+(AV657-80000000)*15%,IF(AND(AV657&gt;120000000,AV657&lt;=180000000),10000000+(AV657-120000000)*20%,IF(AND(AV657&gt;180000000,AV657&lt;=240000000),22000000+(AV657-180000000)*25%,IF(AND(AV657&gt;240000000,AV657&lt;=320000000),37000000+(AV657-240000000)*30%,61000000+(AV657-320000000)*35%))))))</f>
        <v>1871798.6180880012</v>
      </c>
      <c r="AZ657" s="75">
        <v>0</v>
      </c>
      <c r="BA657" s="75">
        <v>0</v>
      </c>
      <c r="BB657" s="75">
        <v>0</v>
      </c>
      <c r="BC657" s="80">
        <v>0</v>
      </c>
      <c r="BD657" s="80">
        <v>0</v>
      </c>
      <c r="BE657" s="80">
        <v>0</v>
      </c>
      <c r="BF657" s="78">
        <v>0</v>
      </c>
      <c r="BG657" s="348">
        <f>SUM(AX657:BF657)</f>
        <v>7458098.6532080015</v>
      </c>
      <c r="BH657" s="188">
        <f>INT(AU657-BG657)</f>
        <v>77657177</v>
      </c>
      <c r="BJ657" s="50">
        <v>13456</v>
      </c>
      <c r="BK657" s="50" t="s">
        <v>3988</v>
      </c>
      <c r="BM657" s="50">
        <f t="shared" si="21"/>
        <v>0</v>
      </c>
    </row>
    <row r="658" spans="1:65" s="50" customFormat="1" ht="24" customHeight="1" x14ac:dyDescent="0.2">
      <c r="A658" s="182">
        <f t="shared" si="20"/>
        <v>2655495</v>
      </c>
      <c r="B658" s="298">
        <v>441</v>
      </c>
      <c r="C658" s="266">
        <v>216</v>
      </c>
      <c r="D658" s="299">
        <v>13457</v>
      </c>
      <c r="E658" s="242" t="s">
        <v>410</v>
      </c>
      <c r="F658" s="243" t="s">
        <v>2066</v>
      </c>
      <c r="G658" s="287" t="s">
        <v>137</v>
      </c>
      <c r="H658" s="274" t="s">
        <v>983</v>
      </c>
      <c r="I658" s="294" t="s">
        <v>2875</v>
      </c>
      <c r="J658" s="65" t="s">
        <v>2067</v>
      </c>
      <c r="K658" s="65" t="s">
        <v>2068</v>
      </c>
      <c r="L658" s="65" t="s">
        <v>2384</v>
      </c>
      <c r="M658" s="292" t="s">
        <v>137</v>
      </c>
      <c r="N658" s="244" t="s">
        <v>2410</v>
      </c>
      <c r="O658" s="65"/>
      <c r="P658" s="90"/>
      <c r="Q658" s="244">
        <v>30</v>
      </c>
      <c r="R658" s="246">
        <v>120</v>
      </c>
      <c r="S658" s="246">
        <v>110</v>
      </c>
      <c r="T658" s="246">
        <v>29.33</v>
      </c>
      <c r="U658" s="90">
        <v>0</v>
      </c>
      <c r="V658" s="262">
        <v>15</v>
      </c>
      <c r="W658" s="99">
        <v>0</v>
      </c>
      <c r="X658" s="84">
        <v>0</v>
      </c>
      <c r="Y658" s="99">
        <v>0</v>
      </c>
      <c r="Z658" s="65">
        <v>2</v>
      </c>
      <c r="AA658" s="319">
        <v>885165</v>
      </c>
      <c r="AB658" s="319">
        <v>0</v>
      </c>
      <c r="AC658" s="320">
        <f>AA658+AB658</f>
        <v>885165</v>
      </c>
      <c r="AD658" s="75">
        <v>4500000</v>
      </c>
      <c r="AE658" s="75">
        <v>6000000</v>
      </c>
      <c r="AF658" s="338">
        <f>(AC658*30)/220*1.4</f>
        <v>168986.04545454544</v>
      </c>
      <c r="AG658" s="113">
        <f>AA658*Q658</f>
        <v>26554950</v>
      </c>
      <c r="AH658" s="75">
        <f>AB658*Q658</f>
        <v>0</v>
      </c>
      <c r="AI658" s="75">
        <f>AF658*R658</f>
        <v>20278325.454545453</v>
      </c>
      <c r="AJ658" s="75">
        <f>IF(Q658=31,A658*Z658,(Q658/30)*A658*Z658)</f>
        <v>5310990</v>
      </c>
      <c r="AK658" s="75">
        <f>IF(Q658=31,AD658,(Q658/30)*AD658)</f>
        <v>4500000</v>
      </c>
      <c r="AL658" s="75">
        <f>IF(Q658=31,AE658,(Q658/30)*AE658)</f>
        <v>6000000</v>
      </c>
      <c r="AM658" s="75">
        <f>(AC658*30/220)*35%*S658</f>
        <v>4647116.25</v>
      </c>
      <c r="AN658" s="75">
        <f>AC658*30/220*1.4*T658</f>
        <v>4956360.7131818179</v>
      </c>
      <c r="AO658" s="75">
        <f>AC658*U658</f>
        <v>0</v>
      </c>
      <c r="AP658" s="75">
        <f>200000*V658</f>
        <v>3000000</v>
      </c>
      <c r="AQ658" s="75">
        <v>0</v>
      </c>
      <c r="AR658" s="75">
        <v>0</v>
      </c>
      <c r="AS658" s="75">
        <v>0</v>
      </c>
      <c r="AT658" s="80">
        <v>0</v>
      </c>
      <c r="AU658" s="82">
        <f>SUM(AG658:AT658)</f>
        <v>75247742.417727277</v>
      </c>
      <c r="AV658" s="113">
        <f>AU658-(AX658+AP658+AO658+AL658+AK658+AJ658+AT658)</f>
        <v>51541179.74848637</v>
      </c>
      <c r="AW658" s="75">
        <f>AG658+AH658+AK658+AL658+AI658+AN658+AM658+AP658</f>
        <v>69936752.417727262</v>
      </c>
      <c r="AX658" s="75">
        <f>AW658*7%</f>
        <v>4895572.6692409087</v>
      </c>
      <c r="AY658" s="76">
        <f>IF(AV658&lt;=40000000,0,IF(AND(AV658&gt;40000000,AV658&lt;=80000000),(AV658-40000000)*10%,IF(AND(AV658&gt;80000000,AV658&lt;=120000000),4000000+(AV658-80000000)*15%,IF(AND(AV658&gt;120000000,AV658&lt;=180000000),10000000+(AV658-120000000)*20%,IF(AND(AV658&gt;180000000,AV658&lt;=240000000),22000000+(AV658-180000000)*25%,IF(AND(AV658&gt;240000000,AV658&lt;=320000000),37000000+(AV658-240000000)*30%,61000000+(AV658-320000000)*35%))))))</f>
        <v>1154117.9748486371</v>
      </c>
      <c r="AZ658" s="75">
        <v>0</v>
      </c>
      <c r="BA658" s="75">
        <v>0</v>
      </c>
      <c r="BB658" s="75">
        <v>0</v>
      </c>
      <c r="BC658" s="80">
        <v>0</v>
      </c>
      <c r="BD658" s="80">
        <v>0</v>
      </c>
      <c r="BE658" s="80">
        <v>0</v>
      </c>
      <c r="BF658" s="78">
        <v>0</v>
      </c>
      <c r="BG658" s="348">
        <f>SUM(AX658:BF658)</f>
        <v>6049690.6440895461</v>
      </c>
      <c r="BH658" s="188">
        <f>INT(AU658-BG658)</f>
        <v>69198051</v>
      </c>
      <c r="BJ658" s="50">
        <v>13457</v>
      </c>
      <c r="BK658" s="50" t="s">
        <v>3989</v>
      </c>
      <c r="BM658" s="50">
        <f t="shared" si="21"/>
        <v>0</v>
      </c>
    </row>
    <row r="659" spans="1:65" s="50" customFormat="1" ht="24" customHeight="1" x14ac:dyDescent="0.2">
      <c r="A659" s="182">
        <f t="shared" si="20"/>
        <v>2655495</v>
      </c>
      <c r="B659" s="298">
        <v>410</v>
      </c>
      <c r="C659" s="266">
        <v>184</v>
      </c>
      <c r="D659" s="299">
        <v>13458</v>
      </c>
      <c r="E659" s="242" t="s">
        <v>2069</v>
      </c>
      <c r="F659" s="243" t="s">
        <v>2070</v>
      </c>
      <c r="G659" s="287" t="s">
        <v>137</v>
      </c>
      <c r="H659" s="274" t="s">
        <v>983</v>
      </c>
      <c r="I659" s="294" t="s">
        <v>2844</v>
      </c>
      <c r="J659" s="65" t="s">
        <v>2071</v>
      </c>
      <c r="K659" s="65" t="s">
        <v>2072</v>
      </c>
      <c r="L659" s="65" t="s">
        <v>2384</v>
      </c>
      <c r="M659" s="292" t="s">
        <v>137</v>
      </c>
      <c r="N659" s="244" t="s">
        <v>2410</v>
      </c>
      <c r="O659" s="65"/>
      <c r="P659" s="90"/>
      <c r="Q659" s="244">
        <v>30</v>
      </c>
      <c r="R659" s="246">
        <v>120</v>
      </c>
      <c r="S659" s="246">
        <v>110</v>
      </c>
      <c r="T659" s="246">
        <v>29.33</v>
      </c>
      <c r="U659" s="90">
        <v>0</v>
      </c>
      <c r="V659" s="262">
        <v>15</v>
      </c>
      <c r="W659" s="99">
        <v>0</v>
      </c>
      <c r="X659" s="84">
        <v>0</v>
      </c>
      <c r="Y659" s="99">
        <v>1</v>
      </c>
      <c r="Z659" s="65">
        <v>0</v>
      </c>
      <c r="AA659" s="319">
        <v>885165</v>
      </c>
      <c r="AB659" s="319">
        <v>46667</v>
      </c>
      <c r="AC659" s="320">
        <f>AA659+AB659</f>
        <v>931832</v>
      </c>
      <c r="AD659" s="75">
        <v>4500000</v>
      </c>
      <c r="AE659" s="75">
        <v>6000000</v>
      </c>
      <c r="AF659" s="338">
        <f>(AC659*30)/220*1.4</f>
        <v>177895.19999999998</v>
      </c>
      <c r="AG659" s="113">
        <f>AA659*Q659</f>
        <v>26554950</v>
      </c>
      <c r="AH659" s="75">
        <f>AB659*Q659</f>
        <v>1400010</v>
      </c>
      <c r="AI659" s="75">
        <f>AF659*R659</f>
        <v>21347423.999999996</v>
      </c>
      <c r="AJ659" s="75">
        <f>IF(Q659=31,A659*Z659,(Q659/30)*A659*Z659)</f>
        <v>0</v>
      </c>
      <c r="AK659" s="75">
        <f>IF(Q659=31,AD659,(Q659/30)*AD659)</f>
        <v>4500000</v>
      </c>
      <c r="AL659" s="75">
        <f>IF(Q659=31,AE659,(Q659/30)*AE659)</f>
        <v>6000000</v>
      </c>
      <c r="AM659" s="75">
        <f>(AC659*30/220)*35%*S659</f>
        <v>4892117.9999999991</v>
      </c>
      <c r="AN659" s="75">
        <f>AC659*30/220*1.4*T659</f>
        <v>5217666.2159999991</v>
      </c>
      <c r="AO659" s="75">
        <f>AC659*U659</f>
        <v>0</v>
      </c>
      <c r="AP659" s="75">
        <f>200000*V659</f>
        <v>3000000</v>
      </c>
      <c r="AQ659" s="75">
        <v>0</v>
      </c>
      <c r="AR659" s="75">
        <v>0</v>
      </c>
      <c r="AS659" s="75">
        <v>0</v>
      </c>
      <c r="AT659" s="80">
        <v>0</v>
      </c>
      <c r="AU659" s="82">
        <f>SUM(AG659:AT659)</f>
        <v>72912168.216000006</v>
      </c>
      <c r="AV659" s="113">
        <f>AU659-(AX659+AP659+AO659+AL659+AK659+AJ659+AT659)</f>
        <v>54308316.440880008</v>
      </c>
      <c r="AW659" s="75">
        <f>AG659+AH659+AK659+AL659+AI659+AN659+AM659+AP659</f>
        <v>72912168.215999991</v>
      </c>
      <c r="AX659" s="75">
        <f>AW659*7%</f>
        <v>5103851.7751199994</v>
      </c>
      <c r="AY659" s="76">
        <f>IF(AV659&lt;=40000000,0,IF(AND(AV659&gt;40000000,AV659&lt;=80000000),(AV659-40000000)*10%,IF(AND(AV659&gt;80000000,AV659&lt;=120000000),4000000+(AV659-80000000)*15%,IF(AND(AV659&gt;120000000,AV659&lt;=180000000),10000000+(AV659-120000000)*20%,IF(AND(AV659&gt;180000000,AV659&lt;=240000000),22000000+(AV659-180000000)*25%,IF(AND(AV659&gt;240000000,AV659&lt;=320000000),37000000+(AV659-240000000)*30%,61000000+(AV659-320000000)*35%))))))</f>
        <v>1430831.644088001</v>
      </c>
      <c r="AZ659" s="75">
        <v>0</v>
      </c>
      <c r="BA659" s="75">
        <v>0</v>
      </c>
      <c r="BB659" s="75">
        <v>0</v>
      </c>
      <c r="BC659" s="80">
        <v>0</v>
      </c>
      <c r="BD659" s="80">
        <v>0</v>
      </c>
      <c r="BE659" s="80">
        <v>0</v>
      </c>
      <c r="BF659" s="78">
        <v>0</v>
      </c>
      <c r="BG659" s="348">
        <f>SUM(AX659:BF659)</f>
        <v>6534683.4192080004</v>
      </c>
      <c r="BH659" s="188">
        <f>INT(AU659-BG659)</f>
        <v>66377484</v>
      </c>
      <c r="BJ659" s="50">
        <v>13458</v>
      </c>
      <c r="BK659" s="50" t="s">
        <v>3990</v>
      </c>
      <c r="BM659" s="50">
        <f t="shared" si="21"/>
        <v>0</v>
      </c>
    </row>
    <row r="660" spans="1:65" s="50" customFormat="1" ht="24" customHeight="1" x14ac:dyDescent="0.2">
      <c r="A660" s="182">
        <f t="shared" si="20"/>
        <v>2655495</v>
      </c>
      <c r="B660" s="298">
        <v>433</v>
      </c>
      <c r="C660" s="266">
        <v>207</v>
      </c>
      <c r="D660" s="299">
        <v>13459</v>
      </c>
      <c r="E660" s="242" t="s">
        <v>593</v>
      </c>
      <c r="F660" s="243" t="s">
        <v>2073</v>
      </c>
      <c r="G660" s="287" t="s">
        <v>137</v>
      </c>
      <c r="H660" s="274" t="s">
        <v>983</v>
      </c>
      <c r="I660" s="294" t="s">
        <v>2867</v>
      </c>
      <c r="J660" s="65" t="s">
        <v>2074</v>
      </c>
      <c r="K660" s="65" t="s">
        <v>2075</v>
      </c>
      <c r="L660" s="65" t="s">
        <v>2384</v>
      </c>
      <c r="M660" s="292" t="s">
        <v>137</v>
      </c>
      <c r="N660" s="244" t="s">
        <v>2410</v>
      </c>
      <c r="O660" s="65"/>
      <c r="P660" s="90"/>
      <c r="Q660" s="244">
        <v>30</v>
      </c>
      <c r="R660" s="246">
        <v>120</v>
      </c>
      <c r="S660" s="246">
        <v>110</v>
      </c>
      <c r="T660" s="246">
        <v>29.33</v>
      </c>
      <c r="U660" s="90">
        <v>0</v>
      </c>
      <c r="V660" s="262">
        <v>15</v>
      </c>
      <c r="W660" s="99">
        <v>0</v>
      </c>
      <c r="X660" s="84">
        <v>0</v>
      </c>
      <c r="Y660" s="99">
        <v>2</v>
      </c>
      <c r="Z660" s="65">
        <v>2</v>
      </c>
      <c r="AA660" s="319">
        <v>885165</v>
      </c>
      <c r="AB660" s="319">
        <v>0</v>
      </c>
      <c r="AC660" s="320">
        <f>AA660+AB660</f>
        <v>885165</v>
      </c>
      <c r="AD660" s="75">
        <v>4500000</v>
      </c>
      <c r="AE660" s="75">
        <v>6000000</v>
      </c>
      <c r="AF660" s="338">
        <f>(AC660*30)/220*1.4</f>
        <v>168986.04545454544</v>
      </c>
      <c r="AG660" s="113">
        <f>AA660*Q660</f>
        <v>26554950</v>
      </c>
      <c r="AH660" s="75">
        <f>AB660*Q660</f>
        <v>0</v>
      </c>
      <c r="AI660" s="75">
        <f>AF660*R660</f>
        <v>20278325.454545453</v>
      </c>
      <c r="AJ660" s="75">
        <f>IF(Q660=31,A660*Z660,(Q660/30)*A660*Z660)</f>
        <v>5310990</v>
      </c>
      <c r="AK660" s="75">
        <f>IF(Q660=31,AD660,(Q660/30)*AD660)</f>
        <v>4500000</v>
      </c>
      <c r="AL660" s="75">
        <f>IF(Q660=31,AE660,(Q660/30)*AE660)</f>
        <v>6000000</v>
      </c>
      <c r="AM660" s="75">
        <f>(AC660*30/220)*35%*S660</f>
        <v>4647116.25</v>
      </c>
      <c r="AN660" s="75">
        <f>AC660*30/220*1.4*T660</f>
        <v>4956360.7131818179</v>
      </c>
      <c r="AO660" s="75">
        <f>AC660*U660</f>
        <v>0</v>
      </c>
      <c r="AP660" s="75">
        <f>200000*V660</f>
        <v>3000000</v>
      </c>
      <c r="AQ660" s="75">
        <v>0</v>
      </c>
      <c r="AR660" s="75">
        <v>0</v>
      </c>
      <c r="AS660" s="75">
        <v>0</v>
      </c>
      <c r="AT660" s="80">
        <v>0</v>
      </c>
      <c r="AU660" s="82">
        <f>SUM(AG660:AT660)</f>
        <v>75247742.417727277</v>
      </c>
      <c r="AV660" s="113">
        <f>AU660-(AX660+AP660+AO660+AL660+AK660+AJ660+AT660)</f>
        <v>51541179.74848637</v>
      </c>
      <c r="AW660" s="75">
        <f>AG660+AH660+AK660+AL660+AI660+AN660+AM660+AP660</f>
        <v>69936752.417727262</v>
      </c>
      <c r="AX660" s="75">
        <f>AW660*7%</f>
        <v>4895572.6692409087</v>
      </c>
      <c r="AY660" s="76">
        <f>IF(AV660&lt;=40000000,0,IF(AND(AV660&gt;40000000,AV660&lt;=80000000),(AV660-40000000)*10%,IF(AND(AV660&gt;80000000,AV660&lt;=120000000),4000000+(AV660-80000000)*15%,IF(AND(AV660&gt;120000000,AV660&lt;=180000000),10000000+(AV660-120000000)*20%,IF(AND(AV660&gt;180000000,AV660&lt;=240000000),22000000+(AV660-180000000)*25%,IF(AND(AV660&gt;240000000,AV660&lt;=320000000),37000000+(AV660-240000000)*30%,61000000+(AV660-320000000)*35%))))))</f>
        <v>1154117.9748486371</v>
      </c>
      <c r="AZ660" s="75">
        <v>0</v>
      </c>
      <c r="BA660" s="75">
        <v>0</v>
      </c>
      <c r="BB660" s="75">
        <v>0</v>
      </c>
      <c r="BC660" s="80">
        <v>0</v>
      </c>
      <c r="BD660" s="80">
        <v>0</v>
      </c>
      <c r="BE660" s="80">
        <v>0</v>
      </c>
      <c r="BF660" s="78">
        <v>0</v>
      </c>
      <c r="BG660" s="348">
        <f>SUM(AX660:BF660)</f>
        <v>6049690.6440895461</v>
      </c>
      <c r="BH660" s="188">
        <f>INT(AU660-BG660)</f>
        <v>69198051</v>
      </c>
      <c r="BJ660" s="50">
        <v>13459</v>
      </c>
      <c r="BK660" s="50" t="s">
        <v>3991</v>
      </c>
      <c r="BM660" s="50">
        <f t="shared" si="21"/>
        <v>0</v>
      </c>
    </row>
    <row r="661" spans="1:65" s="50" customFormat="1" ht="24" customHeight="1" x14ac:dyDescent="0.2">
      <c r="A661" s="182">
        <f t="shared" si="20"/>
        <v>2655495</v>
      </c>
      <c r="B661" s="298">
        <v>432</v>
      </c>
      <c r="C661" s="266">
        <v>206</v>
      </c>
      <c r="D661" s="299">
        <v>13460</v>
      </c>
      <c r="E661" s="242" t="s">
        <v>2076</v>
      </c>
      <c r="F661" s="243" t="s">
        <v>2077</v>
      </c>
      <c r="G661" s="287" t="s">
        <v>137</v>
      </c>
      <c r="H661" s="274" t="s">
        <v>983</v>
      </c>
      <c r="I661" s="294" t="s">
        <v>2866</v>
      </c>
      <c r="J661" s="65" t="s">
        <v>2078</v>
      </c>
      <c r="K661" s="65" t="s">
        <v>2079</v>
      </c>
      <c r="L661" s="65" t="s">
        <v>2384</v>
      </c>
      <c r="M661" s="292" t="s">
        <v>137</v>
      </c>
      <c r="N661" s="244" t="s">
        <v>2410</v>
      </c>
      <c r="O661" s="65"/>
      <c r="P661" s="90"/>
      <c r="Q661" s="244">
        <v>30</v>
      </c>
      <c r="R661" s="246">
        <v>120</v>
      </c>
      <c r="S661" s="246">
        <v>110</v>
      </c>
      <c r="T661" s="246">
        <v>29.33</v>
      </c>
      <c r="U661" s="90">
        <v>0</v>
      </c>
      <c r="V661" s="262">
        <v>12</v>
      </c>
      <c r="W661" s="99">
        <v>0</v>
      </c>
      <c r="X661" s="84">
        <v>0</v>
      </c>
      <c r="Y661" s="99">
        <v>1</v>
      </c>
      <c r="Z661" s="65">
        <v>1</v>
      </c>
      <c r="AA661" s="319">
        <v>885165</v>
      </c>
      <c r="AB661" s="319">
        <v>46667</v>
      </c>
      <c r="AC661" s="320">
        <f>AA661+AB661</f>
        <v>931832</v>
      </c>
      <c r="AD661" s="75">
        <v>4500000</v>
      </c>
      <c r="AE661" s="75">
        <v>6000000</v>
      </c>
      <c r="AF661" s="338">
        <f>(AC661*30)/220*1.4</f>
        <v>177895.19999999998</v>
      </c>
      <c r="AG661" s="113">
        <f>AA661*Q661</f>
        <v>26554950</v>
      </c>
      <c r="AH661" s="75">
        <f>AB661*Q661</f>
        <v>1400010</v>
      </c>
      <c r="AI661" s="75">
        <f>AF661*R661</f>
        <v>21347423.999999996</v>
      </c>
      <c r="AJ661" s="75">
        <f>IF(Q661=31,A661*Z661,(Q661/30)*A661*Z661)</f>
        <v>2655495</v>
      </c>
      <c r="AK661" s="75">
        <f>IF(Q661=31,AD661,(Q661/30)*AD661)</f>
        <v>4500000</v>
      </c>
      <c r="AL661" s="75">
        <f>IF(Q661=31,AE661,(Q661/30)*AE661)</f>
        <v>6000000</v>
      </c>
      <c r="AM661" s="75">
        <f>(AC661*30/220)*35%*S661</f>
        <v>4892117.9999999991</v>
      </c>
      <c r="AN661" s="75">
        <f>AC661*30/220*1.4*T661</f>
        <v>5217666.2159999991</v>
      </c>
      <c r="AO661" s="75">
        <f>AC661*U661</f>
        <v>0</v>
      </c>
      <c r="AP661" s="75">
        <f>200000*V661</f>
        <v>2400000</v>
      </c>
      <c r="AQ661" s="75">
        <v>0</v>
      </c>
      <c r="AR661" s="75">
        <v>0</v>
      </c>
      <c r="AS661" s="75">
        <v>0</v>
      </c>
      <c r="AT661" s="80">
        <v>0</v>
      </c>
      <c r="AU661" s="82">
        <f>SUM(AG661:AT661)</f>
        <v>74967663.216000006</v>
      </c>
      <c r="AV661" s="113">
        <f>AU661-(AX661+AP661+AO661+AL661+AK661+AJ661+AT661)</f>
        <v>54350316.440880008</v>
      </c>
      <c r="AW661" s="75">
        <f>AG661+AH661+AK661+AL661+AI661+AN661+AM661+AP661</f>
        <v>72312168.215999991</v>
      </c>
      <c r="AX661" s="75">
        <f>AW661*7%</f>
        <v>5061851.7751199994</v>
      </c>
      <c r="AY661" s="76">
        <f>IF(AV661&lt;=40000000,0,IF(AND(AV661&gt;40000000,AV661&lt;=80000000),(AV661-40000000)*10%,IF(AND(AV661&gt;80000000,AV661&lt;=120000000),4000000+(AV661-80000000)*15%,IF(AND(AV661&gt;120000000,AV661&lt;=180000000),10000000+(AV661-120000000)*20%,IF(AND(AV661&gt;180000000,AV661&lt;=240000000),22000000+(AV661-180000000)*25%,IF(AND(AV661&gt;240000000,AV661&lt;=320000000),37000000+(AV661-240000000)*30%,61000000+(AV661-320000000)*35%))))))</f>
        <v>1435031.644088001</v>
      </c>
      <c r="AZ661" s="75">
        <v>0</v>
      </c>
      <c r="BA661" s="75">
        <v>0</v>
      </c>
      <c r="BB661" s="75">
        <v>0</v>
      </c>
      <c r="BC661" s="80">
        <v>0</v>
      </c>
      <c r="BD661" s="80">
        <v>0</v>
      </c>
      <c r="BE661" s="80">
        <v>0</v>
      </c>
      <c r="BF661" s="78">
        <v>0</v>
      </c>
      <c r="BG661" s="348">
        <f>SUM(AX661:BF661)</f>
        <v>6496883.4192080004</v>
      </c>
      <c r="BH661" s="188">
        <f>INT(AU661-BG661)</f>
        <v>68470779</v>
      </c>
      <c r="BJ661" s="50">
        <v>13460</v>
      </c>
      <c r="BK661" s="50" t="s">
        <v>3992</v>
      </c>
      <c r="BM661" s="50">
        <f t="shared" si="21"/>
        <v>0</v>
      </c>
    </row>
    <row r="662" spans="1:65" s="50" customFormat="1" ht="24" customHeight="1" x14ac:dyDescent="0.2">
      <c r="A662" s="182">
        <f t="shared" si="20"/>
        <v>2655495</v>
      </c>
      <c r="B662" s="298">
        <v>425</v>
      </c>
      <c r="C662" s="266">
        <v>199</v>
      </c>
      <c r="D662" s="299">
        <v>13461</v>
      </c>
      <c r="E662" s="242" t="s">
        <v>131</v>
      </c>
      <c r="F662" s="243" t="s">
        <v>741</v>
      </c>
      <c r="G662" s="287" t="s">
        <v>137</v>
      </c>
      <c r="H662" s="274" t="s">
        <v>983</v>
      </c>
      <c r="I662" s="294" t="s">
        <v>2859</v>
      </c>
      <c r="J662" s="65" t="s">
        <v>2080</v>
      </c>
      <c r="K662" s="65" t="s">
        <v>2081</v>
      </c>
      <c r="L662" s="65" t="s">
        <v>2384</v>
      </c>
      <c r="M662" s="292" t="s">
        <v>137</v>
      </c>
      <c r="N662" s="244" t="s">
        <v>2410</v>
      </c>
      <c r="O662" s="65"/>
      <c r="P662" s="90"/>
      <c r="Q662" s="244">
        <v>30</v>
      </c>
      <c r="R662" s="246">
        <v>120</v>
      </c>
      <c r="S662" s="246">
        <v>110</v>
      </c>
      <c r="T662" s="246">
        <v>29.33</v>
      </c>
      <c r="U662" s="90">
        <v>0</v>
      </c>
      <c r="V662" s="262">
        <v>15</v>
      </c>
      <c r="W662" s="99">
        <v>0</v>
      </c>
      <c r="X662" s="84">
        <v>0</v>
      </c>
      <c r="Y662" s="99">
        <v>1</v>
      </c>
      <c r="Z662" s="65">
        <v>0</v>
      </c>
      <c r="AA662" s="319">
        <v>885165</v>
      </c>
      <c r="AB662" s="319">
        <v>0</v>
      </c>
      <c r="AC662" s="320">
        <f>AA662+AB662</f>
        <v>885165</v>
      </c>
      <c r="AD662" s="75">
        <v>4500000</v>
      </c>
      <c r="AE662" s="75">
        <v>6000000</v>
      </c>
      <c r="AF662" s="338">
        <f>(AC662*30)/220*1.4</f>
        <v>168986.04545454544</v>
      </c>
      <c r="AG662" s="113">
        <f>AA662*Q662</f>
        <v>26554950</v>
      </c>
      <c r="AH662" s="75">
        <f>AB662*Q662</f>
        <v>0</v>
      </c>
      <c r="AI662" s="75">
        <f>AF662*R662</f>
        <v>20278325.454545453</v>
      </c>
      <c r="AJ662" s="75">
        <f>IF(Q662=31,A662*Z662,(Q662/30)*A662*Z662)</f>
        <v>0</v>
      </c>
      <c r="AK662" s="75">
        <f>IF(Q662=31,AD662,(Q662/30)*AD662)</f>
        <v>4500000</v>
      </c>
      <c r="AL662" s="75">
        <f>IF(Q662=31,AE662,(Q662/30)*AE662)</f>
        <v>6000000</v>
      </c>
      <c r="AM662" s="75">
        <f>(AC662*30/220)*35%*S662</f>
        <v>4647116.25</v>
      </c>
      <c r="AN662" s="75">
        <f>AC662*30/220*1.4*T662</f>
        <v>4956360.7131818179</v>
      </c>
      <c r="AO662" s="75">
        <f>AC662*U662</f>
        <v>0</v>
      </c>
      <c r="AP662" s="75">
        <f>200000*V662</f>
        <v>3000000</v>
      </c>
      <c r="AQ662" s="75">
        <v>0</v>
      </c>
      <c r="AR662" s="75">
        <v>0</v>
      </c>
      <c r="AS662" s="75">
        <v>0</v>
      </c>
      <c r="AT662" s="80">
        <v>0</v>
      </c>
      <c r="AU662" s="82">
        <f>SUM(AG662:AT662)</f>
        <v>69936752.417727262</v>
      </c>
      <c r="AV662" s="113">
        <f>AU662-(AX662+AP662+AO662+AL662+AK662+AJ662+AT662)</f>
        <v>51541179.748486355</v>
      </c>
      <c r="AW662" s="75">
        <f>AG662+AH662+AK662+AL662+AI662+AN662+AM662+AP662</f>
        <v>69936752.417727262</v>
      </c>
      <c r="AX662" s="75">
        <f>AW662*7%</f>
        <v>4895572.6692409087</v>
      </c>
      <c r="AY662" s="76">
        <f>IF(AV662&lt;=40000000,0,IF(AND(AV662&gt;40000000,AV662&lt;=80000000),(AV662-40000000)*10%,IF(AND(AV662&gt;80000000,AV662&lt;=120000000),4000000+(AV662-80000000)*15%,IF(AND(AV662&gt;120000000,AV662&lt;=180000000),10000000+(AV662-120000000)*20%,IF(AND(AV662&gt;180000000,AV662&lt;=240000000),22000000+(AV662-180000000)*25%,IF(AND(AV662&gt;240000000,AV662&lt;=320000000),37000000+(AV662-240000000)*30%,61000000+(AV662-320000000)*35%))))))</f>
        <v>1154117.9748486355</v>
      </c>
      <c r="AZ662" s="75">
        <v>0</v>
      </c>
      <c r="BA662" s="75">
        <v>0</v>
      </c>
      <c r="BB662" s="75">
        <v>0</v>
      </c>
      <c r="BC662" s="80">
        <v>0</v>
      </c>
      <c r="BD662" s="80">
        <v>0</v>
      </c>
      <c r="BE662" s="80">
        <v>0</v>
      </c>
      <c r="BF662" s="78">
        <v>0</v>
      </c>
      <c r="BG662" s="348">
        <f>SUM(AX662:BF662)</f>
        <v>6049690.6440895442</v>
      </c>
      <c r="BH662" s="188">
        <f>INT(AU662-BG662)</f>
        <v>63887061</v>
      </c>
      <c r="BJ662" s="50">
        <v>13461</v>
      </c>
      <c r="BK662" s="50" t="s">
        <v>3993</v>
      </c>
      <c r="BM662" s="50">
        <f t="shared" si="21"/>
        <v>0</v>
      </c>
    </row>
    <row r="663" spans="1:65" s="50" customFormat="1" ht="24" customHeight="1" x14ac:dyDescent="0.2">
      <c r="A663" s="182">
        <f t="shared" si="20"/>
        <v>2655495</v>
      </c>
      <c r="B663" s="298">
        <v>403</v>
      </c>
      <c r="C663" s="266">
        <v>177</v>
      </c>
      <c r="D663" s="299">
        <v>13462</v>
      </c>
      <c r="E663" s="242" t="s">
        <v>248</v>
      </c>
      <c r="F663" s="243" t="s">
        <v>2082</v>
      </c>
      <c r="G663" s="287" t="s">
        <v>137</v>
      </c>
      <c r="H663" s="274" t="s">
        <v>983</v>
      </c>
      <c r="I663" s="294" t="s">
        <v>2837</v>
      </c>
      <c r="J663" s="65" t="s">
        <v>2083</v>
      </c>
      <c r="K663" s="65" t="s">
        <v>2084</v>
      </c>
      <c r="L663" s="65" t="s">
        <v>2384</v>
      </c>
      <c r="M663" s="292" t="s">
        <v>137</v>
      </c>
      <c r="N663" s="244" t="s">
        <v>2410</v>
      </c>
      <c r="O663" s="65"/>
      <c r="P663" s="90"/>
      <c r="Q663" s="244">
        <v>30</v>
      </c>
      <c r="R663" s="246">
        <v>120</v>
      </c>
      <c r="S663" s="246">
        <v>110</v>
      </c>
      <c r="T663" s="246">
        <v>29.33</v>
      </c>
      <c r="U663" s="90">
        <v>0</v>
      </c>
      <c r="V663" s="262">
        <v>24</v>
      </c>
      <c r="W663" s="99">
        <v>0</v>
      </c>
      <c r="X663" s="84">
        <v>0</v>
      </c>
      <c r="Y663" s="99">
        <v>1</v>
      </c>
      <c r="Z663" s="65">
        <v>0</v>
      </c>
      <c r="AA663" s="319">
        <v>885165</v>
      </c>
      <c r="AB663" s="319">
        <v>46667</v>
      </c>
      <c r="AC663" s="320">
        <f>AA663+AB663</f>
        <v>931832</v>
      </c>
      <c r="AD663" s="75">
        <v>4500000</v>
      </c>
      <c r="AE663" s="75">
        <v>6000000</v>
      </c>
      <c r="AF663" s="338">
        <f>(AC663*30)/220*1.4</f>
        <v>177895.19999999998</v>
      </c>
      <c r="AG663" s="113">
        <f>AA663*Q663</f>
        <v>26554950</v>
      </c>
      <c r="AH663" s="75">
        <f>AB663*Q663</f>
        <v>1400010</v>
      </c>
      <c r="AI663" s="75">
        <f>AF663*R663</f>
        <v>21347423.999999996</v>
      </c>
      <c r="AJ663" s="75">
        <f>IF(Q663=31,A663*Z663,(Q663/30)*A663*Z663)</f>
        <v>0</v>
      </c>
      <c r="AK663" s="75">
        <f>IF(Q663=31,AD663,(Q663/30)*AD663)</f>
        <v>4500000</v>
      </c>
      <c r="AL663" s="75">
        <f>IF(Q663=31,AE663,(Q663/30)*AE663)</f>
        <v>6000000</v>
      </c>
      <c r="AM663" s="75">
        <f>(AC663*30/220)*35%*S663</f>
        <v>4892117.9999999991</v>
      </c>
      <c r="AN663" s="75">
        <f>AC663*30/220*1.4*T663</f>
        <v>5217666.2159999991</v>
      </c>
      <c r="AO663" s="75">
        <f>AC663*U663</f>
        <v>0</v>
      </c>
      <c r="AP663" s="75">
        <f>200000*V663</f>
        <v>4800000</v>
      </c>
      <c r="AQ663" s="75">
        <v>0</v>
      </c>
      <c r="AR663" s="75">
        <v>0</v>
      </c>
      <c r="AS663" s="75">
        <v>0</v>
      </c>
      <c r="AT663" s="80">
        <v>0</v>
      </c>
      <c r="AU663" s="82">
        <f>SUM(AG663:AT663)</f>
        <v>74712168.216000006</v>
      </c>
      <c r="AV663" s="113">
        <f>AU663-(AX663+AP663+AO663+AL663+AK663+AJ663+AT663)</f>
        <v>54182316.440880008</v>
      </c>
      <c r="AW663" s="75">
        <f>AG663+AH663+AK663+AL663+AI663+AN663+AM663+AP663</f>
        <v>74712168.215999991</v>
      </c>
      <c r="AX663" s="75">
        <f>AW663*7%</f>
        <v>5229851.7751199994</v>
      </c>
      <c r="AY663" s="76">
        <f>IF(AV663&lt;=40000000,0,IF(AND(AV663&gt;40000000,AV663&lt;=80000000),(AV663-40000000)*10%,IF(AND(AV663&gt;80000000,AV663&lt;=120000000),4000000+(AV663-80000000)*15%,IF(AND(AV663&gt;120000000,AV663&lt;=180000000),10000000+(AV663-120000000)*20%,IF(AND(AV663&gt;180000000,AV663&lt;=240000000),22000000+(AV663-180000000)*25%,IF(AND(AV663&gt;240000000,AV663&lt;=320000000),37000000+(AV663-240000000)*30%,61000000+(AV663-320000000)*35%))))))</f>
        <v>1418231.644088001</v>
      </c>
      <c r="AZ663" s="75">
        <v>0</v>
      </c>
      <c r="BA663" s="75">
        <v>0</v>
      </c>
      <c r="BB663" s="75">
        <v>0</v>
      </c>
      <c r="BC663" s="80">
        <v>0</v>
      </c>
      <c r="BD663" s="80">
        <v>0</v>
      </c>
      <c r="BE663" s="80">
        <v>0</v>
      </c>
      <c r="BF663" s="78">
        <v>0</v>
      </c>
      <c r="BG663" s="348">
        <f>SUM(AX663:BF663)</f>
        <v>6648083.4192080004</v>
      </c>
      <c r="BH663" s="188">
        <f>INT(AU663-BG663)</f>
        <v>68064084</v>
      </c>
      <c r="BJ663" s="50">
        <v>13462</v>
      </c>
      <c r="BK663" s="50" t="s">
        <v>3994</v>
      </c>
      <c r="BM663" s="50">
        <f t="shared" si="21"/>
        <v>0</v>
      </c>
    </row>
    <row r="664" spans="1:65" s="50" customFormat="1" ht="24" customHeight="1" x14ac:dyDescent="0.2">
      <c r="A664" s="182">
        <f t="shared" si="20"/>
        <v>2655495</v>
      </c>
      <c r="B664" s="298">
        <v>394</v>
      </c>
      <c r="C664" s="266">
        <v>168</v>
      </c>
      <c r="D664" s="299">
        <v>13463</v>
      </c>
      <c r="E664" s="242" t="s">
        <v>115</v>
      </c>
      <c r="F664" s="243" t="s">
        <v>2085</v>
      </c>
      <c r="G664" s="287" t="s">
        <v>137</v>
      </c>
      <c r="H664" s="274" t="s">
        <v>983</v>
      </c>
      <c r="I664" s="294" t="s">
        <v>2828</v>
      </c>
      <c r="J664" s="65" t="s">
        <v>2086</v>
      </c>
      <c r="K664" s="65" t="s">
        <v>2087</v>
      </c>
      <c r="L664" s="65" t="s">
        <v>2384</v>
      </c>
      <c r="M664" s="292" t="s">
        <v>137</v>
      </c>
      <c r="N664" s="99"/>
      <c r="O664" s="246" t="s">
        <v>2410</v>
      </c>
      <c r="P664" s="90"/>
      <c r="Q664" s="244">
        <v>30</v>
      </c>
      <c r="R664" s="246">
        <v>90</v>
      </c>
      <c r="S664" s="246">
        <v>0</v>
      </c>
      <c r="T664" s="246">
        <v>0</v>
      </c>
      <c r="U664" s="90">
        <v>0</v>
      </c>
      <c r="V664" s="262">
        <v>20</v>
      </c>
      <c r="W664" s="99">
        <v>0</v>
      </c>
      <c r="X664" s="84">
        <v>0</v>
      </c>
      <c r="Y664" s="99">
        <v>0</v>
      </c>
      <c r="Z664" s="65">
        <v>0</v>
      </c>
      <c r="AA664" s="319">
        <v>885165</v>
      </c>
      <c r="AB664" s="319">
        <v>46667</v>
      </c>
      <c r="AC664" s="320">
        <f>AA664+AB664</f>
        <v>931832</v>
      </c>
      <c r="AD664" s="75">
        <v>4500000</v>
      </c>
      <c r="AE664" s="75">
        <v>6000000</v>
      </c>
      <c r="AF664" s="338">
        <f>(AC664*30)/220*1.4</f>
        <v>177895.19999999998</v>
      </c>
      <c r="AG664" s="113">
        <f>AA664*Q664</f>
        <v>26554950</v>
      </c>
      <c r="AH664" s="75">
        <f>AB664*Q664</f>
        <v>1400010</v>
      </c>
      <c r="AI664" s="75">
        <f>AF664*R664</f>
        <v>16010567.999999998</v>
      </c>
      <c r="AJ664" s="75">
        <f>IF(Q664=31,A664*Z664,(Q664/30)*A664*Z664)</f>
        <v>0</v>
      </c>
      <c r="AK664" s="75">
        <f>IF(Q664=31,AD664,(Q664/30)*AD664)</f>
        <v>4500000</v>
      </c>
      <c r="AL664" s="75">
        <f>IF(Q664=31,AE664,(Q664/30)*AE664)</f>
        <v>6000000</v>
      </c>
      <c r="AM664" s="75">
        <f>(AC664*30/220)*35%*S664</f>
        <v>0</v>
      </c>
      <c r="AN664" s="75">
        <f>AC664*30/220*1.4*T664</f>
        <v>0</v>
      </c>
      <c r="AO664" s="75">
        <f>AC664*U664</f>
        <v>0</v>
      </c>
      <c r="AP664" s="75">
        <f>200000*V664</f>
        <v>4000000</v>
      </c>
      <c r="AQ664" s="75">
        <v>0</v>
      </c>
      <c r="AR664" s="75">
        <v>0</v>
      </c>
      <c r="AS664" s="75">
        <v>0</v>
      </c>
      <c r="AT664" s="80">
        <v>0</v>
      </c>
      <c r="AU664" s="82">
        <f>SUM(AG664:AT664)</f>
        <v>58465528</v>
      </c>
      <c r="AV664" s="113">
        <f>AU664-(AX664+AP664+AO664+AL664+AK664+AJ664+AT664)</f>
        <v>39872941.039999999</v>
      </c>
      <c r="AW664" s="75">
        <f>AG664+AH664+AK664+AL664+AI664+AN664+AM664+AP664</f>
        <v>58465528</v>
      </c>
      <c r="AX664" s="75">
        <f>AW664*7%</f>
        <v>4092586.9600000004</v>
      </c>
      <c r="AY664" s="76">
        <f>IF(AV664&lt;=40000000,0,IF(AND(AV664&gt;40000000,AV664&lt;=80000000),(AV664-40000000)*10%,IF(AND(AV664&gt;80000000,AV664&lt;=120000000),4000000+(AV664-80000000)*15%,IF(AND(AV664&gt;120000000,AV664&lt;=180000000),10000000+(AV664-120000000)*20%,IF(AND(AV664&gt;180000000,AV664&lt;=240000000),22000000+(AV664-180000000)*25%,IF(AND(AV664&gt;240000000,AV664&lt;=320000000),37000000+(AV664-240000000)*30%,61000000+(AV664-320000000)*35%))))))</f>
        <v>0</v>
      </c>
      <c r="AZ664" s="75">
        <v>0</v>
      </c>
      <c r="BA664" s="75">
        <v>0</v>
      </c>
      <c r="BB664" s="75">
        <v>0</v>
      </c>
      <c r="BC664" s="80">
        <v>0</v>
      </c>
      <c r="BD664" s="80">
        <v>0</v>
      </c>
      <c r="BE664" s="80">
        <v>0</v>
      </c>
      <c r="BF664" s="78">
        <v>0</v>
      </c>
      <c r="BG664" s="348">
        <f>SUM(AX664:BF664)</f>
        <v>4092586.9600000004</v>
      </c>
      <c r="BH664" s="188">
        <f>INT(AU664-BG664)</f>
        <v>54372941</v>
      </c>
      <c r="BJ664" s="50">
        <v>13463</v>
      </c>
      <c r="BK664" s="50" t="s">
        <v>3995</v>
      </c>
      <c r="BM664" s="50">
        <f t="shared" si="21"/>
        <v>0</v>
      </c>
    </row>
    <row r="665" spans="1:65" s="50" customFormat="1" ht="24" customHeight="1" x14ac:dyDescent="0.2">
      <c r="A665" s="182">
        <f t="shared" si="20"/>
        <v>2655495</v>
      </c>
      <c r="B665" s="298">
        <v>407</v>
      </c>
      <c r="C665" s="266">
        <v>181</v>
      </c>
      <c r="D665" s="299">
        <v>13464</v>
      </c>
      <c r="E665" s="242" t="s">
        <v>85</v>
      </c>
      <c r="F665" s="243" t="s">
        <v>477</v>
      </c>
      <c r="G665" s="287" t="s">
        <v>137</v>
      </c>
      <c r="H665" s="274" t="s">
        <v>983</v>
      </c>
      <c r="I665" s="294" t="s">
        <v>2841</v>
      </c>
      <c r="J665" s="65" t="s">
        <v>2088</v>
      </c>
      <c r="K665" s="65" t="s">
        <v>2089</v>
      </c>
      <c r="L665" s="65" t="s">
        <v>2384</v>
      </c>
      <c r="M665" s="292" t="s">
        <v>137</v>
      </c>
      <c r="N665" s="244" t="s">
        <v>2410</v>
      </c>
      <c r="O665" s="65"/>
      <c r="P665" s="90"/>
      <c r="Q665" s="244">
        <v>30</v>
      </c>
      <c r="R665" s="246">
        <v>120</v>
      </c>
      <c r="S665" s="246">
        <v>110</v>
      </c>
      <c r="T665" s="246">
        <v>29.33</v>
      </c>
      <c r="U665" s="90">
        <v>0</v>
      </c>
      <c r="V665" s="262">
        <v>15</v>
      </c>
      <c r="W665" s="99">
        <v>0</v>
      </c>
      <c r="X665" s="84">
        <v>0</v>
      </c>
      <c r="Y665" s="99">
        <v>0</v>
      </c>
      <c r="Z665" s="65">
        <v>0</v>
      </c>
      <c r="AA665" s="319">
        <v>885165</v>
      </c>
      <c r="AB665" s="319">
        <v>46667</v>
      </c>
      <c r="AC665" s="320">
        <f>AA665+AB665</f>
        <v>931832</v>
      </c>
      <c r="AD665" s="75">
        <v>4500000</v>
      </c>
      <c r="AE665" s="75">
        <v>6000000</v>
      </c>
      <c r="AF665" s="338">
        <f>(AC665*30)/220*1.4</f>
        <v>177895.19999999998</v>
      </c>
      <c r="AG665" s="113">
        <f>AA665*Q665</f>
        <v>26554950</v>
      </c>
      <c r="AH665" s="75">
        <f>AB665*Q665</f>
        <v>1400010</v>
      </c>
      <c r="AI665" s="75">
        <f>AF665*R665</f>
        <v>21347423.999999996</v>
      </c>
      <c r="AJ665" s="75">
        <f>IF(Q665=31,A665*Z665,(Q665/30)*A665*Z665)</f>
        <v>0</v>
      </c>
      <c r="AK665" s="75">
        <f>IF(Q665=31,AD665,(Q665/30)*AD665)</f>
        <v>4500000</v>
      </c>
      <c r="AL665" s="75">
        <f>IF(Q665=31,AE665,(Q665/30)*AE665)</f>
        <v>6000000</v>
      </c>
      <c r="AM665" s="75">
        <f>(AC665*30/220)*35%*S665</f>
        <v>4892117.9999999991</v>
      </c>
      <c r="AN665" s="75">
        <f>AC665*30/220*1.4*T665</f>
        <v>5217666.2159999991</v>
      </c>
      <c r="AO665" s="75">
        <f>AC665*U665</f>
        <v>0</v>
      </c>
      <c r="AP665" s="75">
        <f>200000*V665</f>
        <v>3000000</v>
      </c>
      <c r="AQ665" s="75">
        <v>0</v>
      </c>
      <c r="AR665" s="75">
        <v>0</v>
      </c>
      <c r="AS665" s="75">
        <v>0</v>
      </c>
      <c r="AT665" s="80">
        <v>0</v>
      </c>
      <c r="AU665" s="82">
        <f>SUM(AG665:AT665)</f>
        <v>72912168.216000006</v>
      </c>
      <c r="AV665" s="113">
        <f>AU665-(AX665+AP665+AO665+AL665+AK665+AJ665+AT665)</f>
        <v>54308316.440880008</v>
      </c>
      <c r="AW665" s="75">
        <f>AG665+AH665+AK665+AL665+AI665+AN665+AM665+AP665</f>
        <v>72912168.215999991</v>
      </c>
      <c r="AX665" s="75">
        <f>AW665*7%</f>
        <v>5103851.7751199994</v>
      </c>
      <c r="AY665" s="76">
        <f>IF(AV665&lt;=40000000,0,IF(AND(AV665&gt;40000000,AV665&lt;=80000000),(AV665-40000000)*10%,IF(AND(AV665&gt;80000000,AV665&lt;=120000000),4000000+(AV665-80000000)*15%,IF(AND(AV665&gt;120000000,AV665&lt;=180000000),10000000+(AV665-120000000)*20%,IF(AND(AV665&gt;180000000,AV665&lt;=240000000),22000000+(AV665-180000000)*25%,IF(AND(AV665&gt;240000000,AV665&lt;=320000000),37000000+(AV665-240000000)*30%,61000000+(AV665-320000000)*35%))))))</f>
        <v>1430831.644088001</v>
      </c>
      <c r="AZ665" s="75">
        <v>0</v>
      </c>
      <c r="BA665" s="75">
        <v>0</v>
      </c>
      <c r="BB665" s="75">
        <v>0</v>
      </c>
      <c r="BC665" s="80">
        <v>0</v>
      </c>
      <c r="BD665" s="80">
        <v>0</v>
      </c>
      <c r="BE665" s="80">
        <v>0</v>
      </c>
      <c r="BF665" s="78">
        <v>0</v>
      </c>
      <c r="BG665" s="348">
        <f>SUM(AX665:BF665)</f>
        <v>6534683.4192080004</v>
      </c>
      <c r="BH665" s="188">
        <f>INT(AU665-BG665)</f>
        <v>66377484</v>
      </c>
      <c r="BJ665" s="50">
        <v>13464</v>
      </c>
      <c r="BK665" s="50" t="s">
        <v>3996</v>
      </c>
      <c r="BM665" s="50">
        <f t="shared" si="21"/>
        <v>0</v>
      </c>
    </row>
    <row r="666" spans="1:65" s="50" customFormat="1" ht="24" customHeight="1" x14ac:dyDescent="0.2">
      <c r="A666" s="182">
        <f t="shared" si="20"/>
        <v>2655495</v>
      </c>
      <c r="B666" s="298">
        <v>434</v>
      </c>
      <c r="C666" s="266">
        <v>208</v>
      </c>
      <c r="D666" s="299">
        <v>13465</v>
      </c>
      <c r="E666" s="242" t="s">
        <v>99</v>
      </c>
      <c r="F666" s="243" t="s">
        <v>2090</v>
      </c>
      <c r="G666" s="287" t="s">
        <v>137</v>
      </c>
      <c r="H666" s="274" t="s">
        <v>983</v>
      </c>
      <c r="I666" s="440" t="s">
        <v>2868</v>
      </c>
      <c r="J666" s="65" t="s">
        <v>2091</v>
      </c>
      <c r="K666" s="65" t="s">
        <v>2092</v>
      </c>
      <c r="L666" s="65" t="s">
        <v>2384</v>
      </c>
      <c r="M666" s="292" t="s">
        <v>137</v>
      </c>
      <c r="N666" s="244" t="s">
        <v>2410</v>
      </c>
      <c r="O666" s="65"/>
      <c r="P666" s="90"/>
      <c r="Q666" s="244">
        <v>30</v>
      </c>
      <c r="R666" s="246">
        <v>120</v>
      </c>
      <c r="S666" s="246">
        <v>110</v>
      </c>
      <c r="T666" s="246">
        <v>29.33</v>
      </c>
      <c r="U666" s="90">
        <v>0</v>
      </c>
      <c r="V666" s="262">
        <v>15</v>
      </c>
      <c r="W666" s="99">
        <v>0</v>
      </c>
      <c r="X666" s="84">
        <v>0</v>
      </c>
      <c r="Y666" s="99">
        <v>0</v>
      </c>
      <c r="Z666" s="65">
        <v>0</v>
      </c>
      <c r="AA666" s="319">
        <v>885165</v>
      </c>
      <c r="AB666" s="319">
        <v>0</v>
      </c>
      <c r="AC666" s="320">
        <f>AA666+AB666</f>
        <v>885165</v>
      </c>
      <c r="AD666" s="75">
        <v>4500000</v>
      </c>
      <c r="AE666" s="75">
        <v>6000000</v>
      </c>
      <c r="AF666" s="338">
        <f>(AC666*30)/220*1.4</f>
        <v>168986.04545454544</v>
      </c>
      <c r="AG666" s="113">
        <f>AA666*Q666</f>
        <v>26554950</v>
      </c>
      <c r="AH666" s="75">
        <f>AB666*Q666</f>
        <v>0</v>
      </c>
      <c r="AI666" s="75">
        <f>AF666*R666</f>
        <v>20278325.454545453</v>
      </c>
      <c r="AJ666" s="75">
        <f>IF(Q666=31,A666*Z666,(Q666/30)*A666*Z666)</f>
        <v>0</v>
      </c>
      <c r="AK666" s="75">
        <f>IF(Q666=31,AD666,(Q666/30)*AD666)</f>
        <v>4500000</v>
      </c>
      <c r="AL666" s="75">
        <f>IF(Q666=31,AE666,(Q666/30)*AE666)</f>
        <v>6000000</v>
      </c>
      <c r="AM666" s="75">
        <f>(AC666*30/220)*35%*S666</f>
        <v>4647116.25</v>
      </c>
      <c r="AN666" s="75">
        <f>AC666*30/220*1.4*T666</f>
        <v>4956360.7131818179</v>
      </c>
      <c r="AO666" s="75">
        <f>AC666*U666</f>
        <v>0</v>
      </c>
      <c r="AP666" s="75">
        <f>200000*V666</f>
        <v>3000000</v>
      </c>
      <c r="AQ666" s="75">
        <v>0</v>
      </c>
      <c r="AR666" s="75">
        <v>0</v>
      </c>
      <c r="AS666" s="75">
        <v>0</v>
      </c>
      <c r="AT666" s="80">
        <v>0</v>
      </c>
      <c r="AU666" s="82">
        <f>SUM(AG666:AT666)</f>
        <v>69936752.417727262</v>
      </c>
      <c r="AV666" s="113">
        <f>AU666-(AX666+AP666+AO666+AL666+AK666+AJ666+AT666)</f>
        <v>51541179.748486355</v>
      </c>
      <c r="AW666" s="75">
        <f>AG666+AH666+AK666+AL666+AI666+AN666+AM666+AP666</f>
        <v>69936752.417727262</v>
      </c>
      <c r="AX666" s="75">
        <f>AW666*7%</f>
        <v>4895572.6692409087</v>
      </c>
      <c r="AY666" s="76">
        <f>IF(AV666&lt;=40000000,0,IF(AND(AV666&gt;40000000,AV666&lt;=80000000),(AV666-40000000)*10%,IF(AND(AV666&gt;80000000,AV666&lt;=120000000),4000000+(AV666-80000000)*15%,IF(AND(AV666&gt;120000000,AV666&lt;=180000000),10000000+(AV666-120000000)*20%,IF(AND(AV666&gt;180000000,AV666&lt;=240000000),22000000+(AV666-180000000)*25%,IF(AND(AV666&gt;240000000,AV666&lt;=320000000),37000000+(AV666-240000000)*30%,61000000+(AV666-320000000)*35%))))))</f>
        <v>1154117.9748486355</v>
      </c>
      <c r="AZ666" s="75">
        <v>0</v>
      </c>
      <c r="BA666" s="75">
        <v>0</v>
      </c>
      <c r="BB666" s="75">
        <v>0</v>
      </c>
      <c r="BC666" s="80">
        <v>0</v>
      </c>
      <c r="BD666" s="80">
        <v>0</v>
      </c>
      <c r="BE666" s="80">
        <v>0</v>
      </c>
      <c r="BF666" s="78">
        <v>0</v>
      </c>
      <c r="BG666" s="348">
        <f>SUM(AX666:BF666)</f>
        <v>6049690.6440895442</v>
      </c>
      <c r="BH666" s="188">
        <f>INT(AU666-BG666)</f>
        <v>63887061</v>
      </c>
      <c r="BJ666" s="50">
        <v>13465</v>
      </c>
      <c r="BK666" s="50" t="s">
        <v>3997</v>
      </c>
      <c r="BM666" s="50">
        <f t="shared" si="21"/>
        <v>0</v>
      </c>
    </row>
    <row r="667" spans="1:65" s="50" customFormat="1" ht="24" customHeight="1" x14ac:dyDescent="0.2">
      <c r="A667" s="182">
        <f t="shared" si="20"/>
        <v>2655495</v>
      </c>
      <c r="B667" s="298">
        <v>75</v>
      </c>
      <c r="C667" s="266">
        <v>75</v>
      </c>
      <c r="D667" s="299">
        <v>13466</v>
      </c>
      <c r="E667" s="252" t="s">
        <v>248</v>
      </c>
      <c r="F667" s="253" t="s">
        <v>414</v>
      </c>
      <c r="G667" s="252" t="s">
        <v>87</v>
      </c>
      <c r="H667" s="274" t="s">
        <v>983</v>
      </c>
      <c r="I667" s="294" t="s">
        <v>2528</v>
      </c>
      <c r="J667" s="65" t="s">
        <v>2093</v>
      </c>
      <c r="K667" s="65"/>
      <c r="L667" s="65" t="s">
        <v>2384</v>
      </c>
      <c r="M667" s="292" t="s">
        <v>2380</v>
      </c>
      <c r="N667" s="99"/>
      <c r="O667" s="65"/>
      <c r="P667" s="90"/>
      <c r="Q667" s="254">
        <v>30</v>
      </c>
      <c r="R667" s="255">
        <v>120</v>
      </c>
      <c r="S667" s="65">
        <v>0</v>
      </c>
      <c r="T667" s="65">
        <v>0</v>
      </c>
      <c r="U667" s="90">
        <v>0</v>
      </c>
      <c r="V667" s="260">
        <v>23</v>
      </c>
      <c r="W667" s="99">
        <v>0</v>
      </c>
      <c r="X667" s="84">
        <v>0</v>
      </c>
      <c r="Y667" s="99">
        <v>0</v>
      </c>
      <c r="Z667" s="65">
        <v>0</v>
      </c>
      <c r="AA667" s="327">
        <v>1477052</v>
      </c>
      <c r="AB667" s="327">
        <v>46667</v>
      </c>
      <c r="AC667" s="328">
        <f>AA667+AB667</f>
        <v>1523719</v>
      </c>
      <c r="AD667" s="75">
        <v>4500000</v>
      </c>
      <c r="AE667" s="75">
        <v>6000000</v>
      </c>
      <c r="AF667" s="338">
        <f>(AC667*30)/220*1.4</f>
        <v>290891.80909090908</v>
      </c>
      <c r="AG667" s="113">
        <f>AA667*Q667</f>
        <v>44311560</v>
      </c>
      <c r="AH667" s="75">
        <f>AB667*Q667</f>
        <v>1400010</v>
      </c>
      <c r="AI667" s="75">
        <f>AF667*R667</f>
        <v>34907017.090909094</v>
      </c>
      <c r="AJ667" s="75">
        <f>IF(Q667=31,A667*Z667,(Q667/30)*A667*Z667)</f>
        <v>0</v>
      </c>
      <c r="AK667" s="75">
        <f>IF(Q667=31,AD667,(Q667/30)*AD667)</f>
        <v>4500000</v>
      </c>
      <c r="AL667" s="75">
        <f>IF(Q667=31,AE667,(Q667/30)*AE667)</f>
        <v>6000000</v>
      </c>
      <c r="AM667" s="75">
        <f>(AC667*30/220)*35%*S667</f>
        <v>0</v>
      </c>
      <c r="AN667" s="75">
        <f>AC667*30/220*1.4*T667</f>
        <v>0</v>
      </c>
      <c r="AO667" s="75">
        <f>AC667*U667</f>
        <v>0</v>
      </c>
      <c r="AP667" s="75">
        <f>200000*V667</f>
        <v>4600000</v>
      </c>
      <c r="AQ667" s="75">
        <v>0</v>
      </c>
      <c r="AR667" s="75">
        <v>0</v>
      </c>
      <c r="AS667" s="75">
        <v>0</v>
      </c>
      <c r="AT667" s="80">
        <v>0</v>
      </c>
      <c r="AU667" s="82">
        <f>SUM(AG667:AT667)</f>
        <v>95718587.090909094</v>
      </c>
      <c r="AV667" s="113">
        <f>AU667-(AX667+AP667+AO667+AL667+AK667+AJ667+AT667)</f>
        <v>73918285.99454546</v>
      </c>
      <c r="AW667" s="75">
        <f>AG667+AH667+AK667+AL667+AI667+AN667+AM667+AP667</f>
        <v>95718587.090909094</v>
      </c>
      <c r="AX667" s="75">
        <f>AW667*7%</f>
        <v>6700301.0963636376</v>
      </c>
      <c r="AY667" s="76">
        <f>IF(AV667&lt;=40000000,0,IF(AND(AV667&gt;40000000,AV667&lt;=80000000),(AV667-40000000)*10%,IF(AND(AV667&gt;80000000,AV667&lt;=120000000),4000000+(AV667-80000000)*15%,IF(AND(AV667&gt;120000000,AV667&lt;=180000000),10000000+(AV667-120000000)*20%,IF(AND(AV667&gt;180000000,AV667&lt;=240000000),22000000+(AV667-180000000)*25%,IF(AND(AV667&gt;240000000,AV667&lt;=320000000),37000000+(AV667-240000000)*30%,61000000+(AV667-320000000)*35%))))))</f>
        <v>3391828.5994545463</v>
      </c>
      <c r="AZ667" s="75">
        <v>0</v>
      </c>
      <c r="BA667" s="75">
        <v>0</v>
      </c>
      <c r="BB667" s="75">
        <v>0</v>
      </c>
      <c r="BC667" s="80">
        <v>0</v>
      </c>
      <c r="BD667" s="80">
        <v>0</v>
      </c>
      <c r="BE667" s="80">
        <v>0</v>
      </c>
      <c r="BF667" s="78">
        <v>0</v>
      </c>
      <c r="BG667" s="348">
        <f>SUM(AX667:BF667)</f>
        <v>10092129.695818184</v>
      </c>
      <c r="BH667" s="188">
        <f>INT(AU667-BG667)</f>
        <v>85626457</v>
      </c>
      <c r="BJ667" s="50">
        <v>13466</v>
      </c>
      <c r="BK667" s="50" t="s">
        <v>3998</v>
      </c>
      <c r="BM667" s="50">
        <f t="shared" si="21"/>
        <v>0</v>
      </c>
    </row>
    <row r="668" spans="1:65" s="50" customFormat="1" ht="24" customHeight="1" x14ac:dyDescent="0.2">
      <c r="A668" s="182">
        <f t="shared" si="20"/>
        <v>2655495</v>
      </c>
      <c r="B668" s="298">
        <v>385</v>
      </c>
      <c r="C668" s="266">
        <v>159</v>
      </c>
      <c r="D668" s="299">
        <v>13467</v>
      </c>
      <c r="E668" s="242" t="s">
        <v>1027</v>
      </c>
      <c r="F668" s="243" t="s">
        <v>2094</v>
      </c>
      <c r="G668" s="287" t="s">
        <v>137</v>
      </c>
      <c r="H668" s="274" t="s">
        <v>983</v>
      </c>
      <c r="I668" s="294" t="s">
        <v>2819</v>
      </c>
      <c r="J668" s="68" t="s">
        <v>2095</v>
      </c>
      <c r="K668" s="65" t="s">
        <v>2096</v>
      </c>
      <c r="L668" s="65" t="s">
        <v>2384</v>
      </c>
      <c r="M668" s="292" t="s">
        <v>137</v>
      </c>
      <c r="N668" s="244" t="s">
        <v>2410</v>
      </c>
      <c r="O668" s="65"/>
      <c r="P668" s="90"/>
      <c r="Q668" s="244">
        <v>30</v>
      </c>
      <c r="R668" s="246">
        <v>120</v>
      </c>
      <c r="S668" s="246">
        <v>110</v>
      </c>
      <c r="T668" s="246">
        <v>29.33</v>
      </c>
      <c r="U668" s="90">
        <v>0</v>
      </c>
      <c r="V668" s="262">
        <v>15</v>
      </c>
      <c r="W668" s="99">
        <v>0</v>
      </c>
      <c r="X668" s="84">
        <v>0</v>
      </c>
      <c r="Y668" s="99">
        <v>1</v>
      </c>
      <c r="Z668" s="65">
        <v>1</v>
      </c>
      <c r="AA668" s="319">
        <v>885165</v>
      </c>
      <c r="AB668" s="319">
        <v>46667</v>
      </c>
      <c r="AC668" s="320">
        <f>AA668+AB668</f>
        <v>931832</v>
      </c>
      <c r="AD668" s="75">
        <v>4500000</v>
      </c>
      <c r="AE668" s="75">
        <v>6000000</v>
      </c>
      <c r="AF668" s="338">
        <f>(AC668*30)/220*1.4</f>
        <v>177895.19999999998</v>
      </c>
      <c r="AG668" s="113">
        <f>AA668*Q668</f>
        <v>26554950</v>
      </c>
      <c r="AH668" s="75">
        <f>AB668*Q668</f>
        <v>1400010</v>
      </c>
      <c r="AI668" s="75">
        <f>AF668*R668</f>
        <v>21347423.999999996</v>
      </c>
      <c r="AJ668" s="75">
        <f>IF(Q668=31,A668*Z668,(Q668/30)*A668*Z668)</f>
        <v>2655495</v>
      </c>
      <c r="AK668" s="75">
        <f>IF(Q668=31,AD668,(Q668/30)*AD668)</f>
        <v>4500000</v>
      </c>
      <c r="AL668" s="75">
        <f>IF(Q668=31,AE668,(Q668/30)*AE668)</f>
        <v>6000000</v>
      </c>
      <c r="AM668" s="75">
        <f>(AC668*30/220)*35%*S668</f>
        <v>4892117.9999999991</v>
      </c>
      <c r="AN668" s="75">
        <f>AC668*30/220*1.4*T668</f>
        <v>5217666.2159999991</v>
      </c>
      <c r="AO668" s="75">
        <f>AC668*U668</f>
        <v>0</v>
      </c>
      <c r="AP668" s="75">
        <f>200000*V668</f>
        <v>3000000</v>
      </c>
      <c r="AQ668" s="75">
        <v>0</v>
      </c>
      <c r="AR668" s="75">
        <v>0</v>
      </c>
      <c r="AS668" s="75">
        <v>0</v>
      </c>
      <c r="AT668" s="80">
        <v>0</v>
      </c>
      <c r="AU668" s="82">
        <f>SUM(AG668:AT668)</f>
        <v>75567663.216000006</v>
      </c>
      <c r="AV668" s="113">
        <f>AU668-(AX668+AP668+AO668+AL668+AK668+AJ668+AT668)</f>
        <v>54308316.440880008</v>
      </c>
      <c r="AW668" s="75">
        <f>AG668+AH668+AK668+AL668+AI668+AN668+AM668+AP668</f>
        <v>72912168.215999991</v>
      </c>
      <c r="AX668" s="75">
        <f>AW668*7%</f>
        <v>5103851.7751199994</v>
      </c>
      <c r="AY668" s="76">
        <f>IF(AV668&lt;=40000000,0,IF(AND(AV668&gt;40000000,AV668&lt;=80000000),(AV668-40000000)*10%,IF(AND(AV668&gt;80000000,AV668&lt;=120000000),4000000+(AV668-80000000)*15%,IF(AND(AV668&gt;120000000,AV668&lt;=180000000),10000000+(AV668-120000000)*20%,IF(AND(AV668&gt;180000000,AV668&lt;=240000000),22000000+(AV668-180000000)*25%,IF(AND(AV668&gt;240000000,AV668&lt;=320000000),37000000+(AV668-240000000)*30%,61000000+(AV668-320000000)*35%))))))</f>
        <v>1430831.644088001</v>
      </c>
      <c r="AZ668" s="75">
        <v>0</v>
      </c>
      <c r="BA668" s="75">
        <v>0</v>
      </c>
      <c r="BB668" s="75">
        <v>0</v>
      </c>
      <c r="BC668" s="80">
        <v>0</v>
      </c>
      <c r="BD668" s="80">
        <v>0</v>
      </c>
      <c r="BE668" s="80">
        <v>0</v>
      </c>
      <c r="BF668" s="78">
        <v>0</v>
      </c>
      <c r="BG668" s="348">
        <f>SUM(AX668:BF668)</f>
        <v>6534683.4192080004</v>
      </c>
      <c r="BH668" s="188">
        <f>INT(AU668-BG668)</f>
        <v>69032979</v>
      </c>
      <c r="BJ668" s="50">
        <v>13467</v>
      </c>
      <c r="BK668" s="50" t="s">
        <v>3999</v>
      </c>
      <c r="BM668" s="50">
        <f t="shared" si="21"/>
        <v>0</v>
      </c>
    </row>
    <row r="669" spans="1:65" s="50" customFormat="1" ht="24" customHeight="1" x14ac:dyDescent="0.2">
      <c r="A669" s="182">
        <f t="shared" si="20"/>
        <v>2655495</v>
      </c>
      <c r="B669" s="298">
        <v>424</v>
      </c>
      <c r="C669" s="266">
        <v>198</v>
      </c>
      <c r="D669" s="299">
        <v>13468</v>
      </c>
      <c r="E669" s="242" t="s">
        <v>410</v>
      </c>
      <c r="F669" s="243" t="s">
        <v>2097</v>
      </c>
      <c r="G669" s="287" t="s">
        <v>137</v>
      </c>
      <c r="H669" s="274" t="s">
        <v>983</v>
      </c>
      <c r="I669" s="294" t="s">
        <v>2858</v>
      </c>
      <c r="J669" s="65" t="s">
        <v>2098</v>
      </c>
      <c r="K669" s="65" t="s">
        <v>2099</v>
      </c>
      <c r="L669" s="65" t="s">
        <v>2384</v>
      </c>
      <c r="M669" s="292" t="s">
        <v>137</v>
      </c>
      <c r="N669" s="244" t="s">
        <v>2410</v>
      </c>
      <c r="O669" s="65"/>
      <c r="P669" s="90"/>
      <c r="Q669" s="244">
        <v>30</v>
      </c>
      <c r="R669" s="246">
        <v>120</v>
      </c>
      <c r="S669" s="246">
        <v>110</v>
      </c>
      <c r="T669" s="246">
        <v>29.33</v>
      </c>
      <c r="U669" s="90">
        <v>0</v>
      </c>
      <c r="V669" s="262">
        <v>15</v>
      </c>
      <c r="W669" s="99">
        <v>0</v>
      </c>
      <c r="X669" s="84">
        <v>0</v>
      </c>
      <c r="Y669" s="99">
        <v>0</v>
      </c>
      <c r="Z669" s="65">
        <v>0</v>
      </c>
      <c r="AA669" s="319">
        <v>885165</v>
      </c>
      <c r="AB669" s="319">
        <v>0</v>
      </c>
      <c r="AC669" s="320">
        <f>AA669+AB669</f>
        <v>885165</v>
      </c>
      <c r="AD669" s="75">
        <v>4500000</v>
      </c>
      <c r="AE669" s="75">
        <v>6000000</v>
      </c>
      <c r="AF669" s="338">
        <f>(AC669*30)/220*1.4</f>
        <v>168986.04545454544</v>
      </c>
      <c r="AG669" s="113">
        <f>AA669*Q669</f>
        <v>26554950</v>
      </c>
      <c r="AH669" s="75">
        <f>AB669*Q669</f>
        <v>0</v>
      </c>
      <c r="AI669" s="75">
        <f>AF669*R669</f>
        <v>20278325.454545453</v>
      </c>
      <c r="AJ669" s="75">
        <f>IF(Q669=31,A669*Z669,(Q669/30)*A669*Z669)</f>
        <v>0</v>
      </c>
      <c r="AK669" s="75">
        <f>IF(Q669=31,AD669,(Q669/30)*AD669)</f>
        <v>4500000</v>
      </c>
      <c r="AL669" s="75">
        <f>IF(Q669=31,AE669,(Q669/30)*AE669)</f>
        <v>6000000</v>
      </c>
      <c r="AM669" s="75">
        <f>(AC669*30/220)*35%*S669</f>
        <v>4647116.25</v>
      </c>
      <c r="AN669" s="75">
        <f>AC669*30/220*1.4*T669</f>
        <v>4956360.7131818179</v>
      </c>
      <c r="AO669" s="75">
        <f>AC669*U669</f>
        <v>0</v>
      </c>
      <c r="AP669" s="75">
        <f>200000*V669</f>
        <v>3000000</v>
      </c>
      <c r="AQ669" s="75">
        <v>0</v>
      </c>
      <c r="AR669" s="75">
        <v>0</v>
      </c>
      <c r="AS669" s="75">
        <v>0</v>
      </c>
      <c r="AT669" s="80">
        <v>0</v>
      </c>
      <c r="AU669" s="82">
        <f>SUM(AG669:AT669)</f>
        <v>69936752.417727262</v>
      </c>
      <c r="AV669" s="113">
        <f>AU669-(AX669+AP669+AO669+AL669+AK669+AJ669+AT669)</f>
        <v>51541179.748486355</v>
      </c>
      <c r="AW669" s="75">
        <f>AG669+AH669+AK669+AL669+AI669+AN669+AM669+AP669</f>
        <v>69936752.417727262</v>
      </c>
      <c r="AX669" s="75">
        <f>AW669*7%</f>
        <v>4895572.6692409087</v>
      </c>
      <c r="AY669" s="76">
        <f>IF(AV669&lt;=40000000,0,IF(AND(AV669&gt;40000000,AV669&lt;=80000000),(AV669-40000000)*10%,IF(AND(AV669&gt;80000000,AV669&lt;=120000000),4000000+(AV669-80000000)*15%,IF(AND(AV669&gt;120000000,AV669&lt;=180000000),10000000+(AV669-120000000)*20%,IF(AND(AV669&gt;180000000,AV669&lt;=240000000),22000000+(AV669-180000000)*25%,IF(AND(AV669&gt;240000000,AV669&lt;=320000000),37000000+(AV669-240000000)*30%,61000000+(AV669-320000000)*35%))))))</f>
        <v>1154117.9748486355</v>
      </c>
      <c r="AZ669" s="75">
        <v>0</v>
      </c>
      <c r="BA669" s="75">
        <v>0</v>
      </c>
      <c r="BB669" s="75">
        <v>0</v>
      </c>
      <c r="BC669" s="80">
        <v>0</v>
      </c>
      <c r="BD669" s="80">
        <v>0</v>
      </c>
      <c r="BE669" s="80">
        <v>0</v>
      </c>
      <c r="BF669" s="78">
        <v>0</v>
      </c>
      <c r="BG669" s="348">
        <f>SUM(AX669:BF669)</f>
        <v>6049690.6440895442</v>
      </c>
      <c r="BH669" s="188">
        <f>INT(AU669-BG669)</f>
        <v>63887061</v>
      </c>
      <c r="BJ669" s="50">
        <v>13468</v>
      </c>
      <c r="BK669" s="50" t="s">
        <v>4000</v>
      </c>
      <c r="BM669" s="50">
        <f t="shared" si="21"/>
        <v>0</v>
      </c>
    </row>
    <row r="670" spans="1:65" s="50" customFormat="1" ht="24" customHeight="1" x14ac:dyDescent="0.2">
      <c r="A670" s="182">
        <f t="shared" si="20"/>
        <v>2655495</v>
      </c>
      <c r="B670" s="298">
        <v>391</v>
      </c>
      <c r="C670" s="266">
        <v>165</v>
      </c>
      <c r="D670" s="299">
        <v>13469</v>
      </c>
      <c r="E670" s="242" t="s">
        <v>244</v>
      </c>
      <c r="F670" s="243" t="s">
        <v>2100</v>
      </c>
      <c r="G670" s="287" t="s">
        <v>137</v>
      </c>
      <c r="H670" s="274" t="s">
        <v>983</v>
      </c>
      <c r="I670" s="294" t="s">
        <v>2825</v>
      </c>
      <c r="J670" s="65" t="s">
        <v>2101</v>
      </c>
      <c r="K670" s="65" t="s">
        <v>2102</v>
      </c>
      <c r="L670" s="65" t="s">
        <v>2384</v>
      </c>
      <c r="M670" s="292" t="s">
        <v>137</v>
      </c>
      <c r="N670" s="244" t="s">
        <v>2410</v>
      </c>
      <c r="O670" s="65"/>
      <c r="P670" s="90"/>
      <c r="Q670" s="244">
        <v>30</v>
      </c>
      <c r="R670" s="246">
        <v>120</v>
      </c>
      <c r="S670" s="246">
        <v>110</v>
      </c>
      <c r="T670" s="246">
        <v>29.33</v>
      </c>
      <c r="U670" s="90">
        <v>0</v>
      </c>
      <c r="V670" s="262">
        <v>15</v>
      </c>
      <c r="W670" s="99">
        <v>0</v>
      </c>
      <c r="X670" s="84">
        <v>0</v>
      </c>
      <c r="Y670" s="99">
        <v>2</v>
      </c>
      <c r="Z670" s="65">
        <v>1</v>
      </c>
      <c r="AA670" s="319">
        <v>885165</v>
      </c>
      <c r="AB670" s="319">
        <v>46667</v>
      </c>
      <c r="AC670" s="320">
        <f>AA670+AB670</f>
        <v>931832</v>
      </c>
      <c r="AD670" s="75">
        <v>4500000</v>
      </c>
      <c r="AE670" s="75">
        <v>6000000</v>
      </c>
      <c r="AF670" s="338">
        <f>(AC670*30)/220*1.4</f>
        <v>177895.19999999998</v>
      </c>
      <c r="AG670" s="113">
        <f>AA670*Q670</f>
        <v>26554950</v>
      </c>
      <c r="AH670" s="75">
        <f>AB670*Q670</f>
        <v>1400010</v>
      </c>
      <c r="AI670" s="75">
        <f>AF670*R670</f>
        <v>21347423.999999996</v>
      </c>
      <c r="AJ670" s="75">
        <f>IF(Q670=31,A670*Z670,(Q670/30)*A670*Z670)</f>
        <v>2655495</v>
      </c>
      <c r="AK670" s="75">
        <f>IF(Q670=31,AD670,(Q670/30)*AD670)</f>
        <v>4500000</v>
      </c>
      <c r="AL670" s="75">
        <f>IF(Q670=31,AE670,(Q670/30)*AE670)</f>
        <v>6000000</v>
      </c>
      <c r="AM670" s="75">
        <f>(AC670*30/220)*35%*S670</f>
        <v>4892117.9999999991</v>
      </c>
      <c r="AN670" s="75">
        <f>AC670*30/220*1.4*T670</f>
        <v>5217666.2159999991</v>
      </c>
      <c r="AO670" s="75">
        <f>AC670*U670</f>
        <v>0</v>
      </c>
      <c r="AP670" s="75">
        <f>200000*V670</f>
        <v>3000000</v>
      </c>
      <c r="AQ670" s="75">
        <v>0</v>
      </c>
      <c r="AR670" s="75">
        <v>0</v>
      </c>
      <c r="AS670" s="75">
        <v>0</v>
      </c>
      <c r="AT670" s="80">
        <v>0</v>
      </c>
      <c r="AU670" s="82">
        <f>SUM(AG670:AT670)</f>
        <v>75567663.216000006</v>
      </c>
      <c r="AV670" s="113">
        <f>AU670-(AX670+AP670+AO670+AL670+AK670+AJ670+AT670)</f>
        <v>54308316.440880008</v>
      </c>
      <c r="AW670" s="75">
        <f>AG670+AH670+AK670+AL670+AI670+AN670+AM670+AP670</f>
        <v>72912168.215999991</v>
      </c>
      <c r="AX670" s="75">
        <f>AW670*7%</f>
        <v>5103851.7751199994</v>
      </c>
      <c r="AY670" s="76">
        <f>IF(AV670&lt;=40000000,0,IF(AND(AV670&gt;40000000,AV670&lt;=80000000),(AV670-40000000)*10%,IF(AND(AV670&gt;80000000,AV670&lt;=120000000),4000000+(AV670-80000000)*15%,IF(AND(AV670&gt;120000000,AV670&lt;=180000000),10000000+(AV670-120000000)*20%,IF(AND(AV670&gt;180000000,AV670&lt;=240000000),22000000+(AV670-180000000)*25%,IF(AND(AV670&gt;240000000,AV670&lt;=320000000),37000000+(AV670-240000000)*30%,61000000+(AV670-320000000)*35%))))))</f>
        <v>1430831.644088001</v>
      </c>
      <c r="AZ670" s="75">
        <v>0</v>
      </c>
      <c r="BA670" s="75">
        <v>0</v>
      </c>
      <c r="BB670" s="75">
        <v>0</v>
      </c>
      <c r="BC670" s="80">
        <v>0</v>
      </c>
      <c r="BD670" s="80">
        <v>0</v>
      </c>
      <c r="BE670" s="80">
        <v>0</v>
      </c>
      <c r="BF670" s="78">
        <v>0</v>
      </c>
      <c r="BG670" s="348">
        <f>SUM(AX670:BF670)</f>
        <v>6534683.4192080004</v>
      </c>
      <c r="BH670" s="188">
        <f>INT(AU670-BG670)</f>
        <v>69032979</v>
      </c>
      <c r="BJ670" s="50">
        <v>13469</v>
      </c>
      <c r="BK670" s="50" t="s">
        <v>4001</v>
      </c>
      <c r="BM670" s="50">
        <f t="shared" si="21"/>
        <v>0</v>
      </c>
    </row>
    <row r="671" spans="1:65" s="50" customFormat="1" ht="24" customHeight="1" x14ac:dyDescent="0.2">
      <c r="A671" s="182">
        <f t="shared" si="20"/>
        <v>2655495</v>
      </c>
      <c r="B671" s="298">
        <v>392</v>
      </c>
      <c r="C671" s="266">
        <v>166</v>
      </c>
      <c r="D671" s="299">
        <v>13470</v>
      </c>
      <c r="E671" s="242" t="s">
        <v>216</v>
      </c>
      <c r="F671" s="243" t="s">
        <v>674</v>
      </c>
      <c r="G671" s="287" t="s">
        <v>137</v>
      </c>
      <c r="H671" s="274" t="s">
        <v>983</v>
      </c>
      <c r="I671" s="294" t="s">
        <v>2826</v>
      </c>
      <c r="J671" s="65" t="s">
        <v>2103</v>
      </c>
      <c r="K671" s="65" t="s">
        <v>2104</v>
      </c>
      <c r="L671" s="65" t="s">
        <v>2384</v>
      </c>
      <c r="M671" s="292" t="s">
        <v>137</v>
      </c>
      <c r="N671" s="244" t="s">
        <v>2410</v>
      </c>
      <c r="O671" s="65"/>
      <c r="P671" s="90"/>
      <c r="Q671" s="244">
        <v>30</v>
      </c>
      <c r="R671" s="246">
        <v>120</v>
      </c>
      <c r="S671" s="246">
        <v>110</v>
      </c>
      <c r="T671" s="246">
        <v>29.33</v>
      </c>
      <c r="U671" s="90">
        <v>0</v>
      </c>
      <c r="V671" s="262">
        <v>10</v>
      </c>
      <c r="W671" s="99">
        <v>0</v>
      </c>
      <c r="X671" s="84">
        <v>0</v>
      </c>
      <c r="Y671" s="99">
        <v>1</v>
      </c>
      <c r="Z671" s="65">
        <v>1</v>
      </c>
      <c r="AA671" s="319">
        <v>885165</v>
      </c>
      <c r="AB671" s="319">
        <v>46667</v>
      </c>
      <c r="AC671" s="320">
        <f>AA671+AB671</f>
        <v>931832</v>
      </c>
      <c r="AD671" s="75">
        <v>4500000</v>
      </c>
      <c r="AE671" s="75">
        <v>6000000</v>
      </c>
      <c r="AF671" s="338">
        <f>(AC671*30)/220*1.4</f>
        <v>177895.19999999998</v>
      </c>
      <c r="AG671" s="113">
        <f>AA671*Q671</f>
        <v>26554950</v>
      </c>
      <c r="AH671" s="75">
        <f>AB671*Q671</f>
        <v>1400010</v>
      </c>
      <c r="AI671" s="75">
        <f>AF671*R671</f>
        <v>21347423.999999996</v>
      </c>
      <c r="AJ671" s="75">
        <f>IF(Q671=31,A671*Z671,(Q671/30)*A671*Z671)</f>
        <v>2655495</v>
      </c>
      <c r="AK671" s="75">
        <f>IF(Q671=31,AD671,(Q671/30)*AD671)</f>
        <v>4500000</v>
      </c>
      <c r="AL671" s="75">
        <f>IF(Q671=31,AE671,(Q671/30)*AE671)</f>
        <v>6000000</v>
      </c>
      <c r="AM671" s="75">
        <f>(AC671*30/220)*35%*S671</f>
        <v>4892117.9999999991</v>
      </c>
      <c r="AN671" s="75">
        <f>AC671*30/220*1.4*T671</f>
        <v>5217666.2159999991</v>
      </c>
      <c r="AO671" s="75">
        <f>AC671*U671</f>
        <v>0</v>
      </c>
      <c r="AP671" s="75">
        <f>200000*V671</f>
        <v>2000000</v>
      </c>
      <c r="AQ671" s="75">
        <v>0</v>
      </c>
      <c r="AR671" s="75">
        <v>0</v>
      </c>
      <c r="AS671" s="75">
        <v>0</v>
      </c>
      <c r="AT671" s="80">
        <v>0</v>
      </c>
      <c r="AU671" s="82">
        <f>SUM(AG671:AT671)</f>
        <v>74567663.216000006</v>
      </c>
      <c r="AV671" s="113">
        <f>AU671-(AX671+AP671+AO671+AL671+AK671+AJ671+AT671)</f>
        <v>54378316.440880008</v>
      </c>
      <c r="AW671" s="75">
        <f>AG671+AH671+AK671+AL671+AI671+AN671+AM671+AP671</f>
        <v>71912168.215999991</v>
      </c>
      <c r="AX671" s="75">
        <f>AW671*7%</f>
        <v>5033851.7751199994</v>
      </c>
      <c r="AY671" s="76">
        <f>IF(AV671&lt;=40000000,0,IF(AND(AV671&gt;40000000,AV671&lt;=80000000),(AV671-40000000)*10%,IF(AND(AV671&gt;80000000,AV671&lt;=120000000),4000000+(AV671-80000000)*15%,IF(AND(AV671&gt;120000000,AV671&lt;=180000000),10000000+(AV671-120000000)*20%,IF(AND(AV671&gt;180000000,AV671&lt;=240000000),22000000+(AV671-180000000)*25%,IF(AND(AV671&gt;240000000,AV671&lt;=320000000),37000000+(AV671-240000000)*30%,61000000+(AV671-320000000)*35%))))))</f>
        <v>1437831.644088001</v>
      </c>
      <c r="AZ671" s="75">
        <v>0</v>
      </c>
      <c r="BA671" s="75">
        <v>0</v>
      </c>
      <c r="BB671" s="75">
        <v>0</v>
      </c>
      <c r="BC671" s="80">
        <v>0</v>
      </c>
      <c r="BD671" s="80">
        <v>0</v>
      </c>
      <c r="BE671" s="80">
        <v>0</v>
      </c>
      <c r="BF671" s="78">
        <v>0</v>
      </c>
      <c r="BG671" s="348">
        <f>SUM(AX671:BF671)</f>
        <v>6471683.4192080004</v>
      </c>
      <c r="BH671" s="188">
        <f>INT(AU671-BG671)</f>
        <v>68095979</v>
      </c>
      <c r="BJ671" s="50">
        <v>13470</v>
      </c>
      <c r="BK671" s="50" t="s">
        <v>4002</v>
      </c>
      <c r="BM671" s="50">
        <f t="shared" si="21"/>
        <v>0</v>
      </c>
    </row>
    <row r="672" spans="1:65" s="50" customFormat="1" ht="24" customHeight="1" x14ac:dyDescent="0.2">
      <c r="A672" s="182">
        <f t="shared" si="20"/>
        <v>2655495</v>
      </c>
      <c r="B672" s="298">
        <v>413</v>
      </c>
      <c r="C672" s="266">
        <v>187</v>
      </c>
      <c r="D672" s="299">
        <v>13471</v>
      </c>
      <c r="E672" s="242" t="s">
        <v>99</v>
      </c>
      <c r="F672" s="243" t="s">
        <v>2105</v>
      </c>
      <c r="G672" s="287" t="s">
        <v>137</v>
      </c>
      <c r="H672" s="274" t="s">
        <v>983</v>
      </c>
      <c r="I672" s="294" t="s">
        <v>2847</v>
      </c>
      <c r="J672" s="65" t="s">
        <v>2106</v>
      </c>
      <c r="K672" s="65" t="s">
        <v>2107</v>
      </c>
      <c r="L672" s="65" t="s">
        <v>2384</v>
      </c>
      <c r="M672" s="292" t="s">
        <v>137</v>
      </c>
      <c r="N672" s="244" t="s">
        <v>2410</v>
      </c>
      <c r="O672" s="65"/>
      <c r="P672" s="90"/>
      <c r="Q672" s="244">
        <v>30</v>
      </c>
      <c r="R672" s="246">
        <v>120</v>
      </c>
      <c r="S672" s="246">
        <v>110</v>
      </c>
      <c r="T672" s="246">
        <v>29.33</v>
      </c>
      <c r="U672" s="90">
        <v>0</v>
      </c>
      <c r="V672" s="262">
        <v>14</v>
      </c>
      <c r="W672" s="99">
        <v>0</v>
      </c>
      <c r="X672" s="84">
        <v>0</v>
      </c>
      <c r="Y672" s="99">
        <v>1</v>
      </c>
      <c r="Z672" s="65">
        <v>1</v>
      </c>
      <c r="AA672" s="319">
        <v>885165</v>
      </c>
      <c r="AB672" s="319">
        <v>46667</v>
      </c>
      <c r="AC672" s="320">
        <f>AA672+AB672</f>
        <v>931832</v>
      </c>
      <c r="AD672" s="75">
        <v>4500000</v>
      </c>
      <c r="AE672" s="75">
        <v>6000000</v>
      </c>
      <c r="AF672" s="338">
        <f>(AC672*30)/220*1.4</f>
        <v>177895.19999999998</v>
      </c>
      <c r="AG672" s="113">
        <f>AA672*Q672</f>
        <v>26554950</v>
      </c>
      <c r="AH672" s="75">
        <f>AB672*Q672</f>
        <v>1400010</v>
      </c>
      <c r="AI672" s="75">
        <f>AF672*R672</f>
        <v>21347423.999999996</v>
      </c>
      <c r="AJ672" s="75">
        <f>IF(Q672=31,A672*Z672,(Q672/30)*A672*Z672)</f>
        <v>2655495</v>
      </c>
      <c r="AK672" s="75">
        <f>IF(Q672=31,AD672,(Q672/30)*AD672)</f>
        <v>4500000</v>
      </c>
      <c r="AL672" s="75">
        <f>IF(Q672=31,AE672,(Q672/30)*AE672)</f>
        <v>6000000</v>
      </c>
      <c r="AM672" s="75">
        <f>(AC672*30/220)*35%*S672</f>
        <v>4892117.9999999991</v>
      </c>
      <c r="AN672" s="75">
        <f>AC672*30/220*1.4*T672</f>
        <v>5217666.2159999991</v>
      </c>
      <c r="AO672" s="75">
        <f>AC672*U672</f>
        <v>0</v>
      </c>
      <c r="AP672" s="75">
        <f>200000*V672</f>
        <v>2800000</v>
      </c>
      <c r="AQ672" s="75">
        <v>0</v>
      </c>
      <c r="AR672" s="75">
        <v>0</v>
      </c>
      <c r="AS672" s="75">
        <v>0</v>
      </c>
      <c r="AT672" s="80">
        <v>0</v>
      </c>
      <c r="AU672" s="82">
        <f>SUM(AG672:AT672)</f>
        <v>75367663.216000006</v>
      </c>
      <c r="AV672" s="113">
        <f>AU672-(AX672+AP672+AO672+AL672+AK672+AJ672+AT672)</f>
        <v>54322316.440880008</v>
      </c>
      <c r="AW672" s="75">
        <f>AG672+AH672+AK672+AL672+AI672+AN672+AM672+AP672</f>
        <v>72712168.215999991</v>
      </c>
      <c r="AX672" s="75">
        <f>AW672*7%</f>
        <v>5089851.7751199994</v>
      </c>
      <c r="AY672" s="76">
        <f>IF(AV672&lt;=40000000,0,IF(AND(AV672&gt;40000000,AV672&lt;=80000000),(AV672-40000000)*10%,IF(AND(AV672&gt;80000000,AV672&lt;=120000000),4000000+(AV672-80000000)*15%,IF(AND(AV672&gt;120000000,AV672&lt;=180000000),10000000+(AV672-120000000)*20%,IF(AND(AV672&gt;180000000,AV672&lt;=240000000),22000000+(AV672-180000000)*25%,IF(AND(AV672&gt;240000000,AV672&lt;=320000000),37000000+(AV672-240000000)*30%,61000000+(AV672-320000000)*35%))))))</f>
        <v>1432231.644088001</v>
      </c>
      <c r="AZ672" s="75">
        <v>0</v>
      </c>
      <c r="BA672" s="75">
        <v>0</v>
      </c>
      <c r="BB672" s="75">
        <v>0</v>
      </c>
      <c r="BC672" s="80">
        <v>0</v>
      </c>
      <c r="BD672" s="80">
        <v>0</v>
      </c>
      <c r="BE672" s="80">
        <v>0</v>
      </c>
      <c r="BF672" s="78">
        <v>0</v>
      </c>
      <c r="BG672" s="348">
        <f>SUM(AX672:BF672)</f>
        <v>6522083.4192080004</v>
      </c>
      <c r="BH672" s="188">
        <f>INT(AU672-BG672)</f>
        <v>68845579</v>
      </c>
      <c r="BJ672" s="50">
        <v>13471</v>
      </c>
      <c r="BK672" s="50" t="s">
        <v>4003</v>
      </c>
      <c r="BM672" s="50">
        <f t="shared" si="21"/>
        <v>0</v>
      </c>
    </row>
    <row r="673" spans="1:65" s="50" customFormat="1" ht="24" customHeight="1" x14ac:dyDescent="0.2">
      <c r="A673" s="182">
        <f t="shared" si="20"/>
        <v>2655495</v>
      </c>
      <c r="B673" s="298">
        <v>431</v>
      </c>
      <c r="C673" s="266">
        <v>205</v>
      </c>
      <c r="D673" s="299">
        <v>13472</v>
      </c>
      <c r="E673" s="242" t="s">
        <v>2108</v>
      </c>
      <c r="F673" s="243" t="s">
        <v>120</v>
      </c>
      <c r="G673" s="287" t="s">
        <v>137</v>
      </c>
      <c r="H673" s="274" t="s">
        <v>983</v>
      </c>
      <c r="I673" s="294" t="s">
        <v>2865</v>
      </c>
      <c r="J673" s="65" t="s">
        <v>2109</v>
      </c>
      <c r="K673" s="65" t="s">
        <v>2110</v>
      </c>
      <c r="L673" s="65" t="s">
        <v>2384</v>
      </c>
      <c r="M673" s="292" t="s">
        <v>137</v>
      </c>
      <c r="N673" s="244" t="s">
        <v>2410</v>
      </c>
      <c r="O673" s="65"/>
      <c r="P673" s="90"/>
      <c r="Q673" s="244">
        <v>30</v>
      </c>
      <c r="R673" s="246">
        <v>120</v>
      </c>
      <c r="S673" s="246">
        <v>110</v>
      </c>
      <c r="T673" s="246">
        <v>29.33</v>
      </c>
      <c r="U673" s="90">
        <v>0</v>
      </c>
      <c r="V673" s="262">
        <v>13</v>
      </c>
      <c r="W673" s="99">
        <v>0</v>
      </c>
      <c r="X673" s="84">
        <v>0</v>
      </c>
      <c r="Y673" s="99">
        <v>2</v>
      </c>
      <c r="Z673" s="65">
        <v>1</v>
      </c>
      <c r="AA673" s="319">
        <v>885165</v>
      </c>
      <c r="AB673" s="319">
        <v>0</v>
      </c>
      <c r="AC673" s="320">
        <f>AA673+AB673</f>
        <v>885165</v>
      </c>
      <c r="AD673" s="75">
        <v>4500000</v>
      </c>
      <c r="AE673" s="75">
        <v>6000000</v>
      </c>
      <c r="AF673" s="338">
        <f>(AC673*30)/220*1.4</f>
        <v>168986.04545454544</v>
      </c>
      <c r="AG673" s="113">
        <f>AA673*Q673</f>
        <v>26554950</v>
      </c>
      <c r="AH673" s="75">
        <f>AB673*Q673</f>
        <v>0</v>
      </c>
      <c r="AI673" s="75">
        <f>AF673*R673</f>
        <v>20278325.454545453</v>
      </c>
      <c r="AJ673" s="75">
        <f>IF(Q673=31,A673*Z673,(Q673/30)*A673*Z673)</f>
        <v>2655495</v>
      </c>
      <c r="AK673" s="75">
        <f>IF(Q673=31,AD673,(Q673/30)*AD673)</f>
        <v>4500000</v>
      </c>
      <c r="AL673" s="75">
        <f>IF(Q673=31,AE673,(Q673/30)*AE673)</f>
        <v>6000000</v>
      </c>
      <c r="AM673" s="75">
        <f>(AC673*30/220)*35%*S673</f>
        <v>4647116.25</v>
      </c>
      <c r="AN673" s="75">
        <f>AC673*30/220*1.4*T673</f>
        <v>4956360.7131818179</v>
      </c>
      <c r="AO673" s="75">
        <f>AC673*U673</f>
        <v>0</v>
      </c>
      <c r="AP673" s="75">
        <f>200000*V673</f>
        <v>2600000</v>
      </c>
      <c r="AQ673" s="75">
        <v>0</v>
      </c>
      <c r="AR673" s="75">
        <v>0</v>
      </c>
      <c r="AS673" s="75">
        <v>0</v>
      </c>
      <c r="AT673" s="80">
        <v>0</v>
      </c>
      <c r="AU673" s="82">
        <f>SUM(AG673:AT673)</f>
        <v>72192247.417727277</v>
      </c>
      <c r="AV673" s="113">
        <f>AU673-(AX673+AP673+AO673+AL673+AK673+AJ673+AT673)</f>
        <v>51569179.74848637</v>
      </c>
      <c r="AW673" s="75">
        <f>AG673+AH673+AK673+AL673+AI673+AN673+AM673+AP673</f>
        <v>69536752.417727262</v>
      </c>
      <c r="AX673" s="75">
        <f>AW673*7%</f>
        <v>4867572.6692409087</v>
      </c>
      <c r="AY673" s="76">
        <f>IF(AV673&lt;=40000000,0,IF(AND(AV673&gt;40000000,AV673&lt;=80000000),(AV673-40000000)*10%,IF(AND(AV673&gt;80000000,AV673&lt;=120000000),4000000+(AV673-80000000)*15%,IF(AND(AV673&gt;120000000,AV673&lt;=180000000),10000000+(AV673-120000000)*20%,IF(AND(AV673&gt;180000000,AV673&lt;=240000000),22000000+(AV673-180000000)*25%,IF(AND(AV673&gt;240000000,AV673&lt;=320000000),37000000+(AV673-240000000)*30%,61000000+(AV673-320000000)*35%))))))</f>
        <v>1156917.9748486371</v>
      </c>
      <c r="AZ673" s="75">
        <v>0</v>
      </c>
      <c r="BA673" s="75">
        <v>0</v>
      </c>
      <c r="BB673" s="75">
        <v>0</v>
      </c>
      <c r="BC673" s="80">
        <v>0</v>
      </c>
      <c r="BD673" s="80">
        <v>0</v>
      </c>
      <c r="BE673" s="80">
        <v>0</v>
      </c>
      <c r="BF673" s="78">
        <v>0</v>
      </c>
      <c r="BG673" s="348">
        <f>SUM(AX673:BF673)</f>
        <v>6024490.6440895461</v>
      </c>
      <c r="BH673" s="188">
        <f>INT(AU673-BG673)</f>
        <v>66167756</v>
      </c>
      <c r="BJ673" s="50">
        <v>13472</v>
      </c>
      <c r="BK673" s="50" t="s">
        <v>4004</v>
      </c>
      <c r="BM673" s="50">
        <f t="shared" si="21"/>
        <v>0</v>
      </c>
    </row>
    <row r="674" spans="1:65" s="50" customFormat="1" ht="24" customHeight="1" x14ac:dyDescent="0.4">
      <c r="A674" s="182">
        <f t="shared" si="20"/>
        <v>2655495</v>
      </c>
      <c r="B674" s="298">
        <v>401</v>
      </c>
      <c r="C674" s="266">
        <v>175</v>
      </c>
      <c r="D674" s="299">
        <v>13473</v>
      </c>
      <c r="E674" s="242" t="s">
        <v>1162</v>
      </c>
      <c r="F674" s="243" t="s">
        <v>2111</v>
      </c>
      <c r="G674" s="287" t="s">
        <v>137</v>
      </c>
      <c r="H674" s="274" t="s">
        <v>983</v>
      </c>
      <c r="I674" s="294" t="s">
        <v>2835</v>
      </c>
      <c r="J674" s="69">
        <v>439145228</v>
      </c>
      <c r="K674" s="65" t="s">
        <v>2112</v>
      </c>
      <c r="L674" s="65" t="s">
        <v>2384</v>
      </c>
      <c r="M674" s="292" t="s">
        <v>137</v>
      </c>
      <c r="N674" s="244" t="s">
        <v>2410</v>
      </c>
      <c r="O674" s="65"/>
      <c r="P674" s="90"/>
      <c r="Q674" s="244">
        <v>30</v>
      </c>
      <c r="R674" s="246">
        <v>120</v>
      </c>
      <c r="S674" s="246">
        <v>110</v>
      </c>
      <c r="T674" s="246">
        <v>29.33</v>
      </c>
      <c r="U674" s="90">
        <v>0</v>
      </c>
      <c r="V674" s="262">
        <v>12</v>
      </c>
      <c r="W674" s="99">
        <v>0</v>
      </c>
      <c r="X674" s="84">
        <v>0</v>
      </c>
      <c r="Y674" s="99">
        <v>2</v>
      </c>
      <c r="Z674" s="65">
        <v>2</v>
      </c>
      <c r="AA674" s="319">
        <v>885165</v>
      </c>
      <c r="AB674" s="319">
        <v>46667</v>
      </c>
      <c r="AC674" s="320">
        <f>AA674+AB674</f>
        <v>931832</v>
      </c>
      <c r="AD674" s="75">
        <v>4500000</v>
      </c>
      <c r="AE674" s="75">
        <v>6000000</v>
      </c>
      <c r="AF674" s="338">
        <f>(AC674*30)/220*1.4</f>
        <v>177895.19999999998</v>
      </c>
      <c r="AG674" s="113">
        <f>AA674*Q674</f>
        <v>26554950</v>
      </c>
      <c r="AH674" s="75">
        <f>AB674*Q674</f>
        <v>1400010</v>
      </c>
      <c r="AI674" s="75">
        <f>AF674*R674</f>
        <v>21347423.999999996</v>
      </c>
      <c r="AJ674" s="75">
        <f>IF(Q674=31,A674*Z674,(Q674/30)*A674*Z674)</f>
        <v>5310990</v>
      </c>
      <c r="AK674" s="75">
        <f>IF(Q674=31,AD674,(Q674/30)*AD674)</f>
        <v>4500000</v>
      </c>
      <c r="AL674" s="75">
        <f>IF(Q674=31,AE674,(Q674/30)*AE674)</f>
        <v>6000000</v>
      </c>
      <c r="AM674" s="75">
        <f>(AC674*30/220)*35%*S674</f>
        <v>4892117.9999999991</v>
      </c>
      <c r="AN674" s="75">
        <f>AC674*30/220*1.4*T674</f>
        <v>5217666.2159999991</v>
      </c>
      <c r="AO674" s="75">
        <f>AC674*U674</f>
        <v>0</v>
      </c>
      <c r="AP674" s="75">
        <f>200000*V674</f>
        <v>2400000</v>
      </c>
      <c r="AQ674" s="75">
        <v>0</v>
      </c>
      <c r="AR674" s="75">
        <v>0</v>
      </c>
      <c r="AS674" s="75">
        <v>0</v>
      </c>
      <c r="AT674" s="80">
        <v>0</v>
      </c>
      <c r="AU674" s="82">
        <f>SUM(AG674:AT674)</f>
        <v>77623158.216000006</v>
      </c>
      <c r="AV674" s="113">
        <f>AU674-(AX674+AP674+AO674+AL674+AK674+AJ674+AT674)</f>
        <v>54350316.440880008</v>
      </c>
      <c r="AW674" s="75">
        <f>AG674+AH674+AK674+AL674+AI674+AN674+AM674+AP674</f>
        <v>72312168.215999991</v>
      </c>
      <c r="AX674" s="75">
        <f>AW674*7%</f>
        <v>5061851.7751199994</v>
      </c>
      <c r="AY674" s="76">
        <f>IF(AV674&lt;=40000000,0,IF(AND(AV674&gt;40000000,AV674&lt;=80000000),(AV674-40000000)*10%,IF(AND(AV674&gt;80000000,AV674&lt;=120000000),4000000+(AV674-80000000)*15%,IF(AND(AV674&gt;120000000,AV674&lt;=180000000),10000000+(AV674-120000000)*20%,IF(AND(AV674&gt;180000000,AV674&lt;=240000000),22000000+(AV674-180000000)*25%,IF(AND(AV674&gt;240000000,AV674&lt;=320000000),37000000+(AV674-240000000)*30%,61000000+(AV674-320000000)*35%))))))</f>
        <v>1435031.644088001</v>
      </c>
      <c r="AZ674" s="75">
        <v>0</v>
      </c>
      <c r="BA674" s="75">
        <v>0</v>
      </c>
      <c r="BB674" s="75">
        <v>0</v>
      </c>
      <c r="BC674" s="80">
        <v>0</v>
      </c>
      <c r="BD674" s="80">
        <v>0</v>
      </c>
      <c r="BE674" s="80">
        <v>0</v>
      </c>
      <c r="BF674" s="78">
        <v>0</v>
      </c>
      <c r="BG674" s="348">
        <f>SUM(AX674:BF674)</f>
        <v>6496883.4192080004</v>
      </c>
      <c r="BH674" s="188">
        <f>INT(AU674-BG674)</f>
        <v>71126274</v>
      </c>
      <c r="BJ674" s="50">
        <v>13473</v>
      </c>
      <c r="BK674" s="50" t="s">
        <v>4005</v>
      </c>
      <c r="BM674" s="50">
        <f t="shared" si="21"/>
        <v>0</v>
      </c>
    </row>
    <row r="675" spans="1:65" s="50" customFormat="1" ht="24" customHeight="1" x14ac:dyDescent="0.2">
      <c r="A675" s="182">
        <f t="shared" si="20"/>
        <v>2655495</v>
      </c>
      <c r="B675" s="298">
        <v>415</v>
      </c>
      <c r="C675" s="266">
        <v>189</v>
      </c>
      <c r="D675" s="299">
        <v>13474</v>
      </c>
      <c r="E675" s="242" t="s">
        <v>2113</v>
      </c>
      <c r="F675" s="243" t="s">
        <v>227</v>
      </c>
      <c r="G675" s="287" t="s">
        <v>137</v>
      </c>
      <c r="H675" s="274" t="s">
        <v>983</v>
      </c>
      <c r="I675" s="294" t="s">
        <v>2849</v>
      </c>
      <c r="J675" s="65">
        <v>1930085877</v>
      </c>
      <c r="K675" s="65" t="s">
        <v>2114</v>
      </c>
      <c r="L675" s="65" t="s">
        <v>2384</v>
      </c>
      <c r="M675" s="292" t="s">
        <v>137</v>
      </c>
      <c r="N675" s="244" t="s">
        <v>2410</v>
      </c>
      <c r="O675" s="65"/>
      <c r="P675" s="90"/>
      <c r="Q675" s="244">
        <v>30</v>
      </c>
      <c r="R675" s="246">
        <v>120</v>
      </c>
      <c r="S675" s="246">
        <v>110</v>
      </c>
      <c r="T675" s="246">
        <v>29.33</v>
      </c>
      <c r="U675" s="90">
        <v>0</v>
      </c>
      <c r="V675" s="262">
        <v>15</v>
      </c>
      <c r="W675" s="99">
        <v>0</v>
      </c>
      <c r="X675" s="84">
        <v>0</v>
      </c>
      <c r="Y675" s="99">
        <v>1</v>
      </c>
      <c r="Z675" s="65">
        <v>1</v>
      </c>
      <c r="AA675" s="319">
        <v>885165</v>
      </c>
      <c r="AB675" s="319">
        <v>46667</v>
      </c>
      <c r="AC675" s="320">
        <f>AA675+AB675</f>
        <v>931832</v>
      </c>
      <c r="AD675" s="75">
        <v>4500000</v>
      </c>
      <c r="AE675" s="75">
        <v>6000000</v>
      </c>
      <c r="AF675" s="338">
        <f>(AC675*30)/220*1.4</f>
        <v>177895.19999999998</v>
      </c>
      <c r="AG675" s="113">
        <f>AA675*Q675</f>
        <v>26554950</v>
      </c>
      <c r="AH675" s="75">
        <f>AB675*Q675</f>
        <v>1400010</v>
      </c>
      <c r="AI675" s="75">
        <f>AF675*R675</f>
        <v>21347423.999999996</v>
      </c>
      <c r="AJ675" s="75">
        <f>IF(Q675=31,A675*Z675,(Q675/30)*A675*Z675)</f>
        <v>2655495</v>
      </c>
      <c r="AK675" s="75">
        <f>IF(Q675=31,AD675,(Q675/30)*AD675)</f>
        <v>4500000</v>
      </c>
      <c r="AL675" s="75">
        <f>IF(Q675=31,AE675,(Q675/30)*AE675)</f>
        <v>6000000</v>
      </c>
      <c r="AM675" s="75">
        <f>(AC675*30/220)*35%*S675</f>
        <v>4892117.9999999991</v>
      </c>
      <c r="AN675" s="75">
        <f>AC675*30/220*1.4*T675</f>
        <v>5217666.2159999991</v>
      </c>
      <c r="AO675" s="75">
        <f>AC675*U675</f>
        <v>0</v>
      </c>
      <c r="AP675" s="75">
        <f>200000*V675</f>
        <v>3000000</v>
      </c>
      <c r="AQ675" s="75">
        <v>0</v>
      </c>
      <c r="AR675" s="75">
        <v>0</v>
      </c>
      <c r="AS675" s="75">
        <v>0</v>
      </c>
      <c r="AT675" s="80">
        <v>0</v>
      </c>
      <c r="AU675" s="82">
        <f>SUM(AG675:AT675)</f>
        <v>75567663.216000006</v>
      </c>
      <c r="AV675" s="113">
        <f>AU675-(AX675+AP675+AO675+AL675+AK675+AJ675+AT675)</f>
        <v>54308316.440880008</v>
      </c>
      <c r="AW675" s="75">
        <f>AG675+AH675+AK675+AL675+AI675+AN675+AM675+AP675</f>
        <v>72912168.215999991</v>
      </c>
      <c r="AX675" s="75">
        <f>AW675*7%</f>
        <v>5103851.7751199994</v>
      </c>
      <c r="AY675" s="76">
        <f>IF(AV675&lt;=40000000,0,IF(AND(AV675&gt;40000000,AV675&lt;=80000000),(AV675-40000000)*10%,IF(AND(AV675&gt;80000000,AV675&lt;=120000000),4000000+(AV675-80000000)*15%,IF(AND(AV675&gt;120000000,AV675&lt;=180000000),10000000+(AV675-120000000)*20%,IF(AND(AV675&gt;180000000,AV675&lt;=240000000),22000000+(AV675-180000000)*25%,IF(AND(AV675&gt;240000000,AV675&lt;=320000000),37000000+(AV675-240000000)*30%,61000000+(AV675-320000000)*35%))))))</f>
        <v>1430831.644088001</v>
      </c>
      <c r="AZ675" s="75">
        <v>0</v>
      </c>
      <c r="BA675" s="75">
        <v>0</v>
      </c>
      <c r="BB675" s="75">
        <v>0</v>
      </c>
      <c r="BC675" s="80">
        <v>0</v>
      </c>
      <c r="BD675" s="80">
        <v>0</v>
      </c>
      <c r="BE675" s="80">
        <v>0</v>
      </c>
      <c r="BF675" s="78">
        <v>0</v>
      </c>
      <c r="BG675" s="348">
        <f>SUM(AX675:BF675)</f>
        <v>6534683.4192080004</v>
      </c>
      <c r="BH675" s="188">
        <f>INT(AU675-BG675)</f>
        <v>69032979</v>
      </c>
      <c r="BJ675" s="50">
        <v>13474</v>
      </c>
      <c r="BK675" s="50" t="s">
        <v>4006</v>
      </c>
      <c r="BM675" s="50">
        <f t="shared" si="21"/>
        <v>0</v>
      </c>
    </row>
    <row r="676" spans="1:65" s="50" customFormat="1" ht="24" customHeight="1" x14ac:dyDescent="0.2">
      <c r="A676" s="182">
        <f t="shared" si="20"/>
        <v>2655495</v>
      </c>
      <c r="B676" s="298">
        <v>442</v>
      </c>
      <c r="C676" s="266">
        <v>217</v>
      </c>
      <c r="D676" s="299">
        <v>13475</v>
      </c>
      <c r="E676" s="242" t="s">
        <v>2115</v>
      </c>
      <c r="F676" s="243" t="s">
        <v>277</v>
      </c>
      <c r="G676" s="287" t="s">
        <v>137</v>
      </c>
      <c r="H676" s="274" t="s">
        <v>983</v>
      </c>
      <c r="I676" s="294" t="s">
        <v>2876</v>
      </c>
      <c r="J676" s="65" t="s">
        <v>2116</v>
      </c>
      <c r="K676" s="65" t="s">
        <v>2117</v>
      </c>
      <c r="L676" s="65" t="s">
        <v>2384</v>
      </c>
      <c r="M676" s="292" t="s">
        <v>137</v>
      </c>
      <c r="N676" s="244" t="s">
        <v>2410</v>
      </c>
      <c r="O676" s="65"/>
      <c r="P676" s="90"/>
      <c r="Q676" s="244">
        <v>30</v>
      </c>
      <c r="R676" s="246">
        <v>120</v>
      </c>
      <c r="S676" s="246">
        <v>110</v>
      </c>
      <c r="T676" s="246">
        <v>29.33</v>
      </c>
      <c r="U676" s="90">
        <v>0</v>
      </c>
      <c r="V676" s="262">
        <v>15</v>
      </c>
      <c r="W676" s="99">
        <v>0</v>
      </c>
      <c r="X676" s="84">
        <v>0</v>
      </c>
      <c r="Y676" s="99">
        <v>0</v>
      </c>
      <c r="Z676" s="65">
        <v>2</v>
      </c>
      <c r="AA676" s="319">
        <v>885165</v>
      </c>
      <c r="AB676" s="319">
        <v>0</v>
      </c>
      <c r="AC676" s="320">
        <f>AA676+AB676</f>
        <v>885165</v>
      </c>
      <c r="AD676" s="75">
        <v>4500000</v>
      </c>
      <c r="AE676" s="75">
        <v>6000000</v>
      </c>
      <c r="AF676" s="338">
        <f>(AC676*30)/220*1.4</f>
        <v>168986.04545454544</v>
      </c>
      <c r="AG676" s="113">
        <f>AA676*Q676</f>
        <v>26554950</v>
      </c>
      <c r="AH676" s="75">
        <f>AB676*Q676</f>
        <v>0</v>
      </c>
      <c r="AI676" s="75">
        <f>AF676*R676</f>
        <v>20278325.454545453</v>
      </c>
      <c r="AJ676" s="75">
        <f>IF(Q676=31,A676*Z676,(Q676/30)*A676*Z676)</f>
        <v>5310990</v>
      </c>
      <c r="AK676" s="75">
        <f>IF(Q676=31,AD676,(Q676/30)*AD676)</f>
        <v>4500000</v>
      </c>
      <c r="AL676" s="75">
        <f>IF(Q676=31,AE676,(Q676/30)*AE676)</f>
        <v>6000000</v>
      </c>
      <c r="AM676" s="75">
        <f>(AC676*30/220)*35%*S676</f>
        <v>4647116.25</v>
      </c>
      <c r="AN676" s="75">
        <f>AC676*30/220*1.4*T676</f>
        <v>4956360.7131818179</v>
      </c>
      <c r="AO676" s="75">
        <f>AC676*U676</f>
        <v>0</v>
      </c>
      <c r="AP676" s="75">
        <f>200000*V676</f>
        <v>3000000</v>
      </c>
      <c r="AQ676" s="75">
        <v>0</v>
      </c>
      <c r="AR676" s="75">
        <v>0</v>
      </c>
      <c r="AS676" s="75">
        <v>0</v>
      </c>
      <c r="AT676" s="80">
        <v>0</v>
      </c>
      <c r="AU676" s="82">
        <f>SUM(AG676:AT676)</f>
        <v>75247742.417727277</v>
      </c>
      <c r="AV676" s="113">
        <f>AU676-(AX676+AP676+AO676+AL676+AK676+AJ676+AT676)</f>
        <v>51541179.74848637</v>
      </c>
      <c r="AW676" s="75">
        <f>AG676+AH676+AK676+AL676+AI676+AN676+AM676+AP676</f>
        <v>69936752.417727262</v>
      </c>
      <c r="AX676" s="75">
        <f>AW676*7%</f>
        <v>4895572.6692409087</v>
      </c>
      <c r="AY676" s="76">
        <f>IF(AV676&lt;=40000000,0,IF(AND(AV676&gt;40000000,AV676&lt;=80000000),(AV676-40000000)*10%,IF(AND(AV676&gt;80000000,AV676&lt;=120000000),4000000+(AV676-80000000)*15%,IF(AND(AV676&gt;120000000,AV676&lt;=180000000),10000000+(AV676-120000000)*20%,IF(AND(AV676&gt;180000000,AV676&lt;=240000000),22000000+(AV676-180000000)*25%,IF(AND(AV676&gt;240000000,AV676&lt;=320000000),37000000+(AV676-240000000)*30%,61000000+(AV676-320000000)*35%))))))</f>
        <v>1154117.9748486371</v>
      </c>
      <c r="AZ676" s="75">
        <v>0</v>
      </c>
      <c r="BA676" s="75">
        <v>0</v>
      </c>
      <c r="BB676" s="75">
        <v>0</v>
      </c>
      <c r="BC676" s="80">
        <v>0</v>
      </c>
      <c r="BD676" s="80">
        <v>0</v>
      </c>
      <c r="BE676" s="80">
        <v>0</v>
      </c>
      <c r="BF676" s="78">
        <v>0</v>
      </c>
      <c r="BG676" s="348">
        <f>SUM(AX676:BF676)</f>
        <v>6049690.6440895461</v>
      </c>
      <c r="BH676" s="188">
        <f>INT(AU676-BG676)</f>
        <v>69198051</v>
      </c>
      <c r="BJ676" s="50">
        <v>13475</v>
      </c>
      <c r="BK676" s="50" t="s">
        <v>4007</v>
      </c>
      <c r="BM676" s="50">
        <f t="shared" si="21"/>
        <v>0</v>
      </c>
    </row>
    <row r="677" spans="1:65" s="50" customFormat="1" ht="24" customHeight="1" x14ac:dyDescent="0.2">
      <c r="A677" s="182">
        <f t="shared" si="20"/>
        <v>2655495</v>
      </c>
      <c r="B677" s="298">
        <v>411</v>
      </c>
      <c r="C677" s="266">
        <v>185</v>
      </c>
      <c r="D677" s="299">
        <v>13476</v>
      </c>
      <c r="E677" s="242" t="s">
        <v>2118</v>
      </c>
      <c r="F677" s="243" t="s">
        <v>310</v>
      </c>
      <c r="G677" s="287" t="s">
        <v>137</v>
      </c>
      <c r="H677" s="274" t="s">
        <v>983</v>
      </c>
      <c r="I677" s="294" t="s">
        <v>2845</v>
      </c>
      <c r="J677" s="65" t="s">
        <v>2119</v>
      </c>
      <c r="K677" s="65" t="s">
        <v>2120</v>
      </c>
      <c r="L677" s="65" t="s">
        <v>2384</v>
      </c>
      <c r="M677" s="292" t="s">
        <v>137</v>
      </c>
      <c r="N677" s="244" t="s">
        <v>2410</v>
      </c>
      <c r="O677" s="65"/>
      <c r="P677" s="90"/>
      <c r="Q677" s="244">
        <v>30</v>
      </c>
      <c r="R677" s="246">
        <v>120</v>
      </c>
      <c r="S677" s="246">
        <v>110</v>
      </c>
      <c r="T677" s="246">
        <v>29.33</v>
      </c>
      <c r="U677" s="90">
        <v>0</v>
      </c>
      <c r="V677" s="262">
        <v>13</v>
      </c>
      <c r="W677" s="99">
        <v>0</v>
      </c>
      <c r="X677" s="84">
        <v>0</v>
      </c>
      <c r="Y677" s="99">
        <v>2</v>
      </c>
      <c r="Z677" s="65">
        <v>1</v>
      </c>
      <c r="AA677" s="319">
        <v>885165</v>
      </c>
      <c r="AB677" s="319">
        <v>46667</v>
      </c>
      <c r="AC677" s="320">
        <f>AA677+AB677</f>
        <v>931832</v>
      </c>
      <c r="AD677" s="75">
        <v>4500000</v>
      </c>
      <c r="AE677" s="75">
        <v>6000000</v>
      </c>
      <c r="AF677" s="338">
        <f>(AC677*30)/220*1.4</f>
        <v>177895.19999999998</v>
      </c>
      <c r="AG677" s="113">
        <f>AA677*Q677</f>
        <v>26554950</v>
      </c>
      <c r="AH677" s="75">
        <f>AB677*Q677</f>
        <v>1400010</v>
      </c>
      <c r="AI677" s="75">
        <f>AF677*R677</f>
        <v>21347423.999999996</v>
      </c>
      <c r="AJ677" s="75">
        <f>IF(Q677=31,A677*Z677,(Q677/30)*A677*Z677)</f>
        <v>2655495</v>
      </c>
      <c r="AK677" s="75">
        <f>IF(Q677=31,AD677,(Q677/30)*AD677)</f>
        <v>4500000</v>
      </c>
      <c r="AL677" s="75">
        <f>IF(Q677=31,AE677,(Q677/30)*AE677)</f>
        <v>6000000</v>
      </c>
      <c r="AM677" s="75">
        <f>(AC677*30/220)*35%*S677</f>
        <v>4892117.9999999991</v>
      </c>
      <c r="AN677" s="75">
        <f>AC677*30/220*1.4*T677</f>
        <v>5217666.2159999991</v>
      </c>
      <c r="AO677" s="75">
        <f>AC677*U677</f>
        <v>0</v>
      </c>
      <c r="AP677" s="75">
        <f>200000*V677</f>
        <v>2600000</v>
      </c>
      <c r="AQ677" s="75">
        <v>0</v>
      </c>
      <c r="AR677" s="75">
        <v>0</v>
      </c>
      <c r="AS677" s="75">
        <v>0</v>
      </c>
      <c r="AT677" s="80">
        <v>0</v>
      </c>
      <c r="AU677" s="82">
        <f>SUM(AG677:AT677)</f>
        <v>75167663.216000006</v>
      </c>
      <c r="AV677" s="113">
        <f>AU677-(AX677+AP677+AO677+AL677+AK677+AJ677+AT677)</f>
        <v>54336316.440880008</v>
      </c>
      <c r="AW677" s="75">
        <f>AG677+AH677+AK677+AL677+AI677+AN677+AM677+AP677</f>
        <v>72512168.215999991</v>
      </c>
      <c r="AX677" s="75">
        <f>AW677*7%</f>
        <v>5075851.7751199994</v>
      </c>
      <c r="AY677" s="76">
        <f>IF(AV677&lt;=40000000,0,IF(AND(AV677&gt;40000000,AV677&lt;=80000000),(AV677-40000000)*10%,IF(AND(AV677&gt;80000000,AV677&lt;=120000000),4000000+(AV677-80000000)*15%,IF(AND(AV677&gt;120000000,AV677&lt;=180000000),10000000+(AV677-120000000)*20%,IF(AND(AV677&gt;180000000,AV677&lt;=240000000),22000000+(AV677-180000000)*25%,IF(AND(AV677&gt;240000000,AV677&lt;=320000000),37000000+(AV677-240000000)*30%,61000000+(AV677-320000000)*35%))))))</f>
        <v>1433631.644088001</v>
      </c>
      <c r="AZ677" s="75">
        <v>0</v>
      </c>
      <c r="BA677" s="75">
        <v>0</v>
      </c>
      <c r="BB677" s="75">
        <v>0</v>
      </c>
      <c r="BC677" s="80">
        <v>0</v>
      </c>
      <c r="BD677" s="80">
        <v>0</v>
      </c>
      <c r="BE677" s="80">
        <v>0</v>
      </c>
      <c r="BF677" s="78">
        <v>0</v>
      </c>
      <c r="BG677" s="348">
        <f>SUM(AX677:BF677)</f>
        <v>6509483.4192080004</v>
      </c>
      <c r="BH677" s="188">
        <f>INT(AU677-BG677)</f>
        <v>68658179</v>
      </c>
      <c r="BJ677" s="50">
        <v>13476</v>
      </c>
      <c r="BK677" s="50" t="s">
        <v>4008</v>
      </c>
      <c r="BM677" s="50">
        <f t="shared" si="21"/>
        <v>0</v>
      </c>
    </row>
    <row r="678" spans="1:65" s="50" customFormat="1" ht="24" customHeight="1" x14ac:dyDescent="0.2">
      <c r="A678" s="182">
        <f t="shared" si="20"/>
        <v>2655495</v>
      </c>
      <c r="B678" s="298">
        <v>395</v>
      </c>
      <c r="C678" s="266">
        <v>169</v>
      </c>
      <c r="D678" s="299">
        <v>13477</v>
      </c>
      <c r="E678" s="242" t="s">
        <v>230</v>
      </c>
      <c r="F678" s="243" t="s">
        <v>2121</v>
      </c>
      <c r="G678" s="287" t="s">
        <v>137</v>
      </c>
      <c r="H678" s="274" t="s">
        <v>983</v>
      </c>
      <c r="I678" s="294" t="s">
        <v>2829</v>
      </c>
      <c r="J678" s="65" t="s">
        <v>2122</v>
      </c>
      <c r="K678" s="65" t="s">
        <v>2123</v>
      </c>
      <c r="L678" s="65" t="s">
        <v>2384</v>
      </c>
      <c r="M678" s="292" t="s">
        <v>137</v>
      </c>
      <c r="N678" s="244" t="s">
        <v>2410</v>
      </c>
      <c r="O678" s="65"/>
      <c r="P678" s="90"/>
      <c r="Q678" s="244">
        <v>30</v>
      </c>
      <c r="R678" s="246">
        <v>120</v>
      </c>
      <c r="S678" s="246">
        <v>110</v>
      </c>
      <c r="T678" s="246">
        <v>29.33</v>
      </c>
      <c r="U678" s="90">
        <v>0</v>
      </c>
      <c r="V678" s="262">
        <v>12</v>
      </c>
      <c r="W678" s="99">
        <v>0</v>
      </c>
      <c r="X678" s="84">
        <v>0</v>
      </c>
      <c r="Y678" s="99">
        <v>1</v>
      </c>
      <c r="Z678" s="65">
        <v>1</v>
      </c>
      <c r="AA678" s="319">
        <v>885165</v>
      </c>
      <c r="AB678" s="319">
        <v>46667</v>
      </c>
      <c r="AC678" s="320">
        <f>AA678+AB678</f>
        <v>931832</v>
      </c>
      <c r="AD678" s="75">
        <v>4500000</v>
      </c>
      <c r="AE678" s="75">
        <v>6000000</v>
      </c>
      <c r="AF678" s="338">
        <f>(AC678*30)/220*1.4</f>
        <v>177895.19999999998</v>
      </c>
      <c r="AG678" s="113">
        <f>AA678*Q678</f>
        <v>26554950</v>
      </c>
      <c r="AH678" s="75">
        <f>AB678*Q678</f>
        <v>1400010</v>
      </c>
      <c r="AI678" s="75">
        <f>AF678*R678</f>
        <v>21347423.999999996</v>
      </c>
      <c r="AJ678" s="75">
        <f>IF(Q678=31,A678*Z678,(Q678/30)*A678*Z678)</f>
        <v>2655495</v>
      </c>
      <c r="AK678" s="75">
        <f>IF(Q678=31,AD678,(Q678/30)*AD678)</f>
        <v>4500000</v>
      </c>
      <c r="AL678" s="75">
        <f>IF(Q678=31,AE678,(Q678/30)*AE678)</f>
        <v>6000000</v>
      </c>
      <c r="AM678" s="75">
        <f>(AC678*30/220)*35%*S678</f>
        <v>4892117.9999999991</v>
      </c>
      <c r="AN678" s="75">
        <f>AC678*30/220*1.4*T678</f>
        <v>5217666.2159999991</v>
      </c>
      <c r="AO678" s="75">
        <f>AC678*U678</f>
        <v>0</v>
      </c>
      <c r="AP678" s="75">
        <f>200000*V678</f>
        <v>2400000</v>
      </c>
      <c r="AQ678" s="75">
        <v>0</v>
      </c>
      <c r="AR678" s="75">
        <v>0</v>
      </c>
      <c r="AS678" s="75">
        <v>0</v>
      </c>
      <c r="AT678" s="80">
        <v>0</v>
      </c>
      <c r="AU678" s="82">
        <f>SUM(AG678:AT678)</f>
        <v>74967663.216000006</v>
      </c>
      <c r="AV678" s="113">
        <f>AU678-(AX678+AP678+AO678+AL678+AK678+AJ678+AT678)</f>
        <v>54350316.440880008</v>
      </c>
      <c r="AW678" s="75">
        <f>AG678+AH678+AK678+AL678+AI678+AN678+AM678+AP678</f>
        <v>72312168.215999991</v>
      </c>
      <c r="AX678" s="75">
        <f>AW678*7%</f>
        <v>5061851.7751199994</v>
      </c>
      <c r="AY678" s="76">
        <f>IF(AV678&lt;=40000000,0,IF(AND(AV678&gt;40000000,AV678&lt;=80000000),(AV678-40000000)*10%,IF(AND(AV678&gt;80000000,AV678&lt;=120000000),4000000+(AV678-80000000)*15%,IF(AND(AV678&gt;120000000,AV678&lt;=180000000),10000000+(AV678-120000000)*20%,IF(AND(AV678&gt;180000000,AV678&lt;=240000000),22000000+(AV678-180000000)*25%,IF(AND(AV678&gt;240000000,AV678&lt;=320000000),37000000+(AV678-240000000)*30%,61000000+(AV678-320000000)*35%))))))</f>
        <v>1435031.644088001</v>
      </c>
      <c r="AZ678" s="75">
        <v>0</v>
      </c>
      <c r="BA678" s="75">
        <v>0</v>
      </c>
      <c r="BB678" s="75">
        <v>0</v>
      </c>
      <c r="BC678" s="80">
        <v>0</v>
      </c>
      <c r="BD678" s="80">
        <v>0</v>
      </c>
      <c r="BE678" s="80">
        <v>0</v>
      </c>
      <c r="BF678" s="78">
        <v>0</v>
      </c>
      <c r="BG678" s="348">
        <f>SUM(AX678:BF678)</f>
        <v>6496883.4192080004</v>
      </c>
      <c r="BH678" s="188">
        <f>INT(AU678-BG678)</f>
        <v>68470779</v>
      </c>
      <c r="BJ678" s="50">
        <v>13477</v>
      </c>
      <c r="BK678" s="50" t="s">
        <v>4009</v>
      </c>
      <c r="BM678" s="50">
        <f t="shared" si="21"/>
        <v>0</v>
      </c>
    </row>
    <row r="679" spans="1:65" s="50" customFormat="1" ht="24" customHeight="1" x14ac:dyDescent="0.2">
      <c r="A679" s="182">
        <f t="shared" si="20"/>
        <v>2655495</v>
      </c>
      <c r="B679" s="298">
        <v>420</v>
      </c>
      <c r="C679" s="266">
        <v>194</v>
      </c>
      <c r="D679" s="299">
        <v>13478</v>
      </c>
      <c r="E679" s="242" t="s">
        <v>259</v>
      </c>
      <c r="F679" s="243" t="s">
        <v>2124</v>
      </c>
      <c r="G679" s="287" t="s">
        <v>137</v>
      </c>
      <c r="H679" s="274" t="s">
        <v>983</v>
      </c>
      <c r="I679" s="294" t="s">
        <v>2854</v>
      </c>
      <c r="J679" s="65" t="s">
        <v>2125</v>
      </c>
      <c r="K679" s="65" t="s">
        <v>2126</v>
      </c>
      <c r="L679" s="65" t="s">
        <v>2384</v>
      </c>
      <c r="M679" s="292" t="s">
        <v>137</v>
      </c>
      <c r="N679" s="244" t="s">
        <v>2410</v>
      </c>
      <c r="O679" s="65"/>
      <c r="P679" s="90"/>
      <c r="Q679" s="244">
        <v>30</v>
      </c>
      <c r="R679" s="246">
        <v>120</v>
      </c>
      <c r="S679" s="246">
        <v>110</v>
      </c>
      <c r="T679" s="246">
        <v>29.33</v>
      </c>
      <c r="U679" s="90">
        <v>0</v>
      </c>
      <c r="V679" s="262">
        <v>15</v>
      </c>
      <c r="W679" s="99">
        <v>0</v>
      </c>
      <c r="X679" s="84">
        <v>0</v>
      </c>
      <c r="Y679" s="99">
        <v>2</v>
      </c>
      <c r="Z679" s="65">
        <v>2</v>
      </c>
      <c r="AA679" s="319">
        <v>885165</v>
      </c>
      <c r="AB679" s="319">
        <v>46667</v>
      </c>
      <c r="AC679" s="320">
        <f>AA679+AB679</f>
        <v>931832</v>
      </c>
      <c r="AD679" s="75">
        <v>4500000</v>
      </c>
      <c r="AE679" s="75">
        <v>6000000</v>
      </c>
      <c r="AF679" s="338">
        <f>(AC679*30)/220*1.4</f>
        <v>177895.19999999998</v>
      </c>
      <c r="AG679" s="113">
        <f>AA679*Q679</f>
        <v>26554950</v>
      </c>
      <c r="AH679" s="75">
        <f>AB679*Q679</f>
        <v>1400010</v>
      </c>
      <c r="AI679" s="75">
        <f>AF679*R679</f>
        <v>21347423.999999996</v>
      </c>
      <c r="AJ679" s="75">
        <f>IF(Q679=31,A679*Z679,(Q679/30)*A679*Z679)</f>
        <v>5310990</v>
      </c>
      <c r="AK679" s="75">
        <f>IF(Q679=31,AD679,(Q679/30)*AD679)</f>
        <v>4500000</v>
      </c>
      <c r="AL679" s="75">
        <f>IF(Q679=31,AE679,(Q679/30)*AE679)</f>
        <v>6000000</v>
      </c>
      <c r="AM679" s="75">
        <f>(AC679*30/220)*35%*S679</f>
        <v>4892117.9999999991</v>
      </c>
      <c r="AN679" s="75">
        <f>AC679*30/220*1.4*T679</f>
        <v>5217666.2159999991</v>
      </c>
      <c r="AO679" s="75">
        <f>AC679*U679</f>
        <v>0</v>
      </c>
      <c r="AP679" s="75">
        <f>200000*V679</f>
        <v>3000000</v>
      </c>
      <c r="AQ679" s="75">
        <v>0</v>
      </c>
      <c r="AR679" s="75">
        <v>0</v>
      </c>
      <c r="AS679" s="75">
        <v>0</v>
      </c>
      <c r="AT679" s="80">
        <v>0</v>
      </c>
      <c r="AU679" s="82">
        <f>SUM(AG679:AT679)</f>
        <v>78223158.216000006</v>
      </c>
      <c r="AV679" s="113">
        <f>AU679-(AX679+AP679+AO679+AL679+AK679+AJ679+AT679)</f>
        <v>54308316.440880008</v>
      </c>
      <c r="AW679" s="75">
        <f>AG679+AH679+AK679+AL679+AI679+AN679+AM679+AP679</f>
        <v>72912168.215999991</v>
      </c>
      <c r="AX679" s="75">
        <f>AW679*7%</f>
        <v>5103851.7751199994</v>
      </c>
      <c r="AY679" s="76">
        <f>IF(AV679&lt;=40000000,0,IF(AND(AV679&gt;40000000,AV679&lt;=80000000),(AV679-40000000)*10%,IF(AND(AV679&gt;80000000,AV679&lt;=120000000),4000000+(AV679-80000000)*15%,IF(AND(AV679&gt;120000000,AV679&lt;=180000000),10000000+(AV679-120000000)*20%,IF(AND(AV679&gt;180000000,AV679&lt;=240000000),22000000+(AV679-180000000)*25%,IF(AND(AV679&gt;240000000,AV679&lt;=320000000),37000000+(AV679-240000000)*30%,61000000+(AV679-320000000)*35%))))))</f>
        <v>1430831.644088001</v>
      </c>
      <c r="AZ679" s="75">
        <v>0</v>
      </c>
      <c r="BA679" s="75">
        <v>0</v>
      </c>
      <c r="BB679" s="75">
        <v>0</v>
      </c>
      <c r="BC679" s="80">
        <v>0</v>
      </c>
      <c r="BD679" s="80">
        <v>0</v>
      </c>
      <c r="BE679" s="80">
        <v>0</v>
      </c>
      <c r="BF679" s="78">
        <v>0</v>
      </c>
      <c r="BG679" s="348">
        <f>SUM(AX679:BF679)</f>
        <v>6534683.4192080004</v>
      </c>
      <c r="BH679" s="188">
        <f>INT(AU679-BG679)</f>
        <v>71688474</v>
      </c>
      <c r="BJ679" s="50">
        <v>13478</v>
      </c>
      <c r="BK679" s="50" t="s">
        <v>4010</v>
      </c>
      <c r="BM679" s="50">
        <f t="shared" si="21"/>
        <v>0</v>
      </c>
    </row>
    <row r="680" spans="1:65" s="50" customFormat="1" ht="24" customHeight="1" x14ac:dyDescent="0.2">
      <c r="A680" s="182">
        <f t="shared" si="20"/>
        <v>2655495</v>
      </c>
      <c r="B680" s="298">
        <v>421</v>
      </c>
      <c r="C680" s="266">
        <v>195</v>
      </c>
      <c r="D680" s="299">
        <v>13479</v>
      </c>
      <c r="E680" s="242" t="s">
        <v>135</v>
      </c>
      <c r="F680" s="243" t="s">
        <v>2124</v>
      </c>
      <c r="G680" s="287" t="s">
        <v>137</v>
      </c>
      <c r="H680" s="274" t="s">
        <v>983</v>
      </c>
      <c r="I680" s="294" t="s">
        <v>2855</v>
      </c>
      <c r="J680" s="65" t="s">
        <v>2127</v>
      </c>
      <c r="K680" s="65" t="s">
        <v>2128</v>
      </c>
      <c r="L680" s="65" t="s">
        <v>2384</v>
      </c>
      <c r="M680" s="292" t="s">
        <v>137</v>
      </c>
      <c r="N680" s="244" t="s">
        <v>2410</v>
      </c>
      <c r="O680" s="65"/>
      <c r="P680" s="90"/>
      <c r="Q680" s="244">
        <v>30</v>
      </c>
      <c r="R680" s="246">
        <v>120</v>
      </c>
      <c r="S680" s="246">
        <v>110</v>
      </c>
      <c r="T680" s="246">
        <v>29.33</v>
      </c>
      <c r="U680" s="90">
        <v>0</v>
      </c>
      <c r="V680" s="262">
        <v>15</v>
      </c>
      <c r="W680" s="99">
        <v>0</v>
      </c>
      <c r="X680" s="84">
        <v>0</v>
      </c>
      <c r="Y680" s="99">
        <v>1</v>
      </c>
      <c r="Z680" s="65">
        <v>1</v>
      </c>
      <c r="AA680" s="319">
        <v>885165</v>
      </c>
      <c r="AB680" s="319">
        <v>46667</v>
      </c>
      <c r="AC680" s="320">
        <f>AA680+AB680</f>
        <v>931832</v>
      </c>
      <c r="AD680" s="75">
        <v>4500000</v>
      </c>
      <c r="AE680" s="75">
        <v>6000000</v>
      </c>
      <c r="AF680" s="338">
        <f>(AC680*30)/220*1.4</f>
        <v>177895.19999999998</v>
      </c>
      <c r="AG680" s="113">
        <f>AA680*Q680</f>
        <v>26554950</v>
      </c>
      <c r="AH680" s="75">
        <f>AB680*Q680</f>
        <v>1400010</v>
      </c>
      <c r="AI680" s="75">
        <f>AF680*R680</f>
        <v>21347423.999999996</v>
      </c>
      <c r="AJ680" s="75">
        <f>IF(Q680=31,A680*Z680,(Q680/30)*A680*Z680)</f>
        <v>2655495</v>
      </c>
      <c r="AK680" s="75">
        <f>IF(Q680=31,AD680,(Q680/30)*AD680)</f>
        <v>4500000</v>
      </c>
      <c r="AL680" s="75">
        <f>IF(Q680=31,AE680,(Q680/30)*AE680)</f>
        <v>6000000</v>
      </c>
      <c r="AM680" s="75">
        <f>(AC680*30/220)*35%*S680</f>
        <v>4892117.9999999991</v>
      </c>
      <c r="AN680" s="75">
        <f>AC680*30/220*1.4*T680</f>
        <v>5217666.2159999991</v>
      </c>
      <c r="AO680" s="75">
        <f>AC680*U680</f>
        <v>0</v>
      </c>
      <c r="AP680" s="75">
        <f>200000*V680</f>
        <v>3000000</v>
      </c>
      <c r="AQ680" s="75">
        <v>0</v>
      </c>
      <c r="AR680" s="75">
        <v>0</v>
      </c>
      <c r="AS680" s="75">
        <v>0</v>
      </c>
      <c r="AT680" s="80">
        <v>0</v>
      </c>
      <c r="AU680" s="82">
        <f>SUM(AG680:AT680)</f>
        <v>75567663.216000006</v>
      </c>
      <c r="AV680" s="113">
        <f>AU680-(AX680+AP680+AO680+AL680+AK680+AJ680+AT680)</f>
        <v>54308316.440880008</v>
      </c>
      <c r="AW680" s="75">
        <f>AG680+AH680+AK680+AL680+AI680+AN680+AM680+AP680</f>
        <v>72912168.215999991</v>
      </c>
      <c r="AX680" s="75">
        <f>AW680*7%</f>
        <v>5103851.7751199994</v>
      </c>
      <c r="AY680" s="76">
        <f>IF(AV680&lt;=40000000,0,IF(AND(AV680&gt;40000000,AV680&lt;=80000000),(AV680-40000000)*10%,IF(AND(AV680&gt;80000000,AV680&lt;=120000000),4000000+(AV680-80000000)*15%,IF(AND(AV680&gt;120000000,AV680&lt;=180000000),10000000+(AV680-120000000)*20%,IF(AND(AV680&gt;180000000,AV680&lt;=240000000),22000000+(AV680-180000000)*25%,IF(AND(AV680&gt;240000000,AV680&lt;=320000000),37000000+(AV680-240000000)*30%,61000000+(AV680-320000000)*35%))))))</f>
        <v>1430831.644088001</v>
      </c>
      <c r="AZ680" s="75">
        <v>0</v>
      </c>
      <c r="BA680" s="75">
        <v>0</v>
      </c>
      <c r="BB680" s="75">
        <v>0</v>
      </c>
      <c r="BC680" s="80">
        <v>0</v>
      </c>
      <c r="BD680" s="80">
        <v>0</v>
      </c>
      <c r="BE680" s="80">
        <v>0</v>
      </c>
      <c r="BF680" s="78">
        <v>0</v>
      </c>
      <c r="BG680" s="348">
        <f>SUM(AX680:BF680)</f>
        <v>6534683.4192080004</v>
      </c>
      <c r="BH680" s="188">
        <f>INT(AU680-BG680)</f>
        <v>69032979</v>
      </c>
      <c r="BJ680" s="50">
        <v>13479</v>
      </c>
      <c r="BK680" s="50" t="s">
        <v>4011</v>
      </c>
      <c r="BM680" s="50">
        <f t="shared" si="21"/>
        <v>0</v>
      </c>
    </row>
    <row r="681" spans="1:65" s="50" customFormat="1" ht="24" customHeight="1" x14ac:dyDescent="0.5">
      <c r="A681" s="182">
        <f t="shared" si="20"/>
        <v>2655495</v>
      </c>
      <c r="B681" s="298">
        <v>400</v>
      </c>
      <c r="C681" s="266">
        <v>174</v>
      </c>
      <c r="D681" s="299">
        <v>13480</v>
      </c>
      <c r="E681" s="242" t="s">
        <v>352</v>
      </c>
      <c r="F681" s="243" t="s">
        <v>2129</v>
      </c>
      <c r="G681" s="287" t="s">
        <v>137</v>
      </c>
      <c r="H681" s="274" t="s">
        <v>983</v>
      </c>
      <c r="I681" s="439" t="s">
        <v>2834</v>
      </c>
      <c r="J681" s="65">
        <v>2180466498</v>
      </c>
      <c r="K681" s="65" t="s">
        <v>2130</v>
      </c>
      <c r="L681" s="65" t="s">
        <v>2384</v>
      </c>
      <c r="M681" s="292" t="s">
        <v>137</v>
      </c>
      <c r="N681" s="244" t="s">
        <v>2410</v>
      </c>
      <c r="O681" s="65"/>
      <c r="P681" s="90"/>
      <c r="Q681" s="244">
        <v>30</v>
      </c>
      <c r="R681" s="246">
        <v>120</v>
      </c>
      <c r="S681" s="246">
        <v>110</v>
      </c>
      <c r="T681" s="246">
        <v>29.33</v>
      </c>
      <c r="U681" s="90">
        <v>0</v>
      </c>
      <c r="V681" s="262">
        <v>15</v>
      </c>
      <c r="W681" s="99">
        <v>0</v>
      </c>
      <c r="X681" s="84">
        <v>0</v>
      </c>
      <c r="Y681" s="99">
        <v>1</v>
      </c>
      <c r="Z681" s="65">
        <v>1</v>
      </c>
      <c r="AA681" s="319">
        <v>885165</v>
      </c>
      <c r="AB681" s="319">
        <v>46667</v>
      </c>
      <c r="AC681" s="320">
        <f>AA681+AB681</f>
        <v>931832</v>
      </c>
      <c r="AD681" s="75">
        <v>4500000</v>
      </c>
      <c r="AE681" s="75">
        <v>6000000</v>
      </c>
      <c r="AF681" s="338">
        <f>(AC681*30)/220*1.4</f>
        <v>177895.19999999998</v>
      </c>
      <c r="AG681" s="113">
        <f>AA681*Q681</f>
        <v>26554950</v>
      </c>
      <c r="AH681" s="75">
        <f>AB681*Q681</f>
        <v>1400010</v>
      </c>
      <c r="AI681" s="75">
        <f>AF681*R681</f>
        <v>21347423.999999996</v>
      </c>
      <c r="AJ681" s="75">
        <f>IF(Q681=31,A681*Z681,(Q681/30)*A681*Z681)</f>
        <v>2655495</v>
      </c>
      <c r="AK681" s="75">
        <f>IF(Q681=31,AD681,(Q681/30)*AD681)</f>
        <v>4500000</v>
      </c>
      <c r="AL681" s="75">
        <f>IF(Q681=31,AE681,(Q681/30)*AE681)</f>
        <v>6000000</v>
      </c>
      <c r="AM681" s="75">
        <f>(AC681*30/220)*35%*S681</f>
        <v>4892117.9999999991</v>
      </c>
      <c r="AN681" s="75">
        <f>AC681*30/220*1.4*T681</f>
        <v>5217666.2159999991</v>
      </c>
      <c r="AO681" s="75">
        <f>AC681*U681</f>
        <v>0</v>
      </c>
      <c r="AP681" s="75">
        <f>200000*V681</f>
        <v>3000000</v>
      </c>
      <c r="AQ681" s="75">
        <v>0</v>
      </c>
      <c r="AR681" s="75">
        <v>0</v>
      </c>
      <c r="AS681" s="75">
        <v>0</v>
      </c>
      <c r="AT681" s="80">
        <v>0</v>
      </c>
      <c r="AU681" s="82">
        <f>SUM(AG681:AT681)</f>
        <v>75567663.216000006</v>
      </c>
      <c r="AV681" s="113">
        <f>AU681-(AX681+AP681+AO681+AL681+AK681+AJ681+AT681)</f>
        <v>54308316.440880008</v>
      </c>
      <c r="AW681" s="75">
        <f>AG681+AH681+AK681+AL681+AI681+AN681+AM681+AP681</f>
        <v>72912168.215999991</v>
      </c>
      <c r="AX681" s="75">
        <f>AW681*7%</f>
        <v>5103851.7751199994</v>
      </c>
      <c r="AY681" s="76">
        <f>IF(AV681&lt;=40000000,0,IF(AND(AV681&gt;40000000,AV681&lt;=80000000),(AV681-40000000)*10%,IF(AND(AV681&gt;80000000,AV681&lt;=120000000),4000000+(AV681-80000000)*15%,IF(AND(AV681&gt;120000000,AV681&lt;=180000000),10000000+(AV681-120000000)*20%,IF(AND(AV681&gt;180000000,AV681&lt;=240000000),22000000+(AV681-180000000)*25%,IF(AND(AV681&gt;240000000,AV681&lt;=320000000),37000000+(AV681-240000000)*30%,61000000+(AV681-320000000)*35%))))))</f>
        <v>1430831.644088001</v>
      </c>
      <c r="AZ681" s="75">
        <v>0</v>
      </c>
      <c r="BA681" s="75">
        <v>0</v>
      </c>
      <c r="BB681" s="75">
        <v>0</v>
      </c>
      <c r="BC681" s="80">
        <v>0</v>
      </c>
      <c r="BD681" s="80">
        <v>0</v>
      </c>
      <c r="BE681" s="80">
        <v>0</v>
      </c>
      <c r="BF681" s="78">
        <v>0</v>
      </c>
      <c r="BG681" s="348">
        <f>SUM(AX681:BF681)</f>
        <v>6534683.4192080004</v>
      </c>
      <c r="BH681" s="188">
        <f>INT(AU681-BG681)</f>
        <v>69032979</v>
      </c>
      <c r="BJ681" s="50">
        <v>13480</v>
      </c>
      <c r="BK681" s="50" t="s">
        <v>4012</v>
      </c>
      <c r="BM681" s="50">
        <f t="shared" si="21"/>
        <v>0</v>
      </c>
    </row>
    <row r="682" spans="1:65" s="50" customFormat="1" ht="24" customHeight="1" x14ac:dyDescent="0.2">
      <c r="A682" s="182">
        <f t="shared" si="20"/>
        <v>2655495</v>
      </c>
      <c r="B682" s="298">
        <v>446</v>
      </c>
      <c r="C682" s="266">
        <v>221</v>
      </c>
      <c r="D682" s="299">
        <v>13481</v>
      </c>
      <c r="E682" s="242" t="s">
        <v>1289</v>
      </c>
      <c r="F682" s="243" t="s">
        <v>2131</v>
      </c>
      <c r="G682" s="287" t="s">
        <v>137</v>
      </c>
      <c r="H682" s="274" t="s">
        <v>983</v>
      </c>
      <c r="I682" s="294" t="s">
        <v>2880</v>
      </c>
      <c r="J682" s="65">
        <v>3920781767</v>
      </c>
      <c r="K682" s="65"/>
      <c r="L682" s="65" t="s">
        <v>2384</v>
      </c>
      <c r="M682" s="292" t="s">
        <v>137</v>
      </c>
      <c r="N682" s="244" t="s">
        <v>2410</v>
      </c>
      <c r="O682" s="65"/>
      <c r="P682" s="90"/>
      <c r="Q682" s="244">
        <v>30</v>
      </c>
      <c r="R682" s="246">
        <v>120</v>
      </c>
      <c r="S682" s="246">
        <v>110</v>
      </c>
      <c r="T682" s="246">
        <v>29.33</v>
      </c>
      <c r="U682" s="90">
        <v>0</v>
      </c>
      <c r="V682" s="262">
        <v>13</v>
      </c>
      <c r="W682" s="99">
        <v>0</v>
      </c>
      <c r="X682" s="84">
        <v>0</v>
      </c>
      <c r="Y682" s="99">
        <v>0</v>
      </c>
      <c r="Z682" s="65">
        <v>0</v>
      </c>
      <c r="AA682" s="319">
        <v>885165</v>
      </c>
      <c r="AB682" s="319">
        <v>0</v>
      </c>
      <c r="AC682" s="320">
        <f>AA682+AB682</f>
        <v>885165</v>
      </c>
      <c r="AD682" s="75">
        <v>4500000</v>
      </c>
      <c r="AE682" s="75">
        <v>6000000</v>
      </c>
      <c r="AF682" s="338">
        <f>(AC682*30)/220*1.4</f>
        <v>168986.04545454544</v>
      </c>
      <c r="AG682" s="113">
        <f>AA682*Q682</f>
        <v>26554950</v>
      </c>
      <c r="AH682" s="75">
        <f>AB682*Q682</f>
        <v>0</v>
      </c>
      <c r="AI682" s="75">
        <f>AF682*R682</f>
        <v>20278325.454545453</v>
      </c>
      <c r="AJ682" s="75">
        <f>IF(Q682=31,A682*Z682,(Q682/30)*A682*Z682)</f>
        <v>0</v>
      </c>
      <c r="AK682" s="75">
        <f>IF(Q682=31,AD682,(Q682/30)*AD682)</f>
        <v>4500000</v>
      </c>
      <c r="AL682" s="75">
        <f>IF(Q682=31,AE682,(Q682/30)*AE682)</f>
        <v>6000000</v>
      </c>
      <c r="AM682" s="75">
        <f>(AC682*30/220)*35%*S682</f>
        <v>4647116.25</v>
      </c>
      <c r="AN682" s="75">
        <f>AC682*30/220*1.4*T682</f>
        <v>4956360.7131818179</v>
      </c>
      <c r="AO682" s="75">
        <f>AC682*U682</f>
        <v>0</v>
      </c>
      <c r="AP682" s="75">
        <f>200000*V682</f>
        <v>2600000</v>
      </c>
      <c r="AQ682" s="75">
        <v>0</v>
      </c>
      <c r="AR682" s="75">
        <v>0</v>
      </c>
      <c r="AS682" s="75">
        <v>0</v>
      </c>
      <c r="AT682" s="80">
        <v>0</v>
      </c>
      <c r="AU682" s="82">
        <f>SUM(AG682:AT682)</f>
        <v>69536752.417727262</v>
      </c>
      <c r="AV682" s="113">
        <f>AU682-(AX682+AP682+AO682+AL682+AK682+AJ682+AT682)</f>
        <v>51569179.748486355</v>
      </c>
      <c r="AW682" s="75">
        <f>AG682+AH682+AK682+AL682+AI682+AN682+AM682+AP682</f>
        <v>69536752.417727262</v>
      </c>
      <c r="AX682" s="75">
        <f>AW682*7%</f>
        <v>4867572.6692409087</v>
      </c>
      <c r="AY682" s="76">
        <f>IF(AV682&lt;=40000000,0,IF(AND(AV682&gt;40000000,AV682&lt;=80000000),(AV682-40000000)*10%,IF(AND(AV682&gt;80000000,AV682&lt;=120000000),4000000+(AV682-80000000)*15%,IF(AND(AV682&gt;120000000,AV682&lt;=180000000),10000000+(AV682-120000000)*20%,IF(AND(AV682&gt;180000000,AV682&lt;=240000000),22000000+(AV682-180000000)*25%,IF(AND(AV682&gt;240000000,AV682&lt;=320000000),37000000+(AV682-240000000)*30%,61000000+(AV682-320000000)*35%))))))</f>
        <v>1156917.9748486355</v>
      </c>
      <c r="AZ682" s="75">
        <v>0</v>
      </c>
      <c r="BA682" s="75">
        <v>0</v>
      </c>
      <c r="BB682" s="75">
        <v>0</v>
      </c>
      <c r="BC682" s="80">
        <v>0</v>
      </c>
      <c r="BD682" s="80">
        <v>0</v>
      </c>
      <c r="BE682" s="80">
        <v>0</v>
      </c>
      <c r="BF682" s="78">
        <v>0</v>
      </c>
      <c r="BG682" s="348">
        <f>SUM(AX682:BF682)</f>
        <v>6024490.6440895442</v>
      </c>
      <c r="BH682" s="188">
        <f>INT(AU682-BG682)</f>
        <v>63512261</v>
      </c>
      <c r="BJ682" s="50">
        <v>13481</v>
      </c>
      <c r="BK682" s="50" t="s">
        <v>4013</v>
      </c>
      <c r="BM682" s="50">
        <f t="shared" si="21"/>
        <v>0</v>
      </c>
    </row>
    <row r="683" spans="1:65" s="50" customFormat="1" ht="24" customHeight="1" x14ac:dyDescent="0.2">
      <c r="A683" s="182">
        <f t="shared" si="20"/>
        <v>2655495</v>
      </c>
      <c r="B683" s="298">
        <v>409</v>
      </c>
      <c r="C683" s="266">
        <v>183</v>
      </c>
      <c r="D683" s="299">
        <v>13482</v>
      </c>
      <c r="E683" s="242" t="s">
        <v>374</v>
      </c>
      <c r="F683" s="243" t="s">
        <v>2132</v>
      </c>
      <c r="G683" s="287" t="s">
        <v>137</v>
      </c>
      <c r="H683" s="274" t="s">
        <v>983</v>
      </c>
      <c r="I683" s="294" t="s">
        <v>2843</v>
      </c>
      <c r="J683" s="65" t="s">
        <v>2133</v>
      </c>
      <c r="K683" s="65" t="s">
        <v>2134</v>
      </c>
      <c r="L683" s="65" t="s">
        <v>2384</v>
      </c>
      <c r="M683" s="292" t="s">
        <v>137</v>
      </c>
      <c r="N683" s="244" t="s">
        <v>2410</v>
      </c>
      <c r="O683" s="65"/>
      <c r="P683" s="90"/>
      <c r="Q683" s="244">
        <v>30</v>
      </c>
      <c r="R683" s="246">
        <v>120</v>
      </c>
      <c r="S683" s="246">
        <v>110</v>
      </c>
      <c r="T683" s="246">
        <v>29.33</v>
      </c>
      <c r="U683" s="90">
        <v>0</v>
      </c>
      <c r="V683" s="262">
        <v>15</v>
      </c>
      <c r="W683" s="99">
        <v>0</v>
      </c>
      <c r="X683" s="84">
        <v>0</v>
      </c>
      <c r="Y683" s="99">
        <v>2</v>
      </c>
      <c r="Z683" s="65">
        <v>2</v>
      </c>
      <c r="AA683" s="319">
        <v>885165</v>
      </c>
      <c r="AB683" s="319">
        <v>46667</v>
      </c>
      <c r="AC683" s="320">
        <f>AA683+AB683</f>
        <v>931832</v>
      </c>
      <c r="AD683" s="75">
        <v>4500000</v>
      </c>
      <c r="AE683" s="75">
        <v>6000000</v>
      </c>
      <c r="AF683" s="338">
        <f>(AC683*30)/220*1.4</f>
        <v>177895.19999999998</v>
      </c>
      <c r="AG683" s="113">
        <f>AA683*Q683</f>
        <v>26554950</v>
      </c>
      <c r="AH683" s="75">
        <f>AB683*Q683</f>
        <v>1400010</v>
      </c>
      <c r="AI683" s="75">
        <f>AF683*R683</f>
        <v>21347423.999999996</v>
      </c>
      <c r="AJ683" s="75">
        <f>IF(Q683=31,A683*Z683,(Q683/30)*A683*Z683)</f>
        <v>5310990</v>
      </c>
      <c r="AK683" s="75">
        <f>IF(Q683=31,AD683,(Q683/30)*AD683)</f>
        <v>4500000</v>
      </c>
      <c r="AL683" s="75">
        <f>IF(Q683=31,AE683,(Q683/30)*AE683)</f>
        <v>6000000</v>
      </c>
      <c r="AM683" s="75">
        <f>(AC683*30/220)*35%*S683</f>
        <v>4892117.9999999991</v>
      </c>
      <c r="AN683" s="75">
        <f>AC683*30/220*1.4*T683</f>
        <v>5217666.2159999991</v>
      </c>
      <c r="AO683" s="75">
        <f>AC683*U683</f>
        <v>0</v>
      </c>
      <c r="AP683" s="75">
        <f>200000*V683</f>
        <v>3000000</v>
      </c>
      <c r="AQ683" s="75">
        <v>0</v>
      </c>
      <c r="AR683" s="75">
        <v>0</v>
      </c>
      <c r="AS683" s="75">
        <v>0</v>
      </c>
      <c r="AT683" s="80">
        <v>0</v>
      </c>
      <c r="AU683" s="82">
        <f>SUM(AG683:AT683)</f>
        <v>78223158.216000006</v>
      </c>
      <c r="AV683" s="113">
        <f>AU683-(AX683+AP683+AO683+AL683+AK683+AJ683+AT683)</f>
        <v>54308316.440880008</v>
      </c>
      <c r="AW683" s="75">
        <f>AG683+AH683+AK683+AL683+AI683+AN683+AM683+AP683</f>
        <v>72912168.215999991</v>
      </c>
      <c r="AX683" s="75">
        <f>AW683*7%</f>
        <v>5103851.7751199994</v>
      </c>
      <c r="AY683" s="76">
        <f>IF(AV683&lt;=40000000,0,IF(AND(AV683&gt;40000000,AV683&lt;=80000000),(AV683-40000000)*10%,IF(AND(AV683&gt;80000000,AV683&lt;=120000000),4000000+(AV683-80000000)*15%,IF(AND(AV683&gt;120000000,AV683&lt;=180000000),10000000+(AV683-120000000)*20%,IF(AND(AV683&gt;180000000,AV683&lt;=240000000),22000000+(AV683-180000000)*25%,IF(AND(AV683&gt;240000000,AV683&lt;=320000000),37000000+(AV683-240000000)*30%,61000000+(AV683-320000000)*35%))))))</f>
        <v>1430831.644088001</v>
      </c>
      <c r="AZ683" s="75">
        <v>0</v>
      </c>
      <c r="BA683" s="75">
        <v>0</v>
      </c>
      <c r="BB683" s="75">
        <v>0</v>
      </c>
      <c r="BC683" s="80">
        <v>0</v>
      </c>
      <c r="BD683" s="80">
        <v>0</v>
      </c>
      <c r="BE683" s="80">
        <v>0</v>
      </c>
      <c r="BF683" s="78">
        <v>0</v>
      </c>
      <c r="BG683" s="348">
        <f>SUM(AX683:BF683)</f>
        <v>6534683.4192080004</v>
      </c>
      <c r="BH683" s="188">
        <f>INT(AU683-BG683)</f>
        <v>71688474</v>
      </c>
      <c r="BJ683" s="50">
        <v>13482</v>
      </c>
      <c r="BK683" s="50" t="s">
        <v>4014</v>
      </c>
      <c r="BM683" s="50">
        <f t="shared" si="21"/>
        <v>0</v>
      </c>
    </row>
    <row r="684" spans="1:65" s="50" customFormat="1" ht="24" customHeight="1" x14ac:dyDescent="0.2">
      <c r="A684" s="182">
        <f t="shared" si="20"/>
        <v>2655495</v>
      </c>
      <c r="B684" s="298">
        <v>387</v>
      </c>
      <c r="C684" s="266">
        <v>161</v>
      </c>
      <c r="D684" s="299">
        <v>13483</v>
      </c>
      <c r="E684" s="242" t="s">
        <v>417</v>
      </c>
      <c r="F684" s="243" t="s">
        <v>2135</v>
      </c>
      <c r="G684" s="287" t="s">
        <v>137</v>
      </c>
      <c r="H684" s="274" t="s">
        <v>983</v>
      </c>
      <c r="I684" s="294" t="s">
        <v>2821</v>
      </c>
      <c r="J684" s="68" t="s">
        <v>2486</v>
      </c>
      <c r="K684" s="65" t="s">
        <v>2136</v>
      </c>
      <c r="L684" s="65" t="s">
        <v>2384</v>
      </c>
      <c r="M684" s="292" t="s">
        <v>137</v>
      </c>
      <c r="N684" s="244" t="s">
        <v>2410</v>
      </c>
      <c r="O684" s="65"/>
      <c r="P684" s="90"/>
      <c r="Q684" s="244">
        <v>30</v>
      </c>
      <c r="R684" s="246">
        <v>120</v>
      </c>
      <c r="S684" s="246">
        <v>110</v>
      </c>
      <c r="T684" s="246">
        <v>29.33</v>
      </c>
      <c r="U684" s="90">
        <v>0</v>
      </c>
      <c r="V684" s="262">
        <v>15</v>
      </c>
      <c r="W684" s="99">
        <v>0</v>
      </c>
      <c r="X684" s="84">
        <v>0</v>
      </c>
      <c r="Y684" s="99">
        <v>1</v>
      </c>
      <c r="Z684" s="65">
        <v>1</v>
      </c>
      <c r="AA684" s="319">
        <v>885165</v>
      </c>
      <c r="AB684" s="319">
        <v>0</v>
      </c>
      <c r="AC684" s="320">
        <f>AA684+AB684</f>
        <v>885165</v>
      </c>
      <c r="AD684" s="75">
        <v>4500000</v>
      </c>
      <c r="AE684" s="75">
        <v>6000000</v>
      </c>
      <c r="AF684" s="338">
        <f>(AC684*30)/220*1.4</f>
        <v>168986.04545454544</v>
      </c>
      <c r="AG684" s="113">
        <f>AA684*Q684</f>
        <v>26554950</v>
      </c>
      <c r="AH684" s="75">
        <f>AB684*Q684</f>
        <v>0</v>
      </c>
      <c r="AI684" s="75">
        <f>AF684*R684</f>
        <v>20278325.454545453</v>
      </c>
      <c r="AJ684" s="75">
        <f>IF(Q684=31,A684*Z684,(Q684/30)*A684*Z684)</f>
        <v>2655495</v>
      </c>
      <c r="AK684" s="75">
        <f>IF(Q684=31,AD684,(Q684/30)*AD684)</f>
        <v>4500000</v>
      </c>
      <c r="AL684" s="75">
        <f>IF(Q684=31,AE684,(Q684/30)*AE684)</f>
        <v>6000000</v>
      </c>
      <c r="AM684" s="75">
        <f>(AC684*30/220)*35%*S684</f>
        <v>4647116.25</v>
      </c>
      <c r="AN684" s="75">
        <f>AC684*30/220*1.4*T684</f>
        <v>4956360.7131818179</v>
      </c>
      <c r="AO684" s="75">
        <f>AC684*U684</f>
        <v>0</v>
      </c>
      <c r="AP684" s="75">
        <f>200000*V684</f>
        <v>3000000</v>
      </c>
      <c r="AQ684" s="75">
        <v>0</v>
      </c>
      <c r="AR684" s="75">
        <v>0</v>
      </c>
      <c r="AS684" s="75">
        <v>0</v>
      </c>
      <c r="AT684" s="80">
        <v>0</v>
      </c>
      <c r="AU684" s="82">
        <f>SUM(AG684:AT684)</f>
        <v>72592247.417727277</v>
      </c>
      <c r="AV684" s="113">
        <f>AU684-(AX684+AP684+AO684+AL684+AK684+AJ684+AT684)</f>
        <v>51541179.74848637</v>
      </c>
      <c r="AW684" s="75">
        <f>AG684+AH684+AK684+AL684+AI684+AN684+AM684+AP684</f>
        <v>69936752.417727262</v>
      </c>
      <c r="AX684" s="75">
        <f>AW684*7%</f>
        <v>4895572.6692409087</v>
      </c>
      <c r="AY684" s="76">
        <f>IF(AV684&lt;=40000000,0,IF(AND(AV684&gt;40000000,AV684&lt;=80000000),(AV684-40000000)*10%,IF(AND(AV684&gt;80000000,AV684&lt;=120000000),4000000+(AV684-80000000)*15%,IF(AND(AV684&gt;120000000,AV684&lt;=180000000),10000000+(AV684-120000000)*20%,IF(AND(AV684&gt;180000000,AV684&lt;=240000000),22000000+(AV684-180000000)*25%,IF(AND(AV684&gt;240000000,AV684&lt;=320000000),37000000+(AV684-240000000)*30%,61000000+(AV684-320000000)*35%))))))</f>
        <v>1154117.9748486371</v>
      </c>
      <c r="AZ684" s="75">
        <v>0</v>
      </c>
      <c r="BA684" s="75">
        <v>0</v>
      </c>
      <c r="BB684" s="75">
        <v>0</v>
      </c>
      <c r="BC684" s="80">
        <v>0</v>
      </c>
      <c r="BD684" s="80">
        <v>0</v>
      </c>
      <c r="BE684" s="80">
        <v>0</v>
      </c>
      <c r="BF684" s="78">
        <v>0</v>
      </c>
      <c r="BG684" s="348">
        <f>SUM(AX684:BF684)</f>
        <v>6049690.6440895461</v>
      </c>
      <c r="BH684" s="188">
        <f>INT(AU684-BG684)</f>
        <v>66542556</v>
      </c>
      <c r="BJ684" s="50">
        <v>13483</v>
      </c>
      <c r="BK684" s="50" t="s">
        <v>4015</v>
      </c>
      <c r="BM684" s="50">
        <f t="shared" si="21"/>
        <v>0</v>
      </c>
    </row>
    <row r="685" spans="1:65" s="50" customFormat="1" ht="24" customHeight="1" x14ac:dyDescent="0.2">
      <c r="A685" s="182">
        <f t="shared" si="20"/>
        <v>2655495</v>
      </c>
      <c r="B685" s="298">
        <v>416</v>
      </c>
      <c r="C685" s="266">
        <v>190</v>
      </c>
      <c r="D685" s="299">
        <v>13484</v>
      </c>
      <c r="E685" s="242" t="s">
        <v>2137</v>
      </c>
      <c r="F685" s="243" t="s">
        <v>2138</v>
      </c>
      <c r="G685" s="287" t="s">
        <v>137</v>
      </c>
      <c r="H685" s="274" t="s">
        <v>983</v>
      </c>
      <c r="I685" s="294" t="s">
        <v>2850</v>
      </c>
      <c r="J685" s="65" t="s">
        <v>2139</v>
      </c>
      <c r="K685" s="65" t="s">
        <v>2140</v>
      </c>
      <c r="L685" s="65" t="s">
        <v>2384</v>
      </c>
      <c r="M685" s="292" t="s">
        <v>137</v>
      </c>
      <c r="N685" s="244" t="s">
        <v>2410</v>
      </c>
      <c r="O685" s="65"/>
      <c r="P685" s="90"/>
      <c r="Q685" s="244">
        <v>30</v>
      </c>
      <c r="R685" s="246">
        <v>120</v>
      </c>
      <c r="S685" s="246">
        <v>110</v>
      </c>
      <c r="T685" s="246">
        <v>29.33</v>
      </c>
      <c r="U685" s="90">
        <v>0</v>
      </c>
      <c r="V685" s="262">
        <v>25</v>
      </c>
      <c r="W685" s="99">
        <v>0</v>
      </c>
      <c r="X685" s="84">
        <v>0</v>
      </c>
      <c r="Y685" s="99">
        <v>0</v>
      </c>
      <c r="Z685" s="65">
        <v>0</v>
      </c>
      <c r="AA685" s="319">
        <v>885165</v>
      </c>
      <c r="AB685" s="319">
        <v>46667</v>
      </c>
      <c r="AC685" s="320">
        <f>AA685+AB685</f>
        <v>931832</v>
      </c>
      <c r="AD685" s="75">
        <v>4500000</v>
      </c>
      <c r="AE685" s="75">
        <v>6000000</v>
      </c>
      <c r="AF685" s="338">
        <f>(AC685*30)/220*1.4</f>
        <v>177895.19999999998</v>
      </c>
      <c r="AG685" s="113">
        <f>AA685*Q685</f>
        <v>26554950</v>
      </c>
      <c r="AH685" s="75">
        <f>AB685*Q685</f>
        <v>1400010</v>
      </c>
      <c r="AI685" s="75">
        <f>AF685*R685</f>
        <v>21347423.999999996</v>
      </c>
      <c r="AJ685" s="75">
        <f>IF(Q685=31,A685*Z685,(Q685/30)*A685*Z685)</f>
        <v>0</v>
      </c>
      <c r="AK685" s="75">
        <f>IF(Q685=31,AD685,(Q685/30)*AD685)</f>
        <v>4500000</v>
      </c>
      <c r="AL685" s="75">
        <f>IF(Q685=31,AE685,(Q685/30)*AE685)</f>
        <v>6000000</v>
      </c>
      <c r="AM685" s="75">
        <f>(AC685*30/220)*35%*S685</f>
        <v>4892117.9999999991</v>
      </c>
      <c r="AN685" s="75">
        <f>AC685*30/220*1.4*T685</f>
        <v>5217666.2159999991</v>
      </c>
      <c r="AO685" s="75">
        <f>AC685*U685</f>
        <v>0</v>
      </c>
      <c r="AP685" s="75">
        <f>200000*V685</f>
        <v>5000000</v>
      </c>
      <c r="AQ685" s="75">
        <v>0</v>
      </c>
      <c r="AR685" s="75">
        <v>0</v>
      </c>
      <c r="AS685" s="75">
        <v>0</v>
      </c>
      <c r="AT685" s="80">
        <v>0</v>
      </c>
      <c r="AU685" s="82">
        <f>SUM(AG685:AT685)</f>
        <v>74912168.216000006</v>
      </c>
      <c r="AV685" s="113">
        <f>AU685-(AX685+AP685+AO685+AL685+AK685+AJ685+AT685)</f>
        <v>54168316.440880008</v>
      </c>
      <c r="AW685" s="75">
        <f>AG685+AH685+AK685+AL685+AI685+AN685+AM685+AP685</f>
        <v>74912168.215999991</v>
      </c>
      <c r="AX685" s="75">
        <f>AW685*7%</f>
        <v>5243851.7751199994</v>
      </c>
      <c r="AY685" s="76">
        <f>IF(AV685&lt;=40000000,0,IF(AND(AV685&gt;40000000,AV685&lt;=80000000),(AV685-40000000)*10%,IF(AND(AV685&gt;80000000,AV685&lt;=120000000),4000000+(AV685-80000000)*15%,IF(AND(AV685&gt;120000000,AV685&lt;=180000000),10000000+(AV685-120000000)*20%,IF(AND(AV685&gt;180000000,AV685&lt;=240000000),22000000+(AV685-180000000)*25%,IF(AND(AV685&gt;240000000,AV685&lt;=320000000),37000000+(AV685-240000000)*30%,61000000+(AV685-320000000)*35%))))))</f>
        <v>1416831.644088001</v>
      </c>
      <c r="AZ685" s="75">
        <v>0</v>
      </c>
      <c r="BA685" s="75">
        <v>0</v>
      </c>
      <c r="BB685" s="75">
        <v>0</v>
      </c>
      <c r="BC685" s="80">
        <v>0</v>
      </c>
      <c r="BD685" s="80">
        <v>0</v>
      </c>
      <c r="BE685" s="80">
        <v>0</v>
      </c>
      <c r="BF685" s="78">
        <v>0</v>
      </c>
      <c r="BG685" s="348">
        <f>SUM(AX685:BF685)</f>
        <v>6660683.4192080004</v>
      </c>
      <c r="BH685" s="188">
        <f>INT(AU685-BG685)</f>
        <v>68251484</v>
      </c>
      <c r="BJ685" s="50">
        <v>13484</v>
      </c>
      <c r="BK685" s="50" t="s">
        <v>4016</v>
      </c>
      <c r="BM685" s="50">
        <f t="shared" si="21"/>
        <v>0</v>
      </c>
    </row>
    <row r="686" spans="1:65" s="50" customFormat="1" ht="24" customHeight="1" x14ac:dyDescent="0.2">
      <c r="A686" s="182">
        <f t="shared" si="20"/>
        <v>2655495</v>
      </c>
      <c r="B686" s="298">
        <v>429</v>
      </c>
      <c r="C686" s="266">
        <v>203</v>
      </c>
      <c r="D686" s="299">
        <v>13485</v>
      </c>
      <c r="E686" s="242" t="s">
        <v>2141</v>
      </c>
      <c r="F686" s="243" t="s">
        <v>872</v>
      </c>
      <c r="G686" s="287" t="s">
        <v>137</v>
      </c>
      <c r="H686" s="274" t="s">
        <v>983</v>
      </c>
      <c r="I686" s="294" t="s">
        <v>2863</v>
      </c>
      <c r="J686" s="65" t="s">
        <v>2142</v>
      </c>
      <c r="K686" s="65" t="s">
        <v>2143</v>
      </c>
      <c r="L686" s="65" t="s">
        <v>2384</v>
      </c>
      <c r="M686" s="292" t="s">
        <v>137</v>
      </c>
      <c r="N686" s="244" t="s">
        <v>2410</v>
      </c>
      <c r="O686" s="65"/>
      <c r="P686" s="90"/>
      <c r="Q686" s="244">
        <v>30</v>
      </c>
      <c r="R686" s="246">
        <v>120</v>
      </c>
      <c r="S686" s="246">
        <v>110</v>
      </c>
      <c r="T686" s="246">
        <v>29.33</v>
      </c>
      <c r="U686" s="90">
        <v>0</v>
      </c>
      <c r="V686" s="262">
        <v>15</v>
      </c>
      <c r="W686" s="99">
        <v>0</v>
      </c>
      <c r="X686" s="84">
        <v>0</v>
      </c>
      <c r="Y686" s="99">
        <v>1</v>
      </c>
      <c r="Z686" s="65">
        <v>1</v>
      </c>
      <c r="AA686" s="319">
        <v>885165</v>
      </c>
      <c r="AB686" s="319">
        <v>46667</v>
      </c>
      <c r="AC686" s="320">
        <f>AA686+AB686</f>
        <v>931832</v>
      </c>
      <c r="AD686" s="75">
        <v>4500000</v>
      </c>
      <c r="AE686" s="75">
        <v>6000000</v>
      </c>
      <c r="AF686" s="338">
        <f>(AC686*30)/220*1.4</f>
        <v>177895.19999999998</v>
      </c>
      <c r="AG686" s="113">
        <f>AA686*Q686</f>
        <v>26554950</v>
      </c>
      <c r="AH686" s="75">
        <f>AB686*Q686</f>
        <v>1400010</v>
      </c>
      <c r="AI686" s="75">
        <f>AF686*R686</f>
        <v>21347423.999999996</v>
      </c>
      <c r="AJ686" s="75">
        <f>IF(Q686=31,A686*Z686,(Q686/30)*A686*Z686)</f>
        <v>2655495</v>
      </c>
      <c r="AK686" s="75">
        <f>IF(Q686=31,AD686,(Q686/30)*AD686)</f>
        <v>4500000</v>
      </c>
      <c r="AL686" s="75">
        <f>IF(Q686=31,AE686,(Q686/30)*AE686)</f>
        <v>6000000</v>
      </c>
      <c r="AM686" s="75">
        <f>(AC686*30/220)*35%*S686</f>
        <v>4892117.9999999991</v>
      </c>
      <c r="AN686" s="75">
        <f>AC686*30/220*1.4*T686</f>
        <v>5217666.2159999991</v>
      </c>
      <c r="AO686" s="75">
        <f>AC686*U686</f>
        <v>0</v>
      </c>
      <c r="AP686" s="75">
        <f>200000*V686</f>
        <v>3000000</v>
      </c>
      <c r="AQ686" s="75">
        <v>0</v>
      </c>
      <c r="AR686" s="75">
        <v>0</v>
      </c>
      <c r="AS686" s="75">
        <v>0</v>
      </c>
      <c r="AT686" s="80">
        <v>0</v>
      </c>
      <c r="AU686" s="82">
        <f>SUM(AG686:AT686)</f>
        <v>75567663.216000006</v>
      </c>
      <c r="AV686" s="113">
        <f>AU686-(AX686+AP686+AO686+AL686+AK686+AJ686+AT686)</f>
        <v>54308316.440880008</v>
      </c>
      <c r="AW686" s="75">
        <f>AG686+AH686+AK686+AL686+AI686+AN686+AM686+AP686</f>
        <v>72912168.215999991</v>
      </c>
      <c r="AX686" s="75">
        <f>AW686*7%</f>
        <v>5103851.7751199994</v>
      </c>
      <c r="AY686" s="76">
        <f>IF(AV686&lt;=40000000,0,IF(AND(AV686&gt;40000000,AV686&lt;=80000000),(AV686-40000000)*10%,IF(AND(AV686&gt;80000000,AV686&lt;=120000000),4000000+(AV686-80000000)*15%,IF(AND(AV686&gt;120000000,AV686&lt;=180000000),10000000+(AV686-120000000)*20%,IF(AND(AV686&gt;180000000,AV686&lt;=240000000),22000000+(AV686-180000000)*25%,IF(AND(AV686&gt;240000000,AV686&lt;=320000000),37000000+(AV686-240000000)*30%,61000000+(AV686-320000000)*35%))))))</f>
        <v>1430831.644088001</v>
      </c>
      <c r="AZ686" s="75">
        <v>0</v>
      </c>
      <c r="BA686" s="75">
        <v>0</v>
      </c>
      <c r="BB686" s="75">
        <v>0</v>
      </c>
      <c r="BC686" s="80">
        <v>0</v>
      </c>
      <c r="BD686" s="80">
        <v>0</v>
      </c>
      <c r="BE686" s="80">
        <v>0</v>
      </c>
      <c r="BF686" s="78">
        <v>0</v>
      </c>
      <c r="BG686" s="348">
        <f>SUM(AX686:BF686)</f>
        <v>6534683.4192080004</v>
      </c>
      <c r="BH686" s="188">
        <f>INT(AU686-BG686)</f>
        <v>69032979</v>
      </c>
      <c r="BJ686" s="50">
        <v>13485</v>
      </c>
      <c r="BK686" s="50" t="s">
        <v>4017</v>
      </c>
      <c r="BM686" s="50">
        <f t="shared" si="21"/>
        <v>0</v>
      </c>
    </row>
    <row r="687" spans="1:65" s="50" customFormat="1" ht="24" customHeight="1" x14ac:dyDescent="0.2">
      <c r="A687" s="182">
        <f t="shared" si="20"/>
        <v>2655495</v>
      </c>
      <c r="B687" s="298">
        <v>439</v>
      </c>
      <c r="C687" s="266">
        <v>214</v>
      </c>
      <c r="D687" s="299">
        <v>13486</v>
      </c>
      <c r="E687" s="242" t="s">
        <v>244</v>
      </c>
      <c r="F687" s="243" t="s">
        <v>1864</v>
      </c>
      <c r="G687" s="287" t="s">
        <v>137</v>
      </c>
      <c r="H687" s="274" t="s">
        <v>983</v>
      </c>
      <c r="I687" s="294" t="s">
        <v>2873</v>
      </c>
      <c r="J687" s="65" t="s">
        <v>2144</v>
      </c>
      <c r="K687" s="65" t="s">
        <v>2145</v>
      </c>
      <c r="L687" s="65" t="s">
        <v>2384</v>
      </c>
      <c r="M687" s="292" t="s">
        <v>137</v>
      </c>
      <c r="N687" s="244" t="s">
        <v>2410</v>
      </c>
      <c r="O687" s="65"/>
      <c r="P687" s="90"/>
      <c r="Q687" s="244">
        <v>30</v>
      </c>
      <c r="R687" s="246">
        <v>120</v>
      </c>
      <c r="S687" s="246">
        <v>110</v>
      </c>
      <c r="T687" s="246">
        <v>29.33</v>
      </c>
      <c r="U687" s="90">
        <v>0</v>
      </c>
      <c r="V687" s="262">
        <v>15</v>
      </c>
      <c r="W687" s="99">
        <v>0</v>
      </c>
      <c r="X687" s="84">
        <v>0</v>
      </c>
      <c r="Y687" s="99">
        <v>0</v>
      </c>
      <c r="Z687" s="65">
        <v>0</v>
      </c>
      <c r="AA687" s="319">
        <v>885165</v>
      </c>
      <c r="AB687" s="319">
        <v>0</v>
      </c>
      <c r="AC687" s="320">
        <f>AA687+AB687</f>
        <v>885165</v>
      </c>
      <c r="AD687" s="75">
        <v>4500000</v>
      </c>
      <c r="AE687" s="75">
        <v>6000000</v>
      </c>
      <c r="AF687" s="338">
        <f>(AC687*30)/220*1.4</f>
        <v>168986.04545454544</v>
      </c>
      <c r="AG687" s="113">
        <f>AA687*Q687</f>
        <v>26554950</v>
      </c>
      <c r="AH687" s="75">
        <f>AB687*Q687</f>
        <v>0</v>
      </c>
      <c r="AI687" s="75">
        <f>AF687*R687</f>
        <v>20278325.454545453</v>
      </c>
      <c r="AJ687" s="75">
        <f>IF(Q687=31,A687*Z687,(Q687/30)*A687*Z687)</f>
        <v>0</v>
      </c>
      <c r="AK687" s="75">
        <f>IF(Q687=31,AD687,(Q687/30)*AD687)</f>
        <v>4500000</v>
      </c>
      <c r="AL687" s="75">
        <f>IF(Q687=31,AE687,(Q687/30)*AE687)</f>
        <v>6000000</v>
      </c>
      <c r="AM687" s="75">
        <f>(AC687*30/220)*35%*S687</f>
        <v>4647116.25</v>
      </c>
      <c r="AN687" s="75">
        <f>AC687*30/220*1.4*T687</f>
        <v>4956360.7131818179</v>
      </c>
      <c r="AO687" s="75">
        <f>AC687*U687</f>
        <v>0</v>
      </c>
      <c r="AP687" s="75">
        <f>200000*V687</f>
        <v>3000000</v>
      </c>
      <c r="AQ687" s="75">
        <v>0</v>
      </c>
      <c r="AR687" s="75">
        <v>0</v>
      </c>
      <c r="AS687" s="75">
        <v>0</v>
      </c>
      <c r="AT687" s="80">
        <v>0</v>
      </c>
      <c r="AU687" s="82">
        <f>SUM(AG687:AT687)</f>
        <v>69936752.417727262</v>
      </c>
      <c r="AV687" s="113">
        <f>AU687-(AX687+AP687+AO687+AL687+AK687+AJ687+AT687)</f>
        <v>51541179.748486355</v>
      </c>
      <c r="AW687" s="75">
        <f>AG687+AH687+AK687+AL687+AI687+AN687+AM687+AP687</f>
        <v>69936752.417727262</v>
      </c>
      <c r="AX687" s="75">
        <f>AW687*7%</f>
        <v>4895572.6692409087</v>
      </c>
      <c r="AY687" s="76">
        <f>IF(AV687&lt;=40000000,0,IF(AND(AV687&gt;40000000,AV687&lt;=80000000),(AV687-40000000)*10%,IF(AND(AV687&gt;80000000,AV687&lt;=120000000),4000000+(AV687-80000000)*15%,IF(AND(AV687&gt;120000000,AV687&lt;=180000000),10000000+(AV687-120000000)*20%,IF(AND(AV687&gt;180000000,AV687&lt;=240000000),22000000+(AV687-180000000)*25%,IF(AND(AV687&gt;240000000,AV687&lt;=320000000),37000000+(AV687-240000000)*30%,61000000+(AV687-320000000)*35%))))))</f>
        <v>1154117.9748486355</v>
      </c>
      <c r="AZ687" s="75">
        <v>0</v>
      </c>
      <c r="BA687" s="75">
        <v>0</v>
      </c>
      <c r="BB687" s="75">
        <v>0</v>
      </c>
      <c r="BC687" s="80">
        <v>0</v>
      </c>
      <c r="BD687" s="80">
        <v>0</v>
      </c>
      <c r="BE687" s="80">
        <v>0</v>
      </c>
      <c r="BF687" s="78">
        <v>0</v>
      </c>
      <c r="BG687" s="348">
        <f>SUM(AX687:BF687)</f>
        <v>6049690.6440895442</v>
      </c>
      <c r="BH687" s="188">
        <f>INT(AU687-BG687)</f>
        <v>63887061</v>
      </c>
      <c r="BJ687" s="50">
        <v>13486</v>
      </c>
      <c r="BK687" s="50" t="s">
        <v>4018</v>
      </c>
      <c r="BM687" s="50">
        <f t="shared" si="21"/>
        <v>0</v>
      </c>
    </row>
    <row r="688" spans="1:65" s="50" customFormat="1" ht="24" customHeight="1" x14ac:dyDescent="0.2">
      <c r="A688" s="182">
        <f t="shared" si="20"/>
        <v>2655495</v>
      </c>
      <c r="B688" s="298">
        <v>428</v>
      </c>
      <c r="C688" s="266">
        <v>202</v>
      </c>
      <c r="D688" s="299">
        <v>13487</v>
      </c>
      <c r="E688" s="242" t="s">
        <v>2146</v>
      </c>
      <c r="F688" s="243" t="s">
        <v>745</v>
      </c>
      <c r="G688" s="287" t="s">
        <v>137</v>
      </c>
      <c r="H688" s="274" t="s">
        <v>983</v>
      </c>
      <c r="I688" s="294" t="s">
        <v>2862</v>
      </c>
      <c r="J688" s="65" t="s">
        <v>2147</v>
      </c>
      <c r="K688" s="65" t="s">
        <v>2148</v>
      </c>
      <c r="L688" s="65" t="s">
        <v>2384</v>
      </c>
      <c r="M688" s="292" t="s">
        <v>137</v>
      </c>
      <c r="N688" s="99"/>
      <c r="O688" s="65"/>
      <c r="P688" s="245" t="s">
        <v>2410</v>
      </c>
      <c r="Q688" s="244">
        <v>30</v>
      </c>
      <c r="R688" s="246">
        <v>120</v>
      </c>
      <c r="S688" s="246">
        <v>220</v>
      </c>
      <c r="T688" s="246">
        <v>29.33</v>
      </c>
      <c r="U688" s="90">
        <v>0</v>
      </c>
      <c r="V688" s="262">
        <v>20</v>
      </c>
      <c r="W688" s="99">
        <v>0</v>
      </c>
      <c r="X688" s="84">
        <v>0</v>
      </c>
      <c r="Y688" s="99">
        <v>1</v>
      </c>
      <c r="Z688" s="65">
        <v>1</v>
      </c>
      <c r="AA688" s="319">
        <v>885165</v>
      </c>
      <c r="AB688" s="319">
        <v>0</v>
      </c>
      <c r="AC688" s="320">
        <f>AA688+AB688</f>
        <v>885165</v>
      </c>
      <c r="AD688" s="75">
        <v>4500000</v>
      </c>
      <c r="AE688" s="75">
        <v>6000000</v>
      </c>
      <c r="AF688" s="338">
        <f>(AC688*30)/220*1.4</f>
        <v>168986.04545454544</v>
      </c>
      <c r="AG688" s="113">
        <f>AA688*Q688</f>
        <v>26554950</v>
      </c>
      <c r="AH688" s="75">
        <f>AB688*Q688</f>
        <v>0</v>
      </c>
      <c r="AI688" s="75">
        <f>AF688*R688</f>
        <v>20278325.454545453</v>
      </c>
      <c r="AJ688" s="75">
        <f>IF(Q688=31,A688*Z688,(Q688/30)*A688*Z688)</f>
        <v>2655495</v>
      </c>
      <c r="AK688" s="75">
        <f>IF(Q688=31,AD688,(Q688/30)*AD688)</f>
        <v>4500000</v>
      </c>
      <c r="AL688" s="75">
        <f>IF(Q688=31,AE688,(Q688/30)*AE688)</f>
        <v>6000000</v>
      </c>
      <c r="AM688" s="75">
        <f>(AC688*30/220)*35%*S688</f>
        <v>9294232.5</v>
      </c>
      <c r="AN688" s="75">
        <f>AC688*30/220*1.4*T688</f>
        <v>4956360.7131818179</v>
      </c>
      <c r="AO688" s="75">
        <f>AC688*U688</f>
        <v>0</v>
      </c>
      <c r="AP688" s="75">
        <f>200000*V688</f>
        <v>4000000</v>
      </c>
      <c r="AQ688" s="75">
        <v>0</v>
      </c>
      <c r="AR688" s="75">
        <v>0</v>
      </c>
      <c r="AS688" s="75">
        <v>0</v>
      </c>
      <c r="AT688" s="80">
        <v>0</v>
      </c>
      <c r="AU688" s="82">
        <f>SUM(AG688:AT688)</f>
        <v>78239363.667727277</v>
      </c>
      <c r="AV688" s="113">
        <f>AU688-(AX688+AP688+AO688+AL688+AK688+AJ688+AT688)</f>
        <v>55792997.860986367</v>
      </c>
      <c r="AW688" s="75">
        <f>AG688+AH688+AK688+AL688+AI688+AN688+AM688+AP688</f>
        <v>75583868.667727262</v>
      </c>
      <c r="AX688" s="75">
        <f>AW688*7%</f>
        <v>5290870.8067409089</v>
      </c>
      <c r="AY688" s="76">
        <f>IF(AV688&lt;=40000000,0,IF(AND(AV688&gt;40000000,AV688&lt;=80000000),(AV688-40000000)*10%,IF(AND(AV688&gt;80000000,AV688&lt;=120000000),4000000+(AV688-80000000)*15%,IF(AND(AV688&gt;120000000,AV688&lt;=180000000),10000000+(AV688-120000000)*20%,IF(AND(AV688&gt;180000000,AV688&lt;=240000000),22000000+(AV688-180000000)*25%,IF(AND(AV688&gt;240000000,AV688&lt;=320000000),37000000+(AV688-240000000)*30%,61000000+(AV688-320000000)*35%))))))</f>
        <v>1579299.7860986367</v>
      </c>
      <c r="AZ688" s="75">
        <v>0</v>
      </c>
      <c r="BA688" s="75">
        <v>0</v>
      </c>
      <c r="BB688" s="75">
        <v>0</v>
      </c>
      <c r="BC688" s="80">
        <v>0</v>
      </c>
      <c r="BD688" s="80">
        <v>0</v>
      </c>
      <c r="BE688" s="80">
        <v>0</v>
      </c>
      <c r="BF688" s="78">
        <v>0</v>
      </c>
      <c r="BG688" s="348">
        <f>SUM(AX688:BF688)</f>
        <v>6870170.5928395456</v>
      </c>
      <c r="BH688" s="188">
        <f>INT(AU688-BG688)</f>
        <v>71369193</v>
      </c>
      <c r="BJ688" s="50">
        <v>13487</v>
      </c>
      <c r="BK688" s="50" t="s">
        <v>4019</v>
      </c>
      <c r="BM688" s="50">
        <f t="shared" si="21"/>
        <v>0</v>
      </c>
    </row>
    <row r="689" spans="1:65" s="50" customFormat="1" ht="24" customHeight="1" x14ac:dyDescent="0.2">
      <c r="A689" s="182">
        <f t="shared" si="20"/>
        <v>2655495</v>
      </c>
      <c r="B689" s="298">
        <v>414</v>
      </c>
      <c r="C689" s="266">
        <v>188</v>
      </c>
      <c r="D689" s="299">
        <v>13488</v>
      </c>
      <c r="E689" s="242" t="s">
        <v>2149</v>
      </c>
      <c r="F689" s="243" t="s">
        <v>2150</v>
      </c>
      <c r="G689" s="287" t="s">
        <v>137</v>
      </c>
      <c r="H689" s="274" t="s">
        <v>983</v>
      </c>
      <c r="I689" s="294" t="s">
        <v>2848</v>
      </c>
      <c r="J689" s="65" t="s">
        <v>2151</v>
      </c>
      <c r="K689" s="65" t="s">
        <v>2152</v>
      </c>
      <c r="L689" s="65" t="s">
        <v>2384</v>
      </c>
      <c r="M689" s="292" t="s">
        <v>137</v>
      </c>
      <c r="N689" s="244" t="s">
        <v>2410</v>
      </c>
      <c r="O689" s="65"/>
      <c r="P689" s="90"/>
      <c r="Q689" s="244">
        <v>30</v>
      </c>
      <c r="R689" s="246">
        <v>120</v>
      </c>
      <c r="S689" s="246">
        <v>110</v>
      </c>
      <c r="T689" s="246">
        <v>29.33</v>
      </c>
      <c r="U689" s="90">
        <v>0</v>
      </c>
      <c r="V689" s="262">
        <v>15</v>
      </c>
      <c r="W689" s="99">
        <v>0</v>
      </c>
      <c r="X689" s="84">
        <v>0</v>
      </c>
      <c r="Y689" s="99">
        <v>2</v>
      </c>
      <c r="Z689" s="65">
        <v>2</v>
      </c>
      <c r="AA689" s="319">
        <v>885165</v>
      </c>
      <c r="AB689" s="319">
        <v>46667</v>
      </c>
      <c r="AC689" s="320">
        <f>AA689+AB689</f>
        <v>931832</v>
      </c>
      <c r="AD689" s="75">
        <v>4500000</v>
      </c>
      <c r="AE689" s="75">
        <v>6000000</v>
      </c>
      <c r="AF689" s="338">
        <f>(AC689*30)/220*1.4</f>
        <v>177895.19999999998</v>
      </c>
      <c r="AG689" s="113">
        <f>AA689*Q689</f>
        <v>26554950</v>
      </c>
      <c r="AH689" s="75">
        <f>AB689*Q689</f>
        <v>1400010</v>
      </c>
      <c r="AI689" s="75">
        <f>AF689*R689</f>
        <v>21347423.999999996</v>
      </c>
      <c r="AJ689" s="75">
        <f>IF(Q689=31,A689*Z689,(Q689/30)*A689*Z689)</f>
        <v>5310990</v>
      </c>
      <c r="AK689" s="75">
        <f>IF(Q689=31,AD689,(Q689/30)*AD689)</f>
        <v>4500000</v>
      </c>
      <c r="AL689" s="75">
        <f>IF(Q689=31,AE689,(Q689/30)*AE689)</f>
        <v>6000000</v>
      </c>
      <c r="AM689" s="75">
        <f>(AC689*30/220)*35%*S689</f>
        <v>4892117.9999999991</v>
      </c>
      <c r="AN689" s="75">
        <f>AC689*30/220*1.4*T689</f>
        <v>5217666.2159999991</v>
      </c>
      <c r="AO689" s="75">
        <f>AC689*U689</f>
        <v>0</v>
      </c>
      <c r="AP689" s="75">
        <f>200000*V689</f>
        <v>3000000</v>
      </c>
      <c r="AQ689" s="75">
        <v>0</v>
      </c>
      <c r="AR689" s="75">
        <v>0</v>
      </c>
      <c r="AS689" s="75">
        <v>0</v>
      </c>
      <c r="AT689" s="80">
        <v>0</v>
      </c>
      <c r="AU689" s="82">
        <f>SUM(AG689:AT689)</f>
        <v>78223158.216000006</v>
      </c>
      <c r="AV689" s="113">
        <f>AU689-(AX689+AP689+AO689+AL689+AK689+AJ689+AT689)</f>
        <v>54308316.440880008</v>
      </c>
      <c r="AW689" s="75">
        <f>AG689+AH689+AK689+AL689+AI689+AN689+AM689+AP689</f>
        <v>72912168.215999991</v>
      </c>
      <c r="AX689" s="75">
        <f>AW689*7%</f>
        <v>5103851.7751199994</v>
      </c>
      <c r="AY689" s="76">
        <f>IF(AV689&lt;=40000000,0,IF(AND(AV689&gt;40000000,AV689&lt;=80000000),(AV689-40000000)*10%,IF(AND(AV689&gt;80000000,AV689&lt;=120000000),4000000+(AV689-80000000)*15%,IF(AND(AV689&gt;120000000,AV689&lt;=180000000),10000000+(AV689-120000000)*20%,IF(AND(AV689&gt;180000000,AV689&lt;=240000000),22000000+(AV689-180000000)*25%,IF(AND(AV689&gt;240000000,AV689&lt;=320000000),37000000+(AV689-240000000)*30%,61000000+(AV689-320000000)*35%))))))</f>
        <v>1430831.644088001</v>
      </c>
      <c r="AZ689" s="75">
        <v>0</v>
      </c>
      <c r="BA689" s="75">
        <v>0</v>
      </c>
      <c r="BB689" s="75">
        <v>0</v>
      </c>
      <c r="BC689" s="80">
        <v>0</v>
      </c>
      <c r="BD689" s="80">
        <v>0</v>
      </c>
      <c r="BE689" s="80">
        <v>0</v>
      </c>
      <c r="BF689" s="78">
        <v>0</v>
      </c>
      <c r="BG689" s="348">
        <f>SUM(AX689:BF689)</f>
        <v>6534683.4192080004</v>
      </c>
      <c r="BH689" s="188">
        <f>INT(AU689-BG689)</f>
        <v>71688474</v>
      </c>
      <c r="BJ689" s="50">
        <v>13488</v>
      </c>
      <c r="BK689" s="50" t="s">
        <v>4020</v>
      </c>
      <c r="BM689" s="50">
        <f t="shared" si="21"/>
        <v>0</v>
      </c>
    </row>
    <row r="690" spans="1:65" s="50" customFormat="1" ht="24" customHeight="1" x14ac:dyDescent="0.2">
      <c r="A690" s="182">
        <f t="shared" si="20"/>
        <v>2655495</v>
      </c>
      <c r="B690" s="298">
        <v>445</v>
      </c>
      <c r="C690" s="266">
        <v>220</v>
      </c>
      <c r="D690" s="299">
        <v>13489</v>
      </c>
      <c r="E690" s="242" t="s">
        <v>148</v>
      </c>
      <c r="F690" s="243" t="s">
        <v>2153</v>
      </c>
      <c r="G690" s="287" t="s">
        <v>137</v>
      </c>
      <c r="H690" s="274" t="s">
        <v>983</v>
      </c>
      <c r="I690" s="294" t="s">
        <v>2879</v>
      </c>
      <c r="J690" s="65" t="s">
        <v>2154</v>
      </c>
      <c r="K690" s="65" t="s">
        <v>2155</v>
      </c>
      <c r="L690" s="65" t="s">
        <v>2384</v>
      </c>
      <c r="M690" s="292" t="s">
        <v>137</v>
      </c>
      <c r="N690" s="244" t="s">
        <v>2410</v>
      </c>
      <c r="O690" s="65"/>
      <c r="P690" s="90"/>
      <c r="Q690" s="244">
        <v>30</v>
      </c>
      <c r="R690" s="246">
        <v>120</v>
      </c>
      <c r="S690" s="246">
        <v>110</v>
      </c>
      <c r="T690" s="246">
        <v>29.33</v>
      </c>
      <c r="U690" s="90">
        <v>0</v>
      </c>
      <c r="V690" s="262">
        <v>8</v>
      </c>
      <c r="W690" s="99">
        <v>0</v>
      </c>
      <c r="X690" s="84">
        <v>0</v>
      </c>
      <c r="Y690" s="99">
        <v>0</v>
      </c>
      <c r="Z690" s="65">
        <v>1</v>
      </c>
      <c r="AA690" s="319">
        <v>885165</v>
      </c>
      <c r="AB690" s="319">
        <v>0</v>
      </c>
      <c r="AC690" s="320">
        <f>AA690+AB690</f>
        <v>885165</v>
      </c>
      <c r="AD690" s="75">
        <v>4500000</v>
      </c>
      <c r="AE690" s="75">
        <v>6000000</v>
      </c>
      <c r="AF690" s="338">
        <f>(AC690*30)/220*1.4</f>
        <v>168986.04545454544</v>
      </c>
      <c r="AG690" s="113">
        <f>AA690*Q690</f>
        <v>26554950</v>
      </c>
      <c r="AH690" s="75">
        <f>AB690*Q690</f>
        <v>0</v>
      </c>
      <c r="AI690" s="75">
        <f>AF690*R690</f>
        <v>20278325.454545453</v>
      </c>
      <c r="AJ690" s="75">
        <f>IF(Q690=31,A690*Z690,(Q690/30)*A690*Z690)</f>
        <v>2655495</v>
      </c>
      <c r="AK690" s="75">
        <f>IF(Q690=31,AD690,(Q690/30)*AD690)</f>
        <v>4500000</v>
      </c>
      <c r="AL690" s="75">
        <f>IF(Q690=31,AE690,(Q690/30)*AE690)</f>
        <v>6000000</v>
      </c>
      <c r="AM690" s="75">
        <f>(AC690*30/220)*35%*S690</f>
        <v>4647116.25</v>
      </c>
      <c r="AN690" s="75">
        <f>AC690*30/220*1.4*T690</f>
        <v>4956360.7131818179</v>
      </c>
      <c r="AO690" s="75">
        <f>AC690*U690</f>
        <v>0</v>
      </c>
      <c r="AP690" s="75">
        <f>200000*V690</f>
        <v>1600000</v>
      </c>
      <c r="AQ690" s="75">
        <v>0</v>
      </c>
      <c r="AR690" s="75">
        <v>0</v>
      </c>
      <c r="AS690" s="75">
        <v>0</v>
      </c>
      <c r="AT690" s="80">
        <v>0</v>
      </c>
      <c r="AU690" s="82">
        <f>SUM(AG690:AT690)</f>
        <v>71192247.417727277</v>
      </c>
      <c r="AV690" s="113">
        <f>AU690-(AX690+AP690+AO690+AL690+AK690+AJ690+AT690)</f>
        <v>51639179.74848637</v>
      </c>
      <c r="AW690" s="75">
        <f>AG690+AH690+AK690+AL690+AI690+AN690+AM690+AP690</f>
        <v>68536752.417727262</v>
      </c>
      <c r="AX690" s="75">
        <f>AW690*7%</f>
        <v>4797572.6692409087</v>
      </c>
      <c r="AY690" s="76">
        <f>IF(AV690&lt;=40000000,0,IF(AND(AV690&gt;40000000,AV690&lt;=80000000),(AV690-40000000)*10%,IF(AND(AV690&gt;80000000,AV690&lt;=120000000),4000000+(AV690-80000000)*15%,IF(AND(AV690&gt;120000000,AV690&lt;=180000000),10000000+(AV690-120000000)*20%,IF(AND(AV690&gt;180000000,AV690&lt;=240000000),22000000+(AV690-180000000)*25%,IF(AND(AV690&gt;240000000,AV690&lt;=320000000),37000000+(AV690-240000000)*30%,61000000+(AV690-320000000)*35%))))))</f>
        <v>1163917.9748486371</v>
      </c>
      <c r="AZ690" s="75">
        <v>0</v>
      </c>
      <c r="BA690" s="75">
        <v>0</v>
      </c>
      <c r="BB690" s="75">
        <v>0</v>
      </c>
      <c r="BC690" s="80">
        <v>0</v>
      </c>
      <c r="BD690" s="80">
        <v>0</v>
      </c>
      <c r="BE690" s="80">
        <v>0</v>
      </c>
      <c r="BF690" s="78">
        <v>0</v>
      </c>
      <c r="BG690" s="348">
        <f>SUM(AX690:BF690)</f>
        <v>5961490.6440895461</v>
      </c>
      <c r="BH690" s="188">
        <f>INT(AU690-BG690)</f>
        <v>65230756</v>
      </c>
      <c r="BJ690" s="50">
        <v>13489</v>
      </c>
      <c r="BK690" s="50" t="s">
        <v>4021</v>
      </c>
      <c r="BM690" s="50">
        <f t="shared" si="21"/>
        <v>0</v>
      </c>
    </row>
    <row r="691" spans="1:65" s="50" customFormat="1" ht="24" customHeight="1" x14ac:dyDescent="0.2">
      <c r="A691" s="182">
        <f t="shared" si="20"/>
        <v>2655495</v>
      </c>
      <c r="B691" s="298">
        <v>386</v>
      </c>
      <c r="C691" s="266">
        <v>160</v>
      </c>
      <c r="D691" s="299">
        <v>13490</v>
      </c>
      <c r="E691" s="242" t="s">
        <v>2156</v>
      </c>
      <c r="F691" s="243" t="s">
        <v>2157</v>
      </c>
      <c r="G691" s="287" t="s">
        <v>137</v>
      </c>
      <c r="H691" s="274" t="s">
        <v>983</v>
      </c>
      <c r="I691" s="294" t="s">
        <v>2820</v>
      </c>
      <c r="J691" s="68" t="s">
        <v>2158</v>
      </c>
      <c r="K691" s="65" t="s">
        <v>2159</v>
      </c>
      <c r="L691" s="65" t="s">
        <v>2384</v>
      </c>
      <c r="M691" s="292" t="s">
        <v>137</v>
      </c>
      <c r="N691" s="99"/>
      <c r="O691" s="65"/>
      <c r="P691" s="245" t="s">
        <v>2410</v>
      </c>
      <c r="Q691" s="244">
        <v>30</v>
      </c>
      <c r="R691" s="246">
        <v>120</v>
      </c>
      <c r="S691" s="246">
        <v>220</v>
      </c>
      <c r="T691" s="246">
        <v>29.33</v>
      </c>
      <c r="U691" s="90">
        <v>0</v>
      </c>
      <c r="V691" s="262">
        <v>25</v>
      </c>
      <c r="W691" s="99">
        <v>0</v>
      </c>
      <c r="X691" s="84">
        <v>0</v>
      </c>
      <c r="Y691" s="99">
        <v>2</v>
      </c>
      <c r="Z691" s="65">
        <v>2</v>
      </c>
      <c r="AA691" s="319">
        <v>885165</v>
      </c>
      <c r="AB691" s="319">
        <v>46667</v>
      </c>
      <c r="AC691" s="320">
        <f>AA691+AB691</f>
        <v>931832</v>
      </c>
      <c r="AD691" s="75">
        <v>4500000</v>
      </c>
      <c r="AE691" s="75">
        <v>6000000</v>
      </c>
      <c r="AF691" s="338">
        <f>(AC691*30)/220*1.4</f>
        <v>177895.19999999998</v>
      </c>
      <c r="AG691" s="113">
        <f>AA691*Q691</f>
        <v>26554950</v>
      </c>
      <c r="AH691" s="75">
        <f>AB691*Q691</f>
        <v>1400010</v>
      </c>
      <c r="AI691" s="75">
        <f>AF691*R691</f>
        <v>21347423.999999996</v>
      </c>
      <c r="AJ691" s="75">
        <f>IF(Q691=31,A691*Z691,(Q691/30)*A691*Z691)</f>
        <v>5310990</v>
      </c>
      <c r="AK691" s="75">
        <f>IF(Q691=31,AD691,(Q691/30)*AD691)</f>
        <v>4500000</v>
      </c>
      <c r="AL691" s="75">
        <f>IF(Q691=31,AE691,(Q691/30)*AE691)</f>
        <v>6000000</v>
      </c>
      <c r="AM691" s="75">
        <f>(AC691*30/220)*35%*S691</f>
        <v>9784235.9999999981</v>
      </c>
      <c r="AN691" s="75">
        <f>AC691*30/220*1.4*T691</f>
        <v>5217666.2159999991</v>
      </c>
      <c r="AO691" s="75">
        <f>AC691*U691</f>
        <v>0</v>
      </c>
      <c r="AP691" s="75">
        <f>200000*V691</f>
        <v>5000000</v>
      </c>
      <c r="AQ691" s="75">
        <v>0</v>
      </c>
      <c r="AR691" s="75">
        <v>0</v>
      </c>
      <c r="AS691" s="75">
        <v>0</v>
      </c>
      <c r="AT691" s="80">
        <v>0</v>
      </c>
      <c r="AU691" s="82">
        <f>SUM(AG691:AT691)</f>
        <v>85115276.216000006</v>
      </c>
      <c r="AV691" s="113">
        <f>AU691-(AX691+AP691+AO691+AL691+AK691+AJ691+AT691)</f>
        <v>58717986.18088001</v>
      </c>
      <c r="AW691" s="75">
        <f>AG691+AH691+AK691+AL691+AI691+AN691+AM691+AP691</f>
        <v>79804286.215999991</v>
      </c>
      <c r="AX691" s="75">
        <f>AW691*7%</f>
        <v>5586300.0351200001</v>
      </c>
      <c r="AY691" s="76">
        <f>IF(AV691&lt;=40000000,0,IF(AND(AV691&gt;40000000,AV691&lt;=80000000),(AV691-40000000)*10%,IF(AND(AV691&gt;80000000,AV691&lt;=120000000),4000000+(AV691-80000000)*15%,IF(AND(AV691&gt;120000000,AV691&lt;=180000000),10000000+(AV691-120000000)*20%,IF(AND(AV691&gt;180000000,AV691&lt;=240000000),22000000+(AV691-180000000)*25%,IF(AND(AV691&gt;240000000,AV691&lt;=320000000),37000000+(AV691-240000000)*30%,61000000+(AV691-320000000)*35%))))))</f>
        <v>1871798.6180880012</v>
      </c>
      <c r="AZ691" s="75">
        <v>0</v>
      </c>
      <c r="BA691" s="75">
        <v>0</v>
      </c>
      <c r="BB691" s="75">
        <v>0</v>
      </c>
      <c r="BC691" s="80">
        <v>0</v>
      </c>
      <c r="BD691" s="80">
        <v>0</v>
      </c>
      <c r="BE691" s="80">
        <v>0</v>
      </c>
      <c r="BF691" s="78">
        <v>0</v>
      </c>
      <c r="BG691" s="348">
        <f>SUM(AX691:BF691)</f>
        <v>7458098.6532080015</v>
      </c>
      <c r="BH691" s="188">
        <f>INT(AU691-BG691)</f>
        <v>77657177</v>
      </c>
      <c r="BJ691" s="50">
        <v>13490</v>
      </c>
      <c r="BK691" s="50" t="s">
        <v>4022</v>
      </c>
      <c r="BM691" s="50">
        <f t="shared" si="21"/>
        <v>0</v>
      </c>
    </row>
    <row r="692" spans="1:65" s="50" customFormat="1" ht="24" customHeight="1" x14ac:dyDescent="0.2">
      <c r="A692" s="182">
        <f t="shared" si="20"/>
        <v>2655495</v>
      </c>
      <c r="B692" s="298">
        <v>423</v>
      </c>
      <c r="C692" s="266">
        <v>197</v>
      </c>
      <c r="D692" s="299">
        <v>13491</v>
      </c>
      <c r="E692" s="242" t="s">
        <v>2160</v>
      </c>
      <c r="F692" s="243" t="s">
        <v>1215</v>
      </c>
      <c r="G692" s="287" t="s">
        <v>137</v>
      </c>
      <c r="H692" s="274" t="s">
        <v>983</v>
      </c>
      <c r="I692" s="294" t="s">
        <v>2857</v>
      </c>
      <c r="J692" s="65" t="s">
        <v>2161</v>
      </c>
      <c r="K692" s="65" t="s">
        <v>2162</v>
      </c>
      <c r="L692" s="65" t="s">
        <v>2384</v>
      </c>
      <c r="M692" s="292" t="s">
        <v>137</v>
      </c>
      <c r="N692" s="99"/>
      <c r="O692" s="246" t="s">
        <v>2410</v>
      </c>
      <c r="P692" s="90"/>
      <c r="Q692" s="244">
        <v>30</v>
      </c>
      <c r="R692" s="246">
        <v>90</v>
      </c>
      <c r="S692" s="246">
        <v>0</v>
      </c>
      <c r="T692" s="246">
        <v>0</v>
      </c>
      <c r="U692" s="90">
        <v>0</v>
      </c>
      <c r="V692" s="262">
        <v>20</v>
      </c>
      <c r="W692" s="99">
        <v>0</v>
      </c>
      <c r="X692" s="84">
        <v>0</v>
      </c>
      <c r="Y692" s="99">
        <v>1</v>
      </c>
      <c r="Z692" s="65">
        <v>1</v>
      </c>
      <c r="AA692" s="319">
        <v>885165</v>
      </c>
      <c r="AB692" s="319">
        <v>46667</v>
      </c>
      <c r="AC692" s="320">
        <f>AA692+AB692</f>
        <v>931832</v>
      </c>
      <c r="AD692" s="75">
        <v>4500000</v>
      </c>
      <c r="AE692" s="75">
        <v>6000000</v>
      </c>
      <c r="AF692" s="338">
        <f>(AC692*30)/220*1.4</f>
        <v>177895.19999999998</v>
      </c>
      <c r="AG692" s="113">
        <f>AA692*Q692</f>
        <v>26554950</v>
      </c>
      <c r="AH692" s="75">
        <f>AB692*Q692</f>
        <v>1400010</v>
      </c>
      <c r="AI692" s="75">
        <f>AF692*R692</f>
        <v>16010567.999999998</v>
      </c>
      <c r="AJ692" s="75">
        <f>IF(Q692=31,A692*Z692,(Q692/30)*A692*Z692)</f>
        <v>2655495</v>
      </c>
      <c r="AK692" s="75">
        <f>IF(Q692=31,AD692,(Q692/30)*AD692)</f>
        <v>4500000</v>
      </c>
      <c r="AL692" s="75">
        <f>IF(Q692=31,AE692,(Q692/30)*AE692)</f>
        <v>6000000</v>
      </c>
      <c r="AM692" s="75">
        <f>(AC692*30/220)*35%*S692</f>
        <v>0</v>
      </c>
      <c r="AN692" s="75">
        <f>AC692*30/220*1.4*T692</f>
        <v>0</v>
      </c>
      <c r="AO692" s="75">
        <f>AC692*U692</f>
        <v>0</v>
      </c>
      <c r="AP692" s="75">
        <f>200000*V692</f>
        <v>4000000</v>
      </c>
      <c r="AQ692" s="75">
        <v>0</v>
      </c>
      <c r="AR692" s="75">
        <v>0</v>
      </c>
      <c r="AS692" s="75">
        <v>0</v>
      </c>
      <c r="AT692" s="80">
        <v>0</v>
      </c>
      <c r="AU692" s="82">
        <f>SUM(AG692:AT692)</f>
        <v>61121023</v>
      </c>
      <c r="AV692" s="113">
        <f>AU692-(AX692+AP692+AO692+AL692+AK692+AJ692+AT692)</f>
        <v>39872941.039999999</v>
      </c>
      <c r="AW692" s="75">
        <f>AG692+AH692+AK692+AL692+AI692+AN692+AM692+AP692</f>
        <v>58465528</v>
      </c>
      <c r="AX692" s="75">
        <f>AW692*7%</f>
        <v>4092586.9600000004</v>
      </c>
      <c r="AY692" s="76">
        <f>IF(AV692&lt;=40000000,0,IF(AND(AV692&gt;40000000,AV692&lt;=80000000),(AV692-40000000)*10%,IF(AND(AV692&gt;80000000,AV692&lt;=120000000),4000000+(AV692-80000000)*15%,IF(AND(AV692&gt;120000000,AV692&lt;=180000000),10000000+(AV692-120000000)*20%,IF(AND(AV692&gt;180000000,AV692&lt;=240000000),22000000+(AV692-180000000)*25%,IF(AND(AV692&gt;240000000,AV692&lt;=320000000),37000000+(AV692-240000000)*30%,61000000+(AV692-320000000)*35%))))))</f>
        <v>0</v>
      </c>
      <c r="AZ692" s="75">
        <v>0</v>
      </c>
      <c r="BA692" s="75">
        <v>0</v>
      </c>
      <c r="BB692" s="75">
        <v>0</v>
      </c>
      <c r="BC692" s="80">
        <v>0</v>
      </c>
      <c r="BD692" s="80">
        <v>0</v>
      </c>
      <c r="BE692" s="80">
        <v>0</v>
      </c>
      <c r="BF692" s="78">
        <v>0</v>
      </c>
      <c r="BG692" s="348">
        <f>SUM(AX692:BF692)</f>
        <v>4092586.9600000004</v>
      </c>
      <c r="BH692" s="188">
        <f>INT(AU692-BG692)</f>
        <v>57028436</v>
      </c>
      <c r="BJ692" s="50">
        <v>13491</v>
      </c>
      <c r="BK692" s="50" t="s">
        <v>4023</v>
      </c>
      <c r="BM692" s="50">
        <f t="shared" si="21"/>
        <v>0</v>
      </c>
    </row>
    <row r="693" spans="1:65" s="50" customFormat="1" ht="24" customHeight="1" x14ac:dyDescent="0.2">
      <c r="A693" s="182">
        <f t="shared" si="20"/>
        <v>2655495</v>
      </c>
      <c r="B693" s="298">
        <v>402</v>
      </c>
      <c r="C693" s="266">
        <v>176</v>
      </c>
      <c r="D693" s="299">
        <v>13492</v>
      </c>
      <c r="E693" s="242" t="s">
        <v>209</v>
      </c>
      <c r="F693" s="243" t="s">
        <v>2163</v>
      </c>
      <c r="G693" s="287" t="s">
        <v>137</v>
      </c>
      <c r="H693" s="274" t="s">
        <v>983</v>
      </c>
      <c r="I693" s="440" t="s">
        <v>2836</v>
      </c>
      <c r="J693" s="65" t="s">
        <v>2164</v>
      </c>
      <c r="K693" s="65" t="s">
        <v>2165</v>
      </c>
      <c r="L693" s="65" t="s">
        <v>2384</v>
      </c>
      <c r="M693" s="292" t="s">
        <v>137</v>
      </c>
      <c r="N693" s="244" t="s">
        <v>2410</v>
      </c>
      <c r="O693" s="65"/>
      <c r="P693" s="90"/>
      <c r="Q693" s="244">
        <v>30</v>
      </c>
      <c r="R693" s="246">
        <v>120</v>
      </c>
      <c r="S693" s="246">
        <v>110</v>
      </c>
      <c r="T693" s="246">
        <v>29.33</v>
      </c>
      <c r="U693" s="90">
        <v>0</v>
      </c>
      <c r="V693" s="262">
        <v>19</v>
      </c>
      <c r="W693" s="99">
        <v>0</v>
      </c>
      <c r="X693" s="84">
        <v>0</v>
      </c>
      <c r="Y693" s="99">
        <v>1</v>
      </c>
      <c r="Z693" s="65">
        <v>1</v>
      </c>
      <c r="AA693" s="319">
        <v>885165</v>
      </c>
      <c r="AB693" s="319">
        <v>46667</v>
      </c>
      <c r="AC693" s="320">
        <f>AA693+AB693</f>
        <v>931832</v>
      </c>
      <c r="AD693" s="75">
        <v>4500000</v>
      </c>
      <c r="AE693" s="75">
        <v>6000000</v>
      </c>
      <c r="AF693" s="338">
        <f>(AC693*30)/220*1.4</f>
        <v>177895.19999999998</v>
      </c>
      <c r="AG693" s="113">
        <f>AA693*Q693</f>
        <v>26554950</v>
      </c>
      <c r="AH693" s="75">
        <f>AB693*Q693</f>
        <v>1400010</v>
      </c>
      <c r="AI693" s="75">
        <f>AF693*R693</f>
        <v>21347423.999999996</v>
      </c>
      <c r="AJ693" s="75">
        <f>IF(Q693=31,A693*Z693,(Q693/30)*A693*Z693)</f>
        <v>2655495</v>
      </c>
      <c r="AK693" s="75">
        <f>IF(Q693=31,AD693,(Q693/30)*AD693)</f>
        <v>4500000</v>
      </c>
      <c r="AL693" s="75">
        <f>IF(Q693=31,AE693,(Q693/30)*AE693)</f>
        <v>6000000</v>
      </c>
      <c r="AM693" s="75">
        <f>(AC693*30/220)*35%*S693</f>
        <v>4892117.9999999991</v>
      </c>
      <c r="AN693" s="75">
        <f>AC693*30/220*1.4*T693</f>
        <v>5217666.2159999991</v>
      </c>
      <c r="AO693" s="75">
        <f>AC693*U693</f>
        <v>0</v>
      </c>
      <c r="AP693" s="75">
        <f>200000*V693</f>
        <v>3800000</v>
      </c>
      <c r="AQ693" s="75">
        <v>0</v>
      </c>
      <c r="AR693" s="75">
        <v>0</v>
      </c>
      <c r="AS693" s="75">
        <v>0</v>
      </c>
      <c r="AT693" s="80">
        <v>0</v>
      </c>
      <c r="AU693" s="82">
        <f>SUM(AG693:AT693)</f>
        <v>76367663.216000006</v>
      </c>
      <c r="AV693" s="113">
        <f>AU693-(AX693+AP693+AO693+AL693+AK693+AJ693+AT693)</f>
        <v>54252316.440880008</v>
      </c>
      <c r="AW693" s="75">
        <f>AG693+AH693+AK693+AL693+AI693+AN693+AM693+AP693</f>
        <v>73712168.215999991</v>
      </c>
      <c r="AX693" s="75">
        <f>AW693*7%</f>
        <v>5159851.7751199994</v>
      </c>
      <c r="AY693" s="76">
        <f>IF(AV693&lt;=40000000,0,IF(AND(AV693&gt;40000000,AV693&lt;=80000000),(AV693-40000000)*10%,IF(AND(AV693&gt;80000000,AV693&lt;=120000000),4000000+(AV693-80000000)*15%,IF(AND(AV693&gt;120000000,AV693&lt;=180000000),10000000+(AV693-120000000)*20%,IF(AND(AV693&gt;180000000,AV693&lt;=240000000),22000000+(AV693-180000000)*25%,IF(AND(AV693&gt;240000000,AV693&lt;=320000000),37000000+(AV693-240000000)*30%,61000000+(AV693-320000000)*35%))))))</f>
        <v>1425231.644088001</v>
      </c>
      <c r="AZ693" s="75">
        <v>0</v>
      </c>
      <c r="BA693" s="75">
        <v>0</v>
      </c>
      <c r="BB693" s="75">
        <v>0</v>
      </c>
      <c r="BC693" s="80">
        <v>0</v>
      </c>
      <c r="BD693" s="80">
        <v>0</v>
      </c>
      <c r="BE693" s="80">
        <v>0</v>
      </c>
      <c r="BF693" s="78">
        <v>0</v>
      </c>
      <c r="BG693" s="348">
        <f>SUM(AX693:BF693)</f>
        <v>6585083.4192080004</v>
      </c>
      <c r="BH693" s="188">
        <f>INT(AU693-BG693)</f>
        <v>69782579</v>
      </c>
      <c r="BJ693" s="50">
        <v>13492</v>
      </c>
      <c r="BK693" s="50" t="s">
        <v>4024</v>
      </c>
      <c r="BM693" s="50">
        <f t="shared" si="21"/>
        <v>0</v>
      </c>
    </row>
    <row r="694" spans="1:65" s="50" customFormat="1" ht="24" customHeight="1" x14ac:dyDescent="0.2">
      <c r="A694" s="182">
        <f t="shared" si="20"/>
        <v>2655495</v>
      </c>
      <c r="B694" s="298">
        <v>436</v>
      </c>
      <c r="C694" s="266">
        <v>211</v>
      </c>
      <c r="D694" s="299">
        <v>13493</v>
      </c>
      <c r="E694" s="242" t="s">
        <v>99</v>
      </c>
      <c r="F694" s="243" t="s">
        <v>2166</v>
      </c>
      <c r="G694" s="287" t="s">
        <v>137</v>
      </c>
      <c r="H694" s="274" t="s">
        <v>983</v>
      </c>
      <c r="I694" s="294" t="s">
        <v>3168</v>
      </c>
      <c r="J694" s="65" t="s">
        <v>2167</v>
      </c>
      <c r="K694" s="65" t="s">
        <v>2168</v>
      </c>
      <c r="L694" s="65" t="s">
        <v>2384</v>
      </c>
      <c r="M694" s="292" t="s">
        <v>137</v>
      </c>
      <c r="N694" s="244" t="s">
        <v>2410</v>
      </c>
      <c r="O694" s="65"/>
      <c r="P694" s="90"/>
      <c r="Q694" s="244">
        <v>28</v>
      </c>
      <c r="R694" s="246">
        <v>112</v>
      </c>
      <c r="S694" s="321">
        <v>103</v>
      </c>
      <c r="T694" s="322">
        <v>27.37</v>
      </c>
      <c r="U694" s="90">
        <v>0</v>
      </c>
      <c r="V694" s="262">
        <v>13</v>
      </c>
      <c r="W694" s="99">
        <v>0</v>
      </c>
      <c r="X694" s="84">
        <v>0</v>
      </c>
      <c r="Y694" s="99">
        <v>0</v>
      </c>
      <c r="Z694" s="65">
        <v>1</v>
      </c>
      <c r="AA694" s="319">
        <v>885165</v>
      </c>
      <c r="AB694" s="319">
        <v>0</v>
      </c>
      <c r="AC694" s="320">
        <f>AA694+AB694</f>
        <v>885165</v>
      </c>
      <c r="AD694" s="75">
        <v>4500000</v>
      </c>
      <c r="AE694" s="75">
        <v>6000000</v>
      </c>
      <c r="AF694" s="338">
        <f>(AC694*30)/220*1.4</f>
        <v>168986.04545454544</v>
      </c>
      <c r="AG694" s="113">
        <f>AA694*Q694</f>
        <v>24784620</v>
      </c>
      <c r="AH694" s="75">
        <f>AB694*Q694</f>
        <v>0</v>
      </c>
      <c r="AI694" s="75">
        <f>AF694*R694</f>
        <v>18926437.09090909</v>
      </c>
      <c r="AJ694" s="75">
        <f>IF(Q694=31,A694*Z694,(Q694/30)*A694*Z694)</f>
        <v>2478462</v>
      </c>
      <c r="AK694" s="75">
        <f>IF(Q694=31,AD694,(Q694/30)*AD694)</f>
        <v>4200000</v>
      </c>
      <c r="AL694" s="75">
        <f>IF(Q694=31,AE694,(Q694/30)*AE694)</f>
        <v>5600000</v>
      </c>
      <c r="AM694" s="75">
        <f>(AC694*30/220)*35%*S694</f>
        <v>4351390.6704545449</v>
      </c>
      <c r="AN694" s="75">
        <f>AC694*30/220*1.4*T694</f>
        <v>4625148.0640909085</v>
      </c>
      <c r="AO694" s="75">
        <f>AC694*U694</f>
        <v>0</v>
      </c>
      <c r="AP694" s="75">
        <f>200000*V694</f>
        <v>2600000</v>
      </c>
      <c r="AQ694" s="75">
        <v>0</v>
      </c>
      <c r="AR694" s="75">
        <v>0</v>
      </c>
      <c r="AS694" s="75">
        <v>0</v>
      </c>
      <c r="AT694" s="80">
        <v>0</v>
      </c>
      <c r="AU694" s="82">
        <f>SUM(AG694:AT694)</f>
        <v>67566057.825454548</v>
      </c>
      <c r="AV694" s="113">
        <f>AU694-(AX694+AP694+AO694+AL694+AK694+AJ694+AT694)</f>
        <v>48131464.117672727</v>
      </c>
      <c r="AW694" s="75">
        <f>AG694+AH694+AK694+AL694+AI694+AN694+AM694+AP694</f>
        <v>65087595.825454548</v>
      </c>
      <c r="AX694" s="75">
        <f>AW694*7%</f>
        <v>4556131.7077818187</v>
      </c>
      <c r="AY694" s="76">
        <f>IF(AV694&lt;=40000000,0,IF(AND(AV694&gt;40000000,AV694&lt;=80000000),(AV694-40000000)*10%,IF(AND(AV694&gt;80000000,AV694&lt;=120000000),4000000+(AV694-80000000)*15%,IF(AND(AV694&gt;120000000,AV694&lt;=180000000),10000000+(AV694-120000000)*20%,IF(AND(AV694&gt;180000000,AV694&lt;=240000000),22000000+(AV694-180000000)*25%,IF(AND(AV694&gt;240000000,AV694&lt;=320000000),37000000+(AV694-240000000)*30%,61000000+(AV694-320000000)*35%))))))</f>
        <v>813146.41176727274</v>
      </c>
      <c r="AZ694" s="75">
        <v>0</v>
      </c>
      <c r="BA694" s="75">
        <v>0</v>
      </c>
      <c r="BB694" s="75">
        <v>0</v>
      </c>
      <c r="BC694" s="80">
        <v>0</v>
      </c>
      <c r="BD694" s="80">
        <v>0</v>
      </c>
      <c r="BE694" s="80">
        <v>0</v>
      </c>
      <c r="BF694" s="78">
        <v>0</v>
      </c>
      <c r="BG694" s="348">
        <f>SUM(AX694:BF694)</f>
        <v>5369278.1195490919</v>
      </c>
      <c r="BH694" s="188">
        <f>INT(AU694-BG694)</f>
        <v>62196779</v>
      </c>
      <c r="BJ694" s="50">
        <v>13493</v>
      </c>
      <c r="BK694" s="50" t="s">
        <v>4025</v>
      </c>
      <c r="BM694" s="50">
        <f t="shared" si="21"/>
        <v>0</v>
      </c>
    </row>
    <row r="695" spans="1:65" s="50" customFormat="1" ht="24" customHeight="1" x14ac:dyDescent="0.2">
      <c r="A695" s="182">
        <f t="shared" si="20"/>
        <v>2655495</v>
      </c>
      <c r="B695" s="298">
        <v>444</v>
      </c>
      <c r="C695" s="266">
        <v>219</v>
      </c>
      <c r="D695" s="299">
        <v>13494</v>
      </c>
      <c r="E695" s="242" t="s">
        <v>410</v>
      </c>
      <c r="F695" s="243" t="s">
        <v>1976</v>
      </c>
      <c r="G695" s="287" t="s">
        <v>137</v>
      </c>
      <c r="H695" s="274" t="s">
        <v>983</v>
      </c>
      <c r="I695" s="294" t="s">
        <v>2878</v>
      </c>
      <c r="J695" s="65" t="s">
        <v>2169</v>
      </c>
      <c r="K695" s="65" t="s">
        <v>2170</v>
      </c>
      <c r="L695" s="65" t="s">
        <v>2384</v>
      </c>
      <c r="M695" s="292" t="s">
        <v>137</v>
      </c>
      <c r="N695" s="244" t="s">
        <v>2410</v>
      </c>
      <c r="O695" s="65"/>
      <c r="P695" s="90"/>
      <c r="Q695" s="244">
        <v>30</v>
      </c>
      <c r="R695" s="246">
        <v>120</v>
      </c>
      <c r="S695" s="246">
        <v>110</v>
      </c>
      <c r="T695" s="246">
        <v>29.33</v>
      </c>
      <c r="U695" s="90">
        <v>0</v>
      </c>
      <c r="V695" s="262">
        <v>15</v>
      </c>
      <c r="W695" s="99">
        <v>0</v>
      </c>
      <c r="X695" s="84">
        <v>0</v>
      </c>
      <c r="Y695" s="99">
        <v>0</v>
      </c>
      <c r="Z695" s="65">
        <v>2</v>
      </c>
      <c r="AA695" s="319">
        <v>885165</v>
      </c>
      <c r="AB695" s="319">
        <v>0</v>
      </c>
      <c r="AC695" s="320">
        <f>AA695+AB695</f>
        <v>885165</v>
      </c>
      <c r="AD695" s="75">
        <v>4500000</v>
      </c>
      <c r="AE695" s="75">
        <v>6000000</v>
      </c>
      <c r="AF695" s="338">
        <f>(AC695*30)/220*1.4</f>
        <v>168986.04545454544</v>
      </c>
      <c r="AG695" s="113">
        <f>AA695*Q695</f>
        <v>26554950</v>
      </c>
      <c r="AH695" s="75">
        <f>AB695*Q695</f>
        <v>0</v>
      </c>
      <c r="AI695" s="75">
        <f>AF695*R695</f>
        <v>20278325.454545453</v>
      </c>
      <c r="AJ695" s="75">
        <f>IF(Q695=31,A695*Z695,(Q695/30)*A695*Z695)</f>
        <v>5310990</v>
      </c>
      <c r="AK695" s="75">
        <f>IF(Q695=31,AD695,(Q695/30)*AD695)</f>
        <v>4500000</v>
      </c>
      <c r="AL695" s="75">
        <f>IF(Q695=31,AE695,(Q695/30)*AE695)</f>
        <v>6000000</v>
      </c>
      <c r="AM695" s="75">
        <f>(AC695*30/220)*35%*S695</f>
        <v>4647116.25</v>
      </c>
      <c r="AN695" s="75">
        <f>AC695*30/220*1.4*T695</f>
        <v>4956360.7131818179</v>
      </c>
      <c r="AO695" s="75">
        <f>AC695*U695</f>
        <v>0</v>
      </c>
      <c r="AP695" s="75">
        <f>200000*V695</f>
        <v>3000000</v>
      </c>
      <c r="AQ695" s="75">
        <v>0</v>
      </c>
      <c r="AR695" s="75">
        <v>0</v>
      </c>
      <c r="AS695" s="75">
        <v>0</v>
      </c>
      <c r="AT695" s="80">
        <v>0</v>
      </c>
      <c r="AU695" s="82">
        <f>SUM(AG695:AT695)</f>
        <v>75247742.417727277</v>
      </c>
      <c r="AV695" s="113">
        <f>AU695-(AX695+AP695+AO695+AL695+AK695+AJ695+AT695)</f>
        <v>51541179.74848637</v>
      </c>
      <c r="AW695" s="75">
        <f>AG695+AH695+AK695+AL695+AI695+AN695+AM695+AP695</f>
        <v>69936752.417727262</v>
      </c>
      <c r="AX695" s="75">
        <f>AW695*7%</f>
        <v>4895572.6692409087</v>
      </c>
      <c r="AY695" s="76">
        <f>IF(AV695&lt;=40000000,0,IF(AND(AV695&gt;40000000,AV695&lt;=80000000),(AV695-40000000)*10%,IF(AND(AV695&gt;80000000,AV695&lt;=120000000),4000000+(AV695-80000000)*15%,IF(AND(AV695&gt;120000000,AV695&lt;=180000000),10000000+(AV695-120000000)*20%,IF(AND(AV695&gt;180000000,AV695&lt;=240000000),22000000+(AV695-180000000)*25%,IF(AND(AV695&gt;240000000,AV695&lt;=320000000),37000000+(AV695-240000000)*30%,61000000+(AV695-320000000)*35%))))))</f>
        <v>1154117.9748486371</v>
      </c>
      <c r="AZ695" s="75">
        <v>0</v>
      </c>
      <c r="BA695" s="75">
        <v>0</v>
      </c>
      <c r="BB695" s="75">
        <v>0</v>
      </c>
      <c r="BC695" s="80">
        <v>0</v>
      </c>
      <c r="BD695" s="80">
        <v>0</v>
      </c>
      <c r="BE695" s="80">
        <v>0</v>
      </c>
      <c r="BF695" s="78">
        <v>0</v>
      </c>
      <c r="BG695" s="348">
        <f>SUM(AX695:BF695)</f>
        <v>6049690.6440895461</v>
      </c>
      <c r="BH695" s="188">
        <f>INT(AU695-BG695)</f>
        <v>69198051</v>
      </c>
      <c r="BJ695" s="50">
        <v>13494</v>
      </c>
      <c r="BK695" s="50" t="s">
        <v>4026</v>
      </c>
      <c r="BM695" s="50">
        <f t="shared" si="21"/>
        <v>0</v>
      </c>
    </row>
    <row r="696" spans="1:65" s="50" customFormat="1" ht="24" customHeight="1" x14ac:dyDescent="0.2">
      <c r="A696" s="182">
        <f t="shared" si="20"/>
        <v>2655495</v>
      </c>
      <c r="B696" s="298">
        <v>398</v>
      </c>
      <c r="C696" s="266">
        <v>172</v>
      </c>
      <c r="D696" s="299">
        <v>13495</v>
      </c>
      <c r="E696" s="242" t="s">
        <v>85</v>
      </c>
      <c r="F696" s="243" t="s">
        <v>2171</v>
      </c>
      <c r="G696" s="287" t="s">
        <v>137</v>
      </c>
      <c r="H696" s="274" t="s">
        <v>983</v>
      </c>
      <c r="I696" s="294" t="s">
        <v>2832</v>
      </c>
      <c r="J696" s="65" t="s">
        <v>2172</v>
      </c>
      <c r="K696" s="65" t="s">
        <v>2173</v>
      </c>
      <c r="L696" s="65" t="s">
        <v>2384</v>
      </c>
      <c r="M696" s="292" t="s">
        <v>137</v>
      </c>
      <c r="N696" s="244" t="s">
        <v>2410</v>
      </c>
      <c r="O696" s="65"/>
      <c r="P696" s="90"/>
      <c r="Q696" s="244">
        <v>30</v>
      </c>
      <c r="R696" s="246">
        <v>120</v>
      </c>
      <c r="S696" s="246">
        <v>110</v>
      </c>
      <c r="T696" s="246">
        <v>29.33</v>
      </c>
      <c r="U696" s="90">
        <v>0</v>
      </c>
      <c r="V696" s="262">
        <v>14</v>
      </c>
      <c r="W696" s="99">
        <v>0</v>
      </c>
      <c r="X696" s="84">
        <v>0</v>
      </c>
      <c r="Y696" s="99">
        <v>1</v>
      </c>
      <c r="Z696" s="65">
        <v>0</v>
      </c>
      <c r="AA696" s="319">
        <v>885165</v>
      </c>
      <c r="AB696" s="319">
        <v>46667</v>
      </c>
      <c r="AC696" s="320">
        <f>AA696+AB696</f>
        <v>931832</v>
      </c>
      <c r="AD696" s="75">
        <v>4500000</v>
      </c>
      <c r="AE696" s="75">
        <v>6000000</v>
      </c>
      <c r="AF696" s="338">
        <f>(AC696*30)/220*1.4</f>
        <v>177895.19999999998</v>
      </c>
      <c r="AG696" s="113">
        <f>AA696*Q696</f>
        <v>26554950</v>
      </c>
      <c r="AH696" s="75">
        <f>AB696*Q696</f>
        <v>1400010</v>
      </c>
      <c r="AI696" s="75">
        <f>AF696*R696</f>
        <v>21347423.999999996</v>
      </c>
      <c r="AJ696" s="75">
        <f>IF(Q696=31,A696*Z696,(Q696/30)*A696*Z696)</f>
        <v>0</v>
      </c>
      <c r="AK696" s="75">
        <f>IF(Q696=31,AD696,(Q696/30)*AD696)</f>
        <v>4500000</v>
      </c>
      <c r="AL696" s="75">
        <f>IF(Q696=31,AE696,(Q696/30)*AE696)</f>
        <v>6000000</v>
      </c>
      <c r="AM696" s="75">
        <f>(AC696*30/220)*35%*S696</f>
        <v>4892117.9999999991</v>
      </c>
      <c r="AN696" s="75">
        <f>AC696*30/220*1.4*T696</f>
        <v>5217666.2159999991</v>
      </c>
      <c r="AO696" s="75">
        <f>AC696*U696</f>
        <v>0</v>
      </c>
      <c r="AP696" s="75">
        <f>200000*V696</f>
        <v>2800000</v>
      </c>
      <c r="AQ696" s="75">
        <v>0</v>
      </c>
      <c r="AR696" s="75">
        <v>0</v>
      </c>
      <c r="AS696" s="75">
        <v>0</v>
      </c>
      <c r="AT696" s="80">
        <v>0</v>
      </c>
      <c r="AU696" s="82">
        <f>SUM(AG696:AT696)</f>
        <v>72712168.216000006</v>
      </c>
      <c r="AV696" s="113">
        <f>AU696-(AX696+AP696+AO696+AL696+AK696+AJ696+AT696)</f>
        <v>54322316.440880008</v>
      </c>
      <c r="AW696" s="75">
        <f>AG696+AH696+AK696+AL696+AI696+AN696+AM696+AP696</f>
        <v>72712168.215999991</v>
      </c>
      <c r="AX696" s="75">
        <f>AW696*7%</f>
        <v>5089851.7751199994</v>
      </c>
      <c r="AY696" s="76">
        <f>IF(AV696&lt;=40000000,0,IF(AND(AV696&gt;40000000,AV696&lt;=80000000),(AV696-40000000)*10%,IF(AND(AV696&gt;80000000,AV696&lt;=120000000),4000000+(AV696-80000000)*15%,IF(AND(AV696&gt;120000000,AV696&lt;=180000000),10000000+(AV696-120000000)*20%,IF(AND(AV696&gt;180000000,AV696&lt;=240000000),22000000+(AV696-180000000)*25%,IF(AND(AV696&gt;240000000,AV696&lt;=320000000),37000000+(AV696-240000000)*30%,61000000+(AV696-320000000)*35%))))))</f>
        <v>1432231.644088001</v>
      </c>
      <c r="AZ696" s="75">
        <v>0</v>
      </c>
      <c r="BA696" s="75">
        <v>0</v>
      </c>
      <c r="BB696" s="75">
        <v>0</v>
      </c>
      <c r="BC696" s="80">
        <v>0</v>
      </c>
      <c r="BD696" s="80">
        <v>0</v>
      </c>
      <c r="BE696" s="80">
        <v>0</v>
      </c>
      <c r="BF696" s="78">
        <v>0</v>
      </c>
      <c r="BG696" s="348">
        <f>SUM(AX696:BF696)</f>
        <v>6522083.4192080004</v>
      </c>
      <c r="BH696" s="188">
        <f>INT(AU696-BG696)</f>
        <v>66190084</v>
      </c>
      <c r="BJ696" s="50">
        <v>13495</v>
      </c>
      <c r="BK696" s="50" t="s">
        <v>4027</v>
      </c>
      <c r="BM696" s="50">
        <f t="shared" si="21"/>
        <v>0</v>
      </c>
    </row>
    <row r="697" spans="1:65" s="50" customFormat="1" ht="24" customHeight="1" x14ac:dyDescent="0.2">
      <c r="A697" s="182">
        <f t="shared" si="20"/>
        <v>2655495</v>
      </c>
      <c r="B697" s="298">
        <v>397</v>
      </c>
      <c r="C697" s="266">
        <v>171</v>
      </c>
      <c r="D697" s="299">
        <v>13496</v>
      </c>
      <c r="E697" s="242" t="s">
        <v>1230</v>
      </c>
      <c r="F697" s="243" t="s">
        <v>2174</v>
      </c>
      <c r="G697" s="287" t="s">
        <v>137</v>
      </c>
      <c r="H697" s="274" t="s">
        <v>983</v>
      </c>
      <c r="I697" s="294" t="s">
        <v>2831</v>
      </c>
      <c r="J697" s="65" t="s">
        <v>2175</v>
      </c>
      <c r="K697" s="65" t="s">
        <v>2176</v>
      </c>
      <c r="L697" s="65" t="s">
        <v>2384</v>
      </c>
      <c r="M697" s="292" t="s">
        <v>137</v>
      </c>
      <c r="N697" s="244" t="s">
        <v>2410</v>
      </c>
      <c r="O697" s="65"/>
      <c r="P697" s="90"/>
      <c r="Q697" s="244">
        <v>30</v>
      </c>
      <c r="R697" s="246">
        <v>120</v>
      </c>
      <c r="S697" s="246">
        <v>110</v>
      </c>
      <c r="T697" s="246">
        <v>29.33</v>
      </c>
      <c r="U697" s="90">
        <v>0</v>
      </c>
      <c r="V697" s="262">
        <v>15</v>
      </c>
      <c r="W697" s="99">
        <v>0</v>
      </c>
      <c r="X697" s="84">
        <v>0</v>
      </c>
      <c r="Y697" s="99">
        <v>2</v>
      </c>
      <c r="Z697" s="65">
        <v>2</v>
      </c>
      <c r="AA697" s="319">
        <v>885165</v>
      </c>
      <c r="AB697" s="319">
        <v>46667</v>
      </c>
      <c r="AC697" s="320">
        <f>AA697+AB697</f>
        <v>931832</v>
      </c>
      <c r="AD697" s="75">
        <v>4500000</v>
      </c>
      <c r="AE697" s="75">
        <v>6000000</v>
      </c>
      <c r="AF697" s="338">
        <f>(AC697*30)/220*1.4</f>
        <v>177895.19999999998</v>
      </c>
      <c r="AG697" s="113">
        <f>AA697*Q697</f>
        <v>26554950</v>
      </c>
      <c r="AH697" s="75">
        <f>AB697*Q697</f>
        <v>1400010</v>
      </c>
      <c r="AI697" s="75">
        <f>AF697*R697</f>
        <v>21347423.999999996</v>
      </c>
      <c r="AJ697" s="75">
        <f>IF(Q697=31,A697*Z697,(Q697/30)*A697*Z697)</f>
        <v>5310990</v>
      </c>
      <c r="AK697" s="75">
        <f>IF(Q697=31,AD697,(Q697/30)*AD697)</f>
        <v>4500000</v>
      </c>
      <c r="AL697" s="75">
        <f>IF(Q697=31,AE697,(Q697/30)*AE697)</f>
        <v>6000000</v>
      </c>
      <c r="AM697" s="75">
        <f>(AC697*30/220)*35%*S697</f>
        <v>4892117.9999999991</v>
      </c>
      <c r="AN697" s="75">
        <f>AC697*30/220*1.4*T697</f>
        <v>5217666.2159999991</v>
      </c>
      <c r="AO697" s="75">
        <f>AC697*U697</f>
        <v>0</v>
      </c>
      <c r="AP697" s="75">
        <f>200000*V697</f>
        <v>3000000</v>
      </c>
      <c r="AQ697" s="75">
        <v>0</v>
      </c>
      <c r="AR697" s="75">
        <v>0</v>
      </c>
      <c r="AS697" s="75">
        <v>0</v>
      </c>
      <c r="AT697" s="80">
        <v>0</v>
      </c>
      <c r="AU697" s="82">
        <f>SUM(AG697:AT697)</f>
        <v>78223158.216000006</v>
      </c>
      <c r="AV697" s="113">
        <f>AU697-(AX697+AP697+AO697+AL697+AK697+AJ697+AT697)</f>
        <v>54308316.440880008</v>
      </c>
      <c r="AW697" s="75">
        <f>AG697+AH697+AK697+AL697+AI697+AN697+AM697+AP697</f>
        <v>72912168.215999991</v>
      </c>
      <c r="AX697" s="75">
        <f>AW697*7%</f>
        <v>5103851.7751199994</v>
      </c>
      <c r="AY697" s="76">
        <f>IF(AV697&lt;=40000000,0,IF(AND(AV697&gt;40000000,AV697&lt;=80000000),(AV697-40000000)*10%,IF(AND(AV697&gt;80000000,AV697&lt;=120000000),4000000+(AV697-80000000)*15%,IF(AND(AV697&gt;120000000,AV697&lt;=180000000),10000000+(AV697-120000000)*20%,IF(AND(AV697&gt;180000000,AV697&lt;=240000000),22000000+(AV697-180000000)*25%,IF(AND(AV697&gt;240000000,AV697&lt;=320000000),37000000+(AV697-240000000)*30%,61000000+(AV697-320000000)*35%))))))</f>
        <v>1430831.644088001</v>
      </c>
      <c r="AZ697" s="75">
        <v>0</v>
      </c>
      <c r="BA697" s="75">
        <v>0</v>
      </c>
      <c r="BB697" s="75">
        <v>0</v>
      </c>
      <c r="BC697" s="80">
        <v>0</v>
      </c>
      <c r="BD697" s="80">
        <v>0</v>
      </c>
      <c r="BE697" s="80">
        <v>0</v>
      </c>
      <c r="BF697" s="78">
        <v>0</v>
      </c>
      <c r="BG697" s="348">
        <f>SUM(AX697:BF697)</f>
        <v>6534683.4192080004</v>
      </c>
      <c r="BH697" s="188">
        <f>INT(AU697-BG697)</f>
        <v>71688474</v>
      </c>
      <c r="BJ697" s="50">
        <v>13496</v>
      </c>
      <c r="BK697" s="50" t="s">
        <v>4028</v>
      </c>
      <c r="BM697" s="50">
        <f t="shared" si="21"/>
        <v>0</v>
      </c>
    </row>
    <row r="698" spans="1:65" s="50" customFormat="1" ht="24" customHeight="1" x14ac:dyDescent="0.2">
      <c r="A698" s="182">
        <f t="shared" si="20"/>
        <v>2655495</v>
      </c>
      <c r="B698" s="298">
        <v>406</v>
      </c>
      <c r="C698" s="266">
        <v>180</v>
      </c>
      <c r="D698" s="299">
        <v>13497</v>
      </c>
      <c r="E698" s="242" t="s">
        <v>216</v>
      </c>
      <c r="F698" s="243" t="s">
        <v>2177</v>
      </c>
      <c r="G698" s="287" t="s">
        <v>137</v>
      </c>
      <c r="H698" s="274" t="s">
        <v>983</v>
      </c>
      <c r="I698" s="294" t="s">
        <v>2840</v>
      </c>
      <c r="J698" s="65" t="s">
        <v>2178</v>
      </c>
      <c r="K698" s="65" t="s">
        <v>2179</v>
      </c>
      <c r="L698" s="65" t="s">
        <v>2384</v>
      </c>
      <c r="M698" s="292" t="s">
        <v>137</v>
      </c>
      <c r="N698" s="244" t="s">
        <v>2410</v>
      </c>
      <c r="O698" s="65"/>
      <c r="P698" s="90"/>
      <c r="Q698" s="244">
        <v>30</v>
      </c>
      <c r="R698" s="246">
        <v>120</v>
      </c>
      <c r="S698" s="246">
        <v>110</v>
      </c>
      <c r="T698" s="246">
        <v>29.33</v>
      </c>
      <c r="U698" s="90">
        <v>0</v>
      </c>
      <c r="V698" s="262">
        <v>24</v>
      </c>
      <c r="W698" s="99">
        <v>0</v>
      </c>
      <c r="X698" s="84">
        <v>0</v>
      </c>
      <c r="Y698" s="99">
        <v>0</v>
      </c>
      <c r="Z698" s="65">
        <v>0</v>
      </c>
      <c r="AA698" s="319">
        <v>885165</v>
      </c>
      <c r="AB698" s="319">
        <v>46667</v>
      </c>
      <c r="AC698" s="320">
        <f>AA698+AB698</f>
        <v>931832</v>
      </c>
      <c r="AD698" s="75">
        <v>4500000</v>
      </c>
      <c r="AE698" s="75">
        <v>6000000</v>
      </c>
      <c r="AF698" s="338">
        <f>(AC698*30)/220*1.4</f>
        <v>177895.19999999998</v>
      </c>
      <c r="AG698" s="113">
        <f>AA698*Q698</f>
        <v>26554950</v>
      </c>
      <c r="AH698" s="75">
        <f>AB698*Q698</f>
        <v>1400010</v>
      </c>
      <c r="AI698" s="75">
        <f>AF698*R698</f>
        <v>21347423.999999996</v>
      </c>
      <c r="AJ698" s="75">
        <f>IF(Q698=31,A698*Z698,(Q698/30)*A698*Z698)</f>
        <v>0</v>
      </c>
      <c r="AK698" s="75">
        <f>IF(Q698=31,AD698,(Q698/30)*AD698)</f>
        <v>4500000</v>
      </c>
      <c r="AL698" s="75">
        <f>IF(Q698=31,AE698,(Q698/30)*AE698)</f>
        <v>6000000</v>
      </c>
      <c r="AM698" s="75">
        <f>(AC698*30/220)*35%*S698</f>
        <v>4892117.9999999991</v>
      </c>
      <c r="AN698" s="75">
        <f>AC698*30/220*1.4*T698</f>
        <v>5217666.2159999991</v>
      </c>
      <c r="AO698" s="75">
        <f>AC698*U698</f>
        <v>0</v>
      </c>
      <c r="AP698" s="75">
        <f>200000*V698</f>
        <v>4800000</v>
      </c>
      <c r="AQ698" s="75">
        <v>0</v>
      </c>
      <c r="AR698" s="75">
        <v>0</v>
      </c>
      <c r="AS698" s="75">
        <v>0</v>
      </c>
      <c r="AT698" s="80">
        <v>0</v>
      </c>
      <c r="AU698" s="82">
        <f>SUM(AG698:AT698)</f>
        <v>74712168.216000006</v>
      </c>
      <c r="AV698" s="113">
        <f>AU698-(AX698+AP698+AO698+AL698+AK698+AJ698+AT698)</f>
        <v>54182316.440880008</v>
      </c>
      <c r="AW698" s="75">
        <f>AG698+AH698+AK698+AL698+AI698+AN698+AM698+AP698</f>
        <v>74712168.215999991</v>
      </c>
      <c r="AX698" s="75">
        <f>AW698*7%</f>
        <v>5229851.7751199994</v>
      </c>
      <c r="AY698" s="76">
        <f>IF(AV698&lt;=40000000,0,IF(AND(AV698&gt;40000000,AV698&lt;=80000000),(AV698-40000000)*10%,IF(AND(AV698&gt;80000000,AV698&lt;=120000000),4000000+(AV698-80000000)*15%,IF(AND(AV698&gt;120000000,AV698&lt;=180000000),10000000+(AV698-120000000)*20%,IF(AND(AV698&gt;180000000,AV698&lt;=240000000),22000000+(AV698-180000000)*25%,IF(AND(AV698&gt;240000000,AV698&lt;=320000000),37000000+(AV698-240000000)*30%,61000000+(AV698-320000000)*35%))))))</f>
        <v>1418231.644088001</v>
      </c>
      <c r="AZ698" s="75">
        <v>0</v>
      </c>
      <c r="BA698" s="75">
        <v>0</v>
      </c>
      <c r="BB698" s="75">
        <v>0</v>
      </c>
      <c r="BC698" s="80">
        <v>0</v>
      </c>
      <c r="BD698" s="80">
        <v>0</v>
      </c>
      <c r="BE698" s="80">
        <v>0</v>
      </c>
      <c r="BF698" s="78">
        <v>0</v>
      </c>
      <c r="BG698" s="348">
        <f>SUM(AX698:BF698)</f>
        <v>6648083.4192080004</v>
      </c>
      <c r="BH698" s="188">
        <f>INT(AU698-BG698)</f>
        <v>68064084</v>
      </c>
      <c r="BJ698" s="50">
        <v>13497</v>
      </c>
      <c r="BK698" s="50" t="s">
        <v>4029</v>
      </c>
      <c r="BM698" s="50">
        <f t="shared" si="21"/>
        <v>0</v>
      </c>
    </row>
    <row r="699" spans="1:65" s="50" customFormat="1" ht="24" customHeight="1" x14ac:dyDescent="0.2">
      <c r="A699" s="182">
        <f t="shared" si="20"/>
        <v>2655495</v>
      </c>
      <c r="B699" s="298">
        <v>430</v>
      </c>
      <c r="C699" s="266">
        <v>204</v>
      </c>
      <c r="D699" s="299">
        <v>13498</v>
      </c>
      <c r="E699" s="242" t="s">
        <v>946</v>
      </c>
      <c r="F699" s="243" t="s">
        <v>2180</v>
      </c>
      <c r="G699" s="287" t="s">
        <v>137</v>
      </c>
      <c r="H699" s="274" t="s">
        <v>983</v>
      </c>
      <c r="I699" s="294" t="s">
        <v>2864</v>
      </c>
      <c r="J699" s="65" t="s">
        <v>2182</v>
      </c>
      <c r="K699" s="65" t="s">
        <v>2183</v>
      </c>
      <c r="L699" s="65" t="s">
        <v>2384</v>
      </c>
      <c r="M699" s="292" t="s">
        <v>137</v>
      </c>
      <c r="N699" s="244" t="s">
        <v>2410</v>
      </c>
      <c r="O699" s="65"/>
      <c r="P699" s="90"/>
      <c r="Q699" s="244">
        <v>30</v>
      </c>
      <c r="R699" s="246">
        <v>120</v>
      </c>
      <c r="S699" s="246">
        <v>110</v>
      </c>
      <c r="T699" s="246">
        <v>29.33</v>
      </c>
      <c r="U699" s="90">
        <v>0</v>
      </c>
      <c r="V699" s="262">
        <v>24</v>
      </c>
      <c r="W699" s="99">
        <v>0</v>
      </c>
      <c r="X699" s="84">
        <v>0</v>
      </c>
      <c r="Y699" s="99">
        <v>0</v>
      </c>
      <c r="Z699" s="65">
        <v>0</v>
      </c>
      <c r="AA699" s="319">
        <v>885165</v>
      </c>
      <c r="AB699" s="319">
        <v>46667</v>
      </c>
      <c r="AC699" s="320">
        <f>AA699+AB699</f>
        <v>931832</v>
      </c>
      <c r="AD699" s="75">
        <v>4500000</v>
      </c>
      <c r="AE699" s="75">
        <v>6000000</v>
      </c>
      <c r="AF699" s="338">
        <f>(AC699*30)/220*1.4</f>
        <v>177895.19999999998</v>
      </c>
      <c r="AG699" s="113">
        <f>AA699*Q699</f>
        <v>26554950</v>
      </c>
      <c r="AH699" s="75">
        <f>AB699*Q699</f>
        <v>1400010</v>
      </c>
      <c r="AI699" s="75">
        <f>AF699*R699</f>
        <v>21347423.999999996</v>
      </c>
      <c r="AJ699" s="75">
        <f>IF(Q699=31,A699*Z699,(Q699/30)*A699*Z699)</f>
        <v>0</v>
      </c>
      <c r="AK699" s="75">
        <f>IF(Q699=31,AD699,(Q699/30)*AD699)</f>
        <v>4500000</v>
      </c>
      <c r="AL699" s="75">
        <f>IF(Q699=31,AE699,(Q699/30)*AE699)</f>
        <v>6000000</v>
      </c>
      <c r="AM699" s="75">
        <f>(AC699*30/220)*35%*S699</f>
        <v>4892117.9999999991</v>
      </c>
      <c r="AN699" s="75">
        <f>AC699*30/220*1.4*T699</f>
        <v>5217666.2159999991</v>
      </c>
      <c r="AO699" s="75">
        <f>AC699*U699</f>
        <v>0</v>
      </c>
      <c r="AP699" s="75">
        <f>200000*V699</f>
        <v>4800000</v>
      </c>
      <c r="AQ699" s="75">
        <v>0</v>
      </c>
      <c r="AR699" s="75">
        <v>0</v>
      </c>
      <c r="AS699" s="75">
        <v>0</v>
      </c>
      <c r="AT699" s="80">
        <v>0</v>
      </c>
      <c r="AU699" s="82">
        <f>SUM(AG699:AT699)</f>
        <v>74712168.216000006</v>
      </c>
      <c r="AV699" s="113">
        <f>AU699-(AX699+AP699+AO699+AL699+AK699+AJ699+AT699)</f>
        <v>54182316.440880008</v>
      </c>
      <c r="AW699" s="75">
        <f>AG699+AH699+AK699+AL699+AI699+AN699+AM699+AP699</f>
        <v>74712168.215999991</v>
      </c>
      <c r="AX699" s="75">
        <f>AW699*7%</f>
        <v>5229851.7751199994</v>
      </c>
      <c r="AY699" s="76">
        <f>IF(AV699&lt;=40000000,0,IF(AND(AV699&gt;40000000,AV699&lt;=80000000),(AV699-40000000)*10%,IF(AND(AV699&gt;80000000,AV699&lt;=120000000),4000000+(AV699-80000000)*15%,IF(AND(AV699&gt;120000000,AV699&lt;=180000000),10000000+(AV699-120000000)*20%,IF(AND(AV699&gt;180000000,AV699&lt;=240000000),22000000+(AV699-180000000)*25%,IF(AND(AV699&gt;240000000,AV699&lt;=320000000),37000000+(AV699-240000000)*30%,61000000+(AV699-320000000)*35%))))))</f>
        <v>1418231.644088001</v>
      </c>
      <c r="AZ699" s="75">
        <v>0</v>
      </c>
      <c r="BA699" s="75">
        <v>0</v>
      </c>
      <c r="BB699" s="75">
        <v>0</v>
      </c>
      <c r="BC699" s="80">
        <v>0</v>
      </c>
      <c r="BD699" s="80">
        <v>0</v>
      </c>
      <c r="BE699" s="80">
        <v>0</v>
      </c>
      <c r="BF699" s="78">
        <v>0</v>
      </c>
      <c r="BG699" s="348">
        <f>SUM(AX699:BF699)</f>
        <v>6648083.4192080004</v>
      </c>
      <c r="BH699" s="188">
        <f>INT(AU699-BG699)</f>
        <v>68064084</v>
      </c>
      <c r="BJ699" s="50">
        <v>13498</v>
      </c>
      <c r="BK699" s="50" t="s">
        <v>4030</v>
      </c>
      <c r="BM699" s="50">
        <f t="shared" si="21"/>
        <v>0</v>
      </c>
    </row>
    <row r="700" spans="1:65" s="50" customFormat="1" ht="24" customHeight="1" x14ac:dyDescent="0.2">
      <c r="A700" s="182">
        <f t="shared" si="20"/>
        <v>2655495</v>
      </c>
      <c r="B700" s="298">
        <v>405</v>
      </c>
      <c r="C700" s="266">
        <v>179</v>
      </c>
      <c r="D700" s="299">
        <v>13499</v>
      </c>
      <c r="E700" s="242" t="s">
        <v>1650</v>
      </c>
      <c r="F700" s="243" t="s">
        <v>342</v>
      </c>
      <c r="G700" s="287" t="s">
        <v>137</v>
      </c>
      <c r="H700" s="274" t="s">
        <v>983</v>
      </c>
      <c r="I700" s="294" t="s">
        <v>2839</v>
      </c>
      <c r="J700" s="65" t="s">
        <v>2184</v>
      </c>
      <c r="K700" s="65" t="s">
        <v>2185</v>
      </c>
      <c r="L700" s="65" t="s">
        <v>2384</v>
      </c>
      <c r="M700" s="292" t="s">
        <v>137</v>
      </c>
      <c r="N700" s="244" t="s">
        <v>2410</v>
      </c>
      <c r="O700" s="65"/>
      <c r="P700" s="90"/>
      <c r="Q700" s="244">
        <v>30</v>
      </c>
      <c r="R700" s="246">
        <v>120</v>
      </c>
      <c r="S700" s="246">
        <v>110</v>
      </c>
      <c r="T700" s="246">
        <v>29.33</v>
      </c>
      <c r="U700" s="90">
        <v>0</v>
      </c>
      <c r="V700" s="262">
        <v>24</v>
      </c>
      <c r="W700" s="99">
        <v>0</v>
      </c>
      <c r="X700" s="84">
        <v>0</v>
      </c>
      <c r="Y700" s="99">
        <v>2</v>
      </c>
      <c r="Z700" s="65">
        <v>2</v>
      </c>
      <c r="AA700" s="319">
        <v>885165</v>
      </c>
      <c r="AB700" s="319">
        <v>46667</v>
      </c>
      <c r="AC700" s="320">
        <f>AA700+AB700</f>
        <v>931832</v>
      </c>
      <c r="AD700" s="75">
        <v>4500000</v>
      </c>
      <c r="AE700" s="75">
        <v>6000000</v>
      </c>
      <c r="AF700" s="338">
        <f>(AC700*30)/220*1.4</f>
        <v>177895.19999999998</v>
      </c>
      <c r="AG700" s="113">
        <f>AA700*Q700</f>
        <v>26554950</v>
      </c>
      <c r="AH700" s="75">
        <f>AB700*Q700</f>
        <v>1400010</v>
      </c>
      <c r="AI700" s="75">
        <f>AF700*R700</f>
        <v>21347423.999999996</v>
      </c>
      <c r="AJ700" s="75">
        <f>IF(Q700=31,A700*Z700,(Q700/30)*A700*Z700)</f>
        <v>5310990</v>
      </c>
      <c r="AK700" s="75">
        <f>IF(Q700=31,AD700,(Q700/30)*AD700)</f>
        <v>4500000</v>
      </c>
      <c r="AL700" s="75">
        <f>IF(Q700=31,AE700,(Q700/30)*AE700)</f>
        <v>6000000</v>
      </c>
      <c r="AM700" s="75">
        <f>(AC700*30/220)*35%*S700</f>
        <v>4892117.9999999991</v>
      </c>
      <c r="AN700" s="75">
        <f>AC700*30/220*1.4*T700</f>
        <v>5217666.2159999991</v>
      </c>
      <c r="AO700" s="75">
        <f>AC700*U700</f>
        <v>0</v>
      </c>
      <c r="AP700" s="75">
        <f>200000*V700</f>
        <v>4800000</v>
      </c>
      <c r="AQ700" s="75">
        <v>0</v>
      </c>
      <c r="AR700" s="75">
        <v>0</v>
      </c>
      <c r="AS700" s="75">
        <v>0</v>
      </c>
      <c r="AT700" s="80">
        <v>0</v>
      </c>
      <c r="AU700" s="82">
        <f>SUM(AG700:AT700)</f>
        <v>80023158.216000006</v>
      </c>
      <c r="AV700" s="113">
        <f>AU700-(AX700+AP700+AO700+AL700+AK700+AJ700+AT700)</f>
        <v>54182316.440880008</v>
      </c>
      <c r="AW700" s="75">
        <f>AG700+AH700+AK700+AL700+AI700+AN700+AM700+AP700</f>
        <v>74712168.215999991</v>
      </c>
      <c r="AX700" s="75">
        <f>AW700*7%</f>
        <v>5229851.7751199994</v>
      </c>
      <c r="AY700" s="76">
        <f>IF(AV700&lt;=40000000,0,IF(AND(AV700&gt;40000000,AV700&lt;=80000000),(AV700-40000000)*10%,IF(AND(AV700&gt;80000000,AV700&lt;=120000000),4000000+(AV700-80000000)*15%,IF(AND(AV700&gt;120000000,AV700&lt;=180000000),10000000+(AV700-120000000)*20%,IF(AND(AV700&gt;180000000,AV700&lt;=240000000),22000000+(AV700-180000000)*25%,IF(AND(AV700&gt;240000000,AV700&lt;=320000000),37000000+(AV700-240000000)*30%,61000000+(AV700-320000000)*35%))))))</f>
        <v>1418231.644088001</v>
      </c>
      <c r="AZ700" s="75">
        <v>0</v>
      </c>
      <c r="BA700" s="75">
        <v>0</v>
      </c>
      <c r="BB700" s="75">
        <v>0</v>
      </c>
      <c r="BC700" s="80">
        <v>0</v>
      </c>
      <c r="BD700" s="80">
        <v>0</v>
      </c>
      <c r="BE700" s="80">
        <v>0</v>
      </c>
      <c r="BF700" s="78">
        <v>0</v>
      </c>
      <c r="BG700" s="348">
        <f>SUM(AX700:BF700)</f>
        <v>6648083.4192080004</v>
      </c>
      <c r="BH700" s="188">
        <f>INT(AU700-BG700)</f>
        <v>73375074</v>
      </c>
      <c r="BJ700" s="50">
        <v>13499</v>
      </c>
      <c r="BK700" s="50" t="s">
        <v>4031</v>
      </c>
      <c r="BM700" s="50">
        <f t="shared" si="21"/>
        <v>0</v>
      </c>
    </row>
    <row r="701" spans="1:65" s="50" customFormat="1" ht="24" customHeight="1" x14ac:dyDescent="0.2">
      <c r="A701" s="182">
        <f t="shared" si="20"/>
        <v>2655495</v>
      </c>
      <c r="B701" s="298">
        <v>399</v>
      </c>
      <c r="C701" s="266">
        <v>173</v>
      </c>
      <c r="D701" s="299">
        <v>13500</v>
      </c>
      <c r="E701" s="242" t="s">
        <v>935</v>
      </c>
      <c r="F701" s="243" t="s">
        <v>2186</v>
      </c>
      <c r="G701" s="287" t="s">
        <v>137</v>
      </c>
      <c r="H701" s="274" t="s">
        <v>983</v>
      </c>
      <c r="I701" s="294" t="s">
        <v>2833</v>
      </c>
      <c r="J701" s="65" t="s">
        <v>2187</v>
      </c>
      <c r="K701" s="65" t="s">
        <v>2188</v>
      </c>
      <c r="L701" s="65" t="s">
        <v>2384</v>
      </c>
      <c r="M701" s="292" t="s">
        <v>137</v>
      </c>
      <c r="N701" s="244" t="s">
        <v>2410</v>
      </c>
      <c r="O701" s="65"/>
      <c r="P701" s="90"/>
      <c r="Q701" s="244">
        <v>30</v>
      </c>
      <c r="R701" s="246">
        <v>120</v>
      </c>
      <c r="S701" s="246">
        <v>110</v>
      </c>
      <c r="T701" s="246">
        <v>29.33</v>
      </c>
      <c r="U701" s="90">
        <v>0</v>
      </c>
      <c r="V701" s="262">
        <v>15</v>
      </c>
      <c r="W701" s="99">
        <v>0</v>
      </c>
      <c r="X701" s="84">
        <v>0</v>
      </c>
      <c r="Y701" s="99">
        <v>2</v>
      </c>
      <c r="Z701" s="65">
        <v>1</v>
      </c>
      <c r="AA701" s="319">
        <v>885165</v>
      </c>
      <c r="AB701" s="319">
        <v>46667</v>
      </c>
      <c r="AC701" s="320">
        <f>AA701+AB701</f>
        <v>931832</v>
      </c>
      <c r="AD701" s="75">
        <v>4500000</v>
      </c>
      <c r="AE701" s="75">
        <v>6000000</v>
      </c>
      <c r="AF701" s="338">
        <f>(AC701*30)/220*1.4</f>
        <v>177895.19999999998</v>
      </c>
      <c r="AG701" s="113">
        <f>AA701*Q701</f>
        <v>26554950</v>
      </c>
      <c r="AH701" s="75">
        <f>AB701*Q701</f>
        <v>1400010</v>
      </c>
      <c r="AI701" s="75">
        <f>AF701*R701</f>
        <v>21347423.999999996</v>
      </c>
      <c r="AJ701" s="75">
        <f>IF(Q701=31,A701*Z701,(Q701/30)*A701*Z701)</f>
        <v>2655495</v>
      </c>
      <c r="AK701" s="75">
        <f>IF(Q701=31,AD701,(Q701/30)*AD701)</f>
        <v>4500000</v>
      </c>
      <c r="AL701" s="75">
        <f>IF(Q701=31,AE701,(Q701/30)*AE701)</f>
        <v>6000000</v>
      </c>
      <c r="AM701" s="75">
        <f>(AC701*30/220)*35%*S701</f>
        <v>4892117.9999999991</v>
      </c>
      <c r="AN701" s="75">
        <f>AC701*30/220*1.4*T701</f>
        <v>5217666.2159999991</v>
      </c>
      <c r="AO701" s="75">
        <f>AC701*U701</f>
        <v>0</v>
      </c>
      <c r="AP701" s="75">
        <f>200000*V701</f>
        <v>3000000</v>
      </c>
      <c r="AQ701" s="75">
        <v>0</v>
      </c>
      <c r="AR701" s="75">
        <v>0</v>
      </c>
      <c r="AS701" s="75">
        <v>0</v>
      </c>
      <c r="AT701" s="80">
        <v>0</v>
      </c>
      <c r="AU701" s="82">
        <f>SUM(AG701:AT701)</f>
        <v>75567663.216000006</v>
      </c>
      <c r="AV701" s="113">
        <f>AU701-(AX701+AP701+AO701+AL701+AK701+AJ701+AT701)</f>
        <v>54308316.440880008</v>
      </c>
      <c r="AW701" s="75">
        <f>AG701+AH701+AK701+AL701+AI701+AN701+AM701+AP701</f>
        <v>72912168.215999991</v>
      </c>
      <c r="AX701" s="75">
        <f>AW701*7%</f>
        <v>5103851.7751199994</v>
      </c>
      <c r="AY701" s="76">
        <f>IF(AV701&lt;=40000000,0,IF(AND(AV701&gt;40000000,AV701&lt;=80000000),(AV701-40000000)*10%,IF(AND(AV701&gt;80000000,AV701&lt;=120000000),4000000+(AV701-80000000)*15%,IF(AND(AV701&gt;120000000,AV701&lt;=180000000),10000000+(AV701-120000000)*20%,IF(AND(AV701&gt;180000000,AV701&lt;=240000000),22000000+(AV701-180000000)*25%,IF(AND(AV701&gt;240000000,AV701&lt;=320000000),37000000+(AV701-240000000)*30%,61000000+(AV701-320000000)*35%))))))</f>
        <v>1430831.644088001</v>
      </c>
      <c r="AZ701" s="75">
        <v>0</v>
      </c>
      <c r="BA701" s="75">
        <v>0</v>
      </c>
      <c r="BB701" s="75">
        <v>0</v>
      </c>
      <c r="BC701" s="80">
        <v>0</v>
      </c>
      <c r="BD701" s="80">
        <v>0</v>
      </c>
      <c r="BE701" s="80">
        <v>0</v>
      </c>
      <c r="BF701" s="78">
        <v>0</v>
      </c>
      <c r="BG701" s="348">
        <f>SUM(AX701:BF701)</f>
        <v>6534683.4192080004</v>
      </c>
      <c r="BH701" s="188">
        <f>INT(AU701-BG701)</f>
        <v>69032979</v>
      </c>
      <c r="BJ701" s="50">
        <v>13500</v>
      </c>
      <c r="BK701" s="50" t="s">
        <v>4032</v>
      </c>
      <c r="BM701" s="50">
        <f t="shared" si="21"/>
        <v>0</v>
      </c>
    </row>
    <row r="702" spans="1:65" s="50" customFormat="1" ht="24" customHeight="1" x14ac:dyDescent="0.2">
      <c r="A702" s="182">
        <f t="shared" si="20"/>
        <v>2655495</v>
      </c>
      <c r="B702" s="298">
        <v>437</v>
      </c>
      <c r="C702" s="266">
        <v>212</v>
      </c>
      <c r="D702" s="299">
        <v>13501</v>
      </c>
      <c r="E702" s="242" t="s">
        <v>435</v>
      </c>
      <c r="F702" s="243" t="s">
        <v>2189</v>
      </c>
      <c r="G702" s="287" t="s">
        <v>137</v>
      </c>
      <c r="H702" s="274" t="s">
        <v>983</v>
      </c>
      <c r="I702" s="294" t="s">
        <v>2871</v>
      </c>
      <c r="J702" s="65" t="s">
        <v>2190</v>
      </c>
      <c r="K702" s="65" t="s">
        <v>2191</v>
      </c>
      <c r="L702" s="65" t="s">
        <v>2384</v>
      </c>
      <c r="M702" s="292" t="s">
        <v>137</v>
      </c>
      <c r="N702" s="244" t="s">
        <v>2410</v>
      </c>
      <c r="O702" s="65"/>
      <c r="P702" s="90"/>
      <c r="Q702" s="244">
        <v>30</v>
      </c>
      <c r="R702" s="246">
        <v>120</v>
      </c>
      <c r="S702" s="246">
        <v>110</v>
      </c>
      <c r="T702" s="246">
        <v>29.33</v>
      </c>
      <c r="U702" s="90">
        <v>0</v>
      </c>
      <c r="V702" s="262">
        <v>15</v>
      </c>
      <c r="W702" s="99">
        <v>0</v>
      </c>
      <c r="X702" s="84">
        <v>0</v>
      </c>
      <c r="Y702" s="99">
        <v>0</v>
      </c>
      <c r="Z702" s="65">
        <v>2</v>
      </c>
      <c r="AA702" s="319">
        <v>885165</v>
      </c>
      <c r="AB702" s="319">
        <v>0</v>
      </c>
      <c r="AC702" s="320">
        <f>AA702+AB702</f>
        <v>885165</v>
      </c>
      <c r="AD702" s="75">
        <v>4500000</v>
      </c>
      <c r="AE702" s="75">
        <v>6000000</v>
      </c>
      <c r="AF702" s="338">
        <f>(AC702*30)/220*1.4</f>
        <v>168986.04545454544</v>
      </c>
      <c r="AG702" s="113">
        <f>AA702*Q702</f>
        <v>26554950</v>
      </c>
      <c r="AH702" s="75">
        <f>AB702*Q702</f>
        <v>0</v>
      </c>
      <c r="AI702" s="75">
        <f>AF702*R702</f>
        <v>20278325.454545453</v>
      </c>
      <c r="AJ702" s="75">
        <f>IF(Q702=31,A702*Z702,(Q702/30)*A702*Z702)</f>
        <v>5310990</v>
      </c>
      <c r="AK702" s="75">
        <f>IF(Q702=31,AD702,(Q702/30)*AD702)</f>
        <v>4500000</v>
      </c>
      <c r="AL702" s="75">
        <f>IF(Q702=31,AE702,(Q702/30)*AE702)</f>
        <v>6000000</v>
      </c>
      <c r="AM702" s="75">
        <f>(AC702*30/220)*35%*S702</f>
        <v>4647116.25</v>
      </c>
      <c r="AN702" s="75">
        <f>AC702*30/220*1.4*T702</f>
        <v>4956360.7131818179</v>
      </c>
      <c r="AO702" s="75">
        <f>AC702*U702</f>
        <v>0</v>
      </c>
      <c r="AP702" s="75">
        <f>200000*V702</f>
        <v>3000000</v>
      </c>
      <c r="AQ702" s="75">
        <v>0</v>
      </c>
      <c r="AR702" s="75">
        <v>0</v>
      </c>
      <c r="AS702" s="75">
        <v>0</v>
      </c>
      <c r="AT702" s="80">
        <v>0</v>
      </c>
      <c r="AU702" s="82">
        <f>SUM(AG702:AT702)</f>
        <v>75247742.417727277</v>
      </c>
      <c r="AV702" s="113">
        <f>AU702-(AX702+AP702+AO702+AL702+AK702+AJ702+AT702)</f>
        <v>51541179.74848637</v>
      </c>
      <c r="AW702" s="75">
        <f>AG702+AH702+AK702+AL702+AI702+AN702+AM702+AP702</f>
        <v>69936752.417727262</v>
      </c>
      <c r="AX702" s="75">
        <f>AW702*7%</f>
        <v>4895572.6692409087</v>
      </c>
      <c r="AY702" s="76">
        <f>IF(AV702&lt;=40000000,0,IF(AND(AV702&gt;40000000,AV702&lt;=80000000),(AV702-40000000)*10%,IF(AND(AV702&gt;80000000,AV702&lt;=120000000),4000000+(AV702-80000000)*15%,IF(AND(AV702&gt;120000000,AV702&lt;=180000000),10000000+(AV702-120000000)*20%,IF(AND(AV702&gt;180000000,AV702&lt;=240000000),22000000+(AV702-180000000)*25%,IF(AND(AV702&gt;240000000,AV702&lt;=320000000),37000000+(AV702-240000000)*30%,61000000+(AV702-320000000)*35%))))))</f>
        <v>1154117.9748486371</v>
      </c>
      <c r="AZ702" s="75">
        <v>0</v>
      </c>
      <c r="BA702" s="75">
        <v>0</v>
      </c>
      <c r="BB702" s="75">
        <v>0</v>
      </c>
      <c r="BC702" s="80">
        <v>0</v>
      </c>
      <c r="BD702" s="80">
        <v>0</v>
      </c>
      <c r="BE702" s="80">
        <v>0</v>
      </c>
      <c r="BF702" s="78">
        <v>0</v>
      </c>
      <c r="BG702" s="348">
        <f>SUM(AX702:BF702)</f>
        <v>6049690.6440895461</v>
      </c>
      <c r="BH702" s="188">
        <f>INT(AU702-BG702)</f>
        <v>69198051</v>
      </c>
      <c r="BJ702" s="50">
        <v>13501</v>
      </c>
      <c r="BK702" s="50" t="s">
        <v>4033</v>
      </c>
      <c r="BM702" s="50">
        <f t="shared" si="21"/>
        <v>0</v>
      </c>
    </row>
    <row r="703" spans="1:65" s="50" customFormat="1" ht="24" customHeight="1" x14ac:dyDescent="0.2">
      <c r="A703" s="182">
        <f t="shared" si="20"/>
        <v>2655495</v>
      </c>
      <c r="B703" s="298">
        <v>417</v>
      </c>
      <c r="C703" s="266">
        <v>191</v>
      </c>
      <c r="D703" s="299">
        <v>13502</v>
      </c>
      <c r="E703" s="242" t="s">
        <v>694</v>
      </c>
      <c r="F703" s="243" t="s">
        <v>2192</v>
      </c>
      <c r="G703" s="287" t="s">
        <v>137</v>
      </c>
      <c r="H703" s="274" t="s">
        <v>983</v>
      </c>
      <c r="I703" s="294" t="s">
        <v>2851</v>
      </c>
      <c r="J703" s="65" t="s">
        <v>2193</v>
      </c>
      <c r="K703" s="65" t="s">
        <v>2194</v>
      </c>
      <c r="L703" s="65" t="s">
        <v>2384</v>
      </c>
      <c r="M703" s="292" t="s">
        <v>137</v>
      </c>
      <c r="N703" s="244" t="s">
        <v>2410</v>
      </c>
      <c r="O703" s="65"/>
      <c r="P703" s="90"/>
      <c r="Q703" s="244">
        <v>30</v>
      </c>
      <c r="R703" s="246">
        <v>120</v>
      </c>
      <c r="S703" s="246">
        <v>110</v>
      </c>
      <c r="T703" s="246">
        <v>29.33</v>
      </c>
      <c r="U703" s="90">
        <v>0</v>
      </c>
      <c r="V703" s="262">
        <v>13</v>
      </c>
      <c r="W703" s="99">
        <v>0</v>
      </c>
      <c r="X703" s="84">
        <v>0</v>
      </c>
      <c r="Y703" s="99">
        <v>0</v>
      </c>
      <c r="Z703" s="65">
        <v>0</v>
      </c>
      <c r="AA703" s="319">
        <v>885165</v>
      </c>
      <c r="AB703" s="319">
        <v>46667</v>
      </c>
      <c r="AC703" s="320">
        <f>AA703+AB703</f>
        <v>931832</v>
      </c>
      <c r="AD703" s="75">
        <v>4500000</v>
      </c>
      <c r="AE703" s="75">
        <v>6000000</v>
      </c>
      <c r="AF703" s="338">
        <f>(AC703*30)/220*1.4</f>
        <v>177895.19999999998</v>
      </c>
      <c r="AG703" s="113">
        <f>AA703*Q703</f>
        <v>26554950</v>
      </c>
      <c r="AH703" s="75">
        <f>AB703*Q703</f>
        <v>1400010</v>
      </c>
      <c r="AI703" s="75">
        <f>AF703*R703</f>
        <v>21347423.999999996</v>
      </c>
      <c r="AJ703" s="75">
        <f>IF(Q703=31,A703*Z703,(Q703/30)*A703*Z703)</f>
        <v>0</v>
      </c>
      <c r="AK703" s="75">
        <f>IF(Q703=31,AD703,(Q703/30)*AD703)</f>
        <v>4500000</v>
      </c>
      <c r="AL703" s="75">
        <f>IF(Q703=31,AE703,(Q703/30)*AE703)</f>
        <v>6000000</v>
      </c>
      <c r="AM703" s="75">
        <f>(AC703*30/220)*35%*S703</f>
        <v>4892117.9999999991</v>
      </c>
      <c r="AN703" s="75">
        <f>AC703*30/220*1.4*T703</f>
        <v>5217666.2159999991</v>
      </c>
      <c r="AO703" s="75">
        <f>AC703*U703</f>
        <v>0</v>
      </c>
      <c r="AP703" s="75">
        <f>200000*V703</f>
        <v>2600000</v>
      </c>
      <c r="AQ703" s="75">
        <v>0</v>
      </c>
      <c r="AR703" s="75">
        <v>0</v>
      </c>
      <c r="AS703" s="75">
        <v>0</v>
      </c>
      <c r="AT703" s="80">
        <v>0</v>
      </c>
      <c r="AU703" s="82">
        <f>SUM(AG703:AT703)</f>
        <v>72512168.216000006</v>
      </c>
      <c r="AV703" s="113">
        <f>AU703-(AX703+AP703+AO703+AL703+AK703+AJ703+AT703)</f>
        <v>54336316.440880008</v>
      </c>
      <c r="AW703" s="75">
        <f>AG703+AH703+AK703+AL703+AI703+AN703+AM703+AP703</f>
        <v>72512168.215999991</v>
      </c>
      <c r="AX703" s="75">
        <f>AW703*7%</f>
        <v>5075851.7751199994</v>
      </c>
      <c r="AY703" s="76">
        <f>IF(AV703&lt;=40000000,0,IF(AND(AV703&gt;40000000,AV703&lt;=80000000),(AV703-40000000)*10%,IF(AND(AV703&gt;80000000,AV703&lt;=120000000),4000000+(AV703-80000000)*15%,IF(AND(AV703&gt;120000000,AV703&lt;=180000000),10000000+(AV703-120000000)*20%,IF(AND(AV703&gt;180000000,AV703&lt;=240000000),22000000+(AV703-180000000)*25%,IF(AND(AV703&gt;240000000,AV703&lt;=320000000),37000000+(AV703-240000000)*30%,61000000+(AV703-320000000)*35%))))))</f>
        <v>1433631.644088001</v>
      </c>
      <c r="AZ703" s="75">
        <v>0</v>
      </c>
      <c r="BA703" s="75">
        <v>0</v>
      </c>
      <c r="BB703" s="75">
        <v>0</v>
      </c>
      <c r="BC703" s="80">
        <v>0</v>
      </c>
      <c r="BD703" s="80">
        <v>0</v>
      </c>
      <c r="BE703" s="80">
        <v>0</v>
      </c>
      <c r="BF703" s="78">
        <v>0</v>
      </c>
      <c r="BG703" s="348">
        <f>SUM(AX703:BF703)</f>
        <v>6509483.4192080004</v>
      </c>
      <c r="BH703" s="188">
        <f>INT(AU703-BG703)</f>
        <v>66002684</v>
      </c>
      <c r="BI703" s="50" t="s">
        <v>3298</v>
      </c>
      <c r="BJ703" s="50">
        <v>13502</v>
      </c>
      <c r="BK703" s="50" t="s">
        <v>4034</v>
      </c>
      <c r="BM703" s="50">
        <f t="shared" si="21"/>
        <v>0</v>
      </c>
    </row>
    <row r="704" spans="1:65" s="50" customFormat="1" ht="24" customHeight="1" x14ac:dyDescent="0.2">
      <c r="A704" s="182">
        <f t="shared" ref="A704:A767" si="22">885165*3</f>
        <v>2655495</v>
      </c>
      <c r="B704" s="298">
        <v>426</v>
      </c>
      <c r="C704" s="266">
        <v>200</v>
      </c>
      <c r="D704" s="299">
        <v>13503</v>
      </c>
      <c r="E704" s="242" t="s">
        <v>1387</v>
      </c>
      <c r="F704" s="243" t="s">
        <v>2195</v>
      </c>
      <c r="G704" s="287" t="s">
        <v>137</v>
      </c>
      <c r="H704" s="274" t="s">
        <v>983</v>
      </c>
      <c r="I704" s="294" t="s">
        <v>2860</v>
      </c>
      <c r="J704" s="65" t="s">
        <v>2196</v>
      </c>
      <c r="K704" s="65" t="s">
        <v>2197</v>
      </c>
      <c r="L704" s="65" t="s">
        <v>2384</v>
      </c>
      <c r="M704" s="292" t="s">
        <v>137</v>
      </c>
      <c r="N704" s="244" t="s">
        <v>2410</v>
      </c>
      <c r="O704" s="65"/>
      <c r="P704" s="90"/>
      <c r="Q704" s="244">
        <v>30</v>
      </c>
      <c r="R704" s="246">
        <v>120</v>
      </c>
      <c r="S704" s="246">
        <v>110</v>
      </c>
      <c r="T704" s="246">
        <v>29.33</v>
      </c>
      <c r="U704" s="90">
        <v>0</v>
      </c>
      <c r="V704" s="262">
        <v>15</v>
      </c>
      <c r="W704" s="99">
        <v>0</v>
      </c>
      <c r="X704" s="84">
        <v>0</v>
      </c>
      <c r="Y704" s="99">
        <v>1</v>
      </c>
      <c r="Z704" s="65">
        <v>0</v>
      </c>
      <c r="AA704" s="319">
        <v>885165</v>
      </c>
      <c r="AB704" s="319">
        <v>0</v>
      </c>
      <c r="AC704" s="320">
        <f>AA704+AB704</f>
        <v>885165</v>
      </c>
      <c r="AD704" s="75">
        <v>4500000</v>
      </c>
      <c r="AE704" s="75">
        <v>6000000</v>
      </c>
      <c r="AF704" s="338">
        <f>(AC704*30)/220*1.4</f>
        <v>168986.04545454544</v>
      </c>
      <c r="AG704" s="113">
        <f>AA704*Q704</f>
        <v>26554950</v>
      </c>
      <c r="AH704" s="75">
        <f>AB704*Q704</f>
        <v>0</v>
      </c>
      <c r="AI704" s="75">
        <f>AF704*R704</f>
        <v>20278325.454545453</v>
      </c>
      <c r="AJ704" s="75">
        <f>IF(Q704=31,A704*Z704,(Q704/30)*A704*Z704)</f>
        <v>0</v>
      </c>
      <c r="AK704" s="75">
        <f>IF(Q704=31,AD704,(Q704/30)*AD704)</f>
        <v>4500000</v>
      </c>
      <c r="AL704" s="75">
        <f>IF(Q704=31,AE704,(Q704/30)*AE704)</f>
        <v>6000000</v>
      </c>
      <c r="AM704" s="75">
        <f>(AC704*30/220)*35%*S704</f>
        <v>4647116.25</v>
      </c>
      <c r="AN704" s="75">
        <f>AC704*30/220*1.4*T704</f>
        <v>4956360.7131818179</v>
      </c>
      <c r="AO704" s="75">
        <f>AC704*U704</f>
        <v>0</v>
      </c>
      <c r="AP704" s="75">
        <f>200000*V704</f>
        <v>3000000</v>
      </c>
      <c r="AQ704" s="75">
        <v>0</v>
      </c>
      <c r="AR704" s="75">
        <v>0</v>
      </c>
      <c r="AS704" s="75">
        <v>0</v>
      </c>
      <c r="AT704" s="80">
        <v>0</v>
      </c>
      <c r="AU704" s="82">
        <f>SUM(AG704:AT704)</f>
        <v>69936752.417727262</v>
      </c>
      <c r="AV704" s="113">
        <f>AU704-(AX704+AP704+AO704+AL704+AK704+AJ704+AT704)</f>
        <v>51541179.748486355</v>
      </c>
      <c r="AW704" s="75">
        <f>AG704+AH704+AK704+AL704+AI704+AN704+AM704+AP704</f>
        <v>69936752.417727262</v>
      </c>
      <c r="AX704" s="75">
        <f>AW704*7%</f>
        <v>4895572.6692409087</v>
      </c>
      <c r="AY704" s="76">
        <f>IF(AV704&lt;=40000000,0,IF(AND(AV704&gt;40000000,AV704&lt;=80000000),(AV704-40000000)*10%,IF(AND(AV704&gt;80000000,AV704&lt;=120000000),4000000+(AV704-80000000)*15%,IF(AND(AV704&gt;120000000,AV704&lt;=180000000),10000000+(AV704-120000000)*20%,IF(AND(AV704&gt;180000000,AV704&lt;=240000000),22000000+(AV704-180000000)*25%,IF(AND(AV704&gt;240000000,AV704&lt;=320000000),37000000+(AV704-240000000)*30%,61000000+(AV704-320000000)*35%))))))</f>
        <v>1154117.9748486355</v>
      </c>
      <c r="AZ704" s="75">
        <v>0</v>
      </c>
      <c r="BA704" s="75">
        <v>0</v>
      </c>
      <c r="BB704" s="75">
        <v>0</v>
      </c>
      <c r="BC704" s="80">
        <v>0</v>
      </c>
      <c r="BD704" s="80">
        <v>0</v>
      </c>
      <c r="BE704" s="80">
        <v>0</v>
      </c>
      <c r="BF704" s="78">
        <v>0</v>
      </c>
      <c r="BG704" s="348">
        <f>SUM(AX704:BF704)</f>
        <v>6049690.6440895442</v>
      </c>
      <c r="BH704" s="188">
        <f>INT(AU704-BG704)</f>
        <v>63887061</v>
      </c>
      <c r="BJ704" s="50">
        <v>13503</v>
      </c>
      <c r="BK704" s="50" t="s">
        <v>4035</v>
      </c>
      <c r="BM704" s="50">
        <f t="shared" si="21"/>
        <v>0</v>
      </c>
    </row>
    <row r="705" spans="1:65" s="50" customFormat="1" ht="24" customHeight="1" x14ac:dyDescent="0.2">
      <c r="A705" s="182">
        <f t="shared" si="22"/>
        <v>2655495</v>
      </c>
      <c r="B705" s="298">
        <v>443</v>
      </c>
      <c r="C705" s="266">
        <v>218</v>
      </c>
      <c r="D705" s="299">
        <v>13504</v>
      </c>
      <c r="E705" s="242" t="s">
        <v>85</v>
      </c>
      <c r="F705" s="243" t="s">
        <v>2198</v>
      </c>
      <c r="G705" s="287" t="s">
        <v>137</v>
      </c>
      <c r="H705" s="274" t="s">
        <v>983</v>
      </c>
      <c r="I705" s="294" t="s">
        <v>2877</v>
      </c>
      <c r="J705" s="65" t="s">
        <v>2199</v>
      </c>
      <c r="K705" s="65" t="s">
        <v>2200</v>
      </c>
      <c r="L705" s="65" t="s">
        <v>2384</v>
      </c>
      <c r="M705" s="292" t="s">
        <v>137</v>
      </c>
      <c r="N705" s="244" t="s">
        <v>2410</v>
      </c>
      <c r="O705" s="65"/>
      <c r="P705" s="90"/>
      <c r="Q705" s="244">
        <v>30</v>
      </c>
      <c r="R705" s="246">
        <v>120</v>
      </c>
      <c r="S705" s="246">
        <v>110</v>
      </c>
      <c r="T705" s="246">
        <v>29.33</v>
      </c>
      <c r="U705" s="90">
        <v>0</v>
      </c>
      <c r="V705" s="262">
        <v>15</v>
      </c>
      <c r="W705" s="99">
        <v>0</v>
      </c>
      <c r="X705" s="84">
        <v>0</v>
      </c>
      <c r="Y705" s="99">
        <v>0</v>
      </c>
      <c r="Z705" s="65">
        <v>0</v>
      </c>
      <c r="AA705" s="319">
        <v>885165</v>
      </c>
      <c r="AB705" s="319">
        <v>0</v>
      </c>
      <c r="AC705" s="320">
        <f>AA705+AB705</f>
        <v>885165</v>
      </c>
      <c r="AD705" s="75">
        <v>4500000</v>
      </c>
      <c r="AE705" s="75">
        <v>6000000</v>
      </c>
      <c r="AF705" s="338">
        <f>(AC705*30)/220*1.4</f>
        <v>168986.04545454544</v>
      </c>
      <c r="AG705" s="113">
        <f>AA705*Q705</f>
        <v>26554950</v>
      </c>
      <c r="AH705" s="75">
        <f>AB705*Q705</f>
        <v>0</v>
      </c>
      <c r="AI705" s="75">
        <f>AF705*R705</f>
        <v>20278325.454545453</v>
      </c>
      <c r="AJ705" s="75">
        <f>IF(Q705=31,A705*Z705,(Q705/30)*A705*Z705)</f>
        <v>0</v>
      </c>
      <c r="AK705" s="75">
        <f>IF(Q705=31,AD705,(Q705/30)*AD705)</f>
        <v>4500000</v>
      </c>
      <c r="AL705" s="75">
        <f>IF(Q705=31,AE705,(Q705/30)*AE705)</f>
        <v>6000000</v>
      </c>
      <c r="AM705" s="75">
        <f>(AC705*30/220)*35%*S705</f>
        <v>4647116.25</v>
      </c>
      <c r="AN705" s="75">
        <f>AC705*30/220*1.4*T705</f>
        <v>4956360.7131818179</v>
      </c>
      <c r="AO705" s="75">
        <f>AC705*U705</f>
        <v>0</v>
      </c>
      <c r="AP705" s="75">
        <f>200000*V705</f>
        <v>3000000</v>
      </c>
      <c r="AQ705" s="75">
        <v>0</v>
      </c>
      <c r="AR705" s="75">
        <v>0</v>
      </c>
      <c r="AS705" s="75">
        <v>0</v>
      </c>
      <c r="AT705" s="80">
        <v>0</v>
      </c>
      <c r="AU705" s="82">
        <f>SUM(AG705:AT705)</f>
        <v>69936752.417727262</v>
      </c>
      <c r="AV705" s="113">
        <f>AU705-(AX705+AP705+AO705+AL705+AK705+AJ705+AT705)</f>
        <v>51541179.748486355</v>
      </c>
      <c r="AW705" s="75">
        <f>AG705+AH705+AK705+AL705+AI705+AN705+AM705+AP705</f>
        <v>69936752.417727262</v>
      </c>
      <c r="AX705" s="75">
        <f>AW705*7%</f>
        <v>4895572.6692409087</v>
      </c>
      <c r="AY705" s="76">
        <f>IF(AV705&lt;=40000000,0,IF(AND(AV705&gt;40000000,AV705&lt;=80000000),(AV705-40000000)*10%,IF(AND(AV705&gt;80000000,AV705&lt;=120000000),4000000+(AV705-80000000)*15%,IF(AND(AV705&gt;120000000,AV705&lt;=180000000),10000000+(AV705-120000000)*20%,IF(AND(AV705&gt;180000000,AV705&lt;=240000000),22000000+(AV705-180000000)*25%,IF(AND(AV705&gt;240000000,AV705&lt;=320000000),37000000+(AV705-240000000)*30%,61000000+(AV705-320000000)*35%))))))</f>
        <v>1154117.9748486355</v>
      </c>
      <c r="AZ705" s="75">
        <v>0</v>
      </c>
      <c r="BA705" s="75">
        <v>0</v>
      </c>
      <c r="BB705" s="75">
        <v>0</v>
      </c>
      <c r="BC705" s="80">
        <v>0</v>
      </c>
      <c r="BD705" s="80">
        <v>0</v>
      </c>
      <c r="BE705" s="80">
        <v>0</v>
      </c>
      <c r="BF705" s="78">
        <v>0</v>
      </c>
      <c r="BG705" s="348">
        <f>SUM(AX705:BF705)</f>
        <v>6049690.6440895442</v>
      </c>
      <c r="BH705" s="188">
        <f>INT(AU705-BG705)</f>
        <v>63887061</v>
      </c>
      <c r="BJ705" s="50">
        <v>13504</v>
      </c>
      <c r="BK705" s="50" t="s">
        <v>4036</v>
      </c>
      <c r="BM705" s="50">
        <f t="shared" si="21"/>
        <v>0</v>
      </c>
    </row>
    <row r="706" spans="1:65" s="50" customFormat="1" ht="24" customHeight="1" x14ac:dyDescent="0.2">
      <c r="A706" s="182">
        <f t="shared" si="22"/>
        <v>2655495</v>
      </c>
      <c r="B706" s="298">
        <v>393</v>
      </c>
      <c r="C706" s="266">
        <v>167</v>
      </c>
      <c r="D706" s="299">
        <v>13505</v>
      </c>
      <c r="E706" s="242" t="s">
        <v>1944</v>
      </c>
      <c r="F706" s="243" t="s">
        <v>2201</v>
      </c>
      <c r="G706" s="287" t="s">
        <v>137</v>
      </c>
      <c r="H706" s="274" t="s">
        <v>983</v>
      </c>
      <c r="I706" s="294" t="s">
        <v>2827</v>
      </c>
      <c r="J706" s="65" t="s">
        <v>2202</v>
      </c>
      <c r="K706" s="65" t="s">
        <v>2203</v>
      </c>
      <c r="L706" s="65" t="s">
        <v>2384</v>
      </c>
      <c r="M706" s="292" t="s">
        <v>137</v>
      </c>
      <c r="N706" s="244" t="s">
        <v>2410</v>
      </c>
      <c r="O706" s="65"/>
      <c r="P706" s="90"/>
      <c r="Q706" s="244">
        <v>30</v>
      </c>
      <c r="R706" s="246">
        <v>120</v>
      </c>
      <c r="S706" s="246">
        <v>110</v>
      </c>
      <c r="T706" s="246">
        <v>29.33</v>
      </c>
      <c r="U706" s="90">
        <v>0</v>
      </c>
      <c r="V706" s="262">
        <v>15</v>
      </c>
      <c r="W706" s="99">
        <v>0</v>
      </c>
      <c r="X706" s="84">
        <v>0</v>
      </c>
      <c r="Y706" s="99">
        <v>2</v>
      </c>
      <c r="Z706" s="65">
        <v>2</v>
      </c>
      <c r="AA706" s="319">
        <v>885165</v>
      </c>
      <c r="AB706" s="319">
        <v>46667</v>
      </c>
      <c r="AC706" s="320">
        <f>AA706+AB706</f>
        <v>931832</v>
      </c>
      <c r="AD706" s="75">
        <v>4500000</v>
      </c>
      <c r="AE706" s="75">
        <v>6000000</v>
      </c>
      <c r="AF706" s="338">
        <f>(AC706*30)/220*1.4</f>
        <v>177895.19999999998</v>
      </c>
      <c r="AG706" s="113">
        <f>AA706*Q706</f>
        <v>26554950</v>
      </c>
      <c r="AH706" s="75">
        <f>AB706*Q706</f>
        <v>1400010</v>
      </c>
      <c r="AI706" s="75">
        <f>AF706*R706</f>
        <v>21347423.999999996</v>
      </c>
      <c r="AJ706" s="75">
        <f>IF(Q706=31,A706*Z706,(Q706/30)*A706*Z706)</f>
        <v>5310990</v>
      </c>
      <c r="AK706" s="75">
        <f>IF(Q706=31,AD706,(Q706/30)*AD706)</f>
        <v>4500000</v>
      </c>
      <c r="AL706" s="75">
        <f>IF(Q706=31,AE706,(Q706/30)*AE706)</f>
        <v>6000000</v>
      </c>
      <c r="AM706" s="75">
        <f>(AC706*30/220)*35%*S706</f>
        <v>4892117.9999999991</v>
      </c>
      <c r="AN706" s="75">
        <f>AC706*30/220*1.4*T706</f>
        <v>5217666.2159999991</v>
      </c>
      <c r="AO706" s="75">
        <f>AC706*U706</f>
        <v>0</v>
      </c>
      <c r="AP706" s="75">
        <f>200000*V706</f>
        <v>3000000</v>
      </c>
      <c r="AQ706" s="75">
        <v>0</v>
      </c>
      <c r="AR706" s="75">
        <v>0</v>
      </c>
      <c r="AS706" s="75">
        <v>0</v>
      </c>
      <c r="AT706" s="80">
        <v>0</v>
      </c>
      <c r="AU706" s="82">
        <f>SUM(AG706:AT706)</f>
        <v>78223158.216000006</v>
      </c>
      <c r="AV706" s="113">
        <f>AU706-(AX706+AP706+AO706+AL706+AK706+AJ706+AT706)</f>
        <v>54308316.440880008</v>
      </c>
      <c r="AW706" s="75">
        <f>AG706+AH706+AK706+AL706+AI706+AN706+AM706+AP706</f>
        <v>72912168.215999991</v>
      </c>
      <c r="AX706" s="75">
        <f>AW706*7%</f>
        <v>5103851.7751199994</v>
      </c>
      <c r="AY706" s="76">
        <f>IF(AV706&lt;=40000000,0,IF(AND(AV706&gt;40000000,AV706&lt;=80000000),(AV706-40000000)*10%,IF(AND(AV706&gt;80000000,AV706&lt;=120000000),4000000+(AV706-80000000)*15%,IF(AND(AV706&gt;120000000,AV706&lt;=180000000),10000000+(AV706-120000000)*20%,IF(AND(AV706&gt;180000000,AV706&lt;=240000000),22000000+(AV706-180000000)*25%,IF(AND(AV706&gt;240000000,AV706&lt;=320000000),37000000+(AV706-240000000)*30%,61000000+(AV706-320000000)*35%))))))</f>
        <v>1430831.644088001</v>
      </c>
      <c r="AZ706" s="75">
        <v>0</v>
      </c>
      <c r="BA706" s="75">
        <v>0</v>
      </c>
      <c r="BB706" s="75">
        <v>0</v>
      </c>
      <c r="BC706" s="80">
        <v>0</v>
      </c>
      <c r="BD706" s="80">
        <v>0</v>
      </c>
      <c r="BE706" s="80">
        <v>0</v>
      </c>
      <c r="BF706" s="78">
        <v>0</v>
      </c>
      <c r="BG706" s="348">
        <f>SUM(AX706:BF706)</f>
        <v>6534683.4192080004</v>
      </c>
      <c r="BH706" s="188">
        <f>INT(AU706-BG706)</f>
        <v>71688474</v>
      </c>
      <c r="BJ706" s="50">
        <v>13505</v>
      </c>
      <c r="BK706" s="50" t="s">
        <v>4037</v>
      </c>
      <c r="BM706" s="50">
        <f t="shared" si="21"/>
        <v>0</v>
      </c>
    </row>
    <row r="707" spans="1:65" s="50" customFormat="1" ht="24" customHeight="1" x14ac:dyDescent="0.2">
      <c r="A707" s="182">
        <f t="shared" si="22"/>
        <v>2655495</v>
      </c>
      <c r="B707" s="298">
        <v>396</v>
      </c>
      <c r="C707" s="266">
        <v>170</v>
      </c>
      <c r="D707" s="299">
        <v>13506</v>
      </c>
      <c r="E707" s="242" t="s">
        <v>267</v>
      </c>
      <c r="F707" s="243" t="s">
        <v>871</v>
      </c>
      <c r="G707" s="287" t="s">
        <v>137</v>
      </c>
      <c r="H707" s="274" t="s">
        <v>983</v>
      </c>
      <c r="I707" s="294" t="s">
        <v>2830</v>
      </c>
      <c r="J707" s="65" t="s">
        <v>2204</v>
      </c>
      <c r="K707" s="65" t="s">
        <v>2205</v>
      </c>
      <c r="L707" s="65" t="s">
        <v>2384</v>
      </c>
      <c r="M707" s="292" t="s">
        <v>137</v>
      </c>
      <c r="N707" s="244" t="s">
        <v>2410</v>
      </c>
      <c r="O707" s="65"/>
      <c r="P707" s="90"/>
      <c r="Q707" s="244">
        <v>30</v>
      </c>
      <c r="R707" s="246">
        <v>120</v>
      </c>
      <c r="S707" s="246">
        <v>110</v>
      </c>
      <c r="T707" s="246">
        <v>29.33</v>
      </c>
      <c r="U707" s="90">
        <v>0</v>
      </c>
      <c r="V707" s="262">
        <v>15</v>
      </c>
      <c r="W707" s="99">
        <v>0</v>
      </c>
      <c r="X707" s="84">
        <v>0</v>
      </c>
      <c r="Y707" s="99">
        <v>1</v>
      </c>
      <c r="Z707" s="65">
        <v>1</v>
      </c>
      <c r="AA707" s="319">
        <v>885165</v>
      </c>
      <c r="AB707" s="319">
        <v>46667</v>
      </c>
      <c r="AC707" s="320">
        <f>AA707+AB707</f>
        <v>931832</v>
      </c>
      <c r="AD707" s="75">
        <v>4500000</v>
      </c>
      <c r="AE707" s="75">
        <v>6000000</v>
      </c>
      <c r="AF707" s="338">
        <f>(AC707*30)/220*1.4</f>
        <v>177895.19999999998</v>
      </c>
      <c r="AG707" s="113">
        <f>AA707*Q707</f>
        <v>26554950</v>
      </c>
      <c r="AH707" s="75">
        <f>AB707*Q707</f>
        <v>1400010</v>
      </c>
      <c r="AI707" s="75">
        <f>AF707*R707</f>
        <v>21347423.999999996</v>
      </c>
      <c r="AJ707" s="75">
        <f>IF(Q707=31,A707*Z707,(Q707/30)*A707*Z707)</f>
        <v>2655495</v>
      </c>
      <c r="AK707" s="75">
        <f>IF(Q707=31,AD707,(Q707/30)*AD707)</f>
        <v>4500000</v>
      </c>
      <c r="AL707" s="75">
        <f>IF(Q707=31,AE707,(Q707/30)*AE707)</f>
        <v>6000000</v>
      </c>
      <c r="AM707" s="75">
        <f>(AC707*30/220)*35%*S707</f>
        <v>4892117.9999999991</v>
      </c>
      <c r="AN707" s="75">
        <f>AC707*30/220*1.4*T707</f>
        <v>5217666.2159999991</v>
      </c>
      <c r="AO707" s="75">
        <f>AC707*U707</f>
        <v>0</v>
      </c>
      <c r="AP707" s="75">
        <f>200000*V707</f>
        <v>3000000</v>
      </c>
      <c r="AQ707" s="75">
        <v>0</v>
      </c>
      <c r="AR707" s="75">
        <v>0</v>
      </c>
      <c r="AS707" s="75">
        <v>0</v>
      </c>
      <c r="AT707" s="80">
        <v>0</v>
      </c>
      <c r="AU707" s="82">
        <f>SUM(AG707:AT707)</f>
        <v>75567663.216000006</v>
      </c>
      <c r="AV707" s="113">
        <f>AU707-(AX707+AP707+AO707+AL707+AK707+AJ707+AT707)</f>
        <v>54308316.440880008</v>
      </c>
      <c r="AW707" s="75">
        <f>AG707+AH707+AK707+AL707+AI707+AN707+AM707+AP707</f>
        <v>72912168.215999991</v>
      </c>
      <c r="AX707" s="75">
        <f>AW707*7%</f>
        <v>5103851.7751199994</v>
      </c>
      <c r="AY707" s="76">
        <f>IF(AV707&lt;=40000000,0,IF(AND(AV707&gt;40000000,AV707&lt;=80000000),(AV707-40000000)*10%,IF(AND(AV707&gt;80000000,AV707&lt;=120000000),4000000+(AV707-80000000)*15%,IF(AND(AV707&gt;120000000,AV707&lt;=180000000),10000000+(AV707-120000000)*20%,IF(AND(AV707&gt;180000000,AV707&lt;=240000000),22000000+(AV707-180000000)*25%,IF(AND(AV707&gt;240000000,AV707&lt;=320000000),37000000+(AV707-240000000)*30%,61000000+(AV707-320000000)*35%))))))</f>
        <v>1430831.644088001</v>
      </c>
      <c r="AZ707" s="75">
        <v>0</v>
      </c>
      <c r="BA707" s="75">
        <v>0</v>
      </c>
      <c r="BB707" s="75">
        <v>0</v>
      </c>
      <c r="BC707" s="80">
        <v>0</v>
      </c>
      <c r="BD707" s="80">
        <v>0</v>
      </c>
      <c r="BE707" s="80">
        <v>0</v>
      </c>
      <c r="BF707" s="78">
        <v>0</v>
      </c>
      <c r="BG707" s="348">
        <f>SUM(AX707:BF707)</f>
        <v>6534683.4192080004</v>
      </c>
      <c r="BH707" s="188">
        <f>INT(AU707-BG707)</f>
        <v>69032979</v>
      </c>
      <c r="BJ707" s="50">
        <v>13506</v>
      </c>
      <c r="BK707" s="50" t="s">
        <v>4038</v>
      </c>
      <c r="BM707" s="50">
        <f t="shared" si="21"/>
        <v>0</v>
      </c>
    </row>
    <row r="708" spans="1:65" s="50" customFormat="1" ht="24" customHeight="1" x14ac:dyDescent="0.2">
      <c r="A708" s="182">
        <f t="shared" si="22"/>
        <v>2655495</v>
      </c>
      <c r="B708" s="298">
        <v>408</v>
      </c>
      <c r="C708" s="266">
        <v>182</v>
      </c>
      <c r="D708" s="299">
        <v>13507</v>
      </c>
      <c r="E708" s="242" t="s">
        <v>2206</v>
      </c>
      <c r="F708" s="243" t="s">
        <v>2207</v>
      </c>
      <c r="G708" s="287" t="s">
        <v>137</v>
      </c>
      <c r="H708" s="274" t="s">
        <v>983</v>
      </c>
      <c r="I708" s="294" t="s">
        <v>2842</v>
      </c>
      <c r="J708" s="65" t="s">
        <v>2208</v>
      </c>
      <c r="K708" s="65" t="s">
        <v>2209</v>
      </c>
      <c r="L708" s="65" t="s">
        <v>2384</v>
      </c>
      <c r="M708" s="292" t="s">
        <v>137</v>
      </c>
      <c r="N708" s="244" t="s">
        <v>2410</v>
      </c>
      <c r="O708" s="65"/>
      <c r="P708" s="90"/>
      <c r="Q708" s="244">
        <v>30</v>
      </c>
      <c r="R708" s="246">
        <v>120</v>
      </c>
      <c r="S708" s="246">
        <v>110</v>
      </c>
      <c r="T708" s="246">
        <v>29.33</v>
      </c>
      <c r="U708" s="90">
        <v>0</v>
      </c>
      <c r="V708" s="262">
        <v>14</v>
      </c>
      <c r="W708" s="99">
        <v>0</v>
      </c>
      <c r="X708" s="84">
        <v>0</v>
      </c>
      <c r="Y708" s="99">
        <v>2</v>
      </c>
      <c r="Z708" s="65">
        <v>2</v>
      </c>
      <c r="AA708" s="319">
        <v>885165</v>
      </c>
      <c r="AB708" s="319">
        <v>46667</v>
      </c>
      <c r="AC708" s="320">
        <f>AA708+AB708</f>
        <v>931832</v>
      </c>
      <c r="AD708" s="75">
        <v>4500000</v>
      </c>
      <c r="AE708" s="75">
        <v>6000000</v>
      </c>
      <c r="AF708" s="338">
        <f>(AC708*30)/220*1.4</f>
        <v>177895.19999999998</v>
      </c>
      <c r="AG708" s="113">
        <f>AA708*Q708</f>
        <v>26554950</v>
      </c>
      <c r="AH708" s="75">
        <f>AB708*Q708</f>
        <v>1400010</v>
      </c>
      <c r="AI708" s="75">
        <f>AF708*R708</f>
        <v>21347423.999999996</v>
      </c>
      <c r="AJ708" s="75">
        <f>IF(Q708=31,A708*Z708,(Q708/30)*A708*Z708)</f>
        <v>5310990</v>
      </c>
      <c r="AK708" s="75">
        <f>IF(Q708=31,AD708,(Q708/30)*AD708)</f>
        <v>4500000</v>
      </c>
      <c r="AL708" s="75">
        <f>IF(Q708=31,AE708,(Q708/30)*AE708)</f>
        <v>6000000</v>
      </c>
      <c r="AM708" s="75">
        <f>(AC708*30/220)*35%*S708</f>
        <v>4892117.9999999991</v>
      </c>
      <c r="AN708" s="75">
        <f>AC708*30/220*1.4*T708</f>
        <v>5217666.2159999991</v>
      </c>
      <c r="AO708" s="75">
        <f>AC708*U708</f>
        <v>0</v>
      </c>
      <c r="AP708" s="75">
        <f>200000*V708</f>
        <v>2800000</v>
      </c>
      <c r="AQ708" s="75">
        <v>0</v>
      </c>
      <c r="AR708" s="75">
        <v>0</v>
      </c>
      <c r="AS708" s="75">
        <v>0</v>
      </c>
      <c r="AT708" s="80">
        <v>0</v>
      </c>
      <c r="AU708" s="82">
        <f>SUM(AG708:AT708)</f>
        <v>78023158.216000006</v>
      </c>
      <c r="AV708" s="113">
        <f>AU708-(AX708+AP708+AO708+AL708+AK708+AJ708+AT708)</f>
        <v>54322316.440880008</v>
      </c>
      <c r="AW708" s="75">
        <f>AG708+AH708+AK708+AL708+AI708+AN708+AM708+AP708</f>
        <v>72712168.215999991</v>
      </c>
      <c r="AX708" s="75">
        <f>AW708*7%</f>
        <v>5089851.7751199994</v>
      </c>
      <c r="AY708" s="76">
        <f>IF(AV708&lt;=40000000,0,IF(AND(AV708&gt;40000000,AV708&lt;=80000000),(AV708-40000000)*10%,IF(AND(AV708&gt;80000000,AV708&lt;=120000000),4000000+(AV708-80000000)*15%,IF(AND(AV708&gt;120000000,AV708&lt;=180000000),10000000+(AV708-120000000)*20%,IF(AND(AV708&gt;180000000,AV708&lt;=240000000),22000000+(AV708-180000000)*25%,IF(AND(AV708&gt;240000000,AV708&lt;=320000000),37000000+(AV708-240000000)*30%,61000000+(AV708-320000000)*35%))))))</f>
        <v>1432231.644088001</v>
      </c>
      <c r="AZ708" s="75">
        <v>0</v>
      </c>
      <c r="BA708" s="75">
        <v>0</v>
      </c>
      <c r="BB708" s="75">
        <v>0</v>
      </c>
      <c r="BC708" s="80">
        <v>0</v>
      </c>
      <c r="BD708" s="80">
        <v>0</v>
      </c>
      <c r="BE708" s="80">
        <v>0</v>
      </c>
      <c r="BF708" s="78">
        <v>0</v>
      </c>
      <c r="BG708" s="348">
        <f>SUM(AX708:BF708)</f>
        <v>6522083.4192080004</v>
      </c>
      <c r="BH708" s="188">
        <f>INT(AU708-BG708)</f>
        <v>71501074</v>
      </c>
      <c r="BJ708" s="50">
        <v>13507</v>
      </c>
      <c r="BK708" s="50" t="s">
        <v>4039</v>
      </c>
      <c r="BM708" s="50">
        <f t="shared" si="21"/>
        <v>0</v>
      </c>
    </row>
    <row r="709" spans="1:65" s="50" customFormat="1" ht="24" customHeight="1" x14ac:dyDescent="0.2">
      <c r="A709" s="182">
        <f t="shared" si="22"/>
        <v>2655495</v>
      </c>
      <c r="B709" s="298">
        <v>404</v>
      </c>
      <c r="C709" s="266">
        <v>178</v>
      </c>
      <c r="D709" s="299">
        <v>13508</v>
      </c>
      <c r="E709" s="242" t="s">
        <v>838</v>
      </c>
      <c r="F709" s="243" t="s">
        <v>2210</v>
      </c>
      <c r="G709" s="287" t="s">
        <v>137</v>
      </c>
      <c r="H709" s="274" t="s">
        <v>983</v>
      </c>
      <c r="I709" s="294" t="s">
        <v>2838</v>
      </c>
      <c r="J709" s="65" t="s">
        <v>2211</v>
      </c>
      <c r="K709" s="65" t="s">
        <v>2212</v>
      </c>
      <c r="L709" s="65" t="s">
        <v>2384</v>
      </c>
      <c r="M709" s="292" t="s">
        <v>137</v>
      </c>
      <c r="N709" s="244" t="s">
        <v>2410</v>
      </c>
      <c r="O709" s="65"/>
      <c r="P709" s="90"/>
      <c r="Q709" s="244">
        <v>30</v>
      </c>
      <c r="R709" s="246">
        <v>120</v>
      </c>
      <c r="S709" s="246">
        <v>110</v>
      </c>
      <c r="T709" s="246">
        <v>29.33</v>
      </c>
      <c r="U709" s="90">
        <v>0</v>
      </c>
      <c r="V709" s="262">
        <v>13</v>
      </c>
      <c r="W709" s="99">
        <v>0</v>
      </c>
      <c r="X709" s="84">
        <v>0</v>
      </c>
      <c r="Y709" s="99">
        <v>1</v>
      </c>
      <c r="Z709" s="65">
        <v>0</v>
      </c>
      <c r="AA709" s="319">
        <v>885165</v>
      </c>
      <c r="AB709" s="319">
        <v>46667</v>
      </c>
      <c r="AC709" s="320">
        <f>AA709+AB709</f>
        <v>931832</v>
      </c>
      <c r="AD709" s="75">
        <v>4500000</v>
      </c>
      <c r="AE709" s="75">
        <v>6000000</v>
      </c>
      <c r="AF709" s="338">
        <f>(AC709*30)/220*1.4</f>
        <v>177895.19999999998</v>
      </c>
      <c r="AG709" s="113">
        <f>AA709*Q709</f>
        <v>26554950</v>
      </c>
      <c r="AH709" s="75">
        <f>AB709*Q709</f>
        <v>1400010</v>
      </c>
      <c r="AI709" s="75">
        <f>AF709*R709</f>
        <v>21347423.999999996</v>
      </c>
      <c r="AJ709" s="75">
        <f>IF(Q709=31,A709*Z709,(Q709/30)*A709*Z709)</f>
        <v>0</v>
      </c>
      <c r="AK709" s="75">
        <f>IF(Q709=31,AD709,(Q709/30)*AD709)</f>
        <v>4500000</v>
      </c>
      <c r="AL709" s="75">
        <f>IF(Q709=31,AE709,(Q709/30)*AE709)</f>
        <v>6000000</v>
      </c>
      <c r="AM709" s="75">
        <f>(AC709*30/220)*35%*S709</f>
        <v>4892117.9999999991</v>
      </c>
      <c r="AN709" s="75">
        <f>AC709*30/220*1.4*T709</f>
        <v>5217666.2159999991</v>
      </c>
      <c r="AO709" s="75">
        <f>AC709*U709</f>
        <v>0</v>
      </c>
      <c r="AP709" s="75">
        <f>200000*V709</f>
        <v>2600000</v>
      </c>
      <c r="AQ709" s="75">
        <v>0</v>
      </c>
      <c r="AR709" s="75">
        <v>0</v>
      </c>
      <c r="AS709" s="75">
        <v>0</v>
      </c>
      <c r="AT709" s="80">
        <v>0</v>
      </c>
      <c r="AU709" s="82">
        <f>SUM(AG709:AT709)</f>
        <v>72512168.216000006</v>
      </c>
      <c r="AV709" s="113">
        <f>AU709-(AX709+AP709+AO709+AL709+AK709+AJ709+AT709)</f>
        <v>54336316.440880008</v>
      </c>
      <c r="AW709" s="75">
        <f>AG709+AH709+AK709+AL709+AI709+AN709+AM709+AP709</f>
        <v>72512168.215999991</v>
      </c>
      <c r="AX709" s="75">
        <f>AW709*7%</f>
        <v>5075851.7751199994</v>
      </c>
      <c r="AY709" s="76">
        <f>IF(AV709&lt;=40000000,0,IF(AND(AV709&gt;40000000,AV709&lt;=80000000),(AV709-40000000)*10%,IF(AND(AV709&gt;80000000,AV709&lt;=120000000),4000000+(AV709-80000000)*15%,IF(AND(AV709&gt;120000000,AV709&lt;=180000000),10000000+(AV709-120000000)*20%,IF(AND(AV709&gt;180000000,AV709&lt;=240000000),22000000+(AV709-180000000)*25%,IF(AND(AV709&gt;240000000,AV709&lt;=320000000),37000000+(AV709-240000000)*30%,61000000+(AV709-320000000)*35%))))))</f>
        <v>1433631.644088001</v>
      </c>
      <c r="AZ709" s="75">
        <v>0</v>
      </c>
      <c r="BA709" s="75">
        <v>0</v>
      </c>
      <c r="BB709" s="75">
        <v>0</v>
      </c>
      <c r="BC709" s="80">
        <v>0</v>
      </c>
      <c r="BD709" s="80">
        <v>0</v>
      </c>
      <c r="BE709" s="80">
        <v>0</v>
      </c>
      <c r="BF709" s="78">
        <v>0</v>
      </c>
      <c r="BG709" s="348">
        <f>SUM(AX709:BF709)</f>
        <v>6509483.4192080004</v>
      </c>
      <c r="BH709" s="188">
        <f>INT(AU709-BG709)</f>
        <v>66002684</v>
      </c>
      <c r="BJ709" s="50">
        <v>13508</v>
      </c>
      <c r="BK709" s="50" t="s">
        <v>4040</v>
      </c>
      <c r="BM709" s="50">
        <f t="shared" si="21"/>
        <v>0</v>
      </c>
    </row>
    <row r="710" spans="1:65" s="50" customFormat="1" ht="24" customHeight="1" x14ac:dyDescent="0.2">
      <c r="A710" s="182">
        <f t="shared" si="22"/>
        <v>2655495</v>
      </c>
      <c r="B710" s="298">
        <v>390</v>
      </c>
      <c r="C710" s="266">
        <v>164</v>
      </c>
      <c r="D710" s="299">
        <v>13509</v>
      </c>
      <c r="E710" s="242" t="s">
        <v>2213</v>
      </c>
      <c r="F710" s="243" t="s">
        <v>277</v>
      </c>
      <c r="G710" s="287" t="s">
        <v>137</v>
      </c>
      <c r="H710" s="274" t="s">
        <v>983</v>
      </c>
      <c r="I710" s="294" t="s">
        <v>2824</v>
      </c>
      <c r="J710" s="65" t="s">
        <v>2214</v>
      </c>
      <c r="K710" s="65" t="s">
        <v>2215</v>
      </c>
      <c r="L710" s="65" t="s">
        <v>2384</v>
      </c>
      <c r="M710" s="292" t="s">
        <v>137</v>
      </c>
      <c r="N710" s="244" t="s">
        <v>2410</v>
      </c>
      <c r="O710" s="65"/>
      <c r="P710" s="90"/>
      <c r="Q710" s="244">
        <v>30</v>
      </c>
      <c r="R710" s="246">
        <v>120</v>
      </c>
      <c r="S710" s="246">
        <v>110</v>
      </c>
      <c r="T710" s="246">
        <v>29.33</v>
      </c>
      <c r="U710" s="90">
        <v>0</v>
      </c>
      <c r="V710" s="262">
        <v>15</v>
      </c>
      <c r="W710" s="99">
        <v>0</v>
      </c>
      <c r="X710" s="84">
        <v>0</v>
      </c>
      <c r="Y710" s="99">
        <v>1</v>
      </c>
      <c r="Z710" s="65">
        <v>1</v>
      </c>
      <c r="AA710" s="319">
        <v>885165</v>
      </c>
      <c r="AB710" s="319">
        <v>46667</v>
      </c>
      <c r="AC710" s="320">
        <f>AA710+AB710</f>
        <v>931832</v>
      </c>
      <c r="AD710" s="75">
        <v>4500000</v>
      </c>
      <c r="AE710" s="75">
        <v>6000000</v>
      </c>
      <c r="AF710" s="338">
        <f>(AC710*30)/220*1.4</f>
        <v>177895.19999999998</v>
      </c>
      <c r="AG710" s="113">
        <f>AA710*Q710</f>
        <v>26554950</v>
      </c>
      <c r="AH710" s="75">
        <f>AB710*Q710</f>
        <v>1400010</v>
      </c>
      <c r="AI710" s="75">
        <f>AF710*R710</f>
        <v>21347423.999999996</v>
      </c>
      <c r="AJ710" s="75">
        <f>IF(Q710=31,A710*Z710,(Q710/30)*A710*Z710)</f>
        <v>2655495</v>
      </c>
      <c r="AK710" s="75">
        <f>IF(Q710=31,AD710,(Q710/30)*AD710)</f>
        <v>4500000</v>
      </c>
      <c r="AL710" s="75">
        <f>IF(Q710=31,AE710,(Q710/30)*AE710)</f>
        <v>6000000</v>
      </c>
      <c r="AM710" s="75">
        <f>(AC710*30/220)*35%*S710</f>
        <v>4892117.9999999991</v>
      </c>
      <c r="AN710" s="75">
        <f>AC710*30/220*1.4*T710</f>
        <v>5217666.2159999991</v>
      </c>
      <c r="AO710" s="75">
        <f>AC710*U710</f>
        <v>0</v>
      </c>
      <c r="AP710" s="75">
        <f>200000*V710</f>
        <v>3000000</v>
      </c>
      <c r="AQ710" s="75">
        <v>0</v>
      </c>
      <c r="AR710" s="75">
        <v>0</v>
      </c>
      <c r="AS710" s="75">
        <v>0</v>
      </c>
      <c r="AT710" s="80">
        <v>0</v>
      </c>
      <c r="AU710" s="82">
        <f>SUM(AG710:AT710)</f>
        <v>75567663.216000006</v>
      </c>
      <c r="AV710" s="113">
        <f>AU710-(AX710+AP710+AO710+AL710+AK710+AJ710+AT710)</f>
        <v>54308316.440880008</v>
      </c>
      <c r="AW710" s="75">
        <f>AG710+AH710+AK710+AL710+AI710+AN710+AM710+AP710</f>
        <v>72912168.215999991</v>
      </c>
      <c r="AX710" s="75">
        <f>AW710*7%</f>
        <v>5103851.7751199994</v>
      </c>
      <c r="AY710" s="76">
        <f>IF(AV710&lt;=40000000,0,IF(AND(AV710&gt;40000000,AV710&lt;=80000000),(AV710-40000000)*10%,IF(AND(AV710&gt;80000000,AV710&lt;=120000000),4000000+(AV710-80000000)*15%,IF(AND(AV710&gt;120000000,AV710&lt;=180000000),10000000+(AV710-120000000)*20%,IF(AND(AV710&gt;180000000,AV710&lt;=240000000),22000000+(AV710-180000000)*25%,IF(AND(AV710&gt;240000000,AV710&lt;=320000000),37000000+(AV710-240000000)*30%,61000000+(AV710-320000000)*35%))))))</f>
        <v>1430831.644088001</v>
      </c>
      <c r="AZ710" s="75">
        <v>0</v>
      </c>
      <c r="BA710" s="75">
        <v>0</v>
      </c>
      <c r="BB710" s="75">
        <v>0</v>
      </c>
      <c r="BC710" s="80">
        <v>0</v>
      </c>
      <c r="BD710" s="80">
        <v>0</v>
      </c>
      <c r="BE710" s="80">
        <v>0</v>
      </c>
      <c r="BF710" s="78">
        <v>0</v>
      </c>
      <c r="BG710" s="348">
        <f>SUM(AX710:BF710)</f>
        <v>6534683.4192080004</v>
      </c>
      <c r="BH710" s="188">
        <f>INT(AU710-BG710)</f>
        <v>69032979</v>
      </c>
      <c r="BJ710" s="50">
        <v>13509</v>
      </c>
      <c r="BK710" s="50" t="s">
        <v>4041</v>
      </c>
      <c r="BM710" s="50">
        <f t="shared" si="21"/>
        <v>0</v>
      </c>
    </row>
    <row r="711" spans="1:65" s="50" customFormat="1" ht="24" customHeight="1" x14ac:dyDescent="0.2">
      <c r="A711" s="182">
        <f t="shared" si="22"/>
        <v>2655495</v>
      </c>
      <c r="B711" s="298">
        <v>418</v>
      </c>
      <c r="C711" s="266">
        <v>192</v>
      </c>
      <c r="D711" s="299">
        <v>13510</v>
      </c>
      <c r="E711" s="242" t="s">
        <v>259</v>
      </c>
      <c r="F711" s="243" t="s">
        <v>2216</v>
      </c>
      <c r="G711" s="287" t="s">
        <v>137</v>
      </c>
      <c r="H711" s="274" t="s">
        <v>983</v>
      </c>
      <c r="I711" s="294" t="s">
        <v>2852</v>
      </c>
      <c r="J711" s="65" t="s">
        <v>2217</v>
      </c>
      <c r="K711" s="65" t="s">
        <v>2218</v>
      </c>
      <c r="L711" s="65" t="s">
        <v>2384</v>
      </c>
      <c r="M711" s="292" t="s">
        <v>137</v>
      </c>
      <c r="N711" s="244" t="s">
        <v>2410</v>
      </c>
      <c r="O711" s="65"/>
      <c r="P711" s="90"/>
      <c r="Q711" s="244">
        <v>30</v>
      </c>
      <c r="R711" s="246">
        <v>120</v>
      </c>
      <c r="S711" s="246">
        <v>110</v>
      </c>
      <c r="T711" s="246">
        <v>29.33</v>
      </c>
      <c r="U711" s="90">
        <v>0</v>
      </c>
      <c r="V711" s="262">
        <v>15</v>
      </c>
      <c r="W711" s="99">
        <v>0</v>
      </c>
      <c r="X711" s="84">
        <v>0</v>
      </c>
      <c r="Y711" s="99">
        <v>0</v>
      </c>
      <c r="Z711" s="65">
        <v>0</v>
      </c>
      <c r="AA711" s="319">
        <v>885165</v>
      </c>
      <c r="AB711" s="319">
        <v>46667</v>
      </c>
      <c r="AC711" s="320">
        <f>AA711+AB711</f>
        <v>931832</v>
      </c>
      <c r="AD711" s="75">
        <v>4500000</v>
      </c>
      <c r="AE711" s="75">
        <v>6000000</v>
      </c>
      <c r="AF711" s="338">
        <f>(AC711*30)/220*1.4</f>
        <v>177895.19999999998</v>
      </c>
      <c r="AG711" s="113">
        <f>AA711*Q711</f>
        <v>26554950</v>
      </c>
      <c r="AH711" s="75">
        <f>AB711*Q711</f>
        <v>1400010</v>
      </c>
      <c r="AI711" s="75">
        <f>AF711*R711</f>
        <v>21347423.999999996</v>
      </c>
      <c r="AJ711" s="75">
        <f>IF(Q711=31,A711*Z711,(Q711/30)*A711*Z711)</f>
        <v>0</v>
      </c>
      <c r="AK711" s="75">
        <f>IF(Q711=31,AD711,(Q711/30)*AD711)</f>
        <v>4500000</v>
      </c>
      <c r="AL711" s="75">
        <f>IF(Q711=31,AE711,(Q711/30)*AE711)</f>
        <v>6000000</v>
      </c>
      <c r="AM711" s="75">
        <f>(AC711*30/220)*35%*S711</f>
        <v>4892117.9999999991</v>
      </c>
      <c r="AN711" s="75">
        <f>AC711*30/220*1.4*T711</f>
        <v>5217666.2159999991</v>
      </c>
      <c r="AO711" s="75">
        <f>AC711*U711</f>
        <v>0</v>
      </c>
      <c r="AP711" s="75">
        <f>200000*V711</f>
        <v>3000000</v>
      </c>
      <c r="AQ711" s="75">
        <v>0</v>
      </c>
      <c r="AR711" s="75">
        <v>0</v>
      </c>
      <c r="AS711" s="75">
        <v>0</v>
      </c>
      <c r="AT711" s="80">
        <v>0</v>
      </c>
      <c r="AU711" s="82">
        <f>SUM(AG711:AT711)</f>
        <v>72912168.216000006</v>
      </c>
      <c r="AV711" s="113">
        <f>AU711-(AX711+AP711+AO711+AL711+AK711+AJ711+AT711)</f>
        <v>54308316.440880008</v>
      </c>
      <c r="AW711" s="75">
        <f>AG711+AH711+AK711+AL711+AI711+AN711+AM711+AP711</f>
        <v>72912168.215999991</v>
      </c>
      <c r="AX711" s="75">
        <f>AW711*7%</f>
        <v>5103851.7751199994</v>
      </c>
      <c r="AY711" s="76">
        <f>IF(AV711&lt;=40000000,0,IF(AND(AV711&gt;40000000,AV711&lt;=80000000),(AV711-40000000)*10%,IF(AND(AV711&gt;80000000,AV711&lt;=120000000),4000000+(AV711-80000000)*15%,IF(AND(AV711&gt;120000000,AV711&lt;=180000000),10000000+(AV711-120000000)*20%,IF(AND(AV711&gt;180000000,AV711&lt;=240000000),22000000+(AV711-180000000)*25%,IF(AND(AV711&gt;240000000,AV711&lt;=320000000),37000000+(AV711-240000000)*30%,61000000+(AV711-320000000)*35%))))))</f>
        <v>1430831.644088001</v>
      </c>
      <c r="AZ711" s="75">
        <v>0</v>
      </c>
      <c r="BA711" s="75">
        <v>0</v>
      </c>
      <c r="BB711" s="75">
        <v>0</v>
      </c>
      <c r="BC711" s="80">
        <v>0</v>
      </c>
      <c r="BD711" s="80">
        <v>0</v>
      </c>
      <c r="BE711" s="80">
        <v>0</v>
      </c>
      <c r="BF711" s="78">
        <v>0</v>
      </c>
      <c r="BG711" s="348">
        <f>SUM(AX711:BF711)</f>
        <v>6534683.4192080004</v>
      </c>
      <c r="BH711" s="188">
        <f>INT(AU711-BG711)</f>
        <v>66377484</v>
      </c>
      <c r="BJ711" s="50">
        <v>13510</v>
      </c>
      <c r="BK711" s="50" t="s">
        <v>4042</v>
      </c>
      <c r="BM711" s="50">
        <f t="shared" si="21"/>
        <v>0</v>
      </c>
    </row>
    <row r="712" spans="1:65" s="50" customFormat="1" ht="24" customHeight="1" x14ac:dyDescent="0.2">
      <c r="A712" s="182">
        <f t="shared" si="22"/>
        <v>2655495</v>
      </c>
      <c r="B712" s="298">
        <v>338</v>
      </c>
      <c r="C712" s="266">
        <v>102</v>
      </c>
      <c r="D712" s="299">
        <v>13511</v>
      </c>
      <c r="E712" s="242" t="s">
        <v>966</v>
      </c>
      <c r="F712" s="243" t="s">
        <v>2219</v>
      </c>
      <c r="G712" s="287" t="s">
        <v>137</v>
      </c>
      <c r="H712" s="274" t="s">
        <v>88</v>
      </c>
      <c r="I712" s="294" t="s">
        <v>2772</v>
      </c>
      <c r="J712" s="65" t="s">
        <v>2220</v>
      </c>
      <c r="K712" s="65" t="s">
        <v>2221</v>
      </c>
      <c r="L712" s="65" t="s">
        <v>88</v>
      </c>
      <c r="M712" s="292" t="s">
        <v>137</v>
      </c>
      <c r="N712" s="99"/>
      <c r="O712" s="65"/>
      <c r="P712" s="245" t="s">
        <v>2410</v>
      </c>
      <c r="Q712" s="244">
        <v>30</v>
      </c>
      <c r="R712" s="246">
        <v>120</v>
      </c>
      <c r="S712" s="246">
        <v>220</v>
      </c>
      <c r="T712" s="246">
        <v>29.33</v>
      </c>
      <c r="U712" s="90">
        <v>0</v>
      </c>
      <c r="V712" s="262">
        <v>23</v>
      </c>
      <c r="W712" s="99">
        <v>0</v>
      </c>
      <c r="X712" s="84">
        <v>0</v>
      </c>
      <c r="Y712" s="99">
        <v>1</v>
      </c>
      <c r="Z712" s="65">
        <v>1</v>
      </c>
      <c r="AA712" s="319">
        <v>885165</v>
      </c>
      <c r="AB712" s="319">
        <v>46667</v>
      </c>
      <c r="AC712" s="320">
        <f>AA712+AB712</f>
        <v>931832</v>
      </c>
      <c r="AD712" s="75">
        <v>4500000</v>
      </c>
      <c r="AE712" s="75">
        <v>6000000</v>
      </c>
      <c r="AF712" s="338">
        <f>(AC712*30)/220*1.4</f>
        <v>177895.19999999998</v>
      </c>
      <c r="AG712" s="113">
        <f>AA712*Q712</f>
        <v>26554950</v>
      </c>
      <c r="AH712" s="75">
        <f>AB712*Q712</f>
        <v>1400010</v>
      </c>
      <c r="AI712" s="75">
        <f>AF712*R712</f>
        <v>21347423.999999996</v>
      </c>
      <c r="AJ712" s="75">
        <f>IF(Q712=31,A712*Z712,(Q712/30)*A712*Z712)</f>
        <v>2655495</v>
      </c>
      <c r="AK712" s="75">
        <f>IF(Q712=31,AD712,(Q712/30)*AD712)</f>
        <v>4500000</v>
      </c>
      <c r="AL712" s="75">
        <f>IF(Q712=31,AE712,(Q712/30)*AE712)</f>
        <v>6000000</v>
      </c>
      <c r="AM712" s="75">
        <f>(AC712*30/220)*35%*S712</f>
        <v>9784235.9999999981</v>
      </c>
      <c r="AN712" s="75">
        <f>AC712*30/220*1.4*T712</f>
        <v>5217666.2159999991</v>
      </c>
      <c r="AO712" s="75">
        <f>AC712*U712</f>
        <v>0</v>
      </c>
      <c r="AP712" s="75">
        <f>200000*V712</f>
        <v>4600000</v>
      </c>
      <c r="AQ712" s="75">
        <v>0</v>
      </c>
      <c r="AR712" s="75">
        <v>0</v>
      </c>
      <c r="AS712" s="75">
        <v>0</v>
      </c>
      <c r="AT712" s="80">
        <v>0</v>
      </c>
      <c r="AU712" s="82">
        <f>SUM(AG712:AT712)</f>
        <v>82059781.216000006</v>
      </c>
      <c r="AV712" s="113">
        <f>AU712-(AX712+AP712+AO712+AL712+AK712+AJ712+AT712)</f>
        <v>58745986.18088001</v>
      </c>
      <c r="AW712" s="75">
        <f>AG712+AH712+AK712+AL712+AI712+AN712+AM712+AP712</f>
        <v>79404286.215999991</v>
      </c>
      <c r="AX712" s="75">
        <f>AW712*7%</f>
        <v>5558300.0351200001</v>
      </c>
      <c r="AY712" s="76">
        <f>IF(AV712&lt;=40000000,0,IF(AND(AV712&gt;40000000,AV712&lt;=80000000),(AV712-40000000)*10%,IF(AND(AV712&gt;80000000,AV712&lt;=120000000),4000000+(AV712-80000000)*15%,IF(AND(AV712&gt;120000000,AV712&lt;=180000000),10000000+(AV712-120000000)*20%,IF(AND(AV712&gt;180000000,AV712&lt;=240000000),22000000+(AV712-180000000)*25%,IF(AND(AV712&gt;240000000,AV712&lt;=320000000),37000000+(AV712-240000000)*30%,61000000+(AV712-320000000)*35%))))))</f>
        <v>1874598.6180880012</v>
      </c>
      <c r="AZ712" s="75">
        <v>0</v>
      </c>
      <c r="BA712" s="75">
        <v>0</v>
      </c>
      <c r="BB712" s="75">
        <v>0</v>
      </c>
      <c r="BC712" s="80">
        <v>0</v>
      </c>
      <c r="BD712" s="80">
        <v>0</v>
      </c>
      <c r="BE712" s="80">
        <v>0</v>
      </c>
      <c r="BF712" s="78">
        <v>0</v>
      </c>
      <c r="BG712" s="348">
        <f>SUM(AX712:BF712)</f>
        <v>7432898.6532080015</v>
      </c>
      <c r="BH712" s="188">
        <f>INT(AU712-BG712)</f>
        <v>74626882</v>
      </c>
      <c r="BJ712" s="50">
        <v>13511</v>
      </c>
      <c r="BK712" s="50" t="s">
        <v>4043</v>
      </c>
      <c r="BM712" s="50">
        <f t="shared" ref="BM712:BM775" si="23">D712-BJ712</f>
        <v>0</v>
      </c>
    </row>
    <row r="713" spans="1:65" s="50" customFormat="1" ht="24" customHeight="1" x14ac:dyDescent="0.2">
      <c r="A713" s="182">
        <f t="shared" si="22"/>
        <v>2655495</v>
      </c>
      <c r="B713" s="298">
        <v>440</v>
      </c>
      <c r="C713" s="266">
        <v>215</v>
      </c>
      <c r="D713" s="299">
        <v>13512</v>
      </c>
      <c r="E713" s="242" t="s">
        <v>259</v>
      </c>
      <c r="F713" s="243" t="s">
        <v>2222</v>
      </c>
      <c r="G713" s="287" t="s">
        <v>137</v>
      </c>
      <c r="H713" s="274" t="s">
        <v>983</v>
      </c>
      <c r="I713" s="294" t="s">
        <v>2874</v>
      </c>
      <c r="J713" s="65" t="s">
        <v>2223</v>
      </c>
      <c r="K713" s="65"/>
      <c r="L713" s="65" t="s">
        <v>2384</v>
      </c>
      <c r="M713" s="292" t="s">
        <v>137</v>
      </c>
      <c r="N713" s="244" t="s">
        <v>2410</v>
      </c>
      <c r="O713" s="65"/>
      <c r="P713" s="90"/>
      <c r="Q713" s="244">
        <v>30</v>
      </c>
      <c r="R713" s="246">
        <v>120</v>
      </c>
      <c r="S713" s="246">
        <v>110</v>
      </c>
      <c r="T713" s="246">
        <v>29.33</v>
      </c>
      <c r="U713" s="90">
        <v>0</v>
      </c>
      <c r="V713" s="262">
        <v>13</v>
      </c>
      <c r="W713" s="99">
        <v>0</v>
      </c>
      <c r="X713" s="84">
        <v>0</v>
      </c>
      <c r="Y713" s="99">
        <v>0</v>
      </c>
      <c r="Z713" s="65">
        <v>0</v>
      </c>
      <c r="AA713" s="319">
        <v>885165</v>
      </c>
      <c r="AB713" s="319">
        <v>0</v>
      </c>
      <c r="AC713" s="320">
        <f>AA713+AB713</f>
        <v>885165</v>
      </c>
      <c r="AD713" s="75">
        <v>4500000</v>
      </c>
      <c r="AE713" s="75">
        <v>6000000</v>
      </c>
      <c r="AF713" s="338">
        <f>(AC713*30)/220*1.4</f>
        <v>168986.04545454544</v>
      </c>
      <c r="AG713" s="113">
        <f>AA713*Q713</f>
        <v>26554950</v>
      </c>
      <c r="AH713" s="75">
        <f>AB713*Q713</f>
        <v>0</v>
      </c>
      <c r="AI713" s="75">
        <f>AF713*R713</f>
        <v>20278325.454545453</v>
      </c>
      <c r="AJ713" s="75">
        <f>IF(Q713=31,A713*Z713,(Q713/30)*A713*Z713)</f>
        <v>0</v>
      </c>
      <c r="AK713" s="75">
        <f>IF(Q713=31,AD713,(Q713/30)*AD713)</f>
        <v>4500000</v>
      </c>
      <c r="AL713" s="75">
        <f>IF(Q713=31,AE713,(Q713/30)*AE713)</f>
        <v>6000000</v>
      </c>
      <c r="AM713" s="75">
        <f>(AC713*30/220)*35%*S713</f>
        <v>4647116.25</v>
      </c>
      <c r="AN713" s="75">
        <f>AC713*30/220*1.4*T713</f>
        <v>4956360.7131818179</v>
      </c>
      <c r="AO713" s="75">
        <f>AC713*U713</f>
        <v>0</v>
      </c>
      <c r="AP713" s="75">
        <f>200000*V713</f>
        <v>2600000</v>
      </c>
      <c r="AQ713" s="75">
        <v>0</v>
      </c>
      <c r="AR713" s="75">
        <v>0</v>
      </c>
      <c r="AS713" s="75">
        <v>0</v>
      </c>
      <c r="AT713" s="80">
        <v>0</v>
      </c>
      <c r="AU713" s="82">
        <f>SUM(AG713:AT713)</f>
        <v>69536752.417727262</v>
      </c>
      <c r="AV713" s="113">
        <f>AU713-(AX713+AP713+AO713+AL713+AK713+AJ713+AT713)</f>
        <v>51569179.748486355</v>
      </c>
      <c r="AW713" s="75">
        <f>AG713+AH713+AK713+AL713+AI713+AN713+AM713+AP713</f>
        <v>69536752.417727262</v>
      </c>
      <c r="AX713" s="75">
        <f>AW713*7%</f>
        <v>4867572.6692409087</v>
      </c>
      <c r="AY713" s="76">
        <f>IF(AV713&lt;=40000000,0,IF(AND(AV713&gt;40000000,AV713&lt;=80000000),(AV713-40000000)*10%,IF(AND(AV713&gt;80000000,AV713&lt;=120000000),4000000+(AV713-80000000)*15%,IF(AND(AV713&gt;120000000,AV713&lt;=180000000),10000000+(AV713-120000000)*20%,IF(AND(AV713&gt;180000000,AV713&lt;=240000000),22000000+(AV713-180000000)*25%,IF(AND(AV713&gt;240000000,AV713&lt;=320000000),37000000+(AV713-240000000)*30%,61000000+(AV713-320000000)*35%))))))</f>
        <v>1156917.9748486355</v>
      </c>
      <c r="AZ713" s="75">
        <v>0</v>
      </c>
      <c r="BA713" s="75">
        <v>0</v>
      </c>
      <c r="BB713" s="75">
        <v>0</v>
      </c>
      <c r="BC713" s="80">
        <v>0</v>
      </c>
      <c r="BD713" s="80">
        <v>0</v>
      </c>
      <c r="BE713" s="80">
        <v>0</v>
      </c>
      <c r="BF713" s="78">
        <v>0</v>
      </c>
      <c r="BG713" s="348">
        <f>SUM(AX713:BF713)</f>
        <v>6024490.6440895442</v>
      </c>
      <c r="BH713" s="188">
        <f>INT(AU713-BG713)</f>
        <v>63512261</v>
      </c>
      <c r="BJ713" s="50">
        <v>13512</v>
      </c>
      <c r="BK713" s="50" t="s">
        <v>4044</v>
      </c>
      <c r="BM713" s="50">
        <f t="shared" si="23"/>
        <v>0</v>
      </c>
    </row>
    <row r="714" spans="1:65" s="50" customFormat="1" ht="24" customHeight="1" x14ac:dyDescent="0.2">
      <c r="A714" s="182">
        <f t="shared" si="22"/>
        <v>2655495</v>
      </c>
      <c r="B714" s="298">
        <v>273</v>
      </c>
      <c r="C714" s="266">
        <v>36</v>
      </c>
      <c r="D714" s="299">
        <v>13513</v>
      </c>
      <c r="E714" s="242" t="s">
        <v>166</v>
      </c>
      <c r="F714" s="243" t="s">
        <v>2224</v>
      </c>
      <c r="G714" s="287" t="s">
        <v>137</v>
      </c>
      <c r="H714" s="274" t="s">
        <v>88</v>
      </c>
      <c r="I714" s="294" t="s">
        <v>2707</v>
      </c>
      <c r="J714" s="65" t="s">
        <v>2225</v>
      </c>
      <c r="K714" s="65" t="s">
        <v>2226</v>
      </c>
      <c r="L714" s="65" t="s">
        <v>88</v>
      </c>
      <c r="M714" s="292" t="s">
        <v>137</v>
      </c>
      <c r="N714" s="244" t="s">
        <v>2410</v>
      </c>
      <c r="O714" s="65"/>
      <c r="P714" s="90"/>
      <c r="Q714" s="244">
        <v>30</v>
      </c>
      <c r="R714" s="246">
        <v>120</v>
      </c>
      <c r="S714" s="246">
        <v>110</v>
      </c>
      <c r="T714" s="246">
        <v>29.33</v>
      </c>
      <c r="U714" s="90">
        <v>0</v>
      </c>
      <c r="V714" s="262">
        <v>12</v>
      </c>
      <c r="W714" s="99">
        <v>0</v>
      </c>
      <c r="X714" s="84">
        <v>0</v>
      </c>
      <c r="Y714" s="99">
        <v>0</v>
      </c>
      <c r="Z714" s="65">
        <v>0</v>
      </c>
      <c r="AA714" s="319">
        <v>885165</v>
      </c>
      <c r="AB714" s="319">
        <v>46667</v>
      </c>
      <c r="AC714" s="320">
        <f>AA714+AB714</f>
        <v>931832</v>
      </c>
      <c r="AD714" s="75">
        <v>4500000</v>
      </c>
      <c r="AE714" s="75">
        <v>6000000</v>
      </c>
      <c r="AF714" s="338">
        <f>(AC714*30)/220*1.4</f>
        <v>177895.19999999998</v>
      </c>
      <c r="AG714" s="113">
        <f>AA714*Q714</f>
        <v>26554950</v>
      </c>
      <c r="AH714" s="75">
        <f>AB714*Q714</f>
        <v>1400010</v>
      </c>
      <c r="AI714" s="75">
        <f>AF714*R714</f>
        <v>21347423.999999996</v>
      </c>
      <c r="AJ714" s="75">
        <f>IF(Q714=31,A714*Z714,(Q714/30)*A714*Z714)</f>
        <v>0</v>
      </c>
      <c r="AK714" s="75">
        <f>IF(Q714=31,AD714,(Q714/30)*AD714)</f>
        <v>4500000</v>
      </c>
      <c r="AL714" s="75">
        <f>IF(Q714=31,AE714,(Q714/30)*AE714)</f>
        <v>6000000</v>
      </c>
      <c r="AM714" s="75">
        <f>(AC714*30/220)*35%*S714</f>
        <v>4892117.9999999991</v>
      </c>
      <c r="AN714" s="75">
        <f>AC714*30/220*1.4*T714</f>
        <v>5217666.2159999991</v>
      </c>
      <c r="AO714" s="75">
        <f>AC714*U714</f>
        <v>0</v>
      </c>
      <c r="AP714" s="75">
        <f>200000*V714</f>
        <v>2400000</v>
      </c>
      <c r="AQ714" s="75">
        <v>0</v>
      </c>
      <c r="AR714" s="75">
        <v>0</v>
      </c>
      <c r="AS714" s="75">
        <v>0</v>
      </c>
      <c r="AT714" s="80">
        <v>0</v>
      </c>
      <c r="AU714" s="82">
        <f>SUM(AG714:AT714)</f>
        <v>72312168.216000006</v>
      </c>
      <c r="AV714" s="113">
        <f>AU714-(AX714+AP714+AO714+AL714+AK714+AJ714+AT714)</f>
        <v>54350316.440880008</v>
      </c>
      <c r="AW714" s="75">
        <f>AG714+AH714+AK714+AL714+AI714+AN714+AM714+AP714</f>
        <v>72312168.215999991</v>
      </c>
      <c r="AX714" s="75">
        <f>AW714*7%</f>
        <v>5061851.7751199994</v>
      </c>
      <c r="AY714" s="76">
        <f>IF(AV714&lt;=40000000,0,IF(AND(AV714&gt;40000000,AV714&lt;=80000000),(AV714-40000000)*10%,IF(AND(AV714&gt;80000000,AV714&lt;=120000000),4000000+(AV714-80000000)*15%,IF(AND(AV714&gt;120000000,AV714&lt;=180000000),10000000+(AV714-120000000)*20%,IF(AND(AV714&gt;180000000,AV714&lt;=240000000),22000000+(AV714-180000000)*25%,IF(AND(AV714&gt;240000000,AV714&lt;=320000000),37000000+(AV714-240000000)*30%,61000000+(AV714-320000000)*35%))))))</f>
        <v>1435031.644088001</v>
      </c>
      <c r="AZ714" s="75">
        <v>0</v>
      </c>
      <c r="BA714" s="75">
        <v>0</v>
      </c>
      <c r="BB714" s="75">
        <v>0</v>
      </c>
      <c r="BC714" s="80">
        <v>0</v>
      </c>
      <c r="BD714" s="80">
        <v>0</v>
      </c>
      <c r="BE714" s="80">
        <v>0</v>
      </c>
      <c r="BF714" s="78">
        <v>0</v>
      </c>
      <c r="BG714" s="348">
        <f>SUM(AX714:BF714)</f>
        <v>6496883.4192080004</v>
      </c>
      <c r="BH714" s="188">
        <f>INT(AU714-BG714)</f>
        <v>65815284</v>
      </c>
      <c r="BJ714" s="50">
        <v>13513</v>
      </c>
      <c r="BK714" s="50" t="s">
        <v>4045</v>
      </c>
      <c r="BM714" s="50">
        <f t="shared" si="23"/>
        <v>0</v>
      </c>
    </row>
    <row r="715" spans="1:65" s="50" customFormat="1" ht="24" customHeight="1" x14ac:dyDescent="0.2">
      <c r="A715" s="182">
        <f t="shared" si="22"/>
        <v>2655495</v>
      </c>
      <c r="B715" s="298">
        <v>303</v>
      </c>
      <c r="C715" s="266">
        <v>66</v>
      </c>
      <c r="D715" s="299">
        <v>13514</v>
      </c>
      <c r="E715" s="242" t="s">
        <v>216</v>
      </c>
      <c r="F715" s="243" t="s">
        <v>2227</v>
      </c>
      <c r="G715" s="287" t="s">
        <v>137</v>
      </c>
      <c r="H715" s="274" t="s">
        <v>88</v>
      </c>
      <c r="I715" s="294" t="s">
        <v>2737</v>
      </c>
      <c r="J715" s="65" t="s">
        <v>2228</v>
      </c>
      <c r="K715" s="65" t="s">
        <v>2229</v>
      </c>
      <c r="L715" s="65" t="s">
        <v>88</v>
      </c>
      <c r="M715" s="292" t="s">
        <v>137</v>
      </c>
      <c r="N715" s="244" t="s">
        <v>2410</v>
      </c>
      <c r="O715" s="65"/>
      <c r="P715" s="90"/>
      <c r="Q715" s="244">
        <v>30</v>
      </c>
      <c r="R715" s="246">
        <v>120</v>
      </c>
      <c r="S715" s="246">
        <v>110</v>
      </c>
      <c r="T715" s="246">
        <v>29.33</v>
      </c>
      <c r="U715" s="90">
        <v>0</v>
      </c>
      <c r="V715" s="262">
        <v>15</v>
      </c>
      <c r="W715" s="99">
        <v>0</v>
      </c>
      <c r="X715" s="84">
        <v>0</v>
      </c>
      <c r="Y715" s="99">
        <v>2</v>
      </c>
      <c r="Z715" s="65">
        <v>2</v>
      </c>
      <c r="AA715" s="319">
        <v>885165</v>
      </c>
      <c r="AB715" s="319">
        <v>46667</v>
      </c>
      <c r="AC715" s="320">
        <f>AA715+AB715</f>
        <v>931832</v>
      </c>
      <c r="AD715" s="75">
        <v>4500000</v>
      </c>
      <c r="AE715" s="75">
        <v>6000000</v>
      </c>
      <c r="AF715" s="338">
        <f>(AC715*30)/220*1.4</f>
        <v>177895.19999999998</v>
      </c>
      <c r="AG715" s="113">
        <f>AA715*Q715</f>
        <v>26554950</v>
      </c>
      <c r="AH715" s="75">
        <f>AB715*Q715</f>
        <v>1400010</v>
      </c>
      <c r="AI715" s="75">
        <f>AF715*R715</f>
        <v>21347423.999999996</v>
      </c>
      <c r="AJ715" s="75">
        <f>IF(Q715=31,A715*Z715,(Q715/30)*A715*Z715)</f>
        <v>5310990</v>
      </c>
      <c r="AK715" s="75">
        <f>IF(Q715=31,AD715,(Q715/30)*AD715)</f>
        <v>4500000</v>
      </c>
      <c r="AL715" s="75">
        <f>IF(Q715=31,AE715,(Q715/30)*AE715)</f>
        <v>6000000</v>
      </c>
      <c r="AM715" s="75">
        <f>(AC715*30/220)*35%*S715</f>
        <v>4892117.9999999991</v>
      </c>
      <c r="AN715" s="75">
        <f>AC715*30/220*1.4*T715</f>
        <v>5217666.2159999991</v>
      </c>
      <c r="AO715" s="75">
        <f>AC715*U715</f>
        <v>0</v>
      </c>
      <c r="AP715" s="75">
        <f>200000*V715</f>
        <v>3000000</v>
      </c>
      <c r="AQ715" s="75">
        <v>0</v>
      </c>
      <c r="AR715" s="75">
        <v>0</v>
      </c>
      <c r="AS715" s="75">
        <v>0</v>
      </c>
      <c r="AT715" s="80">
        <v>0</v>
      </c>
      <c r="AU715" s="82">
        <f>SUM(AG715:AT715)</f>
        <v>78223158.216000006</v>
      </c>
      <c r="AV715" s="113">
        <f>AU715-(AX715+AP715+AO715+AL715+AK715+AJ715+AT715)</f>
        <v>54308316.440880008</v>
      </c>
      <c r="AW715" s="75">
        <f>AG715+AH715+AK715+AL715+AI715+AN715+AM715+AP715</f>
        <v>72912168.215999991</v>
      </c>
      <c r="AX715" s="75">
        <f>AW715*7%</f>
        <v>5103851.7751199994</v>
      </c>
      <c r="AY715" s="76">
        <f>IF(AV715&lt;=40000000,0,IF(AND(AV715&gt;40000000,AV715&lt;=80000000),(AV715-40000000)*10%,IF(AND(AV715&gt;80000000,AV715&lt;=120000000),4000000+(AV715-80000000)*15%,IF(AND(AV715&gt;120000000,AV715&lt;=180000000),10000000+(AV715-120000000)*20%,IF(AND(AV715&gt;180000000,AV715&lt;=240000000),22000000+(AV715-180000000)*25%,IF(AND(AV715&gt;240000000,AV715&lt;=320000000),37000000+(AV715-240000000)*30%,61000000+(AV715-320000000)*35%))))))</f>
        <v>1430831.644088001</v>
      </c>
      <c r="AZ715" s="75">
        <v>0</v>
      </c>
      <c r="BA715" s="75">
        <v>0</v>
      </c>
      <c r="BB715" s="75">
        <v>0</v>
      </c>
      <c r="BC715" s="80">
        <v>0</v>
      </c>
      <c r="BD715" s="80">
        <v>0</v>
      </c>
      <c r="BE715" s="80">
        <v>0</v>
      </c>
      <c r="BF715" s="78">
        <v>0</v>
      </c>
      <c r="BG715" s="348">
        <f>SUM(AX715:BF715)</f>
        <v>6534683.4192080004</v>
      </c>
      <c r="BH715" s="188">
        <f>INT(AU715-BG715)</f>
        <v>71688474</v>
      </c>
      <c r="BJ715" s="50">
        <v>13514</v>
      </c>
      <c r="BK715" s="50" t="s">
        <v>4046</v>
      </c>
      <c r="BM715" s="50">
        <f t="shared" si="23"/>
        <v>0</v>
      </c>
    </row>
    <row r="716" spans="1:65" s="50" customFormat="1" ht="24" customHeight="1" x14ac:dyDescent="0.2">
      <c r="A716" s="182">
        <f t="shared" si="22"/>
        <v>2655495</v>
      </c>
      <c r="B716" s="298">
        <v>72</v>
      </c>
      <c r="C716" s="266">
        <v>72</v>
      </c>
      <c r="D716" s="299">
        <v>13515</v>
      </c>
      <c r="E716" s="252" t="s">
        <v>111</v>
      </c>
      <c r="F716" s="253" t="s">
        <v>2230</v>
      </c>
      <c r="G716" s="252" t="s">
        <v>87</v>
      </c>
      <c r="H716" s="274" t="s">
        <v>983</v>
      </c>
      <c r="I716" s="294" t="s">
        <v>2527</v>
      </c>
      <c r="J716" s="65" t="s">
        <v>2231</v>
      </c>
      <c r="K716" s="65" t="s">
        <v>2232</v>
      </c>
      <c r="L716" s="65" t="s">
        <v>2384</v>
      </c>
      <c r="M716" s="292" t="s">
        <v>2380</v>
      </c>
      <c r="N716" s="99"/>
      <c r="O716" s="65"/>
      <c r="P716" s="90"/>
      <c r="Q716" s="254">
        <v>30</v>
      </c>
      <c r="R716" s="255">
        <v>51</v>
      </c>
      <c r="S716" s="65">
        <v>0</v>
      </c>
      <c r="T716" s="65">
        <v>0</v>
      </c>
      <c r="U716" s="90">
        <v>0</v>
      </c>
      <c r="V716" s="260">
        <v>20</v>
      </c>
      <c r="W716" s="99">
        <v>0</v>
      </c>
      <c r="X716" s="84">
        <v>0</v>
      </c>
      <c r="Y716" s="99">
        <v>0</v>
      </c>
      <c r="Z716" s="65">
        <v>0</v>
      </c>
      <c r="AA716" s="327">
        <v>1477052</v>
      </c>
      <c r="AB716" s="327">
        <v>0</v>
      </c>
      <c r="AC716" s="328">
        <f>AA716+AB716</f>
        <v>1477052</v>
      </c>
      <c r="AD716" s="75">
        <v>4500000</v>
      </c>
      <c r="AE716" s="75">
        <v>6000000</v>
      </c>
      <c r="AF716" s="338">
        <f>(AC716*30)/220*1.4</f>
        <v>281982.65454545454</v>
      </c>
      <c r="AG716" s="113">
        <f>AA716*Q716</f>
        <v>44311560</v>
      </c>
      <c r="AH716" s="75">
        <f>AB716*Q716</f>
        <v>0</v>
      </c>
      <c r="AI716" s="75">
        <f>AF716*R716</f>
        <v>14381115.381818181</v>
      </c>
      <c r="AJ716" s="75">
        <f>IF(Q716=31,A716*Z716,(Q716/30)*A716*Z716)</f>
        <v>0</v>
      </c>
      <c r="AK716" s="75">
        <f>IF(Q716=31,AD716,(Q716/30)*AD716)</f>
        <v>4500000</v>
      </c>
      <c r="AL716" s="75">
        <f>IF(Q716=31,AE716,(Q716/30)*AE716)</f>
        <v>6000000</v>
      </c>
      <c r="AM716" s="75">
        <f>(AC716*30/220)*35%*S716</f>
        <v>0</v>
      </c>
      <c r="AN716" s="75">
        <f>AC716*30/220*1.4*T716</f>
        <v>0</v>
      </c>
      <c r="AO716" s="75">
        <f>AC716*U716</f>
        <v>0</v>
      </c>
      <c r="AP716" s="75">
        <f>200000*V716</f>
        <v>4000000</v>
      </c>
      <c r="AQ716" s="75">
        <v>0</v>
      </c>
      <c r="AR716" s="75">
        <v>0</v>
      </c>
      <c r="AS716" s="75">
        <v>0</v>
      </c>
      <c r="AT716" s="80">
        <v>0</v>
      </c>
      <c r="AU716" s="82">
        <f>SUM(AG716:AT716)</f>
        <v>73192675.381818175</v>
      </c>
      <c r="AV716" s="113">
        <f>AU716-(AX716+AP716+AO716+AL716+AK716+AJ716+AT716)</f>
        <v>53569188.105090901</v>
      </c>
      <c r="AW716" s="75">
        <f>AG716+AH716+AK716+AL716+AI716+AN716+AM716+AP716</f>
        <v>73192675.381818175</v>
      </c>
      <c r="AX716" s="75">
        <f>AW716*7%</f>
        <v>5123487.2767272731</v>
      </c>
      <c r="AY716" s="76">
        <f>IF(AV716&lt;=40000000,0,IF(AND(AV716&gt;40000000,AV716&lt;=80000000),(AV716-40000000)*10%,IF(AND(AV716&gt;80000000,AV716&lt;=120000000),4000000+(AV716-80000000)*15%,IF(AND(AV716&gt;120000000,AV716&lt;=180000000),10000000+(AV716-120000000)*20%,IF(AND(AV716&gt;180000000,AV716&lt;=240000000),22000000+(AV716-180000000)*25%,IF(AND(AV716&gt;240000000,AV716&lt;=320000000),37000000+(AV716-240000000)*30%,61000000+(AV716-320000000)*35%))))))</f>
        <v>1356918.8105090903</v>
      </c>
      <c r="AZ716" s="75">
        <v>0</v>
      </c>
      <c r="BA716" s="75">
        <v>0</v>
      </c>
      <c r="BB716" s="75">
        <v>0</v>
      </c>
      <c r="BC716" s="80">
        <v>0</v>
      </c>
      <c r="BD716" s="80">
        <v>0</v>
      </c>
      <c r="BE716" s="80">
        <v>0</v>
      </c>
      <c r="BF716" s="78">
        <v>0</v>
      </c>
      <c r="BG716" s="348">
        <f>SUM(AX716:BF716)</f>
        <v>6480406.0872363634</v>
      </c>
      <c r="BH716" s="188">
        <f>INT(AU716-BG716)</f>
        <v>66712269</v>
      </c>
      <c r="BJ716" s="50">
        <v>13515</v>
      </c>
      <c r="BK716" s="50" t="s">
        <v>4047</v>
      </c>
      <c r="BM716" s="50">
        <f t="shared" si="23"/>
        <v>0</v>
      </c>
    </row>
    <row r="717" spans="1:65" s="50" customFormat="1" ht="24" customHeight="1" x14ac:dyDescent="0.2">
      <c r="A717" s="182">
        <f t="shared" si="22"/>
        <v>2655495</v>
      </c>
      <c r="B717" s="298">
        <v>594</v>
      </c>
      <c r="C717" s="266">
        <v>391</v>
      </c>
      <c r="D717" s="299">
        <v>13516</v>
      </c>
      <c r="E717" s="242" t="s">
        <v>2233</v>
      </c>
      <c r="F717" s="243" t="s">
        <v>2234</v>
      </c>
      <c r="G717" s="287" t="s">
        <v>137</v>
      </c>
      <c r="H717" s="274" t="s">
        <v>2235</v>
      </c>
      <c r="I717" s="294" t="s">
        <v>2236</v>
      </c>
      <c r="J717" s="65">
        <v>1829435183</v>
      </c>
      <c r="K717" s="65" t="s">
        <v>2237</v>
      </c>
      <c r="L717" s="65" t="s">
        <v>2235</v>
      </c>
      <c r="M717" s="292" t="s">
        <v>137</v>
      </c>
      <c r="N717" s="99"/>
      <c r="O717" s="246" t="s">
        <v>2410</v>
      </c>
      <c r="P717" s="90"/>
      <c r="Q717" s="244">
        <v>30</v>
      </c>
      <c r="R717" s="246">
        <v>90</v>
      </c>
      <c r="S717" s="246">
        <v>0</v>
      </c>
      <c r="T717" s="246">
        <v>0</v>
      </c>
      <c r="U717" s="90">
        <v>0</v>
      </c>
      <c r="V717" s="262">
        <v>22</v>
      </c>
      <c r="W717" s="99">
        <v>0</v>
      </c>
      <c r="X717" s="84">
        <v>0</v>
      </c>
      <c r="Y717" s="99">
        <v>2</v>
      </c>
      <c r="Z717" s="65">
        <v>2</v>
      </c>
      <c r="AA717" s="319">
        <v>885165</v>
      </c>
      <c r="AB717" s="319">
        <v>46667</v>
      </c>
      <c r="AC717" s="320">
        <f>AA717+AB717</f>
        <v>931832</v>
      </c>
      <c r="AD717" s="75">
        <v>4500000</v>
      </c>
      <c r="AE717" s="75">
        <v>6000000</v>
      </c>
      <c r="AF717" s="338">
        <f>(AC717*30)/220*1.4</f>
        <v>177895.19999999998</v>
      </c>
      <c r="AG717" s="113">
        <f>AA717*Q717</f>
        <v>26554950</v>
      </c>
      <c r="AH717" s="75">
        <f>AB717*Q717</f>
        <v>1400010</v>
      </c>
      <c r="AI717" s="75">
        <f>AF717*R717</f>
        <v>16010567.999999998</v>
      </c>
      <c r="AJ717" s="75">
        <f>IF(Q717=31,A717*Z717,(Q717/30)*A717*Z717)</f>
        <v>5310990</v>
      </c>
      <c r="AK717" s="75">
        <f>IF(Q717=31,AD717,(Q717/30)*AD717)</f>
        <v>4500000</v>
      </c>
      <c r="AL717" s="75">
        <f>IF(Q717=31,AE717,(Q717/30)*AE717)</f>
        <v>6000000</v>
      </c>
      <c r="AM717" s="75">
        <f>(AC717*30/220)*35%*S717</f>
        <v>0</v>
      </c>
      <c r="AN717" s="75">
        <f>AC717*30/220*1.4*T717</f>
        <v>0</v>
      </c>
      <c r="AO717" s="75">
        <f>AC717*U717</f>
        <v>0</v>
      </c>
      <c r="AP717" s="75">
        <f>200000*V717</f>
        <v>4400000</v>
      </c>
      <c r="AQ717" s="75">
        <v>0</v>
      </c>
      <c r="AR717" s="75">
        <v>0</v>
      </c>
      <c r="AS717" s="75">
        <v>0</v>
      </c>
      <c r="AT717" s="80">
        <v>0</v>
      </c>
      <c r="AU717" s="82">
        <f>SUM(AG717:AT717)</f>
        <v>64176518</v>
      </c>
      <c r="AV717" s="113">
        <f>AU717-(AX717+AP717+AO717+AL717+AK717+AJ717+AT717)</f>
        <v>39844941.039999999</v>
      </c>
      <c r="AW717" s="75">
        <f>AG717+AH717+AK717+AL717+AI717+AN717+AM717+AP717</f>
        <v>58865528</v>
      </c>
      <c r="AX717" s="75">
        <f>AW717*7%</f>
        <v>4120586.9600000004</v>
      </c>
      <c r="AY717" s="76">
        <f>IF(AV717&lt;=40000000,0,IF(AND(AV717&gt;40000000,AV717&lt;=80000000),(AV717-40000000)*10%,IF(AND(AV717&gt;80000000,AV717&lt;=120000000),4000000+(AV717-80000000)*15%,IF(AND(AV717&gt;120000000,AV717&lt;=180000000),10000000+(AV717-120000000)*20%,IF(AND(AV717&gt;180000000,AV717&lt;=240000000),22000000+(AV717-180000000)*25%,IF(AND(AV717&gt;240000000,AV717&lt;=320000000),37000000+(AV717-240000000)*30%,61000000+(AV717-320000000)*35%))))))</f>
        <v>0</v>
      </c>
      <c r="AZ717" s="75">
        <v>0</v>
      </c>
      <c r="BA717" s="75">
        <v>0</v>
      </c>
      <c r="BB717" s="75">
        <v>0</v>
      </c>
      <c r="BC717" s="80">
        <v>0</v>
      </c>
      <c r="BD717" s="80">
        <v>0</v>
      </c>
      <c r="BE717" s="80">
        <v>0</v>
      </c>
      <c r="BF717" s="78">
        <v>0</v>
      </c>
      <c r="BG717" s="348">
        <f>SUM(AX717:BF717)</f>
        <v>4120586.9600000004</v>
      </c>
      <c r="BH717" s="188">
        <f>INT(AU717-BG717)</f>
        <v>60055931</v>
      </c>
      <c r="BJ717" s="50">
        <v>13516</v>
      </c>
      <c r="BK717" s="50" t="s">
        <v>4048</v>
      </c>
      <c r="BM717" s="50">
        <f t="shared" si="23"/>
        <v>0</v>
      </c>
    </row>
    <row r="718" spans="1:65" s="50" customFormat="1" ht="24" customHeight="1" x14ac:dyDescent="0.2">
      <c r="A718" s="182">
        <f t="shared" si="22"/>
        <v>2655495</v>
      </c>
      <c r="B718" s="298">
        <v>592</v>
      </c>
      <c r="C718" s="266">
        <v>389</v>
      </c>
      <c r="D718" s="299">
        <v>13517</v>
      </c>
      <c r="E718" s="242" t="s">
        <v>931</v>
      </c>
      <c r="F718" s="243" t="s">
        <v>2238</v>
      </c>
      <c r="G718" s="287" t="s">
        <v>137</v>
      </c>
      <c r="H718" s="274" t="s">
        <v>2235</v>
      </c>
      <c r="I718" s="294" t="s">
        <v>2239</v>
      </c>
      <c r="J718" s="65">
        <v>532233867</v>
      </c>
      <c r="K718" s="65" t="s">
        <v>2240</v>
      </c>
      <c r="L718" s="65" t="s">
        <v>2235</v>
      </c>
      <c r="M718" s="292" t="s">
        <v>137</v>
      </c>
      <c r="N718" s="99"/>
      <c r="O718" s="65"/>
      <c r="P718" s="245" t="s">
        <v>2410</v>
      </c>
      <c r="Q718" s="244">
        <v>30</v>
      </c>
      <c r="R718" s="246">
        <v>120</v>
      </c>
      <c r="S718" s="246">
        <v>220</v>
      </c>
      <c r="T718" s="246">
        <v>29.33</v>
      </c>
      <c r="U718" s="90">
        <v>0</v>
      </c>
      <c r="V718" s="262">
        <v>15</v>
      </c>
      <c r="W718" s="99">
        <v>0</v>
      </c>
      <c r="X718" s="84">
        <v>0</v>
      </c>
      <c r="Y718" s="99">
        <v>2</v>
      </c>
      <c r="Z718" s="65">
        <v>0</v>
      </c>
      <c r="AA718" s="319">
        <v>885165</v>
      </c>
      <c r="AB718" s="319">
        <v>46667</v>
      </c>
      <c r="AC718" s="320">
        <f>AA718+AB718</f>
        <v>931832</v>
      </c>
      <c r="AD718" s="75">
        <v>4500000</v>
      </c>
      <c r="AE718" s="75">
        <v>6000000</v>
      </c>
      <c r="AF718" s="338">
        <f>(AC718*30)/220*1.4</f>
        <v>177895.19999999998</v>
      </c>
      <c r="AG718" s="113">
        <f>AA718*Q718</f>
        <v>26554950</v>
      </c>
      <c r="AH718" s="75">
        <f>AB718*Q718</f>
        <v>1400010</v>
      </c>
      <c r="AI718" s="75">
        <f>AF718*R718</f>
        <v>21347423.999999996</v>
      </c>
      <c r="AJ718" s="75">
        <f>IF(Q718=31,A718*Z718,(Q718/30)*A718*Z718)</f>
        <v>0</v>
      </c>
      <c r="AK718" s="75">
        <f>IF(Q718=31,AD718,(Q718/30)*AD718)</f>
        <v>4500000</v>
      </c>
      <c r="AL718" s="75">
        <f>IF(Q718=31,AE718,(Q718/30)*AE718)</f>
        <v>6000000</v>
      </c>
      <c r="AM718" s="75">
        <f>(AC718*30/220)*35%*S718</f>
        <v>9784235.9999999981</v>
      </c>
      <c r="AN718" s="75">
        <f>AC718*30/220*1.4*T718</f>
        <v>5217666.2159999991</v>
      </c>
      <c r="AO718" s="75">
        <f>AC718*U718</f>
        <v>0</v>
      </c>
      <c r="AP718" s="75">
        <f>200000*V718</f>
        <v>3000000</v>
      </c>
      <c r="AQ718" s="75">
        <v>0</v>
      </c>
      <c r="AR718" s="75">
        <v>0</v>
      </c>
      <c r="AS718" s="75">
        <v>0</v>
      </c>
      <c r="AT718" s="80">
        <v>0</v>
      </c>
      <c r="AU718" s="82">
        <f>SUM(AG718:AT718)</f>
        <v>77804286.216000006</v>
      </c>
      <c r="AV718" s="113">
        <f>AU718-(AX718+AP718+AO718+AL718+AK718+AJ718+AT718)</f>
        <v>58857986.18088001</v>
      </c>
      <c r="AW718" s="75">
        <f>AG718+AH718+AK718+AL718+AI718+AN718+AM718+AP718</f>
        <v>77804286.215999991</v>
      </c>
      <c r="AX718" s="75">
        <f>AW718*7%</f>
        <v>5446300.0351200001</v>
      </c>
      <c r="AY718" s="76">
        <f>IF(AV718&lt;=40000000,0,IF(AND(AV718&gt;40000000,AV718&lt;=80000000),(AV718-40000000)*10%,IF(AND(AV718&gt;80000000,AV718&lt;=120000000),4000000+(AV718-80000000)*15%,IF(AND(AV718&gt;120000000,AV718&lt;=180000000),10000000+(AV718-120000000)*20%,IF(AND(AV718&gt;180000000,AV718&lt;=240000000),22000000+(AV718-180000000)*25%,IF(AND(AV718&gt;240000000,AV718&lt;=320000000),37000000+(AV718-240000000)*30%,61000000+(AV718-320000000)*35%))))))</f>
        <v>1885798.6180880012</v>
      </c>
      <c r="AZ718" s="75">
        <v>0</v>
      </c>
      <c r="BA718" s="75">
        <v>0</v>
      </c>
      <c r="BB718" s="75">
        <v>0</v>
      </c>
      <c r="BC718" s="80">
        <v>0</v>
      </c>
      <c r="BD718" s="80">
        <v>0</v>
      </c>
      <c r="BE718" s="80">
        <v>0</v>
      </c>
      <c r="BF718" s="78">
        <v>0</v>
      </c>
      <c r="BG718" s="348">
        <f>SUM(AX718:BF718)</f>
        <v>7332098.6532080015</v>
      </c>
      <c r="BH718" s="188">
        <f>INT(AU718-BG718)</f>
        <v>70472187</v>
      </c>
      <c r="BJ718" s="50">
        <v>13517</v>
      </c>
      <c r="BK718" s="50" t="s">
        <v>4049</v>
      </c>
      <c r="BM718" s="50">
        <f t="shared" si="23"/>
        <v>0</v>
      </c>
    </row>
    <row r="719" spans="1:65" s="50" customFormat="1" ht="24" customHeight="1" x14ac:dyDescent="0.2">
      <c r="A719" s="182">
        <f t="shared" si="22"/>
        <v>2655495</v>
      </c>
      <c r="B719" s="298">
        <v>591</v>
      </c>
      <c r="C719" s="266">
        <v>388</v>
      </c>
      <c r="D719" s="299">
        <v>13518</v>
      </c>
      <c r="E719" s="242" t="s">
        <v>842</v>
      </c>
      <c r="F719" s="243" t="s">
        <v>2241</v>
      </c>
      <c r="G719" s="287" t="s">
        <v>137</v>
      </c>
      <c r="H719" s="274" t="s">
        <v>2235</v>
      </c>
      <c r="I719" s="294" t="s">
        <v>2242</v>
      </c>
      <c r="J719" s="65">
        <v>2001279817</v>
      </c>
      <c r="K719" s="65" t="s">
        <v>2243</v>
      </c>
      <c r="L719" s="65" t="s">
        <v>2235</v>
      </c>
      <c r="M719" s="292" t="s">
        <v>137</v>
      </c>
      <c r="N719" s="244" t="s">
        <v>2410</v>
      </c>
      <c r="O719" s="65"/>
      <c r="P719" s="90"/>
      <c r="Q719" s="244">
        <v>30</v>
      </c>
      <c r="R719" s="246">
        <v>120</v>
      </c>
      <c r="S719" s="246">
        <v>110</v>
      </c>
      <c r="T719" s="246">
        <v>29.33</v>
      </c>
      <c r="U719" s="90">
        <v>0</v>
      </c>
      <c r="V719" s="262">
        <v>15</v>
      </c>
      <c r="W719" s="99">
        <v>0</v>
      </c>
      <c r="X719" s="84">
        <v>0</v>
      </c>
      <c r="Y719" s="99">
        <v>2</v>
      </c>
      <c r="Z719" s="65">
        <v>2</v>
      </c>
      <c r="AA719" s="319">
        <v>885165</v>
      </c>
      <c r="AB719" s="319">
        <v>46667</v>
      </c>
      <c r="AC719" s="320">
        <f>AA719+AB719</f>
        <v>931832</v>
      </c>
      <c r="AD719" s="75">
        <v>4500000</v>
      </c>
      <c r="AE719" s="75">
        <v>6000000</v>
      </c>
      <c r="AF719" s="338">
        <f>(AC719*30)/220*1.4</f>
        <v>177895.19999999998</v>
      </c>
      <c r="AG719" s="113">
        <f>AA719*Q719</f>
        <v>26554950</v>
      </c>
      <c r="AH719" s="75">
        <f>AB719*Q719</f>
        <v>1400010</v>
      </c>
      <c r="AI719" s="75">
        <f>AF719*R719</f>
        <v>21347423.999999996</v>
      </c>
      <c r="AJ719" s="75">
        <f>IF(Q719=31,A719*Z719,(Q719/30)*A719*Z719)</f>
        <v>5310990</v>
      </c>
      <c r="AK719" s="75">
        <f>IF(Q719=31,AD719,(Q719/30)*AD719)</f>
        <v>4500000</v>
      </c>
      <c r="AL719" s="75">
        <f>IF(Q719=31,AE719,(Q719/30)*AE719)</f>
        <v>6000000</v>
      </c>
      <c r="AM719" s="75">
        <f>(AC719*30/220)*35%*S719</f>
        <v>4892117.9999999991</v>
      </c>
      <c r="AN719" s="75">
        <f>AC719*30/220*1.4*T719</f>
        <v>5217666.2159999991</v>
      </c>
      <c r="AO719" s="75">
        <f>AC719*U719</f>
        <v>0</v>
      </c>
      <c r="AP719" s="75">
        <f>200000*V719</f>
        <v>3000000</v>
      </c>
      <c r="AQ719" s="75">
        <v>0</v>
      </c>
      <c r="AR719" s="75">
        <v>0</v>
      </c>
      <c r="AS719" s="75">
        <v>0</v>
      </c>
      <c r="AT719" s="80">
        <v>0</v>
      </c>
      <c r="AU719" s="82">
        <f>SUM(AG719:AT719)</f>
        <v>78223158.216000006</v>
      </c>
      <c r="AV719" s="113">
        <f>AU719-(AX719+AP719+AO719+AL719+AK719+AJ719+AT719)</f>
        <v>54308316.440880008</v>
      </c>
      <c r="AW719" s="75">
        <f>AG719+AH719+AK719+AL719+AI719+AN719+AM719+AP719</f>
        <v>72912168.215999991</v>
      </c>
      <c r="AX719" s="75">
        <f>AW719*7%</f>
        <v>5103851.7751199994</v>
      </c>
      <c r="AY719" s="76">
        <f>IF(AV719&lt;=40000000,0,IF(AND(AV719&gt;40000000,AV719&lt;=80000000),(AV719-40000000)*10%,IF(AND(AV719&gt;80000000,AV719&lt;=120000000),4000000+(AV719-80000000)*15%,IF(AND(AV719&gt;120000000,AV719&lt;=180000000),10000000+(AV719-120000000)*20%,IF(AND(AV719&gt;180000000,AV719&lt;=240000000),22000000+(AV719-180000000)*25%,IF(AND(AV719&gt;240000000,AV719&lt;=320000000),37000000+(AV719-240000000)*30%,61000000+(AV719-320000000)*35%))))))</f>
        <v>1430831.644088001</v>
      </c>
      <c r="AZ719" s="75">
        <v>0</v>
      </c>
      <c r="BA719" s="75">
        <v>0</v>
      </c>
      <c r="BB719" s="75">
        <v>0</v>
      </c>
      <c r="BC719" s="80">
        <v>0</v>
      </c>
      <c r="BD719" s="80">
        <v>0</v>
      </c>
      <c r="BE719" s="80">
        <v>0</v>
      </c>
      <c r="BF719" s="78">
        <v>0</v>
      </c>
      <c r="BG719" s="348">
        <f>SUM(AX719:BF719)</f>
        <v>6534683.4192080004</v>
      </c>
      <c r="BH719" s="188">
        <f>INT(AU719-BG719)</f>
        <v>71688474</v>
      </c>
      <c r="BJ719" s="50">
        <v>13518</v>
      </c>
      <c r="BK719" s="50" t="s">
        <v>4050</v>
      </c>
      <c r="BM719" s="50">
        <f t="shared" si="23"/>
        <v>0</v>
      </c>
    </row>
    <row r="720" spans="1:65" s="50" customFormat="1" ht="24" customHeight="1" x14ac:dyDescent="0.2">
      <c r="A720" s="182">
        <f t="shared" si="22"/>
        <v>2655495</v>
      </c>
      <c r="B720" s="298">
        <v>595</v>
      </c>
      <c r="C720" s="266">
        <v>392</v>
      </c>
      <c r="D720" s="299">
        <v>13519</v>
      </c>
      <c r="E720" s="242" t="s">
        <v>2244</v>
      </c>
      <c r="F720" s="243" t="s">
        <v>2245</v>
      </c>
      <c r="G720" s="287" t="s">
        <v>137</v>
      </c>
      <c r="H720" s="274" t="s">
        <v>2235</v>
      </c>
      <c r="I720" s="294" t="s">
        <v>2246</v>
      </c>
      <c r="J720" s="65">
        <v>1841745367</v>
      </c>
      <c r="K720" s="65" t="s">
        <v>2247</v>
      </c>
      <c r="L720" s="65" t="s">
        <v>2235</v>
      </c>
      <c r="M720" s="292" t="s">
        <v>137</v>
      </c>
      <c r="N720" s="244" t="s">
        <v>2410</v>
      </c>
      <c r="O720" s="65"/>
      <c r="P720" s="90"/>
      <c r="Q720" s="244">
        <v>30</v>
      </c>
      <c r="R720" s="246">
        <v>120</v>
      </c>
      <c r="S720" s="246">
        <v>110</v>
      </c>
      <c r="T720" s="246">
        <v>29.33</v>
      </c>
      <c r="U720" s="90">
        <v>0</v>
      </c>
      <c r="V720" s="262">
        <v>14</v>
      </c>
      <c r="W720" s="99">
        <v>0</v>
      </c>
      <c r="X720" s="84">
        <v>0</v>
      </c>
      <c r="Y720" s="99">
        <v>2</v>
      </c>
      <c r="Z720" s="65">
        <v>3</v>
      </c>
      <c r="AA720" s="319">
        <v>885165</v>
      </c>
      <c r="AB720" s="319">
        <v>46667</v>
      </c>
      <c r="AC720" s="320">
        <f>AA720+AB720</f>
        <v>931832</v>
      </c>
      <c r="AD720" s="75">
        <v>4500000</v>
      </c>
      <c r="AE720" s="75">
        <v>6000000</v>
      </c>
      <c r="AF720" s="338">
        <f>(AC720*30)/220*1.4</f>
        <v>177895.19999999998</v>
      </c>
      <c r="AG720" s="113">
        <f>AA720*Q720</f>
        <v>26554950</v>
      </c>
      <c r="AH720" s="75">
        <f>AB720*Q720</f>
        <v>1400010</v>
      </c>
      <c r="AI720" s="75">
        <f>AF720*R720</f>
        <v>21347423.999999996</v>
      </c>
      <c r="AJ720" s="75">
        <f>IF(Q720=31,A720*Z720,(Q720/30)*A720*Z720)</f>
        <v>7966485</v>
      </c>
      <c r="AK720" s="75">
        <f>IF(Q720=31,AD720,(Q720/30)*AD720)</f>
        <v>4500000</v>
      </c>
      <c r="AL720" s="75">
        <f>IF(Q720=31,AE720,(Q720/30)*AE720)</f>
        <v>6000000</v>
      </c>
      <c r="AM720" s="75">
        <f>(AC720*30/220)*35%*S720</f>
        <v>4892117.9999999991</v>
      </c>
      <c r="AN720" s="75">
        <f>AC720*30/220*1.4*T720</f>
        <v>5217666.2159999991</v>
      </c>
      <c r="AO720" s="75">
        <f>AC720*U720</f>
        <v>0</v>
      </c>
      <c r="AP720" s="75">
        <f>200000*V720</f>
        <v>2800000</v>
      </c>
      <c r="AQ720" s="75">
        <v>0</v>
      </c>
      <c r="AR720" s="75">
        <v>0</v>
      </c>
      <c r="AS720" s="75">
        <v>0</v>
      </c>
      <c r="AT720" s="80">
        <v>0</v>
      </c>
      <c r="AU720" s="82">
        <f>SUM(AG720:AT720)</f>
        <v>80678653.216000006</v>
      </c>
      <c r="AV720" s="113">
        <f>AU720-(AX720+AP720+AO720+AL720+AK720+AJ720+AT720)</f>
        <v>54322316.440880008</v>
      </c>
      <c r="AW720" s="75">
        <f>AG720+AH720+AK720+AL720+AI720+AN720+AM720+AP720</f>
        <v>72712168.215999991</v>
      </c>
      <c r="AX720" s="75">
        <f>AW720*7%</f>
        <v>5089851.7751199994</v>
      </c>
      <c r="AY720" s="76">
        <f>IF(AV720&lt;=40000000,0,IF(AND(AV720&gt;40000000,AV720&lt;=80000000),(AV720-40000000)*10%,IF(AND(AV720&gt;80000000,AV720&lt;=120000000),4000000+(AV720-80000000)*15%,IF(AND(AV720&gt;120000000,AV720&lt;=180000000),10000000+(AV720-120000000)*20%,IF(AND(AV720&gt;180000000,AV720&lt;=240000000),22000000+(AV720-180000000)*25%,IF(AND(AV720&gt;240000000,AV720&lt;=320000000),37000000+(AV720-240000000)*30%,61000000+(AV720-320000000)*35%))))))</f>
        <v>1432231.644088001</v>
      </c>
      <c r="AZ720" s="75">
        <v>0</v>
      </c>
      <c r="BA720" s="75">
        <v>0</v>
      </c>
      <c r="BB720" s="75">
        <v>0</v>
      </c>
      <c r="BC720" s="80">
        <v>0</v>
      </c>
      <c r="BD720" s="80">
        <v>0</v>
      </c>
      <c r="BE720" s="80">
        <v>0</v>
      </c>
      <c r="BF720" s="78">
        <v>0</v>
      </c>
      <c r="BG720" s="348">
        <f>SUM(AX720:BF720)</f>
        <v>6522083.4192080004</v>
      </c>
      <c r="BH720" s="188">
        <f>INT(AU720-BG720)</f>
        <v>74156569</v>
      </c>
      <c r="BJ720" s="50">
        <v>13519</v>
      </c>
      <c r="BK720" s="50" t="s">
        <v>4051</v>
      </c>
      <c r="BM720" s="50">
        <f t="shared" si="23"/>
        <v>0</v>
      </c>
    </row>
    <row r="721" spans="1:65" s="50" customFormat="1" ht="24" customHeight="1" x14ac:dyDescent="0.2">
      <c r="A721" s="182">
        <f t="shared" si="22"/>
        <v>2655495</v>
      </c>
      <c r="B721" s="298">
        <v>605</v>
      </c>
      <c r="C721" s="266">
        <v>402</v>
      </c>
      <c r="D721" s="299">
        <v>13520</v>
      </c>
      <c r="E721" s="242" t="s">
        <v>1122</v>
      </c>
      <c r="F721" s="243" t="s">
        <v>2248</v>
      </c>
      <c r="G721" s="287" t="s">
        <v>137</v>
      </c>
      <c r="H721" s="274" t="s">
        <v>2235</v>
      </c>
      <c r="I721" s="294" t="s">
        <v>2249</v>
      </c>
      <c r="J721" s="65">
        <v>1829575740</v>
      </c>
      <c r="K721" s="65" t="s">
        <v>2250</v>
      </c>
      <c r="L721" s="65" t="s">
        <v>2235</v>
      </c>
      <c r="M721" s="292" t="s">
        <v>137</v>
      </c>
      <c r="N721" s="244" t="s">
        <v>2410</v>
      </c>
      <c r="O721" s="65"/>
      <c r="P721" s="90"/>
      <c r="Q721" s="244">
        <v>30</v>
      </c>
      <c r="R721" s="246">
        <v>120</v>
      </c>
      <c r="S721" s="246">
        <v>110</v>
      </c>
      <c r="T721" s="246">
        <v>29.33</v>
      </c>
      <c r="U721" s="90">
        <v>0</v>
      </c>
      <c r="V721" s="262">
        <v>15</v>
      </c>
      <c r="W721" s="99">
        <v>0</v>
      </c>
      <c r="X721" s="84">
        <v>0</v>
      </c>
      <c r="Y721" s="99">
        <v>0</v>
      </c>
      <c r="Z721" s="65">
        <v>0</v>
      </c>
      <c r="AA721" s="319">
        <v>885165</v>
      </c>
      <c r="AB721" s="319">
        <v>46667</v>
      </c>
      <c r="AC721" s="320">
        <f>AA721+AB721</f>
        <v>931832</v>
      </c>
      <c r="AD721" s="75">
        <v>4500000</v>
      </c>
      <c r="AE721" s="75">
        <v>6000000</v>
      </c>
      <c r="AF721" s="338">
        <f>(AC721*30)/220*1.4</f>
        <v>177895.19999999998</v>
      </c>
      <c r="AG721" s="113">
        <f>AA721*Q721</f>
        <v>26554950</v>
      </c>
      <c r="AH721" s="75">
        <f>AB721*Q721</f>
        <v>1400010</v>
      </c>
      <c r="AI721" s="75">
        <f>AF721*R721</f>
        <v>21347423.999999996</v>
      </c>
      <c r="AJ721" s="75">
        <f>IF(Q721=31,A721*Z721,(Q721/30)*A721*Z721)</f>
        <v>0</v>
      </c>
      <c r="AK721" s="75">
        <f>IF(Q721=31,AD721,(Q721/30)*AD721)</f>
        <v>4500000</v>
      </c>
      <c r="AL721" s="75">
        <f>IF(Q721=31,AE721,(Q721/30)*AE721)</f>
        <v>6000000</v>
      </c>
      <c r="AM721" s="75">
        <f>(AC721*30/220)*35%*S721</f>
        <v>4892117.9999999991</v>
      </c>
      <c r="AN721" s="75">
        <f>AC721*30/220*1.4*T721</f>
        <v>5217666.2159999991</v>
      </c>
      <c r="AO721" s="75">
        <f>AC721*U721</f>
        <v>0</v>
      </c>
      <c r="AP721" s="75">
        <f>200000*V721</f>
        <v>3000000</v>
      </c>
      <c r="AQ721" s="75">
        <v>0</v>
      </c>
      <c r="AR721" s="75">
        <v>0</v>
      </c>
      <c r="AS721" s="75">
        <v>0</v>
      </c>
      <c r="AT721" s="80">
        <v>0</v>
      </c>
      <c r="AU721" s="82">
        <f>SUM(AG721:AT721)</f>
        <v>72912168.216000006</v>
      </c>
      <c r="AV721" s="113">
        <f>AU721-(AX721+AP721+AO721+AL721+AK721+AJ721+AT721)</f>
        <v>54308316.440880008</v>
      </c>
      <c r="AW721" s="75">
        <f>AG721+AH721+AK721+AL721+AI721+AN721+AM721+AP721</f>
        <v>72912168.215999991</v>
      </c>
      <c r="AX721" s="75">
        <f>AW721*7%</f>
        <v>5103851.7751199994</v>
      </c>
      <c r="AY721" s="76">
        <f>IF(AV721&lt;=40000000,0,IF(AND(AV721&gt;40000000,AV721&lt;=80000000),(AV721-40000000)*10%,IF(AND(AV721&gt;80000000,AV721&lt;=120000000),4000000+(AV721-80000000)*15%,IF(AND(AV721&gt;120000000,AV721&lt;=180000000),10000000+(AV721-120000000)*20%,IF(AND(AV721&gt;180000000,AV721&lt;=240000000),22000000+(AV721-180000000)*25%,IF(AND(AV721&gt;240000000,AV721&lt;=320000000),37000000+(AV721-240000000)*30%,61000000+(AV721-320000000)*35%))))))</f>
        <v>1430831.644088001</v>
      </c>
      <c r="AZ721" s="75">
        <v>0</v>
      </c>
      <c r="BA721" s="75">
        <v>0</v>
      </c>
      <c r="BB721" s="75">
        <v>0</v>
      </c>
      <c r="BC721" s="80">
        <v>0</v>
      </c>
      <c r="BD721" s="80">
        <v>0</v>
      </c>
      <c r="BE721" s="80">
        <v>0</v>
      </c>
      <c r="BF721" s="78">
        <v>0</v>
      </c>
      <c r="BG721" s="348">
        <f>SUM(AX721:BF721)</f>
        <v>6534683.4192080004</v>
      </c>
      <c r="BH721" s="188">
        <f>INT(AU721-BG721)</f>
        <v>66377484</v>
      </c>
      <c r="BJ721" s="50">
        <v>13520</v>
      </c>
      <c r="BK721" s="50" t="s">
        <v>4052</v>
      </c>
      <c r="BM721" s="50">
        <f t="shared" si="23"/>
        <v>0</v>
      </c>
    </row>
    <row r="722" spans="1:65" s="50" customFormat="1" ht="24" customHeight="1" x14ac:dyDescent="0.2">
      <c r="A722" s="182">
        <f t="shared" si="22"/>
        <v>2655495</v>
      </c>
      <c r="B722" s="298">
        <v>614</v>
      </c>
      <c r="C722" s="266">
        <v>411</v>
      </c>
      <c r="D722" s="299">
        <v>13521</v>
      </c>
      <c r="E722" s="242" t="s">
        <v>244</v>
      </c>
      <c r="F722" s="243" t="s">
        <v>2251</v>
      </c>
      <c r="G722" s="287" t="s">
        <v>137</v>
      </c>
      <c r="H722" s="274" t="s">
        <v>2235</v>
      </c>
      <c r="I722" s="294" t="s">
        <v>2252</v>
      </c>
      <c r="J722" s="65">
        <v>2300396750</v>
      </c>
      <c r="K722" s="65" t="s">
        <v>2253</v>
      </c>
      <c r="L722" s="65" t="s">
        <v>2235</v>
      </c>
      <c r="M722" s="292" t="s">
        <v>137</v>
      </c>
      <c r="N722" s="244" t="s">
        <v>2410</v>
      </c>
      <c r="O722" s="65"/>
      <c r="P722" s="90"/>
      <c r="Q722" s="244">
        <v>30</v>
      </c>
      <c r="R722" s="246">
        <v>120</v>
      </c>
      <c r="S722" s="246">
        <v>110</v>
      </c>
      <c r="T722" s="246">
        <v>29.33</v>
      </c>
      <c r="U722" s="90">
        <v>0</v>
      </c>
      <c r="V722" s="262">
        <v>15</v>
      </c>
      <c r="W722" s="99">
        <v>0</v>
      </c>
      <c r="X722" s="84">
        <v>0</v>
      </c>
      <c r="Y722" s="99">
        <v>3</v>
      </c>
      <c r="Z722" s="65">
        <v>3</v>
      </c>
      <c r="AA722" s="319">
        <v>885165</v>
      </c>
      <c r="AB722" s="319">
        <v>0</v>
      </c>
      <c r="AC722" s="320">
        <f>AA722+AB722</f>
        <v>885165</v>
      </c>
      <c r="AD722" s="75">
        <v>4500000</v>
      </c>
      <c r="AE722" s="75">
        <v>6000000</v>
      </c>
      <c r="AF722" s="338">
        <f>(AC722*30)/220*1.4</f>
        <v>168986.04545454544</v>
      </c>
      <c r="AG722" s="113">
        <f>AA722*Q722</f>
        <v>26554950</v>
      </c>
      <c r="AH722" s="75">
        <f>AB722*Q722</f>
        <v>0</v>
      </c>
      <c r="AI722" s="75">
        <f>AF722*R722</f>
        <v>20278325.454545453</v>
      </c>
      <c r="AJ722" s="75">
        <f>IF(Q722=31,A722*Z722,(Q722/30)*A722*Z722)</f>
        <v>7966485</v>
      </c>
      <c r="AK722" s="75">
        <f>IF(Q722=31,AD722,(Q722/30)*AD722)</f>
        <v>4500000</v>
      </c>
      <c r="AL722" s="75">
        <f>IF(Q722=31,AE722,(Q722/30)*AE722)</f>
        <v>6000000</v>
      </c>
      <c r="AM722" s="75">
        <f>(AC722*30/220)*35%*S722</f>
        <v>4647116.25</v>
      </c>
      <c r="AN722" s="75">
        <f>AC722*30/220*1.4*T722</f>
        <v>4956360.7131818179</v>
      </c>
      <c r="AO722" s="75">
        <f>AC722*U722</f>
        <v>0</v>
      </c>
      <c r="AP722" s="75">
        <f>200000*V722</f>
        <v>3000000</v>
      </c>
      <c r="AQ722" s="75">
        <v>0</v>
      </c>
      <c r="AR722" s="75">
        <v>0</v>
      </c>
      <c r="AS722" s="75">
        <v>0</v>
      </c>
      <c r="AT722" s="80">
        <v>0</v>
      </c>
      <c r="AU722" s="82">
        <f>SUM(AG722:AT722)</f>
        <v>77903237.417727277</v>
      </c>
      <c r="AV722" s="113">
        <f>AU722-(AX722+AP722+AO722+AL722+AK722+AJ722+AT722)</f>
        <v>51541179.74848637</v>
      </c>
      <c r="AW722" s="75">
        <f>AG722+AH722+AK722+AL722+AI722+AN722+AM722+AP722</f>
        <v>69936752.417727262</v>
      </c>
      <c r="AX722" s="75">
        <f>AW722*7%</f>
        <v>4895572.6692409087</v>
      </c>
      <c r="AY722" s="76">
        <f>IF(AV722&lt;=40000000,0,IF(AND(AV722&gt;40000000,AV722&lt;=80000000),(AV722-40000000)*10%,IF(AND(AV722&gt;80000000,AV722&lt;=120000000),4000000+(AV722-80000000)*15%,IF(AND(AV722&gt;120000000,AV722&lt;=180000000),10000000+(AV722-120000000)*20%,IF(AND(AV722&gt;180000000,AV722&lt;=240000000),22000000+(AV722-180000000)*25%,IF(AND(AV722&gt;240000000,AV722&lt;=320000000),37000000+(AV722-240000000)*30%,61000000+(AV722-320000000)*35%))))))</f>
        <v>1154117.9748486371</v>
      </c>
      <c r="AZ722" s="75">
        <v>0</v>
      </c>
      <c r="BA722" s="75">
        <v>0</v>
      </c>
      <c r="BB722" s="75">
        <v>0</v>
      </c>
      <c r="BC722" s="80">
        <v>0</v>
      </c>
      <c r="BD722" s="80">
        <v>0</v>
      </c>
      <c r="BE722" s="80">
        <v>0</v>
      </c>
      <c r="BF722" s="78">
        <v>0</v>
      </c>
      <c r="BG722" s="348">
        <f>SUM(AX722:BF722)</f>
        <v>6049690.6440895461</v>
      </c>
      <c r="BH722" s="188">
        <f>INT(AU722-BG722)</f>
        <v>71853546</v>
      </c>
      <c r="BJ722" s="50">
        <v>13521</v>
      </c>
      <c r="BK722" s="50" t="s">
        <v>4053</v>
      </c>
      <c r="BM722" s="50">
        <f t="shared" si="23"/>
        <v>0</v>
      </c>
    </row>
    <row r="723" spans="1:65" s="50" customFormat="1" ht="24" customHeight="1" x14ac:dyDescent="0.2">
      <c r="A723" s="182">
        <f t="shared" si="22"/>
        <v>2655495</v>
      </c>
      <c r="B723" s="298">
        <v>596</v>
      </c>
      <c r="C723" s="266">
        <v>393</v>
      </c>
      <c r="D723" s="299">
        <v>13522</v>
      </c>
      <c r="E723" s="242" t="s">
        <v>236</v>
      </c>
      <c r="F723" s="243" t="s">
        <v>2254</v>
      </c>
      <c r="G723" s="287" t="s">
        <v>137</v>
      </c>
      <c r="H723" s="274" t="s">
        <v>2235</v>
      </c>
      <c r="I723" s="294" t="s">
        <v>2255</v>
      </c>
      <c r="J723" s="65">
        <v>1756236429</v>
      </c>
      <c r="K723" s="65" t="s">
        <v>2256</v>
      </c>
      <c r="L723" s="65" t="s">
        <v>2235</v>
      </c>
      <c r="M723" s="292" t="s">
        <v>137</v>
      </c>
      <c r="N723" s="99"/>
      <c r="O723" s="65"/>
      <c r="P723" s="245" t="s">
        <v>2410</v>
      </c>
      <c r="Q723" s="244">
        <v>30</v>
      </c>
      <c r="R723" s="246">
        <v>120</v>
      </c>
      <c r="S723" s="246">
        <v>220</v>
      </c>
      <c r="T723" s="246">
        <v>29.33</v>
      </c>
      <c r="U723" s="90">
        <v>0</v>
      </c>
      <c r="V723" s="262">
        <v>15</v>
      </c>
      <c r="W723" s="99">
        <v>0</v>
      </c>
      <c r="X723" s="84">
        <v>0</v>
      </c>
      <c r="Y723" s="99">
        <v>2</v>
      </c>
      <c r="Z723" s="65">
        <v>3</v>
      </c>
      <c r="AA723" s="319">
        <v>885165</v>
      </c>
      <c r="AB723" s="319">
        <v>46667</v>
      </c>
      <c r="AC723" s="320">
        <f>AA723+AB723</f>
        <v>931832</v>
      </c>
      <c r="AD723" s="75">
        <v>4500000</v>
      </c>
      <c r="AE723" s="75">
        <v>6000000</v>
      </c>
      <c r="AF723" s="338">
        <f>(AC723*30)/220*1.4</f>
        <v>177895.19999999998</v>
      </c>
      <c r="AG723" s="113">
        <f>AA723*Q723</f>
        <v>26554950</v>
      </c>
      <c r="AH723" s="75">
        <f>AB723*Q723</f>
        <v>1400010</v>
      </c>
      <c r="AI723" s="75">
        <f>AF723*R723</f>
        <v>21347423.999999996</v>
      </c>
      <c r="AJ723" s="75">
        <f>IF(Q723=31,A723*Z723,(Q723/30)*A723*Z723)</f>
        <v>7966485</v>
      </c>
      <c r="AK723" s="75">
        <f>IF(Q723=31,AD723,(Q723/30)*AD723)</f>
        <v>4500000</v>
      </c>
      <c r="AL723" s="75">
        <f>IF(Q723=31,AE723,(Q723/30)*AE723)</f>
        <v>6000000</v>
      </c>
      <c r="AM723" s="75">
        <f>(AC723*30/220)*35%*S723</f>
        <v>9784235.9999999981</v>
      </c>
      <c r="AN723" s="75">
        <f>AC723*30/220*1.4*T723</f>
        <v>5217666.2159999991</v>
      </c>
      <c r="AO723" s="75">
        <f>AC723*U723</f>
        <v>0</v>
      </c>
      <c r="AP723" s="75">
        <f>200000*V723</f>
        <v>3000000</v>
      </c>
      <c r="AQ723" s="75">
        <v>0</v>
      </c>
      <c r="AR723" s="75">
        <v>0</v>
      </c>
      <c r="AS723" s="75">
        <v>0</v>
      </c>
      <c r="AT723" s="80">
        <v>0</v>
      </c>
      <c r="AU723" s="82">
        <f>SUM(AG723:AT723)</f>
        <v>85770771.216000006</v>
      </c>
      <c r="AV723" s="113">
        <f>AU723-(AX723+AP723+AO723+AL723+AK723+AJ723+AT723)</f>
        <v>58857986.18088001</v>
      </c>
      <c r="AW723" s="75">
        <f>AG723+AH723+AK723+AL723+AI723+AN723+AM723+AP723</f>
        <v>77804286.215999991</v>
      </c>
      <c r="AX723" s="75">
        <f>AW723*7%</f>
        <v>5446300.0351200001</v>
      </c>
      <c r="AY723" s="76">
        <f>IF(AV723&lt;=40000000,0,IF(AND(AV723&gt;40000000,AV723&lt;=80000000),(AV723-40000000)*10%,IF(AND(AV723&gt;80000000,AV723&lt;=120000000),4000000+(AV723-80000000)*15%,IF(AND(AV723&gt;120000000,AV723&lt;=180000000),10000000+(AV723-120000000)*20%,IF(AND(AV723&gt;180000000,AV723&lt;=240000000),22000000+(AV723-180000000)*25%,IF(AND(AV723&gt;240000000,AV723&lt;=320000000),37000000+(AV723-240000000)*30%,61000000+(AV723-320000000)*35%))))))</f>
        <v>1885798.6180880012</v>
      </c>
      <c r="AZ723" s="75">
        <v>0</v>
      </c>
      <c r="BA723" s="75">
        <v>0</v>
      </c>
      <c r="BB723" s="75">
        <v>0</v>
      </c>
      <c r="BC723" s="80">
        <v>0</v>
      </c>
      <c r="BD723" s="80">
        <v>0</v>
      </c>
      <c r="BE723" s="80">
        <v>0</v>
      </c>
      <c r="BF723" s="78">
        <v>0</v>
      </c>
      <c r="BG723" s="348">
        <f>SUM(AX723:BF723)</f>
        <v>7332098.6532080015</v>
      </c>
      <c r="BH723" s="188">
        <f>INT(AU723-BG723)</f>
        <v>78438672</v>
      </c>
      <c r="BJ723" s="50">
        <v>13522</v>
      </c>
      <c r="BK723" s="50" t="s">
        <v>4054</v>
      </c>
      <c r="BM723" s="50">
        <f t="shared" si="23"/>
        <v>0</v>
      </c>
    </row>
    <row r="724" spans="1:65" s="50" customFormat="1" ht="24" customHeight="1" x14ac:dyDescent="0.2">
      <c r="A724" s="182">
        <f t="shared" si="22"/>
        <v>2655495</v>
      </c>
      <c r="B724" s="298">
        <v>590</v>
      </c>
      <c r="C724" s="266">
        <v>387</v>
      </c>
      <c r="D724" s="299">
        <v>13523</v>
      </c>
      <c r="E724" s="242" t="s">
        <v>2257</v>
      </c>
      <c r="F724" s="243" t="s">
        <v>2258</v>
      </c>
      <c r="G724" s="287" t="s">
        <v>137</v>
      </c>
      <c r="H724" s="274" t="s">
        <v>2235</v>
      </c>
      <c r="I724" s="294" t="s">
        <v>2259</v>
      </c>
      <c r="J724" s="65">
        <v>1751368645</v>
      </c>
      <c r="K724" s="65" t="s">
        <v>2260</v>
      </c>
      <c r="L724" s="65" t="s">
        <v>2235</v>
      </c>
      <c r="M724" s="292" t="s">
        <v>137</v>
      </c>
      <c r="N724" s="244" t="s">
        <v>2410</v>
      </c>
      <c r="O724" s="65"/>
      <c r="P724" s="90"/>
      <c r="Q724" s="244">
        <v>30</v>
      </c>
      <c r="R724" s="246">
        <v>120</v>
      </c>
      <c r="S724" s="246">
        <v>110</v>
      </c>
      <c r="T724" s="246">
        <v>29.33</v>
      </c>
      <c r="U724" s="90">
        <v>0</v>
      </c>
      <c r="V724" s="262">
        <v>15</v>
      </c>
      <c r="W724" s="99">
        <v>0</v>
      </c>
      <c r="X724" s="84">
        <v>0</v>
      </c>
      <c r="Y724" s="99">
        <v>0</v>
      </c>
      <c r="Z724" s="65">
        <v>0</v>
      </c>
      <c r="AA724" s="319">
        <v>885165</v>
      </c>
      <c r="AB724" s="319">
        <v>46667</v>
      </c>
      <c r="AC724" s="320">
        <f>AA724+AB724</f>
        <v>931832</v>
      </c>
      <c r="AD724" s="75">
        <v>4500000</v>
      </c>
      <c r="AE724" s="75">
        <v>6000000</v>
      </c>
      <c r="AF724" s="338">
        <f>(AC724*30)/220*1.4</f>
        <v>177895.19999999998</v>
      </c>
      <c r="AG724" s="113">
        <f>AA724*Q724</f>
        <v>26554950</v>
      </c>
      <c r="AH724" s="75">
        <f>AB724*Q724</f>
        <v>1400010</v>
      </c>
      <c r="AI724" s="75">
        <f>AF724*R724</f>
        <v>21347423.999999996</v>
      </c>
      <c r="AJ724" s="75">
        <f>IF(Q724=31,A724*Z724,(Q724/30)*A724*Z724)</f>
        <v>0</v>
      </c>
      <c r="AK724" s="75">
        <f>IF(Q724=31,AD724,(Q724/30)*AD724)</f>
        <v>4500000</v>
      </c>
      <c r="AL724" s="75">
        <f>IF(Q724=31,AE724,(Q724/30)*AE724)</f>
        <v>6000000</v>
      </c>
      <c r="AM724" s="75">
        <f>(AC724*30/220)*35%*S724</f>
        <v>4892117.9999999991</v>
      </c>
      <c r="AN724" s="75">
        <f>AC724*30/220*1.4*T724</f>
        <v>5217666.2159999991</v>
      </c>
      <c r="AO724" s="75">
        <f>AC724*U724</f>
        <v>0</v>
      </c>
      <c r="AP724" s="75">
        <f>200000*V724</f>
        <v>3000000</v>
      </c>
      <c r="AQ724" s="75">
        <v>0</v>
      </c>
      <c r="AR724" s="75">
        <v>0</v>
      </c>
      <c r="AS724" s="75">
        <v>0</v>
      </c>
      <c r="AT724" s="80">
        <v>0</v>
      </c>
      <c r="AU724" s="82">
        <f>SUM(AG724:AT724)</f>
        <v>72912168.216000006</v>
      </c>
      <c r="AV724" s="113">
        <f>AU724-(AX724+AP724+AO724+AL724+AK724+AJ724+AT724)</f>
        <v>54308316.440880008</v>
      </c>
      <c r="AW724" s="75">
        <f>AG724+AH724+AK724+AL724+AI724+AN724+AM724+AP724</f>
        <v>72912168.215999991</v>
      </c>
      <c r="AX724" s="75">
        <f>AW724*7%</f>
        <v>5103851.7751199994</v>
      </c>
      <c r="AY724" s="76">
        <f>IF(AV724&lt;=40000000,0,IF(AND(AV724&gt;40000000,AV724&lt;=80000000),(AV724-40000000)*10%,IF(AND(AV724&gt;80000000,AV724&lt;=120000000),4000000+(AV724-80000000)*15%,IF(AND(AV724&gt;120000000,AV724&lt;=180000000),10000000+(AV724-120000000)*20%,IF(AND(AV724&gt;180000000,AV724&lt;=240000000),22000000+(AV724-180000000)*25%,IF(AND(AV724&gt;240000000,AV724&lt;=320000000),37000000+(AV724-240000000)*30%,61000000+(AV724-320000000)*35%))))))</f>
        <v>1430831.644088001</v>
      </c>
      <c r="AZ724" s="75">
        <v>0</v>
      </c>
      <c r="BA724" s="75">
        <v>0</v>
      </c>
      <c r="BB724" s="75">
        <v>0</v>
      </c>
      <c r="BC724" s="80">
        <v>0</v>
      </c>
      <c r="BD724" s="80">
        <v>0</v>
      </c>
      <c r="BE724" s="80">
        <v>0</v>
      </c>
      <c r="BF724" s="78">
        <v>0</v>
      </c>
      <c r="BG724" s="348">
        <f>SUM(AX724:BF724)</f>
        <v>6534683.4192080004</v>
      </c>
      <c r="BH724" s="188">
        <f>INT(AU724-BG724)</f>
        <v>66377484</v>
      </c>
      <c r="BJ724" s="50">
        <v>13523</v>
      </c>
      <c r="BK724" s="50" t="s">
        <v>4055</v>
      </c>
      <c r="BM724" s="50">
        <f t="shared" si="23"/>
        <v>0</v>
      </c>
    </row>
    <row r="725" spans="1:65" s="50" customFormat="1" ht="24" customHeight="1" x14ac:dyDescent="0.2">
      <c r="A725" s="182">
        <f t="shared" si="22"/>
        <v>2655495</v>
      </c>
      <c r="B725" s="298">
        <v>610</v>
      </c>
      <c r="C725" s="266">
        <v>407</v>
      </c>
      <c r="D725" s="299">
        <v>13524</v>
      </c>
      <c r="E725" s="242" t="s">
        <v>352</v>
      </c>
      <c r="F725" s="243" t="s">
        <v>2261</v>
      </c>
      <c r="G725" s="287" t="s">
        <v>137</v>
      </c>
      <c r="H725" s="274" t="s">
        <v>2235</v>
      </c>
      <c r="I725" s="294" t="s">
        <v>2262</v>
      </c>
      <c r="J725" s="65">
        <v>829773800</v>
      </c>
      <c r="K725" s="65" t="s">
        <v>2263</v>
      </c>
      <c r="L725" s="65" t="s">
        <v>2235</v>
      </c>
      <c r="M725" s="292" t="s">
        <v>137</v>
      </c>
      <c r="N725" s="244" t="s">
        <v>2410</v>
      </c>
      <c r="O725" s="65"/>
      <c r="P725" s="90"/>
      <c r="Q725" s="244">
        <v>30</v>
      </c>
      <c r="R725" s="246">
        <v>120</v>
      </c>
      <c r="S725" s="246">
        <v>110</v>
      </c>
      <c r="T725" s="246">
        <v>29.33</v>
      </c>
      <c r="U725" s="90">
        <v>0</v>
      </c>
      <c r="V725" s="262">
        <v>15</v>
      </c>
      <c r="W725" s="99">
        <v>0</v>
      </c>
      <c r="X725" s="84">
        <v>0</v>
      </c>
      <c r="Y725" s="99">
        <v>1</v>
      </c>
      <c r="Z725" s="65">
        <v>1</v>
      </c>
      <c r="AA725" s="319">
        <v>885165</v>
      </c>
      <c r="AB725" s="319">
        <v>46667</v>
      </c>
      <c r="AC725" s="320">
        <f>AA725+AB725</f>
        <v>931832</v>
      </c>
      <c r="AD725" s="75">
        <v>4500000</v>
      </c>
      <c r="AE725" s="75">
        <v>6000000</v>
      </c>
      <c r="AF725" s="338">
        <f>(AC725*30)/220*1.4</f>
        <v>177895.19999999998</v>
      </c>
      <c r="AG725" s="113">
        <f>AA725*Q725</f>
        <v>26554950</v>
      </c>
      <c r="AH725" s="75">
        <f>AB725*Q725</f>
        <v>1400010</v>
      </c>
      <c r="AI725" s="75">
        <f>AF725*R725</f>
        <v>21347423.999999996</v>
      </c>
      <c r="AJ725" s="75">
        <f>IF(Q725=31,A725*Z725,(Q725/30)*A725*Z725)</f>
        <v>2655495</v>
      </c>
      <c r="AK725" s="75">
        <f>IF(Q725=31,AD725,(Q725/30)*AD725)</f>
        <v>4500000</v>
      </c>
      <c r="AL725" s="75">
        <f>IF(Q725=31,AE725,(Q725/30)*AE725)</f>
        <v>6000000</v>
      </c>
      <c r="AM725" s="75">
        <f>(AC725*30/220)*35%*S725</f>
        <v>4892117.9999999991</v>
      </c>
      <c r="AN725" s="75">
        <f>AC725*30/220*1.4*T725</f>
        <v>5217666.2159999991</v>
      </c>
      <c r="AO725" s="75">
        <f>AC725*U725</f>
        <v>0</v>
      </c>
      <c r="AP725" s="75">
        <f>200000*V725</f>
        <v>3000000</v>
      </c>
      <c r="AQ725" s="75">
        <v>0</v>
      </c>
      <c r="AR725" s="75">
        <v>0</v>
      </c>
      <c r="AS725" s="75">
        <v>0</v>
      </c>
      <c r="AT725" s="80">
        <v>0</v>
      </c>
      <c r="AU725" s="82">
        <f>SUM(AG725:AT725)</f>
        <v>75567663.216000006</v>
      </c>
      <c r="AV725" s="113">
        <f>AU725-(AX725+AP725+AO725+AL725+AK725+AJ725+AT725)</f>
        <v>54308316.440880008</v>
      </c>
      <c r="AW725" s="75">
        <f>AG725+AH725+AK725+AL725+AI725+AN725+AM725+AP725</f>
        <v>72912168.215999991</v>
      </c>
      <c r="AX725" s="75">
        <f>AW725*7%</f>
        <v>5103851.7751199994</v>
      </c>
      <c r="AY725" s="76">
        <f>IF(AV725&lt;=40000000,0,IF(AND(AV725&gt;40000000,AV725&lt;=80000000),(AV725-40000000)*10%,IF(AND(AV725&gt;80000000,AV725&lt;=120000000),4000000+(AV725-80000000)*15%,IF(AND(AV725&gt;120000000,AV725&lt;=180000000),10000000+(AV725-120000000)*20%,IF(AND(AV725&gt;180000000,AV725&lt;=240000000),22000000+(AV725-180000000)*25%,IF(AND(AV725&gt;240000000,AV725&lt;=320000000),37000000+(AV725-240000000)*30%,61000000+(AV725-320000000)*35%))))))</f>
        <v>1430831.644088001</v>
      </c>
      <c r="AZ725" s="75">
        <v>0</v>
      </c>
      <c r="BA725" s="75">
        <v>0</v>
      </c>
      <c r="BB725" s="75">
        <v>0</v>
      </c>
      <c r="BC725" s="80">
        <v>0</v>
      </c>
      <c r="BD725" s="80">
        <v>0</v>
      </c>
      <c r="BE725" s="80">
        <v>0</v>
      </c>
      <c r="BF725" s="78">
        <v>0</v>
      </c>
      <c r="BG725" s="348">
        <f>SUM(AX725:BF725)</f>
        <v>6534683.4192080004</v>
      </c>
      <c r="BH725" s="188">
        <f>INT(AU725-BG725)</f>
        <v>69032979</v>
      </c>
      <c r="BJ725" s="50">
        <v>13524</v>
      </c>
      <c r="BK725" s="50" t="s">
        <v>4056</v>
      </c>
      <c r="BM725" s="50">
        <f t="shared" si="23"/>
        <v>0</v>
      </c>
    </row>
    <row r="726" spans="1:65" s="50" customFormat="1" ht="24" customHeight="1" x14ac:dyDescent="0.2">
      <c r="A726" s="182">
        <f t="shared" si="22"/>
        <v>2655495</v>
      </c>
      <c r="B726" s="298">
        <v>131</v>
      </c>
      <c r="C726" s="266">
        <v>140</v>
      </c>
      <c r="D726" s="299">
        <v>13525</v>
      </c>
      <c r="E726" s="252" t="s">
        <v>226</v>
      </c>
      <c r="F726" s="253" t="s">
        <v>2264</v>
      </c>
      <c r="G726" s="252" t="s">
        <v>87</v>
      </c>
      <c r="H726" s="274" t="s">
        <v>2235</v>
      </c>
      <c r="I726" s="294" t="s">
        <v>2265</v>
      </c>
      <c r="J726" s="65">
        <v>4269874503</v>
      </c>
      <c r="K726" s="65" t="s">
        <v>2266</v>
      </c>
      <c r="L726" s="65" t="s">
        <v>2235</v>
      </c>
      <c r="M726" s="307" t="s">
        <v>2383</v>
      </c>
      <c r="N726" s="99"/>
      <c r="O726" s="65"/>
      <c r="P726" s="90"/>
      <c r="Q726" s="254">
        <v>30</v>
      </c>
      <c r="R726" s="255">
        <v>54</v>
      </c>
      <c r="S726" s="65">
        <v>0</v>
      </c>
      <c r="T726" s="65">
        <v>0</v>
      </c>
      <c r="U726" s="300">
        <f>1+1+1+1</f>
        <v>4</v>
      </c>
      <c r="V726" s="260">
        <v>22</v>
      </c>
      <c r="W726" s="99">
        <v>0</v>
      </c>
      <c r="X726" s="84">
        <v>0</v>
      </c>
      <c r="Y726" s="99">
        <v>1</v>
      </c>
      <c r="Z726" s="65">
        <v>1</v>
      </c>
      <c r="AA726" s="327">
        <v>1642901</v>
      </c>
      <c r="AB726" s="327">
        <v>0</v>
      </c>
      <c r="AC726" s="328">
        <f>AA726+AB726</f>
        <v>1642901</v>
      </c>
      <c r="AD726" s="75">
        <v>4500000</v>
      </c>
      <c r="AE726" s="75">
        <v>6000000</v>
      </c>
      <c r="AF726" s="338">
        <f>(AC726*30)/220*1.4</f>
        <v>313644.73636363639</v>
      </c>
      <c r="AG726" s="113">
        <f>AA726*Q726</f>
        <v>49287030</v>
      </c>
      <c r="AH726" s="75">
        <f>AB726*Q726</f>
        <v>0</v>
      </c>
      <c r="AI726" s="75">
        <f>AF726*R726</f>
        <v>16936815.763636366</v>
      </c>
      <c r="AJ726" s="75">
        <f>IF(Q726=31,A726*Z726,(Q726/30)*A726*Z726)</f>
        <v>2655495</v>
      </c>
      <c r="AK726" s="75">
        <f>IF(Q726=31,AD726,(Q726/30)*AD726)</f>
        <v>4500000</v>
      </c>
      <c r="AL726" s="75">
        <f>IF(Q726=31,AE726,(Q726/30)*AE726)</f>
        <v>6000000</v>
      </c>
      <c r="AM726" s="75">
        <f>(AC726*30/220)*35%*S726</f>
        <v>0</v>
      </c>
      <c r="AN726" s="75">
        <f>AC726*30/220*1.4*T726</f>
        <v>0</v>
      </c>
      <c r="AO726" s="75">
        <f>AC726*U726</f>
        <v>6571604</v>
      </c>
      <c r="AP726" s="75">
        <f>200000*V726</f>
        <v>4400000</v>
      </c>
      <c r="AQ726" s="75">
        <v>0</v>
      </c>
      <c r="AR726" s="75">
        <v>0</v>
      </c>
      <c r="AS726" s="75">
        <v>0</v>
      </c>
      <c r="AT726" s="80">
        <v>0</v>
      </c>
      <c r="AU726" s="82">
        <f>SUM(AG726:AT726)</f>
        <v>90350944.763636366</v>
      </c>
      <c r="AV726" s="113">
        <f>AU726-(AX726+AP726+AO726+AL726+AK726+AJ726+AT726)</f>
        <v>60545176.560181819</v>
      </c>
      <c r="AW726" s="75">
        <f>AG726+AH726+AK726+AL726+AI726+AN726+AM726+AP726</f>
        <v>81123845.763636366</v>
      </c>
      <c r="AX726" s="75">
        <f>AW726*7%</f>
        <v>5678669.2034545457</v>
      </c>
      <c r="AY726" s="76">
        <f>IF(AV726&lt;=40000000,0,IF(AND(AV726&gt;40000000,AV726&lt;=80000000),(AV726-40000000)*10%,IF(AND(AV726&gt;80000000,AV726&lt;=120000000),4000000+(AV726-80000000)*15%,IF(AND(AV726&gt;120000000,AV726&lt;=180000000),10000000+(AV726-120000000)*20%,IF(AND(AV726&gt;180000000,AV726&lt;=240000000),22000000+(AV726-180000000)*25%,IF(AND(AV726&gt;240000000,AV726&lt;=320000000),37000000+(AV726-240000000)*30%,61000000+(AV726-320000000)*35%))))))</f>
        <v>2054517.6560181819</v>
      </c>
      <c r="AZ726" s="75">
        <v>0</v>
      </c>
      <c r="BA726" s="75">
        <v>0</v>
      </c>
      <c r="BB726" s="75">
        <v>0</v>
      </c>
      <c r="BC726" s="80">
        <v>0</v>
      </c>
      <c r="BD726" s="80">
        <v>0</v>
      </c>
      <c r="BE726" s="80">
        <v>0</v>
      </c>
      <c r="BF726" s="78">
        <v>0</v>
      </c>
      <c r="BG726" s="348">
        <f>SUM(AX726:BF726)</f>
        <v>7733186.8594727274</v>
      </c>
      <c r="BH726" s="188">
        <f>INT(AU726-BG726)</f>
        <v>82617757</v>
      </c>
      <c r="BJ726" s="50">
        <v>13525</v>
      </c>
      <c r="BK726" s="50" t="s">
        <v>4057</v>
      </c>
      <c r="BM726" s="50">
        <f t="shared" si="23"/>
        <v>0</v>
      </c>
    </row>
    <row r="727" spans="1:65" s="50" customFormat="1" ht="24" customHeight="1" x14ac:dyDescent="0.2">
      <c r="A727" s="182">
        <f t="shared" si="22"/>
        <v>2655495</v>
      </c>
      <c r="B727" s="298">
        <v>604</v>
      </c>
      <c r="C727" s="266">
        <v>401</v>
      </c>
      <c r="D727" s="299">
        <v>13526</v>
      </c>
      <c r="E727" s="242" t="s">
        <v>115</v>
      </c>
      <c r="F727" s="243" t="s">
        <v>2267</v>
      </c>
      <c r="G727" s="287" t="s">
        <v>137</v>
      </c>
      <c r="H727" s="274" t="s">
        <v>2235</v>
      </c>
      <c r="I727" s="294" t="s">
        <v>2268</v>
      </c>
      <c r="J727" s="65">
        <v>1741153298</v>
      </c>
      <c r="K727" s="65" t="s">
        <v>2269</v>
      </c>
      <c r="L727" s="65" t="s">
        <v>2235</v>
      </c>
      <c r="M727" s="292" t="s">
        <v>137</v>
      </c>
      <c r="N727" s="99"/>
      <c r="O727" s="65"/>
      <c r="P727" s="245" t="s">
        <v>2410</v>
      </c>
      <c r="Q727" s="244">
        <v>30</v>
      </c>
      <c r="R727" s="246">
        <v>120</v>
      </c>
      <c r="S727" s="246">
        <v>220</v>
      </c>
      <c r="T727" s="246">
        <v>29.33</v>
      </c>
      <c r="U727" s="90">
        <v>0</v>
      </c>
      <c r="V727" s="262">
        <v>15</v>
      </c>
      <c r="W727" s="99">
        <v>0</v>
      </c>
      <c r="X727" s="84">
        <v>0</v>
      </c>
      <c r="Y727" s="99">
        <v>1</v>
      </c>
      <c r="Z727" s="65">
        <v>1</v>
      </c>
      <c r="AA727" s="319">
        <v>885165</v>
      </c>
      <c r="AB727" s="319">
        <v>46667</v>
      </c>
      <c r="AC727" s="320">
        <f>AA727+AB727</f>
        <v>931832</v>
      </c>
      <c r="AD727" s="75">
        <v>4500000</v>
      </c>
      <c r="AE727" s="75">
        <v>6000000</v>
      </c>
      <c r="AF727" s="338">
        <f>(AC727*30)/220*1.4</f>
        <v>177895.19999999998</v>
      </c>
      <c r="AG727" s="113">
        <f>AA727*Q727</f>
        <v>26554950</v>
      </c>
      <c r="AH727" s="75">
        <f>AB727*Q727</f>
        <v>1400010</v>
      </c>
      <c r="AI727" s="75">
        <f>AF727*R727</f>
        <v>21347423.999999996</v>
      </c>
      <c r="AJ727" s="75">
        <f>IF(Q727=31,A727*Z727,(Q727/30)*A727*Z727)</f>
        <v>2655495</v>
      </c>
      <c r="AK727" s="75">
        <f>IF(Q727=31,AD727,(Q727/30)*AD727)</f>
        <v>4500000</v>
      </c>
      <c r="AL727" s="75">
        <f>IF(Q727=31,AE727,(Q727/30)*AE727)</f>
        <v>6000000</v>
      </c>
      <c r="AM727" s="75">
        <f>(AC727*30/220)*35%*S727</f>
        <v>9784235.9999999981</v>
      </c>
      <c r="AN727" s="75">
        <f>AC727*30/220*1.4*T727</f>
        <v>5217666.2159999991</v>
      </c>
      <c r="AO727" s="75">
        <f>AC727*U727</f>
        <v>0</v>
      </c>
      <c r="AP727" s="75">
        <f>200000*V727</f>
        <v>3000000</v>
      </c>
      <c r="AQ727" s="75">
        <v>0</v>
      </c>
      <c r="AR727" s="75">
        <v>0</v>
      </c>
      <c r="AS727" s="75">
        <v>0</v>
      </c>
      <c r="AT727" s="80">
        <v>0</v>
      </c>
      <c r="AU727" s="82">
        <f>SUM(AG727:AT727)</f>
        <v>80459781.216000006</v>
      </c>
      <c r="AV727" s="113">
        <f>AU727-(AX727+AP727+AO727+AL727+AK727+AJ727+AT727)</f>
        <v>58857986.18088001</v>
      </c>
      <c r="AW727" s="75">
        <f>AG727+AH727+AK727+AL727+AI727+AN727+AM727+AP727</f>
        <v>77804286.215999991</v>
      </c>
      <c r="AX727" s="75">
        <f>AW727*7%</f>
        <v>5446300.0351200001</v>
      </c>
      <c r="AY727" s="76">
        <f>IF(AV727&lt;=40000000,0,IF(AND(AV727&gt;40000000,AV727&lt;=80000000),(AV727-40000000)*10%,IF(AND(AV727&gt;80000000,AV727&lt;=120000000),4000000+(AV727-80000000)*15%,IF(AND(AV727&gt;120000000,AV727&lt;=180000000),10000000+(AV727-120000000)*20%,IF(AND(AV727&gt;180000000,AV727&lt;=240000000),22000000+(AV727-180000000)*25%,IF(AND(AV727&gt;240000000,AV727&lt;=320000000),37000000+(AV727-240000000)*30%,61000000+(AV727-320000000)*35%))))))</f>
        <v>1885798.6180880012</v>
      </c>
      <c r="AZ727" s="75">
        <v>0</v>
      </c>
      <c r="BA727" s="75">
        <v>0</v>
      </c>
      <c r="BB727" s="75">
        <v>0</v>
      </c>
      <c r="BC727" s="80">
        <v>0</v>
      </c>
      <c r="BD727" s="80">
        <v>0</v>
      </c>
      <c r="BE727" s="80">
        <v>0</v>
      </c>
      <c r="BF727" s="78">
        <v>0</v>
      </c>
      <c r="BG727" s="348">
        <f>SUM(AX727:BF727)</f>
        <v>7332098.6532080015</v>
      </c>
      <c r="BH727" s="188">
        <f>INT(AU727-BG727)</f>
        <v>73127682</v>
      </c>
      <c r="BJ727" s="50">
        <v>13526</v>
      </c>
      <c r="BK727" s="50" t="s">
        <v>4058</v>
      </c>
      <c r="BM727" s="50">
        <f t="shared" si="23"/>
        <v>0</v>
      </c>
    </row>
    <row r="728" spans="1:65" s="50" customFormat="1" ht="24" customHeight="1" x14ac:dyDescent="0.2">
      <c r="A728" s="182">
        <f t="shared" si="22"/>
        <v>2655495</v>
      </c>
      <c r="B728" s="298">
        <v>598</v>
      </c>
      <c r="C728" s="266">
        <v>395</v>
      </c>
      <c r="D728" s="299">
        <v>13527</v>
      </c>
      <c r="E728" s="242" t="s">
        <v>954</v>
      </c>
      <c r="F728" s="243" t="s">
        <v>2270</v>
      </c>
      <c r="G728" s="287" t="s">
        <v>137</v>
      </c>
      <c r="H728" s="274" t="s">
        <v>2235</v>
      </c>
      <c r="I728" s="294" t="s">
        <v>2271</v>
      </c>
      <c r="J728" s="65">
        <v>1971966411</v>
      </c>
      <c r="K728" s="65" t="s">
        <v>2272</v>
      </c>
      <c r="L728" s="65" t="s">
        <v>2235</v>
      </c>
      <c r="M728" s="292" t="s">
        <v>137</v>
      </c>
      <c r="N728" s="99"/>
      <c r="O728" s="246" t="s">
        <v>2410</v>
      </c>
      <c r="P728" s="90"/>
      <c r="Q728" s="244">
        <v>30</v>
      </c>
      <c r="R728" s="246">
        <v>90</v>
      </c>
      <c r="S728" s="246">
        <v>0</v>
      </c>
      <c r="T728" s="246">
        <v>0</v>
      </c>
      <c r="U728" s="90">
        <v>0</v>
      </c>
      <c r="V728" s="262">
        <v>22</v>
      </c>
      <c r="W728" s="99">
        <v>0</v>
      </c>
      <c r="X728" s="84">
        <v>0</v>
      </c>
      <c r="Y728" s="99">
        <v>2</v>
      </c>
      <c r="Z728" s="65">
        <v>2</v>
      </c>
      <c r="AA728" s="319">
        <v>885165</v>
      </c>
      <c r="AB728" s="319">
        <v>46667</v>
      </c>
      <c r="AC728" s="320">
        <f>AA728+AB728</f>
        <v>931832</v>
      </c>
      <c r="AD728" s="75">
        <v>4500000</v>
      </c>
      <c r="AE728" s="75">
        <v>6000000</v>
      </c>
      <c r="AF728" s="338">
        <f>(AC728*30)/220*1.4</f>
        <v>177895.19999999998</v>
      </c>
      <c r="AG728" s="113">
        <f>AA728*Q728</f>
        <v>26554950</v>
      </c>
      <c r="AH728" s="75">
        <f>AB728*Q728</f>
        <v>1400010</v>
      </c>
      <c r="AI728" s="75">
        <f>AF728*R728</f>
        <v>16010567.999999998</v>
      </c>
      <c r="AJ728" s="75">
        <f>IF(Q728=31,A728*Z728,(Q728/30)*A728*Z728)</f>
        <v>5310990</v>
      </c>
      <c r="AK728" s="75">
        <f>IF(Q728=31,AD728,(Q728/30)*AD728)</f>
        <v>4500000</v>
      </c>
      <c r="AL728" s="75">
        <f>IF(Q728=31,AE728,(Q728/30)*AE728)</f>
        <v>6000000</v>
      </c>
      <c r="AM728" s="75">
        <f>(AC728*30/220)*35%*S728</f>
        <v>0</v>
      </c>
      <c r="AN728" s="75">
        <f>AC728*30/220*1.4*T728</f>
        <v>0</v>
      </c>
      <c r="AO728" s="75">
        <f>AC728*U728</f>
        <v>0</v>
      </c>
      <c r="AP728" s="75">
        <f>200000*V728</f>
        <v>4400000</v>
      </c>
      <c r="AQ728" s="75">
        <v>0</v>
      </c>
      <c r="AR728" s="75">
        <v>0</v>
      </c>
      <c r="AS728" s="75">
        <v>0</v>
      </c>
      <c r="AT728" s="80">
        <v>0</v>
      </c>
      <c r="AU728" s="82">
        <f>SUM(AG728:AT728)</f>
        <v>64176518</v>
      </c>
      <c r="AV728" s="113">
        <f>AU728-(AX728+AP728+AO728+AL728+AK728+AJ728+AT728)</f>
        <v>39844941.039999999</v>
      </c>
      <c r="AW728" s="75">
        <f>AG728+AH728+AK728+AL728+AI728+AN728+AM728+AP728</f>
        <v>58865528</v>
      </c>
      <c r="AX728" s="75">
        <f>AW728*7%</f>
        <v>4120586.9600000004</v>
      </c>
      <c r="AY728" s="76">
        <f>IF(AV728&lt;=40000000,0,IF(AND(AV728&gt;40000000,AV728&lt;=80000000),(AV728-40000000)*10%,IF(AND(AV728&gt;80000000,AV728&lt;=120000000),4000000+(AV728-80000000)*15%,IF(AND(AV728&gt;120000000,AV728&lt;=180000000),10000000+(AV728-120000000)*20%,IF(AND(AV728&gt;180000000,AV728&lt;=240000000),22000000+(AV728-180000000)*25%,IF(AND(AV728&gt;240000000,AV728&lt;=320000000),37000000+(AV728-240000000)*30%,61000000+(AV728-320000000)*35%))))))</f>
        <v>0</v>
      </c>
      <c r="AZ728" s="75">
        <v>0</v>
      </c>
      <c r="BA728" s="75">
        <v>0</v>
      </c>
      <c r="BB728" s="75">
        <v>0</v>
      </c>
      <c r="BC728" s="80">
        <v>0</v>
      </c>
      <c r="BD728" s="80">
        <v>0</v>
      </c>
      <c r="BE728" s="80">
        <v>0</v>
      </c>
      <c r="BF728" s="78">
        <v>0</v>
      </c>
      <c r="BG728" s="348">
        <f>SUM(AX728:BF728)</f>
        <v>4120586.9600000004</v>
      </c>
      <c r="BH728" s="188">
        <f>INT(AU728-BG728)</f>
        <v>60055931</v>
      </c>
      <c r="BJ728" s="50">
        <v>13527</v>
      </c>
      <c r="BK728" s="50" t="s">
        <v>4059</v>
      </c>
      <c r="BM728" s="50">
        <f t="shared" si="23"/>
        <v>0</v>
      </c>
    </row>
    <row r="729" spans="1:65" s="50" customFormat="1" ht="24" customHeight="1" x14ac:dyDescent="0.2">
      <c r="A729" s="182">
        <f t="shared" si="22"/>
        <v>2655495</v>
      </c>
      <c r="B729" s="298">
        <v>609</v>
      </c>
      <c r="C729" s="266">
        <v>406</v>
      </c>
      <c r="D729" s="299">
        <v>13528</v>
      </c>
      <c r="E729" s="242" t="s">
        <v>1579</v>
      </c>
      <c r="F729" s="243" t="s">
        <v>2273</v>
      </c>
      <c r="G729" s="287" t="s">
        <v>137</v>
      </c>
      <c r="H729" s="274" t="s">
        <v>2235</v>
      </c>
      <c r="I729" s="294" t="s">
        <v>2274</v>
      </c>
      <c r="J729" s="65">
        <v>1860622674</v>
      </c>
      <c r="K729" s="65" t="s">
        <v>2275</v>
      </c>
      <c r="L729" s="65" t="s">
        <v>2235</v>
      </c>
      <c r="M729" s="292" t="s">
        <v>137</v>
      </c>
      <c r="N729" s="99"/>
      <c r="O729" s="65"/>
      <c r="P729" s="245" t="s">
        <v>2410</v>
      </c>
      <c r="Q729" s="244">
        <v>30</v>
      </c>
      <c r="R729" s="246">
        <v>120</v>
      </c>
      <c r="S729" s="246">
        <v>220</v>
      </c>
      <c r="T729" s="246">
        <v>29.33</v>
      </c>
      <c r="U729" s="90">
        <v>0</v>
      </c>
      <c r="V729" s="262">
        <v>15</v>
      </c>
      <c r="W729" s="99">
        <v>0</v>
      </c>
      <c r="X729" s="84">
        <v>0</v>
      </c>
      <c r="Y729" s="99">
        <v>2</v>
      </c>
      <c r="Z729" s="65">
        <v>3</v>
      </c>
      <c r="AA729" s="319">
        <v>885165</v>
      </c>
      <c r="AB729" s="319">
        <v>46667</v>
      </c>
      <c r="AC729" s="320">
        <f>AA729+AB729</f>
        <v>931832</v>
      </c>
      <c r="AD729" s="75">
        <v>4500000</v>
      </c>
      <c r="AE729" s="75">
        <v>6000000</v>
      </c>
      <c r="AF729" s="338">
        <f>(AC729*30)/220*1.4</f>
        <v>177895.19999999998</v>
      </c>
      <c r="AG729" s="113">
        <f>AA729*Q729</f>
        <v>26554950</v>
      </c>
      <c r="AH729" s="75">
        <f>AB729*Q729</f>
        <v>1400010</v>
      </c>
      <c r="AI729" s="75">
        <f>AF729*R729</f>
        <v>21347423.999999996</v>
      </c>
      <c r="AJ729" s="75">
        <f>IF(Q729=31,A729*Z729,(Q729/30)*A729*Z729)</f>
        <v>7966485</v>
      </c>
      <c r="AK729" s="75">
        <f>IF(Q729=31,AD729,(Q729/30)*AD729)</f>
        <v>4500000</v>
      </c>
      <c r="AL729" s="75">
        <f>IF(Q729=31,AE729,(Q729/30)*AE729)</f>
        <v>6000000</v>
      </c>
      <c r="AM729" s="75">
        <f>(AC729*30/220)*35%*S729</f>
        <v>9784235.9999999981</v>
      </c>
      <c r="AN729" s="75">
        <f>AC729*30/220*1.4*T729</f>
        <v>5217666.2159999991</v>
      </c>
      <c r="AO729" s="75">
        <f>AC729*U729</f>
        <v>0</v>
      </c>
      <c r="AP729" s="75">
        <f>200000*V729</f>
        <v>3000000</v>
      </c>
      <c r="AQ729" s="75">
        <v>0</v>
      </c>
      <c r="AR729" s="75">
        <v>0</v>
      </c>
      <c r="AS729" s="75">
        <v>0</v>
      </c>
      <c r="AT729" s="80">
        <v>0</v>
      </c>
      <c r="AU729" s="82">
        <f>SUM(AG729:AT729)</f>
        <v>85770771.216000006</v>
      </c>
      <c r="AV729" s="113">
        <f>AU729-(AX729+AP729+AO729+AL729+AK729+AJ729+AT729)</f>
        <v>58857986.18088001</v>
      </c>
      <c r="AW729" s="75">
        <f>AG729+AH729+AK729+AL729+AI729+AN729+AM729+AP729</f>
        <v>77804286.215999991</v>
      </c>
      <c r="AX729" s="75">
        <f>AW729*7%</f>
        <v>5446300.0351200001</v>
      </c>
      <c r="AY729" s="76">
        <f>IF(AV729&lt;=40000000,0,IF(AND(AV729&gt;40000000,AV729&lt;=80000000),(AV729-40000000)*10%,IF(AND(AV729&gt;80000000,AV729&lt;=120000000),4000000+(AV729-80000000)*15%,IF(AND(AV729&gt;120000000,AV729&lt;=180000000),10000000+(AV729-120000000)*20%,IF(AND(AV729&gt;180000000,AV729&lt;=240000000),22000000+(AV729-180000000)*25%,IF(AND(AV729&gt;240000000,AV729&lt;=320000000),37000000+(AV729-240000000)*30%,61000000+(AV729-320000000)*35%))))))</f>
        <v>1885798.6180880012</v>
      </c>
      <c r="AZ729" s="75">
        <v>0</v>
      </c>
      <c r="BA729" s="75">
        <v>0</v>
      </c>
      <c r="BB729" s="75">
        <v>0</v>
      </c>
      <c r="BC729" s="80">
        <v>0</v>
      </c>
      <c r="BD729" s="80">
        <v>0</v>
      </c>
      <c r="BE729" s="80">
        <v>0</v>
      </c>
      <c r="BF729" s="78">
        <v>0</v>
      </c>
      <c r="BG729" s="348">
        <f>SUM(AX729:BF729)</f>
        <v>7332098.6532080015</v>
      </c>
      <c r="BH729" s="188">
        <f>INT(AU729-BG729)</f>
        <v>78438672</v>
      </c>
      <c r="BJ729" s="50">
        <v>13528</v>
      </c>
      <c r="BK729" s="50" t="s">
        <v>4060</v>
      </c>
      <c r="BM729" s="50">
        <f t="shared" si="23"/>
        <v>0</v>
      </c>
    </row>
    <row r="730" spans="1:65" s="50" customFormat="1" ht="24" customHeight="1" x14ac:dyDescent="0.2">
      <c r="A730" s="182">
        <f t="shared" si="22"/>
        <v>2655495</v>
      </c>
      <c r="B730" s="298">
        <v>129</v>
      </c>
      <c r="C730" s="266">
        <v>138</v>
      </c>
      <c r="D730" s="299">
        <v>13529</v>
      </c>
      <c r="E730" s="252" t="s">
        <v>2276</v>
      </c>
      <c r="F730" s="253" t="s">
        <v>2277</v>
      </c>
      <c r="G730" s="252" t="s">
        <v>87</v>
      </c>
      <c r="H730" s="274" t="s">
        <v>2235</v>
      </c>
      <c r="I730" s="294" t="s">
        <v>2278</v>
      </c>
      <c r="J730" s="65">
        <v>1830014749</v>
      </c>
      <c r="K730" s="65" t="s">
        <v>2279</v>
      </c>
      <c r="L730" s="65" t="s">
        <v>2235</v>
      </c>
      <c r="M730" s="292" t="s">
        <v>2380</v>
      </c>
      <c r="N730" s="99"/>
      <c r="O730" s="65"/>
      <c r="P730" s="90"/>
      <c r="Q730" s="254">
        <v>30</v>
      </c>
      <c r="R730" s="255">
        <v>54</v>
      </c>
      <c r="S730" s="65">
        <v>0</v>
      </c>
      <c r="T730" s="65">
        <v>0</v>
      </c>
      <c r="U730" s="90">
        <v>0</v>
      </c>
      <c r="V730" s="260">
        <v>22</v>
      </c>
      <c r="W730" s="99">
        <v>0</v>
      </c>
      <c r="X730" s="84">
        <v>0</v>
      </c>
      <c r="Y730" s="99">
        <v>3</v>
      </c>
      <c r="Z730" s="65">
        <v>3</v>
      </c>
      <c r="AA730" s="327">
        <v>1477052</v>
      </c>
      <c r="AB730" s="327">
        <v>46667</v>
      </c>
      <c r="AC730" s="328">
        <f>AA730+AB730</f>
        <v>1523719</v>
      </c>
      <c r="AD730" s="75">
        <v>4500000</v>
      </c>
      <c r="AE730" s="75">
        <v>6000000</v>
      </c>
      <c r="AF730" s="338">
        <f>(AC730*30)/220*1.4</f>
        <v>290891.80909090908</v>
      </c>
      <c r="AG730" s="113">
        <f>AA730*Q730</f>
        <v>44311560</v>
      </c>
      <c r="AH730" s="75">
        <f>AB730*Q730</f>
        <v>1400010</v>
      </c>
      <c r="AI730" s="75">
        <f>AF730*R730</f>
        <v>15708157.690909091</v>
      </c>
      <c r="AJ730" s="75">
        <f>IF(Q730=31,A730*Z730,(Q730/30)*A730*Z730)</f>
        <v>7966485</v>
      </c>
      <c r="AK730" s="75">
        <f>IF(Q730=31,AD730,(Q730/30)*AD730)</f>
        <v>4500000</v>
      </c>
      <c r="AL730" s="75">
        <f>IF(Q730=31,AE730,(Q730/30)*AE730)</f>
        <v>6000000</v>
      </c>
      <c r="AM730" s="75">
        <f>(AC730*30/220)*35%*S730</f>
        <v>0</v>
      </c>
      <c r="AN730" s="75">
        <f>AC730*30/220*1.4*T730</f>
        <v>0</v>
      </c>
      <c r="AO730" s="75">
        <f>AC730*U730</f>
        <v>0</v>
      </c>
      <c r="AP730" s="75">
        <f>200000*V730</f>
        <v>4400000</v>
      </c>
      <c r="AQ730" s="75">
        <v>0</v>
      </c>
      <c r="AR730" s="75">
        <v>0</v>
      </c>
      <c r="AS730" s="75">
        <v>0</v>
      </c>
      <c r="AT730" s="80">
        <v>0</v>
      </c>
      <c r="AU730" s="82">
        <f>SUM(AG730:AT730)</f>
        <v>84286212.690909088</v>
      </c>
      <c r="AV730" s="113">
        <f>AU730-(AX730+AP730+AO730+AL730+AK730+AJ730+AT730)</f>
        <v>56077346.752545446</v>
      </c>
      <c r="AW730" s="75">
        <f>AG730+AH730+AK730+AL730+AI730+AN730+AM730+AP730</f>
        <v>76319727.690909088</v>
      </c>
      <c r="AX730" s="75">
        <f>AW730*7%</f>
        <v>5342380.9383636368</v>
      </c>
      <c r="AY730" s="76">
        <f>IF(AV730&lt;=40000000,0,IF(AND(AV730&gt;40000000,AV730&lt;=80000000),(AV730-40000000)*10%,IF(AND(AV730&gt;80000000,AV730&lt;=120000000),4000000+(AV730-80000000)*15%,IF(AND(AV730&gt;120000000,AV730&lt;=180000000),10000000+(AV730-120000000)*20%,IF(AND(AV730&gt;180000000,AV730&lt;=240000000),22000000+(AV730-180000000)*25%,IF(AND(AV730&gt;240000000,AV730&lt;=320000000),37000000+(AV730-240000000)*30%,61000000+(AV730-320000000)*35%))))))</f>
        <v>1607734.6752545447</v>
      </c>
      <c r="AZ730" s="75">
        <v>0</v>
      </c>
      <c r="BA730" s="75">
        <v>0</v>
      </c>
      <c r="BB730" s="75">
        <v>0</v>
      </c>
      <c r="BC730" s="80">
        <v>0</v>
      </c>
      <c r="BD730" s="80">
        <v>0</v>
      </c>
      <c r="BE730" s="80">
        <v>0</v>
      </c>
      <c r="BF730" s="78">
        <v>0</v>
      </c>
      <c r="BG730" s="348">
        <f>SUM(AX730:BF730)</f>
        <v>6950115.613618182</v>
      </c>
      <c r="BH730" s="188">
        <f>INT(AU730-BG730)</f>
        <v>77336097</v>
      </c>
      <c r="BJ730" s="50">
        <v>13529</v>
      </c>
      <c r="BK730" s="50" t="s">
        <v>4061</v>
      </c>
      <c r="BM730" s="50">
        <f t="shared" si="23"/>
        <v>0</v>
      </c>
    </row>
    <row r="731" spans="1:65" s="50" customFormat="1" ht="24" customHeight="1" x14ac:dyDescent="0.2">
      <c r="A731" s="182">
        <f t="shared" si="22"/>
        <v>2655495</v>
      </c>
      <c r="B731" s="298">
        <v>603</v>
      </c>
      <c r="C731" s="266">
        <v>400</v>
      </c>
      <c r="D731" s="299">
        <v>13530</v>
      </c>
      <c r="E731" s="242" t="s">
        <v>204</v>
      </c>
      <c r="F731" s="243" t="s">
        <v>2280</v>
      </c>
      <c r="G731" s="287" t="s">
        <v>137</v>
      </c>
      <c r="H731" s="274" t="s">
        <v>2235</v>
      </c>
      <c r="I731" s="294" t="s">
        <v>2281</v>
      </c>
      <c r="J731" s="65">
        <v>1740656301</v>
      </c>
      <c r="K731" s="65" t="s">
        <v>2282</v>
      </c>
      <c r="L731" s="65" t="s">
        <v>2235</v>
      </c>
      <c r="M731" s="292" t="s">
        <v>137</v>
      </c>
      <c r="N731" s="244" t="s">
        <v>2410</v>
      </c>
      <c r="O731" s="65"/>
      <c r="P731" s="90"/>
      <c r="Q731" s="244">
        <v>30</v>
      </c>
      <c r="R731" s="246">
        <v>120</v>
      </c>
      <c r="S731" s="246">
        <v>110</v>
      </c>
      <c r="T731" s="246">
        <v>29.33</v>
      </c>
      <c r="U731" s="90">
        <v>0</v>
      </c>
      <c r="V731" s="262">
        <v>15</v>
      </c>
      <c r="W731" s="99">
        <v>0</v>
      </c>
      <c r="X731" s="84">
        <v>0</v>
      </c>
      <c r="Y731" s="99">
        <v>0</v>
      </c>
      <c r="Z731" s="65">
        <v>0</v>
      </c>
      <c r="AA731" s="319">
        <v>885165</v>
      </c>
      <c r="AB731" s="319">
        <v>46667</v>
      </c>
      <c r="AC731" s="320">
        <f>AA731+AB731</f>
        <v>931832</v>
      </c>
      <c r="AD731" s="75">
        <v>4500000</v>
      </c>
      <c r="AE731" s="75">
        <v>6000000</v>
      </c>
      <c r="AF731" s="338">
        <f>(AC731*30)/220*1.4</f>
        <v>177895.19999999998</v>
      </c>
      <c r="AG731" s="113">
        <f>AA731*Q731</f>
        <v>26554950</v>
      </c>
      <c r="AH731" s="75">
        <f>AB731*Q731</f>
        <v>1400010</v>
      </c>
      <c r="AI731" s="75">
        <f>AF731*R731</f>
        <v>21347423.999999996</v>
      </c>
      <c r="AJ731" s="75">
        <f>IF(Q731=31,A731*Z731,(Q731/30)*A731*Z731)</f>
        <v>0</v>
      </c>
      <c r="AK731" s="75">
        <f>IF(Q731=31,AD731,(Q731/30)*AD731)</f>
        <v>4500000</v>
      </c>
      <c r="AL731" s="75">
        <f>IF(Q731=31,AE731,(Q731/30)*AE731)</f>
        <v>6000000</v>
      </c>
      <c r="AM731" s="75">
        <f>(AC731*30/220)*35%*S731</f>
        <v>4892117.9999999991</v>
      </c>
      <c r="AN731" s="75">
        <f>AC731*30/220*1.4*T731</f>
        <v>5217666.2159999991</v>
      </c>
      <c r="AO731" s="75">
        <f>AC731*U731</f>
        <v>0</v>
      </c>
      <c r="AP731" s="75">
        <f>200000*V731</f>
        <v>3000000</v>
      </c>
      <c r="AQ731" s="75">
        <v>0</v>
      </c>
      <c r="AR731" s="75">
        <v>0</v>
      </c>
      <c r="AS731" s="75">
        <v>0</v>
      </c>
      <c r="AT731" s="80">
        <v>0</v>
      </c>
      <c r="AU731" s="82">
        <f>SUM(AG731:AT731)</f>
        <v>72912168.216000006</v>
      </c>
      <c r="AV731" s="113">
        <f>AU731-(AX731+AP731+AO731+AL731+AK731+AJ731+AT731)</f>
        <v>54308316.440880008</v>
      </c>
      <c r="AW731" s="75">
        <f>AG731+AH731+AK731+AL731+AI731+AN731+AM731+AP731</f>
        <v>72912168.215999991</v>
      </c>
      <c r="AX731" s="75">
        <f>AW731*7%</f>
        <v>5103851.7751199994</v>
      </c>
      <c r="AY731" s="76">
        <f>IF(AV731&lt;=40000000,0,IF(AND(AV731&gt;40000000,AV731&lt;=80000000),(AV731-40000000)*10%,IF(AND(AV731&gt;80000000,AV731&lt;=120000000),4000000+(AV731-80000000)*15%,IF(AND(AV731&gt;120000000,AV731&lt;=180000000),10000000+(AV731-120000000)*20%,IF(AND(AV731&gt;180000000,AV731&lt;=240000000),22000000+(AV731-180000000)*25%,IF(AND(AV731&gt;240000000,AV731&lt;=320000000),37000000+(AV731-240000000)*30%,61000000+(AV731-320000000)*35%))))))</f>
        <v>1430831.644088001</v>
      </c>
      <c r="AZ731" s="75">
        <v>0</v>
      </c>
      <c r="BA731" s="75">
        <v>0</v>
      </c>
      <c r="BB731" s="75">
        <v>0</v>
      </c>
      <c r="BC731" s="80">
        <v>0</v>
      </c>
      <c r="BD731" s="80">
        <v>0</v>
      </c>
      <c r="BE731" s="80">
        <v>0</v>
      </c>
      <c r="BF731" s="78">
        <v>0</v>
      </c>
      <c r="BG731" s="348">
        <f>SUM(AX731:BF731)</f>
        <v>6534683.4192080004</v>
      </c>
      <c r="BH731" s="188">
        <f>INT(AU731-BG731)</f>
        <v>66377484</v>
      </c>
      <c r="BJ731" s="50">
        <v>13530</v>
      </c>
      <c r="BK731" s="50" t="s">
        <v>4062</v>
      </c>
      <c r="BM731" s="50">
        <f t="shared" si="23"/>
        <v>0</v>
      </c>
    </row>
    <row r="732" spans="1:65" s="50" customFormat="1" ht="24" customHeight="1" x14ac:dyDescent="0.2">
      <c r="A732" s="182">
        <f t="shared" si="22"/>
        <v>2655495</v>
      </c>
      <c r="B732" s="298">
        <v>593</v>
      </c>
      <c r="C732" s="266">
        <v>390</v>
      </c>
      <c r="D732" s="299">
        <v>13531</v>
      </c>
      <c r="E732" s="242" t="s">
        <v>99</v>
      </c>
      <c r="F732" s="243" t="s">
        <v>2283</v>
      </c>
      <c r="G732" s="287" t="s">
        <v>137</v>
      </c>
      <c r="H732" s="274" t="s">
        <v>2235</v>
      </c>
      <c r="I732" s="440" t="s">
        <v>2284</v>
      </c>
      <c r="J732" s="65">
        <v>1988631701</v>
      </c>
      <c r="K732" s="65" t="s">
        <v>2285</v>
      </c>
      <c r="L732" s="65" t="s">
        <v>2235</v>
      </c>
      <c r="M732" s="292" t="s">
        <v>137</v>
      </c>
      <c r="N732" s="244" t="s">
        <v>2410</v>
      </c>
      <c r="O732" s="65"/>
      <c r="P732" s="90"/>
      <c r="Q732" s="244">
        <v>30</v>
      </c>
      <c r="R732" s="246">
        <v>120</v>
      </c>
      <c r="S732" s="246">
        <v>110</v>
      </c>
      <c r="T732" s="246">
        <v>29.33</v>
      </c>
      <c r="U732" s="90">
        <v>0</v>
      </c>
      <c r="V732" s="262">
        <v>14</v>
      </c>
      <c r="W732" s="99">
        <v>0</v>
      </c>
      <c r="X732" s="84">
        <v>0</v>
      </c>
      <c r="Y732" s="99">
        <v>2</v>
      </c>
      <c r="Z732" s="65">
        <v>1</v>
      </c>
      <c r="AA732" s="319">
        <v>885165</v>
      </c>
      <c r="AB732" s="319">
        <v>46667</v>
      </c>
      <c r="AC732" s="320">
        <f>AA732+AB732</f>
        <v>931832</v>
      </c>
      <c r="AD732" s="75">
        <v>4500000</v>
      </c>
      <c r="AE732" s="75">
        <v>6000000</v>
      </c>
      <c r="AF732" s="338">
        <f>(AC732*30)/220*1.4</f>
        <v>177895.19999999998</v>
      </c>
      <c r="AG732" s="113">
        <f>AA732*Q732</f>
        <v>26554950</v>
      </c>
      <c r="AH732" s="75">
        <f>AB732*Q732</f>
        <v>1400010</v>
      </c>
      <c r="AI732" s="75">
        <f>AF732*R732</f>
        <v>21347423.999999996</v>
      </c>
      <c r="AJ732" s="75">
        <f>IF(Q732=31,A732*Z732,(Q732/30)*A732*Z732)</f>
        <v>2655495</v>
      </c>
      <c r="AK732" s="75">
        <f>IF(Q732=31,AD732,(Q732/30)*AD732)</f>
        <v>4500000</v>
      </c>
      <c r="AL732" s="75">
        <f>IF(Q732=31,AE732,(Q732/30)*AE732)</f>
        <v>6000000</v>
      </c>
      <c r="AM732" s="75">
        <f>(AC732*30/220)*35%*S732</f>
        <v>4892117.9999999991</v>
      </c>
      <c r="AN732" s="75">
        <f>AC732*30/220*1.4*T732</f>
        <v>5217666.2159999991</v>
      </c>
      <c r="AO732" s="75">
        <f>AC732*U732</f>
        <v>0</v>
      </c>
      <c r="AP732" s="75">
        <f>200000*V732</f>
        <v>2800000</v>
      </c>
      <c r="AQ732" s="75">
        <v>0</v>
      </c>
      <c r="AR732" s="75">
        <v>0</v>
      </c>
      <c r="AS732" s="75">
        <v>0</v>
      </c>
      <c r="AT732" s="80">
        <v>0</v>
      </c>
      <c r="AU732" s="82">
        <f>SUM(AG732:AT732)</f>
        <v>75367663.216000006</v>
      </c>
      <c r="AV732" s="113">
        <f>AU732-(AX732+AP732+AO732+AL732+AK732+AJ732+AT732)</f>
        <v>54322316.440880008</v>
      </c>
      <c r="AW732" s="75">
        <f>AG732+AH732+AK732+AL732+AI732+AN732+AM732+AP732</f>
        <v>72712168.215999991</v>
      </c>
      <c r="AX732" s="75">
        <f>AW732*7%</f>
        <v>5089851.7751199994</v>
      </c>
      <c r="AY732" s="76">
        <f>IF(AV732&lt;=40000000,0,IF(AND(AV732&gt;40000000,AV732&lt;=80000000),(AV732-40000000)*10%,IF(AND(AV732&gt;80000000,AV732&lt;=120000000),4000000+(AV732-80000000)*15%,IF(AND(AV732&gt;120000000,AV732&lt;=180000000),10000000+(AV732-120000000)*20%,IF(AND(AV732&gt;180000000,AV732&lt;=240000000),22000000+(AV732-180000000)*25%,IF(AND(AV732&gt;240000000,AV732&lt;=320000000),37000000+(AV732-240000000)*30%,61000000+(AV732-320000000)*35%))))))</f>
        <v>1432231.644088001</v>
      </c>
      <c r="AZ732" s="75">
        <v>0</v>
      </c>
      <c r="BA732" s="75">
        <v>0</v>
      </c>
      <c r="BB732" s="75">
        <v>0</v>
      </c>
      <c r="BC732" s="80">
        <v>0</v>
      </c>
      <c r="BD732" s="80">
        <v>0</v>
      </c>
      <c r="BE732" s="80">
        <v>0</v>
      </c>
      <c r="BF732" s="78">
        <v>0</v>
      </c>
      <c r="BG732" s="348">
        <f>SUM(AX732:BF732)</f>
        <v>6522083.4192080004</v>
      </c>
      <c r="BH732" s="188">
        <f>INT(AU732-BG732)</f>
        <v>68845579</v>
      </c>
      <c r="BJ732" s="50">
        <v>13531</v>
      </c>
      <c r="BK732" s="50" t="s">
        <v>4063</v>
      </c>
      <c r="BM732" s="50">
        <f t="shared" si="23"/>
        <v>0</v>
      </c>
    </row>
    <row r="733" spans="1:65" s="50" customFormat="1" ht="24" customHeight="1" x14ac:dyDescent="0.2">
      <c r="A733" s="182">
        <f t="shared" si="22"/>
        <v>2655495</v>
      </c>
      <c r="B733" s="298">
        <v>607</v>
      </c>
      <c r="C733" s="266">
        <v>404</v>
      </c>
      <c r="D733" s="299">
        <v>13532</v>
      </c>
      <c r="E733" s="242" t="s">
        <v>352</v>
      </c>
      <c r="F733" s="243" t="s">
        <v>2286</v>
      </c>
      <c r="G733" s="287" t="s">
        <v>137</v>
      </c>
      <c r="H733" s="274" t="s">
        <v>2235</v>
      </c>
      <c r="I733" s="294" t="s">
        <v>2287</v>
      </c>
      <c r="J733" s="65">
        <v>1911876562</v>
      </c>
      <c r="K733" s="65" t="s">
        <v>2288</v>
      </c>
      <c r="L733" s="65" t="s">
        <v>2235</v>
      </c>
      <c r="M733" s="292" t="s">
        <v>137</v>
      </c>
      <c r="N733" s="244" t="s">
        <v>2410</v>
      </c>
      <c r="O733" s="65"/>
      <c r="P733" s="90"/>
      <c r="Q733" s="244">
        <v>30</v>
      </c>
      <c r="R733" s="246">
        <v>120</v>
      </c>
      <c r="S733" s="246">
        <v>110</v>
      </c>
      <c r="T733" s="246">
        <v>29.33</v>
      </c>
      <c r="U733" s="90">
        <v>0</v>
      </c>
      <c r="V733" s="262">
        <v>15</v>
      </c>
      <c r="W733" s="99">
        <v>0</v>
      </c>
      <c r="X733" s="84">
        <v>0</v>
      </c>
      <c r="Y733" s="99">
        <v>2</v>
      </c>
      <c r="Z733" s="65">
        <v>2</v>
      </c>
      <c r="AA733" s="319">
        <v>885165</v>
      </c>
      <c r="AB733" s="319">
        <v>46667</v>
      </c>
      <c r="AC733" s="320">
        <f>AA733+AB733</f>
        <v>931832</v>
      </c>
      <c r="AD733" s="75">
        <v>4500000</v>
      </c>
      <c r="AE733" s="75">
        <v>6000000</v>
      </c>
      <c r="AF733" s="338">
        <f>(AC733*30)/220*1.4</f>
        <v>177895.19999999998</v>
      </c>
      <c r="AG733" s="113">
        <f>AA733*Q733</f>
        <v>26554950</v>
      </c>
      <c r="AH733" s="75">
        <f>AB733*Q733</f>
        <v>1400010</v>
      </c>
      <c r="AI733" s="75">
        <f>AF733*R733</f>
        <v>21347423.999999996</v>
      </c>
      <c r="AJ733" s="75">
        <f>IF(Q733=31,A733*Z733,(Q733/30)*A733*Z733)</f>
        <v>5310990</v>
      </c>
      <c r="AK733" s="75">
        <f>IF(Q733=31,AD733,(Q733/30)*AD733)</f>
        <v>4500000</v>
      </c>
      <c r="AL733" s="75">
        <f>IF(Q733=31,AE733,(Q733/30)*AE733)</f>
        <v>6000000</v>
      </c>
      <c r="AM733" s="75">
        <f>(AC733*30/220)*35%*S733</f>
        <v>4892117.9999999991</v>
      </c>
      <c r="AN733" s="75">
        <f>AC733*30/220*1.4*T733</f>
        <v>5217666.2159999991</v>
      </c>
      <c r="AO733" s="75">
        <f>AC733*U733</f>
        <v>0</v>
      </c>
      <c r="AP733" s="75">
        <f>200000*V733</f>
        <v>3000000</v>
      </c>
      <c r="AQ733" s="75">
        <v>0</v>
      </c>
      <c r="AR733" s="75">
        <v>0</v>
      </c>
      <c r="AS733" s="75">
        <v>0</v>
      </c>
      <c r="AT733" s="80">
        <v>0</v>
      </c>
      <c r="AU733" s="82">
        <f>SUM(AG733:AT733)</f>
        <v>78223158.216000006</v>
      </c>
      <c r="AV733" s="113">
        <f>AU733-(AX733+AP733+AO733+AL733+AK733+AJ733+AT733)</f>
        <v>54308316.440880008</v>
      </c>
      <c r="AW733" s="75">
        <f>AG733+AH733+AK733+AL733+AI733+AN733+AM733+AP733</f>
        <v>72912168.215999991</v>
      </c>
      <c r="AX733" s="75">
        <f>AW733*7%</f>
        <v>5103851.7751199994</v>
      </c>
      <c r="AY733" s="76">
        <f>IF(AV733&lt;=40000000,0,IF(AND(AV733&gt;40000000,AV733&lt;=80000000),(AV733-40000000)*10%,IF(AND(AV733&gt;80000000,AV733&lt;=120000000),4000000+(AV733-80000000)*15%,IF(AND(AV733&gt;120000000,AV733&lt;=180000000),10000000+(AV733-120000000)*20%,IF(AND(AV733&gt;180000000,AV733&lt;=240000000),22000000+(AV733-180000000)*25%,IF(AND(AV733&gt;240000000,AV733&lt;=320000000),37000000+(AV733-240000000)*30%,61000000+(AV733-320000000)*35%))))))</f>
        <v>1430831.644088001</v>
      </c>
      <c r="AZ733" s="75">
        <v>0</v>
      </c>
      <c r="BA733" s="75">
        <v>0</v>
      </c>
      <c r="BB733" s="75">
        <v>0</v>
      </c>
      <c r="BC733" s="80">
        <v>0</v>
      </c>
      <c r="BD733" s="80">
        <v>0</v>
      </c>
      <c r="BE733" s="80">
        <v>0</v>
      </c>
      <c r="BF733" s="78">
        <v>0</v>
      </c>
      <c r="BG733" s="348">
        <f>SUM(AX733:BF733)</f>
        <v>6534683.4192080004</v>
      </c>
      <c r="BH733" s="188">
        <f>INT(AU733-BG733)</f>
        <v>71688474</v>
      </c>
      <c r="BJ733" s="50">
        <v>13532</v>
      </c>
      <c r="BK733" s="50" t="s">
        <v>4064</v>
      </c>
      <c r="BM733" s="50">
        <f t="shared" si="23"/>
        <v>0</v>
      </c>
    </row>
    <row r="734" spans="1:65" s="50" customFormat="1" ht="24" customHeight="1" x14ac:dyDescent="0.2">
      <c r="A734" s="182">
        <f t="shared" si="22"/>
        <v>2655495</v>
      </c>
      <c r="B734" s="298">
        <v>600</v>
      </c>
      <c r="C734" s="266">
        <v>397</v>
      </c>
      <c r="D734" s="299">
        <v>13533</v>
      </c>
      <c r="E734" s="242" t="s">
        <v>500</v>
      </c>
      <c r="F734" s="243" t="s">
        <v>2289</v>
      </c>
      <c r="G734" s="287" t="s">
        <v>137</v>
      </c>
      <c r="H734" s="274" t="s">
        <v>2235</v>
      </c>
      <c r="I734" s="294" t="s">
        <v>2290</v>
      </c>
      <c r="J734" s="65">
        <v>1753761344</v>
      </c>
      <c r="K734" s="65" t="s">
        <v>2291</v>
      </c>
      <c r="L734" s="65" t="s">
        <v>2235</v>
      </c>
      <c r="M734" s="292" t="s">
        <v>137</v>
      </c>
      <c r="N734" s="99"/>
      <c r="O734" s="65"/>
      <c r="P734" s="245" t="s">
        <v>2410</v>
      </c>
      <c r="Q734" s="244">
        <v>30</v>
      </c>
      <c r="R734" s="246">
        <v>120</v>
      </c>
      <c r="S734" s="246">
        <v>220</v>
      </c>
      <c r="T734" s="246">
        <v>29.33</v>
      </c>
      <c r="U734" s="245">
        <f>1+1+1+1</f>
        <v>4</v>
      </c>
      <c r="V734" s="263">
        <v>22</v>
      </c>
      <c r="W734" s="99">
        <v>0</v>
      </c>
      <c r="X734" s="84">
        <v>0</v>
      </c>
      <c r="Y734" s="99">
        <v>2</v>
      </c>
      <c r="Z734" s="65">
        <v>2</v>
      </c>
      <c r="AA734" s="319">
        <v>885165</v>
      </c>
      <c r="AB734" s="319">
        <v>46667</v>
      </c>
      <c r="AC734" s="320">
        <f>AA734+AB734</f>
        <v>931832</v>
      </c>
      <c r="AD734" s="75">
        <v>4500000</v>
      </c>
      <c r="AE734" s="75">
        <v>6000000</v>
      </c>
      <c r="AF734" s="338">
        <f>(AC734*30)/220*1.4</f>
        <v>177895.19999999998</v>
      </c>
      <c r="AG734" s="113">
        <f>AA734*Q734</f>
        <v>26554950</v>
      </c>
      <c r="AH734" s="75">
        <f>AB734*Q734</f>
        <v>1400010</v>
      </c>
      <c r="AI734" s="75">
        <f>AF734*R734</f>
        <v>21347423.999999996</v>
      </c>
      <c r="AJ734" s="75">
        <f>IF(Q734=31,A734*Z734,(Q734/30)*A734*Z734)</f>
        <v>5310990</v>
      </c>
      <c r="AK734" s="75">
        <f>IF(Q734=31,AD734,(Q734/30)*AD734)</f>
        <v>4500000</v>
      </c>
      <c r="AL734" s="75">
        <f>IF(Q734=31,AE734,(Q734/30)*AE734)</f>
        <v>6000000</v>
      </c>
      <c r="AM734" s="75">
        <f>(AC734*30/220)*35%*S734</f>
        <v>9784235.9999999981</v>
      </c>
      <c r="AN734" s="75">
        <f>AC734*30/220*1.4*T734</f>
        <v>5217666.2159999991</v>
      </c>
      <c r="AO734" s="75">
        <f>AC734*U734</f>
        <v>3727328</v>
      </c>
      <c r="AP734" s="75">
        <f>200000*V734</f>
        <v>4400000</v>
      </c>
      <c r="AQ734" s="75">
        <v>0</v>
      </c>
      <c r="AR734" s="75">
        <v>0</v>
      </c>
      <c r="AS734" s="75">
        <v>0</v>
      </c>
      <c r="AT734" s="80">
        <v>0</v>
      </c>
      <c r="AU734" s="82">
        <f>SUM(AG734:AT734)</f>
        <v>88242604.216000006</v>
      </c>
      <c r="AV734" s="113">
        <f>AU734-(AX734+AP734+AO734+AL734+AK734+AJ734+AT734)</f>
        <v>58759986.18088001</v>
      </c>
      <c r="AW734" s="75">
        <f>AG734+AH734+AK734+AL734+AI734+AN734+AM734+AP734</f>
        <v>79204286.215999991</v>
      </c>
      <c r="AX734" s="75">
        <f>AW734*7%</f>
        <v>5544300.0351200001</v>
      </c>
      <c r="AY734" s="76">
        <f>IF(AV734&lt;=40000000,0,IF(AND(AV734&gt;40000000,AV734&lt;=80000000),(AV734-40000000)*10%,IF(AND(AV734&gt;80000000,AV734&lt;=120000000),4000000+(AV734-80000000)*15%,IF(AND(AV734&gt;120000000,AV734&lt;=180000000),10000000+(AV734-120000000)*20%,IF(AND(AV734&gt;180000000,AV734&lt;=240000000),22000000+(AV734-180000000)*25%,IF(AND(AV734&gt;240000000,AV734&lt;=320000000),37000000+(AV734-240000000)*30%,61000000+(AV734-320000000)*35%))))))</f>
        <v>1875998.6180880012</v>
      </c>
      <c r="AZ734" s="75">
        <v>0</v>
      </c>
      <c r="BA734" s="75">
        <v>0</v>
      </c>
      <c r="BB734" s="75">
        <v>0</v>
      </c>
      <c r="BC734" s="80">
        <v>0</v>
      </c>
      <c r="BD734" s="80">
        <v>0</v>
      </c>
      <c r="BE734" s="80">
        <v>0</v>
      </c>
      <c r="BF734" s="78">
        <v>0</v>
      </c>
      <c r="BG734" s="348">
        <f>SUM(AX734:BF734)</f>
        <v>7420298.6532080015</v>
      </c>
      <c r="BH734" s="188">
        <f>INT(AU734-BG734)</f>
        <v>80822305</v>
      </c>
      <c r="BJ734" s="50">
        <v>13533</v>
      </c>
      <c r="BK734" s="50" t="s">
        <v>4065</v>
      </c>
      <c r="BM734" s="50">
        <f t="shared" si="23"/>
        <v>0</v>
      </c>
    </row>
    <row r="735" spans="1:65" s="50" customFormat="1" ht="24" customHeight="1" x14ac:dyDescent="0.2">
      <c r="A735" s="182">
        <f t="shared" si="22"/>
        <v>2655495</v>
      </c>
      <c r="B735" s="298">
        <v>601</v>
      </c>
      <c r="C735" s="266">
        <v>398</v>
      </c>
      <c r="D735" s="299">
        <v>13534</v>
      </c>
      <c r="E735" s="242" t="s">
        <v>2292</v>
      </c>
      <c r="F735" s="243" t="s">
        <v>2293</v>
      </c>
      <c r="G735" s="287" t="s">
        <v>137</v>
      </c>
      <c r="H735" s="274" t="s">
        <v>2235</v>
      </c>
      <c r="I735" s="294" t="s">
        <v>2294</v>
      </c>
      <c r="J735" s="65">
        <v>1827925711</v>
      </c>
      <c r="K735" s="65" t="s">
        <v>2295</v>
      </c>
      <c r="L735" s="65" t="s">
        <v>2235</v>
      </c>
      <c r="M735" s="292" t="s">
        <v>137</v>
      </c>
      <c r="N735" s="99"/>
      <c r="O735" s="65"/>
      <c r="P735" s="245" t="s">
        <v>2410</v>
      </c>
      <c r="Q735" s="244">
        <v>30</v>
      </c>
      <c r="R735" s="246">
        <v>120</v>
      </c>
      <c r="S735" s="246">
        <v>220</v>
      </c>
      <c r="T735" s="246">
        <v>29.33</v>
      </c>
      <c r="U735" s="90">
        <v>0</v>
      </c>
      <c r="V735" s="262">
        <v>15</v>
      </c>
      <c r="W735" s="99">
        <v>0</v>
      </c>
      <c r="X735" s="84">
        <v>0</v>
      </c>
      <c r="Y735" s="99">
        <v>2</v>
      </c>
      <c r="Z735" s="65">
        <v>1</v>
      </c>
      <c r="AA735" s="319">
        <v>885165</v>
      </c>
      <c r="AB735" s="319">
        <v>46667</v>
      </c>
      <c r="AC735" s="320">
        <f>AA735+AB735</f>
        <v>931832</v>
      </c>
      <c r="AD735" s="75">
        <v>4500000</v>
      </c>
      <c r="AE735" s="75">
        <v>6000000</v>
      </c>
      <c r="AF735" s="338">
        <f>(AC735*30)/220*1.4</f>
        <v>177895.19999999998</v>
      </c>
      <c r="AG735" s="113">
        <f>AA735*Q735</f>
        <v>26554950</v>
      </c>
      <c r="AH735" s="75">
        <f>AB735*Q735</f>
        <v>1400010</v>
      </c>
      <c r="AI735" s="75">
        <f>AF735*R735</f>
        <v>21347423.999999996</v>
      </c>
      <c r="AJ735" s="75">
        <f>IF(Q735=31,A735*Z735,(Q735/30)*A735*Z735)</f>
        <v>2655495</v>
      </c>
      <c r="AK735" s="75">
        <f>IF(Q735=31,AD735,(Q735/30)*AD735)</f>
        <v>4500000</v>
      </c>
      <c r="AL735" s="75">
        <f>IF(Q735=31,AE735,(Q735/30)*AE735)</f>
        <v>6000000</v>
      </c>
      <c r="AM735" s="75">
        <f>(AC735*30/220)*35%*S735</f>
        <v>9784235.9999999981</v>
      </c>
      <c r="AN735" s="75">
        <f>AC735*30/220*1.4*T735</f>
        <v>5217666.2159999991</v>
      </c>
      <c r="AO735" s="75">
        <f>AC735*U735</f>
        <v>0</v>
      </c>
      <c r="AP735" s="75">
        <f>200000*V735</f>
        <v>3000000</v>
      </c>
      <c r="AQ735" s="75">
        <v>0</v>
      </c>
      <c r="AR735" s="75">
        <v>0</v>
      </c>
      <c r="AS735" s="75">
        <v>0</v>
      </c>
      <c r="AT735" s="80">
        <v>0</v>
      </c>
      <c r="AU735" s="82">
        <f>SUM(AG735:AT735)</f>
        <v>80459781.216000006</v>
      </c>
      <c r="AV735" s="113">
        <f>AU735-(AX735+AP735+AO735+AL735+AK735+AJ735+AT735)</f>
        <v>58857986.18088001</v>
      </c>
      <c r="AW735" s="75">
        <f>AG735+AH735+AK735+AL735+AI735+AN735+AM735+AP735</f>
        <v>77804286.215999991</v>
      </c>
      <c r="AX735" s="75">
        <f>AW735*7%</f>
        <v>5446300.0351200001</v>
      </c>
      <c r="AY735" s="76">
        <f>IF(AV735&lt;=40000000,0,IF(AND(AV735&gt;40000000,AV735&lt;=80000000),(AV735-40000000)*10%,IF(AND(AV735&gt;80000000,AV735&lt;=120000000),4000000+(AV735-80000000)*15%,IF(AND(AV735&gt;120000000,AV735&lt;=180000000),10000000+(AV735-120000000)*20%,IF(AND(AV735&gt;180000000,AV735&lt;=240000000),22000000+(AV735-180000000)*25%,IF(AND(AV735&gt;240000000,AV735&lt;=320000000),37000000+(AV735-240000000)*30%,61000000+(AV735-320000000)*35%))))))</f>
        <v>1885798.6180880012</v>
      </c>
      <c r="AZ735" s="75">
        <v>0</v>
      </c>
      <c r="BA735" s="75">
        <v>0</v>
      </c>
      <c r="BB735" s="75">
        <v>0</v>
      </c>
      <c r="BC735" s="80">
        <v>0</v>
      </c>
      <c r="BD735" s="80">
        <v>0</v>
      </c>
      <c r="BE735" s="80">
        <v>0</v>
      </c>
      <c r="BF735" s="78">
        <v>0</v>
      </c>
      <c r="BG735" s="348">
        <f>SUM(AX735:BF735)</f>
        <v>7332098.6532080015</v>
      </c>
      <c r="BH735" s="188">
        <f>INT(AU735-BG735)</f>
        <v>73127682</v>
      </c>
      <c r="BJ735" s="50">
        <v>13534</v>
      </c>
      <c r="BK735" s="50" t="s">
        <v>4066</v>
      </c>
      <c r="BM735" s="50">
        <f t="shared" si="23"/>
        <v>0</v>
      </c>
    </row>
    <row r="736" spans="1:65" s="50" customFormat="1" ht="24" customHeight="1" x14ac:dyDescent="0.2">
      <c r="A736" s="182">
        <f t="shared" si="22"/>
        <v>2655495</v>
      </c>
      <c r="B736" s="298">
        <v>134</v>
      </c>
      <c r="C736" s="266">
        <v>143</v>
      </c>
      <c r="D736" s="299">
        <v>13535</v>
      </c>
      <c r="E736" s="252" t="s">
        <v>1533</v>
      </c>
      <c r="F736" s="253" t="s">
        <v>2296</v>
      </c>
      <c r="G736" s="252" t="s">
        <v>87</v>
      </c>
      <c r="H736" s="274" t="s">
        <v>2235</v>
      </c>
      <c r="I736" s="294" t="s">
        <v>2297</v>
      </c>
      <c r="J736" s="65">
        <v>4810111954</v>
      </c>
      <c r="K736" s="65" t="s">
        <v>2298</v>
      </c>
      <c r="L736" s="65" t="s">
        <v>2235</v>
      </c>
      <c r="M736" s="292" t="s">
        <v>2380</v>
      </c>
      <c r="N736" s="99"/>
      <c r="O736" s="65"/>
      <c r="P736" s="90"/>
      <c r="Q736" s="254">
        <v>30</v>
      </c>
      <c r="R736" s="255">
        <v>87</v>
      </c>
      <c r="S736" s="65">
        <v>0</v>
      </c>
      <c r="T736" s="65">
        <v>0</v>
      </c>
      <c r="U736" s="90">
        <v>0</v>
      </c>
      <c r="V736" s="260">
        <v>20</v>
      </c>
      <c r="W736" s="99">
        <v>0</v>
      </c>
      <c r="X736" s="84">
        <v>0</v>
      </c>
      <c r="Y736" s="99">
        <v>0</v>
      </c>
      <c r="Z736" s="65">
        <v>0</v>
      </c>
      <c r="AA736" s="327">
        <v>1477052</v>
      </c>
      <c r="AB736" s="327">
        <v>46667</v>
      </c>
      <c r="AC736" s="328">
        <f>AA736+AB736</f>
        <v>1523719</v>
      </c>
      <c r="AD736" s="75">
        <v>4500000</v>
      </c>
      <c r="AE736" s="75">
        <v>6000000</v>
      </c>
      <c r="AF736" s="338">
        <f>(AC736*30)/220*1.4</f>
        <v>290891.80909090908</v>
      </c>
      <c r="AG736" s="113">
        <f>AA736*Q736</f>
        <v>44311560</v>
      </c>
      <c r="AH736" s="75">
        <f>AB736*Q736</f>
        <v>1400010</v>
      </c>
      <c r="AI736" s="75">
        <f>AF736*R736</f>
        <v>25307587.390909091</v>
      </c>
      <c r="AJ736" s="75">
        <f>IF(Q736=31,A736*Z736,(Q736/30)*A736*Z736)</f>
        <v>0</v>
      </c>
      <c r="AK736" s="75">
        <f>IF(Q736=31,AD736,(Q736/30)*AD736)</f>
        <v>4500000</v>
      </c>
      <c r="AL736" s="75">
        <f>IF(Q736=31,AE736,(Q736/30)*AE736)</f>
        <v>6000000</v>
      </c>
      <c r="AM736" s="75">
        <f>(AC736*30/220)*35%*S736</f>
        <v>0</v>
      </c>
      <c r="AN736" s="75">
        <f>AC736*30/220*1.4*T736</f>
        <v>0</v>
      </c>
      <c r="AO736" s="75">
        <f>AC736*U736</f>
        <v>0</v>
      </c>
      <c r="AP736" s="75">
        <f>200000*V736</f>
        <v>4000000</v>
      </c>
      <c r="AQ736" s="75">
        <v>0</v>
      </c>
      <c r="AR736" s="75">
        <v>0</v>
      </c>
      <c r="AS736" s="75">
        <v>0</v>
      </c>
      <c r="AT736" s="80">
        <v>0</v>
      </c>
      <c r="AU736" s="82">
        <f>SUM(AG736:AT736)</f>
        <v>85519157.390909091</v>
      </c>
      <c r="AV736" s="113">
        <f>AU736-(AX736+AP736+AO736+AL736+AK736+AJ736+AT736)</f>
        <v>65032816.373545453</v>
      </c>
      <c r="AW736" s="75">
        <f>AG736+AH736+AK736+AL736+AI736+AN736+AM736+AP736</f>
        <v>85519157.390909091</v>
      </c>
      <c r="AX736" s="75">
        <f>AW736*7%</f>
        <v>5986341.0173636368</v>
      </c>
      <c r="AY736" s="76">
        <f>IF(AV736&lt;=40000000,0,IF(AND(AV736&gt;40000000,AV736&lt;=80000000),(AV736-40000000)*10%,IF(AND(AV736&gt;80000000,AV736&lt;=120000000),4000000+(AV736-80000000)*15%,IF(AND(AV736&gt;120000000,AV736&lt;=180000000),10000000+(AV736-120000000)*20%,IF(AND(AV736&gt;180000000,AV736&lt;=240000000),22000000+(AV736-180000000)*25%,IF(AND(AV736&gt;240000000,AV736&lt;=320000000),37000000+(AV736-240000000)*30%,61000000+(AV736-320000000)*35%))))))</f>
        <v>2503281.6373545453</v>
      </c>
      <c r="AZ736" s="75">
        <v>0</v>
      </c>
      <c r="BA736" s="75">
        <v>0</v>
      </c>
      <c r="BB736" s="75">
        <v>0</v>
      </c>
      <c r="BC736" s="80">
        <v>0</v>
      </c>
      <c r="BD736" s="80">
        <v>0</v>
      </c>
      <c r="BE736" s="80">
        <v>0</v>
      </c>
      <c r="BF736" s="78">
        <v>0</v>
      </c>
      <c r="BG736" s="348">
        <f>SUM(AX736:BF736)</f>
        <v>8489622.654718183</v>
      </c>
      <c r="BH736" s="188">
        <f>INT(AU736-BG736)</f>
        <v>77029534</v>
      </c>
      <c r="BJ736" s="50">
        <v>13535</v>
      </c>
      <c r="BK736" s="50" t="s">
        <v>4067</v>
      </c>
      <c r="BM736" s="50">
        <f t="shared" si="23"/>
        <v>0</v>
      </c>
    </row>
    <row r="737" spans="1:65" s="50" customFormat="1" ht="24" customHeight="1" x14ac:dyDescent="0.2">
      <c r="A737" s="182">
        <f t="shared" si="22"/>
        <v>2655495</v>
      </c>
      <c r="B737" s="298">
        <v>613</v>
      </c>
      <c r="C737" s="266">
        <v>410</v>
      </c>
      <c r="D737" s="299">
        <v>13536</v>
      </c>
      <c r="E737" s="242" t="s">
        <v>135</v>
      </c>
      <c r="F737" s="243" t="s">
        <v>2299</v>
      </c>
      <c r="G737" s="287" t="s">
        <v>137</v>
      </c>
      <c r="H737" s="274" t="s">
        <v>2235</v>
      </c>
      <c r="I737" s="294" t="s">
        <v>2300</v>
      </c>
      <c r="J737" s="65">
        <v>4232063625</v>
      </c>
      <c r="K737" s="65" t="s">
        <v>2301</v>
      </c>
      <c r="L737" s="65" t="s">
        <v>2235</v>
      </c>
      <c r="M737" s="292" t="s">
        <v>137</v>
      </c>
      <c r="N737" s="99"/>
      <c r="O737" s="65"/>
      <c r="P737" s="245" t="s">
        <v>2410</v>
      </c>
      <c r="Q737" s="244">
        <v>30</v>
      </c>
      <c r="R737" s="246">
        <v>120</v>
      </c>
      <c r="S737" s="246">
        <v>220</v>
      </c>
      <c r="T737" s="246">
        <v>29.33</v>
      </c>
      <c r="U737" s="90">
        <v>0</v>
      </c>
      <c r="V737" s="262">
        <v>15</v>
      </c>
      <c r="W737" s="99">
        <v>0</v>
      </c>
      <c r="X737" s="84">
        <v>0</v>
      </c>
      <c r="Y737" s="99">
        <v>0</v>
      </c>
      <c r="Z737" s="65">
        <v>0</v>
      </c>
      <c r="AA737" s="319">
        <v>885165</v>
      </c>
      <c r="AB737" s="319">
        <v>46667</v>
      </c>
      <c r="AC737" s="320">
        <f>AA737+AB737</f>
        <v>931832</v>
      </c>
      <c r="AD737" s="75">
        <v>4500000</v>
      </c>
      <c r="AE737" s="75">
        <v>6000000</v>
      </c>
      <c r="AF737" s="338">
        <f>(AC737*30)/220*1.4</f>
        <v>177895.19999999998</v>
      </c>
      <c r="AG737" s="113">
        <f>AA737*Q737</f>
        <v>26554950</v>
      </c>
      <c r="AH737" s="75">
        <f>AB737*Q737</f>
        <v>1400010</v>
      </c>
      <c r="AI737" s="75">
        <f>AF737*R737</f>
        <v>21347423.999999996</v>
      </c>
      <c r="AJ737" s="75">
        <f>IF(Q737=31,A737*Z737,(Q737/30)*A737*Z737)</f>
        <v>0</v>
      </c>
      <c r="AK737" s="75">
        <f>IF(Q737=31,AD737,(Q737/30)*AD737)</f>
        <v>4500000</v>
      </c>
      <c r="AL737" s="75">
        <f>IF(Q737=31,AE737,(Q737/30)*AE737)</f>
        <v>6000000</v>
      </c>
      <c r="AM737" s="75">
        <f>(AC737*30/220)*35%*S737</f>
        <v>9784235.9999999981</v>
      </c>
      <c r="AN737" s="75">
        <f>AC737*30/220*1.4*T737</f>
        <v>5217666.2159999991</v>
      </c>
      <c r="AO737" s="75">
        <f>AC737*U737</f>
        <v>0</v>
      </c>
      <c r="AP737" s="75">
        <f>200000*V737</f>
        <v>3000000</v>
      </c>
      <c r="AQ737" s="75">
        <v>0</v>
      </c>
      <c r="AR737" s="75">
        <v>0</v>
      </c>
      <c r="AS737" s="75">
        <v>0</v>
      </c>
      <c r="AT737" s="80">
        <v>0</v>
      </c>
      <c r="AU737" s="82">
        <f>SUM(AG737:AT737)</f>
        <v>77804286.216000006</v>
      </c>
      <c r="AV737" s="113">
        <f>AU737-(AX737+AP737+AO737+AL737+AK737+AJ737+AT737)</f>
        <v>58857986.18088001</v>
      </c>
      <c r="AW737" s="75">
        <f>AG737+AH737+AK737+AL737+AI737+AN737+AM737+AP737</f>
        <v>77804286.215999991</v>
      </c>
      <c r="AX737" s="75">
        <f>AW737*7%</f>
        <v>5446300.0351200001</v>
      </c>
      <c r="AY737" s="76">
        <f>IF(AV737&lt;=40000000,0,IF(AND(AV737&gt;40000000,AV737&lt;=80000000),(AV737-40000000)*10%,IF(AND(AV737&gt;80000000,AV737&lt;=120000000),4000000+(AV737-80000000)*15%,IF(AND(AV737&gt;120000000,AV737&lt;=180000000),10000000+(AV737-120000000)*20%,IF(AND(AV737&gt;180000000,AV737&lt;=240000000),22000000+(AV737-180000000)*25%,IF(AND(AV737&gt;240000000,AV737&lt;=320000000),37000000+(AV737-240000000)*30%,61000000+(AV737-320000000)*35%))))))</f>
        <v>1885798.6180880012</v>
      </c>
      <c r="AZ737" s="75">
        <v>0</v>
      </c>
      <c r="BA737" s="75">
        <v>0</v>
      </c>
      <c r="BB737" s="75">
        <v>0</v>
      </c>
      <c r="BC737" s="80">
        <v>0</v>
      </c>
      <c r="BD737" s="80">
        <v>0</v>
      </c>
      <c r="BE737" s="80">
        <v>0</v>
      </c>
      <c r="BF737" s="78">
        <v>0</v>
      </c>
      <c r="BG737" s="348">
        <f>SUM(AX737:BF737)</f>
        <v>7332098.6532080015</v>
      </c>
      <c r="BH737" s="188">
        <f>INT(AU737-BG737)</f>
        <v>70472187</v>
      </c>
      <c r="BJ737" s="50">
        <v>13536</v>
      </c>
      <c r="BK737" s="50" t="s">
        <v>4068</v>
      </c>
      <c r="BM737" s="50">
        <f t="shared" si="23"/>
        <v>0</v>
      </c>
    </row>
    <row r="738" spans="1:65" s="50" customFormat="1" ht="24" customHeight="1" x14ac:dyDescent="0.2">
      <c r="A738" s="182">
        <f t="shared" si="22"/>
        <v>2655495</v>
      </c>
      <c r="B738" s="298">
        <v>602</v>
      </c>
      <c r="C738" s="266">
        <v>399</v>
      </c>
      <c r="D738" s="299">
        <v>13537</v>
      </c>
      <c r="E738" s="242" t="s">
        <v>435</v>
      </c>
      <c r="F738" s="243" t="s">
        <v>2302</v>
      </c>
      <c r="G738" s="287" t="s">
        <v>137</v>
      </c>
      <c r="H738" s="274" t="s">
        <v>2235</v>
      </c>
      <c r="I738" s="294" t="s">
        <v>2303</v>
      </c>
      <c r="J738" s="65">
        <v>4260034049</v>
      </c>
      <c r="K738" s="65" t="s">
        <v>2304</v>
      </c>
      <c r="L738" s="65" t="s">
        <v>2235</v>
      </c>
      <c r="M738" s="292" t="s">
        <v>137</v>
      </c>
      <c r="N738" s="244" t="s">
        <v>2410</v>
      </c>
      <c r="O738" s="65"/>
      <c r="P738" s="90"/>
      <c r="Q738" s="244">
        <v>30</v>
      </c>
      <c r="R738" s="246">
        <v>120</v>
      </c>
      <c r="S738" s="246">
        <v>110</v>
      </c>
      <c r="T738" s="246">
        <v>29.33</v>
      </c>
      <c r="U738" s="90">
        <v>0</v>
      </c>
      <c r="V738" s="262">
        <v>15</v>
      </c>
      <c r="W738" s="99">
        <v>0</v>
      </c>
      <c r="X738" s="84">
        <v>0</v>
      </c>
      <c r="Y738" s="99">
        <v>1</v>
      </c>
      <c r="Z738" s="65">
        <v>1</v>
      </c>
      <c r="AA738" s="319">
        <v>885165</v>
      </c>
      <c r="AB738" s="319">
        <v>46667</v>
      </c>
      <c r="AC738" s="320">
        <f>AA738+AB738</f>
        <v>931832</v>
      </c>
      <c r="AD738" s="75">
        <v>4500000</v>
      </c>
      <c r="AE738" s="75">
        <v>6000000</v>
      </c>
      <c r="AF738" s="338">
        <f>(AC738*30)/220*1.4</f>
        <v>177895.19999999998</v>
      </c>
      <c r="AG738" s="113">
        <f>AA738*Q738</f>
        <v>26554950</v>
      </c>
      <c r="AH738" s="75">
        <f>AB738*Q738</f>
        <v>1400010</v>
      </c>
      <c r="AI738" s="75">
        <f>AF738*R738</f>
        <v>21347423.999999996</v>
      </c>
      <c r="AJ738" s="75">
        <f>IF(Q738=31,A738*Z738,(Q738/30)*A738*Z738)</f>
        <v>2655495</v>
      </c>
      <c r="AK738" s="75">
        <f>IF(Q738=31,AD738,(Q738/30)*AD738)</f>
        <v>4500000</v>
      </c>
      <c r="AL738" s="75">
        <f>IF(Q738=31,AE738,(Q738/30)*AE738)</f>
        <v>6000000</v>
      </c>
      <c r="AM738" s="75">
        <f>(AC738*30/220)*35%*S738</f>
        <v>4892117.9999999991</v>
      </c>
      <c r="AN738" s="75">
        <f>AC738*30/220*1.4*T738</f>
        <v>5217666.2159999991</v>
      </c>
      <c r="AO738" s="75">
        <f>AC738*U738</f>
        <v>0</v>
      </c>
      <c r="AP738" s="75">
        <f>200000*V738</f>
        <v>3000000</v>
      </c>
      <c r="AQ738" s="75">
        <v>0</v>
      </c>
      <c r="AR738" s="75">
        <v>0</v>
      </c>
      <c r="AS738" s="75">
        <v>0</v>
      </c>
      <c r="AT738" s="80">
        <v>0</v>
      </c>
      <c r="AU738" s="82">
        <f>SUM(AG738:AT738)</f>
        <v>75567663.216000006</v>
      </c>
      <c r="AV738" s="113">
        <f>AU738-(AX738+AP738+AO738+AL738+AK738+AJ738+AT738)</f>
        <v>54308316.440880008</v>
      </c>
      <c r="AW738" s="75">
        <f>AG738+AH738+AK738+AL738+AI738+AN738+AM738+AP738</f>
        <v>72912168.215999991</v>
      </c>
      <c r="AX738" s="75">
        <f>AW738*7%</f>
        <v>5103851.7751199994</v>
      </c>
      <c r="AY738" s="76">
        <f>IF(AV738&lt;=40000000,0,IF(AND(AV738&gt;40000000,AV738&lt;=80000000),(AV738-40000000)*10%,IF(AND(AV738&gt;80000000,AV738&lt;=120000000),4000000+(AV738-80000000)*15%,IF(AND(AV738&gt;120000000,AV738&lt;=180000000),10000000+(AV738-120000000)*20%,IF(AND(AV738&gt;180000000,AV738&lt;=240000000),22000000+(AV738-180000000)*25%,IF(AND(AV738&gt;240000000,AV738&lt;=320000000),37000000+(AV738-240000000)*30%,61000000+(AV738-320000000)*35%))))))</f>
        <v>1430831.644088001</v>
      </c>
      <c r="AZ738" s="75">
        <v>0</v>
      </c>
      <c r="BA738" s="75">
        <v>0</v>
      </c>
      <c r="BB738" s="75">
        <v>0</v>
      </c>
      <c r="BC738" s="80">
        <v>0</v>
      </c>
      <c r="BD738" s="80">
        <v>0</v>
      </c>
      <c r="BE738" s="80">
        <v>0</v>
      </c>
      <c r="BF738" s="78">
        <v>0</v>
      </c>
      <c r="BG738" s="348">
        <f>SUM(AX738:BF738)</f>
        <v>6534683.4192080004</v>
      </c>
      <c r="BH738" s="188">
        <f>INT(AU738-BG738)</f>
        <v>69032979</v>
      </c>
      <c r="BJ738" s="50">
        <v>13537</v>
      </c>
      <c r="BK738" s="50" t="s">
        <v>4069</v>
      </c>
      <c r="BM738" s="50">
        <f t="shared" si="23"/>
        <v>0</v>
      </c>
    </row>
    <row r="739" spans="1:65" s="50" customFormat="1" ht="24" customHeight="1" x14ac:dyDescent="0.2">
      <c r="A739" s="182">
        <f t="shared" si="22"/>
        <v>2655495</v>
      </c>
      <c r="B739" s="298">
        <v>608</v>
      </c>
      <c r="C739" s="266">
        <v>405</v>
      </c>
      <c r="D739" s="299">
        <v>13538</v>
      </c>
      <c r="E739" s="242" t="s">
        <v>1387</v>
      </c>
      <c r="F739" s="243" t="s">
        <v>2305</v>
      </c>
      <c r="G739" s="287" t="s">
        <v>137</v>
      </c>
      <c r="H739" s="274" t="s">
        <v>2235</v>
      </c>
      <c r="I739" s="440" t="s">
        <v>2306</v>
      </c>
      <c r="J739" s="65">
        <v>1829788590</v>
      </c>
      <c r="K739" s="65" t="s">
        <v>2307</v>
      </c>
      <c r="L739" s="65" t="s">
        <v>2235</v>
      </c>
      <c r="M739" s="292" t="s">
        <v>137</v>
      </c>
      <c r="N739" s="99"/>
      <c r="O739" s="65"/>
      <c r="P739" s="245" t="s">
        <v>2410</v>
      </c>
      <c r="Q739" s="244">
        <v>30</v>
      </c>
      <c r="R739" s="246">
        <v>120</v>
      </c>
      <c r="S739" s="246">
        <v>220</v>
      </c>
      <c r="T739" s="246">
        <v>29.33</v>
      </c>
      <c r="U739" s="90">
        <v>0</v>
      </c>
      <c r="V739" s="262">
        <v>15</v>
      </c>
      <c r="W739" s="99">
        <v>0</v>
      </c>
      <c r="X739" s="84">
        <v>0</v>
      </c>
      <c r="Y739" s="99">
        <v>3</v>
      </c>
      <c r="Z739" s="65">
        <v>3</v>
      </c>
      <c r="AA739" s="319">
        <v>885165</v>
      </c>
      <c r="AB739" s="319">
        <v>46667</v>
      </c>
      <c r="AC739" s="320">
        <f>AA739+AB739</f>
        <v>931832</v>
      </c>
      <c r="AD739" s="75">
        <v>4500000</v>
      </c>
      <c r="AE739" s="75">
        <v>6000000</v>
      </c>
      <c r="AF739" s="338">
        <f>(AC739*30)/220*1.4</f>
        <v>177895.19999999998</v>
      </c>
      <c r="AG739" s="113">
        <f>AA739*Q739</f>
        <v>26554950</v>
      </c>
      <c r="AH739" s="75">
        <f>AB739*Q739</f>
        <v>1400010</v>
      </c>
      <c r="AI739" s="75">
        <f>AF739*R739</f>
        <v>21347423.999999996</v>
      </c>
      <c r="AJ739" s="75">
        <f>IF(Q739=31,A739*Z739,(Q739/30)*A739*Z739)</f>
        <v>7966485</v>
      </c>
      <c r="AK739" s="75">
        <f>IF(Q739=31,AD739,(Q739/30)*AD739)</f>
        <v>4500000</v>
      </c>
      <c r="AL739" s="75">
        <f>IF(Q739=31,AE739,(Q739/30)*AE739)</f>
        <v>6000000</v>
      </c>
      <c r="AM739" s="75">
        <f>(AC739*30/220)*35%*S739</f>
        <v>9784235.9999999981</v>
      </c>
      <c r="AN739" s="75">
        <f>AC739*30/220*1.4*T739</f>
        <v>5217666.2159999991</v>
      </c>
      <c r="AO739" s="75">
        <f>AC739*U739</f>
        <v>0</v>
      </c>
      <c r="AP739" s="75">
        <f>200000*V739</f>
        <v>3000000</v>
      </c>
      <c r="AQ739" s="75">
        <v>0</v>
      </c>
      <c r="AR739" s="75">
        <v>0</v>
      </c>
      <c r="AS739" s="75">
        <v>0</v>
      </c>
      <c r="AT739" s="80">
        <v>0</v>
      </c>
      <c r="AU739" s="82">
        <f>SUM(AG739:AT739)</f>
        <v>85770771.216000006</v>
      </c>
      <c r="AV739" s="113">
        <f>AU739-(AX739+AP739+AO739+AL739+AK739+AJ739+AT739)</f>
        <v>58857986.18088001</v>
      </c>
      <c r="AW739" s="75">
        <f>AG739+AH739+AK739+AL739+AI739+AN739+AM739+AP739</f>
        <v>77804286.215999991</v>
      </c>
      <c r="AX739" s="75">
        <f>AW739*7%</f>
        <v>5446300.0351200001</v>
      </c>
      <c r="AY739" s="76">
        <f>IF(AV739&lt;=40000000,0,IF(AND(AV739&gt;40000000,AV739&lt;=80000000),(AV739-40000000)*10%,IF(AND(AV739&gt;80000000,AV739&lt;=120000000),4000000+(AV739-80000000)*15%,IF(AND(AV739&gt;120000000,AV739&lt;=180000000),10000000+(AV739-120000000)*20%,IF(AND(AV739&gt;180000000,AV739&lt;=240000000),22000000+(AV739-180000000)*25%,IF(AND(AV739&gt;240000000,AV739&lt;=320000000),37000000+(AV739-240000000)*30%,61000000+(AV739-320000000)*35%))))))</f>
        <v>1885798.6180880012</v>
      </c>
      <c r="AZ739" s="75">
        <v>0</v>
      </c>
      <c r="BA739" s="75">
        <v>0</v>
      </c>
      <c r="BB739" s="75">
        <v>0</v>
      </c>
      <c r="BC739" s="80">
        <v>0</v>
      </c>
      <c r="BD739" s="80">
        <v>0</v>
      </c>
      <c r="BE739" s="80">
        <v>0</v>
      </c>
      <c r="BF739" s="78">
        <v>0</v>
      </c>
      <c r="BG739" s="348">
        <f>SUM(AX739:BF739)</f>
        <v>7332098.6532080015</v>
      </c>
      <c r="BH739" s="188">
        <f>INT(AU739-BG739)</f>
        <v>78438672</v>
      </c>
      <c r="BJ739" s="50">
        <v>13538</v>
      </c>
      <c r="BK739" s="50" t="s">
        <v>4070</v>
      </c>
      <c r="BM739" s="50">
        <f t="shared" si="23"/>
        <v>0</v>
      </c>
    </row>
    <row r="740" spans="1:65" s="50" customFormat="1" ht="24" customHeight="1" x14ac:dyDescent="0.4">
      <c r="A740" s="182">
        <f t="shared" si="22"/>
        <v>2655495</v>
      </c>
      <c r="B740" s="298">
        <v>130</v>
      </c>
      <c r="C740" s="266">
        <v>139</v>
      </c>
      <c r="D740" s="299">
        <v>13539</v>
      </c>
      <c r="E740" s="252" t="s">
        <v>85</v>
      </c>
      <c r="F740" s="253" t="s">
        <v>2308</v>
      </c>
      <c r="G740" s="252" t="s">
        <v>87</v>
      </c>
      <c r="H740" s="274" t="s">
        <v>2235</v>
      </c>
      <c r="I740" s="294" t="s">
        <v>2309</v>
      </c>
      <c r="J740" s="69">
        <v>1757165177</v>
      </c>
      <c r="K740" s="65" t="s">
        <v>2310</v>
      </c>
      <c r="L740" s="65" t="s">
        <v>2235</v>
      </c>
      <c r="M740" s="292" t="s">
        <v>2383</v>
      </c>
      <c r="N740" s="99"/>
      <c r="O740" s="65"/>
      <c r="P740" s="90"/>
      <c r="Q740" s="254">
        <v>30</v>
      </c>
      <c r="R740" s="255">
        <v>15</v>
      </c>
      <c r="S740" s="65">
        <v>0</v>
      </c>
      <c r="T740" s="65">
        <v>0</v>
      </c>
      <c r="U740" s="90">
        <v>0</v>
      </c>
      <c r="V740" s="260">
        <v>8</v>
      </c>
      <c r="W740" s="99">
        <v>0</v>
      </c>
      <c r="X740" s="84">
        <v>0</v>
      </c>
      <c r="Y740" s="99">
        <v>0</v>
      </c>
      <c r="Z740" s="65">
        <v>0</v>
      </c>
      <c r="AA740" s="327">
        <v>1642901</v>
      </c>
      <c r="AB740" s="327">
        <v>0</v>
      </c>
      <c r="AC740" s="328">
        <f>AA740+AB740</f>
        <v>1642901</v>
      </c>
      <c r="AD740" s="75">
        <v>4500000</v>
      </c>
      <c r="AE740" s="75">
        <v>6000000</v>
      </c>
      <c r="AF740" s="338">
        <f>(AC740*30)/220*1.4</f>
        <v>313644.73636363639</v>
      </c>
      <c r="AG740" s="113">
        <f>AA740*Q740</f>
        <v>49287030</v>
      </c>
      <c r="AH740" s="75">
        <f>AB740*Q740</f>
        <v>0</v>
      </c>
      <c r="AI740" s="75">
        <f>AF740*R740</f>
        <v>4704671.0454545459</v>
      </c>
      <c r="AJ740" s="75">
        <f>IF(Q740=31,A740*Z740,(Q740/30)*A740*Z740)</f>
        <v>0</v>
      </c>
      <c r="AK740" s="75">
        <f>IF(Q740=31,AD740,(Q740/30)*AD740)</f>
        <v>4500000</v>
      </c>
      <c r="AL740" s="75">
        <f>IF(Q740=31,AE740,(Q740/30)*AE740)</f>
        <v>6000000</v>
      </c>
      <c r="AM740" s="75">
        <f>(AC740*30/220)*35%*S740</f>
        <v>0</v>
      </c>
      <c r="AN740" s="75">
        <f>AC740*30/220*1.4*T740</f>
        <v>0</v>
      </c>
      <c r="AO740" s="75">
        <f>AC740*U740</f>
        <v>0</v>
      </c>
      <c r="AP740" s="75">
        <f>200000*V740</f>
        <v>1600000</v>
      </c>
      <c r="AQ740" s="75">
        <v>0</v>
      </c>
      <c r="AR740" s="75">
        <v>0</v>
      </c>
      <c r="AS740" s="75">
        <v>0</v>
      </c>
      <c r="AT740" s="80">
        <v>0</v>
      </c>
      <c r="AU740" s="82">
        <f>SUM(AG740:AT740)</f>
        <v>66091701.045454547</v>
      </c>
      <c r="AV740" s="113">
        <f>AU740-(AX740+AP740+AO740+AL740+AK740+AJ740+AT740)</f>
        <v>49365281.972272724</v>
      </c>
      <c r="AW740" s="75">
        <f>AG740+AH740+AK740+AL740+AI740+AN740+AM740+AP740</f>
        <v>66091701.045454547</v>
      </c>
      <c r="AX740" s="75">
        <f>AW740*7%</f>
        <v>4626419.0731818192</v>
      </c>
      <c r="AY740" s="76">
        <f>IF(AV740&lt;=40000000,0,IF(AND(AV740&gt;40000000,AV740&lt;=80000000),(AV740-40000000)*10%,IF(AND(AV740&gt;80000000,AV740&lt;=120000000),4000000+(AV740-80000000)*15%,IF(AND(AV740&gt;120000000,AV740&lt;=180000000),10000000+(AV740-120000000)*20%,IF(AND(AV740&gt;180000000,AV740&lt;=240000000),22000000+(AV740-180000000)*25%,IF(AND(AV740&gt;240000000,AV740&lt;=320000000),37000000+(AV740-240000000)*30%,61000000+(AV740-320000000)*35%))))))</f>
        <v>936528.19722727244</v>
      </c>
      <c r="AZ740" s="75">
        <v>0</v>
      </c>
      <c r="BA740" s="75">
        <v>0</v>
      </c>
      <c r="BB740" s="75">
        <v>0</v>
      </c>
      <c r="BC740" s="80">
        <v>0</v>
      </c>
      <c r="BD740" s="80">
        <v>0</v>
      </c>
      <c r="BE740" s="80">
        <v>0</v>
      </c>
      <c r="BF740" s="78">
        <v>0</v>
      </c>
      <c r="BG740" s="348">
        <f>SUM(AX740:BF740)</f>
        <v>5562947.2704090914</v>
      </c>
      <c r="BH740" s="188">
        <f>INT(AU740-BG740)</f>
        <v>60528753</v>
      </c>
      <c r="BJ740" s="50">
        <v>13539</v>
      </c>
      <c r="BK740" s="50" t="s">
        <v>4071</v>
      </c>
      <c r="BM740" s="50">
        <f t="shared" si="23"/>
        <v>0</v>
      </c>
    </row>
    <row r="741" spans="1:65" s="50" customFormat="1" ht="24" customHeight="1" x14ac:dyDescent="0.2">
      <c r="A741" s="182">
        <f t="shared" si="22"/>
        <v>2655495</v>
      </c>
      <c r="B741" s="298">
        <v>612</v>
      </c>
      <c r="C741" s="266">
        <v>409</v>
      </c>
      <c r="D741" s="299">
        <v>13540</v>
      </c>
      <c r="E741" s="242" t="s">
        <v>2311</v>
      </c>
      <c r="F741" s="243" t="s">
        <v>2312</v>
      </c>
      <c r="G741" s="287" t="s">
        <v>137</v>
      </c>
      <c r="H741" s="274" t="s">
        <v>2235</v>
      </c>
      <c r="I741" s="294" t="s">
        <v>2313</v>
      </c>
      <c r="J741" s="65">
        <v>1819875504</v>
      </c>
      <c r="K741" s="65" t="s">
        <v>2314</v>
      </c>
      <c r="L741" s="65" t="s">
        <v>2235</v>
      </c>
      <c r="M741" s="292" t="s">
        <v>137</v>
      </c>
      <c r="N741" s="244" t="s">
        <v>2410</v>
      </c>
      <c r="O741" s="65"/>
      <c r="P741" s="90"/>
      <c r="Q741" s="244">
        <v>30</v>
      </c>
      <c r="R741" s="246">
        <v>120</v>
      </c>
      <c r="S741" s="246">
        <v>110</v>
      </c>
      <c r="T741" s="246">
        <v>29.33</v>
      </c>
      <c r="U741" s="90">
        <v>0</v>
      </c>
      <c r="V741" s="262">
        <v>15</v>
      </c>
      <c r="W741" s="99">
        <v>0</v>
      </c>
      <c r="X741" s="84">
        <v>0</v>
      </c>
      <c r="Y741" s="99">
        <v>3</v>
      </c>
      <c r="Z741" s="65">
        <v>3</v>
      </c>
      <c r="AA741" s="319">
        <v>885165</v>
      </c>
      <c r="AB741" s="319">
        <v>46667</v>
      </c>
      <c r="AC741" s="320">
        <f>AA741+AB741</f>
        <v>931832</v>
      </c>
      <c r="AD741" s="75">
        <v>4500000</v>
      </c>
      <c r="AE741" s="75">
        <v>6000000</v>
      </c>
      <c r="AF741" s="338">
        <f>(AC741*30)/220*1.4</f>
        <v>177895.19999999998</v>
      </c>
      <c r="AG741" s="113">
        <f>AA741*Q741</f>
        <v>26554950</v>
      </c>
      <c r="AH741" s="75">
        <f>AB741*Q741</f>
        <v>1400010</v>
      </c>
      <c r="AI741" s="75">
        <f>AF741*R741</f>
        <v>21347423.999999996</v>
      </c>
      <c r="AJ741" s="75">
        <f>IF(Q741=31,A741*Z741,(Q741/30)*A741*Z741)</f>
        <v>7966485</v>
      </c>
      <c r="AK741" s="75">
        <f>IF(Q741=31,AD741,(Q741/30)*AD741)</f>
        <v>4500000</v>
      </c>
      <c r="AL741" s="75">
        <f>IF(Q741=31,AE741,(Q741/30)*AE741)</f>
        <v>6000000</v>
      </c>
      <c r="AM741" s="75">
        <f>(AC741*30/220)*35%*S741</f>
        <v>4892117.9999999991</v>
      </c>
      <c r="AN741" s="75">
        <f>AC741*30/220*1.4*T741</f>
        <v>5217666.2159999991</v>
      </c>
      <c r="AO741" s="75">
        <f>AC741*U741</f>
        <v>0</v>
      </c>
      <c r="AP741" s="75">
        <f>200000*V741</f>
        <v>3000000</v>
      </c>
      <c r="AQ741" s="75">
        <v>0</v>
      </c>
      <c r="AR741" s="75">
        <v>0</v>
      </c>
      <c r="AS741" s="75">
        <v>0</v>
      </c>
      <c r="AT741" s="80">
        <v>0</v>
      </c>
      <c r="AU741" s="82">
        <f>SUM(AG741:AT741)</f>
        <v>80878653.216000006</v>
      </c>
      <c r="AV741" s="113">
        <f>AU741-(AX741+AP741+AO741+AL741+AK741+AJ741+AT741)</f>
        <v>54308316.440880008</v>
      </c>
      <c r="AW741" s="75">
        <f>AG741+AH741+AK741+AL741+AI741+AN741+AM741+AP741</f>
        <v>72912168.215999991</v>
      </c>
      <c r="AX741" s="75">
        <f>AW741*7%</f>
        <v>5103851.7751199994</v>
      </c>
      <c r="AY741" s="76">
        <f>IF(AV741&lt;=40000000,0,IF(AND(AV741&gt;40000000,AV741&lt;=80000000),(AV741-40000000)*10%,IF(AND(AV741&gt;80000000,AV741&lt;=120000000),4000000+(AV741-80000000)*15%,IF(AND(AV741&gt;120000000,AV741&lt;=180000000),10000000+(AV741-120000000)*20%,IF(AND(AV741&gt;180000000,AV741&lt;=240000000),22000000+(AV741-180000000)*25%,IF(AND(AV741&gt;240000000,AV741&lt;=320000000),37000000+(AV741-240000000)*30%,61000000+(AV741-320000000)*35%))))))</f>
        <v>1430831.644088001</v>
      </c>
      <c r="AZ741" s="75">
        <v>0</v>
      </c>
      <c r="BA741" s="75">
        <v>0</v>
      </c>
      <c r="BB741" s="75">
        <v>0</v>
      </c>
      <c r="BC741" s="80">
        <v>0</v>
      </c>
      <c r="BD741" s="80">
        <v>0</v>
      </c>
      <c r="BE741" s="80">
        <v>0</v>
      </c>
      <c r="BF741" s="78">
        <v>0</v>
      </c>
      <c r="BG741" s="348">
        <f>SUM(AX741:BF741)</f>
        <v>6534683.4192080004</v>
      </c>
      <c r="BH741" s="188">
        <f>INT(AU741-BG741)</f>
        <v>74343969</v>
      </c>
      <c r="BJ741" s="50">
        <v>13540</v>
      </c>
      <c r="BK741" s="50" t="s">
        <v>4072</v>
      </c>
      <c r="BM741" s="50">
        <f t="shared" si="23"/>
        <v>0</v>
      </c>
    </row>
    <row r="742" spans="1:65" s="50" customFormat="1" ht="24" customHeight="1" x14ac:dyDescent="0.2">
      <c r="A742" s="182">
        <f t="shared" si="22"/>
        <v>2655495</v>
      </c>
      <c r="B742" s="298">
        <v>611</v>
      </c>
      <c r="C742" s="266">
        <v>408</v>
      </c>
      <c r="D742" s="299">
        <v>13541</v>
      </c>
      <c r="E742" s="242" t="s">
        <v>2315</v>
      </c>
      <c r="F742" s="243" t="s">
        <v>2316</v>
      </c>
      <c r="G742" s="287" t="s">
        <v>137</v>
      </c>
      <c r="H742" s="274" t="s">
        <v>2235</v>
      </c>
      <c r="I742" s="294" t="s">
        <v>2317</v>
      </c>
      <c r="J742" s="65">
        <v>1972365436</v>
      </c>
      <c r="K742" s="65" t="s">
        <v>2318</v>
      </c>
      <c r="L742" s="65" t="s">
        <v>2235</v>
      </c>
      <c r="M742" s="292" t="s">
        <v>137</v>
      </c>
      <c r="N742" s="244" t="s">
        <v>2410</v>
      </c>
      <c r="O742" s="65"/>
      <c r="P742" s="90"/>
      <c r="Q742" s="244">
        <v>30</v>
      </c>
      <c r="R742" s="246">
        <v>120</v>
      </c>
      <c r="S742" s="246">
        <v>110</v>
      </c>
      <c r="T742" s="246">
        <v>29.33</v>
      </c>
      <c r="U742" s="90">
        <v>0</v>
      </c>
      <c r="V742" s="262">
        <v>15</v>
      </c>
      <c r="W742" s="99">
        <v>0</v>
      </c>
      <c r="X742" s="84">
        <v>0</v>
      </c>
      <c r="Y742" s="99">
        <v>0</v>
      </c>
      <c r="Z742" s="65">
        <v>0</v>
      </c>
      <c r="AA742" s="319">
        <v>885165</v>
      </c>
      <c r="AB742" s="319">
        <v>46667</v>
      </c>
      <c r="AC742" s="320">
        <f>AA742+AB742</f>
        <v>931832</v>
      </c>
      <c r="AD742" s="75">
        <v>4500000</v>
      </c>
      <c r="AE742" s="75">
        <v>6000000</v>
      </c>
      <c r="AF742" s="338">
        <f>(AC742*30)/220*1.4</f>
        <v>177895.19999999998</v>
      </c>
      <c r="AG742" s="113">
        <f>AA742*Q742</f>
        <v>26554950</v>
      </c>
      <c r="AH742" s="75">
        <f>AB742*Q742</f>
        <v>1400010</v>
      </c>
      <c r="AI742" s="75">
        <f>AF742*R742</f>
        <v>21347423.999999996</v>
      </c>
      <c r="AJ742" s="75">
        <f>IF(Q742=31,A742*Z742,(Q742/30)*A742*Z742)</f>
        <v>0</v>
      </c>
      <c r="AK742" s="75">
        <f>IF(Q742=31,AD742,(Q742/30)*AD742)</f>
        <v>4500000</v>
      </c>
      <c r="AL742" s="75">
        <f>IF(Q742=31,AE742,(Q742/30)*AE742)</f>
        <v>6000000</v>
      </c>
      <c r="AM742" s="75">
        <f>(AC742*30/220)*35%*S742</f>
        <v>4892117.9999999991</v>
      </c>
      <c r="AN742" s="75">
        <f>AC742*30/220*1.4*T742</f>
        <v>5217666.2159999991</v>
      </c>
      <c r="AO742" s="75">
        <f>AC742*U742</f>
        <v>0</v>
      </c>
      <c r="AP742" s="75">
        <f>200000*V742</f>
        <v>3000000</v>
      </c>
      <c r="AQ742" s="75">
        <v>0</v>
      </c>
      <c r="AR742" s="75">
        <v>0</v>
      </c>
      <c r="AS742" s="75">
        <v>0</v>
      </c>
      <c r="AT742" s="80">
        <v>0</v>
      </c>
      <c r="AU742" s="82">
        <f>SUM(AG742:AT742)</f>
        <v>72912168.216000006</v>
      </c>
      <c r="AV742" s="113">
        <f>AU742-(AX742+AP742+AO742+AL742+AK742+AJ742+AT742)</f>
        <v>54308316.440880008</v>
      </c>
      <c r="AW742" s="75">
        <f>AG742+AH742+AK742+AL742+AI742+AN742+AM742+AP742</f>
        <v>72912168.215999991</v>
      </c>
      <c r="AX742" s="75">
        <f>AW742*7%</f>
        <v>5103851.7751199994</v>
      </c>
      <c r="AY742" s="76">
        <f>IF(AV742&lt;=40000000,0,IF(AND(AV742&gt;40000000,AV742&lt;=80000000),(AV742-40000000)*10%,IF(AND(AV742&gt;80000000,AV742&lt;=120000000),4000000+(AV742-80000000)*15%,IF(AND(AV742&gt;120000000,AV742&lt;=180000000),10000000+(AV742-120000000)*20%,IF(AND(AV742&gt;180000000,AV742&lt;=240000000),22000000+(AV742-180000000)*25%,IF(AND(AV742&gt;240000000,AV742&lt;=320000000),37000000+(AV742-240000000)*30%,61000000+(AV742-320000000)*35%))))))</f>
        <v>1430831.644088001</v>
      </c>
      <c r="AZ742" s="75">
        <v>0</v>
      </c>
      <c r="BA742" s="75">
        <v>0</v>
      </c>
      <c r="BB742" s="75">
        <v>0</v>
      </c>
      <c r="BC742" s="80">
        <v>0</v>
      </c>
      <c r="BD742" s="80">
        <v>0</v>
      </c>
      <c r="BE742" s="80">
        <v>0</v>
      </c>
      <c r="BF742" s="78">
        <v>0</v>
      </c>
      <c r="BG742" s="348">
        <f>SUM(AX742:BF742)</f>
        <v>6534683.4192080004</v>
      </c>
      <c r="BH742" s="188">
        <f>INT(AU742-BG742)</f>
        <v>66377484</v>
      </c>
      <c r="BJ742" s="50">
        <v>13541</v>
      </c>
      <c r="BK742" s="50" t="s">
        <v>4073</v>
      </c>
      <c r="BM742" s="50">
        <f t="shared" si="23"/>
        <v>0</v>
      </c>
    </row>
    <row r="743" spans="1:65" s="50" customFormat="1" ht="24" customHeight="1" x14ac:dyDescent="0.2">
      <c r="A743" s="182">
        <f t="shared" si="22"/>
        <v>2655495</v>
      </c>
      <c r="B743" s="298">
        <v>135</v>
      </c>
      <c r="C743" s="266">
        <v>144</v>
      </c>
      <c r="D743" s="299">
        <v>13542</v>
      </c>
      <c r="E743" s="252" t="s">
        <v>111</v>
      </c>
      <c r="F743" s="253" t="s">
        <v>2319</v>
      </c>
      <c r="G743" s="252" t="s">
        <v>87</v>
      </c>
      <c r="H743" s="274" t="s">
        <v>2235</v>
      </c>
      <c r="I743" s="294" t="s">
        <v>2320</v>
      </c>
      <c r="J743" s="65">
        <v>1740449118</v>
      </c>
      <c r="K743" s="65" t="s">
        <v>2321</v>
      </c>
      <c r="L743" s="65" t="s">
        <v>2235</v>
      </c>
      <c r="M743" s="307" t="s">
        <v>2380</v>
      </c>
      <c r="N743" s="99"/>
      <c r="O743" s="65"/>
      <c r="P743" s="90"/>
      <c r="Q743" s="254">
        <v>30</v>
      </c>
      <c r="R743" s="255">
        <v>61</v>
      </c>
      <c r="S743" s="65">
        <v>0</v>
      </c>
      <c r="T743" s="65">
        <v>0</v>
      </c>
      <c r="U743" s="90">
        <v>0</v>
      </c>
      <c r="V743" s="261">
        <v>22</v>
      </c>
      <c r="W743" s="99">
        <v>0</v>
      </c>
      <c r="X743" s="84">
        <v>0</v>
      </c>
      <c r="Y743" s="99">
        <v>0</v>
      </c>
      <c r="Z743" s="65">
        <v>0</v>
      </c>
      <c r="AA743" s="327">
        <v>1477052</v>
      </c>
      <c r="AB743" s="327">
        <v>46667</v>
      </c>
      <c r="AC743" s="328">
        <f>AA743+AB743</f>
        <v>1523719</v>
      </c>
      <c r="AD743" s="75">
        <v>4500000</v>
      </c>
      <c r="AE743" s="75">
        <v>6000000</v>
      </c>
      <c r="AF743" s="338">
        <f>(AC743*30)/220*1.4</f>
        <v>290891.80909090908</v>
      </c>
      <c r="AG743" s="113">
        <f>AA743*Q743</f>
        <v>44311560</v>
      </c>
      <c r="AH743" s="75">
        <f>AB743*Q743</f>
        <v>1400010</v>
      </c>
      <c r="AI743" s="75">
        <f>AF743*R743</f>
        <v>17744400.354545455</v>
      </c>
      <c r="AJ743" s="75">
        <f>IF(Q743=31,A743*Z743,(Q743/30)*A743*Z743)</f>
        <v>0</v>
      </c>
      <c r="AK743" s="75">
        <f>IF(Q743=31,AD743,(Q743/30)*AD743)</f>
        <v>4500000</v>
      </c>
      <c r="AL743" s="75">
        <f>IF(Q743=31,AE743,(Q743/30)*AE743)</f>
        <v>6000000</v>
      </c>
      <c r="AM743" s="75">
        <f>(AC743*30/220)*35%*S743</f>
        <v>0</v>
      </c>
      <c r="AN743" s="75">
        <f>AC743*30/220*1.4*T743</f>
        <v>0</v>
      </c>
      <c r="AO743" s="75">
        <f>AC743*U743</f>
        <v>0</v>
      </c>
      <c r="AP743" s="75">
        <f>200000*V743</f>
        <v>4400000</v>
      </c>
      <c r="AQ743" s="75">
        <v>0</v>
      </c>
      <c r="AR743" s="75">
        <v>0</v>
      </c>
      <c r="AS743" s="75">
        <v>0</v>
      </c>
      <c r="AT743" s="80">
        <v>0</v>
      </c>
      <c r="AU743" s="82">
        <f>SUM(AG743:AT743)</f>
        <v>78355970.354545459</v>
      </c>
      <c r="AV743" s="113">
        <f>AU743-(AX743+AP743+AO743+AL743+AK743+AJ743+AT743)</f>
        <v>57971052.429727279</v>
      </c>
      <c r="AW743" s="75">
        <f>AG743+AH743+AK743+AL743+AI743+AN743+AM743+AP743</f>
        <v>78355970.354545459</v>
      </c>
      <c r="AX743" s="75">
        <f>AW743*7%</f>
        <v>5484917.9248181824</v>
      </c>
      <c r="AY743" s="76">
        <f>IF(AV743&lt;=40000000,0,IF(AND(AV743&gt;40000000,AV743&lt;=80000000),(AV743-40000000)*10%,IF(AND(AV743&gt;80000000,AV743&lt;=120000000),4000000+(AV743-80000000)*15%,IF(AND(AV743&gt;120000000,AV743&lt;=180000000),10000000+(AV743-120000000)*20%,IF(AND(AV743&gt;180000000,AV743&lt;=240000000),22000000+(AV743-180000000)*25%,IF(AND(AV743&gt;240000000,AV743&lt;=320000000),37000000+(AV743-240000000)*30%,61000000+(AV743-320000000)*35%))))))</f>
        <v>1797105.2429727279</v>
      </c>
      <c r="AZ743" s="75">
        <v>0</v>
      </c>
      <c r="BA743" s="75">
        <v>0</v>
      </c>
      <c r="BB743" s="75">
        <v>0</v>
      </c>
      <c r="BC743" s="80">
        <v>0</v>
      </c>
      <c r="BD743" s="80">
        <v>0</v>
      </c>
      <c r="BE743" s="80">
        <v>0</v>
      </c>
      <c r="BF743" s="78">
        <v>0</v>
      </c>
      <c r="BG743" s="348">
        <f>SUM(AX743:BF743)</f>
        <v>7282023.1677909102</v>
      </c>
      <c r="BH743" s="188">
        <f>INT(AU743-BG743)</f>
        <v>71073947</v>
      </c>
      <c r="BJ743" s="50">
        <v>13542</v>
      </c>
      <c r="BK743" s="50" t="s">
        <v>4074</v>
      </c>
      <c r="BM743" s="50">
        <f t="shared" si="23"/>
        <v>0</v>
      </c>
    </row>
    <row r="744" spans="1:65" s="50" customFormat="1" ht="24" customHeight="1" x14ac:dyDescent="0.2">
      <c r="A744" s="182">
        <f t="shared" si="22"/>
        <v>2655495</v>
      </c>
      <c r="B744" s="298">
        <v>615</v>
      </c>
      <c r="C744" s="266">
        <v>412</v>
      </c>
      <c r="D744" s="299">
        <v>13543</v>
      </c>
      <c r="E744" s="242" t="s">
        <v>244</v>
      </c>
      <c r="F744" s="243" t="s">
        <v>2322</v>
      </c>
      <c r="G744" s="287" t="s">
        <v>137</v>
      </c>
      <c r="H744" s="274" t="s">
        <v>2235</v>
      </c>
      <c r="I744" s="294" t="s">
        <v>2323</v>
      </c>
      <c r="J744" s="65">
        <v>4679724153</v>
      </c>
      <c r="K744" s="65" t="s">
        <v>2324</v>
      </c>
      <c r="L744" s="65" t="s">
        <v>2235</v>
      </c>
      <c r="M744" s="292" t="s">
        <v>137</v>
      </c>
      <c r="N744" s="244" t="s">
        <v>2410</v>
      </c>
      <c r="O744" s="65"/>
      <c r="P744" s="90"/>
      <c r="Q744" s="244">
        <v>30</v>
      </c>
      <c r="R744" s="246">
        <v>120</v>
      </c>
      <c r="S744" s="246">
        <v>110</v>
      </c>
      <c r="T744" s="246">
        <v>29.33</v>
      </c>
      <c r="U744" s="245">
        <f>1+1</f>
        <v>2</v>
      </c>
      <c r="V744" s="262">
        <v>21</v>
      </c>
      <c r="W744" s="99">
        <v>0</v>
      </c>
      <c r="X744" s="84">
        <v>0</v>
      </c>
      <c r="Y744" s="99">
        <v>2</v>
      </c>
      <c r="Z744" s="65">
        <v>2</v>
      </c>
      <c r="AA744" s="319">
        <v>885165</v>
      </c>
      <c r="AB744" s="319">
        <v>0</v>
      </c>
      <c r="AC744" s="320">
        <f>AA744+AB744</f>
        <v>885165</v>
      </c>
      <c r="AD744" s="75">
        <v>4500000</v>
      </c>
      <c r="AE744" s="75">
        <v>6000000</v>
      </c>
      <c r="AF744" s="338">
        <f>(AC744*30)/220*1.4</f>
        <v>168986.04545454544</v>
      </c>
      <c r="AG744" s="113">
        <f>AA744*Q744</f>
        <v>26554950</v>
      </c>
      <c r="AH744" s="75">
        <f>AB744*Q744</f>
        <v>0</v>
      </c>
      <c r="AI744" s="75">
        <f>AF744*R744</f>
        <v>20278325.454545453</v>
      </c>
      <c r="AJ744" s="75">
        <f>IF(Q744=31,A744*Z744,(Q744/30)*A744*Z744)</f>
        <v>5310990</v>
      </c>
      <c r="AK744" s="75">
        <f>IF(Q744=31,AD744,(Q744/30)*AD744)</f>
        <v>4500000</v>
      </c>
      <c r="AL744" s="75">
        <f>IF(Q744=31,AE744,(Q744/30)*AE744)</f>
        <v>6000000</v>
      </c>
      <c r="AM744" s="75">
        <f>(AC744*30/220)*35%*S744</f>
        <v>4647116.25</v>
      </c>
      <c r="AN744" s="75">
        <f>AC744*30/220*1.4*T744</f>
        <v>4956360.7131818179</v>
      </c>
      <c r="AO744" s="75">
        <f>AC744*U744</f>
        <v>1770330</v>
      </c>
      <c r="AP744" s="75">
        <f>200000*V744</f>
        <v>4200000</v>
      </c>
      <c r="AQ744" s="75">
        <v>0</v>
      </c>
      <c r="AR744" s="75">
        <v>0</v>
      </c>
      <c r="AS744" s="75">
        <v>0</v>
      </c>
      <c r="AT744" s="80">
        <v>0</v>
      </c>
      <c r="AU744" s="82">
        <f>SUM(AG744:AT744)</f>
        <v>78218072.417727277</v>
      </c>
      <c r="AV744" s="113">
        <f>AU744-(AX744+AP744+AO744+AL744+AK744+AJ744+AT744)</f>
        <v>51457179.74848637</v>
      </c>
      <c r="AW744" s="75">
        <f>AG744+AH744+AK744+AL744+AI744+AN744+AM744+AP744</f>
        <v>71136752.417727262</v>
      </c>
      <c r="AX744" s="75">
        <f>AW744*7%</f>
        <v>4979572.6692409087</v>
      </c>
      <c r="AY744" s="76">
        <f>IF(AV744&lt;=40000000,0,IF(AND(AV744&gt;40000000,AV744&lt;=80000000),(AV744-40000000)*10%,IF(AND(AV744&gt;80000000,AV744&lt;=120000000),4000000+(AV744-80000000)*15%,IF(AND(AV744&gt;120000000,AV744&lt;=180000000),10000000+(AV744-120000000)*20%,IF(AND(AV744&gt;180000000,AV744&lt;=240000000),22000000+(AV744-180000000)*25%,IF(AND(AV744&gt;240000000,AV744&lt;=320000000),37000000+(AV744-240000000)*30%,61000000+(AV744-320000000)*35%))))))</f>
        <v>1145717.9748486371</v>
      </c>
      <c r="AZ744" s="75">
        <v>0</v>
      </c>
      <c r="BA744" s="75">
        <v>0</v>
      </c>
      <c r="BB744" s="75">
        <v>0</v>
      </c>
      <c r="BC744" s="80">
        <v>0</v>
      </c>
      <c r="BD744" s="80">
        <v>0</v>
      </c>
      <c r="BE744" s="80">
        <v>0</v>
      </c>
      <c r="BF744" s="78">
        <v>0</v>
      </c>
      <c r="BG744" s="348">
        <f>SUM(AX744:BF744)</f>
        <v>6125290.6440895461</v>
      </c>
      <c r="BH744" s="188">
        <f>INT(AU744-BG744)</f>
        <v>72092781</v>
      </c>
      <c r="BJ744" s="50">
        <v>13543</v>
      </c>
      <c r="BK744" s="50" t="s">
        <v>4075</v>
      </c>
      <c r="BM744" s="50">
        <f t="shared" si="23"/>
        <v>0</v>
      </c>
    </row>
    <row r="745" spans="1:65" s="50" customFormat="1" ht="24" customHeight="1" x14ac:dyDescent="0.2">
      <c r="A745" s="182">
        <f t="shared" si="22"/>
        <v>2655495</v>
      </c>
      <c r="B745" s="298">
        <v>132</v>
      </c>
      <c r="C745" s="266">
        <v>141</v>
      </c>
      <c r="D745" s="299">
        <v>13544</v>
      </c>
      <c r="E745" s="252" t="s">
        <v>2325</v>
      </c>
      <c r="F745" s="253" t="s">
        <v>2326</v>
      </c>
      <c r="G745" s="252" t="s">
        <v>87</v>
      </c>
      <c r="H745" s="274" t="s">
        <v>2235</v>
      </c>
      <c r="I745" s="294" t="s">
        <v>2327</v>
      </c>
      <c r="J745" s="65">
        <v>1740627679</v>
      </c>
      <c r="K745" s="65" t="s">
        <v>2328</v>
      </c>
      <c r="L745" s="65" t="s">
        <v>2235</v>
      </c>
      <c r="M745" s="292" t="s">
        <v>2380</v>
      </c>
      <c r="N745" s="99"/>
      <c r="O745" s="65"/>
      <c r="P745" s="90"/>
      <c r="Q745" s="254">
        <v>30</v>
      </c>
      <c r="R745" s="255">
        <v>120</v>
      </c>
      <c r="S745" s="65">
        <v>0</v>
      </c>
      <c r="T745" s="65">
        <v>0</v>
      </c>
      <c r="U745" s="90">
        <v>0</v>
      </c>
      <c r="V745" s="260">
        <v>27</v>
      </c>
      <c r="W745" s="99">
        <v>0</v>
      </c>
      <c r="X745" s="84">
        <v>0</v>
      </c>
      <c r="Y745" s="99">
        <v>0</v>
      </c>
      <c r="Z745" s="65">
        <v>0</v>
      </c>
      <c r="AA745" s="327">
        <v>1477052</v>
      </c>
      <c r="AB745" s="327">
        <v>0</v>
      </c>
      <c r="AC745" s="328">
        <f>AA745+AB745</f>
        <v>1477052</v>
      </c>
      <c r="AD745" s="75">
        <v>4500000</v>
      </c>
      <c r="AE745" s="75">
        <v>6000000</v>
      </c>
      <c r="AF745" s="338">
        <f>(AC745*30)/220*1.4</f>
        <v>281982.65454545454</v>
      </c>
      <c r="AG745" s="113">
        <f>AA745*Q745</f>
        <v>44311560</v>
      </c>
      <c r="AH745" s="75">
        <f>AB745*Q745</f>
        <v>0</v>
      </c>
      <c r="AI745" s="75">
        <f>AF745*R745</f>
        <v>33837918.545454547</v>
      </c>
      <c r="AJ745" s="75">
        <f>IF(Q745=31,A745*Z745,(Q745/30)*A745*Z745)</f>
        <v>0</v>
      </c>
      <c r="AK745" s="75">
        <f>IF(Q745=31,AD745,(Q745/30)*AD745)</f>
        <v>4500000</v>
      </c>
      <c r="AL745" s="75">
        <f>IF(Q745=31,AE745,(Q745/30)*AE745)</f>
        <v>6000000</v>
      </c>
      <c r="AM745" s="75">
        <f>(AC745*30/220)*35%*S745</f>
        <v>0</v>
      </c>
      <c r="AN745" s="75">
        <f>AC745*30/220*1.4*T745</f>
        <v>0</v>
      </c>
      <c r="AO745" s="75">
        <f>AC745*U745</f>
        <v>0</v>
      </c>
      <c r="AP745" s="75">
        <f>200000*V745</f>
        <v>5400000</v>
      </c>
      <c r="AQ745" s="75">
        <v>0</v>
      </c>
      <c r="AR745" s="75">
        <v>0</v>
      </c>
      <c r="AS745" s="75">
        <v>0</v>
      </c>
      <c r="AT745" s="80">
        <v>0</v>
      </c>
      <c r="AU745" s="82">
        <f>SUM(AG745:AT745)</f>
        <v>94049478.545454547</v>
      </c>
      <c r="AV745" s="113">
        <f>AU745-(AX745+AP745+AO745+AL745+AK745+AJ745+AT745)</f>
        <v>71566015.047272727</v>
      </c>
      <c r="AW745" s="75">
        <f>AG745+AH745+AK745+AL745+AI745+AN745+AM745+AP745</f>
        <v>94049478.545454547</v>
      </c>
      <c r="AX745" s="75">
        <f>AW745*7%</f>
        <v>6583463.498181819</v>
      </c>
      <c r="AY745" s="76">
        <f>IF(AV745&lt;=40000000,0,IF(AND(AV745&gt;40000000,AV745&lt;=80000000),(AV745-40000000)*10%,IF(AND(AV745&gt;80000000,AV745&lt;=120000000),4000000+(AV745-80000000)*15%,IF(AND(AV745&gt;120000000,AV745&lt;=180000000),10000000+(AV745-120000000)*20%,IF(AND(AV745&gt;180000000,AV745&lt;=240000000),22000000+(AV745-180000000)*25%,IF(AND(AV745&gt;240000000,AV745&lt;=320000000),37000000+(AV745-240000000)*30%,61000000+(AV745-320000000)*35%))))))</f>
        <v>3156601.5047272728</v>
      </c>
      <c r="AZ745" s="75">
        <v>0</v>
      </c>
      <c r="BA745" s="75">
        <v>0</v>
      </c>
      <c r="BB745" s="75">
        <v>0</v>
      </c>
      <c r="BC745" s="80">
        <v>0</v>
      </c>
      <c r="BD745" s="80">
        <v>0</v>
      </c>
      <c r="BE745" s="80">
        <v>0</v>
      </c>
      <c r="BF745" s="78">
        <v>0</v>
      </c>
      <c r="BG745" s="348">
        <f>SUM(AX745:BF745)</f>
        <v>9740065.0029090922</v>
      </c>
      <c r="BH745" s="188">
        <f>INT(AU745-BG745)</f>
        <v>84309413</v>
      </c>
      <c r="BJ745" s="50">
        <v>13544</v>
      </c>
      <c r="BK745" s="50" t="s">
        <v>4076</v>
      </c>
      <c r="BM745" s="50">
        <f t="shared" si="23"/>
        <v>0</v>
      </c>
    </row>
    <row r="746" spans="1:65" s="50" customFormat="1" ht="24" customHeight="1" x14ac:dyDescent="0.5">
      <c r="A746" s="182">
        <f t="shared" si="22"/>
        <v>2655495</v>
      </c>
      <c r="B746" s="298">
        <v>606</v>
      </c>
      <c r="C746" s="266">
        <v>403</v>
      </c>
      <c r="D746" s="299">
        <v>13545</v>
      </c>
      <c r="E746" s="242" t="s">
        <v>2329</v>
      </c>
      <c r="F746" s="243" t="s">
        <v>319</v>
      </c>
      <c r="G746" s="287" t="s">
        <v>137</v>
      </c>
      <c r="H746" s="274" t="s">
        <v>2235</v>
      </c>
      <c r="I746" s="439" t="s">
        <v>3011</v>
      </c>
      <c r="J746" s="65">
        <v>1757547681</v>
      </c>
      <c r="K746" s="65" t="s">
        <v>2330</v>
      </c>
      <c r="L746" s="65" t="s">
        <v>2235</v>
      </c>
      <c r="M746" s="292" t="s">
        <v>137</v>
      </c>
      <c r="N746" s="244" t="s">
        <v>2410</v>
      </c>
      <c r="O746" s="65"/>
      <c r="P746" s="90"/>
      <c r="Q746" s="244">
        <v>30</v>
      </c>
      <c r="R746" s="246">
        <v>120</v>
      </c>
      <c r="S746" s="246">
        <v>110</v>
      </c>
      <c r="T746" s="246">
        <v>29.33</v>
      </c>
      <c r="U746" s="90">
        <v>0</v>
      </c>
      <c r="V746" s="262">
        <v>15</v>
      </c>
      <c r="W746" s="99">
        <v>0</v>
      </c>
      <c r="X746" s="84">
        <v>0</v>
      </c>
      <c r="Y746" s="99">
        <v>0</v>
      </c>
      <c r="Z746" s="65">
        <v>0</v>
      </c>
      <c r="AA746" s="319">
        <v>885165</v>
      </c>
      <c r="AB746" s="319">
        <v>0</v>
      </c>
      <c r="AC746" s="320">
        <f>AA746+AB746</f>
        <v>885165</v>
      </c>
      <c r="AD746" s="75">
        <v>4500000</v>
      </c>
      <c r="AE746" s="75">
        <v>6000000</v>
      </c>
      <c r="AF746" s="338">
        <f>(AC746*30)/220*1.4</f>
        <v>168986.04545454544</v>
      </c>
      <c r="AG746" s="113">
        <f>AA746*Q746</f>
        <v>26554950</v>
      </c>
      <c r="AH746" s="75">
        <f>AB746*Q746</f>
        <v>0</v>
      </c>
      <c r="AI746" s="75">
        <f>AF746*R746</f>
        <v>20278325.454545453</v>
      </c>
      <c r="AJ746" s="75">
        <f>IF(Q746=31,A746*Z746,(Q746/30)*A746*Z746)</f>
        <v>0</v>
      </c>
      <c r="AK746" s="75">
        <f>IF(Q746=31,AD746,(Q746/30)*AD746)</f>
        <v>4500000</v>
      </c>
      <c r="AL746" s="75">
        <f>IF(Q746=31,AE746,(Q746/30)*AE746)</f>
        <v>6000000</v>
      </c>
      <c r="AM746" s="75">
        <f>(AC746*30/220)*35%*S746</f>
        <v>4647116.25</v>
      </c>
      <c r="AN746" s="75">
        <f>AC746*30/220*1.4*T746</f>
        <v>4956360.7131818179</v>
      </c>
      <c r="AO746" s="75">
        <f>AC746*U746</f>
        <v>0</v>
      </c>
      <c r="AP746" s="75">
        <f>200000*V746</f>
        <v>3000000</v>
      </c>
      <c r="AQ746" s="75">
        <v>0</v>
      </c>
      <c r="AR746" s="75">
        <v>0</v>
      </c>
      <c r="AS746" s="75">
        <v>0</v>
      </c>
      <c r="AT746" s="80">
        <v>0</v>
      </c>
      <c r="AU746" s="82">
        <f>SUM(AG746:AT746)</f>
        <v>69936752.417727262</v>
      </c>
      <c r="AV746" s="113">
        <f>AU746-(AX746+AP746+AO746+AL746+AK746+AJ746+AT746)</f>
        <v>51541179.748486355</v>
      </c>
      <c r="AW746" s="75">
        <f>AG746+AH746+AK746+AL746+AI746+AN746+AM746+AP746</f>
        <v>69936752.417727262</v>
      </c>
      <c r="AX746" s="75">
        <f>AW746*7%</f>
        <v>4895572.6692409087</v>
      </c>
      <c r="AY746" s="76">
        <f>IF(AV746&lt;=40000000,0,IF(AND(AV746&gt;40000000,AV746&lt;=80000000),(AV746-40000000)*10%,IF(AND(AV746&gt;80000000,AV746&lt;=120000000),4000000+(AV746-80000000)*15%,IF(AND(AV746&gt;120000000,AV746&lt;=180000000),10000000+(AV746-120000000)*20%,IF(AND(AV746&gt;180000000,AV746&lt;=240000000),22000000+(AV746-180000000)*25%,IF(AND(AV746&gt;240000000,AV746&lt;=320000000),37000000+(AV746-240000000)*30%,61000000+(AV746-320000000)*35%))))))</f>
        <v>1154117.9748486355</v>
      </c>
      <c r="AZ746" s="75">
        <v>0</v>
      </c>
      <c r="BA746" s="75">
        <v>0</v>
      </c>
      <c r="BB746" s="75">
        <v>0</v>
      </c>
      <c r="BC746" s="80">
        <v>0</v>
      </c>
      <c r="BD746" s="80">
        <v>0</v>
      </c>
      <c r="BE746" s="80">
        <v>0</v>
      </c>
      <c r="BF746" s="78">
        <v>0</v>
      </c>
      <c r="BG746" s="348">
        <f>SUM(AX746:BF746)</f>
        <v>6049690.6440895442</v>
      </c>
      <c r="BH746" s="188">
        <f>INT(AU746-BG746)</f>
        <v>63887061</v>
      </c>
      <c r="BJ746" s="50">
        <v>13545</v>
      </c>
      <c r="BK746" s="50" t="s">
        <v>4077</v>
      </c>
      <c r="BM746" s="50">
        <f t="shared" si="23"/>
        <v>0</v>
      </c>
    </row>
    <row r="747" spans="1:65" s="50" customFormat="1" ht="24" customHeight="1" x14ac:dyDescent="0.2">
      <c r="A747" s="182">
        <f t="shared" si="22"/>
        <v>2655495</v>
      </c>
      <c r="B747" s="298">
        <v>597</v>
      </c>
      <c r="C747" s="266">
        <v>394</v>
      </c>
      <c r="D747" s="299">
        <v>13546</v>
      </c>
      <c r="E747" s="242" t="s">
        <v>2331</v>
      </c>
      <c r="F747" s="243" t="s">
        <v>2332</v>
      </c>
      <c r="G747" s="287" t="s">
        <v>137</v>
      </c>
      <c r="H747" s="274" t="s">
        <v>2235</v>
      </c>
      <c r="I747" s="294" t="s">
        <v>2333</v>
      </c>
      <c r="J747" s="65">
        <v>1810002044</v>
      </c>
      <c r="K747" s="65" t="s">
        <v>2334</v>
      </c>
      <c r="L747" s="65" t="s">
        <v>2235</v>
      </c>
      <c r="M747" s="292" t="s">
        <v>137</v>
      </c>
      <c r="N747" s="244" t="s">
        <v>2410</v>
      </c>
      <c r="O747" s="65"/>
      <c r="P747" s="90"/>
      <c r="Q747" s="244">
        <v>30</v>
      </c>
      <c r="R747" s="246">
        <v>120</v>
      </c>
      <c r="S747" s="246">
        <v>110</v>
      </c>
      <c r="T747" s="246">
        <v>29.33</v>
      </c>
      <c r="U747" s="90">
        <v>0</v>
      </c>
      <c r="V747" s="262">
        <v>15</v>
      </c>
      <c r="W747" s="99">
        <v>0</v>
      </c>
      <c r="X747" s="84">
        <v>0</v>
      </c>
      <c r="Y747" s="99">
        <v>0</v>
      </c>
      <c r="Z747" s="65">
        <v>0</v>
      </c>
      <c r="AA747" s="319">
        <v>885165</v>
      </c>
      <c r="AB747" s="319">
        <v>46667</v>
      </c>
      <c r="AC747" s="320">
        <f>AA747+AB747</f>
        <v>931832</v>
      </c>
      <c r="AD747" s="75">
        <v>4500000</v>
      </c>
      <c r="AE747" s="75">
        <v>6000000</v>
      </c>
      <c r="AF747" s="338">
        <f>(AC747*30)/220*1.4</f>
        <v>177895.19999999998</v>
      </c>
      <c r="AG747" s="113">
        <f>AA747*Q747</f>
        <v>26554950</v>
      </c>
      <c r="AH747" s="75">
        <f>AB747*Q747</f>
        <v>1400010</v>
      </c>
      <c r="AI747" s="75">
        <f>AF747*R747</f>
        <v>21347423.999999996</v>
      </c>
      <c r="AJ747" s="75">
        <f>IF(Q747=31,A747*Z747,(Q747/30)*A747*Z747)</f>
        <v>0</v>
      </c>
      <c r="AK747" s="75">
        <f>IF(Q747=31,AD747,(Q747/30)*AD747)</f>
        <v>4500000</v>
      </c>
      <c r="AL747" s="75">
        <f>IF(Q747=31,AE747,(Q747/30)*AE747)</f>
        <v>6000000</v>
      </c>
      <c r="AM747" s="75">
        <f>(AC747*30/220)*35%*S747</f>
        <v>4892117.9999999991</v>
      </c>
      <c r="AN747" s="75">
        <f>AC747*30/220*1.4*T747</f>
        <v>5217666.2159999991</v>
      </c>
      <c r="AO747" s="75">
        <f>AC747*U747</f>
        <v>0</v>
      </c>
      <c r="AP747" s="75">
        <f>200000*V747</f>
        <v>3000000</v>
      </c>
      <c r="AQ747" s="75">
        <v>0</v>
      </c>
      <c r="AR747" s="75">
        <v>0</v>
      </c>
      <c r="AS747" s="75">
        <v>0</v>
      </c>
      <c r="AT747" s="80">
        <v>0</v>
      </c>
      <c r="AU747" s="82">
        <f>SUM(AG747:AT747)</f>
        <v>72912168.216000006</v>
      </c>
      <c r="AV747" s="113">
        <f>AU747-(AX747+AP747+AO747+AL747+AK747+AJ747+AT747)</f>
        <v>54308316.440880008</v>
      </c>
      <c r="AW747" s="75">
        <f>AG747+AH747+AK747+AL747+AI747+AN747+AM747+AP747</f>
        <v>72912168.215999991</v>
      </c>
      <c r="AX747" s="75">
        <f>AW747*7%</f>
        <v>5103851.7751199994</v>
      </c>
      <c r="AY747" s="76">
        <f>IF(AV747&lt;=40000000,0,IF(AND(AV747&gt;40000000,AV747&lt;=80000000),(AV747-40000000)*10%,IF(AND(AV747&gt;80000000,AV747&lt;=120000000),4000000+(AV747-80000000)*15%,IF(AND(AV747&gt;120000000,AV747&lt;=180000000),10000000+(AV747-120000000)*20%,IF(AND(AV747&gt;180000000,AV747&lt;=240000000),22000000+(AV747-180000000)*25%,IF(AND(AV747&gt;240000000,AV747&lt;=320000000),37000000+(AV747-240000000)*30%,61000000+(AV747-320000000)*35%))))))</f>
        <v>1430831.644088001</v>
      </c>
      <c r="AZ747" s="75">
        <v>0</v>
      </c>
      <c r="BA747" s="75">
        <v>0</v>
      </c>
      <c r="BB747" s="75">
        <v>0</v>
      </c>
      <c r="BC747" s="80">
        <v>0</v>
      </c>
      <c r="BD747" s="80">
        <v>0</v>
      </c>
      <c r="BE747" s="80">
        <v>0</v>
      </c>
      <c r="BF747" s="78">
        <v>0</v>
      </c>
      <c r="BG747" s="348">
        <f>SUM(AX747:BF747)</f>
        <v>6534683.4192080004</v>
      </c>
      <c r="BH747" s="188">
        <f>INT(AU747-BG747)</f>
        <v>66377484</v>
      </c>
      <c r="BJ747" s="50">
        <v>13546</v>
      </c>
      <c r="BK747" s="50" t="s">
        <v>4078</v>
      </c>
      <c r="BM747" s="50">
        <f t="shared" si="23"/>
        <v>0</v>
      </c>
    </row>
    <row r="748" spans="1:65" s="50" customFormat="1" ht="24" customHeight="1" x14ac:dyDescent="0.2">
      <c r="A748" s="182">
        <f t="shared" si="22"/>
        <v>2655495</v>
      </c>
      <c r="B748" s="298">
        <v>599</v>
      </c>
      <c r="C748" s="266">
        <v>396</v>
      </c>
      <c r="D748" s="299">
        <v>13547</v>
      </c>
      <c r="E748" s="242" t="s">
        <v>1726</v>
      </c>
      <c r="F748" s="243" t="s">
        <v>2332</v>
      </c>
      <c r="G748" s="287" t="s">
        <v>137</v>
      </c>
      <c r="H748" s="274" t="s">
        <v>2235</v>
      </c>
      <c r="I748" s="294" t="s">
        <v>2335</v>
      </c>
      <c r="J748" s="65">
        <v>1817512439</v>
      </c>
      <c r="K748" s="65" t="s">
        <v>2336</v>
      </c>
      <c r="L748" s="65" t="s">
        <v>2235</v>
      </c>
      <c r="M748" s="292" t="s">
        <v>137</v>
      </c>
      <c r="N748" s="244" t="s">
        <v>2410</v>
      </c>
      <c r="O748" s="65"/>
      <c r="P748" s="90"/>
      <c r="Q748" s="244">
        <v>30</v>
      </c>
      <c r="R748" s="246">
        <v>120</v>
      </c>
      <c r="S748" s="246">
        <v>110</v>
      </c>
      <c r="T748" s="246">
        <v>29.33</v>
      </c>
      <c r="U748" s="90">
        <v>0</v>
      </c>
      <c r="V748" s="262">
        <v>15</v>
      </c>
      <c r="W748" s="99">
        <v>0</v>
      </c>
      <c r="X748" s="84">
        <v>0</v>
      </c>
      <c r="Y748" s="99">
        <v>1</v>
      </c>
      <c r="Z748" s="65">
        <v>1</v>
      </c>
      <c r="AA748" s="319">
        <v>885165</v>
      </c>
      <c r="AB748" s="319">
        <v>46667</v>
      </c>
      <c r="AC748" s="320">
        <f>AA748+AB748</f>
        <v>931832</v>
      </c>
      <c r="AD748" s="75">
        <v>4500000</v>
      </c>
      <c r="AE748" s="75">
        <v>6000000</v>
      </c>
      <c r="AF748" s="338">
        <f>(AC748*30)/220*1.4</f>
        <v>177895.19999999998</v>
      </c>
      <c r="AG748" s="113">
        <f>AA748*Q748</f>
        <v>26554950</v>
      </c>
      <c r="AH748" s="75">
        <f>AB748*Q748</f>
        <v>1400010</v>
      </c>
      <c r="AI748" s="75">
        <f>AF748*R748</f>
        <v>21347423.999999996</v>
      </c>
      <c r="AJ748" s="75">
        <f>IF(Q748=31,A748*Z748,(Q748/30)*A748*Z748)</f>
        <v>2655495</v>
      </c>
      <c r="AK748" s="75">
        <f>IF(Q748=31,AD748,(Q748/30)*AD748)</f>
        <v>4500000</v>
      </c>
      <c r="AL748" s="75">
        <f>IF(Q748=31,AE748,(Q748/30)*AE748)</f>
        <v>6000000</v>
      </c>
      <c r="AM748" s="75">
        <f>(AC748*30/220)*35%*S748</f>
        <v>4892117.9999999991</v>
      </c>
      <c r="AN748" s="75">
        <f>AC748*30/220*1.4*T748</f>
        <v>5217666.2159999991</v>
      </c>
      <c r="AO748" s="75">
        <f>AC748*U748</f>
        <v>0</v>
      </c>
      <c r="AP748" s="75">
        <f>200000*V748</f>
        <v>3000000</v>
      </c>
      <c r="AQ748" s="75">
        <v>0</v>
      </c>
      <c r="AR748" s="75">
        <v>0</v>
      </c>
      <c r="AS748" s="75">
        <v>0</v>
      </c>
      <c r="AT748" s="80">
        <v>0</v>
      </c>
      <c r="AU748" s="82">
        <f>SUM(AG748:AT748)</f>
        <v>75567663.216000006</v>
      </c>
      <c r="AV748" s="113">
        <f>AU748-(AX748+AP748+AO748+AL748+AK748+AJ748+AT748)</f>
        <v>54308316.440880008</v>
      </c>
      <c r="AW748" s="75">
        <f>AG748+AH748+AK748+AL748+AI748+AN748+AM748+AP748</f>
        <v>72912168.215999991</v>
      </c>
      <c r="AX748" s="75">
        <f>AW748*7%</f>
        <v>5103851.7751199994</v>
      </c>
      <c r="AY748" s="76">
        <f>IF(AV748&lt;=40000000,0,IF(AND(AV748&gt;40000000,AV748&lt;=80000000),(AV748-40000000)*10%,IF(AND(AV748&gt;80000000,AV748&lt;=120000000),4000000+(AV748-80000000)*15%,IF(AND(AV748&gt;120000000,AV748&lt;=180000000),10000000+(AV748-120000000)*20%,IF(AND(AV748&gt;180000000,AV748&lt;=240000000),22000000+(AV748-180000000)*25%,IF(AND(AV748&gt;240000000,AV748&lt;=320000000),37000000+(AV748-240000000)*30%,61000000+(AV748-320000000)*35%))))))</f>
        <v>1430831.644088001</v>
      </c>
      <c r="AZ748" s="75">
        <v>0</v>
      </c>
      <c r="BA748" s="75">
        <v>0</v>
      </c>
      <c r="BB748" s="75">
        <v>0</v>
      </c>
      <c r="BC748" s="80">
        <v>0</v>
      </c>
      <c r="BD748" s="80">
        <v>0</v>
      </c>
      <c r="BE748" s="80">
        <v>0</v>
      </c>
      <c r="BF748" s="78">
        <v>0</v>
      </c>
      <c r="BG748" s="348">
        <f>SUM(AX748:BF748)</f>
        <v>6534683.4192080004</v>
      </c>
      <c r="BH748" s="188">
        <f>INT(AU748-BG748)</f>
        <v>69032979</v>
      </c>
      <c r="BJ748" s="50">
        <v>13547</v>
      </c>
      <c r="BK748" s="50" t="s">
        <v>4079</v>
      </c>
      <c r="BM748" s="50">
        <f t="shared" si="23"/>
        <v>0</v>
      </c>
    </row>
    <row r="749" spans="1:65" s="50" customFormat="1" ht="24" customHeight="1" x14ac:dyDescent="0.2">
      <c r="A749" s="182">
        <f t="shared" si="22"/>
        <v>2655495</v>
      </c>
      <c r="B749" s="298">
        <v>133</v>
      </c>
      <c r="C749" s="266">
        <v>142</v>
      </c>
      <c r="D749" s="299">
        <v>13548</v>
      </c>
      <c r="E749" s="252" t="s">
        <v>2337</v>
      </c>
      <c r="F749" s="253" t="s">
        <v>2009</v>
      </c>
      <c r="G749" s="252" t="s">
        <v>87</v>
      </c>
      <c r="H749" s="274" t="s">
        <v>2235</v>
      </c>
      <c r="I749" s="294" t="s">
        <v>2338</v>
      </c>
      <c r="J749" s="65">
        <v>5509969891</v>
      </c>
      <c r="K749" s="65" t="s">
        <v>2339</v>
      </c>
      <c r="L749" s="65" t="s">
        <v>2235</v>
      </c>
      <c r="M749" s="292" t="s">
        <v>2380</v>
      </c>
      <c r="N749" s="99"/>
      <c r="O749" s="65"/>
      <c r="P749" s="90"/>
      <c r="Q749" s="254">
        <v>30</v>
      </c>
      <c r="R749" s="255">
        <v>50</v>
      </c>
      <c r="S749" s="65">
        <v>0</v>
      </c>
      <c r="T749" s="65">
        <v>0</v>
      </c>
      <c r="U749" s="90">
        <v>0</v>
      </c>
      <c r="V749" s="260">
        <v>22</v>
      </c>
      <c r="W749" s="99">
        <v>0</v>
      </c>
      <c r="X749" s="84">
        <v>0</v>
      </c>
      <c r="Y749" s="99">
        <v>0</v>
      </c>
      <c r="Z749" s="65">
        <v>0</v>
      </c>
      <c r="AA749" s="327">
        <v>1477052</v>
      </c>
      <c r="AB749" s="327">
        <v>0</v>
      </c>
      <c r="AC749" s="328">
        <f>AA749+AB749</f>
        <v>1477052</v>
      </c>
      <c r="AD749" s="75">
        <v>4500000</v>
      </c>
      <c r="AE749" s="75">
        <v>6000000</v>
      </c>
      <c r="AF749" s="338">
        <f>(AC749*30)/220*1.4</f>
        <v>281982.65454545454</v>
      </c>
      <c r="AG749" s="113">
        <f>AA749*Q749</f>
        <v>44311560</v>
      </c>
      <c r="AH749" s="75">
        <f>AB749*Q749</f>
        <v>0</v>
      </c>
      <c r="AI749" s="75">
        <f>AF749*R749</f>
        <v>14099132.727272727</v>
      </c>
      <c r="AJ749" s="75">
        <f>IF(Q749=31,A749*Z749,(Q749/30)*A749*Z749)</f>
        <v>0</v>
      </c>
      <c r="AK749" s="75">
        <f>IF(Q749=31,AD749,(Q749/30)*AD749)</f>
        <v>4500000</v>
      </c>
      <c r="AL749" s="75">
        <f>IF(Q749=31,AE749,(Q749/30)*AE749)</f>
        <v>6000000</v>
      </c>
      <c r="AM749" s="75">
        <f>(AC749*30/220)*35%*S749</f>
        <v>0</v>
      </c>
      <c r="AN749" s="75">
        <f>AC749*30/220*1.4*T749</f>
        <v>0</v>
      </c>
      <c r="AO749" s="75">
        <f>AC749*U749</f>
        <v>0</v>
      </c>
      <c r="AP749" s="75">
        <f>200000*V749</f>
        <v>4400000</v>
      </c>
      <c r="AQ749" s="75">
        <v>0</v>
      </c>
      <c r="AR749" s="75">
        <v>0</v>
      </c>
      <c r="AS749" s="75">
        <v>0</v>
      </c>
      <c r="AT749" s="80">
        <v>0</v>
      </c>
      <c r="AU749" s="82">
        <f>SUM(AG749:AT749)</f>
        <v>73310692.727272719</v>
      </c>
      <c r="AV749" s="113">
        <f>AU749-(AX749+AP749+AO749+AL749+AK749+AJ749+AT749)</f>
        <v>53278944.236363627</v>
      </c>
      <c r="AW749" s="75">
        <f>AG749+AH749+AK749+AL749+AI749+AN749+AM749+AP749</f>
        <v>73310692.727272719</v>
      </c>
      <c r="AX749" s="75">
        <f>AW749*7%</f>
        <v>5131748.4909090912</v>
      </c>
      <c r="AY749" s="76">
        <f>IF(AV749&lt;=40000000,0,IF(AND(AV749&gt;40000000,AV749&lt;=80000000),(AV749-40000000)*10%,IF(AND(AV749&gt;80000000,AV749&lt;=120000000),4000000+(AV749-80000000)*15%,IF(AND(AV749&gt;120000000,AV749&lt;=180000000),10000000+(AV749-120000000)*20%,IF(AND(AV749&gt;180000000,AV749&lt;=240000000),22000000+(AV749-180000000)*25%,IF(AND(AV749&gt;240000000,AV749&lt;=320000000),37000000+(AV749-240000000)*30%,61000000+(AV749-320000000)*35%))))))</f>
        <v>1327894.4236363629</v>
      </c>
      <c r="AZ749" s="75">
        <v>0</v>
      </c>
      <c r="BA749" s="75">
        <v>0</v>
      </c>
      <c r="BB749" s="75">
        <v>0</v>
      </c>
      <c r="BC749" s="80">
        <v>0</v>
      </c>
      <c r="BD749" s="80">
        <v>0</v>
      </c>
      <c r="BE749" s="80">
        <v>0</v>
      </c>
      <c r="BF749" s="78">
        <v>0</v>
      </c>
      <c r="BG749" s="348">
        <f>SUM(AX749:BF749)</f>
        <v>6459642.9145454541</v>
      </c>
      <c r="BH749" s="188">
        <f>INT(AU749-BG749)</f>
        <v>66851049</v>
      </c>
      <c r="BJ749" s="50">
        <v>13548</v>
      </c>
      <c r="BK749" s="50" t="s">
        <v>4080</v>
      </c>
      <c r="BM749" s="50">
        <f t="shared" si="23"/>
        <v>0</v>
      </c>
    </row>
    <row r="750" spans="1:65" s="50" customFormat="1" ht="24" customHeight="1" x14ac:dyDescent="0.2">
      <c r="A750" s="182">
        <f t="shared" si="22"/>
        <v>2655495</v>
      </c>
      <c r="B750" s="298">
        <v>738</v>
      </c>
      <c r="C750" s="266">
        <v>537</v>
      </c>
      <c r="D750" s="299">
        <v>13549</v>
      </c>
      <c r="E750" s="242" t="s">
        <v>2340</v>
      </c>
      <c r="F750" s="243" t="s">
        <v>2341</v>
      </c>
      <c r="G750" s="287" t="s">
        <v>137</v>
      </c>
      <c r="H750" s="274" t="s">
        <v>2342</v>
      </c>
      <c r="I750" s="294" t="s">
        <v>3131</v>
      </c>
      <c r="J750" s="65" t="s">
        <v>2343</v>
      </c>
      <c r="K750" s="65"/>
      <c r="L750" s="65" t="s">
        <v>2342</v>
      </c>
      <c r="M750" s="292" t="s">
        <v>137</v>
      </c>
      <c r="N750" s="99"/>
      <c r="O750" s="246" t="s">
        <v>2410</v>
      </c>
      <c r="P750" s="90"/>
      <c r="Q750" s="244">
        <v>30</v>
      </c>
      <c r="R750" s="246">
        <v>90</v>
      </c>
      <c r="S750" s="246">
        <v>0</v>
      </c>
      <c r="T750" s="246">
        <v>0</v>
      </c>
      <c r="U750" s="90">
        <v>0</v>
      </c>
      <c r="V750" s="262">
        <v>30</v>
      </c>
      <c r="W750" s="99">
        <v>0</v>
      </c>
      <c r="X750" s="84">
        <v>0</v>
      </c>
      <c r="Y750" s="99">
        <v>1</v>
      </c>
      <c r="Z750" s="65">
        <v>0</v>
      </c>
      <c r="AA750" s="319">
        <v>885165</v>
      </c>
      <c r="AB750" s="319">
        <v>46667</v>
      </c>
      <c r="AC750" s="320">
        <f>AA750+AB750</f>
        <v>931832</v>
      </c>
      <c r="AD750" s="75">
        <v>4500000</v>
      </c>
      <c r="AE750" s="75">
        <v>6000000</v>
      </c>
      <c r="AF750" s="338">
        <f>(AC750*30)/220*1.4</f>
        <v>177895.19999999998</v>
      </c>
      <c r="AG750" s="113">
        <f>AA750*Q750</f>
        <v>26554950</v>
      </c>
      <c r="AH750" s="75">
        <f>AB750*Q750</f>
        <v>1400010</v>
      </c>
      <c r="AI750" s="75">
        <f>AF750*R750</f>
        <v>16010567.999999998</v>
      </c>
      <c r="AJ750" s="75">
        <f>IF(Q750=31,A750*Z750,(Q750/30)*A750*Z750)</f>
        <v>0</v>
      </c>
      <c r="AK750" s="75">
        <f>IF(Q750=31,AD750,(Q750/30)*AD750)</f>
        <v>4500000</v>
      </c>
      <c r="AL750" s="75">
        <f>IF(Q750=31,AE750,(Q750/30)*AE750)</f>
        <v>6000000</v>
      </c>
      <c r="AM750" s="75">
        <f>(AC750*30/220)*35%*S750</f>
        <v>0</v>
      </c>
      <c r="AN750" s="75">
        <f>AC750*30/220*1.4*T750</f>
        <v>0</v>
      </c>
      <c r="AO750" s="75">
        <f>AC750*U750</f>
        <v>0</v>
      </c>
      <c r="AP750" s="75">
        <f>200000*V750</f>
        <v>6000000</v>
      </c>
      <c r="AQ750" s="75">
        <v>0</v>
      </c>
      <c r="AR750" s="75">
        <v>0</v>
      </c>
      <c r="AS750" s="75">
        <v>0</v>
      </c>
      <c r="AT750" s="80">
        <v>0</v>
      </c>
      <c r="AU750" s="82">
        <f>SUM(AG750:AT750)</f>
        <v>60465528</v>
      </c>
      <c r="AV750" s="113">
        <f>AU750-(AX750+AP750+AO750+AL750+AK750+AJ750+AT750)</f>
        <v>39732941.039999999</v>
      </c>
      <c r="AW750" s="75">
        <f>AG750+AH750+AK750+AL750+AI750+AN750+AM750+AP750</f>
        <v>60465528</v>
      </c>
      <c r="AX750" s="75">
        <f>AW750*7%</f>
        <v>4232586.96</v>
      </c>
      <c r="AY750" s="76">
        <f>IF(AV750&lt;=40000000,0,IF(AND(AV750&gt;40000000,AV750&lt;=80000000),(AV750-40000000)*10%,IF(AND(AV750&gt;80000000,AV750&lt;=120000000),4000000+(AV750-80000000)*15%,IF(AND(AV750&gt;120000000,AV750&lt;=180000000),10000000+(AV750-120000000)*20%,IF(AND(AV750&gt;180000000,AV750&lt;=240000000),22000000+(AV750-180000000)*25%,IF(AND(AV750&gt;240000000,AV750&lt;=320000000),37000000+(AV750-240000000)*30%,61000000+(AV750-320000000)*35%))))))</f>
        <v>0</v>
      </c>
      <c r="AZ750" s="75">
        <v>0</v>
      </c>
      <c r="BA750" s="75">
        <v>0</v>
      </c>
      <c r="BB750" s="75">
        <v>0</v>
      </c>
      <c r="BC750" s="80">
        <v>0</v>
      </c>
      <c r="BD750" s="80">
        <v>0</v>
      </c>
      <c r="BE750" s="80">
        <v>0</v>
      </c>
      <c r="BF750" s="78">
        <v>0</v>
      </c>
      <c r="BG750" s="348">
        <f>SUM(AX750:BF750)</f>
        <v>4232586.96</v>
      </c>
      <c r="BH750" s="188">
        <f>INT(AU750-BG750)</f>
        <v>56232941</v>
      </c>
      <c r="BJ750" s="50">
        <v>13549</v>
      </c>
      <c r="BK750" s="50" t="s">
        <v>4081</v>
      </c>
      <c r="BM750" s="50">
        <f t="shared" si="23"/>
        <v>0</v>
      </c>
    </row>
    <row r="751" spans="1:65" s="50" customFormat="1" ht="24" customHeight="1" x14ac:dyDescent="0.2">
      <c r="A751" s="182">
        <f t="shared" si="22"/>
        <v>2655495</v>
      </c>
      <c r="B751" s="298">
        <v>737</v>
      </c>
      <c r="C751" s="266">
        <v>536</v>
      </c>
      <c r="D751" s="299">
        <v>13550</v>
      </c>
      <c r="E751" s="242" t="s">
        <v>352</v>
      </c>
      <c r="F751" s="243" t="s">
        <v>2344</v>
      </c>
      <c r="G751" s="287" t="s">
        <v>137</v>
      </c>
      <c r="H751" s="274" t="s">
        <v>2342</v>
      </c>
      <c r="I751" s="440" t="s">
        <v>3130</v>
      </c>
      <c r="J751" s="65" t="s">
        <v>2345</v>
      </c>
      <c r="K751" s="65"/>
      <c r="L751" s="65" t="s">
        <v>2342</v>
      </c>
      <c r="M751" s="292" t="s">
        <v>137</v>
      </c>
      <c r="N751" s="244" t="s">
        <v>2410</v>
      </c>
      <c r="O751" s="65"/>
      <c r="P751" s="90"/>
      <c r="Q751" s="244">
        <v>30</v>
      </c>
      <c r="R751" s="246">
        <v>120</v>
      </c>
      <c r="S751" s="246">
        <v>110</v>
      </c>
      <c r="T751" s="246">
        <v>29.33</v>
      </c>
      <c r="U751" s="90">
        <v>0</v>
      </c>
      <c r="V751" s="262">
        <v>30</v>
      </c>
      <c r="W751" s="99">
        <v>0</v>
      </c>
      <c r="X751" s="84">
        <v>0</v>
      </c>
      <c r="Y751" s="99">
        <v>2</v>
      </c>
      <c r="Z751" s="65">
        <v>1</v>
      </c>
      <c r="AA751" s="319">
        <v>885165</v>
      </c>
      <c r="AB751" s="319">
        <v>46667</v>
      </c>
      <c r="AC751" s="320">
        <f>AA751+AB751</f>
        <v>931832</v>
      </c>
      <c r="AD751" s="75">
        <v>4500000</v>
      </c>
      <c r="AE751" s="75">
        <v>6000000</v>
      </c>
      <c r="AF751" s="338">
        <f>(AC751*30)/220*1.4</f>
        <v>177895.19999999998</v>
      </c>
      <c r="AG751" s="113">
        <f>AA751*Q751</f>
        <v>26554950</v>
      </c>
      <c r="AH751" s="75">
        <f>AB751*Q751</f>
        <v>1400010</v>
      </c>
      <c r="AI751" s="75">
        <f>AF751*R751</f>
        <v>21347423.999999996</v>
      </c>
      <c r="AJ751" s="75">
        <f>IF(Q751=31,A751*Z751,(Q751/30)*A751*Z751)</f>
        <v>2655495</v>
      </c>
      <c r="AK751" s="75">
        <f>IF(Q751=31,AD751,(Q751/30)*AD751)</f>
        <v>4500000</v>
      </c>
      <c r="AL751" s="75">
        <f>IF(Q751=31,AE751,(Q751/30)*AE751)</f>
        <v>6000000</v>
      </c>
      <c r="AM751" s="75">
        <f>(AC751*30/220)*35%*S751</f>
        <v>4892117.9999999991</v>
      </c>
      <c r="AN751" s="75">
        <f>AC751*30/220*1.4*T751</f>
        <v>5217666.2159999991</v>
      </c>
      <c r="AO751" s="75">
        <f>AC751*U751</f>
        <v>0</v>
      </c>
      <c r="AP751" s="75">
        <f>200000*V751</f>
        <v>6000000</v>
      </c>
      <c r="AQ751" s="75">
        <v>0</v>
      </c>
      <c r="AR751" s="75">
        <v>0</v>
      </c>
      <c r="AS751" s="75">
        <v>0</v>
      </c>
      <c r="AT751" s="80">
        <v>0</v>
      </c>
      <c r="AU751" s="82">
        <f>SUM(AG751:AT751)</f>
        <v>78567663.216000006</v>
      </c>
      <c r="AV751" s="113">
        <f>AU751-(AX751+AP751+AO751+AL751+AK751+AJ751+AT751)</f>
        <v>54098316.440880008</v>
      </c>
      <c r="AW751" s="75">
        <f>AG751+AH751+AK751+AL751+AI751+AN751+AM751+AP751</f>
        <v>75912168.215999991</v>
      </c>
      <c r="AX751" s="75">
        <f>AW751*7%</f>
        <v>5313851.7751199994</v>
      </c>
      <c r="AY751" s="76">
        <f>IF(AV751&lt;=40000000,0,IF(AND(AV751&gt;40000000,AV751&lt;=80000000),(AV751-40000000)*10%,IF(AND(AV751&gt;80000000,AV751&lt;=120000000),4000000+(AV751-80000000)*15%,IF(AND(AV751&gt;120000000,AV751&lt;=180000000),10000000+(AV751-120000000)*20%,IF(AND(AV751&gt;180000000,AV751&lt;=240000000),22000000+(AV751-180000000)*25%,IF(AND(AV751&gt;240000000,AV751&lt;=320000000),37000000+(AV751-240000000)*30%,61000000+(AV751-320000000)*35%))))))</f>
        <v>1409831.644088001</v>
      </c>
      <c r="AZ751" s="75">
        <v>0</v>
      </c>
      <c r="BA751" s="75">
        <v>0</v>
      </c>
      <c r="BB751" s="75">
        <v>0</v>
      </c>
      <c r="BC751" s="80">
        <v>0</v>
      </c>
      <c r="BD751" s="80">
        <v>0</v>
      </c>
      <c r="BE751" s="80">
        <v>0</v>
      </c>
      <c r="BF751" s="78">
        <v>0</v>
      </c>
      <c r="BG751" s="348">
        <f>SUM(AX751:BF751)</f>
        <v>6723683.4192080004</v>
      </c>
      <c r="BH751" s="188">
        <f>INT(AU751-BG751)</f>
        <v>71843979</v>
      </c>
      <c r="BJ751" s="50">
        <v>13550</v>
      </c>
      <c r="BK751" s="50" t="s">
        <v>4082</v>
      </c>
      <c r="BM751" s="50">
        <f t="shared" si="23"/>
        <v>0</v>
      </c>
    </row>
    <row r="752" spans="1:65" s="50" customFormat="1" ht="24" customHeight="1" x14ac:dyDescent="0.2">
      <c r="A752" s="182">
        <f t="shared" si="22"/>
        <v>2655495</v>
      </c>
      <c r="B752" s="298">
        <v>740</v>
      </c>
      <c r="C752" s="266">
        <v>539</v>
      </c>
      <c r="D752" s="299">
        <v>13551</v>
      </c>
      <c r="E752" s="242" t="s">
        <v>1916</v>
      </c>
      <c r="F752" s="243" t="s">
        <v>2346</v>
      </c>
      <c r="G752" s="287" t="s">
        <v>137</v>
      </c>
      <c r="H752" s="274" t="s">
        <v>2342</v>
      </c>
      <c r="I752" s="294" t="s">
        <v>3133</v>
      </c>
      <c r="J752" s="65">
        <v>4723308687</v>
      </c>
      <c r="K752" s="65" t="s">
        <v>2347</v>
      </c>
      <c r="L752" s="65" t="s">
        <v>2342</v>
      </c>
      <c r="M752" s="292" t="s">
        <v>137</v>
      </c>
      <c r="N752" s="244" t="s">
        <v>2410</v>
      </c>
      <c r="O752" s="65"/>
      <c r="P752" s="90"/>
      <c r="Q752" s="244">
        <v>30</v>
      </c>
      <c r="R752" s="246">
        <v>120</v>
      </c>
      <c r="S752" s="246">
        <v>110</v>
      </c>
      <c r="T752" s="246">
        <v>29.33</v>
      </c>
      <c r="U752" s="90">
        <v>0</v>
      </c>
      <c r="V752" s="262">
        <v>30</v>
      </c>
      <c r="W752" s="99">
        <v>0</v>
      </c>
      <c r="X752" s="84">
        <v>0</v>
      </c>
      <c r="Y752" s="99">
        <v>3</v>
      </c>
      <c r="Z752" s="65">
        <v>3</v>
      </c>
      <c r="AA752" s="319">
        <v>885165</v>
      </c>
      <c r="AB752" s="319">
        <v>46667</v>
      </c>
      <c r="AC752" s="320">
        <f>AA752+AB752</f>
        <v>931832</v>
      </c>
      <c r="AD752" s="75">
        <v>4500000</v>
      </c>
      <c r="AE752" s="75">
        <v>6000000</v>
      </c>
      <c r="AF752" s="338">
        <f>(AC752*30)/220*1.4</f>
        <v>177895.19999999998</v>
      </c>
      <c r="AG752" s="113">
        <f>AA752*Q752</f>
        <v>26554950</v>
      </c>
      <c r="AH752" s="75">
        <f>AB752*Q752</f>
        <v>1400010</v>
      </c>
      <c r="AI752" s="75">
        <f>AF752*R752</f>
        <v>21347423.999999996</v>
      </c>
      <c r="AJ752" s="75">
        <f>IF(Q752=31,A752*Z752,(Q752/30)*A752*Z752)</f>
        <v>7966485</v>
      </c>
      <c r="AK752" s="75">
        <f>IF(Q752=31,AD752,(Q752/30)*AD752)</f>
        <v>4500000</v>
      </c>
      <c r="AL752" s="75">
        <f>IF(Q752=31,AE752,(Q752/30)*AE752)</f>
        <v>6000000</v>
      </c>
      <c r="AM752" s="75">
        <f>(AC752*30/220)*35%*S752</f>
        <v>4892117.9999999991</v>
      </c>
      <c r="AN752" s="75">
        <f>AC752*30/220*1.4*T752</f>
        <v>5217666.2159999991</v>
      </c>
      <c r="AO752" s="75">
        <f>AC752*U752</f>
        <v>0</v>
      </c>
      <c r="AP752" s="75">
        <f>200000*V752</f>
        <v>6000000</v>
      </c>
      <c r="AQ752" s="75">
        <v>0</v>
      </c>
      <c r="AR752" s="75">
        <v>0</v>
      </c>
      <c r="AS752" s="75">
        <v>0</v>
      </c>
      <c r="AT752" s="80">
        <v>0</v>
      </c>
      <c r="AU752" s="82">
        <f>SUM(AG752:AT752)</f>
        <v>83878653.216000006</v>
      </c>
      <c r="AV752" s="113">
        <f>AU752-(AX752+AP752+AO752+AL752+AK752+AJ752+AT752)</f>
        <v>54098316.440880008</v>
      </c>
      <c r="AW752" s="75">
        <f>AG752+AH752+AK752+AL752+AI752+AN752+AM752+AP752</f>
        <v>75912168.215999991</v>
      </c>
      <c r="AX752" s="75">
        <f>AW752*7%</f>
        <v>5313851.7751199994</v>
      </c>
      <c r="AY752" s="76">
        <f>IF(AV752&lt;=40000000,0,IF(AND(AV752&gt;40000000,AV752&lt;=80000000),(AV752-40000000)*10%,IF(AND(AV752&gt;80000000,AV752&lt;=120000000),4000000+(AV752-80000000)*15%,IF(AND(AV752&gt;120000000,AV752&lt;=180000000),10000000+(AV752-120000000)*20%,IF(AND(AV752&gt;180000000,AV752&lt;=240000000),22000000+(AV752-180000000)*25%,IF(AND(AV752&gt;240000000,AV752&lt;=320000000),37000000+(AV752-240000000)*30%,61000000+(AV752-320000000)*35%))))))</f>
        <v>1409831.644088001</v>
      </c>
      <c r="AZ752" s="75">
        <v>0</v>
      </c>
      <c r="BA752" s="75">
        <v>0</v>
      </c>
      <c r="BB752" s="75">
        <v>0</v>
      </c>
      <c r="BC752" s="80">
        <v>0</v>
      </c>
      <c r="BD752" s="80">
        <v>0</v>
      </c>
      <c r="BE752" s="80">
        <v>0</v>
      </c>
      <c r="BF752" s="78">
        <v>0</v>
      </c>
      <c r="BG752" s="348">
        <f>SUM(AX752:BF752)</f>
        <v>6723683.4192080004</v>
      </c>
      <c r="BH752" s="188">
        <f>INT(AU752-BG752)</f>
        <v>77154969</v>
      </c>
      <c r="BJ752" s="50">
        <v>13551</v>
      </c>
      <c r="BK752" s="50" t="s">
        <v>4083</v>
      </c>
      <c r="BM752" s="50">
        <f t="shared" si="23"/>
        <v>0</v>
      </c>
    </row>
    <row r="753" spans="1:65" s="50" customFormat="1" ht="24" customHeight="1" x14ac:dyDescent="0.2">
      <c r="A753" s="182">
        <f t="shared" si="22"/>
        <v>2655495</v>
      </c>
      <c r="B753" s="298">
        <v>735</v>
      </c>
      <c r="C753" s="266">
        <v>534</v>
      </c>
      <c r="D753" s="299">
        <v>13552</v>
      </c>
      <c r="E753" s="242" t="s">
        <v>488</v>
      </c>
      <c r="F753" s="243" t="s">
        <v>2348</v>
      </c>
      <c r="G753" s="287" t="s">
        <v>137</v>
      </c>
      <c r="H753" s="274" t="s">
        <v>2342</v>
      </c>
      <c r="I753" s="294" t="s">
        <v>3128</v>
      </c>
      <c r="J753" s="65" t="s">
        <v>2349</v>
      </c>
      <c r="K753" s="65" t="s">
        <v>2350</v>
      </c>
      <c r="L753" s="65" t="s">
        <v>2342</v>
      </c>
      <c r="M753" s="292" t="s">
        <v>137</v>
      </c>
      <c r="N753" s="244" t="s">
        <v>2410</v>
      </c>
      <c r="O753" s="65"/>
      <c r="P753" s="90"/>
      <c r="Q753" s="244">
        <v>30</v>
      </c>
      <c r="R753" s="246">
        <v>120</v>
      </c>
      <c r="S753" s="246">
        <v>110</v>
      </c>
      <c r="T753" s="246">
        <v>29.33</v>
      </c>
      <c r="U753" s="90">
        <v>0</v>
      </c>
      <c r="V753" s="262">
        <v>15</v>
      </c>
      <c r="W753" s="99">
        <v>0</v>
      </c>
      <c r="X753" s="84">
        <v>0</v>
      </c>
      <c r="Y753" s="99">
        <v>3</v>
      </c>
      <c r="Z753" s="65">
        <v>3</v>
      </c>
      <c r="AA753" s="319">
        <v>885165</v>
      </c>
      <c r="AB753" s="319">
        <v>46667</v>
      </c>
      <c r="AC753" s="320">
        <f>AA753+AB753</f>
        <v>931832</v>
      </c>
      <c r="AD753" s="75">
        <v>4500000</v>
      </c>
      <c r="AE753" s="75">
        <v>6000000</v>
      </c>
      <c r="AF753" s="338">
        <f>(AC753*30)/220*1.4</f>
        <v>177895.19999999998</v>
      </c>
      <c r="AG753" s="113">
        <f>AA753*Q753</f>
        <v>26554950</v>
      </c>
      <c r="AH753" s="75">
        <f>AB753*Q753</f>
        <v>1400010</v>
      </c>
      <c r="AI753" s="75">
        <f>AF753*R753</f>
        <v>21347423.999999996</v>
      </c>
      <c r="AJ753" s="75">
        <f>IF(Q753=31,A753*Z753,(Q753/30)*A753*Z753)</f>
        <v>7966485</v>
      </c>
      <c r="AK753" s="75">
        <f>IF(Q753=31,AD753,(Q753/30)*AD753)</f>
        <v>4500000</v>
      </c>
      <c r="AL753" s="75">
        <f>IF(Q753=31,AE753,(Q753/30)*AE753)</f>
        <v>6000000</v>
      </c>
      <c r="AM753" s="75">
        <f>(AC753*30/220)*35%*S753</f>
        <v>4892117.9999999991</v>
      </c>
      <c r="AN753" s="75">
        <f>AC753*30/220*1.4*T753</f>
        <v>5217666.2159999991</v>
      </c>
      <c r="AO753" s="75">
        <f>AC753*U753</f>
        <v>0</v>
      </c>
      <c r="AP753" s="75">
        <f>200000*V753</f>
        <v>3000000</v>
      </c>
      <c r="AQ753" s="75">
        <v>0</v>
      </c>
      <c r="AR753" s="75">
        <v>0</v>
      </c>
      <c r="AS753" s="75">
        <v>0</v>
      </c>
      <c r="AT753" s="80">
        <v>0</v>
      </c>
      <c r="AU753" s="82">
        <f>SUM(AG753:AT753)</f>
        <v>80878653.216000006</v>
      </c>
      <c r="AV753" s="113">
        <f>AU753-(AX753+AP753+AO753+AL753+AK753+AJ753+AT753)</f>
        <v>54308316.440880008</v>
      </c>
      <c r="AW753" s="75">
        <f>AG753+AH753+AK753+AL753+AI753+AN753+AM753+AP753</f>
        <v>72912168.215999991</v>
      </c>
      <c r="AX753" s="75">
        <f>AW753*7%</f>
        <v>5103851.7751199994</v>
      </c>
      <c r="AY753" s="76">
        <f>IF(AV753&lt;=40000000,0,IF(AND(AV753&gt;40000000,AV753&lt;=80000000),(AV753-40000000)*10%,IF(AND(AV753&gt;80000000,AV753&lt;=120000000),4000000+(AV753-80000000)*15%,IF(AND(AV753&gt;120000000,AV753&lt;=180000000),10000000+(AV753-120000000)*20%,IF(AND(AV753&gt;180000000,AV753&lt;=240000000),22000000+(AV753-180000000)*25%,IF(AND(AV753&gt;240000000,AV753&lt;=320000000),37000000+(AV753-240000000)*30%,61000000+(AV753-320000000)*35%))))))</f>
        <v>1430831.644088001</v>
      </c>
      <c r="AZ753" s="75">
        <v>0</v>
      </c>
      <c r="BA753" s="75">
        <v>0</v>
      </c>
      <c r="BB753" s="75">
        <v>0</v>
      </c>
      <c r="BC753" s="80">
        <v>0</v>
      </c>
      <c r="BD753" s="80">
        <v>0</v>
      </c>
      <c r="BE753" s="80">
        <v>0</v>
      </c>
      <c r="BF753" s="78">
        <v>0</v>
      </c>
      <c r="BG753" s="348">
        <f>SUM(AX753:BF753)</f>
        <v>6534683.4192080004</v>
      </c>
      <c r="BH753" s="188">
        <f>INT(AU753-BG753)</f>
        <v>74343969</v>
      </c>
      <c r="BJ753" s="50">
        <v>13552</v>
      </c>
      <c r="BK753" s="50" t="s">
        <v>4084</v>
      </c>
      <c r="BM753" s="50">
        <f t="shared" si="23"/>
        <v>0</v>
      </c>
    </row>
    <row r="754" spans="1:65" s="50" customFormat="1" ht="24" customHeight="1" x14ac:dyDescent="0.2">
      <c r="A754" s="182">
        <f t="shared" si="22"/>
        <v>2655495</v>
      </c>
      <c r="B754" s="298">
        <v>236</v>
      </c>
      <c r="C754" s="266">
        <v>255</v>
      </c>
      <c r="D754" s="299">
        <v>13553</v>
      </c>
      <c r="E754" s="252" t="s">
        <v>2351</v>
      </c>
      <c r="F754" s="253" t="s">
        <v>2157</v>
      </c>
      <c r="G754" s="252" t="s">
        <v>87</v>
      </c>
      <c r="H754" s="274" t="s">
        <v>2342</v>
      </c>
      <c r="I754" s="294" t="s">
        <v>2670</v>
      </c>
      <c r="J754" s="65" t="s">
        <v>2352</v>
      </c>
      <c r="K754" s="65" t="s">
        <v>2353</v>
      </c>
      <c r="L754" s="65"/>
      <c r="M754" s="292" t="s">
        <v>2380</v>
      </c>
      <c r="N754" s="99"/>
      <c r="O754" s="65"/>
      <c r="P754" s="90"/>
      <c r="Q754" s="254">
        <v>30</v>
      </c>
      <c r="R754" s="255">
        <v>45</v>
      </c>
      <c r="S754" s="65">
        <v>0</v>
      </c>
      <c r="T754" s="65">
        <v>0</v>
      </c>
      <c r="U754" s="90">
        <v>0</v>
      </c>
      <c r="V754" s="260">
        <v>17</v>
      </c>
      <c r="W754" s="99">
        <v>0</v>
      </c>
      <c r="X754" s="84">
        <v>0</v>
      </c>
      <c r="Y754" s="99">
        <v>0</v>
      </c>
      <c r="Z754" s="65">
        <v>1</v>
      </c>
      <c r="AA754" s="327">
        <v>1477052</v>
      </c>
      <c r="AB754" s="327">
        <v>0</v>
      </c>
      <c r="AC754" s="328">
        <f>AA754+AB754</f>
        <v>1477052</v>
      </c>
      <c r="AD754" s="75">
        <v>4500000</v>
      </c>
      <c r="AE754" s="75">
        <v>6000000</v>
      </c>
      <c r="AF754" s="338">
        <f>(AC754*30)/220*1.4</f>
        <v>281982.65454545454</v>
      </c>
      <c r="AG754" s="113">
        <f>AA754*Q754</f>
        <v>44311560</v>
      </c>
      <c r="AH754" s="75">
        <f>AB754*Q754</f>
        <v>0</v>
      </c>
      <c r="AI754" s="75">
        <f>AF754*R754</f>
        <v>12689219.454545455</v>
      </c>
      <c r="AJ754" s="75">
        <f>IF(Q754=31,A754*Z754,(Q754/30)*A754*Z754)</f>
        <v>2655495</v>
      </c>
      <c r="AK754" s="75">
        <f>IF(Q754=31,AD754,(Q754/30)*AD754)</f>
        <v>4500000</v>
      </c>
      <c r="AL754" s="75">
        <f>IF(Q754=31,AE754,(Q754/30)*AE754)</f>
        <v>6000000</v>
      </c>
      <c r="AM754" s="75">
        <f>(AC754*30/220)*35%*S754</f>
        <v>0</v>
      </c>
      <c r="AN754" s="75">
        <f>AC754*30/220*1.4*T754</f>
        <v>0</v>
      </c>
      <c r="AO754" s="75">
        <f>AC754*U754</f>
        <v>0</v>
      </c>
      <c r="AP754" s="75">
        <f>200000*V754</f>
        <v>3400000</v>
      </c>
      <c r="AQ754" s="75">
        <v>0</v>
      </c>
      <c r="AR754" s="75">
        <v>0</v>
      </c>
      <c r="AS754" s="75">
        <v>0</v>
      </c>
      <c r="AT754" s="80">
        <v>0</v>
      </c>
      <c r="AU754" s="82">
        <f>SUM(AG754:AT754)</f>
        <v>73556274.454545453</v>
      </c>
      <c r="AV754" s="113">
        <f>AU754-(AX754+AP754+AO754+AL754+AK754+AJ754+AT754)</f>
        <v>52037724.892727271</v>
      </c>
      <c r="AW754" s="75">
        <f>AG754+AH754+AK754+AL754+AI754+AN754+AM754+AP754</f>
        <v>70900779.454545453</v>
      </c>
      <c r="AX754" s="75">
        <f>AW754*7%</f>
        <v>4963054.5618181825</v>
      </c>
      <c r="AY754" s="76">
        <f>IF(AV754&lt;=40000000,0,IF(AND(AV754&gt;40000000,AV754&lt;=80000000),(AV754-40000000)*10%,IF(AND(AV754&gt;80000000,AV754&lt;=120000000),4000000+(AV754-80000000)*15%,IF(AND(AV754&gt;120000000,AV754&lt;=180000000),10000000+(AV754-120000000)*20%,IF(AND(AV754&gt;180000000,AV754&lt;=240000000),22000000+(AV754-180000000)*25%,IF(AND(AV754&gt;240000000,AV754&lt;=320000000),37000000+(AV754-240000000)*30%,61000000+(AV754-320000000)*35%))))))</f>
        <v>1203772.4892727272</v>
      </c>
      <c r="AZ754" s="75">
        <v>0</v>
      </c>
      <c r="BA754" s="75">
        <v>0</v>
      </c>
      <c r="BB754" s="75">
        <v>0</v>
      </c>
      <c r="BC754" s="80">
        <v>0</v>
      </c>
      <c r="BD754" s="80">
        <v>0</v>
      </c>
      <c r="BE754" s="80">
        <v>0</v>
      </c>
      <c r="BF754" s="78">
        <v>0</v>
      </c>
      <c r="BG754" s="348">
        <f>SUM(AX754:BF754)</f>
        <v>6166827.0510909092</v>
      </c>
      <c r="BH754" s="188">
        <f>INT(AU754-BG754)</f>
        <v>67389447</v>
      </c>
      <c r="BJ754" s="50">
        <v>13553</v>
      </c>
      <c r="BK754" s="50" t="s">
        <v>4085</v>
      </c>
      <c r="BM754" s="50">
        <f t="shared" si="23"/>
        <v>0</v>
      </c>
    </row>
    <row r="755" spans="1:65" s="50" customFormat="1" ht="24" customHeight="1" x14ac:dyDescent="0.2">
      <c r="A755" s="182">
        <f t="shared" si="22"/>
        <v>2655495</v>
      </c>
      <c r="B755" s="298">
        <v>233</v>
      </c>
      <c r="C755" s="266">
        <v>252</v>
      </c>
      <c r="D755" s="299">
        <v>13554</v>
      </c>
      <c r="E755" s="252" t="s">
        <v>248</v>
      </c>
      <c r="F755" s="253" t="s">
        <v>1394</v>
      </c>
      <c r="G755" s="252" t="s">
        <v>87</v>
      </c>
      <c r="H755" s="274" t="s">
        <v>2342</v>
      </c>
      <c r="I755" s="294" t="s">
        <v>2667</v>
      </c>
      <c r="J755" s="65" t="s">
        <v>2483</v>
      </c>
      <c r="K755" s="65"/>
      <c r="L755" s="65" t="s">
        <v>2342</v>
      </c>
      <c r="M755" s="292" t="s">
        <v>2383</v>
      </c>
      <c r="N755" s="99"/>
      <c r="O755" s="65"/>
      <c r="P755" s="90"/>
      <c r="Q755" s="254">
        <v>30</v>
      </c>
      <c r="R755" s="255">
        <v>58</v>
      </c>
      <c r="S755" s="65">
        <v>0</v>
      </c>
      <c r="T755" s="65">
        <v>0</v>
      </c>
      <c r="U755" s="90">
        <v>0</v>
      </c>
      <c r="V755" s="260">
        <v>19</v>
      </c>
      <c r="W755" s="99">
        <v>0</v>
      </c>
      <c r="X755" s="84">
        <v>0</v>
      </c>
      <c r="Y755" s="99">
        <v>0</v>
      </c>
      <c r="Z755" s="65">
        <v>0</v>
      </c>
      <c r="AA755" s="327">
        <v>1642901</v>
      </c>
      <c r="AB755" s="327">
        <v>46667</v>
      </c>
      <c r="AC755" s="328">
        <f>AA755+AB755</f>
        <v>1689568</v>
      </c>
      <c r="AD755" s="75">
        <v>4500000</v>
      </c>
      <c r="AE755" s="75">
        <v>6000000</v>
      </c>
      <c r="AF755" s="338">
        <f>(AC755*30)/220*1.4</f>
        <v>322553.89090909087</v>
      </c>
      <c r="AG755" s="113">
        <f>AA755*Q755</f>
        <v>49287030</v>
      </c>
      <c r="AH755" s="75">
        <f>AB755*Q755</f>
        <v>1400010</v>
      </c>
      <c r="AI755" s="75">
        <f>AF755*R755</f>
        <v>18708125.672727272</v>
      </c>
      <c r="AJ755" s="75">
        <f>IF(Q755=31,A755*Z755,(Q755/30)*A755*Z755)</f>
        <v>0</v>
      </c>
      <c r="AK755" s="75">
        <f>IF(Q755=31,AD755,(Q755/30)*AD755)</f>
        <v>4500000</v>
      </c>
      <c r="AL755" s="75">
        <f>IF(Q755=31,AE755,(Q755/30)*AE755)</f>
        <v>6000000</v>
      </c>
      <c r="AM755" s="75">
        <f>(AC755*30/220)*35%*S755</f>
        <v>0</v>
      </c>
      <c r="AN755" s="75">
        <f>AC755*30/220*1.4*T755</f>
        <v>0</v>
      </c>
      <c r="AO755" s="75">
        <f>AC755*U755</f>
        <v>0</v>
      </c>
      <c r="AP755" s="75">
        <f>200000*V755</f>
        <v>3800000</v>
      </c>
      <c r="AQ755" s="75">
        <v>0</v>
      </c>
      <c r="AR755" s="75">
        <v>0</v>
      </c>
      <c r="AS755" s="75">
        <v>0</v>
      </c>
      <c r="AT755" s="80">
        <v>0</v>
      </c>
      <c r="AU755" s="82">
        <f>SUM(AG755:AT755)</f>
        <v>83695165.672727272</v>
      </c>
      <c r="AV755" s="113">
        <f>AU755-(AX755+AP755+AO755+AL755+AK755+AJ755+AT755)</f>
        <v>63536504.075636365</v>
      </c>
      <c r="AW755" s="75">
        <f>AG755+AH755+AK755+AL755+AI755+AN755+AM755+AP755</f>
        <v>83695165.672727272</v>
      </c>
      <c r="AX755" s="75">
        <f>AW755*7%</f>
        <v>5858661.5970909093</v>
      </c>
      <c r="AY755" s="76">
        <f>IF(AV755&lt;=40000000,0,IF(AND(AV755&gt;40000000,AV755&lt;=80000000),(AV755-40000000)*10%,IF(AND(AV755&gt;80000000,AV755&lt;=120000000),4000000+(AV755-80000000)*15%,IF(AND(AV755&gt;120000000,AV755&lt;=180000000),10000000+(AV755-120000000)*20%,IF(AND(AV755&gt;180000000,AV755&lt;=240000000),22000000+(AV755-180000000)*25%,IF(AND(AV755&gt;240000000,AV755&lt;=320000000),37000000+(AV755-240000000)*30%,61000000+(AV755-320000000)*35%))))))</f>
        <v>2353650.4075636365</v>
      </c>
      <c r="AZ755" s="75">
        <v>0</v>
      </c>
      <c r="BA755" s="75">
        <v>0</v>
      </c>
      <c r="BB755" s="75">
        <v>0</v>
      </c>
      <c r="BC755" s="80">
        <v>0</v>
      </c>
      <c r="BD755" s="80">
        <v>0</v>
      </c>
      <c r="BE755" s="80">
        <v>0</v>
      </c>
      <c r="BF755" s="78">
        <v>0</v>
      </c>
      <c r="BG755" s="348">
        <f>SUM(AX755:BF755)</f>
        <v>8212312.0046545453</v>
      </c>
      <c r="BH755" s="188">
        <f>INT(AU755-BG755)</f>
        <v>75482853</v>
      </c>
      <c r="BJ755" s="50">
        <v>13554</v>
      </c>
      <c r="BK755" s="50" t="s">
        <v>4086</v>
      </c>
      <c r="BM755" s="50">
        <f t="shared" si="23"/>
        <v>0</v>
      </c>
    </row>
    <row r="756" spans="1:65" s="50" customFormat="1" ht="24" customHeight="1" x14ac:dyDescent="0.2">
      <c r="A756" s="182">
        <f t="shared" si="22"/>
        <v>2655495</v>
      </c>
      <c r="B756" s="298">
        <v>234</v>
      </c>
      <c r="C756" s="266">
        <v>253</v>
      </c>
      <c r="D756" s="299">
        <v>13555</v>
      </c>
      <c r="E756" s="252" t="s">
        <v>2354</v>
      </c>
      <c r="F756" s="253" t="s">
        <v>2355</v>
      </c>
      <c r="G756" s="252" t="s">
        <v>87</v>
      </c>
      <c r="H756" s="274" t="s">
        <v>2342</v>
      </c>
      <c r="I756" s="294" t="s">
        <v>2668</v>
      </c>
      <c r="J756" s="65" t="s">
        <v>2356</v>
      </c>
      <c r="K756" s="65" t="s">
        <v>2357</v>
      </c>
      <c r="L756" s="65" t="s">
        <v>2342</v>
      </c>
      <c r="M756" s="292" t="s">
        <v>2383</v>
      </c>
      <c r="N756" s="99"/>
      <c r="O756" s="65"/>
      <c r="P756" s="90"/>
      <c r="Q756" s="254">
        <v>30</v>
      </c>
      <c r="R756" s="255">
        <v>70</v>
      </c>
      <c r="S756" s="65">
        <v>0</v>
      </c>
      <c r="T756" s="65">
        <v>0</v>
      </c>
      <c r="U756" s="90">
        <v>0</v>
      </c>
      <c r="V756" s="260">
        <v>18</v>
      </c>
      <c r="W756" s="99">
        <v>0</v>
      </c>
      <c r="X756" s="84">
        <v>0</v>
      </c>
      <c r="Y756" s="99">
        <v>2</v>
      </c>
      <c r="Z756" s="65">
        <v>2</v>
      </c>
      <c r="AA756" s="327">
        <v>1642901</v>
      </c>
      <c r="AB756" s="327">
        <v>46667</v>
      </c>
      <c r="AC756" s="328">
        <f>AA756+AB756</f>
        <v>1689568</v>
      </c>
      <c r="AD756" s="75">
        <v>4500000</v>
      </c>
      <c r="AE756" s="75">
        <v>6000000</v>
      </c>
      <c r="AF756" s="338">
        <f>(AC756*30)/220*1.4</f>
        <v>322553.89090909087</v>
      </c>
      <c r="AG756" s="113">
        <f>AA756*Q756</f>
        <v>49287030</v>
      </c>
      <c r="AH756" s="75">
        <f>AB756*Q756</f>
        <v>1400010</v>
      </c>
      <c r="AI756" s="75">
        <f>AF756*R756</f>
        <v>22578772.36363636</v>
      </c>
      <c r="AJ756" s="75">
        <f>IF(Q756=31,A756*Z756,(Q756/30)*A756*Z756)</f>
        <v>5310990</v>
      </c>
      <c r="AK756" s="75">
        <f>IF(Q756=31,AD756,(Q756/30)*AD756)</f>
        <v>4500000</v>
      </c>
      <c r="AL756" s="75">
        <f>IF(Q756=31,AE756,(Q756/30)*AE756)</f>
        <v>6000000</v>
      </c>
      <c r="AM756" s="75">
        <f>(AC756*30/220)*35%*S756</f>
        <v>0</v>
      </c>
      <c r="AN756" s="75">
        <f>AC756*30/220*1.4*T756</f>
        <v>0</v>
      </c>
      <c r="AO756" s="75">
        <f>AC756*U756</f>
        <v>0</v>
      </c>
      <c r="AP756" s="75">
        <f>200000*V756</f>
        <v>3600000</v>
      </c>
      <c r="AQ756" s="75">
        <v>0</v>
      </c>
      <c r="AR756" s="75">
        <v>0</v>
      </c>
      <c r="AS756" s="75">
        <v>0</v>
      </c>
      <c r="AT756" s="80">
        <v>0</v>
      </c>
      <c r="AU756" s="82">
        <f>SUM(AG756:AT756)</f>
        <v>92676802.36363636</v>
      </c>
      <c r="AV756" s="113">
        <f>AU756-(AX756+AP756+AO756+AL756+AK756+AJ756+AT756)</f>
        <v>67150205.49818182</v>
      </c>
      <c r="AW756" s="75">
        <f>AG756+AH756+AK756+AL756+AI756+AN756+AM756+AP756</f>
        <v>87365812.36363636</v>
      </c>
      <c r="AX756" s="75">
        <f>AW756*7%</f>
        <v>6115606.8654545462</v>
      </c>
      <c r="AY756" s="76">
        <f>IF(AV756&lt;=40000000,0,IF(AND(AV756&gt;40000000,AV756&lt;=80000000),(AV756-40000000)*10%,IF(AND(AV756&gt;80000000,AV756&lt;=120000000),4000000+(AV756-80000000)*15%,IF(AND(AV756&gt;120000000,AV756&lt;=180000000),10000000+(AV756-120000000)*20%,IF(AND(AV756&gt;180000000,AV756&lt;=240000000),22000000+(AV756-180000000)*25%,IF(AND(AV756&gt;240000000,AV756&lt;=320000000),37000000+(AV756-240000000)*30%,61000000+(AV756-320000000)*35%))))))</f>
        <v>2715020.5498181824</v>
      </c>
      <c r="AZ756" s="75">
        <v>0</v>
      </c>
      <c r="BA756" s="75">
        <v>0</v>
      </c>
      <c r="BB756" s="75">
        <v>0</v>
      </c>
      <c r="BC756" s="80">
        <v>0</v>
      </c>
      <c r="BD756" s="80">
        <v>0</v>
      </c>
      <c r="BE756" s="80">
        <v>0</v>
      </c>
      <c r="BF756" s="78">
        <v>0</v>
      </c>
      <c r="BG756" s="348">
        <f>SUM(AX756:BF756)</f>
        <v>8830627.4152727276</v>
      </c>
      <c r="BH756" s="188">
        <f>INT(AU756-BG756)</f>
        <v>83846174</v>
      </c>
      <c r="BJ756" s="50">
        <v>13555</v>
      </c>
      <c r="BK756" s="50" t="s">
        <v>4087</v>
      </c>
      <c r="BM756" s="50">
        <f t="shared" si="23"/>
        <v>0</v>
      </c>
    </row>
    <row r="757" spans="1:65" s="50" customFormat="1" ht="24" customHeight="1" x14ac:dyDescent="0.2">
      <c r="A757" s="182">
        <f t="shared" si="22"/>
        <v>2655495</v>
      </c>
      <c r="B757" s="298">
        <v>235</v>
      </c>
      <c r="C757" s="266">
        <v>254</v>
      </c>
      <c r="D757" s="299">
        <v>13556</v>
      </c>
      <c r="E757" s="252" t="s">
        <v>2358</v>
      </c>
      <c r="F757" s="253" t="s">
        <v>2359</v>
      </c>
      <c r="G757" s="252" t="s">
        <v>87</v>
      </c>
      <c r="H757" s="274" t="s">
        <v>2342</v>
      </c>
      <c r="I757" s="294" t="s">
        <v>2669</v>
      </c>
      <c r="J757" s="65" t="s">
        <v>2360</v>
      </c>
      <c r="K757" s="65" t="s">
        <v>2361</v>
      </c>
      <c r="L757" s="65" t="s">
        <v>2342</v>
      </c>
      <c r="M757" s="307" t="s">
        <v>2380</v>
      </c>
      <c r="N757" s="99"/>
      <c r="O757" s="65"/>
      <c r="P757" s="90"/>
      <c r="Q757" s="254">
        <v>30</v>
      </c>
      <c r="R757" s="255">
        <v>62</v>
      </c>
      <c r="S757" s="65">
        <v>0</v>
      </c>
      <c r="T757" s="65">
        <v>0</v>
      </c>
      <c r="U757" s="90">
        <v>0</v>
      </c>
      <c r="V757" s="260">
        <v>19</v>
      </c>
      <c r="W757" s="99">
        <v>0</v>
      </c>
      <c r="X757" s="84">
        <v>0</v>
      </c>
      <c r="Y757" s="99">
        <v>0</v>
      </c>
      <c r="Z757" s="65">
        <v>0</v>
      </c>
      <c r="AA757" s="327">
        <v>1477052</v>
      </c>
      <c r="AB757" s="327">
        <v>0</v>
      </c>
      <c r="AC757" s="328">
        <f>AA757+AB757</f>
        <v>1477052</v>
      </c>
      <c r="AD757" s="75">
        <v>4500000</v>
      </c>
      <c r="AE757" s="75">
        <v>6000000</v>
      </c>
      <c r="AF757" s="338">
        <f>(AC757*30)/220*1.4</f>
        <v>281982.65454545454</v>
      </c>
      <c r="AG757" s="113">
        <f>AA757*Q757</f>
        <v>44311560</v>
      </c>
      <c r="AH757" s="75">
        <f>AB757*Q757</f>
        <v>0</v>
      </c>
      <c r="AI757" s="75">
        <f>AF757*R757</f>
        <v>17482924.581818182</v>
      </c>
      <c r="AJ757" s="75">
        <f>IF(Q757=31,A757*Z757,(Q757/30)*A757*Z757)</f>
        <v>0</v>
      </c>
      <c r="AK757" s="75">
        <f>IF(Q757=31,AD757,(Q757/30)*AD757)</f>
        <v>4500000</v>
      </c>
      <c r="AL757" s="75">
        <f>IF(Q757=31,AE757,(Q757/30)*AE757)</f>
        <v>6000000</v>
      </c>
      <c r="AM757" s="75">
        <f>(AC757*30/220)*35%*S757</f>
        <v>0</v>
      </c>
      <c r="AN757" s="75">
        <f>AC757*30/220*1.4*T757</f>
        <v>0</v>
      </c>
      <c r="AO757" s="75">
        <f>AC757*U757</f>
        <v>0</v>
      </c>
      <c r="AP757" s="75">
        <f>200000*V757</f>
        <v>3800000</v>
      </c>
      <c r="AQ757" s="75">
        <v>0</v>
      </c>
      <c r="AR757" s="75">
        <v>0</v>
      </c>
      <c r="AS757" s="75">
        <v>0</v>
      </c>
      <c r="AT757" s="80">
        <v>0</v>
      </c>
      <c r="AU757" s="82">
        <f>SUM(AG757:AT757)</f>
        <v>76094484.581818178</v>
      </c>
      <c r="AV757" s="113">
        <f>AU757-(AX757+AP757+AO757+AL757+AK757+AJ757+AT757)</f>
        <v>56467870.661090903</v>
      </c>
      <c r="AW757" s="75">
        <f>AG757+AH757+AK757+AL757+AI757+AN757+AM757+AP757</f>
        <v>76094484.581818178</v>
      </c>
      <c r="AX757" s="75">
        <f>AW757*7%</f>
        <v>5326613.9207272734</v>
      </c>
      <c r="AY757" s="76">
        <f>IF(AV757&lt;=40000000,0,IF(AND(AV757&gt;40000000,AV757&lt;=80000000),(AV757-40000000)*10%,IF(AND(AV757&gt;80000000,AV757&lt;=120000000),4000000+(AV757-80000000)*15%,IF(AND(AV757&gt;120000000,AV757&lt;=180000000),10000000+(AV757-120000000)*20%,IF(AND(AV757&gt;180000000,AV757&lt;=240000000),22000000+(AV757-180000000)*25%,IF(AND(AV757&gt;240000000,AV757&lt;=320000000),37000000+(AV757-240000000)*30%,61000000+(AV757-320000000)*35%))))))</f>
        <v>1646787.0661090903</v>
      </c>
      <c r="AZ757" s="75">
        <v>0</v>
      </c>
      <c r="BA757" s="75">
        <v>0</v>
      </c>
      <c r="BB757" s="75">
        <v>0</v>
      </c>
      <c r="BC757" s="80">
        <v>0</v>
      </c>
      <c r="BD757" s="80">
        <v>0</v>
      </c>
      <c r="BE757" s="80">
        <v>0</v>
      </c>
      <c r="BF757" s="78">
        <v>0</v>
      </c>
      <c r="BG757" s="348">
        <f>SUM(AX757:BF757)</f>
        <v>6973400.9868363636</v>
      </c>
      <c r="BH757" s="188">
        <f>INT(AU757-BG757)</f>
        <v>69121083</v>
      </c>
      <c r="BJ757" s="50">
        <v>13556</v>
      </c>
      <c r="BK757" s="50" t="s">
        <v>4088</v>
      </c>
      <c r="BM757" s="50">
        <f t="shared" si="23"/>
        <v>0</v>
      </c>
    </row>
    <row r="758" spans="1:65" s="50" customFormat="1" ht="24" customHeight="1" x14ac:dyDescent="0.2">
      <c r="A758" s="182">
        <f t="shared" si="22"/>
        <v>2655495</v>
      </c>
      <c r="B758" s="298">
        <v>736</v>
      </c>
      <c r="C758" s="266">
        <v>535</v>
      </c>
      <c r="D758" s="299">
        <v>13557</v>
      </c>
      <c r="E758" s="242" t="s">
        <v>1184</v>
      </c>
      <c r="F758" s="243" t="s">
        <v>2362</v>
      </c>
      <c r="G758" s="287" t="s">
        <v>137</v>
      </c>
      <c r="H758" s="274" t="s">
        <v>2342</v>
      </c>
      <c r="I758" s="294" t="s">
        <v>3129</v>
      </c>
      <c r="J758" s="65" t="s">
        <v>2363</v>
      </c>
      <c r="K758" s="65" t="s">
        <v>2364</v>
      </c>
      <c r="L758" s="65" t="s">
        <v>2342</v>
      </c>
      <c r="M758" s="292" t="s">
        <v>137</v>
      </c>
      <c r="N758" s="244" t="s">
        <v>2410</v>
      </c>
      <c r="O758" s="65"/>
      <c r="P758" s="90"/>
      <c r="Q758" s="244">
        <v>30</v>
      </c>
      <c r="R758" s="246">
        <v>120</v>
      </c>
      <c r="S758" s="246">
        <v>110</v>
      </c>
      <c r="T758" s="246">
        <v>29.33</v>
      </c>
      <c r="U758" s="90">
        <v>0</v>
      </c>
      <c r="V758" s="262">
        <v>30</v>
      </c>
      <c r="W758" s="99">
        <v>0</v>
      </c>
      <c r="X758" s="84">
        <v>0</v>
      </c>
      <c r="Y758" s="99">
        <v>1</v>
      </c>
      <c r="Z758" s="65">
        <v>0</v>
      </c>
      <c r="AA758" s="319">
        <v>885165</v>
      </c>
      <c r="AB758" s="319">
        <v>46667</v>
      </c>
      <c r="AC758" s="320">
        <f>AA758+AB758</f>
        <v>931832</v>
      </c>
      <c r="AD758" s="75">
        <v>4500000</v>
      </c>
      <c r="AE758" s="75">
        <v>6000000</v>
      </c>
      <c r="AF758" s="338">
        <f>(AC758*30)/220*1.4</f>
        <v>177895.19999999998</v>
      </c>
      <c r="AG758" s="113">
        <f>AA758*Q758</f>
        <v>26554950</v>
      </c>
      <c r="AH758" s="75">
        <f>AB758*Q758</f>
        <v>1400010</v>
      </c>
      <c r="AI758" s="75">
        <f>AF758*R758</f>
        <v>21347423.999999996</v>
      </c>
      <c r="AJ758" s="75">
        <f>IF(Q758=31,A758*Z758,(Q758/30)*A758*Z758)</f>
        <v>0</v>
      </c>
      <c r="AK758" s="75">
        <f>IF(Q758=31,AD758,(Q758/30)*AD758)</f>
        <v>4500000</v>
      </c>
      <c r="AL758" s="75">
        <f>IF(Q758=31,AE758,(Q758/30)*AE758)</f>
        <v>6000000</v>
      </c>
      <c r="AM758" s="75">
        <f>(AC758*30/220)*35%*S758</f>
        <v>4892117.9999999991</v>
      </c>
      <c r="AN758" s="75">
        <f>AC758*30/220*1.4*T758</f>
        <v>5217666.2159999991</v>
      </c>
      <c r="AO758" s="75">
        <f>AC758*U758</f>
        <v>0</v>
      </c>
      <c r="AP758" s="75">
        <f>200000*V758</f>
        <v>6000000</v>
      </c>
      <c r="AQ758" s="75">
        <v>0</v>
      </c>
      <c r="AR758" s="75">
        <v>0</v>
      </c>
      <c r="AS758" s="75">
        <v>0</v>
      </c>
      <c r="AT758" s="80">
        <v>0</v>
      </c>
      <c r="AU758" s="82">
        <f>SUM(AG758:AT758)</f>
        <v>75912168.216000006</v>
      </c>
      <c r="AV758" s="113">
        <f>AU758-(AX758+AP758+AO758+AL758+AK758+AJ758+AT758)</f>
        <v>54098316.440880008</v>
      </c>
      <c r="AW758" s="75">
        <f>AG758+AH758+AK758+AL758+AI758+AN758+AM758+AP758</f>
        <v>75912168.215999991</v>
      </c>
      <c r="AX758" s="75">
        <f>AW758*7%</f>
        <v>5313851.7751199994</v>
      </c>
      <c r="AY758" s="76">
        <f>IF(AV758&lt;=40000000,0,IF(AND(AV758&gt;40000000,AV758&lt;=80000000),(AV758-40000000)*10%,IF(AND(AV758&gt;80000000,AV758&lt;=120000000),4000000+(AV758-80000000)*15%,IF(AND(AV758&gt;120000000,AV758&lt;=180000000),10000000+(AV758-120000000)*20%,IF(AND(AV758&gt;180000000,AV758&lt;=240000000),22000000+(AV758-180000000)*25%,IF(AND(AV758&gt;240000000,AV758&lt;=320000000),37000000+(AV758-240000000)*30%,61000000+(AV758-320000000)*35%))))))</f>
        <v>1409831.644088001</v>
      </c>
      <c r="AZ758" s="75">
        <v>0</v>
      </c>
      <c r="BA758" s="75">
        <v>0</v>
      </c>
      <c r="BB758" s="75">
        <v>0</v>
      </c>
      <c r="BC758" s="80">
        <v>0</v>
      </c>
      <c r="BD758" s="80">
        <v>0</v>
      </c>
      <c r="BE758" s="80">
        <v>0</v>
      </c>
      <c r="BF758" s="78">
        <v>0</v>
      </c>
      <c r="BG758" s="348">
        <f>SUM(AX758:BF758)</f>
        <v>6723683.4192080004</v>
      </c>
      <c r="BH758" s="188">
        <f>INT(AU758-BG758)</f>
        <v>69188484</v>
      </c>
      <c r="BJ758" s="50">
        <v>13557</v>
      </c>
      <c r="BK758" s="50" t="s">
        <v>4089</v>
      </c>
      <c r="BM758" s="50">
        <f t="shared" si="23"/>
        <v>0</v>
      </c>
    </row>
    <row r="759" spans="1:65" s="50" customFormat="1" ht="24" customHeight="1" x14ac:dyDescent="0.5">
      <c r="A759" s="182">
        <f t="shared" si="22"/>
        <v>2655495</v>
      </c>
      <c r="B759" s="298">
        <v>733</v>
      </c>
      <c r="C759" s="266">
        <v>532</v>
      </c>
      <c r="D759" s="299">
        <v>13558</v>
      </c>
      <c r="E759" s="242" t="s">
        <v>2365</v>
      </c>
      <c r="F759" s="243" t="s">
        <v>2366</v>
      </c>
      <c r="G759" s="287" t="s">
        <v>137</v>
      </c>
      <c r="H759" s="274" t="s">
        <v>2342</v>
      </c>
      <c r="I759" s="439" t="s">
        <v>3126</v>
      </c>
      <c r="J759" s="65" t="s">
        <v>2367</v>
      </c>
      <c r="K759" s="65"/>
      <c r="L759" s="65" t="s">
        <v>2342</v>
      </c>
      <c r="M759" s="292" t="s">
        <v>137</v>
      </c>
      <c r="N759" s="244" t="s">
        <v>2410</v>
      </c>
      <c r="O759" s="65"/>
      <c r="P759" s="90"/>
      <c r="Q759" s="244">
        <v>30</v>
      </c>
      <c r="R759" s="246">
        <v>120</v>
      </c>
      <c r="S759" s="246">
        <v>110</v>
      </c>
      <c r="T759" s="246">
        <v>29.33</v>
      </c>
      <c r="U759" s="90">
        <v>0</v>
      </c>
      <c r="V759" s="262">
        <v>15</v>
      </c>
      <c r="W759" s="99">
        <v>0</v>
      </c>
      <c r="X759" s="84">
        <v>0</v>
      </c>
      <c r="Y759" s="99">
        <v>2</v>
      </c>
      <c r="Z759" s="65">
        <v>2</v>
      </c>
      <c r="AA759" s="319">
        <v>885165</v>
      </c>
      <c r="AB759" s="319">
        <v>46667</v>
      </c>
      <c r="AC759" s="320">
        <f>AA759+AB759</f>
        <v>931832</v>
      </c>
      <c r="AD759" s="75">
        <v>4500000</v>
      </c>
      <c r="AE759" s="75">
        <v>6000000</v>
      </c>
      <c r="AF759" s="338">
        <f>(AC759*30)/220*1.4</f>
        <v>177895.19999999998</v>
      </c>
      <c r="AG759" s="113">
        <f>AA759*Q759</f>
        <v>26554950</v>
      </c>
      <c r="AH759" s="75">
        <f>AB759*Q759</f>
        <v>1400010</v>
      </c>
      <c r="AI759" s="75">
        <f>AF759*R759</f>
        <v>21347423.999999996</v>
      </c>
      <c r="AJ759" s="75">
        <f>IF(Q759=31,A759*Z759,(Q759/30)*A759*Z759)</f>
        <v>5310990</v>
      </c>
      <c r="AK759" s="75">
        <f>IF(Q759=31,AD759,(Q759/30)*AD759)</f>
        <v>4500000</v>
      </c>
      <c r="AL759" s="75">
        <f>IF(Q759=31,AE759,(Q759/30)*AE759)</f>
        <v>6000000</v>
      </c>
      <c r="AM759" s="75">
        <f>(AC759*30/220)*35%*S759</f>
        <v>4892117.9999999991</v>
      </c>
      <c r="AN759" s="75">
        <f>AC759*30/220*1.4*T759</f>
        <v>5217666.2159999991</v>
      </c>
      <c r="AO759" s="75">
        <f>AC759*U759</f>
        <v>0</v>
      </c>
      <c r="AP759" s="75">
        <f>200000*V759</f>
        <v>3000000</v>
      </c>
      <c r="AQ759" s="75">
        <v>0</v>
      </c>
      <c r="AR759" s="75">
        <v>0</v>
      </c>
      <c r="AS759" s="75">
        <v>0</v>
      </c>
      <c r="AT759" s="80">
        <v>0</v>
      </c>
      <c r="AU759" s="82">
        <f>SUM(AG759:AT759)</f>
        <v>78223158.216000006</v>
      </c>
      <c r="AV759" s="113">
        <f>AU759-(AX759+AP759+AO759+AL759+AK759+AJ759+AT759)</f>
        <v>54308316.440880008</v>
      </c>
      <c r="AW759" s="75">
        <f>AG759+AH759+AK759+AL759+AI759+AN759+AM759+AP759</f>
        <v>72912168.215999991</v>
      </c>
      <c r="AX759" s="75">
        <f>AW759*7%</f>
        <v>5103851.7751199994</v>
      </c>
      <c r="AY759" s="76">
        <f>IF(AV759&lt;=40000000,0,IF(AND(AV759&gt;40000000,AV759&lt;=80000000),(AV759-40000000)*10%,IF(AND(AV759&gt;80000000,AV759&lt;=120000000),4000000+(AV759-80000000)*15%,IF(AND(AV759&gt;120000000,AV759&lt;=180000000),10000000+(AV759-120000000)*20%,IF(AND(AV759&gt;180000000,AV759&lt;=240000000),22000000+(AV759-180000000)*25%,IF(AND(AV759&gt;240000000,AV759&lt;=320000000),37000000+(AV759-240000000)*30%,61000000+(AV759-320000000)*35%))))))</f>
        <v>1430831.644088001</v>
      </c>
      <c r="AZ759" s="75">
        <v>0</v>
      </c>
      <c r="BA759" s="75">
        <v>0</v>
      </c>
      <c r="BB759" s="75">
        <v>0</v>
      </c>
      <c r="BC759" s="80">
        <v>0</v>
      </c>
      <c r="BD759" s="80">
        <v>0</v>
      </c>
      <c r="BE759" s="80">
        <v>0</v>
      </c>
      <c r="BF759" s="78">
        <v>0</v>
      </c>
      <c r="BG759" s="348">
        <f>SUM(AX759:BF759)</f>
        <v>6534683.4192080004</v>
      </c>
      <c r="BH759" s="188">
        <f>INT(AU759-BG759)</f>
        <v>71688474</v>
      </c>
      <c r="BJ759" s="50">
        <v>13558</v>
      </c>
      <c r="BK759" s="50" t="s">
        <v>4090</v>
      </c>
      <c r="BM759" s="50">
        <f t="shared" si="23"/>
        <v>0</v>
      </c>
    </row>
    <row r="760" spans="1:65" s="50" customFormat="1" ht="24" customHeight="1" x14ac:dyDescent="0.2">
      <c r="A760" s="182">
        <f t="shared" si="22"/>
        <v>2655495</v>
      </c>
      <c r="B760" s="298">
        <v>739</v>
      </c>
      <c r="C760" s="266">
        <v>538</v>
      </c>
      <c r="D760" s="299">
        <v>13559</v>
      </c>
      <c r="E760" s="242" t="s">
        <v>99</v>
      </c>
      <c r="F760" s="243" t="s">
        <v>2368</v>
      </c>
      <c r="G760" s="287" t="s">
        <v>137</v>
      </c>
      <c r="H760" s="274" t="s">
        <v>2342</v>
      </c>
      <c r="I760" s="294" t="s">
        <v>3132</v>
      </c>
      <c r="J760" s="65" t="s">
        <v>2369</v>
      </c>
      <c r="K760" s="65" t="s">
        <v>2370</v>
      </c>
      <c r="L760" s="65" t="s">
        <v>2342</v>
      </c>
      <c r="M760" s="292" t="s">
        <v>137</v>
      </c>
      <c r="N760" s="244" t="s">
        <v>2410</v>
      </c>
      <c r="O760" s="65"/>
      <c r="P760" s="90"/>
      <c r="Q760" s="244">
        <v>30</v>
      </c>
      <c r="R760" s="246">
        <v>120</v>
      </c>
      <c r="S760" s="246">
        <v>110</v>
      </c>
      <c r="T760" s="246">
        <v>29.33</v>
      </c>
      <c r="U760" s="90">
        <v>0</v>
      </c>
      <c r="V760" s="262">
        <v>28</v>
      </c>
      <c r="W760" s="99">
        <v>0</v>
      </c>
      <c r="X760" s="84">
        <v>0</v>
      </c>
      <c r="Y760" s="99">
        <v>3</v>
      </c>
      <c r="Z760" s="65">
        <v>2</v>
      </c>
      <c r="AA760" s="319">
        <v>885165</v>
      </c>
      <c r="AB760" s="319">
        <v>46667</v>
      </c>
      <c r="AC760" s="320">
        <f>AA760+AB760</f>
        <v>931832</v>
      </c>
      <c r="AD760" s="75">
        <v>4500000</v>
      </c>
      <c r="AE760" s="75">
        <v>6000000</v>
      </c>
      <c r="AF760" s="338">
        <f>(AC760*30)/220*1.4</f>
        <v>177895.19999999998</v>
      </c>
      <c r="AG760" s="113">
        <f>AA760*Q760</f>
        <v>26554950</v>
      </c>
      <c r="AH760" s="75">
        <f>AB760*Q760</f>
        <v>1400010</v>
      </c>
      <c r="AI760" s="75">
        <f>AF760*R760</f>
        <v>21347423.999999996</v>
      </c>
      <c r="AJ760" s="75">
        <f>IF(Q760=31,A760*Z760,(Q760/30)*A760*Z760)</f>
        <v>5310990</v>
      </c>
      <c r="AK760" s="75">
        <f>IF(Q760=31,AD760,(Q760/30)*AD760)</f>
        <v>4500000</v>
      </c>
      <c r="AL760" s="75">
        <f>IF(Q760=31,AE760,(Q760/30)*AE760)</f>
        <v>6000000</v>
      </c>
      <c r="AM760" s="75">
        <f>(AC760*30/220)*35%*S760</f>
        <v>4892117.9999999991</v>
      </c>
      <c r="AN760" s="75">
        <f>AC760*30/220*1.4*T760</f>
        <v>5217666.2159999991</v>
      </c>
      <c r="AO760" s="75">
        <f>AC760*U760</f>
        <v>0</v>
      </c>
      <c r="AP760" s="75">
        <f>200000*V760</f>
        <v>5600000</v>
      </c>
      <c r="AQ760" s="75">
        <v>0</v>
      </c>
      <c r="AR760" s="75">
        <v>0</v>
      </c>
      <c r="AS760" s="75">
        <v>0</v>
      </c>
      <c r="AT760" s="80">
        <v>0</v>
      </c>
      <c r="AU760" s="82">
        <f>SUM(AG760:AT760)</f>
        <v>80823158.216000006</v>
      </c>
      <c r="AV760" s="113">
        <f>AU760-(AX760+AP760+AO760+AL760+AK760+AJ760+AT760)</f>
        <v>54126316.440880008</v>
      </c>
      <c r="AW760" s="75">
        <f>AG760+AH760+AK760+AL760+AI760+AN760+AM760+AP760</f>
        <v>75512168.215999991</v>
      </c>
      <c r="AX760" s="75">
        <f>AW760*7%</f>
        <v>5285851.7751199994</v>
      </c>
      <c r="AY760" s="76">
        <f>IF(AV760&lt;=40000000,0,IF(AND(AV760&gt;40000000,AV760&lt;=80000000),(AV760-40000000)*10%,IF(AND(AV760&gt;80000000,AV760&lt;=120000000),4000000+(AV760-80000000)*15%,IF(AND(AV760&gt;120000000,AV760&lt;=180000000),10000000+(AV760-120000000)*20%,IF(AND(AV760&gt;180000000,AV760&lt;=240000000),22000000+(AV760-180000000)*25%,IF(AND(AV760&gt;240000000,AV760&lt;=320000000),37000000+(AV760-240000000)*30%,61000000+(AV760-320000000)*35%))))))</f>
        <v>1412631.644088001</v>
      </c>
      <c r="AZ760" s="75">
        <v>0</v>
      </c>
      <c r="BA760" s="75">
        <v>0</v>
      </c>
      <c r="BB760" s="75">
        <v>0</v>
      </c>
      <c r="BC760" s="80">
        <v>0</v>
      </c>
      <c r="BD760" s="80">
        <v>0</v>
      </c>
      <c r="BE760" s="80">
        <v>0</v>
      </c>
      <c r="BF760" s="78">
        <v>0</v>
      </c>
      <c r="BG760" s="348">
        <f>SUM(AX760:BF760)</f>
        <v>6698483.4192080004</v>
      </c>
      <c r="BH760" s="188">
        <f>INT(AU760-BG760)</f>
        <v>74124674</v>
      </c>
      <c r="BJ760" s="50">
        <v>13559</v>
      </c>
      <c r="BK760" s="50" t="s">
        <v>4091</v>
      </c>
      <c r="BM760" s="50">
        <f t="shared" si="23"/>
        <v>0</v>
      </c>
    </row>
    <row r="761" spans="1:65" s="50" customFormat="1" ht="24" customHeight="1" x14ac:dyDescent="0.2">
      <c r="A761" s="182">
        <f t="shared" si="22"/>
        <v>2655495</v>
      </c>
      <c r="B761" s="298">
        <v>741</v>
      </c>
      <c r="C761" s="266">
        <v>540</v>
      </c>
      <c r="D761" s="299">
        <v>13560</v>
      </c>
      <c r="E761" s="242" t="s">
        <v>1027</v>
      </c>
      <c r="F761" s="243" t="s">
        <v>2371</v>
      </c>
      <c r="G761" s="287" t="s">
        <v>137</v>
      </c>
      <c r="H761" s="274" t="s">
        <v>2342</v>
      </c>
      <c r="I761" s="294" t="s">
        <v>3134</v>
      </c>
      <c r="J761" s="65" t="s">
        <v>2372</v>
      </c>
      <c r="K761" s="65" t="s">
        <v>2373</v>
      </c>
      <c r="L761" s="65" t="s">
        <v>2342</v>
      </c>
      <c r="M761" s="292" t="s">
        <v>137</v>
      </c>
      <c r="N761" s="244" t="s">
        <v>2410</v>
      </c>
      <c r="O761" s="65"/>
      <c r="P761" s="90"/>
      <c r="Q761" s="244">
        <v>30</v>
      </c>
      <c r="R761" s="246">
        <v>120</v>
      </c>
      <c r="S761" s="246">
        <v>110</v>
      </c>
      <c r="T761" s="246">
        <v>29.33</v>
      </c>
      <c r="U761" s="90">
        <v>0</v>
      </c>
      <c r="V761" s="262">
        <v>30</v>
      </c>
      <c r="W761" s="99">
        <v>0</v>
      </c>
      <c r="X761" s="84">
        <v>0</v>
      </c>
      <c r="Y761" s="99">
        <v>0</v>
      </c>
      <c r="Z761" s="65">
        <v>0</v>
      </c>
      <c r="AA761" s="319">
        <v>885165</v>
      </c>
      <c r="AB761" s="319">
        <v>46667</v>
      </c>
      <c r="AC761" s="320">
        <f>AA761+AB761</f>
        <v>931832</v>
      </c>
      <c r="AD761" s="75">
        <v>4500000</v>
      </c>
      <c r="AE761" s="75">
        <v>6000000</v>
      </c>
      <c r="AF761" s="338">
        <f>(AC761*30)/220*1.4</f>
        <v>177895.19999999998</v>
      </c>
      <c r="AG761" s="113">
        <f>AA761*Q761</f>
        <v>26554950</v>
      </c>
      <c r="AH761" s="75">
        <f>AB761*Q761</f>
        <v>1400010</v>
      </c>
      <c r="AI761" s="75">
        <f>AF761*R761</f>
        <v>21347423.999999996</v>
      </c>
      <c r="AJ761" s="75">
        <f>IF(Q761=31,A761*Z761,(Q761/30)*A761*Z761)</f>
        <v>0</v>
      </c>
      <c r="AK761" s="75">
        <f>IF(Q761=31,AD761,(Q761/30)*AD761)</f>
        <v>4500000</v>
      </c>
      <c r="AL761" s="75">
        <f>IF(Q761=31,AE761,(Q761/30)*AE761)</f>
        <v>6000000</v>
      </c>
      <c r="AM761" s="75">
        <f>(AC761*30/220)*35%*S761</f>
        <v>4892117.9999999991</v>
      </c>
      <c r="AN761" s="75">
        <f>AC761*30/220*1.4*T761</f>
        <v>5217666.2159999991</v>
      </c>
      <c r="AO761" s="75">
        <f>AC761*U761</f>
        <v>0</v>
      </c>
      <c r="AP761" s="75">
        <f>200000*V761</f>
        <v>6000000</v>
      </c>
      <c r="AQ761" s="75">
        <v>0</v>
      </c>
      <c r="AR761" s="75">
        <v>0</v>
      </c>
      <c r="AS761" s="75">
        <v>0</v>
      </c>
      <c r="AT761" s="80">
        <v>0</v>
      </c>
      <c r="AU761" s="82">
        <f>SUM(AG761:AT761)</f>
        <v>75912168.216000006</v>
      </c>
      <c r="AV761" s="113">
        <f>AU761-(AX761+AP761+AO761+AL761+AK761+AJ761+AT761)</f>
        <v>54098316.440880008</v>
      </c>
      <c r="AW761" s="75">
        <f>AG761+AH761+AK761+AL761+AI761+AN761+AM761+AP761</f>
        <v>75912168.215999991</v>
      </c>
      <c r="AX761" s="75">
        <f>AW761*7%</f>
        <v>5313851.7751199994</v>
      </c>
      <c r="AY761" s="76">
        <f>IF(AV761&lt;=40000000,0,IF(AND(AV761&gt;40000000,AV761&lt;=80000000),(AV761-40000000)*10%,IF(AND(AV761&gt;80000000,AV761&lt;=120000000),4000000+(AV761-80000000)*15%,IF(AND(AV761&gt;120000000,AV761&lt;=180000000),10000000+(AV761-120000000)*20%,IF(AND(AV761&gt;180000000,AV761&lt;=240000000),22000000+(AV761-180000000)*25%,IF(AND(AV761&gt;240000000,AV761&lt;=320000000),37000000+(AV761-240000000)*30%,61000000+(AV761-320000000)*35%))))))</f>
        <v>1409831.644088001</v>
      </c>
      <c r="AZ761" s="75">
        <v>0</v>
      </c>
      <c r="BA761" s="75">
        <v>0</v>
      </c>
      <c r="BB761" s="75">
        <v>0</v>
      </c>
      <c r="BC761" s="80">
        <v>0</v>
      </c>
      <c r="BD761" s="80">
        <v>0</v>
      </c>
      <c r="BE761" s="80">
        <v>0</v>
      </c>
      <c r="BF761" s="78">
        <v>0</v>
      </c>
      <c r="BG761" s="348">
        <f>SUM(AX761:BF761)</f>
        <v>6723683.4192080004</v>
      </c>
      <c r="BH761" s="188">
        <f>INT(AU761-BG761)</f>
        <v>69188484</v>
      </c>
      <c r="BJ761" s="50">
        <v>13560</v>
      </c>
      <c r="BK761" s="50" t="s">
        <v>4092</v>
      </c>
      <c r="BM761" s="50">
        <f t="shared" si="23"/>
        <v>0</v>
      </c>
    </row>
    <row r="762" spans="1:65" s="50" customFormat="1" ht="24" customHeight="1" x14ac:dyDescent="0.2">
      <c r="A762" s="182">
        <f t="shared" si="22"/>
        <v>2655495</v>
      </c>
      <c r="B762" s="298">
        <v>734</v>
      </c>
      <c r="C762" s="266">
        <v>533</v>
      </c>
      <c r="D762" s="299">
        <v>13561</v>
      </c>
      <c r="E762" s="242" t="s">
        <v>2374</v>
      </c>
      <c r="F762" s="243" t="s">
        <v>2375</v>
      </c>
      <c r="G762" s="287" t="s">
        <v>137</v>
      </c>
      <c r="H762" s="274" t="s">
        <v>2342</v>
      </c>
      <c r="I762" s="294" t="s">
        <v>3127</v>
      </c>
      <c r="J762" s="65" t="s">
        <v>2376</v>
      </c>
      <c r="K762" s="65" t="s">
        <v>2377</v>
      </c>
      <c r="L762" s="65" t="s">
        <v>2342</v>
      </c>
      <c r="M762" s="292" t="s">
        <v>137</v>
      </c>
      <c r="N762" s="244" t="s">
        <v>2410</v>
      </c>
      <c r="O762" s="65"/>
      <c r="P762" s="90"/>
      <c r="Q762" s="244">
        <v>30</v>
      </c>
      <c r="R762" s="246">
        <v>120</v>
      </c>
      <c r="S762" s="246">
        <v>110</v>
      </c>
      <c r="T762" s="246">
        <v>29.33</v>
      </c>
      <c r="U762" s="90">
        <v>0</v>
      </c>
      <c r="V762" s="262">
        <v>27</v>
      </c>
      <c r="W762" s="99">
        <v>0</v>
      </c>
      <c r="X762" s="84">
        <v>0</v>
      </c>
      <c r="Y762" s="99">
        <v>2</v>
      </c>
      <c r="Z762" s="65">
        <v>0</v>
      </c>
      <c r="AA762" s="319">
        <v>885165</v>
      </c>
      <c r="AB762" s="319">
        <v>46667</v>
      </c>
      <c r="AC762" s="320">
        <f>AA762+AB762</f>
        <v>931832</v>
      </c>
      <c r="AD762" s="75">
        <v>4500000</v>
      </c>
      <c r="AE762" s="75">
        <v>6000000</v>
      </c>
      <c r="AF762" s="338">
        <f>(AC762*30)/220*1.4</f>
        <v>177895.19999999998</v>
      </c>
      <c r="AG762" s="113">
        <f>AA762*Q762</f>
        <v>26554950</v>
      </c>
      <c r="AH762" s="75">
        <f>AB762*Q762</f>
        <v>1400010</v>
      </c>
      <c r="AI762" s="75">
        <f>AF762*R762</f>
        <v>21347423.999999996</v>
      </c>
      <c r="AJ762" s="75">
        <f>IF(Q762=31,A762*Z762,(Q762/30)*A762*Z762)</f>
        <v>0</v>
      </c>
      <c r="AK762" s="75">
        <f>IF(Q762=31,AD762,(Q762/30)*AD762)</f>
        <v>4500000</v>
      </c>
      <c r="AL762" s="75">
        <f>IF(Q762=31,AE762,(Q762/30)*AE762)</f>
        <v>6000000</v>
      </c>
      <c r="AM762" s="75">
        <f>(AC762*30/220)*35%*S762</f>
        <v>4892117.9999999991</v>
      </c>
      <c r="AN762" s="75">
        <f>AC762*30/220*1.4*T762</f>
        <v>5217666.2159999991</v>
      </c>
      <c r="AO762" s="75">
        <f>AC762*U762</f>
        <v>0</v>
      </c>
      <c r="AP762" s="75">
        <f>200000*V762</f>
        <v>5400000</v>
      </c>
      <c r="AQ762" s="75">
        <v>0</v>
      </c>
      <c r="AR762" s="75">
        <v>0</v>
      </c>
      <c r="AS762" s="75">
        <v>0</v>
      </c>
      <c r="AT762" s="80">
        <v>0</v>
      </c>
      <c r="AU762" s="82">
        <f>SUM(AG762:AT762)</f>
        <v>75312168.216000006</v>
      </c>
      <c r="AV762" s="113">
        <f>AU762-(AX762+AP762+AO762+AL762+AK762+AJ762+AT762)</f>
        <v>54140316.440880008</v>
      </c>
      <c r="AW762" s="75">
        <f>AG762+AH762+AK762+AL762+AI762+AN762+AM762+AP762</f>
        <v>75312168.215999991</v>
      </c>
      <c r="AX762" s="75">
        <f>AW762*7%</f>
        <v>5271851.7751199994</v>
      </c>
      <c r="AY762" s="76">
        <f>IF(AV762&lt;=40000000,0,IF(AND(AV762&gt;40000000,AV762&lt;=80000000),(AV762-40000000)*10%,IF(AND(AV762&gt;80000000,AV762&lt;=120000000),4000000+(AV762-80000000)*15%,IF(AND(AV762&gt;120000000,AV762&lt;=180000000),10000000+(AV762-120000000)*20%,IF(AND(AV762&gt;180000000,AV762&lt;=240000000),22000000+(AV762-180000000)*25%,IF(AND(AV762&gt;240000000,AV762&lt;=320000000),37000000+(AV762-240000000)*30%,61000000+(AV762-320000000)*35%))))))</f>
        <v>1414031.644088001</v>
      </c>
      <c r="AZ762" s="75">
        <v>0</v>
      </c>
      <c r="BA762" s="75">
        <v>0</v>
      </c>
      <c r="BB762" s="75">
        <v>0</v>
      </c>
      <c r="BC762" s="80">
        <v>0</v>
      </c>
      <c r="BD762" s="80">
        <v>0</v>
      </c>
      <c r="BE762" s="80">
        <v>0</v>
      </c>
      <c r="BF762" s="78">
        <v>0</v>
      </c>
      <c r="BG762" s="348">
        <f>SUM(AX762:BF762)</f>
        <v>6685883.4192080004</v>
      </c>
      <c r="BH762" s="188">
        <f>INT(AU762-BG762)</f>
        <v>68626284</v>
      </c>
      <c r="BJ762" s="50">
        <v>13561</v>
      </c>
      <c r="BK762" s="50" t="s">
        <v>4093</v>
      </c>
      <c r="BM762" s="50">
        <f t="shared" si="23"/>
        <v>0</v>
      </c>
    </row>
    <row r="763" spans="1:65" s="50" customFormat="1" ht="24" customHeight="1" x14ac:dyDescent="0.2">
      <c r="A763" s="182">
        <f t="shared" si="22"/>
        <v>2655495</v>
      </c>
      <c r="B763" s="298">
        <v>757</v>
      </c>
      <c r="C763" s="266">
        <v>86</v>
      </c>
      <c r="D763" s="625">
        <v>14034</v>
      </c>
      <c r="E763" s="242" t="s">
        <v>2441</v>
      </c>
      <c r="F763" s="243" t="s">
        <v>2442</v>
      </c>
      <c r="G763" s="287" t="s">
        <v>137</v>
      </c>
      <c r="H763" s="274" t="s">
        <v>88</v>
      </c>
      <c r="I763" s="294" t="s">
        <v>3150</v>
      </c>
      <c r="J763" s="65" t="s">
        <v>1651</v>
      </c>
      <c r="K763" s="65" t="s">
        <v>1652</v>
      </c>
      <c r="L763" s="65" t="s">
        <v>88</v>
      </c>
      <c r="M763" s="292" t="s">
        <v>137</v>
      </c>
      <c r="N763" s="246" t="s">
        <v>2410</v>
      </c>
      <c r="O763" s="65"/>
      <c r="P763" s="90"/>
      <c r="Q763" s="244">
        <v>30</v>
      </c>
      <c r="R763" s="246">
        <v>120</v>
      </c>
      <c r="S763" s="246">
        <v>110</v>
      </c>
      <c r="T763" s="246">
        <v>29.33</v>
      </c>
      <c r="U763" s="90">
        <v>0</v>
      </c>
      <c r="V763" s="262">
        <v>12</v>
      </c>
      <c r="W763" s="99">
        <v>0</v>
      </c>
      <c r="X763" s="84">
        <v>0</v>
      </c>
      <c r="Y763" s="99">
        <v>3</v>
      </c>
      <c r="Z763" s="65">
        <v>1</v>
      </c>
      <c r="AA763" s="319">
        <v>885165</v>
      </c>
      <c r="AB763" s="319">
        <v>0</v>
      </c>
      <c r="AC763" s="320">
        <f>AA763+AB763</f>
        <v>885165</v>
      </c>
      <c r="AD763" s="75">
        <v>4500000</v>
      </c>
      <c r="AE763" s="75">
        <v>6000000</v>
      </c>
      <c r="AF763" s="338">
        <f>(AC763*30)/220*1.4</f>
        <v>168986.04545454544</v>
      </c>
      <c r="AG763" s="113">
        <f>AA763*Q763</f>
        <v>26554950</v>
      </c>
      <c r="AH763" s="75">
        <f>AB763*Q763</f>
        <v>0</v>
      </c>
      <c r="AI763" s="75">
        <f>AF763*R763</f>
        <v>20278325.454545453</v>
      </c>
      <c r="AJ763" s="75">
        <f>IF(Q763=31,A763*Z763,(Q763/30)*A763*Z763)</f>
        <v>2655495</v>
      </c>
      <c r="AK763" s="75">
        <f>IF(Q763=31,AD763,(Q763/30)*AD763)</f>
        <v>4500000</v>
      </c>
      <c r="AL763" s="75">
        <f>IF(Q763=31,AE763,(Q763/30)*AE763)</f>
        <v>6000000</v>
      </c>
      <c r="AM763" s="75">
        <f>(AC763*30/220)*35%*S763</f>
        <v>4647116.25</v>
      </c>
      <c r="AN763" s="75">
        <f>AC763*30/220*1.4*T763</f>
        <v>4956360.7131818179</v>
      </c>
      <c r="AO763" s="75">
        <f>AC763*U763</f>
        <v>0</v>
      </c>
      <c r="AP763" s="75">
        <f>200000*V763</f>
        <v>2400000</v>
      </c>
      <c r="AQ763" s="75">
        <v>0</v>
      </c>
      <c r="AR763" s="75">
        <v>0</v>
      </c>
      <c r="AS763" s="75">
        <v>0</v>
      </c>
      <c r="AT763" s="80">
        <v>0</v>
      </c>
      <c r="AU763" s="82">
        <f>SUM(AG763:AT763)</f>
        <v>71992247.417727277</v>
      </c>
      <c r="AV763" s="113">
        <f>AU763-(AX763+AP763+AO763+AL763+AK763+AJ763+AT763)</f>
        <v>51583179.74848637</v>
      </c>
      <c r="AW763" s="75">
        <f>AG763+AH763+AK763+AL763+AI763+AN763+AM763+AP763</f>
        <v>69336752.417727262</v>
      </c>
      <c r="AX763" s="75">
        <f>AW763*7%</f>
        <v>4853572.6692409087</v>
      </c>
      <c r="AY763" s="76">
        <f>IF(AV763&lt;=40000000,0,IF(AND(AV763&gt;40000000,AV763&lt;=80000000),(AV763-40000000)*10%,IF(AND(AV763&gt;80000000,AV763&lt;=120000000),4000000+(AV763-80000000)*15%,IF(AND(AV763&gt;120000000,AV763&lt;=180000000),10000000+(AV763-120000000)*20%,IF(AND(AV763&gt;180000000,AV763&lt;=240000000),22000000+(AV763-180000000)*25%,IF(AND(AV763&gt;240000000,AV763&lt;=320000000),37000000+(AV763-240000000)*30%,61000000+(AV763-320000000)*35%))))))</f>
        <v>1158317.9748486371</v>
      </c>
      <c r="AZ763" s="75">
        <v>0</v>
      </c>
      <c r="BA763" s="75">
        <v>0</v>
      </c>
      <c r="BB763" s="75">
        <v>0</v>
      </c>
      <c r="BC763" s="80">
        <v>0</v>
      </c>
      <c r="BD763" s="80">
        <v>0</v>
      </c>
      <c r="BE763" s="80">
        <v>0</v>
      </c>
      <c r="BF763" s="78">
        <v>0</v>
      </c>
      <c r="BG763" s="348">
        <f>SUM(AX763:BF763)</f>
        <v>6011890.6440895461</v>
      </c>
      <c r="BH763" s="188">
        <f>INT(AU763-BG763)</f>
        <v>65980356</v>
      </c>
      <c r="BJ763" s="414">
        <v>14001</v>
      </c>
      <c r="BK763" s="50" t="s">
        <v>4094</v>
      </c>
      <c r="BM763" s="50">
        <f t="shared" si="23"/>
        <v>33</v>
      </c>
    </row>
    <row r="764" spans="1:65" s="50" customFormat="1" ht="24" customHeight="1" x14ac:dyDescent="0.2">
      <c r="A764" s="182">
        <f t="shared" si="22"/>
        <v>2655495</v>
      </c>
      <c r="B764" s="298">
        <v>758</v>
      </c>
      <c r="C764" s="266">
        <v>222</v>
      </c>
      <c r="D764" s="299">
        <v>14015</v>
      </c>
      <c r="E764" s="242" t="s">
        <v>805</v>
      </c>
      <c r="F764" s="243" t="s">
        <v>2443</v>
      </c>
      <c r="G764" s="287" t="s">
        <v>137</v>
      </c>
      <c r="H764" s="274" t="s">
        <v>983</v>
      </c>
      <c r="I764" s="294" t="s">
        <v>3164</v>
      </c>
      <c r="J764" s="65" t="s">
        <v>2462</v>
      </c>
      <c r="K764" s="65"/>
      <c r="L764" s="331" t="s">
        <v>2463</v>
      </c>
      <c r="M764" s="292" t="s">
        <v>137</v>
      </c>
      <c r="N764" s="246" t="s">
        <v>2410</v>
      </c>
      <c r="O764" s="65"/>
      <c r="P764" s="90"/>
      <c r="Q764" s="244">
        <v>30</v>
      </c>
      <c r="R764" s="246">
        <v>120</v>
      </c>
      <c r="S764" s="246">
        <v>110</v>
      </c>
      <c r="T764" s="246">
        <v>29.33</v>
      </c>
      <c r="U764" s="90">
        <v>0</v>
      </c>
      <c r="V764" s="262">
        <v>15</v>
      </c>
      <c r="W764" s="99">
        <v>0</v>
      </c>
      <c r="X764" s="84">
        <v>0</v>
      </c>
      <c r="Y764" s="99">
        <v>0</v>
      </c>
      <c r="Z764" s="65">
        <v>1</v>
      </c>
      <c r="AA764" s="319">
        <v>885165</v>
      </c>
      <c r="AB764" s="319">
        <v>0</v>
      </c>
      <c r="AC764" s="320">
        <f>AA764+AB764</f>
        <v>885165</v>
      </c>
      <c r="AD764" s="75">
        <v>4500000</v>
      </c>
      <c r="AE764" s="75">
        <v>6000000</v>
      </c>
      <c r="AF764" s="338">
        <f>(AC764*30)/220*1.4</f>
        <v>168986.04545454544</v>
      </c>
      <c r="AG764" s="113">
        <f>AA764*Q764</f>
        <v>26554950</v>
      </c>
      <c r="AH764" s="75">
        <f>AB764*Q764</f>
        <v>0</v>
      </c>
      <c r="AI764" s="75">
        <f>AF764*R764</f>
        <v>20278325.454545453</v>
      </c>
      <c r="AJ764" s="75">
        <f>IF(Q764=31,A764*Z764,(Q764/30)*A764*Z764)</f>
        <v>2655495</v>
      </c>
      <c r="AK764" s="75">
        <f>IF(Q764=31,AD764,(Q764/30)*AD764)</f>
        <v>4500000</v>
      </c>
      <c r="AL764" s="75">
        <f>IF(Q764=31,AE764,(Q764/30)*AE764)</f>
        <v>6000000</v>
      </c>
      <c r="AM764" s="75">
        <f>(AC764*30/220)*35%*S764</f>
        <v>4647116.25</v>
      </c>
      <c r="AN764" s="75">
        <f>AC764*30/220*1.4*T764</f>
        <v>4956360.7131818179</v>
      </c>
      <c r="AO764" s="75">
        <f>AC764*U764</f>
        <v>0</v>
      </c>
      <c r="AP764" s="75">
        <f>200000*V764</f>
        <v>3000000</v>
      </c>
      <c r="AQ764" s="75">
        <v>0</v>
      </c>
      <c r="AR764" s="75">
        <v>0</v>
      </c>
      <c r="AS764" s="75">
        <v>0</v>
      </c>
      <c r="AT764" s="80">
        <v>0</v>
      </c>
      <c r="AU764" s="82">
        <f>SUM(AG764:AT764)</f>
        <v>72592247.417727277</v>
      </c>
      <c r="AV764" s="113">
        <f>AU764-(AX764+AP764+AO764+AL764+AK764+AJ764+AT764)</f>
        <v>51541179.74848637</v>
      </c>
      <c r="AW764" s="75">
        <f>AG764+AH764+AK764+AL764+AI764+AN764+AM764+AP764</f>
        <v>69936752.417727262</v>
      </c>
      <c r="AX764" s="75">
        <f>AW764*7%</f>
        <v>4895572.6692409087</v>
      </c>
      <c r="AY764" s="76">
        <f>IF(AV764&lt;=40000000,0,IF(AND(AV764&gt;40000000,AV764&lt;=80000000),(AV764-40000000)*10%,IF(AND(AV764&gt;80000000,AV764&lt;=120000000),4000000+(AV764-80000000)*15%,IF(AND(AV764&gt;120000000,AV764&lt;=180000000),10000000+(AV764-120000000)*20%,IF(AND(AV764&gt;180000000,AV764&lt;=240000000),22000000+(AV764-180000000)*25%,IF(AND(AV764&gt;240000000,AV764&lt;=320000000),37000000+(AV764-240000000)*30%,61000000+(AV764-320000000)*35%))))))</f>
        <v>1154117.9748486371</v>
      </c>
      <c r="AZ764" s="75">
        <v>0</v>
      </c>
      <c r="BA764" s="75">
        <v>0</v>
      </c>
      <c r="BB764" s="75">
        <v>0</v>
      </c>
      <c r="BC764" s="80">
        <v>0</v>
      </c>
      <c r="BD764" s="80">
        <v>0</v>
      </c>
      <c r="BE764" s="80">
        <v>0</v>
      </c>
      <c r="BF764" s="78">
        <v>0</v>
      </c>
      <c r="BG764" s="348">
        <f>SUM(AX764:BF764)</f>
        <v>6049690.6440895461</v>
      </c>
      <c r="BH764" s="188">
        <f>INT(AU764-BG764)</f>
        <v>66542556</v>
      </c>
      <c r="BJ764" s="414">
        <v>14002</v>
      </c>
      <c r="BK764" s="50" t="s">
        <v>4095</v>
      </c>
      <c r="BM764" s="50">
        <f t="shared" si="23"/>
        <v>13</v>
      </c>
    </row>
    <row r="765" spans="1:65" s="50" customFormat="1" ht="24" customHeight="1" x14ac:dyDescent="0.2">
      <c r="A765" s="182">
        <f t="shared" si="22"/>
        <v>2655495</v>
      </c>
      <c r="B765" s="298">
        <v>759</v>
      </c>
      <c r="C765" s="266">
        <v>223</v>
      </c>
      <c r="D765" s="299">
        <v>14016</v>
      </c>
      <c r="E765" s="242" t="s">
        <v>226</v>
      </c>
      <c r="F765" s="243" t="s">
        <v>2444</v>
      </c>
      <c r="G765" s="287" t="s">
        <v>137</v>
      </c>
      <c r="H765" s="274" t="s">
        <v>983</v>
      </c>
      <c r="I765" s="294" t="s">
        <v>3165</v>
      </c>
      <c r="J765" s="65">
        <v>4011430951</v>
      </c>
      <c r="K765" s="65"/>
      <c r="L765" s="274" t="s">
        <v>983</v>
      </c>
      <c r="M765" s="292" t="s">
        <v>137</v>
      </c>
      <c r="N765" s="246" t="s">
        <v>2410</v>
      </c>
      <c r="O765" s="65"/>
      <c r="P765" s="90"/>
      <c r="Q765" s="244">
        <v>30</v>
      </c>
      <c r="R765" s="246">
        <v>120</v>
      </c>
      <c r="S765" s="246">
        <v>110</v>
      </c>
      <c r="T765" s="246">
        <v>29.33</v>
      </c>
      <c r="U765" s="90">
        <v>0</v>
      </c>
      <c r="V765" s="262">
        <v>13</v>
      </c>
      <c r="W765" s="99">
        <v>0</v>
      </c>
      <c r="X765" s="84">
        <v>0</v>
      </c>
      <c r="Y765" s="99">
        <v>0</v>
      </c>
      <c r="Z765" s="65">
        <v>2</v>
      </c>
      <c r="AA765" s="319">
        <v>885165</v>
      </c>
      <c r="AB765" s="319">
        <v>0</v>
      </c>
      <c r="AC765" s="320">
        <f>AA765+AB765</f>
        <v>885165</v>
      </c>
      <c r="AD765" s="75">
        <v>4500000</v>
      </c>
      <c r="AE765" s="75">
        <v>6000000</v>
      </c>
      <c r="AF765" s="338">
        <f>(AC765*30)/220*1.4</f>
        <v>168986.04545454544</v>
      </c>
      <c r="AG765" s="113">
        <f>AA765*Q765</f>
        <v>26554950</v>
      </c>
      <c r="AH765" s="75">
        <f>AB765*Q765</f>
        <v>0</v>
      </c>
      <c r="AI765" s="75">
        <f>AF765*R765</f>
        <v>20278325.454545453</v>
      </c>
      <c r="AJ765" s="75">
        <f>IF(Q765=31,A765*Z765,(Q765/30)*A765*Z765)</f>
        <v>5310990</v>
      </c>
      <c r="AK765" s="75">
        <f>IF(Q765=31,AD765,(Q765/30)*AD765)</f>
        <v>4500000</v>
      </c>
      <c r="AL765" s="75">
        <f>IF(Q765=31,AE765,(Q765/30)*AE765)</f>
        <v>6000000</v>
      </c>
      <c r="AM765" s="75">
        <f>(AC765*30/220)*35%*S765</f>
        <v>4647116.25</v>
      </c>
      <c r="AN765" s="75">
        <f>AC765*30/220*1.4*T765</f>
        <v>4956360.7131818179</v>
      </c>
      <c r="AO765" s="75">
        <f>AC765*U765</f>
        <v>0</v>
      </c>
      <c r="AP765" s="75">
        <f>200000*V765</f>
        <v>2600000</v>
      </c>
      <c r="AQ765" s="75">
        <v>0</v>
      </c>
      <c r="AR765" s="75">
        <v>0</v>
      </c>
      <c r="AS765" s="75">
        <v>0</v>
      </c>
      <c r="AT765" s="80">
        <v>0</v>
      </c>
      <c r="AU765" s="82">
        <f>SUM(AG765:AT765)</f>
        <v>74847742.417727277</v>
      </c>
      <c r="AV765" s="113">
        <f>AU765-(AX765+AP765+AO765+AL765+AK765+AJ765+AT765)</f>
        <v>51569179.74848637</v>
      </c>
      <c r="AW765" s="75">
        <f>AG765+AH765+AK765+AL765+AI765+AN765+AM765+AP765</f>
        <v>69536752.417727262</v>
      </c>
      <c r="AX765" s="75">
        <f>AW765*7%</f>
        <v>4867572.6692409087</v>
      </c>
      <c r="AY765" s="76">
        <f>IF(AV765&lt;=40000000,0,IF(AND(AV765&gt;40000000,AV765&lt;=80000000),(AV765-40000000)*10%,IF(AND(AV765&gt;80000000,AV765&lt;=120000000),4000000+(AV765-80000000)*15%,IF(AND(AV765&gt;120000000,AV765&lt;=180000000),10000000+(AV765-120000000)*20%,IF(AND(AV765&gt;180000000,AV765&lt;=240000000),22000000+(AV765-180000000)*25%,IF(AND(AV765&gt;240000000,AV765&lt;=320000000),37000000+(AV765-240000000)*30%,61000000+(AV765-320000000)*35%))))))</f>
        <v>1156917.9748486371</v>
      </c>
      <c r="AZ765" s="75">
        <v>0</v>
      </c>
      <c r="BA765" s="75">
        <v>0</v>
      </c>
      <c r="BB765" s="75">
        <v>0</v>
      </c>
      <c r="BC765" s="80">
        <v>0</v>
      </c>
      <c r="BD765" s="80">
        <v>0</v>
      </c>
      <c r="BE765" s="80">
        <v>0</v>
      </c>
      <c r="BF765" s="78">
        <v>0</v>
      </c>
      <c r="BG765" s="348">
        <f>SUM(AX765:BF765)</f>
        <v>6024490.6440895461</v>
      </c>
      <c r="BH765" s="188">
        <f>INT(AU765-BG765)</f>
        <v>68823251</v>
      </c>
      <c r="BJ765" s="414">
        <v>14004</v>
      </c>
      <c r="BK765" s="50" t="s">
        <v>4096</v>
      </c>
      <c r="BM765" s="50">
        <f t="shared" si="23"/>
        <v>12</v>
      </c>
    </row>
    <row r="766" spans="1:65" s="50" customFormat="1" ht="24" customHeight="1" x14ac:dyDescent="0.2">
      <c r="A766" s="182">
        <f t="shared" si="22"/>
        <v>2655495</v>
      </c>
      <c r="B766" s="298">
        <v>760</v>
      </c>
      <c r="C766" s="266">
        <v>376</v>
      </c>
      <c r="D766" s="299">
        <v>14001</v>
      </c>
      <c r="E766" s="242" t="s">
        <v>732</v>
      </c>
      <c r="F766" s="243" t="s">
        <v>2445</v>
      </c>
      <c r="G766" s="287" t="s">
        <v>137</v>
      </c>
      <c r="H766" s="274" t="s">
        <v>324</v>
      </c>
      <c r="I766" s="294" t="s">
        <v>2480</v>
      </c>
      <c r="J766" s="65">
        <v>2282812743</v>
      </c>
      <c r="K766" s="65">
        <v>63617401</v>
      </c>
      <c r="L766" s="274" t="s">
        <v>324</v>
      </c>
      <c r="M766" s="292" t="s">
        <v>137</v>
      </c>
      <c r="N766" s="246" t="s">
        <v>2410</v>
      </c>
      <c r="O766" s="65"/>
      <c r="P766" s="90"/>
      <c r="Q766" s="244">
        <v>30</v>
      </c>
      <c r="R766" s="246">
        <v>120</v>
      </c>
      <c r="S766" s="246">
        <v>110</v>
      </c>
      <c r="T766" s="246">
        <v>29.33</v>
      </c>
      <c r="U766" s="90">
        <v>0</v>
      </c>
      <c r="V766" s="262">
        <v>15</v>
      </c>
      <c r="W766" s="99">
        <v>0</v>
      </c>
      <c r="X766" s="84">
        <v>0</v>
      </c>
      <c r="Y766" s="99">
        <v>0</v>
      </c>
      <c r="Z766" s="65">
        <v>0</v>
      </c>
      <c r="AA766" s="319">
        <v>885165</v>
      </c>
      <c r="AB766" s="319">
        <v>0</v>
      </c>
      <c r="AC766" s="320">
        <f>AA766+AB766</f>
        <v>885165</v>
      </c>
      <c r="AD766" s="75">
        <v>4500000</v>
      </c>
      <c r="AE766" s="75">
        <v>6000000</v>
      </c>
      <c r="AF766" s="338">
        <f>(AC766*30)/220*1.4</f>
        <v>168986.04545454544</v>
      </c>
      <c r="AG766" s="113">
        <f>AA766*Q766</f>
        <v>26554950</v>
      </c>
      <c r="AH766" s="75">
        <f>AB766*Q766</f>
        <v>0</v>
      </c>
      <c r="AI766" s="75">
        <f>AF766*R766</f>
        <v>20278325.454545453</v>
      </c>
      <c r="AJ766" s="75">
        <f>IF(Q766=31,A766*Z766,(Q766/30)*A766*Z766)</f>
        <v>0</v>
      </c>
      <c r="AK766" s="75">
        <f>IF(Q766=31,AD766,(Q766/30)*AD766)</f>
        <v>4500000</v>
      </c>
      <c r="AL766" s="75">
        <f>IF(Q766=31,AE766,(Q766/30)*AE766)</f>
        <v>6000000</v>
      </c>
      <c r="AM766" s="75">
        <f>(AC766*30/220)*35%*S766</f>
        <v>4647116.25</v>
      </c>
      <c r="AN766" s="75">
        <f>AC766*30/220*1.4*T766</f>
        <v>4956360.7131818179</v>
      </c>
      <c r="AO766" s="75">
        <f>AC766*U766</f>
        <v>0</v>
      </c>
      <c r="AP766" s="75">
        <f>200000*V766</f>
        <v>3000000</v>
      </c>
      <c r="AQ766" s="75">
        <v>0</v>
      </c>
      <c r="AR766" s="75">
        <v>0</v>
      </c>
      <c r="AS766" s="75">
        <v>0</v>
      </c>
      <c r="AT766" s="80">
        <v>0</v>
      </c>
      <c r="AU766" s="82">
        <f>SUM(AG766:AT766)</f>
        <v>69936752.417727262</v>
      </c>
      <c r="AV766" s="113">
        <f>AU766-(AX766+AP766+AO766+AL766+AK766+AJ766+AT766)</f>
        <v>51541179.748486355</v>
      </c>
      <c r="AW766" s="75">
        <f>AG766+AH766+AK766+AL766+AI766+AN766+AM766+AP766</f>
        <v>69936752.417727262</v>
      </c>
      <c r="AX766" s="75">
        <f>AW766*7%</f>
        <v>4895572.6692409087</v>
      </c>
      <c r="AY766" s="76">
        <f>IF(AV766&lt;=40000000,0,IF(AND(AV766&gt;40000000,AV766&lt;=80000000),(AV766-40000000)*10%,IF(AND(AV766&gt;80000000,AV766&lt;=120000000),4000000+(AV766-80000000)*15%,IF(AND(AV766&gt;120000000,AV766&lt;=180000000),10000000+(AV766-120000000)*20%,IF(AND(AV766&gt;180000000,AV766&lt;=240000000),22000000+(AV766-180000000)*25%,IF(AND(AV766&gt;240000000,AV766&lt;=320000000),37000000+(AV766-240000000)*30%,61000000+(AV766-320000000)*35%))))))</f>
        <v>1154117.9748486355</v>
      </c>
      <c r="AZ766" s="75">
        <v>0</v>
      </c>
      <c r="BA766" s="75">
        <v>0</v>
      </c>
      <c r="BB766" s="75">
        <v>0</v>
      </c>
      <c r="BC766" s="80">
        <v>0</v>
      </c>
      <c r="BD766" s="80">
        <v>0</v>
      </c>
      <c r="BE766" s="80">
        <v>0</v>
      </c>
      <c r="BF766" s="78">
        <v>0</v>
      </c>
      <c r="BG766" s="348">
        <f>SUM(AX766:BF766)</f>
        <v>6049690.6440895442</v>
      </c>
      <c r="BH766" s="188">
        <f>INT(AU766-BG766)</f>
        <v>63887061</v>
      </c>
      <c r="BJ766" s="50">
        <v>14005</v>
      </c>
      <c r="BK766" s="50" t="s">
        <v>4131</v>
      </c>
      <c r="BM766" s="50">
        <f t="shared" si="23"/>
        <v>-4</v>
      </c>
    </row>
    <row r="767" spans="1:65" s="50" customFormat="1" ht="24" customHeight="1" x14ac:dyDescent="0.2">
      <c r="A767" s="182">
        <f t="shared" si="22"/>
        <v>2655495</v>
      </c>
      <c r="B767" s="298">
        <v>761</v>
      </c>
      <c r="C767" s="266">
        <v>386</v>
      </c>
      <c r="D767" s="299">
        <v>14004</v>
      </c>
      <c r="E767" s="242" t="s">
        <v>259</v>
      </c>
      <c r="F767" s="243" t="s">
        <v>1268</v>
      </c>
      <c r="G767" s="287" t="s">
        <v>137</v>
      </c>
      <c r="H767" s="274" t="s">
        <v>206</v>
      </c>
      <c r="I767" s="294" t="s">
        <v>3151</v>
      </c>
      <c r="J767" s="65" t="s">
        <v>2465</v>
      </c>
      <c r="K767" s="65" t="s">
        <v>2464</v>
      </c>
      <c r="L767" s="274" t="s">
        <v>206</v>
      </c>
      <c r="M767" s="292" t="s">
        <v>137</v>
      </c>
      <c r="N767" s="83"/>
      <c r="O767" s="246" t="s">
        <v>2410</v>
      </c>
      <c r="P767" s="90"/>
      <c r="Q767" s="244">
        <v>30</v>
      </c>
      <c r="R767" s="246">
        <v>90</v>
      </c>
      <c r="S767" s="246">
        <v>0</v>
      </c>
      <c r="T767" s="246">
        <v>0</v>
      </c>
      <c r="U767" s="90">
        <v>0</v>
      </c>
      <c r="V767" s="262">
        <v>24</v>
      </c>
      <c r="W767" s="99">
        <v>0</v>
      </c>
      <c r="X767" s="84">
        <v>0</v>
      </c>
      <c r="Y767" s="99">
        <v>0</v>
      </c>
      <c r="Z767" s="65">
        <v>0</v>
      </c>
      <c r="AA767" s="319">
        <v>885165</v>
      </c>
      <c r="AB767" s="319">
        <v>0</v>
      </c>
      <c r="AC767" s="320">
        <f>AA767+AB767</f>
        <v>885165</v>
      </c>
      <c r="AD767" s="75">
        <v>4500000</v>
      </c>
      <c r="AE767" s="75">
        <v>6000000</v>
      </c>
      <c r="AF767" s="338">
        <f>(AC767*30)/220*1.4</f>
        <v>168986.04545454544</v>
      </c>
      <c r="AG767" s="113">
        <f>AA767*Q767</f>
        <v>26554950</v>
      </c>
      <c r="AH767" s="75">
        <f>AB767*Q767</f>
        <v>0</v>
      </c>
      <c r="AI767" s="75">
        <f>AF767*R767</f>
        <v>15208744.09090909</v>
      </c>
      <c r="AJ767" s="75">
        <f>IF(Q767=31,A767*Z767,(Q767/30)*A767*Z767)</f>
        <v>0</v>
      </c>
      <c r="AK767" s="75">
        <f>IF(Q767=31,AD767,(Q767/30)*AD767)</f>
        <v>4500000</v>
      </c>
      <c r="AL767" s="75">
        <f>IF(Q767=31,AE767,(Q767/30)*AE767)</f>
        <v>6000000</v>
      </c>
      <c r="AM767" s="75">
        <f>(AC767*30/220)*35%*S767</f>
        <v>0</v>
      </c>
      <c r="AN767" s="75">
        <f>AC767*30/220*1.4*T767</f>
        <v>0</v>
      </c>
      <c r="AO767" s="75">
        <f>AC767*U767</f>
        <v>0</v>
      </c>
      <c r="AP767" s="75">
        <f>200000*V767</f>
        <v>4800000</v>
      </c>
      <c r="AQ767" s="75">
        <v>0</v>
      </c>
      <c r="AR767" s="75">
        <v>0</v>
      </c>
      <c r="AS767" s="75">
        <v>0</v>
      </c>
      <c r="AT767" s="80">
        <v>0</v>
      </c>
      <c r="AU767" s="82">
        <f>SUM(AG767:AT767)</f>
        <v>57063694.090909094</v>
      </c>
      <c r="AV767" s="113">
        <f>AU767-(AX767+AP767+AO767+AL767+AK767+AJ767+AT767)</f>
        <v>37769235.504545458</v>
      </c>
      <c r="AW767" s="75">
        <f>AG767+AH767+AK767+AL767+AI767+AN767+AM767+AP767</f>
        <v>57063694.090909094</v>
      </c>
      <c r="AX767" s="75">
        <f>AW767*7%</f>
        <v>3994458.5863636369</v>
      </c>
      <c r="AY767" s="76">
        <f>IF(AV767&lt;=40000000,0,IF(AND(AV767&gt;40000000,AV767&lt;=80000000),(AV767-40000000)*10%,IF(AND(AV767&gt;80000000,AV767&lt;=120000000),4000000+(AV767-80000000)*15%,IF(AND(AV767&gt;120000000,AV767&lt;=180000000),10000000+(AV767-120000000)*20%,IF(AND(AV767&gt;180000000,AV767&lt;=240000000),22000000+(AV767-180000000)*25%,IF(AND(AV767&gt;240000000,AV767&lt;=320000000),37000000+(AV767-240000000)*30%,61000000+(AV767-320000000)*35%))))))</f>
        <v>0</v>
      </c>
      <c r="AZ767" s="75">
        <v>0</v>
      </c>
      <c r="BA767" s="75">
        <v>0</v>
      </c>
      <c r="BB767" s="75">
        <v>0</v>
      </c>
      <c r="BC767" s="80">
        <v>0</v>
      </c>
      <c r="BD767" s="80">
        <v>0</v>
      </c>
      <c r="BE767" s="80">
        <v>0</v>
      </c>
      <c r="BF767" s="78">
        <v>0</v>
      </c>
      <c r="BG767" s="348">
        <f>SUM(AX767:BF767)</f>
        <v>3994458.5863636369</v>
      </c>
      <c r="BH767" s="188">
        <f>INT(AU767-BG767)</f>
        <v>53069235</v>
      </c>
      <c r="BJ767" s="414">
        <v>14006</v>
      </c>
      <c r="BK767" s="50" t="s">
        <v>4097</v>
      </c>
      <c r="BM767" s="50">
        <f t="shared" si="23"/>
        <v>-2</v>
      </c>
    </row>
    <row r="768" spans="1:65" s="50" customFormat="1" ht="24" customHeight="1" x14ac:dyDescent="0.2">
      <c r="A768" s="182">
        <f t="shared" ref="A768:A819" si="24">885165*3</f>
        <v>2655495</v>
      </c>
      <c r="B768" s="298">
        <v>762</v>
      </c>
      <c r="C768" s="266">
        <v>552</v>
      </c>
      <c r="D768" s="299">
        <v>14008</v>
      </c>
      <c r="E768" s="242" t="s">
        <v>135</v>
      </c>
      <c r="F768" s="243" t="s">
        <v>2446</v>
      </c>
      <c r="G768" s="287" t="s">
        <v>137</v>
      </c>
      <c r="H768" s="274" t="s">
        <v>2447</v>
      </c>
      <c r="I768" s="294" t="s">
        <v>3152</v>
      </c>
      <c r="J768" s="65">
        <v>3671556201</v>
      </c>
      <c r="K768" s="65" t="s">
        <v>2479</v>
      </c>
      <c r="L768" s="274" t="s">
        <v>2447</v>
      </c>
      <c r="M768" s="292" t="s">
        <v>137</v>
      </c>
      <c r="N768" s="246" t="s">
        <v>2410</v>
      </c>
      <c r="O768" s="65"/>
      <c r="P768" s="90"/>
      <c r="Q768" s="244">
        <v>30</v>
      </c>
      <c r="R768" s="246">
        <v>120</v>
      </c>
      <c r="S768" s="246">
        <v>110</v>
      </c>
      <c r="T768" s="246">
        <v>29.33</v>
      </c>
      <c r="U768" s="245">
        <f>2+3</f>
        <v>5</v>
      </c>
      <c r="V768" s="262">
        <v>21</v>
      </c>
      <c r="W768" s="99">
        <v>0</v>
      </c>
      <c r="X768" s="84">
        <v>0</v>
      </c>
      <c r="Y768" s="99">
        <v>4</v>
      </c>
      <c r="Z768" s="390">
        <f>Y768</f>
        <v>4</v>
      </c>
      <c r="AA768" s="319">
        <v>885165</v>
      </c>
      <c r="AB768" s="319">
        <v>0</v>
      </c>
      <c r="AC768" s="320">
        <f>AA768+AB768</f>
        <v>885165</v>
      </c>
      <c r="AD768" s="75">
        <v>4500000</v>
      </c>
      <c r="AE768" s="75">
        <v>6000000</v>
      </c>
      <c r="AF768" s="338">
        <f>(AC768*30)/220*1.4</f>
        <v>168986.04545454544</v>
      </c>
      <c r="AG768" s="113">
        <f>AA768*Q768</f>
        <v>26554950</v>
      </c>
      <c r="AH768" s="75">
        <f>AB768*Q768</f>
        <v>0</v>
      </c>
      <c r="AI768" s="75">
        <f>AF768*R768</f>
        <v>20278325.454545453</v>
      </c>
      <c r="AJ768" s="75">
        <f>IF(Q768=31,A768*Z768,(Q768/30)*A768*Z768)</f>
        <v>10621980</v>
      </c>
      <c r="AK768" s="75">
        <f>IF(Q768=31,AD768,(Q768/30)*AD768)</f>
        <v>4500000</v>
      </c>
      <c r="AL768" s="75">
        <f>IF(Q768=31,AE768,(Q768/30)*AE768)</f>
        <v>6000000</v>
      </c>
      <c r="AM768" s="75">
        <f>(AC768*30/220)*35%*S768</f>
        <v>4647116.25</v>
      </c>
      <c r="AN768" s="75">
        <f>AC768*30/220*1.4*T768</f>
        <v>4956360.7131818179</v>
      </c>
      <c r="AO768" s="75">
        <f>AC768*U768</f>
        <v>4425825</v>
      </c>
      <c r="AP768" s="75">
        <f>200000*V768</f>
        <v>4200000</v>
      </c>
      <c r="AQ768" s="75">
        <v>0</v>
      </c>
      <c r="AR768" s="75">
        <v>0</v>
      </c>
      <c r="AS768" s="75">
        <v>0</v>
      </c>
      <c r="AT768" s="80">
        <v>0</v>
      </c>
      <c r="AU768" s="82">
        <f>SUM(AG768:AT768)</f>
        <v>86184557.417727277</v>
      </c>
      <c r="AV768" s="113">
        <f>AU768-(AX768+AP768+AO768+AL768+AK768+AJ768+AT768)</f>
        <v>51457179.74848637</v>
      </c>
      <c r="AW768" s="75">
        <f>AG768+AH768+AK768+AL768+AI768+AN768+AM768+AP768</f>
        <v>71136752.417727262</v>
      </c>
      <c r="AX768" s="75">
        <f>AW768*7%</f>
        <v>4979572.6692409087</v>
      </c>
      <c r="AY768" s="76">
        <f>IF(AV768&lt;=40000000,0,IF(AND(AV768&gt;40000000,AV768&lt;=80000000),(AV768-40000000)*10%,IF(AND(AV768&gt;80000000,AV768&lt;=120000000),4000000+(AV768-80000000)*15%,IF(AND(AV768&gt;120000000,AV768&lt;=180000000),10000000+(AV768-120000000)*20%,IF(AND(AV768&gt;180000000,AV768&lt;=240000000),22000000+(AV768-180000000)*25%,IF(AND(AV768&gt;240000000,AV768&lt;=320000000),37000000+(AV768-240000000)*30%,61000000+(AV768-320000000)*35%))))))</f>
        <v>1145717.9748486371</v>
      </c>
      <c r="AZ768" s="75">
        <v>0</v>
      </c>
      <c r="BA768" s="75">
        <v>0</v>
      </c>
      <c r="BB768" s="75">
        <v>0</v>
      </c>
      <c r="BC768" s="80">
        <v>0</v>
      </c>
      <c r="BD768" s="80">
        <v>0</v>
      </c>
      <c r="BE768" s="80">
        <v>0</v>
      </c>
      <c r="BF768" s="78">
        <v>0</v>
      </c>
      <c r="BG768" s="348">
        <f>SUM(AX768:BF768)</f>
        <v>6125290.6440895461</v>
      </c>
      <c r="BH768" s="188">
        <f>INT(AU768-BG768)</f>
        <v>80059266</v>
      </c>
      <c r="BJ768" s="414">
        <v>14008</v>
      </c>
      <c r="BK768" s="50" t="s">
        <v>4098</v>
      </c>
      <c r="BM768" s="50">
        <f t="shared" si="23"/>
        <v>0</v>
      </c>
    </row>
    <row r="769" spans="1:66" s="50" customFormat="1" ht="24" customHeight="1" x14ac:dyDescent="0.2">
      <c r="A769" s="182">
        <f t="shared" si="24"/>
        <v>2655495</v>
      </c>
      <c r="B769" s="298">
        <v>763</v>
      </c>
      <c r="C769" s="266">
        <v>209</v>
      </c>
      <c r="D769" s="299">
        <v>14014</v>
      </c>
      <c r="E769" s="242" t="s">
        <v>2448</v>
      </c>
      <c r="F769" s="243" t="s">
        <v>1110</v>
      </c>
      <c r="G769" s="287" t="s">
        <v>137</v>
      </c>
      <c r="H769" s="274" t="s">
        <v>983</v>
      </c>
      <c r="I769" s="294" t="s">
        <v>3153</v>
      </c>
      <c r="J769" s="65">
        <v>3781710191</v>
      </c>
      <c r="K769" s="65" t="s">
        <v>2478</v>
      </c>
      <c r="L769" s="274" t="s">
        <v>983</v>
      </c>
      <c r="M769" s="292" t="s">
        <v>137</v>
      </c>
      <c r="N769" s="246" t="s">
        <v>2410</v>
      </c>
      <c r="O769" s="65"/>
      <c r="P769" s="90"/>
      <c r="Q769" s="244">
        <v>30</v>
      </c>
      <c r="R769" s="246">
        <v>120</v>
      </c>
      <c r="S769" s="246">
        <v>110</v>
      </c>
      <c r="T769" s="246">
        <v>29.33</v>
      </c>
      <c r="U769" s="90">
        <v>0</v>
      </c>
      <c r="V769" s="262">
        <v>15</v>
      </c>
      <c r="W769" s="99">
        <v>0</v>
      </c>
      <c r="X769" s="84">
        <v>0</v>
      </c>
      <c r="Y769" s="99">
        <v>0</v>
      </c>
      <c r="Z769" s="390">
        <f>Y769</f>
        <v>0</v>
      </c>
      <c r="AA769" s="319">
        <v>885165</v>
      </c>
      <c r="AB769" s="319">
        <v>0</v>
      </c>
      <c r="AC769" s="320">
        <f>AA769+AB769</f>
        <v>885165</v>
      </c>
      <c r="AD769" s="75">
        <v>4500000</v>
      </c>
      <c r="AE769" s="75">
        <v>6000000</v>
      </c>
      <c r="AF769" s="338">
        <f>(AC769*30)/220*1.4</f>
        <v>168986.04545454544</v>
      </c>
      <c r="AG769" s="113">
        <f>AA769*Q769</f>
        <v>26554950</v>
      </c>
      <c r="AH769" s="75">
        <f>AB769*Q769</f>
        <v>0</v>
      </c>
      <c r="AI769" s="75">
        <f>AF769*R769</f>
        <v>20278325.454545453</v>
      </c>
      <c r="AJ769" s="75">
        <f>IF(Q769=31,A769*Z769,(Q769/30)*A769*Z769)</f>
        <v>0</v>
      </c>
      <c r="AK769" s="75">
        <f>IF(Q769=31,AD769,(Q769/30)*AD769)</f>
        <v>4500000</v>
      </c>
      <c r="AL769" s="75">
        <f>IF(Q769=31,AE769,(Q769/30)*AE769)</f>
        <v>6000000</v>
      </c>
      <c r="AM769" s="75">
        <f>(AC769*30/220)*35%*S769</f>
        <v>4647116.25</v>
      </c>
      <c r="AN769" s="75">
        <f>AC769*30/220*1.4*T769</f>
        <v>4956360.7131818179</v>
      </c>
      <c r="AO769" s="75">
        <f>AC769*U769</f>
        <v>0</v>
      </c>
      <c r="AP769" s="75">
        <f>200000*V769</f>
        <v>3000000</v>
      </c>
      <c r="AQ769" s="75">
        <v>0</v>
      </c>
      <c r="AR769" s="75">
        <v>0</v>
      </c>
      <c r="AS769" s="75">
        <v>0</v>
      </c>
      <c r="AT769" s="80">
        <v>0</v>
      </c>
      <c r="AU769" s="82">
        <f>SUM(AG769:AT769)</f>
        <v>69936752.417727262</v>
      </c>
      <c r="AV769" s="113">
        <f>AU769-(AX769+AP769+AO769+AL769+AK769+AJ769+AT769)</f>
        <v>51541179.748486355</v>
      </c>
      <c r="AW769" s="75">
        <f>AG769+AH769+AK769+AL769+AI769+AN769+AM769+AP769</f>
        <v>69936752.417727262</v>
      </c>
      <c r="AX769" s="75">
        <f>AW769*7%</f>
        <v>4895572.6692409087</v>
      </c>
      <c r="AY769" s="76">
        <f>IF(AV769&lt;=40000000,0,IF(AND(AV769&gt;40000000,AV769&lt;=80000000),(AV769-40000000)*10%,IF(AND(AV769&gt;80000000,AV769&lt;=120000000),4000000+(AV769-80000000)*15%,IF(AND(AV769&gt;120000000,AV769&lt;=180000000),10000000+(AV769-120000000)*20%,IF(AND(AV769&gt;180000000,AV769&lt;=240000000),22000000+(AV769-180000000)*25%,IF(AND(AV769&gt;240000000,AV769&lt;=320000000),37000000+(AV769-240000000)*30%,61000000+(AV769-320000000)*35%))))))</f>
        <v>1154117.9748486355</v>
      </c>
      <c r="AZ769" s="75">
        <v>0</v>
      </c>
      <c r="BA769" s="75">
        <v>0</v>
      </c>
      <c r="BB769" s="75">
        <v>0</v>
      </c>
      <c r="BC769" s="80">
        <v>0</v>
      </c>
      <c r="BD769" s="80">
        <v>0</v>
      </c>
      <c r="BE769" s="80">
        <v>0</v>
      </c>
      <c r="BF769" s="78">
        <v>0</v>
      </c>
      <c r="BG769" s="348">
        <f>SUM(AX769:BF769)</f>
        <v>6049690.6440895442</v>
      </c>
      <c r="BH769" s="188">
        <f>INT(AU769-BG769)</f>
        <v>63887061</v>
      </c>
      <c r="BJ769" s="414">
        <v>14009</v>
      </c>
      <c r="BK769" s="50" t="s">
        <v>4099</v>
      </c>
      <c r="BM769" s="50">
        <f t="shared" si="23"/>
        <v>5</v>
      </c>
    </row>
    <row r="770" spans="1:66" s="50" customFormat="1" ht="24" customHeight="1" x14ac:dyDescent="0.2">
      <c r="A770" s="182">
        <f t="shared" si="24"/>
        <v>2655495</v>
      </c>
      <c r="B770" s="298">
        <v>764</v>
      </c>
      <c r="C770" s="266">
        <v>142</v>
      </c>
      <c r="D770" s="299">
        <v>14009</v>
      </c>
      <c r="E770" s="242" t="s">
        <v>2449</v>
      </c>
      <c r="F770" s="243" t="s">
        <v>2450</v>
      </c>
      <c r="G770" s="287" t="s">
        <v>137</v>
      </c>
      <c r="H770" s="274" t="s">
        <v>88</v>
      </c>
      <c r="I770" s="294" t="s">
        <v>2870</v>
      </c>
      <c r="J770" s="65">
        <v>2680127110</v>
      </c>
      <c r="K770" s="65" t="s">
        <v>2477</v>
      </c>
      <c r="L770" s="274" t="s">
        <v>88</v>
      </c>
      <c r="M770" s="292" t="s">
        <v>137</v>
      </c>
      <c r="N770" s="65"/>
      <c r="O770" s="65"/>
      <c r="P770" s="246" t="s">
        <v>2410</v>
      </c>
      <c r="Q770" s="244">
        <v>30</v>
      </c>
      <c r="R770" s="246">
        <v>120</v>
      </c>
      <c r="S770" s="246">
        <v>220</v>
      </c>
      <c r="T770" s="246">
        <v>29.33</v>
      </c>
      <c r="U770" s="90">
        <v>0</v>
      </c>
      <c r="V770" s="262">
        <v>24</v>
      </c>
      <c r="W770" s="99">
        <v>0</v>
      </c>
      <c r="X770" s="84">
        <v>0</v>
      </c>
      <c r="Y770" s="99">
        <v>0</v>
      </c>
      <c r="Z770" s="65">
        <v>0</v>
      </c>
      <c r="AA770" s="319">
        <v>885165</v>
      </c>
      <c r="AB770" s="319">
        <v>0</v>
      </c>
      <c r="AC770" s="320">
        <f>AA770+AB770</f>
        <v>885165</v>
      </c>
      <c r="AD770" s="75">
        <v>4500000</v>
      </c>
      <c r="AE770" s="75">
        <v>6000000</v>
      </c>
      <c r="AF770" s="338">
        <f>(AC770*30)/220*1.4</f>
        <v>168986.04545454544</v>
      </c>
      <c r="AG770" s="113">
        <f>AA770*Q770</f>
        <v>26554950</v>
      </c>
      <c r="AH770" s="75">
        <f>AB770*Q770</f>
        <v>0</v>
      </c>
      <c r="AI770" s="75">
        <f>AF770*R770</f>
        <v>20278325.454545453</v>
      </c>
      <c r="AJ770" s="75">
        <f>IF(Q770=31,A770*Z770,(Q770/30)*A770*Z770)</f>
        <v>0</v>
      </c>
      <c r="AK770" s="75">
        <f>IF(Q770=31,AD770,(Q770/30)*AD770)</f>
        <v>4500000</v>
      </c>
      <c r="AL770" s="75">
        <f>IF(Q770=31,AE770,(Q770/30)*AE770)</f>
        <v>6000000</v>
      </c>
      <c r="AM770" s="75">
        <f>(AC770*30/220)*35%*S770</f>
        <v>9294232.5</v>
      </c>
      <c r="AN770" s="75">
        <f>AC770*30/220*1.4*T770</f>
        <v>4956360.7131818179</v>
      </c>
      <c r="AO770" s="75">
        <f>AC770*U770</f>
        <v>0</v>
      </c>
      <c r="AP770" s="75">
        <f>200000*V770</f>
        <v>4800000</v>
      </c>
      <c r="AQ770" s="75">
        <v>0</v>
      </c>
      <c r="AR770" s="75">
        <v>0</v>
      </c>
      <c r="AS770" s="75">
        <v>0</v>
      </c>
      <c r="AT770" s="80">
        <v>0</v>
      </c>
      <c r="AU770" s="82">
        <f>SUM(AG770:AT770)</f>
        <v>76383868.667727277</v>
      </c>
      <c r="AV770" s="113">
        <f>AU770-(AX770+AP770+AO770+AL770+AK770+AJ770+AT770)</f>
        <v>55736997.860986367</v>
      </c>
      <c r="AW770" s="75">
        <f>AG770+AH770+AK770+AL770+AI770+AN770+AM770+AP770</f>
        <v>76383868.667727262</v>
      </c>
      <c r="AX770" s="75">
        <f>AW770*7%</f>
        <v>5346870.8067409089</v>
      </c>
      <c r="AY770" s="76">
        <f>IF(AV770&lt;=40000000,0,IF(AND(AV770&gt;40000000,AV770&lt;=80000000),(AV770-40000000)*10%,IF(AND(AV770&gt;80000000,AV770&lt;=120000000),4000000+(AV770-80000000)*15%,IF(AND(AV770&gt;120000000,AV770&lt;=180000000),10000000+(AV770-120000000)*20%,IF(AND(AV770&gt;180000000,AV770&lt;=240000000),22000000+(AV770-180000000)*25%,IF(AND(AV770&gt;240000000,AV770&lt;=320000000),37000000+(AV770-240000000)*30%,61000000+(AV770-320000000)*35%))))))</f>
        <v>1573699.7860986367</v>
      </c>
      <c r="AZ770" s="75">
        <v>0</v>
      </c>
      <c r="BA770" s="75">
        <v>0</v>
      </c>
      <c r="BB770" s="75">
        <v>0</v>
      </c>
      <c r="BC770" s="80">
        <v>0</v>
      </c>
      <c r="BD770" s="80">
        <v>0</v>
      </c>
      <c r="BE770" s="80">
        <v>0</v>
      </c>
      <c r="BF770" s="78">
        <v>0</v>
      </c>
      <c r="BG770" s="348">
        <f>SUM(AX770:BF770)</f>
        <v>6920570.5928395456</v>
      </c>
      <c r="BH770" s="188">
        <f>INT(AU770-BG770)</f>
        <v>69463298</v>
      </c>
      <c r="BJ770" s="414">
        <v>14010</v>
      </c>
      <c r="BK770" s="50" t="s">
        <v>4100</v>
      </c>
      <c r="BM770" s="50">
        <f t="shared" si="23"/>
        <v>-1</v>
      </c>
    </row>
    <row r="771" spans="1:66" s="50" customFormat="1" ht="24" customHeight="1" x14ac:dyDescent="0.2">
      <c r="A771" s="182">
        <f t="shared" si="24"/>
        <v>2655495</v>
      </c>
      <c r="B771" s="298">
        <v>765</v>
      </c>
      <c r="C771" s="266">
        <v>361</v>
      </c>
      <c r="D771" s="299"/>
      <c r="E771" s="242" t="s">
        <v>314</v>
      </c>
      <c r="F771" s="243" t="s">
        <v>1394</v>
      </c>
      <c r="G771" s="287" t="s">
        <v>137</v>
      </c>
      <c r="H771" s="274" t="s">
        <v>1294</v>
      </c>
      <c r="I771" s="294" t="s">
        <v>3154</v>
      </c>
      <c r="J771" s="65" t="s">
        <v>2475</v>
      </c>
      <c r="K771" s="65" t="s">
        <v>2476</v>
      </c>
      <c r="L771" s="65" t="s">
        <v>1294</v>
      </c>
      <c r="M771" s="292" t="s">
        <v>137</v>
      </c>
      <c r="N771" s="246" t="s">
        <v>2410</v>
      </c>
      <c r="O771" s="65"/>
      <c r="P771" s="90"/>
      <c r="Q771" s="244">
        <v>30</v>
      </c>
      <c r="R771" s="246">
        <v>120</v>
      </c>
      <c r="S771" s="246">
        <v>110</v>
      </c>
      <c r="T771" s="246">
        <v>29.33</v>
      </c>
      <c r="U771" s="90">
        <v>0</v>
      </c>
      <c r="V771" s="262">
        <v>15</v>
      </c>
      <c r="W771" s="99">
        <v>0</v>
      </c>
      <c r="X771" s="84">
        <v>0</v>
      </c>
      <c r="Y771" s="99">
        <v>1</v>
      </c>
      <c r="Z771" s="390">
        <f>Y771</f>
        <v>1</v>
      </c>
      <c r="AA771" s="319">
        <v>885165</v>
      </c>
      <c r="AB771" s="319">
        <v>0</v>
      </c>
      <c r="AC771" s="320">
        <f>AA771+AB771</f>
        <v>885165</v>
      </c>
      <c r="AD771" s="75">
        <v>4500000</v>
      </c>
      <c r="AE771" s="75">
        <v>6000000</v>
      </c>
      <c r="AF771" s="338">
        <f>(AC771*30)/220*1.4</f>
        <v>168986.04545454544</v>
      </c>
      <c r="AG771" s="113">
        <f>AA771*Q771</f>
        <v>26554950</v>
      </c>
      <c r="AH771" s="75">
        <f>AB771*Q771</f>
        <v>0</v>
      </c>
      <c r="AI771" s="75">
        <f>AF771*R771</f>
        <v>20278325.454545453</v>
      </c>
      <c r="AJ771" s="75">
        <f>IF(Q771=31,A771*Z771,(Q771/30)*A771*Z771)</f>
        <v>2655495</v>
      </c>
      <c r="AK771" s="75">
        <f>IF(Q771=31,AD771,(Q771/30)*AD771)</f>
        <v>4500000</v>
      </c>
      <c r="AL771" s="75">
        <f>IF(Q771=31,AE771,(Q771/30)*AE771)</f>
        <v>6000000</v>
      </c>
      <c r="AM771" s="75">
        <f>(AC771*30/220)*35%*S771</f>
        <v>4647116.25</v>
      </c>
      <c r="AN771" s="75">
        <f>AC771*30/220*1.4*T771</f>
        <v>4956360.7131818179</v>
      </c>
      <c r="AO771" s="75">
        <f>AC771*U771</f>
        <v>0</v>
      </c>
      <c r="AP771" s="75">
        <f>200000*V771</f>
        <v>3000000</v>
      </c>
      <c r="AQ771" s="75">
        <v>0</v>
      </c>
      <c r="AR771" s="75">
        <v>0</v>
      </c>
      <c r="AS771" s="75">
        <v>0</v>
      </c>
      <c r="AT771" s="80">
        <v>0</v>
      </c>
      <c r="AU771" s="82">
        <f>SUM(AG771:AT771)</f>
        <v>72592247.417727277</v>
      </c>
      <c r="AV771" s="113">
        <f>AU771-(AX771+AP771+AO771+AL771+AK771+AJ771+AT771)</f>
        <v>51541179.74848637</v>
      </c>
      <c r="AW771" s="75">
        <f>AG771+AH771+AK771+AL771+AI771+AN771+AM771+AP771</f>
        <v>69936752.417727262</v>
      </c>
      <c r="AX771" s="75">
        <f>AW771*7%</f>
        <v>4895572.6692409087</v>
      </c>
      <c r="AY771" s="76">
        <f>IF(AV771&lt;=40000000,0,IF(AND(AV771&gt;40000000,AV771&lt;=80000000),(AV771-40000000)*10%,IF(AND(AV771&gt;80000000,AV771&lt;=120000000),4000000+(AV771-80000000)*15%,IF(AND(AV771&gt;120000000,AV771&lt;=180000000),10000000+(AV771-120000000)*20%,IF(AND(AV771&gt;180000000,AV771&lt;=240000000),22000000+(AV771-180000000)*25%,IF(AND(AV771&gt;240000000,AV771&lt;=320000000),37000000+(AV771-240000000)*30%,61000000+(AV771-320000000)*35%))))))</f>
        <v>1154117.9748486371</v>
      </c>
      <c r="AZ771" s="75">
        <v>0</v>
      </c>
      <c r="BA771" s="75">
        <v>0</v>
      </c>
      <c r="BB771" s="75">
        <v>0</v>
      </c>
      <c r="BC771" s="80">
        <v>0</v>
      </c>
      <c r="BD771" s="80">
        <v>0</v>
      </c>
      <c r="BE771" s="80">
        <v>0</v>
      </c>
      <c r="BF771" s="78">
        <v>0</v>
      </c>
      <c r="BG771" s="348">
        <f>SUM(AX771:BF771)</f>
        <v>6049690.6440895461</v>
      </c>
      <c r="BH771" s="188">
        <f>INT(AU771-BG771)</f>
        <v>66542556</v>
      </c>
      <c r="BJ771" s="414">
        <v>14011</v>
      </c>
      <c r="BK771" s="50" t="s">
        <v>4101</v>
      </c>
      <c r="BM771" s="50">
        <f t="shared" si="23"/>
        <v>-14011</v>
      </c>
    </row>
    <row r="772" spans="1:66" s="50" customFormat="1" ht="24" customHeight="1" x14ac:dyDescent="0.2">
      <c r="A772" s="182">
        <f t="shared" si="24"/>
        <v>2655495</v>
      </c>
      <c r="B772" s="298">
        <v>766</v>
      </c>
      <c r="C772" s="266">
        <v>137</v>
      </c>
      <c r="D772" s="299">
        <v>14006</v>
      </c>
      <c r="E772" s="252" t="s">
        <v>2457</v>
      </c>
      <c r="F772" s="253" t="s">
        <v>2458</v>
      </c>
      <c r="G772" s="252" t="s">
        <v>2414</v>
      </c>
      <c r="H772" s="274" t="s">
        <v>574</v>
      </c>
      <c r="I772" s="294" t="s">
        <v>3160</v>
      </c>
      <c r="J772" s="65" t="s">
        <v>2466</v>
      </c>
      <c r="K772" s="65"/>
      <c r="L772" s="274" t="s">
        <v>574</v>
      </c>
      <c r="M772" s="292" t="s">
        <v>2380</v>
      </c>
      <c r="N772" s="65"/>
      <c r="O772" s="65"/>
      <c r="P772" s="90"/>
      <c r="Q772" s="254">
        <v>30</v>
      </c>
      <c r="R772" s="255">
        <v>10</v>
      </c>
      <c r="S772" s="65">
        <v>0</v>
      </c>
      <c r="T772" s="65">
        <v>0</v>
      </c>
      <c r="U772" s="300">
        <f>1+1+1+1+1</f>
        <v>5</v>
      </c>
      <c r="V772" s="260">
        <v>15</v>
      </c>
      <c r="W772" s="99">
        <v>0</v>
      </c>
      <c r="X772" s="84">
        <v>0</v>
      </c>
      <c r="Y772" s="99">
        <v>0</v>
      </c>
      <c r="Z772" s="390">
        <f>Y772</f>
        <v>0</v>
      </c>
      <c r="AA772" s="327">
        <v>1477052</v>
      </c>
      <c r="AB772" s="327">
        <v>0</v>
      </c>
      <c r="AC772" s="328">
        <f>AA772+AB772</f>
        <v>1477052</v>
      </c>
      <c r="AD772" s="75">
        <v>4500000</v>
      </c>
      <c r="AE772" s="75">
        <v>6000000</v>
      </c>
      <c r="AF772" s="338">
        <f>(AC772*30)/220*1.4</f>
        <v>281982.65454545454</v>
      </c>
      <c r="AG772" s="113">
        <f>AA772*Q772</f>
        <v>44311560</v>
      </c>
      <c r="AH772" s="75">
        <f>AB772*Q772</f>
        <v>0</v>
      </c>
      <c r="AI772" s="75">
        <f>AF772*R772</f>
        <v>2819826.5454545454</v>
      </c>
      <c r="AJ772" s="75">
        <f>IF(Q772=31,A772*Z772,(Q772/30)*A772*Z772)</f>
        <v>0</v>
      </c>
      <c r="AK772" s="75">
        <f>IF(Q772=31,AD772,(Q772/30)*AD772)</f>
        <v>4500000</v>
      </c>
      <c r="AL772" s="75">
        <f>IF(Q772=31,AE772,(Q772/30)*AE772)</f>
        <v>6000000</v>
      </c>
      <c r="AM772" s="75">
        <f>(AC772*30/220)*35%*S772</f>
        <v>0</v>
      </c>
      <c r="AN772" s="75">
        <f>AC772*30/220*1.4*T772</f>
        <v>0</v>
      </c>
      <c r="AO772" s="75">
        <f>AC772*U772</f>
        <v>7385260</v>
      </c>
      <c r="AP772" s="75">
        <f>200000*V772</f>
        <v>3000000</v>
      </c>
      <c r="AQ772" s="75">
        <v>0</v>
      </c>
      <c r="AR772" s="75">
        <v>0</v>
      </c>
      <c r="AS772" s="75">
        <v>0</v>
      </c>
      <c r="AT772" s="80">
        <v>0</v>
      </c>
      <c r="AU772" s="82">
        <f>SUM(AG772:AT772)</f>
        <v>68016646.545454547</v>
      </c>
      <c r="AV772" s="113">
        <f>AU772-(AX772+AP772+AO772+AL772+AK772+AJ772+AT772)</f>
        <v>42887189.487272725</v>
      </c>
      <c r="AW772" s="75">
        <f>AG772+AH772+AK772+AL772+AI772+AN772+AM772+AP772</f>
        <v>60631386.545454547</v>
      </c>
      <c r="AX772" s="75">
        <f>AW772*7%</f>
        <v>4244197.0581818186</v>
      </c>
      <c r="AY772" s="76">
        <f>IF(AV772&lt;=40000000,0,IF(AND(AV772&gt;40000000,AV772&lt;=80000000),(AV772-40000000)*10%,IF(AND(AV772&gt;80000000,AV772&lt;=120000000),4000000+(AV772-80000000)*15%,IF(AND(AV772&gt;120000000,AV772&lt;=180000000),10000000+(AV772-120000000)*20%,IF(AND(AV772&gt;180000000,AV772&lt;=240000000),22000000+(AV772-180000000)*25%,IF(AND(AV772&gt;240000000,AV772&lt;=320000000),37000000+(AV772-240000000)*30%,61000000+(AV772-320000000)*35%))))))</f>
        <v>288718.94872727245</v>
      </c>
      <c r="AZ772" s="75">
        <v>0</v>
      </c>
      <c r="BA772" s="75">
        <v>0</v>
      </c>
      <c r="BB772" s="75">
        <v>0</v>
      </c>
      <c r="BC772" s="80">
        <v>0</v>
      </c>
      <c r="BD772" s="80">
        <v>0</v>
      </c>
      <c r="BE772" s="80">
        <v>0</v>
      </c>
      <c r="BF772" s="78">
        <v>0</v>
      </c>
      <c r="BG772" s="348">
        <f>SUM(AX772:BF772)</f>
        <v>4532916.006909091</v>
      </c>
      <c r="BH772" s="188">
        <f>INT(AU772-BG772)</f>
        <v>63483730</v>
      </c>
      <c r="BJ772" s="414">
        <v>14012</v>
      </c>
      <c r="BK772" s="50" t="s">
        <v>4102</v>
      </c>
      <c r="BM772" s="50">
        <f t="shared" si="23"/>
        <v>-6</v>
      </c>
    </row>
    <row r="773" spans="1:66" s="50" customFormat="1" ht="24" customHeight="1" x14ac:dyDescent="0.2">
      <c r="A773" s="182">
        <f t="shared" si="24"/>
        <v>2655495</v>
      </c>
      <c r="B773" s="298">
        <v>767</v>
      </c>
      <c r="C773" s="266">
        <v>222</v>
      </c>
      <c r="D773" s="625">
        <v>14017</v>
      </c>
      <c r="E773" s="252" t="s">
        <v>2459</v>
      </c>
      <c r="F773" s="253" t="s">
        <v>2460</v>
      </c>
      <c r="G773" s="252" t="s">
        <v>2414</v>
      </c>
      <c r="H773" s="274" t="s">
        <v>353</v>
      </c>
      <c r="I773" s="294" t="s">
        <v>3161</v>
      </c>
      <c r="J773" s="65">
        <v>2580697225</v>
      </c>
      <c r="K773" s="65"/>
      <c r="L773" s="65" t="s">
        <v>353</v>
      </c>
      <c r="M773" s="292" t="s">
        <v>2380</v>
      </c>
      <c r="N773" s="65"/>
      <c r="O773" s="65"/>
      <c r="P773" s="90"/>
      <c r="Q773" s="254">
        <v>30</v>
      </c>
      <c r="R773" s="255">
        <v>70</v>
      </c>
      <c r="S773" s="65">
        <v>0</v>
      </c>
      <c r="T773" s="65">
        <v>0</v>
      </c>
      <c r="U773" s="90">
        <v>0</v>
      </c>
      <c r="V773" s="260">
        <v>21</v>
      </c>
      <c r="W773" s="99">
        <v>0</v>
      </c>
      <c r="X773" s="84">
        <v>0</v>
      </c>
      <c r="Y773" s="99">
        <v>1</v>
      </c>
      <c r="Z773" s="390">
        <f>Y773</f>
        <v>1</v>
      </c>
      <c r="AA773" s="327">
        <v>1477052</v>
      </c>
      <c r="AB773" s="327">
        <v>0</v>
      </c>
      <c r="AC773" s="328">
        <f>AA773+AB773</f>
        <v>1477052</v>
      </c>
      <c r="AD773" s="75">
        <v>4500000</v>
      </c>
      <c r="AE773" s="75">
        <v>6000000</v>
      </c>
      <c r="AF773" s="338">
        <f>(AC773*30)/220*1.4</f>
        <v>281982.65454545454</v>
      </c>
      <c r="AG773" s="113">
        <f>AA773*Q773</f>
        <v>44311560</v>
      </c>
      <c r="AH773" s="75">
        <f>AB773*Q773</f>
        <v>0</v>
      </c>
      <c r="AI773" s="75">
        <f>AF773*R773</f>
        <v>19738785.818181816</v>
      </c>
      <c r="AJ773" s="75">
        <f>IF(Q773=31,A773*Z773,(Q773/30)*A773*Z773)</f>
        <v>2655495</v>
      </c>
      <c r="AK773" s="75">
        <f>IF(Q773=31,AD773,(Q773/30)*AD773)</f>
        <v>4500000</v>
      </c>
      <c r="AL773" s="75">
        <f>IF(Q773=31,AE773,(Q773/30)*AE773)</f>
        <v>6000000</v>
      </c>
      <c r="AM773" s="75">
        <f>(AC773*30/220)*35%*S773</f>
        <v>0</v>
      </c>
      <c r="AN773" s="75">
        <f>AC773*30/220*1.4*T773</f>
        <v>0</v>
      </c>
      <c r="AO773" s="75">
        <f>AC773*U773</f>
        <v>0</v>
      </c>
      <c r="AP773" s="75">
        <f>200000*V773</f>
        <v>4200000</v>
      </c>
      <c r="AQ773" s="75">
        <v>0</v>
      </c>
      <c r="AR773" s="75">
        <v>0</v>
      </c>
      <c r="AS773" s="75">
        <v>0</v>
      </c>
      <c r="AT773" s="80">
        <v>0</v>
      </c>
      <c r="AU773" s="82">
        <f>SUM(AG773:AT773)</f>
        <v>81405840.818181813</v>
      </c>
      <c r="AV773" s="113">
        <f>AU773-(AX773+AP773+AO773+AL773+AK773+AJ773+AT773)</f>
        <v>58537821.610909089</v>
      </c>
      <c r="AW773" s="75">
        <f>AG773+AH773+AK773+AL773+AI773+AN773+AM773+AP773</f>
        <v>78750345.818181813</v>
      </c>
      <c r="AX773" s="75">
        <f>AW773*7%</f>
        <v>5512524.207272727</v>
      </c>
      <c r="AY773" s="76">
        <f>IF(AV773&lt;=40000000,0,IF(AND(AV773&gt;40000000,AV773&lt;=80000000),(AV773-40000000)*10%,IF(AND(AV773&gt;80000000,AV773&lt;=120000000),4000000+(AV773-80000000)*15%,IF(AND(AV773&gt;120000000,AV773&lt;=180000000),10000000+(AV773-120000000)*20%,IF(AND(AV773&gt;180000000,AV773&lt;=240000000),22000000+(AV773-180000000)*25%,IF(AND(AV773&gt;240000000,AV773&lt;=320000000),37000000+(AV773-240000000)*30%,61000000+(AV773-320000000)*35%))))))</f>
        <v>1853782.161090909</v>
      </c>
      <c r="AZ773" s="75">
        <v>0</v>
      </c>
      <c r="BA773" s="75">
        <v>0</v>
      </c>
      <c r="BB773" s="75">
        <v>0</v>
      </c>
      <c r="BC773" s="80">
        <v>0</v>
      </c>
      <c r="BD773" s="80">
        <v>0</v>
      </c>
      <c r="BE773" s="80">
        <v>0</v>
      </c>
      <c r="BF773" s="78">
        <v>0</v>
      </c>
      <c r="BG773" s="348">
        <f>SUM(AX773:BF773)</f>
        <v>7366306.3683636356</v>
      </c>
      <c r="BH773" s="188">
        <f>INT(AU773-BG773)</f>
        <v>74039534</v>
      </c>
      <c r="BJ773" s="414">
        <v>14013</v>
      </c>
      <c r="BK773" s="50" t="s">
        <v>4103</v>
      </c>
      <c r="BM773" s="50">
        <f t="shared" si="23"/>
        <v>4</v>
      </c>
    </row>
    <row r="774" spans="1:66" s="50" customFormat="1" ht="24" customHeight="1" x14ac:dyDescent="0.2">
      <c r="A774" s="182">
        <f t="shared" si="24"/>
        <v>2655495</v>
      </c>
      <c r="B774" s="298">
        <v>768</v>
      </c>
      <c r="C774" s="266">
        <v>256</v>
      </c>
      <c r="D774" s="625">
        <v>14036</v>
      </c>
      <c r="E774" s="252" t="s">
        <v>760</v>
      </c>
      <c r="F774" s="253" t="s">
        <v>2461</v>
      </c>
      <c r="G774" s="252" t="s">
        <v>2414</v>
      </c>
      <c r="H774" s="274" t="s">
        <v>2447</v>
      </c>
      <c r="I774" s="294" t="s">
        <v>3162</v>
      </c>
      <c r="J774" s="65">
        <v>3660481041</v>
      </c>
      <c r="K774" s="65"/>
      <c r="L774" s="65" t="s">
        <v>2447</v>
      </c>
      <c r="M774" s="292" t="s">
        <v>2380</v>
      </c>
      <c r="N774" s="65"/>
      <c r="O774" s="65"/>
      <c r="P774" s="90"/>
      <c r="Q774" s="254">
        <v>30</v>
      </c>
      <c r="R774" s="255">
        <v>60</v>
      </c>
      <c r="S774" s="65">
        <v>0</v>
      </c>
      <c r="T774" s="65">
        <v>0</v>
      </c>
      <c r="U774" s="90">
        <v>0</v>
      </c>
      <c r="V774" s="260">
        <v>21</v>
      </c>
      <c r="W774" s="99">
        <v>0</v>
      </c>
      <c r="X774" s="84">
        <v>0</v>
      </c>
      <c r="Y774" s="99">
        <v>0</v>
      </c>
      <c r="Z774" s="390">
        <f>Y774</f>
        <v>0</v>
      </c>
      <c r="AA774" s="327">
        <v>1477052</v>
      </c>
      <c r="AB774" s="327">
        <v>0</v>
      </c>
      <c r="AC774" s="328">
        <f>AA774+AB774</f>
        <v>1477052</v>
      </c>
      <c r="AD774" s="75">
        <v>4500000</v>
      </c>
      <c r="AE774" s="75">
        <v>6000000</v>
      </c>
      <c r="AF774" s="338">
        <f>(AC774*30)/220*1.4</f>
        <v>281982.65454545454</v>
      </c>
      <c r="AG774" s="113">
        <f>AA774*Q774</f>
        <v>44311560</v>
      </c>
      <c r="AH774" s="75">
        <f>AB774*Q774</f>
        <v>0</v>
      </c>
      <c r="AI774" s="75">
        <f>AF774*R774</f>
        <v>16918959.272727273</v>
      </c>
      <c r="AJ774" s="75">
        <f>IF(Q774=31,A774*Z774,(Q774/30)*A774*Z774)</f>
        <v>0</v>
      </c>
      <c r="AK774" s="75">
        <f>IF(Q774=31,AD774,(Q774/30)*AD774)</f>
        <v>4500000</v>
      </c>
      <c r="AL774" s="75">
        <f>IF(Q774=31,AE774,(Q774/30)*AE774)</f>
        <v>6000000</v>
      </c>
      <c r="AM774" s="75">
        <f>(AC774*30/220)*35%*S774</f>
        <v>0</v>
      </c>
      <c r="AN774" s="75">
        <f>AC774*30/220*1.4*T774</f>
        <v>0</v>
      </c>
      <c r="AO774" s="75">
        <f>AC774*U774</f>
        <v>0</v>
      </c>
      <c r="AP774" s="75">
        <f>200000*V774</f>
        <v>4200000</v>
      </c>
      <c r="AQ774" s="75">
        <v>0</v>
      </c>
      <c r="AR774" s="75">
        <v>0</v>
      </c>
      <c r="AS774" s="75">
        <v>0</v>
      </c>
      <c r="AT774" s="80">
        <v>0</v>
      </c>
      <c r="AU774" s="82">
        <f>SUM(AG774:AT774)</f>
        <v>75930519.272727281</v>
      </c>
      <c r="AV774" s="113">
        <f>AU774-(AX774+AP774+AO774+AL774+AK774+AJ774+AT774)</f>
        <v>55915382.923636369</v>
      </c>
      <c r="AW774" s="75">
        <f>AG774+AH774+AK774+AL774+AI774+AN774+AM774+AP774</f>
        <v>75930519.272727281</v>
      </c>
      <c r="AX774" s="75">
        <f>AW774*7%</f>
        <v>5315136.3490909105</v>
      </c>
      <c r="AY774" s="76">
        <f>IF(AV774&lt;=40000000,0,IF(AND(AV774&gt;40000000,AV774&lt;=80000000),(AV774-40000000)*10%,IF(AND(AV774&gt;80000000,AV774&lt;=120000000),4000000+(AV774-80000000)*15%,IF(AND(AV774&gt;120000000,AV774&lt;=180000000),10000000+(AV774-120000000)*20%,IF(AND(AV774&gt;180000000,AV774&lt;=240000000),22000000+(AV774-180000000)*25%,IF(AND(AV774&gt;240000000,AV774&lt;=320000000),37000000+(AV774-240000000)*30%,61000000+(AV774-320000000)*35%))))))</f>
        <v>1591538.2923636371</v>
      </c>
      <c r="AZ774" s="75">
        <v>0</v>
      </c>
      <c r="BA774" s="75">
        <v>0</v>
      </c>
      <c r="BB774" s="75">
        <v>0</v>
      </c>
      <c r="BC774" s="80">
        <v>0</v>
      </c>
      <c r="BD774" s="80">
        <v>0</v>
      </c>
      <c r="BE774" s="80">
        <v>0</v>
      </c>
      <c r="BF774" s="78">
        <v>0</v>
      </c>
      <c r="BG774" s="348">
        <f>SUM(AX774:BF774)</f>
        <v>6906674.6414545476</v>
      </c>
      <c r="BH774" s="188">
        <f>INT(AU774-BG774)</f>
        <v>69023844</v>
      </c>
      <c r="BJ774" s="414">
        <v>14014</v>
      </c>
      <c r="BK774" s="50" t="s">
        <v>4104</v>
      </c>
      <c r="BM774" s="50">
        <f t="shared" si="23"/>
        <v>22</v>
      </c>
    </row>
    <row r="775" spans="1:66" s="50" customFormat="1" ht="24" customHeight="1" x14ac:dyDescent="0.2">
      <c r="A775" s="182">
        <f t="shared" si="24"/>
        <v>2655495</v>
      </c>
      <c r="B775" s="298">
        <v>769</v>
      </c>
      <c r="C775" s="266">
        <v>360</v>
      </c>
      <c r="D775" s="299">
        <v>14002</v>
      </c>
      <c r="E775" s="242" t="s">
        <v>1225</v>
      </c>
      <c r="F775" s="243" t="s">
        <v>2487</v>
      </c>
      <c r="G775" s="287" t="s">
        <v>137</v>
      </c>
      <c r="H775" s="274" t="s">
        <v>1294</v>
      </c>
      <c r="I775" s="294" t="s">
        <v>3163</v>
      </c>
      <c r="J775" s="65" t="s">
        <v>2488</v>
      </c>
      <c r="K775" s="65" t="s">
        <v>2489</v>
      </c>
      <c r="L775" s="274" t="s">
        <v>1294</v>
      </c>
      <c r="M775" s="292" t="s">
        <v>137</v>
      </c>
      <c r="N775" s="246" t="s">
        <v>2410</v>
      </c>
      <c r="O775" s="65"/>
      <c r="P775" s="90"/>
      <c r="Q775" s="264">
        <v>30</v>
      </c>
      <c r="R775" s="246">
        <v>120</v>
      </c>
      <c r="S775" s="246">
        <v>110</v>
      </c>
      <c r="T775" s="246">
        <v>29.33</v>
      </c>
      <c r="U775" s="90">
        <v>0</v>
      </c>
      <c r="V775" s="265">
        <v>15</v>
      </c>
      <c r="W775" s="99">
        <v>0</v>
      </c>
      <c r="X775" s="84">
        <v>0</v>
      </c>
      <c r="Y775" s="99">
        <v>1</v>
      </c>
      <c r="Z775" s="65">
        <v>1</v>
      </c>
      <c r="AA775" s="319">
        <v>885165</v>
      </c>
      <c r="AB775" s="319">
        <v>0</v>
      </c>
      <c r="AC775" s="320">
        <f>AA775+AB775</f>
        <v>885165</v>
      </c>
      <c r="AD775" s="75">
        <v>4500000</v>
      </c>
      <c r="AE775" s="75">
        <v>6000000</v>
      </c>
      <c r="AF775" s="338">
        <f>(AC775*30)/220*1.4</f>
        <v>168986.04545454544</v>
      </c>
      <c r="AG775" s="113">
        <f>AA775*Q775</f>
        <v>26554950</v>
      </c>
      <c r="AH775" s="75">
        <f>AB775*Q775</f>
        <v>0</v>
      </c>
      <c r="AI775" s="75">
        <f>AF775*R775</f>
        <v>20278325.454545453</v>
      </c>
      <c r="AJ775" s="75">
        <f>IF(Q775=31,A775*Z775,(Q775/30)*A775*Z775)</f>
        <v>2655495</v>
      </c>
      <c r="AK775" s="75">
        <f>IF(Q775=31,AD775,(Q775/30)*AD775)</f>
        <v>4500000</v>
      </c>
      <c r="AL775" s="75">
        <f>IF(Q775=31,AE775,(Q775/30)*AE775)</f>
        <v>6000000</v>
      </c>
      <c r="AM775" s="75">
        <f>(AC775*30/220)*35%*S775</f>
        <v>4647116.25</v>
      </c>
      <c r="AN775" s="75">
        <f>AC775*30/220*1.4*T775</f>
        <v>4956360.7131818179</v>
      </c>
      <c r="AO775" s="75">
        <f>AC775*U775</f>
        <v>0</v>
      </c>
      <c r="AP775" s="75">
        <f>200000*V775</f>
        <v>3000000</v>
      </c>
      <c r="AQ775" s="75">
        <v>0</v>
      </c>
      <c r="AR775" s="75">
        <v>0</v>
      </c>
      <c r="AS775" s="75">
        <v>0</v>
      </c>
      <c r="AT775" s="80">
        <v>0</v>
      </c>
      <c r="AU775" s="82">
        <f>SUM(AG775:AT775)</f>
        <v>72592247.417727277</v>
      </c>
      <c r="AV775" s="113">
        <f>AU775-(AX775+AP775+AO775+AL775+AK775+AJ775+AT775)</f>
        <v>51541179.74848637</v>
      </c>
      <c r="AW775" s="75">
        <f>AG775+AH775+AK775+AL775+AI775+AN775+AM775+AP775</f>
        <v>69936752.417727262</v>
      </c>
      <c r="AX775" s="75">
        <f>AW775*7%</f>
        <v>4895572.6692409087</v>
      </c>
      <c r="AY775" s="76">
        <f>IF(AV775&lt;=40000000,0,IF(AND(AV775&gt;40000000,AV775&lt;=80000000),(AV775-40000000)*10%,IF(AND(AV775&gt;80000000,AV775&lt;=120000000),4000000+(AV775-80000000)*15%,IF(AND(AV775&gt;120000000,AV775&lt;=180000000),10000000+(AV775-120000000)*20%,IF(AND(AV775&gt;180000000,AV775&lt;=240000000),22000000+(AV775-180000000)*25%,IF(AND(AV775&gt;240000000,AV775&lt;=320000000),37000000+(AV775-240000000)*30%,61000000+(AV775-320000000)*35%))))))</f>
        <v>1154117.9748486371</v>
      </c>
      <c r="AZ775" s="75">
        <v>0</v>
      </c>
      <c r="BA775" s="75">
        <v>0</v>
      </c>
      <c r="BB775" s="75">
        <v>0</v>
      </c>
      <c r="BC775" s="80">
        <v>0</v>
      </c>
      <c r="BD775" s="80">
        <v>0</v>
      </c>
      <c r="BE775" s="80">
        <v>0</v>
      </c>
      <c r="BF775" s="78">
        <v>0</v>
      </c>
      <c r="BG775" s="348">
        <f>SUM(AX775:BF775)</f>
        <v>6049690.6440895461</v>
      </c>
      <c r="BH775" s="188">
        <f>INT(AU775-BG775)</f>
        <v>66542556</v>
      </c>
      <c r="BJ775" s="414">
        <v>14015</v>
      </c>
      <c r="BK775" s="50" t="s">
        <v>4105</v>
      </c>
      <c r="BM775" s="50">
        <f t="shared" si="23"/>
        <v>-13</v>
      </c>
    </row>
    <row r="776" spans="1:66" s="197" customFormat="1" ht="24" customHeight="1" x14ac:dyDescent="0.2">
      <c r="A776" s="182">
        <f t="shared" si="24"/>
        <v>2655495</v>
      </c>
      <c r="B776" s="298">
        <v>770</v>
      </c>
      <c r="C776" s="266">
        <v>76</v>
      </c>
      <c r="D776" s="299">
        <v>14018</v>
      </c>
      <c r="E776" s="267" t="s">
        <v>2451</v>
      </c>
      <c r="F776" s="268" t="s">
        <v>2452</v>
      </c>
      <c r="G776" s="267" t="s">
        <v>2414</v>
      </c>
      <c r="H776" s="274" t="s">
        <v>983</v>
      </c>
      <c r="I776" s="290" t="s">
        <v>3155</v>
      </c>
      <c r="J776" s="67" t="s">
        <v>2473</v>
      </c>
      <c r="K776" s="67" t="s">
        <v>2474</v>
      </c>
      <c r="L776" s="274" t="s">
        <v>88</v>
      </c>
      <c r="M776" s="292" t="s">
        <v>2380</v>
      </c>
      <c r="N776" s="101"/>
      <c r="O776" s="67"/>
      <c r="P776" s="92"/>
      <c r="Q776" s="269">
        <v>30</v>
      </c>
      <c r="R776" s="270">
        <v>82</v>
      </c>
      <c r="S776" s="67">
        <v>0</v>
      </c>
      <c r="T776" s="67">
        <v>0</v>
      </c>
      <c r="U776" s="90">
        <v>0</v>
      </c>
      <c r="V776" s="271">
        <v>19</v>
      </c>
      <c r="W776" s="101">
        <v>0</v>
      </c>
      <c r="X776" s="299">
        <v>0</v>
      </c>
      <c r="Y776" s="289">
        <v>0</v>
      </c>
      <c r="Z776" s="290">
        <v>0</v>
      </c>
      <c r="AA776" s="327">
        <v>1477052</v>
      </c>
      <c r="AB776" s="328">
        <v>0</v>
      </c>
      <c r="AC776" s="328">
        <f>AA776+AB776</f>
        <v>1477052</v>
      </c>
      <c r="AD776" s="75">
        <v>4500000</v>
      </c>
      <c r="AE776" s="75">
        <v>6000000</v>
      </c>
      <c r="AF776" s="338">
        <f>(AC776*30)/220*1.4</f>
        <v>281982.65454545454</v>
      </c>
      <c r="AG776" s="113">
        <f>AA776*Q776</f>
        <v>44311560</v>
      </c>
      <c r="AH776" s="75">
        <f>AB776*Q776</f>
        <v>0</v>
      </c>
      <c r="AI776" s="75">
        <f>AF776*R776</f>
        <v>23122577.672727272</v>
      </c>
      <c r="AJ776" s="75">
        <f>IF(Q776=31,A776*Z776,(Q776/30)*A776*Z776)</f>
        <v>0</v>
      </c>
      <c r="AK776" s="75">
        <f>IF(Q776=31,AD776,(Q776/30)*AD776)</f>
        <v>4500000</v>
      </c>
      <c r="AL776" s="75">
        <f>IF(Q776=31,AE776,(Q776/30)*AE776)</f>
        <v>6000000</v>
      </c>
      <c r="AM776" s="75">
        <f>(AC776*30/220)*35%*S776</f>
        <v>0</v>
      </c>
      <c r="AN776" s="75">
        <f>AC776*30/220*1.4*T776</f>
        <v>0</v>
      </c>
      <c r="AO776" s="75">
        <f>AC776*U776</f>
        <v>0</v>
      </c>
      <c r="AP776" s="75">
        <f>200000*V776</f>
        <v>3800000</v>
      </c>
      <c r="AQ776" s="75">
        <v>0</v>
      </c>
      <c r="AR776" s="75">
        <v>0</v>
      </c>
      <c r="AS776" s="75">
        <v>0</v>
      </c>
      <c r="AT776" s="80">
        <v>0</v>
      </c>
      <c r="AU776" s="82">
        <f>SUM(AG776:AT776)</f>
        <v>81734137.672727272</v>
      </c>
      <c r="AV776" s="113">
        <f>AU776-(AX776+AP776+AO776+AL776+AK776+AJ776+AT776)</f>
        <v>61712748.035636365</v>
      </c>
      <c r="AW776" s="75">
        <f>AG776+AH776+AK776+AL776+AI776+AN776+AM776+AP776</f>
        <v>81734137.672727272</v>
      </c>
      <c r="AX776" s="75">
        <f>AW776*7%</f>
        <v>5721389.6370909093</v>
      </c>
      <c r="AY776" s="76">
        <f>IF(AV776&lt;=40000000,0,IF(AND(AV776&gt;40000000,AV776&lt;=80000000),(AV776-40000000)*10%,IF(AND(AV776&gt;80000000,AV776&lt;=120000000),4000000+(AV776-80000000)*15%,IF(AND(AV776&gt;120000000,AV776&lt;=180000000),10000000+(AV776-120000000)*20%,IF(AND(AV776&gt;180000000,AV776&lt;=240000000),22000000+(AV776-180000000)*25%,IF(AND(AV776&gt;240000000,AV776&lt;=320000000),37000000+(AV776-240000000)*30%,61000000+(AV776-320000000)*35%))))))</f>
        <v>2171274.8035636367</v>
      </c>
      <c r="AZ776" s="75">
        <v>0</v>
      </c>
      <c r="BA776" s="75">
        <v>0</v>
      </c>
      <c r="BB776" s="75">
        <v>0</v>
      </c>
      <c r="BC776" s="80">
        <v>0</v>
      </c>
      <c r="BD776" s="80">
        <v>0</v>
      </c>
      <c r="BE776" s="80">
        <v>0</v>
      </c>
      <c r="BF776" s="78">
        <v>0</v>
      </c>
      <c r="BG776" s="348">
        <f>SUM(AX776:BF776)</f>
        <v>7892664.440654546</v>
      </c>
      <c r="BH776" s="188">
        <f>INT(AU776-BG776)</f>
        <v>73841473</v>
      </c>
      <c r="BI776" s="200"/>
      <c r="BJ776" s="414">
        <v>14016</v>
      </c>
      <c r="BK776" s="50" t="s">
        <v>4106</v>
      </c>
      <c r="BL776" s="50"/>
      <c r="BM776" s="50">
        <f t="shared" ref="BM776:BM801" si="25">D776-BJ776</f>
        <v>2</v>
      </c>
      <c r="BN776" s="50"/>
    </row>
    <row r="777" spans="1:66" s="197" customFormat="1" ht="24" customHeight="1" x14ac:dyDescent="0.2">
      <c r="A777" s="182">
        <f t="shared" si="24"/>
        <v>2655495</v>
      </c>
      <c r="B777" s="298">
        <v>771</v>
      </c>
      <c r="C777" s="266">
        <v>77</v>
      </c>
      <c r="D777" s="299">
        <v>14010</v>
      </c>
      <c r="E777" s="267" t="s">
        <v>715</v>
      </c>
      <c r="F777" s="268" t="s">
        <v>1394</v>
      </c>
      <c r="G777" s="267" t="s">
        <v>2414</v>
      </c>
      <c r="H777" s="274" t="s">
        <v>983</v>
      </c>
      <c r="I777" s="290" t="s">
        <v>3156</v>
      </c>
      <c r="J777" s="67" t="s">
        <v>2471</v>
      </c>
      <c r="K777" s="67" t="s">
        <v>2472</v>
      </c>
      <c r="L777" s="274" t="s">
        <v>88</v>
      </c>
      <c r="M777" s="288" t="s">
        <v>2381</v>
      </c>
      <c r="N777" s="101"/>
      <c r="O777" s="67"/>
      <c r="P777" s="92"/>
      <c r="Q777" s="269">
        <v>30</v>
      </c>
      <c r="R777" s="270">
        <v>71</v>
      </c>
      <c r="S777" s="67">
        <v>0</v>
      </c>
      <c r="T777" s="67">
        <v>0</v>
      </c>
      <c r="U777" s="90">
        <v>0</v>
      </c>
      <c r="V777" s="271">
        <v>20</v>
      </c>
      <c r="W777" s="101">
        <v>0</v>
      </c>
      <c r="X777" s="299">
        <v>0</v>
      </c>
      <c r="Y777" s="289">
        <v>0</v>
      </c>
      <c r="Z777" s="290">
        <v>0</v>
      </c>
      <c r="AA777" s="327">
        <v>1311206</v>
      </c>
      <c r="AB777" s="328">
        <v>0</v>
      </c>
      <c r="AC777" s="328">
        <f>AA777+AB777</f>
        <v>1311206</v>
      </c>
      <c r="AD777" s="75">
        <v>4500000</v>
      </c>
      <c r="AE777" s="75">
        <v>6000000</v>
      </c>
      <c r="AF777" s="338">
        <f>(AC777*30)/220*1.4</f>
        <v>250321.14545454542</v>
      </c>
      <c r="AG777" s="113">
        <f>AA777*Q777</f>
        <v>39336180</v>
      </c>
      <c r="AH777" s="75">
        <f>AB777*Q777</f>
        <v>0</v>
      </c>
      <c r="AI777" s="75">
        <f>AF777*R777</f>
        <v>17772801.327272724</v>
      </c>
      <c r="AJ777" s="75">
        <f>IF(Q777=31,A777*Z777,(Q777/30)*A777*Z777)</f>
        <v>0</v>
      </c>
      <c r="AK777" s="75">
        <f>IF(Q777=31,AD777,(Q777/30)*AD777)</f>
        <v>4500000</v>
      </c>
      <c r="AL777" s="75">
        <f>IF(Q777=31,AE777,(Q777/30)*AE777)</f>
        <v>6000000</v>
      </c>
      <c r="AM777" s="75">
        <f>(AC777*30/220)*35%*S777</f>
        <v>0</v>
      </c>
      <c r="AN777" s="75">
        <f>AC777*30/220*1.4*T777</f>
        <v>0</v>
      </c>
      <c r="AO777" s="75">
        <f>AC777*U777</f>
        <v>0</v>
      </c>
      <c r="AP777" s="75">
        <f>200000*V777</f>
        <v>4000000</v>
      </c>
      <c r="AQ777" s="75">
        <v>0</v>
      </c>
      <c r="AR777" s="75">
        <v>0</v>
      </c>
      <c r="AS777" s="75">
        <v>0</v>
      </c>
      <c r="AT777" s="80">
        <v>0</v>
      </c>
      <c r="AU777" s="82">
        <f>SUM(AG777:AT777)</f>
        <v>71608981.327272728</v>
      </c>
      <c r="AV777" s="113">
        <f>AU777-(AX777+AP777+AO777+AL777+AK777+AJ777+AT777)</f>
        <v>52096352.634363636</v>
      </c>
      <c r="AW777" s="75">
        <f>AG777+AH777+AK777+AL777+AI777+AN777+AM777+AP777</f>
        <v>71608981.327272728</v>
      </c>
      <c r="AX777" s="75">
        <f>AW777*7%</f>
        <v>5012628.6929090917</v>
      </c>
      <c r="AY777" s="76">
        <f>IF(AV777&lt;=40000000,0,IF(AND(AV777&gt;40000000,AV777&lt;=80000000),(AV777-40000000)*10%,IF(AND(AV777&gt;80000000,AV777&lt;=120000000),4000000+(AV777-80000000)*15%,IF(AND(AV777&gt;120000000,AV777&lt;=180000000),10000000+(AV777-120000000)*20%,IF(AND(AV777&gt;180000000,AV777&lt;=240000000),22000000+(AV777-180000000)*25%,IF(AND(AV777&gt;240000000,AV777&lt;=320000000),37000000+(AV777-240000000)*30%,61000000+(AV777-320000000)*35%))))))</f>
        <v>1209635.2634363638</v>
      </c>
      <c r="AZ777" s="75">
        <v>0</v>
      </c>
      <c r="BA777" s="75">
        <v>0</v>
      </c>
      <c r="BB777" s="75">
        <v>0</v>
      </c>
      <c r="BC777" s="80">
        <v>0</v>
      </c>
      <c r="BD777" s="80">
        <v>0</v>
      </c>
      <c r="BE777" s="80">
        <v>0</v>
      </c>
      <c r="BF777" s="78">
        <v>0</v>
      </c>
      <c r="BG777" s="348">
        <f>SUM(AX777:BF777)</f>
        <v>6222263.9563454557</v>
      </c>
      <c r="BH777" s="188">
        <f>INT(AU777-BG777)</f>
        <v>65386717</v>
      </c>
      <c r="BI777" s="200"/>
      <c r="BJ777" s="414">
        <v>14017</v>
      </c>
      <c r="BK777" s="50" t="s">
        <v>4107</v>
      </c>
      <c r="BL777" s="50"/>
      <c r="BM777" s="50">
        <f t="shared" si="25"/>
        <v>-7</v>
      </c>
    </row>
    <row r="778" spans="1:66" s="197" customFormat="1" ht="24" customHeight="1" x14ac:dyDescent="0.2">
      <c r="A778" s="182">
        <f t="shared" si="24"/>
        <v>2655495</v>
      </c>
      <c r="B778" s="298">
        <v>772</v>
      </c>
      <c r="C778" s="266">
        <v>78</v>
      </c>
      <c r="D778" s="299">
        <v>14011</v>
      </c>
      <c r="E778" s="267" t="s">
        <v>244</v>
      </c>
      <c r="F778" s="268" t="s">
        <v>2453</v>
      </c>
      <c r="G778" s="267" t="s">
        <v>2414</v>
      </c>
      <c r="H778" s="274" t="s">
        <v>983</v>
      </c>
      <c r="I778" s="290" t="s">
        <v>3157</v>
      </c>
      <c r="J778" s="67" t="s">
        <v>2470</v>
      </c>
      <c r="K778" s="67"/>
      <c r="L778" s="274" t="s">
        <v>88</v>
      </c>
      <c r="M778" s="288" t="s">
        <v>2380</v>
      </c>
      <c r="N778" s="103"/>
      <c r="O778" s="71"/>
      <c r="P778" s="94"/>
      <c r="Q778" s="269">
        <v>30</v>
      </c>
      <c r="R778" s="270">
        <v>65</v>
      </c>
      <c r="S778" s="67">
        <v>0</v>
      </c>
      <c r="T778" s="67">
        <v>0</v>
      </c>
      <c r="U778" s="90">
        <v>0</v>
      </c>
      <c r="V778" s="271">
        <v>20</v>
      </c>
      <c r="W778" s="101">
        <v>0</v>
      </c>
      <c r="X778" s="299">
        <v>0</v>
      </c>
      <c r="Y778" s="289">
        <v>0</v>
      </c>
      <c r="Z778" s="290">
        <v>0</v>
      </c>
      <c r="AA778" s="327">
        <v>1477052</v>
      </c>
      <c r="AB778" s="328">
        <v>0</v>
      </c>
      <c r="AC778" s="328">
        <f>AA778+AB778</f>
        <v>1477052</v>
      </c>
      <c r="AD778" s="75">
        <v>4500000</v>
      </c>
      <c r="AE778" s="75">
        <v>6000000</v>
      </c>
      <c r="AF778" s="338">
        <f>(AC778*30)/220*1.4</f>
        <v>281982.65454545454</v>
      </c>
      <c r="AG778" s="113">
        <f>AA778*Q778</f>
        <v>44311560</v>
      </c>
      <c r="AH778" s="75">
        <f>AB778*Q778</f>
        <v>0</v>
      </c>
      <c r="AI778" s="75">
        <f>AF778*R778</f>
        <v>18328872.545454547</v>
      </c>
      <c r="AJ778" s="75">
        <f>IF(Q778=31,A778*Z778,(Q778/30)*A778*Z778)</f>
        <v>0</v>
      </c>
      <c r="AK778" s="75">
        <f>IF(Q778=31,AD778,(Q778/30)*AD778)</f>
        <v>4500000</v>
      </c>
      <c r="AL778" s="75">
        <f>IF(Q778=31,AE778,(Q778/30)*AE778)</f>
        <v>6000000</v>
      </c>
      <c r="AM778" s="75">
        <f>(AC778*30/220)*35%*S778</f>
        <v>0</v>
      </c>
      <c r="AN778" s="75">
        <f>AC778*30/220*1.4*T778</f>
        <v>0</v>
      </c>
      <c r="AO778" s="75">
        <f>AC778*U778</f>
        <v>0</v>
      </c>
      <c r="AP778" s="75">
        <f>200000*V778</f>
        <v>4000000</v>
      </c>
      <c r="AQ778" s="75">
        <v>0</v>
      </c>
      <c r="AR778" s="75">
        <v>0</v>
      </c>
      <c r="AS778" s="75">
        <v>0</v>
      </c>
      <c r="AT778" s="80">
        <v>0</v>
      </c>
      <c r="AU778" s="82">
        <f>SUM(AG778:AT778)</f>
        <v>77140432.545454547</v>
      </c>
      <c r="AV778" s="113">
        <f>AU778-(AX778+AP778+AO778+AL778+AK778+AJ778+AT778)</f>
        <v>57240602.267272726</v>
      </c>
      <c r="AW778" s="75">
        <f>AG778+AH778+AK778+AL778+AI778+AN778+AM778+AP778</f>
        <v>77140432.545454547</v>
      </c>
      <c r="AX778" s="75">
        <f>AW778*7%</f>
        <v>5399830.2781818192</v>
      </c>
      <c r="AY778" s="76">
        <f>IF(AV778&lt;=40000000,0,IF(AND(AV778&gt;40000000,AV778&lt;=80000000),(AV778-40000000)*10%,IF(AND(AV778&gt;80000000,AV778&lt;=120000000),4000000+(AV778-80000000)*15%,IF(AND(AV778&gt;120000000,AV778&lt;=180000000),10000000+(AV778-120000000)*20%,IF(AND(AV778&gt;180000000,AV778&lt;=240000000),22000000+(AV778-180000000)*25%,IF(AND(AV778&gt;240000000,AV778&lt;=320000000),37000000+(AV778-240000000)*30%,61000000+(AV778-320000000)*35%))))))</f>
        <v>1724060.2267272726</v>
      </c>
      <c r="AZ778" s="75">
        <v>0</v>
      </c>
      <c r="BA778" s="75">
        <v>0</v>
      </c>
      <c r="BB778" s="75">
        <v>0</v>
      </c>
      <c r="BC778" s="80">
        <v>0</v>
      </c>
      <c r="BD778" s="80">
        <v>0</v>
      </c>
      <c r="BE778" s="80">
        <v>0</v>
      </c>
      <c r="BF778" s="78">
        <v>0</v>
      </c>
      <c r="BG778" s="348">
        <f>SUM(AX778:BF778)</f>
        <v>7123890.5049090916</v>
      </c>
      <c r="BH778" s="188">
        <f>INT(AU778-BG778)</f>
        <v>70016542</v>
      </c>
      <c r="BI778" s="200"/>
      <c r="BJ778" s="414">
        <v>14018</v>
      </c>
      <c r="BK778" s="50" t="s">
        <v>4108</v>
      </c>
      <c r="BL778" s="50"/>
      <c r="BM778" s="50">
        <f t="shared" si="25"/>
        <v>-7</v>
      </c>
    </row>
    <row r="779" spans="1:66" s="197" customFormat="1" ht="24" customHeight="1" x14ac:dyDescent="0.2">
      <c r="A779" s="182">
        <f t="shared" si="24"/>
        <v>2655495</v>
      </c>
      <c r="B779" s="298">
        <v>773</v>
      </c>
      <c r="C779" s="266">
        <v>79</v>
      </c>
      <c r="D779" s="299">
        <v>14012</v>
      </c>
      <c r="E779" s="267" t="s">
        <v>2455</v>
      </c>
      <c r="F779" s="268" t="s">
        <v>2454</v>
      </c>
      <c r="G779" s="267" t="s">
        <v>2414</v>
      </c>
      <c r="H779" s="274" t="s">
        <v>983</v>
      </c>
      <c r="I779" s="290" t="s">
        <v>3158</v>
      </c>
      <c r="J779" s="67" t="s">
        <v>2468</v>
      </c>
      <c r="K779" s="67" t="s">
        <v>2469</v>
      </c>
      <c r="L779" s="274" t="s">
        <v>88</v>
      </c>
      <c r="M779" s="288" t="s">
        <v>2380</v>
      </c>
      <c r="N779" s="313"/>
      <c r="O779" s="274"/>
      <c r="P779" s="314"/>
      <c r="Q779" s="269">
        <v>30</v>
      </c>
      <c r="R779" s="270">
        <v>67</v>
      </c>
      <c r="S779" s="67">
        <v>0</v>
      </c>
      <c r="T779" s="67">
        <v>0</v>
      </c>
      <c r="U779" s="90">
        <v>0</v>
      </c>
      <c r="V779" s="271">
        <v>20</v>
      </c>
      <c r="W779" s="101">
        <v>0</v>
      </c>
      <c r="X779" s="299">
        <v>0</v>
      </c>
      <c r="Y779" s="289">
        <v>0</v>
      </c>
      <c r="Z779" s="290">
        <v>0</v>
      </c>
      <c r="AA779" s="327">
        <v>1477052</v>
      </c>
      <c r="AB779" s="328">
        <v>0</v>
      </c>
      <c r="AC779" s="328">
        <f>AA779+AB779</f>
        <v>1477052</v>
      </c>
      <c r="AD779" s="75">
        <v>4500000</v>
      </c>
      <c r="AE779" s="75">
        <v>6000000</v>
      </c>
      <c r="AF779" s="338">
        <f>(AC779*30)/220*1.4</f>
        <v>281982.65454545454</v>
      </c>
      <c r="AG779" s="113">
        <f>AA779*Q779</f>
        <v>44311560</v>
      </c>
      <c r="AH779" s="75">
        <f>AB779*Q779</f>
        <v>0</v>
      </c>
      <c r="AI779" s="75">
        <f>AF779*R779</f>
        <v>18892837.854545455</v>
      </c>
      <c r="AJ779" s="75">
        <f>IF(Q779=31,A779*Z779,(Q779/30)*A779*Z779)</f>
        <v>0</v>
      </c>
      <c r="AK779" s="75">
        <f>IF(Q779=31,AD779,(Q779/30)*AD779)</f>
        <v>4500000</v>
      </c>
      <c r="AL779" s="75">
        <f>IF(Q779=31,AE779,(Q779/30)*AE779)</f>
        <v>6000000</v>
      </c>
      <c r="AM779" s="75">
        <f>(AC779*30/220)*35%*S779</f>
        <v>0</v>
      </c>
      <c r="AN779" s="75">
        <f>AC779*30/220*1.4*T779</f>
        <v>0</v>
      </c>
      <c r="AO779" s="75">
        <f>AC779*U779</f>
        <v>0</v>
      </c>
      <c r="AP779" s="75">
        <f>200000*V779</f>
        <v>4000000</v>
      </c>
      <c r="AQ779" s="75">
        <v>0</v>
      </c>
      <c r="AR779" s="75">
        <v>0</v>
      </c>
      <c r="AS779" s="75">
        <v>0</v>
      </c>
      <c r="AT779" s="80">
        <v>0</v>
      </c>
      <c r="AU779" s="82">
        <f>SUM(AG779:AT779)</f>
        <v>77704397.854545459</v>
      </c>
      <c r="AV779" s="113">
        <f>AU779-(AX779+AP779+AO779+AL779+AK779+AJ779+AT779)</f>
        <v>57765090.004727274</v>
      </c>
      <c r="AW779" s="75">
        <f>AG779+AH779+AK779+AL779+AI779+AN779+AM779+AP779</f>
        <v>77704397.854545459</v>
      </c>
      <c r="AX779" s="75">
        <f>AW779*7%</f>
        <v>5439307.8498181831</v>
      </c>
      <c r="AY779" s="76">
        <f>IF(AV779&lt;=40000000,0,IF(AND(AV779&gt;40000000,AV779&lt;=80000000),(AV779-40000000)*10%,IF(AND(AV779&gt;80000000,AV779&lt;=120000000),4000000+(AV779-80000000)*15%,IF(AND(AV779&gt;120000000,AV779&lt;=180000000),10000000+(AV779-120000000)*20%,IF(AND(AV779&gt;180000000,AV779&lt;=240000000),22000000+(AV779-180000000)*25%,IF(AND(AV779&gt;240000000,AV779&lt;=320000000),37000000+(AV779-240000000)*30%,61000000+(AV779-320000000)*35%))))))</f>
        <v>1776509.0004727275</v>
      </c>
      <c r="AZ779" s="75">
        <v>0</v>
      </c>
      <c r="BA779" s="75">
        <v>0</v>
      </c>
      <c r="BB779" s="75">
        <v>0</v>
      </c>
      <c r="BC779" s="80">
        <v>0</v>
      </c>
      <c r="BD779" s="80">
        <v>0</v>
      </c>
      <c r="BE779" s="80">
        <v>0</v>
      </c>
      <c r="BF779" s="78">
        <v>0</v>
      </c>
      <c r="BG779" s="348">
        <f>SUM(AX779:BF779)</f>
        <v>7215816.8502909103</v>
      </c>
      <c r="BH779" s="188">
        <f>INT(AU779-BG779)</f>
        <v>70488581</v>
      </c>
      <c r="BI779" s="200"/>
      <c r="BJ779" s="414">
        <v>14019</v>
      </c>
      <c r="BK779" s="50" t="s">
        <v>4109</v>
      </c>
      <c r="BL779" s="50"/>
      <c r="BM779" s="50">
        <f t="shared" si="25"/>
        <v>-7</v>
      </c>
    </row>
    <row r="780" spans="1:66" s="197" customFormat="1" ht="24" customHeight="1" x14ac:dyDescent="0.2">
      <c r="A780" s="182">
        <f t="shared" si="24"/>
        <v>2655495</v>
      </c>
      <c r="B780" s="298">
        <v>774</v>
      </c>
      <c r="C780" s="266">
        <v>80</v>
      </c>
      <c r="D780" s="299">
        <v>14013</v>
      </c>
      <c r="E780" s="267" t="s">
        <v>715</v>
      </c>
      <c r="F780" s="268" t="s">
        <v>2456</v>
      </c>
      <c r="G780" s="267" t="s">
        <v>2414</v>
      </c>
      <c r="H780" s="274" t="s">
        <v>983</v>
      </c>
      <c r="I780" s="290" t="s">
        <v>3159</v>
      </c>
      <c r="J780" s="67" t="s">
        <v>2467</v>
      </c>
      <c r="K780" s="67"/>
      <c r="L780" s="274" t="s">
        <v>88</v>
      </c>
      <c r="M780" s="288" t="s">
        <v>2380</v>
      </c>
      <c r="N780" s="101"/>
      <c r="O780" s="67"/>
      <c r="P780" s="92"/>
      <c r="Q780" s="269">
        <v>30</v>
      </c>
      <c r="R780" s="270">
        <v>59</v>
      </c>
      <c r="S780" s="67">
        <v>0</v>
      </c>
      <c r="T780" s="67">
        <v>0</v>
      </c>
      <c r="U780" s="90">
        <v>0</v>
      </c>
      <c r="V780" s="271">
        <v>20</v>
      </c>
      <c r="W780" s="101">
        <v>0</v>
      </c>
      <c r="X780" s="299">
        <v>0</v>
      </c>
      <c r="Y780" s="199">
        <v>2</v>
      </c>
      <c r="Z780" s="198">
        <v>2</v>
      </c>
      <c r="AA780" s="327">
        <v>1477052</v>
      </c>
      <c r="AB780" s="328">
        <v>0</v>
      </c>
      <c r="AC780" s="328">
        <f>AA780+AB780</f>
        <v>1477052</v>
      </c>
      <c r="AD780" s="75">
        <v>4500000</v>
      </c>
      <c r="AE780" s="75">
        <v>6000000</v>
      </c>
      <c r="AF780" s="338">
        <f>(AC780*30)/220*1.4</f>
        <v>281982.65454545454</v>
      </c>
      <c r="AG780" s="113">
        <f>AA780*Q780</f>
        <v>44311560</v>
      </c>
      <c r="AH780" s="75">
        <f>AB780*Q780</f>
        <v>0</v>
      </c>
      <c r="AI780" s="75">
        <f>AF780*R780</f>
        <v>16636976.618181817</v>
      </c>
      <c r="AJ780" s="75">
        <f>IF(Q780=31,A780*Z780,(Q780/30)*A780*Z780)</f>
        <v>5310990</v>
      </c>
      <c r="AK780" s="75">
        <f>IF(Q780=31,AD780,(Q780/30)*AD780)</f>
        <v>4500000</v>
      </c>
      <c r="AL780" s="75">
        <f>IF(Q780=31,AE780,(Q780/30)*AE780)</f>
        <v>6000000</v>
      </c>
      <c r="AM780" s="75">
        <f>(AC780*30/220)*35%*S780</f>
        <v>0</v>
      </c>
      <c r="AN780" s="75">
        <f>AC780*30/220*1.4*T780</f>
        <v>0</v>
      </c>
      <c r="AO780" s="75">
        <f>AC780*U780</f>
        <v>0</v>
      </c>
      <c r="AP780" s="75">
        <f>200000*V780</f>
        <v>4000000</v>
      </c>
      <c r="AQ780" s="75">
        <v>0</v>
      </c>
      <c r="AR780" s="75">
        <v>0</v>
      </c>
      <c r="AS780" s="75">
        <v>0</v>
      </c>
      <c r="AT780" s="80">
        <v>0</v>
      </c>
      <c r="AU780" s="82">
        <f>SUM(AG780:AT780)</f>
        <v>80759526.618181825</v>
      </c>
      <c r="AV780" s="113">
        <f>AU780-(AX780+AP780+AO780+AL780+AK780+AJ780+AT780)</f>
        <v>55667139.054909095</v>
      </c>
      <c r="AW780" s="75">
        <f>AG780+AH780+AK780+AL780+AI780+AN780+AM780+AP780</f>
        <v>75448536.618181825</v>
      </c>
      <c r="AX780" s="75">
        <f>AW780*7%</f>
        <v>5281397.5632727286</v>
      </c>
      <c r="AY780" s="76">
        <f>IF(AV780&lt;=40000000,0,IF(AND(AV780&gt;40000000,AV780&lt;=80000000),(AV780-40000000)*10%,IF(AND(AV780&gt;80000000,AV780&lt;=120000000),4000000+(AV780-80000000)*15%,IF(AND(AV780&gt;120000000,AV780&lt;=180000000),10000000+(AV780-120000000)*20%,IF(AND(AV780&gt;180000000,AV780&lt;=240000000),22000000+(AV780-180000000)*25%,IF(AND(AV780&gt;240000000,AV780&lt;=320000000),37000000+(AV780-240000000)*30%,61000000+(AV780-320000000)*35%))))))</f>
        <v>1566713.9054909097</v>
      </c>
      <c r="AZ780" s="75">
        <v>0</v>
      </c>
      <c r="BA780" s="75">
        <v>0</v>
      </c>
      <c r="BB780" s="75">
        <v>0</v>
      </c>
      <c r="BC780" s="80">
        <v>0</v>
      </c>
      <c r="BD780" s="80">
        <v>0</v>
      </c>
      <c r="BE780" s="80">
        <v>0</v>
      </c>
      <c r="BF780" s="78">
        <v>0</v>
      </c>
      <c r="BG780" s="348">
        <f>SUM(AX780:BF780)</f>
        <v>6848111.4687636383</v>
      </c>
      <c r="BH780" s="188">
        <f>INT(AU780-BG780)</f>
        <v>73911415</v>
      </c>
      <c r="BI780" s="200"/>
      <c r="BJ780" s="414">
        <v>14021</v>
      </c>
      <c r="BK780" s="50" t="s">
        <v>4110</v>
      </c>
      <c r="BL780" s="50"/>
      <c r="BM780" s="50">
        <f t="shared" si="25"/>
        <v>-8</v>
      </c>
    </row>
    <row r="781" spans="1:66" s="197" customFormat="1" ht="24" customHeight="1" x14ac:dyDescent="0.2">
      <c r="A781" s="182">
        <f t="shared" si="24"/>
        <v>2655495</v>
      </c>
      <c r="B781" s="389">
        <v>775</v>
      </c>
      <c r="C781" s="272">
        <v>100</v>
      </c>
      <c r="D781" s="273"/>
      <c r="E781" s="276" t="s">
        <v>480</v>
      </c>
      <c r="F781" s="277" t="s">
        <v>3173</v>
      </c>
      <c r="G781" s="267" t="s">
        <v>2414</v>
      </c>
      <c r="H781" s="274" t="s">
        <v>1294</v>
      </c>
      <c r="I781" s="290" t="s">
        <v>3339</v>
      </c>
      <c r="J781" s="67"/>
      <c r="K781" s="67"/>
      <c r="L781" s="274" t="s">
        <v>88</v>
      </c>
      <c r="M781" s="288" t="s">
        <v>2380</v>
      </c>
      <c r="N781" s="240"/>
      <c r="O781" s="275"/>
      <c r="P781" s="241"/>
      <c r="Q781" s="278">
        <v>15</v>
      </c>
      <c r="R781" s="281">
        <v>0</v>
      </c>
      <c r="S781" s="67">
        <v>0</v>
      </c>
      <c r="T781" s="67">
        <v>0</v>
      </c>
      <c r="U781" s="90">
        <v>0</v>
      </c>
      <c r="V781" s="279">
        <v>11</v>
      </c>
      <c r="W781" s="101">
        <v>0</v>
      </c>
      <c r="X781" s="299">
        <v>0</v>
      </c>
      <c r="Y781" s="101">
        <v>0</v>
      </c>
      <c r="Z781" s="67">
        <f>Y781</f>
        <v>0</v>
      </c>
      <c r="AA781" s="328">
        <v>1477052</v>
      </c>
      <c r="AB781" s="328">
        <v>0</v>
      </c>
      <c r="AC781" s="328">
        <f>AA781+AB781</f>
        <v>1477052</v>
      </c>
      <c r="AD781" s="75">
        <v>4500000</v>
      </c>
      <c r="AE781" s="75">
        <v>6000000</v>
      </c>
      <c r="AF781" s="338">
        <f>(AC781*30)/220*1.4</f>
        <v>281982.65454545454</v>
      </c>
      <c r="AG781" s="113">
        <f>AA781*Q781</f>
        <v>22155780</v>
      </c>
      <c r="AH781" s="75">
        <f>AB781*Q781</f>
        <v>0</v>
      </c>
      <c r="AI781" s="75">
        <f>AF781*R781</f>
        <v>0</v>
      </c>
      <c r="AJ781" s="75">
        <f>IF(Q781=31,A781*Z781,(Q781/30)*A781*Z781)</f>
        <v>0</v>
      </c>
      <c r="AK781" s="75">
        <f>IF(Q781=31,AD781,(Q781/30)*AD781)</f>
        <v>2250000</v>
      </c>
      <c r="AL781" s="75">
        <f>IF(Q781=31,AE781,(Q781/30)*AE781)</f>
        <v>3000000</v>
      </c>
      <c r="AM781" s="75">
        <f>(AC781*30/220)*35%*S781</f>
        <v>0</v>
      </c>
      <c r="AN781" s="75">
        <f>AC781*30/220*1.4*T781</f>
        <v>0</v>
      </c>
      <c r="AO781" s="75">
        <f>AC781*U781</f>
        <v>0</v>
      </c>
      <c r="AP781" s="75">
        <f>200000*V781</f>
        <v>2200000</v>
      </c>
      <c r="AQ781" s="75">
        <v>0</v>
      </c>
      <c r="AR781" s="75">
        <v>0</v>
      </c>
      <c r="AS781" s="75">
        <v>0</v>
      </c>
      <c r="AT781" s="80">
        <v>0</v>
      </c>
      <c r="AU781" s="82">
        <f>SUM(AG781:AT781)</f>
        <v>29605780</v>
      </c>
      <c r="AV781" s="113">
        <f>AU781-(AX781+AP781+AO781+AL781+AK781+AJ781+AT781)</f>
        <v>20083375.399999999</v>
      </c>
      <c r="AW781" s="75">
        <f>AG781+AH781+AK781+AL781+AI781+AN781+AM781+AP781</f>
        <v>29605780</v>
      </c>
      <c r="AX781" s="75">
        <f>AW781*7%</f>
        <v>2072404.6</v>
      </c>
      <c r="AY781" s="76">
        <f>IF(AV781&lt;=40000000,0,IF(AND(AV781&gt;40000000,AV781&lt;=80000000),(AV781-40000000)*10%,IF(AND(AV781&gt;80000000,AV781&lt;=120000000),4000000+(AV781-80000000)*15%,IF(AND(AV781&gt;120000000,AV781&lt;=180000000),10000000+(AV781-120000000)*20%,IF(AND(AV781&gt;180000000,AV781&lt;=240000000),22000000+(AV781-180000000)*25%,IF(AND(AV781&gt;240000000,AV781&lt;=320000000),37000000+(AV781-240000000)*30%,61000000+(AV781-320000000)*35%))))))</f>
        <v>0</v>
      </c>
      <c r="AZ781" s="75">
        <v>0</v>
      </c>
      <c r="BA781" s="75">
        <v>0</v>
      </c>
      <c r="BB781" s="75">
        <v>0</v>
      </c>
      <c r="BC781" s="80">
        <v>0</v>
      </c>
      <c r="BD781" s="80">
        <v>0</v>
      </c>
      <c r="BE781" s="80">
        <v>0</v>
      </c>
      <c r="BF781" s="78">
        <v>0</v>
      </c>
      <c r="BG781" s="348">
        <f>SUM(AX781:BF781)</f>
        <v>2072404.6</v>
      </c>
      <c r="BH781" s="188">
        <f>INT(AU781-BG781)</f>
        <v>27533375</v>
      </c>
      <c r="BI781" s="280" t="s">
        <v>3174</v>
      </c>
      <c r="BJ781" s="626">
        <v>14022</v>
      </c>
      <c r="BK781" s="202" t="s">
        <v>4111</v>
      </c>
      <c r="BM781" s="50">
        <f t="shared" si="25"/>
        <v>-14022</v>
      </c>
    </row>
    <row r="782" spans="1:66" s="197" customFormat="1" ht="24" customHeight="1" x14ac:dyDescent="0.2">
      <c r="A782" s="182">
        <f t="shared" si="24"/>
        <v>2655495</v>
      </c>
      <c r="B782" s="298">
        <v>776</v>
      </c>
      <c r="C782" s="272">
        <v>131</v>
      </c>
      <c r="D782" s="273">
        <v>14028</v>
      </c>
      <c r="E782" s="276" t="s">
        <v>3175</v>
      </c>
      <c r="F782" s="277" t="s">
        <v>611</v>
      </c>
      <c r="G782" s="267" t="s">
        <v>2414</v>
      </c>
      <c r="H782" s="274" t="s">
        <v>458</v>
      </c>
      <c r="I782" s="290" t="s">
        <v>3279</v>
      </c>
      <c r="J782" s="291" t="s">
        <v>3280</v>
      </c>
      <c r="K782" s="291" t="s">
        <v>3281</v>
      </c>
      <c r="L782" s="274" t="s">
        <v>458</v>
      </c>
      <c r="M782" s="288" t="s">
        <v>2381</v>
      </c>
      <c r="N782" s="240"/>
      <c r="O782" s="275"/>
      <c r="P782" s="241"/>
      <c r="Q782" s="278">
        <v>30</v>
      </c>
      <c r="R782" s="281">
        <v>30</v>
      </c>
      <c r="S782" s="67">
        <v>0</v>
      </c>
      <c r="T782" s="67">
        <v>0</v>
      </c>
      <c r="U782" s="90">
        <v>0</v>
      </c>
      <c r="V782" s="279">
        <v>22</v>
      </c>
      <c r="W782" s="101">
        <v>0</v>
      </c>
      <c r="X782" s="299">
        <v>0</v>
      </c>
      <c r="Y782" s="101">
        <v>0</v>
      </c>
      <c r="Z782" s="67">
        <v>0</v>
      </c>
      <c r="AA782" s="327">
        <v>1311206</v>
      </c>
      <c r="AB782" s="328">
        <v>0</v>
      </c>
      <c r="AC782" s="328">
        <f>AA782+AB782</f>
        <v>1311206</v>
      </c>
      <c r="AD782" s="75">
        <v>4500000</v>
      </c>
      <c r="AE782" s="75">
        <v>6000000</v>
      </c>
      <c r="AF782" s="338">
        <f>(AC782*30)/220*1.4</f>
        <v>250321.14545454542</v>
      </c>
      <c r="AG782" s="113">
        <f>AA782*Q782</f>
        <v>39336180</v>
      </c>
      <c r="AH782" s="75">
        <f>AB782*Q782</f>
        <v>0</v>
      </c>
      <c r="AI782" s="75">
        <f>AF782*R782</f>
        <v>7509634.3636363624</v>
      </c>
      <c r="AJ782" s="75">
        <f>IF(Q782=31,A782*Z782,(Q782/30)*A782*Z782)</f>
        <v>0</v>
      </c>
      <c r="AK782" s="75">
        <f>IF(Q782=31,AD782,(Q782/30)*AD782)</f>
        <v>4500000</v>
      </c>
      <c r="AL782" s="75">
        <f>IF(Q782=31,AE782,(Q782/30)*AE782)</f>
        <v>6000000</v>
      </c>
      <c r="AM782" s="75">
        <f>(AC782*30/220)*35%*S782</f>
        <v>0</v>
      </c>
      <c r="AN782" s="75">
        <f>AC782*30/220*1.4*T782</f>
        <v>0</v>
      </c>
      <c r="AO782" s="75">
        <f>AC782*U782</f>
        <v>0</v>
      </c>
      <c r="AP782" s="75">
        <f>200000*V782</f>
        <v>4400000</v>
      </c>
      <c r="AQ782" s="75">
        <v>0</v>
      </c>
      <c r="AR782" s="75">
        <v>0</v>
      </c>
      <c r="AS782" s="75">
        <v>0</v>
      </c>
      <c r="AT782" s="80">
        <v>0</v>
      </c>
      <c r="AU782" s="82">
        <f>SUM(AG782:AT782)</f>
        <v>61745814.36363636</v>
      </c>
      <c r="AV782" s="113">
        <f>AU782-(AX782+AP782+AO782+AL782+AK782+AJ782+AT782)</f>
        <v>42523607.358181812</v>
      </c>
      <c r="AW782" s="75">
        <f>AG782+AH782+AK782+AL782+AI782+AN782+AM782+AP782</f>
        <v>61745814.36363636</v>
      </c>
      <c r="AX782" s="75">
        <f>AW782*7%</f>
        <v>4322207.0054545458</v>
      </c>
      <c r="AY782" s="76">
        <f>IF(AV782&lt;=40000000,0,IF(AND(AV782&gt;40000000,AV782&lt;=80000000),(AV782-40000000)*10%,IF(AND(AV782&gt;80000000,AV782&lt;=120000000),4000000+(AV782-80000000)*15%,IF(AND(AV782&gt;120000000,AV782&lt;=180000000),10000000+(AV782-120000000)*20%,IF(AND(AV782&gt;180000000,AV782&lt;=240000000),22000000+(AV782-180000000)*25%,IF(AND(AV782&gt;240000000,AV782&lt;=320000000),37000000+(AV782-240000000)*30%,61000000+(AV782-320000000)*35%))))))</f>
        <v>252360.73581818119</v>
      </c>
      <c r="AZ782" s="75">
        <v>0</v>
      </c>
      <c r="BA782" s="75">
        <v>0</v>
      </c>
      <c r="BB782" s="75">
        <v>0</v>
      </c>
      <c r="BC782" s="80">
        <v>0</v>
      </c>
      <c r="BD782" s="80">
        <v>0</v>
      </c>
      <c r="BE782" s="80">
        <v>0</v>
      </c>
      <c r="BF782" s="78">
        <v>0</v>
      </c>
      <c r="BG782" s="348">
        <f>SUM(AX782:BF782)</f>
        <v>4574567.741272727</v>
      </c>
      <c r="BH782" s="188">
        <f>INT(AU782-BG782)</f>
        <v>57171246</v>
      </c>
      <c r="BI782" s="280" t="s">
        <v>3176</v>
      </c>
      <c r="BJ782" s="626">
        <v>14023</v>
      </c>
      <c r="BK782" s="202" t="s">
        <v>4112</v>
      </c>
      <c r="BM782" s="50">
        <f t="shared" si="25"/>
        <v>5</v>
      </c>
    </row>
    <row r="783" spans="1:66" s="197" customFormat="1" ht="24" customHeight="1" x14ac:dyDescent="0.2">
      <c r="A783" s="182">
        <f t="shared" si="24"/>
        <v>2655495</v>
      </c>
      <c r="B783" s="298">
        <v>777</v>
      </c>
      <c r="C783" s="272">
        <v>132</v>
      </c>
      <c r="D783" s="273">
        <v>14028</v>
      </c>
      <c r="E783" s="276" t="s">
        <v>3175</v>
      </c>
      <c r="F783" s="277" t="s">
        <v>611</v>
      </c>
      <c r="G783" s="267" t="s">
        <v>2414</v>
      </c>
      <c r="H783" s="274" t="s">
        <v>458</v>
      </c>
      <c r="I783" s="290" t="s">
        <v>3279</v>
      </c>
      <c r="J783" s="291" t="s">
        <v>3280</v>
      </c>
      <c r="K783" s="291" t="s">
        <v>3281</v>
      </c>
      <c r="L783" s="274" t="s">
        <v>458</v>
      </c>
      <c r="M783" s="288" t="s">
        <v>2381</v>
      </c>
      <c r="N783" s="240"/>
      <c r="O783" s="275"/>
      <c r="P783" s="241"/>
      <c r="Q783" s="278">
        <v>14</v>
      </c>
      <c r="R783" s="281">
        <v>0</v>
      </c>
      <c r="S783" s="67">
        <v>0</v>
      </c>
      <c r="T783" s="67">
        <v>0</v>
      </c>
      <c r="U783" s="90">
        <v>0</v>
      </c>
      <c r="V783" s="279">
        <v>0</v>
      </c>
      <c r="W783" s="101">
        <v>0</v>
      </c>
      <c r="X783" s="299">
        <v>0</v>
      </c>
      <c r="Y783" s="101">
        <v>0</v>
      </c>
      <c r="Z783" s="67">
        <v>0</v>
      </c>
      <c r="AA783" s="327">
        <v>1311206</v>
      </c>
      <c r="AB783" s="328">
        <v>0</v>
      </c>
      <c r="AC783" s="328">
        <f>AA783+AB783</f>
        <v>1311206</v>
      </c>
      <c r="AD783" s="75">
        <v>4500000</v>
      </c>
      <c r="AE783" s="75">
        <v>6000000</v>
      </c>
      <c r="AF783" s="338">
        <f>(AC783*30)/220*1.4</f>
        <v>250321.14545454542</v>
      </c>
      <c r="AG783" s="113">
        <f>AA783*Q783</f>
        <v>18356884</v>
      </c>
      <c r="AH783" s="75">
        <f>AB783*Q783</f>
        <v>0</v>
      </c>
      <c r="AI783" s="75">
        <f>AF783*R783</f>
        <v>0</v>
      </c>
      <c r="AJ783" s="75">
        <f>IF(Q783=31,A783*Z783,(Q783/30)*A783*Z783)</f>
        <v>0</v>
      </c>
      <c r="AK783" s="75">
        <f>IF(Q783=31,AD783,(Q783/30)*AD783)</f>
        <v>2100000</v>
      </c>
      <c r="AL783" s="75">
        <f>IF(Q783=31,AE783,(Q783/30)*AE783)</f>
        <v>2800000</v>
      </c>
      <c r="AM783" s="75">
        <f>(AC783*30/220)*35%*S783</f>
        <v>0</v>
      </c>
      <c r="AN783" s="75">
        <f>AC783*30/220*1.4*T783</f>
        <v>0</v>
      </c>
      <c r="AO783" s="75">
        <f>AC783*U783</f>
        <v>0</v>
      </c>
      <c r="AP783" s="75">
        <f>200000*V783</f>
        <v>0</v>
      </c>
      <c r="AQ783" s="75">
        <v>0</v>
      </c>
      <c r="AR783" s="75">
        <v>0</v>
      </c>
      <c r="AS783" s="75">
        <v>0</v>
      </c>
      <c r="AT783" s="80">
        <v>0</v>
      </c>
      <c r="AU783" s="82">
        <f>SUM(AG783:AT783)</f>
        <v>23256884</v>
      </c>
      <c r="AV783" s="113">
        <f>AU783-(AX783+AP783+AO783+AL783+AK783+AJ783+AT783)</f>
        <v>16728902.120000001</v>
      </c>
      <c r="AW783" s="75">
        <f>AG783+AH783+AK783+AL783+AI783+AN783+AM783+AP783</f>
        <v>23256884</v>
      </c>
      <c r="AX783" s="75">
        <f>AW783*7%</f>
        <v>1627981.8800000001</v>
      </c>
      <c r="AY783" s="76">
        <f>IF(AV783&lt;=40000000,0,IF(AND(AV783&gt;40000000,AV783&lt;=80000000),(AV783-40000000)*10%,IF(AND(AV783&gt;80000000,AV783&lt;=120000000),4000000+(AV783-80000000)*15%,IF(AND(AV783&gt;120000000,AV783&lt;=180000000),10000000+(AV783-120000000)*20%,IF(AND(AV783&gt;180000000,AV783&lt;=240000000),22000000+(AV783-180000000)*25%,IF(AND(AV783&gt;240000000,AV783&lt;=320000000),37000000+(AV783-240000000)*30%,61000000+(AV783-320000000)*35%))))))</f>
        <v>0</v>
      </c>
      <c r="AZ783" s="75">
        <v>0</v>
      </c>
      <c r="BA783" s="75">
        <v>0</v>
      </c>
      <c r="BB783" s="75">
        <v>0</v>
      </c>
      <c r="BC783" s="80">
        <v>0</v>
      </c>
      <c r="BD783" s="80">
        <v>0</v>
      </c>
      <c r="BE783" s="80">
        <v>0</v>
      </c>
      <c r="BF783" s="78">
        <v>0</v>
      </c>
      <c r="BG783" s="348">
        <f>SUM(AX783:BF783)</f>
        <v>1627981.8800000001</v>
      </c>
      <c r="BH783" s="188">
        <f>INT(AU783-BG783)</f>
        <v>21628902</v>
      </c>
      <c r="BI783" s="280" t="s">
        <v>3177</v>
      </c>
      <c r="BJ783" s="626">
        <v>14024</v>
      </c>
      <c r="BK783" s="202" t="s">
        <v>4113</v>
      </c>
      <c r="BM783" s="50">
        <f t="shared" si="25"/>
        <v>4</v>
      </c>
    </row>
    <row r="784" spans="1:66" s="197" customFormat="1" ht="24" customHeight="1" x14ac:dyDescent="0.2">
      <c r="A784" s="182">
        <f t="shared" si="24"/>
        <v>2655495</v>
      </c>
      <c r="B784" s="298">
        <v>778</v>
      </c>
      <c r="C784" s="272">
        <v>225</v>
      </c>
      <c r="D784" s="273">
        <v>14025</v>
      </c>
      <c r="E784" s="276" t="s">
        <v>410</v>
      </c>
      <c r="F784" s="277" t="s">
        <v>3178</v>
      </c>
      <c r="G784" s="267" t="s">
        <v>2414</v>
      </c>
      <c r="H784" s="274" t="s">
        <v>353</v>
      </c>
      <c r="I784" s="290" t="s">
        <v>3301</v>
      </c>
      <c r="J784" s="67"/>
      <c r="K784" s="67"/>
      <c r="L784" s="274" t="s">
        <v>353</v>
      </c>
      <c r="M784" s="288" t="s">
        <v>2380</v>
      </c>
      <c r="N784" s="240"/>
      <c r="O784" s="275"/>
      <c r="P784" s="241"/>
      <c r="Q784" s="278">
        <v>30</v>
      </c>
      <c r="R784" s="281">
        <v>50</v>
      </c>
      <c r="S784" s="67">
        <v>0</v>
      </c>
      <c r="T784" s="67">
        <v>0</v>
      </c>
      <c r="U784" s="90">
        <v>0</v>
      </c>
      <c r="V784" s="279">
        <v>21</v>
      </c>
      <c r="W784" s="101">
        <v>0</v>
      </c>
      <c r="X784" s="299">
        <v>0</v>
      </c>
      <c r="Y784" s="101">
        <v>1</v>
      </c>
      <c r="Z784" s="67">
        <v>1</v>
      </c>
      <c r="AA784" s="327">
        <v>1477052</v>
      </c>
      <c r="AB784" s="328">
        <v>0</v>
      </c>
      <c r="AC784" s="328">
        <f>AA784+AB784</f>
        <v>1477052</v>
      </c>
      <c r="AD784" s="75">
        <v>4500000</v>
      </c>
      <c r="AE784" s="75">
        <v>6000000</v>
      </c>
      <c r="AF784" s="338">
        <f>(AC784*30)/220*1.4</f>
        <v>281982.65454545454</v>
      </c>
      <c r="AG784" s="113">
        <f>AA784*Q784</f>
        <v>44311560</v>
      </c>
      <c r="AH784" s="75">
        <f>AB784*Q784</f>
        <v>0</v>
      </c>
      <c r="AI784" s="75">
        <f>AF784*R784</f>
        <v>14099132.727272727</v>
      </c>
      <c r="AJ784" s="75">
        <f>IF(Q784=31,A784*Z784,(Q784/30)*A784*Z784)</f>
        <v>2655495</v>
      </c>
      <c r="AK784" s="75">
        <f>IF(Q784=31,AD784,(Q784/30)*AD784)</f>
        <v>4500000</v>
      </c>
      <c r="AL784" s="75">
        <f>IF(Q784=31,AE784,(Q784/30)*AE784)</f>
        <v>6000000</v>
      </c>
      <c r="AM784" s="75">
        <f>(AC784*30/220)*35%*S784</f>
        <v>0</v>
      </c>
      <c r="AN784" s="75">
        <f>AC784*30/220*1.4*T784</f>
        <v>0</v>
      </c>
      <c r="AO784" s="75">
        <f>AC784*U784</f>
        <v>0</v>
      </c>
      <c r="AP784" s="75">
        <f>200000*V784</f>
        <v>4200000</v>
      </c>
      <c r="AQ784" s="75">
        <v>0</v>
      </c>
      <c r="AR784" s="75">
        <v>0</v>
      </c>
      <c r="AS784" s="75">
        <v>0</v>
      </c>
      <c r="AT784" s="80">
        <v>0</v>
      </c>
      <c r="AU784" s="82">
        <f>SUM(AG784:AT784)</f>
        <v>75766187.727272719</v>
      </c>
      <c r="AV784" s="113">
        <f>AU784-(AX784+AP784+AO784+AL784+AK784+AJ784+AT784)</f>
        <v>53292944.236363627</v>
      </c>
      <c r="AW784" s="75">
        <f>AG784+AH784+AK784+AL784+AI784+AN784+AM784+AP784</f>
        <v>73110692.727272719</v>
      </c>
      <c r="AX784" s="75">
        <f>AW784*7%</f>
        <v>5117748.4909090912</v>
      </c>
      <c r="AY784" s="76">
        <f>IF(AV784&lt;=40000000,0,IF(AND(AV784&gt;40000000,AV784&lt;=80000000),(AV784-40000000)*10%,IF(AND(AV784&gt;80000000,AV784&lt;=120000000),4000000+(AV784-80000000)*15%,IF(AND(AV784&gt;120000000,AV784&lt;=180000000),10000000+(AV784-120000000)*20%,IF(AND(AV784&gt;180000000,AV784&lt;=240000000),22000000+(AV784-180000000)*25%,IF(AND(AV784&gt;240000000,AV784&lt;=320000000),37000000+(AV784-240000000)*30%,61000000+(AV784-320000000)*35%))))))</f>
        <v>1329294.4236363629</v>
      </c>
      <c r="AZ784" s="75">
        <v>0</v>
      </c>
      <c r="BA784" s="75">
        <v>0</v>
      </c>
      <c r="BB784" s="75">
        <v>0</v>
      </c>
      <c r="BC784" s="80">
        <v>0</v>
      </c>
      <c r="BD784" s="80">
        <v>0</v>
      </c>
      <c r="BE784" s="80">
        <v>0</v>
      </c>
      <c r="BF784" s="78">
        <v>0</v>
      </c>
      <c r="BG784" s="348">
        <f>SUM(AX784:BF784)</f>
        <v>6447042.9145454541</v>
      </c>
      <c r="BH784" s="188">
        <f>INT(AU784-BG784)</f>
        <v>69319144</v>
      </c>
      <c r="BI784" s="280" t="s">
        <v>3176</v>
      </c>
      <c r="BJ784" s="626">
        <v>14025</v>
      </c>
      <c r="BK784" s="202" t="s">
        <v>4114</v>
      </c>
      <c r="BM784" s="50">
        <f t="shared" si="25"/>
        <v>0</v>
      </c>
    </row>
    <row r="785" spans="1:66" s="197" customFormat="1" ht="24" customHeight="1" x14ac:dyDescent="0.2">
      <c r="A785" s="182">
        <f t="shared" si="24"/>
        <v>2655495</v>
      </c>
      <c r="B785" s="298">
        <v>779</v>
      </c>
      <c r="C785" s="272">
        <v>226</v>
      </c>
      <c r="D785" s="273">
        <v>14025</v>
      </c>
      <c r="E785" s="276" t="s">
        <v>410</v>
      </c>
      <c r="F785" s="277" t="s">
        <v>3178</v>
      </c>
      <c r="G785" s="267" t="s">
        <v>2414</v>
      </c>
      <c r="H785" s="274" t="s">
        <v>353</v>
      </c>
      <c r="I785" s="290" t="s">
        <v>3301</v>
      </c>
      <c r="J785" s="67"/>
      <c r="K785" s="67"/>
      <c r="L785" s="274" t="s">
        <v>353</v>
      </c>
      <c r="M785" s="288" t="s">
        <v>2380</v>
      </c>
      <c r="N785" s="240"/>
      <c r="O785" s="275"/>
      <c r="P785" s="241"/>
      <c r="Q785" s="278">
        <v>14</v>
      </c>
      <c r="R785" s="281">
        <v>0</v>
      </c>
      <c r="S785" s="67">
        <v>0</v>
      </c>
      <c r="T785" s="67">
        <v>0</v>
      </c>
      <c r="U785" s="90">
        <v>0</v>
      </c>
      <c r="V785" s="279">
        <v>0</v>
      </c>
      <c r="W785" s="101">
        <v>0</v>
      </c>
      <c r="X785" s="299">
        <v>0</v>
      </c>
      <c r="Y785" s="101">
        <v>1</v>
      </c>
      <c r="Z785" s="67">
        <v>1</v>
      </c>
      <c r="AA785" s="327">
        <v>1477052</v>
      </c>
      <c r="AB785" s="328">
        <v>0</v>
      </c>
      <c r="AC785" s="328">
        <f>AA785+AB785</f>
        <v>1477052</v>
      </c>
      <c r="AD785" s="75">
        <v>4500000</v>
      </c>
      <c r="AE785" s="75">
        <v>6000000</v>
      </c>
      <c r="AF785" s="338">
        <f>(AC785*30)/220*1.4</f>
        <v>281982.65454545454</v>
      </c>
      <c r="AG785" s="113">
        <f>AA785*Q785</f>
        <v>20678728</v>
      </c>
      <c r="AH785" s="75">
        <f>AB785*Q785</f>
        <v>0</v>
      </c>
      <c r="AI785" s="75">
        <f>AF785*R785</f>
        <v>0</v>
      </c>
      <c r="AJ785" s="75">
        <f>IF(Q785=31,A785*Z785,(Q785/30)*A785*Z785)</f>
        <v>1239231</v>
      </c>
      <c r="AK785" s="75">
        <f>IF(Q785=31,AD785,(Q785/30)*AD785)</f>
        <v>2100000</v>
      </c>
      <c r="AL785" s="75">
        <f>IF(Q785=31,AE785,(Q785/30)*AE785)</f>
        <v>2800000</v>
      </c>
      <c r="AM785" s="75">
        <f>(AC785*30/220)*35%*S785</f>
        <v>0</v>
      </c>
      <c r="AN785" s="75">
        <f>AC785*30/220*1.4*T785</f>
        <v>0</v>
      </c>
      <c r="AO785" s="75">
        <f>AC785*U785</f>
        <v>0</v>
      </c>
      <c r="AP785" s="75">
        <f>200000*V785</f>
        <v>0</v>
      </c>
      <c r="AQ785" s="75">
        <v>0</v>
      </c>
      <c r="AR785" s="75">
        <v>0</v>
      </c>
      <c r="AS785" s="75">
        <v>0</v>
      </c>
      <c r="AT785" s="80">
        <v>0</v>
      </c>
      <c r="AU785" s="82">
        <f>SUM(AG785:AT785)</f>
        <v>26817959</v>
      </c>
      <c r="AV785" s="113">
        <f>AU785-(AX785+AP785+AO785+AL785+AK785+AJ785+AT785)</f>
        <v>18888217.039999999</v>
      </c>
      <c r="AW785" s="75">
        <f>AG785+AH785+AK785+AL785+AI785+AN785+AM785+AP785</f>
        <v>25578728</v>
      </c>
      <c r="AX785" s="75">
        <f>AW785*7%</f>
        <v>1790510.9600000002</v>
      </c>
      <c r="AY785" s="76">
        <f>IF(AV785&lt;=40000000,0,IF(AND(AV785&gt;40000000,AV785&lt;=80000000),(AV785-40000000)*10%,IF(AND(AV785&gt;80000000,AV785&lt;=120000000),4000000+(AV785-80000000)*15%,IF(AND(AV785&gt;120000000,AV785&lt;=180000000),10000000+(AV785-120000000)*20%,IF(AND(AV785&gt;180000000,AV785&lt;=240000000),22000000+(AV785-180000000)*25%,IF(AND(AV785&gt;240000000,AV785&lt;=320000000),37000000+(AV785-240000000)*30%,61000000+(AV785-320000000)*35%))))))</f>
        <v>0</v>
      </c>
      <c r="AZ785" s="75">
        <v>0</v>
      </c>
      <c r="BA785" s="75">
        <v>0</v>
      </c>
      <c r="BB785" s="75">
        <v>0</v>
      </c>
      <c r="BC785" s="80">
        <v>0</v>
      </c>
      <c r="BD785" s="80">
        <v>0</v>
      </c>
      <c r="BE785" s="80">
        <v>0</v>
      </c>
      <c r="BF785" s="78">
        <v>0</v>
      </c>
      <c r="BG785" s="348">
        <f>SUM(AX785:BF785)</f>
        <v>1790510.9600000002</v>
      </c>
      <c r="BH785" s="188">
        <f>INT(AU785-BG785)</f>
        <v>25027448</v>
      </c>
      <c r="BI785" s="280" t="s">
        <v>3177</v>
      </c>
      <c r="BJ785" s="626">
        <v>14027</v>
      </c>
      <c r="BK785" s="202" t="s">
        <v>4115</v>
      </c>
      <c r="BM785" s="50">
        <f t="shared" si="25"/>
        <v>-2</v>
      </c>
    </row>
    <row r="786" spans="1:66" s="197" customFormat="1" ht="24" customHeight="1" x14ac:dyDescent="0.2">
      <c r="A786" s="182">
        <f t="shared" si="24"/>
        <v>2655495</v>
      </c>
      <c r="B786" s="298">
        <v>780</v>
      </c>
      <c r="C786" s="272">
        <v>227</v>
      </c>
      <c r="D786" s="273">
        <v>14024</v>
      </c>
      <c r="E786" s="276" t="s">
        <v>216</v>
      </c>
      <c r="F786" s="277" t="s">
        <v>3179</v>
      </c>
      <c r="G786" s="267" t="s">
        <v>2414</v>
      </c>
      <c r="H786" s="274" t="s">
        <v>353</v>
      </c>
      <c r="I786" s="290" t="s">
        <v>3282</v>
      </c>
      <c r="J786" s="67">
        <v>2595737767</v>
      </c>
      <c r="K786" s="67"/>
      <c r="L786" s="274" t="s">
        <v>353</v>
      </c>
      <c r="M786" s="288" t="s">
        <v>2383</v>
      </c>
      <c r="N786" s="240"/>
      <c r="O786" s="275"/>
      <c r="P786" s="241"/>
      <c r="Q786" s="278">
        <v>30</v>
      </c>
      <c r="R786" s="281">
        <v>50</v>
      </c>
      <c r="S786" s="67">
        <v>0</v>
      </c>
      <c r="T786" s="67">
        <v>0</v>
      </c>
      <c r="U786" s="90">
        <v>0</v>
      </c>
      <c r="V786" s="279">
        <v>21</v>
      </c>
      <c r="W786" s="101">
        <v>0</v>
      </c>
      <c r="X786" s="299">
        <v>0</v>
      </c>
      <c r="Y786" s="101">
        <v>0</v>
      </c>
      <c r="Z786" s="67">
        <v>0</v>
      </c>
      <c r="AA786" s="327">
        <v>1642901</v>
      </c>
      <c r="AB786" s="328">
        <v>0</v>
      </c>
      <c r="AC786" s="328">
        <f>AA786+AB786</f>
        <v>1642901</v>
      </c>
      <c r="AD786" s="75">
        <v>4500000</v>
      </c>
      <c r="AE786" s="75">
        <v>6000000</v>
      </c>
      <c r="AF786" s="338">
        <f>(AC786*30)/220*1.4</f>
        <v>313644.73636363639</v>
      </c>
      <c r="AG786" s="113">
        <f>AA786*Q786</f>
        <v>49287030</v>
      </c>
      <c r="AH786" s="75">
        <f>AB786*Q786</f>
        <v>0</v>
      </c>
      <c r="AI786" s="75">
        <f>AF786*R786</f>
        <v>15682236.81818182</v>
      </c>
      <c r="AJ786" s="75">
        <f>IF(Q786=31,A786*Z786,(Q786/30)*A786*Z786)</f>
        <v>0</v>
      </c>
      <c r="AK786" s="75">
        <f>IF(Q786=31,AD786,(Q786/30)*AD786)</f>
        <v>4500000</v>
      </c>
      <c r="AL786" s="75">
        <f>IF(Q786=31,AE786,(Q786/30)*AE786)</f>
        <v>6000000</v>
      </c>
      <c r="AM786" s="75">
        <f>(AC786*30/220)*35%*S786</f>
        <v>0</v>
      </c>
      <c r="AN786" s="75">
        <f>AC786*30/220*1.4*T786</f>
        <v>0</v>
      </c>
      <c r="AO786" s="75">
        <f>AC786*U786</f>
        <v>0</v>
      </c>
      <c r="AP786" s="75">
        <f>200000*V786</f>
        <v>4200000</v>
      </c>
      <c r="AQ786" s="75">
        <v>0</v>
      </c>
      <c r="AR786" s="75">
        <v>0</v>
      </c>
      <c r="AS786" s="75">
        <v>0</v>
      </c>
      <c r="AT786" s="80">
        <v>0</v>
      </c>
      <c r="AU786" s="82">
        <f>SUM(AG786:AT786)</f>
        <v>79669266.818181813</v>
      </c>
      <c r="AV786" s="113">
        <f>AU786-(AX786+AP786+AO786+AL786+AK786+AJ786+AT786)</f>
        <v>59392418.140909083</v>
      </c>
      <c r="AW786" s="75">
        <f>AG786+AH786+AK786+AL786+AI786+AN786+AM786+AP786</f>
        <v>79669266.818181813</v>
      </c>
      <c r="AX786" s="75">
        <f>AW786*7%</f>
        <v>5576848.6772727277</v>
      </c>
      <c r="AY786" s="76">
        <f>IF(AV786&lt;=40000000,0,IF(AND(AV786&gt;40000000,AV786&lt;=80000000),(AV786-40000000)*10%,IF(AND(AV786&gt;80000000,AV786&lt;=120000000),4000000+(AV786-80000000)*15%,IF(AND(AV786&gt;120000000,AV786&lt;=180000000),10000000+(AV786-120000000)*20%,IF(AND(AV786&gt;180000000,AV786&lt;=240000000),22000000+(AV786-180000000)*25%,IF(AND(AV786&gt;240000000,AV786&lt;=320000000),37000000+(AV786-240000000)*30%,61000000+(AV786-320000000)*35%))))))</f>
        <v>1939241.8140909085</v>
      </c>
      <c r="AZ786" s="75">
        <v>0</v>
      </c>
      <c r="BA786" s="75">
        <v>0</v>
      </c>
      <c r="BB786" s="75">
        <v>0</v>
      </c>
      <c r="BC786" s="80">
        <v>0</v>
      </c>
      <c r="BD786" s="80">
        <v>0</v>
      </c>
      <c r="BE786" s="80">
        <v>0</v>
      </c>
      <c r="BF786" s="78">
        <v>0</v>
      </c>
      <c r="BG786" s="348">
        <f>SUM(AX786:BF786)</f>
        <v>7516090.4913636362</v>
      </c>
      <c r="BH786" s="188">
        <f>INT(AU786-BG786)</f>
        <v>72153176</v>
      </c>
      <c r="BI786" s="280" t="s">
        <v>3176</v>
      </c>
      <c r="BJ786" s="201">
        <v>14028</v>
      </c>
      <c r="BK786" s="202" t="s">
        <v>4116</v>
      </c>
      <c r="BM786" s="50">
        <f t="shared" si="25"/>
        <v>-4</v>
      </c>
    </row>
    <row r="787" spans="1:66" s="197" customFormat="1" ht="24" customHeight="1" x14ac:dyDescent="0.2">
      <c r="A787" s="182">
        <f t="shared" si="24"/>
        <v>2655495</v>
      </c>
      <c r="B787" s="298">
        <v>781</v>
      </c>
      <c r="C787" s="272">
        <v>228</v>
      </c>
      <c r="D787" s="273">
        <v>14024</v>
      </c>
      <c r="E787" s="276" t="s">
        <v>216</v>
      </c>
      <c r="F787" s="277" t="s">
        <v>3179</v>
      </c>
      <c r="G787" s="267" t="s">
        <v>2414</v>
      </c>
      <c r="H787" s="274" t="s">
        <v>353</v>
      </c>
      <c r="I787" s="290" t="s">
        <v>3282</v>
      </c>
      <c r="J787" s="67">
        <v>2595737767</v>
      </c>
      <c r="K787" s="67"/>
      <c r="L787" s="274" t="s">
        <v>353</v>
      </c>
      <c r="M787" s="288" t="s">
        <v>2383</v>
      </c>
      <c r="N787" s="240"/>
      <c r="O787" s="275"/>
      <c r="P787" s="241"/>
      <c r="Q787" s="278">
        <v>14</v>
      </c>
      <c r="R787" s="281">
        <v>0</v>
      </c>
      <c r="S787" s="67">
        <v>0</v>
      </c>
      <c r="T787" s="67">
        <v>0</v>
      </c>
      <c r="U787" s="90">
        <v>0</v>
      </c>
      <c r="V787" s="279">
        <v>0</v>
      </c>
      <c r="W787" s="101">
        <v>0</v>
      </c>
      <c r="X787" s="299">
        <v>0</v>
      </c>
      <c r="Y787" s="101">
        <v>0</v>
      </c>
      <c r="Z787" s="67">
        <v>0</v>
      </c>
      <c r="AA787" s="327">
        <v>1642901</v>
      </c>
      <c r="AB787" s="328">
        <v>0</v>
      </c>
      <c r="AC787" s="328">
        <f>AA787+AB787</f>
        <v>1642901</v>
      </c>
      <c r="AD787" s="75">
        <v>4500000</v>
      </c>
      <c r="AE787" s="75">
        <v>6000000</v>
      </c>
      <c r="AF787" s="338">
        <f>(AC787*30)/220*1.4</f>
        <v>313644.73636363639</v>
      </c>
      <c r="AG787" s="113">
        <f>AA787*Q787</f>
        <v>23000614</v>
      </c>
      <c r="AH787" s="75">
        <f>AB787*Q787</f>
        <v>0</v>
      </c>
      <c r="AI787" s="75">
        <f>AF787*R787</f>
        <v>0</v>
      </c>
      <c r="AJ787" s="75">
        <f>IF(Q787=31,A787*Z787,(Q787/30)*A787*Z787)</f>
        <v>0</v>
      </c>
      <c r="AK787" s="75">
        <f>IF(Q787=31,AD787,(Q787/30)*AD787)</f>
        <v>2100000</v>
      </c>
      <c r="AL787" s="75">
        <f>IF(Q787=31,AE787,(Q787/30)*AE787)</f>
        <v>2800000</v>
      </c>
      <c r="AM787" s="75">
        <f>(AC787*30/220)*35%*S787</f>
        <v>0</v>
      </c>
      <c r="AN787" s="75">
        <f>AC787*30/220*1.4*T787</f>
        <v>0</v>
      </c>
      <c r="AO787" s="75">
        <f>AC787*U787</f>
        <v>0</v>
      </c>
      <c r="AP787" s="75">
        <f>200000*V787</f>
        <v>0</v>
      </c>
      <c r="AQ787" s="75">
        <v>0</v>
      </c>
      <c r="AR787" s="75">
        <v>0</v>
      </c>
      <c r="AS787" s="75">
        <v>0</v>
      </c>
      <c r="AT787" s="80">
        <v>0</v>
      </c>
      <c r="AU787" s="82">
        <f>SUM(AG787:AT787)</f>
        <v>27900614</v>
      </c>
      <c r="AV787" s="113">
        <f>AU787-(AX787+AP787+AO787+AL787+AK787+AJ787+AT787)</f>
        <v>21047571.02</v>
      </c>
      <c r="AW787" s="75">
        <f>AG787+AH787+AK787+AL787+AI787+AN787+AM787+AP787</f>
        <v>27900614</v>
      </c>
      <c r="AX787" s="75">
        <f>AW787*7%</f>
        <v>1953042.9800000002</v>
      </c>
      <c r="AY787" s="76">
        <f>IF(AV787&lt;=40000000,0,IF(AND(AV787&gt;40000000,AV787&lt;=80000000),(AV787-40000000)*10%,IF(AND(AV787&gt;80000000,AV787&lt;=120000000),4000000+(AV787-80000000)*15%,IF(AND(AV787&gt;120000000,AV787&lt;=180000000),10000000+(AV787-120000000)*20%,IF(AND(AV787&gt;180000000,AV787&lt;=240000000),22000000+(AV787-180000000)*25%,IF(AND(AV787&gt;240000000,AV787&lt;=320000000),37000000+(AV787-240000000)*30%,61000000+(AV787-320000000)*35%))))))</f>
        <v>0</v>
      </c>
      <c r="AZ787" s="75">
        <v>0</v>
      </c>
      <c r="BA787" s="75">
        <v>0</v>
      </c>
      <c r="BB787" s="75">
        <v>0</v>
      </c>
      <c r="BC787" s="80">
        <v>0</v>
      </c>
      <c r="BD787" s="80">
        <v>0</v>
      </c>
      <c r="BE787" s="80">
        <v>0</v>
      </c>
      <c r="BF787" s="78">
        <v>0</v>
      </c>
      <c r="BG787" s="348">
        <f>SUM(AX787:BF787)</f>
        <v>1953042.9800000002</v>
      </c>
      <c r="BH787" s="188">
        <f>INT(AU787-BG787)</f>
        <v>25947571</v>
      </c>
      <c r="BI787" s="280" t="s">
        <v>3177</v>
      </c>
      <c r="BJ787" s="626">
        <v>14029</v>
      </c>
      <c r="BK787" s="202" t="s">
        <v>4117</v>
      </c>
      <c r="BM787" s="50">
        <f t="shared" si="25"/>
        <v>-5</v>
      </c>
    </row>
    <row r="788" spans="1:66" s="197" customFormat="1" ht="24" customHeight="1" x14ac:dyDescent="0.2">
      <c r="A788" s="182">
        <f t="shared" si="24"/>
        <v>2655495</v>
      </c>
      <c r="B788" s="298">
        <v>782</v>
      </c>
      <c r="C788" s="272">
        <v>229</v>
      </c>
      <c r="D788" s="273">
        <v>14023</v>
      </c>
      <c r="E788" s="276" t="s">
        <v>3180</v>
      </c>
      <c r="F788" s="277" t="s">
        <v>3181</v>
      </c>
      <c r="G788" s="267" t="s">
        <v>2414</v>
      </c>
      <c r="H788" s="274" t="s">
        <v>353</v>
      </c>
      <c r="I788" s="290" t="s">
        <v>3338</v>
      </c>
      <c r="J788" s="67"/>
      <c r="K788" s="67"/>
      <c r="L788" s="274" t="s">
        <v>353</v>
      </c>
      <c r="M788" s="288" t="s">
        <v>2380</v>
      </c>
      <c r="N788" s="240"/>
      <c r="O788" s="275"/>
      <c r="P788" s="241"/>
      <c r="Q788" s="278">
        <v>30</v>
      </c>
      <c r="R788" s="281">
        <v>40</v>
      </c>
      <c r="S788" s="67">
        <v>0</v>
      </c>
      <c r="T788" s="67">
        <v>0</v>
      </c>
      <c r="U788" s="90">
        <v>0</v>
      </c>
      <c r="V788" s="279">
        <v>21</v>
      </c>
      <c r="W788" s="101">
        <v>0</v>
      </c>
      <c r="X788" s="299">
        <v>0</v>
      </c>
      <c r="Y788" s="101">
        <v>0</v>
      </c>
      <c r="Z788" s="67">
        <v>1</v>
      </c>
      <c r="AA788" s="328">
        <v>1477052</v>
      </c>
      <c r="AB788" s="328">
        <v>0</v>
      </c>
      <c r="AC788" s="328">
        <f>AA788+AB788</f>
        <v>1477052</v>
      </c>
      <c r="AD788" s="75">
        <v>4500000</v>
      </c>
      <c r="AE788" s="75">
        <v>6000000</v>
      </c>
      <c r="AF788" s="338">
        <f>(AC788*30)/220*1.4</f>
        <v>281982.65454545454</v>
      </c>
      <c r="AG788" s="113">
        <f>AA788*Q788</f>
        <v>44311560</v>
      </c>
      <c r="AH788" s="75">
        <f>AB788*Q788</f>
        <v>0</v>
      </c>
      <c r="AI788" s="75">
        <f>AF788*R788</f>
        <v>11279306.181818182</v>
      </c>
      <c r="AJ788" s="75">
        <f>IF(Q788=31,A788*Z788,(Q788/30)*A788*Z788)</f>
        <v>2655495</v>
      </c>
      <c r="AK788" s="75">
        <f>IF(Q788=31,AD788,(Q788/30)*AD788)</f>
        <v>4500000</v>
      </c>
      <c r="AL788" s="75">
        <f>IF(Q788=31,AE788,(Q788/30)*AE788)</f>
        <v>6000000</v>
      </c>
      <c r="AM788" s="75">
        <f>(AC788*30/220)*35%*S788</f>
        <v>0</v>
      </c>
      <c r="AN788" s="75">
        <f>AC788*30/220*1.4*T788</f>
        <v>0</v>
      </c>
      <c r="AO788" s="75">
        <f>AC788*U788</f>
        <v>0</v>
      </c>
      <c r="AP788" s="75">
        <f>200000*V788</f>
        <v>4200000</v>
      </c>
      <c r="AQ788" s="75">
        <v>0</v>
      </c>
      <c r="AR788" s="75">
        <v>0</v>
      </c>
      <c r="AS788" s="75">
        <v>0</v>
      </c>
      <c r="AT788" s="80">
        <v>0</v>
      </c>
      <c r="AU788" s="82">
        <f>SUM(AG788:AT788)</f>
        <v>72946361.181818187</v>
      </c>
      <c r="AV788" s="113">
        <f>AU788-(AX788+AP788+AO788+AL788+AK788+AJ788+AT788)</f>
        <v>50670505.549090914</v>
      </c>
      <c r="AW788" s="75">
        <f>AG788+AH788+AK788+AL788+AI788+AN788+AM788+AP788</f>
        <v>70290866.181818187</v>
      </c>
      <c r="AX788" s="75">
        <f>AW788*7%</f>
        <v>4920360.6327272737</v>
      </c>
      <c r="AY788" s="76">
        <f>IF(AV788&lt;=40000000,0,IF(AND(AV788&gt;40000000,AV788&lt;=80000000),(AV788-40000000)*10%,IF(AND(AV788&gt;80000000,AV788&lt;=120000000),4000000+(AV788-80000000)*15%,IF(AND(AV788&gt;120000000,AV788&lt;=180000000),10000000+(AV788-120000000)*20%,IF(AND(AV788&gt;180000000,AV788&lt;=240000000),22000000+(AV788-180000000)*25%,IF(AND(AV788&gt;240000000,AV788&lt;=320000000),37000000+(AV788-240000000)*30%,61000000+(AV788-320000000)*35%))))))</f>
        <v>1067050.5549090914</v>
      </c>
      <c r="AZ788" s="75">
        <v>0</v>
      </c>
      <c r="BA788" s="75">
        <v>0</v>
      </c>
      <c r="BB788" s="75">
        <v>0</v>
      </c>
      <c r="BC788" s="80">
        <v>0</v>
      </c>
      <c r="BD788" s="80">
        <v>0</v>
      </c>
      <c r="BE788" s="80">
        <v>0</v>
      </c>
      <c r="BF788" s="78">
        <v>0</v>
      </c>
      <c r="BG788" s="348">
        <f>SUM(AX788:BF788)</f>
        <v>5987411.1876363652</v>
      </c>
      <c r="BH788" s="188">
        <f>INT(AU788-BG788)</f>
        <v>66958949</v>
      </c>
      <c r="BI788" s="280" t="s">
        <v>3176</v>
      </c>
      <c r="BJ788" s="626">
        <v>14030</v>
      </c>
      <c r="BK788" s="202" t="s">
        <v>4118</v>
      </c>
      <c r="BM788" s="50">
        <f t="shared" si="25"/>
        <v>-7</v>
      </c>
    </row>
    <row r="789" spans="1:66" s="197" customFormat="1" ht="24" customHeight="1" x14ac:dyDescent="0.2">
      <c r="A789" s="182">
        <f t="shared" si="24"/>
        <v>2655495</v>
      </c>
      <c r="B789" s="298">
        <v>783</v>
      </c>
      <c r="C789" s="272">
        <v>230</v>
      </c>
      <c r="D789" s="273">
        <v>14023</v>
      </c>
      <c r="E789" s="276" t="s">
        <v>3180</v>
      </c>
      <c r="F789" s="277" t="s">
        <v>3181</v>
      </c>
      <c r="G789" s="267" t="s">
        <v>2414</v>
      </c>
      <c r="H789" s="274" t="s">
        <v>353</v>
      </c>
      <c r="I789" s="290" t="s">
        <v>3338</v>
      </c>
      <c r="J789" s="67"/>
      <c r="K789" s="67"/>
      <c r="L789" s="274" t="s">
        <v>353</v>
      </c>
      <c r="M789" s="288" t="s">
        <v>2380</v>
      </c>
      <c r="N789" s="240"/>
      <c r="O789" s="275"/>
      <c r="P789" s="241"/>
      <c r="Q789" s="278">
        <v>14</v>
      </c>
      <c r="R789" s="281">
        <v>0</v>
      </c>
      <c r="S789" s="67">
        <v>0</v>
      </c>
      <c r="T789" s="67">
        <v>0</v>
      </c>
      <c r="U789" s="90">
        <v>0</v>
      </c>
      <c r="V789" s="279">
        <v>0</v>
      </c>
      <c r="W789" s="101">
        <v>0</v>
      </c>
      <c r="X789" s="299">
        <v>0</v>
      </c>
      <c r="Y789" s="101">
        <v>0</v>
      </c>
      <c r="Z789" s="67">
        <v>1</v>
      </c>
      <c r="AA789" s="328">
        <v>1477052</v>
      </c>
      <c r="AB789" s="328">
        <v>0</v>
      </c>
      <c r="AC789" s="328">
        <f>AA789+AB789</f>
        <v>1477052</v>
      </c>
      <c r="AD789" s="75">
        <v>4500000</v>
      </c>
      <c r="AE789" s="75">
        <v>6000000</v>
      </c>
      <c r="AF789" s="338">
        <f>(AC789*30)/220*1.4</f>
        <v>281982.65454545454</v>
      </c>
      <c r="AG789" s="113">
        <f>AA789*Q789</f>
        <v>20678728</v>
      </c>
      <c r="AH789" s="75">
        <f>AB789*Q789</f>
        <v>0</v>
      </c>
      <c r="AI789" s="75">
        <f>AF789*R789</f>
        <v>0</v>
      </c>
      <c r="AJ789" s="75">
        <f>IF(Q789=31,A789*Z789,(Q789/30)*A789*Z789)</f>
        <v>1239231</v>
      </c>
      <c r="AK789" s="75">
        <f>IF(Q789=31,AD789,(Q789/30)*AD789)</f>
        <v>2100000</v>
      </c>
      <c r="AL789" s="75">
        <f>IF(Q789=31,AE789,(Q789/30)*AE789)</f>
        <v>2800000</v>
      </c>
      <c r="AM789" s="75">
        <f>(AC789*30/220)*35%*S789</f>
        <v>0</v>
      </c>
      <c r="AN789" s="75">
        <f>AC789*30/220*1.4*T789</f>
        <v>0</v>
      </c>
      <c r="AO789" s="75">
        <f>AC789*U789</f>
        <v>0</v>
      </c>
      <c r="AP789" s="75">
        <f>200000*V789</f>
        <v>0</v>
      </c>
      <c r="AQ789" s="75">
        <v>0</v>
      </c>
      <c r="AR789" s="75">
        <v>0</v>
      </c>
      <c r="AS789" s="75">
        <v>0</v>
      </c>
      <c r="AT789" s="80">
        <v>0</v>
      </c>
      <c r="AU789" s="82">
        <f>SUM(AG789:AT789)</f>
        <v>26817959</v>
      </c>
      <c r="AV789" s="113">
        <f>AU789-(AX789+AP789+AO789+AL789+AK789+AJ789+AT789)</f>
        <v>18888217.039999999</v>
      </c>
      <c r="AW789" s="75">
        <f>AG789+AH789+AK789+AL789+AI789+AN789+AM789+AP789</f>
        <v>25578728</v>
      </c>
      <c r="AX789" s="75">
        <f>AW789*7%</f>
        <v>1790510.9600000002</v>
      </c>
      <c r="AY789" s="76">
        <f>IF(AV789&lt;=40000000,0,IF(AND(AV789&gt;40000000,AV789&lt;=80000000),(AV789-40000000)*10%,IF(AND(AV789&gt;80000000,AV789&lt;=120000000),4000000+(AV789-80000000)*15%,IF(AND(AV789&gt;120000000,AV789&lt;=180000000),10000000+(AV789-120000000)*20%,IF(AND(AV789&gt;180000000,AV789&lt;=240000000),22000000+(AV789-180000000)*25%,IF(AND(AV789&gt;240000000,AV789&lt;=320000000),37000000+(AV789-240000000)*30%,61000000+(AV789-320000000)*35%))))))</f>
        <v>0</v>
      </c>
      <c r="AZ789" s="75">
        <v>0</v>
      </c>
      <c r="BA789" s="75">
        <v>0</v>
      </c>
      <c r="BB789" s="75">
        <v>0</v>
      </c>
      <c r="BC789" s="80">
        <v>0</v>
      </c>
      <c r="BD789" s="80">
        <v>0</v>
      </c>
      <c r="BE789" s="80">
        <v>0</v>
      </c>
      <c r="BF789" s="78">
        <v>0</v>
      </c>
      <c r="BG789" s="348">
        <f>SUM(AX789:BF789)</f>
        <v>1790510.9600000002</v>
      </c>
      <c r="BH789" s="188">
        <f>INT(AU789-BG789)</f>
        <v>25027448</v>
      </c>
      <c r="BI789" s="280" t="s">
        <v>3177</v>
      </c>
      <c r="BJ789" s="626">
        <v>14032</v>
      </c>
      <c r="BK789" s="202" t="s">
        <v>4119</v>
      </c>
      <c r="BM789" s="50">
        <f t="shared" si="25"/>
        <v>-9</v>
      </c>
    </row>
    <row r="790" spans="1:66" s="197" customFormat="1" ht="24" customHeight="1" x14ac:dyDescent="0.2">
      <c r="A790" s="182">
        <f t="shared" si="24"/>
        <v>2655495</v>
      </c>
      <c r="B790" s="298">
        <v>784</v>
      </c>
      <c r="C790" s="272">
        <v>251</v>
      </c>
      <c r="D790" s="273"/>
      <c r="E790" s="276" t="s">
        <v>3182</v>
      </c>
      <c r="F790" s="277" t="s">
        <v>3183</v>
      </c>
      <c r="G790" s="267" t="s">
        <v>2414</v>
      </c>
      <c r="H790" s="274" t="s">
        <v>717</v>
      </c>
      <c r="I790" s="290" t="s">
        <v>3229</v>
      </c>
      <c r="J790" s="291" t="s">
        <v>3230</v>
      </c>
      <c r="K790" s="291"/>
      <c r="L790" s="274" t="s">
        <v>717</v>
      </c>
      <c r="M790" s="288" t="s">
        <v>2380</v>
      </c>
      <c r="N790" s="240"/>
      <c r="O790" s="275"/>
      <c r="P790" s="241"/>
      <c r="Q790" s="278">
        <v>23</v>
      </c>
      <c r="R790" s="281">
        <v>0</v>
      </c>
      <c r="S790" s="67">
        <v>0</v>
      </c>
      <c r="T790" s="67">
        <v>0</v>
      </c>
      <c r="U790" s="90">
        <v>0</v>
      </c>
      <c r="V790" s="279">
        <v>17</v>
      </c>
      <c r="W790" s="101">
        <v>0</v>
      </c>
      <c r="X790" s="299">
        <v>0</v>
      </c>
      <c r="Y790" s="101">
        <v>0</v>
      </c>
      <c r="Z790" s="67">
        <v>0</v>
      </c>
      <c r="AA790" s="327">
        <v>1477052</v>
      </c>
      <c r="AB790" s="328">
        <v>0</v>
      </c>
      <c r="AC790" s="328">
        <f>AA790+AB790</f>
        <v>1477052</v>
      </c>
      <c r="AD790" s="75">
        <v>4500000</v>
      </c>
      <c r="AE790" s="75">
        <v>6000000</v>
      </c>
      <c r="AF790" s="338">
        <f>(AC790*30)/220*1.4</f>
        <v>281982.65454545454</v>
      </c>
      <c r="AG790" s="113">
        <f>AA790*Q790</f>
        <v>33972196</v>
      </c>
      <c r="AH790" s="75">
        <f>AB790*Q790</f>
        <v>0</v>
      </c>
      <c r="AI790" s="75">
        <f>AF790*R790</f>
        <v>0</v>
      </c>
      <c r="AJ790" s="75">
        <f>IF(Q790=31,A790*Z790,(Q790/30)*A790*Z790)</f>
        <v>0</v>
      </c>
      <c r="AK790" s="75">
        <f>IF(Q790=31,AD790,(Q790/30)*AD790)</f>
        <v>3450000.0000000005</v>
      </c>
      <c r="AL790" s="75">
        <f>IF(Q790=31,AE790,(Q790/30)*AE790)</f>
        <v>4600000</v>
      </c>
      <c r="AM790" s="75">
        <f>(AC790*30/220)*35%*S790</f>
        <v>0</v>
      </c>
      <c r="AN790" s="75">
        <f>AC790*30/220*1.4*T790</f>
        <v>0</v>
      </c>
      <c r="AO790" s="75">
        <f>AC790*U790</f>
        <v>0</v>
      </c>
      <c r="AP790" s="75">
        <f>200000*V790</f>
        <v>3400000</v>
      </c>
      <c r="AQ790" s="75">
        <v>0</v>
      </c>
      <c r="AR790" s="75">
        <v>0</v>
      </c>
      <c r="AS790" s="75">
        <v>0</v>
      </c>
      <c r="AT790" s="80">
        <v>0</v>
      </c>
      <c r="AU790" s="82">
        <f>SUM(AG790:AT790)</f>
        <v>45422196</v>
      </c>
      <c r="AV790" s="113">
        <f>AU790-(AX790+AP790+AO790+AL790+AK790+AJ790+AT790)</f>
        <v>30792642.280000001</v>
      </c>
      <c r="AW790" s="75">
        <f>AG790+AH790+AK790+AL790+AI790+AN790+AM790+AP790</f>
        <v>45422196</v>
      </c>
      <c r="AX790" s="75">
        <f>AW790*7%</f>
        <v>3179553.72</v>
      </c>
      <c r="AY790" s="76">
        <f>IF(AV790&lt;=40000000,0,IF(AND(AV790&gt;40000000,AV790&lt;=80000000),(AV790-40000000)*10%,IF(AND(AV790&gt;80000000,AV790&lt;=120000000),4000000+(AV790-80000000)*15%,IF(AND(AV790&gt;120000000,AV790&lt;=180000000),10000000+(AV790-120000000)*20%,IF(AND(AV790&gt;180000000,AV790&lt;=240000000),22000000+(AV790-180000000)*25%,IF(AND(AV790&gt;240000000,AV790&lt;=320000000),37000000+(AV790-240000000)*30%,61000000+(AV790-320000000)*35%))))))</f>
        <v>0</v>
      </c>
      <c r="AZ790" s="75">
        <v>0</v>
      </c>
      <c r="BA790" s="75">
        <v>0</v>
      </c>
      <c r="BB790" s="75">
        <v>0</v>
      </c>
      <c r="BC790" s="80">
        <v>0</v>
      </c>
      <c r="BD790" s="80">
        <v>0</v>
      </c>
      <c r="BE790" s="80">
        <v>0</v>
      </c>
      <c r="BF790" s="78">
        <v>0</v>
      </c>
      <c r="BG790" s="348">
        <f>SUM(AX790:BF790)</f>
        <v>3179553.72</v>
      </c>
      <c r="BH790" s="188">
        <f>INT(AU790-BG790)</f>
        <v>42242642</v>
      </c>
      <c r="BI790" s="280" t="s">
        <v>3185</v>
      </c>
      <c r="BJ790" s="626">
        <v>14033</v>
      </c>
      <c r="BK790" s="202" t="s">
        <v>4120</v>
      </c>
      <c r="BM790" s="50">
        <f t="shared" si="25"/>
        <v>-14033</v>
      </c>
    </row>
    <row r="791" spans="1:66" s="197" customFormat="1" ht="24" customHeight="1" x14ac:dyDescent="0.2">
      <c r="A791" s="182">
        <f t="shared" si="24"/>
        <v>2655495</v>
      </c>
      <c r="B791" s="298">
        <v>785</v>
      </c>
      <c r="C791" s="272">
        <v>149</v>
      </c>
      <c r="D791" s="627">
        <v>14019</v>
      </c>
      <c r="E791" s="282" t="s">
        <v>1184</v>
      </c>
      <c r="F791" s="283" t="s">
        <v>3184</v>
      </c>
      <c r="G791" s="287" t="s">
        <v>137</v>
      </c>
      <c r="H791" s="274" t="s">
        <v>88</v>
      </c>
      <c r="I791" s="290" t="s">
        <v>3219</v>
      </c>
      <c r="J791" s="67">
        <v>2803361361</v>
      </c>
      <c r="K791" s="67"/>
      <c r="L791" s="274" t="s">
        <v>88</v>
      </c>
      <c r="M791" s="292" t="s">
        <v>137</v>
      </c>
      <c r="N791" s="246" t="s">
        <v>2410</v>
      </c>
      <c r="O791" s="275"/>
      <c r="P791" s="241"/>
      <c r="Q791" s="284">
        <v>30</v>
      </c>
      <c r="R791" s="246">
        <v>120</v>
      </c>
      <c r="S791" s="246">
        <v>110</v>
      </c>
      <c r="T791" s="246">
        <v>29.33</v>
      </c>
      <c r="U791" s="90">
        <v>0</v>
      </c>
      <c r="V791" s="285">
        <v>15</v>
      </c>
      <c r="W791" s="101">
        <v>0</v>
      </c>
      <c r="X791" s="299">
        <v>0</v>
      </c>
      <c r="Y791" s="101">
        <v>0</v>
      </c>
      <c r="Z791" s="67">
        <v>0</v>
      </c>
      <c r="AA791" s="319">
        <v>885165</v>
      </c>
      <c r="AB791" s="320">
        <v>0</v>
      </c>
      <c r="AC791" s="320">
        <f>AA791+AB791</f>
        <v>885165</v>
      </c>
      <c r="AD791" s="75">
        <v>4500000</v>
      </c>
      <c r="AE791" s="75">
        <v>6000000</v>
      </c>
      <c r="AF791" s="338">
        <f>(AC791*30)/220*1.4</f>
        <v>168986.04545454544</v>
      </c>
      <c r="AG791" s="113">
        <f>AA791*Q791</f>
        <v>26554950</v>
      </c>
      <c r="AH791" s="75">
        <f>AB791*Q791</f>
        <v>0</v>
      </c>
      <c r="AI791" s="75">
        <f>AF791*R791</f>
        <v>20278325.454545453</v>
      </c>
      <c r="AJ791" s="75">
        <f>IF(Q791=31,A791*Z791,(Q791/30)*A791*Z791)</f>
        <v>0</v>
      </c>
      <c r="AK791" s="75">
        <f>IF(Q791=31,AD791,(Q791/30)*AD791)</f>
        <v>4500000</v>
      </c>
      <c r="AL791" s="75">
        <f>IF(Q791=31,AE791,(Q791/30)*AE791)</f>
        <v>6000000</v>
      </c>
      <c r="AM791" s="75">
        <f>(AC791*30/220)*35%*S791</f>
        <v>4647116.25</v>
      </c>
      <c r="AN791" s="75">
        <f>AC791*30/220*1.4*T791</f>
        <v>4956360.7131818179</v>
      </c>
      <c r="AO791" s="75">
        <f>AC791*U791</f>
        <v>0</v>
      </c>
      <c r="AP791" s="75">
        <f>200000*V791</f>
        <v>3000000</v>
      </c>
      <c r="AQ791" s="75">
        <v>0</v>
      </c>
      <c r="AR791" s="75">
        <v>0</v>
      </c>
      <c r="AS791" s="75">
        <v>0</v>
      </c>
      <c r="AT791" s="80">
        <v>0</v>
      </c>
      <c r="AU791" s="82">
        <f>SUM(AG791:AT791)</f>
        <v>69936752.417727262</v>
      </c>
      <c r="AV791" s="113">
        <f>AU791-(AX791+AP791+AO791+AL791+AK791+AJ791+AT791)</f>
        <v>51541179.748486355</v>
      </c>
      <c r="AW791" s="75">
        <f>AG791+AH791+AK791+AL791+AI791+AN791+AM791+AP791</f>
        <v>69936752.417727262</v>
      </c>
      <c r="AX791" s="75">
        <f>AW791*7%</f>
        <v>4895572.6692409087</v>
      </c>
      <c r="AY791" s="76">
        <f>IF(AV791&lt;=40000000,0,IF(AND(AV791&gt;40000000,AV791&lt;=80000000),(AV791-40000000)*10%,IF(AND(AV791&gt;80000000,AV791&lt;=120000000),4000000+(AV791-80000000)*15%,IF(AND(AV791&gt;120000000,AV791&lt;=180000000),10000000+(AV791-120000000)*20%,IF(AND(AV791&gt;180000000,AV791&lt;=240000000),22000000+(AV791-180000000)*25%,IF(AND(AV791&gt;240000000,AV791&lt;=320000000),37000000+(AV791-240000000)*30%,61000000+(AV791-320000000)*35%))))))</f>
        <v>1154117.9748486355</v>
      </c>
      <c r="AZ791" s="75">
        <v>0</v>
      </c>
      <c r="BA791" s="75">
        <v>0</v>
      </c>
      <c r="BB791" s="75">
        <v>0</v>
      </c>
      <c r="BC791" s="80">
        <v>0</v>
      </c>
      <c r="BD791" s="80">
        <v>0</v>
      </c>
      <c r="BE791" s="80">
        <v>0</v>
      </c>
      <c r="BF791" s="78">
        <v>0</v>
      </c>
      <c r="BG791" s="348">
        <f>SUM(AX791:BF791)</f>
        <v>6049690.6440895442</v>
      </c>
      <c r="BH791" s="188">
        <f>INT(AU791-BG791)</f>
        <v>63887061</v>
      </c>
      <c r="BI791" s="280" t="s">
        <v>3186</v>
      </c>
      <c r="BJ791" s="626">
        <v>14034</v>
      </c>
      <c r="BK791" s="202" t="s">
        <v>4121</v>
      </c>
      <c r="BM791" s="50">
        <f t="shared" si="25"/>
        <v>-15</v>
      </c>
    </row>
    <row r="792" spans="1:66" s="197" customFormat="1" ht="24" customHeight="1" x14ac:dyDescent="0.2">
      <c r="A792" s="182">
        <f t="shared" si="24"/>
        <v>2655495</v>
      </c>
      <c r="B792" s="298">
        <v>786</v>
      </c>
      <c r="C792" s="272">
        <v>150</v>
      </c>
      <c r="D792" s="627">
        <v>14019</v>
      </c>
      <c r="E792" s="282" t="s">
        <v>1184</v>
      </c>
      <c r="F792" s="283" t="s">
        <v>3184</v>
      </c>
      <c r="G792" s="287" t="s">
        <v>137</v>
      </c>
      <c r="H792" s="274" t="s">
        <v>88</v>
      </c>
      <c r="I792" s="290" t="s">
        <v>3219</v>
      </c>
      <c r="J792" s="67">
        <v>2803361361</v>
      </c>
      <c r="K792" s="67"/>
      <c r="L792" s="274" t="s">
        <v>88</v>
      </c>
      <c r="M792" s="292" t="s">
        <v>137</v>
      </c>
      <c r="N792" s="246" t="s">
        <v>2410</v>
      </c>
      <c r="O792" s="275"/>
      <c r="P792" s="241"/>
      <c r="Q792" s="284">
        <v>3</v>
      </c>
      <c r="R792" s="323">
        <v>12</v>
      </c>
      <c r="S792" s="324">
        <v>11</v>
      </c>
      <c r="T792" s="325">
        <v>2.93</v>
      </c>
      <c r="U792" s="90">
        <v>0</v>
      </c>
      <c r="V792" s="285">
        <v>0</v>
      </c>
      <c r="W792" s="101">
        <v>0</v>
      </c>
      <c r="X792" s="299">
        <v>0</v>
      </c>
      <c r="Y792" s="101">
        <v>0</v>
      </c>
      <c r="Z792" s="67">
        <v>0</v>
      </c>
      <c r="AA792" s="319">
        <v>885165</v>
      </c>
      <c r="AB792" s="320">
        <v>0</v>
      </c>
      <c r="AC792" s="320">
        <f>AA792+AB792</f>
        <v>885165</v>
      </c>
      <c r="AD792" s="75">
        <v>4500000</v>
      </c>
      <c r="AE792" s="75">
        <v>6000000</v>
      </c>
      <c r="AF792" s="338">
        <f>(AC792*30)/220*1.4</f>
        <v>168986.04545454544</v>
      </c>
      <c r="AG792" s="113">
        <f>AA792*Q792</f>
        <v>2655495</v>
      </c>
      <c r="AH792" s="75">
        <f>AB792*Q792</f>
        <v>0</v>
      </c>
      <c r="AI792" s="75">
        <f>AF792*R792</f>
        <v>2027832.5454545454</v>
      </c>
      <c r="AJ792" s="75">
        <f>IF(Q792=31,A792*Z792,(Q792/30)*A792*Z792)</f>
        <v>0</v>
      </c>
      <c r="AK792" s="75">
        <f>IF(Q792=31,AD792,(Q792/30)*AD792)</f>
        <v>450000</v>
      </c>
      <c r="AL792" s="75">
        <f>IF(Q792=31,AE792,(Q792/30)*AE792)</f>
        <v>600000</v>
      </c>
      <c r="AM792" s="75">
        <f>(AC792*30/220)*35%*S792</f>
        <v>464711.62499999994</v>
      </c>
      <c r="AN792" s="75">
        <f>AC792*30/220*1.4*T792</f>
        <v>495129.11318181816</v>
      </c>
      <c r="AO792" s="75">
        <f>AC792*U792</f>
        <v>0</v>
      </c>
      <c r="AP792" s="75">
        <f>200000*V792</f>
        <v>0</v>
      </c>
      <c r="AQ792" s="75">
        <v>0</v>
      </c>
      <c r="AR792" s="75">
        <v>0</v>
      </c>
      <c r="AS792" s="75">
        <v>0</v>
      </c>
      <c r="AT792" s="80">
        <v>0</v>
      </c>
      <c r="AU792" s="82">
        <f>SUM(AG792:AT792)</f>
        <v>6693168.2836363632</v>
      </c>
      <c r="AV792" s="113">
        <f>AU792-(AX792+AP792+AO792+AL792+AK792+AJ792+AT792)</f>
        <v>5174646.5037818179</v>
      </c>
      <c r="AW792" s="75">
        <f>AG792+AH792+AK792+AL792+AI792+AN792+AM792+AP792</f>
        <v>6693168.2836363632</v>
      </c>
      <c r="AX792" s="75">
        <f>AW792*7%</f>
        <v>468521.77985454549</v>
      </c>
      <c r="AY792" s="76">
        <f>IF(AV792&lt;=40000000,0,IF(AND(AV792&gt;40000000,AV792&lt;=80000000),(AV792-40000000)*10%,IF(AND(AV792&gt;80000000,AV792&lt;=120000000),4000000+(AV792-80000000)*15%,IF(AND(AV792&gt;120000000,AV792&lt;=180000000),10000000+(AV792-120000000)*20%,IF(AND(AV792&gt;180000000,AV792&lt;=240000000),22000000+(AV792-180000000)*25%,IF(AND(AV792&gt;240000000,AV792&lt;=320000000),37000000+(AV792-240000000)*30%,61000000+(AV792-320000000)*35%))))))</f>
        <v>0</v>
      </c>
      <c r="AZ792" s="75">
        <v>0</v>
      </c>
      <c r="BA792" s="75">
        <v>0</v>
      </c>
      <c r="BB792" s="75">
        <v>0</v>
      </c>
      <c r="BC792" s="80">
        <v>0</v>
      </c>
      <c r="BD792" s="80">
        <v>0</v>
      </c>
      <c r="BE792" s="80">
        <v>0</v>
      </c>
      <c r="BF792" s="78">
        <v>0</v>
      </c>
      <c r="BG792" s="348">
        <f>SUM(AX792:BF792)</f>
        <v>468521.77985454549</v>
      </c>
      <c r="BH792" s="188">
        <f>INT(AU792-BG792)</f>
        <v>6224646</v>
      </c>
      <c r="BI792" s="280" t="s">
        <v>3187</v>
      </c>
      <c r="BJ792" s="626">
        <v>14035</v>
      </c>
      <c r="BK792" s="202" t="s">
        <v>4122</v>
      </c>
      <c r="BM792" s="50">
        <f t="shared" si="25"/>
        <v>-16</v>
      </c>
    </row>
    <row r="793" spans="1:66" s="197" customFormat="1" ht="24" customHeight="1" x14ac:dyDescent="0.2">
      <c r="A793" s="182">
        <f t="shared" si="24"/>
        <v>2655495</v>
      </c>
      <c r="B793" s="298">
        <v>787</v>
      </c>
      <c r="C793" s="272">
        <v>151</v>
      </c>
      <c r="D793" s="273"/>
      <c r="E793" s="282" t="s">
        <v>435</v>
      </c>
      <c r="F793" s="283" t="s">
        <v>3188</v>
      </c>
      <c r="G793" s="287" t="s">
        <v>137</v>
      </c>
      <c r="H793" s="274" t="s">
        <v>88</v>
      </c>
      <c r="I793" s="290" t="s">
        <v>3231</v>
      </c>
      <c r="J793" s="291" t="s">
        <v>3233</v>
      </c>
      <c r="K793" s="291" t="s">
        <v>3232</v>
      </c>
      <c r="L793" s="274" t="s">
        <v>88</v>
      </c>
      <c r="M793" s="292" t="s">
        <v>137</v>
      </c>
      <c r="N793" s="246" t="s">
        <v>2410</v>
      </c>
      <c r="O793" s="275"/>
      <c r="P793" s="241"/>
      <c r="Q793" s="284">
        <v>28</v>
      </c>
      <c r="R793" s="323">
        <v>112</v>
      </c>
      <c r="S793" s="324">
        <v>103</v>
      </c>
      <c r="T793" s="324">
        <v>27.37</v>
      </c>
      <c r="U793" s="90">
        <v>0</v>
      </c>
      <c r="V793" s="285">
        <v>14</v>
      </c>
      <c r="W793" s="101">
        <v>0</v>
      </c>
      <c r="X793" s="299">
        <v>0</v>
      </c>
      <c r="Y793" s="101">
        <v>0</v>
      </c>
      <c r="Z793" s="67">
        <v>0</v>
      </c>
      <c r="AA793" s="319">
        <v>885165</v>
      </c>
      <c r="AB793" s="320">
        <v>0</v>
      </c>
      <c r="AC793" s="320">
        <f>AA793+AB793</f>
        <v>885165</v>
      </c>
      <c r="AD793" s="75">
        <v>4500000</v>
      </c>
      <c r="AE793" s="75">
        <v>6000000</v>
      </c>
      <c r="AF793" s="338">
        <f>(AC793*30)/220*1.4</f>
        <v>168986.04545454544</v>
      </c>
      <c r="AG793" s="113">
        <f>AA793*Q793</f>
        <v>24784620</v>
      </c>
      <c r="AH793" s="75">
        <f>AB793*Q793</f>
        <v>0</v>
      </c>
      <c r="AI793" s="75">
        <f>AF793*R793</f>
        <v>18926437.09090909</v>
      </c>
      <c r="AJ793" s="75">
        <f>IF(Q793=31,A793*Z793,(Q793/30)*A793*Z793)</f>
        <v>0</v>
      </c>
      <c r="AK793" s="75">
        <f>IF(Q793=31,AD793,(Q793/30)*AD793)</f>
        <v>4200000</v>
      </c>
      <c r="AL793" s="75">
        <f>IF(Q793=31,AE793,(Q793/30)*AE793)</f>
        <v>5600000</v>
      </c>
      <c r="AM793" s="75">
        <f>(AC793*30/220)*35%*S793</f>
        <v>4351390.6704545449</v>
      </c>
      <c r="AN793" s="75">
        <f>AC793*30/220*1.4*T793</f>
        <v>4625148.0640909085</v>
      </c>
      <c r="AO793" s="75">
        <f>AC793*U793</f>
        <v>0</v>
      </c>
      <c r="AP793" s="75">
        <f>200000*V793</f>
        <v>2800000</v>
      </c>
      <c r="AQ793" s="75">
        <v>0</v>
      </c>
      <c r="AR793" s="75">
        <v>0</v>
      </c>
      <c r="AS793" s="75">
        <v>0</v>
      </c>
      <c r="AT793" s="80">
        <v>0</v>
      </c>
      <c r="AU793" s="82">
        <f>SUM(AG793:AT793)</f>
        <v>65287595.825454548</v>
      </c>
      <c r="AV793" s="113">
        <f>AU793-(AX793+AP793+AO793+AL793+AK793+AJ793+AT793)</f>
        <v>48117464.117672727</v>
      </c>
      <c r="AW793" s="75">
        <f>AG793+AH793+AK793+AL793+AI793+AN793+AM793+AP793</f>
        <v>65287595.825454548</v>
      </c>
      <c r="AX793" s="75">
        <f>AW793*7%</f>
        <v>4570131.7077818187</v>
      </c>
      <c r="AY793" s="76">
        <f>IF(AV793&lt;=40000000,0,IF(AND(AV793&gt;40000000,AV793&lt;=80000000),(AV793-40000000)*10%,IF(AND(AV793&gt;80000000,AV793&lt;=120000000),4000000+(AV793-80000000)*15%,IF(AND(AV793&gt;120000000,AV793&lt;=180000000),10000000+(AV793-120000000)*20%,IF(AND(AV793&gt;180000000,AV793&lt;=240000000),22000000+(AV793-180000000)*25%,IF(AND(AV793&gt;240000000,AV793&lt;=320000000),37000000+(AV793-240000000)*30%,61000000+(AV793-320000000)*35%))))))</f>
        <v>811746.41176727274</v>
      </c>
      <c r="AZ793" s="75">
        <v>0</v>
      </c>
      <c r="BA793" s="75">
        <v>0</v>
      </c>
      <c r="BB793" s="75">
        <v>0</v>
      </c>
      <c r="BC793" s="80">
        <v>0</v>
      </c>
      <c r="BD793" s="80">
        <v>0</v>
      </c>
      <c r="BE793" s="80">
        <v>0</v>
      </c>
      <c r="BF793" s="78">
        <v>0</v>
      </c>
      <c r="BG793" s="348">
        <f>SUM(AX793:BF793)</f>
        <v>5381878.1195490919</v>
      </c>
      <c r="BH793" s="188">
        <f>INT(AU793-BG793)</f>
        <v>59905717</v>
      </c>
      <c r="BI793" s="280" t="s">
        <v>3234</v>
      </c>
      <c r="BJ793" s="626">
        <v>14036</v>
      </c>
      <c r="BK793" s="202" t="s">
        <v>4123</v>
      </c>
      <c r="BM793" s="50">
        <f t="shared" si="25"/>
        <v>-14036</v>
      </c>
    </row>
    <row r="794" spans="1:66" s="197" customFormat="1" ht="24" customHeight="1" x14ac:dyDescent="0.2">
      <c r="A794" s="182">
        <f t="shared" si="24"/>
        <v>2655495</v>
      </c>
      <c r="B794" s="298">
        <v>788</v>
      </c>
      <c r="C794" s="272">
        <v>152</v>
      </c>
      <c r="D794" s="273">
        <v>14037</v>
      </c>
      <c r="E794" s="282" t="s">
        <v>1184</v>
      </c>
      <c r="F794" s="283" t="s">
        <v>3189</v>
      </c>
      <c r="G794" s="287" t="s">
        <v>137</v>
      </c>
      <c r="H794" s="274" t="s">
        <v>88</v>
      </c>
      <c r="I794" s="290" t="s">
        <v>3220</v>
      </c>
      <c r="J794" s="67">
        <v>1451199503</v>
      </c>
      <c r="K794" s="67"/>
      <c r="L794" s="274" t="s">
        <v>88</v>
      </c>
      <c r="M794" s="292" t="s">
        <v>137</v>
      </c>
      <c r="N794" s="240"/>
      <c r="O794" s="275"/>
      <c r="P794" s="246" t="s">
        <v>2410</v>
      </c>
      <c r="Q794" s="284">
        <v>30</v>
      </c>
      <c r="R794" s="246">
        <v>120</v>
      </c>
      <c r="S794" s="246">
        <v>220</v>
      </c>
      <c r="T794" s="246">
        <v>29.33</v>
      </c>
      <c r="U794" s="90">
        <v>0</v>
      </c>
      <c r="V794" s="285">
        <v>30</v>
      </c>
      <c r="W794" s="101">
        <v>0</v>
      </c>
      <c r="X794" s="299">
        <v>0</v>
      </c>
      <c r="Y794" s="101">
        <v>0</v>
      </c>
      <c r="Z794" s="67">
        <v>0</v>
      </c>
      <c r="AA794" s="319">
        <v>885165</v>
      </c>
      <c r="AB794" s="320">
        <v>0</v>
      </c>
      <c r="AC794" s="320">
        <f>AA794+AB794</f>
        <v>885165</v>
      </c>
      <c r="AD794" s="75">
        <v>4500000</v>
      </c>
      <c r="AE794" s="75">
        <v>6000000</v>
      </c>
      <c r="AF794" s="338">
        <f>(AC794*30)/220*1.4</f>
        <v>168986.04545454544</v>
      </c>
      <c r="AG794" s="113">
        <f>AA794*Q794</f>
        <v>26554950</v>
      </c>
      <c r="AH794" s="75">
        <f>AB794*Q794</f>
        <v>0</v>
      </c>
      <c r="AI794" s="75">
        <f>AF794*R794</f>
        <v>20278325.454545453</v>
      </c>
      <c r="AJ794" s="75">
        <f>IF(Q794=31,A794*Z794,(Q794/30)*A794*Z794)</f>
        <v>0</v>
      </c>
      <c r="AK794" s="75">
        <f>IF(Q794=31,AD794,(Q794/30)*AD794)</f>
        <v>4500000</v>
      </c>
      <c r="AL794" s="75">
        <f>IF(Q794=31,AE794,(Q794/30)*AE794)</f>
        <v>6000000</v>
      </c>
      <c r="AM794" s="75">
        <f>(AC794*30/220)*35%*S794</f>
        <v>9294232.5</v>
      </c>
      <c r="AN794" s="75">
        <f>AC794*30/220*1.4*T794</f>
        <v>4956360.7131818179</v>
      </c>
      <c r="AO794" s="75">
        <f>AC794*U794</f>
        <v>0</v>
      </c>
      <c r="AP794" s="75">
        <f>200000*V794</f>
        <v>6000000</v>
      </c>
      <c r="AQ794" s="75">
        <v>0</v>
      </c>
      <c r="AR794" s="75">
        <v>0</v>
      </c>
      <c r="AS794" s="75">
        <v>0</v>
      </c>
      <c r="AT794" s="80">
        <v>0</v>
      </c>
      <c r="AU794" s="82">
        <f>SUM(AG794:AT794)</f>
        <v>77583868.667727277</v>
      </c>
      <c r="AV794" s="113">
        <f>AU794-(AX794+AP794+AO794+AL794+AK794+AJ794+AT794)</f>
        <v>55652997.860986367</v>
      </c>
      <c r="AW794" s="75">
        <f>AG794+AH794+AK794+AL794+AI794+AN794+AM794+AP794</f>
        <v>77583868.667727262</v>
      </c>
      <c r="AX794" s="75">
        <f>AW794*7%</f>
        <v>5430870.8067409089</v>
      </c>
      <c r="AY794" s="76">
        <f>IF(AV794&lt;=40000000,0,IF(AND(AV794&gt;40000000,AV794&lt;=80000000),(AV794-40000000)*10%,IF(AND(AV794&gt;80000000,AV794&lt;=120000000),4000000+(AV794-80000000)*15%,IF(AND(AV794&gt;120000000,AV794&lt;=180000000),10000000+(AV794-120000000)*20%,IF(AND(AV794&gt;180000000,AV794&lt;=240000000),22000000+(AV794-180000000)*25%,IF(AND(AV794&gt;240000000,AV794&lt;=320000000),37000000+(AV794-240000000)*30%,61000000+(AV794-320000000)*35%))))))</f>
        <v>1565299.7860986367</v>
      </c>
      <c r="AZ794" s="75">
        <v>0</v>
      </c>
      <c r="BA794" s="75">
        <v>0</v>
      </c>
      <c r="BB794" s="75">
        <v>0</v>
      </c>
      <c r="BC794" s="80">
        <v>0</v>
      </c>
      <c r="BD794" s="80">
        <v>0</v>
      </c>
      <c r="BE794" s="80">
        <v>0</v>
      </c>
      <c r="BF794" s="78">
        <v>0</v>
      </c>
      <c r="BG794" s="348">
        <f>SUM(AX794:BF794)</f>
        <v>6996170.5928395456</v>
      </c>
      <c r="BH794" s="188">
        <f>INT(AU794-BG794)</f>
        <v>70587698</v>
      </c>
      <c r="BI794" s="280" t="s">
        <v>3186</v>
      </c>
      <c r="BJ794" s="626">
        <v>14037</v>
      </c>
      <c r="BK794" s="202" t="s">
        <v>4124</v>
      </c>
      <c r="BM794" s="50">
        <f t="shared" si="25"/>
        <v>0</v>
      </c>
      <c r="BN794" s="50"/>
    </row>
    <row r="795" spans="1:66" s="197" customFormat="1" ht="24" customHeight="1" x14ac:dyDescent="0.2">
      <c r="A795" s="182">
        <f t="shared" si="24"/>
        <v>2655495</v>
      </c>
      <c r="B795" s="298">
        <v>789</v>
      </c>
      <c r="C795" s="272">
        <v>153</v>
      </c>
      <c r="D795" s="273">
        <v>14037</v>
      </c>
      <c r="E795" s="282" t="s">
        <v>1184</v>
      </c>
      <c r="F795" s="283" t="s">
        <v>3189</v>
      </c>
      <c r="G795" s="287" t="s">
        <v>137</v>
      </c>
      <c r="H795" s="274" t="s">
        <v>88</v>
      </c>
      <c r="I795" s="290" t="s">
        <v>3220</v>
      </c>
      <c r="J795" s="67">
        <v>1451199503</v>
      </c>
      <c r="K795" s="67"/>
      <c r="L795" s="274" t="s">
        <v>88</v>
      </c>
      <c r="M795" s="292" t="s">
        <v>137</v>
      </c>
      <c r="N795" s="240"/>
      <c r="O795" s="275"/>
      <c r="P795" s="246" t="s">
        <v>2410</v>
      </c>
      <c r="Q795" s="284">
        <v>3</v>
      </c>
      <c r="R795" s="323">
        <v>12</v>
      </c>
      <c r="S795" s="324">
        <v>22</v>
      </c>
      <c r="T795" s="325">
        <v>2.93</v>
      </c>
      <c r="U795" s="90">
        <v>0</v>
      </c>
      <c r="V795" s="285">
        <v>0</v>
      </c>
      <c r="W795" s="101">
        <v>0</v>
      </c>
      <c r="X795" s="299">
        <v>0</v>
      </c>
      <c r="Y795" s="101">
        <v>0</v>
      </c>
      <c r="Z795" s="67">
        <v>0</v>
      </c>
      <c r="AA795" s="319">
        <v>885165</v>
      </c>
      <c r="AB795" s="320">
        <v>0</v>
      </c>
      <c r="AC795" s="320">
        <f>AA795+AB795</f>
        <v>885165</v>
      </c>
      <c r="AD795" s="75">
        <v>4500000</v>
      </c>
      <c r="AE795" s="75">
        <v>6000000</v>
      </c>
      <c r="AF795" s="338">
        <f>(AC795*30)/220*1.4</f>
        <v>168986.04545454544</v>
      </c>
      <c r="AG795" s="113">
        <f>AA795*Q795</f>
        <v>2655495</v>
      </c>
      <c r="AH795" s="75">
        <f>AB795*Q795</f>
        <v>0</v>
      </c>
      <c r="AI795" s="75">
        <f>AF795*R795</f>
        <v>2027832.5454545454</v>
      </c>
      <c r="AJ795" s="75">
        <f>IF(Q795=31,A795*Z795,(Q795/30)*A795*Z795)</f>
        <v>0</v>
      </c>
      <c r="AK795" s="75">
        <f>IF(Q795=31,AD795,(Q795/30)*AD795)</f>
        <v>450000</v>
      </c>
      <c r="AL795" s="75">
        <f>IF(Q795=31,AE795,(Q795/30)*AE795)</f>
        <v>600000</v>
      </c>
      <c r="AM795" s="75">
        <f>(AC795*30/220)*35%*S795</f>
        <v>929423.24999999988</v>
      </c>
      <c r="AN795" s="75">
        <f>AC795*30/220*1.4*T795</f>
        <v>495129.11318181816</v>
      </c>
      <c r="AO795" s="75">
        <f>AC795*U795</f>
        <v>0</v>
      </c>
      <c r="AP795" s="75">
        <f>200000*V795</f>
        <v>0</v>
      </c>
      <c r="AQ795" s="75">
        <v>0</v>
      </c>
      <c r="AR795" s="75">
        <v>0</v>
      </c>
      <c r="AS795" s="75">
        <v>0</v>
      </c>
      <c r="AT795" s="80">
        <v>0</v>
      </c>
      <c r="AU795" s="82">
        <f>SUM(AG795:AT795)</f>
        <v>7157879.9086363632</v>
      </c>
      <c r="AV795" s="113">
        <f>AU795-(AX795+AP795+AO795+AL795+AK795+AJ795+AT795)</f>
        <v>5606828.3150318172</v>
      </c>
      <c r="AW795" s="75">
        <f>AG795+AH795+AK795+AL795+AI795+AN795+AM795+AP795</f>
        <v>7157879.9086363632</v>
      </c>
      <c r="AX795" s="75">
        <f>AW795*7%</f>
        <v>501051.59360454546</v>
      </c>
      <c r="AY795" s="76">
        <f>IF(AV795&lt;=40000000,0,IF(AND(AV795&gt;40000000,AV795&lt;=80000000),(AV795-40000000)*10%,IF(AND(AV795&gt;80000000,AV795&lt;=120000000),4000000+(AV795-80000000)*15%,IF(AND(AV795&gt;120000000,AV795&lt;=180000000),10000000+(AV795-120000000)*20%,IF(AND(AV795&gt;180000000,AV795&lt;=240000000),22000000+(AV795-180000000)*25%,IF(AND(AV795&gt;240000000,AV795&lt;=320000000),37000000+(AV795-240000000)*30%,61000000+(AV795-320000000)*35%))))))</f>
        <v>0</v>
      </c>
      <c r="AZ795" s="75">
        <v>0</v>
      </c>
      <c r="BA795" s="75">
        <v>0</v>
      </c>
      <c r="BB795" s="75">
        <v>0</v>
      </c>
      <c r="BC795" s="80">
        <v>0</v>
      </c>
      <c r="BD795" s="80">
        <v>0</v>
      </c>
      <c r="BE795" s="80">
        <v>0</v>
      </c>
      <c r="BF795" s="78">
        <v>0</v>
      </c>
      <c r="BG795" s="348">
        <f>SUM(AX795:BF795)</f>
        <v>501051.59360454546</v>
      </c>
      <c r="BH795" s="188">
        <f>INT(AU795-BG795)</f>
        <v>6656828</v>
      </c>
      <c r="BI795" s="280" t="s">
        <v>3187</v>
      </c>
      <c r="BJ795" s="626">
        <v>14038</v>
      </c>
      <c r="BK795" s="202" t="s">
        <v>4125</v>
      </c>
      <c r="BM795" s="50">
        <f t="shared" si="25"/>
        <v>-1</v>
      </c>
    </row>
    <row r="796" spans="1:66" s="197" customFormat="1" ht="24" customHeight="1" x14ac:dyDescent="0.2">
      <c r="A796" s="182">
        <f t="shared" si="24"/>
        <v>2655495</v>
      </c>
      <c r="B796" s="298">
        <v>790</v>
      </c>
      <c r="C796" s="272">
        <v>154</v>
      </c>
      <c r="D796" s="273">
        <v>14030</v>
      </c>
      <c r="E796" s="282" t="s">
        <v>3190</v>
      </c>
      <c r="F796" s="283" t="s">
        <v>3191</v>
      </c>
      <c r="G796" s="287" t="s">
        <v>137</v>
      </c>
      <c r="H796" s="274" t="s">
        <v>88</v>
      </c>
      <c r="I796" s="290" t="s">
        <v>3284</v>
      </c>
      <c r="J796" s="291" t="s">
        <v>3283</v>
      </c>
      <c r="K796" s="291" t="s">
        <v>3285</v>
      </c>
      <c r="L796" s="274" t="s">
        <v>88</v>
      </c>
      <c r="M796" s="292" t="s">
        <v>137</v>
      </c>
      <c r="N796" s="246" t="s">
        <v>2410</v>
      </c>
      <c r="O796" s="275"/>
      <c r="P796" s="241"/>
      <c r="Q796" s="284">
        <v>30</v>
      </c>
      <c r="R796" s="246">
        <v>120</v>
      </c>
      <c r="S796" s="246">
        <v>110</v>
      </c>
      <c r="T796" s="246">
        <v>29.33</v>
      </c>
      <c r="U796" s="90">
        <v>0</v>
      </c>
      <c r="V796" s="285">
        <v>15</v>
      </c>
      <c r="W796" s="101">
        <v>0</v>
      </c>
      <c r="X796" s="299">
        <v>0</v>
      </c>
      <c r="Y796" s="101">
        <v>2</v>
      </c>
      <c r="Z796" s="67">
        <v>2</v>
      </c>
      <c r="AA796" s="319">
        <v>885165</v>
      </c>
      <c r="AB796" s="320">
        <v>0</v>
      </c>
      <c r="AC796" s="320">
        <f>AA796+AB796</f>
        <v>885165</v>
      </c>
      <c r="AD796" s="75">
        <v>4500000</v>
      </c>
      <c r="AE796" s="75">
        <v>6000000</v>
      </c>
      <c r="AF796" s="338">
        <f>(AC796*30)/220*1.4</f>
        <v>168986.04545454544</v>
      </c>
      <c r="AG796" s="113">
        <f>AA796*Q796</f>
        <v>26554950</v>
      </c>
      <c r="AH796" s="75">
        <f>AB796*Q796</f>
        <v>0</v>
      </c>
      <c r="AI796" s="75">
        <f>AF796*R796</f>
        <v>20278325.454545453</v>
      </c>
      <c r="AJ796" s="75">
        <f>IF(Q796=31,A796*Z796,(Q796/30)*A796*Z796)</f>
        <v>5310990</v>
      </c>
      <c r="AK796" s="75">
        <f>IF(Q796=31,AD796,(Q796/30)*AD796)</f>
        <v>4500000</v>
      </c>
      <c r="AL796" s="75">
        <f>IF(Q796=31,AE796,(Q796/30)*AE796)</f>
        <v>6000000</v>
      </c>
      <c r="AM796" s="75">
        <f>(AC796*30/220)*35%*S796</f>
        <v>4647116.25</v>
      </c>
      <c r="AN796" s="75">
        <f>AC796*30/220*1.4*T796</f>
        <v>4956360.7131818179</v>
      </c>
      <c r="AO796" s="75">
        <f>AC796*U796</f>
        <v>0</v>
      </c>
      <c r="AP796" s="75">
        <f>200000*V796</f>
        <v>3000000</v>
      </c>
      <c r="AQ796" s="75">
        <v>0</v>
      </c>
      <c r="AR796" s="75">
        <v>0</v>
      </c>
      <c r="AS796" s="75">
        <v>0</v>
      </c>
      <c r="AT796" s="80">
        <v>0</v>
      </c>
      <c r="AU796" s="82">
        <f>SUM(AG796:AT796)</f>
        <v>75247742.417727277</v>
      </c>
      <c r="AV796" s="113">
        <f>AU796-(AX796+AP796+AO796+AL796+AK796+AJ796+AT796)</f>
        <v>51541179.74848637</v>
      </c>
      <c r="AW796" s="75">
        <f>AG796+AH796+AK796+AL796+AI796+AN796+AM796+AP796</f>
        <v>69936752.417727262</v>
      </c>
      <c r="AX796" s="75">
        <f>AW796*7%</f>
        <v>4895572.6692409087</v>
      </c>
      <c r="AY796" s="76">
        <f>IF(AV796&lt;=40000000,0,IF(AND(AV796&gt;40000000,AV796&lt;=80000000),(AV796-40000000)*10%,IF(AND(AV796&gt;80000000,AV796&lt;=120000000),4000000+(AV796-80000000)*15%,IF(AND(AV796&gt;120000000,AV796&lt;=180000000),10000000+(AV796-120000000)*20%,IF(AND(AV796&gt;180000000,AV796&lt;=240000000),22000000+(AV796-180000000)*25%,IF(AND(AV796&gt;240000000,AV796&lt;=320000000),37000000+(AV796-240000000)*30%,61000000+(AV796-320000000)*35%))))))</f>
        <v>1154117.9748486371</v>
      </c>
      <c r="AZ796" s="75">
        <v>0</v>
      </c>
      <c r="BA796" s="75">
        <v>0</v>
      </c>
      <c r="BB796" s="75">
        <v>0</v>
      </c>
      <c r="BC796" s="80">
        <v>0</v>
      </c>
      <c r="BD796" s="80">
        <v>0</v>
      </c>
      <c r="BE796" s="80">
        <v>0</v>
      </c>
      <c r="BF796" s="78">
        <v>0</v>
      </c>
      <c r="BG796" s="348">
        <f>SUM(AX796:BF796)</f>
        <v>6049690.6440895461</v>
      </c>
      <c r="BH796" s="188">
        <f>INT(AU796-BG796)</f>
        <v>69198051</v>
      </c>
      <c r="BI796" s="280" t="s">
        <v>3186</v>
      </c>
      <c r="BJ796" s="201">
        <v>14039</v>
      </c>
      <c r="BK796" s="202" t="s">
        <v>4126</v>
      </c>
      <c r="BM796" s="50">
        <f t="shared" si="25"/>
        <v>-9</v>
      </c>
    </row>
    <row r="797" spans="1:66" s="197" customFormat="1" ht="24" customHeight="1" x14ac:dyDescent="0.2">
      <c r="A797" s="182">
        <f t="shared" si="24"/>
        <v>2655495</v>
      </c>
      <c r="B797" s="298">
        <v>791</v>
      </c>
      <c r="C797" s="272">
        <v>155</v>
      </c>
      <c r="D797" s="273">
        <v>14030</v>
      </c>
      <c r="E797" s="282" t="s">
        <v>3190</v>
      </c>
      <c r="F797" s="283" t="s">
        <v>3191</v>
      </c>
      <c r="G797" s="287" t="s">
        <v>137</v>
      </c>
      <c r="H797" s="274" t="s">
        <v>88</v>
      </c>
      <c r="I797" s="290" t="s">
        <v>3284</v>
      </c>
      <c r="J797" s="291" t="s">
        <v>3283</v>
      </c>
      <c r="K797" s="291" t="s">
        <v>3285</v>
      </c>
      <c r="L797" s="274" t="s">
        <v>88</v>
      </c>
      <c r="M797" s="292" t="s">
        <v>137</v>
      </c>
      <c r="N797" s="246" t="s">
        <v>2410</v>
      </c>
      <c r="O797" s="275"/>
      <c r="P797" s="241"/>
      <c r="Q797" s="284">
        <v>3</v>
      </c>
      <c r="R797" s="323">
        <v>12</v>
      </c>
      <c r="S797" s="324">
        <v>11</v>
      </c>
      <c r="T797" s="324">
        <v>2.93</v>
      </c>
      <c r="U797" s="90">
        <v>0</v>
      </c>
      <c r="V797" s="285">
        <v>0</v>
      </c>
      <c r="W797" s="101">
        <v>0</v>
      </c>
      <c r="X797" s="299">
        <v>0</v>
      </c>
      <c r="Y797" s="101">
        <v>2</v>
      </c>
      <c r="Z797" s="67">
        <v>2</v>
      </c>
      <c r="AA797" s="319">
        <v>885165</v>
      </c>
      <c r="AB797" s="320">
        <v>0</v>
      </c>
      <c r="AC797" s="320">
        <f>AA797+AB797</f>
        <v>885165</v>
      </c>
      <c r="AD797" s="75">
        <v>4500000</v>
      </c>
      <c r="AE797" s="75">
        <v>6000000</v>
      </c>
      <c r="AF797" s="338">
        <f>(AC797*30)/220*1.4</f>
        <v>168986.04545454544</v>
      </c>
      <c r="AG797" s="113">
        <f>AA797*Q797</f>
        <v>2655495</v>
      </c>
      <c r="AH797" s="75">
        <f>AB797*Q797</f>
        <v>0</v>
      </c>
      <c r="AI797" s="75">
        <f>AF797*R797</f>
        <v>2027832.5454545454</v>
      </c>
      <c r="AJ797" s="75">
        <f>IF(Q797=31,A797*Z797,(Q797/30)*A797*Z797)</f>
        <v>531099</v>
      </c>
      <c r="AK797" s="75">
        <f>IF(Q797=31,AD797,(Q797/30)*AD797)</f>
        <v>450000</v>
      </c>
      <c r="AL797" s="75">
        <f>IF(Q797=31,AE797,(Q797/30)*AE797)</f>
        <v>600000</v>
      </c>
      <c r="AM797" s="75">
        <f>(AC797*30/220)*35%*S797</f>
        <v>464711.62499999994</v>
      </c>
      <c r="AN797" s="75">
        <f>AC797*30/220*1.4*T797</f>
        <v>495129.11318181816</v>
      </c>
      <c r="AO797" s="75">
        <f>AC797*U797</f>
        <v>0</v>
      </c>
      <c r="AP797" s="75">
        <f>200000*V797</f>
        <v>0</v>
      </c>
      <c r="AQ797" s="75">
        <v>0</v>
      </c>
      <c r="AR797" s="75">
        <v>0</v>
      </c>
      <c r="AS797" s="75">
        <v>0</v>
      </c>
      <c r="AT797" s="80">
        <v>0</v>
      </c>
      <c r="AU797" s="82">
        <f>SUM(AG797:AT797)</f>
        <v>7224267.2836363632</v>
      </c>
      <c r="AV797" s="113">
        <f>AU797-(AX797+AP797+AO797+AL797+AK797+AJ797+AT797)</f>
        <v>5174646.5037818179</v>
      </c>
      <c r="AW797" s="75">
        <f>AG797+AH797+AK797+AL797+AI797+AN797+AM797+AP797</f>
        <v>6693168.2836363632</v>
      </c>
      <c r="AX797" s="75">
        <f>AW797*7%</f>
        <v>468521.77985454549</v>
      </c>
      <c r="AY797" s="76">
        <f>IF(AV797&lt;=40000000,0,IF(AND(AV797&gt;40000000,AV797&lt;=80000000),(AV797-40000000)*10%,IF(AND(AV797&gt;80000000,AV797&lt;=120000000),4000000+(AV797-80000000)*15%,IF(AND(AV797&gt;120000000,AV797&lt;=180000000),10000000+(AV797-120000000)*20%,IF(AND(AV797&gt;180000000,AV797&lt;=240000000),22000000+(AV797-180000000)*25%,IF(AND(AV797&gt;240000000,AV797&lt;=320000000),37000000+(AV797-240000000)*30%,61000000+(AV797-320000000)*35%))))))</f>
        <v>0</v>
      </c>
      <c r="AZ797" s="75">
        <v>0</v>
      </c>
      <c r="BA797" s="75">
        <v>0</v>
      </c>
      <c r="BB797" s="75">
        <v>0</v>
      </c>
      <c r="BC797" s="80">
        <v>0</v>
      </c>
      <c r="BD797" s="80">
        <v>0</v>
      </c>
      <c r="BE797" s="80">
        <v>0</v>
      </c>
      <c r="BF797" s="78">
        <v>0</v>
      </c>
      <c r="BG797" s="348">
        <f>SUM(AX797:BF797)</f>
        <v>468521.77985454549</v>
      </c>
      <c r="BH797" s="188">
        <f>INT(AU797-BG797)</f>
        <v>6755745</v>
      </c>
      <c r="BI797" s="280" t="s">
        <v>3187</v>
      </c>
      <c r="BJ797" s="201">
        <v>14040</v>
      </c>
      <c r="BK797" s="202" t="s">
        <v>4127</v>
      </c>
      <c r="BM797" s="50">
        <f t="shared" si="25"/>
        <v>-10</v>
      </c>
    </row>
    <row r="798" spans="1:66" s="197" customFormat="1" ht="24" customHeight="1" x14ac:dyDescent="0.2">
      <c r="A798" s="182">
        <f t="shared" si="24"/>
        <v>2655495</v>
      </c>
      <c r="B798" s="298">
        <v>792</v>
      </c>
      <c r="C798" s="272">
        <v>156</v>
      </c>
      <c r="D798" s="273"/>
      <c r="E798" s="282" t="s">
        <v>85</v>
      </c>
      <c r="F798" s="283" t="s">
        <v>3192</v>
      </c>
      <c r="G798" s="287" t="s">
        <v>137</v>
      </c>
      <c r="H798" s="274" t="s">
        <v>88</v>
      </c>
      <c r="I798" s="290" t="s">
        <v>3225</v>
      </c>
      <c r="J798" s="332" t="s">
        <v>3224</v>
      </c>
      <c r="K798" s="67"/>
      <c r="L798" s="274" t="s">
        <v>88</v>
      </c>
      <c r="M798" s="292" t="s">
        <v>137</v>
      </c>
      <c r="N798" s="246" t="s">
        <v>2410</v>
      </c>
      <c r="O798" s="275"/>
      <c r="P798" s="241"/>
      <c r="Q798" s="284">
        <v>23</v>
      </c>
      <c r="R798" s="323">
        <v>92</v>
      </c>
      <c r="S798" s="324">
        <v>84</v>
      </c>
      <c r="T798" s="325">
        <v>22.49</v>
      </c>
      <c r="U798" s="90">
        <v>0</v>
      </c>
      <c r="V798" s="285">
        <v>20</v>
      </c>
      <c r="W798" s="101">
        <v>0</v>
      </c>
      <c r="X798" s="299">
        <v>0</v>
      </c>
      <c r="Y798" s="289">
        <v>0</v>
      </c>
      <c r="Z798" s="290">
        <v>0</v>
      </c>
      <c r="AA798" s="319">
        <v>885165</v>
      </c>
      <c r="AB798" s="320">
        <v>0</v>
      </c>
      <c r="AC798" s="320">
        <f>AA798+AB798</f>
        <v>885165</v>
      </c>
      <c r="AD798" s="75">
        <v>4500000</v>
      </c>
      <c r="AE798" s="75">
        <v>6000000</v>
      </c>
      <c r="AF798" s="338">
        <f>(AC798*30)/220*1.4</f>
        <v>168986.04545454544</v>
      </c>
      <c r="AG798" s="113">
        <f>AA798*Q798</f>
        <v>20358795</v>
      </c>
      <c r="AH798" s="75">
        <f>AB798*Q798</f>
        <v>0</v>
      </c>
      <c r="AI798" s="75">
        <f>AF798*R798</f>
        <v>15546716.18181818</v>
      </c>
      <c r="AJ798" s="75">
        <f>IF(Q798=31,A798*Z798,(Q798/30)*A798*Z798)</f>
        <v>0</v>
      </c>
      <c r="AK798" s="75">
        <f>IF(Q798=31,AD798,(Q798/30)*AD798)</f>
        <v>3450000.0000000005</v>
      </c>
      <c r="AL798" s="75">
        <f>IF(Q798=31,AE798,(Q798/30)*AE798)</f>
        <v>4600000</v>
      </c>
      <c r="AM798" s="75">
        <f>(AC798*30/220)*35%*S798</f>
        <v>3548706.9545454541</v>
      </c>
      <c r="AN798" s="75">
        <f>AC798*30/220*1.4*T798</f>
        <v>3800496.1622727267</v>
      </c>
      <c r="AO798" s="75">
        <f>AC798*U798</f>
        <v>0</v>
      </c>
      <c r="AP798" s="75">
        <f>200000*V798</f>
        <v>4000000</v>
      </c>
      <c r="AQ798" s="75">
        <v>0</v>
      </c>
      <c r="AR798" s="75">
        <v>0</v>
      </c>
      <c r="AS798" s="75">
        <v>0</v>
      </c>
      <c r="AT798" s="80">
        <v>0</v>
      </c>
      <c r="AU798" s="82">
        <f>SUM(AG798:AT798)</f>
        <v>55304714.298636362</v>
      </c>
      <c r="AV798" s="113">
        <f>AU798-(AX798+AP798+AO798+AL798+AK798+AJ798+AT798)</f>
        <v>39383384.297731817</v>
      </c>
      <c r="AW798" s="75">
        <f>AG798+AH798+AK798+AL798+AI798+AN798+AM798+AP798</f>
        <v>55304714.298636362</v>
      </c>
      <c r="AX798" s="75">
        <f>AW798*7%</f>
        <v>3871330.0009045457</v>
      </c>
      <c r="AY798" s="76">
        <f>IF(AV798&lt;=40000000,0,IF(AND(AV798&gt;40000000,AV798&lt;=80000000),(AV798-40000000)*10%,IF(AND(AV798&gt;80000000,AV798&lt;=120000000),4000000+(AV798-80000000)*15%,IF(AND(AV798&gt;120000000,AV798&lt;=180000000),10000000+(AV798-120000000)*20%,IF(AND(AV798&gt;180000000,AV798&lt;=240000000),22000000+(AV798-180000000)*25%,IF(AND(AV798&gt;240000000,AV798&lt;=320000000),37000000+(AV798-240000000)*30%,61000000+(AV798-320000000)*35%))))))</f>
        <v>0</v>
      </c>
      <c r="AZ798" s="75">
        <v>0</v>
      </c>
      <c r="BA798" s="75">
        <v>0</v>
      </c>
      <c r="BB798" s="75">
        <v>0</v>
      </c>
      <c r="BC798" s="80">
        <v>0</v>
      </c>
      <c r="BD798" s="80">
        <v>0</v>
      </c>
      <c r="BE798" s="80">
        <v>0</v>
      </c>
      <c r="BF798" s="78">
        <v>0</v>
      </c>
      <c r="BG798" s="348">
        <f>SUM(AX798:BF798)</f>
        <v>3871330.0009045457</v>
      </c>
      <c r="BH798" s="188">
        <f>INT(AU798-BG798)</f>
        <v>51433384</v>
      </c>
      <c r="BI798" s="280" t="s">
        <v>3185</v>
      </c>
      <c r="BJ798" s="414">
        <v>12820</v>
      </c>
      <c r="BK798" s="50" t="s">
        <v>3363</v>
      </c>
      <c r="BL798" s="50"/>
      <c r="BM798" s="50">
        <f t="shared" si="25"/>
        <v>-12820</v>
      </c>
    </row>
    <row r="799" spans="1:66" s="197" customFormat="1" ht="24" customHeight="1" x14ac:dyDescent="0.2">
      <c r="A799" s="182">
        <f t="shared" si="24"/>
        <v>2655495</v>
      </c>
      <c r="B799" s="298">
        <v>793</v>
      </c>
      <c r="C799" s="272">
        <v>157</v>
      </c>
      <c r="D799" s="273"/>
      <c r="E799" s="282" t="s">
        <v>1027</v>
      </c>
      <c r="F799" s="283" t="s">
        <v>408</v>
      </c>
      <c r="G799" s="287" t="s">
        <v>137</v>
      </c>
      <c r="H799" s="274" t="s">
        <v>88</v>
      </c>
      <c r="I799" s="290" t="s">
        <v>3228</v>
      </c>
      <c r="J799" s="291" t="s">
        <v>3227</v>
      </c>
      <c r="K799" s="291" t="s">
        <v>3226</v>
      </c>
      <c r="L799" s="274" t="s">
        <v>88</v>
      </c>
      <c r="M799" s="292" t="s">
        <v>137</v>
      </c>
      <c r="N799" s="246" t="s">
        <v>2410</v>
      </c>
      <c r="O799" s="275"/>
      <c r="P799" s="241"/>
      <c r="Q799" s="284">
        <v>30</v>
      </c>
      <c r="R799" s="246">
        <v>120</v>
      </c>
      <c r="S799" s="246">
        <v>110</v>
      </c>
      <c r="T799" s="246">
        <v>29.33</v>
      </c>
      <c r="U799" s="90">
        <v>0</v>
      </c>
      <c r="V799" s="285">
        <v>15</v>
      </c>
      <c r="W799" s="101">
        <v>0</v>
      </c>
      <c r="X799" s="299">
        <v>0</v>
      </c>
      <c r="Y799" s="289">
        <v>0</v>
      </c>
      <c r="Z799" s="290">
        <v>0</v>
      </c>
      <c r="AA799" s="319">
        <v>885165</v>
      </c>
      <c r="AB799" s="320">
        <v>0</v>
      </c>
      <c r="AC799" s="320">
        <f>AA799+AB799</f>
        <v>885165</v>
      </c>
      <c r="AD799" s="75">
        <v>4500000</v>
      </c>
      <c r="AE799" s="75">
        <v>6000000</v>
      </c>
      <c r="AF799" s="338">
        <f>(AC799*30)/220*1.4</f>
        <v>168986.04545454544</v>
      </c>
      <c r="AG799" s="113">
        <f>AA799*Q799</f>
        <v>26554950</v>
      </c>
      <c r="AH799" s="75">
        <f>AB799*Q799</f>
        <v>0</v>
      </c>
      <c r="AI799" s="75">
        <f>AF799*R799</f>
        <v>20278325.454545453</v>
      </c>
      <c r="AJ799" s="75">
        <f>IF(Q799=31,A799*Z799,(Q799/30)*A799*Z799)</f>
        <v>0</v>
      </c>
      <c r="AK799" s="75">
        <f>IF(Q799=31,AD799,(Q799/30)*AD799)</f>
        <v>4500000</v>
      </c>
      <c r="AL799" s="75">
        <f>IF(Q799=31,AE799,(Q799/30)*AE799)</f>
        <v>6000000</v>
      </c>
      <c r="AM799" s="75">
        <f>(AC799*30/220)*35%*S799</f>
        <v>4647116.25</v>
      </c>
      <c r="AN799" s="75">
        <f>AC799*30/220*1.4*T799</f>
        <v>4956360.7131818179</v>
      </c>
      <c r="AO799" s="75">
        <f>AC799*U799</f>
        <v>0</v>
      </c>
      <c r="AP799" s="75">
        <f>200000*V799</f>
        <v>3000000</v>
      </c>
      <c r="AQ799" s="75">
        <v>0</v>
      </c>
      <c r="AR799" s="75">
        <v>0</v>
      </c>
      <c r="AS799" s="75">
        <v>0</v>
      </c>
      <c r="AT799" s="80">
        <v>0</v>
      </c>
      <c r="AU799" s="82">
        <f>SUM(AG799:AT799)</f>
        <v>69936752.417727262</v>
      </c>
      <c r="AV799" s="113">
        <f>AU799-(AX799+AP799+AO799+AL799+AK799+AJ799+AT799)</f>
        <v>51541179.748486355</v>
      </c>
      <c r="AW799" s="75">
        <f>AG799+AH799+AK799+AL799+AI799+AN799+AM799+AP799</f>
        <v>69936752.417727262</v>
      </c>
      <c r="AX799" s="75">
        <f>AW799*7%</f>
        <v>4895572.6692409087</v>
      </c>
      <c r="AY799" s="76">
        <f>IF(AV799&lt;=40000000,0,IF(AND(AV799&gt;40000000,AV799&lt;=80000000),(AV799-40000000)*10%,IF(AND(AV799&gt;80000000,AV799&lt;=120000000),4000000+(AV799-80000000)*15%,IF(AND(AV799&gt;120000000,AV799&lt;=180000000),10000000+(AV799-120000000)*20%,IF(AND(AV799&gt;180000000,AV799&lt;=240000000),22000000+(AV799-180000000)*25%,IF(AND(AV799&gt;240000000,AV799&lt;=320000000),37000000+(AV799-240000000)*30%,61000000+(AV799-320000000)*35%))))))</f>
        <v>1154117.9748486355</v>
      </c>
      <c r="AZ799" s="75">
        <v>0</v>
      </c>
      <c r="BA799" s="75">
        <v>0</v>
      </c>
      <c r="BB799" s="75">
        <v>0</v>
      </c>
      <c r="BC799" s="80">
        <v>0</v>
      </c>
      <c r="BD799" s="80">
        <v>0</v>
      </c>
      <c r="BE799" s="80">
        <v>0</v>
      </c>
      <c r="BF799" s="78">
        <v>0</v>
      </c>
      <c r="BG799" s="348">
        <f>SUM(AX799:BF799)</f>
        <v>6049690.6440895442</v>
      </c>
      <c r="BH799" s="188">
        <f>INT(AU799-BG799)</f>
        <v>63887061</v>
      </c>
      <c r="BI799" s="280" t="s">
        <v>3193</v>
      </c>
      <c r="BJ799" s="50">
        <v>12875</v>
      </c>
      <c r="BK799" s="50" t="s">
        <v>3416</v>
      </c>
      <c r="BL799" s="50"/>
      <c r="BM799" s="50">
        <f t="shared" si="25"/>
        <v>-12875</v>
      </c>
    </row>
    <row r="800" spans="1:66" s="197" customFormat="1" ht="24" customHeight="1" x14ac:dyDescent="0.2">
      <c r="A800" s="182">
        <f t="shared" si="24"/>
        <v>2655495</v>
      </c>
      <c r="B800" s="298">
        <v>794</v>
      </c>
      <c r="C800" s="272">
        <v>224</v>
      </c>
      <c r="D800" s="273"/>
      <c r="E800" s="282" t="s">
        <v>3194</v>
      </c>
      <c r="F800" s="283" t="s">
        <v>3195</v>
      </c>
      <c r="G800" s="287" t="s">
        <v>137</v>
      </c>
      <c r="H800" s="274" t="s">
        <v>88</v>
      </c>
      <c r="I800" s="290" t="s">
        <v>3253</v>
      </c>
      <c r="J800" s="291" t="s">
        <v>3255</v>
      </c>
      <c r="K800" s="291" t="s">
        <v>3254</v>
      </c>
      <c r="L800" s="274" t="s">
        <v>88</v>
      </c>
      <c r="M800" s="292" t="s">
        <v>137</v>
      </c>
      <c r="N800" s="246" t="s">
        <v>2410</v>
      </c>
      <c r="O800" s="275"/>
      <c r="P800" s="241"/>
      <c r="Q800" s="284">
        <v>22</v>
      </c>
      <c r="R800" s="323">
        <v>88</v>
      </c>
      <c r="S800" s="324">
        <v>81</v>
      </c>
      <c r="T800" s="325">
        <v>21.51</v>
      </c>
      <c r="U800" s="90">
        <v>0</v>
      </c>
      <c r="V800" s="285">
        <v>11</v>
      </c>
      <c r="W800" s="101">
        <v>0</v>
      </c>
      <c r="X800" s="299">
        <v>0</v>
      </c>
      <c r="Y800" s="289">
        <v>0</v>
      </c>
      <c r="Z800" s="290">
        <v>0</v>
      </c>
      <c r="AA800" s="319">
        <v>885165</v>
      </c>
      <c r="AB800" s="320">
        <v>0</v>
      </c>
      <c r="AC800" s="320">
        <f>AA800+AB800</f>
        <v>885165</v>
      </c>
      <c r="AD800" s="75">
        <v>4500000</v>
      </c>
      <c r="AE800" s="75">
        <v>6000000</v>
      </c>
      <c r="AF800" s="338">
        <f>(AC800*30)/220*1.4</f>
        <v>168986.04545454544</v>
      </c>
      <c r="AG800" s="113">
        <f>AA800*Q800</f>
        <v>19473630</v>
      </c>
      <c r="AH800" s="75">
        <f>AB800*Q800</f>
        <v>0</v>
      </c>
      <c r="AI800" s="75">
        <f>AF800*R800</f>
        <v>14870771.999999998</v>
      </c>
      <c r="AJ800" s="75">
        <f>IF(Q800=31,A800*Z800,(Q800/30)*A800*Z800)</f>
        <v>0</v>
      </c>
      <c r="AK800" s="75">
        <f>IF(Q800=31,AD800,(Q800/30)*AD800)</f>
        <v>3299999.9999999995</v>
      </c>
      <c r="AL800" s="75">
        <f>IF(Q800=31,AE800,(Q800/30)*AE800)</f>
        <v>4400000</v>
      </c>
      <c r="AM800" s="75">
        <f>(AC800*30/220)*35%*S800</f>
        <v>3421967.4204545454</v>
      </c>
      <c r="AN800" s="75">
        <f>AC800*30/220*1.4*T800</f>
        <v>3634889.8377272729</v>
      </c>
      <c r="AO800" s="75">
        <f>AC800*U800</f>
        <v>0</v>
      </c>
      <c r="AP800" s="75">
        <f>200000*V800</f>
        <v>2200000</v>
      </c>
      <c r="AQ800" s="75">
        <v>0</v>
      </c>
      <c r="AR800" s="75">
        <v>0</v>
      </c>
      <c r="AS800" s="75">
        <v>0</v>
      </c>
      <c r="AT800" s="80">
        <v>0</v>
      </c>
      <c r="AU800" s="82">
        <f>SUM(AG800:AT800)</f>
        <v>51301259.258181818</v>
      </c>
      <c r="AV800" s="113">
        <f>AU800-(AX800+AP800+AO800+AL800+AK800+AJ800+AT800)</f>
        <v>37810171.110109091</v>
      </c>
      <c r="AW800" s="75">
        <f>AG800+AH800+AK800+AL800+AI800+AN800+AM800+AP800</f>
        <v>51301259.258181818</v>
      </c>
      <c r="AX800" s="75">
        <f>AW800*7%</f>
        <v>3591088.1480727275</v>
      </c>
      <c r="AY800" s="76">
        <f>IF(AV800&lt;=40000000,0,IF(AND(AV800&gt;40000000,AV800&lt;=80000000),(AV800-40000000)*10%,IF(AND(AV800&gt;80000000,AV800&lt;=120000000),4000000+(AV800-80000000)*15%,IF(AND(AV800&gt;120000000,AV800&lt;=180000000),10000000+(AV800-120000000)*20%,IF(AND(AV800&gt;180000000,AV800&lt;=240000000),22000000+(AV800-180000000)*25%,IF(AND(AV800&gt;240000000,AV800&lt;=320000000),37000000+(AV800-240000000)*30%,61000000+(AV800-320000000)*35%))))))</f>
        <v>0</v>
      </c>
      <c r="AZ800" s="75">
        <v>0</v>
      </c>
      <c r="BA800" s="75">
        <v>0</v>
      </c>
      <c r="BB800" s="75">
        <v>0</v>
      </c>
      <c r="BC800" s="80">
        <v>0</v>
      </c>
      <c r="BD800" s="80">
        <v>0</v>
      </c>
      <c r="BE800" s="80">
        <v>0</v>
      </c>
      <c r="BF800" s="78">
        <v>0</v>
      </c>
      <c r="BG800" s="348">
        <f>SUM(AX800:BF800)</f>
        <v>3591088.1480727275</v>
      </c>
      <c r="BH800" s="188">
        <f>INT(AU800-BG800)</f>
        <v>47710171</v>
      </c>
      <c r="BI800" s="280" t="s">
        <v>3196</v>
      </c>
      <c r="BJ800" s="414">
        <v>12899</v>
      </c>
      <c r="BK800" s="50" t="s">
        <v>3440</v>
      </c>
      <c r="BL800" s="50"/>
      <c r="BM800" s="50">
        <f t="shared" si="25"/>
        <v>-12899</v>
      </c>
    </row>
    <row r="801" spans="1:65" s="197" customFormat="1" ht="24" customHeight="1" x14ac:dyDescent="0.2">
      <c r="A801" s="182">
        <f t="shared" si="24"/>
        <v>2655495</v>
      </c>
      <c r="B801" s="298">
        <v>795</v>
      </c>
      <c r="C801" s="272">
        <v>225</v>
      </c>
      <c r="D801" s="273"/>
      <c r="E801" s="282" t="s">
        <v>805</v>
      </c>
      <c r="F801" s="283" t="s">
        <v>3197</v>
      </c>
      <c r="G801" s="287" t="s">
        <v>137</v>
      </c>
      <c r="H801" s="274" t="s">
        <v>983</v>
      </c>
      <c r="I801" s="290" t="s">
        <v>3315</v>
      </c>
      <c r="J801" s="291" t="s">
        <v>3317</v>
      </c>
      <c r="K801" s="291" t="s">
        <v>3316</v>
      </c>
      <c r="L801" s="274" t="s">
        <v>3312</v>
      </c>
      <c r="M801" s="292" t="s">
        <v>137</v>
      </c>
      <c r="N801" s="246" t="s">
        <v>2410</v>
      </c>
      <c r="O801" s="275"/>
      <c r="P801" s="241"/>
      <c r="Q801" s="284">
        <v>30</v>
      </c>
      <c r="R801" s="246">
        <v>120</v>
      </c>
      <c r="S801" s="246">
        <v>110</v>
      </c>
      <c r="T801" s="246">
        <v>29.33</v>
      </c>
      <c r="U801" s="90">
        <v>0</v>
      </c>
      <c r="V801" s="285">
        <v>25</v>
      </c>
      <c r="W801" s="101">
        <v>0</v>
      </c>
      <c r="X801" s="299">
        <v>0</v>
      </c>
      <c r="Y801" s="101">
        <v>0</v>
      </c>
      <c r="Z801" s="67">
        <f>Y801</f>
        <v>0</v>
      </c>
      <c r="AA801" s="319">
        <v>885165</v>
      </c>
      <c r="AB801" s="320">
        <v>0</v>
      </c>
      <c r="AC801" s="320">
        <f>AA801+AB801</f>
        <v>885165</v>
      </c>
      <c r="AD801" s="75">
        <v>4500000</v>
      </c>
      <c r="AE801" s="75">
        <v>6000000</v>
      </c>
      <c r="AF801" s="338">
        <f>(AC801*30)/220*1.4</f>
        <v>168986.04545454544</v>
      </c>
      <c r="AG801" s="113">
        <f>AA801*Q801</f>
        <v>26554950</v>
      </c>
      <c r="AH801" s="75">
        <f>AB801*Q801</f>
        <v>0</v>
      </c>
      <c r="AI801" s="75">
        <f>AF801*R801</f>
        <v>20278325.454545453</v>
      </c>
      <c r="AJ801" s="75">
        <f>IF(Q801=31,A801*Z801,(Q801/30)*A801*Z801)</f>
        <v>0</v>
      </c>
      <c r="AK801" s="75">
        <f>IF(Q801=31,AD801,(Q801/30)*AD801)</f>
        <v>4500000</v>
      </c>
      <c r="AL801" s="75">
        <f>IF(Q801=31,AE801,(Q801/30)*AE801)</f>
        <v>6000000</v>
      </c>
      <c r="AM801" s="75">
        <f>(AC801*30/220)*35%*S801</f>
        <v>4647116.25</v>
      </c>
      <c r="AN801" s="75">
        <f>AC801*30/220*1.4*T801</f>
        <v>4956360.7131818179</v>
      </c>
      <c r="AO801" s="75">
        <f>AC801*U801</f>
        <v>0</v>
      </c>
      <c r="AP801" s="75">
        <f>200000*V801</f>
        <v>5000000</v>
      </c>
      <c r="AQ801" s="75">
        <v>0</v>
      </c>
      <c r="AR801" s="75">
        <v>0</v>
      </c>
      <c r="AS801" s="75">
        <v>0</v>
      </c>
      <c r="AT801" s="80">
        <v>0</v>
      </c>
      <c r="AU801" s="82">
        <f>SUM(AG801:AT801)</f>
        <v>71936752.417727262</v>
      </c>
      <c r="AV801" s="113">
        <f>AU801-(AX801+AP801+AO801+AL801+AK801+AJ801+AT801)</f>
        <v>51401179.748486355</v>
      </c>
      <c r="AW801" s="75">
        <f>AG801+AH801+AK801+AL801+AI801+AN801+AM801+AP801</f>
        <v>71936752.417727262</v>
      </c>
      <c r="AX801" s="75">
        <f>AW801*7%</f>
        <v>5035572.6692409087</v>
      </c>
      <c r="AY801" s="76">
        <f>IF(AV801&lt;=40000000,0,IF(AND(AV801&gt;40000000,AV801&lt;=80000000),(AV801-40000000)*10%,IF(AND(AV801&gt;80000000,AV801&lt;=120000000),4000000+(AV801-80000000)*15%,IF(AND(AV801&gt;120000000,AV801&lt;=180000000),10000000+(AV801-120000000)*20%,IF(AND(AV801&gt;180000000,AV801&lt;=240000000),22000000+(AV801-180000000)*25%,IF(AND(AV801&gt;240000000,AV801&lt;=320000000),37000000+(AV801-240000000)*30%,61000000+(AV801-320000000)*35%))))))</f>
        <v>1140117.9748486355</v>
      </c>
      <c r="AZ801" s="75">
        <v>0</v>
      </c>
      <c r="BA801" s="75">
        <v>0</v>
      </c>
      <c r="BB801" s="75">
        <v>0</v>
      </c>
      <c r="BC801" s="80">
        <v>0</v>
      </c>
      <c r="BD801" s="80">
        <v>0</v>
      </c>
      <c r="BE801" s="80">
        <v>0</v>
      </c>
      <c r="BF801" s="78">
        <v>0</v>
      </c>
      <c r="BG801" s="348">
        <f>SUM(AX801:BF801)</f>
        <v>6175690.6440895442</v>
      </c>
      <c r="BH801" s="188">
        <f>INT(AU801-BG801)</f>
        <v>65761061</v>
      </c>
      <c r="BI801" s="280" t="s">
        <v>3193</v>
      </c>
      <c r="BJ801" s="50">
        <v>13337</v>
      </c>
      <c r="BK801" s="50" t="s">
        <v>4130</v>
      </c>
      <c r="BL801" s="50"/>
      <c r="BM801" s="50">
        <f t="shared" si="25"/>
        <v>-13337</v>
      </c>
    </row>
    <row r="802" spans="1:65" s="197" customFormat="1" ht="24" customHeight="1" x14ac:dyDescent="0.2">
      <c r="A802" s="182">
        <f t="shared" si="24"/>
        <v>2655495</v>
      </c>
      <c r="B802" s="298">
        <v>796</v>
      </c>
      <c r="C802" s="272">
        <v>226</v>
      </c>
      <c r="D802" s="273">
        <v>14022</v>
      </c>
      <c r="E802" s="282" t="s">
        <v>410</v>
      </c>
      <c r="F802" s="283" t="s">
        <v>3198</v>
      </c>
      <c r="G802" s="287" t="s">
        <v>137</v>
      </c>
      <c r="H802" s="274" t="s">
        <v>983</v>
      </c>
      <c r="I802" s="290" t="s">
        <v>3223</v>
      </c>
      <c r="J802" s="291" t="s">
        <v>3222</v>
      </c>
      <c r="K802" s="291" t="s">
        <v>3221</v>
      </c>
      <c r="L802" s="274" t="s">
        <v>3313</v>
      </c>
      <c r="M802" s="292" t="s">
        <v>137</v>
      </c>
      <c r="N802" s="246" t="s">
        <v>2410</v>
      </c>
      <c r="O802" s="275"/>
      <c r="P802" s="241"/>
      <c r="Q802" s="284">
        <v>30</v>
      </c>
      <c r="R802" s="246">
        <v>120</v>
      </c>
      <c r="S802" s="246">
        <v>110</v>
      </c>
      <c r="T802" s="246">
        <v>29.33</v>
      </c>
      <c r="U802" s="90">
        <v>0</v>
      </c>
      <c r="V802" s="285">
        <v>15</v>
      </c>
      <c r="W802" s="101">
        <v>0</v>
      </c>
      <c r="X802" s="299">
        <v>0</v>
      </c>
      <c r="Y802" s="289">
        <v>0</v>
      </c>
      <c r="Z802" s="290">
        <v>0</v>
      </c>
      <c r="AA802" s="319">
        <v>885165</v>
      </c>
      <c r="AB802" s="320">
        <v>0</v>
      </c>
      <c r="AC802" s="320">
        <f>AA802+AB802</f>
        <v>885165</v>
      </c>
      <c r="AD802" s="75">
        <v>4500000</v>
      </c>
      <c r="AE802" s="75">
        <v>6000000</v>
      </c>
      <c r="AF802" s="338">
        <f>(AC802*30)/220*1.4</f>
        <v>168986.04545454544</v>
      </c>
      <c r="AG802" s="113">
        <f>AA802*Q802</f>
        <v>26554950</v>
      </c>
      <c r="AH802" s="75">
        <f>AB802*Q802</f>
        <v>0</v>
      </c>
      <c r="AI802" s="75">
        <f>AF802*R802</f>
        <v>20278325.454545453</v>
      </c>
      <c r="AJ802" s="75">
        <f>IF(Q802=31,A802*Z802,(Q802/30)*A802*Z802)</f>
        <v>0</v>
      </c>
      <c r="AK802" s="75">
        <f>IF(Q802=31,AD802,(Q802/30)*AD802)</f>
        <v>4500000</v>
      </c>
      <c r="AL802" s="75">
        <f>IF(Q802=31,AE802,(Q802/30)*AE802)</f>
        <v>6000000</v>
      </c>
      <c r="AM802" s="75">
        <f>(AC802*30/220)*35%*S802</f>
        <v>4647116.25</v>
      </c>
      <c r="AN802" s="75">
        <f>AC802*30/220*1.4*T802</f>
        <v>4956360.7131818179</v>
      </c>
      <c r="AO802" s="75">
        <f>AC802*U802</f>
        <v>0</v>
      </c>
      <c r="AP802" s="75">
        <f>200000*V802</f>
        <v>3000000</v>
      </c>
      <c r="AQ802" s="75">
        <v>0</v>
      </c>
      <c r="AR802" s="75">
        <v>0</v>
      </c>
      <c r="AS802" s="75">
        <v>0</v>
      </c>
      <c r="AT802" s="80">
        <v>0</v>
      </c>
      <c r="AU802" s="82">
        <f>SUM(AG802:AT802)</f>
        <v>69936752.417727262</v>
      </c>
      <c r="AV802" s="113">
        <f>AU802-(AX802+AP802+AO802+AL802+AK802+AJ802+AT802)</f>
        <v>51541179.748486355</v>
      </c>
      <c r="AW802" s="75">
        <f>AG802+AH802+AK802+AL802+AI802+AN802+AM802+AP802</f>
        <v>69936752.417727262</v>
      </c>
      <c r="AX802" s="75">
        <f>AW802*7%</f>
        <v>4895572.6692409087</v>
      </c>
      <c r="AY802" s="76">
        <f>IF(AV802&lt;=40000000,0,IF(AND(AV802&gt;40000000,AV802&lt;=80000000),(AV802-40000000)*10%,IF(AND(AV802&gt;80000000,AV802&lt;=120000000),4000000+(AV802-80000000)*15%,IF(AND(AV802&gt;120000000,AV802&lt;=180000000),10000000+(AV802-120000000)*20%,IF(AND(AV802&gt;180000000,AV802&lt;=240000000),22000000+(AV802-180000000)*25%,IF(AND(AV802&gt;240000000,AV802&lt;=320000000),37000000+(AV802-240000000)*30%,61000000+(AV802-320000000)*35%))))))</f>
        <v>1154117.9748486355</v>
      </c>
      <c r="AZ802" s="75">
        <v>0</v>
      </c>
      <c r="BA802" s="75">
        <v>0</v>
      </c>
      <c r="BB802" s="75">
        <v>0</v>
      </c>
      <c r="BC802" s="80">
        <v>0</v>
      </c>
      <c r="BD802" s="80">
        <v>0</v>
      </c>
      <c r="BE802" s="80">
        <v>0</v>
      </c>
      <c r="BF802" s="78">
        <v>0</v>
      </c>
      <c r="BG802" s="348">
        <f>SUM(AX802:BF802)</f>
        <v>6049690.6440895442</v>
      </c>
      <c r="BH802" s="188">
        <f>INT(AU802-BG802)</f>
        <v>63887061</v>
      </c>
      <c r="BI802" s="280" t="s">
        <v>3186</v>
      </c>
      <c r="BJ802" s="201"/>
      <c r="BK802" s="202"/>
    </row>
    <row r="803" spans="1:65" s="197" customFormat="1" ht="24" customHeight="1" x14ac:dyDescent="0.2">
      <c r="A803" s="182">
        <f t="shared" si="24"/>
        <v>2655495</v>
      </c>
      <c r="B803" s="298">
        <v>797</v>
      </c>
      <c r="C803" s="272">
        <v>227</v>
      </c>
      <c r="D803" s="273">
        <v>14022</v>
      </c>
      <c r="E803" s="282" t="s">
        <v>410</v>
      </c>
      <c r="F803" s="283" t="s">
        <v>3198</v>
      </c>
      <c r="G803" s="287" t="s">
        <v>137</v>
      </c>
      <c r="H803" s="274" t="s">
        <v>983</v>
      </c>
      <c r="I803" s="290" t="s">
        <v>3223</v>
      </c>
      <c r="J803" s="291" t="s">
        <v>3222</v>
      </c>
      <c r="K803" s="291" t="s">
        <v>3221</v>
      </c>
      <c r="L803" s="274" t="s">
        <v>3313</v>
      </c>
      <c r="M803" s="292" t="s">
        <v>137</v>
      </c>
      <c r="N803" s="246" t="s">
        <v>2410</v>
      </c>
      <c r="O803" s="275"/>
      <c r="P803" s="241"/>
      <c r="Q803" s="284">
        <v>3</v>
      </c>
      <c r="R803" s="323">
        <v>12</v>
      </c>
      <c r="S803" s="324">
        <v>11</v>
      </c>
      <c r="T803" s="324">
        <v>2.93</v>
      </c>
      <c r="U803" s="90">
        <v>0</v>
      </c>
      <c r="V803" s="285">
        <v>0</v>
      </c>
      <c r="W803" s="101">
        <v>0</v>
      </c>
      <c r="X803" s="299">
        <v>0</v>
      </c>
      <c r="Y803" s="289">
        <v>0</v>
      </c>
      <c r="Z803" s="290">
        <v>0</v>
      </c>
      <c r="AA803" s="319">
        <v>885165</v>
      </c>
      <c r="AB803" s="320">
        <v>0</v>
      </c>
      <c r="AC803" s="320">
        <f>AA803+AB803</f>
        <v>885165</v>
      </c>
      <c r="AD803" s="75">
        <v>4500000</v>
      </c>
      <c r="AE803" s="75">
        <v>6000000</v>
      </c>
      <c r="AF803" s="338">
        <f>(AC803*30)/220*1.4</f>
        <v>168986.04545454544</v>
      </c>
      <c r="AG803" s="113">
        <f>AA803*Q803</f>
        <v>2655495</v>
      </c>
      <c r="AH803" s="75">
        <f>AB803*Q803</f>
        <v>0</v>
      </c>
      <c r="AI803" s="75">
        <f>AF803*R803</f>
        <v>2027832.5454545454</v>
      </c>
      <c r="AJ803" s="75">
        <f>IF(Q803=31,A803*Z803,(Q803/30)*A803*Z803)</f>
        <v>0</v>
      </c>
      <c r="AK803" s="75">
        <f>IF(Q803=31,AD803,(Q803/30)*AD803)</f>
        <v>450000</v>
      </c>
      <c r="AL803" s="75">
        <f>IF(Q803=31,AE803,(Q803/30)*AE803)</f>
        <v>600000</v>
      </c>
      <c r="AM803" s="75">
        <f>(AC803*30/220)*35%*S803</f>
        <v>464711.62499999994</v>
      </c>
      <c r="AN803" s="75">
        <f>AC803*30/220*1.4*T803</f>
        <v>495129.11318181816</v>
      </c>
      <c r="AO803" s="75">
        <f>AC803*U803</f>
        <v>0</v>
      </c>
      <c r="AP803" s="75">
        <f>200000*V803</f>
        <v>0</v>
      </c>
      <c r="AQ803" s="75">
        <v>0</v>
      </c>
      <c r="AR803" s="75">
        <v>0</v>
      </c>
      <c r="AS803" s="75">
        <v>0</v>
      </c>
      <c r="AT803" s="80">
        <v>0</v>
      </c>
      <c r="AU803" s="82">
        <f>SUM(AG803:AT803)</f>
        <v>6693168.2836363632</v>
      </c>
      <c r="AV803" s="113">
        <f>AU803-(AX803+AP803+AO803+AL803+AK803+AJ803+AT803)</f>
        <v>5174646.5037818179</v>
      </c>
      <c r="AW803" s="75">
        <f>AG803+AH803+AK803+AL803+AI803+AN803+AM803+AP803</f>
        <v>6693168.2836363632</v>
      </c>
      <c r="AX803" s="75">
        <f>AW803*7%</f>
        <v>468521.77985454549</v>
      </c>
      <c r="AY803" s="76">
        <f>IF(AV803&lt;=40000000,0,IF(AND(AV803&gt;40000000,AV803&lt;=80000000),(AV803-40000000)*10%,IF(AND(AV803&gt;80000000,AV803&lt;=120000000),4000000+(AV803-80000000)*15%,IF(AND(AV803&gt;120000000,AV803&lt;=180000000),10000000+(AV803-120000000)*20%,IF(AND(AV803&gt;180000000,AV803&lt;=240000000),22000000+(AV803-180000000)*25%,IF(AND(AV803&gt;240000000,AV803&lt;=320000000),37000000+(AV803-240000000)*30%,61000000+(AV803-320000000)*35%))))))</f>
        <v>0</v>
      </c>
      <c r="AZ803" s="75">
        <v>0</v>
      </c>
      <c r="BA803" s="75">
        <v>0</v>
      </c>
      <c r="BB803" s="75">
        <v>0</v>
      </c>
      <c r="BC803" s="80">
        <v>0</v>
      </c>
      <c r="BD803" s="80">
        <v>0</v>
      </c>
      <c r="BE803" s="80">
        <v>0</v>
      </c>
      <c r="BF803" s="78">
        <v>0</v>
      </c>
      <c r="BG803" s="348">
        <f>SUM(AX803:BF803)</f>
        <v>468521.77985454549</v>
      </c>
      <c r="BH803" s="188">
        <f>INT(AU803-BG803)</f>
        <v>6224646</v>
      </c>
      <c r="BI803" s="280" t="s">
        <v>3187</v>
      </c>
      <c r="BJ803" s="201"/>
      <c r="BK803" s="202"/>
    </row>
    <row r="804" spans="1:65" s="197" customFormat="1" ht="24" customHeight="1" x14ac:dyDescent="0.2">
      <c r="A804" s="182">
        <f t="shared" si="24"/>
        <v>2655495</v>
      </c>
      <c r="B804" s="298">
        <v>798</v>
      </c>
      <c r="C804" s="272">
        <v>233</v>
      </c>
      <c r="D804" s="627">
        <v>14029</v>
      </c>
      <c r="E804" s="282" t="s">
        <v>3199</v>
      </c>
      <c r="F804" s="283" t="s">
        <v>3200</v>
      </c>
      <c r="G804" s="287" t="s">
        <v>137</v>
      </c>
      <c r="H804" s="274" t="s">
        <v>303</v>
      </c>
      <c r="I804" s="290" t="s">
        <v>3286</v>
      </c>
      <c r="J804" s="291" t="s">
        <v>3287</v>
      </c>
      <c r="K804" s="291" t="s">
        <v>3288</v>
      </c>
      <c r="L804" s="274" t="s">
        <v>303</v>
      </c>
      <c r="M804" s="292" t="s">
        <v>137</v>
      </c>
      <c r="N804" s="240"/>
      <c r="O804" s="246" t="s">
        <v>2410</v>
      </c>
      <c r="P804" s="241"/>
      <c r="Q804" s="284">
        <v>30</v>
      </c>
      <c r="R804" s="246">
        <v>90</v>
      </c>
      <c r="S804" s="246">
        <v>0</v>
      </c>
      <c r="T804" s="246">
        <v>0</v>
      </c>
      <c r="U804" s="90">
        <v>0</v>
      </c>
      <c r="V804" s="285">
        <v>24</v>
      </c>
      <c r="W804" s="101">
        <v>0</v>
      </c>
      <c r="X804" s="299">
        <v>0</v>
      </c>
      <c r="Y804" s="101">
        <v>0</v>
      </c>
      <c r="Z804" s="67">
        <v>0</v>
      </c>
      <c r="AA804" s="319">
        <v>885165</v>
      </c>
      <c r="AB804" s="320">
        <v>0</v>
      </c>
      <c r="AC804" s="320">
        <f>AA804+AB804</f>
        <v>885165</v>
      </c>
      <c r="AD804" s="75">
        <v>4500000</v>
      </c>
      <c r="AE804" s="75">
        <v>6000000</v>
      </c>
      <c r="AF804" s="338">
        <f>(AC804*30)/220*1.4</f>
        <v>168986.04545454544</v>
      </c>
      <c r="AG804" s="113">
        <f>AA804*Q804</f>
        <v>26554950</v>
      </c>
      <c r="AH804" s="75">
        <f>AB804*Q804</f>
        <v>0</v>
      </c>
      <c r="AI804" s="75">
        <f>AF804*R804</f>
        <v>15208744.09090909</v>
      </c>
      <c r="AJ804" s="75">
        <f>IF(Q804=31,A804*Z804,(Q804/30)*A804*Z804)</f>
        <v>0</v>
      </c>
      <c r="AK804" s="75">
        <f>IF(Q804=31,AD804,(Q804/30)*AD804)</f>
        <v>4500000</v>
      </c>
      <c r="AL804" s="75">
        <f>IF(Q804=31,AE804,(Q804/30)*AE804)</f>
        <v>6000000</v>
      </c>
      <c r="AM804" s="75">
        <f>(AC804*30/220)*35%*S804</f>
        <v>0</v>
      </c>
      <c r="AN804" s="75">
        <f>AC804*30/220*1.4*T804</f>
        <v>0</v>
      </c>
      <c r="AO804" s="75">
        <f>AC804*U804</f>
        <v>0</v>
      </c>
      <c r="AP804" s="75">
        <f>200000*V804</f>
        <v>4800000</v>
      </c>
      <c r="AQ804" s="75">
        <v>0</v>
      </c>
      <c r="AR804" s="75">
        <v>0</v>
      </c>
      <c r="AS804" s="75">
        <v>0</v>
      </c>
      <c r="AT804" s="80">
        <v>0</v>
      </c>
      <c r="AU804" s="82">
        <f>SUM(AG804:AT804)</f>
        <v>57063694.090909094</v>
      </c>
      <c r="AV804" s="113">
        <f>AU804-(AX804+AP804+AO804+AL804+AK804+AJ804+AT804)</f>
        <v>37769235.504545458</v>
      </c>
      <c r="AW804" s="75">
        <f>AG804+AH804+AK804+AL804+AI804+AN804+AM804+AP804</f>
        <v>57063694.090909094</v>
      </c>
      <c r="AX804" s="75">
        <f>AW804*7%</f>
        <v>3994458.5863636369</v>
      </c>
      <c r="AY804" s="76">
        <f>IF(AV804&lt;=40000000,0,IF(AND(AV804&gt;40000000,AV804&lt;=80000000),(AV804-40000000)*10%,IF(AND(AV804&gt;80000000,AV804&lt;=120000000),4000000+(AV804-80000000)*15%,IF(AND(AV804&gt;120000000,AV804&lt;=180000000),10000000+(AV804-120000000)*20%,IF(AND(AV804&gt;180000000,AV804&lt;=240000000),22000000+(AV804-180000000)*25%,IF(AND(AV804&gt;240000000,AV804&lt;=320000000),37000000+(AV804-240000000)*30%,61000000+(AV804-320000000)*35%))))))</f>
        <v>0</v>
      </c>
      <c r="AZ804" s="75">
        <v>0</v>
      </c>
      <c r="BA804" s="75">
        <v>0</v>
      </c>
      <c r="BB804" s="75">
        <v>0</v>
      </c>
      <c r="BC804" s="80">
        <v>0</v>
      </c>
      <c r="BD804" s="80">
        <v>0</v>
      </c>
      <c r="BE804" s="80">
        <v>0</v>
      </c>
      <c r="BF804" s="78">
        <v>0</v>
      </c>
      <c r="BG804" s="348">
        <f>SUM(AX804:BF804)</f>
        <v>3994458.5863636369</v>
      </c>
      <c r="BH804" s="188">
        <f>INT(AU804-BG804)</f>
        <v>53069235</v>
      </c>
      <c r="BI804" s="280" t="s">
        <v>3176</v>
      </c>
      <c r="BJ804" s="201"/>
      <c r="BK804" s="202"/>
    </row>
    <row r="805" spans="1:65" s="197" customFormat="1" ht="24" customHeight="1" x14ac:dyDescent="0.2">
      <c r="A805" s="182">
        <f t="shared" si="24"/>
        <v>2655495</v>
      </c>
      <c r="B805" s="298">
        <v>799</v>
      </c>
      <c r="C805" s="272">
        <v>234</v>
      </c>
      <c r="D805" s="627">
        <v>14029</v>
      </c>
      <c r="E805" s="282" t="s">
        <v>3199</v>
      </c>
      <c r="F805" s="283" t="s">
        <v>3200</v>
      </c>
      <c r="G805" s="287" t="s">
        <v>137</v>
      </c>
      <c r="H805" s="274" t="s">
        <v>303</v>
      </c>
      <c r="I805" s="290" t="s">
        <v>3286</v>
      </c>
      <c r="J805" s="291" t="s">
        <v>3287</v>
      </c>
      <c r="K805" s="291" t="s">
        <v>3288</v>
      </c>
      <c r="L805" s="274" t="s">
        <v>303</v>
      </c>
      <c r="M805" s="292" t="s">
        <v>137</v>
      </c>
      <c r="N805" s="240"/>
      <c r="O805" s="246" t="s">
        <v>2410</v>
      </c>
      <c r="P805" s="241"/>
      <c r="Q805" s="284">
        <v>14</v>
      </c>
      <c r="R805" s="323">
        <v>42</v>
      </c>
      <c r="S805" s="324">
        <v>0</v>
      </c>
      <c r="T805" s="324">
        <v>0</v>
      </c>
      <c r="U805" s="90">
        <v>0</v>
      </c>
      <c r="V805" s="285">
        <v>0</v>
      </c>
      <c r="W805" s="101">
        <v>0</v>
      </c>
      <c r="X805" s="299">
        <v>0</v>
      </c>
      <c r="Y805" s="101">
        <v>0</v>
      </c>
      <c r="Z805" s="67">
        <v>0</v>
      </c>
      <c r="AA805" s="319">
        <v>885165</v>
      </c>
      <c r="AB805" s="320">
        <v>0</v>
      </c>
      <c r="AC805" s="320">
        <f>AA805+AB805</f>
        <v>885165</v>
      </c>
      <c r="AD805" s="75">
        <v>4500000</v>
      </c>
      <c r="AE805" s="75">
        <v>6000000</v>
      </c>
      <c r="AF805" s="338">
        <f>(AC805*30)/220*1.4</f>
        <v>168986.04545454544</v>
      </c>
      <c r="AG805" s="113">
        <f>AA805*Q805</f>
        <v>12392310</v>
      </c>
      <c r="AH805" s="75">
        <f>AB805*Q805</f>
        <v>0</v>
      </c>
      <c r="AI805" s="75">
        <f>AF805*R805</f>
        <v>7097413.9090909082</v>
      </c>
      <c r="AJ805" s="75">
        <f>IF(Q805=31,A805*Z805,(Q805/30)*A805*Z805)</f>
        <v>0</v>
      </c>
      <c r="AK805" s="75">
        <f>IF(Q805=31,AD805,(Q805/30)*AD805)</f>
        <v>2100000</v>
      </c>
      <c r="AL805" s="75">
        <f>IF(Q805=31,AE805,(Q805/30)*AE805)</f>
        <v>2800000</v>
      </c>
      <c r="AM805" s="75">
        <f>(AC805*30/220)*35%*S805</f>
        <v>0</v>
      </c>
      <c r="AN805" s="75">
        <f>AC805*30/220*1.4*T805</f>
        <v>0</v>
      </c>
      <c r="AO805" s="75">
        <f>AC805*U805</f>
        <v>0</v>
      </c>
      <c r="AP805" s="75">
        <f>200000*V805</f>
        <v>0</v>
      </c>
      <c r="AQ805" s="75">
        <v>0</v>
      </c>
      <c r="AR805" s="75">
        <v>0</v>
      </c>
      <c r="AS805" s="75">
        <v>0</v>
      </c>
      <c r="AT805" s="80">
        <v>0</v>
      </c>
      <c r="AU805" s="82">
        <f>SUM(AG805:AT805)</f>
        <v>24389723.909090906</v>
      </c>
      <c r="AV805" s="113">
        <f>AU805-(AX805+AP805+AO805+AL805+AK805+AJ805+AT805)</f>
        <v>17782443.235454544</v>
      </c>
      <c r="AW805" s="75">
        <f>AG805+AH805+AK805+AL805+AI805+AN805+AM805+AP805</f>
        <v>24389723.909090906</v>
      </c>
      <c r="AX805" s="75">
        <f>AW805*7%</f>
        <v>1707280.6736363636</v>
      </c>
      <c r="AY805" s="76">
        <f>IF(AV805&lt;=40000000,0,IF(AND(AV805&gt;40000000,AV805&lt;=80000000),(AV805-40000000)*10%,IF(AND(AV805&gt;80000000,AV805&lt;=120000000),4000000+(AV805-80000000)*15%,IF(AND(AV805&gt;120000000,AV805&lt;=180000000),10000000+(AV805-120000000)*20%,IF(AND(AV805&gt;180000000,AV805&lt;=240000000),22000000+(AV805-180000000)*25%,IF(AND(AV805&gt;240000000,AV805&lt;=320000000),37000000+(AV805-240000000)*30%,61000000+(AV805-320000000)*35%))))))</f>
        <v>0</v>
      </c>
      <c r="AZ805" s="75">
        <v>0</v>
      </c>
      <c r="BA805" s="75">
        <v>0</v>
      </c>
      <c r="BB805" s="75">
        <v>0</v>
      </c>
      <c r="BC805" s="80">
        <v>0</v>
      </c>
      <c r="BD805" s="80">
        <v>0</v>
      </c>
      <c r="BE805" s="80">
        <v>0</v>
      </c>
      <c r="BF805" s="78">
        <v>0</v>
      </c>
      <c r="BG805" s="348">
        <f>SUM(AX805:BF805)</f>
        <v>1707280.6736363636</v>
      </c>
      <c r="BH805" s="188">
        <f>INT(AU805-BG805)</f>
        <v>22682443</v>
      </c>
      <c r="BI805" s="280" t="s">
        <v>3177</v>
      </c>
      <c r="BJ805" s="201"/>
      <c r="BK805" s="202"/>
    </row>
    <row r="806" spans="1:65" s="197" customFormat="1" ht="24" customHeight="1" x14ac:dyDescent="0.2">
      <c r="A806" s="182">
        <f t="shared" si="24"/>
        <v>2655495</v>
      </c>
      <c r="B806" s="298">
        <v>800</v>
      </c>
      <c r="C806" s="272">
        <v>229</v>
      </c>
      <c r="D806" s="273">
        <v>14027</v>
      </c>
      <c r="E806" s="282" t="s">
        <v>1414</v>
      </c>
      <c r="F806" s="283" t="s">
        <v>1708</v>
      </c>
      <c r="G806" s="287" t="s">
        <v>137</v>
      </c>
      <c r="H806" s="274" t="s">
        <v>1961</v>
      </c>
      <c r="I806" s="290" t="s">
        <v>3257</v>
      </c>
      <c r="J806" s="67">
        <v>2249210543</v>
      </c>
      <c r="K806" s="291" t="s">
        <v>3256</v>
      </c>
      <c r="L806" s="274" t="s">
        <v>1961</v>
      </c>
      <c r="M806" s="292" t="s">
        <v>137</v>
      </c>
      <c r="N806" s="246" t="s">
        <v>2410</v>
      </c>
      <c r="O806" s="275"/>
      <c r="P806" s="241"/>
      <c r="Q806" s="284">
        <v>30</v>
      </c>
      <c r="R806" s="246">
        <v>120</v>
      </c>
      <c r="S806" s="246">
        <v>110</v>
      </c>
      <c r="T806" s="246">
        <v>29.33</v>
      </c>
      <c r="U806" s="90">
        <v>0</v>
      </c>
      <c r="V806" s="285">
        <v>15</v>
      </c>
      <c r="W806" s="101">
        <v>0</v>
      </c>
      <c r="X806" s="299">
        <v>0</v>
      </c>
      <c r="Y806" s="101">
        <v>2</v>
      </c>
      <c r="Z806" s="67">
        <v>2</v>
      </c>
      <c r="AA806" s="319">
        <v>885165</v>
      </c>
      <c r="AB806" s="320">
        <v>0</v>
      </c>
      <c r="AC806" s="320">
        <f>AA806+AB806</f>
        <v>885165</v>
      </c>
      <c r="AD806" s="75">
        <v>4500000</v>
      </c>
      <c r="AE806" s="75">
        <v>6000000</v>
      </c>
      <c r="AF806" s="338">
        <f>(AC806*30)/220*1.4</f>
        <v>168986.04545454544</v>
      </c>
      <c r="AG806" s="113">
        <f>AA806*Q806</f>
        <v>26554950</v>
      </c>
      <c r="AH806" s="75">
        <f>AB806*Q806</f>
        <v>0</v>
      </c>
      <c r="AI806" s="75">
        <f>AF806*R806</f>
        <v>20278325.454545453</v>
      </c>
      <c r="AJ806" s="75">
        <f>IF(Q806=31,A806*Z806,(Q806/30)*A806*Z806)</f>
        <v>5310990</v>
      </c>
      <c r="AK806" s="75">
        <f>IF(Q806=31,AD806,(Q806/30)*AD806)</f>
        <v>4500000</v>
      </c>
      <c r="AL806" s="75">
        <f>IF(Q806=31,AE806,(Q806/30)*AE806)</f>
        <v>6000000</v>
      </c>
      <c r="AM806" s="75">
        <f>(AC806*30/220)*35%*S806</f>
        <v>4647116.25</v>
      </c>
      <c r="AN806" s="75">
        <f>AC806*30/220*1.4*T806</f>
        <v>4956360.7131818179</v>
      </c>
      <c r="AO806" s="75">
        <f>AC806*U806</f>
        <v>0</v>
      </c>
      <c r="AP806" s="75">
        <f>200000*V806</f>
        <v>3000000</v>
      </c>
      <c r="AQ806" s="75">
        <v>0</v>
      </c>
      <c r="AR806" s="75">
        <v>0</v>
      </c>
      <c r="AS806" s="75">
        <v>0</v>
      </c>
      <c r="AT806" s="80">
        <v>0</v>
      </c>
      <c r="AU806" s="82">
        <f>SUM(AG806:AT806)</f>
        <v>75247742.417727277</v>
      </c>
      <c r="AV806" s="113">
        <f>AU806-(AX806+AP806+AO806+AL806+AK806+AJ806+AT806)</f>
        <v>51541179.74848637</v>
      </c>
      <c r="AW806" s="75">
        <f>AG806+AH806+AK806+AL806+AI806+AN806+AM806+AP806</f>
        <v>69936752.417727262</v>
      </c>
      <c r="AX806" s="75">
        <f>AW806*7%</f>
        <v>4895572.6692409087</v>
      </c>
      <c r="AY806" s="76">
        <f>IF(AV806&lt;=40000000,0,IF(AND(AV806&gt;40000000,AV806&lt;=80000000),(AV806-40000000)*10%,IF(AND(AV806&gt;80000000,AV806&lt;=120000000),4000000+(AV806-80000000)*15%,IF(AND(AV806&gt;120000000,AV806&lt;=180000000),10000000+(AV806-120000000)*20%,IF(AND(AV806&gt;180000000,AV806&lt;=240000000),22000000+(AV806-180000000)*25%,IF(AND(AV806&gt;240000000,AV806&lt;=320000000),37000000+(AV806-240000000)*30%,61000000+(AV806-320000000)*35%))))))</f>
        <v>1154117.9748486371</v>
      </c>
      <c r="AZ806" s="75">
        <v>0</v>
      </c>
      <c r="BA806" s="75">
        <v>0</v>
      </c>
      <c r="BB806" s="75">
        <v>0</v>
      </c>
      <c r="BC806" s="80">
        <v>0</v>
      </c>
      <c r="BD806" s="80">
        <v>0</v>
      </c>
      <c r="BE806" s="80">
        <v>0</v>
      </c>
      <c r="BF806" s="78">
        <v>0</v>
      </c>
      <c r="BG806" s="348">
        <f>SUM(AX806:BF806)</f>
        <v>6049690.6440895461</v>
      </c>
      <c r="BH806" s="188">
        <f>INT(AU806-BG806)</f>
        <v>69198051</v>
      </c>
      <c r="BI806" s="280" t="s">
        <v>3202</v>
      </c>
      <c r="BJ806" s="201"/>
      <c r="BK806" s="202"/>
    </row>
    <row r="807" spans="1:65" s="197" customFormat="1" ht="24" customHeight="1" x14ac:dyDescent="0.2">
      <c r="A807" s="182">
        <f t="shared" si="24"/>
        <v>2655495</v>
      </c>
      <c r="B807" s="298">
        <v>801</v>
      </c>
      <c r="C807" s="272">
        <v>230</v>
      </c>
      <c r="D807" s="273">
        <v>14027</v>
      </c>
      <c r="E807" s="282" t="s">
        <v>1414</v>
      </c>
      <c r="F807" s="283" t="s">
        <v>1708</v>
      </c>
      <c r="G807" s="287" t="s">
        <v>137</v>
      </c>
      <c r="H807" s="274" t="s">
        <v>1961</v>
      </c>
      <c r="I807" s="290" t="s">
        <v>3257</v>
      </c>
      <c r="J807" s="67">
        <v>2249210543</v>
      </c>
      <c r="K807" s="291" t="s">
        <v>3256</v>
      </c>
      <c r="L807" s="274" t="s">
        <v>1961</v>
      </c>
      <c r="M807" s="292" t="s">
        <v>137</v>
      </c>
      <c r="N807" s="246" t="s">
        <v>2410</v>
      </c>
      <c r="O807" s="275"/>
      <c r="P807" s="241"/>
      <c r="Q807" s="284">
        <v>30</v>
      </c>
      <c r="R807" s="246">
        <v>120</v>
      </c>
      <c r="S807" s="246">
        <v>110</v>
      </c>
      <c r="T807" s="246">
        <v>29.33</v>
      </c>
      <c r="U807" s="90">
        <v>0</v>
      </c>
      <c r="V807" s="285">
        <v>0</v>
      </c>
      <c r="W807" s="101">
        <v>0</v>
      </c>
      <c r="X807" s="299">
        <v>0</v>
      </c>
      <c r="Y807" s="101">
        <v>2</v>
      </c>
      <c r="Z807" s="67">
        <v>2</v>
      </c>
      <c r="AA807" s="319">
        <v>885165</v>
      </c>
      <c r="AB807" s="320">
        <v>0</v>
      </c>
      <c r="AC807" s="320">
        <f>AA807+AB807</f>
        <v>885165</v>
      </c>
      <c r="AD807" s="75">
        <v>4500000</v>
      </c>
      <c r="AE807" s="75">
        <v>6000000</v>
      </c>
      <c r="AF807" s="338">
        <f>(AC807*30)/220*1.4</f>
        <v>168986.04545454544</v>
      </c>
      <c r="AG807" s="113">
        <f>AA807*Q807</f>
        <v>26554950</v>
      </c>
      <c r="AH807" s="75">
        <f>AB807*Q807</f>
        <v>0</v>
      </c>
      <c r="AI807" s="75">
        <f>AF807*R807</f>
        <v>20278325.454545453</v>
      </c>
      <c r="AJ807" s="75">
        <f>IF(Q807=31,A807*Z807,(Q807/30)*A807*Z807)</f>
        <v>5310990</v>
      </c>
      <c r="AK807" s="75">
        <f>IF(Q807=31,AD807,(Q807/30)*AD807)</f>
        <v>4500000</v>
      </c>
      <c r="AL807" s="75">
        <f>IF(Q807=31,AE807,(Q807/30)*AE807)</f>
        <v>6000000</v>
      </c>
      <c r="AM807" s="75">
        <f>(AC807*30/220)*35%*S807</f>
        <v>4647116.25</v>
      </c>
      <c r="AN807" s="75">
        <f>AC807*30/220*1.4*T807</f>
        <v>4956360.7131818179</v>
      </c>
      <c r="AO807" s="75">
        <f>AC807*U807</f>
        <v>0</v>
      </c>
      <c r="AP807" s="75">
        <f>200000*V807</f>
        <v>0</v>
      </c>
      <c r="AQ807" s="75">
        <v>0</v>
      </c>
      <c r="AR807" s="75">
        <v>0</v>
      </c>
      <c r="AS807" s="75">
        <v>0</v>
      </c>
      <c r="AT807" s="80">
        <v>0</v>
      </c>
      <c r="AU807" s="82">
        <f>SUM(AG807:AT807)</f>
        <v>72247742.417727277</v>
      </c>
      <c r="AV807" s="113">
        <f>AU807-(AX807+AP807+AO807+AL807+AK807+AJ807+AT807)</f>
        <v>51751179.74848637</v>
      </c>
      <c r="AW807" s="75">
        <f>AG807+AH807+AK807+AL807+AI807+AN807+AM807+AP807</f>
        <v>66936752.417727269</v>
      </c>
      <c r="AX807" s="75">
        <f>AW807*7%</f>
        <v>4685572.6692409096</v>
      </c>
      <c r="AY807" s="76">
        <f>IF(AV807&lt;=40000000,0,IF(AND(AV807&gt;40000000,AV807&lt;=80000000),(AV807-40000000)*10%,IF(AND(AV807&gt;80000000,AV807&lt;=120000000),4000000+(AV807-80000000)*15%,IF(AND(AV807&gt;120000000,AV807&lt;=180000000),10000000+(AV807-120000000)*20%,IF(AND(AV807&gt;180000000,AV807&lt;=240000000),22000000+(AV807-180000000)*25%,IF(AND(AV807&gt;240000000,AV807&lt;=320000000),37000000+(AV807-240000000)*30%,61000000+(AV807-320000000)*35%))))))</f>
        <v>1175117.9748486371</v>
      </c>
      <c r="AZ807" s="75">
        <v>0</v>
      </c>
      <c r="BA807" s="75">
        <v>0</v>
      </c>
      <c r="BB807" s="75">
        <v>0</v>
      </c>
      <c r="BC807" s="80">
        <v>0</v>
      </c>
      <c r="BD807" s="80">
        <v>0</v>
      </c>
      <c r="BE807" s="80">
        <v>0</v>
      </c>
      <c r="BF807" s="78">
        <v>0</v>
      </c>
      <c r="BG807" s="348">
        <f>SUM(AX807:BF807)</f>
        <v>5860690.644089547</v>
      </c>
      <c r="BH807" s="188">
        <f>INT(AU807-BG807)</f>
        <v>66387051</v>
      </c>
      <c r="BI807" s="280" t="s">
        <v>3203</v>
      </c>
      <c r="BJ807" s="201"/>
      <c r="BK807" s="202"/>
    </row>
    <row r="808" spans="1:65" s="197" customFormat="1" ht="24" customHeight="1" x14ac:dyDescent="0.2">
      <c r="A808" s="182">
        <f t="shared" si="24"/>
        <v>2655495</v>
      </c>
      <c r="B808" s="298">
        <v>802</v>
      </c>
      <c r="C808" s="272">
        <v>314</v>
      </c>
      <c r="D808" s="273">
        <v>14021</v>
      </c>
      <c r="E808" s="282" t="s">
        <v>3204</v>
      </c>
      <c r="F808" s="283" t="s">
        <v>3205</v>
      </c>
      <c r="G808" s="287" t="s">
        <v>137</v>
      </c>
      <c r="H808" s="274" t="s">
        <v>353</v>
      </c>
      <c r="I808" s="290" t="s">
        <v>3241</v>
      </c>
      <c r="J808" s="291" t="s">
        <v>3243</v>
      </c>
      <c r="K808" s="291" t="s">
        <v>3242</v>
      </c>
      <c r="L808" s="274" t="s">
        <v>353</v>
      </c>
      <c r="M808" s="292" t="s">
        <v>137</v>
      </c>
      <c r="N808" s="175"/>
      <c r="O808" s="275"/>
      <c r="P808" s="246" t="s">
        <v>2410</v>
      </c>
      <c r="Q808" s="284">
        <v>30</v>
      </c>
      <c r="R808" s="246">
        <v>120</v>
      </c>
      <c r="S808" s="246">
        <v>220</v>
      </c>
      <c r="T808" s="246">
        <v>29.33</v>
      </c>
      <c r="U808" s="90">
        <v>0</v>
      </c>
      <c r="V808" s="285">
        <v>15</v>
      </c>
      <c r="W808" s="101">
        <v>0</v>
      </c>
      <c r="X808" s="299">
        <v>0</v>
      </c>
      <c r="Y808" s="289">
        <v>2</v>
      </c>
      <c r="Z808" s="290">
        <v>2</v>
      </c>
      <c r="AA808" s="319">
        <v>885165</v>
      </c>
      <c r="AB808" s="320">
        <v>0</v>
      </c>
      <c r="AC808" s="320">
        <f>AA808+AB808</f>
        <v>885165</v>
      </c>
      <c r="AD808" s="75">
        <v>4500000</v>
      </c>
      <c r="AE808" s="75">
        <v>6000000</v>
      </c>
      <c r="AF808" s="338">
        <f>(AC808*30)/220*1.4</f>
        <v>168986.04545454544</v>
      </c>
      <c r="AG808" s="113">
        <f>AA808*Q808</f>
        <v>26554950</v>
      </c>
      <c r="AH808" s="75">
        <f>AB808*Q808</f>
        <v>0</v>
      </c>
      <c r="AI808" s="75">
        <f>AF808*R808</f>
        <v>20278325.454545453</v>
      </c>
      <c r="AJ808" s="75">
        <f>IF(Q808=31,A808*Z808,(Q808/30)*A808*Z808)</f>
        <v>5310990</v>
      </c>
      <c r="AK808" s="75">
        <f>IF(Q808=31,AD808,(Q808/30)*AD808)</f>
        <v>4500000</v>
      </c>
      <c r="AL808" s="75">
        <f>IF(Q808=31,AE808,(Q808/30)*AE808)</f>
        <v>6000000</v>
      </c>
      <c r="AM808" s="75">
        <f>(AC808*30/220)*35%*S808</f>
        <v>9294232.5</v>
      </c>
      <c r="AN808" s="75">
        <f>AC808*30/220*1.4*T808</f>
        <v>4956360.7131818179</v>
      </c>
      <c r="AO808" s="75">
        <f>AC808*U808</f>
        <v>0</v>
      </c>
      <c r="AP808" s="75">
        <f>200000*V808</f>
        <v>3000000</v>
      </c>
      <c r="AQ808" s="75">
        <v>0</v>
      </c>
      <c r="AR808" s="75">
        <v>0</v>
      </c>
      <c r="AS808" s="75">
        <v>0</v>
      </c>
      <c r="AT808" s="80">
        <v>0</v>
      </c>
      <c r="AU808" s="82">
        <f>SUM(AG808:AT808)</f>
        <v>79894858.667727277</v>
      </c>
      <c r="AV808" s="113">
        <f>AU808-(AX808+AP808+AO808+AL808+AK808+AJ808+AT808)</f>
        <v>55862997.860986367</v>
      </c>
      <c r="AW808" s="75">
        <f>AG808+AH808+AK808+AL808+AI808+AN808+AM808+AP808</f>
        <v>74583868.667727262</v>
      </c>
      <c r="AX808" s="75">
        <f>AW808*7%</f>
        <v>5220870.8067409089</v>
      </c>
      <c r="AY808" s="76">
        <f>IF(AV808&lt;=40000000,0,IF(AND(AV808&gt;40000000,AV808&lt;=80000000),(AV808-40000000)*10%,IF(AND(AV808&gt;80000000,AV808&lt;=120000000),4000000+(AV808-80000000)*15%,IF(AND(AV808&gt;120000000,AV808&lt;=180000000),10000000+(AV808-120000000)*20%,IF(AND(AV808&gt;180000000,AV808&lt;=240000000),22000000+(AV808-180000000)*25%,IF(AND(AV808&gt;240000000,AV808&lt;=320000000),37000000+(AV808-240000000)*30%,61000000+(AV808-320000000)*35%))))))</f>
        <v>1586299.7860986367</v>
      </c>
      <c r="AZ808" s="75">
        <v>0</v>
      </c>
      <c r="BA808" s="75">
        <v>0</v>
      </c>
      <c r="BB808" s="75">
        <v>0</v>
      </c>
      <c r="BC808" s="80">
        <v>0</v>
      </c>
      <c r="BD808" s="80">
        <v>0</v>
      </c>
      <c r="BE808" s="80">
        <v>0</v>
      </c>
      <c r="BF808" s="78">
        <v>0</v>
      </c>
      <c r="BG808" s="348">
        <f>SUM(AX808:BF808)</f>
        <v>6807170.5928395456</v>
      </c>
      <c r="BH808" s="188">
        <f>INT(AU808-BG808)</f>
        <v>73087688</v>
      </c>
      <c r="BI808" s="280" t="s">
        <v>3206</v>
      </c>
      <c r="BJ808" s="201"/>
      <c r="BK808" s="202"/>
    </row>
    <row r="809" spans="1:65" s="197" customFormat="1" ht="24" customHeight="1" x14ac:dyDescent="0.2">
      <c r="A809" s="182">
        <f t="shared" si="24"/>
        <v>2655495</v>
      </c>
      <c r="B809" s="298">
        <v>803</v>
      </c>
      <c r="C809" s="272">
        <v>315</v>
      </c>
      <c r="D809" s="273">
        <v>14021</v>
      </c>
      <c r="E809" s="282" t="s">
        <v>3204</v>
      </c>
      <c r="F809" s="283" t="s">
        <v>3205</v>
      </c>
      <c r="G809" s="287" t="s">
        <v>137</v>
      </c>
      <c r="H809" s="274" t="s">
        <v>353</v>
      </c>
      <c r="I809" s="290" t="s">
        <v>3241</v>
      </c>
      <c r="J809" s="291" t="s">
        <v>3243</v>
      </c>
      <c r="K809" s="291" t="s">
        <v>3242</v>
      </c>
      <c r="L809" s="274" t="s">
        <v>353</v>
      </c>
      <c r="M809" s="292" t="s">
        <v>137</v>
      </c>
      <c r="N809" s="175"/>
      <c r="O809" s="275"/>
      <c r="P809" s="246" t="s">
        <v>2410</v>
      </c>
      <c r="Q809" s="284">
        <v>7</v>
      </c>
      <c r="R809" s="323">
        <v>28</v>
      </c>
      <c r="S809" s="326">
        <v>51</v>
      </c>
      <c r="T809" s="325">
        <v>6.84</v>
      </c>
      <c r="U809" s="90">
        <v>0</v>
      </c>
      <c r="V809" s="285">
        <v>0</v>
      </c>
      <c r="W809" s="101">
        <v>0</v>
      </c>
      <c r="X809" s="299">
        <v>0</v>
      </c>
      <c r="Y809" s="289">
        <v>2</v>
      </c>
      <c r="Z809" s="290">
        <v>2</v>
      </c>
      <c r="AA809" s="319">
        <v>885165</v>
      </c>
      <c r="AB809" s="320">
        <v>0</v>
      </c>
      <c r="AC809" s="320">
        <f>AA809+AB809</f>
        <v>885165</v>
      </c>
      <c r="AD809" s="75">
        <v>4500000</v>
      </c>
      <c r="AE809" s="75">
        <v>6000000</v>
      </c>
      <c r="AF809" s="338">
        <f>(AC809*30)/220*1.4</f>
        <v>168986.04545454544</v>
      </c>
      <c r="AG809" s="113">
        <f>AA809*Q809</f>
        <v>6196155</v>
      </c>
      <c r="AH809" s="75">
        <f>AB809*Q809</f>
        <v>0</v>
      </c>
      <c r="AI809" s="75">
        <f>AF809*R809</f>
        <v>4731609.2727272725</v>
      </c>
      <c r="AJ809" s="75">
        <f>IF(Q809=31,A809*Z809,(Q809/30)*A809*Z809)</f>
        <v>1239231</v>
      </c>
      <c r="AK809" s="75">
        <f>IF(Q809=31,AD809,(Q809/30)*AD809)</f>
        <v>1050000</v>
      </c>
      <c r="AL809" s="75">
        <f>IF(Q809=31,AE809,(Q809/30)*AE809)</f>
        <v>1400000</v>
      </c>
      <c r="AM809" s="75">
        <f>(AC809*30/220)*35%*S809</f>
        <v>2154572.0795454546</v>
      </c>
      <c r="AN809" s="75">
        <f>AC809*30/220*1.4*T809</f>
        <v>1155864.5509090908</v>
      </c>
      <c r="AO809" s="75">
        <f>AC809*U809</f>
        <v>0</v>
      </c>
      <c r="AP809" s="75">
        <f>200000*V809</f>
        <v>0</v>
      </c>
      <c r="AQ809" s="75">
        <v>0</v>
      </c>
      <c r="AR809" s="75">
        <v>0</v>
      </c>
      <c r="AS809" s="75">
        <v>0</v>
      </c>
      <c r="AT809" s="80">
        <v>0</v>
      </c>
      <c r="AU809" s="82">
        <f>SUM(AG809:AT809)</f>
        <v>17927431.903181821</v>
      </c>
      <c r="AV809" s="113">
        <f>AU809-(AX809+AP809+AO809+AL809+AK809+AJ809+AT809)</f>
        <v>13070026.839959092</v>
      </c>
      <c r="AW809" s="75">
        <f>AG809+AH809+AK809+AL809+AI809+AN809+AM809+AP809</f>
        <v>16688200.903181819</v>
      </c>
      <c r="AX809" s="75">
        <f>AW809*7%</f>
        <v>1168174.0632227275</v>
      </c>
      <c r="AY809" s="76">
        <f>IF(AV809&lt;=40000000,0,IF(AND(AV809&gt;40000000,AV809&lt;=80000000),(AV809-40000000)*10%,IF(AND(AV809&gt;80000000,AV809&lt;=120000000),4000000+(AV809-80000000)*15%,IF(AND(AV809&gt;120000000,AV809&lt;=180000000),10000000+(AV809-120000000)*20%,IF(AND(AV809&gt;180000000,AV809&lt;=240000000),22000000+(AV809-180000000)*25%,IF(AND(AV809&gt;240000000,AV809&lt;=320000000),37000000+(AV809-240000000)*30%,61000000+(AV809-320000000)*35%))))))</f>
        <v>0</v>
      </c>
      <c r="AZ809" s="75">
        <v>0</v>
      </c>
      <c r="BA809" s="75">
        <v>0</v>
      </c>
      <c r="BB809" s="75">
        <v>0</v>
      </c>
      <c r="BC809" s="80">
        <v>0</v>
      </c>
      <c r="BD809" s="80">
        <v>0</v>
      </c>
      <c r="BE809" s="80">
        <v>0</v>
      </c>
      <c r="BF809" s="78">
        <v>0</v>
      </c>
      <c r="BG809" s="348">
        <f>SUM(AX809:BF809)</f>
        <v>1168174.0632227275</v>
      </c>
      <c r="BH809" s="188">
        <f>INT(AU809-BG809)</f>
        <v>16759257</v>
      </c>
      <c r="BI809" s="280" t="s">
        <v>3207</v>
      </c>
      <c r="BJ809" s="201"/>
      <c r="BK809" s="202"/>
    </row>
    <row r="810" spans="1:65" s="197" customFormat="1" ht="24" customHeight="1" x14ac:dyDescent="0.2">
      <c r="A810" s="182">
        <f t="shared" si="24"/>
        <v>2655495</v>
      </c>
      <c r="B810" s="298">
        <v>804</v>
      </c>
      <c r="C810" s="272">
        <v>316</v>
      </c>
      <c r="D810" s="273"/>
      <c r="E810" s="282" t="s">
        <v>634</v>
      </c>
      <c r="F810" s="283" t="s">
        <v>3208</v>
      </c>
      <c r="G810" s="287" t="s">
        <v>137</v>
      </c>
      <c r="H810" s="274" t="s">
        <v>353</v>
      </c>
      <c r="I810" s="290" t="s">
        <v>3289</v>
      </c>
      <c r="J810" s="67">
        <v>2669881173</v>
      </c>
      <c r="K810" s="67"/>
      <c r="L810" s="67" t="s">
        <v>353</v>
      </c>
      <c r="M810" s="292" t="s">
        <v>137</v>
      </c>
      <c r="N810" s="246" t="s">
        <v>2410</v>
      </c>
      <c r="O810" s="275"/>
      <c r="P810" s="241"/>
      <c r="Q810" s="284">
        <v>30</v>
      </c>
      <c r="R810" s="246">
        <v>120</v>
      </c>
      <c r="S810" s="246">
        <v>110</v>
      </c>
      <c r="T810" s="246">
        <v>29.33</v>
      </c>
      <c r="U810" s="90">
        <v>0</v>
      </c>
      <c r="V810" s="285">
        <v>15</v>
      </c>
      <c r="W810" s="101">
        <v>0</v>
      </c>
      <c r="X810" s="299">
        <v>0</v>
      </c>
      <c r="Y810" s="101">
        <v>2</v>
      </c>
      <c r="Z810" s="67">
        <v>2</v>
      </c>
      <c r="AA810" s="319">
        <v>885165</v>
      </c>
      <c r="AB810" s="320">
        <v>0</v>
      </c>
      <c r="AC810" s="320">
        <f>AA810+AB810</f>
        <v>885165</v>
      </c>
      <c r="AD810" s="75">
        <v>4500000</v>
      </c>
      <c r="AE810" s="75">
        <v>6000000</v>
      </c>
      <c r="AF810" s="338">
        <f>(AC810*30)/220*1.4</f>
        <v>168986.04545454544</v>
      </c>
      <c r="AG810" s="113">
        <f>AA810*Q810</f>
        <v>26554950</v>
      </c>
      <c r="AH810" s="75">
        <f>AB810*Q810</f>
        <v>0</v>
      </c>
      <c r="AI810" s="75">
        <f>AF810*R810</f>
        <v>20278325.454545453</v>
      </c>
      <c r="AJ810" s="75">
        <f>IF(Q810=31,A810*Z810,(Q810/30)*A810*Z810)</f>
        <v>5310990</v>
      </c>
      <c r="AK810" s="75">
        <f>IF(Q810=31,AD810,(Q810/30)*AD810)</f>
        <v>4500000</v>
      </c>
      <c r="AL810" s="75">
        <f>IF(Q810=31,AE810,(Q810/30)*AE810)</f>
        <v>6000000</v>
      </c>
      <c r="AM810" s="75">
        <f>(AC810*30/220)*35%*S810</f>
        <v>4647116.25</v>
      </c>
      <c r="AN810" s="75">
        <f>AC810*30/220*1.4*T810</f>
        <v>4956360.7131818179</v>
      </c>
      <c r="AO810" s="75">
        <f>AC810*U810</f>
        <v>0</v>
      </c>
      <c r="AP810" s="75">
        <f>200000*V810</f>
        <v>3000000</v>
      </c>
      <c r="AQ810" s="75">
        <v>0</v>
      </c>
      <c r="AR810" s="75">
        <v>0</v>
      </c>
      <c r="AS810" s="75">
        <v>0</v>
      </c>
      <c r="AT810" s="80">
        <v>0</v>
      </c>
      <c r="AU810" s="82">
        <f>SUM(AG810:AT810)</f>
        <v>75247742.417727277</v>
      </c>
      <c r="AV810" s="113">
        <f>AU810-(AX810+AP810+AO810+AL810+AK810+AJ810+AT810)</f>
        <v>51541179.74848637</v>
      </c>
      <c r="AW810" s="75">
        <f>AG810+AH810+AK810+AL810+AI810+AN810+AM810+AP810</f>
        <v>69936752.417727262</v>
      </c>
      <c r="AX810" s="75">
        <f>AW810*7%</f>
        <v>4895572.6692409087</v>
      </c>
      <c r="AY810" s="76">
        <f>IF(AV810&lt;=40000000,0,IF(AND(AV810&gt;40000000,AV810&lt;=80000000),(AV810-40000000)*10%,IF(AND(AV810&gt;80000000,AV810&lt;=120000000),4000000+(AV810-80000000)*15%,IF(AND(AV810&gt;120000000,AV810&lt;=180000000),10000000+(AV810-120000000)*20%,IF(AND(AV810&gt;180000000,AV810&lt;=240000000),22000000+(AV810-180000000)*25%,IF(AND(AV810&gt;240000000,AV810&lt;=320000000),37000000+(AV810-240000000)*30%,61000000+(AV810-320000000)*35%))))))</f>
        <v>1154117.9748486371</v>
      </c>
      <c r="AZ810" s="75">
        <v>0</v>
      </c>
      <c r="BA810" s="75">
        <v>0</v>
      </c>
      <c r="BB810" s="75">
        <v>0</v>
      </c>
      <c r="BC810" s="80">
        <v>0</v>
      </c>
      <c r="BD810" s="80">
        <v>0</v>
      </c>
      <c r="BE810" s="80">
        <v>0</v>
      </c>
      <c r="BF810" s="78">
        <v>0</v>
      </c>
      <c r="BG810" s="348">
        <f>SUM(AX810:BF810)</f>
        <v>6049690.6440895461</v>
      </c>
      <c r="BH810" s="188">
        <f>INT(AU810-BG810)</f>
        <v>69198051</v>
      </c>
      <c r="BI810" s="280" t="s">
        <v>3193</v>
      </c>
      <c r="BJ810" s="201"/>
      <c r="BK810" s="202"/>
    </row>
    <row r="811" spans="1:65" s="197" customFormat="1" ht="24" customHeight="1" x14ac:dyDescent="0.2">
      <c r="A811" s="182">
        <f t="shared" si="24"/>
        <v>2655495</v>
      </c>
      <c r="B811" s="298">
        <v>805</v>
      </c>
      <c r="C811" s="272">
        <v>317</v>
      </c>
      <c r="D811" s="627">
        <v>12899</v>
      </c>
      <c r="E811" s="282" t="s">
        <v>417</v>
      </c>
      <c r="F811" s="283" t="s">
        <v>418</v>
      </c>
      <c r="G811" s="287" t="s">
        <v>137</v>
      </c>
      <c r="H811" s="274" t="s">
        <v>353</v>
      </c>
      <c r="I811" s="290" t="s">
        <v>3290</v>
      </c>
      <c r="J811" s="291" t="s">
        <v>3291</v>
      </c>
      <c r="K811" s="291" t="s">
        <v>3292</v>
      </c>
      <c r="L811" s="67" t="s">
        <v>353</v>
      </c>
      <c r="M811" s="292" t="s">
        <v>137</v>
      </c>
      <c r="N811" s="175">
        <v>0</v>
      </c>
      <c r="O811" s="275">
        <v>0</v>
      </c>
      <c r="P811" s="246" t="s">
        <v>2410</v>
      </c>
      <c r="Q811" s="284">
        <v>30</v>
      </c>
      <c r="R811" s="246">
        <v>120</v>
      </c>
      <c r="S811" s="246">
        <v>220</v>
      </c>
      <c r="T811" s="246">
        <v>29.33</v>
      </c>
      <c r="U811" s="90">
        <v>0</v>
      </c>
      <c r="V811" s="285">
        <v>15</v>
      </c>
      <c r="W811" s="101">
        <v>0</v>
      </c>
      <c r="X811" s="299">
        <v>0</v>
      </c>
      <c r="Y811" s="101">
        <v>0</v>
      </c>
      <c r="Z811" s="67">
        <v>0</v>
      </c>
      <c r="AA811" s="319">
        <v>885165</v>
      </c>
      <c r="AB811" s="320">
        <v>0</v>
      </c>
      <c r="AC811" s="320">
        <f>AA811+AB811</f>
        <v>885165</v>
      </c>
      <c r="AD811" s="75">
        <v>4500000</v>
      </c>
      <c r="AE811" s="75">
        <v>6000000</v>
      </c>
      <c r="AF811" s="338">
        <f>(AC811*30)/220*1.4</f>
        <v>168986.04545454544</v>
      </c>
      <c r="AG811" s="113">
        <f>AA811*Q811</f>
        <v>26554950</v>
      </c>
      <c r="AH811" s="75">
        <f>AB811*Q811</f>
        <v>0</v>
      </c>
      <c r="AI811" s="75">
        <f>AF811*R811</f>
        <v>20278325.454545453</v>
      </c>
      <c r="AJ811" s="75">
        <f>IF(Q811=31,A811*Z811,(Q811/30)*A811*Z811)</f>
        <v>0</v>
      </c>
      <c r="AK811" s="75">
        <f>IF(Q811=31,AD811,(Q811/30)*AD811)</f>
        <v>4500000</v>
      </c>
      <c r="AL811" s="75">
        <f>IF(Q811=31,AE811,(Q811/30)*AE811)</f>
        <v>6000000</v>
      </c>
      <c r="AM811" s="75">
        <f>(AC811*30/220)*35%*S811</f>
        <v>9294232.5</v>
      </c>
      <c r="AN811" s="75">
        <f>AC811*30/220*1.4*T811</f>
        <v>4956360.7131818179</v>
      </c>
      <c r="AO811" s="75">
        <f>AC811*U811</f>
        <v>0</v>
      </c>
      <c r="AP811" s="75">
        <f>200000*V811</f>
        <v>3000000</v>
      </c>
      <c r="AQ811" s="75">
        <v>0</v>
      </c>
      <c r="AR811" s="75">
        <v>0</v>
      </c>
      <c r="AS811" s="75">
        <v>0</v>
      </c>
      <c r="AT811" s="80">
        <v>0</v>
      </c>
      <c r="AU811" s="82">
        <f>SUM(AG811:AT811)</f>
        <v>74583868.667727277</v>
      </c>
      <c r="AV811" s="113">
        <f>AU811-(AX811+AP811+AO811+AL811+AK811+AJ811+AT811)</f>
        <v>55862997.860986367</v>
      </c>
      <c r="AW811" s="75">
        <f>AG811+AH811+AK811+AL811+AI811+AN811+AM811+AP811</f>
        <v>74583868.667727262</v>
      </c>
      <c r="AX811" s="75">
        <f>AW811*7%</f>
        <v>5220870.8067409089</v>
      </c>
      <c r="AY811" s="76">
        <f>IF(AV811&lt;=40000000,0,IF(AND(AV811&gt;40000000,AV811&lt;=80000000),(AV811-40000000)*10%,IF(AND(AV811&gt;80000000,AV811&lt;=120000000),4000000+(AV811-80000000)*15%,IF(AND(AV811&gt;120000000,AV811&lt;=180000000),10000000+(AV811-120000000)*20%,IF(AND(AV811&gt;180000000,AV811&lt;=240000000),22000000+(AV811-180000000)*25%,IF(AND(AV811&gt;240000000,AV811&lt;=320000000),37000000+(AV811-240000000)*30%,61000000+(AV811-320000000)*35%))))))</f>
        <v>1586299.7860986367</v>
      </c>
      <c r="AZ811" s="75">
        <v>0</v>
      </c>
      <c r="BA811" s="75">
        <v>0</v>
      </c>
      <c r="BB811" s="75">
        <v>0</v>
      </c>
      <c r="BC811" s="80">
        <v>0</v>
      </c>
      <c r="BD811" s="80">
        <v>0</v>
      </c>
      <c r="BE811" s="80">
        <v>0</v>
      </c>
      <c r="BF811" s="78">
        <v>0</v>
      </c>
      <c r="BG811" s="348">
        <f>SUM(AX811:BF811)</f>
        <v>6807170.5928395456</v>
      </c>
      <c r="BH811" s="188">
        <f>INT(AU811-BG811)</f>
        <v>67776698</v>
      </c>
      <c r="BI811" s="280" t="s">
        <v>3202</v>
      </c>
      <c r="BJ811" s="201"/>
      <c r="BK811" s="202"/>
    </row>
    <row r="812" spans="1:65" s="197" customFormat="1" ht="24" customHeight="1" x14ac:dyDescent="0.2">
      <c r="A812" s="182">
        <f t="shared" si="24"/>
        <v>2655495</v>
      </c>
      <c r="B812" s="298">
        <v>806</v>
      </c>
      <c r="C812" s="272">
        <v>318</v>
      </c>
      <c r="D812" s="627">
        <v>12899</v>
      </c>
      <c r="E812" s="282" t="s">
        <v>417</v>
      </c>
      <c r="F812" s="283" t="s">
        <v>418</v>
      </c>
      <c r="G812" s="287" t="s">
        <v>137</v>
      </c>
      <c r="H812" s="274" t="s">
        <v>353</v>
      </c>
      <c r="I812" s="290" t="s">
        <v>3290</v>
      </c>
      <c r="J812" s="291" t="s">
        <v>3291</v>
      </c>
      <c r="K812" s="291" t="s">
        <v>3292</v>
      </c>
      <c r="L812" s="67" t="s">
        <v>353</v>
      </c>
      <c r="M812" s="292" t="s">
        <v>137</v>
      </c>
      <c r="N812" s="175">
        <v>0</v>
      </c>
      <c r="O812" s="275">
        <v>0</v>
      </c>
      <c r="P812" s="246" t="s">
        <v>2410</v>
      </c>
      <c r="Q812" s="284">
        <v>30</v>
      </c>
      <c r="R812" s="246">
        <v>120</v>
      </c>
      <c r="S812" s="246">
        <v>220</v>
      </c>
      <c r="T812" s="246">
        <v>29.33</v>
      </c>
      <c r="U812" s="90">
        <v>0</v>
      </c>
      <c r="V812" s="285">
        <v>0</v>
      </c>
      <c r="W812" s="101">
        <v>0</v>
      </c>
      <c r="X812" s="299">
        <v>0</v>
      </c>
      <c r="Y812" s="101">
        <v>0</v>
      </c>
      <c r="Z812" s="67">
        <v>0</v>
      </c>
      <c r="AA812" s="319">
        <v>885165</v>
      </c>
      <c r="AB812" s="320">
        <v>0</v>
      </c>
      <c r="AC812" s="320">
        <f>AA812+AB812</f>
        <v>885165</v>
      </c>
      <c r="AD812" s="75">
        <v>4500000</v>
      </c>
      <c r="AE812" s="75">
        <v>6000000</v>
      </c>
      <c r="AF812" s="338">
        <f>(AC812*30)/220*1.4</f>
        <v>168986.04545454544</v>
      </c>
      <c r="AG812" s="113">
        <f>AA812*Q812</f>
        <v>26554950</v>
      </c>
      <c r="AH812" s="75">
        <f>AB812*Q812</f>
        <v>0</v>
      </c>
      <c r="AI812" s="75">
        <f>AF812*R812</f>
        <v>20278325.454545453</v>
      </c>
      <c r="AJ812" s="75">
        <f>IF(Q812=31,A812*Z812,(Q812/30)*A812*Z812)</f>
        <v>0</v>
      </c>
      <c r="AK812" s="75">
        <f>IF(Q812=31,AD812,(Q812/30)*AD812)</f>
        <v>4500000</v>
      </c>
      <c r="AL812" s="75">
        <f>IF(Q812=31,AE812,(Q812/30)*AE812)</f>
        <v>6000000</v>
      </c>
      <c r="AM812" s="75">
        <f>(AC812*30/220)*35%*S812</f>
        <v>9294232.5</v>
      </c>
      <c r="AN812" s="75">
        <f>AC812*30/220*1.4*T812</f>
        <v>4956360.7131818179</v>
      </c>
      <c r="AO812" s="75">
        <f>AC812*U812</f>
        <v>0</v>
      </c>
      <c r="AP812" s="75">
        <f>200000*V812</f>
        <v>0</v>
      </c>
      <c r="AQ812" s="75">
        <v>0</v>
      </c>
      <c r="AR812" s="75">
        <v>0</v>
      </c>
      <c r="AS812" s="75">
        <v>0</v>
      </c>
      <c r="AT812" s="80">
        <v>0</v>
      </c>
      <c r="AU812" s="82">
        <f>SUM(AG812:AT812)</f>
        <v>71583868.667727277</v>
      </c>
      <c r="AV812" s="113">
        <f>AU812-(AX812+AP812+AO812+AL812+AK812+AJ812+AT812)</f>
        <v>56072997.860986367</v>
      </c>
      <c r="AW812" s="75">
        <f>AG812+AH812+AK812+AL812+AI812+AN812+AM812+AP812</f>
        <v>71583868.667727262</v>
      </c>
      <c r="AX812" s="75">
        <f>AW812*7%</f>
        <v>5010870.8067409089</v>
      </c>
      <c r="AY812" s="76">
        <f>IF(AV812&lt;=40000000,0,IF(AND(AV812&gt;40000000,AV812&lt;=80000000),(AV812-40000000)*10%,IF(AND(AV812&gt;80000000,AV812&lt;=120000000),4000000+(AV812-80000000)*15%,IF(AND(AV812&gt;120000000,AV812&lt;=180000000),10000000+(AV812-120000000)*20%,IF(AND(AV812&gt;180000000,AV812&lt;=240000000),22000000+(AV812-180000000)*25%,IF(AND(AV812&gt;240000000,AV812&lt;=320000000),37000000+(AV812-240000000)*30%,61000000+(AV812-320000000)*35%))))))</f>
        <v>1607299.7860986367</v>
      </c>
      <c r="AZ812" s="75">
        <v>0</v>
      </c>
      <c r="BA812" s="75">
        <v>0</v>
      </c>
      <c r="BB812" s="75">
        <v>0</v>
      </c>
      <c r="BC812" s="80">
        <v>0</v>
      </c>
      <c r="BD812" s="80">
        <v>0</v>
      </c>
      <c r="BE812" s="80">
        <v>0</v>
      </c>
      <c r="BF812" s="78">
        <v>0</v>
      </c>
      <c r="BG812" s="348">
        <f>SUM(AX812:BF812)</f>
        <v>6618170.5928395456</v>
      </c>
      <c r="BH812" s="188">
        <f>INT(AU812-BG812)</f>
        <v>64965698</v>
      </c>
      <c r="BI812" s="280" t="s">
        <v>3203</v>
      </c>
      <c r="BJ812" s="201"/>
      <c r="BK812" s="202"/>
    </row>
    <row r="813" spans="1:65" s="197" customFormat="1" ht="24" customHeight="1" x14ac:dyDescent="0.2">
      <c r="A813" s="182">
        <f t="shared" si="24"/>
        <v>2655495</v>
      </c>
      <c r="B813" s="298">
        <v>807</v>
      </c>
      <c r="C813" s="272">
        <v>319</v>
      </c>
      <c r="D813" s="273"/>
      <c r="E813" s="282" t="s">
        <v>3209</v>
      </c>
      <c r="F813" s="283" t="s">
        <v>2450</v>
      </c>
      <c r="G813" s="287" t="s">
        <v>137</v>
      </c>
      <c r="H813" s="274" t="s">
        <v>353</v>
      </c>
      <c r="I813" s="386" t="s">
        <v>3249</v>
      </c>
      <c r="J813" s="291" t="s">
        <v>3248</v>
      </c>
      <c r="K813" s="291"/>
      <c r="L813" s="67" t="s">
        <v>353</v>
      </c>
      <c r="M813" s="292" t="s">
        <v>137</v>
      </c>
      <c r="N813" s="246" t="s">
        <v>2410</v>
      </c>
      <c r="O813" s="275"/>
      <c r="P813" s="241"/>
      <c r="Q813" s="284">
        <v>21</v>
      </c>
      <c r="R813" s="323">
        <v>84</v>
      </c>
      <c r="S813" s="324">
        <v>77</v>
      </c>
      <c r="T813" s="325">
        <v>20.53</v>
      </c>
      <c r="U813" s="90">
        <v>0</v>
      </c>
      <c r="V813" s="285">
        <v>10</v>
      </c>
      <c r="W813" s="101">
        <v>0</v>
      </c>
      <c r="X813" s="299">
        <v>0</v>
      </c>
      <c r="Y813" s="101">
        <v>0</v>
      </c>
      <c r="Z813" s="67">
        <v>0</v>
      </c>
      <c r="AA813" s="319">
        <v>885165</v>
      </c>
      <c r="AB813" s="320">
        <v>0</v>
      </c>
      <c r="AC813" s="320">
        <f>AA813+AB813</f>
        <v>885165</v>
      </c>
      <c r="AD813" s="75">
        <v>4500000</v>
      </c>
      <c r="AE813" s="75">
        <v>6000000</v>
      </c>
      <c r="AF813" s="338">
        <f>(AC813*30)/220*1.4</f>
        <v>168986.04545454544</v>
      </c>
      <c r="AG813" s="113">
        <f>AA813*Q813</f>
        <v>18588465</v>
      </c>
      <c r="AH813" s="75">
        <f>AB813*Q813</f>
        <v>0</v>
      </c>
      <c r="AI813" s="75">
        <f>AF813*R813</f>
        <v>14194827.818181816</v>
      </c>
      <c r="AJ813" s="75">
        <f>IF(Q813=31,A813*Z813,(Q813/30)*A813*Z813)</f>
        <v>0</v>
      </c>
      <c r="AK813" s="75">
        <f>IF(Q813=31,AD813,(Q813/30)*AD813)</f>
        <v>3150000</v>
      </c>
      <c r="AL813" s="75">
        <f>IF(Q813=31,AE813,(Q813/30)*AE813)</f>
        <v>4200000</v>
      </c>
      <c r="AM813" s="75">
        <f>(AC813*30/220)*35%*S813</f>
        <v>3252981.3749999995</v>
      </c>
      <c r="AN813" s="75">
        <f>AC813*30/220*1.4*T813</f>
        <v>3469283.5131818182</v>
      </c>
      <c r="AO813" s="75">
        <f>AC813*U813</f>
        <v>0</v>
      </c>
      <c r="AP813" s="75">
        <f>200000*V813</f>
        <v>2000000</v>
      </c>
      <c r="AQ813" s="75">
        <v>0</v>
      </c>
      <c r="AR813" s="75">
        <v>0</v>
      </c>
      <c r="AS813" s="75">
        <v>0</v>
      </c>
      <c r="AT813" s="80">
        <v>0</v>
      </c>
      <c r="AU813" s="82">
        <f>SUM(AG813:AT813)</f>
        <v>48855557.706363633</v>
      </c>
      <c r="AV813" s="113">
        <f>AU813-(AX813+AP813+AO813+AL813+AK813+AJ813+AT813)</f>
        <v>36085668.666918181</v>
      </c>
      <c r="AW813" s="75">
        <f>AG813+AH813+AK813+AL813+AI813+AN813+AM813+AP813</f>
        <v>48855557.706363633</v>
      </c>
      <c r="AX813" s="75">
        <f>AW813*7%</f>
        <v>3419889.0394454547</v>
      </c>
      <c r="AY813" s="76">
        <f>IF(AV813&lt;=40000000,0,IF(AND(AV813&gt;40000000,AV813&lt;=80000000),(AV813-40000000)*10%,IF(AND(AV813&gt;80000000,AV813&lt;=120000000),4000000+(AV813-80000000)*15%,IF(AND(AV813&gt;120000000,AV813&lt;=180000000),10000000+(AV813-120000000)*20%,IF(AND(AV813&gt;180000000,AV813&lt;=240000000),22000000+(AV813-180000000)*25%,IF(AND(AV813&gt;240000000,AV813&lt;=320000000),37000000+(AV813-240000000)*30%,61000000+(AV813-320000000)*35%))))))</f>
        <v>0</v>
      </c>
      <c r="AZ813" s="75">
        <v>0</v>
      </c>
      <c r="BA813" s="75">
        <v>0</v>
      </c>
      <c r="BB813" s="75">
        <v>0</v>
      </c>
      <c r="BC813" s="80">
        <v>0</v>
      </c>
      <c r="BD813" s="80">
        <v>0</v>
      </c>
      <c r="BE813" s="80">
        <v>0</v>
      </c>
      <c r="BF813" s="78">
        <v>0</v>
      </c>
      <c r="BG813" s="348">
        <f>SUM(AX813:BF813)</f>
        <v>3419889.0394454547</v>
      </c>
      <c r="BH813" s="188">
        <f>INT(AU813-BG813)</f>
        <v>45435668</v>
      </c>
      <c r="BI813" s="280" t="s">
        <v>3210</v>
      </c>
      <c r="BJ813" s="201"/>
      <c r="BK813" s="202"/>
    </row>
    <row r="814" spans="1:65" s="197" customFormat="1" ht="24" customHeight="1" x14ac:dyDescent="0.2">
      <c r="A814" s="182">
        <f t="shared" si="24"/>
        <v>2655495</v>
      </c>
      <c r="B814" s="298">
        <v>808</v>
      </c>
      <c r="C814" s="272">
        <v>320</v>
      </c>
      <c r="D814" s="273"/>
      <c r="E814" s="282" t="s">
        <v>3211</v>
      </c>
      <c r="F814" s="283" t="s">
        <v>3212</v>
      </c>
      <c r="G814" s="287" t="s">
        <v>137</v>
      </c>
      <c r="H814" s="274" t="s">
        <v>353</v>
      </c>
      <c r="I814" s="290" t="s">
        <v>3252</v>
      </c>
      <c r="J814" s="291" t="s">
        <v>3251</v>
      </c>
      <c r="K814" s="291" t="s">
        <v>3250</v>
      </c>
      <c r="L814" s="67" t="s">
        <v>353</v>
      </c>
      <c r="M814" s="292" t="s">
        <v>137</v>
      </c>
      <c r="N814" s="246" t="s">
        <v>2410</v>
      </c>
      <c r="O814" s="275"/>
      <c r="P814" s="241"/>
      <c r="Q814" s="284">
        <v>19</v>
      </c>
      <c r="R814" s="323">
        <v>76</v>
      </c>
      <c r="S814" s="326">
        <v>70</v>
      </c>
      <c r="T814" s="325">
        <v>18.579999999999998</v>
      </c>
      <c r="U814" s="90">
        <v>0</v>
      </c>
      <c r="V814" s="285">
        <v>9</v>
      </c>
      <c r="W814" s="101">
        <v>0</v>
      </c>
      <c r="X814" s="299">
        <v>0</v>
      </c>
      <c r="Y814" s="101">
        <v>0</v>
      </c>
      <c r="Z814" s="67">
        <v>0</v>
      </c>
      <c r="AA814" s="319">
        <v>885165</v>
      </c>
      <c r="AB814" s="320">
        <v>0</v>
      </c>
      <c r="AC814" s="320">
        <f>AA814+AB814</f>
        <v>885165</v>
      </c>
      <c r="AD814" s="75">
        <v>4500000</v>
      </c>
      <c r="AE814" s="75">
        <v>6000000</v>
      </c>
      <c r="AF814" s="338">
        <f>(AC814*30)/220*1.4</f>
        <v>168986.04545454544</v>
      </c>
      <c r="AG814" s="113">
        <f>AA814*Q814</f>
        <v>16818135</v>
      </c>
      <c r="AH814" s="75">
        <f>AB814*Q814</f>
        <v>0</v>
      </c>
      <c r="AI814" s="75">
        <f>AF814*R814</f>
        <v>12842939.454545453</v>
      </c>
      <c r="AJ814" s="75">
        <f>IF(Q814=31,A814*Z814,(Q814/30)*A814*Z814)</f>
        <v>0</v>
      </c>
      <c r="AK814" s="75">
        <f>IF(Q814=31,AD814,(Q814/30)*AD814)</f>
        <v>2850000</v>
      </c>
      <c r="AL814" s="75">
        <f>IF(Q814=31,AE814,(Q814/30)*AE814)</f>
        <v>3800000</v>
      </c>
      <c r="AM814" s="75">
        <f>(AC814*30/220)*35%*S814</f>
        <v>2957255.7954545454</v>
      </c>
      <c r="AN814" s="75">
        <f>AC814*30/220*1.4*T814</f>
        <v>3139760.7245454541</v>
      </c>
      <c r="AO814" s="75">
        <f>AC814*U814</f>
        <v>0</v>
      </c>
      <c r="AP814" s="75">
        <f>200000*V814</f>
        <v>1800000</v>
      </c>
      <c r="AQ814" s="75">
        <v>0</v>
      </c>
      <c r="AR814" s="75">
        <v>0</v>
      </c>
      <c r="AS814" s="75">
        <v>0</v>
      </c>
      <c r="AT814" s="80">
        <v>0</v>
      </c>
      <c r="AU814" s="82">
        <f>SUM(AG814:AT814)</f>
        <v>44208090.974545456</v>
      </c>
      <c r="AV814" s="113">
        <f>AU814-(AX814+AP814+AO814+AL814+AK814+AJ814+AT814)</f>
        <v>32663524.606327273</v>
      </c>
      <c r="AW814" s="75">
        <f>AG814+AH814+AK814+AL814+AI814+AN814+AM814+AP814</f>
        <v>44208090.974545456</v>
      </c>
      <c r="AX814" s="75">
        <f>AW814*7%</f>
        <v>3094566.3682181821</v>
      </c>
      <c r="AY814" s="76">
        <f>IF(AV814&lt;=40000000,0,IF(AND(AV814&gt;40000000,AV814&lt;=80000000),(AV814-40000000)*10%,IF(AND(AV814&gt;80000000,AV814&lt;=120000000),4000000+(AV814-80000000)*15%,IF(AND(AV814&gt;120000000,AV814&lt;=180000000),10000000+(AV814-120000000)*20%,IF(AND(AV814&gt;180000000,AV814&lt;=240000000),22000000+(AV814-180000000)*25%,IF(AND(AV814&gt;240000000,AV814&lt;=320000000),37000000+(AV814-240000000)*30%,61000000+(AV814-320000000)*35%))))))</f>
        <v>0</v>
      </c>
      <c r="AZ814" s="75">
        <v>0</v>
      </c>
      <c r="BA814" s="75">
        <v>0</v>
      </c>
      <c r="BB814" s="75">
        <v>0</v>
      </c>
      <c r="BC814" s="80">
        <v>0</v>
      </c>
      <c r="BD814" s="80">
        <v>0</v>
      </c>
      <c r="BE814" s="80">
        <v>0</v>
      </c>
      <c r="BF814" s="78">
        <v>0</v>
      </c>
      <c r="BG814" s="348">
        <f>SUM(AX814:BF814)</f>
        <v>3094566.3682181821</v>
      </c>
      <c r="BH814" s="188">
        <f>INT(AU814-BG814)</f>
        <v>41113524</v>
      </c>
      <c r="BI814" s="280" t="s">
        <v>3213</v>
      </c>
      <c r="BJ814" s="201"/>
      <c r="BK814" s="202"/>
    </row>
    <row r="815" spans="1:65" s="197" customFormat="1" ht="24" customHeight="1" x14ac:dyDescent="0.2">
      <c r="A815" s="182">
        <f t="shared" si="24"/>
        <v>2655495</v>
      </c>
      <c r="B815" s="298">
        <v>809</v>
      </c>
      <c r="C815" s="272">
        <v>334</v>
      </c>
      <c r="D815" s="273"/>
      <c r="E815" s="282" t="s">
        <v>3214</v>
      </c>
      <c r="F815" s="283" t="s">
        <v>3215</v>
      </c>
      <c r="G815" s="287" t="s">
        <v>137</v>
      </c>
      <c r="H815" s="274" t="s">
        <v>717</v>
      </c>
      <c r="I815" s="290" t="s">
        <v>3240</v>
      </c>
      <c r="J815" s="291" t="s">
        <v>3239</v>
      </c>
      <c r="K815" s="291" t="s">
        <v>3238</v>
      </c>
      <c r="L815" s="67" t="s">
        <v>717</v>
      </c>
      <c r="M815" s="292" t="s">
        <v>137</v>
      </c>
      <c r="N815" s="246" t="s">
        <v>2410</v>
      </c>
      <c r="O815" s="275"/>
      <c r="P815" s="241"/>
      <c r="Q815" s="284">
        <v>30</v>
      </c>
      <c r="R815" s="246">
        <v>120</v>
      </c>
      <c r="S815" s="246">
        <v>110</v>
      </c>
      <c r="T815" s="246">
        <v>29.33</v>
      </c>
      <c r="U815" s="90">
        <v>0</v>
      </c>
      <c r="V815" s="285">
        <v>21</v>
      </c>
      <c r="W815" s="101">
        <v>0</v>
      </c>
      <c r="X815" s="299">
        <v>0</v>
      </c>
      <c r="Y815" s="101">
        <v>0</v>
      </c>
      <c r="Z815" s="67">
        <v>0</v>
      </c>
      <c r="AA815" s="319">
        <v>885165</v>
      </c>
      <c r="AB815" s="320">
        <v>0</v>
      </c>
      <c r="AC815" s="320">
        <f>AA815+AB815</f>
        <v>885165</v>
      </c>
      <c r="AD815" s="75">
        <v>4500000</v>
      </c>
      <c r="AE815" s="75">
        <v>6000000</v>
      </c>
      <c r="AF815" s="338">
        <f>(AC815*30)/220*1.4</f>
        <v>168986.04545454544</v>
      </c>
      <c r="AG815" s="113">
        <f>AA815*Q815</f>
        <v>26554950</v>
      </c>
      <c r="AH815" s="75">
        <f>AB815*Q815</f>
        <v>0</v>
      </c>
      <c r="AI815" s="75">
        <f>AF815*R815</f>
        <v>20278325.454545453</v>
      </c>
      <c r="AJ815" s="75">
        <f>IF(Q815=31,A815*Z815,(Q815/30)*A815*Z815)</f>
        <v>0</v>
      </c>
      <c r="AK815" s="75">
        <f>IF(Q815=31,AD815,(Q815/30)*AD815)</f>
        <v>4500000</v>
      </c>
      <c r="AL815" s="75">
        <f>IF(Q815=31,AE815,(Q815/30)*AE815)</f>
        <v>6000000</v>
      </c>
      <c r="AM815" s="75">
        <f>(AC815*30/220)*35%*S815</f>
        <v>4647116.25</v>
      </c>
      <c r="AN815" s="75">
        <f>AC815*30/220*1.4*T815</f>
        <v>4956360.7131818179</v>
      </c>
      <c r="AO815" s="75">
        <f>AC815*U815</f>
        <v>0</v>
      </c>
      <c r="AP815" s="75">
        <f>200000*V815</f>
        <v>4200000</v>
      </c>
      <c r="AQ815" s="75">
        <v>0</v>
      </c>
      <c r="AR815" s="75">
        <v>0</v>
      </c>
      <c r="AS815" s="75">
        <v>0</v>
      </c>
      <c r="AT815" s="80">
        <v>0</v>
      </c>
      <c r="AU815" s="82">
        <f>SUM(AG815:AT815)</f>
        <v>71136752.417727262</v>
      </c>
      <c r="AV815" s="113">
        <f>AU815-(AX815+AP815+AO815+AL815+AK815+AJ815+AT815)</f>
        <v>51457179.748486355</v>
      </c>
      <c r="AW815" s="75">
        <f>AG815+AH815+AK815+AL815+AI815+AN815+AM815+AP815</f>
        <v>71136752.417727262</v>
      </c>
      <c r="AX815" s="75">
        <f>AW815*7%</f>
        <v>4979572.6692409087</v>
      </c>
      <c r="AY815" s="76">
        <f>IF(AV815&lt;=40000000,0,IF(AND(AV815&gt;40000000,AV815&lt;=80000000),(AV815-40000000)*10%,IF(AND(AV815&gt;80000000,AV815&lt;=120000000),4000000+(AV815-80000000)*15%,IF(AND(AV815&gt;120000000,AV815&lt;=180000000),10000000+(AV815-120000000)*20%,IF(AND(AV815&gt;180000000,AV815&lt;=240000000),22000000+(AV815-180000000)*25%,IF(AND(AV815&gt;240000000,AV815&lt;=320000000),37000000+(AV815-240000000)*30%,61000000+(AV815-320000000)*35%))))))</f>
        <v>1145717.9748486355</v>
      </c>
      <c r="AZ815" s="75">
        <v>0</v>
      </c>
      <c r="BA815" s="75">
        <v>0</v>
      </c>
      <c r="BB815" s="75">
        <v>0</v>
      </c>
      <c r="BC815" s="80">
        <v>0</v>
      </c>
      <c r="BD815" s="80">
        <v>0</v>
      </c>
      <c r="BE815" s="80">
        <v>0</v>
      </c>
      <c r="BF815" s="78">
        <v>0</v>
      </c>
      <c r="BG815" s="348">
        <f>SUM(AX815:BF815)</f>
        <v>6125290.6440895442</v>
      </c>
      <c r="BH815" s="188">
        <f>INT(AU815-BG815)</f>
        <v>65011461</v>
      </c>
      <c r="BI815" s="280" t="s">
        <v>3193</v>
      </c>
      <c r="BJ815" s="201"/>
      <c r="BK815" s="202"/>
    </row>
    <row r="816" spans="1:65" s="197" customFormat="1" ht="24" customHeight="1" x14ac:dyDescent="0.2">
      <c r="A816" s="182">
        <f t="shared" si="24"/>
        <v>2655495</v>
      </c>
      <c r="B816" s="298">
        <v>810</v>
      </c>
      <c r="C816" s="272">
        <v>335</v>
      </c>
      <c r="D816" s="273"/>
      <c r="E816" s="282" t="s">
        <v>2063</v>
      </c>
      <c r="F816" s="283" t="s">
        <v>2186</v>
      </c>
      <c r="G816" s="287" t="s">
        <v>137</v>
      </c>
      <c r="H816" s="274" t="s">
        <v>717</v>
      </c>
      <c r="I816" s="290" t="s">
        <v>3244</v>
      </c>
      <c r="J816" s="291" t="s">
        <v>3246</v>
      </c>
      <c r="K816" s="291" t="s">
        <v>3245</v>
      </c>
      <c r="L816" s="67" t="s">
        <v>3247</v>
      </c>
      <c r="M816" s="292" t="s">
        <v>137</v>
      </c>
      <c r="N816" s="175"/>
      <c r="O816" s="246" t="s">
        <v>2410</v>
      </c>
      <c r="P816" s="241"/>
      <c r="Q816" s="284">
        <v>30</v>
      </c>
      <c r="R816" s="246">
        <v>90</v>
      </c>
      <c r="S816" s="246">
        <v>0</v>
      </c>
      <c r="T816" s="246">
        <v>0</v>
      </c>
      <c r="U816" s="90">
        <v>0</v>
      </c>
      <c r="V816" s="285">
        <v>21</v>
      </c>
      <c r="W816" s="101">
        <v>0</v>
      </c>
      <c r="X816" s="299">
        <v>0</v>
      </c>
      <c r="Y816" s="101">
        <v>0</v>
      </c>
      <c r="Z816" s="67">
        <v>0</v>
      </c>
      <c r="AA816" s="319">
        <v>885165</v>
      </c>
      <c r="AB816" s="320">
        <v>0</v>
      </c>
      <c r="AC816" s="320">
        <f>AA816+AB816</f>
        <v>885165</v>
      </c>
      <c r="AD816" s="75">
        <v>4500000</v>
      </c>
      <c r="AE816" s="75">
        <v>6000000</v>
      </c>
      <c r="AF816" s="338">
        <f>(AC816*30)/220*1.4</f>
        <v>168986.04545454544</v>
      </c>
      <c r="AG816" s="113">
        <f>AA816*Q816</f>
        <v>26554950</v>
      </c>
      <c r="AH816" s="75">
        <f>AB816*Q816</f>
        <v>0</v>
      </c>
      <c r="AI816" s="75">
        <f>AF816*R816</f>
        <v>15208744.09090909</v>
      </c>
      <c r="AJ816" s="75">
        <f>IF(Q816=31,A816*Z816,(Q816/30)*A816*Z816)</f>
        <v>0</v>
      </c>
      <c r="AK816" s="75">
        <f>IF(Q816=31,AD816,(Q816/30)*AD816)</f>
        <v>4500000</v>
      </c>
      <c r="AL816" s="75">
        <f>IF(Q816=31,AE816,(Q816/30)*AE816)</f>
        <v>6000000</v>
      </c>
      <c r="AM816" s="75">
        <f>(AC816*30/220)*35%*S816</f>
        <v>0</v>
      </c>
      <c r="AN816" s="75">
        <f>AC816*30/220*1.4*T816</f>
        <v>0</v>
      </c>
      <c r="AO816" s="75">
        <f>AC816*U816</f>
        <v>0</v>
      </c>
      <c r="AP816" s="75">
        <f>200000*V816</f>
        <v>4200000</v>
      </c>
      <c r="AQ816" s="75">
        <v>0</v>
      </c>
      <c r="AR816" s="75">
        <v>0</v>
      </c>
      <c r="AS816" s="75">
        <v>0</v>
      </c>
      <c r="AT816" s="80">
        <v>0</v>
      </c>
      <c r="AU816" s="82">
        <f>SUM(AG816:AT816)</f>
        <v>56463694.090909094</v>
      </c>
      <c r="AV816" s="113">
        <f>AU816-(AX816+AP816+AO816+AL816+AK816+AJ816+AT816)</f>
        <v>37811235.504545458</v>
      </c>
      <c r="AW816" s="75">
        <f>AG816+AH816+AK816+AL816+AI816+AN816+AM816+AP816</f>
        <v>56463694.090909094</v>
      </c>
      <c r="AX816" s="75">
        <f>AW816*7%</f>
        <v>3952458.5863636369</v>
      </c>
      <c r="AY816" s="76">
        <f>IF(AV816&lt;=40000000,0,IF(AND(AV816&gt;40000000,AV816&lt;=80000000),(AV816-40000000)*10%,IF(AND(AV816&gt;80000000,AV816&lt;=120000000),4000000+(AV816-80000000)*15%,IF(AND(AV816&gt;120000000,AV816&lt;=180000000),10000000+(AV816-120000000)*20%,IF(AND(AV816&gt;180000000,AV816&lt;=240000000),22000000+(AV816-180000000)*25%,IF(AND(AV816&gt;240000000,AV816&lt;=320000000),37000000+(AV816-240000000)*30%,61000000+(AV816-320000000)*35%))))))</f>
        <v>0</v>
      </c>
      <c r="AZ816" s="75">
        <v>0</v>
      </c>
      <c r="BA816" s="75">
        <v>0</v>
      </c>
      <c r="BB816" s="75">
        <v>0</v>
      </c>
      <c r="BC816" s="80">
        <v>0</v>
      </c>
      <c r="BD816" s="80">
        <v>0</v>
      </c>
      <c r="BE816" s="80">
        <v>0</v>
      </c>
      <c r="BF816" s="78">
        <v>0</v>
      </c>
      <c r="BG816" s="348">
        <f>SUM(AX816:BF816)</f>
        <v>3952458.5863636369</v>
      </c>
      <c r="BH816" s="188">
        <f>INT(AU816-BG816)</f>
        <v>52511235</v>
      </c>
      <c r="BI816" s="280" t="s">
        <v>3193</v>
      </c>
      <c r="BJ816" s="201"/>
      <c r="BK816" s="202"/>
    </row>
    <row r="817" spans="1:66" s="197" customFormat="1" ht="24" customHeight="1" x14ac:dyDescent="0.2">
      <c r="A817" s="182">
        <f t="shared" si="24"/>
        <v>2655495</v>
      </c>
      <c r="B817" s="298">
        <v>811</v>
      </c>
      <c r="C817" s="272">
        <v>351</v>
      </c>
      <c r="D817" s="273"/>
      <c r="E817" s="282" t="s">
        <v>1122</v>
      </c>
      <c r="F817" s="283" t="s">
        <v>1739</v>
      </c>
      <c r="G817" s="287" t="s">
        <v>137</v>
      </c>
      <c r="H817" s="274" t="s">
        <v>1906</v>
      </c>
      <c r="I817" s="290" t="s">
        <v>3320</v>
      </c>
      <c r="J817" s="67">
        <v>3240818272</v>
      </c>
      <c r="K817" s="291" t="s">
        <v>3319</v>
      </c>
      <c r="L817" s="67" t="s">
        <v>1906</v>
      </c>
      <c r="M817" s="292" t="s">
        <v>137</v>
      </c>
      <c r="N817" s="246" t="s">
        <v>2410</v>
      </c>
      <c r="O817" s="275"/>
      <c r="P817" s="241"/>
      <c r="Q817" s="284">
        <v>30</v>
      </c>
      <c r="R817" s="246">
        <v>120</v>
      </c>
      <c r="S817" s="246">
        <v>110</v>
      </c>
      <c r="T817" s="246">
        <v>29.33</v>
      </c>
      <c r="U817" s="90">
        <v>0</v>
      </c>
      <c r="V817" s="285">
        <v>15</v>
      </c>
      <c r="W817" s="101">
        <v>0</v>
      </c>
      <c r="X817" s="299">
        <v>0</v>
      </c>
      <c r="Y817" s="101">
        <v>0</v>
      </c>
      <c r="Z817" s="67">
        <v>0</v>
      </c>
      <c r="AA817" s="319">
        <v>885165</v>
      </c>
      <c r="AB817" s="320">
        <v>0</v>
      </c>
      <c r="AC817" s="320">
        <f>AA817+AB817</f>
        <v>885165</v>
      </c>
      <c r="AD817" s="75">
        <v>4500000</v>
      </c>
      <c r="AE817" s="75">
        <v>6000000</v>
      </c>
      <c r="AF817" s="338">
        <f>(AC817*30)/220*1.4</f>
        <v>168986.04545454544</v>
      </c>
      <c r="AG817" s="113">
        <f>AA817*Q817</f>
        <v>26554950</v>
      </c>
      <c r="AH817" s="75">
        <f>AB817*Q817</f>
        <v>0</v>
      </c>
      <c r="AI817" s="75">
        <f>AF817*R817</f>
        <v>20278325.454545453</v>
      </c>
      <c r="AJ817" s="75">
        <f>IF(Q817=31,A817*Z817,(Q817/30)*A817*Z817)</f>
        <v>0</v>
      </c>
      <c r="AK817" s="75">
        <f>IF(Q817=31,AD817,(Q817/30)*AD817)</f>
        <v>4500000</v>
      </c>
      <c r="AL817" s="75">
        <f>IF(Q817=31,AE817,(Q817/30)*AE817)</f>
        <v>6000000</v>
      </c>
      <c r="AM817" s="75">
        <f>(AC817*30/220)*35%*S817</f>
        <v>4647116.25</v>
      </c>
      <c r="AN817" s="75">
        <f>AC817*30/220*1.4*T817</f>
        <v>4956360.7131818179</v>
      </c>
      <c r="AO817" s="75">
        <f>AC817*U817</f>
        <v>0</v>
      </c>
      <c r="AP817" s="75">
        <f>200000*V817</f>
        <v>3000000</v>
      </c>
      <c r="AQ817" s="75">
        <v>0</v>
      </c>
      <c r="AR817" s="75">
        <v>0</v>
      </c>
      <c r="AS817" s="75">
        <v>0</v>
      </c>
      <c r="AT817" s="80">
        <v>0</v>
      </c>
      <c r="AU817" s="82">
        <f>SUM(AG817:AT817)</f>
        <v>69936752.417727262</v>
      </c>
      <c r="AV817" s="113">
        <f>AU817-(AX817+AP817+AO817+AL817+AK817+AJ817+AT817)</f>
        <v>51541179.748486355</v>
      </c>
      <c r="AW817" s="75">
        <f>AG817+AH817+AK817+AL817+AI817+AN817+AM817+AP817</f>
        <v>69936752.417727262</v>
      </c>
      <c r="AX817" s="75">
        <f>AW817*7%</f>
        <v>4895572.6692409087</v>
      </c>
      <c r="AY817" s="76">
        <f>IF(AV817&lt;=40000000,0,IF(AND(AV817&gt;40000000,AV817&lt;=80000000),(AV817-40000000)*10%,IF(AND(AV817&gt;80000000,AV817&lt;=120000000),4000000+(AV817-80000000)*15%,IF(AND(AV817&gt;120000000,AV817&lt;=180000000),10000000+(AV817-120000000)*20%,IF(AND(AV817&gt;180000000,AV817&lt;=240000000),22000000+(AV817-180000000)*25%,IF(AND(AV817&gt;240000000,AV817&lt;=320000000),37000000+(AV817-240000000)*30%,61000000+(AV817-320000000)*35%))))))</f>
        <v>1154117.9748486355</v>
      </c>
      <c r="AZ817" s="75">
        <v>0</v>
      </c>
      <c r="BA817" s="75">
        <v>0</v>
      </c>
      <c r="BB817" s="75">
        <v>0</v>
      </c>
      <c r="BC817" s="80">
        <v>0</v>
      </c>
      <c r="BD817" s="80">
        <v>0</v>
      </c>
      <c r="BE817" s="80">
        <v>0</v>
      </c>
      <c r="BF817" s="78">
        <v>0</v>
      </c>
      <c r="BG817" s="348">
        <f>SUM(AX817:BF817)</f>
        <v>6049690.6440895442</v>
      </c>
      <c r="BH817" s="188">
        <f>INT(AU817-BG817)</f>
        <v>63887061</v>
      </c>
      <c r="BI817" s="280" t="s">
        <v>3193</v>
      </c>
      <c r="BJ817" s="201"/>
      <c r="BK817" s="202"/>
    </row>
    <row r="818" spans="1:66" s="197" customFormat="1" ht="24" customHeight="1" x14ac:dyDescent="0.2">
      <c r="A818" s="182">
        <f t="shared" si="24"/>
        <v>2655495</v>
      </c>
      <c r="B818" s="298">
        <v>812</v>
      </c>
      <c r="C818" s="272">
        <v>458</v>
      </c>
      <c r="D818" s="273"/>
      <c r="E818" s="282" t="s">
        <v>694</v>
      </c>
      <c r="F818" s="283" t="s">
        <v>3216</v>
      </c>
      <c r="G818" s="287" t="s">
        <v>137</v>
      </c>
      <c r="H818" s="274" t="s">
        <v>574</v>
      </c>
      <c r="I818" s="290" t="s">
        <v>3237</v>
      </c>
      <c r="J818" s="291" t="s">
        <v>3236</v>
      </c>
      <c r="K818" s="291" t="s">
        <v>3235</v>
      </c>
      <c r="L818" s="66" t="s">
        <v>574</v>
      </c>
      <c r="M818" s="292" t="s">
        <v>137</v>
      </c>
      <c r="N818" s="246" t="s">
        <v>2410</v>
      </c>
      <c r="O818" s="275"/>
      <c r="P818" s="241"/>
      <c r="Q818" s="284">
        <v>30</v>
      </c>
      <c r="R818" s="246">
        <v>120</v>
      </c>
      <c r="S818" s="246">
        <v>110</v>
      </c>
      <c r="T818" s="246">
        <v>29.33</v>
      </c>
      <c r="U818" s="90">
        <v>0</v>
      </c>
      <c r="V818" s="285">
        <v>15</v>
      </c>
      <c r="W818" s="101">
        <v>0</v>
      </c>
      <c r="X818" s="299">
        <v>0</v>
      </c>
      <c r="Y818" s="101">
        <v>1</v>
      </c>
      <c r="Z818" s="67">
        <v>1</v>
      </c>
      <c r="AA818" s="319">
        <v>885165</v>
      </c>
      <c r="AB818" s="320">
        <v>0</v>
      </c>
      <c r="AC818" s="320">
        <f>AA818+AB818</f>
        <v>885165</v>
      </c>
      <c r="AD818" s="75">
        <v>4500000</v>
      </c>
      <c r="AE818" s="75">
        <v>6000000</v>
      </c>
      <c r="AF818" s="338">
        <f>(AC818*30)/220*1.4</f>
        <v>168986.04545454544</v>
      </c>
      <c r="AG818" s="113">
        <f>AA818*Q818</f>
        <v>26554950</v>
      </c>
      <c r="AH818" s="75">
        <f>AB818*Q818</f>
        <v>0</v>
      </c>
      <c r="AI818" s="75">
        <f>AF818*R818</f>
        <v>20278325.454545453</v>
      </c>
      <c r="AJ818" s="75">
        <f>IF(Q818=31,A818*Z818,(Q818/30)*A818*Z818)</f>
        <v>2655495</v>
      </c>
      <c r="AK818" s="75">
        <f>IF(Q818=31,AD818,(Q818/30)*AD818)</f>
        <v>4500000</v>
      </c>
      <c r="AL818" s="75">
        <f>IF(Q818=31,AE818,(Q818/30)*AE818)</f>
        <v>6000000</v>
      </c>
      <c r="AM818" s="75">
        <f>(AC818*30/220)*35%*S818</f>
        <v>4647116.25</v>
      </c>
      <c r="AN818" s="75">
        <f>AC818*30/220*1.4*T818</f>
        <v>4956360.7131818179</v>
      </c>
      <c r="AO818" s="75">
        <f>AC818*U818</f>
        <v>0</v>
      </c>
      <c r="AP818" s="75">
        <f>200000*V818</f>
        <v>3000000</v>
      </c>
      <c r="AQ818" s="75">
        <v>0</v>
      </c>
      <c r="AR818" s="75">
        <v>0</v>
      </c>
      <c r="AS818" s="75">
        <v>0</v>
      </c>
      <c r="AT818" s="80">
        <v>0</v>
      </c>
      <c r="AU818" s="82">
        <f>SUM(AG818:AT818)</f>
        <v>72592247.417727277</v>
      </c>
      <c r="AV818" s="113">
        <f>AU818-(AX818+AP818+AO818+AL818+AK818+AJ818+AT818)</f>
        <v>51541179.74848637</v>
      </c>
      <c r="AW818" s="75">
        <f>AG818+AH818+AK818+AL818+AI818+AN818+AM818+AP818</f>
        <v>69936752.417727262</v>
      </c>
      <c r="AX818" s="75">
        <f>AW818*7%</f>
        <v>4895572.6692409087</v>
      </c>
      <c r="AY818" s="76">
        <f>IF(AV818&lt;=40000000,0,IF(AND(AV818&gt;40000000,AV818&lt;=80000000),(AV818-40000000)*10%,IF(AND(AV818&gt;80000000,AV818&lt;=120000000),4000000+(AV818-80000000)*15%,IF(AND(AV818&gt;120000000,AV818&lt;=180000000),10000000+(AV818-120000000)*20%,IF(AND(AV818&gt;180000000,AV818&lt;=240000000),22000000+(AV818-180000000)*25%,IF(AND(AV818&gt;240000000,AV818&lt;=320000000),37000000+(AV818-240000000)*30%,61000000+(AV818-320000000)*35%))))))</f>
        <v>1154117.9748486371</v>
      </c>
      <c r="AZ818" s="75">
        <v>0</v>
      </c>
      <c r="BA818" s="75">
        <v>0</v>
      </c>
      <c r="BB818" s="75">
        <v>0</v>
      </c>
      <c r="BC818" s="80">
        <v>0</v>
      </c>
      <c r="BD818" s="80">
        <v>0</v>
      </c>
      <c r="BE818" s="80">
        <v>0</v>
      </c>
      <c r="BF818" s="78">
        <v>0</v>
      </c>
      <c r="BG818" s="348">
        <f>SUM(AX818:BF818)</f>
        <v>6049690.6440895461</v>
      </c>
      <c r="BH818" s="188">
        <f>INT(AU818-BG818)</f>
        <v>66542556</v>
      </c>
      <c r="BI818" s="280" t="s">
        <v>3217</v>
      </c>
      <c r="BJ818" s="201"/>
      <c r="BK818" s="202"/>
    </row>
    <row r="819" spans="1:66" s="197" customFormat="1" ht="24" customHeight="1" thickBot="1" x14ac:dyDescent="0.25">
      <c r="A819" s="182">
        <f t="shared" si="24"/>
        <v>2655495</v>
      </c>
      <c r="B819" s="298">
        <v>813</v>
      </c>
      <c r="C819" s="272">
        <v>459</v>
      </c>
      <c r="D819" s="273"/>
      <c r="E819" s="282" t="s">
        <v>694</v>
      </c>
      <c r="F819" s="283" t="s">
        <v>3216</v>
      </c>
      <c r="G819" s="287" t="s">
        <v>137</v>
      </c>
      <c r="H819" s="274" t="s">
        <v>574</v>
      </c>
      <c r="I819" s="290" t="s">
        <v>3237</v>
      </c>
      <c r="J819" s="291" t="s">
        <v>3236</v>
      </c>
      <c r="K819" s="291" t="s">
        <v>3235</v>
      </c>
      <c r="L819" s="66" t="s">
        <v>574</v>
      </c>
      <c r="M819" s="292" t="s">
        <v>137</v>
      </c>
      <c r="N819" s="246" t="s">
        <v>2410</v>
      </c>
      <c r="O819" s="275"/>
      <c r="P819" s="241"/>
      <c r="Q819" s="284">
        <v>13</v>
      </c>
      <c r="R819" s="323">
        <v>52</v>
      </c>
      <c r="S819" s="326">
        <v>48</v>
      </c>
      <c r="T819" s="325">
        <v>12.71</v>
      </c>
      <c r="U819" s="90">
        <v>0</v>
      </c>
      <c r="V819" s="285">
        <v>0</v>
      </c>
      <c r="W819" s="101">
        <v>0</v>
      </c>
      <c r="X819" s="299">
        <v>0</v>
      </c>
      <c r="Y819" s="387">
        <v>1</v>
      </c>
      <c r="Z819" s="388">
        <v>1</v>
      </c>
      <c r="AA819" s="339">
        <v>885165</v>
      </c>
      <c r="AB819" s="340">
        <v>0</v>
      </c>
      <c r="AC819" s="340">
        <f>AA819+AB819</f>
        <v>885165</v>
      </c>
      <c r="AD819" s="341">
        <v>4500000</v>
      </c>
      <c r="AE819" s="341">
        <v>6000000</v>
      </c>
      <c r="AF819" s="342">
        <f>(AC819*30)/220*1.4</f>
        <v>168986.04545454544</v>
      </c>
      <c r="AG819" s="344">
        <f>AA819*Q819</f>
        <v>11507145</v>
      </c>
      <c r="AH819" s="341">
        <f>AB819*Q819</f>
        <v>0</v>
      </c>
      <c r="AI819" s="341">
        <f>AF819*R819</f>
        <v>8787274.3636363633</v>
      </c>
      <c r="AJ819" s="341">
        <f>IF(Q819=31,A819*Z819,(Q819/30)*A819*Z819)</f>
        <v>1150714.5</v>
      </c>
      <c r="AK819" s="341">
        <f>IF(Q819=31,AD819,(Q819/30)*AD819)</f>
        <v>1950000</v>
      </c>
      <c r="AL819" s="341">
        <f>IF(Q819=31,AE819,(Q819/30)*AE819)</f>
        <v>2600000</v>
      </c>
      <c r="AM819" s="341">
        <f>(AC819*30/220)*35%*S819</f>
        <v>2027832.5454545454</v>
      </c>
      <c r="AN819" s="341">
        <f>AC819*30/220*1.4*T819</f>
        <v>2147812.6377272727</v>
      </c>
      <c r="AO819" s="341">
        <f>AC819*U819</f>
        <v>0</v>
      </c>
      <c r="AP819" s="341">
        <f>200000*V819</f>
        <v>0</v>
      </c>
      <c r="AQ819" s="75">
        <v>0</v>
      </c>
      <c r="AR819" s="75">
        <v>0</v>
      </c>
      <c r="AS819" s="75">
        <v>0</v>
      </c>
      <c r="AT819" s="80">
        <v>0</v>
      </c>
      <c r="AU819" s="345">
        <f>SUM(AG819:AT819)</f>
        <v>30170779.046818182</v>
      </c>
      <c r="AV819" s="344">
        <f>AU819-(AX819+AP819+AO819+AL819+AK819+AJ819+AT819)</f>
        <v>22438660.028540909</v>
      </c>
      <c r="AW819" s="341">
        <f>AG819+AH819+AK819+AL819+AI819+AN819+AM819+AP819</f>
        <v>29020064.546818182</v>
      </c>
      <c r="AX819" s="341">
        <f>AW819*7%</f>
        <v>2031404.5182772728</v>
      </c>
      <c r="AY819" s="346">
        <f>IF(AV819&lt;=40000000,0,IF(AND(AV819&gt;40000000,AV819&lt;=80000000),(AV819-40000000)*10%,IF(AND(AV819&gt;80000000,AV819&lt;=120000000),4000000+(AV819-80000000)*15%,IF(AND(AV819&gt;120000000,AV819&lt;=180000000),10000000+(AV819-120000000)*20%,IF(AND(AV819&gt;180000000,AV819&lt;=240000000),22000000+(AV819-180000000)*25%,IF(AND(AV819&gt;240000000,AV819&lt;=320000000),37000000+(AV819-240000000)*30%,61000000+(AV819-320000000)*35%))))))</f>
        <v>0</v>
      </c>
      <c r="AZ819" s="75">
        <v>0</v>
      </c>
      <c r="BA819" s="75">
        <v>0</v>
      </c>
      <c r="BB819" s="75">
        <v>0</v>
      </c>
      <c r="BC819" s="80">
        <v>0</v>
      </c>
      <c r="BD819" s="80">
        <v>0</v>
      </c>
      <c r="BE819" s="80">
        <v>0</v>
      </c>
      <c r="BF819" s="78">
        <v>0</v>
      </c>
      <c r="BG819" s="349">
        <f>SUM(AX819:BF819)</f>
        <v>2031404.5182772728</v>
      </c>
      <c r="BH819" s="350">
        <f>INT(AU819-BG819)</f>
        <v>28139374</v>
      </c>
      <c r="BI819" s="280" t="s">
        <v>3218</v>
      </c>
      <c r="BJ819" s="201"/>
      <c r="BK819" s="202"/>
    </row>
    <row r="820" spans="1:66" s="115" customFormat="1" ht="120" customHeight="1" thickBot="1" x14ac:dyDescent="0.25">
      <c r="A820" s="183"/>
      <c r="B820" s="595" t="s">
        <v>21</v>
      </c>
      <c r="C820" s="596"/>
      <c r="D820" s="596"/>
      <c r="E820" s="596"/>
      <c r="F820" s="596"/>
      <c r="G820" s="596"/>
      <c r="H820" s="596"/>
      <c r="I820" s="596"/>
      <c r="J820" s="596"/>
      <c r="K820" s="596"/>
      <c r="L820" s="596"/>
      <c r="M820" s="597"/>
      <c r="N820" s="432"/>
      <c r="O820" s="432"/>
      <c r="P820" s="432"/>
      <c r="Q820" s="361">
        <f>SUM(Q7:Q819)</f>
        <v>24094</v>
      </c>
      <c r="R820" s="361">
        <f>SUM(R7:R819)</f>
        <v>79510</v>
      </c>
      <c r="S820" s="361">
        <f>SUM(S7:S819)</f>
        <v>61502</v>
      </c>
      <c r="T820" s="361">
        <f>SUM(T7:T819)</f>
        <v>14335.509999999971</v>
      </c>
      <c r="U820" s="361">
        <f>SUM(U7:U819)</f>
        <v>136</v>
      </c>
      <c r="V820" s="361">
        <f>SUM(V7:V819)</f>
        <v>14241</v>
      </c>
      <c r="W820" s="361">
        <f>SUM(W7:W819)</f>
        <v>0</v>
      </c>
      <c r="X820" s="361">
        <f>SUM(X7:X819)</f>
        <v>0</v>
      </c>
      <c r="Y820" s="361">
        <f>SUM(Y7:Y819)</f>
        <v>690</v>
      </c>
      <c r="Z820" s="361">
        <f>SUM(Z7:Z819)</f>
        <v>607</v>
      </c>
      <c r="AA820" s="361">
        <f>SUM(AA7:AA819)</f>
        <v>872251816</v>
      </c>
      <c r="AB820" s="361">
        <f>SUM(AB7:AB819)</f>
        <v>26553523.010000002</v>
      </c>
      <c r="AC820" s="361">
        <f>SUM(AC7:AC819)</f>
        <v>898805339.00999999</v>
      </c>
      <c r="AD820" s="361">
        <f>SUM(AD7:AD819)</f>
        <v>3658500000</v>
      </c>
      <c r="AE820" s="361">
        <f>SUM(AE7:AE819)</f>
        <v>4878000000</v>
      </c>
      <c r="AF820" s="361">
        <f>SUM(AF7:AF819)</f>
        <v>171590110.17463565</v>
      </c>
      <c r="AG820" s="361">
        <f>SUM(AG7:AG819)</f>
        <v>25852821945</v>
      </c>
      <c r="AH820" s="361">
        <f>SUM(AH7:AH819)</f>
        <v>796279021.29999995</v>
      </c>
      <c r="AI820" s="361">
        <f>SUM(AI7:AI819)</f>
        <v>15805407425.983675</v>
      </c>
      <c r="AJ820" s="361">
        <f>SUM(AJ7:AJ819)</f>
        <v>1598519473.5</v>
      </c>
      <c r="AK820" s="361">
        <f>SUM(AK7:AK819)</f>
        <v>3614100000</v>
      </c>
      <c r="AL820" s="361">
        <f>SUM(AL7:AL819)</f>
        <v>4818800000</v>
      </c>
      <c r="AM820" s="361">
        <f>SUM(AM7:AM819)</f>
        <v>2702615687.4388633</v>
      </c>
      <c r="AN820" s="361">
        <f>SUM(AN7:AN819)</f>
        <v>2520229402.584096</v>
      </c>
      <c r="AO820" s="361">
        <f>SUM(AO7:AO819)</f>
        <v>194454012</v>
      </c>
      <c r="AP820" s="361">
        <f>SUM(AP7:AP819)</f>
        <v>2848200000</v>
      </c>
      <c r="AQ820" s="361">
        <f>SUM(AQ7:AQ819)</f>
        <v>0</v>
      </c>
      <c r="AR820" s="361">
        <f>SUM(AR7:AR819)</f>
        <v>0</v>
      </c>
      <c r="AS820" s="361">
        <f>SUM(AS7:AS819)</f>
        <v>0</v>
      </c>
      <c r="AT820" s="361">
        <f>SUM(AT7:AT819)</f>
        <v>8706439</v>
      </c>
      <c r="AU820" s="361">
        <f>SUM(AU7:AU819)</f>
        <v>60760133406.806992</v>
      </c>
      <c r="AV820" s="361">
        <f>SUM(AV7:AV819)</f>
        <v>43559514177.280319</v>
      </c>
      <c r="AW820" s="361">
        <f>SUM(AW7:AW819)</f>
        <v>58826275786.09095</v>
      </c>
      <c r="AX820" s="361">
        <f>SUM(AX7:AX819)</f>
        <v>4117839305.0263109</v>
      </c>
      <c r="AY820" s="361">
        <f>SUM(AY7:AY819)</f>
        <v>1146805607.1769331</v>
      </c>
      <c r="AZ820" s="361">
        <f>SUM(AZ7:AZ819)</f>
        <v>0</v>
      </c>
      <c r="BA820" s="361">
        <f>SUM(BA7:BA819)</f>
        <v>0</v>
      </c>
      <c r="BB820" s="361">
        <f>SUM(BB7:BB819)</f>
        <v>0</v>
      </c>
      <c r="BC820" s="361">
        <f>SUM(BC7:BC819)</f>
        <v>0</v>
      </c>
      <c r="BD820" s="361">
        <f>SUM(BD7:BD819)</f>
        <v>0</v>
      </c>
      <c r="BE820" s="361">
        <f>SUM(BE7:BE819)</f>
        <v>0</v>
      </c>
      <c r="BF820" s="361">
        <f>SUM(BF7:BF819)</f>
        <v>20000000</v>
      </c>
      <c r="BG820" s="361">
        <f>SUM(BG7:BG819)</f>
        <v>5284644912.2032566</v>
      </c>
      <c r="BH820" s="418">
        <f>SUM(BH7:BH819)</f>
        <v>55475487986</v>
      </c>
      <c r="BI820" s="422" t="s">
        <v>3335</v>
      </c>
      <c r="BJ820" s="201"/>
      <c r="BK820" s="202"/>
      <c r="BL820" s="197"/>
      <c r="BM820" s="197"/>
      <c r="BN820" s="197"/>
    </row>
    <row r="821" spans="1:66" ht="19.5" customHeight="1" x14ac:dyDescent="0.2">
      <c r="AU821" s="205"/>
      <c r="BG821" s="205"/>
      <c r="BH821" s="206"/>
      <c r="BJ821" s="201"/>
      <c r="BK821" s="202"/>
      <c r="BL821" s="197"/>
      <c r="BM821" s="197"/>
      <c r="BN821" s="115"/>
    </row>
    <row r="822" spans="1:66" s="49" customFormat="1" x14ac:dyDescent="0.2">
      <c r="A822" s="62"/>
      <c r="B822" s="48"/>
      <c r="E822" s="177"/>
      <c r="F822" s="177"/>
      <c r="G822" s="177"/>
      <c r="H822" s="177"/>
      <c r="I822" s="176"/>
      <c r="J822" s="177"/>
      <c r="K822" s="176"/>
      <c r="L822" s="177"/>
      <c r="M822" s="177"/>
      <c r="N822" s="177"/>
      <c r="O822" s="177"/>
      <c r="AF822" s="109"/>
      <c r="BH822" s="189"/>
      <c r="BJ822" s="201"/>
      <c r="BK822" s="202"/>
      <c r="BL822" s="197"/>
      <c r="BM822" s="197"/>
      <c r="BN822" s="431"/>
    </row>
    <row r="823" spans="1:66" s="48" customFormat="1" x14ac:dyDescent="0.2">
      <c r="A823" s="62"/>
      <c r="Q823" s="45"/>
      <c r="AF823" s="109"/>
      <c r="BH823" s="186"/>
      <c r="BJ823" s="201"/>
      <c r="BK823" s="202"/>
      <c r="BL823" s="197"/>
      <c r="BM823" s="197"/>
      <c r="BN823" s="49"/>
    </row>
    <row r="824" spans="1:66" s="437" customFormat="1" ht="30" x14ac:dyDescent="0.2">
      <c r="A824" s="184"/>
      <c r="B824" s="52"/>
      <c r="E824" s="437" t="s">
        <v>37</v>
      </c>
      <c r="AF824" s="110"/>
      <c r="AL824" s="437" t="s">
        <v>38</v>
      </c>
      <c r="AV824" s="51"/>
      <c r="AW824" s="51"/>
      <c r="AX824" s="51"/>
      <c r="BB824" s="437" t="s">
        <v>75</v>
      </c>
      <c r="BH824" s="186"/>
      <c r="BJ824" s="201"/>
      <c r="BK824" s="202"/>
      <c r="BL824" s="197"/>
      <c r="BM824" s="197"/>
      <c r="BN824" s="48"/>
    </row>
    <row r="825" spans="1:66" ht="21" customHeight="1" x14ac:dyDescent="0.2">
      <c r="Q825" s="46"/>
      <c r="R825" s="179"/>
      <c r="S825" s="179"/>
      <c r="T825" s="46"/>
      <c r="BJ825" s="115"/>
      <c r="BK825" s="63"/>
      <c r="BL825" s="115"/>
      <c r="BM825" s="115"/>
      <c r="BN825" s="437"/>
    </row>
    <row r="826" spans="1:66" ht="19.5" x14ac:dyDescent="0.2">
      <c r="AG826" s="10">
        <f>SUM(AG7:AG819)</f>
        <v>25852821945</v>
      </c>
      <c r="AH826" s="10">
        <f t="shared" ref="AH826:BH826" si="26">SUM(AH7:AH819)</f>
        <v>796279021.29999995</v>
      </c>
      <c r="AI826" s="10">
        <f t="shared" si="26"/>
        <v>15805407425.983675</v>
      </c>
      <c r="AJ826" s="10">
        <f t="shared" si="26"/>
        <v>1598519473.5</v>
      </c>
      <c r="AK826" s="10">
        <f t="shared" si="26"/>
        <v>3614100000</v>
      </c>
      <c r="AL826" s="10">
        <f t="shared" si="26"/>
        <v>4818800000</v>
      </c>
      <c r="AM826" s="10">
        <f t="shared" si="26"/>
        <v>2702615687.4388633</v>
      </c>
      <c r="AN826" s="10">
        <f t="shared" si="26"/>
        <v>2520229402.584096</v>
      </c>
      <c r="AO826" s="10">
        <f t="shared" si="26"/>
        <v>194454012</v>
      </c>
      <c r="AP826" s="10">
        <f t="shared" si="26"/>
        <v>2848200000</v>
      </c>
      <c r="AQ826" s="10">
        <f t="shared" si="26"/>
        <v>0</v>
      </c>
      <c r="AR826" s="10">
        <f t="shared" si="26"/>
        <v>0</v>
      </c>
      <c r="AS826" s="10">
        <f t="shared" si="26"/>
        <v>0</v>
      </c>
      <c r="AT826" s="10">
        <f t="shared" si="26"/>
        <v>8706439</v>
      </c>
      <c r="AU826" s="10">
        <f t="shared" si="26"/>
        <v>60760133406.806992</v>
      </c>
      <c r="AV826" s="10">
        <f t="shared" si="26"/>
        <v>43559514177.280319</v>
      </c>
      <c r="AW826" s="10">
        <f t="shared" si="26"/>
        <v>58826275786.09095</v>
      </c>
      <c r="AX826" s="10">
        <f t="shared" si="26"/>
        <v>4117839305.0263109</v>
      </c>
      <c r="AY826" s="10">
        <f t="shared" si="26"/>
        <v>1146805607.1769331</v>
      </c>
      <c r="AZ826" s="10">
        <f t="shared" si="26"/>
        <v>0</v>
      </c>
      <c r="BA826" s="10">
        <f t="shared" si="26"/>
        <v>0</v>
      </c>
      <c r="BB826" s="10">
        <f t="shared" si="26"/>
        <v>0</v>
      </c>
      <c r="BC826" s="10">
        <f t="shared" si="26"/>
        <v>0</v>
      </c>
      <c r="BD826" s="10">
        <f t="shared" si="26"/>
        <v>0</v>
      </c>
      <c r="BE826" s="10">
        <f t="shared" si="26"/>
        <v>0</v>
      </c>
      <c r="BF826" s="10">
        <f t="shared" si="26"/>
        <v>20000000</v>
      </c>
      <c r="BG826" s="10">
        <f t="shared" si="26"/>
        <v>5284644912.2032566</v>
      </c>
      <c r="BH826" s="10">
        <f t="shared" si="26"/>
        <v>55475487986</v>
      </c>
    </row>
    <row r="827" spans="1:66" ht="19.5" x14ac:dyDescent="0.2">
      <c r="AG827" s="10">
        <f>AG820-AG826</f>
        <v>0</v>
      </c>
      <c r="AH827" s="10">
        <f t="shared" ref="AH827:BH827" si="27">AH820-AH826</f>
        <v>0</v>
      </c>
      <c r="AI827" s="10">
        <f t="shared" si="27"/>
        <v>0</v>
      </c>
      <c r="AJ827" s="10">
        <f t="shared" si="27"/>
        <v>0</v>
      </c>
      <c r="AK827" s="10">
        <f t="shared" si="27"/>
        <v>0</v>
      </c>
      <c r="AL827" s="10">
        <f t="shared" si="27"/>
        <v>0</v>
      </c>
      <c r="AM827" s="10">
        <f t="shared" si="27"/>
        <v>0</v>
      </c>
      <c r="AN827" s="10">
        <f t="shared" si="27"/>
        <v>0</v>
      </c>
      <c r="AO827" s="10">
        <f t="shared" si="27"/>
        <v>0</v>
      </c>
      <c r="AP827" s="10">
        <f t="shared" si="27"/>
        <v>0</v>
      </c>
      <c r="AQ827" s="10">
        <f t="shared" si="27"/>
        <v>0</v>
      </c>
      <c r="AR827" s="10">
        <f t="shared" si="27"/>
        <v>0</v>
      </c>
      <c r="AS827" s="10">
        <f t="shared" si="27"/>
        <v>0</v>
      </c>
      <c r="AT827" s="10">
        <f t="shared" si="27"/>
        <v>0</v>
      </c>
      <c r="AU827" s="10">
        <f t="shared" si="27"/>
        <v>0</v>
      </c>
      <c r="AV827" s="10">
        <f t="shared" si="27"/>
        <v>0</v>
      </c>
      <c r="AW827" s="10">
        <f t="shared" si="27"/>
        <v>0</v>
      </c>
      <c r="AX827" s="10">
        <f t="shared" si="27"/>
        <v>0</v>
      </c>
      <c r="AY827" s="10">
        <f t="shared" si="27"/>
        <v>0</v>
      </c>
      <c r="AZ827" s="10">
        <f t="shared" si="27"/>
        <v>0</v>
      </c>
      <c r="BA827" s="10">
        <f t="shared" si="27"/>
        <v>0</v>
      </c>
      <c r="BB827" s="10">
        <f t="shared" si="27"/>
        <v>0</v>
      </c>
      <c r="BC827" s="10">
        <f t="shared" si="27"/>
        <v>0</v>
      </c>
      <c r="BD827" s="10">
        <f t="shared" si="27"/>
        <v>0</v>
      </c>
      <c r="BE827" s="10">
        <f t="shared" si="27"/>
        <v>0</v>
      </c>
      <c r="BF827" s="10">
        <f t="shared" si="27"/>
        <v>0</v>
      </c>
      <c r="BG827" s="10">
        <f t="shared" si="27"/>
        <v>0</v>
      </c>
      <c r="BH827" s="10">
        <f t="shared" si="27"/>
        <v>0</v>
      </c>
      <c r="BJ827" s="49"/>
      <c r="BK827" s="49"/>
      <c r="BL827" s="49"/>
      <c r="BM827" s="49"/>
    </row>
    <row r="828" spans="1:66" x14ac:dyDescent="0.2">
      <c r="BJ828" s="48"/>
      <c r="BK828" s="48"/>
      <c r="BL828" s="48"/>
      <c r="BM828" s="48"/>
    </row>
    <row r="829" spans="1:66" ht="30" x14ac:dyDescent="0.2">
      <c r="BJ829" s="437"/>
      <c r="BK829" s="437"/>
      <c r="BL829" s="437"/>
      <c r="BM829" s="437"/>
    </row>
    <row r="830" spans="1:66" x14ac:dyDescent="0.2">
      <c r="F830" s="413"/>
      <c r="G830" s="413"/>
      <c r="H830" s="413" t="s">
        <v>3318</v>
      </c>
      <c r="I830" s="414"/>
      <c r="J830" s="414"/>
    </row>
    <row r="837" spans="9:23" x14ac:dyDescent="0.2">
      <c r="S837" s="431" t="s">
        <v>3261</v>
      </c>
    </row>
    <row r="838" spans="9:23" x14ac:dyDescent="0.2">
      <c r="I838" s="54"/>
      <c r="J838" s="54"/>
      <c r="K838" s="54"/>
      <c r="S838" s="431" t="s">
        <v>3259</v>
      </c>
    </row>
    <row r="839" spans="9:23" x14ac:dyDescent="0.2">
      <c r="I839" s="54"/>
      <c r="J839" s="54"/>
      <c r="K839" s="54"/>
      <c r="S839" s="431" t="s">
        <v>3262</v>
      </c>
    </row>
    <row r="840" spans="9:23" x14ac:dyDescent="0.2">
      <c r="S840" s="431" t="s">
        <v>3263</v>
      </c>
    </row>
    <row r="841" spans="9:23" x14ac:dyDescent="0.2">
      <c r="P841" s="54" t="s">
        <v>3260</v>
      </c>
      <c r="Q841" s="54"/>
      <c r="R841" s="54"/>
      <c r="S841" s="54"/>
      <c r="T841" s="54"/>
      <c r="U841" s="54"/>
      <c r="V841" s="54"/>
      <c r="W841" s="54"/>
    </row>
    <row r="842" spans="9:23" x14ac:dyDescent="0.2">
      <c r="S842" s="431" t="s">
        <v>3276</v>
      </c>
    </row>
    <row r="843" spans="9:23" x14ac:dyDescent="0.2">
      <c r="S843" s="431" t="s">
        <v>3295</v>
      </c>
    </row>
    <row r="844" spans="9:23" x14ac:dyDescent="0.2">
      <c r="S844" s="431" t="s">
        <v>3296</v>
      </c>
    </row>
    <row r="845" spans="9:23" x14ac:dyDescent="0.2">
      <c r="S845" s="431" t="s">
        <v>3297</v>
      </c>
    </row>
    <row r="846" spans="9:23" x14ac:dyDescent="0.2">
      <c r="S846" s="431" t="s">
        <v>3299</v>
      </c>
    </row>
    <row r="847" spans="9:23" x14ac:dyDescent="0.2">
      <c r="S847" s="431" t="s">
        <v>3300</v>
      </c>
    </row>
  </sheetData>
  <autoFilter ref="BJ6:BK6" xr:uid="{B71472E8-D9DB-4C97-9557-7919AB042A00}">
    <sortState xmlns:xlrd2="http://schemas.microsoft.com/office/spreadsheetml/2017/richdata2" ref="BJ7:BK820">
      <sortCondition ref="BJ6"/>
    </sortState>
  </autoFilter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D463-E391-4987-BD17-FB8402AB114D}">
  <sheetPr filterMode="1"/>
  <dimension ref="A1:AI824"/>
  <sheetViews>
    <sheetView rightToLeft="1" zoomScale="85" zoomScaleNormal="85" workbookViewId="0">
      <selection activeCell="AI6" sqref="AI6"/>
    </sheetView>
  </sheetViews>
  <sheetFormatPr defaultColWidth="9.125" defaultRowHeight="19.5" x14ac:dyDescent="0.2"/>
  <cols>
    <col min="1" max="1" width="7.875" style="181" customWidth="1"/>
    <col min="2" max="2" width="3.625" style="45" bestFit="1" customWidth="1"/>
    <col min="3" max="3" width="3" style="431" customWidth="1"/>
    <col min="4" max="4" width="5.375" style="431" bestFit="1" customWidth="1"/>
    <col min="5" max="5" width="10.25" style="431" bestFit="1" customWidth="1"/>
    <col min="6" max="6" width="15.5" style="51" customWidth="1"/>
    <col min="7" max="7" width="10.625" style="51" hidden="1" customWidth="1"/>
    <col min="8" max="8" width="15.375" style="51" hidden="1" customWidth="1"/>
    <col min="9" max="9" width="17" style="431" hidden="1" customWidth="1"/>
    <col min="10" max="10" width="11.25" style="630" hidden="1" customWidth="1"/>
    <col min="11" max="11" width="9.25" style="630" hidden="1" customWidth="1"/>
    <col min="12" max="12" width="15.75" style="431" hidden="1" customWidth="1"/>
    <col min="13" max="13" width="14.25" style="431" hidden="1" customWidth="1"/>
    <col min="14" max="22" width="1.375" style="431" customWidth="1"/>
    <col min="23" max="23" width="3.125" style="431" bestFit="1" customWidth="1"/>
    <col min="24" max="24" width="4" style="431" bestFit="1" customWidth="1"/>
    <col min="25" max="25" width="8.125" style="431" customWidth="1"/>
    <col min="26" max="26" width="7.75" style="431" customWidth="1"/>
    <col min="27" max="27" width="7.375" style="431" hidden="1" customWidth="1"/>
    <col min="28" max="28" width="5.375" style="431" hidden="1" customWidth="1"/>
    <col min="29" max="29" width="7.75" style="431" hidden="1" customWidth="1"/>
    <col min="30" max="30" width="6.625" style="431" hidden="1" customWidth="1"/>
    <col min="31" max="31" width="6.125" style="431" hidden="1" customWidth="1"/>
    <col min="32" max="32" width="7.75" style="431" hidden="1" customWidth="1"/>
    <col min="33" max="33" width="6.625" style="431" hidden="1" customWidth="1"/>
    <col min="34" max="34" width="6.625" style="431" customWidth="1"/>
    <col min="35" max="35" width="11.875" style="431" customWidth="1"/>
    <col min="36" max="16384" width="9.125" style="431"/>
  </cols>
  <sheetData>
    <row r="1" spans="1:34" s="44" customFormat="1" ht="33.75" x14ac:dyDescent="0.2">
      <c r="A1" s="180"/>
      <c r="B1" s="43"/>
      <c r="C1" s="130" t="s">
        <v>35</v>
      </c>
      <c r="D1" s="130"/>
      <c r="E1" s="130"/>
      <c r="F1" s="130"/>
      <c r="G1" s="130"/>
      <c r="H1" s="130"/>
      <c r="I1" s="130"/>
      <c r="J1" s="629"/>
      <c r="K1" s="629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</row>
    <row r="2" spans="1:34" ht="33.75" x14ac:dyDescent="0.2">
      <c r="C2" s="130" t="s">
        <v>3171</v>
      </c>
      <c r="D2" s="130"/>
      <c r="E2" s="130"/>
      <c r="F2" s="130"/>
      <c r="G2" s="130"/>
      <c r="H2" s="130"/>
      <c r="I2" s="130"/>
      <c r="J2" s="629"/>
      <c r="K2" s="629"/>
      <c r="L2" s="130"/>
      <c r="M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  <c r="AA2" s="130"/>
      <c r="AB2" s="130"/>
      <c r="AC2" s="130"/>
      <c r="AD2" s="130"/>
      <c r="AE2" s="130"/>
      <c r="AF2" s="130"/>
      <c r="AG2" s="130"/>
      <c r="AH2" s="130"/>
    </row>
    <row r="3" spans="1:34" ht="17.25" customHeight="1" thickBot="1" x14ac:dyDescent="0.25">
      <c r="C3" s="46"/>
      <c r="D3" s="46"/>
      <c r="E3" s="46"/>
      <c r="F3" s="46"/>
      <c r="G3" s="46"/>
      <c r="H3" s="46"/>
      <c r="S3" s="178"/>
      <c r="Y3" s="47"/>
      <c r="Z3" s="47"/>
      <c r="AA3" s="47"/>
      <c r="AB3" s="47"/>
      <c r="AC3" s="47"/>
      <c r="AD3" s="47"/>
      <c r="AE3" s="47"/>
      <c r="AF3" s="47"/>
      <c r="AG3" s="47"/>
      <c r="AH3" s="47"/>
    </row>
    <row r="4" spans="1:34" s="49" customFormat="1" ht="22.5" hidden="1" customHeight="1" x14ac:dyDescent="0.2">
      <c r="A4" s="62"/>
      <c r="B4" s="48"/>
      <c r="C4" s="49">
        <v>1</v>
      </c>
      <c r="E4" s="49">
        <v>2</v>
      </c>
      <c r="F4" s="49">
        <v>3</v>
      </c>
      <c r="I4" s="431"/>
      <c r="J4" s="630"/>
      <c r="K4" s="630"/>
      <c r="L4" s="431"/>
      <c r="M4" s="431"/>
      <c r="N4" s="431"/>
      <c r="O4" s="431"/>
      <c r="P4" s="431"/>
      <c r="Q4" s="49">
        <v>4</v>
      </c>
      <c r="R4" s="49">
        <v>5</v>
      </c>
      <c r="Y4" s="49">
        <v>8</v>
      </c>
      <c r="AC4" s="49">
        <v>9</v>
      </c>
      <c r="AD4" s="49">
        <v>10</v>
      </c>
      <c r="AE4" s="49">
        <v>11</v>
      </c>
      <c r="AF4" s="49">
        <v>21</v>
      </c>
    </row>
    <row r="5" spans="1:34" ht="88.5" customHeight="1" thickBot="1" x14ac:dyDescent="0.25">
      <c r="B5" s="608" t="s">
        <v>2388</v>
      </c>
      <c r="C5" s="610" t="s">
        <v>3258</v>
      </c>
      <c r="D5" s="612" t="s">
        <v>80</v>
      </c>
      <c r="E5" s="614" t="s">
        <v>29</v>
      </c>
      <c r="F5" s="616" t="s">
        <v>30</v>
      </c>
      <c r="G5" s="618" t="s">
        <v>2411</v>
      </c>
      <c r="H5" s="619"/>
      <c r="I5" s="619"/>
      <c r="J5" s="631"/>
      <c r="K5" s="631"/>
      <c r="L5" s="619"/>
      <c r="M5" s="619"/>
      <c r="N5" s="604" t="s">
        <v>2412</v>
      </c>
      <c r="O5" s="605"/>
      <c r="P5" s="620"/>
      <c r="Q5" s="621" t="s">
        <v>8</v>
      </c>
      <c r="R5" s="622"/>
      <c r="S5" s="622"/>
      <c r="T5" s="622"/>
      <c r="U5" s="622"/>
      <c r="V5" s="623"/>
      <c r="W5" s="598" t="s">
        <v>61</v>
      </c>
      <c r="X5" s="599"/>
      <c r="Y5" s="598" t="s">
        <v>2413</v>
      </c>
      <c r="Z5" s="600"/>
      <c r="AA5" s="601"/>
      <c r="AB5" s="601"/>
      <c r="AC5" s="601"/>
      <c r="AD5" s="601"/>
      <c r="AE5" s="601"/>
      <c r="AF5" s="601"/>
      <c r="AG5" s="601"/>
      <c r="AH5" s="646"/>
    </row>
    <row r="6" spans="1:34" ht="69" customHeight="1" thickBot="1" x14ac:dyDescent="0.25">
      <c r="B6" s="609"/>
      <c r="C6" s="611"/>
      <c r="D6" s="613"/>
      <c r="E6" s="615"/>
      <c r="F6" s="617"/>
      <c r="G6" s="95" t="s">
        <v>81</v>
      </c>
      <c r="H6" s="88" t="s">
        <v>82</v>
      </c>
      <c r="I6" s="88" t="s">
        <v>16</v>
      </c>
      <c r="J6" s="632" t="s">
        <v>76</v>
      </c>
      <c r="K6" s="632" t="s">
        <v>83</v>
      </c>
      <c r="L6" s="88" t="s">
        <v>2378</v>
      </c>
      <c r="M6" s="85" t="s">
        <v>2379</v>
      </c>
      <c r="N6" s="96" t="s">
        <v>2407</v>
      </c>
      <c r="O6" s="97" t="s">
        <v>2408</v>
      </c>
      <c r="P6" s="104" t="s">
        <v>2409</v>
      </c>
      <c r="Q6" s="433" t="s">
        <v>9</v>
      </c>
      <c r="R6" s="435" t="s">
        <v>31</v>
      </c>
      <c r="S6" s="435" t="s">
        <v>26</v>
      </c>
      <c r="T6" s="435" t="s">
        <v>32</v>
      </c>
      <c r="U6" s="435" t="s">
        <v>84</v>
      </c>
      <c r="V6" s="436" t="s">
        <v>3172</v>
      </c>
      <c r="W6" s="433" t="s">
        <v>62</v>
      </c>
      <c r="X6" s="434" t="s">
        <v>63</v>
      </c>
      <c r="Y6" s="335" t="s">
        <v>3267</v>
      </c>
      <c r="Z6" s="95" t="s">
        <v>3266</v>
      </c>
      <c r="AA6" s="88" t="s">
        <v>2385</v>
      </c>
      <c r="AB6" s="88" t="s">
        <v>2386</v>
      </c>
      <c r="AC6" s="88" t="s">
        <v>2387</v>
      </c>
      <c r="AD6" s="88" t="s">
        <v>0</v>
      </c>
      <c r="AE6" s="88" t="s">
        <v>17</v>
      </c>
      <c r="AF6" s="97" t="s">
        <v>84</v>
      </c>
      <c r="AG6" s="97" t="s">
        <v>34</v>
      </c>
      <c r="AH6" s="647"/>
    </row>
    <row r="7" spans="1:34" s="50" customFormat="1" ht="24" hidden="1" customHeight="1" x14ac:dyDescent="0.2">
      <c r="A7" s="182"/>
      <c r="B7" s="295">
        <v>12</v>
      </c>
      <c r="C7" s="296">
        <v>12</v>
      </c>
      <c r="D7" s="297">
        <v>12800</v>
      </c>
      <c r="E7" s="248" t="s">
        <v>85</v>
      </c>
      <c r="F7" s="249" t="s">
        <v>86</v>
      </c>
      <c r="G7" s="301" t="s">
        <v>87</v>
      </c>
      <c r="H7" s="333" t="s">
        <v>88</v>
      </c>
      <c r="I7" s="438" t="s">
        <v>2505</v>
      </c>
      <c r="J7" s="633">
        <v>68098464</v>
      </c>
      <c r="K7" s="633">
        <v>12699534</v>
      </c>
      <c r="L7" s="444" t="s">
        <v>88</v>
      </c>
      <c r="M7" s="448" t="s">
        <v>2380</v>
      </c>
      <c r="N7" s="449"/>
      <c r="O7" s="444"/>
      <c r="P7" s="450"/>
      <c r="Q7" s="250">
        <v>30</v>
      </c>
      <c r="R7" s="251">
        <v>70</v>
      </c>
      <c r="S7" s="72">
        <v>0</v>
      </c>
      <c r="T7" s="72">
        <v>0</v>
      </c>
      <c r="U7" s="89">
        <v>0</v>
      </c>
      <c r="V7" s="259">
        <v>21</v>
      </c>
      <c r="W7" s="98">
        <v>0</v>
      </c>
      <c r="X7" s="334">
        <v>0</v>
      </c>
      <c r="Y7" s="98">
        <v>1</v>
      </c>
      <c r="Z7" s="72">
        <v>1</v>
      </c>
      <c r="AA7" s="329">
        <v>1477052</v>
      </c>
      <c r="AB7" s="329">
        <v>46667</v>
      </c>
      <c r="AC7" s="330">
        <f>AA7+AB7</f>
        <v>1523719</v>
      </c>
      <c r="AD7" s="73">
        <v>4500000</v>
      </c>
      <c r="AE7" s="73">
        <v>6000000</v>
      </c>
      <c r="AF7" s="73">
        <f>AC7*U7</f>
        <v>0</v>
      </c>
      <c r="AG7" s="73">
        <f>200000*V7</f>
        <v>4200000</v>
      </c>
      <c r="AH7" s="648">
        <f>Z7-Y7</f>
        <v>0</v>
      </c>
    </row>
    <row r="8" spans="1:34" s="50" customFormat="1" ht="24" hidden="1" customHeight="1" x14ac:dyDescent="0.2">
      <c r="A8" s="182"/>
      <c r="B8" s="298">
        <v>9</v>
      </c>
      <c r="C8" s="266">
        <v>9</v>
      </c>
      <c r="D8" s="299">
        <v>12801</v>
      </c>
      <c r="E8" s="252" t="s">
        <v>91</v>
      </c>
      <c r="F8" s="253" t="s">
        <v>92</v>
      </c>
      <c r="G8" s="252" t="s">
        <v>87</v>
      </c>
      <c r="H8" s="274" t="s">
        <v>88</v>
      </c>
      <c r="I8" s="293" t="s">
        <v>2502</v>
      </c>
      <c r="J8" s="634">
        <v>67939619</v>
      </c>
      <c r="K8" s="636">
        <v>28036655</v>
      </c>
      <c r="L8" s="66" t="s">
        <v>88</v>
      </c>
      <c r="M8" s="304" t="s">
        <v>2380</v>
      </c>
      <c r="N8" s="86"/>
      <c r="O8" s="66"/>
      <c r="P8" s="87"/>
      <c r="Q8" s="254">
        <v>30</v>
      </c>
      <c r="R8" s="255">
        <v>62</v>
      </c>
      <c r="S8" s="65">
        <v>0</v>
      </c>
      <c r="T8" s="65">
        <v>0</v>
      </c>
      <c r="U8" s="90">
        <v>0</v>
      </c>
      <c r="V8" s="260">
        <v>22</v>
      </c>
      <c r="W8" s="99">
        <v>0</v>
      </c>
      <c r="X8" s="84">
        <v>0</v>
      </c>
      <c r="Y8" s="99">
        <v>0</v>
      </c>
      <c r="Z8" s="65">
        <v>0</v>
      </c>
      <c r="AA8" s="327">
        <v>1477052</v>
      </c>
      <c r="AB8" s="327">
        <v>46667</v>
      </c>
      <c r="AC8" s="328">
        <f>AA8+AB8</f>
        <v>1523719</v>
      </c>
      <c r="AD8" s="75">
        <v>4500000</v>
      </c>
      <c r="AE8" s="75">
        <v>6000000</v>
      </c>
      <c r="AF8" s="75">
        <f>AC8*U8</f>
        <v>0</v>
      </c>
      <c r="AG8" s="75">
        <f>200000*V8</f>
        <v>4400000</v>
      </c>
      <c r="AH8" s="648">
        <f t="shared" ref="AH8:AH71" si="0">Z8-Y8</f>
        <v>0</v>
      </c>
    </row>
    <row r="9" spans="1:34" s="50" customFormat="1" ht="24" hidden="1" customHeight="1" x14ac:dyDescent="0.2">
      <c r="A9" s="182"/>
      <c r="B9" s="298">
        <v>27</v>
      </c>
      <c r="C9" s="266">
        <v>27</v>
      </c>
      <c r="D9" s="299">
        <v>12802</v>
      </c>
      <c r="E9" s="252" t="s">
        <v>95</v>
      </c>
      <c r="F9" s="253" t="s">
        <v>96</v>
      </c>
      <c r="G9" s="252" t="s">
        <v>87</v>
      </c>
      <c r="H9" s="274" t="s">
        <v>88</v>
      </c>
      <c r="I9" s="353" t="s">
        <v>2520</v>
      </c>
      <c r="J9" s="634">
        <v>4610072211</v>
      </c>
      <c r="K9" s="634">
        <v>12868238</v>
      </c>
      <c r="L9" s="68" t="s">
        <v>88</v>
      </c>
      <c r="M9" s="303" t="s">
        <v>2383</v>
      </c>
      <c r="N9" s="100"/>
      <c r="O9" s="68"/>
      <c r="P9" s="91"/>
      <c r="Q9" s="254">
        <v>30</v>
      </c>
      <c r="R9" s="255">
        <v>88</v>
      </c>
      <c r="S9" s="65">
        <v>0</v>
      </c>
      <c r="T9" s="65">
        <v>0</v>
      </c>
      <c r="U9" s="90">
        <v>0</v>
      </c>
      <c r="V9" s="260">
        <v>22</v>
      </c>
      <c r="W9" s="99">
        <v>0</v>
      </c>
      <c r="X9" s="84">
        <v>0</v>
      </c>
      <c r="Y9" s="99">
        <v>0</v>
      </c>
      <c r="Z9" s="65">
        <v>0</v>
      </c>
      <c r="AA9" s="327">
        <v>1642901</v>
      </c>
      <c r="AB9" s="327">
        <v>0</v>
      </c>
      <c r="AC9" s="328">
        <f>AA9+AB9</f>
        <v>1642901</v>
      </c>
      <c r="AD9" s="75">
        <v>4500000</v>
      </c>
      <c r="AE9" s="75">
        <v>6000000</v>
      </c>
      <c r="AF9" s="75">
        <f>AC9*U9</f>
        <v>0</v>
      </c>
      <c r="AG9" s="75">
        <f>200000*V9</f>
        <v>4400000</v>
      </c>
      <c r="AH9" s="648">
        <f t="shared" si="0"/>
        <v>0</v>
      </c>
    </row>
    <row r="10" spans="1:34" s="50" customFormat="1" ht="24" hidden="1" customHeight="1" x14ac:dyDescent="0.2">
      <c r="A10" s="182"/>
      <c r="B10" s="298">
        <v>11</v>
      </c>
      <c r="C10" s="266">
        <v>11</v>
      </c>
      <c r="D10" s="299">
        <v>12803</v>
      </c>
      <c r="E10" s="252" t="s">
        <v>99</v>
      </c>
      <c r="F10" s="253" t="s">
        <v>100</v>
      </c>
      <c r="G10" s="252" t="s">
        <v>87</v>
      </c>
      <c r="H10" s="274" t="s">
        <v>88</v>
      </c>
      <c r="I10" s="294" t="s">
        <v>2504</v>
      </c>
      <c r="J10" s="635">
        <v>450780139</v>
      </c>
      <c r="K10" s="635">
        <v>21958193</v>
      </c>
      <c r="L10" s="65" t="s">
        <v>88</v>
      </c>
      <c r="M10" s="292" t="s">
        <v>2380</v>
      </c>
      <c r="N10" s="99"/>
      <c r="O10" s="65"/>
      <c r="P10" s="90"/>
      <c r="Q10" s="254">
        <v>30</v>
      </c>
      <c r="R10" s="255">
        <v>30</v>
      </c>
      <c r="S10" s="65">
        <v>0</v>
      </c>
      <c r="T10" s="65">
        <v>0</v>
      </c>
      <c r="U10" s="90">
        <v>0</v>
      </c>
      <c r="V10" s="260">
        <v>19</v>
      </c>
      <c r="W10" s="99">
        <v>0</v>
      </c>
      <c r="X10" s="84">
        <v>0</v>
      </c>
      <c r="Y10" s="99">
        <v>3</v>
      </c>
      <c r="Z10" s="65">
        <v>3</v>
      </c>
      <c r="AA10" s="327">
        <v>1477052</v>
      </c>
      <c r="AB10" s="327">
        <v>46667</v>
      </c>
      <c r="AC10" s="328">
        <f>AA10+AB10</f>
        <v>1523719</v>
      </c>
      <c r="AD10" s="75">
        <v>4500000</v>
      </c>
      <c r="AE10" s="75">
        <v>6000000</v>
      </c>
      <c r="AF10" s="75">
        <f>AC10*U10</f>
        <v>0</v>
      </c>
      <c r="AG10" s="75">
        <f>200000*V10</f>
        <v>3800000</v>
      </c>
      <c r="AH10" s="648">
        <f t="shared" si="0"/>
        <v>0</v>
      </c>
    </row>
    <row r="11" spans="1:34" s="50" customFormat="1" ht="24" hidden="1" customHeight="1" x14ac:dyDescent="0.2">
      <c r="A11" s="182"/>
      <c r="B11" s="298">
        <v>13</v>
      </c>
      <c r="C11" s="266">
        <v>13</v>
      </c>
      <c r="D11" s="299">
        <v>12804</v>
      </c>
      <c r="E11" s="252" t="s">
        <v>103</v>
      </c>
      <c r="F11" s="253" t="s">
        <v>104</v>
      </c>
      <c r="G11" s="252" t="s">
        <v>87</v>
      </c>
      <c r="H11" s="274" t="s">
        <v>88</v>
      </c>
      <c r="I11" s="294" t="s">
        <v>2506</v>
      </c>
      <c r="J11" s="635">
        <v>6179768757</v>
      </c>
      <c r="K11" s="635">
        <v>24139462</v>
      </c>
      <c r="L11" s="65" t="s">
        <v>88</v>
      </c>
      <c r="M11" s="292" t="s">
        <v>2380</v>
      </c>
      <c r="N11" s="99"/>
      <c r="O11" s="65"/>
      <c r="P11" s="90"/>
      <c r="Q11" s="254">
        <v>30</v>
      </c>
      <c r="R11" s="255">
        <v>81</v>
      </c>
      <c r="S11" s="65">
        <v>0</v>
      </c>
      <c r="T11" s="65">
        <v>0</v>
      </c>
      <c r="U11" s="90">
        <v>0</v>
      </c>
      <c r="V11" s="260">
        <v>23</v>
      </c>
      <c r="W11" s="99">
        <v>0</v>
      </c>
      <c r="X11" s="84">
        <v>0</v>
      </c>
      <c r="Y11" s="99">
        <v>0</v>
      </c>
      <c r="Z11" s="65">
        <v>0</v>
      </c>
      <c r="AA11" s="327">
        <v>1477052</v>
      </c>
      <c r="AB11" s="327">
        <v>46667</v>
      </c>
      <c r="AC11" s="328">
        <f>AA11+AB11</f>
        <v>1523719</v>
      </c>
      <c r="AD11" s="75">
        <v>4500000</v>
      </c>
      <c r="AE11" s="75">
        <v>6000000</v>
      </c>
      <c r="AF11" s="75">
        <f>AC11*U11</f>
        <v>0</v>
      </c>
      <c r="AG11" s="75">
        <f>200000*V11</f>
        <v>4600000</v>
      </c>
      <c r="AH11" s="648">
        <f t="shared" si="0"/>
        <v>0</v>
      </c>
    </row>
    <row r="12" spans="1:34" s="50" customFormat="1" ht="24" hidden="1" customHeight="1" x14ac:dyDescent="0.2">
      <c r="A12" s="182"/>
      <c r="B12" s="298">
        <v>17</v>
      </c>
      <c r="C12" s="266">
        <v>17</v>
      </c>
      <c r="D12" s="299">
        <v>12805</v>
      </c>
      <c r="E12" s="252" t="s">
        <v>107</v>
      </c>
      <c r="F12" s="253" t="s">
        <v>108</v>
      </c>
      <c r="G12" s="252" t="s">
        <v>87</v>
      </c>
      <c r="H12" s="274" t="s">
        <v>88</v>
      </c>
      <c r="I12" s="293" t="s">
        <v>2510</v>
      </c>
      <c r="J12" s="636">
        <v>3873509318</v>
      </c>
      <c r="K12" s="636">
        <v>20182173</v>
      </c>
      <c r="L12" s="66" t="s">
        <v>88</v>
      </c>
      <c r="M12" s="304" t="s">
        <v>2383</v>
      </c>
      <c r="N12" s="86"/>
      <c r="O12" s="66"/>
      <c r="P12" s="87"/>
      <c r="Q12" s="254">
        <v>30</v>
      </c>
      <c r="R12" s="255">
        <v>150</v>
      </c>
      <c r="S12" s="65">
        <v>0</v>
      </c>
      <c r="T12" s="65">
        <v>0</v>
      </c>
      <c r="U12" s="90">
        <v>0</v>
      </c>
      <c r="V12" s="260">
        <v>24</v>
      </c>
      <c r="W12" s="99">
        <v>0</v>
      </c>
      <c r="X12" s="84">
        <v>0</v>
      </c>
      <c r="Y12" s="99">
        <v>0</v>
      </c>
      <c r="Z12" s="65">
        <v>0</v>
      </c>
      <c r="AA12" s="327">
        <v>1642901</v>
      </c>
      <c r="AB12" s="327">
        <v>46667</v>
      </c>
      <c r="AC12" s="328">
        <f>AA12+AB12</f>
        <v>1689568</v>
      </c>
      <c r="AD12" s="75">
        <v>4500000</v>
      </c>
      <c r="AE12" s="75">
        <v>6000000</v>
      </c>
      <c r="AF12" s="75">
        <f>AC12*U12</f>
        <v>0</v>
      </c>
      <c r="AG12" s="75">
        <f>200000*V12</f>
        <v>4800000</v>
      </c>
      <c r="AH12" s="648">
        <f t="shared" si="0"/>
        <v>0</v>
      </c>
    </row>
    <row r="13" spans="1:34" s="50" customFormat="1" ht="24" hidden="1" customHeight="1" x14ac:dyDescent="0.2">
      <c r="A13" s="182"/>
      <c r="B13" s="298">
        <v>31</v>
      </c>
      <c r="C13" s="266">
        <v>31</v>
      </c>
      <c r="D13" s="299">
        <v>12806</v>
      </c>
      <c r="E13" s="252" t="s">
        <v>111</v>
      </c>
      <c r="F13" s="253" t="s">
        <v>112</v>
      </c>
      <c r="G13" s="252" t="s">
        <v>87</v>
      </c>
      <c r="H13" s="274" t="s">
        <v>88</v>
      </c>
      <c r="I13" s="293" t="s">
        <v>2524</v>
      </c>
      <c r="J13" s="636">
        <v>4570125670</v>
      </c>
      <c r="K13" s="636">
        <v>15160090</v>
      </c>
      <c r="L13" s="66" t="s">
        <v>88</v>
      </c>
      <c r="M13" s="305" t="s">
        <v>2383</v>
      </c>
      <c r="N13" s="86"/>
      <c r="O13" s="66"/>
      <c r="P13" s="87"/>
      <c r="Q13" s="254">
        <v>30</v>
      </c>
      <c r="R13" s="255">
        <v>65</v>
      </c>
      <c r="S13" s="65">
        <v>0</v>
      </c>
      <c r="T13" s="65">
        <v>0</v>
      </c>
      <c r="U13" s="90">
        <v>0</v>
      </c>
      <c r="V13" s="260">
        <v>18</v>
      </c>
      <c r="W13" s="99">
        <v>0</v>
      </c>
      <c r="X13" s="84">
        <v>0</v>
      </c>
      <c r="Y13" s="99">
        <v>0</v>
      </c>
      <c r="Z13" s="65">
        <v>0</v>
      </c>
      <c r="AA13" s="327">
        <v>1642901</v>
      </c>
      <c r="AB13" s="327">
        <v>0</v>
      </c>
      <c r="AC13" s="328">
        <f>AA13+AB13</f>
        <v>1642901</v>
      </c>
      <c r="AD13" s="75">
        <v>4500000</v>
      </c>
      <c r="AE13" s="75">
        <v>6000000</v>
      </c>
      <c r="AF13" s="75">
        <f>AC13*U13</f>
        <v>0</v>
      </c>
      <c r="AG13" s="75">
        <f>200000*V13</f>
        <v>3600000</v>
      </c>
      <c r="AH13" s="648">
        <f t="shared" si="0"/>
        <v>0</v>
      </c>
    </row>
    <row r="14" spans="1:34" s="50" customFormat="1" ht="24" hidden="1" customHeight="1" x14ac:dyDescent="0.4">
      <c r="A14" s="182"/>
      <c r="B14" s="298">
        <v>15</v>
      </c>
      <c r="C14" s="266">
        <v>15</v>
      </c>
      <c r="D14" s="299">
        <v>12807</v>
      </c>
      <c r="E14" s="252" t="s">
        <v>115</v>
      </c>
      <c r="F14" s="253" t="s">
        <v>116</v>
      </c>
      <c r="G14" s="252" t="s">
        <v>87</v>
      </c>
      <c r="H14" s="274" t="s">
        <v>88</v>
      </c>
      <c r="I14" s="293" t="s">
        <v>2508</v>
      </c>
      <c r="J14" s="637">
        <v>2640002181</v>
      </c>
      <c r="K14" s="636">
        <v>31058241</v>
      </c>
      <c r="L14" s="66" t="s">
        <v>88</v>
      </c>
      <c r="M14" s="304" t="s">
        <v>2380</v>
      </c>
      <c r="N14" s="86"/>
      <c r="O14" s="66"/>
      <c r="P14" s="87"/>
      <c r="Q14" s="254">
        <v>30</v>
      </c>
      <c r="R14" s="255">
        <v>33</v>
      </c>
      <c r="S14" s="65">
        <v>0</v>
      </c>
      <c r="T14" s="65">
        <v>0</v>
      </c>
      <c r="U14" s="90">
        <v>0</v>
      </c>
      <c r="V14" s="260">
        <v>18</v>
      </c>
      <c r="W14" s="99">
        <v>0</v>
      </c>
      <c r="X14" s="84">
        <v>0</v>
      </c>
      <c r="Y14" s="99">
        <v>0</v>
      </c>
      <c r="Z14" s="65">
        <v>0</v>
      </c>
      <c r="AA14" s="327">
        <v>1477052</v>
      </c>
      <c r="AB14" s="327">
        <v>46667</v>
      </c>
      <c r="AC14" s="328">
        <f>AA14+AB14</f>
        <v>1523719</v>
      </c>
      <c r="AD14" s="75">
        <v>4500000</v>
      </c>
      <c r="AE14" s="75">
        <v>6000000</v>
      </c>
      <c r="AF14" s="75">
        <f>AC14*U14</f>
        <v>0</v>
      </c>
      <c r="AG14" s="75">
        <f>200000*V14</f>
        <v>3600000</v>
      </c>
      <c r="AH14" s="648">
        <f t="shared" si="0"/>
        <v>0</v>
      </c>
    </row>
    <row r="15" spans="1:34" s="50" customFormat="1" ht="24" hidden="1" customHeight="1" x14ac:dyDescent="0.2">
      <c r="A15" s="182"/>
      <c r="B15" s="298">
        <v>28</v>
      </c>
      <c r="C15" s="266">
        <v>28</v>
      </c>
      <c r="D15" s="299">
        <v>12808</v>
      </c>
      <c r="E15" s="252" t="s">
        <v>119</v>
      </c>
      <c r="F15" s="253" t="s">
        <v>120</v>
      </c>
      <c r="G15" s="252" t="s">
        <v>87</v>
      </c>
      <c r="H15" s="274" t="s">
        <v>88</v>
      </c>
      <c r="I15" s="294" t="s">
        <v>2521</v>
      </c>
      <c r="J15" s="635">
        <v>4060817661</v>
      </c>
      <c r="K15" s="635">
        <v>20279792</v>
      </c>
      <c r="L15" s="65" t="s">
        <v>88</v>
      </c>
      <c r="M15" s="292" t="s">
        <v>2380</v>
      </c>
      <c r="N15" s="99"/>
      <c r="O15" s="65"/>
      <c r="P15" s="90"/>
      <c r="Q15" s="254">
        <v>30</v>
      </c>
      <c r="R15" s="255">
        <v>60</v>
      </c>
      <c r="S15" s="65">
        <v>0</v>
      </c>
      <c r="T15" s="65">
        <v>0</v>
      </c>
      <c r="U15" s="90">
        <v>0</v>
      </c>
      <c r="V15" s="260">
        <v>20</v>
      </c>
      <c r="W15" s="99">
        <v>0</v>
      </c>
      <c r="X15" s="84">
        <v>0</v>
      </c>
      <c r="Y15" s="99">
        <v>0</v>
      </c>
      <c r="Z15" s="65">
        <v>0</v>
      </c>
      <c r="AA15" s="327">
        <v>1477052</v>
      </c>
      <c r="AB15" s="327">
        <v>0</v>
      </c>
      <c r="AC15" s="328">
        <f>AA15+AB15</f>
        <v>1477052</v>
      </c>
      <c r="AD15" s="75">
        <v>4500000</v>
      </c>
      <c r="AE15" s="75">
        <v>6000000</v>
      </c>
      <c r="AF15" s="75">
        <f>AC15*U15</f>
        <v>0</v>
      </c>
      <c r="AG15" s="75">
        <f>200000*V15</f>
        <v>4000000</v>
      </c>
      <c r="AH15" s="648">
        <f t="shared" si="0"/>
        <v>0</v>
      </c>
    </row>
    <row r="16" spans="1:34" s="50" customFormat="1" ht="24" hidden="1" customHeight="1" x14ac:dyDescent="0.2">
      <c r="A16" s="182"/>
      <c r="B16" s="298">
        <v>26</v>
      </c>
      <c r="C16" s="266">
        <v>26</v>
      </c>
      <c r="D16" s="299">
        <v>12809</v>
      </c>
      <c r="E16" s="252" t="s">
        <v>123</v>
      </c>
      <c r="F16" s="253" t="s">
        <v>124</v>
      </c>
      <c r="G16" s="252" t="s">
        <v>87</v>
      </c>
      <c r="H16" s="274" t="s">
        <v>88</v>
      </c>
      <c r="I16" s="294" t="s">
        <v>2519</v>
      </c>
      <c r="J16" s="635">
        <v>4060934895</v>
      </c>
      <c r="K16" s="635">
        <v>20280036</v>
      </c>
      <c r="L16" s="65" t="s">
        <v>88</v>
      </c>
      <c r="M16" s="292" t="s">
        <v>2382</v>
      </c>
      <c r="N16" s="99"/>
      <c r="O16" s="65"/>
      <c r="P16" s="90"/>
      <c r="Q16" s="254">
        <v>30</v>
      </c>
      <c r="R16" s="255">
        <v>55</v>
      </c>
      <c r="S16" s="65">
        <v>0</v>
      </c>
      <c r="T16" s="65">
        <v>0</v>
      </c>
      <c r="U16" s="90">
        <v>0</v>
      </c>
      <c r="V16" s="260">
        <v>20</v>
      </c>
      <c r="W16" s="99">
        <v>0</v>
      </c>
      <c r="X16" s="84">
        <v>0</v>
      </c>
      <c r="Y16" s="99">
        <v>0</v>
      </c>
      <c r="Z16" s="65">
        <v>0</v>
      </c>
      <c r="AA16" s="327">
        <v>1145360</v>
      </c>
      <c r="AB16" s="327">
        <v>0</v>
      </c>
      <c r="AC16" s="328">
        <f>AA16+AB16</f>
        <v>1145360</v>
      </c>
      <c r="AD16" s="75">
        <v>4500000</v>
      </c>
      <c r="AE16" s="75">
        <v>6000000</v>
      </c>
      <c r="AF16" s="75">
        <f>AC16*U16</f>
        <v>0</v>
      </c>
      <c r="AG16" s="75">
        <f>200000*V16</f>
        <v>4000000</v>
      </c>
      <c r="AH16" s="648">
        <f t="shared" si="0"/>
        <v>0</v>
      </c>
    </row>
    <row r="17" spans="1:34" s="50" customFormat="1" ht="24" hidden="1" customHeight="1" x14ac:dyDescent="0.2">
      <c r="A17" s="182"/>
      <c r="B17" s="298">
        <v>1</v>
      </c>
      <c r="C17" s="266">
        <v>1</v>
      </c>
      <c r="D17" s="299">
        <v>12810</v>
      </c>
      <c r="E17" s="252" t="s">
        <v>127</v>
      </c>
      <c r="F17" s="253" t="s">
        <v>128</v>
      </c>
      <c r="G17" s="252" t="s">
        <v>87</v>
      </c>
      <c r="H17" s="274" t="s">
        <v>88</v>
      </c>
      <c r="I17" s="294" t="s">
        <v>2494</v>
      </c>
      <c r="J17" s="635">
        <v>5709701319</v>
      </c>
      <c r="K17" s="635">
        <v>23111388</v>
      </c>
      <c r="L17" s="65" t="s">
        <v>88</v>
      </c>
      <c r="M17" s="292" t="s">
        <v>2380</v>
      </c>
      <c r="N17" s="99"/>
      <c r="O17" s="65"/>
      <c r="P17" s="90"/>
      <c r="Q17" s="254">
        <v>30</v>
      </c>
      <c r="R17" s="255">
        <v>40</v>
      </c>
      <c r="S17" s="65">
        <v>0</v>
      </c>
      <c r="T17" s="65">
        <v>0</v>
      </c>
      <c r="U17" s="90">
        <v>0</v>
      </c>
      <c r="V17" s="260">
        <v>16</v>
      </c>
      <c r="W17" s="99">
        <v>0</v>
      </c>
      <c r="X17" s="84">
        <v>0</v>
      </c>
      <c r="Y17" s="99">
        <v>1</v>
      </c>
      <c r="Z17" s="65">
        <v>1</v>
      </c>
      <c r="AA17" s="327">
        <v>1477052</v>
      </c>
      <c r="AB17" s="327">
        <v>46667</v>
      </c>
      <c r="AC17" s="328">
        <f>AA17+AB17</f>
        <v>1523719</v>
      </c>
      <c r="AD17" s="75">
        <v>4500000</v>
      </c>
      <c r="AE17" s="75">
        <v>6000000</v>
      </c>
      <c r="AF17" s="75">
        <f>AC17*U17</f>
        <v>0</v>
      </c>
      <c r="AG17" s="75">
        <f>200000*V17</f>
        <v>3200000</v>
      </c>
      <c r="AH17" s="648">
        <f t="shared" si="0"/>
        <v>0</v>
      </c>
    </row>
    <row r="18" spans="1:34" s="50" customFormat="1" ht="24" hidden="1" customHeight="1" x14ac:dyDescent="0.2">
      <c r="A18" s="182"/>
      <c r="B18" s="298">
        <v>7</v>
      </c>
      <c r="C18" s="266">
        <v>7</v>
      </c>
      <c r="D18" s="299">
        <v>12811</v>
      </c>
      <c r="E18" s="252" t="s">
        <v>131</v>
      </c>
      <c r="F18" s="253" t="s">
        <v>132</v>
      </c>
      <c r="G18" s="252" t="s">
        <v>87</v>
      </c>
      <c r="H18" s="274" t="s">
        <v>88</v>
      </c>
      <c r="I18" s="294" t="s">
        <v>2500</v>
      </c>
      <c r="J18" s="635">
        <v>69252084</v>
      </c>
      <c r="K18" s="635">
        <v>20117364</v>
      </c>
      <c r="L18" s="65" t="s">
        <v>88</v>
      </c>
      <c r="M18" s="292" t="s">
        <v>2382</v>
      </c>
      <c r="N18" s="99"/>
      <c r="O18" s="65"/>
      <c r="P18" s="90"/>
      <c r="Q18" s="254">
        <v>30</v>
      </c>
      <c r="R18" s="255">
        <v>96</v>
      </c>
      <c r="S18" s="65">
        <v>0</v>
      </c>
      <c r="T18" s="65">
        <v>0</v>
      </c>
      <c r="U18" s="90">
        <v>0</v>
      </c>
      <c r="V18" s="260">
        <v>24</v>
      </c>
      <c r="W18" s="99">
        <v>0</v>
      </c>
      <c r="X18" s="84">
        <v>0</v>
      </c>
      <c r="Y18" s="99">
        <v>2</v>
      </c>
      <c r="Z18" s="65">
        <v>2</v>
      </c>
      <c r="AA18" s="327">
        <v>1145360</v>
      </c>
      <c r="AB18" s="327">
        <v>46667</v>
      </c>
      <c r="AC18" s="328">
        <f>AA18+AB18</f>
        <v>1192027</v>
      </c>
      <c r="AD18" s="75">
        <v>4500000</v>
      </c>
      <c r="AE18" s="75">
        <v>6000000</v>
      </c>
      <c r="AF18" s="75">
        <f>AC18*U18</f>
        <v>0</v>
      </c>
      <c r="AG18" s="75">
        <f>200000*V18</f>
        <v>4800000</v>
      </c>
      <c r="AH18" s="648">
        <f t="shared" si="0"/>
        <v>0</v>
      </c>
    </row>
    <row r="19" spans="1:34" s="50" customFormat="1" ht="24" customHeight="1" x14ac:dyDescent="0.2">
      <c r="A19" s="182"/>
      <c r="B19" s="298">
        <v>345</v>
      </c>
      <c r="C19" s="266">
        <v>109</v>
      </c>
      <c r="D19" s="299">
        <v>12812</v>
      </c>
      <c r="E19" s="242" t="s">
        <v>135</v>
      </c>
      <c r="F19" s="243" t="s">
        <v>136</v>
      </c>
      <c r="G19" s="287" t="s">
        <v>137</v>
      </c>
      <c r="H19" s="274" t="s">
        <v>88</v>
      </c>
      <c r="I19" s="294" t="s">
        <v>2779</v>
      </c>
      <c r="J19" s="635">
        <v>58760237</v>
      </c>
      <c r="K19" s="635">
        <v>16254178</v>
      </c>
      <c r="L19" s="65" t="s">
        <v>88</v>
      </c>
      <c r="M19" s="292" t="s">
        <v>137</v>
      </c>
      <c r="N19" s="244" t="s">
        <v>2410</v>
      </c>
      <c r="O19" s="65"/>
      <c r="P19" s="90"/>
      <c r="Q19" s="244">
        <v>30</v>
      </c>
      <c r="R19" s="246">
        <v>120</v>
      </c>
      <c r="S19" s="246">
        <v>110</v>
      </c>
      <c r="T19" s="246">
        <v>29.33</v>
      </c>
      <c r="U19" s="90">
        <v>0</v>
      </c>
      <c r="V19" s="262">
        <v>24</v>
      </c>
      <c r="W19" s="99">
        <v>0</v>
      </c>
      <c r="X19" s="84">
        <v>0</v>
      </c>
      <c r="Y19" s="99">
        <v>2</v>
      </c>
      <c r="Z19" s="65">
        <v>1</v>
      </c>
      <c r="AA19" s="319">
        <v>885165</v>
      </c>
      <c r="AB19" s="319">
        <v>46667</v>
      </c>
      <c r="AC19" s="320">
        <f>AA19+AB19</f>
        <v>931832</v>
      </c>
      <c r="AD19" s="75">
        <v>4500000</v>
      </c>
      <c r="AE19" s="75">
        <v>6000000</v>
      </c>
      <c r="AF19" s="75">
        <f>AC19*U19</f>
        <v>0</v>
      </c>
      <c r="AG19" s="75">
        <f>200000*V19</f>
        <v>4800000</v>
      </c>
      <c r="AH19" s="648">
        <f t="shared" si="0"/>
        <v>-1</v>
      </c>
    </row>
    <row r="20" spans="1:34" s="50" customFormat="1" ht="24" hidden="1" customHeight="1" x14ac:dyDescent="0.2">
      <c r="A20" s="182"/>
      <c r="B20" s="298">
        <v>21</v>
      </c>
      <c r="C20" s="266">
        <v>21</v>
      </c>
      <c r="D20" s="299">
        <v>12813</v>
      </c>
      <c r="E20" s="252" t="s">
        <v>140</v>
      </c>
      <c r="F20" s="253" t="s">
        <v>141</v>
      </c>
      <c r="G20" s="252" t="s">
        <v>87</v>
      </c>
      <c r="H20" s="274" t="s">
        <v>88</v>
      </c>
      <c r="I20" s="294" t="s">
        <v>2514</v>
      </c>
      <c r="J20" s="635">
        <v>492579555</v>
      </c>
      <c r="K20" s="635">
        <v>49051172</v>
      </c>
      <c r="L20" s="65" t="s">
        <v>88</v>
      </c>
      <c r="M20" s="292" t="s">
        <v>2382</v>
      </c>
      <c r="N20" s="99"/>
      <c r="O20" s="65"/>
      <c r="P20" s="90"/>
      <c r="Q20" s="254">
        <v>30</v>
      </c>
      <c r="R20" s="255">
        <v>150</v>
      </c>
      <c r="S20" s="65">
        <v>0</v>
      </c>
      <c r="T20" s="65">
        <v>0</v>
      </c>
      <c r="U20" s="90">
        <v>0</v>
      </c>
      <c r="V20" s="260">
        <v>24</v>
      </c>
      <c r="W20" s="99">
        <v>0</v>
      </c>
      <c r="X20" s="84">
        <v>0</v>
      </c>
      <c r="Y20" s="99">
        <v>2</v>
      </c>
      <c r="Z20" s="65">
        <v>2</v>
      </c>
      <c r="AA20" s="327">
        <v>1145360</v>
      </c>
      <c r="AB20" s="327">
        <v>0</v>
      </c>
      <c r="AC20" s="328">
        <f>AA20+AB20</f>
        <v>1145360</v>
      </c>
      <c r="AD20" s="75">
        <v>4500000</v>
      </c>
      <c r="AE20" s="75">
        <v>6000000</v>
      </c>
      <c r="AF20" s="75">
        <f>AC20*U20</f>
        <v>0</v>
      </c>
      <c r="AG20" s="75">
        <f>200000*V20</f>
        <v>4800000</v>
      </c>
      <c r="AH20" s="648">
        <f t="shared" si="0"/>
        <v>0</v>
      </c>
    </row>
    <row r="21" spans="1:34" s="50" customFormat="1" ht="24" hidden="1" customHeight="1" x14ac:dyDescent="0.2">
      <c r="A21" s="182"/>
      <c r="B21" s="298">
        <v>6</v>
      </c>
      <c r="C21" s="266">
        <v>6</v>
      </c>
      <c r="D21" s="299">
        <v>12814</v>
      </c>
      <c r="E21" s="252" t="s">
        <v>144</v>
      </c>
      <c r="F21" s="253" t="s">
        <v>145</v>
      </c>
      <c r="G21" s="252" t="s">
        <v>87</v>
      </c>
      <c r="H21" s="274" t="s">
        <v>88</v>
      </c>
      <c r="I21" s="294" t="s">
        <v>2499</v>
      </c>
      <c r="J21" s="635">
        <v>15802574</v>
      </c>
      <c r="K21" s="635">
        <v>12811093</v>
      </c>
      <c r="L21" s="65" t="s">
        <v>88</v>
      </c>
      <c r="M21" s="292" t="s">
        <v>2381</v>
      </c>
      <c r="N21" s="99"/>
      <c r="O21" s="65"/>
      <c r="P21" s="90"/>
      <c r="Q21" s="254">
        <v>30</v>
      </c>
      <c r="R21" s="255">
        <v>120</v>
      </c>
      <c r="S21" s="65">
        <v>0</v>
      </c>
      <c r="T21" s="65">
        <v>0</v>
      </c>
      <c r="U21" s="90">
        <v>0</v>
      </c>
      <c r="V21" s="260">
        <v>19</v>
      </c>
      <c r="W21" s="99">
        <v>0</v>
      </c>
      <c r="X21" s="84">
        <v>0</v>
      </c>
      <c r="Y21" s="99">
        <v>0</v>
      </c>
      <c r="Z21" s="65">
        <v>0</v>
      </c>
      <c r="AA21" s="327">
        <v>1311206</v>
      </c>
      <c r="AB21" s="327">
        <v>46667</v>
      </c>
      <c r="AC21" s="328">
        <f>AA21+AB21</f>
        <v>1357873</v>
      </c>
      <c r="AD21" s="75">
        <v>4500000</v>
      </c>
      <c r="AE21" s="75">
        <v>6000000</v>
      </c>
      <c r="AF21" s="75">
        <f>AC21*U21</f>
        <v>0</v>
      </c>
      <c r="AG21" s="75">
        <f>200000*V21</f>
        <v>3800000</v>
      </c>
      <c r="AH21" s="648">
        <f t="shared" si="0"/>
        <v>0</v>
      </c>
    </row>
    <row r="22" spans="1:34" s="50" customFormat="1" ht="24" customHeight="1" x14ac:dyDescent="0.2">
      <c r="A22" s="182"/>
      <c r="B22" s="298">
        <v>2</v>
      </c>
      <c r="C22" s="266">
        <v>2</v>
      </c>
      <c r="D22" s="299">
        <v>12815</v>
      </c>
      <c r="E22" s="252" t="s">
        <v>148</v>
      </c>
      <c r="F22" s="253" t="s">
        <v>149</v>
      </c>
      <c r="G22" s="252" t="s">
        <v>87</v>
      </c>
      <c r="H22" s="274" t="s">
        <v>88</v>
      </c>
      <c r="I22" s="294" t="s">
        <v>2495</v>
      </c>
      <c r="J22" s="635">
        <v>492246734</v>
      </c>
      <c r="K22" s="635">
        <v>19559937</v>
      </c>
      <c r="L22" s="65" t="s">
        <v>88</v>
      </c>
      <c r="M22" s="292" t="s">
        <v>2380</v>
      </c>
      <c r="N22" s="99"/>
      <c r="O22" s="65"/>
      <c r="P22" s="90"/>
      <c r="Q22" s="254">
        <v>30</v>
      </c>
      <c r="R22" s="255">
        <v>120</v>
      </c>
      <c r="S22" s="65">
        <v>0</v>
      </c>
      <c r="T22" s="65">
        <v>0</v>
      </c>
      <c r="U22" s="90">
        <v>0</v>
      </c>
      <c r="V22" s="260">
        <v>24</v>
      </c>
      <c r="W22" s="99">
        <v>0</v>
      </c>
      <c r="X22" s="84">
        <v>0</v>
      </c>
      <c r="Y22" s="99">
        <v>2</v>
      </c>
      <c r="Z22" s="65">
        <v>1</v>
      </c>
      <c r="AA22" s="327">
        <v>1477052</v>
      </c>
      <c r="AB22" s="327">
        <v>46667</v>
      </c>
      <c r="AC22" s="328">
        <f>AA22+AB22</f>
        <v>1523719</v>
      </c>
      <c r="AD22" s="75">
        <v>4500000</v>
      </c>
      <c r="AE22" s="75">
        <v>6000000</v>
      </c>
      <c r="AF22" s="75">
        <f>AC22*U22</f>
        <v>0</v>
      </c>
      <c r="AG22" s="75">
        <f>200000*V22</f>
        <v>4800000</v>
      </c>
      <c r="AH22" s="648">
        <f t="shared" si="0"/>
        <v>-1</v>
      </c>
    </row>
    <row r="23" spans="1:34" s="50" customFormat="1" ht="24" hidden="1" customHeight="1" x14ac:dyDescent="0.2">
      <c r="A23" s="182"/>
      <c r="B23" s="298">
        <v>29</v>
      </c>
      <c r="C23" s="266">
        <v>29</v>
      </c>
      <c r="D23" s="299">
        <v>12816</v>
      </c>
      <c r="E23" s="252" t="s">
        <v>85</v>
      </c>
      <c r="F23" s="253" t="s">
        <v>151</v>
      </c>
      <c r="G23" s="252" t="s">
        <v>87</v>
      </c>
      <c r="H23" s="274" t="s">
        <v>88</v>
      </c>
      <c r="I23" s="290" t="s">
        <v>2522</v>
      </c>
      <c r="J23" s="638">
        <v>17025974</v>
      </c>
      <c r="K23" s="638">
        <v>12868429</v>
      </c>
      <c r="L23" s="67" t="s">
        <v>88</v>
      </c>
      <c r="M23" s="288" t="s">
        <v>2380</v>
      </c>
      <c r="N23" s="101"/>
      <c r="O23" s="67"/>
      <c r="P23" s="92"/>
      <c r="Q23" s="254">
        <v>30</v>
      </c>
      <c r="R23" s="255">
        <v>100</v>
      </c>
      <c r="S23" s="65">
        <v>0</v>
      </c>
      <c r="T23" s="65">
        <v>0</v>
      </c>
      <c r="U23" s="90">
        <v>0</v>
      </c>
      <c r="V23" s="260">
        <v>18</v>
      </c>
      <c r="W23" s="99">
        <v>0</v>
      </c>
      <c r="X23" s="84">
        <v>0</v>
      </c>
      <c r="Y23" s="99">
        <v>0</v>
      </c>
      <c r="Z23" s="65">
        <v>0</v>
      </c>
      <c r="AA23" s="327">
        <v>1477052</v>
      </c>
      <c r="AB23" s="327">
        <v>0</v>
      </c>
      <c r="AC23" s="328">
        <f>AA23+AB23</f>
        <v>1477052</v>
      </c>
      <c r="AD23" s="75">
        <v>4500000</v>
      </c>
      <c r="AE23" s="75">
        <v>6000000</v>
      </c>
      <c r="AF23" s="75">
        <f>AC23*U23</f>
        <v>0</v>
      </c>
      <c r="AG23" s="75">
        <f>200000*V23</f>
        <v>3600000</v>
      </c>
      <c r="AH23" s="648">
        <f t="shared" si="0"/>
        <v>0</v>
      </c>
    </row>
    <row r="24" spans="1:34" s="50" customFormat="1" ht="24" hidden="1" customHeight="1" x14ac:dyDescent="0.2">
      <c r="A24" s="182"/>
      <c r="B24" s="298">
        <v>30</v>
      </c>
      <c r="C24" s="266">
        <v>30</v>
      </c>
      <c r="D24" s="299">
        <v>12817</v>
      </c>
      <c r="E24" s="252" t="s">
        <v>154</v>
      </c>
      <c r="F24" s="253" t="s">
        <v>155</v>
      </c>
      <c r="G24" s="252" t="s">
        <v>87</v>
      </c>
      <c r="H24" s="274" t="s">
        <v>88</v>
      </c>
      <c r="I24" s="294" t="s">
        <v>2523</v>
      </c>
      <c r="J24" s="635">
        <v>15379566</v>
      </c>
      <c r="K24" s="635">
        <v>12868467</v>
      </c>
      <c r="L24" s="65" t="s">
        <v>88</v>
      </c>
      <c r="M24" s="292" t="s">
        <v>2382</v>
      </c>
      <c r="N24" s="99"/>
      <c r="O24" s="65"/>
      <c r="P24" s="90"/>
      <c r="Q24" s="254">
        <v>30</v>
      </c>
      <c r="R24" s="255">
        <v>120</v>
      </c>
      <c r="S24" s="65">
        <v>0</v>
      </c>
      <c r="T24" s="65">
        <v>0</v>
      </c>
      <c r="U24" s="90">
        <v>0</v>
      </c>
      <c r="V24" s="260">
        <v>22</v>
      </c>
      <c r="W24" s="99">
        <v>0</v>
      </c>
      <c r="X24" s="84">
        <v>0</v>
      </c>
      <c r="Y24" s="99">
        <v>0</v>
      </c>
      <c r="Z24" s="65">
        <v>0</v>
      </c>
      <c r="AA24" s="327">
        <v>1145360</v>
      </c>
      <c r="AB24" s="327">
        <v>0</v>
      </c>
      <c r="AC24" s="328">
        <f>AA24+AB24</f>
        <v>1145360</v>
      </c>
      <c r="AD24" s="75">
        <v>4500000</v>
      </c>
      <c r="AE24" s="75">
        <v>6000000</v>
      </c>
      <c r="AF24" s="75">
        <f>AC24*U24</f>
        <v>0</v>
      </c>
      <c r="AG24" s="75">
        <f>200000*V24</f>
        <v>4400000</v>
      </c>
      <c r="AH24" s="648">
        <f t="shared" si="0"/>
        <v>0</v>
      </c>
    </row>
    <row r="25" spans="1:34" s="50" customFormat="1" ht="24" hidden="1" customHeight="1" x14ac:dyDescent="0.2">
      <c r="A25" s="182"/>
      <c r="B25" s="298">
        <v>19</v>
      </c>
      <c r="C25" s="266">
        <v>19</v>
      </c>
      <c r="D25" s="299">
        <v>12818</v>
      </c>
      <c r="E25" s="252" t="s">
        <v>158</v>
      </c>
      <c r="F25" s="253" t="s">
        <v>159</v>
      </c>
      <c r="G25" s="252" t="s">
        <v>87</v>
      </c>
      <c r="H25" s="274" t="s">
        <v>88</v>
      </c>
      <c r="I25" s="290" t="s">
        <v>2512</v>
      </c>
      <c r="J25" s="638">
        <v>14947382</v>
      </c>
      <c r="K25" s="638">
        <v>18632023</v>
      </c>
      <c r="L25" s="67" t="s">
        <v>88</v>
      </c>
      <c r="M25" s="288" t="s">
        <v>2380</v>
      </c>
      <c r="N25" s="101"/>
      <c r="O25" s="67"/>
      <c r="P25" s="92"/>
      <c r="Q25" s="254">
        <v>30</v>
      </c>
      <c r="R25" s="255">
        <v>23</v>
      </c>
      <c r="S25" s="65">
        <v>0</v>
      </c>
      <c r="T25" s="65">
        <v>0</v>
      </c>
      <c r="U25" s="90">
        <v>0</v>
      </c>
      <c r="V25" s="260">
        <v>19</v>
      </c>
      <c r="W25" s="99">
        <v>0</v>
      </c>
      <c r="X25" s="84">
        <v>0</v>
      </c>
      <c r="Y25" s="99">
        <v>0</v>
      </c>
      <c r="Z25" s="65">
        <v>0</v>
      </c>
      <c r="AA25" s="327">
        <v>1477052</v>
      </c>
      <c r="AB25" s="327">
        <v>0</v>
      </c>
      <c r="AC25" s="328">
        <f>AA25+AB25</f>
        <v>1477052</v>
      </c>
      <c r="AD25" s="75">
        <v>4500000</v>
      </c>
      <c r="AE25" s="75">
        <v>6000000</v>
      </c>
      <c r="AF25" s="75">
        <f>AC25*U25</f>
        <v>0</v>
      </c>
      <c r="AG25" s="75">
        <f>200000*V25</f>
        <v>3800000</v>
      </c>
      <c r="AH25" s="648">
        <f t="shared" si="0"/>
        <v>0</v>
      </c>
    </row>
    <row r="26" spans="1:34" s="50" customFormat="1" ht="24" hidden="1" customHeight="1" x14ac:dyDescent="0.2">
      <c r="A26" s="182"/>
      <c r="B26" s="298">
        <v>14</v>
      </c>
      <c r="C26" s="266">
        <v>14</v>
      </c>
      <c r="D26" s="299">
        <v>14032</v>
      </c>
      <c r="E26" s="252" t="s">
        <v>162</v>
      </c>
      <c r="F26" s="253" t="s">
        <v>163</v>
      </c>
      <c r="G26" s="252" t="s">
        <v>87</v>
      </c>
      <c r="H26" s="274" t="s">
        <v>88</v>
      </c>
      <c r="I26" s="290" t="s">
        <v>2507</v>
      </c>
      <c r="J26" s="638">
        <v>58299661</v>
      </c>
      <c r="K26" s="638">
        <v>26570469</v>
      </c>
      <c r="L26" s="67" t="s">
        <v>88</v>
      </c>
      <c r="M26" s="288" t="s">
        <v>2383</v>
      </c>
      <c r="N26" s="101"/>
      <c r="O26" s="67"/>
      <c r="P26" s="92"/>
      <c r="Q26" s="254">
        <v>30</v>
      </c>
      <c r="R26" s="255">
        <v>50</v>
      </c>
      <c r="S26" s="65">
        <v>0</v>
      </c>
      <c r="T26" s="65">
        <v>0</v>
      </c>
      <c r="U26" s="90">
        <v>0</v>
      </c>
      <c r="V26" s="260">
        <v>17</v>
      </c>
      <c r="W26" s="99">
        <v>0</v>
      </c>
      <c r="X26" s="84">
        <v>0</v>
      </c>
      <c r="Y26" s="99">
        <v>0</v>
      </c>
      <c r="Z26" s="65">
        <v>0</v>
      </c>
      <c r="AA26" s="327">
        <v>1642901</v>
      </c>
      <c r="AB26" s="327">
        <v>46667</v>
      </c>
      <c r="AC26" s="328">
        <f>AA26+AB26</f>
        <v>1689568</v>
      </c>
      <c r="AD26" s="75">
        <v>4500000</v>
      </c>
      <c r="AE26" s="75">
        <v>6000000</v>
      </c>
      <c r="AF26" s="75">
        <f>AC26*U26</f>
        <v>0</v>
      </c>
      <c r="AG26" s="75">
        <f>200000*V26</f>
        <v>3400000</v>
      </c>
      <c r="AH26" s="648">
        <f t="shared" si="0"/>
        <v>0</v>
      </c>
    </row>
    <row r="27" spans="1:34" s="50" customFormat="1" ht="24" hidden="1" customHeight="1" x14ac:dyDescent="0.2">
      <c r="A27" s="182"/>
      <c r="B27" s="298">
        <v>4</v>
      </c>
      <c r="C27" s="266">
        <v>4</v>
      </c>
      <c r="D27" s="299">
        <v>12820</v>
      </c>
      <c r="E27" s="252" t="s">
        <v>166</v>
      </c>
      <c r="F27" s="253" t="s">
        <v>167</v>
      </c>
      <c r="G27" s="252" t="s">
        <v>87</v>
      </c>
      <c r="H27" s="274" t="s">
        <v>88</v>
      </c>
      <c r="I27" s="353" t="s">
        <v>2497</v>
      </c>
      <c r="J27" s="634">
        <v>63875454</v>
      </c>
      <c r="K27" s="634">
        <v>20816673</v>
      </c>
      <c r="L27" s="68" t="s">
        <v>88</v>
      </c>
      <c r="M27" s="303" t="s">
        <v>2380</v>
      </c>
      <c r="N27" s="100"/>
      <c r="O27" s="68"/>
      <c r="P27" s="91"/>
      <c r="Q27" s="254">
        <v>30</v>
      </c>
      <c r="R27" s="255">
        <v>65</v>
      </c>
      <c r="S27" s="65">
        <v>0</v>
      </c>
      <c r="T27" s="65">
        <v>0</v>
      </c>
      <c r="U27" s="90">
        <v>0</v>
      </c>
      <c r="V27" s="260">
        <v>20</v>
      </c>
      <c r="W27" s="99">
        <v>0</v>
      </c>
      <c r="X27" s="84">
        <v>0</v>
      </c>
      <c r="Y27" s="99">
        <v>0</v>
      </c>
      <c r="Z27" s="65">
        <v>0</v>
      </c>
      <c r="AA27" s="327">
        <v>1477052</v>
      </c>
      <c r="AB27" s="327">
        <v>46667</v>
      </c>
      <c r="AC27" s="328">
        <f>AA27+AB27</f>
        <v>1523719</v>
      </c>
      <c r="AD27" s="75">
        <v>4500000</v>
      </c>
      <c r="AE27" s="75">
        <v>6000000</v>
      </c>
      <c r="AF27" s="75">
        <f>AC27*U27</f>
        <v>0</v>
      </c>
      <c r="AG27" s="75">
        <f>200000*V27</f>
        <v>4000000</v>
      </c>
      <c r="AH27" s="648">
        <f t="shared" si="0"/>
        <v>0</v>
      </c>
    </row>
    <row r="28" spans="1:34" s="50" customFormat="1" ht="24" hidden="1" customHeight="1" x14ac:dyDescent="0.2">
      <c r="A28" s="182"/>
      <c r="B28" s="298">
        <v>10</v>
      </c>
      <c r="C28" s="266">
        <v>10</v>
      </c>
      <c r="D28" s="299">
        <v>12821</v>
      </c>
      <c r="E28" s="252" t="s">
        <v>170</v>
      </c>
      <c r="F28" s="253" t="s">
        <v>171</v>
      </c>
      <c r="G28" s="252" t="s">
        <v>87</v>
      </c>
      <c r="H28" s="274" t="s">
        <v>88</v>
      </c>
      <c r="I28" s="294" t="s">
        <v>2503</v>
      </c>
      <c r="J28" s="635">
        <v>323223354</v>
      </c>
      <c r="K28" s="635">
        <v>33141111</v>
      </c>
      <c r="L28" s="65" t="s">
        <v>88</v>
      </c>
      <c r="M28" s="292" t="s">
        <v>2380</v>
      </c>
      <c r="N28" s="99"/>
      <c r="O28" s="65"/>
      <c r="P28" s="90"/>
      <c r="Q28" s="254">
        <v>30</v>
      </c>
      <c r="R28" s="255">
        <v>46</v>
      </c>
      <c r="S28" s="65">
        <v>0</v>
      </c>
      <c r="T28" s="65">
        <v>0</v>
      </c>
      <c r="U28" s="90">
        <v>0</v>
      </c>
      <c r="V28" s="260">
        <v>18</v>
      </c>
      <c r="W28" s="99">
        <v>0</v>
      </c>
      <c r="X28" s="84">
        <v>0</v>
      </c>
      <c r="Y28" s="99">
        <v>0</v>
      </c>
      <c r="Z28" s="65">
        <v>0</v>
      </c>
      <c r="AA28" s="327">
        <v>1477052</v>
      </c>
      <c r="AB28" s="327">
        <v>46667</v>
      </c>
      <c r="AC28" s="328">
        <f>AA28+AB28</f>
        <v>1523719</v>
      </c>
      <c r="AD28" s="75">
        <v>4500000</v>
      </c>
      <c r="AE28" s="75">
        <v>6000000</v>
      </c>
      <c r="AF28" s="75">
        <f>AC28*U28</f>
        <v>0</v>
      </c>
      <c r="AG28" s="75">
        <f>200000*V28</f>
        <v>3600000</v>
      </c>
      <c r="AH28" s="648">
        <f t="shared" si="0"/>
        <v>0</v>
      </c>
    </row>
    <row r="29" spans="1:34" s="50" customFormat="1" ht="24" hidden="1" customHeight="1" x14ac:dyDescent="0.2">
      <c r="A29" s="182"/>
      <c r="B29" s="298">
        <v>3</v>
      </c>
      <c r="C29" s="266">
        <v>3</v>
      </c>
      <c r="D29" s="299">
        <v>12822</v>
      </c>
      <c r="E29" s="252" t="s">
        <v>140</v>
      </c>
      <c r="F29" s="253" t="s">
        <v>174</v>
      </c>
      <c r="G29" s="252" t="s">
        <v>87</v>
      </c>
      <c r="H29" s="274" t="s">
        <v>88</v>
      </c>
      <c r="I29" s="294" t="s">
        <v>2496</v>
      </c>
      <c r="J29" s="635">
        <v>76241084</v>
      </c>
      <c r="K29" s="635">
        <v>25933417</v>
      </c>
      <c r="L29" s="65" t="s">
        <v>88</v>
      </c>
      <c r="M29" s="292" t="s">
        <v>2380</v>
      </c>
      <c r="N29" s="99"/>
      <c r="O29" s="65"/>
      <c r="P29" s="90"/>
      <c r="Q29" s="254">
        <v>30</v>
      </c>
      <c r="R29" s="255">
        <v>75</v>
      </c>
      <c r="S29" s="65">
        <v>0</v>
      </c>
      <c r="T29" s="65">
        <v>0</v>
      </c>
      <c r="U29" s="90">
        <v>0</v>
      </c>
      <c r="V29" s="260">
        <v>17</v>
      </c>
      <c r="W29" s="99">
        <v>0</v>
      </c>
      <c r="X29" s="84">
        <v>0</v>
      </c>
      <c r="Y29" s="99">
        <v>0</v>
      </c>
      <c r="Z29" s="65">
        <v>0</v>
      </c>
      <c r="AA29" s="327">
        <v>1477052</v>
      </c>
      <c r="AB29" s="327">
        <v>46667</v>
      </c>
      <c r="AC29" s="328">
        <f>AA29+AB29</f>
        <v>1523719</v>
      </c>
      <c r="AD29" s="75">
        <v>4500000</v>
      </c>
      <c r="AE29" s="75">
        <v>6000000</v>
      </c>
      <c r="AF29" s="75">
        <f>AC29*U29</f>
        <v>0</v>
      </c>
      <c r="AG29" s="75">
        <f>200000*V29</f>
        <v>3400000</v>
      </c>
      <c r="AH29" s="648">
        <f t="shared" si="0"/>
        <v>0</v>
      </c>
    </row>
    <row r="30" spans="1:34" s="50" customFormat="1" ht="24" hidden="1" customHeight="1" x14ac:dyDescent="0.2">
      <c r="A30" s="182"/>
      <c r="B30" s="298">
        <v>22</v>
      </c>
      <c r="C30" s="266">
        <v>22</v>
      </c>
      <c r="D30" s="299">
        <v>12823</v>
      </c>
      <c r="E30" s="252" t="s">
        <v>177</v>
      </c>
      <c r="F30" s="253" t="s">
        <v>178</v>
      </c>
      <c r="G30" s="252" t="s">
        <v>87</v>
      </c>
      <c r="H30" s="274" t="s">
        <v>88</v>
      </c>
      <c r="I30" s="294" t="s">
        <v>2515</v>
      </c>
      <c r="J30" s="635">
        <v>2990393617</v>
      </c>
      <c r="K30" s="635">
        <v>97057249</v>
      </c>
      <c r="L30" s="65" t="s">
        <v>88</v>
      </c>
      <c r="M30" s="292" t="s">
        <v>2380</v>
      </c>
      <c r="N30" s="99"/>
      <c r="O30" s="65"/>
      <c r="P30" s="90"/>
      <c r="Q30" s="254">
        <v>30</v>
      </c>
      <c r="R30" s="255">
        <v>165</v>
      </c>
      <c r="S30" s="65">
        <v>0</v>
      </c>
      <c r="T30" s="65">
        <v>0</v>
      </c>
      <c r="U30" s="90">
        <v>0</v>
      </c>
      <c r="V30" s="260">
        <v>24</v>
      </c>
      <c r="W30" s="99">
        <v>0</v>
      </c>
      <c r="X30" s="84">
        <v>0</v>
      </c>
      <c r="Y30" s="99">
        <v>1</v>
      </c>
      <c r="Z30" s="65">
        <v>1</v>
      </c>
      <c r="AA30" s="327">
        <v>1477052</v>
      </c>
      <c r="AB30" s="327">
        <v>46667</v>
      </c>
      <c r="AC30" s="328">
        <f>AA30+AB30</f>
        <v>1523719</v>
      </c>
      <c r="AD30" s="75">
        <v>4500000</v>
      </c>
      <c r="AE30" s="75">
        <v>6000000</v>
      </c>
      <c r="AF30" s="75">
        <f>AC30*U30</f>
        <v>0</v>
      </c>
      <c r="AG30" s="75">
        <f>200000*V30</f>
        <v>4800000</v>
      </c>
      <c r="AH30" s="648">
        <f t="shared" si="0"/>
        <v>0</v>
      </c>
    </row>
    <row r="31" spans="1:34" s="50" customFormat="1" ht="24" hidden="1" customHeight="1" x14ac:dyDescent="0.2">
      <c r="A31" s="182"/>
      <c r="B31" s="298">
        <v>5</v>
      </c>
      <c r="C31" s="266">
        <v>5</v>
      </c>
      <c r="D31" s="299">
        <v>12824</v>
      </c>
      <c r="E31" s="252" t="s">
        <v>119</v>
      </c>
      <c r="F31" s="253" t="s">
        <v>180</v>
      </c>
      <c r="G31" s="252" t="s">
        <v>87</v>
      </c>
      <c r="H31" s="274" t="s">
        <v>88</v>
      </c>
      <c r="I31" s="294" t="s">
        <v>2498</v>
      </c>
      <c r="J31" s="635">
        <v>77854713</v>
      </c>
      <c r="K31" s="635">
        <v>85191630</v>
      </c>
      <c r="L31" s="65" t="s">
        <v>88</v>
      </c>
      <c r="M31" s="292" t="s">
        <v>2380</v>
      </c>
      <c r="N31" s="99"/>
      <c r="O31" s="65"/>
      <c r="P31" s="90"/>
      <c r="Q31" s="254">
        <v>30</v>
      </c>
      <c r="R31" s="255">
        <v>46</v>
      </c>
      <c r="S31" s="65">
        <v>0</v>
      </c>
      <c r="T31" s="65">
        <v>0</v>
      </c>
      <c r="U31" s="90">
        <v>0</v>
      </c>
      <c r="V31" s="260">
        <v>15</v>
      </c>
      <c r="W31" s="99">
        <v>0</v>
      </c>
      <c r="X31" s="84">
        <v>0</v>
      </c>
      <c r="Y31" s="99">
        <v>0</v>
      </c>
      <c r="Z31" s="65">
        <v>0</v>
      </c>
      <c r="AA31" s="327">
        <v>1477052</v>
      </c>
      <c r="AB31" s="327">
        <v>46667</v>
      </c>
      <c r="AC31" s="328">
        <f>AA31+AB31</f>
        <v>1523719</v>
      </c>
      <c r="AD31" s="75">
        <v>4500000</v>
      </c>
      <c r="AE31" s="75">
        <v>6000000</v>
      </c>
      <c r="AF31" s="75">
        <f>AC31*U31</f>
        <v>0</v>
      </c>
      <c r="AG31" s="75">
        <f>200000*V31</f>
        <v>3000000</v>
      </c>
      <c r="AH31" s="648">
        <f t="shared" si="0"/>
        <v>0</v>
      </c>
    </row>
    <row r="32" spans="1:34" s="50" customFormat="1" ht="24" hidden="1" customHeight="1" x14ac:dyDescent="0.2">
      <c r="A32" s="182"/>
      <c r="B32" s="298">
        <v>16</v>
      </c>
      <c r="C32" s="266">
        <v>16</v>
      </c>
      <c r="D32" s="299">
        <v>12825</v>
      </c>
      <c r="E32" s="252" t="s">
        <v>183</v>
      </c>
      <c r="F32" s="253" t="s">
        <v>184</v>
      </c>
      <c r="G32" s="252" t="s">
        <v>87</v>
      </c>
      <c r="H32" s="274" t="s">
        <v>88</v>
      </c>
      <c r="I32" s="290" t="s">
        <v>2509</v>
      </c>
      <c r="J32" s="638">
        <v>1689609435</v>
      </c>
      <c r="K32" s="638">
        <v>21402017</v>
      </c>
      <c r="L32" s="67" t="s">
        <v>88</v>
      </c>
      <c r="M32" s="288" t="s">
        <v>2383</v>
      </c>
      <c r="N32" s="101"/>
      <c r="O32" s="67"/>
      <c r="P32" s="92"/>
      <c r="Q32" s="254">
        <v>30</v>
      </c>
      <c r="R32" s="255">
        <v>30</v>
      </c>
      <c r="S32" s="65">
        <v>0</v>
      </c>
      <c r="T32" s="65">
        <v>0</v>
      </c>
      <c r="U32" s="90">
        <v>0</v>
      </c>
      <c r="V32" s="260">
        <v>19</v>
      </c>
      <c r="W32" s="99">
        <v>0</v>
      </c>
      <c r="X32" s="84">
        <v>0</v>
      </c>
      <c r="Y32" s="99">
        <v>0</v>
      </c>
      <c r="Z32" s="65">
        <v>0</v>
      </c>
      <c r="AA32" s="327">
        <v>1642901</v>
      </c>
      <c r="AB32" s="327">
        <v>46667</v>
      </c>
      <c r="AC32" s="328">
        <f>AA32+AB32</f>
        <v>1689568</v>
      </c>
      <c r="AD32" s="75">
        <v>4500000</v>
      </c>
      <c r="AE32" s="75">
        <v>6000000</v>
      </c>
      <c r="AF32" s="75">
        <f>AC32*U32</f>
        <v>0</v>
      </c>
      <c r="AG32" s="75">
        <f>200000*V32</f>
        <v>3800000</v>
      </c>
      <c r="AH32" s="648">
        <f t="shared" si="0"/>
        <v>0</v>
      </c>
    </row>
    <row r="33" spans="1:34" s="50" customFormat="1" ht="24" hidden="1" customHeight="1" x14ac:dyDescent="0.2">
      <c r="A33" s="182"/>
      <c r="B33" s="298">
        <v>18</v>
      </c>
      <c r="C33" s="266">
        <v>18</v>
      </c>
      <c r="D33" s="299">
        <v>12826</v>
      </c>
      <c r="E33" s="256" t="s">
        <v>95</v>
      </c>
      <c r="F33" s="253" t="s">
        <v>187</v>
      </c>
      <c r="G33" s="252" t="s">
        <v>87</v>
      </c>
      <c r="H33" s="274" t="s">
        <v>88</v>
      </c>
      <c r="I33" s="353" t="s">
        <v>2511</v>
      </c>
      <c r="J33" s="634">
        <v>15291928</v>
      </c>
      <c r="K33" s="634">
        <v>20247723</v>
      </c>
      <c r="L33" s="68" t="s">
        <v>88</v>
      </c>
      <c r="M33" s="303" t="s">
        <v>2380</v>
      </c>
      <c r="N33" s="100"/>
      <c r="O33" s="68"/>
      <c r="P33" s="91"/>
      <c r="Q33" s="254">
        <v>30</v>
      </c>
      <c r="R33" s="255">
        <v>20</v>
      </c>
      <c r="S33" s="65">
        <v>0</v>
      </c>
      <c r="T33" s="65">
        <v>0</v>
      </c>
      <c r="U33" s="90">
        <v>0</v>
      </c>
      <c r="V33" s="260">
        <v>19</v>
      </c>
      <c r="W33" s="99">
        <v>0</v>
      </c>
      <c r="X33" s="84">
        <v>0</v>
      </c>
      <c r="Y33" s="99">
        <v>0</v>
      </c>
      <c r="Z33" s="65">
        <v>0</v>
      </c>
      <c r="AA33" s="327">
        <v>1477052</v>
      </c>
      <c r="AB33" s="327">
        <v>0</v>
      </c>
      <c r="AC33" s="328">
        <f>AA33+AB33</f>
        <v>1477052</v>
      </c>
      <c r="AD33" s="75">
        <v>4500000</v>
      </c>
      <c r="AE33" s="75">
        <v>6000000</v>
      </c>
      <c r="AF33" s="75">
        <f>AC33*U33</f>
        <v>0</v>
      </c>
      <c r="AG33" s="75">
        <f>200000*V33</f>
        <v>3800000</v>
      </c>
      <c r="AH33" s="648">
        <f t="shared" si="0"/>
        <v>0</v>
      </c>
    </row>
    <row r="34" spans="1:34" s="50" customFormat="1" ht="24" hidden="1" customHeight="1" x14ac:dyDescent="0.2">
      <c r="A34" s="182"/>
      <c r="B34" s="298">
        <v>25</v>
      </c>
      <c r="C34" s="266">
        <v>25</v>
      </c>
      <c r="D34" s="299">
        <v>12827</v>
      </c>
      <c r="E34" s="252" t="s">
        <v>190</v>
      </c>
      <c r="F34" s="253" t="s">
        <v>191</v>
      </c>
      <c r="G34" s="252" t="s">
        <v>87</v>
      </c>
      <c r="H34" s="274" t="s">
        <v>88</v>
      </c>
      <c r="I34" s="294" t="s">
        <v>2518</v>
      </c>
      <c r="J34" s="635">
        <v>62778692</v>
      </c>
      <c r="K34" s="635">
        <v>36266156</v>
      </c>
      <c r="L34" s="65" t="s">
        <v>88</v>
      </c>
      <c r="M34" s="292" t="s">
        <v>2380</v>
      </c>
      <c r="N34" s="99"/>
      <c r="O34" s="65"/>
      <c r="P34" s="90"/>
      <c r="Q34" s="254">
        <v>30</v>
      </c>
      <c r="R34" s="255">
        <v>62</v>
      </c>
      <c r="S34" s="65">
        <v>0</v>
      </c>
      <c r="T34" s="65">
        <v>0</v>
      </c>
      <c r="U34" s="90">
        <v>0</v>
      </c>
      <c r="V34" s="260">
        <v>23</v>
      </c>
      <c r="W34" s="99">
        <v>0</v>
      </c>
      <c r="X34" s="84">
        <v>0</v>
      </c>
      <c r="Y34" s="99">
        <v>1</v>
      </c>
      <c r="Z34" s="65">
        <v>1</v>
      </c>
      <c r="AA34" s="327">
        <v>1477052</v>
      </c>
      <c r="AB34" s="327">
        <v>0</v>
      </c>
      <c r="AC34" s="328">
        <f>AA34+AB34</f>
        <v>1477052</v>
      </c>
      <c r="AD34" s="75">
        <v>4500000</v>
      </c>
      <c r="AE34" s="75">
        <v>6000000</v>
      </c>
      <c r="AF34" s="75">
        <f>AC34*U34</f>
        <v>0</v>
      </c>
      <c r="AG34" s="75">
        <f>200000*V34</f>
        <v>4600000</v>
      </c>
      <c r="AH34" s="648">
        <f t="shared" si="0"/>
        <v>0</v>
      </c>
    </row>
    <row r="35" spans="1:34" s="50" customFormat="1" ht="24" hidden="1" customHeight="1" x14ac:dyDescent="0.2">
      <c r="A35" s="182"/>
      <c r="B35" s="298">
        <v>8</v>
      </c>
      <c r="C35" s="266">
        <v>8</v>
      </c>
      <c r="D35" s="299">
        <v>12828</v>
      </c>
      <c r="E35" s="252" t="s">
        <v>194</v>
      </c>
      <c r="F35" s="253" t="s">
        <v>195</v>
      </c>
      <c r="G35" s="252" t="s">
        <v>87</v>
      </c>
      <c r="H35" s="274" t="s">
        <v>88</v>
      </c>
      <c r="I35" s="353" t="s">
        <v>2501</v>
      </c>
      <c r="J35" s="634">
        <v>64736997</v>
      </c>
      <c r="K35" s="634">
        <v>21228322</v>
      </c>
      <c r="L35" s="68" t="s">
        <v>88</v>
      </c>
      <c r="M35" s="303" t="s">
        <v>2381</v>
      </c>
      <c r="N35" s="100"/>
      <c r="O35" s="68"/>
      <c r="P35" s="91"/>
      <c r="Q35" s="254">
        <v>30</v>
      </c>
      <c r="R35" s="255">
        <v>181</v>
      </c>
      <c r="S35" s="65">
        <v>0</v>
      </c>
      <c r="T35" s="65">
        <v>0</v>
      </c>
      <c r="U35" s="90">
        <v>0</v>
      </c>
      <c r="V35" s="260">
        <v>23</v>
      </c>
      <c r="W35" s="99">
        <v>0</v>
      </c>
      <c r="X35" s="84">
        <v>0</v>
      </c>
      <c r="Y35" s="99">
        <v>0</v>
      </c>
      <c r="Z35" s="65">
        <v>0</v>
      </c>
      <c r="AA35" s="327">
        <v>1311206</v>
      </c>
      <c r="AB35" s="327">
        <v>46667</v>
      </c>
      <c r="AC35" s="328">
        <f>AA35+AB35</f>
        <v>1357873</v>
      </c>
      <c r="AD35" s="75">
        <v>4500000</v>
      </c>
      <c r="AE35" s="75">
        <v>6000000</v>
      </c>
      <c r="AF35" s="75">
        <f>AC35*U35</f>
        <v>0</v>
      </c>
      <c r="AG35" s="75">
        <f>200000*V35</f>
        <v>4600000</v>
      </c>
      <c r="AH35" s="648">
        <f t="shared" si="0"/>
        <v>0</v>
      </c>
    </row>
    <row r="36" spans="1:34" s="50" customFormat="1" ht="24" hidden="1" customHeight="1" x14ac:dyDescent="0.2">
      <c r="A36" s="182"/>
      <c r="B36" s="298">
        <v>20</v>
      </c>
      <c r="C36" s="266">
        <v>20</v>
      </c>
      <c r="D36" s="299">
        <v>12829</v>
      </c>
      <c r="E36" s="252" t="s">
        <v>85</v>
      </c>
      <c r="F36" s="253" t="s">
        <v>198</v>
      </c>
      <c r="G36" s="252" t="s">
        <v>87</v>
      </c>
      <c r="H36" s="274" t="s">
        <v>88</v>
      </c>
      <c r="I36" s="290" t="s">
        <v>2513</v>
      </c>
      <c r="J36" s="638">
        <v>80867766</v>
      </c>
      <c r="K36" s="638">
        <v>11427580</v>
      </c>
      <c r="L36" s="67" t="s">
        <v>88</v>
      </c>
      <c r="M36" s="288" t="s">
        <v>2380</v>
      </c>
      <c r="N36" s="101"/>
      <c r="O36" s="67"/>
      <c r="P36" s="92"/>
      <c r="Q36" s="254">
        <v>30</v>
      </c>
      <c r="R36" s="255">
        <v>50</v>
      </c>
      <c r="S36" s="65">
        <v>0</v>
      </c>
      <c r="T36" s="65">
        <v>0</v>
      </c>
      <c r="U36" s="90">
        <v>0</v>
      </c>
      <c r="V36" s="260">
        <v>10</v>
      </c>
      <c r="W36" s="99">
        <v>0</v>
      </c>
      <c r="X36" s="84">
        <v>0</v>
      </c>
      <c r="Y36" s="99">
        <v>0</v>
      </c>
      <c r="Z36" s="65">
        <v>0</v>
      </c>
      <c r="AA36" s="327">
        <v>1477052</v>
      </c>
      <c r="AB36" s="327">
        <v>0</v>
      </c>
      <c r="AC36" s="328">
        <f>AA36+AB36</f>
        <v>1477052</v>
      </c>
      <c r="AD36" s="75">
        <v>4500000</v>
      </c>
      <c r="AE36" s="75">
        <v>6000000</v>
      </c>
      <c r="AF36" s="75">
        <f>AC36*U36</f>
        <v>0</v>
      </c>
      <c r="AG36" s="75">
        <f>200000*V36</f>
        <v>2000000</v>
      </c>
      <c r="AH36" s="648">
        <f t="shared" si="0"/>
        <v>0</v>
      </c>
    </row>
    <row r="37" spans="1:34" s="50" customFormat="1" ht="24" hidden="1" customHeight="1" x14ac:dyDescent="0.2">
      <c r="A37" s="182"/>
      <c r="B37" s="298">
        <v>33</v>
      </c>
      <c r="C37" s="266">
        <v>33</v>
      </c>
      <c r="D37" s="299">
        <v>12830</v>
      </c>
      <c r="E37" s="252" t="s">
        <v>201</v>
      </c>
      <c r="F37" s="253" t="s">
        <v>202</v>
      </c>
      <c r="G37" s="252" t="s">
        <v>87</v>
      </c>
      <c r="H37" s="274" t="s">
        <v>88</v>
      </c>
      <c r="I37" s="354" t="s">
        <v>2526</v>
      </c>
      <c r="J37" s="639">
        <v>5090158411</v>
      </c>
      <c r="K37" s="639">
        <v>5090158411</v>
      </c>
      <c r="L37" s="70" t="s">
        <v>88</v>
      </c>
      <c r="M37" s="306" t="s">
        <v>2380</v>
      </c>
      <c r="N37" s="102"/>
      <c r="O37" s="70"/>
      <c r="P37" s="93"/>
      <c r="Q37" s="254">
        <v>30</v>
      </c>
      <c r="R37" s="255">
        <v>120</v>
      </c>
      <c r="S37" s="65">
        <v>0</v>
      </c>
      <c r="T37" s="65">
        <v>0</v>
      </c>
      <c r="U37" s="90">
        <v>0</v>
      </c>
      <c r="V37" s="260">
        <v>21</v>
      </c>
      <c r="W37" s="99">
        <v>0</v>
      </c>
      <c r="X37" s="84">
        <v>0</v>
      </c>
      <c r="Y37" s="99">
        <v>0</v>
      </c>
      <c r="Z37" s="65">
        <v>0</v>
      </c>
      <c r="AA37" s="327">
        <v>1477052</v>
      </c>
      <c r="AB37" s="327">
        <v>46667</v>
      </c>
      <c r="AC37" s="328">
        <f>AA37+AB37</f>
        <v>1523719</v>
      </c>
      <c r="AD37" s="75">
        <v>4500000</v>
      </c>
      <c r="AE37" s="75">
        <v>6000000</v>
      </c>
      <c r="AF37" s="75">
        <f>AC37*U37</f>
        <v>0</v>
      </c>
      <c r="AG37" s="75">
        <f>200000*V37</f>
        <v>4200000</v>
      </c>
      <c r="AH37" s="648">
        <f t="shared" si="0"/>
        <v>0</v>
      </c>
    </row>
    <row r="38" spans="1:34" s="50" customFormat="1" ht="24" hidden="1" customHeight="1" x14ac:dyDescent="0.4">
      <c r="A38" s="182"/>
      <c r="B38" s="298">
        <v>102</v>
      </c>
      <c r="C38" s="266">
        <v>108</v>
      </c>
      <c r="D38" s="299">
        <v>12831</v>
      </c>
      <c r="E38" s="252" t="s">
        <v>204</v>
      </c>
      <c r="F38" s="253" t="s">
        <v>205</v>
      </c>
      <c r="G38" s="252" t="s">
        <v>87</v>
      </c>
      <c r="H38" s="274" t="s">
        <v>206</v>
      </c>
      <c r="I38" s="294" t="s">
        <v>2553</v>
      </c>
      <c r="J38" s="637">
        <v>889077861</v>
      </c>
      <c r="K38" s="635">
        <v>28087504</v>
      </c>
      <c r="L38" s="65" t="s">
        <v>206</v>
      </c>
      <c r="M38" s="292" t="s">
        <v>2383</v>
      </c>
      <c r="N38" s="99"/>
      <c r="O38" s="65"/>
      <c r="P38" s="90"/>
      <c r="Q38" s="254">
        <v>30</v>
      </c>
      <c r="R38" s="255">
        <v>13</v>
      </c>
      <c r="S38" s="65">
        <v>0</v>
      </c>
      <c r="T38" s="65">
        <v>0</v>
      </c>
      <c r="U38" s="90">
        <v>0</v>
      </c>
      <c r="V38" s="260">
        <v>20</v>
      </c>
      <c r="W38" s="99">
        <v>0</v>
      </c>
      <c r="X38" s="84">
        <v>0</v>
      </c>
      <c r="Y38" s="99">
        <v>2</v>
      </c>
      <c r="Z38" s="65">
        <v>2</v>
      </c>
      <c r="AA38" s="327">
        <v>1642901</v>
      </c>
      <c r="AB38" s="327">
        <v>46667</v>
      </c>
      <c r="AC38" s="328">
        <f>AA38+AB38</f>
        <v>1689568</v>
      </c>
      <c r="AD38" s="75">
        <v>4500000</v>
      </c>
      <c r="AE38" s="75">
        <v>6000000</v>
      </c>
      <c r="AF38" s="75">
        <f>AC38*U38</f>
        <v>0</v>
      </c>
      <c r="AG38" s="75">
        <f>200000*V38</f>
        <v>4000000</v>
      </c>
      <c r="AH38" s="648">
        <f t="shared" si="0"/>
        <v>0</v>
      </c>
    </row>
    <row r="39" spans="1:34" s="50" customFormat="1" ht="24" hidden="1" customHeight="1" x14ac:dyDescent="0.2">
      <c r="A39" s="182"/>
      <c r="B39" s="298">
        <v>105</v>
      </c>
      <c r="C39" s="266">
        <v>111</v>
      </c>
      <c r="D39" s="299">
        <v>12832</v>
      </c>
      <c r="E39" s="252" t="s">
        <v>209</v>
      </c>
      <c r="F39" s="253" t="s">
        <v>210</v>
      </c>
      <c r="G39" s="252" t="s">
        <v>87</v>
      </c>
      <c r="H39" s="274" t="s">
        <v>206</v>
      </c>
      <c r="I39" s="294" t="s">
        <v>2556</v>
      </c>
      <c r="J39" s="635">
        <v>3621807381</v>
      </c>
      <c r="K39" s="635">
        <v>68994517</v>
      </c>
      <c r="L39" s="65" t="s">
        <v>206</v>
      </c>
      <c r="M39" s="307" t="s">
        <v>2383</v>
      </c>
      <c r="N39" s="99"/>
      <c r="O39" s="65"/>
      <c r="P39" s="90"/>
      <c r="Q39" s="254">
        <v>30</v>
      </c>
      <c r="R39" s="255">
        <v>38</v>
      </c>
      <c r="S39" s="65">
        <v>0</v>
      </c>
      <c r="T39" s="65">
        <v>0</v>
      </c>
      <c r="U39" s="90">
        <v>0</v>
      </c>
      <c r="V39" s="260">
        <v>20</v>
      </c>
      <c r="W39" s="99">
        <v>0</v>
      </c>
      <c r="X39" s="84">
        <v>0</v>
      </c>
      <c r="Y39" s="99">
        <v>0</v>
      </c>
      <c r="Z39" s="65">
        <v>0</v>
      </c>
      <c r="AA39" s="327">
        <v>1642901</v>
      </c>
      <c r="AB39" s="327">
        <v>46667</v>
      </c>
      <c r="AC39" s="328">
        <f>AA39+AB39</f>
        <v>1689568</v>
      </c>
      <c r="AD39" s="75">
        <v>4500000</v>
      </c>
      <c r="AE39" s="75">
        <v>6000000</v>
      </c>
      <c r="AF39" s="75">
        <f>AC39*U39</f>
        <v>0</v>
      </c>
      <c r="AG39" s="75">
        <f>200000*V39</f>
        <v>4000000</v>
      </c>
      <c r="AH39" s="648">
        <f t="shared" si="0"/>
        <v>0</v>
      </c>
    </row>
    <row r="40" spans="1:34" s="50" customFormat="1" ht="24" hidden="1" customHeight="1" x14ac:dyDescent="0.2">
      <c r="A40" s="182"/>
      <c r="B40" s="298">
        <v>109</v>
      </c>
      <c r="C40" s="266">
        <v>115</v>
      </c>
      <c r="D40" s="299">
        <v>12833</v>
      </c>
      <c r="E40" s="252" t="s">
        <v>212</v>
      </c>
      <c r="F40" s="253" t="s">
        <v>213</v>
      </c>
      <c r="G40" s="252" t="s">
        <v>87</v>
      </c>
      <c r="H40" s="274" t="s">
        <v>206</v>
      </c>
      <c r="I40" s="294" t="s">
        <v>2560</v>
      </c>
      <c r="J40" s="635">
        <v>640480624</v>
      </c>
      <c r="K40" s="635">
        <v>68994733</v>
      </c>
      <c r="L40" s="65" t="s">
        <v>206</v>
      </c>
      <c r="M40" s="307" t="s">
        <v>2380</v>
      </c>
      <c r="N40" s="99"/>
      <c r="O40" s="65"/>
      <c r="P40" s="90"/>
      <c r="Q40" s="254">
        <v>30</v>
      </c>
      <c r="R40" s="255">
        <v>50</v>
      </c>
      <c r="S40" s="65">
        <v>0</v>
      </c>
      <c r="T40" s="65">
        <v>0</v>
      </c>
      <c r="U40" s="90">
        <v>0</v>
      </c>
      <c r="V40" s="260">
        <v>19</v>
      </c>
      <c r="W40" s="99">
        <v>0</v>
      </c>
      <c r="X40" s="84">
        <v>0</v>
      </c>
      <c r="Y40" s="99">
        <v>0</v>
      </c>
      <c r="Z40" s="65">
        <v>0</v>
      </c>
      <c r="AA40" s="327">
        <v>1477052</v>
      </c>
      <c r="AB40" s="327">
        <v>46667</v>
      </c>
      <c r="AC40" s="328">
        <f>AA40+AB40</f>
        <v>1523719</v>
      </c>
      <c r="AD40" s="75">
        <v>4500000</v>
      </c>
      <c r="AE40" s="75">
        <v>6000000</v>
      </c>
      <c r="AF40" s="75">
        <f>AC40*U40</f>
        <v>0</v>
      </c>
      <c r="AG40" s="75">
        <f>200000*V40</f>
        <v>3800000</v>
      </c>
      <c r="AH40" s="648">
        <f t="shared" si="0"/>
        <v>0</v>
      </c>
    </row>
    <row r="41" spans="1:34" s="50" customFormat="1" ht="24" hidden="1" customHeight="1" x14ac:dyDescent="0.2">
      <c r="A41" s="182"/>
      <c r="B41" s="298">
        <v>107</v>
      </c>
      <c r="C41" s="266">
        <v>113</v>
      </c>
      <c r="D41" s="299">
        <v>12834</v>
      </c>
      <c r="E41" s="252" t="s">
        <v>216</v>
      </c>
      <c r="F41" s="253" t="s">
        <v>217</v>
      </c>
      <c r="G41" s="252" t="s">
        <v>87</v>
      </c>
      <c r="H41" s="274" t="s">
        <v>206</v>
      </c>
      <c r="I41" s="294" t="s">
        <v>2558</v>
      </c>
      <c r="J41" s="635">
        <v>5220018590</v>
      </c>
      <c r="K41" s="635">
        <v>19186301</v>
      </c>
      <c r="L41" s="65" t="s">
        <v>206</v>
      </c>
      <c r="M41" s="307" t="s">
        <v>2380</v>
      </c>
      <c r="N41" s="99"/>
      <c r="O41" s="65"/>
      <c r="P41" s="90"/>
      <c r="Q41" s="254">
        <v>30</v>
      </c>
      <c r="R41" s="255">
        <v>22</v>
      </c>
      <c r="S41" s="65">
        <v>0</v>
      </c>
      <c r="T41" s="65">
        <v>0</v>
      </c>
      <c r="U41" s="90">
        <v>0</v>
      </c>
      <c r="V41" s="260">
        <v>16</v>
      </c>
      <c r="W41" s="99">
        <v>0</v>
      </c>
      <c r="X41" s="84">
        <v>0</v>
      </c>
      <c r="Y41" s="99">
        <v>0</v>
      </c>
      <c r="Z41" s="65">
        <v>0</v>
      </c>
      <c r="AA41" s="327">
        <v>1477052</v>
      </c>
      <c r="AB41" s="327">
        <v>46667</v>
      </c>
      <c r="AC41" s="328">
        <f>AA41+AB41</f>
        <v>1523719</v>
      </c>
      <c r="AD41" s="75">
        <v>4500000</v>
      </c>
      <c r="AE41" s="75">
        <v>6000000</v>
      </c>
      <c r="AF41" s="75">
        <f>AC41*U41</f>
        <v>0</v>
      </c>
      <c r="AG41" s="75">
        <f>200000*V41</f>
        <v>3200000</v>
      </c>
      <c r="AH41" s="648">
        <f t="shared" si="0"/>
        <v>0</v>
      </c>
    </row>
    <row r="42" spans="1:34" s="50" customFormat="1" ht="24" hidden="1" customHeight="1" x14ac:dyDescent="0.2">
      <c r="A42" s="182"/>
      <c r="B42" s="298">
        <v>104</v>
      </c>
      <c r="C42" s="266">
        <v>110</v>
      </c>
      <c r="D42" s="299">
        <v>12835</v>
      </c>
      <c r="E42" s="252" t="s">
        <v>107</v>
      </c>
      <c r="F42" s="253" t="s">
        <v>220</v>
      </c>
      <c r="G42" s="252" t="s">
        <v>87</v>
      </c>
      <c r="H42" s="274" t="s">
        <v>206</v>
      </c>
      <c r="I42" s="294" t="s">
        <v>2555</v>
      </c>
      <c r="J42" s="635">
        <v>640312381</v>
      </c>
      <c r="K42" s="635">
        <v>68989059</v>
      </c>
      <c r="L42" s="65" t="s">
        <v>206</v>
      </c>
      <c r="M42" s="307" t="s">
        <v>2380</v>
      </c>
      <c r="N42" s="99"/>
      <c r="O42" s="65"/>
      <c r="P42" s="90"/>
      <c r="Q42" s="254">
        <v>30</v>
      </c>
      <c r="R42" s="255">
        <v>19</v>
      </c>
      <c r="S42" s="65">
        <v>0</v>
      </c>
      <c r="T42" s="65">
        <v>0</v>
      </c>
      <c r="U42" s="300">
        <f>4</f>
        <v>4</v>
      </c>
      <c r="V42" s="260">
        <v>18</v>
      </c>
      <c r="W42" s="99">
        <v>0</v>
      </c>
      <c r="X42" s="84">
        <v>0</v>
      </c>
      <c r="Y42" s="99">
        <v>1</v>
      </c>
      <c r="Z42" s="65">
        <v>1</v>
      </c>
      <c r="AA42" s="327">
        <v>1477052</v>
      </c>
      <c r="AB42" s="327">
        <v>46667</v>
      </c>
      <c r="AC42" s="328">
        <f>AA42+AB42</f>
        <v>1523719</v>
      </c>
      <c r="AD42" s="75">
        <v>4500000</v>
      </c>
      <c r="AE42" s="75">
        <v>6000000</v>
      </c>
      <c r="AF42" s="75">
        <f>AC42*U42</f>
        <v>6094876</v>
      </c>
      <c r="AG42" s="75">
        <f>200000*V42</f>
        <v>3600000</v>
      </c>
      <c r="AH42" s="648">
        <f t="shared" si="0"/>
        <v>0</v>
      </c>
    </row>
    <row r="43" spans="1:34" s="50" customFormat="1" ht="24" hidden="1" customHeight="1" x14ac:dyDescent="0.2">
      <c r="A43" s="182"/>
      <c r="B43" s="298">
        <v>110</v>
      </c>
      <c r="C43" s="266">
        <v>116</v>
      </c>
      <c r="D43" s="299">
        <v>12836</v>
      </c>
      <c r="E43" s="252" t="s">
        <v>223</v>
      </c>
      <c r="F43" s="253" t="s">
        <v>224</v>
      </c>
      <c r="G43" s="252" t="s">
        <v>87</v>
      </c>
      <c r="H43" s="274" t="s">
        <v>206</v>
      </c>
      <c r="I43" s="294" t="s">
        <v>3170</v>
      </c>
      <c r="J43" s="635">
        <v>640272460</v>
      </c>
      <c r="K43" s="635"/>
      <c r="L43" s="65" t="s">
        <v>206</v>
      </c>
      <c r="M43" s="292" t="s">
        <v>2380</v>
      </c>
      <c r="N43" s="99"/>
      <c r="O43" s="65"/>
      <c r="P43" s="90"/>
      <c r="Q43" s="254">
        <v>30</v>
      </c>
      <c r="R43" s="255">
        <v>19</v>
      </c>
      <c r="S43" s="65">
        <v>0</v>
      </c>
      <c r="T43" s="65">
        <v>0</v>
      </c>
      <c r="U43" s="90">
        <v>0</v>
      </c>
      <c r="V43" s="260">
        <v>19</v>
      </c>
      <c r="W43" s="99">
        <v>0</v>
      </c>
      <c r="X43" s="84">
        <v>0</v>
      </c>
      <c r="Y43" s="99">
        <v>0</v>
      </c>
      <c r="Z43" s="65">
        <v>0</v>
      </c>
      <c r="AA43" s="327">
        <v>1477052</v>
      </c>
      <c r="AB43" s="327">
        <v>46667</v>
      </c>
      <c r="AC43" s="328">
        <f>AA43+AB43</f>
        <v>1523719</v>
      </c>
      <c r="AD43" s="75">
        <v>4500000</v>
      </c>
      <c r="AE43" s="75">
        <v>6000000</v>
      </c>
      <c r="AF43" s="75">
        <f>AC43*U43</f>
        <v>0</v>
      </c>
      <c r="AG43" s="75">
        <f>200000*V43</f>
        <v>3800000</v>
      </c>
      <c r="AH43" s="648">
        <f t="shared" si="0"/>
        <v>0</v>
      </c>
    </row>
    <row r="44" spans="1:34" s="50" customFormat="1" ht="24" hidden="1" customHeight="1" x14ac:dyDescent="0.2">
      <c r="A44" s="182"/>
      <c r="B44" s="298">
        <v>108</v>
      </c>
      <c r="C44" s="266">
        <v>114</v>
      </c>
      <c r="D44" s="299">
        <v>12837</v>
      </c>
      <c r="E44" s="252" t="s">
        <v>226</v>
      </c>
      <c r="F44" s="253" t="s">
        <v>227</v>
      </c>
      <c r="G44" s="252" t="s">
        <v>87</v>
      </c>
      <c r="H44" s="274" t="s">
        <v>206</v>
      </c>
      <c r="I44" s="294" t="s">
        <v>2559</v>
      </c>
      <c r="J44" s="635">
        <v>653104243</v>
      </c>
      <c r="K44" s="635">
        <v>68975186</v>
      </c>
      <c r="L44" s="65" t="s">
        <v>206</v>
      </c>
      <c r="M44" s="307" t="s">
        <v>2380</v>
      </c>
      <c r="N44" s="99"/>
      <c r="O44" s="65"/>
      <c r="P44" s="90"/>
      <c r="Q44" s="254">
        <v>30</v>
      </c>
      <c r="R44" s="255">
        <v>31</v>
      </c>
      <c r="S44" s="65">
        <v>0</v>
      </c>
      <c r="T44" s="65">
        <v>0</v>
      </c>
      <c r="U44" s="300">
        <f>1</f>
        <v>1</v>
      </c>
      <c r="V44" s="260">
        <v>20</v>
      </c>
      <c r="W44" s="99">
        <v>0</v>
      </c>
      <c r="X44" s="84">
        <v>0</v>
      </c>
      <c r="Y44" s="99">
        <v>1</v>
      </c>
      <c r="Z44" s="65">
        <v>1</v>
      </c>
      <c r="AA44" s="327">
        <v>1477052</v>
      </c>
      <c r="AB44" s="327">
        <v>46667</v>
      </c>
      <c r="AC44" s="328">
        <f>AA44+AB44</f>
        <v>1523719</v>
      </c>
      <c r="AD44" s="75">
        <v>4500000</v>
      </c>
      <c r="AE44" s="75">
        <v>6000000</v>
      </c>
      <c r="AF44" s="75">
        <f>AC44*U44</f>
        <v>1523719</v>
      </c>
      <c r="AG44" s="75">
        <f>200000*V44</f>
        <v>4000000</v>
      </c>
      <c r="AH44" s="648">
        <f t="shared" si="0"/>
        <v>0</v>
      </c>
    </row>
    <row r="45" spans="1:34" s="50" customFormat="1" ht="24" hidden="1" customHeight="1" x14ac:dyDescent="0.2">
      <c r="A45" s="182"/>
      <c r="B45" s="298">
        <v>103</v>
      </c>
      <c r="C45" s="266">
        <v>109</v>
      </c>
      <c r="D45" s="299">
        <v>12838</v>
      </c>
      <c r="E45" s="252" t="s">
        <v>230</v>
      </c>
      <c r="F45" s="253" t="s">
        <v>3264</v>
      </c>
      <c r="G45" s="252" t="s">
        <v>87</v>
      </c>
      <c r="H45" s="274" t="s">
        <v>206</v>
      </c>
      <c r="I45" s="294" t="s">
        <v>2554</v>
      </c>
      <c r="J45" s="635">
        <v>653305400</v>
      </c>
      <c r="K45" s="635">
        <v>68983489</v>
      </c>
      <c r="L45" s="65" t="s">
        <v>206</v>
      </c>
      <c r="M45" s="292" t="s">
        <v>2380</v>
      </c>
      <c r="N45" s="99"/>
      <c r="O45" s="65"/>
      <c r="P45" s="90"/>
      <c r="Q45" s="254">
        <v>30</v>
      </c>
      <c r="R45" s="255">
        <v>13</v>
      </c>
      <c r="S45" s="65">
        <v>0</v>
      </c>
      <c r="T45" s="65">
        <v>0</v>
      </c>
      <c r="U45" s="90">
        <v>0</v>
      </c>
      <c r="V45" s="260">
        <v>18</v>
      </c>
      <c r="W45" s="99">
        <v>0</v>
      </c>
      <c r="X45" s="84">
        <v>0</v>
      </c>
      <c r="Y45" s="99">
        <v>0</v>
      </c>
      <c r="Z45" s="65">
        <v>0</v>
      </c>
      <c r="AA45" s="327">
        <v>1477052</v>
      </c>
      <c r="AB45" s="327">
        <v>46667</v>
      </c>
      <c r="AC45" s="328">
        <f>AA45+AB45</f>
        <v>1523719</v>
      </c>
      <c r="AD45" s="75">
        <v>4500000</v>
      </c>
      <c r="AE45" s="75">
        <v>6000000</v>
      </c>
      <c r="AF45" s="75">
        <f>AC45*U45</f>
        <v>0</v>
      </c>
      <c r="AG45" s="75">
        <f>200000*V45</f>
        <v>3600000</v>
      </c>
      <c r="AH45" s="648">
        <f t="shared" si="0"/>
        <v>0</v>
      </c>
    </row>
    <row r="46" spans="1:34" s="50" customFormat="1" ht="24" hidden="1" customHeight="1" x14ac:dyDescent="0.2">
      <c r="A46" s="182"/>
      <c r="B46" s="298">
        <v>327</v>
      </c>
      <c r="C46" s="266">
        <v>91</v>
      </c>
      <c r="D46" s="299">
        <v>14040</v>
      </c>
      <c r="E46" s="242" t="s">
        <v>209</v>
      </c>
      <c r="F46" s="243" t="s">
        <v>233</v>
      </c>
      <c r="G46" s="287" t="s">
        <v>137</v>
      </c>
      <c r="H46" s="274" t="s">
        <v>88</v>
      </c>
      <c r="I46" s="294" t="s">
        <v>2557</v>
      </c>
      <c r="J46" s="635">
        <v>58990062</v>
      </c>
      <c r="K46" s="635">
        <v>10331051</v>
      </c>
      <c r="L46" s="65" t="s">
        <v>88</v>
      </c>
      <c r="M46" s="292" t="s">
        <v>137</v>
      </c>
      <c r="N46" s="244" t="s">
        <v>2410</v>
      </c>
      <c r="O46" s="65"/>
      <c r="P46" s="90"/>
      <c r="Q46" s="244">
        <v>30</v>
      </c>
      <c r="R46" s="246">
        <v>120</v>
      </c>
      <c r="S46" s="246">
        <v>110</v>
      </c>
      <c r="T46" s="246">
        <v>29.33</v>
      </c>
      <c r="U46" s="90">
        <v>0</v>
      </c>
      <c r="V46" s="262">
        <v>13</v>
      </c>
      <c r="W46" s="99">
        <v>0</v>
      </c>
      <c r="X46" s="84">
        <v>0</v>
      </c>
      <c r="Y46" s="203">
        <v>2</v>
      </c>
      <c r="Z46" s="117">
        <v>2</v>
      </c>
      <c r="AA46" s="319">
        <v>885165</v>
      </c>
      <c r="AB46" s="319">
        <v>46667</v>
      </c>
      <c r="AC46" s="320">
        <f>AA46+AB46</f>
        <v>931832</v>
      </c>
      <c r="AD46" s="75">
        <v>4500000</v>
      </c>
      <c r="AE46" s="75">
        <v>6000000</v>
      </c>
      <c r="AF46" s="75">
        <f>AC46*U46</f>
        <v>0</v>
      </c>
      <c r="AG46" s="75">
        <f>200000*V46</f>
        <v>2600000</v>
      </c>
      <c r="AH46" s="648">
        <f t="shared" si="0"/>
        <v>0</v>
      </c>
    </row>
    <row r="47" spans="1:34" s="50" customFormat="1" ht="24" hidden="1" customHeight="1" x14ac:dyDescent="0.2">
      <c r="A47" s="182"/>
      <c r="B47" s="298">
        <v>582</v>
      </c>
      <c r="C47" s="266">
        <v>378</v>
      </c>
      <c r="D47" s="299">
        <v>12840</v>
      </c>
      <c r="E47" s="242" t="s">
        <v>236</v>
      </c>
      <c r="F47" s="243" t="s">
        <v>237</v>
      </c>
      <c r="G47" s="287" t="s">
        <v>137</v>
      </c>
      <c r="H47" s="274" t="s">
        <v>206</v>
      </c>
      <c r="I47" s="353" t="s">
        <v>3003</v>
      </c>
      <c r="J47" s="634">
        <v>943381290</v>
      </c>
      <c r="K47" s="634">
        <v>69309560</v>
      </c>
      <c r="L47" s="68" t="s">
        <v>206</v>
      </c>
      <c r="M47" s="292" t="s">
        <v>137</v>
      </c>
      <c r="N47" s="100"/>
      <c r="O47" s="246" t="s">
        <v>2410</v>
      </c>
      <c r="P47" s="91"/>
      <c r="Q47" s="244">
        <v>30</v>
      </c>
      <c r="R47" s="246">
        <v>90</v>
      </c>
      <c r="S47" s="246">
        <v>0</v>
      </c>
      <c r="T47" s="246">
        <v>0</v>
      </c>
      <c r="U47" s="90">
        <v>0</v>
      </c>
      <c r="V47" s="262">
        <v>19</v>
      </c>
      <c r="W47" s="99">
        <v>0</v>
      </c>
      <c r="X47" s="84">
        <v>0</v>
      </c>
      <c r="Y47" s="99">
        <v>3</v>
      </c>
      <c r="Z47" s="65">
        <v>3</v>
      </c>
      <c r="AA47" s="319">
        <v>885165</v>
      </c>
      <c r="AB47" s="319">
        <v>46667</v>
      </c>
      <c r="AC47" s="320">
        <f>AA47+AB47</f>
        <v>931832</v>
      </c>
      <c r="AD47" s="75">
        <v>4500000</v>
      </c>
      <c r="AE47" s="75">
        <v>6000000</v>
      </c>
      <c r="AF47" s="75">
        <f>AC47*U47</f>
        <v>0</v>
      </c>
      <c r="AG47" s="75">
        <f>200000*V47</f>
        <v>3800000</v>
      </c>
      <c r="AH47" s="648">
        <f t="shared" si="0"/>
        <v>0</v>
      </c>
    </row>
    <row r="48" spans="1:34" s="50" customFormat="1" ht="24" hidden="1" customHeight="1" x14ac:dyDescent="0.2">
      <c r="A48" s="182"/>
      <c r="B48" s="298">
        <v>584</v>
      </c>
      <c r="C48" s="266">
        <v>380</v>
      </c>
      <c r="D48" s="299">
        <v>12841</v>
      </c>
      <c r="E48" s="242" t="s">
        <v>240</v>
      </c>
      <c r="F48" s="243" t="s">
        <v>241</v>
      </c>
      <c r="G48" s="287" t="s">
        <v>137</v>
      </c>
      <c r="H48" s="274" t="s">
        <v>206</v>
      </c>
      <c r="I48" s="290" t="s">
        <v>3005</v>
      </c>
      <c r="J48" s="638">
        <v>5230002042</v>
      </c>
      <c r="K48" s="638">
        <v>19186302</v>
      </c>
      <c r="L48" s="67" t="s">
        <v>206</v>
      </c>
      <c r="M48" s="292" t="s">
        <v>137</v>
      </c>
      <c r="N48" s="101"/>
      <c r="O48" s="246" t="s">
        <v>2410</v>
      </c>
      <c r="P48" s="92"/>
      <c r="Q48" s="244">
        <v>30</v>
      </c>
      <c r="R48" s="246">
        <v>90</v>
      </c>
      <c r="S48" s="246">
        <v>0</v>
      </c>
      <c r="T48" s="246">
        <v>0</v>
      </c>
      <c r="U48" s="245">
        <f>1</f>
        <v>1</v>
      </c>
      <c r="V48" s="262">
        <v>20</v>
      </c>
      <c r="W48" s="99">
        <v>0</v>
      </c>
      <c r="X48" s="84">
        <v>0</v>
      </c>
      <c r="Y48" s="99">
        <v>1</v>
      </c>
      <c r="Z48" s="65">
        <v>1</v>
      </c>
      <c r="AA48" s="319">
        <v>885165</v>
      </c>
      <c r="AB48" s="319">
        <v>46667</v>
      </c>
      <c r="AC48" s="320">
        <f>AA48+AB48</f>
        <v>931832</v>
      </c>
      <c r="AD48" s="75">
        <v>4500000</v>
      </c>
      <c r="AE48" s="75">
        <v>6000000</v>
      </c>
      <c r="AF48" s="75">
        <f>AC48*U48</f>
        <v>931832</v>
      </c>
      <c r="AG48" s="75">
        <f>200000*V48</f>
        <v>4000000</v>
      </c>
      <c r="AH48" s="648">
        <f t="shared" si="0"/>
        <v>0</v>
      </c>
    </row>
    <row r="49" spans="1:34" s="50" customFormat="1" ht="24" hidden="1" customHeight="1" x14ac:dyDescent="0.2">
      <c r="A49" s="182"/>
      <c r="B49" s="298">
        <v>587</v>
      </c>
      <c r="C49" s="266">
        <v>383</v>
      </c>
      <c r="D49" s="299">
        <v>12842</v>
      </c>
      <c r="E49" s="242" t="s">
        <v>244</v>
      </c>
      <c r="F49" s="243" t="s">
        <v>245</v>
      </c>
      <c r="G49" s="287" t="s">
        <v>137</v>
      </c>
      <c r="H49" s="274" t="s">
        <v>206</v>
      </c>
      <c r="I49" s="353" t="s">
        <v>3008</v>
      </c>
      <c r="J49" s="634">
        <v>880175591</v>
      </c>
      <c r="K49" s="634">
        <v>19186815</v>
      </c>
      <c r="L49" s="68" t="s">
        <v>206</v>
      </c>
      <c r="M49" s="292" t="s">
        <v>137</v>
      </c>
      <c r="N49" s="244" t="s">
        <v>2410</v>
      </c>
      <c r="O49" s="68"/>
      <c r="P49" s="91"/>
      <c r="Q49" s="244">
        <v>30</v>
      </c>
      <c r="R49" s="246">
        <v>120</v>
      </c>
      <c r="S49" s="246">
        <v>110</v>
      </c>
      <c r="T49" s="246">
        <v>29.33</v>
      </c>
      <c r="U49" s="90">
        <v>0</v>
      </c>
      <c r="V49" s="262">
        <v>10</v>
      </c>
      <c r="W49" s="99">
        <v>0</v>
      </c>
      <c r="X49" s="84">
        <v>0</v>
      </c>
      <c r="Y49" s="99">
        <v>1</v>
      </c>
      <c r="Z49" s="65">
        <v>1</v>
      </c>
      <c r="AA49" s="319">
        <v>885165</v>
      </c>
      <c r="AB49" s="319">
        <v>46667</v>
      </c>
      <c r="AC49" s="320">
        <f>AA49+AB49</f>
        <v>931832</v>
      </c>
      <c r="AD49" s="75">
        <v>4500000</v>
      </c>
      <c r="AE49" s="75">
        <v>6000000</v>
      </c>
      <c r="AF49" s="75">
        <f>AC49*U49</f>
        <v>0</v>
      </c>
      <c r="AG49" s="75">
        <f>200000*V49</f>
        <v>2000000</v>
      </c>
      <c r="AH49" s="648">
        <f t="shared" si="0"/>
        <v>0</v>
      </c>
    </row>
    <row r="50" spans="1:34" s="50" customFormat="1" ht="24" hidden="1" customHeight="1" x14ac:dyDescent="0.2">
      <c r="A50" s="182"/>
      <c r="B50" s="298">
        <v>588</v>
      </c>
      <c r="C50" s="266">
        <v>384</v>
      </c>
      <c r="D50" s="299">
        <v>12843</v>
      </c>
      <c r="E50" s="242" t="s">
        <v>248</v>
      </c>
      <c r="F50" s="243" t="s">
        <v>249</v>
      </c>
      <c r="G50" s="287" t="s">
        <v>137</v>
      </c>
      <c r="H50" s="274" t="s">
        <v>206</v>
      </c>
      <c r="I50" s="294" t="s">
        <v>3009</v>
      </c>
      <c r="J50" s="635">
        <v>640272835</v>
      </c>
      <c r="K50" s="635">
        <v>68947905</v>
      </c>
      <c r="L50" s="65" t="s">
        <v>206</v>
      </c>
      <c r="M50" s="292" t="s">
        <v>137</v>
      </c>
      <c r="N50" s="244" t="s">
        <v>2410</v>
      </c>
      <c r="O50" s="65"/>
      <c r="P50" s="90"/>
      <c r="Q50" s="244">
        <v>30</v>
      </c>
      <c r="R50" s="246">
        <v>120</v>
      </c>
      <c r="S50" s="246">
        <v>110</v>
      </c>
      <c r="T50" s="246">
        <v>29.33</v>
      </c>
      <c r="U50" s="90">
        <v>0</v>
      </c>
      <c r="V50" s="262">
        <v>21</v>
      </c>
      <c r="W50" s="99">
        <v>0</v>
      </c>
      <c r="X50" s="84">
        <v>0</v>
      </c>
      <c r="Y50" s="99">
        <v>1</v>
      </c>
      <c r="Z50" s="65">
        <v>1</v>
      </c>
      <c r="AA50" s="319">
        <v>885165</v>
      </c>
      <c r="AB50" s="319">
        <v>46667</v>
      </c>
      <c r="AC50" s="320">
        <f>AA50+AB50</f>
        <v>931832</v>
      </c>
      <c r="AD50" s="75">
        <v>4500000</v>
      </c>
      <c r="AE50" s="75">
        <v>6000000</v>
      </c>
      <c r="AF50" s="75">
        <f>AC50*U50</f>
        <v>0</v>
      </c>
      <c r="AG50" s="75">
        <f>200000*V50</f>
        <v>4200000</v>
      </c>
      <c r="AH50" s="648">
        <f t="shared" si="0"/>
        <v>0</v>
      </c>
    </row>
    <row r="51" spans="1:34" s="50" customFormat="1" ht="24" hidden="1" customHeight="1" x14ac:dyDescent="0.2">
      <c r="A51" s="182"/>
      <c r="B51" s="298">
        <v>111</v>
      </c>
      <c r="C51" s="266">
        <v>117</v>
      </c>
      <c r="D51" s="299">
        <v>14033</v>
      </c>
      <c r="E51" s="252" t="s">
        <v>216</v>
      </c>
      <c r="F51" s="253" t="s">
        <v>252</v>
      </c>
      <c r="G51" s="267" t="s">
        <v>87</v>
      </c>
      <c r="H51" s="274" t="s">
        <v>206</v>
      </c>
      <c r="I51" s="294" t="s">
        <v>2561</v>
      </c>
      <c r="J51" s="635">
        <v>640312993</v>
      </c>
      <c r="K51" s="635">
        <v>68991937</v>
      </c>
      <c r="L51" s="65" t="s">
        <v>206</v>
      </c>
      <c r="M51" s="288" t="s">
        <v>2380</v>
      </c>
      <c r="N51" s="99"/>
      <c r="O51" s="65"/>
      <c r="P51" s="90"/>
      <c r="Q51" s="254">
        <v>30</v>
      </c>
      <c r="R51" s="255">
        <v>33</v>
      </c>
      <c r="S51" s="65">
        <v>0</v>
      </c>
      <c r="T51" s="65">
        <v>0</v>
      </c>
      <c r="U51" s="90">
        <v>0</v>
      </c>
      <c r="V51" s="260">
        <v>19</v>
      </c>
      <c r="W51" s="99">
        <v>0</v>
      </c>
      <c r="X51" s="84">
        <v>0</v>
      </c>
      <c r="Y51" s="99">
        <v>1</v>
      </c>
      <c r="Z51" s="65">
        <v>1</v>
      </c>
      <c r="AA51" s="327">
        <v>1477052</v>
      </c>
      <c r="AB51" s="327">
        <v>46667</v>
      </c>
      <c r="AC51" s="328">
        <f>AA51+AB51</f>
        <v>1523719</v>
      </c>
      <c r="AD51" s="75">
        <v>4500000</v>
      </c>
      <c r="AE51" s="75">
        <v>6000000</v>
      </c>
      <c r="AF51" s="75">
        <f>AC51*U51</f>
        <v>0</v>
      </c>
      <c r="AG51" s="75">
        <f>200000*V51</f>
        <v>3800000</v>
      </c>
      <c r="AH51" s="648">
        <f t="shared" si="0"/>
        <v>0</v>
      </c>
    </row>
    <row r="52" spans="1:34" s="50" customFormat="1" ht="24" hidden="1" customHeight="1" x14ac:dyDescent="0.2">
      <c r="A52" s="182"/>
      <c r="B52" s="298">
        <v>581</v>
      </c>
      <c r="C52" s="266">
        <v>377</v>
      </c>
      <c r="D52" s="299">
        <v>12845</v>
      </c>
      <c r="E52" s="242" t="s">
        <v>255</v>
      </c>
      <c r="F52" s="243" t="s">
        <v>256</v>
      </c>
      <c r="G52" s="287" t="s">
        <v>137</v>
      </c>
      <c r="H52" s="274" t="s">
        <v>206</v>
      </c>
      <c r="I52" s="294" t="s">
        <v>3002</v>
      </c>
      <c r="J52" s="635">
        <v>640056962</v>
      </c>
      <c r="K52" s="635">
        <v>68966933</v>
      </c>
      <c r="L52" s="65" t="s">
        <v>206</v>
      </c>
      <c r="M52" s="292" t="s">
        <v>137</v>
      </c>
      <c r="N52" s="244" t="s">
        <v>2410</v>
      </c>
      <c r="O52" s="65"/>
      <c r="P52" s="90"/>
      <c r="Q52" s="244">
        <v>30</v>
      </c>
      <c r="R52" s="246">
        <v>120</v>
      </c>
      <c r="S52" s="246">
        <v>110</v>
      </c>
      <c r="T52" s="246">
        <v>29.33</v>
      </c>
      <c r="U52" s="90">
        <v>0</v>
      </c>
      <c r="V52" s="262">
        <v>21</v>
      </c>
      <c r="W52" s="99">
        <v>0</v>
      </c>
      <c r="X52" s="84">
        <v>0</v>
      </c>
      <c r="Y52" s="99">
        <v>2</v>
      </c>
      <c r="Z52" s="65">
        <v>2</v>
      </c>
      <c r="AA52" s="319">
        <v>885165</v>
      </c>
      <c r="AB52" s="319">
        <v>46667</v>
      </c>
      <c r="AC52" s="320">
        <f>AA52+AB52</f>
        <v>931832</v>
      </c>
      <c r="AD52" s="75">
        <v>4500000</v>
      </c>
      <c r="AE52" s="75">
        <v>6000000</v>
      </c>
      <c r="AF52" s="75">
        <f>AC52*U52</f>
        <v>0</v>
      </c>
      <c r="AG52" s="75">
        <f>200000*V52</f>
        <v>4200000</v>
      </c>
      <c r="AH52" s="648">
        <f t="shared" si="0"/>
        <v>0</v>
      </c>
    </row>
    <row r="53" spans="1:34" s="50" customFormat="1" ht="24" hidden="1" customHeight="1" x14ac:dyDescent="0.2">
      <c r="A53" s="182"/>
      <c r="B53" s="298">
        <v>586</v>
      </c>
      <c r="C53" s="266">
        <v>382</v>
      </c>
      <c r="D53" s="299">
        <v>12846</v>
      </c>
      <c r="E53" s="242" t="s">
        <v>259</v>
      </c>
      <c r="F53" s="243" t="s">
        <v>260</v>
      </c>
      <c r="G53" s="287" t="s">
        <v>137</v>
      </c>
      <c r="H53" s="274" t="s">
        <v>206</v>
      </c>
      <c r="I53" s="290" t="s">
        <v>3007</v>
      </c>
      <c r="J53" s="638">
        <v>889961565</v>
      </c>
      <c r="K53" s="638">
        <v>69312704</v>
      </c>
      <c r="L53" s="67" t="s">
        <v>206</v>
      </c>
      <c r="M53" s="292" t="s">
        <v>137</v>
      </c>
      <c r="N53" s="101"/>
      <c r="O53" s="246" t="s">
        <v>2410</v>
      </c>
      <c r="P53" s="92"/>
      <c r="Q53" s="244">
        <v>30</v>
      </c>
      <c r="R53" s="246">
        <v>90</v>
      </c>
      <c r="S53" s="246">
        <v>0</v>
      </c>
      <c r="T53" s="246">
        <v>0</v>
      </c>
      <c r="U53" s="245">
        <f>1</f>
        <v>1</v>
      </c>
      <c r="V53" s="262">
        <v>20</v>
      </c>
      <c r="W53" s="99">
        <v>0</v>
      </c>
      <c r="X53" s="84">
        <v>0</v>
      </c>
      <c r="Y53" s="99">
        <v>2</v>
      </c>
      <c r="Z53" s="65">
        <v>2</v>
      </c>
      <c r="AA53" s="319">
        <v>885165</v>
      </c>
      <c r="AB53" s="319">
        <v>46667</v>
      </c>
      <c r="AC53" s="320">
        <f>AA53+AB53</f>
        <v>931832</v>
      </c>
      <c r="AD53" s="75">
        <v>4500000</v>
      </c>
      <c r="AE53" s="75">
        <v>6000000</v>
      </c>
      <c r="AF53" s="75">
        <f>AC53*U53</f>
        <v>931832</v>
      </c>
      <c r="AG53" s="75">
        <f>200000*V53</f>
        <v>4000000</v>
      </c>
      <c r="AH53" s="648">
        <f t="shared" si="0"/>
        <v>0</v>
      </c>
    </row>
    <row r="54" spans="1:34" s="50" customFormat="1" ht="24" hidden="1" customHeight="1" x14ac:dyDescent="0.2">
      <c r="A54" s="182"/>
      <c r="B54" s="298">
        <v>585</v>
      </c>
      <c r="C54" s="266">
        <v>381</v>
      </c>
      <c r="D54" s="299">
        <v>12847</v>
      </c>
      <c r="E54" s="242" t="s">
        <v>263</v>
      </c>
      <c r="F54" s="243" t="s">
        <v>264</v>
      </c>
      <c r="G54" s="287" t="s">
        <v>137</v>
      </c>
      <c r="H54" s="274" t="s">
        <v>206</v>
      </c>
      <c r="I54" s="294" t="s">
        <v>3006</v>
      </c>
      <c r="J54" s="635">
        <v>850017025</v>
      </c>
      <c r="K54" s="635">
        <v>69812046</v>
      </c>
      <c r="L54" s="65" t="s">
        <v>206</v>
      </c>
      <c r="M54" s="292" t="s">
        <v>137</v>
      </c>
      <c r="N54" s="99"/>
      <c r="O54" s="246" t="s">
        <v>2410</v>
      </c>
      <c r="P54" s="90"/>
      <c r="Q54" s="244">
        <v>30</v>
      </c>
      <c r="R54" s="246">
        <v>90</v>
      </c>
      <c r="S54" s="246">
        <v>0</v>
      </c>
      <c r="T54" s="246">
        <v>0</v>
      </c>
      <c r="U54" s="245">
        <f>1</f>
        <v>1</v>
      </c>
      <c r="V54" s="262">
        <v>20</v>
      </c>
      <c r="W54" s="99">
        <v>0</v>
      </c>
      <c r="X54" s="84">
        <v>0</v>
      </c>
      <c r="Y54" s="99">
        <v>1</v>
      </c>
      <c r="Z54" s="65">
        <v>1</v>
      </c>
      <c r="AA54" s="319">
        <v>885165</v>
      </c>
      <c r="AB54" s="319">
        <v>46667</v>
      </c>
      <c r="AC54" s="320">
        <f>AA54+AB54</f>
        <v>931832</v>
      </c>
      <c r="AD54" s="75">
        <v>4500000</v>
      </c>
      <c r="AE54" s="75">
        <v>6000000</v>
      </c>
      <c r="AF54" s="75">
        <f>AC54*U54</f>
        <v>931832</v>
      </c>
      <c r="AG54" s="75">
        <f>200000*V54</f>
        <v>4000000</v>
      </c>
      <c r="AH54" s="648">
        <f t="shared" si="0"/>
        <v>0</v>
      </c>
    </row>
    <row r="55" spans="1:34" s="50" customFormat="1" ht="24" hidden="1" customHeight="1" x14ac:dyDescent="0.2">
      <c r="A55" s="182"/>
      <c r="B55" s="298">
        <v>589</v>
      </c>
      <c r="C55" s="266">
        <v>385</v>
      </c>
      <c r="D55" s="299">
        <v>12848</v>
      </c>
      <c r="E55" s="242" t="s">
        <v>267</v>
      </c>
      <c r="F55" s="243" t="s">
        <v>268</v>
      </c>
      <c r="G55" s="287" t="s">
        <v>137</v>
      </c>
      <c r="H55" s="274" t="s">
        <v>206</v>
      </c>
      <c r="I55" s="294" t="s">
        <v>3010</v>
      </c>
      <c r="J55" s="635">
        <v>880306106</v>
      </c>
      <c r="K55" s="635"/>
      <c r="L55" s="65" t="s">
        <v>206</v>
      </c>
      <c r="M55" s="292" t="s">
        <v>137</v>
      </c>
      <c r="N55" s="244" t="s">
        <v>2410</v>
      </c>
      <c r="O55" s="65"/>
      <c r="P55" s="90"/>
      <c r="Q55" s="244">
        <v>30</v>
      </c>
      <c r="R55" s="246">
        <v>120</v>
      </c>
      <c r="S55" s="246">
        <v>110</v>
      </c>
      <c r="T55" s="246">
        <v>29.33</v>
      </c>
      <c r="U55" s="90">
        <v>0</v>
      </c>
      <c r="V55" s="262">
        <v>24</v>
      </c>
      <c r="W55" s="99">
        <v>0</v>
      </c>
      <c r="X55" s="84">
        <v>0</v>
      </c>
      <c r="Y55" s="99">
        <v>0</v>
      </c>
      <c r="Z55" s="65">
        <v>0</v>
      </c>
      <c r="AA55" s="319">
        <v>885165</v>
      </c>
      <c r="AB55" s="319">
        <v>0</v>
      </c>
      <c r="AC55" s="320">
        <f>AA55+AB55</f>
        <v>885165</v>
      </c>
      <c r="AD55" s="75">
        <v>4500000</v>
      </c>
      <c r="AE55" s="75">
        <v>6000000</v>
      </c>
      <c r="AF55" s="75">
        <f>AC55*U55</f>
        <v>0</v>
      </c>
      <c r="AG55" s="75">
        <f>200000*V55</f>
        <v>4800000</v>
      </c>
      <c r="AH55" s="648">
        <f t="shared" si="0"/>
        <v>0</v>
      </c>
    </row>
    <row r="56" spans="1:34" s="50" customFormat="1" ht="24" hidden="1" customHeight="1" x14ac:dyDescent="0.2">
      <c r="A56" s="182"/>
      <c r="B56" s="298">
        <v>583</v>
      </c>
      <c r="C56" s="266">
        <v>379</v>
      </c>
      <c r="D56" s="299">
        <v>12849</v>
      </c>
      <c r="E56" s="242" t="s">
        <v>270</v>
      </c>
      <c r="F56" s="243" t="s">
        <v>268</v>
      </c>
      <c r="G56" s="287" t="s">
        <v>137</v>
      </c>
      <c r="H56" s="274" t="s">
        <v>206</v>
      </c>
      <c r="I56" s="294" t="s">
        <v>3004</v>
      </c>
      <c r="J56" s="635">
        <v>880218347</v>
      </c>
      <c r="K56" s="635">
        <v>19184122</v>
      </c>
      <c r="L56" s="65" t="s">
        <v>206</v>
      </c>
      <c r="M56" s="292" t="s">
        <v>137</v>
      </c>
      <c r="N56" s="244" t="s">
        <v>2410</v>
      </c>
      <c r="O56" s="65"/>
      <c r="P56" s="90"/>
      <c r="Q56" s="244">
        <v>30</v>
      </c>
      <c r="R56" s="246">
        <v>120</v>
      </c>
      <c r="S56" s="246">
        <v>110</v>
      </c>
      <c r="T56" s="246">
        <v>29.33</v>
      </c>
      <c r="U56" s="90">
        <v>0</v>
      </c>
      <c r="V56" s="262">
        <v>11</v>
      </c>
      <c r="W56" s="99">
        <v>0</v>
      </c>
      <c r="X56" s="84">
        <v>0</v>
      </c>
      <c r="Y56" s="99">
        <v>1</v>
      </c>
      <c r="Z56" s="65">
        <v>1</v>
      </c>
      <c r="AA56" s="319">
        <v>885165</v>
      </c>
      <c r="AB56" s="319">
        <v>46667</v>
      </c>
      <c r="AC56" s="320">
        <f>AA56+AB56</f>
        <v>931832</v>
      </c>
      <c r="AD56" s="75">
        <v>4500000</v>
      </c>
      <c r="AE56" s="75">
        <v>6000000</v>
      </c>
      <c r="AF56" s="75">
        <f>AC56*U56</f>
        <v>0</v>
      </c>
      <c r="AG56" s="75">
        <f>200000*V56</f>
        <v>2200000</v>
      </c>
      <c r="AH56" s="648">
        <f t="shared" si="0"/>
        <v>0</v>
      </c>
    </row>
    <row r="57" spans="1:34" s="50" customFormat="1" ht="24" hidden="1" customHeight="1" x14ac:dyDescent="0.2">
      <c r="A57" s="182"/>
      <c r="B57" s="298">
        <v>572</v>
      </c>
      <c r="C57" s="266">
        <v>367</v>
      </c>
      <c r="D57" s="299">
        <v>12850</v>
      </c>
      <c r="E57" s="242" t="s">
        <v>216</v>
      </c>
      <c r="F57" s="243" t="s">
        <v>273</v>
      </c>
      <c r="G57" s="287" t="s">
        <v>137</v>
      </c>
      <c r="H57" s="274" t="s">
        <v>274</v>
      </c>
      <c r="I57" s="294" t="s">
        <v>2993</v>
      </c>
      <c r="J57" s="635">
        <v>4285001578</v>
      </c>
      <c r="K57" s="635">
        <v>33095426</v>
      </c>
      <c r="L57" s="65" t="s">
        <v>274</v>
      </c>
      <c r="M57" s="292" t="s">
        <v>137</v>
      </c>
      <c r="N57" s="244" t="s">
        <v>2410</v>
      </c>
      <c r="O57" s="65"/>
      <c r="P57" s="90"/>
      <c r="Q57" s="244">
        <v>30</v>
      </c>
      <c r="R57" s="246">
        <v>120</v>
      </c>
      <c r="S57" s="246">
        <v>110</v>
      </c>
      <c r="T57" s="246">
        <v>29.33</v>
      </c>
      <c r="U57" s="90">
        <v>0</v>
      </c>
      <c r="V57" s="262">
        <v>15</v>
      </c>
      <c r="W57" s="99">
        <v>0</v>
      </c>
      <c r="X57" s="84">
        <v>0</v>
      </c>
      <c r="Y57" s="99">
        <v>1</v>
      </c>
      <c r="Z57" s="65">
        <v>1</v>
      </c>
      <c r="AA57" s="319">
        <v>885165</v>
      </c>
      <c r="AB57" s="319">
        <v>46667</v>
      </c>
      <c r="AC57" s="320">
        <f>AA57+AB57</f>
        <v>931832</v>
      </c>
      <c r="AD57" s="75">
        <v>4500000</v>
      </c>
      <c r="AE57" s="75">
        <v>6000000</v>
      </c>
      <c r="AF57" s="75">
        <f>AC57*U57</f>
        <v>0</v>
      </c>
      <c r="AG57" s="75">
        <f>200000*V57</f>
        <v>3000000</v>
      </c>
      <c r="AH57" s="648">
        <f t="shared" si="0"/>
        <v>0</v>
      </c>
    </row>
    <row r="58" spans="1:34" s="50" customFormat="1" ht="24" hidden="1" customHeight="1" x14ac:dyDescent="0.2">
      <c r="A58" s="182"/>
      <c r="B58" s="298">
        <v>567</v>
      </c>
      <c r="C58" s="266">
        <v>362</v>
      </c>
      <c r="D58" s="299">
        <v>12851</v>
      </c>
      <c r="E58" s="242" t="s">
        <v>276</v>
      </c>
      <c r="F58" s="243" t="s">
        <v>277</v>
      </c>
      <c r="G58" s="287" t="s">
        <v>137</v>
      </c>
      <c r="H58" s="274" t="s">
        <v>274</v>
      </c>
      <c r="I58" s="294" t="s">
        <v>2988</v>
      </c>
      <c r="J58" s="635">
        <v>4281443551</v>
      </c>
      <c r="K58" s="635">
        <v>33043143</v>
      </c>
      <c r="L58" s="65" t="s">
        <v>274</v>
      </c>
      <c r="M58" s="292" t="s">
        <v>137</v>
      </c>
      <c r="N58" s="244" t="s">
        <v>2410</v>
      </c>
      <c r="O58" s="65"/>
      <c r="P58" s="90"/>
      <c r="Q58" s="244">
        <v>30</v>
      </c>
      <c r="R58" s="246">
        <v>120</v>
      </c>
      <c r="S58" s="246">
        <v>110</v>
      </c>
      <c r="T58" s="246">
        <v>29.33</v>
      </c>
      <c r="U58" s="90">
        <v>0</v>
      </c>
      <c r="V58" s="262">
        <v>15</v>
      </c>
      <c r="W58" s="99">
        <v>0</v>
      </c>
      <c r="X58" s="84">
        <v>0</v>
      </c>
      <c r="Y58" s="99">
        <v>2</v>
      </c>
      <c r="Z58" s="65">
        <v>2</v>
      </c>
      <c r="AA58" s="319">
        <v>885165</v>
      </c>
      <c r="AB58" s="319">
        <v>46667</v>
      </c>
      <c r="AC58" s="320">
        <f>AA58+AB58</f>
        <v>931832</v>
      </c>
      <c r="AD58" s="75">
        <v>4500000</v>
      </c>
      <c r="AE58" s="75">
        <v>6000000</v>
      </c>
      <c r="AF58" s="75">
        <f>AC58*U58</f>
        <v>0</v>
      </c>
      <c r="AG58" s="75">
        <f>200000*V58</f>
        <v>3000000</v>
      </c>
      <c r="AH58" s="648">
        <f t="shared" si="0"/>
        <v>0</v>
      </c>
    </row>
    <row r="59" spans="1:34" s="50" customFormat="1" ht="24" hidden="1" customHeight="1" x14ac:dyDescent="0.2">
      <c r="A59" s="182"/>
      <c r="B59" s="298">
        <v>571</v>
      </c>
      <c r="C59" s="266">
        <v>366</v>
      </c>
      <c r="D59" s="299">
        <v>12852</v>
      </c>
      <c r="E59" s="242" t="s">
        <v>279</v>
      </c>
      <c r="F59" s="243" t="s">
        <v>280</v>
      </c>
      <c r="G59" s="287" t="s">
        <v>137</v>
      </c>
      <c r="H59" s="274" t="s">
        <v>274</v>
      </c>
      <c r="I59" s="294" t="s">
        <v>2992</v>
      </c>
      <c r="J59" s="635">
        <v>5889340131</v>
      </c>
      <c r="K59" s="635">
        <v>3070615</v>
      </c>
      <c r="L59" s="65" t="s">
        <v>274</v>
      </c>
      <c r="M59" s="292" t="s">
        <v>137</v>
      </c>
      <c r="N59" s="244" t="s">
        <v>2410</v>
      </c>
      <c r="O59" s="65"/>
      <c r="P59" s="90"/>
      <c r="Q59" s="244">
        <v>30</v>
      </c>
      <c r="R59" s="246">
        <v>120</v>
      </c>
      <c r="S59" s="246">
        <v>110</v>
      </c>
      <c r="T59" s="246">
        <v>29.33</v>
      </c>
      <c r="U59" s="90">
        <v>0</v>
      </c>
      <c r="V59" s="262">
        <v>15</v>
      </c>
      <c r="W59" s="99">
        <v>0</v>
      </c>
      <c r="X59" s="84">
        <v>0</v>
      </c>
      <c r="Y59" s="99">
        <v>2</v>
      </c>
      <c r="Z59" s="65">
        <v>2</v>
      </c>
      <c r="AA59" s="319">
        <v>885165</v>
      </c>
      <c r="AB59" s="319">
        <v>46667</v>
      </c>
      <c r="AC59" s="320">
        <f>AA59+AB59</f>
        <v>931832</v>
      </c>
      <c r="AD59" s="75">
        <v>4500000</v>
      </c>
      <c r="AE59" s="75">
        <v>6000000</v>
      </c>
      <c r="AF59" s="75">
        <f>AC59*U59</f>
        <v>0</v>
      </c>
      <c r="AG59" s="75">
        <f>200000*V59</f>
        <v>3000000</v>
      </c>
      <c r="AH59" s="648">
        <f t="shared" si="0"/>
        <v>0</v>
      </c>
    </row>
    <row r="60" spans="1:34" s="50" customFormat="1" ht="24" hidden="1" customHeight="1" x14ac:dyDescent="0.2">
      <c r="A60" s="182"/>
      <c r="B60" s="298">
        <v>568</v>
      </c>
      <c r="C60" s="266">
        <v>363</v>
      </c>
      <c r="D60" s="299">
        <v>12853</v>
      </c>
      <c r="E60" s="242" t="s">
        <v>282</v>
      </c>
      <c r="F60" s="243" t="s">
        <v>283</v>
      </c>
      <c r="G60" s="287" t="s">
        <v>137</v>
      </c>
      <c r="H60" s="274" t="s">
        <v>274</v>
      </c>
      <c r="I60" s="353" t="s">
        <v>2989</v>
      </c>
      <c r="J60" s="634">
        <v>4282351292</v>
      </c>
      <c r="K60" s="634">
        <v>33110435</v>
      </c>
      <c r="L60" s="68" t="s">
        <v>274</v>
      </c>
      <c r="M60" s="292" t="s">
        <v>137</v>
      </c>
      <c r="N60" s="244" t="s">
        <v>2410</v>
      </c>
      <c r="O60" s="68"/>
      <c r="P60" s="91"/>
      <c r="Q60" s="244">
        <v>30</v>
      </c>
      <c r="R60" s="246">
        <v>120</v>
      </c>
      <c r="S60" s="246">
        <v>110</v>
      </c>
      <c r="T60" s="246">
        <v>29.33</v>
      </c>
      <c r="U60" s="90">
        <v>0</v>
      </c>
      <c r="V60" s="262">
        <v>15</v>
      </c>
      <c r="W60" s="99">
        <v>0</v>
      </c>
      <c r="X60" s="84">
        <v>0</v>
      </c>
      <c r="Y60" s="99">
        <v>3</v>
      </c>
      <c r="Z60" s="65">
        <v>3</v>
      </c>
      <c r="AA60" s="319">
        <v>885165</v>
      </c>
      <c r="AB60" s="319">
        <v>46667</v>
      </c>
      <c r="AC60" s="320">
        <f>AA60+AB60</f>
        <v>931832</v>
      </c>
      <c r="AD60" s="75">
        <v>4500000</v>
      </c>
      <c r="AE60" s="75">
        <v>6000000</v>
      </c>
      <c r="AF60" s="75">
        <f>AC60*U60</f>
        <v>0</v>
      </c>
      <c r="AG60" s="75">
        <f>200000*V60</f>
        <v>3000000</v>
      </c>
      <c r="AH60" s="648">
        <f t="shared" si="0"/>
        <v>0</v>
      </c>
    </row>
    <row r="61" spans="1:34" s="50" customFormat="1" ht="24" hidden="1" customHeight="1" x14ac:dyDescent="0.2">
      <c r="A61" s="182"/>
      <c r="B61" s="298">
        <v>569</v>
      </c>
      <c r="C61" s="266">
        <v>364</v>
      </c>
      <c r="D61" s="299">
        <v>12854</v>
      </c>
      <c r="E61" s="242" t="s">
        <v>285</v>
      </c>
      <c r="F61" s="243" t="s">
        <v>286</v>
      </c>
      <c r="G61" s="287" t="s">
        <v>137</v>
      </c>
      <c r="H61" s="274" t="s">
        <v>274</v>
      </c>
      <c r="I61" s="294" t="s">
        <v>2990</v>
      </c>
      <c r="J61" s="635">
        <v>4283574554</v>
      </c>
      <c r="K61" s="635">
        <v>33090146</v>
      </c>
      <c r="L61" s="65" t="s">
        <v>274</v>
      </c>
      <c r="M61" s="292" t="s">
        <v>137</v>
      </c>
      <c r="N61" s="244" t="s">
        <v>2410</v>
      </c>
      <c r="O61" s="65"/>
      <c r="P61" s="90"/>
      <c r="Q61" s="244">
        <v>30</v>
      </c>
      <c r="R61" s="246">
        <v>120</v>
      </c>
      <c r="S61" s="246">
        <v>110</v>
      </c>
      <c r="T61" s="246">
        <v>29.33</v>
      </c>
      <c r="U61" s="90">
        <v>0</v>
      </c>
      <c r="V61" s="262">
        <v>14</v>
      </c>
      <c r="W61" s="99">
        <v>0</v>
      </c>
      <c r="X61" s="84">
        <v>0</v>
      </c>
      <c r="Y61" s="99">
        <v>2</v>
      </c>
      <c r="Z61" s="65">
        <v>2</v>
      </c>
      <c r="AA61" s="319">
        <v>885165</v>
      </c>
      <c r="AB61" s="319">
        <v>46667</v>
      </c>
      <c r="AC61" s="320">
        <f>AA61+AB61</f>
        <v>931832</v>
      </c>
      <c r="AD61" s="75">
        <v>4500000</v>
      </c>
      <c r="AE61" s="75">
        <v>6000000</v>
      </c>
      <c r="AF61" s="75">
        <f>AC61*U61</f>
        <v>0</v>
      </c>
      <c r="AG61" s="75">
        <f>200000*V61</f>
        <v>2800000</v>
      </c>
      <c r="AH61" s="648">
        <f t="shared" si="0"/>
        <v>0</v>
      </c>
    </row>
    <row r="62" spans="1:34" s="50" customFormat="1" ht="24" hidden="1" customHeight="1" x14ac:dyDescent="0.2">
      <c r="A62" s="182"/>
      <c r="B62" s="298">
        <v>573</v>
      </c>
      <c r="C62" s="266">
        <v>368</v>
      </c>
      <c r="D62" s="299">
        <v>12855</v>
      </c>
      <c r="E62" s="242" t="s">
        <v>288</v>
      </c>
      <c r="F62" s="243" t="s">
        <v>108</v>
      </c>
      <c r="G62" s="287" t="s">
        <v>137</v>
      </c>
      <c r="H62" s="274" t="s">
        <v>274</v>
      </c>
      <c r="I62" s="294" t="s">
        <v>2994</v>
      </c>
      <c r="J62" s="635">
        <v>4271612022</v>
      </c>
      <c r="K62" s="635">
        <v>33090312</v>
      </c>
      <c r="L62" s="65" t="s">
        <v>274</v>
      </c>
      <c r="M62" s="292" t="s">
        <v>137</v>
      </c>
      <c r="N62" s="244" t="s">
        <v>2410</v>
      </c>
      <c r="O62" s="65"/>
      <c r="P62" s="90"/>
      <c r="Q62" s="244">
        <v>30</v>
      </c>
      <c r="R62" s="246">
        <v>120</v>
      </c>
      <c r="S62" s="246">
        <v>110</v>
      </c>
      <c r="T62" s="246">
        <v>29.33</v>
      </c>
      <c r="U62" s="90">
        <v>0</v>
      </c>
      <c r="V62" s="262">
        <v>14</v>
      </c>
      <c r="W62" s="99">
        <v>0</v>
      </c>
      <c r="X62" s="84">
        <v>0</v>
      </c>
      <c r="Y62" s="99">
        <v>2</v>
      </c>
      <c r="Z62" s="65">
        <v>2</v>
      </c>
      <c r="AA62" s="319">
        <v>885165</v>
      </c>
      <c r="AB62" s="319">
        <v>46667</v>
      </c>
      <c r="AC62" s="320">
        <f>AA62+AB62</f>
        <v>931832</v>
      </c>
      <c r="AD62" s="75">
        <v>4500000</v>
      </c>
      <c r="AE62" s="75">
        <v>6000000</v>
      </c>
      <c r="AF62" s="75">
        <f>AC62*U62</f>
        <v>0</v>
      </c>
      <c r="AG62" s="75">
        <f>200000*V62</f>
        <v>2800000</v>
      </c>
      <c r="AH62" s="648">
        <f t="shared" si="0"/>
        <v>0</v>
      </c>
    </row>
    <row r="63" spans="1:34" s="50" customFormat="1" ht="24" hidden="1" customHeight="1" x14ac:dyDescent="0.2">
      <c r="A63" s="182"/>
      <c r="B63" s="298">
        <v>570</v>
      </c>
      <c r="C63" s="266">
        <v>365</v>
      </c>
      <c r="D63" s="299">
        <v>12856</v>
      </c>
      <c r="E63" s="242" t="s">
        <v>291</v>
      </c>
      <c r="F63" s="243" t="s">
        <v>292</v>
      </c>
      <c r="G63" s="287" t="s">
        <v>137</v>
      </c>
      <c r="H63" s="274" t="s">
        <v>274</v>
      </c>
      <c r="I63" s="353" t="s">
        <v>2991</v>
      </c>
      <c r="J63" s="634">
        <v>4280856001</v>
      </c>
      <c r="K63" s="634">
        <v>20178532</v>
      </c>
      <c r="L63" s="68" t="s">
        <v>274</v>
      </c>
      <c r="M63" s="292" t="s">
        <v>137</v>
      </c>
      <c r="N63" s="100"/>
      <c r="O63" s="246" t="s">
        <v>2410</v>
      </c>
      <c r="P63" s="91"/>
      <c r="Q63" s="244">
        <v>30</v>
      </c>
      <c r="R63" s="246">
        <v>90</v>
      </c>
      <c r="S63" s="246">
        <v>0</v>
      </c>
      <c r="T63" s="246">
        <v>0</v>
      </c>
      <c r="U63" s="90">
        <v>0</v>
      </c>
      <c r="V63" s="262">
        <v>18</v>
      </c>
      <c r="W63" s="99">
        <v>0</v>
      </c>
      <c r="X63" s="84">
        <v>0</v>
      </c>
      <c r="Y63" s="99">
        <v>1</v>
      </c>
      <c r="Z63" s="65">
        <v>1</v>
      </c>
      <c r="AA63" s="319">
        <v>885165</v>
      </c>
      <c r="AB63" s="319">
        <v>46667</v>
      </c>
      <c r="AC63" s="320">
        <f>AA63+AB63</f>
        <v>931832</v>
      </c>
      <c r="AD63" s="75">
        <v>4500000</v>
      </c>
      <c r="AE63" s="75">
        <v>6000000</v>
      </c>
      <c r="AF63" s="75">
        <f>AC63*U63</f>
        <v>0</v>
      </c>
      <c r="AG63" s="75">
        <f>200000*V63</f>
        <v>3600000</v>
      </c>
      <c r="AH63" s="648">
        <f t="shared" si="0"/>
        <v>0</v>
      </c>
    </row>
    <row r="64" spans="1:34" s="50" customFormat="1" ht="24" hidden="1" customHeight="1" x14ac:dyDescent="0.2">
      <c r="A64" s="182"/>
      <c r="B64" s="298">
        <v>136</v>
      </c>
      <c r="C64" s="266">
        <v>145</v>
      </c>
      <c r="D64" s="299">
        <v>12857</v>
      </c>
      <c r="E64" s="252" t="s">
        <v>294</v>
      </c>
      <c r="F64" s="253" t="s">
        <v>190</v>
      </c>
      <c r="G64" s="252" t="s">
        <v>87</v>
      </c>
      <c r="H64" s="274" t="s">
        <v>274</v>
      </c>
      <c r="I64" s="294" t="s">
        <v>2578</v>
      </c>
      <c r="J64" s="635">
        <v>4284447726</v>
      </c>
      <c r="K64" s="635">
        <v>33232760</v>
      </c>
      <c r="L64" s="65" t="s">
        <v>274</v>
      </c>
      <c r="M64" s="292" t="s">
        <v>2383</v>
      </c>
      <c r="N64" s="99"/>
      <c r="O64" s="65"/>
      <c r="P64" s="90"/>
      <c r="Q64" s="254">
        <v>30</v>
      </c>
      <c r="R64" s="255">
        <v>27</v>
      </c>
      <c r="S64" s="65">
        <v>0</v>
      </c>
      <c r="T64" s="65">
        <v>0</v>
      </c>
      <c r="U64" s="90">
        <v>0</v>
      </c>
      <c r="V64" s="260">
        <v>19</v>
      </c>
      <c r="W64" s="99">
        <v>0</v>
      </c>
      <c r="X64" s="84">
        <v>0</v>
      </c>
      <c r="Y64" s="99">
        <v>1</v>
      </c>
      <c r="Z64" s="65">
        <v>1</v>
      </c>
      <c r="AA64" s="327">
        <v>1642901</v>
      </c>
      <c r="AB64" s="327">
        <v>46667</v>
      </c>
      <c r="AC64" s="328">
        <f>AA64+AB64</f>
        <v>1689568</v>
      </c>
      <c r="AD64" s="75">
        <v>4500000</v>
      </c>
      <c r="AE64" s="75">
        <v>6000000</v>
      </c>
      <c r="AF64" s="75">
        <f>AC64*U64</f>
        <v>0</v>
      </c>
      <c r="AG64" s="75">
        <f>200000*V64</f>
        <v>3800000</v>
      </c>
      <c r="AH64" s="648">
        <f t="shared" si="0"/>
        <v>0</v>
      </c>
    </row>
    <row r="65" spans="1:34" s="50" customFormat="1" ht="24" hidden="1" customHeight="1" x14ac:dyDescent="0.2">
      <c r="A65" s="182"/>
      <c r="B65" s="298">
        <v>137</v>
      </c>
      <c r="C65" s="266">
        <v>146</v>
      </c>
      <c r="D65" s="299">
        <v>12858</v>
      </c>
      <c r="E65" s="252" t="s">
        <v>296</v>
      </c>
      <c r="F65" s="253" t="s">
        <v>227</v>
      </c>
      <c r="G65" s="252" t="s">
        <v>87</v>
      </c>
      <c r="H65" s="274" t="s">
        <v>274</v>
      </c>
      <c r="I65" s="294" t="s">
        <v>2579</v>
      </c>
      <c r="J65" s="635">
        <v>4285546841</v>
      </c>
      <c r="K65" s="635">
        <v>33202610</v>
      </c>
      <c r="L65" s="65" t="s">
        <v>274</v>
      </c>
      <c r="M65" s="292" t="s">
        <v>2383</v>
      </c>
      <c r="N65" s="99"/>
      <c r="O65" s="65"/>
      <c r="P65" s="90"/>
      <c r="Q65" s="254">
        <v>30</v>
      </c>
      <c r="R65" s="255">
        <v>22</v>
      </c>
      <c r="S65" s="65">
        <v>0</v>
      </c>
      <c r="T65" s="65">
        <v>0</v>
      </c>
      <c r="U65" s="300">
        <f>1+1</f>
        <v>2</v>
      </c>
      <c r="V65" s="260">
        <v>18</v>
      </c>
      <c r="W65" s="99">
        <v>0</v>
      </c>
      <c r="X65" s="84">
        <v>0</v>
      </c>
      <c r="Y65" s="99">
        <v>0</v>
      </c>
      <c r="Z65" s="65">
        <v>0</v>
      </c>
      <c r="AA65" s="327">
        <v>1642901</v>
      </c>
      <c r="AB65" s="327">
        <v>46667</v>
      </c>
      <c r="AC65" s="328">
        <f>AA65+AB65</f>
        <v>1689568</v>
      </c>
      <c r="AD65" s="75">
        <v>4500000</v>
      </c>
      <c r="AE65" s="75">
        <v>6000000</v>
      </c>
      <c r="AF65" s="75">
        <f>AC65*U65</f>
        <v>3379136</v>
      </c>
      <c r="AG65" s="75">
        <f>200000*V65</f>
        <v>3600000</v>
      </c>
      <c r="AH65" s="648">
        <f t="shared" si="0"/>
        <v>0</v>
      </c>
    </row>
    <row r="66" spans="1:34" s="50" customFormat="1" ht="24" hidden="1" customHeight="1" x14ac:dyDescent="0.2">
      <c r="A66" s="182"/>
      <c r="B66" s="298">
        <v>574</v>
      </c>
      <c r="C66" s="266">
        <v>369</v>
      </c>
      <c r="D66" s="299">
        <v>12859</v>
      </c>
      <c r="E66" s="242" t="s">
        <v>298</v>
      </c>
      <c r="F66" s="243" t="s">
        <v>299</v>
      </c>
      <c r="G66" s="287" t="s">
        <v>137</v>
      </c>
      <c r="H66" s="274" t="s">
        <v>274</v>
      </c>
      <c r="I66" s="294" t="s">
        <v>2995</v>
      </c>
      <c r="J66" s="635">
        <v>6159872850</v>
      </c>
      <c r="K66" s="635">
        <v>45738841</v>
      </c>
      <c r="L66" s="65" t="s">
        <v>274</v>
      </c>
      <c r="M66" s="292" t="s">
        <v>137</v>
      </c>
      <c r="N66" s="244" t="s">
        <v>2410</v>
      </c>
      <c r="O66" s="65"/>
      <c r="P66" s="90"/>
      <c r="Q66" s="244">
        <v>30</v>
      </c>
      <c r="R66" s="246">
        <v>120</v>
      </c>
      <c r="S66" s="246">
        <v>110</v>
      </c>
      <c r="T66" s="246">
        <v>29.33</v>
      </c>
      <c r="U66" s="90">
        <v>0</v>
      </c>
      <c r="V66" s="262">
        <v>14</v>
      </c>
      <c r="W66" s="99">
        <v>0</v>
      </c>
      <c r="X66" s="84">
        <v>0</v>
      </c>
      <c r="Y66" s="99">
        <v>0</v>
      </c>
      <c r="Z66" s="65">
        <v>0</v>
      </c>
      <c r="AA66" s="319">
        <v>885165</v>
      </c>
      <c r="AB66" s="319">
        <v>46667</v>
      </c>
      <c r="AC66" s="320">
        <f>AA66+AB66</f>
        <v>931832</v>
      </c>
      <c r="AD66" s="75">
        <v>4500000</v>
      </c>
      <c r="AE66" s="75">
        <v>6000000</v>
      </c>
      <c r="AF66" s="75">
        <f>AC66*U66</f>
        <v>0</v>
      </c>
      <c r="AG66" s="75">
        <f>200000*V66</f>
        <v>2800000</v>
      </c>
      <c r="AH66" s="648">
        <f t="shared" si="0"/>
        <v>0</v>
      </c>
    </row>
    <row r="67" spans="1:34" s="50" customFormat="1" ht="24" hidden="1" customHeight="1" x14ac:dyDescent="0.2">
      <c r="A67" s="182"/>
      <c r="B67" s="298">
        <v>76</v>
      </c>
      <c r="C67" s="266">
        <v>81</v>
      </c>
      <c r="D67" s="299">
        <v>12860</v>
      </c>
      <c r="E67" s="252" t="s">
        <v>301</v>
      </c>
      <c r="F67" s="253" t="s">
        <v>302</v>
      </c>
      <c r="G67" s="252" t="s">
        <v>87</v>
      </c>
      <c r="H67" s="274" t="s">
        <v>303</v>
      </c>
      <c r="I67" s="294" t="s">
        <v>2529</v>
      </c>
      <c r="J67" s="635">
        <v>4569923437</v>
      </c>
      <c r="K67" s="635">
        <v>19182835</v>
      </c>
      <c r="L67" s="65" t="s">
        <v>303</v>
      </c>
      <c r="M67" s="292" t="s">
        <v>2383</v>
      </c>
      <c r="N67" s="99"/>
      <c r="O67" s="65"/>
      <c r="P67" s="90"/>
      <c r="Q67" s="254">
        <v>30</v>
      </c>
      <c r="R67" s="255">
        <v>85</v>
      </c>
      <c r="S67" s="65">
        <v>0</v>
      </c>
      <c r="T67" s="65">
        <v>0</v>
      </c>
      <c r="U67" s="90">
        <v>0</v>
      </c>
      <c r="V67" s="260">
        <v>23</v>
      </c>
      <c r="W67" s="99">
        <v>0</v>
      </c>
      <c r="X67" s="84">
        <v>0</v>
      </c>
      <c r="Y67" s="99">
        <v>0</v>
      </c>
      <c r="Z67" s="65">
        <v>0</v>
      </c>
      <c r="AA67" s="327">
        <v>1642901</v>
      </c>
      <c r="AB67" s="327">
        <v>46667</v>
      </c>
      <c r="AC67" s="328">
        <f>AA67+AB67</f>
        <v>1689568</v>
      </c>
      <c r="AD67" s="75">
        <v>4500000</v>
      </c>
      <c r="AE67" s="75">
        <v>6000000</v>
      </c>
      <c r="AF67" s="75">
        <f>AC67*U67</f>
        <v>0</v>
      </c>
      <c r="AG67" s="75">
        <f>200000*V67</f>
        <v>4600000</v>
      </c>
      <c r="AH67" s="648">
        <f t="shared" si="0"/>
        <v>0</v>
      </c>
    </row>
    <row r="68" spans="1:34" s="50" customFormat="1" ht="24" hidden="1" customHeight="1" x14ac:dyDescent="0.4">
      <c r="A68" s="182"/>
      <c r="B68" s="298">
        <v>448</v>
      </c>
      <c r="C68" s="266">
        <v>229</v>
      </c>
      <c r="D68" s="299">
        <v>12861</v>
      </c>
      <c r="E68" s="242" t="s">
        <v>85</v>
      </c>
      <c r="F68" s="243" t="s">
        <v>305</v>
      </c>
      <c r="G68" s="287" t="s">
        <v>137</v>
      </c>
      <c r="H68" s="274" t="s">
        <v>303</v>
      </c>
      <c r="I68" s="294" t="s">
        <v>2882</v>
      </c>
      <c r="J68" s="637">
        <v>5309951148</v>
      </c>
      <c r="K68" s="635">
        <v>38412111</v>
      </c>
      <c r="L68" s="65" t="s">
        <v>303</v>
      </c>
      <c r="M68" s="292" t="s">
        <v>137</v>
      </c>
      <c r="N68" s="99"/>
      <c r="O68" s="246" t="s">
        <v>2410</v>
      </c>
      <c r="P68" s="90"/>
      <c r="Q68" s="244">
        <v>30</v>
      </c>
      <c r="R68" s="246">
        <v>90</v>
      </c>
      <c r="S68" s="246">
        <v>0</v>
      </c>
      <c r="T68" s="246">
        <v>0</v>
      </c>
      <c r="U68" s="90">
        <v>0</v>
      </c>
      <c r="V68" s="262">
        <v>23</v>
      </c>
      <c r="W68" s="99">
        <v>0</v>
      </c>
      <c r="X68" s="84">
        <v>0</v>
      </c>
      <c r="Y68" s="99">
        <v>1</v>
      </c>
      <c r="Z68" s="65">
        <v>1</v>
      </c>
      <c r="AA68" s="319">
        <v>885165</v>
      </c>
      <c r="AB68" s="319">
        <v>46667</v>
      </c>
      <c r="AC68" s="320">
        <f>AA68+AB68</f>
        <v>931832</v>
      </c>
      <c r="AD68" s="75">
        <v>4500000</v>
      </c>
      <c r="AE68" s="75">
        <v>6000000</v>
      </c>
      <c r="AF68" s="75">
        <f>AC68*U68</f>
        <v>0</v>
      </c>
      <c r="AG68" s="75">
        <f>200000*V68</f>
        <v>4600000</v>
      </c>
      <c r="AH68" s="648">
        <f t="shared" si="0"/>
        <v>0</v>
      </c>
    </row>
    <row r="69" spans="1:34" s="50" customFormat="1" ht="24" customHeight="1" x14ac:dyDescent="0.2">
      <c r="A69" s="182"/>
      <c r="B69" s="298">
        <v>450</v>
      </c>
      <c r="C69" s="266">
        <v>231</v>
      </c>
      <c r="D69" s="299">
        <v>12862</v>
      </c>
      <c r="E69" s="242" t="s">
        <v>230</v>
      </c>
      <c r="F69" s="243" t="s">
        <v>307</v>
      </c>
      <c r="G69" s="287" t="s">
        <v>137</v>
      </c>
      <c r="H69" s="274" t="s">
        <v>303</v>
      </c>
      <c r="I69" s="294" t="s">
        <v>2884</v>
      </c>
      <c r="J69" s="635">
        <v>4590515059</v>
      </c>
      <c r="K69" s="635">
        <v>38534473</v>
      </c>
      <c r="L69" s="65" t="s">
        <v>303</v>
      </c>
      <c r="M69" s="292" t="s">
        <v>137</v>
      </c>
      <c r="N69" s="244" t="s">
        <v>2410</v>
      </c>
      <c r="O69" s="65"/>
      <c r="P69" s="90"/>
      <c r="Q69" s="244">
        <v>30</v>
      </c>
      <c r="R69" s="246">
        <v>120</v>
      </c>
      <c r="S69" s="246">
        <v>110</v>
      </c>
      <c r="T69" s="246">
        <v>29.33</v>
      </c>
      <c r="U69" s="90">
        <v>0</v>
      </c>
      <c r="V69" s="262">
        <v>11</v>
      </c>
      <c r="W69" s="99">
        <v>0</v>
      </c>
      <c r="X69" s="84">
        <v>0</v>
      </c>
      <c r="Y69" s="99">
        <v>1</v>
      </c>
      <c r="Z69" s="65">
        <v>0</v>
      </c>
      <c r="AA69" s="319">
        <v>885165</v>
      </c>
      <c r="AB69" s="319">
        <v>46667</v>
      </c>
      <c r="AC69" s="320">
        <f>AA69+AB69</f>
        <v>931832</v>
      </c>
      <c r="AD69" s="75">
        <v>4500000</v>
      </c>
      <c r="AE69" s="75">
        <v>6000000</v>
      </c>
      <c r="AF69" s="75">
        <f>AC69*U69</f>
        <v>0</v>
      </c>
      <c r="AG69" s="75">
        <f>200000*V69</f>
        <v>2200000</v>
      </c>
      <c r="AH69" s="648">
        <f t="shared" si="0"/>
        <v>-1</v>
      </c>
    </row>
    <row r="70" spans="1:34" s="50" customFormat="1" ht="24" hidden="1" customHeight="1" x14ac:dyDescent="0.2">
      <c r="A70" s="182"/>
      <c r="B70" s="298">
        <v>447</v>
      </c>
      <c r="C70" s="266">
        <v>228</v>
      </c>
      <c r="D70" s="299">
        <v>12863</v>
      </c>
      <c r="E70" s="242" t="s">
        <v>309</v>
      </c>
      <c r="F70" s="243" t="s">
        <v>310</v>
      </c>
      <c r="G70" s="287" t="s">
        <v>137</v>
      </c>
      <c r="H70" s="274" t="s">
        <v>303</v>
      </c>
      <c r="I70" s="353" t="s">
        <v>2881</v>
      </c>
      <c r="J70" s="634">
        <v>3251170414</v>
      </c>
      <c r="K70" s="634">
        <v>47637980</v>
      </c>
      <c r="L70" s="68" t="s">
        <v>303</v>
      </c>
      <c r="M70" s="292" t="s">
        <v>137</v>
      </c>
      <c r="N70" s="100"/>
      <c r="O70" s="246" t="s">
        <v>2410</v>
      </c>
      <c r="P70" s="91"/>
      <c r="Q70" s="244">
        <v>30</v>
      </c>
      <c r="R70" s="246">
        <v>90</v>
      </c>
      <c r="S70" s="246">
        <v>0</v>
      </c>
      <c r="T70" s="246">
        <v>0</v>
      </c>
      <c r="U70" s="90">
        <v>0</v>
      </c>
      <c r="V70" s="262">
        <v>23</v>
      </c>
      <c r="W70" s="99">
        <v>0</v>
      </c>
      <c r="X70" s="84">
        <v>0</v>
      </c>
      <c r="Y70" s="99">
        <v>1</v>
      </c>
      <c r="Z70" s="65">
        <v>1</v>
      </c>
      <c r="AA70" s="319">
        <v>885165</v>
      </c>
      <c r="AB70" s="319">
        <v>0</v>
      </c>
      <c r="AC70" s="320">
        <f>AA70+AB70</f>
        <v>885165</v>
      </c>
      <c r="AD70" s="75">
        <v>4500000</v>
      </c>
      <c r="AE70" s="75">
        <v>6000000</v>
      </c>
      <c r="AF70" s="75">
        <f>AC70*U70</f>
        <v>0</v>
      </c>
      <c r="AG70" s="75">
        <f>200000*V70</f>
        <v>4600000</v>
      </c>
      <c r="AH70" s="648">
        <f t="shared" si="0"/>
        <v>0</v>
      </c>
    </row>
    <row r="71" spans="1:34" s="50" customFormat="1" ht="24" hidden="1" customHeight="1" x14ac:dyDescent="0.2">
      <c r="A71" s="182"/>
      <c r="B71" s="298">
        <v>449</v>
      </c>
      <c r="C71" s="266">
        <v>230</v>
      </c>
      <c r="D71" s="299">
        <v>12864</v>
      </c>
      <c r="E71" s="242" t="s">
        <v>158</v>
      </c>
      <c r="F71" s="243" t="s">
        <v>312</v>
      </c>
      <c r="G71" s="287" t="s">
        <v>137</v>
      </c>
      <c r="H71" s="274" t="s">
        <v>303</v>
      </c>
      <c r="I71" s="294" t="s">
        <v>2883</v>
      </c>
      <c r="J71" s="635">
        <v>4592196988</v>
      </c>
      <c r="K71" s="635">
        <v>38757101</v>
      </c>
      <c r="L71" s="65" t="s">
        <v>303</v>
      </c>
      <c r="M71" s="292" t="s">
        <v>137</v>
      </c>
      <c r="N71" s="244" t="s">
        <v>2410</v>
      </c>
      <c r="O71" s="65"/>
      <c r="P71" s="90"/>
      <c r="Q71" s="244">
        <v>30</v>
      </c>
      <c r="R71" s="246">
        <v>120</v>
      </c>
      <c r="S71" s="246">
        <v>110</v>
      </c>
      <c r="T71" s="246">
        <v>29.33</v>
      </c>
      <c r="U71" s="90">
        <v>0</v>
      </c>
      <c r="V71" s="262">
        <v>13</v>
      </c>
      <c r="W71" s="99">
        <v>0</v>
      </c>
      <c r="X71" s="84">
        <v>0</v>
      </c>
      <c r="Y71" s="99">
        <v>0</v>
      </c>
      <c r="Z71" s="65">
        <v>0</v>
      </c>
      <c r="AA71" s="319">
        <v>885165</v>
      </c>
      <c r="AB71" s="319">
        <v>46667</v>
      </c>
      <c r="AC71" s="320">
        <f>AA71+AB71</f>
        <v>931832</v>
      </c>
      <c r="AD71" s="75">
        <v>4500000</v>
      </c>
      <c r="AE71" s="75">
        <v>6000000</v>
      </c>
      <c r="AF71" s="75">
        <f>AC71*U71</f>
        <v>0</v>
      </c>
      <c r="AG71" s="75">
        <f>200000*V71</f>
        <v>2600000</v>
      </c>
      <c r="AH71" s="648">
        <f t="shared" si="0"/>
        <v>0</v>
      </c>
    </row>
    <row r="72" spans="1:34" s="50" customFormat="1" ht="24" customHeight="1" x14ac:dyDescent="0.2">
      <c r="A72" s="182"/>
      <c r="B72" s="298">
        <v>451</v>
      </c>
      <c r="C72" s="266">
        <v>232</v>
      </c>
      <c r="D72" s="299">
        <v>12865</v>
      </c>
      <c r="E72" s="242" t="s">
        <v>314</v>
      </c>
      <c r="F72" s="243" t="s">
        <v>315</v>
      </c>
      <c r="G72" s="287" t="s">
        <v>137</v>
      </c>
      <c r="H72" s="274" t="s">
        <v>303</v>
      </c>
      <c r="I72" s="353" t="s">
        <v>2885</v>
      </c>
      <c r="J72" s="634">
        <v>75584387</v>
      </c>
      <c r="K72" s="634">
        <v>38578351</v>
      </c>
      <c r="L72" s="68" t="s">
        <v>303</v>
      </c>
      <c r="M72" s="292" t="s">
        <v>137</v>
      </c>
      <c r="N72" s="244" t="s">
        <v>2410</v>
      </c>
      <c r="O72" s="68"/>
      <c r="P72" s="91"/>
      <c r="Q72" s="244">
        <v>30</v>
      </c>
      <c r="R72" s="246">
        <v>120</v>
      </c>
      <c r="S72" s="246">
        <v>110</v>
      </c>
      <c r="T72" s="246">
        <v>29.33</v>
      </c>
      <c r="U72" s="90">
        <v>0</v>
      </c>
      <c r="V72" s="262">
        <v>14</v>
      </c>
      <c r="W72" s="99">
        <v>0</v>
      </c>
      <c r="X72" s="84">
        <v>0</v>
      </c>
      <c r="Y72" s="99">
        <v>0</v>
      </c>
      <c r="Z72" s="65">
        <v>1</v>
      </c>
      <c r="AA72" s="319">
        <v>885165</v>
      </c>
      <c r="AB72" s="319">
        <v>0</v>
      </c>
      <c r="AC72" s="320">
        <f>AA72+AB72</f>
        <v>885165</v>
      </c>
      <c r="AD72" s="75">
        <v>4500000</v>
      </c>
      <c r="AE72" s="75">
        <v>6000000</v>
      </c>
      <c r="AF72" s="75">
        <f>AC72*U72</f>
        <v>0</v>
      </c>
      <c r="AG72" s="75">
        <f>200000*V72</f>
        <v>2800000</v>
      </c>
      <c r="AH72" s="648">
        <f t="shared" ref="AH72:AH135" si="1">Z72-Y72</f>
        <v>1</v>
      </c>
    </row>
    <row r="73" spans="1:34" s="50" customFormat="1" ht="24" hidden="1" customHeight="1" x14ac:dyDescent="0.2">
      <c r="A73" s="182"/>
      <c r="B73" s="298">
        <v>77</v>
      </c>
      <c r="C73" s="266">
        <v>82</v>
      </c>
      <c r="D73" s="299">
        <v>12866</v>
      </c>
      <c r="E73" s="252" t="s">
        <v>318</v>
      </c>
      <c r="F73" s="253" t="s">
        <v>319</v>
      </c>
      <c r="G73" s="252" t="s">
        <v>87</v>
      </c>
      <c r="H73" s="274" t="s">
        <v>303</v>
      </c>
      <c r="I73" s="294" t="s">
        <v>2530</v>
      </c>
      <c r="J73" s="635">
        <v>17541433</v>
      </c>
      <c r="K73" s="635">
        <v>12869332</v>
      </c>
      <c r="L73" s="65" t="s">
        <v>303</v>
      </c>
      <c r="M73" s="292" t="s">
        <v>2380</v>
      </c>
      <c r="N73" s="99"/>
      <c r="O73" s="65"/>
      <c r="P73" s="90"/>
      <c r="Q73" s="254">
        <v>30</v>
      </c>
      <c r="R73" s="255">
        <v>120</v>
      </c>
      <c r="S73" s="65">
        <v>0</v>
      </c>
      <c r="T73" s="65">
        <v>0</v>
      </c>
      <c r="U73" s="90">
        <v>0</v>
      </c>
      <c r="V73" s="260">
        <v>24</v>
      </c>
      <c r="W73" s="99">
        <v>0</v>
      </c>
      <c r="X73" s="84">
        <v>0</v>
      </c>
      <c r="Y73" s="99">
        <v>0</v>
      </c>
      <c r="Z73" s="65">
        <v>0</v>
      </c>
      <c r="AA73" s="327">
        <v>1477052</v>
      </c>
      <c r="AB73" s="327">
        <v>0</v>
      </c>
      <c r="AC73" s="328">
        <f>AA73+AB73</f>
        <v>1477052</v>
      </c>
      <c r="AD73" s="75">
        <v>4500000</v>
      </c>
      <c r="AE73" s="75">
        <v>6000000</v>
      </c>
      <c r="AF73" s="75">
        <f>AC73*U73</f>
        <v>0</v>
      </c>
      <c r="AG73" s="75">
        <f>200000*V73</f>
        <v>4800000</v>
      </c>
      <c r="AH73" s="648">
        <f t="shared" si="1"/>
        <v>0</v>
      </c>
    </row>
    <row r="74" spans="1:34" s="50" customFormat="1" ht="24" hidden="1" customHeight="1" x14ac:dyDescent="0.2">
      <c r="A74" s="182"/>
      <c r="B74" s="298">
        <v>165</v>
      </c>
      <c r="C74" s="266">
        <v>174</v>
      </c>
      <c r="D74" s="299">
        <v>12867</v>
      </c>
      <c r="E74" s="252" t="s">
        <v>322</v>
      </c>
      <c r="F74" s="253" t="s">
        <v>323</v>
      </c>
      <c r="G74" s="252" t="s">
        <v>87</v>
      </c>
      <c r="H74" s="274" t="s">
        <v>324</v>
      </c>
      <c r="I74" s="294" t="s">
        <v>2607</v>
      </c>
      <c r="J74" s="635">
        <v>4269035277</v>
      </c>
      <c r="K74" s="635">
        <v>64081730</v>
      </c>
      <c r="L74" s="65" t="s">
        <v>324</v>
      </c>
      <c r="M74" s="292" t="s">
        <v>2382</v>
      </c>
      <c r="N74" s="99"/>
      <c r="O74" s="65"/>
      <c r="P74" s="90"/>
      <c r="Q74" s="254">
        <v>30</v>
      </c>
      <c r="R74" s="255">
        <v>72</v>
      </c>
      <c r="S74" s="65">
        <v>0</v>
      </c>
      <c r="T74" s="65">
        <v>0</v>
      </c>
      <c r="U74" s="90">
        <v>0</v>
      </c>
      <c r="V74" s="260">
        <v>19</v>
      </c>
      <c r="W74" s="99">
        <v>0</v>
      </c>
      <c r="X74" s="84">
        <v>0</v>
      </c>
      <c r="Y74" s="99">
        <v>2</v>
      </c>
      <c r="Z74" s="65">
        <v>2</v>
      </c>
      <c r="AA74" s="327">
        <v>1145360</v>
      </c>
      <c r="AB74" s="327">
        <v>46667</v>
      </c>
      <c r="AC74" s="328">
        <f>AA74+AB74</f>
        <v>1192027</v>
      </c>
      <c r="AD74" s="75">
        <v>4500000</v>
      </c>
      <c r="AE74" s="75">
        <v>6000000</v>
      </c>
      <c r="AF74" s="75">
        <f>AC74*U74</f>
        <v>0</v>
      </c>
      <c r="AG74" s="75">
        <f>200000*V74</f>
        <v>3800000</v>
      </c>
      <c r="AH74" s="648">
        <f t="shared" si="1"/>
        <v>0</v>
      </c>
    </row>
    <row r="75" spans="1:34" s="50" customFormat="1" ht="24" hidden="1" customHeight="1" x14ac:dyDescent="0.2">
      <c r="A75" s="182"/>
      <c r="B75" s="298">
        <v>577</v>
      </c>
      <c r="C75" s="266">
        <v>372</v>
      </c>
      <c r="D75" s="299">
        <v>12868</v>
      </c>
      <c r="E75" s="242" t="s">
        <v>327</v>
      </c>
      <c r="F75" s="243" t="s">
        <v>328</v>
      </c>
      <c r="G75" s="287" t="s">
        <v>137</v>
      </c>
      <c r="H75" s="274" t="s">
        <v>324</v>
      </c>
      <c r="I75" s="294" t="s">
        <v>2998</v>
      </c>
      <c r="J75" s="635">
        <v>2572343142</v>
      </c>
      <c r="K75" s="635">
        <v>63641310</v>
      </c>
      <c r="L75" s="65" t="s">
        <v>324</v>
      </c>
      <c r="M75" s="292" t="s">
        <v>137</v>
      </c>
      <c r="N75" s="244" t="s">
        <v>2410</v>
      </c>
      <c r="O75" s="65"/>
      <c r="P75" s="90"/>
      <c r="Q75" s="244">
        <v>30</v>
      </c>
      <c r="R75" s="246">
        <v>120</v>
      </c>
      <c r="S75" s="246">
        <v>110</v>
      </c>
      <c r="T75" s="246">
        <v>29.33</v>
      </c>
      <c r="U75" s="90">
        <v>0</v>
      </c>
      <c r="V75" s="262">
        <v>15</v>
      </c>
      <c r="W75" s="99">
        <v>0</v>
      </c>
      <c r="X75" s="84">
        <v>0</v>
      </c>
      <c r="Y75" s="99">
        <v>0</v>
      </c>
      <c r="Z75" s="65">
        <v>0</v>
      </c>
      <c r="AA75" s="319">
        <v>885165</v>
      </c>
      <c r="AB75" s="319">
        <v>46667</v>
      </c>
      <c r="AC75" s="320">
        <f>AA75+AB75</f>
        <v>931832</v>
      </c>
      <c r="AD75" s="75">
        <v>4500000</v>
      </c>
      <c r="AE75" s="75">
        <v>6000000</v>
      </c>
      <c r="AF75" s="75">
        <f>AC75*U75</f>
        <v>0</v>
      </c>
      <c r="AG75" s="75">
        <f>200000*V75</f>
        <v>3000000</v>
      </c>
      <c r="AH75" s="648">
        <f t="shared" si="1"/>
        <v>0</v>
      </c>
    </row>
    <row r="76" spans="1:34" s="50" customFormat="1" ht="24" hidden="1" customHeight="1" x14ac:dyDescent="0.2">
      <c r="A76" s="182"/>
      <c r="B76" s="298">
        <v>578</v>
      </c>
      <c r="C76" s="266">
        <v>373</v>
      </c>
      <c r="D76" s="299">
        <v>12869</v>
      </c>
      <c r="E76" s="242" t="s">
        <v>331</v>
      </c>
      <c r="F76" s="243" t="s">
        <v>332</v>
      </c>
      <c r="G76" s="287" t="s">
        <v>137</v>
      </c>
      <c r="H76" s="274" t="s">
        <v>324</v>
      </c>
      <c r="I76" s="294" t="s">
        <v>2999</v>
      </c>
      <c r="J76" s="635">
        <v>2300980878</v>
      </c>
      <c r="K76" s="635">
        <v>11238203</v>
      </c>
      <c r="L76" s="65" t="s">
        <v>324</v>
      </c>
      <c r="M76" s="292" t="s">
        <v>137</v>
      </c>
      <c r="N76" s="99"/>
      <c r="O76" s="246" t="s">
        <v>2410</v>
      </c>
      <c r="P76" s="90"/>
      <c r="Q76" s="244">
        <v>30</v>
      </c>
      <c r="R76" s="246">
        <v>90</v>
      </c>
      <c r="S76" s="246">
        <v>0</v>
      </c>
      <c r="T76" s="246">
        <v>0</v>
      </c>
      <c r="U76" s="245">
        <f>1+1+1+1+1</f>
        <v>5</v>
      </c>
      <c r="V76" s="262">
        <v>20</v>
      </c>
      <c r="W76" s="99">
        <v>0</v>
      </c>
      <c r="X76" s="84">
        <v>0</v>
      </c>
      <c r="Y76" s="99">
        <v>1</v>
      </c>
      <c r="Z76" s="65">
        <v>1</v>
      </c>
      <c r="AA76" s="319">
        <v>885165</v>
      </c>
      <c r="AB76" s="319">
        <v>46667</v>
      </c>
      <c r="AC76" s="320">
        <f>AA76+AB76</f>
        <v>931832</v>
      </c>
      <c r="AD76" s="75">
        <v>4500000</v>
      </c>
      <c r="AE76" s="75">
        <v>6000000</v>
      </c>
      <c r="AF76" s="75">
        <f>AC76*U76</f>
        <v>4659160</v>
      </c>
      <c r="AG76" s="75">
        <f>200000*V76</f>
        <v>4000000</v>
      </c>
      <c r="AH76" s="648">
        <f t="shared" si="1"/>
        <v>0</v>
      </c>
    </row>
    <row r="77" spans="1:34" s="50" customFormat="1" ht="24" hidden="1" customHeight="1" x14ac:dyDescent="0.2">
      <c r="A77" s="182"/>
      <c r="B77" s="298">
        <v>576</v>
      </c>
      <c r="C77" s="266">
        <v>371</v>
      </c>
      <c r="D77" s="299">
        <v>12870</v>
      </c>
      <c r="E77" s="242" t="s">
        <v>85</v>
      </c>
      <c r="F77" s="243" t="s">
        <v>335</v>
      </c>
      <c r="G77" s="287" t="s">
        <v>137</v>
      </c>
      <c r="H77" s="274" t="s">
        <v>324</v>
      </c>
      <c r="I77" s="294" t="s">
        <v>2997</v>
      </c>
      <c r="J77" s="635">
        <v>2292814609</v>
      </c>
      <c r="K77" s="635">
        <v>64050564</v>
      </c>
      <c r="L77" s="65" t="s">
        <v>324</v>
      </c>
      <c r="M77" s="292" t="s">
        <v>137</v>
      </c>
      <c r="N77" s="244" t="s">
        <v>2410</v>
      </c>
      <c r="O77" s="65"/>
      <c r="P77" s="90"/>
      <c r="Q77" s="244">
        <v>30</v>
      </c>
      <c r="R77" s="246">
        <v>120</v>
      </c>
      <c r="S77" s="246">
        <v>110</v>
      </c>
      <c r="T77" s="246">
        <v>29.33</v>
      </c>
      <c r="U77" s="90">
        <v>0</v>
      </c>
      <c r="V77" s="262">
        <v>15</v>
      </c>
      <c r="W77" s="99">
        <v>0</v>
      </c>
      <c r="X77" s="84">
        <v>0</v>
      </c>
      <c r="Y77" s="99">
        <v>0</v>
      </c>
      <c r="Z77" s="65">
        <v>0</v>
      </c>
      <c r="AA77" s="319">
        <v>885165</v>
      </c>
      <c r="AB77" s="319">
        <v>46667</v>
      </c>
      <c r="AC77" s="320">
        <f>AA77+AB77</f>
        <v>931832</v>
      </c>
      <c r="AD77" s="75">
        <v>4500000</v>
      </c>
      <c r="AE77" s="75">
        <v>6000000</v>
      </c>
      <c r="AF77" s="75">
        <f>AC77*U77</f>
        <v>0</v>
      </c>
      <c r="AG77" s="75">
        <f>200000*V77</f>
        <v>3000000</v>
      </c>
      <c r="AH77" s="648">
        <f t="shared" si="1"/>
        <v>0</v>
      </c>
    </row>
    <row r="78" spans="1:34" s="50" customFormat="1" ht="24" hidden="1" customHeight="1" x14ac:dyDescent="0.2">
      <c r="A78" s="182"/>
      <c r="B78" s="298">
        <v>575</v>
      </c>
      <c r="C78" s="266">
        <v>370</v>
      </c>
      <c r="D78" s="299">
        <v>12871</v>
      </c>
      <c r="E78" s="242" t="s">
        <v>338</v>
      </c>
      <c r="F78" s="243" t="s">
        <v>339</v>
      </c>
      <c r="G78" s="287" t="s">
        <v>137</v>
      </c>
      <c r="H78" s="274" t="s">
        <v>324</v>
      </c>
      <c r="I78" s="294" t="s">
        <v>2996</v>
      </c>
      <c r="J78" s="635">
        <v>2559793581</v>
      </c>
      <c r="K78" s="635">
        <v>62080713</v>
      </c>
      <c r="L78" s="65" t="s">
        <v>324</v>
      </c>
      <c r="M78" s="292" t="s">
        <v>137</v>
      </c>
      <c r="N78" s="244" t="s">
        <v>2410</v>
      </c>
      <c r="O78" s="65"/>
      <c r="P78" s="90"/>
      <c r="Q78" s="244">
        <v>30</v>
      </c>
      <c r="R78" s="246">
        <v>120</v>
      </c>
      <c r="S78" s="246">
        <v>110</v>
      </c>
      <c r="T78" s="246">
        <v>29.33</v>
      </c>
      <c r="U78" s="90">
        <v>0</v>
      </c>
      <c r="V78" s="262">
        <v>15</v>
      </c>
      <c r="W78" s="99">
        <v>0</v>
      </c>
      <c r="X78" s="84">
        <v>0</v>
      </c>
      <c r="Y78" s="99">
        <v>1</v>
      </c>
      <c r="Z78" s="65">
        <v>1</v>
      </c>
      <c r="AA78" s="319">
        <v>885165</v>
      </c>
      <c r="AB78" s="319">
        <v>46667</v>
      </c>
      <c r="AC78" s="320">
        <f>AA78+AB78</f>
        <v>931832</v>
      </c>
      <c r="AD78" s="75">
        <v>4500000</v>
      </c>
      <c r="AE78" s="75">
        <v>6000000</v>
      </c>
      <c r="AF78" s="75">
        <f>AC78*U78</f>
        <v>0</v>
      </c>
      <c r="AG78" s="75">
        <f>200000*V78</f>
        <v>3000000</v>
      </c>
      <c r="AH78" s="648">
        <f t="shared" si="1"/>
        <v>0</v>
      </c>
    </row>
    <row r="79" spans="1:34" s="50" customFormat="1" ht="24" hidden="1" customHeight="1" x14ac:dyDescent="0.2">
      <c r="A79" s="182"/>
      <c r="B79" s="298">
        <v>580</v>
      </c>
      <c r="C79" s="266">
        <v>375</v>
      </c>
      <c r="D79" s="299">
        <v>12872</v>
      </c>
      <c r="E79" s="242" t="s">
        <v>111</v>
      </c>
      <c r="F79" s="243" t="s">
        <v>342</v>
      </c>
      <c r="G79" s="287" t="s">
        <v>137</v>
      </c>
      <c r="H79" s="274" t="s">
        <v>324</v>
      </c>
      <c r="I79" s="294" t="s">
        <v>3001</v>
      </c>
      <c r="J79" s="635">
        <v>2281939758</v>
      </c>
      <c r="K79" s="635">
        <v>64181622</v>
      </c>
      <c r="L79" s="65" t="s">
        <v>324</v>
      </c>
      <c r="M79" s="292" t="s">
        <v>137</v>
      </c>
      <c r="N79" s="244" t="s">
        <v>2410</v>
      </c>
      <c r="O79" s="65"/>
      <c r="P79" s="90"/>
      <c r="Q79" s="244">
        <v>30</v>
      </c>
      <c r="R79" s="246">
        <v>120</v>
      </c>
      <c r="S79" s="246">
        <v>110</v>
      </c>
      <c r="T79" s="246">
        <v>29.33</v>
      </c>
      <c r="U79" s="90">
        <v>0</v>
      </c>
      <c r="V79" s="262">
        <v>15</v>
      </c>
      <c r="W79" s="99">
        <v>0</v>
      </c>
      <c r="X79" s="84">
        <v>0</v>
      </c>
      <c r="Y79" s="99">
        <v>0</v>
      </c>
      <c r="Z79" s="65">
        <v>0</v>
      </c>
      <c r="AA79" s="319">
        <v>885165</v>
      </c>
      <c r="AB79" s="319">
        <v>46667</v>
      </c>
      <c r="AC79" s="320">
        <f>AA79+AB79</f>
        <v>931832</v>
      </c>
      <c r="AD79" s="75">
        <v>4500000</v>
      </c>
      <c r="AE79" s="75">
        <v>6000000</v>
      </c>
      <c r="AF79" s="75">
        <f>AC79*U79</f>
        <v>0</v>
      </c>
      <c r="AG79" s="75">
        <f>200000*V79</f>
        <v>3000000</v>
      </c>
      <c r="AH79" s="648">
        <f t="shared" si="1"/>
        <v>0</v>
      </c>
    </row>
    <row r="80" spans="1:34" s="50" customFormat="1" ht="24" customHeight="1" x14ac:dyDescent="0.2">
      <c r="A80" s="182"/>
      <c r="B80" s="298">
        <v>166</v>
      </c>
      <c r="C80" s="266">
        <v>175</v>
      </c>
      <c r="D80" s="299">
        <v>12873</v>
      </c>
      <c r="E80" s="252" t="s">
        <v>345</v>
      </c>
      <c r="F80" s="253" t="s">
        <v>346</v>
      </c>
      <c r="G80" s="252" t="s">
        <v>87</v>
      </c>
      <c r="H80" s="274" t="s">
        <v>324</v>
      </c>
      <c r="I80" s="294" t="s">
        <v>2608</v>
      </c>
      <c r="J80" s="635">
        <v>2297933819</v>
      </c>
      <c r="K80" s="635">
        <v>12708126</v>
      </c>
      <c r="L80" s="65" t="s">
        <v>324</v>
      </c>
      <c r="M80" s="292" t="s">
        <v>2382</v>
      </c>
      <c r="N80" s="99"/>
      <c r="O80" s="65"/>
      <c r="P80" s="90"/>
      <c r="Q80" s="254">
        <v>30</v>
      </c>
      <c r="R80" s="255">
        <v>61</v>
      </c>
      <c r="S80" s="65">
        <v>0</v>
      </c>
      <c r="T80" s="65">
        <v>0</v>
      </c>
      <c r="U80" s="90">
        <v>0</v>
      </c>
      <c r="V80" s="260">
        <v>20</v>
      </c>
      <c r="W80" s="99">
        <v>0</v>
      </c>
      <c r="X80" s="84">
        <v>0</v>
      </c>
      <c r="Y80" s="99">
        <v>2</v>
      </c>
      <c r="Z80" s="65">
        <v>1</v>
      </c>
      <c r="AA80" s="327">
        <v>1145360</v>
      </c>
      <c r="AB80" s="327">
        <v>46667</v>
      </c>
      <c r="AC80" s="328">
        <f>AA80+AB80</f>
        <v>1192027</v>
      </c>
      <c r="AD80" s="75">
        <v>4500000</v>
      </c>
      <c r="AE80" s="75">
        <v>6000000</v>
      </c>
      <c r="AF80" s="75">
        <f>AC80*U80</f>
        <v>0</v>
      </c>
      <c r="AG80" s="75">
        <f>200000*V80</f>
        <v>4000000</v>
      </c>
      <c r="AH80" s="648">
        <f t="shared" si="1"/>
        <v>-1</v>
      </c>
    </row>
    <row r="81" spans="1:34" s="50" customFormat="1" ht="24" hidden="1" customHeight="1" x14ac:dyDescent="0.2">
      <c r="A81" s="182"/>
      <c r="B81" s="298">
        <v>579</v>
      </c>
      <c r="C81" s="266">
        <v>374</v>
      </c>
      <c r="D81" s="299">
        <v>12874</v>
      </c>
      <c r="E81" s="242" t="s">
        <v>85</v>
      </c>
      <c r="F81" s="243" t="s">
        <v>349</v>
      </c>
      <c r="G81" s="287" t="s">
        <v>137</v>
      </c>
      <c r="H81" s="274" t="s">
        <v>324</v>
      </c>
      <c r="I81" s="294" t="s">
        <v>3000</v>
      </c>
      <c r="J81" s="635">
        <v>2372497499</v>
      </c>
      <c r="K81" s="635">
        <v>63595651</v>
      </c>
      <c r="L81" s="65" t="s">
        <v>324</v>
      </c>
      <c r="M81" s="292" t="s">
        <v>137</v>
      </c>
      <c r="N81" s="244" t="s">
        <v>2410</v>
      </c>
      <c r="O81" s="65"/>
      <c r="P81" s="90"/>
      <c r="Q81" s="244">
        <v>30</v>
      </c>
      <c r="R81" s="246">
        <v>120</v>
      </c>
      <c r="S81" s="246">
        <v>110</v>
      </c>
      <c r="T81" s="246">
        <v>29.33</v>
      </c>
      <c r="U81" s="90">
        <v>0</v>
      </c>
      <c r="V81" s="262">
        <v>15</v>
      </c>
      <c r="W81" s="99">
        <v>0</v>
      </c>
      <c r="X81" s="84">
        <v>0</v>
      </c>
      <c r="Y81" s="99">
        <v>1</v>
      </c>
      <c r="Z81" s="65">
        <v>1</v>
      </c>
      <c r="AA81" s="319">
        <v>885165</v>
      </c>
      <c r="AB81" s="319">
        <v>46667</v>
      </c>
      <c r="AC81" s="320">
        <f>AA81+AB81</f>
        <v>931832</v>
      </c>
      <c r="AD81" s="75">
        <v>4500000</v>
      </c>
      <c r="AE81" s="75">
        <v>6000000</v>
      </c>
      <c r="AF81" s="75">
        <f>AC81*U81</f>
        <v>0</v>
      </c>
      <c r="AG81" s="75">
        <f>200000*V81</f>
        <v>3000000</v>
      </c>
      <c r="AH81" s="648">
        <f t="shared" si="1"/>
        <v>0</v>
      </c>
    </row>
    <row r="82" spans="1:34" s="50" customFormat="1" ht="24" customHeight="1" x14ac:dyDescent="0.5">
      <c r="A82" s="182"/>
      <c r="B82" s="298">
        <v>516</v>
      </c>
      <c r="C82" s="266">
        <v>301</v>
      </c>
      <c r="D82" s="299">
        <v>12876</v>
      </c>
      <c r="E82" s="242" t="s">
        <v>354</v>
      </c>
      <c r="F82" s="243" t="s">
        <v>355</v>
      </c>
      <c r="G82" s="287" t="s">
        <v>137</v>
      </c>
      <c r="H82" s="274" t="s">
        <v>353</v>
      </c>
      <c r="I82" s="439" t="s">
        <v>2948</v>
      </c>
      <c r="J82" s="635">
        <v>2721488740</v>
      </c>
      <c r="K82" s="635">
        <v>30071603</v>
      </c>
      <c r="L82" s="65" t="s">
        <v>353</v>
      </c>
      <c r="M82" s="292" t="s">
        <v>137</v>
      </c>
      <c r="N82" s="244" t="s">
        <v>2410</v>
      </c>
      <c r="O82" s="65"/>
      <c r="P82" s="90"/>
      <c r="Q82" s="244">
        <v>30</v>
      </c>
      <c r="R82" s="246">
        <v>120</v>
      </c>
      <c r="S82" s="246">
        <v>110</v>
      </c>
      <c r="T82" s="246">
        <v>29.33</v>
      </c>
      <c r="U82" s="90">
        <v>0</v>
      </c>
      <c r="V82" s="262">
        <v>15</v>
      </c>
      <c r="W82" s="99">
        <v>0</v>
      </c>
      <c r="X82" s="84">
        <v>0</v>
      </c>
      <c r="Y82" s="99">
        <v>2</v>
      </c>
      <c r="Z82" s="65">
        <v>0</v>
      </c>
      <c r="AA82" s="319">
        <v>885165</v>
      </c>
      <c r="AB82" s="319">
        <v>46667</v>
      </c>
      <c r="AC82" s="320">
        <f>AA82+AB82</f>
        <v>931832</v>
      </c>
      <c r="AD82" s="75">
        <v>4500000</v>
      </c>
      <c r="AE82" s="75">
        <v>6000000</v>
      </c>
      <c r="AF82" s="75">
        <f>AC82*U82</f>
        <v>0</v>
      </c>
      <c r="AG82" s="75">
        <f>200000*V82</f>
        <v>3000000</v>
      </c>
      <c r="AH82" s="648">
        <f t="shared" si="1"/>
        <v>-2</v>
      </c>
    </row>
    <row r="83" spans="1:34" s="50" customFormat="1" ht="24" hidden="1" customHeight="1" x14ac:dyDescent="0.2">
      <c r="A83" s="182"/>
      <c r="B83" s="298">
        <v>525</v>
      </c>
      <c r="C83" s="266">
        <v>224</v>
      </c>
      <c r="D83" s="299">
        <v>12877</v>
      </c>
      <c r="E83" s="252" t="s">
        <v>357</v>
      </c>
      <c r="F83" s="253" t="s">
        <v>358</v>
      </c>
      <c r="G83" s="252" t="s">
        <v>2414</v>
      </c>
      <c r="H83" s="274" t="s">
        <v>353</v>
      </c>
      <c r="I83" s="294" t="s">
        <v>2957</v>
      </c>
      <c r="J83" s="635">
        <v>2580478914</v>
      </c>
      <c r="K83" s="635">
        <v>19188570</v>
      </c>
      <c r="L83" s="65" t="s">
        <v>353</v>
      </c>
      <c r="M83" s="292" t="s">
        <v>2380</v>
      </c>
      <c r="N83" s="99"/>
      <c r="O83" s="65"/>
      <c r="P83" s="90"/>
      <c r="Q83" s="254">
        <v>30</v>
      </c>
      <c r="R83" s="255">
        <v>80</v>
      </c>
      <c r="S83" s="65">
        <v>0</v>
      </c>
      <c r="T83" s="65">
        <v>0</v>
      </c>
      <c r="U83" s="300">
        <f>1</f>
        <v>1</v>
      </c>
      <c r="V83" s="260">
        <v>21</v>
      </c>
      <c r="W83" s="99">
        <v>0</v>
      </c>
      <c r="X83" s="84">
        <v>0</v>
      </c>
      <c r="Y83" s="99">
        <v>0</v>
      </c>
      <c r="Z83" s="65">
        <v>0</v>
      </c>
      <c r="AA83" s="327">
        <v>1477052</v>
      </c>
      <c r="AB83" s="327">
        <v>46667</v>
      </c>
      <c r="AC83" s="328">
        <f>AA83+AB83</f>
        <v>1523719</v>
      </c>
      <c r="AD83" s="75">
        <v>4500000</v>
      </c>
      <c r="AE83" s="75">
        <v>6000000</v>
      </c>
      <c r="AF83" s="75">
        <f>AC83*U83</f>
        <v>1523719</v>
      </c>
      <c r="AG83" s="75">
        <f>200000*V83</f>
        <v>4200000</v>
      </c>
      <c r="AH83" s="648">
        <f t="shared" si="1"/>
        <v>0</v>
      </c>
    </row>
    <row r="84" spans="1:34" s="50" customFormat="1" ht="24" customHeight="1" x14ac:dyDescent="0.2">
      <c r="A84" s="182"/>
      <c r="B84" s="298">
        <v>517</v>
      </c>
      <c r="C84" s="266">
        <v>302</v>
      </c>
      <c r="D84" s="299">
        <v>12878</v>
      </c>
      <c r="E84" s="242" t="s">
        <v>270</v>
      </c>
      <c r="F84" s="243" t="s">
        <v>360</v>
      </c>
      <c r="G84" s="287" t="s">
        <v>137</v>
      </c>
      <c r="H84" s="274" t="s">
        <v>353</v>
      </c>
      <c r="I84" s="294" t="s">
        <v>2949</v>
      </c>
      <c r="J84" s="635">
        <v>2709645157</v>
      </c>
      <c r="K84" s="635">
        <v>30262007</v>
      </c>
      <c r="L84" s="65" t="s">
        <v>353</v>
      </c>
      <c r="M84" s="292" t="s">
        <v>137</v>
      </c>
      <c r="N84" s="244" t="s">
        <v>2410</v>
      </c>
      <c r="O84" s="65"/>
      <c r="P84" s="90"/>
      <c r="Q84" s="244">
        <v>30</v>
      </c>
      <c r="R84" s="246">
        <v>120</v>
      </c>
      <c r="S84" s="246">
        <v>110</v>
      </c>
      <c r="T84" s="246">
        <v>29.33</v>
      </c>
      <c r="U84" s="90">
        <v>0</v>
      </c>
      <c r="V84" s="262">
        <v>15</v>
      </c>
      <c r="W84" s="99">
        <v>0</v>
      </c>
      <c r="X84" s="84">
        <v>0</v>
      </c>
      <c r="Y84" s="99">
        <v>2</v>
      </c>
      <c r="Z84" s="65">
        <v>1</v>
      </c>
      <c r="AA84" s="319">
        <v>885165</v>
      </c>
      <c r="AB84" s="319">
        <v>46667</v>
      </c>
      <c r="AC84" s="320">
        <f>AA84+AB84</f>
        <v>931832</v>
      </c>
      <c r="AD84" s="75">
        <v>4500000</v>
      </c>
      <c r="AE84" s="75">
        <v>6000000</v>
      </c>
      <c r="AF84" s="75">
        <f>AC84*U84</f>
        <v>0</v>
      </c>
      <c r="AG84" s="75">
        <f>200000*V84</f>
        <v>3000000</v>
      </c>
      <c r="AH84" s="648">
        <f t="shared" si="1"/>
        <v>-1</v>
      </c>
    </row>
    <row r="85" spans="1:34" s="50" customFormat="1" ht="24" hidden="1" customHeight="1" x14ac:dyDescent="0.2">
      <c r="A85" s="182"/>
      <c r="B85" s="298">
        <v>526</v>
      </c>
      <c r="C85" s="266">
        <v>310</v>
      </c>
      <c r="D85" s="299">
        <v>12879</v>
      </c>
      <c r="E85" s="242" t="s">
        <v>301</v>
      </c>
      <c r="F85" s="243" t="s">
        <v>362</v>
      </c>
      <c r="G85" s="287" t="s">
        <v>137</v>
      </c>
      <c r="H85" s="274" t="s">
        <v>353</v>
      </c>
      <c r="I85" s="294" t="s">
        <v>2958</v>
      </c>
      <c r="J85" s="635">
        <v>2580868976</v>
      </c>
      <c r="K85" s="635">
        <v>12847717</v>
      </c>
      <c r="L85" s="65" t="s">
        <v>353</v>
      </c>
      <c r="M85" s="292" t="s">
        <v>137</v>
      </c>
      <c r="N85" s="244" t="s">
        <v>2410</v>
      </c>
      <c r="O85" s="65"/>
      <c r="P85" s="90"/>
      <c r="Q85" s="244">
        <v>30</v>
      </c>
      <c r="R85" s="246">
        <v>120</v>
      </c>
      <c r="S85" s="246">
        <v>110</v>
      </c>
      <c r="T85" s="246">
        <v>29.33</v>
      </c>
      <c r="U85" s="90">
        <v>0</v>
      </c>
      <c r="V85" s="262">
        <v>15</v>
      </c>
      <c r="W85" s="99">
        <v>0</v>
      </c>
      <c r="X85" s="84">
        <v>0</v>
      </c>
      <c r="Y85" s="99">
        <v>0</v>
      </c>
      <c r="Z85" s="65">
        <v>0</v>
      </c>
      <c r="AA85" s="319">
        <v>885165</v>
      </c>
      <c r="AB85" s="319">
        <v>46667</v>
      </c>
      <c r="AC85" s="320">
        <f>AA85+AB85</f>
        <v>931832</v>
      </c>
      <c r="AD85" s="75">
        <v>4500000</v>
      </c>
      <c r="AE85" s="75">
        <v>6000000</v>
      </c>
      <c r="AF85" s="75">
        <f>AC85*U85</f>
        <v>0</v>
      </c>
      <c r="AG85" s="75">
        <f>200000*V85</f>
        <v>3000000</v>
      </c>
      <c r="AH85" s="648">
        <f t="shared" si="1"/>
        <v>0</v>
      </c>
    </row>
    <row r="86" spans="1:34" s="50" customFormat="1" ht="24" customHeight="1" x14ac:dyDescent="0.2">
      <c r="A86" s="182"/>
      <c r="B86" s="298">
        <v>518</v>
      </c>
      <c r="C86" s="266">
        <v>303</v>
      </c>
      <c r="D86" s="299">
        <v>12880</v>
      </c>
      <c r="E86" s="242" t="s">
        <v>364</v>
      </c>
      <c r="F86" s="243" t="s">
        <v>365</v>
      </c>
      <c r="G86" s="287" t="s">
        <v>137</v>
      </c>
      <c r="H86" s="274" t="s">
        <v>353</v>
      </c>
      <c r="I86" s="294" t="s">
        <v>2950</v>
      </c>
      <c r="J86" s="635">
        <v>5179220998</v>
      </c>
      <c r="K86" s="635">
        <v>30120204</v>
      </c>
      <c r="L86" s="65" t="s">
        <v>353</v>
      </c>
      <c r="M86" s="292" t="s">
        <v>137</v>
      </c>
      <c r="N86" s="99"/>
      <c r="O86" s="65"/>
      <c r="P86" s="245" t="s">
        <v>2410</v>
      </c>
      <c r="Q86" s="244">
        <v>30</v>
      </c>
      <c r="R86" s="246">
        <v>120</v>
      </c>
      <c r="S86" s="246">
        <v>220</v>
      </c>
      <c r="T86" s="246">
        <v>29.33</v>
      </c>
      <c r="U86" s="90">
        <v>0</v>
      </c>
      <c r="V86" s="262">
        <v>15</v>
      </c>
      <c r="W86" s="99">
        <v>0</v>
      </c>
      <c r="X86" s="84">
        <v>0</v>
      </c>
      <c r="Y86" s="99">
        <v>2</v>
      </c>
      <c r="Z86" s="65">
        <v>1</v>
      </c>
      <c r="AA86" s="319">
        <v>885165</v>
      </c>
      <c r="AB86" s="319">
        <v>46667</v>
      </c>
      <c r="AC86" s="320">
        <f>AA86+AB86</f>
        <v>931832</v>
      </c>
      <c r="AD86" s="75">
        <v>4500000</v>
      </c>
      <c r="AE86" s="75">
        <v>6000000</v>
      </c>
      <c r="AF86" s="75">
        <f>AC86*U86</f>
        <v>0</v>
      </c>
      <c r="AG86" s="75">
        <f>200000*V86</f>
        <v>3000000</v>
      </c>
      <c r="AH86" s="648">
        <f t="shared" si="1"/>
        <v>-1</v>
      </c>
    </row>
    <row r="87" spans="1:34" s="50" customFormat="1" ht="24" customHeight="1" x14ac:dyDescent="0.2">
      <c r="A87" s="182"/>
      <c r="B87" s="298">
        <v>519</v>
      </c>
      <c r="C87" s="266">
        <v>304</v>
      </c>
      <c r="D87" s="299">
        <v>12881</v>
      </c>
      <c r="E87" s="242" t="s">
        <v>135</v>
      </c>
      <c r="F87" s="243" t="s">
        <v>367</v>
      </c>
      <c r="G87" s="287" t="s">
        <v>137</v>
      </c>
      <c r="H87" s="274" t="s">
        <v>353</v>
      </c>
      <c r="I87" s="294" t="s">
        <v>2951</v>
      </c>
      <c r="J87" s="635">
        <v>2669225977</v>
      </c>
      <c r="K87" s="635">
        <v>30073639</v>
      </c>
      <c r="L87" s="65" t="s">
        <v>353</v>
      </c>
      <c r="M87" s="292" t="s">
        <v>137</v>
      </c>
      <c r="N87" s="244" t="s">
        <v>2410</v>
      </c>
      <c r="O87" s="65"/>
      <c r="P87" s="90"/>
      <c r="Q87" s="244">
        <v>30</v>
      </c>
      <c r="R87" s="246">
        <v>120</v>
      </c>
      <c r="S87" s="246">
        <v>110</v>
      </c>
      <c r="T87" s="246">
        <v>29.33</v>
      </c>
      <c r="U87" s="90">
        <v>0</v>
      </c>
      <c r="V87" s="262">
        <v>15</v>
      </c>
      <c r="W87" s="99">
        <v>0</v>
      </c>
      <c r="X87" s="84">
        <v>0</v>
      </c>
      <c r="Y87" s="99">
        <v>1</v>
      </c>
      <c r="Z87" s="65">
        <v>0</v>
      </c>
      <c r="AA87" s="319">
        <v>885165</v>
      </c>
      <c r="AB87" s="319">
        <v>46667</v>
      </c>
      <c r="AC87" s="320">
        <f>AA87+AB87</f>
        <v>931832</v>
      </c>
      <c r="AD87" s="75">
        <v>4500000</v>
      </c>
      <c r="AE87" s="75">
        <v>6000000</v>
      </c>
      <c r="AF87" s="75">
        <f>AC87*U87</f>
        <v>0</v>
      </c>
      <c r="AG87" s="75">
        <f>200000*V87</f>
        <v>3000000</v>
      </c>
      <c r="AH87" s="648">
        <f t="shared" si="1"/>
        <v>-1</v>
      </c>
    </row>
    <row r="88" spans="1:34" s="50" customFormat="1" ht="24" hidden="1" customHeight="1" x14ac:dyDescent="0.2">
      <c r="A88" s="182"/>
      <c r="B88" s="298">
        <v>520</v>
      </c>
      <c r="C88" s="266">
        <v>305</v>
      </c>
      <c r="D88" s="299">
        <v>12882</v>
      </c>
      <c r="E88" s="242" t="s">
        <v>158</v>
      </c>
      <c r="F88" s="243" t="s">
        <v>369</v>
      </c>
      <c r="G88" s="287" t="s">
        <v>137</v>
      </c>
      <c r="H88" s="274" t="s">
        <v>353</v>
      </c>
      <c r="I88" s="353" t="s">
        <v>2952</v>
      </c>
      <c r="J88" s="635">
        <v>5709707961</v>
      </c>
      <c r="K88" s="634">
        <v>12683555</v>
      </c>
      <c r="L88" s="68" t="s">
        <v>353</v>
      </c>
      <c r="M88" s="292" t="s">
        <v>137</v>
      </c>
      <c r="N88" s="244" t="s">
        <v>2410</v>
      </c>
      <c r="O88" s="68"/>
      <c r="P88" s="91"/>
      <c r="Q88" s="244">
        <v>30</v>
      </c>
      <c r="R88" s="246">
        <v>120</v>
      </c>
      <c r="S88" s="246">
        <v>110</v>
      </c>
      <c r="T88" s="246">
        <v>29.33</v>
      </c>
      <c r="U88" s="90">
        <v>0</v>
      </c>
      <c r="V88" s="262">
        <v>15</v>
      </c>
      <c r="W88" s="99">
        <v>0</v>
      </c>
      <c r="X88" s="84">
        <v>0</v>
      </c>
      <c r="Y88" s="99">
        <v>2</v>
      </c>
      <c r="Z88" s="65">
        <v>2</v>
      </c>
      <c r="AA88" s="319">
        <v>885165</v>
      </c>
      <c r="AB88" s="319">
        <v>46667</v>
      </c>
      <c r="AC88" s="320">
        <f>AA88+AB88</f>
        <v>931832</v>
      </c>
      <c r="AD88" s="75">
        <v>4500000</v>
      </c>
      <c r="AE88" s="75">
        <v>6000000</v>
      </c>
      <c r="AF88" s="75">
        <f>AC88*U88</f>
        <v>0</v>
      </c>
      <c r="AG88" s="75">
        <f>200000*V88</f>
        <v>3000000</v>
      </c>
      <c r="AH88" s="648">
        <f t="shared" si="1"/>
        <v>0</v>
      </c>
    </row>
    <row r="89" spans="1:34" s="50" customFormat="1" ht="24" hidden="1" customHeight="1" x14ac:dyDescent="0.2">
      <c r="A89" s="182"/>
      <c r="B89" s="298">
        <v>521</v>
      </c>
      <c r="C89" s="266">
        <v>306</v>
      </c>
      <c r="D89" s="299">
        <v>12883</v>
      </c>
      <c r="E89" s="242" t="s">
        <v>371</v>
      </c>
      <c r="F89" s="243" t="s">
        <v>372</v>
      </c>
      <c r="G89" s="287" t="s">
        <v>137</v>
      </c>
      <c r="H89" s="274" t="s">
        <v>353</v>
      </c>
      <c r="I89" s="353" t="s">
        <v>2953</v>
      </c>
      <c r="J89" s="634">
        <v>5709943428</v>
      </c>
      <c r="K89" s="634">
        <v>12747296</v>
      </c>
      <c r="L89" s="68" t="s">
        <v>353</v>
      </c>
      <c r="M89" s="292" t="s">
        <v>137</v>
      </c>
      <c r="N89" s="244" t="s">
        <v>2410</v>
      </c>
      <c r="O89" s="68"/>
      <c r="P89" s="91"/>
      <c r="Q89" s="244">
        <v>30</v>
      </c>
      <c r="R89" s="246">
        <v>120</v>
      </c>
      <c r="S89" s="246">
        <v>110</v>
      </c>
      <c r="T89" s="246">
        <v>29.33</v>
      </c>
      <c r="U89" s="90">
        <v>0</v>
      </c>
      <c r="V89" s="262">
        <v>15</v>
      </c>
      <c r="W89" s="99">
        <v>0</v>
      </c>
      <c r="X89" s="84">
        <v>0</v>
      </c>
      <c r="Y89" s="99">
        <v>2</v>
      </c>
      <c r="Z89" s="65">
        <v>2</v>
      </c>
      <c r="AA89" s="319">
        <v>885165</v>
      </c>
      <c r="AB89" s="319">
        <v>46667</v>
      </c>
      <c r="AC89" s="320">
        <f>AA89+AB89</f>
        <v>931832</v>
      </c>
      <c r="AD89" s="75">
        <v>4500000</v>
      </c>
      <c r="AE89" s="75">
        <v>6000000</v>
      </c>
      <c r="AF89" s="75">
        <f>AC89*U89</f>
        <v>0</v>
      </c>
      <c r="AG89" s="75">
        <f>200000*V89</f>
        <v>3000000</v>
      </c>
      <c r="AH89" s="648">
        <f t="shared" si="1"/>
        <v>0</v>
      </c>
    </row>
    <row r="90" spans="1:34" s="50" customFormat="1" ht="24" customHeight="1" x14ac:dyDescent="0.2">
      <c r="A90" s="182"/>
      <c r="B90" s="298">
        <v>522</v>
      </c>
      <c r="C90" s="266">
        <v>307</v>
      </c>
      <c r="D90" s="299">
        <v>12884</v>
      </c>
      <c r="E90" s="242" t="s">
        <v>374</v>
      </c>
      <c r="F90" s="243" t="s">
        <v>375</v>
      </c>
      <c r="G90" s="287" t="s">
        <v>137</v>
      </c>
      <c r="H90" s="274" t="s">
        <v>353</v>
      </c>
      <c r="I90" s="294" t="s">
        <v>2954</v>
      </c>
      <c r="J90" s="635">
        <v>6309441264</v>
      </c>
      <c r="K90" s="635">
        <v>23089145</v>
      </c>
      <c r="L90" s="65" t="s">
        <v>353</v>
      </c>
      <c r="M90" s="292" t="s">
        <v>137</v>
      </c>
      <c r="N90" s="99"/>
      <c r="O90" s="65"/>
      <c r="P90" s="245" t="s">
        <v>2410</v>
      </c>
      <c r="Q90" s="244">
        <v>30</v>
      </c>
      <c r="R90" s="246">
        <v>120</v>
      </c>
      <c r="S90" s="246">
        <v>220</v>
      </c>
      <c r="T90" s="246">
        <v>29.33</v>
      </c>
      <c r="U90" s="90">
        <v>0</v>
      </c>
      <c r="V90" s="262">
        <v>15</v>
      </c>
      <c r="W90" s="99">
        <v>0</v>
      </c>
      <c r="X90" s="84">
        <v>0</v>
      </c>
      <c r="Y90" s="99">
        <v>1</v>
      </c>
      <c r="Z90" s="65">
        <v>0</v>
      </c>
      <c r="AA90" s="319">
        <v>885165</v>
      </c>
      <c r="AB90" s="319">
        <v>46667</v>
      </c>
      <c r="AC90" s="320">
        <f>AA90+AB90</f>
        <v>931832</v>
      </c>
      <c r="AD90" s="75">
        <v>4500000</v>
      </c>
      <c r="AE90" s="75">
        <v>6000000</v>
      </c>
      <c r="AF90" s="75">
        <f>AC90*U90</f>
        <v>0</v>
      </c>
      <c r="AG90" s="75">
        <f>200000*V90</f>
        <v>3000000</v>
      </c>
      <c r="AH90" s="648">
        <f t="shared" si="1"/>
        <v>-1</v>
      </c>
    </row>
    <row r="91" spans="1:34" s="50" customFormat="1" ht="24" hidden="1" customHeight="1" x14ac:dyDescent="0.2">
      <c r="A91" s="182"/>
      <c r="B91" s="298">
        <v>527</v>
      </c>
      <c r="C91" s="266">
        <v>311</v>
      </c>
      <c r="D91" s="299">
        <v>12885</v>
      </c>
      <c r="E91" s="242" t="s">
        <v>378</v>
      </c>
      <c r="F91" s="243" t="s">
        <v>379</v>
      </c>
      <c r="G91" s="287" t="s">
        <v>137</v>
      </c>
      <c r="H91" s="274" t="s">
        <v>353</v>
      </c>
      <c r="I91" s="294" t="s">
        <v>2959</v>
      </c>
      <c r="J91" s="635">
        <v>2670163718</v>
      </c>
      <c r="K91" s="635">
        <v>30481510</v>
      </c>
      <c r="L91" s="65" t="s">
        <v>353</v>
      </c>
      <c r="M91" s="292" t="s">
        <v>137</v>
      </c>
      <c r="N91" s="99"/>
      <c r="O91" s="65"/>
      <c r="P91" s="245" t="s">
        <v>2410</v>
      </c>
      <c r="Q91" s="244">
        <v>30</v>
      </c>
      <c r="R91" s="246">
        <v>120</v>
      </c>
      <c r="S91" s="246">
        <v>220</v>
      </c>
      <c r="T91" s="246">
        <v>29.33</v>
      </c>
      <c r="U91" s="90">
        <v>0</v>
      </c>
      <c r="V91" s="262">
        <v>15</v>
      </c>
      <c r="W91" s="99">
        <v>0</v>
      </c>
      <c r="X91" s="84">
        <v>0</v>
      </c>
      <c r="Y91" s="99">
        <v>0</v>
      </c>
      <c r="Z91" s="65">
        <v>0</v>
      </c>
      <c r="AA91" s="319">
        <v>885165</v>
      </c>
      <c r="AB91" s="319">
        <v>46667</v>
      </c>
      <c r="AC91" s="320">
        <f>AA91+AB91</f>
        <v>931832</v>
      </c>
      <c r="AD91" s="75">
        <v>4500000</v>
      </c>
      <c r="AE91" s="75">
        <v>6000000</v>
      </c>
      <c r="AF91" s="75">
        <f>AC91*U91</f>
        <v>0</v>
      </c>
      <c r="AG91" s="75">
        <f>200000*V91</f>
        <v>3000000</v>
      </c>
      <c r="AH91" s="648">
        <f t="shared" si="1"/>
        <v>0</v>
      </c>
    </row>
    <row r="92" spans="1:34" s="50" customFormat="1" ht="24" hidden="1" customHeight="1" x14ac:dyDescent="0.2">
      <c r="A92" s="182"/>
      <c r="B92" s="298">
        <v>523</v>
      </c>
      <c r="C92" s="266">
        <v>308</v>
      </c>
      <c r="D92" s="299">
        <v>12886</v>
      </c>
      <c r="E92" s="242" t="s">
        <v>115</v>
      </c>
      <c r="F92" s="243" t="s">
        <v>381</v>
      </c>
      <c r="G92" s="287" t="s">
        <v>137</v>
      </c>
      <c r="H92" s="274" t="s">
        <v>353</v>
      </c>
      <c r="I92" s="294" t="s">
        <v>2955</v>
      </c>
      <c r="J92" s="635">
        <v>5189973001</v>
      </c>
      <c r="K92" s="635">
        <v>21242606</v>
      </c>
      <c r="L92" s="65" t="s">
        <v>353</v>
      </c>
      <c r="M92" s="292" t="s">
        <v>137</v>
      </c>
      <c r="N92" s="244" t="s">
        <v>2410</v>
      </c>
      <c r="O92" s="65"/>
      <c r="P92" s="90"/>
      <c r="Q92" s="244">
        <v>30</v>
      </c>
      <c r="R92" s="246">
        <v>120</v>
      </c>
      <c r="S92" s="246">
        <v>110</v>
      </c>
      <c r="T92" s="246">
        <v>29.33</v>
      </c>
      <c r="U92" s="90">
        <v>0</v>
      </c>
      <c r="V92" s="262">
        <v>15</v>
      </c>
      <c r="W92" s="99">
        <v>0</v>
      </c>
      <c r="X92" s="84">
        <v>0</v>
      </c>
      <c r="Y92" s="99">
        <v>0</v>
      </c>
      <c r="Z92" s="65">
        <v>0</v>
      </c>
      <c r="AA92" s="319">
        <v>885165</v>
      </c>
      <c r="AB92" s="319">
        <v>46667</v>
      </c>
      <c r="AC92" s="320">
        <f>AA92+AB92</f>
        <v>931832</v>
      </c>
      <c r="AD92" s="75">
        <v>4500000</v>
      </c>
      <c r="AE92" s="75">
        <v>6000000</v>
      </c>
      <c r="AF92" s="75">
        <f>AC92*U92</f>
        <v>0</v>
      </c>
      <c r="AG92" s="75">
        <f>200000*V92</f>
        <v>3000000</v>
      </c>
      <c r="AH92" s="648">
        <f t="shared" si="1"/>
        <v>0</v>
      </c>
    </row>
    <row r="93" spans="1:34" s="50" customFormat="1" ht="24" hidden="1" customHeight="1" x14ac:dyDescent="0.2">
      <c r="A93" s="182"/>
      <c r="B93" s="298">
        <v>524</v>
      </c>
      <c r="C93" s="266">
        <v>309</v>
      </c>
      <c r="D93" s="299">
        <v>12887</v>
      </c>
      <c r="E93" s="242" t="s">
        <v>338</v>
      </c>
      <c r="F93" s="243" t="s">
        <v>383</v>
      </c>
      <c r="G93" s="287" t="s">
        <v>137</v>
      </c>
      <c r="H93" s="274" t="s">
        <v>353</v>
      </c>
      <c r="I93" s="294" t="s">
        <v>2956</v>
      </c>
      <c r="J93" s="635">
        <v>5709880639</v>
      </c>
      <c r="K93" s="635">
        <v>22457687</v>
      </c>
      <c r="L93" s="65" t="s">
        <v>353</v>
      </c>
      <c r="M93" s="292" t="s">
        <v>137</v>
      </c>
      <c r="N93" s="99"/>
      <c r="O93" s="65"/>
      <c r="P93" s="245" t="s">
        <v>2410</v>
      </c>
      <c r="Q93" s="244">
        <v>30</v>
      </c>
      <c r="R93" s="246">
        <v>120</v>
      </c>
      <c r="S93" s="246">
        <v>220</v>
      </c>
      <c r="T93" s="246">
        <v>29.33</v>
      </c>
      <c r="U93" s="90">
        <v>0</v>
      </c>
      <c r="V93" s="262">
        <v>15</v>
      </c>
      <c r="W93" s="99">
        <v>0</v>
      </c>
      <c r="X93" s="84">
        <v>0</v>
      </c>
      <c r="Y93" s="99">
        <v>3</v>
      </c>
      <c r="Z93" s="65">
        <v>3</v>
      </c>
      <c r="AA93" s="319">
        <v>885165</v>
      </c>
      <c r="AB93" s="319">
        <v>46667</v>
      </c>
      <c r="AC93" s="320">
        <f>AA93+AB93</f>
        <v>931832</v>
      </c>
      <c r="AD93" s="75">
        <v>4500000</v>
      </c>
      <c r="AE93" s="75">
        <v>6000000</v>
      </c>
      <c r="AF93" s="75">
        <f>AC93*U93</f>
        <v>0</v>
      </c>
      <c r="AG93" s="75">
        <f>200000*V93</f>
        <v>3000000</v>
      </c>
      <c r="AH93" s="648">
        <f t="shared" si="1"/>
        <v>0</v>
      </c>
    </row>
    <row r="94" spans="1:34" s="50" customFormat="1" ht="24" hidden="1" customHeight="1" x14ac:dyDescent="0.2">
      <c r="A94" s="182"/>
      <c r="B94" s="298">
        <v>529</v>
      </c>
      <c r="C94" s="266">
        <v>313</v>
      </c>
      <c r="D94" s="299">
        <v>12888</v>
      </c>
      <c r="E94" s="242" t="s">
        <v>111</v>
      </c>
      <c r="F94" s="243" t="s">
        <v>385</v>
      </c>
      <c r="G94" s="287" t="s">
        <v>137</v>
      </c>
      <c r="H94" s="274" t="s">
        <v>353</v>
      </c>
      <c r="I94" s="294" t="s">
        <v>2961</v>
      </c>
      <c r="J94" s="635">
        <v>2700157583</v>
      </c>
      <c r="K94" s="635">
        <v>30585931</v>
      </c>
      <c r="L94" s="65" t="s">
        <v>353</v>
      </c>
      <c r="M94" s="292" t="s">
        <v>137</v>
      </c>
      <c r="N94" s="99"/>
      <c r="O94" s="65"/>
      <c r="P94" s="245" t="s">
        <v>2410</v>
      </c>
      <c r="Q94" s="244">
        <v>30</v>
      </c>
      <c r="R94" s="246">
        <v>120</v>
      </c>
      <c r="S94" s="246">
        <v>220</v>
      </c>
      <c r="T94" s="246">
        <v>29.33</v>
      </c>
      <c r="U94" s="90">
        <v>0</v>
      </c>
      <c r="V94" s="262">
        <v>15</v>
      </c>
      <c r="W94" s="99">
        <v>0</v>
      </c>
      <c r="X94" s="84">
        <v>0</v>
      </c>
      <c r="Y94" s="99">
        <v>0</v>
      </c>
      <c r="Z94" s="65">
        <v>0</v>
      </c>
      <c r="AA94" s="319">
        <v>885165</v>
      </c>
      <c r="AB94" s="319">
        <v>0</v>
      </c>
      <c r="AC94" s="320">
        <f>AA94+AB94</f>
        <v>885165</v>
      </c>
      <c r="AD94" s="75">
        <v>4500000</v>
      </c>
      <c r="AE94" s="75">
        <v>6000000</v>
      </c>
      <c r="AF94" s="75">
        <f>AC94*U94</f>
        <v>0</v>
      </c>
      <c r="AG94" s="75">
        <f>200000*V94</f>
        <v>3000000</v>
      </c>
      <c r="AH94" s="648">
        <f t="shared" si="1"/>
        <v>0</v>
      </c>
    </row>
    <row r="95" spans="1:34" s="50" customFormat="1" ht="24" hidden="1" customHeight="1" x14ac:dyDescent="0.2">
      <c r="A95" s="182"/>
      <c r="B95" s="298">
        <v>528</v>
      </c>
      <c r="C95" s="266">
        <v>312</v>
      </c>
      <c r="D95" s="299">
        <v>12889</v>
      </c>
      <c r="E95" s="242" t="s">
        <v>387</v>
      </c>
      <c r="F95" s="243" t="s">
        <v>388</v>
      </c>
      <c r="G95" s="287" t="s">
        <v>137</v>
      </c>
      <c r="H95" s="274" t="s">
        <v>353</v>
      </c>
      <c r="I95" s="294" t="s">
        <v>2960</v>
      </c>
      <c r="J95" s="635">
        <v>2650188545</v>
      </c>
      <c r="K95" s="635">
        <v>32028287</v>
      </c>
      <c r="L95" s="65" t="s">
        <v>353</v>
      </c>
      <c r="M95" s="292" t="s">
        <v>137</v>
      </c>
      <c r="N95" s="99"/>
      <c r="O95" s="65"/>
      <c r="P95" s="245" t="s">
        <v>2410</v>
      </c>
      <c r="Q95" s="244">
        <v>30</v>
      </c>
      <c r="R95" s="246">
        <v>120</v>
      </c>
      <c r="S95" s="246">
        <v>220</v>
      </c>
      <c r="T95" s="246">
        <v>29.33</v>
      </c>
      <c r="U95" s="90">
        <v>0</v>
      </c>
      <c r="V95" s="262">
        <v>15</v>
      </c>
      <c r="W95" s="99">
        <v>0</v>
      </c>
      <c r="X95" s="84">
        <v>0</v>
      </c>
      <c r="Y95" s="99">
        <v>0</v>
      </c>
      <c r="Z95" s="65">
        <v>0</v>
      </c>
      <c r="AA95" s="319">
        <v>885165</v>
      </c>
      <c r="AB95" s="319">
        <v>0</v>
      </c>
      <c r="AC95" s="320">
        <f>AA95+AB95</f>
        <v>885165</v>
      </c>
      <c r="AD95" s="75">
        <v>4500000</v>
      </c>
      <c r="AE95" s="75">
        <v>6000000</v>
      </c>
      <c r="AF95" s="75">
        <f>AC95*U95</f>
        <v>0</v>
      </c>
      <c r="AG95" s="75">
        <f>200000*V95</f>
        <v>3000000</v>
      </c>
      <c r="AH95" s="648">
        <f t="shared" si="1"/>
        <v>0</v>
      </c>
    </row>
    <row r="96" spans="1:34" s="50" customFormat="1" ht="24" hidden="1" customHeight="1" x14ac:dyDescent="0.2">
      <c r="A96" s="182"/>
      <c r="B96" s="298">
        <v>211</v>
      </c>
      <c r="C96" s="266">
        <v>221</v>
      </c>
      <c r="D96" s="299">
        <v>12890</v>
      </c>
      <c r="E96" s="252" t="s">
        <v>282</v>
      </c>
      <c r="F96" s="253" t="s">
        <v>390</v>
      </c>
      <c r="G96" s="252" t="s">
        <v>87</v>
      </c>
      <c r="H96" s="274" t="s">
        <v>353</v>
      </c>
      <c r="I96" s="294" t="s">
        <v>2651</v>
      </c>
      <c r="J96" s="635">
        <v>2649658479</v>
      </c>
      <c r="K96" s="635">
        <v>31110882</v>
      </c>
      <c r="L96" s="65" t="s">
        <v>353</v>
      </c>
      <c r="M96" s="292" t="s">
        <v>2381</v>
      </c>
      <c r="N96" s="99"/>
      <c r="O96" s="65"/>
      <c r="P96" s="90"/>
      <c r="Q96" s="254">
        <v>30</v>
      </c>
      <c r="R96" s="255" t="s">
        <v>392</v>
      </c>
      <c r="S96" s="65">
        <v>0</v>
      </c>
      <c r="T96" s="65">
        <v>0</v>
      </c>
      <c r="U96" s="300">
        <f>1+1</f>
        <v>2</v>
      </c>
      <c r="V96" s="260">
        <v>23</v>
      </c>
      <c r="W96" s="99">
        <v>0</v>
      </c>
      <c r="X96" s="84">
        <v>0</v>
      </c>
      <c r="Y96" s="99">
        <v>1</v>
      </c>
      <c r="Z96" s="65">
        <v>1</v>
      </c>
      <c r="AA96" s="327">
        <v>1311206</v>
      </c>
      <c r="AB96" s="327">
        <v>46667</v>
      </c>
      <c r="AC96" s="328">
        <f>AA96+AB96</f>
        <v>1357873</v>
      </c>
      <c r="AD96" s="75">
        <v>4500000</v>
      </c>
      <c r="AE96" s="75">
        <v>6000000</v>
      </c>
      <c r="AF96" s="75">
        <f>AC96*U96</f>
        <v>2715746</v>
      </c>
      <c r="AG96" s="75">
        <f>200000*V96</f>
        <v>4600000</v>
      </c>
      <c r="AH96" s="648">
        <f t="shared" si="1"/>
        <v>0</v>
      </c>
    </row>
    <row r="97" spans="1:35" s="50" customFormat="1" ht="24" hidden="1" customHeight="1" x14ac:dyDescent="0.2">
      <c r="A97" s="182"/>
      <c r="B97" s="298">
        <v>206</v>
      </c>
      <c r="C97" s="266">
        <v>216</v>
      </c>
      <c r="D97" s="299">
        <v>12891</v>
      </c>
      <c r="E97" s="252" t="s">
        <v>393</v>
      </c>
      <c r="F97" s="253" t="s">
        <v>394</v>
      </c>
      <c r="G97" s="252" t="s">
        <v>87</v>
      </c>
      <c r="H97" s="274" t="s">
        <v>353</v>
      </c>
      <c r="I97" s="294" t="s">
        <v>2646</v>
      </c>
      <c r="J97" s="635">
        <v>13733346</v>
      </c>
      <c r="K97" s="635">
        <v>78490175</v>
      </c>
      <c r="L97" s="65" t="s">
        <v>353</v>
      </c>
      <c r="M97" s="292" t="s">
        <v>2383</v>
      </c>
      <c r="N97" s="99"/>
      <c r="O97" s="65"/>
      <c r="P97" s="90"/>
      <c r="Q97" s="254">
        <v>30</v>
      </c>
      <c r="R97" s="255" t="s">
        <v>397</v>
      </c>
      <c r="S97" s="65">
        <v>0</v>
      </c>
      <c r="T97" s="65">
        <v>0</v>
      </c>
      <c r="U97" s="90">
        <v>0</v>
      </c>
      <c r="V97" s="260">
        <v>21</v>
      </c>
      <c r="W97" s="99">
        <v>0</v>
      </c>
      <c r="X97" s="84">
        <v>0</v>
      </c>
      <c r="Y97" s="99">
        <v>1</v>
      </c>
      <c r="Z97" s="65">
        <v>1</v>
      </c>
      <c r="AA97" s="327">
        <v>1642901</v>
      </c>
      <c r="AB97" s="327">
        <v>0</v>
      </c>
      <c r="AC97" s="328">
        <f>AA97+AB97</f>
        <v>1642901</v>
      </c>
      <c r="AD97" s="75">
        <v>4500000</v>
      </c>
      <c r="AE97" s="75">
        <v>6000000</v>
      </c>
      <c r="AF97" s="75">
        <f>AC97*U97</f>
        <v>0</v>
      </c>
      <c r="AG97" s="75">
        <f>200000*V97</f>
        <v>4200000</v>
      </c>
      <c r="AH97" s="648">
        <f t="shared" si="1"/>
        <v>0</v>
      </c>
    </row>
    <row r="98" spans="1:35" s="50" customFormat="1" ht="24" customHeight="1" x14ac:dyDescent="0.2">
      <c r="A98" s="182"/>
      <c r="B98" s="298">
        <v>207</v>
      </c>
      <c r="C98" s="266">
        <v>217</v>
      </c>
      <c r="D98" s="299">
        <v>12892</v>
      </c>
      <c r="E98" s="252" t="s">
        <v>398</v>
      </c>
      <c r="F98" s="253" t="s">
        <v>399</v>
      </c>
      <c r="G98" s="252" t="s">
        <v>87</v>
      </c>
      <c r="H98" s="274" t="s">
        <v>353</v>
      </c>
      <c r="I98" s="353" t="s">
        <v>2647</v>
      </c>
      <c r="J98" s="634">
        <v>2720484784</v>
      </c>
      <c r="K98" s="634">
        <v>31516768</v>
      </c>
      <c r="L98" s="68" t="s">
        <v>353</v>
      </c>
      <c r="M98" s="305" t="s">
        <v>2382</v>
      </c>
      <c r="N98" s="100"/>
      <c r="O98" s="68"/>
      <c r="P98" s="91"/>
      <c r="Q98" s="254">
        <v>30</v>
      </c>
      <c r="R98" s="255">
        <v>100</v>
      </c>
      <c r="S98" s="65">
        <v>0</v>
      </c>
      <c r="T98" s="65">
        <v>0</v>
      </c>
      <c r="U98" s="90">
        <v>0</v>
      </c>
      <c r="V98" s="260">
        <v>21</v>
      </c>
      <c r="W98" s="99">
        <v>0</v>
      </c>
      <c r="X98" s="84">
        <v>0</v>
      </c>
      <c r="Y98" s="99">
        <v>3</v>
      </c>
      <c r="Z98" s="65">
        <v>1</v>
      </c>
      <c r="AA98" s="327">
        <v>1145360</v>
      </c>
      <c r="AB98" s="327">
        <v>46667</v>
      </c>
      <c r="AC98" s="328">
        <f>AA98+AB98</f>
        <v>1192027</v>
      </c>
      <c r="AD98" s="75">
        <v>4500000</v>
      </c>
      <c r="AE98" s="75">
        <v>6000000</v>
      </c>
      <c r="AF98" s="75">
        <f>AC98*U98</f>
        <v>0</v>
      </c>
      <c r="AG98" s="75">
        <f>200000*V98</f>
        <v>4200000</v>
      </c>
      <c r="AH98" s="648">
        <f t="shared" si="1"/>
        <v>-2</v>
      </c>
    </row>
    <row r="99" spans="1:35" s="50" customFormat="1" ht="24" hidden="1" customHeight="1" x14ac:dyDescent="0.2">
      <c r="A99" s="182"/>
      <c r="B99" s="298">
        <v>204</v>
      </c>
      <c r="C99" s="266">
        <v>214</v>
      </c>
      <c r="D99" s="299">
        <v>12893</v>
      </c>
      <c r="E99" s="252" t="s">
        <v>216</v>
      </c>
      <c r="F99" s="253" t="s">
        <v>401</v>
      </c>
      <c r="G99" s="252" t="s">
        <v>87</v>
      </c>
      <c r="H99" s="274" t="s">
        <v>353</v>
      </c>
      <c r="I99" s="353" t="s">
        <v>2644</v>
      </c>
      <c r="J99" s="634">
        <v>2722525542</v>
      </c>
      <c r="K99" s="634">
        <v>12802115</v>
      </c>
      <c r="L99" s="68" t="s">
        <v>353</v>
      </c>
      <c r="M99" s="303" t="s">
        <v>2383</v>
      </c>
      <c r="N99" s="100"/>
      <c r="O99" s="68"/>
      <c r="P99" s="91"/>
      <c r="Q99" s="254">
        <v>30</v>
      </c>
      <c r="R99" s="255" t="s">
        <v>392</v>
      </c>
      <c r="S99" s="65">
        <v>0</v>
      </c>
      <c r="T99" s="65">
        <v>0</v>
      </c>
      <c r="U99" s="90">
        <v>0</v>
      </c>
      <c r="V99" s="260">
        <v>21</v>
      </c>
      <c r="W99" s="99">
        <v>0</v>
      </c>
      <c r="X99" s="84">
        <v>0</v>
      </c>
      <c r="Y99" s="99">
        <v>1</v>
      </c>
      <c r="Z99" s="65">
        <v>1</v>
      </c>
      <c r="AA99" s="327">
        <v>1642901</v>
      </c>
      <c r="AB99" s="327">
        <v>46667</v>
      </c>
      <c r="AC99" s="328">
        <f>AA99+AB99</f>
        <v>1689568</v>
      </c>
      <c r="AD99" s="75">
        <v>4500000</v>
      </c>
      <c r="AE99" s="75">
        <v>6000000</v>
      </c>
      <c r="AF99" s="75">
        <f>AC99*U99</f>
        <v>0</v>
      </c>
      <c r="AG99" s="75">
        <f>200000*V99</f>
        <v>4200000</v>
      </c>
      <c r="AH99" s="648">
        <f t="shared" si="1"/>
        <v>0</v>
      </c>
    </row>
    <row r="100" spans="1:35" s="50" customFormat="1" ht="24" hidden="1" customHeight="1" x14ac:dyDescent="0.2">
      <c r="A100" s="182"/>
      <c r="B100" s="298">
        <v>203</v>
      </c>
      <c r="C100" s="266">
        <v>213</v>
      </c>
      <c r="D100" s="299">
        <v>12894</v>
      </c>
      <c r="E100" s="252" t="s">
        <v>403</v>
      </c>
      <c r="F100" s="253" t="s">
        <v>404</v>
      </c>
      <c r="G100" s="252" t="s">
        <v>87</v>
      </c>
      <c r="H100" s="274" t="s">
        <v>353</v>
      </c>
      <c r="I100" s="294" t="s">
        <v>2643</v>
      </c>
      <c r="J100" s="635">
        <v>5709937029</v>
      </c>
      <c r="K100" s="635">
        <v>31111484</v>
      </c>
      <c r="L100" s="65" t="s">
        <v>353</v>
      </c>
      <c r="M100" s="292" t="s">
        <v>2381</v>
      </c>
      <c r="N100" s="99"/>
      <c r="O100" s="65"/>
      <c r="P100" s="90"/>
      <c r="Q100" s="254">
        <v>30</v>
      </c>
      <c r="R100" s="255" t="s">
        <v>392</v>
      </c>
      <c r="S100" s="65">
        <v>0</v>
      </c>
      <c r="T100" s="65">
        <v>0</v>
      </c>
      <c r="U100" s="90">
        <v>0</v>
      </c>
      <c r="V100" s="260">
        <v>25</v>
      </c>
      <c r="W100" s="99">
        <v>0</v>
      </c>
      <c r="X100" s="84">
        <v>0</v>
      </c>
      <c r="Y100" s="99">
        <v>1</v>
      </c>
      <c r="Z100" s="65">
        <v>1</v>
      </c>
      <c r="AA100" s="327">
        <v>1311206</v>
      </c>
      <c r="AB100" s="327">
        <v>46667</v>
      </c>
      <c r="AC100" s="328">
        <f>AA100+AB100</f>
        <v>1357873</v>
      </c>
      <c r="AD100" s="75">
        <v>4500000</v>
      </c>
      <c r="AE100" s="75">
        <v>6000000</v>
      </c>
      <c r="AF100" s="75">
        <f>AC100*U100</f>
        <v>0</v>
      </c>
      <c r="AG100" s="75">
        <f>200000*V100</f>
        <v>5000000</v>
      </c>
      <c r="AH100" s="648">
        <f t="shared" si="1"/>
        <v>0</v>
      </c>
    </row>
    <row r="101" spans="1:35" s="50" customFormat="1" ht="24" hidden="1" customHeight="1" x14ac:dyDescent="0.2">
      <c r="A101" s="182"/>
      <c r="B101" s="298">
        <v>210</v>
      </c>
      <c r="C101" s="266">
        <v>220</v>
      </c>
      <c r="D101" s="299">
        <v>12895</v>
      </c>
      <c r="E101" s="252" t="s">
        <v>407</v>
      </c>
      <c r="F101" s="253" t="s">
        <v>408</v>
      </c>
      <c r="G101" s="252" t="s">
        <v>87</v>
      </c>
      <c r="H101" s="274" t="s">
        <v>353</v>
      </c>
      <c r="I101" s="353" t="s">
        <v>2650</v>
      </c>
      <c r="J101" s="634">
        <v>2709765101</v>
      </c>
      <c r="K101" s="634">
        <v>20093978</v>
      </c>
      <c r="L101" s="68" t="s">
        <v>353</v>
      </c>
      <c r="M101" s="303" t="s">
        <v>2380</v>
      </c>
      <c r="N101" s="100"/>
      <c r="O101" s="68"/>
      <c r="P101" s="91"/>
      <c r="Q101" s="254">
        <v>30</v>
      </c>
      <c r="R101" s="255">
        <v>80</v>
      </c>
      <c r="S101" s="65">
        <v>0</v>
      </c>
      <c r="T101" s="65">
        <v>0</v>
      </c>
      <c r="U101" s="90">
        <v>0</v>
      </c>
      <c r="V101" s="260">
        <v>21</v>
      </c>
      <c r="W101" s="99">
        <v>0</v>
      </c>
      <c r="X101" s="84">
        <v>0</v>
      </c>
      <c r="Y101" s="99">
        <v>1</v>
      </c>
      <c r="Z101" s="65">
        <v>1</v>
      </c>
      <c r="AA101" s="327">
        <v>1477052</v>
      </c>
      <c r="AB101" s="327">
        <v>46667</v>
      </c>
      <c r="AC101" s="328">
        <f>AA101+AB101</f>
        <v>1523719</v>
      </c>
      <c r="AD101" s="75">
        <v>4500000</v>
      </c>
      <c r="AE101" s="75">
        <v>6000000</v>
      </c>
      <c r="AF101" s="75">
        <f>AC101*U101</f>
        <v>0</v>
      </c>
      <c r="AG101" s="75">
        <f>200000*V101</f>
        <v>4200000</v>
      </c>
      <c r="AH101" s="648">
        <f t="shared" si="1"/>
        <v>0</v>
      </c>
    </row>
    <row r="102" spans="1:35" s="50" customFormat="1" ht="24" hidden="1" customHeight="1" x14ac:dyDescent="0.2">
      <c r="A102" s="182"/>
      <c r="B102" s="298">
        <v>205</v>
      </c>
      <c r="C102" s="266">
        <v>215</v>
      </c>
      <c r="D102" s="299">
        <v>12896</v>
      </c>
      <c r="E102" s="252" t="s">
        <v>410</v>
      </c>
      <c r="F102" s="253" t="s">
        <v>411</v>
      </c>
      <c r="G102" s="252" t="s">
        <v>87</v>
      </c>
      <c r="H102" s="274" t="s">
        <v>353</v>
      </c>
      <c r="I102" s="294" t="s">
        <v>2645</v>
      </c>
      <c r="J102" s="635">
        <v>2679614402</v>
      </c>
      <c r="K102" s="635">
        <v>30215278</v>
      </c>
      <c r="L102" s="65" t="s">
        <v>353</v>
      </c>
      <c r="M102" s="292" t="s">
        <v>2380</v>
      </c>
      <c r="N102" s="99"/>
      <c r="O102" s="65"/>
      <c r="P102" s="90"/>
      <c r="Q102" s="254">
        <v>30</v>
      </c>
      <c r="R102" s="255" t="s">
        <v>392</v>
      </c>
      <c r="S102" s="65">
        <v>0</v>
      </c>
      <c r="T102" s="65">
        <v>0</v>
      </c>
      <c r="U102" s="300">
        <f>3+1</f>
        <v>4</v>
      </c>
      <c r="V102" s="260">
        <v>20</v>
      </c>
      <c r="W102" s="99">
        <v>0</v>
      </c>
      <c r="X102" s="84">
        <v>0</v>
      </c>
      <c r="Y102" s="99">
        <v>2</v>
      </c>
      <c r="Z102" s="65">
        <v>2</v>
      </c>
      <c r="AA102" s="327">
        <v>1477052</v>
      </c>
      <c r="AB102" s="327">
        <v>46667</v>
      </c>
      <c r="AC102" s="328">
        <f>AA102+AB102</f>
        <v>1523719</v>
      </c>
      <c r="AD102" s="75">
        <v>4500000</v>
      </c>
      <c r="AE102" s="75">
        <v>6000000</v>
      </c>
      <c r="AF102" s="75">
        <f>AC102*U102</f>
        <v>6094876</v>
      </c>
      <c r="AG102" s="75">
        <f>200000*V102</f>
        <v>4000000</v>
      </c>
      <c r="AH102" s="648">
        <f t="shared" si="1"/>
        <v>0</v>
      </c>
    </row>
    <row r="103" spans="1:35" s="50" customFormat="1" ht="24" hidden="1" customHeight="1" x14ac:dyDescent="0.2">
      <c r="A103" s="182"/>
      <c r="B103" s="298">
        <v>208</v>
      </c>
      <c r="C103" s="266">
        <v>218</v>
      </c>
      <c r="D103" s="299">
        <v>12897</v>
      </c>
      <c r="E103" s="252" t="s">
        <v>413</v>
      </c>
      <c r="F103" s="253" t="s">
        <v>414</v>
      </c>
      <c r="G103" s="252" t="s">
        <v>87</v>
      </c>
      <c r="H103" s="274" t="s">
        <v>353</v>
      </c>
      <c r="I103" s="294" t="s">
        <v>2648</v>
      </c>
      <c r="J103" s="635">
        <v>6309356399</v>
      </c>
      <c r="K103" s="635">
        <v>70065851</v>
      </c>
      <c r="L103" s="65" t="s">
        <v>353</v>
      </c>
      <c r="M103" s="292" t="s">
        <v>2380</v>
      </c>
      <c r="N103" s="99"/>
      <c r="O103" s="65"/>
      <c r="P103" s="90"/>
      <c r="Q103" s="254">
        <v>30</v>
      </c>
      <c r="R103" s="255">
        <v>35</v>
      </c>
      <c r="S103" s="65">
        <v>0</v>
      </c>
      <c r="T103" s="65">
        <v>0</v>
      </c>
      <c r="U103" s="90">
        <v>0</v>
      </c>
      <c r="V103" s="260">
        <v>17</v>
      </c>
      <c r="W103" s="99">
        <v>0</v>
      </c>
      <c r="X103" s="84">
        <v>0</v>
      </c>
      <c r="Y103" s="99">
        <v>1</v>
      </c>
      <c r="Z103" s="65">
        <v>1</v>
      </c>
      <c r="AA103" s="327">
        <v>1477052</v>
      </c>
      <c r="AB103" s="327">
        <v>0</v>
      </c>
      <c r="AC103" s="328">
        <f>AA103+AB103</f>
        <v>1477052</v>
      </c>
      <c r="AD103" s="75">
        <v>4500000</v>
      </c>
      <c r="AE103" s="75">
        <v>6000000</v>
      </c>
      <c r="AF103" s="75">
        <f>AC103*U103</f>
        <v>0</v>
      </c>
      <c r="AG103" s="75">
        <f>200000*V103</f>
        <v>3400000</v>
      </c>
      <c r="AH103" s="648">
        <f t="shared" si="1"/>
        <v>0</v>
      </c>
    </row>
    <row r="104" spans="1:35" s="50" customFormat="1" ht="24" hidden="1" customHeight="1" x14ac:dyDescent="0.2">
      <c r="A104" s="182"/>
      <c r="B104" s="298">
        <v>209</v>
      </c>
      <c r="C104" s="266">
        <v>219</v>
      </c>
      <c r="D104" s="299">
        <v>12898</v>
      </c>
      <c r="E104" s="252" t="s">
        <v>95</v>
      </c>
      <c r="F104" s="253" t="s">
        <v>416</v>
      </c>
      <c r="G104" s="252" t="s">
        <v>87</v>
      </c>
      <c r="H104" s="274" t="s">
        <v>353</v>
      </c>
      <c r="I104" s="294" t="s">
        <v>2649</v>
      </c>
      <c r="J104" s="635">
        <v>2660203989</v>
      </c>
      <c r="K104" s="635"/>
      <c r="L104" s="65" t="s">
        <v>353</v>
      </c>
      <c r="M104" s="292" t="s">
        <v>2383</v>
      </c>
      <c r="N104" s="99"/>
      <c r="O104" s="65"/>
      <c r="P104" s="90"/>
      <c r="Q104" s="254">
        <v>30</v>
      </c>
      <c r="R104" s="255">
        <v>50</v>
      </c>
      <c r="S104" s="65">
        <v>0</v>
      </c>
      <c r="T104" s="65">
        <v>0</v>
      </c>
      <c r="U104" s="90">
        <v>0</v>
      </c>
      <c r="V104" s="260">
        <v>21</v>
      </c>
      <c r="W104" s="99">
        <v>0</v>
      </c>
      <c r="X104" s="84">
        <v>0</v>
      </c>
      <c r="Y104" s="99">
        <v>0</v>
      </c>
      <c r="Z104" s="65">
        <v>0</v>
      </c>
      <c r="AA104" s="327">
        <v>1642901</v>
      </c>
      <c r="AB104" s="327">
        <v>46667</v>
      </c>
      <c r="AC104" s="328">
        <f>AA104+AB104</f>
        <v>1689568</v>
      </c>
      <c r="AD104" s="75">
        <v>4500000</v>
      </c>
      <c r="AE104" s="75">
        <v>6000000</v>
      </c>
      <c r="AF104" s="75">
        <f>AC104*U104</f>
        <v>0</v>
      </c>
      <c r="AG104" s="75">
        <f>200000*V104</f>
        <v>4200000</v>
      </c>
      <c r="AH104" s="648">
        <f t="shared" si="1"/>
        <v>0</v>
      </c>
    </row>
    <row r="105" spans="1:35" s="50" customFormat="1" ht="24" customHeight="1" x14ac:dyDescent="0.4">
      <c r="A105" s="182"/>
      <c r="B105" s="298">
        <v>627</v>
      </c>
      <c r="C105" s="266">
        <v>424</v>
      </c>
      <c r="D105" s="299">
        <v>12900</v>
      </c>
      <c r="E105" s="242" t="s">
        <v>419</v>
      </c>
      <c r="F105" s="243" t="s">
        <v>420</v>
      </c>
      <c r="G105" s="287" t="s">
        <v>137</v>
      </c>
      <c r="H105" s="274" t="s">
        <v>421</v>
      </c>
      <c r="I105" s="441" t="s">
        <v>3023</v>
      </c>
      <c r="J105" s="635">
        <v>4689116725</v>
      </c>
      <c r="K105" s="635"/>
      <c r="L105" s="65" t="s">
        <v>421</v>
      </c>
      <c r="M105" s="292" t="s">
        <v>137</v>
      </c>
      <c r="N105" s="244" t="s">
        <v>2410</v>
      </c>
      <c r="O105" s="65"/>
      <c r="P105" s="90"/>
      <c r="Q105" s="244">
        <v>30</v>
      </c>
      <c r="R105" s="246">
        <v>120</v>
      </c>
      <c r="S105" s="246">
        <v>110</v>
      </c>
      <c r="T105" s="246">
        <v>29.33</v>
      </c>
      <c r="U105" s="90">
        <v>0</v>
      </c>
      <c r="V105" s="262">
        <v>14</v>
      </c>
      <c r="W105" s="99">
        <v>0</v>
      </c>
      <c r="X105" s="84">
        <v>0</v>
      </c>
      <c r="Y105" s="99">
        <v>2</v>
      </c>
      <c r="Z105" s="65">
        <v>0</v>
      </c>
      <c r="AA105" s="319">
        <v>885165</v>
      </c>
      <c r="AB105" s="319">
        <v>46667</v>
      </c>
      <c r="AC105" s="320">
        <f>AA105+AB105</f>
        <v>931832</v>
      </c>
      <c r="AD105" s="75">
        <v>4500000</v>
      </c>
      <c r="AE105" s="75">
        <v>6000000</v>
      </c>
      <c r="AF105" s="75">
        <f>AC105*U105</f>
        <v>0</v>
      </c>
      <c r="AG105" s="75">
        <f>200000*V105</f>
        <v>2800000</v>
      </c>
      <c r="AH105" s="648">
        <f t="shared" si="1"/>
        <v>-2</v>
      </c>
    </row>
    <row r="106" spans="1:35" s="50" customFormat="1" ht="24" hidden="1" customHeight="1" x14ac:dyDescent="0.2">
      <c r="A106" s="182"/>
      <c r="B106" s="298">
        <v>78</v>
      </c>
      <c r="C106" s="266">
        <v>83</v>
      </c>
      <c r="D106" s="299">
        <v>12901</v>
      </c>
      <c r="E106" s="252" t="s">
        <v>296</v>
      </c>
      <c r="F106" s="253" t="s">
        <v>422</v>
      </c>
      <c r="G106" s="252" t="s">
        <v>87</v>
      </c>
      <c r="H106" s="274" t="s">
        <v>421</v>
      </c>
      <c r="I106" s="294" t="s">
        <v>2531</v>
      </c>
      <c r="J106" s="635">
        <v>1189929252</v>
      </c>
      <c r="K106" s="635"/>
      <c r="L106" s="65" t="s">
        <v>421</v>
      </c>
      <c r="M106" s="292" t="s">
        <v>2383</v>
      </c>
      <c r="N106" s="99"/>
      <c r="O106" s="65"/>
      <c r="P106" s="90"/>
      <c r="Q106" s="254">
        <v>30</v>
      </c>
      <c r="R106" s="255">
        <v>48</v>
      </c>
      <c r="S106" s="65">
        <v>0</v>
      </c>
      <c r="T106" s="65">
        <v>0</v>
      </c>
      <c r="U106" s="300">
        <f>1+1+1</f>
        <v>3</v>
      </c>
      <c r="V106" s="260">
        <v>21</v>
      </c>
      <c r="W106" s="99">
        <v>0</v>
      </c>
      <c r="X106" s="84">
        <v>0</v>
      </c>
      <c r="Y106" s="99">
        <v>1</v>
      </c>
      <c r="Z106" s="65">
        <v>1</v>
      </c>
      <c r="AA106" s="327">
        <v>1642901</v>
      </c>
      <c r="AB106" s="327">
        <v>46667</v>
      </c>
      <c r="AC106" s="328">
        <f>AA106+AB106</f>
        <v>1689568</v>
      </c>
      <c r="AD106" s="75">
        <v>4500000</v>
      </c>
      <c r="AE106" s="75">
        <v>6000000</v>
      </c>
      <c r="AF106" s="75">
        <f>AC106*U106</f>
        <v>5068704</v>
      </c>
      <c r="AG106" s="75">
        <f>200000*V106</f>
        <v>4200000</v>
      </c>
      <c r="AH106" s="648">
        <f t="shared" si="1"/>
        <v>0</v>
      </c>
    </row>
    <row r="107" spans="1:35" s="50" customFormat="1" ht="24" hidden="1" customHeight="1" x14ac:dyDescent="0.2">
      <c r="A107" s="182"/>
      <c r="B107" s="298">
        <v>631</v>
      </c>
      <c r="C107" s="266">
        <v>428</v>
      </c>
      <c r="D107" s="299">
        <v>12902</v>
      </c>
      <c r="E107" s="242" t="s">
        <v>423</v>
      </c>
      <c r="F107" s="243" t="s">
        <v>424</v>
      </c>
      <c r="G107" s="287" t="s">
        <v>137</v>
      </c>
      <c r="H107" s="274" t="s">
        <v>421</v>
      </c>
      <c r="I107" s="294" t="s">
        <v>3027</v>
      </c>
      <c r="J107" s="635">
        <v>1960383930</v>
      </c>
      <c r="K107" s="635"/>
      <c r="L107" s="65" t="s">
        <v>421</v>
      </c>
      <c r="M107" s="292" t="s">
        <v>137</v>
      </c>
      <c r="N107" s="244" t="s">
        <v>2410</v>
      </c>
      <c r="O107" s="65"/>
      <c r="P107" s="90"/>
      <c r="Q107" s="244">
        <v>30</v>
      </c>
      <c r="R107" s="246">
        <v>120</v>
      </c>
      <c r="S107" s="246">
        <v>110</v>
      </c>
      <c r="T107" s="246">
        <v>29.33</v>
      </c>
      <c r="U107" s="90">
        <v>0</v>
      </c>
      <c r="V107" s="262">
        <v>15</v>
      </c>
      <c r="W107" s="99">
        <v>0</v>
      </c>
      <c r="X107" s="84">
        <v>0</v>
      </c>
      <c r="Y107" s="99">
        <v>0</v>
      </c>
      <c r="Z107" s="65">
        <v>0</v>
      </c>
      <c r="AA107" s="319">
        <v>885165</v>
      </c>
      <c r="AB107" s="319">
        <v>46667</v>
      </c>
      <c r="AC107" s="320">
        <f>AA107+AB107</f>
        <v>931832</v>
      </c>
      <c r="AD107" s="75">
        <v>4500000</v>
      </c>
      <c r="AE107" s="75">
        <v>6000000</v>
      </c>
      <c r="AF107" s="75">
        <f>AC107*U107</f>
        <v>0</v>
      </c>
      <c r="AG107" s="75">
        <f>200000*V107</f>
        <v>3000000</v>
      </c>
      <c r="AH107" s="648">
        <f t="shared" si="1"/>
        <v>0</v>
      </c>
    </row>
    <row r="108" spans="1:35" s="50" customFormat="1" ht="24" hidden="1" customHeight="1" x14ac:dyDescent="0.4">
      <c r="A108" s="182"/>
      <c r="B108" s="298">
        <v>629</v>
      </c>
      <c r="C108" s="266">
        <v>426</v>
      </c>
      <c r="D108" s="299">
        <v>12903</v>
      </c>
      <c r="E108" s="242" t="s">
        <v>158</v>
      </c>
      <c r="F108" s="243" t="s">
        <v>425</v>
      </c>
      <c r="G108" s="287" t="s">
        <v>137</v>
      </c>
      <c r="H108" s="274" t="s">
        <v>421</v>
      </c>
      <c r="I108" s="294" t="s">
        <v>3025</v>
      </c>
      <c r="J108" s="637">
        <v>1142355780</v>
      </c>
      <c r="K108" s="635"/>
      <c r="L108" s="65" t="s">
        <v>421</v>
      </c>
      <c r="M108" s="292" t="s">
        <v>137</v>
      </c>
      <c r="N108" s="99"/>
      <c r="O108" s="246" t="s">
        <v>2410</v>
      </c>
      <c r="P108" s="90"/>
      <c r="Q108" s="244">
        <v>30</v>
      </c>
      <c r="R108" s="246">
        <v>90</v>
      </c>
      <c r="S108" s="246">
        <v>0</v>
      </c>
      <c r="T108" s="246">
        <v>0</v>
      </c>
      <c r="U108" s="90">
        <v>0</v>
      </c>
      <c r="V108" s="262">
        <v>21</v>
      </c>
      <c r="W108" s="99">
        <v>0</v>
      </c>
      <c r="X108" s="84">
        <v>0</v>
      </c>
      <c r="Y108" s="99">
        <v>0</v>
      </c>
      <c r="Z108" s="65">
        <v>0</v>
      </c>
      <c r="AA108" s="319">
        <v>885165</v>
      </c>
      <c r="AB108" s="319">
        <v>46667</v>
      </c>
      <c r="AC108" s="320">
        <f>AA108+AB108</f>
        <v>931832</v>
      </c>
      <c r="AD108" s="75">
        <v>4500000</v>
      </c>
      <c r="AE108" s="75">
        <v>6000000</v>
      </c>
      <c r="AF108" s="75">
        <f>AC108*U108</f>
        <v>0</v>
      </c>
      <c r="AG108" s="75">
        <f>200000*V108</f>
        <v>4200000</v>
      </c>
      <c r="AH108" s="648">
        <f t="shared" si="1"/>
        <v>0</v>
      </c>
    </row>
    <row r="109" spans="1:35" s="50" customFormat="1" ht="24" hidden="1" customHeight="1" x14ac:dyDescent="0.2">
      <c r="A109" s="182"/>
      <c r="B109" s="298">
        <v>622</v>
      </c>
      <c r="C109" s="266">
        <v>419</v>
      </c>
      <c r="D109" s="299">
        <v>12904</v>
      </c>
      <c r="E109" s="242" t="s">
        <v>426</v>
      </c>
      <c r="F109" s="243" t="s">
        <v>427</v>
      </c>
      <c r="G109" s="287" t="s">
        <v>137</v>
      </c>
      <c r="H109" s="274" t="s">
        <v>421</v>
      </c>
      <c r="I109" s="294" t="s">
        <v>3018</v>
      </c>
      <c r="J109" s="635">
        <v>1271978903</v>
      </c>
      <c r="K109" s="635"/>
      <c r="L109" s="65" t="s">
        <v>421</v>
      </c>
      <c r="M109" s="292" t="s">
        <v>137</v>
      </c>
      <c r="N109" s="99"/>
      <c r="O109" s="246" t="s">
        <v>2410</v>
      </c>
      <c r="P109" s="90"/>
      <c r="Q109" s="244">
        <v>30</v>
      </c>
      <c r="R109" s="246">
        <v>90</v>
      </c>
      <c r="S109" s="246">
        <v>0</v>
      </c>
      <c r="T109" s="246">
        <v>0</v>
      </c>
      <c r="U109" s="90">
        <v>0</v>
      </c>
      <c r="V109" s="262">
        <v>19</v>
      </c>
      <c r="W109" s="99">
        <v>0</v>
      </c>
      <c r="X109" s="84">
        <v>0</v>
      </c>
      <c r="Y109" s="99">
        <v>0</v>
      </c>
      <c r="Z109" s="65">
        <v>0</v>
      </c>
      <c r="AA109" s="319">
        <v>885165</v>
      </c>
      <c r="AB109" s="319">
        <v>46667</v>
      </c>
      <c r="AC109" s="320">
        <f>AA109+AB109</f>
        <v>931832</v>
      </c>
      <c r="AD109" s="75">
        <v>4500000</v>
      </c>
      <c r="AE109" s="75">
        <v>6000000</v>
      </c>
      <c r="AF109" s="75">
        <f>AC109*U109</f>
        <v>0</v>
      </c>
      <c r="AG109" s="75">
        <f>200000*V109</f>
        <v>3800000</v>
      </c>
      <c r="AH109" s="648">
        <f t="shared" si="1"/>
        <v>0</v>
      </c>
    </row>
    <row r="110" spans="1:35" s="50" customFormat="1" ht="24" hidden="1" customHeight="1" x14ac:dyDescent="0.2">
      <c r="A110" s="182"/>
      <c r="B110" s="298">
        <v>621</v>
      </c>
      <c r="C110" s="266">
        <v>418</v>
      </c>
      <c r="D110" s="299">
        <v>12905</v>
      </c>
      <c r="E110" s="242" t="s">
        <v>99</v>
      </c>
      <c r="F110" s="243" t="s">
        <v>428</v>
      </c>
      <c r="G110" s="287" t="s">
        <v>137</v>
      </c>
      <c r="H110" s="274" t="s">
        <v>421</v>
      </c>
      <c r="I110" s="294" t="s">
        <v>3017</v>
      </c>
      <c r="J110" s="635">
        <v>1091422184</v>
      </c>
      <c r="K110" s="635"/>
      <c r="L110" s="65" t="s">
        <v>421</v>
      </c>
      <c r="M110" s="292" t="s">
        <v>137</v>
      </c>
      <c r="N110" s="99"/>
      <c r="O110" s="246" t="s">
        <v>2410</v>
      </c>
      <c r="P110" s="90"/>
      <c r="Q110" s="244">
        <v>30</v>
      </c>
      <c r="R110" s="246">
        <v>90</v>
      </c>
      <c r="S110" s="246">
        <v>0</v>
      </c>
      <c r="T110" s="246">
        <v>0</v>
      </c>
      <c r="U110" s="90">
        <v>0</v>
      </c>
      <c r="V110" s="262">
        <v>15</v>
      </c>
      <c r="W110" s="99">
        <v>0</v>
      </c>
      <c r="X110" s="84">
        <v>0</v>
      </c>
      <c r="Y110" s="99">
        <v>2</v>
      </c>
      <c r="Z110" s="65">
        <v>2</v>
      </c>
      <c r="AA110" s="319">
        <v>885165</v>
      </c>
      <c r="AB110" s="319">
        <v>46667</v>
      </c>
      <c r="AC110" s="320">
        <f>AA110+AB110</f>
        <v>931832</v>
      </c>
      <c r="AD110" s="75">
        <v>4500000</v>
      </c>
      <c r="AE110" s="75">
        <v>6000000</v>
      </c>
      <c r="AF110" s="75">
        <f>AC110*U110</f>
        <v>0</v>
      </c>
      <c r="AG110" s="75">
        <f>200000*V110</f>
        <v>3000000</v>
      </c>
      <c r="AH110" s="648">
        <f t="shared" si="1"/>
        <v>0</v>
      </c>
    </row>
    <row r="111" spans="1:35" s="50" customFormat="1" ht="24" hidden="1" customHeight="1" x14ac:dyDescent="0.2">
      <c r="A111" s="182"/>
      <c r="B111" s="298">
        <v>625</v>
      </c>
      <c r="C111" s="266">
        <v>422</v>
      </c>
      <c r="D111" s="299">
        <v>12906</v>
      </c>
      <c r="E111" s="242" t="s">
        <v>429</v>
      </c>
      <c r="F111" s="243" t="s">
        <v>430</v>
      </c>
      <c r="G111" s="287" t="s">
        <v>137</v>
      </c>
      <c r="H111" s="274" t="s">
        <v>421</v>
      </c>
      <c r="I111" s="294" t="s">
        <v>3021</v>
      </c>
      <c r="J111" s="635">
        <v>5759654586</v>
      </c>
      <c r="K111" s="635"/>
      <c r="L111" s="65" t="s">
        <v>421</v>
      </c>
      <c r="M111" s="292" t="s">
        <v>137</v>
      </c>
      <c r="N111" s="244" t="s">
        <v>2410</v>
      </c>
      <c r="O111" s="65"/>
      <c r="P111" s="90"/>
      <c r="Q111" s="244">
        <v>30</v>
      </c>
      <c r="R111" s="246">
        <v>120</v>
      </c>
      <c r="S111" s="246">
        <v>110</v>
      </c>
      <c r="T111" s="246">
        <v>29.33</v>
      </c>
      <c r="U111" s="90">
        <v>0</v>
      </c>
      <c r="V111" s="262">
        <v>15</v>
      </c>
      <c r="W111" s="99">
        <v>0</v>
      </c>
      <c r="X111" s="84">
        <v>0</v>
      </c>
      <c r="Y111" s="99">
        <v>3</v>
      </c>
      <c r="Z111" s="65">
        <v>3</v>
      </c>
      <c r="AA111" s="319">
        <v>885165</v>
      </c>
      <c r="AB111" s="319">
        <v>46667</v>
      </c>
      <c r="AC111" s="320">
        <f>AA111+AB111</f>
        <v>931832</v>
      </c>
      <c r="AD111" s="75">
        <v>4500000</v>
      </c>
      <c r="AE111" s="75">
        <v>6000000</v>
      </c>
      <c r="AF111" s="75">
        <f>AC111*U111</f>
        <v>0</v>
      </c>
      <c r="AG111" s="75">
        <f>200000*V111</f>
        <v>3000000</v>
      </c>
      <c r="AH111" s="648">
        <f t="shared" si="1"/>
        <v>0</v>
      </c>
    </row>
    <row r="112" spans="1:35" s="50" customFormat="1" ht="24" hidden="1" customHeight="1" x14ac:dyDescent="0.4">
      <c r="A112" s="182"/>
      <c r="B112" s="298">
        <v>619</v>
      </c>
      <c r="C112" s="266">
        <v>416</v>
      </c>
      <c r="D112" s="299">
        <v>12907</v>
      </c>
      <c r="E112" s="242" t="s">
        <v>431</v>
      </c>
      <c r="F112" s="243" t="s">
        <v>432</v>
      </c>
      <c r="G112" s="287" t="s">
        <v>137</v>
      </c>
      <c r="H112" s="274" t="s">
        <v>421</v>
      </c>
      <c r="I112" s="294" t="s">
        <v>3015</v>
      </c>
      <c r="J112" s="637">
        <v>2372497790</v>
      </c>
      <c r="K112" s="635"/>
      <c r="L112" s="65" t="s">
        <v>421</v>
      </c>
      <c r="M112" s="292" t="s">
        <v>137</v>
      </c>
      <c r="N112" s="244" t="s">
        <v>2410</v>
      </c>
      <c r="O112" s="65"/>
      <c r="P112" s="90"/>
      <c r="Q112" s="244">
        <v>30</v>
      </c>
      <c r="R112" s="246">
        <v>120</v>
      </c>
      <c r="S112" s="246">
        <v>110</v>
      </c>
      <c r="T112" s="246">
        <v>29.33</v>
      </c>
      <c r="U112" s="90">
        <v>0</v>
      </c>
      <c r="V112" s="262">
        <v>12</v>
      </c>
      <c r="W112" s="99">
        <v>0</v>
      </c>
      <c r="X112" s="84">
        <v>0</v>
      </c>
      <c r="Y112" s="99">
        <v>1</v>
      </c>
      <c r="Z112" s="65">
        <v>1</v>
      </c>
      <c r="AA112" s="319">
        <v>885165</v>
      </c>
      <c r="AB112" s="319">
        <v>46667</v>
      </c>
      <c r="AC112" s="320">
        <f>AA112+AB112</f>
        <v>931832</v>
      </c>
      <c r="AD112" s="75">
        <v>4500000</v>
      </c>
      <c r="AE112" s="75">
        <v>6000000</v>
      </c>
      <c r="AF112" s="75">
        <f>AC112*U112</f>
        <v>0</v>
      </c>
      <c r="AG112" s="75">
        <f>200000*V112</f>
        <v>2400000</v>
      </c>
      <c r="AH112" s="648">
        <f t="shared" si="1"/>
        <v>0</v>
      </c>
      <c r="AI112" s="118"/>
    </row>
    <row r="113" spans="1:35" s="50" customFormat="1" ht="24" hidden="1" customHeight="1" x14ac:dyDescent="0.2">
      <c r="A113" s="182"/>
      <c r="B113" s="298">
        <v>620</v>
      </c>
      <c r="C113" s="266">
        <v>417</v>
      </c>
      <c r="D113" s="299">
        <v>12908</v>
      </c>
      <c r="E113" s="242" t="s">
        <v>433</v>
      </c>
      <c r="F113" s="243" t="s">
        <v>434</v>
      </c>
      <c r="G113" s="287" t="s">
        <v>137</v>
      </c>
      <c r="H113" s="274" t="s">
        <v>421</v>
      </c>
      <c r="I113" s="294" t="s">
        <v>3016</v>
      </c>
      <c r="J113" s="635">
        <v>1971399353</v>
      </c>
      <c r="K113" s="635"/>
      <c r="L113" s="65" t="s">
        <v>421</v>
      </c>
      <c r="M113" s="292" t="s">
        <v>137</v>
      </c>
      <c r="N113" s="244" t="s">
        <v>2410</v>
      </c>
      <c r="O113" s="65"/>
      <c r="P113" s="90"/>
      <c r="Q113" s="244">
        <v>30</v>
      </c>
      <c r="R113" s="246">
        <v>120</v>
      </c>
      <c r="S113" s="246">
        <v>110</v>
      </c>
      <c r="T113" s="246">
        <v>29.33</v>
      </c>
      <c r="U113" s="90">
        <v>0</v>
      </c>
      <c r="V113" s="262">
        <v>13</v>
      </c>
      <c r="W113" s="99">
        <v>0</v>
      </c>
      <c r="X113" s="84">
        <v>0</v>
      </c>
      <c r="Y113" s="99">
        <v>1</v>
      </c>
      <c r="Z113" s="65">
        <v>1</v>
      </c>
      <c r="AA113" s="319">
        <v>885165</v>
      </c>
      <c r="AB113" s="319">
        <v>46667</v>
      </c>
      <c r="AC113" s="320">
        <f>AA113+AB113</f>
        <v>931832</v>
      </c>
      <c r="AD113" s="75">
        <v>4500000</v>
      </c>
      <c r="AE113" s="75">
        <v>6000000</v>
      </c>
      <c r="AF113" s="75">
        <f>AC113*U113</f>
        <v>0</v>
      </c>
      <c r="AG113" s="75">
        <f>200000*V113</f>
        <v>2600000</v>
      </c>
      <c r="AH113" s="648">
        <f t="shared" si="1"/>
        <v>0</v>
      </c>
    </row>
    <row r="114" spans="1:35" s="50" customFormat="1" ht="24" customHeight="1" x14ac:dyDescent="0.2">
      <c r="A114" s="182"/>
      <c r="B114" s="298">
        <v>624</v>
      </c>
      <c r="C114" s="266">
        <v>421</v>
      </c>
      <c r="D114" s="299">
        <v>12909</v>
      </c>
      <c r="E114" s="242" t="s">
        <v>435</v>
      </c>
      <c r="F114" s="243" t="s">
        <v>436</v>
      </c>
      <c r="G114" s="287" t="s">
        <v>137</v>
      </c>
      <c r="H114" s="274" t="s">
        <v>421</v>
      </c>
      <c r="I114" s="294" t="s">
        <v>3020</v>
      </c>
      <c r="J114" s="635">
        <v>1286937280</v>
      </c>
      <c r="K114" s="635"/>
      <c r="L114" s="65" t="s">
        <v>421</v>
      </c>
      <c r="M114" s="292" t="s">
        <v>137</v>
      </c>
      <c r="N114" s="244" t="s">
        <v>2410</v>
      </c>
      <c r="O114" s="65"/>
      <c r="P114" s="90"/>
      <c r="Q114" s="244">
        <v>30</v>
      </c>
      <c r="R114" s="246">
        <v>120</v>
      </c>
      <c r="S114" s="246">
        <v>110</v>
      </c>
      <c r="T114" s="246">
        <v>29.33</v>
      </c>
      <c r="U114" s="90">
        <v>0</v>
      </c>
      <c r="V114" s="262">
        <v>15</v>
      </c>
      <c r="W114" s="99">
        <v>0</v>
      </c>
      <c r="X114" s="84">
        <v>0</v>
      </c>
      <c r="Y114" s="99">
        <v>1</v>
      </c>
      <c r="Z114" s="65">
        <v>0</v>
      </c>
      <c r="AA114" s="319">
        <v>885165</v>
      </c>
      <c r="AB114" s="319">
        <v>46667</v>
      </c>
      <c r="AC114" s="320">
        <f>AA114+AB114</f>
        <v>931832</v>
      </c>
      <c r="AD114" s="75">
        <v>4500000</v>
      </c>
      <c r="AE114" s="75">
        <v>6000000</v>
      </c>
      <c r="AF114" s="75">
        <f>AC114*U114</f>
        <v>0</v>
      </c>
      <c r="AG114" s="75">
        <f>200000*V114</f>
        <v>3000000</v>
      </c>
      <c r="AH114" s="648">
        <f t="shared" si="1"/>
        <v>-1</v>
      </c>
    </row>
    <row r="115" spans="1:35" s="50" customFormat="1" ht="24" hidden="1" customHeight="1" x14ac:dyDescent="0.2">
      <c r="A115" s="182"/>
      <c r="B115" s="298">
        <v>623</v>
      </c>
      <c r="C115" s="266">
        <v>420</v>
      </c>
      <c r="D115" s="299">
        <v>12910</v>
      </c>
      <c r="E115" s="242" t="s">
        <v>135</v>
      </c>
      <c r="F115" s="243" t="s">
        <v>437</v>
      </c>
      <c r="G115" s="287" t="s">
        <v>137</v>
      </c>
      <c r="H115" s="274" t="s">
        <v>421</v>
      </c>
      <c r="I115" s="294" t="s">
        <v>3019</v>
      </c>
      <c r="J115" s="635">
        <v>1293085685</v>
      </c>
      <c r="K115" s="635"/>
      <c r="L115" s="65" t="s">
        <v>421</v>
      </c>
      <c r="M115" s="292" t="s">
        <v>137</v>
      </c>
      <c r="N115" s="244" t="s">
        <v>2410</v>
      </c>
      <c r="O115" s="65"/>
      <c r="P115" s="90"/>
      <c r="Q115" s="244">
        <v>30</v>
      </c>
      <c r="R115" s="246">
        <v>120</v>
      </c>
      <c r="S115" s="246">
        <v>110</v>
      </c>
      <c r="T115" s="246">
        <v>29.33</v>
      </c>
      <c r="U115" s="90">
        <v>0</v>
      </c>
      <c r="V115" s="262">
        <v>15</v>
      </c>
      <c r="W115" s="99">
        <v>0</v>
      </c>
      <c r="X115" s="84">
        <v>0</v>
      </c>
      <c r="Y115" s="99">
        <v>1</v>
      </c>
      <c r="Z115" s="65">
        <v>1</v>
      </c>
      <c r="AA115" s="319">
        <v>885165</v>
      </c>
      <c r="AB115" s="319">
        <v>46667</v>
      </c>
      <c r="AC115" s="320">
        <f>AA115+AB115</f>
        <v>931832</v>
      </c>
      <c r="AD115" s="75">
        <v>4500000</v>
      </c>
      <c r="AE115" s="75">
        <v>6000000</v>
      </c>
      <c r="AF115" s="75">
        <f>AC115*U115</f>
        <v>0</v>
      </c>
      <c r="AG115" s="75">
        <f>200000*V115</f>
        <v>3000000</v>
      </c>
      <c r="AH115" s="648">
        <f t="shared" si="1"/>
        <v>0</v>
      </c>
    </row>
    <row r="116" spans="1:35" s="50" customFormat="1" ht="24" hidden="1" customHeight="1" x14ac:dyDescent="0.2">
      <c r="A116" s="182"/>
      <c r="B116" s="298">
        <v>632</v>
      </c>
      <c r="C116" s="266">
        <v>429</v>
      </c>
      <c r="D116" s="299">
        <v>12911</v>
      </c>
      <c r="E116" s="242" t="s">
        <v>282</v>
      </c>
      <c r="F116" s="243" t="s">
        <v>438</v>
      </c>
      <c r="G116" s="287" t="s">
        <v>137</v>
      </c>
      <c r="H116" s="274" t="s">
        <v>421</v>
      </c>
      <c r="I116" s="353" t="s">
        <v>3028</v>
      </c>
      <c r="J116" s="634">
        <v>600492079</v>
      </c>
      <c r="K116" s="634"/>
      <c r="L116" s="68" t="s">
        <v>421</v>
      </c>
      <c r="M116" s="292" t="s">
        <v>137</v>
      </c>
      <c r="N116" s="244" t="s">
        <v>2410</v>
      </c>
      <c r="O116" s="68"/>
      <c r="P116" s="91"/>
      <c r="Q116" s="244">
        <v>30</v>
      </c>
      <c r="R116" s="246">
        <v>120</v>
      </c>
      <c r="S116" s="246">
        <v>110</v>
      </c>
      <c r="T116" s="246">
        <v>29.33</v>
      </c>
      <c r="U116" s="90">
        <v>0</v>
      </c>
      <c r="V116" s="262">
        <v>13</v>
      </c>
      <c r="W116" s="99">
        <v>0</v>
      </c>
      <c r="X116" s="84">
        <v>0</v>
      </c>
      <c r="Y116" s="99">
        <v>2</v>
      </c>
      <c r="Z116" s="65">
        <v>2</v>
      </c>
      <c r="AA116" s="319">
        <v>885165</v>
      </c>
      <c r="AB116" s="319">
        <v>46667</v>
      </c>
      <c r="AC116" s="320">
        <f>AA116+AB116</f>
        <v>931832</v>
      </c>
      <c r="AD116" s="75">
        <v>4500000</v>
      </c>
      <c r="AE116" s="75">
        <v>6000000</v>
      </c>
      <c r="AF116" s="75">
        <f>AC116*U116</f>
        <v>0</v>
      </c>
      <c r="AG116" s="75">
        <f>200000*V116</f>
        <v>2600000</v>
      </c>
      <c r="AH116" s="648">
        <f t="shared" si="1"/>
        <v>0</v>
      </c>
    </row>
    <row r="117" spans="1:35" s="50" customFormat="1" ht="24" hidden="1" customHeight="1" x14ac:dyDescent="0.2">
      <c r="A117" s="182"/>
      <c r="B117" s="298">
        <v>630</v>
      </c>
      <c r="C117" s="266">
        <v>427</v>
      </c>
      <c r="D117" s="299">
        <v>12912</v>
      </c>
      <c r="E117" s="242" t="s">
        <v>439</v>
      </c>
      <c r="F117" s="243" t="s">
        <v>440</v>
      </c>
      <c r="G117" s="287" t="s">
        <v>137</v>
      </c>
      <c r="H117" s="274" t="s">
        <v>421</v>
      </c>
      <c r="I117" s="294" t="s">
        <v>3026</v>
      </c>
      <c r="J117" s="635">
        <v>1290449481</v>
      </c>
      <c r="K117" s="635"/>
      <c r="L117" s="65" t="s">
        <v>421</v>
      </c>
      <c r="M117" s="292" t="s">
        <v>137</v>
      </c>
      <c r="N117" s="244" t="s">
        <v>2410</v>
      </c>
      <c r="O117" s="65"/>
      <c r="P117" s="90"/>
      <c r="Q117" s="244">
        <v>30</v>
      </c>
      <c r="R117" s="246">
        <v>120</v>
      </c>
      <c r="S117" s="246">
        <v>110</v>
      </c>
      <c r="T117" s="246">
        <v>29.33</v>
      </c>
      <c r="U117" s="90">
        <v>0</v>
      </c>
      <c r="V117" s="262">
        <v>30</v>
      </c>
      <c r="W117" s="99">
        <v>0</v>
      </c>
      <c r="X117" s="84">
        <v>0</v>
      </c>
      <c r="Y117" s="99">
        <v>2</v>
      </c>
      <c r="Z117" s="65">
        <v>2</v>
      </c>
      <c r="AA117" s="319">
        <v>885165</v>
      </c>
      <c r="AB117" s="319">
        <v>46667</v>
      </c>
      <c r="AC117" s="320">
        <f>AA117+AB117</f>
        <v>931832</v>
      </c>
      <c r="AD117" s="75">
        <v>4500000</v>
      </c>
      <c r="AE117" s="75">
        <v>6000000</v>
      </c>
      <c r="AF117" s="75">
        <f>AC117*U117</f>
        <v>0</v>
      </c>
      <c r="AG117" s="75">
        <f>200000*V117</f>
        <v>6000000</v>
      </c>
      <c r="AH117" s="648">
        <f t="shared" si="1"/>
        <v>0</v>
      </c>
      <c r="AI117" s="118"/>
    </row>
    <row r="118" spans="1:35" s="50" customFormat="1" ht="24" hidden="1" customHeight="1" x14ac:dyDescent="0.2">
      <c r="A118" s="182"/>
      <c r="B118" s="298">
        <v>82</v>
      </c>
      <c r="C118" s="266">
        <v>87</v>
      </c>
      <c r="D118" s="299">
        <v>12913</v>
      </c>
      <c r="E118" s="252" t="s">
        <v>441</v>
      </c>
      <c r="F118" s="253" t="s">
        <v>442</v>
      </c>
      <c r="G118" s="252" t="s">
        <v>87</v>
      </c>
      <c r="H118" s="274" t="s">
        <v>443</v>
      </c>
      <c r="I118" s="294" t="s">
        <v>2534</v>
      </c>
      <c r="J118" s="635">
        <v>1271523361</v>
      </c>
      <c r="K118" s="635"/>
      <c r="L118" s="65" t="s">
        <v>421</v>
      </c>
      <c r="M118" s="292" t="s">
        <v>2380</v>
      </c>
      <c r="N118" s="99"/>
      <c r="O118" s="65"/>
      <c r="P118" s="90"/>
      <c r="Q118" s="254">
        <v>30</v>
      </c>
      <c r="R118" s="255">
        <v>50</v>
      </c>
      <c r="S118" s="65">
        <v>0</v>
      </c>
      <c r="T118" s="65">
        <v>0</v>
      </c>
      <c r="U118" s="90">
        <v>0</v>
      </c>
      <c r="V118" s="260">
        <v>20</v>
      </c>
      <c r="W118" s="99">
        <v>0</v>
      </c>
      <c r="X118" s="84">
        <v>0</v>
      </c>
      <c r="Y118" s="99">
        <v>0</v>
      </c>
      <c r="Z118" s="65">
        <v>0</v>
      </c>
      <c r="AA118" s="327">
        <v>1477052</v>
      </c>
      <c r="AB118" s="327">
        <v>0</v>
      </c>
      <c r="AC118" s="328">
        <f>AA118+AB118</f>
        <v>1477052</v>
      </c>
      <c r="AD118" s="75">
        <v>4500000</v>
      </c>
      <c r="AE118" s="75">
        <v>6000000</v>
      </c>
      <c r="AF118" s="75">
        <f>AC118*U118</f>
        <v>0</v>
      </c>
      <c r="AG118" s="75">
        <f>200000*V118</f>
        <v>4000000</v>
      </c>
      <c r="AH118" s="648">
        <f t="shared" si="1"/>
        <v>0</v>
      </c>
    </row>
    <row r="119" spans="1:35" s="50" customFormat="1" ht="24" hidden="1" customHeight="1" x14ac:dyDescent="0.2">
      <c r="A119" s="182"/>
      <c r="B119" s="298">
        <v>79</v>
      </c>
      <c r="C119" s="266">
        <v>84</v>
      </c>
      <c r="D119" s="299">
        <v>12914</v>
      </c>
      <c r="E119" s="252" t="s">
        <v>444</v>
      </c>
      <c r="F119" s="253" t="s">
        <v>445</v>
      </c>
      <c r="G119" s="252" t="s">
        <v>87</v>
      </c>
      <c r="H119" s="274" t="s">
        <v>421</v>
      </c>
      <c r="I119" s="294" t="s">
        <v>2532</v>
      </c>
      <c r="J119" s="635">
        <v>1289218617</v>
      </c>
      <c r="K119" s="635"/>
      <c r="L119" s="65" t="s">
        <v>421</v>
      </c>
      <c r="M119" s="292" t="s">
        <v>2383</v>
      </c>
      <c r="N119" s="99"/>
      <c r="O119" s="65"/>
      <c r="P119" s="90"/>
      <c r="Q119" s="254">
        <v>30</v>
      </c>
      <c r="R119" s="255">
        <v>69</v>
      </c>
      <c r="S119" s="65">
        <v>0</v>
      </c>
      <c r="T119" s="65">
        <v>0</v>
      </c>
      <c r="U119" s="300">
        <f>1</f>
        <v>1</v>
      </c>
      <c r="V119" s="260">
        <v>21</v>
      </c>
      <c r="W119" s="99">
        <v>0</v>
      </c>
      <c r="X119" s="84">
        <v>0</v>
      </c>
      <c r="Y119" s="99">
        <v>0</v>
      </c>
      <c r="Z119" s="65">
        <v>0</v>
      </c>
      <c r="AA119" s="327">
        <v>1642901</v>
      </c>
      <c r="AB119" s="327">
        <v>46667</v>
      </c>
      <c r="AC119" s="328">
        <f>AA119+AB119</f>
        <v>1689568</v>
      </c>
      <c r="AD119" s="75">
        <v>4500000</v>
      </c>
      <c r="AE119" s="75">
        <v>6000000</v>
      </c>
      <c r="AF119" s="75">
        <f>AC119*U119</f>
        <v>1689568</v>
      </c>
      <c r="AG119" s="75">
        <f>200000*V119</f>
        <v>4200000</v>
      </c>
      <c r="AH119" s="648">
        <f t="shared" si="1"/>
        <v>0</v>
      </c>
    </row>
    <row r="120" spans="1:35" s="50" customFormat="1" ht="24" hidden="1" customHeight="1" x14ac:dyDescent="0.2">
      <c r="A120" s="182"/>
      <c r="B120" s="298">
        <v>616</v>
      </c>
      <c r="C120" s="266">
        <v>413</v>
      </c>
      <c r="D120" s="299">
        <v>12915</v>
      </c>
      <c r="E120" s="242" t="s">
        <v>294</v>
      </c>
      <c r="F120" s="243" t="s">
        <v>446</v>
      </c>
      <c r="G120" s="287" t="s">
        <v>137</v>
      </c>
      <c r="H120" s="274" t="s">
        <v>421</v>
      </c>
      <c r="I120" s="294" t="s">
        <v>3012</v>
      </c>
      <c r="J120" s="635">
        <v>1281781339</v>
      </c>
      <c r="K120" s="635"/>
      <c r="L120" s="65" t="s">
        <v>421</v>
      </c>
      <c r="M120" s="292" t="s">
        <v>137</v>
      </c>
      <c r="N120" s="244" t="s">
        <v>2410</v>
      </c>
      <c r="O120" s="65"/>
      <c r="P120" s="90"/>
      <c r="Q120" s="244">
        <v>30</v>
      </c>
      <c r="R120" s="246">
        <v>120</v>
      </c>
      <c r="S120" s="246">
        <v>110</v>
      </c>
      <c r="T120" s="246">
        <v>29.33</v>
      </c>
      <c r="U120" s="90">
        <v>0</v>
      </c>
      <c r="V120" s="262">
        <v>15</v>
      </c>
      <c r="W120" s="99">
        <v>0</v>
      </c>
      <c r="X120" s="84">
        <v>0</v>
      </c>
      <c r="Y120" s="99">
        <v>1</v>
      </c>
      <c r="Z120" s="65">
        <v>1</v>
      </c>
      <c r="AA120" s="319">
        <v>885165</v>
      </c>
      <c r="AB120" s="319">
        <v>46667</v>
      </c>
      <c r="AC120" s="320">
        <f>AA120+AB120</f>
        <v>931832</v>
      </c>
      <c r="AD120" s="75">
        <v>4500000</v>
      </c>
      <c r="AE120" s="75">
        <v>6000000</v>
      </c>
      <c r="AF120" s="75">
        <f>AC120*U120</f>
        <v>0</v>
      </c>
      <c r="AG120" s="75">
        <f>200000*V120</f>
        <v>3000000</v>
      </c>
      <c r="AH120" s="648">
        <f t="shared" si="1"/>
        <v>0</v>
      </c>
    </row>
    <row r="121" spans="1:35" s="50" customFormat="1" ht="24" hidden="1" customHeight="1" x14ac:dyDescent="0.2">
      <c r="A121" s="182"/>
      <c r="B121" s="298">
        <v>80</v>
      </c>
      <c r="C121" s="266">
        <v>85</v>
      </c>
      <c r="D121" s="299">
        <v>12916</v>
      </c>
      <c r="E121" s="252" t="s">
        <v>410</v>
      </c>
      <c r="F121" s="253" t="s">
        <v>447</v>
      </c>
      <c r="G121" s="252" t="s">
        <v>87</v>
      </c>
      <c r="H121" s="274" t="s">
        <v>421</v>
      </c>
      <c r="I121" s="294" t="s">
        <v>2533</v>
      </c>
      <c r="J121" s="635">
        <v>4232110127</v>
      </c>
      <c r="K121" s="635"/>
      <c r="L121" s="65" t="s">
        <v>421</v>
      </c>
      <c r="M121" s="292" t="s">
        <v>2380</v>
      </c>
      <c r="N121" s="99"/>
      <c r="O121" s="65"/>
      <c r="P121" s="90"/>
      <c r="Q121" s="254">
        <v>30</v>
      </c>
      <c r="R121" s="255">
        <v>29</v>
      </c>
      <c r="S121" s="65">
        <v>0</v>
      </c>
      <c r="T121" s="65">
        <v>0</v>
      </c>
      <c r="U121" s="90">
        <v>0</v>
      </c>
      <c r="V121" s="260">
        <v>18</v>
      </c>
      <c r="W121" s="99">
        <v>0</v>
      </c>
      <c r="X121" s="84">
        <v>0</v>
      </c>
      <c r="Y121" s="99">
        <v>2</v>
      </c>
      <c r="Z121" s="65">
        <v>2</v>
      </c>
      <c r="AA121" s="327">
        <v>1477052</v>
      </c>
      <c r="AB121" s="327">
        <v>46667</v>
      </c>
      <c r="AC121" s="328">
        <f>AA121+AB121</f>
        <v>1523719</v>
      </c>
      <c r="AD121" s="75">
        <v>4500000</v>
      </c>
      <c r="AE121" s="75">
        <v>6000000</v>
      </c>
      <c r="AF121" s="75">
        <f>AC121*U121</f>
        <v>0</v>
      </c>
      <c r="AG121" s="75">
        <f>200000*V121</f>
        <v>3600000</v>
      </c>
      <c r="AH121" s="648">
        <f t="shared" si="1"/>
        <v>0</v>
      </c>
    </row>
    <row r="122" spans="1:35" s="50" customFormat="1" ht="24" hidden="1" customHeight="1" x14ac:dyDescent="0.2">
      <c r="A122" s="182"/>
      <c r="B122" s="298">
        <v>617</v>
      </c>
      <c r="C122" s="266">
        <v>414</v>
      </c>
      <c r="D122" s="299">
        <v>12917</v>
      </c>
      <c r="E122" s="242" t="s">
        <v>135</v>
      </c>
      <c r="F122" s="243" t="s">
        <v>448</v>
      </c>
      <c r="G122" s="287" t="s">
        <v>137</v>
      </c>
      <c r="H122" s="274" t="s">
        <v>421</v>
      </c>
      <c r="I122" s="294" t="s">
        <v>3013</v>
      </c>
      <c r="J122" s="635">
        <v>1292292180</v>
      </c>
      <c r="K122" s="635"/>
      <c r="L122" s="65" t="s">
        <v>421</v>
      </c>
      <c r="M122" s="292" t="s">
        <v>137</v>
      </c>
      <c r="N122" s="99"/>
      <c r="O122" s="246" t="s">
        <v>2410</v>
      </c>
      <c r="P122" s="90"/>
      <c r="Q122" s="244">
        <v>30</v>
      </c>
      <c r="R122" s="246">
        <v>90</v>
      </c>
      <c r="S122" s="246">
        <v>0</v>
      </c>
      <c r="T122" s="246">
        <v>0</v>
      </c>
      <c r="U122" s="90">
        <v>0</v>
      </c>
      <c r="V122" s="262">
        <v>20</v>
      </c>
      <c r="W122" s="99">
        <v>0</v>
      </c>
      <c r="X122" s="84">
        <v>0</v>
      </c>
      <c r="Y122" s="99">
        <v>1</v>
      </c>
      <c r="Z122" s="65">
        <v>1</v>
      </c>
      <c r="AA122" s="319">
        <v>885165</v>
      </c>
      <c r="AB122" s="319">
        <v>46667</v>
      </c>
      <c r="AC122" s="320">
        <f>AA122+AB122</f>
        <v>931832</v>
      </c>
      <c r="AD122" s="75">
        <v>4500000</v>
      </c>
      <c r="AE122" s="75">
        <v>6000000</v>
      </c>
      <c r="AF122" s="75">
        <f>AC122*U122</f>
        <v>0</v>
      </c>
      <c r="AG122" s="75">
        <f>200000*V122</f>
        <v>4000000</v>
      </c>
      <c r="AH122" s="648">
        <f t="shared" si="1"/>
        <v>0</v>
      </c>
    </row>
    <row r="123" spans="1:35" s="50" customFormat="1" ht="24" hidden="1" customHeight="1" x14ac:dyDescent="0.2">
      <c r="A123" s="182"/>
      <c r="B123" s="298">
        <v>81</v>
      </c>
      <c r="C123" s="266">
        <v>86</v>
      </c>
      <c r="D123" s="299">
        <v>12918</v>
      </c>
      <c r="E123" s="252" t="s">
        <v>449</v>
      </c>
      <c r="F123" s="253" t="s">
        <v>450</v>
      </c>
      <c r="G123" s="252" t="s">
        <v>87</v>
      </c>
      <c r="H123" s="274" t="s">
        <v>421</v>
      </c>
      <c r="I123" s="294" t="s">
        <v>3274</v>
      </c>
      <c r="J123" s="635">
        <v>4670152661</v>
      </c>
      <c r="K123" s="635"/>
      <c r="L123" s="65" t="s">
        <v>421</v>
      </c>
      <c r="M123" s="292" t="s">
        <v>2380</v>
      </c>
      <c r="N123" s="99"/>
      <c r="O123" s="65"/>
      <c r="P123" s="90"/>
      <c r="Q123" s="254">
        <v>30</v>
      </c>
      <c r="R123" s="255">
        <v>48</v>
      </c>
      <c r="S123" s="65">
        <v>0</v>
      </c>
      <c r="T123" s="65">
        <v>0</v>
      </c>
      <c r="U123" s="300">
        <f>1+1+1+1+1</f>
        <v>5</v>
      </c>
      <c r="V123" s="260">
        <v>21</v>
      </c>
      <c r="W123" s="99">
        <v>0</v>
      </c>
      <c r="X123" s="84">
        <v>0</v>
      </c>
      <c r="Y123" s="99">
        <v>1</v>
      </c>
      <c r="Z123" s="65">
        <v>1</v>
      </c>
      <c r="AA123" s="327">
        <v>1477052</v>
      </c>
      <c r="AB123" s="327">
        <v>0</v>
      </c>
      <c r="AC123" s="328">
        <f>AA123+AB123</f>
        <v>1477052</v>
      </c>
      <c r="AD123" s="75">
        <v>4500000</v>
      </c>
      <c r="AE123" s="75">
        <v>6000000</v>
      </c>
      <c r="AF123" s="75">
        <f>AC123*U123</f>
        <v>7385260</v>
      </c>
      <c r="AG123" s="75">
        <f>200000*V123</f>
        <v>4200000</v>
      </c>
      <c r="AH123" s="648">
        <f t="shared" si="1"/>
        <v>0</v>
      </c>
    </row>
    <row r="124" spans="1:35" s="50" customFormat="1" ht="24" customHeight="1" x14ac:dyDescent="0.2">
      <c r="A124" s="182"/>
      <c r="B124" s="298">
        <v>628</v>
      </c>
      <c r="C124" s="266">
        <v>425</v>
      </c>
      <c r="D124" s="299">
        <v>12919</v>
      </c>
      <c r="E124" s="242" t="s">
        <v>451</v>
      </c>
      <c r="F124" s="243" t="s">
        <v>452</v>
      </c>
      <c r="G124" s="287" t="s">
        <v>137</v>
      </c>
      <c r="H124" s="274" t="s">
        <v>421</v>
      </c>
      <c r="I124" s="294" t="s">
        <v>3024</v>
      </c>
      <c r="J124" s="635">
        <v>5100014131</v>
      </c>
      <c r="K124" s="635"/>
      <c r="L124" s="65" t="s">
        <v>421</v>
      </c>
      <c r="M124" s="292" t="s">
        <v>137</v>
      </c>
      <c r="N124" s="244" t="s">
        <v>2410</v>
      </c>
      <c r="O124" s="65"/>
      <c r="P124" s="90"/>
      <c r="Q124" s="244">
        <v>30</v>
      </c>
      <c r="R124" s="246">
        <v>120</v>
      </c>
      <c r="S124" s="246">
        <v>110</v>
      </c>
      <c r="T124" s="246">
        <v>29.33</v>
      </c>
      <c r="U124" s="90">
        <v>0</v>
      </c>
      <c r="V124" s="262">
        <v>15</v>
      </c>
      <c r="W124" s="99">
        <v>0</v>
      </c>
      <c r="X124" s="84">
        <v>0</v>
      </c>
      <c r="Y124" s="99">
        <v>0</v>
      </c>
      <c r="Z124" s="65">
        <v>1</v>
      </c>
      <c r="AA124" s="319">
        <v>885165</v>
      </c>
      <c r="AB124" s="319">
        <v>46667</v>
      </c>
      <c r="AC124" s="320">
        <f>AA124+AB124</f>
        <v>931832</v>
      </c>
      <c r="AD124" s="75">
        <v>4500000</v>
      </c>
      <c r="AE124" s="75">
        <v>6000000</v>
      </c>
      <c r="AF124" s="75">
        <f>AC124*U124</f>
        <v>0</v>
      </c>
      <c r="AG124" s="75">
        <f>200000*V124</f>
        <v>3000000</v>
      </c>
      <c r="AH124" s="648">
        <f t="shared" si="1"/>
        <v>1</v>
      </c>
    </row>
    <row r="125" spans="1:35" s="50" customFormat="1" ht="24" customHeight="1" x14ac:dyDescent="0.2">
      <c r="A125" s="182"/>
      <c r="B125" s="298">
        <v>626</v>
      </c>
      <c r="C125" s="266">
        <v>423</v>
      </c>
      <c r="D125" s="299">
        <v>12920</v>
      </c>
      <c r="E125" s="242" t="s">
        <v>453</v>
      </c>
      <c r="F125" s="243" t="s">
        <v>454</v>
      </c>
      <c r="G125" s="287" t="s">
        <v>137</v>
      </c>
      <c r="H125" s="274" t="s">
        <v>421</v>
      </c>
      <c r="I125" s="294" t="s">
        <v>3022</v>
      </c>
      <c r="J125" s="635">
        <v>5499393125</v>
      </c>
      <c r="K125" s="635"/>
      <c r="L125" s="65" t="s">
        <v>421</v>
      </c>
      <c r="M125" s="292" t="s">
        <v>137</v>
      </c>
      <c r="N125" s="99"/>
      <c r="O125" s="246" t="s">
        <v>2410</v>
      </c>
      <c r="P125" s="90"/>
      <c r="Q125" s="244">
        <v>30</v>
      </c>
      <c r="R125" s="246">
        <v>90</v>
      </c>
      <c r="S125" s="246">
        <v>0</v>
      </c>
      <c r="T125" s="246">
        <v>0</v>
      </c>
      <c r="U125" s="90">
        <v>0</v>
      </c>
      <c r="V125" s="262">
        <v>17</v>
      </c>
      <c r="W125" s="99">
        <v>0</v>
      </c>
      <c r="X125" s="84">
        <v>0</v>
      </c>
      <c r="Y125" s="99">
        <v>2</v>
      </c>
      <c r="Z125" s="65">
        <v>1</v>
      </c>
      <c r="AA125" s="319">
        <v>885165</v>
      </c>
      <c r="AB125" s="319">
        <v>46667</v>
      </c>
      <c r="AC125" s="320">
        <f>AA125+AB125</f>
        <v>931832</v>
      </c>
      <c r="AD125" s="75">
        <v>4500000</v>
      </c>
      <c r="AE125" s="75">
        <v>6000000</v>
      </c>
      <c r="AF125" s="75">
        <f>AC125*U125</f>
        <v>0</v>
      </c>
      <c r="AG125" s="75">
        <f>200000*V125</f>
        <v>3400000</v>
      </c>
      <c r="AH125" s="648">
        <f t="shared" si="1"/>
        <v>-1</v>
      </c>
    </row>
    <row r="126" spans="1:35" s="50" customFormat="1" ht="24" hidden="1" customHeight="1" x14ac:dyDescent="0.2">
      <c r="A126" s="182"/>
      <c r="B126" s="298">
        <v>618</v>
      </c>
      <c r="C126" s="266">
        <v>415</v>
      </c>
      <c r="D126" s="299">
        <v>12921</v>
      </c>
      <c r="E126" s="242" t="s">
        <v>148</v>
      </c>
      <c r="F126" s="243" t="s">
        <v>455</v>
      </c>
      <c r="G126" s="287" t="s">
        <v>137</v>
      </c>
      <c r="H126" s="274" t="s">
        <v>421</v>
      </c>
      <c r="I126" s="353" t="s">
        <v>3014</v>
      </c>
      <c r="J126" s="634">
        <v>1281892580</v>
      </c>
      <c r="K126" s="634"/>
      <c r="L126" s="68" t="s">
        <v>421</v>
      </c>
      <c r="M126" s="292" t="s">
        <v>137</v>
      </c>
      <c r="N126" s="244" t="s">
        <v>2410</v>
      </c>
      <c r="O126" s="68"/>
      <c r="P126" s="91"/>
      <c r="Q126" s="244">
        <v>30</v>
      </c>
      <c r="R126" s="246">
        <v>120</v>
      </c>
      <c r="S126" s="246">
        <v>110</v>
      </c>
      <c r="T126" s="246">
        <v>29.33</v>
      </c>
      <c r="U126" s="90">
        <v>0</v>
      </c>
      <c r="V126" s="262">
        <v>14</v>
      </c>
      <c r="W126" s="99">
        <v>0</v>
      </c>
      <c r="X126" s="84">
        <v>0</v>
      </c>
      <c r="Y126" s="99">
        <v>3</v>
      </c>
      <c r="Z126" s="65">
        <v>3</v>
      </c>
      <c r="AA126" s="319">
        <v>885165</v>
      </c>
      <c r="AB126" s="319">
        <v>46667</v>
      </c>
      <c r="AC126" s="320">
        <f>AA126+AB126</f>
        <v>931832</v>
      </c>
      <c r="AD126" s="75">
        <v>4500000</v>
      </c>
      <c r="AE126" s="75">
        <v>6000000</v>
      </c>
      <c r="AF126" s="75">
        <f>AC126*U126</f>
        <v>0</v>
      </c>
      <c r="AG126" s="75">
        <f>200000*V126</f>
        <v>2800000</v>
      </c>
      <c r="AH126" s="648">
        <f t="shared" si="1"/>
        <v>0</v>
      </c>
    </row>
    <row r="127" spans="1:35" s="50" customFormat="1" ht="24" hidden="1" customHeight="1" x14ac:dyDescent="0.2">
      <c r="A127" s="182"/>
      <c r="B127" s="298">
        <v>121</v>
      </c>
      <c r="C127" s="266">
        <v>127</v>
      </c>
      <c r="D127" s="299">
        <v>12922</v>
      </c>
      <c r="E127" s="252" t="s">
        <v>456</v>
      </c>
      <c r="F127" s="253" t="s">
        <v>457</v>
      </c>
      <c r="G127" s="252" t="s">
        <v>87</v>
      </c>
      <c r="H127" s="274" t="s">
        <v>458</v>
      </c>
      <c r="I127" s="353" t="s">
        <v>2570</v>
      </c>
      <c r="J127" s="634">
        <v>840128207</v>
      </c>
      <c r="K127" s="634">
        <v>68429750</v>
      </c>
      <c r="L127" s="68" t="s">
        <v>458</v>
      </c>
      <c r="M127" s="305" t="s">
        <v>2381</v>
      </c>
      <c r="N127" s="100"/>
      <c r="O127" s="68"/>
      <c r="P127" s="91"/>
      <c r="Q127" s="254">
        <v>30</v>
      </c>
      <c r="R127" s="255">
        <v>35</v>
      </c>
      <c r="S127" s="65">
        <v>0</v>
      </c>
      <c r="T127" s="65">
        <v>0</v>
      </c>
      <c r="U127" s="90">
        <v>0</v>
      </c>
      <c r="V127" s="260">
        <v>19</v>
      </c>
      <c r="W127" s="99">
        <v>0</v>
      </c>
      <c r="X127" s="84">
        <v>0</v>
      </c>
      <c r="Y127" s="99">
        <v>0</v>
      </c>
      <c r="Z127" s="65">
        <v>0</v>
      </c>
      <c r="AA127" s="327">
        <v>1311206</v>
      </c>
      <c r="AB127" s="327">
        <v>0</v>
      </c>
      <c r="AC127" s="328">
        <f>AA127+AB127</f>
        <v>1311206</v>
      </c>
      <c r="AD127" s="75">
        <v>4500000</v>
      </c>
      <c r="AE127" s="75">
        <v>6000000</v>
      </c>
      <c r="AF127" s="75">
        <f>AC127*U127</f>
        <v>0</v>
      </c>
      <c r="AG127" s="75">
        <f>200000*V127</f>
        <v>3800000</v>
      </c>
      <c r="AH127" s="648">
        <f t="shared" si="1"/>
        <v>0</v>
      </c>
    </row>
    <row r="128" spans="1:35" s="50" customFormat="1" ht="24" hidden="1" customHeight="1" x14ac:dyDescent="0.2">
      <c r="A128" s="182"/>
      <c r="B128" s="298">
        <v>648</v>
      </c>
      <c r="C128" s="266">
        <v>445</v>
      </c>
      <c r="D128" s="299">
        <v>12923</v>
      </c>
      <c r="E128" s="242" t="s">
        <v>244</v>
      </c>
      <c r="F128" s="243" t="s">
        <v>461</v>
      </c>
      <c r="G128" s="287" t="s">
        <v>137</v>
      </c>
      <c r="H128" s="274" t="s">
        <v>458</v>
      </c>
      <c r="I128" s="294" t="s">
        <v>3043</v>
      </c>
      <c r="J128" s="635">
        <v>923363548</v>
      </c>
      <c r="K128" s="635">
        <v>19185977</v>
      </c>
      <c r="L128" s="65" t="s">
        <v>458</v>
      </c>
      <c r="M128" s="292" t="s">
        <v>137</v>
      </c>
      <c r="N128" s="244" t="s">
        <v>2410</v>
      </c>
      <c r="O128" s="65"/>
      <c r="P128" s="90"/>
      <c r="Q128" s="244">
        <v>30</v>
      </c>
      <c r="R128" s="246">
        <v>120</v>
      </c>
      <c r="S128" s="246">
        <v>110</v>
      </c>
      <c r="T128" s="246">
        <v>29.33</v>
      </c>
      <c r="U128" s="90">
        <v>0</v>
      </c>
      <c r="V128" s="262">
        <v>15</v>
      </c>
      <c r="W128" s="99">
        <v>0</v>
      </c>
      <c r="X128" s="84">
        <v>0</v>
      </c>
      <c r="Y128" s="99">
        <v>0</v>
      </c>
      <c r="Z128" s="65">
        <v>0</v>
      </c>
      <c r="AA128" s="319">
        <v>885165</v>
      </c>
      <c r="AB128" s="319">
        <v>46667</v>
      </c>
      <c r="AC128" s="320">
        <f>AA128+AB128</f>
        <v>931832</v>
      </c>
      <c r="AD128" s="75">
        <v>4500000</v>
      </c>
      <c r="AE128" s="75">
        <v>6000000</v>
      </c>
      <c r="AF128" s="75">
        <f>AC128*U128</f>
        <v>0</v>
      </c>
      <c r="AG128" s="75">
        <f>200000*V128</f>
        <v>3000000</v>
      </c>
      <c r="AH128" s="648">
        <f t="shared" si="1"/>
        <v>0</v>
      </c>
    </row>
    <row r="129" spans="1:35" s="50" customFormat="1" ht="24" hidden="1" customHeight="1" x14ac:dyDescent="0.2">
      <c r="A129" s="182"/>
      <c r="B129" s="298">
        <v>634</v>
      </c>
      <c r="C129" s="266">
        <v>431</v>
      </c>
      <c r="D129" s="299">
        <v>12924</v>
      </c>
      <c r="E129" s="242" t="s">
        <v>291</v>
      </c>
      <c r="F129" s="243" t="s">
        <v>464</v>
      </c>
      <c r="G129" s="287" t="s">
        <v>137</v>
      </c>
      <c r="H129" s="274" t="s">
        <v>458</v>
      </c>
      <c r="I129" s="624" t="s">
        <v>3030</v>
      </c>
      <c r="J129" s="634">
        <v>901155055</v>
      </c>
      <c r="K129" s="634">
        <v>68205636</v>
      </c>
      <c r="L129" s="68" t="s">
        <v>458</v>
      </c>
      <c r="M129" s="292" t="s">
        <v>137</v>
      </c>
      <c r="N129" s="100"/>
      <c r="O129" s="246" t="s">
        <v>2410</v>
      </c>
      <c r="P129" s="91"/>
      <c r="Q129" s="244">
        <v>30</v>
      </c>
      <c r="R129" s="246">
        <v>90</v>
      </c>
      <c r="S129" s="246">
        <v>0</v>
      </c>
      <c r="T129" s="246">
        <v>0</v>
      </c>
      <c r="U129" s="90">
        <v>0</v>
      </c>
      <c r="V129" s="262">
        <v>30</v>
      </c>
      <c r="W129" s="99">
        <v>0</v>
      </c>
      <c r="X129" s="84">
        <v>0</v>
      </c>
      <c r="Y129" s="99">
        <v>2</v>
      </c>
      <c r="Z129" s="65">
        <v>2</v>
      </c>
      <c r="AA129" s="319">
        <v>885165</v>
      </c>
      <c r="AB129" s="319">
        <v>46667</v>
      </c>
      <c r="AC129" s="320">
        <f>AA129+AB129</f>
        <v>931832</v>
      </c>
      <c r="AD129" s="75">
        <v>4500000</v>
      </c>
      <c r="AE129" s="75">
        <v>6000000</v>
      </c>
      <c r="AF129" s="75">
        <f>AC129*U129</f>
        <v>0</v>
      </c>
      <c r="AG129" s="75">
        <f>200000*V129</f>
        <v>6000000</v>
      </c>
      <c r="AH129" s="648">
        <f t="shared" si="1"/>
        <v>0</v>
      </c>
      <c r="AI129" s="351" t="s">
        <v>3340</v>
      </c>
    </row>
    <row r="130" spans="1:35" s="50" customFormat="1" ht="24" hidden="1" customHeight="1" x14ac:dyDescent="0.2">
      <c r="A130" s="182"/>
      <c r="B130" s="298">
        <v>118</v>
      </c>
      <c r="C130" s="266">
        <v>124</v>
      </c>
      <c r="D130" s="299">
        <v>12925</v>
      </c>
      <c r="E130" s="252" t="s">
        <v>467</v>
      </c>
      <c r="F130" s="253" t="s">
        <v>310</v>
      </c>
      <c r="G130" s="252" t="s">
        <v>87</v>
      </c>
      <c r="H130" s="274" t="s">
        <v>458</v>
      </c>
      <c r="I130" s="355" t="s">
        <v>3273</v>
      </c>
      <c r="J130" s="640">
        <v>720156637</v>
      </c>
      <c r="K130" s="640">
        <v>67115825</v>
      </c>
      <c r="L130" s="71" t="s">
        <v>458</v>
      </c>
      <c r="M130" s="309" t="s">
        <v>2382</v>
      </c>
      <c r="N130" s="103"/>
      <c r="O130" s="71"/>
      <c r="P130" s="94"/>
      <c r="Q130" s="254">
        <v>30</v>
      </c>
      <c r="R130" s="255">
        <v>110</v>
      </c>
      <c r="S130" s="65">
        <v>0</v>
      </c>
      <c r="T130" s="65">
        <v>0</v>
      </c>
      <c r="U130" s="90">
        <v>0</v>
      </c>
      <c r="V130" s="260">
        <v>22</v>
      </c>
      <c r="W130" s="99">
        <v>0</v>
      </c>
      <c r="X130" s="84">
        <v>0</v>
      </c>
      <c r="Y130" s="99">
        <v>0</v>
      </c>
      <c r="Z130" s="65">
        <v>0</v>
      </c>
      <c r="AA130" s="327">
        <v>1145360</v>
      </c>
      <c r="AB130" s="327">
        <v>0</v>
      </c>
      <c r="AC130" s="328">
        <f>AA130+AB130</f>
        <v>1145360</v>
      </c>
      <c r="AD130" s="75">
        <v>4500000</v>
      </c>
      <c r="AE130" s="75">
        <v>6000000</v>
      </c>
      <c r="AF130" s="75">
        <f>AC130*U130</f>
        <v>0</v>
      </c>
      <c r="AG130" s="75">
        <f>200000*V130</f>
        <v>4400000</v>
      </c>
      <c r="AH130" s="648">
        <f t="shared" si="1"/>
        <v>0</v>
      </c>
    </row>
    <row r="131" spans="1:35" s="50" customFormat="1" ht="24" hidden="1" customHeight="1" x14ac:dyDescent="0.2">
      <c r="A131" s="182"/>
      <c r="B131" s="298">
        <v>116</v>
      </c>
      <c r="C131" s="266">
        <v>122</v>
      </c>
      <c r="D131" s="299">
        <v>12926</v>
      </c>
      <c r="E131" s="252" t="s">
        <v>387</v>
      </c>
      <c r="F131" s="253" t="s">
        <v>470</v>
      </c>
      <c r="G131" s="252" t="s">
        <v>87</v>
      </c>
      <c r="H131" s="274" t="s">
        <v>458</v>
      </c>
      <c r="I131" s="294" t="s">
        <v>2566</v>
      </c>
      <c r="J131" s="635">
        <v>670596655</v>
      </c>
      <c r="K131" s="635">
        <v>62576647</v>
      </c>
      <c r="L131" s="65" t="s">
        <v>458</v>
      </c>
      <c r="M131" s="292" t="s">
        <v>2380</v>
      </c>
      <c r="N131" s="99"/>
      <c r="O131" s="65"/>
      <c r="P131" s="90"/>
      <c r="Q131" s="254">
        <v>30</v>
      </c>
      <c r="R131" s="255">
        <v>50</v>
      </c>
      <c r="S131" s="65">
        <v>0</v>
      </c>
      <c r="T131" s="65">
        <v>0</v>
      </c>
      <c r="U131" s="90">
        <v>0</v>
      </c>
      <c r="V131" s="260">
        <v>20</v>
      </c>
      <c r="W131" s="99">
        <v>0</v>
      </c>
      <c r="X131" s="84">
        <v>0</v>
      </c>
      <c r="Y131" s="99">
        <v>0</v>
      </c>
      <c r="Z131" s="65">
        <v>0</v>
      </c>
      <c r="AA131" s="327">
        <v>1477052</v>
      </c>
      <c r="AB131" s="327">
        <v>0</v>
      </c>
      <c r="AC131" s="328">
        <f>AA131+AB131</f>
        <v>1477052</v>
      </c>
      <c r="AD131" s="75">
        <v>4500000</v>
      </c>
      <c r="AE131" s="75">
        <v>6000000</v>
      </c>
      <c r="AF131" s="75">
        <f>AC131*U131</f>
        <v>0</v>
      </c>
      <c r="AG131" s="75">
        <f>200000*V131</f>
        <v>4000000</v>
      </c>
      <c r="AH131" s="648">
        <f t="shared" si="1"/>
        <v>0</v>
      </c>
    </row>
    <row r="132" spans="1:35" s="50" customFormat="1" ht="24" hidden="1" customHeight="1" x14ac:dyDescent="0.2">
      <c r="A132" s="182"/>
      <c r="B132" s="298">
        <v>652</v>
      </c>
      <c r="C132" s="266">
        <v>449</v>
      </c>
      <c r="D132" s="299">
        <v>12927</v>
      </c>
      <c r="E132" s="242" t="s">
        <v>473</v>
      </c>
      <c r="F132" s="243" t="s">
        <v>474</v>
      </c>
      <c r="G132" s="287" t="s">
        <v>137</v>
      </c>
      <c r="H132" s="274" t="s">
        <v>458</v>
      </c>
      <c r="I132" s="294" t="s">
        <v>3047</v>
      </c>
      <c r="J132" s="635">
        <v>938980556</v>
      </c>
      <c r="K132" s="635">
        <v>70390201</v>
      </c>
      <c r="L132" s="65" t="s">
        <v>458</v>
      </c>
      <c r="M132" s="292" t="s">
        <v>137</v>
      </c>
      <c r="N132" s="244" t="s">
        <v>2410</v>
      </c>
      <c r="O132" s="65"/>
      <c r="P132" s="90"/>
      <c r="Q132" s="244">
        <v>30</v>
      </c>
      <c r="R132" s="246">
        <v>120</v>
      </c>
      <c r="S132" s="246">
        <v>110</v>
      </c>
      <c r="T132" s="246">
        <v>29.33</v>
      </c>
      <c r="U132" s="90">
        <v>0</v>
      </c>
      <c r="V132" s="262">
        <v>14</v>
      </c>
      <c r="W132" s="99">
        <v>0</v>
      </c>
      <c r="X132" s="84">
        <v>0</v>
      </c>
      <c r="Y132" s="99">
        <v>2</v>
      </c>
      <c r="Z132" s="65">
        <v>2</v>
      </c>
      <c r="AA132" s="319">
        <v>885165</v>
      </c>
      <c r="AB132" s="319">
        <v>0</v>
      </c>
      <c r="AC132" s="320">
        <f>AA132+AB132</f>
        <v>885165</v>
      </c>
      <c r="AD132" s="75">
        <v>4500000</v>
      </c>
      <c r="AE132" s="75">
        <v>6000000</v>
      </c>
      <c r="AF132" s="75">
        <f>AC132*U132</f>
        <v>0</v>
      </c>
      <c r="AG132" s="75">
        <f>200000*V132</f>
        <v>2800000</v>
      </c>
      <c r="AH132" s="648">
        <f t="shared" si="1"/>
        <v>0</v>
      </c>
    </row>
    <row r="133" spans="1:35" s="50" customFormat="1" ht="24" hidden="1" customHeight="1" x14ac:dyDescent="0.2">
      <c r="A133" s="182"/>
      <c r="B133" s="298">
        <v>122</v>
      </c>
      <c r="C133" s="266">
        <v>128</v>
      </c>
      <c r="D133" s="299">
        <v>12928</v>
      </c>
      <c r="E133" s="252" t="s">
        <v>158</v>
      </c>
      <c r="F133" s="253" t="s">
        <v>477</v>
      </c>
      <c r="G133" s="252" t="s">
        <v>87</v>
      </c>
      <c r="H133" s="274" t="s">
        <v>458</v>
      </c>
      <c r="I133" s="294" t="s">
        <v>2571</v>
      </c>
      <c r="J133" s="635">
        <v>680319913</v>
      </c>
      <c r="K133" s="635">
        <v>67563061</v>
      </c>
      <c r="L133" s="65" t="s">
        <v>458</v>
      </c>
      <c r="M133" s="292" t="s">
        <v>2381</v>
      </c>
      <c r="N133" s="99"/>
      <c r="O133" s="65"/>
      <c r="P133" s="90"/>
      <c r="Q133" s="254">
        <v>30</v>
      </c>
      <c r="R133" s="255">
        <v>130</v>
      </c>
      <c r="S133" s="65">
        <v>0</v>
      </c>
      <c r="T133" s="65">
        <v>0</v>
      </c>
      <c r="U133" s="90">
        <v>0</v>
      </c>
      <c r="V133" s="260">
        <v>26</v>
      </c>
      <c r="W133" s="99">
        <v>0</v>
      </c>
      <c r="X133" s="84">
        <v>0</v>
      </c>
      <c r="Y133" s="99">
        <v>1</v>
      </c>
      <c r="Z133" s="65">
        <v>1</v>
      </c>
      <c r="AA133" s="327">
        <v>1311206</v>
      </c>
      <c r="AB133" s="327">
        <v>0</v>
      </c>
      <c r="AC133" s="328">
        <f>AA133+AB133</f>
        <v>1311206</v>
      </c>
      <c r="AD133" s="75">
        <v>4500000</v>
      </c>
      <c r="AE133" s="75">
        <v>6000000</v>
      </c>
      <c r="AF133" s="75">
        <f>AC133*U133</f>
        <v>0</v>
      </c>
      <c r="AG133" s="75">
        <f>200000*V133</f>
        <v>5200000</v>
      </c>
      <c r="AH133" s="648">
        <f t="shared" si="1"/>
        <v>0</v>
      </c>
    </row>
    <row r="134" spans="1:35" s="50" customFormat="1" ht="24" hidden="1" customHeight="1" x14ac:dyDescent="0.2">
      <c r="A134" s="182"/>
      <c r="B134" s="298">
        <v>646</v>
      </c>
      <c r="C134" s="266">
        <v>443</v>
      </c>
      <c r="D134" s="299">
        <v>12929</v>
      </c>
      <c r="E134" s="242" t="s">
        <v>480</v>
      </c>
      <c r="F134" s="243" t="s">
        <v>481</v>
      </c>
      <c r="G134" s="287" t="s">
        <v>137</v>
      </c>
      <c r="H134" s="274" t="s">
        <v>458</v>
      </c>
      <c r="I134" s="294" t="s">
        <v>3041</v>
      </c>
      <c r="J134" s="635">
        <v>690603711</v>
      </c>
      <c r="K134" s="635">
        <v>19185756</v>
      </c>
      <c r="L134" s="65" t="s">
        <v>458</v>
      </c>
      <c r="M134" s="292" t="s">
        <v>137</v>
      </c>
      <c r="N134" s="99"/>
      <c r="O134" s="65"/>
      <c r="P134" s="245" t="s">
        <v>2410</v>
      </c>
      <c r="Q134" s="244">
        <v>30</v>
      </c>
      <c r="R134" s="246">
        <v>120</v>
      </c>
      <c r="S134" s="246">
        <v>220</v>
      </c>
      <c r="T134" s="246">
        <v>29.33</v>
      </c>
      <c r="U134" s="90">
        <v>0</v>
      </c>
      <c r="V134" s="262">
        <v>28</v>
      </c>
      <c r="W134" s="99">
        <v>0</v>
      </c>
      <c r="X134" s="84">
        <v>0</v>
      </c>
      <c r="Y134" s="99">
        <v>0</v>
      </c>
      <c r="Z134" s="65">
        <v>0</v>
      </c>
      <c r="AA134" s="319">
        <v>885165</v>
      </c>
      <c r="AB134" s="319">
        <v>46667</v>
      </c>
      <c r="AC134" s="320">
        <f>AA134+AB134</f>
        <v>931832</v>
      </c>
      <c r="AD134" s="75">
        <v>4500000</v>
      </c>
      <c r="AE134" s="75">
        <v>6000000</v>
      </c>
      <c r="AF134" s="75">
        <f>AC134*U134</f>
        <v>0</v>
      </c>
      <c r="AG134" s="75">
        <f>200000*V134</f>
        <v>5600000</v>
      </c>
      <c r="AH134" s="648">
        <f t="shared" si="1"/>
        <v>0</v>
      </c>
    </row>
    <row r="135" spans="1:35" s="50" customFormat="1" ht="24" hidden="1" customHeight="1" x14ac:dyDescent="0.2">
      <c r="A135" s="182"/>
      <c r="B135" s="298">
        <v>119</v>
      </c>
      <c r="C135" s="266">
        <v>125</v>
      </c>
      <c r="D135" s="299">
        <v>12930</v>
      </c>
      <c r="E135" s="252" t="s">
        <v>484</v>
      </c>
      <c r="F135" s="253" t="s">
        <v>485</v>
      </c>
      <c r="G135" s="252" t="s">
        <v>87</v>
      </c>
      <c r="H135" s="274" t="s">
        <v>458</v>
      </c>
      <c r="I135" s="294" t="s">
        <v>2568</v>
      </c>
      <c r="J135" s="635">
        <v>452851793</v>
      </c>
      <c r="K135" s="635">
        <v>69607877</v>
      </c>
      <c r="L135" s="65" t="s">
        <v>458</v>
      </c>
      <c r="M135" s="292" t="s">
        <v>2383</v>
      </c>
      <c r="N135" s="99"/>
      <c r="O135" s="65"/>
      <c r="P135" s="90"/>
      <c r="Q135" s="254">
        <v>30</v>
      </c>
      <c r="R135" s="255">
        <v>120</v>
      </c>
      <c r="S135" s="65">
        <v>0</v>
      </c>
      <c r="T135" s="65">
        <v>0</v>
      </c>
      <c r="U135" s="90">
        <v>0</v>
      </c>
      <c r="V135" s="260">
        <v>23</v>
      </c>
      <c r="W135" s="99">
        <v>0</v>
      </c>
      <c r="X135" s="84">
        <v>0</v>
      </c>
      <c r="Y135" s="99">
        <v>4</v>
      </c>
      <c r="Z135" s="65">
        <v>4</v>
      </c>
      <c r="AA135" s="327">
        <v>1642901</v>
      </c>
      <c r="AB135" s="327">
        <v>0</v>
      </c>
      <c r="AC135" s="328">
        <f>AA135+AB135</f>
        <v>1642901</v>
      </c>
      <c r="AD135" s="75">
        <v>4500000</v>
      </c>
      <c r="AE135" s="75">
        <v>6000000</v>
      </c>
      <c r="AF135" s="75">
        <f>AC135*U135</f>
        <v>0</v>
      </c>
      <c r="AG135" s="75">
        <f>200000*V135</f>
        <v>4600000</v>
      </c>
      <c r="AH135" s="648">
        <f t="shared" si="1"/>
        <v>0</v>
      </c>
    </row>
    <row r="136" spans="1:35" s="50" customFormat="1" ht="24" customHeight="1" x14ac:dyDescent="0.2">
      <c r="A136" s="182"/>
      <c r="B136" s="298">
        <v>635</v>
      </c>
      <c r="C136" s="266">
        <v>432</v>
      </c>
      <c r="D136" s="299">
        <v>12931</v>
      </c>
      <c r="E136" s="242" t="s">
        <v>488</v>
      </c>
      <c r="F136" s="243" t="s">
        <v>489</v>
      </c>
      <c r="G136" s="287" t="s">
        <v>137</v>
      </c>
      <c r="H136" s="274" t="s">
        <v>458</v>
      </c>
      <c r="I136" s="294" t="s">
        <v>3031</v>
      </c>
      <c r="J136" s="635">
        <v>944413951</v>
      </c>
      <c r="K136" s="635">
        <v>68157422</v>
      </c>
      <c r="L136" s="65" t="s">
        <v>458</v>
      </c>
      <c r="M136" s="292" t="s">
        <v>137</v>
      </c>
      <c r="N136" s="244" t="s">
        <v>2410</v>
      </c>
      <c r="O136" s="65"/>
      <c r="P136" s="90"/>
      <c r="Q136" s="244">
        <v>30</v>
      </c>
      <c r="R136" s="246">
        <v>120</v>
      </c>
      <c r="S136" s="246">
        <v>110</v>
      </c>
      <c r="T136" s="246">
        <v>29.33</v>
      </c>
      <c r="U136" s="90">
        <v>0</v>
      </c>
      <c r="V136" s="262">
        <v>15</v>
      </c>
      <c r="W136" s="99">
        <v>0</v>
      </c>
      <c r="X136" s="84">
        <v>0</v>
      </c>
      <c r="Y136" s="99">
        <v>1</v>
      </c>
      <c r="Z136" s="65">
        <v>2</v>
      </c>
      <c r="AA136" s="319">
        <v>885165</v>
      </c>
      <c r="AB136" s="319">
        <v>46667</v>
      </c>
      <c r="AC136" s="320">
        <f>AA136+AB136</f>
        <v>931832</v>
      </c>
      <c r="AD136" s="75">
        <v>4500000</v>
      </c>
      <c r="AE136" s="75">
        <v>6000000</v>
      </c>
      <c r="AF136" s="75">
        <f>AC136*U136</f>
        <v>0</v>
      </c>
      <c r="AG136" s="75">
        <f>200000*V136</f>
        <v>3000000</v>
      </c>
      <c r="AH136" s="648">
        <f t="shared" ref="AH136:AH199" si="2">Z136-Y136</f>
        <v>1</v>
      </c>
    </row>
    <row r="137" spans="1:35" s="50" customFormat="1" ht="24" customHeight="1" x14ac:dyDescent="0.2">
      <c r="A137" s="182"/>
      <c r="B137" s="298">
        <v>633</v>
      </c>
      <c r="C137" s="266">
        <v>430</v>
      </c>
      <c r="D137" s="299">
        <v>12932</v>
      </c>
      <c r="E137" s="242" t="s">
        <v>492</v>
      </c>
      <c r="F137" s="243" t="s">
        <v>493</v>
      </c>
      <c r="G137" s="287" t="s">
        <v>137</v>
      </c>
      <c r="H137" s="274" t="s">
        <v>458</v>
      </c>
      <c r="I137" s="294" t="s">
        <v>3029</v>
      </c>
      <c r="J137" s="635">
        <v>934470863</v>
      </c>
      <c r="K137" s="635">
        <v>68107170</v>
      </c>
      <c r="L137" s="65" t="s">
        <v>458</v>
      </c>
      <c r="M137" s="292" t="s">
        <v>137</v>
      </c>
      <c r="N137" s="244" t="s">
        <v>2410</v>
      </c>
      <c r="O137" s="65"/>
      <c r="P137" s="90"/>
      <c r="Q137" s="244">
        <v>30</v>
      </c>
      <c r="R137" s="246">
        <v>120</v>
      </c>
      <c r="S137" s="246">
        <v>110</v>
      </c>
      <c r="T137" s="246">
        <v>29.33</v>
      </c>
      <c r="U137" s="90">
        <v>0</v>
      </c>
      <c r="V137" s="262">
        <v>15</v>
      </c>
      <c r="W137" s="99">
        <v>0</v>
      </c>
      <c r="X137" s="84">
        <v>0</v>
      </c>
      <c r="Y137" s="99">
        <v>2</v>
      </c>
      <c r="Z137" s="65">
        <v>1</v>
      </c>
      <c r="AA137" s="319">
        <v>885165</v>
      </c>
      <c r="AB137" s="319">
        <v>46667</v>
      </c>
      <c r="AC137" s="320">
        <f>AA137+AB137</f>
        <v>931832</v>
      </c>
      <c r="AD137" s="75">
        <v>4500000</v>
      </c>
      <c r="AE137" s="75">
        <v>6000000</v>
      </c>
      <c r="AF137" s="75">
        <f>AC137*U137</f>
        <v>0</v>
      </c>
      <c r="AG137" s="75">
        <f>200000*V137</f>
        <v>3000000</v>
      </c>
      <c r="AH137" s="648">
        <f t="shared" si="2"/>
        <v>-1</v>
      </c>
    </row>
    <row r="138" spans="1:35" s="50" customFormat="1" ht="24" hidden="1" customHeight="1" x14ac:dyDescent="0.2">
      <c r="A138" s="182"/>
      <c r="B138" s="298">
        <v>653</v>
      </c>
      <c r="C138" s="266">
        <v>450</v>
      </c>
      <c r="D138" s="299">
        <v>12934</v>
      </c>
      <c r="E138" s="242" t="s">
        <v>259</v>
      </c>
      <c r="F138" s="243" t="s">
        <v>497</v>
      </c>
      <c r="G138" s="287" t="s">
        <v>137</v>
      </c>
      <c r="H138" s="274" t="s">
        <v>458</v>
      </c>
      <c r="I138" s="294" t="s">
        <v>3048</v>
      </c>
      <c r="J138" s="635">
        <v>4269558911</v>
      </c>
      <c r="K138" s="635">
        <v>15520473</v>
      </c>
      <c r="L138" s="65" t="s">
        <v>458</v>
      </c>
      <c r="M138" s="292" t="s">
        <v>137</v>
      </c>
      <c r="N138" s="99"/>
      <c r="O138" s="246" t="s">
        <v>2410</v>
      </c>
      <c r="P138" s="90"/>
      <c r="Q138" s="244">
        <v>30</v>
      </c>
      <c r="R138" s="246">
        <v>90</v>
      </c>
      <c r="S138" s="246">
        <v>0</v>
      </c>
      <c r="T138" s="246">
        <v>0</v>
      </c>
      <c r="U138" s="90">
        <v>0</v>
      </c>
      <c r="V138" s="262">
        <v>22</v>
      </c>
      <c r="W138" s="99">
        <v>0</v>
      </c>
      <c r="X138" s="84">
        <v>0</v>
      </c>
      <c r="Y138" s="99">
        <v>0</v>
      </c>
      <c r="Z138" s="65">
        <v>0</v>
      </c>
      <c r="AA138" s="319">
        <v>885165</v>
      </c>
      <c r="AB138" s="319">
        <v>0</v>
      </c>
      <c r="AC138" s="320">
        <f>AA138+AB138</f>
        <v>885165</v>
      </c>
      <c r="AD138" s="75">
        <v>4500000</v>
      </c>
      <c r="AE138" s="75">
        <v>6000000</v>
      </c>
      <c r="AF138" s="75">
        <f>AC138*U138</f>
        <v>0</v>
      </c>
      <c r="AG138" s="75">
        <f>200000*V138</f>
        <v>4400000</v>
      </c>
      <c r="AH138" s="648">
        <f t="shared" si="2"/>
        <v>0</v>
      </c>
    </row>
    <row r="139" spans="1:35" s="50" customFormat="1" ht="24" hidden="1" customHeight="1" x14ac:dyDescent="0.2">
      <c r="A139" s="182"/>
      <c r="B139" s="298">
        <v>114</v>
      </c>
      <c r="C139" s="266">
        <v>120</v>
      </c>
      <c r="D139" s="299">
        <v>12935</v>
      </c>
      <c r="E139" s="252" t="s">
        <v>500</v>
      </c>
      <c r="F139" s="253" t="s">
        <v>501</v>
      </c>
      <c r="G139" s="252" t="s">
        <v>87</v>
      </c>
      <c r="H139" s="274" t="s">
        <v>458</v>
      </c>
      <c r="I139" s="294" t="s">
        <v>2564</v>
      </c>
      <c r="J139" s="635">
        <v>452734061</v>
      </c>
      <c r="K139" s="635">
        <v>14106017</v>
      </c>
      <c r="L139" s="65" t="s">
        <v>458</v>
      </c>
      <c r="M139" s="292" t="s">
        <v>2380</v>
      </c>
      <c r="N139" s="99"/>
      <c r="O139" s="65"/>
      <c r="P139" s="90"/>
      <c r="Q139" s="254">
        <v>30</v>
      </c>
      <c r="R139" s="255">
        <v>30</v>
      </c>
      <c r="S139" s="65">
        <v>0</v>
      </c>
      <c r="T139" s="65">
        <v>0</v>
      </c>
      <c r="U139" s="90">
        <v>0</v>
      </c>
      <c r="V139" s="260">
        <v>20</v>
      </c>
      <c r="W139" s="99">
        <v>0</v>
      </c>
      <c r="X139" s="84">
        <v>0</v>
      </c>
      <c r="Y139" s="99">
        <v>2</v>
      </c>
      <c r="Z139" s="65">
        <v>2</v>
      </c>
      <c r="AA139" s="327">
        <v>1477052</v>
      </c>
      <c r="AB139" s="327">
        <v>46667</v>
      </c>
      <c r="AC139" s="328">
        <f>AA139+AB139</f>
        <v>1523719</v>
      </c>
      <c r="AD139" s="75">
        <v>4500000</v>
      </c>
      <c r="AE139" s="75">
        <v>6000000</v>
      </c>
      <c r="AF139" s="75">
        <f>AC139*U139</f>
        <v>0</v>
      </c>
      <c r="AG139" s="75">
        <f>200000*V139</f>
        <v>4000000</v>
      </c>
      <c r="AH139" s="648">
        <f t="shared" si="2"/>
        <v>0</v>
      </c>
    </row>
    <row r="140" spans="1:35" s="50" customFormat="1" ht="24" hidden="1" customHeight="1" x14ac:dyDescent="0.2">
      <c r="A140" s="182"/>
      <c r="B140" s="298">
        <v>644</v>
      </c>
      <c r="C140" s="266">
        <v>441</v>
      </c>
      <c r="D140" s="299">
        <v>12936</v>
      </c>
      <c r="E140" s="242" t="s">
        <v>504</v>
      </c>
      <c r="F140" s="243" t="s">
        <v>505</v>
      </c>
      <c r="G140" s="287" t="s">
        <v>137</v>
      </c>
      <c r="H140" s="274" t="s">
        <v>458</v>
      </c>
      <c r="I140" s="294" t="s">
        <v>3039</v>
      </c>
      <c r="J140" s="635">
        <v>889783829</v>
      </c>
      <c r="K140" s="635">
        <v>68376814</v>
      </c>
      <c r="L140" s="65" t="s">
        <v>458</v>
      </c>
      <c r="M140" s="292" t="s">
        <v>137</v>
      </c>
      <c r="N140" s="99"/>
      <c r="O140" s="246" t="s">
        <v>2410</v>
      </c>
      <c r="P140" s="90"/>
      <c r="Q140" s="244">
        <v>30</v>
      </c>
      <c r="R140" s="246">
        <v>90</v>
      </c>
      <c r="S140" s="246">
        <v>0</v>
      </c>
      <c r="T140" s="246">
        <v>0</v>
      </c>
      <c r="U140" s="90">
        <v>0</v>
      </c>
      <c r="V140" s="262">
        <v>29</v>
      </c>
      <c r="W140" s="99">
        <v>0</v>
      </c>
      <c r="X140" s="84">
        <v>0</v>
      </c>
      <c r="Y140" s="99">
        <v>1</v>
      </c>
      <c r="Z140" s="65">
        <v>1</v>
      </c>
      <c r="AA140" s="319">
        <v>885165</v>
      </c>
      <c r="AB140" s="319">
        <v>46667</v>
      </c>
      <c r="AC140" s="320">
        <f>AA140+AB140</f>
        <v>931832</v>
      </c>
      <c r="AD140" s="75">
        <v>4500000</v>
      </c>
      <c r="AE140" s="75">
        <v>6000000</v>
      </c>
      <c r="AF140" s="75">
        <f>AC140*U140</f>
        <v>0</v>
      </c>
      <c r="AG140" s="75">
        <f>200000*V140</f>
        <v>5800000</v>
      </c>
      <c r="AH140" s="648">
        <f t="shared" si="2"/>
        <v>0</v>
      </c>
    </row>
    <row r="141" spans="1:35" s="50" customFormat="1" ht="24" hidden="1" customHeight="1" x14ac:dyDescent="0.2">
      <c r="A141" s="182"/>
      <c r="B141" s="298">
        <v>647</v>
      </c>
      <c r="C141" s="266">
        <v>444</v>
      </c>
      <c r="D141" s="299">
        <v>12937</v>
      </c>
      <c r="E141" s="242" t="s">
        <v>508</v>
      </c>
      <c r="F141" s="628" t="s">
        <v>509</v>
      </c>
      <c r="G141" s="287" t="s">
        <v>137</v>
      </c>
      <c r="H141" s="274" t="s">
        <v>458</v>
      </c>
      <c r="I141" s="294" t="s">
        <v>3042</v>
      </c>
      <c r="J141" s="635">
        <v>870779532</v>
      </c>
      <c r="K141" s="635">
        <v>67948444</v>
      </c>
      <c r="L141" s="65" t="s">
        <v>458</v>
      </c>
      <c r="M141" s="292" t="s">
        <v>137</v>
      </c>
      <c r="N141" s="244" t="s">
        <v>2410</v>
      </c>
      <c r="O141" s="65"/>
      <c r="P141" s="90"/>
      <c r="Q141" s="244">
        <v>30</v>
      </c>
      <c r="R141" s="246">
        <v>120</v>
      </c>
      <c r="S141" s="246">
        <v>110</v>
      </c>
      <c r="T141" s="246">
        <v>29.33</v>
      </c>
      <c r="U141" s="90">
        <v>0</v>
      </c>
      <c r="V141" s="262">
        <v>14</v>
      </c>
      <c r="W141" s="99">
        <v>0</v>
      </c>
      <c r="X141" s="84">
        <v>0</v>
      </c>
      <c r="Y141" s="99">
        <v>1</v>
      </c>
      <c r="Z141" s="65">
        <v>1</v>
      </c>
      <c r="AA141" s="319">
        <v>885165</v>
      </c>
      <c r="AB141" s="319">
        <v>46667</v>
      </c>
      <c r="AC141" s="320">
        <f>AA141+AB141</f>
        <v>931832</v>
      </c>
      <c r="AD141" s="75">
        <v>4500000</v>
      </c>
      <c r="AE141" s="75">
        <v>6000000</v>
      </c>
      <c r="AF141" s="75">
        <f>AC141*U141</f>
        <v>0</v>
      </c>
      <c r="AG141" s="75">
        <f>200000*V141</f>
        <v>2800000</v>
      </c>
      <c r="AH141" s="648">
        <f t="shared" si="2"/>
        <v>0</v>
      </c>
    </row>
    <row r="142" spans="1:35" s="50" customFormat="1" ht="24" hidden="1" customHeight="1" x14ac:dyDescent="0.2">
      <c r="A142" s="182"/>
      <c r="B142" s="298">
        <v>120</v>
      </c>
      <c r="C142" s="266">
        <v>126</v>
      </c>
      <c r="D142" s="299">
        <v>12938</v>
      </c>
      <c r="E142" s="252" t="s">
        <v>512</v>
      </c>
      <c r="F142" s="253" t="s">
        <v>513</v>
      </c>
      <c r="G142" s="252" t="s">
        <v>87</v>
      </c>
      <c r="H142" s="274" t="s">
        <v>458</v>
      </c>
      <c r="I142" s="294" t="s">
        <v>2569</v>
      </c>
      <c r="J142" s="635">
        <v>938976281</v>
      </c>
      <c r="K142" s="635">
        <v>68220343</v>
      </c>
      <c r="L142" s="65" t="s">
        <v>458</v>
      </c>
      <c r="M142" s="292" t="s">
        <v>2383</v>
      </c>
      <c r="N142" s="99"/>
      <c r="O142" s="65"/>
      <c r="P142" s="90"/>
      <c r="Q142" s="254">
        <v>30</v>
      </c>
      <c r="R142" s="255">
        <v>55</v>
      </c>
      <c r="S142" s="65">
        <v>0</v>
      </c>
      <c r="T142" s="65">
        <v>0</v>
      </c>
      <c r="U142" s="90">
        <v>0</v>
      </c>
      <c r="V142" s="260">
        <v>19</v>
      </c>
      <c r="W142" s="99">
        <v>0</v>
      </c>
      <c r="X142" s="84">
        <v>0</v>
      </c>
      <c r="Y142" s="99">
        <v>0</v>
      </c>
      <c r="Z142" s="65">
        <v>0</v>
      </c>
      <c r="AA142" s="327">
        <v>1642901</v>
      </c>
      <c r="AB142" s="327">
        <v>0</v>
      </c>
      <c r="AC142" s="328">
        <f>AA142+AB142</f>
        <v>1642901</v>
      </c>
      <c r="AD142" s="75">
        <v>4500000</v>
      </c>
      <c r="AE142" s="75">
        <v>6000000</v>
      </c>
      <c r="AF142" s="75">
        <f>AC142*U142</f>
        <v>0</v>
      </c>
      <c r="AG142" s="75">
        <f>200000*V142</f>
        <v>3800000</v>
      </c>
      <c r="AH142" s="648">
        <f t="shared" si="2"/>
        <v>0</v>
      </c>
    </row>
    <row r="143" spans="1:35" s="50" customFormat="1" ht="24" hidden="1" customHeight="1" x14ac:dyDescent="0.2">
      <c r="A143" s="182"/>
      <c r="B143" s="298">
        <v>115</v>
      </c>
      <c r="C143" s="266">
        <v>121</v>
      </c>
      <c r="D143" s="299">
        <v>12939</v>
      </c>
      <c r="E143" s="252" t="s">
        <v>131</v>
      </c>
      <c r="F143" s="253" t="s">
        <v>516</v>
      </c>
      <c r="G143" s="252" t="s">
        <v>87</v>
      </c>
      <c r="H143" s="274" t="s">
        <v>458</v>
      </c>
      <c r="I143" s="294" t="s">
        <v>2565</v>
      </c>
      <c r="J143" s="635">
        <v>670521019</v>
      </c>
      <c r="K143" s="635">
        <v>68894251</v>
      </c>
      <c r="L143" s="65" t="s">
        <v>458</v>
      </c>
      <c r="M143" s="307" t="s">
        <v>2383</v>
      </c>
      <c r="N143" s="99"/>
      <c r="O143" s="65"/>
      <c r="P143" s="90"/>
      <c r="Q143" s="254">
        <v>30</v>
      </c>
      <c r="R143" s="255">
        <v>50</v>
      </c>
      <c r="S143" s="65">
        <v>0</v>
      </c>
      <c r="T143" s="65">
        <v>0</v>
      </c>
      <c r="U143" s="90">
        <v>0</v>
      </c>
      <c r="V143" s="260">
        <v>16</v>
      </c>
      <c r="W143" s="99">
        <v>0</v>
      </c>
      <c r="X143" s="84">
        <v>0</v>
      </c>
      <c r="Y143" s="99">
        <v>2</v>
      </c>
      <c r="Z143" s="65">
        <v>2</v>
      </c>
      <c r="AA143" s="327">
        <v>1642901</v>
      </c>
      <c r="AB143" s="327">
        <v>0</v>
      </c>
      <c r="AC143" s="328">
        <f>AA143+AB143</f>
        <v>1642901</v>
      </c>
      <c r="AD143" s="75">
        <v>4500000</v>
      </c>
      <c r="AE143" s="75">
        <v>6000000</v>
      </c>
      <c r="AF143" s="75">
        <f>AC143*U143</f>
        <v>0</v>
      </c>
      <c r="AG143" s="75">
        <f>200000*V143</f>
        <v>3200000</v>
      </c>
      <c r="AH143" s="648">
        <f t="shared" si="2"/>
        <v>0</v>
      </c>
    </row>
    <row r="144" spans="1:35" s="50" customFormat="1" ht="24" hidden="1" customHeight="1" x14ac:dyDescent="0.2">
      <c r="A144" s="182"/>
      <c r="B144" s="298">
        <v>112</v>
      </c>
      <c r="C144" s="266">
        <v>118</v>
      </c>
      <c r="D144" s="299">
        <v>12940</v>
      </c>
      <c r="E144" s="252" t="s">
        <v>519</v>
      </c>
      <c r="F144" s="253" t="s">
        <v>520</v>
      </c>
      <c r="G144" s="252" t="s">
        <v>87</v>
      </c>
      <c r="H144" s="274" t="s">
        <v>458</v>
      </c>
      <c r="I144" s="294" t="s">
        <v>2562</v>
      </c>
      <c r="J144" s="635">
        <v>6439763342</v>
      </c>
      <c r="K144" s="635">
        <v>69752547</v>
      </c>
      <c r="L144" s="65" t="s">
        <v>458</v>
      </c>
      <c r="M144" s="292" t="s">
        <v>2381</v>
      </c>
      <c r="N144" s="99"/>
      <c r="O144" s="65"/>
      <c r="P144" s="90"/>
      <c r="Q144" s="254">
        <v>30</v>
      </c>
      <c r="R144" s="255">
        <v>60</v>
      </c>
      <c r="S144" s="65">
        <v>0</v>
      </c>
      <c r="T144" s="65">
        <v>0</v>
      </c>
      <c r="U144" s="90">
        <v>0</v>
      </c>
      <c r="V144" s="260">
        <v>22</v>
      </c>
      <c r="W144" s="99">
        <v>0</v>
      </c>
      <c r="X144" s="84">
        <v>0</v>
      </c>
      <c r="Y144" s="99">
        <v>2</v>
      </c>
      <c r="Z144" s="65">
        <v>2</v>
      </c>
      <c r="AA144" s="327">
        <v>1311206</v>
      </c>
      <c r="AB144" s="327">
        <v>46667</v>
      </c>
      <c r="AC144" s="328">
        <f>AA144+AB144</f>
        <v>1357873</v>
      </c>
      <c r="AD144" s="75">
        <v>4500000</v>
      </c>
      <c r="AE144" s="75">
        <v>6000000</v>
      </c>
      <c r="AF144" s="75">
        <f>AC144*U144</f>
        <v>0</v>
      </c>
      <c r="AG144" s="75">
        <f>200000*V144</f>
        <v>4400000</v>
      </c>
      <c r="AH144" s="648">
        <f t="shared" si="2"/>
        <v>0</v>
      </c>
    </row>
    <row r="145" spans="1:34" s="50" customFormat="1" ht="24" hidden="1" customHeight="1" x14ac:dyDescent="0.2">
      <c r="A145" s="182"/>
      <c r="B145" s="298">
        <v>124</v>
      </c>
      <c r="C145" s="266">
        <v>130</v>
      </c>
      <c r="D145" s="299">
        <v>12941</v>
      </c>
      <c r="E145" s="252" t="s">
        <v>467</v>
      </c>
      <c r="F145" s="253" t="s">
        <v>523</v>
      </c>
      <c r="G145" s="252" t="s">
        <v>87</v>
      </c>
      <c r="H145" s="274" t="s">
        <v>458</v>
      </c>
      <c r="I145" s="294" t="s">
        <v>2573</v>
      </c>
      <c r="J145" s="635">
        <v>920753957</v>
      </c>
      <c r="K145" s="635">
        <v>68423567</v>
      </c>
      <c r="L145" s="65" t="s">
        <v>458</v>
      </c>
      <c r="M145" s="307" t="s">
        <v>2380</v>
      </c>
      <c r="N145" s="99"/>
      <c r="O145" s="65"/>
      <c r="P145" s="90"/>
      <c r="Q145" s="254">
        <v>30</v>
      </c>
      <c r="R145" s="255">
        <v>70</v>
      </c>
      <c r="S145" s="65">
        <v>0</v>
      </c>
      <c r="T145" s="65">
        <v>0</v>
      </c>
      <c r="U145" s="90">
        <v>0</v>
      </c>
      <c r="V145" s="260">
        <v>20</v>
      </c>
      <c r="W145" s="99">
        <v>0</v>
      </c>
      <c r="X145" s="84">
        <v>0</v>
      </c>
      <c r="Y145" s="99">
        <v>0</v>
      </c>
      <c r="Z145" s="65">
        <v>0</v>
      </c>
      <c r="AA145" s="327">
        <v>1477052</v>
      </c>
      <c r="AB145" s="327">
        <v>46667</v>
      </c>
      <c r="AC145" s="328">
        <f>AA145+AB145</f>
        <v>1523719</v>
      </c>
      <c r="AD145" s="75">
        <v>4500000</v>
      </c>
      <c r="AE145" s="75">
        <v>6000000</v>
      </c>
      <c r="AF145" s="75">
        <f>AC145*U145</f>
        <v>0</v>
      </c>
      <c r="AG145" s="75">
        <f>200000*V145</f>
        <v>4000000</v>
      </c>
      <c r="AH145" s="648">
        <f t="shared" si="2"/>
        <v>0</v>
      </c>
    </row>
    <row r="146" spans="1:34" s="50" customFormat="1" ht="24" hidden="1" customHeight="1" x14ac:dyDescent="0.2">
      <c r="A146" s="182"/>
      <c r="B146" s="298">
        <v>641</v>
      </c>
      <c r="C146" s="266">
        <v>438</v>
      </c>
      <c r="D146" s="299">
        <v>12942</v>
      </c>
      <c r="E146" s="242" t="s">
        <v>526</v>
      </c>
      <c r="F146" s="243" t="s">
        <v>527</v>
      </c>
      <c r="G146" s="287" t="s">
        <v>137</v>
      </c>
      <c r="H146" s="274" t="s">
        <v>458</v>
      </c>
      <c r="I146" s="294" t="s">
        <v>3037</v>
      </c>
      <c r="J146" s="635">
        <v>920837298</v>
      </c>
      <c r="K146" s="635">
        <v>67954191</v>
      </c>
      <c r="L146" s="65" t="s">
        <v>458</v>
      </c>
      <c r="M146" s="292" t="s">
        <v>137</v>
      </c>
      <c r="N146" s="244" t="s">
        <v>2410</v>
      </c>
      <c r="O146" s="65"/>
      <c r="P146" s="90"/>
      <c r="Q146" s="244">
        <v>30</v>
      </c>
      <c r="R146" s="246">
        <v>120</v>
      </c>
      <c r="S146" s="246">
        <v>110</v>
      </c>
      <c r="T146" s="246">
        <v>29.33</v>
      </c>
      <c r="U146" s="90">
        <v>0</v>
      </c>
      <c r="V146" s="262">
        <v>14</v>
      </c>
      <c r="W146" s="99">
        <v>0</v>
      </c>
      <c r="X146" s="84">
        <v>0</v>
      </c>
      <c r="Y146" s="99">
        <v>0</v>
      </c>
      <c r="Z146" s="65">
        <v>0</v>
      </c>
      <c r="AA146" s="319">
        <v>885165</v>
      </c>
      <c r="AB146" s="319">
        <v>46667</v>
      </c>
      <c r="AC146" s="320">
        <f>AA146+AB146</f>
        <v>931832</v>
      </c>
      <c r="AD146" s="75">
        <v>4500000</v>
      </c>
      <c r="AE146" s="75">
        <v>6000000</v>
      </c>
      <c r="AF146" s="75">
        <f>AC146*U146</f>
        <v>0</v>
      </c>
      <c r="AG146" s="75">
        <f>200000*V146</f>
        <v>2800000</v>
      </c>
      <c r="AH146" s="648">
        <f t="shared" si="2"/>
        <v>0</v>
      </c>
    </row>
    <row r="147" spans="1:34" s="50" customFormat="1" ht="24" hidden="1" customHeight="1" x14ac:dyDescent="0.2">
      <c r="A147" s="182"/>
      <c r="B147" s="298">
        <v>113</v>
      </c>
      <c r="C147" s="266">
        <v>119</v>
      </c>
      <c r="D147" s="299">
        <v>12943</v>
      </c>
      <c r="E147" s="252" t="s">
        <v>530</v>
      </c>
      <c r="F147" s="253" t="s">
        <v>531</v>
      </c>
      <c r="G147" s="252" t="s">
        <v>87</v>
      </c>
      <c r="H147" s="274" t="s">
        <v>458</v>
      </c>
      <c r="I147" s="294" t="s">
        <v>2563</v>
      </c>
      <c r="J147" s="635">
        <v>941296008</v>
      </c>
      <c r="K147" s="635">
        <v>68179275</v>
      </c>
      <c r="L147" s="65" t="s">
        <v>458</v>
      </c>
      <c r="M147" s="307" t="s">
        <v>2380</v>
      </c>
      <c r="N147" s="99"/>
      <c r="O147" s="65"/>
      <c r="P147" s="90"/>
      <c r="Q147" s="254">
        <v>30</v>
      </c>
      <c r="R147" s="255">
        <v>60</v>
      </c>
      <c r="S147" s="65">
        <v>0</v>
      </c>
      <c r="T147" s="65">
        <v>0</v>
      </c>
      <c r="U147" s="90">
        <v>0</v>
      </c>
      <c r="V147" s="261">
        <v>22</v>
      </c>
      <c r="W147" s="99">
        <v>0</v>
      </c>
      <c r="X147" s="84">
        <v>0</v>
      </c>
      <c r="Y147" s="99">
        <v>0</v>
      </c>
      <c r="Z147" s="65">
        <v>0</v>
      </c>
      <c r="AA147" s="327">
        <v>1477052</v>
      </c>
      <c r="AB147" s="327">
        <v>46667</v>
      </c>
      <c r="AC147" s="328">
        <f>AA147+AB147</f>
        <v>1523719</v>
      </c>
      <c r="AD147" s="75">
        <v>4500000</v>
      </c>
      <c r="AE147" s="75">
        <v>6000000</v>
      </c>
      <c r="AF147" s="75">
        <f>AC147*U147</f>
        <v>0</v>
      </c>
      <c r="AG147" s="75">
        <f>200000*V147</f>
        <v>4400000</v>
      </c>
      <c r="AH147" s="648">
        <f t="shared" si="2"/>
        <v>0</v>
      </c>
    </row>
    <row r="148" spans="1:34" s="50" customFormat="1" ht="24" hidden="1" customHeight="1" x14ac:dyDescent="0.5">
      <c r="A148" s="182"/>
      <c r="B148" s="298">
        <v>123</v>
      </c>
      <c r="C148" s="266">
        <v>129</v>
      </c>
      <c r="D148" s="299">
        <v>12944</v>
      </c>
      <c r="E148" s="252" t="s">
        <v>111</v>
      </c>
      <c r="F148" s="253" t="s">
        <v>534</v>
      </c>
      <c r="G148" s="252" t="s">
        <v>87</v>
      </c>
      <c r="H148" s="274" t="s">
        <v>458</v>
      </c>
      <c r="I148" s="439" t="s">
        <v>2572</v>
      </c>
      <c r="J148" s="635">
        <v>939734796</v>
      </c>
      <c r="K148" s="635"/>
      <c r="L148" s="65" t="s">
        <v>458</v>
      </c>
      <c r="M148" s="292" t="s">
        <v>2382</v>
      </c>
      <c r="N148" s="99"/>
      <c r="O148" s="65"/>
      <c r="P148" s="90"/>
      <c r="Q148" s="254">
        <v>30</v>
      </c>
      <c r="R148" s="255">
        <v>100</v>
      </c>
      <c r="S148" s="65">
        <v>0</v>
      </c>
      <c r="T148" s="65">
        <v>0</v>
      </c>
      <c r="U148" s="90">
        <v>0</v>
      </c>
      <c r="V148" s="260">
        <v>20</v>
      </c>
      <c r="W148" s="99">
        <v>0</v>
      </c>
      <c r="X148" s="84">
        <v>0</v>
      </c>
      <c r="Y148" s="99">
        <v>2</v>
      </c>
      <c r="Z148" s="65">
        <v>2</v>
      </c>
      <c r="AA148" s="327">
        <v>1145360</v>
      </c>
      <c r="AB148" s="327">
        <v>46667</v>
      </c>
      <c r="AC148" s="328">
        <f>AA148+AB148</f>
        <v>1192027</v>
      </c>
      <c r="AD148" s="75">
        <v>4500000</v>
      </c>
      <c r="AE148" s="75">
        <v>6000000</v>
      </c>
      <c r="AF148" s="75">
        <f>AC148*U148</f>
        <v>0</v>
      </c>
      <c r="AG148" s="75">
        <f>200000*V148</f>
        <v>4000000</v>
      </c>
      <c r="AH148" s="648">
        <f t="shared" si="2"/>
        <v>0</v>
      </c>
    </row>
    <row r="149" spans="1:34" s="50" customFormat="1" ht="24" hidden="1" customHeight="1" x14ac:dyDescent="0.2">
      <c r="A149" s="182"/>
      <c r="B149" s="298">
        <v>638</v>
      </c>
      <c r="C149" s="266">
        <v>435</v>
      </c>
      <c r="D149" s="299">
        <v>12945</v>
      </c>
      <c r="E149" s="242" t="s">
        <v>135</v>
      </c>
      <c r="F149" s="243" t="s">
        <v>536</v>
      </c>
      <c r="G149" s="287" t="s">
        <v>137</v>
      </c>
      <c r="H149" s="274" t="s">
        <v>458</v>
      </c>
      <c r="I149" s="294" t="s">
        <v>3034</v>
      </c>
      <c r="J149" s="635">
        <v>936758988</v>
      </c>
      <c r="K149" s="635">
        <v>66237739</v>
      </c>
      <c r="L149" s="65" t="s">
        <v>458</v>
      </c>
      <c r="M149" s="292" t="s">
        <v>137</v>
      </c>
      <c r="N149" s="99"/>
      <c r="O149" s="246" t="s">
        <v>2410</v>
      </c>
      <c r="P149" s="90"/>
      <c r="Q149" s="244">
        <v>30</v>
      </c>
      <c r="R149" s="246">
        <v>90</v>
      </c>
      <c r="S149" s="246">
        <v>0</v>
      </c>
      <c r="T149" s="246">
        <v>0</v>
      </c>
      <c r="U149" s="90">
        <v>0</v>
      </c>
      <c r="V149" s="262">
        <v>30</v>
      </c>
      <c r="W149" s="99">
        <v>0</v>
      </c>
      <c r="X149" s="84">
        <v>0</v>
      </c>
      <c r="Y149" s="99">
        <v>0</v>
      </c>
      <c r="Z149" s="65">
        <v>0</v>
      </c>
      <c r="AA149" s="319">
        <v>885165</v>
      </c>
      <c r="AB149" s="319">
        <v>46667</v>
      </c>
      <c r="AC149" s="320">
        <f>AA149+AB149</f>
        <v>931832</v>
      </c>
      <c r="AD149" s="75">
        <v>4500000</v>
      </c>
      <c r="AE149" s="75">
        <v>6000000</v>
      </c>
      <c r="AF149" s="75">
        <f>AC149*U149</f>
        <v>0</v>
      </c>
      <c r="AG149" s="75">
        <f>200000*V149</f>
        <v>6000000</v>
      </c>
      <c r="AH149" s="648">
        <f t="shared" si="2"/>
        <v>0</v>
      </c>
    </row>
    <row r="150" spans="1:34" s="50" customFormat="1" ht="24" hidden="1" customHeight="1" x14ac:dyDescent="0.2">
      <c r="A150" s="182"/>
      <c r="B150" s="298">
        <v>649</v>
      </c>
      <c r="C150" s="266">
        <v>446</v>
      </c>
      <c r="D150" s="299">
        <v>12946</v>
      </c>
      <c r="E150" s="242" t="s">
        <v>135</v>
      </c>
      <c r="F150" s="243" t="s">
        <v>539</v>
      </c>
      <c r="G150" s="287" t="s">
        <v>137</v>
      </c>
      <c r="H150" s="274" t="s">
        <v>458</v>
      </c>
      <c r="I150" s="294" t="s">
        <v>3044</v>
      </c>
      <c r="J150" s="635">
        <v>931475619</v>
      </c>
      <c r="K150" s="635">
        <v>69745389</v>
      </c>
      <c r="L150" s="65" t="s">
        <v>458</v>
      </c>
      <c r="M150" s="292" t="s">
        <v>137</v>
      </c>
      <c r="N150" s="244" t="s">
        <v>2410</v>
      </c>
      <c r="O150" s="65"/>
      <c r="P150" s="90"/>
      <c r="Q150" s="244">
        <v>30</v>
      </c>
      <c r="R150" s="246">
        <v>120</v>
      </c>
      <c r="S150" s="246">
        <v>110</v>
      </c>
      <c r="T150" s="246">
        <v>29.33</v>
      </c>
      <c r="U150" s="90">
        <v>0</v>
      </c>
      <c r="V150" s="262">
        <v>15</v>
      </c>
      <c r="W150" s="99">
        <v>0</v>
      </c>
      <c r="X150" s="84">
        <v>0</v>
      </c>
      <c r="Y150" s="99">
        <v>1</v>
      </c>
      <c r="Z150" s="65">
        <v>1</v>
      </c>
      <c r="AA150" s="319">
        <v>885165</v>
      </c>
      <c r="AB150" s="319">
        <v>46667</v>
      </c>
      <c r="AC150" s="320">
        <f>AA150+AB150</f>
        <v>931832</v>
      </c>
      <c r="AD150" s="75">
        <v>4500000</v>
      </c>
      <c r="AE150" s="75">
        <v>6000000</v>
      </c>
      <c r="AF150" s="75">
        <f>AC150*U150</f>
        <v>0</v>
      </c>
      <c r="AG150" s="75">
        <f>200000*V150</f>
        <v>3000000</v>
      </c>
      <c r="AH150" s="648">
        <f t="shared" si="2"/>
        <v>0</v>
      </c>
    </row>
    <row r="151" spans="1:34" s="50" customFormat="1" ht="24" hidden="1" customHeight="1" x14ac:dyDescent="0.2">
      <c r="A151" s="182"/>
      <c r="B151" s="298">
        <v>640</v>
      </c>
      <c r="C151" s="266">
        <v>437</v>
      </c>
      <c r="D151" s="299">
        <v>12947</v>
      </c>
      <c r="E151" s="242" t="s">
        <v>542</v>
      </c>
      <c r="F151" s="243" t="s">
        <v>543</v>
      </c>
      <c r="G151" s="287" t="s">
        <v>137</v>
      </c>
      <c r="H151" s="274" t="s">
        <v>458</v>
      </c>
      <c r="I151" s="294" t="s">
        <v>3036</v>
      </c>
      <c r="J151" s="635">
        <v>943565715</v>
      </c>
      <c r="K151" s="635">
        <v>68189086</v>
      </c>
      <c r="L151" s="65" t="s">
        <v>458</v>
      </c>
      <c r="M151" s="292" t="s">
        <v>137</v>
      </c>
      <c r="N151" s="244" t="s">
        <v>2410</v>
      </c>
      <c r="O151" s="65"/>
      <c r="P151" s="90"/>
      <c r="Q151" s="244">
        <v>30</v>
      </c>
      <c r="R151" s="246">
        <v>120</v>
      </c>
      <c r="S151" s="246">
        <v>110</v>
      </c>
      <c r="T151" s="246">
        <v>29.33</v>
      </c>
      <c r="U151" s="90">
        <v>0</v>
      </c>
      <c r="V151" s="262">
        <v>14</v>
      </c>
      <c r="W151" s="99">
        <v>0</v>
      </c>
      <c r="X151" s="84">
        <v>0</v>
      </c>
      <c r="Y151" s="99">
        <v>1</v>
      </c>
      <c r="Z151" s="65">
        <v>1</v>
      </c>
      <c r="AA151" s="319">
        <v>885165</v>
      </c>
      <c r="AB151" s="319">
        <v>46667</v>
      </c>
      <c r="AC151" s="320">
        <f>AA151+AB151</f>
        <v>931832</v>
      </c>
      <c r="AD151" s="75">
        <v>4500000</v>
      </c>
      <c r="AE151" s="75">
        <v>6000000</v>
      </c>
      <c r="AF151" s="75">
        <f>AC151*U151</f>
        <v>0</v>
      </c>
      <c r="AG151" s="75">
        <f>200000*V151</f>
        <v>2800000</v>
      </c>
      <c r="AH151" s="648">
        <f t="shared" si="2"/>
        <v>0</v>
      </c>
    </row>
    <row r="152" spans="1:34" s="50" customFormat="1" ht="24" customHeight="1" x14ac:dyDescent="0.2">
      <c r="A152" s="182"/>
      <c r="B152" s="298">
        <v>636</v>
      </c>
      <c r="C152" s="266">
        <v>433</v>
      </c>
      <c r="D152" s="299">
        <v>12948</v>
      </c>
      <c r="E152" s="242" t="s">
        <v>291</v>
      </c>
      <c r="F152" s="243" t="s">
        <v>546</v>
      </c>
      <c r="G152" s="287" t="s">
        <v>137</v>
      </c>
      <c r="H152" s="274" t="s">
        <v>458</v>
      </c>
      <c r="I152" s="294" t="s">
        <v>3032</v>
      </c>
      <c r="J152" s="635">
        <v>939438445</v>
      </c>
      <c r="K152" s="635">
        <v>66215541</v>
      </c>
      <c r="L152" s="65" t="s">
        <v>458</v>
      </c>
      <c r="M152" s="292" t="s">
        <v>137</v>
      </c>
      <c r="N152" s="99"/>
      <c r="O152" s="246" t="s">
        <v>2410</v>
      </c>
      <c r="P152" s="90"/>
      <c r="Q152" s="244">
        <v>30</v>
      </c>
      <c r="R152" s="246">
        <v>90</v>
      </c>
      <c r="S152" s="246">
        <v>0</v>
      </c>
      <c r="T152" s="246">
        <v>0</v>
      </c>
      <c r="U152" s="90">
        <v>0</v>
      </c>
      <c r="V152" s="262">
        <v>24</v>
      </c>
      <c r="W152" s="99">
        <v>0</v>
      </c>
      <c r="X152" s="84">
        <v>0</v>
      </c>
      <c r="Y152" s="99">
        <v>1</v>
      </c>
      <c r="Z152" s="65">
        <v>0</v>
      </c>
      <c r="AA152" s="319">
        <v>885165</v>
      </c>
      <c r="AB152" s="319">
        <v>46667</v>
      </c>
      <c r="AC152" s="320">
        <f>AA152+AB152</f>
        <v>931832</v>
      </c>
      <c r="AD152" s="75">
        <v>4500000</v>
      </c>
      <c r="AE152" s="75">
        <v>6000000</v>
      </c>
      <c r="AF152" s="75">
        <f>AC152*U152</f>
        <v>0</v>
      </c>
      <c r="AG152" s="75">
        <f>200000*V152</f>
        <v>4800000</v>
      </c>
      <c r="AH152" s="648">
        <f t="shared" si="2"/>
        <v>-1</v>
      </c>
    </row>
    <row r="153" spans="1:34" s="50" customFormat="1" ht="24" hidden="1" customHeight="1" x14ac:dyDescent="0.2">
      <c r="A153" s="182"/>
      <c r="B153" s="298">
        <v>117</v>
      </c>
      <c r="C153" s="266">
        <v>123</v>
      </c>
      <c r="D153" s="299">
        <v>12949</v>
      </c>
      <c r="E153" s="252" t="s">
        <v>374</v>
      </c>
      <c r="F153" s="253" t="s">
        <v>549</v>
      </c>
      <c r="G153" s="252" t="s">
        <v>87</v>
      </c>
      <c r="H153" s="274" t="s">
        <v>458</v>
      </c>
      <c r="I153" s="294" t="s">
        <v>2567</v>
      </c>
      <c r="J153" s="635">
        <v>670308943</v>
      </c>
      <c r="K153" s="635">
        <v>12870352</v>
      </c>
      <c r="L153" s="65" t="s">
        <v>458</v>
      </c>
      <c r="M153" s="292" t="s">
        <v>2380</v>
      </c>
      <c r="N153" s="99"/>
      <c r="O153" s="65"/>
      <c r="P153" s="90"/>
      <c r="Q153" s="254">
        <v>30</v>
      </c>
      <c r="R153" s="255">
        <v>100</v>
      </c>
      <c r="S153" s="65">
        <v>0</v>
      </c>
      <c r="T153" s="65">
        <v>0</v>
      </c>
      <c r="U153" s="90">
        <v>0</v>
      </c>
      <c r="V153" s="260">
        <v>17</v>
      </c>
      <c r="W153" s="99">
        <v>0</v>
      </c>
      <c r="X153" s="84">
        <v>0</v>
      </c>
      <c r="Y153" s="99">
        <v>0</v>
      </c>
      <c r="Z153" s="65">
        <v>0</v>
      </c>
      <c r="AA153" s="327">
        <v>1477052</v>
      </c>
      <c r="AB153" s="327">
        <v>0</v>
      </c>
      <c r="AC153" s="328">
        <f>AA153+AB153</f>
        <v>1477052</v>
      </c>
      <c r="AD153" s="75">
        <v>4500000</v>
      </c>
      <c r="AE153" s="75">
        <v>6000000</v>
      </c>
      <c r="AF153" s="75">
        <f>AC153*U153</f>
        <v>0</v>
      </c>
      <c r="AG153" s="75">
        <f>200000*V153</f>
        <v>3400000</v>
      </c>
      <c r="AH153" s="648">
        <f t="shared" si="2"/>
        <v>0</v>
      </c>
    </row>
    <row r="154" spans="1:34" s="50" customFormat="1" ht="24" customHeight="1" x14ac:dyDescent="0.2">
      <c r="A154" s="182"/>
      <c r="B154" s="298">
        <v>650</v>
      </c>
      <c r="C154" s="266">
        <v>447</v>
      </c>
      <c r="D154" s="299">
        <v>12950</v>
      </c>
      <c r="E154" s="242" t="s">
        <v>216</v>
      </c>
      <c r="F154" s="243" t="s">
        <v>552</v>
      </c>
      <c r="G154" s="287" t="s">
        <v>137</v>
      </c>
      <c r="H154" s="274" t="s">
        <v>458</v>
      </c>
      <c r="I154" s="294" t="s">
        <v>3045</v>
      </c>
      <c r="J154" s="635">
        <v>944565077</v>
      </c>
      <c r="K154" s="635">
        <v>68116648</v>
      </c>
      <c r="L154" s="65" t="s">
        <v>458</v>
      </c>
      <c r="M154" s="292" t="s">
        <v>137</v>
      </c>
      <c r="N154" s="244" t="s">
        <v>2410</v>
      </c>
      <c r="O154" s="65"/>
      <c r="P154" s="90"/>
      <c r="Q154" s="244">
        <v>30</v>
      </c>
      <c r="R154" s="246">
        <v>120</v>
      </c>
      <c r="S154" s="246">
        <v>110</v>
      </c>
      <c r="T154" s="246">
        <v>29.33</v>
      </c>
      <c r="U154" s="90">
        <v>0</v>
      </c>
      <c r="V154" s="262">
        <v>15</v>
      </c>
      <c r="W154" s="99">
        <v>0</v>
      </c>
      <c r="X154" s="84">
        <v>0</v>
      </c>
      <c r="Y154" s="99">
        <v>2</v>
      </c>
      <c r="Z154" s="65">
        <v>1</v>
      </c>
      <c r="AA154" s="319">
        <v>885165</v>
      </c>
      <c r="AB154" s="319">
        <v>46667</v>
      </c>
      <c r="AC154" s="320">
        <f>AA154+AB154</f>
        <v>931832</v>
      </c>
      <c r="AD154" s="75">
        <v>4500000</v>
      </c>
      <c r="AE154" s="75">
        <v>6000000</v>
      </c>
      <c r="AF154" s="75">
        <f>AC154*U154</f>
        <v>0</v>
      </c>
      <c r="AG154" s="75">
        <f>200000*V154</f>
        <v>3000000</v>
      </c>
      <c r="AH154" s="648">
        <f t="shared" si="2"/>
        <v>-1</v>
      </c>
    </row>
    <row r="155" spans="1:34" s="50" customFormat="1" ht="24" customHeight="1" x14ac:dyDescent="0.2">
      <c r="A155" s="182"/>
      <c r="B155" s="298">
        <v>637</v>
      </c>
      <c r="C155" s="266">
        <v>434</v>
      </c>
      <c r="D155" s="299">
        <v>12951</v>
      </c>
      <c r="E155" s="242" t="s">
        <v>555</v>
      </c>
      <c r="F155" s="243" t="s">
        <v>556</v>
      </c>
      <c r="G155" s="287" t="s">
        <v>137</v>
      </c>
      <c r="H155" s="274" t="s">
        <v>458</v>
      </c>
      <c r="I155" s="294" t="s">
        <v>3033</v>
      </c>
      <c r="J155" s="635">
        <v>732199611</v>
      </c>
      <c r="K155" s="635">
        <v>68169960</v>
      </c>
      <c r="L155" s="65" t="s">
        <v>458</v>
      </c>
      <c r="M155" s="292" t="s">
        <v>137</v>
      </c>
      <c r="N155" s="244" t="s">
        <v>2410</v>
      </c>
      <c r="O155" s="65"/>
      <c r="P155" s="90"/>
      <c r="Q155" s="244">
        <v>30</v>
      </c>
      <c r="R155" s="246">
        <v>120</v>
      </c>
      <c r="S155" s="246">
        <v>110</v>
      </c>
      <c r="T155" s="246">
        <v>29.33</v>
      </c>
      <c r="U155" s="90">
        <v>0</v>
      </c>
      <c r="V155" s="262">
        <v>15</v>
      </c>
      <c r="W155" s="99">
        <v>0</v>
      </c>
      <c r="X155" s="84">
        <v>0</v>
      </c>
      <c r="Y155" s="99">
        <v>2</v>
      </c>
      <c r="Z155" s="65">
        <v>3</v>
      </c>
      <c r="AA155" s="319">
        <v>885165</v>
      </c>
      <c r="AB155" s="319">
        <v>46667</v>
      </c>
      <c r="AC155" s="320">
        <f>AA155+AB155</f>
        <v>931832</v>
      </c>
      <c r="AD155" s="75">
        <v>4500000</v>
      </c>
      <c r="AE155" s="75">
        <v>6000000</v>
      </c>
      <c r="AF155" s="75">
        <f>AC155*U155</f>
        <v>0</v>
      </c>
      <c r="AG155" s="75">
        <f>200000*V155</f>
        <v>3000000</v>
      </c>
      <c r="AH155" s="648">
        <f t="shared" si="2"/>
        <v>1</v>
      </c>
    </row>
    <row r="156" spans="1:34" s="50" customFormat="1" ht="24" hidden="1" customHeight="1" x14ac:dyDescent="0.2">
      <c r="A156" s="182"/>
      <c r="B156" s="298">
        <v>645</v>
      </c>
      <c r="C156" s="266">
        <v>442</v>
      </c>
      <c r="D156" s="299">
        <v>12952</v>
      </c>
      <c r="E156" s="242" t="s">
        <v>500</v>
      </c>
      <c r="F156" s="243" t="s">
        <v>559</v>
      </c>
      <c r="G156" s="287" t="s">
        <v>137</v>
      </c>
      <c r="H156" s="274" t="s">
        <v>458</v>
      </c>
      <c r="I156" s="294" t="s">
        <v>3040</v>
      </c>
      <c r="J156" s="635">
        <v>938162111</v>
      </c>
      <c r="K156" s="635">
        <v>70360389</v>
      </c>
      <c r="L156" s="65" t="s">
        <v>458</v>
      </c>
      <c r="M156" s="292" t="s">
        <v>137</v>
      </c>
      <c r="N156" s="244" t="s">
        <v>2410</v>
      </c>
      <c r="O156" s="65"/>
      <c r="P156" s="90"/>
      <c r="Q156" s="244">
        <v>30</v>
      </c>
      <c r="R156" s="246">
        <v>120</v>
      </c>
      <c r="S156" s="246">
        <v>110</v>
      </c>
      <c r="T156" s="246">
        <v>29.33</v>
      </c>
      <c r="U156" s="90">
        <v>0</v>
      </c>
      <c r="V156" s="262">
        <v>15</v>
      </c>
      <c r="W156" s="99">
        <v>0</v>
      </c>
      <c r="X156" s="84">
        <v>0</v>
      </c>
      <c r="Y156" s="99">
        <v>2</v>
      </c>
      <c r="Z156" s="65">
        <v>2</v>
      </c>
      <c r="AA156" s="319">
        <v>885165</v>
      </c>
      <c r="AB156" s="319">
        <v>46667</v>
      </c>
      <c r="AC156" s="320">
        <f>AA156+AB156</f>
        <v>931832</v>
      </c>
      <c r="AD156" s="75">
        <v>4500000</v>
      </c>
      <c r="AE156" s="75">
        <v>6000000</v>
      </c>
      <c r="AF156" s="75">
        <f>AC156*U156</f>
        <v>0</v>
      </c>
      <c r="AG156" s="75">
        <f>200000*V156</f>
        <v>3000000</v>
      </c>
      <c r="AH156" s="648">
        <f t="shared" si="2"/>
        <v>0</v>
      </c>
    </row>
    <row r="157" spans="1:34" s="50" customFormat="1" ht="24" hidden="1" customHeight="1" x14ac:dyDescent="0.2">
      <c r="A157" s="182"/>
      <c r="B157" s="298">
        <v>639</v>
      </c>
      <c r="C157" s="266">
        <v>436</v>
      </c>
      <c r="D157" s="299">
        <v>12953</v>
      </c>
      <c r="E157" s="242" t="s">
        <v>562</v>
      </c>
      <c r="F157" s="243" t="s">
        <v>563</v>
      </c>
      <c r="G157" s="287" t="s">
        <v>137</v>
      </c>
      <c r="H157" s="274" t="s">
        <v>458</v>
      </c>
      <c r="I157" s="294" t="s">
        <v>3035</v>
      </c>
      <c r="J157" s="635">
        <v>731352343</v>
      </c>
      <c r="K157" s="635">
        <v>68607120</v>
      </c>
      <c r="L157" s="65" t="s">
        <v>458</v>
      </c>
      <c r="M157" s="292" t="s">
        <v>137</v>
      </c>
      <c r="N157" s="99"/>
      <c r="O157" s="246" t="s">
        <v>2410</v>
      </c>
      <c r="P157" s="90"/>
      <c r="Q157" s="244">
        <v>30</v>
      </c>
      <c r="R157" s="246">
        <v>90</v>
      </c>
      <c r="S157" s="246">
        <v>0</v>
      </c>
      <c r="T157" s="246">
        <v>0</v>
      </c>
      <c r="U157" s="90">
        <v>0</v>
      </c>
      <c r="V157" s="262">
        <v>30</v>
      </c>
      <c r="W157" s="99">
        <v>0</v>
      </c>
      <c r="X157" s="84">
        <v>0</v>
      </c>
      <c r="Y157" s="99">
        <v>1</v>
      </c>
      <c r="Z157" s="65">
        <v>1</v>
      </c>
      <c r="AA157" s="319">
        <v>885165</v>
      </c>
      <c r="AB157" s="319">
        <v>46667</v>
      </c>
      <c r="AC157" s="320">
        <f>AA157+AB157</f>
        <v>931832</v>
      </c>
      <c r="AD157" s="75">
        <v>4500000</v>
      </c>
      <c r="AE157" s="75">
        <v>6000000</v>
      </c>
      <c r="AF157" s="75">
        <f>AC157*U157</f>
        <v>0</v>
      </c>
      <c r="AG157" s="75">
        <f>200000*V157</f>
        <v>6000000</v>
      </c>
      <c r="AH157" s="648">
        <f t="shared" si="2"/>
        <v>0</v>
      </c>
    </row>
    <row r="158" spans="1:34" s="50" customFormat="1" ht="24" hidden="1" customHeight="1" x14ac:dyDescent="0.2">
      <c r="A158" s="182"/>
      <c r="B158" s="298">
        <v>651</v>
      </c>
      <c r="C158" s="266">
        <v>448</v>
      </c>
      <c r="D158" s="299">
        <v>12954</v>
      </c>
      <c r="E158" s="242" t="s">
        <v>435</v>
      </c>
      <c r="F158" s="243" t="s">
        <v>566</v>
      </c>
      <c r="G158" s="287" t="s">
        <v>137</v>
      </c>
      <c r="H158" s="274" t="s">
        <v>458</v>
      </c>
      <c r="I158" s="294" t="s">
        <v>3046</v>
      </c>
      <c r="J158" s="635">
        <v>940073706</v>
      </c>
      <c r="K158" s="635">
        <v>68424874</v>
      </c>
      <c r="L158" s="65" t="s">
        <v>458</v>
      </c>
      <c r="M158" s="292" t="s">
        <v>137</v>
      </c>
      <c r="N158" s="244" t="s">
        <v>2410</v>
      </c>
      <c r="O158" s="65"/>
      <c r="P158" s="90"/>
      <c r="Q158" s="244">
        <v>30</v>
      </c>
      <c r="R158" s="246">
        <v>120</v>
      </c>
      <c r="S158" s="246">
        <v>110</v>
      </c>
      <c r="T158" s="246">
        <v>29.33</v>
      </c>
      <c r="U158" s="90">
        <v>0</v>
      </c>
      <c r="V158" s="262">
        <v>15</v>
      </c>
      <c r="W158" s="99">
        <v>0</v>
      </c>
      <c r="X158" s="84">
        <v>0</v>
      </c>
      <c r="Y158" s="99">
        <v>2</v>
      </c>
      <c r="Z158" s="65">
        <v>2</v>
      </c>
      <c r="AA158" s="319">
        <v>885165</v>
      </c>
      <c r="AB158" s="319">
        <v>46667</v>
      </c>
      <c r="AC158" s="320">
        <f>AA158+AB158</f>
        <v>931832</v>
      </c>
      <c r="AD158" s="75">
        <v>4500000</v>
      </c>
      <c r="AE158" s="75">
        <v>6000000</v>
      </c>
      <c r="AF158" s="75">
        <f>AC158*U158</f>
        <v>0</v>
      </c>
      <c r="AG158" s="75">
        <f>200000*V158</f>
        <v>3000000</v>
      </c>
      <c r="AH158" s="648">
        <f t="shared" si="2"/>
        <v>0</v>
      </c>
    </row>
    <row r="159" spans="1:34" s="50" customFormat="1" ht="24" hidden="1" customHeight="1" x14ac:dyDescent="0.2">
      <c r="A159" s="182"/>
      <c r="B159" s="298">
        <v>642</v>
      </c>
      <c r="C159" s="266">
        <v>439</v>
      </c>
      <c r="D159" s="299">
        <v>12955</v>
      </c>
      <c r="E159" s="242" t="s">
        <v>569</v>
      </c>
      <c r="F159" s="243" t="s">
        <v>570</v>
      </c>
      <c r="G159" s="287" t="s">
        <v>137</v>
      </c>
      <c r="H159" s="274" t="s">
        <v>458</v>
      </c>
      <c r="I159" s="294" t="s">
        <v>3038</v>
      </c>
      <c r="J159" s="635">
        <v>938947672</v>
      </c>
      <c r="K159" s="635">
        <v>67068119</v>
      </c>
      <c r="L159" s="65" t="s">
        <v>458</v>
      </c>
      <c r="M159" s="292" t="s">
        <v>137</v>
      </c>
      <c r="N159" s="244" t="s">
        <v>2410</v>
      </c>
      <c r="O159" s="65"/>
      <c r="P159" s="90"/>
      <c r="Q159" s="244">
        <v>30</v>
      </c>
      <c r="R159" s="246">
        <v>120</v>
      </c>
      <c r="S159" s="246">
        <v>110</v>
      </c>
      <c r="T159" s="246">
        <v>29.33</v>
      </c>
      <c r="U159" s="90">
        <v>0</v>
      </c>
      <c r="V159" s="262">
        <v>15</v>
      </c>
      <c r="W159" s="99">
        <v>0</v>
      </c>
      <c r="X159" s="84">
        <v>0</v>
      </c>
      <c r="Y159" s="99">
        <v>1</v>
      </c>
      <c r="Z159" s="65">
        <v>1</v>
      </c>
      <c r="AA159" s="319">
        <v>885165</v>
      </c>
      <c r="AB159" s="319">
        <v>46667</v>
      </c>
      <c r="AC159" s="320">
        <f>AA159+AB159</f>
        <v>931832</v>
      </c>
      <c r="AD159" s="75">
        <v>4500000</v>
      </c>
      <c r="AE159" s="75">
        <v>6000000</v>
      </c>
      <c r="AF159" s="75">
        <f>AC159*U159</f>
        <v>0</v>
      </c>
      <c r="AG159" s="75">
        <f>200000*V159</f>
        <v>3000000</v>
      </c>
      <c r="AH159" s="648">
        <f t="shared" si="2"/>
        <v>0</v>
      </c>
    </row>
    <row r="160" spans="1:34" s="50" customFormat="1" ht="24" hidden="1" customHeight="1" x14ac:dyDescent="0.2">
      <c r="A160" s="182"/>
      <c r="B160" s="298">
        <v>127</v>
      </c>
      <c r="C160" s="266">
        <v>135</v>
      </c>
      <c r="D160" s="299">
        <v>12956</v>
      </c>
      <c r="E160" s="252" t="s">
        <v>352</v>
      </c>
      <c r="F160" s="253" t="s">
        <v>573</v>
      </c>
      <c r="G160" s="252" t="s">
        <v>87</v>
      </c>
      <c r="H160" s="274" t="s">
        <v>574</v>
      </c>
      <c r="I160" s="294" t="s">
        <v>2576</v>
      </c>
      <c r="J160" s="635">
        <v>5249497063</v>
      </c>
      <c r="K160" s="635">
        <v>68857132</v>
      </c>
      <c r="L160" s="65" t="s">
        <v>574</v>
      </c>
      <c r="M160" s="292" t="s">
        <v>2383</v>
      </c>
      <c r="N160" s="99"/>
      <c r="O160" s="65"/>
      <c r="P160" s="90"/>
      <c r="Q160" s="254">
        <v>30</v>
      </c>
      <c r="R160" s="255">
        <v>14</v>
      </c>
      <c r="S160" s="65">
        <v>0</v>
      </c>
      <c r="T160" s="65">
        <v>0</v>
      </c>
      <c r="U160" s="300">
        <f>1+1+1+1</f>
        <v>4</v>
      </c>
      <c r="V160" s="261">
        <v>16</v>
      </c>
      <c r="W160" s="99">
        <v>0</v>
      </c>
      <c r="X160" s="84">
        <v>0</v>
      </c>
      <c r="Y160" s="99">
        <v>3</v>
      </c>
      <c r="Z160" s="65">
        <v>3</v>
      </c>
      <c r="AA160" s="327">
        <v>1642901</v>
      </c>
      <c r="AB160" s="327">
        <v>0</v>
      </c>
      <c r="AC160" s="328">
        <f>AA160+AB160</f>
        <v>1642901</v>
      </c>
      <c r="AD160" s="75">
        <v>4500000</v>
      </c>
      <c r="AE160" s="75">
        <v>6000000</v>
      </c>
      <c r="AF160" s="75">
        <f>AC160*U160</f>
        <v>6571604</v>
      </c>
      <c r="AG160" s="75">
        <f>200000*V160</f>
        <v>3200000</v>
      </c>
      <c r="AH160" s="648">
        <f t="shared" si="2"/>
        <v>0</v>
      </c>
    </row>
    <row r="161" spans="1:34" s="50" customFormat="1" ht="24" hidden="1" customHeight="1" x14ac:dyDescent="0.2">
      <c r="A161" s="182"/>
      <c r="B161" s="298">
        <v>659</v>
      </c>
      <c r="C161" s="266">
        <v>456</v>
      </c>
      <c r="D161" s="299">
        <v>12957</v>
      </c>
      <c r="E161" s="242" t="s">
        <v>244</v>
      </c>
      <c r="F161" s="243" t="s">
        <v>577</v>
      </c>
      <c r="G161" s="287" t="s">
        <v>137</v>
      </c>
      <c r="H161" s="274" t="s">
        <v>574</v>
      </c>
      <c r="I161" s="294" t="s">
        <v>3054</v>
      </c>
      <c r="J161" s="635">
        <v>759607222</v>
      </c>
      <c r="K161" s="635">
        <v>21715427</v>
      </c>
      <c r="L161" s="65" t="s">
        <v>574</v>
      </c>
      <c r="M161" s="292" t="s">
        <v>137</v>
      </c>
      <c r="N161" s="244" t="s">
        <v>2410</v>
      </c>
      <c r="O161" s="65"/>
      <c r="P161" s="90"/>
      <c r="Q161" s="244">
        <v>30</v>
      </c>
      <c r="R161" s="246">
        <v>120</v>
      </c>
      <c r="S161" s="246">
        <v>110</v>
      </c>
      <c r="T161" s="246">
        <v>29.33</v>
      </c>
      <c r="U161" s="90">
        <v>0</v>
      </c>
      <c r="V161" s="263">
        <v>15</v>
      </c>
      <c r="W161" s="99">
        <v>0</v>
      </c>
      <c r="X161" s="84">
        <v>0</v>
      </c>
      <c r="Y161" s="99">
        <v>2</v>
      </c>
      <c r="Z161" s="65">
        <v>2</v>
      </c>
      <c r="AA161" s="319">
        <v>885165</v>
      </c>
      <c r="AB161" s="319">
        <v>46667</v>
      </c>
      <c r="AC161" s="320">
        <f>AA161+AB161</f>
        <v>931832</v>
      </c>
      <c r="AD161" s="75">
        <v>4500000</v>
      </c>
      <c r="AE161" s="75">
        <v>6000000</v>
      </c>
      <c r="AF161" s="75">
        <f>AC161*U161</f>
        <v>0</v>
      </c>
      <c r="AG161" s="75">
        <f>200000*V161</f>
        <v>3000000</v>
      </c>
      <c r="AH161" s="648">
        <f t="shared" si="2"/>
        <v>0</v>
      </c>
    </row>
    <row r="162" spans="1:34" s="50" customFormat="1" ht="24" hidden="1" customHeight="1" x14ac:dyDescent="0.2">
      <c r="A162" s="182"/>
      <c r="B162" s="298">
        <v>657</v>
      </c>
      <c r="C162" s="266">
        <v>454</v>
      </c>
      <c r="D162" s="299">
        <v>12958</v>
      </c>
      <c r="E162" s="242" t="s">
        <v>580</v>
      </c>
      <c r="F162" s="243" t="s">
        <v>581</v>
      </c>
      <c r="G162" s="287" t="s">
        <v>137</v>
      </c>
      <c r="H162" s="274" t="s">
        <v>574</v>
      </c>
      <c r="I162" s="294" t="s">
        <v>3052</v>
      </c>
      <c r="J162" s="635">
        <v>670496081</v>
      </c>
      <c r="K162" s="635">
        <v>62581024</v>
      </c>
      <c r="L162" s="65" t="s">
        <v>574</v>
      </c>
      <c r="M162" s="292" t="s">
        <v>137</v>
      </c>
      <c r="N162" s="244" t="s">
        <v>2410</v>
      </c>
      <c r="O162" s="65"/>
      <c r="P162" s="90"/>
      <c r="Q162" s="244">
        <v>30</v>
      </c>
      <c r="R162" s="246">
        <v>120</v>
      </c>
      <c r="S162" s="246">
        <v>110</v>
      </c>
      <c r="T162" s="246">
        <v>29.33</v>
      </c>
      <c r="U162" s="90">
        <v>0</v>
      </c>
      <c r="V162" s="262">
        <v>15</v>
      </c>
      <c r="W162" s="99">
        <v>0</v>
      </c>
      <c r="X162" s="84">
        <v>0</v>
      </c>
      <c r="Y162" s="99">
        <v>0</v>
      </c>
      <c r="Z162" s="65">
        <v>0</v>
      </c>
      <c r="AA162" s="319">
        <v>885165</v>
      </c>
      <c r="AB162" s="319">
        <v>0</v>
      </c>
      <c r="AC162" s="320">
        <f>AA162+AB162</f>
        <v>885165</v>
      </c>
      <c r="AD162" s="75">
        <v>4500000</v>
      </c>
      <c r="AE162" s="75">
        <v>6000000</v>
      </c>
      <c r="AF162" s="75">
        <f>AC162*U162</f>
        <v>0</v>
      </c>
      <c r="AG162" s="75">
        <f>200000*V162</f>
        <v>3000000</v>
      </c>
      <c r="AH162" s="648">
        <f t="shared" si="2"/>
        <v>0</v>
      </c>
    </row>
    <row r="163" spans="1:34" s="50" customFormat="1" ht="24" hidden="1" customHeight="1" x14ac:dyDescent="0.2">
      <c r="A163" s="182"/>
      <c r="B163" s="298">
        <v>126</v>
      </c>
      <c r="C163" s="266">
        <v>134</v>
      </c>
      <c r="D163" s="299">
        <v>12959</v>
      </c>
      <c r="E163" s="252" t="s">
        <v>135</v>
      </c>
      <c r="F163" s="253" t="s">
        <v>584</v>
      </c>
      <c r="G163" s="252" t="s">
        <v>87</v>
      </c>
      <c r="H163" s="274" t="s">
        <v>574</v>
      </c>
      <c r="I163" s="294" t="s">
        <v>2575</v>
      </c>
      <c r="J163" s="635">
        <v>680391959</v>
      </c>
      <c r="K163" s="635">
        <v>67535021</v>
      </c>
      <c r="L163" s="65" t="s">
        <v>574</v>
      </c>
      <c r="M163" s="292" t="s">
        <v>2380</v>
      </c>
      <c r="N163" s="99"/>
      <c r="O163" s="65"/>
      <c r="P163" s="90"/>
      <c r="Q163" s="254">
        <v>30</v>
      </c>
      <c r="R163" s="255">
        <v>47</v>
      </c>
      <c r="S163" s="65">
        <v>0</v>
      </c>
      <c r="T163" s="65">
        <v>0</v>
      </c>
      <c r="U163" s="300">
        <f>1+1+1+1+1+1</f>
        <v>6</v>
      </c>
      <c r="V163" s="260">
        <v>14</v>
      </c>
      <c r="W163" s="99">
        <v>0</v>
      </c>
      <c r="X163" s="84">
        <v>0</v>
      </c>
      <c r="Y163" s="99">
        <v>2</v>
      </c>
      <c r="Z163" s="65">
        <v>2</v>
      </c>
      <c r="AA163" s="327">
        <v>1477052</v>
      </c>
      <c r="AB163" s="327">
        <v>46667</v>
      </c>
      <c r="AC163" s="328">
        <f>AA163+AB163</f>
        <v>1523719</v>
      </c>
      <c r="AD163" s="75">
        <v>4500000</v>
      </c>
      <c r="AE163" s="75">
        <v>6000000</v>
      </c>
      <c r="AF163" s="75">
        <f>AC163*U163</f>
        <v>9142314</v>
      </c>
      <c r="AG163" s="75">
        <f>200000*V163</f>
        <v>2800000</v>
      </c>
      <c r="AH163" s="648">
        <f t="shared" si="2"/>
        <v>0</v>
      </c>
    </row>
    <row r="164" spans="1:34" s="50" customFormat="1" ht="24" hidden="1" customHeight="1" x14ac:dyDescent="0.2">
      <c r="A164" s="182"/>
      <c r="B164" s="298">
        <v>658</v>
      </c>
      <c r="C164" s="266">
        <v>455</v>
      </c>
      <c r="D164" s="299">
        <v>12960</v>
      </c>
      <c r="E164" s="242" t="s">
        <v>248</v>
      </c>
      <c r="F164" s="243" t="s">
        <v>587</v>
      </c>
      <c r="G164" s="287" t="s">
        <v>137</v>
      </c>
      <c r="H164" s="274" t="s">
        <v>574</v>
      </c>
      <c r="I164" s="294" t="s">
        <v>3053</v>
      </c>
      <c r="J164" s="635">
        <v>932330258</v>
      </c>
      <c r="K164" s="635">
        <v>67078584</v>
      </c>
      <c r="L164" s="65" t="s">
        <v>574</v>
      </c>
      <c r="M164" s="292" t="s">
        <v>137</v>
      </c>
      <c r="N164" s="244" t="s">
        <v>2410</v>
      </c>
      <c r="O164" s="65"/>
      <c r="P164" s="90"/>
      <c r="Q164" s="244">
        <v>30</v>
      </c>
      <c r="R164" s="246">
        <v>120</v>
      </c>
      <c r="S164" s="246">
        <v>110</v>
      </c>
      <c r="T164" s="246">
        <v>29.33</v>
      </c>
      <c r="U164" s="90">
        <v>0</v>
      </c>
      <c r="V164" s="262">
        <v>15</v>
      </c>
      <c r="W164" s="99">
        <v>0</v>
      </c>
      <c r="X164" s="84">
        <v>0</v>
      </c>
      <c r="Y164" s="99">
        <v>1</v>
      </c>
      <c r="Z164" s="65">
        <v>1</v>
      </c>
      <c r="AA164" s="319">
        <v>885165</v>
      </c>
      <c r="AB164" s="319">
        <v>46667</v>
      </c>
      <c r="AC164" s="320">
        <f>AA164+AB164</f>
        <v>931832</v>
      </c>
      <c r="AD164" s="75">
        <v>4500000</v>
      </c>
      <c r="AE164" s="75">
        <v>6000000</v>
      </c>
      <c r="AF164" s="75">
        <f>AC164*U164</f>
        <v>0</v>
      </c>
      <c r="AG164" s="75">
        <f>200000*V164</f>
        <v>3000000</v>
      </c>
      <c r="AH164" s="648">
        <f t="shared" si="2"/>
        <v>0</v>
      </c>
    </row>
    <row r="165" spans="1:34" s="50" customFormat="1" ht="24" hidden="1" customHeight="1" x14ac:dyDescent="0.2">
      <c r="A165" s="182"/>
      <c r="B165" s="298">
        <v>125</v>
      </c>
      <c r="C165" s="266">
        <v>133</v>
      </c>
      <c r="D165" s="299">
        <v>12961</v>
      </c>
      <c r="E165" s="252" t="s">
        <v>99</v>
      </c>
      <c r="F165" s="253" t="s">
        <v>590</v>
      </c>
      <c r="G165" s="252" t="s">
        <v>87</v>
      </c>
      <c r="H165" s="274" t="s">
        <v>574</v>
      </c>
      <c r="I165" s="294" t="s">
        <v>2574</v>
      </c>
      <c r="J165" s="635">
        <v>829377123</v>
      </c>
      <c r="K165" s="635">
        <v>67084063</v>
      </c>
      <c r="L165" s="65" t="s">
        <v>574</v>
      </c>
      <c r="M165" s="292" t="s">
        <v>2380</v>
      </c>
      <c r="N165" s="99"/>
      <c r="O165" s="65"/>
      <c r="P165" s="90"/>
      <c r="Q165" s="254">
        <v>30</v>
      </c>
      <c r="R165" s="255">
        <v>32</v>
      </c>
      <c r="S165" s="65">
        <v>0</v>
      </c>
      <c r="T165" s="65">
        <v>0</v>
      </c>
      <c r="U165" s="300">
        <f>1+1+1+1</f>
        <v>4</v>
      </c>
      <c r="V165" s="261">
        <v>15</v>
      </c>
      <c r="W165" s="99">
        <v>0</v>
      </c>
      <c r="X165" s="84">
        <v>0</v>
      </c>
      <c r="Y165" s="99">
        <v>1</v>
      </c>
      <c r="Z165" s="65">
        <v>1</v>
      </c>
      <c r="AA165" s="327">
        <v>1477052</v>
      </c>
      <c r="AB165" s="327">
        <v>46667</v>
      </c>
      <c r="AC165" s="328">
        <f>AA165+AB165</f>
        <v>1523719</v>
      </c>
      <c r="AD165" s="75">
        <v>4500000</v>
      </c>
      <c r="AE165" s="75">
        <v>6000000</v>
      </c>
      <c r="AF165" s="75">
        <f>AC165*U165</f>
        <v>6094876</v>
      </c>
      <c r="AG165" s="75">
        <f>200000*V165</f>
        <v>3000000</v>
      </c>
      <c r="AH165" s="648">
        <f t="shared" si="2"/>
        <v>0</v>
      </c>
    </row>
    <row r="166" spans="1:34" s="50" customFormat="1" ht="24" hidden="1" customHeight="1" x14ac:dyDescent="0.2">
      <c r="A166" s="182"/>
      <c r="B166" s="298">
        <v>128</v>
      </c>
      <c r="C166" s="266">
        <v>136</v>
      </c>
      <c r="D166" s="299">
        <v>12962</v>
      </c>
      <c r="E166" s="252" t="s">
        <v>593</v>
      </c>
      <c r="F166" s="253" t="s">
        <v>594</v>
      </c>
      <c r="G166" s="252" t="s">
        <v>87</v>
      </c>
      <c r="H166" s="274" t="s">
        <v>574</v>
      </c>
      <c r="I166" s="294" t="s">
        <v>2577</v>
      </c>
      <c r="J166" s="635">
        <v>2020108348</v>
      </c>
      <c r="K166" s="635">
        <v>62580442</v>
      </c>
      <c r="L166" s="65" t="s">
        <v>574</v>
      </c>
      <c r="M166" s="292" t="s">
        <v>2380</v>
      </c>
      <c r="N166" s="99"/>
      <c r="O166" s="65"/>
      <c r="P166" s="90"/>
      <c r="Q166" s="254">
        <v>30</v>
      </c>
      <c r="R166" s="255">
        <v>5</v>
      </c>
      <c r="S166" s="65">
        <v>0</v>
      </c>
      <c r="T166" s="65">
        <v>0</v>
      </c>
      <c r="U166" s="90">
        <v>0</v>
      </c>
      <c r="V166" s="260">
        <v>20</v>
      </c>
      <c r="W166" s="99">
        <v>0</v>
      </c>
      <c r="X166" s="84">
        <v>0</v>
      </c>
      <c r="Y166" s="99">
        <v>0</v>
      </c>
      <c r="Z166" s="65">
        <v>0</v>
      </c>
      <c r="AA166" s="327">
        <v>1477052</v>
      </c>
      <c r="AB166" s="327">
        <v>0</v>
      </c>
      <c r="AC166" s="328">
        <f>AA166+AB166</f>
        <v>1477052</v>
      </c>
      <c r="AD166" s="75">
        <v>4500000</v>
      </c>
      <c r="AE166" s="75">
        <v>6000000</v>
      </c>
      <c r="AF166" s="75">
        <f>AC166*U166</f>
        <v>0</v>
      </c>
      <c r="AG166" s="75">
        <f>200000*V166</f>
        <v>4000000</v>
      </c>
      <c r="AH166" s="648">
        <f t="shared" si="2"/>
        <v>0</v>
      </c>
    </row>
    <row r="167" spans="1:34" s="50" customFormat="1" ht="24" hidden="1" customHeight="1" x14ac:dyDescent="0.4">
      <c r="A167" s="182"/>
      <c r="B167" s="298">
        <v>660</v>
      </c>
      <c r="C167" s="266">
        <v>457</v>
      </c>
      <c r="D167" s="299">
        <v>12963</v>
      </c>
      <c r="E167" s="242" t="s">
        <v>226</v>
      </c>
      <c r="F167" s="243" t="s">
        <v>597</v>
      </c>
      <c r="G167" s="287" t="s">
        <v>137</v>
      </c>
      <c r="H167" s="274" t="s">
        <v>574</v>
      </c>
      <c r="I167" s="443" t="s">
        <v>3169</v>
      </c>
      <c r="J167" s="635">
        <v>670201091</v>
      </c>
      <c r="K167" s="635">
        <v>68899489</v>
      </c>
      <c r="L167" s="65" t="s">
        <v>574</v>
      </c>
      <c r="M167" s="292" t="s">
        <v>137</v>
      </c>
      <c r="N167" s="244" t="s">
        <v>2410</v>
      </c>
      <c r="O167" s="65"/>
      <c r="P167" s="90"/>
      <c r="Q167" s="244">
        <v>30</v>
      </c>
      <c r="R167" s="246">
        <v>120</v>
      </c>
      <c r="S167" s="246">
        <v>110</v>
      </c>
      <c r="T167" s="246">
        <v>29.33</v>
      </c>
      <c r="U167" s="90">
        <v>0</v>
      </c>
      <c r="V167" s="262">
        <v>15</v>
      </c>
      <c r="W167" s="99">
        <v>0</v>
      </c>
      <c r="X167" s="84">
        <v>0</v>
      </c>
      <c r="Y167" s="99">
        <v>0</v>
      </c>
      <c r="Z167" s="65">
        <v>0</v>
      </c>
      <c r="AA167" s="319">
        <v>885165</v>
      </c>
      <c r="AB167" s="319">
        <v>0</v>
      </c>
      <c r="AC167" s="320">
        <f>AA167+AB167</f>
        <v>885165</v>
      </c>
      <c r="AD167" s="75">
        <v>4500000</v>
      </c>
      <c r="AE167" s="75">
        <v>6000000</v>
      </c>
      <c r="AF167" s="75">
        <f>AC167*U167</f>
        <v>0</v>
      </c>
      <c r="AG167" s="75">
        <f>200000*V167</f>
        <v>3000000</v>
      </c>
      <c r="AH167" s="648">
        <f t="shared" si="2"/>
        <v>0</v>
      </c>
    </row>
    <row r="168" spans="1:34" s="50" customFormat="1" ht="24" hidden="1" customHeight="1" x14ac:dyDescent="0.2">
      <c r="A168" s="182"/>
      <c r="B168" s="298">
        <v>656</v>
      </c>
      <c r="C168" s="266">
        <v>453</v>
      </c>
      <c r="D168" s="299">
        <v>12964</v>
      </c>
      <c r="E168" s="242" t="s">
        <v>600</v>
      </c>
      <c r="F168" s="243" t="s">
        <v>601</v>
      </c>
      <c r="G168" s="287" t="s">
        <v>137</v>
      </c>
      <c r="H168" s="274" t="s">
        <v>574</v>
      </c>
      <c r="I168" s="294" t="s">
        <v>3051</v>
      </c>
      <c r="J168" s="635">
        <v>682453846</v>
      </c>
      <c r="K168" s="635">
        <v>68888479</v>
      </c>
      <c r="L168" s="65" t="s">
        <v>574</v>
      </c>
      <c r="M168" s="292" t="s">
        <v>137</v>
      </c>
      <c r="N168" s="244" t="s">
        <v>2410</v>
      </c>
      <c r="O168" s="65"/>
      <c r="P168" s="90"/>
      <c r="Q168" s="244">
        <v>30</v>
      </c>
      <c r="R168" s="246">
        <v>120</v>
      </c>
      <c r="S168" s="246">
        <v>110</v>
      </c>
      <c r="T168" s="246">
        <v>29.33</v>
      </c>
      <c r="U168" s="90">
        <v>0</v>
      </c>
      <c r="V168" s="262">
        <v>15</v>
      </c>
      <c r="W168" s="99">
        <v>0</v>
      </c>
      <c r="X168" s="84">
        <v>0</v>
      </c>
      <c r="Y168" s="99">
        <v>2</v>
      </c>
      <c r="Z168" s="65">
        <v>2</v>
      </c>
      <c r="AA168" s="319">
        <v>885165</v>
      </c>
      <c r="AB168" s="319">
        <v>0</v>
      </c>
      <c r="AC168" s="320">
        <f>AA168+AB168</f>
        <v>885165</v>
      </c>
      <c r="AD168" s="75">
        <v>4500000</v>
      </c>
      <c r="AE168" s="75">
        <v>6000000</v>
      </c>
      <c r="AF168" s="75">
        <f>AC168*U168</f>
        <v>0</v>
      </c>
      <c r="AG168" s="75">
        <f>200000*V168</f>
        <v>3000000</v>
      </c>
      <c r="AH168" s="648">
        <f t="shared" si="2"/>
        <v>0</v>
      </c>
    </row>
    <row r="169" spans="1:34" s="50" customFormat="1" ht="24" customHeight="1" x14ac:dyDescent="0.2">
      <c r="A169" s="182"/>
      <c r="B169" s="298">
        <v>655</v>
      </c>
      <c r="C169" s="266">
        <v>452</v>
      </c>
      <c r="D169" s="299">
        <v>12965</v>
      </c>
      <c r="E169" s="242" t="s">
        <v>216</v>
      </c>
      <c r="F169" s="243" t="s">
        <v>604</v>
      </c>
      <c r="G169" s="287" t="s">
        <v>137</v>
      </c>
      <c r="H169" s="274" t="s">
        <v>458</v>
      </c>
      <c r="I169" s="294" t="s">
        <v>3050</v>
      </c>
      <c r="J169" s="635">
        <v>902361686</v>
      </c>
      <c r="K169" s="635">
        <v>66733461</v>
      </c>
      <c r="L169" s="65" t="s">
        <v>458</v>
      </c>
      <c r="M169" s="292" t="s">
        <v>137</v>
      </c>
      <c r="N169" s="244" t="s">
        <v>2410</v>
      </c>
      <c r="O169" s="65"/>
      <c r="P169" s="90"/>
      <c r="Q169" s="244">
        <v>30</v>
      </c>
      <c r="R169" s="246">
        <v>120</v>
      </c>
      <c r="S169" s="246">
        <v>110</v>
      </c>
      <c r="T169" s="246">
        <v>29.33</v>
      </c>
      <c r="U169" s="90">
        <v>0</v>
      </c>
      <c r="V169" s="262">
        <v>15</v>
      </c>
      <c r="W169" s="99">
        <v>0</v>
      </c>
      <c r="X169" s="84">
        <v>0</v>
      </c>
      <c r="Y169" s="99">
        <v>0</v>
      </c>
      <c r="Z169" s="65">
        <v>2</v>
      </c>
      <c r="AA169" s="319">
        <v>885165</v>
      </c>
      <c r="AB169" s="319">
        <v>0</v>
      </c>
      <c r="AC169" s="320">
        <f>AA169+AB169</f>
        <v>885165</v>
      </c>
      <c r="AD169" s="75">
        <v>4500000</v>
      </c>
      <c r="AE169" s="75">
        <v>6000000</v>
      </c>
      <c r="AF169" s="75">
        <f>AC169*U169</f>
        <v>0</v>
      </c>
      <c r="AG169" s="75">
        <f>200000*V169</f>
        <v>3000000</v>
      </c>
      <c r="AH169" s="648">
        <f t="shared" si="2"/>
        <v>2</v>
      </c>
    </row>
    <row r="170" spans="1:34" s="50" customFormat="1" ht="24" customHeight="1" x14ac:dyDescent="0.2">
      <c r="A170" s="182"/>
      <c r="B170" s="298">
        <v>654</v>
      </c>
      <c r="C170" s="266">
        <v>451</v>
      </c>
      <c r="D170" s="299">
        <v>12966</v>
      </c>
      <c r="E170" s="242" t="s">
        <v>600</v>
      </c>
      <c r="F170" s="243" t="s">
        <v>607</v>
      </c>
      <c r="G170" s="287" t="s">
        <v>137</v>
      </c>
      <c r="H170" s="274" t="s">
        <v>458</v>
      </c>
      <c r="I170" s="294" t="s">
        <v>3049</v>
      </c>
      <c r="J170" s="635">
        <v>943018986</v>
      </c>
      <c r="K170" s="635">
        <v>68420059</v>
      </c>
      <c r="L170" s="65" t="s">
        <v>458</v>
      </c>
      <c r="M170" s="292" t="s">
        <v>137</v>
      </c>
      <c r="N170" s="99"/>
      <c r="O170" s="246" t="s">
        <v>2410</v>
      </c>
      <c r="P170" s="90"/>
      <c r="Q170" s="244">
        <v>30</v>
      </c>
      <c r="R170" s="246">
        <v>90</v>
      </c>
      <c r="S170" s="246">
        <v>0</v>
      </c>
      <c r="T170" s="246">
        <v>0</v>
      </c>
      <c r="U170" s="90">
        <v>0</v>
      </c>
      <c r="V170" s="262">
        <v>23</v>
      </c>
      <c r="W170" s="99">
        <v>0</v>
      </c>
      <c r="X170" s="84">
        <v>0</v>
      </c>
      <c r="Y170" s="99">
        <v>0</v>
      </c>
      <c r="Z170" s="65">
        <v>1</v>
      </c>
      <c r="AA170" s="319">
        <v>885165</v>
      </c>
      <c r="AB170" s="319">
        <v>0</v>
      </c>
      <c r="AC170" s="320">
        <f>AA170+AB170</f>
        <v>885165</v>
      </c>
      <c r="AD170" s="75">
        <v>4500000</v>
      </c>
      <c r="AE170" s="75">
        <v>6000000</v>
      </c>
      <c r="AF170" s="75">
        <f>AC170*U170</f>
        <v>0</v>
      </c>
      <c r="AG170" s="75">
        <f>200000*V170</f>
        <v>4600000</v>
      </c>
      <c r="AH170" s="648">
        <f t="shared" si="2"/>
        <v>1</v>
      </c>
    </row>
    <row r="171" spans="1:34" s="50" customFormat="1" ht="24" hidden="1" customHeight="1" x14ac:dyDescent="0.2">
      <c r="A171" s="182"/>
      <c r="B171" s="298">
        <v>138</v>
      </c>
      <c r="C171" s="266">
        <v>147</v>
      </c>
      <c r="D171" s="299">
        <v>12968</v>
      </c>
      <c r="E171" s="252" t="s">
        <v>226</v>
      </c>
      <c r="F171" s="253" t="s">
        <v>612</v>
      </c>
      <c r="G171" s="252" t="s">
        <v>87</v>
      </c>
      <c r="H171" s="274" t="s">
        <v>613</v>
      </c>
      <c r="I171" s="294" t="s">
        <v>2580</v>
      </c>
      <c r="J171" s="635">
        <v>452726352</v>
      </c>
      <c r="K171" s="635">
        <v>11226697</v>
      </c>
      <c r="L171" s="65" t="s">
        <v>613</v>
      </c>
      <c r="M171" s="292" t="s">
        <v>2380</v>
      </c>
      <c r="N171" s="99"/>
      <c r="O171" s="65"/>
      <c r="P171" s="90"/>
      <c r="Q171" s="254">
        <v>30</v>
      </c>
      <c r="R171" s="255">
        <v>93</v>
      </c>
      <c r="S171" s="65">
        <v>0</v>
      </c>
      <c r="T171" s="65">
        <v>0</v>
      </c>
      <c r="U171" s="90">
        <v>0</v>
      </c>
      <c r="V171" s="260">
        <v>20</v>
      </c>
      <c r="W171" s="99">
        <v>0</v>
      </c>
      <c r="X171" s="84">
        <v>0</v>
      </c>
      <c r="Y171" s="99">
        <v>0</v>
      </c>
      <c r="Z171" s="65">
        <v>0</v>
      </c>
      <c r="AA171" s="327">
        <v>1477052</v>
      </c>
      <c r="AB171" s="327">
        <v>46667</v>
      </c>
      <c r="AC171" s="328">
        <f>AA171+AB171</f>
        <v>1523719</v>
      </c>
      <c r="AD171" s="75">
        <v>4500000</v>
      </c>
      <c r="AE171" s="75">
        <v>6000000</v>
      </c>
      <c r="AF171" s="75">
        <f>AC171*U171</f>
        <v>0</v>
      </c>
      <c r="AG171" s="75">
        <f>200000*V171</f>
        <v>4000000</v>
      </c>
      <c r="AH171" s="648">
        <f t="shared" si="2"/>
        <v>0</v>
      </c>
    </row>
    <row r="172" spans="1:34" s="50" customFormat="1" ht="24" hidden="1" customHeight="1" x14ac:dyDescent="0.2">
      <c r="A172" s="182"/>
      <c r="B172" s="298">
        <v>139</v>
      </c>
      <c r="C172" s="266">
        <v>148</v>
      </c>
      <c r="D172" s="299">
        <v>12969</v>
      </c>
      <c r="E172" s="252" t="s">
        <v>259</v>
      </c>
      <c r="F172" s="253" t="s">
        <v>616</v>
      </c>
      <c r="G172" s="252" t="s">
        <v>87</v>
      </c>
      <c r="H172" s="274" t="s">
        <v>613</v>
      </c>
      <c r="I172" s="294" t="s">
        <v>2581</v>
      </c>
      <c r="J172" s="635">
        <v>83992944</v>
      </c>
      <c r="K172" s="635">
        <v>12736111</v>
      </c>
      <c r="L172" s="65" t="s">
        <v>613</v>
      </c>
      <c r="M172" s="292" t="s">
        <v>2382</v>
      </c>
      <c r="N172" s="99"/>
      <c r="O172" s="65"/>
      <c r="P172" s="90"/>
      <c r="Q172" s="254">
        <v>30</v>
      </c>
      <c r="R172" s="255">
        <v>140</v>
      </c>
      <c r="S172" s="65">
        <v>0</v>
      </c>
      <c r="T172" s="65">
        <v>0</v>
      </c>
      <c r="U172" s="90">
        <v>0</v>
      </c>
      <c r="V172" s="260">
        <v>20</v>
      </c>
      <c r="W172" s="99">
        <v>0</v>
      </c>
      <c r="X172" s="84">
        <v>0</v>
      </c>
      <c r="Y172" s="99">
        <v>0</v>
      </c>
      <c r="Z172" s="65">
        <v>0</v>
      </c>
      <c r="AA172" s="327">
        <v>1145360</v>
      </c>
      <c r="AB172" s="327">
        <v>46667</v>
      </c>
      <c r="AC172" s="328">
        <f>AA172+AB172</f>
        <v>1192027</v>
      </c>
      <c r="AD172" s="75">
        <v>4500000</v>
      </c>
      <c r="AE172" s="75">
        <v>6000000</v>
      </c>
      <c r="AF172" s="75">
        <f>AC172*U172</f>
        <v>0</v>
      </c>
      <c r="AG172" s="75">
        <f>200000*V172</f>
        <v>4000000</v>
      </c>
      <c r="AH172" s="648">
        <f t="shared" si="2"/>
        <v>0</v>
      </c>
    </row>
    <row r="173" spans="1:34" s="50" customFormat="1" ht="24" hidden="1" customHeight="1" x14ac:dyDescent="0.2">
      <c r="A173" s="182"/>
      <c r="B173" s="298">
        <v>140</v>
      </c>
      <c r="C173" s="266">
        <v>149</v>
      </c>
      <c r="D173" s="299">
        <v>12970</v>
      </c>
      <c r="E173" s="252" t="s">
        <v>619</v>
      </c>
      <c r="F173" s="253" t="s">
        <v>620</v>
      </c>
      <c r="G173" s="252" t="s">
        <v>87</v>
      </c>
      <c r="H173" s="274" t="s">
        <v>613</v>
      </c>
      <c r="I173" s="294" t="s">
        <v>2582</v>
      </c>
      <c r="J173" s="635">
        <v>79913547</v>
      </c>
      <c r="K173" s="635">
        <v>12812423</v>
      </c>
      <c r="L173" s="65" t="s">
        <v>613</v>
      </c>
      <c r="M173" s="307" t="s">
        <v>2383</v>
      </c>
      <c r="N173" s="99"/>
      <c r="O173" s="65"/>
      <c r="P173" s="90"/>
      <c r="Q173" s="254">
        <v>30</v>
      </c>
      <c r="R173" s="255">
        <v>33</v>
      </c>
      <c r="S173" s="65">
        <v>0</v>
      </c>
      <c r="T173" s="65">
        <v>0</v>
      </c>
      <c r="U173" s="90">
        <v>0</v>
      </c>
      <c r="V173" s="260">
        <v>19</v>
      </c>
      <c r="W173" s="99">
        <v>0</v>
      </c>
      <c r="X173" s="84">
        <v>0</v>
      </c>
      <c r="Y173" s="99">
        <v>0</v>
      </c>
      <c r="Z173" s="65">
        <v>0</v>
      </c>
      <c r="AA173" s="327">
        <v>1642901</v>
      </c>
      <c r="AB173" s="327">
        <v>46667</v>
      </c>
      <c r="AC173" s="328">
        <f>AA173+AB173</f>
        <v>1689568</v>
      </c>
      <c r="AD173" s="75">
        <v>4500000</v>
      </c>
      <c r="AE173" s="75">
        <v>6000000</v>
      </c>
      <c r="AF173" s="75">
        <f>AC173*U173</f>
        <v>0</v>
      </c>
      <c r="AG173" s="75">
        <f>200000*V173</f>
        <v>3800000</v>
      </c>
      <c r="AH173" s="648">
        <f t="shared" si="2"/>
        <v>0</v>
      </c>
    </row>
    <row r="174" spans="1:34" s="50" customFormat="1" ht="24" hidden="1" customHeight="1" x14ac:dyDescent="0.2">
      <c r="A174" s="182"/>
      <c r="B174" s="298">
        <v>141</v>
      </c>
      <c r="C174" s="266">
        <v>150</v>
      </c>
      <c r="D174" s="299">
        <v>12971</v>
      </c>
      <c r="E174" s="252" t="s">
        <v>623</v>
      </c>
      <c r="F174" s="253" t="s">
        <v>624</v>
      </c>
      <c r="G174" s="252" t="s">
        <v>87</v>
      </c>
      <c r="H174" s="274" t="s">
        <v>613</v>
      </c>
      <c r="I174" s="294" t="s">
        <v>2583</v>
      </c>
      <c r="J174" s="635">
        <v>323642421</v>
      </c>
      <c r="K174" s="635">
        <v>26426034</v>
      </c>
      <c r="L174" s="65" t="s">
        <v>613</v>
      </c>
      <c r="M174" s="292" t="s">
        <v>2380</v>
      </c>
      <c r="N174" s="99"/>
      <c r="O174" s="65"/>
      <c r="P174" s="90"/>
      <c r="Q174" s="254">
        <v>30</v>
      </c>
      <c r="R174" s="255">
        <v>21</v>
      </c>
      <c r="S174" s="65">
        <v>0</v>
      </c>
      <c r="T174" s="65">
        <v>0</v>
      </c>
      <c r="U174" s="300">
        <f>2</f>
        <v>2</v>
      </c>
      <c r="V174" s="261">
        <v>19</v>
      </c>
      <c r="W174" s="99">
        <v>0</v>
      </c>
      <c r="X174" s="84">
        <v>0</v>
      </c>
      <c r="Y174" s="99">
        <v>0</v>
      </c>
      <c r="Z174" s="65">
        <v>0</v>
      </c>
      <c r="AA174" s="327">
        <v>1477052</v>
      </c>
      <c r="AB174" s="327">
        <v>46667</v>
      </c>
      <c r="AC174" s="328">
        <f>AA174+AB174</f>
        <v>1523719</v>
      </c>
      <c r="AD174" s="75">
        <v>4500000</v>
      </c>
      <c r="AE174" s="75">
        <v>6000000</v>
      </c>
      <c r="AF174" s="75">
        <f>AC174*U174</f>
        <v>3047438</v>
      </c>
      <c r="AG174" s="75">
        <f>200000*V174</f>
        <v>3800000</v>
      </c>
      <c r="AH174" s="648">
        <f t="shared" si="2"/>
        <v>0</v>
      </c>
    </row>
    <row r="175" spans="1:34" s="50" customFormat="1" ht="24" hidden="1" customHeight="1" x14ac:dyDescent="0.2">
      <c r="A175" s="182"/>
      <c r="B175" s="298">
        <v>142</v>
      </c>
      <c r="C175" s="266">
        <v>151</v>
      </c>
      <c r="D175" s="299">
        <v>12972</v>
      </c>
      <c r="E175" s="252" t="s">
        <v>627</v>
      </c>
      <c r="F175" s="253" t="s">
        <v>628</v>
      </c>
      <c r="G175" s="252" t="s">
        <v>87</v>
      </c>
      <c r="H175" s="274" t="s">
        <v>613</v>
      </c>
      <c r="I175" s="294" t="s">
        <v>2584</v>
      </c>
      <c r="J175" s="635">
        <v>12001996</v>
      </c>
      <c r="K175" s="635">
        <v>14639658</v>
      </c>
      <c r="L175" s="65" t="s">
        <v>613</v>
      </c>
      <c r="M175" s="307" t="s">
        <v>3265</v>
      </c>
      <c r="N175" s="99"/>
      <c r="O175" s="65"/>
      <c r="P175" s="90"/>
      <c r="Q175" s="254">
        <v>30</v>
      </c>
      <c r="R175" s="255">
        <v>36</v>
      </c>
      <c r="S175" s="65">
        <v>0</v>
      </c>
      <c r="T175" s="65">
        <v>0</v>
      </c>
      <c r="U175" s="90">
        <v>0</v>
      </c>
      <c r="V175" s="260">
        <v>19</v>
      </c>
      <c r="W175" s="99">
        <v>0</v>
      </c>
      <c r="X175" s="84">
        <v>0</v>
      </c>
      <c r="Y175" s="99">
        <v>0</v>
      </c>
      <c r="Z175" s="65">
        <v>0</v>
      </c>
      <c r="AA175" s="327">
        <v>1477052</v>
      </c>
      <c r="AB175" s="327">
        <v>46667</v>
      </c>
      <c r="AC175" s="328">
        <f>AA175+AB175</f>
        <v>1523719</v>
      </c>
      <c r="AD175" s="75">
        <v>4500000</v>
      </c>
      <c r="AE175" s="75">
        <v>6000000</v>
      </c>
      <c r="AF175" s="75">
        <f>AC175*U175</f>
        <v>0</v>
      </c>
      <c r="AG175" s="75">
        <f>200000*V175</f>
        <v>3800000</v>
      </c>
      <c r="AH175" s="648">
        <f t="shared" si="2"/>
        <v>0</v>
      </c>
    </row>
    <row r="176" spans="1:34" s="50" customFormat="1" ht="24" hidden="1" customHeight="1" x14ac:dyDescent="0.2">
      <c r="A176" s="182"/>
      <c r="B176" s="298">
        <v>143</v>
      </c>
      <c r="C176" s="266">
        <v>152</v>
      </c>
      <c r="D176" s="299">
        <v>12973</v>
      </c>
      <c r="E176" s="252" t="s">
        <v>398</v>
      </c>
      <c r="F176" s="253" t="s">
        <v>631</v>
      </c>
      <c r="G176" s="252" t="s">
        <v>87</v>
      </c>
      <c r="H176" s="274" t="s">
        <v>613</v>
      </c>
      <c r="I176" s="294" t="s">
        <v>2585</v>
      </c>
      <c r="J176" s="635">
        <v>559806949</v>
      </c>
      <c r="K176" s="635">
        <v>12310512</v>
      </c>
      <c r="L176" s="65" t="s">
        <v>613</v>
      </c>
      <c r="M176" s="292" t="s">
        <v>2380</v>
      </c>
      <c r="N176" s="99"/>
      <c r="O176" s="65"/>
      <c r="P176" s="90"/>
      <c r="Q176" s="254">
        <v>30</v>
      </c>
      <c r="R176" s="255">
        <v>175</v>
      </c>
      <c r="S176" s="65">
        <v>0</v>
      </c>
      <c r="T176" s="65">
        <v>0</v>
      </c>
      <c r="U176" s="300">
        <f>3+2</f>
        <v>5</v>
      </c>
      <c r="V176" s="261">
        <v>22</v>
      </c>
      <c r="W176" s="99">
        <v>0</v>
      </c>
      <c r="X176" s="84">
        <v>0</v>
      </c>
      <c r="Y176" s="99">
        <v>1</v>
      </c>
      <c r="Z176" s="65">
        <v>1</v>
      </c>
      <c r="AA176" s="327">
        <v>1477052</v>
      </c>
      <c r="AB176" s="327">
        <v>46667</v>
      </c>
      <c r="AC176" s="328">
        <f>AA176+AB176</f>
        <v>1523719</v>
      </c>
      <c r="AD176" s="75">
        <v>4500000</v>
      </c>
      <c r="AE176" s="75">
        <v>6000000</v>
      </c>
      <c r="AF176" s="75">
        <f>AC176*U176</f>
        <v>7618595</v>
      </c>
      <c r="AG176" s="75">
        <f>200000*V176</f>
        <v>4400000</v>
      </c>
      <c r="AH176" s="648">
        <f t="shared" si="2"/>
        <v>0</v>
      </c>
    </row>
    <row r="177" spans="1:35" s="50" customFormat="1" ht="24" hidden="1" customHeight="1" x14ac:dyDescent="0.2">
      <c r="A177" s="182"/>
      <c r="B177" s="298">
        <v>144</v>
      </c>
      <c r="C177" s="266">
        <v>153</v>
      </c>
      <c r="D177" s="299">
        <v>12974</v>
      </c>
      <c r="E177" s="252" t="s">
        <v>634</v>
      </c>
      <c r="F177" s="253" t="s">
        <v>635</v>
      </c>
      <c r="G177" s="252" t="s">
        <v>87</v>
      </c>
      <c r="H177" s="274" t="s">
        <v>613</v>
      </c>
      <c r="I177" s="294" t="s">
        <v>2586</v>
      </c>
      <c r="J177" s="635">
        <v>14604280</v>
      </c>
      <c r="K177" s="635">
        <v>53162912</v>
      </c>
      <c r="L177" s="65" t="s">
        <v>613</v>
      </c>
      <c r="M177" s="292" t="s">
        <v>2380</v>
      </c>
      <c r="N177" s="99"/>
      <c r="O177" s="65"/>
      <c r="P177" s="90"/>
      <c r="Q177" s="254">
        <v>30</v>
      </c>
      <c r="R177" s="255">
        <v>150</v>
      </c>
      <c r="S177" s="65">
        <v>0</v>
      </c>
      <c r="T177" s="65">
        <v>0</v>
      </c>
      <c r="U177" s="90">
        <v>0</v>
      </c>
      <c r="V177" s="260">
        <v>19</v>
      </c>
      <c r="W177" s="99">
        <v>0</v>
      </c>
      <c r="X177" s="84">
        <v>0</v>
      </c>
      <c r="Y177" s="99">
        <v>0</v>
      </c>
      <c r="Z177" s="65">
        <v>0</v>
      </c>
      <c r="AA177" s="327">
        <v>1477052</v>
      </c>
      <c r="AB177" s="327">
        <v>46667</v>
      </c>
      <c r="AC177" s="328">
        <f>AA177+AB177</f>
        <v>1523719</v>
      </c>
      <c r="AD177" s="75">
        <v>4500000</v>
      </c>
      <c r="AE177" s="75">
        <v>6000000</v>
      </c>
      <c r="AF177" s="75">
        <f>AC177*U177</f>
        <v>0</v>
      </c>
      <c r="AG177" s="75">
        <f>200000*V177</f>
        <v>3800000</v>
      </c>
      <c r="AH177" s="648">
        <f t="shared" si="2"/>
        <v>0</v>
      </c>
    </row>
    <row r="178" spans="1:35" s="50" customFormat="1" ht="24" hidden="1" customHeight="1" x14ac:dyDescent="0.2">
      <c r="A178" s="182"/>
      <c r="B178" s="298">
        <v>145</v>
      </c>
      <c r="C178" s="266">
        <v>154</v>
      </c>
      <c r="D178" s="299">
        <v>12975</v>
      </c>
      <c r="E178" s="252" t="s">
        <v>230</v>
      </c>
      <c r="F178" s="253" t="s">
        <v>638</v>
      </c>
      <c r="G178" s="252" t="s">
        <v>87</v>
      </c>
      <c r="H178" s="274" t="s">
        <v>613</v>
      </c>
      <c r="I178" s="294" t="s">
        <v>2587</v>
      </c>
      <c r="J178" s="635">
        <v>66444731</v>
      </c>
      <c r="K178" s="635">
        <v>10722912</v>
      </c>
      <c r="L178" s="65" t="s">
        <v>613</v>
      </c>
      <c r="M178" s="292" t="s">
        <v>2382</v>
      </c>
      <c r="N178" s="99"/>
      <c r="O178" s="65"/>
      <c r="P178" s="90"/>
      <c r="Q178" s="254">
        <v>30</v>
      </c>
      <c r="R178" s="255">
        <v>150</v>
      </c>
      <c r="S178" s="65">
        <v>0</v>
      </c>
      <c r="T178" s="65">
        <v>0</v>
      </c>
      <c r="U178" s="90">
        <v>0</v>
      </c>
      <c r="V178" s="260">
        <v>21</v>
      </c>
      <c r="W178" s="99">
        <v>0</v>
      </c>
      <c r="X178" s="84">
        <v>0</v>
      </c>
      <c r="Y178" s="99">
        <v>1</v>
      </c>
      <c r="Z178" s="65">
        <v>1</v>
      </c>
      <c r="AA178" s="327">
        <v>1145360</v>
      </c>
      <c r="AB178" s="327">
        <v>46667</v>
      </c>
      <c r="AC178" s="328">
        <f>AA178+AB178</f>
        <v>1192027</v>
      </c>
      <c r="AD178" s="75">
        <v>4500000</v>
      </c>
      <c r="AE178" s="75">
        <v>6000000</v>
      </c>
      <c r="AF178" s="75">
        <f>AC178*U178</f>
        <v>0</v>
      </c>
      <c r="AG178" s="75">
        <f>200000*V178</f>
        <v>4200000</v>
      </c>
      <c r="AH178" s="648">
        <f t="shared" si="2"/>
        <v>0</v>
      </c>
    </row>
    <row r="179" spans="1:35" s="50" customFormat="1" ht="24" hidden="1" customHeight="1" x14ac:dyDescent="0.2">
      <c r="A179" s="182"/>
      <c r="B179" s="298">
        <v>146</v>
      </c>
      <c r="C179" s="266">
        <v>155</v>
      </c>
      <c r="D179" s="299">
        <v>12976</v>
      </c>
      <c r="E179" s="252" t="s">
        <v>435</v>
      </c>
      <c r="F179" s="253" t="s">
        <v>641</v>
      </c>
      <c r="G179" s="252" t="s">
        <v>87</v>
      </c>
      <c r="H179" s="274" t="s">
        <v>613</v>
      </c>
      <c r="I179" s="294" t="s">
        <v>2588</v>
      </c>
      <c r="J179" s="635">
        <v>18329039</v>
      </c>
      <c r="K179" s="635">
        <v>12864939</v>
      </c>
      <c r="L179" s="65" t="s">
        <v>613</v>
      </c>
      <c r="M179" s="292" t="s">
        <v>2380</v>
      </c>
      <c r="N179" s="99"/>
      <c r="O179" s="65"/>
      <c r="P179" s="90"/>
      <c r="Q179" s="254">
        <v>30</v>
      </c>
      <c r="R179" s="255">
        <v>37</v>
      </c>
      <c r="S179" s="65">
        <v>0</v>
      </c>
      <c r="T179" s="65">
        <v>0</v>
      </c>
      <c r="U179" s="90">
        <v>0</v>
      </c>
      <c r="V179" s="260">
        <v>20</v>
      </c>
      <c r="W179" s="99">
        <v>0</v>
      </c>
      <c r="X179" s="84">
        <v>0</v>
      </c>
      <c r="Y179" s="99">
        <v>0</v>
      </c>
      <c r="Z179" s="65">
        <v>0</v>
      </c>
      <c r="AA179" s="327">
        <v>1477052</v>
      </c>
      <c r="AB179" s="327">
        <v>46667</v>
      </c>
      <c r="AC179" s="328">
        <f>AA179+AB179</f>
        <v>1523719</v>
      </c>
      <c r="AD179" s="75">
        <v>4500000</v>
      </c>
      <c r="AE179" s="75">
        <v>6000000</v>
      </c>
      <c r="AF179" s="75">
        <f>AC179*U179</f>
        <v>0</v>
      </c>
      <c r="AG179" s="75">
        <f>200000*V179</f>
        <v>4000000</v>
      </c>
      <c r="AH179" s="648">
        <f t="shared" si="2"/>
        <v>0</v>
      </c>
    </row>
    <row r="180" spans="1:35" s="50" customFormat="1" ht="24" hidden="1" customHeight="1" x14ac:dyDescent="0.2">
      <c r="A180" s="182"/>
      <c r="B180" s="298">
        <v>147</v>
      </c>
      <c r="C180" s="266">
        <v>156</v>
      </c>
      <c r="D180" s="299">
        <v>12977</v>
      </c>
      <c r="E180" s="252" t="s">
        <v>248</v>
      </c>
      <c r="F180" s="253" t="s">
        <v>644</v>
      </c>
      <c r="G180" s="252" t="s">
        <v>87</v>
      </c>
      <c r="H180" s="274" t="s">
        <v>613</v>
      </c>
      <c r="I180" s="294" t="s">
        <v>2589</v>
      </c>
      <c r="J180" s="635">
        <v>15959503</v>
      </c>
      <c r="K180" s="635">
        <v>19188343</v>
      </c>
      <c r="L180" s="65" t="s">
        <v>613</v>
      </c>
      <c r="M180" s="292" t="s">
        <v>2380</v>
      </c>
      <c r="N180" s="99"/>
      <c r="O180" s="65"/>
      <c r="P180" s="90"/>
      <c r="Q180" s="254">
        <v>30</v>
      </c>
      <c r="R180" s="255">
        <v>105</v>
      </c>
      <c r="S180" s="65">
        <v>0</v>
      </c>
      <c r="T180" s="65">
        <v>0</v>
      </c>
      <c r="U180" s="90">
        <v>0</v>
      </c>
      <c r="V180" s="260">
        <v>20</v>
      </c>
      <c r="W180" s="99">
        <v>0</v>
      </c>
      <c r="X180" s="84">
        <v>0</v>
      </c>
      <c r="Y180" s="99">
        <v>0</v>
      </c>
      <c r="Z180" s="65">
        <v>0</v>
      </c>
      <c r="AA180" s="327">
        <v>1477052</v>
      </c>
      <c r="AB180" s="327">
        <v>46667</v>
      </c>
      <c r="AC180" s="328">
        <f>AA180+AB180</f>
        <v>1523719</v>
      </c>
      <c r="AD180" s="75">
        <v>4500000</v>
      </c>
      <c r="AE180" s="75">
        <v>6000000</v>
      </c>
      <c r="AF180" s="75">
        <f>AC180*U180</f>
        <v>0</v>
      </c>
      <c r="AG180" s="75">
        <f>200000*V180</f>
        <v>4000000</v>
      </c>
      <c r="AH180" s="648">
        <f t="shared" si="2"/>
        <v>0</v>
      </c>
    </row>
    <row r="181" spans="1:35" s="50" customFormat="1" ht="24" customHeight="1" x14ac:dyDescent="0.2">
      <c r="A181" s="182"/>
      <c r="B181" s="298">
        <v>148</v>
      </c>
      <c r="C181" s="266">
        <v>157</v>
      </c>
      <c r="D181" s="299">
        <v>12978</v>
      </c>
      <c r="E181" s="252" t="s">
        <v>209</v>
      </c>
      <c r="F181" s="253" t="s">
        <v>641</v>
      </c>
      <c r="G181" s="252" t="s">
        <v>87</v>
      </c>
      <c r="H181" s="274" t="s">
        <v>613</v>
      </c>
      <c r="I181" s="294" t="s">
        <v>2590</v>
      </c>
      <c r="J181" s="635">
        <v>16675614</v>
      </c>
      <c r="K181" s="635">
        <v>29125333</v>
      </c>
      <c r="L181" s="65" t="s">
        <v>613</v>
      </c>
      <c r="M181" s="292" t="s">
        <v>2383</v>
      </c>
      <c r="N181" s="99"/>
      <c r="O181" s="65"/>
      <c r="P181" s="90"/>
      <c r="Q181" s="254">
        <v>30</v>
      </c>
      <c r="R181" s="255">
        <v>23</v>
      </c>
      <c r="S181" s="65">
        <v>0</v>
      </c>
      <c r="T181" s="65">
        <v>0</v>
      </c>
      <c r="U181" s="90">
        <v>0</v>
      </c>
      <c r="V181" s="260">
        <v>19</v>
      </c>
      <c r="W181" s="99">
        <v>0</v>
      </c>
      <c r="X181" s="84">
        <v>0</v>
      </c>
      <c r="Y181" s="99">
        <v>2</v>
      </c>
      <c r="Z181" s="65">
        <v>0</v>
      </c>
      <c r="AA181" s="327">
        <v>1642901</v>
      </c>
      <c r="AB181" s="327">
        <v>0</v>
      </c>
      <c r="AC181" s="328">
        <f>AA181+AB181</f>
        <v>1642901</v>
      </c>
      <c r="AD181" s="75">
        <v>4500000</v>
      </c>
      <c r="AE181" s="75">
        <v>6000000</v>
      </c>
      <c r="AF181" s="75">
        <f>AC181*U181</f>
        <v>0</v>
      </c>
      <c r="AG181" s="75">
        <f>200000*V181</f>
        <v>3800000</v>
      </c>
      <c r="AH181" s="648">
        <f t="shared" si="2"/>
        <v>-2</v>
      </c>
    </row>
    <row r="182" spans="1:35" s="50" customFormat="1" ht="24" hidden="1" customHeight="1" x14ac:dyDescent="0.2">
      <c r="A182" s="182"/>
      <c r="B182" s="298">
        <v>149</v>
      </c>
      <c r="C182" s="266">
        <v>158</v>
      </c>
      <c r="D182" s="299">
        <v>12979</v>
      </c>
      <c r="E182" s="252" t="s">
        <v>107</v>
      </c>
      <c r="F182" s="253" t="s">
        <v>649</v>
      </c>
      <c r="G182" s="252" t="s">
        <v>87</v>
      </c>
      <c r="H182" s="274" t="s">
        <v>613</v>
      </c>
      <c r="I182" s="294" t="s">
        <v>2591</v>
      </c>
      <c r="J182" s="635">
        <v>2162603497</v>
      </c>
      <c r="K182" s="635">
        <v>35212171</v>
      </c>
      <c r="L182" s="65" t="s">
        <v>613</v>
      </c>
      <c r="M182" s="292" t="s">
        <v>2383</v>
      </c>
      <c r="N182" s="99"/>
      <c r="O182" s="65"/>
      <c r="P182" s="90"/>
      <c r="Q182" s="254">
        <v>30</v>
      </c>
      <c r="R182" s="255">
        <v>40</v>
      </c>
      <c r="S182" s="65">
        <v>0</v>
      </c>
      <c r="T182" s="65">
        <v>0</v>
      </c>
      <c r="U182" s="90">
        <v>0</v>
      </c>
      <c r="V182" s="260">
        <v>21</v>
      </c>
      <c r="W182" s="99">
        <v>0</v>
      </c>
      <c r="X182" s="84">
        <v>0</v>
      </c>
      <c r="Y182" s="99">
        <v>0</v>
      </c>
      <c r="Z182" s="65">
        <v>0</v>
      </c>
      <c r="AA182" s="327">
        <v>1642901</v>
      </c>
      <c r="AB182" s="327">
        <v>0</v>
      </c>
      <c r="AC182" s="328">
        <f>AA182+AB182</f>
        <v>1642901</v>
      </c>
      <c r="AD182" s="75">
        <v>4500000</v>
      </c>
      <c r="AE182" s="75">
        <v>6000000</v>
      </c>
      <c r="AF182" s="75">
        <f>AC182*U182</f>
        <v>0</v>
      </c>
      <c r="AG182" s="75">
        <f>200000*V182</f>
        <v>4200000</v>
      </c>
      <c r="AH182" s="648">
        <f t="shared" si="2"/>
        <v>0</v>
      </c>
      <c r="AI182" s="343" t="s">
        <v>3269</v>
      </c>
    </row>
    <row r="183" spans="1:35" s="50" customFormat="1" ht="24" hidden="1" customHeight="1" x14ac:dyDescent="0.2">
      <c r="A183" s="182"/>
      <c r="B183" s="298">
        <v>150</v>
      </c>
      <c r="C183" s="266">
        <v>159</v>
      </c>
      <c r="D183" s="299">
        <v>12980</v>
      </c>
      <c r="E183" s="252" t="s">
        <v>410</v>
      </c>
      <c r="F183" s="253" t="s">
        <v>652</v>
      </c>
      <c r="G183" s="252" t="s">
        <v>87</v>
      </c>
      <c r="H183" s="274" t="s">
        <v>613</v>
      </c>
      <c r="I183" s="294" t="s">
        <v>2592</v>
      </c>
      <c r="J183" s="635">
        <v>11765429</v>
      </c>
      <c r="K183" s="635">
        <v>20268163</v>
      </c>
      <c r="L183" s="65" t="s">
        <v>613</v>
      </c>
      <c r="M183" s="292" t="s">
        <v>2382</v>
      </c>
      <c r="N183" s="99"/>
      <c r="O183" s="65"/>
      <c r="P183" s="90"/>
      <c r="Q183" s="254">
        <v>30</v>
      </c>
      <c r="R183" s="255">
        <v>78</v>
      </c>
      <c r="S183" s="65">
        <v>0</v>
      </c>
      <c r="T183" s="65">
        <v>0</v>
      </c>
      <c r="U183" s="90">
        <v>0</v>
      </c>
      <c r="V183" s="260">
        <v>19</v>
      </c>
      <c r="W183" s="99">
        <v>0</v>
      </c>
      <c r="X183" s="84">
        <v>0</v>
      </c>
      <c r="Y183" s="99">
        <v>0</v>
      </c>
      <c r="Z183" s="65">
        <v>0</v>
      </c>
      <c r="AA183" s="327">
        <v>1145360</v>
      </c>
      <c r="AB183" s="327">
        <v>0</v>
      </c>
      <c r="AC183" s="328">
        <f>AA183+AB183</f>
        <v>1145360</v>
      </c>
      <c r="AD183" s="75">
        <v>4500000</v>
      </c>
      <c r="AE183" s="75">
        <v>6000000</v>
      </c>
      <c r="AF183" s="75">
        <f>AC183*U183</f>
        <v>0</v>
      </c>
      <c r="AG183" s="75">
        <f>200000*V183</f>
        <v>3800000</v>
      </c>
      <c r="AH183" s="648">
        <f t="shared" si="2"/>
        <v>0</v>
      </c>
    </row>
    <row r="184" spans="1:35" s="50" customFormat="1" ht="24" customHeight="1" x14ac:dyDescent="0.2">
      <c r="A184" s="182"/>
      <c r="B184" s="298">
        <v>151</v>
      </c>
      <c r="C184" s="266">
        <v>160</v>
      </c>
      <c r="D184" s="299">
        <v>12981</v>
      </c>
      <c r="E184" s="252" t="s">
        <v>655</v>
      </c>
      <c r="F184" s="253" t="s">
        <v>656</v>
      </c>
      <c r="G184" s="252" t="s">
        <v>87</v>
      </c>
      <c r="H184" s="274" t="s">
        <v>613</v>
      </c>
      <c r="I184" s="440" t="s">
        <v>2593</v>
      </c>
      <c r="J184" s="635">
        <v>68844484</v>
      </c>
      <c r="K184" s="635">
        <v>21159361</v>
      </c>
      <c r="L184" s="65" t="s">
        <v>613</v>
      </c>
      <c r="M184" s="307" t="s">
        <v>2383</v>
      </c>
      <c r="N184" s="99"/>
      <c r="O184" s="65"/>
      <c r="P184" s="90"/>
      <c r="Q184" s="254">
        <v>30</v>
      </c>
      <c r="R184" s="255">
        <v>0</v>
      </c>
      <c r="S184" s="65">
        <v>0</v>
      </c>
      <c r="T184" s="65">
        <v>0</v>
      </c>
      <c r="U184" s="90">
        <v>0</v>
      </c>
      <c r="V184" s="260">
        <v>21</v>
      </c>
      <c r="W184" s="99">
        <v>0</v>
      </c>
      <c r="X184" s="84">
        <v>0</v>
      </c>
      <c r="Y184" s="99">
        <v>0</v>
      </c>
      <c r="Z184" s="65">
        <v>1</v>
      </c>
      <c r="AA184" s="327">
        <v>1642901</v>
      </c>
      <c r="AB184" s="327">
        <v>0</v>
      </c>
      <c r="AC184" s="328">
        <f>AA184+AB184</f>
        <v>1642901</v>
      </c>
      <c r="AD184" s="75">
        <v>4500000</v>
      </c>
      <c r="AE184" s="75">
        <v>6000000</v>
      </c>
      <c r="AF184" s="75">
        <f>AC184*U184</f>
        <v>0</v>
      </c>
      <c r="AG184" s="75">
        <f>200000*V184</f>
        <v>4200000</v>
      </c>
      <c r="AH184" s="648">
        <f t="shared" si="2"/>
        <v>1</v>
      </c>
      <c r="AI184" s="343" t="s">
        <v>3269</v>
      </c>
    </row>
    <row r="185" spans="1:35" s="50" customFormat="1" ht="24" hidden="1" customHeight="1" x14ac:dyDescent="0.2">
      <c r="A185" s="182"/>
      <c r="B185" s="298">
        <v>152</v>
      </c>
      <c r="C185" s="266">
        <v>161</v>
      </c>
      <c r="D185" s="299">
        <v>12982</v>
      </c>
      <c r="E185" s="252" t="s">
        <v>659</v>
      </c>
      <c r="F185" s="253" t="s">
        <v>660</v>
      </c>
      <c r="G185" s="252" t="s">
        <v>87</v>
      </c>
      <c r="H185" s="274" t="s">
        <v>613</v>
      </c>
      <c r="I185" s="294" t="s">
        <v>2594</v>
      </c>
      <c r="J185" s="635">
        <v>3258916144</v>
      </c>
      <c r="K185" s="635">
        <v>47671503</v>
      </c>
      <c r="L185" s="65" t="s">
        <v>613</v>
      </c>
      <c r="M185" s="292" t="s">
        <v>2380</v>
      </c>
      <c r="N185" s="99"/>
      <c r="O185" s="65"/>
      <c r="P185" s="90"/>
      <c r="Q185" s="254">
        <v>30</v>
      </c>
      <c r="R185" s="255">
        <v>72</v>
      </c>
      <c r="S185" s="65">
        <v>0</v>
      </c>
      <c r="T185" s="65">
        <v>0</v>
      </c>
      <c r="U185" s="90">
        <v>0</v>
      </c>
      <c r="V185" s="260">
        <v>21</v>
      </c>
      <c r="W185" s="99">
        <v>0</v>
      </c>
      <c r="X185" s="84">
        <v>0</v>
      </c>
      <c r="Y185" s="99">
        <v>0</v>
      </c>
      <c r="Z185" s="65">
        <v>0</v>
      </c>
      <c r="AA185" s="327">
        <v>1477052</v>
      </c>
      <c r="AB185" s="327">
        <v>0</v>
      </c>
      <c r="AC185" s="328">
        <f>AA185+AB185</f>
        <v>1477052</v>
      </c>
      <c r="AD185" s="75">
        <v>4500000</v>
      </c>
      <c r="AE185" s="75">
        <v>6000000</v>
      </c>
      <c r="AF185" s="75">
        <f>AC185*U185</f>
        <v>0</v>
      </c>
      <c r="AG185" s="75">
        <f>200000*V185</f>
        <v>4200000</v>
      </c>
      <c r="AH185" s="648">
        <f t="shared" si="2"/>
        <v>0</v>
      </c>
    </row>
    <row r="186" spans="1:35" s="50" customFormat="1" ht="24" hidden="1" customHeight="1" x14ac:dyDescent="0.2">
      <c r="A186" s="182"/>
      <c r="B186" s="298">
        <v>153</v>
      </c>
      <c r="C186" s="266">
        <v>162</v>
      </c>
      <c r="D186" s="299">
        <v>12983</v>
      </c>
      <c r="E186" s="252" t="s">
        <v>296</v>
      </c>
      <c r="F186" s="253" t="s">
        <v>663</v>
      </c>
      <c r="G186" s="252" t="s">
        <v>87</v>
      </c>
      <c r="H186" s="274" t="s">
        <v>613</v>
      </c>
      <c r="I186" s="294" t="s">
        <v>2595</v>
      </c>
      <c r="J186" s="635">
        <v>1728169844</v>
      </c>
      <c r="K186" s="635">
        <v>10717377</v>
      </c>
      <c r="L186" s="65" t="s">
        <v>613</v>
      </c>
      <c r="M186" s="292" t="s">
        <v>2380</v>
      </c>
      <c r="N186" s="99"/>
      <c r="O186" s="65"/>
      <c r="P186" s="90"/>
      <c r="Q186" s="254">
        <v>30</v>
      </c>
      <c r="R186" s="255">
        <v>90</v>
      </c>
      <c r="S186" s="65">
        <v>0</v>
      </c>
      <c r="T186" s="65">
        <v>0</v>
      </c>
      <c r="U186" s="90">
        <v>0</v>
      </c>
      <c r="V186" s="260">
        <v>20</v>
      </c>
      <c r="W186" s="99">
        <v>0</v>
      </c>
      <c r="X186" s="84">
        <v>0</v>
      </c>
      <c r="Y186" s="99">
        <v>1</v>
      </c>
      <c r="Z186" s="65">
        <v>1</v>
      </c>
      <c r="AA186" s="327">
        <v>1477052</v>
      </c>
      <c r="AB186" s="327">
        <v>46667</v>
      </c>
      <c r="AC186" s="328">
        <f>AA186+AB186</f>
        <v>1523719</v>
      </c>
      <c r="AD186" s="75">
        <v>4500000</v>
      </c>
      <c r="AE186" s="75">
        <v>6000000</v>
      </c>
      <c r="AF186" s="75">
        <f>AC186*U186</f>
        <v>0</v>
      </c>
      <c r="AG186" s="75">
        <f>200000*V186</f>
        <v>4000000</v>
      </c>
      <c r="AH186" s="648">
        <f t="shared" si="2"/>
        <v>0</v>
      </c>
    </row>
    <row r="187" spans="1:35" s="50" customFormat="1" ht="24" hidden="1" customHeight="1" x14ac:dyDescent="0.2">
      <c r="A187" s="182"/>
      <c r="B187" s="298">
        <v>154</v>
      </c>
      <c r="C187" s="266">
        <v>163</v>
      </c>
      <c r="D187" s="299">
        <v>12984</v>
      </c>
      <c r="E187" s="252" t="s">
        <v>158</v>
      </c>
      <c r="F187" s="253" t="s">
        <v>665</v>
      </c>
      <c r="G187" s="252" t="s">
        <v>87</v>
      </c>
      <c r="H187" s="274" t="s">
        <v>613</v>
      </c>
      <c r="I187" s="294" t="s">
        <v>2596</v>
      </c>
      <c r="J187" s="635">
        <v>15422437</v>
      </c>
      <c r="K187" s="635">
        <v>12865400</v>
      </c>
      <c r="L187" s="65" t="s">
        <v>613</v>
      </c>
      <c r="M187" s="292" t="s">
        <v>2381</v>
      </c>
      <c r="N187" s="99"/>
      <c r="O187" s="65"/>
      <c r="P187" s="90"/>
      <c r="Q187" s="254">
        <v>30</v>
      </c>
      <c r="R187" s="255">
        <v>67</v>
      </c>
      <c r="S187" s="65">
        <v>0</v>
      </c>
      <c r="T187" s="65">
        <v>0</v>
      </c>
      <c r="U187" s="90">
        <v>0</v>
      </c>
      <c r="V187" s="260">
        <v>19</v>
      </c>
      <c r="W187" s="99">
        <v>0</v>
      </c>
      <c r="X187" s="84">
        <v>0</v>
      </c>
      <c r="Y187" s="99">
        <v>0</v>
      </c>
      <c r="Z187" s="65">
        <v>0</v>
      </c>
      <c r="AA187" s="327">
        <v>1311206</v>
      </c>
      <c r="AB187" s="327">
        <v>46667</v>
      </c>
      <c r="AC187" s="328">
        <f>AA187+AB187</f>
        <v>1357873</v>
      </c>
      <c r="AD187" s="75">
        <v>4500000</v>
      </c>
      <c r="AE187" s="75">
        <v>6000000</v>
      </c>
      <c r="AF187" s="75">
        <f>AC187*U187</f>
        <v>0</v>
      </c>
      <c r="AG187" s="75">
        <f>200000*V187</f>
        <v>3800000</v>
      </c>
      <c r="AH187" s="648">
        <f t="shared" si="2"/>
        <v>0</v>
      </c>
    </row>
    <row r="188" spans="1:35" s="50" customFormat="1" ht="24" hidden="1" customHeight="1" x14ac:dyDescent="0.2">
      <c r="A188" s="182"/>
      <c r="B188" s="298">
        <v>155</v>
      </c>
      <c r="C188" s="266">
        <v>164</v>
      </c>
      <c r="D188" s="299">
        <v>12985</v>
      </c>
      <c r="E188" s="252" t="s">
        <v>190</v>
      </c>
      <c r="F188" s="253" t="s">
        <v>668</v>
      </c>
      <c r="G188" s="252" t="s">
        <v>87</v>
      </c>
      <c r="H188" s="274" t="s">
        <v>613</v>
      </c>
      <c r="I188" s="294" t="s">
        <v>2597</v>
      </c>
      <c r="J188" s="635">
        <v>2741092826</v>
      </c>
      <c r="K188" s="635">
        <v>46482242</v>
      </c>
      <c r="L188" s="65" t="s">
        <v>613</v>
      </c>
      <c r="M188" s="292" t="s">
        <v>2380</v>
      </c>
      <c r="N188" s="99"/>
      <c r="O188" s="65"/>
      <c r="P188" s="90"/>
      <c r="Q188" s="254">
        <v>30</v>
      </c>
      <c r="R188" s="255">
        <v>65</v>
      </c>
      <c r="S188" s="65">
        <v>0</v>
      </c>
      <c r="T188" s="65">
        <v>0</v>
      </c>
      <c r="U188" s="90">
        <v>0</v>
      </c>
      <c r="V188" s="260">
        <v>21</v>
      </c>
      <c r="W188" s="99">
        <v>0</v>
      </c>
      <c r="X188" s="84">
        <v>0</v>
      </c>
      <c r="Y188" s="99">
        <v>0</v>
      </c>
      <c r="Z188" s="65">
        <v>0</v>
      </c>
      <c r="AA188" s="327">
        <v>1477052</v>
      </c>
      <c r="AB188" s="327">
        <v>0</v>
      </c>
      <c r="AC188" s="328">
        <f>AA188+AB188</f>
        <v>1477052</v>
      </c>
      <c r="AD188" s="75">
        <v>4500000</v>
      </c>
      <c r="AE188" s="75">
        <v>6000000</v>
      </c>
      <c r="AF188" s="75">
        <f>AC188*U188</f>
        <v>0</v>
      </c>
      <c r="AG188" s="75">
        <f>200000*V188</f>
        <v>4200000</v>
      </c>
      <c r="AH188" s="648">
        <f t="shared" si="2"/>
        <v>0</v>
      </c>
    </row>
    <row r="189" spans="1:35" s="50" customFormat="1" ht="24" hidden="1" customHeight="1" x14ac:dyDescent="0.2">
      <c r="A189" s="182"/>
      <c r="B189" s="298">
        <v>156</v>
      </c>
      <c r="C189" s="266">
        <v>165</v>
      </c>
      <c r="D189" s="299">
        <v>12986</v>
      </c>
      <c r="E189" s="252" t="s">
        <v>230</v>
      </c>
      <c r="F189" s="253" t="s">
        <v>671</v>
      </c>
      <c r="G189" s="252" t="s">
        <v>87</v>
      </c>
      <c r="H189" s="274" t="s">
        <v>613</v>
      </c>
      <c r="I189" s="294" t="s">
        <v>2598</v>
      </c>
      <c r="J189" s="635">
        <v>71017011</v>
      </c>
      <c r="K189" s="635">
        <v>12683129</v>
      </c>
      <c r="L189" s="65" t="s">
        <v>613</v>
      </c>
      <c r="M189" s="292" t="s">
        <v>2382</v>
      </c>
      <c r="N189" s="99"/>
      <c r="O189" s="65"/>
      <c r="P189" s="90"/>
      <c r="Q189" s="254">
        <v>30</v>
      </c>
      <c r="R189" s="255">
        <v>109</v>
      </c>
      <c r="S189" s="65">
        <v>0</v>
      </c>
      <c r="T189" s="65">
        <v>0</v>
      </c>
      <c r="U189" s="90">
        <v>0</v>
      </c>
      <c r="V189" s="260">
        <v>21</v>
      </c>
      <c r="W189" s="99">
        <v>0</v>
      </c>
      <c r="X189" s="84">
        <v>0</v>
      </c>
      <c r="Y189" s="99">
        <v>1</v>
      </c>
      <c r="Z189" s="65">
        <v>1</v>
      </c>
      <c r="AA189" s="327">
        <v>1145360</v>
      </c>
      <c r="AB189" s="327">
        <v>46667</v>
      </c>
      <c r="AC189" s="328">
        <f>AA189+AB189</f>
        <v>1192027</v>
      </c>
      <c r="AD189" s="75">
        <v>4500000</v>
      </c>
      <c r="AE189" s="75">
        <v>6000000</v>
      </c>
      <c r="AF189" s="75">
        <f>AC189*U189</f>
        <v>0</v>
      </c>
      <c r="AG189" s="75">
        <f>200000*V189</f>
        <v>4200000</v>
      </c>
      <c r="AH189" s="648">
        <f t="shared" si="2"/>
        <v>0</v>
      </c>
      <c r="AI189" s="286" t="s">
        <v>3201</v>
      </c>
    </row>
    <row r="190" spans="1:35" s="50" customFormat="1" ht="24" hidden="1" customHeight="1" x14ac:dyDescent="0.2">
      <c r="A190" s="182"/>
      <c r="B190" s="298">
        <v>157</v>
      </c>
      <c r="C190" s="266">
        <v>166</v>
      </c>
      <c r="D190" s="299">
        <v>12987</v>
      </c>
      <c r="E190" s="252" t="s">
        <v>140</v>
      </c>
      <c r="F190" s="253" t="s">
        <v>674</v>
      </c>
      <c r="G190" s="252" t="s">
        <v>87</v>
      </c>
      <c r="H190" s="274" t="s">
        <v>613</v>
      </c>
      <c r="I190" s="294" t="s">
        <v>2599</v>
      </c>
      <c r="J190" s="635">
        <v>520650247</v>
      </c>
      <c r="K190" s="635">
        <v>39317908</v>
      </c>
      <c r="L190" s="65" t="s">
        <v>613</v>
      </c>
      <c r="M190" s="292" t="s">
        <v>2381</v>
      </c>
      <c r="N190" s="99"/>
      <c r="O190" s="65"/>
      <c r="P190" s="90"/>
      <c r="Q190" s="254">
        <v>30</v>
      </c>
      <c r="R190" s="255">
        <v>45</v>
      </c>
      <c r="S190" s="65">
        <v>0</v>
      </c>
      <c r="T190" s="65">
        <v>0</v>
      </c>
      <c r="U190" s="90">
        <v>0</v>
      </c>
      <c r="V190" s="260">
        <v>21</v>
      </c>
      <c r="W190" s="99">
        <v>0</v>
      </c>
      <c r="X190" s="84">
        <v>0</v>
      </c>
      <c r="Y190" s="99">
        <v>0</v>
      </c>
      <c r="Z190" s="65">
        <v>0</v>
      </c>
      <c r="AA190" s="327">
        <v>1311206</v>
      </c>
      <c r="AB190" s="327">
        <v>0</v>
      </c>
      <c r="AC190" s="328">
        <f>AA190+AB190</f>
        <v>1311206</v>
      </c>
      <c r="AD190" s="75">
        <v>4500000</v>
      </c>
      <c r="AE190" s="75">
        <v>6000000</v>
      </c>
      <c r="AF190" s="75">
        <f>AC190*U190</f>
        <v>0</v>
      </c>
      <c r="AG190" s="75">
        <f>200000*V190</f>
        <v>4200000</v>
      </c>
      <c r="AH190" s="648">
        <f t="shared" si="2"/>
        <v>0</v>
      </c>
    </row>
    <row r="191" spans="1:35" s="50" customFormat="1" ht="24" hidden="1" customHeight="1" x14ac:dyDescent="0.2">
      <c r="A191" s="182"/>
      <c r="B191" s="298">
        <v>158</v>
      </c>
      <c r="C191" s="266">
        <v>167</v>
      </c>
      <c r="D191" s="299">
        <v>12988</v>
      </c>
      <c r="E191" s="252" t="s">
        <v>393</v>
      </c>
      <c r="F191" s="253" t="s">
        <v>677</v>
      </c>
      <c r="G191" s="252" t="s">
        <v>87</v>
      </c>
      <c r="H191" s="274" t="s">
        <v>613</v>
      </c>
      <c r="I191" s="294" t="s">
        <v>2600</v>
      </c>
      <c r="J191" s="635">
        <v>910072086</v>
      </c>
      <c r="K191" s="635">
        <v>69933500</v>
      </c>
      <c r="L191" s="65" t="s">
        <v>613</v>
      </c>
      <c r="M191" s="292" t="s">
        <v>2380</v>
      </c>
      <c r="N191" s="99"/>
      <c r="O191" s="65"/>
      <c r="P191" s="90"/>
      <c r="Q191" s="254">
        <v>30</v>
      </c>
      <c r="R191" s="255">
        <v>68</v>
      </c>
      <c r="S191" s="65">
        <v>0</v>
      </c>
      <c r="T191" s="65">
        <v>0</v>
      </c>
      <c r="U191" s="90">
        <v>0</v>
      </c>
      <c r="V191" s="261">
        <v>21</v>
      </c>
      <c r="W191" s="99">
        <v>0</v>
      </c>
      <c r="X191" s="84">
        <v>0</v>
      </c>
      <c r="Y191" s="99">
        <v>0</v>
      </c>
      <c r="Z191" s="65">
        <v>0</v>
      </c>
      <c r="AA191" s="327">
        <v>1477052</v>
      </c>
      <c r="AB191" s="327">
        <v>46667</v>
      </c>
      <c r="AC191" s="328">
        <f>AA191+AB191</f>
        <v>1523719</v>
      </c>
      <c r="AD191" s="75">
        <v>4500000</v>
      </c>
      <c r="AE191" s="75">
        <v>6000000</v>
      </c>
      <c r="AF191" s="75">
        <f>AC191*U191</f>
        <v>0</v>
      </c>
      <c r="AG191" s="75">
        <f>200000*V191</f>
        <v>4200000</v>
      </c>
      <c r="AH191" s="648">
        <f t="shared" si="2"/>
        <v>0</v>
      </c>
    </row>
    <row r="192" spans="1:35" s="50" customFormat="1" ht="24" hidden="1" customHeight="1" x14ac:dyDescent="0.2">
      <c r="A192" s="182"/>
      <c r="B192" s="298">
        <v>159</v>
      </c>
      <c r="C192" s="266">
        <v>168</v>
      </c>
      <c r="D192" s="299">
        <v>12989</v>
      </c>
      <c r="E192" s="252" t="s">
        <v>680</v>
      </c>
      <c r="F192" s="253" t="s">
        <v>681</v>
      </c>
      <c r="G192" s="252" t="s">
        <v>87</v>
      </c>
      <c r="H192" s="274" t="s">
        <v>613</v>
      </c>
      <c r="I192" s="294" t="s">
        <v>2601</v>
      </c>
      <c r="J192" s="635">
        <v>840143974</v>
      </c>
      <c r="K192" s="635">
        <v>12867449</v>
      </c>
      <c r="L192" s="65" t="s">
        <v>613</v>
      </c>
      <c r="M192" s="292" t="s">
        <v>2380</v>
      </c>
      <c r="N192" s="99"/>
      <c r="O192" s="65"/>
      <c r="P192" s="90"/>
      <c r="Q192" s="254">
        <v>30</v>
      </c>
      <c r="R192" s="255">
        <v>100</v>
      </c>
      <c r="S192" s="65">
        <v>0</v>
      </c>
      <c r="T192" s="65">
        <v>0</v>
      </c>
      <c r="U192" s="90">
        <v>0</v>
      </c>
      <c r="V192" s="260">
        <v>21</v>
      </c>
      <c r="W192" s="99">
        <v>0</v>
      </c>
      <c r="X192" s="84">
        <v>0</v>
      </c>
      <c r="Y192" s="99">
        <v>0</v>
      </c>
      <c r="Z192" s="65">
        <v>0</v>
      </c>
      <c r="AA192" s="327">
        <v>1477052</v>
      </c>
      <c r="AB192" s="327">
        <v>0</v>
      </c>
      <c r="AC192" s="328">
        <f>AA192+AB192</f>
        <v>1477052</v>
      </c>
      <c r="AD192" s="75">
        <v>4500000</v>
      </c>
      <c r="AE192" s="75">
        <v>6000000</v>
      </c>
      <c r="AF192" s="75">
        <f>AC192*U192</f>
        <v>0</v>
      </c>
      <c r="AG192" s="75">
        <f>200000*V192</f>
        <v>4200000</v>
      </c>
      <c r="AH192" s="648">
        <f t="shared" si="2"/>
        <v>0</v>
      </c>
    </row>
    <row r="193" spans="1:34" s="50" customFormat="1" ht="24" hidden="1" customHeight="1" x14ac:dyDescent="0.2">
      <c r="A193" s="182"/>
      <c r="B193" s="298">
        <v>160</v>
      </c>
      <c r="C193" s="266">
        <v>169</v>
      </c>
      <c r="D193" s="299">
        <v>12990</v>
      </c>
      <c r="E193" s="252" t="s">
        <v>684</v>
      </c>
      <c r="F193" s="253" t="s">
        <v>319</v>
      </c>
      <c r="G193" s="252" t="s">
        <v>87</v>
      </c>
      <c r="H193" s="274" t="s">
        <v>613</v>
      </c>
      <c r="I193" s="294" t="s">
        <v>2602</v>
      </c>
      <c r="J193" s="635">
        <v>5409965175</v>
      </c>
      <c r="K193" s="635">
        <v>75258624</v>
      </c>
      <c r="L193" s="65" t="s">
        <v>613</v>
      </c>
      <c r="M193" s="292" t="s">
        <v>2383</v>
      </c>
      <c r="N193" s="99"/>
      <c r="O193" s="65"/>
      <c r="P193" s="90"/>
      <c r="Q193" s="254">
        <v>30</v>
      </c>
      <c r="R193" s="255">
        <v>28</v>
      </c>
      <c r="S193" s="65">
        <v>0</v>
      </c>
      <c r="T193" s="65">
        <v>0</v>
      </c>
      <c r="U193" s="90">
        <v>0</v>
      </c>
      <c r="V193" s="260">
        <v>21</v>
      </c>
      <c r="W193" s="99">
        <v>0</v>
      </c>
      <c r="X193" s="84">
        <v>0</v>
      </c>
      <c r="Y193" s="99">
        <v>0</v>
      </c>
      <c r="Z193" s="65">
        <v>0</v>
      </c>
      <c r="AA193" s="327">
        <v>1642901</v>
      </c>
      <c r="AB193" s="327">
        <v>46667</v>
      </c>
      <c r="AC193" s="328">
        <f>AA193+AB193</f>
        <v>1689568</v>
      </c>
      <c r="AD193" s="75">
        <v>4500000</v>
      </c>
      <c r="AE193" s="75">
        <v>6000000</v>
      </c>
      <c r="AF193" s="75">
        <f>AC193*U193</f>
        <v>0</v>
      </c>
      <c r="AG193" s="75">
        <f>200000*V193</f>
        <v>4200000</v>
      </c>
      <c r="AH193" s="648">
        <f t="shared" si="2"/>
        <v>0</v>
      </c>
    </row>
    <row r="194" spans="1:34" s="50" customFormat="1" ht="24" hidden="1" customHeight="1" x14ac:dyDescent="0.2">
      <c r="A194" s="182"/>
      <c r="B194" s="298">
        <v>161</v>
      </c>
      <c r="C194" s="266">
        <v>170</v>
      </c>
      <c r="D194" s="299">
        <v>12991</v>
      </c>
      <c r="E194" s="252" t="s">
        <v>687</v>
      </c>
      <c r="F194" s="253" t="s">
        <v>688</v>
      </c>
      <c r="G194" s="252" t="s">
        <v>87</v>
      </c>
      <c r="H194" s="274" t="s">
        <v>613</v>
      </c>
      <c r="I194" s="294" t="s">
        <v>2603</v>
      </c>
      <c r="J194" s="635">
        <v>4490028156</v>
      </c>
      <c r="K194" s="635">
        <v>49641717</v>
      </c>
      <c r="L194" s="65" t="s">
        <v>613</v>
      </c>
      <c r="M194" s="292" t="s">
        <v>2380</v>
      </c>
      <c r="N194" s="99"/>
      <c r="O194" s="65"/>
      <c r="P194" s="90"/>
      <c r="Q194" s="254">
        <v>30</v>
      </c>
      <c r="R194" s="255">
        <v>5</v>
      </c>
      <c r="S194" s="65">
        <v>0</v>
      </c>
      <c r="T194" s="65">
        <v>0</v>
      </c>
      <c r="U194" s="90">
        <v>0</v>
      </c>
      <c r="V194" s="260">
        <v>17</v>
      </c>
      <c r="W194" s="99">
        <v>0</v>
      </c>
      <c r="X194" s="84">
        <v>0</v>
      </c>
      <c r="Y194" s="99">
        <v>0</v>
      </c>
      <c r="Z194" s="65">
        <v>0</v>
      </c>
      <c r="AA194" s="327">
        <v>1477052</v>
      </c>
      <c r="AB194" s="327">
        <v>46667</v>
      </c>
      <c r="AC194" s="328">
        <f>AA194+AB194</f>
        <v>1523719</v>
      </c>
      <c r="AD194" s="75">
        <v>4500000</v>
      </c>
      <c r="AE194" s="75">
        <v>6000000</v>
      </c>
      <c r="AF194" s="75">
        <f>AC194*U194</f>
        <v>0</v>
      </c>
      <c r="AG194" s="75">
        <f>200000*V194</f>
        <v>3400000</v>
      </c>
      <c r="AH194" s="648">
        <f t="shared" si="2"/>
        <v>0</v>
      </c>
    </row>
    <row r="195" spans="1:34" s="50" customFormat="1" ht="24" hidden="1" customHeight="1" x14ac:dyDescent="0.2">
      <c r="A195" s="182"/>
      <c r="B195" s="298">
        <v>162</v>
      </c>
      <c r="C195" s="266">
        <v>171</v>
      </c>
      <c r="D195" s="299">
        <v>12992</v>
      </c>
      <c r="E195" s="252" t="s">
        <v>226</v>
      </c>
      <c r="F195" s="253" t="s">
        <v>691</v>
      </c>
      <c r="G195" s="252" t="s">
        <v>87</v>
      </c>
      <c r="H195" s="274" t="s">
        <v>613</v>
      </c>
      <c r="I195" s="294" t="s">
        <v>2604</v>
      </c>
      <c r="J195" s="635">
        <v>534888429</v>
      </c>
      <c r="K195" s="635">
        <v>29010577</v>
      </c>
      <c r="L195" s="65" t="s">
        <v>613</v>
      </c>
      <c r="M195" s="292" t="s">
        <v>2383</v>
      </c>
      <c r="N195" s="99"/>
      <c r="O195" s="65"/>
      <c r="P195" s="90"/>
      <c r="Q195" s="254">
        <v>30</v>
      </c>
      <c r="R195" s="255">
        <v>175</v>
      </c>
      <c r="S195" s="65">
        <v>0</v>
      </c>
      <c r="T195" s="65">
        <v>0</v>
      </c>
      <c r="U195" s="90">
        <v>0</v>
      </c>
      <c r="V195" s="260">
        <v>22</v>
      </c>
      <c r="W195" s="99">
        <v>0</v>
      </c>
      <c r="X195" s="84">
        <v>0</v>
      </c>
      <c r="Y195" s="99">
        <v>0</v>
      </c>
      <c r="Z195" s="65">
        <v>0</v>
      </c>
      <c r="AA195" s="327">
        <v>1642901</v>
      </c>
      <c r="AB195" s="327">
        <v>46667</v>
      </c>
      <c r="AC195" s="328">
        <f>AA195+AB195</f>
        <v>1689568</v>
      </c>
      <c r="AD195" s="75">
        <v>4500000</v>
      </c>
      <c r="AE195" s="75">
        <v>6000000</v>
      </c>
      <c r="AF195" s="75">
        <f>AC195*U195</f>
        <v>0</v>
      </c>
      <c r="AG195" s="75">
        <f>200000*V195</f>
        <v>4400000</v>
      </c>
      <c r="AH195" s="648">
        <f t="shared" si="2"/>
        <v>0</v>
      </c>
    </row>
    <row r="196" spans="1:34" s="50" customFormat="1" ht="24" hidden="1" customHeight="1" x14ac:dyDescent="0.2">
      <c r="A196" s="182"/>
      <c r="B196" s="298">
        <v>23</v>
      </c>
      <c r="C196" s="266">
        <v>23</v>
      </c>
      <c r="D196" s="299">
        <v>12993</v>
      </c>
      <c r="E196" s="252" t="s">
        <v>694</v>
      </c>
      <c r="F196" s="253" t="s">
        <v>695</v>
      </c>
      <c r="G196" s="252" t="s">
        <v>87</v>
      </c>
      <c r="H196" s="274" t="s">
        <v>88</v>
      </c>
      <c r="I196" s="294" t="s">
        <v>2516</v>
      </c>
      <c r="J196" s="635">
        <v>480165653</v>
      </c>
      <c r="K196" s="635">
        <v>25964657</v>
      </c>
      <c r="L196" s="65" t="s">
        <v>88</v>
      </c>
      <c r="M196" s="292" t="s">
        <v>2381</v>
      </c>
      <c r="N196" s="99"/>
      <c r="O196" s="65"/>
      <c r="P196" s="90"/>
      <c r="Q196" s="254">
        <v>30</v>
      </c>
      <c r="R196" s="255">
        <v>150</v>
      </c>
      <c r="S196" s="65">
        <v>0</v>
      </c>
      <c r="T196" s="65">
        <v>0</v>
      </c>
      <c r="U196" s="90">
        <v>0</v>
      </c>
      <c r="V196" s="261">
        <v>20</v>
      </c>
      <c r="W196" s="99">
        <v>0</v>
      </c>
      <c r="X196" s="84">
        <v>0</v>
      </c>
      <c r="Y196" s="99">
        <v>0</v>
      </c>
      <c r="Z196" s="65">
        <v>0</v>
      </c>
      <c r="AA196" s="327">
        <v>1311206</v>
      </c>
      <c r="AB196" s="327">
        <v>46667</v>
      </c>
      <c r="AC196" s="328">
        <f>AA196+AB196</f>
        <v>1357873</v>
      </c>
      <c r="AD196" s="75">
        <v>4500000</v>
      </c>
      <c r="AE196" s="75">
        <v>6000000</v>
      </c>
      <c r="AF196" s="75">
        <f>AC196*U196</f>
        <v>0</v>
      </c>
      <c r="AG196" s="75">
        <f>200000*V196</f>
        <v>4000000</v>
      </c>
      <c r="AH196" s="648">
        <f t="shared" si="2"/>
        <v>0</v>
      </c>
    </row>
    <row r="197" spans="1:34" s="50" customFormat="1" ht="24" hidden="1" customHeight="1" x14ac:dyDescent="0.2">
      <c r="A197" s="182"/>
      <c r="B197" s="298">
        <v>212</v>
      </c>
      <c r="C197" s="266">
        <v>223</v>
      </c>
      <c r="D197" s="299">
        <v>12994</v>
      </c>
      <c r="E197" s="252" t="s">
        <v>85</v>
      </c>
      <c r="F197" s="253" t="s">
        <v>698</v>
      </c>
      <c r="G197" s="252" t="s">
        <v>87</v>
      </c>
      <c r="H197" s="274" t="s">
        <v>353</v>
      </c>
      <c r="I197" s="294" t="s">
        <v>2652</v>
      </c>
      <c r="J197" s="635">
        <v>2691658929</v>
      </c>
      <c r="K197" s="635">
        <v>18631116</v>
      </c>
      <c r="L197" s="65"/>
      <c r="M197" s="292" t="s">
        <v>2383</v>
      </c>
      <c r="N197" s="99"/>
      <c r="O197" s="65"/>
      <c r="P197" s="90"/>
      <c r="Q197" s="254">
        <v>30</v>
      </c>
      <c r="R197" s="255">
        <v>150</v>
      </c>
      <c r="S197" s="65">
        <v>0</v>
      </c>
      <c r="T197" s="65">
        <v>0</v>
      </c>
      <c r="U197" s="300">
        <f>1+1+2+1+1</f>
        <v>6</v>
      </c>
      <c r="V197" s="261">
        <v>22</v>
      </c>
      <c r="W197" s="99">
        <v>0</v>
      </c>
      <c r="X197" s="84">
        <v>0</v>
      </c>
      <c r="Y197" s="99">
        <v>0</v>
      </c>
      <c r="Z197" s="65">
        <v>0</v>
      </c>
      <c r="AA197" s="327">
        <v>1642901</v>
      </c>
      <c r="AB197" s="327">
        <v>0</v>
      </c>
      <c r="AC197" s="328">
        <f>AA197+AB197</f>
        <v>1642901</v>
      </c>
      <c r="AD197" s="75">
        <v>4500000</v>
      </c>
      <c r="AE197" s="75">
        <v>6000000</v>
      </c>
      <c r="AF197" s="75">
        <f>AC197*U197</f>
        <v>9857406</v>
      </c>
      <c r="AG197" s="75">
        <f>200000*V197</f>
        <v>4400000</v>
      </c>
      <c r="AH197" s="648">
        <f t="shared" si="2"/>
        <v>0</v>
      </c>
    </row>
    <row r="198" spans="1:34" s="50" customFormat="1" ht="24" hidden="1" customHeight="1" x14ac:dyDescent="0.2">
      <c r="A198" s="182"/>
      <c r="B198" s="298">
        <v>24</v>
      </c>
      <c r="C198" s="266">
        <v>24</v>
      </c>
      <c r="D198" s="299">
        <v>12995</v>
      </c>
      <c r="E198" s="252" t="s">
        <v>410</v>
      </c>
      <c r="F198" s="253" t="s">
        <v>233</v>
      </c>
      <c r="G198" s="252" t="s">
        <v>87</v>
      </c>
      <c r="H198" s="274" t="s">
        <v>88</v>
      </c>
      <c r="I198" s="294" t="s">
        <v>2517</v>
      </c>
      <c r="J198" s="635">
        <v>77580001</v>
      </c>
      <c r="K198" s="635">
        <v>10455601</v>
      </c>
      <c r="L198" s="65" t="s">
        <v>88</v>
      </c>
      <c r="M198" s="292" t="s">
        <v>2382</v>
      </c>
      <c r="N198" s="99"/>
      <c r="O198" s="65"/>
      <c r="P198" s="90"/>
      <c r="Q198" s="254">
        <v>30</v>
      </c>
      <c r="R198" s="255">
        <v>150</v>
      </c>
      <c r="S198" s="65">
        <v>0</v>
      </c>
      <c r="T198" s="65">
        <v>0</v>
      </c>
      <c r="U198" s="90">
        <v>0</v>
      </c>
      <c r="V198" s="260">
        <v>21</v>
      </c>
      <c r="W198" s="99">
        <v>0</v>
      </c>
      <c r="X198" s="84">
        <v>0</v>
      </c>
      <c r="Y198" s="99">
        <v>1</v>
      </c>
      <c r="Z198" s="65">
        <v>1</v>
      </c>
      <c r="AA198" s="327">
        <v>1145360</v>
      </c>
      <c r="AB198" s="327">
        <v>46667</v>
      </c>
      <c r="AC198" s="328">
        <f>AA198+AB198</f>
        <v>1192027</v>
      </c>
      <c r="AD198" s="75">
        <v>4500000</v>
      </c>
      <c r="AE198" s="75">
        <v>6000000</v>
      </c>
      <c r="AF198" s="75">
        <f>AC198*U198</f>
        <v>0</v>
      </c>
      <c r="AG198" s="75">
        <f>200000*V198</f>
        <v>4200000</v>
      </c>
      <c r="AH198" s="648">
        <f t="shared" si="2"/>
        <v>0</v>
      </c>
    </row>
    <row r="199" spans="1:34" s="50" customFormat="1" ht="24" hidden="1" customHeight="1" x14ac:dyDescent="0.2">
      <c r="A199" s="182"/>
      <c r="B199" s="298">
        <v>32</v>
      </c>
      <c r="C199" s="266">
        <v>32</v>
      </c>
      <c r="D199" s="299">
        <v>12996</v>
      </c>
      <c r="E199" s="252" t="s">
        <v>694</v>
      </c>
      <c r="F199" s="253" t="s">
        <v>703</v>
      </c>
      <c r="G199" s="252" t="s">
        <v>87</v>
      </c>
      <c r="H199" s="274" t="s">
        <v>88</v>
      </c>
      <c r="I199" s="294" t="s">
        <v>2525</v>
      </c>
      <c r="J199" s="635">
        <v>18980775</v>
      </c>
      <c r="K199" s="635">
        <v>21930922</v>
      </c>
      <c r="L199" s="65" t="s">
        <v>88</v>
      </c>
      <c r="M199" s="292" t="s">
        <v>2381</v>
      </c>
      <c r="N199" s="99"/>
      <c r="O199" s="65"/>
      <c r="P199" s="90"/>
      <c r="Q199" s="254">
        <v>30</v>
      </c>
      <c r="R199" s="255">
        <v>150</v>
      </c>
      <c r="S199" s="65">
        <v>0</v>
      </c>
      <c r="T199" s="65">
        <v>0</v>
      </c>
      <c r="U199" s="90">
        <v>0</v>
      </c>
      <c r="V199" s="260">
        <v>23</v>
      </c>
      <c r="W199" s="99">
        <v>0</v>
      </c>
      <c r="X199" s="84">
        <v>0</v>
      </c>
      <c r="Y199" s="99">
        <v>0</v>
      </c>
      <c r="Z199" s="65">
        <v>0</v>
      </c>
      <c r="AA199" s="327">
        <v>1311206</v>
      </c>
      <c r="AB199" s="327">
        <v>0</v>
      </c>
      <c r="AC199" s="328">
        <f>AA199+AB199</f>
        <v>1311206</v>
      </c>
      <c r="AD199" s="75">
        <v>4500000</v>
      </c>
      <c r="AE199" s="75">
        <v>6000000</v>
      </c>
      <c r="AF199" s="75">
        <f>AC199*U199</f>
        <v>0</v>
      </c>
      <c r="AG199" s="75">
        <f>200000*V199</f>
        <v>4600000</v>
      </c>
      <c r="AH199" s="648">
        <f t="shared" si="2"/>
        <v>0</v>
      </c>
    </row>
    <row r="200" spans="1:34" s="50" customFormat="1" ht="24" hidden="1" customHeight="1" x14ac:dyDescent="0.2">
      <c r="A200" s="182"/>
      <c r="B200" s="298">
        <v>164</v>
      </c>
      <c r="C200" s="266">
        <v>173</v>
      </c>
      <c r="D200" s="299">
        <v>12997</v>
      </c>
      <c r="E200" s="252" t="s">
        <v>706</v>
      </c>
      <c r="F200" s="253" t="s">
        <v>707</v>
      </c>
      <c r="G200" s="252" t="s">
        <v>87</v>
      </c>
      <c r="H200" s="274" t="s">
        <v>613</v>
      </c>
      <c r="I200" s="294" t="s">
        <v>2606</v>
      </c>
      <c r="J200" s="635">
        <v>945005016</v>
      </c>
      <c r="K200" s="635">
        <v>66391563</v>
      </c>
      <c r="L200" s="65"/>
      <c r="M200" s="292" t="s">
        <v>2380</v>
      </c>
      <c r="N200" s="99"/>
      <c r="O200" s="65"/>
      <c r="P200" s="90"/>
      <c r="Q200" s="254">
        <v>30</v>
      </c>
      <c r="R200" s="255">
        <v>62</v>
      </c>
      <c r="S200" s="65">
        <v>0</v>
      </c>
      <c r="T200" s="65">
        <v>0</v>
      </c>
      <c r="U200" s="90">
        <v>0</v>
      </c>
      <c r="V200" s="260">
        <v>21</v>
      </c>
      <c r="W200" s="99">
        <v>0</v>
      </c>
      <c r="X200" s="84">
        <v>0</v>
      </c>
      <c r="Y200" s="99">
        <v>0</v>
      </c>
      <c r="Z200" s="65">
        <v>0</v>
      </c>
      <c r="AA200" s="327">
        <v>1477052</v>
      </c>
      <c r="AB200" s="327">
        <v>0</v>
      </c>
      <c r="AC200" s="328">
        <f>AA200+AB200</f>
        <v>1477052</v>
      </c>
      <c r="AD200" s="75">
        <v>4500000</v>
      </c>
      <c r="AE200" s="75">
        <v>6000000</v>
      </c>
      <c r="AF200" s="75">
        <f>AC200*U200</f>
        <v>0</v>
      </c>
      <c r="AG200" s="75">
        <f>200000*V200</f>
        <v>4200000</v>
      </c>
      <c r="AH200" s="648">
        <f t="shared" ref="AH200:AH263" si="3">Z200-Y200</f>
        <v>0</v>
      </c>
    </row>
    <row r="201" spans="1:34" s="50" customFormat="1" ht="24" hidden="1" customHeight="1" x14ac:dyDescent="0.2">
      <c r="A201" s="182"/>
      <c r="B201" s="298">
        <v>163</v>
      </c>
      <c r="C201" s="266">
        <v>172</v>
      </c>
      <c r="D201" s="299">
        <v>12998</v>
      </c>
      <c r="E201" s="252" t="s">
        <v>85</v>
      </c>
      <c r="F201" s="253" t="s">
        <v>440</v>
      </c>
      <c r="G201" s="252" t="s">
        <v>87</v>
      </c>
      <c r="H201" s="274" t="s">
        <v>613</v>
      </c>
      <c r="I201" s="294" t="s">
        <v>2605</v>
      </c>
      <c r="J201" s="635">
        <v>4120471527</v>
      </c>
      <c r="K201" s="635">
        <v>16328268</v>
      </c>
      <c r="L201" s="65" t="s">
        <v>613</v>
      </c>
      <c r="M201" s="292" t="s">
        <v>2380</v>
      </c>
      <c r="N201" s="99"/>
      <c r="O201" s="65"/>
      <c r="P201" s="90"/>
      <c r="Q201" s="254">
        <v>30</v>
      </c>
      <c r="R201" s="255">
        <v>120</v>
      </c>
      <c r="S201" s="65">
        <v>0</v>
      </c>
      <c r="T201" s="65">
        <v>0</v>
      </c>
      <c r="U201" s="90">
        <v>0</v>
      </c>
      <c r="V201" s="260">
        <v>21</v>
      </c>
      <c r="W201" s="99">
        <v>0</v>
      </c>
      <c r="X201" s="84">
        <v>0</v>
      </c>
      <c r="Y201" s="99">
        <v>0</v>
      </c>
      <c r="Z201" s="65">
        <v>0</v>
      </c>
      <c r="AA201" s="327">
        <v>1477052</v>
      </c>
      <c r="AB201" s="327">
        <v>46667</v>
      </c>
      <c r="AC201" s="328">
        <f>AA201+AB201</f>
        <v>1523719</v>
      </c>
      <c r="AD201" s="75">
        <v>4500000</v>
      </c>
      <c r="AE201" s="75">
        <v>6000000</v>
      </c>
      <c r="AF201" s="75">
        <f>AC201*U201</f>
        <v>0</v>
      </c>
      <c r="AG201" s="75">
        <f>200000*V201</f>
        <v>4200000</v>
      </c>
      <c r="AH201" s="648">
        <f t="shared" si="3"/>
        <v>0</v>
      </c>
    </row>
    <row r="202" spans="1:34" s="50" customFormat="1" ht="24" hidden="1" customHeight="1" x14ac:dyDescent="0.2">
      <c r="A202" s="182"/>
      <c r="B202" s="298">
        <v>383</v>
      </c>
      <c r="C202" s="266">
        <v>148</v>
      </c>
      <c r="D202" s="299">
        <v>12999</v>
      </c>
      <c r="E202" s="242" t="s">
        <v>712</v>
      </c>
      <c r="F202" s="243" t="s">
        <v>713</v>
      </c>
      <c r="G202" s="287" t="s">
        <v>137</v>
      </c>
      <c r="H202" s="274" t="s">
        <v>88</v>
      </c>
      <c r="I202" s="294" t="s">
        <v>2817</v>
      </c>
      <c r="J202" s="634">
        <v>20308787</v>
      </c>
      <c r="K202" s="635"/>
      <c r="L202" s="65"/>
      <c r="M202" s="292" t="s">
        <v>137</v>
      </c>
      <c r="N202" s="244" t="s">
        <v>2410</v>
      </c>
      <c r="O202" s="65"/>
      <c r="P202" s="90"/>
      <c r="Q202" s="244">
        <v>30</v>
      </c>
      <c r="R202" s="246">
        <v>120</v>
      </c>
      <c r="S202" s="246">
        <v>110</v>
      </c>
      <c r="T202" s="246">
        <v>29.33</v>
      </c>
      <c r="U202" s="90">
        <v>0</v>
      </c>
      <c r="V202" s="262">
        <v>21</v>
      </c>
      <c r="W202" s="99">
        <v>0</v>
      </c>
      <c r="X202" s="84">
        <v>0</v>
      </c>
      <c r="Y202" s="99">
        <v>0</v>
      </c>
      <c r="Z202" s="65">
        <v>0</v>
      </c>
      <c r="AA202" s="319">
        <v>885165</v>
      </c>
      <c r="AB202" s="319">
        <v>0</v>
      </c>
      <c r="AC202" s="320">
        <f>AA202+AB202</f>
        <v>885165</v>
      </c>
      <c r="AD202" s="75">
        <v>4500000</v>
      </c>
      <c r="AE202" s="75">
        <v>6000000</v>
      </c>
      <c r="AF202" s="75">
        <f>AC202*U202</f>
        <v>0</v>
      </c>
      <c r="AG202" s="75">
        <f>200000*V202</f>
        <v>4200000</v>
      </c>
      <c r="AH202" s="648">
        <f t="shared" si="3"/>
        <v>0</v>
      </c>
    </row>
    <row r="203" spans="1:34" s="50" customFormat="1" ht="24" hidden="1" customHeight="1" x14ac:dyDescent="0.2">
      <c r="A203" s="182"/>
      <c r="B203" s="298">
        <v>530</v>
      </c>
      <c r="C203" s="266">
        <v>321</v>
      </c>
      <c r="D203" s="299">
        <v>13000</v>
      </c>
      <c r="E203" s="242" t="s">
        <v>715</v>
      </c>
      <c r="F203" s="243" t="s">
        <v>716</v>
      </c>
      <c r="G203" s="287" t="s">
        <v>137</v>
      </c>
      <c r="H203" s="274" t="s">
        <v>717</v>
      </c>
      <c r="I203" s="294" t="s">
        <v>2962</v>
      </c>
      <c r="J203" s="635">
        <v>4160009093</v>
      </c>
      <c r="K203" s="635">
        <v>33632236</v>
      </c>
      <c r="L203" s="65" t="s">
        <v>717</v>
      </c>
      <c r="M203" s="292" t="s">
        <v>137</v>
      </c>
      <c r="N203" s="244" t="s">
        <v>2410</v>
      </c>
      <c r="O203" s="65"/>
      <c r="P203" s="90"/>
      <c r="Q203" s="244">
        <v>30</v>
      </c>
      <c r="R203" s="246">
        <v>120</v>
      </c>
      <c r="S203" s="246">
        <v>110</v>
      </c>
      <c r="T203" s="246">
        <v>29.33</v>
      </c>
      <c r="U203" s="90">
        <v>0</v>
      </c>
      <c r="V203" s="262">
        <v>28</v>
      </c>
      <c r="W203" s="99">
        <v>0</v>
      </c>
      <c r="X203" s="84">
        <v>0</v>
      </c>
      <c r="Y203" s="99">
        <v>1</v>
      </c>
      <c r="Z203" s="65">
        <v>1</v>
      </c>
      <c r="AA203" s="319">
        <v>885165</v>
      </c>
      <c r="AB203" s="319">
        <v>46667</v>
      </c>
      <c r="AC203" s="320">
        <f>AA203+AB203</f>
        <v>931832</v>
      </c>
      <c r="AD203" s="75">
        <v>4500000</v>
      </c>
      <c r="AE203" s="75">
        <v>6000000</v>
      </c>
      <c r="AF203" s="75">
        <f>AC203*U203</f>
        <v>0</v>
      </c>
      <c r="AG203" s="75">
        <f>200000*V203</f>
        <v>5600000</v>
      </c>
      <c r="AH203" s="648">
        <f t="shared" si="3"/>
        <v>0</v>
      </c>
    </row>
    <row r="204" spans="1:34" s="50" customFormat="1" ht="24" hidden="1" customHeight="1" x14ac:dyDescent="0.2">
      <c r="A204" s="182"/>
      <c r="B204" s="298">
        <v>531</v>
      </c>
      <c r="C204" s="266">
        <v>322</v>
      </c>
      <c r="D204" s="299">
        <v>13001</v>
      </c>
      <c r="E204" s="242" t="s">
        <v>248</v>
      </c>
      <c r="F204" s="243" t="s">
        <v>719</v>
      </c>
      <c r="G204" s="287" t="s">
        <v>137</v>
      </c>
      <c r="H204" s="274" t="s">
        <v>717</v>
      </c>
      <c r="I204" s="294" t="s">
        <v>720</v>
      </c>
      <c r="J204" s="635">
        <v>622316249</v>
      </c>
      <c r="K204" s="635">
        <v>33648083</v>
      </c>
      <c r="L204" s="65" t="s">
        <v>717</v>
      </c>
      <c r="M204" s="292" t="s">
        <v>137</v>
      </c>
      <c r="N204" s="244" t="s">
        <v>2410</v>
      </c>
      <c r="O204" s="65"/>
      <c r="P204" s="90"/>
      <c r="Q204" s="244">
        <v>30</v>
      </c>
      <c r="R204" s="246">
        <v>120</v>
      </c>
      <c r="S204" s="246">
        <v>110</v>
      </c>
      <c r="T204" s="246">
        <v>29.33</v>
      </c>
      <c r="U204" s="90">
        <v>0</v>
      </c>
      <c r="V204" s="262">
        <v>30</v>
      </c>
      <c r="W204" s="99">
        <v>0</v>
      </c>
      <c r="X204" s="84">
        <v>0</v>
      </c>
      <c r="Y204" s="99">
        <v>1</v>
      </c>
      <c r="Z204" s="65">
        <v>1</v>
      </c>
      <c r="AA204" s="319">
        <v>885165</v>
      </c>
      <c r="AB204" s="319">
        <v>46667</v>
      </c>
      <c r="AC204" s="320">
        <f>AA204+AB204</f>
        <v>931832</v>
      </c>
      <c r="AD204" s="75">
        <v>4500000</v>
      </c>
      <c r="AE204" s="75">
        <v>6000000</v>
      </c>
      <c r="AF204" s="75">
        <f>AC204*U204</f>
        <v>0</v>
      </c>
      <c r="AG204" s="75">
        <f>200000*V204</f>
        <v>6000000</v>
      </c>
      <c r="AH204" s="648">
        <f t="shared" si="3"/>
        <v>0</v>
      </c>
    </row>
    <row r="205" spans="1:34" s="50" customFormat="1" ht="24" hidden="1" customHeight="1" x14ac:dyDescent="0.2">
      <c r="A205" s="182"/>
      <c r="B205" s="298">
        <v>537</v>
      </c>
      <c r="C205" s="266">
        <v>328</v>
      </c>
      <c r="D205" s="299">
        <v>13002</v>
      </c>
      <c r="E205" s="242" t="s">
        <v>480</v>
      </c>
      <c r="F205" s="243" t="s">
        <v>723</v>
      </c>
      <c r="G205" s="287" t="s">
        <v>137</v>
      </c>
      <c r="H205" s="274" t="s">
        <v>717</v>
      </c>
      <c r="I205" s="294" t="s">
        <v>724</v>
      </c>
      <c r="J205" s="635">
        <v>610128922</v>
      </c>
      <c r="K205" s="635">
        <v>33699318</v>
      </c>
      <c r="L205" s="65" t="s">
        <v>717</v>
      </c>
      <c r="M205" s="292" t="s">
        <v>137</v>
      </c>
      <c r="N205" s="244" t="s">
        <v>2410</v>
      </c>
      <c r="O205" s="65"/>
      <c r="P205" s="90"/>
      <c r="Q205" s="244">
        <v>30</v>
      </c>
      <c r="R205" s="246">
        <v>120</v>
      </c>
      <c r="S205" s="246">
        <v>110</v>
      </c>
      <c r="T205" s="246">
        <v>29.33</v>
      </c>
      <c r="U205" s="90">
        <v>0</v>
      </c>
      <c r="V205" s="262">
        <v>29</v>
      </c>
      <c r="W205" s="99">
        <v>0</v>
      </c>
      <c r="X205" s="84">
        <v>0</v>
      </c>
      <c r="Y205" s="99">
        <v>0</v>
      </c>
      <c r="Z205" s="65">
        <v>0</v>
      </c>
      <c r="AA205" s="319">
        <v>885165</v>
      </c>
      <c r="AB205" s="319">
        <v>46667</v>
      </c>
      <c r="AC205" s="320">
        <f>AA205+AB205</f>
        <v>931832</v>
      </c>
      <c r="AD205" s="75">
        <v>4500000</v>
      </c>
      <c r="AE205" s="75">
        <v>6000000</v>
      </c>
      <c r="AF205" s="75">
        <f>AC205*U205</f>
        <v>0</v>
      </c>
      <c r="AG205" s="75">
        <f>200000*V205</f>
        <v>5800000</v>
      </c>
      <c r="AH205" s="648">
        <f t="shared" si="3"/>
        <v>0</v>
      </c>
    </row>
    <row r="206" spans="1:34" s="50" customFormat="1" ht="24" hidden="1" customHeight="1" x14ac:dyDescent="0.2">
      <c r="A206" s="182"/>
      <c r="B206" s="298">
        <v>541</v>
      </c>
      <c r="C206" s="266">
        <v>332</v>
      </c>
      <c r="D206" s="299">
        <v>13003</v>
      </c>
      <c r="E206" s="242" t="s">
        <v>727</v>
      </c>
      <c r="F206" s="243" t="s">
        <v>728</v>
      </c>
      <c r="G206" s="287" t="s">
        <v>137</v>
      </c>
      <c r="H206" s="274" t="s">
        <v>717</v>
      </c>
      <c r="I206" s="294" t="s">
        <v>729</v>
      </c>
      <c r="J206" s="635">
        <v>621237701</v>
      </c>
      <c r="K206" s="635">
        <v>33661732</v>
      </c>
      <c r="L206" s="65" t="s">
        <v>717</v>
      </c>
      <c r="M206" s="292" t="s">
        <v>137</v>
      </c>
      <c r="N206" s="244" t="s">
        <v>2410</v>
      </c>
      <c r="O206" s="65"/>
      <c r="P206" s="90"/>
      <c r="Q206" s="244">
        <v>30</v>
      </c>
      <c r="R206" s="246">
        <v>120</v>
      </c>
      <c r="S206" s="246">
        <v>110</v>
      </c>
      <c r="T206" s="246">
        <v>29.33</v>
      </c>
      <c r="U206" s="90">
        <v>0</v>
      </c>
      <c r="V206" s="262">
        <v>27</v>
      </c>
      <c r="W206" s="99">
        <v>0</v>
      </c>
      <c r="X206" s="84">
        <v>0</v>
      </c>
      <c r="Y206" s="99">
        <v>1</v>
      </c>
      <c r="Z206" s="65">
        <v>1</v>
      </c>
      <c r="AA206" s="319">
        <v>885165</v>
      </c>
      <c r="AB206" s="319">
        <v>46667</v>
      </c>
      <c r="AC206" s="320">
        <f>AA206+AB206</f>
        <v>931832</v>
      </c>
      <c r="AD206" s="75">
        <v>4500000</v>
      </c>
      <c r="AE206" s="75">
        <v>6000000</v>
      </c>
      <c r="AF206" s="75">
        <f>AC206*U206</f>
        <v>0</v>
      </c>
      <c r="AG206" s="75">
        <f>200000*V206</f>
        <v>5400000</v>
      </c>
      <c r="AH206" s="648">
        <f t="shared" si="3"/>
        <v>0</v>
      </c>
    </row>
    <row r="207" spans="1:34" s="50" customFormat="1" ht="24" customHeight="1" x14ac:dyDescent="0.4">
      <c r="A207" s="182"/>
      <c r="B207" s="298">
        <v>533</v>
      </c>
      <c r="C207" s="266">
        <v>324</v>
      </c>
      <c r="D207" s="299">
        <v>13004</v>
      </c>
      <c r="E207" s="242" t="s">
        <v>732</v>
      </c>
      <c r="F207" s="243" t="s">
        <v>733</v>
      </c>
      <c r="G207" s="287" t="s">
        <v>137</v>
      </c>
      <c r="H207" s="274" t="s">
        <v>717</v>
      </c>
      <c r="I207" s="294" t="s">
        <v>734</v>
      </c>
      <c r="J207" s="637">
        <v>621799564</v>
      </c>
      <c r="K207" s="635">
        <v>33675275</v>
      </c>
      <c r="L207" s="65" t="s">
        <v>717</v>
      </c>
      <c r="M207" s="292" t="s">
        <v>137</v>
      </c>
      <c r="N207" s="244" t="s">
        <v>2410</v>
      </c>
      <c r="O207" s="65"/>
      <c r="P207" s="90"/>
      <c r="Q207" s="244">
        <v>30</v>
      </c>
      <c r="R207" s="246">
        <v>120</v>
      </c>
      <c r="S207" s="246">
        <v>110</v>
      </c>
      <c r="T207" s="246">
        <v>29.33</v>
      </c>
      <c r="U207" s="90">
        <v>0</v>
      </c>
      <c r="V207" s="262">
        <v>27</v>
      </c>
      <c r="W207" s="99">
        <v>0</v>
      </c>
      <c r="X207" s="84">
        <v>0</v>
      </c>
      <c r="Y207" s="99">
        <v>2</v>
      </c>
      <c r="Z207" s="65">
        <v>1</v>
      </c>
      <c r="AA207" s="319">
        <v>885165</v>
      </c>
      <c r="AB207" s="319">
        <v>46667</v>
      </c>
      <c r="AC207" s="320">
        <f>AA207+AB207</f>
        <v>931832</v>
      </c>
      <c r="AD207" s="75">
        <v>4500000</v>
      </c>
      <c r="AE207" s="75">
        <v>6000000</v>
      </c>
      <c r="AF207" s="75">
        <f>AC207*U207</f>
        <v>0</v>
      </c>
      <c r="AG207" s="75">
        <f>200000*V207</f>
        <v>5400000</v>
      </c>
      <c r="AH207" s="648">
        <f t="shared" si="3"/>
        <v>-1</v>
      </c>
    </row>
    <row r="208" spans="1:34" s="50" customFormat="1" ht="24" hidden="1" customHeight="1" x14ac:dyDescent="0.2">
      <c r="A208" s="182"/>
      <c r="B208" s="298">
        <v>535</v>
      </c>
      <c r="C208" s="266">
        <v>326</v>
      </c>
      <c r="D208" s="299">
        <v>13005</v>
      </c>
      <c r="E208" s="242" t="s">
        <v>417</v>
      </c>
      <c r="F208" s="243" t="s">
        <v>737</v>
      </c>
      <c r="G208" s="287" t="s">
        <v>137</v>
      </c>
      <c r="H208" s="274" t="s">
        <v>717</v>
      </c>
      <c r="I208" s="294" t="s">
        <v>738</v>
      </c>
      <c r="J208" s="635">
        <v>622366718</v>
      </c>
      <c r="K208" s="635">
        <v>33697606</v>
      </c>
      <c r="L208" s="65" t="s">
        <v>717</v>
      </c>
      <c r="M208" s="292" t="s">
        <v>137</v>
      </c>
      <c r="N208" s="244" t="s">
        <v>2410</v>
      </c>
      <c r="O208" s="65"/>
      <c r="P208" s="90"/>
      <c r="Q208" s="244">
        <v>30</v>
      </c>
      <c r="R208" s="246">
        <v>120</v>
      </c>
      <c r="S208" s="246">
        <v>110</v>
      </c>
      <c r="T208" s="246">
        <v>29.33</v>
      </c>
      <c r="U208" s="90">
        <v>0</v>
      </c>
      <c r="V208" s="262">
        <v>30</v>
      </c>
      <c r="W208" s="99">
        <v>0</v>
      </c>
      <c r="X208" s="84">
        <v>0</v>
      </c>
      <c r="Y208" s="99">
        <v>0</v>
      </c>
      <c r="Z208" s="65">
        <v>0</v>
      </c>
      <c r="AA208" s="319">
        <v>885165</v>
      </c>
      <c r="AB208" s="319">
        <v>46667</v>
      </c>
      <c r="AC208" s="320">
        <f>AA208+AB208</f>
        <v>931832</v>
      </c>
      <c r="AD208" s="75">
        <v>4500000</v>
      </c>
      <c r="AE208" s="75">
        <v>6000000</v>
      </c>
      <c r="AF208" s="75">
        <f>AC208*U208</f>
        <v>0</v>
      </c>
      <c r="AG208" s="75">
        <f>200000*V208</f>
        <v>6000000</v>
      </c>
      <c r="AH208" s="648">
        <f t="shared" si="3"/>
        <v>0</v>
      </c>
    </row>
    <row r="209" spans="1:35" s="50" customFormat="1" ht="24" hidden="1" customHeight="1" x14ac:dyDescent="0.2">
      <c r="A209" s="182"/>
      <c r="B209" s="298">
        <v>532</v>
      </c>
      <c r="C209" s="266">
        <v>323</v>
      </c>
      <c r="D209" s="299">
        <v>13006</v>
      </c>
      <c r="E209" s="242" t="s">
        <v>294</v>
      </c>
      <c r="F209" s="243" t="s">
        <v>741</v>
      </c>
      <c r="G209" s="287" t="s">
        <v>137</v>
      </c>
      <c r="H209" s="274" t="s">
        <v>717</v>
      </c>
      <c r="I209" s="294" t="s">
        <v>742</v>
      </c>
      <c r="J209" s="635">
        <v>610010514</v>
      </c>
      <c r="K209" s="635">
        <v>33640664</v>
      </c>
      <c r="L209" s="65" t="s">
        <v>717</v>
      </c>
      <c r="M209" s="292" t="s">
        <v>137</v>
      </c>
      <c r="N209" s="244" t="s">
        <v>2410</v>
      </c>
      <c r="O209" s="65"/>
      <c r="P209" s="90"/>
      <c r="Q209" s="244">
        <v>30</v>
      </c>
      <c r="R209" s="246">
        <v>120</v>
      </c>
      <c r="S209" s="246">
        <v>110</v>
      </c>
      <c r="T209" s="246">
        <v>29.33</v>
      </c>
      <c r="U209" s="90">
        <v>0</v>
      </c>
      <c r="V209" s="262">
        <v>27</v>
      </c>
      <c r="W209" s="99">
        <v>0</v>
      </c>
      <c r="X209" s="84">
        <v>0</v>
      </c>
      <c r="Y209" s="99">
        <v>0</v>
      </c>
      <c r="Z209" s="65">
        <v>0</v>
      </c>
      <c r="AA209" s="319">
        <v>885165</v>
      </c>
      <c r="AB209" s="319">
        <v>46667</v>
      </c>
      <c r="AC209" s="320">
        <f>AA209+AB209</f>
        <v>931832</v>
      </c>
      <c r="AD209" s="75">
        <v>4500000</v>
      </c>
      <c r="AE209" s="75">
        <v>6000000</v>
      </c>
      <c r="AF209" s="75">
        <f>AC209*U209</f>
        <v>0</v>
      </c>
      <c r="AG209" s="75">
        <f>200000*V209</f>
        <v>5400000</v>
      </c>
      <c r="AH209" s="648">
        <f t="shared" si="3"/>
        <v>0</v>
      </c>
    </row>
    <row r="210" spans="1:35" s="50" customFormat="1" ht="24" hidden="1" customHeight="1" x14ac:dyDescent="0.2">
      <c r="A210" s="182"/>
      <c r="B210" s="298">
        <v>536</v>
      </c>
      <c r="C210" s="266">
        <v>327</v>
      </c>
      <c r="D210" s="299">
        <v>13007</v>
      </c>
      <c r="E210" s="242" t="s">
        <v>111</v>
      </c>
      <c r="F210" s="243" t="s">
        <v>745</v>
      </c>
      <c r="G210" s="287" t="s">
        <v>137</v>
      </c>
      <c r="H210" s="274" t="s">
        <v>717</v>
      </c>
      <c r="I210" s="294" t="s">
        <v>2963</v>
      </c>
      <c r="J210" s="635">
        <v>622318098</v>
      </c>
      <c r="K210" s="635">
        <v>33693811</v>
      </c>
      <c r="L210" s="65" t="s">
        <v>717</v>
      </c>
      <c r="M210" s="292" t="s">
        <v>137</v>
      </c>
      <c r="N210" s="244" t="s">
        <v>2410</v>
      </c>
      <c r="O210" s="65"/>
      <c r="P210" s="90"/>
      <c r="Q210" s="244">
        <v>30</v>
      </c>
      <c r="R210" s="246">
        <v>120</v>
      </c>
      <c r="S210" s="246">
        <v>110</v>
      </c>
      <c r="T210" s="246">
        <v>29.33</v>
      </c>
      <c r="U210" s="90">
        <v>0</v>
      </c>
      <c r="V210" s="262">
        <v>27</v>
      </c>
      <c r="W210" s="99">
        <v>0</v>
      </c>
      <c r="X210" s="84">
        <v>0</v>
      </c>
      <c r="Y210" s="99">
        <v>2</v>
      </c>
      <c r="Z210" s="65">
        <v>2</v>
      </c>
      <c r="AA210" s="319">
        <v>885165</v>
      </c>
      <c r="AB210" s="319">
        <v>46667</v>
      </c>
      <c r="AC210" s="320">
        <f>AA210+AB210</f>
        <v>931832</v>
      </c>
      <c r="AD210" s="75">
        <v>4500000</v>
      </c>
      <c r="AE210" s="75">
        <v>6000000</v>
      </c>
      <c r="AF210" s="75">
        <f>AC210*U210</f>
        <v>0</v>
      </c>
      <c r="AG210" s="75">
        <f>200000*V210</f>
        <v>5400000</v>
      </c>
      <c r="AH210" s="648">
        <f t="shared" si="3"/>
        <v>0</v>
      </c>
    </row>
    <row r="211" spans="1:35" s="50" customFormat="1" ht="24" hidden="1" customHeight="1" x14ac:dyDescent="0.2">
      <c r="A211" s="182"/>
      <c r="B211" s="298">
        <v>231</v>
      </c>
      <c r="C211" s="266">
        <v>249</v>
      </c>
      <c r="D211" s="299">
        <v>13008</v>
      </c>
      <c r="E211" s="252" t="s">
        <v>748</v>
      </c>
      <c r="F211" s="253" t="s">
        <v>120</v>
      </c>
      <c r="G211" s="252" t="s">
        <v>87</v>
      </c>
      <c r="H211" s="274" t="s">
        <v>717</v>
      </c>
      <c r="I211" s="294" t="s">
        <v>749</v>
      </c>
      <c r="J211" s="635">
        <v>530809745</v>
      </c>
      <c r="K211" s="635">
        <v>50354602</v>
      </c>
      <c r="L211" s="65" t="s">
        <v>717</v>
      </c>
      <c r="M211" s="307" t="s">
        <v>2383</v>
      </c>
      <c r="N211" s="99"/>
      <c r="O211" s="65"/>
      <c r="P211" s="90"/>
      <c r="Q211" s="254">
        <v>30</v>
      </c>
      <c r="R211" s="255">
        <v>111</v>
      </c>
      <c r="S211" s="65">
        <v>0</v>
      </c>
      <c r="T211" s="65">
        <v>0</v>
      </c>
      <c r="U211" s="90">
        <v>0</v>
      </c>
      <c r="V211" s="260">
        <v>25</v>
      </c>
      <c r="W211" s="99">
        <v>0</v>
      </c>
      <c r="X211" s="84">
        <v>0</v>
      </c>
      <c r="Y211" s="99">
        <v>2</v>
      </c>
      <c r="Z211" s="65">
        <v>2</v>
      </c>
      <c r="AA211" s="327">
        <v>1642901</v>
      </c>
      <c r="AB211" s="327">
        <v>46667</v>
      </c>
      <c r="AC211" s="328">
        <f>AA211+AB211</f>
        <v>1689568</v>
      </c>
      <c r="AD211" s="75">
        <v>4500000</v>
      </c>
      <c r="AE211" s="75">
        <v>6000000</v>
      </c>
      <c r="AF211" s="75">
        <f>AC211*U211</f>
        <v>0</v>
      </c>
      <c r="AG211" s="75">
        <f>200000*V211</f>
        <v>5000000</v>
      </c>
      <c r="AH211" s="648">
        <f t="shared" si="3"/>
        <v>0</v>
      </c>
    </row>
    <row r="212" spans="1:35" s="50" customFormat="1" ht="24" customHeight="1" x14ac:dyDescent="0.2">
      <c r="A212" s="182"/>
      <c r="B212" s="298">
        <v>229</v>
      </c>
      <c r="C212" s="266">
        <v>247</v>
      </c>
      <c r="D212" s="299">
        <v>13009</v>
      </c>
      <c r="E212" s="252" t="s">
        <v>352</v>
      </c>
      <c r="F212" s="253" t="s">
        <v>752</v>
      </c>
      <c r="G212" s="252" t="s">
        <v>87</v>
      </c>
      <c r="H212" s="274" t="s">
        <v>717</v>
      </c>
      <c r="I212" s="294" t="s">
        <v>753</v>
      </c>
      <c r="J212" s="635">
        <v>610041916</v>
      </c>
      <c r="K212" s="635">
        <v>81421207</v>
      </c>
      <c r="L212" s="65" t="s">
        <v>717</v>
      </c>
      <c r="M212" s="292" t="s">
        <v>2380</v>
      </c>
      <c r="N212" s="99"/>
      <c r="O212" s="65"/>
      <c r="P212" s="90"/>
      <c r="Q212" s="254">
        <v>30</v>
      </c>
      <c r="R212" s="255">
        <v>71</v>
      </c>
      <c r="S212" s="65">
        <v>0</v>
      </c>
      <c r="T212" s="65">
        <v>0</v>
      </c>
      <c r="U212" s="300">
        <f>1</f>
        <v>1</v>
      </c>
      <c r="V212" s="260">
        <v>25</v>
      </c>
      <c r="W212" s="99">
        <v>0</v>
      </c>
      <c r="X212" s="84">
        <v>0</v>
      </c>
      <c r="Y212" s="99">
        <v>0</v>
      </c>
      <c r="Z212" s="65">
        <v>1</v>
      </c>
      <c r="AA212" s="327">
        <v>1477052</v>
      </c>
      <c r="AB212" s="327">
        <v>0</v>
      </c>
      <c r="AC212" s="328">
        <f>AA212+AB212</f>
        <v>1477052</v>
      </c>
      <c r="AD212" s="75">
        <v>4500000</v>
      </c>
      <c r="AE212" s="75">
        <v>6000000</v>
      </c>
      <c r="AF212" s="75">
        <f>AC212*U212</f>
        <v>1477052</v>
      </c>
      <c r="AG212" s="75">
        <f>200000*V212</f>
        <v>5000000</v>
      </c>
      <c r="AH212" s="648">
        <f t="shared" si="3"/>
        <v>1</v>
      </c>
    </row>
    <row r="213" spans="1:35" s="50" customFormat="1" ht="24" customHeight="1" x14ac:dyDescent="0.2">
      <c r="A213" s="182"/>
      <c r="B213" s="298">
        <v>538</v>
      </c>
      <c r="C213" s="266">
        <v>329</v>
      </c>
      <c r="D213" s="299">
        <v>13010</v>
      </c>
      <c r="E213" s="242" t="s">
        <v>435</v>
      </c>
      <c r="F213" s="243" t="s">
        <v>756</v>
      </c>
      <c r="G213" s="287" t="s">
        <v>137</v>
      </c>
      <c r="H213" s="274" t="s">
        <v>717</v>
      </c>
      <c r="I213" s="294" t="s">
        <v>757</v>
      </c>
      <c r="J213" s="635">
        <v>621437670</v>
      </c>
      <c r="K213" s="635">
        <v>12602809</v>
      </c>
      <c r="L213" s="65" t="s">
        <v>717</v>
      </c>
      <c r="M213" s="292" t="s">
        <v>137</v>
      </c>
      <c r="N213" s="244" t="s">
        <v>2410</v>
      </c>
      <c r="O213" s="65"/>
      <c r="P213" s="90"/>
      <c r="Q213" s="244">
        <v>30</v>
      </c>
      <c r="R213" s="246">
        <v>120</v>
      </c>
      <c r="S213" s="246">
        <v>110</v>
      </c>
      <c r="T213" s="246">
        <v>29.33</v>
      </c>
      <c r="U213" s="90">
        <v>0</v>
      </c>
      <c r="V213" s="262">
        <v>29</v>
      </c>
      <c r="W213" s="99">
        <v>0</v>
      </c>
      <c r="X213" s="84">
        <v>0</v>
      </c>
      <c r="Y213" s="99">
        <v>2</v>
      </c>
      <c r="Z213" s="65">
        <v>1</v>
      </c>
      <c r="AA213" s="319">
        <v>885165</v>
      </c>
      <c r="AB213" s="319">
        <v>46667</v>
      </c>
      <c r="AC213" s="320">
        <f>AA213+AB213</f>
        <v>931832</v>
      </c>
      <c r="AD213" s="75">
        <v>4500000</v>
      </c>
      <c r="AE213" s="75">
        <v>6000000</v>
      </c>
      <c r="AF213" s="75">
        <f>AC213*U213</f>
        <v>0</v>
      </c>
      <c r="AG213" s="75">
        <f>200000*V213</f>
        <v>5800000</v>
      </c>
      <c r="AH213" s="648">
        <f t="shared" si="3"/>
        <v>-1</v>
      </c>
    </row>
    <row r="214" spans="1:35" s="50" customFormat="1" ht="24" hidden="1" customHeight="1" x14ac:dyDescent="0.2">
      <c r="A214" s="182"/>
      <c r="B214" s="298">
        <v>534</v>
      </c>
      <c r="C214" s="266">
        <v>325</v>
      </c>
      <c r="D214" s="299">
        <v>13011</v>
      </c>
      <c r="E214" s="242" t="s">
        <v>760</v>
      </c>
      <c r="F214" s="243" t="s">
        <v>761</v>
      </c>
      <c r="G214" s="287" t="s">
        <v>137</v>
      </c>
      <c r="H214" s="274" t="s">
        <v>717</v>
      </c>
      <c r="I214" s="294" t="s">
        <v>762</v>
      </c>
      <c r="J214" s="635">
        <v>622321269</v>
      </c>
      <c r="K214" s="635">
        <v>33689284</v>
      </c>
      <c r="L214" s="65" t="s">
        <v>717</v>
      </c>
      <c r="M214" s="292" t="s">
        <v>137</v>
      </c>
      <c r="N214" s="244" t="s">
        <v>2410</v>
      </c>
      <c r="O214" s="65"/>
      <c r="P214" s="90"/>
      <c r="Q214" s="244">
        <v>30</v>
      </c>
      <c r="R214" s="246">
        <v>120</v>
      </c>
      <c r="S214" s="246">
        <v>110</v>
      </c>
      <c r="T214" s="246">
        <v>29.33</v>
      </c>
      <c r="U214" s="90">
        <v>0</v>
      </c>
      <c r="V214" s="262">
        <v>30</v>
      </c>
      <c r="W214" s="99">
        <v>0</v>
      </c>
      <c r="X214" s="84">
        <v>0</v>
      </c>
      <c r="Y214" s="99">
        <v>0</v>
      </c>
      <c r="Z214" s="65">
        <v>0</v>
      </c>
      <c r="AA214" s="319">
        <v>885165</v>
      </c>
      <c r="AB214" s="319">
        <v>46667</v>
      </c>
      <c r="AC214" s="320">
        <f>AA214+AB214</f>
        <v>931832</v>
      </c>
      <c r="AD214" s="75">
        <v>4500000</v>
      </c>
      <c r="AE214" s="75">
        <v>6000000</v>
      </c>
      <c r="AF214" s="75">
        <f>AC214*U214</f>
        <v>0</v>
      </c>
      <c r="AG214" s="75">
        <f>200000*V214</f>
        <v>6000000</v>
      </c>
      <c r="AH214" s="648">
        <f t="shared" si="3"/>
        <v>0</v>
      </c>
    </row>
    <row r="215" spans="1:35" s="50" customFormat="1" ht="24" hidden="1" customHeight="1" x14ac:dyDescent="0.2">
      <c r="A215" s="182"/>
      <c r="B215" s="298">
        <v>540</v>
      </c>
      <c r="C215" s="266">
        <v>331</v>
      </c>
      <c r="D215" s="299">
        <v>13012</v>
      </c>
      <c r="E215" s="242" t="s">
        <v>314</v>
      </c>
      <c r="F215" s="243" t="s">
        <v>765</v>
      </c>
      <c r="G215" s="287" t="s">
        <v>137</v>
      </c>
      <c r="H215" s="274" t="s">
        <v>717</v>
      </c>
      <c r="I215" s="294" t="s">
        <v>766</v>
      </c>
      <c r="J215" s="635">
        <v>535000901</v>
      </c>
      <c r="K215" s="635">
        <v>13591608</v>
      </c>
      <c r="L215" s="65" t="s">
        <v>717</v>
      </c>
      <c r="M215" s="292" t="s">
        <v>137</v>
      </c>
      <c r="N215" s="99"/>
      <c r="O215" s="65"/>
      <c r="P215" s="245" t="s">
        <v>2410</v>
      </c>
      <c r="Q215" s="244">
        <v>30</v>
      </c>
      <c r="R215" s="246">
        <v>120</v>
      </c>
      <c r="S215" s="246">
        <v>220</v>
      </c>
      <c r="T215" s="246">
        <v>29.33</v>
      </c>
      <c r="U215" s="90">
        <v>0</v>
      </c>
      <c r="V215" s="262">
        <v>27</v>
      </c>
      <c r="W215" s="99">
        <v>0</v>
      </c>
      <c r="X215" s="84">
        <v>0</v>
      </c>
      <c r="Y215" s="99">
        <v>1</v>
      </c>
      <c r="Z215" s="65">
        <v>1</v>
      </c>
      <c r="AA215" s="319">
        <v>885165</v>
      </c>
      <c r="AB215" s="319">
        <v>46667</v>
      </c>
      <c r="AC215" s="320">
        <f>AA215+AB215</f>
        <v>931832</v>
      </c>
      <c r="AD215" s="75">
        <v>4500000</v>
      </c>
      <c r="AE215" s="75">
        <v>6000000</v>
      </c>
      <c r="AF215" s="75">
        <f>AC215*U215</f>
        <v>0</v>
      </c>
      <c r="AG215" s="75">
        <f>200000*V215</f>
        <v>5400000</v>
      </c>
      <c r="AH215" s="648">
        <f t="shared" si="3"/>
        <v>0</v>
      </c>
    </row>
    <row r="216" spans="1:35" s="50" customFormat="1" ht="24" hidden="1" customHeight="1" x14ac:dyDescent="0.2">
      <c r="A216" s="182"/>
      <c r="B216" s="298">
        <v>539</v>
      </c>
      <c r="C216" s="266">
        <v>330</v>
      </c>
      <c r="D216" s="299">
        <v>13013</v>
      </c>
      <c r="E216" s="242" t="s">
        <v>407</v>
      </c>
      <c r="F216" s="243" t="s">
        <v>769</v>
      </c>
      <c r="G216" s="287" t="s">
        <v>137</v>
      </c>
      <c r="H216" s="274" t="s">
        <v>717</v>
      </c>
      <c r="I216" s="294" t="s">
        <v>770</v>
      </c>
      <c r="J216" s="635">
        <v>3871310018</v>
      </c>
      <c r="K216" s="635">
        <v>48543019</v>
      </c>
      <c r="L216" s="65" t="s">
        <v>717</v>
      </c>
      <c r="M216" s="292" t="s">
        <v>137</v>
      </c>
      <c r="N216" s="244" t="s">
        <v>2410</v>
      </c>
      <c r="O216" s="65"/>
      <c r="P216" s="90"/>
      <c r="Q216" s="244">
        <v>30</v>
      </c>
      <c r="R216" s="246">
        <v>120</v>
      </c>
      <c r="S216" s="246">
        <v>110</v>
      </c>
      <c r="T216" s="246">
        <v>29.33</v>
      </c>
      <c r="U216" s="90">
        <v>0</v>
      </c>
      <c r="V216" s="262">
        <v>29</v>
      </c>
      <c r="W216" s="99">
        <v>0</v>
      </c>
      <c r="X216" s="84">
        <v>0</v>
      </c>
      <c r="Y216" s="99">
        <v>0</v>
      </c>
      <c r="Z216" s="65">
        <v>0</v>
      </c>
      <c r="AA216" s="319">
        <v>885165</v>
      </c>
      <c r="AB216" s="319">
        <v>46667</v>
      </c>
      <c r="AC216" s="320">
        <f>AA216+AB216</f>
        <v>931832</v>
      </c>
      <c r="AD216" s="75">
        <v>4500000</v>
      </c>
      <c r="AE216" s="75">
        <v>6000000</v>
      </c>
      <c r="AF216" s="75">
        <f>AC216*U216</f>
        <v>0</v>
      </c>
      <c r="AG216" s="75">
        <f>200000*V216</f>
        <v>5800000</v>
      </c>
      <c r="AH216" s="648">
        <f t="shared" si="3"/>
        <v>0</v>
      </c>
      <c r="AI216" s="50" t="s">
        <v>3294</v>
      </c>
    </row>
    <row r="217" spans="1:35" s="50" customFormat="1" ht="24" hidden="1" customHeight="1" x14ac:dyDescent="0.2">
      <c r="A217" s="182"/>
      <c r="B217" s="298">
        <v>542</v>
      </c>
      <c r="C217" s="266">
        <v>333</v>
      </c>
      <c r="D217" s="299">
        <v>13014</v>
      </c>
      <c r="E217" s="242" t="s">
        <v>410</v>
      </c>
      <c r="F217" s="243" t="s">
        <v>772</v>
      </c>
      <c r="G217" s="287" t="s">
        <v>137</v>
      </c>
      <c r="H217" s="274" t="s">
        <v>717</v>
      </c>
      <c r="I217" s="294" t="s">
        <v>773</v>
      </c>
      <c r="J217" s="635">
        <v>4180183994</v>
      </c>
      <c r="K217" s="635">
        <v>12853561</v>
      </c>
      <c r="L217" s="65" t="s">
        <v>717</v>
      </c>
      <c r="M217" s="292" t="s">
        <v>137</v>
      </c>
      <c r="N217" s="99"/>
      <c r="O217" s="246" t="s">
        <v>2410</v>
      </c>
      <c r="P217" s="90"/>
      <c r="Q217" s="244">
        <v>30</v>
      </c>
      <c r="R217" s="246">
        <v>90</v>
      </c>
      <c r="S217" s="246">
        <v>0</v>
      </c>
      <c r="T217" s="246">
        <v>0</v>
      </c>
      <c r="U217" s="90">
        <v>0</v>
      </c>
      <c r="V217" s="262">
        <v>28</v>
      </c>
      <c r="W217" s="99">
        <v>0</v>
      </c>
      <c r="X217" s="84">
        <v>0</v>
      </c>
      <c r="Y217" s="99">
        <v>0</v>
      </c>
      <c r="Z217" s="65">
        <v>0</v>
      </c>
      <c r="AA217" s="319">
        <v>885165</v>
      </c>
      <c r="AB217" s="319">
        <v>46667</v>
      </c>
      <c r="AC217" s="320">
        <f>AA217+AB217</f>
        <v>931832</v>
      </c>
      <c r="AD217" s="75">
        <v>4500000</v>
      </c>
      <c r="AE217" s="75">
        <v>6000000</v>
      </c>
      <c r="AF217" s="75">
        <f>AC217*U217</f>
        <v>0</v>
      </c>
      <c r="AG217" s="75">
        <f>200000*V217</f>
        <v>5600000</v>
      </c>
      <c r="AH217" s="648">
        <f t="shared" si="3"/>
        <v>0</v>
      </c>
    </row>
    <row r="218" spans="1:35" s="50" customFormat="1" ht="24" customHeight="1" x14ac:dyDescent="0.2">
      <c r="A218" s="182"/>
      <c r="B218" s="298">
        <v>230</v>
      </c>
      <c r="C218" s="266">
        <v>248</v>
      </c>
      <c r="D218" s="299">
        <v>13015</v>
      </c>
      <c r="E218" s="252" t="s">
        <v>776</v>
      </c>
      <c r="F218" s="253" t="s">
        <v>777</v>
      </c>
      <c r="G218" s="252" t="s">
        <v>87</v>
      </c>
      <c r="H218" s="274" t="s">
        <v>717</v>
      </c>
      <c r="I218" s="294" t="s">
        <v>778</v>
      </c>
      <c r="J218" s="635">
        <v>3790296937</v>
      </c>
      <c r="K218" s="635">
        <v>12399966</v>
      </c>
      <c r="L218" s="65" t="s">
        <v>717</v>
      </c>
      <c r="M218" s="292" t="s">
        <v>2380</v>
      </c>
      <c r="N218" s="99"/>
      <c r="O218" s="65"/>
      <c r="P218" s="90"/>
      <c r="Q218" s="254">
        <v>30</v>
      </c>
      <c r="R218" s="255">
        <v>38</v>
      </c>
      <c r="S218" s="65">
        <v>0</v>
      </c>
      <c r="T218" s="65">
        <v>0</v>
      </c>
      <c r="U218" s="90">
        <v>0</v>
      </c>
      <c r="V218" s="260">
        <v>25</v>
      </c>
      <c r="W218" s="99">
        <v>0</v>
      </c>
      <c r="X218" s="84">
        <v>0</v>
      </c>
      <c r="Y218" s="99">
        <v>0</v>
      </c>
      <c r="Z218" s="65">
        <v>1</v>
      </c>
      <c r="AA218" s="327">
        <v>1477052</v>
      </c>
      <c r="AB218" s="327">
        <v>46667</v>
      </c>
      <c r="AC218" s="328">
        <f>AA218+AB218</f>
        <v>1523719</v>
      </c>
      <c r="AD218" s="75">
        <v>4500000</v>
      </c>
      <c r="AE218" s="75">
        <v>6000000</v>
      </c>
      <c r="AF218" s="75">
        <f>AC218*U218</f>
        <v>0</v>
      </c>
      <c r="AG218" s="75">
        <f>200000*V218</f>
        <v>5000000</v>
      </c>
      <c r="AH218" s="648">
        <f t="shared" si="3"/>
        <v>1</v>
      </c>
    </row>
    <row r="219" spans="1:35" s="50" customFormat="1" ht="24" hidden="1" customHeight="1" x14ac:dyDescent="0.2">
      <c r="A219" s="182"/>
      <c r="B219" s="298">
        <v>232</v>
      </c>
      <c r="C219" s="266">
        <v>250</v>
      </c>
      <c r="D219" s="299">
        <v>13016</v>
      </c>
      <c r="E219" s="252" t="s">
        <v>378</v>
      </c>
      <c r="F219" s="253" t="s">
        <v>780</v>
      </c>
      <c r="G219" s="252" t="s">
        <v>87</v>
      </c>
      <c r="H219" s="274" t="s">
        <v>717</v>
      </c>
      <c r="I219" s="294" t="s">
        <v>781</v>
      </c>
      <c r="J219" s="635">
        <v>3978755998</v>
      </c>
      <c r="K219" s="635">
        <v>49408656</v>
      </c>
      <c r="L219" s="65" t="s">
        <v>717</v>
      </c>
      <c r="M219" s="292" t="s">
        <v>2383</v>
      </c>
      <c r="N219" s="99"/>
      <c r="O219" s="65"/>
      <c r="P219" s="90"/>
      <c r="Q219" s="254">
        <v>30</v>
      </c>
      <c r="R219" s="255">
        <v>30</v>
      </c>
      <c r="S219" s="65">
        <v>0</v>
      </c>
      <c r="T219" s="65">
        <v>0</v>
      </c>
      <c r="U219" s="300">
        <f>1</f>
        <v>1</v>
      </c>
      <c r="V219" s="260">
        <v>25</v>
      </c>
      <c r="W219" s="99">
        <v>0</v>
      </c>
      <c r="X219" s="84">
        <v>0</v>
      </c>
      <c r="Y219" s="99">
        <v>1</v>
      </c>
      <c r="Z219" s="65">
        <v>1</v>
      </c>
      <c r="AA219" s="327">
        <v>1642901</v>
      </c>
      <c r="AB219" s="327">
        <v>46667</v>
      </c>
      <c r="AC219" s="328">
        <f>AA219+AB219</f>
        <v>1689568</v>
      </c>
      <c r="AD219" s="75">
        <v>4500000</v>
      </c>
      <c r="AE219" s="75">
        <v>6000000</v>
      </c>
      <c r="AF219" s="75">
        <f>AC219*U219</f>
        <v>1689568</v>
      </c>
      <c r="AG219" s="75">
        <f>200000*V219</f>
        <v>5000000</v>
      </c>
      <c r="AH219" s="648">
        <f t="shared" si="3"/>
        <v>0</v>
      </c>
    </row>
    <row r="220" spans="1:35" s="50" customFormat="1" ht="24" hidden="1" customHeight="1" x14ac:dyDescent="0.2">
      <c r="A220" s="182"/>
      <c r="B220" s="298">
        <v>756</v>
      </c>
      <c r="C220" s="266">
        <v>556</v>
      </c>
      <c r="D220" s="299">
        <v>13017</v>
      </c>
      <c r="E220" s="242" t="s">
        <v>216</v>
      </c>
      <c r="F220" s="243" t="s">
        <v>783</v>
      </c>
      <c r="G220" s="287" t="s">
        <v>137</v>
      </c>
      <c r="H220" s="274" t="s">
        <v>784</v>
      </c>
      <c r="I220" s="294" t="s">
        <v>3149</v>
      </c>
      <c r="J220" s="635">
        <v>5520015120</v>
      </c>
      <c r="K220" s="635">
        <v>80657386</v>
      </c>
      <c r="L220" s="65" t="s">
        <v>784</v>
      </c>
      <c r="M220" s="292" t="s">
        <v>137</v>
      </c>
      <c r="N220" s="244" t="s">
        <v>2410</v>
      </c>
      <c r="O220" s="65"/>
      <c r="P220" s="90"/>
      <c r="Q220" s="244">
        <v>30</v>
      </c>
      <c r="R220" s="246">
        <v>120</v>
      </c>
      <c r="S220" s="246">
        <v>110</v>
      </c>
      <c r="T220" s="246">
        <v>29.33</v>
      </c>
      <c r="U220" s="90">
        <v>0</v>
      </c>
      <c r="V220" s="262">
        <v>15</v>
      </c>
      <c r="W220" s="99">
        <v>0</v>
      </c>
      <c r="X220" s="84">
        <v>0</v>
      </c>
      <c r="Y220" s="99">
        <v>0</v>
      </c>
      <c r="Z220" s="65">
        <v>0</v>
      </c>
      <c r="AA220" s="319">
        <v>885165</v>
      </c>
      <c r="AB220" s="319">
        <v>0</v>
      </c>
      <c r="AC220" s="320">
        <f>AA220+AB220</f>
        <v>885165</v>
      </c>
      <c r="AD220" s="75">
        <v>4500000</v>
      </c>
      <c r="AE220" s="75">
        <v>6000000</v>
      </c>
      <c r="AF220" s="75">
        <f>AC220*U220</f>
        <v>0</v>
      </c>
      <c r="AG220" s="75">
        <f>200000*V220</f>
        <v>3000000</v>
      </c>
      <c r="AH220" s="648">
        <f t="shared" si="3"/>
        <v>0</v>
      </c>
    </row>
    <row r="221" spans="1:35" s="50" customFormat="1" ht="24" hidden="1" customHeight="1" x14ac:dyDescent="0.2">
      <c r="A221" s="182"/>
      <c r="B221" s="298">
        <v>754</v>
      </c>
      <c r="C221" s="266">
        <v>554</v>
      </c>
      <c r="D221" s="299">
        <v>13018</v>
      </c>
      <c r="E221" s="242" t="s">
        <v>148</v>
      </c>
      <c r="F221" s="243" t="s">
        <v>787</v>
      </c>
      <c r="G221" s="287" t="s">
        <v>137</v>
      </c>
      <c r="H221" s="274" t="s">
        <v>784</v>
      </c>
      <c r="I221" s="294" t="s">
        <v>3147</v>
      </c>
      <c r="J221" s="635">
        <v>71261567</v>
      </c>
      <c r="K221" s="635">
        <v>71261567</v>
      </c>
      <c r="L221" s="65" t="s">
        <v>784</v>
      </c>
      <c r="M221" s="292" t="s">
        <v>137</v>
      </c>
      <c r="N221" s="99"/>
      <c r="O221" s="65"/>
      <c r="P221" s="245" t="s">
        <v>2410</v>
      </c>
      <c r="Q221" s="244">
        <v>30</v>
      </c>
      <c r="R221" s="246">
        <v>120</v>
      </c>
      <c r="S221" s="246">
        <v>220</v>
      </c>
      <c r="T221" s="246">
        <v>29.33</v>
      </c>
      <c r="U221" s="90">
        <v>0</v>
      </c>
      <c r="V221" s="262">
        <v>15</v>
      </c>
      <c r="W221" s="99">
        <v>0</v>
      </c>
      <c r="X221" s="84">
        <v>0</v>
      </c>
      <c r="Y221" s="99">
        <v>2</v>
      </c>
      <c r="Z221" s="65">
        <v>2</v>
      </c>
      <c r="AA221" s="319">
        <v>885165</v>
      </c>
      <c r="AB221" s="319">
        <v>46667</v>
      </c>
      <c r="AC221" s="320">
        <f>AA221+AB221</f>
        <v>931832</v>
      </c>
      <c r="AD221" s="75">
        <v>4500000</v>
      </c>
      <c r="AE221" s="75">
        <v>6000000</v>
      </c>
      <c r="AF221" s="75">
        <f>AC221*U221</f>
        <v>0</v>
      </c>
      <c r="AG221" s="75">
        <f>200000*V221</f>
        <v>3000000</v>
      </c>
      <c r="AH221" s="648">
        <f t="shared" si="3"/>
        <v>0</v>
      </c>
    </row>
    <row r="222" spans="1:35" s="50" customFormat="1" ht="24" customHeight="1" x14ac:dyDescent="0.2">
      <c r="A222" s="182"/>
      <c r="B222" s="298">
        <v>753</v>
      </c>
      <c r="C222" s="266">
        <v>553</v>
      </c>
      <c r="D222" s="299">
        <v>13019</v>
      </c>
      <c r="E222" s="242" t="s">
        <v>244</v>
      </c>
      <c r="F222" s="243" t="s">
        <v>789</v>
      </c>
      <c r="G222" s="287" t="s">
        <v>137</v>
      </c>
      <c r="H222" s="274" t="s">
        <v>784</v>
      </c>
      <c r="I222" s="294" t="s">
        <v>3146</v>
      </c>
      <c r="J222" s="635">
        <v>4432609826</v>
      </c>
      <c r="K222" s="635">
        <v>12581310</v>
      </c>
      <c r="L222" s="65" t="s">
        <v>784</v>
      </c>
      <c r="M222" s="292" t="s">
        <v>137</v>
      </c>
      <c r="N222" s="244" t="s">
        <v>2410</v>
      </c>
      <c r="O222" s="65"/>
      <c r="P222" s="90"/>
      <c r="Q222" s="244">
        <v>30</v>
      </c>
      <c r="R222" s="246">
        <v>120</v>
      </c>
      <c r="S222" s="246">
        <v>110</v>
      </c>
      <c r="T222" s="246">
        <v>29.33</v>
      </c>
      <c r="U222" s="90">
        <v>0</v>
      </c>
      <c r="V222" s="262">
        <v>22</v>
      </c>
      <c r="W222" s="99">
        <v>0</v>
      </c>
      <c r="X222" s="84">
        <v>0</v>
      </c>
      <c r="Y222" s="99">
        <v>2</v>
      </c>
      <c r="Z222" s="65">
        <v>0</v>
      </c>
      <c r="AA222" s="319">
        <v>885165</v>
      </c>
      <c r="AB222" s="319">
        <v>46667</v>
      </c>
      <c r="AC222" s="320">
        <f>AA222+AB222</f>
        <v>931832</v>
      </c>
      <c r="AD222" s="75">
        <v>4500000</v>
      </c>
      <c r="AE222" s="75">
        <v>6000000</v>
      </c>
      <c r="AF222" s="75">
        <f>AC222*U222</f>
        <v>0</v>
      </c>
      <c r="AG222" s="75">
        <f>200000*V222</f>
        <v>4400000</v>
      </c>
      <c r="AH222" s="648">
        <f t="shared" si="3"/>
        <v>-2</v>
      </c>
    </row>
    <row r="223" spans="1:35" s="50" customFormat="1" ht="24" customHeight="1" x14ac:dyDescent="0.2">
      <c r="A223" s="182"/>
      <c r="B223" s="298">
        <v>755</v>
      </c>
      <c r="C223" s="266">
        <v>555</v>
      </c>
      <c r="D223" s="299">
        <v>13020</v>
      </c>
      <c r="E223" s="242" t="s">
        <v>792</v>
      </c>
      <c r="F223" s="243" t="s">
        <v>793</v>
      </c>
      <c r="G223" s="287" t="s">
        <v>137</v>
      </c>
      <c r="H223" s="274" t="s">
        <v>784</v>
      </c>
      <c r="I223" s="294" t="s">
        <v>3148</v>
      </c>
      <c r="J223" s="635">
        <v>3031379551</v>
      </c>
      <c r="K223" s="635">
        <v>65916256</v>
      </c>
      <c r="L223" s="65" t="s">
        <v>784</v>
      </c>
      <c r="M223" s="292" t="s">
        <v>137</v>
      </c>
      <c r="N223" s="99"/>
      <c r="O223" s="246" t="s">
        <v>2410</v>
      </c>
      <c r="P223" s="90"/>
      <c r="Q223" s="244">
        <v>30</v>
      </c>
      <c r="R223" s="246">
        <v>90</v>
      </c>
      <c r="S223" s="246">
        <v>0</v>
      </c>
      <c r="T223" s="246">
        <v>0</v>
      </c>
      <c r="U223" s="90">
        <v>0</v>
      </c>
      <c r="V223" s="262">
        <v>22</v>
      </c>
      <c r="W223" s="99">
        <v>0</v>
      </c>
      <c r="X223" s="84">
        <v>0</v>
      </c>
      <c r="Y223" s="99">
        <v>3</v>
      </c>
      <c r="Z223" s="65">
        <v>2</v>
      </c>
      <c r="AA223" s="319">
        <v>885165</v>
      </c>
      <c r="AB223" s="319">
        <v>46667</v>
      </c>
      <c r="AC223" s="320">
        <f>AA223+AB223</f>
        <v>931832</v>
      </c>
      <c r="AD223" s="75">
        <v>4500000</v>
      </c>
      <c r="AE223" s="75">
        <v>6000000</v>
      </c>
      <c r="AF223" s="75">
        <f>AC223*U223</f>
        <v>0</v>
      </c>
      <c r="AG223" s="75">
        <f>200000*V223</f>
        <v>4400000</v>
      </c>
      <c r="AH223" s="648">
        <f t="shared" si="3"/>
        <v>-1</v>
      </c>
    </row>
    <row r="224" spans="1:35" s="50" customFormat="1" ht="24" hidden="1" customHeight="1" x14ac:dyDescent="0.2">
      <c r="A224" s="182"/>
      <c r="B224" s="298">
        <v>237</v>
      </c>
      <c r="C224" s="266">
        <v>257</v>
      </c>
      <c r="D224" s="299">
        <v>13021</v>
      </c>
      <c r="E224" s="252" t="s">
        <v>230</v>
      </c>
      <c r="F224" s="253" t="s">
        <v>796</v>
      </c>
      <c r="G224" s="252" t="s">
        <v>87</v>
      </c>
      <c r="H224" s="274" t="s">
        <v>784</v>
      </c>
      <c r="I224" s="294" t="s">
        <v>2671</v>
      </c>
      <c r="J224" s="635">
        <v>4433518719</v>
      </c>
      <c r="K224" s="635">
        <v>80763396</v>
      </c>
      <c r="L224" s="65" t="s">
        <v>784</v>
      </c>
      <c r="M224" s="292" t="s">
        <v>2383</v>
      </c>
      <c r="N224" s="99"/>
      <c r="O224" s="65"/>
      <c r="P224" s="90"/>
      <c r="Q224" s="254">
        <v>30</v>
      </c>
      <c r="R224" s="255">
        <v>42</v>
      </c>
      <c r="S224" s="65">
        <v>0</v>
      </c>
      <c r="T224" s="65">
        <v>0</v>
      </c>
      <c r="U224" s="90">
        <v>0</v>
      </c>
      <c r="V224" s="260">
        <v>22</v>
      </c>
      <c r="W224" s="99">
        <v>0</v>
      </c>
      <c r="X224" s="84">
        <v>0</v>
      </c>
      <c r="Y224" s="99">
        <v>1</v>
      </c>
      <c r="Z224" s="65">
        <v>1</v>
      </c>
      <c r="AA224" s="327">
        <v>1642901</v>
      </c>
      <c r="AB224" s="327">
        <v>46667</v>
      </c>
      <c r="AC224" s="328">
        <f>AA224+AB224</f>
        <v>1689568</v>
      </c>
      <c r="AD224" s="75">
        <v>4500000</v>
      </c>
      <c r="AE224" s="75">
        <v>6000000</v>
      </c>
      <c r="AF224" s="75">
        <f>AC224*U224</f>
        <v>0</v>
      </c>
      <c r="AG224" s="75">
        <f>200000*V224</f>
        <v>4400000</v>
      </c>
      <c r="AH224" s="648">
        <f t="shared" si="3"/>
        <v>0</v>
      </c>
    </row>
    <row r="225" spans="1:34" s="50" customFormat="1" ht="24" hidden="1" customHeight="1" x14ac:dyDescent="0.2">
      <c r="A225" s="182"/>
      <c r="B225" s="298">
        <v>715</v>
      </c>
      <c r="C225" s="266">
        <v>514</v>
      </c>
      <c r="D225" s="299">
        <v>13022</v>
      </c>
      <c r="E225" s="242" t="s">
        <v>135</v>
      </c>
      <c r="F225" s="243" t="s">
        <v>798</v>
      </c>
      <c r="G225" s="287" t="s">
        <v>137</v>
      </c>
      <c r="H225" s="274" t="s">
        <v>799</v>
      </c>
      <c r="I225" s="294" t="s">
        <v>3108</v>
      </c>
      <c r="J225" s="635">
        <v>5450021313</v>
      </c>
      <c r="K225" s="635">
        <v>12852337</v>
      </c>
      <c r="L225" s="65" t="s">
        <v>799</v>
      </c>
      <c r="M225" s="292" t="s">
        <v>137</v>
      </c>
      <c r="N225" s="244" t="s">
        <v>2410</v>
      </c>
      <c r="O225" s="65"/>
      <c r="P225" s="90"/>
      <c r="Q225" s="244">
        <v>30</v>
      </c>
      <c r="R225" s="246">
        <v>120</v>
      </c>
      <c r="S225" s="246">
        <v>110</v>
      </c>
      <c r="T225" s="246">
        <v>29.33</v>
      </c>
      <c r="U225" s="90">
        <v>0</v>
      </c>
      <c r="V225" s="262">
        <v>15</v>
      </c>
      <c r="W225" s="99">
        <v>0</v>
      </c>
      <c r="X225" s="84">
        <v>0</v>
      </c>
      <c r="Y225" s="99">
        <v>0</v>
      </c>
      <c r="Z225" s="65">
        <v>0</v>
      </c>
      <c r="AA225" s="319">
        <v>885165</v>
      </c>
      <c r="AB225" s="319">
        <v>46667</v>
      </c>
      <c r="AC225" s="320">
        <f>AA225+AB225</f>
        <v>931832</v>
      </c>
      <c r="AD225" s="75">
        <v>4500000</v>
      </c>
      <c r="AE225" s="75">
        <v>6000000</v>
      </c>
      <c r="AF225" s="75">
        <f>AC225*U225</f>
        <v>0</v>
      </c>
      <c r="AG225" s="75">
        <f>200000*V225</f>
        <v>3000000</v>
      </c>
      <c r="AH225" s="648">
        <f t="shared" si="3"/>
        <v>0</v>
      </c>
    </row>
    <row r="226" spans="1:34" s="50" customFormat="1" ht="24" hidden="1" customHeight="1" x14ac:dyDescent="0.2">
      <c r="A226" s="182"/>
      <c r="B226" s="298">
        <v>716</v>
      </c>
      <c r="C226" s="266">
        <v>515</v>
      </c>
      <c r="D226" s="299">
        <v>13023</v>
      </c>
      <c r="E226" s="242" t="s">
        <v>802</v>
      </c>
      <c r="F226" s="243" t="s">
        <v>319</v>
      </c>
      <c r="G226" s="287" t="s">
        <v>137</v>
      </c>
      <c r="H226" s="274" t="s">
        <v>799</v>
      </c>
      <c r="I226" s="294" t="s">
        <v>3109</v>
      </c>
      <c r="J226" s="635">
        <v>310113709</v>
      </c>
      <c r="K226" s="635">
        <v>52810308</v>
      </c>
      <c r="L226" s="65" t="s">
        <v>799</v>
      </c>
      <c r="M226" s="292" t="s">
        <v>137</v>
      </c>
      <c r="N226" s="244" t="s">
        <v>2410</v>
      </c>
      <c r="O226" s="65"/>
      <c r="P226" s="90"/>
      <c r="Q226" s="244">
        <v>30</v>
      </c>
      <c r="R226" s="246">
        <v>120</v>
      </c>
      <c r="S226" s="246">
        <v>110</v>
      </c>
      <c r="T226" s="246">
        <v>29.33</v>
      </c>
      <c r="U226" s="90">
        <v>0</v>
      </c>
      <c r="V226" s="262">
        <v>14</v>
      </c>
      <c r="W226" s="99">
        <v>0</v>
      </c>
      <c r="X226" s="84">
        <v>0</v>
      </c>
      <c r="Y226" s="99">
        <v>1</v>
      </c>
      <c r="Z226" s="65">
        <v>1</v>
      </c>
      <c r="AA226" s="319">
        <v>885165</v>
      </c>
      <c r="AB226" s="319">
        <v>46667</v>
      </c>
      <c r="AC226" s="320">
        <f>AA226+AB226</f>
        <v>931832</v>
      </c>
      <c r="AD226" s="75">
        <v>4500000</v>
      </c>
      <c r="AE226" s="75">
        <v>6000000</v>
      </c>
      <c r="AF226" s="75">
        <f>AC226*U226</f>
        <v>0</v>
      </c>
      <c r="AG226" s="75">
        <f>200000*V226</f>
        <v>2800000</v>
      </c>
      <c r="AH226" s="648">
        <f t="shared" si="3"/>
        <v>0</v>
      </c>
    </row>
    <row r="227" spans="1:34" s="50" customFormat="1" ht="24" hidden="1" customHeight="1" x14ac:dyDescent="0.2">
      <c r="A227" s="182"/>
      <c r="B227" s="298">
        <v>713</v>
      </c>
      <c r="C227" s="266">
        <v>512</v>
      </c>
      <c r="D227" s="299">
        <v>13024</v>
      </c>
      <c r="E227" s="242" t="s">
        <v>805</v>
      </c>
      <c r="F227" s="243" t="s">
        <v>408</v>
      </c>
      <c r="G227" s="287" t="s">
        <v>137</v>
      </c>
      <c r="H227" s="274" t="s">
        <v>799</v>
      </c>
      <c r="I227" s="294" t="s">
        <v>3106</v>
      </c>
      <c r="J227" s="635">
        <v>311329470</v>
      </c>
      <c r="K227" s="635">
        <v>12851120</v>
      </c>
      <c r="L227" s="65" t="s">
        <v>799</v>
      </c>
      <c r="M227" s="292" t="s">
        <v>137</v>
      </c>
      <c r="N227" s="244" t="s">
        <v>2410</v>
      </c>
      <c r="O227" s="65"/>
      <c r="P227" s="90"/>
      <c r="Q227" s="244">
        <v>30</v>
      </c>
      <c r="R227" s="246">
        <v>120</v>
      </c>
      <c r="S227" s="246">
        <v>110</v>
      </c>
      <c r="T227" s="246">
        <v>29.33</v>
      </c>
      <c r="U227" s="90">
        <v>0</v>
      </c>
      <c r="V227" s="262">
        <v>25</v>
      </c>
      <c r="W227" s="99">
        <v>0</v>
      </c>
      <c r="X227" s="84">
        <v>0</v>
      </c>
      <c r="Y227" s="99">
        <v>0</v>
      </c>
      <c r="Z227" s="65">
        <v>0</v>
      </c>
      <c r="AA227" s="319">
        <v>885165</v>
      </c>
      <c r="AB227" s="319">
        <v>46667</v>
      </c>
      <c r="AC227" s="320">
        <f>AA227+AB227</f>
        <v>931832</v>
      </c>
      <c r="AD227" s="75">
        <v>4500000</v>
      </c>
      <c r="AE227" s="75">
        <v>6000000</v>
      </c>
      <c r="AF227" s="75">
        <f>AC227*U227</f>
        <v>0</v>
      </c>
      <c r="AG227" s="75">
        <f>200000*V227</f>
        <v>5000000</v>
      </c>
      <c r="AH227" s="648">
        <f t="shared" si="3"/>
        <v>0</v>
      </c>
    </row>
    <row r="228" spans="1:34" s="50" customFormat="1" ht="24" hidden="1" customHeight="1" x14ac:dyDescent="0.2">
      <c r="A228" s="182"/>
      <c r="B228" s="298">
        <v>721</v>
      </c>
      <c r="C228" s="266">
        <v>520</v>
      </c>
      <c r="D228" s="299">
        <v>13025</v>
      </c>
      <c r="E228" s="242" t="s">
        <v>158</v>
      </c>
      <c r="F228" s="243" t="s">
        <v>808</v>
      </c>
      <c r="G228" s="287" t="s">
        <v>137</v>
      </c>
      <c r="H228" s="274" t="s">
        <v>799</v>
      </c>
      <c r="I228" s="294" t="s">
        <v>3114</v>
      </c>
      <c r="J228" s="635">
        <v>323461336</v>
      </c>
      <c r="K228" s="635">
        <v>25028573</v>
      </c>
      <c r="L228" s="65" t="s">
        <v>799</v>
      </c>
      <c r="M228" s="292" t="s">
        <v>137</v>
      </c>
      <c r="N228" s="99"/>
      <c r="O228" s="65"/>
      <c r="P228" s="245" t="s">
        <v>2410</v>
      </c>
      <c r="Q228" s="244">
        <v>30</v>
      </c>
      <c r="R228" s="246">
        <v>120</v>
      </c>
      <c r="S228" s="246">
        <v>220</v>
      </c>
      <c r="T228" s="246">
        <v>29.33</v>
      </c>
      <c r="U228" s="90">
        <v>0</v>
      </c>
      <c r="V228" s="262">
        <v>30</v>
      </c>
      <c r="W228" s="99">
        <v>0</v>
      </c>
      <c r="X228" s="84">
        <v>0</v>
      </c>
      <c r="Y228" s="99">
        <v>0</v>
      </c>
      <c r="Z228" s="390">
        <f>Y228</f>
        <v>0</v>
      </c>
      <c r="AA228" s="319">
        <v>885165</v>
      </c>
      <c r="AB228" s="319">
        <v>0</v>
      </c>
      <c r="AC228" s="320">
        <f>AA228+AB228</f>
        <v>885165</v>
      </c>
      <c r="AD228" s="75">
        <v>4500000</v>
      </c>
      <c r="AE228" s="75">
        <v>6000000</v>
      </c>
      <c r="AF228" s="75">
        <f>AC228*U228</f>
        <v>0</v>
      </c>
      <c r="AG228" s="75">
        <f>200000*V228</f>
        <v>6000000</v>
      </c>
      <c r="AH228" s="648">
        <f t="shared" si="3"/>
        <v>0</v>
      </c>
    </row>
    <row r="229" spans="1:34" s="50" customFormat="1" ht="24" hidden="1" customHeight="1" x14ac:dyDescent="0.2">
      <c r="A229" s="182"/>
      <c r="B229" s="298">
        <v>710</v>
      </c>
      <c r="C229" s="266">
        <v>509</v>
      </c>
      <c r="D229" s="299">
        <v>13026</v>
      </c>
      <c r="E229" s="242" t="s">
        <v>811</v>
      </c>
      <c r="F229" s="243" t="s">
        <v>812</v>
      </c>
      <c r="G229" s="287" t="s">
        <v>137</v>
      </c>
      <c r="H229" s="274" t="s">
        <v>799</v>
      </c>
      <c r="I229" s="294" t="s">
        <v>3104</v>
      </c>
      <c r="J229" s="635">
        <v>1741625254</v>
      </c>
      <c r="K229" s="635">
        <v>19188800</v>
      </c>
      <c r="L229" s="65" t="s">
        <v>799</v>
      </c>
      <c r="M229" s="292" t="s">
        <v>137</v>
      </c>
      <c r="N229" s="99"/>
      <c r="O229" s="65"/>
      <c r="P229" s="245" t="s">
        <v>2410</v>
      </c>
      <c r="Q229" s="244">
        <v>30</v>
      </c>
      <c r="R229" s="246">
        <v>120</v>
      </c>
      <c r="S229" s="246">
        <v>220</v>
      </c>
      <c r="T229" s="246">
        <v>29.33</v>
      </c>
      <c r="U229" s="90">
        <v>0</v>
      </c>
      <c r="V229" s="262">
        <v>29</v>
      </c>
      <c r="W229" s="99">
        <v>0</v>
      </c>
      <c r="X229" s="84">
        <v>0</v>
      </c>
      <c r="Y229" s="99">
        <v>0</v>
      </c>
      <c r="Z229" s="65">
        <v>0</v>
      </c>
      <c r="AA229" s="319">
        <v>885165</v>
      </c>
      <c r="AB229" s="319">
        <v>46667</v>
      </c>
      <c r="AC229" s="320">
        <f>AA229+AB229</f>
        <v>931832</v>
      </c>
      <c r="AD229" s="75">
        <v>4500000</v>
      </c>
      <c r="AE229" s="75">
        <v>6000000</v>
      </c>
      <c r="AF229" s="75">
        <f>AC229*U229</f>
        <v>0</v>
      </c>
      <c r="AG229" s="75">
        <f>200000*V229</f>
        <v>5800000</v>
      </c>
      <c r="AH229" s="648">
        <f t="shared" si="3"/>
        <v>0</v>
      </c>
    </row>
    <row r="230" spans="1:34" s="50" customFormat="1" ht="24" hidden="1" customHeight="1" x14ac:dyDescent="0.2">
      <c r="A230" s="182"/>
      <c r="B230" s="298">
        <v>708</v>
      </c>
      <c r="C230" s="266">
        <v>507</v>
      </c>
      <c r="D230" s="299">
        <v>13027</v>
      </c>
      <c r="E230" s="242" t="s">
        <v>815</v>
      </c>
      <c r="F230" s="243" t="s">
        <v>816</v>
      </c>
      <c r="G230" s="287" t="s">
        <v>137</v>
      </c>
      <c r="H230" s="274" t="s">
        <v>799</v>
      </c>
      <c r="I230" s="294" t="s">
        <v>3102</v>
      </c>
      <c r="J230" s="635">
        <v>322817341</v>
      </c>
      <c r="K230" s="635">
        <v>20826909</v>
      </c>
      <c r="L230" s="65" t="s">
        <v>799</v>
      </c>
      <c r="M230" s="292" t="s">
        <v>137</v>
      </c>
      <c r="N230" s="244" t="s">
        <v>2410</v>
      </c>
      <c r="O230" s="65"/>
      <c r="P230" s="90"/>
      <c r="Q230" s="244">
        <v>30</v>
      </c>
      <c r="R230" s="246">
        <v>120</v>
      </c>
      <c r="S230" s="246">
        <v>110</v>
      </c>
      <c r="T230" s="246">
        <v>29.33</v>
      </c>
      <c r="U230" s="90">
        <v>0</v>
      </c>
      <c r="V230" s="262">
        <v>14</v>
      </c>
      <c r="W230" s="99">
        <v>0</v>
      </c>
      <c r="X230" s="84">
        <v>0</v>
      </c>
      <c r="Y230" s="99">
        <v>0</v>
      </c>
      <c r="Z230" s="65">
        <v>0</v>
      </c>
      <c r="AA230" s="319">
        <v>885165</v>
      </c>
      <c r="AB230" s="319">
        <v>46667</v>
      </c>
      <c r="AC230" s="320">
        <f>AA230+AB230</f>
        <v>931832</v>
      </c>
      <c r="AD230" s="75">
        <v>4500000</v>
      </c>
      <c r="AE230" s="75">
        <v>6000000</v>
      </c>
      <c r="AF230" s="75">
        <f>AC230*U230</f>
        <v>0</v>
      </c>
      <c r="AG230" s="75">
        <f>200000*V230</f>
        <v>2800000</v>
      </c>
      <c r="AH230" s="648">
        <f t="shared" si="3"/>
        <v>0</v>
      </c>
    </row>
    <row r="231" spans="1:34" s="50" customFormat="1" ht="24" hidden="1" customHeight="1" x14ac:dyDescent="0.2">
      <c r="A231" s="182"/>
      <c r="B231" s="298">
        <v>697</v>
      </c>
      <c r="C231" s="266">
        <v>496</v>
      </c>
      <c r="D231" s="299">
        <v>13028</v>
      </c>
      <c r="E231" s="242" t="s">
        <v>488</v>
      </c>
      <c r="F231" s="243" t="s">
        <v>819</v>
      </c>
      <c r="G231" s="287" t="s">
        <v>137</v>
      </c>
      <c r="H231" s="274" t="s">
        <v>799</v>
      </c>
      <c r="I231" s="294" t="s">
        <v>3091</v>
      </c>
      <c r="J231" s="635">
        <v>1602179492</v>
      </c>
      <c r="K231" s="635">
        <v>26210290</v>
      </c>
      <c r="L231" s="65" t="s">
        <v>799</v>
      </c>
      <c r="M231" s="292" t="s">
        <v>137</v>
      </c>
      <c r="N231" s="244" t="s">
        <v>2410</v>
      </c>
      <c r="O231" s="65"/>
      <c r="P231" s="90"/>
      <c r="Q231" s="244">
        <v>30</v>
      </c>
      <c r="R231" s="246">
        <v>120</v>
      </c>
      <c r="S231" s="246">
        <v>110</v>
      </c>
      <c r="T231" s="246">
        <v>29.33</v>
      </c>
      <c r="U231" s="90">
        <v>0</v>
      </c>
      <c r="V231" s="262">
        <v>15</v>
      </c>
      <c r="W231" s="99">
        <v>0</v>
      </c>
      <c r="X231" s="84">
        <v>0</v>
      </c>
      <c r="Y231" s="99">
        <v>2</v>
      </c>
      <c r="Z231" s="65">
        <v>2</v>
      </c>
      <c r="AA231" s="319">
        <v>885165</v>
      </c>
      <c r="AB231" s="319">
        <v>46667</v>
      </c>
      <c r="AC231" s="320">
        <f>AA231+AB231</f>
        <v>931832</v>
      </c>
      <c r="AD231" s="75">
        <v>4500000</v>
      </c>
      <c r="AE231" s="75">
        <v>6000000</v>
      </c>
      <c r="AF231" s="75">
        <f>AC231*U231</f>
        <v>0</v>
      </c>
      <c r="AG231" s="75">
        <f>200000*V231</f>
        <v>3000000</v>
      </c>
      <c r="AH231" s="648">
        <f t="shared" si="3"/>
        <v>0</v>
      </c>
    </row>
    <row r="232" spans="1:34" s="50" customFormat="1" ht="24" hidden="1" customHeight="1" x14ac:dyDescent="0.2">
      <c r="A232" s="182"/>
      <c r="B232" s="298">
        <v>678</v>
      </c>
      <c r="C232" s="266">
        <v>477</v>
      </c>
      <c r="D232" s="299">
        <v>13029</v>
      </c>
      <c r="E232" s="242" t="s">
        <v>111</v>
      </c>
      <c r="F232" s="243" t="s">
        <v>822</v>
      </c>
      <c r="G232" s="287" t="s">
        <v>137</v>
      </c>
      <c r="H232" s="274" t="s">
        <v>799</v>
      </c>
      <c r="I232" s="294" t="s">
        <v>3072</v>
      </c>
      <c r="J232" s="635">
        <v>68460333</v>
      </c>
      <c r="K232" s="635">
        <v>36112777</v>
      </c>
      <c r="L232" s="65" t="s">
        <v>799</v>
      </c>
      <c r="M232" s="292" t="s">
        <v>137</v>
      </c>
      <c r="N232" s="244" t="s">
        <v>2410</v>
      </c>
      <c r="O232" s="65"/>
      <c r="P232" s="90"/>
      <c r="Q232" s="244">
        <v>30</v>
      </c>
      <c r="R232" s="246">
        <v>120</v>
      </c>
      <c r="S232" s="246">
        <v>110</v>
      </c>
      <c r="T232" s="246">
        <v>29.33</v>
      </c>
      <c r="U232" s="90">
        <v>0</v>
      </c>
      <c r="V232" s="262">
        <v>15</v>
      </c>
      <c r="W232" s="99">
        <v>0</v>
      </c>
      <c r="X232" s="84">
        <v>0</v>
      </c>
      <c r="Y232" s="99">
        <v>2</v>
      </c>
      <c r="Z232" s="65">
        <v>2</v>
      </c>
      <c r="AA232" s="319">
        <v>885165</v>
      </c>
      <c r="AB232" s="319">
        <v>46667</v>
      </c>
      <c r="AC232" s="320">
        <f>AA232+AB232</f>
        <v>931832</v>
      </c>
      <c r="AD232" s="75">
        <v>4500000</v>
      </c>
      <c r="AE232" s="75">
        <v>6000000</v>
      </c>
      <c r="AF232" s="75">
        <f>AC232*U232</f>
        <v>0</v>
      </c>
      <c r="AG232" s="75">
        <f>200000*V232</f>
        <v>3000000</v>
      </c>
      <c r="AH232" s="648">
        <f t="shared" si="3"/>
        <v>0</v>
      </c>
    </row>
    <row r="233" spans="1:34" s="50" customFormat="1" ht="24" hidden="1" customHeight="1" x14ac:dyDescent="0.4">
      <c r="A233" s="182"/>
      <c r="B233" s="298">
        <v>681</v>
      </c>
      <c r="C233" s="266">
        <v>480</v>
      </c>
      <c r="D233" s="299">
        <v>13030</v>
      </c>
      <c r="E233" s="242" t="s">
        <v>473</v>
      </c>
      <c r="F233" s="243" t="s">
        <v>825</v>
      </c>
      <c r="G233" s="287" t="s">
        <v>137</v>
      </c>
      <c r="H233" s="274" t="s">
        <v>799</v>
      </c>
      <c r="I233" s="440" t="s">
        <v>3075</v>
      </c>
      <c r="J233" s="637">
        <v>322760781</v>
      </c>
      <c r="K233" s="635">
        <v>26376091</v>
      </c>
      <c r="L233" s="65" t="s">
        <v>799</v>
      </c>
      <c r="M233" s="292" t="s">
        <v>137</v>
      </c>
      <c r="N233" s="244" t="s">
        <v>2410</v>
      </c>
      <c r="O233" s="65"/>
      <c r="P233" s="90"/>
      <c r="Q233" s="244">
        <v>30</v>
      </c>
      <c r="R233" s="246">
        <v>120</v>
      </c>
      <c r="S233" s="246">
        <v>110</v>
      </c>
      <c r="T233" s="246">
        <v>29.33</v>
      </c>
      <c r="U233" s="90">
        <v>0</v>
      </c>
      <c r="V233" s="262">
        <v>15</v>
      </c>
      <c r="W233" s="99">
        <v>0</v>
      </c>
      <c r="X233" s="84">
        <v>0</v>
      </c>
      <c r="Y233" s="99">
        <v>2</v>
      </c>
      <c r="Z233" s="65">
        <v>2</v>
      </c>
      <c r="AA233" s="319">
        <v>885165</v>
      </c>
      <c r="AB233" s="319">
        <v>46667</v>
      </c>
      <c r="AC233" s="320">
        <f>AA233+AB233</f>
        <v>931832</v>
      </c>
      <c r="AD233" s="75">
        <v>4500000</v>
      </c>
      <c r="AE233" s="75">
        <v>6000000</v>
      </c>
      <c r="AF233" s="75">
        <f>AC233*U233</f>
        <v>0</v>
      </c>
      <c r="AG233" s="75">
        <f>200000*V233</f>
        <v>3000000</v>
      </c>
      <c r="AH233" s="648">
        <f t="shared" si="3"/>
        <v>0</v>
      </c>
    </row>
    <row r="234" spans="1:34" s="50" customFormat="1" ht="24" hidden="1" customHeight="1" x14ac:dyDescent="0.2">
      <c r="A234" s="182"/>
      <c r="B234" s="298">
        <v>688</v>
      </c>
      <c r="C234" s="266">
        <v>487</v>
      </c>
      <c r="D234" s="299">
        <v>13031</v>
      </c>
      <c r="E234" s="242" t="s">
        <v>828</v>
      </c>
      <c r="F234" s="243" t="s">
        <v>829</v>
      </c>
      <c r="G234" s="287" t="s">
        <v>137</v>
      </c>
      <c r="H234" s="274" t="s">
        <v>799</v>
      </c>
      <c r="I234" s="294" t="s">
        <v>3082</v>
      </c>
      <c r="J234" s="635">
        <v>323527108</v>
      </c>
      <c r="K234" s="635">
        <v>26163651</v>
      </c>
      <c r="L234" s="65" t="s">
        <v>799</v>
      </c>
      <c r="M234" s="292" t="s">
        <v>137</v>
      </c>
      <c r="N234" s="244" t="s">
        <v>2410</v>
      </c>
      <c r="O234" s="65"/>
      <c r="P234" s="90"/>
      <c r="Q234" s="244">
        <v>30</v>
      </c>
      <c r="R234" s="246">
        <v>120</v>
      </c>
      <c r="S234" s="246">
        <v>110</v>
      </c>
      <c r="T234" s="246">
        <v>29.33</v>
      </c>
      <c r="U234" s="90">
        <v>0</v>
      </c>
      <c r="V234" s="262">
        <v>15</v>
      </c>
      <c r="W234" s="99">
        <v>0</v>
      </c>
      <c r="X234" s="84">
        <v>0</v>
      </c>
      <c r="Y234" s="99">
        <v>0</v>
      </c>
      <c r="Z234" s="65">
        <v>0</v>
      </c>
      <c r="AA234" s="319">
        <v>885165</v>
      </c>
      <c r="AB234" s="319">
        <v>46667</v>
      </c>
      <c r="AC234" s="320">
        <f>AA234+AB234</f>
        <v>931832</v>
      </c>
      <c r="AD234" s="75">
        <v>4500000</v>
      </c>
      <c r="AE234" s="75">
        <v>6000000</v>
      </c>
      <c r="AF234" s="75">
        <f>AC234*U234</f>
        <v>0</v>
      </c>
      <c r="AG234" s="75">
        <f>200000*V234</f>
        <v>3000000</v>
      </c>
      <c r="AH234" s="648">
        <f t="shared" si="3"/>
        <v>0</v>
      </c>
    </row>
    <row r="235" spans="1:34" s="50" customFormat="1" ht="24" hidden="1" customHeight="1" x14ac:dyDescent="0.2">
      <c r="A235" s="182"/>
      <c r="B235" s="298">
        <v>717</v>
      </c>
      <c r="C235" s="266">
        <v>516</v>
      </c>
      <c r="D235" s="299">
        <v>13032</v>
      </c>
      <c r="E235" s="242" t="s">
        <v>832</v>
      </c>
      <c r="F235" s="243" t="s">
        <v>833</v>
      </c>
      <c r="G235" s="287" t="s">
        <v>137</v>
      </c>
      <c r="H235" s="274" t="s">
        <v>799</v>
      </c>
      <c r="I235" s="294" t="s">
        <v>3110</v>
      </c>
      <c r="J235" s="635">
        <v>69612552</v>
      </c>
      <c r="K235" s="635">
        <v>13563723</v>
      </c>
      <c r="L235" s="65" t="s">
        <v>799</v>
      </c>
      <c r="M235" s="292" t="s">
        <v>137</v>
      </c>
      <c r="N235" s="244" t="s">
        <v>2410</v>
      </c>
      <c r="O235" s="65"/>
      <c r="P235" s="90"/>
      <c r="Q235" s="244">
        <v>30</v>
      </c>
      <c r="R235" s="246">
        <v>120</v>
      </c>
      <c r="S235" s="246">
        <v>110</v>
      </c>
      <c r="T235" s="246">
        <v>29.33</v>
      </c>
      <c r="U235" s="90">
        <v>0</v>
      </c>
      <c r="V235" s="262">
        <v>15</v>
      </c>
      <c r="W235" s="99">
        <v>0</v>
      </c>
      <c r="X235" s="84">
        <v>0</v>
      </c>
      <c r="Y235" s="99">
        <v>0</v>
      </c>
      <c r="Z235" s="65">
        <v>0</v>
      </c>
      <c r="AA235" s="319">
        <v>885165</v>
      </c>
      <c r="AB235" s="319">
        <v>46667</v>
      </c>
      <c r="AC235" s="320">
        <f>AA235+AB235</f>
        <v>931832</v>
      </c>
      <c r="AD235" s="75">
        <v>4500000</v>
      </c>
      <c r="AE235" s="75">
        <v>6000000</v>
      </c>
      <c r="AF235" s="75">
        <f>AC235*U235</f>
        <v>0</v>
      </c>
      <c r="AG235" s="75">
        <f>200000*V235</f>
        <v>3000000</v>
      </c>
      <c r="AH235" s="648">
        <f t="shared" si="3"/>
        <v>0</v>
      </c>
    </row>
    <row r="236" spans="1:34" s="50" customFormat="1" ht="24" hidden="1" customHeight="1" x14ac:dyDescent="0.2">
      <c r="A236" s="182"/>
      <c r="B236" s="298">
        <v>703</v>
      </c>
      <c r="C236" s="266">
        <v>502</v>
      </c>
      <c r="D236" s="299">
        <v>13033</v>
      </c>
      <c r="E236" s="242" t="s">
        <v>158</v>
      </c>
      <c r="F236" s="243" t="s">
        <v>765</v>
      </c>
      <c r="G236" s="287" t="s">
        <v>137</v>
      </c>
      <c r="H236" s="274" t="s">
        <v>799</v>
      </c>
      <c r="I236" s="294" t="s">
        <v>3097</v>
      </c>
      <c r="J236" s="635">
        <v>3980013693</v>
      </c>
      <c r="K236" s="635">
        <v>14642342</v>
      </c>
      <c r="L236" s="65" t="s">
        <v>799</v>
      </c>
      <c r="M236" s="292" t="s">
        <v>137</v>
      </c>
      <c r="N236" s="244" t="s">
        <v>2410</v>
      </c>
      <c r="O236" s="65"/>
      <c r="P236" s="90"/>
      <c r="Q236" s="244">
        <v>30</v>
      </c>
      <c r="R236" s="246">
        <v>120</v>
      </c>
      <c r="S236" s="246">
        <v>110</v>
      </c>
      <c r="T236" s="246">
        <v>29.33</v>
      </c>
      <c r="U236" s="90">
        <v>0</v>
      </c>
      <c r="V236" s="262">
        <v>14</v>
      </c>
      <c r="W236" s="99">
        <v>0</v>
      </c>
      <c r="X236" s="84">
        <v>0</v>
      </c>
      <c r="Y236" s="99">
        <v>0</v>
      </c>
      <c r="Z236" s="65">
        <v>0</v>
      </c>
      <c r="AA236" s="319">
        <v>885165</v>
      </c>
      <c r="AB236" s="319">
        <v>46667</v>
      </c>
      <c r="AC236" s="320">
        <f>AA236+AB236</f>
        <v>931832</v>
      </c>
      <c r="AD236" s="75">
        <v>4500000</v>
      </c>
      <c r="AE236" s="75">
        <v>6000000</v>
      </c>
      <c r="AF236" s="75">
        <f>AC236*U236</f>
        <v>0</v>
      </c>
      <c r="AG236" s="75">
        <f>200000*V236</f>
        <v>2800000</v>
      </c>
      <c r="AH236" s="648">
        <f t="shared" si="3"/>
        <v>0</v>
      </c>
    </row>
    <row r="237" spans="1:34" s="50" customFormat="1" ht="24" customHeight="1" x14ac:dyDescent="0.2">
      <c r="A237" s="182"/>
      <c r="B237" s="298">
        <v>682</v>
      </c>
      <c r="C237" s="266">
        <v>481</v>
      </c>
      <c r="D237" s="299">
        <v>13034</v>
      </c>
      <c r="E237" s="242" t="s">
        <v>838</v>
      </c>
      <c r="F237" s="243" t="s">
        <v>839</v>
      </c>
      <c r="G237" s="287" t="s">
        <v>137</v>
      </c>
      <c r="H237" s="274" t="s">
        <v>799</v>
      </c>
      <c r="I237" s="294" t="s">
        <v>3076</v>
      </c>
      <c r="J237" s="635">
        <v>321538870</v>
      </c>
      <c r="K237" s="635">
        <v>43062847</v>
      </c>
      <c r="L237" s="65" t="s">
        <v>799</v>
      </c>
      <c r="M237" s="292" t="s">
        <v>137</v>
      </c>
      <c r="N237" s="244" t="s">
        <v>2410</v>
      </c>
      <c r="O237" s="65"/>
      <c r="P237" s="90"/>
      <c r="Q237" s="244">
        <v>30</v>
      </c>
      <c r="R237" s="246">
        <v>120</v>
      </c>
      <c r="S237" s="246">
        <v>110</v>
      </c>
      <c r="T237" s="246">
        <v>29.33</v>
      </c>
      <c r="U237" s="90">
        <v>0</v>
      </c>
      <c r="V237" s="262">
        <v>15</v>
      </c>
      <c r="W237" s="99">
        <v>0</v>
      </c>
      <c r="X237" s="84">
        <v>0</v>
      </c>
      <c r="Y237" s="99">
        <v>2</v>
      </c>
      <c r="Z237" s="65">
        <v>1</v>
      </c>
      <c r="AA237" s="319">
        <v>885165</v>
      </c>
      <c r="AB237" s="319">
        <v>46667</v>
      </c>
      <c r="AC237" s="320">
        <f>AA237+AB237</f>
        <v>931832</v>
      </c>
      <c r="AD237" s="75">
        <v>4500000</v>
      </c>
      <c r="AE237" s="75">
        <v>6000000</v>
      </c>
      <c r="AF237" s="75">
        <f>AC237*U237</f>
        <v>0</v>
      </c>
      <c r="AG237" s="75">
        <f>200000*V237</f>
        <v>3000000</v>
      </c>
      <c r="AH237" s="648">
        <f t="shared" si="3"/>
        <v>-1</v>
      </c>
    </row>
    <row r="238" spans="1:34" s="50" customFormat="1" ht="24" hidden="1" customHeight="1" x14ac:dyDescent="0.2">
      <c r="A238" s="182"/>
      <c r="B238" s="298">
        <v>686</v>
      </c>
      <c r="C238" s="266">
        <v>485</v>
      </c>
      <c r="D238" s="299">
        <v>13035</v>
      </c>
      <c r="E238" s="242" t="s">
        <v>842</v>
      </c>
      <c r="F238" s="243" t="s">
        <v>843</v>
      </c>
      <c r="G238" s="287" t="s">
        <v>137</v>
      </c>
      <c r="H238" s="274" t="s">
        <v>799</v>
      </c>
      <c r="I238" s="294" t="s">
        <v>3080</v>
      </c>
      <c r="J238" s="635">
        <v>638905370</v>
      </c>
      <c r="K238" s="635">
        <v>26165315</v>
      </c>
      <c r="L238" s="65" t="s">
        <v>799</v>
      </c>
      <c r="M238" s="292" t="s">
        <v>137</v>
      </c>
      <c r="N238" s="244" t="s">
        <v>2410</v>
      </c>
      <c r="O238" s="65"/>
      <c r="P238" s="90"/>
      <c r="Q238" s="244">
        <v>30</v>
      </c>
      <c r="R238" s="246">
        <v>120</v>
      </c>
      <c r="S238" s="246">
        <v>110</v>
      </c>
      <c r="T238" s="246">
        <v>29.33</v>
      </c>
      <c r="U238" s="90">
        <v>0</v>
      </c>
      <c r="V238" s="262">
        <v>15</v>
      </c>
      <c r="W238" s="99">
        <v>0</v>
      </c>
      <c r="X238" s="84">
        <v>0</v>
      </c>
      <c r="Y238" s="99">
        <v>1</v>
      </c>
      <c r="Z238" s="65">
        <v>1</v>
      </c>
      <c r="AA238" s="319">
        <v>885165</v>
      </c>
      <c r="AB238" s="319">
        <v>46667</v>
      </c>
      <c r="AC238" s="320">
        <f>AA238+AB238</f>
        <v>931832</v>
      </c>
      <c r="AD238" s="75">
        <v>4500000</v>
      </c>
      <c r="AE238" s="75">
        <v>6000000</v>
      </c>
      <c r="AF238" s="75">
        <f>AC238*U238</f>
        <v>0</v>
      </c>
      <c r="AG238" s="75">
        <f>200000*V238</f>
        <v>3000000</v>
      </c>
      <c r="AH238" s="648">
        <f t="shared" si="3"/>
        <v>0</v>
      </c>
    </row>
    <row r="239" spans="1:34" s="50" customFormat="1" ht="24" customHeight="1" x14ac:dyDescent="0.2">
      <c r="A239" s="182"/>
      <c r="B239" s="298">
        <v>706</v>
      </c>
      <c r="C239" s="266">
        <v>505</v>
      </c>
      <c r="D239" s="299">
        <v>13036</v>
      </c>
      <c r="E239" s="242" t="s">
        <v>298</v>
      </c>
      <c r="F239" s="243" t="s">
        <v>612</v>
      </c>
      <c r="G239" s="287" t="s">
        <v>137</v>
      </c>
      <c r="H239" s="274" t="s">
        <v>799</v>
      </c>
      <c r="I239" s="294" t="s">
        <v>3100</v>
      </c>
      <c r="J239" s="635">
        <v>3979763021</v>
      </c>
      <c r="K239" s="635">
        <v>19186303</v>
      </c>
      <c r="L239" s="65" t="s">
        <v>799</v>
      </c>
      <c r="M239" s="292" t="s">
        <v>137</v>
      </c>
      <c r="N239" s="244" t="s">
        <v>2410</v>
      </c>
      <c r="O239" s="65"/>
      <c r="P239" s="90"/>
      <c r="Q239" s="244">
        <v>30</v>
      </c>
      <c r="R239" s="246">
        <v>120</v>
      </c>
      <c r="S239" s="246">
        <v>110</v>
      </c>
      <c r="T239" s="246">
        <v>29.33</v>
      </c>
      <c r="U239" s="90">
        <v>0</v>
      </c>
      <c r="V239" s="262">
        <v>15</v>
      </c>
      <c r="W239" s="99">
        <v>0</v>
      </c>
      <c r="X239" s="84">
        <v>0</v>
      </c>
      <c r="Y239" s="99">
        <v>2</v>
      </c>
      <c r="Z239" s="65">
        <v>0</v>
      </c>
      <c r="AA239" s="319">
        <v>885165</v>
      </c>
      <c r="AB239" s="319">
        <v>46667</v>
      </c>
      <c r="AC239" s="320">
        <f>AA239+AB239</f>
        <v>931832</v>
      </c>
      <c r="AD239" s="75">
        <v>4500000</v>
      </c>
      <c r="AE239" s="75">
        <v>6000000</v>
      </c>
      <c r="AF239" s="75">
        <f>AC239*U239</f>
        <v>0</v>
      </c>
      <c r="AG239" s="75">
        <f>200000*V239</f>
        <v>3000000</v>
      </c>
      <c r="AH239" s="648">
        <f t="shared" si="3"/>
        <v>-2</v>
      </c>
    </row>
    <row r="240" spans="1:34" s="50" customFormat="1" ht="24" hidden="1" customHeight="1" x14ac:dyDescent="0.5">
      <c r="A240" s="182"/>
      <c r="B240" s="298">
        <v>726</v>
      </c>
      <c r="C240" s="266">
        <v>525</v>
      </c>
      <c r="D240" s="299">
        <v>13037</v>
      </c>
      <c r="E240" s="242" t="s">
        <v>190</v>
      </c>
      <c r="F240" s="243" t="s">
        <v>848</v>
      </c>
      <c r="G240" s="287" t="s">
        <v>137</v>
      </c>
      <c r="H240" s="274" t="s">
        <v>799</v>
      </c>
      <c r="I240" s="439" t="s">
        <v>3119</v>
      </c>
      <c r="J240" s="635">
        <v>54239532</v>
      </c>
      <c r="K240" s="635">
        <v>26147600</v>
      </c>
      <c r="L240" s="65" t="s">
        <v>799</v>
      </c>
      <c r="M240" s="292" t="s">
        <v>137</v>
      </c>
      <c r="N240" s="244" t="s">
        <v>2410</v>
      </c>
      <c r="O240" s="65"/>
      <c r="P240" s="90"/>
      <c r="Q240" s="244">
        <v>30</v>
      </c>
      <c r="R240" s="246">
        <v>120</v>
      </c>
      <c r="S240" s="246">
        <v>110</v>
      </c>
      <c r="T240" s="246">
        <v>29.33</v>
      </c>
      <c r="U240" s="90">
        <v>0</v>
      </c>
      <c r="V240" s="262">
        <v>14</v>
      </c>
      <c r="W240" s="99">
        <v>0</v>
      </c>
      <c r="X240" s="84">
        <v>0</v>
      </c>
      <c r="Y240" s="99">
        <v>1</v>
      </c>
      <c r="Z240" s="390">
        <f>Y240</f>
        <v>1</v>
      </c>
      <c r="AA240" s="319">
        <v>885165</v>
      </c>
      <c r="AB240" s="319">
        <v>46667</v>
      </c>
      <c r="AC240" s="320">
        <f>AA240+AB240</f>
        <v>931832</v>
      </c>
      <c r="AD240" s="75">
        <v>4500000</v>
      </c>
      <c r="AE240" s="75">
        <v>6000000</v>
      </c>
      <c r="AF240" s="75">
        <f>AC240*U240</f>
        <v>0</v>
      </c>
      <c r="AG240" s="75">
        <f>200000*V240</f>
        <v>2800000</v>
      </c>
      <c r="AH240" s="648">
        <f t="shared" si="3"/>
        <v>0</v>
      </c>
    </row>
    <row r="241" spans="1:34" s="50" customFormat="1" ht="24" customHeight="1" x14ac:dyDescent="0.2">
      <c r="A241" s="182"/>
      <c r="B241" s="298">
        <v>690</v>
      </c>
      <c r="C241" s="266">
        <v>489</v>
      </c>
      <c r="D241" s="299">
        <v>13038</v>
      </c>
      <c r="E241" s="242" t="s">
        <v>851</v>
      </c>
      <c r="F241" s="243" t="s">
        <v>852</v>
      </c>
      <c r="G241" s="287" t="s">
        <v>137</v>
      </c>
      <c r="H241" s="274" t="s">
        <v>799</v>
      </c>
      <c r="I241" s="294" t="s">
        <v>3084</v>
      </c>
      <c r="J241" s="635">
        <v>2619527872</v>
      </c>
      <c r="K241" s="635">
        <v>21672672</v>
      </c>
      <c r="L241" s="65" t="s">
        <v>799</v>
      </c>
      <c r="M241" s="292" t="s">
        <v>137</v>
      </c>
      <c r="N241" s="244" t="s">
        <v>2410</v>
      </c>
      <c r="O241" s="65"/>
      <c r="P241" s="90"/>
      <c r="Q241" s="244">
        <v>30</v>
      </c>
      <c r="R241" s="246">
        <v>120</v>
      </c>
      <c r="S241" s="246">
        <v>110</v>
      </c>
      <c r="T241" s="246">
        <v>29.33</v>
      </c>
      <c r="U241" s="90">
        <v>0</v>
      </c>
      <c r="V241" s="262">
        <v>14</v>
      </c>
      <c r="W241" s="99">
        <v>0</v>
      </c>
      <c r="X241" s="84">
        <v>0</v>
      </c>
      <c r="Y241" s="99">
        <v>2</v>
      </c>
      <c r="Z241" s="65">
        <v>0</v>
      </c>
      <c r="AA241" s="319">
        <v>885165</v>
      </c>
      <c r="AB241" s="319">
        <v>46667</v>
      </c>
      <c r="AC241" s="320">
        <f>AA241+AB241</f>
        <v>931832</v>
      </c>
      <c r="AD241" s="75">
        <v>4500000</v>
      </c>
      <c r="AE241" s="75">
        <v>6000000</v>
      </c>
      <c r="AF241" s="75">
        <f>AC241*U241</f>
        <v>0</v>
      </c>
      <c r="AG241" s="75">
        <f>200000*V241</f>
        <v>2800000</v>
      </c>
      <c r="AH241" s="648">
        <f t="shared" si="3"/>
        <v>-2</v>
      </c>
    </row>
    <row r="242" spans="1:34" s="50" customFormat="1" ht="24" hidden="1" customHeight="1" x14ac:dyDescent="0.2">
      <c r="A242" s="182"/>
      <c r="B242" s="298">
        <v>719</v>
      </c>
      <c r="C242" s="266">
        <v>518</v>
      </c>
      <c r="D242" s="299">
        <v>13039</v>
      </c>
      <c r="E242" s="242" t="s">
        <v>259</v>
      </c>
      <c r="F242" s="243" t="s">
        <v>855</v>
      </c>
      <c r="G242" s="287" t="s">
        <v>137</v>
      </c>
      <c r="H242" s="274" t="s">
        <v>799</v>
      </c>
      <c r="I242" s="294" t="s">
        <v>3112</v>
      </c>
      <c r="J242" s="635">
        <v>51781336</v>
      </c>
      <c r="K242" s="635">
        <v>11134366</v>
      </c>
      <c r="L242" s="65" t="s">
        <v>799</v>
      </c>
      <c r="M242" s="292" t="s">
        <v>137</v>
      </c>
      <c r="N242" s="244" t="s">
        <v>2410</v>
      </c>
      <c r="O242" s="65"/>
      <c r="P242" s="90"/>
      <c r="Q242" s="244">
        <v>30</v>
      </c>
      <c r="R242" s="246">
        <v>120</v>
      </c>
      <c r="S242" s="246">
        <v>110</v>
      </c>
      <c r="T242" s="246">
        <v>29.33</v>
      </c>
      <c r="U242" s="90">
        <v>0</v>
      </c>
      <c r="V242" s="262">
        <v>14</v>
      </c>
      <c r="W242" s="99">
        <v>0</v>
      </c>
      <c r="X242" s="84">
        <v>0</v>
      </c>
      <c r="Y242" s="99">
        <v>2</v>
      </c>
      <c r="Z242" s="65">
        <v>2</v>
      </c>
      <c r="AA242" s="319">
        <v>885165</v>
      </c>
      <c r="AB242" s="319">
        <v>46667</v>
      </c>
      <c r="AC242" s="320">
        <f>AA242+AB242</f>
        <v>931832</v>
      </c>
      <c r="AD242" s="75">
        <v>4500000</v>
      </c>
      <c r="AE242" s="75">
        <v>6000000</v>
      </c>
      <c r="AF242" s="75">
        <f>AC242*U242</f>
        <v>0</v>
      </c>
      <c r="AG242" s="75">
        <f>200000*V242</f>
        <v>2800000</v>
      </c>
      <c r="AH242" s="648">
        <f t="shared" si="3"/>
        <v>0</v>
      </c>
    </row>
    <row r="243" spans="1:34" s="50" customFormat="1" ht="24" hidden="1" customHeight="1" x14ac:dyDescent="0.2">
      <c r="A243" s="182"/>
      <c r="B243" s="298">
        <v>685</v>
      </c>
      <c r="C243" s="266">
        <v>484</v>
      </c>
      <c r="D243" s="299">
        <v>13040</v>
      </c>
      <c r="E243" s="242" t="s">
        <v>488</v>
      </c>
      <c r="F243" s="243" t="s">
        <v>858</v>
      </c>
      <c r="G243" s="287" t="s">
        <v>137</v>
      </c>
      <c r="H243" s="274" t="s">
        <v>799</v>
      </c>
      <c r="I243" s="294" t="s">
        <v>3079</v>
      </c>
      <c r="J243" s="635">
        <v>320360059</v>
      </c>
      <c r="K243" s="635">
        <v>26117644</v>
      </c>
      <c r="L243" s="65" t="s">
        <v>799</v>
      </c>
      <c r="M243" s="292" t="s">
        <v>137</v>
      </c>
      <c r="N243" s="244" t="s">
        <v>2410</v>
      </c>
      <c r="O243" s="65"/>
      <c r="P243" s="90"/>
      <c r="Q243" s="244">
        <v>30</v>
      </c>
      <c r="R243" s="246">
        <v>120</v>
      </c>
      <c r="S243" s="246">
        <v>110</v>
      </c>
      <c r="T243" s="246">
        <v>29.33</v>
      </c>
      <c r="U243" s="90">
        <v>0</v>
      </c>
      <c r="V243" s="262">
        <v>14</v>
      </c>
      <c r="W243" s="99">
        <v>0</v>
      </c>
      <c r="X243" s="84">
        <v>0</v>
      </c>
      <c r="Y243" s="99">
        <v>1</v>
      </c>
      <c r="Z243" s="65">
        <v>1</v>
      </c>
      <c r="AA243" s="319">
        <v>885165</v>
      </c>
      <c r="AB243" s="319">
        <v>46667</v>
      </c>
      <c r="AC243" s="320">
        <f>AA243+AB243</f>
        <v>931832</v>
      </c>
      <c r="AD243" s="75">
        <v>4500000</v>
      </c>
      <c r="AE243" s="75">
        <v>6000000</v>
      </c>
      <c r="AF243" s="75">
        <f>AC243*U243</f>
        <v>0</v>
      </c>
      <c r="AG243" s="75">
        <f>200000*V243</f>
        <v>2800000</v>
      </c>
      <c r="AH243" s="648">
        <f t="shared" si="3"/>
        <v>0</v>
      </c>
    </row>
    <row r="244" spans="1:34" s="50" customFormat="1" ht="24" customHeight="1" x14ac:dyDescent="0.2">
      <c r="A244" s="182"/>
      <c r="B244" s="298">
        <v>699</v>
      </c>
      <c r="C244" s="266">
        <v>498</v>
      </c>
      <c r="D244" s="299">
        <v>13041</v>
      </c>
      <c r="E244" s="242" t="s">
        <v>99</v>
      </c>
      <c r="F244" s="243" t="s">
        <v>861</v>
      </c>
      <c r="G244" s="287" t="s">
        <v>137</v>
      </c>
      <c r="H244" s="274" t="s">
        <v>799</v>
      </c>
      <c r="I244" s="294" t="s">
        <v>3093</v>
      </c>
      <c r="J244" s="635">
        <v>321450701</v>
      </c>
      <c r="K244" s="635">
        <v>20085369</v>
      </c>
      <c r="L244" s="65" t="s">
        <v>799</v>
      </c>
      <c r="M244" s="292" t="s">
        <v>137</v>
      </c>
      <c r="N244" s="244" t="s">
        <v>2410</v>
      </c>
      <c r="O244" s="65"/>
      <c r="P244" s="90"/>
      <c r="Q244" s="244">
        <v>30</v>
      </c>
      <c r="R244" s="246">
        <v>120</v>
      </c>
      <c r="S244" s="246">
        <v>110</v>
      </c>
      <c r="T244" s="246">
        <v>29.33</v>
      </c>
      <c r="U244" s="90">
        <v>0</v>
      </c>
      <c r="V244" s="262">
        <v>15</v>
      </c>
      <c r="W244" s="99">
        <v>0</v>
      </c>
      <c r="X244" s="84">
        <v>0</v>
      </c>
      <c r="Y244" s="99">
        <v>2</v>
      </c>
      <c r="Z244" s="65">
        <v>3</v>
      </c>
      <c r="AA244" s="319">
        <v>885165</v>
      </c>
      <c r="AB244" s="319">
        <v>46667</v>
      </c>
      <c r="AC244" s="320">
        <f>AA244+AB244</f>
        <v>931832</v>
      </c>
      <c r="AD244" s="75">
        <v>4500000</v>
      </c>
      <c r="AE244" s="75">
        <v>6000000</v>
      </c>
      <c r="AF244" s="75">
        <f>AC244*U244</f>
        <v>0</v>
      </c>
      <c r="AG244" s="75">
        <f>200000*V244</f>
        <v>3000000</v>
      </c>
      <c r="AH244" s="648">
        <f t="shared" si="3"/>
        <v>1</v>
      </c>
    </row>
    <row r="245" spans="1:34" s="50" customFormat="1" ht="24" customHeight="1" x14ac:dyDescent="0.2">
      <c r="A245" s="182"/>
      <c r="B245" s="298">
        <v>695</v>
      </c>
      <c r="C245" s="266">
        <v>494</v>
      </c>
      <c r="D245" s="299">
        <v>13042</v>
      </c>
      <c r="E245" s="242" t="s">
        <v>864</v>
      </c>
      <c r="F245" s="243" t="s">
        <v>865</v>
      </c>
      <c r="G245" s="287" t="s">
        <v>137</v>
      </c>
      <c r="H245" s="274" t="s">
        <v>799</v>
      </c>
      <c r="I245" s="294" t="s">
        <v>3089</v>
      </c>
      <c r="J245" s="635">
        <v>5609479401</v>
      </c>
      <c r="K245" s="635">
        <v>26116744</v>
      </c>
      <c r="L245" s="65" t="s">
        <v>799</v>
      </c>
      <c r="M245" s="292" t="s">
        <v>137</v>
      </c>
      <c r="N245" s="244" t="s">
        <v>2410</v>
      </c>
      <c r="O245" s="65"/>
      <c r="P245" s="90"/>
      <c r="Q245" s="244">
        <v>30</v>
      </c>
      <c r="R245" s="246">
        <v>120</v>
      </c>
      <c r="S245" s="246">
        <v>110</v>
      </c>
      <c r="T245" s="246">
        <v>29.33</v>
      </c>
      <c r="U245" s="90">
        <v>0</v>
      </c>
      <c r="V245" s="262">
        <v>15</v>
      </c>
      <c r="W245" s="99">
        <v>0</v>
      </c>
      <c r="X245" s="84">
        <v>0</v>
      </c>
      <c r="Y245" s="99">
        <v>1</v>
      </c>
      <c r="Z245" s="65">
        <v>2</v>
      </c>
      <c r="AA245" s="319">
        <v>885165</v>
      </c>
      <c r="AB245" s="319">
        <v>46667</v>
      </c>
      <c r="AC245" s="320">
        <f>AA245+AB245</f>
        <v>931832</v>
      </c>
      <c r="AD245" s="75">
        <v>4500000</v>
      </c>
      <c r="AE245" s="75">
        <v>6000000</v>
      </c>
      <c r="AF245" s="75">
        <f>AC245*U245</f>
        <v>0</v>
      </c>
      <c r="AG245" s="75">
        <f>200000*V245</f>
        <v>3000000</v>
      </c>
      <c r="AH245" s="648">
        <f t="shared" si="3"/>
        <v>1</v>
      </c>
    </row>
    <row r="246" spans="1:34" s="50" customFormat="1" ht="24" hidden="1" customHeight="1" x14ac:dyDescent="0.2">
      <c r="A246" s="182"/>
      <c r="B246" s="298">
        <v>720</v>
      </c>
      <c r="C246" s="266">
        <v>519</v>
      </c>
      <c r="D246" s="299">
        <v>13043</v>
      </c>
      <c r="E246" s="242" t="s">
        <v>248</v>
      </c>
      <c r="F246" s="243" t="s">
        <v>868</v>
      </c>
      <c r="G246" s="287" t="s">
        <v>137</v>
      </c>
      <c r="H246" s="274" t="s">
        <v>799</v>
      </c>
      <c r="I246" s="294" t="s">
        <v>3113</v>
      </c>
      <c r="J246" s="635">
        <v>311321631</v>
      </c>
      <c r="K246" s="635">
        <v>12864996</v>
      </c>
      <c r="L246" s="65" t="s">
        <v>799</v>
      </c>
      <c r="M246" s="292" t="s">
        <v>137</v>
      </c>
      <c r="N246" s="244" t="s">
        <v>2410</v>
      </c>
      <c r="O246" s="65"/>
      <c r="P246" s="90"/>
      <c r="Q246" s="244">
        <v>30</v>
      </c>
      <c r="R246" s="246">
        <v>120</v>
      </c>
      <c r="S246" s="246">
        <v>110</v>
      </c>
      <c r="T246" s="246">
        <v>29.33</v>
      </c>
      <c r="U246" s="90">
        <v>0</v>
      </c>
      <c r="V246" s="262">
        <v>14</v>
      </c>
      <c r="W246" s="99">
        <v>0</v>
      </c>
      <c r="X246" s="84">
        <v>0</v>
      </c>
      <c r="Y246" s="99">
        <v>0</v>
      </c>
      <c r="Z246" s="390">
        <f>Y246</f>
        <v>0</v>
      </c>
      <c r="AA246" s="319">
        <v>885165</v>
      </c>
      <c r="AB246" s="319">
        <v>46667</v>
      </c>
      <c r="AC246" s="320">
        <f>AA246+AB246</f>
        <v>931832</v>
      </c>
      <c r="AD246" s="75">
        <v>4500000</v>
      </c>
      <c r="AE246" s="75">
        <v>6000000</v>
      </c>
      <c r="AF246" s="75">
        <f>AC246*U246</f>
        <v>0</v>
      </c>
      <c r="AG246" s="75">
        <f>200000*V246</f>
        <v>2800000</v>
      </c>
      <c r="AH246" s="648">
        <f t="shared" si="3"/>
        <v>0</v>
      </c>
    </row>
    <row r="247" spans="1:34" s="50" customFormat="1" ht="24" hidden="1" customHeight="1" x14ac:dyDescent="0.2">
      <c r="A247" s="182"/>
      <c r="B247" s="298">
        <v>694</v>
      </c>
      <c r="C247" s="266">
        <v>493</v>
      </c>
      <c r="D247" s="299">
        <v>13044</v>
      </c>
      <c r="E247" s="242" t="s">
        <v>871</v>
      </c>
      <c r="F247" s="243" t="s">
        <v>872</v>
      </c>
      <c r="G247" s="287" t="s">
        <v>137</v>
      </c>
      <c r="H247" s="274" t="s">
        <v>799</v>
      </c>
      <c r="I247" s="294" t="s">
        <v>3088</v>
      </c>
      <c r="J247" s="635">
        <v>3358106896</v>
      </c>
      <c r="K247" s="635">
        <v>48407047</v>
      </c>
      <c r="L247" s="65" t="s">
        <v>799</v>
      </c>
      <c r="M247" s="292" t="s">
        <v>137</v>
      </c>
      <c r="N247" s="244" t="s">
        <v>2410</v>
      </c>
      <c r="O247" s="65"/>
      <c r="P247" s="90"/>
      <c r="Q247" s="244">
        <v>30</v>
      </c>
      <c r="R247" s="246">
        <v>120</v>
      </c>
      <c r="S247" s="246">
        <v>110</v>
      </c>
      <c r="T247" s="246">
        <v>29.33</v>
      </c>
      <c r="U247" s="90">
        <v>0</v>
      </c>
      <c r="V247" s="262">
        <v>15</v>
      </c>
      <c r="W247" s="99">
        <v>0</v>
      </c>
      <c r="X247" s="84">
        <v>0</v>
      </c>
      <c r="Y247" s="99">
        <v>1</v>
      </c>
      <c r="Z247" s="65">
        <v>1</v>
      </c>
      <c r="AA247" s="319">
        <v>885165</v>
      </c>
      <c r="AB247" s="319">
        <v>46667</v>
      </c>
      <c r="AC247" s="320">
        <f>AA247+AB247</f>
        <v>931832</v>
      </c>
      <c r="AD247" s="75">
        <v>4500000</v>
      </c>
      <c r="AE247" s="75">
        <v>6000000</v>
      </c>
      <c r="AF247" s="75">
        <f>AC247*U247</f>
        <v>0</v>
      </c>
      <c r="AG247" s="75">
        <f>200000*V247</f>
        <v>3000000</v>
      </c>
      <c r="AH247" s="648">
        <f t="shared" si="3"/>
        <v>0</v>
      </c>
    </row>
    <row r="248" spans="1:34" s="50" customFormat="1" ht="24" hidden="1" customHeight="1" x14ac:dyDescent="0.2">
      <c r="A248" s="182"/>
      <c r="B248" s="298">
        <v>689</v>
      </c>
      <c r="C248" s="266">
        <v>488</v>
      </c>
      <c r="D248" s="299">
        <v>13045</v>
      </c>
      <c r="E248" s="242" t="s">
        <v>875</v>
      </c>
      <c r="F248" s="243" t="s">
        <v>876</v>
      </c>
      <c r="G248" s="287" t="s">
        <v>137</v>
      </c>
      <c r="H248" s="274" t="s">
        <v>799</v>
      </c>
      <c r="I248" s="294" t="s">
        <v>3083</v>
      </c>
      <c r="J248" s="635">
        <v>4011644447</v>
      </c>
      <c r="K248" s="635">
        <v>26107737</v>
      </c>
      <c r="L248" s="65" t="s">
        <v>799</v>
      </c>
      <c r="M248" s="292" t="s">
        <v>137</v>
      </c>
      <c r="N248" s="244" t="s">
        <v>2410</v>
      </c>
      <c r="O248" s="65"/>
      <c r="P248" s="90"/>
      <c r="Q248" s="244">
        <v>30</v>
      </c>
      <c r="R248" s="246">
        <v>120</v>
      </c>
      <c r="S248" s="246">
        <v>110</v>
      </c>
      <c r="T248" s="246">
        <v>29.33</v>
      </c>
      <c r="U248" s="90">
        <v>0</v>
      </c>
      <c r="V248" s="262">
        <v>14</v>
      </c>
      <c r="W248" s="99">
        <v>0</v>
      </c>
      <c r="X248" s="84">
        <v>0</v>
      </c>
      <c r="Y248" s="99">
        <v>1</v>
      </c>
      <c r="Z248" s="65">
        <v>1</v>
      </c>
      <c r="AA248" s="319">
        <v>885165</v>
      </c>
      <c r="AB248" s="319">
        <v>46667</v>
      </c>
      <c r="AC248" s="320">
        <f>AA248+AB248</f>
        <v>931832</v>
      </c>
      <c r="AD248" s="75">
        <v>4500000</v>
      </c>
      <c r="AE248" s="75">
        <v>6000000</v>
      </c>
      <c r="AF248" s="75">
        <f>AC248*U248</f>
        <v>0</v>
      </c>
      <c r="AG248" s="75">
        <f>200000*V248</f>
        <v>2800000</v>
      </c>
      <c r="AH248" s="648">
        <f t="shared" si="3"/>
        <v>0</v>
      </c>
    </row>
    <row r="249" spans="1:34" s="50" customFormat="1" ht="24" hidden="1" customHeight="1" x14ac:dyDescent="0.2">
      <c r="A249" s="182"/>
      <c r="B249" s="298">
        <v>707</v>
      </c>
      <c r="C249" s="266">
        <v>506</v>
      </c>
      <c r="D249" s="299">
        <v>13046</v>
      </c>
      <c r="E249" s="242" t="s">
        <v>216</v>
      </c>
      <c r="F249" s="243" t="s">
        <v>879</v>
      </c>
      <c r="G249" s="287" t="s">
        <v>137</v>
      </c>
      <c r="H249" s="274" t="s">
        <v>799</v>
      </c>
      <c r="I249" s="294" t="s">
        <v>3101</v>
      </c>
      <c r="J249" s="635">
        <v>311256988</v>
      </c>
      <c r="K249" s="635">
        <v>24290595</v>
      </c>
      <c r="L249" s="65" t="s">
        <v>799</v>
      </c>
      <c r="M249" s="292" t="s">
        <v>137</v>
      </c>
      <c r="N249" s="244" t="s">
        <v>2410</v>
      </c>
      <c r="O249" s="65"/>
      <c r="P249" s="90"/>
      <c r="Q249" s="244">
        <v>30</v>
      </c>
      <c r="R249" s="246">
        <v>120</v>
      </c>
      <c r="S249" s="246">
        <v>110</v>
      </c>
      <c r="T249" s="246">
        <v>29.33</v>
      </c>
      <c r="U249" s="90">
        <v>0</v>
      </c>
      <c r="V249" s="262">
        <v>14</v>
      </c>
      <c r="W249" s="99">
        <v>0</v>
      </c>
      <c r="X249" s="84">
        <v>0</v>
      </c>
      <c r="Y249" s="99">
        <v>0</v>
      </c>
      <c r="Z249" s="65">
        <v>0</v>
      </c>
      <c r="AA249" s="319">
        <v>885165</v>
      </c>
      <c r="AB249" s="319">
        <v>46667</v>
      </c>
      <c r="AC249" s="320">
        <f>AA249+AB249</f>
        <v>931832</v>
      </c>
      <c r="AD249" s="75">
        <v>4500000</v>
      </c>
      <c r="AE249" s="75">
        <v>6000000</v>
      </c>
      <c r="AF249" s="75">
        <f>AC249*U249</f>
        <v>0</v>
      </c>
      <c r="AG249" s="75">
        <f>200000*V249</f>
        <v>2800000</v>
      </c>
      <c r="AH249" s="648">
        <f t="shared" si="3"/>
        <v>0</v>
      </c>
    </row>
    <row r="250" spans="1:34" s="50" customFormat="1" ht="24" hidden="1" customHeight="1" x14ac:dyDescent="0.2">
      <c r="A250" s="182"/>
      <c r="B250" s="298">
        <v>684</v>
      </c>
      <c r="C250" s="266">
        <v>483</v>
      </c>
      <c r="D250" s="299">
        <v>13047</v>
      </c>
      <c r="E250" s="242" t="s">
        <v>488</v>
      </c>
      <c r="F250" s="243" t="s">
        <v>812</v>
      </c>
      <c r="G250" s="287" t="s">
        <v>137</v>
      </c>
      <c r="H250" s="274" t="s">
        <v>799</v>
      </c>
      <c r="I250" s="294" t="s">
        <v>3078</v>
      </c>
      <c r="J250" s="635">
        <v>4899439962</v>
      </c>
      <c r="K250" s="635">
        <v>12700200</v>
      </c>
      <c r="L250" s="65" t="s">
        <v>799</v>
      </c>
      <c r="M250" s="292" t="s">
        <v>137</v>
      </c>
      <c r="N250" s="244" t="s">
        <v>2410</v>
      </c>
      <c r="O250" s="65"/>
      <c r="P250" s="90"/>
      <c r="Q250" s="244">
        <v>30</v>
      </c>
      <c r="R250" s="246">
        <v>120</v>
      </c>
      <c r="S250" s="246">
        <v>110</v>
      </c>
      <c r="T250" s="246">
        <v>29.33</v>
      </c>
      <c r="U250" s="90">
        <v>0</v>
      </c>
      <c r="V250" s="262">
        <v>14</v>
      </c>
      <c r="W250" s="99">
        <v>0</v>
      </c>
      <c r="X250" s="84">
        <v>0</v>
      </c>
      <c r="Y250" s="99">
        <v>1</v>
      </c>
      <c r="Z250" s="65">
        <v>1</v>
      </c>
      <c r="AA250" s="319">
        <v>885165</v>
      </c>
      <c r="AB250" s="319">
        <v>46667</v>
      </c>
      <c r="AC250" s="320">
        <f>AA250+AB250</f>
        <v>931832</v>
      </c>
      <c r="AD250" s="75">
        <v>4500000</v>
      </c>
      <c r="AE250" s="75">
        <v>6000000</v>
      </c>
      <c r="AF250" s="75">
        <f>AC250*U250</f>
        <v>0</v>
      </c>
      <c r="AG250" s="75">
        <f>200000*V250</f>
        <v>2800000</v>
      </c>
      <c r="AH250" s="648">
        <f t="shared" si="3"/>
        <v>0</v>
      </c>
    </row>
    <row r="251" spans="1:34" s="50" customFormat="1" ht="24" customHeight="1" x14ac:dyDescent="0.2">
      <c r="A251" s="182"/>
      <c r="B251" s="298">
        <v>698</v>
      </c>
      <c r="C251" s="266">
        <v>497</v>
      </c>
      <c r="D251" s="299">
        <v>13048</v>
      </c>
      <c r="E251" s="242" t="s">
        <v>884</v>
      </c>
      <c r="F251" s="243" t="s">
        <v>885</v>
      </c>
      <c r="G251" s="287" t="s">
        <v>137</v>
      </c>
      <c r="H251" s="274" t="s">
        <v>799</v>
      </c>
      <c r="I251" s="294" t="s">
        <v>3092</v>
      </c>
      <c r="J251" s="635">
        <v>3256213006</v>
      </c>
      <c r="K251" s="635">
        <v>26084744</v>
      </c>
      <c r="L251" s="65" t="s">
        <v>799</v>
      </c>
      <c r="M251" s="292" t="s">
        <v>137</v>
      </c>
      <c r="N251" s="244" t="s">
        <v>2410</v>
      </c>
      <c r="O251" s="65"/>
      <c r="P251" s="90"/>
      <c r="Q251" s="244">
        <v>30</v>
      </c>
      <c r="R251" s="246">
        <v>120</v>
      </c>
      <c r="S251" s="246">
        <v>110</v>
      </c>
      <c r="T251" s="246">
        <v>29.33</v>
      </c>
      <c r="U251" s="90">
        <v>0</v>
      </c>
      <c r="V251" s="262">
        <v>15</v>
      </c>
      <c r="W251" s="99">
        <v>0</v>
      </c>
      <c r="X251" s="84">
        <v>0</v>
      </c>
      <c r="Y251" s="99">
        <v>2</v>
      </c>
      <c r="Z251" s="65">
        <v>1</v>
      </c>
      <c r="AA251" s="319">
        <v>885165</v>
      </c>
      <c r="AB251" s="319">
        <v>46667</v>
      </c>
      <c r="AC251" s="320">
        <f>AA251+AB251</f>
        <v>931832</v>
      </c>
      <c r="AD251" s="75">
        <v>4500000</v>
      </c>
      <c r="AE251" s="75">
        <v>6000000</v>
      </c>
      <c r="AF251" s="75">
        <f>AC251*U251</f>
        <v>0</v>
      </c>
      <c r="AG251" s="75">
        <f>200000*V251</f>
        <v>3000000</v>
      </c>
      <c r="AH251" s="648">
        <f t="shared" si="3"/>
        <v>-1</v>
      </c>
    </row>
    <row r="252" spans="1:34" s="50" customFormat="1" ht="24" hidden="1" customHeight="1" x14ac:dyDescent="0.2">
      <c r="A252" s="182"/>
      <c r="B252" s="298">
        <v>692</v>
      </c>
      <c r="C252" s="266">
        <v>491</v>
      </c>
      <c r="D252" s="299">
        <v>13049</v>
      </c>
      <c r="E252" s="242" t="s">
        <v>888</v>
      </c>
      <c r="F252" s="243" t="s">
        <v>889</v>
      </c>
      <c r="G252" s="287" t="s">
        <v>137</v>
      </c>
      <c r="H252" s="274" t="s">
        <v>799</v>
      </c>
      <c r="I252" s="294" t="s">
        <v>3086</v>
      </c>
      <c r="J252" s="635">
        <v>2872002601</v>
      </c>
      <c r="K252" s="635">
        <v>26115948</v>
      </c>
      <c r="L252" s="65" t="s">
        <v>799</v>
      </c>
      <c r="M252" s="292" t="s">
        <v>137</v>
      </c>
      <c r="N252" s="244" t="s">
        <v>2410</v>
      </c>
      <c r="O252" s="65"/>
      <c r="P252" s="90"/>
      <c r="Q252" s="244">
        <v>30</v>
      </c>
      <c r="R252" s="246">
        <v>120</v>
      </c>
      <c r="S252" s="246">
        <v>110</v>
      </c>
      <c r="T252" s="246">
        <v>29.33</v>
      </c>
      <c r="U252" s="90">
        <v>0</v>
      </c>
      <c r="V252" s="262">
        <v>15</v>
      </c>
      <c r="W252" s="99">
        <v>0</v>
      </c>
      <c r="X252" s="84">
        <v>0</v>
      </c>
      <c r="Y252" s="99">
        <v>2</v>
      </c>
      <c r="Z252" s="65">
        <v>2</v>
      </c>
      <c r="AA252" s="319">
        <v>885165</v>
      </c>
      <c r="AB252" s="319">
        <v>46667</v>
      </c>
      <c r="AC252" s="320">
        <f>AA252+AB252</f>
        <v>931832</v>
      </c>
      <c r="AD252" s="75">
        <v>4500000</v>
      </c>
      <c r="AE252" s="75">
        <v>6000000</v>
      </c>
      <c r="AF252" s="75">
        <f>AC252*U252</f>
        <v>0</v>
      </c>
      <c r="AG252" s="75">
        <f>200000*V252</f>
        <v>3000000</v>
      </c>
      <c r="AH252" s="648">
        <f t="shared" si="3"/>
        <v>0</v>
      </c>
    </row>
    <row r="253" spans="1:34" s="50" customFormat="1" ht="24" hidden="1" customHeight="1" x14ac:dyDescent="0.2">
      <c r="A253" s="182"/>
      <c r="B253" s="298">
        <v>714</v>
      </c>
      <c r="C253" s="266">
        <v>513</v>
      </c>
      <c r="D253" s="299">
        <v>13050</v>
      </c>
      <c r="E253" s="242" t="s">
        <v>244</v>
      </c>
      <c r="F253" s="243" t="s">
        <v>872</v>
      </c>
      <c r="G253" s="287" t="s">
        <v>137</v>
      </c>
      <c r="H253" s="274" t="s">
        <v>799</v>
      </c>
      <c r="I253" s="294" t="s">
        <v>3107</v>
      </c>
      <c r="J253" s="635">
        <v>5560138169</v>
      </c>
      <c r="K253" s="635">
        <v>23179308</v>
      </c>
      <c r="L253" s="65" t="s">
        <v>799</v>
      </c>
      <c r="M253" s="292" t="s">
        <v>137</v>
      </c>
      <c r="N253" s="244" t="s">
        <v>2410</v>
      </c>
      <c r="O253" s="65"/>
      <c r="P253" s="90"/>
      <c r="Q253" s="244">
        <v>30</v>
      </c>
      <c r="R253" s="246">
        <v>120</v>
      </c>
      <c r="S253" s="246">
        <v>110</v>
      </c>
      <c r="T253" s="246">
        <v>29.33</v>
      </c>
      <c r="U253" s="90">
        <v>0</v>
      </c>
      <c r="V253" s="262">
        <v>15</v>
      </c>
      <c r="W253" s="99">
        <v>0</v>
      </c>
      <c r="X253" s="84">
        <v>0</v>
      </c>
      <c r="Y253" s="99">
        <v>1</v>
      </c>
      <c r="Z253" s="390">
        <f>Y253</f>
        <v>1</v>
      </c>
      <c r="AA253" s="319">
        <v>885165</v>
      </c>
      <c r="AB253" s="319">
        <v>46667</v>
      </c>
      <c r="AC253" s="320">
        <f>AA253+AB253</f>
        <v>931832</v>
      </c>
      <c r="AD253" s="75">
        <v>4500000</v>
      </c>
      <c r="AE253" s="75">
        <v>6000000</v>
      </c>
      <c r="AF253" s="75">
        <f>AC253*U253</f>
        <v>0</v>
      </c>
      <c r="AG253" s="75">
        <f>200000*V253</f>
        <v>3000000</v>
      </c>
      <c r="AH253" s="648">
        <f t="shared" si="3"/>
        <v>0</v>
      </c>
    </row>
    <row r="254" spans="1:34" s="50" customFormat="1" ht="24" hidden="1" customHeight="1" x14ac:dyDescent="0.2">
      <c r="A254" s="182"/>
      <c r="B254" s="298">
        <v>711</v>
      </c>
      <c r="C254" s="266">
        <v>510</v>
      </c>
      <c r="D254" s="299">
        <v>13051</v>
      </c>
      <c r="E254" s="242" t="s">
        <v>327</v>
      </c>
      <c r="F254" s="243" t="s">
        <v>894</v>
      </c>
      <c r="G254" s="287" t="s">
        <v>137</v>
      </c>
      <c r="H254" s="274" t="s">
        <v>799</v>
      </c>
      <c r="I254" s="294" t="s">
        <v>3105</v>
      </c>
      <c r="J254" s="635">
        <v>311766838</v>
      </c>
      <c r="K254" s="635">
        <v>12846839</v>
      </c>
      <c r="L254" s="65" t="s">
        <v>799</v>
      </c>
      <c r="M254" s="292" t="s">
        <v>137</v>
      </c>
      <c r="N254" s="244" t="s">
        <v>2410</v>
      </c>
      <c r="O254" s="65"/>
      <c r="P254" s="99"/>
      <c r="Q254" s="244">
        <v>30</v>
      </c>
      <c r="R254" s="246">
        <v>120</v>
      </c>
      <c r="S254" s="246">
        <v>110</v>
      </c>
      <c r="T254" s="246">
        <v>29.33</v>
      </c>
      <c r="U254" s="90">
        <v>0</v>
      </c>
      <c r="V254" s="262">
        <v>15</v>
      </c>
      <c r="W254" s="99">
        <v>0</v>
      </c>
      <c r="X254" s="84">
        <v>0</v>
      </c>
      <c r="Y254" s="99">
        <v>0</v>
      </c>
      <c r="Z254" s="65">
        <v>0</v>
      </c>
      <c r="AA254" s="319">
        <v>885165</v>
      </c>
      <c r="AB254" s="319">
        <v>46667</v>
      </c>
      <c r="AC254" s="320">
        <f>AA254+AB254</f>
        <v>931832</v>
      </c>
      <c r="AD254" s="75">
        <v>4500000</v>
      </c>
      <c r="AE254" s="75">
        <v>6000000</v>
      </c>
      <c r="AF254" s="75">
        <f>AC254*U254</f>
        <v>0</v>
      </c>
      <c r="AG254" s="75">
        <f>200000*V254</f>
        <v>3000000</v>
      </c>
      <c r="AH254" s="648">
        <f t="shared" si="3"/>
        <v>0</v>
      </c>
    </row>
    <row r="255" spans="1:34" s="50" customFormat="1" ht="24" customHeight="1" x14ac:dyDescent="0.2">
      <c r="A255" s="182"/>
      <c r="B255" s="298">
        <v>691</v>
      </c>
      <c r="C255" s="266">
        <v>490</v>
      </c>
      <c r="D255" s="299">
        <v>13052</v>
      </c>
      <c r="E255" s="242" t="s">
        <v>263</v>
      </c>
      <c r="F255" s="243" t="s">
        <v>897</v>
      </c>
      <c r="G255" s="287" t="s">
        <v>137</v>
      </c>
      <c r="H255" s="274" t="s">
        <v>799</v>
      </c>
      <c r="I255" s="294" t="s">
        <v>3085</v>
      </c>
      <c r="J255" s="635">
        <v>33024073</v>
      </c>
      <c r="K255" s="635">
        <v>26342810</v>
      </c>
      <c r="L255" s="65" t="s">
        <v>799</v>
      </c>
      <c r="M255" s="292" t="s">
        <v>137</v>
      </c>
      <c r="N255" s="244" t="s">
        <v>2410</v>
      </c>
      <c r="O255" s="65"/>
      <c r="P255" s="90"/>
      <c r="Q255" s="244">
        <v>30</v>
      </c>
      <c r="R255" s="246">
        <v>120</v>
      </c>
      <c r="S255" s="246">
        <v>110</v>
      </c>
      <c r="T255" s="246">
        <v>29.33</v>
      </c>
      <c r="U255" s="90">
        <v>0</v>
      </c>
      <c r="V255" s="262">
        <v>15</v>
      </c>
      <c r="W255" s="99">
        <v>0</v>
      </c>
      <c r="X255" s="84">
        <v>0</v>
      </c>
      <c r="Y255" s="99">
        <v>1</v>
      </c>
      <c r="Z255" s="65">
        <v>0</v>
      </c>
      <c r="AA255" s="319">
        <v>885165</v>
      </c>
      <c r="AB255" s="319">
        <v>46667</v>
      </c>
      <c r="AC255" s="320">
        <f>AA255+AB255</f>
        <v>931832</v>
      </c>
      <c r="AD255" s="75">
        <v>4500000</v>
      </c>
      <c r="AE255" s="75">
        <v>6000000</v>
      </c>
      <c r="AF255" s="75">
        <f>AC255*U255</f>
        <v>0</v>
      </c>
      <c r="AG255" s="75">
        <f>200000*V255</f>
        <v>3000000</v>
      </c>
      <c r="AH255" s="648">
        <f t="shared" si="3"/>
        <v>-1</v>
      </c>
    </row>
    <row r="256" spans="1:34" s="50" customFormat="1" ht="24" hidden="1" customHeight="1" x14ac:dyDescent="0.2">
      <c r="A256" s="182"/>
      <c r="B256" s="298">
        <v>718</v>
      </c>
      <c r="C256" s="266">
        <v>517</v>
      </c>
      <c r="D256" s="299">
        <v>13053</v>
      </c>
      <c r="E256" s="242" t="s">
        <v>593</v>
      </c>
      <c r="F256" s="243" t="s">
        <v>900</v>
      </c>
      <c r="G256" s="287" t="s">
        <v>137</v>
      </c>
      <c r="H256" s="274" t="s">
        <v>799</v>
      </c>
      <c r="I256" s="294" t="s">
        <v>3111</v>
      </c>
      <c r="J256" s="635">
        <v>63394995</v>
      </c>
      <c r="K256" s="635">
        <v>26375971</v>
      </c>
      <c r="L256" s="65" t="s">
        <v>799</v>
      </c>
      <c r="M256" s="292" t="s">
        <v>137</v>
      </c>
      <c r="N256" s="244" t="s">
        <v>2410</v>
      </c>
      <c r="O256" s="65"/>
      <c r="P256" s="90"/>
      <c r="Q256" s="244">
        <v>30</v>
      </c>
      <c r="R256" s="246">
        <v>120</v>
      </c>
      <c r="S256" s="246">
        <v>110</v>
      </c>
      <c r="T256" s="246">
        <v>29.33</v>
      </c>
      <c r="U256" s="90">
        <v>0</v>
      </c>
      <c r="V256" s="262">
        <v>15</v>
      </c>
      <c r="W256" s="99">
        <v>0</v>
      </c>
      <c r="X256" s="84">
        <v>0</v>
      </c>
      <c r="Y256" s="99">
        <v>1</v>
      </c>
      <c r="Z256" s="65">
        <v>1</v>
      </c>
      <c r="AA256" s="319">
        <v>885165</v>
      </c>
      <c r="AB256" s="319">
        <v>46667</v>
      </c>
      <c r="AC256" s="320">
        <f>AA256+AB256</f>
        <v>931832</v>
      </c>
      <c r="AD256" s="75">
        <v>4500000</v>
      </c>
      <c r="AE256" s="75">
        <v>6000000</v>
      </c>
      <c r="AF256" s="75">
        <f>AC256*U256</f>
        <v>0</v>
      </c>
      <c r="AG256" s="75">
        <f>200000*V256</f>
        <v>3000000</v>
      </c>
      <c r="AH256" s="648">
        <f t="shared" si="3"/>
        <v>0</v>
      </c>
    </row>
    <row r="257" spans="1:35" s="50" customFormat="1" ht="24" hidden="1" customHeight="1" x14ac:dyDescent="0.2">
      <c r="A257" s="182"/>
      <c r="B257" s="298">
        <v>701</v>
      </c>
      <c r="C257" s="266">
        <v>500</v>
      </c>
      <c r="D257" s="299">
        <v>13054</v>
      </c>
      <c r="E257" s="242" t="s">
        <v>903</v>
      </c>
      <c r="F257" s="243" t="s">
        <v>904</v>
      </c>
      <c r="G257" s="287" t="s">
        <v>137</v>
      </c>
      <c r="H257" s="274" t="s">
        <v>799</v>
      </c>
      <c r="I257" s="294" t="s">
        <v>3095</v>
      </c>
      <c r="J257" s="635">
        <v>6149890805</v>
      </c>
      <c r="K257" s="635">
        <v>11119132</v>
      </c>
      <c r="L257" s="65" t="s">
        <v>799</v>
      </c>
      <c r="M257" s="292" t="s">
        <v>137</v>
      </c>
      <c r="N257" s="244" t="s">
        <v>2410</v>
      </c>
      <c r="O257" s="65"/>
      <c r="P257" s="99"/>
      <c r="Q257" s="244">
        <v>30</v>
      </c>
      <c r="R257" s="246">
        <v>120</v>
      </c>
      <c r="S257" s="246">
        <v>110</v>
      </c>
      <c r="T257" s="246">
        <v>29.33</v>
      </c>
      <c r="U257" s="90">
        <v>0</v>
      </c>
      <c r="V257" s="262">
        <v>15</v>
      </c>
      <c r="W257" s="99">
        <v>0</v>
      </c>
      <c r="X257" s="84">
        <v>0</v>
      </c>
      <c r="Y257" s="99">
        <v>0</v>
      </c>
      <c r="Z257" s="65">
        <v>0</v>
      </c>
      <c r="AA257" s="319">
        <v>885165</v>
      </c>
      <c r="AB257" s="319">
        <v>46667</v>
      </c>
      <c r="AC257" s="320">
        <f>AA257+AB257</f>
        <v>931832</v>
      </c>
      <c r="AD257" s="75">
        <v>4500000</v>
      </c>
      <c r="AE257" s="75">
        <v>6000000</v>
      </c>
      <c r="AF257" s="75">
        <f>AC257*U257</f>
        <v>0</v>
      </c>
      <c r="AG257" s="75">
        <f>200000*V257</f>
        <v>3000000</v>
      </c>
      <c r="AH257" s="648">
        <f t="shared" si="3"/>
        <v>0</v>
      </c>
      <c r="AI257" s="118"/>
    </row>
    <row r="258" spans="1:35" s="50" customFormat="1" ht="24" hidden="1" customHeight="1" x14ac:dyDescent="0.2">
      <c r="A258" s="182"/>
      <c r="B258" s="298">
        <v>693</v>
      </c>
      <c r="C258" s="266">
        <v>492</v>
      </c>
      <c r="D258" s="299">
        <v>13055</v>
      </c>
      <c r="E258" s="242" t="s">
        <v>526</v>
      </c>
      <c r="F258" s="243" t="s">
        <v>907</v>
      </c>
      <c r="G258" s="287" t="s">
        <v>137</v>
      </c>
      <c r="H258" s="274" t="s">
        <v>799</v>
      </c>
      <c r="I258" s="294" t="s">
        <v>3087</v>
      </c>
      <c r="J258" s="635">
        <v>4898040055</v>
      </c>
      <c r="K258" s="635">
        <v>25783521</v>
      </c>
      <c r="L258" s="65" t="s">
        <v>799</v>
      </c>
      <c r="M258" s="292" t="s">
        <v>137</v>
      </c>
      <c r="N258" s="244" t="s">
        <v>2410</v>
      </c>
      <c r="O258" s="65"/>
      <c r="P258" s="90"/>
      <c r="Q258" s="244">
        <v>30</v>
      </c>
      <c r="R258" s="246">
        <v>120</v>
      </c>
      <c r="S258" s="246">
        <v>110</v>
      </c>
      <c r="T258" s="246">
        <v>29.33</v>
      </c>
      <c r="U258" s="90">
        <v>0</v>
      </c>
      <c r="V258" s="262">
        <v>13</v>
      </c>
      <c r="W258" s="99">
        <v>0</v>
      </c>
      <c r="X258" s="84">
        <v>0</v>
      </c>
      <c r="Y258" s="99">
        <v>2</v>
      </c>
      <c r="Z258" s="65">
        <v>2</v>
      </c>
      <c r="AA258" s="319">
        <v>885165</v>
      </c>
      <c r="AB258" s="319">
        <v>46667</v>
      </c>
      <c r="AC258" s="320">
        <f>AA258+AB258</f>
        <v>931832</v>
      </c>
      <c r="AD258" s="75">
        <v>4500000</v>
      </c>
      <c r="AE258" s="75">
        <v>6000000</v>
      </c>
      <c r="AF258" s="75">
        <f>AC258*U258</f>
        <v>0</v>
      </c>
      <c r="AG258" s="75">
        <f>200000*V258</f>
        <v>2600000</v>
      </c>
      <c r="AH258" s="648">
        <f t="shared" si="3"/>
        <v>0</v>
      </c>
    </row>
    <row r="259" spans="1:35" s="50" customFormat="1" ht="24" hidden="1" customHeight="1" x14ac:dyDescent="0.2">
      <c r="A259" s="182"/>
      <c r="B259" s="298">
        <v>679</v>
      </c>
      <c r="C259" s="266">
        <v>478</v>
      </c>
      <c r="D259" s="299">
        <v>13056</v>
      </c>
      <c r="E259" s="242" t="s">
        <v>158</v>
      </c>
      <c r="F259" s="243" t="s">
        <v>910</v>
      </c>
      <c r="G259" s="287" t="s">
        <v>137</v>
      </c>
      <c r="H259" s="274" t="s">
        <v>799</v>
      </c>
      <c r="I259" s="294" t="s">
        <v>3073</v>
      </c>
      <c r="J259" s="635">
        <v>323820506</v>
      </c>
      <c r="K259" s="635">
        <v>26163658</v>
      </c>
      <c r="L259" s="65" t="s">
        <v>799</v>
      </c>
      <c r="M259" s="292" t="s">
        <v>137</v>
      </c>
      <c r="N259" s="244" t="s">
        <v>2410</v>
      </c>
      <c r="O259" s="65"/>
      <c r="P259" s="90"/>
      <c r="Q259" s="244">
        <v>30</v>
      </c>
      <c r="R259" s="246">
        <v>120</v>
      </c>
      <c r="S259" s="246">
        <v>110</v>
      </c>
      <c r="T259" s="246">
        <v>29.33</v>
      </c>
      <c r="U259" s="90">
        <v>0</v>
      </c>
      <c r="V259" s="262">
        <v>15</v>
      </c>
      <c r="W259" s="99">
        <v>0</v>
      </c>
      <c r="X259" s="84">
        <v>0</v>
      </c>
      <c r="Y259" s="99">
        <v>0</v>
      </c>
      <c r="Z259" s="65">
        <v>0</v>
      </c>
      <c r="AA259" s="319">
        <v>885165</v>
      </c>
      <c r="AB259" s="319">
        <v>46667</v>
      </c>
      <c r="AC259" s="320">
        <f>AA259+AB259</f>
        <v>931832</v>
      </c>
      <c r="AD259" s="75">
        <v>4500000</v>
      </c>
      <c r="AE259" s="75">
        <v>6000000</v>
      </c>
      <c r="AF259" s="75">
        <f>AC259*U259</f>
        <v>0</v>
      </c>
      <c r="AG259" s="75">
        <f>200000*V259</f>
        <v>3000000</v>
      </c>
      <c r="AH259" s="648">
        <f t="shared" si="3"/>
        <v>0</v>
      </c>
    </row>
    <row r="260" spans="1:35" s="50" customFormat="1" ht="24" hidden="1" customHeight="1" x14ac:dyDescent="0.2">
      <c r="A260" s="182"/>
      <c r="B260" s="298">
        <v>712</v>
      </c>
      <c r="C260" s="266">
        <v>511</v>
      </c>
      <c r="D260" s="299">
        <v>13057</v>
      </c>
      <c r="E260" s="242" t="s">
        <v>760</v>
      </c>
      <c r="F260" s="243" t="s">
        <v>563</v>
      </c>
      <c r="G260" s="287" t="s">
        <v>137</v>
      </c>
      <c r="H260" s="274" t="s">
        <v>799</v>
      </c>
      <c r="I260" s="294" t="s">
        <v>913</v>
      </c>
      <c r="J260" s="635">
        <v>12251380</v>
      </c>
      <c r="K260" s="635">
        <v>24280834</v>
      </c>
      <c r="L260" s="65" t="s">
        <v>799</v>
      </c>
      <c r="M260" s="292" t="s">
        <v>137</v>
      </c>
      <c r="N260" s="244" t="s">
        <v>2410</v>
      </c>
      <c r="O260" s="65"/>
      <c r="P260" s="90"/>
      <c r="Q260" s="244">
        <v>30</v>
      </c>
      <c r="R260" s="246">
        <v>120</v>
      </c>
      <c r="S260" s="246">
        <v>110</v>
      </c>
      <c r="T260" s="246">
        <v>29.33</v>
      </c>
      <c r="U260" s="90">
        <v>0</v>
      </c>
      <c r="V260" s="262">
        <v>15</v>
      </c>
      <c r="W260" s="99">
        <v>0</v>
      </c>
      <c r="X260" s="84">
        <v>0</v>
      </c>
      <c r="Y260" s="99">
        <v>1</v>
      </c>
      <c r="Z260" s="390">
        <f>Y260</f>
        <v>1</v>
      </c>
      <c r="AA260" s="319">
        <v>885165</v>
      </c>
      <c r="AB260" s="319">
        <v>46667</v>
      </c>
      <c r="AC260" s="320">
        <f>AA260+AB260</f>
        <v>931832</v>
      </c>
      <c r="AD260" s="75">
        <v>4500000</v>
      </c>
      <c r="AE260" s="75">
        <v>6000000</v>
      </c>
      <c r="AF260" s="75">
        <f>AC260*U260</f>
        <v>0</v>
      </c>
      <c r="AG260" s="75">
        <f>200000*V260</f>
        <v>3000000</v>
      </c>
      <c r="AH260" s="648">
        <f t="shared" si="3"/>
        <v>0</v>
      </c>
    </row>
    <row r="261" spans="1:35" s="50" customFormat="1" ht="24" hidden="1" customHeight="1" x14ac:dyDescent="0.2">
      <c r="A261" s="182"/>
      <c r="B261" s="298">
        <v>696</v>
      </c>
      <c r="C261" s="266">
        <v>495</v>
      </c>
      <c r="D261" s="299">
        <v>13058</v>
      </c>
      <c r="E261" s="242" t="s">
        <v>916</v>
      </c>
      <c r="F261" s="243" t="s">
        <v>917</v>
      </c>
      <c r="G261" s="287" t="s">
        <v>137</v>
      </c>
      <c r="H261" s="274" t="s">
        <v>799</v>
      </c>
      <c r="I261" s="294" t="s">
        <v>3090</v>
      </c>
      <c r="J261" s="635">
        <v>31809715</v>
      </c>
      <c r="K261" s="635">
        <v>26095605</v>
      </c>
      <c r="L261" s="65" t="s">
        <v>799</v>
      </c>
      <c r="M261" s="292" t="s">
        <v>137</v>
      </c>
      <c r="N261" s="244" t="s">
        <v>2410</v>
      </c>
      <c r="O261" s="65"/>
      <c r="P261" s="90"/>
      <c r="Q261" s="244">
        <v>30</v>
      </c>
      <c r="R261" s="246">
        <v>120</v>
      </c>
      <c r="S261" s="246">
        <v>110</v>
      </c>
      <c r="T261" s="246">
        <v>29.33</v>
      </c>
      <c r="U261" s="90">
        <v>0</v>
      </c>
      <c r="V261" s="262">
        <v>15</v>
      </c>
      <c r="W261" s="99">
        <v>0</v>
      </c>
      <c r="X261" s="84">
        <v>0</v>
      </c>
      <c r="Y261" s="99">
        <v>1</v>
      </c>
      <c r="Z261" s="65">
        <v>1</v>
      </c>
      <c r="AA261" s="319">
        <v>885165</v>
      </c>
      <c r="AB261" s="319">
        <v>46667</v>
      </c>
      <c r="AC261" s="320">
        <f>AA261+AB261</f>
        <v>931832</v>
      </c>
      <c r="AD261" s="75">
        <v>4500000</v>
      </c>
      <c r="AE261" s="75">
        <v>6000000</v>
      </c>
      <c r="AF261" s="75">
        <f>AC261*U261</f>
        <v>0</v>
      </c>
      <c r="AG261" s="75">
        <f>200000*V261</f>
        <v>3000000</v>
      </c>
      <c r="AH261" s="648">
        <f t="shared" si="3"/>
        <v>0</v>
      </c>
    </row>
    <row r="262" spans="1:35" s="50" customFormat="1" ht="24" customHeight="1" x14ac:dyDescent="0.2">
      <c r="A262" s="182"/>
      <c r="B262" s="298">
        <v>705</v>
      </c>
      <c r="C262" s="266">
        <v>504</v>
      </c>
      <c r="D262" s="299">
        <v>13059</v>
      </c>
      <c r="E262" s="242" t="s">
        <v>410</v>
      </c>
      <c r="F262" s="243" t="s">
        <v>920</v>
      </c>
      <c r="G262" s="287" t="s">
        <v>137</v>
      </c>
      <c r="H262" s="274" t="s">
        <v>799</v>
      </c>
      <c r="I262" s="294" t="s">
        <v>3099</v>
      </c>
      <c r="J262" s="635">
        <v>3979764011</v>
      </c>
      <c r="K262" s="635">
        <v>13535654</v>
      </c>
      <c r="L262" s="65" t="s">
        <v>799</v>
      </c>
      <c r="M262" s="292" t="s">
        <v>137</v>
      </c>
      <c r="N262" s="244" t="s">
        <v>2410</v>
      </c>
      <c r="O262" s="65"/>
      <c r="P262" s="90"/>
      <c r="Q262" s="244">
        <v>30</v>
      </c>
      <c r="R262" s="246">
        <v>120</v>
      </c>
      <c r="S262" s="246">
        <v>110</v>
      </c>
      <c r="T262" s="246">
        <v>29.33</v>
      </c>
      <c r="U262" s="90">
        <v>0</v>
      </c>
      <c r="V262" s="262">
        <v>15</v>
      </c>
      <c r="W262" s="99">
        <v>0</v>
      </c>
      <c r="X262" s="84">
        <v>0</v>
      </c>
      <c r="Y262" s="99">
        <v>1</v>
      </c>
      <c r="Z262" s="65">
        <v>0</v>
      </c>
      <c r="AA262" s="319">
        <v>885165</v>
      </c>
      <c r="AB262" s="319">
        <v>46667</v>
      </c>
      <c r="AC262" s="320">
        <f>AA262+AB262</f>
        <v>931832</v>
      </c>
      <c r="AD262" s="75">
        <v>4500000</v>
      </c>
      <c r="AE262" s="75">
        <v>6000000</v>
      </c>
      <c r="AF262" s="75">
        <f>AC262*U262</f>
        <v>0</v>
      </c>
      <c r="AG262" s="75">
        <f>200000*V262</f>
        <v>3000000</v>
      </c>
      <c r="AH262" s="648">
        <f t="shared" si="3"/>
        <v>-1</v>
      </c>
    </row>
    <row r="263" spans="1:35" s="50" customFormat="1" ht="24" hidden="1" customHeight="1" x14ac:dyDescent="0.2">
      <c r="A263" s="182"/>
      <c r="B263" s="298">
        <v>680</v>
      </c>
      <c r="C263" s="266">
        <v>479</v>
      </c>
      <c r="D263" s="299">
        <v>13060</v>
      </c>
      <c r="E263" s="242" t="s">
        <v>526</v>
      </c>
      <c r="F263" s="243" t="s">
        <v>897</v>
      </c>
      <c r="G263" s="287" t="s">
        <v>137</v>
      </c>
      <c r="H263" s="274" t="s">
        <v>799</v>
      </c>
      <c r="I263" s="294" t="s">
        <v>3074</v>
      </c>
      <c r="J263" s="635">
        <v>320152766</v>
      </c>
      <c r="K263" s="635">
        <v>26230728</v>
      </c>
      <c r="L263" s="65" t="s">
        <v>799</v>
      </c>
      <c r="M263" s="292" t="s">
        <v>137</v>
      </c>
      <c r="N263" s="244" t="s">
        <v>2410</v>
      </c>
      <c r="O263" s="65"/>
      <c r="P263" s="90"/>
      <c r="Q263" s="244">
        <v>30</v>
      </c>
      <c r="R263" s="246">
        <v>120</v>
      </c>
      <c r="S263" s="246">
        <v>110</v>
      </c>
      <c r="T263" s="246">
        <v>29.33</v>
      </c>
      <c r="U263" s="90">
        <v>0</v>
      </c>
      <c r="V263" s="262">
        <v>15</v>
      </c>
      <c r="W263" s="99">
        <v>0</v>
      </c>
      <c r="X263" s="84">
        <v>0</v>
      </c>
      <c r="Y263" s="99">
        <v>2</v>
      </c>
      <c r="Z263" s="65">
        <v>2</v>
      </c>
      <c r="AA263" s="319">
        <v>885165</v>
      </c>
      <c r="AB263" s="319">
        <v>46667</v>
      </c>
      <c r="AC263" s="320">
        <f>AA263+AB263</f>
        <v>931832</v>
      </c>
      <c r="AD263" s="75">
        <v>4500000</v>
      </c>
      <c r="AE263" s="75">
        <v>6000000</v>
      </c>
      <c r="AF263" s="75">
        <f>AC263*U263</f>
        <v>0</v>
      </c>
      <c r="AG263" s="75">
        <f>200000*V263</f>
        <v>3000000</v>
      </c>
      <c r="AH263" s="648">
        <f t="shared" si="3"/>
        <v>0</v>
      </c>
    </row>
    <row r="264" spans="1:35" s="50" customFormat="1" ht="24" customHeight="1" x14ac:dyDescent="0.2">
      <c r="A264" s="182"/>
      <c r="B264" s="298">
        <v>683</v>
      </c>
      <c r="C264" s="266">
        <v>482</v>
      </c>
      <c r="D264" s="299">
        <v>13061</v>
      </c>
      <c r="E264" s="242" t="s">
        <v>99</v>
      </c>
      <c r="F264" s="243" t="s">
        <v>925</v>
      </c>
      <c r="G264" s="287" t="s">
        <v>137</v>
      </c>
      <c r="H264" s="274" t="s">
        <v>799</v>
      </c>
      <c r="I264" s="294" t="s">
        <v>3077</v>
      </c>
      <c r="J264" s="635">
        <v>320451682</v>
      </c>
      <c r="K264" s="635">
        <v>12700175</v>
      </c>
      <c r="L264" s="65" t="s">
        <v>799</v>
      </c>
      <c r="M264" s="292" t="s">
        <v>137</v>
      </c>
      <c r="N264" s="244" t="s">
        <v>2410</v>
      </c>
      <c r="O264" s="65"/>
      <c r="P264" s="90"/>
      <c r="Q264" s="244">
        <v>30</v>
      </c>
      <c r="R264" s="246">
        <v>120</v>
      </c>
      <c r="S264" s="246">
        <v>110</v>
      </c>
      <c r="T264" s="246">
        <v>29.33</v>
      </c>
      <c r="U264" s="90">
        <v>0</v>
      </c>
      <c r="V264" s="262">
        <v>15</v>
      </c>
      <c r="W264" s="99">
        <v>0</v>
      </c>
      <c r="X264" s="84">
        <v>0</v>
      </c>
      <c r="Y264" s="99">
        <v>2</v>
      </c>
      <c r="Z264" s="65">
        <v>3</v>
      </c>
      <c r="AA264" s="319">
        <v>885165</v>
      </c>
      <c r="AB264" s="319">
        <v>46667</v>
      </c>
      <c r="AC264" s="320">
        <f>AA264+AB264</f>
        <v>931832</v>
      </c>
      <c r="AD264" s="75">
        <v>4500000</v>
      </c>
      <c r="AE264" s="75">
        <v>6000000</v>
      </c>
      <c r="AF264" s="75">
        <f>AC264*U264</f>
        <v>0</v>
      </c>
      <c r="AG264" s="75">
        <f>200000*V264</f>
        <v>3000000</v>
      </c>
      <c r="AH264" s="648">
        <f t="shared" ref="AH264:AH327" si="4">Z264-Y264</f>
        <v>1</v>
      </c>
    </row>
    <row r="265" spans="1:35" s="50" customFormat="1" ht="24" hidden="1" customHeight="1" x14ac:dyDescent="0.2">
      <c r="A265" s="182"/>
      <c r="B265" s="298">
        <v>702</v>
      </c>
      <c r="C265" s="266">
        <v>501</v>
      </c>
      <c r="D265" s="299">
        <v>13062</v>
      </c>
      <c r="E265" s="242" t="s">
        <v>294</v>
      </c>
      <c r="F265" s="243" t="s">
        <v>928</v>
      </c>
      <c r="G265" s="287" t="s">
        <v>137</v>
      </c>
      <c r="H265" s="274" t="s">
        <v>799</v>
      </c>
      <c r="I265" s="294" t="s">
        <v>3096</v>
      </c>
      <c r="J265" s="635">
        <v>1590013921</v>
      </c>
      <c r="K265" s="635">
        <v>26163656</v>
      </c>
      <c r="L265" s="65" t="s">
        <v>799</v>
      </c>
      <c r="M265" s="292" t="s">
        <v>137</v>
      </c>
      <c r="N265" s="244" t="s">
        <v>2410</v>
      </c>
      <c r="O265" s="65"/>
      <c r="P265" s="90"/>
      <c r="Q265" s="244">
        <v>30</v>
      </c>
      <c r="R265" s="246">
        <v>120</v>
      </c>
      <c r="S265" s="246">
        <v>110</v>
      </c>
      <c r="T265" s="246">
        <v>29.33</v>
      </c>
      <c r="U265" s="90">
        <v>0</v>
      </c>
      <c r="V265" s="262">
        <v>24</v>
      </c>
      <c r="W265" s="99">
        <v>0</v>
      </c>
      <c r="X265" s="84">
        <v>0</v>
      </c>
      <c r="Y265" s="99">
        <v>1</v>
      </c>
      <c r="Z265" s="65">
        <v>1</v>
      </c>
      <c r="AA265" s="319">
        <v>885165</v>
      </c>
      <c r="AB265" s="319">
        <v>46667</v>
      </c>
      <c r="AC265" s="320">
        <f>AA265+AB265</f>
        <v>931832</v>
      </c>
      <c r="AD265" s="75">
        <v>4500000</v>
      </c>
      <c r="AE265" s="75">
        <v>6000000</v>
      </c>
      <c r="AF265" s="75">
        <f>AC265*U265</f>
        <v>0</v>
      </c>
      <c r="AG265" s="75">
        <f>200000*V265</f>
        <v>4800000</v>
      </c>
      <c r="AH265" s="648">
        <f t="shared" si="4"/>
        <v>0</v>
      </c>
    </row>
    <row r="266" spans="1:35" s="50" customFormat="1" ht="24" customHeight="1" x14ac:dyDescent="0.5">
      <c r="A266" s="182"/>
      <c r="B266" s="298">
        <v>687</v>
      </c>
      <c r="C266" s="266">
        <v>486</v>
      </c>
      <c r="D266" s="299">
        <v>13063</v>
      </c>
      <c r="E266" s="242" t="s">
        <v>931</v>
      </c>
      <c r="F266" s="243" t="s">
        <v>932</v>
      </c>
      <c r="G266" s="287" t="s">
        <v>137</v>
      </c>
      <c r="H266" s="274" t="s">
        <v>799</v>
      </c>
      <c r="I266" s="439" t="s">
        <v>3081</v>
      </c>
      <c r="J266" s="635">
        <v>323072887</v>
      </c>
      <c r="K266" s="635">
        <v>26126748</v>
      </c>
      <c r="L266" s="65" t="s">
        <v>799</v>
      </c>
      <c r="M266" s="292" t="s">
        <v>137</v>
      </c>
      <c r="N266" s="244" t="s">
        <v>2410</v>
      </c>
      <c r="O266" s="65"/>
      <c r="P266" s="90"/>
      <c r="Q266" s="244">
        <v>30</v>
      </c>
      <c r="R266" s="246">
        <v>120</v>
      </c>
      <c r="S266" s="246">
        <v>110</v>
      </c>
      <c r="T266" s="246">
        <v>29.33</v>
      </c>
      <c r="U266" s="90">
        <v>0</v>
      </c>
      <c r="V266" s="262">
        <v>15</v>
      </c>
      <c r="W266" s="99">
        <v>0</v>
      </c>
      <c r="X266" s="84">
        <v>0</v>
      </c>
      <c r="Y266" s="99">
        <v>1</v>
      </c>
      <c r="Z266" s="65">
        <v>2</v>
      </c>
      <c r="AA266" s="319">
        <v>885165</v>
      </c>
      <c r="AB266" s="319">
        <v>46667</v>
      </c>
      <c r="AC266" s="320">
        <f>AA266+AB266</f>
        <v>931832</v>
      </c>
      <c r="AD266" s="75">
        <v>4500000</v>
      </c>
      <c r="AE266" s="75">
        <v>6000000</v>
      </c>
      <c r="AF266" s="75">
        <f>AC266*U266</f>
        <v>0</v>
      </c>
      <c r="AG266" s="75">
        <f>200000*V266</f>
        <v>3000000</v>
      </c>
      <c r="AH266" s="648">
        <f t="shared" si="4"/>
        <v>1</v>
      </c>
    </row>
    <row r="267" spans="1:35" s="50" customFormat="1" ht="24" customHeight="1" x14ac:dyDescent="0.2">
      <c r="A267" s="182"/>
      <c r="B267" s="298">
        <v>700</v>
      </c>
      <c r="C267" s="266">
        <v>499</v>
      </c>
      <c r="D267" s="299">
        <v>13064</v>
      </c>
      <c r="E267" s="242" t="s">
        <v>935</v>
      </c>
      <c r="F267" s="243" t="s">
        <v>936</v>
      </c>
      <c r="G267" s="287" t="s">
        <v>137</v>
      </c>
      <c r="H267" s="274" t="s">
        <v>799</v>
      </c>
      <c r="I267" s="294" t="s">
        <v>3094</v>
      </c>
      <c r="J267" s="635">
        <v>5388869891</v>
      </c>
      <c r="K267" s="635">
        <v>26107730</v>
      </c>
      <c r="L267" s="65" t="s">
        <v>799</v>
      </c>
      <c r="M267" s="292" t="s">
        <v>137</v>
      </c>
      <c r="N267" s="244" t="s">
        <v>2410</v>
      </c>
      <c r="O267" s="65"/>
      <c r="P267" s="90"/>
      <c r="Q267" s="244">
        <v>30</v>
      </c>
      <c r="R267" s="246">
        <v>120</v>
      </c>
      <c r="S267" s="246">
        <v>110</v>
      </c>
      <c r="T267" s="246">
        <v>29.33</v>
      </c>
      <c r="U267" s="90">
        <v>0</v>
      </c>
      <c r="V267" s="262">
        <v>15</v>
      </c>
      <c r="W267" s="99">
        <v>0</v>
      </c>
      <c r="X267" s="84">
        <v>0</v>
      </c>
      <c r="Y267" s="99">
        <v>2</v>
      </c>
      <c r="Z267" s="65">
        <v>0</v>
      </c>
      <c r="AA267" s="319">
        <v>885165</v>
      </c>
      <c r="AB267" s="319">
        <v>46667</v>
      </c>
      <c r="AC267" s="320">
        <f>AA267+AB267</f>
        <v>931832</v>
      </c>
      <c r="AD267" s="75">
        <v>4500000</v>
      </c>
      <c r="AE267" s="75">
        <v>6000000</v>
      </c>
      <c r="AF267" s="75">
        <f>AC267*U267</f>
        <v>0</v>
      </c>
      <c r="AG267" s="75">
        <f>200000*V267</f>
        <v>3000000</v>
      </c>
      <c r="AH267" s="648">
        <f t="shared" si="4"/>
        <v>-2</v>
      </c>
    </row>
    <row r="268" spans="1:35" s="50" customFormat="1" ht="24" hidden="1" customHeight="1" x14ac:dyDescent="0.2">
      <c r="A268" s="182"/>
      <c r="B268" s="298">
        <v>88</v>
      </c>
      <c r="C268" s="266">
        <v>93</v>
      </c>
      <c r="D268" s="299">
        <v>13065</v>
      </c>
      <c r="E268" s="252" t="s">
        <v>294</v>
      </c>
      <c r="F268" s="253" t="s">
        <v>939</v>
      </c>
      <c r="G268" s="252" t="s">
        <v>87</v>
      </c>
      <c r="H268" s="274" t="s">
        <v>799</v>
      </c>
      <c r="I268" s="294" t="s">
        <v>2540</v>
      </c>
      <c r="J268" s="635">
        <v>2200496087</v>
      </c>
      <c r="K268" s="635">
        <v>36231046</v>
      </c>
      <c r="L268" s="65" t="s">
        <v>799</v>
      </c>
      <c r="M268" s="292" t="s">
        <v>2380</v>
      </c>
      <c r="N268" s="99"/>
      <c r="O268" s="65"/>
      <c r="P268" s="90"/>
      <c r="Q268" s="254">
        <v>30</v>
      </c>
      <c r="R268" s="255">
        <v>105</v>
      </c>
      <c r="S268" s="65">
        <v>0</v>
      </c>
      <c r="T268" s="65">
        <v>0</v>
      </c>
      <c r="U268" s="90">
        <v>0</v>
      </c>
      <c r="V268" s="260">
        <v>20</v>
      </c>
      <c r="W268" s="99">
        <v>0</v>
      </c>
      <c r="X268" s="84">
        <v>0</v>
      </c>
      <c r="Y268" s="99">
        <v>0</v>
      </c>
      <c r="Z268" s="65">
        <v>0</v>
      </c>
      <c r="AA268" s="327">
        <v>1477052</v>
      </c>
      <c r="AB268" s="327">
        <v>46667</v>
      </c>
      <c r="AC268" s="328">
        <f>AA268+AB268</f>
        <v>1523719</v>
      </c>
      <c r="AD268" s="75">
        <v>4500000</v>
      </c>
      <c r="AE268" s="75">
        <v>6000000</v>
      </c>
      <c r="AF268" s="75">
        <f>AC268*U268</f>
        <v>0</v>
      </c>
      <c r="AG268" s="75">
        <f>200000*V268</f>
        <v>4000000</v>
      </c>
      <c r="AH268" s="648">
        <f t="shared" si="4"/>
        <v>0</v>
      </c>
    </row>
    <row r="269" spans="1:35" s="50" customFormat="1" ht="24" hidden="1" customHeight="1" x14ac:dyDescent="0.2">
      <c r="A269" s="182"/>
      <c r="B269" s="298">
        <v>704</v>
      </c>
      <c r="C269" s="266">
        <v>503</v>
      </c>
      <c r="D269" s="299">
        <v>13066</v>
      </c>
      <c r="E269" s="242" t="s">
        <v>942</v>
      </c>
      <c r="F269" s="243" t="s">
        <v>943</v>
      </c>
      <c r="G269" s="287" t="s">
        <v>137</v>
      </c>
      <c r="H269" s="274" t="s">
        <v>799</v>
      </c>
      <c r="I269" s="294" t="s">
        <v>3098</v>
      </c>
      <c r="J269" s="635">
        <v>5669910788</v>
      </c>
      <c r="K269" s="635">
        <v>12655619</v>
      </c>
      <c r="L269" s="65" t="s">
        <v>799</v>
      </c>
      <c r="M269" s="292" t="s">
        <v>137</v>
      </c>
      <c r="N269" s="244" t="s">
        <v>2410</v>
      </c>
      <c r="O269" s="65"/>
      <c r="P269" s="90"/>
      <c r="Q269" s="244">
        <v>30</v>
      </c>
      <c r="R269" s="246">
        <v>120</v>
      </c>
      <c r="S269" s="246">
        <v>110</v>
      </c>
      <c r="T269" s="246">
        <v>29.33</v>
      </c>
      <c r="U269" s="90">
        <v>0</v>
      </c>
      <c r="V269" s="262">
        <v>24</v>
      </c>
      <c r="W269" s="99">
        <v>0</v>
      </c>
      <c r="X269" s="84">
        <v>0</v>
      </c>
      <c r="Y269" s="99">
        <v>2</v>
      </c>
      <c r="Z269" s="65">
        <v>2</v>
      </c>
      <c r="AA269" s="319">
        <v>885165</v>
      </c>
      <c r="AB269" s="319">
        <v>46667</v>
      </c>
      <c r="AC269" s="320">
        <f>AA269+AB269</f>
        <v>931832</v>
      </c>
      <c r="AD269" s="75">
        <v>4500000</v>
      </c>
      <c r="AE269" s="75">
        <v>6000000</v>
      </c>
      <c r="AF269" s="75">
        <f>AC269*U269</f>
        <v>0</v>
      </c>
      <c r="AG269" s="75">
        <f>200000*V269</f>
        <v>4800000</v>
      </c>
      <c r="AH269" s="648">
        <f t="shared" si="4"/>
        <v>0</v>
      </c>
    </row>
    <row r="270" spans="1:35" s="50" customFormat="1" ht="24" hidden="1" customHeight="1" x14ac:dyDescent="0.2">
      <c r="A270" s="182"/>
      <c r="B270" s="298">
        <v>709</v>
      </c>
      <c r="C270" s="266">
        <v>508</v>
      </c>
      <c r="D270" s="299">
        <v>13067</v>
      </c>
      <c r="E270" s="242" t="s">
        <v>946</v>
      </c>
      <c r="F270" s="243" t="s">
        <v>947</v>
      </c>
      <c r="G270" s="287" t="s">
        <v>137</v>
      </c>
      <c r="H270" s="274" t="s">
        <v>799</v>
      </c>
      <c r="I270" s="294" t="s">
        <v>3103</v>
      </c>
      <c r="J270" s="635">
        <v>310794651</v>
      </c>
      <c r="K270" s="635">
        <v>19186526</v>
      </c>
      <c r="L270" s="65" t="s">
        <v>799</v>
      </c>
      <c r="M270" s="292" t="s">
        <v>137</v>
      </c>
      <c r="N270" s="244" t="s">
        <v>2410</v>
      </c>
      <c r="O270" s="65"/>
      <c r="P270" s="90"/>
      <c r="Q270" s="244">
        <v>30</v>
      </c>
      <c r="R270" s="246">
        <v>120</v>
      </c>
      <c r="S270" s="246">
        <v>110</v>
      </c>
      <c r="T270" s="246">
        <v>29.33</v>
      </c>
      <c r="U270" s="90">
        <v>0</v>
      </c>
      <c r="V270" s="262">
        <v>14</v>
      </c>
      <c r="W270" s="99">
        <v>0</v>
      </c>
      <c r="X270" s="84">
        <v>0</v>
      </c>
      <c r="Y270" s="99">
        <v>0</v>
      </c>
      <c r="Z270" s="390">
        <f>Y270</f>
        <v>0</v>
      </c>
      <c r="AA270" s="319">
        <v>885165</v>
      </c>
      <c r="AB270" s="319">
        <v>46667</v>
      </c>
      <c r="AC270" s="320">
        <f>AA270+AB270</f>
        <v>931832</v>
      </c>
      <c r="AD270" s="75">
        <v>4500000</v>
      </c>
      <c r="AE270" s="75">
        <v>6000000</v>
      </c>
      <c r="AF270" s="75">
        <f>AC270*U270</f>
        <v>0</v>
      </c>
      <c r="AG270" s="75">
        <f>200000*V270</f>
        <v>2800000</v>
      </c>
      <c r="AH270" s="648">
        <f t="shared" si="4"/>
        <v>0</v>
      </c>
    </row>
    <row r="271" spans="1:35" s="50" customFormat="1" ht="24" hidden="1" customHeight="1" x14ac:dyDescent="0.2">
      <c r="A271" s="182"/>
      <c r="B271" s="298">
        <v>85</v>
      </c>
      <c r="C271" s="266">
        <v>90</v>
      </c>
      <c r="D271" s="299">
        <v>13068</v>
      </c>
      <c r="E271" s="252" t="s">
        <v>950</v>
      </c>
      <c r="F271" s="253" t="s">
        <v>951</v>
      </c>
      <c r="G271" s="252" t="s">
        <v>87</v>
      </c>
      <c r="H271" s="274" t="s">
        <v>799</v>
      </c>
      <c r="I271" s="294" t="s">
        <v>2537</v>
      </c>
      <c r="J271" s="635">
        <v>323272789</v>
      </c>
      <c r="K271" s="635">
        <v>12304050</v>
      </c>
      <c r="L271" s="65" t="s">
        <v>799</v>
      </c>
      <c r="M271" s="292" t="s">
        <v>2380</v>
      </c>
      <c r="N271" s="99"/>
      <c r="O271" s="65"/>
      <c r="P271" s="90"/>
      <c r="Q271" s="254">
        <v>30</v>
      </c>
      <c r="R271" s="255">
        <v>3</v>
      </c>
      <c r="S271" s="65">
        <v>0</v>
      </c>
      <c r="T271" s="65">
        <v>0</v>
      </c>
      <c r="U271" s="90">
        <v>0</v>
      </c>
      <c r="V271" s="260">
        <v>16</v>
      </c>
      <c r="W271" s="99">
        <v>0</v>
      </c>
      <c r="X271" s="84">
        <v>0</v>
      </c>
      <c r="Y271" s="99">
        <v>0</v>
      </c>
      <c r="Z271" s="65">
        <v>0</v>
      </c>
      <c r="AA271" s="327">
        <v>1477052</v>
      </c>
      <c r="AB271" s="327">
        <v>46667</v>
      </c>
      <c r="AC271" s="328">
        <f>AA271+AB271</f>
        <v>1523719</v>
      </c>
      <c r="AD271" s="75">
        <v>4500000</v>
      </c>
      <c r="AE271" s="75">
        <v>6000000</v>
      </c>
      <c r="AF271" s="75">
        <f>AC271*U271</f>
        <v>0</v>
      </c>
      <c r="AG271" s="75">
        <f>200000*V271</f>
        <v>3200000</v>
      </c>
      <c r="AH271" s="648">
        <f t="shared" si="4"/>
        <v>0</v>
      </c>
    </row>
    <row r="272" spans="1:35" s="50" customFormat="1" ht="24" hidden="1" customHeight="1" x14ac:dyDescent="0.2">
      <c r="A272" s="182"/>
      <c r="B272" s="298">
        <v>83</v>
      </c>
      <c r="C272" s="266">
        <v>88</v>
      </c>
      <c r="D272" s="299">
        <v>13069</v>
      </c>
      <c r="E272" s="252" t="s">
        <v>954</v>
      </c>
      <c r="F272" s="253" t="s">
        <v>955</v>
      </c>
      <c r="G272" s="252" t="s">
        <v>87</v>
      </c>
      <c r="H272" s="274" t="s">
        <v>799</v>
      </c>
      <c r="I272" s="294" t="s">
        <v>2535</v>
      </c>
      <c r="J272" s="635">
        <v>310012058</v>
      </c>
      <c r="K272" s="635">
        <v>26163652</v>
      </c>
      <c r="L272" s="65" t="s">
        <v>799</v>
      </c>
      <c r="M272" s="292" t="s">
        <v>2380</v>
      </c>
      <c r="N272" s="99"/>
      <c r="O272" s="65"/>
      <c r="P272" s="90"/>
      <c r="Q272" s="254">
        <v>30</v>
      </c>
      <c r="R272" s="255">
        <v>67</v>
      </c>
      <c r="S272" s="65">
        <v>0</v>
      </c>
      <c r="T272" s="65">
        <v>0</v>
      </c>
      <c r="U272" s="90">
        <v>0</v>
      </c>
      <c r="V272" s="260">
        <v>21</v>
      </c>
      <c r="W272" s="99">
        <v>0</v>
      </c>
      <c r="X272" s="84">
        <v>0</v>
      </c>
      <c r="Y272" s="99">
        <v>1</v>
      </c>
      <c r="Z272" s="65">
        <v>1</v>
      </c>
      <c r="AA272" s="327">
        <v>1477052</v>
      </c>
      <c r="AB272" s="327">
        <v>46667</v>
      </c>
      <c r="AC272" s="328">
        <f>AA272+AB272</f>
        <v>1523719</v>
      </c>
      <c r="AD272" s="75">
        <v>4500000</v>
      </c>
      <c r="AE272" s="75">
        <v>6000000</v>
      </c>
      <c r="AF272" s="75">
        <f>AC272*U272</f>
        <v>0</v>
      </c>
      <c r="AG272" s="75">
        <f>200000*V272</f>
        <v>4200000</v>
      </c>
      <c r="AH272" s="648">
        <f t="shared" si="4"/>
        <v>0</v>
      </c>
    </row>
    <row r="273" spans="1:35" s="50" customFormat="1" ht="24" hidden="1" customHeight="1" x14ac:dyDescent="0.2">
      <c r="A273" s="182"/>
      <c r="B273" s="298">
        <v>86</v>
      </c>
      <c r="C273" s="266">
        <v>91</v>
      </c>
      <c r="D273" s="299">
        <v>13070</v>
      </c>
      <c r="E273" s="252" t="s">
        <v>449</v>
      </c>
      <c r="F273" s="253" t="s">
        <v>120</v>
      </c>
      <c r="G273" s="252" t="s">
        <v>87</v>
      </c>
      <c r="H273" s="274" t="s">
        <v>799</v>
      </c>
      <c r="I273" s="294" t="s">
        <v>2538</v>
      </c>
      <c r="J273" s="635">
        <v>323478840</v>
      </c>
      <c r="K273" s="635">
        <v>26273151</v>
      </c>
      <c r="L273" s="65" t="s">
        <v>799</v>
      </c>
      <c r="M273" s="292" t="s">
        <v>2380</v>
      </c>
      <c r="N273" s="99"/>
      <c r="O273" s="65"/>
      <c r="P273" s="90"/>
      <c r="Q273" s="254">
        <v>30</v>
      </c>
      <c r="R273" s="255">
        <v>93</v>
      </c>
      <c r="S273" s="65">
        <v>0</v>
      </c>
      <c r="T273" s="65">
        <v>0</v>
      </c>
      <c r="U273" s="90">
        <v>0</v>
      </c>
      <c r="V273" s="260">
        <v>23</v>
      </c>
      <c r="W273" s="99">
        <v>0</v>
      </c>
      <c r="X273" s="84">
        <v>0</v>
      </c>
      <c r="Y273" s="99">
        <v>0</v>
      </c>
      <c r="Z273" s="65">
        <v>0</v>
      </c>
      <c r="AA273" s="327">
        <v>1477052</v>
      </c>
      <c r="AB273" s="327">
        <v>46667</v>
      </c>
      <c r="AC273" s="328">
        <f>AA273+AB273</f>
        <v>1523719</v>
      </c>
      <c r="AD273" s="75">
        <v>4500000</v>
      </c>
      <c r="AE273" s="75">
        <v>6000000</v>
      </c>
      <c r="AF273" s="75">
        <f>AC273*U273</f>
        <v>0</v>
      </c>
      <c r="AG273" s="75">
        <f>200000*V273</f>
        <v>4600000</v>
      </c>
      <c r="AH273" s="648">
        <f t="shared" si="4"/>
        <v>0</v>
      </c>
    </row>
    <row r="274" spans="1:35" s="50" customFormat="1" ht="24" hidden="1" customHeight="1" x14ac:dyDescent="0.2">
      <c r="A274" s="182"/>
      <c r="B274" s="298">
        <v>84</v>
      </c>
      <c r="C274" s="266">
        <v>89</v>
      </c>
      <c r="D274" s="299">
        <v>13071</v>
      </c>
      <c r="E274" s="252" t="s">
        <v>488</v>
      </c>
      <c r="F274" s="253" t="s">
        <v>960</v>
      </c>
      <c r="G274" s="252" t="s">
        <v>87</v>
      </c>
      <c r="H274" s="274" t="s">
        <v>799</v>
      </c>
      <c r="I274" s="294" t="s">
        <v>2536</v>
      </c>
      <c r="J274" s="635">
        <v>3254000870</v>
      </c>
      <c r="K274" s="635">
        <v>26352484</v>
      </c>
      <c r="L274" s="65" t="s">
        <v>799</v>
      </c>
      <c r="M274" s="292" t="s">
        <v>2380</v>
      </c>
      <c r="N274" s="99"/>
      <c r="O274" s="65"/>
      <c r="P274" s="90"/>
      <c r="Q274" s="254">
        <v>30</v>
      </c>
      <c r="R274" s="255">
        <v>73</v>
      </c>
      <c r="S274" s="65">
        <v>0</v>
      </c>
      <c r="T274" s="65">
        <v>0</v>
      </c>
      <c r="U274" s="90">
        <v>0</v>
      </c>
      <c r="V274" s="260">
        <v>22</v>
      </c>
      <c r="W274" s="99">
        <v>0</v>
      </c>
      <c r="X274" s="84">
        <v>0</v>
      </c>
      <c r="Y274" s="99">
        <v>2</v>
      </c>
      <c r="Z274" s="65">
        <v>2</v>
      </c>
      <c r="AA274" s="327">
        <v>1477052</v>
      </c>
      <c r="AB274" s="327">
        <v>46667</v>
      </c>
      <c r="AC274" s="328">
        <f>AA274+AB274</f>
        <v>1523719</v>
      </c>
      <c r="AD274" s="75">
        <v>4500000</v>
      </c>
      <c r="AE274" s="75">
        <v>6000000</v>
      </c>
      <c r="AF274" s="75">
        <f>AC274*U274</f>
        <v>0</v>
      </c>
      <c r="AG274" s="75">
        <f>200000*V274</f>
        <v>4400000</v>
      </c>
      <c r="AH274" s="648">
        <f t="shared" si="4"/>
        <v>0</v>
      </c>
    </row>
    <row r="275" spans="1:35" s="50" customFormat="1" ht="24" hidden="1" customHeight="1" x14ac:dyDescent="0.2">
      <c r="A275" s="182"/>
      <c r="B275" s="298">
        <v>722</v>
      </c>
      <c r="C275" s="266">
        <v>521</v>
      </c>
      <c r="D275" s="299">
        <v>13072</v>
      </c>
      <c r="E275" s="242" t="s">
        <v>963</v>
      </c>
      <c r="F275" s="243" t="s">
        <v>312</v>
      </c>
      <c r="G275" s="287" t="s">
        <v>137</v>
      </c>
      <c r="H275" s="274" t="s">
        <v>799</v>
      </c>
      <c r="I275" s="294" t="s">
        <v>3115</v>
      </c>
      <c r="J275" s="635">
        <v>4370909831</v>
      </c>
      <c r="K275" s="635">
        <v>10354527</v>
      </c>
      <c r="L275" s="65" t="s">
        <v>799</v>
      </c>
      <c r="M275" s="292" t="s">
        <v>137</v>
      </c>
      <c r="N275" s="244" t="s">
        <v>2410</v>
      </c>
      <c r="O275" s="65"/>
      <c r="P275" s="90"/>
      <c r="Q275" s="244">
        <v>30</v>
      </c>
      <c r="R275" s="246">
        <v>120</v>
      </c>
      <c r="S275" s="246">
        <v>110</v>
      </c>
      <c r="T275" s="246">
        <v>29.33</v>
      </c>
      <c r="U275" s="90">
        <v>0</v>
      </c>
      <c r="V275" s="262">
        <v>15</v>
      </c>
      <c r="W275" s="99">
        <v>0</v>
      </c>
      <c r="X275" s="84">
        <v>0</v>
      </c>
      <c r="Y275" s="99">
        <v>2</v>
      </c>
      <c r="Z275" s="390">
        <f>Y275</f>
        <v>2</v>
      </c>
      <c r="AA275" s="319">
        <v>885165</v>
      </c>
      <c r="AB275" s="319">
        <v>46667</v>
      </c>
      <c r="AC275" s="320">
        <f>AA275+AB275</f>
        <v>931832</v>
      </c>
      <c r="AD275" s="75">
        <v>4500000</v>
      </c>
      <c r="AE275" s="75">
        <v>6000000</v>
      </c>
      <c r="AF275" s="75">
        <f>AC275*U275</f>
        <v>0</v>
      </c>
      <c r="AG275" s="75">
        <f>200000*V275</f>
        <v>3000000</v>
      </c>
      <c r="AH275" s="648">
        <f t="shared" si="4"/>
        <v>0</v>
      </c>
    </row>
    <row r="276" spans="1:35" s="50" customFormat="1" ht="24" hidden="1" customHeight="1" x14ac:dyDescent="0.2">
      <c r="A276" s="182"/>
      <c r="B276" s="298">
        <v>723</v>
      </c>
      <c r="C276" s="266">
        <v>522</v>
      </c>
      <c r="D276" s="299">
        <v>13073</v>
      </c>
      <c r="E276" s="242" t="s">
        <v>966</v>
      </c>
      <c r="F276" s="243" t="s">
        <v>967</v>
      </c>
      <c r="G276" s="287" t="s">
        <v>137</v>
      </c>
      <c r="H276" s="274" t="s">
        <v>799</v>
      </c>
      <c r="I276" s="294" t="s">
        <v>3116</v>
      </c>
      <c r="J276" s="635">
        <v>65949730</v>
      </c>
      <c r="K276" s="635">
        <v>28824672</v>
      </c>
      <c r="L276" s="65" t="s">
        <v>799</v>
      </c>
      <c r="M276" s="292" t="s">
        <v>137</v>
      </c>
      <c r="N276" s="244" t="s">
        <v>2410</v>
      </c>
      <c r="O276" s="65"/>
      <c r="P276" s="90"/>
      <c r="Q276" s="244">
        <v>30</v>
      </c>
      <c r="R276" s="246">
        <v>120</v>
      </c>
      <c r="S276" s="246">
        <v>110</v>
      </c>
      <c r="T276" s="246">
        <v>29.33</v>
      </c>
      <c r="U276" s="90">
        <v>0</v>
      </c>
      <c r="V276" s="262">
        <v>14</v>
      </c>
      <c r="W276" s="99">
        <v>0</v>
      </c>
      <c r="X276" s="84">
        <v>0</v>
      </c>
      <c r="Y276" s="99">
        <v>2</v>
      </c>
      <c r="Z276" s="65">
        <v>2</v>
      </c>
      <c r="AA276" s="319">
        <v>885165</v>
      </c>
      <c r="AB276" s="319">
        <v>46667</v>
      </c>
      <c r="AC276" s="320">
        <f>AA276+AB276</f>
        <v>931832</v>
      </c>
      <c r="AD276" s="75">
        <v>4500000</v>
      </c>
      <c r="AE276" s="75">
        <v>6000000</v>
      </c>
      <c r="AF276" s="75">
        <f>AC276*U276</f>
        <v>0</v>
      </c>
      <c r="AG276" s="75">
        <f>200000*V276</f>
        <v>2800000</v>
      </c>
      <c r="AH276" s="648">
        <f t="shared" si="4"/>
        <v>0</v>
      </c>
    </row>
    <row r="277" spans="1:35" s="50" customFormat="1" ht="24" hidden="1" customHeight="1" x14ac:dyDescent="0.2">
      <c r="A277" s="182"/>
      <c r="B277" s="298">
        <v>87</v>
      </c>
      <c r="C277" s="266">
        <v>92</v>
      </c>
      <c r="D277" s="299">
        <v>13074</v>
      </c>
      <c r="E277" s="252" t="s">
        <v>970</v>
      </c>
      <c r="F277" s="253" t="s">
        <v>971</v>
      </c>
      <c r="G277" s="252" t="s">
        <v>87</v>
      </c>
      <c r="H277" s="274" t="s">
        <v>799</v>
      </c>
      <c r="I277" s="294" t="s">
        <v>2539</v>
      </c>
      <c r="J277" s="635">
        <v>17520525</v>
      </c>
      <c r="K277" s="635">
        <v>12870236</v>
      </c>
      <c r="L277" s="65" t="s">
        <v>799</v>
      </c>
      <c r="M277" s="292" t="s">
        <v>2380</v>
      </c>
      <c r="N277" s="99"/>
      <c r="O277" s="65"/>
      <c r="P277" s="90"/>
      <c r="Q277" s="254">
        <v>30</v>
      </c>
      <c r="R277" s="255">
        <v>150</v>
      </c>
      <c r="S277" s="65">
        <v>0</v>
      </c>
      <c r="T277" s="65">
        <v>0</v>
      </c>
      <c r="U277" s="90">
        <v>0</v>
      </c>
      <c r="V277" s="260">
        <v>25</v>
      </c>
      <c r="W277" s="99">
        <v>0</v>
      </c>
      <c r="X277" s="84">
        <v>0</v>
      </c>
      <c r="Y277" s="99">
        <v>0</v>
      </c>
      <c r="Z277" s="65">
        <v>0</v>
      </c>
      <c r="AA277" s="327">
        <v>1477052</v>
      </c>
      <c r="AB277" s="327">
        <v>0</v>
      </c>
      <c r="AC277" s="328">
        <f>AA277+AB277</f>
        <v>1477052</v>
      </c>
      <c r="AD277" s="75">
        <v>4500000</v>
      </c>
      <c r="AE277" s="75">
        <v>6000000</v>
      </c>
      <c r="AF277" s="75">
        <f>AC277*U277</f>
        <v>0</v>
      </c>
      <c r="AG277" s="75">
        <f>200000*V277</f>
        <v>5000000</v>
      </c>
      <c r="AH277" s="648">
        <f t="shared" si="4"/>
        <v>0</v>
      </c>
    </row>
    <row r="278" spans="1:35" s="50" customFormat="1" ht="24" hidden="1" customHeight="1" x14ac:dyDescent="0.2">
      <c r="A278" s="182"/>
      <c r="B278" s="298">
        <v>89</v>
      </c>
      <c r="C278" s="266">
        <v>94</v>
      </c>
      <c r="D278" s="299">
        <v>13075</v>
      </c>
      <c r="E278" s="252" t="s">
        <v>974</v>
      </c>
      <c r="F278" s="253" t="s">
        <v>975</v>
      </c>
      <c r="G278" s="252" t="s">
        <v>87</v>
      </c>
      <c r="H278" s="274" t="s">
        <v>799</v>
      </c>
      <c r="I278" s="294" t="s">
        <v>2541</v>
      </c>
      <c r="J278" s="635">
        <v>310972884</v>
      </c>
      <c r="K278" s="635"/>
      <c r="L278" s="65" t="s">
        <v>799</v>
      </c>
      <c r="M278" s="292" t="s">
        <v>2383</v>
      </c>
      <c r="N278" s="99"/>
      <c r="O278" s="65"/>
      <c r="P278" s="90"/>
      <c r="Q278" s="254">
        <v>30</v>
      </c>
      <c r="R278" s="255">
        <v>57</v>
      </c>
      <c r="S278" s="65">
        <v>0</v>
      </c>
      <c r="T278" s="65">
        <v>0</v>
      </c>
      <c r="U278" s="90">
        <v>0</v>
      </c>
      <c r="V278" s="260">
        <v>20</v>
      </c>
      <c r="W278" s="99">
        <v>0</v>
      </c>
      <c r="X278" s="84">
        <v>0</v>
      </c>
      <c r="Y278" s="99">
        <v>0</v>
      </c>
      <c r="Z278" s="65">
        <v>0</v>
      </c>
      <c r="AA278" s="327">
        <v>1642901</v>
      </c>
      <c r="AB278" s="327">
        <v>46667</v>
      </c>
      <c r="AC278" s="328">
        <f>AA278+AB278</f>
        <v>1689568</v>
      </c>
      <c r="AD278" s="75">
        <v>4500000</v>
      </c>
      <c r="AE278" s="75">
        <v>6000000</v>
      </c>
      <c r="AF278" s="75">
        <f>AC278*U278</f>
        <v>0</v>
      </c>
      <c r="AG278" s="75">
        <f>200000*V278</f>
        <v>4000000</v>
      </c>
      <c r="AH278" s="648">
        <f t="shared" si="4"/>
        <v>0</v>
      </c>
    </row>
    <row r="279" spans="1:35" s="50" customFormat="1" ht="24" hidden="1" customHeight="1" x14ac:dyDescent="0.2">
      <c r="A279" s="182"/>
      <c r="B279" s="298">
        <v>724</v>
      </c>
      <c r="C279" s="266">
        <v>523</v>
      </c>
      <c r="D279" s="299">
        <v>13076</v>
      </c>
      <c r="E279" s="242" t="s">
        <v>593</v>
      </c>
      <c r="F279" s="243" t="s">
        <v>977</v>
      </c>
      <c r="G279" s="287" t="s">
        <v>137</v>
      </c>
      <c r="H279" s="274" t="s">
        <v>799</v>
      </c>
      <c r="I279" s="294" t="s">
        <v>3117</v>
      </c>
      <c r="J279" s="635">
        <v>5170017219</v>
      </c>
      <c r="K279" s="635"/>
      <c r="L279" s="65" t="s">
        <v>799</v>
      </c>
      <c r="M279" s="292" t="s">
        <v>137</v>
      </c>
      <c r="N279" s="244" t="s">
        <v>2410</v>
      </c>
      <c r="O279" s="65"/>
      <c r="P279" s="90"/>
      <c r="Q279" s="244">
        <v>30</v>
      </c>
      <c r="R279" s="246">
        <v>120</v>
      </c>
      <c r="S279" s="246">
        <v>110</v>
      </c>
      <c r="T279" s="246">
        <v>29.33</v>
      </c>
      <c r="U279" s="90">
        <v>0</v>
      </c>
      <c r="V279" s="262">
        <v>15</v>
      </c>
      <c r="W279" s="99">
        <v>0</v>
      </c>
      <c r="X279" s="84">
        <v>0</v>
      </c>
      <c r="Y279" s="99">
        <v>0</v>
      </c>
      <c r="Z279" s="65">
        <v>0</v>
      </c>
      <c r="AA279" s="319">
        <v>885165</v>
      </c>
      <c r="AB279" s="319">
        <v>0</v>
      </c>
      <c r="AC279" s="320">
        <f>AA279+AB279</f>
        <v>885165</v>
      </c>
      <c r="AD279" s="75">
        <v>4500000</v>
      </c>
      <c r="AE279" s="75">
        <v>6000000</v>
      </c>
      <c r="AF279" s="75">
        <f>AC279*U279</f>
        <v>0</v>
      </c>
      <c r="AG279" s="75">
        <f>200000*V279</f>
        <v>3000000</v>
      </c>
      <c r="AH279" s="648">
        <f t="shared" si="4"/>
        <v>0</v>
      </c>
    </row>
    <row r="280" spans="1:35" s="50" customFormat="1" ht="24" customHeight="1" x14ac:dyDescent="0.2">
      <c r="A280" s="182"/>
      <c r="B280" s="298">
        <v>725</v>
      </c>
      <c r="C280" s="266">
        <v>524</v>
      </c>
      <c r="D280" s="299">
        <v>13077</v>
      </c>
      <c r="E280" s="242" t="s">
        <v>99</v>
      </c>
      <c r="F280" s="243" t="s">
        <v>315</v>
      </c>
      <c r="G280" s="287" t="s">
        <v>137</v>
      </c>
      <c r="H280" s="274" t="s">
        <v>799</v>
      </c>
      <c r="I280" s="294" t="s">
        <v>3118</v>
      </c>
      <c r="J280" s="635">
        <v>65015762</v>
      </c>
      <c r="K280" s="635">
        <v>23092685</v>
      </c>
      <c r="L280" s="65" t="s">
        <v>799</v>
      </c>
      <c r="M280" s="292" t="s">
        <v>137</v>
      </c>
      <c r="N280" s="244" t="s">
        <v>2410</v>
      </c>
      <c r="O280" s="65"/>
      <c r="P280" s="90"/>
      <c r="Q280" s="244">
        <v>30</v>
      </c>
      <c r="R280" s="246">
        <v>120</v>
      </c>
      <c r="S280" s="246">
        <v>110</v>
      </c>
      <c r="T280" s="246">
        <v>29.33</v>
      </c>
      <c r="U280" s="90">
        <v>0</v>
      </c>
      <c r="V280" s="262">
        <v>15</v>
      </c>
      <c r="W280" s="99">
        <v>0</v>
      </c>
      <c r="X280" s="84">
        <v>0</v>
      </c>
      <c r="Y280" s="99">
        <v>0</v>
      </c>
      <c r="Z280" s="65">
        <v>1</v>
      </c>
      <c r="AA280" s="319">
        <v>885165</v>
      </c>
      <c r="AB280" s="319">
        <v>0</v>
      </c>
      <c r="AC280" s="320">
        <f>AA280+AB280</f>
        <v>885165</v>
      </c>
      <c r="AD280" s="75">
        <v>4500000</v>
      </c>
      <c r="AE280" s="75">
        <v>6000000</v>
      </c>
      <c r="AF280" s="75">
        <f>AC280*U280</f>
        <v>0</v>
      </c>
      <c r="AG280" s="75">
        <f>200000*V280</f>
        <v>3000000</v>
      </c>
      <c r="AH280" s="648">
        <f t="shared" si="4"/>
        <v>1</v>
      </c>
    </row>
    <row r="281" spans="1:35" s="50" customFormat="1" ht="24" hidden="1" customHeight="1" x14ac:dyDescent="0.2">
      <c r="A281" s="182"/>
      <c r="B281" s="298">
        <v>64</v>
      </c>
      <c r="C281" s="266">
        <v>64</v>
      </c>
      <c r="D281" s="299">
        <v>13078</v>
      </c>
      <c r="E281" s="252" t="s">
        <v>981</v>
      </c>
      <c r="F281" s="253" t="s">
        <v>982</v>
      </c>
      <c r="G281" s="252" t="s">
        <v>87</v>
      </c>
      <c r="H281" s="274" t="s">
        <v>983</v>
      </c>
      <c r="I281" s="294" t="s">
        <v>984</v>
      </c>
      <c r="J281" s="635">
        <v>4609942471</v>
      </c>
      <c r="K281" s="635">
        <v>12863690</v>
      </c>
      <c r="L281" s="65" t="s">
        <v>2384</v>
      </c>
      <c r="M281" s="292" t="s">
        <v>2380</v>
      </c>
      <c r="N281" s="99"/>
      <c r="O281" s="65"/>
      <c r="P281" s="90"/>
      <c r="Q281" s="254">
        <v>30</v>
      </c>
      <c r="R281" s="255">
        <v>150</v>
      </c>
      <c r="S281" s="65">
        <v>0</v>
      </c>
      <c r="T281" s="65">
        <v>0</v>
      </c>
      <c r="U281" s="90">
        <v>0</v>
      </c>
      <c r="V281" s="260">
        <v>22</v>
      </c>
      <c r="W281" s="99">
        <v>0</v>
      </c>
      <c r="X281" s="84">
        <v>0</v>
      </c>
      <c r="Y281" s="99">
        <v>0</v>
      </c>
      <c r="Z281" s="65">
        <v>0</v>
      </c>
      <c r="AA281" s="327">
        <v>1477052</v>
      </c>
      <c r="AB281" s="327">
        <v>46667</v>
      </c>
      <c r="AC281" s="328">
        <f>AA281+AB281</f>
        <v>1523719</v>
      </c>
      <c r="AD281" s="75">
        <v>4500000</v>
      </c>
      <c r="AE281" s="75">
        <v>6000000</v>
      </c>
      <c r="AF281" s="75">
        <f>AC281*U281</f>
        <v>0</v>
      </c>
      <c r="AG281" s="75">
        <f>200000*V281</f>
        <v>4400000</v>
      </c>
      <c r="AH281" s="648">
        <f t="shared" si="4"/>
        <v>0</v>
      </c>
    </row>
    <row r="282" spans="1:35" s="50" customFormat="1" ht="24" hidden="1" customHeight="1" x14ac:dyDescent="0.2">
      <c r="A282" s="182"/>
      <c r="B282" s="298">
        <v>42</v>
      </c>
      <c r="C282" s="266">
        <v>42</v>
      </c>
      <c r="D282" s="299">
        <v>13079</v>
      </c>
      <c r="E282" s="252" t="s">
        <v>158</v>
      </c>
      <c r="F282" s="253" t="s">
        <v>987</v>
      </c>
      <c r="G282" s="252" t="s">
        <v>87</v>
      </c>
      <c r="H282" s="274" t="s">
        <v>983</v>
      </c>
      <c r="I282" s="294" t="s">
        <v>988</v>
      </c>
      <c r="J282" s="635">
        <v>70395519</v>
      </c>
      <c r="K282" s="635">
        <v>13619496</v>
      </c>
      <c r="L282" s="65" t="s">
        <v>2384</v>
      </c>
      <c r="M282" s="292" t="s">
        <v>2380</v>
      </c>
      <c r="N282" s="99"/>
      <c r="O282" s="65"/>
      <c r="P282" s="90"/>
      <c r="Q282" s="254">
        <v>30</v>
      </c>
      <c r="R282" s="255">
        <v>98</v>
      </c>
      <c r="S282" s="65">
        <v>0</v>
      </c>
      <c r="T282" s="65">
        <v>0</v>
      </c>
      <c r="U282" s="90">
        <v>0</v>
      </c>
      <c r="V282" s="260">
        <v>19</v>
      </c>
      <c r="W282" s="99">
        <v>0</v>
      </c>
      <c r="X282" s="84">
        <v>0</v>
      </c>
      <c r="Y282" s="99">
        <v>0</v>
      </c>
      <c r="Z282" s="65">
        <v>0</v>
      </c>
      <c r="AA282" s="327">
        <v>1477052</v>
      </c>
      <c r="AB282" s="327">
        <v>46667</v>
      </c>
      <c r="AC282" s="328">
        <f>AA282+AB282</f>
        <v>1523719</v>
      </c>
      <c r="AD282" s="75">
        <v>4500000</v>
      </c>
      <c r="AE282" s="75">
        <v>6000000</v>
      </c>
      <c r="AF282" s="75">
        <f>AC282*U282</f>
        <v>0</v>
      </c>
      <c r="AG282" s="75">
        <f>200000*V282</f>
        <v>3800000</v>
      </c>
      <c r="AH282" s="648">
        <f t="shared" si="4"/>
        <v>0</v>
      </c>
      <c r="AI282" s="343" t="s">
        <v>3305</v>
      </c>
    </row>
    <row r="283" spans="1:35" s="50" customFormat="1" ht="24" hidden="1" customHeight="1" x14ac:dyDescent="0.2">
      <c r="A283" s="182"/>
      <c r="B283" s="298">
        <v>37</v>
      </c>
      <c r="C283" s="266">
        <v>37</v>
      </c>
      <c r="D283" s="299">
        <v>13080</v>
      </c>
      <c r="E283" s="252" t="s">
        <v>991</v>
      </c>
      <c r="F283" s="253" t="s">
        <v>992</v>
      </c>
      <c r="G283" s="252" t="s">
        <v>87</v>
      </c>
      <c r="H283" s="274" t="s">
        <v>983</v>
      </c>
      <c r="I283" s="294" t="s">
        <v>993</v>
      </c>
      <c r="J283" s="635">
        <v>78710995</v>
      </c>
      <c r="K283" s="635">
        <v>12803602</v>
      </c>
      <c r="L283" s="65" t="s">
        <v>2384</v>
      </c>
      <c r="M283" s="292" t="s">
        <v>2380</v>
      </c>
      <c r="N283" s="99"/>
      <c r="O283" s="65"/>
      <c r="P283" s="90"/>
      <c r="Q283" s="254">
        <v>30</v>
      </c>
      <c r="R283" s="255">
        <v>177</v>
      </c>
      <c r="S283" s="65">
        <v>0</v>
      </c>
      <c r="T283" s="65">
        <v>0</v>
      </c>
      <c r="U283" s="90">
        <v>0</v>
      </c>
      <c r="V283" s="260">
        <v>20</v>
      </c>
      <c r="W283" s="99">
        <v>0</v>
      </c>
      <c r="X283" s="84">
        <v>0</v>
      </c>
      <c r="Y283" s="99">
        <v>1</v>
      </c>
      <c r="Z283" s="65">
        <v>1</v>
      </c>
      <c r="AA283" s="327">
        <v>1477052</v>
      </c>
      <c r="AB283" s="327">
        <v>46667</v>
      </c>
      <c r="AC283" s="328">
        <f>AA283+AB283</f>
        <v>1523719</v>
      </c>
      <c r="AD283" s="75">
        <v>4500000</v>
      </c>
      <c r="AE283" s="75">
        <v>6000000</v>
      </c>
      <c r="AF283" s="75">
        <f>AC283*U283</f>
        <v>0</v>
      </c>
      <c r="AG283" s="75">
        <f>200000*V283</f>
        <v>4000000</v>
      </c>
      <c r="AH283" s="648">
        <f t="shared" si="4"/>
        <v>0</v>
      </c>
    </row>
    <row r="284" spans="1:35" s="50" customFormat="1" ht="24" hidden="1" customHeight="1" x14ac:dyDescent="0.2">
      <c r="A284" s="182"/>
      <c r="B284" s="298">
        <v>34</v>
      </c>
      <c r="C284" s="266">
        <v>34</v>
      </c>
      <c r="D284" s="299">
        <v>13081</v>
      </c>
      <c r="E284" s="252" t="s">
        <v>996</v>
      </c>
      <c r="F284" s="253" t="s">
        <v>761</v>
      </c>
      <c r="G284" s="252" t="s">
        <v>87</v>
      </c>
      <c r="H284" s="274" t="s">
        <v>983</v>
      </c>
      <c r="I284" s="294" t="s">
        <v>997</v>
      </c>
      <c r="J284" s="635">
        <v>430016247</v>
      </c>
      <c r="K284" s="635">
        <v>25788201</v>
      </c>
      <c r="L284" s="65" t="s">
        <v>2384</v>
      </c>
      <c r="M284" s="292" t="s">
        <v>2380</v>
      </c>
      <c r="N284" s="99"/>
      <c r="O284" s="65"/>
      <c r="P284" s="90"/>
      <c r="Q284" s="254">
        <v>30</v>
      </c>
      <c r="R284" s="255">
        <v>28</v>
      </c>
      <c r="S284" s="65">
        <v>0</v>
      </c>
      <c r="T284" s="65">
        <v>0</v>
      </c>
      <c r="U284" s="90">
        <v>0</v>
      </c>
      <c r="V284" s="260">
        <v>20</v>
      </c>
      <c r="W284" s="99">
        <v>0</v>
      </c>
      <c r="X284" s="84">
        <v>0</v>
      </c>
      <c r="Y284" s="99">
        <v>0</v>
      </c>
      <c r="Z284" s="65">
        <v>0</v>
      </c>
      <c r="AA284" s="327">
        <v>1477052</v>
      </c>
      <c r="AB284" s="327">
        <v>46667</v>
      </c>
      <c r="AC284" s="328">
        <f>AA284+AB284</f>
        <v>1523719</v>
      </c>
      <c r="AD284" s="75">
        <v>4500000</v>
      </c>
      <c r="AE284" s="75">
        <v>6000000</v>
      </c>
      <c r="AF284" s="75">
        <f>AC284*U284</f>
        <v>0</v>
      </c>
      <c r="AG284" s="75">
        <f>200000*V284</f>
        <v>4000000</v>
      </c>
      <c r="AH284" s="648">
        <f t="shared" si="4"/>
        <v>0</v>
      </c>
    </row>
    <row r="285" spans="1:35" s="50" customFormat="1" ht="24" hidden="1" customHeight="1" x14ac:dyDescent="0.2">
      <c r="A285" s="182"/>
      <c r="B285" s="298">
        <v>58</v>
      </c>
      <c r="C285" s="266">
        <v>58</v>
      </c>
      <c r="D285" s="299">
        <v>13082</v>
      </c>
      <c r="E285" s="252" t="s">
        <v>115</v>
      </c>
      <c r="F285" s="253" t="s">
        <v>999</v>
      </c>
      <c r="G285" s="252" t="s">
        <v>87</v>
      </c>
      <c r="H285" s="274" t="s">
        <v>983</v>
      </c>
      <c r="I285" s="294" t="s">
        <v>1000</v>
      </c>
      <c r="J285" s="635">
        <v>3259160000</v>
      </c>
      <c r="K285" s="635">
        <v>27223306</v>
      </c>
      <c r="L285" s="65" t="s">
        <v>2384</v>
      </c>
      <c r="M285" s="292" t="s">
        <v>2383</v>
      </c>
      <c r="N285" s="99"/>
      <c r="O285" s="65"/>
      <c r="P285" s="90"/>
      <c r="Q285" s="254">
        <v>30</v>
      </c>
      <c r="R285" s="255">
        <v>59</v>
      </c>
      <c r="S285" s="65">
        <v>0</v>
      </c>
      <c r="T285" s="65">
        <v>0</v>
      </c>
      <c r="U285" s="90">
        <v>0</v>
      </c>
      <c r="V285" s="260">
        <v>20</v>
      </c>
      <c r="W285" s="99">
        <v>0</v>
      </c>
      <c r="X285" s="84">
        <v>0</v>
      </c>
      <c r="Y285" s="99">
        <v>0</v>
      </c>
      <c r="Z285" s="65">
        <v>0</v>
      </c>
      <c r="AA285" s="327">
        <v>1642901</v>
      </c>
      <c r="AB285" s="327">
        <v>0</v>
      </c>
      <c r="AC285" s="328">
        <f>AA285+AB285</f>
        <v>1642901</v>
      </c>
      <c r="AD285" s="75">
        <v>4500000</v>
      </c>
      <c r="AE285" s="75">
        <v>6000000</v>
      </c>
      <c r="AF285" s="75">
        <f>AC285*U285</f>
        <v>0</v>
      </c>
      <c r="AG285" s="75">
        <f>200000*V285</f>
        <v>4000000</v>
      </c>
      <c r="AH285" s="648">
        <f t="shared" si="4"/>
        <v>0</v>
      </c>
    </row>
    <row r="286" spans="1:35" s="50" customFormat="1" ht="24" hidden="1" customHeight="1" x14ac:dyDescent="0.2">
      <c r="A286" s="182"/>
      <c r="B286" s="298">
        <v>47</v>
      </c>
      <c r="C286" s="266">
        <v>47</v>
      </c>
      <c r="D286" s="299">
        <v>13083</v>
      </c>
      <c r="E286" s="252" t="s">
        <v>158</v>
      </c>
      <c r="F286" s="253" t="s">
        <v>1003</v>
      </c>
      <c r="G286" s="252" t="s">
        <v>87</v>
      </c>
      <c r="H286" s="274" t="s">
        <v>983</v>
      </c>
      <c r="I286" s="294" t="s">
        <v>1004</v>
      </c>
      <c r="J286" s="635">
        <v>2162547597</v>
      </c>
      <c r="K286" s="635">
        <v>12867138</v>
      </c>
      <c r="L286" s="65" t="s">
        <v>2384</v>
      </c>
      <c r="M286" s="292" t="s">
        <v>2383</v>
      </c>
      <c r="N286" s="99"/>
      <c r="O286" s="65"/>
      <c r="P286" s="90"/>
      <c r="Q286" s="254">
        <v>30</v>
      </c>
      <c r="R286" s="255">
        <v>36</v>
      </c>
      <c r="S286" s="65">
        <v>0</v>
      </c>
      <c r="T286" s="65">
        <v>0</v>
      </c>
      <c r="U286" s="90">
        <v>0</v>
      </c>
      <c r="V286" s="260">
        <v>20</v>
      </c>
      <c r="W286" s="99">
        <v>0</v>
      </c>
      <c r="X286" s="84">
        <v>0</v>
      </c>
      <c r="Y286" s="99">
        <v>0</v>
      </c>
      <c r="Z286" s="65">
        <v>0</v>
      </c>
      <c r="AA286" s="327">
        <v>1642901</v>
      </c>
      <c r="AB286" s="327">
        <v>0</v>
      </c>
      <c r="AC286" s="328">
        <f>AA286+AB286</f>
        <v>1642901</v>
      </c>
      <c r="AD286" s="75">
        <v>4500000</v>
      </c>
      <c r="AE286" s="75">
        <v>6000000</v>
      </c>
      <c r="AF286" s="75">
        <f>AC286*U286</f>
        <v>0</v>
      </c>
      <c r="AG286" s="75">
        <f>200000*V286</f>
        <v>4000000</v>
      </c>
      <c r="AH286" s="648">
        <f t="shared" si="4"/>
        <v>0</v>
      </c>
    </row>
    <row r="287" spans="1:35" s="50" customFormat="1" ht="24" hidden="1" customHeight="1" x14ac:dyDescent="0.2">
      <c r="A287" s="182"/>
      <c r="B287" s="298">
        <v>69</v>
      </c>
      <c r="C287" s="266">
        <v>69</v>
      </c>
      <c r="D287" s="299">
        <v>13084</v>
      </c>
      <c r="E287" s="252" t="s">
        <v>1007</v>
      </c>
      <c r="F287" s="253" t="s">
        <v>319</v>
      </c>
      <c r="G287" s="252" t="s">
        <v>87</v>
      </c>
      <c r="H287" s="274" t="s">
        <v>983</v>
      </c>
      <c r="I287" s="294" t="s">
        <v>1008</v>
      </c>
      <c r="J287" s="635">
        <v>4680049057</v>
      </c>
      <c r="K287" s="635">
        <v>54888361</v>
      </c>
      <c r="L287" s="65" t="s">
        <v>2384</v>
      </c>
      <c r="M287" s="292" t="s">
        <v>2383</v>
      </c>
      <c r="N287" s="99"/>
      <c r="O287" s="65"/>
      <c r="P287" s="90"/>
      <c r="Q287" s="254">
        <v>30</v>
      </c>
      <c r="R287" s="255">
        <v>80</v>
      </c>
      <c r="S287" s="65">
        <v>0</v>
      </c>
      <c r="T287" s="65">
        <v>0</v>
      </c>
      <c r="U287" s="90">
        <v>0</v>
      </c>
      <c r="V287" s="260">
        <v>20</v>
      </c>
      <c r="W287" s="99">
        <v>0</v>
      </c>
      <c r="X287" s="84">
        <v>0</v>
      </c>
      <c r="Y287" s="99">
        <v>0</v>
      </c>
      <c r="Z287" s="65">
        <v>0</v>
      </c>
      <c r="AA287" s="327">
        <v>1642901</v>
      </c>
      <c r="AB287" s="327">
        <v>0</v>
      </c>
      <c r="AC287" s="328">
        <f>AA287+AB287</f>
        <v>1642901</v>
      </c>
      <c r="AD287" s="75">
        <v>4500000</v>
      </c>
      <c r="AE287" s="75">
        <v>6000000</v>
      </c>
      <c r="AF287" s="75">
        <f>AC287*U287</f>
        <v>0</v>
      </c>
      <c r="AG287" s="75">
        <f>200000*V287</f>
        <v>4000000</v>
      </c>
      <c r="AH287" s="648">
        <f t="shared" si="4"/>
        <v>0</v>
      </c>
    </row>
    <row r="288" spans="1:35" s="50" customFormat="1" ht="24" hidden="1" customHeight="1" x14ac:dyDescent="0.2">
      <c r="A288" s="182"/>
      <c r="B288" s="298">
        <v>39</v>
      </c>
      <c r="C288" s="266">
        <v>39</v>
      </c>
      <c r="D288" s="299">
        <v>13085</v>
      </c>
      <c r="E288" s="252" t="s">
        <v>1011</v>
      </c>
      <c r="F288" s="253" t="s">
        <v>120</v>
      </c>
      <c r="G288" s="252" t="s">
        <v>87</v>
      </c>
      <c r="H288" s="274" t="s">
        <v>983</v>
      </c>
      <c r="I288" s="294" t="s">
        <v>1012</v>
      </c>
      <c r="J288" s="635">
        <v>3860593382</v>
      </c>
      <c r="K288" s="635">
        <v>12863744</v>
      </c>
      <c r="L288" s="65" t="s">
        <v>2384</v>
      </c>
      <c r="M288" s="292" t="s">
        <v>2382</v>
      </c>
      <c r="N288" s="99"/>
      <c r="O288" s="65"/>
      <c r="P288" s="90"/>
      <c r="Q288" s="254">
        <v>30</v>
      </c>
      <c r="R288" s="255">
        <v>67</v>
      </c>
      <c r="S288" s="65">
        <v>0</v>
      </c>
      <c r="T288" s="65">
        <v>0</v>
      </c>
      <c r="U288" s="90">
        <v>0</v>
      </c>
      <c r="V288" s="260">
        <v>20</v>
      </c>
      <c r="W288" s="99">
        <v>0</v>
      </c>
      <c r="X288" s="84">
        <v>0</v>
      </c>
      <c r="Y288" s="99">
        <v>0</v>
      </c>
      <c r="Z288" s="65">
        <v>0</v>
      </c>
      <c r="AA288" s="327">
        <v>1145360</v>
      </c>
      <c r="AB288" s="327">
        <v>46667</v>
      </c>
      <c r="AC288" s="328">
        <f>AA288+AB288</f>
        <v>1192027</v>
      </c>
      <c r="AD288" s="75">
        <v>4500000</v>
      </c>
      <c r="AE288" s="75">
        <v>6000000</v>
      </c>
      <c r="AF288" s="75">
        <f>AC288*U288</f>
        <v>0</v>
      </c>
      <c r="AG288" s="75">
        <f>200000*V288</f>
        <v>4000000</v>
      </c>
      <c r="AH288" s="648">
        <f t="shared" si="4"/>
        <v>0</v>
      </c>
    </row>
    <row r="289" spans="1:35" s="50" customFormat="1" ht="24" hidden="1" customHeight="1" x14ac:dyDescent="0.2">
      <c r="A289" s="182"/>
      <c r="B289" s="298">
        <v>67</v>
      </c>
      <c r="C289" s="266">
        <v>67</v>
      </c>
      <c r="D289" s="299">
        <v>13086</v>
      </c>
      <c r="E289" s="252" t="s">
        <v>99</v>
      </c>
      <c r="F289" s="253" t="s">
        <v>1015</v>
      </c>
      <c r="G289" s="252" t="s">
        <v>87</v>
      </c>
      <c r="H289" s="274" t="s">
        <v>983</v>
      </c>
      <c r="I289" s="294" t="s">
        <v>1016</v>
      </c>
      <c r="J289" s="635">
        <v>5410011287</v>
      </c>
      <c r="K289" s="635">
        <v>15551024</v>
      </c>
      <c r="L289" s="65" t="s">
        <v>2384</v>
      </c>
      <c r="M289" s="307" t="s">
        <v>2383</v>
      </c>
      <c r="N289" s="99"/>
      <c r="O289" s="65"/>
      <c r="P289" s="90"/>
      <c r="Q289" s="254">
        <v>30</v>
      </c>
      <c r="R289" s="255">
        <v>150</v>
      </c>
      <c r="S289" s="65">
        <v>0</v>
      </c>
      <c r="T289" s="65">
        <v>0</v>
      </c>
      <c r="U289" s="90">
        <v>0</v>
      </c>
      <c r="V289" s="260">
        <v>22</v>
      </c>
      <c r="W289" s="99">
        <v>0</v>
      </c>
      <c r="X289" s="84">
        <v>0</v>
      </c>
      <c r="Y289" s="99">
        <v>0</v>
      </c>
      <c r="Z289" s="65">
        <v>0</v>
      </c>
      <c r="AA289" s="327">
        <v>1642901</v>
      </c>
      <c r="AB289" s="327">
        <v>46667</v>
      </c>
      <c r="AC289" s="328">
        <f>AA289+AB289</f>
        <v>1689568</v>
      </c>
      <c r="AD289" s="75">
        <v>4500000</v>
      </c>
      <c r="AE289" s="75">
        <v>6000000</v>
      </c>
      <c r="AF289" s="75">
        <f>AC289*U289</f>
        <v>0</v>
      </c>
      <c r="AG289" s="75">
        <f>200000*V289</f>
        <v>4400000</v>
      </c>
      <c r="AH289" s="648">
        <f t="shared" si="4"/>
        <v>0</v>
      </c>
    </row>
    <row r="290" spans="1:35" s="50" customFormat="1" ht="24" customHeight="1" x14ac:dyDescent="0.2">
      <c r="A290" s="182"/>
      <c r="B290" s="298">
        <v>51</v>
      </c>
      <c r="C290" s="266">
        <v>51</v>
      </c>
      <c r="D290" s="299">
        <v>13087</v>
      </c>
      <c r="E290" s="252" t="s">
        <v>387</v>
      </c>
      <c r="F290" s="253" t="s">
        <v>638</v>
      </c>
      <c r="G290" s="252" t="s">
        <v>87</v>
      </c>
      <c r="H290" s="274" t="s">
        <v>983</v>
      </c>
      <c r="I290" s="294" t="s">
        <v>1019</v>
      </c>
      <c r="J290" s="635">
        <v>14020319</v>
      </c>
      <c r="K290" s="635">
        <v>10790786</v>
      </c>
      <c r="L290" s="65" t="s">
        <v>2384</v>
      </c>
      <c r="M290" s="292" t="s">
        <v>2380</v>
      </c>
      <c r="N290" s="99"/>
      <c r="O290" s="65"/>
      <c r="P290" s="90"/>
      <c r="Q290" s="254">
        <v>30</v>
      </c>
      <c r="R290" s="255">
        <v>62</v>
      </c>
      <c r="S290" s="65">
        <v>0</v>
      </c>
      <c r="T290" s="65">
        <v>0</v>
      </c>
      <c r="U290" s="90">
        <v>0</v>
      </c>
      <c r="V290" s="260">
        <v>19</v>
      </c>
      <c r="W290" s="99">
        <v>0</v>
      </c>
      <c r="X290" s="84">
        <v>0</v>
      </c>
      <c r="Y290" s="99">
        <v>2</v>
      </c>
      <c r="Z290" s="65">
        <v>1</v>
      </c>
      <c r="AA290" s="327">
        <v>1477052</v>
      </c>
      <c r="AB290" s="327">
        <v>0</v>
      </c>
      <c r="AC290" s="328">
        <f>AA290+AB290</f>
        <v>1477052</v>
      </c>
      <c r="AD290" s="75">
        <v>4500000</v>
      </c>
      <c r="AE290" s="75">
        <v>6000000</v>
      </c>
      <c r="AF290" s="75">
        <f>AC290*U290</f>
        <v>0</v>
      </c>
      <c r="AG290" s="75">
        <f>200000*V290</f>
        <v>3800000</v>
      </c>
      <c r="AH290" s="648">
        <f t="shared" si="4"/>
        <v>-1</v>
      </c>
    </row>
    <row r="291" spans="1:35" s="50" customFormat="1" ht="24" hidden="1" customHeight="1" x14ac:dyDescent="0.2">
      <c r="A291" s="182"/>
      <c r="B291" s="298">
        <v>43</v>
      </c>
      <c r="C291" s="266">
        <v>43</v>
      </c>
      <c r="D291" s="299">
        <v>13088</v>
      </c>
      <c r="E291" s="252" t="s">
        <v>1022</v>
      </c>
      <c r="F291" s="253" t="s">
        <v>1023</v>
      </c>
      <c r="G291" s="252" t="s">
        <v>87</v>
      </c>
      <c r="H291" s="274" t="s">
        <v>983</v>
      </c>
      <c r="I291" s="294" t="s">
        <v>1024</v>
      </c>
      <c r="J291" s="635">
        <v>18955800</v>
      </c>
      <c r="K291" s="635">
        <v>12865308</v>
      </c>
      <c r="L291" s="65" t="s">
        <v>2384</v>
      </c>
      <c r="M291" s="292" t="s">
        <v>2380</v>
      </c>
      <c r="N291" s="99"/>
      <c r="O291" s="65"/>
      <c r="P291" s="90"/>
      <c r="Q291" s="254">
        <v>30</v>
      </c>
      <c r="R291" s="255">
        <v>33</v>
      </c>
      <c r="S291" s="65">
        <v>0</v>
      </c>
      <c r="T291" s="65">
        <v>0</v>
      </c>
      <c r="U291" s="90">
        <v>0</v>
      </c>
      <c r="V291" s="260">
        <v>17</v>
      </c>
      <c r="W291" s="99">
        <v>0</v>
      </c>
      <c r="X291" s="84">
        <v>0</v>
      </c>
      <c r="Y291" s="99">
        <v>0</v>
      </c>
      <c r="Z291" s="65">
        <v>0</v>
      </c>
      <c r="AA291" s="327">
        <v>1477052</v>
      </c>
      <c r="AB291" s="327">
        <v>46667</v>
      </c>
      <c r="AC291" s="328">
        <f>AA291+AB291</f>
        <v>1523719</v>
      </c>
      <c r="AD291" s="75">
        <v>4500000</v>
      </c>
      <c r="AE291" s="75">
        <v>6000000</v>
      </c>
      <c r="AF291" s="75">
        <f>AC291*U291</f>
        <v>0</v>
      </c>
      <c r="AG291" s="75">
        <f>200000*V291</f>
        <v>3400000</v>
      </c>
      <c r="AH291" s="648">
        <f t="shared" si="4"/>
        <v>0</v>
      </c>
      <c r="AI291" s="118"/>
    </row>
    <row r="292" spans="1:35" s="50" customFormat="1" ht="24" hidden="1" customHeight="1" x14ac:dyDescent="0.2">
      <c r="A292" s="182"/>
      <c r="B292" s="298">
        <v>52</v>
      </c>
      <c r="C292" s="266">
        <v>52</v>
      </c>
      <c r="D292" s="299">
        <v>13089</v>
      </c>
      <c r="E292" s="252" t="s">
        <v>1027</v>
      </c>
      <c r="F292" s="253" t="s">
        <v>1028</v>
      </c>
      <c r="G292" s="252" t="s">
        <v>87</v>
      </c>
      <c r="H292" s="274" t="s">
        <v>983</v>
      </c>
      <c r="I292" s="294" t="s">
        <v>1029</v>
      </c>
      <c r="J292" s="635">
        <v>17587141</v>
      </c>
      <c r="K292" s="635">
        <v>15557844</v>
      </c>
      <c r="L292" s="65" t="s">
        <v>2384</v>
      </c>
      <c r="M292" s="292" t="s">
        <v>2380</v>
      </c>
      <c r="N292" s="99"/>
      <c r="O292" s="65"/>
      <c r="P292" s="90"/>
      <c r="Q292" s="254">
        <v>30</v>
      </c>
      <c r="R292" s="255">
        <v>70</v>
      </c>
      <c r="S292" s="65">
        <v>0</v>
      </c>
      <c r="T292" s="65">
        <v>0</v>
      </c>
      <c r="U292" s="90">
        <v>0</v>
      </c>
      <c r="V292" s="260">
        <v>19</v>
      </c>
      <c r="W292" s="99">
        <v>0</v>
      </c>
      <c r="X292" s="84">
        <v>0</v>
      </c>
      <c r="Y292" s="99">
        <v>0</v>
      </c>
      <c r="Z292" s="65">
        <v>0</v>
      </c>
      <c r="AA292" s="327">
        <v>1477052</v>
      </c>
      <c r="AB292" s="327">
        <v>0</v>
      </c>
      <c r="AC292" s="328">
        <f>AA292+AB292</f>
        <v>1477052</v>
      </c>
      <c r="AD292" s="75">
        <v>4500000</v>
      </c>
      <c r="AE292" s="75">
        <v>6000000</v>
      </c>
      <c r="AF292" s="75">
        <f>AC292*U292</f>
        <v>0</v>
      </c>
      <c r="AG292" s="75">
        <f>200000*V292</f>
        <v>3800000</v>
      </c>
      <c r="AH292" s="648">
        <f t="shared" si="4"/>
        <v>0</v>
      </c>
    </row>
    <row r="293" spans="1:35" s="50" customFormat="1" ht="24" hidden="1" customHeight="1" x14ac:dyDescent="0.2">
      <c r="A293" s="182"/>
      <c r="B293" s="298">
        <v>71</v>
      </c>
      <c r="C293" s="266">
        <v>71</v>
      </c>
      <c r="D293" s="299">
        <v>13090</v>
      </c>
      <c r="E293" s="252" t="s">
        <v>259</v>
      </c>
      <c r="F293" s="253" t="s">
        <v>1032</v>
      </c>
      <c r="G293" s="252" t="s">
        <v>87</v>
      </c>
      <c r="H293" s="274" t="s">
        <v>983</v>
      </c>
      <c r="I293" s="294" t="s">
        <v>1033</v>
      </c>
      <c r="J293" s="635">
        <v>310078636</v>
      </c>
      <c r="K293" s="635">
        <v>242240857</v>
      </c>
      <c r="L293" s="65" t="s">
        <v>2384</v>
      </c>
      <c r="M293" s="292" t="s">
        <v>2380</v>
      </c>
      <c r="N293" s="99"/>
      <c r="O293" s="65"/>
      <c r="P293" s="90"/>
      <c r="Q293" s="254">
        <v>30</v>
      </c>
      <c r="R293" s="255">
        <v>61</v>
      </c>
      <c r="S293" s="65">
        <v>0</v>
      </c>
      <c r="T293" s="65">
        <v>0</v>
      </c>
      <c r="U293" s="90">
        <v>0</v>
      </c>
      <c r="V293" s="260">
        <v>19</v>
      </c>
      <c r="W293" s="99">
        <v>0</v>
      </c>
      <c r="X293" s="84">
        <v>0</v>
      </c>
      <c r="Y293" s="99">
        <v>0</v>
      </c>
      <c r="Z293" s="65">
        <v>0</v>
      </c>
      <c r="AA293" s="327">
        <v>1477052</v>
      </c>
      <c r="AB293" s="327">
        <v>0</v>
      </c>
      <c r="AC293" s="328">
        <f>AA293+AB293</f>
        <v>1477052</v>
      </c>
      <c r="AD293" s="75">
        <v>4500000</v>
      </c>
      <c r="AE293" s="75">
        <v>6000000</v>
      </c>
      <c r="AF293" s="75">
        <f>AC293*U293</f>
        <v>0</v>
      </c>
      <c r="AG293" s="75">
        <f>200000*V293</f>
        <v>3800000</v>
      </c>
      <c r="AH293" s="648">
        <f t="shared" si="4"/>
        <v>0</v>
      </c>
    </row>
    <row r="294" spans="1:35" s="50" customFormat="1" ht="24" hidden="1" customHeight="1" x14ac:dyDescent="0.2">
      <c r="A294" s="182"/>
      <c r="B294" s="298">
        <v>44</v>
      </c>
      <c r="C294" s="266">
        <v>44</v>
      </c>
      <c r="D294" s="299">
        <v>13091</v>
      </c>
      <c r="E294" s="252" t="s">
        <v>1036</v>
      </c>
      <c r="F294" s="253" t="s">
        <v>1037</v>
      </c>
      <c r="G294" s="252" t="s">
        <v>87</v>
      </c>
      <c r="H294" s="274" t="s">
        <v>983</v>
      </c>
      <c r="I294" s="294" t="s">
        <v>1038</v>
      </c>
      <c r="J294" s="635">
        <v>311186701</v>
      </c>
      <c r="K294" s="635">
        <v>58912168</v>
      </c>
      <c r="L294" s="65" t="s">
        <v>2384</v>
      </c>
      <c r="M294" s="292" t="s">
        <v>2380</v>
      </c>
      <c r="N294" s="99"/>
      <c r="O294" s="65"/>
      <c r="P294" s="90"/>
      <c r="Q294" s="254">
        <v>30</v>
      </c>
      <c r="R294" s="255">
        <v>66</v>
      </c>
      <c r="S294" s="65">
        <v>0</v>
      </c>
      <c r="T294" s="65">
        <v>0</v>
      </c>
      <c r="U294" s="90">
        <v>0</v>
      </c>
      <c r="V294" s="260">
        <v>20</v>
      </c>
      <c r="W294" s="99">
        <v>0</v>
      </c>
      <c r="X294" s="84">
        <v>0</v>
      </c>
      <c r="Y294" s="99">
        <v>0</v>
      </c>
      <c r="Z294" s="65">
        <v>0</v>
      </c>
      <c r="AA294" s="327">
        <v>1477052</v>
      </c>
      <c r="AB294" s="327">
        <v>0</v>
      </c>
      <c r="AC294" s="328">
        <f>AA294+AB294</f>
        <v>1477052</v>
      </c>
      <c r="AD294" s="75">
        <v>4500000</v>
      </c>
      <c r="AE294" s="75">
        <v>6000000</v>
      </c>
      <c r="AF294" s="75">
        <f>AC294*U294</f>
        <v>0</v>
      </c>
      <c r="AG294" s="75">
        <f>200000*V294</f>
        <v>4000000</v>
      </c>
      <c r="AH294" s="648">
        <f t="shared" si="4"/>
        <v>0</v>
      </c>
    </row>
    <row r="295" spans="1:35" s="50" customFormat="1" ht="24" hidden="1" customHeight="1" x14ac:dyDescent="0.2">
      <c r="A295" s="182"/>
      <c r="B295" s="298">
        <v>59</v>
      </c>
      <c r="C295" s="266">
        <v>59</v>
      </c>
      <c r="D295" s="299">
        <v>13092</v>
      </c>
      <c r="E295" s="252" t="s">
        <v>410</v>
      </c>
      <c r="F295" s="253" t="s">
        <v>1041</v>
      </c>
      <c r="G295" s="252" t="s">
        <v>87</v>
      </c>
      <c r="H295" s="274" t="s">
        <v>983</v>
      </c>
      <c r="I295" s="294" t="s">
        <v>1042</v>
      </c>
      <c r="J295" s="635">
        <v>493441859</v>
      </c>
      <c r="K295" s="635">
        <v>21238587</v>
      </c>
      <c r="L295" s="65" t="s">
        <v>2384</v>
      </c>
      <c r="M295" s="292" t="s">
        <v>2380</v>
      </c>
      <c r="N295" s="99"/>
      <c r="O295" s="65"/>
      <c r="P295" s="90"/>
      <c r="Q295" s="254">
        <v>30</v>
      </c>
      <c r="R295" s="255">
        <v>72</v>
      </c>
      <c r="S295" s="65">
        <v>0</v>
      </c>
      <c r="T295" s="65">
        <v>0</v>
      </c>
      <c r="U295" s="90">
        <v>0</v>
      </c>
      <c r="V295" s="260">
        <v>17</v>
      </c>
      <c r="W295" s="99">
        <v>0</v>
      </c>
      <c r="X295" s="84">
        <v>0</v>
      </c>
      <c r="Y295" s="99">
        <v>0</v>
      </c>
      <c r="Z295" s="65">
        <v>0</v>
      </c>
      <c r="AA295" s="327">
        <v>1477052</v>
      </c>
      <c r="AB295" s="327">
        <v>0</v>
      </c>
      <c r="AC295" s="328">
        <f>AA295+AB295</f>
        <v>1477052</v>
      </c>
      <c r="AD295" s="75">
        <v>4500000</v>
      </c>
      <c r="AE295" s="75">
        <v>6000000</v>
      </c>
      <c r="AF295" s="75">
        <f>AC295*U295</f>
        <v>0</v>
      </c>
      <c r="AG295" s="75">
        <f>200000*V295</f>
        <v>3400000</v>
      </c>
      <c r="AH295" s="648">
        <f t="shared" si="4"/>
        <v>0</v>
      </c>
    </row>
    <row r="296" spans="1:35" s="50" customFormat="1" ht="24" hidden="1" customHeight="1" x14ac:dyDescent="0.2">
      <c r="A296" s="182"/>
      <c r="B296" s="298">
        <v>63</v>
      </c>
      <c r="C296" s="266">
        <v>63</v>
      </c>
      <c r="D296" s="299">
        <v>13093</v>
      </c>
      <c r="E296" s="252" t="s">
        <v>1045</v>
      </c>
      <c r="F296" s="253" t="s">
        <v>1046</v>
      </c>
      <c r="G296" s="252" t="s">
        <v>87</v>
      </c>
      <c r="H296" s="274" t="s">
        <v>983</v>
      </c>
      <c r="I296" s="294" t="s">
        <v>1047</v>
      </c>
      <c r="J296" s="635">
        <v>5260083377</v>
      </c>
      <c r="K296" s="635">
        <v>12791299</v>
      </c>
      <c r="L296" s="65" t="s">
        <v>2384</v>
      </c>
      <c r="M296" s="292" t="s">
        <v>2383</v>
      </c>
      <c r="N296" s="99"/>
      <c r="O296" s="65"/>
      <c r="P296" s="90"/>
      <c r="Q296" s="254">
        <v>30</v>
      </c>
      <c r="R296" s="255">
        <v>32</v>
      </c>
      <c r="S296" s="65">
        <v>0</v>
      </c>
      <c r="T296" s="65">
        <v>0</v>
      </c>
      <c r="U296" s="90">
        <v>0</v>
      </c>
      <c r="V296" s="260">
        <v>17</v>
      </c>
      <c r="W296" s="99">
        <v>0</v>
      </c>
      <c r="X296" s="84">
        <v>0</v>
      </c>
      <c r="Y296" s="99">
        <v>0</v>
      </c>
      <c r="Z296" s="65">
        <v>0</v>
      </c>
      <c r="AA296" s="327">
        <v>1642901</v>
      </c>
      <c r="AB296" s="327">
        <v>0</v>
      </c>
      <c r="AC296" s="328">
        <f>AA296+AB296</f>
        <v>1642901</v>
      </c>
      <c r="AD296" s="75">
        <v>4500000</v>
      </c>
      <c r="AE296" s="75">
        <v>6000000</v>
      </c>
      <c r="AF296" s="75">
        <f>AC296*U296</f>
        <v>0</v>
      </c>
      <c r="AG296" s="75">
        <f>200000*V296</f>
        <v>3400000</v>
      </c>
      <c r="AH296" s="648">
        <f t="shared" si="4"/>
        <v>0</v>
      </c>
    </row>
    <row r="297" spans="1:35" s="50" customFormat="1" ht="24" hidden="1" customHeight="1" x14ac:dyDescent="0.2">
      <c r="A297" s="182"/>
      <c r="B297" s="298">
        <v>55</v>
      </c>
      <c r="C297" s="266">
        <v>55</v>
      </c>
      <c r="D297" s="299">
        <v>13094</v>
      </c>
      <c r="E297" s="252" t="s">
        <v>85</v>
      </c>
      <c r="F297" s="253" t="s">
        <v>1050</v>
      </c>
      <c r="G297" s="252" t="s">
        <v>87</v>
      </c>
      <c r="H297" s="274" t="s">
        <v>983</v>
      </c>
      <c r="I297" s="294" t="s">
        <v>1051</v>
      </c>
      <c r="J297" s="635">
        <v>63572168</v>
      </c>
      <c r="K297" s="635">
        <v>23164259</v>
      </c>
      <c r="L297" s="65" t="s">
        <v>2384</v>
      </c>
      <c r="M297" s="292" t="s">
        <v>2380</v>
      </c>
      <c r="N297" s="99"/>
      <c r="O297" s="65"/>
      <c r="P297" s="90"/>
      <c r="Q297" s="254">
        <v>30</v>
      </c>
      <c r="R297" s="255">
        <v>32</v>
      </c>
      <c r="S297" s="65">
        <v>0</v>
      </c>
      <c r="T297" s="65">
        <v>0</v>
      </c>
      <c r="U297" s="90">
        <v>0</v>
      </c>
      <c r="V297" s="260">
        <v>19</v>
      </c>
      <c r="W297" s="99">
        <v>0</v>
      </c>
      <c r="X297" s="84">
        <v>0</v>
      </c>
      <c r="Y297" s="99">
        <v>0</v>
      </c>
      <c r="Z297" s="65">
        <v>0</v>
      </c>
      <c r="AA297" s="327">
        <v>1477052</v>
      </c>
      <c r="AB297" s="327">
        <v>0</v>
      </c>
      <c r="AC297" s="328">
        <f>AA297+AB297</f>
        <v>1477052</v>
      </c>
      <c r="AD297" s="75">
        <v>4500000</v>
      </c>
      <c r="AE297" s="75">
        <v>6000000</v>
      </c>
      <c r="AF297" s="75">
        <f>AC297*U297</f>
        <v>0</v>
      </c>
      <c r="AG297" s="75">
        <f>200000*V297</f>
        <v>3800000</v>
      </c>
      <c r="AH297" s="648">
        <f t="shared" si="4"/>
        <v>0</v>
      </c>
    </row>
    <row r="298" spans="1:35" s="50" customFormat="1" ht="24" hidden="1" customHeight="1" x14ac:dyDescent="0.2">
      <c r="A298" s="182"/>
      <c r="B298" s="298">
        <v>61</v>
      </c>
      <c r="C298" s="266">
        <v>61</v>
      </c>
      <c r="D298" s="299">
        <v>13095</v>
      </c>
      <c r="E298" s="252" t="s">
        <v>248</v>
      </c>
      <c r="F298" s="253" t="s">
        <v>1054</v>
      </c>
      <c r="G298" s="252" t="s">
        <v>87</v>
      </c>
      <c r="H298" s="274" t="s">
        <v>983</v>
      </c>
      <c r="I298" s="294" t="s">
        <v>1055</v>
      </c>
      <c r="J298" s="635">
        <v>640507069</v>
      </c>
      <c r="K298" s="635">
        <v>22601927</v>
      </c>
      <c r="L298" s="65" t="s">
        <v>2384</v>
      </c>
      <c r="M298" s="292" t="s">
        <v>2380</v>
      </c>
      <c r="N298" s="99"/>
      <c r="O298" s="65"/>
      <c r="P298" s="90"/>
      <c r="Q298" s="254">
        <v>30</v>
      </c>
      <c r="R298" s="255">
        <v>93</v>
      </c>
      <c r="S298" s="65">
        <v>0</v>
      </c>
      <c r="T298" s="65">
        <v>0</v>
      </c>
      <c r="U298" s="90">
        <v>0</v>
      </c>
      <c r="V298" s="260">
        <v>18</v>
      </c>
      <c r="W298" s="99">
        <v>0</v>
      </c>
      <c r="X298" s="84">
        <v>0</v>
      </c>
      <c r="Y298" s="99">
        <v>0</v>
      </c>
      <c r="Z298" s="65">
        <v>0</v>
      </c>
      <c r="AA298" s="327">
        <v>1477052</v>
      </c>
      <c r="AB298" s="327">
        <v>0</v>
      </c>
      <c r="AC298" s="328">
        <f>AA298+AB298</f>
        <v>1477052</v>
      </c>
      <c r="AD298" s="75">
        <v>4500000</v>
      </c>
      <c r="AE298" s="75">
        <v>6000000</v>
      </c>
      <c r="AF298" s="75">
        <f>AC298*U298</f>
        <v>0</v>
      </c>
      <c r="AG298" s="75">
        <f>200000*V298</f>
        <v>3600000</v>
      </c>
      <c r="AH298" s="648">
        <f t="shared" si="4"/>
        <v>0</v>
      </c>
    </row>
    <row r="299" spans="1:35" s="50" customFormat="1" ht="24" hidden="1" customHeight="1" x14ac:dyDescent="0.4">
      <c r="A299" s="182"/>
      <c r="B299" s="298">
        <v>40</v>
      </c>
      <c r="C299" s="266">
        <v>40</v>
      </c>
      <c r="D299" s="299">
        <v>13096</v>
      </c>
      <c r="E299" s="252" t="s">
        <v>1058</v>
      </c>
      <c r="F299" s="253" t="s">
        <v>1059</v>
      </c>
      <c r="G299" s="252" t="s">
        <v>87</v>
      </c>
      <c r="H299" s="274" t="s">
        <v>983</v>
      </c>
      <c r="I299" s="294" t="s">
        <v>1060</v>
      </c>
      <c r="J299" s="637">
        <v>62289241</v>
      </c>
      <c r="K299" s="635">
        <v>12152848</v>
      </c>
      <c r="L299" s="65" t="s">
        <v>2384</v>
      </c>
      <c r="M299" s="292" t="s">
        <v>2380</v>
      </c>
      <c r="N299" s="99"/>
      <c r="O299" s="65"/>
      <c r="P299" s="90"/>
      <c r="Q299" s="254">
        <v>30</v>
      </c>
      <c r="R299" s="255">
        <v>20</v>
      </c>
      <c r="S299" s="65">
        <v>0</v>
      </c>
      <c r="T299" s="65">
        <v>0</v>
      </c>
      <c r="U299" s="90">
        <v>0</v>
      </c>
      <c r="V299" s="260">
        <v>19</v>
      </c>
      <c r="W299" s="99">
        <v>0</v>
      </c>
      <c r="X299" s="84">
        <v>0</v>
      </c>
      <c r="Y299" s="99">
        <v>0</v>
      </c>
      <c r="Z299" s="65">
        <v>0</v>
      </c>
      <c r="AA299" s="327">
        <v>1477052</v>
      </c>
      <c r="AB299" s="327">
        <v>46667</v>
      </c>
      <c r="AC299" s="328">
        <f>AA299+AB299</f>
        <v>1523719</v>
      </c>
      <c r="AD299" s="75">
        <v>4500000</v>
      </c>
      <c r="AE299" s="75">
        <v>6000000</v>
      </c>
      <c r="AF299" s="75">
        <f>AC299*U299</f>
        <v>0</v>
      </c>
      <c r="AG299" s="75">
        <f>200000*V299</f>
        <v>3800000</v>
      </c>
      <c r="AH299" s="648">
        <f t="shared" si="4"/>
        <v>0</v>
      </c>
    </row>
    <row r="300" spans="1:35" s="50" customFormat="1" ht="24" hidden="1" customHeight="1" x14ac:dyDescent="0.2">
      <c r="A300" s="182"/>
      <c r="B300" s="298">
        <v>53</v>
      </c>
      <c r="C300" s="266">
        <v>53</v>
      </c>
      <c r="D300" s="299">
        <v>13097</v>
      </c>
      <c r="E300" s="252" t="s">
        <v>144</v>
      </c>
      <c r="F300" s="253" t="s">
        <v>1063</v>
      </c>
      <c r="G300" s="252" t="s">
        <v>87</v>
      </c>
      <c r="H300" s="274" t="s">
        <v>983</v>
      </c>
      <c r="I300" s="294" t="s">
        <v>1064</v>
      </c>
      <c r="J300" s="635">
        <v>311360475</v>
      </c>
      <c r="K300" s="635">
        <v>57216234</v>
      </c>
      <c r="L300" s="65" t="s">
        <v>2384</v>
      </c>
      <c r="M300" s="292" t="s">
        <v>2380</v>
      </c>
      <c r="N300" s="99"/>
      <c r="O300" s="65"/>
      <c r="P300" s="90"/>
      <c r="Q300" s="254">
        <v>30</v>
      </c>
      <c r="R300" s="255">
        <v>60</v>
      </c>
      <c r="S300" s="65">
        <v>0</v>
      </c>
      <c r="T300" s="65">
        <v>0</v>
      </c>
      <c r="U300" s="90">
        <v>0</v>
      </c>
      <c r="V300" s="260">
        <v>19</v>
      </c>
      <c r="W300" s="99">
        <v>0</v>
      </c>
      <c r="X300" s="84">
        <v>0</v>
      </c>
      <c r="Y300" s="99">
        <v>0</v>
      </c>
      <c r="Z300" s="65">
        <v>0</v>
      </c>
      <c r="AA300" s="327">
        <v>1477052</v>
      </c>
      <c r="AB300" s="327">
        <v>0</v>
      </c>
      <c r="AC300" s="328">
        <f>AA300+AB300</f>
        <v>1477052</v>
      </c>
      <c r="AD300" s="75">
        <v>4500000</v>
      </c>
      <c r="AE300" s="75">
        <v>6000000</v>
      </c>
      <c r="AF300" s="75">
        <f>AC300*U300</f>
        <v>0</v>
      </c>
      <c r="AG300" s="75">
        <f>200000*V300</f>
        <v>3800000</v>
      </c>
      <c r="AH300" s="648">
        <f t="shared" si="4"/>
        <v>0</v>
      </c>
    </row>
    <row r="301" spans="1:35" s="50" customFormat="1" ht="24" hidden="1" customHeight="1" x14ac:dyDescent="0.2">
      <c r="A301" s="182"/>
      <c r="B301" s="298">
        <v>70</v>
      </c>
      <c r="C301" s="266">
        <v>70</v>
      </c>
      <c r="D301" s="299">
        <v>13098</v>
      </c>
      <c r="E301" s="252" t="s">
        <v>183</v>
      </c>
      <c r="F301" s="253" t="s">
        <v>1067</v>
      </c>
      <c r="G301" s="252" t="s">
        <v>87</v>
      </c>
      <c r="H301" s="274" t="s">
        <v>983</v>
      </c>
      <c r="I301" s="294" t="s">
        <v>1068</v>
      </c>
      <c r="J301" s="635">
        <v>2130432719</v>
      </c>
      <c r="K301" s="635">
        <v>28281640</v>
      </c>
      <c r="L301" s="65" t="s">
        <v>2384</v>
      </c>
      <c r="M301" s="292" t="s">
        <v>2383</v>
      </c>
      <c r="N301" s="99"/>
      <c r="O301" s="65"/>
      <c r="P301" s="90"/>
      <c r="Q301" s="254">
        <v>30</v>
      </c>
      <c r="R301" s="255">
        <v>29</v>
      </c>
      <c r="S301" s="65">
        <v>0</v>
      </c>
      <c r="T301" s="65">
        <v>0</v>
      </c>
      <c r="U301" s="90">
        <v>0</v>
      </c>
      <c r="V301" s="260">
        <v>20</v>
      </c>
      <c r="W301" s="99">
        <v>0</v>
      </c>
      <c r="X301" s="84">
        <v>0</v>
      </c>
      <c r="Y301" s="99">
        <v>0</v>
      </c>
      <c r="Z301" s="65">
        <v>0</v>
      </c>
      <c r="AA301" s="327">
        <v>1642901</v>
      </c>
      <c r="AB301" s="327">
        <v>0</v>
      </c>
      <c r="AC301" s="328">
        <f>AA301+AB301</f>
        <v>1642901</v>
      </c>
      <c r="AD301" s="75">
        <v>4500000</v>
      </c>
      <c r="AE301" s="75">
        <v>6000000</v>
      </c>
      <c r="AF301" s="75">
        <f>AC301*U301</f>
        <v>0</v>
      </c>
      <c r="AG301" s="75">
        <f>200000*V301</f>
        <v>4000000</v>
      </c>
      <c r="AH301" s="648">
        <f t="shared" si="4"/>
        <v>0</v>
      </c>
    </row>
    <row r="302" spans="1:35" s="50" customFormat="1" ht="24" hidden="1" customHeight="1" x14ac:dyDescent="0.2">
      <c r="A302" s="182"/>
      <c r="B302" s="298">
        <v>68</v>
      </c>
      <c r="C302" s="266">
        <v>68</v>
      </c>
      <c r="D302" s="299">
        <v>13099</v>
      </c>
      <c r="E302" s="252" t="s">
        <v>183</v>
      </c>
      <c r="F302" s="253" t="s">
        <v>1071</v>
      </c>
      <c r="G302" s="252" t="s">
        <v>87</v>
      </c>
      <c r="H302" s="274" t="s">
        <v>983</v>
      </c>
      <c r="I302" s="294" t="s">
        <v>1072</v>
      </c>
      <c r="J302" s="635">
        <v>80919375</v>
      </c>
      <c r="K302" s="635"/>
      <c r="L302" s="65" t="s">
        <v>2384</v>
      </c>
      <c r="M302" s="292" t="s">
        <v>2380</v>
      </c>
      <c r="N302" s="99"/>
      <c r="O302" s="65"/>
      <c r="P302" s="90"/>
      <c r="Q302" s="254">
        <v>30</v>
      </c>
      <c r="R302" s="255">
        <v>10</v>
      </c>
      <c r="S302" s="65">
        <v>0</v>
      </c>
      <c r="T302" s="65">
        <v>0</v>
      </c>
      <c r="U302" s="90">
        <v>0</v>
      </c>
      <c r="V302" s="260">
        <v>18</v>
      </c>
      <c r="W302" s="99">
        <v>0</v>
      </c>
      <c r="X302" s="84">
        <v>0</v>
      </c>
      <c r="Y302" s="99">
        <v>0</v>
      </c>
      <c r="Z302" s="65">
        <v>0</v>
      </c>
      <c r="AA302" s="327">
        <v>1477052</v>
      </c>
      <c r="AB302" s="327">
        <v>0</v>
      </c>
      <c r="AC302" s="328">
        <f>AA302+AB302</f>
        <v>1477052</v>
      </c>
      <c r="AD302" s="75">
        <v>4500000</v>
      </c>
      <c r="AE302" s="75">
        <v>6000000</v>
      </c>
      <c r="AF302" s="75">
        <f>AC302*U302</f>
        <v>0</v>
      </c>
      <c r="AG302" s="75">
        <f>200000*V302</f>
        <v>3600000</v>
      </c>
      <c r="AH302" s="648">
        <f t="shared" si="4"/>
        <v>0</v>
      </c>
      <c r="AI302" s="343" t="s">
        <v>3305</v>
      </c>
    </row>
    <row r="303" spans="1:35" s="50" customFormat="1" ht="24" hidden="1" customHeight="1" x14ac:dyDescent="0.2">
      <c r="A303" s="182"/>
      <c r="B303" s="298">
        <v>38</v>
      </c>
      <c r="C303" s="266">
        <v>38</v>
      </c>
      <c r="D303" s="299">
        <v>13100</v>
      </c>
      <c r="E303" s="252" t="s">
        <v>435</v>
      </c>
      <c r="F303" s="253" t="s">
        <v>1074</v>
      </c>
      <c r="G303" s="252" t="s">
        <v>87</v>
      </c>
      <c r="H303" s="274" t="s">
        <v>983</v>
      </c>
      <c r="I303" s="294" t="s">
        <v>1075</v>
      </c>
      <c r="J303" s="635">
        <v>56296525</v>
      </c>
      <c r="K303" s="635">
        <v>20419402</v>
      </c>
      <c r="L303" s="65" t="s">
        <v>2384</v>
      </c>
      <c r="M303" s="292" t="s">
        <v>2381</v>
      </c>
      <c r="N303" s="99"/>
      <c r="O303" s="65"/>
      <c r="P303" s="90"/>
      <c r="Q303" s="254">
        <v>30</v>
      </c>
      <c r="R303" s="255">
        <v>22</v>
      </c>
      <c r="S303" s="65">
        <v>0</v>
      </c>
      <c r="T303" s="65">
        <v>0</v>
      </c>
      <c r="U303" s="90">
        <v>0</v>
      </c>
      <c r="V303" s="260">
        <v>20</v>
      </c>
      <c r="W303" s="99">
        <v>0</v>
      </c>
      <c r="X303" s="84">
        <v>0</v>
      </c>
      <c r="Y303" s="99">
        <v>2</v>
      </c>
      <c r="Z303" s="65">
        <v>2</v>
      </c>
      <c r="AA303" s="327">
        <v>1311206</v>
      </c>
      <c r="AB303" s="327">
        <v>46667</v>
      </c>
      <c r="AC303" s="328">
        <f>AA303+AB303</f>
        <v>1357873</v>
      </c>
      <c r="AD303" s="75">
        <v>4500000</v>
      </c>
      <c r="AE303" s="75">
        <v>6000000</v>
      </c>
      <c r="AF303" s="75">
        <f>AC303*U303</f>
        <v>0</v>
      </c>
      <c r="AG303" s="75">
        <f>200000*V303</f>
        <v>4000000</v>
      </c>
      <c r="AH303" s="648">
        <f t="shared" si="4"/>
        <v>0</v>
      </c>
    </row>
    <row r="304" spans="1:35" s="50" customFormat="1" ht="24" hidden="1" customHeight="1" x14ac:dyDescent="0.2">
      <c r="A304" s="182"/>
      <c r="B304" s="298">
        <v>56</v>
      </c>
      <c r="C304" s="266">
        <v>56</v>
      </c>
      <c r="D304" s="299">
        <v>13101</v>
      </c>
      <c r="E304" s="252" t="s">
        <v>294</v>
      </c>
      <c r="F304" s="253" t="s">
        <v>1078</v>
      </c>
      <c r="G304" s="252" t="s">
        <v>87</v>
      </c>
      <c r="H304" s="274" t="s">
        <v>983</v>
      </c>
      <c r="I304" s="294" t="s">
        <v>1079</v>
      </c>
      <c r="J304" s="635">
        <v>321675894</v>
      </c>
      <c r="K304" s="635">
        <v>17160417</v>
      </c>
      <c r="L304" s="65" t="s">
        <v>2384</v>
      </c>
      <c r="M304" s="292" t="s">
        <v>2380</v>
      </c>
      <c r="N304" s="99"/>
      <c r="O304" s="65"/>
      <c r="P304" s="90"/>
      <c r="Q304" s="254">
        <v>30</v>
      </c>
      <c r="R304" s="255">
        <v>51</v>
      </c>
      <c r="S304" s="65">
        <v>0</v>
      </c>
      <c r="T304" s="65">
        <v>0</v>
      </c>
      <c r="U304" s="90">
        <v>0</v>
      </c>
      <c r="V304" s="260">
        <v>19</v>
      </c>
      <c r="W304" s="99">
        <v>0</v>
      </c>
      <c r="X304" s="84">
        <v>0</v>
      </c>
      <c r="Y304" s="99">
        <v>1</v>
      </c>
      <c r="Z304" s="65">
        <v>1</v>
      </c>
      <c r="AA304" s="327">
        <v>1477052</v>
      </c>
      <c r="AB304" s="327">
        <v>0</v>
      </c>
      <c r="AC304" s="328">
        <f>AA304+AB304</f>
        <v>1477052</v>
      </c>
      <c r="AD304" s="75">
        <v>4500000</v>
      </c>
      <c r="AE304" s="75">
        <v>6000000</v>
      </c>
      <c r="AF304" s="75">
        <f>AC304*U304</f>
        <v>0</v>
      </c>
      <c r="AG304" s="75">
        <f>200000*V304</f>
        <v>3800000</v>
      </c>
      <c r="AH304" s="648">
        <f t="shared" si="4"/>
        <v>0</v>
      </c>
    </row>
    <row r="305" spans="1:34" s="50" customFormat="1" ht="24" hidden="1" customHeight="1" x14ac:dyDescent="0.2">
      <c r="A305" s="182"/>
      <c r="B305" s="298">
        <v>49</v>
      </c>
      <c r="C305" s="266">
        <v>49</v>
      </c>
      <c r="D305" s="299">
        <v>13102</v>
      </c>
      <c r="E305" s="252" t="s">
        <v>1082</v>
      </c>
      <c r="F305" s="253" t="s">
        <v>1083</v>
      </c>
      <c r="G305" s="252" t="s">
        <v>87</v>
      </c>
      <c r="H305" s="274" t="s">
        <v>983</v>
      </c>
      <c r="I305" s="294" t="s">
        <v>1084</v>
      </c>
      <c r="J305" s="635">
        <v>16036115</v>
      </c>
      <c r="K305" s="635">
        <v>48318100</v>
      </c>
      <c r="L305" s="65" t="s">
        <v>2384</v>
      </c>
      <c r="M305" s="292" t="s">
        <v>2380</v>
      </c>
      <c r="N305" s="99"/>
      <c r="O305" s="65"/>
      <c r="P305" s="90"/>
      <c r="Q305" s="254">
        <v>30</v>
      </c>
      <c r="R305" s="255">
        <v>80</v>
      </c>
      <c r="S305" s="65">
        <v>0</v>
      </c>
      <c r="T305" s="65">
        <v>0</v>
      </c>
      <c r="U305" s="90">
        <v>0</v>
      </c>
      <c r="V305" s="260">
        <v>20</v>
      </c>
      <c r="W305" s="99">
        <v>0</v>
      </c>
      <c r="X305" s="84">
        <v>0</v>
      </c>
      <c r="Y305" s="99">
        <v>0</v>
      </c>
      <c r="Z305" s="65">
        <v>0</v>
      </c>
      <c r="AA305" s="327">
        <v>1477052</v>
      </c>
      <c r="AB305" s="327">
        <v>0</v>
      </c>
      <c r="AC305" s="328">
        <f>AA305+AB305</f>
        <v>1477052</v>
      </c>
      <c r="AD305" s="75">
        <v>4500000</v>
      </c>
      <c r="AE305" s="75">
        <v>6000000</v>
      </c>
      <c r="AF305" s="75">
        <f>AC305*U305</f>
        <v>0</v>
      </c>
      <c r="AG305" s="75">
        <f>200000*V305</f>
        <v>4000000</v>
      </c>
      <c r="AH305" s="648">
        <f t="shared" si="4"/>
        <v>0</v>
      </c>
    </row>
    <row r="306" spans="1:34" s="50" customFormat="1" ht="24" hidden="1" customHeight="1" x14ac:dyDescent="0.2">
      <c r="A306" s="182"/>
      <c r="B306" s="298">
        <v>66</v>
      </c>
      <c r="C306" s="266">
        <v>66</v>
      </c>
      <c r="D306" s="299">
        <v>13103</v>
      </c>
      <c r="E306" s="252" t="s">
        <v>1087</v>
      </c>
      <c r="F306" s="253" t="s">
        <v>1088</v>
      </c>
      <c r="G306" s="252" t="s">
        <v>87</v>
      </c>
      <c r="H306" s="274" t="s">
        <v>983</v>
      </c>
      <c r="I306" s="294" t="s">
        <v>1089</v>
      </c>
      <c r="J306" s="635">
        <v>1610162218</v>
      </c>
      <c r="K306" s="635">
        <v>12817111</v>
      </c>
      <c r="L306" s="65" t="s">
        <v>2384</v>
      </c>
      <c r="M306" s="292" t="s">
        <v>2380</v>
      </c>
      <c r="N306" s="99"/>
      <c r="O306" s="65"/>
      <c r="P306" s="90"/>
      <c r="Q306" s="254">
        <v>30</v>
      </c>
      <c r="R306" s="255">
        <v>80</v>
      </c>
      <c r="S306" s="65">
        <v>0</v>
      </c>
      <c r="T306" s="65">
        <v>0</v>
      </c>
      <c r="U306" s="90">
        <v>0</v>
      </c>
      <c r="V306" s="260">
        <v>20</v>
      </c>
      <c r="W306" s="99">
        <v>0</v>
      </c>
      <c r="X306" s="84">
        <v>0</v>
      </c>
      <c r="Y306" s="99">
        <v>0</v>
      </c>
      <c r="Z306" s="65">
        <v>0</v>
      </c>
      <c r="AA306" s="327">
        <v>1477052</v>
      </c>
      <c r="AB306" s="327">
        <v>46667</v>
      </c>
      <c r="AC306" s="328">
        <f>AA306+AB306</f>
        <v>1523719</v>
      </c>
      <c r="AD306" s="75">
        <v>4500000</v>
      </c>
      <c r="AE306" s="75">
        <v>6000000</v>
      </c>
      <c r="AF306" s="75">
        <f>AC306*U306</f>
        <v>0</v>
      </c>
      <c r="AG306" s="75">
        <f>200000*V306</f>
        <v>4000000</v>
      </c>
      <c r="AH306" s="648">
        <f t="shared" si="4"/>
        <v>0</v>
      </c>
    </row>
    <row r="307" spans="1:34" s="50" customFormat="1" ht="24" hidden="1" customHeight="1" x14ac:dyDescent="0.2">
      <c r="A307" s="182"/>
      <c r="B307" s="298">
        <v>60</v>
      </c>
      <c r="C307" s="266">
        <v>60</v>
      </c>
      <c r="D307" s="299">
        <v>13104</v>
      </c>
      <c r="E307" s="252" t="s">
        <v>1027</v>
      </c>
      <c r="F307" s="253" t="s">
        <v>1092</v>
      </c>
      <c r="G307" s="252" t="s">
        <v>87</v>
      </c>
      <c r="H307" s="274" t="s">
        <v>983</v>
      </c>
      <c r="I307" s="294" t="s">
        <v>1093</v>
      </c>
      <c r="J307" s="635">
        <v>2270087951</v>
      </c>
      <c r="K307" s="635">
        <v>29065963</v>
      </c>
      <c r="L307" s="65" t="s">
        <v>2384</v>
      </c>
      <c r="M307" s="292" t="s">
        <v>2380</v>
      </c>
      <c r="N307" s="99"/>
      <c r="O307" s="65"/>
      <c r="P307" s="90"/>
      <c r="Q307" s="254">
        <v>30</v>
      </c>
      <c r="R307" s="255">
        <v>32</v>
      </c>
      <c r="S307" s="65">
        <v>0</v>
      </c>
      <c r="T307" s="65">
        <v>0</v>
      </c>
      <c r="U307" s="90">
        <v>0</v>
      </c>
      <c r="V307" s="260">
        <v>18</v>
      </c>
      <c r="W307" s="99">
        <v>0</v>
      </c>
      <c r="X307" s="84">
        <v>0</v>
      </c>
      <c r="Y307" s="99">
        <v>0</v>
      </c>
      <c r="Z307" s="65">
        <v>0</v>
      </c>
      <c r="AA307" s="327">
        <v>1477052</v>
      </c>
      <c r="AB307" s="327">
        <v>0</v>
      </c>
      <c r="AC307" s="328">
        <f>AA307+AB307</f>
        <v>1477052</v>
      </c>
      <c r="AD307" s="75">
        <v>4500000</v>
      </c>
      <c r="AE307" s="75">
        <v>6000000</v>
      </c>
      <c r="AF307" s="75">
        <f>AC307*U307</f>
        <v>0</v>
      </c>
      <c r="AG307" s="75">
        <f>200000*V307</f>
        <v>3600000</v>
      </c>
      <c r="AH307" s="648">
        <f t="shared" si="4"/>
        <v>0</v>
      </c>
    </row>
    <row r="308" spans="1:34" s="50" customFormat="1" ht="24" hidden="1" customHeight="1" x14ac:dyDescent="0.2">
      <c r="A308" s="182"/>
      <c r="B308" s="298">
        <v>65</v>
      </c>
      <c r="C308" s="266">
        <v>65</v>
      </c>
      <c r="D308" s="299">
        <v>13105</v>
      </c>
      <c r="E308" s="252" t="s">
        <v>1096</v>
      </c>
      <c r="F308" s="253" t="s">
        <v>1097</v>
      </c>
      <c r="G308" s="252" t="s">
        <v>87</v>
      </c>
      <c r="H308" s="274" t="s">
        <v>983</v>
      </c>
      <c r="I308" s="294" t="s">
        <v>1098</v>
      </c>
      <c r="J308" s="635">
        <v>491653751</v>
      </c>
      <c r="K308" s="635">
        <v>21767588</v>
      </c>
      <c r="L308" s="65" t="s">
        <v>2384</v>
      </c>
      <c r="M308" s="307" t="s">
        <v>2383</v>
      </c>
      <c r="N308" s="99"/>
      <c r="O308" s="65"/>
      <c r="P308" s="90"/>
      <c r="Q308" s="254">
        <v>30</v>
      </c>
      <c r="R308" s="255">
        <v>100</v>
      </c>
      <c r="S308" s="65">
        <v>0</v>
      </c>
      <c r="T308" s="65">
        <v>0</v>
      </c>
      <c r="U308" s="90">
        <v>0</v>
      </c>
      <c r="V308" s="260">
        <v>20</v>
      </c>
      <c r="W308" s="99">
        <v>0</v>
      </c>
      <c r="X308" s="84">
        <v>0</v>
      </c>
      <c r="Y308" s="99">
        <v>1</v>
      </c>
      <c r="Z308" s="65">
        <v>1</v>
      </c>
      <c r="AA308" s="327">
        <v>1642901</v>
      </c>
      <c r="AB308" s="327">
        <v>0</v>
      </c>
      <c r="AC308" s="328">
        <f>AA308+AB308</f>
        <v>1642901</v>
      </c>
      <c r="AD308" s="75">
        <v>4500000</v>
      </c>
      <c r="AE308" s="75">
        <v>6000000</v>
      </c>
      <c r="AF308" s="75">
        <f>AC308*U308</f>
        <v>0</v>
      </c>
      <c r="AG308" s="75">
        <f>200000*V308</f>
        <v>4000000</v>
      </c>
      <c r="AH308" s="648">
        <f t="shared" si="4"/>
        <v>0</v>
      </c>
    </row>
    <row r="309" spans="1:34" s="50" customFormat="1" ht="24" hidden="1" customHeight="1" x14ac:dyDescent="0.2">
      <c r="A309" s="182"/>
      <c r="B309" s="298">
        <v>54</v>
      </c>
      <c r="C309" s="266">
        <v>54</v>
      </c>
      <c r="D309" s="299">
        <v>13106</v>
      </c>
      <c r="E309" s="252" t="s">
        <v>1101</v>
      </c>
      <c r="F309" s="253" t="s">
        <v>1102</v>
      </c>
      <c r="G309" s="252" t="s">
        <v>87</v>
      </c>
      <c r="H309" s="274" t="s">
        <v>983</v>
      </c>
      <c r="I309" s="294" t="s">
        <v>1103</v>
      </c>
      <c r="J309" s="635">
        <v>480755981</v>
      </c>
      <c r="K309" s="635">
        <v>22214934</v>
      </c>
      <c r="L309" s="65" t="s">
        <v>2384</v>
      </c>
      <c r="M309" s="292" t="s">
        <v>2380</v>
      </c>
      <c r="N309" s="99"/>
      <c r="O309" s="65"/>
      <c r="P309" s="90"/>
      <c r="Q309" s="254">
        <v>30</v>
      </c>
      <c r="R309" s="255">
        <v>78</v>
      </c>
      <c r="S309" s="65">
        <v>0</v>
      </c>
      <c r="T309" s="65">
        <v>0</v>
      </c>
      <c r="U309" s="90">
        <v>0</v>
      </c>
      <c r="V309" s="260">
        <v>20</v>
      </c>
      <c r="W309" s="99">
        <v>0</v>
      </c>
      <c r="X309" s="84">
        <v>0</v>
      </c>
      <c r="Y309" s="99">
        <v>0</v>
      </c>
      <c r="Z309" s="65">
        <v>0</v>
      </c>
      <c r="AA309" s="327">
        <v>1477052</v>
      </c>
      <c r="AB309" s="327">
        <v>0</v>
      </c>
      <c r="AC309" s="328">
        <f>AA309+AB309</f>
        <v>1477052</v>
      </c>
      <c r="AD309" s="75">
        <v>4500000</v>
      </c>
      <c r="AE309" s="75">
        <v>6000000</v>
      </c>
      <c r="AF309" s="75">
        <f>AC309*U309</f>
        <v>0</v>
      </c>
      <c r="AG309" s="75">
        <f>200000*V309</f>
        <v>4000000</v>
      </c>
      <c r="AH309" s="648">
        <f t="shared" si="4"/>
        <v>0</v>
      </c>
    </row>
    <row r="310" spans="1:34" s="50" customFormat="1" ht="24" hidden="1" customHeight="1" x14ac:dyDescent="0.2">
      <c r="A310" s="182"/>
      <c r="B310" s="298">
        <v>74</v>
      </c>
      <c r="C310" s="266">
        <v>74</v>
      </c>
      <c r="D310" s="299">
        <v>13107</v>
      </c>
      <c r="E310" s="252" t="s">
        <v>655</v>
      </c>
      <c r="F310" s="253" t="s">
        <v>1106</v>
      </c>
      <c r="G310" s="252" t="s">
        <v>87</v>
      </c>
      <c r="H310" s="274" t="s">
        <v>983</v>
      </c>
      <c r="I310" s="294" t="s">
        <v>1107</v>
      </c>
      <c r="J310" s="635">
        <v>4260114018</v>
      </c>
      <c r="K310" s="635">
        <v>16296626</v>
      </c>
      <c r="L310" s="65" t="s">
        <v>2384</v>
      </c>
      <c r="M310" s="292" t="s">
        <v>2380</v>
      </c>
      <c r="N310" s="99"/>
      <c r="O310" s="65"/>
      <c r="P310" s="90"/>
      <c r="Q310" s="254">
        <v>30</v>
      </c>
      <c r="R310" s="255">
        <v>60</v>
      </c>
      <c r="S310" s="65">
        <v>0</v>
      </c>
      <c r="T310" s="65">
        <v>0</v>
      </c>
      <c r="U310" s="90">
        <v>0</v>
      </c>
      <c r="V310" s="260">
        <v>20</v>
      </c>
      <c r="W310" s="99">
        <v>0</v>
      </c>
      <c r="X310" s="84">
        <v>0</v>
      </c>
      <c r="Y310" s="99">
        <v>0</v>
      </c>
      <c r="Z310" s="65">
        <v>0</v>
      </c>
      <c r="AA310" s="327">
        <v>1477052</v>
      </c>
      <c r="AB310" s="327">
        <v>0</v>
      </c>
      <c r="AC310" s="328">
        <f>AA310+AB310</f>
        <v>1477052</v>
      </c>
      <c r="AD310" s="75">
        <v>4500000</v>
      </c>
      <c r="AE310" s="75">
        <v>6000000</v>
      </c>
      <c r="AF310" s="75">
        <f>AC310*U310</f>
        <v>0</v>
      </c>
      <c r="AG310" s="75">
        <f>200000*V310</f>
        <v>4000000</v>
      </c>
      <c r="AH310" s="648">
        <f t="shared" si="4"/>
        <v>0</v>
      </c>
    </row>
    <row r="311" spans="1:34" s="50" customFormat="1" ht="24" hidden="1" customHeight="1" x14ac:dyDescent="0.2">
      <c r="A311" s="182"/>
      <c r="B311" s="298">
        <v>48</v>
      </c>
      <c r="C311" s="266">
        <v>48</v>
      </c>
      <c r="D311" s="299">
        <v>13108</v>
      </c>
      <c r="E311" s="252" t="s">
        <v>158</v>
      </c>
      <c r="F311" s="253" t="s">
        <v>1110</v>
      </c>
      <c r="G311" s="252" t="s">
        <v>87</v>
      </c>
      <c r="H311" s="274" t="s">
        <v>983</v>
      </c>
      <c r="I311" s="294" t="s">
        <v>1111</v>
      </c>
      <c r="J311" s="635">
        <v>4073524933</v>
      </c>
      <c r="K311" s="635">
        <v>58142983</v>
      </c>
      <c r="L311" s="65" t="s">
        <v>2384</v>
      </c>
      <c r="M311" s="292" t="s">
        <v>2380</v>
      </c>
      <c r="N311" s="99"/>
      <c r="O311" s="65"/>
      <c r="P311" s="90"/>
      <c r="Q311" s="254">
        <v>30</v>
      </c>
      <c r="R311" s="255">
        <v>79</v>
      </c>
      <c r="S311" s="65">
        <v>0</v>
      </c>
      <c r="T311" s="65">
        <v>0</v>
      </c>
      <c r="U311" s="90">
        <v>0</v>
      </c>
      <c r="V311" s="260">
        <v>20</v>
      </c>
      <c r="W311" s="99">
        <v>0</v>
      </c>
      <c r="X311" s="84">
        <v>0</v>
      </c>
      <c r="Y311" s="99">
        <v>0</v>
      </c>
      <c r="Z311" s="65">
        <v>0</v>
      </c>
      <c r="AA311" s="327">
        <v>1477052</v>
      </c>
      <c r="AB311" s="327">
        <v>0</v>
      </c>
      <c r="AC311" s="328">
        <f>AA311+AB311</f>
        <v>1477052</v>
      </c>
      <c r="AD311" s="75">
        <v>4500000</v>
      </c>
      <c r="AE311" s="75">
        <v>6000000</v>
      </c>
      <c r="AF311" s="75">
        <f>AC311*U311</f>
        <v>0</v>
      </c>
      <c r="AG311" s="75">
        <f>200000*V311</f>
        <v>4000000</v>
      </c>
      <c r="AH311" s="648">
        <f t="shared" si="4"/>
        <v>0</v>
      </c>
    </row>
    <row r="312" spans="1:34" s="50" customFormat="1" ht="24" hidden="1" customHeight="1" x14ac:dyDescent="0.2">
      <c r="A312" s="182"/>
      <c r="B312" s="298">
        <v>41</v>
      </c>
      <c r="C312" s="266">
        <v>41</v>
      </c>
      <c r="D312" s="299">
        <v>13109</v>
      </c>
      <c r="E312" s="252" t="s">
        <v>140</v>
      </c>
      <c r="F312" s="253" t="s">
        <v>765</v>
      </c>
      <c r="G312" s="252" t="s">
        <v>87</v>
      </c>
      <c r="H312" s="274" t="s">
        <v>983</v>
      </c>
      <c r="I312" s="294" t="s">
        <v>1114</v>
      </c>
      <c r="J312" s="635">
        <v>12608580</v>
      </c>
      <c r="K312" s="635">
        <v>27466153</v>
      </c>
      <c r="L312" s="65" t="s">
        <v>2384</v>
      </c>
      <c r="M312" s="292" t="s">
        <v>2380</v>
      </c>
      <c r="N312" s="99"/>
      <c r="O312" s="65"/>
      <c r="P312" s="90"/>
      <c r="Q312" s="254">
        <v>30</v>
      </c>
      <c r="R312" s="255">
        <v>100</v>
      </c>
      <c r="S312" s="65">
        <v>0</v>
      </c>
      <c r="T312" s="65">
        <v>0</v>
      </c>
      <c r="U312" s="90">
        <v>0</v>
      </c>
      <c r="V312" s="260">
        <v>20</v>
      </c>
      <c r="W312" s="99">
        <v>0</v>
      </c>
      <c r="X312" s="84">
        <v>0</v>
      </c>
      <c r="Y312" s="99">
        <v>0</v>
      </c>
      <c r="Z312" s="65">
        <v>0</v>
      </c>
      <c r="AA312" s="327">
        <v>1477052</v>
      </c>
      <c r="AB312" s="327">
        <v>46667</v>
      </c>
      <c r="AC312" s="328">
        <f>AA312+AB312</f>
        <v>1523719</v>
      </c>
      <c r="AD312" s="75">
        <v>4500000</v>
      </c>
      <c r="AE312" s="75">
        <v>6000000</v>
      </c>
      <c r="AF312" s="75">
        <f>AC312*U312</f>
        <v>0</v>
      </c>
      <c r="AG312" s="75">
        <f>200000*V312</f>
        <v>4000000</v>
      </c>
      <c r="AH312" s="648">
        <f t="shared" si="4"/>
        <v>0</v>
      </c>
    </row>
    <row r="313" spans="1:34" s="50" customFormat="1" ht="24" customHeight="1" x14ac:dyDescent="0.2">
      <c r="A313" s="182"/>
      <c r="B313" s="298">
        <v>50</v>
      </c>
      <c r="C313" s="266">
        <v>50</v>
      </c>
      <c r="D313" s="299">
        <v>13110</v>
      </c>
      <c r="E313" s="252" t="s">
        <v>1117</v>
      </c>
      <c r="F313" s="253" t="s">
        <v>1118</v>
      </c>
      <c r="G313" s="252" t="s">
        <v>87</v>
      </c>
      <c r="H313" s="274" t="s">
        <v>983</v>
      </c>
      <c r="I313" s="294" t="s">
        <v>1119</v>
      </c>
      <c r="J313" s="635">
        <v>14785102</v>
      </c>
      <c r="K313" s="635">
        <v>16327216</v>
      </c>
      <c r="L313" s="65" t="s">
        <v>2384</v>
      </c>
      <c r="M313" s="292" t="s">
        <v>2383</v>
      </c>
      <c r="N313" s="99"/>
      <c r="O313" s="65"/>
      <c r="P313" s="90"/>
      <c r="Q313" s="254">
        <v>30</v>
      </c>
      <c r="R313" s="255">
        <v>39</v>
      </c>
      <c r="S313" s="65">
        <v>0</v>
      </c>
      <c r="T313" s="65">
        <v>0</v>
      </c>
      <c r="U313" s="90">
        <v>0</v>
      </c>
      <c r="V313" s="260">
        <v>20</v>
      </c>
      <c r="W313" s="99">
        <v>0</v>
      </c>
      <c r="X313" s="84">
        <v>0</v>
      </c>
      <c r="Y313" s="99">
        <v>2</v>
      </c>
      <c r="Z313" s="65">
        <v>0</v>
      </c>
      <c r="AA313" s="327">
        <v>1642901</v>
      </c>
      <c r="AB313" s="327">
        <v>0</v>
      </c>
      <c r="AC313" s="328">
        <f>AA313+AB313</f>
        <v>1642901</v>
      </c>
      <c r="AD313" s="75">
        <v>4500000</v>
      </c>
      <c r="AE313" s="75">
        <v>6000000</v>
      </c>
      <c r="AF313" s="75">
        <f>AC313*U313</f>
        <v>0</v>
      </c>
      <c r="AG313" s="75">
        <f>200000*V313</f>
        <v>4000000</v>
      </c>
      <c r="AH313" s="648">
        <f t="shared" si="4"/>
        <v>-2</v>
      </c>
    </row>
    <row r="314" spans="1:34" s="50" customFormat="1" ht="24" hidden="1" customHeight="1" x14ac:dyDescent="0.2">
      <c r="A314" s="182"/>
      <c r="B314" s="298">
        <v>57</v>
      </c>
      <c r="C314" s="266">
        <v>57</v>
      </c>
      <c r="D314" s="299">
        <v>13111</v>
      </c>
      <c r="E314" s="252" t="s">
        <v>1122</v>
      </c>
      <c r="F314" s="253" t="s">
        <v>1123</v>
      </c>
      <c r="G314" s="252" t="s">
        <v>87</v>
      </c>
      <c r="H314" s="274" t="s">
        <v>983</v>
      </c>
      <c r="I314" s="294" t="s">
        <v>1124</v>
      </c>
      <c r="J314" s="635">
        <v>4900411061</v>
      </c>
      <c r="K314" s="635">
        <v>24313466</v>
      </c>
      <c r="L314" s="65" t="s">
        <v>2384</v>
      </c>
      <c r="M314" s="292" t="s">
        <v>2380</v>
      </c>
      <c r="N314" s="99"/>
      <c r="O314" s="65"/>
      <c r="P314" s="90"/>
      <c r="Q314" s="254">
        <v>30</v>
      </c>
      <c r="R314" s="255">
        <v>33</v>
      </c>
      <c r="S314" s="65">
        <v>0</v>
      </c>
      <c r="T314" s="65">
        <v>0</v>
      </c>
      <c r="U314" s="90">
        <v>0</v>
      </c>
      <c r="V314" s="260">
        <v>19</v>
      </c>
      <c r="W314" s="99">
        <v>0</v>
      </c>
      <c r="X314" s="84">
        <v>0</v>
      </c>
      <c r="Y314" s="99">
        <v>0</v>
      </c>
      <c r="Z314" s="65">
        <v>0</v>
      </c>
      <c r="AA314" s="327">
        <v>1477052</v>
      </c>
      <c r="AB314" s="327">
        <v>0</v>
      </c>
      <c r="AC314" s="328">
        <f>AA314+AB314</f>
        <v>1477052</v>
      </c>
      <c r="AD314" s="75">
        <v>4500000</v>
      </c>
      <c r="AE314" s="75">
        <v>6000000</v>
      </c>
      <c r="AF314" s="75">
        <f>AC314*U314</f>
        <v>0</v>
      </c>
      <c r="AG314" s="75">
        <f>200000*V314</f>
        <v>3800000</v>
      </c>
      <c r="AH314" s="648">
        <f t="shared" si="4"/>
        <v>0</v>
      </c>
    </row>
    <row r="315" spans="1:34" s="50" customFormat="1" ht="24" hidden="1" customHeight="1" x14ac:dyDescent="0.2">
      <c r="A315" s="182"/>
      <c r="B315" s="298">
        <v>73</v>
      </c>
      <c r="C315" s="266">
        <v>73</v>
      </c>
      <c r="D315" s="299">
        <v>13112</v>
      </c>
      <c r="E315" s="252" t="s">
        <v>259</v>
      </c>
      <c r="F315" s="253" t="s">
        <v>1127</v>
      </c>
      <c r="G315" s="252" t="s">
        <v>87</v>
      </c>
      <c r="H315" s="274" t="s">
        <v>983</v>
      </c>
      <c r="I315" s="294" t="s">
        <v>1128</v>
      </c>
      <c r="J315" s="635">
        <v>78617413</v>
      </c>
      <c r="K315" s="635">
        <v>18633922</v>
      </c>
      <c r="L315" s="65" t="s">
        <v>2384</v>
      </c>
      <c r="M315" s="292" t="s">
        <v>2383</v>
      </c>
      <c r="N315" s="99"/>
      <c r="O315" s="65"/>
      <c r="P315" s="90"/>
      <c r="Q315" s="254">
        <v>30</v>
      </c>
      <c r="R315" s="255">
        <v>175</v>
      </c>
      <c r="S315" s="65">
        <v>0</v>
      </c>
      <c r="T315" s="65">
        <v>0</v>
      </c>
      <c r="U315" s="90">
        <v>0</v>
      </c>
      <c r="V315" s="261">
        <v>18</v>
      </c>
      <c r="W315" s="99">
        <v>0</v>
      </c>
      <c r="X315" s="84">
        <v>0</v>
      </c>
      <c r="Y315" s="99">
        <v>1</v>
      </c>
      <c r="Z315" s="65">
        <v>1</v>
      </c>
      <c r="AA315" s="327">
        <v>1642901</v>
      </c>
      <c r="AB315" s="327">
        <v>0</v>
      </c>
      <c r="AC315" s="328">
        <f>AA315+AB315</f>
        <v>1642901</v>
      </c>
      <c r="AD315" s="75">
        <v>4500000</v>
      </c>
      <c r="AE315" s="75">
        <v>6000000</v>
      </c>
      <c r="AF315" s="75">
        <f>AC315*U315</f>
        <v>0</v>
      </c>
      <c r="AG315" s="75">
        <f>200000*V315</f>
        <v>3600000</v>
      </c>
      <c r="AH315" s="648">
        <f t="shared" si="4"/>
        <v>0</v>
      </c>
    </row>
    <row r="316" spans="1:34" s="50" customFormat="1" ht="24" hidden="1" customHeight="1" x14ac:dyDescent="0.2">
      <c r="A316" s="182"/>
      <c r="B316" s="298">
        <v>62</v>
      </c>
      <c r="C316" s="266">
        <v>62</v>
      </c>
      <c r="D316" s="299">
        <v>13113</v>
      </c>
      <c r="E316" s="252" t="s">
        <v>107</v>
      </c>
      <c r="F316" s="253" t="s">
        <v>1131</v>
      </c>
      <c r="G316" s="252" t="s">
        <v>87</v>
      </c>
      <c r="H316" s="274" t="s">
        <v>983</v>
      </c>
      <c r="I316" s="294" t="s">
        <v>1132</v>
      </c>
      <c r="J316" s="635">
        <v>410009768</v>
      </c>
      <c r="K316" s="635">
        <v>22173370</v>
      </c>
      <c r="L316" s="65" t="s">
        <v>2384</v>
      </c>
      <c r="M316" s="292" t="s">
        <v>2380</v>
      </c>
      <c r="N316" s="99"/>
      <c r="O316" s="65"/>
      <c r="P316" s="90"/>
      <c r="Q316" s="254">
        <v>30</v>
      </c>
      <c r="R316" s="255">
        <v>38</v>
      </c>
      <c r="S316" s="65">
        <v>0</v>
      </c>
      <c r="T316" s="65">
        <v>0</v>
      </c>
      <c r="U316" s="90">
        <v>0</v>
      </c>
      <c r="V316" s="260">
        <v>12</v>
      </c>
      <c r="W316" s="99">
        <v>0</v>
      </c>
      <c r="X316" s="84">
        <v>0</v>
      </c>
      <c r="Y316" s="99">
        <v>0</v>
      </c>
      <c r="Z316" s="65">
        <v>0</v>
      </c>
      <c r="AA316" s="327">
        <v>1477052</v>
      </c>
      <c r="AB316" s="327">
        <v>0</v>
      </c>
      <c r="AC316" s="328">
        <f>AA316+AB316</f>
        <v>1477052</v>
      </c>
      <c r="AD316" s="75">
        <v>4500000</v>
      </c>
      <c r="AE316" s="75">
        <v>6000000</v>
      </c>
      <c r="AF316" s="75">
        <f>AC316*U316</f>
        <v>0</v>
      </c>
      <c r="AG316" s="75">
        <f>200000*V316</f>
        <v>2400000</v>
      </c>
      <c r="AH316" s="648">
        <f t="shared" si="4"/>
        <v>0</v>
      </c>
    </row>
    <row r="317" spans="1:34" s="50" customFormat="1" ht="24" hidden="1" customHeight="1" x14ac:dyDescent="0.2">
      <c r="A317" s="182"/>
      <c r="B317" s="298">
        <v>35</v>
      </c>
      <c r="C317" s="266">
        <v>35</v>
      </c>
      <c r="D317" s="299">
        <v>13114</v>
      </c>
      <c r="E317" s="252" t="s">
        <v>115</v>
      </c>
      <c r="F317" s="253" t="s">
        <v>1135</v>
      </c>
      <c r="G317" s="252" t="s">
        <v>87</v>
      </c>
      <c r="H317" s="274" t="s">
        <v>983</v>
      </c>
      <c r="I317" s="294" t="s">
        <v>1136</v>
      </c>
      <c r="J317" s="635">
        <v>10470875</v>
      </c>
      <c r="K317" s="635">
        <v>12731528</v>
      </c>
      <c r="L317" s="65" t="s">
        <v>2384</v>
      </c>
      <c r="M317" s="292" t="s">
        <v>2381</v>
      </c>
      <c r="N317" s="99"/>
      <c r="O317" s="65"/>
      <c r="P317" s="90"/>
      <c r="Q317" s="254">
        <v>30</v>
      </c>
      <c r="R317" s="255">
        <v>41</v>
      </c>
      <c r="S317" s="65">
        <v>0</v>
      </c>
      <c r="T317" s="65">
        <v>0</v>
      </c>
      <c r="U317" s="90">
        <v>0</v>
      </c>
      <c r="V317" s="260">
        <v>9</v>
      </c>
      <c r="W317" s="99">
        <v>0</v>
      </c>
      <c r="X317" s="84">
        <v>0</v>
      </c>
      <c r="Y317" s="99">
        <v>0</v>
      </c>
      <c r="Z317" s="65">
        <v>0</v>
      </c>
      <c r="AA317" s="327">
        <v>1311206</v>
      </c>
      <c r="AB317" s="327">
        <v>46667</v>
      </c>
      <c r="AC317" s="328">
        <f>AA317+AB317</f>
        <v>1357873</v>
      </c>
      <c r="AD317" s="75">
        <v>4500000</v>
      </c>
      <c r="AE317" s="75">
        <v>6000000</v>
      </c>
      <c r="AF317" s="75">
        <f>AC317*U317</f>
        <v>0</v>
      </c>
      <c r="AG317" s="75">
        <f>200000*V317</f>
        <v>1800000</v>
      </c>
      <c r="AH317" s="648">
        <f t="shared" si="4"/>
        <v>0</v>
      </c>
    </row>
    <row r="318" spans="1:34" s="50" customFormat="1" ht="24" hidden="1" customHeight="1" x14ac:dyDescent="0.2">
      <c r="A318" s="182"/>
      <c r="B318" s="298">
        <v>36</v>
      </c>
      <c r="C318" s="266">
        <v>36</v>
      </c>
      <c r="D318" s="299">
        <v>13115</v>
      </c>
      <c r="E318" s="252" t="s">
        <v>166</v>
      </c>
      <c r="F318" s="253" t="s">
        <v>312</v>
      </c>
      <c r="G318" s="252" t="s">
        <v>87</v>
      </c>
      <c r="H318" s="274" t="s">
        <v>983</v>
      </c>
      <c r="I318" s="294" t="s">
        <v>1139</v>
      </c>
      <c r="J318" s="635">
        <v>10159551</v>
      </c>
      <c r="K318" s="635">
        <v>12706976</v>
      </c>
      <c r="L318" s="65" t="s">
        <v>2384</v>
      </c>
      <c r="M318" s="292" t="s">
        <v>2382</v>
      </c>
      <c r="N318" s="99"/>
      <c r="O318" s="65"/>
      <c r="P318" s="90"/>
      <c r="Q318" s="254">
        <v>30</v>
      </c>
      <c r="R318" s="255">
        <v>24</v>
      </c>
      <c r="S318" s="65">
        <v>0</v>
      </c>
      <c r="T318" s="65">
        <v>0</v>
      </c>
      <c r="U318" s="90">
        <v>0</v>
      </c>
      <c r="V318" s="260">
        <v>6</v>
      </c>
      <c r="W318" s="99">
        <v>0</v>
      </c>
      <c r="X318" s="84">
        <v>0</v>
      </c>
      <c r="Y318" s="99">
        <v>2</v>
      </c>
      <c r="Z318" s="65">
        <v>2</v>
      </c>
      <c r="AA318" s="327">
        <v>1145360</v>
      </c>
      <c r="AB318" s="327">
        <v>46667</v>
      </c>
      <c r="AC318" s="328">
        <f>AA318+AB318</f>
        <v>1192027</v>
      </c>
      <c r="AD318" s="75">
        <v>4500000</v>
      </c>
      <c r="AE318" s="75">
        <v>6000000</v>
      </c>
      <c r="AF318" s="75">
        <f>AC318*U318</f>
        <v>0</v>
      </c>
      <c r="AG318" s="75">
        <f>200000*V318</f>
        <v>1200000</v>
      </c>
      <c r="AH318" s="648">
        <f t="shared" si="4"/>
        <v>0</v>
      </c>
    </row>
    <row r="319" spans="1:34" s="50" customFormat="1" ht="24" hidden="1" customHeight="1" x14ac:dyDescent="0.2">
      <c r="A319" s="182"/>
      <c r="B319" s="298">
        <v>45</v>
      </c>
      <c r="C319" s="266">
        <v>45</v>
      </c>
      <c r="D319" s="299">
        <v>13116</v>
      </c>
      <c r="E319" s="252" t="s">
        <v>135</v>
      </c>
      <c r="F319" s="253" t="s">
        <v>1142</v>
      </c>
      <c r="G319" s="252" t="s">
        <v>87</v>
      </c>
      <c r="H319" s="274" t="s">
        <v>983</v>
      </c>
      <c r="I319" s="294" t="s">
        <v>1143</v>
      </c>
      <c r="J319" s="635">
        <v>4501207302</v>
      </c>
      <c r="K319" s="635">
        <v>10742273</v>
      </c>
      <c r="L319" s="65" t="s">
        <v>2384</v>
      </c>
      <c r="M319" s="292" t="s">
        <v>2380</v>
      </c>
      <c r="N319" s="99"/>
      <c r="O319" s="65"/>
      <c r="P319" s="90"/>
      <c r="Q319" s="254">
        <v>30</v>
      </c>
      <c r="R319" s="255">
        <v>65</v>
      </c>
      <c r="S319" s="65">
        <v>0</v>
      </c>
      <c r="T319" s="65">
        <v>0</v>
      </c>
      <c r="U319" s="90">
        <v>0</v>
      </c>
      <c r="V319" s="260">
        <v>20</v>
      </c>
      <c r="W319" s="99">
        <v>0</v>
      </c>
      <c r="X319" s="84">
        <v>0</v>
      </c>
      <c r="Y319" s="99">
        <v>0</v>
      </c>
      <c r="Z319" s="65">
        <v>0</v>
      </c>
      <c r="AA319" s="327">
        <v>1477052</v>
      </c>
      <c r="AB319" s="327">
        <v>0</v>
      </c>
      <c r="AC319" s="328">
        <f>AA319+AB319</f>
        <v>1477052</v>
      </c>
      <c r="AD319" s="75">
        <v>4500000</v>
      </c>
      <c r="AE319" s="75">
        <v>6000000</v>
      </c>
      <c r="AF319" s="75">
        <f>AC319*U319</f>
        <v>0</v>
      </c>
      <c r="AG319" s="75">
        <f>200000*V319</f>
        <v>4000000</v>
      </c>
      <c r="AH319" s="648">
        <f t="shared" si="4"/>
        <v>0</v>
      </c>
    </row>
    <row r="320" spans="1:34" s="50" customFormat="1" ht="24" hidden="1" customHeight="1" x14ac:dyDescent="0.2">
      <c r="A320" s="182"/>
      <c r="B320" s="298">
        <v>46</v>
      </c>
      <c r="C320" s="266">
        <v>46</v>
      </c>
      <c r="D320" s="299">
        <v>13117</v>
      </c>
      <c r="E320" s="252" t="s">
        <v>216</v>
      </c>
      <c r="F320" s="253" t="s">
        <v>1142</v>
      </c>
      <c r="G320" s="252" t="s">
        <v>87</v>
      </c>
      <c r="H320" s="274" t="s">
        <v>983</v>
      </c>
      <c r="I320" s="294" t="s">
        <v>1146</v>
      </c>
      <c r="J320" s="635">
        <v>4501207310</v>
      </c>
      <c r="K320" s="635">
        <v>12809871</v>
      </c>
      <c r="L320" s="65" t="s">
        <v>2384</v>
      </c>
      <c r="M320" s="292" t="s">
        <v>2380</v>
      </c>
      <c r="N320" s="99"/>
      <c r="O320" s="65"/>
      <c r="P320" s="90"/>
      <c r="Q320" s="254">
        <v>30</v>
      </c>
      <c r="R320" s="255">
        <v>35</v>
      </c>
      <c r="S320" s="65">
        <v>0</v>
      </c>
      <c r="T320" s="65">
        <v>0</v>
      </c>
      <c r="U320" s="90">
        <v>0</v>
      </c>
      <c r="V320" s="260">
        <v>20</v>
      </c>
      <c r="W320" s="99">
        <v>0</v>
      </c>
      <c r="X320" s="84">
        <v>0</v>
      </c>
      <c r="Y320" s="99">
        <v>0</v>
      </c>
      <c r="Z320" s="65">
        <v>0</v>
      </c>
      <c r="AA320" s="327">
        <v>1477052</v>
      </c>
      <c r="AB320" s="327">
        <v>0</v>
      </c>
      <c r="AC320" s="328">
        <f>AA320+AB320</f>
        <v>1477052</v>
      </c>
      <c r="AD320" s="75">
        <v>4500000</v>
      </c>
      <c r="AE320" s="75">
        <v>6000000</v>
      </c>
      <c r="AF320" s="75">
        <f>AC320*U320</f>
        <v>0</v>
      </c>
      <c r="AG320" s="75">
        <f>200000*V320</f>
        <v>4000000</v>
      </c>
      <c r="AH320" s="648">
        <f t="shared" si="4"/>
        <v>0</v>
      </c>
    </row>
    <row r="321" spans="1:35" s="50" customFormat="1" ht="24" hidden="1" customHeight="1" x14ac:dyDescent="0.2">
      <c r="A321" s="182"/>
      <c r="B321" s="298">
        <v>214</v>
      </c>
      <c r="C321" s="266">
        <v>232</v>
      </c>
      <c r="D321" s="299">
        <v>13118</v>
      </c>
      <c r="E321" s="252" t="s">
        <v>1122</v>
      </c>
      <c r="F321" s="253" t="s">
        <v>1149</v>
      </c>
      <c r="G321" s="252" t="s">
        <v>87</v>
      </c>
      <c r="H321" s="274" t="s">
        <v>1150</v>
      </c>
      <c r="I321" s="294" t="s">
        <v>2653</v>
      </c>
      <c r="J321" s="635">
        <v>4839978727</v>
      </c>
      <c r="K321" s="635">
        <v>36055841</v>
      </c>
      <c r="L321" s="65" t="s">
        <v>1150</v>
      </c>
      <c r="M321" s="292" t="s">
        <v>2380</v>
      </c>
      <c r="N321" s="99"/>
      <c r="O321" s="65"/>
      <c r="P321" s="90"/>
      <c r="Q321" s="254">
        <v>30</v>
      </c>
      <c r="R321" s="255">
        <v>80</v>
      </c>
      <c r="S321" s="65">
        <v>0</v>
      </c>
      <c r="T321" s="65">
        <v>0</v>
      </c>
      <c r="U321" s="300">
        <f>1+1+1</f>
        <v>3</v>
      </c>
      <c r="V321" s="260">
        <v>20</v>
      </c>
      <c r="W321" s="99">
        <v>0</v>
      </c>
      <c r="X321" s="84">
        <v>0</v>
      </c>
      <c r="Y321" s="99">
        <v>0</v>
      </c>
      <c r="Z321" s="65">
        <v>0</v>
      </c>
      <c r="AA321" s="327">
        <v>1477052</v>
      </c>
      <c r="AB321" s="327">
        <v>46667</v>
      </c>
      <c r="AC321" s="328">
        <f>AA321+AB321</f>
        <v>1523719</v>
      </c>
      <c r="AD321" s="75">
        <v>4500000</v>
      </c>
      <c r="AE321" s="75">
        <v>6000000</v>
      </c>
      <c r="AF321" s="75">
        <f>AC321*U321</f>
        <v>4571157</v>
      </c>
      <c r="AG321" s="75">
        <f>200000*V321</f>
        <v>4000000</v>
      </c>
      <c r="AH321" s="648">
        <f t="shared" si="4"/>
        <v>0</v>
      </c>
    </row>
    <row r="322" spans="1:35" s="50" customFormat="1" ht="24" hidden="1" customHeight="1" x14ac:dyDescent="0.2">
      <c r="A322" s="182"/>
      <c r="B322" s="298">
        <v>224</v>
      </c>
      <c r="C322" s="266">
        <v>242</v>
      </c>
      <c r="D322" s="299">
        <v>13119</v>
      </c>
      <c r="E322" s="252" t="s">
        <v>776</v>
      </c>
      <c r="F322" s="253" t="s">
        <v>1152</v>
      </c>
      <c r="G322" s="252" t="s">
        <v>87</v>
      </c>
      <c r="H322" s="274" t="s">
        <v>1150</v>
      </c>
      <c r="I322" s="294" t="s">
        <v>2662</v>
      </c>
      <c r="J322" s="635">
        <v>311568610</v>
      </c>
      <c r="K322" s="635">
        <v>12869591</v>
      </c>
      <c r="L322" s="65" t="s">
        <v>1150</v>
      </c>
      <c r="M322" s="307" t="s">
        <v>2380</v>
      </c>
      <c r="N322" s="99"/>
      <c r="O322" s="65"/>
      <c r="P322" s="90"/>
      <c r="Q322" s="254">
        <v>30</v>
      </c>
      <c r="R322" s="255">
        <v>80</v>
      </c>
      <c r="S322" s="65">
        <v>0</v>
      </c>
      <c r="T322" s="65">
        <v>0</v>
      </c>
      <c r="U322" s="300">
        <v>3</v>
      </c>
      <c r="V322" s="260">
        <v>20</v>
      </c>
      <c r="W322" s="99">
        <v>0</v>
      </c>
      <c r="X322" s="84">
        <v>0</v>
      </c>
      <c r="Y322" s="99">
        <v>0</v>
      </c>
      <c r="Z322" s="65">
        <v>0</v>
      </c>
      <c r="AA322" s="327">
        <v>1477052</v>
      </c>
      <c r="AB322" s="327">
        <v>0</v>
      </c>
      <c r="AC322" s="328">
        <f>AA322+AB322</f>
        <v>1477052</v>
      </c>
      <c r="AD322" s="75">
        <v>4500000</v>
      </c>
      <c r="AE322" s="75">
        <v>6000000</v>
      </c>
      <c r="AF322" s="75">
        <f>AC322*U322</f>
        <v>4431156</v>
      </c>
      <c r="AG322" s="75">
        <f>200000*V322</f>
        <v>4000000</v>
      </c>
      <c r="AH322" s="648">
        <f t="shared" si="4"/>
        <v>0</v>
      </c>
    </row>
    <row r="323" spans="1:35" s="50" customFormat="1" ht="24" hidden="1" customHeight="1" x14ac:dyDescent="0.2">
      <c r="A323" s="182"/>
      <c r="B323" s="298">
        <v>220</v>
      </c>
      <c r="C323" s="266">
        <v>238</v>
      </c>
      <c r="D323" s="299">
        <v>13120</v>
      </c>
      <c r="E323" s="252" t="s">
        <v>1155</v>
      </c>
      <c r="F323" s="253" t="s">
        <v>1156</v>
      </c>
      <c r="G323" s="252" t="s">
        <v>87</v>
      </c>
      <c r="H323" s="274" t="s">
        <v>1150</v>
      </c>
      <c r="I323" s="294" t="s">
        <v>2659</v>
      </c>
      <c r="J323" s="635">
        <v>5829658275</v>
      </c>
      <c r="K323" s="635">
        <v>35700602</v>
      </c>
      <c r="L323" s="65" t="s">
        <v>1150</v>
      </c>
      <c r="M323" s="292" t="s">
        <v>2380</v>
      </c>
      <c r="N323" s="99"/>
      <c r="O323" s="65"/>
      <c r="P323" s="90"/>
      <c r="Q323" s="254">
        <v>30</v>
      </c>
      <c r="R323" s="255">
        <v>15</v>
      </c>
      <c r="S323" s="65">
        <v>0</v>
      </c>
      <c r="T323" s="65">
        <v>0</v>
      </c>
      <c r="U323" s="300">
        <f>1</f>
        <v>1</v>
      </c>
      <c r="V323" s="260">
        <v>18</v>
      </c>
      <c r="W323" s="99">
        <v>0</v>
      </c>
      <c r="X323" s="84">
        <v>0</v>
      </c>
      <c r="Y323" s="99">
        <v>1</v>
      </c>
      <c r="Z323" s="65">
        <v>1</v>
      </c>
      <c r="AA323" s="327">
        <v>1477052</v>
      </c>
      <c r="AB323" s="327">
        <v>46667</v>
      </c>
      <c r="AC323" s="328">
        <f>AA323+AB323</f>
        <v>1523719</v>
      </c>
      <c r="AD323" s="75">
        <v>4500000</v>
      </c>
      <c r="AE323" s="75">
        <v>6000000</v>
      </c>
      <c r="AF323" s="75">
        <f>AC323*U323</f>
        <v>1523719</v>
      </c>
      <c r="AG323" s="75">
        <f>200000*V323</f>
        <v>3600000</v>
      </c>
      <c r="AH323" s="648">
        <f t="shared" si="4"/>
        <v>0</v>
      </c>
    </row>
    <row r="324" spans="1:35" s="50" customFormat="1" ht="24" hidden="1" customHeight="1" x14ac:dyDescent="0.2">
      <c r="A324" s="182"/>
      <c r="B324" s="298">
        <v>219</v>
      </c>
      <c r="C324" s="266">
        <v>237</v>
      </c>
      <c r="D324" s="299">
        <v>13121</v>
      </c>
      <c r="E324" s="252" t="s">
        <v>946</v>
      </c>
      <c r="F324" s="253" t="s">
        <v>1158</v>
      </c>
      <c r="G324" s="252" t="s">
        <v>87</v>
      </c>
      <c r="H324" s="274" t="s">
        <v>1150</v>
      </c>
      <c r="I324" s="294" t="s">
        <v>2658</v>
      </c>
      <c r="J324" s="635">
        <v>2190028884</v>
      </c>
      <c r="K324" s="635">
        <v>36125375</v>
      </c>
      <c r="L324" s="65" t="s">
        <v>1150</v>
      </c>
      <c r="M324" s="292" t="s">
        <v>2380</v>
      </c>
      <c r="N324" s="99"/>
      <c r="O324" s="65"/>
      <c r="P324" s="90"/>
      <c r="Q324" s="254">
        <v>30</v>
      </c>
      <c r="R324" s="255">
        <v>30</v>
      </c>
      <c r="S324" s="65">
        <v>0</v>
      </c>
      <c r="T324" s="65">
        <v>0</v>
      </c>
      <c r="U324" s="90">
        <v>0</v>
      </c>
      <c r="V324" s="260">
        <v>19</v>
      </c>
      <c r="W324" s="99">
        <v>0</v>
      </c>
      <c r="X324" s="84">
        <v>0</v>
      </c>
      <c r="Y324" s="99">
        <v>0</v>
      </c>
      <c r="Z324" s="65">
        <v>0</v>
      </c>
      <c r="AA324" s="327">
        <v>1477052</v>
      </c>
      <c r="AB324" s="327">
        <v>46667</v>
      </c>
      <c r="AC324" s="328">
        <f>AA324+AB324</f>
        <v>1523719</v>
      </c>
      <c r="AD324" s="75">
        <v>4500000</v>
      </c>
      <c r="AE324" s="75">
        <v>6000000</v>
      </c>
      <c r="AF324" s="75">
        <f>AC324*U324</f>
        <v>0</v>
      </c>
      <c r="AG324" s="75">
        <f>200000*V324</f>
        <v>3800000</v>
      </c>
      <c r="AH324" s="648">
        <f t="shared" si="4"/>
        <v>0</v>
      </c>
    </row>
    <row r="325" spans="1:35" s="50" customFormat="1" ht="24" hidden="1" customHeight="1" x14ac:dyDescent="0.2">
      <c r="A325" s="182"/>
      <c r="B325" s="298">
        <v>213</v>
      </c>
      <c r="C325" s="266">
        <v>231</v>
      </c>
      <c r="D325" s="299">
        <v>13122</v>
      </c>
      <c r="E325" s="252" t="s">
        <v>177</v>
      </c>
      <c r="F325" s="253" t="s">
        <v>1160</v>
      </c>
      <c r="G325" s="252" t="s">
        <v>87</v>
      </c>
      <c r="H325" s="274" t="s">
        <v>1150</v>
      </c>
      <c r="I325" s="294" t="s">
        <v>1161</v>
      </c>
      <c r="J325" s="635">
        <v>4988641694</v>
      </c>
      <c r="K325" s="635">
        <v>35606495</v>
      </c>
      <c r="L325" s="65" t="s">
        <v>1150</v>
      </c>
      <c r="M325" s="292" t="s">
        <v>2380</v>
      </c>
      <c r="N325" s="99"/>
      <c r="O325" s="65"/>
      <c r="P325" s="90"/>
      <c r="Q325" s="254">
        <v>30</v>
      </c>
      <c r="R325" s="255">
        <v>70</v>
      </c>
      <c r="S325" s="65">
        <v>0</v>
      </c>
      <c r="T325" s="65">
        <v>0</v>
      </c>
      <c r="U325" s="300">
        <f>1+1+1</f>
        <v>3</v>
      </c>
      <c r="V325" s="260">
        <v>19</v>
      </c>
      <c r="W325" s="99">
        <v>0</v>
      </c>
      <c r="X325" s="84">
        <v>0</v>
      </c>
      <c r="Y325" s="99">
        <v>2</v>
      </c>
      <c r="Z325" s="390">
        <f>Y325</f>
        <v>2</v>
      </c>
      <c r="AA325" s="327">
        <v>1477052</v>
      </c>
      <c r="AB325" s="327">
        <v>46667</v>
      </c>
      <c r="AC325" s="328">
        <f>AA325+AB325</f>
        <v>1523719</v>
      </c>
      <c r="AD325" s="75">
        <v>4500000</v>
      </c>
      <c r="AE325" s="75">
        <v>6000000</v>
      </c>
      <c r="AF325" s="75">
        <f>AC325*U325</f>
        <v>4571157</v>
      </c>
      <c r="AG325" s="75">
        <f>200000*V325</f>
        <v>3800000</v>
      </c>
      <c r="AH325" s="648">
        <f t="shared" si="4"/>
        <v>0</v>
      </c>
    </row>
    <row r="326" spans="1:35" s="50" customFormat="1" ht="24" hidden="1" customHeight="1" x14ac:dyDescent="0.2">
      <c r="A326" s="182"/>
      <c r="B326" s="298">
        <v>215</v>
      </c>
      <c r="C326" s="266">
        <v>233</v>
      </c>
      <c r="D326" s="299">
        <v>13123</v>
      </c>
      <c r="E326" s="252" t="s">
        <v>1162</v>
      </c>
      <c r="F326" s="253" t="s">
        <v>1163</v>
      </c>
      <c r="G326" s="252" t="s">
        <v>87</v>
      </c>
      <c r="H326" s="274" t="s">
        <v>1150</v>
      </c>
      <c r="I326" s="294" t="s">
        <v>2654</v>
      </c>
      <c r="J326" s="635">
        <v>2050056753</v>
      </c>
      <c r="K326" s="635">
        <v>39165065</v>
      </c>
      <c r="L326" s="65" t="s">
        <v>1150</v>
      </c>
      <c r="M326" s="292" t="s">
        <v>2380</v>
      </c>
      <c r="N326" s="99"/>
      <c r="O326" s="65"/>
      <c r="P326" s="90"/>
      <c r="Q326" s="254">
        <v>30</v>
      </c>
      <c r="R326" s="255">
        <v>70</v>
      </c>
      <c r="S326" s="65">
        <v>0</v>
      </c>
      <c r="T326" s="65">
        <v>0</v>
      </c>
      <c r="U326" s="90">
        <v>0</v>
      </c>
      <c r="V326" s="260">
        <v>20</v>
      </c>
      <c r="W326" s="99">
        <v>0</v>
      </c>
      <c r="X326" s="84">
        <v>0</v>
      </c>
      <c r="Y326" s="99">
        <v>1</v>
      </c>
      <c r="Z326" s="65">
        <v>1</v>
      </c>
      <c r="AA326" s="327">
        <v>1477052</v>
      </c>
      <c r="AB326" s="327">
        <v>46667</v>
      </c>
      <c r="AC326" s="328">
        <f>AA326+AB326</f>
        <v>1523719</v>
      </c>
      <c r="AD326" s="75">
        <v>4500000</v>
      </c>
      <c r="AE326" s="75">
        <v>6000000</v>
      </c>
      <c r="AF326" s="75">
        <f>AC326*U326</f>
        <v>0</v>
      </c>
      <c r="AG326" s="75">
        <f>200000*V326</f>
        <v>4000000</v>
      </c>
      <c r="AH326" s="648">
        <f t="shared" si="4"/>
        <v>0</v>
      </c>
      <c r="AI326" s="118"/>
    </row>
    <row r="327" spans="1:35" s="50" customFormat="1" ht="24" hidden="1" customHeight="1" x14ac:dyDescent="0.2">
      <c r="A327" s="182"/>
      <c r="B327" s="298">
        <v>216</v>
      </c>
      <c r="C327" s="266">
        <v>234</v>
      </c>
      <c r="D327" s="299">
        <v>13124</v>
      </c>
      <c r="E327" s="252" t="s">
        <v>209</v>
      </c>
      <c r="F327" s="253" t="s">
        <v>1165</v>
      </c>
      <c r="G327" s="252" t="s">
        <v>87</v>
      </c>
      <c r="H327" s="274" t="s">
        <v>1150</v>
      </c>
      <c r="I327" s="294" t="s">
        <v>2655</v>
      </c>
      <c r="J327" s="635">
        <v>4989899172</v>
      </c>
      <c r="K327" s="635">
        <v>39165067</v>
      </c>
      <c r="L327" s="65" t="s">
        <v>1150</v>
      </c>
      <c r="M327" s="292" t="s">
        <v>2380</v>
      </c>
      <c r="N327" s="99"/>
      <c r="O327" s="65"/>
      <c r="P327" s="90"/>
      <c r="Q327" s="254">
        <v>30</v>
      </c>
      <c r="R327" s="255">
        <v>60</v>
      </c>
      <c r="S327" s="65">
        <v>0</v>
      </c>
      <c r="T327" s="65">
        <v>0</v>
      </c>
      <c r="U327" s="90">
        <v>0</v>
      </c>
      <c r="V327" s="260">
        <v>20</v>
      </c>
      <c r="W327" s="99">
        <v>0</v>
      </c>
      <c r="X327" s="84">
        <v>0</v>
      </c>
      <c r="Y327" s="99">
        <v>0</v>
      </c>
      <c r="Z327" s="65">
        <v>0</v>
      </c>
      <c r="AA327" s="327">
        <v>1477052</v>
      </c>
      <c r="AB327" s="327">
        <v>46667</v>
      </c>
      <c r="AC327" s="328">
        <f>AA327+AB327</f>
        <v>1523719</v>
      </c>
      <c r="AD327" s="75">
        <v>4500000</v>
      </c>
      <c r="AE327" s="75">
        <v>6000000</v>
      </c>
      <c r="AF327" s="75">
        <f>AC327*U327</f>
        <v>0</v>
      </c>
      <c r="AG327" s="75">
        <f>200000*V327</f>
        <v>4000000</v>
      </c>
      <c r="AH327" s="648">
        <f t="shared" si="4"/>
        <v>0</v>
      </c>
    </row>
    <row r="328" spans="1:35" s="50" customFormat="1" ht="24" hidden="1" customHeight="1" x14ac:dyDescent="0.2">
      <c r="A328" s="182"/>
      <c r="B328" s="298">
        <v>217</v>
      </c>
      <c r="C328" s="266">
        <v>235</v>
      </c>
      <c r="D328" s="299">
        <v>13125</v>
      </c>
      <c r="E328" s="252" t="s">
        <v>115</v>
      </c>
      <c r="F328" s="253" t="s">
        <v>1167</v>
      </c>
      <c r="G328" s="252" t="s">
        <v>87</v>
      </c>
      <c r="H328" s="274" t="s">
        <v>1150</v>
      </c>
      <c r="I328" s="294" t="s">
        <v>2656</v>
      </c>
      <c r="J328" s="635">
        <v>2162142325</v>
      </c>
      <c r="K328" s="635">
        <v>39165068</v>
      </c>
      <c r="L328" s="65" t="s">
        <v>1150</v>
      </c>
      <c r="M328" s="307" t="s">
        <v>2383</v>
      </c>
      <c r="N328" s="99"/>
      <c r="O328" s="65"/>
      <c r="P328" s="90"/>
      <c r="Q328" s="254">
        <v>30</v>
      </c>
      <c r="R328" s="255">
        <v>50</v>
      </c>
      <c r="S328" s="65">
        <v>0</v>
      </c>
      <c r="T328" s="65">
        <v>0</v>
      </c>
      <c r="U328" s="90">
        <v>0</v>
      </c>
      <c r="V328" s="260">
        <v>20</v>
      </c>
      <c r="W328" s="99">
        <v>0</v>
      </c>
      <c r="X328" s="84">
        <v>0</v>
      </c>
      <c r="Y328" s="99">
        <v>0</v>
      </c>
      <c r="Z328" s="65">
        <v>0</v>
      </c>
      <c r="AA328" s="327">
        <v>1642901</v>
      </c>
      <c r="AB328" s="327">
        <v>46667</v>
      </c>
      <c r="AC328" s="328">
        <f>AA328+AB328</f>
        <v>1689568</v>
      </c>
      <c r="AD328" s="75">
        <v>4500000</v>
      </c>
      <c r="AE328" s="75">
        <v>6000000</v>
      </c>
      <c r="AF328" s="75">
        <f>AC328*U328</f>
        <v>0</v>
      </c>
      <c r="AG328" s="75">
        <f>200000*V328</f>
        <v>4000000</v>
      </c>
      <c r="AH328" s="648">
        <f t="shared" ref="AH328:AH391" si="5">Z328-Y328</f>
        <v>0</v>
      </c>
    </row>
    <row r="329" spans="1:35" s="50" customFormat="1" ht="24" hidden="1" customHeight="1" x14ac:dyDescent="0.2">
      <c r="A329" s="182"/>
      <c r="B329" s="298">
        <v>221</v>
      </c>
      <c r="C329" s="266">
        <v>239</v>
      </c>
      <c r="D329" s="299">
        <v>13126</v>
      </c>
      <c r="E329" s="252" t="s">
        <v>301</v>
      </c>
      <c r="F329" s="253" t="s">
        <v>1169</v>
      </c>
      <c r="G329" s="252" t="s">
        <v>87</v>
      </c>
      <c r="H329" s="274" t="s">
        <v>1150</v>
      </c>
      <c r="I329" s="294" t="s">
        <v>2660</v>
      </c>
      <c r="J329" s="635">
        <v>2150073811</v>
      </c>
      <c r="K329" s="635">
        <v>35096913</v>
      </c>
      <c r="L329" s="65" t="s">
        <v>1150</v>
      </c>
      <c r="M329" s="292" t="s">
        <v>2380</v>
      </c>
      <c r="N329" s="99"/>
      <c r="O329" s="65"/>
      <c r="P329" s="90"/>
      <c r="Q329" s="254">
        <v>30</v>
      </c>
      <c r="R329" s="255">
        <v>10</v>
      </c>
      <c r="S329" s="65">
        <v>0</v>
      </c>
      <c r="T329" s="65">
        <v>0</v>
      </c>
      <c r="U329" s="90">
        <v>0</v>
      </c>
      <c r="V329" s="260">
        <v>20</v>
      </c>
      <c r="W329" s="99">
        <v>0</v>
      </c>
      <c r="X329" s="84">
        <v>0</v>
      </c>
      <c r="Y329" s="99">
        <v>0</v>
      </c>
      <c r="Z329" s="65">
        <v>0</v>
      </c>
      <c r="AA329" s="327">
        <v>1477052</v>
      </c>
      <c r="AB329" s="327">
        <v>0</v>
      </c>
      <c r="AC329" s="328">
        <f>AA329+AB329</f>
        <v>1477052</v>
      </c>
      <c r="AD329" s="75">
        <v>4500000</v>
      </c>
      <c r="AE329" s="75">
        <v>6000000</v>
      </c>
      <c r="AF329" s="75">
        <f>AC329*U329</f>
        <v>0</v>
      </c>
      <c r="AG329" s="75">
        <f>200000*V329</f>
        <v>4000000</v>
      </c>
      <c r="AH329" s="648">
        <f t="shared" si="5"/>
        <v>0</v>
      </c>
    </row>
    <row r="330" spans="1:35" s="50" customFormat="1" ht="24" hidden="1" customHeight="1" x14ac:dyDescent="0.2">
      <c r="A330" s="182"/>
      <c r="B330" s="298">
        <v>222</v>
      </c>
      <c r="C330" s="266">
        <v>240</v>
      </c>
      <c r="D330" s="299">
        <v>13127</v>
      </c>
      <c r="E330" s="252" t="s">
        <v>1171</v>
      </c>
      <c r="F330" s="253" t="s">
        <v>1172</v>
      </c>
      <c r="G330" s="252" t="s">
        <v>87</v>
      </c>
      <c r="H330" s="274" t="s">
        <v>1150</v>
      </c>
      <c r="I330" s="294" t="s">
        <v>1173</v>
      </c>
      <c r="J330" s="635">
        <v>2270037863</v>
      </c>
      <c r="K330" s="635">
        <v>12868671</v>
      </c>
      <c r="L330" s="65" t="s">
        <v>1150</v>
      </c>
      <c r="M330" s="307" t="s">
        <v>2383</v>
      </c>
      <c r="N330" s="99"/>
      <c r="O330" s="65"/>
      <c r="P330" s="90"/>
      <c r="Q330" s="254">
        <v>30</v>
      </c>
      <c r="R330" s="255">
        <v>50</v>
      </c>
      <c r="S330" s="65">
        <v>0</v>
      </c>
      <c r="T330" s="65">
        <v>0</v>
      </c>
      <c r="U330" s="90">
        <v>0</v>
      </c>
      <c r="V330" s="260">
        <v>18</v>
      </c>
      <c r="W330" s="99">
        <v>0</v>
      </c>
      <c r="X330" s="84">
        <v>0</v>
      </c>
      <c r="Y330" s="99">
        <v>0</v>
      </c>
      <c r="Z330" s="65">
        <v>0</v>
      </c>
      <c r="AA330" s="327">
        <v>1642901</v>
      </c>
      <c r="AB330" s="327">
        <v>0</v>
      </c>
      <c r="AC330" s="328">
        <f>AA330+AB330</f>
        <v>1642901</v>
      </c>
      <c r="AD330" s="75">
        <v>4500000</v>
      </c>
      <c r="AE330" s="75">
        <v>6000000</v>
      </c>
      <c r="AF330" s="75">
        <f>AC330*U330</f>
        <v>0</v>
      </c>
      <c r="AG330" s="75">
        <f>200000*V330</f>
        <v>3600000</v>
      </c>
      <c r="AH330" s="648">
        <f t="shared" si="5"/>
        <v>0</v>
      </c>
    </row>
    <row r="331" spans="1:35" s="50" customFormat="1" ht="24" hidden="1" customHeight="1" x14ac:dyDescent="0.5">
      <c r="A331" s="182"/>
      <c r="B331" s="298">
        <v>227</v>
      </c>
      <c r="C331" s="266">
        <v>245</v>
      </c>
      <c r="D331" s="299">
        <v>13128</v>
      </c>
      <c r="E331" s="252" t="s">
        <v>530</v>
      </c>
      <c r="F331" s="253" t="s">
        <v>1175</v>
      </c>
      <c r="G331" s="252" t="s">
        <v>87</v>
      </c>
      <c r="H331" s="274" t="s">
        <v>1150</v>
      </c>
      <c r="I331" s="439" t="s">
        <v>2665</v>
      </c>
      <c r="J331" s="635">
        <v>2162686163</v>
      </c>
      <c r="K331" s="635">
        <v>35067334</v>
      </c>
      <c r="L331" s="65" t="s">
        <v>1150</v>
      </c>
      <c r="M331" s="292" t="s">
        <v>2380</v>
      </c>
      <c r="N331" s="99"/>
      <c r="O331" s="65"/>
      <c r="P331" s="90"/>
      <c r="Q331" s="254">
        <v>30</v>
      </c>
      <c r="R331" s="255">
        <v>40</v>
      </c>
      <c r="S331" s="65">
        <v>0</v>
      </c>
      <c r="T331" s="65">
        <v>0</v>
      </c>
      <c r="U331" s="90">
        <v>0</v>
      </c>
      <c r="V331" s="260">
        <v>20</v>
      </c>
      <c r="W331" s="99">
        <v>0</v>
      </c>
      <c r="X331" s="84">
        <v>0</v>
      </c>
      <c r="Y331" s="99">
        <v>0</v>
      </c>
      <c r="Z331" s="65">
        <v>0</v>
      </c>
      <c r="AA331" s="327">
        <v>1477052</v>
      </c>
      <c r="AB331" s="327">
        <v>0</v>
      </c>
      <c r="AC331" s="328">
        <f>AA331+AB331</f>
        <v>1477052</v>
      </c>
      <c r="AD331" s="75">
        <v>4500000</v>
      </c>
      <c r="AE331" s="75">
        <v>6000000</v>
      </c>
      <c r="AF331" s="75">
        <f>AC331*U331</f>
        <v>0</v>
      </c>
      <c r="AG331" s="75">
        <f>200000*V331</f>
        <v>4000000</v>
      </c>
      <c r="AH331" s="648">
        <f t="shared" si="5"/>
        <v>0</v>
      </c>
    </row>
    <row r="332" spans="1:35" s="50" customFormat="1" ht="24" hidden="1" customHeight="1" x14ac:dyDescent="0.2">
      <c r="A332" s="182"/>
      <c r="B332" s="298">
        <v>228</v>
      </c>
      <c r="C332" s="266">
        <v>246</v>
      </c>
      <c r="D332" s="299">
        <v>13129</v>
      </c>
      <c r="E332" s="252" t="s">
        <v>140</v>
      </c>
      <c r="F332" s="253" t="s">
        <v>1177</v>
      </c>
      <c r="G332" s="252" t="s">
        <v>87</v>
      </c>
      <c r="H332" s="274" t="s">
        <v>1150</v>
      </c>
      <c r="I332" s="294" t="s">
        <v>2666</v>
      </c>
      <c r="J332" s="635">
        <v>2150239892</v>
      </c>
      <c r="K332" s="635" t="s">
        <v>1178</v>
      </c>
      <c r="L332" s="65" t="s">
        <v>1150</v>
      </c>
      <c r="M332" s="292" t="s">
        <v>2381</v>
      </c>
      <c r="N332" s="99"/>
      <c r="O332" s="65"/>
      <c r="P332" s="90"/>
      <c r="Q332" s="254">
        <v>30</v>
      </c>
      <c r="R332" s="255">
        <v>60</v>
      </c>
      <c r="S332" s="65">
        <v>0</v>
      </c>
      <c r="T332" s="65">
        <v>0</v>
      </c>
      <c r="U332" s="90">
        <v>0</v>
      </c>
      <c r="V332" s="260">
        <v>20</v>
      </c>
      <c r="W332" s="99">
        <v>0</v>
      </c>
      <c r="X332" s="84">
        <v>0</v>
      </c>
      <c r="Y332" s="99">
        <v>1</v>
      </c>
      <c r="Z332" s="65">
        <v>1</v>
      </c>
      <c r="AA332" s="327">
        <v>1311206</v>
      </c>
      <c r="AB332" s="327">
        <v>0</v>
      </c>
      <c r="AC332" s="328">
        <f>AA332+AB332</f>
        <v>1311206</v>
      </c>
      <c r="AD332" s="75">
        <v>4500000</v>
      </c>
      <c r="AE332" s="75">
        <v>6000000</v>
      </c>
      <c r="AF332" s="75">
        <f>AC332*U332</f>
        <v>0</v>
      </c>
      <c r="AG332" s="75">
        <f>200000*V332</f>
        <v>4000000</v>
      </c>
      <c r="AH332" s="648">
        <f t="shared" si="5"/>
        <v>0</v>
      </c>
    </row>
    <row r="333" spans="1:35" s="50" customFormat="1" ht="24" hidden="1" customHeight="1" x14ac:dyDescent="0.2">
      <c r="A333" s="182"/>
      <c r="B333" s="298">
        <v>223</v>
      </c>
      <c r="C333" s="266">
        <v>241</v>
      </c>
      <c r="D333" s="299">
        <v>13130</v>
      </c>
      <c r="E333" s="252" t="s">
        <v>694</v>
      </c>
      <c r="F333" s="253" t="s">
        <v>1179</v>
      </c>
      <c r="G333" s="252" t="s">
        <v>87</v>
      </c>
      <c r="H333" s="274" t="s">
        <v>1150</v>
      </c>
      <c r="I333" s="294" t="s">
        <v>2661</v>
      </c>
      <c r="J333" s="635">
        <v>2150154072</v>
      </c>
      <c r="K333" s="635">
        <v>35212409</v>
      </c>
      <c r="L333" s="65" t="s">
        <v>1150</v>
      </c>
      <c r="M333" s="292" t="s">
        <v>2383</v>
      </c>
      <c r="N333" s="99"/>
      <c r="O333" s="65"/>
      <c r="P333" s="90"/>
      <c r="Q333" s="254">
        <v>30</v>
      </c>
      <c r="R333" s="255">
        <v>15</v>
      </c>
      <c r="S333" s="65">
        <v>0</v>
      </c>
      <c r="T333" s="65">
        <v>0</v>
      </c>
      <c r="U333" s="90">
        <v>0</v>
      </c>
      <c r="V333" s="260">
        <v>20</v>
      </c>
      <c r="W333" s="99">
        <v>0</v>
      </c>
      <c r="X333" s="84">
        <v>0</v>
      </c>
      <c r="Y333" s="99">
        <v>1</v>
      </c>
      <c r="Z333" s="65">
        <v>1</v>
      </c>
      <c r="AA333" s="327">
        <v>1642901</v>
      </c>
      <c r="AB333" s="327">
        <v>0</v>
      </c>
      <c r="AC333" s="328">
        <f>AA333+AB333</f>
        <v>1642901</v>
      </c>
      <c r="AD333" s="75">
        <v>4500000</v>
      </c>
      <c r="AE333" s="75">
        <v>6000000</v>
      </c>
      <c r="AF333" s="75">
        <f>AC333*U333</f>
        <v>0</v>
      </c>
      <c r="AG333" s="75">
        <f>200000*V333</f>
        <v>4000000</v>
      </c>
      <c r="AH333" s="648">
        <f t="shared" si="5"/>
        <v>0</v>
      </c>
      <c r="AI333" s="119"/>
    </row>
    <row r="334" spans="1:35" s="50" customFormat="1" ht="24" hidden="1" customHeight="1" x14ac:dyDescent="0.2">
      <c r="A334" s="182"/>
      <c r="B334" s="298">
        <v>218</v>
      </c>
      <c r="C334" s="266">
        <v>236</v>
      </c>
      <c r="D334" s="299">
        <v>13131</v>
      </c>
      <c r="E334" s="252" t="s">
        <v>410</v>
      </c>
      <c r="F334" s="253" t="s">
        <v>1181</v>
      </c>
      <c r="G334" s="252" t="s">
        <v>87</v>
      </c>
      <c r="H334" s="274" t="s">
        <v>1150</v>
      </c>
      <c r="I334" s="294" t="s">
        <v>2657</v>
      </c>
      <c r="J334" s="635">
        <v>2162571501</v>
      </c>
      <c r="K334" s="635">
        <v>39165072</v>
      </c>
      <c r="L334" s="65" t="s">
        <v>1150</v>
      </c>
      <c r="M334" s="292" t="s">
        <v>2380</v>
      </c>
      <c r="N334" s="99"/>
      <c r="O334" s="65"/>
      <c r="P334" s="90"/>
      <c r="Q334" s="254">
        <v>30</v>
      </c>
      <c r="R334" s="255">
        <v>50</v>
      </c>
      <c r="S334" s="65">
        <v>0</v>
      </c>
      <c r="T334" s="65">
        <v>0</v>
      </c>
      <c r="U334" s="90">
        <v>0</v>
      </c>
      <c r="V334" s="260">
        <v>20</v>
      </c>
      <c r="W334" s="99">
        <v>0</v>
      </c>
      <c r="X334" s="84">
        <v>0</v>
      </c>
      <c r="Y334" s="99">
        <v>0</v>
      </c>
      <c r="Z334" s="65">
        <v>0</v>
      </c>
      <c r="AA334" s="327">
        <v>1477052</v>
      </c>
      <c r="AB334" s="327">
        <v>46667</v>
      </c>
      <c r="AC334" s="328">
        <f>AA334+AB334</f>
        <v>1523719</v>
      </c>
      <c r="AD334" s="75">
        <v>4500000</v>
      </c>
      <c r="AE334" s="75">
        <v>6000000</v>
      </c>
      <c r="AF334" s="75">
        <f>AC334*U334</f>
        <v>0</v>
      </c>
      <c r="AG334" s="75">
        <f>200000*V334</f>
        <v>4000000</v>
      </c>
      <c r="AH334" s="648">
        <f t="shared" si="5"/>
        <v>0</v>
      </c>
    </row>
    <row r="335" spans="1:35" s="50" customFormat="1" ht="24" hidden="1" customHeight="1" x14ac:dyDescent="0.2">
      <c r="A335" s="182"/>
      <c r="B335" s="298">
        <v>225</v>
      </c>
      <c r="C335" s="266">
        <v>243</v>
      </c>
      <c r="D335" s="299">
        <v>13132</v>
      </c>
      <c r="E335" s="252" t="s">
        <v>135</v>
      </c>
      <c r="F335" s="253" t="s">
        <v>85</v>
      </c>
      <c r="G335" s="252" t="s">
        <v>87</v>
      </c>
      <c r="H335" s="274" t="s">
        <v>1150</v>
      </c>
      <c r="I335" s="294" t="s">
        <v>2663</v>
      </c>
      <c r="J335" s="635">
        <v>2219872998</v>
      </c>
      <c r="K335" s="635">
        <v>36201930</v>
      </c>
      <c r="L335" s="65" t="s">
        <v>1150</v>
      </c>
      <c r="M335" s="307" t="s">
        <v>2380</v>
      </c>
      <c r="N335" s="99"/>
      <c r="O335" s="65"/>
      <c r="P335" s="90"/>
      <c r="Q335" s="254">
        <v>30</v>
      </c>
      <c r="R335" s="255">
        <v>70</v>
      </c>
      <c r="S335" s="65">
        <v>0</v>
      </c>
      <c r="T335" s="65">
        <v>0</v>
      </c>
      <c r="U335" s="300">
        <f>1+1</f>
        <v>2</v>
      </c>
      <c r="V335" s="260">
        <v>20</v>
      </c>
      <c r="W335" s="99">
        <v>0</v>
      </c>
      <c r="X335" s="84">
        <v>0</v>
      </c>
      <c r="Y335" s="99">
        <v>0</v>
      </c>
      <c r="Z335" s="65">
        <v>0</v>
      </c>
      <c r="AA335" s="327">
        <v>1477052</v>
      </c>
      <c r="AB335" s="327">
        <v>46667</v>
      </c>
      <c r="AC335" s="328">
        <f>AA335+AB335</f>
        <v>1523719</v>
      </c>
      <c r="AD335" s="75">
        <v>4500000</v>
      </c>
      <c r="AE335" s="75">
        <v>6000000</v>
      </c>
      <c r="AF335" s="75">
        <f>AC335*U335</f>
        <v>3047438</v>
      </c>
      <c r="AG335" s="75">
        <f>200000*V335</f>
        <v>4000000</v>
      </c>
      <c r="AH335" s="648">
        <f t="shared" si="5"/>
        <v>0</v>
      </c>
    </row>
    <row r="336" spans="1:35" s="50" customFormat="1" ht="24" hidden="1" customHeight="1" x14ac:dyDescent="0.2">
      <c r="A336" s="182"/>
      <c r="B336" s="298">
        <v>226</v>
      </c>
      <c r="C336" s="266">
        <v>244</v>
      </c>
      <c r="D336" s="299">
        <v>13133</v>
      </c>
      <c r="E336" s="252" t="s">
        <v>1184</v>
      </c>
      <c r="F336" s="253" t="s">
        <v>1185</v>
      </c>
      <c r="G336" s="252" t="s">
        <v>87</v>
      </c>
      <c r="H336" s="274" t="s">
        <v>1150</v>
      </c>
      <c r="I336" s="294" t="s">
        <v>2664</v>
      </c>
      <c r="J336" s="635">
        <v>2130333710</v>
      </c>
      <c r="K336" s="635">
        <v>39214679</v>
      </c>
      <c r="L336" s="65" t="s">
        <v>1150</v>
      </c>
      <c r="M336" s="292" t="s">
        <v>2380</v>
      </c>
      <c r="N336" s="99"/>
      <c r="O336" s="65"/>
      <c r="P336" s="90"/>
      <c r="Q336" s="254">
        <v>30</v>
      </c>
      <c r="R336" s="255">
        <v>20</v>
      </c>
      <c r="S336" s="65">
        <v>0</v>
      </c>
      <c r="T336" s="65">
        <v>0</v>
      </c>
      <c r="U336" s="90">
        <v>0</v>
      </c>
      <c r="V336" s="260">
        <v>20</v>
      </c>
      <c r="W336" s="99">
        <v>0</v>
      </c>
      <c r="X336" s="84">
        <v>0</v>
      </c>
      <c r="Y336" s="99">
        <v>1</v>
      </c>
      <c r="Z336" s="65">
        <v>1</v>
      </c>
      <c r="AA336" s="327">
        <v>1477052</v>
      </c>
      <c r="AB336" s="327">
        <v>0</v>
      </c>
      <c r="AC336" s="328">
        <f>AA336+AB336</f>
        <v>1477052</v>
      </c>
      <c r="AD336" s="75">
        <v>4500000</v>
      </c>
      <c r="AE336" s="75">
        <v>6000000</v>
      </c>
      <c r="AF336" s="75">
        <f>AC336*U336</f>
        <v>0</v>
      </c>
      <c r="AG336" s="75">
        <f>200000*V336</f>
        <v>4000000</v>
      </c>
      <c r="AH336" s="648">
        <f t="shared" si="5"/>
        <v>0</v>
      </c>
    </row>
    <row r="337" spans="1:34" s="50" customFormat="1" ht="24" hidden="1" customHeight="1" x14ac:dyDescent="0.2">
      <c r="A337" s="182"/>
      <c r="B337" s="298">
        <v>454</v>
      </c>
      <c r="C337" s="266">
        <v>237</v>
      </c>
      <c r="D337" s="299">
        <v>13134</v>
      </c>
      <c r="E337" s="242" t="s">
        <v>1187</v>
      </c>
      <c r="F337" s="243" t="s">
        <v>227</v>
      </c>
      <c r="G337" s="287" t="s">
        <v>137</v>
      </c>
      <c r="H337" s="274" t="s">
        <v>1150</v>
      </c>
      <c r="I337" s="294" t="s">
        <v>2888</v>
      </c>
      <c r="J337" s="635">
        <v>2200789726</v>
      </c>
      <c r="K337" s="635">
        <v>36124627</v>
      </c>
      <c r="L337" s="65" t="s">
        <v>1150</v>
      </c>
      <c r="M337" s="292" t="s">
        <v>137</v>
      </c>
      <c r="N337" s="244" t="s">
        <v>2410</v>
      </c>
      <c r="O337" s="65"/>
      <c r="P337" s="90"/>
      <c r="Q337" s="244">
        <v>30</v>
      </c>
      <c r="R337" s="246">
        <v>120</v>
      </c>
      <c r="S337" s="246">
        <v>110</v>
      </c>
      <c r="T337" s="246">
        <v>29.33</v>
      </c>
      <c r="U337" s="90">
        <v>0</v>
      </c>
      <c r="V337" s="262">
        <v>15</v>
      </c>
      <c r="W337" s="99">
        <v>0</v>
      </c>
      <c r="X337" s="84">
        <v>0</v>
      </c>
      <c r="Y337" s="99">
        <v>1</v>
      </c>
      <c r="Z337" s="65">
        <v>1</v>
      </c>
      <c r="AA337" s="319">
        <v>885165</v>
      </c>
      <c r="AB337" s="319">
        <v>46667</v>
      </c>
      <c r="AC337" s="320">
        <f>AA337+AB337</f>
        <v>931832</v>
      </c>
      <c r="AD337" s="75">
        <v>4500000</v>
      </c>
      <c r="AE337" s="75">
        <v>6000000</v>
      </c>
      <c r="AF337" s="75">
        <f>AC337*U337</f>
        <v>0</v>
      </c>
      <c r="AG337" s="75">
        <f>200000*V337</f>
        <v>3000000</v>
      </c>
      <c r="AH337" s="648">
        <f t="shared" si="5"/>
        <v>0</v>
      </c>
    </row>
    <row r="338" spans="1:34" s="50" customFormat="1" ht="24" customHeight="1" x14ac:dyDescent="0.2">
      <c r="A338" s="182"/>
      <c r="B338" s="298">
        <v>466</v>
      </c>
      <c r="C338" s="266">
        <v>249</v>
      </c>
      <c r="D338" s="299">
        <v>13135</v>
      </c>
      <c r="E338" s="242" t="s">
        <v>1189</v>
      </c>
      <c r="F338" s="243" t="s">
        <v>1190</v>
      </c>
      <c r="G338" s="287" t="s">
        <v>137</v>
      </c>
      <c r="H338" s="274" t="s">
        <v>1150</v>
      </c>
      <c r="I338" s="294" t="s">
        <v>2900</v>
      </c>
      <c r="J338" s="635">
        <v>2050174543</v>
      </c>
      <c r="K338" s="635">
        <v>39165078</v>
      </c>
      <c r="L338" s="65" t="s">
        <v>1150</v>
      </c>
      <c r="M338" s="292" t="s">
        <v>137</v>
      </c>
      <c r="N338" s="99"/>
      <c r="O338" s="246" t="s">
        <v>2410</v>
      </c>
      <c r="P338" s="90"/>
      <c r="Q338" s="244">
        <v>30</v>
      </c>
      <c r="R338" s="246">
        <v>90</v>
      </c>
      <c r="S338" s="246">
        <v>0</v>
      </c>
      <c r="T338" s="246">
        <v>0</v>
      </c>
      <c r="U338" s="90">
        <v>0</v>
      </c>
      <c r="V338" s="262">
        <v>20</v>
      </c>
      <c r="W338" s="99">
        <v>0</v>
      </c>
      <c r="X338" s="84">
        <v>0</v>
      </c>
      <c r="Y338" s="99">
        <v>0</v>
      </c>
      <c r="Z338" s="65">
        <v>1</v>
      </c>
      <c r="AA338" s="319">
        <v>885165</v>
      </c>
      <c r="AB338" s="319">
        <v>46667</v>
      </c>
      <c r="AC338" s="320">
        <f>AA338+AB338</f>
        <v>931832</v>
      </c>
      <c r="AD338" s="75">
        <v>4500000</v>
      </c>
      <c r="AE338" s="75">
        <v>6000000</v>
      </c>
      <c r="AF338" s="75">
        <f>AC338*U338</f>
        <v>0</v>
      </c>
      <c r="AG338" s="75">
        <f>200000*V338</f>
        <v>4000000</v>
      </c>
      <c r="AH338" s="648">
        <f t="shared" si="5"/>
        <v>1</v>
      </c>
    </row>
    <row r="339" spans="1:34" s="50" customFormat="1" ht="24" customHeight="1" x14ac:dyDescent="0.2">
      <c r="A339" s="182"/>
      <c r="B339" s="298">
        <v>469</v>
      </c>
      <c r="C339" s="266">
        <v>252</v>
      </c>
      <c r="D339" s="299">
        <v>13136</v>
      </c>
      <c r="E339" s="242" t="s">
        <v>1192</v>
      </c>
      <c r="F339" s="243" t="s">
        <v>798</v>
      </c>
      <c r="G339" s="287" t="s">
        <v>137</v>
      </c>
      <c r="H339" s="274" t="s">
        <v>1150</v>
      </c>
      <c r="I339" s="294" t="s">
        <v>2903</v>
      </c>
      <c r="J339" s="635">
        <v>2064747745</v>
      </c>
      <c r="K339" s="635">
        <v>35583879</v>
      </c>
      <c r="L339" s="65" t="s">
        <v>1150</v>
      </c>
      <c r="M339" s="292" t="s">
        <v>137</v>
      </c>
      <c r="N339" s="99"/>
      <c r="O339" s="246" t="s">
        <v>2410</v>
      </c>
      <c r="P339" s="90"/>
      <c r="Q339" s="244">
        <v>30</v>
      </c>
      <c r="R339" s="246">
        <v>90</v>
      </c>
      <c r="S339" s="246">
        <v>0</v>
      </c>
      <c r="T339" s="246">
        <v>0</v>
      </c>
      <c r="U339" s="90">
        <v>0</v>
      </c>
      <c r="V339" s="262">
        <v>20</v>
      </c>
      <c r="W339" s="99">
        <v>0</v>
      </c>
      <c r="X339" s="84">
        <v>0</v>
      </c>
      <c r="Y339" s="99">
        <v>2</v>
      </c>
      <c r="Z339" s="65">
        <v>1</v>
      </c>
      <c r="AA339" s="319">
        <v>885165</v>
      </c>
      <c r="AB339" s="319">
        <v>46667</v>
      </c>
      <c r="AC339" s="320">
        <f>AA339+AB339</f>
        <v>931832</v>
      </c>
      <c r="AD339" s="75">
        <v>4500000</v>
      </c>
      <c r="AE339" s="75">
        <v>6000000</v>
      </c>
      <c r="AF339" s="75">
        <f>AC339*U339</f>
        <v>0</v>
      </c>
      <c r="AG339" s="75">
        <f>200000*V339</f>
        <v>4000000</v>
      </c>
      <c r="AH339" s="648">
        <f t="shared" si="5"/>
        <v>-1</v>
      </c>
    </row>
    <row r="340" spans="1:34" s="50" customFormat="1" ht="24" hidden="1" customHeight="1" x14ac:dyDescent="0.2">
      <c r="A340" s="182"/>
      <c r="B340" s="298">
        <v>475</v>
      </c>
      <c r="C340" s="266">
        <v>258</v>
      </c>
      <c r="D340" s="299">
        <v>13137</v>
      </c>
      <c r="E340" s="242" t="s">
        <v>1194</v>
      </c>
      <c r="F340" s="243" t="s">
        <v>1195</v>
      </c>
      <c r="G340" s="287" t="s">
        <v>137</v>
      </c>
      <c r="H340" s="274" t="s">
        <v>1150</v>
      </c>
      <c r="I340" s="294" t="s">
        <v>2909</v>
      </c>
      <c r="J340" s="635">
        <v>2219955869</v>
      </c>
      <c r="K340" s="635">
        <v>36069487</v>
      </c>
      <c r="L340" s="65" t="s">
        <v>1150</v>
      </c>
      <c r="M340" s="292" t="s">
        <v>137</v>
      </c>
      <c r="N340" s="99"/>
      <c r="O340" s="246" t="s">
        <v>2410</v>
      </c>
      <c r="P340" s="90"/>
      <c r="Q340" s="244">
        <v>30</v>
      </c>
      <c r="R340" s="246">
        <v>90</v>
      </c>
      <c r="S340" s="246">
        <v>0</v>
      </c>
      <c r="T340" s="246">
        <v>0</v>
      </c>
      <c r="U340" s="90">
        <v>0</v>
      </c>
      <c r="V340" s="262">
        <v>19</v>
      </c>
      <c r="W340" s="99">
        <v>0</v>
      </c>
      <c r="X340" s="84">
        <v>0</v>
      </c>
      <c r="Y340" s="99">
        <v>1</v>
      </c>
      <c r="Z340" s="65">
        <v>1</v>
      </c>
      <c r="AA340" s="319">
        <v>885165</v>
      </c>
      <c r="AB340" s="319">
        <v>46667</v>
      </c>
      <c r="AC340" s="320">
        <f>AA340+AB340</f>
        <v>931832</v>
      </c>
      <c r="AD340" s="75">
        <v>4500000</v>
      </c>
      <c r="AE340" s="75">
        <v>6000000</v>
      </c>
      <c r="AF340" s="75">
        <f>AC340*U340</f>
        <v>0</v>
      </c>
      <c r="AG340" s="75">
        <f>200000*V340</f>
        <v>3800000</v>
      </c>
      <c r="AH340" s="648">
        <f t="shared" si="5"/>
        <v>0</v>
      </c>
    </row>
    <row r="341" spans="1:34" s="50" customFormat="1" ht="24" hidden="1" customHeight="1" x14ac:dyDescent="0.2">
      <c r="A341" s="182"/>
      <c r="B341" s="298">
        <v>459</v>
      </c>
      <c r="C341" s="266">
        <v>242</v>
      </c>
      <c r="D341" s="299">
        <v>13138</v>
      </c>
      <c r="E341" s="242" t="s">
        <v>209</v>
      </c>
      <c r="F341" s="243" t="s">
        <v>1197</v>
      </c>
      <c r="G341" s="287" t="s">
        <v>137</v>
      </c>
      <c r="H341" s="274" t="s">
        <v>1150</v>
      </c>
      <c r="I341" s="294" t="s">
        <v>2893</v>
      </c>
      <c r="J341" s="635">
        <v>4839782474</v>
      </c>
      <c r="K341" s="635">
        <v>36116437</v>
      </c>
      <c r="L341" s="65" t="s">
        <v>1150</v>
      </c>
      <c r="M341" s="292" t="s">
        <v>137</v>
      </c>
      <c r="N341" s="99"/>
      <c r="O341" s="246" t="s">
        <v>2410</v>
      </c>
      <c r="P341" s="90"/>
      <c r="Q341" s="244">
        <v>30</v>
      </c>
      <c r="R341" s="246">
        <v>90</v>
      </c>
      <c r="S341" s="246">
        <v>0</v>
      </c>
      <c r="T341" s="246">
        <v>0</v>
      </c>
      <c r="U341" s="245">
        <f>1+1</f>
        <v>2</v>
      </c>
      <c r="V341" s="262">
        <v>20</v>
      </c>
      <c r="W341" s="99">
        <v>0</v>
      </c>
      <c r="X341" s="84">
        <v>0</v>
      </c>
      <c r="Y341" s="99">
        <v>0</v>
      </c>
      <c r="Z341" s="65">
        <v>0</v>
      </c>
      <c r="AA341" s="319">
        <v>885165</v>
      </c>
      <c r="AB341" s="319">
        <v>46667</v>
      </c>
      <c r="AC341" s="320">
        <f>AA341+AB341</f>
        <v>931832</v>
      </c>
      <c r="AD341" s="75">
        <v>4500000</v>
      </c>
      <c r="AE341" s="75">
        <v>6000000</v>
      </c>
      <c r="AF341" s="75">
        <f>AC341*U341</f>
        <v>1863664</v>
      </c>
      <c r="AG341" s="75">
        <f>200000*V341</f>
        <v>4000000</v>
      </c>
      <c r="AH341" s="648">
        <f t="shared" si="5"/>
        <v>0</v>
      </c>
    </row>
    <row r="342" spans="1:34" s="50" customFormat="1" ht="24" hidden="1" customHeight="1" x14ac:dyDescent="0.2">
      <c r="A342" s="182"/>
      <c r="B342" s="298">
        <v>460</v>
      </c>
      <c r="C342" s="266">
        <v>243</v>
      </c>
      <c r="D342" s="299">
        <v>13139</v>
      </c>
      <c r="E342" s="242" t="s">
        <v>85</v>
      </c>
      <c r="F342" s="243" t="s">
        <v>1199</v>
      </c>
      <c r="G342" s="287" t="s">
        <v>137</v>
      </c>
      <c r="H342" s="274" t="s">
        <v>1150</v>
      </c>
      <c r="I342" s="294" t="s">
        <v>2894</v>
      </c>
      <c r="J342" s="635">
        <v>2200789033</v>
      </c>
      <c r="K342" s="635">
        <v>36122449</v>
      </c>
      <c r="L342" s="65" t="s">
        <v>1150</v>
      </c>
      <c r="M342" s="292" t="s">
        <v>137</v>
      </c>
      <c r="N342" s="99"/>
      <c r="O342" s="246" t="s">
        <v>2410</v>
      </c>
      <c r="P342" s="90"/>
      <c r="Q342" s="244">
        <v>30</v>
      </c>
      <c r="R342" s="246">
        <v>90</v>
      </c>
      <c r="S342" s="246">
        <v>0</v>
      </c>
      <c r="T342" s="246">
        <v>0</v>
      </c>
      <c r="U342" s="90">
        <v>0</v>
      </c>
      <c r="V342" s="262">
        <v>20</v>
      </c>
      <c r="W342" s="99">
        <v>0</v>
      </c>
      <c r="X342" s="84">
        <v>0</v>
      </c>
      <c r="Y342" s="99">
        <v>0</v>
      </c>
      <c r="Z342" s="65">
        <v>0</v>
      </c>
      <c r="AA342" s="319">
        <v>885165</v>
      </c>
      <c r="AB342" s="319">
        <v>46667</v>
      </c>
      <c r="AC342" s="320">
        <f>AA342+AB342</f>
        <v>931832</v>
      </c>
      <c r="AD342" s="75">
        <v>4500000</v>
      </c>
      <c r="AE342" s="75">
        <v>6000000</v>
      </c>
      <c r="AF342" s="75">
        <f>AC342*U342</f>
        <v>0</v>
      </c>
      <c r="AG342" s="75">
        <f>200000*V342</f>
        <v>4000000</v>
      </c>
      <c r="AH342" s="648">
        <f t="shared" si="5"/>
        <v>0</v>
      </c>
    </row>
    <row r="343" spans="1:34" s="50" customFormat="1" ht="24" hidden="1" customHeight="1" x14ac:dyDescent="0.2">
      <c r="A343" s="182"/>
      <c r="B343" s="298">
        <v>473</v>
      </c>
      <c r="C343" s="266">
        <v>256</v>
      </c>
      <c r="D343" s="299">
        <v>13140</v>
      </c>
      <c r="E343" s="242" t="s">
        <v>378</v>
      </c>
      <c r="F343" s="243" t="s">
        <v>1201</v>
      </c>
      <c r="G343" s="287" t="s">
        <v>137</v>
      </c>
      <c r="H343" s="274" t="s">
        <v>1150</v>
      </c>
      <c r="I343" s="294" t="s">
        <v>2907</v>
      </c>
      <c r="J343" s="635">
        <v>4830041811</v>
      </c>
      <c r="K343" s="635">
        <v>19185758</v>
      </c>
      <c r="L343" s="65" t="s">
        <v>1150</v>
      </c>
      <c r="M343" s="292" t="s">
        <v>137</v>
      </c>
      <c r="N343" s="99"/>
      <c r="O343" s="65"/>
      <c r="P343" s="245" t="s">
        <v>2410</v>
      </c>
      <c r="Q343" s="244">
        <v>30</v>
      </c>
      <c r="R343" s="246">
        <v>120</v>
      </c>
      <c r="S343" s="246">
        <v>220</v>
      </c>
      <c r="T343" s="246">
        <v>29.33</v>
      </c>
      <c r="U343" s="90">
        <v>0</v>
      </c>
      <c r="V343" s="262">
        <v>15</v>
      </c>
      <c r="W343" s="99">
        <v>0</v>
      </c>
      <c r="X343" s="84">
        <v>0</v>
      </c>
      <c r="Y343" s="99">
        <v>0</v>
      </c>
      <c r="Z343" s="65">
        <v>0</v>
      </c>
      <c r="AA343" s="319">
        <v>885165</v>
      </c>
      <c r="AB343" s="319">
        <v>46667</v>
      </c>
      <c r="AC343" s="320">
        <f>AA343+AB343</f>
        <v>931832</v>
      </c>
      <c r="AD343" s="75">
        <v>4500000</v>
      </c>
      <c r="AE343" s="75">
        <v>6000000</v>
      </c>
      <c r="AF343" s="75">
        <f>AC343*U343</f>
        <v>0</v>
      </c>
      <c r="AG343" s="75">
        <f>200000*V343</f>
        <v>3000000</v>
      </c>
      <c r="AH343" s="648">
        <f t="shared" si="5"/>
        <v>0</v>
      </c>
    </row>
    <row r="344" spans="1:34" s="50" customFormat="1" ht="24" hidden="1" customHeight="1" x14ac:dyDescent="0.2">
      <c r="A344" s="182"/>
      <c r="B344" s="298">
        <v>474</v>
      </c>
      <c r="C344" s="266">
        <v>257</v>
      </c>
      <c r="D344" s="299">
        <v>13141</v>
      </c>
      <c r="E344" s="242" t="s">
        <v>158</v>
      </c>
      <c r="F344" s="243" t="s">
        <v>1203</v>
      </c>
      <c r="G344" s="287" t="s">
        <v>137</v>
      </c>
      <c r="H344" s="274" t="s">
        <v>1150</v>
      </c>
      <c r="I344" s="294" t="s">
        <v>2908</v>
      </c>
      <c r="J344" s="635">
        <v>2063738734</v>
      </c>
      <c r="K344" s="635">
        <v>35548863</v>
      </c>
      <c r="L344" s="65" t="s">
        <v>1150</v>
      </c>
      <c r="M344" s="292" t="s">
        <v>137</v>
      </c>
      <c r="N344" s="99"/>
      <c r="O344" s="65"/>
      <c r="P344" s="245" t="s">
        <v>2410</v>
      </c>
      <c r="Q344" s="244">
        <v>30</v>
      </c>
      <c r="R344" s="246">
        <v>120</v>
      </c>
      <c r="S344" s="246">
        <v>220</v>
      </c>
      <c r="T344" s="246">
        <v>29.33</v>
      </c>
      <c r="U344" s="90">
        <v>0</v>
      </c>
      <c r="V344" s="262">
        <v>15</v>
      </c>
      <c r="W344" s="99">
        <v>0</v>
      </c>
      <c r="X344" s="84">
        <v>0</v>
      </c>
      <c r="Y344" s="99">
        <v>1</v>
      </c>
      <c r="Z344" s="65">
        <v>1</v>
      </c>
      <c r="AA344" s="319">
        <v>885165</v>
      </c>
      <c r="AB344" s="319">
        <v>46667</v>
      </c>
      <c r="AC344" s="320">
        <f>AA344+AB344</f>
        <v>931832</v>
      </c>
      <c r="AD344" s="75">
        <v>4500000</v>
      </c>
      <c r="AE344" s="75">
        <v>6000000</v>
      </c>
      <c r="AF344" s="75">
        <f>AC344*U344</f>
        <v>0</v>
      </c>
      <c r="AG344" s="75">
        <f>200000*V344</f>
        <v>3000000</v>
      </c>
      <c r="AH344" s="648">
        <f t="shared" si="5"/>
        <v>0</v>
      </c>
    </row>
    <row r="345" spans="1:34" s="50" customFormat="1" ht="24" hidden="1" customHeight="1" x14ac:dyDescent="0.2">
      <c r="A345" s="182"/>
      <c r="B345" s="298">
        <v>471</v>
      </c>
      <c r="C345" s="266">
        <v>254</v>
      </c>
      <c r="D345" s="299">
        <v>13142</v>
      </c>
      <c r="E345" s="242" t="s">
        <v>715</v>
      </c>
      <c r="F345" s="243" t="s">
        <v>1205</v>
      </c>
      <c r="G345" s="287" t="s">
        <v>137</v>
      </c>
      <c r="H345" s="274" t="s">
        <v>1150</v>
      </c>
      <c r="I345" s="294" t="s">
        <v>2905</v>
      </c>
      <c r="J345" s="635">
        <v>4989848500</v>
      </c>
      <c r="K345" s="635">
        <v>39154635</v>
      </c>
      <c r="L345" s="65" t="s">
        <v>1150</v>
      </c>
      <c r="M345" s="292" t="s">
        <v>137</v>
      </c>
      <c r="N345" s="99"/>
      <c r="O345" s="246" t="s">
        <v>2410</v>
      </c>
      <c r="P345" s="90"/>
      <c r="Q345" s="244">
        <v>30</v>
      </c>
      <c r="R345" s="246">
        <v>90</v>
      </c>
      <c r="S345" s="246">
        <v>0</v>
      </c>
      <c r="T345" s="246">
        <v>0</v>
      </c>
      <c r="U345" s="90">
        <v>0</v>
      </c>
      <c r="V345" s="262">
        <v>20</v>
      </c>
      <c r="W345" s="99">
        <v>0</v>
      </c>
      <c r="X345" s="84">
        <v>0</v>
      </c>
      <c r="Y345" s="99">
        <v>1</v>
      </c>
      <c r="Z345" s="65">
        <v>1</v>
      </c>
      <c r="AA345" s="319">
        <v>885165</v>
      </c>
      <c r="AB345" s="319">
        <v>46667</v>
      </c>
      <c r="AC345" s="320">
        <f>AA345+AB345</f>
        <v>931832</v>
      </c>
      <c r="AD345" s="75">
        <v>4500000</v>
      </c>
      <c r="AE345" s="75">
        <v>6000000</v>
      </c>
      <c r="AF345" s="75">
        <f>AC345*U345</f>
        <v>0</v>
      </c>
      <c r="AG345" s="75">
        <f>200000*V345</f>
        <v>4000000</v>
      </c>
      <c r="AH345" s="648">
        <f t="shared" si="5"/>
        <v>0</v>
      </c>
    </row>
    <row r="346" spans="1:34" s="50" customFormat="1" ht="24" hidden="1" customHeight="1" x14ac:dyDescent="0.2">
      <c r="A346" s="182"/>
      <c r="B346" s="298">
        <v>465</v>
      </c>
      <c r="C346" s="266">
        <v>248</v>
      </c>
      <c r="D346" s="299">
        <v>13143</v>
      </c>
      <c r="E346" s="242" t="s">
        <v>1207</v>
      </c>
      <c r="F346" s="243" t="s">
        <v>1208</v>
      </c>
      <c r="G346" s="287" t="s">
        <v>137</v>
      </c>
      <c r="H346" s="274" t="s">
        <v>1150</v>
      </c>
      <c r="I346" s="294" t="s">
        <v>2899</v>
      </c>
      <c r="J346" s="635">
        <v>4839749493</v>
      </c>
      <c r="K346" s="635">
        <v>36120586</v>
      </c>
      <c r="L346" s="65" t="s">
        <v>1150</v>
      </c>
      <c r="M346" s="292" t="s">
        <v>137</v>
      </c>
      <c r="N346" s="99"/>
      <c r="O346" s="246" t="s">
        <v>2410</v>
      </c>
      <c r="P346" s="90"/>
      <c r="Q346" s="244">
        <v>30</v>
      </c>
      <c r="R346" s="246">
        <v>90</v>
      </c>
      <c r="S346" s="246">
        <v>0</v>
      </c>
      <c r="T346" s="246">
        <v>0</v>
      </c>
      <c r="U346" s="90">
        <v>0</v>
      </c>
      <c r="V346" s="262">
        <v>20</v>
      </c>
      <c r="W346" s="99">
        <v>0</v>
      </c>
      <c r="X346" s="84">
        <v>0</v>
      </c>
      <c r="Y346" s="99">
        <v>1</v>
      </c>
      <c r="Z346" s="65">
        <v>1</v>
      </c>
      <c r="AA346" s="319">
        <v>885165</v>
      </c>
      <c r="AB346" s="319">
        <v>46667</v>
      </c>
      <c r="AC346" s="320">
        <f>AA346+AB346</f>
        <v>931832</v>
      </c>
      <c r="AD346" s="75">
        <v>4500000</v>
      </c>
      <c r="AE346" s="75">
        <v>6000000</v>
      </c>
      <c r="AF346" s="75">
        <f>AC346*U346</f>
        <v>0</v>
      </c>
      <c r="AG346" s="75">
        <f>200000*V346</f>
        <v>4000000</v>
      </c>
      <c r="AH346" s="648">
        <f t="shared" si="5"/>
        <v>0</v>
      </c>
    </row>
    <row r="347" spans="1:34" s="50" customFormat="1" ht="24" hidden="1" customHeight="1" x14ac:dyDescent="0.2">
      <c r="A347" s="182"/>
      <c r="B347" s="298">
        <v>456</v>
      </c>
      <c r="C347" s="266">
        <v>239</v>
      </c>
      <c r="D347" s="299">
        <v>13144</v>
      </c>
      <c r="E347" s="242" t="s">
        <v>732</v>
      </c>
      <c r="F347" s="243" t="s">
        <v>1179</v>
      </c>
      <c r="G347" s="287" t="s">
        <v>137</v>
      </c>
      <c r="H347" s="274" t="s">
        <v>1150</v>
      </c>
      <c r="I347" s="294" t="s">
        <v>2890</v>
      </c>
      <c r="J347" s="635">
        <v>2064984380</v>
      </c>
      <c r="K347" s="635">
        <v>35573056</v>
      </c>
      <c r="L347" s="65" t="s">
        <v>1150</v>
      </c>
      <c r="M347" s="292" t="s">
        <v>137</v>
      </c>
      <c r="N347" s="99"/>
      <c r="O347" s="246" t="s">
        <v>2410</v>
      </c>
      <c r="P347" s="90"/>
      <c r="Q347" s="244">
        <v>30</v>
      </c>
      <c r="R347" s="246">
        <v>90</v>
      </c>
      <c r="S347" s="246">
        <v>0</v>
      </c>
      <c r="T347" s="246">
        <v>0</v>
      </c>
      <c r="U347" s="90">
        <v>0</v>
      </c>
      <c r="V347" s="262">
        <v>20</v>
      </c>
      <c r="W347" s="99">
        <v>0</v>
      </c>
      <c r="X347" s="84">
        <v>0</v>
      </c>
      <c r="Y347" s="99">
        <v>1</v>
      </c>
      <c r="Z347" s="65">
        <v>1</v>
      </c>
      <c r="AA347" s="319">
        <v>885165</v>
      </c>
      <c r="AB347" s="319">
        <v>46667</v>
      </c>
      <c r="AC347" s="320">
        <f>AA347+AB347</f>
        <v>931832</v>
      </c>
      <c r="AD347" s="75">
        <v>4500000</v>
      </c>
      <c r="AE347" s="75">
        <v>6000000</v>
      </c>
      <c r="AF347" s="75">
        <f>AC347*U347</f>
        <v>0</v>
      </c>
      <c r="AG347" s="75">
        <f>200000*V347</f>
        <v>4000000</v>
      </c>
      <c r="AH347" s="648">
        <f t="shared" si="5"/>
        <v>0</v>
      </c>
    </row>
    <row r="348" spans="1:34" s="50" customFormat="1" ht="24" hidden="1" customHeight="1" x14ac:dyDescent="0.2">
      <c r="A348" s="182"/>
      <c r="B348" s="298">
        <v>455</v>
      </c>
      <c r="C348" s="266">
        <v>238</v>
      </c>
      <c r="D348" s="299">
        <v>13145</v>
      </c>
      <c r="E348" s="242" t="s">
        <v>1184</v>
      </c>
      <c r="F348" s="243" t="s">
        <v>1211</v>
      </c>
      <c r="G348" s="287" t="s">
        <v>137</v>
      </c>
      <c r="H348" s="274" t="s">
        <v>1150</v>
      </c>
      <c r="I348" s="294" t="s">
        <v>2889</v>
      </c>
      <c r="J348" s="635">
        <v>4839921598</v>
      </c>
      <c r="K348" s="635">
        <v>35368624</v>
      </c>
      <c r="L348" s="65" t="s">
        <v>1150</v>
      </c>
      <c r="M348" s="292" t="s">
        <v>137</v>
      </c>
      <c r="N348" s="244" t="s">
        <v>2410</v>
      </c>
      <c r="O348" s="65"/>
      <c r="P348" s="90"/>
      <c r="Q348" s="244">
        <v>30</v>
      </c>
      <c r="R348" s="246">
        <v>120</v>
      </c>
      <c r="S348" s="246">
        <v>110</v>
      </c>
      <c r="T348" s="246">
        <v>29.33</v>
      </c>
      <c r="U348" s="90">
        <v>0</v>
      </c>
      <c r="V348" s="262">
        <v>15</v>
      </c>
      <c r="W348" s="99">
        <v>0</v>
      </c>
      <c r="X348" s="84">
        <v>0</v>
      </c>
      <c r="Y348" s="99">
        <v>1</v>
      </c>
      <c r="Z348" s="65">
        <v>1</v>
      </c>
      <c r="AA348" s="319">
        <v>885165</v>
      </c>
      <c r="AB348" s="319">
        <v>46667</v>
      </c>
      <c r="AC348" s="320">
        <f>AA348+AB348</f>
        <v>931832</v>
      </c>
      <c r="AD348" s="75">
        <v>4500000</v>
      </c>
      <c r="AE348" s="75">
        <v>6000000</v>
      </c>
      <c r="AF348" s="75">
        <f>AC348*U348</f>
        <v>0</v>
      </c>
      <c r="AG348" s="75">
        <f>200000*V348</f>
        <v>3000000</v>
      </c>
      <c r="AH348" s="648">
        <f t="shared" si="5"/>
        <v>0</v>
      </c>
    </row>
    <row r="349" spans="1:34" s="50" customFormat="1" ht="24" customHeight="1" x14ac:dyDescent="0.2">
      <c r="A349" s="182"/>
      <c r="B349" s="298">
        <v>453</v>
      </c>
      <c r="C349" s="266">
        <v>236</v>
      </c>
      <c r="D349" s="299">
        <v>13146</v>
      </c>
      <c r="E349" s="242" t="s">
        <v>1213</v>
      </c>
      <c r="F349" s="243" t="s">
        <v>120</v>
      </c>
      <c r="G349" s="287" t="s">
        <v>137</v>
      </c>
      <c r="H349" s="274" t="s">
        <v>1150</v>
      </c>
      <c r="I349" s="294" t="s">
        <v>2887</v>
      </c>
      <c r="J349" s="635">
        <v>4989575806</v>
      </c>
      <c r="K349" s="635">
        <v>19182523</v>
      </c>
      <c r="L349" s="65" t="s">
        <v>1150</v>
      </c>
      <c r="M349" s="292" t="s">
        <v>137</v>
      </c>
      <c r="N349" s="99"/>
      <c r="O349" s="246" t="s">
        <v>2410</v>
      </c>
      <c r="P349" s="90"/>
      <c r="Q349" s="244">
        <v>30</v>
      </c>
      <c r="R349" s="246">
        <v>90</v>
      </c>
      <c r="S349" s="246">
        <v>0</v>
      </c>
      <c r="T349" s="246">
        <v>0</v>
      </c>
      <c r="U349" s="90">
        <v>0</v>
      </c>
      <c r="V349" s="262">
        <v>20</v>
      </c>
      <c r="W349" s="99">
        <v>0</v>
      </c>
      <c r="X349" s="84">
        <v>0</v>
      </c>
      <c r="Y349" s="99">
        <v>2</v>
      </c>
      <c r="Z349" s="65">
        <v>1</v>
      </c>
      <c r="AA349" s="319">
        <v>885165</v>
      </c>
      <c r="AB349" s="319">
        <v>46667</v>
      </c>
      <c r="AC349" s="320">
        <f>AA349+AB349</f>
        <v>931832</v>
      </c>
      <c r="AD349" s="75">
        <v>4500000</v>
      </c>
      <c r="AE349" s="75">
        <v>6000000</v>
      </c>
      <c r="AF349" s="75">
        <f>AC349*U349</f>
        <v>0</v>
      </c>
      <c r="AG349" s="75">
        <f>200000*V349</f>
        <v>4000000</v>
      </c>
      <c r="AH349" s="648">
        <f t="shared" si="5"/>
        <v>-1</v>
      </c>
    </row>
    <row r="350" spans="1:34" s="50" customFormat="1" ht="24" hidden="1" customHeight="1" x14ac:dyDescent="0.2">
      <c r="A350" s="182"/>
      <c r="B350" s="298">
        <v>472</v>
      </c>
      <c r="C350" s="266">
        <v>255</v>
      </c>
      <c r="D350" s="299">
        <v>13147</v>
      </c>
      <c r="E350" s="242" t="s">
        <v>760</v>
      </c>
      <c r="F350" s="243" t="s">
        <v>1215</v>
      </c>
      <c r="G350" s="287" t="s">
        <v>137</v>
      </c>
      <c r="H350" s="274" t="s">
        <v>1150</v>
      </c>
      <c r="I350" s="294" t="s">
        <v>2906</v>
      </c>
      <c r="J350" s="635">
        <v>2200722621</v>
      </c>
      <c r="K350" s="635">
        <v>36125629</v>
      </c>
      <c r="L350" s="65" t="s">
        <v>1150</v>
      </c>
      <c r="M350" s="292" t="s">
        <v>137</v>
      </c>
      <c r="N350" s="99"/>
      <c r="O350" s="246" t="s">
        <v>2410</v>
      </c>
      <c r="P350" s="90"/>
      <c r="Q350" s="244">
        <v>30</v>
      </c>
      <c r="R350" s="246">
        <v>90</v>
      </c>
      <c r="S350" s="246">
        <v>0</v>
      </c>
      <c r="T350" s="246">
        <v>0</v>
      </c>
      <c r="U350" s="90">
        <v>0</v>
      </c>
      <c r="V350" s="262">
        <v>17</v>
      </c>
      <c r="W350" s="99">
        <v>0</v>
      </c>
      <c r="X350" s="84">
        <v>0</v>
      </c>
      <c r="Y350" s="99">
        <v>1</v>
      </c>
      <c r="Z350" s="65">
        <v>1</v>
      </c>
      <c r="AA350" s="319">
        <v>885165</v>
      </c>
      <c r="AB350" s="319">
        <v>46667</v>
      </c>
      <c r="AC350" s="320">
        <f>AA350+AB350</f>
        <v>931832</v>
      </c>
      <c r="AD350" s="75">
        <v>4500000</v>
      </c>
      <c r="AE350" s="75">
        <v>6000000</v>
      </c>
      <c r="AF350" s="75">
        <f>AC350*U350</f>
        <v>0</v>
      </c>
      <c r="AG350" s="75">
        <f>200000*V350</f>
        <v>3400000</v>
      </c>
      <c r="AH350" s="648">
        <f t="shared" si="5"/>
        <v>0</v>
      </c>
    </row>
    <row r="351" spans="1:34" s="50" customFormat="1" ht="24" hidden="1" customHeight="1" x14ac:dyDescent="0.2">
      <c r="A351" s="182"/>
      <c r="B351" s="298">
        <v>452</v>
      </c>
      <c r="C351" s="266">
        <v>235</v>
      </c>
      <c r="D351" s="299">
        <v>13148</v>
      </c>
      <c r="E351" s="242" t="s">
        <v>1217</v>
      </c>
      <c r="F351" s="243" t="s">
        <v>1218</v>
      </c>
      <c r="G351" s="287" t="s">
        <v>137</v>
      </c>
      <c r="H351" s="274" t="s">
        <v>1150</v>
      </c>
      <c r="I351" s="294" t="s">
        <v>2886</v>
      </c>
      <c r="J351" s="635">
        <v>2592407510</v>
      </c>
      <c r="K351" s="635">
        <v>36113112</v>
      </c>
      <c r="L351" s="65" t="s">
        <v>1150</v>
      </c>
      <c r="M351" s="292" t="s">
        <v>137</v>
      </c>
      <c r="N351" s="99"/>
      <c r="O351" s="246" t="s">
        <v>2410</v>
      </c>
      <c r="P351" s="90"/>
      <c r="Q351" s="244">
        <v>30</v>
      </c>
      <c r="R351" s="246">
        <v>90</v>
      </c>
      <c r="S351" s="246">
        <v>0</v>
      </c>
      <c r="T351" s="246">
        <v>0</v>
      </c>
      <c r="U351" s="90">
        <v>0</v>
      </c>
      <c r="V351" s="262">
        <v>20</v>
      </c>
      <c r="W351" s="99">
        <v>0</v>
      </c>
      <c r="X351" s="84">
        <v>0</v>
      </c>
      <c r="Y351" s="99">
        <v>2</v>
      </c>
      <c r="Z351" s="65">
        <v>2</v>
      </c>
      <c r="AA351" s="319">
        <v>885165</v>
      </c>
      <c r="AB351" s="319">
        <v>46667</v>
      </c>
      <c r="AC351" s="320">
        <f>AA351+AB351</f>
        <v>931832</v>
      </c>
      <c r="AD351" s="75">
        <v>4500000</v>
      </c>
      <c r="AE351" s="75">
        <v>6000000</v>
      </c>
      <c r="AF351" s="75">
        <f>AC351*U351</f>
        <v>0</v>
      </c>
      <c r="AG351" s="75">
        <f>200000*V351</f>
        <v>4000000</v>
      </c>
      <c r="AH351" s="648">
        <f t="shared" si="5"/>
        <v>0</v>
      </c>
    </row>
    <row r="352" spans="1:34" s="50" customFormat="1" ht="24" customHeight="1" x14ac:dyDescent="0.2">
      <c r="A352" s="182"/>
      <c r="B352" s="298">
        <v>470</v>
      </c>
      <c r="C352" s="266">
        <v>253</v>
      </c>
      <c r="D352" s="299">
        <v>13149</v>
      </c>
      <c r="E352" s="242" t="s">
        <v>248</v>
      </c>
      <c r="F352" s="243" t="s">
        <v>1135</v>
      </c>
      <c r="G352" s="287" t="s">
        <v>137</v>
      </c>
      <c r="H352" s="274" t="s">
        <v>1150</v>
      </c>
      <c r="I352" s="294" t="s">
        <v>2904</v>
      </c>
      <c r="J352" s="635">
        <v>2160906034</v>
      </c>
      <c r="K352" s="635">
        <v>35036815</v>
      </c>
      <c r="L352" s="65" t="s">
        <v>1150</v>
      </c>
      <c r="M352" s="292" t="s">
        <v>137</v>
      </c>
      <c r="N352" s="244" t="s">
        <v>2410</v>
      </c>
      <c r="O352" s="65"/>
      <c r="P352" s="90"/>
      <c r="Q352" s="244">
        <v>30</v>
      </c>
      <c r="R352" s="246">
        <v>120</v>
      </c>
      <c r="S352" s="246">
        <v>110</v>
      </c>
      <c r="T352" s="246">
        <v>29.33</v>
      </c>
      <c r="U352" s="90">
        <v>0</v>
      </c>
      <c r="V352" s="262">
        <v>15</v>
      </c>
      <c r="W352" s="99">
        <v>0</v>
      </c>
      <c r="X352" s="84">
        <v>0</v>
      </c>
      <c r="Y352" s="99">
        <v>1</v>
      </c>
      <c r="Z352" s="65">
        <v>0</v>
      </c>
      <c r="AA352" s="319">
        <v>885165</v>
      </c>
      <c r="AB352" s="319">
        <v>46667</v>
      </c>
      <c r="AC352" s="320">
        <f>AA352+AB352</f>
        <v>931832</v>
      </c>
      <c r="AD352" s="75">
        <v>4500000</v>
      </c>
      <c r="AE352" s="75">
        <v>6000000</v>
      </c>
      <c r="AF352" s="75">
        <f>AC352*U352</f>
        <v>0</v>
      </c>
      <c r="AG352" s="75">
        <f>200000*V352</f>
        <v>3000000</v>
      </c>
      <c r="AH352" s="648">
        <f t="shared" si="5"/>
        <v>-1</v>
      </c>
    </row>
    <row r="353" spans="1:34" s="50" customFormat="1" ht="24" customHeight="1" x14ac:dyDescent="0.2">
      <c r="A353" s="182"/>
      <c r="B353" s="298">
        <v>468</v>
      </c>
      <c r="C353" s="266">
        <v>251</v>
      </c>
      <c r="D353" s="299">
        <v>13150</v>
      </c>
      <c r="E353" s="242" t="s">
        <v>158</v>
      </c>
      <c r="F353" s="243" t="s">
        <v>1221</v>
      </c>
      <c r="G353" s="287" t="s">
        <v>137</v>
      </c>
      <c r="H353" s="274" t="s">
        <v>1150</v>
      </c>
      <c r="I353" s="294" t="s">
        <v>2902</v>
      </c>
      <c r="J353" s="635">
        <v>4849275990</v>
      </c>
      <c r="K353" s="635">
        <v>35026473</v>
      </c>
      <c r="L353" s="65" t="s">
        <v>1150</v>
      </c>
      <c r="M353" s="292" t="s">
        <v>137</v>
      </c>
      <c r="N353" s="244" t="s">
        <v>2410</v>
      </c>
      <c r="O353" s="65"/>
      <c r="P353" s="90"/>
      <c r="Q353" s="244">
        <v>30</v>
      </c>
      <c r="R353" s="246">
        <v>120</v>
      </c>
      <c r="S353" s="246">
        <v>110</v>
      </c>
      <c r="T353" s="246">
        <v>29.33</v>
      </c>
      <c r="U353" s="90">
        <v>0</v>
      </c>
      <c r="V353" s="262">
        <v>15</v>
      </c>
      <c r="W353" s="99">
        <v>0</v>
      </c>
      <c r="X353" s="84">
        <v>0</v>
      </c>
      <c r="Y353" s="99">
        <v>2</v>
      </c>
      <c r="Z353" s="65">
        <v>0</v>
      </c>
      <c r="AA353" s="319">
        <v>885165</v>
      </c>
      <c r="AB353" s="319">
        <v>46667</v>
      </c>
      <c r="AC353" s="320">
        <f>AA353+AB353</f>
        <v>931832</v>
      </c>
      <c r="AD353" s="75">
        <v>4500000</v>
      </c>
      <c r="AE353" s="75">
        <v>6000000</v>
      </c>
      <c r="AF353" s="75">
        <f>AC353*U353</f>
        <v>0</v>
      </c>
      <c r="AG353" s="75">
        <f>200000*V353</f>
        <v>3000000</v>
      </c>
      <c r="AH353" s="648">
        <f t="shared" si="5"/>
        <v>-2</v>
      </c>
    </row>
    <row r="354" spans="1:34" s="50" customFormat="1" ht="24" hidden="1" customHeight="1" x14ac:dyDescent="0.2">
      <c r="A354" s="182"/>
      <c r="B354" s="298">
        <v>467</v>
      </c>
      <c r="C354" s="266">
        <v>250</v>
      </c>
      <c r="D354" s="299">
        <v>13151</v>
      </c>
      <c r="E354" s="242" t="s">
        <v>141</v>
      </c>
      <c r="F354" s="243" t="s">
        <v>1223</v>
      </c>
      <c r="G354" s="287" t="s">
        <v>137</v>
      </c>
      <c r="H354" s="274" t="s">
        <v>1150</v>
      </c>
      <c r="I354" s="294" t="s">
        <v>2901</v>
      </c>
      <c r="J354" s="635">
        <v>2160293288</v>
      </c>
      <c r="K354" s="635">
        <v>12084474</v>
      </c>
      <c r="L354" s="65" t="s">
        <v>1150</v>
      </c>
      <c r="M354" s="292" t="s">
        <v>137</v>
      </c>
      <c r="N354" s="244" t="s">
        <v>2410</v>
      </c>
      <c r="O354" s="65"/>
      <c r="P354" s="90"/>
      <c r="Q354" s="244">
        <v>30</v>
      </c>
      <c r="R354" s="246">
        <v>120</v>
      </c>
      <c r="S354" s="246">
        <v>110</v>
      </c>
      <c r="T354" s="246">
        <v>29.33</v>
      </c>
      <c r="U354" s="90">
        <v>0</v>
      </c>
      <c r="V354" s="262">
        <v>15</v>
      </c>
      <c r="W354" s="99">
        <v>0</v>
      </c>
      <c r="X354" s="84">
        <v>0</v>
      </c>
      <c r="Y354" s="99">
        <v>0</v>
      </c>
      <c r="Z354" s="65">
        <v>0</v>
      </c>
      <c r="AA354" s="319">
        <v>885165</v>
      </c>
      <c r="AB354" s="319">
        <v>46667</v>
      </c>
      <c r="AC354" s="320">
        <f>AA354+AB354</f>
        <v>931832</v>
      </c>
      <c r="AD354" s="75">
        <v>4500000</v>
      </c>
      <c r="AE354" s="75">
        <v>6000000</v>
      </c>
      <c r="AF354" s="75">
        <f>AC354*U354</f>
        <v>0</v>
      </c>
      <c r="AG354" s="75">
        <f>200000*V354</f>
        <v>3000000</v>
      </c>
      <c r="AH354" s="648">
        <f t="shared" si="5"/>
        <v>0</v>
      </c>
    </row>
    <row r="355" spans="1:34" s="50" customFormat="1" ht="24" hidden="1" customHeight="1" x14ac:dyDescent="0.2">
      <c r="A355" s="182"/>
      <c r="B355" s="298">
        <v>462</v>
      </c>
      <c r="C355" s="266">
        <v>245</v>
      </c>
      <c r="D355" s="299">
        <v>13152</v>
      </c>
      <c r="E355" s="242" t="s">
        <v>1225</v>
      </c>
      <c r="F355" s="243" t="s">
        <v>1226</v>
      </c>
      <c r="G355" s="287" t="s">
        <v>137</v>
      </c>
      <c r="H355" s="274" t="s">
        <v>1150</v>
      </c>
      <c r="I355" s="294" t="s">
        <v>2896</v>
      </c>
      <c r="J355" s="635">
        <v>2210067154</v>
      </c>
      <c r="K355" s="635">
        <v>36124026</v>
      </c>
      <c r="L355" s="65" t="s">
        <v>1150</v>
      </c>
      <c r="M355" s="292" t="s">
        <v>137</v>
      </c>
      <c r="N355" s="99"/>
      <c r="O355" s="246" t="s">
        <v>2410</v>
      </c>
      <c r="P355" s="90"/>
      <c r="Q355" s="244">
        <v>30</v>
      </c>
      <c r="R355" s="246">
        <v>90</v>
      </c>
      <c r="S355" s="246">
        <v>0</v>
      </c>
      <c r="T355" s="246">
        <v>0</v>
      </c>
      <c r="U355" s="90">
        <v>0</v>
      </c>
      <c r="V355" s="262">
        <v>20</v>
      </c>
      <c r="W355" s="99">
        <v>0</v>
      </c>
      <c r="X355" s="84">
        <v>0</v>
      </c>
      <c r="Y355" s="99">
        <v>1</v>
      </c>
      <c r="Z355" s="65">
        <v>1</v>
      </c>
      <c r="AA355" s="319">
        <v>885165</v>
      </c>
      <c r="AB355" s="319">
        <v>46667</v>
      </c>
      <c r="AC355" s="320">
        <f>AA355+AB355</f>
        <v>931832</v>
      </c>
      <c r="AD355" s="75">
        <v>4500000</v>
      </c>
      <c r="AE355" s="75">
        <v>6000000</v>
      </c>
      <c r="AF355" s="75">
        <f>AC355*U355</f>
        <v>0</v>
      </c>
      <c r="AG355" s="75">
        <f>200000*V355</f>
        <v>4000000</v>
      </c>
      <c r="AH355" s="648">
        <f t="shared" si="5"/>
        <v>0</v>
      </c>
    </row>
    <row r="356" spans="1:34" s="50" customFormat="1" ht="24" hidden="1" customHeight="1" x14ac:dyDescent="0.2">
      <c r="A356" s="182"/>
      <c r="B356" s="298">
        <v>486</v>
      </c>
      <c r="C356" s="266">
        <v>269</v>
      </c>
      <c r="D356" s="299">
        <v>13153</v>
      </c>
      <c r="E356" s="242" t="s">
        <v>190</v>
      </c>
      <c r="F356" s="243" t="s">
        <v>1228</v>
      </c>
      <c r="G356" s="287" t="s">
        <v>137</v>
      </c>
      <c r="H356" s="274" t="s">
        <v>1150</v>
      </c>
      <c r="I356" s="294" t="s">
        <v>2920</v>
      </c>
      <c r="J356" s="635">
        <v>2200697449</v>
      </c>
      <c r="K356" s="635">
        <v>36117674</v>
      </c>
      <c r="L356" s="65" t="s">
        <v>1150</v>
      </c>
      <c r="M356" s="292" t="s">
        <v>137</v>
      </c>
      <c r="N356" s="244" t="s">
        <v>2410</v>
      </c>
      <c r="O356" s="65"/>
      <c r="P356" s="90"/>
      <c r="Q356" s="244">
        <v>30</v>
      </c>
      <c r="R356" s="246">
        <v>120</v>
      </c>
      <c r="S356" s="246">
        <v>110</v>
      </c>
      <c r="T356" s="246">
        <v>29.33</v>
      </c>
      <c r="U356" s="90">
        <v>0</v>
      </c>
      <c r="V356" s="262">
        <v>15</v>
      </c>
      <c r="W356" s="99">
        <v>0</v>
      </c>
      <c r="X356" s="84">
        <v>0</v>
      </c>
      <c r="Y356" s="99">
        <v>0</v>
      </c>
      <c r="Z356" s="65">
        <v>0</v>
      </c>
      <c r="AA356" s="319">
        <v>885165</v>
      </c>
      <c r="AB356" s="319">
        <v>46667</v>
      </c>
      <c r="AC356" s="320">
        <f>AA356+AB356</f>
        <v>931832</v>
      </c>
      <c r="AD356" s="75">
        <v>4500000</v>
      </c>
      <c r="AE356" s="75">
        <v>6000000</v>
      </c>
      <c r="AF356" s="75">
        <f>AC356*U356</f>
        <v>0</v>
      </c>
      <c r="AG356" s="75">
        <f>200000*V356</f>
        <v>3000000</v>
      </c>
      <c r="AH356" s="648">
        <f t="shared" si="5"/>
        <v>0</v>
      </c>
    </row>
    <row r="357" spans="1:34" s="50" customFormat="1" ht="24" hidden="1" customHeight="1" x14ac:dyDescent="0.2">
      <c r="A357" s="182"/>
      <c r="B357" s="298">
        <v>463</v>
      </c>
      <c r="C357" s="266">
        <v>246</v>
      </c>
      <c r="D357" s="299">
        <v>13154</v>
      </c>
      <c r="E357" s="242" t="s">
        <v>1230</v>
      </c>
      <c r="F357" s="243" t="s">
        <v>292</v>
      </c>
      <c r="G357" s="287" t="s">
        <v>137</v>
      </c>
      <c r="H357" s="274" t="s">
        <v>1150</v>
      </c>
      <c r="I357" s="294" t="s">
        <v>2897</v>
      </c>
      <c r="J357" s="635">
        <v>2217969714</v>
      </c>
      <c r="K357" s="635">
        <v>36125201</v>
      </c>
      <c r="L357" s="65" t="s">
        <v>1150</v>
      </c>
      <c r="M357" s="292" t="s">
        <v>137</v>
      </c>
      <c r="N357" s="244" t="s">
        <v>2410</v>
      </c>
      <c r="O357" s="65"/>
      <c r="P357" s="90"/>
      <c r="Q357" s="244">
        <v>30</v>
      </c>
      <c r="R357" s="246">
        <v>120</v>
      </c>
      <c r="S357" s="246">
        <v>110</v>
      </c>
      <c r="T357" s="246">
        <v>29.33</v>
      </c>
      <c r="U357" s="90">
        <v>0</v>
      </c>
      <c r="V357" s="262">
        <v>15</v>
      </c>
      <c r="W357" s="99">
        <v>0</v>
      </c>
      <c r="X357" s="84">
        <v>0</v>
      </c>
      <c r="Y357" s="99">
        <v>0</v>
      </c>
      <c r="Z357" s="65">
        <v>0</v>
      </c>
      <c r="AA357" s="319">
        <v>885165</v>
      </c>
      <c r="AB357" s="319">
        <v>46667</v>
      </c>
      <c r="AC357" s="320">
        <f>AA357+AB357</f>
        <v>931832</v>
      </c>
      <c r="AD357" s="75">
        <v>4500000</v>
      </c>
      <c r="AE357" s="75">
        <v>6000000</v>
      </c>
      <c r="AF357" s="75">
        <f>AC357*U357</f>
        <v>0</v>
      </c>
      <c r="AG357" s="75">
        <f>200000*V357</f>
        <v>3000000</v>
      </c>
      <c r="AH357" s="648">
        <f t="shared" si="5"/>
        <v>0</v>
      </c>
    </row>
    <row r="358" spans="1:34" s="50" customFormat="1" ht="24" customHeight="1" x14ac:dyDescent="0.2">
      <c r="A358" s="182"/>
      <c r="B358" s="298">
        <v>461</v>
      </c>
      <c r="C358" s="266">
        <v>244</v>
      </c>
      <c r="D358" s="299">
        <v>13155</v>
      </c>
      <c r="E358" s="242" t="s">
        <v>327</v>
      </c>
      <c r="F358" s="243" t="s">
        <v>1232</v>
      </c>
      <c r="G358" s="287" t="s">
        <v>137</v>
      </c>
      <c r="H358" s="274" t="s">
        <v>1150</v>
      </c>
      <c r="I358" s="294" t="s">
        <v>2895</v>
      </c>
      <c r="J358" s="635">
        <v>2279246171</v>
      </c>
      <c r="K358" s="635">
        <v>126132095</v>
      </c>
      <c r="L358" s="65" t="s">
        <v>1150</v>
      </c>
      <c r="M358" s="292" t="s">
        <v>137</v>
      </c>
      <c r="N358" s="244" t="s">
        <v>2410</v>
      </c>
      <c r="O358" s="65"/>
      <c r="P358" s="90"/>
      <c r="Q358" s="244">
        <v>30</v>
      </c>
      <c r="R358" s="246">
        <v>120</v>
      </c>
      <c r="S358" s="246">
        <v>110</v>
      </c>
      <c r="T358" s="246">
        <v>29.33</v>
      </c>
      <c r="U358" s="90">
        <v>0</v>
      </c>
      <c r="V358" s="262">
        <v>15</v>
      </c>
      <c r="W358" s="99">
        <v>0</v>
      </c>
      <c r="X358" s="84">
        <v>0</v>
      </c>
      <c r="Y358" s="99">
        <v>2</v>
      </c>
      <c r="Z358" s="65">
        <v>0</v>
      </c>
      <c r="AA358" s="319">
        <v>885165</v>
      </c>
      <c r="AB358" s="319">
        <v>46667</v>
      </c>
      <c r="AC358" s="320">
        <f>AA358+AB358</f>
        <v>931832</v>
      </c>
      <c r="AD358" s="75">
        <v>4500000</v>
      </c>
      <c r="AE358" s="75">
        <v>6000000</v>
      </c>
      <c r="AF358" s="75">
        <f>AC358*U358</f>
        <v>0</v>
      </c>
      <c r="AG358" s="75">
        <f>200000*V358</f>
        <v>3000000</v>
      </c>
      <c r="AH358" s="648">
        <f t="shared" si="5"/>
        <v>-2</v>
      </c>
    </row>
    <row r="359" spans="1:34" s="50" customFormat="1" ht="24" customHeight="1" x14ac:dyDescent="0.2">
      <c r="A359" s="182"/>
      <c r="B359" s="298">
        <v>457</v>
      </c>
      <c r="C359" s="266">
        <v>240</v>
      </c>
      <c r="D359" s="299">
        <v>13156</v>
      </c>
      <c r="E359" s="242" t="s">
        <v>115</v>
      </c>
      <c r="F359" s="243" t="s">
        <v>1234</v>
      </c>
      <c r="G359" s="287" t="s">
        <v>137</v>
      </c>
      <c r="H359" s="274" t="s">
        <v>1150</v>
      </c>
      <c r="I359" s="294" t="s">
        <v>2891</v>
      </c>
      <c r="J359" s="635">
        <v>2219736199</v>
      </c>
      <c r="K359" s="635">
        <v>36114514</v>
      </c>
      <c r="L359" s="65" t="s">
        <v>1150</v>
      </c>
      <c r="M359" s="292" t="s">
        <v>137</v>
      </c>
      <c r="N359" s="244" t="s">
        <v>2410</v>
      </c>
      <c r="O359" s="65"/>
      <c r="P359" s="90"/>
      <c r="Q359" s="244">
        <v>30</v>
      </c>
      <c r="R359" s="246">
        <v>120</v>
      </c>
      <c r="S359" s="246">
        <v>110</v>
      </c>
      <c r="T359" s="246">
        <v>29.33</v>
      </c>
      <c r="U359" s="90">
        <v>0</v>
      </c>
      <c r="V359" s="262">
        <v>15</v>
      </c>
      <c r="W359" s="99">
        <v>0</v>
      </c>
      <c r="X359" s="84">
        <v>0</v>
      </c>
      <c r="Y359" s="99">
        <v>2</v>
      </c>
      <c r="Z359" s="65">
        <v>1</v>
      </c>
      <c r="AA359" s="319">
        <v>885165</v>
      </c>
      <c r="AB359" s="319">
        <v>46667</v>
      </c>
      <c r="AC359" s="320">
        <f>AA359+AB359</f>
        <v>931832</v>
      </c>
      <c r="AD359" s="75">
        <v>4500000</v>
      </c>
      <c r="AE359" s="75">
        <v>6000000</v>
      </c>
      <c r="AF359" s="75">
        <f>AC359*U359</f>
        <v>0</v>
      </c>
      <c r="AG359" s="75">
        <f>200000*V359</f>
        <v>3000000</v>
      </c>
      <c r="AH359" s="648">
        <f t="shared" si="5"/>
        <v>-1</v>
      </c>
    </row>
    <row r="360" spans="1:34" s="50" customFormat="1" ht="24" hidden="1" customHeight="1" x14ac:dyDescent="0.2">
      <c r="A360" s="182"/>
      <c r="B360" s="298">
        <v>458</v>
      </c>
      <c r="C360" s="266">
        <v>241</v>
      </c>
      <c r="D360" s="299">
        <v>13157</v>
      </c>
      <c r="E360" s="242" t="s">
        <v>1236</v>
      </c>
      <c r="F360" s="243" t="s">
        <v>1237</v>
      </c>
      <c r="G360" s="287" t="s">
        <v>137</v>
      </c>
      <c r="H360" s="274" t="s">
        <v>1150</v>
      </c>
      <c r="I360" s="294" t="s">
        <v>2892</v>
      </c>
      <c r="J360" s="635">
        <v>2064225234</v>
      </c>
      <c r="K360" s="635">
        <v>12679431</v>
      </c>
      <c r="L360" s="65" t="s">
        <v>1150</v>
      </c>
      <c r="M360" s="292" t="s">
        <v>137</v>
      </c>
      <c r="N360" s="244" t="s">
        <v>2410</v>
      </c>
      <c r="O360" s="65"/>
      <c r="P360" s="90"/>
      <c r="Q360" s="244">
        <v>30</v>
      </c>
      <c r="R360" s="246">
        <v>120</v>
      </c>
      <c r="S360" s="246">
        <v>110</v>
      </c>
      <c r="T360" s="246">
        <v>29.33</v>
      </c>
      <c r="U360" s="90">
        <v>0</v>
      </c>
      <c r="V360" s="262">
        <v>15</v>
      </c>
      <c r="W360" s="99">
        <v>0</v>
      </c>
      <c r="X360" s="84">
        <v>0</v>
      </c>
      <c r="Y360" s="99">
        <v>2</v>
      </c>
      <c r="Z360" s="65">
        <v>2</v>
      </c>
      <c r="AA360" s="319">
        <v>885165</v>
      </c>
      <c r="AB360" s="319">
        <v>46667</v>
      </c>
      <c r="AC360" s="320">
        <f>AA360+AB360</f>
        <v>931832</v>
      </c>
      <c r="AD360" s="75">
        <v>4500000</v>
      </c>
      <c r="AE360" s="75">
        <v>6000000</v>
      </c>
      <c r="AF360" s="75">
        <f>AC360*U360</f>
        <v>0</v>
      </c>
      <c r="AG360" s="75">
        <f>200000*V360</f>
        <v>3000000</v>
      </c>
      <c r="AH360" s="648">
        <f t="shared" si="5"/>
        <v>0</v>
      </c>
    </row>
    <row r="361" spans="1:34" s="50" customFormat="1" ht="24" hidden="1" customHeight="1" x14ac:dyDescent="0.2">
      <c r="A361" s="182"/>
      <c r="B361" s="298">
        <v>464</v>
      </c>
      <c r="C361" s="266">
        <v>247</v>
      </c>
      <c r="D361" s="299">
        <v>13158</v>
      </c>
      <c r="E361" s="242" t="s">
        <v>279</v>
      </c>
      <c r="F361" s="243" t="s">
        <v>414</v>
      </c>
      <c r="G361" s="287" t="s">
        <v>137</v>
      </c>
      <c r="H361" s="274" t="s">
        <v>1150</v>
      </c>
      <c r="I361" s="294" t="s">
        <v>2898</v>
      </c>
      <c r="J361" s="635">
        <v>6300046435</v>
      </c>
      <c r="K361" s="635">
        <v>36125202</v>
      </c>
      <c r="L361" s="65" t="s">
        <v>1150</v>
      </c>
      <c r="M361" s="292" t="s">
        <v>137</v>
      </c>
      <c r="N361" s="244" t="s">
        <v>2410</v>
      </c>
      <c r="O361" s="65"/>
      <c r="P361" s="90"/>
      <c r="Q361" s="244">
        <v>30</v>
      </c>
      <c r="R361" s="246">
        <v>120</v>
      </c>
      <c r="S361" s="246">
        <v>110</v>
      </c>
      <c r="T361" s="246">
        <v>29.33</v>
      </c>
      <c r="U361" s="90">
        <v>0</v>
      </c>
      <c r="V361" s="262">
        <v>15</v>
      </c>
      <c r="W361" s="99">
        <v>0</v>
      </c>
      <c r="X361" s="84">
        <v>0</v>
      </c>
      <c r="Y361" s="99">
        <v>1</v>
      </c>
      <c r="Z361" s="65">
        <v>1</v>
      </c>
      <c r="AA361" s="319">
        <v>885165</v>
      </c>
      <c r="AB361" s="319">
        <v>46667</v>
      </c>
      <c r="AC361" s="320">
        <f>AA361+AB361</f>
        <v>931832</v>
      </c>
      <c r="AD361" s="75">
        <v>4500000</v>
      </c>
      <c r="AE361" s="75">
        <v>6000000</v>
      </c>
      <c r="AF361" s="75">
        <f>AC361*U361</f>
        <v>0</v>
      </c>
      <c r="AG361" s="75">
        <f>200000*V361</f>
        <v>3000000</v>
      </c>
      <c r="AH361" s="648">
        <f t="shared" si="5"/>
        <v>0</v>
      </c>
    </row>
    <row r="362" spans="1:34" s="50" customFormat="1" ht="24" hidden="1" customHeight="1" x14ac:dyDescent="0.2">
      <c r="A362" s="182"/>
      <c r="B362" s="298">
        <v>476</v>
      </c>
      <c r="C362" s="266">
        <v>259</v>
      </c>
      <c r="D362" s="299">
        <v>13159</v>
      </c>
      <c r="E362" s="242" t="s">
        <v>504</v>
      </c>
      <c r="F362" s="243" t="s">
        <v>1240</v>
      </c>
      <c r="G362" s="287" t="s">
        <v>137</v>
      </c>
      <c r="H362" s="274" t="s">
        <v>1150</v>
      </c>
      <c r="I362" s="294" t="s">
        <v>2910</v>
      </c>
      <c r="J362" s="635">
        <v>5799569059</v>
      </c>
      <c r="K362" s="635">
        <v>21725175</v>
      </c>
      <c r="L362" s="65" t="s">
        <v>1150</v>
      </c>
      <c r="M362" s="292" t="s">
        <v>137</v>
      </c>
      <c r="N362" s="244" t="s">
        <v>2410</v>
      </c>
      <c r="O362" s="65"/>
      <c r="P362" s="90"/>
      <c r="Q362" s="244">
        <v>30</v>
      </c>
      <c r="R362" s="246">
        <v>120</v>
      </c>
      <c r="S362" s="246">
        <v>110</v>
      </c>
      <c r="T362" s="246">
        <v>29.33</v>
      </c>
      <c r="U362" s="90">
        <v>0</v>
      </c>
      <c r="V362" s="262">
        <v>15</v>
      </c>
      <c r="W362" s="99">
        <v>0</v>
      </c>
      <c r="X362" s="84">
        <v>0</v>
      </c>
      <c r="Y362" s="99">
        <v>1</v>
      </c>
      <c r="Z362" s="65">
        <v>1</v>
      </c>
      <c r="AA362" s="319">
        <v>885165</v>
      </c>
      <c r="AB362" s="319">
        <v>46667</v>
      </c>
      <c r="AC362" s="320">
        <f>AA362+AB362</f>
        <v>931832</v>
      </c>
      <c r="AD362" s="75">
        <v>4500000</v>
      </c>
      <c r="AE362" s="75">
        <v>6000000</v>
      </c>
      <c r="AF362" s="75">
        <f>AC362*U362</f>
        <v>0</v>
      </c>
      <c r="AG362" s="75">
        <f>200000*V362</f>
        <v>3000000</v>
      </c>
      <c r="AH362" s="648">
        <f t="shared" si="5"/>
        <v>0</v>
      </c>
    </row>
    <row r="363" spans="1:34" s="50" customFormat="1" ht="24" hidden="1" customHeight="1" x14ac:dyDescent="0.2">
      <c r="A363" s="182"/>
      <c r="B363" s="298">
        <v>477</v>
      </c>
      <c r="C363" s="266">
        <v>260</v>
      </c>
      <c r="D363" s="299">
        <v>13160</v>
      </c>
      <c r="E363" s="242" t="s">
        <v>1207</v>
      </c>
      <c r="F363" s="243" t="s">
        <v>1242</v>
      </c>
      <c r="G363" s="287" t="s">
        <v>137</v>
      </c>
      <c r="H363" s="274" t="s">
        <v>1150</v>
      </c>
      <c r="I363" s="294" t="s">
        <v>2911</v>
      </c>
      <c r="J363" s="635">
        <v>2080271024</v>
      </c>
      <c r="K363" s="635">
        <v>86212312</v>
      </c>
      <c r="L363" s="65" t="s">
        <v>1150</v>
      </c>
      <c r="M363" s="292" t="s">
        <v>137</v>
      </c>
      <c r="N363" s="244" t="s">
        <v>2410</v>
      </c>
      <c r="O363" s="65"/>
      <c r="P363" s="90"/>
      <c r="Q363" s="244">
        <v>30</v>
      </c>
      <c r="R363" s="246">
        <v>120</v>
      </c>
      <c r="S363" s="246">
        <v>110</v>
      </c>
      <c r="T363" s="246">
        <v>29.33</v>
      </c>
      <c r="U363" s="245">
        <f>1</f>
        <v>1</v>
      </c>
      <c r="V363" s="262">
        <v>15</v>
      </c>
      <c r="W363" s="99">
        <v>0</v>
      </c>
      <c r="X363" s="84">
        <v>0</v>
      </c>
      <c r="Y363" s="99">
        <v>0</v>
      </c>
      <c r="Z363" s="65">
        <v>0</v>
      </c>
      <c r="AA363" s="319">
        <v>885165</v>
      </c>
      <c r="AB363" s="319">
        <v>46667</v>
      </c>
      <c r="AC363" s="320">
        <f>AA363+AB363</f>
        <v>931832</v>
      </c>
      <c r="AD363" s="75">
        <v>4500000</v>
      </c>
      <c r="AE363" s="75">
        <v>6000000</v>
      </c>
      <c r="AF363" s="75">
        <f>AC363*U363</f>
        <v>931832</v>
      </c>
      <c r="AG363" s="75">
        <f>200000*V363</f>
        <v>3000000</v>
      </c>
      <c r="AH363" s="648">
        <f t="shared" si="5"/>
        <v>0</v>
      </c>
    </row>
    <row r="364" spans="1:34" s="50" customFormat="1" ht="24" hidden="1" customHeight="1" x14ac:dyDescent="0.2">
      <c r="A364" s="182"/>
      <c r="B364" s="298">
        <v>487</v>
      </c>
      <c r="C364" s="266">
        <v>270</v>
      </c>
      <c r="D364" s="299">
        <v>13161</v>
      </c>
      <c r="E364" s="242" t="s">
        <v>216</v>
      </c>
      <c r="F364" s="243" t="s">
        <v>1244</v>
      </c>
      <c r="G364" s="287" t="s">
        <v>137</v>
      </c>
      <c r="H364" s="274" t="s">
        <v>1150</v>
      </c>
      <c r="I364" s="294" t="s">
        <v>2921</v>
      </c>
      <c r="J364" s="635">
        <v>2190028299</v>
      </c>
      <c r="K364" s="635">
        <v>19186524</v>
      </c>
      <c r="L364" s="65" t="s">
        <v>1150</v>
      </c>
      <c r="M364" s="292" t="s">
        <v>137</v>
      </c>
      <c r="N364" s="99"/>
      <c r="O364" s="246" t="s">
        <v>2410</v>
      </c>
      <c r="P364" s="90"/>
      <c r="Q364" s="244">
        <v>30</v>
      </c>
      <c r="R364" s="246">
        <v>90</v>
      </c>
      <c r="S364" s="246">
        <v>0</v>
      </c>
      <c r="T364" s="246">
        <v>0</v>
      </c>
      <c r="U364" s="90">
        <v>0</v>
      </c>
      <c r="V364" s="262">
        <v>20</v>
      </c>
      <c r="W364" s="99">
        <v>0</v>
      </c>
      <c r="X364" s="84">
        <v>0</v>
      </c>
      <c r="Y364" s="99">
        <v>0</v>
      </c>
      <c r="Z364" s="65">
        <v>0</v>
      </c>
      <c r="AA364" s="319">
        <v>885165</v>
      </c>
      <c r="AB364" s="319">
        <v>46667</v>
      </c>
      <c r="AC364" s="320">
        <f>AA364+AB364</f>
        <v>931832</v>
      </c>
      <c r="AD364" s="75">
        <v>4500000</v>
      </c>
      <c r="AE364" s="75">
        <v>6000000</v>
      </c>
      <c r="AF364" s="75">
        <f>AC364*U364</f>
        <v>0</v>
      </c>
      <c r="AG364" s="75">
        <f>200000*V364</f>
        <v>4000000</v>
      </c>
      <c r="AH364" s="648">
        <f t="shared" si="5"/>
        <v>0</v>
      </c>
    </row>
    <row r="365" spans="1:34" s="50" customFormat="1" ht="24" hidden="1" customHeight="1" x14ac:dyDescent="0.2">
      <c r="A365" s="182"/>
      <c r="B365" s="298">
        <v>478</v>
      </c>
      <c r="C365" s="266">
        <v>261</v>
      </c>
      <c r="D365" s="299">
        <v>13162</v>
      </c>
      <c r="E365" s="242" t="s">
        <v>1246</v>
      </c>
      <c r="F365" s="243" t="s">
        <v>1247</v>
      </c>
      <c r="G365" s="287" t="s">
        <v>137</v>
      </c>
      <c r="H365" s="274" t="s">
        <v>1150</v>
      </c>
      <c r="I365" s="294" t="s">
        <v>2912</v>
      </c>
      <c r="J365" s="635">
        <v>2190059097</v>
      </c>
      <c r="K365" s="635">
        <v>36125368</v>
      </c>
      <c r="L365" s="65" t="s">
        <v>1150</v>
      </c>
      <c r="M365" s="292" t="s">
        <v>137</v>
      </c>
      <c r="N365" s="244" t="s">
        <v>2410</v>
      </c>
      <c r="O365" s="65"/>
      <c r="P365" s="90"/>
      <c r="Q365" s="244">
        <v>30</v>
      </c>
      <c r="R365" s="246">
        <v>120</v>
      </c>
      <c r="S365" s="246">
        <v>110</v>
      </c>
      <c r="T365" s="246">
        <v>29.33</v>
      </c>
      <c r="U365" s="90">
        <v>0</v>
      </c>
      <c r="V365" s="262">
        <v>15</v>
      </c>
      <c r="W365" s="99">
        <v>0</v>
      </c>
      <c r="X365" s="84">
        <v>0</v>
      </c>
      <c r="Y365" s="99">
        <v>0</v>
      </c>
      <c r="Z365" s="65">
        <v>0</v>
      </c>
      <c r="AA365" s="319">
        <v>885165</v>
      </c>
      <c r="AB365" s="319">
        <v>46667</v>
      </c>
      <c r="AC365" s="320">
        <f>AA365+AB365</f>
        <v>931832</v>
      </c>
      <c r="AD365" s="75">
        <v>4500000</v>
      </c>
      <c r="AE365" s="75">
        <v>6000000</v>
      </c>
      <c r="AF365" s="75">
        <f>AC365*U365</f>
        <v>0</v>
      </c>
      <c r="AG365" s="75">
        <f>200000*V365</f>
        <v>3000000</v>
      </c>
      <c r="AH365" s="648">
        <f t="shared" si="5"/>
        <v>0</v>
      </c>
    </row>
    <row r="366" spans="1:34" s="50" customFormat="1" ht="24" hidden="1" customHeight="1" x14ac:dyDescent="0.2">
      <c r="A366" s="182"/>
      <c r="B366" s="298">
        <v>479</v>
      </c>
      <c r="C366" s="266">
        <v>262</v>
      </c>
      <c r="D366" s="299">
        <v>13163</v>
      </c>
      <c r="E366" s="242" t="s">
        <v>111</v>
      </c>
      <c r="F366" s="243" t="s">
        <v>1249</v>
      </c>
      <c r="G366" s="287" t="s">
        <v>137</v>
      </c>
      <c r="H366" s="274" t="s">
        <v>1150</v>
      </c>
      <c r="I366" s="294" t="s">
        <v>2913</v>
      </c>
      <c r="J366" s="635">
        <v>4839982181</v>
      </c>
      <c r="K366" s="635">
        <v>36066094</v>
      </c>
      <c r="L366" s="65" t="s">
        <v>1150</v>
      </c>
      <c r="M366" s="292" t="s">
        <v>137</v>
      </c>
      <c r="N366" s="244" t="s">
        <v>2410</v>
      </c>
      <c r="O366" s="65"/>
      <c r="P366" s="90"/>
      <c r="Q366" s="244">
        <v>30</v>
      </c>
      <c r="R366" s="246">
        <v>120</v>
      </c>
      <c r="S366" s="246">
        <v>110</v>
      </c>
      <c r="T366" s="246">
        <v>29.33</v>
      </c>
      <c r="U366" s="90">
        <v>0</v>
      </c>
      <c r="V366" s="262">
        <v>15</v>
      </c>
      <c r="W366" s="99">
        <v>0</v>
      </c>
      <c r="X366" s="84">
        <v>0</v>
      </c>
      <c r="Y366" s="99">
        <v>0</v>
      </c>
      <c r="Z366" s="65">
        <v>0</v>
      </c>
      <c r="AA366" s="319">
        <v>885165</v>
      </c>
      <c r="AB366" s="319">
        <v>46667</v>
      </c>
      <c r="AC366" s="320">
        <f>AA366+AB366</f>
        <v>931832</v>
      </c>
      <c r="AD366" s="75">
        <v>4500000</v>
      </c>
      <c r="AE366" s="75">
        <v>6000000</v>
      </c>
      <c r="AF366" s="75">
        <f>AC366*U366</f>
        <v>0</v>
      </c>
      <c r="AG366" s="75">
        <f>200000*V366</f>
        <v>3000000</v>
      </c>
      <c r="AH366" s="648">
        <f t="shared" si="5"/>
        <v>0</v>
      </c>
    </row>
    <row r="367" spans="1:34" s="50" customFormat="1" ht="24" customHeight="1" x14ac:dyDescent="0.2">
      <c r="A367" s="182"/>
      <c r="B367" s="298">
        <v>480</v>
      </c>
      <c r="C367" s="266">
        <v>263</v>
      </c>
      <c r="D367" s="299">
        <v>13164</v>
      </c>
      <c r="E367" s="242" t="s">
        <v>1251</v>
      </c>
      <c r="F367" s="243" t="s">
        <v>1252</v>
      </c>
      <c r="G367" s="287" t="s">
        <v>137</v>
      </c>
      <c r="H367" s="274" t="s">
        <v>1150</v>
      </c>
      <c r="I367" s="294" t="s">
        <v>2914</v>
      </c>
      <c r="J367" s="635">
        <v>2162248379</v>
      </c>
      <c r="K367" s="635">
        <v>25742190</v>
      </c>
      <c r="L367" s="65" t="s">
        <v>1150</v>
      </c>
      <c r="M367" s="292" t="s">
        <v>137</v>
      </c>
      <c r="N367" s="99"/>
      <c r="O367" s="246" t="s">
        <v>2410</v>
      </c>
      <c r="P367" s="90"/>
      <c r="Q367" s="244">
        <v>30</v>
      </c>
      <c r="R367" s="246">
        <v>90</v>
      </c>
      <c r="S367" s="246">
        <v>0</v>
      </c>
      <c r="T367" s="246">
        <v>0</v>
      </c>
      <c r="U367" s="90">
        <v>0</v>
      </c>
      <c r="V367" s="262">
        <v>20</v>
      </c>
      <c r="W367" s="99">
        <v>0</v>
      </c>
      <c r="X367" s="84">
        <v>0</v>
      </c>
      <c r="Y367" s="99">
        <v>2</v>
      </c>
      <c r="Z367" s="65">
        <v>1</v>
      </c>
      <c r="AA367" s="319">
        <v>885165</v>
      </c>
      <c r="AB367" s="319">
        <v>46667</v>
      </c>
      <c r="AC367" s="320">
        <f>AA367+AB367</f>
        <v>931832</v>
      </c>
      <c r="AD367" s="75">
        <v>4500000</v>
      </c>
      <c r="AE367" s="75">
        <v>6000000</v>
      </c>
      <c r="AF367" s="75">
        <f>AC367*U367</f>
        <v>0</v>
      </c>
      <c r="AG367" s="75">
        <f>200000*V367</f>
        <v>4000000</v>
      </c>
      <c r="AH367" s="648">
        <f t="shared" si="5"/>
        <v>-1</v>
      </c>
    </row>
    <row r="368" spans="1:34" s="50" customFormat="1" ht="24" customHeight="1" x14ac:dyDescent="0.2">
      <c r="A368" s="182"/>
      <c r="B368" s="298">
        <v>483</v>
      </c>
      <c r="C368" s="266">
        <v>266</v>
      </c>
      <c r="D368" s="299">
        <v>13165</v>
      </c>
      <c r="E368" s="242" t="s">
        <v>135</v>
      </c>
      <c r="F368" s="243" t="s">
        <v>1254</v>
      </c>
      <c r="G368" s="287" t="s">
        <v>137</v>
      </c>
      <c r="H368" s="274" t="s">
        <v>1150</v>
      </c>
      <c r="I368" s="294" t="s">
        <v>2917</v>
      </c>
      <c r="J368" s="635">
        <v>2080494155</v>
      </c>
      <c r="K368" s="635">
        <v>12854800</v>
      </c>
      <c r="L368" s="65" t="s">
        <v>1150</v>
      </c>
      <c r="M368" s="292" t="s">
        <v>137</v>
      </c>
      <c r="N368" s="99"/>
      <c r="O368" s="246" t="s">
        <v>2410</v>
      </c>
      <c r="P368" s="90"/>
      <c r="Q368" s="244">
        <v>30</v>
      </c>
      <c r="R368" s="246">
        <v>90</v>
      </c>
      <c r="S368" s="246">
        <v>0</v>
      </c>
      <c r="T368" s="246">
        <v>0</v>
      </c>
      <c r="U368" s="90">
        <v>0</v>
      </c>
      <c r="V368" s="262">
        <v>19</v>
      </c>
      <c r="W368" s="99">
        <v>0</v>
      </c>
      <c r="X368" s="84">
        <v>0</v>
      </c>
      <c r="Y368" s="99">
        <v>1</v>
      </c>
      <c r="Z368" s="65">
        <v>0</v>
      </c>
      <c r="AA368" s="319">
        <v>885165</v>
      </c>
      <c r="AB368" s="319">
        <v>46667</v>
      </c>
      <c r="AC368" s="320">
        <f>AA368+AB368</f>
        <v>931832</v>
      </c>
      <c r="AD368" s="75">
        <v>4500000</v>
      </c>
      <c r="AE368" s="75">
        <v>6000000</v>
      </c>
      <c r="AF368" s="75">
        <f>AC368*U368</f>
        <v>0</v>
      </c>
      <c r="AG368" s="75">
        <f>200000*V368</f>
        <v>3800000</v>
      </c>
      <c r="AH368" s="648">
        <f t="shared" si="5"/>
        <v>-1</v>
      </c>
    </row>
    <row r="369" spans="1:34" s="50" customFormat="1" ht="24" customHeight="1" x14ac:dyDescent="0.2">
      <c r="A369" s="182"/>
      <c r="B369" s="298">
        <v>485</v>
      </c>
      <c r="C369" s="266">
        <v>268</v>
      </c>
      <c r="D369" s="299">
        <v>13166</v>
      </c>
      <c r="E369" s="242" t="s">
        <v>1256</v>
      </c>
      <c r="F369" s="243" t="s">
        <v>1257</v>
      </c>
      <c r="G369" s="287" t="s">
        <v>137</v>
      </c>
      <c r="H369" s="274" t="s">
        <v>1150</v>
      </c>
      <c r="I369" s="294" t="s">
        <v>2919</v>
      </c>
      <c r="J369" s="635">
        <v>4839578206</v>
      </c>
      <c r="K369" s="635">
        <v>35356283</v>
      </c>
      <c r="L369" s="65" t="s">
        <v>1150</v>
      </c>
      <c r="M369" s="292" t="s">
        <v>137</v>
      </c>
      <c r="N369" s="244" t="s">
        <v>2410</v>
      </c>
      <c r="O369" s="65"/>
      <c r="P369" s="90"/>
      <c r="Q369" s="244">
        <v>30</v>
      </c>
      <c r="R369" s="246">
        <v>120</v>
      </c>
      <c r="S369" s="246">
        <v>110</v>
      </c>
      <c r="T369" s="246">
        <v>29.33</v>
      </c>
      <c r="U369" s="90">
        <v>0</v>
      </c>
      <c r="V369" s="262">
        <v>15</v>
      </c>
      <c r="W369" s="99">
        <v>0</v>
      </c>
      <c r="X369" s="84">
        <v>0</v>
      </c>
      <c r="Y369" s="99">
        <v>2</v>
      </c>
      <c r="Z369" s="65">
        <v>0</v>
      </c>
      <c r="AA369" s="319">
        <v>885165</v>
      </c>
      <c r="AB369" s="319">
        <v>46667</v>
      </c>
      <c r="AC369" s="320">
        <f>AA369+AB369</f>
        <v>931832</v>
      </c>
      <c r="AD369" s="75">
        <v>4500000</v>
      </c>
      <c r="AE369" s="75">
        <v>6000000</v>
      </c>
      <c r="AF369" s="75">
        <f>AC369*U369</f>
        <v>0</v>
      </c>
      <c r="AG369" s="75">
        <f>200000*V369</f>
        <v>3000000</v>
      </c>
      <c r="AH369" s="648">
        <f t="shared" si="5"/>
        <v>-2</v>
      </c>
    </row>
    <row r="370" spans="1:34" s="50" customFormat="1" ht="24" hidden="1" customHeight="1" x14ac:dyDescent="0.2">
      <c r="A370" s="182"/>
      <c r="B370" s="298">
        <v>484</v>
      </c>
      <c r="C370" s="266">
        <v>267</v>
      </c>
      <c r="D370" s="299">
        <v>13167</v>
      </c>
      <c r="E370" s="242" t="s">
        <v>1259</v>
      </c>
      <c r="F370" s="243" t="s">
        <v>1260</v>
      </c>
      <c r="G370" s="287" t="s">
        <v>137</v>
      </c>
      <c r="H370" s="274" t="s">
        <v>1150</v>
      </c>
      <c r="I370" s="294" t="s">
        <v>2918</v>
      </c>
      <c r="J370" s="635">
        <v>5779909407</v>
      </c>
      <c r="K370" s="635">
        <v>97241472</v>
      </c>
      <c r="L370" s="65" t="s">
        <v>1150</v>
      </c>
      <c r="M370" s="292" t="s">
        <v>137</v>
      </c>
      <c r="N370" s="99"/>
      <c r="O370" s="246" t="s">
        <v>2410</v>
      </c>
      <c r="P370" s="90"/>
      <c r="Q370" s="244">
        <v>30</v>
      </c>
      <c r="R370" s="246">
        <v>90</v>
      </c>
      <c r="S370" s="246">
        <v>0</v>
      </c>
      <c r="T370" s="246">
        <v>0</v>
      </c>
      <c r="U370" s="90">
        <v>0</v>
      </c>
      <c r="V370" s="262">
        <v>20</v>
      </c>
      <c r="W370" s="99">
        <v>0</v>
      </c>
      <c r="X370" s="84">
        <v>0</v>
      </c>
      <c r="Y370" s="99">
        <v>1</v>
      </c>
      <c r="Z370" s="65">
        <v>1</v>
      </c>
      <c r="AA370" s="319">
        <v>885165</v>
      </c>
      <c r="AB370" s="319">
        <v>46667</v>
      </c>
      <c r="AC370" s="320">
        <f>AA370+AB370</f>
        <v>931832</v>
      </c>
      <c r="AD370" s="75">
        <v>4500000</v>
      </c>
      <c r="AE370" s="75">
        <v>6000000</v>
      </c>
      <c r="AF370" s="75">
        <f>AC370*U370</f>
        <v>0</v>
      </c>
      <c r="AG370" s="75">
        <f>200000*V370</f>
        <v>4000000</v>
      </c>
      <c r="AH370" s="648">
        <f t="shared" si="5"/>
        <v>0</v>
      </c>
    </row>
    <row r="371" spans="1:34" s="50" customFormat="1" ht="24" hidden="1" customHeight="1" x14ac:dyDescent="0.2">
      <c r="A371" s="182"/>
      <c r="B371" s="298">
        <v>482</v>
      </c>
      <c r="C371" s="266">
        <v>265</v>
      </c>
      <c r="D371" s="299">
        <v>13168</v>
      </c>
      <c r="E371" s="242" t="s">
        <v>298</v>
      </c>
      <c r="F371" s="243" t="s">
        <v>1262</v>
      </c>
      <c r="G371" s="287" t="s">
        <v>137</v>
      </c>
      <c r="H371" s="274" t="s">
        <v>1150</v>
      </c>
      <c r="I371" s="294" t="s">
        <v>2916</v>
      </c>
      <c r="J371" s="635">
        <v>820194131</v>
      </c>
      <c r="K371" s="635">
        <v>53148143</v>
      </c>
      <c r="L371" s="65" t="s">
        <v>1150</v>
      </c>
      <c r="M371" s="292" t="s">
        <v>137</v>
      </c>
      <c r="N371" s="244" t="s">
        <v>2410</v>
      </c>
      <c r="O371" s="65"/>
      <c r="P371" s="90"/>
      <c r="Q371" s="244">
        <v>30</v>
      </c>
      <c r="R371" s="246">
        <v>120</v>
      </c>
      <c r="S371" s="246">
        <v>110</v>
      </c>
      <c r="T371" s="246">
        <v>29.33</v>
      </c>
      <c r="U371" s="90">
        <v>0</v>
      </c>
      <c r="V371" s="262">
        <v>15</v>
      </c>
      <c r="W371" s="99">
        <v>0</v>
      </c>
      <c r="X371" s="84">
        <v>0</v>
      </c>
      <c r="Y371" s="99">
        <v>1</v>
      </c>
      <c r="Z371" s="65">
        <v>1</v>
      </c>
      <c r="AA371" s="319">
        <v>885165</v>
      </c>
      <c r="AB371" s="319">
        <v>46667</v>
      </c>
      <c r="AC371" s="320">
        <f>AA371+AB371</f>
        <v>931832</v>
      </c>
      <c r="AD371" s="75">
        <v>4500000</v>
      </c>
      <c r="AE371" s="75">
        <v>6000000</v>
      </c>
      <c r="AF371" s="75">
        <f>AC371*U371</f>
        <v>0</v>
      </c>
      <c r="AG371" s="75">
        <f>200000*V371</f>
        <v>3000000</v>
      </c>
      <c r="AH371" s="648">
        <f t="shared" si="5"/>
        <v>0</v>
      </c>
    </row>
    <row r="372" spans="1:34" s="50" customFormat="1" ht="24" hidden="1" customHeight="1" x14ac:dyDescent="0.2">
      <c r="A372" s="182"/>
      <c r="B372" s="298">
        <v>481</v>
      </c>
      <c r="C372" s="266">
        <v>264</v>
      </c>
      <c r="D372" s="299">
        <v>13169</v>
      </c>
      <c r="E372" s="242" t="s">
        <v>1265</v>
      </c>
      <c r="F372" s="243" t="s">
        <v>1266</v>
      </c>
      <c r="G372" s="287" t="s">
        <v>137</v>
      </c>
      <c r="H372" s="274" t="s">
        <v>1150</v>
      </c>
      <c r="I372" s="294" t="s">
        <v>2915</v>
      </c>
      <c r="J372" s="635">
        <v>2219924017</v>
      </c>
      <c r="K372" s="635">
        <v>19194993</v>
      </c>
      <c r="L372" s="65" t="s">
        <v>1150</v>
      </c>
      <c r="M372" s="292" t="s">
        <v>137</v>
      </c>
      <c r="N372" s="244" t="s">
        <v>2410</v>
      </c>
      <c r="O372" s="65"/>
      <c r="P372" s="90"/>
      <c r="Q372" s="244">
        <v>30</v>
      </c>
      <c r="R372" s="246">
        <v>120</v>
      </c>
      <c r="S372" s="246">
        <v>110</v>
      </c>
      <c r="T372" s="246">
        <v>29.33</v>
      </c>
      <c r="U372" s="90">
        <v>0</v>
      </c>
      <c r="V372" s="262">
        <v>15</v>
      </c>
      <c r="W372" s="99">
        <v>0</v>
      </c>
      <c r="X372" s="84">
        <v>0</v>
      </c>
      <c r="Y372" s="99">
        <v>0</v>
      </c>
      <c r="Z372" s="65">
        <v>0</v>
      </c>
      <c r="AA372" s="319">
        <v>885165</v>
      </c>
      <c r="AB372" s="319">
        <v>46667</v>
      </c>
      <c r="AC372" s="320">
        <f>AA372+AB372</f>
        <v>931832</v>
      </c>
      <c r="AD372" s="75">
        <v>4500000</v>
      </c>
      <c r="AE372" s="75">
        <v>6000000</v>
      </c>
      <c r="AF372" s="75">
        <f>AC372*U372</f>
        <v>0</v>
      </c>
      <c r="AG372" s="75">
        <f>200000*V372</f>
        <v>3000000</v>
      </c>
      <c r="AH372" s="648">
        <f t="shared" si="5"/>
        <v>0</v>
      </c>
    </row>
    <row r="373" spans="1:34" s="50" customFormat="1" ht="24" hidden="1" customHeight="1" x14ac:dyDescent="0.2">
      <c r="A373" s="182"/>
      <c r="B373" s="298">
        <v>488</v>
      </c>
      <c r="C373" s="266">
        <v>271</v>
      </c>
      <c r="D373" s="299">
        <v>13170</v>
      </c>
      <c r="E373" s="242" t="s">
        <v>1268</v>
      </c>
      <c r="F373" s="243" t="s">
        <v>1269</v>
      </c>
      <c r="G373" s="287" t="s">
        <v>137</v>
      </c>
      <c r="H373" s="274" t="s">
        <v>1150</v>
      </c>
      <c r="I373" s="294" t="s">
        <v>2922</v>
      </c>
      <c r="J373" s="635">
        <v>2210190436</v>
      </c>
      <c r="K373" s="635">
        <v>36211112</v>
      </c>
      <c r="L373" s="65" t="s">
        <v>1150</v>
      </c>
      <c r="M373" s="292" t="s">
        <v>137</v>
      </c>
      <c r="N373" s="244" t="s">
        <v>2410</v>
      </c>
      <c r="O373" s="65"/>
      <c r="P373" s="90"/>
      <c r="Q373" s="244">
        <v>30</v>
      </c>
      <c r="R373" s="246">
        <v>120</v>
      </c>
      <c r="S373" s="246">
        <v>110</v>
      </c>
      <c r="T373" s="246">
        <v>29.33</v>
      </c>
      <c r="U373" s="90">
        <v>0</v>
      </c>
      <c r="V373" s="262">
        <v>15</v>
      </c>
      <c r="W373" s="99">
        <v>0</v>
      </c>
      <c r="X373" s="84">
        <v>0</v>
      </c>
      <c r="Y373" s="99">
        <v>0</v>
      </c>
      <c r="Z373" s="65">
        <v>0</v>
      </c>
      <c r="AA373" s="319">
        <v>885165</v>
      </c>
      <c r="AB373" s="319">
        <v>46667</v>
      </c>
      <c r="AC373" s="320">
        <f>AA373+AB373</f>
        <v>931832</v>
      </c>
      <c r="AD373" s="75">
        <v>4500000</v>
      </c>
      <c r="AE373" s="75">
        <v>6000000</v>
      </c>
      <c r="AF373" s="75">
        <f>AC373*U373</f>
        <v>0</v>
      </c>
      <c r="AG373" s="75">
        <f>200000*V373</f>
        <v>3000000</v>
      </c>
      <c r="AH373" s="648">
        <f t="shared" si="5"/>
        <v>0</v>
      </c>
    </row>
    <row r="374" spans="1:34" s="50" customFormat="1" ht="24" hidden="1" customHeight="1" x14ac:dyDescent="0.2">
      <c r="A374" s="182"/>
      <c r="B374" s="298">
        <v>489</v>
      </c>
      <c r="C374" s="266">
        <v>272</v>
      </c>
      <c r="D374" s="299">
        <v>13171</v>
      </c>
      <c r="E374" s="242" t="s">
        <v>1268</v>
      </c>
      <c r="F374" s="243" t="s">
        <v>1271</v>
      </c>
      <c r="G374" s="287" t="s">
        <v>137</v>
      </c>
      <c r="H374" s="274" t="s">
        <v>1150</v>
      </c>
      <c r="I374" s="294" t="s">
        <v>2923</v>
      </c>
      <c r="J374" s="635">
        <v>2250044971</v>
      </c>
      <c r="K374" s="635">
        <v>12776002</v>
      </c>
      <c r="L374" s="65" t="s">
        <v>1150</v>
      </c>
      <c r="M374" s="292" t="s">
        <v>137</v>
      </c>
      <c r="N374" s="99"/>
      <c r="O374" s="246" t="s">
        <v>2410</v>
      </c>
      <c r="P374" s="90"/>
      <c r="Q374" s="244">
        <v>30</v>
      </c>
      <c r="R374" s="246">
        <v>90</v>
      </c>
      <c r="S374" s="246">
        <v>0</v>
      </c>
      <c r="T374" s="246">
        <v>0</v>
      </c>
      <c r="U374" s="245">
        <f>1+1</f>
        <v>2</v>
      </c>
      <c r="V374" s="262">
        <v>20</v>
      </c>
      <c r="W374" s="99">
        <v>0</v>
      </c>
      <c r="X374" s="84">
        <v>0</v>
      </c>
      <c r="Y374" s="99">
        <v>0</v>
      </c>
      <c r="Z374" s="65">
        <v>0</v>
      </c>
      <c r="AA374" s="319">
        <v>885165</v>
      </c>
      <c r="AB374" s="319">
        <v>0</v>
      </c>
      <c r="AC374" s="320">
        <f>AA374+AB374</f>
        <v>885165</v>
      </c>
      <c r="AD374" s="75">
        <v>4500000</v>
      </c>
      <c r="AE374" s="75">
        <v>6000000</v>
      </c>
      <c r="AF374" s="75">
        <f>AC374*U374</f>
        <v>1770330</v>
      </c>
      <c r="AG374" s="75">
        <f>200000*V374</f>
        <v>4000000</v>
      </c>
      <c r="AH374" s="648">
        <f t="shared" si="5"/>
        <v>0</v>
      </c>
    </row>
    <row r="375" spans="1:34" s="50" customFormat="1" ht="24" customHeight="1" x14ac:dyDescent="0.2">
      <c r="A375" s="182"/>
      <c r="B375" s="298">
        <v>490</v>
      </c>
      <c r="C375" s="266">
        <v>273</v>
      </c>
      <c r="D375" s="299">
        <v>13172</v>
      </c>
      <c r="E375" s="242" t="s">
        <v>248</v>
      </c>
      <c r="F375" s="243" t="s">
        <v>1273</v>
      </c>
      <c r="G375" s="287" t="s">
        <v>137</v>
      </c>
      <c r="H375" s="274" t="s">
        <v>1150</v>
      </c>
      <c r="I375" s="294" t="s">
        <v>2924</v>
      </c>
      <c r="J375" s="635">
        <v>4839429121</v>
      </c>
      <c r="K375" s="635">
        <v>36029974</v>
      </c>
      <c r="L375" s="65" t="s">
        <v>1150</v>
      </c>
      <c r="M375" s="292" t="s">
        <v>137</v>
      </c>
      <c r="N375" s="99"/>
      <c r="O375" s="246" t="s">
        <v>2410</v>
      </c>
      <c r="P375" s="90"/>
      <c r="Q375" s="244">
        <v>30</v>
      </c>
      <c r="R375" s="246">
        <v>90</v>
      </c>
      <c r="S375" s="246">
        <v>0</v>
      </c>
      <c r="T375" s="246">
        <v>0</v>
      </c>
      <c r="U375" s="90">
        <v>0</v>
      </c>
      <c r="V375" s="262">
        <v>20</v>
      </c>
      <c r="W375" s="99">
        <v>0</v>
      </c>
      <c r="X375" s="84">
        <v>0</v>
      </c>
      <c r="Y375" s="99">
        <v>3</v>
      </c>
      <c r="Z375" s="65">
        <v>1</v>
      </c>
      <c r="AA375" s="319">
        <v>885165</v>
      </c>
      <c r="AB375" s="319">
        <v>0</v>
      </c>
      <c r="AC375" s="320">
        <f>AA375+AB375</f>
        <v>885165</v>
      </c>
      <c r="AD375" s="75">
        <v>4500000</v>
      </c>
      <c r="AE375" s="75">
        <v>6000000</v>
      </c>
      <c r="AF375" s="75">
        <f>AC375*U375</f>
        <v>0</v>
      </c>
      <c r="AG375" s="75">
        <f>200000*V375</f>
        <v>4000000</v>
      </c>
      <c r="AH375" s="648">
        <f t="shared" si="5"/>
        <v>-2</v>
      </c>
    </row>
    <row r="376" spans="1:34" s="50" customFormat="1" ht="24" customHeight="1" x14ac:dyDescent="0.2">
      <c r="A376" s="182"/>
      <c r="B376" s="298">
        <v>491</v>
      </c>
      <c r="C376" s="266">
        <v>274</v>
      </c>
      <c r="D376" s="299">
        <v>13173</v>
      </c>
      <c r="E376" s="242" t="s">
        <v>1275</v>
      </c>
      <c r="F376" s="243" t="s">
        <v>1276</v>
      </c>
      <c r="G376" s="287" t="s">
        <v>137</v>
      </c>
      <c r="H376" s="274" t="s">
        <v>1150</v>
      </c>
      <c r="I376" s="294" t="s">
        <v>2925</v>
      </c>
      <c r="J376" s="635">
        <v>6279730621</v>
      </c>
      <c r="K376" s="635">
        <v>36032238</v>
      </c>
      <c r="L376" s="65" t="s">
        <v>1150</v>
      </c>
      <c r="M376" s="292" t="s">
        <v>137</v>
      </c>
      <c r="N376" s="99"/>
      <c r="O376" s="246" t="s">
        <v>2410</v>
      </c>
      <c r="P376" s="90"/>
      <c r="Q376" s="244">
        <v>30</v>
      </c>
      <c r="R376" s="246">
        <v>90</v>
      </c>
      <c r="S376" s="246">
        <v>0</v>
      </c>
      <c r="T376" s="246">
        <v>0</v>
      </c>
      <c r="U376" s="90">
        <v>0</v>
      </c>
      <c r="V376" s="262">
        <v>20</v>
      </c>
      <c r="W376" s="99">
        <v>0</v>
      </c>
      <c r="X376" s="84">
        <v>0</v>
      </c>
      <c r="Y376" s="99">
        <v>1</v>
      </c>
      <c r="Z376" s="65">
        <v>0</v>
      </c>
      <c r="AA376" s="319">
        <v>885165</v>
      </c>
      <c r="AB376" s="319">
        <v>0</v>
      </c>
      <c r="AC376" s="320">
        <f>AA376+AB376</f>
        <v>885165</v>
      </c>
      <c r="AD376" s="75">
        <v>4500000</v>
      </c>
      <c r="AE376" s="75">
        <v>6000000</v>
      </c>
      <c r="AF376" s="75">
        <f>AC376*U376</f>
        <v>0</v>
      </c>
      <c r="AG376" s="75">
        <f>200000*V376</f>
        <v>4000000</v>
      </c>
      <c r="AH376" s="648">
        <f t="shared" si="5"/>
        <v>-1</v>
      </c>
    </row>
    <row r="377" spans="1:34" s="50" customFormat="1" ht="24" hidden="1" customHeight="1" x14ac:dyDescent="0.2">
      <c r="A377" s="182"/>
      <c r="B377" s="298">
        <v>494</v>
      </c>
      <c r="C377" s="266">
        <v>277</v>
      </c>
      <c r="D377" s="299">
        <v>13174</v>
      </c>
      <c r="E377" s="242" t="s">
        <v>1279</v>
      </c>
      <c r="F377" s="243" t="s">
        <v>1280</v>
      </c>
      <c r="G377" s="287" t="s">
        <v>137</v>
      </c>
      <c r="H377" s="274" t="s">
        <v>1150</v>
      </c>
      <c r="I377" s="294" t="s">
        <v>2928</v>
      </c>
      <c r="J377" s="635">
        <v>6279656845</v>
      </c>
      <c r="K377" s="635">
        <v>14539206</v>
      </c>
      <c r="L377" s="65" t="s">
        <v>1150</v>
      </c>
      <c r="M377" s="292" t="s">
        <v>137</v>
      </c>
      <c r="N377" s="99"/>
      <c r="O377" s="246" t="s">
        <v>2410</v>
      </c>
      <c r="P377" s="90"/>
      <c r="Q377" s="244">
        <v>30</v>
      </c>
      <c r="R377" s="246">
        <v>90</v>
      </c>
      <c r="S377" s="246">
        <v>0</v>
      </c>
      <c r="T377" s="246">
        <v>0</v>
      </c>
      <c r="U377" s="90">
        <v>0</v>
      </c>
      <c r="V377" s="262">
        <v>20</v>
      </c>
      <c r="W377" s="99">
        <v>0</v>
      </c>
      <c r="X377" s="84">
        <v>0</v>
      </c>
      <c r="Y377" s="99">
        <v>0</v>
      </c>
      <c r="Z377" s="65">
        <v>0</v>
      </c>
      <c r="AA377" s="319">
        <v>885165</v>
      </c>
      <c r="AB377" s="319">
        <v>0</v>
      </c>
      <c r="AC377" s="320">
        <f>AA377+AB377</f>
        <v>885165</v>
      </c>
      <c r="AD377" s="75">
        <v>4500000</v>
      </c>
      <c r="AE377" s="75">
        <v>6000000</v>
      </c>
      <c r="AF377" s="75">
        <f>AC377*U377</f>
        <v>0</v>
      </c>
      <c r="AG377" s="75">
        <f>200000*V377</f>
        <v>4000000</v>
      </c>
      <c r="AH377" s="648">
        <f t="shared" si="5"/>
        <v>0</v>
      </c>
    </row>
    <row r="378" spans="1:34" s="50" customFormat="1" ht="24" hidden="1" customHeight="1" x14ac:dyDescent="0.2">
      <c r="A378" s="182"/>
      <c r="B378" s="298">
        <v>492</v>
      </c>
      <c r="C378" s="266">
        <v>275</v>
      </c>
      <c r="D378" s="299">
        <v>13175</v>
      </c>
      <c r="E378" s="242" t="s">
        <v>456</v>
      </c>
      <c r="F378" s="243" t="s">
        <v>1282</v>
      </c>
      <c r="G378" s="287" t="s">
        <v>137</v>
      </c>
      <c r="H378" s="274" t="s">
        <v>1150</v>
      </c>
      <c r="I378" s="294" t="s">
        <v>2926</v>
      </c>
      <c r="J378" s="635">
        <v>4980134602</v>
      </c>
      <c r="K378" s="635">
        <v>39169686</v>
      </c>
      <c r="L378" s="65" t="s">
        <v>1150</v>
      </c>
      <c r="M378" s="292" t="s">
        <v>137</v>
      </c>
      <c r="N378" s="244" t="s">
        <v>2410</v>
      </c>
      <c r="O378" s="65"/>
      <c r="P378" s="90"/>
      <c r="Q378" s="244">
        <v>30</v>
      </c>
      <c r="R378" s="246">
        <v>120</v>
      </c>
      <c r="S378" s="246">
        <v>110</v>
      </c>
      <c r="T378" s="246">
        <v>29.33</v>
      </c>
      <c r="U378" s="90">
        <v>0</v>
      </c>
      <c r="V378" s="262">
        <v>15</v>
      </c>
      <c r="W378" s="99">
        <v>0</v>
      </c>
      <c r="X378" s="84">
        <v>0</v>
      </c>
      <c r="Y378" s="99">
        <v>0</v>
      </c>
      <c r="Z378" s="65">
        <v>0</v>
      </c>
      <c r="AA378" s="319">
        <v>885165</v>
      </c>
      <c r="AB378" s="319">
        <v>0</v>
      </c>
      <c r="AC378" s="320">
        <f>AA378+AB378</f>
        <v>885165</v>
      </c>
      <c r="AD378" s="75">
        <v>4500000</v>
      </c>
      <c r="AE378" s="75">
        <v>6000000</v>
      </c>
      <c r="AF378" s="75">
        <f>AC378*U378</f>
        <v>0</v>
      </c>
      <c r="AG378" s="75">
        <f>200000*V378</f>
        <v>3000000</v>
      </c>
      <c r="AH378" s="648">
        <f t="shared" si="5"/>
        <v>0</v>
      </c>
    </row>
    <row r="379" spans="1:34" s="50" customFormat="1" ht="24" hidden="1" customHeight="1" x14ac:dyDescent="0.2">
      <c r="A379" s="182"/>
      <c r="B379" s="298">
        <v>493</v>
      </c>
      <c r="C379" s="266">
        <v>276</v>
      </c>
      <c r="D379" s="299">
        <v>13176</v>
      </c>
      <c r="E379" s="242" t="s">
        <v>1284</v>
      </c>
      <c r="F379" s="243" t="s">
        <v>1285</v>
      </c>
      <c r="G379" s="287" t="s">
        <v>137</v>
      </c>
      <c r="H379" s="274" t="s">
        <v>1150</v>
      </c>
      <c r="I379" s="294" t="s">
        <v>2927</v>
      </c>
      <c r="J379" s="635">
        <v>6269669162</v>
      </c>
      <c r="K379" s="635">
        <v>36033876</v>
      </c>
      <c r="L379" s="65" t="s">
        <v>1150</v>
      </c>
      <c r="M379" s="292" t="s">
        <v>137</v>
      </c>
      <c r="N379" s="244" t="s">
        <v>2410</v>
      </c>
      <c r="O379" s="65"/>
      <c r="P379" s="90"/>
      <c r="Q379" s="244">
        <v>30</v>
      </c>
      <c r="R379" s="246">
        <v>120</v>
      </c>
      <c r="S379" s="246">
        <v>110</v>
      </c>
      <c r="T379" s="246">
        <v>29.33</v>
      </c>
      <c r="U379" s="90">
        <v>0</v>
      </c>
      <c r="V379" s="262">
        <v>15</v>
      </c>
      <c r="W379" s="99">
        <v>0</v>
      </c>
      <c r="X379" s="84">
        <v>0</v>
      </c>
      <c r="Y379" s="99">
        <v>1</v>
      </c>
      <c r="Z379" s="65">
        <v>1</v>
      </c>
      <c r="AA379" s="319">
        <v>885165</v>
      </c>
      <c r="AB379" s="319">
        <v>0</v>
      </c>
      <c r="AC379" s="320">
        <f>AA379+AB379</f>
        <v>885165</v>
      </c>
      <c r="AD379" s="75">
        <v>4500000</v>
      </c>
      <c r="AE379" s="75">
        <v>6000000</v>
      </c>
      <c r="AF379" s="75">
        <f>AC379*U379</f>
        <v>0</v>
      </c>
      <c r="AG379" s="75">
        <f>200000*V379</f>
        <v>3000000</v>
      </c>
      <c r="AH379" s="648">
        <f t="shared" si="5"/>
        <v>0</v>
      </c>
    </row>
    <row r="380" spans="1:34" s="50" customFormat="1" ht="24" hidden="1" customHeight="1" x14ac:dyDescent="0.4">
      <c r="A380" s="182"/>
      <c r="B380" s="298">
        <v>495</v>
      </c>
      <c r="C380" s="266">
        <v>278</v>
      </c>
      <c r="D380" s="299">
        <v>13177</v>
      </c>
      <c r="E380" s="242" t="s">
        <v>1287</v>
      </c>
      <c r="F380" s="243" t="s">
        <v>1288</v>
      </c>
      <c r="G380" s="287" t="s">
        <v>137</v>
      </c>
      <c r="H380" s="274" t="s">
        <v>1150</v>
      </c>
      <c r="I380" s="294" t="s">
        <v>3166</v>
      </c>
      <c r="J380" s="637">
        <v>4679873612</v>
      </c>
      <c r="K380" s="635">
        <v>35090571</v>
      </c>
      <c r="L380" s="65"/>
      <c r="M380" s="292" t="s">
        <v>137</v>
      </c>
      <c r="N380" s="99"/>
      <c r="O380" s="246" t="s">
        <v>2410</v>
      </c>
      <c r="P380" s="90"/>
      <c r="Q380" s="244">
        <v>30</v>
      </c>
      <c r="R380" s="246">
        <v>90</v>
      </c>
      <c r="S380" s="246">
        <v>0</v>
      </c>
      <c r="T380" s="246">
        <v>0</v>
      </c>
      <c r="U380" s="90">
        <v>0</v>
      </c>
      <c r="V380" s="262">
        <v>20</v>
      </c>
      <c r="W380" s="99">
        <v>0</v>
      </c>
      <c r="X380" s="84">
        <v>0</v>
      </c>
      <c r="Y380" s="99">
        <v>0</v>
      </c>
      <c r="Z380" s="65">
        <v>0</v>
      </c>
      <c r="AA380" s="319">
        <v>885165</v>
      </c>
      <c r="AB380" s="319">
        <v>0</v>
      </c>
      <c r="AC380" s="320">
        <f>AA380+AB380</f>
        <v>885165</v>
      </c>
      <c r="AD380" s="75">
        <v>4500000</v>
      </c>
      <c r="AE380" s="75">
        <v>6000000</v>
      </c>
      <c r="AF380" s="75">
        <f>AC380*U380</f>
        <v>0</v>
      </c>
      <c r="AG380" s="75">
        <f>200000*V380</f>
        <v>4000000</v>
      </c>
      <c r="AH380" s="648">
        <f t="shared" si="5"/>
        <v>0</v>
      </c>
    </row>
    <row r="381" spans="1:34" s="50" customFormat="1" ht="24" hidden="1" customHeight="1" x14ac:dyDescent="0.2">
      <c r="A381" s="182"/>
      <c r="B381" s="298">
        <v>496</v>
      </c>
      <c r="C381" s="266">
        <v>279</v>
      </c>
      <c r="D381" s="299">
        <v>13178</v>
      </c>
      <c r="E381" s="242" t="s">
        <v>1289</v>
      </c>
      <c r="F381" s="243" t="s">
        <v>1290</v>
      </c>
      <c r="G381" s="287" t="s">
        <v>137</v>
      </c>
      <c r="H381" s="274" t="s">
        <v>1150</v>
      </c>
      <c r="I381" s="294" t="s">
        <v>1291</v>
      </c>
      <c r="J381" s="635">
        <v>2270072529</v>
      </c>
      <c r="K381" s="635">
        <v>36243573</v>
      </c>
      <c r="L381" s="65"/>
      <c r="M381" s="292" t="s">
        <v>137</v>
      </c>
      <c r="N381" s="99"/>
      <c r="O381" s="246" t="s">
        <v>2410</v>
      </c>
      <c r="P381" s="90"/>
      <c r="Q381" s="244">
        <v>30</v>
      </c>
      <c r="R381" s="246">
        <v>90</v>
      </c>
      <c r="S381" s="246">
        <v>0</v>
      </c>
      <c r="T381" s="246">
        <v>0</v>
      </c>
      <c r="U381" s="90">
        <v>0</v>
      </c>
      <c r="V381" s="262">
        <v>20</v>
      </c>
      <c r="W381" s="99">
        <v>0</v>
      </c>
      <c r="X381" s="84">
        <v>0</v>
      </c>
      <c r="Y381" s="99">
        <v>0</v>
      </c>
      <c r="Z381" s="65">
        <v>0</v>
      </c>
      <c r="AA381" s="319">
        <v>885165</v>
      </c>
      <c r="AB381" s="319">
        <v>0</v>
      </c>
      <c r="AC381" s="320">
        <f>AA381+AB381</f>
        <v>885165</v>
      </c>
      <c r="AD381" s="75">
        <v>4500000</v>
      </c>
      <c r="AE381" s="75">
        <v>6000000</v>
      </c>
      <c r="AF381" s="75">
        <f>AC381*U381</f>
        <v>0</v>
      </c>
      <c r="AG381" s="75">
        <f>200000*V381</f>
        <v>4000000</v>
      </c>
      <c r="AH381" s="648">
        <f t="shared" si="5"/>
        <v>0</v>
      </c>
    </row>
    <row r="382" spans="1:34" s="50" customFormat="1" ht="24" hidden="1" customHeight="1" x14ac:dyDescent="0.2">
      <c r="A382" s="182"/>
      <c r="B382" s="298">
        <v>93</v>
      </c>
      <c r="C382" s="266">
        <v>98</v>
      </c>
      <c r="D382" s="299">
        <v>13179</v>
      </c>
      <c r="E382" s="252" t="s">
        <v>1293</v>
      </c>
      <c r="F382" s="253" t="s">
        <v>277</v>
      </c>
      <c r="G382" s="252" t="s">
        <v>87</v>
      </c>
      <c r="H382" s="274" t="s">
        <v>1294</v>
      </c>
      <c r="I382" s="294" t="s">
        <v>2544</v>
      </c>
      <c r="J382" s="635">
        <v>4539968033</v>
      </c>
      <c r="K382" s="635">
        <v>47176855</v>
      </c>
      <c r="L382" s="65" t="s">
        <v>1294</v>
      </c>
      <c r="M382" s="292" t="s">
        <v>2380</v>
      </c>
      <c r="N382" s="99"/>
      <c r="O382" s="65"/>
      <c r="P382" s="90"/>
      <c r="Q382" s="254">
        <v>30</v>
      </c>
      <c r="R382" s="255">
        <v>31</v>
      </c>
      <c r="S382" s="65">
        <v>0</v>
      </c>
      <c r="T382" s="65">
        <v>0</v>
      </c>
      <c r="U382" s="90">
        <v>0</v>
      </c>
      <c r="V382" s="260">
        <v>21</v>
      </c>
      <c r="W382" s="99">
        <v>0</v>
      </c>
      <c r="X382" s="84">
        <v>0</v>
      </c>
      <c r="Y382" s="99">
        <v>0</v>
      </c>
      <c r="Z382" s="65">
        <v>0</v>
      </c>
      <c r="AA382" s="327">
        <v>1477052</v>
      </c>
      <c r="AB382" s="327">
        <v>46667</v>
      </c>
      <c r="AC382" s="328">
        <f>AA382+AB382</f>
        <v>1523719</v>
      </c>
      <c r="AD382" s="75">
        <v>4500000</v>
      </c>
      <c r="AE382" s="75">
        <v>6000000</v>
      </c>
      <c r="AF382" s="75">
        <f>AC382*U382</f>
        <v>0</v>
      </c>
      <c r="AG382" s="75">
        <f>200000*V382</f>
        <v>4200000</v>
      </c>
      <c r="AH382" s="648">
        <f t="shared" si="5"/>
        <v>0</v>
      </c>
    </row>
    <row r="383" spans="1:34" s="50" customFormat="1" ht="24" hidden="1" customHeight="1" x14ac:dyDescent="0.2">
      <c r="A383" s="182"/>
      <c r="B383" s="298">
        <v>92</v>
      </c>
      <c r="C383" s="266">
        <v>97</v>
      </c>
      <c r="D383" s="299">
        <v>13180</v>
      </c>
      <c r="E383" s="252" t="s">
        <v>1296</v>
      </c>
      <c r="F383" s="253" t="s">
        <v>1297</v>
      </c>
      <c r="G383" s="252" t="s">
        <v>87</v>
      </c>
      <c r="H383" s="274" t="s">
        <v>1294</v>
      </c>
      <c r="I383" s="294" t="s">
        <v>2543</v>
      </c>
      <c r="J383" s="635">
        <v>4490136803</v>
      </c>
      <c r="K383" s="635">
        <v>67473423</v>
      </c>
      <c r="L383" s="65" t="s">
        <v>1294</v>
      </c>
      <c r="M383" s="292" t="s">
        <v>2380</v>
      </c>
      <c r="N383" s="99"/>
      <c r="O383" s="65"/>
      <c r="P383" s="90"/>
      <c r="Q383" s="254">
        <v>30</v>
      </c>
      <c r="R383" s="255">
        <v>18</v>
      </c>
      <c r="S383" s="65">
        <v>0</v>
      </c>
      <c r="T383" s="65">
        <v>0</v>
      </c>
      <c r="U383" s="90">
        <v>0</v>
      </c>
      <c r="V383" s="260">
        <v>21</v>
      </c>
      <c r="W383" s="99">
        <v>0</v>
      </c>
      <c r="X383" s="84">
        <v>0</v>
      </c>
      <c r="Y383" s="99">
        <v>0</v>
      </c>
      <c r="Z383" s="65">
        <v>0</v>
      </c>
      <c r="AA383" s="327">
        <v>1477052</v>
      </c>
      <c r="AB383" s="327">
        <v>46667</v>
      </c>
      <c r="AC383" s="328">
        <f>AA383+AB383</f>
        <v>1523719</v>
      </c>
      <c r="AD383" s="75">
        <v>4500000</v>
      </c>
      <c r="AE383" s="75">
        <v>6000000</v>
      </c>
      <c r="AF383" s="75">
        <f>AC383*U383</f>
        <v>0</v>
      </c>
      <c r="AG383" s="75">
        <f>200000*V383</f>
        <v>4200000</v>
      </c>
      <c r="AH383" s="648">
        <f t="shared" si="5"/>
        <v>0</v>
      </c>
    </row>
    <row r="384" spans="1:34" s="50" customFormat="1" ht="24" hidden="1" customHeight="1" x14ac:dyDescent="0.2">
      <c r="A384" s="182"/>
      <c r="B384" s="298">
        <v>94</v>
      </c>
      <c r="C384" s="266">
        <v>99</v>
      </c>
      <c r="D384" s="299">
        <v>13181</v>
      </c>
      <c r="E384" s="252" t="s">
        <v>1299</v>
      </c>
      <c r="F384" s="253" t="s">
        <v>86</v>
      </c>
      <c r="G384" s="252" t="s">
        <v>87</v>
      </c>
      <c r="H384" s="274" t="s">
        <v>1294</v>
      </c>
      <c r="I384" s="294" t="s">
        <v>2545</v>
      </c>
      <c r="J384" s="635">
        <v>4501115475</v>
      </c>
      <c r="K384" s="635">
        <v>12870258</v>
      </c>
      <c r="L384" s="65" t="s">
        <v>1294</v>
      </c>
      <c r="M384" s="307" t="s">
        <v>2383</v>
      </c>
      <c r="N384" s="99"/>
      <c r="O384" s="65"/>
      <c r="P384" s="90"/>
      <c r="Q384" s="254">
        <v>30</v>
      </c>
      <c r="R384" s="255">
        <v>8</v>
      </c>
      <c r="S384" s="65">
        <v>0</v>
      </c>
      <c r="T384" s="65">
        <v>0</v>
      </c>
      <c r="U384" s="90">
        <v>0</v>
      </c>
      <c r="V384" s="260">
        <v>20</v>
      </c>
      <c r="W384" s="99">
        <v>0</v>
      </c>
      <c r="X384" s="84">
        <v>0</v>
      </c>
      <c r="Y384" s="99">
        <v>0</v>
      </c>
      <c r="Z384" s="65">
        <v>0</v>
      </c>
      <c r="AA384" s="327">
        <v>1642901</v>
      </c>
      <c r="AB384" s="327">
        <v>0</v>
      </c>
      <c r="AC384" s="328">
        <f>AA384+AB384</f>
        <v>1642901</v>
      </c>
      <c r="AD384" s="75">
        <v>4500000</v>
      </c>
      <c r="AE384" s="75">
        <v>6000000</v>
      </c>
      <c r="AF384" s="75">
        <f>AC384*U384</f>
        <v>0</v>
      </c>
      <c r="AG384" s="75">
        <f>200000*V384</f>
        <v>4000000</v>
      </c>
      <c r="AH384" s="648">
        <f t="shared" si="5"/>
        <v>0</v>
      </c>
    </row>
    <row r="385" spans="1:34" s="50" customFormat="1" ht="24" hidden="1" customHeight="1" x14ac:dyDescent="0.2">
      <c r="A385" s="182"/>
      <c r="B385" s="298">
        <v>91</v>
      </c>
      <c r="C385" s="266">
        <v>96</v>
      </c>
      <c r="D385" s="299">
        <v>13182</v>
      </c>
      <c r="E385" s="252" t="s">
        <v>1301</v>
      </c>
      <c r="F385" s="253" t="s">
        <v>1302</v>
      </c>
      <c r="G385" s="252" t="s">
        <v>87</v>
      </c>
      <c r="H385" s="274" t="s">
        <v>1294</v>
      </c>
      <c r="I385" s="294" t="s">
        <v>2542</v>
      </c>
      <c r="J385" s="635">
        <v>6349609123</v>
      </c>
      <c r="K385" s="635">
        <v>67478629</v>
      </c>
      <c r="L385" s="65" t="s">
        <v>1294</v>
      </c>
      <c r="M385" s="292" t="s">
        <v>2380</v>
      </c>
      <c r="N385" s="99"/>
      <c r="O385" s="65"/>
      <c r="P385" s="90"/>
      <c r="Q385" s="254">
        <v>30</v>
      </c>
      <c r="R385" s="255">
        <v>69</v>
      </c>
      <c r="S385" s="65">
        <v>0</v>
      </c>
      <c r="T385" s="65">
        <v>0</v>
      </c>
      <c r="U385" s="300">
        <f>1+1+1+1+1+1+1+1+1+1</f>
        <v>10</v>
      </c>
      <c r="V385" s="261">
        <v>13</v>
      </c>
      <c r="W385" s="99">
        <v>0</v>
      </c>
      <c r="X385" s="84">
        <v>0</v>
      </c>
      <c r="Y385" s="99">
        <v>0</v>
      </c>
      <c r="Z385" s="65">
        <v>0</v>
      </c>
      <c r="AA385" s="327">
        <v>1477052</v>
      </c>
      <c r="AB385" s="327">
        <v>46667</v>
      </c>
      <c r="AC385" s="328">
        <f>AA385+AB385</f>
        <v>1523719</v>
      </c>
      <c r="AD385" s="75">
        <v>4500000</v>
      </c>
      <c r="AE385" s="75">
        <v>6000000</v>
      </c>
      <c r="AF385" s="75">
        <f>AC385*U385</f>
        <v>15237190</v>
      </c>
      <c r="AG385" s="75">
        <f>200000*V385</f>
        <v>2600000</v>
      </c>
      <c r="AH385" s="648">
        <f t="shared" si="5"/>
        <v>0</v>
      </c>
    </row>
    <row r="386" spans="1:34" s="50" customFormat="1" ht="24" hidden="1" customHeight="1" x14ac:dyDescent="0.2">
      <c r="A386" s="182"/>
      <c r="B386" s="298">
        <v>90</v>
      </c>
      <c r="C386" s="266">
        <v>95</v>
      </c>
      <c r="D386" s="299">
        <v>13183</v>
      </c>
      <c r="E386" s="252" t="s">
        <v>634</v>
      </c>
      <c r="F386" s="253" t="s">
        <v>1304</v>
      </c>
      <c r="G386" s="252" t="s">
        <v>87</v>
      </c>
      <c r="H386" s="274" t="s">
        <v>1294</v>
      </c>
      <c r="I386" s="294" t="s">
        <v>1305</v>
      </c>
      <c r="J386" s="635">
        <v>4539918230</v>
      </c>
      <c r="K386" s="635">
        <v>19271719</v>
      </c>
      <c r="L386" s="65" t="s">
        <v>1294</v>
      </c>
      <c r="M386" s="292" t="s">
        <v>2383</v>
      </c>
      <c r="N386" s="99"/>
      <c r="O386" s="65"/>
      <c r="P386" s="90"/>
      <c r="Q386" s="254">
        <v>30</v>
      </c>
      <c r="R386" s="255">
        <v>5</v>
      </c>
      <c r="S386" s="65">
        <v>0</v>
      </c>
      <c r="T386" s="65">
        <v>0</v>
      </c>
      <c r="U386" s="300">
        <f>1+1+1+1+1</f>
        <v>5</v>
      </c>
      <c r="V386" s="261">
        <v>15</v>
      </c>
      <c r="W386" s="99">
        <v>0</v>
      </c>
      <c r="X386" s="84">
        <v>0</v>
      </c>
      <c r="Y386" s="99">
        <v>0</v>
      </c>
      <c r="Z386" s="65">
        <v>0</v>
      </c>
      <c r="AA386" s="327">
        <v>1642901</v>
      </c>
      <c r="AB386" s="327">
        <v>46667</v>
      </c>
      <c r="AC386" s="328">
        <f>AA386+AB386</f>
        <v>1689568</v>
      </c>
      <c r="AD386" s="75">
        <v>4500000</v>
      </c>
      <c r="AE386" s="75">
        <v>6000000</v>
      </c>
      <c r="AF386" s="75">
        <f>AC386*U386</f>
        <v>8447840</v>
      </c>
      <c r="AG386" s="75">
        <f>200000*V386</f>
        <v>3000000</v>
      </c>
      <c r="AH386" s="648">
        <f t="shared" si="5"/>
        <v>0</v>
      </c>
    </row>
    <row r="387" spans="1:34" s="50" customFormat="1" ht="24" hidden="1" customHeight="1" x14ac:dyDescent="0.2">
      <c r="A387" s="182"/>
      <c r="B387" s="298">
        <v>565</v>
      </c>
      <c r="C387" s="266">
        <v>358</v>
      </c>
      <c r="D387" s="299">
        <v>13184</v>
      </c>
      <c r="E387" s="242" t="s">
        <v>946</v>
      </c>
      <c r="F387" s="243" t="s">
        <v>1307</v>
      </c>
      <c r="G387" s="287" t="s">
        <v>137</v>
      </c>
      <c r="H387" s="274" t="s">
        <v>1294</v>
      </c>
      <c r="I387" s="294" t="s">
        <v>2986</v>
      </c>
      <c r="J387" s="635">
        <v>4520043001</v>
      </c>
      <c r="K387" s="635">
        <v>39775436</v>
      </c>
      <c r="L387" s="65" t="s">
        <v>1294</v>
      </c>
      <c r="M387" s="292" t="s">
        <v>137</v>
      </c>
      <c r="N387" s="244" t="s">
        <v>2410</v>
      </c>
      <c r="O387" s="65"/>
      <c r="P387" s="90"/>
      <c r="Q387" s="244">
        <v>30</v>
      </c>
      <c r="R387" s="246">
        <v>120</v>
      </c>
      <c r="S387" s="246">
        <v>110</v>
      </c>
      <c r="T387" s="246">
        <v>29.33</v>
      </c>
      <c r="U387" s="90">
        <v>0</v>
      </c>
      <c r="V387" s="262">
        <v>15</v>
      </c>
      <c r="W387" s="99">
        <v>0</v>
      </c>
      <c r="X387" s="84">
        <v>0</v>
      </c>
      <c r="Y387" s="99">
        <v>0</v>
      </c>
      <c r="Z387" s="65">
        <v>0</v>
      </c>
      <c r="AA387" s="319">
        <v>885165</v>
      </c>
      <c r="AB387" s="319">
        <v>0</v>
      </c>
      <c r="AC387" s="320">
        <f>AA387+AB387</f>
        <v>885165</v>
      </c>
      <c r="AD387" s="75">
        <v>4500000</v>
      </c>
      <c r="AE387" s="75">
        <v>6000000</v>
      </c>
      <c r="AF387" s="75">
        <f>AC387*U387</f>
        <v>0</v>
      </c>
      <c r="AG387" s="75">
        <f>200000*V387</f>
        <v>3000000</v>
      </c>
      <c r="AH387" s="648">
        <f t="shared" si="5"/>
        <v>0</v>
      </c>
    </row>
    <row r="388" spans="1:34" s="50" customFormat="1" ht="24" hidden="1" customHeight="1" x14ac:dyDescent="0.2">
      <c r="A388" s="182"/>
      <c r="B388" s="298">
        <v>564</v>
      </c>
      <c r="C388" s="266">
        <v>357</v>
      </c>
      <c r="D388" s="299">
        <v>13185</v>
      </c>
      <c r="E388" s="242" t="s">
        <v>694</v>
      </c>
      <c r="F388" s="243" t="s">
        <v>1309</v>
      </c>
      <c r="G388" s="287" t="s">
        <v>137</v>
      </c>
      <c r="H388" s="274" t="s">
        <v>1294</v>
      </c>
      <c r="I388" s="294" t="s">
        <v>2985</v>
      </c>
      <c r="J388" s="635">
        <v>4520060362</v>
      </c>
      <c r="K388" s="635">
        <v>46410805</v>
      </c>
      <c r="L388" s="65" t="s">
        <v>1294</v>
      </c>
      <c r="M388" s="292" t="s">
        <v>137</v>
      </c>
      <c r="N388" s="244" t="s">
        <v>2410</v>
      </c>
      <c r="O388" s="65"/>
      <c r="P388" s="90"/>
      <c r="Q388" s="244">
        <v>30</v>
      </c>
      <c r="R388" s="246">
        <v>120</v>
      </c>
      <c r="S388" s="246">
        <v>110</v>
      </c>
      <c r="T388" s="246">
        <v>29.33</v>
      </c>
      <c r="U388" s="90">
        <v>0</v>
      </c>
      <c r="V388" s="262">
        <v>15</v>
      </c>
      <c r="W388" s="99">
        <v>0</v>
      </c>
      <c r="X388" s="84">
        <v>0</v>
      </c>
      <c r="Y388" s="99">
        <v>0</v>
      </c>
      <c r="Z388" s="65">
        <v>0</v>
      </c>
      <c r="AA388" s="319">
        <v>885165</v>
      </c>
      <c r="AB388" s="319">
        <v>0</v>
      </c>
      <c r="AC388" s="320">
        <f>AA388+AB388</f>
        <v>885165</v>
      </c>
      <c r="AD388" s="75">
        <v>4500000</v>
      </c>
      <c r="AE388" s="75">
        <v>6000000</v>
      </c>
      <c r="AF388" s="75">
        <f>AC388*U388</f>
        <v>0</v>
      </c>
      <c r="AG388" s="75">
        <f>200000*V388</f>
        <v>3000000</v>
      </c>
      <c r="AH388" s="648">
        <f t="shared" si="5"/>
        <v>0</v>
      </c>
    </row>
    <row r="389" spans="1:34" s="50" customFormat="1" ht="24" customHeight="1" x14ac:dyDescent="0.2">
      <c r="A389" s="182"/>
      <c r="B389" s="298">
        <v>561</v>
      </c>
      <c r="C389" s="266">
        <v>355</v>
      </c>
      <c r="D389" s="299">
        <v>13186</v>
      </c>
      <c r="E389" s="242" t="s">
        <v>294</v>
      </c>
      <c r="F389" s="243" t="s">
        <v>1311</v>
      </c>
      <c r="G389" s="287" t="s">
        <v>137</v>
      </c>
      <c r="H389" s="274" t="s">
        <v>1294</v>
      </c>
      <c r="I389" s="294" t="s">
        <v>2982</v>
      </c>
      <c r="J389" s="635">
        <v>3329800410</v>
      </c>
      <c r="K389" s="635">
        <v>85159410</v>
      </c>
      <c r="L389" s="65" t="s">
        <v>1294</v>
      </c>
      <c r="M389" s="292" t="s">
        <v>137</v>
      </c>
      <c r="N389" s="244" t="s">
        <v>2410</v>
      </c>
      <c r="O389" s="65"/>
      <c r="P389" s="90"/>
      <c r="Q389" s="244">
        <v>30</v>
      </c>
      <c r="R389" s="246">
        <v>120</v>
      </c>
      <c r="S389" s="246">
        <v>110</v>
      </c>
      <c r="T389" s="246">
        <v>29.33</v>
      </c>
      <c r="U389" s="90">
        <v>0</v>
      </c>
      <c r="V389" s="262">
        <v>15</v>
      </c>
      <c r="W389" s="99">
        <v>0</v>
      </c>
      <c r="X389" s="84">
        <v>0</v>
      </c>
      <c r="Y389" s="99">
        <v>0</v>
      </c>
      <c r="Z389" s="65">
        <v>1</v>
      </c>
      <c r="AA389" s="319">
        <v>885165</v>
      </c>
      <c r="AB389" s="319">
        <v>46667</v>
      </c>
      <c r="AC389" s="320">
        <f>AA389+AB389</f>
        <v>931832</v>
      </c>
      <c r="AD389" s="75">
        <v>4500000</v>
      </c>
      <c r="AE389" s="75">
        <v>6000000</v>
      </c>
      <c r="AF389" s="75">
        <f>AC389*U389</f>
        <v>0</v>
      </c>
      <c r="AG389" s="75">
        <f>200000*V389</f>
        <v>3000000</v>
      </c>
      <c r="AH389" s="648">
        <f t="shared" si="5"/>
        <v>1</v>
      </c>
    </row>
    <row r="390" spans="1:34" s="50" customFormat="1" ht="24" hidden="1" customHeight="1" x14ac:dyDescent="0.2">
      <c r="A390" s="182"/>
      <c r="B390" s="298">
        <v>560</v>
      </c>
      <c r="C390" s="266">
        <v>354</v>
      </c>
      <c r="D390" s="299">
        <v>13187</v>
      </c>
      <c r="E390" s="242" t="s">
        <v>115</v>
      </c>
      <c r="F390" s="243" t="s">
        <v>1312</v>
      </c>
      <c r="G390" s="287" t="s">
        <v>137</v>
      </c>
      <c r="H390" s="274" t="s">
        <v>1294</v>
      </c>
      <c r="I390" s="294" t="s">
        <v>2981</v>
      </c>
      <c r="J390" s="635">
        <v>4539268147</v>
      </c>
      <c r="K390" s="635">
        <v>48771017</v>
      </c>
      <c r="L390" s="65" t="s">
        <v>1294</v>
      </c>
      <c r="M390" s="292" t="s">
        <v>137</v>
      </c>
      <c r="N390" s="244" t="s">
        <v>2410</v>
      </c>
      <c r="O390" s="65"/>
      <c r="P390" s="90"/>
      <c r="Q390" s="244">
        <v>30</v>
      </c>
      <c r="R390" s="246">
        <v>120</v>
      </c>
      <c r="S390" s="246">
        <v>110</v>
      </c>
      <c r="T390" s="246">
        <v>29.33</v>
      </c>
      <c r="U390" s="90">
        <v>0</v>
      </c>
      <c r="V390" s="262">
        <v>15</v>
      </c>
      <c r="W390" s="99">
        <v>0</v>
      </c>
      <c r="X390" s="84">
        <v>0</v>
      </c>
      <c r="Y390" s="99">
        <v>2</v>
      </c>
      <c r="Z390" s="65">
        <v>2</v>
      </c>
      <c r="AA390" s="319">
        <v>885165</v>
      </c>
      <c r="AB390" s="319">
        <v>46667</v>
      </c>
      <c r="AC390" s="320">
        <f>AA390+AB390</f>
        <v>931832</v>
      </c>
      <c r="AD390" s="75">
        <v>4500000</v>
      </c>
      <c r="AE390" s="75">
        <v>6000000</v>
      </c>
      <c r="AF390" s="75">
        <f>AC390*U390</f>
        <v>0</v>
      </c>
      <c r="AG390" s="75">
        <f>200000*V390</f>
        <v>3000000</v>
      </c>
      <c r="AH390" s="648">
        <f t="shared" si="5"/>
        <v>0</v>
      </c>
    </row>
    <row r="391" spans="1:34" s="50" customFormat="1" ht="24" hidden="1" customHeight="1" x14ac:dyDescent="0.2">
      <c r="A391" s="182"/>
      <c r="B391" s="298">
        <v>566</v>
      </c>
      <c r="C391" s="266">
        <v>359</v>
      </c>
      <c r="D391" s="299">
        <v>13188</v>
      </c>
      <c r="E391" s="242" t="s">
        <v>115</v>
      </c>
      <c r="F391" s="243" t="s">
        <v>1314</v>
      </c>
      <c r="G391" s="287" t="s">
        <v>137</v>
      </c>
      <c r="H391" s="274" t="s">
        <v>1294</v>
      </c>
      <c r="I391" s="294" t="s">
        <v>2987</v>
      </c>
      <c r="J391" s="635">
        <v>4529972178</v>
      </c>
      <c r="K391" s="635">
        <v>48953877</v>
      </c>
      <c r="L391" s="65" t="s">
        <v>1294</v>
      </c>
      <c r="M391" s="292" t="s">
        <v>137</v>
      </c>
      <c r="N391" s="244" t="s">
        <v>2410</v>
      </c>
      <c r="O391" s="65"/>
      <c r="P391" s="90"/>
      <c r="Q391" s="244">
        <v>30</v>
      </c>
      <c r="R391" s="246">
        <v>120</v>
      </c>
      <c r="S391" s="246">
        <v>110</v>
      </c>
      <c r="T391" s="246">
        <v>29.33</v>
      </c>
      <c r="U391" s="90">
        <v>0</v>
      </c>
      <c r="V391" s="262">
        <v>15</v>
      </c>
      <c r="W391" s="99">
        <v>0</v>
      </c>
      <c r="X391" s="84">
        <v>0</v>
      </c>
      <c r="Y391" s="99">
        <v>1</v>
      </c>
      <c r="Z391" s="65">
        <v>1</v>
      </c>
      <c r="AA391" s="319">
        <v>885165</v>
      </c>
      <c r="AB391" s="319">
        <v>0</v>
      </c>
      <c r="AC391" s="320">
        <f>AA391+AB391</f>
        <v>885165</v>
      </c>
      <c r="AD391" s="75">
        <v>4500000</v>
      </c>
      <c r="AE391" s="75">
        <v>6000000</v>
      </c>
      <c r="AF391" s="75">
        <f>AC391*U391</f>
        <v>0</v>
      </c>
      <c r="AG391" s="75">
        <f>200000*V391</f>
        <v>3000000</v>
      </c>
      <c r="AH391" s="648">
        <f t="shared" si="5"/>
        <v>0</v>
      </c>
    </row>
    <row r="392" spans="1:34" s="50" customFormat="1" ht="24" hidden="1" customHeight="1" x14ac:dyDescent="0.2">
      <c r="A392" s="182"/>
      <c r="B392" s="298">
        <v>558</v>
      </c>
      <c r="C392" s="266">
        <v>352</v>
      </c>
      <c r="D392" s="299">
        <v>13189</v>
      </c>
      <c r="E392" s="242" t="s">
        <v>374</v>
      </c>
      <c r="F392" s="243" t="s">
        <v>1316</v>
      </c>
      <c r="G392" s="287" t="s">
        <v>137</v>
      </c>
      <c r="H392" s="274" t="s">
        <v>1294</v>
      </c>
      <c r="I392" s="294" t="s">
        <v>2979</v>
      </c>
      <c r="J392" s="635">
        <v>4500893997</v>
      </c>
      <c r="K392" s="635">
        <v>48735289</v>
      </c>
      <c r="L392" s="65" t="s">
        <v>1294</v>
      </c>
      <c r="M392" s="292" t="s">
        <v>137</v>
      </c>
      <c r="N392" s="244" t="s">
        <v>2410</v>
      </c>
      <c r="O392" s="65"/>
      <c r="P392" s="90"/>
      <c r="Q392" s="244">
        <v>30</v>
      </c>
      <c r="R392" s="246">
        <v>120</v>
      </c>
      <c r="S392" s="246">
        <v>110</v>
      </c>
      <c r="T392" s="246">
        <v>29.33</v>
      </c>
      <c r="U392" s="90">
        <v>0</v>
      </c>
      <c r="V392" s="262">
        <v>15</v>
      </c>
      <c r="W392" s="99">
        <v>0</v>
      </c>
      <c r="X392" s="84">
        <v>0</v>
      </c>
      <c r="Y392" s="99">
        <v>0</v>
      </c>
      <c r="Z392" s="65">
        <v>0</v>
      </c>
      <c r="AA392" s="319">
        <v>885165</v>
      </c>
      <c r="AB392" s="319">
        <v>46667</v>
      </c>
      <c r="AC392" s="320">
        <f>AA392+AB392</f>
        <v>931832</v>
      </c>
      <c r="AD392" s="75">
        <v>4500000</v>
      </c>
      <c r="AE392" s="75">
        <v>6000000</v>
      </c>
      <c r="AF392" s="75">
        <f>AC392*U392</f>
        <v>0</v>
      </c>
      <c r="AG392" s="75">
        <f>200000*V392</f>
        <v>3000000</v>
      </c>
      <c r="AH392" s="648">
        <f t="shared" ref="AH392:AH455" si="6">Z392-Y392</f>
        <v>0</v>
      </c>
    </row>
    <row r="393" spans="1:34" s="50" customFormat="1" ht="24" hidden="1" customHeight="1" x14ac:dyDescent="0.2">
      <c r="A393" s="182"/>
      <c r="B393" s="298">
        <v>562</v>
      </c>
      <c r="C393" s="266">
        <v>192</v>
      </c>
      <c r="D393" s="299">
        <v>13190</v>
      </c>
      <c r="E393" s="252" t="s">
        <v>1317</v>
      </c>
      <c r="F393" s="253" t="s">
        <v>1318</v>
      </c>
      <c r="G393" s="252" t="s">
        <v>2414</v>
      </c>
      <c r="H393" s="274" t="s">
        <v>1906</v>
      </c>
      <c r="I393" s="294" t="s">
        <v>2983</v>
      </c>
      <c r="J393" s="635">
        <v>3329820675</v>
      </c>
      <c r="K393" s="635">
        <v>67460142</v>
      </c>
      <c r="L393" s="65" t="s">
        <v>1906</v>
      </c>
      <c r="M393" s="292" t="s">
        <v>2380</v>
      </c>
      <c r="N393" s="99"/>
      <c r="O393" s="65"/>
      <c r="P393" s="90"/>
      <c r="Q393" s="254">
        <v>30</v>
      </c>
      <c r="R393" s="255">
        <v>52</v>
      </c>
      <c r="S393" s="65">
        <v>0</v>
      </c>
      <c r="T393" s="65">
        <v>0</v>
      </c>
      <c r="U393" s="90">
        <v>0</v>
      </c>
      <c r="V393" s="260">
        <v>11</v>
      </c>
      <c r="W393" s="99">
        <v>0</v>
      </c>
      <c r="X393" s="84">
        <v>0</v>
      </c>
      <c r="Y393" s="99">
        <v>1</v>
      </c>
      <c r="Z393" s="65">
        <v>1</v>
      </c>
      <c r="AA393" s="327">
        <v>1477052</v>
      </c>
      <c r="AB393" s="327">
        <v>46667</v>
      </c>
      <c r="AC393" s="328">
        <f>AA393+AB393</f>
        <v>1523719</v>
      </c>
      <c r="AD393" s="75">
        <v>4500000</v>
      </c>
      <c r="AE393" s="75">
        <v>6000000</v>
      </c>
      <c r="AF393" s="75">
        <f>AC393*U393</f>
        <v>0</v>
      </c>
      <c r="AG393" s="75">
        <f>200000*V393</f>
        <v>2200000</v>
      </c>
      <c r="AH393" s="648">
        <f t="shared" si="6"/>
        <v>0</v>
      </c>
    </row>
    <row r="394" spans="1:34" s="50" customFormat="1" ht="24" hidden="1" customHeight="1" x14ac:dyDescent="0.2">
      <c r="A394" s="182"/>
      <c r="B394" s="298">
        <v>563</v>
      </c>
      <c r="C394" s="266">
        <v>356</v>
      </c>
      <c r="D394" s="299">
        <v>13191</v>
      </c>
      <c r="E394" s="242" t="s">
        <v>426</v>
      </c>
      <c r="F394" s="243" t="s">
        <v>452</v>
      </c>
      <c r="G394" s="287" t="s">
        <v>137</v>
      </c>
      <c r="H394" s="274" t="s">
        <v>1294</v>
      </c>
      <c r="I394" s="294" t="s">
        <v>2984</v>
      </c>
      <c r="J394" s="641">
        <v>4490212313</v>
      </c>
      <c r="K394" s="635">
        <v>48783040</v>
      </c>
      <c r="L394" s="65" t="s">
        <v>1294</v>
      </c>
      <c r="M394" s="292" t="s">
        <v>137</v>
      </c>
      <c r="N394" s="244" t="s">
        <v>2410</v>
      </c>
      <c r="O394" s="65"/>
      <c r="P394" s="90"/>
      <c r="Q394" s="244">
        <v>30</v>
      </c>
      <c r="R394" s="246">
        <v>120</v>
      </c>
      <c r="S394" s="246">
        <v>110</v>
      </c>
      <c r="T394" s="246">
        <v>29.33</v>
      </c>
      <c r="U394" s="90">
        <v>0</v>
      </c>
      <c r="V394" s="262">
        <v>15</v>
      </c>
      <c r="W394" s="99">
        <v>0</v>
      </c>
      <c r="X394" s="84">
        <v>0</v>
      </c>
      <c r="Y394" s="99">
        <v>0</v>
      </c>
      <c r="Z394" s="65">
        <v>0</v>
      </c>
      <c r="AA394" s="319">
        <v>885165</v>
      </c>
      <c r="AB394" s="319">
        <v>46667</v>
      </c>
      <c r="AC394" s="320">
        <f>AA394+AB394</f>
        <v>931832</v>
      </c>
      <c r="AD394" s="75">
        <v>4500000</v>
      </c>
      <c r="AE394" s="75">
        <v>6000000</v>
      </c>
      <c r="AF394" s="75">
        <f>AC394*U394</f>
        <v>0</v>
      </c>
      <c r="AG394" s="75">
        <f>200000*V394</f>
        <v>3000000</v>
      </c>
      <c r="AH394" s="648">
        <f t="shared" si="6"/>
        <v>0</v>
      </c>
    </row>
    <row r="395" spans="1:34" s="50" customFormat="1" ht="24" hidden="1" customHeight="1" x14ac:dyDescent="0.2">
      <c r="A395" s="182"/>
      <c r="B395" s="298">
        <v>559</v>
      </c>
      <c r="C395" s="266">
        <v>353</v>
      </c>
      <c r="D395" s="299">
        <v>13192</v>
      </c>
      <c r="E395" s="242" t="s">
        <v>1321</v>
      </c>
      <c r="F395" s="243" t="s">
        <v>1314</v>
      </c>
      <c r="G395" s="287" t="s">
        <v>137</v>
      </c>
      <c r="H395" s="274" t="s">
        <v>1294</v>
      </c>
      <c r="I395" s="294" t="s">
        <v>2980</v>
      </c>
      <c r="J395" s="635">
        <v>4529886220</v>
      </c>
      <c r="K395" s="635">
        <v>48941954</v>
      </c>
      <c r="L395" s="65" t="s">
        <v>1294</v>
      </c>
      <c r="M395" s="292" t="s">
        <v>137</v>
      </c>
      <c r="N395" s="244" t="s">
        <v>2410</v>
      </c>
      <c r="O395" s="65"/>
      <c r="P395" s="90"/>
      <c r="Q395" s="244">
        <v>30</v>
      </c>
      <c r="R395" s="246">
        <v>120</v>
      </c>
      <c r="S395" s="246">
        <v>110</v>
      </c>
      <c r="T395" s="246">
        <v>29.33</v>
      </c>
      <c r="U395" s="90">
        <v>0</v>
      </c>
      <c r="V395" s="262">
        <v>14</v>
      </c>
      <c r="W395" s="99">
        <v>0</v>
      </c>
      <c r="X395" s="84">
        <v>0</v>
      </c>
      <c r="Y395" s="99">
        <v>1</v>
      </c>
      <c r="Z395" s="65">
        <v>1</v>
      </c>
      <c r="AA395" s="319">
        <v>885165</v>
      </c>
      <c r="AB395" s="319">
        <v>46667</v>
      </c>
      <c r="AC395" s="320">
        <f>AA395+AB395</f>
        <v>931832</v>
      </c>
      <c r="AD395" s="75">
        <v>4500000</v>
      </c>
      <c r="AE395" s="75">
        <v>6000000</v>
      </c>
      <c r="AF395" s="75">
        <f>AC395*U395</f>
        <v>0</v>
      </c>
      <c r="AG395" s="75">
        <f>200000*V395</f>
        <v>2800000</v>
      </c>
      <c r="AH395" s="648">
        <f t="shared" si="6"/>
        <v>0</v>
      </c>
    </row>
    <row r="396" spans="1:34" s="50" customFormat="1" ht="24" hidden="1" customHeight="1" x14ac:dyDescent="0.2">
      <c r="A396" s="182"/>
      <c r="B396" s="298">
        <v>97</v>
      </c>
      <c r="C396" s="266">
        <v>103</v>
      </c>
      <c r="D396" s="299">
        <v>13193</v>
      </c>
      <c r="E396" s="252" t="s">
        <v>410</v>
      </c>
      <c r="F396" s="253" t="s">
        <v>1322</v>
      </c>
      <c r="G396" s="252" t="s">
        <v>87</v>
      </c>
      <c r="H396" s="274" t="s">
        <v>1323</v>
      </c>
      <c r="I396" s="294" t="s">
        <v>2548</v>
      </c>
      <c r="J396" s="635">
        <v>1361166452</v>
      </c>
      <c r="K396" s="635">
        <v>5282440</v>
      </c>
      <c r="L396" s="65" t="s">
        <v>1323</v>
      </c>
      <c r="M396" s="292" t="s">
        <v>2380</v>
      </c>
      <c r="N396" s="99"/>
      <c r="O396" s="65"/>
      <c r="P396" s="90"/>
      <c r="Q396" s="254">
        <v>30</v>
      </c>
      <c r="R396" s="255">
        <v>120</v>
      </c>
      <c r="S396" s="65">
        <v>0</v>
      </c>
      <c r="T396" s="65">
        <v>0</v>
      </c>
      <c r="U396" s="300">
        <f>1+1</f>
        <v>2</v>
      </c>
      <c r="V396" s="261">
        <v>16</v>
      </c>
      <c r="W396" s="99">
        <v>0</v>
      </c>
      <c r="X396" s="84">
        <v>0</v>
      </c>
      <c r="Y396" s="99">
        <v>0</v>
      </c>
      <c r="Z396" s="65">
        <v>0</v>
      </c>
      <c r="AA396" s="327">
        <v>1477052</v>
      </c>
      <c r="AB396" s="327">
        <v>0</v>
      </c>
      <c r="AC396" s="328">
        <f>AA396+AB396</f>
        <v>1477052</v>
      </c>
      <c r="AD396" s="75">
        <v>4500000</v>
      </c>
      <c r="AE396" s="75">
        <v>6000000</v>
      </c>
      <c r="AF396" s="75">
        <f>AC396*U396</f>
        <v>2954104</v>
      </c>
      <c r="AG396" s="75">
        <f>200000*V396</f>
        <v>3200000</v>
      </c>
      <c r="AH396" s="648">
        <f t="shared" si="6"/>
        <v>0</v>
      </c>
    </row>
    <row r="397" spans="1:34" s="50" customFormat="1" ht="24" hidden="1" customHeight="1" x14ac:dyDescent="0.2">
      <c r="A397" s="182"/>
      <c r="B397" s="298">
        <v>95</v>
      </c>
      <c r="C397" s="266">
        <v>101</v>
      </c>
      <c r="D397" s="299">
        <v>13194</v>
      </c>
      <c r="E397" s="252" t="s">
        <v>158</v>
      </c>
      <c r="F397" s="253" t="s">
        <v>1325</v>
      </c>
      <c r="G397" s="252" t="s">
        <v>87</v>
      </c>
      <c r="H397" s="274" t="s">
        <v>1323</v>
      </c>
      <c r="I397" s="294" t="s">
        <v>2546</v>
      </c>
      <c r="J397" s="635">
        <v>1372900918</v>
      </c>
      <c r="K397" s="635">
        <v>20139338</v>
      </c>
      <c r="L397" s="65" t="s">
        <v>1323</v>
      </c>
      <c r="M397" s="292" t="s">
        <v>2380</v>
      </c>
      <c r="N397" s="99"/>
      <c r="O397" s="65"/>
      <c r="P397" s="90"/>
      <c r="Q397" s="254">
        <v>30</v>
      </c>
      <c r="R397" s="255">
        <v>8</v>
      </c>
      <c r="S397" s="65">
        <v>0</v>
      </c>
      <c r="T397" s="65">
        <v>0</v>
      </c>
      <c r="U397" s="90">
        <v>0</v>
      </c>
      <c r="V397" s="260">
        <v>10</v>
      </c>
      <c r="W397" s="99">
        <v>0</v>
      </c>
      <c r="X397" s="84">
        <v>0</v>
      </c>
      <c r="Y397" s="99">
        <v>1</v>
      </c>
      <c r="Z397" s="65">
        <v>1</v>
      </c>
      <c r="AA397" s="327">
        <v>1477052</v>
      </c>
      <c r="AB397" s="327">
        <v>46667</v>
      </c>
      <c r="AC397" s="328">
        <f>AA397+AB397</f>
        <v>1523719</v>
      </c>
      <c r="AD397" s="75">
        <v>4500000</v>
      </c>
      <c r="AE397" s="75">
        <v>6000000</v>
      </c>
      <c r="AF397" s="75">
        <f>AC397*U397</f>
        <v>0</v>
      </c>
      <c r="AG397" s="75">
        <f>200000*V397</f>
        <v>2000000</v>
      </c>
      <c r="AH397" s="648">
        <f t="shared" si="6"/>
        <v>0</v>
      </c>
    </row>
    <row r="398" spans="1:34" s="50" customFormat="1" ht="24" hidden="1" customHeight="1" x14ac:dyDescent="0.2">
      <c r="A398" s="182"/>
      <c r="B398" s="298">
        <v>96</v>
      </c>
      <c r="C398" s="266">
        <v>102</v>
      </c>
      <c r="D398" s="299">
        <v>13195</v>
      </c>
      <c r="E398" s="252" t="s">
        <v>410</v>
      </c>
      <c r="F398" s="253" t="s">
        <v>86</v>
      </c>
      <c r="G398" s="252" t="s">
        <v>87</v>
      </c>
      <c r="H398" s="274" t="s">
        <v>1323</v>
      </c>
      <c r="I398" s="294" t="s">
        <v>2547</v>
      </c>
      <c r="J398" s="635">
        <v>1381902340</v>
      </c>
      <c r="K398" s="635">
        <v>41348122</v>
      </c>
      <c r="L398" s="65" t="s">
        <v>1323</v>
      </c>
      <c r="M398" s="292" t="s">
        <v>2380</v>
      </c>
      <c r="N398" s="99"/>
      <c r="O398" s="65"/>
      <c r="P398" s="90"/>
      <c r="Q398" s="254">
        <v>30</v>
      </c>
      <c r="R398" s="255">
        <v>12</v>
      </c>
      <c r="S398" s="65">
        <v>0</v>
      </c>
      <c r="T398" s="65">
        <v>0</v>
      </c>
      <c r="U398" s="300">
        <f>1+1+1</f>
        <v>3</v>
      </c>
      <c r="V398" s="260">
        <v>16</v>
      </c>
      <c r="W398" s="99">
        <v>0</v>
      </c>
      <c r="X398" s="84">
        <v>0</v>
      </c>
      <c r="Y398" s="99">
        <v>0</v>
      </c>
      <c r="Z398" s="65">
        <v>0</v>
      </c>
      <c r="AA398" s="327">
        <v>1477052</v>
      </c>
      <c r="AB398" s="327">
        <v>0</v>
      </c>
      <c r="AC398" s="328">
        <f>AA398+AB398</f>
        <v>1477052</v>
      </c>
      <c r="AD398" s="75">
        <v>4500000</v>
      </c>
      <c r="AE398" s="75">
        <v>6000000</v>
      </c>
      <c r="AF398" s="75">
        <f>AC398*U398</f>
        <v>4431156</v>
      </c>
      <c r="AG398" s="75">
        <f>200000*V398</f>
        <v>3200000</v>
      </c>
      <c r="AH398" s="648">
        <f t="shared" si="6"/>
        <v>0</v>
      </c>
    </row>
    <row r="399" spans="1:34" s="50" customFormat="1" ht="24" hidden="1" customHeight="1" x14ac:dyDescent="0.2">
      <c r="A399" s="182"/>
      <c r="B399" s="298">
        <v>661</v>
      </c>
      <c r="C399" s="266">
        <v>460</v>
      </c>
      <c r="D399" s="299">
        <v>13196</v>
      </c>
      <c r="E399" s="242" t="s">
        <v>526</v>
      </c>
      <c r="F399" s="243" t="s">
        <v>470</v>
      </c>
      <c r="G399" s="287" t="s">
        <v>137</v>
      </c>
      <c r="H399" s="274" t="s">
        <v>1323</v>
      </c>
      <c r="I399" s="294" t="s">
        <v>3055</v>
      </c>
      <c r="J399" s="635">
        <v>6038726251</v>
      </c>
      <c r="K399" s="635">
        <v>43065842</v>
      </c>
      <c r="L399" s="65" t="s">
        <v>1323</v>
      </c>
      <c r="M399" s="292" t="s">
        <v>137</v>
      </c>
      <c r="N399" s="244" t="s">
        <v>2410</v>
      </c>
      <c r="O399" s="65"/>
      <c r="P399" s="90"/>
      <c r="Q399" s="244">
        <v>30</v>
      </c>
      <c r="R399" s="246">
        <v>120</v>
      </c>
      <c r="S399" s="246">
        <v>110</v>
      </c>
      <c r="T399" s="246">
        <v>29.33</v>
      </c>
      <c r="U399" s="90">
        <v>0</v>
      </c>
      <c r="V399" s="262">
        <v>15</v>
      </c>
      <c r="W399" s="99">
        <v>0</v>
      </c>
      <c r="X399" s="84">
        <v>0</v>
      </c>
      <c r="Y399" s="99">
        <v>2</v>
      </c>
      <c r="Z399" s="65">
        <v>2</v>
      </c>
      <c r="AA399" s="319">
        <v>885165</v>
      </c>
      <c r="AB399" s="319">
        <v>46667</v>
      </c>
      <c r="AC399" s="320">
        <f>AA399+AB399</f>
        <v>931832</v>
      </c>
      <c r="AD399" s="75">
        <v>4500000</v>
      </c>
      <c r="AE399" s="75">
        <v>6000000</v>
      </c>
      <c r="AF399" s="75">
        <f>AC399*U399</f>
        <v>0</v>
      </c>
      <c r="AG399" s="75">
        <f>200000*V399</f>
        <v>3000000</v>
      </c>
      <c r="AH399" s="648">
        <f t="shared" si="6"/>
        <v>0</v>
      </c>
    </row>
    <row r="400" spans="1:34" s="50" customFormat="1" ht="24" hidden="1" customHeight="1" x14ac:dyDescent="0.2">
      <c r="A400" s="182"/>
      <c r="B400" s="298">
        <v>664</v>
      </c>
      <c r="C400" s="266">
        <v>463</v>
      </c>
      <c r="D400" s="299">
        <v>13197</v>
      </c>
      <c r="E400" s="242" t="s">
        <v>158</v>
      </c>
      <c r="F400" s="243" t="s">
        <v>1329</v>
      </c>
      <c r="G400" s="287" t="s">
        <v>137</v>
      </c>
      <c r="H400" s="274" t="s">
        <v>1323</v>
      </c>
      <c r="I400" s="294" t="s">
        <v>3058</v>
      </c>
      <c r="J400" s="635">
        <v>1361631430</v>
      </c>
      <c r="K400" s="635">
        <v>40499110</v>
      </c>
      <c r="L400" s="65" t="s">
        <v>1323</v>
      </c>
      <c r="M400" s="292" t="s">
        <v>137</v>
      </c>
      <c r="N400" s="99"/>
      <c r="O400" s="246" t="s">
        <v>2410</v>
      </c>
      <c r="P400" s="90"/>
      <c r="Q400" s="244">
        <v>30</v>
      </c>
      <c r="R400" s="246">
        <v>90</v>
      </c>
      <c r="S400" s="246">
        <v>0</v>
      </c>
      <c r="T400" s="246">
        <v>0</v>
      </c>
      <c r="U400" s="90">
        <v>0</v>
      </c>
      <c r="V400" s="262">
        <v>21</v>
      </c>
      <c r="W400" s="99">
        <v>0</v>
      </c>
      <c r="X400" s="84">
        <v>0</v>
      </c>
      <c r="Y400" s="99">
        <v>0</v>
      </c>
      <c r="Z400" s="65">
        <v>0</v>
      </c>
      <c r="AA400" s="319">
        <v>885165</v>
      </c>
      <c r="AB400" s="319">
        <v>46667</v>
      </c>
      <c r="AC400" s="320">
        <f>AA400+AB400</f>
        <v>931832</v>
      </c>
      <c r="AD400" s="75">
        <v>4500000</v>
      </c>
      <c r="AE400" s="75">
        <v>6000000</v>
      </c>
      <c r="AF400" s="75">
        <f>AC400*U400</f>
        <v>0</v>
      </c>
      <c r="AG400" s="75">
        <f>200000*V400</f>
        <v>4200000</v>
      </c>
      <c r="AH400" s="648">
        <f t="shared" si="6"/>
        <v>0</v>
      </c>
    </row>
    <row r="401" spans="1:34" s="50" customFormat="1" ht="24" hidden="1" customHeight="1" x14ac:dyDescent="0.2">
      <c r="A401" s="182"/>
      <c r="B401" s="298">
        <v>662</v>
      </c>
      <c r="C401" s="266">
        <v>461</v>
      </c>
      <c r="D401" s="299">
        <v>13198</v>
      </c>
      <c r="E401" s="242" t="s">
        <v>842</v>
      </c>
      <c r="F401" s="243" t="s">
        <v>1331</v>
      </c>
      <c r="G401" s="287" t="s">
        <v>137</v>
      </c>
      <c r="H401" s="274" t="s">
        <v>1323</v>
      </c>
      <c r="I401" s="294" t="s">
        <v>3056</v>
      </c>
      <c r="J401" s="635">
        <v>1378355512</v>
      </c>
      <c r="K401" s="635">
        <v>40689831</v>
      </c>
      <c r="L401" s="65" t="s">
        <v>1323</v>
      </c>
      <c r="M401" s="292" t="s">
        <v>137</v>
      </c>
      <c r="N401" s="244" t="s">
        <v>2410</v>
      </c>
      <c r="O401" s="65"/>
      <c r="P401" s="90"/>
      <c r="Q401" s="244">
        <v>30</v>
      </c>
      <c r="R401" s="246">
        <v>120</v>
      </c>
      <c r="S401" s="246">
        <v>110</v>
      </c>
      <c r="T401" s="246">
        <v>29.33</v>
      </c>
      <c r="U401" s="90">
        <v>0</v>
      </c>
      <c r="V401" s="262">
        <v>15</v>
      </c>
      <c r="W401" s="99">
        <v>0</v>
      </c>
      <c r="X401" s="84">
        <v>0</v>
      </c>
      <c r="Y401" s="99">
        <v>1</v>
      </c>
      <c r="Z401" s="65">
        <v>1</v>
      </c>
      <c r="AA401" s="319">
        <v>885165</v>
      </c>
      <c r="AB401" s="319">
        <v>46667</v>
      </c>
      <c r="AC401" s="320">
        <f>AA401+AB401</f>
        <v>931832</v>
      </c>
      <c r="AD401" s="75">
        <v>4500000</v>
      </c>
      <c r="AE401" s="75">
        <v>6000000</v>
      </c>
      <c r="AF401" s="75">
        <f>AC401*U401</f>
        <v>0</v>
      </c>
      <c r="AG401" s="75">
        <f>200000*V401</f>
        <v>3000000</v>
      </c>
      <c r="AH401" s="648">
        <f t="shared" si="6"/>
        <v>0</v>
      </c>
    </row>
    <row r="402" spans="1:34" s="50" customFormat="1" ht="24" customHeight="1" x14ac:dyDescent="0.2">
      <c r="A402" s="182"/>
      <c r="B402" s="298">
        <v>666</v>
      </c>
      <c r="C402" s="266">
        <v>465</v>
      </c>
      <c r="D402" s="299">
        <v>13199</v>
      </c>
      <c r="E402" s="242" t="s">
        <v>107</v>
      </c>
      <c r="F402" s="243" t="s">
        <v>644</v>
      </c>
      <c r="G402" s="287" t="s">
        <v>137</v>
      </c>
      <c r="H402" s="274" t="s">
        <v>1323</v>
      </c>
      <c r="I402" s="294" t="s">
        <v>3060</v>
      </c>
      <c r="J402" s="635">
        <v>1380053331</v>
      </c>
      <c r="K402" s="635">
        <v>21731883</v>
      </c>
      <c r="L402" s="65" t="s">
        <v>1323</v>
      </c>
      <c r="M402" s="292" t="s">
        <v>137</v>
      </c>
      <c r="N402" s="244" t="s">
        <v>2410</v>
      </c>
      <c r="O402" s="65"/>
      <c r="P402" s="90"/>
      <c r="Q402" s="244">
        <v>30</v>
      </c>
      <c r="R402" s="246">
        <v>120</v>
      </c>
      <c r="S402" s="246">
        <v>110</v>
      </c>
      <c r="T402" s="246">
        <v>29.33</v>
      </c>
      <c r="U402" s="90">
        <v>0</v>
      </c>
      <c r="V402" s="262">
        <v>15</v>
      </c>
      <c r="W402" s="99">
        <v>0</v>
      </c>
      <c r="X402" s="84">
        <v>0</v>
      </c>
      <c r="Y402" s="99">
        <v>1</v>
      </c>
      <c r="Z402" s="65">
        <v>0</v>
      </c>
      <c r="AA402" s="319">
        <v>885165</v>
      </c>
      <c r="AB402" s="319">
        <v>46667</v>
      </c>
      <c r="AC402" s="320">
        <f>AA402+AB402</f>
        <v>931832</v>
      </c>
      <c r="AD402" s="75">
        <v>4500000</v>
      </c>
      <c r="AE402" s="75">
        <v>6000000</v>
      </c>
      <c r="AF402" s="75">
        <f>AC402*U402</f>
        <v>0</v>
      </c>
      <c r="AG402" s="75">
        <f>200000*V402</f>
        <v>3000000</v>
      </c>
      <c r="AH402" s="648">
        <f t="shared" si="6"/>
        <v>-1</v>
      </c>
    </row>
    <row r="403" spans="1:34" s="50" customFormat="1" ht="24" hidden="1" customHeight="1" x14ac:dyDescent="0.2">
      <c r="A403" s="182"/>
      <c r="B403" s="298">
        <v>665</v>
      </c>
      <c r="C403" s="266">
        <v>464</v>
      </c>
      <c r="D403" s="299">
        <v>13200</v>
      </c>
      <c r="E403" s="242" t="s">
        <v>1335</v>
      </c>
      <c r="F403" s="243" t="s">
        <v>1336</v>
      </c>
      <c r="G403" s="287" t="s">
        <v>137</v>
      </c>
      <c r="H403" s="274" t="s">
        <v>1323</v>
      </c>
      <c r="I403" s="294" t="s">
        <v>3059</v>
      </c>
      <c r="J403" s="635">
        <v>1583103181</v>
      </c>
      <c r="K403" s="635">
        <v>28053762</v>
      </c>
      <c r="L403" s="65" t="s">
        <v>1323</v>
      </c>
      <c r="M403" s="292" t="s">
        <v>137</v>
      </c>
      <c r="N403" s="244" t="s">
        <v>2410</v>
      </c>
      <c r="O403" s="65"/>
      <c r="P403" s="90"/>
      <c r="Q403" s="244">
        <v>30</v>
      </c>
      <c r="R403" s="246">
        <v>120</v>
      </c>
      <c r="S403" s="246">
        <v>110</v>
      </c>
      <c r="T403" s="246">
        <v>29.33</v>
      </c>
      <c r="U403" s="90">
        <v>0</v>
      </c>
      <c r="V403" s="262">
        <v>15</v>
      </c>
      <c r="W403" s="99">
        <v>0</v>
      </c>
      <c r="X403" s="84">
        <v>0</v>
      </c>
      <c r="Y403" s="99">
        <v>2</v>
      </c>
      <c r="Z403" s="65">
        <v>2</v>
      </c>
      <c r="AA403" s="319">
        <v>885165</v>
      </c>
      <c r="AB403" s="319">
        <v>46667</v>
      </c>
      <c r="AC403" s="320">
        <f>AA403+AB403</f>
        <v>931832</v>
      </c>
      <c r="AD403" s="75">
        <v>4500000</v>
      </c>
      <c r="AE403" s="75">
        <v>6000000</v>
      </c>
      <c r="AF403" s="75">
        <f>AC403*U403</f>
        <v>0</v>
      </c>
      <c r="AG403" s="75">
        <f>200000*V403</f>
        <v>3000000</v>
      </c>
      <c r="AH403" s="648">
        <f t="shared" si="6"/>
        <v>0</v>
      </c>
    </row>
    <row r="404" spans="1:34" s="50" customFormat="1" ht="24" hidden="1" customHeight="1" x14ac:dyDescent="0.2">
      <c r="A404" s="182"/>
      <c r="B404" s="298">
        <v>663</v>
      </c>
      <c r="C404" s="266">
        <v>462</v>
      </c>
      <c r="D404" s="299">
        <v>13201</v>
      </c>
      <c r="E404" s="242" t="s">
        <v>1338</v>
      </c>
      <c r="F404" s="243" t="s">
        <v>1339</v>
      </c>
      <c r="G404" s="287" t="s">
        <v>137</v>
      </c>
      <c r="H404" s="274" t="s">
        <v>1323</v>
      </c>
      <c r="I404" s="294" t="s">
        <v>3057</v>
      </c>
      <c r="J404" s="635">
        <v>1621786854</v>
      </c>
      <c r="K404" s="635">
        <v>43099918</v>
      </c>
      <c r="L404" s="65" t="s">
        <v>1323</v>
      </c>
      <c r="M404" s="292" t="s">
        <v>137</v>
      </c>
      <c r="N404" s="99"/>
      <c r="O404" s="246" t="s">
        <v>2410</v>
      </c>
      <c r="P404" s="90"/>
      <c r="Q404" s="244">
        <v>30</v>
      </c>
      <c r="R404" s="246">
        <v>90</v>
      </c>
      <c r="S404" s="246">
        <v>0</v>
      </c>
      <c r="T404" s="246">
        <v>0</v>
      </c>
      <c r="U404" s="90">
        <v>0</v>
      </c>
      <c r="V404" s="262">
        <v>15</v>
      </c>
      <c r="W404" s="99">
        <v>0</v>
      </c>
      <c r="X404" s="84">
        <v>0</v>
      </c>
      <c r="Y404" s="99">
        <v>0</v>
      </c>
      <c r="Z404" s="65">
        <v>0</v>
      </c>
      <c r="AA404" s="319">
        <v>885165</v>
      </c>
      <c r="AB404" s="319">
        <v>46667</v>
      </c>
      <c r="AC404" s="320">
        <f>AA404+AB404</f>
        <v>931832</v>
      </c>
      <c r="AD404" s="75">
        <v>4500000</v>
      </c>
      <c r="AE404" s="75">
        <v>6000000</v>
      </c>
      <c r="AF404" s="75">
        <f>AC404*U404</f>
        <v>0</v>
      </c>
      <c r="AG404" s="75">
        <f>200000*V404</f>
        <v>3000000</v>
      </c>
      <c r="AH404" s="648">
        <f t="shared" si="6"/>
        <v>0</v>
      </c>
    </row>
    <row r="405" spans="1:34" s="50" customFormat="1" ht="24" hidden="1" customHeight="1" x14ac:dyDescent="0.2">
      <c r="A405" s="182"/>
      <c r="B405" s="298">
        <v>98</v>
      </c>
      <c r="C405" s="266">
        <v>104</v>
      </c>
      <c r="D405" s="299">
        <v>13202</v>
      </c>
      <c r="E405" s="252" t="s">
        <v>1341</v>
      </c>
      <c r="F405" s="253" t="s">
        <v>1342</v>
      </c>
      <c r="G405" s="252" t="s">
        <v>87</v>
      </c>
      <c r="H405" s="274" t="s">
        <v>1343</v>
      </c>
      <c r="I405" s="294" t="s">
        <v>2549</v>
      </c>
      <c r="J405" s="635">
        <v>2753803633</v>
      </c>
      <c r="K405" s="635">
        <v>44257042</v>
      </c>
      <c r="L405" s="65" t="s">
        <v>1343</v>
      </c>
      <c r="M405" s="292" t="s">
        <v>2380</v>
      </c>
      <c r="N405" s="99"/>
      <c r="O405" s="65"/>
      <c r="P405" s="90"/>
      <c r="Q405" s="254">
        <v>30</v>
      </c>
      <c r="R405" s="255">
        <v>60</v>
      </c>
      <c r="S405" s="65">
        <v>0</v>
      </c>
      <c r="T405" s="65">
        <v>0</v>
      </c>
      <c r="U405" s="90">
        <v>0</v>
      </c>
      <c r="V405" s="260">
        <v>21</v>
      </c>
      <c r="W405" s="99">
        <v>0</v>
      </c>
      <c r="X405" s="84">
        <v>0</v>
      </c>
      <c r="Y405" s="99">
        <v>2</v>
      </c>
      <c r="Z405" s="65">
        <v>2</v>
      </c>
      <c r="AA405" s="327">
        <v>1477052</v>
      </c>
      <c r="AB405" s="327">
        <v>46667</v>
      </c>
      <c r="AC405" s="328">
        <f>AA405+AB405</f>
        <v>1523719</v>
      </c>
      <c r="AD405" s="75">
        <v>4500000</v>
      </c>
      <c r="AE405" s="75">
        <v>6000000</v>
      </c>
      <c r="AF405" s="75">
        <f>AC405*U405</f>
        <v>0</v>
      </c>
      <c r="AG405" s="75">
        <f>200000*V405</f>
        <v>4200000</v>
      </c>
      <c r="AH405" s="648">
        <f t="shared" si="6"/>
        <v>0</v>
      </c>
    </row>
    <row r="406" spans="1:34" s="50" customFormat="1" ht="24" hidden="1" customHeight="1" x14ac:dyDescent="0.2">
      <c r="A406" s="182"/>
      <c r="B406" s="298">
        <v>99</v>
      </c>
      <c r="C406" s="266">
        <v>105</v>
      </c>
      <c r="D406" s="299">
        <v>13203</v>
      </c>
      <c r="E406" s="252" t="s">
        <v>488</v>
      </c>
      <c r="F406" s="253" t="s">
        <v>1342</v>
      </c>
      <c r="G406" s="252" t="s">
        <v>87</v>
      </c>
      <c r="H406" s="274" t="s">
        <v>1343</v>
      </c>
      <c r="I406" s="440" t="s">
        <v>2550</v>
      </c>
      <c r="J406" s="635">
        <v>2753818231</v>
      </c>
      <c r="K406" s="635">
        <v>44257382</v>
      </c>
      <c r="L406" s="65" t="s">
        <v>1343</v>
      </c>
      <c r="M406" s="292" t="s">
        <v>2383</v>
      </c>
      <c r="N406" s="99"/>
      <c r="O406" s="65"/>
      <c r="P406" s="90"/>
      <c r="Q406" s="254">
        <v>30</v>
      </c>
      <c r="R406" s="255">
        <v>25</v>
      </c>
      <c r="S406" s="65">
        <v>0</v>
      </c>
      <c r="T406" s="65">
        <v>0</v>
      </c>
      <c r="U406" s="300">
        <f>1+1</f>
        <v>2</v>
      </c>
      <c r="V406" s="260">
        <v>19</v>
      </c>
      <c r="W406" s="99">
        <v>0</v>
      </c>
      <c r="X406" s="84">
        <v>0</v>
      </c>
      <c r="Y406" s="99">
        <v>1</v>
      </c>
      <c r="Z406" s="65">
        <v>1</v>
      </c>
      <c r="AA406" s="327">
        <v>1642901</v>
      </c>
      <c r="AB406" s="327">
        <v>46667</v>
      </c>
      <c r="AC406" s="328">
        <f>AA406+AB406</f>
        <v>1689568</v>
      </c>
      <c r="AD406" s="75">
        <v>4500000</v>
      </c>
      <c r="AE406" s="75">
        <v>6000000</v>
      </c>
      <c r="AF406" s="75">
        <f>AC406*U406</f>
        <v>3379136</v>
      </c>
      <c r="AG406" s="75">
        <f>200000*V406</f>
        <v>3800000</v>
      </c>
      <c r="AH406" s="648">
        <f t="shared" si="6"/>
        <v>0</v>
      </c>
    </row>
    <row r="407" spans="1:34" s="50" customFormat="1" ht="24" hidden="1" customHeight="1" x14ac:dyDescent="0.2">
      <c r="A407" s="182"/>
      <c r="B407" s="298">
        <v>100</v>
      </c>
      <c r="C407" s="266">
        <v>106</v>
      </c>
      <c r="D407" s="299">
        <v>13204</v>
      </c>
      <c r="E407" s="252" t="s">
        <v>619</v>
      </c>
      <c r="F407" s="253" t="s">
        <v>1348</v>
      </c>
      <c r="G407" s="252" t="s">
        <v>87</v>
      </c>
      <c r="H407" s="274" t="s">
        <v>1343</v>
      </c>
      <c r="I407" s="294" t="s">
        <v>2551</v>
      </c>
      <c r="J407" s="635">
        <v>2741066396</v>
      </c>
      <c r="K407" s="635">
        <v>56860267</v>
      </c>
      <c r="L407" s="65" t="s">
        <v>1343</v>
      </c>
      <c r="M407" s="292" t="s">
        <v>2380</v>
      </c>
      <c r="N407" s="99"/>
      <c r="O407" s="65"/>
      <c r="P407" s="90"/>
      <c r="Q407" s="254">
        <v>30</v>
      </c>
      <c r="R407" s="255">
        <v>50</v>
      </c>
      <c r="S407" s="65">
        <v>0</v>
      </c>
      <c r="T407" s="65">
        <v>0</v>
      </c>
      <c r="U407" s="300">
        <f>1</f>
        <v>1</v>
      </c>
      <c r="V407" s="260">
        <v>19</v>
      </c>
      <c r="W407" s="99">
        <v>0</v>
      </c>
      <c r="X407" s="84">
        <v>0</v>
      </c>
      <c r="Y407" s="99">
        <v>0</v>
      </c>
      <c r="Z407" s="65">
        <v>0</v>
      </c>
      <c r="AA407" s="327">
        <v>1477052</v>
      </c>
      <c r="AB407" s="327">
        <v>0</v>
      </c>
      <c r="AC407" s="328">
        <f>AA407+AB407</f>
        <v>1477052</v>
      </c>
      <c r="AD407" s="75">
        <v>4500000</v>
      </c>
      <c r="AE407" s="75">
        <v>6000000</v>
      </c>
      <c r="AF407" s="75">
        <f>AC407*U407</f>
        <v>1477052</v>
      </c>
      <c r="AG407" s="75">
        <f>200000*V407</f>
        <v>3800000</v>
      </c>
      <c r="AH407" s="648">
        <f t="shared" si="6"/>
        <v>0</v>
      </c>
    </row>
    <row r="408" spans="1:34" s="50" customFormat="1" ht="24" hidden="1" customHeight="1" x14ac:dyDescent="0.2">
      <c r="A408" s="182"/>
      <c r="B408" s="298">
        <v>101</v>
      </c>
      <c r="C408" s="266">
        <v>107</v>
      </c>
      <c r="D408" s="299">
        <v>13205</v>
      </c>
      <c r="E408" s="252" t="s">
        <v>1351</v>
      </c>
      <c r="F408" s="253" t="s">
        <v>1352</v>
      </c>
      <c r="G408" s="252" t="s">
        <v>87</v>
      </c>
      <c r="H408" s="274" t="s">
        <v>1343</v>
      </c>
      <c r="I408" s="294" t="s">
        <v>2552</v>
      </c>
      <c r="J408" s="635">
        <v>2860073361</v>
      </c>
      <c r="K408" s="635">
        <v>45062069</v>
      </c>
      <c r="L408" s="65" t="s">
        <v>1343</v>
      </c>
      <c r="M408" s="292" t="s">
        <v>2383</v>
      </c>
      <c r="N408" s="99"/>
      <c r="O408" s="65"/>
      <c r="P408" s="90"/>
      <c r="Q408" s="254">
        <v>30</v>
      </c>
      <c r="R408" s="255">
        <v>21</v>
      </c>
      <c r="S408" s="65">
        <v>0</v>
      </c>
      <c r="T408" s="65">
        <v>0</v>
      </c>
      <c r="U408" s="90">
        <v>0</v>
      </c>
      <c r="V408" s="260">
        <v>19</v>
      </c>
      <c r="W408" s="99">
        <v>0</v>
      </c>
      <c r="X408" s="84">
        <v>0</v>
      </c>
      <c r="Y408" s="99">
        <v>0</v>
      </c>
      <c r="Z408" s="65">
        <v>0</v>
      </c>
      <c r="AA408" s="327">
        <v>1642901</v>
      </c>
      <c r="AB408" s="327">
        <v>0</v>
      </c>
      <c r="AC408" s="328">
        <f>AA408+AB408</f>
        <v>1642901</v>
      </c>
      <c r="AD408" s="75">
        <v>4500000</v>
      </c>
      <c r="AE408" s="75">
        <v>6000000</v>
      </c>
      <c r="AF408" s="75">
        <f>AC408*U408</f>
        <v>0</v>
      </c>
      <c r="AG408" s="75">
        <f>200000*V408</f>
        <v>3800000</v>
      </c>
      <c r="AH408" s="648">
        <f t="shared" si="6"/>
        <v>0</v>
      </c>
    </row>
    <row r="409" spans="1:34" s="50" customFormat="1" ht="24" hidden="1" customHeight="1" x14ac:dyDescent="0.2">
      <c r="A409" s="182"/>
      <c r="B409" s="298">
        <v>668</v>
      </c>
      <c r="C409" s="266">
        <v>467</v>
      </c>
      <c r="D409" s="299">
        <v>13206</v>
      </c>
      <c r="E409" s="242" t="s">
        <v>680</v>
      </c>
      <c r="F409" s="243" t="s">
        <v>1355</v>
      </c>
      <c r="G409" s="287" t="s">
        <v>137</v>
      </c>
      <c r="H409" s="274" t="s">
        <v>1343</v>
      </c>
      <c r="I409" s="294" t="s">
        <v>3062</v>
      </c>
      <c r="J409" s="635">
        <v>2971865592</v>
      </c>
      <c r="K409" s="635">
        <v>19185757</v>
      </c>
      <c r="L409" s="65" t="s">
        <v>1343</v>
      </c>
      <c r="M409" s="292" t="s">
        <v>137</v>
      </c>
      <c r="N409" s="244" t="s">
        <v>2410</v>
      </c>
      <c r="O409" s="65"/>
      <c r="P409" s="90"/>
      <c r="Q409" s="244">
        <v>30</v>
      </c>
      <c r="R409" s="246">
        <v>120</v>
      </c>
      <c r="S409" s="246">
        <v>110</v>
      </c>
      <c r="T409" s="246">
        <v>29.33</v>
      </c>
      <c r="U409" s="90">
        <v>0</v>
      </c>
      <c r="V409" s="262">
        <v>15</v>
      </c>
      <c r="W409" s="99">
        <v>0</v>
      </c>
      <c r="X409" s="84">
        <v>0</v>
      </c>
      <c r="Y409" s="99">
        <v>0</v>
      </c>
      <c r="Z409" s="65">
        <v>0</v>
      </c>
      <c r="AA409" s="319">
        <v>885165</v>
      </c>
      <c r="AB409" s="319">
        <v>46667</v>
      </c>
      <c r="AC409" s="320">
        <f>AA409+AB409</f>
        <v>931832</v>
      </c>
      <c r="AD409" s="75">
        <v>4500000</v>
      </c>
      <c r="AE409" s="75">
        <v>6000000</v>
      </c>
      <c r="AF409" s="75">
        <f>AC409*U409</f>
        <v>0</v>
      </c>
      <c r="AG409" s="75">
        <f>200000*V409</f>
        <v>3000000</v>
      </c>
      <c r="AH409" s="648">
        <f t="shared" si="6"/>
        <v>0</v>
      </c>
    </row>
    <row r="410" spans="1:34" s="50" customFormat="1" ht="24" hidden="1" customHeight="1" x14ac:dyDescent="0.2">
      <c r="A410" s="182"/>
      <c r="B410" s="298">
        <v>674</v>
      </c>
      <c r="C410" s="266">
        <v>473</v>
      </c>
      <c r="D410" s="299">
        <v>13207</v>
      </c>
      <c r="E410" s="242" t="s">
        <v>158</v>
      </c>
      <c r="F410" s="243" t="s">
        <v>1358</v>
      </c>
      <c r="G410" s="287" t="s">
        <v>137</v>
      </c>
      <c r="H410" s="274" t="s">
        <v>1343</v>
      </c>
      <c r="I410" s="294" t="s">
        <v>3068</v>
      </c>
      <c r="J410" s="635">
        <v>4920021119</v>
      </c>
      <c r="K410" s="635">
        <v>44279788</v>
      </c>
      <c r="L410" s="65" t="s">
        <v>1343</v>
      </c>
      <c r="M410" s="292" t="s">
        <v>137</v>
      </c>
      <c r="N410" s="244" t="s">
        <v>2410</v>
      </c>
      <c r="O410" s="65"/>
      <c r="P410" s="90"/>
      <c r="Q410" s="244">
        <v>30</v>
      </c>
      <c r="R410" s="246">
        <v>120</v>
      </c>
      <c r="S410" s="246">
        <v>110</v>
      </c>
      <c r="T410" s="246">
        <v>29.33</v>
      </c>
      <c r="U410" s="90">
        <v>0</v>
      </c>
      <c r="V410" s="262">
        <v>15</v>
      </c>
      <c r="W410" s="99">
        <v>0</v>
      </c>
      <c r="X410" s="84">
        <v>0</v>
      </c>
      <c r="Y410" s="99">
        <v>2</v>
      </c>
      <c r="Z410" s="65">
        <v>2</v>
      </c>
      <c r="AA410" s="319">
        <v>885165</v>
      </c>
      <c r="AB410" s="319">
        <v>46667</v>
      </c>
      <c r="AC410" s="320">
        <f>AA410+AB410</f>
        <v>931832</v>
      </c>
      <c r="AD410" s="75">
        <v>4500000</v>
      </c>
      <c r="AE410" s="75">
        <v>6000000</v>
      </c>
      <c r="AF410" s="75">
        <f>AC410*U410</f>
        <v>0</v>
      </c>
      <c r="AG410" s="75">
        <f>200000*V410</f>
        <v>3000000</v>
      </c>
      <c r="AH410" s="648">
        <f t="shared" si="6"/>
        <v>0</v>
      </c>
    </row>
    <row r="411" spans="1:34" s="50" customFormat="1" ht="24" hidden="1" customHeight="1" x14ac:dyDescent="0.2">
      <c r="A411" s="182"/>
      <c r="B411" s="298">
        <v>671</v>
      </c>
      <c r="C411" s="266">
        <v>470</v>
      </c>
      <c r="D411" s="299">
        <v>13208</v>
      </c>
      <c r="E411" s="242" t="s">
        <v>135</v>
      </c>
      <c r="F411" s="243" t="s">
        <v>1361</v>
      </c>
      <c r="G411" s="287" t="s">
        <v>137</v>
      </c>
      <c r="H411" s="274" t="s">
        <v>1343</v>
      </c>
      <c r="I411" s="294" t="s">
        <v>3065</v>
      </c>
      <c r="J411" s="635">
        <v>2851876902</v>
      </c>
      <c r="K411" s="635">
        <v>44323340</v>
      </c>
      <c r="L411" s="65" t="s">
        <v>1343</v>
      </c>
      <c r="M411" s="292" t="s">
        <v>137</v>
      </c>
      <c r="N411" s="244" t="s">
        <v>2410</v>
      </c>
      <c r="O411" s="65"/>
      <c r="P411" s="90"/>
      <c r="Q411" s="244">
        <v>30</v>
      </c>
      <c r="R411" s="246">
        <v>120</v>
      </c>
      <c r="S411" s="246">
        <v>110</v>
      </c>
      <c r="T411" s="246">
        <v>29.33</v>
      </c>
      <c r="U411" s="90">
        <v>0</v>
      </c>
      <c r="V411" s="262">
        <v>21</v>
      </c>
      <c r="W411" s="99">
        <v>0</v>
      </c>
      <c r="X411" s="84">
        <v>0</v>
      </c>
      <c r="Y411" s="99">
        <v>1</v>
      </c>
      <c r="Z411" s="65">
        <v>1</v>
      </c>
      <c r="AA411" s="319">
        <v>885165</v>
      </c>
      <c r="AB411" s="319">
        <v>46667</v>
      </c>
      <c r="AC411" s="320">
        <f>AA411+AB411</f>
        <v>931832</v>
      </c>
      <c r="AD411" s="75">
        <v>4500000</v>
      </c>
      <c r="AE411" s="75">
        <v>6000000</v>
      </c>
      <c r="AF411" s="75">
        <f>AC411*U411</f>
        <v>0</v>
      </c>
      <c r="AG411" s="75">
        <f>200000*V411</f>
        <v>4200000</v>
      </c>
      <c r="AH411" s="648">
        <f t="shared" si="6"/>
        <v>0</v>
      </c>
    </row>
    <row r="412" spans="1:34" s="50" customFormat="1" ht="24" hidden="1" customHeight="1" x14ac:dyDescent="0.2">
      <c r="A412" s="182"/>
      <c r="B412" s="298">
        <v>669</v>
      </c>
      <c r="C412" s="266">
        <v>468</v>
      </c>
      <c r="D412" s="299">
        <v>13209</v>
      </c>
      <c r="E412" s="242" t="s">
        <v>294</v>
      </c>
      <c r="F412" s="243" t="s">
        <v>1364</v>
      </c>
      <c r="G412" s="287" t="s">
        <v>137</v>
      </c>
      <c r="H412" s="274" t="s">
        <v>1343</v>
      </c>
      <c r="I412" s="294" t="s">
        <v>3063</v>
      </c>
      <c r="J412" s="635">
        <v>2939830541</v>
      </c>
      <c r="K412" s="635">
        <v>38368333</v>
      </c>
      <c r="L412" s="65" t="s">
        <v>1343</v>
      </c>
      <c r="M412" s="292" t="s">
        <v>137</v>
      </c>
      <c r="N412" s="244" t="s">
        <v>2410</v>
      </c>
      <c r="O412" s="65"/>
      <c r="P412" s="90"/>
      <c r="Q412" s="244">
        <v>30</v>
      </c>
      <c r="R412" s="246">
        <v>120</v>
      </c>
      <c r="S412" s="246">
        <v>110</v>
      </c>
      <c r="T412" s="246">
        <v>29.33</v>
      </c>
      <c r="U412" s="90">
        <v>0</v>
      </c>
      <c r="V412" s="262">
        <v>15</v>
      </c>
      <c r="W412" s="99">
        <v>0</v>
      </c>
      <c r="X412" s="84">
        <v>0</v>
      </c>
      <c r="Y412" s="99">
        <v>0</v>
      </c>
      <c r="Z412" s="65">
        <v>0</v>
      </c>
      <c r="AA412" s="319">
        <v>885165</v>
      </c>
      <c r="AB412" s="319">
        <v>46667</v>
      </c>
      <c r="AC412" s="320">
        <f>AA412+AB412</f>
        <v>931832</v>
      </c>
      <c r="AD412" s="75">
        <v>4500000</v>
      </c>
      <c r="AE412" s="75">
        <v>6000000</v>
      </c>
      <c r="AF412" s="75">
        <f>AC412*U412</f>
        <v>0</v>
      </c>
      <c r="AG412" s="75">
        <f>200000*V412</f>
        <v>3000000</v>
      </c>
      <c r="AH412" s="648">
        <f t="shared" si="6"/>
        <v>0</v>
      </c>
    </row>
    <row r="413" spans="1:34" s="50" customFormat="1" ht="24" hidden="1" customHeight="1" x14ac:dyDescent="0.2">
      <c r="A413" s="182"/>
      <c r="B413" s="298">
        <v>670</v>
      </c>
      <c r="C413" s="266">
        <v>469</v>
      </c>
      <c r="D413" s="299">
        <v>13210</v>
      </c>
      <c r="E413" s="242" t="s">
        <v>248</v>
      </c>
      <c r="F413" s="243" t="s">
        <v>1367</v>
      </c>
      <c r="G413" s="287" t="s">
        <v>137</v>
      </c>
      <c r="H413" s="274" t="s">
        <v>1343</v>
      </c>
      <c r="I413" s="294" t="s">
        <v>3064</v>
      </c>
      <c r="J413" s="635">
        <v>2930141085</v>
      </c>
      <c r="K413" s="635">
        <v>19185759</v>
      </c>
      <c r="L413" s="65" t="s">
        <v>1343</v>
      </c>
      <c r="M413" s="292" t="s">
        <v>137</v>
      </c>
      <c r="N413" s="244" t="s">
        <v>2410</v>
      </c>
      <c r="O413" s="65"/>
      <c r="P413" s="90"/>
      <c r="Q413" s="244">
        <v>30</v>
      </c>
      <c r="R413" s="246">
        <v>120</v>
      </c>
      <c r="S413" s="246">
        <v>110</v>
      </c>
      <c r="T413" s="246">
        <v>29.33</v>
      </c>
      <c r="U413" s="90">
        <v>0</v>
      </c>
      <c r="V413" s="262">
        <v>15</v>
      </c>
      <c r="W413" s="99">
        <v>0</v>
      </c>
      <c r="X413" s="84">
        <v>0</v>
      </c>
      <c r="Y413" s="99">
        <v>0</v>
      </c>
      <c r="Z413" s="65">
        <v>0</v>
      </c>
      <c r="AA413" s="319">
        <v>885165</v>
      </c>
      <c r="AB413" s="319">
        <v>46667</v>
      </c>
      <c r="AC413" s="320">
        <f>AA413+AB413</f>
        <v>931832</v>
      </c>
      <c r="AD413" s="75">
        <v>4500000</v>
      </c>
      <c r="AE413" s="75">
        <v>6000000</v>
      </c>
      <c r="AF413" s="75">
        <f>AC413*U413</f>
        <v>0</v>
      </c>
      <c r="AG413" s="75">
        <f>200000*V413</f>
        <v>3000000</v>
      </c>
      <c r="AH413" s="648">
        <f t="shared" si="6"/>
        <v>0</v>
      </c>
    </row>
    <row r="414" spans="1:34" s="50" customFormat="1" ht="24" customHeight="1" x14ac:dyDescent="0.2">
      <c r="A414" s="182"/>
      <c r="B414" s="298">
        <v>675</v>
      </c>
      <c r="C414" s="266">
        <v>474</v>
      </c>
      <c r="D414" s="299">
        <v>13211</v>
      </c>
      <c r="E414" s="242" t="s">
        <v>1370</v>
      </c>
      <c r="F414" s="243" t="s">
        <v>798</v>
      </c>
      <c r="G414" s="287" t="s">
        <v>137</v>
      </c>
      <c r="H414" s="274" t="s">
        <v>1343</v>
      </c>
      <c r="I414" s="294" t="s">
        <v>3069</v>
      </c>
      <c r="J414" s="635">
        <v>2930059583</v>
      </c>
      <c r="K414" s="635">
        <v>45186065</v>
      </c>
      <c r="L414" s="65" t="s">
        <v>1343</v>
      </c>
      <c r="M414" s="292" t="s">
        <v>137</v>
      </c>
      <c r="N414" s="99"/>
      <c r="O414" s="246" t="s">
        <v>2410</v>
      </c>
      <c r="P414" s="90"/>
      <c r="Q414" s="244">
        <v>30</v>
      </c>
      <c r="R414" s="246">
        <v>90</v>
      </c>
      <c r="S414" s="246">
        <v>0</v>
      </c>
      <c r="T414" s="246">
        <v>0</v>
      </c>
      <c r="U414" s="90">
        <v>0</v>
      </c>
      <c r="V414" s="262">
        <v>26</v>
      </c>
      <c r="W414" s="99">
        <v>0</v>
      </c>
      <c r="X414" s="84">
        <v>0</v>
      </c>
      <c r="Y414" s="99">
        <v>1</v>
      </c>
      <c r="Z414" s="65">
        <v>0</v>
      </c>
      <c r="AA414" s="319">
        <v>885165</v>
      </c>
      <c r="AB414" s="319">
        <v>46667</v>
      </c>
      <c r="AC414" s="320">
        <f>AA414+AB414</f>
        <v>931832</v>
      </c>
      <c r="AD414" s="75">
        <v>4500000</v>
      </c>
      <c r="AE414" s="75">
        <v>6000000</v>
      </c>
      <c r="AF414" s="75">
        <f>AC414*U414</f>
        <v>0</v>
      </c>
      <c r="AG414" s="75">
        <f>200000*V414</f>
        <v>5200000</v>
      </c>
      <c r="AH414" s="648">
        <f t="shared" si="6"/>
        <v>-1</v>
      </c>
    </row>
    <row r="415" spans="1:34" s="50" customFormat="1" ht="24" hidden="1" customHeight="1" x14ac:dyDescent="0.2">
      <c r="A415" s="182"/>
      <c r="B415" s="298">
        <v>667</v>
      </c>
      <c r="C415" s="266">
        <v>466</v>
      </c>
      <c r="D415" s="299">
        <v>13212</v>
      </c>
      <c r="E415" s="242" t="s">
        <v>291</v>
      </c>
      <c r="F415" s="243" t="s">
        <v>1372</v>
      </c>
      <c r="G415" s="287" t="s">
        <v>137</v>
      </c>
      <c r="H415" s="274" t="s">
        <v>1343</v>
      </c>
      <c r="I415" s="294" t="s">
        <v>3061</v>
      </c>
      <c r="J415" s="635">
        <v>2802583352</v>
      </c>
      <c r="K415" s="635">
        <v>44145375</v>
      </c>
      <c r="L415" s="65" t="s">
        <v>1343</v>
      </c>
      <c r="M415" s="292" t="s">
        <v>137</v>
      </c>
      <c r="N415" s="244" t="s">
        <v>2410</v>
      </c>
      <c r="O415" s="65"/>
      <c r="P415" s="90"/>
      <c r="Q415" s="244">
        <v>30</v>
      </c>
      <c r="R415" s="246">
        <v>120</v>
      </c>
      <c r="S415" s="246">
        <v>110</v>
      </c>
      <c r="T415" s="246">
        <v>29.33</v>
      </c>
      <c r="U415" s="90">
        <v>0</v>
      </c>
      <c r="V415" s="262">
        <v>15</v>
      </c>
      <c r="W415" s="99">
        <v>0</v>
      </c>
      <c r="X415" s="84">
        <v>0</v>
      </c>
      <c r="Y415" s="99">
        <v>1</v>
      </c>
      <c r="Z415" s="65">
        <v>1</v>
      </c>
      <c r="AA415" s="319">
        <v>885165</v>
      </c>
      <c r="AB415" s="319">
        <v>46667</v>
      </c>
      <c r="AC415" s="320">
        <f>AA415+AB415</f>
        <v>931832</v>
      </c>
      <c r="AD415" s="75">
        <v>4500000</v>
      </c>
      <c r="AE415" s="75">
        <v>6000000</v>
      </c>
      <c r="AF415" s="75">
        <f>AC415*U415</f>
        <v>0</v>
      </c>
      <c r="AG415" s="75">
        <f>200000*V415</f>
        <v>3000000</v>
      </c>
      <c r="AH415" s="648">
        <f t="shared" si="6"/>
        <v>0</v>
      </c>
    </row>
    <row r="416" spans="1:34" s="50" customFormat="1" ht="24" hidden="1" customHeight="1" x14ac:dyDescent="0.2">
      <c r="A416" s="182"/>
      <c r="B416" s="298">
        <v>672</v>
      </c>
      <c r="C416" s="266">
        <v>471</v>
      </c>
      <c r="D416" s="299">
        <v>13213</v>
      </c>
      <c r="E416" s="242" t="s">
        <v>1375</v>
      </c>
      <c r="F416" s="243" t="s">
        <v>1376</v>
      </c>
      <c r="G416" s="287" t="s">
        <v>137</v>
      </c>
      <c r="H416" s="274" t="s">
        <v>1343</v>
      </c>
      <c r="I416" s="294" t="s">
        <v>3066</v>
      </c>
      <c r="J416" s="635">
        <v>2740384890</v>
      </c>
      <c r="K416" s="635">
        <v>44152795</v>
      </c>
      <c r="L416" s="65" t="s">
        <v>1343</v>
      </c>
      <c r="M416" s="292" t="s">
        <v>137</v>
      </c>
      <c r="N416" s="244" t="s">
        <v>2410</v>
      </c>
      <c r="O416" s="65"/>
      <c r="P416" s="90"/>
      <c r="Q416" s="244">
        <v>30</v>
      </c>
      <c r="R416" s="246">
        <v>120</v>
      </c>
      <c r="S416" s="246">
        <v>110</v>
      </c>
      <c r="T416" s="246">
        <v>29.33</v>
      </c>
      <c r="U416" s="90">
        <v>0</v>
      </c>
      <c r="V416" s="262">
        <v>15</v>
      </c>
      <c r="W416" s="99">
        <v>0</v>
      </c>
      <c r="X416" s="84">
        <v>0</v>
      </c>
      <c r="Y416" s="99">
        <v>2</v>
      </c>
      <c r="Z416" s="65">
        <v>2</v>
      </c>
      <c r="AA416" s="319">
        <v>885165</v>
      </c>
      <c r="AB416" s="319">
        <v>46667</v>
      </c>
      <c r="AC416" s="320">
        <f>AA416+AB416</f>
        <v>931832</v>
      </c>
      <c r="AD416" s="75">
        <v>4500000</v>
      </c>
      <c r="AE416" s="75">
        <v>6000000</v>
      </c>
      <c r="AF416" s="75">
        <f>AC416*U416</f>
        <v>0</v>
      </c>
      <c r="AG416" s="75">
        <f>200000*V416</f>
        <v>3000000</v>
      </c>
      <c r="AH416" s="648">
        <f t="shared" si="6"/>
        <v>0</v>
      </c>
    </row>
    <row r="417" spans="1:34" s="50" customFormat="1" ht="24" hidden="1" customHeight="1" x14ac:dyDescent="0.2">
      <c r="A417" s="182"/>
      <c r="B417" s="298">
        <v>673</v>
      </c>
      <c r="C417" s="266">
        <v>472</v>
      </c>
      <c r="D417" s="299">
        <v>13214</v>
      </c>
      <c r="E417" s="242" t="s">
        <v>687</v>
      </c>
      <c r="F417" s="243" t="s">
        <v>1379</v>
      </c>
      <c r="G417" s="287" t="s">
        <v>137</v>
      </c>
      <c r="H417" s="274" t="s">
        <v>1343</v>
      </c>
      <c r="I417" s="294" t="s">
        <v>3067</v>
      </c>
      <c r="J417" s="635">
        <v>2840028727</v>
      </c>
      <c r="K417" s="635">
        <v>44321466</v>
      </c>
      <c r="L417" s="65" t="s">
        <v>1343</v>
      </c>
      <c r="M417" s="292" t="s">
        <v>137</v>
      </c>
      <c r="N417" s="244" t="s">
        <v>2410</v>
      </c>
      <c r="O417" s="65"/>
      <c r="P417" s="90"/>
      <c r="Q417" s="244">
        <v>30</v>
      </c>
      <c r="R417" s="246">
        <v>120</v>
      </c>
      <c r="S417" s="246">
        <v>110</v>
      </c>
      <c r="T417" s="246">
        <v>29.33</v>
      </c>
      <c r="U417" s="90">
        <v>0</v>
      </c>
      <c r="V417" s="262">
        <v>15</v>
      </c>
      <c r="W417" s="99">
        <v>0</v>
      </c>
      <c r="X417" s="84">
        <v>0</v>
      </c>
      <c r="Y417" s="99">
        <v>0</v>
      </c>
      <c r="Z417" s="65">
        <v>0</v>
      </c>
      <c r="AA417" s="319">
        <v>885165</v>
      </c>
      <c r="AB417" s="319">
        <v>46667</v>
      </c>
      <c r="AC417" s="320">
        <f>AA417+AB417</f>
        <v>931832</v>
      </c>
      <c r="AD417" s="75">
        <v>4500000</v>
      </c>
      <c r="AE417" s="75">
        <v>6000000</v>
      </c>
      <c r="AF417" s="75">
        <f>AC417*U417</f>
        <v>0</v>
      </c>
      <c r="AG417" s="75">
        <f>200000*V417</f>
        <v>3000000</v>
      </c>
      <c r="AH417" s="648">
        <f t="shared" si="6"/>
        <v>0</v>
      </c>
    </row>
    <row r="418" spans="1:34" s="50" customFormat="1" ht="24" customHeight="1" x14ac:dyDescent="0.2">
      <c r="A418" s="182"/>
      <c r="B418" s="298">
        <v>676</v>
      </c>
      <c r="C418" s="266">
        <v>475</v>
      </c>
      <c r="D418" s="299">
        <v>13215</v>
      </c>
      <c r="E418" s="242" t="s">
        <v>1382</v>
      </c>
      <c r="F418" s="243" t="s">
        <v>1383</v>
      </c>
      <c r="G418" s="287" t="s">
        <v>137</v>
      </c>
      <c r="H418" s="274" t="s">
        <v>1343</v>
      </c>
      <c r="I418" s="294" t="s">
        <v>3070</v>
      </c>
      <c r="J418" s="635">
        <v>1581181140</v>
      </c>
      <c r="K418" s="635">
        <v>54803303</v>
      </c>
      <c r="L418" s="65" t="s">
        <v>1343</v>
      </c>
      <c r="M418" s="292" t="s">
        <v>137</v>
      </c>
      <c r="N418" s="244" t="s">
        <v>2410</v>
      </c>
      <c r="O418" s="65"/>
      <c r="P418" s="90"/>
      <c r="Q418" s="244">
        <v>30</v>
      </c>
      <c r="R418" s="246">
        <v>120</v>
      </c>
      <c r="S418" s="246">
        <v>110</v>
      </c>
      <c r="T418" s="246">
        <v>29.33</v>
      </c>
      <c r="U418" s="90">
        <v>0</v>
      </c>
      <c r="V418" s="262">
        <v>15</v>
      </c>
      <c r="W418" s="99">
        <v>0</v>
      </c>
      <c r="X418" s="84">
        <v>0</v>
      </c>
      <c r="Y418" s="99">
        <v>2</v>
      </c>
      <c r="Z418" s="65">
        <v>1</v>
      </c>
      <c r="AA418" s="319">
        <v>885165</v>
      </c>
      <c r="AB418" s="319">
        <v>46667</v>
      </c>
      <c r="AC418" s="320">
        <f>AA418+AB418</f>
        <v>931832</v>
      </c>
      <c r="AD418" s="75">
        <v>4500000</v>
      </c>
      <c r="AE418" s="75">
        <v>6000000</v>
      </c>
      <c r="AF418" s="75">
        <f>AC418*U418</f>
        <v>0</v>
      </c>
      <c r="AG418" s="75">
        <f>200000*V418</f>
        <v>3000000</v>
      </c>
      <c r="AH418" s="648">
        <f t="shared" si="6"/>
        <v>-1</v>
      </c>
    </row>
    <row r="419" spans="1:34" s="50" customFormat="1" ht="24" hidden="1" customHeight="1" x14ac:dyDescent="0.2">
      <c r="A419" s="182"/>
      <c r="B419" s="298">
        <v>677</v>
      </c>
      <c r="C419" s="266">
        <v>476</v>
      </c>
      <c r="D419" s="299">
        <v>13216</v>
      </c>
      <c r="E419" s="242" t="s">
        <v>148</v>
      </c>
      <c r="F419" s="243" t="s">
        <v>900</v>
      </c>
      <c r="G419" s="287" t="s">
        <v>137</v>
      </c>
      <c r="H419" s="274" t="s">
        <v>1343</v>
      </c>
      <c r="I419" s="294" t="s">
        <v>3071</v>
      </c>
      <c r="J419" s="635">
        <v>4920089971</v>
      </c>
      <c r="K419" s="635">
        <v>46493669</v>
      </c>
      <c r="L419" s="65" t="s">
        <v>1343</v>
      </c>
      <c r="M419" s="292" t="s">
        <v>137</v>
      </c>
      <c r="N419" s="244" t="s">
        <v>2410</v>
      </c>
      <c r="O419" s="65"/>
      <c r="P419" s="90"/>
      <c r="Q419" s="244">
        <v>30</v>
      </c>
      <c r="R419" s="246">
        <v>120</v>
      </c>
      <c r="S419" s="246">
        <v>110</v>
      </c>
      <c r="T419" s="246">
        <v>29.33</v>
      </c>
      <c r="U419" s="90">
        <v>0</v>
      </c>
      <c r="V419" s="262">
        <v>26</v>
      </c>
      <c r="W419" s="99">
        <v>0</v>
      </c>
      <c r="X419" s="84">
        <v>0</v>
      </c>
      <c r="Y419" s="99">
        <v>0</v>
      </c>
      <c r="Z419" s="65">
        <v>0</v>
      </c>
      <c r="AA419" s="319">
        <v>885165</v>
      </c>
      <c r="AB419" s="319">
        <v>0</v>
      </c>
      <c r="AC419" s="320">
        <f>AA419+AB419</f>
        <v>885165</v>
      </c>
      <c r="AD419" s="75">
        <v>4500000</v>
      </c>
      <c r="AE419" s="75">
        <v>6000000</v>
      </c>
      <c r="AF419" s="75">
        <f>AC419*U419</f>
        <v>0</v>
      </c>
      <c r="AG419" s="75">
        <f>200000*V419</f>
        <v>5200000</v>
      </c>
      <c r="AH419" s="648">
        <f t="shared" si="6"/>
        <v>0</v>
      </c>
    </row>
    <row r="420" spans="1:34" s="50" customFormat="1" ht="24" customHeight="1" x14ac:dyDescent="0.2">
      <c r="A420" s="182"/>
      <c r="B420" s="298">
        <v>332</v>
      </c>
      <c r="C420" s="266">
        <v>96</v>
      </c>
      <c r="D420" s="299">
        <v>13217</v>
      </c>
      <c r="E420" s="242" t="s">
        <v>1387</v>
      </c>
      <c r="F420" s="243" t="s">
        <v>1388</v>
      </c>
      <c r="G420" s="287" t="s">
        <v>137</v>
      </c>
      <c r="H420" s="274" t="s">
        <v>88</v>
      </c>
      <c r="I420" s="294" t="s">
        <v>2766</v>
      </c>
      <c r="J420" s="635">
        <v>5809626947</v>
      </c>
      <c r="K420" s="635">
        <v>27072200</v>
      </c>
      <c r="L420" s="65" t="s">
        <v>88</v>
      </c>
      <c r="M420" s="292" t="s">
        <v>137</v>
      </c>
      <c r="N420" s="244" t="s">
        <v>2410</v>
      </c>
      <c r="O420" s="65"/>
      <c r="P420" s="90"/>
      <c r="Q420" s="244">
        <v>30</v>
      </c>
      <c r="R420" s="246">
        <v>120</v>
      </c>
      <c r="S420" s="246">
        <v>110</v>
      </c>
      <c r="T420" s="246">
        <v>29.33</v>
      </c>
      <c r="U420" s="90">
        <v>0</v>
      </c>
      <c r="V420" s="262">
        <v>14</v>
      </c>
      <c r="W420" s="99">
        <v>0</v>
      </c>
      <c r="X420" s="84">
        <v>0</v>
      </c>
      <c r="Y420" s="99">
        <v>2</v>
      </c>
      <c r="Z420" s="65">
        <v>1</v>
      </c>
      <c r="AA420" s="319">
        <v>885165</v>
      </c>
      <c r="AB420" s="319">
        <v>46667</v>
      </c>
      <c r="AC420" s="320">
        <f>AA420+AB420</f>
        <v>931832</v>
      </c>
      <c r="AD420" s="75">
        <v>4500000</v>
      </c>
      <c r="AE420" s="75">
        <v>6000000</v>
      </c>
      <c r="AF420" s="75">
        <f>AC420*U420</f>
        <v>0</v>
      </c>
      <c r="AG420" s="75">
        <f>200000*V420</f>
        <v>2800000</v>
      </c>
      <c r="AH420" s="648">
        <f t="shared" si="6"/>
        <v>-1</v>
      </c>
    </row>
    <row r="421" spans="1:34" s="50" customFormat="1" ht="24" hidden="1" customHeight="1" x14ac:dyDescent="0.2">
      <c r="A421" s="182"/>
      <c r="B421" s="298">
        <v>361</v>
      </c>
      <c r="C421" s="266">
        <v>125</v>
      </c>
      <c r="D421" s="299">
        <v>13218</v>
      </c>
      <c r="E421" s="242" t="s">
        <v>226</v>
      </c>
      <c r="F421" s="243" t="s">
        <v>1390</v>
      </c>
      <c r="G421" s="287" t="s">
        <v>137</v>
      </c>
      <c r="H421" s="274" t="s">
        <v>88</v>
      </c>
      <c r="I421" s="294" t="s">
        <v>2795</v>
      </c>
      <c r="J421" s="635">
        <v>74992120</v>
      </c>
      <c r="K421" s="635">
        <v>16122941</v>
      </c>
      <c r="L421" s="65" t="s">
        <v>88</v>
      </c>
      <c r="M421" s="292" t="s">
        <v>137</v>
      </c>
      <c r="N421" s="244" t="s">
        <v>2410</v>
      </c>
      <c r="O421" s="65"/>
      <c r="P421" s="90"/>
      <c r="Q421" s="244">
        <v>30</v>
      </c>
      <c r="R421" s="246">
        <v>120</v>
      </c>
      <c r="S421" s="246">
        <v>110</v>
      </c>
      <c r="T421" s="246">
        <v>29.33</v>
      </c>
      <c r="U421" s="90">
        <v>0</v>
      </c>
      <c r="V421" s="262">
        <v>15</v>
      </c>
      <c r="W421" s="99">
        <v>0</v>
      </c>
      <c r="X421" s="84">
        <v>0</v>
      </c>
      <c r="Y421" s="99">
        <v>2</v>
      </c>
      <c r="Z421" s="65">
        <v>2</v>
      </c>
      <c r="AA421" s="319">
        <v>885165</v>
      </c>
      <c r="AB421" s="319">
        <v>0</v>
      </c>
      <c r="AC421" s="320">
        <f>AA421+AB421</f>
        <v>885165</v>
      </c>
      <c r="AD421" s="75">
        <v>4500000</v>
      </c>
      <c r="AE421" s="75">
        <v>6000000</v>
      </c>
      <c r="AF421" s="75">
        <f>AC421*U421</f>
        <v>0</v>
      </c>
      <c r="AG421" s="75">
        <f>200000*V421</f>
        <v>3000000</v>
      </c>
      <c r="AH421" s="648">
        <f t="shared" si="6"/>
        <v>0</v>
      </c>
    </row>
    <row r="422" spans="1:34" s="50" customFormat="1" ht="24" customHeight="1" x14ac:dyDescent="0.2">
      <c r="A422" s="182"/>
      <c r="B422" s="298">
        <v>259</v>
      </c>
      <c r="C422" s="266">
        <v>22</v>
      </c>
      <c r="D422" s="299">
        <v>13219</v>
      </c>
      <c r="E422" s="242" t="s">
        <v>1393</v>
      </c>
      <c r="F422" s="243" t="s">
        <v>1394</v>
      </c>
      <c r="G422" s="287" t="s">
        <v>137</v>
      </c>
      <c r="H422" s="274" t="s">
        <v>88</v>
      </c>
      <c r="I422" s="294" t="s">
        <v>2693</v>
      </c>
      <c r="J422" s="635">
        <v>1671683501</v>
      </c>
      <c r="K422" s="635">
        <v>23550411</v>
      </c>
      <c r="L422" s="65" t="s">
        <v>88</v>
      </c>
      <c r="M422" s="292" t="s">
        <v>137</v>
      </c>
      <c r="N422" s="244" t="s">
        <v>2410</v>
      </c>
      <c r="O422" s="65"/>
      <c r="P422" s="90"/>
      <c r="Q422" s="244">
        <v>30</v>
      </c>
      <c r="R422" s="246">
        <v>120</v>
      </c>
      <c r="S422" s="246">
        <v>110</v>
      </c>
      <c r="T422" s="246">
        <v>29.33</v>
      </c>
      <c r="U422" s="90">
        <v>0</v>
      </c>
      <c r="V422" s="262">
        <v>15</v>
      </c>
      <c r="W422" s="99">
        <v>0</v>
      </c>
      <c r="X422" s="84">
        <v>0</v>
      </c>
      <c r="Y422" s="99">
        <v>2</v>
      </c>
      <c r="Z422" s="65">
        <v>1</v>
      </c>
      <c r="AA422" s="319">
        <v>885165</v>
      </c>
      <c r="AB422" s="319">
        <v>46667</v>
      </c>
      <c r="AC422" s="320">
        <f>AA422+AB422</f>
        <v>931832</v>
      </c>
      <c r="AD422" s="75">
        <v>4500000</v>
      </c>
      <c r="AE422" s="75">
        <v>6000000</v>
      </c>
      <c r="AF422" s="75">
        <f>AC422*U422</f>
        <v>0</v>
      </c>
      <c r="AG422" s="75">
        <f>200000*V422</f>
        <v>3000000</v>
      </c>
      <c r="AH422" s="648">
        <f t="shared" si="6"/>
        <v>-1</v>
      </c>
    </row>
    <row r="423" spans="1:34" s="50" customFormat="1" ht="24" customHeight="1" x14ac:dyDescent="0.2">
      <c r="A423" s="182"/>
      <c r="B423" s="298">
        <v>340</v>
      </c>
      <c r="C423" s="266">
        <v>104</v>
      </c>
      <c r="D423" s="299">
        <v>13220</v>
      </c>
      <c r="E423" s="242" t="s">
        <v>1396</v>
      </c>
      <c r="F423" s="243" t="s">
        <v>1397</v>
      </c>
      <c r="G423" s="287" t="s">
        <v>137</v>
      </c>
      <c r="H423" s="274" t="s">
        <v>88</v>
      </c>
      <c r="I423" s="294" t="s">
        <v>2774</v>
      </c>
      <c r="J423" s="635">
        <v>1738192873</v>
      </c>
      <c r="K423" s="635">
        <v>20733378</v>
      </c>
      <c r="L423" s="65" t="s">
        <v>88</v>
      </c>
      <c r="M423" s="292" t="s">
        <v>137</v>
      </c>
      <c r="N423" s="244" t="s">
        <v>2410</v>
      </c>
      <c r="O423" s="65"/>
      <c r="P423" s="90"/>
      <c r="Q423" s="244">
        <v>30</v>
      </c>
      <c r="R423" s="246">
        <v>120</v>
      </c>
      <c r="S423" s="246">
        <v>110</v>
      </c>
      <c r="T423" s="246">
        <v>29.33</v>
      </c>
      <c r="U423" s="90">
        <v>0</v>
      </c>
      <c r="V423" s="262">
        <v>14</v>
      </c>
      <c r="W423" s="99">
        <v>0</v>
      </c>
      <c r="X423" s="84">
        <v>0</v>
      </c>
      <c r="Y423" s="99">
        <v>3</v>
      </c>
      <c r="Z423" s="65">
        <v>2</v>
      </c>
      <c r="AA423" s="319">
        <v>885165</v>
      </c>
      <c r="AB423" s="319">
        <v>46667</v>
      </c>
      <c r="AC423" s="320">
        <f>AA423+AB423</f>
        <v>931832</v>
      </c>
      <c r="AD423" s="75">
        <v>4500000</v>
      </c>
      <c r="AE423" s="75">
        <v>6000000</v>
      </c>
      <c r="AF423" s="75">
        <f>AC423*U423</f>
        <v>0</v>
      </c>
      <c r="AG423" s="75">
        <f>200000*V423</f>
        <v>2800000</v>
      </c>
      <c r="AH423" s="648">
        <f t="shared" si="6"/>
        <v>-1</v>
      </c>
    </row>
    <row r="424" spans="1:34" s="50" customFormat="1" ht="24" hidden="1" customHeight="1" x14ac:dyDescent="0.2">
      <c r="A424" s="182"/>
      <c r="B424" s="298">
        <v>251</v>
      </c>
      <c r="C424" s="266">
        <v>14</v>
      </c>
      <c r="D424" s="299">
        <v>13221</v>
      </c>
      <c r="E424" s="242" t="s">
        <v>393</v>
      </c>
      <c r="F424" s="243" t="s">
        <v>1399</v>
      </c>
      <c r="G424" s="287" t="s">
        <v>137</v>
      </c>
      <c r="H424" s="274" t="s">
        <v>88</v>
      </c>
      <c r="I424" s="294" t="s">
        <v>2685</v>
      </c>
      <c r="J424" s="635">
        <v>12573221</v>
      </c>
      <c r="K424" s="635">
        <v>16158594</v>
      </c>
      <c r="L424" s="65" t="s">
        <v>88</v>
      </c>
      <c r="M424" s="292" t="s">
        <v>137</v>
      </c>
      <c r="N424" s="99"/>
      <c r="O424" s="65"/>
      <c r="P424" s="245" t="s">
        <v>2410</v>
      </c>
      <c r="Q424" s="244">
        <v>30</v>
      </c>
      <c r="R424" s="246">
        <v>120</v>
      </c>
      <c r="S424" s="246">
        <v>220</v>
      </c>
      <c r="T424" s="246">
        <v>29.33</v>
      </c>
      <c r="U424" s="90">
        <v>0</v>
      </c>
      <c r="V424" s="262">
        <v>25</v>
      </c>
      <c r="W424" s="99">
        <v>0</v>
      </c>
      <c r="X424" s="84">
        <v>0</v>
      </c>
      <c r="Y424" s="99">
        <v>2</v>
      </c>
      <c r="Z424" s="65">
        <v>2</v>
      </c>
      <c r="AA424" s="319">
        <v>885165</v>
      </c>
      <c r="AB424" s="319">
        <v>46667</v>
      </c>
      <c r="AC424" s="320">
        <f>AA424+AB424</f>
        <v>931832</v>
      </c>
      <c r="AD424" s="75">
        <v>4500000</v>
      </c>
      <c r="AE424" s="75">
        <v>6000000</v>
      </c>
      <c r="AF424" s="75">
        <f>AC424*U424</f>
        <v>0</v>
      </c>
      <c r="AG424" s="75">
        <f>200000*V424</f>
        <v>5000000</v>
      </c>
      <c r="AH424" s="648">
        <f t="shared" si="6"/>
        <v>0</v>
      </c>
    </row>
    <row r="425" spans="1:34" s="50" customFormat="1" ht="24" hidden="1" customHeight="1" x14ac:dyDescent="0.2">
      <c r="A425" s="182"/>
      <c r="B425" s="298">
        <v>264</v>
      </c>
      <c r="C425" s="266">
        <v>27</v>
      </c>
      <c r="D425" s="299">
        <v>13222</v>
      </c>
      <c r="E425" s="242" t="s">
        <v>1402</v>
      </c>
      <c r="F425" s="243" t="s">
        <v>1403</v>
      </c>
      <c r="G425" s="287" t="s">
        <v>137</v>
      </c>
      <c r="H425" s="274" t="s">
        <v>88</v>
      </c>
      <c r="I425" s="294" t="s">
        <v>2698</v>
      </c>
      <c r="J425" s="635">
        <v>5699226036</v>
      </c>
      <c r="K425" s="635">
        <v>19120551</v>
      </c>
      <c r="L425" s="65" t="s">
        <v>88</v>
      </c>
      <c r="M425" s="292" t="s">
        <v>137</v>
      </c>
      <c r="N425" s="244" t="s">
        <v>2410</v>
      </c>
      <c r="O425" s="65"/>
      <c r="P425" s="90"/>
      <c r="Q425" s="244">
        <v>30</v>
      </c>
      <c r="R425" s="246">
        <v>120</v>
      </c>
      <c r="S425" s="246">
        <v>110</v>
      </c>
      <c r="T425" s="246">
        <v>29.33</v>
      </c>
      <c r="U425" s="90">
        <v>0</v>
      </c>
      <c r="V425" s="262">
        <v>13</v>
      </c>
      <c r="W425" s="99">
        <v>0</v>
      </c>
      <c r="X425" s="84">
        <v>0</v>
      </c>
      <c r="Y425" s="99">
        <v>1</v>
      </c>
      <c r="Z425" s="65">
        <v>1</v>
      </c>
      <c r="AA425" s="319">
        <v>885165</v>
      </c>
      <c r="AB425" s="319">
        <v>46667</v>
      </c>
      <c r="AC425" s="320">
        <f>AA425+AB425</f>
        <v>931832</v>
      </c>
      <c r="AD425" s="75">
        <v>4500000</v>
      </c>
      <c r="AE425" s="75">
        <v>6000000</v>
      </c>
      <c r="AF425" s="75">
        <f>AC425*U425</f>
        <v>0</v>
      </c>
      <c r="AG425" s="75">
        <f>200000*V425</f>
        <v>2600000</v>
      </c>
      <c r="AH425" s="648">
        <f t="shared" si="6"/>
        <v>0</v>
      </c>
    </row>
    <row r="426" spans="1:34" s="50" customFormat="1" ht="24" customHeight="1" x14ac:dyDescent="0.2">
      <c r="A426" s="182"/>
      <c r="B426" s="298">
        <v>266</v>
      </c>
      <c r="C426" s="266">
        <v>29</v>
      </c>
      <c r="D426" s="299">
        <v>13223</v>
      </c>
      <c r="E426" s="242" t="s">
        <v>248</v>
      </c>
      <c r="F426" s="243" t="s">
        <v>1405</v>
      </c>
      <c r="G426" s="287" t="s">
        <v>137</v>
      </c>
      <c r="H426" s="274" t="s">
        <v>88</v>
      </c>
      <c r="I426" s="294" t="s">
        <v>2700</v>
      </c>
      <c r="J426" s="635">
        <v>4172322174</v>
      </c>
      <c r="K426" s="635">
        <v>58854677</v>
      </c>
      <c r="L426" s="65" t="s">
        <v>88</v>
      </c>
      <c r="M426" s="292" t="s">
        <v>137</v>
      </c>
      <c r="N426" s="244" t="s">
        <v>2410</v>
      </c>
      <c r="O426" s="65"/>
      <c r="P426" s="90"/>
      <c r="Q426" s="244">
        <v>30</v>
      </c>
      <c r="R426" s="246">
        <v>120</v>
      </c>
      <c r="S426" s="246">
        <v>110</v>
      </c>
      <c r="T426" s="246">
        <v>29.33</v>
      </c>
      <c r="U426" s="90">
        <v>0</v>
      </c>
      <c r="V426" s="262">
        <v>15</v>
      </c>
      <c r="W426" s="99">
        <v>0</v>
      </c>
      <c r="X426" s="84">
        <v>0</v>
      </c>
      <c r="Y426" s="99">
        <v>2</v>
      </c>
      <c r="Z426" s="65">
        <v>0</v>
      </c>
      <c r="AA426" s="319">
        <v>885165</v>
      </c>
      <c r="AB426" s="319">
        <v>46667</v>
      </c>
      <c r="AC426" s="320">
        <f>AA426+AB426</f>
        <v>931832</v>
      </c>
      <c r="AD426" s="75">
        <v>4500000</v>
      </c>
      <c r="AE426" s="75">
        <v>6000000</v>
      </c>
      <c r="AF426" s="75">
        <f>AC426*U426</f>
        <v>0</v>
      </c>
      <c r="AG426" s="75">
        <f>200000*V426</f>
        <v>3000000</v>
      </c>
      <c r="AH426" s="648">
        <f t="shared" si="6"/>
        <v>-2</v>
      </c>
    </row>
    <row r="427" spans="1:34" s="50" customFormat="1" ht="24" customHeight="1" x14ac:dyDescent="0.2">
      <c r="A427" s="182"/>
      <c r="B427" s="298">
        <v>309</v>
      </c>
      <c r="C427" s="266">
        <v>72</v>
      </c>
      <c r="D427" s="299">
        <v>13224</v>
      </c>
      <c r="E427" s="242" t="s">
        <v>1407</v>
      </c>
      <c r="F427" s="243" t="s">
        <v>1408</v>
      </c>
      <c r="G427" s="287" t="s">
        <v>137</v>
      </c>
      <c r="H427" s="274" t="s">
        <v>88</v>
      </c>
      <c r="I427" s="294" t="s">
        <v>2743</v>
      </c>
      <c r="J427" s="635">
        <v>43017452</v>
      </c>
      <c r="K427" s="635">
        <v>12566082</v>
      </c>
      <c r="L427" s="65" t="s">
        <v>88</v>
      </c>
      <c r="M427" s="292" t="s">
        <v>137</v>
      </c>
      <c r="N427" s="244" t="s">
        <v>2410</v>
      </c>
      <c r="O427" s="65"/>
      <c r="P427" s="90"/>
      <c r="Q427" s="244">
        <v>30</v>
      </c>
      <c r="R427" s="246">
        <v>120</v>
      </c>
      <c r="S427" s="246">
        <v>110</v>
      </c>
      <c r="T427" s="246">
        <v>29.33</v>
      </c>
      <c r="U427" s="90">
        <v>0</v>
      </c>
      <c r="V427" s="262">
        <v>25</v>
      </c>
      <c r="W427" s="99">
        <v>0</v>
      </c>
      <c r="X427" s="84">
        <v>0</v>
      </c>
      <c r="Y427" s="99">
        <v>1</v>
      </c>
      <c r="Z427" s="65">
        <v>0</v>
      </c>
      <c r="AA427" s="319">
        <v>885165</v>
      </c>
      <c r="AB427" s="319">
        <v>46667</v>
      </c>
      <c r="AC427" s="320">
        <f>AA427+AB427</f>
        <v>931832</v>
      </c>
      <c r="AD427" s="75">
        <v>4500000</v>
      </c>
      <c r="AE427" s="75">
        <v>6000000</v>
      </c>
      <c r="AF427" s="75">
        <f>AC427*U427</f>
        <v>0</v>
      </c>
      <c r="AG427" s="75">
        <f>200000*V427</f>
        <v>5000000</v>
      </c>
      <c r="AH427" s="648">
        <f t="shared" si="6"/>
        <v>-1</v>
      </c>
    </row>
    <row r="428" spans="1:34" s="50" customFormat="1" ht="24" customHeight="1" x14ac:dyDescent="0.2">
      <c r="A428" s="182"/>
      <c r="B428" s="298">
        <v>319</v>
      </c>
      <c r="C428" s="266">
        <v>82</v>
      </c>
      <c r="D428" s="299">
        <v>13225</v>
      </c>
      <c r="E428" s="242" t="s">
        <v>1411</v>
      </c>
      <c r="F428" s="243" t="s">
        <v>1412</v>
      </c>
      <c r="G428" s="287" t="s">
        <v>137</v>
      </c>
      <c r="H428" s="274" t="s">
        <v>88</v>
      </c>
      <c r="I428" s="294" t="s">
        <v>2753</v>
      </c>
      <c r="J428" s="635">
        <v>1671249577</v>
      </c>
      <c r="K428" s="635">
        <v>13630633</v>
      </c>
      <c r="L428" s="65" t="s">
        <v>88</v>
      </c>
      <c r="M428" s="292" t="s">
        <v>137</v>
      </c>
      <c r="N428" s="244" t="s">
        <v>2410</v>
      </c>
      <c r="O428" s="65"/>
      <c r="P428" s="90"/>
      <c r="Q428" s="244">
        <v>30</v>
      </c>
      <c r="R428" s="246">
        <v>120</v>
      </c>
      <c r="S428" s="246">
        <v>110</v>
      </c>
      <c r="T428" s="246">
        <v>29.33</v>
      </c>
      <c r="U428" s="90">
        <v>0</v>
      </c>
      <c r="V428" s="262">
        <v>14</v>
      </c>
      <c r="W428" s="99">
        <v>0</v>
      </c>
      <c r="X428" s="84">
        <v>0</v>
      </c>
      <c r="Y428" s="99">
        <v>2</v>
      </c>
      <c r="Z428" s="65">
        <v>1</v>
      </c>
      <c r="AA428" s="319">
        <v>885165</v>
      </c>
      <c r="AB428" s="319">
        <v>46667</v>
      </c>
      <c r="AC428" s="320">
        <f>AA428+AB428</f>
        <v>931832</v>
      </c>
      <c r="AD428" s="75">
        <v>4500000</v>
      </c>
      <c r="AE428" s="75">
        <v>6000000</v>
      </c>
      <c r="AF428" s="75">
        <f>AC428*U428</f>
        <v>0</v>
      </c>
      <c r="AG428" s="75">
        <f>200000*V428</f>
        <v>2800000</v>
      </c>
      <c r="AH428" s="648">
        <f t="shared" si="6"/>
        <v>-1</v>
      </c>
    </row>
    <row r="429" spans="1:34" s="50" customFormat="1" ht="24" hidden="1" customHeight="1" x14ac:dyDescent="0.2">
      <c r="A429" s="182"/>
      <c r="B429" s="298">
        <v>250</v>
      </c>
      <c r="C429" s="266">
        <v>13</v>
      </c>
      <c r="D429" s="299">
        <v>13226</v>
      </c>
      <c r="E429" s="242" t="s">
        <v>1414</v>
      </c>
      <c r="F429" s="243" t="s">
        <v>1415</v>
      </c>
      <c r="G429" s="287" t="s">
        <v>137</v>
      </c>
      <c r="H429" s="274" t="s">
        <v>88</v>
      </c>
      <c r="I429" s="294" t="s">
        <v>2684</v>
      </c>
      <c r="J429" s="635">
        <v>58547762</v>
      </c>
      <c r="K429" s="635">
        <v>17136458</v>
      </c>
      <c r="L429" s="65" t="s">
        <v>88</v>
      </c>
      <c r="M429" s="292" t="s">
        <v>137</v>
      </c>
      <c r="N429" s="244" t="s">
        <v>2410</v>
      </c>
      <c r="O429" s="65"/>
      <c r="P429" s="90"/>
      <c r="Q429" s="244">
        <v>30</v>
      </c>
      <c r="R429" s="246">
        <v>120</v>
      </c>
      <c r="S429" s="246">
        <v>110</v>
      </c>
      <c r="T429" s="246">
        <v>29.33</v>
      </c>
      <c r="U429" s="90">
        <v>0</v>
      </c>
      <c r="V429" s="262">
        <v>15</v>
      </c>
      <c r="W429" s="99">
        <v>0</v>
      </c>
      <c r="X429" s="84">
        <v>0</v>
      </c>
      <c r="Y429" s="99">
        <v>2</v>
      </c>
      <c r="Z429" s="65">
        <v>2</v>
      </c>
      <c r="AA429" s="319">
        <v>885165</v>
      </c>
      <c r="AB429" s="319">
        <v>46667</v>
      </c>
      <c r="AC429" s="320">
        <f>AA429+AB429</f>
        <v>931832</v>
      </c>
      <c r="AD429" s="75">
        <v>4500000</v>
      </c>
      <c r="AE429" s="75">
        <v>6000000</v>
      </c>
      <c r="AF429" s="75">
        <f>AC429*U429</f>
        <v>0</v>
      </c>
      <c r="AG429" s="75">
        <f>200000*V429</f>
        <v>3000000</v>
      </c>
      <c r="AH429" s="648">
        <f t="shared" si="6"/>
        <v>0</v>
      </c>
    </row>
    <row r="430" spans="1:34" s="50" customFormat="1" ht="24" hidden="1" customHeight="1" x14ac:dyDescent="0.2">
      <c r="A430" s="182"/>
      <c r="B430" s="298">
        <v>239</v>
      </c>
      <c r="C430" s="266">
        <v>2</v>
      </c>
      <c r="D430" s="299">
        <v>13227</v>
      </c>
      <c r="E430" s="242" t="s">
        <v>1418</v>
      </c>
      <c r="F430" s="243" t="s">
        <v>1419</v>
      </c>
      <c r="G430" s="287" t="s">
        <v>137</v>
      </c>
      <c r="H430" s="274" t="s">
        <v>88</v>
      </c>
      <c r="I430" s="294" t="s">
        <v>2673</v>
      </c>
      <c r="J430" s="635">
        <v>5709701726</v>
      </c>
      <c r="K430" s="635">
        <v>20715783</v>
      </c>
      <c r="L430" s="65" t="s">
        <v>88</v>
      </c>
      <c r="M430" s="292" t="s">
        <v>137</v>
      </c>
      <c r="N430" s="244" t="s">
        <v>2410</v>
      </c>
      <c r="O430" s="65"/>
      <c r="P430" s="90"/>
      <c r="Q430" s="244">
        <v>30</v>
      </c>
      <c r="R430" s="246">
        <v>120</v>
      </c>
      <c r="S430" s="246">
        <v>110</v>
      </c>
      <c r="T430" s="246">
        <v>29.33</v>
      </c>
      <c r="U430" s="90">
        <v>0</v>
      </c>
      <c r="V430" s="262">
        <v>13</v>
      </c>
      <c r="W430" s="99">
        <v>0</v>
      </c>
      <c r="X430" s="84">
        <v>0</v>
      </c>
      <c r="Y430" s="99">
        <v>1</v>
      </c>
      <c r="Z430" s="65">
        <v>1</v>
      </c>
      <c r="AA430" s="319">
        <v>885165</v>
      </c>
      <c r="AB430" s="319">
        <v>46667</v>
      </c>
      <c r="AC430" s="320">
        <f>AA430+AB430</f>
        <v>931832</v>
      </c>
      <c r="AD430" s="75">
        <v>4500000</v>
      </c>
      <c r="AE430" s="75">
        <v>6000000</v>
      </c>
      <c r="AF430" s="75">
        <f>AC430*U430</f>
        <v>0</v>
      </c>
      <c r="AG430" s="75">
        <f>200000*V430</f>
        <v>2600000</v>
      </c>
      <c r="AH430" s="648">
        <f t="shared" si="6"/>
        <v>0</v>
      </c>
    </row>
    <row r="431" spans="1:34" s="50" customFormat="1" ht="24" hidden="1" customHeight="1" x14ac:dyDescent="0.2">
      <c r="A431" s="182"/>
      <c r="B431" s="298">
        <v>356</v>
      </c>
      <c r="C431" s="266">
        <v>120</v>
      </c>
      <c r="D431" s="299">
        <v>13228</v>
      </c>
      <c r="E431" s="242" t="s">
        <v>694</v>
      </c>
      <c r="F431" s="243" t="s">
        <v>1422</v>
      </c>
      <c r="G431" s="287" t="s">
        <v>137</v>
      </c>
      <c r="H431" s="274" t="s">
        <v>88</v>
      </c>
      <c r="I431" s="294" t="s">
        <v>2790</v>
      </c>
      <c r="J431" s="635">
        <v>15778231</v>
      </c>
      <c r="K431" s="635">
        <v>28124625</v>
      </c>
      <c r="L431" s="65" t="s">
        <v>88</v>
      </c>
      <c r="M431" s="292" t="s">
        <v>137</v>
      </c>
      <c r="N431" s="244" t="s">
        <v>2410</v>
      </c>
      <c r="O431" s="65"/>
      <c r="P431" s="90"/>
      <c r="Q431" s="244">
        <v>30</v>
      </c>
      <c r="R431" s="246">
        <v>120</v>
      </c>
      <c r="S431" s="246">
        <v>110</v>
      </c>
      <c r="T431" s="246">
        <v>29.33</v>
      </c>
      <c r="U431" s="90">
        <v>0</v>
      </c>
      <c r="V431" s="262">
        <v>8</v>
      </c>
      <c r="W431" s="99">
        <v>0</v>
      </c>
      <c r="X431" s="84">
        <v>0</v>
      </c>
      <c r="Y431" s="99">
        <v>0</v>
      </c>
      <c r="Z431" s="65">
        <v>0</v>
      </c>
      <c r="AA431" s="319">
        <v>885165</v>
      </c>
      <c r="AB431" s="319">
        <v>0</v>
      </c>
      <c r="AC431" s="320">
        <f>AA431+AB431</f>
        <v>885165</v>
      </c>
      <c r="AD431" s="75">
        <v>4500000</v>
      </c>
      <c r="AE431" s="75">
        <v>6000000</v>
      </c>
      <c r="AF431" s="75">
        <f>AC431*U431</f>
        <v>0</v>
      </c>
      <c r="AG431" s="75">
        <f>200000*V431</f>
        <v>1600000</v>
      </c>
      <c r="AH431" s="648">
        <f t="shared" si="6"/>
        <v>0</v>
      </c>
    </row>
    <row r="432" spans="1:34" s="50" customFormat="1" ht="24" hidden="1" customHeight="1" x14ac:dyDescent="0.2">
      <c r="A432" s="182"/>
      <c r="B432" s="298">
        <v>325</v>
      </c>
      <c r="C432" s="266">
        <v>89</v>
      </c>
      <c r="D432" s="299">
        <v>13229</v>
      </c>
      <c r="E432" s="242" t="s">
        <v>131</v>
      </c>
      <c r="F432" s="243" t="s">
        <v>1425</v>
      </c>
      <c r="G432" s="287" t="s">
        <v>137</v>
      </c>
      <c r="H432" s="274" t="s">
        <v>88</v>
      </c>
      <c r="I432" s="294" t="s">
        <v>2759</v>
      </c>
      <c r="J432" s="635">
        <v>82462038</v>
      </c>
      <c r="K432" s="635">
        <v>97089172</v>
      </c>
      <c r="L432" s="65" t="s">
        <v>88</v>
      </c>
      <c r="M432" s="292" t="s">
        <v>137</v>
      </c>
      <c r="N432" s="244" t="s">
        <v>2410</v>
      </c>
      <c r="O432" s="65"/>
      <c r="P432" s="90"/>
      <c r="Q432" s="244">
        <v>30</v>
      </c>
      <c r="R432" s="246">
        <v>120</v>
      </c>
      <c r="S432" s="246">
        <v>110</v>
      </c>
      <c r="T432" s="246">
        <v>29.33</v>
      </c>
      <c r="U432" s="90">
        <v>0</v>
      </c>
      <c r="V432" s="262">
        <v>13</v>
      </c>
      <c r="W432" s="99">
        <v>0</v>
      </c>
      <c r="X432" s="84">
        <v>0</v>
      </c>
      <c r="Y432" s="99">
        <v>0</v>
      </c>
      <c r="Z432" s="65">
        <v>0</v>
      </c>
      <c r="AA432" s="319">
        <v>885165</v>
      </c>
      <c r="AB432" s="319">
        <v>46667</v>
      </c>
      <c r="AC432" s="320">
        <f>AA432+AB432</f>
        <v>931832</v>
      </c>
      <c r="AD432" s="75">
        <v>4500000</v>
      </c>
      <c r="AE432" s="75">
        <v>6000000</v>
      </c>
      <c r="AF432" s="75">
        <f>AC432*U432</f>
        <v>0</v>
      </c>
      <c r="AG432" s="75">
        <f>200000*V432</f>
        <v>2600000</v>
      </c>
      <c r="AH432" s="648">
        <f t="shared" si="6"/>
        <v>0</v>
      </c>
    </row>
    <row r="433" spans="1:34" s="50" customFormat="1" ht="24" customHeight="1" x14ac:dyDescent="0.2">
      <c r="A433" s="182"/>
      <c r="B433" s="298">
        <v>312</v>
      </c>
      <c r="C433" s="266">
        <v>75</v>
      </c>
      <c r="D433" s="299">
        <v>13230</v>
      </c>
      <c r="E433" s="242" t="s">
        <v>190</v>
      </c>
      <c r="F433" s="243" t="s">
        <v>1428</v>
      </c>
      <c r="G433" s="287" t="s">
        <v>137</v>
      </c>
      <c r="H433" s="274" t="s">
        <v>88</v>
      </c>
      <c r="I433" s="294" t="s">
        <v>2746</v>
      </c>
      <c r="J433" s="635">
        <v>66625475</v>
      </c>
      <c r="K433" s="635">
        <v>19531359</v>
      </c>
      <c r="L433" s="65" t="s">
        <v>88</v>
      </c>
      <c r="M433" s="292" t="s">
        <v>137</v>
      </c>
      <c r="N433" s="244" t="s">
        <v>2410</v>
      </c>
      <c r="O433" s="65"/>
      <c r="P433" s="90"/>
      <c r="Q433" s="244">
        <v>30</v>
      </c>
      <c r="R433" s="246">
        <v>120</v>
      </c>
      <c r="S433" s="246">
        <v>110</v>
      </c>
      <c r="T433" s="246">
        <v>29.33</v>
      </c>
      <c r="U433" s="90">
        <v>0</v>
      </c>
      <c r="V433" s="262">
        <v>15</v>
      </c>
      <c r="W433" s="99">
        <v>0</v>
      </c>
      <c r="X433" s="84">
        <v>0</v>
      </c>
      <c r="Y433" s="99">
        <v>2</v>
      </c>
      <c r="Z433" s="65">
        <v>1</v>
      </c>
      <c r="AA433" s="319">
        <v>885165</v>
      </c>
      <c r="AB433" s="319">
        <v>46667</v>
      </c>
      <c r="AC433" s="320">
        <f>AA433+AB433</f>
        <v>931832</v>
      </c>
      <c r="AD433" s="75">
        <v>4500000</v>
      </c>
      <c r="AE433" s="75">
        <v>6000000</v>
      </c>
      <c r="AF433" s="75">
        <f>AC433*U433</f>
        <v>0</v>
      </c>
      <c r="AG433" s="75">
        <f>200000*V433</f>
        <v>3000000</v>
      </c>
      <c r="AH433" s="648">
        <f t="shared" si="6"/>
        <v>-1</v>
      </c>
    </row>
    <row r="434" spans="1:34" s="50" customFormat="1" ht="24" hidden="1" customHeight="1" x14ac:dyDescent="0.2">
      <c r="A434" s="182"/>
      <c r="B434" s="298">
        <v>278</v>
      </c>
      <c r="C434" s="266">
        <v>41</v>
      </c>
      <c r="D434" s="299">
        <v>13231</v>
      </c>
      <c r="E434" s="242" t="s">
        <v>85</v>
      </c>
      <c r="F434" s="243" t="s">
        <v>1431</v>
      </c>
      <c r="G434" s="287" t="s">
        <v>137</v>
      </c>
      <c r="H434" s="274" t="s">
        <v>88</v>
      </c>
      <c r="I434" s="294" t="s">
        <v>2712</v>
      </c>
      <c r="J434" s="635">
        <v>1532102267</v>
      </c>
      <c r="K434" s="635">
        <v>12099581</v>
      </c>
      <c r="L434" s="65" t="s">
        <v>88</v>
      </c>
      <c r="M434" s="292" t="s">
        <v>137</v>
      </c>
      <c r="N434" s="244" t="s">
        <v>2410</v>
      </c>
      <c r="O434" s="65"/>
      <c r="P434" s="90"/>
      <c r="Q434" s="244">
        <v>30</v>
      </c>
      <c r="R434" s="246">
        <v>120</v>
      </c>
      <c r="S434" s="246">
        <v>110</v>
      </c>
      <c r="T434" s="246">
        <v>29.33</v>
      </c>
      <c r="U434" s="90">
        <v>0</v>
      </c>
      <c r="V434" s="262">
        <v>15</v>
      </c>
      <c r="W434" s="99">
        <v>0</v>
      </c>
      <c r="X434" s="84">
        <v>0</v>
      </c>
      <c r="Y434" s="99">
        <v>2</v>
      </c>
      <c r="Z434" s="65">
        <v>2</v>
      </c>
      <c r="AA434" s="319">
        <v>885165</v>
      </c>
      <c r="AB434" s="319">
        <v>46667</v>
      </c>
      <c r="AC434" s="320">
        <f>AA434+AB434</f>
        <v>931832</v>
      </c>
      <c r="AD434" s="75">
        <v>4500000</v>
      </c>
      <c r="AE434" s="75">
        <v>6000000</v>
      </c>
      <c r="AF434" s="75">
        <f>AC434*U434</f>
        <v>0</v>
      </c>
      <c r="AG434" s="75">
        <f>200000*V434</f>
        <v>3000000</v>
      </c>
      <c r="AH434" s="648">
        <f t="shared" si="6"/>
        <v>0</v>
      </c>
    </row>
    <row r="435" spans="1:34" s="50" customFormat="1" ht="24" hidden="1" customHeight="1" x14ac:dyDescent="0.2">
      <c r="A435" s="182"/>
      <c r="B435" s="298">
        <v>365</v>
      </c>
      <c r="C435" s="266">
        <v>129</v>
      </c>
      <c r="D435" s="299">
        <v>13232</v>
      </c>
      <c r="E435" s="242" t="s">
        <v>131</v>
      </c>
      <c r="F435" s="243" t="s">
        <v>1434</v>
      </c>
      <c r="G435" s="287" t="s">
        <v>137</v>
      </c>
      <c r="H435" s="274" t="s">
        <v>88</v>
      </c>
      <c r="I435" s="294" t="s">
        <v>2799</v>
      </c>
      <c r="J435" s="635">
        <v>76305686</v>
      </c>
      <c r="K435" s="635">
        <v>22577266</v>
      </c>
      <c r="L435" s="65" t="s">
        <v>88</v>
      </c>
      <c r="M435" s="292" t="s">
        <v>137</v>
      </c>
      <c r="N435" s="244" t="s">
        <v>2410</v>
      </c>
      <c r="O435" s="65"/>
      <c r="P435" s="90"/>
      <c r="Q435" s="244">
        <v>30</v>
      </c>
      <c r="R435" s="246">
        <v>120</v>
      </c>
      <c r="S435" s="246">
        <v>110</v>
      </c>
      <c r="T435" s="246">
        <v>29.33</v>
      </c>
      <c r="U435" s="90">
        <v>0</v>
      </c>
      <c r="V435" s="262">
        <v>12</v>
      </c>
      <c r="W435" s="99">
        <v>0</v>
      </c>
      <c r="X435" s="84">
        <v>0</v>
      </c>
      <c r="Y435" s="99">
        <v>1</v>
      </c>
      <c r="Z435" s="65">
        <v>1</v>
      </c>
      <c r="AA435" s="319">
        <v>885165</v>
      </c>
      <c r="AB435" s="319">
        <v>0</v>
      </c>
      <c r="AC435" s="320">
        <f>AA435+AB435</f>
        <v>885165</v>
      </c>
      <c r="AD435" s="75">
        <v>4500000</v>
      </c>
      <c r="AE435" s="75">
        <v>6000000</v>
      </c>
      <c r="AF435" s="75">
        <f>AC435*U435</f>
        <v>0</v>
      </c>
      <c r="AG435" s="75">
        <f>200000*V435</f>
        <v>2400000</v>
      </c>
      <c r="AH435" s="648">
        <f t="shared" si="6"/>
        <v>0</v>
      </c>
    </row>
    <row r="436" spans="1:34" s="50" customFormat="1" ht="24" hidden="1" customHeight="1" x14ac:dyDescent="0.2">
      <c r="A436" s="182"/>
      <c r="B436" s="298">
        <v>267</v>
      </c>
      <c r="C436" s="266">
        <v>30</v>
      </c>
      <c r="D436" s="299">
        <v>13233</v>
      </c>
      <c r="E436" s="242" t="s">
        <v>1437</v>
      </c>
      <c r="F436" s="243" t="s">
        <v>1438</v>
      </c>
      <c r="G436" s="287" t="s">
        <v>137</v>
      </c>
      <c r="H436" s="274" t="s">
        <v>88</v>
      </c>
      <c r="I436" s="353" t="s">
        <v>2701</v>
      </c>
      <c r="J436" s="634">
        <v>1671257642</v>
      </c>
      <c r="K436" s="634">
        <v>43182940</v>
      </c>
      <c r="L436" s="68" t="s">
        <v>88</v>
      </c>
      <c r="M436" s="292" t="s">
        <v>137</v>
      </c>
      <c r="N436" s="244" t="s">
        <v>2410</v>
      </c>
      <c r="O436" s="68"/>
      <c r="P436" s="91"/>
      <c r="Q436" s="244">
        <v>30</v>
      </c>
      <c r="R436" s="246">
        <v>120</v>
      </c>
      <c r="S436" s="246">
        <v>110</v>
      </c>
      <c r="T436" s="246">
        <v>29.33</v>
      </c>
      <c r="U436" s="90">
        <v>0</v>
      </c>
      <c r="V436" s="262">
        <v>15</v>
      </c>
      <c r="W436" s="99">
        <v>0</v>
      </c>
      <c r="X436" s="84">
        <v>0</v>
      </c>
      <c r="Y436" s="99">
        <v>2</v>
      </c>
      <c r="Z436" s="65">
        <v>2</v>
      </c>
      <c r="AA436" s="319">
        <v>885165</v>
      </c>
      <c r="AB436" s="319">
        <v>46667</v>
      </c>
      <c r="AC436" s="320">
        <f>AA436+AB436</f>
        <v>931832</v>
      </c>
      <c r="AD436" s="75">
        <v>4500000</v>
      </c>
      <c r="AE436" s="75">
        <v>6000000</v>
      </c>
      <c r="AF436" s="75">
        <f>AC436*U436</f>
        <v>0</v>
      </c>
      <c r="AG436" s="75">
        <f>200000*V436</f>
        <v>3000000</v>
      </c>
      <c r="AH436" s="648">
        <f t="shared" si="6"/>
        <v>0</v>
      </c>
    </row>
    <row r="437" spans="1:34" s="50" customFormat="1" ht="24" customHeight="1" x14ac:dyDescent="0.2">
      <c r="A437" s="182"/>
      <c r="B437" s="298">
        <v>246</v>
      </c>
      <c r="C437" s="266">
        <v>9</v>
      </c>
      <c r="D437" s="299">
        <v>13234</v>
      </c>
      <c r="E437" s="242" t="s">
        <v>1441</v>
      </c>
      <c r="F437" s="243" t="s">
        <v>1442</v>
      </c>
      <c r="G437" s="287" t="s">
        <v>137</v>
      </c>
      <c r="H437" s="274" t="s">
        <v>88</v>
      </c>
      <c r="I437" s="294" t="s">
        <v>2680</v>
      </c>
      <c r="J437" s="635">
        <v>6049931496</v>
      </c>
      <c r="K437" s="635">
        <v>43715067</v>
      </c>
      <c r="L437" s="65" t="s">
        <v>88</v>
      </c>
      <c r="M437" s="292" t="s">
        <v>137</v>
      </c>
      <c r="N437" s="244" t="s">
        <v>2410</v>
      </c>
      <c r="O437" s="65"/>
      <c r="P437" s="90"/>
      <c r="Q437" s="244">
        <v>30</v>
      </c>
      <c r="R437" s="246">
        <v>120</v>
      </c>
      <c r="S437" s="246">
        <v>110</v>
      </c>
      <c r="T437" s="246">
        <v>29.33</v>
      </c>
      <c r="U437" s="90">
        <v>0</v>
      </c>
      <c r="V437" s="262">
        <v>15</v>
      </c>
      <c r="W437" s="99">
        <v>0</v>
      </c>
      <c r="X437" s="84">
        <v>0</v>
      </c>
      <c r="Y437" s="99">
        <v>1</v>
      </c>
      <c r="Z437" s="65">
        <v>0</v>
      </c>
      <c r="AA437" s="319">
        <v>885165</v>
      </c>
      <c r="AB437" s="319">
        <v>46667</v>
      </c>
      <c r="AC437" s="320">
        <f>AA437+AB437</f>
        <v>931832</v>
      </c>
      <c r="AD437" s="75">
        <v>4500000</v>
      </c>
      <c r="AE437" s="75">
        <v>6000000</v>
      </c>
      <c r="AF437" s="75">
        <f>AC437*U437</f>
        <v>0</v>
      </c>
      <c r="AG437" s="75">
        <f>200000*V437</f>
        <v>3000000</v>
      </c>
      <c r="AH437" s="648">
        <f t="shared" si="6"/>
        <v>-1</v>
      </c>
    </row>
    <row r="438" spans="1:34" s="50" customFormat="1" ht="24" customHeight="1" x14ac:dyDescent="0.2">
      <c r="A438" s="182"/>
      <c r="B438" s="298">
        <v>343</v>
      </c>
      <c r="C438" s="266">
        <v>107</v>
      </c>
      <c r="D438" s="299">
        <v>13235</v>
      </c>
      <c r="E438" s="242" t="s">
        <v>1445</v>
      </c>
      <c r="F438" s="243" t="s">
        <v>319</v>
      </c>
      <c r="G438" s="287" t="s">
        <v>137</v>
      </c>
      <c r="H438" s="274" t="s">
        <v>88</v>
      </c>
      <c r="I438" s="294" t="s">
        <v>2777</v>
      </c>
      <c r="J438" s="635">
        <v>439142997</v>
      </c>
      <c r="K438" s="635">
        <v>16985894</v>
      </c>
      <c r="L438" s="65" t="s">
        <v>88</v>
      </c>
      <c r="M438" s="292" t="s">
        <v>137</v>
      </c>
      <c r="N438" s="244" t="s">
        <v>2410</v>
      </c>
      <c r="O438" s="65"/>
      <c r="P438" s="90"/>
      <c r="Q438" s="244">
        <v>30</v>
      </c>
      <c r="R438" s="246">
        <v>120</v>
      </c>
      <c r="S438" s="246">
        <v>110</v>
      </c>
      <c r="T438" s="246">
        <v>29.33</v>
      </c>
      <c r="U438" s="90">
        <v>0</v>
      </c>
      <c r="V438" s="262">
        <v>13</v>
      </c>
      <c r="W438" s="99">
        <v>0</v>
      </c>
      <c r="X438" s="84">
        <v>0</v>
      </c>
      <c r="Y438" s="99">
        <v>3</v>
      </c>
      <c r="Z438" s="65">
        <v>2</v>
      </c>
      <c r="AA438" s="319">
        <v>885165</v>
      </c>
      <c r="AB438" s="319">
        <v>46667</v>
      </c>
      <c r="AC438" s="320">
        <f>AA438+AB438</f>
        <v>931832</v>
      </c>
      <c r="AD438" s="75">
        <v>4500000</v>
      </c>
      <c r="AE438" s="75">
        <v>6000000</v>
      </c>
      <c r="AF438" s="75">
        <f>AC438*U438</f>
        <v>0</v>
      </c>
      <c r="AG438" s="75">
        <f>200000*V438</f>
        <v>2600000</v>
      </c>
      <c r="AH438" s="648">
        <f t="shared" si="6"/>
        <v>-1</v>
      </c>
    </row>
    <row r="439" spans="1:34" s="50" customFormat="1" ht="24" hidden="1" customHeight="1" x14ac:dyDescent="0.2">
      <c r="A439" s="182"/>
      <c r="B439" s="298">
        <v>337</v>
      </c>
      <c r="C439" s="266">
        <v>101</v>
      </c>
      <c r="D439" s="299">
        <v>13236</v>
      </c>
      <c r="E439" s="242" t="s">
        <v>467</v>
      </c>
      <c r="F439" s="243" t="s">
        <v>1205</v>
      </c>
      <c r="G439" s="287" t="s">
        <v>137</v>
      </c>
      <c r="H439" s="274" t="s">
        <v>88</v>
      </c>
      <c r="I439" s="294" t="s">
        <v>2771</v>
      </c>
      <c r="J439" s="635">
        <v>67256546</v>
      </c>
      <c r="K439" s="635">
        <v>11191516</v>
      </c>
      <c r="L439" s="65" t="s">
        <v>88</v>
      </c>
      <c r="M439" s="292" t="s">
        <v>137</v>
      </c>
      <c r="N439" s="99"/>
      <c r="O439" s="65"/>
      <c r="P439" s="245" t="s">
        <v>2410</v>
      </c>
      <c r="Q439" s="244">
        <v>30</v>
      </c>
      <c r="R439" s="246">
        <v>120</v>
      </c>
      <c r="S439" s="246">
        <v>220</v>
      </c>
      <c r="T439" s="246">
        <v>29.33</v>
      </c>
      <c r="U439" s="90">
        <v>0</v>
      </c>
      <c r="V439" s="262">
        <v>30</v>
      </c>
      <c r="W439" s="99">
        <v>0</v>
      </c>
      <c r="X439" s="84">
        <v>0</v>
      </c>
      <c r="Y439" s="99">
        <v>1</v>
      </c>
      <c r="Z439" s="65">
        <v>1</v>
      </c>
      <c r="AA439" s="319">
        <v>885165</v>
      </c>
      <c r="AB439" s="319">
        <v>46667</v>
      </c>
      <c r="AC439" s="320">
        <f>AA439+AB439</f>
        <v>931832</v>
      </c>
      <c r="AD439" s="75">
        <v>4500000</v>
      </c>
      <c r="AE439" s="75">
        <v>6000000</v>
      </c>
      <c r="AF439" s="75">
        <f>AC439*U439</f>
        <v>0</v>
      </c>
      <c r="AG439" s="75">
        <f>200000*V439</f>
        <v>6000000</v>
      </c>
      <c r="AH439" s="648">
        <f t="shared" si="6"/>
        <v>0</v>
      </c>
    </row>
    <row r="440" spans="1:34" s="50" customFormat="1" ht="24" hidden="1" customHeight="1" x14ac:dyDescent="0.2">
      <c r="A440" s="182"/>
      <c r="B440" s="298">
        <v>350</v>
      </c>
      <c r="C440" s="266">
        <v>114</v>
      </c>
      <c r="D440" s="299">
        <v>13237</v>
      </c>
      <c r="E440" s="242" t="s">
        <v>267</v>
      </c>
      <c r="F440" s="243" t="s">
        <v>1450</v>
      </c>
      <c r="G440" s="287" t="s">
        <v>137</v>
      </c>
      <c r="H440" s="274" t="s">
        <v>88</v>
      </c>
      <c r="I440" s="294" t="s">
        <v>2784</v>
      </c>
      <c r="J440" s="636">
        <v>589942670</v>
      </c>
      <c r="K440" s="635">
        <v>10395482</v>
      </c>
      <c r="L440" s="65" t="s">
        <v>88</v>
      </c>
      <c r="M440" s="292" t="s">
        <v>137</v>
      </c>
      <c r="N440" s="244" t="s">
        <v>2410</v>
      </c>
      <c r="O440" s="65"/>
      <c r="P440" s="90"/>
      <c r="Q440" s="244">
        <v>30</v>
      </c>
      <c r="R440" s="246">
        <v>120</v>
      </c>
      <c r="S440" s="246">
        <v>110</v>
      </c>
      <c r="T440" s="246">
        <v>29.33</v>
      </c>
      <c r="U440" s="90">
        <v>0</v>
      </c>
      <c r="V440" s="262">
        <v>15</v>
      </c>
      <c r="W440" s="99">
        <v>0</v>
      </c>
      <c r="X440" s="84">
        <v>0</v>
      </c>
      <c r="Y440" s="99">
        <v>2</v>
      </c>
      <c r="Z440" s="65">
        <v>2</v>
      </c>
      <c r="AA440" s="319">
        <v>885165</v>
      </c>
      <c r="AB440" s="319">
        <v>46667</v>
      </c>
      <c r="AC440" s="320">
        <f>AA440+AB440</f>
        <v>931832</v>
      </c>
      <c r="AD440" s="75">
        <v>4500000</v>
      </c>
      <c r="AE440" s="75">
        <v>6000000</v>
      </c>
      <c r="AF440" s="75">
        <f>AC440*U440</f>
        <v>0</v>
      </c>
      <c r="AG440" s="75">
        <f>200000*V440</f>
        <v>3000000</v>
      </c>
      <c r="AH440" s="648">
        <f t="shared" si="6"/>
        <v>0</v>
      </c>
    </row>
    <row r="441" spans="1:34" s="50" customFormat="1" ht="24" hidden="1" customHeight="1" x14ac:dyDescent="0.2">
      <c r="A441" s="182"/>
      <c r="B441" s="298">
        <v>292</v>
      </c>
      <c r="C441" s="266">
        <v>55</v>
      </c>
      <c r="D441" s="299">
        <v>13238</v>
      </c>
      <c r="E441" s="242" t="s">
        <v>85</v>
      </c>
      <c r="F441" s="243" t="s">
        <v>1453</v>
      </c>
      <c r="G441" s="287" t="s">
        <v>137</v>
      </c>
      <c r="H441" s="274" t="s">
        <v>88</v>
      </c>
      <c r="I441" s="294" t="s">
        <v>2726</v>
      </c>
      <c r="J441" s="635">
        <v>40197931</v>
      </c>
      <c r="K441" s="635">
        <v>38456711</v>
      </c>
      <c r="L441" s="65" t="s">
        <v>88</v>
      </c>
      <c r="M441" s="292" t="s">
        <v>137</v>
      </c>
      <c r="N441" s="244" t="s">
        <v>2410</v>
      </c>
      <c r="O441" s="65"/>
      <c r="P441" s="90"/>
      <c r="Q441" s="244">
        <v>30</v>
      </c>
      <c r="R441" s="246">
        <v>120</v>
      </c>
      <c r="S441" s="246">
        <v>110</v>
      </c>
      <c r="T441" s="246">
        <v>29.33</v>
      </c>
      <c r="U441" s="90">
        <v>0</v>
      </c>
      <c r="V441" s="262">
        <v>14</v>
      </c>
      <c r="W441" s="99">
        <v>0</v>
      </c>
      <c r="X441" s="84">
        <v>0</v>
      </c>
      <c r="Y441" s="99">
        <v>0</v>
      </c>
      <c r="Z441" s="65">
        <v>0</v>
      </c>
      <c r="AA441" s="319">
        <v>885165</v>
      </c>
      <c r="AB441" s="319">
        <v>46667</v>
      </c>
      <c r="AC441" s="320">
        <f>AA441+AB441</f>
        <v>931832</v>
      </c>
      <c r="AD441" s="75">
        <v>4500000</v>
      </c>
      <c r="AE441" s="75">
        <v>6000000</v>
      </c>
      <c r="AF441" s="75">
        <f>AC441*U441</f>
        <v>0</v>
      </c>
      <c r="AG441" s="75">
        <f>200000*V441</f>
        <v>2800000</v>
      </c>
      <c r="AH441" s="648">
        <f t="shared" si="6"/>
        <v>0</v>
      </c>
    </row>
    <row r="442" spans="1:34" s="50" customFormat="1" ht="24" customHeight="1" x14ac:dyDescent="0.2">
      <c r="A442" s="182"/>
      <c r="B442" s="298">
        <v>272</v>
      </c>
      <c r="C442" s="266">
        <v>35</v>
      </c>
      <c r="D442" s="299">
        <v>13239</v>
      </c>
      <c r="E442" s="242" t="s">
        <v>1456</v>
      </c>
      <c r="F442" s="243" t="s">
        <v>1457</v>
      </c>
      <c r="G442" s="287" t="s">
        <v>137</v>
      </c>
      <c r="H442" s="274" t="s">
        <v>88</v>
      </c>
      <c r="I442" s="294" t="s">
        <v>2706</v>
      </c>
      <c r="J442" s="635">
        <v>1672246385</v>
      </c>
      <c r="K442" s="635">
        <v>12082987</v>
      </c>
      <c r="L442" s="65" t="s">
        <v>88</v>
      </c>
      <c r="M442" s="292" t="s">
        <v>137</v>
      </c>
      <c r="N442" s="244" t="s">
        <v>2410</v>
      </c>
      <c r="O442" s="65"/>
      <c r="P442" s="90"/>
      <c r="Q442" s="244">
        <v>30</v>
      </c>
      <c r="R442" s="246">
        <v>120</v>
      </c>
      <c r="S442" s="246">
        <v>110</v>
      </c>
      <c r="T442" s="246">
        <v>29.33</v>
      </c>
      <c r="U442" s="90">
        <v>0</v>
      </c>
      <c r="V442" s="262">
        <v>15</v>
      </c>
      <c r="W442" s="99">
        <v>0</v>
      </c>
      <c r="X442" s="84">
        <v>0</v>
      </c>
      <c r="Y442" s="99">
        <v>2</v>
      </c>
      <c r="Z442" s="65">
        <v>1</v>
      </c>
      <c r="AA442" s="319">
        <v>885165</v>
      </c>
      <c r="AB442" s="319">
        <v>46667</v>
      </c>
      <c r="AC442" s="320">
        <f>AA442+AB442</f>
        <v>931832</v>
      </c>
      <c r="AD442" s="75">
        <v>4500000</v>
      </c>
      <c r="AE442" s="75">
        <v>6000000</v>
      </c>
      <c r="AF442" s="75">
        <f>AC442*U442</f>
        <v>0</v>
      </c>
      <c r="AG442" s="75">
        <f>200000*V442</f>
        <v>3000000</v>
      </c>
      <c r="AH442" s="648">
        <f t="shared" si="6"/>
        <v>-1</v>
      </c>
    </row>
    <row r="443" spans="1:34" s="50" customFormat="1" ht="24" hidden="1" customHeight="1" x14ac:dyDescent="0.2">
      <c r="A443" s="182"/>
      <c r="B443" s="298">
        <v>299</v>
      </c>
      <c r="C443" s="266">
        <v>62</v>
      </c>
      <c r="D443" s="299">
        <v>13240</v>
      </c>
      <c r="E443" s="242" t="s">
        <v>1460</v>
      </c>
      <c r="F443" s="243" t="s">
        <v>1461</v>
      </c>
      <c r="G443" s="287" t="s">
        <v>137</v>
      </c>
      <c r="H443" s="274" t="s">
        <v>88</v>
      </c>
      <c r="I443" s="294" t="s">
        <v>2733</v>
      </c>
      <c r="J443" s="635">
        <v>1671259394</v>
      </c>
      <c r="K443" s="635">
        <v>12666272</v>
      </c>
      <c r="L443" s="65" t="s">
        <v>88</v>
      </c>
      <c r="M443" s="292" t="s">
        <v>137</v>
      </c>
      <c r="N443" s="99"/>
      <c r="O443" s="65"/>
      <c r="P443" s="245" t="s">
        <v>2410</v>
      </c>
      <c r="Q443" s="244">
        <v>30</v>
      </c>
      <c r="R443" s="246">
        <v>120</v>
      </c>
      <c r="S443" s="246">
        <v>220</v>
      </c>
      <c r="T443" s="246">
        <v>29.33</v>
      </c>
      <c r="U443" s="90">
        <v>0</v>
      </c>
      <c r="V443" s="262">
        <v>25</v>
      </c>
      <c r="W443" s="99">
        <v>0</v>
      </c>
      <c r="X443" s="84">
        <v>0</v>
      </c>
      <c r="Y443" s="99">
        <v>2</v>
      </c>
      <c r="Z443" s="65">
        <v>2</v>
      </c>
      <c r="AA443" s="319">
        <v>885165</v>
      </c>
      <c r="AB443" s="319">
        <v>46667</v>
      </c>
      <c r="AC443" s="320">
        <f>AA443+AB443</f>
        <v>931832</v>
      </c>
      <c r="AD443" s="75">
        <v>4500000</v>
      </c>
      <c r="AE443" s="75">
        <v>6000000</v>
      </c>
      <c r="AF443" s="75">
        <f>AC443*U443</f>
        <v>0</v>
      </c>
      <c r="AG443" s="75">
        <f>200000*V443</f>
        <v>5000000</v>
      </c>
      <c r="AH443" s="648">
        <f t="shared" si="6"/>
        <v>0</v>
      </c>
    </row>
    <row r="444" spans="1:34" s="50" customFormat="1" ht="24" hidden="1" customHeight="1" x14ac:dyDescent="0.2">
      <c r="A444" s="182"/>
      <c r="B444" s="298">
        <v>351</v>
      </c>
      <c r="C444" s="266">
        <v>115</v>
      </c>
      <c r="D444" s="299">
        <v>13241</v>
      </c>
      <c r="E444" s="242" t="s">
        <v>1464</v>
      </c>
      <c r="F444" s="243" t="s">
        <v>1465</v>
      </c>
      <c r="G444" s="287" t="s">
        <v>137</v>
      </c>
      <c r="H444" s="274" t="s">
        <v>88</v>
      </c>
      <c r="I444" s="294" t="s">
        <v>2785</v>
      </c>
      <c r="J444" s="636">
        <v>53819101</v>
      </c>
      <c r="K444" s="635">
        <v>12604674</v>
      </c>
      <c r="L444" s="65" t="s">
        <v>88</v>
      </c>
      <c r="M444" s="292" t="s">
        <v>137</v>
      </c>
      <c r="N444" s="244" t="s">
        <v>2410</v>
      </c>
      <c r="O444" s="65"/>
      <c r="P444" s="90"/>
      <c r="Q444" s="244">
        <v>30</v>
      </c>
      <c r="R444" s="246">
        <v>120</v>
      </c>
      <c r="S444" s="246">
        <v>110</v>
      </c>
      <c r="T444" s="246">
        <v>29.33</v>
      </c>
      <c r="U444" s="90">
        <v>0</v>
      </c>
      <c r="V444" s="262">
        <v>15</v>
      </c>
      <c r="W444" s="99">
        <v>0</v>
      </c>
      <c r="X444" s="84">
        <v>0</v>
      </c>
      <c r="Y444" s="99">
        <v>2</v>
      </c>
      <c r="Z444" s="65">
        <v>2</v>
      </c>
      <c r="AA444" s="319">
        <v>885165</v>
      </c>
      <c r="AB444" s="319">
        <v>46667</v>
      </c>
      <c r="AC444" s="320">
        <f>AA444+AB444</f>
        <v>931832</v>
      </c>
      <c r="AD444" s="75">
        <v>4500000</v>
      </c>
      <c r="AE444" s="75">
        <v>6000000</v>
      </c>
      <c r="AF444" s="75">
        <f>AC444*U444</f>
        <v>0</v>
      </c>
      <c r="AG444" s="75">
        <f>200000*V444</f>
        <v>3000000</v>
      </c>
      <c r="AH444" s="648">
        <f t="shared" si="6"/>
        <v>0</v>
      </c>
    </row>
    <row r="445" spans="1:34" s="50" customFormat="1" ht="24" hidden="1" customHeight="1" x14ac:dyDescent="0.2">
      <c r="A445" s="182"/>
      <c r="B445" s="298">
        <v>346</v>
      </c>
      <c r="C445" s="266">
        <v>110</v>
      </c>
      <c r="D445" s="299">
        <v>13242</v>
      </c>
      <c r="E445" s="242" t="s">
        <v>1468</v>
      </c>
      <c r="F445" s="243" t="s">
        <v>210</v>
      </c>
      <c r="G445" s="287" t="s">
        <v>137</v>
      </c>
      <c r="H445" s="274" t="s">
        <v>88</v>
      </c>
      <c r="I445" s="293" t="s">
        <v>2780</v>
      </c>
      <c r="J445" s="636">
        <v>4172770649</v>
      </c>
      <c r="K445" s="636">
        <v>58884940</v>
      </c>
      <c r="L445" s="66" t="s">
        <v>88</v>
      </c>
      <c r="M445" s="292" t="s">
        <v>137</v>
      </c>
      <c r="N445" s="244" t="s">
        <v>2410</v>
      </c>
      <c r="O445" s="66"/>
      <c r="P445" s="87"/>
      <c r="Q445" s="244">
        <v>30</v>
      </c>
      <c r="R445" s="246">
        <v>120</v>
      </c>
      <c r="S445" s="246">
        <v>110</v>
      </c>
      <c r="T445" s="246">
        <v>29.33</v>
      </c>
      <c r="U445" s="90">
        <v>0</v>
      </c>
      <c r="V445" s="262">
        <v>22</v>
      </c>
      <c r="W445" s="99">
        <v>0</v>
      </c>
      <c r="X445" s="84">
        <v>0</v>
      </c>
      <c r="Y445" s="99">
        <v>0</v>
      </c>
      <c r="Z445" s="65">
        <v>0</v>
      </c>
      <c r="AA445" s="319">
        <v>885165</v>
      </c>
      <c r="AB445" s="319">
        <v>46667</v>
      </c>
      <c r="AC445" s="320">
        <f>AA445+AB445</f>
        <v>931832</v>
      </c>
      <c r="AD445" s="75">
        <v>4500000</v>
      </c>
      <c r="AE445" s="75">
        <v>6000000</v>
      </c>
      <c r="AF445" s="75">
        <f>AC445*U445</f>
        <v>0</v>
      </c>
      <c r="AG445" s="75">
        <f>200000*V445</f>
        <v>4400000</v>
      </c>
      <c r="AH445" s="648">
        <f t="shared" si="6"/>
        <v>0</v>
      </c>
    </row>
    <row r="446" spans="1:34" s="50" customFormat="1" ht="24" customHeight="1" x14ac:dyDescent="0.2">
      <c r="A446" s="182"/>
      <c r="B446" s="298">
        <v>352</v>
      </c>
      <c r="C446" s="266">
        <v>116</v>
      </c>
      <c r="D446" s="299">
        <v>13243</v>
      </c>
      <c r="E446" s="242" t="s">
        <v>1471</v>
      </c>
      <c r="F446" s="243" t="s">
        <v>1472</v>
      </c>
      <c r="G446" s="287" t="s">
        <v>137</v>
      </c>
      <c r="H446" s="274" t="s">
        <v>88</v>
      </c>
      <c r="I446" s="293" t="s">
        <v>2786</v>
      </c>
      <c r="J446" s="636">
        <v>50526014</v>
      </c>
      <c r="K446" s="636">
        <v>26314441</v>
      </c>
      <c r="L446" s="66" t="s">
        <v>88</v>
      </c>
      <c r="M446" s="292" t="s">
        <v>137</v>
      </c>
      <c r="N446" s="244" t="s">
        <v>2410</v>
      </c>
      <c r="O446" s="66"/>
      <c r="P446" s="87"/>
      <c r="Q446" s="244">
        <v>30</v>
      </c>
      <c r="R446" s="246">
        <v>120</v>
      </c>
      <c r="S446" s="246">
        <v>110</v>
      </c>
      <c r="T446" s="246">
        <v>29.33</v>
      </c>
      <c r="U446" s="90">
        <v>0</v>
      </c>
      <c r="V446" s="262">
        <v>15</v>
      </c>
      <c r="W446" s="99">
        <v>0</v>
      </c>
      <c r="X446" s="84">
        <v>0</v>
      </c>
      <c r="Y446" s="99">
        <v>2</v>
      </c>
      <c r="Z446" s="65">
        <v>1</v>
      </c>
      <c r="AA446" s="319">
        <v>885165</v>
      </c>
      <c r="AB446" s="319">
        <v>46667</v>
      </c>
      <c r="AC446" s="320">
        <f>AA446+AB446</f>
        <v>931832</v>
      </c>
      <c r="AD446" s="75">
        <v>4500000</v>
      </c>
      <c r="AE446" s="75">
        <v>6000000</v>
      </c>
      <c r="AF446" s="75">
        <f>AC446*U446</f>
        <v>0</v>
      </c>
      <c r="AG446" s="75">
        <f>200000*V446</f>
        <v>3000000</v>
      </c>
      <c r="AH446" s="648">
        <f t="shared" si="6"/>
        <v>-1</v>
      </c>
    </row>
    <row r="447" spans="1:34" s="50" customFormat="1" ht="24" hidden="1" customHeight="1" x14ac:dyDescent="0.2">
      <c r="A447" s="182"/>
      <c r="B447" s="298">
        <v>339</v>
      </c>
      <c r="C447" s="266">
        <v>103</v>
      </c>
      <c r="D447" s="299">
        <v>13244</v>
      </c>
      <c r="E447" s="242" t="s">
        <v>1402</v>
      </c>
      <c r="F447" s="243" t="s">
        <v>1475</v>
      </c>
      <c r="G447" s="287" t="s">
        <v>137</v>
      </c>
      <c r="H447" s="274" t="s">
        <v>88</v>
      </c>
      <c r="I447" s="293" t="s">
        <v>2773</v>
      </c>
      <c r="J447" s="636">
        <v>67614086</v>
      </c>
      <c r="K447" s="636">
        <v>38364332</v>
      </c>
      <c r="L447" s="66" t="s">
        <v>88</v>
      </c>
      <c r="M447" s="292" t="s">
        <v>137</v>
      </c>
      <c r="N447" s="244" t="s">
        <v>2410</v>
      </c>
      <c r="O447" s="66"/>
      <c r="P447" s="87"/>
      <c r="Q447" s="244">
        <v>30</v>
      </c>
      <c r="R447" s="246">
        <v>120</v>
      </c>
      <c r="S447" s="246">
        <v>110</v>
      </c>
      <c r="T447" s="246">
        <v>29.33</v>
      </c>
      <c r="U447" s="90">
        <v>0</v>
      </c>
      <c r="V447" s="262">
        <v>15</v>
      </c>
      <c r="W447" s="99">
        <v>0</v>
      </c>
      <c r="X447" s="84">
        <v>0</v>
      </c>
      <c r="Y447" s="99">
        <v>2</v>
      </c>
      <c r="Z447" s="65">
        <v>2</v>
      </c>
      <c r="AA447" s="319">
        <v>885165</v>
      </c>
      <c r="AB447" s="319">
        <v>46667</v>
      </c>
      <c r="AC447" s="320">
        <f>AA447+AB447</f>
        <v>931832</v>
      </c>
      <c r="AD447" s="75">
        <v>4500000</v>
      </c>
      <c r="AE447" s="75">
        <v>6000000</v>
      </c>
      <c r="AF447" s="75">
        <f>AC447*U447</f>
        <v>0</v>
      </c>
      <c r="AG447" s="75">
        <f>200000*V447</f>
        <v>3000000</v>
      </c>
      <c r="AH447" s="648">
        <f t="shared" si="6"/>
        <v>0</v>
      </c>
    </row>
    <row r="448" spans="1:34" s="50" customFormat="1" ht="24" hidden="1" customHeight="1" x14ac:dyDescent="0.2">
      <c r="A448" s="182"/>
      <c r="B448" s="298">
        <v>252</v>
      </c>
      <c r="C448" s="266">
        <v>15</v>
      </c>
      <c r="D448" s="299">
        <v>13245</v>
      </c>
      <c r="E448" s="242" t="s">
        <v>1478</v>
      </c>
      <c r="F448" s="243" t="s">
        <v>1479</v>
      </c>
      <c r="G448" s="287" t="s">
        <v>137</v>
      </c>
      <c r="H448" s="274" t="s">
        <v>88</v>
      </c>
      <c r="I448" s="353" t="s">
        <v>2686</v>
      </c>
      <c r="J448" s="634">
        <v>652355031</v>
      </c>
      <c r="K448" s="634">
        <v>68986989</v>
      </c>
      <c r="L448" s="68" t="s">
        <v>88</v>
      </c>
      <c r="M448" s="292" t="s">
        <v>137</v>
      </c>
      <c r="N448" s="100"/>
      <c r="O448" s="68"/>
      <c r="P448" s="245" t="s">
        <v>2410</v>
      </c>
      <c r="Q448" s="244">
        <v>30</v>
      </c>
      <c r="R448" s="246">
        <v>120</v>
      </c>
      <c r="S448" s="246">
        <v>220</v>
      </c>
      <c r="T448" s="246">
        <v>29.33</v>
      </c>
      <c r="U448" s="90">
        <v>0</v>
      </c>
      <c r="V448" s="262">
        <v>30</v>
      </c>
      <c r="W448" s="99">
        <v>0</v>
      </c>
      <c r="X448" s="84">
        <v>0</v>
      </c>
      <c r="Y448" s="99">
        <v>0</v>
      </c>
      <c r="Z448" s="65">
        <v>0</v>
      </c>
      <c r="AA448" s="319">
        <v>885165</v>
      </c>
      <c r="AB448" s="319">
        <v>46667</v>
      </c>
      <c r="AC448" s="320">
        <f>AA448+AB448</f>
        <v>931832</v>
      </c>
      <c r="AD448" s="75">
        <v>4500000</v>
      </c>
      <c r="AE448" s="75">
        <v>6000000</v>
      </c>
      <c r="AF448" s="75">
        <f>AC448*U448</f>
        <v>0</v>
      </c>
      <c r="AG448" s="75">
        <f>200000*V448</f>
        <v>6000000</v>
      </c>
      <c r="AH448" s="648">
        <f t="shared" si="6"/>
        <v>0</v>
      </c>
    </row>
    <row r="449" spans="1:34" s="50" customFormat="1" ht="24" customHeight="1" x14ac:dyDescent="0.2">
      <c r="A449" s="182"/>
      <c r="B449" s="298">
        <v>265</v>
      </c>
      <c r="C449" s="266">
        <v>28</v>
      </c>
      <c r="D449" s="299">
        <v>13246</v>
      </c>
      <c r="E449" s="242" t="s">
        <v>935</v>
      </c>
      <c r="F449" s="243" t="s">
        <v>1482</v>
      </c>
      <c r="G449" s="287" t="s">
        <v>137</v>
      </c>
      <c r="H449" s="274" t="s">
        <v>88</v>
      </c>
      <c r="I449" s="294" t="s">
        <v>2699</v>
      </c>
      <c r="J449" s="635">
        <v>51795981</v>
      </c>
      <c r="K449" s="635">
        <v>24551266</v>
      </c>
      <c r="L449" s="65" t="s">
        <v>88</v>
      </c>
      <c r="M449" s="292" t="s">
        <v>137</v>
      </c>
      <c r="N449" s="244" t="s">
        <v>2410</v>
      </c>
      <c r="O449" s="65"/>
      <c r="P449" s="90"/>
      <c r="Q449" s="244">
        <v>30</v>
      </c>
      <c r="R449" s="246">
        <v>120</v>
      </c>
      <c r="S449" s="246">
        <v>110</v>
      </c>
      <c r="T449" s="246">
        <v>29.33</v>
      </c>
      <c r="U449" s="90">
        <v>0</v>
      </c>
      <c r="V449" s="262">
        <v>15</v>
      </c>
      <c r="W449" s="99">
        <v>0</v>
      </c>
      <c r="X449" s="84">
        <v>0</v>
      </c>
      <c r="Y449" s="99">
        <v>1</v>
      </c>
      <c r="Z449" s="65">
        <v>0</v>
      </c>
      <c r="AA449" s="319">
        <v>885165</v>
      </c>
      <c r="AB449" s="319">
        <v>46667</v>
      </c>
      <c r="AC449" s="320">
        <f>AA449+AB449</f>
        <v>931832</v>
      </c>
      <c r="AD449" s="75">
        <v>4500000</v>
      </c>
      <c r="AE449" s="75">
        <v>6000000</v>
      </c>
      <c r="AF449" s="75">
        <f>AC449*U449</f>
        <v>0</v>
      </c>
      <c r="AG449" s="75">
        <f>200000*V449</f>
        <v>3000000</v>
      </c>
      <c r="AH449" s="648">
        <f t="shared" si="6"/>
        <v>-1</v>
      </c>
    </row>
    <row r="450" spans="1:34" s="50" customFormat="1" ht="24" customHeight="1" x14ac:dyDescent="0.2">
      <c r="A450" s="182"/>
      <c r="B450" s="298">
        <v>367</v>
      </c>
      <c r="C450" s="266">
        <v>131</v>
      </c>
      <c r="D450" s="299">
        <v>13247</v>
      </c>
      <c r="E450" s="242" t="s">
        <v>158</v>
      </c>
      <c r="F450" s="243" t="s">
        <v>1485</v>
      </c>
      <c r="G450" s="287" t="s">
        <v>137</v>
      </c>
      <c r="H450" s="274" t="s">
        <v>88</v>
      </c>
      <c r="I450" s="294" t="s">
        <v>2801</v>
      </c>
      <c r="J450" s="635">
        <v>11141190</v>
      </c>
      <c r="K450" s="635">
        <v>12868683</v>
      </c>
      <c r="L450" s="65" t="s">
        <v>88</v>
      </c>
      <c r="M450" s="292" t="s">
        <v>137</v>
      </c>
      <c r="N450" s="99"/>
      <c r="O450" s="65"/>
      <c r="P450" s="245" t="s">
        <v>2410</v>
      </c>
      <c r="Q450" s="244">
        <v>30</v>
      </c>
      <c r="R450" s="246">
        <v>120</v>
      </c>
      <c r="S450" s="246">
        <v>220</v>
      </c>
      <c r="T450" s="246">
        <v>29.33</v>
      </c>
      <c r="U450" s="90">
        <v>0</v>
      </c>
      <c r="V450" s="262">
        <v>24</v>
      </c>
      <c r="W450" s="99">
        <v>0</v>
      </c>
      <c r="X450" s="84">
        <v>0</v>
      </c>
      <c r="Y450" s="99">
        <v>0</v>
      </c>
      <c r="Z450" s="65">
        <v>1</v>
      </c>
      <c r="AA450" s="319">
        <v>885165</v>
      </c>
      <c r="AB450" s="319">
        <v>0</v>
      </c>
      <c r="AC450" s="320">
        <f>AA450+AB450</f>
        <v>885165</v>
      </c>
      <c r="AD450" s="75">
        <v>4500000</v>
      </c>
      <c r="AE450" s="75">
        <v>6000000</v>
      </c>
      <c r="AF450" s="75">
        <f>AC450*U450</f>
        <v>0</v>
      </c>
      <c r="AG450" s="75">
        <f>200000*V450</f>
        <v>4800000</v>
      </c>
      <c r="AH450" s="648">
        <f t="shared" si="6"/>
        <v>1</v>
      </c>
    </row>
    <row r="451" spans="1:34" s="50" customFormat="1" ht="24" hidden="1" customHeight="1" x14ac:dyDescent="0.2">
      <c r="A451" s="182"/>
      <c r="B451" s="298">
        <v>348</v>
      </c>
      <c r="C451" s="266">
        <v>112</v>
      </c>
      <c r="D451" s="299">
        <v>13248</v>
      </c>
      <c r="E451" s="242" t="s">
        <v>1488</v>
      </c>
      <c r="F451" s="243" t="s">
        <v>312</v>
      </c>
      <c r="G451" s="287" t="s">
        <v>137</v>
      </c>
      <c r="H451" s="274" t="s">
        <v>88</v>
      </c>
      <c r="I451" s="293" t="s">
        <v>2782</v>
      </c>
      <c r="J451" s="636">
        <v>4260127160</v>
      </c>
      <c r="K451" s="636">
        <v>12864938</v>
      </c>
      <c r="L451" s="66" t="s">
        <v>88</v>
      </c>
      <c r="M451" s="292" t="s">
        <v>137</v>
      </c>
      <c r="N451" s="244" t="s">
        <v>2410</v>
      </c>
      <c r="O451" s="66"/>
      <c r="P451" s="87"/>
      <c r="Q451" s="244">
        <v>30</v>
      </c>
      <c r="R451" s="246">
        <v>120</v>
      </c>
      <c r="S451" s="246">
        <v>110</v>
      </c>
      <c r="T451" s="246">
        <v>29.33</v>
      </c>
      <c r="U451" s="90">
        <v>0</v>
      </c>
      <c r="V451" s="262">
        <v>12</v>
      </c>
      <c r="W451" s="99">
        <v>0</v>
      </c>
      <c r="X451" s="84">
        <v>0</v>
      </c>
      <c r="Y451" s="99">
        <v>0</v>
      </c>
      <c r="Z451" s="65">
        <v>0</v>
      </c>
      <c r="AA451" s="319">
        <v>885165</v>
      </c>
      <c r="AB451" s="319">
        <v>46667</v>
      </c>
      <c r="AC451" s="320">
        <f>AA451+AB451</f>
        <v>931832</v>
      </c>
      <c r="AD451" s="75">
        <v>4500000</v>
      </c>
      <c r="AE451" s="75">
        <v>6000000</v>
      </c>
      <c r="AF451" s="75">
        <f>AC451*U451</f>
        <v>0</v>
      </c>
      <c r="AG451" s="75">
        <f>200000*V451</f>
        <v>2400000</v>
      </c>
      <c r="AH451" s="648">
        <f t="shared" si="6"/>
        <v>0</v>
      </c>
    </row>
    <row r="452" spans="1:34" s="50" customFormat="1" ht="24" hidden="1" customHeight="1" x14ac:dyDescent="0.2">
      <c r="A452" s="182"/>
      <c r="B452" s="298">
        <v>364</v>
      </c>
      <c r="C452" s="266">
        <v>128</v>
      </c>
      <c r="D452" s="299">
        <v>13249</v>
      </c>
      <c r="E452" s="242" t="s">
        <v>433</v>
      </c>
      <c r="F452" s="243" t="s">
        <v>1491</v>
      </c>
      <c r="G452" s="287" t="s">
        <v>137</v>
      </c>
      <c r="H452" s="274" t="s">
        <v>88</v>
      </c>
      <c r="I452" s="293" t="s">
        <v>2798</v>
      </c>
      <c r="J452" s="636">
        <v>4030624812</v>
      </c>
      <c r="K452" s="636">
        <v>27917082</v>
      </c>
      <c r="L452" s="66" t="s">
        <v>88</v>
      </c>
      <c r="M452" s="292" t="s">
        <v>137</v>
      </c>
      <c r="N452" s="244" t="s">
        <v>2410</v>
      </c>
      <c r="O452" s="66"/>
      <c r="P452" s="87"/>
      <c r="Q452" s="244">
        <v>30</v>
      </c>
      <c r="R452" s="246">
        <v>120</v>
      </c>
      <c r="S452" s="246">
        <v>110</v>
      </c>
      <c r="T452" s="246">
        <v>29.33</v>
      </c>
      <c r="U452" s="90">
        <v>0</v>
      </c>
      <c r="V452" s="262">
        <v>15</v>
      </c>
      <c r="W452" s="99">
        <v>0</v>
      </c>
      <c r="X452" s="84">
        <v>0</v>
      </c>
      <c r="Y452" s="99">
        <v>2</v>
      </c>
      <c r="Z452" s="65">
        <v>2</v>
      </c>
      <c r="AA452" s="319">
        <v>885165</v>
      </c>
      <c r="AB452" s="319">
        <v>0</v>
      </c>
      <c r="AC452" s="320">
        <f>AA452+AB452</f>
        <v>885165</v>
      </c>
      <c r="AD452" s="75">
        <v>4500000</v>
      </c>
      <c r="AE452" s="75">
        <v>6000000</v>
      </c>
      <c r="AF452" s="75">
        <f>AC452*U452</f>
        <v>0</v>
      </c>
      <c r="AG452" s="75">
        <f>200000*V452</f>
        <v>3000000</v>
      </c>
      <c r="AH452" s="648">
        <f t="shared" si="6"/>
        <v>0</v>
      </c>
    </row>
    <row r="453" spans="1:34" s="50" customFormat="1" ht="24" hidden="1" customHeight="1" x14ac:dyDescent="0.4">
      <c r="A453" s="182"/>
      <c r="B453" s="298">
        <v>334</v>
      </c>
      <c r="C453" s="266">
        <v>98</v>
      </c>
      <c r="D453" s="299">
        <v>13250</v>
      </c>
      <c r="E453" s="242" t="s">
        <v>244</v>
      </c>
      <c r="F453" s="243" t="s">
        <v>1494</v>
      </c>
      <c r="G453" s="287" t="s">
        <v>137</v>
      </c>
      <c r="H453" s="274" t="s">
        <v>88</v>
      </c>
      <c r="I453" s="293" t="s">
        <v>2768</v>
      </c>
      <c r="J453" s="637">
        <v>17478286</v>
      </c>
      <c r="K453" s="636">
        <v>23182692</v>
      </c>
      <c r="L453" s="66" t="s">
        <v>88</v>
      </c>
      <c r="M453" s="292" t="s">
        <v>137</v>
      </c>
      <c r="N453" s="86"/>
      <c r="O453" s="66"/>
      <c r="P453" s="245" t="s">
        <v>2410</v>
      </c>
      <c r="Q453" s="244">
        <v>30</v>
      </c>
      <c r="R453" s="246">
        <v>120</v>
      </c>
      <c r="S453" s="246">
        <v>220</v>
      </c>
      <c r="T453" s="246">
        <v>29.33</v>
      </c>
      <c r="U453" s="90">
        <v>0</v>
      </c>
      <c r="V453" s="262">
        <v>22</v>
      </c>
      <c r="W453" s="99">
        <v>0</v>
      </c>
      <c r="X453" s="84">
        <v>0</v>
      </c>
      <c r="Y453" s="99">
        <v>0</v>
      </c>
      <c r="Z453" s="65">
        <v>0</v>
      </c>
      <c r="AA453" s="319">
        <v>885165</v>
      </c>
      <c r="AB453" s="319">
        <v>46667</v>
      </c>
      <c r="AC453" s="320">
        <f>AA453+AB453</f>
        <v>931832</v>
      </c>
      <c r="AD453" s="75">
        <v>4500000</v>
      </c>
      <c r="AE453" s="75">
        <v>6000000</v>
      </c>
      <c r="AF453" s="75">
        <f>AC453*U453</f>
        <v>0</v>
      </c>
      <c r="AG453" s="75">
        <f>200000*V453</f>
        <v>4400000</v>
      </c>
      <c r="AH453" s="648">
        <f t="shared" si="6"/>
        <v>0</v>
      </c>
    </row>
    <row r="454" spans="1:34" s="50" customFormat="1" ht="24" hidden="1" customHeight="1" x14ac:dyDescent="0.2">
      <c r="A454" s="182"/>
      <c r="B454" s="298">
        <v>373</v>
      </c>
      <c r="C454" s="266">
        <v>137</v>
      </c>
      <c r="D454" s="299">
        <v>13251</v>
      </c>
      <c r="E454" s="242" t="s">
        <v>99</v>
      </c>
      <c r="F454" s="243" t="s">
        <v>1288</v>
      </c>
      <c r="G454" s="287" t="s">
        <v>137</v>
      </c>
      <c r="H454" s="274" t="s">
        <v>88</v>
      </c>
      <c r="I454" s="294" t="s">
        <v>2807</v>
      </c>
      <c r="J454" s="635">
        <v>4670132891</v>
      </c>
      <c r="K454" s="635">
        <v>70778132</v>
      </c>
      <c r="L454" s="65" t="s">
        <v>88</v>
      </c>
      <c r="M454" s="292" t="s">
        <v>137</v>
      </c>
      <c r="N454" s="99"/>
      <c r="O454" s="65"/>
      <c r="P454" s="245" t="s">
        <v>2410</v>
      </c>
      <c r="Q454" s="244">
        <v>30</v>
      </c>
      <c r="R454" s="246">
        <v>120</v>
      </c>
      <c r="S454" s="246">
        <v>220</v>
      </c>
      <c r="T454" s="246">
        <v>29.33</v>
      </c>
      <c r="U454" s="90">
        <v>0</v>
      </c>
      <c r="V454" s="262">
        <v>23</v>
      </c>
      <c r="W454" s="99">
        <v>0</v>
      </c>
      <c r="X454" s="84">
        <v>0</v>
      </c>
      <c r="Y454" s="99">
        <v>0</v>
      </c>
      <c r="Z454" s="65">
        <v>0</v>
      </c>
      <c r="AA454" s="319">
        <v>885165</v>
      </c>
      <c r="AB454" s="319">
        <v>0</v>
      </c>
      <c r="AC454" s="320">
        <f>AA454+AB454</f>
        <v>885165</v>
      </c>
      <c r="AD454" s="75">
        <v>4500000</v>
      </c>
      <c r="AE454" s="75">
        <v>6000000</v>
      </c>
      <c r="AF454" s="75">
        <f>AC454*U454</f>
        <v>0</v>
      </c>
      <c r="AG454" s="75">
        <f>200000*V454</f>
        <v>4600000</v>
      </c>
      <c r="AH454" s="648">
        <f t="shared" si="6"/>
        <v>0</v>
      </c>
    </row>
    <row r="455" spans="1:34" s="50" customFormat="1" ht="24" hidden="1" customHeight="1" x14ac:dyDescent="0.2">
      <c r="A455" s="182"/>
      <c r="B455" s="298">
        <v>321</v>
      </c>
      <c r="C455" s="266">
        <v>84</v>
      </c>
      <c r="D455" s="299">
        <v>13252</v>
      </c>
      <c r="E455" s="242" t="s">
        <v>449</v>
      </c>
      <c r="F455" s="243" t="s">
        <v>1499</v>
      </c>
      <c r="G455" s="287" t="s">
        <v>137</v>
      </c>
      <c r="H455" s="274" t="s">
        <v>88</v>
      </c>
      <c r="I455" s="294" t="s">
        <v>2755</v>
      </c>
      <c r="J455" s="635">
        <v>385014880</v>
      </c>
      <c r="K455" s="635">
        <v>28062202</v>
      </c>
      <c r="L455" s="65" t="s">
        <v>88</v>
      </c>
      <c r="M455" s="292" t="s">
        <v>137</v>
      </c>
      <c r="N455" s="244" t="s">
        <v>2410</v>
      </c>
      <c r="O455" s="65"/>
      <c r="P455" s="90"/>
      <c r="Q455" s="244">
        <v>30</v>
      </c>
      <c r="R455" s="246">
        <v>120</v>
      </c>
      <c r="S455" s="246">
        <v>110</v>
      </c>
      <c r="T455" s="246">
        <v>29.33</v>
      </c>
      <c r="U455" s="90">
        <v>0</v>
      </c>
      <c r="V455" s="262">
        <v>15</v>
      </c>
      <c r="W455" s="99">
        <v>0</v>
      </c>
      <c r="X455" s="84">
        <v>0</v>
      </c>
      <c r="Y455" s="99">
        <v>2</v>
      </c>
      <c r="Z455" s="65">
        <v>2</v>
      </c>
      <c r="AA455" s="319">
        <v>885165</v>
      </c>
      <c r="AB455" s="319">
        <v>46667</v>
      </c>
      <c r="AC455" s="320">
        <f>AA455+AB455</f>
        <v>931832</v>
      </c>
      <c r="AD455" s="75">
        <v>4500000</v>
      </c>
      <c r="AE455" s="75">
        <v>6000000</v>
      </c>
      <c r="AF455" s="75">
        <f>AC455*U455</f>
        <v>0</v>
      </c>
      <c r="AG455" s="75">
        <f>200000*V455</f>
        <v>3000000</v>
      </c>
      <c r="AH455" s="648">
        <f t="shared" si="6"/>
        <v>0</v>
      </c>
    </row>
    <row r="456" spans="1:34" s="50" customFormat="1" ht="24" hidden="1" customHeight="1" x14ac:dyDescent="0.2">
      <c r="A456" s="182"/>
      <c r="B456" s="298">
        <v>370</v>
      </c>
      <c r="C456" s="266">
        <v>134</v>
      </c>
      <c r="D456" s="299">
        <v>13253</v>
      </c>
      <c r="E456" s="242" t="s">
        <v>1502</v>
      </c>
      <c r="F456" s="243" t="s">
        <v>1503</v>
      </c>
      <c r="G456" s="287" t="s">
        <v>137</v>
      </c>
      <c r="H456" s="274" t="s">
        <v>88</v>
      </c>
      <c r="I456" s="294" t="s">
        <v>2804</v>
      </c>
      <c r="J456" s="635">
        <v>4240414776</v>
      </c>
      <c r="K456" s="635">
        <v>54294277</v>
      </c>
      <c r="L456" s="65" t="s">
        <v>88</v>
      </c>
      <c r="M456" s="292" t="s">
        <v>137</v>
      </c>
      <c r="N456" s="244" t="s">
        <v>2410</v>
      </c>
      <c r="O456" s="65"/>
      <c r="P456" s="90"/>
      <c r="Q456" s="244">
        <v>30</v>
      </c>
      <c r="R456" s="246">
        <v>120</v>
      </c>
      <c r="S456" s="246">
        <v>110</v>
      </c>
      <c r="T456" s="246">
        <v>29.33</v>
      </c>
      <c r="U456" s="90">
        <v>0</v>
      </c>
      <c r="V456" s="262">
        <v>15</v>
      </c>
      <c r="W456" s="99">
        <v>0</v>
      </c>
      <c r="X456" s="84">
        <v>0</v>
      </c>
      <c r="Y456" s="99">
        <v>0</v>
      </c>
      <c r="Z456" s="65">
        <v>0</v>
      </c>
      <c r="AA456" s="319">
        <v>885165</v>
      </c>
      <c r="AB456" s="319">
        <v>0</v>
      </c>
      <c r="AC456" s="320">
        <f>AA456+AB456</f>
        <v>885165</v>
      </c>
      <c r="AD456" s="75">
        <v>4500000</v>
      </c>
      <c r="AE456" s="75">
        <v>6000000</v>
      </c>
      <c r="AF456" s="75">
        <f>AC456*U456</f>
        <v>0</v>
      </c>
      <c r="AG456" s="75">
        <f>200000*V456</f>
        <v>3000000</v>
      </c>
      <c r="AH456" s="648">
        <f t="shared" ref="AH456:AH519" si="7">Z456-Y456</f>
        <v>0</v>
      </c>
    </row>
    <row r="457" spans="1:34" s="50" customFormat="1" ht="24" hidden="1" customHeight="1" x14ac:dyDescent="0.2">
      <c r="A457" s="182"/>
      <c r="B457" s="298">
        <v>240</v>
      </c>
      <c r="C457" s="266">
        <v>3</v>
      </c>
      <c r="D457" s="299">
        <v>13254</v>
      </c>
      <c r="E457" s="242" t="s">
        <v>1096</v>
      </c>
      <c r="F457" s="243" t="s">
        <v>1506</v>
      </c>
      <c r="G457" s="287" t="s">
        <v>137</v>
      </c>
      <c r="H457" s="274" t="s">
        <v>88</v>
      </c>
      <c r="I457" s="294" t="s">
        <v>2674</v>
      </c>
      <c r="J457" s="635">
        <v>14975718</v>
      </c>
      <c r="K457" s="635">
        <v>12801061</v>
      </c>
      <c r="L457" s="65" t="s">
        <v>88</v>
      </c>
      <c r="M457" s="292" t="s">
        <v>137</v>
      </c>
      <c r="N457" s="99"/>
      <c r="O457" s="65"/>
      <c r="P457" s="245" t="s">
        <v>2410</v>
      </c>
      <c r="Q457" s="244">
        <v>30</v>
      </c>
      <c r="R457" s="246">
        <v>120</v>
      </c>
      <c r="S457" s="246">
        <v>220</v>
      </c>
      <c r="T457" s="246">
        <v>29.33</v>
      </c>
      <c r="U457" s="90">
        <v>0</v>
      </c>
      <c r="V457" s="262">
        <v>24</v>
      </c>
      <c r="W457" s="99">
        <v>0</v>
      </c>
      <c r="X457" s="84">
        <v>0</v>
      </c>
      <c r="Y457" s="99">
        <v>1</v>
      </c>
      <c r="Z457" s="65">
        <v>1</v>
      </c>
      <c r="AA457" s="319">
        <v>885165</v>
      </c>
      <c r="AB457" s="319">
        <v>46667</v>
      </c>
      <c r="AC457" s="320">
        <f>AA457+AB457</f>
        <v>931832</v>
      </c>
      <c r="AD457" s="75">
        <v>4500000</v>
      </c>
      <c r="AE457" s="75">
        <v>6000000</v>
      </c>
      <c r="AF457" s="75">
        <f>AC457*U457</f>
        <v>0</v>
      </c>
      <c r="AG457" s="75">
        <f>200000*V457</f>
        <v>4800000</v>
      </c>
      <c r="AH457" s="648">
        <f t="shared" si="7"/>
        <v>0</v>
      </c>
    </row>
    <row r="458" spans="1:34" s="50" customFormat="1" ht="24" customHeight="1" x14ac:dyDescent="0.2">
      <c r="A458" s="182"/>
      <c r="B458" s="298">
        <v>283</v>
      </c>
      <c r="C458" s="266">
        <v>46</v>
      </c>
      <c r="D458" s="299">
        <v>13255</v>
      </c>
      <c r="E458" s="242" t="s">
        <v>1509</v>
      </c>
      <c r="F458" s="243" t="s">
        <v>1221</v>
      </c>
      <c r="G458" s="287" t="s">
        <v>137</v>
      </c>
      <c r="H458" s="274" t="s">
        <v>88</v>
      </c>
      <c r="I458" s="294" t="s">
        <v>2717</v>
      </c>
      <c r="J458" s="635">
        <v>600366316</v>
      </c>
      <c r="K458" s="635">
        <v>22437543</v>
      </c>
      <c r="L458" s="65" t="s">
        <v>88</v>
      </c>
      <c r="M458" s="292" t="s">
        <v>137</v>
      </c>
      <c r="N458" s="244" t="s">
        <v>2410</v>
      </c>
      <c r="O458" s="65"/>
      <c r="P458" s="90"/>
      <c r="Q458" s="244">
        <v>30</v>
      </c>
      <c r="R458" s="246">
        <v>120</v>
      </c>
      <c r="S458" s="246">
        <v>110</v>
      </c>
      <c r="T458" s="246">
        <v>29.33</v>
      </c>
      <c r="U458" s="90">
        <v>0</v>
      </c>
      <c r="V458" s="262">
        <v>12</v>
      </c>
      <c r="W458" s="99">
        <v>0</v>
      </c>
      <c r="X458" s="84">
        <v>0</v>
      </c>
      <c r="Y458" s="99">
        <v>1</v>
      </c>
      <c r="Z458" s="65">
        <v>0</v>
      </c>
      <c r="AA458" s="319">
        <v>885165</v>
      </c>
      <c r="AB458" s="319">
        <v>46667</v>
      </c>
      <c r="AC458" s="320">
        <f>AA458+AB458</f>
        <v>931832</v>
      </c>
      <c r="AD458" s="75">
        <v>4500000</v>
      </c>
      <c r="AE458" s="75">
        <v>6000000</v>
      </c>
      <c r="AF458" s="75">
        <f>AC458*U458</f>
        <v>0</v>
      </c>
      <c r="AG458" s="75">
        <f>200000*V458</f>
        <v>2400000</v>
      </c>
      <c r="AH458" s="648">
        <f t="shared" si="7"/>
        <v>-1</v>
      </c>
    </row>
    <row r="459" spans="1:34" s="50" customFormat="1" ht="24" hidden="1" customHeight="1" x14ac:dyDescent="0.2">
      <c r="A459" s="182"/>
      <c r="B459" s="298">
        <v>241</v>
      </c>
      <c r="C459" s="266">
        <v>4</v>
      </c>
      <c r="D459" s="299">
        <v>13256</v>
      </c>
      <c r="E459" s="242" t="s">
        <v>467</v>
      </c>
      <c r="F459" s="243" t="s">
        <v>1512</v>
      </c>
      <c r="G459" s="287" t="s">
        <v>137</v>
      </c>
      <c r="H459" s="274" t="s">
        <v>88</v>
      </c>
      <c r="I459" s="294" t="s">
        <v>2675</v>
      </c>
      <c r="J459" s="635">
        <v>440093147</v>
      </c>
      <c r="K459" s="635">
        <v>13648233</v>
      </c>
      <c r="L459" s="65" t="s">
        <v>88</v>
      </c>
      <c r="M459" s="292" t="s">
        <v>137</v>
      </c>
      <c r="N459" s="244" t="s">
        <v>2410</v>
      </c>
      <c r="O459" s="65"/>
      <c r="P459" s="90"/>
      <c r="Q459" s="244">
        <v>30</v>
      </c>
      <c r="R459" s="246">
        <v>120</v>
      </c>
      <c r="S459" s="246">
        <v>110</v>
      </c>
      <c r="T459" s="246">
        <v>29.33</v>
      </c>
      <c r="U459" s="90">
        <v>0</v>
      </c>
      <c r="V459" s="262">
        <v>15</v>
      </c>
      <c r="W459" s="99">
        <v>0</v>
      </c>
      <c r="X459" s="84">
        <v>0</v>
      </c>
      <c r="Y459" s="99">
        <v>0</v>
      </c>
      <c r="Z459" s="65">
        <v>0</v>
      </c>
      <c r="AA459" s="319">
        <v>885165</v>
      </c>
      <c r="AB459" s="319">
        <v>46667</v>
      </c>
      <c r="AC459" s="320">
        <f>AA459+AB459</f>
        <v>931832</v>
      </c>
      <c r="AD459" s="75">
        <v>4500000</v>
      </c>
      <c r="AE459" s="75">
        <v>6000000</v>
      </c>
      <c r="AF459" s="75">
        <f>AC459*U459</f>
        <v>0</v>
      </c>
      <c r="AG459" s="75">
        <f>200000*V459</f>
        <v>3000000</v>
      </c>
      <c r="AH459" s="648">
        <f t="shared" si="7"/>
        <v>0</v>
      </c>
    </row>
    <row r="460" spans="1:34" s="50" customFormat="1" ht="24" hidden="1" customHeight="1" x14ac:dyDescent="0.2">
      <c r="A460" s="182"/>
      <c r="B460" s="298">
        <v>333</v>
      </c>
      <c r="C460" s="266">
        <v>97</v>
      </c>
      <c r="D460" s="299">
        <v>13257</v>
      </c>
      <c r="E460" s="242" t="s">
        <v>158</v>
      </c>
      <c r="F460" s="243" t="s">
        <v>1515</v>
      </c>
      <c r="G460" s="287" t="s">
        <v>137</v>
      </c>
      <c r="H460" s="274" t="s">
        <v>88</v>
      </c>
      <c r="I460" s="294" t="s">
        <v>2767</v>
      </c>
      <c r="J460" s="635">
        <v>4160335845</v>
      </c>
      <c r="K460" s="635">
        <v>12853832</v>
      </c>
      <c r="L460" s="65" t="s">
        <v>88</v>
      </c>
      <c r="M460" s="292" t="s">
        <v>137</v>
      </c>
      <c r="N460" s="99"/>
      <c r="O460" s="65"/>
      <c r="P460" s="245" t="s">
        <v>2410</v>
      </c>
      <c r="Q460" s="244">
        <v>30</v>
      </c>
      <c r="R460" s="246">
        <v>120</v>
      </c>
      <c r="S460" s="246">
        <v>220</v>
      </c>
      <c r="T460" s="246">
        <v>29.33</v>
      </c>
      <c r="U460" s="90">
        <v>0</v>
      </c>
      <c r="V460" s="262">
        <v>25</v>
      </c>
      <c r="W460" s="99">
        <v>0</v>
      </c>
      <c r="X460" s="84">
        <v>0</v>
      </c>
      <c r="Y460" s="99">
        <v>0</v>
      </c>
      <c r="Z460" s="65">
        <v>0</v>
      </c>
      <c r="AA460" s="319">
        <v>885165</v>
      </c>
      <c r="AB460" s="319">
        <v>46667</v>
      </c>
      <c r="AC460" s="320">
        <f>AA460+AB460</f>
        <v>931832</v>
      </c>
      <c r="AD460" s="75">
        <v>4500000</v>
      </c>
      <c r="AE460" s="75">
        <v>6000000</v>
      </c>
      <c r="AF460" s="75">
        <f>AC460*U460</f>
        <v>0</v>
      </c>
      <c r="AG460" s="75">
        <f>200000*V460</f>
        <v>5000000</v>
      </c>
      <c r="AH460" s="648">
        <f t="shared" si="7"/>
        <v>0</v>
      </c>
    </row>
    <row r="461" spans="1:34" s="50" customFormat="1" ht="24" hidden="1" customHeight="1" x14ac:dyDescent="0.2">
      <c r="A461" s="182"/>
      <c r="B461" s="298">
        <v>336</v>
      </c>
      <c r="C461" s="266">
        <v>100</v>
      </c>
      <c r="D461" s="299">
        <v>13258</v>
      </c>
      <c r="E461" s="242" t="s">
        <v>279</v>
      </c>
      <c r="F461" s="243" t="s">
        <v>780</v>
      </c>
      <c r="G461" s="287" t="s">
        <v>137</v>
      </c>
      <c r="H461" s="274" t="s">
        <v>88</v>
      </c>
      <c r="I461" s="294" t="s">
        <v>2770</v>
      </c>
      <c r="J461" s="635">
        <v>60012641</v>
      </c>
      <c r="K461" s="635">
        <v>20432195</v>
      </c>
      <c r="L461" s="65" t="s">
        <v>88</v>
      </c>
      <c r="M461" s="292" t="s">
        <v>137</v>
      </c>
      <c r="N461" s="244" t="s">
        <v>2410</v>
      </c>
      <c r="O461" s="65"/>
      <c r="P461" s="90"/>
      <c r="Q461" s="244">
        <v>30</v>
      </c>
      <c r="R461" s="246">
        <v>120</v>
      </c>
      <c r="S461" s="246">
        <v>110</v>
      </c>
      <c r="T461" s="246">
        <v>29.33</v>
      </c>
      <c r="U461" s="90">
        <v>0</v>
      </c>
      <c r="V461" s="262">
        <v>23</v>
      </c>
      <c r="W461" s="99">
        <v>0</v>
      </c>
      <c r="X461" s="84">
        <v>0</v>
      </c>
      <c r="Y461" s="99">
        <v>1</v>
      </c>
      <c r="Z461" s="65">
        <v>1</v>
      </c>
      <c r="AA461" s="319">
        <v>885165</v>
      </c>
      <c r="AB461" s="319">
        <v>46667</v>
      </c>
      <c r="AC461" s="320">
        <f>AA461+AB461</f>
        <v>931832</v>
      </c>
      <c r="AD461" s="75">
        <v>4500000</v>
      </c>
      <c r="AE461" s="75">
        <v>6000000</v>
      </c>
      <c r="AF461" s="75">
        <f>AC461*U461</f>
        <v>0</v>
      </c>
      <c r="AG461" s="75">
        <f>200000*V461</f>
        <v>4600000</v>
      </c>
      <c r="AH461" s="648">
        <f t="shared" si="7"/>
        <v>0</v>
      </c>
    </row>
    <row r="462" spans="1:34" s="50" customFormat="1" ht="24" customHeight="1" x14ac:dyDescent="0.2">
      <c r="A462" s="182"/>
      <c r="B462" s="298">
        <v>371</v>
      </c>
      <c r="C462" s="266">
        <v>135</v>
      </c>
      <c r="D462" s="299">
        <v>13259</v>
      </c>
      <c r="E462" s="242" t="s">
        <v>131</v>
      </c>
      <c r="F462" s="243" t="s">
        <v>1520</v>
      </c>
      <c r="G462" s="287" t="s">
        <v>137</v>
      </c>
      <c r="H462" s="274" t="s">
        <v>88</v>
      </c>
      <c r="I462" s="290" t="s">
        <v>2805</v>
      </c>
      <c r="J462" s="638">
        <v>56431341</v>
      </c>
      <c r="K462" s="638">
        <v>19130269</v>
      </c>
      <c r="L462" s="67" t="s">
        <v>88</v>
      </c>
      <c r="M462" s="292" t="s">
        <v>137</v>
      </c>
      <c r="N462" s="244" t="s">
        <v>2410</v>
      </c>
      <c r="O462" s="67"/>
      <c r="P462" s="92"/>
      <c r="Q462" s="244">
        <v>30</v>
      </c>
      <c r="R462" s="246">
        <v>120</v>
      </c>
      <c r="S462" s="246">
        <v>110</v>
      </c>
      <c r="T462" s="246">
        <v>29.33</v>
      </c>
      <c r="U462" s="90">
        <v>0</v>
      </c>
      <c r="V462" s="262">
        <v>15</v>
      </c>
      <c r="W462" s="99">
        <v>0</v>
      </c>
      <c r="X462" s="84">
        <v>0</v>
      </c>
      <c r="Y462" s="99">
        <v>1</v>
      </c>
      <c r="Z462" s="65">
        <v>0</v>
      </c>
      <c r="AA462" s="319">
        <v>885165</v>
      </c>
      <c r="AB462" s="319">
        <v>0</v>
      </c>
      <c r="AC462" s="320">
        <f>AA462+AB462</f>
        <v>885165</v>
      </c>
      <c r="AD462" s="75">
        <v>4500000</v>
      </c>
      <c r="AE462" s="75">
        <v>6000000</v>
      </c>
      <c r="AF462" s="75">
        <f>AC462*U462</f>
        <v>0</v>
      </c>
      <c r="AG462" s="75">
        <f>200000*V462</f>
        <v>3000000</v>
      </c>
      <c r="AH462" s="648">
        <f t="shared" si="7"/>
        <v>-1</v>
      </c>
    </row>
    <row r="463" spans="1:34" s="50" customFormat="1" ht="24" hidden="1" customHeight="1" x14ac:dyDescent="0.2">
      <c r="A463" s="182"/>
      <c r="B463" s="298">
        <v>379</v>
      </c>
      <c r="C463" s="266">
        <v>144</v>
      </c>
      <c r="D463" s="299">
        <v>13260</v>
      </c>
      <c r="E463" s="242" t="s">
        <v>85</v>
      </c>
      <c r="F463" s="243" t="s">
        <v>1523</v>
      </c>
      <c r="G463" s="287" t="s">
        <v>137</v>
      </c>
      <c r="H463" s="274" t="s">
        <v>88</v>
      </c>
      <c r="I463" s="294" t="s">
        <v>2813</v>
      </c>
      <c r="J463" s="634">
        <v>3300164133</v>
      </c>
      <c r="K463" s="635">
        <v>28536928</v>
      </c>
      <c r="L463" s="65" t="s">
        <v>88</v>
      </c>
      <c r="M463" s="292" t="s">
        <v>137</v>
      </c>
      <c r="N463" s="244" t="s">
        <v>2410</v>
      </c>
      <c r="O463" s="65"/>
      <c r="P463" s="90"/>
      <c r="Q463" s="244">
        <v>30</v>
      </c>
      <c r="R463" s="246">
        <v>120</v>
      </c>
      <c r="S463" s="246">
        <v>110</v>
      </c>
      <c r="T463" s="246">
        <v>29.33</v>
      </c>
      <c r="U463" s="90">
        <v>0</v>
      </c>
      <c r="V463" s="262">
        <v>15</v>
      </c>
      <c r="W463" s="99">
        <v>0</v>
      </c>
      <c r="X463" s="84">
        <v>0</v>
      </c>
      <c r="Y463" s="99">
        <v>0</v>
      </c>
      <c r="Z463" s="65">
        <v>0</v>
      </c>
      <c r="AA463" s="319">
        <v>885165</v>
      </c>
      <c r="AB463" s="319">
        <v>0</v>
      </c>
      <c r="AC463" s="320">
        <f>AA463+AB463</f>
        <v>885165</v>
      </c>
      <c r="AD463" s="75">
        <v>4500000</v>
      </c>
      <c r="AE463" s="75">
        <v>6000000</v>
      </c>
      <c r="AF463" s="75">
        <f>AC463*U463</f>
        <v>0</v>
      </c>
      <c r="AG463" s="75">
        <f>200000*V463</f>
        <v>3000000</v>
      </c>
      <c r="AH463" s="648">
        <f t="shared" si="7"/>
        <v>0</v>
      </c>
    </row>
    <row r="464" spans="1:34" s="50" customFormat="1" ht="24" hidden="1" customHeight="1" x14ac:dyDescent="0.2">
      <c r="A464" s="182"/>
      <c r="B464" s="298">
        <v>248</v>
      </c>
      <c r="C464" s="266">
        <v>11</v>
      </c>
      <c r="D464" s="299">
        <v>13261</v>
      </c>
      <c r="E464" s="242" t="s">
        <v>1194</v>
      </c>
      <c r="F464" s="243" t="s">
        <v>812</v>
      </c>
      <c r="G464" s="287" t="s">
        <v>137</v>
      </c>
      <c r="H464" s="274" t="s">
        <v>88</v>
      </c>
      <c r="I464" s="290" t="s">
        <v>2682</v>
      </c>
      <c r="J464" s="638">
        <v>1638337251</v>
      </c>
      <c r="K464" s="638">
        <v>19140535</v>
      </c>
      <c r="L464" s="67" t="s">
        <v>88</v>
      </c>
      <c r="M464" s="292" t="s">
        <v>137</v>
      </c>
      <c r="N464" s="99"/>
      <c r="O464" s="67"/>
      <c r="P464" s="245" t="s">
        <v>2410</v>
      </c>
      <c r="Q464" s="244">
        <v>30</v>
      </c>
      <c r="R464" s="246">
        <v>120</v>
      </c>
      <c r="S464" s="246">
        <v>220</v>
      </c>
      <c r="T464" s="246">
        <v>29.33</v>
      </c>
      <c r="U464" s="90">
        <v>0</v>
      </c>
      <c r="V464" s="262">
        <v>14</v>
      </c>
      <c r="W464" s="99">
        <v>0</v>
      </c>
      <c r="X464" s="84">
        <v>0</v>
      </c>
      <c r="Y464" s="99">
        <v>2</v>
      </c>
      <c r="Z464" s="65">
        <v>2</v>
      </c>
      <c r="AA464" s="319">
        <v>885165</v>
      </c>
      <c r="AB464" s="319">
        <v>46667</v>
      </c>
      <c r="AC464" s="320">
        <f>AA464+AB464</f>
        <v>931832</v>
      </c>
      <c r="AD464" s="75">
        <v>4500000</v>
      </c>
      <c r="AE464" s="75">
        <v>6000000</v>
      </c>
      <c r="AF464" s="75">
        <f>AC464*U464</f>
        <v>0</v>
      </c>
      <c r="AG464" s="75">
        <f>200000*V464</f>
        <v>2800000</v>
      </c>
      <c r="AH464" s="648">
        <f t="shared" si="7"/>
        <v>0</v>
      </c>
    </row>
    <row r="465" spans="1:34" s="50" customFormat="1" ht="24" hidden="1" customHeight="1" x14ac:dyDescent="0.2">
      <c r="A465" s="182"/>
      <c r="B465" s="298">
        <v>302</v>
      </c>
      <c r="C465" s="266">
        <v>65</v>
      </c>
      <c r="D465" s="299">
        <v>13262</v>
      </c>
      <c r="E465" s="242" t="s">
        <v>190</v>
      </c>
      <c r="F465" s="243" t="s">
        <v>1110</v>
      </c>
      <c r="G465" s="287" t="s">
        <v>137</v>
      </c>
      <c r="H465" s="274" t="s">
        <v>88</v>
      </c>
      <c r="I465" s="290" t="s">
        <v>2736</v>
      </c>
      <c r="J465" s="638">
        <v>322126061</v>
      </c>
      <c r="K465" s="638">
        <v>20748156</v>
      </c>
      <c r="L465" s="67" t="s">
        <v>88</v>
      </c>
      <c r="M465" s="292" t="s">
        <v>137</v>
      </c>
      <c r="N465" s="244" t="s">
        <v>2410</v>
      </c>
      <c r="O465" s="67"/>
      <c r="P465" s="92"/>
      <c r="Q465" s="244">
        <v>30</v>
      </c>
      <c r="R465" s="246">
        <v>120</v>
      </c>
      <c r="S465" s="246">
        <v>110</v>
      </c>
      <c r="T465" s="246">
        <v>29.33</v>
      </c>
      <c r="U465" s="90">
        <v>0</v>
      </c>
      <c r="V465" s="262">
        <v>14</v>
      </c>
      <c r="W465" s="99">
        <v>0</v>
      </c>
      <c r="X465" s="84">
        <v>0</v>
      </c>
      <c r="Y465" s="99">
        <v>1</v>
      </c>
      <c r="Z465" s="65">
        <v>1</v>
      </c>
      <c r="AA465" s="319">
        <v>885165</v>
      </c>
      <c r="AB465" s="319">
        <v>46667</v>
      </c>
      <c r="AC465" s="320">
        <f>AA465+AB465</f>
        <v>931832</v>
      </c>
      <c r="AD465" s="75">
        <v>4500000</v>
      </c>
      <c r="AE465" s="75">
        <v>6000000</v>
      </c>
      <c r="AF465" s="75">
        <f>AC465*U465</f>
        <v>0</v>
      </c>
      <c r="AG465" s="75">
        <f>200000*V465</f>
        <v>2800000</v>
      </c>
      <c r="AH465" s="648">
        <f t="shared" si="7"/>
        <v>0</v>
      </c>
    </row>
    <row r="466" spans="1:34" s="50" customFormat="1" ht="24" hidden="1" customHeight="1" x14ac:dyDescent="0.2">
      <c r="A466" s="182"/>
      <c r="B466" s="298">
        <v>293</v>
      </c>
      <c r="C466" s="266">
        <v>56</v>
      </c>
      <c r="D466" s="299">
        <v>13263</v>
      </c>
      <c r="E466" s="242" t="s">
        <v>1387</v>
      </c>
      <c r="F466" s="243" t="s">
        <v>1530</v>
      </c>
      <c r="G466" s="287" t="s">
        <v>137</v>
      </c>
      <c r="H466" s="274" t="s">
        <v>88</v>
      </c>
      <c r="I466" s="353" t="s">
        <v>2727</v>
      </c>
      <c r="J466" s="634">
        <v>4849660266</v>
      </c>
      <c r="K466" s="634">
        <v>58863490</v>
      </c>
      <c r="L466" s="68" t="s">
        <v>88</v>
      </c>
      <c r="M466" s="292" t="s">
        <v>137</v>
      </c>
      <c r="N466" s="100"/>
      <c r="O466" s="68"/>
      <c r="P466" s="245" t="s">
        <v>2410</v>
      </c>
      <c r="Q466" s="244">
        <v>30</v>
      </c>
      <c r="R466" s="246">
        <v>120</v>
      </c>
      <c r="S466" s="246">
        <v>220</v>
      </c>
      <c r="T466" s="246">
        <v>29.33</v>
      </c>
      <c r="U466" s="90">
        <v>0</v>
      </c>
      <c r="V466" s="262">
        <v>25</v>
      </c>
      <c r="W466" s="99">
        <v>0</v>
      </c>
      <c r="X466" s="84">
        <v>0</v>
      </c>
      <c r="Y466" s="99">
        <v>2</v>
      </c>
      <c r="Z466" s="65">
        <v>2</v>
      </c>
      <c r="AA466" s="319">
        <v>885165</v>
      </c>
      <c r="AB466" s="319">
        <v>46667</v>
      </c>
      <c r="AC466" s="320">
        <f>AA466+AB466</f>
        <v>931832</v>
      </c>
      <c r="AD466" s="75">
        <v>4500000</v>
      </c>
      <c r="AE466" s="75">
        <v>6000000</v>
      </c>
      <c r="AF466" s="75">
        <f>AC466*U466</f>
        <v>0</v>
      </c>
      <c r="AG466" s="75">
        <f>200000*V466</f>
        <v>5000000</v>
      </c>
      <c r="AH466" s="648">
        <f t="shared" si="7"/>
        <v>0</v>
      </c>
    </row>
    <row r="467" spans="1:34" s="50" customFormat="1" ht="24" hidden="1" customHeight="1" x14ac:dyDescent="0.2">
      <c r="A467" s="182"/>
      <c r="B467" s="298">
        <v>280</v>
      </c>
      <c r="C467" s="266">
        <v>43</v>
      </c>
      <c r="D467" s="299">
        <v>13264</v>
      </c>
      <c r="E467" s="242" t="s">
        <v>1533</v>
      </c>
      <c r="F467" s="243" t="s">
        <v>1534</v>
      </c>
      <c r="G467" s="287" t="s">
        <v>137</v>
      </c>
      <c r="H467" s="274" t="s">
        <v>88</v>
      </c>
      <c r="I467" s="294" t="s">
        <v>2714</v>
      </c>
      <c r="J467" s="635">
        <v>1671248430</v>
      </c>
      <c r="K467" s="635">
        <v>784900175</v>
      </c>
      <c r="L467" s="65" t="s">
        <v>88</v>
      </c>
      <c r="M467" s="292" t="s">
        <v>137</v>
      </c>
      <c r="N467" s="99"/>
      <c r="O467" s="65"/>
      <c r="P467" s="245" t="s">
        <v>2410</v>
      </c>
      <c r="Q467" s="244">
        <v>30</v>
      </c>
      <c r="R467" s="246">
        <v>120</v>
      </c>
      <c r="S467" s="246">
        <v>220</v>
      </c>
      <c r="T467" s="246">
        <v>29.33</v>
      </c>
      <c r="U467" s="90">
        <v>0</v>
      </c>
      <c r="V467" s="262">
        <v>25</v>
      </c>
      <c r="W467" s="99">
        <v>0</v>
      </c>
      <c r="X467" s="84">
        <v>0</v>
      </c>
      <c r="Y467" s="99">
        <v>1</v>
      </c>
      <c r="Z467" s="65">
        <v>1</v>
      </c>
      <c r="AA467" s="319">
        <v>885165</v>
      </c>
      <c r="AB467" s="319">
        <v>46667</v>
      </c>
      <c r="AC467" s="320">
        <f>AA467+AB467</f>
        <v>931832</v>
      </c>
      <c r="AD467" s="75">
        <v>4500000</v>
      </c>
      <c r="AE467" s="75">
        <v>6000000</v>
      </c>
      <c r="AF467" s="75">
        <f>AC467*U467</f>
        <v>0</v>
      </c>
      <c r="AG467" s="75">
        <f>200000*V467</f>
        <v>5000000</v>
      </c>
      <c r="AH467" s="648">
        <f t="shared" si="7"/>
        <v>0</v>
      </c>
    </row>
    <row r="468" spans="1:34" s="50" customFormat="1" ht="24" hidden="1" customHeight="1" x14ac:dyDescent="0.2">
      <c r="A468" s="182"/>
      <c r="B468" s="298">
        <v>320</v>
      </c>
      <c r="C468" s="266">
        <v>83</v>
      </c>
      <c r="D468" s="299">
        <v>13265</v>
      </c>
      <c r="E468" s="242" t="s">
        <v>1468</v>
      </c>
      <c r="F468" s="243" t="s">
        <v>1537</v>
      </c>
      <c r="G468" s="287" t="s">
        <v>137</v>
      </c>
      <c r="H468" s="274" t="s">
        <v>88</v>
      </c>
      <c r="I468" s="294" t="s">
        <v>2754</v>
      </c>
      <c r="J468" s="635">
        <v>1532768011</v>
      </c>
      <c r="K468" s="635">
        <v>16274061</v>
      </c>
      <c r="L468" s="65" t="s">
        <v>88</v>
      </c>
      <c r="M468" s="292" t="s">
        <v>137</v>
      </c>
      <c r="N468" s="244" t="s">
        <v>2410</v>
      </c>
      <c r="O468" s="65"/>
      <c r="P468" s="90"/>
      <c r="Q468" s="244">
        <v>30</v>
      </c>
      <c r="R468" s="246">
        <v>120</v>
      </c>
      <c r="S468" s="246">
        <v>110</v>
      </c>
      <c r="T468" s="246">
        <v>29.33</v>
      </c>
      <c r="U468" s="90">
        <v>0</v>
      </c>
      <c r="V468" s="262">
        <v>15</v>
      </c>
      <c r="W468" s="99">
        <v>0</v>
      </c>
      <c r="X468" s="84">
        <v>0</v>
      </c>
      <c r="Y468" s="99">
        <v>0</v>
      </c>
      <c r="Z468" s="65">
        <v>0</v>
      </c>
      <c r="AA468" s="319">
        <v>885165</v>
      </c>
      <c r="AB468" s="319">
        <v>46667</v>
      </c>
      <c r="AC468" s="320">
        <f>AA468+AB468</f>
        <v>931832</v>
      </c>
      <c r="AD468" s="75">
        <v>4500000</v>
      </c>
      <c r="AE468" s="75">
        <v>6000000</v>
      </c>
      <c r="AF468" s="75">
        <f>AC468*U468</f>
        <v>0</v>
      </c>
      <c r="AG468" s="75">
        <f>200000*V468</f>
        <v>3000000</v>
      </c>
      <c r="AH468" s="648">
        <f t="shared" si="7"/>
        <v>0</v>
      </c>
    </row>
    <row r="469" spans="1:34" s="50" customFormat="1" ht="24" customHeight="1" x14ac:dyDescent="0.2">
      <c r="A469" s="182"/>
      <c r="B469" s="298">
        <v>313</v>
      </c>
      <c r="C469" s="266">
        <v>76</v>
      </c>
      <c r="D469" s="299">
        <v>13266</v>
      </c>
      <c r="E469" s="242" t="s">
        <v>209</v>
      </c>
      <c r="F469" s="243" t="s">
        <v>1540</v>
      </c>
      <c r="G469" s="287" t="s">
        <v>137</v>
      </c>
      <c r="H469" s="274" t="s">
        <v>88</v>
      </c>
      <c r="I469" s="294" t="s">
        <v>2747</v>
      </c>
      <c r="J469" s="635">
        <v>72195126</v>
      </c>
      <c r="K469" s="635">
        <v>14119562</v>
      </c>
      <c r="L469" s="65" t="s">
        <v>88</v>
      </c>
      <c r="M469" s="292" t="s">
        <v>137</v>
      </c>
      <c r="N469" s="244" t="s">
        <v>2410</v>
      </c>
      <c r="O469" s="65"/>
      <c r="P469" s="90"/>
      <c r="Q469" s="244">
        <v>30</v>
      </c>
      <c r="R469" s="246">
        <v>120</v>
      </c>
      <c r="S469" s="246">
        <v>110</v>
      </c>
      <c r="T469" s="246">
        <v>29.33</v>
      </c>
      <c r="U469" s="90">
        <v>0</v>
      </c>
      <c r="V469" s="262">
        <v>13</v>
      </c>
      <c r="W469" s="99">
        <v>0</v>
      </c>
      <c r="X469" s="84">
        <v>0</v>
      </c>
      <c r="Y469" s="99">
        <v>1</v>
      </c>
      <c r="Z469" s="65">
        <v>0</v>
      </c>
      <c r="AA469" s="319">
        <v>885165</v>
      </c>
      <c r="AB469" s="319">
        <v>46667</v>
      </c>
      <c r="AC469" s="320">
        <f>AA469+AB469</f>
        <v>931832</v>
      </c>
      <c r="AD469" s="75">
        <v>4500000</v>
      </c>
      <c r="AE469" s="75">
        <v>6000000</v>
      </c>
      <c r="AF469" s="75">
        <f>AC469*U469</f>
        <v>0</v>
      </c>
      <c r="AG469" s="75">
        <f>200000*V469</f>
        <v>2600000</v>
      </c>
      <c r="AH469" s="648">
        <f t="shared" si="7"/>
        <v>-1</v>
      </c>
    </row>
    <row r="470" spans="1:34" s="50" customFormat="1" ht="24" hidden="1" customHeight="1" x14ac:dyDescent="0.2">
      <c r="A470" s="182"/>
      <c r="B470" s="298">
        <v>329</v>
      </c>
      <c r="C470" s="266">
        <v>93</v>
      </c>
      <c r="D470" s="299">
        <v>13267</v>
      </c>
      <c r="E470" s="242" t="s">
        <v>966</v>
      </c>
      <c r="F470" s="243" t="s">
        <v>1543</v>
      </c>
      <c r="G470" s="287" t="s">
        <v>137</v>
      </c>
      <c r="H470" s="274" t="s">
        <v>88</v>
      </c>
      <c r="I470" s="294" t="s">
        <v>2763</v>
      </c>
      <c r="J470" s="635">
        <v>68002165</v>
      </c>
      <c r="K470" s="635">
        <v>10452415</v>
      </c>
      <c r="L470" s="65" t="s">
        <v>88</v>
      </c>
      <c r="M470" s="292" t="s">
        <v>137</v>
      </c>
      <c r="N470" s="244" t="s">
        <v>2410</v>
      </c>
      <c r="O470" s="65"/>
      <c r="P470" s="90"/>
      <c r="Q470" s="244">
        <v>30</v>
      </c>
      <c r="R470" s="246">
        <v>120</v>
      </c>
      <c r="S470" s="246">
        <v>110</v>
      </c>
      <c r="T470" s="246">
        <v>29.33</v>
      </c>
      <c r="U470" s="90">
        <v>0</v>
      </c>
      <c r="V470" s="262">
        <v>25</v>
      </c>
      <c r="W470" s="99">
        <v>0</v>
      </c>
      <c r="X470" s="84">
        <v>0</v>
      </c>
      <c r="Y470" s="99">
        <v>0</v>
      </c>
      <c r="Z470" s="65">
        <v>0</v>
      </c>
      <c r="AA470" s="319">
        <v>885165</v>
      </c>
      <c r="AB470" s="319">
        <v>46667</v>
      </c>
      <c r="AC470" s="320">
        <f>AA470+AB470</f>
        <v>931832</v>
      </c>
      <c r="AD470" s="75">
        <v>4500000</v>
      </c>
      <c r="AE470" s="75">
        <v>6000000</v>
      </c>
      <c r="AF470" s="75">
        <f>AC470*U470</f>
        <v>0</v>
      </c>
      <c r="AG470" s="75">
        <f>200000*V470</f>
        <v>5000000</v>
      </c>
      <c r="AH470" s="648">
        <f t="shared" si="7"/>
        <v>0</v>
      </c>
    </row>
    <row r="471" spans="1:34" s="50" customFormat="1" ht="24" hidden="1" customHeight="1" x14ac:dyDescent="0.2">
      <c r="A471" s="182"/>
      <c r="B471" s="298">
        <v>341</v>
      </c>
      <c r="C471" s="266">
        <v>105</v>
      </c>
      <c r="D471" s="299">
        <v>13268</v>
      </c>
      <c r="E471" s="242" t="s">
        <v>244</v>
      </c>
      <c r="F471" s="243" t="s">
        <v>1546</v>
      </c>
      <c r="G471" s="287" t="s">
        <v>137</v>
      </c>
      <c r="H471" s="274" t="s">
        <v>88</v>
      </c>
      <c r="I471" s="290" t="s">
        <v>2775</v>
      </c>
      <c r="J471" s="638">
        <v>78266394</v>
      </c>
      <c r="K471" s="638">
        <v>20779799</v>
      </c>
      <c r="L471" s="67" t="s">
        <v>88</v>
      </c>
      <c r="M471" s="292" t="s">
        <v>137</v>
      </c>
      <c r="N471" s="244" t="s">
        <v>2410</v>
      </c>
      <c r="O471" s="67"/>
      <c r="P471" s="92"/>
      <c r="Q471" s="244">
        <v>30</v>
      </c>
      <c r="R471" s="246">
        <v>120</v>
      </c>
      <c r="S471" s="246">
        <v>110</v>
      </c>
      <c r="T471" s="246">
        <v>29.33</v>
      </c>
      <c r="U471" s="90">
        <v>0</v>
      </c>
      <c r="V471" s="262">
        <v>14</v>
      </c>
      <c r="W471" s="99">
        <v>0</v>
      </c>
      <c r="X471" s="84">
        <v>0</v>
      </c>
      <c r="Y471" s="99">
        <v>0</v>
      </c>
      <c r="Z471" s="65">
        <v>0</v>
      </c>
      <c r="AA471" s="319">
        <v>885165</v>
      </c>
      <c r="AB471" s="319">
        <v>46667</v>
      </c>
      <c r="AC471" s="320">
        <f>AA471+AB471</f>
        <v>931832</v>
      </c>
      <c r="AD471" s="75">
        <v>4500000</v>
      </c>
      <c r="AE471" s="75">
        <v>6000000</v>
      </c>
      <c r="AF471" s="75">
        <f>AC471*U471</f>
        <v>0</v>
      </c>
      <c r="AG471" s="75">
        <f>200000*V471</f>
        <v>2800000</v>
      </c>
      <c r="AH471" s="648">
        <f t="shared" si="7"/>
        <v>0</v>
      </c>
    </row>
    <row r="472" spans="1:34" s="50" customFormat="1" ht="24" customHeight="1" x14ac:dyDescent="0.2">
      <c r="A472" s="182"/>
      <c r="B472" s="298">
        <v>366</v>
      </c>
      <c r="C472" s="266">
        <v>130</v>
      </c>
      <c r="D472" s="299">
        <v>13269</v>
      </c>
      <c r="E472" s="247" t="s">
        <v>190</v>
      </c>
      <c r="F472" s="243" t="s">
        <v>1549</v>
      </c>
      <c r="G472" s="287" t="s">
        <v>137</v>
      </c>
      <c r="H472" s="274" t="s">
        <v>88</v>
      </c>
      <c r="I472" s="353" t="s">
        <v>2800</v>
      </c>
      <c r="J472" s="634">
        <v>73180785</v>
      </c>
      <c r="K472" s="634">
        <v>13077870</v>
      </c>
      <c r="L472" s="68" t="s">
        <v>88</v>
      </c>
      <c r="M472" s="292" t="s">
        <v>137</v>
      </c>
      <c r="N472" s="244" t="s">
        <v>2410</v>
      </c>
      <c r="O472" s="68"/>
      <c r="P472" s="91"/>
      <c r="Q472" s="244">
        <v>30</v>
      </c>
      <c r="R472" s="246">
        <v>120</v>
      </c>
      <c r="S472" s="246">
        <v>110</v>
      </c>
      <c r="T472" s="246">
        <v>29.33</v>
      </c>
      <c r="U472" s="90">
        <v>0</v>
      </c>
      <c r="V472" s="262">
        <v>15</v>
      </c>
      <c r="W472" s="99">
        <v>0</v>
      </c>
      <c r="X472" s="84">
        <v>0</v>
      </c>
      <c r="Y472" s="99">
        <v>1</v>
      </c>
      <c r="Z472" s="65">
        <v>0</v>
      </c>
      <c r="AA472" s="319">
        <v>885165</v>
      </c>
      <c r="AB472" s="319">
        <v>46667</v>
      </c>
      <c r="AC472" s="320">
        <f>AA472+AB472</f>
        <v>931832</v>
      </c>
      <c r="AD472" s="75">
        <v>4500000</v>
      </c>
      <c r="AE472" s="75">
        <v>6000000</v>
      </c>
      <c r="AF472" s="75">
        <f>AC472*U472</f>
        <v>0</v>
      </c>
      <c r="AG472" s="75">
        <f>200000*V472</f>
        <v>3000000</v>
      </c>
      <c r="AH472" s="648">
        <f t="shared" si="7"/>
        <v>-1</v>
      </c>
    </row>
    <row r="473" spans="1:34" s="50" customFormat="1" ht="24" hidden="1" customHeight="1" x14ac:dyDescent="0.2">
      <c r="A473" s="182"/>
      <c r="B473" s="298">
        <v>286</v>
      </c>
      <c r="C473" s="266">
        <v>49</v>
      </c>
      <c r="D473" s="299">
        <v>13270</v>
      </c>
      <c r="E473" s="242" t="s">
        <v>1552</v>
      </c>
      <c r="F473" s="243" t="s">
        <v>723</v>
      </c>
      <c r="G473" s="287" t="s">
        <v>137</v>
      </c>
      <c r="H473" s="274" t="s">
        <v>88</v>
      </c>
      <c r="I473" s="294" t="s">
        <v>2720</v>
      </c>
      <c r="J473" s="635">
        <v>66258790</v>
      </c>
      <c r="K473" s="635">
        <v>20130695</v>
      </c>
      <c r="L473" s="65" t="s">
        <v>88</v>
      </c>
      <c r="M473" s="292" t="s">
        <v>137</v>
      </c>
      <c r="N473" s="99"/>
      <c r="O473" s="65"/>
      <c r="P473" s="245" t="s">
        <v>2410</v>
      </c>
      <c r="Q473" s="244">
        <v>30</v>
      </c>
      <c r="R473" s="246">
        <v>120</v>
      </c>
      <c r="S473" s="246">
        <v>220</v>
      </c>
      <c r="T473" s="246">
        <v>29.33</v>
      </c>
      <c r="U473" s="90">
        <v>0</v>
      </c>
      <c r="V473" s="262">
        <v>24</v>
      </c>
      <c r="W473" s="99">
        <v>0</v>
      </c>
      <c r="X473" s="84">
        <v>0</v>
      </c>
      <c r="Y473" s="99">
        <v>2</v>
      </c>
      <c r="Z473" s="65">
        <v>2</v>
      </c>
      <c r="AA473" s="319">
        <v>885165</v>
      </c>
      <c r="AB473" s="319">
        <v>46667</v>
      </c>
      <c r="AC473" s="320">
        <f>AA473+AB473</f>
        <v>931832</v>
      </c>
      <c r="AD473" s="75">
        <v>4500000</v>
      </c>
      <c r="AE473" s="75">
        <v>6000000</v>
      </c>
      <c r="AF473" s="75">
        <f>AC473*U473</f>
        <v>0</v>
      </c>
      <c r="AG473" s="75">
        <f>200000*V473</f>
        <v>4800000</v>
      </c>
      <c r="AH473" s="648">
        <f t="shared" si="7"/>
        <v>0</v>
      </c>
    </row>
    <row r="474" spans="1:34" s="50" customFormat="1" ht="24" hidden="1" customHeight="1" x14ac:dyDescent="0.2">
      <c r="A474" s="182"/>
      <c r="B474" s="298">
        <v>322</v>
      </c>
      <c r="C474" s="266">
        <v>85</v>
      </c>
      <c r="D474" s="299">
        <v>13271</v>
      </c>
      <c r="E474" s="242" t="s">
        <v>1555</v>
      </c>
      <c r="F474" s="243" t="s">
        <v>943</v>
      </c>
      <c r="G474" s="287" t="s">
        <v>137</v>
      </c>
      <c r="H474" s="274" t="s">
        <v>88</v>
      </c>
      <c r="I474" s="353" t="s">
        <v>2756</v>
      </c>
      <c r="J474" s="634">
        <v>61793124</v>
      </c>
      <c r="K474" s="634">
        <v>16103102</v>
      </c>
      <c r="L474" s="68" t="s">
        <v>88</v>
      </c>
      <c r="M474" s="292" t="s">
        <v>137</v>
      </c>
      <c r="N474" s="100"/>
      <c r="O474" s="68"/>
      <c r="P474" s="245" t="s">
        <v>2410</v>
      </c>
      <c r="Q474" s="244">
        <v>30</v>
      </c>
      <c r="R474" s="246">
        <v>120</v>
      </c>
      <c r="S474" s="246">
        <v>220</v>
      </c>
      <c r="T474" s="246">
        <v>29.33</v>
      </c>
      <c r="U474" s="90">
        <v>0</v>
      </c>
      <c r="V474" s="262">
        <v>25</v>
      </c>
      <c r="W474" s="99">
        <v>0</v>
      </c>
      <c r="X474" s="84">
        <v>0</v>
      </c>
      <c r="Y474" s="99">
        <v>3</v>
      </c>
      <c r="Z474" s="65">
        <v>3</v>
      </c>
      <c r="AA474" s="319">
        <v>885165</v>
      </c>
      <c r="AB474" s="319">
        <v>46667</v>
      </c>
      <c r="AC474" s="320">
        <f>AA474+AB474</f>
        <v>931832</v>
      </c>
      <c r="AD474" s="75">
        <v>4500000</v>
      </c>
      <c r="AE474" s="75">
        <v>6000000</v>
      </c>
      <c r="AF474" s="75">
        <f>AC474*U474</f>
        <v>0</v>
      </c>
      <c r="AG474" s="75">
        <f>200000*V474</f>
        <v>5000000</v>
      </c>
      <c r="AH474" s="648">
        <f t="shared" si="7"/>
        <v>0</v>
      </c>
    </row>
    <row r="475" spans="1:34" s="50" customFormat="1" ht="24" customHeight="1" x14ac:dyDescent="0.2">
      <c r="A475" s="182"/>
      <c r="B475" s="298">
        <v>306</v>
      </c>
      <c r="C475" s="266">
        <v>69</v>
      </c>
      <c r="D475" s="299">
        <v>13272</v>
      </c>
      <c r="E475" s="242" t="s">
        <v>1558</v>
      </c>
      <c r="F475" s="243" t="s">
        <v>1559</v>
      </c>
      <c r="G475" s="287" t="s">
        <v>137</v>
      </c>
      <c r="H475" s="274" t="s">
        <v>88</v>
      </c>
      <c r="I475" s="290" t="s">
        <v>2740</v>
      </c>
      <c r="J475" s="638">
        <v>36586269</v>
      </c>
      <c r="K475" s="638">
        <v>16295649</v>
      </c>
      <c r="L475" s="67" t="s">
        <v>88</v>
      </c>
      <c r="M475" s="292" t="s">
        <v>137</v>
      </c>
      <c r="N475" s="244" t="s">
        <v>2410</v>
      </c>
      <c r="O475" s="67"/>
      <c r="P475" s="92"/>
      <c r="Q475" s="244">
        <v>30</v>
      </c>
      <c r="R475" s="246">
        <v>120</v>
      </c>
      <c r="S475" s="246">
        <v>110</v>
      </c>
      <c r="T475" s="246">
        <v>29.33</v>
      </c>
      <c r="U475" s="90">
        <v>0</v>
      </c>
      <c r="V475" s="262">
        <v>15</v>
      </c>
      <c r="W475" s="99">
        <v>0</v>
      </c>
      <c r="X475" s="84">
        <v>0</v>
      </c>
      <c r="Y475" s="99">
        <v>1</v>
      </c>
      <c r="Z475" s="65">
        <v>0</v>
      </c>
      <c r="AA475" s="319">
        <v>885165</v>
      </c>
      <c r="AB475" s="319">
        <v>46667</v>
      </c>
      <c r="AC475" s="320">
        <f>AA475+AB475</f>
        <v>931832</v>
      </c>
      <c r="AD475" s="75">
        <v>4500000</v>
      </c>
      <c r="AE475" s="75">
        <v>6000000</v>
      </c>
      <c r="AF475" s="75">
        <f>AC475*U475</f>
        <v>0</v>
      </c>
      <c r="AG475" s="75">
        <f>200000*V475</f>
        <v>3000000</v>
      </c>
      <c r="AH475" s="648">
        <f t="shared" si="7"/>
        <v>-1</v>
      </c>
    </row>
    <row r="476" spans="1:34" s="50" customFormat="1" ht="24" customHeight="1" x14ac:dyDescent="0.2">
      <c r="A476" s="182"/>
      <c r="B476" s="298">
        <v>254</v>
      </c>
      <c r="C476" s="266">
        <v>17</v>
      </c>
      <c r="D476" s="299">
        <v>13273</v>
      </c>
      <c r="E476" s="242" t="s">
        <v>1562</v>
      </c>
      <c r="F476" s="243" t="s">
        <v>1563</v>
      </c>
      <c r="G476" s="287" t="s">
        <v>137</v>
      </c>
      <c r="H476" s="274" t="s">
        <v>88</v>
      </c>
      <c r="I476" s="354" t="s">
        <v>2688</v>
      </c>
      <c r="J476" s="639">
        <v>4170558278</v>
      </c>
      <c r="K476" s="639">
        <v>25855316</v>
      </c>
      <c r="L476" s="70" t="s">
        <v>88</v>
      </c>
      <c r="M476" s="292" t="s">
        <v>137</v>
      </c>
      <c r="N476" s="244" t="s">
        <v>2410</v>
      </c>
      <c r="O476" s="70"/>
      <c r="P476" s="90"/>
      <c r="Q476" s="244">
        <v>30</v>
      </c>
      <c r="R476" s="246">
        <v>120</v>
      </c>
      <c r="S476" s="246">
        <v>110</v>
      </c>
      <c r="T476" s="246">
        <v>29.33</v>
      </c>
      <c r="U476" s="90">
        <v>0</v>
      </c>
      <c r="V476" s="262">
        <v>15</v>
      </c>
      <c r="W476" s="99">
        <v>0</v>
      </c>
      <c r="X476" s="84">
        <v>0</v>
      </c>
      <c r="Y476" s="99">
        <v>2</v>
      </c>
      <c r="Z476" s="65">
        <v>0</v>
      </c>
      <c r="AA476" s="319">
        <v>885165</v>
      </c>
      <c r="AB476" s="319">
        <v>46667</v>
      </c>
      <c r="AC476" s="320">
        <f>AA476+AB476</f>
        <v>931832</v>
      </c>
      <c r="AD476" s="75">
        <v>4500000</v>
      </c>
      <c r="AE476" s="75">
        <v>6000000</v>
      </c>
      <c r="AF476" s="75">
        <f>AC476*U476</f>
        <v>0</v>
      </c>
      <c r="AG476" s="75">
        <f>200000*V476</f>
        <v>3000000</v>
      </c>
      <c r="AH476" s="648">
        <f t="shared" si="7"/>
        <v>-2</v>
      </c>
    </row>
    <row r="477" spans="1:34" s="50" customFormat="1" ht="24" hidden="1" customHeight="1" x14ac:dyDescent="0.4">
      <c r="A477" s="182"/>
      <c r="B477" s="298">
        <v>289</v>
      </c>
      <c r="C477" s="266">
        <v>52</v>
      </c>
      <c r="D477" s="299">
        <v>13274</v>
      </c>
      <c r="E477" s="242" t="s">
        <v>407</v>
      </c>
      <c r="F477" s="243" t="s">
        <v>1566</v>
      </c>
      <c r="G477" s="287" t="s">
        <v>137</v>
      </c>
      <c r="H477" s="274" t="s">
        <v>88</v>
      </c>
      <c r="I477" s="294" t="s">
        <v>2723</v>
      </c>
      <c r="J477" s="637">
        <v>3781233707</v>
      </c>
      <c r="K477" s="635">
        <v>20801400</v>
      </c>
      <c r="L477" s="65" t="s">
        <v>88</v>
      </c>
      <c r="M477" s="292" t="s">
        <v>137</v>
      </c>
      <c r="N477" s="244" t="s">
        <v>2410</v>
      </c>
      <c r="O477" s="65"/>
      <c r="P477" s="90"/>
      <c r="Q477" s="244">
        <v>30</v>
      </c>
      <c r="R477" s="246">
        <v>120</v>
      </c>
      <c r="S477" s="246">
        <v>110</v>
      </c>
      <c r="T477" s="246">
        <v>29.33</v>
      </c>
      <c r="U477" s="90">
        <v>0</v>
      </c>
      <c r="V477" s="262">
        <v>14</v>
      </c>
      <c r="W477" s="99">
        <v>0</v>
      </c>
      <c r="X477" s="84">
        <v>0</v>
      </c>
      <c r="Y477" s="99">
        <v>2</v>
      </c>
      <c r="Z477" s="65">
        <v>2</v>
      </c>
      <c r="AA477" s="319">
        <v>885165</v>
      </c>
      <c r="AB477" s="319">
        <v>46667</v>
      </c>
      <c r="AC477" s="320">
        <f>AA477+AB477</f>
        <v>931832</v>
      </c>
      <c r="AD477" s="75">
        <v>4500000</v>
      </c>
      <c r="AE477" s="75">
        <v>6000000</v>
      </c>
      <c r="AF477" s="75">
        <f>AC477*U477</f>
        <v>0</v>
      </c>
      <c r="AG477" s="75">
        <f>200000*V477</f>
        <v>2800000</v>
      </c>
      <c r="AH477" s="648">
        <f t="shared" si="7"/>
        <v>0</v>
      </c>
    </row>
    <row r="478" spans="1:34" s="50" customFormat="1" ht="24" hidden="1" customHeight="1" x14ac:dyDescent="0.2">
      <c r="A478" s="182"/>
      <c r="B478" s="298">
        <v>270</v>
      </c>
      <c r="C478" s="266">
        <v>33</v>
      </c>
      <c r="D478" s="299">
        <v>13275</v>
      </c>
      <c r="E478" s="242" t="s">
        <v>327</v>
      </c>
      <c r="F478" s="243" t="s">
        <v>1569</v>
      </c>
      <c r="G478" s="287" t="s">
        <v>137</v>
      </c>
      <c r="H478" s="274" t="s">
        <v>88</v>
      </c>
      <c r="I478" s="294" t="s">
        <v>2704</v>
      </c>
      <c r="J478" s="635">
        <v>13281471</v>
      </c>
      <c r="K478" s="635">
        <v>16143663</v>
      </c>
      <c r="L478" s="65" t="s">
        <v>88</v>
      </c>
      <c r="M478" s="292" t="s">
        <v>137</v>
      </c>
      <c r="N478" s="99"/>
      <c r="O478" s="65"/>
      <c r="P478" s="245" t="s">
        <v>2410</v>
      </c>
      <c r="Q478" s="244">
        <v>30</v>
      </c>
      <c r="R478" s="246">
        <v>120</v>
      </c>
      <c r="S478" s="246">
        <v>220</v>
      </c>
      <c r="T478" s="246">
        <v>29.33</v>
      </c>
      <c r="U478" s="90">
        <v>0</v>
      </c>
      <c r="V478" s="262">
        <v>15</v>
      </c>
      <c r="W478" s="99">
        <v>0</v>
      </c>
      <c r="X478" s="84">
        <v>0</v>
      </c>
      <c r="Y478" s="99">
        <v>2</v>
      </c>
      <c r="Z478" s="65">
        <v>2</v>
      </c>
      <c r="AA478" s="319">
        <v>885165</v>
      </c>
      <c r="AB478" s="319">
        <v>46667</v>
      </c>
      <c r="AC478" s="320">
        <f>AA478+AB478</f>
        <v>931832</v>
      </c>
      <c r="AD478" s="75">
        <v>4500000</v>
      </c>
      <c r="AE478" s="75">
        <v>6000000</v>
      </c>
      <c r="AF478" s="75">
        <f>AC478*U478</f>
        <v>0</v>
      </c>
      <c r="AG478" s="75">
        <f>200000*V478</f>
        <v>3000000</v>
      </c>
      <c r="AH478" s="648">
        <f t="shared" si="7"/>
        <v>0</v>
      </c>
    </row>
    <row r="479" spans="1:34" s="50" customFormat="1" ht="24" hidden="1" customHeight="1" x14ac:dyDescent="0.2">
      <c r="A479" s="182"/>
      <c r="B479" s="298">
        <v>363</v>
      </c>
      <c r="C479" s="266">
        <v>127</v>
      </c>
      <c r="D479" s="299">
        <v>13276</v>
      </c>
      <c r="E479" s="242" t="s">
        <v>107</v>
      </c>
      <c r="F479" s="243" t="s">
        <v>1311</v>
      </c>
      <c r="G479" s="287" t="s">
        <v>137</v>
      </c>
      <c r="H479" s="274" t="s">
        <v>88</v>
      </c>
      <c r="I479" s="294" t="s">
        <v>2797</v>
      </c>
      <c r="J479" s="635">
        <v>84652543</v>
      </c>
      <c r="K479" s="635">
        <v>29308975</v>
      </c>
      <c r="L479" s="65" t="s">
        <v>88</v>
      </c>
      <c r="M479" s="292" t="s">
        <v>137</v>
      </c>
      <c r="N479" s="244" t="s">
        <v>2410</v>
      </c>
      <c r="O479" s="65"/>
      <c r="P479" s="90"/>
      <c r="Q479" s="244">
        <v>30</v>
      </c>
      <c r="R479" s="246">
        <v>120</v>
      </c>
      <c r="S479" s="246">
        <v>110</v>
      </c>
      <c r="T479" s="246">
        <v>29.33</v>
      </c>
      <c r="U479" s="90">
        <v>0</v>
      </c>
      <c r="V479" s="262">
        <v>15</v>
      </c>
      <c r="W479" s="99">
        <v>0</v>
      </c>
      <c r="X479" s="84">
        <v>0</v>
      </c>
      <c r="Y479" s="99">
        <v>1</v>
      </c>
      <c r="Z479" s="65">
        <v>1</v>
      </c>
      <c r="AA479" s="319">
        <v>885165</v>
      </c>
      <c r="AB479" s="319">
        <v>0</v>
      </c>
      <c r="AC479" s="320">
        <f>AA479+AB479</f>
        <v>885165</v>
      </c>
      <c r="AD479" s="75">
        <v>4500000</v>
      </c>
      <c r="AE479" s="75">
        <v>6000000</v>
      </c>
      <c r="AF479" s="75">
        <f>AC479*U479</f>
        <v>0</v>
      </c>
      <c r="AG479" s="75">
        <f>200000*V479</f>
        <v>3000000</v>
      </c>
      <c r="AH479" s="648">
        <f t="shared" si="7"/>
        <v>0</v>
      </c>
    </row>
    <row r="480" spans="1:34" s="50" customFormat="1" ht="24" hidden="1" customHeight="1" x14ac:dyDescent="0.2">
      <c r="A480" s="182"/>
      <c r="B480" s="298">
        <v>355</v>
      </c>
      <c r="C480" s="266">
        <v>119</v>
      </c>
      <c r="D480" s="299">
        <v>13277</v>
      </c>
      <c r="E480" s="242" t="s">
        <v>259</v>
      </c>
      <c r="F480" s="243" t="s">
        <v>1574</v>
      </c>
      <c r="G480" s="287" t="s">
        <v>137</v>
      </c>
      <c r="H480" s="274" t="s">
        <v>88</v>
      </c>
      <c r="I480" s="294" t="s">
        <v>2789</v>
      </c>
      <c r="J480" s="635">
        <v>510023029</v>
      </c>
      <c r="K480" s="635">
        <v>27986745</v>
      </c>
      <c r="L480" s="65" t="s">
        <v>88</v>
      </c>
      <c r="M480" s="292" t="s">
        <v>137</v>
      </c>
      <c r="N480" s="244" t="s">
        <v>2410</v>
      </c>
      <c r="O480" s="65"/>
      <c r="P480" s="90"/>
      <c r="Q480" s="244">
        <v>30</v>
      </c>
      <c r="R480" s="246">
        <v>120</v>
      </c>
      <c r="S480" s="246">
        <v>110</v>
      </c>
      <c r="T480" s="246">
        <v>29.33</v>
      </c>
      <c r="U480" s="90">
        <v>0</v>
      </c>
      <c r="V480" s="262">
        <v>8</v>
      </c>
      <c r="W480" s="99">
        <v>0</v>
      </c>
      <c r="X480" s="84">
        <v>0</v>
      </c>
      <c r="Y480" s="99">
        <v>0</v>
      </c>
      <c r="Z480" s="65">
        <v>0</v>
      </c>
      <c r="AA480" s="319">
        <v>885165</v>
      </c>
      <c r="AB480" s="319">
        <v>0</v>
      </c>
      <c r="AC480" s="320">
        <f>AA480+AB480</f>
        <v>885165</v>
      </c>
      <c r="AD480" s="75">
        <v>4500000</v>
      </c>
      <c r="AE480" s="75">
        <v>6000000</v>
      </c>
      <c r="AF480" s="75">
        <f>AC480*U480</f>
        <v>0</v>
      </c>
      <c r="AG480" s="75">
        <f>200000*V480</f>
        <v>1600000</v>
      </c>
      <c r="AH480" s="648">
        <f t="shared" si="7"/>
        <v>0</v>
      </c>
    </row>
    <row r="481" spans="1:34" s="50" customFormat="1" ht="24" hidden="1" customHeight="1" x14ac:dyDescent="0.2">
      <c r="A481" s="182"/>
      <c r="B481" s="298">
        <v>349</v>
      </c>
      <c r="C481" s="266">
        <v>113</v>
      </c>
      <c r="D481" s="299">
        <v>13278</v>
      </c>
      <c r="E481" s="242" t="s">
        <v>410</v>
      </c>
      <c r="F481" s="243" t="s">
        <v>1577</v>
      </c>
      <c r="G481" s="287" t="s">
        <v>137</v>
      </c>
      <c r="H481" s="274" t="s">
        <v>88</v>
      </c>
      <c r="I481" s="294" t="s">
        <v>2783</v>
      </c>
      <c r="J481" s="636">
        <v>20199309</v>
      </c>
      <c r="K481" s="635">
        <v>12865352</v>
      </c>
      <c r="L481" s="65" t="s">
        <v>88</v>
      </c>
      <c r="M481" s="292" t="s">
        <v>137</v>
      </c>
      <c r="N481" s="99"/>
      <c r="O481" s="65"/>
      <c r="P481" s="245" t="s">
        <v>2410</v>
      </c>
      <c r="Q481" s="244">
        <v>30</v>
      </c>
      <c r="R481" s="246">
        <v>120</v>
      </c>
      <c r="S481" s="246">
        <v>220</v>
      </c>
      <c r="T481" s="246">
        <v>29.33</v>
      </c>
      <c r="U481" s="90">
        <v>0</v>
      </c>
      <c r="V481" s="262">
        <v>17</v>
      </c>
      <c r="W481" s="99">
        <v>0</v>
      </c>
      <c r="X481" s="84">
        <v>0</v>
      </c>
      <c r="Y481" s="99">
        <v>0</v>
      </c>
      <c r="Z481" s="65">
        <v>0</v>
      </c>
      <c r="AA481" s="319">
        <v>885165</v>
      </c>
      <c r="AB481" s="319">
        <v>46667</v>
      </c>
      <c r="AC481" s="320">
        <f>AA481+AB481</f>
        <v>931832</v>
      </c>
      <c r="AD481" s="75">
        <v>4500000</v>
      </c>
      <c r="AE481" s="75">
        <v>6000000</v>
      </c>
      <c r="AF481" s="75">
        <f>AC481*U481</f>
        <v>0</v>
      </c>
      <c r="AG481" s="75">
        <f>200000*V481</f>
        <v>3400000</v>
      </c>
      <c r="AH481" s="648">
        <f t="shared" si="7"/>
        <v>0</v>
      </c>
    </row>
    <row r="482" spans="1:34" s="50" customFormat="1" ht="24" hidden="1" customHeight="1" x14ac:dyDescent="0.2">
      <c r="A482" s="182"/>
      <c r="B482" s="298">
        <v>347</v>
      </c>
      <c r="C482" s="266">
        <v>111</v>
      </c>
      <c r="D482" s="299">
        <v>13279</v>
      </c>
      <c r="E482" s="242" t="s">
        <v>1579</v>
      </c>
      <c r="F482" s="243" t="s">
        <v>1580</v>
      </c>
      <c r="G482" s="287" t="s">
        <v>137</v>
      </c>
      <c r="H482" s="274" t="s">
        <v>88</v>
      </c>
      <c r="I482" s="294" t="s">
        <v>2781</v>
      </c>
      <c r="J482" s="635">
        <v>82702357</v>
      </c>
      <c r="K482" s="635">
        <v>20820629</v>
      </c>
      <c r="L482" s="65" t="s">
        <v>88</v>
      </c>
      <c r="M482" s="292" t="s">
        <v>137</v>
      </c>
      <c r="N482" s="99"/>
      <c r="O482" s="65"/>
      <c r="P482" s="245" t="s">
        <v>2410</v>
      </c>
      <c r="Q482" s="244">
        <v>30</v>
      </c>
      <c r="R482" s="246">
        <v>120</v>
      </c>
      <c r="S482" s="246">
        <v>220</v>
      </c>
      <c r="T482" s="246">
        <v>29.33</v>
      </c>
      <c r="U482" s="90">
        <v>0</v>
      </c>
      <c r="V482" s="262">
        <v>25</v>
      </c>
      <c r="W482" s="99">
        <v>0</v>
      </c>
      <c r="X482" s="84">
        <v>0</v>
      </c>
      <c r="Y482" s="99">
        <v>0</v>
      </c>
      <c r="Z482" s="65">
        <v>0</v>
      </c>
      <c r="AA482" s="319">
        <v>885165</v>
      </c>
      <c r="AB482" s="319">
        <v>46667</v>
      </c>
      <c r="AC482" s="320">
        <f>AA482+AB482</f>
        <v>931832</v>
      </c>
      <c r="AD482" s="75">
        <v>4500000</v>
      </c>
      <c r="AE482" s="75">
        <v>6000000</v>
      </c>
      <c r="AF482" s="75">
        <f>AC482*U482</f>
        <v>0</v>
      </c>
      <c r="AG482" s="75">
        <f>200000*V482</f>
        <v>5000000</v>
      </c>
      <c r="AH482" s="648">
        <f t="shared" si="7"/>
        <v>0</v>
      </c>
    </row>
    <row r="483" spans="1:34" s="50" customFormat="1" ht="24" customHeight="1" x14ac:dyDescent="0.2">
      <c r="A483" s="182"/>
      <c r="B483" s="298">
        <v>249</v>
      </c>
      <c r="C483" s="266">
        <v>12</v>
      </c>
      <c r="D483" s="299">
        <v>13280</v>
      </c>
      <c r="E483" s="242" t="s">
        <v>1583</v>
      </c>
      <c r="F483" s="243" t="s">
        <v>1584</v>
      </c>
      <c r="G483" s="287" t="s">
        <v>137</v>
      </c>
      <c r="H483" s="274" t="s">
        <v>88</v>
      </c>
      <c r="I483" s="294" t="s">
        <v>2683</v>
      </c>
      <c r="J483" s="635">
        <v>384529054</v>
      </c>
      <c r="K483" s="635">
        <v>12801093</v>
      </c>
      <c r="L483" s="65" t="s">
        <v>88</v>
      </c>
      <c r="M483" s="292" t="s">
        <v>137</v>
      </c>
      <c r="N483" s="244" t="s">
        <v>2410</v>
      </c>
      <c r="O483" s="65"/>
      <c r="P483" s="90"/>
      <c r="Q483" s="244">
        <v>30</v>
      </c>
      <c r="R483" s="246">
        <v>120</v>
      </c>
      <c r="S483" s="246">
        <v>110</v>
      </c>
      <c r="T483" s="246">
        <v>29.33</v>
      </c>
      <c r="U483" s="90">
        <v>0</v>
      </c>
      <c r="V483" s="262">
        <v>14</v>
      </c>
      <c r="W483" s="99">
        <v>0</v>
      </c>
      <c r="X483" s="84">
        <v>0</v>
      </c>
      <c r="Y483" s="99">
        <v>1</v>
      </c>
      <c r="Z483" s="65">
        <v>0</v>
      </c>
      <c r="AA483" s="319">
        <v>885165</v>
      </c>
      <c r="AB483" s="319">
        <v>46667</v>
      </c>
      <c r="AC483" s="320">
        <f>AA483+AB483</f>
        <v>931832</v>
      </c>
      <c r="AD483" s="75">
        <v>4500000</v>
      </c>
      <c r="AE483" s="75">
        <v>6000000</v>
      </c>
      <c r="AF483" s="75">
        <f>AC483*U483</f>
        <v>0</v>
      </c>
      <c r="AG483" s="75">
        <f>200000*V483</f>
        <v>2800000</v>
      </c>
      <c r="AH483" s="648">
        <f t="shared" si="7"/>
        <v>-1</v>
      </c>
    </row>
    <row r="484" spans="1:34" s="50" customFormat="1" ht="24" hidden="1" customHeight="1" x14ac:dyDescent="0.2">
      <c r="A484" s="182"/>
      <c r="B484" s="298">
        <v>358</v>
      </c>
      <c r="C484" s="266">
        <v>122</v>
      </c>
      <c r="D484" s="299">
        <v>13281</v>
      </c>
      <c r="E484" s="242" t="s">
        <v>85</v>
      </c>
      <c r="F484" s="243" t="s">
        <v>1587</v>
      </c>
      <c r="G484" s="287" t="s">
        <v>137</v>
      </c>
      <c r="H484" s="274" t="s">
        <v>88</v>
      </c>
      <c r="I484" s="294" t="s">
        <v>2792</v>
      </c>
      <c r="J484" s="635">
        <v>71151151</v>
      </c>
      <c r="K484" s="635">
        <v>21111945</v>
      </c>
      <c r="L484" s="65" t="s">
        <v>88</v>
      </c>
      <c r="M484" s="292" t="s">
        <v>137</v>
      </c>
      <c r="N484" s="244" t="s">
        <v>2410</v>
      </c>
      <c r="O484" s="65"/>
      <c r="P484" s="90"/>
      <c r="Q484" s="244">
        <v>30</v>
      </c>
      <c r="R484" s="246">
        <v>120</v>
      </c>
      <c r="S484" s="246">
        <v>110</v>
      </c>
      <c r="T484" s="246">
        <v>29.33</v>
      </c>
      <c r="U484" s="90">
        <v>0</v>
      </c>
      <c r="V484" s="262">
        <v>15</v>
      </c>
      <c r="W484" s="99">
        <v>0</v>
      </c>
      <c r="X484" s="84">
        <v>0</v>
      </c>
      <c r="Y484" s="99">
        <v>2</v>
      </c>
      <c r="Z484" s="65">
        <v>2</v>
      </c>
      <c r="AA484" s="319">
        <v>885165</v>
      </c>
      <c r="AB484" s="319">
        <v>0</v>
      </c>
      <c r="AC484" s="320">
        <f>AA484+AB484</f>
        <v>885165</v>
      </c>
      <c r="AD484" s="75">
        <v>4500000</v>
      </c>
      <c r="AE484" s="75">
        <v>6000000</v>
      </c>
      <c r="AF484" s="75">
        <f>AC484*U484</f>
        <v>0</v>
      </c>
      <c r="AG484" s="75">
        <f>200000*V484</f>
        <v>3000000</v>
      </c>
      <c r="AH484" s="648">
        <f t="shared" si="7"/>
        <v>0</v>
      </c>
    </row>
    <row r="485" spans="1:34" s="50" customFormat="1" ht="24" hidden="1" customHeight="1" x14ac:dyDescent="0.2">
      <c r="A485" s="182"/>
      <c r="B485" s="298">
        <v>279</v>
      </c>
      <c r="C485" s="266">
        <v>42</v>
      </c>
      <c r="D485" s="299">
        <v>13282</v>
      </c>
      <c r="E485" s="242" t="s">
        <v>1590</v>
      </c>
      <c r="F485" s="243" t="s">
        <v>1591</v>
      </c>
      <c r="G485" s="287" t="s">
        <v>137</v>
      </c>
      <c r="H485" s="274" t="s">
        <v>88</v>
      </c>
      <c r="I485" s="294" t="s">
        <v>2713</v>
      </c>
      <c r="J485" s="635">
        <v>1671243676</v>
      </c>
      <c r="K485" s="635">
        <v>23565298</v>
      </c>
      <c r="L485" s="65" t="s">
        <v>88</v>
      </c>
      <c r="M485" s="292" t="s">
        <v>137</v>
      </c>
      <c r="N485" s="99"/>
      <c r="O485" s="65"/>
      <c r="P485" s="245" t="s">
        <v>2410</v>
      </c>
      <c r="Q485" s="244">
        <v>30</v>
      </c>
      <c r="R485" s="246">
        <v>120</v>
      </c>
      <c r="S485" s="246">
        <v>220</v>
      </c>
      <c r="T485" s="246">
        <v>29.33</v>
      </c>
      <c r="U485" s="90">
        <v>0</v>
      </c>
      <c r="V485" s="262">
        <v>15</v>
      </c>
      <c r="W485" s="99">
        <v>0</v>
      </c>
      <c r="X485" s="84">
        <v>0</v>
      </c>
      <c r="Y485" s="99">
        <v>0</v>
      </c>
      <c r="Z485" s="65">
        <v>0</v>
      </c>
      <c r="AA485" s="319">
        <v>885165</v>
      </c>
      <c r="AB485" s="319">
        <v>46667</v>
      </c>
      <c r="AC485" s="320">
        <f>AA485+AB485</f>
        <v>931832</v>
      </c>
      <c r="AD485" s="75">
        <v>4500000</v>
      </c>
      <c r="AE485" s="75">
        <v>6000000</v>
      </c>
      <c r="AF485" s="75">
        <f>AC485*U485</f>
        <v>0</v>
      </c>
      <c r="AG485" s="75">
        <f>200000*V485</f>
        <v>3000000</v>
      </c>
      <c r="AH485" s="648">
        <f t="shared" si="7"/>
        <v>0</v>
      </c>
    </row>
    <row r="486" spans="1:34" s="50" customFormat="1" ht="24" hidden="1" customHeight="1" x14ac:dyDescent="0.2">
      <c r="A486" s="182"/>
      <c r="B486" s="298">
        <v>326</v>
      </c>
      <c r="C486" s="266">
        <v>90</v>
      </c>
      <c r="D486" s="299">
        <v>13283</v>
      </c>
      <c r="E486" s="242" t="s">
        <v>107</v>
      </c>
      <c r="F486" s="243" t="s">
        <v>1594</v>
      </c>
      <c r="G486" s="287" t="s">
        <v>137</v>
      </c>
      <c r="H486" s="274" t="s">
        <v>88</v>
      </c>
      <c r="I486" s="353" t="s">
        <v>2760</v>
      </c>
      <c r="J486" s="634">
        <v>921061021</v>
      </c>
      <c r="K486" s="634">
        <v>81609373</v>
      </c>
      <c r="L486" s="68" t="s">
        <v>88</v>
      </c>
      <c r="M486" s="292" t="s">
        <v>137</v>
      </c>
      <c r="N486" s="244" t="s">
        <v>2410</v>
      </c>
      <c r="O486" s="68"/>
      <c r="P486" s="91"/>
      <c r="Q486" s="244">
        <v>30</v>
      </c>
      <c r="R486" s="246">
        <v>120</v>
      </c>
      <c r="S486" s="246">
        <v>110</v>
      </c>
      <c r="T486" s="246">
        <v>29.33</v>
      </c>
      <c r="U486" s="90">
        <v>0</v>
      </c>
      <c r="V486" s="262">
        <v>15</v>
      </c>
      <c r="W486" s="99">
        <v>0</v>
      </c>
      <c r="X486" s="84">
        <v>0</v>
      </c>
      <c r="Y486" s="99">
        <v>1</v>
      </c>
      <c r="Z486" s="65">
        <v>1</v>
      </c>
      <c r="AA486" s="319">
        <v>885165</v>
      </c>
      <c r="AB486" s="319">
        <v>46667</v>
      </c>
      <c r="AC486" s="320">
        <f>AA486+AB486</f>
        <v>931832</v>
      </c>
      <c r="AD486" s="75">
        <v>4500000</v>
      </c>
      <c r="AE486" s="75">
        <v>6000000</v>
      </c>
      <c r="AF486" s="75">
        <f>AC486*U486</f>
        <v>0</v>
      </c>
      <c r="AG486" s="75">
        <f>200000*V486</f>
        <v>3000000</v>
      </c>
      <c r="AH486" s="648">
        <f t="shared" si="7"/>
        <v>0</v>
      </c>
    </row>
    <row r="487" spans="1:34" s="50" customFormat="1" ht="24" hidden="1" customHeight="1" x14ac:dyDescent="0.2">
      <c r="A487" s="182"/>
      <c r="B487" s="298">
        <v>308</v>
      </c>
      <c r="C487" s="266">
        <v>71</v>
      </c>
      <c r="D487" s="299">
        <v>13284</v>
      </c>
      <c r="E487" s="242" t="s">
        <v>634</v>
      </c>
      <c r="F487" s="243" t="s">
        <v>1597</v>
      </c>
      <c r="G487" s="287" t="s">
        <v>137</v>
      </c>
      <c r="H487" s="274" t="s">
        <v>88</v>
      </c>
      <c r="I487" s="290" t="s">
        <v>2742</v>
      </c>
      <c r="J487" s="638">
        <v>73529664</v>
      </c>
      <c r="K487" s="638">
        <v>16262104</v>
      </c>
      <c r="L487" s="67" t="s">
        <v>88</v>
      </c>
      <c r="M487" s="292" t="s">
        <v>137</v>
      </c>
      <c r="N487" s="244" t="s">
        <v>2410</v>
      </c>
      <c r="O487" s="67"/>
      <c r="P487" s="92"/>
      <c r="Q487" s="244">
        <v>30</v>
      </c>
      <c r="R487" s="246">
        <v>120</v>
      </c>
      <c r="S487" s="246">
        <v>110</v>
      </c>
      <c r="T487" s="246">
        <v>29.33</v>
      </c>
      <c r="U487" s="90">
        <v>0</v>
      </c>
      <c r="V487" s="262">
        <v>25</v>
      </c>
      <c r="W487" s="99">
        <v>0</v>
      </c>
      <c r="X487" s="84">
        <v>0</v>
      </c>
      <c r="Y487" s="99">
        <v>1</v>
      </c>
      <c r="Z487" s="65">
        <v>1</v>
      </c>
      <c r="AA487" s="319">
        <v>885165</v>
      </c>
      <c r="AB487" s="319">
        <v>46667</v>
      </c>
      <c r="AC487" s="320">
        <f>AA487+AB487</f>
        <v>931832</v>
      </c>
      <c r="AD487" s="75">
        <v>4500000</v>
      </c>
      <c r="AE487" s="75">
        <v>6000000</v>
      </c>
      <c r="AF487" s="75">
        <f>AC487*U487</f>
        <v>0</v>
      </c>
      <c r="AG487" s="75">
        <f>200000*V487</f>
        <v>5000000</v>
      </c>
      <c r="AH487" s="648">
        <f t="shared" si="7"/>
        <v>0</v>
      </c>
    </row>
    <row r="488" spans="1:34" s="50" customFormat="1" ht="24" hidden="1" customHeight="1" x14ac:dyDescent="0.2">
      <c r="A488" s="182"/>
      <c r="B488" s="298">
        <v>290</v>
      </c>
      <c r="C488" s="266">
        <v>53</v>
      </c>
      <c r="D488" s="299">
        <v>13285</v>
      </c>
      <c r="E488" s="242" t="s">
        <v>946</v>
      </c>
      <c r="F488" s="243" t="s">
        <v>1600</v>
      </c>
      <c r="G488" s="287" t="s">
        <v>137</v>
      </c>
      <c r="H488" s="274" t="s">
        <v>88</v>
      </c>
      <c r="I488" s="353" t="s">
        <v>2724</v>
      </c>
      <c r="J488" s="634">
        <v>14099268</v>
      </c>
      <c r="K488" s="634">
        <v>46805552</v>
      </c>
      <c r="L488" s="68" t="s">
        <v>88</v>
      </c>
      <c r="M488" s="292" t="s">
        <v>137</v>
      </c>
      <c r="N488" s="100"/>
      <c r="O488" s="68"/>
      <c r="P488" s="245" t="s">
        <v>2410</v>
      </c>
      <c r="Q488" s="244">
        <v>30</v>
      </c>
      <c r="R488" s="246">
        <v>120</v>
      </c>
      <c r="S488" s="246">
        <v>220</v>
      </c>
      <c r="T488" s="246">
        <v>29.33</v>
      </c>
      <c r="U488" s="90">
        <v>0</v>
      </c>
      <c r="V488" s="262">
        <v>25</v>
      </c>
      <c r="W488" s="99">
        <v>0</v>
      </c>
      <c r="X488" s="84">
        <v>0</v>
      </c>
      <c r="Y488" s="99">
        <v>1</v>
      </c>
      <c r="Z488" s="65">
        <v>1</v>
      </c>
      <c r="AA488" s="319">
        <v>885165</v>
      </c>
      <c r="AB488" s="319">
        <v>46667</v>
      </c>
      <c r="AC488" s="320">
        <f>AA488+AB488</f>
        <v>931832</v>
      </c>
      <c r="AD488" s="75">
        <v>4500000</v>
      </c>
      <c r="AE488" s="75">
        <v>6000000</v>
      </c>
      <c r="AF488" s="75">
        <f>AC488*U488</f>
        <v>0</v>
      </c>
      <c r="AG488" s="75">
        <f>200000*V488</f>
        <v>5000000</v>
      </c>
      <c r="AH488" s="648">
        <f t="shared" si="7"/>
        <v>0</v>
      </c>
    </row>
    <row r="489" spans="1:34" s="50" customFormat="1" ht="24" hidden="1" customHeight="1" x14ac:dyDescent="0.2">
      <c r="A489" s="182"/>
      <c r="B489" s="298">
        <v>288</v>
      </c>
      <c r="C489" s="266">
        <v>51</v>
      </c>
      <c r="D489" s="299">
        <v>13286</v>
      </c>
      <c r="E489" s="242" t="s">
        <v>1603</v>
      </c>
      <c r="F489" s="243" t="s">
        <v>1604</v>
      </c>
      <c r="G489" s="287" t="s">
        <v>137</v>
      </c>
      <c r="H489" s="274" t="s">
        <v>88</v>
      </c>
      <c r="I489" s="294" t="s">
        <v>2722</v>
      </c>
      <c r="J489" s="635">
        <v>792016815</v>
      </c>
      <c r="K489" s="635">
        <v>19120549</v>
      </c>
      <c r="L489" s="65" t="s">
        <v>88</v>
      </c>
      <c r="M489" s="292" t="s">
        <v>137</v>
      </c>
      <c r="N489" s="99"/>
      <c r="O489" s="65"/>
      <c r="P489" s="245" t="s">
        <v>2410</v>
      </c>
      <c r="Q489" s="244">
        <v>30</v>
      </c>
      <c r="R489" s="246">
        <v>120</v>
      </c>
      <c r="S489" s="246">
        <v>220</v>
      </c>
      <c r="T489" s="246">
        <v>29.33</v>
      </c>
      <c r="U489" s="90">
        <v>0</v>
      </c>
      <c r="V489" s="262">
        <v>30</v>
      </c>
      <c r="W489" s="99">
        <v>0</v>
      </c>
      <c r="X489" s="84">
        <v>0</v>
      </c>
      <c r="Y489" s="99">
        <v>1</v>
      </c>
      <c r="Z489" s="65">
        <v>1</v>
      </c>
      <c r="AA489" s="319">
        <v>885165</v>
      </c>
      <c r="AB489" s="319">
        <v>46667</v>
      </c>
      <c r="AC489" s="320">
        <f>AA489+AB489</f>
        <v>931832</v>
      </c>
      <c r="AD489" s="75">
        <v>4500000</v>
      </c>
      <c r="AE489" s="75">
        <v>6000000</v>
      </c>
      <c r="AF489" s="75">
        <f>AC489*U489</f>
        <v>0</v>
      </c>
      <c r="AG489" s="75">
        <f>200000*V489</f>
        <v>6000000</v>
      </c>
      <c r="AH489" s="648">
        <f t="shared" si="7"/>
        <v>0</v>
      </c>
    </row>
    <row r="490" spans="1:34" s="50" customFormat="1" ht="24" hidden="1" customHeight="1" x14ac:dyDescent="0.2">
      <c r="A490" s="182"/>
      <c r="B490" s="298">
        <v>359</v>
      </c>
      <c r="C490" s="266">
        <v>123</v>
      </c>
      <c r="D490" s="299">
        <v>13287</v>
      </c>
      <c r="E490" s="242" t="s">
        <v>190</v>
      </c>
      <c r="F490" s="243" t="s">
        <v>1607</v>
      </c>
      <c r="G490" s="287" t="s">
        <v>137</v>
      </c>
      <c r="H490" s="274" t="s">
        <v>88</v>
      </c>
      <c r="I490" s="294" t="s">
        <v>2793</v>
      </c>
      <c r="J490" s="635">
        <v>62919296</v>
      </c>
      <c r="K490" s="635">
        <v>15090316</v>
      </c>
      <c r="L490" s="65" t="s">
        <v>88</v>
      </c>
      <c r="M490" s="292" t="s">
        <v>137</v>
      </c>
      <c r="N490" s="244" t="s">
        <v>2410</v>
      </c>
      <c r="O490" s="65"/>
      <c r="P490" s="90"/>
      <c r="Q490" s="244">
        <v>30</v>
      </c>
      <c r="R490" s="246">
        <v>120</v>
      </c>
      <c r="S490" s="246">
        <v>110</v>
      </c>
      <c r="T490" s="246">
        <v>29.33</v>
      </c>
      <c r="U490" s="90">
        <v>0</v>
      </c>
      <c r="V490" s="262">
        <v>15</v>
      </c>
      <c r="W490" s="99">
        <v>0</v>
      </c>
      <c r="X490" s="84">
        <v>0</v>
      </c>
      <c r="Y490" s="99">
        <v>1</v>
      </c>
      <c r="Z490" s="65">
        <v>1</v>
      </c>
      <c r="AA490" s="319">
        <v>885165</v>
      </c>
      <c r="AB490" s="319">
        <v>0</v>
      </c>
      <c r="AC490" s="320">
        <f>AA490+AB490</f>
        <v>885165</v>
      </c>
      <c r="AD490" s="75">
        <v>4500000</v>
      </c>
      <c r="AE490" s="75">
        <v>6000000</v>
      </c>
      <c r="AF490" s="75">
        <f>AC490*U490</f>
        <v>0</v>
      </c>
      <c r="AG490" s="75">
        <f>200000*V490</f>
        <v>3000000</v>
      </c>
      <c r="AH490" s="648">
        <f t="shared" si="7"/>
        <v>0</v>
      </c>
    </row>
    <row r="491" spans="1:34" s="50" customFormat="1" ht="24" customHeight="1" x14ac:dyDescent="0.2">
      <c r="A491" s="182"/>
      <c r="B491" s="298">
        <v>275</v>
      </c>
      <c r="C491" s="266">
        <v>38</v>
      </c>
      <c r="D491" s="299">
        <v>13288</v>
      </c>
      <c r="E491" s="242" t="s">
        <v>453</v>
      </c>
      <c r="F491" s="243" t="s">
        <v>1610</v>
      </c>
      <c r="G491" s="287" t="s">
        <v>137</v>
      </c>
      <c r="H491" s="274" t="s">
        <v>88</v>
      </c>
      <c r="I491" s="294" t="s">
        <v>2709</v>
      </c>
      <c r="J491" s="635">
        <v>2140537610</v>
      </c>
      <c r="K491" s="635">
        <v>11176774</v>
      </c>
      <c r="L491" s="65" t="s">
        <v>88</v>
      </c>
      <c r="M491" s="292" t="s">
        <v>137</v>
      </c>
      <c r="N491" s="99"/>
      <c r="O491" s="65"/>
      <c r="P491" s="245" t="s">
        <v>2410</v>
      </c>
      <c r="Q491" s="244">
        <v>30</v>
      </c>
      <c r="R491" s="246">
        <v>120</v>
      </c>
      <c r="S491" s="246">
        <v>220</v>
      </c>
      <c r="T491" s="246">
        <v>29.33</v>
      </c>
      <c r="U491" s="90">
        <v>0</v>
      </c>
      <c r="V491" s="262">
        <v>25</v>
      </c>
      <c r="W491" s="99">
        <v>0</v>
      </c>
      <c r="X491" s="84">
        <v>0</v>
      </c>
      <c r="Y491" s="99">
        <v>1</v>
      </c>
      <c r="Z491" s="65">
        <v>0</v>
      </c>
      <c r="AA491" s="319">
        <v>885165</v>
      </c>
      <c r="AB491" s="319">
        <v>46667</v>
      </c>
      <c r="AC491" s="320">
        <f>AA491+AB491</f>
        <v>931832</v>
      </c>
      <c r="AD491" s="75">
        <v>4500000</v>
      </c>
      <c r="AE491" s="75">
        <v>6000000</v>
      </c>
      <c r="AF491" s="75">
        <f>AC491*U491</f>
        <v>0</v>
      </c>
      <c r="AG491" s="75">
        <f>200000*V491</f>
        <v>5000000</v>
      </c>
      <c r="AH491" s="648">
        <f t="shared" si="7"/>
        <v>-1</v>
      </c>
    </row>
    <row r="492" spans="1:34" s="50" customFormat="1" ht="24" customHeight="1" x14ac:dyDescent="0.2">
      <c r="A492" s="182"/>
      <c r="B492" s="298">
        <v>328</v>
      </c>
      <c r="C492" s="266">
        <v>92</v>
      </c>
      <c r="D492" s="299">
        <v>13289</v>
      </c>
      <c r="E492" s="242" t="s">
        <v>530</v>
      </c>
      <c r="F492" s="243" t="s">
        <v>1613</v>
      </c>
      <c r="G492" s="287" t="s">
        <v>137</v>
      </c>
      <c r="H492" s="274" t="s">
        <v>88</v>
      </c>
      <c r="I492" s="290" t="s">
        <v>2762</v>
      </c>
      <c r="J492" s="638">
        <v>2062049625</v>
      </c>
      <c r="K492" s="638">
        <v>97300982</v>
      </c>
      <c r="L492" s="67" t="s">
        <v>88</v>
      </c>
      <c r="M492" s="292" t="s">
        <v>137</v>
      </c>
      <c r="N492" s="244" t="s">
        <v>2410</v>
      </c>
      <c r="O492" s="67"/>
      <c r="P492" s="92"/>
      <c r="Q492" s="244">
        <v>30</v>
      </c>
      <c r="R492" s="246">
        <v>120</v>
      </c>
      <c r="S492" s="246">
        <v>110</v>
      </c>
      <c r="T492" s="246">
        <v>29.33</v>
      </c>
      <c r="U492" s="90">
        <v>0</v>
      </c>
      <c r="V492" s="262">
        <v>15</v>
      </c>
      <c r="W492" s="99">
        <v>0</v>
      </c>
      <c r="X492" s="84">
        <v>0</v>
      </c>
      <c r="Y492" s="99">
        <v>2</v>
      </c>
      <c r="Z492" s="65">
        <v>0</v>
      </c>
      <c r="AA492" s="319">
        <v>885165</v>
      </c>
      <c r="AB492" s="319">
        <v>46667</v>
      </c>
      <c r="AC492" s="320">
        <f>AA492+AB492</f>
        <v>931832</v>
      </c>
      <c r="AD492" s="75">
        <v>4500000</v>
      </c>
      <c r="AE492" s="75">
        <v>6000000</v>
      </c>
      <c r="AF492" s="75">
        <f>AC492*U492</f>
        <v>0</v>
      </c>
      <c r="AG492" s="75">
        <f>200000*V492</f>
        <v>3000000</v>
      </c>
      <c r="AH492" s="648">
        <f t="shared" si="7"/>
        <v>-2</v>
      </c>
    </row>
    <row r="493" spans="1:34" s="50" customFormat="1" ht="24" hidden="1" customHeight="1" x14ac:dyDescent="0.2">
      <c r="A493" s="182"/>
      <c r="B493" s="298">
        <v>271</v>
      </c>
      <c r="C493" s="266">
        <v>34</v>
      </c>
      <c r="D493" s="299">
        <v>13290</v>
      </c>
      <c r="E493" s="242" t="s">
        <v>209</v>
      </c>
      <c r="F493" s="243" t="s">
        <v>1616</v>
      </c>
      <c r="G493" s="287" t="s">
        <v>137</v>
      </c>
      <c r="H493" s="274" t="s">
        <v>88</v>
      </c>
      <c r="I493" s="294" t="s">
        <v>2705</v>
      </c>
      <c r="J493" s="635">
        <v>639441521</v>
      </c>
      <c r="K493" s="635">
        <v>21206033</v>
      </c>
      <c r="L493" s="65" t="s">
        <v>88</v>
      </c>
      <c r="M493" s="292" t="s">
        <v>137</v>
      </c>
      <c r="N493" s="244" t="s">
        <v>2410</v>
      </c>
      <c r="O493" s="65"/>
      <c r="P493" s="90"/>
      <c r="Q493" s="244">
        <v>30</v>
      </c>
      <c r="R493" s="246">
        <v>120</v>
      </c>
      <c r="S493" s="246">
        <v>110</v>
      </c>
      <c r="T493" s="246">
        <v>29.33</v>
      </c>
      <c r="U493" s="90">
        <v>0</v>
      </c>
      <c r="V493" s="262">
        <v>15</v>
      </c>
      <c r="W493" s="99">
        <v>0</v>
      </c>
      <c r="X493" s="84">
        <v>0</v>
      </c>
      <c r="Y493" s="99">
        <v>1</v>
      </c>
      <c r="Z493" s="65">
        <v>1</v>
      </c>
      <c r="AA493" s="319">
        <v>885165</v>
      </c>
      <c r="AB493" s="319">
        <v>46667</v>
      </c>
      <c r="AC493" s="320">
        <f>AA493+AB493</f>
        <v>931832</v>
      </c>
      <c r="AD493" s="75">
        <v>4500000</v>
      </c>
      <c r="AE493" s="75">
        <v>6000000</v>
      </c>
      <c r="AF493" s="75">
        <f>AC493*U493</f>
        <v>0</v>
      </c>
      <c r="AG493" s="75">
        <f>200000*V493</f>
        <v>3000000</v>
      </c>
      <c r="AH493" s="648">
        <f t="shared" si="7"/>
        <v>0</v>
      </c>
    </row>
    <row r="494" spans="1:34" s="50" customFormat="1" ht="24" hidden="1" customHeight="1" x14ac:dyDescent="0.2">
      <c r="A494" s="182"/>
      <c r="B494" s="298">
        <v>330</v>
      </c>
      <c r="C494" s="266">
        <v>94</v>
      </c>
      <c r="D494" s="299">
        <v>13291</v>
      </c>
      <c r="E494" s="242" t="s">
        <v>352</v>
      </c>
      <c r="F494" s="243" t="s">
        <v>1619</v>
      </c>
      <c r="G494" s="287" t="s">
        <v>137</v>
      </c>
      <c r="H494" s="274" t="s">
        <v>88</v>
      </c>
      <c r="I494" s="294" t="s">
        <v>2764</v>
      </c>
      <c r="J494" s="635">
        <v>70401659</v>
      </c>
      <c r="K494" s="635">
        <v>12761208</v>
      </c>
      <c r="L494" s="65" t="s">
        <v>88</v>
      </c>
      <c r="M494" s="292" t="s">
        <v>137</v>
      </c>
      <c r="N494" s="244" t="s">
        <v>2410</v>
      </c>
      <c r="O494" s="65"/>
      <c r="P494" s="90"/>
      <c r="Q494" s="244">
        <v>30</v>
      </c>
      <c r="R494" s="246">
        <v>120</v>
      </c>
      <c r="S494" s="246">
        <v>110</v>
      </c>
      <c r="T494" s="246">
        <v>29.33</v>
      </c>
      <c r="U494" s="90">
        <v>0</v>
      </c>
      <c r="V494" s="262">
        <v>25</v>
      </c>
      <c r="W494" s="99">
        <v>0</v>
      </c>
      <c r="X494" s="84">
        <v>0</v>
      </c>
      <c r="Y494" s="99">
        <v>2</v>
      </c>
      <c r="Z494" s="65">
        <v>2</v>
      </c>
      <c r="AA494" s="319">
        <v>885165</v>
      </c>
      <c r="AB494" s="319">
        <v>46667</v>
      </c>
      <c r="AC494" s="320">
        <f>AA494+AB494</f>
        <v>931832</v>
      </c>
      <c r="AD494" s="75">
        <v>4500000</v>
      </c>
      <c r="AE494" s="75">
        <v>6000000</v>
      </c>
      <c r="AF494" s="75">
        <f>AC494*U494</f>
        <v>0</v>
      </c>
      <c r="AG494" s="75">
        <f>200000*V494</f>
        <v>5000000</v>
      </c>
      <c r="AH494" s="648">
        <f t="shared" si="7"/>
        <v>0</v>
      </c>
    </row>
    <row r="495" spans="1:34" s="50" customFormat="1" ht="24" hidden="1" customHeight="1" x14ac:dyDescent="0.2">
      <c r="A495" s="182"/>
      <c r="B495" s="298">
        <v>335</v>
      </c>
      <c r="C495" s="266">
        <v>99</v>
      </c>
      <c r="D495" s="299">
        <v>13292</v>
      </c>
      <c r="E495" s="242" t="s">
        <v>314</v>
      </c>
      <c r="F495" s="243" t="s">
        <v>1622</v>
      </c>
      <c r="G495" s="287" t="s">
        <v>137</v>
      </c>
      <c r="H495" s="274" t="s">
        <v>88</v>
      </c>
      <c r="I495" s="294" t="s">
        <v>2769</v>
      </c>
      <c r="J495" s="635">
        <v>82432945</v>
      </c>
      <c r="K495" s="635">
        <v>12854947</v>
      </c>
      <c r="L495" s="65" t="s">
        <v>88</v>
      </c>
      <c r="M495" s="292" t="s">
        <v>137</v>
      </c>
      <c r="N495" s="244" t="s">
        <v>2410</v>
      </c>
      <c r="O495" s="65"/>
      <c r="P495" s="90"/>
      <c r="Q495" s="244">
        <v>30</v>
      </c>
      <c r="R495" s="246">
        <v>120</v>
      </c>
      <c r="S495" s="246">
        <v>110</v>
      </c>
      <c r="T495" s="246">
        <v>29.33</v>
      </c>
      <c r="U495" s="90">
        <v>0</v>
      </c>
      <c r="V495" s="262">
        <v>15</v>
      </c>
      <c r="W495" s="99">
        <v>0</v>
      </c>
      <c r="X495" s="84">
        <v>0</v>
      </c>
      <c r="Y495" s="99">
        <v>2</v>
      </c>
      <c r="Z495" s="65">
        <v>2</v>
      </c>
      <c r="AA495" s="319">
        <v>885165</v>
      </c>
      <c r="AB495" s="319">
        <v>46667</v>
      </c>
      <c r="AC495" s="320">
        <f>AA495+AB495</f>
        <v>931832</v>
      </c>
      <c r="AD495" s="75">
        <v>4500000</v>
      </c>
      <c r="AE495" s="75">
        <v>6000000</v>
      </c>
      <c r="AF495" s="75">
        <f>AC495*U495</f>
        <v>0</v>
      </c>
      <c r="AG495" s="75">
        <f>200000*V495</f>
        <v>3000000</v>
      </c>
      <c r="AH495" s="648">
        <f t="shared" si="7"/>
        <v>0</v>
      </c>
    </row>
    <row r="496" spans="1:34" s="50" customFormat="1" ht="24" hidden="1" customHeight="1" x14ac:dyDescent="0.2">
      <c r="A496" s="182"/>
      <c r="B496" s="298">
        <v>375</v>
      </c>
      <c r="C496" s="266">
        <v>139</v>
      </c>
      <c r="D496" s="299">
        <v>13293</v>
      </c>
      <c r="E496" s="242" t="s">
        <v>230</v>
      </c>
      <c r="F496" s="243" t="s">
        <v>1625</v>
      </c>
      <c r="G496" s="287" t="s">
        <v>137</v>
      </c>
      <c r="H496" s="274" t="s">
        <v>88</v>
      </c>
      <c r="I496" s="294" t="s">
        <v>2809</v>
      </c>
      <c r="J496" s="635">
        <v>69366004</v>
      </c>
      <c r="K496" s="635">
        <v>20128646</v>
      </c>
      <c r="L496" s="65" t="s">
        <v>88</v>
      </c>
      <c r="M496" s="292" t="s">
        <v>137</v>
      </c>
      <c r="N496" s="244" t="s">
        <v>2410</v>
      </c>
      <c r="O496" s="65"/>
      <c r="P496" s="90"/>
      <c r="Q496" s="244">
        <v>30</v>
      </c>
      <c r="R496" s="246">
        <v>120</v>
      </c>
      <c r="S496" s="246">
        <v>110</v>
      </c>
      <c r="T496" s="246">
        <v>29.33</v>
      </c>
      <c r="U496" s="90">
        <v>0</v>
      </c>
      <c r="V496" s="262">
        <v>13</v>
      </c>
      <c r="W496" s="99">
        <v>0</v>
      </c>
      <c r="X496" s="84">
        <v>0</v>
      </c>
      <c r="Y496" s="99">
        <v>1</v>
      </c>
      <c r="Z496" s="65">
        <v>1</v>
      </c>
      <c r="AA496" s="319">
        <v>885165</v>
      </c>
      <c r="AB496" s="319">
        <v>0</v>
      </c>
      <c r="AC496" s="320">
        <f>AA496+AB496</f>
        <v>885165</v>
      </c>
      <c r="AD496" s="75">
        <v>4500000</v>
      </c>
      <c r="AE496" s="75">
        <v>6000000</v>
      </c>
      <c r="AF496" s="75">
        <f>AC496*U496</f>
        <v>0</v>
      </c>
      <c r="AG496" s="75">
        <f>200000*V496</f>
        <v>2600000</v>
      </c>
      <c r="AH496" s="648">
        <f t="shared" si="7"/>
        <v>0</v>
      </c>
    </row>
    <row r="497" spans="1:34" s="50" customFormat="1" ht="24" hidden="1" customHeight="1" x14ac:dyDescent="0.2">
      <c r="A497" s="182"/>
      <c r="B497" s="298">
        <v>287</v>
      </c>
      <c r="C497" s="266">
        <v>50</v>
      </c>
      <c r="D497" s="299">
        <v>13294</v>
      </c>
      <c r="E497" s="242" t="s">
        <v>1628</v>
      </c>
      <c r="F497" s="243" t="s">
        <v>1629</v>
      </c>
      <c r="G497" s="287" t="s">
        <v>137</v>
      </c>
      <c r="H497" s="274" t="s">
        <v>88</v>
      </c>
      <c r="I497" s="294" t="s">
        <v>2721</v>
      </c>
      <c r="J497" s="635">
        <v>79690459</v>
      </c>
      <c r="K497" s="635">
        <v>13646827</v>
      </c>
      <c r="L497" s="65" t="s">
        <v>88</v>
      </c>
      <c r="M497" s="292" t="s">
        <v>137</v>
      </c>
      <c r="N497" s="244" t="s">
        <v>2410</v>
      </c>
      <c r="O497" s="65"/>
      <c r="P497" s="90"/>
      <c r="Q497" s="244">
        <v>30</v>
      </c>
      <c r="R497" s="246">
        <v>120</v>
      </c>
      <c r="S497" s="246">
        <v>110</v>
      </c>
      <c r="T497" s="246">
        <v>29.33</v>
      </c>
      <c r="U497" s="90">
        <v>0</v>
      </c>
      <c r="V497" s="262">
        <v>15</v>
      </c>
      <c r="W497" s="99">
        <v>0</v>
      </c>
      <c r="X497" s="84">
        <v>0</v>
      </c>
      <c r="Y497" s="99">
        <v>1</v>
      </c>
      <c r="Z497" s="65">
        <v>1</v>
      </c>
      <c r="AA497" s="319">
        <v>885165</v>
      </c>
      <c r="AB497" s="319">
        <v>46667</v>
      </c>
      <c r="AC497" s="320">
        <f>AA497+AB497</f>
        <v>931832</v>
      </c>
      <c r="AD497" s="75">
        <v>4500000</v>
      </c>
      <c r="AE497" s="75">
        <v>6000000</v>
      </c>
      <c r="AF497" s="75">
        <f>AC497*U497</f>
        <v>0</v>
      </c>
      <c r="AG497" s="75">
        <f>200000*V497</f>
        <v>3000000</v>
      </c>
      <c r="AH497" s="648">
        <f t="shared" si="7"/>
        <v>0</v>
      </c>
    </row>
    <row r="498" spans="1:34" s="50" customFormat="1" ht="24" hidden="1" customHeight="1" x14ac:dyDescent="0.2">
      <c r="A498" s="182"/>
      <c r="B498" s="298">
        <v>374</v>
      </c>
      <c r="C498" s="266">
        <v>138</v>
      </c>
      <c r="D498" s="299">
        <v>13295</v>
      </c>
      <c r="E498" s="242" t="s">
        <v>1632</v>
      </c>
      <c r="F498" s="243" t="s">
        <v>1633</v>
      </c>
      <c r="G498" s="287" t="s">
        <v>137</v>
      </c>
      <c r="H498" s="274" t="s">
        <v>88</v>
      </c>
      <c r="I498" s="294" t="s">
        <v>2808</v>
      </c>
      <c r="J498" s="635">
        <v>61161608</v>
      </c>
      <c r="K498" s="635">
        <v>20163476</v>
      </c>
      <c r="L498" s="65" t="s">
        <v>88</v>
      </c>
      <c r="M498" s="292" t="s">
        <v>137</v>
      </c>
      <c r="N498" s="244" t="s">
        <v>2410</v>
      </c>
      <c r="O498" s="65"/>
      <c r="P498" s="90"/>
      <c r="Q498" s="244">
        <v>30</v>
      </c>
      <c r="R498" s="246">
        <v>120</v>
      </c>
      <c r="S498" s="246">
        <v>110</v>
      </c>
      <c r="T498" s="246">
        <v>29.33</v>
      </c>
      <c r="U498" s="90">
        <v>0</v>
      </c>
      <c r="V498" s="262">
        <v>12</v>
      </c>
      <c r="W498" s="99">
        <v>0</v>
      </c>
      <c r="X498" s="84">
        <v>0</v>
      </c>
      <c r="Y498" s="99">
        <v>0</v>
      </c>
      <c r="Z498" s="65">
        <v>0</v>
      </c>
      <c r="AA498" s="319">
        <v>885165</v>
      </c>
      <c r="AB498" s="319">
        <v>0</v>
      </c>
      <c r="AC498" s="320">
        <f>AA498+AB498</f>
        <v>885165</v>
      </c>
      <c r="AD498" s="75">
        <v>4500000</v>
      </c>
      <c r="AE498" s="75">
        <v>6000000</v>
      </c>
      <c r="AF498" s="75">
        <f>AC498*U498</f>
        <v>0</v>
      </c>
      <c r="AG498" s="75">
        <f>200000*V498</f>
        <v>2400000</v>
      </c>
      <c r="AH498" s="648">
        <f t="shared" si="7"/>
        <v>0</v>
      </c>
    </row>
    <row r="499" spans="1:34" s="50" customFormat="1" ht="24" hidden="1" customHeight="1" x14ac:dyDescent="0.2">
      <c r="A499" s="182"/>
      <c r="B499" s="298">
        <v>342</v>
      </c>
      <c r="C499" s="266">
        <v>106</v>
      </c>
      <c r="D499" s="299">
        <v>13296</v>
      </c>
      <c r="E499" s="242" t="s">
        <v>776</v>
      </c>
      <c r="F499" s="243" t="s">
        <v>1636</v>
      </c>
      <c r="G499" s="287" t="s">
        <v>137</v>
      </c>
      <c r="H499" s="274" t="s">
        <v>88</v>
      </c>
      <c r="I499" s="353" t="s">
        <v>2776</v>
      </c>
      <c r="J499" s="634">
        <v>83118616</v>
      </c>
      <c r="K499" s="634">
        <v>10794440</v>
      </c>
      <c r="L499" s="68" t="s">
        <v>88</v>
      </c>
      <c r="M499" s="292" t="s">
        <v>137</v>
      </c>
      <c r="N499" s="244" t="s">
        <v>2410</v>
      </c>
      <c r="O499" s="68"/>
      <c r="P499" s="91"/>
      <c r="Q499" s="244">
        <v>30</v>
      </c>
      <c r="R499" s="246">
        <v>120</v>
      </c>
      <c r="S499" s="246">
        <v>110</v>
      </c>
      <c r="T499" s="246">
        <v>29.33</v>
      </c>
      <c r="U499" s="90">
        <v>0</v>
      </c>
      <c r="V499" s="262">
        <v>13</v>
      </c>
      <c r="W499" s="99">
        <v>0</v>
      </c>
      <c r="X499" s="84">
        <v>0</v>
      </c>
      <c r="Y499" s="99">
        <v>0</v>
      </c>
      <c r="Z499" s="65">
        <v>0</v>
      </c>
      <c r="AA499" s="319">
        <v>885165</v>
      </c>
      <c r="AB499" s="319">
        <v>46667</v>
      </c>
      <c r="AC499" s="320">
        <f>AA499+AB499</f>
        <v>931832</v>
      </c>
      <c r="AD499" s="75">
        <v>4500000</v>
      </c>
      <c r="AE499" s="75">
        <v>6000000</v>
      </c>
      <c r="AF499" s="75">
        <f>AC499*U499</f>
        <v>0</v>
      </c>
      <c r="AG499" s="75">
        <f>200000*V499</f>
        <v>2600000</v>
      </c>
      <c r="AH499" s="648">
        <f t="shared" si="7"/>
        <v>0</v>
      </c>
    </row>
    <row r="500" spans="1:34" s="50" customFormat="1" ht="24" hidden="1" customHeight="1" x14ac:dyDescent="0.2">
      <c r="A500" s="182"/>
      <c r="B500" s="298">
        <v>294</v>
      </c>
      <c r="C500" s="266">
        <v>57</v>
      </c>
      <c r="D500" s="299">
        <v>13297</v>
      </c>
      <c r="E500" s="242" t="s">
        <v>966</v>
      </c>
      <c r="F500" s="243" t="s">
        <v>1639</v>
      </c>
      <c r="G500" s="287" t="s">
        <v>137</v>
      </c>
      <c r="H500" s="274" t="s">
        <v>88</v>
      </c>
      <c r="I500" s="294" t="s">
        <v>2728</v>
      </c>
      <c r="J500" s="635">
        <v>16765281</v>
      </c>
      <c r="K500" s="635">
        <v>19182834</v>
      </c>
      <c r="L500" s="65" t="s">
        <v>88</v>
      </c>
      <c r="M500" s="292" t="s">
        <v>137</v>
      </c>
      <c r="N500" s="244" t="s">
        <v>2410</v>
      </c>
      <c r="O500" s="65"/>
      <c r="P500" s="90"/>
      <c r="Q500" s="244">
        <v>30</v>
      </c>
      <c r="R500" s="246">
        <v>120</v>
      </c>
      <c r="S500" s="246">
        <v>110</v>
      </c>
      <c r="T500" s="246">
        <v>29.33</v>
      </c>
      <c r="U500" s="90">
        <v>0</v>
      </c>
      <c r="V500" s="262">
        <v>15</v>
      </c>
      <c r="W500" s="99">
        <v>0</v>
      </c>
      <c r="X500" s="84">
        <v>0</v>
      </c>
      <c r="Y500" s="99">
        <v>1</v>
      </c>
      <c r="Z500" s="65">
        <v>1</v>
      </c>
      <c r="AA500" s="319">
        <v>885165</v>
      </c>
      <c r="AB500" s="319">
        <v>46667</v>
      </c>
      <c r="AC500" s="320">
        <f>AA500+AB500</f>
        <v>931832</v>
      </c>
      <c r="AD500" s="75">
        <v>4500000</v>
      </c>
      <c r="AE500" s="75">
        <v>6000000</v>
      </c>
      <c r="AF500" s="75">
        <f>AC500*U500</f>
        <v>0</v>
      </c>
      <c r="AG500" s="75">
        <f>200000*V500</f>
        <v>3000000</v>
      </c>
      <c r="AH500" s="648">
        <f t="shared" si="7"/>
        <v>0</v>
      </c>
    </row>
    <row r="501" spans="1:34" s="50" customFormat="1" ht="24" hidden="1" customHeight="1" x14ac:dyDescent="0.2">
      <c r="A501" s="182"/>
      <c r="B501" s="298">
        <v>277</v>
      </c>
      <c r="C501" s="266">
        <v>40</v>
      </c>
      <c r="D501" s="299">
        <v>13298</v>
      </c>
      <c r="E501" s="242" t="s">
        <v>209</v>
      </c>
      <c r="F501" s="243" t="s">
        <v>1642</v>
      </c>
      <c r="G501" s="287" t="s">
        <v>137</v>
      </c>
      <c r="H501" s="274" t="s">
        <v>88</v>
      </c>
      <c r="I501" s="294" t="s">
        <v>2711</v>
      </c>
      <c r="J501" s="635">
        <v>5940010318</v>
      </c>
      <c r="K501" s="635">
        <v>28821935</v>
      </c>
      <c r="L501" s="65" t="s">
        <v>88</v>
      </c>
      <c r="M501" s="292" t="s">
        <v>137</v>
      </c>
      <c r="N501" s="244" t="s">
        <v>2410</v>
      </c>
      <c r="O501" s="65"/>
      <c r="P501" s="90"/>
      <c r="Q501" s="244">
        <v>30</v>
      </c>
      <c r="R501" s="246">
        <v>120</v>
      </c>
      <c r="S501" s="246">
        <v>110</v>
      </c>
      <c r="T501" s="246">
        <v>29.33</v>
      </c>
      <c r="U501" s="90">
        <v>0</v>
      </c>
      <c r="V501" s="262">
        <v>15</v>
      </c>
      <c r="W501" s="99">
        <v>0</v>
      </c>
      <c r="X501" s="84">
        <v>0</v>
      </c>
      <c r="Y501" s="99">
        <v>0</v>
      </c>
      <c r="Z501" s="65">
        <v>0</v>
      </c>
      <c r="AA501" s="319">
        <v>885165</v>
      </c>
      <c r="AB501" s="319">
        <v>46667</v>
      </c>
      <c r="AC501" s="320">
        <f>AA501+AB501</f>
        <v>931832</v>
      </c>
      <c r="AD501" s="75">
        <v>4500000</v>
      </c>
      <c r="AE501" s="75">
        <v>6000000</v>
      </c>
      <c r="AF501" s="75">
        <f>AC501*U501</f>
        <v>0</v>
      </c>
      <c r="AG501" s="75">
        <f>200000*V501</f>
        <v>3000000</v>
      </c>
      <c r="AH501" s="648">
        <f t="shared" si="7"/>
        <v>0</v>
      </c>
    </row>
    <row r="502" spans="1:34" s="50" customFormat="1" ht="24" customHeight="1" x14ac:dyDescent="0.2">
      <c r="A502" s="182"/>
      <c r="B502" s="298">
        <v>315</v>
      </c>
      <c r="C502" s="266">
        <v>78</v>
      </c>
      <c r="D502" s="299">
        <v>13299</v>
      </c>
      <c r="E502" s="242" t="s">
        <v>99</v>
      </c>
      <c r="F502" s="243" t="s">
        <v>1645</v>
      </c>
      <c r="G502" s="287" t="s">
        <v>137</v>
      </c>
      <c r="H502" s="274" t="s">
        <v>88</v>
      </c>
      <c r="I502" s="353" t="s">
        <v>2749</v>
      </c>
      <c r="J502" s="634">
        <v>65415329</v>
      </c>
      <c r="K502" s="634">
        <v>10250889</v>
      </c>
      <c r="L502" s="68" t="s">
        <v>88</v>
      </c>
      <c r="M502" s="292" t="s">
        <v>137</v>
      </c>
      <c r="N502" s="244" t="s">
        <v>2410</v>
      </c>
      <c r="O502" s="68"/>
      <c r="P502" s="91"/>
      <c r="Q502" s="244">
        <v>30</v>
      </c>
      <c r="R502" s="246">
        <v>120</v>
      </c>
      <c r="S502" s="246">
        <v>110</v>
      </c>
      <c r="T502" s="246">
        <v>29.33</v>
      </c>
      <c r="U502" s="90">
        <v>0</v>
      </c>
      <c r="V502" s="262">
        <v>25</v>
      </c>
      <c r="W502" s="99">
        <v>0</v>
      </c>
      <c r="X502" s="84">
        <v>0</v>
      </c>
      <c r="Y502" s="99">
        <v>2</v>
      </c>
      <c r="Z502" s="65">
        <v>1</v>
      </c>
      <c r="AA502" s="319">
        <v>885165</v>
      </c>
      <c r="AB502" s="319">
        <v>46667</v>
      </c>
      <c r="AC502" s="320">
        <f>AA502+AB502</f>
        <v>931832</v>
      </c>
      <c r="AD502" s="75">
        <v>4500000</v>
      </c>
      <c r="AE502" s="75">
        <v>6000000</v>
      </c>
      <c r="AF502" s="75">
        <f>AC502*U502</f>
        <v>0</v>
      </c>
      <c r="AG502" s="75">
        <f>200000*V502</f>
        <v>5000000</v>
      </c>
      <c r="AH502" s="648">
        <f t="shared" si="7"/>
        <v>-1</v>
      </c>
    </row>
    <row r="503" spans="1:34" s="50" customFormat="1" ht="24" hidden="1" customHeight="1" x14ac:dyDescent="0.2">
      <c r="A503" s="182"/>
      <c r="B503" s="298">
        <v>106</v>
      </c>
      <c r="C503" s="266">
        <v>112</v>
      </c>
      <c r="D503" s="299">
        <v>14039</v>
      </c>
      <c r="E503" s="252" t="s">
        <v>209</v>
      </c>
      <c r="F503" s="253" t="s">
        <v>233</v>
      </c>
      <c r="G503" s="267" t="s">
        <v>87</v>
      </c>
      <c r="H503" s="274" t="s">
        <v>206</v>
      </c>
      <c r="I503" s="357" t="s">
        <v>2761</v>
      </c>
      <c r="J503" s="642">
        <v>653320639</v>
      </c>
      <c r="K503" s="642">
        <v>68951678</v>
      </c>
      <c r="L503" s="117" t="s">
        <v>206</v>
      </c>
      <c r="M503" s="288" t="s">
        <v>2380</v>
      </c>
      <c r="N503" s="99"/>
      <c r="O503" s="65"/>
      <c r="P503" s="90"/>
      <c r="Q503" s="254">
        <v>30</v>
      </c>
      <c r="R503" s="255">
        <v>69</v>
      </c>
      <c r="S503" s="65">
        <v>0</v>
      </c>
      <c r="T503" s="65">
        <v>0</v>
      </c>
      <c r="U503" s="90">
        <v>0</v>
      </c>
      <c r="V503" s="260">
        <v>20</v>
      </c>
      <c r="W503" s="99">
        <v>0</v>
      </c>
      <c r="X503" s="84">
        <v>0</v>
      </c>
      <c r="Y503" s="99">
        <v>3</v>
      </c>
      <c r="Z503" s="65">
        <v>3</v>
      </c>
      <c r="AA503" s="327">
        <v>1477052</v>
      </c>
      <c r="AB503" s="327">
        <v>46667</v>
      </c>
      <c r="AC503" s="328">
        <f>AA503+AB503</f>
        <v>1523719</v>
      </c>
      <c r="AD503" s="75">
        <v>4500000</v>
      </c>
      <c r="AE503" s="75">
        <v>6000000</v>
      </c>
      <c r="AF503" s="75">
        <f>AC503*U503</f>
        <v>0</v>
      </c>
      <c r="AG503" s="75">
        <f>200000*V503</f>
        <v>4000000</v>
      </c>
      <c r="AH503" s="648">
        <f t="shared" si="7"/>
        <v>0</v>
      </c>
    </row>
    <row r="504" spans="1:34" s="50" customFormat="1" ht="24" hidden="1" customHeight="1" x14ac:dyDescent="0.2">
      <c r="A504" s="182"/>
      <c r="B504" s="298">
        <v>643</v>
      </c>
      <c r="C504" s="266">
        <v>440</v>
      </c>
      <c r="D504" s="299">
        <v>13301</v>
      </c>
      <c r="E504" s="242" t="s">
        <v>1650</v>
      </c>
      <c r="F504" s="243" t="s">
        <v>546</v>
      </c>
      <c r="G504" s="287" t="s">
        <v>137</v>
      </c>
      <c r="H504" s="274" t="s">
        <v>458</v>
      </c>
      <c r="I504" s="290" t="s">
        <v>3271</v>
      </c>
      <c r="J504" s="641">
        <v>933486685</v>
      </c>
      <c r="K504" s="635">
        <v>22060108</v>
      </c>
      <c r="L504" s="65"/>
      <c r="M504" s="292" t="s">
        <v>137</v>
      </c>
      <c r="N504" s="244" t="s">
        <v>2410</v>
      </c>
      <c r="O504" s="65"/>
      <c r="P504" s="90"/>
      <c r="Q504" s="244">
        <v>30</v>
      </c>
      <c r="R504" s="246">
        <v>120</v>
      </c>
      <c r="S504" s="246">
        <v>110</v>
      </c>
      <c r="T504" s="246">
        <v>29.33</v>
      </c>
      <c r="U504" s="90">
        <v>0</v>
      </c>
      <c r="V504" s="262">
        <v>14</v>
      </c>
      <c r="W504" s="99">
        <v>0</v>
      </c>
      <c r="X504" s="84">
        <v>0</v>
      </c>
      <c r="Y504" s="99">
        <v>0</v>
      </c>
      <c r="Z504" s="65">
        <v>0</v>
      </c>
      <c r="AA504" s="319">
        <v>885165</v>
      </c>
      <c r="AB504" s="319">
        <v>0</v>
      </c>
      <c r="AC504" s="320">
        <f>AA504+AB504</f>
        <v>885165</v>
      </c>
      <c r="AD504" s="75">
        <v>4500000</v>
      </c>
      <c r="AE504" s="75">
        <v>6000000</v>
      </c>
      <c r="AF504" s="75">
        <f>AC504*U504</f>
        <v>0</v>
      </c>
      <c r="AG504" s="75">
        <f>200000*V504</f>
        <v>2800000</v>
      </c>
      <c r="AH504" s="648">
        <f t="shared" si="7"/>
        <v>0</v>
      </c>
    </row>
    <row r="505" spans="1:34" s="50" customFormat="1" ht="24" hidden="1" customHeight="1" x14ac:dyDescent="0.2">
      <c r="A505" s="182"/>
      <c r="B505" s="298">
        <v>245</v>
      </c>
      <c r="C505" s="266">
        <v>8</v>
      </c>
      <c r="D505" s="299">
        <v>13302</v>
      </c>
      <c r="E505" s="242" t="s">
        <v>435</v>
      </c>
      <c r="F505" s="243" t="s">
        <v>1653</v>
      </c>
      <c r="G505" s="287" t="s">
        <v>137</v>
      </c>
      <c r="H505" s="274" t="s">
        <v>88</v>
      </c>
      <c r="I505" s="294" t="s">
        <v>2679</v>
      </c>
      <c r="J505" s="635">
        <v>75861461</v>
      </c>
      <c r="K505" s="635">
        <v>12801258</v>
      </c>
      <c r="L505" s="65" t="s">
        <v>88</v>
      </c>
      <c r="M505" s="292" t="s">
        <v>137</v>
      </c>
      <c r="N505" s="244" t="s">
        <v>2410</v>
      </c>
      <c r="O505" s="65"/>
      <c r="P505" s="90"/>
      <c r="Q505" s="244">
        <v>30</v>
      </c>
      <c r="R505" s="246">
        <v>120</v>
      </c>
      <c r="S505" s="246">
        <v>110</v>
      </c>
      <c r="T505" s="246">
        <v>29.33</v>
      </c>
      <c r="U505" s="90">
        <v>0</v>
      </c>
      <c r="V505" s="262">
        <v>12</v>
      </c>
      <c r="W505" s="99">
        <v>0</v>
      </c>
      <c r="X505" s="84">
        <v>0</v>
      </c>
      <c r="Y505" s="99">
        <v>1</v>
      </c>
      <c r="Z505" s="65">
        <v>1</v>
      </c>
      <c r="AA505" s="319">
        <v>885165</v>
      </c>
      <c r="AB505" s="319">
        <v>46667</v>
      </c>
      <c r="AC505" s="320">
        <f>AA505+AB505</f>
        <v>931832</v>
      </c>
      <c r="AD505" s="75">
        <v>4500000</v>
      </c>
      <c r="AE505" s="75">
        <v>6000000</v>
      </c>
      <c r="AF505" s="75">
        <f>AC505*U505</f>
        <v>0</v>
      </c>
      <c r="AG505" s="75">
        <f>200000*V505</f>
        <v>2400000</v>
      </c>
      <c r="AH505" s="648">
        <f t="shared" si="7"/>
        <v>0</v>
      </c>
    </row>
    <row r="506" spans="1:34" s="50" customFormat="1" ht="24" hidden="1" customHeight="1" x14ac:dyDescent="0.2">
      <c r="A506" s="182"/>
      <c r="B506" s="298">
        <v>318</v>
      </c>
      <c r="C506" s="266">
        <v>81</v>
      </c>
      <c r="D506" s="299">
        <v>13303</v>
      </c>
      <c r="E506" s="242" t="s">
        <v>85</v>
      </c>
      <c r="F506" s="243" t="s">
        <v>1656</v>
      </c>
      <c r="G506" s="287" t="s">
        <v>137</v>
      </c>
      <c r="H506" s="274" t="s">
        <v>88</v>
      </c>
      <c r="I506" s="294" t="s">
        <v>2752</v>
      </c>
      <c r="J506" s="635">
        <v>1462848291</v>
      </c>
      <c r="K506" s="635">
        <v>20408352</v>
      </c>
      <c r="L506" s="65" t="s">
        <v>88</v>
      </c>
      <c r="M506" s="292" t="s">
        <v>137</v>
      </c>
      <c r="N506" s="244" t="s">
        <v>2410</v>
      </c>
      <c r="O506" s="65"/>
      <c r="P506" s="90"/>
      <c r="Q506" s="244">
        <v>30</v>
      </c>
      <c r="R506" s="246">
        <v>120</v>
      </c>
      <c r="S506" s="246">
        <v>110</v>
      </c>
      <c r="T506" s="246">
        <v>29.33</v>
      </c>
      <c r="U506" s="90">
        <v>0</v>
      </c>
      <c r="V506" s="262">
        <v>14</v>
      </c>
      <c r="W506" s="99">
        <v>0</v>
      </c>
      <c r="X506" s="84">
        <v>0</v>
      </c>
      <c r="Y506" s="99">
        <v>1</v>
      </c>
      <c r="Z506" s="65">
        <v>1</v>
      </c>
      <c r="AA506" s="319">
        <v>885165</v>
      </c>
      <c r="AB506" s="319">
        <v>46667</v>
      </c>
      <c r="AC506" s="320">
        <f>AA506+AB506</f>
        <v>931832</v>
      </c>
      <c r="AD506" s="75">
        <v>4500000</v>
      </c>
      <c r="AE506" s="75">
        <v>6000000</v>
      </c>
      <c r="AF506" s="75">
        <f>AC506*U506</f>
        <v>0</v>
      </c>
      <c r="AG506" s="75">
        <f>200000*V506</f>
        <v>2800000</v>
      </c>
      <c r="AH506" s="648">
        <f t="shared" si="7"/>
        <v>0</v>
      </c>
    </row>
    <row r="507" spans="1:34" s="50" customFormat="1" ht="24" customHeight="1" x14ac:dyDescent="0.4">
      <c r="A507" s="182"/>
      <c r="B507" s="298">
        <v>282</v>
      </c>
      <c r="C507" s="266">
        <v>45</v>
      </c>
      <c r="D507" s="299">
        <v>13304</v>
      </c>
      <c r="E507" s="242" t="s">
        <v>135</v>
      </c>
      <c r="F507" s="243" t="s">
        <v>1658</v>
      </c>
      <c r="G507" s="287" t="s">
        <v>137</v>
      </c>
      <c r="H507" s="274" t="s">
        <v>88</v>
      </c>
      <c r="I507" s="294" t="s">
        <v>2716</v>
      </c>
      <c r="J507" s="637">
        <v>54006211</v>
      </c>
      <c r="K507" s="635">
        <v>13088497</v>
      </c>
      <c r="L507" s="65" t="s">
        <v>88</v>
      </c>
      <c r="M507" s="292" t="s">
        <v>137</v>
      </c>
      <c r="N507" s="244" t="s">
        <v>2410</v>
      </c>
      <c r="O507" s="65"/>
      <c r="P507" s="90"/>
      <c r="Q507" s="244">
        <v>30</v>
      </c>
      <c r="R507" s="246">
        <v>120</v>
      </c>
      <c r="S507" s="246">
        <v>110</v>
      </c>
      <c r="T507" s="246">
        <v>29.33</v>
      </c>
      <c r="U507" s="90">
        <v>0</v>
      </c>
      <c r="V507" s="262">
        <v>15</v>
      </c>
      <c r="W507" s="99">
        <v>0</v>
      </c>
      <c r="X507" s="84">
        <v>0</v>
      </c>
      <c r="Y507" s="99">
        <v>1</v>
      </c>
      <c r="Z507" s="65">
        <v>0</v>
      </c>
      <c r="AA507" s="319">
        <v>885165</v>
      </c>
      <c r="AB507" s="319">
        <v>46667</v>
      </c>
      <c r="AC507" s="320">
        <f>AA507+AB507</f>
        <v>931832</v>
      </c>
      <c r="AD507" s="75">
        <v>4500000</v>
      </c>
      <c r="AE507" s="75">
        <v>6000000</v>
      </c>
      <c r="AF507" s="75">
        <f>AC507*U507</f>
        <v>0</v>
      </c>
      <c r="AG507" s="75">
        <f>200000*V507</f>
        <v>3000000</v>
      </c>
      <c r="AH507" s="648">
        <f t="shared" si="7"/>
        <v>-1</v>
      </c>
    </row>
    <row r="508" spans="1:34" s="50" customFormat="1" ht="24" hidden="1" customHeight="1" x14ac:dyDescent="0.2">
      <c r="A508" s="182"/>
      <c r="B508" s="298">
        <v>284</v>
      </c>
      <c r="C508" s="266">
        <v>47</v>
      </c>
      <c r="D508" s="299">
        <v>13305</v>
      </c>
      <c r="E508" s="242" t="s">
        <v>1661</v>
      </c>
      <c r="F508" s="243" t="s">
        <v>1205</v>
      </c>
      <c r="G508" s="287" t="s">
        <v>137</v>
      </c>
      <c r="H508" s="274" t="s">
        <v>88</v>
      </c>
      <c r="I508" s="294" t="s">
        <v>2718</v>
      </c>
      <c r="J508" s="635">
        <v>3932891287</v>
      </c>
      <c r="K508" s="635">
        <v>25736719</v>
      </c>
      <c r="L508" s="65" t="s">
        <v>88</v>
      </c>
      <c r="M508" s="292" t="s">
        <v>137</v>
      </c>
      <c r="N508" s="244" t="s">
        <v>2410</v>
      </c>
      <c r="O508" s="65"/>
      <c r="P508" s="90"/>
      <c r="Q508" s="244">
        <v>30</v>
      </c>
      <c r="R508" s="246">
        <v>120</v>
      </c>
      <c r="S508" s="246">
        <v>110</v>
      </c>
      <c r="T508" s="246">
        <v>29.33</v>
      </c>
      <c r="U508" s="90">
        <v>0</v>
      </c>
      <c r="V508" s="262">
        <v>15</v>
      </c>
      <c r="W508" s="99">
        <v>0</v>
      </c>
      <c r="X508" s="84">
        <v>0</v>
      </c>
      <c r="Y508" s="99">
        <v>0</v>
      </c>
      <c r="Z508" s="65">
        <v>0</v>
      </c>
      <c r="AA508" s="319">
        <v>885165</v>
      </c>
      <c r="AB508" s="319">
        <v>46667</v>
      </c>
      <c r="AC508" s="320">
        <f>AA508+AB508</f>
        <v>931832</v>
      </c>
      <c r="AD508" s="75">
        <v>4500000</v>
      </c>
      <c r="AE508" s="75">
        <v>6000000</v>
      </c>
      <c r="AF508" s="75">
        <f>AC508*U508</f>
        <v>0</v>
      </c>
      <c r="AG508" s="75">
        <f>200000*V508</f>
        <v>3000000</v>
      </c>
      <c r="AH508" s="648">
        <f t="shared" si="7"/>
        <v>0</v>
      </c>
    </row>
    <row r="509" spans="1:34" s="50" customFormat="1" ht="24" hidden="1" customHeight="1" x14ac:dyDescent="0.2">
      <c r="A509" s="182"/>
      <c r="B509" s="298">
        <v>360</v>
      </c>
      <c r="C509" s="266">
        <v>124</v>
      </c>
      <c r="D509" s="299">
        <v>13306</v>
      </c>
      <c r="E509" s="242" t="s">
        <v>1184</v>
      </c>
      <c r="F509" s="243" t="s">
        <v>1663</v>
      </c>
      <c r="G509" s="287" t="s">
        <v>137</v>
      </c>
      <c r="H509" s="274" t="s">
        <v>88</v>
      </c>
      <c r="I509" s="353" t="s">
        <v>2794</v>
      </c>
      <c r="J509" s="634">
        <v>20047258</v>
      </c>
      <c r="K509" s="634">
        <v>12867128</v>
      </c>
      <c r="L509" s="68" t="s">
        <v>88</v>
      </c>
      <c r="M509" s="292" t="s">
        <v>137</v>
      </c>
      <c r="N509" s="244" t="s">
        <v>2410</v>
      </c>
      <c r="O509" s="68"/>
      <c r="P509" s="91"/>
      <c r="Q509" s="244">
        <v>30</v>
      </c>
      <c r="R509" s="246">
        <v>120</v>
      </c>
      <c r="S509" s="246">
        <v>110</v>
      </c>
      <c r="T509" s="246">
        <v>29.33</v>
      </c>
      <c r="U509" s="90">
        <v>0</v>
      </c>
      <c r="V509" s="262">
        <v>15</v>
      </c>
      <c r="W509" s="99">
        <v>0</v>
      </c>
      <c r="X509" s="84">
        <v>0</v>
      </c>
      <c r="Y509" s="99">
        <v>0</v>
      </c>
      <c r="Z509" s="65">
        <v>0</v>
      </c>
      <c r="AA509" s="319">
        <v>885165</v>
      </c>
      <c r="AB509" s="319">
        <v>0</v>
      </c>
      <c r="AC509" s="320">
        <f>AA509+AB509</f>
        <v>885165</v>
      </c>
      <c r="AD509" s="75">
        <v>4500000</v>
      </c>
      <c r="AE509" s="75">
        <v>6000000</v>
      </c>
      <c r="AF509" s="75">
        <f>AC509*U509</f>
        <v>0</v>
      </c>
      <c r="AG509" s="75">
        <f>200000*V509</f>
        <v>3000000</v>
      </c>
      <c r="AH509" s="648">
        <f t="shared" si="7"/>
        <v>0</v>
      </c>
    </row>
    <row r="510" spans="1:34" s="50" customFormat="1" ht="24" hidden="1" customHeight="1" x14ac:dyDescent="0.2">
      <c r="A510" s="182"/>
      <c r="B510" s="298">
        <v>291</v>
      </c>
      <c r="C510" s="266">
        <v>54</v>
      </c>
      <c r="D510" s="299">
        <v>13307</v>
      </c>
      <c r="E510" s="242" t="s">
        <v>480</v>
      </c>
      <c r="F510" s="243" t="s">
        <v>1666</v>
      </c>
      <c r="G510" s="287" t="s">
        <v>137</v>
      </c>
      <c r="H510" s="274" t="s">
        <v>88</v>
      </c>
      <c r="I510" s="294" t="s">
        <v>2725</v>
      </c>
      <c r="J510" s="635">
        <v>3873569213</v>
      </c>
      <c r="K510" s="635">
        <v>76822594</v>
      </c>
      <c r="L510" s="65" t="s">
        <v>88</v>
      </c>
      <c r="M510" s="292" t="s">
        <v>137</v>
      </c>
      <c r="N510" s="244" t="s">
        <v>2410</v>
      </c>
      <c r="O510" s="65"/>
      <c r="P510" s="90"/>
      <c r="Q510" s="244">
        <v>30</v>
      </c>
      <c r="R510" s="246">
        <v>120</v>
      </c>
      <c r="S510" s="246">
        <v>110</v>
      </c>
      <c r="T510" s="246">
        <v>29.33</v>
      </c>
      <c r="U510" s="90">
        <v>0</v>
      </c>
      <c r="V510" s="262">
        <v>15</v>
      </c>
      <c r="W510" s="99">
        <v>0</v>
      </c>
      <c r="X510" s="84">
        <v>0</v>
      </c>
      <c r="Y510" s="99">
        <v>0</v>
      </c>
      <c r="Z510" s="65">
        <v>0</v>
      </c>
      <c r="AA510" s="319">
        <v>885165</v>
      </c>
      <c r="AB510" s="319">
        <v>46667</v>
      </c>
      <c r="AC510" s="320">
        <f>AA510+AB510</f>
        <v>931832</v>
      </c>
      <c r="AD510" s="75">
        <v>4500000</v>
      </c>
      <c r="AE510" s="75">
        <v>6000000</v>
      </c>
      <c r="AF510" s="75">
        <f>AC510*U510</f>
        <v>0</v>
      </c>
      <c r="AG510" s="75">
        <f>200000*V510</f>
        <v>3000000</v>
      </c>
      <c r="AH510" s="648">
        <f t="shared" si="7"/>
        <v>0</v>
      </c>
    </row>
    <row r="511" spans="1:34" s="50" customFormat="1" ht="24" hidden="1" customHeight="1" x14ac:dyDescent="0.2">
      <c r="A511" s="182"/>
      <c r="B511" s="298">
        <v>307</v>
      </c>
      <c r="C511" s="266">
        <v>70</v>
      </c>
      <c r="D511" s="299">
        <v>13308</v>
      </c>
      <c r="E511" s="242" t="s">
        <v>374</v>
      </c>
      <c r="F511" s="243" t="s">
        <v>1668</v>
      </c>
      <c r="G511" s="287" t="s">
        <v>137</v>
      </c>
      <c r="H511" s="274" t="s">
        <v>88</v>
      </c>
      <c r="I511" s="353" t="s">
        <v>2741</v>
      </c>
      <c r="J511" s="634">
        <v>5889912801</v>
      </c>
      <c r="K511" s="634">
        <v>10574655</v>
      </c>
      <c r="L511" s="68" t="s">
        <v>88</v>
      </c>
      <c r="M511" s="292" t="s">
        <v>137</v>
      </c>
      <c r="N511" s="244" t="s">
        <v>2410</v>
      </c>
      <c r="O511" s="68"/>
      <c r="P511" s="91"/>
      <c r="Q511" s="244">
        <v>30</v>
      </c>
      <c r="R511" s="246">
        <v>120</v>
      </c>
      <c r="S511" s="246">
        <v>110</v>
      </c>
      <c r="T511" s="246">
        <v>29.33</v>
      </c>
      <c r="U511" s="90">
        <v>0</v>
      </c>
      <c r="V511" s="262">
        <v>15</v>
      </c>
      <c r="W511" s="99">
        <v>0</v>
      </c>
      <c r="X511" s="84">
        <v>0</v>
      </c>
      <c r="Y511" s="99">
        <v>0</v>
      </c>
      <c r="Z511" s="65">
        <v>0</v>
      </c>
      <c r="AA511" s="319">
        <v>885165</v>
      </c>
      <c r="AB511" s="319">
        <v>46667</v>
      </c>
      <c r="AC511" s="320">
        <f>AA511+AB511</f>
        <v>931832</v>
      </c>
      <c r="AD511" s="75">
        <v>4500000</v>
      </c>
      <c r="AE511" s="75">
        <v>6000000</v>
      </c>
      <c r="AF511" s="75">
        <f>AC511*U511</f>
        <v>0</v>
      </c>
      <c r="AG511" s="75">
        <f>200000*V511</f>
        <v>3000000</v>
      </c>
      <c r="AH511" s="648">
        <f t="shared" si="7"/>
        <v>0</v>
      </c>
    </row>
    <row r="512" spans="1:34" s="50" customFormat="1" ht="24" hidden="1" customHeight="1" x14ac:dyDescent="0.2">
      <c r="A512" s="182"/>
      <c r="B512" s="298">
        <v>261</v>
      </c>
      <c r="C512" s="266">
        <v>24</v>
      </c>
      <c r="D512" s="299">
        <v>13309</v>
      </c>
      <c r="E512" s="242" t="s">
        <v>352</v>
      </c>
      <c r="F512" s="243" t="s">
        <v>1670</v>
      </c>
      <c r="G512" s="287" t="s">
        <v>137</v>
      </c>
      <c r="H512" s="274" t="s">
        <v>88</v>
      </c>
      <c r="I512" s="294" t="s">
        <v>2695</v>
      </c>
      <c r="J512" s="635">
        <v>58633758</v>
      </c>
      <c r="K512" s="635">
        <v>97058130</v>
      </c>
      <c r="L512" s="65" t="s">
        <v>88</v>
      </c>
      <c r="M512" s="292" t="s">
        <v>137</v>
      </c>
      <c r="N512" s="244" t="s">
        <v>2410</v>
      </c>
      <c r="O512" s="65"/>
      <c r="P512" s="90"/>
      <c r="Q512" s="244">
        <v>30</v>
      </c>
      <c r="R512" s="246">
        <v>120</v>
      </c>
      <c r="S512" s="246">
        <v>110</v>
      </c>
      <c r="T512" s="246">
        <v>29.33</v>
      </c>
      <c r="U512" s="90">
        <v>0</v>
      </c>
      <c r="V512" s="262">
        <v>15</v>
      </c>
      <c r="W512" s="99">
        <v>0</v>
      </c>
      <c r="X512" s="84">
        <v>0</v>
      </c>
      <c r="Y512" s="99">
        <v>0</v>
      </c>
      <c r="Z512" s="65">
        <v>0</v>
      </c>
      <c r="AA512" s="319">
        <v>885165</v>
      </c>
      <c r="AB512" s="319">
        <v>46667</v>
      </c>
      <c r="AC512" s="320">
        <f>AA512+AB512</f>
        <v>931832</v>
      </c>
      <c r="AD512" s="75">
        <v>4500000</v>
      </c>
      <c r="AE512" s="75">
        <v>6000000</v>
      </c>
      <c r="AF512" s="75">
        <f>AC512*U512</f>
        <v>0</v>
      </c>
      <c r="AG512" s="75">
        <f>200000*V512</f>
        <v>3000000</v>
      </c>
      <c r="AH512" s="648">
        <f t="shared" si="7"/>
        <v>0</v>
      </c>
    </row>
    <row r="513" spans="1:34" s="50" customFormat="1" ht="24" hidden="1" customHeight="1" x14ac:dyDescent="0.2">
      <c r="A513" s="182"/>
      <c r="B513" s="298">
        <v>256</v>
      </c>
      <c r="C513" s="266">
        <v>19</v>
      </c>
      <c r="D513" s="299">
        <v>13310</v>
      </c>
      <c r="E513" s="242" t="s">
        <v>634</v>
      </c>
      <c r="F513" s="243" t="s">
        <v>1394</v>
      </c>
      <c r="G513" s="287" t="s">
        <v>137</v>
      </c>
      <c r="H513" s="274" t="s">
        <v>88</v>
      </c>
      <c r="I513" s="294" t="s">
        <v>2690</v>
      </c>
      <c r="J513" s="635">
        <v>13138154</v>
      </c>
      <c r="K513" s="635">
        <v>12816435</v>
      </c>
      <c r="L513" s="65" t="s">
        <v>88</v>
      </c>
      <c r="M513" s="292" t="s">
        <v>137</v>
      </c>
      <c r="N513" s="244" t="s">
        <v>2410</v>
      </c>
      <c r="O513" s="65"/>
      <c r="P513" s="90"/>
      <c r="Q513" s="244">
        <v>30</v>
      </c>
      <c r="R513" s="246">
        <v>120</v>
      </c>
      <c r="S513" s="246">
        <v>110</v>
      </c>
      <c r="T513" s="246">
        <v>29.33</v>
      </c>
      <c r="U513" s="90">
        <v>0</v>
      </c>
      <c r="V513" s="262">
        <v>13</v>
      </c>
      <c r="W513" s="99">
        <v>0</v>
      </c>
      <c r="X513" s="84">
        <v>0</v>
      </c>
      <c r="Y513" s="99">
        <v>0</v>
      </c>
      <c r="Z513" s="65">
        <v>0</v>
      </c>
      <c r="AA513" s="319">
        <v>885165</v>
      </c>
      <c r="AB513" s="319">
        <v>46667</v>
      </c>
      <c r="AC513" s="320">
        <f>AA513+AB513</f>
        <v>931832</v>
      </c>
      <c r="AD513" s="75">
        <v>4500000</v>
      </c>
      <c r="AE513" s="75">
        <v>6000000</v>
      </c>
      <c r="AF513" s="75">
        <f>AC513*U513</f>
        <v>0</v>
      </c>
      <c r="AG513" s="75">
        <f>200000*V513</f>
        <v>2600000</v>
      </c>
      <c r="AH513" s="648">
        <f t="shared" si="7"/>
        <v>0</v>
      </c>
    </row>
    <row r="514" spans="1:34" s="50" customFormat="1" ht="24" hidden="1" customHeight="1" x14ac:dyDescent="0.2">
      <c r="A514" s="182"/>
      <c r="B514" s="298">
        <v>296</v>
      </c>
      <c r="C514" s="266">
        <v>59</v>
      </c>
      <c r="D514" s="299">
        <v>13311</v>
      </c>
      <c r="E514" s="242" t="s">
        <v>1675</v>
      </c>
      <c r="F514" s="243" t="s">
        <v>1676</v>
      </c>
      <c r="G514" s="287" t="s">
        <v>137</v>
      </c>
      <c r="H514" s="274" t="s">
        <v>88</v>
      </c>
      <c r="I514" s="294" t="s">
        <v>2730</v>
      </c>
      <c r="J514" s="635">
        <v>3932777158</v>
      </c>
      <c r="K514" s="635">
        <v>49028833</v>
      </c>
      <c r="L514" s="65" t="s">
        <v>88</v>
      </c>
      <c r="M514" s="292" t="s">
        <v>137</v>
      </c>
      <c r="N514" s="244" t="s">
        <v>2410</v>
      </c>
      <c r="O514" s="65"/>
      <c r="P514" s="90"/>
      <c r="Q514" s="244">
        <v>30</v>
      </c>
      <c r="R514" s="246">
        <v>120</v>
      </c>
      <c r="S514" s="246">
        <v>110</v>
      </c>
      <c r="T514" s="246">
        <v>29.33</v>
      </c>
      <c r="U514" s="90">
        <v>0</v>
      </c>
      <c r="V514" s="262">
        <v>14</v>
      </c>
      <c r="W514" s="99">
        <v>0</v>
      </c>
      <c r="X514" s="84">
        <v>0</v>
      </c>
      <c r="Y514" s="99">
        <v>0</v>
      </c>
      <c r="Z514" s="65">
        <v>0</v>
      </c>
      <c r="AA514" s="319">
        <v>885165</v>
      </c>
      <c r="AB514" s="319">
        <v>46667</v>
      </c>
      <c r="AC514" s="320">
        <f>AA514+AB514</f>
        <v>931832</v>
      </c>
      <c r="AD514" s="75">
        <v>4500000</v>
      </c>
      <c r="AE514" s="75">
        <v>6000000</v>
      </c>
      <c r="AF514" s="75">
        <f>AC514*U514</f>
        <v>0</v>
      </c>
      <c r="AG514" s="75">
        <f>200000*V514</f>
        <v>2800000</v>
      </c>
      <c r="AH514" s="648">
        <f t="shared" si="7"/>
        <v>0</v>
      </c>
    </row>
    <row r="515" spans="1:34" s="50" customFormat="1" ht="24" hidden="1" customHeight="1" x14ac:dyDescent="0.2">
      <c r="A515" s="182"/>
      <c r="B515" s="298">
        <v>262</v>
      </c>
      <c r="C515" s="266">
        <v>25</v>
      </c>
      <c r="D515" s="299">
        <v>13312</v>
      </c>
      <c r="E515" s="242" t="s">
        <v>115</v>
      </c>
      <c r="F515" s="243" t="s">
        <v>1405</v>
      </c>
      <c r="G515" s="287" t="s">
        <v>137</v>
      </c>
      <c r="H515" s="274" t="s">
        <v>88</v>
      </c>
      <c r="I515" s="294" t="s">
        <v>2696</v>
      </c>
      <c r="J515" s="635">
        <v>4172880681</v>
      </c>
      <c r="K515" s="635">
        <v>2215437</v>
      </c>
      <c r="L515" s="65" t="s">
        <v>88</v>
      </c>
      <c r="M515" s="292" t="s">
        <v>137</v>
      </c>
      <c r="N515" s="244" t="s">
        <v>2410</v>
      </c>
      <c r="O515" s="65"/>
      <c r="P515" s="90"/>
      <c r="Q515" s="244">
        <v>30</v>
      </c>
      <c r="R515" s="246">
        <v>120</v>
      </c>
      <c r="S515" s="246">
        <v>110</v>
      </c>
      <c r="T515" s="246">
        <v>29.33</v>
      </c>
      <c r="U515" s="90">
        <v>0</v>
      </c>
      <c r="V515" s="262">
        <v>15</v>
      </c>
      <c r="W515" s="99">
        <v>0</v>
      </c>
      <c r="X515" s="84">
        <v>0</v>
      </c>
      <c r="Y515" s="99">
        <v>0</v>
      </c>
      <c r="Z515" s="65">
        <v>0</v>
      </c>
      <c r="AA515" s="319">
        <v>885165</v>
      </c>
      <c r="AB515" s="319">
        <v>46667</v>
      </c>
      <c r="AC515" s="320">
        <f>AA515+AB515</f>
        <v>931832</v>
      </c>
      <c r="AD515" s="75">
        <v>4500000</v>
      </c>
      <c r="AE515" s="75">
        <v>6000000</v>
      </c>
      <c r="AF515" s="75">
        <f>AC515*U515</f>
        <v>0</v>
      </c>
      <c r="AG515" s="75">
        <f>200000*V515</f>
        <v>3000000</v>
      </c>
      <c r="AH515" s="648">
        <f t="shared" si="7"/>
        <v>0</v>
      </c>
    </row>
    <row r="516" spans="1:34" s="50" customFormat="1" ht="24" customHeight="1" x14ac:dyDescent="0.2">
      <c r="A516" s="182"/>
      <c r="B516" s="298">
        <v>311</v>
      </c>
      <c r="C516" s="266">
        <v>74</v>
      </c>
      <c r="D516" s="299">
        <v>13313</v>
      </c>
      <c r="E516" s="242" t="s">
        <v>248</v>
      </c>
      <c r="F516" s="243" t="s">
        <v>1681</v>
      </c>
      <c r="G516" s="287" t="s">
        <v>137</v>
      </c>
      <c r="H516" s="274" t="s">
        <v>88</v>
      </c>
      <c r="I516" s="294" t="s">
        <v>2745</v>
      </c>
      <c r="J516" s="635">
        <v>51960631</v>
      </c>
      <c r="K516" s="635">
        <v>14137701</v>
      </c>
      <c r="L516" s="65" t="s">
        <v>88</v>
      </c>
      <c r="M516" s="292" t="s">
        <v>137</v>
      </c>
      <c r="N516" s="244" t="s">
        <v>2410</v>
      </c>
      <c r="O516" s="65"/>
      <c r="P516" s="90"/>
      <c r="Q516" s="244">
        <v>30</v>
      </c>
      <c r="R516" s="246">
        <v>120</v>
      </c>
      <c r="S516" s="246">
        <v>110</v>
      </c>
      <c r="T516" s="246">
        <v>29.33</v>
      </c>
      <c r="U516" s="90">
        <v>0</v>
      </c>
      <c r="V516" s="262">
        <v>13</v>
      </c>
      <c r="W516" s="99">
        <v>0</v>
      </c>
      <c r="X516" s="84">
        <v>0</v>
      </c>
      <c r="Y516" s="99">
        <v>2</v>
      </c>
      <c r="Z516" s="65">
        <v>0</v>
      </c>
      <c r="AA516" s="319">
        <v>885165</v>
      </c>
      <c r="AB516" s="319">
        <v>46667</v>
      </c>
      <c r="AC516" s="320">
        <f>AA516+AB516</f>
        <v>931832</v>
      </c>
      <c r="AD516" s="75">
        <v>4500000</v>
      </c>
      <c r="AE516" s="75">
        <v>6000000</v>
      </c>
      <c r="AF516" s="75">
        <f>AC516*U516</f>
        <v>0</v>
      </c>
      <c r="AG516" s="75">
        <f>200000*V516</f>
        <v>2600000</v>
      </c>
      <c r="AH516" s="648">
        <f t="shared" si="7"/>
        <v>-2</v>
      </c>
    </row>
    <row r="517" spans="1:34" s="50" customFormat="1" ht="24" hidden="1" customHeight="1" x14ac:dyDescent="0.2">
      <c r="A517" s="182"/>
      <c r="B517" s="298">
        <v>376</v>
      </c>
      <c r="C517" s="266">
        <v>140</v>
      </c>
      <c r="D517" s="299">
        <v>13314</v>
      </c>
      <c r="E517" s="242" t="s">
        <v>259</v>
      </c>
      <c r="F517" s="243" t="s">
        <v>1684</v>
      </c>
      <c r="G517" s="287" t="s">
        <v>137</v>
      </c>
      <c r="H517" s="274" t="s">
        <v>88</v>
      </c>
      <c r="I517" s="294" t="s">
        <v>2810</v>
      </c>
      <c r="J517" s="635">
        <v>20295650</v>
      </c>
      <c r="K517" s="635"/>
      <c r="L517" s="65" t="s">
        <v>88</v>
      </c>
      <c r="M517" s="292" t="s">
        <v>137</v>
      </c>
      <c r="N517" s="244" t="s">
        <v>2410</v>
      </c>
      <c r="O517" s="65"/>
      <c r="P517" s="90"/>
      <c r="Q517" s="244">
        <v>30</v>
      </c>
      <c r="R517" s="246">
        <v>120</v>
      </c>
      <c r="S517" s="246">
        <v>110</v>
      </c>
      <c r="T517" s="246">
        <v>29.33</v>
      </c>
      <c r="U517" s="90">
        <v>0</v>
      </c>
      <c r="V517" s="262">
        <v>12</v>
      </c>
      <c r="W517" s="99">
        <v>0</v>
      </c>
      <c r="X517" s="84">
        <v>0</v>
      </c>
      <c r="Y517" s="99">
        <v>0</v>
      </c>
      <c r="Z517" s="65">
        <v>0</v>
      </c>
      <c r="AA517" s="319">
        <v>885165</v>
      </c>
      <c r="AB517" s="319">
        <v>0</v>
      </c>
      <c r="AC517" s="320">
        <f>AA517+AB517</f>
        <v>885165</v>
      </c>
      <c r="AD517" s="75">
        <v>4500000</v>
      </c>
      <c r="AE517" s="75">
        <v>6000000</v>
      </c>
      <c r="AF517" s="75">
        <f>AC517*U517</f>
        <v>0</v>
      </c>
      <c r="AG517" s="75">
        <f>200000*V517</f>
        <v>2400000</v>
      </c>
      <c r="AH517" s="648">
        <f t="shared" si="7"/>
        <v>0</v>
      </c>
    </row>
    <row r="518" spans="1:34" s="50" customFormat="1" ht="24" hidden="1" customHeight="1" x14ac:dyDescent="0.2">
      <c r="A518" s="182"/>
      <c r="B518" s="298">
        <v>384</v>
      </c>
      <c r="C518" s="266">
        <v>158</v>
      </c>
      <c r="D518" s="299">
        <v>13315</v>
      </c>
      <c r="E518" s="242" t="s">
        <v>935</v>
      </c>
      <c r="F518" s="243" t="s">
        <v>1686</v>
      </c>
      <c r="G518" s="287" t="s">
        <v>137</v>
      </c>
      <c r="H518" s="274" t="s">
        <v>983</v>
      </c>
      <c r="I518" s="294" t="s">
        <v>2818</v>
      </c>
      <c r="J518" s="634">
        <v>60644168</v>
      </c>
      <c r="K518" s="635">
        <v>29131742</v>
      </c>
      <c r="L518" s="65" t="s">
        <v>2384</v>
      </c>
      <c r="M518" s="292" t="s">
        <v>137</v>
      </c>
      <c r="N518" s="244" t="s">
        <v>2410</v>
      </c>
      <c r="O518" s="65"/>
      <c r="P518" s="90"/>
      <c r="Q518" s="244">
        <v>30</v>
      </c>
      <c r="R518" s="246">
        <v>120</v>
      </c>
      <c r="S518" s="246">
        <v>110</v>
      </c>
      <c r="T518" s="246">
        <v>29.33</v>
      </c>
      <c r="U518" s="90">
        <v>0</v>
      </c>
      <c r="V518" s="262">
        <v>15</v>
      </c>
      <c r="W518" s="99">
        <v>0</v>
      </c>
      <c r="X518" s="84">
        <v>0</v>
      </c>
      <c r="Y518" s="99">
        <v>3</v>
      </c>
      <c r="Z518" s="65">
        <v>3</v>
      </c>
      <c r="AA518" s="319">
        <v>885165</v>
      </c>
      <c r="AB518" s="319">
        <v>46667</v>
      </c>
      <c r="AC518" s="320">
        <f>AA518+AB518</f>
        <v>931832</v>
      </c>
      <c r="AD518" s="75">
        <v>4500000</v>
      </c>
      <c r="AE518" s="75">
        <v>6000000</v>
      </c>
      <c r="AF518" s="75">
        <f>AC518*U518</f>
        <v>0</v>
      </c>
      <c r="AG518" s="75">
        <f>200000*V518</f>
        <v>3000000</v>
      </c>
      <c r="AH518" s="648">
        <f t="shared" si="7"/>
        <v>0</v>
      </c>
    </row>
    <row r="519" spans="1:34" s="50" customFormat="1" ht="24" hidden="1" customHeight="1" x14ac:dyDescent="0.2">
      <c r="A519" s="182"/>
      <c r="B519" s="298">
        <v>344</v>
      </c>
      <c r="C519" s="266">
        <v>108</v>
      </c>
      <c r="D519" s="299">
        <v>13316</v>
      </c>
      <c r="E519" s="242" t="s">
        <v>111</v>
      </c>
      <c r="F519" s="243" t="s">
        <v>581</v>
      </c>
      <c r="G519" s="287" t="s">
        <v>137</v>
      </c>
      <c r="H519" s="274" t="s">
        <v>88</v>
      </c>
      <c r="I519" s="294" t="s">
        <v>2778</v>
      </c>
      <c r="J519" s="635">
        <v>12059080</v>
      </c>
      <c r="K519" s="635">
        <v>26455473</v>
      </c>
      <c r="L519" s="65" t="s">
        <v>88</v>
      </c>
      <c r="M519" s="292" t="s">
        <v>137</v>
      </c>
      <c r="N519" s="244" t="s">
        <v>2410</v>
      </c>
      <c r="O519" s="65"/>
      <c r="P519" s="90"/>
      <c r="Q519" s="244">
        <v>30</v>
      </c>
      <c r="R519" s="246">
        <v>120</v>
      </c>
      <c r="S519" s="246">
        <v>110</v>
      </c>
      <c r="T519" s="246">
        <v>29.33</v>
      </c>
      <c r="U519" s="90">
        <v>0</v>
      </c>
      <c r="V519" s="262">
        <v>15</v>
      </c>
      <c r="W519" s="99">
        <v>0</v>
      </c>
      <c r="X519" s="84">
        <v>0</v>
      </c>
      <c r="Y519" s="99">
        <v>0</v>
      </c>
      <c r="Z519" s="65">
        <v>0</v>
      </c>
      <c r="AA519" s="319">
        <v>885165</v>
      </c>
      <c r="AB519" s="319">
        <v>46667</v>
      </c>
      <c r="AC519" s="320">
        <f>AA519+AB519</f>
        <v>931832</v>
      </c>
      <c r="AD519" s="75">
        <v>4500000</v>
      </c>
      <c r="AE519" s="75">
        <v>6000000</v>
      </c>
      <c r="AF519" s="75">
        <f>AC519*U519</f>
        <v>0</v>
      </c>
      <c r="AG519" s="75">
        <f>200000*V519</f>
        <v>3000000</v>
      </c>
      <c r="AH519" s="648">
        <f t="shared" si="7"/>
        <v>0</v>
      </c>
    </row>
    <row r="520" spans="1:34" s="50" customFormat="1" ht="24" hidden="1" customHeight="1" x14ac:dyDescent="0.2">
      <c r="A520" s="182"/>
      <c r="B520" s="298">
        <v>258</v>
      </c>
      <c r="C520" s="266">
        <v>21</v>
      </c>
      <c r="D520" s="299">
        <v>13317</v>
      </c>
      <c r="E520" s="242" t="s">
        <v>1533</v>
      </c>
      <c r="F520" s="243" t="s">
        <v>1690</v>
      </c>
      <c r="G520" s="287" t="s">
        <v>137</v>
      </c>
      <c r="H520" s="274" t="s">
        <v>88</v>
      </c>
      <c r="I520" s="294" t="s">
        <v>2692</v>
      </c>
      <c r="J520" s="635">
        <v>1653140739</v>
      </c>
      <c r="K520" s="635">
        <v>20793092</v>
      </c>
      <c r="L520" s="65" t="s">
        <v>88</v>
      </c>
      <c r="M520" s="292" t="s">
        <v>137</v>
      </c>
      <c r="N520" s="244" t="s">
        <v>2410</v>
      </c>
      <c r="O520" s="65"/>
      <c r="P520" s="90"/>
      <c r="Q520" s="244">
        <v>30</v>
      </c>
      <c r="R520" s="246">
        <v>120</v>
      </c>
      <c r="S520" s="246">
        <v>110</v>
      </c>
      <c r="T520" s="246">
        <v>29.33</v>
      </c>
      <c r="U520" s="90">
        <v>0</v>
      </c>
      <c r="V520" s="262">
        <v>15</v>
      </c>
      <c r="W520" s="99">
        <v>0</v>
      </c>
      <c r="X520" s="84">
        <v>0</v>
      </c>
      <c r="Y520" s="99">
        <v>1</v>
      </c>
      <c r="Z520" s="65">
        <v>1</v>
      </c>
      <c r="AA520" s="319">
        <v>885165</v>
      </c>
      <c r="AB520" s="319">
        <v>46667</v>
      </c>
      <c r="AC520" s="320">
        <f>AA520+AB520</f>
        <v>931832</v>
      </c>
      <c r="AD520" s="75">
        <v>4500000</v>
      </c>
      <c r="AE520" s="75">
        <v>6000000</v>
      </c>
      <c r="AF520" s="75">
        <f>AC520*U520</f>
        <v>0</v>
      </c>
      <c r="AG520" s="75">
        <f>200000*V520</f>
        <v>3000000</v>
      </c>
      <c r="AH520" s="648">
        <f t="shared" ref="AH520:AH583" si="8">Z520-Y520</f>
        <v>0</v>
      </c>
    </row>
    <row r="521" spans="1:34" s="50" customFormat="1" ht="24" hidden="1" customHeight="1" x14ac:dyDescent="0.2">
      <c r="A521" s="182"/>
      <c r="B521" s="298">
        <v>297</v>
      </c>
      <c r="C521" s="266">
        <v>60</v>
      </c>
      <c r="D521" s="299">
        <v>13318</v>
      </c>
      <c r="E521" s="242" t="s">
        <v>85</v>
      </c>
      <c r="F521" s="243" t="s">
        <v>1692</v>
      </c>
      <c r="G521" s="287" t="s">
        <v>137</v>
      </c>
      <c r="H521" s="274" t="s">
        <v>88</v>
      </c>
      <c r="I521" s="294" t="s">
        <v>2731</v>
      </c>
      <c r="J521" s="635">
        <v>450472061</v>
      </c>
      <c r="K521" s="635">
        <v>24590878</v>
      </c>
      <c r="L521" s="65" t="s">
        <v>88</v>
      </c>
      <c r="M521" s="292" t="s">
        <v>137</v>
      </c>
      <c r="N521" s="244" t="s">
        <v>2410</v>
      </c>
      <c r="O521" s="65"/>
      <c r="P521" s="90"/>
      <c r="Q521" s="244">
        <v>30</v>
      </c>
      <c r="R521" s="246">
        <v>120</v>
      </c>
      <c r="S521" s="246">
        <v>110</v>
      </c>
      <c r="T521" s="246">
        <v>29.33</v>
      </c>
      <c r="U521" s="90">
        <v>0</v>
      </c>
      <c r="V521" s="262">
        <v>15</v>
      </c>
      <c r="W521" s="99">
        <v>0</v>
      </c>
      <c r="X521" s="84">
        <v>0</v>
      </c>
      <c r="Y521" s="99">
        <v>2</v>
      </c>
      <c r="Z521" s="65">
        <v>2</v>
      </c>
      <c r="AA521" s="319">
        <v>885165</v>
      </c>
      <c r="AB521" s="319">
        <v>46667</v>
      </c>
      <c r="AC521" s="320">
        <f>AA521+AB521</f>
        <v>931832</v>
      </c>
      <c r="AD521" s="75">
        <v>4500000</v>
      </c>
      <c r="AE521" s="75">
        <v>6000000</v>
      </c>
      <c r="AF521" s="75">
        <f>AC521*U521</f>
        <v>0</v>
      </c>
      <c r="AG521" s="75">
        <f>200000*V521</f>
        <v>3000000</v>
      </c>
      <c r="AH521" s="648">
        <f t="shared" si="8"/>
        <v>0</v>
      </c>
    </row>
    <row r="522" spans="1:34" s="50" customFormat="1" ht="24" hidden="1" customHeight="1" x14ac:dyDescent="0.2">
      <c r="A522" s="182"/>
      <c r="B522" s="298">
        <v>324</v>
      </c>
      <c r="C522" s="266">
        <v>88</v>
      </c>
      <c r="D522" s="299">
        <v>13319</v>
      </c>
      <c r="E522" s="242" t="s">
        <v>1695</v>
      </c>
      <c r="F522" s="243" t="s">
        <v>1696</v>
      </c>
      <c r="G522" s="287" t="s">
        <v>137</v>
      </c>
      <c r="H522" s="274" t="s">
        <v>88</v>
      </c>
      <c r="I522" s="440" t="s">
        <v>2758</v>
      </c>
      <c r="J522" s="635">
        <v>70156875</v>
      </c>
      <c r="K522" s="635">
        <v>23579465</v>
      </c>
      <c r="L522" s="65" t="s">
        <v>88</v>
      </c>
      <c r="M522" s="292" t="s">
        <v>137</v>
      </c>
      <c r="N522" s="244" t="s">
        <v>2410</v>
      </c>
      <c r="O522" s="65"/>
      <c r="P522" s="90"/>
      <c r="Q522" s="244">
        <v>30</v>
      </c>
      <c r="R522" s="246">
        <v>120</v>
      </c>
      <c r="S522" s="246">
        <v>110</v>
      </c>
      <c r="T522" s="246">
        <v>29.33</v>
      </c>
      <c r="U522" s="90">
        <v>0</v>
      </c>
      <c r="V522" s="262">
        <v>15</v>
      </c>
      <c r="W522" s="99">
        <v>0</v>
      </c>
      <c r="X522" s="84">
        <v>0</v>
      </c>
      <c r="Y522" s="99">
        <v>1</v>
      </c>
      <c r="Z522" s="65">
        <v>1</v>
      </c>
      <c r="AA522" s="319">
        <v>885165</v>
      </c>
      <c r="AB522" s="319">
        <v>46667</v>
      </c>
      <c r="AC522" s="320">
        <f>AA522+AB522</f>
        <v>931832</v>
      </c>
      <c r="AD522" s="75">
        <v>4500000</v>
      </c>
      <c r="AE522" s="75">
        <v>6000000</v>
      </c>
      <c r="AF522" s="75">
        <f>AC522*U522</f>
        <v>0</v>
      </c>
      <c r="AG522" s="75">
        <f>200000*V522</f>
        <v>3000000</v>
      </c>
      <c r="AH522" s="648">
        <f t="shared" si="8"/>
        <v>0</v>
      </c>
    </row>
    <row r="523" spans="1:34" s="50" customFormat="1" ht="24" hidden="1" customHeight="1" x14ac:dyDescent="0.2">
      <c r="A523" s="182"/>
      <c r="B523" s="298">
        <v>362</v>
      </c>
      <c r="C523" s="266">
        <v>126</v>
      </c>
      <c r="D523" s="299">
        <v>13320</v>
      </c>
      <c r="E523" s="242" t="s">
        <v>244</v>
      </c>
      <c r="F523" s="243" t="s">
        <v>1699</v>
      </c>
      <c r="G523" s="287" t="s">
        <v>137</v>
      </c>
      <c r="H523" s="274" t="s">
        <v>88</v>
      </c>
      <c r="I523" s="294" t="s">
        <v>2796</v>
      </c>
      <c r="J523" s="635">
        <v>12484075</v>
      </c>
      <c r="K523" s="635">
        <v>13616589</v>
      </c>
      <c r="L523" s="65" t="s">
        <v>88</v>
      </c>
      <c r="M523" s="292" t="s">
        <v>137</v>
      </c>
      <c r="N523" s="244" t="s">
        <v>2410</v>
      </c>
      <c r="O523" s="65"/>
      <c r="P523" s="90"/>
      <c r="Q523" s="244">
        <v>30</v>
      </c>
      <c r="R523" s="246">
        <v>120</v>
      </c>
      <c r="S523" s="246">
        <v>110</v>
      </c>
      <c r="T523" s="246">
        <v>29.33</v>
      </c>
      <c r="U523" s="90">
        <v>0</v>
      </c>
      <c r="V523" s="262">
        <v>15</v>
      </c>
      <c r="W523" s="99">
        <v>0</v>
      </c>
      <c r="X523" s="84">
        <v>0</v>
      </c>
      <c r="Y523" s="99">
        <v>0</v>
      </c>
      <c r="Z523" s="65">
        <v>0</v>
      </c>
      <c r="AA523" s="319">
        <v>885165</v>
      </c>
      <c r="AB523" s="319">
        <v>0</v>
      </c>
      <c r="AC523" s="320">
        <f>AA523+AB523</f>
        <v>885165</v>
      </c>
      <c r="AD523" s="75">
        <v>4500000</v>
      </c>
      <c r="AE523" s="75">
        <v>6000000</v>
      </c>
      <c r="AF523" s="75">
        <f>AC523*U523</f>
        <v>0</v>
      </c>
      <c r="AG523" s="75">
        <f>200000*V523</f>
        <v>3000000</v>
      </c>
      <c r="AH523" s="648">
        <f t="shared" si="8"/>
        <v>0</v>
      </c>
    </row>
    <row r="524" spans="1:34" s="50" customFormat="1" ht="24" hidden="1" customHeight="1" x14ac:dyDescent="0.2">
      <c r="A524" s="182"/>
      <c r="B524" s="298">
        <v>314</v>
      </c>
      <c r="C524" s="266">
        <v>77</v>
      </c>
      <c r="D524" s="299">
        <v>13321</v>
      </c>
      <c r="E524" s="242" t="s">
        <v>1702</v>
      </c>
      <c r="F524" s="243" t="s">
        <v>1703</v>
      </c>
      <c r="G524" s="287" t="s">
        <v>137</v>
      </c>
      <c r="H524" s="274" t="s">
        <v>88</v>
      </c>
      <c r="I524" s="294" t="s">
        <v>2748</v>
      </c>
      <c r="J524" s="635">
        <v>2580222189</v>
      </c>
      <c r="K524" s="635">
        <v>30407850</v>
      </c>
      <c r="L524" s="65" t="s">
        <v>88</v>
      </c>
      <c r="M524" s="292" t="s">
        <v>137</v>
      </c>
      <c r="N524" s="99"/>
      <c r="O524" s="65"/>
      <c r="P524" s="245" t="s">
        <v>2410</v>
      </c>
      <c r="Q524" s="244">
        <v>30</v>
      </c>
      <c r="R524" s="246">
        <v>120</v>
      </c>
      <c r="S524" s="246">
        <v>220</v>
      </c>
      <c r="T524" s="246">
        <v>29.33</v>
      </c>
      <c r="U524" s="90">
        <v>0</v>
      </c>
      <c r="V524" s="262">
        <v>28</v>
      </c>
      <c r="W524" s="99">
        <v>0</v>
      </c>
      <c r="X524" s="84">
        <v>0</v>
      </c>
      <c r="Y524" s="99">
        <v>0</v>
      </c>
      <c r="Z524" s="65">
        <v>0</v>
      </c>
      <c r="AA524" s="319">
        <v>885165</v>
      </c>
      <c r="AB524" s="319">
        <v>46667</v>
      </c>
      <c r="AC524" s="320">
        <f>AA524+AB524</f>
        <v>931832</v>
      </c>
      <c r="AD524" s="75">
        <v>4500000</v>
      </c>
      <c r="AE524" s="75">
        <v>6000000</v>
      </c>
      <c r="AF524" s="75">
        <f>AC524*U524</f>
        <v>0</v>
      </c>
      <c r="AG524" s="75">
        <f>200000*V524</f>
        <v>5600000</v>
      </c>
      <c r="AH524" s="648">
        <f t="shared" si="8"/>
        <v>0</v>
      </c>
    </row>
    <row r="525" spans="1:34" s="50" customFormat="1" ht="24" hidden="1" customHeight="1" x14ac:dyDescent="0.2">
      <c r="A525" s="182"/>
      <c r="B525" s="298">
        <v>276</v>
      </c>
      <c r="C525" s="266">
        <v>39</v>
      </c>
      <c r="D525" s="299">
        <v>13322</v>
      </c>
      <c r="E525" s="242" t="s">
        <v>449</v>
      </c>
      <c r="F525" s="243" t="s">
        <v>1706</v>
      </c>
      <c r="G525" s="287" t="s">
        <v>137</v>
      </c>
      <c r="H525" s="274" t="s">
        <v>88</v>
      </c>
      <c r="I525" s="294" t="s">
        <v>2710</v>
      </c>
      <c r="J525" s="635">
        <v>493133852</v>
      </c>
      <c r="K525" s="635"/>
      <c r="L525" s="65" t="s">
        <v>88</v>
      </c>
      <c r="M525" s="292" t="s">
        <v>137</v>
      </c>
      <c r="N525" s="99"/>
      <c r="O525" s="246" t="s">
        <v>2410</v>
      </c>
      <c r="P525" s="90"/>
      <c r="Q525" s="244">
        <v>30</v>
      </c>
      <c r="R525" s="246">
        <v>90</v>
      </c>
      <c r="S525" s="246">
        <v>0</v>
      </c>
      <c r="T525" s="246">
        <v>0</v>
      </c>
      <c r="U525" s="90">
        <v>0</v>
      </c>
      <c r="V525" s="262">
        <v>25</v>
      </c>
      <c r="W525" s="99">
        <v>0</v>
      </c>
      <c r="X525" s="84">
        <v>0</v>
      </c>
      <c r="Y525" s="99">
        <v>1</v>
      </c>
      <c r="Z525" s="65">
        <v>1</v>
      </c>
      <c r="AA525" s="319">
        <v>885165</v>
      </c>
      <c r="AB525" s="319">
        <v>46667</v>
      </c>
      <c r="AC525" s="320">
        <f>AA525+AB525</f>
        <v>931832</v>
      </c>
      <c r="AD525" s="75">
        <v>4500000</v>
      </c>
      <c r="AE525" s="75">
        <v>6000000</v>
      </c>
      <c r="AF525" s="75">
        <f>AC525*U525</f>
        <v>0</v>
      </c>
      <c r="AG525" s="75">
        <f>200000*V525</f>
        <v>5000000</v>
      </c>
      <c r="AH525" s="648">
        <f t="shared" si="8"/>
        <v>0</v>
      </c>
    </row>
    <row r="526" spans="1:34" s="50" customFormat="1" ht="24" hidden="1" customHeight="1" x14ac:dyDescent="0.2">
      <c r="A526" s="182"/>
      <c r="B526" s="298">
        <v>281</v>
      </c>
      <c r="C526" s="266">
        <v>44</v>
      </c>
      <c r="D526" s="299">
        <v>13323</v>
      </c>
      <c r="E526" s="242" t="s">
        <v>209</v>
      </c>
      <c r="F526" s="243" t="s">
        <v>1708</v>
      </c>
      <c r="G526" s="287" t="s">
        <v>137</v>
      </c>
      <c r="H526" s="274" t="s">
        <v>88</v>
      </c>
      <c r="I526" s="294" t="s">
        <v>2715</v>
      </c>
      <c r="J526" s="635">
        <v>78338417</v>
      </c>
      <c r="K526" s="635">
        <v>15117212</v>
      </c>
      <c r="L526" s="65" t="s">
        <v>88</v>
      </c>
      <c r="M526" s="292" t="s">
        <v>137</v>
      </c>
      <c r="N526" s="244" t="s">
        <v>2410</v>
      </c>
      <c r="O526" s="65"/>
      <c r="P526" s="90"/>
      <c r="Q526" s="244">
        <v>30</v>
      </c>
      <c r="R526" s="246">
        <v>120</v>
      </c>
      <c r="S526" s="246">
        <v>110</v>
      </c>
      <c r="T526" s="246">
        <v>29.33</v>
      </c>
      <c r="U526" s="90">
        <v>0</v>
      </c>
      <c r="V526" s="262">
        <v>15</v>
      </c>
      <c r="W526" s="99">
        <v>0</v>
      </c>
      <c r="X526" s="84">
        <v>0</v>
      </c>
      <c r="Y526" s="99">
        <v>0</v>
      </c>
      <c r="Z526" s="65">
        <v>0</v>
      </c>
      <c r="AA526" s="319">
        <v>885165</v>
      </c>
      <c r="AB526" s="319">
        <v>46667</v>
      </c>
      <c r="AC526" s="320">
        <f>AA526+AB526</f>
        <v>931832</v>
      </c>
      <c r="AD526" s="75">
        <v>4500000</v>
      </c>
      <c r="AE526" s="75">
        <v>6000000</v>
      </c>
      <c r="AF526" s="75">
        <f>AC526*U526</f>
        <v>0</v>
      </c>
      <c r="AG526" s="75">
        <f>200000*V526</f>
        <v>3000000</v>
      </c>
      <c r="AH526" s="648">
        <f t="shared" si="8"/>
        <v>0</v>
      </c>
    </row>
    <row r="527" spans="1:34" s="50" customFormat="1" ht="24" hidden="1" customHeight="1" x14ac:dyDescent="0.2">
      <c r="A527" s="182"/>
      <c r="B527" s="298">
        <v>268</v>
      </c>
      <c r="C527" s="266">
        <v>31</v>
      </c>
      <c r="D527" s="299">
        <v>13324</v>
      </c>
      <c r="E527" s="242" t="s">
        <v>190</v>
      </c>
      <c r="F527" s="243" t="s">
        <v>1711</v>
      </c>
      <c r="G527" s="287" t="s">
        <v>137</v>
      </c>
      <c r="H527" s="274" t="s">
        <v>88</v>
      </c>
      <c r="I527" s="294" t="s">
        <v>2702</v>
      </c>
      <c r="J527" s="635">
        <v>322371821</v>
      </c>
      <c r="K527" s="635">
        <v>97035160</v>
      </c>
      <c r="L527" s="65" t="s">
        <v>88</v>
      </c>
      <c r="M527" s="292" t="s">
        <v>137</v>
      </c>
      <c r="N527" s="244" t="s">
        <v>2410</v>
      </c>
      <c r="O527" s="65"/>
      <c r="P527" s="90"/>
      <c r="Q527" s="244">
        <v>30</v>
      </c>
      <c r="R527" s="246">
        <v>120</v>
      </c>
      <c r="S527" s="246">
        <v>110</v>
      </c>
      <c r="T527" s="246">
        <v>29.33</v>
      </c>
      <c r="U527" s="90">
        <v>0</v>
      </c>
      <c r="V527" s="262">
        <v>15</v>
      </c>
      <c r="W527" s="99">
        <v>0</v>
      </c>
      <c r="X527" s="84">
        <v>0</v>
      </c>
      <c r="Y527" s="99">
        <v>1</v>
      </c>
      <c r="Z527" s="65">
        <v>1</v>
      </c>
      <c r="AA527" s="319">
        <v>885165</v>
      </c>
      <c r="AB527" s="319">
        <v>46667</v>
      </c>
      <c r="AC527" s="320">
        <f>AA527+AB527</f>
        <v>931832</v>
      </c>
      <c r="AD527" s="75">
        <v>4500000</v>
      </c>
      <c r="AE527" s="75">
        <v>6000000</v>
      </c>
      <c r="AF527" s="75">
        <f>AC527*U527</f>
        <v>0</v>
      </c>
      <c r="AG527" s="75">
        <f>200000*V527</f>
        <v>3000000</v>
      </c>
      <c r="AH527" s="648">
        <f t="shared" si="8"/>
        <v>0</v>
      </c>
    </row>
    <row r="528" spans="1:34" s="50" customFormat="1" ht="24" customHeight="1" x14ac:dyDescent="0.2">
      <c r="A528" s="182"/>
      <c r="B528" s="298">
        <v>269</v>
      </c>
      <c r="C528" s="266">
        <v>32</v>
      </c>
      <c r="D528" s="299">
        <v>13325</v>
      </c>
      <c r="E528" s="242" t="s">
        <v>1714</v>
      </c>
      <c r="F528" s="243" t="s">
        <v>1715</v>
      </c>
      <c r="G528" s="287" t="s">
        <v>137</v>
      </c>
      <c r="H528" s="274" t="s">
        <v>88</v>
      </c>
      <c r="I528" s="353" t="s">
        <v>2703</v>
      </c>
      <c r="J528" s="634">
        <v>1672251699</v>
      </c>
      <c r="K528" s="634">
        <v>12810865</v>
      </c>
      <c r="L528" s="68" t="s">
        <v>88</v>
      </c>
      <c r="M528" s="292" t="s">
        <v>137</v>
      </c>
      <c r="N528" s="244" t="s">
        <v>2410</v>
      </c>
      <c r="O528" s="68"/>
      <c r="P528" s="91"/>
      <c r="Q528" s="244">
        <v>30</v>
      </c>
      <c r="R528" s="246">
        <v>120</v>
      </c>
      <c r="S528" s="246">
        <v>110</v>
      </c>
      <c r="T528" s="246">
        <v>29.33</v>
      </c>
      <c r="U528" s="90">
        <v>0</v>
      </c>
      <c r="V528" s="262">
        <v>15</v>
      </c>
      <c r="W528" s="99">
        <v>0</v>
      </c>
      <c r="X528" s="84">
        <v>0</v>
      </c>
      <c r="Y528" s="99">
        <v>1</v>
      </c>
      <c r="Z528" s="65">
        <v>2</v>
      </c>
      <c r="AA528" s="319">
        <v>885165</v>
      </c>
      <c r="AB528" s="319">
        <v>46667</v>
      </c>
      <c r="AC528" s="320">
        <f>AA528+AB528</f>
        <v>931832</v>
      </c>
      <c r="AD528" s="75">
        <v>4500000</v>
      </c>
      <c r="AE528" s="75">
        <v>6000000</v>
      </c>
      <c r="AF528" s="75">
        <f>AC528*U528</f>
        <v>0</v>
      </c>
      <c r="AG528" s="75">
        <f>200000*V528</f>
        <v>3000000</v>
      </c>
      <c r="AH528" s="648">
        <f t="shared" si="8"/>
        <v>1</v>
      </c>
    </row>
    <row r="529" spans="1:34" s="50" customFormat="1" ht="24" hidden="1" customHeight="1" x14ac:dyDescent="0.2">
      <c r="A529" s="182"/>
      <c r="B529" s="298">
        <v>253</v>
      </c>
      <c r="C529" s="266">
        <v>16</v>
      </c>
      <c r="D529" s="299">
        <v>13326</v>
      </c>
      <c r="E529" s="242" t="s">
        <v>687</v>
      </c>
      <c r="F529" s="243" t="s">
        <v>1271</v>
      </c>
      <c r="G529" s="287" t="s">
        <v>137</v>
      </c>
      <c r="H529" s="274" t="s">
        <v>88</v>
      </c>
      <c r="I529" s="353" t="s">
        <v>2687</v>
      </c>
      <c r="J529" s="634">
        <v>569981344</v>
      </c>
      <c r="K529" s="634">
        <v>10484695</v>
      </c>
      <c r="L529" s="68" t="s">
        <v>88</v>
      </c>
      <c r="M529" s="292" t="s">
        <v>137</v>
      </c>
      <c r="N529" s="244" t="s">
        <v>2410</v>
      </c>
      <c r="O529" s="68"/>
      <c r="P529" s="91"/>
      <c r="Q529" s="244">
        <v>30</v>
      </c>
      <c r="R529" s="246">
        <v>120</v>
      </c>
      <c r="S529" s="246">
        <v>110</v>
      </c>
      <c r="T529" s="246">
        <v>29.33</v>
      </c>
      <c r="U529" s="90">
        <v>0</v>
      </c>
      <c r="V529" s="262">
        <v>15</v>
      </c>
      <c r="W529" s="99">
        <v>0</v>
      </c>
      <c r="X529" s="84">
        <v>0</v>
      </c>
      <c r="Y529" s="99">
        <v>0</v>
      </c>
      <c r="Z529" s="65">
        <v>0</v>
      </c>
      <c r="AA529" s="319">
        <v>885165</v>
      </c>
      <c r="AB529" s="319">
        <v>46667</v>
      </c>
      <c r="AC529" s="320">
        <f>AA529+AB529</f>
        <v>931832</v>
      </c>
      <c r="AD529" s="75">
        <v>4500000</v>
      </c>
      <c r="AE529" s="75">
        <v>6000000</v>
      </c>
      <c r="AF529" s="75">
        <f>AC529*U529</f>
        <v>0</v>
      </c>
      <c r="AG529" s="75">
        <f>200000*V529</f>
        <v>3000000</v>
      </c>
      <c r="AH529" s="648">
        <f t="shared" si="8"/>
        <v>0</v>
      </c>
    </row>
    <row r="530" spans="1:34" s="50" customFormat="1" ht="24" hidden="1" customHeight="1" x14ac:dyDescent="0.2">
      <c r="A530" s="182"/>
      <c r="B530" s="298">
        <v>274</v>
      </c>
      <c r="C530" s="266">
        <v>37</v>
      </c>
      <c r="D530" s="299">
        <v>13327</v>
      </c>
      <c r="E530" s="242" t="s">
        <v>1533</v>
      </c>
      <c r="F530" s="243" t="s">
        <v>1720</v>
      </c>
      <c r="G530" s="287" t="s">
        <v>137</v>
      </c>
      <c r="H530" s="274" t="s">
        <v>88</v>
      </c>
      <c r="I530" s="294" t="s">
        <v>2708</v>
      </c>
      <c r="J530" s="635">
        <v>5589260965</v>
      </c>
      <c r="K530" s="635">
        <v>10631155</v>
      </c>
      <c r="L530" s="65" t="s">
        <v>88</v>
      </c>
      <c r="M530" s="292" t="s">
        <v>137</v>
      </c>
      <c r="N530" s="99"/>
      <c r="O530" s="65"/>
      <c r="P530" s="245" t="s">
        <v>2410</v>
      </c>
      <c r="Q530" s="244">
        <v>30</v>
      </c>
      <c r="R530" s="246">
        <v>120</v>
      </c>
      <c r="S530" s="246">
        <v>220</v>
      </c>
      <c r="T530" s="246">
        <v>29.33</v>
      </c>
      <c r="U530" s="90">
        <v>0</v>
      </c>
      <c r="V530" s="262">
        <v>25</v>
      </c>
      <c r="W530" s="99">
        <v>0</v>
      </c>
      <c r="X530" s="84">
        <v>0</v>
      </c>
      <c r="Y530" s="99">
        <v>0</v>
      </c>
      <c r="Z530" s="65">
        <v>0</v>
      </c>
      <c r="AA530" s="319">
        <v>885165</v>
      </c>
      <c r="AB530" s="319">
        <v>46667</v>
      </c>
      <c r="AC530" s="320">
        <f>AA530+AB530</f>
        <v>931832</v>
      </c>
      <c r="AD530" s="75">
        <v>4500000</v>
      </c>
      <c r="AE530" s="75">
        <v>6000000</v>
      </c>
      <c r="AF530" s="75">
        <f>AC530*U530</f>
        <v>0</v>
      </c>
      <c r="AG530" s="75">
        <f>200000*V530</f>
        <v>5000000</v>
      </c>
      <c r="AH530" s="648">
        <f t="shared" si="8"/>
        <v>0</v>
      </c>
    </row>
    <row r="531" spans="1:34" s="50" customFormat="1" ht="24" hidden="1" customHeight="1" x14ac:dyDescent="0.2">
      <c r="A531" s="182"/>
      <c r="B531" s="298">
        <v>300</v>
      </c>
      <c r="C531" s="266">
        <v>63</v>
      </c>
      <c r="D531" s="299">
        <v>13328</v>
      </c>
      <c r="E531" s="242" t="s">
        <v>374</v>
      </c>
      <c r="F531" s="243" t="s">
        <v>1723</v>
      </c>
      <c r="G531" s="287" t="s">
        <v>137</v>
      </c>
      <c r="H531" s="274" t="s">
        <v>88</v>
      </c>
      <c r="I531" s="294" t="s">
        <v>2734</v>
      </c>
      <c r="J531" s="635">
        <v>1463487738</v>
      </c>
      <c r="K531" s="635">
        <v>28226226</v>
      </c>
      <c r="L531" s="65" t="s">
        <v>88</v>
      </c>
      <c r="M531" s="292" t="s">
        <v>137</v>
      </c>
      <c r="N531" s="244" t="s">
        <v>2410</v>
      </c>
      <c r="O531" s="65"/>
      <c r="P531" s="90"/>
      <c r="Q531" s="244">
        <v>30</v>
      </c>
      <c r="R531" s="246">
        <v>120</v>
      </c>
      <c r="S531" s="246">
        <v>110</v>
      </c>
      <c r="T531" s="246">
        <v>29.33</v>
      </c>
      <c r="U531" s="90">
        <v>0</v>
      </c>
      <c r="V531" s="262">
        <v>14</v>
      </c>
      <c r="W531" s="99">
        <v>0</v>
      </c>
      <c r="X531" s="84">
        <v>0</v>
      </c>
      <c r="Y531" s="99">
        <v>0</v>
      </c>
      <c r="Z531" s="65">
        <v>0</v>
      </c>
      <c r="AA531" s="319">
        <v>885165</v>
      </c>
      <c r="AB531" s="319">
        <v>46667</v>
      </c>
      <c r="AC531" s="320">
        <f>AA531+AB531</f>
        <v>931832</v>
      </c>
      <c r="AD531" s="75">
        <v>4500000</v>
      </c>
      <c r="AE531" s="75">
        <v>6000000</v>
      </c>
      <c r="AF531" s="75">
        <f>AC531*U531</f>
        <v>0</v>
      </c>
      <c r="AG531" s="75">
        <f>200000*V531</f>
        <v>2800000</v>
      </c>
      <c r="AH531" s="648">
        <f t="shared" si="8"/>
        <v>0</v>
      </c>
    </row>
    <row r="532" spans="1:34" s="50" customFormat="1" ht="24" customHeight="1" x14ac:dyDescent="0.2">
      <c r="A532" s="182"/>
      <c r="B532" s="298">
        <v>257</v>
      </c>
      <c r="C532" s="266">
        <v>20</v>
      </c>
      <c r="D532" s="299">
        <v>13329</v>
      </c>
      <c r="E532" s="242" t="s">
        <v>1726</v>
      </c>
      <c r="F532" s="243" t="s">
        <v>1727</v>
      </c>
      <c r="G532" s="287" t="s">
        <v>137</v>
      </c>
      <c r="H532" s="274" t="s">
        <v>88</v>
      </c>
      <c r="I532" s="294" t="s">
        <v>2691</v>
      </c>
      <c r="J532" s="635">
        <v>6029568515</v>
      </c>
      <c r="K532" s="635">
        <v>22132569</v>
      </c>
      <c r="L532" s="65" t="s">
        <v>88</v>
      </c>
      <c r="M532" s="292" t="s">
        <v>137</v>
      </c>
      <c r="N532" s="244" t="s">
        <v>2410</v>
      </c>
      <c r="O532" s="65"/>
      <c r="P532" s="90"/>
      <c r="Q532" s="244">
        <v>30</v>
      </c>
      <c r="R532" s="246">
        <v>120</v>
      </c>
      <c r="S532" s="246">
        <v>110</v>
      </c>
      <c r="T532" s="246">
        <v>29.33</v>
      </c>
      <c r="U532" s="90">
        <v>0</v>
      </c>
      <c r="V532" s="262">
        <v>12</v>
      </c>
      <c r="W532" s="99">
        <v>0</v>
      </c>
      <c r="X532" s="84">
        <v>0</v>
      </c>
      <c r="Y532" s="99">
        <v>1</v>
      </c>
      <c r="Z532" s="65">
        <v>0</v>
      </c>
      <c r="AA532" s="319">
        <v>885165</v>
      </c>
      <c r="AB532" s="319">
        <v>46667</v>
      </c>
      <c r="AC532" s="320">
        <f>AA532+AB532</f>
        <v>931832</v>
      </c>
      <c r="AD532" s="75">
        <v>4500000</v>
      </c>
      <c r="AE532" s="75">
        <v>6000000</v>
      </c>
      <c r="AF532" s="75">
        <f>AC532*U532</f>
        <v>0</v>
      </c>
      <c r="AG532" s="75">
        <f>200000*V532</f>
        <v>2400000</v>
      </c>
      <c r="AH532" s="648">
        <f t="shared" si="8"/>
        <v>-1</v>
      </c>
    </row>
    <row r="533" spans="1:34" s="50" customFormat="1" ht="24" hidden="1" customHeight="1" x14ac:dyDescent="0.2">
      <c r="A533" s="182"/>
      <c r="B533" s="298">
        <v>317</v>
      </c>
      <c r="C533" s="266">
        <v>80</v>
      </c>
      <c r="D533" s="299">
        <v>13330</v>
      </c>
      <c r="E533" s="242" t="s">
        <v>1468</v>
      </c>
      <c r="F533" s="243" t="s">
        <v>1730</v>
      </c>
      <c r="G533" s="287" t="s">
        <v>137</v>
      </c>
      <c r="H533" s="274" t="s">
        <v>88</v>
      </c>
      <c r="I533" s="294" t="s">
        <v>2751</v>
      </c>
      <c r="J533" s="635">
        <v>15173291</v>
      </c>
      <c r="K533" s="635">
        <v>19186523</v>
      </c>
      <c r="L533" s="65" t="s">
        <v>88</v>
      </c>
      <c r="M533" s="292" t="s">
        <v>137</v>
      </c>
      <c r="N533" s="244" t="s">
        <v>2410</v>
      </c>
      <c r="O533" s="65"/>
      <c r="P533" s="90"/>
      <c r="Q533" s="244">
        <v>30</v>
      </c>
      <c r="R533" s="246">
        <v>120</v>
      </c>
      <c r="S533" s="246">
        <v>110</v>
      </c>
      <c r="T533" s="246">
        <v>29.33</v>
      </c>
      <c r="U533" s="90">
        <v>0</v>
      </c>
      <c r="V533" s="262">
        <v>15</v>
      </c>
      <c r="W533" s="99">
        <v>0</v>
      </c>
      <c r="X533" s="84">
        <v>0</v>
      </c>
      <c r="Y533" s="99">
        <v>0</v>
      </c>
      <c r="Z533" s="65">
        <v>0</v>
      </c>
      <c r="AA533" s="319">
        <v>885165</v>
      </c>
      <c r="AB533" s="319">
        <v>46667</v>
      </c>
      <c r="AC533" s="320">
        <f>AA533+AB533</f>
        <v>931832</v>
      </c>
      <c r="AD533" s="75">
        <v>4500000</v>
      </c>
      <c r="AE533" s="75">
        <v>6000000</v>
      </c>
      <c r="AF533" s="75">
        <f>AC533*U533</f>
        <v>0</v>
      </c>
      <c r="AG533" s="75">
        <f>200000*V533</f>
        <v>3000000</v>
      </c>
      <c r="AH533" s="648">
        <f t="shared" si="8"/>
        <v>0</v>
      </c>
    </row>
    <row r="534" spans="1:34" s="50" customFormat="1" ht="24" hidden="1" customHeight="1" x14ac:dyDescent="0.2">
      <c r="A534" s="182"/>
      <c r="B534" s="298">
        <v>298</v>
      </c>
      <c r="C534" s="266">
        <v>61</v>
      </c>
      <c r="D534" s="299">
        <v>13331</v>
      </c>
      <c r="E534" s="242" t="s">
        <v>1488</v>
      </c>
      <c r="F534" s="243" t="s">
        <v>1205</v>
      </c>
      <c r="G534" s="287" t="s">
        <v>137</v>
      </c>
      <c r="H534" s="274" t="s">
        <v>88</v>
      </c>
      <c r="I534" s="294" t="s">
        <v>2732</v>
      </c>
      <c r="J534" s="635">
        <v>74461486</v>
      </c>
      <c r="K534" s="635">
        <v>11223186</v>
      </c>
      <c r="L534" s="65" t="s">
        <v>88</v>
      </c>
      <c r="M534" s="292" t="s">
        <v>137</v>
      </c>
      <c r="N534" s="244" t="s">
        <v>2410</v>
      </c>
      <c r="O534" s="65"/>
      <c r="P534" s="90"/>
      <c r="Q534" s="244">
        <v>30</v>
      </c>
      <c r="R534" s="246">
        <v>120</v>
      </c>
      <c r="S534" s="246">
        <v>110</v>
      </c>
      <c r="T534" s="246">
        <v>29.33</v>
      </c>
      <c r="U534" s="90">
        <v>0</v>
      </c>
      <c r="V534" s="262">
        <v>15</v>
      </c>
      <c r="W534" s="99">
        <v>0</v>
      </c>
      <c r="X534" s="84">
        <v>0</v>
      </c>
      <c r="Y534" s="99">
        <v>0</v>
      </c>
      <c r="Z534" s="65">
        <v>0</v>
      </c>
      <c r="AA534" s="319">
        <v>885165</v>
      </c>
      <c r="AB534" s="319">
        <v>46667</v>
      </c>
      <c r="AC534" s="320">
        <f>AA534+AB534</f>
        <v>931832</v>
      </c>
      <c r="AD534" s="75">
        <v>4500000</v>
      </c>
      <c r="AE534" s="75">
        <v>6000000</v>
      </c>
      <c r="AF534" s="75">
        <f>AC534*U534</f>
        <v>0</v>
      </c>
      <c r="AG534" s="75">
        <f>200000*V534</f>
        <v>3000000</v>
      </c>
      <c r="AH534" s="648">
        <f t="shared" si="8"/>
        <v>0</v>
      </c>
    </row>
    <row r="535" spans="1:34" s="50" customFormat="1" ht="24" hidden="1" customHeight="1" x14ac:dyDescent="0.2">
      <c r="A535" s="182"/>
      <c r="B535" s="298">
        <v>263</v>
      </c>
      <c r="C535" s="266">
        <v>26</v>
      </c>
      <c r="D535" s="299">
        <v>14035</v>
      </c>
      <c r="E535" s="242" t="s">
        <v>1735</v>
      </c>
      <c r="F535" s="243" t="s">
        <v>1438</v>
      </c>
      <c r="G535" s="287" t="s">
        <v>137</v>
      </c>
      <c r="H535" s="274" t="s">
        <v>88</v>
      </c>
      <c r="I535" s="294" t="s">
        <v>2697</v>
      </c>
      <c r="J535" s="635">
        <v>1671235827</v>
      </c>
      <c r="K535" s="635">
        <v>10142190</v>
      </c>
      <c r="L535" s="65"/>
      <c r="M535" s="292" t="s">
        <v>137</v>
      </c>
      <c r="N535" s="99"/>
      <c r="O535" s="65"/>
      <c r="P535" s="245" t="s">
        <v>2410</v>
      </c>
      <c r="Q535" s="244">
        <v>30</v>
      </c>
      <c r="R535" s="246">
        <v>120</v>
      </c>
      <c r="S535" s="246">
        <v>220</v>
      </c>
      <c r="T535" s="246">
        <v>29.33</v>
      </c>
      <c r="U535" s="90">
        <v>0</v>
      </c>
      <c r="V535" s="262">
        <v>30</v>
      </c>
      <c r="W535" s="99">
        <v>0</v>
      </c>
      <c r="X535" s="84">
        <v>0</v>
      </c>
      <c r="Y535" s="99">
        <v>0</v>
      </c>
      <c r="Z535" s="65">
        <v>0</v>
      </c>
      <c r="AA535" s="319">
        <v>885165</v>
      </c>
      <c r="AB535" s="319">
        <v>0</v>
      </c>
      <c r="AC535" s="320">
        <f>AA535+AB535</f>
        <v>885165</v>
      </c>
      <c r="AD535" s="75">
        <v>4500000</v>
      </c>
      <c r="AE535" s="75">
        <v>6000000</v>
      </c>
      <c r="AF535" s="75">
        <f>AC535*U535</f>
        <v>0</v>
      </c>
      <c r="AG535" s="75">
        <f>200000*V535</f>
        <v>6000000</v>
      </c>
      <c r="AH535" s="648">
        <f t="shared" si="8"/>
        <v>0</v>
      </c>
    </row>
    <row r="536" spans="1:34" s="50" customFormat="1" ht="24" hidden="1" customHeight="1" x14ac:dyDescent="0.2">
      <c r="A536" s="182"/>
      <c r="B536" s="298">
        <v>323</v>
      </c>
      <c r="C536" s="266">
        <v>87</v>
      </c>
      <c r="D536" s="299">
        <v>13333</v>
      </c>
      <c r="E536" s="242" t="s">
        <v>1738</v>
      </c>
      <c r="F536" s="243" t="s">
        <v>1739</v>
      </c>
      <c r="G536" s="287" t="s">
        <v>137</v>
      </c>
      <c r="H536" s="274" t="s">
        <v>88</v>
      </c>
      <c r="I536" s="294" t="s">
        <v>2757</v>
      </c>
      <c r="J536" s="635">
        <v>84491574</v>
      </c>
      <c r="K536" s="635">
        <v>13107723</v>
      </c>
      <c r="L536" s="65" t="s">
        <v>88</v>
      </c>
      <c r="M536" s="292" t="s">
        <v>137</v>
      </c>
      <c r="N536" s="99"/>
      <c r="O536" s="65"/>
      <c r="P536" s="245" t="s">
        <v>2410</v>
      </c>
      <c r="Q536" s="244">
        <v>30</v>
      </c>
      <c r="R536" s="246">
        <v>120</v>
      </c>
      <c r="S536" s="246">
        <v>220</v>
      </c>
      <c r="T536" s="246">
        <v>29.33</v>
      </c>
      <c r="U536" s="90">
        <v>0</v>
      </c>
      <c r="V536" s="262">
        <v>25</v>
      </c>
      <c r="W536" s="99">
        <v>0</v>
      </c>
      <c r="X536" s="84">
        <v>0</v>
      </c>
      <c r="Y536" s="99">
        <v>0</v>
      </c>
      <c r="Z536" s="65">
        <v>0</v>
      </c>
      <c r="AA536" s="319">
        <v>885165</v>
      </c>
      <c r="AB536" s="319">
        <v>46667</v>
      </c>
      <c r="AC536" s="320">
        <f>AA536+AB536</f>
        <v>931832</v>
      </c>
      <c r="AD536" s="75">
        <v>4500000</v>
      </c>
      <c r="AE536" s="75">
        <v>6000000</v>
      </c>
      <c r="AF536" s="75">
        <f>AC536*U536</f>
        <v>0</v>
      </c>
      <c r="AG536" s="75">
        <f>200000*V536</f>
        <v>5000000</v>
      </c>
      <c r="AH536" s="648">
        <f t="shared" si="8"/>
        <v>0</v>
      </c>
    </row>
    <row r="537" spans="1:34" s="50" customFormat="1" ht="24" customHeight="1" x14ac:dyDescent="0.2">
      <c r="A537" s="182"/>
      <c r="B537" s="298">
        <v>260</v>
      </c>
      <c r="C537" s="266">
        <v>23</v>
      </c>
      <c r="D537" s="299">
        <v>13334</v>
      </c>
      <c r="E537" s="242" t="s">
        <v>1742</v>
      </c>
      <c r="F537" s="243" t="s">
        <v>1743</v>
      </c>
      <c r="G537" s="287" t="s">
        <v>137</v>
      </c>
      <c r="H537" s="274" t="s">
        <v>88</v>
      </c>
      <c r="I537" s="294" t="s">
        <v>2694</v>
      </c>
      <c r="J537" s="635">
        <v>3782072707</v>
      </c>
      <c r="K537" s="635">
        <v>10584742</v>
      </c>
      <c r="L537" s="65" t="s">
        <v>88</v>
      </c>
      <c r="M537" s="292" t="s">
        <v>137</v>
      </c>
      <c r="N537" s="244" t="s">
        <v>2410</v>
      </c>
      <c r="O537" s="65"/>
      <c r="P537" s="90"/>
      <c r="Q537" s="244">
        <v>30</v>
      </c>
      <c r="R537" s="246">
        <v>120</v>
      </c>
      <c r="S537" s="246">
        <v>110</v>
      </c>
      <c r="T537" s="246">
        <v>29.33</v>
      </c>
      <c r="U537" s="90">
        <v>0</v>
      </c>
      <c r="V537" s="262">
        <v>15</v>
      </c>
      <c r="W537" s="99">
        <v>0</v>
      </c>
      <c r="X537" s="84">
        <v>0</v>
      </c>
      <c r="Y537" s="99">
        <v>1</v>
      </c>
      <c r="Z537" s="65">
        <v>0</v>
      </c>
      <c r="AA537" s="319">
        <v>885165</v>
      </c>
      <c r="AB537" s="319">
        <v>46667</v>
      </c>
      <c r="AC537" s="320">
        <f>AA537+AB537</f>
        <v>931832</v>
      </c>
      <c r="AD537" s="75">
        <v>4500000</v>
      </c>
      <c r="AE537" s="75">
        <v>6000000</v>
      </c>
      <c r="AF537" s="75">
        <f>AC537*U537</f>
        <v>0</v>
      </c>
      <c r="AG537" s="75">
        <f>200000*V537</f>
        <v>3000000</v>
      </c>
      <c r="AH537" s="648">
        <f t="shared" si="8"/>
        <v>-1</v>
      </c>
    </row>
    <row r="538" spans="1:34" s="50" customFormat="1" ht="24" customHeight="1" x14ac:dyDescent="0.2">
      <c r="A538" s="182"/>
      <c r="B538" s="298">
        <v>242</v>
      </c>
      <c r="C538" s="266">
        <v>5</v>
      </c>
      <c r="D538" s="299">
        <v>13335</v>
      </c>
      <c r="E538" s="242" t="s">
        <v>248</v>
      </c>
      <c r="F538" s="243" t="s">
        <v>1746</v>
      </c>
      <c r="G538" s="287" t="s">
        <v>137</v>
      </c>
      <c r="H538" s="274" t="s">
        <v>88</v>
      </c>
      <c r="I538" s="353" t="s">
        <v>2676</v>
      </c>
      <c r="J538" s="634">
        <v>73715573</v>
      </c>
      <c r="K538" s="634">
        <v>23120239</v>
      </c>
      <c r="L538" s="68" t="s">
        <v>88</v>
      </c>
      <c r="M538" s="292" t="s">
        <v>137</v>
      </c>
      <c r="N538" s="244" t="s">
        <v>2410</v>
      </c>
      <c r="O538" s="68"/>
      <c r="P538" s="91"/>
      <c r="Q538" s="244">
        <v>30</v>
      </c>
      <c r="R538" s="246">
        <v>120</v>
      </c>
      <c r="S538" s="246">
        <v>110</v>
      </c>
      <c r="T538" s="246">
        <v>29.33</v>
      </c>
      <c r="U538" s="90">
        <v>0</v>
      </c>
      <c r="V538" s="262">
        <v>15</v>
      </c>
      <c r="W538" s="99">
        <v>0</v>
      </c>
      <c r="X538" s="84">
        <v>0</v>
      </c>
      <c r="Y538" s="99">
        <v>2</v>
      </c>
      <c r="Z538" s="65">
        <v>1</v>
      </c>
      <c r="AA538" s="319">
        <v>885165</v>
      </c>
      <c r="AB538" s="319">
        <v>46667</v>
      </c>
      <c r="AC538" s="320">
        <f>AA538+AB538</f>
        <v>931832</v>
      </c>
      <c r="AD538" s="75">
        <v>4500000</v>
      </c>
      <c r="AE538" s="75">
        <v>6000000</v>
      </c>
      <c r="AF538" s="75">
        <f>AC538*U538</f>
        <v>0</v>
      </c>
      <c r="AG538" s="75">
        <f>200000*V538</f>
        <v>3000000</v>
      </c>
      <c r="AH538" s="648">
        <f t="shared" si="8"/>
        <v>-1</v>
      </c>
    </row>
    <row r="539" spans="1:34" s="50" customFormat="1" ht="24" hidden="1" customHeight="1" x14ac:dyDescent="0.2">
      <c r="A539" s="182"/>
      <c r="B539" s="298">
        <v>377</v>
      </c>
      <c r="C539" s="266">
        <v>141</v>
      </c>
      <c r="D539" s="299">
        <v>13336</v>
      </c>
      <c r="E539" s="242" t="s">
        <v>410</v>
      </c>
      <c r="F539" s="243" t="s">
        <v>1749</v>
      </c>
      <c r="G539" s="287" t="s">
        <v>137</v>
      </c>
      <c r="H539" s="274" t="s">
        <v>88</v>
      </c>
      <c r="I539" s="353" t="s">
        <v>2811</v>
      </c>
      <c r="J539" s="634">
        <v>610003471</v>
      </c>
      <c r="K539" s="634">
        <v>28264684</v>
      </c>
      <c r="L539" s="68" t="s">
        <v>88</v>
      </c>
      <c r="M539" s="292" t="s">
        <v>137</v>
      </c>
      <c r="N539" s="100"/>
      <c r="O539" s="68"/>
      <c r="P539" s="245" t="s">
        <v>2410</v>
      </c>
      <c r="Q539" s="244">
        <v>30</v>
      </c>
      <c r="R539" s="246">
        <v>120</v>
      </c>
      <c r="S539" s="246">
        <v>220</v>
      </c>
      <c r="T539" s="246">
        <v>29.33</v>
      </c>
      <c r="U539" s="90">
        <v>0</v>
      </c>
      <c r="V539" s="262">
        <v>24</v>
      </c>
      <c r="W539" s="99">
        <v>0</v>
      </c>
      <c r="X539" s="84">
        <v>0</v>
      </c>
      <c r="Y539" s="99">
        <v>0</v>
      </c>
      <c r="Z539" s="65">
        <v>0</v>
      </c>
      <c r="AA539" s="319">
        <v>885165</v>
      </c>
      <c r="AB539" s="319">
        <v>0</v>
      </c>
      <c r="AC539" s="320">
        <f>AA539+AB539</f>
        <v>885165</v>
      </c>
      <c r="AD539" s="75">
        <v>4500000</v>
      </c>
      <c r="AE539" s="75">
        <v>6000000</v>
      </c>
      <c r="AF539" s="75">
        <f>AC539*U539</f>
        <v>0</v>
      </c>
      <c r="AG539" s="75">
        <f>200000*V539</f>
        <v>4800000</v>
      </c>
      <c r="AH539" s="648">
        <f t="shared" si="8"/>
        <v>0</v>
      </c>
    </row>
    <row r="540" spans="1:34" s="50" customFormat="1" ht="24" customHeight="1" x14ac:dyDescent="0.2">
      <c r="A540" s="182"/>
      <c r="B540" s="298">
        <v>353</v>
      </c>
      <c r="C540" s="266">
        <v>117</v>
      </c>
      <c r="D540" s="299">
        <v>13338</v>
      </c>
      <c r="E540" s="242" t="s">
        <v>1207</v>
      </c>
      <c r="F540" s="243" t="s">
        <v>1752</v>
      </c>
      <c r="G540" s="287" t="s">
        <v>137</v>
      </c>
      <c r="H540" s="274" t="s">
        <v>88</v>
      </c>
      <c r="I540" s="353" t="s">
        <v>2787</v>
      </c>
      <c r="J540" s="634">
        <v>43951317</v>
      </c>
      <c r="K540" s="634">
        <v>10671114</v>
      </c>
      <c r="L540" s="68" t="s">
        <v>88</v>
      </c>
      <c r="M540" s="292" t="s">
        <v>137</v>
      </c>
      <c r="N540" s="244" t="s">
        <v>2410</v>
      </c>
      <c r="O540" s="68"/>
      <c r="P540" s="91"/>
      <c r="Q540" s="244">
        <v>30</v>
      </c>
      <c r="R540" s="246">
        <v>120</v>
      </c>
      <c r="S540" s="246">
        <v>110</v>
      </c>
      <c r="T540" s="246">
        <v>29.33</v>
      </c>
      <c r="U540" s="90">
        <v>0</v>
      </c>
      <c r="V540" s="262">
        <v>15</v>
      </c>
      <c r="W540" s="99">
        <v>0</v>
      </c>
      <c r="X540" s="84">
        <v>0</v>
      </c>
      <c r="Y540" s="99">
        <v>3</v>
      </c>
      <c r="Z540" s="65">
        <v>0</v>
      </c>
      <c r="AA540" s="319">
        <v>885165</v>
      </c>
      <c r="AB540" s="319">
        <v>46667</v>
      </c>
      <c r="AC540" s="320">
        <f>AA540+AB540</f>
        <v>931832</v>
      </c>
      <c r="AD540" s="75">
        <v>4500000</v>
      </c>
      <c r="AE540" s="75">
        <v>6000000</v>
      </c>
      <c r="AF540" s="75">
        <f>AC540*U540</f>
        <v>0</v>
      </c>
      <c r="AG540" s="75">
        <f>200000*V540</f>
        <v>3000000</v>
      </c>
      <c r="AH540" s="648">
        <f t="shared" si="8"/>
        <v>-3</v>
      </c>
    </row>
    <row r="541" spans="1:34" s="50" customFormat="1" ht="24" hidden="1" customHeight="1" x14ac:dyDescent="0.2">
      <c r="A541" s="182"/>
      <c r="B541" s="298">
        <v>368</v>
      </c>
      <c r="C541" s="266">
        <v>132</v>
      </c>
      <c r="D541" s="299">
        <v>13339</v>
      </c>
      <c r="E541" s="242" t="s">
        <v>600</v>
      </c>
      <c r="F541" s="243" t="s">
        <v>1755</v>
      </c>
      <c r="G541" s="287" t="s">
        <v>137</v>
      </c>
      <c r="H541" s="274" t="s">
        <v>88</v>
      </c>
      <c r="I541" s="294" t="s">
        <v>2802</v>
      </c>
      <c r="J541" s="635">
        <v>14483742</v>
      </c>
      <c r="K541" s="635">
        <v>53149460</v>
      </c>
      <c r="L541" s="65" t="s">
        <v>88</v>
      </c>
      <c r="M541" s="292" t="s">
        <v>137</v>
      </c>
      <c r="N541" s="244" t="s">
        <v>2410</v>
      </c>
      <c r="O541" s="65"/>
      <c r="P541" s="90"/>
      <c r="Q541" s="244">
        <v>30</v>
      </c>
      <c r="R541" s="246">
        <v>120</v>
      </c>
      <c r="S541" s="246">
        <v>110</v>
      </c>
      <c r="T541" s="246">
        <v>29.33</v>
      </c>
      <c r="U541" s="90">
        <v>0</v>
      </c>
      <c r="V541" s="262">
        <v>15</v>
      </c>
      <c r="W541" s="99">
        <v>0</v>
      </c>
      <c r="X541" s="84">
        <v>0</v>
      </c>
      <c r="Y541" s="99">
        <v>0</v>
      </c>
      <c r="Z541" s="65">
        <v>0</v>
      </c>
      <c r="AA541" s="319">
        <v>885165</v>
      </c>
      <c r="AB541" s="319">
        <v>0</v>
      </c>
      <c r="AC541" s="320">
        <f>AA541+AB541</f>
        <v>885165</v>
      </c>
      <c r="AD541" s="75">
        <v>4500000</v>
      </c>
      <c r="AE541" s="75">
        <v>6000000</v>
      </c>
      <c r="AF541" s="75">
        <f>AC541*U541</f>
        <v>0</v>
      </c>
      <c r="AG541" s="75">
        <f>200000*V541</f>
        <v>3000000</v>
      </c>
      <c r="AH541" s="648">
        <f t="shared" si="8"/>
        <v>0</v>
      </c>
    </row>
    <row r="542" spans="1:34" s="50" customFormat="1" ht="24" customHeight="1" x14ac:dyDescent="0.2">
      <c r="A542" s="182"/>
      <c r="B542" s="298">
        <v>310</v>
      </c>
      <c r="C542" s="266">
        <v>73</v>
      </c>
      <c r="D542" s="299">
        <v>13340</v>
      </c>
      <c r="E542" s="242" t="s">
        <v>1758</v>
      </c>
      <c r="F542" s="243" t="s">
        <v>1759</v>
      </c>
      <c r="G542" s="287" t="s">
        <v>137</v>
      </c>
      <c r="H542" s="274" t="s">
        <v>88</v>
      </c>
      <c r="I542" s="294" t="s">
        <v>2744</v>
      </c>
      <c r="J542" s="635">
        <v>6309900838</v>
      </c>
      <c r="K542" s="635">
        <v>10200925</v>
      </c>
      <c r="L542" s="65" t="s">
        <v>88</v>
      </c>
      <c r="M542" s="292" t="s">
        <v>137</v>
      </c>
      <c r="N542" s="99"/>
      <c r="O542" s="65"/>
      <c r="P542" s="245" t="s">
        <v>2410</v>
      </c>
      <c r="Q542" s="244">
        <v>30</v>
      </c>
      <c r="R542" s="246">
        <v>120</v>
      </c>
      <c r="S542" s="246">
        <v>220</v>
      </c>
      <c r="T542" s="246">
        <v>29.33</v>
      </c>
      <c r="U542" s="90">
        <v>0</v>
      </c>
      <c r="V542" s="262">
        <v>27</v>
      </c>
      <c r="W542" s="99">
        <v>0</v>
      </c>
      <c r="X542" s="84">
        <v>0</v>
      </c>
      <c r="Y542" s="99">
        <v>1</v>
      </c>
      <c r="Z542" s="65">
        <v>0</v>
      </c>
      <c r="AA542" s="319">
        <v>885165</v>
      </c>
      <c r="AB542" s="319">
        <v>46667</v>
      </c>
      <c r="AC542" s="320">
        <f>AA542+AB542</f>
        <v>931832</v>
      </c>
      <c r="AD542" s="75">
        <v>4500000</v>
      </c>
      <c r="AE542" s="75">
        <v>6000000</v>
      </c>
      <c r="AF542" s="75">
        <f>AC542*U542</f>
        <v>0</v>
      </c>
      <c r="AG542" s="75">
        <f>200000*V542</f>
        <v>5400000</v>
      </c>
      <c r="AH542" s="648">
        <f t="shared" si="8"/>
        <v>-1</v>
      </c>
    </row>
    <row r="543" spans="1:34" s="50" customFormat="1" ht="24" hidden="1" customHeight="1" x14ac:dyDescent="0.2">
      <c r="A543" s="182"/>
      <c r="B543" s="298">
        <v>304</v>
      </c>
      <c r="C543" s="266">
        <v>67</v>
      </c>
      <c r="D543" s="299">
        <v>13341</v>
      </c>
      <c r="E543" s="242" t="s">
        <v>123</v>
      </c>
      <c r="F543" s="243" t="s">
        <v>1762</v>
      </c>
      <c r="G543" s="287" t="s">
        <v>137</v>
      </c>
      <c r="H543" s="274" t="s">
        <v>88</v>
      </c>
      <c r="I543" s="294" t="s">
        <v>2738</v>
      </c>
      <c r="J543" s="635">
        <v>61376779</v>
      </c>
      <c r="K543" s="635">
        <v>17120834</v>
      </c>
      <c r="L543" s="65" t="s">
        <v>88</v>
      </c>
      <c r="M543" s="292" t="s">
        <v>137</v>
      </c>
      <c r="N543" s="244" t="s">
        <v>2410</v>
      </c>
      <c r="O543" s="65"/>
      <c r="P543" s="90"/>
      <c r="Q543" s="244">
        <v>30</v>
      </c>
      <c r="R543" s="246">
        <v>120</v>
      </c>
      <c r="S543" s="246">
        <v>110</v>
      </c>
      <c r="T543" s="246">
        <v>29.33</v>
      </c>
      <c r="U543" s="90">
        <v>0</v>
      </c>
      <c r="V543" s="262">
        <v>15</v>
      </c>
      <c r="W543" s="99">
        <v>0</v>
      </c>
      <c r="X543" s="84">
        <v>0</v>
      </c>
      <c r="Y543" s="99">
        <v>2</v>
      </c>
      <c r="Z543" s="65">
        <v>2</v>
      </c>
      <c r="AA543" s="319">
        <v>885165</v>
      </c>
      <c r="AB543" s="319">
        <v>46667</v>
      </c>
      <c r="AC543" s="320">
        <f>AA543+AB543</f>
        <v>931832</v>
      </c>
      <c r="AD543" s="75">
        <v>4500000</v>
      </c>
      <c r="AE543" s="75">
        <v>6000000</v>
      </c>
      <c r="AF543" s="75">
        <f>AC543*U543</f>
        <v>0</v>
      </c>
      <c r="AG543" s="75">
        <f>200000*V543</f>
        <v>3000000</v>
      </c>
      <c r="AH543" s="648">
        <f t="shared" si="8"/>
        <v>0</v>
      </c>
    </row>
    <row r="544" spans="1:34" s="50" customFormat="1" ht="24" customHeight="1" x14ac:dyDescent="0.2">
      <c r="A544" s="182"/>
      <c r="B544" s="298">
        <v>381</v>
      </c>
      <c r="C544" s="266">
        <v>146</v>
      </c>
      <c r="D544" s="299">
        <v>13342</v>
      </c>
      <c r="E544" s="242" t="s">
        <v>263</v>
      </c>
      <c r="F544" s="243" t="s">
        <v>1765</v>
      </c>
      <c r="G544" s="287" t="s">
        <v>137</v>
      </c>
      <c r="H544" s="274" t="s">
        <v>88</v>
      </c>
      <c r="I544" s="294" t="s">
        <v>2815</v>
      </c>
      <c r="J544" s="634">
        <v>620519290</v>
      </c>
      <c r="K544" s="635">
        <v>16658101</v>
      </c>
      <c r="L544" s="65"/>
      <c r="M544" s="292" t="s">
        <v>137</v>
      </c>
      <c r="N544" s="244" t="s">
        <v>2410</v>
      </c>
      <c r="O544" s="65"/>
      <c r="P544" s="90"/>
      <c r="Q544" s="244">
        <v>30</v>
      </c>
      <c r="R544" s="246">
        <v>120</v>
      </c>
      <c r="S544" s="246">
        <v>110</v>
      </c>
      <c r="T544" s="246">
        <v>29.33</v>
      </c>
      <c r="U544" s="90">
        <v>0</v>
      </c>
      <c r="V544" s="262">
        <v>15</v>
      </c>
      <c r="W544" s="99">
        <v>0</v>
      </c>
      <c r="X544" s="84">
        <v>0</v>
      </c>
      <c r="Y544" s="99">
        <v>0</v>
      </c>
      <c r="Z544" s="65">
        <v>1</v>
      </c>
      <c r="AA544" s="319">
        <v>885165</v>
      </c>
      <c r="AB544" s="319">
        <v>0</v>
      </c>
      <c r="AC544" s="320">
        <f>AA544+AB544</f>
        <v>885165</v>
      </c>
      <c r="AD544" s="75">
        <v>4500000</v>
      </c>
      <c r="AE544" s="75">
        <v>6000000</v>
      </c>
      <c r="AF544" s="75">
        <f>AC544*U544</f>
        <v>0</v>
      </c>
      <c r="AG544" s="75">
        <f>200000*V544</f>
        <v>3000000</v>
      </c>
      <c r="AH544" s="648">
        <f t="shared" si="8"/>
        <v>1</v>
      </c>
    </row>
    <row r="545" spans="1:35" s="50" customFormat="1" ht="24" customHeight="1" x14ac:dyDescent="0.2">
      <c r="A545" s="182"/>
      <c r="B545" s="298">
        <v>378</v>
      </c>
      <c r="C545" s="266">
        <v>143</v>
      </c>
      <c r="D545" s="299">
        <v>13343</v>
      </c>
      <c r="E545" s="242" t="s">
        <v>410</v>
      </c>
      <c r="F545" s="243" t="s">
        <v>1768</v>
      </c>
      <c r="G545" s="287" t="s">
        <v>137</v>
      </c>
      <c r="H545" s="274" t="s">
        <v>88</v>
      </c>
      <c r="I545" s="294" t="s">
        <v>2812</v>
      </c>
      <c r="J545" s="634">
        <v>60943742</v>
      </c>
      <c r="K545" s="635">
        <v>23583733</v>
      </c>
      <c r="L545" s="65" t="s">
        <v>88</v>
      </c>
      <c r="M545" s="292" t="s">
        <v>137</v>
      </c>
      <c r="N545" s="244" t="s">
        <v>2410</v>
      </c>
      <c r="O545" s="65"/>
      <c r="P545" s="90"/>
      <c r="Q545" s="244">
        <v>30</v>
      </c>
      <c r="R545" s="246">
        <v>120</v>
      </c>
      <c r="S545" s="246">
        <v>110</v>
      </c>
      <c r="T545" s="246">
        <v>29.33</v>
      </c>
      <c r="U545" s="90">
        <v>0</v>
      </c>
      <c r="V545" s="262">
        <v>15</v>
      </c>
      <c r="W545" s="99">
        <v>0</v>
      </c>
      <c r="X545" s="84">
        <v>0</v>
      </c>
      <c r="Y545" s="99">
        <v>0</v>
      </c>
      <c r="Z545" s="65">
        <v>2</v>
      </c>
      <c r="AA545" s="319">
        <v>885165</v>
      </c>
      <c r="AB545" s="319">
        <v>0</v>
      </c>
      <c r="AC545" s="320">
        <f>AA545+AB545</f>
        <v>885165</v>
      </c>
      <c r="AD545" s="75">
        <v>4500000</v>
      </c>
      <c r="AE545" s="75">
        <v>6000000</v>
      </c>
      <c r="AF545" s="75">
        <f>AC545*U545</f>
        <v>0</v>
      </c>
      <c r="AG545" s="75">
        <f>200000*V545</f>
        <v>3000000</v>
      </c>
      <c r="AH545" s="648">
        <f t="shared" si="8"/>
        <v>2</v>
      </c>
    </row>
    <row r="546" spans="1:35" s="50" customFormat="1" ht="24" hidden="1" customHeight="1" x14ac:dyDescent="0.2">
      <c r="A546" s="182"/>
      <c r="B546" s="298">
        <v>305</v>
      </c>
      <c r="C546" s="266">
        <v>68</v>
      </c>
      <c r="D546" s="299">
        <v>13344</v>
      </c>
      <c r="E546" s="242" t="s">
        <v>1771</v>
      </c>
      <c r="F546" s="243" t="s">
        <v>1772</v>
      </c>
      <c r="G546" s="287" t="s">
        <v>137</v>
      </c>
      <c r="H546" s="274" t="s">
        <v>88</v>
      </c>
      <c r="I546" s="294" t="s">
        <v>2739</v>
      </c>
      <c r="J546" s="635">
        <v>1741686644</v>
      </c>
      <c r="K546" s="635">
        <v>19184080</v>
      </c>
      <c r="L546" s="65" t="s">
        <v>88</v>
      </c>
      <c r="M546" s="292" t="s">
        <v>137</v>
      </c>
      <c r="N546" s="244" t="s">
        <v>2410</v>
      </c>
      <c r="O546" s="65"/>
      <c r="P546" s="90"/>
      <c r="Q546" s="244">
        <v>30</v>
      </c>
      <c r="R546" s="246">
        <v>120</v>
      </c>
      <c r="S546" s="246">
        <v>110</v>
      </c>
      <c r="T546" s="246">
        <v>29.33</v>
      </c>
      <c r="U546" s="90">
        <v>0</v>
      </c>
      <c r="V546" s="262">
        <v>13</v>
      </c>
      <c r="W546" s="99">
        <v>0</v>
      </c>
      <c r="X546" s="84">
        <v>0</v>
      </c>
      <c r="Y546" s="99">
        <v>0</v>
      </c>
      <c r="Z546" s="65">
        <v>0</v>
      </c>
      <c r="AA546" s="319">
        <v>885165</v>
      </c>
      <c r="AB546" s="319">
        <v>46667</v>
      </c>
      <c r="AC546" s="320">
        <f>AA546+AB546</f>
        <v>931832</v>
      </c>
      <c r="AD546" s="75">
        <v>4500000</v>
      </c>
      <c r="AE546" s="75">
        <v>6000000</v>
      </c>
      <c r="AF546" s="75">
        <f>AC546*U546</f>
        <v>0</v>
      </c>
      <c r="AG546" s="75">
        <f>200000*V546</f>
        <v>2600000</v>
      </c>
      <c r="AH546" s="648">
        <f t="shared" si="8"/>
        <v>0</v>
      </c>
    </row>
    <row r="547" spans="1:35" s="50" customFormat="1" ht="24" hidden="1" customHeight="1" x14ac:dyDescent="0.2">
      <c r="A547" s="182"/>
      <c r="B547" s="298">
        <v>354</v>
      </c>
      <c r="C547" s="266">
        <v>118</v>
      </c>
      <c r="D547" s="299">
        <v>13345</v>
      </c>
      <c r="E547" s="242" t="s">
        <v>267</v>
      </c>
      <c r="F547" s="243" t="s">
        <v>1775</v>
      </c>
      <c r="G547" s="287" t="s">
        <v>137</v>
      </c>
      <c r="H547" s="274" t="s">
        <v>88</v>
      </c>
      <c r="I547" s="294" t="s">
        <v>2788</v>
      </c>
      <c r="J547" s="635">
        <v>84492880</v>
      </c>
      <c r="K547" s="635">
        <v>20263373</v>
      </c>
      <c r="L547" s="65" t="s">
        <v>88</v>
      </c>
      <c r="M547" s="292" t="s">
        <v>137</v>
      </c>
      <c r="N547" s="244" t="s">
        <v>2410</v>
      </c>
      <c r="O547" s="65"/>
      <c r="P547" s="90"/>
      <c r="Q547" s="244">
        <v>30</v>
      </c>
      <c r="R547" s="246">
        <v>120</v>
      </c>
      <c r="S547" s="246">
        <v>110</v>
      </c>
      <c r="T547" s="246">
        <v>29.33</v>
      </c>
      <c r="U547" s="90">
        <v>0</v>
      </c>
      <c r="V547" s="262">
        <v>15</v>
      </c>
      <c r="W547" s="99">
        <v>0</v>
      </c>
      <c r="X547" s="84">
        <v>0</v>
      </c>
      <c r="Y547" s="99">
        <v>0</v>
      </c>
      <c r="Z547" s="65">
        <v>0</v>
      </c>
      <c r="AA547" s="319">
        <v>885165</v>
      </c>
      <c r="AB547" s="319">
        <v>0</v>
      </c>
      <c r="AC547" s="320">
        <f>AA547+AB547</f>
        <v>885165</v>
      </c>
      <c r="AD547" s="75">
        <v>4500000</v>
      </c>
      <c r="AE547" s="75">
        <v>6000000</v>
      </c>
      <c r="AF547" s="75">
        <f>AC547*U547</f>
        <v>0</v>
      </c>
      <c r="AG547" s="75">
        <f>200000*V547</f>
        <v>3000000</v>
      </c>
      <c r="AH547" s="648">
        <f t="shared" si="8"/>
        <v>0</v>
      </c>
    </row>
    <row r="548" spans="1:35" s="50" customFormat="1" ht="24" hidden="1" customHeight="1" x14ac:dyDescent="0.2">
      <c r="A548" s="182"/>
      <c r="B548" s="298">
        <v>238</v>
      </c>
      <c r="C548" s="266">
        <v>1</v>
      </c>
      <c r="D548" s="299">
        <v>13346</v>
      </c>
      <c r="E548" s="242" t="s">
        <v>1778</v>
      </c>
      <c r="F548" s="243" t="s">
        <v>1779</v>
      </c>
      <c r="G548" s="287" t="s">
        <v>137</v>
      </c>
      <c r="H548" s="274" t="s">
        <v>88</v>
      </c>
      <c r="I548" s="294" t="s">
        <v>2672</v>
      </c>
      <c r="J548" s="635">
        <v>3800234289</v>
      </c>
      <c r="K548" s="635">
        <v>12814595</v>
      </c>
      <c r="L548" s="65" t="s">
        <v>88</v>
      </c>
      <c r="M548" s="292" t="s">
        <v>137</v>
      </c>
      <c r="N548" s="244" t="s">
        <v>2410</v>
      </c>
      <c r="O548" s="65"/>
      <c r="P548" s="90"/>
      <c r="Q548" s="244">
        <v>30</v>
      </c>
      <c r="R548" s="246">
        <v>120</v>
      </c>
      <c r="S548" s="246">
        <v>110</v>
      </c>
      <c r="T548" s="246">
        <v>29.33</v>
      </c>
      <c r="U548" s="90">
        <v>0</v>
      </c>
      <c r="V548" s="262">
        <v>15</v>
      </c>
      <c r="W548" s="99">
        <v>0</v>
      </c>
      <c r="X548" s="84">
        <v>0</v>
      </c>
      <c r="Y548" s="99">
        <v>1</v>
      </c>
      <c r="Z548" s="65">
        <v>1</v>
      </c>
      <c r="AA548" s="319">
        <v>885165</v>
      </c>
      <c r="AB548" s="319">
        <v>46667</v>
      </c>
      <c r="AC548" s="320">
        <f>AA548+AB548</f>
        <v>931832</v>
      </c>
      <c r="AD548" s="75">
        <v>4500000</v>
      </c>
      <c r="AE548" s="75">
        <v>6000000</v>
      </c>
      <c r="AF548" s="75">
        <f>AC548*U548</f>
        <v>0</v>
      </c>
      <c r="AG548" s="75">
        <f>200000*V548</f>
        <v>3000000</v>
      </c>
      <c r="AH548" s="648">
        <f t="shared" si="8"/>
        <v>0</v>
      </c>
    </row>
    <row r="549" spans="1:35" s="50" customFormat="1" ht="24" hidden="1" customHeight="1" x14ac:dyDescent="0.2">
      <c r="A549" s="182"/>
      <c r="B549" s="298">
        <v>243</v>
      </c>
      <c r="C549" s="266">
        <v>6</v>
      </c>
      <c r="D549" s="299">
        <v>13347</v>
      </c>
      <c r="E549" s="242" t="s">
        <v>1782</v>
      </c>
      <c r="F549" s="243" t="s">
        <v>1783</v>
      </c>
      <c r="G549" s="287" t="s">
        <v>137</v>
      </c>
      <c r="H549" s="274" t="s">
        <v>88</v>
      </c>
      <c r="I549" s="294" t="s">
        <v>2677</v>
      </c>
      <c r="J549" s="635">
        <v>80440584</v>
      </c>
      <c r="K549" s="635">
        <v>17180675</v>
      </c>
      <c r="L549" s="65" t="s">
        <v>88</v>
      </c>
      <c r="M549" s="292" t="s">
        <v>137</v>
      </c>
      <c r="N549" s="244" t="s">
        <v>2410</v>
      </c>
      <c r="O549" s="65"/>
      <c r="P549" s="90"/>
      <c r="Q549" s="244">
        <v>30</v>
      </c>
      <c r="R549" s="246">
        <v>120</v>
      </c>
      <c r="S549" s="246">
        <v>110</v>
      </c>
      <c r="T549" s="246">
        <v>29.33</v>
      </c>
      <c r="U549" s="90">
        <v>0</v>
      </c>
      <c r="V549" s="262">
        <v>15</v>
      </c>
      <c r="W549" s="99">
        <v>0</v>
      </c>
      <c r="X549" s="84">
        <v>0</v>
      </c>
      <c r="Y549" s="99">
        <v>2</v>
      </c>
      <c r="Z549" s="65">
        <v>2</v>
      </c>
      <c r="AA549" s="319">
        <v>885165</v>
      </c>
      <c r="AB549" s="319">
        <v>46667</v>
      </c>
      <c r="AC549" s="320">
        <f>AA549+AB549</f>
        <v>931832</v>
      </c>
      <c r="AD549" s="75">
        <v>4500000</v>
      </c>
      <c r="AE549" s="75">
        <v>6000000</v>
      </c>
      <c r="AF549" s="75">
        <f>AC549*U549</f>
        <v>0</v>
      </c>
      <c r="AG549" s="75">
        <f>200000*V549</f>
        <v>3000000</v>
      </c>
      <c r="AH549" s="648">
        <f t="shared" si="8"/>
        <v>0</v>
      </c>
    </row>
    <row r="550" spans="1:35" s="50" customFormat="1" ht="24" hidden="1" customHeight="1" x14ac:dyDescent="0.2">
      <c r="A550" s="182"/>
      <c r="B550" s="298">
        <v>316</v>
      </c>
      <c r="C550" s="266">
        <v>79</v>
      </c>
      <c r="D550" s="299">
        <v>13348</v>
      </c>
      <c r="E550" s="242" t="s">
        <v>1468</v>
      </c>
      <c r="F550" s="243" t="s">
        <v>1786</v>
      </c>
      <c r="G550" s="287" t="s">
        <v>137</v>
      </c>
      <c r="H550" s="274" t="s">
        <v>88</v>
      </c>
      <c r="I550" s="294" t="s">
        <v>2750</v>
      </c>
      <c r="J550" s="635">
        <v>74994174</v>
      </c>
      <c r="K550" s="635">
        <v>220009742</v>
      </c>
      <c r="L550" s="65" t="s">
        <v>88</v>
      </c>
      <c r="M550" s="292" t="s">
        <v>137</v>
      </c>
      <c r="N550" s="244" t="s">
        <v>2410</v>
      </c>
      <c r="O550" s="65"/>
      <c r="P550" s="90"/>
      <c r="Q550" s="244">
        <v>30</v>
      </c>
      <c r="R550" s="246">
        <v>120</v>
      </c>
      <c r="S550" s="246">
        <v>110</v>
      </c>
      <c r="T550" s="246">
        <v>29.33</v>
      </c>
      <c r="U550" s="90">
        <v>0</v>
      </c>
      <c r="V550" s="262">
        <v>20</v>
      </c>
      <c r="W550" s="99">
        <v>0</v>
      </c>
      <c r="X550" s="84">
        <v>0</v>
      </c>
      <c r="Y550" s="99">
        <v>1</v>
      </c>
      <c r="Z550" s="65">
        <v>1</v>
      </c>
      <c r="AA550" s="319">
        <v>885165</v>
      </c>
      <c r="AB550" s="319">
        <v>46667</v>
      </c>
      <c r="AC550" s="320">
        <f>AA550+AB550</f>
        <v>931832</v>
      </c>
      <c r="AD550" s="75">
        <v>4500000</v>
      </c>
      <c r="AE550" s="75">
        <v>6000000</v>
      </c>
      <c r="AF550" s="75">
        <f>AC550*U550</f>
        <v>0</v>
      </c>
      <c r="AG550" s="75">
        <f>200000*V550</f>
        <v>4000000</v>
      </c>
      <c r="AH550" s="648">
        <f t="shared" si="8"/>
        <v>0</v>
      </c>
    </row>
    <row r="551" spans="1:35" s="50" customFormat="1" ht="24" hidden="1" customHeight="1" x14ac:dyDescent="0.2">
      <c r="A551" s="182"/>
      <c r="B551" s="298">
        <v>301</v>
      </c>
      <c r="C551" s="266">
        <v>64</v>
      </c>
      <c r="D551" s="299">
        <v>13349</v>
      </c>
      <c r="E551" s="242" t="s">
        <v>216</v>
      </c>
      <c r="F551" s="243" t="s">
        <v>1789</v>
      </c>
      <c r="G551" s="287" t="s">
        <v>137</v>
      </c>
      <c r="H551" s="274" t="s">
        <v>88</v>
      </c>
      <c r="I551" s="440" t="s">
        <v>2735</v>
      </c>
      <c r="J551" s="635">
        <v>2668740851</v>
      </c>
      <c r="K551" s="635">
        <v>17121750</v>
      </c>
      <c r="L551" s="65" t="s">
        <v>88</v>
      </c>
      <c r="M551" s="292" t="s">
        <v>137</v>
      </c>
      <c r="N551" s="244" t="s">
        <v>2410</v>
      </c>
      <c r="O551" s="65"/>
      <c r="P551" s="90"/>
      <c r="Q551" s="244">
        <v>30</v>
      </c>
      <c r="R551" s="246">
        <v>120</v>
      </c>
      <c r="S551" s="246">
        <v>110</v>
      </c>
      <c r="T551" s="246">
        <v>29.33</v>
      </c>
      <c r="U551" s="90">
        <v>0</v>
      </c>
      <c r="V551" s="262">
        <v>14</v>
      </c>
      <c r="W551" s="99">
        <v>0</v>
      </c>
      <c r="X551" s="84">
        <v>0</v>
      </c>
      <c r="Y551" s="99">
        <v>1</v>
      </c>
      <c r="Z551" s="65">
        <v>1</v>
      </c>
      <c r="AA551" s="319">
        <v>885165</v>
      </c>
      <c r="AB551" s="319">
        <v>46667</v>
      </c>
      <c r="AC551" s="320">
        <f>AA551+AB551</f>
        <v>931832</v>
      </c>
      <c r="AD551" s="75">
        <v>4500000</v>
      </c>
      <c r="AE551" s="75">
        <v>6000000</v>
      </c>
      <c r="AF551" s="75">
        <f>AC551*U551</f>
        <v>0</v>
      </c>
      <c r="AG551" s="75">
        <f>200000*V551</f>
        <v>2800000</v>
      </c>
      <c r="AH551" s="648">
        <f t="shared" si="8"/>
        <v>0</v>
      </c>
      <c r="AI551" s="280" t="s">
        <v>3293</v>
      </c>
    </row>
    <row r="552" spans="1:35" s="50" customFormat="1" ht="24" customHeight="1" x14ac:dyDescent="0.4">
      <c r="A552" s="182"/>
      <c r="B552" s="298">
        <v>331</v>
      </c>
      <c r="C552" s="266">
        <v>95</v>
      </c>
      <c r="D552" s="299">
        <v>13350</v>
      </c>
      <c r="E552" s="242" t="s">
        <v>309</v>
      </c>
      <c r="F552" s="243" t="s">
        <v>1792</v>
      </c>
      <c r="G552" s="287" t="s">
        <v>137</v>
      </c>
      <c r="H552" s="274" t="s">
        <v>88</v>
      </c>
      <c r="I552" s="294" t="s">
        <v>2765</v>
      </c>
      <c r="J552" s="637">
        <v>1461313503</v>
      </c>
      <c r="K552" s="635">
        <v>12122046</v>
      </c>
      <c r="L552" s="65" t="s">
        <v>88</v>
      </c>
      <c r="M552" s="292" t="s">
        <v>137</v>
      </c>
      <c r="N552" s="244" t="s">
        <v>2410</v>
      </c>
      <c r="O552" s="65"/>
      <c r="P552" s="90"/>
      <c r="Q552" s="244">
        <v>30</v>
      </c>
      <c r="R552" s="246">
        <v>120</v>
      </c>
      <c r="S552" s="246">
        <v>110</v>
      </c>
      <c r="T552" s="246">
        <v>29.33</v>
      </c>
      <c r="U552" s="90">
        <v>0</v>
      </c>
      <c r="V552" s="262">
        <v>15</v>
      </c>
      <c r="W552" s="99">
        <v>0</v>
      </c>
      <c r="X552" s="84">
        <v>0</v>
      </c>
      <c r="Y552" s="99">
        <v>1</v>
      </c>
      <c r="Z552" s="65">
        <v>0</v>
      </c>
      <c r="AA552" s="319">
        <v>885165</v>
      </c>
      <c r="AB552" s="319">
        <v>46667</v>
      </c>
      <c r="AC552" s="320">
        <f>AA552+AB552</f>
        <v>931832</v>
      </c>
      <c r="AD552" s="75">
        <v>4500000</v>
      </c>
      <c r="AE552" s="75">
        <v>6000000</v>
      </c>
      <c r="AF552" s="75">
        <f>AC552*U552</f>
        <v>0</v>
      </c>
      <c r="AG552" s="75">
        <f>200000*V552</f>
        <v>3000000</v>
      </c>
      <c r="AH552" s="648">
        <f t="shared" si="8"/>
        <v>-1</v>
      </c>
    </row>
    <row r="553" spans="1:35" s="50" customFormat="1" ht="24" customHeight="1" x14ac:dyDescent="0.2">
      <c r="A553" s="182"/>
      <c r="B553" s="298">
        <v>255</v>
      </c>
      <c r="C553" s="266">
        <v>18</v>
      </c>
      <c r="D553" s="299">
        <v>13351</v>
      </c>
      <c r="E553" s="242" t="s">
        <v>1795</v>
      </c>
      <c r="F553" s="243" t="s">
        <v>1796</v>
      </c>
      <c r="G553" s="287" t="s">
        <v>137</v>
      </c>
      <c r="H553" s="274" t="s">
        <v>88</v>
      </c>
      <c r="I553" s="294" t="s">
        <v>2689</v>
      </c>
      <c r="J553" s="635">
        <v>1950462234</v>
      </c>
      <c r="K553" s="635">
        <v>57767928</v>
      </c>
      <c r="L553" s="65" t="s">
        <v>88</v>
      </c>
      <c r="M553" s="292" t="s">
        <v>137</v>
      </c>
      <c r="N553" s="244" t="s">
        <v>2410</v>
      </c>
      <c r="O553" s="65"/>
      <c r="P553" s="90"/>
      <c r="Q553" s="244">
        <v>30</v>
      </c>
      <c r="R553" s="246">
        <v>120</v>
      </c>
      <c r="S553" s="246">
        <v>110</v>
      </c>
      <c r="T553" s="246">
        <v>29.33</v>
      </c>
      <c r="U553" s="90">
        <v>0</v>
      </c>
      <c r="V553" s="262">
        <v>14</v>
      </c>
      <c r="W553" s="99">
        <v>0</v>
      </c>
      <c r="X553" s="84">
        <v>0</v>
      </c>
      <c r="Y553" s="99">
        <v>2</v>
      </c>
      <c r="Z553" s="65">
        <v>0</v>
      </c>
      <c r="AA553" s="319">
        <v>885165</v>
      </c>
      <c r="AB553" s="319">
        <v>46667</v>
      </c>
      <c r="AC553" s="320">
        <f>AA553+AB553</f>
        <v>931832</v>
      </c>
      <c r="AD553" s="75">
        <v>4500000</v>
      </c>
      <c r="AE553" s="75">
        <v>6000000</v>
      </c>
      <c r="AF553" s="75">
        <f>AC553*U553</f>
        <v>0</v>
      </c>
      <c r="AG553" s="75">
        <f>200000*V553</f>
        <v>2800000</v>
      </c>
      <c r="AH553" s="648">
        <f t="shared" si="8"/>
        <v>-2</v>
      </c>
    </row>
    <row r="554" spans="1:35" s="50" customFormat="1" ht="24" hidden="1" customHeight="1" x14ac:dyDescent="0.2">
      <c r="A554" s="182"/>
      <c r="B554" s="298">
        <v>369</v>
      </c>
      <c r="C554" s="266">
        <v>133</v>
      </c>
      <c r="D554" s="299">
        <v>13352</v>
      </c>
      <c r="E554" s="242" t="s">
        <v>115</v>
      </c>
      <c r="F554" s="243" t="s">
        <v>765</v>
      </c>
      <c r="G554" s="287" t="s">
        <v>137</v>
      </c>
      <c r="H554" s="274" t="s">
        <v>88</v>
      </c>
      <c r="I554" s="294" t="s">
        <v>2803</v>
      </c>
      <c r="J554" s="635">
        <v>84517379</v>
      </c>
      <c r="K554" s="635">
        <v>20183202</v>
      </c>
      <c r="L554" s="65" t="s">
        <v>88</v>
      </c>
      <c r="M554" s="292" t="s">
        <v>137</v>
      </c>
      <c r="N554" s="99"/>
      <c r="O554" s="65"/>
      <c r="P554" s="245" t="s">
        <v>2410</v>
      </c>
      <c r="Q554" s="244">
        <v>30</v>
      </c>
      <c r="R554" s="246">
        <v>120</v>
      </c>
      <c r="S554" s="246">
        <v>220</v>
      </c>
      <c r="T554" s="246">
        <v>29.33</v>
      </c>
      <c r="U554" s="90">
        <v>0</v>
      </c>
      <c r="V554" s="262">
        <v>25</v>
      </c>
      <c r="W554" s="99">
        <v>0</v>
      </c>
      <c r="X554" s="84">
        <v>0</v>
      </c>
      <c r="Y554" s="99">
        <v>2</v>
      </c>
      <c r="Z554" s="65">
        <v>2</v>
      </c>
      <c r="AA554" s="319">
        <v>885165</v>
      </c>
      <c r="AB554" s="319">
        <v>0</v>
      </c>
      <c r="AC554" s="320">
        <f>AA554+AB554</f>
        <v>885165</v>
      </c>
      <c r="AD554" s="75">
        <v>4500000</v>
      </c>
      <c r="AE554" s="75">
        <v>6000000</v>
      </c>
      <c r="AF554" s="75">
        <f>AC554*U554</f>
        <v>0</v>
      </c>
      <c r="AG554" s="75">
        <f>200000*V554</f>
        <v>5000000</v>
      </c>
      <c r="AH554" s="648">
        <f t="shared" si="8"/>
        <v>0</v>
      </c>
    </row>
    <row r="555" spans="1:35" s="50" customFormat="1" ht="24" hidden="1" customHeight="1" x14ac:dyDescent="0.2">
      <c r="A555" s="182"/>
      <c r="B555" s="298">
        <v>295</v>
      </c>
      <c r="C555" s="266">
        <v>58</v>
      </c>
      <c r="D555" s="299">
        <v>13353</v>
      </c>
      <c r="E555" s="242" t="s">
        <v>209</v>
      </c>
      <c r="F555" s="243" t="s">
        <v>187</v>
      </c>
      <c r="G555" s="287" t="s">
        <v>137</v>
      </c>
      <c r="H555" s="274" t="s">
        <v>88</v>
      </c>
      <c r="I555" s="294" t="s">
        <v>2729</v>
      </c>
      <c r="J555" s="635">
        <v>69572879</v>
      </c>
      <c r="K555" s="635">
        <v>14620321</v>
      </c>
      <c r="L555" s="65" t="s">
        <v>88</v>
      </c>
      <c r="M555" s="292" t="s">
        <v>137</v>
      </c>
      <c r="N555" s="244" t="s">
        <v>2410</v>
      </c>
      <c r="O555" s="65"/>
      <c r="P555" s="90"/>
      <c r="Q555" s="244">
        <v>30</v>
      </c>
      <c r="R555" s="246">
        <v>120</v>
      </c>
      <c r="S555" s="246">
        <v>110</v>
      </c>
      <c r="T555" s="246">
        <v>29.33</v>
      </c>
      <c r="U555" s="90">
        <v>0</v>
      </c>
      <c r="V555" s="262">
        <v>15</v>
      </c>
      <c r="W555" s="99">
        <v>0</v>
      </c>
      <c r="X555" s="84">
        <v>0</v>
      </c>
      <c r="Y555" s="99">
        <v>2</v>
      </c>
      <c r="Z555" s="65">
        <v>2</v>
      </c>
      <c r="AA555" s="319">
        <v>885165</v>
      </c>
      <c r="AB555" s="319">
        <v>46667</v>
      </c>
      <c r="AC555" s="320">
        <f>AA555+AB555</f>
        <v>931832</v>
      </c>
      <c r="AD555" s="75">
        <v>4500000</v>
      </c>
      <c r="AE555" s="75">
        <v>6000000</v>
      </c>
      <c r="AF555" s="75">
        <f>AC555*U555</f>
        <v>0</v>
      </c>
      <c r="AG555" s="75">
        <f>200000*V555</f>
        <v>3000000</v>
      </c>
      <c r="AH555" s="648">
        <f t="shared" si="8"/>
        <v>0</v>
      </c>
    </row>
    <row r="556" spans="1:35" s="50" customFormat="1" ht="24" hidden="1" customHeight="1" x14ac:dyDescent="0.2">
      <c r="A556" s="182"/>
      <c r="B556" s="298">
        <v>244</v>
      </c>
      <c r="C556" s="266">
        <v>7</v>
      </c>
      <c r="D556" s="299">
        <v>13354</v>
      </c>
      <c r="E556" s="242" t="s">
        <v>435</v>
      </c>
      <c r="F556" s="243" t="s">
        <v>1803</v>
      </c>
      <c r="G556" s="287" t="s">
        <v>137</v>
      </c>
      <c r="H556" s="274" t="s">
        <v>88</v>
      </c>
      <c r="I556" s="353" t="s">
        <v>2678</v>
      </c>
      <c r="J556" s="634">
        <v>71455205</v>
      </c>
      <c r="K556" s="634">
        <v>23113292</v>
      </c>
      <c r="L556" s="68" t="s">
        <v>88</v>
      </c>
      <c r="M556" s="292" t="s">
        <v>137</v>
      </c>
      <c r="N556" s="100"/>
      <c r="O556" s="68"/>
      <c r="P556" s="245" t="s">
        <v>2410</v>
      </c>
      <c r="Q556" s="244">
        <v>30</v>
      </c>
      <c r="R556" s="246">
        <v>120</v>
      </c>
      <c r="S556" s="246">
        <v>220</v>
      </c>
      <c r="T556" s="246">
        <v>29.33</v>
      </c>
      <c r="U556" s="90">
        <v>0</v>
      </c>
      <c r="V556" s="262">
        <v>13</v>
      </c>
      <c r="W556" s="99">
        <v>0</v>
      </c>
      <c r="X556" s="84">
        <v>0</v>
      </c>
      <c r="Y556" s="99">
        <v>2</v>
      </c>
      <c r="Z556" s="65">
        <v>2</v>
      </c>
      <c r="AA556" s="319">
        <v>885165</v>
      </c>
      <c r="AB556" s="319">
        <v>46667</v>
      </c>
      <c r="AC556" s="320">
        <f>AA556+AB556</f>
        <v>931832</v>
      </c>
      <c r="AD556" s="75">
        <v>4500000</v>
      </c>
      <c r="AE556" s="75">
        <v>6000000</v>
      </c>
      <c r="AF556" s="75">
        <f>AC556*U556</f>
        <v>0</v>
      </c>
      <c r="AG556" s="75">
        <f>200000*V556</f>
        <v>2600000</v>
      </c>
      <c r="AH556" s="648">
        <f t="shared" si="8"/>
        <v>0</v>
      </c>
    </row>
    <row r="557" spans="1:35" s="50" customFormat="1" ht="24" hidden="1" customHeight="1" x14ac:dyDescent="0.2">
      <c r="A557" s="182"/>
      <c r="B557" s="298">
        <v>389</v>
      </c>
      <c r="C557" s="266">
        <v>163</v>
      </c>
      <c r="D557" s="299">
        <v>13355</v>
      </c>
      <c r="E557" s="242" t="s">
        <v>209</v>
      </c>
      <c r="F557" s="243" t="s">
        <v>1806</v>
      </c>
      <c r="G557" s="287" t="s">
        <v>137</v>
      </c>
      <c r="H557" s="274" t="s">
        <v>983</v>
      </c>
      <c r="I557" s="294" t="s">
        <v>2823</v>
      </c>
      <c r="J557" s="635">
        <v>5560359343</v>
      </c>
      <c r="K557" s="635">
        <v>28110619</v>
      </c>
      <c r="L557" s="65" t="s">
        <v>2384</v>
      </c>
      <c r="M557" s="292" t="s">
        <v>137</v>
      </c>
      <c r="N557" s="244" t="s">
        <v>2410</v>
      </c>
      <c r="O557" s="65"/>
      <c r="P557" s="90"/>
      <c r="Q557" s="244">
        <v>30</v>
      </c>
      <c r="R557" s="246">
        <v>120</v>
      </c>
      <c r="S557" s="246">
        <v>110</v>
      </c>
      <c r="T557" s="246">
        <v>29.33</v>
      </c>
      <c r="U557" s="90">
        <v>0</v>
      </c>
      <c r="V557" s="262">
        <v>15</v>
      </c>
      <c r="W557" s="99">
        <v>0</v>
      </c>
      <c r="X557" s="84">
        <v>0</v>
      </c>
      <c r="Y557" s="99">
        <v>0</v>
      </c>
      <c r="Z557" s="65">
        <v>0</v>
      </c>
      <c r="AA557" s="319">
        <v>885165</v>
      </c>
      <c r="AB557" s="319">
        <v>46667</v>
      </c>
      <c r="AC557" s="320">
        <f>AA557+AB557</f>
        <v>931832</v>
      </c>
      <c r="AD557" s="75">
        <v>4500000</v>
      </c>
      <c r="AE557" s="75">
        <v>6000000</v>
      </c>
      <c r="AF557" s="75">
        <f>AC557*U557</f>
        <v>0</v>
      </c>
      <c r="AG557" s="75">
        <f>200000*V557</f>
        <v>3000000</v>
      </c>
      <c r="AH557" s="648">
        <f t="shared" si="8"/>
        <v>0</v>
      </c>
    </row>
    <row r="558" spans="1:35" s="50" customFormat="1" ht="24" customHeight="1" x14ac:dyDescent="0.2">
      <c r="A558" s="182"/>
      <c r="B558" s="298">
        <v>247</v>
      </c>
      <c r="C558" s="266">
        <v>10</v>
      </c>
      <c r="D558" s="299">
        <v>13356</v>
      </c>
      <c r="E558" s="242" t="s">
        <v>1809</v>
      </c>
      <c r="F558" s="243" t="s">
        <v>1810</v>
      </c>
      <c r="G558" s="287" t="s">
        <v>137</v>
      </c>
      <c r="H558" s="274" t="s">
        <v>88</v>
      </c>
      <c r="I558" s="294" t="s">
        <v>2681</v>
      </c>
      <c r="J558" s="635">
        <v>1671259769</v>
      </c>
      <c r="K558" s="635">
        <v>12554229</v>
      </c>
      <c r="L558" s="65" t="s">
        <v>88</v>
      </c>
      <c r="M558" s="292" t="s">
        <v>137</v>
      </c>
      <c r="N558" s="244" t="s">
        <v>2410</v>
      </c>
      <c r="O558" s="65"/>
      <c r="P558" s="90"/>
      <c r="Q558" s="244">
        <v>30</v>
      </c>
      <c r="R558" s="246">
        <v>120</v>
      </c>
      <c r="S558" s="246">
        <v>110</v>
      </c>
      <c r="T558" s="246">
        <v>29.33</v>
      </c>
      <c r="U558" s="90">
        <v>0</v>
      </c>
      <c r="V558" s="262">
        <v>15</v>
      </c>
      <c r="W558" s="99">
        <v>0</v>
      </c>
      <c r="X558" s="84">
        <v>0</v>
      </c>
      <c r="Y558" s="99">
        <v>2</v>
      </c>
      <c r="Z558" s="65">
        <v>0</v>
      </c>
      <c r="AA558" s="319">
        <v>885165</v>
      </c>
      <c r="AB558" s="319">
        <v>46667</v>
      </c>
      <c r="AC558" s="320">
        <f>AA558+AB558</f>
        <v>931832</v>
      </c>
      <c r="AD558" s="75">
        <v>4500000</v>
      </c>
      <c r="AE558" s="75">
        <v>6000000</v>
      </c>
      <c r="AF558" s="75">
        <f>AC558*U558</f>
        <v>0</v>
      </c>
      <c r="AG558" s="75">
        <f>200000*V558</f>
        <v>3000000</v>
      </c>
      <c r="AH558" s="648">
        <f t="shared" si="8"/>
        <v>-2</v>
      </c>
    </row>
    <row r="559" spans="1:35" s="50" customFormat="1" ht="24" hidden="1" customHeight="1" x14ac:dyDescent="0.2">
      <c r="A559" s="182"/>
      <c r="B559" s="298">
        <v>382</v>
      </c>
      <c r="C559" s="266">
        <v>147</v>
      </c>
      <c r="D559" s="299">
        <v>13357</v>
      </c>
      <c r="E559" s="242" t="s">
        <v>209</v>
      </c>
      <c r="F559" s="243" t="s">
        <v>798</v>
      </c>
      <c r="G559" s="287" t="s">
        <v>137</v>
      </c>
      <c r="H559" s="274" t="s">
        <v>88</v>
      </c>
      <c r="I559" s="294" t="s">
        <v>2816</v>
      </c>
      <c r="J559" s="634">
        <v>4591228320</v>
      </c>
      <c r="K559" s="635">
        <v>36480876</v>
      </c>
      <c r="L559" s="65"/>
      <c r="M559" s="292" t="s">
        <v>137</v>
      </c>
      <c r="N559" s="244" t="s">
        <v>2410</v>
      </c>
      <c r="O559" s="65"/>
      <c r="P559" s="90"/>
      <c r="Q559" s="244">
        <v>30</v>
      </c>
      <c r="R559" s="246">
        <v>120</v>
      </c>
      <c r="S559" s="246">
        <v>110</v>
      </c>
      <c r="T559" s="246">
        <v>29.33</v>
      </c>
      <c r="U559" s="90">
        <v>0</v>
      </c>
      <c r="V559" s="262">
        <v>15</v>
      </c>
      <c r="W559" s="99">
        <v>0</v>
      </c>
      <c r="X559" s="84">
        <v>0</v>
      </c>
      <c r="Y559" s="99">
        <v>0</v>
      </c>
      <c r="Z559" s="65">
        <v>0</v>
      </c>
      <c r="AA559" s="319">
        <v>885165</v>
      </c>
      <c r="AB559" s="319">
        <v>0</v>
      </c>
      <c r="AC559" s="320">
        <f>AA559+AB559</f>
        <v>885165</v>
      </c>
      <c r="AD559" s="75">
        <v>4500000</v>
      </c>
      <c r="AE559" s="75">
        <v>6000000</v>
      </c>
      <c r="AF559" s="75">
        <f>AC559*U559</f>
        <v>0</v>
      </c>
      <c r="AG559" s="75">
        <f>200000*V559</f>
        <v>3000000</v>
      </c>
      <c r="AH559" s="648">
        <f t="shared" si="8"/>
        <v>0</v>
      </c>
    </row>
    <row r="560" spans="1:35" s="50" customFormat="1" ht="24" hidden="1" customHeight="1" x14ac:dyDescent="0.2">
      <c r="A560" s="182"/>
      <c r="B560" s="298">
        <v>357</v>
      </c>
      <c r="C560" s="266">
        <v>121</v>
      </c>
      <c r="D560" s="299">
        <v>13358</v>
      </c>
      <c r="E560" s="242" t="s">
        <v>410</v>
      </c>
      <c r="F560" s="243" t="s">
        <v>1815</v>
      </c>
      <c r="G560" s="287" t="s">
        <v>137</v>
      </c>
      <c r="H560" s="274" t="s">
        <v>88</v>
      </c>
      <c r="I560" s="294" t="s">
        <v>2791</v>
      </c>
      <c r="J560" s="635">
        <v>2710327368</v>
      </c>
      <c r="K560" s="635">
        <v>12866467</v>
      </c>
      <c r="L560" s="65" t="s">
        <v>88</v>
      </c>
      <c r="M560" s="292" t="s">
        <v>137</v>
      </c>
      <c r="N560" s="244" t="s">
        <v>2410</v>
      </c>
      <c r="O560" s="65"/>
      <c r="P560" s="90"/>
      <c r="Q560" s="244">
        <v>30</v>
      </c>
      <c r="R560" s="246">
        <v>120</v>
      </c>
      <c r="S560" s="246">
        <v>110</v>
      </c>
      <c r="T560" s="246">
        <v>29.33</v>
      </c>
      <c r="U560" s="90">
        <v>0</v>
      </c>
      <c r="V560" s="262">
        <v>17</v>
      </c>
      <c r="W560" s="99">
        <v>0</v>
      </c>
      <c r="X560" s="84">
        <v>0</v>
      </c>
      <c r="Y560" s="99">
        <v>0</v>
      </c>
      <c r="Z560" s="65">
        <v>0</v>
      </c>
      <c r="AA560" s="319">
        <v>885165</v>
      </c>
      <c r="AB560" s="319">
        <v>0</v>
      </c>
      <c r="AC560" s="320">
        <f>AA560+AB560</f>
        <v>885165</v>
      </c>
      <c r="AD560" s="75">
        <v>4500000</v>
      </c>
      <c r="AE560" s="75">
        <v>6000000</v>
      </c>
      <c r="AF560" s="75">
        <f>AC560*U560</f>
        <v>0</v>
      </c>
      <c r="AG560" s="75">
        <f>200000*V560</f>
        <v>3400000</v>
      </c>
      <c r="AH560" s="648">
        <f t="shared" si="8"/>
        <v>0</v>
      </c>
    </row>
    <row r="561" spans="1:34" s="50" customFormat="1" ht="24" hidden="1" customHeight="1" x14ac:dyDescent="0.2">
      <c r="A561" s="182"/>
      <c r="B561" s="298">
        <v>372</v>
      </c>
      <c r="C561" s="266">
        <v>136</v>
      </c>
      <c r="D561" s="299">
        <v>13359</v>
      </c>
      <c r="E561" s="242" t="s">
        <v>158</v>
      </c>
      <c r="F561" s="243" t="s">
        <v>1817</v>
      </c>
      <c r="G561" s="287" t="s">
        <v>137</v>
      </c>
      <c r="H561" s="274" t="s">
        <v>88</v>
      </c>
      <c r="I561" s="294" t="s">
        <v>2806</v>
      </c>
      <c r="J561" s="635">
        <v>480121966</v>
      </c>
      <c r="K561" s="635">
        <v>21333759</v>
      </c>
      <c r="L561" s="65" t="s">
        <v>88</v>
      </c>
      <c r="M561" s="292" t="s">
        <v>137</v>
      </c>
      <c r="N561" s="244" t="s">
        <v>2410</v>
      </c>
      <c r="O561" s="65"/>
      <c r="P561" s="90"/>
      <c r="Q561" s="244">
        <v>30</v>
      </c>
      <c r="R561" s="246">
        <v>120</v>
      </c>
      <c r="S561" s="246">
        <v>110</v>
      </c>
      <c r="T561" s="246">
        <v>29.33</v>
      </c>
      <c r="U561" s="90">
        <v>0</v>
      </c>
      <c r="V561" s="262">
        <v>15</v>
      </c>
      <c r="W561" s="99">
        <v>0</v>
      </c>
      <c r="X561" s="84">
        <v>0</v>
      </c>
      <c r="Y561" s="99">
        <v>2</v>
      </c>
      <c r="Z561" s="65">
        <v>2</v>
      </c>
      <c r="AA561" s="319">
        <v>885165</v>
      </c>
      <c r="AB561" s="319">
        <v>0</v>
      </c>
      <c r="AC561" s="320">
        <f>AA561+AB561</f>
        <v>885165</v>
      </c>
      <c r="AD561" s="75">
        <v>4500000</v>
      </c>
      <c r="AE561" s="75">
        <v>6000000</v>
      </c>
      <c r="AF561" s="75">
        <f>AC561*U561</f>
        <v>0</v>
      </c>
      <c r="AG561" s="75">
        <f>200000*V561</f>
        <v>3000000</v>
      </c>
      <c r="AH561" s="648">
        <f t="shared" si="8"/>
        <v>0</v>
      </c>
    </row>
    <row r="562" spans="1:34" s="50" customFormat="1" ht="24" hidden="1" customHeight="1" x14ac:dyDescent="0.2">
      <c r="A562" s="182"/>
      <c r="B562" s="298">
        <v>285</v>
      </c>
      <c r="C562" s="266">
        <v>48</v>
      </c>
      <c r="D562" s="299">
        <v>13360</v>
      </c>
      <c r="E562" s="242" t="s">
        <v>1820</v>
      </c>
      <c r="F562" s="243" t="s">
        <v>1821</v>
      </c>
      <c r="G562" s="287" t="s">
        <v>137</v>
      </c>
      <c r="H562" s="274" t="s">
        <v>88</v>
      </c>
      <c r="I562" s="294" t="s">
        <v>2719</v>
      </c>
      <c r="J562" s="635">
        <v>74705113</v>
      </c>
      <c r="K562" s="635">
        <v>12331788</v>
      </c>
      <c r="L562" s="65" t="s">
        <v>88</v>
      </c>
      <c r="M562" s="292" t="s">
        <v>137</v>
      </c>
      <c r="N562" s="244" t="s">
        <v>2410</v>
      </c>
      <c r="O562" s="65"/>
      <c r="P562" s="90"/>
      <c r="Q562" s="244">
        <v>30</v>
      </c>
      <c r="R562" s="246">
        <v>120</v>
      </c>
      <c r="S562" s="246">
        <v>110</v>
      </c>
      <c r="T562" s="246">
        <v>29.33</v>
      </c>
      <c r="U562" s="90">
        <v>0</v>
      </c>
      <c r="V562" s="262">
        <v>13</v>
      </c>
      <c r="W562" s="99">
        <v>0</v>
      </c>
      <c r="X562" s="84">
        <v>0</v>
      </c>
      <c r="Y562" s="99">
        <v>3</v>
      </c>
      <c r="Z562" s="65">
        <v>3</v>
      </c>
      <c r="AA562" s="319">
        <v>885165</v>
      </c>
      <c r="AB562" s="319">
        <v>46667</v>
      </c>
      <c r="AC562" s="320">
        <f>AA562+AB562</f>
        <v>931832</v>
      </c>
      <c r="AD562" s="75">
        <v>4500000</v>
      </c>
      <c r="AE562" s="75">
        <v>6000000</v>
      </c>
      <c r="AF562" s="75">
        <f>AC562*U562</f>
        <v>0</v>
      </c>
      <c r="AG562" s="75">
        <f>200000*V562</f>
        <v>2600000</v>
      </c>
      <c r="AH562" s="648">
        <f t="shared" si="8"/>
        <v>0</v>
      </c>
    </row>
    <row r="563" spans="1:34" s="50" customFormat="1" ht="24" hidden="1" customHeight="1" x14ac:dyDescent="0.2">
      <c r="A563" s="182"/>
      <c r="B563" s="298">
        <v>380</v>
      </c>
      <c r="C563" s="266">
        <v>145</v>
      </c>
      <c r="D563" s="299">
        <v>13361</v>
      </c>
      <c r="E563" s="242" t="s">
        <v>216</v>
      </c>
      <c r="F563" s="243" t="s">
        <v>1824</v>
      </c>
      <c r="G563" s="287" t="s">
        <v>137</v>
      </c>
      <c r="H563" s="274" t="s">
        <v>88</v>
      </c>
      <c r="I563" s="294" t="s">
        <v>2814</v>
      </c>
      <c r="J563" s="634">
        <v>492803684</v>
      </c>
      <c r="K563" s="635">
        <v>11031750</v>
      </c>
      <c r="L563" s="65"/>
      <c r="M563" s="292" t="s">
        <v>137</v>
      </c>
      <c r="N563" s="244" t="s">
        <v>2410</v>
      </c>
      <c r="O563" s="65"/>
      <c r="P563" s="90"/>
      <c r="Q563" s="244">
        <v>30</v>
      </c>
      <c r="R563" s="246">
        <v>120</v>
      </c>
      <c r="S563" s="246">
        <v>110</v>
      </c>
      <c r="T563" s="246">
        <v>29.33</v>
      </c>
      <c r="U563" s="90">
        <v>0</v>
      </c>
      <c r="V563" s="262">
        <v>15</v>
      </c>
      <c r="W563" s="99">
        <v>0</v>
      </c>
      <c r="X563" s="84">
        <v>0</v>
      </c>
      <c r="Y563" s="99">
        <v>0</v>
      </c>
      <c r="Z563" s="65">
        <v>0</v>
      </c>
      <c r="AA563" s="319">
        <v>885165</v>
      </c>
      <c r="AB563" s="319">
        <v>0</v>
      </c>
      <c r="AC563" s="320">
        <f>AA563+AB563</f>
        <v>885165</v>
      </c>
      <c r="AD563" s="75">
        <v>4500000</v>
      </c>
      <c r="AE563" s="75">
        <v>6000000</v>
      </c>
      <c r="AF563" s="75">
        <f>AC563*U563</f>
        <v>0</v>
      </c>
      <c r="AG563" s="75">
        <f>200000*V563</f>
        <v>3000000</v>
      </c>
      <c r="AH563" s="648">
        <f t="shared" si="8"/>
        <v>0</v>
      </c>
    </row>
    <row r="564" spans="1:34" s="50" customFormat="1" ht="24" hidden="1" customHeight="1" x14ac:dyDescent="0.2">
      <c r="A564" s="182"/>
      <c r="B564" s="298">
        <v>732</v>
      </c>
      <c r="C564" s="266">
        <v>531</v>
      </c>
      <c r="D564" s="299">
        <v>13362</v>
      </c>
      <c r="E564" s="242" t="s">
        <v>610</v>
      </c>
      <c r="F564" s="243" t="s">
        <v>268</v>
      </c>
      <c r="G564" s="287" t="s">
        <v>137</v>
      </c>
      <c r="H564" s="274" t="s">
        <v>1826</v>
      </c>
      <c r="I564" s="294" t="s">
        <v>3125</v>
      </c>
      <c r="J564" s="635">
        <v>4322215866</v>
      </c>
      <c r="K564" s="635">
        <v>27086264</v>
      </c>
      <c r="L564" s="65" t="s">
        <v>1826</v>
      </c>
      <c r="M564" s="292" t="s">
        <v>137</v>
      </c>
      <c r="N564" s="244" t="s">
        <v>2410</v>
      </c>
      <c r="O564" s="65"/>
      <c r="P564" s="90"/>
      <c r="Q564" s="244">
        <v>30</v>
      </c>
      <c r="R564" s="246">
        <v>120</v>
      </c>
      <c r="S564" s="246">
        <v>110</v>
      </c>
      <c r="T564" s="246">
        <v>29.33</v>
      </c>
      <c r="U564" s="90">
        <v>0</v>
      </c>
      <c r="V564" s="262">
        <v>15</v>
      </c>
      <c r="W564" s="99">
        <v>0</v>
      </c>
      <c r="X564" s="84">
        <v>0</v>
      </c>
      <c r="Y564" s="99">
        <v>3</v>
      </c>
      <c r="Z564" s="65">
        <v>3</v>
      </c>
      <c r="AA564" s="319">
        <v>885165</v>
      </c>
      <c r="AB564" s="319">
        <v>0</v>
      </c>
      <c r="AC564" s="320">
        <f>AA564+AB564</f>
        <v>885165</v>
      </c>
      <c r="AD564" s="75">
        <v>4500000</v>
      </c>
      <c r="AE564" s="75">
        <v>6000000</v>
      </c>
      <c r="AF564" s="75">
        <f>AC564*U564</f>
        <v>0</v>
      </c>
      <c r="AG564" s="75">
        <f>200000*V564</f>
        <v>3000000</v>
      </c>
      <c r="AH564" s="648">
        <f t="shared" si="8"/>
        <v>0</v>
      </c>
    </row>
    <row r="565" spans="1:34" s="50" customFormat="1" ht="24" hidden="1" customHeight="1" x14ac:dyDescent="0.2">
      <c r="A565" s="182"/>
      <c r="B565" s="298">
        <v>731</v>
      </c>
      <c r="C565" s="266">
        <v>530</v>
      </c>
      <c r="D565" s="299">
        <v>13363</v>
      </c>
      <c r="E565" s="242" t="s">
        <v>291</v>
      </c>
      <c r="F565" s="243" t="s">
        <v>1829</v>
      </c>
      <c r="G565" s="287" t="s">
        <v>137</v>
      </c>
      <c r="H565" s="274" t="s">
        <v>1826</v>
      </c>
      <c r="I565" s="294" t="s">
        <v>3124</v>
      </c>
      <c r="J565" s="635">
        <v>4324239967</v>
      </c>
      <c r="K565" s="635">
        <v>27164654</v>
      </c>
      <c r="L565" s="65" t="s">
        <v>1826</v>
      </c>
      <c r="M565" s="292" t="s">
        <v>137</v>
      </c>
      <c r="N565" s="244" t="s">
        <v>2410</v>
      </c>
      <c r="O565" s="65"/>
      <c r="P565" s="90"/>
      <c r="Q565" s="244">
        <v>30</v>
      </c>
      <c r="R565" s="246">
        <v>120</v>
      </c>
      <c r="S565" s="246">
        <v>110</v>
      </c>
      <c r="T565" s="246">
        <v>29.33</v>
      </c>
      <c r="U565" s="90">
        <v>0</v>
      </c>
      <c r="V565" s="262">
        <v>15</v>
      </c>
      <c r="W565" s="99">
        <v>0</v>
      </c>
      <c r="X565" s="84">
        <v>0</v>
      </c>
      <c r="Y565" s="99">
        <v>0</v>
      </c>
      <c r="Z565" s="65">
        <v>0</v>
      </c>
      <c r="AA565" s="319">
        <v>885165</v>
      </c>
      <c r="AB565" s="319">
        <v>0</v>
      </c>
      <c r="AC565" s="320">
        <f>AA565+AB565</f>
        <v>885165</v>
      </c>
      <c r="AD565" s="75">
        <v>4500000</v>
      </c>
      <c r="AE565" s="75">
        <v>6000000</v>
      </c>
      <c r="AF565" s="75">
        <f>AC565*U565</f>
        <v>0</v>
      </c>
      <c r="AG565" s="75">
        <f>200000*V565</f>
        <v>3000000</v>
      </c>
      <c r="AH565" s="648">
        <f t="shared" si="8"/>
        <v>0</v>
      </c>
    </row>
    <row r="566" spans="1:34" s="50" customFormat="1" ht="24" hidden="1" customHeight="1" x14ac:dyDescent="0.2">
      <c r="A566" s="182"/>
      <c r="B566" s="298">
        <v>174</v>
      </c>
      <c r="C566" s="266">
        <v>183</v>
      </c>
      <c r="D566" s="299">
        <v>13364</v>
      </c>
      <c r="E566" s="252" t="s">
        <v>1832</v>
      </c>
      <c r="F566" s="253" t="s">
        <v>1833</v>
      </c>
      <c r="G566" s="252" t="s">
        <v>87</v>
      </c>
      <c r="H566" s="274" t="s">
        <v>1826</v>
      </c>
      <c r="I566" s="353" t="s">
        <v>2616</v>
      </c>
      <c r="J566" s="634">
        <v>4310311512</v>
      </c>
      <c r="K566" s="634">
        <v>27274023</v>
      </c>
      <c r="L566" s="68" t="s">
        <v>1826</v>
      </c>
      <c r="M566" s="303" t="s">
        <v>2380</v>
      </c>
      <c r="N566" s="100"/>
      <c r="O566" s="68"/>
      <c r="P566" s="91"/>
      <c r="Q566" s="254">
        <v>30</v>
      </c>
      <c r="R566" s="255">
        <v>56</v>
      </c>
      <c r="S566" s="65">
        <v>0</v>
      </c>
      <c r="T566" s="65">
        <v>0</v>
      </c>
      <c r="U566" s="300">
        <f>1+1</f>
        <v>2</v>
      </c>
      <c r="V566" s="260">
        <v>22</v>
      </c>
      <c r="W566" s="99">
        <v>0</v>
      </c>
      <c r="X566" s="84">
        <v>0</v>
      </c>
      <c r="Y566" s="99">
        <v>0</v>
      </c>
      <c r="Z566" s="65">
        <v>0</v>
      </c>
      <c r="AA566" s="327">
        <v>1477052</v>
      </c>
      <c r="AB566" s="327">
        <v>46667</v>
      </c>
      <c r="AC566" s="328">
        <f>AA566+AB566</f>
        <v>1523719</v>
      </c>
      <c r="AD566" s="75">
        <v>4500000</v>
      </c>
      <c r="AE566" s="75">
        <v>6000000</v>
      </c>
      <c r="AF566" s="75">
        <f>AC566*U566</f>
        <v>3047438</v>
      </c>
      <c r="AG566" s="75">
        <f>200000*V566</f>
        <v>4400000</v>
      </c>
      <c r="AH566" s="648">
        <f t="shared" si="8"/>
        <v>0</v>
      </c>
    </row>
    <row r="567" spans="1:34" s="50" customFormat="1" ht="24" hidden="1" customHeight="1" x14ac:dyDescent="0.2">
      <c r="A567" s="182"/>
      <c r="B567" s="298">
        <v>727</v>
      </c>
      <c r="C567" s="266">
        <v>526</v>
      </c>
      <c r="D567" s="299">
        <v>13365</v>
      </c>
      <c r="E567" s="242" t="s">
        <v>1836</v>
      </c>
      <c r="F567" s="243" t="s">
        <v>1837</v>
      </c>
      <c r="G567" s="287" t="s">
        <v>137</v>
      </c>
      <c r="H567" s="274" t="s">
        <v>1826</v>
      </c>
      <c r="I567" s="353" t="s">
        <v>3120</v>
      </c>
      <c r="J567" s="634">
        <v>5160054634</v>
      </c>
      <c r="K567" s="634">
        <v>26963045</v>
      </c>
      <c r="L567" s="68" t="s">
        <v>1826</v>
      </c>
      <c r="M567" s="292" t="s">
        <v>137</v>
      </c>
      <c r="N567" s="100"/>
      <c r="O567" s="68"/>
      <c r="P567" s="245" t="s">
        <v>2410</v>
      </c>
      <c r="Q567" s="244">
        <v>30</v>
      </c>
      <c r="R567" s="246">
        <v>120</v>
      </c>
      <c r="S567" s="246">
        <v>220</v>
      </c>
      <c r="T567" s="246">
        <v>29.33</v>
      </c>
      <c r="U567" s="90">
        <v>0</v>
      </c>
      <c r="V567" s="262">
        <v>30</v>
      </c>
      <c r="W567" s="99">
        <v>0</v>
      </c>
      <c r="X567" s="84">
        <v>0</v>
      </c>
      <c r="Y567" s="99">
        <v>0</v>
      </c>
      <c r="Z567" s="65">
        <v>0</v>
      </c>
      <c r="AA567" s="319">
        <v>885165</v>
      </c>
      <c r="AB567" s="319">
        <v>46667</v>
      </c>
      <c r="AC567" s="320">
        <f>AA567+AB567</f>
        <v>931832</v>
      </c>
      <c r="AD567" s="75">
        <v>4500000</v>
      </c>
      <c r="AE567" s="75">
        <v>6000000</v>
      </c>
      <c r="AF567" s="75">
        <f>AC567*U567</f>
        <v>0</v>
      </c>
      <c r="AG567" s="75">
        <f>200000*V567</f>
        <v>6000000</v>
      </c>
      <c r="AH567" s="648">
        <f t="shared" si="8"/>
        <v>0</v>
      </c>
    </row>
    <row r="568" spans="1:34" s="50" customFormat="1" ht="24" hidden="1" customHeight="1" x14ac:dyDescent="0.2">
      <c r="A568" s="182"/>
      <c r="B568" s="298">
        <v>171</v>
      </c>
      <c r="C568" s="266">
        <v>180</v>
      </c>
      <c r="D568" s="299">
        <v>13366</v>
      </c>
      <c r="E568" s="252" t="s">
        <v>410</v>
      </c>
      <c r="F568" s="253" t="s">
        <v>1840</v>
      </c>
      <c r="G568" s="252" t="s">
        <v>87</v>
      </c>
      <c r="H568" s="274" t="s">
        <v>1826</v>
      </c>
      <c r="I568" s="294" t="s">
        <v>2613</v>
      </c>
      <c r="J568" s="635">
        <v>1378420101</v>
      </c>
      <c r="K568" s="635">
        <v>25024359</v>
      </c>
      <c r="L568" s="65" t="s">
        <v>1826</v>
      </c>
      <c r="M568" s="292" t="s">
        <v>2380</v>
      </c>
      <c r="N568" s="99"/>
      <c r="O568" s="65"/>
      <c r="P568" s="90"/>
      <c r="Q568" s="254">
        <v>30</v>
      </c>
      <c r="R568" s="255">
        <v>47</v>
      </c>
      <c r="S568" s="65">
        <v>0</v>
      </c>
      <c r="T568" s="65">
        <v>0</v>
      </c>
      <c r="U568" s="300">
        <f>1</f>
        <v>1</v>
      </c>
      <c r="V568" s="260">
        <v>21</v>
      </c>
      <c r="W568" s="99">
        <v>0</v>
      </c>
      <c r="X568" s="84">
        <v>0</v>
      </c>
      <c r="Y568" s="99">
        <v>1</v>
      </c>
      <c r="Z568" s="65">
        <v>1</v>
      </c>
      <c r="AA568" s="327">
        <v>1477052</v>
      </c>
      <c r="AB568" s="327">
        <v>46667</v>
      </c>
      <c r="AC568" s="328">
        <f>AA568+AB568</f>
        <v>1523719</v>
      </c>
      <c r="AD568" s="75">
        <v>4500000</v>
      </c>
      <c r="AE568" s="75">
        <v>6000000</v>
      </c>
      <c r="AF568" s="75">
        <f>AC568*U568</f>
        <v>1523719</v>
      </c>
      <c r="AG568" s="75">
        <f>200000*V568</f>
        <v>4200000</v>
      </c>
      <c r="AH568" s="648">
        <f t="shared" si="8"/>
        <v>0</v>
      </c>
    </row>
    <row r="569" spans="1:34" s="50" customFormat="1" ht="24" hidden="1" customHeight="1" x14ac:dyDescent="0.2">
      <c r="A569" s="182"/>
      <c r="B569" s="298">
        <v>172</v>
      </c>
      <c r="C569" s="266">
        <v>181</v>
      </c>
      <c r="D569" s="299">
        <v>13367</v>
      </c>
      <c r="E569" s="252" t="s">
        <v>158</v>
      </c>
      <c r="F569" s="253" t="s">
        <v>1843</v>
      </c>
      <c r="G569" s="252" t="s">
        <v>87</v>
      </c>
      <c r="H569" s="274" t="s">
        <v>1826</v>
      </c>
      <c r="I569" s="353" t="s">
        <v>2614</v>
      </c>
      <c r="J569" s="643">
        <v>4310869130</v>
      </c>
      <c r="K569" s="634">
        <v>27173820</v>
      </c>
      <c r="L569" s="68" t="s">
        <v>1826</v>
      </c>
      <c r="M569" s="303" t="s">
        <v>2380</v>
      </c>
      <c r="N569" s="100"/>
      <c r="O569" s="68"/>
      <c r="P569" s="91"/>
      <c r="Q569" s="254">
        <v>30</v>
      </c>
      <c r="R569" s="255">
        <v>50</v>
      </c>
      <c r="S569" s="65">
        <v>0</v>
      </c>
      <c r="T569" s="65">
        <v>0</v>
      </c>
      <c r="U569" s="300">
        <f>1+1</f>
        <v>2</v>
      </c>
      <c r="V569" s="260">
        <v>20</v>
      </c>
      <c r="W569" s="99">
        <v>0</v>
      </c>
      <c r="X569" s="84">
        <v>0</v>
      </c>
      <c r="Y569" s="99">
        <v>0</v>
      </c>
      <c r="Z569" s="65">
        <v>0</v>
      </c>
      <c r="AA569" s="327">
        <v>1477052</v>
      </c>
      <c r="AB569" s="327">
        <v>0</v>
      </c>
      <c r="AC569" s="328">
        <f>AA569+AB569</f>
        <v>1477052</v>
      </c>
      <c r="AD569" s="75">
        <v>4500000</v>
      </c>
      <c r="AE569" s="75">
        <v>6000000</v>
      </c>
      <c r="AF569" s="75">
        <f>AC569*U569</f>
        <v>2954104</v>
      </c>
      <c r="AG569" s="75">
        <f>200000*V569</f>
        <v>4000000</v>
      </c>
      <c r="AH569" s="648">
        <f t="shared" si="8"/>
        <v>0</v>
      </c>
    </row>
    <row r="570" spans="1:34" s="50" customFormat="1" ht="24" customHeight="1" x14ac:dyDescent="0.2">
      <c r="A570" s="182"/>
      <c r="B570" s="298">
        <v>167</v>
      </c>
      <c r="C570" s="266">
        <v>176</v>
      </c>
      <c r="D570" s="299">
        <v>13368</v>
      </c>
      <c r="E570" s="252" t="s">
        <v>792</v>
      </c>
      <c r="F570" s="253" t="s">
        <v>488</v>
      </c>
      <c r="G570" s="252" t="s">
        <v>87</v>
      </c>
      <c r="H570" s="274" t="s">
        <v>1826</v>
      </c>
      <c r="I570" s="355" t="s">
        <v>2609</v>
      </c>
      <c r="J570" s="640">
        <v>4391485591</v>
      </c>
      <c r="K570" s="640">
        <v>27311425</v>
      </c>
      <c r="L570" s="71" t="s">
        <v>1826</v>
      </c>
      <c r="M570" s="312" t="s">
        <v>2381</v>
      </c>
      <c r="N570" s="103"/>
      <c r="O570" s="71"/>
      <c r="P570" s="94"/>
      <c r="Q570" s="254">
        <v>30</v>
      </c>
      <c r="R570" s="255">
        <v>11</v>
      </c>
      <c r="S570" s="65">
        <v>0</v>
      </c>
      <c r="T570" s="65">
        <v>0</v>
      </c>
      <c r="U570" s="90">
        <v>0</v>
      </c>
      <c r="V570" s="260">
        <v>21</v>
      </c>
      <c r="W570" s="99">
        <v>0</v>
      </c>
      <c r="X570" s="84">
        <v>0</v>
      </c>
      <c r="Y570" s="99">
        <v>2</v>
      </c>
      <c r="Z570" s="65">
        <v>1</v>
      </c>
      <c r="AA570" s="327">
        <v>1311206</v>
      </c>
      <c r="AB570" s="327">
        <v>46667</v>
      </c>
      <c r="AC570" s="328">
        <f>AA570+AB570</f>
        <v>1357873</v>
      </c>
      <c r="AD570" s="75">
        <v>4500000</v>
      </c>
      <c r="AE570" s="75">
        <v>6000000</v>
      </c>
      <c r="AF570" s="75">
        <f>AC570*U570</f>
        <v>0</v>
      </c>
      <c r="AG570" s="75">
        <f>200000*V570</f>
        <v>4200000</v>
      </c>
      <c r="AH570" s="648">
        <f t="shared" si="8"/>
        <v>-1</v>
      </c>
    </row>
    <row r="571" spans="1:34" s="50" customFormat="1" ht="24" hidden="1" customHeight="1" x14ac:dyDescent="0.2">
      <c r="A571" s="182"/>
      <c r="B571" s="298">
        <v>730</v>
      </c>
      <c r="C571" s="266">
        <v>529</v>
      </c>
      <c r="D571" s="299">
        <v>13369</v>
      </c>
      <c r="E571" s="242" t="s">
        <v>410</v>
      </c>
      <c r="F571" s="243" t="s">
        <v>1848</v>
      </c>
      <c r="G571" s="287" t="s">
        <v>137</v>
      </c>
      <c r="H571" s="274" t="s">
        <v>1826</v>
      </c>
      <c r="I571" s="294" t="s">
        <v>3123</v>
      </c>
      <c r="J571" s="635">
        <v>2210281652</v>
      </c>
      <c r="K571" s="635">
        <v>46742310</v>
      </c>
      <c r="L571" s="65" t="s">
        <v>1826</v>
      </c>
      <c r="M571" s="292" t="s">
        <v>137</v>
      </c>
      <c r="N571" s="244" t="s">
        <v>2410</v>
      </c>
      <c r="O571" s="65"/>
      <c r="P571" s="90"/>
      <c r="Q571" s="244">
        <v>30</v>
      </c>
      <c r="R571" s="246">
        <v>120</v>
      </c>
      <c r="S571" s="246">
        <v>110</v>
      </c>
      <c r="T571" s="246">
        <v>29.33</v>
      </c>
      <c r="U571" s="90">
        <v>0</v>
      </c>
      <c r="V571" s="262">
        <v>15</v>
      </c>
      <c r="W571" s="99">
        <v>0</v>
      </c>
      <c r="X571" s="84">
        <v>0</v>
      </c>
      <c r="Y571" s="99">
        <v>0</v>
      </c>
      <c r="Z571" s="65">
        <v>0</v>
      </c>
      <c r="AA571" s="319">
        <v>885165</v>
      </c>
      <c r="AB571" s="319">
        <v>0</v>
      </c>
      <c r="AC571" s="320">
        <f>AA571+AB571</f>
        <v>885165</v>
      </c>
      <c r="AD571" s="75">
        <v>4500000</v>
      </c>
      <c r="AE571" s="75">
        <v>6000000</v>
      </c>
      <c r="AF571" s="75">
        <f>AC571*U571</f>
        <v>0</v>
      </c>
      <c r="AG571" s="75">
        <f>200000*V571</f>
        <v>3000000</v>
      </c>
      <c r="AH571" s="648">
        <f t="shared" si="8"/>
        <v>0</v>
      </c>
    </row>
    <row r="572" spans="1:34" s="50" customFormat="1" ht="24" hidden="1" customHeight="1" x14ac:dyDescent="0.2">
      <c r="A572" s="182"/>
      <c r="B572" s="298">
        <v>728</v>
      </c>
      <c r="C572" s="266">
        <v>527</v>
      </c>
      <c r="D572" s="299">
        <v>13370</v>
      </c>
      <c r="E572" s="242" t="s">
        <v>85</v>
      </c>
      <c r="F572" s="243" t="s">
        <v>1851</v>
      </c>
      <c r="G572" s="287" t="s">
        <v>137</v>
      </c>
      <c r="H572" s="274" t="s">
        <v>1826</v>
      </c>
      <c r="I572" s="294" t="s">
        <v>3121</v>
      </c>
      <c r="J572" s="635">
        <v>2940129800</v>
      </c>
      <c r="K572" s="635">
        <v>26626793</v>
      </c>
      <c r="L572" s="65" t="s">
        <v>1826</v>
      </c>
      <c r="M572" s="292" t="s">
        <v>137</v>
      </c>
      <c r="N572" s="99"/>
      <c r="O572" s="246" t="s">
        <v>2410</v>
      </c>
      <c r="P572" s="90"/>
      <c r="Q572" s="244">
        <v>30</v>
      </c>
      <c r="R572" s="246">
        <v>90</v>
      </c>
      <c r="S572" s="246">
        <v>0</v>
      </c>
      <c r="T572" s="246">
        <v>0</v>
      </c>
      <c r="U572" s="90">
        <v>0</v>
      </c>
      <c r="V572" s="262">
        <v>21</v>
      </c>
      <c r="W572" s="99">
        <v>0</v>
      </c>
      <c r="X572" s="84">
        <v>0</v>
      </c>
      <c r="Y572" s="99">
        <v>0</v>
      </c>
      <c r="Z572" s="65">
        <v>0</v>
      </c>
      <c r="AA572" s="319">
        <v>885165</v>
      </c>
      <c r="AB572" s="319">
        <v>46667</v>
      </c>
      <c r="AC572" s="320">
        <f>AA572+AB572</f>
        <v>931832</v>
      </c>
      <c r="AD572" s="75">
        <v>4500000</v>
      </c>
      <c r="AE572" s="75">
        <v>6000000</v>
      </c>
      <c r="AF572" s="75">
        <f>AC572*U572</f>
        <v>0</v>
      </c>
      <c r="AG572" s="75">
        <f>200000*V572</f>
        <v>4200000</v>
      </c>
      <c r="AH572" s="648">
        <f t="shared" si="8"/>
        <v>0</v>
      </c>
    </row>
    <row r="573" spans="1:34" s="50" customFormat="1" ht="24" hidden="1" customHeight="1" x14ac:dyDescent="0.2">
      <c r="A573" s="182"/>
      <c r="B573" s="298">
        <v>173</v>
      </c>
      <c r="C573" s="266">
        <v>182</v>
      </c>
      <c r="D573" s="299">
        <v>13371</v>
      </c>
      <c r="E573" s="252" t="s">
        <v>410</v>
      </c>
      <c r="F573" s="253" t="s">
        <v>1854</v>
      </c>
      <c r="G573" s="252" t="s">
        <v>87</v>
      </c>
      <c r="H573" s="274" t="s">
        <v>1826</v>
      </c>
      <c r="I573" s="294" t="s">
        <v>2615</v>
      </c>
      <c r="J573" s="635">
        <v>4324729956</v>
      </c>
      <c r="K573" s="635">
        <v>27146635</v>
      </c>
      <c r="L573" s="65" t="s">
        <v>1826</v>
      </c>
      <c r="M573" s="292" t="s">
        <v>2380</v>
      </c>
      <c r="N573" s="99"/>
      <c r="O573" s="65"/>
      <c r="P573" s="90"/>
      <c r="Q573" s="254">
        <v>30</v>
      </c>
      <c r="R573" s="255">
        <v>32</v>
      </c>
      <c r="S573" s="65">
        <v>0</v>
      </c>
      <c r="T573" s="65">
        <v>0</v>
      </c>
      <c r="U573" s="90">
        <v>0</v>
      </c>
      <c r="V573" s="260">
        <v>20</v>
      </c>
      <c r="W573" s="99">
        <v>0</v>
      </c>
      <c r="X573" s="84">
        <v>0</v>
      </c>
      <c r="Y573" s="99">
        <v>0</v>
      </c>
      <c r="Z573" s="65">
        <v>0</v>
      </c>
      <c r="AA573" s="327">
        <v>1477052</v>
      </c>
      <c r="AB573" s="327">
        <v>46667</v>
      </c>
      <c r="AC573" s="328">
        <f>AA573+AB573</f>
        <v>1523719</v>
      </c>
      <c r="AD573" s="75">
        <v>4500000</v>
      </c>
      <c r="AE573" s="75">
        <v>6000000</v>
      </c>
      <c r="AF573" s="75">
        <f>AC573*U573</f>
        <v>0</v>
      </c>
      <c r="AG573" s="75">
        <f>200000*V573</f>
        <v>4000000</v>
      </c>
      <c r="AH573" s="648">
        <f t="shared" si="8"/>
        <v>0</v>
      </c>
    </row>
    <row r="574" spans="1:34" s="50" customFormat="1" ht="24" hidden="1" customHeight="1" x14ac:dyDescent="0.2">
      <c r="A574" s="182"/>
      <c r="B574" s="298">
        <v>169</v>
      </c>
      <c r="C574" s="266">
        <v>178</v>
      </c>
      <c r="D574" s="299">
        <v>13372</v>
      </c>
      <c r="E574" s="252" t="s">
        <v>398</v>
      </c>
      <c r="F574" s="253" t="s">
        <v>1857</v>
      </c>
      <c r="G574" s="252" t="s">
        <v>87</v>
      </c>
      <c r="H574" s="274" t="s">
        <v>1826</v>
      </c>
      <c r="I574" s="294" t="s">
        <v>2611</v>
      </c>
      <c r="J574" s="635">
        <v>4310738672</v>
      </c>
      <c r="K574" s="635">
        <v>46755774</v>
      </c>
      <c r="L574" s="65" t="s">
        <v>1826</v>
      </c>
      <c r="M574" s="292" t="s">
        <v>2380</v>
      </c>
      <c r="N574" s="99"/>
      <c r="O574" s="65"/>
      <c r="P574" s="90"/>
      <c r="Q574" s="254">
        <v>30</v>
      </c>
      <c r="R574" s="255">
        <v>16</v>
      </c>
      <c r="S574" s="65">
        <v>0</v>
      </c>
      <c r="T574" s="65">
        <v>0</v>
      </c>
      <c r="U574" s="300">
        <f>1+1</f>
        <v>2</v>
      </c>
      <c r="V574" s="260">
        <v>21</v>
      </c>
      <c r="W574" s="99">
        <v>0</v>
      </c>
      <c r="X574" s="84">
        <v>0</v>
      </c>
      <c r="Y574" s="99">
        <v>0</v>
      </c>
      <c r="Z574" s="65">
        <v>0</v>
      </c>
      <c r="AA574" s="327">
        <v>1477052</v>
      </c>
      <c r="AB574" s="327">
        <v>0</v>
      </c>
      <c r="AC574" s="328">
        <f>AA574+AB574</f>
        <v>1477052</v>
      </c>
      <c r="AD574" s="75">
        <v>4500000</v>
      </c>
      <c r="AE574" s="75">
        <v>6000000</v>
      </c>
      <c r="AF574" s="75">
        <f>AC574*U574</f>
        <v>2954104</v>
      </c>
      <c r="AG574" s="75">
        <f>200000*V574</f>
        <v>4200000</v>
      </c>
      <c r="AH574" s="648">
        <f t="shared" si="8"/>
        <v>0</v>
      </c>
    </row>
    <row r="575" spans="1:34" s="50" customFormat="1" ht="24" hidden="1" customHeight="1" x14ac:dyDescent="0.2">
      <c r="A575" s="182"/>
      <c r="B575" s="298">
        <v>170</v>
      </c>
      <c r="C575" s="266">
        <v>179</v>
      </c>
      <c r="D575" s="299">
        <v>13373</v>
      </c>
      <c r="E575" s="252" t="s">
        <v>216</v>
      </c>
      <c r="F575" s="253" t="s">
        <v>1860</v>
      </c>
      <c r="G575" s="252" t="s">
        <v>87</v>
      </c>
      <c r="H575" s="274" t="s">
        <v>1826</v>
      </c>
      <c r="I575" s="294" t="s">
        <v>2612</v>
      </c>
      <c r="J575" s="635">
        <v>4310474349</v>
      </c>
      <c r="K575" s="635">
        <v>27183212</v>
      </c>
      <c r="L575" s="65" t="s">
        <v>1826</v>
      </c>
      <c r="M575" s="292" t="s">
        <v>2380</v>
      </c>
      <c r="N575" s="99"/>
      <c r="O575" s="65"/>
      <c r="P575" s="90"/>
      <c r="Q575" s="254">
        <v>30</v>
      </c>
      <c r="R575" s="255">
        <v>13</v>
      </c>
      <c r="S575" s="65">
        <v>0</v>
      </c>
      <c r="T575" s="65">
        <v>0</v>
      </c>
      <c r="U575" s="90">
        <v>0</v>
      </c>
      <c r="V575" s="260">
        <v>20</v>
      </c>
      <c r="W575" s="99">
        <v>0</v>
      </c>
      <c r="X575" s="84">
        <v>0</v>
      </c>
      <c r="Y575" s="99">
        <v>0</v>
      </c>
      <c r="Z575" s="65">
        <v>0</v>
      </c>
      <c r="AA575" s="327">
        <v>1477052</v>
      </c>
      <c r="AB575" s="327">
        <v>0</v>
      </c>
      <c r="AC575" s="328">
        <f>AA575+AB575</f>
        <v>1477052</v>
      </c>
      <c r="AD575" s="75">
        <v>4500000</v>
      </c>
      <c r="AE575" s="75">
        <v>6000000</v>
      </c>
      <c r="AF575" s="75">
        <f>AC575*U575</f>
        <v>0</v>
      </c>
      <c r="AG575" s="75">
        <f>200000*V575</f>
        <v>4000000</v>
      </c>
      <c r="AH575" s="648">
        <f t="shared" si="8"/>
        <v>0</v>
      </c>
    </row>
    <row r="576" spans="1:34" s="50" customFormat="1" ht="24" hidden="1" customHeight="1" x14ac:dyDescent="0.2">
      <c r="A576" s="182"/>
      <c r="B576" s="298">
        <v>168</v>
      </c>
      <c r="C576" s="266">
        <v>177</v>
      </c>
      <c r="D576" s="299">
        <v>13374</v>
      </c>
      <c r="E576" s="252" t="s">
        <v>1863</v>
      </c>
      <c r="F576" s="253" t="s">
        <v>1864</v>
      </c>
      <c r="G576" s="252" t="s">
        <v>87</v>
      </c>
      <c r="H576" s="274" t="s">
        <v>1826</v>
      </c>
      <c r="I576" s="294" t="s">
        <v>2610</v>
      </c>
      <c r="J576" s="635">
        <v>4284483757</v>
      </c>
      <c r="K576" s="635">
        <v>33219235</v>
      </c>
      <c r="L576" s="65" t="s">
        <v>1826</v>
      </c>
      <c r="M576" s="292" t="s">
        <v>2382</v>
      </c>
      <c r="N576" s="99"/>
      <c r="O576" s="65"/>
      <c r="P576" s="90"/>
      <c r="Q576" s="254">
        <v>23</v>
      </c>
      <c r="R576" s="255">
        <v>19</v>
      </c>
      <c r="S576" s="65">
        <v>0</v>
      </c>
      <c r="T576" s="65">
        <v>0</v>
      </c>
      <c r="U576" s="300">
        <f>1</f>
        <v>1</v>
      </c>
      <c r="V576" s="261">
        <v>7</v>
      </c>
      <c r="W576" s="99">
        <v>0</v>
      </c>
      <c r="X576" s="84">
        <v>0</v>
      </c>
      <c r="Y576" s="99">
        <v>0</v>
      </c>
      <c r="Z576" s="65">
        <v>0</v>
      </c>
      <c r="AA576" s="327">
        <v>1145360</v>
      </c>
      <c r="AB576" s="327">
        <v>46667</v>
      </c>
      <c r="AC576" s="328">
        <f>AA576+AB576</f>
        <v>1192027</v>
      </c>
      <c r="AD576" s="75">
        <v>4500000</v>
      </c>
      <c r="AE576" s="75">
        <v>6000000</v>
      </c>
      <c r="AF576" s="75">
        <f>AC576*U576</f>
        <v>1192027</v>
      </c>
      <c r="AG576" s="75">
        <f>200000*V576</f>
        <v>1400000</v>
      </c>
      <c r="AH576" s="648">
        <f t="shared" si="8"/>
        <v>0</v>
      </c>
    </row>
    <row r="577" spans="1:34" s="50" customFormat="1" ht="24" customHeight="1" x14ac:dyDescent="0.2">
      <c r="A577" s="182"/>
      <c r="B577" s="298">
        <v>729</v>
      </c>
      <c r="C577" s="266">
        <v>528</v>
      </c>
      <c r="D577" s="299">
        <v>13375</v>
      </c>
      <c r="E577" s="242" t="s">
        <v>85</v>
      </c>
      <c r="F577" s="243" t="s">
        <v>1867</v>
      </c>
      <c r="G577" s="287" t="s">
        <v>137</v>
      </c>
      <c r="H577" s="274" t="s">
        <v>1826</v>
      </c>
      <c r="I577" s="294" t="s">
        <v>3122</v>
      </c>
      <c r="J577" s="635">
        <v>5599289923</v>
      </c>
      <c r="K577" s="635">
        <v>12089664</v>
      </c>
      <c r="L577" s="65" t="s">
        <v>1826</v>
      </c>
      <c r="M577" s="292" t="s">
        <v>137</v>
      </c>
      <c r="N577" s="244" t="s">
        <v>2410</v>
      </c>
      <c r="O577" s="65"/>
      <c r="P577" s="90"/>
      <c r="Q577" s="244">
        <v>30</v>
      </c>
      <c r="R577" s="246">
        <v>120</v>
      </c>
      <c r="S577" s="246">
        <v>110</v>
      </c>
      <c r="T577" s="246">
        <v>29.33</v>
      </c>
      <c r="U577" s="90">
        <v>0</v>
      </c>
      <c r="V577" s="262">
        <v>15</v>
      </c>
      <c r="W577" s="99">
        <v>0</v>
      </c>
      <c r="X577" s="84">
        <v>0</v>
      </c>
      <c r="Y577" s="99">
        <v>3</v>
      </c>
      <c r="Z577" s="65">
        <v>2</v>
      </c>
      <c r="AA577" s="319">
        <v>885165</v>
      </c>
      <c r="AB577" s="319">
        <v>0</v>
      </c>
      <c r="AC577" s="320">
        <f>AA577+AB577</f>
        <v>885165</v>
      </c>
      <c r="AD577" s="75">
        <v>4500000</v>
      </c>
      <c r="AE577" s="75">
        <v>6000000</v>
      </c>
      <c r="AF577" s="75">
        <f>AC577*U577</f>
        <v>0</v>
      </c>
      <c r="AG577" s="75">
        <f>200000*V577</f>
        <v>3000000</v>
      </c>
      <c r="AH577" s="648">
        <f t="shared" si="8"/>
        <v>-1</v>
      </c>
    </row>
    <row r="578" spans="1:34" s="50" customFormat="1" ht="24" hidden="1" customHeight="1" x14ac:dyDescent="0.2">
      <c r="A578" s="182"/>
      <c r="B578" s="298">
        <v>751</v>
      </c>
      <c r="C578" s="266">
        <v>550</v>
      </c>
      <c r="D578" s="299">
        <v>13376</v>
      </c>
      <c r="E578" s="242" t="s">
        <v>1579</v>
      </c>
      <c r="F578" s="243" t="s">
        <v>1870</v>
      </c>
      <c r="G578" s="287" t="s">
        <v>137</v>
      </c>
      <c r="H578" s="274" t="s">
        <v>1871</v>
      </c>
      <c r="I578" s="294" t="s">
        <v>3144</v>
      </c>
      <c r="J578" s="635">
        <v>2980079979</v>
      </c>
      <c r="K578" s="635">
        <v>65805943</v>
      </c>
      <c r="L578" s="65" t="s">
        <v>1871</v>
      </c>
      <c r="M578" s="292" t="s">
        <v>137</v>
      </c>
      <c r="N578" s="99"/>
      <c r="O578" s="65"/>
      <c r="P578" s="245" t="s">
        <v>2410</v>
      </c>
      <c r="Q578" s="244">
        <v>30</v>
      </c>
      <c r="R578" s="246">
        <v>120</v>
      </c>
      <c r="S578" s="246">
        <v>220</v>
      </c>
      <c r="T578" s="246">
        <v>29.33</v>
      </c>
      <c r="U578" s="90">
        <v>0</v>
      </c>
      <c r="V578" s="262">
        <v>10</v>
      </c>
      <c r="W578" s="99">
        <v>0</v>
      </c>
      <c r="X578" s="84">
        <v>0</v>
      </c>
      <c r="Y578" s="99">
        <v>2</v>
      </c>
      <c r="Z578" s="65">
        <v>2</v>
      </c>
      <c r="AA578" s="319">
        <v>885165</v>
      </c>
      <c r="AB578" s="319">
        <v>46667</v>
      </c>
      <c r="AC578" s="320">
        <f>AA578+AB578</f>
        <v>931832</v>
      </c>
      <c r="AD578" s="75">
        <v>4500000</v>
      </c>
      <c r="AE578" s="75">
        <v>6000000</v>
      </c>
      <c r="AF578" s="75">
        <f>AC578*U578</f>
        <v>0</v>
      </c>
      <c r="AG578" s="75">
        <f>200000*V578</f>
        <v>2000000</v>
      </c>
      <c r="AH578" s="648">
        <f t="shared" si="8"/>
        <v>0</v>
      </c>
    </row>
    <row r="579" spans="1:34" s="50" customFormat="1" ht="24" hidden="1" customHeight="1" x14ac:dyDescent="0.2">
      <c r="A579" s="182"/>
      <c r="B579" s="298">
        <v>744</v>
      </c>
      <c r="C579" s="266">
        <v>543</v>
      </c>
      <c r="D579" s="299">
        <v>13377</v>
      </c>
      <c r="E579" s="242" t="s">
        <v>864</v>
      </c>
      <c r="F579" s="243" t="s">
        <v>1874</v>
      </c>
      <c r="G579" s="287" t="s">
        <v>137</v>
      </c>
      <c r="H579" s="274" t="s">
        <v>1871</v>
      </c>
      <c r="I579" s="294" t="s">
        <v>3137</v>
      </c>
      <c r="J579" s="635">
        <v>3179750571</v>
      </c>
      <c r="K579" s="635">
        <v>65258471</v>
      </c>
      <c r="L579" s="65" t="s">
        <v>1871</v>
      </c>
      <c r="M579" s="292" t="s">
        <v>137</v>
      </c>
      <c r="N579" s="244" t="s">
        <v>2410</v>
      </c>
      <c r="O579" s="65"/>
      <c r="P579" s="90"/>
      <c r="Q579" s="244">
        <v>30</v>
      </c>
      <c r="R579" s="246">
        <v>120</v>
      </c>
      <c r="S579" s="246">
        <v>110</v>
      </c>
      <c r="T579" s="246">
        <v>29.33</v>
      </c>
      <c r="U579" s="90">
        <v>0</v>
      </c>
      <c r="V579" s="262">
        <v>10</v>
      </c>
      <c r="W579" s="99">
        <v>0</v>
      </c>
      <c r="X579" s="84">
        <v>0</v>
      </c>
      <c r="Y579" s="99">
        <v>2</v>
      </c>
      <c r="Z579" s="65">
        <v>2</v>
      </c>
      <c r="AA579" s="319">
        <v>885165</v>
      </c>
      <c r="AB579" s="319">
        <v>46667</v>
      </c>
      <c r="AC579" s="320">
        <f>AA579+AB579</f>
        <v>931832</v>
      </c>
      <c r="AD579" s="75">
        <v>4500000</v>
      </c>
      <c r="AE579" s="75">
        <v>6000000</v>
      </c>
      <c r="AF579" s="75">
        <f>AC579*U579</f>
        <v>0</v>
      </c>
      <c r="AG579" s="75">
        <f>200000*V579</f>
        <v>2000000</v>
      </c>
      <c r="AH579" s="648">
        <f t="shared" si="8"/>
        <v>0</v>
      </c>
    </row>
    <row r="580" spans="1:34" s="50" customFormat="1" ht="24" hidden="1" customHeight="1" x14ac:dyDescent="0.2">
      <c r="A580" s="182"/>
      <c r="B580" s="298">
        <v>747</v>
      </c>
      <c r="C580" s="266">
        <v>546</v>
      </c>
      <c r="D580" s="299">
        <v>13378</v>
      </c>
      <c r="E580" s="242" t="s">
        <v>123</v>
      </c>
      <c r="F580" s="243" t="s">
        <v>1877</v>
      </c>
      <c r="G580" s="287" t="s">
        <v>137</v>
      </c>
      <c r="H580" s="274" t="s">
        <v>1871</v>
      </c>
      <c r="I580" s="294" t="s">
        <v>3140</v>
      </c>
      <c r="J580" s="635">
        <v>3219971806</v>
      </c>
      <c r="K580" s="635">
        <v>65190790</v>
      </c>
      <c r="L580" s="65" t="s">
        <v>1871</v>
      </c>
      <c r="M580" s="292" t="s">
        <v>137</v>
      </c>
      <c r="N580" s="99"/>
      <c r="O580" s="65"/>
      <c r="P580" s="245" t="s">
        <v>2410</v>
      </c>
      <c r="Q580" s="244">
        <v>30</v>
      </c>
      <c r="R580" s="246">
        <v>120</v>
      </c>
      <c r="S580" s="246">
        <v>220</v>
      </c>
      <c r="T580" s="246">
        <v>29.33</v>
      </c>
      <c r="U580" s="90">
        <v>0</v>
      </c>
      <c r="V580" s="262">
        <v>10</v>
      </c>
      <c r="W580" s="99">
        <v>0</v>
      </c>
      <c r="X580" s="84">
        <v>0</v>
      </c>
      <c r="Y580" s="99">
        <v>1</v>
      </c>
      <c r="Z580" s="65">
        <v>1</v>
      </c>
      <c r="AA580" s="319">
        <v>885165</v>
      </c>
      <c r="AB580" s="319">
        <v>46667</v>
      </c>
      <c r="AC580" s="320">
        <f>AA580+AB580</f>
        <v>931832</v>
      </c>
      <c r="AD580" s="75">
        <v>4500000</v>
      </c>
      <c r="AE580" s="75">
        <v>6000000</v>
      </c>
      <c r="AF580" s="75">
        <f>AC580*U580</f>
        <v>0</v>
      </c>
      <c r="AG580" s="75">
        <f>200000*V580</f>
        <v>2000000</v>
      </c>
      <c r="AH580" s="648">
        <f t="shared" si="8"/>
        <v>0</v>
      </c>
    </row>
    <row r="581" spans="1:34" s="50" customFormat="1" ht="24" customHeight="1" x14ac:dyDescent="0.2">
      <c r="A581" s="182"/>
      <c r="B581" s="298">
        <v>742</v>
      </c>
      <c r="C581" s="266">
        <v>541</v>
      </c>
      <c r="D581" s="299">
        <v>13379</v>
      </c>
      <c r="E581" s="242" t="s">
        <v>1880</v>
      </c>
      <c r="F581" s="243" t="s">
        <v>1881</v>
      </c>
      <c r="G581" s="287" t="s">
        <v>137</v>
      </c>
      <c r="H581" s="274" t="s">
        <v>1871</v>
      </c>
      <c r="I581" s="294" t="s">
        <v>3135</v>
      </c>
      <c r="J581" s="635">
        <v>2992143375</v>
      </c>
      <c r="K581" s="635">
        <v>65801718</v>
      </c>
      <c r="L581" s="65" t="s">
        <v>1871</v>
      </c>
      <c r="M581" s="292" t="s">
        <v>137</v>
      </c>
      <c r="N581" s="244" t="s">
        <v>2410</v>
      </c>
      <c r="O581" s="65"/>
      <c r="P581" s="90"/>
      <c r="Q581" s="244">
        <v>30</v>
      </c>
      <c r="R581" s="246">
        <v>120</v>
      </c>
      <c r="S581" s="246">
        <v>110</v>
      </c>
      <c r="T581" s="246">
        <v>29.33</v>
      </c>
      <c r="U581" s="90">
        <v>0</v>
      </c>
      <c r="V581" s="262">
        <v>10</v>
      </c>
      <c r="W581" s="99">
        <v>0</v>
      </c>
      <c r="X581" s="84">
        <v>0</v>
      </c>
      <c r="Y581" s="99">
        <v>2</v>
      </c>
      <c r="Z581" s="65">
        <v>1</v>
      </c>
      <c r="AA581" s="319">
        <v>885165</v>
      </c>
      <c r="AB581" s="319">
        <v>46667</v>
      </c>
      <c r="AC581" s="320">
        <f>AA581+AB581</f>
        <v>931832</v>
      </c>
      <c r="AD581" s="75">
        <v>4500000</v>
      </c>
      <c r="AE581" s="75">
        <v>6000000</v>
      </c>
      <c r="AF581" s="75">
        <f>AC581*U581</f>
        <v>0</v>
      </c>
      <c r="AG581" s="75">
        <f>200000*V581</f>
        <v>2000000</v>
      </c>
      <c r="AH581" s="648">
        <f t="shared" si="8"/>
        <v>-1</v>
      </c>
    </row>
    <row r="582" spans="1:34" s="50" customFormat="1" ht="24" customHeight="1" x14ac:dyDescent="0.2">
      <c r="A582" s="182"/>
      <c r="B582" s="298">
        <v>749</v>
      </c>
      <c r="C582" s="266">
        <v>548</v>
      </c>
      <c r="D582" s="299">
        <v>13380</v>
      </c>
      <c r="E582" s="242" t="s">
        <v>1162</v>
      </c>
      <c r="F582" s="243" t="s">
        <v>1884</v>
      </c>
      <c r="G582" s="287" t="s">
        <v>137</v>
      </c>
      <c r="H582" s="274" t="s">
        <v>1871</v>
      </c>
      <c r="I582" s="294" t="s">
        <v>3142</v>
      </c>
      <c r="J582" s="635">
        <v>2980849741</v>
      </c>
      <c r="K582" s="635">
        <v>19186306</v>
      </c>
      <c r="L582" s="65" t="s">
        <v>1871</v>
      </c>
      <c r="M582" s="292" t="s">
        <v>137</v>
      </c>
      <c r="N582" s="244" t="s">
        <v>2410</v>
      </c>
      <c r="O582" s="65"/>
      <c r="P582" s="90"/>
      <c r="Q582" s="244">
        <v>30</v>
      </c>
      <c r="R582" s="246">
        <v>120</v>
      </c>
      <c r="S582" s="246">
        <v>110</v>
      </c>
      <c r="T582" s="246">
        <v>29.33</v>
      </c>
      <c r="U582" s="90">
        <v>0</v>
      </c>
      <c r="V582" s="262">
        <v>10</v>
      </c>
      <c r="W582" s="99">
        <v>0</v>
      </c>
      <c r="X582" s="84">
        <v>0</v>
      </c>
      <c r="Y582" s="99">
        <v>0</v>
      </c>
      <c r="Z582" s="65">
        <v>1</v>
      </c>
      <c r="AA582" s="319">
        <v>885165</v>
      </c>
      <c r="AB582" s="319">
        <v>46667</v>
      </c>
      <c r="AC582" s="320">
        <f>AA582+AB582</f>
        <v>931832</v>
      </c>
      <c r="AD582" s="75">
        <v>4500000</v>
      </c>
      <c r="AE582" s="75">
        <v>6000000</v>
      </c>
      <c r="AF582" s="75">
        <f>AC582*U582</f>
        <v>0</v>
      </c>
      <c r="AG582" s="75">
        <f>200000*V582</f>
        <v>2000000</v>
      </c>
      <c r="AH582" s="648">
        <f t="shared" si="8"/>
        <v>1</v>
      </c>
    </row>
    <row r="583" spans="1:34" s="50" customFormat="1" ht="24" hidden="1" customHeight="1" x14ac:dyDescent="0.2">
      <c r="A583" s="182"/>
      <c r="B583" s="298">
        <v>748</v>
      </c>
      <c r="C583" s="266">
        <v>547</v>
      </c>
      <c r="D583" s="299">
        <v>13381</v>
      </c>
      <c r="E583" s="242" t="s">
        <v>916</v>
      </c>
      <c r="F583" s="243" t="s">
        <v>1887</v>
      </c>
      <c r="G583" s="287" t="s">
        <v>137</v>
      </c>
      <c r="H583" s="274" t="s">
        <v>1871</v>
      </c>
      <c r="I583" s="294" t="s">
        <v>3141</v>
      </c>
      <c r="J583" s="635">
        <v>3031303849</v>
      </c>
      <c r="K583" s="635">
        <v>65090559</v>
      </c>
      <c r="L583" s="65" t="s">
        <v>1871</v>
      </c>
      <c r="M583" s="292" t="s">
        <v>137</v>
      </c>
      <c r="N583" s="244" t="s">
        <v>2410</v>
      </c>
      <c r="O583" s="65"/>
      <c r="P583" s="90"/>
      <c r="Q583" s="244">
        <v>30</v>
      </c>
      <c r="R583" s="246">
        <v>120</v>
      </c>
      <c r="S583" s="246">
        <v>110</v>
      </c>
      <c r="T583" s="246">
        <v>29.33</v>
      </c>
      <c r="U583" s="90">
        <v>0</v>
      </c>
      <c r="V583" s="262">
        <v>10</v>
      </c>
      <c r="W583" s="99">
        <v>0</v>
      </c>
      <c r="X583" s="84">
        <v>0</v>
      </c>
      <c r="Y583" s="99">
        <v>2</v>
      </c>
      <c r="Z583" s="65">
        <v>2</v>
      </c>
      <c r="AA583" s="319">
        <v>885165</v>
      </c>
      <c r="AB583" s="319">
        <v>46667</v>
      </c>
      <c r="AC583" s="320">
        <f>AA583+AB583</f>
        <v>931832</v>
      </c>
      <c r="AD583" s="75">
        <v>4500000</v>
      </c>
      <c r="AE583" s="75">
        <v>6000000</v>
      </c>
      <c r="AF583" s="75">
        <f>AC583*U583</f>
        <v>0</v>
      </c>
      <c r="AG583" s="75">
        <f>200000*V583</f>
        <v>2000000</v>
      </c>
      <c r="AH583" s="648">
        <f t="shared" si="8"/>
        <v>0</v>
      </c>
    </row>
    <row r="584" spans="1:34" s="50" customFormat="1" ht="24" hidden="1" customHeight="1" x14ac:dyDescent="0.2">
      <c r="A584" s="182"/>
      <c r="B584" s="298">
        <v>750</v>
      </c>
      <c r="C584" s="266">
        <v>549</v>
      </c>
      <c r="D584" s="299">
        <v>13382</v>
      </c>
      <c r="E584" s="242" t="s">
        <v>240</v>
      </c>
      <c r="F584" s="243" t="s">
        <v>1890</v>
      </c>
      <c r="G584" s="287" t="s">
        <v>137</v>
      </c>
      <c r="H584" s="274" t="s">
        <v>1871</v>
      </c>
      <c r="I584" s="294" t="s">
        <v>3143</v>
      </c>
      <c r="J584" s="635">
        <v>2992730467</v>
      </c>
      <c r="K584" s="635">
        <v>65262758</v>
      </c>
      <c r="L584" s="65" t="s">
        <v>1871</v>
      </c>
      <c r="M584" s="292" t="s">
        <v>137</v>
      </c>
      <c r="N584" s="244" t="s">
        <v>2410</v>
      </c>
      <c r="O584" s="65"/>
      <c r="P584" s="90"/>
      <c r="Q584" s="244">
        <v>30</v>
      </c>
      <c r="R584" s="246">
        <v>120</v>
      </c>
      <c r="S584" s="246">
        <v>110</v>
      </c>
      <c r="T584" s="246">
        <v>29.33</v>
      </c>
      <c r="U584" s="90">
        <v>0</v>
      </c>
      <c r="V584" s="262">
        <v>10</v>
      </c>
      <c r="W584" s="99">
        <v>0</v>
      </c>
      <c r="X584" s="84">
        <v>0</v>
      </c>
      <c r="Y584" s="99">
        <v>1</v>
      </c>
      <c r="Z584" s="65">
        <v>1</v>
      </c>
      <c r="AA584" s="319">
        <v>885165</v>
      </c>
      <c r="AB584" s="319">
        <v>46667</v>
      </c>
      <c r="AC584" s="320">
        <f>AA584+AB584</f>
        <v>931832</v>
      </c>
      <c r="AD584" s="75">
        <v>4500000</v>
      </c>
      <c r="AE584" s="75">
        <v>6000000</v>
      </c>
      <c r="AF584" s="75">
        <f>AC584*U584</f>
        <v>0</v>
      </c>
      <c r="AG584" s="75">
        <f>200000*V584</f>
        <v>2000000</v>
      </c>
      <c r="AH584" s="648">
        <f t="shared" ref="AH584:AH647" si="9">Z584-Y584</f>
        <v>0</v>
      </c>
    </row>
    <row r="585" spans="1:34" s="50" customFormat="1" ht="24" hidden="1" customHeight="1" x14ac:dyDescent="0.5">
      <c r="A585" s="182"/>
      <c r="B585" s="298">
        <v>745</v>
      </c>
      <c r="C585" s="266">
        <v>544</v>
      </c>
      <c r="D585" s="299">
        <v>13383</v>
      </c>
      <c r="E585" s="242" t="s">
        <v>270</v>
      </c>
      <c r="F585" s="243" t="s">
        <v>1893</v>
      </c>
      <c r="G585" s="287" t="s">
        <v>137</v>
      </c>
      <c r="H585" s="274" t="s">
        <v>1871</v>
      </c>
      <c r="I585" s="439" t="s">
        <v>3138</v>
      </c>
      <c r="J585" s="635">
        <v>2980292842</v>
      </c>
      <c r="K585" s="635">
        <v>65263229</v>
      </c>
      <c r="L585" s="65" t="s">
        <v>1871</v>
      </c>
      <c r="M585" s="292" t="s">
        <v>137</v>
      </c>
      <c r="N585" s="99"/>
      <c r="O585" s="65"/>
      <c r="P585" s="245" t="s">
        <v>2410</v>
      </c>
      <c r="Q585" s="244">
        <v>30</v>
      </c>
      <c r="R585" s="246">
        <v>120</v>
      </c>
      <c r="S585" s="246">
        <v>220</v>
      </c>
      <c r="T585" s="246">
        <v>29.33</v>
      </c>
      <c r="U585" s="90">
        <v>0</v>
      </c>
      <c r="V585" s="262">
        <v>14</v>
      </c>
      <c r="W585" s="99">
        <v>0</v>
      </c>
      <c r="X585" s="84">
        <v>0</v>
      </c>
      <c r="Y585" s="99">
        <v>0</v>
      </c>
      <c r="Z585" s="65">
        <v>0</v>
      </c>
      <c r="AA585" s="319">
        <v>885165</v>
      </c>
      <c r="AB585" s="319">
        <v>46667</v>
      </c>
      <c r="AC585" s="320">
        <f>AA585+AB585</f>
        <v>931832</v>
      </c>
      <c r="AD585" s="75">
        <v>4500000</v>
      </c>
      <c r="AE585" s="75">
        <v>6000000</v>
      </c>
      <c r="AF585" s="75">
        <f>AC585*U585</f>
        <v>0</v>
      </c>
      <c r="AG585" s="75">
        <f>200000*V585</f>
        <v>2800000</v>
      </c>
      <c r="AH585" s="648">
        <f t="shared" si="9"/>
        <v>0</v>
      </c>
    </row>
    <row r="586" spans="1:34" s="50" customFormat="1" ht="24" hidden="1" customHeight="1" x14ac:dyDescent="0.2">
      <c r="A586" s="182"/>
      <c r="B586" s="298">
        <v>752</v>
      </c>
      <c r="C586" s="266">
        <v>551</v>
      </c>
      <c r="D586" s="299">
        <v>13384</v>
      </c>
      <c r="E586" s="242" t="s">
        <v>158</v>
      </c>
      <c r="F586" s="243" t="s">
        <v>868</v>
      </c>
      <c r="G586" s="287" t="s">
        <v>137</v>
      </c>
      <c r="H586" s="274" t="s">
        <v>1871</v>
      </c>
      <c r="I586" s="294" t="s">
        <v>3145</v>
      </c>
      <c r="J586" s="635">
        <v>3210017336</v>
      </c>
      <c r="K586" s="635">
        <v>84883073</v>
      </c>
      <c r="L586" s="65" t="s">
        <v>1871</v>
      </c>
      <c r="M586" s="292" t="s">
        <v>137</v>
      </c>
      <c r="N586" s="246" t="s">
        <v>2410</v>
      </c>
      <c r="O586" s="65"/>
      <c r="P586" s="90"/>
      <c r="Q586" s="244">
        <v>30</v>
      </c>
      <c r="R586" s="246">
        <v>120</v>
      </c>
      <c r="S586" s="246">
        <v>110</v>
      </c>
      <c r="T586" s="246">
        <v>29.33</v>
      </c>
      <c r="U586" s="90">
        <v>0</v>
      </c>
      <c r="V586" s="262">
        <v>21</v>
      </c>
      <c r="W586" s="99">
        <v>0</v>
      </c>
      <c r="X586" s="84">
        <v>0</v>
      </c>
      <c r="Y586" s="99">
        <v>2</v>
      </c>
      <c r="Z586" s="65">
        <v>2</v>
      </c>
      <c r="AA586" s="319">
        <v>885165</v>
      </c>
      <c r="AB586" s="319">
        <v>46667</v>
      </c>
      <c r="AC586" s="320">
        <f>AA586+AB586</f>
        <v>931832</v>
      </c>
      <c r="AD586" s="75">
        <v>4500000</v>
      </c>
      <c r="AE586" s="75">
        <v>6000000</v>
      </c>
      <c r="AF586" s="75">
        <f>AC586*U586</f>
        <v>0</v>
      </c>
      <c r="AG586" s="75">
        <f>200000*V586</f>
        <v>4200000</v>
      </c>
      <c r="AH586" s="648">
        <f t="shared" si="9"/>
        <v>0</v>
      </c>
    </row>
    <row r="587" spans="1:34" s="50" customFormat="1" ht="24" hidden="1" customHeight="1" x14ac:dyDescent="0.2">
      <c r="A587" s="182"/>
      <c r="B587" s="298">
        <v>743</v>
      </c>
      <c r="C587" s="266">
        <v>542</v>
      </c>
      <c r="D587" s="299">
        <v>13385</v>
      </c>
      <c r="E587" s="242" t="s">
        <v>500</v>
      </c>
      <c r="F587" s="243" t="s">
        <v>1898</v>
      </c>
      <c r="G587" s="287" t="s">
        <v>137</v>
      </c>
      <c r="H587" s="274" t="s">
        <v>1871</v>
      </c>
      <c r="I587" s="294" t="s">
        <v>3136</v>
      </c>
      <c r="J587" s="635">
        <v>3091216561</v>
      </c>
      <c r="K587" s="635">
        <v>65258470</v>
      </c>
      <c r="L587" s="65" t="s">
        <v>1871</v>
      </c>
      <c r="M587" s="292" t="s">
        <v>137</v>
      </c>
      <c r="N587" s="99"/>
      <c r="O587" s="65"/>
      <c r="P587" s="245" t="s">
        <v>2410</v>
      </c>
      <c r="Q587" s="244">
        <v>30</v>
      </c>
      <c r="R587" s="246">
        <v>120</v>
      </c>
      <c r="S587" s="246">
        <v>220</v>
      </c>
      <c r="T587" s="246">
        <v>29.33</v>
      </c>
      <c r="U587" s="90">
        <v>0</v>
      </c>
      <c r="V587" s="262">
        <v>10</v>
      </c>
      <c r="W587" s="99">
        <v>0</v>
      </c>
      <c r="X587" s="84">
        <v>0</v>
      </c>
      <c r="Y587" s="99">
        <v>2</v>
      </c>
      <c r="Z587" s="65">
        <v>2</v>
      </c>
      <c r="AA587" s="319">
        <v>885165</v>
      </c>
      <c r="AB587" s="319">
        <v>46667</v>
      </c>
      <c r="AC587" s="320">
        <f>AA587+AB587</f>
        <v>931832</v>
      </c>
      <c r="AD587" s="75">
        <v>4500000</v>
      </c>
      <c r="AE587" s="75">
        <v>6000000</v>
      </c>
      <c r="AF587" s="75">
        <f>AC587*U587</f>
        <v>0</v>
      </c>
      <c r="AG587" s="75">
        <f>200000*V587</f>
        <v>2000000</v>
      </c>
      <c r="AH587" s="648">
        <f t="shared" si="9"/>
        <v>0</v>
      </c>
    </row>
    <row r="588" spans="1:34" s="50" customFormat="1" ht="24" hidden="1" customHeight="1" x14ac:dyDescent="0.2">
      <c r="A588" s="182"/>
      <c r="B588" s="298">
        <v>746</v>
      </c>
      <c r="C588" s="266">
        <v>545</v>
      </c>
      <c r="D588" s="299">
        <v>13386</v>
      </c>
      <c r="E588" s="242" t="s">
        <v>158</v>
      </c>
      <c r="F588" s="243" t="s">
        <v>1901</v>
      </c>
      <c r="G588" s="287" t="s">
        <v>137</v>
      </c>
      <c r="H588" s="274" t="s">
        <v>1871</v>
      </c>
      <c r="I588" s="294" t="s">
        <v>3139</v>
      </c>
      <c r="J588" s="635">
        <v>3170068032</v>
      </c>
      <c r="K588" s="635">
        <v>85448767</v>
      </c>
      <c r="L588" s="65" t="s">
        <v>1871</v>
      </c>
      <c r="M588" s="292" t="s">
        <v>137</v>
      </c>
      <c r="N588" s="244" t="s">
        <v>2410</v>
      </c>
      <c r="O588" s="65"/>
      <c r="P588" s="90"/>
      <c r="Q588" s="244">
        <v>30</v>
      </c>
      <c r="R588" s="246">
        <v>120</v>
      </c>
      <c r="S588" s="246">
        <v>110</v>
      </c>
      <c r="T588" s="246">
        <v>29.33</v>
      </c>
      <c r="U588" s="90">
        <v>0</v>
      </c>
      <c r="V588" s="262">
        <v>10</v>
      </c>
      <c r="W588" s="99">
        <v>0</v>
      </c>
      <c r="X588" s="84">
        <v>0</v>
      </c>
      <c r="Y588" s="99">
        <v>1</v>
      </c>
      <c r="Z588" s="65">
        <v>1</v>
      </c>
      <c r="AA588" s="319">
        <v>885165</v>
      </c>
      <c r="AB588" s="319">
        <v>46667</v>
      </c>
      <c r="AC588" s="320">
        <f>AA588+AB588</f>
        <v>931832</v>
      </c>
      <c r="AD588" s="75">
        <v>4500000</v>
      </c>
      <c r="AE588" s="75">
        <v>6000000</v>
      </c>
      <c r="AF588" s="75">
        <f>AC588*U588</f>
        <v>0</v>
      </c>
      <c r="AG588" s="75">
        <f>200000*V588</f>
        <v>2000000</v>
      </c>
      <c r="AH588" s="648">
        <f t="shared" si="9"/>
        <v>0</v>
      </c>
    </row>
    <row r="589" spans="1:34" s="50" customFormat="1" ht="24" hidden="1" customHeight="1" x14ac:dyDescent="0.2">
      <c r="A589" s="182"/>
      <c r="B589" s="298">
        <v>175</v>
      </c>
      <c r="C589" s="266">
        <v>184</v>
      </c>
      <c r="D589" s="299">
        <v>13387</v>
      </c>
      <c r="E589" s="252" t="s">
        <v>1904</v>
      </c>
      <c r="F589" s="253" t="s">
        <v>1905</v>
      </c>
      <c r="G589" s="252" t="s">
        <v>87</v>
      </c>
      <c r="H589" s="274" t="s">
        <v>1906</v>
      </c>
      <c r="I589" s="294" t="s">
        <v>2617</v>
      </c>
      <c r="J589" s="635">
        <v>3962601783</v>
      </c>
      <c r="K589" s="635">
        <v>47155248</v>
      </c>
      <c r="L589" s="65" t="s">
        <v>1906</v>
      </c>
      <c r="M589" s="292" t="s">
        <v>2380</v>
      </c>
      <c r="N589" s="99"/>
      <c r="O589" s="65"/>
      <c r="P589" s="90"/>
      <c r="Q589" s="254">
        <v>30</v>
      </c>
      <c r="R589" s="255">
        <v>141</v>
      </c>
      <c r="S589" s="65">
        <v>0</v>
      </c>
      <c r="T589" s="65">
        <v>0</v>
      </c>
      <c r="U589" s="90">
        <v>0</v>
      </c>
      <c r="V589" s="260">
        <v>25</v>
      </c>
      <c r="W589" s="99">
        <v>0</v>
      </c>
      <c r="X589" s="84">
        <v>0</v>
      </c>
      <c r="Y589" s="99">
        <v>0</v>
      </c>
      <c r="Z589" s="65">
        <v>0</v>
      </c>
      <c r="AA589" s="327">
        <v>1477052</v>
      </c>
      <c r="AB589" s="327">
        <v>46667</v>
      </c>
      <c r="AC589" s="328">
        <f>AA589+AB589</f>
        <v>1523719</v>
      </c>
      <c r="AD589" s="75">
        <v>4500000</v>
      </c>
      <c r="AE589" s="75">
        <v>6000000</v>
      </c>
      <c r="AF589" s="75">
        <f>AC589*U589</f>
        <v>0</v>
      </c>
      <c r="AG589" s="75">
        <f>200000*V589</f>
        <v>5000000</v>
      </c>
      <c r="AH589" s="648">
        <f t="shared" si="9"/>
        <v>0</v>
      </c>
    </row>
    <row r="590" spans="1:34" s="50" customFormat="1" ht="24" hidden="1" customHeight="1" x14ac:dyDescent="0.2">
      <c r="A590" s="182"/>
      <c r="B590" s="298">
        <v>176</v>
      </c>
      <c r="C590" s="266">
        <v>185</v>
      </c>
      <c r="D590" s="299">
        <v>13388</v>
      </c>
      <c r="E590" s="252" t="s">
        <v>1908</v>
      </c>
      <c r="F590" s="253" t="s">
        <v>1909</v>
      </c>
      <c r="G590" s="252" t="s">
        <v>87</v>
      </c>
      <c r="H590" s="274" t="s">
        <v>1906</v>
      </c>
      <c r="I590" s="294" t="s">
        <v>3270</v>
      </c>
      <c r="J590" s="635">
        <v>3341561846</v>
      </c>
      <c r="K590" s="635">
        <v>47156203</v>
      </c>
      <c r="L590" s="65" t="s">
        <v>1906</v>
      </c>
      <c r="M590" s="292" t="s">
        <v>2380</v>
      </c>
      <c r="N590" s="99"/>
      <c r="O590" s="65"/>
      <c r="P590" s="90"/>
      <c r="Q590" s="254">
        <v>30</v>
      </c>
      <c r="R590" s="255">
        <v>90</v>
      </c>
      <c r="S590" s="65">
        <v>0</v>
      </c>
      <c r="T590" s="65">
        <v>0</v>
      </c>
      <c r="U590" s="90">
        <v>0</v>
      </c>
      <c r="V590" s="260">
        <v>22</v>
      </c>
      <c r="W590" s="99">
        <v>0</v>
      </c>
      <c r="X590" s="84">
        <v>0</v>
      </c>
      <c r="Y590" s="99">
        <v>1</v>
      </c>
      <c r="Z590" s="65">
        <v>1</v>
      </c>
      <c r="AA590" s="327">
        <v>1477052</v>
      </c>
      <c r="AB590" s="327">
        <v>46667</v>
      </c>
      <c r="AC590" s="328">
        <f>AA590+AB590</f>
        <v>1523719</v>
      </c>
      <c r="AD590" s="75">
        <v>4500000</v>
      </c>
      <c r="AE590" s="75">
        <v>6000000</v>
      </c>
      <c r="AF590" s="75">
        <f>AC590*U590</f>
        <v>0</v>
      </c>
      <c r="AG590" s="75">
        <f>200000*V590</f>
        <v>4400000</v>
      </c>
      <c r="AH590" s="648">
        <f t="shared" si="9"/>
        <v>0</v>
      </c>
    </row>
    <row r="591" spans="1:34" s="50" customFormat="1" ht="24" hidden="1" customHeight="1" x14ac:dyDescent="0.2">
      <c r="A591" s="182"/>
      <c r="B591" s="298">
        <v>177</v>
      </c>
      <c r="C591" s="266">
        <v>186</v>
      </c>
      <c r="D591" s="299">
        <v>13389</v>
      </c>
      <c r="E591" s="252" t="s">
        <v>1911</v>
      </c>
      <c r="F591" s="253" t="s">
        <v>1912</v>
      </c>
      <c r="G591" s="252" t="s">
        <v>87</v>
      </c>
      <c r="H591" s="274" t="s">
        <v>1906</v>
      </c>
      <c r="I591" s="294" t="s">
        <v>2618</v>
      </c>
      <c r="J591" s="635">
        <v>3255343313</v>
      </c>
      <c r="K591" s="635">
        <v>97056966</v>
      </c>
      <c r="L591" s="65" t="s">
        <v>1906</v>
      </c>
      <c r="M591" s="292" t="s">
        <v>2380</v>
      </c>
      <c r="N591" s="99"/>
      <c r="O591" s="65"/>
      <c r="P591" s="90"/>
      <c r="Q591" s="254">
        <v>30</v>
      </c>
      <c r="R591" s="255" t="s">
        <v>94</v>
      </c>
      <c r="S591" s="65">
        <v>0</v>
      </c>
      <c r="T591" s="65">
        <v>0</v>
      </c>
      <c r="U591" s="90">
        <v>0</v>
      </c>
      <c r="V591" s="260">
        <v>20</v>
      </c>
      <c r="W591" s="99">
        <v>0</v>
      </c>
      <c r="X591" s="84">
        <v>0</v>
      </c>
      <c r="Y591" s="99">
        <v>1</v>
      </c>
      <c r="Z591" s="65">
        <v>1</v>
      </c>
      <c r="AA591" s="327">
        <v>1477052</v>
      </c>
      <c r="AB591" s="327">
        <v>46667</v>
      </c>
      <c r="AC591" s="328">
        <f>AA591+AB591</f>
        <v>1523719</v>
      </c>
      <c r="AD591" s="75">
        <v>4500000</v>
      </c>
      <c r="AE591" s="75">
        <v>6000000</v>
      </c>
      <c r="AF591" s="75">
        <f>AC591*U591</f>
        <v>0</v>
      </c>
      <c r="AG591" s="75">
        <f>200000*V591</f>
        <v>4000000</v>
      </c>
      <c r="AH591" s="648">
        <f t="shared" si="9"/>
        <v>0</v>
      </c>
    </row>
    <row r="592" spans="1:34" s="50" customFormat="1" ht="24" hidden="1" customHeight="1" x14ac:dyDescent="0.2">
      <c r="A592" s="182"/>
      <c r="B592" s="298">
        <v>179</v>
      </c>
      <c r="C592" s="266">
        <v>188</v>
      </c>
      <c r="D592" s="299">
        <v>13390</v>
      </c>
      <c r="E592" s="252" t="s">
        <v>378</v>
      </c>
      <c r="F592" s="253" t="s">
        <v>1914</v>
      </c>
      <c r="G592" s="252" t="s">
        <v>87</v>
      </c>
      <c r="H592" s="274" t="s">
        <v>1906</v>
      </c>
      <c r="I592" s="294" t="s">
        <v>2619</v>
      </c>
      <c r="J592" s="635">
        <v>3241174794</v>
      </c>
      <c r="K592" s="635">
        <v>67390583</v>
      </c>
      <c r="L592" s="65" t="s">
        <v>1906</v>
      </c>
      <c r="M592" s="292" t="s">
        <v>2380</v>
      </c>
      <c r="N592" s="99"/>
      <c r="O592" s="65"/>
      <c r="P592" s="90"/>
      <c r="Q592" s="254">
        <v>30</v>
      </c>
      <c r="R592" s="255">
        <v>43</v>
      </c>
      <c r="S592" s="65">
        <v>0</v>
      </c>
      <c r="T592" s="65">
        <v>0</v>
      </c>
      <c r="U592" s="300">
        <f>1+1+1+1</f>
        <v>4</v>
      </c>
      <c r="V592" s="261">
        <v>14</v>
      </c>
      <c r="W592" s="99">
        <v>0</v>
      </c>
      <c r="X592" s="84">
        <v>0</v>
      </c>
      <c r="Y592" s="99">
        <v>0</v>
      </c>
      <c r="Z592" s="65">
        <v>0</v>
      </c>
      <c r="AA592" s="327">
        <v>1477052</v>
      </c>
      <c r="AB592" s="327">
        <v>46667</v>
      </c>
      <c r="AC592" s="328">
        <f>AA592+AB592</f>
        <v>1523719</v>
      </c>
      <c r="AD592" s="75">
        <v>4500000</v>
      </c>
      <c r="AE592" s="75">
        <v>6000000</v>
      </c>
      <c r="AF592" s="75">
        <f>AC592*U592</f>
        <v>6094876</v>
      </c>
      <c r="AG592" s="75">
        <f>200000*V592</f>
        <v>2800000</v>
      </c>
      <c r="AH592" s="648">
        <f t="shared" si="9"/>
        <v>0</v>
      </c>
    </row>
    <row r="593" spans="1:34" s="50" customFormat="1" ht="24" hidden="1" customHeight="1" x14ac:dyDescent="0.5">
      <c r="A593" s="182"/>
      <c r="B593" s="298">
        <v>178</v>
      </c>
      <c r="C593" s="266">
        <v>187</v>
      </c>
      <c r="D593" s="299">
        <v>13391</v>
      </c>
      <c r="E593" s="252" t="s">
        <v>1916</v>
      </c>
      <c r="F593" s="253" t="s">
        <v>1917</v>
      </c>
      <c r="G593" s="252" t="s">
        <v>87</v>
      </c>
      <c r="H593" s="274" t="s">
        <v>1906</v>
      </c>
      <c r="I593" s="439" t="s">
        <v>3268</v>
      </c>
      <c r="J593" s="635">
        <v>3341384601</v>
      </c>
      <c r="K593" s="635">
        <v>47156202</v>
      </c>
      <c r="L593" s="65" t="s">
        <v>1906</v>
      </c>
      <c r="M593" s="292" t="s">
        <v>2380</v>
      </c>
      <c r="N593" s="99"/>
      <c r="O593" s="65"/>
      <c r="P593" s="90"/>
      <c r="Q593" s="254">
        <v>30</v>
      </c>
      <c r="R593" s="255">
        <v>77</v>
      </c>
      <c r="S593" s="65">
        <v>0</v>
      </c>
      <c r="T593" s="65">
        <v>0</v>
      </c>
      <c r="U593" s="300">
        <f>1</f>
        <v>1</v>
      </c>
      <c r="V593" s="260">
        <v>22</v>
      </c>
      <c r="W593" s="99">
        <v>0</v>
      </c>
      <c r="X593" s="84">
        <v>0</v>
      </c>
      <c r="Y593" s="99">
        <v>0</v>
      </c>
      <c r="Z593" s="65">
        <v>0</v>
      </c>
      <c r="AA593" s="327">
        <v>1477052</v>
      </c>
      <c r="AB593" s="327">
        <v>46667</v>
      </c>
      <c r="AC593" s="328">
        <f>AA593+AB593</f>
        <v>1523719</v>
      </c>
      <c r="AD593" s="75">
        <v>4500000</v>
      </c>
      <c r="AE593" s="75">
        <v>6000000</v>
      </c>
      <c r="AF593" s="75">
        <f>AC593*U593</f>
        <v>1523719</v>
      </c>
      <c r="AG593" s="75">
        <f>200000*V593</f>
        <v>4400000</v>
      </c>
      <c r="AH593" s="648">
        <f t="shared" si="9"/>
        <v>0</v>
      </c>
    </row>
    <row r="594" spans="1:34" s="50" customFormat="1" ht="24" hidden="1" customHeight="1" x14ac:dyDescent="0.2">
      <c r="A594" s="182"/>
      <c r="B594" s="298">
        <v>180</v>
      </c>
      <c r="C594" s="266">
        <v>189</v>
      </c>
      <c r="D594" s="299">
        <v>13392</v>
      </c>
      <c r="E594" s="252" t="s">
        <v>259</v>
      </c>
      <c r="F594" s="253" t="s">
        <v>277</v>
      </c>
      <c r="G594" s="252" t="s">
        <v>87</v>
      </c>
      <c r="H594" s="274" t="s">
        <v>1906</v>
      </c>
      <c r="I594" s="294" t="s">
        <v>2620</v>
      </c>
      <c r="J594" s="635">
        <v>3255870305</v>
      </c>
      <c r="K594" s="635">
        <v>49533723</v>
      </c>
      <c r="L594" s="65" t="s">
        <v>1906</v>
      </c>
      <c r="M594" s="292" t="s">
        <v>2380</v>
      </c>
      <c r="N594" s="99"/>
      <c r="O594" s="65"/>
      <c r="P594" s="90"/>
      <c r="Q594" s="254">
        <v>30</v>
      </c>
      <c r="R594" s="255">
        <v>28</v>
      </c>
      <c r="S594" s="65">
        <v>0</v>
      </c>
      <c r="T594" s="65">
        <v>0</v>
      </c>
      <c r="U594" s="90">
        <v>0</v>
      </c>
      <c r="V594" s="260">
        <v>23</v>
      </c>
      <c r="W594" s="99">
        <v>0</v>
      </c>
      <c r="X594" s="84">
        <v>0</v>
      </c>
      <c r="Y594" s="99">
        <v>1</v>
      </c>
      <c r="Z594" s="65">
        <v>1</v>
      </c>
      <c r="AA594" s="327">
        <v>1477052</v>
      </c>
      <c r="AB594" s="327">
        <v>46667</v>
      </c>
      <c r="AC594" s="328">
        <f>AA594+AB594</f>
        <v>1523719</v>
      </c>
      <c r="AD594" s="75">
        <v>4500000</v>
      </c>
      <c r="AE594" s="75">
        <v>6000000</v>
      </c>
      <c r="AF594" s="75">
        <f>AC594*U594</f>
        <v>0</v>
      </c>
      <c r="AG594" s="75">
        <f>200000*V594</f>
        <v>4600000</v>
      </c>
      <c r="AH594" s="648">
        <f t="shared" si="9"/>
        <v>0</v>
      </c>
    </row>
    <row r="595" spans="1:34" s="50" customFormat="1" ht="24" hidden="1" customHeight="1" x14ac:dyDescent="0.2">
      <c r="A595" s="182"/>
      <c r="B595" s="298">
        <v>543</v>
      </c>
      <c r="C595" s="266">
        <v>336</v>
      </c>
      <c r="D595" s="299">
        <v>13393</v>
      </c>
      <c r="E595" s="242" t="s">
        <v>1920</v>
      </c>
      <c r="F595" s="243" t="s">
        <v>1921</v>
      </c>
      <c r="G595" s="287" t="s">
        <v>137</v>
      </c>
      <c r="H595" s="274" t="s">
        <v>1906</v>
      </c>
      <c r="I595" s="294" t="s">
        <v>2964</v>
      </c>
      <c r="J595" s="635">
        <v>3733174127</v>
      </c>
      <c r="K595" s="635">
        <v>83089464</v>
      </c>
      <c r="L595" s="65" t="s">
        <v>1906</v>
      </c>
      <c r="M595" s="292" t="s">
        <v>137</v>
      </c>
      <c r="N595" s="244" t="s">
        <v>2410</v>
      </c>
      <c r="O595" s="65"/>
      <c r="P595" s="90"/>
      <c r="Q595" s="244">
        <v>30</v>
      </c>
      <c r="R595" s="246">
        <v>120</v>
      </c>
      <c r="S595" s="246">
        <v>110</v>
      </c>
      <c r="T595" s="246">
        <v>29.33</v>
      </c>
      <c r="U595" s="90">
        <v>0</v>
      </c>
      <c r="V595" s="262">
        <v>15</v>
      </c>
      <c r="W595" s="99">
        <v>0</v>
      </c>
      <c r="X595" s="84">
        <v>0</v>
      </c>
      <c r="Y595" s="99">
        <v>1</v>
      </c>
      <c r="Z595" s="65">
        <v>1</v>
      </c>
      <c r="AA595" s="319">
        <v>885165</v>
      </c>
      <c r="AB595" s="319">
        <v>46667</v>
      </c>
      <c r="AC595" s="320">
        <f>AA595+AB595</f>
        <v>931832</v>
      </c>
      <c r="AD595" s="75">
        <v>4500000</v>
      </c>
      <c r="AE595" s="75">
        <v>6000000</v>
      </c>
      <c r="AF595" s="75">
        <f>AC595*U595</f>
        <v>0</v>
      </c>
      <c r="AG595" s="75">
        <f>200000*V595</f>
        <v>3000000</v>
      </c>
      <c r="AH595" s="648">
        <f t="shared" si="9"/>
        <v>0</v>
      </c>
    </row>
    <row r="596" spans="1:34" s="50" customFormat="1" ht="24" hidden="1" customHeight="1" x14ac:dyDescent="0.2">
      <c r="A596" s="182"/>
      <c r="B596" s="298">
        <v>544</v>
      </c>
      <c r="C596" s="266">
        <v>337</v>
      </c>
      <c r="D596" s="299">
        <v>13394</v>
      </c>
      <c r="E596" s="242" t="s">
        <v>378</v>
      </c>
      <c r="F596" s="243" t="s">
        <v>1923</v>
      </c>
      <c r="G596" s="287" t="s">
        <v>137</v>
      </c>
      <c r="H596" s="274" t="s">
        <v>1906</v>
      </c>
      <c r="I596" s="294" t="s">
        <v>2965</v>
      </c>
      <c r="J596" s="635">
        <v>3257407866</v>
      </c>
      <c r="K596" s="635">
        <v>49513163</v>
      </c>
      <c r="L596" s="65" t="s">
        <v>1906</v>
      </c>
      <c r="M596" s="292" t="s">
        <v>137</v>
      </c>
      <c r="N596" s="244" t="s">
        <v>2410</v>
      </c>
      <c r="O596" s="65"/>
      <c r="P596" s="90"/>
      <c r="Q596" s="244">
        <v>30</v>
      </c>
      <c r="R596" s="246">
        <v>120</v>
      </c>
      <c r="S596" s="246">
        <v>110</v>
      </c>
      <c r="T596" s="246">
        <v>29.33</v>
      </c>
      <c r="U596" s="90">
        <v>0</v>
      </c>
      <c r="V596" s="262">
        <v>15</v>
      </c>
      <c r="W596" s="99">
        <v>0</v>
      </c>
      <c r="X596" s="84">
        <v>0</v>
      </c>
      <c r="Y596" s="99">
        <v>1</v>
      </c>
      <c r="Z596" s="65">
        <v>1</v>
      </c>
      <c r="AA596" s="319">
        <v>885165</v>
      </c>
      <c r="AB596" s="319">
        <v>46667</v>
      </c>
      <c r="AC596" s="320">
        <f>AA596+AB596</f>
        <v>931832</v>
      </c>
      <c r="AD596" s="75">
        <v>4500000</v>
      </c>
      <c r="AE596" s="75">
        <v>6000000</v>
      </c>
      <c r="AF596" s="75">
        <f>AC596*U596</f>
        <v>0</v>
      </c>
      <c r="AG596" s="75">
        <f>200000*V596</f>
        <v>3000000</v>
      </c>
      <c r="AH596" s="648">
        <f t="shared" si="9"/>
        <v>0</v>
      </c>
    </row>
    <row r="597" spans="1:34" s="50" customFormat="1" ht="24" customHeight="1" x14ac:dyDescent="0.2">
      <c r="A597" s="182"/>
      <c r="B597" s="298">
        <v>549</v>
      </c>
      <c r="C597" s="266">
        <v>342</v>
      </c>
      <c r="D597" s="299">
        <v>13395</v>
      </c>
      <c r="E597" s="242" t="s">
        <v>248</v>
      </c>
      <c r="F597" s="243" t="s">
        <v>1925</v>
      </c>
      <c r="G597" s="287" t="s">
        <v>137</v>
      </c>
      <c r="H597" s="274" t="s">
        <v>1906</v>
      </c>
      <c r="I597" s="294" t="s">
        <v>2970</v>
      </c>
      <c r="J597" s="635">
        <v>3230190483</v>
      </c>
      <c r="K597" s="635">
        <v>47514242</v>
      </c>
      <c r="L597" s="65" t="s">
        <v>1906</v>
      </c>
      <c r="M597" s="292" t="s">
        <v>137</v>
      </c>
      <c r="N597" s="244" t="s">
        <v>2410</v>
      </c>
      <c r="O597" s="65"/>
      <c r="P597" s="90"/>
      <c r="Q597" s="244">
        <v>30</v>
      </c>
      <c r="R597" s="246">
        <v>120</v>
      </c>
      <c r="S597" s="246">
        <v>110</v>
      </c>
      <c r="T597" s="246">
        <v>29.33</v>
      </c>
      <c r="U597" s="245">
        <f>1</f>
        <v>1</v>
      </c>
      <c r="V597" s="262">
        <v>11</v>
      </c>
      <c r="W597" s="99">
        <v>0</v>
      </c>
      <c r="X597" s="84">
        <v>0</v>
      </c>
      <c r="Y597" s="99">
        <v>3</v>
      </c>
      <c r="Z597" s="65">
        <v>1</v>
      </c>
      <c r="AA597" s="319">
        <v>885165</v>
      </c>
      <c r="AB597" s="319">
        <v>46667</v>
      </c>
      <c r="AC597" s="320">
        <f>AA597+AB597</f>
        <v>931832</v>
      </c>
      <c r="AD597" s="75">
        <v>4500000</v>
      </c>
      <c r="AE597" s="75">
        <v>6000000</v>
      </c>
      <c r="AF597" s="75">
        <f>AC597*U597</f>
        <v>931832</v>
      </c>
      <c r="AG597" s="75">
        <f>200000*V597</f>
        <v>2200000</v>
      </c>
      <c r="AH597" s="648">
        <f t="shared" si="9"/>
        <v>-2</v>
      </c>
    </row>
    <row r="598" spans="1:34" s="50" customFormat="1" ht="24" customHeight="1" x14ac:dyDescent="0.2">
      <c r="A598" s="182"/>
      <c r="B598" s="298">
        <v>552</v>
      </c>
      <c r="C598" s="266">
        <v>345</v>
      </c>
      <c r="D598" s="299">
        <v>13396</v>
      </c>
      <c r="E598" s="242" t="s">
        <v>1927</v>
      </c>
      <c r="F598" s="243" t="s">
        <v>1928</v>
      </c>
      <c r="G598" s="287" t="s">
        <v>137</v>
      </c>
      <c r="H598" s="274" t="s">
        <v>1906</v>
      </c>
      <c r="I598" s="294" t="s">
        <v>2973</v>
      </c>
      <c r="J598" s="635">
        <v>3258219176</v>
      </c>
      <c r="K598" s="635">
        <v>47054931</v>
      </c>
      <c r="L598" s="65" t="s">
        <v>1906</v>
      </c>
      <c r="M598" s="292" t="s">
        <v>137</v>
      </c>
      <c r="N598" s="244" t="s">
        <v>2410</v>
      </c>
      <c r="O598" s="65"/>
      <c r="P598" s="90"/>
      <c r="Q598" s="244">
        <v>30</v>
      </c>
      <c r="R598" s="246">
        <v>120</v>
      </c>
      <c r="S598" s="246">
        <v>110</v>
      </c>
      <c r="T598" s="246">
        <v>29.33</v>
      </c>
      <c r="U598" s="90">
        <v>0</v>
      </c>
      <c r="V598" s="262">
        <v>15</v>
      </c>
      <c r="W598" s="99">
        <v>0</v>
      </c>
      <c r="X598" s="84">
        <v>0</v>
      </c>
      <c r="Y598" s="99">
        <v>1</v>
      </c>
      <c r="Z598" s="65">
        <v>0</v>
      </c>
      <c r="AA598" s="319">
        <v>885165</v>
      </c>
      <c r="AB598" s="319">
        <v>46667</v>
      </c>
      <c r="AC598" s="320">
        <f>AA598+AB598</f>
        <v>931832</v>
      </c>
      <c r="AD598" s="75">
        <v>4500000</v>
      </c>
      <c r="AE598" s="75">
        <v>6000000</v>
      </c>
      <c r="AF598" s="75">
        <f>AC598*U598</f>
        <v>0</v>
      </c>
      <c r="AG598" s="75">
        <f>200000*V598</f>
        <v>3000000</v>
      </c>
      <c r="AH598" s="648">
        <f t="shared" si="9"/>
        <v>-1</v>
      </c>
    </row>
    <row r="599" spans="1:34" s="50" customFormat="1" ht="24" customHeight="1" x14ac:dyDescent="0.2">
      <c r="A599" s="182"/>
      <c r="B599" s="298">
        <v>554</v>
      </c>
      <c r="C599" s="266">
        <v>347</v>
      </c>
      <c r="D599" s="299">
        <v>13397</v>
      </c>
      <c r="E599" s="242" t="s">
        <v>776</v>
      </c>
      <c r="F599" s="243" t="s">
        <v>1930</v>
      </c>
      <c r="G599" s="287" t="s">
        <v>137</v>
      </c>
      <c r="H599" s="274" t="s">
        <v>1906</v>
      </c>
      <c r="I599" s="294" t="s">
        <v>2975</v>
      </c>
      <c r="J599" s="635">
        <v>3254328051</v>
      </c>
      <c r="K599" s="635">
        <v>47056445</v>
      </c>
      <c r="L599" s="65" t="s">
        <v>1906</v>
      </c>
      <c r="M599" s="292" t="s">
        <v>137</v>
      </c>
      <c r="N599" s="244" t="s">
        <v>2410</v>
      </c>
      <c r="O599" s="65"/>
      <c r="P599" s="90"/>
      <c r="Q599" s="244">
        <v>30</v>
      </c>
      <c r="R599" s="246">
        <v>120</v>
      </c>
      <c r="S599" s="246">
        <v>110</v>
      </c>
      <c r="T599" s="246">
        <v>29.33</v>
      </c>
      <c r="U599" s="90">
        <v>0</v>
      </c>
      <c r="V599" s="262">
        <v>15</v>
      </c>
      <c r="W599" s="99">
        <v>0</v>
      </c>
      <c r="X599" s="84">
        <v>0</v>
      </c>
      <c r="Y599" s="99">
        <v>2</v>
      </c>
      <c r="Z599" s="65">
        <v>1</v>
      </c>
      <c r="AA599" s="319">
        <v>885165</v>
      </c>
      <c r="AB599" s="319">
        <v>46667</v>
      </c>
      <c r="AC599" s="320">
        <f>AA599+AB599</f>
        <v>931832</v>
      </c>
      <c r="AD599" s="75">
        <v>4500000</v>
      </c>
      <c r="AE599" s="75">
        <v>6000000</v>
      </c>
      <c r="AF599" s="75">
        <f>AC599*U599</f>
        <v>0</v>
      </c>
      <c r="AG599" s="75">
        <f>200000*V599</f>
        <v>3000000</v>
      </c>
      <c r="AH599" s="648">
        <f t="shared" si="9"/>
        <v>-1</v>
      </c>
    </row>
    <row r="600" spans="1:34" s="50" customFormat="1" ht="24" hidden="1" customHeight="1" x14ac:dyDescent="0.2">
      <c r="A600" s="182"/>
      <c r="B600" s="298">
        <v>555</v>
      </c>
      <c r="C600" s="266">
        <v>348</v>
      </c>
      <c r="D600" s="299">
        <v>13398</v>
      </c>
      <c r="E600" s="242" t="s">
        <v>111</v>
      </c>
      <c r="F600" s="243" t="s">
        <v>1932</v>
      </c>
      <c r="G600" s="287" t="s">
        <v>137</v>
      </c>
      <c r="H600" s="274" t="s">
        <v>1906</v>
      </c>
      <c r="I600" s="294" t="s">
        <v>2976</v>
      </c>
      <c r="J600" s="635">
        <v>3240659891</v>
      </c>
      <c r="K600" s="635">
        <v>19187719</v>
      </c>
      <c r="L600" s="65" t="s">
        <v>1906</v>
      </c>
      <c r="M600" s="292" t="s">
        <v>137</v>
      </c>
      <c r="N600" s="244" t="s">
        <v>2410</v>
      </c>
      <c r="O600" s="65"/>
      <c r="P600" s="90"/>
      <c r="Q600" s="244">
        <v>30</v>
      </c>
      <c r="R600" s="246">
        <v>120</v>
      </c>
      <c r="S600" s="246">
        <v>110</v>
      </c>
      <c r="T600" s="246">
        <v>29.33</v>
      </c>
      <c r="U600" s="90">
        <v>0</v>
      </c>
      <c r="V600" s="262">
        <v>15</v>
      </c>
      <c r="W600" s="99">
        <v>0</v>
      </c>
      <c r="X600" s="84">
        <v>0</v>
      </c>
      <c r="Y600" s="99">
        <v>0</v>
      </c>
      <c r="Z600" s="65">
        <v>0</v>
      </c>
      <c r="AA600" s="319">
        <v>885165</v>
      </c>
      <c r="AB600" s="319">
        <v>46667</v>
      </c>
      <c r="AC600" s="320">
        <f>AA600+AB600</f>
        <v>931832</v>
      </c>
      <c r="AD600" s="75">
        <v>4500000</v>
      </c>
      <c r="AE600" s="75">
        <v>6000000</v>
      </c>
      <c r="AF600" s="75">
        <f>AC600*U600</f>
        <v>0</v>
      </c>
      <c r="AG600" s="75">
        <f>200000*V600</f>
        <v>3000000</v>
      </c>
      <c r="AH600" s="648">
        <f t="shared" si="9"/>
        <v>0</v>
      </c>
    </row>
    <row r="601" spans="1:34" s="50" customFormat="1" ht="24" hidden="1" customHeight="1" x14ac:dyDescent="0.2">
      <c r="A601" s="182"/>
      <c r="B601" s="298">
        <v>556</v>
      </c>
      <c r="C601" s="266">
        <v>349</v>
      </c>
      <c r="D601" s="299">
        <v>13399</v>
      </c>
      <c r="E601" s="242" t="s">
        <v>946</v>
      </c>
      <c r="F601" s="243" t="s">
        <v>1934</v>
      </c>
      <c r="G601" s="287" t="s">
        <v>137</v>
      </c>
      <c r="H601" s="274" t="s">
        <v>1906</v>
      </c>
      <c r="I601" s="294" t="s">
        <v>2977</v>
      </c>
      <c r="J601" s="635">
        <v>3240358883</v>
      </c>
      <c r="K601" s="635">
        <v>67402928</v>
      </c>
      <c r="L601" s="65" t="s">
        <v>1906</v>
      </c>
      <c r="M601" s="292" t="s">
        <v>137</v>
      </c>
      <c r="N601" s="244" t="s">
        <v>2410</v>
      </c>
      <c r="O601" s="65"/>
      <c r="P601" s="90"/>
      <c r="Q601" s="244">
        <v>30</v>
      </c>
      <c r="R601" s="246">
        <v>120</v>
      </c>
      <c r="S601" s="246">
        <v>110</v>
      </c>
      <c r="T601" s="246">
        <v>29.33</v>
      </c>
      <c r="U601" s="90">
        <v>0</v>
      </c>
      <c r="V601" s="262">
        <v>15</v>
      </c>
      <c r="W601" s="99">
        <v>0</v>
      </c>
      <c r="X601" s="84">
        <v>0</v>
      </c>
      <c r="Y601" s="99">
        <v>0</v>
      </c>
      <c r="Z601" s="65">
        <v>0</v>
      </c>
      <c r="AA601" s="319">
        <v>885165</v>
      </c>
      <c r="AB601" s="319">
        <v>0</v>
      </c>
      <c r="AC601" s="320">
        <f>AA601+AB601</f>
        <v>885165</v>
      </c>
      <c r="AD601" s="75">
        <v>4500000</v>
      </c>
      <c r="AE601" s="75">
        <v>6000000</v>
      </c>
      <c r="AF601" s="75">
        <f>AC601*U601</f>
        <v>0</v>
      </c>
      <c r="AG601" s="75">
        <f>200000*V601</f>
        <v>3000000</v>
      </c>
      <c r="AH601" s="648">
        <f t="shared" si="9"/>
        <v>0</v>
      </c>
    </row>
    <row r="602" spans="1:34" s="50" customFormat="1" ht="24" hidden="1" customHeight="1" x14ac:dyDescent="0.2">
      <c r="A602" s="182"/>
      <c r="B602" s="298">
        <v>553</v>
      </c>
      <c r="C602" s="266">
        <v>346</v>
      </c>
      <c r="D602" s="299">
        <v>13400</v>
      </c>
      <c r="E602" s="242" t="s">
        <v>1936</v>
      </c>
      <c r="F602" s="243" t="s">
        <v>1937</v>
      </c>
      <c r="G602" s="287" t="s">
        <v>137</v>
      </c>
      <c r="H602" s="274" t="s">
        <v>1906</v>
      </c>
      <c r="I602" s="294" t="s">
        <v>2974</v>
      </c>
      <c r="J602" s="635">
        <v>3358530027</v>
      </c>
      <c r="K602" s="635">
        <v>67390578</v>
      </c>
      <c r="L602" s="65" t="s">
        <v>1906</v>
      </c>
      <c r="M602" s="292" t="s">
        <v>137</v>
      </c>
      <c r="N602" s="244" t="s">
        <v>2410</v>
      </c>
      <c r="O602" s="65"/>
      <c r="P602" s="90"/>
      <c r="Q602" s="244">
        <v>30</v>
      </c>
      <c r="R602" s="246">
        <v>120</v>
      </c>
      <c r="S602" s="246">
        <v>110</v>
      </c>
      <c r="T602" s="246">
        <v>29.33</v>
      </c>
      <c r="U602" s="90">
        <v>0</v>
      </c>
      <c r="V602" s="262">
        <v>15</v>
      </c>
      <c r="W602" s="99">
        <v>0</v>
      </c>
      <c r="X602" s="84">
        <v>0</v>
      </c>
      <c r="Y602" s="99">
        <v>2</v>
      </c>
      <c r="Z602" s="65">
        <v>2</v>
      </c>
      <c r="AA602" s="319">
        <v>885165</v>
      </c>
      <c r="AB602" s="319">
        <v>46667</v>
      </c>
      <c r="AC602" s="320">
        <f>AA602+AB602</f>
        <v>931832</v>
      </c>
      <c r="AD602" s="75">
        <v>4500000</v>
      </c>
      <c r="AE602" s="75">
        <v>6000000</v>
      </c>
      <c r="AF602" s="75">
        <f>AC602*U602</f>
        <v>0</v>
      </c>
      <c r="AG602" s="75">
        <f>200000*V602</f>
        <v>3000000</v>
      </c>
      <c r="AH602" s="648">
        <f t="shared" si="9"/>
        <v>0</v>
      </c>
    </row>
    <row r="603" spans="1:34" s="50" customFormat="1" ht="24" hidden="1" customHeight="1" x14ac:dyDescent="0.4">
      <c r="A603" s="182"/>
      <c r="B603" s="298">
        <v>545</v>
      </c>
      <c r="C603" s="266">
        <v>338</v>
      </c>
      <c r="D603" s="299">
        <v>13401</v>
      </c>
      <c r="E603" s="242" t="s">
        <v>1939</v>
      </c>
      <c r="F603" s="243" t="s">
        <v>1940</v>
      </c>
      <c r="G603" s="287" t="s">
        <v>137</v>
      </c>
      <c r="H603" s="274" t="s">
        <v>3314</v>
      </c>
      <c r="I603" s="442" t="s">
        <v>2966</v>
      </c>
      <c r="J603" s="635">
        <v>5589873223</v>
      </c>
      <c r="K603" s="635">
        <v>82981810</v>
      </c>
      <c r="L603" s="65" t="s">
        <v>3314</v>
      </c>
      <c r="M603" s="292" t="s">
        <v>137</v>
      </c>
      <c r="N603" s="244" t="s">
        <v>2410</v>
      </c>
      <c r="O603" s="65"/>
      <c r="P603" s="90"/>
      <c r="Q603" s="244">
        <v>30</v>
      </c>
      <c r="R603" s="246">
        <v>120</v>
      </c>
      <c r="S603" s="246">
        <v>110</v>
      </c>
      <c r="T603" s="246">
        <v>29.33</v>
      </c>
      <c r="U603" s="90">
        <v>0</v>
      </c>
      <c r="V603" s="262">
        <v>15</v>
      </c>
      <c r="W603" s="99">
        <v>0</v>
      </c>
      <c r="X603" s="84">
        <v>0</v>
      </c>
      <c r="Y603" s="99">
        <v>2</v>
      </c>
      <c r="Z603" s="67">
        <v>2</v>
      </c>
      <c r="AA603" s="319">
        <v>885165</v>
      </c>
      <c r="AB603" s="319">
        <v>46667</v>
      </c>
      <c r="AC603" s="320">
        <f>AA603+AB603</f>
        <v>931832</v>
      </c>
      <c r="AD603" s="75">
        <v>4500000</v>
      </c>
      <c r="AE603" s="75">
        <v>6000000</v>
      </c>
      <c r="AF603" s="75">
        <f>AC603*U603</f>
        <v>0</v>
      </c>
      <c r="AG603" s="75">
        <f>200000*V603</f>
        <v>3000000</v>
      </c>
      <c r="AH603" s="648">
        <f t="shared" si="9"/>
        <v>0</v>
      </c>
    </row>
    <row r="604" spans="1:34" s="50" customFormat="1" ht="24" hidden="1" customHeight="1" x14ac:dyDescent="0.2">
      <c r="A604" s="182"/>
      <c r="B604" s="298">
        <v>546</v>
      </c>
      <c r="C604" s="266">
        <v>339</v>
      </c>
      <c r="D604" s="299">
        <v>13402</v>
      </c>
      <c r="E604" s="242" t="s">
        <v>1942</v>
      </c>
      <c r="F604" s="243" t="s">
        <v>1940</v>
      </c>
      <c r="G604" s="287" t="s">
        <v>137</v>
      </c>
      <c r="H604" s="274" t="s">
        <v>1906</v>
      </c>
      <c r="I604" s="294" t="s">
        <v>2967</v>
      </c>
      <c r="J604" s="635">
        <v>5588999444</v>
      </c>
      <c r="K604" s="635">
        <v>82981809</v>
      </c>
      <c r="L604" s="65" t="s">
        <v>1906</v>
      </c>
      <c r="M604" s="292" t="s">
        <v>137</v>
      </c>
      <c r="N604" s="244" t="s">
        <v>2410</v>
      </c>
      <c r="O604" s="65"/>
      <c r="P604" s="90"/>
      <c r="Q604" s="244">
        <v>30</v>
      </c>
      <c r="R604" s="246">
        <v>120</v>
      </c>
      <c r="S604" s="246">
        <v>110</v>
      </c>
      <c r="T604" s="246">
        <v>29.33</v>
      </c>
      <c r="U604" s="90">
        <v>0</v>
      </c>
      <c r="V604" s="262">
        <v>15</v>
      </c>
      <c r="W604" s="99">
        <v>0</v>
      </c>
      <c r="X604" s="84">
        <v>0</v>
      </c>
      <c r="Y604" s="99">
        <v>1</v>
      </c>
      <c r="Z604" s="65">
        <v>1</v>
      </c>
      <c r="AA604" s="319">
        <v>885165</v>
      </c>
      <c r="AB604" s="319">
        <v>46667</v>
      </c>
      <c r="AC604" s="320">
        <f>AA604+AB604</f>
        <v>931832</v>
      </c>
      <c r="AD604" s="75">
        <v>4500000</v>
      </c>
      <c r="AE604" s="75">
        <v>6000000</v>
      </c>
      <c r="AF604" s="75">
        <f>AC604*U604</f>
        <v>0</v>
      </c>
      <c r="AG604" s="75">
        <f>200000*V604</f>
        <v>3000000</v>
      </c>
      <c r="AH604" s="648">
        <f t="shared" si="9"/>
        <v>0</v>
      </c>
    </row>
    <row r="605" spans="1:34" s="50" customFormat="1" ht="24" hidden="1" customHeight="1" x14ac:dyDescent="0.2">
      <c r="A605" s="182"/>
      <c r="B605" s="298">
        <v>547</v>
      </c>
      <c r="C605" s="266">
        <v>340</v>
      </c>
      <c r="D605" s="299">
        <v>13403</v>
      </c>
      <c r="E605" s="242" t="s">
        <v>1944</v>
      </c>
      <c r="F605" s="243" t="s">
        <v>1945</v>
      </c>
      <c r="G605" s="287" t="s">
        <v>137</v>
      </c>
      <c r="H605" s="274" t="s">
        <v>1906</v>
      </c>
      <c r="I605" s="294" t="s">
        <v>2968</v>
      </c>
      <c r="J605" s="635">
        <v>3820800931</v>
      </c>
      <c r="K605" s="635">
        <v>83068229</v>
      </c>
      <c r="L605" s="65" t="s">
        <v>1906</v>
      </c>
      <c r="M605" s="292" t="s">
        <v>137</v>
      </c>
      <c r="N605" s="244" t="s">
        <v>2410</v>
      </c>
      <c r="O605" s="65"/>
      <c r="P605" s="90"/>
      <c r="Q605" s="244">
        <v>30</v>
      </c>
      <c r="R605" s="246">
        <v>120</v>
      </c>
      <c r="S605" s="246">
        <v>110</v>
      </c>
      <c r="T605" s="246">
        <v>29.33</v>
      </c>
      <c r="U605" s="90">
        <v>0</v>
      </c>
      <c r="V605" s="262">
        <v>15</v>
      </c>
      <c r="W605" s="99">
        <v>0</v>
      </c>
      <c r="X605" s="84">
        <v>0</v>
      </c>
      <c r="Y605" s="99">
        <v>1</v>
      </c>
      <c r="Z605" s="65">
        <v>1</v>
      </c>
      <c r="AA605" s="319">
        <v>885165</v>
      </c>
      <c r="AB605" s="319">
        <v>46667</v>
      </c>
      <c r="AC605" s="320">
        <f>AA605+AB605</f>
        <v>931832</v>
      </c>
      <c r="AD605" s="75">
        <v>4500000</v>
      </c>
      <c r="AE605" s="75">
        <v>6000000</v>
      </c>
      <c r="AF605" s="75">
        <f>AC605*U605</f>
        <v>0</v>
      </c>
      <c r="AG605" s="75">
        <f>200000*V605</f>
        <v>3000000</v>
      </c>
      <c r="AH605" s="648">
        <f t="shared" si="9"/>
        <v>0</v>
      </c>
    </row>
    <row r="606" spans="1:34" s="50" customFormat="1" ht="24" hidden="1" customHeight="1" x14ac:dyDescent="0.2">
      <c r="A606" s="182"/>
      <c r="B606" s="298">
        <v>548</v>
      </c>
      <c r="C606" s="266">
        <v>341</v>
      </c>
      <c r="D606" s="299">
        <v>13404</v>
      </c>
      <c r="E606" s="242" t="s">
        <v>1947</v>
      </c>
      <c r="F606" s="243" t="s">
        <v>1948</v>
      </c>
      <c r="G606" s="287" t="s">
        <v>137</v>
      </c>
      <c r="H606" s="274" t="s">
        <v>1906</v>
      </c>
      <c r="I606" s="294" t="s">
        <v>2969</v>
      </c>
      <c r="J606" s="635">
        <v>3732742441</v>
      </c>
      <c r="K606" s="635">
        <v>83077640</v>
      </c>
      <c r="L606" s="65" t="s">
        <v>1906</v>
      </c>
      <c r="M606" s="292" t="s">
        <v>137</v>
      </c>
      <c r="N606" s="244" t="s">
        <v>2410</v>
      </c>
      <c r="O606" s="65"/>
      <c r="P606" s="90"/>
      <c r="Q606" s="244">
        <v>30</v>
      </c>
      <c r="R606" s="246">
        <v>120</v>
      </c>
      <c r="S606" s="246">
        <v>110</v>
      </c>
      <c r="T606" s="246">
        <v>29.33</v>
      </c>
      <c r="U606" s="90">
        <v>0</v>
      </c>
      <c r="V606" s="262">
        <v>15</v>
      </c>
      <c r="W606" s="99">
        <v>0</v>
      </c>
      <c r="X606" s="84">
        <v>0</v>
      </c>
      <c r="Y606" s="99">
        <v>2</v>
      </c>
      <c r="Z606" s="65">
        <v>2</v>
      </c>
      <c r="AA606" s="319">
        <v>885165</v>
      </c>
      <c r="AB606" s="319">
        <v>46667</v>
      </c>
      <c r="AC606" s="320">
        <f>AA606+AB606</f>
        <v>931832</v>
      </c>
      <c r="AD606" s="75">
        <v>4500000</v>
      </c>
      <c r="AE606" s="75">
        <v>6000000</v>
      </c>
      <c r="AF606" s="75">
        <f>AC606*U606</f>
        <v>0</v>
      </c>
      <c r="AG606" s="75">
        <f>200000*V606</f>
        <v>3000000</v>
      </c>
      <c r="AH606" s="648">
        <f t="shared" si="9"/>
        <v>0</v>
      </c>
    </row>
    <row r="607" spans="1:34" s="50" customFormat="1" ht="24" hidden="1" customHeight="1" x14ac:dyDescent="0.2">
      <c r="A607" s="182"/>
      <c r="B607" s="298">
        <v>550</v>
      </c>
      <c r="C607" s="266">
        <v>343</v>
      </c>
      <c r="D607" s="299">
        <v>13405</v>
      </c>
      <c r="E607" s="242" t="s">
        <v>374</v>
      </c>
      <c r="F607" s="243" t="s">
        <v>1950</v>
      </c>
      <c r="G607" s="287" t="s">
        <v>137</v>
      </c>
      <c r="H607" s="274" t="s">
        <v>1906</v>
      </c>
      <c r="I607" s="294" t="s">
        <v>2971</v>
      </c>
      <c r="J607" s="635">
        <v>3839345456</v>
      </c>
      <c r="K607" s="635">
        <v>47155915</v>
      </c>
      <c r="L607" s="65" t="s">
        <v>1906</v>
      </c>
      <c r="M607" s="292" t="s">
        <v>137</v>
      </c>
      <c r="N607" s="244" t="s">
        <v>2410</v>
      </c>
      <c r="O607" s="65"/>
      <c r="P607" s="90"/>
      <c r="Q607" s="244">
        <v>30</v>
      </c>
      <c r="R607" s="246">
        <v>120</v>
      </c>
      <c r="S607" s="246">
        <v>110</v>
      </c>
      <c r="T607" s="246">
        <v>29.33</v>
      </c>
      <c r="U607" s="90">
        <v>0</v>
      </c>
      <c r="V607" s="262">
        <v>15</v>
      </c>
      <c r="W607" s="99">
        <v>0</v>
      </c>
      <c r="X607" s="84">
        <v>0</v>
      </c>
      <c r="Y607" s="99">
        <v>2</v>
      </c>
      <c r="Z607" s="65">
        <v>2</v>
      </c>
      <c r="AA607" s="319">
        <v>885165</v>
      </c>
      <c r="AB607" s="319">
        <v>46667</v>
      </c>
      <c r="AC607" s="320">
        <f>AA607+AB607</f>
        <v>931832</v>
      </c>
      <c r="AD607" s="75">
        <v>4500000</v>
      </c>
      <c r="AE607" s="75">
        <v>6000000</v>
      </c>
      <c r="AF607" s="75">
        <f>AC607*U607</f>
        <v>0</v>
      </c>
      <c r="AG607" s="75">
        <f>200000*V607</f>
        <v>3000000</v>
      </c>
      <c r="AH607" s="648">
        <f t="shared" si="9"/>
        <v>0</v>
      </c>
    </row>
    <row r="608" spans="1:34" s="50" customFormat="1" ht="24" customHeight="1" x14ac:dyDescent="0.2">
      <c r="A608" s="182"/>
      <c r="B608" s="298">
        <v>551</v>
      </c>
      <c r="C608" s="266">
        <v>344</v>
      </c>
      <c r="D608" s="299">
        <v>13406</v>
      </c>
      <c r="E608" s="242" t="s">
        <v>838</v>
      </c>
      <c r="F608" s="243" t="s">
        <v>1952</v>
      </c>
      <c r="G608" s="287" t="s">
        <v>137</v>
      </c>
      <c r="H608" s="274" t="s">
        <v>1906</v>
      </c>
      <c r="I608" s="294" t="s">
        <v>2972</v>
      </c>
      <c r="J608" s="635">
        <v>3760332862</v>
      </c>
      <c r="K608" s="635">
        <v>47069889</v>
      </c>
      <c r="L608" s="65" t="s">
        <v>1906</v>
      </c>
      <c r="M608" s="292" t="s">
        <v>137</v>
      </c>
      <c r="N608" s="244" t="s">
        <v>2410</v>
      </c>
      <c r="O608" s="65"/>
      <c r="P608" s="90"/>
      <c r="Q608" s="244">
        <v>30</v>
      </c>
      <c r="R608" s="246">
        <v>120</v>
      </c>
      <c r="S608" s="246">
        <v>110</v>
      </c>
      <c r="T608" s="246">
        <v>29.33</v>
      </c>
      <c r="U608" s="90">
        <v>0</v>
      </c>
      <c r="V608" s="262">
        <v>15</v>
      </c>
      <c r="W608" s="99">
        <v>0</v>
      </c>
      <c r="X608" s="84">
        <v>0</v>
      </c>
      <c r="Y608" s="99">
        <v>2</v>
      </c>
      <c r="Z608" s="65">
        <v>1</v>
      </c>
      <c r="AA608" s="319">
        <v>885165</v>
      </c>
      <c r="AB608" s="319">
        <v>46667</v>
      </c>
      <c r="AC608" s="320">
        <f>AA608+AB608</f>
        <v>931832</v>
      </c>
      <c r="AD608" s="75">
        <v>4500000</v>
      </c>
      <c r="AE608" s="75">
        <v>6000000</v>
      </c>
      <c r="AF608" s="75">
        <f>AC608*U608</f>
        <v>0</v>
      </c>
      <c r="AG608" s="75">
        <f>200000*V608</f>
        <v>3000000</v>
      </c>
      <c r="AH608" s="648">
        <f t="shared" si="9"/>
        <v>-1</v>
      </c>
    </row>
    <row r="609" spans="1:34" s="50" customFormat="1" ht="24" hidden="1" customHeight="1" x14ac:dyDescent="0.2">
      <c r="A609" s="182"/>
      <c r="B609" s="298">
        <v>557</v>
      </c>
      <c r="C609" s="266">
        <v>350</v>
      </c>
      <c r="D609" s="299">
        <v>13407</v>
      </c>
      <c r="E609" s="242" t="s">
        <v>1954</v>
      </c>
      <c r="F609" s="243" t="s">
        <v>1955</v>
      </c>
      <c r="G609" s="287" t="s">
        <v>137</v>
      </c>
      <c r="H609" s="274" t="s">
        <v>1906</v>
      </c>
      <c r="I609" s="294" t="s">
        <v>2978</v>
      </c>
      <c r="J609" s="635">
        <v>3310052133</v>
      </c>
      <c r="K609" s="635">
        <v>48392180</v>
      </c>
      <c r="L609" s="65"/>
      <c r="M609" s="292" t="s">
        <v>137</v>
      </c>
      <c r="N609" s="244" t="s">
        <v>2410</v>
      </c>
      <c r="O609" s="65"/>
      <c r="P609" s="90"/>
      <c r="Q609" s="244">
        <v>30</v>
      </c>
      <c r="R609" s="246">
        <v>120</v>
      </c>
      <c r="S609" s="246">
        <v>110</v>
      </c>
      <c r="T609" s="246">
        <v>29.33</v>
      </c>
      <c r="U609" s="90">
        <v>0</v>
      </c>
      <c r="V609" s="262">
        <v>15</v>
      </c>
      <c r="W609" s="99">
        <v>0</v>
      </c>
      <c r="X609" s="84">
        <v>0</v>
      </c>
      <c r="Y609" s="99">
        <v>0</v>
      </c>
      <c r="Z609" s="65">
        <v>0</v>
      </c>
      <c r="AA609" s="319">
        <v>885165</v>
      </c>
      <c r="AB609" s="319">
        <v>0</v>
      </c>
      <c r="AC609" s="320">
        <f>AA609+AB609</f>
        <v>885165</v>
      </c>
      <c r="AD609" s="75">
        <v>4500000</v>
      </c>
      <c r="AE609" s="75">
        <v>6000000</v>
      </c>
      <c r="AF609" s="75">
        <f>AC609*U609</f>
        <v>0</v>
      </c>
      <c r="AG609" s="75">
        <f>200000*V609</f>
        <v>3000000</v>
      </c>
      <c r="AH609" s="648">
        <f t="shared" si="9"/>
        <v>0</v>
      </c>
    </row>
    <row r="610" spans="1:34" s="50" customFormat="1" ht="24" customHeight="1" x14ac:dyDescent="0.2">
      <c r="A610" s="182"/>
      <c r="B610" s="298">
        <v>181</v>
      </c>
      <c r="C610" s="266">
        <v>190</v>
      </c>
      <c r="D610" s="299">
        <v>13408</v>
      </c>
      <c r="E610" s="252" t="s">
        <v>1301</v>
      </c>
      <c r="F610" s="253" t="s">
        <v>1957</v>
      </c>
      <c r="G610" s="252" t="s">
        <v>87</v>
      </c>
      <c r="H610" s="274" t="s">
        <v>1906</v>
      </c>
      <c r="I610" s="294" t="s">
        <v>2621</v>
      </c>
      <c r="J610" s="635">
        <v>3258374414</v>
      </c>
      <c r="K610" s="635">
        <v>47728578</v>
      </c>
      <c r="L610" s="65"/>
      <c r="M610" s="292" t="s">
        <v>2380</v>
      </c>
      <c r="N610" s="99"/>
      <c r="O610" s="65"/>
      <c r="P610" s="90"/>
      <c r="Q610" s="254">
        <v>30</v>
      </c>
      <c r="R610" s="255">
        <v>80</v>
      </c>
      <c r="S610" s="65">
        <v>0</v>
      </c>
      <c r="T610" s="65">
        <v>0</v>
      </c>
      <c r="U610" s="90">
        <v>0</v>
      </c>
      <c r="V610" s="260">
        <v>24</v>
      </c>
      <c r="W610" s="99">
        <v>0</v>
      </c>
      <c r="X610" s="84">
        <v>0</v>
      </c>
      <c r="Y610" s="99">
        <v>0</v>
      </c>
      <c r="Z610" s="65">
        <v>2</v>
      </c>
      <c r="AA610" s="327">
        <v>1477052</v>
      </c>
      <c r="AB610" s="327">
        <v>0</v>
      </c>
      <c r="AC610" s="328">
        <f>AA610+AB610</f>
        <v>1477052</v>
      </c>
      <c r="AD610" s="75">
        <v>4500000</v>
      </c>
      <c r="AE610" s="75">
        <v>6000000</v>
      </c>
      <c r="AF610" s="75">
        <f>AC610*U610</f>
        <v>0</v>
      </c>
      <c r="AG610" s="75">
        <f>200000*V610</f>
        <v>4800000</v>
      </c>
      <c r="AH610" s="648">
        <f t="shared" si="9"/>
        <v>2</v>
      </c>
    </row>
    <row r="611" spans="1:34" s="50" customFormat="1" ht="24" customHeight="1" x14ac:dyDescent="0.2">
      <c r="A611" s="182"/>
      <c r="B611" s="298">
        <v>182</v>
      </c>
      <c r="C611" s="266">
        <v>191</v>
      </c>
      <c r="D611" s="299">
        <v>13409</v>
      </c>
      <c r="E611" s="252" t="s">
        <v>140</v>
      </c>
      <c r="F611" s="253" t="s">
        <v>342</v>
      </c>
      <c r="G611" s="252" t="s">
        <v>87</v>
      </c>
      <c r="H611" s="274" t="s">
        <v>1906</v>
      </c>
      <c r="I611" s="294" t="s">
        <v>2622</v>
      </c>
      <c r="J611" s="635">
        <v>3256781853</v>
      </c>
      <c r="K611" s="635">
        <v>47198532</v>
      </c>
      <c r="L611" s="65"/>
      <c r="M611" s="292" t="s">
        <v>2383</v>
      </c>
      <c r="N611" s="99"/>
      <c r="O611" s="65"/>
      <c r="P611" s="90"/>
      <c r="Q611" s="254">
        <v>30</v>
      </c>
      <c r="R611" s="255">
        <v>14</v>
      </c>
      <c r="S611" s="65">
        <v>0</v>
      </c>
      <c r="T611" s="65">
        <v>0</v>
      </c>
      <c r="U611" s="300">
        <f>1+1</f>
        <v>2</v>
      </c>
      <c r="V611" s="261">
        <v>14</v>
      </c>
      <c r="W611" s="99">
        <v>0</v>
      </c>
      <c r="X611" s="84">
        <v>0</v>
      </c>
      <c r="Y611" s="99">
        <v>0</v>
      </c>
      <c r="Z611" s="65">
        <v>2</v>
      </c>
      <c r="AA611" s="327">
        <v>1642901</v>
      </c>
      <c r="AB611" s="327">
        <v>0</v>
      </c>
      <c r="AC611" s="328">
        <f>AA611+AB611</f>
        <v>1642901</v>
      </c>
      <c r="AD611" s="75">
        <v>4500000</v>
      </c>
      <c r="AE611" s="75">
        <v>6000000</v>
      </c>
      <c r="AF611" s="75">
        <f>AC611*U611</f>
        <v>3285802</v>
      </c>
      <c r="AG611" s="75">
        <f>200000*V611</f>
        <v>2800000</v>
      </c>
      <c r="AH611" s="648">
        <f t="shared" si="9"/>
        <v>2</v>
      </c>
    </row>
    <row r="612" spans="1:34" s="50" customFormat="1" ht="24" customHeight="1" x14ac:dyDescent="0.2">
      <c r="A612" s="182"/>
      <c r="B612" s="298">
        <v>194</v>
      </c>
      <c r="C612" s="266">
        <v>203</v>
      </c>
      <c r="D612" s="299">
        <v>13410</v>
      </c>
      <c r="E612" s="252" t="s">
        <v>1387</v>
      </c>
      <c r="F612" s="253" t="s">
        <v>1960</v>
      </c>
      <c r="G612" s="252" t="s">
        <v>87</v>
      </c>
      <c r="H612" s="274" t="s">
        <v>1961</v>
      </c>
      <c r="I612" s="440" t="s">
        <v>2634</v>
      </c>
      <c r="J612" s="635">
        <v>2239626240</v>
      </c>
      <c r="K612" s="635">
        <v>37434284</v>
      </c>
      <c r="L612" s="65" t="s">
        <v>1961</v>
      </c>
      <c r="M612" s="292" t="s">
        <v>2381</v>
      </c>
      <c r="N612" s="99"/>
      <c r="O612" s="65"/>
      <c r="P612" s="90"/>
      <c r="Q612" s="254">
        <v>30</v>
      </c>
      <c r="R612" s="255">
        <v>60</v>
      </c>
      <c r="S612" s="65">
        <v>0</v>
      </c>
      <c r="T612" s="65">
        <v>0</v>
      </c>
      <c r="U612" s="90">
        <v>0</v>
      </c>
      <c r="V612" s="260">
        <v>24</v>
      </c>
      <c r="W612" s="99">
        <v>0</v>
      </c>
      <c r="X612" s="84">
        <v>0</v>
      </c>
      <c r="Y612" s="99">
        <v>3</v>
      </c>
      <c r="Z612" s="65">
        <v>4</v>
      </c>
      <c r="AA612" s="327">
        <v>1311206</v>
      </c>
      <c r="AB612" s="327">
        <v>46667</v>
      </c>
      <c r="AC612" s="328">
        <f>AA612+AB612</f>
        <v>1357873</v>
      </c>
      <c r="AD612" s="75">
        <v>4500000</v>
      </c>
      <c r="AE612" s="75">
        <v>6000000</v>
      </c>
      <c r="AF612" s="75">
        <f>AC612*U612</f>
        <v>0</v>
      </c>
      <c r="AG612" s="75">
        <f>200000*V612</f>
        <v>4800000</v>
      </c>
      <c r="AH612" s="648">
        <f t="shared" si="9"/>
        <v>1</v>
      </c>
    </row>
    <row r="613" spans="1:34" s="50" customFormat="1" ht="24" hidden="1" customHeight="1" x14ac:dyDescent="0.2">
      <c r="A613" s="182"/>
      <c r="B613" s="298">
        <v>196</v>
      </c>
      <c r="C613" s="266">
        <v>205</v>
      </c>
      <c r="D613" s="299">
        <v>13411</v>
      </c>
      <c r="E613" s="252" t="s">
        <v>91</v>
      </c>
      <c r="F613" s="253" t="s">
        <v>1963</v>
      </c>
      <c r="G613" s="252" t="s">
        <v>87</v>
      </c>
      <c r="H613" s="274" t="s">
        <v>1961</v>
      </c>
      <c r="I613" s="294" t="s">
        <v>2636</v>
      </c>
      <c r="J613" s="635">
        <v>2122916273</v>
      </c>
      <c r="K613" s="635">
        <v>12865221</v>
      </c>
      <c r="L613" s="65" t="s">
        <v>1961</v>
      </c>
      <c r="M613" s="307" t="s">
        <v>2383</v>
      </c>
      <c r="N613" s="99"/>
      <c r="O613" s="65"/>
      <c r="P613" s="90"/>
      <c r="Q613" s="254">
        <v>30</v>
      </c>
      <c r="R613" s="255">
        <v>40</v>
      </c>
      <c r="S613" s="65">
        <v>0</v>
      </c>
      <c r="T613" s="65">
        <v>0</v>
      </c>
      <c r="U613" s="90">
        <v>0</v>
      </c>
      <c r="V613" s="260">
        <v>24</v>
      </c>
      <c r="W613" s="99">
        <v>0</v>
      </c>
      <c r="X613" s="84">
        <v>0</v>
      </c>
      <c r="Y613" s="99">
        <v>0</v>
      </c>
      <c r="Z613" s="65">
        <v>0</v>
      </c>
      <c r="AA613" s="327">
        <v>1642901</v>
      </c>
      <c r="AB613" s="327">
        <v>46667</v>
      </c>
      <c r="AC613" s="328">
        <f>AA613+AB613</f>
        <v>1689568</v>
      </c>
      <c r="AD613" s="75">
        <v>4500000</v>
      </c>
      <c r="AE613" s="75">
        <v>6000000</v>
      </c>
      <c r="AF613" s="75">
        <f>AC613*U613</f>
        <v>0</v>
      </c>
      <c r="AG613" s="75">
        <f>200000*V613</f>
        <v>4800000</v>
      </c>
      <c r="AH613" s="648">
        <f t="shared" si="9"/>
        <v>0</v>
      </c>
    </row>
    <row r="614" spans="1:34" s="50" customFormat="1" ht="24" hidden="1" customHeight="1" x14ac:dyDescent="0.2">
      <c r="A614" s="182"/>
      <c r="B614" s="298">
        <v>202</v>
      </c>
      <c r="C614" s="266">
        <v>211</v>
      </c>
      <c r="D614" s="299">
        <v>13412</v>
      </c>
      <c r="E614" s="252" t="s">
        <v>398</v>
      </c>
      <c r="F614" s="253" t="s">
        <v>1965</v>
      </c>
      <c r="G614" s="252" t="s">
        <v>87</v>
      </c>
      <c r="H614" s="274" t="s">
        <v>1961</v>
      </c>
      <c r="I614" s="294" t="s">
        <v>2642</v>
      </c>
      <c r="J614" s="635">
        <v>2170104925</v>
      </c>
      <c r="K614" s="635">
        <v>39041485</v>
      </c>
      <c r="L614" s="65" t="s">
        <v>1961</v>
      </c>
      <c r="M614" s="292" t="s">
        <v>2380</v>
      </c>
      <c r="N614" s="99"/>
      <c r="O614" s="65"/>
      <c r="P614" s="90"/>
      <c r="Q614" s="254">
        <v>30</v>
      </c>
      <c r="R614" s="255">
        <v>100</v>
      </c>
      <c r="S614" s="65">
        <v>0</v>
      </c>
      <c r="T614" s="65">
        <v>0</v>
      </c>
      <c r="U614" s="90">
        <v>0</v>
      </c>
      <c r="V614" s="260">
        <v>16</v>
      </c>
      <c r="W614" s="99">
        <v>0</v>
      </c>
      <c r="X614" s="84">
        <v>0</v>
      </c>
      <c r="Y614" s="99">
        <v>1</v>
      </c>
      <c r="Z614" s="65">
        <v>1</v>
      </c>
      <c r="AA614" s="327">
        <v>1477052</v>
      </c>
      <c r="AB614" s="327">
        <v>0</v>
      </c>
      <c r="AC614" s="328">
        <f>AA614+AB614</f>
        <v>1477052</v>
      </c>
      <c r="AD614" s="75">
        <v>4500000</v>
      </c>
      <c r="AE614" s="75">
        <v>6000000</v>
      </c>
      <c r="AF614" s="75">
        <f>AC614*U614</f>
        <v>0</v>
      </c>
      <c r="AG614" s="75">
        <f>200000*V614</f>
        <v>3200000</v>
      </c>
      <c r="AH614" s="648">
        <f t="shared" si="9"/>
        <v>0</v>
      </c>
    </row>
    <row r="615" spans="1:34" s="50" customFormat="1" ht="24" hidden="1" customHeight="1" x14ac:dyDescent="0.2">
      <c r="A615" s="182"/>
      <c r="B615" s="298">
        <v>193</v>
      </c>
      <c r="C615" s="266">
        <v>202</v>
      </c>
      <c r="D615" s="299">
        <v>13413</v>
      </c>
      <c r="E615" s="252" t="s">
        <v>183</v>
      </c>
      <c r="F615" s="253" t="s">
        <v>1967</v>
      </c>
      <c r="G615" s="252" t="s">
        <v>87</v>
      </c>
      <c r="H615" s="274" t="s">
        <v>1961</v>
      </c>
      <c r="I615" s="294" t="s">
        <v>2633</v>
      </c>
      <c r="J615" s="635">
        <v>2110518820</v>
      </c>
      <c r="K615" s="635">
        <v>16688790</v>
      </c>
      <c r="L615" s="65" t="s">
        <v>1961</v>
      </c>
      <c r="M615" s="292" t="s">
        <v>2381</v>
      </c>
      <c r="N615" s="99"/>
      <c r="O615" s="65"/>
      <c r="P615" s="90"/>
      <c r="Q615" s="254">
        <v>30</v>
      </c>
      <c r="R615" s="255">
        <v>24</v>
      </c>
      <c r="S615" s="65">
        <v>0</v>
      </c>
      <c r="T615" s="65">
        <v>0</v>
      </c>
      <c r="U615" s="90">
        <v>0</v>
      </c>
      <c r="V615" s="260">
        <v>20</v>
      </c>
      <c r="W615" s="99">
        <v>0</v>
      </c>
      <c r="X615" s="84">
        <v>0</v>
      </c>
      <c r="Y615" s="99">
        <v>0</v>
      </c>
      <c r="Z615" s="65">
        <v>0</v>
      </c>
      <c r="AA615" s="327">
        <v>1311206</v>
      </c>
      <c r="AB615" s="327">
        <v>46667</v>
      </c>
      <c r="AC615" s="328">
        <f>AA615+AB615</f>
        <v>1357873</v>
      </c>
      <c r="AD615" s="75">
        <v>4500000</v>
      </c>
      <c r="AE615" s="75">
        <v>6000000</v>
      </c>
      <c r="AF615" s="75">
        <f>AC615*U615</f>
        <v>0</v>
      </c>
      <c r="AG615" s="75">
        <f>200000*V615</f>
        <v>4000000</v>
      </c>
      <c r="AH615" s="648">
        <f t="shared" si="9"/>
        <v>0</v>
      </c>
    </row>
    <row r="616" spans="1:34" s="50" customFormat="1" ht="24" hidden="1" customHeight="1" x14ac:dyDescent="0.2">
      <c r="A616" s="182"/>
      <c r="B616" s="298">
        <v>195</v>
      </c>
      <c r="C616" s="266">
        <v>204</v>
      </c>
      <c r="D616" s="299">
        <v>13414</v>
      </c>
      <c r="E616" s="252" t="s">
        <v>1969</v>
      </c>
      <c r="F616" s="253" t="s">
        <v>1970</v>
      </c>
      <c r="G616" s="252" t="s">
        <v>87</v>
      </c>
      <c r="H616" s="274" t="s">
        <v>1961</v>
      </c>
      <c r="I616" s="294" t="s">
        <v>2635</v>
      </c>
      <c r="J616" s="635">
        <v>10784519</v>
      </c>
      <c r="K616" s="635">
        <v>39063444</v>
      </c>
      <c r="L616" s="65" t="s">
        <v>1961</v>
      </c>
      <c r="M616" s="292" t="s">
        <v>2381</v>
      </c>
      <c r="N616" s="99"/>
      <c r="O616" s="65"/>
      <c r="P616" s="90"/>
      <c r="Q616" s="254">
        <v>30</v>
      </c>
      <c r="R616" s="255">
        <v>80</v>
      </c>
      <c r="S616" s="65">
        <v>0</v>
      </c>
      <c r="T616" s="65">
        <v>0</v>
      </c>
      <c r="U616" s="90">
        <v>0</v>
      </c>
      <c r="V616" s="260">
        <v>21</v>
      </c>
      <c r="W616" s="99">
        <v>0</v>
      </c>
      <c r="X616" s="84">
        <v>0</v>
      </c>
      <c r="Y616" s="99">
        <v>1</v>
      </c>
      <c r="Z616" s="65">
        <v>1</v>
      </c>
      <c r="AA616" s="327">
        <v>1311206</v>
      </c>
      <c r="AB616" s="327">
        <v>46667</v>
      </c>
      <c r="AC616" s="328">
        <f>AA616+AB616</f>
        <v>1357873</v>
      </c>
      <c r="AD616" s="75">
        <v>4500000</v>
      </c>
      <c r="AE616" s="75">
        <v>6000000</v>
      </c>
      <c r="AF616" s="75">
        <f>AC616*U616</f>
        <v>0</v>
      </c>
      <c r="AG616" s="75">
        <f>200000*V616</f>
        <v>4200000</v>
      </c>
      <c r="AH616" s="648">
        <f t="shared" si="9"/>
        <v>0</v>
      </c>
    </row>
    <row r="617" spans="1:34" s="50" customFormat="1" ht="24" hidden="1" customHeight="1" x14ac:dyDescent="0.2">
      <c r="A617" s="182"/>
      <c r="B617" s="298">
        <v>190</v>
      </c>
      <c r="C617" s="266">
        <v>199</v>
      </c>
      <c r="D617" s="299">
        <v>13415</v>
      </c>
      <c r="E617" s="252" t="s">
        <v>85</v>
      </c>
      <c r="F617" s="253" t="s">
        <v>1973</v>
      </c>
      <c r="G617" s="252" t="s">
        <v>87</v>
      </c>
      <c r="H617" s="274" t="s">
        <v>1961</v>
      </c>
      <c r="I617" s="294" t="s">
        <v>2630</v>
      </c>
      <c r="J617" s="635">
        <v>2122605677</v>
      </c>
      <c r="K617" s="635">
        <v>37636606</v>
      </c>
      <c r="L617" s="65" t="s">
        <v>1961</v>
      </c>
      <c r="M617" s="292" t="s">
        <v>2383</v>
      </c>
      <c r="N617" s="99"/>
      <c r="O617" s="65"/>
      <c r="P617" s="90"/>
      <c r="Q617" s="254">
        <v>30</v>
      </c>
      <c r="R617" s="255">
        <v>78</v>
      </c>
      <c r="S617" s="65">
        <v>0</v>
      </c>
      <c r="T617" s="65">
        <v>0</v>
      </c>
      <c r="U617" s="90">
        <v>0</v>
      </c>
      <c r="V617" s="260">
        <v>24</v>
      </c>
      <c r="W617" s="99">
        <v>0</v>
      </c>
      <c r="X617" s="84">
        <v>0</v>
      </c>
      <c r="Y617" s="99">
        <v>0</v>
      </c>
      <c r="Z617" s="65">
        <v>0</v>
      </c>
      <c r="AA617" s="327">
        <v>1642901</v>
      </c>
      <c r="AB617" s="327">
        <v>46667</v>
      </c>
      <c r="AC617" s="328">
        <f>AA617+AB617</f>
        <v>1689568</v>
      </c>
      <c r="AD617" s="75">
        <v>4500000</v>
      </c>
      <c r="AE617" s="75">
        <v>6000000</v>
      </c>
      <c r="AF617" s="75">
        <f>AC617*U617</f>
        <v>0</v>
      </c>
      <c r="AG617" s="75">
        <f>200000*V617</f>
        <v>4800000</v>
      </c>
      <c r="AH617" s="648">
        <f t="shared" si="9"/>
        <v>0</v>
      </c>
    </row>
    <row r="618" spans="1:34" s="50" customFormat="1" ht="24" hidden="1" customHeight="1" x14ac:dyDescent="0.2">
      <c r="A618" s="182"/>
      <c r="B618" s="298">
        <v>503</v>
      </c>
      <c r="C618" s="266">
        <v>286</v>
      </c>
      <c r="D618" s="299">
        <v>13416</v>
      </c>
      <c r="E618" s="242" t="s">
        <v>760</v>
      </c>
      <c r="F618" s="243" t="s">
        <v>1976</v>
      </c>
      <c r="G618" s="287" t="s">
        <v>137</v>
      </c>
      <c r="H618" s="274" t="s">
        <v>1961</v>
      </c>
      <c r="I618" s="294" t="s">
        <v>2935</v>
      </c>
      <c r="J618" s="635">
        <v>653218354</v>
      </c>
      <c r="K618" s="635">
        <v>69326957</v>
      </c>
      <c r="L618" s="65" t="s">
        <v>1961</v>
      </c>
      <c r="M618" s="292" t="s">
        <v>137</v>
      </c>
      <c r="N618" s="244" t="s">
        <v>2410</v>
      </c>
      <c r="O618" s="65"/>
      <c r="P618" s="90"/>
      <c r="Q618" s="244">
        <v>30</v>
      </c>
      <c r="R618" s="246">
        <v>120</v>
      </c>
      <c r="S618" s="246">
        <v>110</v>
      </c>
      <c r="T618" s="246">
        <v>29.33</v>
      </c>
      <c r="U618" s="90">
        <v>0</v>
      </c>
      <c r="V618" s="262">
        <v>9</v>
      </c>
      <c r="W618" s="99">
        <v>0</v>
      </c>
      <c r="X618" s="84">
        <v>0</v>
      </c>
      <c r="Y618" s="99">
        <v>2</v>
      </c>
      <c r="Z618" s="65">
        <v>2</v>
      </c>
      <c r="AA618" s="319">
        <v>885165</v>
      </c>
      <c r="AB618" s="319">
        <v>46667</v>
      </c>
      <c r="AC618" s="320">
        <f>AA618+AB618</f>
        <v>931832</v>
      </c>
      <c r="AD618" s="75">
        <v>4500000</v>
      </c>
      <c r="AE618" s="75">
        <v>6000000</v>
      </c>
      <c r="AF618" s="75">
        <f>AC618*U618</f>
        <v>0</v>
      </c>
      <c r="AG618" s="75">
        <f>200000*V618</f>
        <v>1800000</v>
      </c>
      <c r="AH618" s="648">
        <f t="shared" si="9"/>
        <v>0</v>
      </c>
    </row>
    <row r="619" spans="1:34" s="50" customFormat="1" ht="24" hidden="1" customHeight="1" x14ac:dyDescent="0.2">
      <c r="A619" s="182"/>
      <c r="B619" s="298">
        <v>510</v>
      </c>
      <c r="C619" s="266">
        <v>293</v>
      </c>
      <c r="D619" s="299">
        <v>13417</v>
      </c>
      <c r="E619" s="242" t="s">
        <v>1979</v>
      </c>
      <c r="F619" s="243" t="s">
        <v>1394</v>
      </c>
      <c r="G619" s="287" t="s">
        <v>137</v>
      </c>
      <c r="H619" s="274" t="s">
        <v>1961</v>
      </c>
      <c r="I619" s="294" t="s">
        <v>2942</v>
      </c>
      <c r="J619" s="635">
        <v>2110587407</v>
      </c>
      <c r="K619" s="635">
        <v>37632040</v>
      </c>
      <c r="L619" s="65" t="s">
        <v>1961</v>
      </c>
      <c r="M619" s="292" t="s">
        <v>137</v>
      </c>
      <c r="N619" s="244" t="s">
        <v>2410</v>
      </c>
      <c r="O619" s="65"/>
      <c r="P619" s="90"/>
      <c r="Q619" s="244">
        <v>30</v>
      </c>
      <c r="R619" s="246">
        <v>120</v>
      </c>
      <c r="S619" s="246">
        <v>110</v>
      </c>
      <c r="T619" s="246">
        <v>29.33</v>
      </c>
      <c r="U619" s="90">
        <v>0</v>
      </c>
      <c r="V619" s="262">
        <v>15</v>
      </c>
      <c r="W619" s="99">
        <v>0</v>
      </c>
      <c r="X619" s="84">
        <v>0</v>
      </c>
      <c r="Y619" s="99">
        <v>0</v>
      </c>
      <c r="Z619" s="65">
        <v>0</v>
      </c>
      <c r="AA619" s="319">
        <v>885165</v>
      </c>
      <c r="AB619" s="319">
        <v>0</v>
      </c>
      <c r="AC619" s="320">
        <f>AA619+AB619</f>
        <v>885165</v>
      </c>
      <c r="AD619" s="75">
        <v>4500000</v>
      </c>
      <c r="AE619" s="75">
        <v>6000000</v>
      </c>
      <c r="AF619" s="75">
        <f>AC619*U619</f>
        <v>0</v>
      </c>
      <c r="AG619" s="75">
        <f>200000*V619</f>
        <v>3000000</v>
      </c>
      <c r="AH619" s="648">
        <f t="shared" si="9"/>
        <v>0</v>
      </c>
    </row>
    <row r="620" spans="1:34" s="50" customFormat="1" ht="24" hidden="1" customHeight="1" x14ac:dyDescent="0.2">
      <c r="A620" s="182"/>
      <c r="B620" s="298">
        <v>186</v>
      </c>
      <c r="C620" s="266">
        <v>195</v>
      </c>
      <c r="D620" s="299">
        <v>13418</v>
      </c>
      <c r="E620" s="252" t="s">
        <v>107</v>
      </c>
      <c r="F620" s="253" t="s">
        <v>1981</v>
      </c>
      <c r="G620" s="252" t="s">
        <v>87</v>
      </c>
      <c r="H620" s="274" t="s">
        <v>1961</v>
      </c>
      <c r="I620" s="294" t="s">
        <v>2626</v>
      </c>
      <c r="J620" s="635">
        <v>880139927</v>
      </c>
      <c r="K620" s="635">
        <v>37659570</v>
      </c>
      <c r="L620" s="65" t="s">
        <v>1961</v>
      </c>
      <c r="M620" s="292" t="s">
        <v>2380</v>
      </c>
      <c r="N620" s="99"/>
      <c r="O620" s="65"/>
      <c r="P620" s="90"/>
      <c r="Q620" s="254">
        <v>30</v>
      </c>
      <c r="R620" s="255">
        <v>83</v>
      </c>
      <c r="S620" s="65">
        <v>0</v>
      </c>
      <c r="T620" s="65">
        <v>0</v>
      </c>
      <c r="U620" s="90">
        <v>0</v>
      </c>
      <c r="V620" s="260">
        <v>22</v>
      </c>
      <c r="W620" s="99">
        <v>0</v>
      </c>
      <c r="X620" s="84">
        <v>0</v>
      </c>
      <c r="Y620" s="99">
        <v>0</v>
      </c>
      <c r="Z620" s="65">
        <v>0</v>
      </c>
      <c r="AA620" s="327">
        <v>1477052</v>
      </c>
      <c r="AB620" s="327">
        <v>46667</v>
      </c>
      <c r="AC620" s="328">
        <f>AA620+AB620</f>
        <v>1523719</v>
      </c>
      <c r="AD620" s="75">
        <v>4500000</v>
      </c>
      <c r="AE620" s="75">
        <v>6000000</v>
      </c>
      <c r="AF620" s="75">
        <f>AC620*U620</f>
        <v>0</v>
      </c>
      <c r="AG620" s="75">
        <f>200000*V620</f>
        <v>4400000</v>
      </c>
      <c r="AH620" s="648">
        <f t="shared" si="9"/>
        <v>0</v>
      </c>
    </row>
    <row r="621" spans="1:34" s="50" customFormat="1" ht="24" hidden="1" customHeight="1" x14ac:dyDescent="0.2">
      <c r="A621" s="182"/>
      <c r="B621" s="298">
        <v>191</v>
      </c>
      <c r="C621" s="266">
        <v>200</v>
      </c>
      <c r="D621" s="299">
        <v>13419</v>
      </c>
      <c r="E621" s="252" t="s">
        <v>1983</v>
      </c>
      <c r="F621" s="253" t="s">
        <v>1984</v>
      </c>
      <c r="G621" s="252" t="s">
        <v>87</v>
      </c>
      <c r="H621" s="274" t="s">
        <v>1961</v>
      </c>
      <c r="I621" s="294" t="s">
        <v>2631</v>
      </c>
      <c r="J621" s="635">
        <v>2181349134</v>
      </c>
      <c r="K621" s="635">
        <v>37636417</v>
      </c>
      <c r="L621" s="65" t="s">
        <v>1961</v>
      </c>
      <c r="M621" s="292" t="s">
        <v>2380</v>
      </c>
      <c r="N621" s="99"/>
      <c r="O621" s="65"/>
      <c r="P621" s="90"/>
      <c r="Q621" s="254">
        <v>30</v>
      </c>
      <c r="R621" s="255">
        <v>34</v>
      </c>
      <c r="S621" s="65">
        <v>0</v>
      </c>
      <c r="T621" s="65">
        <v>0</v>
      </c>
      <c r="U621" s="90">
        <v>0</v>
      </c>
      <c r="V621" s="260">
        <v>23</v>
      </c>
      <c r="W621" s="99">
        <v>0</v>
      </c>
      <c r="X621" s="84">
        <v>0</v>
      </c>
      <c r="Y621" s="99">
        <v>0</v>
      </c>
      <c r="Z621" s="65">
        <v>0</v>
      </c>
      <c r="AA621" s="327">
        <v>1477052</v>
      </c>
      <c r="AB621" s="327">
        <v>46667</v>
      </c>
      <c r="AC621" s="328">
        <f>AA621+AB621</f>
        <v>1523719</v>
      </c>
      <c r="AD621" s="75">
        <v>4500000</v>
      </c>
      <c r="AE621" s="75">
        <v>6000000</v>
      </c>
      <c r="AF621" s="75">
        <f>AC621*U621</f>
        <v>0</v>
      </c>
      <c r="AG621" s="75">
        <f>200000*V621</f>
        <v>4600000</v>
      </c>
      <c r="AH621" s="648">
        <f t="shared" si="9"/>
        <v>0</v>
      </c>
    </row>
    <row r="622" spans="1:34" s="50" customFormat="1" ht="24" hidden="1" customHeight="1" x14ac:dyDescent="0.2">
      <c r="A622" s="182"/>
      <c r="B622" s="298">
        <v>507</v>
      </c>
      <c r="C622" s="266">
        <v>290</v>
      </c>
      <c r="D622" s="299">
        <v>13420</v>
      </c>
      <c r="E622" s="242" t="s">
        <v>158</v>
      </c>
      <c r="F622" s="243" t="s">
        <v>1986</v>
      </c>
      <c r="G622" s="287" t="s">
        <v>137</v>
      </c>
      <c r="H622" s="274" t="s">
        <v>1961</v>
      </c>
      <c r="I622" s="294" t="s">
        <v>2939</v>
      </c>
      <c r="J622" s="635">
        <v>2110035897</v>
      </c>
      <c r="K622" s="635">
        <v>37639053</v>
      </c>
      <c r="L622" s="65" t="s">
        <v>1961</v>
      </c>
      <c r="M622" s="292" t="s">
        <v>137</v>
      </c>
      <c r="N622" s="99"/>
      <c r="O622" s="246" t="s">
        <v>2410</v>
      </c>
      <c r="P622" s="90"/>
      <c r="Q622" s="244">
        <v>30</v>
      </c>
      <c r="R622" s="246">
        <v>90</v>
      </c>
      <c r="S622" s="246">
        <v>0</v>
      </c>
      <c r="T622" s="246">
        <v>0</v>
      </c>
      <c r="U622" s="90">
        <v>0</v>
      </c>
      <c r="V622" s="262">
        <v>14</v>
      </c>
      <c r="W622" s="99">
        <v>0</v>
      </c>
      <c r="X622" s="84">
        <v>0</v>
      </c>
      <c r="Y622" s="99">
        <v>0</v>
      </c>
      <c r="Z622" s="65">
        <v>0</v>
      </c>
      <c r="AA622" s="319">
        <v>885165</v>
      </c>
      <c r="AB622" s="319">
        <v>46667</v>
      </c>
      <c r="AC622" s="320">
        <f>AA622+AB622</f>
        <v>931832</v>
      </c>
      <c r="AD622" s="75">
        <v>4500000</v>
      </c>
      <c r="AE622" s="75">
        <v>6000000</v>
      </c>
      <c r="AF622" s="75">
        <f>AC622*U622</f>
        <v>0</v>
      </c>
      <c r="AG622" s="75">
        <f>200000*V622</f>
        <v>2800000</v>
      </c>
      <c r="AH622" s="648">
        <f t="shared" si="9"/>
        <v>0</v>
      </c>
    </row>
    <row r="623" spans="1:34" s="50" customFormat="1" ht="24" hidden="1" customHeight="1" x14ac:dyDescent="0.2">
      <c r="A623" s="182"/>
      <c r="B623" s="298">
        <v>184</v>
      </c>
      <c r="C623" s="266">
        <v>193</v>
      </c>
      <c r="D623" s="299">
        <v>13421</v>
      </c>
      <c r="E623" s="252" t="s">
        <v>1988</v>
      </c>
      <c r="F623" s="253" t="s">
        <v>649</v>
      </c>
      <c r="G623" s="252" t="s">
        <v>87</v>
      </c>
      <c r="H623" s="274" t="s">
        <v>1961</v>
      </c>
      <c r="I623" s="294" t="s">
        <v>2624</v>
      </c>
      <c r="J623" s="635">
        <v>79825524</v>
      </c>
      <c r="K623" s="635">
        <v>17507361</v>
      </c>
      <c r="L623" s="65" t="s">
        <v>1961</v>
      </c>
      <c r="M623" s="292" t="s">
        <v>2383</v>
      </c>
      <c r="N623" s="99"/>
      <c r="O623" s="65"/>
      <c r="P623" s="90"/>
      <c r="Q623" s="254">
        <v>30</v>
      </c>
      <c r="R623" s="255">
        <v>70</v>
      </c>
      <c r="S623" s="65">
        <v>0</v>
      </c>
      <c r="T623" s="65">
        <v>0</v>
      </c>
      <c r="U623" s="90">
        <v>0</v>
      </c>
      <c r="V623" s="260">
        <v>18</v>
      </c>
      <c r="W623" s="99">
        <v>0</v>
      </c>
      <c r="X623" s="84">
        <v>0</v>
      </c>
      <c r="Y623" s="99">
        <v>0</v>
      </c>
      <c r="Z623" s="65">
        <v>0</v>
      </c>
      <c r="AA623" s="327">
        <v>1642901</v>
      </c>
      <c r="AB623" s="327">
        <v>46667</v>
      </c>
      <c r="AC623" s="328">
        <f>AA623+AB623</f>
        <v>1689568</v>
      </c>
      <c r="AD623" s="75">
        <v>4500000</v>
      </c>
      <c r="AE623" s="75">
        <v>6000000</v>
      </c>
      <c r="AF623" s="75">
        <f>AC623*U623</f>
        <v>0</v>
      </c>
      <c r="AG623" s="75">
        <f>200000*V623</f>
        <v>3600000</v>
      </c>
      <c r="AH623" s="648">
        <f t="shared" si="9"/>
        <v>0</v>
      </c>
    </row>
    <row r="624" spans="1:34" s="50" customFormat="1" ht="24" hidden="1" customHeight="1" x14ac:dyDescent="0.2">
      <c r="A624" s="182"/>
      <c r="B624" s="298">
        <v>188</v>
      </c>
      <c r="C624" s="266">
        <v>197</v>
      </c>
      <c r="D624" s="299">
        <v>13422</v>
      </c>
      <c r="E624" s="252" t="s">
        <v>91</v>
      </c>
      <c r="F624" s="253" t="s">
        <v>1991</v>
      </c>
      <c r="G624" s="252" t="s">
        <v>87</v>
      </c>
      <c r="H624" s="274" t="s">
        <v>1961</v>
      </c>
      <c r="I624" s="294" t="s">
        <v>2628</v>
      </c>
      <c r="J624" s="635">
        <v>2110339233</v>
      </c>
      <c r="K624" s="635">
        <v>12865353</v>
      </c>
      <c r="L624" s="65" t="s">
        <v>1961</v>
      </c>
      <c r="M624" s="292" t="s">
        <v>2380</v>
      </c>
      <c r="N624" s="99"/>
      <c r="O624" s="65"/>
      <c r="P624" s="90"/>
      <c r="Q624" s="254">
        <v>30</v>
      </c>
      <c r="R624" s="255">
        <v>29</v>
      </c>
      <c r="S624" s="65">
        <v>0</v>
      </c>
      <c r="T624" s="65">
        <v>0</v>
      </c>
      <c r="U624" s="90">
        <v>0</v>
      </c>
      <c r="V624" s="260">
        <v>16</v>
      </c>
      <c r="W624" s="99">
        <v>0</v>
      </c>
      <c r="X624" s="84">
        <v>0</v>
      </c>
      <c r="Y624" s="99">
        <v>1</v>
      </c>
      <c r="Z624" s="65">
        <v>1</v>
      </c>
      <c r="AA624" s="327">
        <v>1477052</v>
      </c>
      <c r="AB624" s="327">
        <v>46667</v>
      </c>
      <c r="AC624" s="328">
        <f>AA624+AB624</f>
        <v>1523719</v>
      </c>
      <c r="AD624" s="75">
        <v>4500000</v>
      </c>
      <c r="AE624" s="75">
        <v>6000000</v>
      </c>
      <c r="AF624" s="75">
        <f>AC624*U624</f>
        <v>0</v>
      </c>
      <c r="AG624" s="75">
        <f>200000*V624</f>
        <v>3200000</v>
      </c>
      <c r="AH624" s="648">
        <f t="shared" si="9"/>
        <v>0</v>
      </c>
    </row>
    <row r="625" spans="1:34" s="50" customFormat="1" ht="24" hidden="1" customHeight="1" x14ac:dyDescent="0.2">
      <c r="A625" s="182"/>
      <c r="B625" s="298">
        <v>497</v>
      </c>
      <c r="C625" s="266">
        <v>280</v>
      </c>
      <c r="D625" s="299">
        <v>13423</v>
      </c>
      <c r="E625" s="242" t="s">
        <v>555</v>
      </c>
      <c r="F625" s="243" t="s">
        <v>1993</v>
      </c>
      <c r="G625" s="287" t="s">
        <v>137</v>
      </c>
      <c r="H625" s="274" t="s">
        <v>1961</v>
      </c>
      <c r="I625" s="294" t="s">
        <v>2929</v>
      </c>
      <c r="J625" s="635">
        <v>5799535804</v>
      </c>
      <c r="K625" s="635">
        <v>37596252</v>
      </c>
      <c r="L625" s="65" t="s">
        <v>1961</v>
      </c>
      <c r="M625" s="292" t="s">
        <v>137</v>
      </c>
      <c r="N625" s="244" t="s">
        <v>2410</v>
      </c>
      <c r="O625" s="65"/>
      <c r="P625" s="90"/>
      <c r="Q625" s="244">
        <v>30</v>
      </c>
      <c r="R625" s="246">
        <v>120</v>
      </c>
      <c r="S625" s="246">
        <v>110</v>
      </c>
      <c r="T625" s="246">
        <v>29.33</v>
      </c>
      <c r="U625" s="90">
        <v>0</v>
      </c>
      <c r="V625" s="262">
        <v>13</v>
      </c>
      <c r="W625" s="99">
        <v>0</v>
      </c>
      <c r="X625" s="84">
        <v>0</v>
      </c>
      <c r="Y625" s="99">
        <v>2</v>
      </c>
      <c r="Z625" s="65">
        <v>2</v>
      </c>
      <c r="AA625" s="319">
        <v>885165</v>
      </c>
      <c r="AB625" s="319">
        <v>46667</v>
      </c>
      <c r="AC625" s="320">
        <f>AA625+AB625</f>
        <v>931832</v>
      </c>
      <c r="AD625" s="75">
        <v>4500000</v>
      </c>
      <c r="AE625" s="75">
        <v>6000000</v>
      </c>
      <c r="AF625" s="75">
        <f>AC625*U625</f>
        <v>0</v>
      </c>
      <c r="AG625" s="75">
        <f>200000*V625</f>
        <v>2600000</v>
      </c>
      <c r="AH625" s="648">
        <f t="shared" si="9"/>
        <v>0</v>
      </c>
    </row>
    <row r="626" spans="1:34" s="50" customFormat="1" ht="24" customHeight="1" x14ac:dyDescent="0.2">
      <c r="A626" s="182"/>
      <c r="B626" s="298">
        <v>514</v>
      </c>
      <c r="C626" s="266">
        <v>285</v>
      </c>
      <c r="D626" s="299">
        <v>13424</v>
      </c>
      <c r="E626" s="242" t="s">
        <v>1445</v>
      </c>
      <c r="F626" s="243" t="s">
        <v>319</v>
      </c>
      <c r="G626" s="287" t="s">
        <v>137</v>
      </c>
      <c r="H626" s="274" t="s">
        <v>1961</v>
      </c>
      <c r="I626" s="294" t="s">
        <v>2946</v>
      </c>
      <c r="J626" s="635">
        <v>2122714573</v>
      </c>
      <c r="K626" s="635">
        <v>37649913</v>
      </c>
      <c r="L626" s="65"/>
      <c r="M626" s="292" t="s">
        <v>137</v>
      </c>
      <c r="N626" s="99"/>
      <c r="O626" s="65"/>
      <c r="P626" s="245" t="s">
        <v>2410</v>
      </c>
      <c r="Q626" s="244">
        <v>30</v>
      </c>
      <c r="R626" s="246">
        <v>120</v>
      </c>
      <c r="S626" s="246">
        <v>220</v>
      </c>
      <c r="T626" s="246">
        <v>29.33</v>
      </c>
      <c r="U626" s="90">
        <v>0</v>
      </c>
      <c r="V626" s="262">
        <v>24</v>
      </c>
      <c r="W626" s="99">
        <v>0</v>
      </c>
      <c r="X626" s="84">
        <v>0</v>
      </c>
      <c r="Y626" s="99">
        <v>0</v>
      </c>
      <c r="Z626" s="65">
        <v>2</v>
      </c>
      <c r="AA626" s="319">
        <v>885165</v>
      </c>
      <c r="AB626" s="319">
        <v>0</v>
      </c>
      <c r="AC626" s="320">
        <f>AA626+AB626</f>
        <v>885165</v>
      </c>
      <c r="AD626" s="75">
        <v>4500000</v>
      </c>
      <c r="AE626" s="75">
        <v>6000000</v>
      </c>
      <c r="AF626" s="75">
        <f>AC626*U626</f>
        <v>0</v>
      </c>
      <c r="AG626" s="75">
        <f>200000*V626</f>
        <v>4800000</v>
      </c>
      <c r="AH626" s="648">
        <f t="shared" si="9"/>
        <v>2</v>
      </c>
    </row>
    <row r="627" spans="1:34" s="50" customFormat="1" ht="24" hidden="1" customHeight="1" x14ac:dyDescent="0.2">
      <c r="A627" s="182"/>
      <c r="B627" s="298">
        <v>192</v>
      </c>
      <c r="C627" s="266">
        <v>201</v>
      </c>
      <c r="D627" s="299">
        <v>13425</v>
      </c>
      <c r="E627" s="252" t="s">
        <v>183</v>
      </c>
      <c r="F627" s="253" t="s">
        <v>1996</v>
      </c>
      <c r="G627" s="252" t="s">
        <v>87</v>
      </c>
      <c r="H627" s="274" t="s">
        <v>1961</v>
      </c>
      <c r="I627" s="294" t="s">
        <v>2632</v>
      </c>
      <c r="J627" s="635">
        <v>2122605774</v>
      </c>
      <c r="K627" s="635">
        <v>37634613</v>
      </c>
      <c r="L627" s="65" t="s">
        <v>1961</v>
      </c>
      <c r="M627" s="292" t="s">
        <v>2383</v>
      </c>
      <c r="N627" s="99"/>
      <c r="O627" s="65"/>
      <c r="P627" s="90"/>
      <c r="Q627" s="254">
        <v>30</v>
      </c>
      <c r="R627" s="255">
        <v>28</v>
      </c>
      <c r="S627" s="65">
        <v>0</v>
      </c>
      <c r="T627" s="65">
        <v>0</v>
      </c>
      <c r="U627" s="90">
        <v>0</v>
      </c>
      <c r="V627" s="260">
        <v>23</v>
      </c>
      <c r="W627" s="99">
        <v>0</v>
      </c>
      <c r="X627" s="84">
        <v>0</v>
      </c>
      <c r="Y627" s="99">
        <v>0</v>
      </c>
      <c r="Z627" s="65">
        <v>0</v>
      </c>
      <c r="AA627" s="327">
        <v>1642901</v>
      </c>
      <c r="AB627" s="327">
        <v>46667</v>
      </c>
      <c r="AC627" s="328">
        <f>AA627+AB627</f>
        <v>1689568</v>
      </c>
      <c r="AD627" s="75">
        <v>4500000</v>
      </c>
      <c r="AE627" s="75">
        <v>6000000</v>
      </c>
      <c r="AF627" s="75">
        <f>AC627*U627</f>
        <v>0</v>
      </c>
      <c r="AG627" s="75">
        <f>200000*V627</f>
        <v>4600000</v>
      </c>
      <c r="AH627" s="648">
        <f t="shared" si="9"/>
        <v>0</v>
      </c>
    </row>
    <row r="628" spans="1:34" s="50" customFormat="1" ht="24" customHeight="1" x14ac:dyDescent="0.2">
      <c r="A628" s="182"/>
      <c r="B628" s="298">
        <v>198</v>
      </c>
      <c r="C628" s="266">
        <v>207</v>
      </c>
      <c r="D628" s="299">
        <v>13426</v>
      </c>
      <c r="E628" s="252" t="s">
        <v>1998</v>
      </c>
      <c r="F628" s="253" t="s">
        <v>1999</v>
      </c>
      <c r="G628" s="252" t="s">
        <v>87</v>
      </c>
      <c r="H628" s="274" t="s">
        <v>1961</v>
      </c>
      <c r="I628" s="294" t="s">
        <v>2638</v>
      </c>
      <c r="J628" s="635">
        <v>2122182792</v>
      </c>
      <c r="K628" s="635">
        <v>37638086</v>
      </c>
      <c r="L628" s="65" t="s">
        <v>1961</v>
      </c>
      <c r="M628" s="292" t="s">
        <v>2383</v>
      </c>
      <c r="N628" s="99"/>
      <c r="O628" s="65"/>
      <c r="P628" s="90"/>
      <c r="Q628" s="254">
        <v>30</v>
      </c>
      <c r="R628" s="255">
        <v>34</v>
      </c>
      <c r="S628" s="65">
        <v>0</v>
      </c>
      <c r="T628" s="65">
        <v>0</v>
      </c>
      <c r="U628" s="90">
        <v>0</v>
      </c>
      <c r="V628" s="260">
        <v>21</v>
      </c>
      <c r="W628" s="99">
        <v>0</v>
      </c>
      <c r="X628" s="84">
        <v>0</v>
      </c>
      <c r="Y628" s="99">
        <v>2</v>
      </c>
      <c r="Z628" s="65">
        <v>1</v>
      </c>
      <c r="AA628" s="327">
        <v>1642901</v>
      </c>
      <c r="AB628" s="327">
        <v>46667</v>
      </c>
      <c r="AC628" s="328">
        <f>AA628+AB628</f>
        <v>1689568</v>
      </c>
      <c r="AD628" s="75">
        <v>4500000</v>
      </c>
      <c r="AE628" s="75">
        <v>6000000</v>
      </c>
      <c r="AF628" s="75">
        <f>AC628*U628</f>
        <v>0</v>
      </c>
      <c r="AG628" s="75">
        <f>200000*V628</f>
        <v>4200000</v>
      </c>
      <c r="AH628" s="648">
        <f t="shared" si="9"/>
        <v>-1</v>
      </c>
    </row>
    <row r="629" spans="1:34" s="50" customFormat="1" ht="24" hidden="1" customHeight="1" x14ac:dyDescent="0.4">
      <c r="A629" s="182"/>
      <c r="B629" s="298">
        <v>187</v>
      </c>
      <c r="C629" s="266">
        <v>196</v>
      </c>
      <c r="D629" s="299">
        <v>13427</v>
      </c>
      <c r="E629" s="252" t="s">
        <v>2001</v>
      </c>
      <c r="F629" s="253" t="s">
        <v>573</v>
      </c>
      <c r="G629" s="252" t="s">
        <v>87</v>
      </c>
      <c r="H629" s="274" t="s">
        <v>1961</v>
      </c>
      <c r="I629" s="294" t="s">
        <v>2627</v>
      </c>
      <c r="J629" s="637">
        <v>2110356261</v>
      </c>
      <c r="K629" s="635">
        <v>12865230</v>
      </c>
      <c r="L629" s="65" t="s">
        <v>1961</v>
      </c>
      <c r="M629" s="292" t="s">
        <v>2380</v>
      </c>
      <c r="N629" s="99"/>
      <c r="O629" s="65"/>
      <c r="P629" s="90"/>
      <c r="Q629" s="254">
        <v>30</v>
      </c>
      <c r="R629" s="255">
        <v>37</v>
      </c>
      <c r="S629" s="65">
        <v>0</v>
      </c>
      <c r="T629" s="65">
        <v>0</v>
      </c>
      <c r="U629" s="90">
        <v>0</v>
      </c>
      <c r="V629" s="260">
        <v>19</v>
      </c>
      <c r="W629" s="99">
        <v>0</v>
      </c>
      <c r="X629" s="84">
        <v>0</v>
      </c>
      <c r="Y629" s="99">
        <v>2</v>
      </c>
      <c r="Z629" s="65">
        <v>2</v>
      </c>
      <c r="AA629" s="327">
        <v>1477052</v>
      </c>
      <c r="AB629" s="327">
        <v>46667</v>
      </c>
      <c r="AC629" s="328">
        <f>AA629+AB629</f>
        <v>1523719</v>
      </c>
      <c r="AD629" s="75">
        <v>4500000</v>
      </c>
      <c r="AE629" s="75">
        <v>6000000</v>
      </c>
      <c r="AF629" s="75">
        <f>AC629*U629</f>
        <v>0</v>
      </c>
      <c r="AG629" s="75">
        <f>200000*V629</f>
        <v>3800000</v>
      </c>
      <c r="AH629" s="648">
        <f t="shared" si="9"/>
        <v>0</v>
      </c>
    </row>
    <row r="630" spans="1:34" s="50" customFormat="1" ht="24" hidden="1" customHeight="1" x14ac:dyDescent="0.2">
      <c r="A630" s="182"/>
      <c r="B630" s="298">
        <v>506</v>
      </c>
      <c r="C630" s="266">
        <v>289</v>
      </c>
      <c r="D630" s="299">
        <v>13428</v>
      </c>
      <c r="E630" s="242" t="s">
        <v>2003</v>
      </c>
      <c r="F630" s="243" t="s">
        <v>2004</v>
      </c>
      <c r="G630" s="287" t="s">
        <v>137</v>
      </c>
      <c r="H630" s="274" t="s">
        <v>1961</v>
      </c>
      <c r="I630" s="294" t="s">
        <v>2938</v>
      </c>
      <c r="J630" s="635">
        <v>2122579293</v>
      </c>
      <c r="K630" s="635">
        <v>37623017</v>
      </c>
      <c r="L630" s="65" t="s">
        <v>1961</v>
      </c>
      <c r="M630" s="292" t="s">
        <v>137</v>
      </c>
      <c r="N630" s="99"/>
      <c r="O630" s="246" t="s">
        <v>2410</v>
      </c>
      <c r="P630" s="90"/>
      <c r="Q630" s="244">
        <v>30</v>
      </c>
      <c r="R630" s="246">
        <v>90</v>
      </c>
      <c r="S630" s="246">
        <v>0</v>
      </c>
      <c r="T630" s="246">
        <v>0</v>
      </c>
      <c r="U630" s="90">
        <v>0</v>
      </c>
      <c r="V630" s="262">
        <v>24</v>
      </c>
      <c r="W630" s="99">
        <v>0</v>
      </c>
      <c r="X630" s="84">
        <v>0</v>
      </c>
      <c r="Y630" s="99">
        <v>0</v>
      </c>
      <c r="Z630" s="65">
        <v>0</v>
      </c>
      <c r="AA630" s="319">
        <v>885165</v>
      </c>
      <c r="AB630" s="319">
        <v>46667</v>
      </c>
      <c r="AC630" s="320">
        <f>AA630+AB630</f>
        <v>931832</v>
      </c>
      <c r="AD630" s="75">
        <v>4500000</v>
      </c>
      <c r="AE630" s="75">
        <v>6000000</v>
      </c>
      <c r="AF630" s="75">
        <f>AC630*U630</f>
        <v>0</v>
      </c>
      <c r="AG630" s="75">
        <f>200000*V630</f>
        <v>4800000</v>
      </c>
      <c r="AH630" s="648">
        <f t="shared" si="9"/>
        <v>0</v>
      </c>
    </row>
    <row r="631" spans="1:34" s="50" customFormat="1" ht="24" hidden="1" customHeight="1" x14ac:dyDescent="0.2">
      <c r="A631" s="182"/>
      <c r="B631" s="298">
        <v>500</v>
      </c>
      <c r="C631" s="266">
        <v>283</v>
      </c>
      <c r="D631" s="299">
        <v>13429</v>
      </c>
      <c r="E631" s="242" t="s">
        <v>2006</v>
      </c>
      <c r="F631" s="243" t="s">
        <v>2007</v>
      </c>
      <c r="G631" s="287" t="s">
        <v>137</v>
      </c>
      <c r="H631" s="274" t="s">
        <v>1961</v>
      </c>
      <c r="I631" s="294" t="s">
        <v>2932</v>
      </c>
      <c r="J631" s="635">
        <v>2080299069</v>
      </c>
      <c r="K631" s="635">
        <v>39064958</v>
      </c>
      <c r="L631" s="65" t="s">
        <v>1961</v>
      </c>
      <c r="M631" s="292" t="s">
        <v>137</v>
      </c>
      <c r="N631" s="244" t="s">
        <v>2410</v>
      </c>
      <c r="O631" s="65"/>
      <c r="P631" s="90"/>
      <c r="Q631" s="244">
        <v>30</v>
      </c>
      <c r="R631" s="246">
        <v>120</v>
      </c>
      <c r="S631" s="246">
        <v>110</v>
      </c>
      <c r="T631" s="246">
        <v>29.33</v>
      </c>
      <c r="U631" s="90">
        <v>0</v>
      </c>
      <c r="V631" s="262">
        <v>13</v>
      </c>
      <c r="W631" s="99">
        <v>0</v>
      </c>
      <c r="X631" s="84">
        <v>0</v>
      </c>
      <c r="Y631" s="99">
        <v>0</v>
      </c>
      <c r="Z631" s="65">
        <v>0</v>
      </c>
      <c r="AA631" s="319">
        <v>885165</v>
      </c>
      <c r="AB631" s="319">
        <v>46667.01</v>
      </c>
      <c r="AC631" s="320">
        <f>AA631+AB631</f>
        <v>931832.01</v>
      </c>
      <c r="AD631" s="75">
        <v>4500000</v>
      </c>
      <c r="AE631" s="75">
        <v>6000000</v>
      </c>
      <c r="AF631" s="75">
        <f>AC631*U631</f>
        <v>0</v>
      </c>
      <c r="AG631" s="75">
        <f>200000*V631</f>
        <v>2600000</v>
      </c>
      <c r="AH631" s="648">
        <f t="shared" si="9"/>
        <v>0</v>
      </c>
    </row>
    <row r="632" spans="1:34" s="50" customFormat="1" ht="24" hidden="1" customHeight="1" x14ac:dyDescent="0.2">
      <c r="A632" s="182"/>
      <c r="B632" s="298">
        <v>189</v>
      </c>
      <c r="C632" s="266">
        <v>198</v>
      </c>
      <c r="D632" s="299">
        <v>13431</v>
      </c>
      <c r="E632" s="252" t="s">
        <v>2010</v>
      </c>
      <c r="F632" s="253" t="s">
        <v>2011</v>
      </c>
      <c r="G632" s="252" t="s">
        <v>87</v>
      </c>
      <c r="H632" s="274" t="s">
        <v>1961</v>
      </c>
      <c r="I632" s="294" t="s">
        <v>2629</v>
      </c>
      <c r="J632" s="635">
        <v>2064837329</v>
      </c>
      <c r="K632" s="635">
        <v>36410290</v>
      </c>
      <c r="L632" s="65" t="s">
        <v>1961</v>
      </c>
      <c r="M632" s="292" t="s">
        <v>2380</v>
      </c>
      <c r="N632" s="99"/>
      <c r="O632" s="65"/>
      <c r="P632" s="90"/>
      <c r="Q632" s="254">
        <v>30</v>
      </c>
      <c r="R632" s="255">
        <v>18</v>
      </c>
      <c r="S632" s="65">
        <v>0</v>
      </c>
      <c r="T632" s="65">
        <v>0</v>
      </c>
      <c r="U632" s="90">
        <v>0</v>
      </c>
      <c r="V632" s="260">
        <v>15</v>
      </c>
      <c r="W632" s="99">
        <v>0</v>
      </c>
      <c r="X632" s="84">
        <v>0</v>
      </c>
      <c r="Y632" s="99">
        <v>2</v>
      </c>
      <c r="Z632" s="65">
        <v>2</v>
      </c>
      <c r="AA632" s="327">
        <v>1477052</v>
      </c>
      <c r="AB632" s="327">
        <v>46667</v>
      </c>
      <c r="AC632" s="328">
        <f>AA632+AB632</f>
        <v>1523719</v>
      </c>
      <c r="AD632" s="75">
        <v>4500000</v>
      </c>
      <c r="AE632" s="75">
        <v>6000000</v>
      </c>
      <c r="AF632" s="75">
        <f>AC632*U632</f>
        <v>0</v>
      </c>
      <c r="AG632" s="75">
        <f>200000*V632</f>
        <v>3000000</v>
      </c>
      <c r="AH632" s="648">
        <f t="shared" si="9"/>
        <v>0</v>
      </c>
    </row>
    <row r="633" spans="1:34" s="50" customFormat="1" ht="24" hidden="1" customHeight="1" x14ac:dyDescent="0.2">
      <c r="A633" s="182"/>
      <c r="B633" s="298">
        <v>499</v>
      </c>
      <c r="C633" s="266">
        <v>282</v>
      </c>
      <c r="D633" s="299">
        <v>13432</v>
      </c>
      <c r="E633" s="242" t="s">
        <v>473</v>
      </c>
      <c r="F633" s="243" t="s">
        <v>2013</v>
      </c>
      <c r="G633" s="287" t="s">
        <v>137</v>
      </c>
      <c r="H633" s="274" t="s">
        <v>1961</v>
      </c>
      <c r="I633" s="440" t="s">
        <v>2931</v>
      </c>
      <c r="J633" s="635">
        <v>2180712723</v>
      </c>
      <c r="K633" s="635">
        <v>12632052</v>
      </c>
      <c r="L633" s="65" t="s">
        <v>1961</v>
      </c>
      <c r="M633" s="292" t="s">
        <v>137</v>
      </c>
      <c r="N633" s="99"/>
      <c r="O633" s="246" t="s">
        <v>2410</v>
      </c>
      <c r="P633" s="90"/>
      <c r="Q633" s="244">
        <v>30</v>
      </c>
      <c r="R633" s="246">
        <v>90</v>
      </c>
      <c r="S633" s="246">
        <v>0</v>
      </c>
      <c r="T633" s="246">
        <v>0</v>
      </c>
      <c r="U633" s="90">
        <v>0</v>
      </c>
      <c r="V633" s="262">
        <v>24</v>
      </c>
      <c r="W633" s="99">
        <v>0</v>
      </c>
      <c r="X633" s="84">
        <v>0</v>
      </c>
      <c r="Y633" s="99">
        <v>2</v>
      </c>
      <c r="Z633" s="65">
        <v>2</v>
      </c>
      <c r="AA633" s="319">
        <v>885165</v>
      </c>
      <c r="AB633" s="319">
        <v>46667</v>
      </c>
      <c r="AC633" s="320">
        <f>AA633+AB633</f>
        <v>931832</v>
      </c>
      <c r="AD633" s="75">
        <v>4500000</v>
      </c>
      <c r="AE633" s="75">
        <v>6000000</v>
      </c>
      <c r="AF633" s="75">
        <f>AC633*U633</f>
        <v>0</v>
      </c>
      <c r="AG633" s="75">
        <f>200000*V633</f>
        <v>4800000</v>
      </c>
      <c r="AH633" s="648">
        <f t="shared" si="9"/>
        <v>0</v>
      </c>
    </row>
    <row r="634" spans="1:34" s="50" customFormat="1" ht="24" hidden="1" customHeight="1" x14ac:dyDescent="0.2">
      <c r="A634" s="182"/>
      <c r="B634" s="298">
        <v>501</v>
      </c>
      <c r="C634" s="266">
        <v>284</v>
      </c>
      <c r="D634" s="299">
        <v>13433</v>
      </c>
      <c r="E634" s="242" t="s">
        <v>488</v>
      </c>
      <c r="F634" s="243" t="s">
        <v>2015</v>
      </c>
      <c r="G634" s="287" t="s">
        <v>137</v>
      </c>
      <c r="H634" s="274" t="s">
        <v>1961</v>
      </c>
      <c r="I634" s="294" t="s">
        <v>2933</v>
      </c>
      <c r="J634" s="635">
        <v>2122912731</v>
      </c>
      <c r="K634" s="635">
        <v>37482148</v>
      </c>
      <c r="L634" s="65" t="s">
        <v>1961</v>
      </c>
      <c r="M634" s="292" t="s">
        <v>137</v>
      </c>
      <c r="N634" s="244" t="s">
        <v>2410</v>
      </c>
      <c r="O634" s="65"/>
      <c r="P634" s="90"/>
      <c r="Q634" s="244">
        <v>30</v>
      </c>
      <c r="R634" s="246">
        <v>120</v>
      </c>
      <c r="S634" s="246">
        <v>110</v>
      </c>
      <c r="T634" s="246">
        <v>29.33</v>
      </c>
      <c r="U634" s="90">
        <v>0</v>
      </c>
      <c r="V634" s="262">
        <v>15</v>
      </c>
      <c r="W634" s="99">
        <v>0</v>
      </c>
      <c r="X634" s="84">
        <v>0</v>
      </c>
      <c r="Y634" s="99">
        <v>2</v>
      </c>
      <c r="Z634" s="65">
        <v>2</v>
      </c>
      <c r="AA634" s="319">
        <v>885165</v>
      </c>
      <c r="AB634" s="319">
        <v>46667</v>
      </c>
      <c r="AC634" s="320">
        <f>AA634+AB634</f>
        <v>931832</v>
      </c>
      <c r="AD634" s="75">
        <v>4500000</v>
      </c>
      <c r="AE634" s="75">
        <v>6000000</v>
      </c>
      <c r="AF634" s="75">
        <f>AC634*U634</f>
        <v>0</v>
      </c>
      <c r="AG634" s="75">
        <f>200000*V634</f>
        <v>3000000</v>
      </c>
      <c r="AH634" s="648">
        <f t="shared" si="9"/>
        <v>0</v>
      </c>
    </row>
    <row r="635" spans="1:34" s="50" customFormat="1" ht="24" hidden="1" customHeight="1" x14ac:dyDescent="0.2">
      <c r="A635" s="182"/>
      <c r="B635" s="298">
        <v>508</v>
      </c>
      <c r="C635" s="266">
        <v>291</v>
      </c>
      <c r="D635" s="299">
        <v>13434</v>
      </c>
      <c r="E635" s="242" t="s">
        <v>216</v>
      </c>
      <c r="F635" s="243" t="s">
        <v>2017</v>
      </c>
      <c r="G635" s="287" t="s">
        <v>137</v>
      </c>
      <c r="H635" s="274" t="s">
        <v>1961</v>
      </c>
      <c r="I635" s="294" t="s">
        <v>2940</v>
      </c>
      <c r="J635" s="635">
        <v>2162769573</v>
      </c>
      <c r="K635" s="635">
        <v>37598576</v>
      </c>
      <c r="L635" s="65" t="s">
        <v>1961</v>
      </c>
      <c r="M635" s="292" t="s">
        <v>137</v>
      </c>
      <c r="N635" s="244" t="s">
        <v>2410</v>
      </c>
      <c r="O635" s="65"/>
      <c r="P635" s="90"/>
      <c r="Q635" s="244">
        <v>30</v>
      </c>
      <c r="R635" s="246">
        <v>120</v>
      </c>
      <c r="S635" s="246">
        <v>110</v>
      </c>
      <c r="T635" s="246">
        <v>29.33</v>
      </c>
      <c r="U635" s="90">
        <v>0</v>
      </c>
      <c r="V635" s="262">
        <v>15</v>
      </c>
      <c r="W635" s="99">
        <v>0</v>
      </c>
      <c r="X635" s="84">
        <v>0</v>
      </c>
      <c r="Y635" s="99">
        <v>2</v>
      </c>
      <c r="Z635" s="65">
        <v>2</v>
      </c>
      <c r="AA635" s="319">
        <v>885165</v>
      </c>
      <c r="AB635" s="319">
        <v>46667</v>
      </c>
      <c r="AC635" s="320">
        <f>AA635+AB635</f>
        <v>931832</v>
      </c>
      <c r="AD635" s="75">
        <v>4500000</v>
      </c>
      <c r="AE635" s="75">
        <v>6000000</v>
      </c>
      <c r="AF635" s="75">
        <f>AC635*U635</f>
        <v>0</v>
      </c>
      <c r="AG635" s="75">
        <f>200000*V635</f>
        <v>3000000</v>
      </c>
      <c r="AH635" s="648">
        <f t="shared" si="9"/>
        <v>0</v>
      </c>
    </row>
    <row r="636" spans="1:34" s="50" customFormat="1" ht="24" hidden="1" customHeight="1" x14ac:dyDescent="0.2">
      <c r="A636" s="182"/>
      <c r="B636" s="298">
        <v>197</v>
      </c>
      <c r="C636" s="266">
        <v>206</v>
      </c>
      <c r="D636" s="299">
        <v>13435</v>
      </c>
      <c r="E636" s="252" t="s">
        <v>226</v>
      </c>
      <c r="F636" s="253" t="s">
        <v>752</v>
      </c>
      <c r="G636" s="252" t="s">
        <v>87</v>
      </c>
      <c r="H636" s="274" t="s">
        <v>1961</v>
      </c>
      <c r="I636" s="294" t="s">
        <v>2637</v>
      </c>
      <c r="J636" s="635">
        <v>2260037119</v>
      </c>
      <c r="K636" s="635">
        <v>37651419</v>
      </c>
      <c r="L636" s="65" t="s">
        <v>1961</v>
      </c>
      <c r="M636" s="292" t="s">
        <v>2380</v>
      </c>
      <c r="N636" s="99"/>
      <c r="O636" s="65"/>
      <c r="P636" s="90"/>
      <c r="Q636" s="254">
        <v>30</v>
      </c>
      <c r="R636" s="255">
        <v>33</v>
      </c>
      <c r="S636" s="65">
        <v>0</v>
      </c>
      <c r="T636" s="65">
        <v>0</v>
      </c>
      <c r="U636" s="90">
        <v>0</v>
      </c>
      <c r="V636" s="260">
        <v>23</v>
      </c>
      <c r="W636" s="99">
        <v>0</v>
      </c>
      <c r="X636" s="84">
        <v>0</v>
      </c>
      <c r="Y636" s="99">
        <v>0</v>
      </c>
      <c r="Z636" s="65">
        <v>0</v>
      </c>
      <c r="AA636" s="327">
        <v>1477052</v>
      </c>
      <c r="AB636" s="327">
        <v>46667</v>
      </c>
      <c r="AC636" s="328">
        <f>AA636+AB636</f>
        <v>1523719</v>
      </c>
      <c r="AD636" s="75">
        <v>4500000</v>
      </c>
      <c r="AE636" s="75">
        <v>6000000</v>
      </c>
      <c r="AF636" s="75">
        <f>AC636*U636</f>
        <v>0</v>
      </c>
      <c r="AG636" s="75">
        <f>200000*V636</f>
        <v>4600000</v>
      </c>
      <c r="AH636" s="648">
        <f t="shared" si="9"/>
        <v>0</v>
      </c>
    </row>
    <row r="637" spans="1:34" s="50" customFormat="1" ht="24" hidden="1" customHeight="1" x14ac:dyDescent="0.2">
      <c r="A637" s="182"/>
      <c r="B637" s="298">
        <v>515</v>
      </c>
      <c r="C637" s="266">
        <v>212</v>
      </c>
      <c r="D637" s="299">
        <v>13436</v>
      </c>
      <c r="E637" s="252" t="s">
        <v>2020</v>
      </c>
      <c r="F637" s="253" t="s">
        <v>2021</v>
      </c>
      <c r="G637" s="252" t="s">
        <v>2414</v>
      </c>
      <c r="H637" s="274" t="s">
        <v>1961</v>
      </c>
      <c r="I637" s="294" t="s">
        <v>2947</v>
      </c>
      <c r="J637" s="635">
        <v>2110533188</v>
      </c>
      <c r="K637" s="635">
        <v>37665443</v>
      </c>
      <c r="L637" s="65"/>
      <c r="M637" s="292" t="s">
        <v>2380</v>
      </c>
      <c r="N637" s="99"/>
      <c r="O637" s="65"/>
      <c r="P637" s="90"/>
      <c r="Q637" s="254">
        <v>30</v>
      </c>
      <c r="R637" s="255">
        <v>99</v>
      </c>
      <c r="S637" s="65">
        <v>0</v>
      </c>
      <c r="T637" s="65">
        <v>0</v>
      </c>
      <c r="U637" s="90">
        <v>0</v>
      </c>
      <c r="V637" s="260">
        <v>23</v>
      </c>
      <c r="W637" s="99">
        <v>0</v>
      </c>
      <c r="X637" s="84">
        <v>0</v>
      </c>
      <c r="Y637" s="99">
        <v>0</v>
      </c>
      <c r="Z637" s="65">
        <v>0</v>
      </c>
      <c r="AA637" s="327">
        <v>1477052</v>
      </c>
      <c r="AB637" s="327">
        <v>0</v>
      </c>
      <c r="AC637" s="328">
        <f>AA637+AB637</f>
        <v>1477052</v>
      </c>
      <c r="AD637" s="75">
        <v>4500000</v>
      </c>
      <c r="AE637" s="75">
        <v>6000000</v>
      </c>
      <c r="AF637" s="75">
        <f>AC637*U637</f>
        <v>0</v>
      </c>
      <c r="AG637" s="75">
        <f>200000*V637</f>
        <v>4600000</v>
      </c>
      <c r="AH637" s="648">
        <f t="shared" si="9"/>
        <v>0</v>
      </c>
    </row>
    <row r="638" spans="1:34" s="50" customFormat="1" ht="24" hidden="1" customHeight="1" x14ac:dyDescent="0.2">
      <c r="A638" s="182"/>
      <c r="B638" s="298">
        <v>502</v>
      </c>
      <c r="C638" s="266">
        <v>285</v>
      </c>
      <c r="D638" s="299">
        <v>13437</v>
      </c>
      <c r="E638" s="242" t="s">
        <v>158</v>
      </c>
      <c r="F638" s="243" t="s">
        <v>120</v>
      </c>
      <c r="G638" s="287" t="s">
        <v>137</v>
      </c>
      <c r="H638" s="274" t="s">
        <v>1961</v>
      </c>
      <c r="I638" s="294" t="s">
        <v>2934</v>
      </c>
      <c r="J638" s="635">
        <v>4880138614</v>
      </c>
      <c r="K638" s="635">
        <v>38259442</v>
      </c>
      <c r="L638" s="65" t="s">
        <v>1961</v>
      </c>
      <c r="M638" s="292" t="s">
        <v>137</v>
      </c>
      <c r="N638" s="99"/>
      <c r="O638" s="65"/>
      <c r="P638" s="245" t="s">
        <v>2410</v>
      </c>
      <c r="Q638" s="244">
        <v>30</v>
      </c>
      <c r="R638" s="246">
        <v>120</v>
      </c>
      <c r="S638" s="246">
        <v>220</v>
      </c>
      <c r="T638" s="246">
        <v>29.33</v>
      </c>
      <c r="U638" s="90">
        <v>0</v>
      </c>
      <c r="V638" s="262">
        <v>17</v>
      </c>
      <c r="W638" s="99">
        <v>0</v>
      </c>
      <c r="X638" s="84">
        <v>0</v>
      </c>
      <c r="Y638" s="99">
        <v>0</v>
      </c>
      <c r="Z638" s="65">
        <v>0</v>
      </c>
      <c r="AA638" s="319">
        <v>885165</v>
      </c>
      <c r="AB638" s="319">
        <v>46667</v>
      </c>
      <c r="AC638" s="320">
        <f>AA638+AB638</f>
        <v>931832</v>
      </c>
      <c r="AD638" s="75">
        <v>4500000</v>
      </c>
      <c r="AE638" s="75">
        <v>6000000</v>
      </c>
      <c r="AF638" s="75">
        <f>AC638*U638</f>
        <v>0</v>
      </c>
      <c r="AG638" s="75">
        <f>200000*V638</f>
        <v>3400000</v>
      </c>
      <c r="AH638" s="648">
        <f t="shared" si="9"/>
        <v>0</v>
      </c>
    </row>
    <row r="639" spans="1:34" s="50" customFormat="1" ht="24" hidden="1" customHeight="1" x14ac:dyDescent="0.2">
      <c r="A639" s="182"/>
      <c r="B639" s="298">
        <v>504</v>
      </c>
      <c r="C639" s="266">
        <v>287</v>
      </c>
      <c r="D639" s="299">
        <v>13438</v>
      </c>
      <c r="E639" s="242" t="s">
        <v>2024</v>
      </c>
      <c r="F639" s="243" t="s">
        <v>2025</v>
      </c>
      <c r="G639" s="287" t="s">
        <v>137</v>
      </c>
      <c r="H639" s="274" t="s">
        <v>1961</v>
      </c>
      <c r="I639" s="294" t="s">
        <v>2936</v>
      </c>
      <c r="J639" s="635">
        <v>4889497048</v>
      </c>
      <c r="K639" s="635">
        <v>25720890</v>
      </c>
      <c r="L639" s="65" t="s">
        <v>1961</v>
      </c>
      <c r="M639" s="292" t="s">
        <v>137</v>
      </c>
      <c r="N639" s="244" t="s">
        <v>2410</v>
      </c>
      <c r="O639" s="65"/>
      <c r="P639" s="90"/>
      <c r="Q639" s="244">
        <v>30</v>
      </c>
      <c r="R639" s="246">
        <v>120</v>
      </c>
      <c r="S639" s="246">
        <v>110</v>
      </c>
      <c r="T639" s="246">
        <v>29.33</v>
      </c>
      <c r="U639" s="90">
        <v>0</v>
      </c>
      <c r="V639" s="262">
        <v>15</v>
      </c>
      <c r="W639" s="99">
        <v>0</v>
      </c>
      <c r="X639" s="84">
        <v>0</v>
      </c>
      <c r="Y639" s="99">
        <v>0</v>
      </c>
      <c r="Z639" s="65">
        <v>0</v>
      </c>
      <c r="AA639" s="319">
        <v>885165</v>
      </c>
      <c r="AB639" s="319">
        <v>46667</v>
      </c>
      <c r="AC639" s="320">
        <f>AA639+AB639</f>
        <v>931832</v>
      </c>
      <c r="AD639" s="75">
        <v>4500000</v>
      </c>
      <c r="AE639" s="75">
        <v>6000000</v>
      </c>
      <c r="AF639" s="75">
        <f>AC639*U639</f>
        <v>0</v>
      </c>
      <c r="AG639" s="75">
        <f>200000*V639</f>
        <v>3000000</v>
      </c>
      <c r="AH639" s="648">
        <f t="shared" si="9"/>
        <v>0</v>
      </c>
    </row>
    <row r="640" spans="1:34" s="50" customFormat="1" ht="24" customHeight="1" x14ac:dyDescent="0.2">
      <c r="A640" s="182"/>
      <c r="B640" s="298">
        <v>498</v>
      </c>
      <c r="C640" s="266">
        <v>281</v>
      </c>
      <c r="D640" s="299">
        <v>13439</v>
      </c>
      <c r="E640" s="242" t="s">
        <v>488</v>
      </c>
      <c r="F640" s="243" t="s">
        <v>2027</v>
      </c>
      <c r="G640" s="287" t="s">
        <v>137</v>
      </c>
      <c r="H640" s="274" t="s">
        <v>1961</v>
      </c>
      <c r="I640" s="294" t="s">
        <v>2930</v>
      </c>
      <c r="J640" s="635">
        <v>2030155454</v>
      </c>
      <c r="K640" s="635">
        <v>37774698</v>
      </c>
      <c r="L640" s="65" t="s">
        <v>1961</v>
      </c>
      <c r="M640" s="292" t="s">
        <v>137</v>
      </c>
      <c r="N640" s="99"/>
      <c r="O640" s="65"/>
      <c r="P640" s="245" t="s">
        <v>2410</v>
      </c>
      <c r="Q640" s="244">
        <v>30</v>
      </c>
      <c r="R640" s="246">
        <v>120</v>
      </c>
      <c r="S640" s="246">
        <v>220</v>
      </c>
      <c r="T640" s="246">
        <v>29.33</v>
      </c>
      <c r="U640" s="90">
        <v>0</v>
      </c>
      <c r="V640" s="262">
        <v>22</v>
      </c>
      <c r="W640" s="99">
        <v>0</v>
      </c>
      <c r="X640" s="84">
        <v>0</v>
      </c>
      <c r="Y640" s="99">
        <v>1</v>
      </c>
      <c r="Z640" s="65">
        <v>0</v>
      </c>
      <c r="AA640" s="319">
        <v>885165</v>
      </c>
      <c r="AB640" s="319">
        <v>46667</v>
      </c>
      <c r="AC640" s="320">
        <f>AA640+AB640</f>
        <v>931832</v>
      </c>
      <c r="AD640" s="75">
        <v>4500000</v>
      </c>
      <c r="AE640" s="75">
        <v>6000000</v>
      </c>
      <c r="AF640" s="75">
        <f>AC640*U640</f>
        <v>0</v>
      </c>
      <c r="AG640" s="75">
        <f>200000*V640</f>
        <v>4400000</v>
      </c>
      <c r="AH640" s="648">
        <f t="shared" si="9"/>
        <v>-1</v>
      </c>
    </row>
    <row r="641" spans="1:35" s="50" customFormat="1" ht="24" hidden="1" customHeight="1" x14ac:dyDescent="0.2">
      <c r="A641" s="182"/>
      <c r="B641" s="298">
        <v>512</v>
      </c>
      <c r="C641" s="266">
        <v>295</v>
      </c>
      <c r="D641" s="299">
        <v>13440</v>
      </c>
      <c r="E641" s="242" t="s">
        <v>294</v>
      </c>
      <c r="F641" s="243" t="s">
        <v>2029</v>
      </c>
      <c r="G641" s="287" t="s">
        <v>137</v>
      </c>
      <c r="H641" s="274" t="s">
        <v>1961</v>
      </c>
      <c r="I641" s="294" t="s">
        <v>2944</v>
      </c>
      <c r="J641" s="635">
        <v>2020007916</v>
      </c>
      <c r="K641" s="635">
        <v>38266892</v>
      </c>
      <c r="L641" s="65" t="s">
        <v>1961</v>
      </c>
      <c r="M641" s="292" t="s">
        <v>137</v>
      </c>
      <c r="N641" s="99"/>
      <c r="O641" s="65"/>
      <c r="P641" s="245" t="s">
        <v>2410</v>
      </c>
      <c r="Q641" s="244">
        <v>30</v>
      </c>
      <c r="R641" s="246">
        <v>120</v>
      </c>
      <c r="S641" s="246">
        <v>220</v>
      </c>
      <c r="T641" s="246">
        <v>29.33</v>
      </c>
      <c r="U641" s="90">
        <v>0</v>
      </c>
      <c r="V641" s="262">
        <v>12</v>
      </c>
      <c r="W641" s="99">
        <v>0</v>
      </c>
      <c r="X641" s="84">
        <v>0</v>
      </c>
      <c r="Y641" s="99">
        <v>0</v>
      </c>
      <c r="Z641" s="65">
        <v>0</v>
      </c>
      <c r="AA641" s="319">
        <v>885165</v>
      </c>
      <c r="AB641" s="319">
        <v>0</v>
      </c>
      <c r="AC641" s="320">
        <f>AA641+AB641</f>
        <v>885165</v>
      </c>
      <c r="AD641" s="75">
        <v>4500000</v>
      </c>
      <c r="AE641" s="75">
        <v>6000000</v>
      </c>
      <c r="AF641" s="75">
        <f>AC641*U641</f>
        <v>0</v>
      </c>
      <c r="AG641" s="75">
        <f>200000*V641</f>
        <v>2400000</v>
      </c>
      <c r="AH641" s="648">
        <f t="shared" si="9"/>
        <v>0</v>
      </c>
    </row>
    <row r="642" spans="1:35" s="50" customFormat="1" ht="24" hidden="1" customHeight="1" x14ac:dyDescent="0.2">
      <c r="A642" s="182"/>
      <c r="B642" s="298">
        <v>513</v>
      </c>
      <c r="C642" s="266">
        <v>284</v>
      </c>
      <c r="D642" s="299">
        <v>13441</v>
      </c>
      <c r="E642" s="242" t="s">
        <v>158</v>
      </c>
      <c r="F642" s="243" t="s">
        <v>2031</v>
      </c>
      <c r="G642" s="287" t="s">
        <v>137</v>
      </c>
      <c r="H642" s="274" t="s">
        <v>1961</v>
      </c>
      <c r="I642" s="294" t="s">
        <v>2945</v>
      </c>
      <c r="J642" s="635">
        <v>4889872078</v>
      </c>
      <c r="K642" s="635">
        <v>38262196</v>
      </c>
      <c r="L642" s="65" t="s">
        <v>1961</v>
      </c>
      <c r="M642" s="292" t="s">
        <v>137</v>
      </c>
      <c r="N642" s="99"/>
      <c r="O642" s="65"/>
      <c r="P642" s="245" t="s">
        <v>2410</v>
      </c>
      <c r="Q642" s="244">
        <v>30</v>
      </c>
      <c r="R642" s="246">
        <v>120</v>
      </c>
      <c r="S642" s="246">
        <v>220</v>
      </c>
      <c r="T642" s="246">
        <v>29.33</v>
      </c>
      <c r="U642" s="90">
        <v>0</v>
      </c>
      <c r="V642" s="262">
        <v>12</v>
      </c>
      <c r="W642" s="99">
        <v>0</v>
      </c>
      <c r="X642" s="84">
        <v>0</v>
      </c>
      <c r="Y642" s="99">
        <v>0</v>
      </c>
      <c r="Z642" s="65">
        <v>0</v>
      </c>
      <c r="AA642" s="319">
        <v>885165</v>
      </c>
      <c r="AB642" s="319">
        <v>0</v>
      </c>
      <c r="AC642" s="320">
        <f>AA642+AB642</f>
        <v>885165</v>
      </c>
      <c r="AD642" s="75">
        <v>4500000</v>
      </c>
      <c r="AE642" s="75">
        <v>6000000</v>
      </c>
      <c r="AF642" s="75">
        <f>AC642*U642</f>
        <v>0</v>
      </c>
      <c r="AG642" s="75">
        <f>200000*V642</f>
        <v>2400000</v>
      </c>
      <c r="AH642" s="648">
        <f t="shared" si="9"/>
        <v>0</v>
      </c>
    </row>
    <row r="643" spans="1:35" s="50" customFormat="1" ht="24" hidden="1" customHeight="1" x14ac:dyDescent="0.2">
      <c r="A643" s="182"/>
      <c r="B643" s="298">
        <v>201</v>
      </c>
      <c r="C643" s="266">
        <v>210</v>
      </c>
      <c r="D643" s="299">
        <v>13442</v>
      </c>
      <c r="E643" s="252" t="s">
        <v>226</v>
      </c>
      <c r="F643" s="253" t="s">
        <v>2033</v>
      </c>
      <c r="G643" s="252" t="s">
        <v>87</v>
      </c>
      <c r="H643" s="274" t="s">
        <v>1961</v>
      </c>
      <c r="I643" s="294" t="s">
        <v>2641</v>
      </c>
      <c r="J643" s="635">
        <v>4880118346</v>
      </c>
      <c r="K643" s="635">
        <v>38263290</v>
      </c>
      <c r="L643" s="65" t="s">
        <v>1961</v>
      </c>
      <c r="M643" s="292" t="s">
        <v>2380</v>
      </c>
      <c r="N643" s="99"/>
      <c r="O643" s="65"/>
      <c r="P643" s="90"/>
      <c r="Q643" s="254">
        <v>30</v>
      </c>
      <c r="R643" s="255">
        <v>69</v>
      </c>
      <c r="S643" s="65">
        <v>0</v>
      </c>
      <c r="T643" s="65">
        <v>0</v>
      </c>
      <c r="U643" s="90">
        <v>0</v>
      </c>
      <c r="V643" s="260">
        <v>23</v>
      </c>
      <c r="W643" s="99">
        <v>0</v>
      </c>
      <c r="X643" s="84">
        <v>0</v>
      </c>
      <c r="Y643" s="99">
        <v>1</v>
      </c>
      <c r="Z643" s="65">
        <v>1</v>
      </c>
      <c r="AA643" s="327">
        <v>1477052</v>
      </c>
      <c r="AB643" s="327">
        <v>46667</v>
      </c>
      <c r="AC643" s="328">
        <f>AA643+AB643</f>
        <v>1523719</v>
      </c>
      <c r="AD643" s="75">
        <v>4500000</v>
      </c>
      <c r="AE643" s="75">
        <v>6000000</v>
      </c>
      <c r="AF643" s="75">
        <f>AC643*U643</f>
        <v>0</v>
      </c>
      <c r="AG643" s="75">
        <f>200000*V643</f>
        <v>4600000</v>
      </c>
      <c r="AH643" s="648">
        <f t="shared" si="9"/>
        <v>0</v>
      </c>
    </row>
    <row r="644" spans="1:35" s="50" customFormat="1" ht="24" hidden="1" customHeight="1" x14ac:dyDescent="0.2">
      <c r="A644" s="182"/>
      <c r="B644" s="298">
        <v>509</v>
      </c>
      <c r="C644" s="266">
        <v>292</v>
      </c>
      <c r="D644" s="299">
        <v>13443</v>
      </c>
      <c r="E644" s="242" t="s">
        <v>435</v>
      </c>
      <c r="F644" s="243" t="s">
        <v>2035</v>
      </c>
      <c r="G644" s="287" t="s">
        <v>137</v>
      </c>
      <c r="H644" s="274" t="s">
        <v>1961</v>
      </c>
      <c r="I644" s="294" t="s">
        <v>2941</v>
      </c>
      <c r="J644" s="635">
        <v>4869864398</v>
      </c>
      <c r="K644" s="635">
        <v>39032625</v>
      </c>
      <c r="L644" s="65" t="s">
        <v>1961</v>
      </c>
      <c r="M644" s="292" t="s">
        <v>137</v>
      </c>
      <c r="N644" s="244" t="s">
        <v>2410</v>
      </c>
      <c r="O644" s="65"/>
      <c r="P644" s="90"/>
      <c r="Q644" s="244">
        <v>30</v>
      </c>
      <c r="R644" s="246">
        <v>120</v>
      </c>
      <c r="S644" s="246">
        <v>110</v>
      </c>
      <c r="T644" s="246">
        <v>29.33</v>
      </c>
      <c r="U644" s="90">
        <v>0</v>
      </c>
      <c r="V644" s="262">
        <v>15</v>
      </c>
      <c r="W644" s="99">
        <v>0</v>
      </c>
      <c r="X644" s="84">
        <v>0</v>
      </c>
      <c r="Y644" s="99">
        <v>1</v>
      </c>
      <c r="Z644" s="65">
        <v>1</v>
      </c>
      <c r="AA644" s="319">
        <v>885165</v>
      </c>
      <c r="AB644" s="319">
        <v>0</v>
      </c>
      <c r="AC644" s="320">
        <f>AA644+AB644</f>
        <v>885165</v>
      </c>
      <c r="AD644" s="75">
        <v>4500000</v>
      </c>
      <c r="AE644" s="75">
        <v>6000000</v>
      </c>
      <c r="AF644" s="75">
        <f>AC644*U644</f>
        <v>0</v>
      </c>
      <c r="AG644" s="75">
        <f>200000*V644</f>
        <v>3000000</v>
      </c>
      <c r="AH644" s="648">
        <f t="shared" si="9"/>
        <v>0</v>
      </c>
    </row>
    <row r="645" spans="1:35" s="50" customFormat="1" ht="24" hidden="1" customHeight="1" x14ac:dyDescent="0.2">
      <c r="A645" s="182"/>
      <c r="B645" s="298">
        <v>505</v>
      </c>
      <c r="C645" s="266">
        <v>288</v>
      </c>
      <c r="D645" s="299">
        <v>13444</v>
      </c>
      <c r="E645" s="242" t="s">
        <v>1162</v>
      </c>
      <c r="F645" s="243" t="s">
        <v>2037</v>
      </c>
      <c r="G645" s="287" t="s">
        <v>137</v>
      </c>
      <c r="H645" s="274" t="s">
        <v>1961</v>
      </c>
      <c r="I645" s="294" t="s">
        <v>2937</v>
      </c>
      <c r="J645" s="635">
        <v>4880266930</v>
      </c>
      <c r="K645" s="635">
        <v>38268225</v>
      </c>
      <c r="L645" s="65" t="s">
        <v>1961</v>
      </c>
      <c r="M645" s="292" t="s">
        <v>137</v>
      </c>
      <c r="N645" s="244" t="s">
        <v>2410</v>
      </c>
      <c r="O645" s="65"/>
      <c r="P645" s="90"/>
      <c r="Q645" s="244">
        <v>30</v>
      </c>
      <c r="R645" s="246">
        <v>120</v>
      </c>
      <c r="S645" s="246">
        <v>110</v>
      </c>
      <c r="T645" s="246">
        <v>29.33</v>
      </c>
      <c r="U645" s="90">
        <v>0</v>
      </c>
      <c r="V645" s="262">
        <v>15</v>
      </c>
      <c r="W645" s="99">
        <v>0</v>
      </c>
      <c r="X645" s="84">
        <v>0</v>
      </c>
      <c r="Y645" s="99">
        <v>0</v>
      </c>
      <c r="Z645" s="65">
        <v>0</v>
      </c>
      <c r="AA645" s="319">
        <v>885165</v>
      </c>
      <c r="AB645" s="319">
        <v>46667</v>
      </c>
      <c r="AC645" s="320">
        <f>AA645+AB645</f>
        <v>931832</v>
      </c>
      <c r="AD645" s="75">
        <v>4500000</v>
      </c>
      <c r="AE645" s="75">
        <v>6000000</v>
      </c>
      <c r="AF645" s="75">
        <f>AC645*U645</f>
        <v>0</v>
      </c>
      <c r="AG645" s="75">
        <f>200000*V645</f>
        <v>3000000</v>
      </c>
      <c r="AH645" s="648">
        <f t="shared" si="9"/>
        <v>0</v>
      </c>
    </row>
    <row r="646" spans="1:35" s="50" customFormat="1" ht="24" hidden="1" customHeight="1" x14ac:dyDescent="0.2">
      <c r="A646" s="182"/>
      <c r="B646" s="298">
        <v>200</v>
      </c>
      <c r="C646" s="266">
        <v>209</v>
      </c>
      <c r="D646" s="299">
        <v>13445</v>
      </c>
      <c r="E646" s="252" t="s">
        <v>131</v>
      </c>
      <c r="F646" s="253" t="s">
        <v>2039</v>
      </c>
      <c r="G646" s="252" t="s">
        <v>87</v>
      </c>
      <c r="H646" s="274" t="s">
        <v>1961</v>
      </c>
      <c r="I646" s="294" t="s">
        <v>2640</v>
      </c>
      <c r="J646" s="635">
        <v>4880176419</v>
      </c>
      <c r="K646" s="635">
        <v>12865409</v>
      </c>
      <c r="L646" s="65" t="s">
        <v>1961</v>
      </c>
      <c r="M646" s="292" t="s">
        <v>2380</v>
      </c>
      <c r="N646" s="99"/>
      <c r="O646" s="65"/>
      <c r="P646" s="90"/>
      <c r="Q646" s="254">
        <v>30</v>
      </c>
      <c r="R646" s="255">
        <v>51</v>
      </c>
      <c r="S646" s="65">
        <v>0</v>
      </c>
      <c r="T646" s="65">
        <v>0</v>
      </c>
      <c r="U646" s="90">
        <v>0</v>
      </c>
      <c r="V646" s="260">
        <v>20</v>
      </c>
      <c r="W646" s="99">
        <v>0</v>
      </c>
      <c r="X646" s="84">
        <v>0</v>
      </c>
      <c r="Y646" s="99">
        <v>0</v>
      </c>
      <c r="Z646" s="65">
        <v>0</v>
      </c>
      <c r="AA646" s="327">
        <v>1477052</v>
      </c>
      <c r="AB646" s="327">
        <v>46667</v>
      </c>
      <c r="AC646" s="328">
        <f>AA646+AB646</f>
        <v>1523719</v>
      </c>
      <c r="AD646" s="75">
        <v>4500000</v>
      </c>
      <c r="AE646" s="75">
        <v>6000000</v>
      </c>
      <c r="AF646" s="75">
        <f>AC646*U646</f>
        <v>0</v>
      </c>
      <c r="AG646" s="75">
        <f>200000*V646</f>
        <v>4000000</v>
      </c>
      <c r="AH646" s="648">
        <f t="shared" si="9"/>
        <v>0</v>
      </c>
    </row>
    <row r="647" spans="1:35" s="50" customFormat="1" ht="24" hidden="1" customHeight="1" x14ac:dyDescent="0.2">
      <c r="A647" s="182"/>
      <c r="B647" s="298">
        <v>199</v>
      </c>
      <c r="C647" s="266">
        <v>208</v>
      </c>
      <c r="D647" s="299">
        <v>13446</v>
      </c>
      <c r="E647" s="252" t="s">
        <v>451</v>
      </c>
      <c r="F647" s="253" t="s">
        <v>631</v>
      </c>
      <c r="G647" s="252" t="s">
        <v>87</v>
      </c>
      <c r="H647" s="274" t="s">
        <v>1961</v>
      </c>
      <c r="I647" s="294" t="s">
        <v>2639</v>
      </c>
      <c r="J647" s="635">
        <v>4889792066</v>
      </c>
      <c r="K647" s="635">
        <v>38267434</v>
      </c>
      <c r="L647" s="65" t="s">
        <v>1961</v>
      </c>
      <c r="M647" s="292" t="s">
        <v>2380</v>
      </c>
      <c r="N647" s="99"/>
      <c r="O647" s="65"/>
      <c r="P647" s="90"/>
      <c r="Q647" s="254">
        <v>30</v>
      </c>
      <c r="R647" s="255">
        <v>80</v>
      </c>
      <c r="S647" s="65">
        <v>0</v>
      </c>
      <c r="T647" s="65">
        <v>0</v>
      </c>
      <c r="U647" s="90">
        <v>0</v>
      </c>
      <c r="V647" s="260">
        <v>22</v>
      </c>
      <c r="W647" s="99">
        <v>0</v>
      </c>
      <c r="X647" s="84">
        <v>0</v>
      </c>
      <c r="Y647" s="99">
        <v>2</v>
      </c>
      <c r="Z647" s="65">
        <v>2</v>
      </c>
      <c r="AA647" s="327">
        <v>1477052</v>
      </c>
      <c r="AB647" s="327">
        <v>46667</v>
      </c>
      <c r="AC647" s="328">
        <f>AA647+AB647</f>
        <v>1523719</v>
      </c>
      <c r="AD647" s="75">
        <v>4500000</v>
      </c>
      <c r="AE647" s="75">
        <v>6000000</v>
      </c>
      <c r="AF647" s="75">
        <f>AC647*U647</f>
        <v>0</v>
      </c>
      <c r="AG647" s="75">
        <f>200000*V647</f>
        <v>4400000</v>
      </c>
      <c r="AH647" s="648">
        <f t="shared" si="9"/>
        <v>0</v>
      </c>
    </row>
    <row r="648" spans="1:35" s="50" customFormat="1" ht="24" hidden="1" customHeight="1" x14ac:dyDescent="0.4">
      <c r="A648" s="182"/>
      <c r="B648" s="298">
        <v>511</v>
      </c>
      <c r="C648" s="266">
        <v>294</v>
      </c>
      <c r="D648" s="299">
        <v>13447</v>
      </c>
      <c r="E648" s="242" t="s">
        <v>85</v>
      </c>
      <c r="F648" s="243" t="s">
        <v>2042</v>
      </c>
      <c r="G648" s="287" t="s">
        <v>137</v>
      </c>
      <c r="H648" s="274" t="s">
        <v>1961</v>
      </c>
      <c r="I648" s="294" t="s">
        <v>2943</v>
      </c>
      <c r="J648" s="637">
        <v>2122582111</v>
      </c>
      <c r="K648" s="635">
        <v>39058732</v>
      </c>
      <c r="L648" s="65" t="s">
        <v>1961</v>
      </c>
      <c r="M648" s="292" t="s">
        <v>137</v>
      </c>
      <c r="N648" s="244" t="s">
        <v>2410</v>
      </c>
      <c r="O648" s="65"/>
      <c r="P648" s="90"/>
      <c r="Q648" s="244">
        <v>30</v>
      </c>
      <c r="R648" s="246">
        <v>120</v>
      </c>
      <c r="S648" s="246">
        <v>110</v>
      </c>
      <c r="T648" s="246">
        <v>29.33</v>
      </c>
      <c r="U648" s="90">
        <v>0</v>
      </c>
      <c r="V648" s="262">
        <v>23</v>
      </c>
      <c r="W648" s="99">
        <v>0</v>
      </c>
      <c r="X648" s="84">
        <v>0</v>
      </c>
      <c r="Y648" s="99">
        <v>2</v>
      </c>
      <c r="Z648" s="65">
        <v>2</v>
      </c>
      <c r="AA648" s="319">
        <v>885165</v>
      </c>
      <c r="AB648" s="319">
        <v>0</v>
      </c>
      <c r="AC648" s="320">
        <f>AA648+AB648</f>
        <v>885165</v>
      </c>
      <c r="AD648" s="75">
        <v>4500000</v>
      </c>
      <c r="AE648" s="75">
        <v>6000000</v>
      </c>
      <c r="AF648" s="75">
        <f>AC648*U648</f>
        <v>0</v>
      </c>
      <c r="AG648" s="75">
        <f>200000*V648</f>
        <v>4600000</v>
      </c>
      <c r="AH648" s="648">
        <f t="shared" ref="AH648:AH711" si="10">Z648-Y648</f>
        <v>0</v>
      </c>
    </row>
    <row r="649" spans="1:35" s="50" customFormat="1" ht="24" hidden="1" customHeight="1" x14ac:dyDescent="0.2">
      <c r="A649" s="182"/>
      <c r="B649" s="298">
        <v>183</v>
      </c>
      <c r="C649" s="266">
        <v>298</v>
      </c>
      <c r="D649" s="299">
        <v>13448</v>
      </c>
      <c r="E649" s="242" t="s">
        <v>2044</v>
      </c>
      <c r="F649" s="243" t="s">
        <v>2045</v>
      </c>
      <c r="G649" s="287" t="s">
        <v>137</v>
      </c>
      <c r="H649" s="274" t="s">
        <v>1961</v>
      </c>
      <c r="I649" s="294" t="s">
        <v>2623</v>
      </c>
      <c r="J649" s="644">
        <v>2249969523</v>
      </c>
      <c r="K649" s="635">
        <v>37355492</v>
      </c>
      <c r="L649" s="65" t="s">
        <v>1961</v>
      </c>
      <c r="M649" s="292" t="s">
        <v>137</v>
      </c>
      <c r="N649" s="244" t="s">
        <v>2410</v>
      </c>
      <c r="O649" s="65"/>
      <c r="P649" s="90"/>
      <c r="Q649" s="244">
        <v>30</v>
      </c>
      <c r="R649" s="246">
        <v>120</v>
      </c>
      <c r="S649" s="246">
        <v>110</v>
      </c>
      <c r="T649" s="246">
        <v>29.33</v>
      </c>
      <c r="U649" s="90">
        <v>0</v>
      </c>
      <c r="V649" s="262">
        <v>15</v>
      </c>
      <c r="W649" s="99">
        <v>0</v>
      </c>
      <c r="X649" s="84">
        <v>0</v>
      </c>
      <c r="Y649" s="99">
        <v>2</v>
      </c>
      <c r="Z649" s="65">
        <v>2</v>
      </c>
      <c r="AA649" s="319">
        <v>885165</v>
      </c>
      <c r="AB649" s="319">
        <v>46667</v>
      </c>
      <c r="AC649" s="320">
        <f>AA649+AB649</f>
        <v>931832</v>
      </c>
      <c r="AD649" s="75">
        <v>4500000</v>
      </c>
      <c r="AE649" s="75">
        <v>6000000</v>
      </c>
      <c r="AF649" s="75">
        <f>AC649*U649</f>
        <v>0</v>
      </c>
      <c r="AG649" s="75">
        <f>200000*V649</f>
        <v>3000000</v>
      </c>
      <c r="AH649" s="648">
        <f t="shared" si="10"/>
        <v>0</v>
      </c>
      <c r="AI649" s="343" t="s">
        <v>3272</v>
      </c>
    </row>
    <row r="650" spans="1:35" s="50" customFormat="1" ht="24" hidden="1" customHeight="1" x14ac:dyDescent="0.2">
      <c r="A650" s="182"/>
      <c r="B650" s="298">
        <v>185</v>
      </c>
      <c r="C650" s="266">
        <v>194</v>
      </c>
      <c r="D650" s="299">
        <v>13449</v>
      </c>
      <c r="E650" s="252" t="s">
        <v>158</v>
      </c>
      <c r="F650" s="253" t="s">
        <v>2047</v>
      </c>
      <c r="G650" s="252" t="s">
        <v>87</v>
      </c>
      <c r="H650" s="274" t="s">
        <v>1961</v>
      </c>
      <c r="I650" s="294" t="s">
        <v>2625</v>
      </c>
      <c r="J650" s="635">
        <v>2110109521</v>
      </c>
      <c r="K650" s="635">
        <v>12858957</v>
      </c>
      <c r="L650" s="65" t="s">
        <v>1961</v>
      </c>
      <c r="M650" s="292" t="s">
        <v>2380</v>
      </c>
      <c r="N650" s="99"/>
      <c r="O650" s="65"/>
      <c r="P650" s="90"/>
      <c r="Q650" s="254">
        <v>30</v>
      </c>
      <c r="R650" s="255">
        <v>34</v>
      </c>
      <c r="S650" s="65">
        <v>0</v>
      </c>
      <c r="T650" s="65">
        <v>0</v>
      </c>
      <c r="U650" s="90">
        <v>0</v>
      </c>
      <c r="V650" s="260">
        <v>19</v>
      </c>
      <c r="W650" s="99">
        <v>0</v>
      </c>
      <c r="X650" s="84">
        <v>0</v>
      </c>
      <c r="Y650" s="99">
        <v>1</v>
      </c>
      <c r="Z650" s="65">
        <v>1</v>
      </c>
      <c r="AA650" s="327">
        <v>1477052</v>
      </c>
      <c r="AB650" s="327">
        <v>46667</v>
      </c>
      <c r="AC650" s="328">
        <f>AA650+AB650</f>
        <v>1523719</v>
      </c>
      <c r="AD650" s="75">
        <v>4500000</v>
      </c>
      <c r="AE650" s="75">
        <v>6000000</v>
      </c>
      <c r="AF650" s="75">
        <f>AC650*U650</f>
        <v>0</v>
      </c>
      <c r="AG650" s="75">
        <f>200000*V650</f>
        <v>3800000</v>
      </c>
      <c r="AH650" s="648">
        <f t="shared" si="10"/>
        <v>0</v>
      </c>
    </row>
    <row r="651" spans="1:35" s="50" customFormat="1" ht="24" hidden="1" customHeight="1" x14ac:dyDescent="0.2">
      <c r="A651" s="182"/>
      <c r="B651" s="298">
        <v>412</v>
      </c>
      <c r="C651" s="266">
        <v>186</v>
      </c>
      <c r="D651" s="299">
        <v>13450</v>
      </c>
      <c r="E651" s="242" t="s">
        <v>1579</v>
      </c>
      <c r="F651" s="243" t="s">
        <v>2049</v>
      </c>
      <c r="G651" s="287" t="s">
        <v>137</v>
      </c>
      <c r="H651" s="274" t="s">
        <v>983</v>
      </c>
      <c r="I651" s="294" t="s">
        <v>2846</v>
      </c>
      <c r="J651" s="635">
        <v>5459753597</v>
      </c>
      <c r="K651" s="635">
        <v>82050698</v>
      </c>
      <c r="L651" s="65" t="s">
        <v>2384</v>
      </c>
      <c r="M651" s="292" t="s">
        <v>137</v>
      </c>
      <c r="N651" s="244" t="s">
        <v>2410</v>
      </c>
      <c r="O651" s="65"/>
      <c r="P651" s="90"/>
      <c r="Q651" s="244">
        <v>30</v>
      </c>
      <c r="R651" s="246">
        <v>120</v>
      </c>
      <c r="S651" s="246">
        <v>110</v>
      </c>
      <c r="T651" s="246">
        <v>29.33</v>
      </c>
      <c r="U651" s="90">
        <v>0</v>
      </c>
      <c r="V651" s="262">
        <v>12</v>
      </c>
      <c r="W651" s="99">
        <v>0</v>
      </c>
      <c r="X651" s="84">
        <v>0</v>
      </c>
      <c r="Y651" s="99">
        <v>1</v>
      </c>
      <c r="Z651" s="65">
        <v>1</v>
      </c>
      <c r="AA651" s="319">
        <v>885165</v>
      </c>
      <c r="AB651" s="319">
        <v>46667</v>
      </c>
      <c r="AC651" s="320">
        <f>AA651+AB651</f>
        <v>931832</v>
      </c>
      <c r="AD651" s="75">
        <v>4500000</v>
      </c>
      <c r="AE651" s="75">
        <v>6000000</v>
      </c>
      <c r="AF651" s="75">
        <f>AC651*U651</f>
        <v>0</v>
      </c>
      <c r="AG651" s="75">
        <f>200000*V651</f>
        <v>2400000</v>
      </c>
      <c r="AH651" s="648">
        <f t="shared" si="10"/>
        <v>0</v>
      </c>
    </row>
    <row r="652" spans="1:35" s="50" customFormat="1" ht="24" hidden="1" customHeight="1" x14ac:dyDescent="0.2">
      <c r="A652" s="182"/>
      <c r="B652" s="298">
        <v>427</v>
      </c>
      <c r="C652" s="266">
        <v>201</v>
      </c>
      <c r="D652" s="299">
        <v>13451</v>
      </c>
      <c r="E652" s="242" t="s">
        <v>209</v>
      </c>
      <c r="F652" s="243" t="s">
        <v>1465</v>
      </c>
      <c r="G652" s="287" t="s">
        <v>137</v>
      </c>
      <c r="H652" s="274" t="s">
        <v>983</v>
      </c>
      <c r="I652" s="294" t="s">
        <v>2861</v>
      </c>
      <c r="J652" s="635">
        <v>63857316</v>
      </c>
      <c r="K652" s="635">
        <v>26411604</v>
      </c>
      <c r="L652" s="65" t="s">
        <v>2384</v>
      </c>
      <c r="M652" s="292" t="s">
        <v>137</v>
      </c>
      <c r="N652" s="244" t="s">
        <v>2410</v>
      </c>
      <c r="O652" s="65"/>
      <c r="P652" s="90"/>
      <c r="Q652" s="244">
        <v>30</v>
      </c>
      <c r="R652" s="246">
        <v>120</v>
      </c>
      <c r="S652" s="246">
        <v>110</v>
      </c>
      <c r="T652" s="246">
        <v>29.33</v>
      </c>
      <c r="U652" s="90">
        <v>0</v>
      </c>
      <c r="V652" s="262">
        <v>13</v>
      </c>
      <c r="W652" s="99">
        <v>0</v>
      </c>
      <c r="X652" s="84">
        <v>0</v>
      </c>
      <c r="Y652" s="99">
        <v>0</v>
      </c>
      <c r="Z652" s="65">
        <v>0</v>
      </c>
      <c r="AA652" s="319">
        <v>885165</v>
      </c>
      <c r="AB652" s="319">
        <v>0</v>
      </c>
      <c r="AC652" s="320">
        <f>AA652+AB652</f>
        <v>885165</v>
      </c>
      <c r="AD652" s="75">
        <v>4500000</v>
      </c>
      <c r="AE652" s="75">
        <v>6000000</v>
      </c>
      <c r="AF652" s="75">
        <f>AC652*U652</f>
        <v>0</v>
      </c>
      <c r="AG652" s="75">
        <f>200000*V652</f>
        <v>2600000</v>
      </c>
      <c r="AH652" s="648">
        <f t="shared" si="10"/>
        <v>0</v>
      </c>
    </row>
    <row r="653" spans="1:35" s="50" customFormat="1" ht="24" hidden="1" customHeight="1" x14ac:dyDescent="0.2">
      <c r="A653" s="182"/>
      <c r="B653" s="298">
        <v>438</v>
      </c>
      <c r="C653" s="266">
        <v>213</v>
      </c>
      <c r="D653" s="299">
        <v>13452</v>
      </c>
      <c r="E653" s="242" t="s">
        <v>298</v>
      </c>
      <c r="F653" s="243" t="s">
        <v>649</v>
      </c>
      <c r="G653" s="287" t="s">
        <v>137</v>
      </c>
      <c r="H653" s="274" t="s">
        <v>983</v>
      </c>
      <c r="I653" s="294" t="s">
        <v>2872</v>
      </c>
      <c r="J653" s="635">
        <v>1465439366</v>
      </c>
      <c r="K653" s="635">
        <v>43085010</v>
      </c>
      <c r="L653" s="65" t="s">
        <v>2384</v>
      </c>
      <c r="M653" s="292" t="s">
        <v>137</v>
      </c>
      <c r="N653" s="244" t="s">
        <v>2410</v>
      </c>
      <c r="O653" s="65"/>
      <c r="P653" s="90"/>
      <c r="Q653" s="244">
        <v>30</v>
      </c>
      <c r="R653" s="246">
        <v>120</v>
      </c>
      <c r="S653" s="246">
        <v>110</v>
      </c>
      <c r="T653" s="246">
        <v>29.33</v>
      </c>
      <c r="U653" s="90">
        <v>0</v>
      </c>
      <c r="V653" s="262">
        <v>15</v>
      </c>
      <c r="W653" s="99">
        <v>0</v>
      </c>
      <c r="X653" s="84">
        <v>0</v>
      </c>
      <c r="Y653" s="99">
        <v>1</v>
      </c>
      <c r="Z653" s="65">
        <v>1</v>
      </c>
      <c r="AA653" s="319">
        <v>885165</v>
      </c>
      <c r="AB653" s="319">
        <v>0</v>
      </c>
      <c r="AC653" s="320">
        <f>AA653+AB653</f>
        <v>885165</v>
      </c>
      <c r="AD653" s="75">
        <v>4500000</v>
      </c>
      <c r="AE653" s="75">
        <v>6000000</v>
      </c>
      <c r="AF653" s="75">
        <f>AC653*U653</f>
        <v>0</v>
      </c>
      <c r="AG653" s="75">
        <f>200000*V653</f>
        <v>3000000</v>
      </c>
      <c r="AH653" s="648">
        <f t="shared" si="10"/>
        <v>0</v>
      </c>
    </row>
    <row r="654" spans="1:35" s="50" customFormat="1" ht="24" hidden="1" customHeight="1" x14ac:dyDescent="0.2">
      <c r="A654" s="182"/>
      <c r="B654" s="298">
        <v>435</v>
      </c>
      <c r="C654" s="266">
        <v>210</v>
      </c>
      <c r="D654" s="299">
        <v>13453</v>
      </c>
      <c r="E654" s="242" t="s">
        <v>135</v>
      </c>
      <c r="F654" s="243" t="s">
        <v>2054</v>
      </c>
      <c r="G654" s="287" t="s">
        <v>137</v>
      </c>
      <c r="H654" s="274" t="s">
        <v>983</v>
      </c>
      <c r="I654" s="294" t="s">
        <v>2869</v>
      </c>
      <c r="J654" s="635">
        <v>19116470</v>
      </c>
      <c r="K654" s="635">
        <v>15545507</v>
      </c>
      <c r="L654" s="65" t="s">
        <v>2384</v>
      </c>
      <c r="M654" s="292" t="s">
        <v>137</v>
      </c>
      <c r="N654" s="99"/>
      <c r="O654" s="65"/>
      <c r="P654" s="245" t="s">
        <v>2410</v>
      </c>
      <c r="Q654" s="244">
        <v>30</v>
      </c>
      <c r="R654" s="246">
        <v>120</v>
      </c>
      <c r="S654" s="246">
        <v>220</v>
      </c>
      <c r="T654" s="246">
        <v>29.33</v>
      </c>
      <c r="U654" s="90">
        <v>0</v>
      </c>
      <c r="V654" s="262">
        <v>25</v>
      </c>
      <c r="W654" s="99">
        <v>0</v>
      </c>
      <c r="X654" s="84">
        <v>0</v>
      </c>
      <c r="Y654" s="99">
        <v>0</v>
      </c>
      <c r="Z654" s="65">
        <v>0</v>
      </c>
      <c r="AA654" s="319">
        <v>885165</v>
      </c>
      <c r="AB654" s="319">
        <v>0</v>
      </c>
      <c r="AC654" s="320">
        <f>AA654+AB654</f>
        <v>885165</v>
      </c>
      <c r="AD654" s="75">
        <v>4500000</v>
      </c>
      <c r="AE654" s="75">
        <v>6000000</v>
      </c>
      <c r="AF654" s="75">
        <f>AC654*U654</f>
        <v>0</v>
      </c>
      <c r="AG654" s="75">
        <f>200000*V654</f>
        <v>5000000</v>
      </c>
      <c r="AH654" s="648">
        <f t="shared" si="10"/>
        <v>0</v>
      </c>
    </row>
    <row r="655" spans="1:35" s="50" customFormat="1" ht="24" customHeight="1" x14ac:dyDescent="0.2">
      <c r="A655" s="182"/>
      <c r="B655" s="298">
        <v>388</v>
      </c>
      <c r="C655" s="266">
        <v>162</v>
      </c>
      <c r="D655" s="299">
        <v>13454</v>
      </c>
      <c r="E655" s="242" t="s">
        <v>480</v>
      </c>
      <c r="F655" s="243" t="s">
        <v>2057</v>
      </c>
      <c r="G655" s="287" t="s">
        <v>137</v>
      </c>
      <c r="H655" s="274" t="s">
        <v>983</v>
      </c>
      <c r="I655" s="294" t="s">
        <v>2822</v>
      </c>
      <c r="J655" s="634">
        <v>1640167838</v>
      </c>
      <c r="K655" s="635">
        <v>28970630</v>
      </c>
      <c r="L655" s="65" t="s">
        <v>2384</v>
      </c>
      <c r="M655" s="292" t="s">
        <v>137</v>
      </c>
      <c r="N655" s="244" t="s">
        <v>2410</v>
      </c>
      <c r="O655" s="65"/>
      <c r="P655" s="90"/>
      <c r="Q655" s="244">
        <v>30</v>
      </c>
      <c r="R655" s="246">
        <v>120</v>
      </c>
      <c r="S655" s="246">
        <v>110</v>
      </c>
      <c r="T655" s="246">
        <v>29.33</v>
      </c>
      <c r="U655" s="90">
        <v>0</v>
      </c>
      <c r="V655" s="262">
        <v>12</v>
      </c>
      <c r="W655" s="99">
        <v>0</v>
      </c>
      <c r="X655" s="84">
        <v>0</v>
      </c>
      <c r="Y655" s="99">
        <v>1</v>
      </c>
      <c r="Z655" s="65">
        <v>0</v>
      </c>
      <c r="AA655" s="319">
        <v>885165</v>
      </c>
      <c r="AB655" s="319">
        <v>46667</v>
      </c>
      <c r="AC655" s="320">
        <f>AA655+AB655</f>
        <v>931832</v>
      </c>
      <c r="AD655" s="75">
        <v>4500000</v>
      </c>
      <c r="AE655" s="75">
        <v>6000000</v>
      </c>
      <c r="AF655" s="75">
        <f>AC655*U655</f>
        <v>0</v>
      </c>
      <c r="AG655" s="75">
        <f>200000*V655</f>
        <v>2400000</v>
      </c>
      <c r="AH655" s="648">
        <f t="shared" si="10"/>
        <v>-1</v>
      </c>
    </row>
    <row r="656" spans="1:35" s="50" customFormat="1" ht="24" customHeight="1" x14ac:dyDescent="0.2">
      <c r="A656" s="182"/>
      <c r="B656" s="298">
        <v>422</v>
      </c>
      <c r="C656" s="266">
        <v>196</v>
      </c>
      <c r="D656" s="299">
        <v>13455</v>
      </c>
      <c r="E656" s="242" t="s">
        <v>435</v>
      </c>
      <c r="F656" s="243" t="s">
        <v>2060</v>
      </c>
      <c r="G656" s="287" t="s">
        <v>137</v>
      </c>
      <c r="H656" s="274" t="s">
        <v>983</v>
      </c>
      <c r="I656" s="294" t="s">
        <v>2856</v>
      </c>
      <c r="J656" s="635">
        <v>6359885751</v>
      </c>
      <c r="K656" s="635">
        <v>38360344</v>
      </c>
      <c r="L656" s="65" t="s">
        <v>2384</v>
      </c>
      <c r="M656" s="292" t="s">
        <v>137</v>
      </c>
      <c r="N656" s="244" t="s">
        <v>2410</v>
      </c>
      <c r="O656" s="65"/>
      <c r="P656" s="90"/>
      <c r="Q656" s="244">
        <v>30</v>
      </c>
      <c r="R656" s="246">
        <v>120</v>
      </c>
      <c r="S656" s="246">
        <v>110</v>
      </c>
      <c r="T656" s="246">
        <v>29.33</v>
      </c>
      <c r="U656" s="90">
        <v>0</v>
      </c>
      <c r="V656" s="262">
        <v>13</v>
      </c>
      <c r="W656" s="99">
        <v>0</v>
      </c>
      <c r="X656" s="84">
        <v>0</v>
      </c>
      <c r="Y656" s="99">
        <v>2</v>
      </c>
      <c r="Z656" s="65">
        <v>0</v>
      </c>
      <c r="AA656" s="319">
        <v>885165</v>
      </c>
      <c r="AB656" s="319">
        <v>46667</v>
      </c>
      <c r="AC656" s="320">
        <f>AA656+AB656</f>
        <v>931832</v>
      </c>
      <c r="AD656" s="75">
        <v>4500000</v>
      </c>
      <c r="AE656" s="75">
        <v>6000000</v>
      </c>
      <c r="AF656" s="75">
        <f>AC656*U656</f>
        <v>0</v>
      </c>
      <c r="AG656" s="75">
        <f>200000*V656</f>
        <v>2600000</v>
      </c>
      <c r="AH656" s="648">
        <f t="shared" si="10"/>
        <v>-2</v>
      </c>
    </row>
    <row r="657" spans="1:34" s="50" customFormat="1" ht="24" hidden="1" customHeight="1" x14ac:dyDescent="0.2">
      <c r="A657" s="182"/>
      <c r="B657" s="298">
        <v>419</v>
      </c>
      <c r="C657" s="266">
        <v>193</v>
      </c>
      <c r="D657" s="299">
        <v>13456</v>
      </c>
      <c r="E657" s="242" t="s">
        <v>2063</v>
      </c>
      <c r="F657" s="243" t="s">
        <v>674</v>
      </c>
      <c r="G657" s="287" t="s">
        <v>137</v>
      </c>
      <c r="H657" s="274" t="s">
        <v>983</v>
      </c>
      <c r="I657" s="294" t="s">
        <v>2853</v>
      </c>
      <c r="J657" s="635">
        <v>82982031</v>
      </c>
      <c r="K657" s="635">
        <v>16156394</v>
      </c>
      <c r="L657" s="65" t="s">
        <v>2384</v>
      </c>
      <c r="M657" s="292" t="s">
        <v>137</v>
      </c>
      <c r="N657" s="99"/>
      <c r="O657" s="65"/>
      <c r="P657" s="245" t="s">
        <v>2410</v>
      </c>
      <c r="Q657" s="244">
        <v>30</v>
      </c>
      <c r="R657" s="246">
        <v>120</v>
      </c>
      <c r="S657" s="246">
        <v>220</v>
      </c>
      <c r="T657" s="246">
        <v>29.33</v>
      </c>
      <c r="U657" s="90">
        <v>0</v>
      </c>
      <c r="V657" s="262">
        <v>25</v>
      </c>
      <c r="W657" s="99">
        <v>0</v>
      </c>
      <c r="X657" s="84">
        <v>0</v>
      </c>
      <c r="Y657" s="99">
        <v>2</v>
      </c>
      <c r="Z657" s="65">
        <v>2</v>
      </c>
      <c r="AA657" s="319">
        <v>885165</v>
      </c>
      <c r="AB657" s="319">
        <v>46667</v>
      </c>
      <c r="AC657" s="320">
        <f>AA657+AB657</f>
        <v>931832</v>
      </c>
      <c r="AD657" s="75">
        <v>4500000</v>
      </c>
      <c r="AE657" s="75">
        <v>6000000</v>
      </c>
      <c r="AF657" s="75">
        <f>AC657*U657</f>
        <v>0</v>
      </c>
      <c r="AG657" s="75">
        <f>200000*V657</f>
        <v>5000000</v>
      </c>
      <c r="AH657" s="648">
        <f t="shared" si="10"/>
        <v>0</v>
      </c>
    </row>
    <row r="658" spans="1:34" s="50" customFormat="1" ht="24" customHeight="1" x14ac:dyDescent="0.2">
      <c r="A658" s="182"/>
      <c r="B658" s="298">
        <v>441</v>
      </c>
      <c r="C658" s="266">
        <v>216</v>
      </c>
      <c r="D658" s="299">
        <v>13457</v>
      </c>
      <c r="E658" s="242" t="s">
        <v>410</v>
      </c>
      <c r="F658" s="243" t="s">
        <v>2066</v>
      </c>
      <c r="G658" s="287" t="s">
        <v>137</v>
      </c>
      <c r="H658" s="274" t="s">
        <v>983</v>
      </c>
      <c r="I658" s="294" t="s">
        <v>2875</v>
      </c>
      <c r="J658" s="635">
        <v>72044446</v>
      </c>
      <c r="K658" s="635">
        <v>11207683</v>
      </c>
      <c r="L658" s="65" t="s">
        <v>2384</v>
      </c>
      <c r="M658" s="292" t="s">
        <v>137</v>
      </c>
      <c r="N658" s="244" t="s">
        <v>2410</v>
      </c>
      <c r="O658" s="65"/>
      <c r="P658" s="90"/>
      <c r="Q658" s="244">
        <v>30</v>
      </c>
      <c r="R658" s="246">
        <v>120</v>
      </c>
      <c r="S658" s="246">
        <v>110</v>
      </c>
      <c r="T658" s="246">
        <v>29.33</v>
      </c>
      <c r="U658" s="90">
        <v>0</v>
      </c>
      <c r="V658" s="262">
        <v>15</v>
      </c>
      <c r="W658" s="99">
        <v>0</v>
      </c>
      <c r="X658" s="84">
        <v>0</v>
      </c>
      <c r="Y658" s="99">
        <v>0</v>
      </c>
      <c r="Z658" s="65">
        <v>2</v>
      </c>
      <c r="AA658" s="319">
        <v>885165</v>
      </c>
      <c r="AB658" s="319">
        <v>0</v>
      </c>
      <c r="AC658" s="320">
        <f>AA658+AB658</f>
        <v>885165</v>
      </c>
      <c r="AD658" s="75">
        <v>4500000</v>
      </c>
      <c r="AE658" s="75">
        <v>6000000</v>
      </c>
      <c r="AF658" s="75">
        <f>AC658*U658</f>
        <v>0</v>
      </c>
      <c r="AG658" s="75">
        <f>200000*V658</f>
        <v>3000000</v>
      </c>
      <c r="AH658" s="648">
        <f t="shared" si="10"/>
        <v>2</v>
      </c>
    </row>
    <row r="659" spans="1:34" s="50" customFormat="1" ht="24" customHeight="1" x14ac:dyDescent="0.2">
      <c r="A659" s="182"/>
      <c r="B659" s="298">
        <v>410</v>
      </c>
      <c r="C659" s="266">
        <v>184</v>
      </c>
      <c r="D659" s="299">
        <v>13458</v>
      </c>
      <c r="E659" s="242" t="s">
        <v>2069</v>
      </c>
      <c r="F659" s="243" t="s">
        <v>2070</v>
      </c>
      <c r="G659" s="287" t="s">
        <v>137</v>
      </c>
      <c r="H659" s="274" t="s">
        <v>983</v>
      </c>
      <c r="I659" s="294" t="s">
        <v>2844</v>
      </c>
      <c r="J659" s="635">
        <v>5459746612</v>
      </c>
      <c r="K659" s="635">
        <v>24558629</v>
      </c>
      <c r="L659" s="65" t="s">
        <v>2384</v>
      </c>
      <c r="M659" s="292" t="s">
        <v>137</v>
      </c>
      <c r="N659" s="244" t="s">
        <v>2410</v>
      </c>
      <c r="O659" s="65"/>
      <c r="P659" s="90"/>
      <c r="Q659" s="244">
        <v>30</v>
      </c>
      <c r="R659" s="246">
        <v>120</v>
      </c>
      <c r="S659" s="246">
        <v>110</v>
      </c>
      <c r="T659" s="246">
        <v>29.33</v>
      </c>
      <c r="U659" s="90">
        <v>0</v>
      </c>
      <c r="V659" s="262">
        <v>15</v>
      </c>
      <c r="W659" s="99">
        <v>0</v>
      </c>
      <c r="X659" s="84">
        <v>0</v>
      </c>
      <c r="Y659" s="99">
        <v>1</v>
      </c>
      <c r="Z659" s="65">
        <v>0</v>
      </c>
      <c r="AA659" s="319">
        <v>885165</v>
      </c>
      <c r="AB659" s="319">
        <v>46667</v>
      </c>
      <c r="AC659" s="320">
        <f>AA659+AB659</f>
        <v>931832</v>
      </c>
      <c r="AD659" s="75">
        <v>4500000</v>
      </c>
      <c r="AE659" s="75">
        <v>6000000</v>
      </c>
      <c r="AF659" s="75">
        <f>AC659*U659</f>
        <v>0</v>
      </c>
      <c r="AG659" s="75">
        <f>200000*V659</f>
        <v>3000000</v>
      </c>
      <c r="AH659" s="648">
        <f t="shared" si="10"/>
        <v>-1</v>
      </c>
    </row>
    <row r="660" spans="1:34" s="50" customFormat="1" ht="24" hidden="1" customHeight="1" x14ac:dyDescent="0.2">
      <c r="A660" s="182"/>
      <c r="B660" s="298">
        <v>433</v>
      </c>
      <c r="C660" s="266">
        <v>207</v>
      </c>
      <c r="D660" s="299">
        <v>13459</v>
      </c>
      <c r="E660" s="242" t="s">
        <v>593</v>
      </c>
      <c r="F660" s="243" t="s">
        <v>2073</v>
      </c>
      <c r="G660" s="287" t="s">
        <v>137</v>
      </c>
      <c r="H660" s="274" t="s">
        <v>983</v>
      </c>
      <c r="I660" s="294" t="s">
        <v>2867</v>
      </c>
      <c r="J660" s="635">
        <v>83691723</v>
      </c>
      <c r="K660" s="635">
        <v>22143897</v>
      </c>
      <c r="L660" s="65" t="s">
        <v>2384</v>
      </c>
      <c r="M660" s="292" t="s">
        <v>137</v>
      </c>
      <c r="N660" s="244" t="s">
        <v>2410</v>
      </c>
      <c r="O660" s="65"/>
      <c r="P660" s="90"/>
      <c r="Q660" s="244">
        <v>30</v>
      </c>
      <c r="R660" s="246">
        <v>120</v>
      </c>
      <c r="S660" s="246">
        <v>110</v>
      </c>
      <c r="T660" s="246">
        <v>29.33</v>
      </c>
      <c r="U660" s="90">
        <v>0</v>
      </c>
      <c r="V660" s="262">
        <v>15</v>
      </c>
      <c r="W660" s="99">
        <v>0</v>
      </c>
      <c r="X660" s="84">
        <v>0</v>
      </c>
      <c r="Y660" s="99">
        <v>2</v>
      </c>
      <c r="Z660" s="65">
        <v>2</v>
      </c>
      <c r="AA660" s="319">
        <v>885165</v>
      </c>
      <c r="AB660" s="319">
        <v>0</v>
      </c>
      <c r="AC660" s="320">
        <f>AA660+AB660</f>
        <v>885165</v>
      </c>
      <c r="AD660" s="75">
        <v>4500000</v>
      </c>
      <c r="AE660" s="75">
        <v>6000000</v>
      </c>
      <c r="AF660" s="75">
        <f>AC660*U660</f>
        <v>0</v>
      </c>
      <c r="AG660" s="75">
        <f>200000*V660</f>
        <v>3000000</v>
      </c>
      <c r="AH660" s="648">
        <f t="shared" si="10"/>
        <v>0</v>
      </c>
    </row>
    <row r="661" spans="1:34" s="50" customFormat="1" ht="24" hidden="1" customHeight="1" x14ac:dyDescent="0.2">
      <c r="A661" s="182"/>
      <c r="B661" s="298">
        <v>432</v>
      </c>
      <c r="C661" s="266">
        <v>206</v>
      </c>
      <c r="D661" s="299">
        <v>13460</v>
      </c>
      <c r="E661" s="242" t="s">
        <v>2076</v>
      </c>
      <c r="F661" s="243" t="s">
        <v>2077</v>
      </c>
      <c r="G661" s="287" t="s">
        <v>137</v>
      </c>
      <c r="H661" s="274" t="s">
        <v>983</v>
      </c>
      <c r="I661" s="294" t="s">
        <v>2866</v>
      </c>
      <c r="J661" s="635">
        <v>77175001</v>
      </c>
      <c r="K661" s="635">
        <v>12175217</v>
      </c>
      <c r="L661" s="65" t="s">
        <v>2384</v>
      </c>
      <c r="M661" s="292" t="s">
        <v>137</v>
      </c>
      <c r="N661" s="244" t="s">
        <v>2410</v>
      </c>
      <c r="O661" s="65"/>
      <c r="P661" s="90"/>
      <c r="Q661" s="244">
        <v>30</v>
      </c>
      <c r="R661" s="246">
        <v>120</v>
      </c>
      <c r="S661" s="246">
        <v>110</v>
      </c>
      <c r="T661" s="246">
        <v>29.33</v>
      </c>
      <c r="U661" s="90">
        <v>0</v>
      </c>
      <c r="V661" s="262">
        <v>12</v>
      </c>
      <c r="W661" s="99">
        <v>0</v>
      </c>
      <c r="X661" s="84">
        <v>0</v>
      </c>
      <c r="Y661" s="99">
        <v>1</v>
      </c>
      <c r="Z661" s="65">
        <v>1</v>
      </c>
      <c r="AA661" s="319">
        <v>885165</v>
      </c>
      <c r="AB661" s="319">
        <v>46667</v>
      </c>
      <c r="AC661" s="320">
        <f>AA661+AB661</f>
        <v>931832</v>
      </c>
      <c r="AD661" s="75">
        <v>4500000</v>
      </c>
      <c r="AE661" s="75">
        <v>6000000</v>
      </c>
      <c r="AF661" s="75">
        <f>AC661*U661</f>
        <v>0</v>
      </c>
      <c r="AG661" s="75">
        <f>200000*V661</f>
        <v>2400000</v>
      </c>
      <c r="AH661" s="648">
        <f t="shared" si="10"/>
        <v>0</v>
      </c>
    </row>
    <row r="662" spans="1:34" s="50" customFormat="1" ht="24" customHeight="1" x14ac:dyDescent="0.2">
      <c r="A662" s="182"/>
      <c r="B662" s="298">
        <v>425</v>
      </c>
      <c r="C662" s="266">
        <v>199</v>
      </c>
      <c r="D662" s="299">
        <v>13461</v>
      </c>
      <c r="E662" s="242" t="s">
        <v>131</v>
      </c>
      <c r="F662" s="243" t="s">
        <v>741</v>
      </c>
      <c r="G662" s="287" t="s">
        <v>137</v>
      </c>
      <c r="H662" s="274" t="s">
        <v>983</v>
      </c>
      <c r="I662" s="294" t="s">
        <v>2859</v>
      </c>
      <c r="J662" s="635">
        <v>52092690</v>
      </c>
      <c r="K662" s="635">
        <v>14042772</v>
      </c>
      <c r="L662" s="65" t="s">
        <v>2384</v>
      </c>
      <c r="M662" s="292" t="s">
        <v>137</v>
      </c>
      <c r="N662" s="244" t="s">
        <v>2410</v>
      </c>
      <c r="O662" s="65"/>
      <c r="P662" s="90"/>
      <c r="Q662" s="244">
        <v>30</v>
      </c>
      <c r="R662" s="246">
        <v>120</v>
      </c>
      <c r="S662" s="246">
        <v>110</v>
      </c>
      <c r="T662" s="246">
        <v>29.33</v>
      </c>
      <c r="U662" s="90">
        <v>0</v>
      </c>
      <c r="V662" s="262">
        <v>15</v>
      </c>
      <c r="W662" s="99">
        <v>0</v>
      </c>
      <c r="X662" s="84">
        <v>0</v>
      </c>
      <c r="Y662" s="99">
        <v>1</v>
      </c>
      <c r="Z662" s="65">
        <v>0</v>
      </c>
      <c r="AA662" s="319">
        <v>885165</v>
      </c>
      <c r="AB662" s="319">
        <v>0</v>
      </c>
      <c r="AC662" s="320">
        <f>AA662+AB662</f>
        <v>885165</v>
      </c>
      <c r="AD662" s="75">
        <v>4500000</v>
      </c>
      <c r="AE662" s="75">
        <v>6000000</v>
      </c>
      <c r="AF662" s="75">
        <f>AC662*U662</f>
        <v>0</v>
      </c>
      <c r="AG662" s="75">
        <f>200000*V662</f>
        <v>3000000</v>
      </c>
      <c r="AH662" s="648">
        <f t="shared" si="10"/>
        <v>-1</v>
      </c>
    </row>
    <row r="663" spans="1:34" s="50" customFormat="1" ht="24" customHeight="1" x14ac:dyDescent="0.2">
      <c r="A663" s="182"/>
      <c r="B663" s="298">
        <v>403</v>
      </c>
      <c r="C663" s="266">
        <v>177</v>
      </c>
      <c r="D663" s="299">
        <v>13462</v>
      </c>
      <c r="E663" s="242" t="s">
        <v>248</v>
      </c>
      <c r="F663" s="243" t="s">
        <v>2082</v>
      </c>
      <c r="G663" s="287" t="s">
        <v>137</v>
      </c>
      <c r="H663" s="274" t="s">
        <v>983</v>
      </c>
      <c r="I663" s="294" t="s">
        <v>2837</v>
      </c>
      <c r="J663" s="635">
        <v>57988587</v>
      </c>
      <c r="K663" s="635">
        <v>11132359</v>
      </c>
      <c r="L663" s="65" t="s">
        <v>2384</v>
      </c>
      <c r="M663" s="292" t="s">
        <v>137</v>
      </c>
      <c r="N663" s="244" t="s">
        <v>2410</v>
      </c>
      <c r="O663" s="65"/>
      <c r="P663" s="90"/>
      <c r="Q663" s="244">
        <v>30</v>
      </c>
      <c r="R663" s="246">
        <v>120</v>
      </c>
      <c r="S663" s="246">
        <v>110</v>
      </c>
      <c r="T663" s="246">
        <v>29.33</v>
      </c>
      <c r="U663" s="90">
        <v>0</v>
      </c>
      <c r="V663" s="262">
        <v>24</v>
      </c>
      <c r="W663" s="99">
        <v>0</v>
      </c>
      <c r="X663" s="84">
        <v>0</v>
      </c>
      <c r="Y663" s="99">
        <v>1</v>
      </c>
      <c r="Z663" s="65">
        <v>0</v>
      </c>
      <c r="AA663" s="319">
        <v>885165</v>
      </c>
      <c r="AB663" s="319">
        <v>46667</v>
      </c>
      <c r="AC663" s="320">
        <f>AA663+AB663</f>
        <v>931832</v>
      </c>
      <c r="AD663" s="75">
        <v>4500000</v>
      </c>
      <c r="AE663" s="75">
        <v>6000000</v>
      </c>
      <c r="AF663" s="75">
        <f>AC663*U663</f>
        <v>0</v>
      </c>
      <c r="AG663" s="75">
        <f>200000*V663</f>
        <v>4800000</v>
      </c>
      <c r="AH663" s="648">
        <f t="shared" si="10"/>
        <v>-1</v>
      </c>
    </row>
    <row r="664" spans="1:34" s="50" customFormat="1" ht="24" hidden="1" customHeight="1" x14ac:dyDescent="0.2">
      <c r="A664" s="182"/>
      <c r="B664" s="298">
        <v>394</v>
      </c>
      <c r="C664" s="266">
        <v>168</v>
      </c>
      <c r="D664" s="299">
        <v>13463</v>
      </c>
      <c r="E664" s="242" t="s">
        <v>115</v>
      </c>
      <c r="F664" s="243" t="s">
        <v>2085</v>
      </c>
      <c r="G664" s="287" t="s">
        <v>137</v>
      </c>
      <c r="H664" s="274" t="s">
        <v>983</v>
      </c>
      <c r="I664" s="294" t="s">
        <v>2828</v>
      </c>
      <c r="J664" s="635">
        <v>420987800</v>
      </c>
      <c r="K664" s="635">
        <v>24044283</v>
      </c>
      <c r="L664" s="65" t="s">
        <v>2384</v>
      </c>
      <c r="M664" s="292" t="s">
        <v>137</v>
      </c>
      <c r="N664" s="99"/>
      <c r="O664" s="246" t="s">
        <v>2410</v>
      </c>
      <c r="P664" s="90"/>
      <c r="Q664" s="244">
        <v>30</v>
      </c>
      <c r="R664" s="246">
        <v>90</v>
      </c>
      <c r="S664" s="246">
        <v>0</v>
      </c>
      <c r="T664" s="246">
        <v>0</v>
      </c>
      <c r="U664" s="90">
        <v>0</v>
      </c>
      <c r="V664" s="262">
        <v>20</v>
      </c>
      <c r="W664" s="99">
        <v>0</v>
      </c>
      <c r="X664" s="84">
        <v>0</v>
      </c>
      <c r="Y664" s="99">
        <v>0</v>
      </c>
      <c r="Z664" s="65">
        <v>0</v>
      </c>
      <c r="AA664" s="319">
        <v>885165</v>
      </c>
      <c r="AB664" s="319">
        <v>46667</v>
      </c>
      <c r="AC664" s="320">
        <f>AA664+AB664</f>
        <v>931832</v>
      </c>
      <c r="AD664" s="75">
        <v>4500000</v>
      </c>
      <c r="AE664" s="75">
        <v>6000000</v>
      </c>
      <c r="AF664" s="75">
        <f>AC664*U664</f>
        <v>0</v>
      </c>
      <c r="AG664" s="75">
        <f>200000*V664</f>
        <v>4000000</v>
      </c>
      <c r="AH664" s="648">
        <f t="shared" si="10"/>
        <v>0</v>
      </c>
    </row>
    <row r="665" spans="1:34" s="50" customFormat="1" ht="24" hidden="1" customHeight="1" x14ac:dyDescent="0.2">
      <c r="A665" s="182"/>
      <c r="B665" s="298">
        <v>407</v>
      </c>
      <c r="C665" s="266">
        <v>181</v>
      </c>
      <c r="D665" s="299">
        <v>13464</v>
      </c>
      <c r="E665" s="242" t="s">
        <v>85</v>
      </c>
      <c r="F665" s="243" t="s">
        <v>477</v>
      </c>
      <c r="G665" s="287" t="s">
        <v>137</v>
      </c>
      <c r="H665" s="274" t="s">
        <v>983</v>
      </c>
      <c r="I665" s="294" t="s">
        <v>2841</v>
      </c>
      <c r="J665" s="635">
        <v>311391354</v>
      </c>
      <c r="K665" s="635">
        <v>12852443</v>
      </c>
      <c r="L665" s="65" t="s">
        <v>2384</v>
      </c>
      <c r="M665" s="292" t="s">
        <v>137</v>
      </c>
      <c r="N665" s="244" t="s">
        <v>2410</v>
      </c>
      <c r="O665" s="65"/>
      <c r="P665" s="90"/>
      <c r="Q665" s="244">
        <v>30</v>
      </c>
      <c r="R665" s="246">
        <v>120</v>
      </c>
      <c r="S665" s="246">
        <v>110</v>
      </c>
      <c r="T665" s="246">
        <v>29.33</v>
      </c>
      <c r="U665" s="90">
        <v>0</v>
      </c>
      <c r="V665" s="262">
        <v>15</v>
      </c>
      <c r="W665" s="99">
        <v>0</v>
      </c>
      <c r="X665" s="84">
        <v>0</v>
      </c>
      <c r="Y665" s="99">
        <v>0</v>
      </c>
      <c r="Z665" s="65">
        <v>0</v>
      </c>
      <c r="AA665" s="319">
        <v>885165</v>
      </c>
      <c r="AB665" s="319">
        <v>46667</v>
      </c>
      <c r="AC665" s="320">
        <f>AA665+AB665</f>
        <v>931832</v>
      </c>
      <c r="AD665" s="75">
        <v>4500000</v>
      </c>
      <c r="AE665" s="75">
        <v>6000000</v>
      </c>
      <c r="AF665" s="75">
        <f>AC665*U665</f>
        <v>0</v>
      </c>
      <c r="AG665" s="75">
        <f>200000*V665</f>
        <v>3000000</v>
      </c>
      <c r="AH665" s="648">
        <f t="shared" si="10"/>
        <v>0</v>
      </c>
    </row>
    <row r="666" spans="1:34" s="50" customFormat="1" ht="24" hidden="1" customHeight="1" x14ac:dyDescent="0.2">
      <c r="A666" s="182"/>
      <c r="B666" s="298">
        <v>434</v>
      </c>
      <c r="C666" s="266">
        <v>208</v>
      </c>
      <c r="D666" s="299">
        <v>13465</v>
      </c>
      <c r="E666" s="242" t="s">
        <v>99</v>
      </c>
      <c r="F666" s="243" t="s">
        <v>2090</v>
      </c>
      <c r="G666" s="287" t="s">
        <v>137</v>
      </c>
      <c r="H666" s="274" t="s">
        <v>983</v>
      </c>
      <c r="I666" s="440" t="s">
        <v>2868</v>
      </c>
      <c r="J666" s="635">
        <v>6649981915</v>
      </c>
      <c r="K666" s="635">
        <v>21341715</v>
      </c>
      <c r="L666" s="65" t="s">
        <v>2384</v>
      </c>
      <c r="M666" s="292" t="s">
        <v>137</v>
      </c>
      <c r="N666" s="244" t="s">
        <v>2410</v>
      </c>
      <c r="O666" s="65"/>
      <c r="P666" s="90"/>
      <c r="Q666" s="244">
        <v>30</v>
      </c>
      <c r="R666" s="246">
        <v>120</v>
      </c>
      <c r="S666" s="246">
        <v>110</v>
      </c>
      <c r="T666" s="246">
        <v>29.33</v>
      </c>
      <c r="U666" s="90">
        <v>0</v>
      </c>
      <c r="V666" s="262">
        <v>15</v>
      </c>
      <c r="W666" s="99">
        <v>0</v>
      </c>
      <c r="X666" s="84">
        <v>0</v>
      </c>
      <c r="Y666" s="99">
        <v>0</v>
      </c>
      <c r="Z666" s="65">
        <v>0</v>
      </c>
      <c r="AA666" s="319">
        <v>885165</v>
      </c>
      <c r="AB666" s="319">
        <v>0</v>
      </c>
      <c r="AC666" s="320">
        <f>AA666+AB666</f>
        <v>885165</v>
      </c>
      <c r="AD666" s="75">
        <v>4500000</v>
      </c>
      <c r="AE666" s="75">
        <v>6000000</v>
      </c>
      <c r="AF666" s="75">
        <f>AC666*U666</f>
        <v>0</v>
      </c>
      <c r="AG666" s="75">
        <f>200000*V666</f>
        <v>3000000</v>
      </c>
      <c r="AH666" s="648">
        <f t="shared" si="10"/>
        <v>0</v>
      </c>
    </row>
    <row r="667" spans="1:34" s="50" customFormat="1" ht="24" hidden="1" customHeight="1" x14ac:dyDescent="0.2">
      <c r="A667" s="182"/>
      <c r="B667" s="298">
        <v>75</v>
      </c>
      <c r="C667" s="266">
        <v>75</v>
      </c>
      <c r="D667" s="299">
        <v>13466</v>
      </c>
      <c r="E667" s="252" t="s">
        <v>248</v>
      </c>
      <c r="F667" s="253" t="s">
        <v>414</v>
      </c>
      <c r="G667" s="252" t="s">
        <v>87</v>
      </c>
      <c r="H667" s="274" t="s">
        <v>983</v>
      </c>
      <c r="I667" s="294" t="s">
        <v>2528</v>
      </c>
      <c r="J667" s="635">
        <v>6660088660</v>
      </c>
      <c r="K667" s="635"/>
      <c r="L667" s="65" t="s">
        <v>2384</v>
      </c>
      <c r="M667" s="292" t="s">
        <v>2380</v>
      </c>
      <c r="N667" s="99"/>
      <c r="O667" s="65"/>
      <c r="P667" s="90"/>
      <c r="Q667" s="254">
        <v>30</v>
      </c>
      <c r="R667" s="255">
        <v>120</v>
      </c>
      <c r="S667" s="65">
        <v>0</v>
      </c>
      <c r="T667" s="65">
        <v>0</v>
      </c>
      <c r="U667" s="90">
        <v>0</v>
      </c>
      <c r="V667" s="260">
        <v>23</v>
      </c>
      <c r="W667" s="99">
        <v>0</v>
      </c>
      <c r="X667" s="84">
        <v>0</v>
      </c>
      <c r="Y667" s="99">
        <v>0</v>
      </c>
      <c r="Z667" s="65">
        <v>0</v>
      </c>
      <c r="AA667" s="327">
        <v>1477052</v>
      </c>
      <c r="AB667" s="327">
        <v>46667</v>
      </c>
      <c r="AC667" s="328">
        <f>AA667+AB667</f>
        <v>1523719</v>
      </c>
      <c r="AD667" s="75">
        <v>4500000</v>
      </c>
      <c r="AE667" s="75">
        <v>6000000</v>
      </c>
      <c r="AF667" s="75">
        <f>AC667*U667</f>
        <v>0</v>
      </c>
      <c r="AG667" s="75">
        <f>200000*V667</f>
        <v>4600000</v>
      </c>
      <c r="AH667" s="648">
        <f t="shared" si="10"/>
        <v>0</v>
      </c>
    </row>
    <row r="668" spans="1:34" s="50" customFormat="1" ht="24" hidden="1" customHeight="1" x14ac:dyDescent="0.2">
      <c r="A668" s="182"/>
      <c r="B668" s="298">
        <v>385</v>
      </c>
      <c r="C668" s="266">
        <v>159</v>
      </c>
      <c r="D668" s="299">
        <v>13467</v>
      </c>
      <c r="E668" s="242" t="s">
        <v>1027</v>
      </c>
      <c r="F668" s="243" t="s">
        <v>2094</v>
      </c>
      <c r="G668" s="287" t="s">
        <v>137</v>
      </c>
      <c r="H668" s="274" t="s">
        <v>983</v>
      </c>
      <c r="I668" s="294" t="s">
        <v>2819</v>
      </c>
      <c r="J668" s="634">
        <v>66845602</v>
      </c>
      <c r="K668" s="635">
        <v>16653007</v>
      </c>
      <c r="L668" s="65" t="s">
        <v>2384</v>
      </c>
      <c r="M668" s="292" t="s">
        <v>137</v>
      </c>
      <c r="N668" s="244" t="s">
        <v>2410</v>
      </c>
      <c r="O668" s="65"/>
      <c r="P668" s="90"/>
      <c r="Q668" s="244">
        <v>30</v>
      </c>
      <c r="R668" s="246">
        <v>120</v>
      </c>
      <c r="S668" s="246">
        <v>110</v>
      </c>
      <c r="T668" s="246">
        <v>29.33</v>
      </c>
      <c r="U668" s="90">
        <v>0</v>
      </c>
      <c r="V668" s="262">
        <v>15</v>
      </c>
      <c r="W668" s="99">
        <v>0</v>
      </c>
      <c r="X668" s="84">
        <v>0</v>
      </c>
      <c r="Y668" s="99">
        <v>1</v>
      </c>
      <c r="Z668" s="65">
        <v>1</v>
      </c>
      <c r="AA668" s="319">
        <v>885165</v>
      </c>
      <c r="AB668" s="319">
        <v>46667</v>
      </c>
      <c r="AC668" s="320">
        <f>AA668+AB668</f>
        <v>931832</v>
      </c>
      <c r="AD668" s="75">
        <v>4500000</v>
      </c>
      <c r="AE668" s="75">
        <v>6000000</v>
      </c>
      <c r="AF668" s="75">
        <f>AC668*U668</f>
        <v>0</v>
      </c>
      <c r="AG668" s="75">
        <f>200000*V668</f>
        <v>3000000</v>
      </c>
      <c r="AH668" s="648">
        <f t="shared" si="10"/>
        <v>0</v>
      </c>
    </row>
    <row r="669" spans="1:34" s="50" customFormat="1" ht="24" hidden="1" customHeight="1" x14ac:dyDescent="0.2">
      <c r="A669" s="182"/>
      <c r="B669" s="298">
        <v>424</v>
      </c>
      <c r="C669" s="266">
        <v>198</v>
      </c>
      <c r="D669" s="299">
        <v>13468</v>
      </c>
      <c r="E669" s="242" t="s">
        <v>410</v>
      </c>
      <c r="F669" s="243" t="s">
        <v>2097</v>
      </c>
      <c r="G669" s="287" t="s">
        <v>137</v>
      </c>
      <c r="H669" s="274" t="s">
        <v>983</v>
      </c>
      <c r="I669" s="294" t="s">
        <v>2858</v>
      </c>
      <c r="J669" s="635">
        <v>4849969534</v>
      </c>
      <c r="K669" s="635">
        <v>20460938</v>
      </c>
      <c r="L669" s="65" t="s">
        <v>2384</v>
      </c>
      <c r="M669" s="292" t="s">
        <v>137</v>
      </c>
      <c r="N669" s="244" t="s">
        <v>2410</v>
      </c>
      <c r="O669" s="65"/>
      <c r="P669" s="90"/>
      <c r="Q669" s="244">
        <v>30</v>
      </c>
      <c r="R669" s="246">
        <v>120</v>
      </c>
      <c r="S669" s="246">
        <v>110</v>
      </c>
      <c r="T669" s="246">
        <v>29.33</v>
      </c>
      <c r="U669" s="90">
        <v>0</v>
      </c>
      <c r="V669" s="262">
        <v>15</v>
      </c>
      <c r="W669" s="99">
        <v>0</v>
      </c>
      <c r="X669" s="84">
        <v>0</v>
      </c>
      <c r="Y669" s="99">
        <v>0</v>
      </c>
      <c r="Z669" s="65">
        <v>0</v>
      </c>
      <c r="AA669" s="319">
        <v>885165</v>
      </c>
      <c r="AB669" s="319">
        <v>0</v>
      </c>
      <c r="AC669" s="320">
        <f>AA669+AB669</f>
        <v>885165</v>
      </c>
      <c r="AD669" s="75">
        <v>4500000</v>
      </c>
      <c r="AE669" s="75">
        <v>6000000</v>
      </c>
      <c r="AF669" s="75">
        <f>AC669*U669</f>
        <v>0</v>
      </c>
      <c r="AG669" s="75">
        <f>200000*V669</f>
        <v>3000000</v>
      </c>
      <c r="AH669" s="648">
        <f t="shared" si="10"/>
        <v>0</v>
      </c>
    </row>
    <row r="670" spans="1:34" s="50" customFormat="1" ht="24" customHeight="1" x14ac:dyDescent="0.2">
      <c r="A670" s="182"/>
      <c r="B670" s="298">
        <v>391</v>
      </c>
      <c r="C670" s="266">
        <v>165</v>
      </c>
      <c r="D670" s="299">
        <v>13469</v>
      </c>
      <c r="E670" s="242" t="s">
        <v>244</v>
      </c>
      <c r="F670" s="243" t="s">
        <v>2100</v>
      </c>
      <c r="G670" s="287" t="s">
        <v>137</v>
      </c>
      <c r="H670" s="274" t="s">
        <v>983</v>
      </c>
      <c r="I670" s="294" t="s">
        <v>2825</v>
      </c>
      <c r="J670" s="635">
        <v>53543874</v>
      </c>
      <c r="K670" s="635">
        <v>16979832</v>
      </c>
      <c r="L670" s="65" t="s">
        <v>2384</v>
      </c>
      <c r="M670" s="292" t="s">
        <v>137</v>
      </c>
      <c r="N670" s="244" t="s">
        <v>2410</v>
      </c>
      <c r="O670" s="65"/>
      <c r="P670" s="90"/>
      <c r="Q670" s="244">
        <v>30</v>
      </c>
      <c r="R670" s="246">
        <v>120</v>
      </c>
      <c r="S670" s="246">
        <v>110</v>
      </c>
      <c r="T670" s="246">
        <v>29.33</v>
      </c>
      <c r="U670" s="90">
        <v>0</v>
      </c>
      <c r="V670" s="262">
        <v>15</v>
      </c>
      <c r="W670" s="99">
        <v>0</v>
      </c>
      <c r="X670" s="84">
        <v>0</v>
      </c>
      <c r="Y670" s="99">
        <v>2</v>
      </c>
      <c r="Z670" s="65">
        <v>1</v>
      </c>
      <c r="AA670" s="319">
        <v>885165</v>
      </c>
      <c r="AB670" s="319">
        <v>46667</v>
      </c>
      <c r="AC670" s="320">
        <f>AA670+AB670</f>
        <v>931832</v>
      </c>
      <c r="AD670" s="75">
        <v>4500000</v>
      </c>
      <c r="AE670" s="75">
        <v>6000000</v>
      </c>
      <c r="AF670" s="75">
        <f>AC670*U670</f>
        <v>0</v>
      </c>
      <c r="AG670" s="75">
        <f>200000*V670</f>
        <v>3000000</v>
      </c>
      <c r="AH670" s="648">
        <f t="shared" si="10"/>
        <v>-1</v>
      </c>
    </row>
    <row r="671" spans="1:34" s="50" customFormat="1" ht="24" hidden="1" customHeight="1" x14ac:dyDescent="0.2">
      <c r="A671" s="182"/>
      <c r="B671" s="298">
        <v>392</v>
      </c>
      <c r="C671" s="266">
        <v>166</v>
      </c>
      <c r="D671" s="299">
        <v>13470</v>
      </c>
      <c r="E671" s="242" t="s">
        <v>216</v>
      </c>
      <c r="F671" s="243" t="s">
        <v>674</v>
      </c>
      <c r="G671" s="287" t="s">
        <v>137</v>
      </c>
      <c r="H671" s="274" t="s">
        <v>983</v>
      </c>
      <c r="I671" s="294" t="s">
        <v>2826</v>
      </c>
      <c r="J671" s="635">
        <v>75295873</v>
      </c>
      <c r="K671" s="635">
        <v>23597902</v>
      </c>
      <c r="L671" s="65" t="s">
        <v>2384</v>
      </c>
      <c r="M671" s="292" t="s">
        <v>137</v>
      </c>
      <c r="N671" s="244" t="s">
        <v>2410</v>
      </c>
      <c r="O671" s="65"/>
      <c r="P671" s="90"/>
      <c r="Q671" s="244">
        <v>30</v>
      </c>
      <c r="R671" s="246">
        <v>120</v>
      </c>
      <c r="S671" s="246">
        <v>110</v>
      </c>
      <c r="T671" s="246">
        <v>29.33</v>
      </c>
      <c r="U671" s="90">
        <v>0</v>
      </c>
      <c r="V671" s="262">
        <v>10</v>
      </c>
      <c r="W671" s="99">
        <v>0</v>
      </c>
      <c r="X671" s="84">
        <v>0</v>
      </c>
      <c r="Y671" s="99">
        <v>1</v>
      </c>
      <c r="Z671" s="65">
        <v>1</v>
      </c>
      <c r="AA671" s="319">
        <v>885165</v>
      </c>
      <c r="AB671" s="319">
        <v>46667</v>
      </c>
      <c r="AC671" s="320">
        <f>AA671+AB671</f>
        <v>931832</v>
      </c>
      <c r="AD671" s="75">
        <v>4500000</v>
      </c>
      <c r="AE671" s="75">
        <v>6000000</v>
      </c>
      <c r="AF671" s="75">
        <f>AC671*U671</f>
        <v>0</v>
      </c>
      <c r="AG671" s="75">
        <f>200000*V671</f>
        <v>2000000</v>
      </c>
      <c r="AH671" s="648">
        <f t="shared" si="10"/>
        <v>0</v>
      </c>
    </row>
    <row r="672" spans="1:34" s="50" customFormat="1" ht="24" hidden="1" customHeight="1" x14ac:dyDescent="0.2">
      <c r="A672" s="182"/>
      <c r="B672" s="298">
        <v>413</v>
      </c>
      <c r="C672" s="266">
        <v>187</v>
      </c>
      <c r="D672" s="299">
        <v>13471</v>
      </c>
      <c r="E672" s="242" t="s">
        <v>99</v>
      </c>
      <c r="F672" s="243" t="s">
        <v>2105</v>
      </c>
      <c r="G672" s="287" t="s">
        <v>137</v>
      </c>
      <c r="H672" s="274" t="s">
        <v>983</v>
      </c>
      <c r="I672" s="294" t="s">
        <v>2847</v>
      </c>
      <c r="J672" s="635">
        <v>14934027</v>
      </c>
      <c r="K672" s="635">
        <v>12816578</v>
      </c>
      <c r="L672" s="65" t="s">
        <v>2384</v>
      </c>
      <c r="M672" s="292" t="s">
        <v>137</v>
      </c>
      <c r="N672" s="244" t="s">
        <v>2410</v>
      </c>
      <c r="O672" s="65"/>
      <c r="P672" s="90"/>
      <c r="Q672" s="244">
        <v>30</v>
      </c>
      <c r="R672" s="246">
        <v>120</v>
      </c>
      <c r="S672" s="246">
        <v>110</v>
      </c>
      <c r="T672" s="246">
        <v>29.33</v>
      </c>
      <c r="U672" s="90">
        <v>0</v>
      </c>
      <c r="V672" s="262">
        <v>14</v>
      </c>
      <c r="W672" s="99">
        <v>0</v>
      </c>
      <c r="X672" s="84">
        <v>0</v>
      </c>
      <c r="Y672" s="99">
        <v>1</v>
      </c>
      <c r="Z672" s="65">
        <v>1</v>
      </c>
      <c r="AA672" s="319">
        <v>885165</v>
      </c>
      <c r="AB672" s="319">
        <v>46667</v>
      </c>
      <c r="AC672" s="320">
        <f>AA672+AB672</f>
        <v>931832</v>
      </c>
      <c r="AD672" s="75">
        <v>4500000</v>
      </c>
      <c r="AE672" s="75">
        <v>6000000</v>
      </c>
      <c r="AF672" s="75">
        <f>AC672*U672</f>
        <v>0</v>
      </c>
      <c r="AG672" s="75">
        <f>200000*V672</f>
        <v>2800000</v>
      </c>
      <c r="AH672" s="648">
        <f t="shared" si="10"/>
        <v>0</v>
      </c>
    </row>
    <row r="673" spans="1:34" s="50" customFormat="1" ht="24" customHeight="1" x14ac:dyDescent="0.2">
      <c r="A673" s="182"/>
      <c r="B673" s="298">
        <v>431</v>
      </c>
      <c r="C673" s="266">
        <v>205</v>
      </c>
      <c r="D673" s="299">
        <v>13472</v>
      </c>
      <c r="E673" s="242" t="s">
        <v>2108</v>
      </c>
      <c r="F673" s="243" t="s">
        <v>120</v>
      </c>
      <c r="G673" s="287" t="s">
        <v>137</v>
      </c>
      <c r="H673" s="274" t="s">
        <v>983</v>
      </c>
      <c r="I673" s="294" t="s">
        <v>2865</v>
      </c>
      <c r="J673" s="635">
        <v>492136726</v>
      </c>
      <c r="K673" s="635">
        <v>12628016</v>
      </c>
      <c r="L673" s="65" t="s">
        <v>2384</v>
      </c>
      <c r="M673" s="292" t="s">
        <v>137</v>
      </c>
      <c r="N673" s="244" t="s">
        <v>2410</v>
      </c>
      <c r="O673" s="65"/>
      <c r="P673" s="90"/>
      <c r="Q673" s="244">
        <v>30</v>
      </c>
      <c r="R673" s="246">
        <v>120</v>
      </c>
      <c r="S673" s="246">
        <v>110</v>
      </c>
      <c r="T673" s="246">
        <v>29.33</v>
      </c>
      <c r="U673" s="90">
        <v>0</v>
      </c>
      <c r="V673" s="262">
        <v>13</v>
      </c>
      <c r="W673" s="99">
        <v>0</v>
      </c>
      <c r="X673" s="84">
        <v>0</v>
      </c>
      <c r="Y673" s="99">
        <v>2</v>
      </c>
      <c r="Z673" s="65">
        <v>1</v>
      </c>
      <c r="AA673" s="319">
        <v>885165</v>
      </c>
      <c r="AB673" s="319">
        <v>0</v>
      </c>
      <c r="AC673" s="320">
        <f>AA673+AB673</f>
        <v>885165</v>
      </c>
      <c r="AD673" s="75">
        <v>4500000</v>
      </c>
      <c r="AE673" s="75">
        <v>6000000</v>
      </c>
      <c r="AF673" s="75">
        <f>AC673*U673</f>
        <v>0</v>
      </c>
      <c r="AG673" s="75">
        <f>200000*V673</f>
        <v>2600000</v>
      </c>
      <c r="AH673" s="648">
        <f t="shared" si="10"/>
        <v>-1</v>
      </c>
    </row>
    <row r="674" spans="1:34" s="50" customFormat="1" ht="24" hidden="1" customHeight="1" x14ac:dyDescent="0.4">
      <c r="A674" s="182"/>
      <c r="B674" s="298">
        <v>401</v>
      </c>
      <c r="C674" s="266">
        <v>175</v>
      </c>
      <c r="D674" s="299">
        <v>13473</v>
      </c>
      <c r="E674" s="242" t="s">
        <v>1162</v>
      </c>
      <c r="F674" s="243" t="s">
        <v>2111</v>
      </c>
      <c r="G674" s="287" t="s">
        <v>137</v>
      </c>
      <c r="H674" s="274" t="s">
        <v>983</v>
      </c>
      <c r="I674" s="294" t="s">
        <v>2835</v>
      </c>
      <c r="J674" s="637">
        <v>439145228</v>
      </c>
      <c r="K674" s="635">
        <v>16975876</v>
      </c>
      <c r="L674" s="65" t="s">
        <v>2384</v>
      </c>
      <c r="M674" s="292" t="s">
        <v>137</v>
      </c>
      <c r="N674" s="244" t="s">
        <v>2410</v>
      </c>
      <c r="O674" s="65"/>
      <c r="P674" s="90"/>
      <c r="Q674" s="244">
        <v>30</v>
      </c>
      <c r="R674" s="246">
        <v>120</v>
      </c>
      <c r="S674" s="246">
        <v>110</v>
      </c>
      <c r="T674" s="246">
        <v>29.33</v>
      </c>
      <c r="U674" s="90">
        <v>0</v>
      </c>
      <c r="V674" s="262">
        <v>12</v>
      </c>
      <c r="W674" s="99">
        <v>0</v>
      </c>
      <c r="X674" s="84">
        <v>0</v>
      </c>
      <c r="Y674" s="99">
        <v>2</v>
      </c>
      <c r="Z674" s="65">
        <v>2</v>
      </c>
      <c r="AA674" s="319">
        <v>885165</v>
      </c>
      <c r="AB674" s="319">
        <v>46667</v>
      </c>
      <c r="AC674" s="320">
        <f>AA674+AB674</f>
        <v>931832</v>
      </c>
      <c r="AD674" s="75">
        <v>4500000</v>
      </c>
      <c r="AE674" s="75">
        <v>6000000</v>
      </c>
      <c r="AF674" s="75">
        <f>AC674*U674</f>
        <v>0</v>
      </c>
      <c r="AG674" s="75">
        <f>200000*V674</f>
        <v>2400000</v>
      </c>
      <c r="AH674" s="648">
        <f t="shared" si="10"/>
        <v>0</v>
      </c>
    </row>
    <row r="675" spans="1:34" s="50" customFormat="1" ht="24" hidden="1" customHeight="1" x14ac:dyDescent="0.2">
      <c r="A675" s="182"/>
      <c r="B675" s="298">
        <v>415</v>
      </c>
      <c r="C675" s="266">
        <v>189</v>
      </c>
      <c r="D675" s="299">
        <v>13474</v>
      </c>
      <c r="E675" s="242" t="s">
        <v>2113</v>
      </c>
      <c r="F675" s="243" t="s">
        <v>227</v>
      </c>
      <c r="G675" s="287" t="s">
        <v>137</v>
      </c>
      <c r="H675" s="274" t="s">
        <v>983</v>
      </c>
      <c r="I675" s="294" t="s">
        <v>2849</v>
      </c>
      <c r="J675" s="635">
        <v>1930085877</v>
      </c>
      <c r="K675" s="635">
        <v>85089073</v>
      </c>
      <c r="L675" s="65" t="s">
        <v>2384</v>
      </c>
      <c r="M675" s="292" t="s">
        <v>137</v>
      </c>
      <c r="N675" s="244" t="s">
        <v>2410</v>
      </c>
      <c r="O675" s="65"/>
      <c r="P675" s="90"/>
      <c r="Q675" s="244">
        <v>30</v>
      </c>
      <c r="R675" s="246">
        <v>120</v>
      </c>
      <c r="S675" s="246">
        <v>110</v>
      </c>
      <c r="T675" s="246">
        <v>29.33</v>
      </c>
      <c r="U675" s="90">
        <v>0</v>
      </c>
      <c r="V675" s="262">
        <v>15</v>
      </c>
      <c r="W675" s="99">
        <v>0</v>
      </c>
      <c r="X675" s="84">
        <v>0</v>
      </c>
      <c r="Y675" s="99">
        <v>1</v>
      </c>
      <c r="Z675" s="65">
        <v>1</v>
      </c>
      <c r="AA675" s="319">
        <v>885165</v>
      </c>
      <c r="AB675" s="319">
        <v>46667</v>
      </c>
      <c r="AC675" s="320">
        <f>AA675+AB675</f>
        <v>931832</v>
      </c>
      <c r="AD675" s="75">
        <v>4500000</v>
      </c>
      <c r="AE675" s="75">
        <v>6000000</v>
      </c>
      <c r="AF675" s="75">
        <f>AC675*U675</f>
        <v>0</v>
      </c>
      <c r="AG675" s="75">
        <f>200000*V675</f>
        <v>3000000</v>
      </c>
      <c r="AH675" s="648">
        <f t="shared" si="10"/>
        <v>0</v>
      </c>
    </row>
    <row r="676" spans="1:34" s="50" customFormat="1" ht="24" customHeight="1" x14ac:dyDescent="0.2">
      <c r="A676" s="182"/>
      <c r="B676" s="298">
        <v>442</v>
      </c>
      <c r="C676" s="266">
        <v>217</v>
      </c>
      <c r="D676" s="299">
        <v>13475</v>
      </c>
      <c r="E676" s="242" t="s">
        <v>2115</v>
      </c>
      <c r="F676" s="243" t="s">
        <v>277</v>
      </c>
      <c r="G676" s="287" t="s">
        <v>137</v>
      </c>
      <c r="H676" s="274" t="s">
        <v>983</v>
      </c>
      <c r="I676" s="294" t="s">
        <v>2876</v>
      </c>
      <c r="J676" s="635">
        <v>620348895</v>
      </c>
      <c r="K676" s="635">
        <v>33655033</v>
      </c>
      <c r="L676" s="65" t="s">
        <v>2384</v>
      </c>
      <c r="M676" s="292" t="s">
        <v>137</v>
      </c>
      <c r="N676" s="244" t="s">
        <v>2410</v>
      </c>
      <c r="O676" s="65"/>
      <c r="P676" s="90"/>
      <c r="Q676" s="244">
        <v>30</v>
      </c>
      <c r="R676" s="246">
        <v>120</v>
      </c>
      <c r="S676" s="246">
        <v>110</v>
      </c>
      <c r="T676" s="246">
        <v>29.33</v>
      </c>
      <c r="U676" s="90">
        <v>0</v>
      </c>
      <c r="V676" s="262">
        <v>15</v>
      </c>
      <c r="W676" s="99">
        <v>0</v>
      </c>
      <c r="X676" s="84">
        <v>0</v>
      </c>
      <c r="Y676" s="99">
        <v>0</v>
      </c>
      <c r="Z676" s="65">
        <v>2</v>
      </c>
      <c r="AA676" s="319">
        <v>885165</v>
      </c>
      <c r="AB676" s="319">
        <v>0</v>
      </c>
      <c r="AC676" s="320">
        <f>AA676+AB676</f>
        <v>885165</v>
      </c>
      <c r="AD676" s="75">
        <v>4500000</v>
      </c>
      <c r="AE676" s="75">
        <v>6000000</v>
      </c>
      <c r="AF676" s="75">
        <f>AC676*U676</f>
        <v>0</v>
      </c>
      <c r="AG676" s="75">
        <f>200000*V676</f>
        <v>3000000</v>
      </c>
      <c r="AH676" s="648">
        <f t="shared" si="10"/>
        <v>2</v>
      </c>
    </row>
    <row r="677" spans="1:34" s="50" customFormat="1" ht="24" customHeight="1" x14ac:dyDescent="0.2">
      <c r="A677" s="182"/>
      <c r="B677" s="298">
        <v>411</v>
      </c>
      <c r="C677" s="266">
        <v>185</v>
      </c>
      <c r="D677" s="299">
        <v>13476</v>
      </c>
      <c r="E677" s="242" t="s">
        <v>2118</v>
      </c>
      <c r="F677" s="243" t="s">
        <v>310</v>
      </c>
      <c r="G677" s="287" t="s">
        <v>137</v>
      </c>
      <c r="H677" s="274" t="s">
        <v>983</v>
      </c>
      <c r="I677" s="294" t="s">
        <v>2845</v>
      </c>
      <c r="J677" s="635">
        <v>56658494</v>
      </c>
      <c r="K677" s="635">
        <v>20406872</v>
      </c>
      <c r="L677" s="65" t="s">
        <v>2384</v>
      </c>
      <c r="M677" s="292" t="s">
        <v>137</v>
      </c>
      <c r="N677" s="244" t="s">
        <v>2410</v>
      </c>
      <c r="O677" s="65"/>
      <c r="P677" s="90"/>
      <c r="Q677" s="244">
        <v>30</v>
      </c>
      <c r="R677" s="246">
        <v>120</v>
      </c>
      <c r="S677" s="246">
        <v>110</v>
      </c>
      <c r="T677" s="246">
        <v>29.33</v>
      </c>
      <c r="U677" s="90">
        <v>0</v>
      </c>
      <c r="V677" s="262">
        <v>13</v>
      </c>
      <c r="W677" s="99">
        <v>0</v>
      </c>
      <c r="X677" s="84">
        <v>0</v>
      </c>
      <c r="Y677" s="99">
        <v>2</v>
      </c>
      <c r="Z677" s="65">
        <v>1</v>
      </c>
      <c r="AA677" s="319">
        <v>885165</v>
      </c>
      <c r="AB677" s="319">
        <v>46667</v>
      </c>
      <c r="AC677" s="320">
        <f>AA677+AB677</f>
        <v>931832</v>
      </c>
      <c r="AD677" s="75">
        <v>4500000</v>
      </c>
      <c r="AE677" s="75">
        <v>6000000</v>
      </c>
      <c r="AF677" s="75">
        <f>AC677*U677</f>
        <v>0</v>
      </c>
      <c r="AG677" s="75">
        <f>200000*V677</f>
        <v>2600000</v>
      </c>
      <c r="AH677" s="648">
        <f t="shared" si="10"/>
        <v>-1</v>
      </c>
    </row>
    <row r="678" spans="1:34" s="50" customFormat="1" ht="24" hidden="1" customHeight="1" x14ac:dyDescent="0.2">
      <c r="A678" s="182"/>
      <c r="B678" s="298">
        <v>395</v>
      </c>
      <c r="C678" s="266">
        <v>169</v>
      </c>
      <c r="D678" s="299">
        <v>13477</v>
      </c>
      <c r="E678" s="242" t="s">
        <v>230</v>
      </c>
      <c r="F678" s="243" t="s">
        <v>2121</v>
      </c>
      <c r="G678" s="287" t="s">
        <v>137</v>
      </c>
      <c r="H678" s="274" t="s">
        <v>983</v>
      </c>
      <c r="I678" s="294" t="s">
        <v>2829</v>
      </c>
      <c r="J678" s="635">
        <v>50302574</v>
      </c>
      <c r="K678" s="635">
        <v>12704118</v>
      </c>
      <c r="L678" s="65" t="s">
        <v>2384</v>
      </c>
      <c r="M678" s="292" t="s">
        <v>137</v>
      </c>
      <c r="N678" s="244" t="s">
        <v>2410</v>
      </c>
      <c r="O678" s="65"/>
      <c r="P678" s="90"/>
      <c r="Q678" s="244">
        <v>30</v>
      </c>
      <c r="R678" s="246">
        <v>120</v>
      </c>
      <c r="S678" s="246">
        <v>110</v>
      </c>
      <c r="T678" s="246">
        <v>29.33</v>
      </c>
      <c r="U678" s="90">
        <v>0</v>
      </c>
      <c r="V678" s="262">
        <v>12</v>
      </c>
      <c r="W678" s="99">
        <v>0</v>
      </c>
      <c r="X678" s="84">
        <v>0</v>
      </c>
      <c r="Y678" s="99">
        <v>1</v>
      </c>
      <c r="Z678" s="65">
        <v>1</v>
      </c>
      <c r="AA678" s="319">
        <v>885165</v>
      </c>
      <c r="AB678" s="319">
        <v>46667</v>
      </c>
      <c r="AC678" s="320">
        <f>AA678+AB678</f>
        <v>931832</v>
      </c>
      <c r="AD678" s="75">
        <v>4500000</v>
      </c>
      <c r="AE678" s="75">
        <v>6000000</v>
      </c>
      <c r="AF678" s="75">
        <f>AC678*U678</f>
        <v>0</v>
      </c>
      <c r="AG678" s="75">
        <f>200000*V678</f>
        <v>2400000</v>
      </c>
      <c r="AH678" s="648">
        <f t="shared" si="10"/>
        <v>0</v>
      </c>
    </row>
    <row r="679" spans="1:34" s="50" customFormat="1" ht="24" hidden="1" customHeight="1" x14ac:dyDescent="0.2">
      <c r="A679" s="182"/>
      <c r="B679" s="298">
        <v>420</v>
      </c>
      <c r="C679" s="266">
        <v>194</v>
      </c>
      <c r="D679" s="299">
        <v>13478</v>
      </c>
      <c r="E679" s="242" t="s">
        <v>259</v>
      </c>
      <c r="F679" s="243" t="s">
        <v>2124</v>
      </c>
      <c r="G679" s="287" t="s">
        <v>137</v>
      </c>
      <c r="H679" s="274" t="s">
        <v>983</v>
      </c>
      <c r="I679" s="294" t="s">
        <v>2854</v>
      </c>
      <c r="J679" s="635">
        <v>493571957</v>
      </c>
      <c r="K679" s="635">
        <v>24842322</v>
      </c>
      <c r="L679" s="65" t="s">
        <v>2384</v>
      </c>
      <c r="M679" s="292" t="s">
        <v>137</v>
      </c>
      <c r="N679" s="244" t="s">
        <v>2410</v>
      </c>
      <c r="O679" s="65"/>
      <c r="P679" s="90"/>
      <c r="Q679" s="244">
        <v>30</v>
      </c>
      <c r="R679" s="246">
        <v>120</v>
      </c>
      <c r="S679" s="246">
        <v>110</v>
      </c>
      <c r="T679" s="246">
        <v>29.33</v>
      </c>
      <c r="U679" s="90">
        <v>0</v>
      </c>
      <c r="V679" s="262">
        <v>15</v>
      </c>
      <c r="W679" s="99">
        <v>0</v>
      </c>
      <c r="X679" s="84">
        <v>0</v>
      </c>
      <c r="Y679" s="99">
        <v>2</v>
      </c>
      <c r="Z679" s="65">
        <v>2</v>
      </c>
      <c r="AA679" s="319">
        <v>885165</v>
      </c>
      <c r="AB679" s="319">
        <v>46667</v>
      </c>
      <c r="AC679" s="320">
        <f>AA679+AB679</f>
        <v>931832</v>
      </c>
      <c r="AD679" s="75">
        <v>4500000</v>
      </c>
      <c r="AE679" s="75">
        <v>6000000</v>
      </c>
      <c r="AF679" s="75">
        <f>AC679*U679</f>
        <v>0</v>
      </c>
      <c r="AG679" s="75">
        <f>200000*V679</f>
        <v>3000000</v>
      </c>
      <c r="AH679" s="648">
        <f t="shared" si="10"/>
        <v>0</v>
      </c>
    </row>
    <row r="680" spans="1:34" s="50" customFormat="1" ht="24" hidden="1" customHeight="1" x14ac:dyDescent="0.2">
      <c r="A680" s="182"/>
      <c r="B680" s="298">
        <v>421</v>
      </c>
      <c r="C680" s="266">
        <v>195</v>
      </c>
      <c r="D680" s="299">
        <v>13479</v>
      </c>
      <c r="E680" s="242" t="s">
        <v>135</v>
      </c>
      <c r="F680" s="243" t="s">
        <v>2124</v>
      </c>
      <c r="G680" s="287" t="s">
        <v>137</v>
      </c>
      <c r="H680" s="274" t="s">
        <v>983</v>
      </c>
      <c r="I680" s="294" t="s">
        <v>2855</v>
      </c>
      <c r="J680" s="635">
        <v>480066681</v>
      </c>
      <c r="K680" s="635">
        <v>24167564</v>
      </c>
      <c r="L680" s="65" t="s">
        <v>2384</v>
      </c>
      <c r="M680" s="292" t="s">
        <v>137</v>
      </c>
      <c r="N680" s="244" t="s">
        <v>2410</v>
      </c>
      <c r="O680" s="65"/>
      <c r="P680" s="90"/>
      <c r="Q680" s="244">
        <v>30</v>
      </c>
      <c r="R680" s="246">
        <v>120</v>
      </c>
      <c r="S680" s="246">
        <v>110</v>
      </c>
      <c r="T680" s="246">
        <v>29.33</v>
      </c>
      <c r="U680" s="90">
        <v>0</v>
      </c>
      <c r="V680" s="262">
        <v>15</v>
      </c>
      <c r="W680" s="99">
        <v>0</v>
      </c>
      <c r="X680" s="84">
        <v>0</v>
      </c>
      <c r="Y680" s="99">
        <v>1</v>
      </c>
      <c r="Z680" s="65">
        <v>1</v>
      </c>
      <c r="AA680" s="319">
        <v>885165</v>
      </c>
      <c r="AB680" s="319">
        <v>46667</v>
      </c>
      <c r="AC680" s="320">
        <f>AA680+AB680</f>
        <v>931832</v>
      </c>
      <c r="AD680" s="75">
        <v>4500000</v>
      </c>
      <c r="AE680" s="75">
        <v>6000000</v>
      </c>
      <c r="AF680" s="75">
        <f>AC680*U680</f>
        <v>0</v>
      </c>
      <c r="AG680" s="75">
        <f>200000*V680</f>
        <v>3000000</v>
      </c>
      <c r="AH680" s="648">
        <f t="shared" si="10"/>
        <v>0</v>
      </c>
    </row>
    <row r="681" spans="1:34" s="50" customFormat="1" ht="24" hidden="1" customHeight="1" x14ac:dyDescent="0.5">
      <c r="A681" s="182"/>
      <c r="B681" s="298">
        <v>400</v>
      </c>
      <c r="C681" s="266">
        <v>174</v>
      </c>
      <c r="D681" s="299">
        <v>13480</v>
      </c>
      <c r="E681" s="242" t="s">
        <v>352</v>
      </c>
      <c r="F681" s="243" t="s">
        <v>2129</v>
      </c>
      <c r="G681" s="287" t="s">
        <v>137</v>
      </c>
      <c r="H681" s="274" t="s">
        <v>983</v>
      </c>
      <c r="I681" s="439" t="s">
        <v>2834</v>
      </c>
      <c r="J681" s="635">
        <v>2180466498</v>
      </c>
      <c r="K681" s="635">
        <v>16983310</v>
      </c>
      <c r="L681" s="65" t="s">
        <v>2384</v>
      </c>
      <c r="M681" s="292" t="s">
        <v>137</v>
      </c>
      <c r="N681" s="244" t="s">
        <v>2410</v>
      </c>
      <c r="O681" s="65"/>
      <c r="P681" s="90"/>
      <c r="Q681" s="244">
        <v>30</v>
      </c>
      <c r="R681" s="246">
        <v>120</v>
      </c>
      <c r="S681" s="246">
        <v>110</v>
      </c>
      <c r="T681" s="246">
        <v>29.33</v>
      </c>
      <c r="U681" s="90">
        <v>0</v>
      </c>
      <c r="V681" s="262">
        <v>15</v>
      </c>
      <c r="W681" s="99">
        <v>0</v>
      </c>
      <c r="X681" s="84">
        <v>0</v>
      </c>
      <c r="Y681" s="99">
        <v>1</v>
      </c>
      <c r="Z681" s="65">
        <v>1</v>
      </c>
      <c r="AA681" s="319">
        <v>885165</v>
      </c>
      <c r="AB681" s="319">
        <v>46667</v>
      </c>
      <c r="AC681" s="320">
        <f>AA681+AB681</f>
        <v>931832</v>
      </c>
      <c r="AD681" s="75">
        <v>4500000</v>
      </c>
      <c r="AE681" s="75">
        <v>6000000</v>
      </c>
      <c r="AF681" s="75">
        <f>AC681*U681</f>
        <v>0</v>
      </c>
      <c r="AG681" s="75">
        <f>200000*V681</f>
        <v>3000000</v>
      </c>
      <c r="AH681" s="648">
        <f t="shared" si="10"/>
        <v>0</v>
      </c>
    </row>
    <row r="682" spans="1:34" s="50" customFormat="1" ht="24" hidden="1" customHeight="1" x14ac:dyDescent="0.2">
      <c r="A682" s="182"/>
      <c r="B682" s="298">
        <v>446</v>
      </c>
      <c r="C682" s="266">
        <v>221</v>
      </c>
      <c r="D682" s="299">
        <v>13481</v>
      </c>
      <c r="E682" s="242" t="s">
        <v>1289</v>
      </c>
      <c r="F682" s="243" t="s">
        <v>2131</v>
      </c>
      <c r="G682" s="287" t="s">
        <v>137</v>
      </c>
      <c r="H682" s="274" t="s">
        <v>983</v>
      </c>
      <c r="I682" s="294" t="s">
        <v>2880</v>
      </c>
      <c r="J682" s="635">
        <v>3920781767</v>
      </c>
      <c r="K682" s="635"/>
      <c r="L682" s="65" t="s">
        <v>2384</v>
      </c>
      <c r="M682" s="292" t="s">
        <v>137</v>
      </c>
      <c r="N682" s="244" t="s">
        <v>2410</v>
      </c>
      <c r="O682" s="65"/>
      <c r="P682" s="90"/>
      <c r="Q682" s="244">
        <v>30</v>
      </c>
      <c r="R682" s="246">
        <v>120</v>
      </c>
      <c r="S682" s="246">
        <v>110</v>
      </c>
      <c r="T682" s="246">
        <v>29.33</v>
      </c>
      <c r="U682" s="90">
        <v>0</v>
      </c>
      <c r="V682" s="262">
        <v>13</v>
      </c>
      <c r="W682" s="99">
        <v>0</v>
      </c>
      <c r="X682" s="84">
        <v>0</v>
      </c>
      <c r="Y682" s="99">
        <v>0</v>
      </c>
      <c r="Z682" s="65">
        <v>0</v>
      </c>
      <c r="AA682" s="319">
        <v>885165</v>
      </c>
      <c r="AB682" s="319">
        <v>0</v>
      </c>
      <c r="AC682" s="320">
        <f>AA682+AB682</f>
        <v>885165</v>
      </c>
      <c r="AD682" s="75">
        <v>4500000</v>
      </c>
      <c r="AE682" s="75">
        <v>6000000</v>
      </c>
      <c r="AF682" s="75">
        <f>AC682*U682</f>
        <v>0</v>
      </c>
      <c r="AG682" s="75">
        <f>200000*V682</f>
        <v>2600000</v>
      </c>
      <c r="AH682" s="648">
        <f t="shared" si="10"/>
        <v>0</v>
      </c>
    </row>
    <row r="683" spans="1:34" s="50" customFormat="1" ht="24" hidden="1" customHeight="1" x14ac:dyDescent="0.2">
      <c r="A683" s="182"/>
      <c r="B683" s="298">
        <v>409</v>
      </c>
      <c r="C683" s="266">
        <v>183</v>
      </c>
      <c r="D683" s="299">
        <v>13482</v>
      </c>
      <c r="E683" s="242" t="s">
        <v>374</v>
      </c>
      <c r="F683" s="243" t="s">
        <v>2132</v>
      </c>
      <c r="G683" s="287" t="s">
        <v>137</v>
      </c>
      <c r="H683" s="274" t="s">
        <v>983</v>
      </c>
      <c r="I683" s="294" t="s">
        <v>2843</v>
      </c>
      <c r="J683" s="635">
        <v>4911606665</v>
      </c>
      <c r="K683" s="635">
        <v>25884425</v>
      </c>
      <c r="L683" s="65" t="s">
        <v>2384</v>
      </c>
      <c r="M683" s="292" t="s">
        <v>137</v>
      </c>
      <c r="N683" s="244" t="s">
        <v>2410</v>
      </c>
      <c r="O683" s="65"/>
      <c r="P683" s="90"/>
      <c r="Q683" s="244">
        <v>30</v>
      </c>
      <c r="R683" s="246">
        <v>120</v>
      </c>
      <c r="S683" s="246">
        <v>110</v>
      </c>
      <c r="T683" s="246">
        <v>29.33</v>
      </c>
      <c r="U683" s="90">
        <v>0</v>
      </c>
      <c r="V683" s="262">
        <v>15</v>
      </c>
      <c r="W683" s="99">
        <v>0</v>
      </c>
      <c r="X683" s="84">
        <v>0</v>
      </c>
      <c r="Y683" s="99">
        <v>2</v>
      </c>
      <c r="Z683" s="65">
        <v>2</v>
      </c>
      <c r="AA683" s="319">
        <v>885165</v>
      </c>
      <c r="AB683" s="319">
        <v>46667</v>
      </c>
      <c r="AC683" s="320">
        <f>AA683+AB683</f>
        <v>931832</v>
      </c>
      <c r="AD683" s="75">
        <v>4500000</v>
      </c>
      <c r="AE683" s="75">
        <v>6000000</v>
      </c>
      <c r="AF683" s="75">
        <f>AC683*U683</f>
        <v>0</v>
      </c>
      <c r="AG683" s="75">
        <f>200000*V683</f>
        <v>3000000</v>
      </c>
      <c r="AH683" s="648">
        <f t="shared" si="10"/>
        <v>0</v>
      </c>
    </row>
    <row r="684" spans="1:34" s="50" customFormat="1" ht="24" hidden="1" customHeight="1" x14ac:dyDescent="0.2">
      <c r="A684" s="182"/>
      <c r="B684" s="298">
        <v>387</v>
      </c>
      <c r="C684" s="266">
        <v>161</v>
      </c>
      <c r="D684" s="299">
        <v>13483</v>
      </c>
      <c r="E684" s="242" t="s">
        <v>417</v>
      </c>
      <c r="F684" s="243" t="s">
        <v>2135</v>
      </c>
      <c r="G684" s="287" t="s">
        <v>137</v>
      </c>
      <c r="H684" s="274" t="s">
        <v>983</v>
      </c>
      <c r="I684" s="294" t="s">
        <v>2821</v>
      </c>
      <c r="J684" s="634">
        <v>2594735711</v>
      </c>
      <c r="K684" s="635">
        <v>25890454</v>
      </c>
      <c r="L684" s="65" t="s">
        <v>2384</v>
      </c>
      <c r="M684" s="292" t="s">
        <v>137</v>
      </c>
      <c r="N684" s="244" t="s">
        <v>2410</v>
      </c>
      <c r="O684" s="65"/>
      <c r="P684" s="90"/>
      <c r="Q684" s="244">
        <v>30</v>
      </c>
      <c r="R684" s="246">
        <v>120</v>
      </c>
      <c r="S684" s="246">
        <v>110</v>
      </c>
      <c r="T684" s="246">
        <v>29.33</v>
      </c>
      <c r="U684" s="90">
        <v>0</v>
      </c>
      <c r="V684" s="262">
        <v>15</v>
      </c>
      <c r="W684" s="99">
        <v>0</v>
      </c>
      <c r="X684" s="84">
        <v>0</v>
      </c>
      <c r="Y684" s="99">
        <v>1</v>
      </c>
      <c r="Z684" s="65">
        <v>1</v>
      </c>
      <c r="AA684" s="319">
        <v>885165</v>
      </c>
      <c r="AB684" s="319">
        <v>0</v>
      </c>
      <c r="AC684" s="320">
        <f>AA684+AB684</f>
        <v>885165</v>
      </c>
      <c r="AD684" s="75">
        <v>4500000</v>
      </c>
      <c r="AE684" s="75">
        <v>6000000</v>
      </c>
      <c r="AF684" s="75">
        <f>AC684*U684</f>
        <v>0</v>
      </c>
      <c r="AG684" s="75">
        <f>200000*V684</f>
        <v>3000000</v>
      </c>
      <c r="AH684" s="648">
        <f t="shared" si="10"/>
        <v>0</v>
      </c>
    </row>
    <row r="685" spans="1:34" s="50" customFormat="1" ht="24" hidden="1" customHeight="1" x14ac:dyDescent="0.2">
      <c r="A685" s="182"/>
      <c r="B685" s="298">
        <v>416</v>
      </c>
      <c r="C685" s="266">
        <v>190</v>
      </c>
      <c r="D685" s="299">
        <v>13484</v>
      </c>
      <c r="E685" s="242" t="s">
        <v>2137</v>
      </c>
      <c r="F685" s="243" t="s">
        <v>2138</v>
      </c>
      <c r="G685" s="287" t="s">
        <v>137</v>
      </c>
      <c r="H685" s="274" t="s">
        <v>983</v>
      </c>
      <c r="I685" s="294" t="s">
        <v>2850</v>
      </c>
      <c r="J685" s="635">
        <v>19472994</v>
      </c>
      <c r="K685" s="635">
        <v>25786250</v>
      </c>
      <c r="L685" s="65" t="s">
        <v>2384</v>
      </c>
      <c r="M685" s="292" t="s">
        <v>137</v>
      </c>
      <c r="N685" s="244" t="s">
        <v>2410</v>
      </c>
      <c r="O685" s="65"/>
      <c r="P685" s="90"/>
      <c r="Q685" s="244">
        <v>30</v>
      </c>
      <c r="R685" s="246">
        <v>120</v>
      </c>
      <c r="S685" s="246">
        <v>110</v>
      </c>
      <c r="T685" s="246">
        <v>29.33</v>
      </c>
      <c r="U685" s="90">
        <v>0</v>
      </c>
      <c r="V685" s="262">
        <v>25</v>
      </c>
      <c r="W685" s="99">
        <v>0</v>
      </c>
      <c r="X685" s="84">
        <v>0</v>
      </c>
      <c r="Y685" s="99">
        <v>0</v>
      </c>
      <c r="Z685" s="65">
        <v>0</v>
      </c>
      <c r="AA685" s="319">
        <v>885165</v>
      </c>
      <c r="AB685" s="319">
        <v>46667</v>
      </c>
      <c r="AC685" s="320">
        <f>AA685+AB685</f>
        <v>931832</v>
      </c>
      <c r="AD685" s="75">
        <v>4500000</v>
      </c>
      <c r="AE685" s="75">
        <v>6000000</v>
      </c>
      <c r="AF685" s="75">
        <f>AC685*U685</f>
        <v>0</v>
      </c>
      <c r="AG685" s="75">
        <f>200000*V685</f>
        <v>5000000</v>
      </c>
      <c r="AH685" s="648">
        <f t="shared" si="10"/>
        <v>0</v>
      </c>
    </row>
    <row r="686" spans="1:34" s="50" customFormat="1" ht="24" hidden="1" customHeight="1" x14ac:dyDescent="0.2">
      <c r="A686" s="182"/>
      <c r="B686" s="298">
        <v>429</v>
      </c>
      <c r="C686" s="266">
        <v>203</v>
      </c>
      <c r="D686" s="299">
        <v>13485</v>
      </c>
      <c r="E686" s="242" t="s">
        <v>2141</v>
      </c>
      <c r="F686" s="243" t="s">
        <v>872</v>
      </c>
      <c r="G686" s="287" t="s">
        <v>137</v>
      </c>
      <c r="H686" s="274" t="s">
        <v>983</v>
      </c>
      <c r="I686" s="294" t="s">
        <v>2863</v>
      </c>
      <c r="J686" s="635">
        <v>323244416</v>
      </c>
      <c r="K686" s="635">
        <v>24227276</v>
      </c>
      <c r="L686" s="65" t="s">
        <v>2384</v>
      </c>
      <c r="M686" s="292" t="s">
        <v>137</v>
      </c>
      <c r="N686" s="244" t="s">
        <v>2410</v>
      </c>
      <c r="O686" s="65"/>
      <c r="P686" s="90"/>
      <c r="Q686" s="244">
        <v>30</v>
      </c>
      <c r="R686" s="246">
        <v>120</v>
      </c>
      <c r="S686" s="246">
        <v>110</v>
      </c>
      <c r="T686" s="246">
        <v>29.33</v>
      </c>
      <c r="U686" s="90">
        <v>0</v>
      </c>
      <c r="V686" s="262">
        <v>15</v>
      </c>
      <c r="W686" s="99">
        <v>0</v>
      </c>
      <c r="X686" s="84">
        <v>0</v>
      </c>
      <c r="Y686" s="99">
        <v>1</v>
      </c>
      <c r="Z686" s="65">
        <v>1</v>
      </c>
      <c r="AA686" s="319">
        <v>885165</v>
      </c>
      <c r="AB686" s="319">
        <v>46667</v>
      </c>
      <c r="AC686" s="320">
        <f>AA686+AB686</f>
        <v>931832</v>
      </c>
      <c r="AD686" s="75">
        <v>4500000</v>
      </c>
      <c r="AE686" s="75">
        <v>6000000</v>
      </c>
      <c r="AF686" s="75">
        <f>AC686*U686</f>
        <v>0</v>
      </c>
      <c r="AG686" s="75">
        <f>200000*V686</f>
        <v>3000000</v>
      </c>
      <c r="AH686" s="648">
        <f t="shared" si="10"/>
        <v>0</v>
      </c>
    </row>
    <row r="687" spans="1:34" s="50" customFormat="1" ht="24" hidden="1" customHeight="1" x14ac:dyDescent="0.2">
      <c r="A687" s="182"/>
      <c r="B687" s="298">
        <v>439</v>
      </c>
      <c r="C687" s="266">
        <v>214</v>
      </c>
      <c r="D687" s="299">
        <v>13486</v>
      </c>
      <c r="E687" s="242" t="s">
        <v>244</v>
      </c>
      <c r="F687" s="243" t="s">
        <v>1864</v>
      </c>
      <c r="G687" s="287" t="s">
        <v>137</v>
      </c>
      <c r="H687" s="274" t="s">
        <v>983</v>
      </c>
      <c r="I687" s="294" t="s">
        <v>2873</v>
      </c>
      <c r="J687" s="635">
        <v>15336573</v>
      </c>
      <c r="K687" s="635">
        <v>13114431</v>
      </c>
      <c r="L687" s="65" t="s">
        <v>2384</v>
      </c>
      <c r="M687" s="292" t="s">
        <v>137</v>
      </c>
      <c r="N687" s="244" t="s">
        <v>2410</v>
      </c>
      <c r="O687" s="65"/>
      <c r="P687" s="90"/>
      <c r="Q687" s="244">
        <v>30</v>
      </c>
      <c r="R687" s="246">
        <v>120</v>
      </c>
      <c r="S687" s="246">
        <v>110</v>
      </c>
      <c r="T687" s="246">
        <v>29.33</v>
      </c>
      <c r="U687" s="90">
        <v>0</v>
      </c>
      <c r="V687" s="262">
        <v>15</v>
      </c>
      <c r="W687" s="99">
        <v>0</v>
      </c>
      <c r="X687" s="84">
        <v>0</v>
      </c>
      <c r="Y687" s="99">
        <v>0</v>
      </c>
      <c r="Z687" s="65">
        <v>0</v>
      </c>
      <c r="AA687" s="319">
        <v>885165</v>
      </c>
      <c r="AB687" s="319">
        <v>0</v>
      </c>
      <c r="AC687" s="320">
        <f>AA687+AB687</f>
        <v>885165</v>
      </c>
      <c r="AD687" s="75">
        <v>4500000</v>
      </c>
      <c r="AE687" s="75">
        <v>6000000</v>
      </c>
      <c r="AF687" s="75">
        <f>AC687*U687</f>
        <v>0</v>
      </c>
      <c r="AG687" s="75">
        <f>200000*V687</f>
        <v>3000000</v>
      </c>
      <c r="AH687" s="648">
        <f t="shared" si="10"/>
        <v>0</v>
      </c>
    </row>
    <row r="688" spans="1:34" s="50" customFormat="1" ht="24" hidden="1" customHeight="1" x14ac:dyDescent="0.2">
      <c r="A688" s="182"/>
      <c r="B688" s="298">
        <v>428</v>
      </c>
      <c r="C688" s="266">
        <v>202</v>
      </c>
      <c r="D688" s="299">
        <v>13487</v>
      </c>
      <c r="E688" s="242" t="s">
        <v>2146</v>
      </c>
      <c r="F688" s="243" t="s">
        <v>745</v>
      </c>
      <c r="G688" s="287" t="s">
        <v>137</v>
      </c>
      <c r="H688" s="274" t="s">
        <v>983</v>
      </c>
      <c r="I688" s="294" t="s">
        <v>2862</v>
      </c>
      <c r="J688" s="635">
        <v>480514259</v>
      </c>
      <c r="K688" s="635">
        <v>21339144</v>
      </c>
      <c r="L688" s="65" t="s">
        <v>2384</v>
      </c>
      <c r="M688" s="292" t="s">
        <v>137</v>
      </c>
      <c r="N688" s="99"/>
      <c r="O688" s="65"/>
      <c r="P688" s="245" t="s">
        <v>2410</v>
      </c>
      <c r="Q688" s="244">
        <v>30</v>
      </c>
      <c r="R688" s="246">
        <v>120</v>
      </c>
      <c r="S688" s="246">
        <v>220</v>
      </c>
      <c r="T688" s="246">
        <v>29.33</v>
      </c>
      <c r="U688" s="90">
        <v>0</v>
      </c>
      <c r="V688" s="262">
        <v>20</v>
      </c>
      <c r="W688" s="99">
        <v>0</v>
      </c>
      <c r="X688" s="84">
        <v>0</v>
      </c>
      <c r="Y688" s="99">
        <v>1</v>
      </c>
      <c r="Z688" s="65">
        <v>1</v>
      </c>
      <c r="AA688" s="319">
        <v>885165</v>
      </c>
      <c r="AB688" s="319">
        <v>0</v>
      </c>
      <c r="AC688" s="320">
        <f>AA688+AB688</f>
        <v>885165</v>
      </c>
      <c r="AD688" s="75">
        <v>4500000</v>
      </c>
      <c r="AE688" s="75">
        <v>6000000</v>
      </c>
      <c r="AF688" s="75">
        <f>AC688*U688</f>
        <v>0</v>
      </c>
      <c r="AG688" s="75">
        <f>200000*V688</f>
        <v>4000000</v>
      </c>
      <c r="AH688" s="648">
        <f t="shared" si="10"/>
        <v>0</v>
      </c>
    </row>
    <row r="689" spans="1:35" s="50" customFormat="1" ht="24" hidden="1" customHeight="1" x14ac:dyDescent="0.2">
      <c r="A689" s="182"/>
      <c r="B689" s="298">
        <v>414</v>
      </c>
      <c r="C689" s="266">
        <v>188</v>
      </c>
      <c r="D689" s="299">
        <v>13488</v>
      </c>
      <c r="E689" s="242" t="s">
        <v>2149</v>
      </c>
      <c r="F689" s="243" t="s">
        <v>2150</v>
      </c>
      <c r="G689" s="287" t="s">
        <v>137</v>
      </c>
      <c r="H689" s="274" t="s">
        <v>983</v>
      </c>
      <c r="I689" s="294" t="s">
        <v>2848</v>
      </c>
      <c r="J689" s="635">
        <v>1689203757</v>
      </c>
      <c r="K689" s="635">
        <v>43425734</v>
      </c>
      <c r="L689" s="65" t="s">
        <v>2384</v>
      </c>
      <c r="M689" s="292" t="s">
        <v>137</v>
      </c>
      <c r="N689" s="244" t="s">
        <v>2410</v>
      </c>
      <c r="O689" s="65"/>
      <c r="P689" s="90"/>
      <c r="Q689" s="244">
        <v>30</v>
      </c>
      <c r="R689" s="246">
        <v>120</v>
      </c>
      <c r="S689" s="246">
        <v>110</v>
      </c>
      <c r="T689" s="246">
        <v>29.33</v>
      </c>
      <c r="U689" s="90">
        <v>0</v>
      </c>
      <c r="V689" s="262">
        <v>15</v>
      </c>
      <c r="W689" s="99">
        <v>0</v>
      </c>
      <c r="X689" s="84">
        <v>0</v>
      </c>
      <c r="Y689" s="99">
        <v>2</v>
      </c>
      <c r="Z689" s="65">
        <v>2</v>
      </c>
      <c r="AA689" s="319">
        <v>885165</v>
      </c>
      <c r="AB689" s="319">
        <v>46667</v>
      </c>
      <c r="AC689" s="320">
        <f>AA689+AB689</f>
        <v>931832</v>
      </c>
      <c r="AD689" s="75">
        <v>4500000</v>
      </c>
      <c r="AE689" s="75">
        <v>6000000</v>
      </c>
      <c r="AF689" s="75">
        <f>AC689*U689</f>
        <v>0</v>
      </c>
      <c r="AG689" s="75">
        <f>200000*V689</f>
        <v>3000000</v>
      </c>
      <c r="AH689" s="648">
        <f t="shared" si="10"/>
        <v>0</v>
      </c>
    </row>
    <row r="690" spans="1:35" s="50" customFormat="1" ht="24" customHeight="1" x14ac:dyDescent="0.2">
      <c r="A690" s="182"/>
      <c r="B690" s="298">
        <v>445</v>
      </c>
      <c r="C690" s="266">
        <v>220</v>
      </c>
      <c r="D690" s="299">
        <v>13489</v>
      </c>
      <c r="E690" s="242" t="s">
        <v>148</v>
      </c>
      <c r="F690" s="243" t="s">
        <v>2153</v>
      </c>
      <c r="G690" s="287" t="s">
        <v>137</v>
      </c>
      <c r="H690" s="274" t="s">
        <v>983</v>
      </c>
      <c r="I690" s="294" t="s">
        <v>2879</v>
      </c>
      <c r="J690" s="635">
        <v>4071733608</v>
      </c>
      <c r="K690" s="635">
        <v>58548444</v>
      </c>
      <c r="L690" s="65" t="s">
        <v>2384</v>
      </c>
      <c r="M690" s="292" t="s">
        <v>137</v>
      </c>
      <c r="N690" s="244" t="s">
        <v>2410</v>
      </c>
      <c r="O690" s="65"/>
      <c r="P690" s="90"/>
      <c r="Q690" s="244">
        <v>30</v>
      </c>
      <c r="R690" s="246">
        <v>120</v>
      </c>
      <c r="S690" s="246">
        <v>110</v>
      </c>
      <c r="T690" s="246">
        <v>29.33</v>
      </c>
      <c r="U690" s="90">
        <v>0</v>
      </c>
      <c r="V690" s="262">
        <v>8</v>
      </c>
      <c r="W690" s="99">
        <v>0</v>
      </c>
      <c r="X690" s="84">
        <v>0</v>
      </c>
      <c r="Y690" s="99">
        <v>0</v>
      </c>
      <c r="Z690" s="65">
        <v>1</v>
      </c>
      <c r="AA690" s="319">
        <v>885165</v>
      </c>
      <c r="AB690" s="319">
        <v>0</v>
      </c>
      <c r="AC690" s="320">
        <f>AA690+AB690</f>
        <v>885165</v>
      </c>
      <c r="AD690" s="75">
        <v>4500000</v>
      </c>
      <c r="AE690" s="75">
        <v>6000000</v>
      </c>
      <c r="AF690" s="75">
        <f>AC690*U690</f>
        <v>0</v>
      </c>
      <c r="AG690" s="75">
        <f>200000*V690</f>
        <v>1600000</v>
      </c>
      <c r="AH690" s="648">
        <f t="shared" si="10"/>
        <v>1</v>
      </c>
    </row>
    <row r="691" spans="1:35" s="50" customFormat="1" ht="24" hidden="1" customHeight="1" x14ac:dyDescent="0.2">
      <c r="A691" s="182"/>
      <c r="B691" s="298">
        <v>386</v>
      </c>
      <c r="C691" s="266">
        <v>160</v>
      </c>
      <c r="D691" s="299">
        <v>13490</v>
      </c>
      <c r="E691" s="242" t="s">
        <v>2156</v>
      </c>
      <c r="F691" s="243" t="s">
        <v>2157</v>
      </c>
      <c r="G691" s="287" t="s">
        <v>137</v>
      </c>
      <c r="H691" s="274" t="s">
        <v>983</v>
      </c>
      <c r="I691" s="294" t="s">
        <v>2820</v>
      </c>
      <c r="J691" s="634">
        <v>65056248</v>
      </c>
      <c r="K691" s="635">
        <v>15115989</v>
      </c>
      <c r="L691" s="65" t="s">
        <v>2384</v>
      </c>
      <c r="M691" s="292" t="s">
        <v>137</v>
      </c>
      <c r="N691" s="99"/>
      <c r="O691" s="65"/>
      <c r="P691" s="245" t="s">
        <v>2410</v>
      </c>
      <c r="Q691" s="244">
        <v>30</v>
      </c>
      <c r="R691" s="246">
        <v>120</v>
      </c>
      <c r="S691" s="246">
        <v>220</v>
      </c>
      <c r="T691" s="246">
        <v>29.33</v>
      </c>
      <c r="U691" s="90">
        <v>0</v>
      </c>
      <c r="V691" s="262">
        <v>25</v>
      </c>
      <c r="W691" s="99">
        <v>0</v>
      </c>
      <c r="X691" s="84">
        <v>0</v>
      </c>
      <c r="Y691" s="99">
        <v>2</v>
      </c>
      <c r="Z691" s="65">
        <v>2</v>
      </c>
      <c r="AA691" s="319">
        <v>885165</v>
      </c>
      <c r="AB691" s="319">
        <v>46667</v>
      </c>
      <c r="AC691" s="320">
        <f>AA691+AB691</f>
        <v>931832</v>
      </c>
      <c r="AD691" s="75">
        <v>4500000</v>
      </c>
      <c r="AE691" s="75">
        <v>6000000</v>
      </c>
      <c r="AF691" s="75">
        <f>AC691*U691</f>
        <v>0</v>
      </c>
      <c r="AG691" s="75">
        <f>200000*V691</f>
        <v>5000000</v>
      </c>
      <c r="AH691" s="648">
        <f t="shared" si="10"/>
        <v>0</v>
      </c>
    </row>
    <row r="692" spans="1:35" s="50" customFormat="1" ht="24" hidden="1" customHeight="1" x14ac:dyDescent="0.2">
      <c r="A692" s="182"/>
      <c r="B692" s="298">
        <v>423</v>
      </c>
      <c r="C692" s="266">
        <v>197</v>
      </c>
      <c r="D692" s="299">
        <v>13491</v>
      </c>
      <c r="E692" s="242" t="s">
        <v>2160</v>
      </c>
      <c r="F692" s="243" t="s">
        <v>1215</v>
      </c>
      <c r="G692" s="287" t="s">
        <v>137</v>
      </c>
      <c r="H692" s="274" t="s">
        <v>983</v>
      </c>
      <c r="I692" s="294" t="s">
        <v>2857</v>
      </c>
      <c r="J692" s="635">
        <v>3319423274</v>
      </c>
      <c r="K692" s="635">
        <v>19185532</v>
      </c>
      <c r="L692" s="65" t="s">
        <v>2384</v>
      </c>
      <c r="M692" s="292" t="s">
        <v>137</v>
      </c>
      <c r="N692" s="99"/>
      <c r="O692" s="246" t="s">
        <v>2410</v>
      </c>
      <c r="P692" s="90"/>
      <c r="Q692" s="244">
        <v>30</v>
      </c>
      <c r="R692" s="246">
        <v>90</v>
      </c>
      <c r="S692" s="246">
        <v>0</v>
      </c>
      <c r="T692" s="246">
        <v>0</v>
      </c>
      <c r="U692" s="90">
        <v>0</v>
      </c>
      <c r="V692" s="262">
        <v>20</v>
      </c>
      <c r="W692" s="99">
        <v>0</v>
      </c>
      <c r="X692" s="84">
        <v>0</v>
      </c>
      <c r="Y692" s="99">
        <v>1</v>
      </c>
      <c r="Z692" s="65">
        <v>1</v>
      </c>
      <c r="AA692" s="319">
        <v>885165</v>
      </c>
      <c r="AB692" s="319">
        <v>46667</v>
      </c>
      <c r="AC692" s="320">
        <f>AA692+AB692</f>
        <v>931832</v>
      </c>
      <c r="AD692" s="75">
        <v>4500000</v>
      </c>
      <c r="AE692" s="75">
        <v>6000000</v>
      </c>
      <c r="AF692" s="75">
        <f>AC692*U692</f>
        <v>0</v>
      </c>
      <c r="AG692" s="75">
        <f>200000*V692</f>
        <v>4000000</v>
      </c>
      <c r="AH692" s="648">
        <f t="shared" si="10"/>
        <v>0</v>
      </c>
    </row>
    <row r="693" spans="1:35" s="50" customFormat="1" ht="24" hidden="1" customHeight="1" x14ac:dyDescent="0.2">
      <c r="A693" s="182"/>
      <c r="B693" s="298">
        <v>402</v>
      </c>
      <c r="C693" s="266">
        <v>176</v>
      </c>
      <c r="D693" s="299">
        <v>13492</v>
      </c>
      <c r="E693" s="242" t="s">
        <v>209</v>
      </c>
      <c r="F693" s="243" t="s">
        <v>2163</v>
      </c>
      <c r="G693" s="287" t="s">
        <v>137</v>
      </c>
      <c r="H693" s="274" t="s">
        <v>983</v>
      </c>
      <c r="I693" s="440" t="s">
        <v>2836</v>
      </c>
      <c r="J693" s="635">
        <v>439772087</v>
      </c>
      <c r="K693" s="635">
        <v>25702674</v>
      </c>
      <c r="L693" s="65" t="s">
        <v>2384</v>
      </c>
      <c r="M693" s="292" t="s">
        <v>137</v>
      </c>
      <c r="N693" s="244" t="s">
        <v>2410</v>
      </c>
      <c r="O693" s="65"/>
      <c r="P693" s="90"/>
      <c r="Q693" s="244">
        <v>30</v>
      </c>
      <c r="R693" s="246">
        <v>120</v>
      </c>
      <c r="S693" s="246">
        <v>110</v>
      </c>
      <c r="T693" s="246">
        <v>29.33</v>
      </c>
      <c r="U693" s="90">
        <v>0</v>
      </c>
      <c r="V693" s="262">
        <v>19</v>
      </c>
      <c r="W693" s="99">
        <v>0</v>
      </c>
      <c r="X693" s="84">
        <v>0</v>
      </c>
      <c r="Y693" s="99">
        <v>1</v>
      </c>
      <c r="Z693" s="65">
        <v>1</v>
      </c>
      <c r="AA693" s="319">
        <v>885165</v>
      </c>
      <c r="AB693" s="319">
        <v>46667</v>
      </c>
      <c r="AC693" s="320">
        <f>AA693+AB693</f>
        <v>931832</v>
      </c>
      <c r="AD693" s="75">
        <v>4500000</v>
      </c>
      <c r="AE693" s="75">
        <v>6000000</v>
      </c>
      <c r="AF693" s="75">
        <f>AC693*U693</f>
        <v>0</v>
      </c>
      <c r="AG693" s="75">
        <f>200000*V693</f>
        <v>3800000</v>
      </c>
      <c r="AH693" s="648">
        <f t="shared" si="10"/>
        <v>0</v>
      </c>
    </row>
    <row r="694" spans="1:35" s="50" customFormat="1" ht="24" customHeight="1" x14ac:dyDescent="0.2">
      <c r="A694" s="182"/>
      <c r="B694" s="298">
        <v>436</v>
      </c>
      <c r="C694" s="266">
        <v>211</v>
      </c>
      <c r="D694" s="299">
        <v>13493</v>
      </c>
      <c r="E694" s="242" t="s">
        <v>99</v>
      </c>
      <c r="F694" s="243" t="s">
        <v>2166</v>
      </c>
      <c r="G694" s="287" t="s">
        <v>137</v>
      </c>
      <c r="H694" s="274" t="s">
        <v>983</v>
      </c>
      <c r="I694" s="294" t="s">
        <v>3168</v>
      </c>
      <c r="J694" s="635">
        <v>680366962</v>
      </c>
      <c r="K694" s="635">
        <v>25761447</v>
      </c>
      <c r="L694" s="65" t="s">
        <v>2384</v>
      </c>
      <c r="M694" s="292" t="s">
        <v>137</v>
      </c>
      <c r="N694" s="244" t="s">
        <v>2410</v>
      </c>
      <c r="O694" s="65"/>
      <c r="P694" s="90"/>
      <c r="Q694" s="244">
        <v>28</v>
      </c>
      <c r="R694" s="246">
        <v>112</v>
      </c>
      <c r="S694" s="321">
        <v>103</v>
      </c>
      <c r="T694" s="322">
        <v>27.37</v>
      </c>
      <c r="U694" s="90">
        <v>0</v>
      </c>
      <c r="V694" s="262">
        <v>13</v>
      </c>
      <c r="W694" s="99">
        <v>0</v>
      </c>
      <c r="X694" s="84">
        <v>0</v>
      </c>
      <c r="Y694" s="99">
        <v>0</v>
      </c>
      <c r="Z694" s="65">
        <v>1</v>
      </c>
      <c r="AA694" s="319">
        <v>885165</v>
      </c>
      <c r="AB694" s="319">
        <v>0</v>
      </c>
      <c r="AC694" s="320">
        <f>AA694+AB694</f>
        <v>885165</v>
      </c>
      <c r="AD694" s="75">
        <v>4500000</v>
      </c>
      <c r="AE694" s="75">
        <v>6000000</v>
      </c>
      <c r="AF694" s="75">
        <f>AC694*U694</f>
        <v>0</v>
      </c>
      <c r="AG694" s="75">
        <f>200000*V694</f>
        <v>2600000</v>
      </c>
      <c r="AH694" s="648">
        <f t="shared" si="10"/>
        <v>1</v>
      </c>
    </row>
    <row r="695" spans="1:35" s="50" customFormat="1" ht="24" customHeight="1" x14ac:dyDescent="0.2">
      <c r="A695" s="182"/>
      <c r="B695" s="298">
        <v>444</v>
      </c>
      <c r="C695" s="266">
        <v>219</v>
      </c>
      <c r="D695" s="299">
        <v>13494</v>
      </c>
      <c r="E695" s="242" t="s">
        <v>410</v>
      </c>
      <c r="F695" s="243" t="s">
        <v>1976</v>
      </c>
      <c r="G695" s="287" t="s">
        <v>137</v>
      </c>
      <c r="H695" s="274" t="s">
        <v>983</v>
      </c>
      <c r="I695" s="294" t="s">
        <v>2878</v>
      </c>
      <c r="J695" s="635">
        <v>4011573035</v>
      </c>
      <c r="K695" s="635">
        <v>97048904</v>
      </c>
      <c r="L695" s="65" t="s">
        <v>2384</v>
      </c>
      <c r="M695" s="292" t="s">
        <v>137</v>
      </c>
      <c r="N695" s="244" t="s">
        <v>2410</v>
      </c>
      <c r="O695" s="65"/>
      <c r="P695" s="90"/>
      <c r="Q695" s="244">
        <v>30</v>
      </c>
      <c r="R695" s="246">
        <v>120</v>
      </c>
      <c r="S695" s="246">
        <v>110</v>
      </c>
      <c r="T695" s="246">
        <v>29.33</v>
      </c>
      <c r="U695" s="90">
        <v>0</v>
      </c>
      <c r="V695" s="262">
        <v>15</v>
      </c>
      <c r="W695" s="99">
        <v>0</v>
      </c>
      <c r="X695" s="84">
        <v>0</v>
      </c>
      <c r="Y695" s="99">
        <v>0</v>
      </c>
      <c r="Z695" s="65">
        <v>2</v>
      </c>
      <c r="AA695" s="319">
        <v>885165</v>
      </c>
      <c r="AB695" s="319">
        <v>0</v>
      </c>
      <c r="AC695" s="320">
        <f>AA695+AB695</f>
        <v>885165</v>
      </c>
      <c r="AD695" s="75">
        <v>4500000</v>
      </c>
      <c r="AE695" s="75">
        <v>6000000</v>
      </c>
      <c r="AF695" s="75">
        <f>AC695*U695</f>
        <v>0</v>
      </c>
      <c r="AG695" s="75">
        <f>200000*V695</f>
        <v>3000000</v>
      </c>
      <c r="AH695" s="648">
        <f t="shared" si="10"/>
        <v>2</v>
      </c>
    </row>
    <row r="696" spans="1:35" s="50" customFormat="1" ht="24" customHeight="1" x14ac:dyDescent="0.2">
      <c r="A696" s="182"/>
      <c r="B696" s="298">
        <v>398</v>
      </c>
      <c r="C696" s="266">
        <v>172</v>
      </c>
      <c r="D696" s="299">
        <v>13495</v>
      </c>
      <c r="E696" s="242" t="s">
        <v>85</v>
      </c>
      <c r="F696" s="243" t="s">
        <v>2171</v>
      </c>
      <c r="G696" s="287" t="s">
        <v>137</v>
      </c>
      <c r="H696" s="274" t="s">
        <v>983</v>
      </c>
      <c r="I696" s="294" t="s">
        <v>2832</v>
      </c>
      <c r="J696" s="635">
        <v>2061817068</v>
      </c>
      <c r="K696" s="635">
        <v>16561424</v>
      </c>
      <c r="L696" s="65" t="s">
        <v>2384</v>
      </c>
      <c r="M696" s="292" t="s">
        <v>137</v>
      </c>
      <c r="N696" s="244" t="s">
        <v>2410</v>
      </c>
      <c r="O696" s="65"/>
      <c r="P696" s="90"/>
      <c r="Q696" s="244">
        <v>30</v>
      </c>
      <c r="R696" s="246">
        <v>120</v>
      </c>
      <c r="S696" s="246">
        <v>110</v>
      </c>
      <c r="T696" s="246">
        <v>29.33</v>
      </c>
      <c r="U696" s="90">
        <v>0</v>
      </c>
      <c r="V696" s="262">
        <v>14</v>
      </c>
      <c r="W696" s="99">
        <v>0</v>
      </c>
      <c r="X696" s="84">
        <v>0</v>
      </c>
      <c r="Y696" s="99">
        <v>1</v>
      </c>
      <c r="Z696" s="65">
        <v>0</v>
      </c>
      <c r="AA696" s="319">
        <v>885165</v>
      </c>
      <c r="AB696" s="319">
        <v>46667</v>
      </c>
      <c r="AC696" s="320">
        <f>AA696+AB696</f>
        <v>931832</v>
      </c>
      <c r="AD696" s="75">
        <v>4500000</v>
      </c>
      <c r="AE696" s="75">
        <v>6000000</v>
      </c>
      <c r="AF696" s="75">
        <f>AC696*U696</f>
        <v>0</v>
      </c>
      <c r="AG696" s="75">
        <f>200000*V696</f>
        <v>2800000</v>
      </c>
      <c r="AH696" s="648">
        <f t="shared" si="10"/>
        <v>-1</v>
      </c>
    </row>
    <row r="697" spans="1:35" s="50" customFormat="1" ht="24" hidden="1" customHeight="1" x14ac:dyDescent="0.2">
      <c r="A697" s="182"/>
      <c r="B697" s="298">
        <v>397</v>
      </c>
      <c r="C697" s="266">
        <v>171</v>
      </c>
      <c r="D697" s="299">
        <v>13496</v>
      </c>
      <c r="E697" s="242" t="s">
        <v>1230</v>
      </c>
      <c r="F697" s="243" t="s">
        <v>2174</v>
      </c>
      <c r="G697" s="287" t="s">
        <v>137</v>
      </c>
      <c r="H697" s="274" t="s">
        <v>983</v>
      </c>
      <c r="I697" s="294" t="s">
        <v>2831</v>
      </c>
      <c r="J697" s="635">
        <v>4889185216</v>
      </c>
      <c r="K697" s="635">
        <v>16995472</v>
      </c>
      <c r="L697" s="65" t="s">
        <v>2384</v>
      </c>
      <c r="M697" s="292" t="s">
        <v>137</v>
      </c>
      <c r="N697" s="244" t="s">
        <v>2410</v>
      </c>
      <c r="O697" s="65"/>
      <c r="P697" s="90"/>
      <c r="Q697" s="244">
        <v>30</v>
      </c>
      <c r="R697" s="246">
        <v>120</v>
      </c>
      <c r="S697" s="246">
        <v>110</v>
      </c>
      <c r="T697" s="246">
        <v>29.33</v>
      </c>
      <c r="U697" s="90">
        <v>0</v>
      </c>
      <c r="V697" s="262">
        <v>15</v>
      </c>
      <c r="W697" s="99">
        <v>0</v>
      </c>
      <c r="X697" s="84">
        <v>0</v>
      </c>
      <c r="Y697" s="99">
        <v>2</v>
      </c>
      <c r="Z697" s="65">
        <v>2</v>
      </c>
      <c r="AA697" s="319">
        <v>885165</v>
      </c>
      <c r="AB697" s="319">
        <v>46667</v>
      </c>
      <c r="AC697" s="320">
        <f>AA697+AB697</f>
        <v>931832</v>
      </c>
      <c r="AD697" s="75">
        <v>4500000</v>
      </c>
      <c r="AE697" s="75">
        <v>6000000</v>
      </c>
      <c r="AF697" s="75">
        <f>AC697*U697</f>
        <v>0</v>
      </c>
      <c r="AG697" s="75">
        <f>200000*V697</f>
        <v>3000000</v>
      </c>
      <c r="AH697" s="648">
        <f t="shared" si="10"/>
        <v>0</v>
      </c>
    </row>
    <row r="698" spans="1:35" s="50" customFormat="1" ht="24" hidden="1" customHeight="1" x14ac:dyDescent="0.2">
      <c r="A698" s="182"/>
      <c r="B698" s="298">
        <v>406</v>
      </c>
      <c r="C698" s="266">
        <v>180</v>
      </c>
      <c r="D698" s="299">
        <v>13497</v>
      </c>
      <c r="E698" s="242" t="s">
        <v>216</v>
      </c>
      <c r="F698" s="243" t="s">
        <v>2177</v>
      </c>
      <c r="G698" s="287" t="s">
        <v>137</v>
      </c>
      <c r="H698" s="274" t="s">
        <v>983</v>
      </c>
      <c r="I698" s="294" t="s">
        <v>2840</v>
      </c>
      <c r="J698" s="635">
        <v>83159347</v>
      </c>
      <c r="K698" s="635">
        <v>28068875</v>
      </c>
      <c r="L698" s="65" t="s">
        <v>2384</v>
      </c>
      <c r="M698" s="292" t="s">
        <v>137</v>
      </c>
      <c r="N698" s="244" t="s">
        <v>2410</v>
      </c>
      <c r="O698" s="65"/>
      <c r="P698" s="90"/>
      <c r="Q698" s="244">
        <v>30</v>
      </c>
      <c r="R698" s="246">
        <v>120</v>
      </c>
      <c r="S698" s="246">
        <v>110</v>
      </c>
      <c r="T698" s="246">
        <v>29.33</v>
      </c>
      <c r="U698" s="90">
        <v>0</v>
      </c>
      <c r="V698" s="262">
        <v>24</v>
      </c>
      <c r="W698" s="99">
        <v>0</v>
      </c>
      <c r="X698" s="84">
        <v>0</v>
      </c>
      <c r="Y698" s="99">
        <v>0</v>
      </c>
      <c r="Z698" s="65">
        <v>0</v>
      </c>
      <c r="AA698" s="319">
        <v>885165</v>
      </c>
      <c r="AB698" s="319">
        <v>46667</v>
      </c>
      <c r="AC698" s="320">
        <f>AA698+AB698</f>
        <v>931832</v>
      </c>
      <c r="AD698" s="75">
        <v>4500000</v>
      </c>
      <c r="AE698" s="75">
        <v>6000000</v>
      </c>
      <c r="AF698" s="75">
        <f>AC698*U698</f>
        <v>0</v>
      </c>
      <c r="AG698" s="75">
        <f>200000*V698</f>
        <v>4800000</v>
      </c>
      <c r="AH698" s="648">
        <f t="shared" si="10"/>
        <v>0</v>
      </c>
    </row>
    <row r="699" spans="1:35" s="50" customFormat="1" ht="24" hidden="1" customHeight="1" x14ac:dyDescent="0.2">
      <c r="A699" s="182"/>
      <c r="B699" s="298">
        <v>430</v>
      </c>
      <c r="C699" s="266">
        <v>204</v>
      </c>
      <c r="D699" s="299">
        <v>13498</v>
      </c>
      <c r="E699" s="242" t="s">
        <v>946</v>
      </c>
      <c r="F699" s="243" t="s">
        <v>2180</v>
      </c>
      <c r="G699" s="287" t="s">
        <v>137</v>
      </c>
      <c r="H699" s="274" t="s">
        <v>983</v>
      </c>
      <c r="I699" s="294" t="s">
        <v>2864</v>
      </c>
      <c r="J699" s="635">
        <v>80270123</v>
      </c>
      <c r="K699" s="635">
        <v>26164166</v>
      </c>
      <c r="L699" s="65" t="s">
        <v>2384</v>
      </c>
      <c r="M699" s="292" t="s">
        <v>137</v>
      </c>
      <c r="N699" s="244" t="s">
        <v>2410</v>
      </c>
      <c r="O699" s="65"/>
      <c r="P699" s="90"/>
      <c r="Q699" s="244">
        <v>30</v>
      </c>
      <c r="R699" s="246">
        <v>120</v>
      </c>
      <c r="S699" s="246">
        <v>110</v>
      </c>
      <c r="T699" s="246">
        <v>29.33</v>
      </c>
      <c r="U699" s="90">
        <v>0</v>
      </c>
      <c r="V699" s="262">
        <v>24</v>
      </c>
      <c r="W699" s="99">
        <v>0</v>
      </c>
      <c r="X699" s="84">
        <v>0</v>
      </c>
      <c r="Y699" s="99">
        <v>0</v>
      </c>
      <c r="Z699" s="65">
        <v>0</v>
      </c>
      <c r="AA699" s="319">
        <v>885165</v>
      </c>
      <c r="AB699" s="319">
        <v>46667</v>
      </c>
      <c r="AC699" s="320">
        <f>AA699+AB699</f>
        <v>931832</v>
      </c>
      <c r="AD699" s="75">
        <v>4500000</v>
      </c>
      <c r="AE699" s="75">
        <v>6000000</v>
      </c>
      <c r="AF699" s="75">
        <f>AC699*U699</f>
        <v>0</v>
      </c>
      <c r="AG699" s="75">
        <f>200000*V699</f>
        <v>4800000</v>
      </c>
      <c r="AH699" s="648">
        <f t="shared" si="10"/>
        <v>0</v>
      </c>
    </row>
    <row r="700" spans="1:35" s="50" customFormat="1" ht="24" hidden="1" customHeight="1" x14ac:dyDescent="0.2">
      <c r="A700" s="182"/>
      <c r="B700" s="298">
        <v>405</v>
      </c>
      <c r="C700" s="266">
        <v>179</v>
      </c>
      <c r="D700" s="299">
        <v>13499</v>
      </c>
      <c r="E700" s="242" t="s">
        <v>1650</v>
      </c>
      <c r="F700" s="243" t="s">
        <v>342</v>
      </c>
      <c r="G700" s="287" t="s">
        <v>137</v>
      </c>
      <c r="H700" s="274" t="s">
        <v>983</v>
      </c>
      <c r="I700" s="294" t="s">
        <v>2839</v>
      </c>
      <c r="J700" s="635">
        <v>3934694810</v>
      </c>
      <c r="K700" s="635">
        <v>12717556</v>
      </c>
      <c r="L700" s="65" t="s">
        <v>2384</v>
      </c>
      <c r="M700" s="292" t="s">
        <v>137</v>
      </c>
      <c r="N700" s="244" t="s">
        <v>2410</v>
      </c>
      <c r="O700" s="65"/>
      <c r="P700" s="90"/>
      <c r="Q700" s="244">
        <v>30</v>
      </c>
      <c r="R700" s="246">
        <v>120</v>
      </c>
      <c r="S700" s="246">
        <v>110</v>
      </c>
      <c r="T700" s="246">
        <v>29.33</v>
      </c>
      <c r="U700" s="90">
        <v>0</v>
      </c>
      <c r="V700" s="262">
        <v>24</v>
      </c>
      <c r="W700" s="99">
        <v>0</v>
      </c>
      <c r="X700" s="84">
        <v>0</v>
      </c>
      <c r="Y700" s="99">
        <v>2</v>
      </c>
      <c r="Z700" s="65">
        <v>2</v>
      </c>
      <c r="AA700" s="319">
        <v>885165</v>
      </c>
      <c r="AB700" s="319">
        <v>46667</v>
      </c>
      <c r="AC700" s="320">
        <f>AA700+AB700</f>
        <v>931832</v>
      </c>
      <c r="AD700" s="75">
        <v>4500000</v>
      </c>
      <c r="AE700" s="75">
        <v>6000000</v>
      </c>
      <c r="AF700" s="75">
        <f>AC700*U700</f>
        <v>0</v>
      </c>
      <c r="AG700" s="75">
        <f>200000*V700</f>
        <v>4800000</v>
      </c>
      <c r="AH700" s="648">
        <f t="shared" si="10"/>
        <v>0</v>
      </c>
    </row>
    <row r="701" spans="1:35" s="50" customFormat="1" ht="24" customHeight="1" x14ac:dyDescent="0.2">
      <c r="A701" s="182"/>
      <c r="B701" s="298">
        <v>399</v>
      </c>
      <c r="C701" s="266">
        <v>173</v>
      </c>
      <c r="D701" s="299">
        <v>13500</v>
      </c>
      <c r="E701" s="242" t="s">
        <v>935</v>
      </c>
      <c r="F701" s="243" t="s">
        <v>2186</v>
      </c>
      <c r="G701" s="287" t="s">
        <v>137</v>
      </c>
      <c r="H701" s="274" t="s">
        <v>983</v>
      </c>
      <c r="I701" s="294" t="s">
        <v>2833</v>
      </c>
      <c r="J701" s="635">
        <v>50001531</v>
      </c>
      <c r="K701" s="635">
        <v>16970016</v>
      </c>
      <c r="L701" s="65" t="s">
        <v>2384</v>
      </c>
      <c r="M701" s="292" t="s">
        <v>137</v>
      </c>
      <c r="N701" s="244" t="s">
        <v>2410</v>
      </c>
      <c r="O701" s="65"/>
      <c r="P701" s="90"/>
      <c r="Q701" s="244">
        <v>30</v>
      </c>
      <c r="R701" s="246">
        <v>120</v>
      </c>
      <c r="S701" s="246">
        <v>110</v>
      </c>
      <c r="T701" s="246">
        <v>29.33</v>
      </c>
      <c r="U701" s="90">
        <v>0</v>
      </c>
      <c r="V701" s="262">
        <v>15</v>
      </c>
      <c r="W701" s="99">
        <v>0</v>
      </c>
      <c r="X701" s="84">
        <v>0</v>
      </c>
      <c r="Y701" s="99">
        <v>2</v>
      </c>
      <c r="Z701" s="65">
        <v>1</v>
      </c>
      <c r="AA701" s="319">
        <v>885165</v>
      </c>
      <c r="AB701" s="319">
        <v>46667</v>
      </c>
      <c r="AC701" s="320">
        <f>AA701+AB701</f>
        <v>931832</v>
      </c>
      <c r="AD701" s="75">
        <v>4500000</v>
      </c>
      <c r="AE701" s="75">
        <v>6000000</v>
      </c>
      <c r="AF701" s="75">
        <f>AC701*U701</f>
        <v>0</v>
      </c>
      <c r="AG701" s="75">
        <f>200000*V701</f>
        <v>3000000</v>
      </c>
      <c r="AH701" s="648">
        <f t="shared" si="10"/>
        <v>-1</v>
      </c>
    </row>
    <row r="702" spans="1:35" s="50" customFormat="1" ht="24" customHeight="1" x14ac:dyDescent="0.2">
      <c r="A702" s="182"/>
      <c r="B702" s="298">
        <v>437</v>
      </c>
      <c r="C702" s="266">
        <v>212</v>
      </c>
      <c r="D702" s="299">
        <v>13501</v>
      </c>
      <c r="E702" s="242" t="s">
        <v>435</v>
      </c>
      <c r="F702" s="243" t="s">
        <v>2189</v>
      </c>
      <c r="G702" s="287" t="s">
        <v>137</v>
      </c>
      <c r="H702" s="274" t="s">
        <v>983</v>
      </c>
      <c r="I702" s="294" t="s">
        <v>2871</v>
      </c>
      <c r="J702" s="635">
        <v>75176475</v>
      </c>
      <c r="K702" s="635">
        <v>19142713</v>
      </c>
      <c r="L702" s="65" t="s">
        <v>2384</v>
      </c>
      <c r="M702" s="292" t="s">
        <v>137</v>
      </c>
      <c r="N702" s="244" t="s">
        <v>2410</v>
      </c>
      <c r="O702" s="65"/>
      <c r="P702" s="90"/>
      <c r="Q702" s="244">
        <v>30</v>
      </c>
      <c r="R702" s="246">
        <v>120</v>
      </c>
      <c r="S702" s="246">
        <v>110</v>
      </c>
      <c r="T702" s="246">
        <v>29.33</v>
      </c>
      <c r="U702" s="90">
        <v>0</v>
      </c>
      <c r="V702" s="262">
        <v>15</v>
      </c>
      <c r="W702" s="99">
        <v>0</v>
      </c>
      <c r="X702" s="84">
        <v>0</v>
      </c>
      <c r="Y702" s="99">
        <v>0</v>
      </c>
      <c r="Z702" s="65">
        <v>2</v>
      </c>
      <c r="AA702" s="319">
        <v>885165</v>
      </c>
      <c r="AB702" s="319">
        <v>0</v>
      </c>
      <c r="AC702" s="320">
        <f>AA702+AB702</f>
        <v>885165</v>
      </c>
      <c r="AD702" s="75">
        <v>4500000</v>
      </c>
      <c r="AE702" s="75">
        <v>6000000</v>
      </c>
      <c r="AF702" s="75">
        <f>AC702*U702</f>
        <v>0</v>
      </c>
      <c r="AG702" s="75">
        <f>200000*V702</f>
        <v>3000000</v>
      </c>
      <c r="AH702" s="648">
        <f t="shared" si="10"/>
        <v>2</v>
      </c>
    </row>
    <row r="703" spans="1:35" s="50" customFormat="1" ht="24" hidden="1" customHeight="1" x14ac:dyDescent="0.2">
      <c r="A703" s="182"/>
      <c r="B703" s="298">
        <v>417</v>
      </c>
      <c r="C703" s="266">
        <v>191</v>
      </c>
      <c r="D703" s="299">
        <v>13502</v>
      </c>
      <c r="E703" s="242" t="s">
        <v>694</v>
      </c>
      <c r="F703" s="243" t="s">
        <v>2192</v>
      </c>
      <c r="G703" s="287" t="s">
        <v>137</v>
      </c>
      <c r="H703" s="274" t="s">
        <v>983</v>
      </c>
      <c r="I703" s="294" t="s">
        <v>2851</v>
      </c>
      <c r="J703" s="635">
        <v>430057334</v>
      </c>
      <c r="K703" s="635">
        <v>25770401</v>
      </c>
      <c r="L703" s="65" t="s">
        <v>2384</v>
      </c>
      <c r="M703" s="292" t="s">
        <v>137</v>
      </c>
      <c r="N703" s="244" t="s">
        <v>2410</v>
      </c>
      <c r="O703" s="65"/>
      <c r="P703" s="90"/>
      <c r="Q703" s="244">
        <v>30</v>
      </c>
      <c r="R703" s="246">
        <v>120</v>
      </c>
      <c r="S703" s="246">
        <v>110</v>
      </c>
      <c r="T703" s="246">
        <v>29.33</v>
      </c>
      <c r="U703" s="90">
        <v>0</v>
      </c>
      <c r="V703" s="262">
        <v>13</v>
      </c>
      <c r="W703" s="99">
        <v>0</v>
      </c>
      <c r="X703" s="84">
        <v>0</v>
      </c>
      <c r="Y703" s="99">
        <v>0</v>
      </c>
      <c r="Z703" s="65">
        <v>0</v>
      </c>
      <c r="AA703" s="319">
        <v>885165</v>
      </c>
      <c r="AB703" s="319">
        <v>46667</v>
      </c>
      <c r="AC703" s="320">
        <f>AA703+AB703</f>
        <v>931832</v>
      </c>
      <c r="AD703" s="75">
        <v>4500000</v>
      </c>
      <c r="AE703" s="75">
        <v>6000000</v>
      </c>
      <c r="AF703" s="75">
        <f>AC703*U703</f>
        <v>0</v>
      </c>
      <c r="AG703" s="75">
        <f>200000*V703</f>
        <v>2600000</v>
      </c>
      <c r="AH703" s="648">
        <f t="shared" si="10"/>
        <v>0</v>
      </c>
      <c r="AI703" s="50" t="s">
        <v>3298</v>
      </c>
    </row>
    <row r="704" spans="1:35" s="50" customFormat="1" ht="24" customHeight="1" x14ac:dyDescent="0.2">
      <c r="A704" s="182"/>
      <c r="B704" s="298">
        <v>426</v>
      </c>
      <c r="C704" s="266">
        <v>200</v>
      </c>
      <c r="D704" s="299">
        <v>13503</v>
      </c>
      <c r="E704" s="242" t="s">
        <v>1387</v>
      </c>
      <c r="F704" s="243" t="s">
        <v>2195</v>
      </c>
      <c r="G704" s="287" t="s">
        <v>137</v>
      </c>
      <c r="H704" s="274" t="s">
        <v>983</v>
      </c>
      <c r="I704" s="294" t="s">
        <v>2860</v>
      </c>
      <c r="J704" s="635">
        <v>1630128309</v>
      </c>
      <c r="K704" s="635">
        <v>26473176</v>
      </c>
      <c r="L704" s="65" t="s">
        <v>2384</v>
      </c>
      <c r="M704" s="292" t="s">
        <v>137</v>
      </c>
      <c r="N704" s="244" t="s">
        <v>2410</v>
      </c>
      <c r="O704" s="65"/>
      <c r="P704" s="90"/>
      <c r="Q704" s="244">
        <v>30</v>
      </c>
      <c r="R704" s="246">
        <v>120</v>
      </c>
      <c r="S704" s="246">
        <v>110</v>
      </c>
      <c r="T704" s="246">
        <v>29.33</v>
      </c>
      <c r="U704" s="90">
        <v>0</v>
      </c>
      <c r="V704" s="262">
        <v>15</v>
      </c>
      <c r="W704" s="99">
        <v>0</v>
      </c>
      <c r="X704" s="84">
        <v>0</v>
      </c>
      <c r="Y704" s="99">
        <v>1</v>
      </c>
      <c r="Z704" s="65">
        <v>0</v>
      </c>
      <c r="AA704" s="319">
        <v>885165</v>
      </c>
      <c r="AB704" s="319">
        <v>0</v>
      </c>
      <c r="AC704" s="320">
        <f>AA704+AB704</f>
        <v>885165</v>
      </c>
      <c r="AD704" s="75">
        <v>4500000</v>
      </c>
      <c r="AE704" s="75">
        <v>6000000</v>
      </c>
      <c r="AF704" s="75">
        <f>AC704*U704</f>
        <v>0</v>
      </c>
      <c r="AG704" s="75">
        <f>200000*V704</f>
        <v>3000000</v>
      </c>
      <c r="AH704" s="648">
        <f t="shared" si="10"/>
        <v>-1</v>
      </c>
    </row>
    <row r="705" spans="1:34" s="50" customFormat="1" ht="24" hidden="1" customHeight="1" x14ac:dyDescent="0.2">
      <c r="A705" s="182"/>
      <c r="B705" s="298">
        <v>443</v>
      </c>
      <c r="C705" s="266">
        <v>218</v>
      </c>
      <c r="D705" s="299">
        <v>13504</v>
      </c>
      <c r="E705" s="242" t="s">
        <v>85</v>
      </c>
      <c r="F705" s="243" t="s">
        <v>2198</v>
      </c>
      <c r="G705" s="287" t="s">
        <v>137</v>
      </c>
      <c r="H705" s="274" t="s">
        <v>983</v>
      </c>
      <c r="I705" s="294" t="s">
        <v>2877</v>
      </c>
      <c r="J705" s="635">
        <v>15044971</v>
      </c>
      <c r="K705" s="635">
        <v>10756061</v>
      </c>
      <c r="L705" s="65" t="s">
        <v>2384</v>
      </c>
      <c r="M705" s="292" t="s">
        <v>137</v>
      </c>
      <c r="N705" s="244" t="s">
        <v>2410</v>
      </c>
      <c r="O705" s="65"/>
      <c r="P705" s="90"/>
      <c r="Q705" s="244">
        <v>30</v>
      </c>
      <c r="R705" s="246">
        <v>120</v>
      </c>
      <c r="S705" s="246">
        <v>110</v>
      </c>
      <c r="T705" s="246">
        <v>29.33</v>
      </c>
      <c r="U705" s="90">
        <v>0</v>
      </c>
      <c r="V705" s="262">
        <v>15</v>
      </c>
      <c r="W705" s="99">
        <v>0</v>
      </c>
      <c r="X705" s="84">
        <v>0</v>
      </c>
      <c r="Y705" s="99">
        <v>0</v>
      </c>
      <c r="Z705" s="65">
        <v>0</v>
      </c>
      <c r="AA705" s="319">
        <v>885165</v>
      </c>
      <c r="AB705" s="319">
        <v>0</v>
      </c>
      <c r="AC705" s="320">
        <f>AA705+AB705</f>
        <v>885165</v>
      </c>
      <c r="AD705" s="75">
        <v>4500000</v>
      </c>
      <c r="AE705" s="75">
        <v>6000000</v>
      </c>
      <c r="AF705" s="75">
        <f>AC705*U705</f>
        <v>0</v>
      </c>
      <c r="AG705" s="75">
        <f>200000*V705</f>
        <v>3000000</v>
      </c>
      <c r="AH705" s="648">
        <f t="shared" si="10"/>
        <v>0</v>
      </c>
    </row>
    <row r="706" spans="1:34" s="50" customFormat="1" ht="24" hidden="1" customHeight="1" x14ac:dyDescent="0.2">
      <c r="A706" s="182"/>
      <c r="B706" s="298">
        <v>393</v>
      </c>
      <c r="C706" s="266">
        <v>167</v>
      </c>
      <c r="D706" s="299">
        <v>13505</v>
      </c>
      <c r="E706" s="242" t="s">
        <v>1944</v>
      </c>
      <c r="F706" s="243" t="s">
        <v>2201</v>
      </c>
      <c r="G706" s="287" t="s">
        <v>137</v>
      </c>
      <c r="H706" s="274" t="s">
        <v>983</v>
      </c>
      <c r="I706" s="294" t="s">
        <v>2827</v>
      </c>
      <c r="J706" s="635">
        <v>2180466412</v>
      </c>
      <c r="K706" s="635">
        <v>16995192</v>
      </c>
      <c r="L706" s="65" t="s">
        <v>2384</v>
      </c>
      <c r="M706" s="292" t="s">
        <v>137</v>
      </c>
      <c r="N706" s="244" t="s">
        <v>2410</v>
      </c>
      <c r="O706" s="65"/>
      <c r="P706" s="90"/>
      <c r="Q706" s="244">
        <v>30</v>
      </c>
      <c r="R706" s="246">
        <v>120</v>
      </c>
      <c r="S706" s="246">
        <v>110</v>
      </c>
      <c r="T706" s="246">
        <v>29.33</v>
      </c>
      <c r="U706" s="90">
        <v>0</v>
      </c>
      <c r="V706" s="262">
        <v>15</v>
      </c>
      <c r="W706" s="99">
        <v>0</v>
      </c>
      <c r="X706" s="84">
        <v>0</v>
      </c>
      <c r="Y706" s="99">
        <v>2</v>
      </c>
      <c r="Z706" s="65">
        <v>2</v>
      </c>
      <c r="AA706" s="319">
        <v>885165</v>
      </c>
      <c r="AB706" s="319">
        <v>46667</v>
      </c>
      <c r="AC706" s="320">
        <f>AA706+AB706</f>
        <v>931832</v>
      </c>
      <c r="AD706" s="75">
        <v>4500000</v>
      </c>
      <c r="AE706" s="75">
        <v>6000000</v>
      </c>
      <c r="AF706" s="75">
        <f>AC706*U706</f>
        <v>0</v>
      </c>
      <c r="AG706" s="75">
        <f>200000*V706</f>
        <v>3000000</v>
      </c>
      <c r="AH706" s="648">
        <f t="shared" si="10"/>
        <v>0</v>
      </c>
    </row>
    <row r="707" spans="1:34" s="50" customFormat="1" ht="24" hidden="1" customHeight="1" x14ac:dyDescent="0.2">
      <c r="A707" s="182"/>
      <c r="B707" s="298">
        <v>396</v>
      </c>
      <c r="C707" s="266">
        <v>170</v>
      </c>
      <c r="D707" s="299">
        <v>13506</v>
      </c>
      <c r="E707" s="242" t="s">
        <v>267</v>
      </c>
      <c r="F707" s="243" t="s">
        <v>871</v>
      </c>
      <c r="G707" s="287" t="s">
        <v>137</v>
      </c>
      <c r="H707" s="274" t="s">
        <v>983</v>
      </c>
      <c r="I707" s="294" t="s">
        <v>2830</v>
      </c>
      <c r="J707" s="635">
        <v>2249717036</v>
      </c>
      <c r="K707" s="635">
        <v>16983093</v>
      </c>
      <c r="L707" s="65" t="s">
        <v>2384</v>
      </c>
      <c r="M707" s="292" t="s">
        <v>137</v>
      </c>
      <c r="N707" s="244" t="s">
        <v>2410</v>
      </c>
      <c r="O707" s="65"/>
      <c r="P707" s="90"/>
      <c r="Q707" s="244">
        <v>30</v>
      </c>
      <c r="R707" s="246">
        <v>120</v>
      </c>
      <c r="S707" s="246">
        <v>110</v>
      </c>
      <c r="T707" s="246">
        <v>29.33</v>
      </c>
      <c r="U707" s="90">
        <v>0</v>
      </c>
      <c r="V707" s="262">
        <v>15</v>
      </c>
      <c r="W707" s="99">
        <v>0</v>
      </c>
      <c r="X707" s="84">
        <v>0</v>
      </c>
      <c r="Y707" s="99">
        <v>1</v>
      </c>
      <c r="Z707" s="65">
        <v>1</v>
      </c>
      <c r="AA707" s="319">
        <v>885165</v>
      </c>
      <c r="AB707" s="319">
        <v>46667</v>
      </c>
      <c r="AC707" s="320">
        <f>AA707+AB707</f>
        <v>931832</v>
      </c>
      <c r="AD707" s="75">
        <v>4500000</v>
      </c>
      <c r="AE707" s="75">
        <v>6000000</v>
      </c>
      <c r="AF707" s="75">
        <f>AC707*U707</f>
        <v>0</v>
      </c>
      <c r="AG707" s="75">
        <f>200000*V707</f>
        <v>3000000</v>
      </c>
      <c r="AH707" s="648">
        <f t="shared" si="10"/>
        <v>0</v>
      </c>
    </row>
    <row r="708" spans="1:34" s="50" customFormat="1" ht="24" hidden="1" customHeight="1" x14ac:dyDescent="0.2">
      <c r="A708" s="182"/>
      <c r="B708" s="298">
        <v>408</v>
      </c>
      <c r="C708" s="266">
        <v>182</v>
      </c>
      <c r="D708" s="299">
        <v>13507</v>
      </c>
      <c r="E708" s="242" t="s">
        <v>2206</v>
      </c>
      <c r="F708" s="243" t="s">
        <v>2207</v>
      </c>
      <c r="G708" s="287" t="s">
        <v>137</v>
      </c>
      <c r="H708" s="274" t="s">
        <v>983</v>
      </c>
      <c r="I708" s="294" t="s">
        <v>2842</v>
      </c>
      <c r="J708" s="635">
        <v>3960413858</v>
      </c>
      <c r="K708" s="635">
        <v>12811678</v>
      </c>
      <c r="L708" s="65" t="s">
        <v>2384</v>
      </c>
      <c r="M708" s="292" t="s">
        <v>137</v>
      </c>
      <c r="N708" s="244" t="s">
        <v>2410</v>
      </c>
      <c r="O708" s="65"/>
      <c r="P708" s="90"/>
      <c r="Q708" s="244">
        <v>30</v>
      </c>
      <c r="R708" s="246">
        <v>120</v>
      </c>
      <c r="S708" s="246">
        <v>110</v>
      </c>
      <c r="T708" s="246">
        <v>29.33</v>
      </c>
      <c r="U708" s="90">
        <v>0</v>
      </c>
      <c r="V708" s="262">
        <v>14</v>
      </c>
      <c r="W708" s="99">
        <v>0</v>
      </c>
      <c r="X708" s="84">
        <v>0</v>
      </c>
      <c r="Y708" s="99">
        <v>2</v>
      </c>
      <c r="Z708" s="65">
        <v>2</v>
      </c>
      <c r="AA708" s="319">
        <v>885165</v>
      </c>
      <c r="AB708" s="319">
        <v>46667</v>
      </c>
      <c r="AC708" s="320">
        <f>AA708+AB708</f>
        <v>931832</v>
      </c>
      <c r="AD708" s="75">
        <v>4500000</v>
      </c>
      <c r="AE708" s="75">
        <v>6000000</v>
      </c>
      <c r="AF708" s="75">
        <f>AC708*U708</f>
        <v>0</v>
      </c>
      <c r="AG708" s="75">
        <f>200000*V708</f>
        <v>2800000</v>
      </c>
      <c r="AH708" s="648">
        <f t="shared" si="10"/>
        <v>0</v>
      </c>
    </row>
    <row r="709" spans="1:34" s="50" customFormat="1" ht="24" customHeight="1" x14ac:dyDescent="0.2">
      <c r="A709" s="182"/>
      <c r="B709" s="298">
        <v>404</v>
      </c>
      <c r="C709" s="266">
        <v>178</v>
      </c>
      <c r="D709" s="299">
        <v>13508</v>
      </c>
      <c r="E709" s="242" t="s">
        <v>838</v>
      </c>
      <c r="F709" s="243" t="s">
        <v>2210</v>
      </c>
      <c r="G709" s="287" t="s">
        <v>137</v>
      </c>
      <c r="H709" s="274" t="s">
        <v>983</v>
      </c>
      <c r="I709" s="294" t="s">
        <v>2838</v>
      </c>
      <c r="J709" s="635">
        <v>36878030</v>
      </c>
      <c r="K709" s="635">
        <v>24572029</v>
      </c>
      <c r="L709" s="65" t="s">
        <v>2384</v>
      </c>
      <c r="M709" s="292" t="s">
        <v>137</v>
      </c>
      <c r="N709" s="244" t="s">
        <v>2410</v>
      </c>
      <c r="O709" s="65"/>
      <c r="P709" s="90"/>
      <c r="Q709" s="244">
        <v>30</v>
      </c>
      <c r="R709" s="246">
        <v>120</v>
      </c>
      <c r="S709" s="246">
        <v>110</v>
      </c>
      <c r="T709" s="246">
        <v>29.33</v>
      </c>
      <c r="U709" s="90">
        <v>0</v>
      </c>
      <c r="V709" s="262">
        <v>13</v>
      </c>
      <c r="W709" s="99">
        <v>0</v>
      </c>
      <c r="X709" s="84">
        <v>0</v>
      </c>
      <c r="Y709" s="99">
        <v>1</v>
      </c>
      <c r="Z709" s="65">
        <v>0</v>
      </c>
      <c r="AA709" s="319">
        <v>885165</v>
      </c>
      <c r="AB709" s="319">
        <v>46667</v>
      </c>
      <c r="AC709" s="320">
        <f>AA709+AB709</f>
        <v>931832</v>
      </c>
      <c r="AD709" s="75">
        <v>4500000</v>
      </c>
      <c r="AE709" s="75">
        <v>6000000</v>
      </c>
      <c r="AF709" s="75">
        <f>AC709*U709</f>
        <v>0</v>
      </c>
      <c r="AG709" s="75">
        <f>200000*V709</f>
        <v>2600000</v>
      </c>
      <c r="AH709" s="648">
        <f t="shared" si="10"/>
        <v>-1</v>
      </c>
    </row>
    <row r="710" spans="1:34" s="50" customFormat="1" ht="24" hidden="1" customHeight="1" x14ac:dyDescent="0.2">
      <c r="A710" s="182"/>
      <c r="B710" s="298">
        <v>390</v>
      </c>
      <c r="C710" s="266">
        <v>164</v>
      </c>
      <c r="D710" s="299">
        <v>13509</v>
      </c>
      <c r="E710" s="242" t="s">
        <v>2213</v>
      </c>
      <c r="F710" s="243" t="s">
        <v>277</v>
      </c>
      <c r="G710" s="287" t="s">
        <v>137</v>
      </c>
      <c r="H710" s="274" t="s">
        <v>983</v>
      </c>
      <c r="I710" s="294" t="s">
        <v>2824</v>
      </c>
      <c r="J710" s="635">
        <v>6359135620</v>
      </c>
      <c r="K710" s="635">
        <v>21108296</v>
      </c>
      <c r="L710" s="65" t="s">
        <v>2384</v>
      </c>
      <c r="M710" s="292" t="s">
        <v>137</v>
      </c>
      <c r="N710" s="244" t="s">
        <v>2410</v>
      </c>
      <c r="O710" s="65"/>
      <c r="P710" s="90"/>
      <c r="Q710" s="244">
        <v>30</v>
      </c>
      <c r="R710" s="246">
        <v>120</v>
      </c>
      <c r="S710" s="246">
        <v>110</v>
      </c>
      <c r="T710" s="246">
        <v>29.33</v>
      </c>
      <c r="U710" s="90">
        <v>0</v>
      </c>
      <c r="V710" s="262">
        <v>15</v>
      </c>
      <c r="W710" s="99">
        <v>0</v>
      </c>
      <c r="X710" s="84">
        <v>0</v>
      </c>
      <c r="Y710" s="99">
        <v>1</v>
      </c>
      <c r="Z710" s="65">
        <v>1</v>
      </c>
      <c r="AA710" s="319">
        <v>885165</v>
      </c>
      <c r="AB710" s="319">
        <v>46667</v>
      </c>
      <c r="AC710" s="320">
        <f>AA710+AB710</f>
        <v>931832</v>
      </c>
      <c r="AD710" s="75">
        <v>4500000</v>
      </c>
      <c r="AE710" s="75">
        <v>6000000</v>
      </c>
      <c r="AF710" s="75">
        <f>AC710*U710</f>
        <v>0</v>
      </c>
      <c r="AG710" s="75">
        <f>200000*V710</f>
        <v>3000000</v>
      </c>
      <c r="AH710" s="648">
        <f t="shared" si="10"/>
        <v>0</v>
      </c>
    </row>
    <row r="711" spans="1:34" s="50" customFormat="1" ht="24" hidden="1" customHeight="1" x14ac:dyDescent="0.2">
      <c r="A711" s="182"/>
      <c r="B711" s="298">
        <v>418</v>
      </c>
      <c r="C711" s="266">
        <v>192</v>
      </c>
      <c r="D711" s="299">
        <v>13510</v>
      </c>
      <c r="E711" s="242" t="s">
        <v>259</v>
      </c>
      <c r="F711" s="243" t="s">
        <v>2216</v>
      </c>
      <c r="G711" s="287" t="s">
        <v>137</v>
      </c>
      <c r="H711" s="274" t="s">
        <v>983</v>
      </c>
      <c r="I711" s="294" t="s">
        <v>2852</v>
      </c>
      <c r="J711" s="635">
        <v>19703023</v>
      </c>
      <c r="K711" s="635">
        <v>12856323</v>
      </c>
      <c r="L711" s="65" t="s">
        <v>2384</v>
      </c>
      <c r="M711" s="292" t="s">
        <v>137</v>
      </c>
      <c r="N711" s="244" t="s">
        <v>2410</v>
      </c>
      <c r="O711" s="65"/>
      <c r="P711" s="90"/>
      <c r="Q711" s="244">
        <v>30</v>
      </c>
      <c r="R711" s="246">
        <v>120</v>
      </c>
      <c r="S711" s="246">
        <v>110</v>
      </c>
      <c r="T711" s="246">
        <v>29.33</v>
      </c>
      <c r="U711" s="90">
        <v>0</v>
      </c>
      <c r="V711" s="262">
        <v>15</v>
      </c>
      <c r="W711" s="99">
        <v>0</v>
      </c>
      <c r="X711" s="84">
        <v>0</v>
      </c>
      <c r="Y711" s="99">
        <v>0</v>
      </c>
      <c r="Z711" s="65">
        <v>0</v>
      </c>
      <c r="AA711" s="319">
        <v>885165</v>
      </c>
      <c r="AB711" s="319">
        <v>46667</v>
      </c>
      <c r="AC711" s="320">
        <f>AA711+AB711</f>
        <v>931832</v>
      </c>
      <c r="AD711" s="75">
        <v>4500000</v>
      </c>
      <c r="AE711" s="75">
        <v>6000000</v>
      </c>
      <c r="AF711" s="75">
        <f>AC711*U711</f>
        <v>0</v>
      </c>
      <c r="AG711" s="75">
        <f>200000*V711</f>
        <v>3000000</v>
      </c>
      <c r="AH711" s="648">
        <f t="shared" si="10"/>
        <v>0</v>
      </c>
    </row>
    <row r="712" spans="1:34" s="50" customFormat="1" ht="24" hidden="1" customHeight="1" x14ac:dyDescent="0.2">
      <c r="A712" s="182"/>
      <c r="B712" s="298">
        <v>338</v>
      </c>
      <c r="C712" s="266">
        <v>102</v>
      </c>
      <c r="D712" s="299">
        <v>13511</v>
      </c>
      <c r="E712" s="242" t="s">
        <v>966</v>
      </c>
      <c r="F712" s="243" t="s">
        <v>2219</v>
      </c>
      <c r="G712" s="287" t="s">
        <v>137</v>
      </c>
      <c r="H712" s="274" t="s">
        <v>88</v>
      </c>
      <c r="I712" s="294" t="s">
        <v>2772</v>
      </c>
      <c r="J712" s="635">
        <v>3962766601</v>
      </c>
      <c r="K712" s="635">
        <v>27627177</v>
      </c>
      <c r="L712" s="65" t="s">
        <v>88</v>
      </c>
      <c r="M712" s="292" t="s">
        <v>137</v>
      </c>
      <c r="N712" s="99"/>
      <c r="O712" s="65"/>
      <c r="P712" s="245" t="s">
        <v>2410</v>
      </c>
      <c r="Q712" s="244">
        <v>30</v>
      </c>
      <c r="R712" s="246">
        <v>120</v>
      </c>
      <c r="S712" s="246">
        <v>220</v>
      </c>
      <c r="T712" s="246">
        <v>29.33</v>
      </c>
      <c r="U712" s="90">
        <v>0</v>
      </c>
      <c r="V712" s="262">
        <v>23</v>
      </c>
      <c r="W712" s="99">
        <v>0</v>
      </c>
      <c r="X712" s="84">
        <v>0</v>
      </c>
      <c r="Y712" s="99">
        <v>1</v>
      </c>
      <c r="Z712" s="65">
        <v>1</v>
      </c>
      <c r="AA712" s="319">
        <v>885165</v>
      </c>
      <c r="AB712" s="319">
        <v>46667</v>
      </c>
      <c r="AC712" s="320">
        <f>AA712+AB712</f>
        <v>931832</v>
      </c>
      <c r="AD712" s="75">
        <v>4500000</v>
      </c>
      <c r="AE712" s="75">
        <v>6000000</v>
      </c>
      <c r="AF712" s="75">
        <f>AC712*U712</f>
        <v>0</v>
      </c>
      <c r="AG712" s="75">
        <f>200000*V712</f>
        <v>4600000</v>
      </c>
      <c r="AH712" s="648">
        <f t="shared" ref="AH712:AH775" si="11">Z712-Y712</f>
        <v>0</v>
      </c>
    </row>
    <row r="713" spans="1:34" s="50" customFormat="1" ht="24" hidden="1" customHeight="1" x14ac:dyDescent="0.2">
      <c r="A713" s="182"/>
      <c r="B713" s="298">
        <v>440</v>
      </c>
      <c r="C713" s="266">
        <v>215</v>
      </c>
      <c r="D713" s="299">
        <v>13512</v>
      </c>
      <c r="E713" s="242" t="s">
        <v>259</v>
      </c>
      <c r="F713" s="243" t="s">
        <v>2222</v>
      </c>
      <c r="G713" s="287" t="s">
        <v>137</v>
      </c>
      <c r="H713" s="274" t="s">
        <v>983</v>
      </c>
      <c r="I713" s="294" t="s">
        <v>2874</v>
      </c>
      <c r="J713" s="635">
        <v>422055247</v>
      </c>
      <c r="K713" s="635"/>
      <c r="L713" s="65" t="s">
        <v>2384</v>
      </c>
      <c r="M713" s="292" t="s">
        <v>137</v>
      </c>
      <c r="N713" s="244" t="s">
        <v>2410</v>
      </c>
      <c r="O713" s="65"/>
      <c r="P713" s="90"/>
      <c r="Q713" s="244">
        <v>30</v>
      </c>
      <c r="R713" s="246">
        <v>120</v>
      </c>
      <c r="S713" s="246">
        <v>110</v>
      </c>
      <c r="T713" s="246">
        <v>29.33</v>
      </c>
      <c r="U713" s="90">
        <v>0</v>
      </c>
      <c r="V713" s="262">
        <v>13</v>
      </c>
      <c r="W713" s="99">
        <v>0</v>
      </c>
      <c r="X713" s="84">
        <v>0</v>
      </c>
      <c r="Y713" s="99">
        <v>0</v>
      </c>
      <c r="Z713" s="65">
        <v>0</v>
      </c>
      <c r="AA713" s="319">
        <v>885165</v>
      </c>
      <c r="AB713" s="319">
        <v>0</v>
      </c>
      <c r="AC713" s="320">
        <f>AA713+AB713</f>
        <v>885165</v>
      </c>
      <c r="AD713" s="75">
        <v>4500000</v>
      </c>
      <c r="AE713" s="75">
        <v>6000000</v>
      </c>
      <c r="AF713" s="75">
        <f>AC713*U713</f>
        <v>0</v>
      </c>
      <c r="AG713" s="75">
        <f>200000*V713</f>
        <v>2600000</v>
      </c>
      <c r="AH713" s="648">
        <f t="shared" si="11"/>
        <v>0</v>
      </c>
    </row>
    <row r="714" spans="1:34" s="50" customFormat="1" ht="24" hidden="1" customHeight="1" x14ac:dyDescent="0.2">
      <c r="A714" s="182"/>
      <c r="B714" s="298">
        <v>273</v>
      </c>
      <c r="C714" s="266">
        <v>36</v>
      </c>
      <c r="D714" s="299">
        <v>13513</v>
      </c>
      <c r="E714" s="242" t="s">
        <v>166</v>
      </c>
      <c r="F714" s="243" t="s">
        <v>2224</v>
      </c>
      <c r="G714" s="287" t="s">
        <v>137</v>
      </c>
      <c r="H714" s="274" t="s">
        <v>88</v>
      </c>
      <c r="I714" s="294" t="s">
        <v>2707</v>
      </c>
      <c r="J714" s="635">
        <v>4911745312</v>
      </c>
      <c r="K714" s="635">
        <v>25976527</v>
      </c>
      <c r="L714" s="65" t="s">
        <v>88</v>
      </c>
      <c r="M714" s="292" t="s">
        <v>137</v>
      </c>
      <c r="N714" s="244" t="s">
        <v>2410</v>
      </c>
      <c r="O714" s="65"/>
      <c r="P714" s="90"/>
      <c r="Q714" s="244">
        <v>30</v>
      </c>
      <c r="R714" s="246">
        <v>120</v>
      </c>
      <c r="S714" s="246">
        <v>110</v>
      </c>
      <c r="T714" s="246">
        <v>29.33</v>
      </c>
      <c r="U714" s="90">
        <v>0</v>
      </c>
      <c r="V714" s="262">
        <v>12</v>
      </c>
      <c r="W714" s="99">
        <v>0</v>
      </c>
      <c r="X714" s="84">
        <v>0</v>
      </c>
      <c r="Y714" s="99">
        <v>0</v>
      </c>
      <c r="Z714" s="65">
        <v>0</v>
      </c>
      <c r="AA714" s="319">
        <v>885165</v>
      </c>
      <c r="AB714" s="319">
        <v>46667</v>
      </c>
      <c r="AC714" s="320">
        <f>AA714+AB714</f>
        <v>931832</v>
      </c>
      <c r="AD714" s="75">
        <v>4500000</v>
      </c>
      <c r="AE714" s="75">
        <v>6000000</v>
      </c>
      <c r="AF714" s="75">
        <f>AC714*U714</f>
        <v>0</v>
      </c>
      <c r="AG714" s="75">
        <f>200000*V714</f>
        <v>2400000</v>
      </c>
      <c r="AH714" s="648">
        <f t="shared" si="11"/>
        <v>0</v>
      </c>
    </row>
    <row r="715" spans="1:34" s="50" customFormat="1" ht="24" hidden="1" customHeight="1" x14ac:dyDescent="0.2">
      <c r="A715" s="182"/>
      <c r="B715" s="298">
        <v>303</v>
      </c>
      <c r="C715" s="266">
        <v>66</v>
      </c>
      <c r="D715" s="299">
        <v>13514</v>
      </c>
      <c r="E715" s="242" t="s">
        <v>216</v>
      </c>
      <c r="F715" s="243" t="s">
        <v>2227</v>
      </c>
      <c r="G715" s="287" t="s">
        <v>137</v>
      </c>
      <c r="H715" s="274" t="s">
        <v>88</v>
      </c>
      <c r="I715" s="294" t="s">
        <v>2737</v>
      </c>
      <c r="J715" s="635">
        <v>84604395</v>
      </c>
      <c r="K715" s="635">
        <v>84851234</v>
      </c>
      <c r="L715" s="65" t="s">
        <v>88</v>
      </c>
      <c r="M715" s="292" t="s">
        <v>137</v>
      </c>
      <c r="N715" s="244" t="s">
        <v>2410</v>
      </c>
      <c r="O715" s="65"/>
      <c r="P715" s="90"/>
      <c r="Q715" s="244">
        <v>30</v>
      </c>
      <c r="R715" s="246">
        <v>120</v>
      </c>
      <c r="S715" s="246">
        <v>110</v>
      </c>
      <c r="T715" s="246">
        <v>29.33</v>
      </c>
      <c r="U715" s="90">
        <v>0</v>
      </c>
      <c r="V715" s="262">
        <v>15</v>
      </c>
      <c r="W715" s="99">
        <v>0</v>
      </c>
      <c r="X715" s="84">
        <v>0</v>
      </c>
      <c r="Y715" s="99">
        <v>2</v>
      </c>
      <c r="Z715" s="65">
        <v>2</v>
      </c>
      <c r="AA715" s="319">
        <v>885165</v>
      </c>
      <c r="AB715" s="319">
        <v>46667</v>
      </c>
      <c r="AC715" s="320">
        <f>AA715+AB715</f>
        <v>931832</v>
      </c>
      <c r="AD715" s="75">
        <v>4500000</v>
      </c>
      <c r="AE715" s="75">
        <v>6000000</v>
      </c>
      <c r="AF715" s="75">
        <f>AC715*U715</f>
        <v>0</v>
      </c>
      <c r="AG715" s="75">
        <f>200000*V715</f>
        <v>3000000</v>
      </c>
      <c r="AH715" s="648">
        <f t="shared" si="11"/>
        <v>0</v>
      </c>
    </row>
    <row r="716" spans="1:34" s="50" customFormat="1" ht="24" hidden="1" customHeight="1" x14ac:dyDescent="0.2">
      <c r="A716" s="182"/>
      <c r="B716" s="298">
        <v>72</v>
      </c>
      <c r="C716" s="266">
        <v>72</v>
      </c>
      <c r="D716" s="299">
        <v>13515</v>
      </c>
      <c r="E716" s="252" t="s">
        <v>111</v>
      </c>
      <c r="F716" s="253" t="s">
        <v>2230</v>
      </c>
      <c r="G716" s="252" t="s">
        <v>87</v>
      </c>
      <c r="H716" s="274" t="s">
        <v>983</v>
      </c>
      <c r="I716" s="294" t="s">
        <v>2527</v>
      </c>
      <c r="J716" s="635">
        <v>19283067</v>
      </c>
      <c r="K716" s="635">
        <v>53122542</v>
      </c>
      <c r="L716" s="65" t="s">
        <v>2384</v>
      </c>
      <c r="M716" s="292" t="s">
        <v>2380</v>
      </c>
      <c r="N716" s="99"/>
      <c r="O716" s="65"/>
      <c r="P716" s="90"/>
      <c r="Q716" s="254">
        <v>30</v>
      </c>
      <c r="R716" s="255">
        <v>51</v>
      </c>
      <c r="S716" s="65">
        <v>0</v>
      </c>
      <c r="T716" s="65">
        <v>0</v>
      </c>
      <c r="U716" s="90">
        <v>0</v>
      </c>
      <c r="V716" s="260">
        <v>20</v>
      </c>
      <c r="W716" s="99">
        <v>0</v>
      </c>
      <c r="X716" s="84">
        <v>0</v>
      </c>
      <c r="Y716" s="99">
        <v>0</v>
      </c>
      <c r="Z716" s="65">
        <v>0</v>
      </c>
      <c r="AA716" s="327">
        <v>1477052</v>
      </c>
      <c r="AB716" s="327">
        <v>0</v>
      </c>
      <c r="AC716" s="328">
        <f>AA716+AB716</f>
        <v>1477052</v>
      </c>
      <c r="AD716" s="75">
        <v>4500000</v>
      </c>
      <c r="AE716" s="75">
        <v>6000000</v>
      </c>
      <c r="AF716" s="75">
        <f>AC716*U716</f>
        <v>0</v>
      </c>
      <c r="AG716" s="75">
        <f>200000*V716</f>
        <v>4000000</v>
      </c>
      <c r="AH716" s="648">
        <f t="shared" si="11"/>
        <v>0</v>
      </c>
    </row>
    <row r="717" spans="1:34" s="50" customFormat="1" ht="24" hidden="1" customHeight="1" x14ac:dyDescent="0.2">
      <c r="A717" s="182"/>
      <c r="B717" s="298">
        <v>594</v>
      </c>
      <c r="C717" s="266">
        <v>391</v>
      </c>
      <c r="D717" s="299">
        <v>13516</v>
      </c>
      <c r="E717" s="242" t="s">
        <v>2233</v>
      </c>
      <c r="F717" s="243" t="s">
        <v>2234</v>
      </c>
      <c r="G717" s="287" t="s">
        <v>137</v>
      </c>
      <c r="H717" s="274" t="s">
        <v>2235</v>
      </c>
      <c r="I717" s="294" t="s">
        <v>2236</v>
      </c>
      <c r="J717" s="635">
        <v>1829435183</v>
      </c>
      <c r="K717" s="635">
        <v>56030919</v>
      </c>
      <c r="L717" s="65" t="s">
        <v>2235</v>
      </c>
      <c r="M717" s="292" t="s">
        <v>137</v>
      </c>
      <c r="N717" s="99"/>
      <c r="O717" s="246" t="s">
        <v>2410</v>
      </c>
      <c r="P717" s="90"/>
      <c r="Q717" s="244">
        <v>30</v>
      </c>
      <c r="R717" s="246">
        <v>90</v>
      </c>
      <c r="S717" s="246">
        <v>0</v>
      </c>
      <c r="T717" s="246">
        <v>0</v>
      </c>
      <c r="U717" s="90">
        <v>0</v>
      </c>
      <c r="V717" s="262">
        <v>22</v>
      </c>
      <c r="W717" s="99">
        <v>0</v>
      </c>
      <c r="X717" s="84">
        <v>0</v>
      </c>
      <c r="Y717" s="99">
        <v>2</v>
      </c>
      <c r="Z717" s="65">
        <v>2</v>
      </c>
      <c r="AA717" s="319">
        <v>885165</v>
      </c>
      <c r="AB717" s="319">
        <v>46667</v>
      </c>
      <c r="AC717" s="320">
        <f>AA717+AB717</f>
        <v>931832</v>
      </c>
      <c r="AD717" s="75">
        <v>4500000</v>
      </c>
      <c r="AE717" s="75">
        <v>6000000</v>
      </c>
      <c r="AF717" s="75">
        <f>AC717*U717</f>
        <v>0</v>
      </c>
      <c r="AG717" s="75">
        <f>200000*V717</f>
        <v>4400000</v>
      </c>
      <c r="AH717" s="648">
        <f t="shared" si="11"/>
        <v>0</v>
      </c>
    </row>
    <row r="718" spans="1:34" s="50" customFormat="1" ht="24" customHeight="1" x14ac:dyDescent="0.2">
      <c r="A718" s="182"/>
      <c r="B718" s="298">
        <v>592</v>
      </c>
      <c r="C718" s="266">
        <v>389</v>
      </c>
      <c r="D718" s="299">
        <v>13517</v>
      </c>
      <c r="E718" s="242" t="s">
        <v>931</v>
      </c>
      <c r="F718" s="243" t="s">
        <v>2238</v>
      </c>
      <c r="G718" s="287" t="s">
        <v>137</v>
      </c>
      <c r="H718" s="274" t="s">
        <v>2235</v>
      </c>
      <c r="I718" s="294" t="s">
        <v>2239</v>
      </c>
      <c r="J718" s="635">
        <v>532233867</v>
      </c>
      <c r="K718" s="635">
        <v>50064566</v>
      </c>
      <c r="L718" s="65" t="s">
        <v>2235</v>
      </c>
      <c r="M718" s="292" t="s">
        <v>137</v>
      </c>
      <c r="N718" s="99"/>
      <c r="O718" s="65"/>
      <c r="P718" s="245" t="s">
        <v>2410</v>
      </c>
      <c r="Q718" s="244">
        <v>30</v>
      </c>
      <c r="R718" s="246">
        <v>120</v>
      </c>
      <c r="S718" s="246">
        <v>220</v>
      </c>
      <c r="T718" s="246">
        <v>29.33</v>
      </c>
      <c r="U718" s="90">
        <v>0</v>
      </c>
      <c r="V718" s="262">
        <v>15</v>
      </c>
      <c r="W718" s="99">
        <v>0</v>
      </c>
      <c r="X718" s="84">
        <v>0</v>
      </c>
      <c r="Y718" s="99">
        <v>2</v>
      </c>
      <c r="Z718" s="65">
        <v>0</v>
      </c>
      <c r="AA718" s="319">
        <v>885165</v>
      </c>
      <c r="AB718" s="319">
        <v>46667</v>
      </c>
      <c r="AC718" s="320">
        <f>AA718+AB718</f>
        <v>931832</v>
      </c>
      <c r="AD718" s="75">
        <v>4500000</v>
      </c>
      <c r="AE718" s="75">
        <v>6000000</v>
      </c>
      <c r="AF718" s="75">
        <f>AC718*U718</f>
        <v>0</v>
      </c>
      <c r="AG718" s="75">
        <f>200000*V718</f>
        <v>3000000</v>
      </c>
      <c r="AH718" s="648">
        <f t="shared" si="11"/>
        <v>-2</v>
      </c>
    </row>
    <row r="719" spans="1:34" s="50" customFormat="1" ht="24" hidden="1" customHeight="1" x14ac:dyDescent="0.2">
      <c r="A719" s="182"/>
      <c r="B719" s="298">
        <v>591</v>
      </c>
      <c r="C719" s="266">
        <v>388</v>
      </c>
      <c r="D719" s="299">
        <v>13518</v>
      </c>
      <c r="E719" s="242" t="s">
        <v>842</v>
      </c>
      <c r="F719" s="243" t="s">
        <v>2241</v>
      </c>
      <c r="G719" s="287" t="s">
        <v>137</v>
      </c>
      <c r="H719" s="274" t="s">
        <v>2235</v>
      </c>
      <c r="I719" s="294" t="s">
        <v>2242</v>
      </c>
      <c r="J719" s="635">
        <v>2001279817</v>
      </c>
      <c r="K719" s="635">
        <v>53835141</v>
      </c>
      <c r="L719" s="65" t="s">
        <v>2235</v>
      </c>
      <c r="M719" s="292" t="s">
        <v>137</v>
      </c>
      <c r="N719" s="244" t="s">
        <v>2410</v>
      </c>
      <c r="O719" s="65"/>
      <c r="P719" s="90"/>
      <c r="Q719" s="244">
        <v>30</v>
      </c>
      <c r="R719" s="246">
        <v>120</v>
      </c>
      <c r="S719" s="246">
        <v>110</v>
      </c>
      <c r="T719" s="246">
        <v>29.33</v>
      </c>
      <c r="U719" s="90">
        <v>0</v>
      </c>
      <c r="V719" s="262">
        <v>15</v>
      </c>
      <c r="W719" s="99">
        <v>0</v>
      </c>
      <c r="X719" s="84">
        <v>0</v>
      </c>
      <c r="Y719" s="99">
        <v>2</v>
      </c>
      <c r="Z719" s="65">
        <v>2</v>
      </c>
      <c r="AA719" s="319">
        <v>885165</v>
      </c>
      <c r="AB719" s="319">
        <v>46667</v>
      </c>
      <c r="AC719" s="320">
        <f>AA719+AB719</f>
        <v>931832</v>
      </c>
      <c r="AD719" s="75">
        <v>4500000</v>
      </c>
      <c r="AE719" s="75">
        <v>6000000</v>
      </c>
      <c r="AF719" s="75">
        <f>AC719*U719</f>
        <v>0</v>
      </c>
      <c r="AG719" s="75">
        <f>200000*V719</f>
        <v>3000000</v>
      </c>
      <c r="AH719" s="648">
        <f t="shared" si="11"/>
        <v>0</v>
      </c>
    </row>
    <row r="720" spans="1:34" s="50" customFormat="1" ht="24" customHeight="1" x14ac:dyDescent="0.2">
      <c r="A720" s="182"/>
      <c r="B720" s="298">
        <v>595</v>
      </c>
      <c r="C720" s="266">
        <v>392</v>
      </c>
      <c r="D720" s="299">
        <v>13519</v>
      </c>
      <c r="E720" s="242" t="s">
        <v>2244</v>
      </c>
      <c r="F720" s="243" t="s">
        <v>2245</v>
      </c>
      <c r="G720" s="287" t="s">
        <v>137</v>
      </c>
      <c r="H720" s="274" t="s">
        <v>2235</v>
      </c>
      <c r="I720" s="294" t="s">
        <v>2246</v>
      </c>
      <c r="J720" s="635">
        <v>1841745367</v>
      </c>
      <c r="K720" s="635">
        <v>57473473</v>
      </c>
      <c r="L720" s="65" t="s">
        <v>2235</v>
      </c>
      <c r="M720" s="292" t="s">
        <v>137</v>
      </c>
      <c r="N720" s="244" t="s">
        <v>2410</v>
      </c>
      <c r="O720" s="65"/>
      <c r="P720" s="90"/>
      <c r="Q720" s="244">
        <v>30</v>
      </c>
      <c r="R720" s="246">
        <v>120</v>
      </c>
      <c r="S720" s="246">
        <v>110</v>
      </c>
      <c r="T720" s="246">
        <v>29.33</v>
      </c>
      <c r="U720" s="90">
        <v>0</v>
      </c>
      <c r="V720" s="262">
        <v>14</v>
      </c>
      <c r="W720" s="99">
        <v>0</v>
      </c>
      <c r="X720" s="84">
        <v>0</v>
      </c>
      <c r="Y720" s="99">
        <v>2</v>
      </c>
      <c r="Z720" s="65">
        <v>3</v>
      </c>
      <c r="AA720" s="319">
        <v>885165</v>
      </c>
      <c r="AB720" s="319">
        <v>46667</v>
      </c>
      <c r="AC720" s="320">
        <f>AA720+AB720</f>
        <v>931832</v>
      </c>
      <c r="AD720" s="75">
        <v>4500000</v>
      </c>
      <c r="AE720" s="75">
        <v>6000000</v>
      </c>
      <c r="AF720" s="75">
        <f>AC720*U720</f>
        <v>0</v>
      </c>
      <c r="AG720" s="75">
        <f>200000*V720</f>
        <v>2800000</v>
      </c>
      <c r="AH720" s="648">
        <f t="shared" si="11"/>
        <v>1</v>
      </c>
    </row>
    <row r="721" spans="1:34" s="50" customFormat="1" ht="24" hidden="1" customHeight="1" x14ac:dyDescent="0.2">
      <c r="A721" s="182"/>
      <c r="B721" s="298">
        <v>605</v>
      </c>
      <c r="C721" s="266">
        <v>402</v>
      </c>
      <c r="D721" s="299">
        <v>13520</v>
      </c>
      <c r="E721" s="242" t="s">
        <v>1122</v>
      </c>
      <c r="F721" s="243" t="s">
        <v>2248</v>
      </c>
      <c r="G721" s="287" t="s">
        <v>137</v>
      </c>
      <c r="H721" s="274" t="s">
        <v>2235</v>
      </c>
      <c r="I721" s="294" t="s">
        <v>2249</v>
      </c>
      <c r="J721" s="635">
        <v>1829575740</v>
      </c>
      <c r="K721" s="635">
        <v>55795541</v>
      </c>
      <c r="L721" s="65" t="s">
        <v>2235</v>
      </c>
      <c r="M721" s="292" t="s">
        <v>137</v>
      </c>
      <c r="N721" s="244" t="s">
        <v>2410</v>
      </c>
      <c r="O721" s="65"/>
      <c r="P721" s="90"/>
      <c r="Q721" s="244">
        <v>30</v>
      </c>
      <c r="R721" s="246">
        <v>120</v>
      </c>
      <c r="S721" s="246">
        <v>110</v>
      </c>
      <c r="T721" s="246">
        <v>29.33</v>
      </c>
      <c r="U721" s="90">
        <v>0</v>
      </c>
      <c r="V721" s="262">
        <v>15</v>
      </c>
      <c r="W721" s="99">
        <v>0</v>
      </c>
      <c r="X721" s="84">
        <v>0</v>
      </c>
      <c r="Y721" s="99">
        <v>0</v>
      </c>
      <c r="Z721" s="65">
        <v>0</v>
      </c>
      <c r="AA721" s="319">
        <v>885165</v>
      </c>
      <c r="AB721" s="319">
        <v>46667</v>
      </c>
      <c r="AC721" s="320">
        <f>AA721+AB721</f>
        <v>931832</v>
      </c>
      <c r="AD721" s="75">
        <v>4500000</v>
      </c>
      <c r="AE721" s="75">
        <v>6000000</v>
      </c>
      <c r="AF721" s="75">
        <f>AC721*U721</f>
        <v>0</v>
      </c>
      <c r="AG721" s="75">
        <f>200000*V721</f>
        <v>3000000</v>
      </c>
      <c r="AH721" s="648">
        <f t="shared" si="11"/>
        <v>0</v>
      </c>
    </row>
    <row r="722" spans="1:34" s="50" customFormat="1" ht="24" hidden="1" customHeight="1" x14ac:dyDescent="0.2">
      <c r="A722" s="182"/>
      <c r="B722" s="298">
        <v>614</v>
      </c>
      <c r="C722" s="266">
        <v>411</v>
      </c>
      <c r="D722" s="299">
        <v>13521</v>
      </c>
      <c r="E722" s="242" t="s">
        <v>244</v>
      </c>
      <c r="F722" s="243" t="s">
        <v>2251</v>
      </c>
      <c r="G722" s="287" t="s">
        <v>137</v>
      </c>
      <c r="H722" s="274" t="s">
        <v>2235</v>
      </c>
      <c r="I722" s="294" t="s">
        <v>2252</v>
      </c>
      <c r="J722" s="635">
        <v>2300396750</v>
      </c>
      <c r="K722" s="635">
        <v>52557611</v>
      </c>
      <c r="L722" s="65" t="s">
        <v>2235</v>
      </c>
      <c r="M722" s="292" t="s">
        <v>137</v>
      </c>
      <c r="N722" s="244" t="s">
        <v>2410</v>
      </c>
      <c r="O722" s="65"/>
      <c r="P722" s="90"/>
      <c r="Q722" s="244">
        <v>30</v>
      </c>
      <c r="R722" s="246">
        <v>120</v>
      </c>
      <c r="S722" s="246">
        <v>110</v>
      </c>
      <c r="T722" s="246">
        <v>29.33</v>
      </c>
      <c r="U722" s="90">
        <v>0</v>
      </c>
      <c r="V722" s="262">
        <v>15</v>
      </c>
      <c r="W722" s="99">
        <v>0</v>
      </c>
      <c r="X722" s="84">
        <v>0</v>
      </c>
      <c r="Y722" s="99">
        <v>3</v>
      </c>
      <c r="Z722" s="65">
        <v>3</v>
      </c>
      <c r="AA722" s="319">
        <v>885165</v>
      </c>
      <c r="AB722" s="319">
        <v>0</v>
      </c>
      <c r="AC722" s="320">
        <f>AA722+AB722</f>
        <v>885165</v>
      </c>
      <c r="AD722" s="75">
        <v>4500000</v>
      </c>
      <c r="AE722" s="75">
        <v>6000000</v>
      </c>
      <c r="AF722" s="75">
        <f>AC722*U722</f>
        <v>0</v>
      </c>
      <c r="AG722" s="75">
        <f>200000*V722</f>
        <v>3000000</v>
      </c>
      <c r="AH722" s="648">
        <f t="shared" si="11"/>
        <v>0</v>
      </c>
    </row>
    <row r="723" spans="1:34" s="50" customFormat="1" ht="24" customHeight="1" x14ac:dyDescent="0.2">
      <c r="A723" s="182"/>
      <c r="B723" s="298">
        <v>596</v>
      </c>
      <c r="C723" s="266">
        <v>393</v>
      </c>
      <c r="D723" s="299">
        <v>13522</v>
      </c>
      <c r="E723" s="242" t="s">
        <v>236</v>
      </c>
      <c r="F723" s="243" t="s">
        <v>2254</v>
      </c>
      <c r="G723" s="287" t="s">
        <v>137</v>
      </c>
      <c r="H723" s="274" t="s">
        <v>2235</v>
      </c>
      <c r="I723" s="294" t="s">
        <v>2255</v>
      </c>
      <c r="J723" s="635">
        <v>1756236429</v>
      </c>
      <c r="K723" s="635">
        <v>5065487</v>
      </c>
      <c r="L723" s="65" t="s">
        <v>2235</v>
      </c>
      <c r="M723" s="292" t="s">
        <v>137</v>
      </c>
      <c r="N723" s="99"/>
      <c r="O723" s="65"/>
      <c r="P723" s="245" t="s">
        <v>2410</v>
      </c>
      <c r="Q723" s="244">
        <v>30</v>
      </c>
      <c r="R723" s="246">
        <v>120</v>
      </c>
      <c r="S723" s="246">
        <v>220</v>
      </c>
      <c r="T723" s="246">
        <v>29.33</v>
      </c>
      <c r="U723" s="90">
        <v>0</v>
      </c>
      <c r="V723" s="262">
        <v>15</v>
      </c>
      <c r="W723" s="99">
        <v>0</v>
      </c>
      <c r="X723" s="84">
        <v>0</v>
      </c>
      <c r="Y723" s="99">
        <v>2</v>
      </c>
      <c r="Z723" s="65">
        <v>3</v>
      </c>
      <c r="AA723" s="319">
        <v>885165</v>
      </c>
      <c r="AB723" s="319">
        <v>46667</v>
      </c>
      <c r="AC723" s="320">
        <f>AA723+AB723</f>
        <v>931832</v>
      </c>
      <c r="AD723" s="75">
        <v>4500000</v>
      </c>
      <c r="AE723" s="75">
        <v>6000000</v>
      </c>
      <c r="AF723" s="75">
        <f>AC723*U723</f>
        <v>0</v>
      </c>
      <c r="AG723" s="75">
        <f>200000*V723</f>
        <v>3000000</v>
      </c>
      <c r="AH723" s="648">
        <f t="shared" si="11"/>
        <v>1</v>
      </c>
    </row>
    <row r="724" spans="1:34" s="50" customFormat="1" ht="24" hidden="1" customHeight="1" x14ac:dyDescent="0.2">
      <c r="A724" s="182"/>
      <c r="B724" s="298">
        <v>590</v>
      </c>
      <c r="C724" s="266">
        <v>387</v>
      </c>
      <c r="D724" s="299">
        <v>13523</v>
      </c>
      <c r="E724" s="242" t="s">
        <v>2257</v>
      </c>
      <c r="F724" s="243" t="s">
        <v>2258</v>
      </c>
      <c r="G724" s="287" t="s">
        <v>137</v>
      </c>
      <c r="H724" s="274" t="s">
        <v>2235</v>
      </c>
      <c r="I724" s="294" t="s">
        <v>2259</v>
      </c>
      <c r="J724" s="635">
        <v>1751368645</v>
      </c>
      <c r="K724" s="635">
        <v>55712951</v>
      </c>
      <c r="L724" s="65" t="s">
        <v>2235</v>
      </c>
      <c r="M724" s="292" t="s">
        <v>137</v>
      </c>
      <c r="N724" s="244" t="s">
        <v>2410</v>
      </c>
      <c r="O724" s="65"/>
      <c r="P724" s="90"/>
      <c r="Q724" s="244">
        <v>30</v>
      </c>
      <c r="R724" s="246">
        <v>120</v>
      </c>
      <c r="S724" s="246">
        <v>110</v>
      </c>
      <c r="T724" s="246">
        <v>29.33</v>
      </c>
      <c r="U724" s="90">
        <v>0</v>
      </c>
      <c r="V724" s="262">
        <v>15</v>
      </c>
      <c r="W724" s="99">
        <v>0</v>
      </c>
      <c r="X724" s="84">
        <v>0</v>
      </c>
      <c r="Y724" s="99">
        <v>0</v>
      </c>
      <c r="Z724" s="65">
        <v>0</v>
      </c>
      <c r="AA724" s="319">
        <v>885165</v>
      </c>
      <c r="AB724" s="319">
        <v>46667</v>
      </c>
      <c r="AC724" s="320">
        <f>AA724+AB724</f>
        <v>931832</v>
      </c>
      <c r="AD724" s="75">
        <v>4500000</v>
      </c>
      <c r="AE724" s="75">
        <v>6000000</v>
      </c>
      <c r="AF724" s="75">
        <f>AC724*U724</f>
        <v>0</v>
      </c>
      <c r="AG724" s="75">
        <f>200000*V724</f>
        <v>3000000</v>
      </c>
      <c r="AH724" s="648">
        <f t="shared" si="11"/>
        <v>0</v>
      </c>
    </row>
    <row r="725" spans="1:34" s="50" customFormat="1" ht="24" hidden="1" customHeight="1" x14ac:dyDescent="0.2">
      <c r="A725" s="182"/>
      <c r="B725" s="298">
        <v>610</v>
      </c>
      <c r="C725" s="266">
        <v>407</v>
      </c>
      <c r="D725" s="299">
        <v>13524</v>
      </c>
      <c r="E725" s="242" t="s">
        <v>352</v>
      </c>
      <c r="F725" s="243" t="s">
        <v>2261</v>
      </c>
      <c r="G725" s="287" t="s">
        <v>137</v>
      </c>
      <c r="H725" s="274" t="s">
        <v>2235</v>
      </c>
      <c r="I725" s="294" t="s">
        <v>2262</v>
      </c>
      <c r="J725" s="635">
        <v>829773800</v>
      </c>
      <c r="K725" s="635">
        <v>52568523</v>
      </c>
      <c r="L725" s="65" t="s">
        <v>2235</v>
      </c>
      <c r="M725" s="292" t="s">
        <v>137</v>
      </c>
      <c r="N725" s="244" t="s">
        <v>2410</v>
      </c>
      <c r="O725" s="65"/>
      <c r="P725" s="90"/>
      <c r="Q725" s="244">
        <v>30</v>
      </c>
      <c r="R725" s="246">
        <v>120</v>
      </c>
      <c r="S725" s="246">
        <v>110</v>
      </c>
      <c r="T725" s="246">
        <v>29.33</v>
      </c>
      <c r="U725" s="90">
        <v>0</v>
      </c>
      <c r="V725" s="262">
        <v>15</v>
      </c>
      <c r="W725" s="99">
        <v>0</v>
      </c>
      <c r="X725" s="84">
        <v>0</v>
      </c>
      <c r="Y725" s="99">
        <v>1</v>
      </c>
      <c r="Z725" s="65">
        <v>1</v>
      </c>
      <c r="AA725" s="319">
        <v>885165</v>
      </c>
      <c r="AB725" s="319">
        <v>46667</v>
      </c>
      <c r="AC725" s="320">
        <f>AA725+AB725</f>
        <v>931832</v>
      </c>
      <c r="AD725" s="75">
        <v>4500000</v>
      </c>
      <c r="AE725" s="75">
        <v>6000000</v>
      </c>
      <c r="AF725" s="75">
        <f>AC725*U725</f>
        <v>0</v>
      </c>
      <c r="AG725" s="75">
        <f>200000*V725</f>
        <v>3000000</v>
      </c>
      <c r="AH725" s="648">
        <f t="shared" si="11"/>
        <v>0</v>
      </c>
    </row>
    <row r="726" spans="1:34" s="50" customFormat="1" ht="24" hidden="1" customHeight="1" x14ac:dyDescent="0.2">
      <c r="A726" s="182"/>
      <c r="B726" s="298">
        <v>131</v>
      </c>
      <c r="C726" s="266">
        <v>140</v>
      </c>
      <c r="D726" s="299">
        <v>13525</v>
      </c>
      <c r="E726" s="252" t="s">
        <v>226</v>
      </c>
      <c r="F726" s="253" t="s">
        <v>2264</v>
      </c>
      <c r="G726" s="252" t="s">
        <v>87</v>
      </c>
      <c r="H726" s="274" t="s">
        <v>2235</v>
      </c>
      <c r="I726" s="294" t="s">
        <v>2265</v>
      </c>
      <c r="J726" s="635">
        <v>4269874503</v>
      </c>
      <c r="K726" s="635">
        <v>29370154</v>
      </c>
      <c r="L726" s="65" t="s">
        <v>2235</v>
      </c>
      <c r="M726" s="307" t="s">
        <v>2383</v>
      </c>
      <c r="N726" s="99"/>
      <c r="O726" s="65"/>
      <c r="P726" s="90"/>
      <c r="Q726" s="254">
        <v>30</v>
      </c>
      <c r="R726" s="255">
        <v>54</v>
      </c>
      <c r="S726" s="65">
        <v>0</v>
      </c>
      <c r="T726" s="65">
        <v>0</v>
      </c>
      <c r="U726" s="300">
        <f>1+1+1+1</f>
        <v>4</v>
      </c>
      <c r="V726" s="260">
        <v>22</v>
      </c>
      <c r="W726" s="99">
        <v>0</v>
      </c>
      <c r="X726" s="84">
        <v>0</v>
      </c>
      <c r="Y726" s="99">
        <v>1</v>
      </c>
      <c r="Z726" s="65">
        <v>1</v>
      </c>
      <c r="AA726" s="327">
        <v>1642901</v>
      </c>
      <c r="AB726" s="327">
        <v>0</v>
      </c>
      <c r="AC726" s="328">
        <f>AA726+AB726</f>
        <v>1642901</v>
      </c>
      <c r="AD726" s="75">
        <v>4500000</v>
      </c>
      <c r="AE726" s="75">
        <v>6000000</v>
      </c>
      <c r="AF726" s="75">
        <f>AC726*U726</f>
        <v>6571604</v>
      </c>
      <c r="AG726" s="75">
        <f>200000*V726</f>
        <v>4400000</v>
      </c>
      <c r="AH726" s="648">
        <f t="shared" si="11"/>
        <v>0</v>
      </c>
    </row>
    <row r="727" spans="1:34" s="50" customFormat="1" ht="24" hidden="1" customHeight="1" x14ac:dyDescent="0.2">
      <c r="A727" s="182"/>
      <c r="B727" s="298">
        <v>604</v>
      </c>
      <c r="C727" s="266">
        <v>401</v>
      </c>
      <c r="D727" s="299">
        <v>13526</v>
      </c>
      <c r="E727" s="242" t="s">
        <v>115</v>
      </c>
      <c r="F727" s="243" t="s">
        <v>2267</v>
      </c>
      <c r="G727" s="287" t="s">
        <v>137</v>
      </c>
      <c r="H727" s="274" t="s">
        <v>2235</v>
      </c>
      <c r="I727" s="294" t="s">
        <v>2268</v>
      </c>
      <c r="J727" s="635">
        <v>1741153298</v>
      </c>
      <c r="K727" s="635">
        <v>19187991</v>
      </c>
      <c r="L727" s="65" t="s">
        <v>2235</v>
      </c>
      <c r="M727" s="292" t="s">
        <v>137</v>
      </c>
      <c r="N727" s="99"/>
      <c r="O727" s="65"/>
      <c r="P727" s="245" t="s">
        <v>2410</v>
      </c>
      <c r="Q727" s="244">
        <v>30</v>
      </c>
      <c r="R727" s="246">
        <v>120</v>
      </c>
      <c r="S727" s="246">
        <v>220</v>
      </c>
      <c r="T727" s="246">
        <v>29.33</v>
      </c>
      <c r="U727" s="90">
        <v>0</v>
      </c>
      <c r="V727" s="262">
        <v>15</v>
      </c>
      <c r="W727" s="99">
        <v>0</v>
      </c>
      <c r="X727" s="84">
        <v>0</v>
      </c>
      <c r="Y727" s="99">
        <v>1</v>
      </c>
      <c r="Z727" s="65">
        <v>1</v>
      </c>
      <c r="AA727" s="319">
        <v>885165</v>
      </c>
      <c r="AB727" s="319">
        <v>46667</v>
      </c>
      <c r="AC727" s="320">
        <f>AA727+AB727</f>
        <v>931832</v>
      </c>
      <c r="AD727" s="75">
        <v>4500000</v>
      </c>
      <c r="AE727" s="75">
        <v>6000000</v>
      </c>
      <c r="AF727" s="75">
        <f>AC727*U727</f>
        <v>0</v>
      </c>
      <c r="AG727" s="75">
        <f>200000*V727</f>
        <v>3000000</v>
      </c>
      <c r="AH727" s="648">
        <f t="shared" si="11"/>
        <v>0</v>
      </c>
    </row>
    <row r="728" spans="1:34" s="50" customFormat="1" ht="24" hidden="1" customHeight="1" x14ac:dyDescent="0.2">
      <c r="A728" s="182"/>
      <c r="B728" s="298">
        <v>598</v>
      </c>
      <c r="C728" s="266">
        <v>395</v>
      </c>
      <c r="D728" s="299">
        <v>13527</v>
      </c>
      <c r="E728" s="242" t="s">
        <v>954</v>
      </c>
      <c r="F728" s="243" t="s">
        <v>2270</v>
      </c>
      <c r="G728" s="287" t="s">
        <v>137</v>
      </c>
      <c r="H728" s="274" t="s">
        <v>2235</v>
      </c>
      <c r="I728" s="294" t="s">
        <v>2271</v>
      </c>
      <c r="J728" s="635">
        <v>1971966411</v>
      </c>
      <c r="K728" s="635">
        <v>50589293</v>
      </c>
      <c r="L728" s="65" t="s">
        <v>2235</v>
      </c>
      <c r="M728" s="292" t="s">
        <v>137</v>
      </c>
      <c r="N728" s="99"/>
      <c r="O728" s="246" t="s">
        <v>2410</v>
      </c>
      <c r="P728" s="90"/>
      <c r="Q728" s="244">
        <v>30</v>
      </c>
      <c r="R728" s="246">
        <v>90</v>
      </c>
      <c r="S728" s="246">
        <v>0</v>
      </c>
      <c r="T728" s="246">
        <v>0</v>
      </c>
      <c r="U728" s="90">
        <v>0</v>
      </c>
      <c r="V728" s="262">
        <v>22</v>
      </c>
      <c r="W728" s="99">
        <v>0</v>
      </c>
      <c r="X728" s="84">
        <v>0</v>
      </c>
      <c r="Y728" s="99">
        <v>2</v>
      </c>
      <c r="Z728" s="65">
        <v>2</v>
      </c>
      <c r="AA728" s="319">
        <v>885165</v>
      </c>
      <c r="AB728" s="319">
        <v>46667</v>
      </c>
      <c r="AC728" s="320">
        <f>AA728+AB728</f>
        <v>931832</v>
      </c>
      <c r="AD728" s="75">
        <v>4500000</v>
      </c>
      <c r="AE728" s="75">
        <v>6000000</v>
      </c>
      <c r="AF728" s="75">
        <f>AC728*U728</f>
        <v>0</v>
      </c>
      <c r="AG728" s="75">
        <f>200000*V728</f>
        <v>4400000</v>
      </c>
      <c r="AH728" s="648">
        <f t="shared" si="11"/>
        <v>0</v>
      </c>
    </row>
    <row r="729" spans="1:34" s="50" customFormat="1" ht="24" customHeight="1" x14ac:dyDescent="0.2">
      <c r="A729" s="182"/>
      <c r="B729" s="298">
        <v>609</v>
      </c>
      <c r="C729" s="266">
        <v>406</v>
      </c>
      <c r="D729" s="299">
        <v>13528</v>
      </c>
      <c r="E729" s="242" t="s">
        <v>1579</v>
      </c>
      <c r="F729" s="243" t="s">
        <v>2273</v>
      </c>
      <c r="G729" s="287" t="s">
        <v>137</v>
      </c>
      <c r="H729" s="274" t="s">
        <v>2235</v>
      </c>
      <c r="I729" s="294" t="s">
        <v>2274</v>
      </c>
      <c r="J729" s="635">
        <v>1860622674</v>
      </c>
      <c r="K729" s="635">
        <v>54270270</v>
      </c>
      <c r="L729" s="65" t="s">
        <v>2235</v>
      </c>
      <c r="M729" s="292" t="s">
        <v>137</v>
      </c>
      <c r="N729" s="99"/>
      <c r="O729" s="65"/>
      <c r="P729" s="245" t="s">
        <v>2410</v>
      </c>
      <c r="Q729" s="244">
        <v>30</v>
      </c>
      <c r="R729" s="246">
        <v>120</v>
      </c>
      <c r="S729" s="246">
        <v>220</v>
      </c>
      <c r="T729" s="246">
        <v>29.33</v>
      </c>
      <c r="U729" s="90">
        <v>0</v>
      </c>
      <c r="V729" s="262">
        <v>15</v>
      </c>
      <c r="W729" s="99">
        <v>0</v>
      </c>
      <c r="X729" s="84">
        <v>0</v>
      </c>
      <c r="Y729" s="99">
        <v>2</v>
      </c>
      <c r="Z729" s="65">
        <v>3</v>
      </c>
      <c r="AA729" s="319">
        <v>885165</v>
      </c>
      <c r="AB729" s="319">
        <v>46667</v>
      </c>
      <c r="AC729" s="320">
        <f>AA729+AB729</f>
        <v>931832</v>
      </c>
      <c r="AD729" s="75">
        <v>4500000</v>
      </c>
      <c r="AE729" s="75">
        <v>6000000</v>
      </c>
      <c r="AF729" s="75">
        <f>AC729*U729</f>
        <v>0</v>
      </c>
      <c r="AG729" s="75">
        <f>200000*V729</f>
        <v>3000000</v>
      </c>
      <c r="AH729" s="648">
        <f t="shared" si="11"/>
        <v>1</v>
      </c>
    </row>
    <row r="730" spans="1:34" s="50" customFormat="1" ht="24" hidden="1" customHeight="1" x14ac:dyDescent="0.2">
      <c r="A730" s="182"/>
      <c r="B730" s="298">
        <v>129</v>
      </c>
      <c r="C730" s="266">
        <v>138</v>
      </c>
      <c r="D730" s="299">
        <v>13529</v>
      </c>
      <c r="E730" s="252" t="s">
        <v>2276</v>
      </c>
      <c r="F730" s="253" t="s">
        <v>2277</v>
      </c>
      <c r="G730" s="252" t="s">
        <v>87</v>
      </c>
      <c r="H730" s="274" t="s">
        <v>2235</v>
      </c>
      <c r="I730" s="294" t="s">
        <v>2278</v>
      </c>
      <c r="J730" s="635">
        <v>1830014749</v>
      </c>
      <c r="K730" s="635">
        <v>57436002</v>
      </c>
      <c r="L730" s="65" t="s">
        <v>2235</v>
      </c>
      <c r="M730" s="292" t="s">
        <v>2380</v>
      </c>
      <c r="N730" s="99"/>
      <c r="O730" s="65"/>
      <c r="P730" s="90"/>
      <c r="Q730" s="254">
        <v>30</v>
      </c>
      <c r="R730" s="255">
        <v>54</v>
      </c>
      <c r="S730" s="65">
        <v>0</v>
      </c>
      <c r="T730" s="65">
        <v>0</v>
      </c>
      <c r="U730" s="90">
        <v>0</v>
      </c>
      <c r="V730" s="260">
        <v>22</v>
      </c>
      <c r="W730" s="99">
        <v>0</v>
      </c>
      <c r="X730" s="84">
        <v>0</v>
      </c>
      <c r="Y730" s="99">
        <v>3</v>
      </c>
      <c r="Z730" s="65">
        <v>3</v>
      </c>
      <c r="AA730" s="327">
        <v>1477052</v>
      </c>
      <c r="AB730" s="327">
        <v>46667</v>
      </c>
      <c r="AC730" s="328">
        <f>AA730+AB730</f>
        <v>1523719</v>
      </c>
      <c r="AD730" s="75">
        <v>4500000</v>
      </c>
      <c r="AE730" s="75">
        <v>6000000</v>
      </c>
      <c r="AF730" s="75">
        <f>AC730*U730</f>
        <v>0</v>
      </c>
      <c r="AG730" s="75">
        <f>200000*V730</f>
        <v>4400000</v>
      </c>
      <c r="AH730" s="648">
        <f t="shared" si="11"/>
        <v>0</v>
      </c>
    </row>
    <row r="731" spans="1:34" s="50" customFormat="1" ht="24" hidden="1" customHeight="1" x14ac:dyDescent="0.2">
      <c r="A731" s="182"/>
      <c r="B731" s="298">
        <v>603</v>
      </c>
      <c r="C731" s="266">
        <v>400</v>
      </c>
      <c r="D731" s="299">
        <v>13530</v>
      </c>
      <c r="E731" s="242" t="s">
        <v>204</v>
      </c>
      <c r="F731" s="243" t="s">
        <v>2280</v>
      </c>
      <c r="G731" s="287" t="s">
        <v>137</v>
      </c>
      <c r="H731" s="274" t="s">
        <v>2235</v>
      </c>
      <c r="I731" s="294" t="s">
        <v>2281</v>
      </c>
      <c r="J731" s="635">
        <v>1740656301</v>
      </c>
      <c r="K731" s="635">
        <v>54029571</v>
      </c>
      <c r="L731" s="65" t="s">
        <v>2235</v>
      </c>
      <c r="M731" s="292" t="s">
        <v>137</v>
      </c>
      <c r="N731" s="244" t="s">
        <v>2410</v>
      </c>
      <c r="O731" s="65"/>
      <c r="P731" s="90"/>
      <c r="Q731" s="244">
        <v>30</v>
      </c>
      <c r="R731" s="246">
        <v>120</v>
      </c>
      <c r="S731" s="246">
        <v>110</v>
      </c>
      <c r="T731" s="246">
        <v>29.33</v>
      </c>
      <c r="U731" s="90">
        <v>0</v>
      </c>
      <c r="V731" s="262">
        <v>15</v>
      </c>
      <c r="W731" s="99">
        <v>0</v>
      </c>
      <c r="X731" s="84">
        <v>0</v>
      </c>
      <c r="Y731" s="99">
        <v>0</v>
      </c>
      <c r="Z731" s="65">
        <v>0</v>
      </c>
      <c r="AA731" s="319">
        <v>885165</v>
      </c>
      <c r="AB731" s="319">
        <v>46667</v>
      </c>
      <c r="AC731" s="320">
        <f>AA731+AB731</f>
        <v>931832</v>
      </c>
      <c r="AD731" s="75">
        <v>4500000</v>
      </c>
      <c r="AE731" s="75">
        <v>6000000</v>
      </c>
      <c r="AF731" s="75">
        <f>AC731*U731</f>
        <v>0</v>
      </c>
      <c r="AG731" s="75">
        <f>200000*V731</f>
        <v>3000000</v>
      </c>
      <c r="AH731" s="648">
        <f t="shared" si="11"/>
        <v>0</v>
      </c>
    </row>
    <row r="732" spans="1:34" s="50" customFormat="1" ht="24" customHeight="1" x14ac:dyDescent="0.2">
      <c r="A732" s="182"/>
      <c r="B732" s="298">
        <v>593</v>
      </c>
      <c r="C732" s="266">
        <v>390</v>
      </c>
      <c r="D732" s="299">
        <v>13531</v>
      </c>
      <c r="E732" s="242" t="s">
        <v>99</v>
      </c>
      <c r="F732" s="243" t="s">
        <v>2283</v>
      </c>
      <c r="G732" s="287" t="s">
        <v>137</v>
      </c>
      <c r="H732" s="274" t="s">
        <v>2235</v>
      </c>
      <c r="I732" s="440" t="s">
        <v>2284</v>
      </c>
      <c r="J732" s="635">
        <v>1988631701</v>
      </c>
      <c r="K732" s="635">
        <v>55710433</v>
      </c>
      <c r="L732" s="65" t="s">
        <v>2235</v>
      </c>
      <c r="M732" s="292" t="s">
        <v>137</v>
      </c>
      <c r="N732" s="244" t="s">
        <v>2410</v>
      </c>
      <c r="O732" s="65"/>
      <c r="P732" s="90"/>
      <c r="Q732" s="244">
        <v>30</v>
      </c>
      <c r="R732" s="246">
        <v>120</v>
      </c>
      <c r="S732" s="246">
        <v>110</v>
      </c>
      <c r="T732" s="246">
        <v>29.33</v>
      </c>
      <c r="U732" s="90">
        <v>0</v>
      </c>
      <c r="V732" s="262">
        <v>14</v>
      </c>
      <c r="W732" s="99">
        <v>0</v>
      </c>
      <c r="X732" s="84">
        <v>0</v>
      </c>
      <c r="Y732" s="99">
        <v>2</v>
      </c>
      <c r="Z732" s="65">
        <v>1</v>
      </c>
      <c r="AA732" s="319">
        <v>885165</v>
      </c>
      <c r="AB732" s="319">
        <v>46667</v>
      </c>
      <c r="AC732" s="320">
        <f>AA732+AB732</f>
        <v>931832</v>
      </c>
      <c r="AD732" s="75">
        <v>4500000</v>
      </c>
      <c r="AE732" s="75">
        <v>6000000</v>
      </c>
      <c r="AF732" s="75">
        <f>AC732*U732</f>
        <v>0</v>
      </c>
      <c r="AG732" s="75">
        <f>200000*V732</f>
        <v>2800000</v>
      </c>
      <c r="AH732" s="648">
        <f t="shared" si="11"/>
        <v>-1</v>
      </c>
    </row>
    <row r="733" spans="1:34" s="50" customFormat="1" ht="24" hidden="1" customHeight="1" x14ac:dyDescent="0.2">
      <c r="A733" s="182"/>
      <c r="B733" s="298">
        <v>607</v>
      </c>
      <c r="C733" s="266">
        <v>404</v>
      </c>
      <c r="D733" s="299">
        <v>13532</v>
      </c>
      <c r="E733" s="242" t="s">
        <v>352</v>
      </c>
      <c r="F733" s="243" t="s">
        <v>2286</v>
      </c>
      <c r="G733" s="287" t="s">
        <v>137</v>
      </c>
      <c r="H733" s="274" t="s">
        <v>2235</v>
      </c>
      <c r="I733" s="294" t="s">
        <v>2287</v>
      </c>
      <c r="J733" s="635">
        <v>1911876562</v>
      </c>
      <c r="K733" s="635">
        <v>52564744</v>
      </c>
      <c r="L733" s="65" t="s">
        <v>2235</v>
      </c>
      <c r="M733" s="292" t="s">
        <v>137</v>
      </c>
      <c r="N733" s="244" t="s">
        <v>2410</v>
      </c>
      <c r="O733" s="65"/>
      <c r="P733" s="90"/>
      <c r="Q733" s="244">
        <v>30</v>
      </c>
      <c r="R733" s="246">
        <v>120</v>
      </c>
      <c r="S733" s="246">
        <v>110</v>
      </c>
      <c r="T733" s="246">
        <v>29.33</v>
      </c>
      <c r="U733" s="90">
        <v>0</v>
      </c>
      <c r="V733" s="262">
        <v>15</v>
      </c>
      <c r="W733" s="99">
        <v>0</v>
      </c>
      <c r="X733" s="84">
        <v>0</v>
      </c>
      <c r="Y733" s="99">
        <v>2</v>
      </c>
      <c r="Z733" s="65">
        <v>2</v>
      </c>
      <c r="AA733" s="319">
        <v>885165</v>
      </c>
      <c r="AB733" s="319">
        <v>46667</v>
      </c>
      <c r="AC733" s="320">
        <f>AA733+AB733</f>
        <v>931832</v>
      </c>
      <c r="AD733" s="75">
        <v>4500000</v>
      </c>
      <c r="AE733" s="75">
        <v>6000000</v>
      </c>
      <c r="AF733" s="75">
        <f>AC733*U733</f>
        <v>0</v>
      </c>
      <c r="AG733" s="75">
        <f>200000*V733</f>
        <v>3000000</v>
      </c>
      <c r="AH733" s="648">
        <f t="shared" si="11"/>
        <v>0</v>
      </c>
    </row>
    <row r="734" spans="1:34" s="50" customFormat="1" ht="24" hidden="1" customHeight="1" x14ac:dyDescent="0.2">
      <c r="A734" s="182"/>
      <c r="B734" s="298">
        <v>600</v>
      </c>
      <c r="C734" s="266">
        <v>397</v>
      </c>
      <c r="D734" s="299">
        <v>13533</v>
      </c>
      <c r="E734" s="242" t="s">
        <v>500</v>
      </c>
      <c r="F734" s="243" t="s">
        <v>2289</v>
      </c>
      <c r="G734" s="287" t="s">
        <v>137</v>
      </c>
      <c r="H734" s="274" t="s">
        <v>2235</v>
      </c>
      <c r="I734" s="294" t="s">
        <v>2290</v>
      </c>
      <c r="J734" s="635">
        <v>1753761344</v>
      </c>
      <c r="K734" s="635">
        <v>50129339</v>
      </c>
      <c r="L734" s="65" t="s">
        <v>2235</v>
      </c>
      <c r="M734" s="292" t="s">
        <v>137</v>
      </c>
      <c r="N734" s="99"/>
      <c r="O734" s="65"/>
      <c r="P734" s="245" t="s">
        <v>2410</v>
      </c>
      <c r="Q734" s="244">
        <v>30</v>
      </c>
      <c r="R734" s="246">
        <v>120</v>
      </c>
      <c r="S734" s="246">
        <v>220</v>
      </c>
      <c r="T734" s="246">
        <v>29.33</v>
      </c>
      <c r="U734" s="245">
        <f>1+1+1+1</f>
        <v>4</v>
      </c>
      <c r="V734" s="263">
        <v>22</v>
      </c>
      <c r="W734" s="99">
        <v>0</v>
      </c>
      <c r="X734" s="84">
        <v>0</v>
      </c>
      <c r="Y734" s="99">
        <v>2</v>
      </c>
      <c r="Z734" s="65">
        <v>2</v>
      </c>
      <c r="AA734" s="319">
        <v>885165</v>
      </c>
      <c r="AB734" s="319">
        <v>46667</v>
      </c>
      <c r="AC734" s="320">
        <f>AA734+AB734</f>
        <v>931832</v>
      </c>
      <c r="AD734" s="75">
        <v>4500000</v>
      </c>
      <c r="AE734" s="75">
        <v>6000000</v>
      </c>
      <c r="AF734" s="75">
        <f>AC734*U734</f>
        <v>3727328</v>
      </c>
      <c r="AG734" s="75">
        <f>200000*V734</f>
        <v>4400000</v>
      </c>
      <c r="AH734" s="648">
        <f t="shared" si="11"/>
        <v>0</v>
      </c>
    </row>
    <row r="735" spans="1:34" s="50" customFormat="1" ht="24" customHeight="1" x14ac:dyDescent="0.2">
      <c r="A735" s="182"/>
      <c r="B735" s="298">
        <v>601</v>
      </c>
      <c r="C735" s="266">
        <v>398</v>
      </c>
      <c r="D735" s="299">
        <v>13534</v>
      </c>
      <c r="E735" s="242" t="s">
        <v>2292</v>
      </c>
      <c r="F735" s="243" t="s">
        <v>2293</v>
      </c>
      <c r="G735" s="287" t="s">
        <v>137</v>
      </c>
      <c r="H735" s="274" t="s">
        <v>2235</v>
      </c>
      <c r="I735" s="294" t="s">
        <v>2294</v>
      </c>
      <c r="J735" s="635">
        <v>1827925711</v>
      </c>
      <c r="K735" s="635">
        <v>50111963</v>
      </c>
      <c r="L735" s="65" t="s">
        <v>2235</v>
      </c>
      <c r="M735" s="292" t="s">
        <v>137</v>
      </c>
      <c r="N735" s="99"/>
      <c r="O735" s="65"/>
      <c r="P735" s="245" t="s">
        <v>2410</v>
      </c>
      <c r="Q735" s="244">
        <v>30</v>
      </c>
      <c r="R735" s="246">
        <v>120</v>
      </c>
      <c r="S735" s="246">
        <v>220</v>
      </c>
      <c r="T735" s="246">
        <v>29.33</v>
      </c>
      <c r="U735" s="90">
        <v>0</v>
      </c>
      <c r="V735" s="262">
        <v>15</v>
      </c>
      <c r="W735" s="99">
        <v>0</v>
      </c>
      <c r="X735" s="84">
        <v>0</v>
      </c>
      <c r="Y735" s="99">
        <v>2</v>
      </c>
      <c r="Z735" s="65">
        <v>1</v>
      </c>
      <c r="AA735" s="319">
        <v>885165</v>
      </c>
      <c r="AB735" s="319">
        <v>46667</v>
      </c>
      <c r="AC735" s="320">
        <f>AA735+AB735</f>
        <v>931832</v>
      </c>
      <c r="AD735" s="75">
        <v>4500000</v>
      </c>
      <c r="AE735" s="75">
        <v>6000000</v>
      </c>
      <c r="AF735" s="75">
        <f>AC735*U735</f>
        <v>0</v>
      </c>
      <c r="AG735" s="75">
        <f>200000*V735</f>
        <v>3000000</v>
      </c>
      <c r="AH735" s="648">
        <f t="shared" si="11"/>
        <v>-1</v>
      </c>
    </row>
    <row r="736" spans="1:34" s="50" customFormat="1" ht="24" hidden="1" customHeight="1" x14ac:dyDescent="0.2">
      <c r="A736" s="182"/>
      <c r="B736" s="298">
        <v>134</v>
      </c>
      <c r="C736" s="266">
        <v>143</v>
      </c>
      <c r="D736" s="299">
        <v>13535</v>
      </c>
      <c r="E736" s="252" t="s">
        <v>1533</v>
      </c>
      <c r="F736" s="253" t="s">
        <v>2296</v>
      </c>
      <c r="G736" s="252" t="s">
        <v>87</v>
      </c>
      <c r="H736" s="274" t="s">
        <v>2235</v>
      </c>
      <c r="I736" s="294" t="s">
        <v>2297</v>
      </c>
      <c r="J736" s="635">
        <v>4810111954</v>
      </c>
      <c r="K736" s="635" t="s">
        <v>2298</v>
      </c>
      <c r="L736" s="65" t="s">
        <v>2235</v>
      </c>
      <c r="M736" s="292" t="s">
        <v>2380</v>
      </c>
      <c r="N736" s="99"/>
      <c r="O736" s="65"/>
      <c r="P736" s="90"/>
      <c r="Q736" s="254">
        <v>30</v>
      </c>
      <c r="R736" s="255">
        <v>87</v>
      </c>
      <c r="S736" s="65">
        <v>0</v>
      </c>
      <c r="T736" s="65">
        <v>0</v>
      </c>
      <c r="U736" s="90">
        <v>0</v>
      </c>
      <c r="V736" s="260">
        <v>20</v>
      </c>
      <c r="W736" s="99">
        <v>0</v>
      </c>
      <c r="X736" s="84">
        <v>0</v>
      </c>
      <c r="Y736" s="99">
        <v>0</v>
      </c>
      <c r="Z736" s="65">
        <v>0</v>
      </c>
      <c r="AA736" s="327">
        <v>1477052</v>
      </c>
      <c r="AB736" s="327">
        <v>46667</v>
      </c>
      <c r="AC736" s="328">
        <f>AA736+AB736</f>
        <v>1523719</v>
      </c>
      <c r="AD736" s="75">
        <v>4500000</v>
      </c>
      <c r="AE736" s="75">
        <v>6000000</v>
      </c>
      <c r="AF736" s="75">
        <f>AC736*U736</f>
        <v>0</v>
      </c>
      <c r="AG736" s="75">
        <f>200000*V736</f>
        <v>4000000</v>
      </c>
      <c r="AH736" s="648">
        <f t="shared" si="11"/>
        <v>0</v>
      </c>
    </row>
    <row r="737" spans="1:34" s="50" customFormat="1" ht="24" hidden="1" customHeight="1" x14ac:dyDescent="0.2">
      <c r="A737" s="182"/>
      <c r="B737" s="298">
        <v>613</v>
      </c>
      <c r="C737" s="266">
        <v>410</v>
      </c>
      <c r="D737" s="299">
        <v>13536</v>
      </c>
      <c r="E737" s="242" t="s">
        <v>135</v>
      </c>
      <c r="F737" s="243" t="s">
        <v>2299</v>
      </c>
      <c r="G737" s="287" t="s">
        <v>137</v>
      </c>
      <c r="H737" s="274" t="s">
        <v>2235</v>
      </c>
      <c r="I737" s="294" t="s">
        <v>2300</v>
      </c>
      <c r="J737" s="635">
        <v>4232063625</v>
      </c>
      <c r="K737" s="635">
        <v>12854798</v>
      </c>
      <c r="L737" s="65" t="s">
        <v>2235</v>
      </c>
      <c r="M737" s="292" t="s">
        <v>137</v>
      </c>
      <c r="N737" s="99"/>
      <c r="O737" s="65"/>
      <c r="P737" s="245" t="s">
        <v>2410</v>
      </c>
      <c r="Q737" s="244">
        <v>30</v>
      </c>
      <c r="R737" s="246">
        <v>120</v>
      </c>
      <c r="S737" s="246">
        <v>220</v>
      </c>
      <c r="T737" s="246">
        <v>29.33</v>
      </c>
      <c r="U737" s="90">
        <v>0</v>
      </c>
      <c r="V737" s="262">
        <v>15</v>
      </c>
      <c r="W737" s="99">
        <v>0</v>
      </c>
      <c r="X737" s="84">
        <v>0</v>
      </c>
      <c r="Y737" s="99">
        <v>0</v>
      </c>
      <c r="Z737" s="65">
        <v>0</v>
      </c>
      <c r="AA737" s="319">
        <v>885165</v>
      </c>
      <c r="AB737" s="319">
        <v>46667</v>
      </c>
      <c r="AC737" s="320">
        <f>AA737+AB737</f>
        <v>931832</v>
      </c>
      <c r="AD737" s="75">
        <v>4500000</v>
      </c>
      <c r="AE737" s="75">
        <v>6000000</v>
      </c>
      <c r="AF737" s="75">
        <f>AC737*U737</f>
        <v>0</v>
      </c>
      <c r="AG737" s="75">
        <f>200000*V737</f>
        <v>3000000</v>
      </c>
      <c r="AH737" s="648">
        <f t="shared" si="11"/>
        <v>0</v>
      </c>
    </row>
    <row r="738" spans="1:34" s="50" customFormat="1" ht="24" hidden="1" customHeight="1" x14ac:dyDescent="0.2">
      <c r="A738" s="182"/>
      <c r="B738" s="298">
        <v>602</v>
      </c>
      <c r="C738" s="266">
        <v>399</v>
      </c>
      <c r="D738" s="299">
        <v>13537</v>
      </c>
      <c r="E738" s="242" t="s">
        <v>435</v>
      </c>
      <c r="F738" s="243" t="s">
        <v>2302</v>
      </c>
      <c r="G738" s="287" t="s">
        <v>137</v>
      </c>
      <c r="H738" s="274" t="s">
        <v>2235</v>
      </c>
      <c r="I738" s="294" t="s">
        <v>2303</v>
      </c>
      <c r="J738" s="635">
        <v>4260034049</v>
      </c>
      <c r="K738" s="635">
        <v>19184938</v>
      </c>
      <c r="L738" s="65" t="s">
        <v>2235</v>
      </c>
      <c r="M738" s="292" t="s">
        <v>137</v>
      </c>
      <c r="N738" s="244" t="s">
        <v>2410</v>
      </c>
      <c r="O738" s="65"/>
      <c r="P738" s="90"/>
      <c r="Q738" s="244">
        <v>30</v>
      </c>
      <c r="R738" s="246">
        <v>120</v>
      </c>
      <c r="S738" s="246">
        <v>110</v>
      </c>
      <c r="T738" s="246">
        <v>29.33</v>
      </c>
      <c r="U738" s="90">
        <v>0</v>
      </c>
      <c r="V738" s="262">
        <v>15</v>
      </c>
      <c r="W738" s="99">
        <v>0</v>
      </c>
      <c r="X738" s="84">
        <v>0</v>
      </c>
      <c r="Y738" s="99">
        <v>1</v>
      </c>
      <c r="Z738" s="65">
        <v>1</v>
      </c>
      <c r="AA738" s="319">
        <v>885165</v>
      </c>
      <c r="AB738" s="319">
        <v>46667</v>
      </c>
      <c r="AC738" s="320">
        <f>AA738+AB738</f>
        <v>931832</v>
      </c>
      <c r="AD738" s="75">
        <v>4500000</v>
      </c>
      <c r="AE738" s="75">
        <v>6000000</v>
      </c>
      <c r="AF738" s="75">
        <f>AC738*U738</f>
        <v>0</v>
      </c>
      <c r="AG738" s="75">
        <f>200000*V738</f>
        <v>3000000</v>
      </c>
      <c r="AH738" s="648">
        <f t="shared" si="11"/>
        <v>0</v>
      </c>
    </row>
    <row r="739" spans="1:34" s="50" customFormat="1" ht="24" hidden="1" customHeight="1" x14ac:dyDescent="0.2">
      <c r="A739" s="182"/>
      <c r="B739" s="298">
        <v>608</v>
      </c>
      <c r="C739" s="266">
        <v>405</v>
      </c>
      <c r="D739" s="299">
        <v>13538</v>
      </c>
      <c r="E739" s="242" t="s">
        <v>1387</v>
      </c>
      <c r="F739" s="243" t="s">
        <v>2305</v>
      </c>
      <c r="G739" s="287" t="s">
        <v>137</v>
      </c>
      <c r="H739" s="274" t="s">
        <v>2235</v>
      </c>
      <c r="I739" s="440" t="s">
        <v>2306</v>
      </c>
      <c r="J739" s="635">
        <v>1829788590</v>
      </c>
      <c r="K739" s="635">
        <v>63050698</v>
      </c>
      <c r="L739" s="65" t="s">
        <v>2235</v>
      </c>
      <c r="M739" s="292" t="s">
        <v>137</v>
      </c>
      <c r="N739" s="99"/>
      <c r="O739" s="65"/>
      <c r="P739" s="245" t="s">
        <v>2410</v>
      </c>
      <c r="Q739" s="244">
        <v>30</v>
      </c>
      <c r="R739" s="246">
        <v>120</v>
      </c>
      <c r="S739" s="246">
        <v>220</v>
      </c>
      <c r="T739" s="246">
        <v>29.33</v>
      </c>
      <c r="U739" s="90">
        <v>0</v>
      </c>
      <c r="V739" s="262">
        <v>15</v>
      </c>
      <c r="W739" s="99">
        <v>0</v>
      </c>
      <c r="X739" s="84">
        <v>0</v>
      </c>
      <c r="Y739" s="99">
        <v>3</v>
      </c>
      <c r="Z739" s="65">
        <v>3</v>
      </c>
      <c r="AA739" s="319">
        <v>885165</v>
      </c>
      <c r="AB739" s="319">
        <v>46667</v>
      </c>
      <c r="AC739" s="320">
        <f>AA739+AB739</f>
        <v>931832</v>
      </c>
      <c r="AD739" s="75">
        <v>4500000</v>
      </c>
      <c r="AE739" s="75">
        <v>6000000</v>
      </c>
      <c r="AF739" s="75">
        <f>AC739*U739</f>
        <v>0</v>
      </c>
      <c r="AG739" s="75">
        <f>200000*V739</f>
        <v>3000000</v>
      </c>
      <c r="AH739" s="648">
        <f t="shared" si="11"/>
        <v>0</v>
      </c>
    </row>
    <row r="740" spans="1:34" s="50" customFormat="1" ht="24" hidden="1" customHeight="1" x14ac:dyDescent="0.4">
      <c r="A740" s="182"/>
      <c r="B740" s="298">
        <v>130</v>
      </c>
      <c r="C740" s="266">
        <v>139</v>
      </c>
      <c r="D740" s="299">
        <v>13539</v>
      </c>
      <c r="E740" s="252" t="s">
        <v>85</v>
      </c>
      <c r="F740" s="253" t="s">
        <v>2308</v>
      </c>
      <c r="G740" s="252" t="s">
        <v>87</v>
      </c>
      <c r="H740" s="274" t="s">
        <v>2235</v>
      </c>
      <c r="I740" s="294" t="s">
        <v>2309</v>
      </c>
      <c r="J740" s="637">
        <v>1757165177</v>
      </c>
      <c r="K740" s="635">
        <v>55981389</v>
      </c>
      <c r="L740" s="65" t="s">
        <v>2235</v>
      </c>
      <c r="M740" s="292" t="s">
        <v>2383</v>
      </c>
      <c r="N740" s="99"/>
      <c r="O740" s="65"/>
      <c r="P740" s="90"/>
      <c r="Q740" s="254">
        <v>30</v>
      </c>
      <c r="R740" s="255">
        <v>15</v>
      </c>
      <c r="S740" s="65">
        <v>0</v>
      </c>
      <c r="T740" s="65">
        <v>0</v>
      </c>
      <c r="U740" s="90">
        <v>0</v>
      </c>
      <c r="V740" s="260">
        <v>8</v>
      </c>
      <c r="W740" s="99">
        <v>0</v>
      </c>
      <c r="X740" s="84">
        <v>0</v>
      </c>
      <c r="Y740" s="99">
        <v>0</v>
      </c>
      <c r="Z740" s="65">
        <v>0</v>
      </c>
      <c r="AA740" s="327">
        <v>1642901</v>
      </c>
      <c r="AB740" s="327">
        <v>0</v>
      </c>
      <c r="AC740" s="328">
        <f>AA740+AB740</f>
        <v>1642901</v>
      </c>
      <c r="AD740" s="75">
        <v>4500000</v>
      </c>
      <c r="AE740" s="75">
        <v>6000000</v>
      </c>
      <c r="AF740" s="75">
        <f>AC740*U740</f>
        <v>0</v>
      </c>
      <c r="AG740" s="75">
        <f>200000*V740</f>
        <v>1600000</v>
      </c>
      <c r="AH740" s="648">
        <f t="shared" si="11"/>
        <v>0</v>
      </c>
    </row>
    <row r="741" spans="1:34" s="50" customFormat="1" ht="24" hidden="1" customHeight="1" x14ac:dyDescent="0.2">
      <c r="A741" s="182"/>
      <c r="B741" s="298">
        <v>612</v>
      </c>
      <c r="C741" s="266">
        <v>409</v>
      </c>
      <c r="D741" s="299">
        <v>13540</v>
      </c>
      <c r="E741" s="242" t="s">
        <v>2311</v>
      </c>
      <c r="F741" s="243" t="s">
        <v>2312</v>
      </c>
      <c r="G741" s="287" t="s">
        <v>137</v>
      </c>
      <c r="H741" s="274" t="s">
        <v>2235</v>
      </c>
      <c r="I741" s="294" t="s">
        <v>2313</v>
      </c>
      <c r="J741" s="635">
        <v>1819875504</v>
      </c>
      <c r="K741" s="635">
        <v>56039435</v>
      </c>
      <c r="L741" s="65" t="s">
        <v>2235</v>
      </c>
      <c r="M741" s="292" t="s">
        <v>137</v>
      </c>
      <c r="N741" s="244" t="s">
        <v>2410</v>
      </c>
      <c r="O741" s="65"/>
      <c r="P741" s="90"/>
      <c r="Q741" s="244">
        <v>30</v>
      </c>
      <c r="R741" s="246">
        <v>120</v>
      </c>
      <c r="S741" s="246">
        <v>110</v>
      </c>
      <c r="T741" s="246">
        <v>29.33</v>
      </c>
      <c r="U741" s="90">
        <v>0</v>
      </c>
      <c r="V741" s="262">
        <v>15</v>
      </c>
      <c r="W741" s="99">
        <v>0</v>
      </c>
      <c r="X741" s="84">
        <v>0</v>
      </c>
      <c r="Y741" s="99">
        <v>3</v>
      </c>
      <c r="Z741" s="65">
        <v>3</v>
      </c>
      <c r="AA741" s="319">
        <v>885165</v>
      </c>
      <c r="AB741" s="319">
        <v>46667</v>
      </c>
      <c r="AC741" s="320">
        <f>AA741+AB741</f>
        <v>931832</v>
      </c>
      <c r="AD741" s="75">
        <v>4500000</v>
      </c>
      <c r="AE741" s="75">
        <v>6000000</v>
      </c>
      <c r="AF741" s="75">
        <f>AC741*U741</f>
        <v>0</v>
      </c>
      <c r="AG741" s="75">
        <f>200000*V741</f>
        <v>3000000</v>
      </c>
      <c r="AH741" s="648">
        <f t="shared" si="11"/>
        <v>0</v>
      </c>
    </row>
    <row r="742" spans="1:34" s="50" customFormat="1" ht="24" hidden="1" customHeight="1" x14ac:dyDescent="0.2">
      <c r="A742" s="182"/>
      <c r="B742" s="298">
        <v>611</v>
      </c>
      <c r="C742" s="266">
        <v>408</v>
      </c>
      <c r="D742" s="299">
        <v>13541</v>
      </c>
      <c r="E742" s="242" t="s">
        <v>2315</v>
      </c>
      <c r="F742" s="243" t="s">
        <v>2316</v>
      </c>
      <c r="G742" s="287" t="s">
        <v>137</v>
      </c>
      <c r="H742" s="274" t="s">
        <v>2235</v>
      </c>
      <c r="I742" s="294" t="s">
        <v>2317</v>
      </c>
      <c r="J742" s="635">
        <v>1972365436</v>
      </c>
      <c r="K742" s="635">
        <v>55786783</v>
      </c>
      <c r="L742" s="65" t="s">
        <v>2235</v>
      </c>
      <c r="M742" s="292" t="s">
        <v>137</v>
      </c>
      <c r="N742" s="244" t="s">
        <v>2410</v>
      </c>
      <c r="O742" s="65"/>
      <c r="P742" s="90"/>
      <c r="Q742" s="244">
        <v>30</v>
      </c>
      <c r="R742" s="246">
        <v>120</v>
      </c>
      <c r="S742" s="246">
        <v>110</v>
      </c>
      <c r="T742" s="246">
        <v>29.33</v>
      </c>
      <c r="U742" s="90">
        <v>0</v>
      </c>
      <c r="V742" s="262">
        <v>15</v>
      </c>
      <c r="W742" s="99">
        <v>0</v>
      </c>
      <c r="X742" s="84">
        <v>0</v>
      </c>
      <c r="Y742" s="99">
        <v>0</v>
      </c>
      <c r="Z742" s="65">
        <v>0</v>
      </c>
      <c r="AA742" s="319">
        <v>885165</v>
      </c>
      <c r="AB742" s="319">
        <v>46667</v>
      </c>
      <c r="AC742" s="320">
        <f>AA742+AB742</f>
        <v>931832</v>
      </c>
      <c r="AD742" s="75">
        <v>4500000</v>
      </c>
      <c r="AE742" s="75">
        <v>6000000</v>
      </c>
      <c r="AF742" s="75">
        <f>AC742*U742</f>
        <v>0</v>
      </c>
      <c r="AG742" s="75">
        <f>200000*V742</f>
        <v>3000000</v>
      </c>
      <c r="AH742" s="648">
        <f t="shared" si="11"/>
        <v>0</v>
      </c>
    </row>
    <row r="743" spans="1:34" s="50" customFormat="1" ht="24" hidden="1" customHeight="1" x14ac:dyDescent="0.2">
      <c r="A743" s="182"/>
      <c r="B743" s="298">
        <v>135</v>
      </c>
      <c r="C743" s="266">
        <v>144</v>
      </c>
      <c r="D743" s="299">
        <v>13542</v>
      </c>
      <c r="E743" s="252" t="s">
        <v>111</v>
      </c>
      <c r="F743" s="253" t="s">
        <v>2319</v>
      </c>
      <c r="G743" s="252" t="s">
        <v>87</v>
      </c>
      <c r="H743" s="274" t="s">
        <v>2235</v>
      </c>
      <c r="I743" s="294" t="s">
        <v>2320</v>
      </c>
      <c r="J743" s="635">
        <v>1740449118</v>
      </c>
      <c r="K743" s="635">
        <v>50387985</v>
      </c>
      <c r="L743" s="65" t="s">
        <v>2235</v>
      </c>
      <c r="M743" s="307" t="s">
        <v>2380</v>
      </c>
      <c r="N743" s="99"/>
      <c r="O743" s="65"/>
      <c r="P743" s="90"/>
      <c r="Q743" s="254">
        <v>30</v>
      </c>
      <c r="R743" s="255">
        <v>61</v>
      </c>
      <c r="S743" s="65">
        <v>0</v>
      </c>
      <c r="T743" s="65">
        <v>0</v>
      </c>
      <c r="U743" s="90">
        <v>0</v>
      </c>
      <c r="V743" s="261">
        <v>22</v>
      </c>
      <c r="W743" s="99">
        <v>0</v>
      </c>
      <c r="X743" s="84">
        <v>0</v>
      </c>
      <c r="Y743" s="99">
        <v>0</v>
      </c>
      <c r="Z743" s="65">
        <v>0</v>
      </c>
      <c r="AA743" s="327">
        <v>1477052</v>
      </c>
      <c r="AB743" s="327">
        <v>46667</v>
      </c>
      <c r="AC743" s="328">
        <f>AA743+AB743</f>
        <v>1523719</v>
      </c>
      <c r="AD743" s="75">
        <v>4500000</v>
      </c>
      <c r="AE743" s="75">
        <v>6000000</v>
      </c>
      <c r="AF743" s="75">
        <f>AC743*U743</f>
        <v>0</v>
      </c>
      <c r="AG743" s="75">
        <f>200000*V743</f>
        <v>4400000</v>
      </c>
      <c r="AH743" s="648">
        <f t="shared" si="11"/>
        <v>0</v>
      </c>
    </row>
    <row r="744" spans="1:34" s="50" customFormat="1" ht="24" hidden="1" customHeight="1" x14ac:dyDescent="0.2">
      <c r="A744" s="182"/>
      <c r="B744" s="298">
        <v>615</v>
      </c>
      <c r="C744" s="266">
        <v>412</v>
      </c>
      <c r="D744" s="299">
        <v>13543</v>
      </c>
      <c r="E744" s="242" t="s">
        <v>244</v>
      </c>
      <c r="F744" s="243" t="s">
        <v>2322</v>
      </c>
      <c r="G744" s="287" t="s">
        <v>137</v>
      </c>
      <c r="H744" s="274" t="s">
        <v>2235</v>
      </c>
      <c r="I744" s="294" t="s">
        <v>2323</v>
      </c>
      <c r="J744" s="635">
        <v>4679724153</v>
      </c>
      <c r="K744" s="635">
        <v>38406412</v>
      </c>
      <c r="L744" s="65" t="s">
        <v>2235</v>
      </c>
      <c r="M744" s="292" t="s">
        <v>137</v>
      </c>
      <c r="N744" s="244" t="s">
        <v>2410</v>
      </c>
      <c r="O744" s="65"/>
      <c r="P744" s="90"/>
      <c r="Q744" s="244">
        <v>30</v>
      </c>
      <c r="R744" s="246">
        <v>120</v>
      </c>
      <c r="S744" s="246">
        <v>110</v>
      </c>
      <c r="T744" s="246">
        <v>29.33</v>
      </c>
      <c r="U744" s="245">
        <f>1+1</f>
        <v>2</v>
      </c>
      <c r="V744" s="262">
        <v>21</v>
      </c>
      <c r="W744" s="99">
        <v>0</v>
      </c>
      <c r="X744" s="84">
        <v>0</v>
      </c>
      <c r="Y744" s="99">
        <v>2</v>
      </c>
      <c r="Z744" s="65">
        <v>2</v>
      </c>
      <c r="AA744" s="319">
        <v>885165</v>
      </c>
      <c r="AB744" s="319">
        <v>0</v>
      </c>
      <c r="AC744" s="320">
        <f>AA744+AB744</f>
        <v>885165</v>
      </c>
      <c r="AD744" s="75">
        <v>4500000</v>
      </c>
      <c r="AE744" s="75">
        <v>6000000</v>
      </c>
      <c r="AF744" s="75">
        <f>AC744*U744</f>
        <v>1770330</v>
      </c>
      <c r="AG744" s="75">
        <f>200000*V744</f>
        <v>4200000</v>
      </c>
      <c r="AH744" s="648">
        <f t="shared" si="11"/>
        <v>0</v>
      </c>
    </row>
    <row r="745" spans="1:34" s="50" customFormat="1" ht="24" hidden="1" customHeight="1" x14ac:dyDescent="0.2">
      <c r="A745" s="182"/>
      <c r="B745" s="298">
        <v>132</v>
      </c>
      <c r="C745" s="266">
        <v>141</v>
      </c>
      <c r="D745" s="299">
        <v>13544</v>
      </c>
      <c r="E745" s="252" t="s">
        <v>2325</v>
      </c>
      <c r="F745" s="253" t="s">
        <v>2326</v>
      </c>
      <c r="G745" s="252" t="s">
        <v>87</v>
      </c>
      <c r="H745" s="274" t="s">
        <v>2235</v>
      </c>
      <c r="I745" s="294" t="s">
        <v>2327</v>
      </c>
      <c r="J745" s="635">
        <v>1740627679</v>
      </c>
      <c r="K745" s="635">
        <v>12869303</v>
      </c>
      <c r="L745" s="65" t="s">
        <v>2235</v>
      </c>
      <c r="M745" s="292" t="s">
        <v>2380</v>
      </c>
      <c r="N745" s="99"/>
      <c r="O745" s="65"/>
      <c r="P745" s="90"/>
      <c r="Q745" s="254">
        <v>30</v>
      </c>
      <c r="R745" s="255">
        <v>120</v>
      </c>
      <c r="S745" s="65">
        <v>0</v>
      </c>
      <c r="T745" s="65">
        <v>0</v>
      </c>
      <c r="U745" s="90">
        <v>0</v>
      </c>
      <c r="V745" s="260">
        <v>27</v>
      </c>
      <c r="W745" s="99">
        <v>0</v>
      </c>
      <c r="X745" s="84">
        <v>0</v>
      </c>
      <c r="Y745" s="99">
        <v>0</v>
      </c>
      <c r="Z745" s="65">
        <v>0</v>
      </c>
      <c r="AA745" s="327">
        <v>1477052</v>
      </c>
      <c r="AB745" s="327">
        <v>0</v>
      </c>
      <c r="AC745" s="328">
        <f>AA745+AB745</f>
        <v>1477052</v>
      </c>
      <c r="AD745" s="75">
        <v>4500000</v>
      </c>
      <c r="AE745" s="75">
        <v>6000000</v>
      </c>
      <c r="AF745" s="75">
        <f>AC745*U745</f>
        <v>0</v>
      </c>
      <c r="AG745" s="75">
        <f>200000*V745</f>
        <v>5400000</v>
      </c>
      <c r="AH745" s="648">
        <f t="shared" si="11"/>
        <v>0</v>
      </c>
    </row>
    <row r="746" spans="1:34" s="50" customFormat="1" ht="24" hidden="1" customHeight="1" x14ac:dyDescent="0.5">
      <c r="A746" s="182"/>
      <c r="B746" s="298">
        <v>606</v>
      </c>
      <c r="C746" s="266">
        <v>403</v>
      </c>
      <c r="D746" s="299">
        <v>13545</v>
      </c>
      <c r="E746" s="242" t="s">
        <v>2329</v>
      </c>
      <c r="F746" s="243" t="s">
        <v>319</v>
      </c>
      <c r="G746" s="287" t="s">
        <v>137</v>
      </c>
      <c r="H746" s="274" t="s">
        <v>2235</v>
      </c>
      <c r="I746" s="439" t="s">
        <v>3011</v>
      </c>
      <c r="J746" s="635">
        <v>1757547681</v>
      </c>
      <c r="K746" s="635">
        <v>50477538</v>
      </c>
      <c r="L746" s="65" t="s">
        <v>2235</v>
      </c>
      <c r="M746" s="292" t="s">
        <v>137</v>
      </c>
      <c r="N746" s="244" t="s">
        <v>2410</v>
      </c>
      <c r="O746" s="65"/>
      <c r="P746" s="90"/>
      <c r="Q746" s="244">
        <v>30</v>
      </c>
      <c r="R746" s="246">
        <v>120</v>
      </c>
      <c r="S746" s="246">
        <v>110</v>
      </c>
      <c r="T746" s="246">
        <v>29.33</v>
      </c>
      <c r="U746" s="90">
        <v>0</v>
      </c>
      <c r="V746" s="262">
        <v>15</v>
      </c>
      <c r="W746" s="99">
        <v>0</v>
      </c>
      <c r="X746" s="84">
        <v>0</v>
      </c>
      <c r="Y746" s="99">
        <v>0</v>
      </c>
      <c r="Z746" s="65">
        <v>0</v>
      </c>
      <c r="AA746" s="319">
        <v>885165</v>
      </c>
      <c r="AB746" s="319">
        <v>0</v>
      </c>
      <c r="AC746" s="320">
        <f>AA746+AB746</f>
        <v>885165</v>
      </c>
      <c r="AD746" s="75">
        <v>4500000</v>
      </c>
      <c r="AE746" s="75">
        <v>6000000</v>
      </c>
      <c r="AF746" s="75">
        <f>AC746*U746</f>
        <v>0</v>
      </c>
      <c r="AG746" s="75">
        <f>200000*V746</f>
        <v>3000000</v>
      </c>
      <c r="AH746" s="648">
        <f t="shared" si="11"/>
        <v>0</v>
      </c>
    </row>
    <row r="747" spans="1:34" s="50" customFormat="1" ht="24" hidden="1" customHeight="1" x14ac:dyDescent="0.2">
      <c r="A747" s="182"/>
      <c r="B747" s="298">
        <v>597</v>
      </c>
      <c r="C747" s="266">
        <v>394</v>
      </c>
      <c r="D747" s="299">
        <v>13546</v>
      </c>
      <c r="E747" s="242" t="s">
        <v>2331</v>
      </c>
      <c r="F747" s="243" t="s">
        <v>2332</v>
      </c>
      <c r="G747" s="287" t="s">
        <v>137</v>
      </c>
      <c r="H747" s="274" t="s">
        <v>2235</v>
      </c>
      <c r="I747" s="294" t="s">
        <v>2333</v>
      </c>
      <c r="J747" s="635">
        <v>1810002044</v>
      </c>
      <c r="K747" s="635">
        <v>53310366</v>
      </c>
      <c r="L747" s="65" t="s">
        <v>2235</v>
      </c>
      <c r="M747" s="292" t="s">
        <v>137</v>
      </c>
      <c r="N747" s="244" t="s">
        <v>2410</v>
      </c>
      <c r="O747" s="65"/>
      <c r="P747" s="90"/>
      <c r="Q747" s="244">
        <v>30</v>
      </c>
      <c r="R747" s="246">
        <v>120</v>
      </c>
      <c r="S747" s="246">
        <v>110</v>
      </c>
      <c r="T747" s="246">
        <v>29.33</v>
      </c>
      <c r="U747" s="90">
        <v>0</v>
      </c>
      <c r="V747" s="262">
        <v>15</v>
      </c>
      <c r="W747" s="99">
        <v>0</v>
      </c>
      <c r="X747" s="84">
        <v>0</v>
      </c>
      <c r="Y747" s="99">
        <v>0</v>
      </c>
      <c r="Z747" s="65">
        <v>0</v>
      </c>
      <c r="AA747" s="319">
        <v>885165</v>
      </c>
      <c r="AB747" s="319">
        <v>46667</v>
      </c>
      <c r="AC747" s="320">
        <f>AA747+AB747</f>
        <v>931832</v>
      </c>
      <c r="AD747" s="75">
        <v>4500000</v>
      </c>
      <c r="AE747" s="75">
        <v>6000000</v>
      </c>
      <c r="AF747" s="75">
        <f>AC747*U747</f>
        <v>0</v>
      </c>
      <c r="AG747" s="75">
        <f>200000*V747</f>
        <v>3000000</v>
      </c>
      <c r="AH747" s="648">
        <f t="shared" si="11"/>
        <v>0</v>
      </c>
    </row>
    <row r="748" spans="1:34" s="50" customFormat="1" ht="24" hidden="1" customHeight="1" x14ac:dyDescent="0.2">
      <c r="A748" s="182"/>
      <c r="B748" s="298">
        <v>599</v>
      </c>
      <c r="C748" s="266">
        <v>396</v>
      </c>
      <c r="D748" s="299">
        <v>13547</v>
      </c>
      <c r="E748" s="242" t="s">
        <v>1726</v>
      </c>
      <c r="F748" s="243" t="s">
        <v>2332</v>
      </c>
      <c r="G748" s="287" t="s">
        <v>137</v>
      </c>
      <c r="H748" s="274" t="s">
        <v>2235</v>
      </c>
      <c r="I748" s="294" t="s">
        <v>2335</v>
      </c>
      <c r="J748" s="635">
        <v>1817512439</v>
      </c>
      <c r="K748" s="635">
        <v>50582799</v>
      </c>
      <c r="L748" s="65" t="s">
        <v>2235</v>
      </c>
      <c r="M748" s="292" t="s">
        <v>137</v>
      </c>
      <c r="N748" s="244" t="s">
        <v>2410</v>
      </c>
      <c r="O748" s="65"/>
      <c r="P748" s="90"/>
      <c r="Q748" s="244">
        <v>30</v>
      </c>
      <c r="R748" s="246">
        <v>120</v>
      </c>
      <c r="S748" s="246">
        <v>110</v>
      </c>
      <c r="T748" s="246">
        <v>29.33</v>
      </c>
      <c r="U748" s="90">
        <v>0</v>
      </c>
      <c r="V748" s="262">
        <v>15</v>
      </c>
      <c r="W748" s="99">
        <v>0</v>
      </c>
      <c r="X748" s="84">
        <v>0</v>
      </c>
      <c r="Y748" s="99">
        <v>1</v>
      </c>
      <c r="Z748" s="65">
        <v>1</v>
      </c>
      <c r="AA748" s="319">
        <v>885165</v>
      </c>
      <c r="AB748" s="319">
        <v>46667</v>
      </c>
      <c r="AC748" s="320">
        <f>AA748+AB748</f>
        <v>931832</v>
      </c>
      <c r="AD748" s="75">
        <v>4500000</v>
      </c>
      <c r="AE748" s="75">
        <v>6000000</v>
      </c>
      <c r="AF748" s="75">
        <f>AC748*U748</f>
        <v>0</v>
      </c>
      <c r="AG748" s="75">
        <f>200000*V748</f>
        <v>3000000</v>
      </c>
      <c r="AH748" s="648">
        <f t="shared" si="11"/>
        <v>0</v>
      </c>
    </row>
    <row r="749" spans="1:34" s="50" customFormat="1" ht="24" hidden="1" customHeight="1" x14ac:dyDescent="0.2">
      <c r="A749" s="182"/>
      <c r="B749" s="298">
        <v>133</v>
      </c>
      <c r="C749" s="266">
        <v>142</v>
      </c>
      <c r="D749" s="299">
        <v>13548</v>
      </c>
      <c r="E749" s="252" t="s">
        <v>2337</v>
      </c>
      <c r="F749" s="253" t="s">
        <v>2009</v>
      </c>
      <c r="G749" s="252" t="s">
        <v>87</v>
      </c>
      <c r="H749" s="274" t="s">
        <v>2235</v>
      </c>
      <c r="I749" s="294" t="s">
        <v>2338</v>
      </c>
      <c r="J749" s="635">
        <v>5509969891</v>
      </c>
      <c r="K749" s="635">
        <v>57615015</v>
      </c>
      <c r="L749" s="65" t="s">
        <v>2235</v>
      </c>
      <c r="M749" s="292" t="s">
        <v>2380</v>
      </c>
      <c r="N749" s="99"/>
      <c r="O749" s="65"/>
      <c r="P749" s="90"/>
      <c r="Q749" s="254">
        <v>30</v>
      </c>
      <c r="R749" s="255">
        <v>50</v>
      </c>
      <c r="S749" s="65">
        <v>0</v>
      </c>
      <c r="T749" s="65">
        <v>0</v>
      </c>
      <c r="U749" s="90">
        <v>0</v>
      </c>
      <c r="V749" s="260">
        <v>22</v>
      </c>
      <c r="W749" s="99">
        <v>0</v>
      </c>
      <c r="X749" s="84">
        <v>0</v>
      </c>
      <c r="Y749" s="99">
        <v>0</v>
      </c>
      <c r="Z749" s="65">
        <v>0</v>
      </c>
      <c r="AA749" s="327">
        <v>1477052</v>
      </c>
      <c r="AB749" s="327">
        <v>0</v>
      </c>
      <c r="AC749" s="328">
        <f>AA749+AB749</f>
        <v>1477052</v>
      </c>
      <c r="AD749" s="75">
        <v>4500000</v>
      </c>
      <c r="AE749" s="75">
        <v>6000000</v>
      </c>
      <c r="AF749" s="75">
        <f>AC749*U749</f>
        <v>0</v>
      </c>
      <c r="AG749" s="75">
        <f>200000*V749</f>
        <v>4400000</v>
      </c>
      <c r="AH749" s="648">
        <f t="shared" si="11"/>
        <v>0</v>
      </c>
    </row>
    <row r="750" spans="1:34" s="50" customFormat="1" ht="24" customHeight="1" x14ac:dyDescent="0.2">
      <c r="A750" s="182"/>
      <c r="B750" s="298">
        <v>738</v>
      </c>
      <c r="C750" s="266">
        <v>537</v>
      </c>
      <c r="D750" s="299">
        <v>13549</v>
      </c>
      <c r="E750" s="242" t="s">
        <v>2340</v>
      </c>
      <c r="F750" s="243" t="s">
        <v>2341</v>
      </c>
      <c r="G750" s="287" t="s">
        <v>137</v>
      </c>
      <c r="H750" s="274" t="s">
        <v>2342</v>
      </c>
      <c r="I750" s="294" t="s">
        <v>3131</v>
      </c>
      <c r="J750" s="635">
        <v>3070650961</v>
      </c>
      <c r="K750" s="635"/>
      <c r="L750" s="65" t="s">
        <v>2342</v>
      </c>
      <c r="M750" s="292" t="s">
        <v>137</v>
      </c>
      <c r="N750" s="99"/>
      <c r="O750" s="246" t="s">
        <v>2410</v>
      </c>
      <c r="P750" s="90"/>
      <c r="Q750" s="244">
        <v>30</v>
      </c>
      <c r="R750" s="246">
        <v>90</v>
      </c>
      <c r="S750" s="246">
        <v>0</v>
      </c>
      <c r="T750" s="246">
        <v>0</v>
      </c>
      <c r="U750" s="90">
        <v>0</v>
      </c>
      <c r="V750" s="262">
        <v>30</v>
      </c>
      <c r="W750" s="99">
        <v>0</v>
      </c>
      <c r="X750" s="84">
        <v>0</v>
      </c>
      <c r="Y750" s="99">
        <v>1</v>
      </c>
      <c r="Z750" s="65">
        <v>0</v>
      </c>
      <c r="AA750" s="319">
        <v>885165</v>
      </c>
      <c r="AB750" s="319">
        <v>46667</v>
      </c>
      <c r="AC750" s="320">
        <f>AA750+AB750</f>
        <v>931832</v>
      </c>
      <c r="AD750" s="75">
        <v>4500000</v>
      </c>
      <c r="AE750" s="75">
        <v>6000000</v>
      </c>
      <c r="AF750" s="75">
        <f>AC750*U750</f>
        <v>0</v>
      </c>
      <c r="AG750" s="75">
        <f>200000*V750</f>
        <v>6000000</v>
      </c>
      <c r="AH750" s="648">
        <f t="shared" si="11"/>
        <v>-1</v>
      </c>
    </row>
    <row r="751" spans="1:34" s="50" customFormat="1" ht="24" customHeight="1" x14ac:dyDescent="0.2">
      <c r="A751" s="182"/>
      <c r="B751" s="298">
        <v>737</v>
      </c>
      <c r="C751" s="266">
        <v>536</v>
      </c>
      <c r="D751" s="299">
        <v>13550</v>
      </c>
      <c r="E751" s="242" t="s">
        <v>352</v>
      </c>
      <c r="F751" s="243" t="s">
        <v>2344</v>
      </c>
      <c r="G751" s="287" t="s">
        <v>137</v>
      </c>
      <c r="H751" s="274" t="s">
        <v>2342</v>
      </c>
      <c r="I751" s="440" t="s">
        <v>3130</v>
      </c>
      <c r="J751" s="635">
        <v>3479456502</v>
      </c>
      <c r="K751" s="635"/>
      <c r="L751" s="65" t="s">
        <v>2342</v>
      </c>
      <c r="M751" s="292" t="s">
        <v>137</v>
      </c>
      <c r="N751" s="244" t="s">
        <v>2410</v>
      </c>
      <c r="O751" s="65"/>
      <c r="P751" s="90"/>
      <c r="Q751" s="244">
        <v>30</v>
      </c>
      <c r="R751" s="246">
        <v>120</v>
      </c>
      <c r="S751" s="246">
        <v>110</v>
      </c>
      <c r="T751" s="246">
        <v>29.33</v>
      </c>
      <c r="U751" s="90">
        <v>0</v>
      </c>
      <c r="V751" s="262">
        <v>30</v>
      </c>
      <c r="W751" s="99">
        <v>0</v>
      </c>
      <c r="X751" s="84">
        <v>0</v>
      </c>
      <c r="Y751" s="99">
        <v>2</v>
      </c>
      <c r="Z751" s="65">
        <v>1</v>
      </c>
      <c r="AA751" s="319">
        <v>885165</v>
      </c>
      <c r="AB751" s="319">
        <v>46667</v>
      </c>
      <c r="AC751" s="320">
        <f>AA751+AB751</f>
        <v>931832</v>
      </c>
      <c r="AD751" s="75">
        <v>4500000</v>
      </c>
      <c r="AE751" s="75">
        <v>6000000</v>
      </c>
      <c r="AF751" s="75">
        <f>AC751*U751</f>
        <v>0</v>
      </c>
      <c r="AG751" s="75">
        <f>200000*V751</f>
        <v>6000000</v>
      </c>
      <c r="AH751" s="648">
        <f t="shared" si="11"/>
        <v>-1</v>
      </c>
    </row>
    <row r="752" spans="1:34" s="50" customFormat="1" ht="24" hidden="1" customHeight="1" x14ac:dyDescent="0.2">
      <c r="A752" s="182"/>
      <c r="B752" s="298">
        <v>740</v>
      </c>
      <c r="C752" s="266">
        <v>539</v>
      </c>
      <c r="D752" s="299">
        <v>13551</v>
      </c>
      <c r="E752" s="242" t="s">
        <v>1916</v>
      </c>
      <c r="F752" s="243" t="s">
        <v>2346</v>
      </c>
      <c r="G752" s="287" t="s">
        <v>137</v>
      </c>
      <c r="H752" s="274" t="s">
        <v>2342</v>
      </c>
      <c r="I752" s="294" t="s">
        <v>3133</v>
      </c>
      <c r="J752" s="635">
        <v>4723308687</v>
      </c>
      <c r="K752" s="635">
        <v>85185397</v>
      </c>
      <c r="L752" s="65" t="s">
        <v>2342</v>
      </c>
      <c r="M752" s="292" t="s">
        <v>137</v>
      </c>
      <c r="N752" s="244" t="s">
        <v>2410</v>
      </c>
      <c r="O752" s="65"/>
      <c r="P752" s="90"/>
      <c r="Q752" s="244">
        <v>30</v>
      </c>
      <c r="R752" s="246">
        <v>120</v>
      </c>
      <c r="S752" s="246">
        <v>110</v>
      </c>
      <c r="T752" s="246">
        <v>29.33</v>
      </c>
      <c r="U752" s="90">
        <v>0</v>
      </c>
      <c r="V752" s="262">
        <v>30</v>
      </c>
      <c r="W752" s="99">
        <v>0</v>
      </c>
      <c r="X752" s="84">
        <v>0</v>
      </c>
      <c r="Y752" s="99">
        <v>3</v>
      </c>
      <c r="Z752" s="65">
        <v>3</v>
      </c>
      <c r="AA752" s="319">
        <v>885165</v>
      </c>
      <c r="AB752" s="319">
        <v>46667</v>
      </c>
      <c r="AC752" s="320">
        <f>AA752+AB752</f>
        <v>931832</v>
      </c>
      <c r="AD752" s="75">
        <v>4500000</v>
      </c>
      <c r="AE752" s="75">
        <v>6000000</v>
      </c>
      <c r="AF752" s="75">
        <f>AC752*U752</f>
        <v>0</v>
      </c>
      <c r="AG752" s="75">
        <f>200000*V752</f>
        <v>6000000</v>
      </c>
      <c r="AH752" s="648">
        <f t="shared" si="11"/>
        <v>0</v>
      </c>
    </row>
    <row r="753" spans="1:34" s="50" customFormat="1" ht="24" hidden="1" customHeight="1" x14ac:dyDescent="0.2">
      <c r="A753" s="182"/>
      <c r="B753" s="298">
        <v>735</v>
      </c>
      <c r="C753" s="266">
        <v>534</v>
      </c>
      <c r="D753" s="299">
        <v>13552</v>
      </c>
      <c r="E753" s="242" t="s">
        <v>488</v>
      </c>
      <c r="F753" s="243" t="s">
        <v>2348</v>
      </c>
      <c r="G753" s="287" t="s">
        <v>137</v>
      </c>
      <c r="H753" s="274" t="s">
        <v>2342</v>
      </c>
      <c r="I753" s="294" t="s">
        <v>3128</v>
      </c>
      <c r="J753" s="635">
        <v>4699897371</v>
      </c>
      <c r="K753" s="635">
        <v>85389424</v>
      </c>
      <c r="L753" s="65" t="s">
        <v>2342</v>
      </c>
      <c r="M753" s="292" t="s">
        <v>137</v>
      </c>
      <c r="N753" s="244" t="s">
        <v>2410</v>
      </c>
      <c r="O753" s="65"/>
      <c r="P753" s="90"/>
      <c r="Q753" s="244">
        <v>30</v>
      </c>
      <c r="R753" s="246">
        <v>120</v>
      </c>
      <c r="S753" s="246">
        <v>110</v>
      </c>
      <c r="T753" s="246">
        <v>29.33</v>
      </c>
      <c r="U753" s="90">
        <v>0</v>
      </c>
      <c r="V753" s="262">
        <v>15</v>
      </c>
      <c r="W753" s="99">
        <v>0</v>
      </c>
      <c r="X753" s="84">
        <v>0</v>
      </c>
      <c r="Y753" s="99">
        <v>3</v>
      </c>
      <c r="Z753" s="65">
        <v>3</v>
      </c>
      <c r="AA753" s="319">
        <v>885165</v>
      </c>
      <c r="AB753" s="319">
        <v>46667</v>
      </c>
      <c r="AC753" s="320">
        <f>AA753+AB753</f>
        <v>931832</v>
      </c>
      <c r="AD753" s="75">
        <v>4500000</v>
      </c>
      <c r="AE753" s="75">
        <v>6000000</v>
      </c>
      <c r="AF753" s="75">
        <f>AC753*U753</f>
        <v>0</v>
      </c>
      <c r="AG753" s="75">
        <f>200000*V753</f>
        <v>3000000</v>
      </c>
      <c r="AH753" s="648">
        <f t="shared" si="11"/>
        <v>0</v>
      </c>
    </row>
    <row r="754" spans="1:34" s="50" customFormat="1" ht="24" customHeight="1" x14ac:dyDescent="0.2">
      <c r="A754" s="182"/>
      <c r="B754" s="298">
        <v>236</v>
      </c>
      <c r="C754" s="266">
        <v>255</v>
      </c>
      <c r="D754" s="299">
        <v>13553</v>
      </c>
      <c r="E754" s="252" t="s">
        <v>2351</v>
      </c>
      <c r="F754" s="253" t="s">
        <v>2157</v>
      </c>
      <c r="G754" s="252" t="s">
        <v>87</v>
      </c>
      <c r="H754" s="274" t="s">
        <v>2342</v>
      </c>
      <c r="I754" s="294" t="s">
        <v>2670</v>
      </c>
      <c r="J754" s="635">
        <v>4699762573</v>
      </c>
      <c r="K754" s="635">
        <v>85159201</v>
      </c>
      <c r="L754" s="65"/>
      <c r="M754" s="292" t="s">
        <v>2380</v>
      </c>
      <c r="N754" s="99"/>
      <c r="O754" s="65"/>
      <c r="P754" s="90"/>
      <c r="Q754" s="254">
        <v>30</v>
      </c>
      <c r="R754" s="255">
        <v>45</v>
      </c>
      <c r="S754" s="65">
        <v>0</v>
      </c>
      <c r="T754" s="65">
        <v>0</v>
      </c>
      <c r="U754" s="90">
        <v>0</v>
      </c>
      <c r="V754" s="260">
        <v>17</v>
      </c>
      <c r="W754" s="99">
        <v>0</v>
      </c>
      <c r="X754" s="84">
        <v>0</v>
      </c>
      <c r="Y754" s="99">
        <v>0</v>
      </c>
      <c r="Z754" s="65">
        <v>1</v>
      </c>
      <c r="AA754" s="327">
        <v>1477052</v>
      </c>
      <c r="AB754" s="327">
        <v>0</v>
      </c>
      <c r="AC754" s="328">
        <f>AA754+AB754</f>
        <v>1477052</v>
      </c>
      <c r="AD754" s="75">
        <v>4500000</v>
      </c>
      <c r="AE754" s="75">
        <v>6000000</v>
      </c>
      <c r="AF754" s="75">
        <f>AC754*U754</f>
        <v>0</v>
      </c>
      <c r="AG754" s="75">
        <f>200000*V754</f>
        <v>3400000</v>
      </c>
      <c r="AH754" s="648">
        <f t="shared" si="11"/>
        <v>1</v>
      </c>
    </row>
    <row r="755" spans="1:34" s="50" customFormat="1" ht="24" hidden="1" customHeight="1" x14ac:dyDescent="0.2">
      <c r="A755" s="182"/>
      <c r="B755" s="298">
        <v>233</v>
      </c>
      <c r="C755" s="266">
        <v>252</v>
      </c>
      <c r="D755" s="299">
        <v>13554</v>
      </c>
      <c r="E755" s="252" t="s">
        <v>248</v>
      </c>
      <c r="F755" s="253" t="s">
        <v>1394</v>
      </c>
      <c r="G755" s="252" t="s">
        <v>87</v>
      </c>
      <c r="H755" s="274" t="s">
        <v>2342</v>
      </c>
      <c r="I755" s="294" t="s">
        <v>2667</v>
      </c>
      <c r="J755" s="635">
        <v>3380407097</v>
      </c>
      <c r="K755" s="635"/>
      <c r="L755" s="65" t="s">
        <v>2342</v>
      </c>
      <c r="M755" s="292" t="s">
        <v>2383</v>
      </c>
      <c r="N755" s="99"/>
      <c r="O755" s="65"/>
      <c r="P755" s="90"/>
      <c r="Q755" s="254">
        <v>30</v>
      </c>
      <c r="R755" s="255">
        <v>58</v>
      </c>
      <c r="S755" s="65">
        <v>0</v>
      </c>
      <c r="T755" s="65">
        <v>0</v>
      </c>
      <c r="U755" s="90">
        <v>0</v>
      </c>
      <c r="V755" s="260">
        <v>19</v>
      </c>
      <c r="W755" s="99">
        <v>0</v>
      </c>
      <c r="X755" s="84">
        <v>0</v>
      </c>
      <c r="Y755" s="99">
        <v>0</v>
      </c>
      <c r="Z755" s="65">
        <v>0</v>
      </c>
      <c r="AA755" s="327">
        <v>1642901</v>
      </c>
      <c r="AB755" s="327">
        <v>46667</v>
      </c>
      <c r="AC755" s="328">
        <f>AA755+AB755</f>
        <v>1689568</v>
      </c>
      <c r="AD755" s="75">
        <v>4500000</v>
      </c>
      <c r="AE755" s="75">
        <v>6000000</v>
      </c>
      <c r="AF755" s="75">
        <f>AC755*U755</f>
        <v>0</v>
      </c>
      <c r="AG755" s="75">
        <f>200000*V755</f>
        <v>3800000</v>
      </c>
      <c r="AH755" s="648">
        <f t="shared" si="11"/>
        <v>0</v>
      </c>
    </row>
    <row r="756" spans="1:34" s="50" customFormat="1" ht="24" hidden="1" customHeight="1" x14ac:dyDescent="0.2">
      <c r="A756" s="182"/>
      <c r="B756" s="298">
        <v>234</v>
      </c>
      <c r="C756" s="266">
        <v>253</v>
      </c>
      <c r="D756" s="299">
        <v>13555</v>
      </c>
      <c r="E756" s="252" t="s">
        <v>2354</v>
      </c>
      <c r="F756" s="253" t="s">
        <v>2355</v>
      </c>
      <c r="G756" s="252" t="s">
        <v>87</v>
      </c>
      <c r="H756" s="274" t="s">
        <v>2342</v>
      </c>
      <c r="I756" s="294" t="s">
        <v>2668</v>
      </c>
      <c r="J756" s="635">
        <v>3380398373</v>
      </c>
      <c r="K756" s="635">
        <v>85448469</v>
      </c>
      <c r="L756" s="65" t="s">
        <v>2342</v>
      </c>
      <c r="M756" s="292" t="s">
        <v>2383</v>
      </c>
      <c r="N756" s="99"/>
      <c r="O756" s="65"/>
      <c r="P756" s="90"/>
      <c r="Q756" s="254">
        <v>30</v>
      </c>
      <c r="R756" s="255">
        <v>70</v>
      </c>
      <c r="S756" s="65">
        <v>0</v>
      </c>
      <c r="T756" s="65">
        <v>0</v>
      </c>
      <c r="U756" s="90">
        <v>0</v>
      </c>
      <c r="V756" s="260">
        <v>18</v>
      </c>
      <c r="W756" s="99">
        <v>0</v>
      </c>
      <c r="X756" s="84">
        <v>0</v>
      </c>
      <c r="Y756" s="99">
        <v>2</v>
      </c>
      <c r="Z756" s="65">
        <v>2</v>
      </c>
      <c r="AA756" s="327">
        <v>1642901</v>
      </c>
      <c r="AB756" s="327">
        <v>46667</v>
      </c>
      <c r="AC756" s="328">
        <f>AA756+AB756</f>
        <v>1689568</v>
      </c>
      <c r="AD756" s="75">
        <v>4500000</v>
      </c>
      <c r="AE756" s="75">
        <v>6000000</v>
      </c>
      <c r="AF756" s="75">
        <f>AC756*U756</f>
        <v>0</v>
      </c>
      <c r="AG756" s="75">
        <f>200000*V756</f>
        <v>3600000</v>
      </c>
      <c r="AH756" s="648">
        <f t="shared" si="11"/>
        <v>0</v>
      </c>
    </row>
    <row r="757" spans="1:34" s="50" customFormat="1" ht="24" hidden="1" customHeight="1" x14ac:dyDescent="0.2">
      <c r="A757" s="182"/>
      <c r="B757" s="298">
        <v>235</v>
      </c>
      <c r="C757" s="266">
        <v>254</v>
      </c>
      <c r="D757" s="299">
        <v>13556</v>
      </c>
      <c r="E757" s="252" t="s">
        <v>2358</v>
      </c>
      <c r="F757" s="253" t="s">
        <v>2359</v>
      </c>
      <c r="G757" s="252" t="s">
        <v>87</v>
      </c>
      <c r="H757" s="274" t="s">
        <v>2342</v>
      </c>
      <c r="I757" s="294" t="s">
        <v>2669</v>
      </c>
      <c r="J757" s="635">
        <v>2511706725</v>
      </c>
      <c r="K757" s="635">
        <v>85461285</v>
      </c>
      <c r="L757" s="65" t="s">
        <v>2342</v>
      </c>
      <c r="M757" s="307" t="s">
        <v>2380</v>
      </c>
      <c r="N757" s="99"/>
      <c r="O757" s="65"/>
      <c r="P757" s="90"/>
      <c r="Q757" s="254">
        <v>30</v>
      </c>
      <c r="R757" s="255">
        <v>62</v>
      </c>
      <c r="S757" s="65">
        <v>0</v>
      </c>
      <c r="T757" s="65">
        <v>0</v>
      </c>
      <c r="U757" s="90">
        <v>0</v>
      </c>
      <c r="V757" s="260">
        <v>19</v>
      </c>
      <c r="W757" s="99">
        <v>0</v>
      </c>
      <c r="X757" s="84">
        <v>0</v>
      </c>
      <c r="Y757" s="99">
        <v>0</v>
      </c>
      <c r="Z757" s="65">
        <v>0</v>
      </c>
      <c r="AA757" s="327">
        <v>1477052</v>
      </c>
      <c r="AB757" s="327">
        <v>0</v>
      </c>
      <c r="AC757" s="328">
        <f>AA757+AB757</f>
        <v>1477052</v>
      </c>
      <c r="AD757" s="75">
        <v>4500000</v>
      </c>
      <c r="AE757" s="75">
        <v>6000000</v>
      </c>
      <c r="AF757" s="75">
        <f>AC757*U757</f>
        <v>0</v>
      </c>
      <c r="AG757" s="75">
        <f>200000*V757</f>
        <v>3800000</v>
      </c>
      <c r="AH757" s="648">
        <f t="shared" si="11"/>
        <v>0</v>
      </c>
    </row>
    <row r="758" spans="1:34" s="50" customFormat="1" ht="24" customHeight="1" x14ac:dyDescent="0.2">
      <c r="A758" s="182"/>
      <c r="B758" s="298">
        <v>736</v>
      </c>
      <c r="C758" s="266">
        <v>535</v>
      </c>
      <c r="D758" s="299">
        <v>13557</v>
      </c>
      <c r="E758" s="242" t="s">
        <v>1184</v>
      </c>
      <c r="F758" s="243" t="s">
        <v>2362</v>
      </c>
      <c r="G758" s="287" t="s">
        <v>137</v>
      </c>
      <c r="H758" s="274" t="s">
        <v>2342</v>
      </c>
      <c r="I758" s="294" t="s">
        <v>3129</v>
      </c>
      <c r="J758" s="635">
        <v>3380662836</v>
      </c>
      <c r="K758" s="635">
        <v>85395500</v>
      </c>
      <c r="L758" s="65" t="s">
        <v>2342</v>
      </c>
      <c r="M758" s="292" t="s">
        <v>137</v>
      </c>
      <c r="N758" s="244" t="s">
        <v>2410</v>
      </c>
      <c r="O758" s="65"/>
      <c r="P758" s="90"/>
      <c r="Q758" s="244">
        <v>30</v>
      </c>
      <c r="R758" s="246">
        <v>120</v>
      </c>
      <c r="S758" s="246">
        <v>110</v>
      </c>
      <c r="T758" s="246">
        <v>29.33</v>
      </c>
      <c r="U758" s="90">
        <v>0</v>
      </c>
      <c r="V758" s="262">
        <v>30</v>
      </c>
      <c r="W758" s="99">
        <v>0</v>
      </c>
      <c r="X758" s="84">
        <v>0</v>
      </c>
      <c r="Y758" s="99">
        <v>1</v>
      </c>
      <c r="Z758" s="65">
        <v>0</v>
      </c>
      <c r="AA758" s="319">
        <v>885165</v>
      </c>
      <c r="AB758" s="319">
        <v>46667</v>
      </c>
      <c r="AC758" s="320">
        <f>AA758+AB758</f>
        <v>931832</v>
      </c>
      <c r="AD758" s="75">
        <v>4500000</v>
      </c>
      <c r="AE758" s="75">
        <v>6000000</v>
      </c>
      <c r="AF758" s="75">
        <f>AC758*U758</f>
        <v>0</v>
      </c>
      <c r="AG758" s="75">
        <f>200000*V758</f>
        <v>6000000</v>
      </c>
      <c r="AH758" s="648">
        <f t="shared" si="11"/>
        <v>-1</v>
      </c>
    </row>
    <row r="759" spans="1:34" s="50" customFormat="1" ht="24" hidden="1" customHeight="1" x14ac:dyDescent="0.5">
      <c r="A759" s="182"/>
      <c r="B759" s="298">
        <v>733</v>
      </c>
      <c r="C759" s="266">
        <v>532</v>
      </c>
      <c r="D759" s="299">
        <v>13558</v>
      </c>
      <c r="E759" s="242" t="s">
        <v>2365</v>
      </c>
      <c r="F759" s="243" t="s">
        <v>2366</v>
      </c>
      <c r="G759" s="287" t="s">
        <v>137</v>
      </c>
      <c r="H759" s="274" t="s">
        <v>2342</v>
      </c>
      <c r="I759" s="439" t="s">
        <v>3126</v>
      </c>
      <c r="J759" s="635">
        <v>3392832987</v>
      </c>
      <c r="K759" s="635"/>
      <c r="L759" s="65" t="s">
        <v>2342</v>
      </c>
      <c r="M759" s="292" t="s">
        <v>137</v>
      </c>
      <c r="N759" s="244" t="s">
        <v>2410</v>
      </c>
      <c r="O759" s="65"/>
      <c r="P759" s="90"/>
      <c r="Q759" s="244">
        <v>30</v>
      </c>
      <c r="R759" s="246">
        <v>120</v>
      </c>
      <c r="S759" s="246">
        <v>110</v>
      </c>
      <c r="T759" s="246">
        <v>29.33</v>
      </c>
      <c r="U759" s="90">
        <v>0</v>
      </c>
      <c r="V759" s="262">
        <v>15</v>
      </c>
      <c r="W759" s="99">
        <v>0</v>
      </c>
      <c r="X759" s="84">
        <v>0</v>
      </c>
      <c r="Y759" s="99">
        <v>2</v>
      </c>
      <c r="Z759" s="65">
        <v>2</v>
      </c>
      <c r="AA759" s="319">
        <v>885165</v>
      </c>
      <c r="AB759" s="319">
        <v>46667</v>
      </c>
      <c r="AC759" s="320">
        <f>AA759+AB759</f>
        <v>931832</v>
      </c>
      <c r="AD759" s="75">
        <v>4500000</v>
      </c>
      <c r="AE759" s="75">
        <v>6000000</v>
      </c>
      <c r="AF759" s="75">
        <f>AC759*U759</f>
        <v>0</v>
      </c>
      <c r="AG759" s="75">
        <f>200000*V759</f>
        <v>3000000</v>
      </c>
      <c r="AH759" s="648">
        <f t="shared" si="11"/>
        <v>0</v>
      </c>
    </row>
    <row r="760" spans="1:34" s="50" customFormat="1" ht="24" customHeight="1" x14ac:dyDescent="0.2">
      <c r="A760" s="182"/>
      <c r="B760" s="298">
        <v>739</v>
      </c>
      <c r="C760" s="266">
        <v>538</v>
      </c>
      <c r="D760" s="299">
        <v>13559</v>
      </c>
      <c r="E760" s="242" t="s">
        <v>99</v>
      </c>
      <c r="F760" s="243" t="s">
        <v>2368</v>
      </c>
      <c r="G760" s="287" t="s">
        <v>137</v>
      </c>
      <c r="H760" s="274" t="s">
        <v>2342</v>
      </c>
      <c r="I760" s="294" t="s">
        <v>3132</v>
      </c>
      <c r="J760" s="635">
        <v>3391183144</v>
      </c>
      <c r="K760" s="635">
        <v>12615452</v>
      </c>
      <c r="L760" s="65" t="s">
        <v>2342</v>
      </c>
      <c r="M760" s="292" t="s">
        <v>137</v>
      </c>
      <c r="N760" s="244" t="s">
        <v>2410</v>
      </c>
      <c r="O760" s="65"/>
      <c r="P760" s="90"/>
      <c r="Q760" s="244">
        <v>30</v>
      </c>
      <c r="R760" s="246">
        <v>120</v>
      </c>
      <c r="S760" s="246">
        <v>110</v>
      </c>
      <c r="T760" s="246">
        <v>29.33</v>
      </c>
      <c r="U760" s="90">
        <v>0</v>
      </c>
      <c r="V760" s="262">
        <v>28</v>
      </c>
      <c r="W760" s="99">
        <v>0</v>
      </c>
      <c r="X760" s="84">
        <v>0</v>
      </c>
      <c r="Y760" s="99">
        <v>3</v>
      </c>
      <c r="Z760" s="65">
        <v>2</v>
      </c>
      <c r="AA760" s="319">
        <v>885165</v>
      </c>
      <c r="AB760" s="319">
        <v>46667</v>
      </c>
      <c r="AC760" s="320">
        <f>AA760+AB760</f>
        <v>931832</v>
      </c>
      <c r="AD760" s="75">
        <v>4500000</v>
      </c>
      <c r="AE760" s="75">
        <v>6000000</v>
      </c>
      <c r="AF760" s="75">
        <f>AC760*U760</f>
        <v>0</v>
      </c>
      <c r="AG760" s="75">
        <f>200000*V760</f>
        <v>5600000</v>
      </c>
      <c r="AH760" s="648">
        <f t="shared" si="11"/>
        <v>-1</v>
      </c>
    </row>
    <row r="761" spans="1:34" s="50" customFormat="1" ht="24" hidden="1" customHeight="1" x14ac:dyDescent="0.2">
      <c r="A761" s="182"/>
      <c r="B761" s="298">
        <v>741</v>
      </c>
      <c r="C761" s="266">
        <v>540</v>
      </c>
      <c r="D761" s="299">
        <v>13560</v>
      </c>
      <c r="E761" s="242" t="s">
        <v>1027</v>
      </c>
      <c r="F761" s="243" t="s">
        <v>2371</v>
      </c>
      <c r="G761" s="287" t="s">
        <v>137</v>
      </c>
      <c r="H761" s="274" t="s">
        <v>2342</v>
      </c>
      <c r="I761" s="294" t="s">
        <v>3134</v>
      </c>
      <c r="J761" s="635">
        <v>3380821721</v>
      </c>
      <c r="K761" s="635">
        <v>46880372</v>
      </c>
      <c r="L761" s="65" t="s">
        <v>2342</v>
      </c>
      <c r="M761" s="292" t="s">
        <v>137</v>
      </c>
      <c r="N761" s="244" t="s">
        <v>2410</v>
      </c>
      <c r="O761" s="65"/>
      <c r="P761" s="90"/>
      <c r="Q761" s="244">
        <v>30</v>
      </c>
      <c r="R761" s="246">
        <v>120</v>
      </c>
      <c r="S761" s="246">
        <v>110</v>
      </c>
      <c r="T761" s="246">
        <v>29.33</v>
      </c>
      <c r="U761" s="90">
        <v>0</v>
      </c>
      <c r="V761" s="262">
        <v>30</v>
      </c>
      <c r="W761" s="99">
        <v>0</v>
      </c>
      <c r="X761" s="84">
        <v>0</v>
      </c>
      <c r="Y761" s="99">
        <v>0</v>
      </c>
      <c r="Z761" s="65">
        <v>0</v>
      </c>
      <c r="AA761" s="319">
        <v>885165</v>
      </c>
      <c r="AB761" s="319">
        <v>46667</v>
      </c>
      <c r="AC761" s="320">
        <f>AA761+AB761</f>
        <v>931832</v>
      </c>
      <c r="AD761" s="75">
        <v>4500000</v>
      </c>
      <c r="AE761" s="75">
        <v>6000000</v>
      </c>
      <c r="AF761" s="75">
        <f>AC761*U761</f>
        <v>0</v>
      </c>
      <c r="AG761" s="75">
        <f>200000*V761</f>
        <v>6000000</v>
      </c>
      <c r="AH761" s="648">
        <f t="shared" si="11"/>
        <v>0</v>
      </c>
    </row>
    <row r="762" spans="1:34" s="50" customFormat="1" ht="24" customHeight="1" x14ac:dyDescent="0.2">
      <c r="A762" s="182"/>
      <c r="B762" s="298">
        <v>734</v>
      </c>
      <c r="C762" s="266">
        <v>533</v>
      </c>
      <c r="D762" s="299">
        <v>13561</v>
      </c>
      <c r="E762" s="242" t="s">
        <v>2374</v>
      </c>
      <c r="F762" s="243" t="s">
        <v>2375</v>
      </c>
      <c r="G762" s="287" t="s">
        <v>137</v>
      </c>
      <c r="H762" s="274" t="s">
        <v>2342</v>
      </c>
      <c r="I762" s="294" t="s">
        <v>3127</v>
      </c>
      <c r="J762" s="635">
        <v>3479692540</v>
      </c>
      <c r="K762" s="635">
        <v>85068405</v>
      </c>
      <c r="L762" s="65" t="s">
        <v>2342</v>
      </c>
      <c r="M762" s="292" t="s">
        <v>137</v>
      </c>
      <c r="N762" s="244" t="s">
        <v>2410</v>
      </c>
      <c r="O762" s="65"/>
      <c r="P762" s="90"/>
      <c r="Q762" s="244">
        <v>30</v>
      </c>
      <c r="R762" s="246">
        <v>120</v>
      </c>
      <c r="S762" s="246">
        <v>110</v>
      </c>
      <c r="T762" s="246">
        <v>29.33</v>
      </c>
      <c r="U762" s="90">
        <v>0</v>
      </c>
      <c r="V762" s="262">
        <v>27</v>
      </c>
      <c r="W762" s="99">
        <v>0</v>
      </c>
      <c r="X762" s="84">
        <v>0</v>
      </c>
      <c r="Y762" s="99">
        <v>2</v>
      </c>
      <c r="Z762" s="65">
        <v>0</v>
      </c>
      <c r="AA762" s="319">
        <v>885165</v>
      </c>
      <c r="AB762" s="319">
        <v>46667</v>
      </c>
      <c r="AC762" s="320">
        <f>AA762+AB762</f>
        <v>931832</v>
      </c>
      <c r="AD762" s="75">
        <v>4500000</v>
      </c>
      <c r="AE762" s="75">
        <v>6000000</v>
      </c>
      <c r="AF762" s="75">
        <f>AC762*U762</f>
        <v>0</v>
      </c>
      <c r="AG762" s="75">
        <f>200000*V762</f>
        <v>5400000</v>
      </c>
      <c r="AH762" s="648">
        <f t="shared" si="11"/>
        <v>-2</v>
      </c>
    </row>
    <row r="763" spans="1:34" s="50" customFormat="1" ht="24" customHeight="1" x14ac:dyDescent="0.2">
      <c r="A763" s="182"/>
      <c r="B763" s="298">
        <v>757</v>
      </c>
      <c r="C763" s="266">
        <v>86</v>
      </c>
      <c r="D763" s="625">
        <v>14034</v>
      </c>
      <c r="E763" s="242" t="s">
        <v>2441</v>
      </c>
      <c r="F763" s="243" t="s">
        <v>2442</v>
      </c>
      <c r="G763" s="287" t="s">
        <v>137</v>
      </c>
      <c r="H763" s="274" t="s">
        <v>88</v>
      </c>
      <c r="I763" s="294" t="s">
        <v>3150</v>
      </c>
      <c r="J763" s="635">
        <v>53889932</v>
      </c>
      <c r="K763" s="635">
        <v>22060108</v>
      </c>
      <c r="L763" s="65" t="s">
        <v>88</v>
      </c>
      <c r="M763" s="292" t="s">
        <v>137</v>
      </c>
      <c r="N763" s="246" t="s">
        <v>2410</v>
      </c>
      <c r="O763" s="65"/>
      <c r="P763" s="90"/>
      <c r="Q763" s="244">
        <v>30</v>
      </c>
      <c r="R763" s="246">
        <v>120</v>
      </c>
      <c r="S763" s="246">
        <v>110</v>
      </c>
      <c r="T763" s="246">
        <v>29.33</v>
      </c>
      <c r="U763" s="90">
        <v>0</v>
      </c>
      <c r="V763" s="262">
        <v>12</v>
      </c>
      <c r="W763" s="99">
        <v>0</v>
      </c>
      <c r="X763" s="84">
        <v>0</v>
      </c>
      <c r="Y763" s="99">
        <v>3</v>
      </c>
      <c r="Z763" s="65">
        <v>1</v>
      </c>
      <c r="AA763" s="319">
        <v>885165</v>
      </c>
      <c r="AB763" s="319">
        <v>0</v>
      </c>
      <c r="AC763" s="320">
        <f>AA763+AB763</f>
        <v>885165</v>
      </c>
      <c r="AD763" s="75">
        <v>4500000</v>
      </c>
      <c r="AE763" s="75">
        <v>6000000</v>
      </c>
      <c r="AF763" s="75">
        <f>AC763*U763</f>
        <v>0</v>
      </c>
      <c r="AG763" s="75">
        <f>200000*V763</f>
        <v>2400000</v>
      </c>
      <c r="AH763" s="648">
        <f t="shared" si="11"/>
        <v>-2</v>
      </c>
    </row>
    <row r="764" spans="1:34" s="50" customFormat="1" ht="24" customHeight="1" x14ac:dyDescent="0.2">
      <c r="A764" s="182"/>
      <c r="B764" s="298">
        <v>758</v>
      </c>
      <c r="C764" s="266">
        <v>222</v>
      </c>
      <c r="D764" s="299">
        <v>14015</v>
      </c>
      <c r="E764" s="242" t="s">
        <v>805</v>
      </c>
      <c r="F764" s="243" t="s">
        <v>2443</v>
      </c>
      <c r="G764" s="287" t="s">
        <v>137</v>
      </c>
      <c r="H764" s="274" t="s">
        <v>983</v>
      </c>
      <c r="I764" s="294" t="s">
        <v>3164</v>
      </c>
      <c r="J764" s="635">
        <v>76078124</v>
      </c>
      <c r="K764" s="635"/>
      <c r="L764" s="331" t="s">
        <v>2463</v>
      </c>
      <c r="M764" s="292" t="s">
        <v>137</v>
      </c>
      <c r="N764" s="246" t="s">
        <v>2410</v>
      </c>
      <c r="O764" s="65"/>
      <c r="P764" s="90"/>
      <c r="Q764" s="244">
        <v>30</v>
      </c>
      <c r="R764" s="246">
        <v>120</v>
      </c>
      <c r="S764" s="246">
        <v>110</v>
      </c>
      <c r="T764" s="246">
        <v>29.33</v>
      </c>
      <c r="U764" s="90">
        <v>0</v>
      </c>
      <c r="V764" s="262">
        <v>15</v>
      </c>
      <c r="W764" s="99">
        <v>0</v>
      </c>
      <c r="X764" s="84">
        <v>0</v>
      </c>
      <c r="Y764" s="99">
        <v>0</v>
      </c>
      <c r="Z764" s="65">
        <v>1</v>
      </c>
      <c r="AA764" s="319">
        <v>885165</v>
      </c>
      <c r="AB764" s="319">
        <v>0</v>
      </c>
      <c r="AC764" s="320">
        <f>AA764+AB764</f>
        <v>885165</v>
      </c>
      <c r="AD764" s="75">
        <v>4500000</v>
      </c>
      <c r="AE764" s="75">
        <v>6000000</v>
      </c>
      <c r="AF764" s="75">
        <f>AC764*U764</f>
        <v>0</v>
      </c>
      <c r="AG764" s="75">
        <f>200000*V764</f>
        <v>3000000</v>
      </c>
      <c r="AH764" s="648">
        <f t="shared" si="11"/>
        <v>1</v>
      </c>
    </row>
    <row r="765" spans="1:34" s="50" customFormat="1" ht="24" customHeight="1" x14ac:dyDescent="0.2">
      <c r="A765" s="182"/>
      <c r="B765" s="298">
        <v>759</v>
      </c>
      <c r="C765" s="266">
        <v>223</v>
      </c>
      <c r="D765" s="299">
        <v>14016</v>
      </c>
      <c r="E765" s="242" t="s">
        <v>226</v>
      </c>
      <c r="F765" s="243" t="s">
        <v>2444</v>
      </c>
      <c r="G765" s="287" t="s">
        <v>137</v>
      </c>
      <c r="H765" s="274" t="s">
        <v>983</v>
      </c>
      <c r="I765" s="294" t="s">
        <v>3165</v>
      </c>
      <c r="J765" s="635">
        <v>4011430951</v>
      </c>
      <c r="K765" s="635"/>
      <c r="L765" s="274" t="s">
        <v>983</v>
      </c>
      <c r="M765" s="292" t="s">
        <v>137</v>
      </c>
      <c r="N765" s="246" t="s">
        <v>2410</v>
      </c>
      <c r="O765" s="65"/>
      <c r="P765" s="90"/>
      <c r="Q765" s="244">
        <v>30</v>
      </c>
      <c r="R765" s="246">
        <v>120</v>
      </c>
      <c r="S765" s="246">
        <v>110</v>
      </c>
      <c r="T765" s="246">
        <v>29.33</v>
      </c>
      <c r="U765" s="90">
        <v>0</v>
      </c>
      <c r="V765" s="262">
        <v>13</v>
      </c>
      <c r="W765" s="99">
        <v>0</v>
      </c>
      <c r="X765" s="84">
        <v>0</v>
      </c>
      <c r="Y765" s="99">
        <v>0</v>
      </c>
      <c r="Z765" s="65">
        <v>2</v>
      </c>
      <c r="AA765" s="319">
        <v>885165</v>
      </c>
      <c r="AB765" s="319">
        <v>0</v>
      </c>
      <c r="AC765" s="320">
        <f>AA765+AB765</f>
        <v>885165</v>
      </c>
      <c r="AD765" s="75">
        <v>4500000</v>
      </c>
      <c r="AE765" s="75">
        <v>6000000</v>
      </c>
      <c r="AF765" s="75">
        <f>AC765*U765</f>
        <v>0</v>
      </c>
      <c r="AG765" s="75">
        <f>200000*V765</f>
        <v>2600000</v>
      </c>
      <c r="AH765" s="648">
        <f t="shared" si="11"/>
        <v>2</v>
      </c>
    </row>
    <row r="766" spans="1:34" s="50" customFormat="1" ht="24" hidden="1" customHeight="1" x14ac:dyDescent="0.2">
      <c r="A766" s="182"/>
      <c r="B766" s="298">
        <v>760</v>
      </c>
      <c r="C766" s="266">
        <v>376</v>
      </c>
      <c r="D766" s="299">
        <v>14001</v>
      </c>
      <c r="E766" s="242" t="s">
        <v>732</v>
      </c>
      <c r="F766" s="243" t="s">
        <v>2445</v>
      </c>
      <c r="G766" s="287" t="s">
        <v>137</v>
      </c>
      <c r="H766" s="274" t="s">
        <v>324</v>
      </c>
      <c r="I766" s="294" t="s">
        <v>2480</v>
      </c>
      <c r="J766" s="635">
        <v>2282812743</v>
      </c>
      <c r="K766" s="635">
        <v>63617401</v>
      </c>
      <c r="L766" s="274" t="s">
        <v>324</v>
      </c>
      <c r="M766" s="292" t="s">
        <v>137</v>
      </c>
      <c r="N766" s="246" t="s">
        <v>2410</v>
      </c>
      <c r="O766" s="65"/>
      <c r="P766" s="90"/>
      <c r="Q766" s="244">
        <v>30</v>
      </c>
      <c r="R766" s="246">
        <v>120</v>
      </c>
      <c r="S766" s="246">
        <v>110</v>
      </c>
      <c r="T766" s="246">
        <v>29.33</v>
      </c>
      <c r="U766" s="90">
        <v>0</v>
      </c>
      <c r="V766" s="262">
        <v>15</v>
      </c>
      <c r="W766" s="99">
        <v>0</v>
      </c>
      <c r="X766" s="84">
        <v>0</v>
      </c>
      <c r="Y766" s="99">
        <v>0</v>
      </c>
      <c r="Z766" s="65">
        <v>0</v>
      </c>
      <c r="AA766" s="319">
        <v>885165</v>
      </c>
      <c r="AB766" s="319">
        <v>0</v>
      </c>
      <c r="AC766" s="320">
        <f>AA766+AB766</f>
        <v>885165</v>
      </c>
      <c r="AD766" s="75">
        <v>4500000</v>
      </c>
      <c r="AE766" s="75">
        <v>6000000</v>
      </c>
      <c r="AF766" s="75">
        <f>AC766*U766</f>
        <v>0</v>
      </c>
      <c r="AG766" s="75">
        <f>200000*V766</f>
        <v>3000000</v>
      </c>
      <c r="AH766" s="648">
        <f t="shared" si="11"/>
        <v>0</v>
      </c>
    </row>
    <row r="767" spans="1:34" s="50" customFormat="1" ht="24" hidden="1" customHeight="1" x14ac:dyDescent="0.2">
      <c r="A767" s="182"/>
      <c r="B767" s="298">
        <v>761</v>
      </c>
      <c r="C767" s="266">
        <v>386</v>
      </c>
      <c r="D767" s="299">
        <v>14004</v>
      </c>
      <c r="E767" s="242" t="s">
        <v>259</v>
      </c>
      <c r="F767" s="243" t="s">
        <v>1268</v>
      </c>
      <c r="G767" s="287" t="s">
        <v>137</v>
      </c>
      <c r="H767" s="274" t="s">
        <v>206</v>
      </c>
      <c r="I767" s="294" t="s">
        <v>3151</v>
      </c>
      <c r="J767" s="635">
        <v>880220600</v>
      </c>
      <c r="K767" s="635">
        <v>68995030</v>
      </c>
      <c r="L767" s="274" t="s">
        <v>206</v>
      </c>
      <c r="M767" s="292" t="s">
        <v>137</v>
      </c>
      <c r="N767" s="83"/>
      <c r="O767" s="246" t="s">
        <v>2410</v>
      </c>
      <c r="P767" s="90"/>
      <c r="Q767" s="244">
        <v>30</v>
      </c>
      <c r="R767" s="246">
        <v>90</v>
      </c>
      <c r="S767" s="246">
        <v>0</v>
      </c>
      <c r="T767" s="246">
        <v>0</v>
      </c>
      <c r="U767" s="90">
        <v>0</v>
      </c>
      <c r="V767" s="262">
        <v>24</v>
      </c>
      <c r="W767" s="99">
        <v>0</v>
      </c>
      <c r="X767" s="84">
        <v>0</v>
      </c>
      <c r="Y767" s="99">
        <v>0</v>
      </c>
      <c r="Z767" s="65">
        <v>0</v>
      </c>
      <c r="AA767" s="319">
        <v>885165</v>
      </c>
      <c r="AB767" s="319">
        <v>0</v>
      </c>
      <c r="AC767" s="320">
        <f>AA767+AB767</f>
        <v>885165</v>
      </c>
      <c r="AD767" s="75">
        <v>4500000</v>
      </c>
      <c r="AE767" s="75">
        <v>6000000</v>
      </c>
      <c r="AF767" s="75">
        <f>AC767*U767</f>
        <v>0</v>
      </c>
      <c r="AG767" s="75">
        <f>200000*V767</f>
        <v>4800000</v>
      </c>
      <c r="AH767" s="648">
        <f t="shared" si="11"/>
        <v>0</v>
      </c>
    </row>
    <row r="768" spans="1:34" s="50" customFormat="1" ht="24" hidden="1" customHeight="1" x14ac:dyDescent="0.2">
      <c r="A768" s="182"/>
      <c r="B768" s="298">
        <v>762</v>
      </c>
      <c r="C768" s="266">
        <v>552</v>
      </c>
      <c r="D768" s="299">
        <v>14008</v>
      </c>
      <c r="E768" s="242" t="s">
        <v>135</v>
      </c>
      <c r="F768" s="243" t="s">
        <v>2446</v>
      </c>
      <c r="G768" s="287" t="s">
        <v>137</v>
      </c>
      <c r="H768" s="274" t="s">
        <v>2447</v>
      </c>
      <c r="I768" s="294" t="s">
        <v>3152</v>
      </c>
      <c r="J768" s="635">
        <v>3671556201</v>
      </c>
      <c r="K768" s="635">
        <v>82531041</v>
      </c>
      <c r="L768" s="274" t="s">
        <v>2447</v>
      </c>
      <c r="M768" s="292" t="s">
        <v>137</v>
      </c>
      <c r="N768" s="246" t="s">
        <v>2410</v>
      </c>
      <c r="O768" s="65"/>
      <c r="P768" s="90"/>
      <c r="Q768" s="244">
        <v>30</v>
      </c>
      <c r="R768" s="246">
        <v>120</v>
      </c>
      <c r="S768" s="246">
        <v>110</v>
      </c>
      <c r="T768" s="246">
        <v>29.33</v>
      </c>
      <c r="U768" s="245">
        <f>2+3</f>
        <v>5</v>
      </c>
      <c r="V768" s="262">
        <v>21</v>
      </c>
      <c r="W768" s="99">
        <v>0</v>
      </c>
      <c r="X768" s="84">
        <v>0</v>
      </c>
      <c r="Y768" s="99">
        <v>4</v>
      </c>
      <c r="Z768" s="390">
        <f>Y768</f>
        <v>4</v>
      </c>
      <c r="AA768" s="319">
        <v>885165</v>
      </c>
      <c r="AB768" s="319">
        <v>0</v>
      </c>
      <c r="AC768" s="320">
        <f>AA768+AB768</f>
        <v>885165</v>
      </c>
      <c r="AD768" s="75">
        <v>4500000</v>
      </c>
      <c r="AE768" s="75">
        <v>6000000</v>
      </c>
      <c r="AF768" s="75">
        <f>AC768*U768</f>
        <v>4425825</v>
      </c>
      <c r="AG768" s="75">
        <f>200000*V768</f>
        <v>4200000</v>
      </c>
      <c r="AH768" s="648">
        <f t="shared" si="11"/>
        <v>0</v>
      </c>
    </row>
    <row r="769" spans="1:35" s="50" customFormat="1" ht="24" hidden="1" customHeight="1" x14ac:dyDescent="0.2">
      <c r="A769" s="182"/>
      <c r="B769" s="298">
        <v>763</v>
      </c>
      <c r="C769" s="266">
        <v>209</v>
      </c>
      <c r="D769" s="299">
        <v>14014</v>
      </c>
      <c r="E769" s="242" t="s">
        <v>2448</v>
      </c>
      <c r="F769" s="243" t="s">
        <v>1110</v>
      </c>
      <c r="G769" s="287" t="s">
        <v>137</v>
      </c>
      <c r="H769" s="274" t="s">
        <v>983</v>
      </c>
      <c r="I769" s="294" t="s">
        <v>3153</v>
      </c>
      <c r="J769" s="635">
        <v>3781710191</v>
      </c>
      <c r="K769" s="635">
        <v>22407366</v>
      </c>
      <c r="L769" s="274" t="s">
        <v>983</v>
      </c>
      <c r="M769" s="292" t="s">
        <v>137</v>
      </c>
      <c r="N769" s="246" t="s">
        <v>2410</v>
      </c>
      <c r="O769" s="65"/>
      <c r="P769" s="90"/>
      <c r="Q769" s="244">
        <v>30</v>
      </c>
      <c r="R769" s="246">
        <v>120</v>
      </c>
      <c r="S769" s="246">
        <v>110</v>
      </c>
      <c r="T769" s="246">
        <v>29.33</v>
      </c>
      <c r="U769" s="90">
        <v>0</v>
      </c>
      <c r="V769" s="262">
        <v>15</v>
      </c>
      <c r="W769" s="99">
        <v>0</v>
      </c>
      <c r="X769" s="84">
        <v>0</v>
      </c>
      <c r="Y769" s="99">
        <v>0</v>
      </c>
      <c r="Z769" s="390">
        <f>Y769</f>
        <v>0</v>
      </c>
      <c r="AA769" s="319">
        <v>885165</v>
      </c>
      <c r="AB769" s="319">
        <v>0</v>
      </c>
      <c r="AC769" s="320">
        <f>AA769+AB769</f>
        <v>885165</v>
      </c>
      <c r="AD769" s="75">
        <v>4500000</v>
      </c>
      <c r="AE769" s="75">
        <v>6000000</v>
      </c>
      <c r="AF769" s="75">
        <f>AC769*U769</f>
        <v>0</v>
      </c>
      <c r="AG769" s="75">
        <f>200000*V769</f>
        <v>3000000</v>
      </c>
      <c r="AH769" s="648">
        <f t="shared" si="11"/>
        <v>0</v>
      </c>
    </row>
    <row r="770" spans="1:35" s="50" customFormat="1" ht="24" hidden="1" customHeight="1" x14ac:dyDescent="0.2">
      <c r="A770" s="182"/>
      <c r="B770" s="298">
        <v>764</v>
      </c>
      <c r="C770" s="266">
        <v>142</v>
      </c>
      <c r="D770" s="299">
        <v>14009</v>
      </c>
      <c r="E770" s="242" t="s">
        <v>2449</v>
      </c>
      <c r="F770" s="243" t="s">
        <v>2450</v>
      </c>
      <c r="G770" s="287" t="s">
        <v>137</v>
      </c>
      <c r="H770" s="274" t="s">
        <v>88</v>
      </c>
      <c r="I770" s="294" t="s">
        <v>2870</v>
      </c>
      <c r="J770" s="635">
        <v>2680127110</v>
      </c>
      <c r="K770" s="635">
        <v>20255753</v>
      </c>
      <c r="L770" s="274" t="s">
        <v>88</v>
      </c>
      <c r="M770" s="292" t="s">
        <v>137</v>
      </c>
      <c r="N770" s="65"/>
      <c r="O770" s="65"/>
      <c r="P770" s="246" t="s">
        <v>2410</v>
      </c>
      <c r="Q770" s="244">
        <v>30</v>
      </c>
      <c r="R770" s="246">
        <v>120</v>
      </c>
      <c r="S770" s="246">
        <v>220</v>
      </c>
      <c r="T770" s="246">
        <v>29.33</v>
      </c>
      <c r="U770" s="90">
        <v>0</v>
      </c>
      <c r="V770" s="262">
        <v>24</v>
      </c>
      <c r="W770" s="99">
        <v>0</v>
      </c>
      <c r="X770" s="84">
        <v>0</v>
      </c>
      <c r="Y770" s="99">
        <v>0</v>
      </c>
      <c r="Z770" s="65">
        <v>0</v>
      </c>
      <c r="AA770" s="319">
        <v>885165</v>
      </c>
      <c r="AB770" s="319">
        <v>0</v>
      </c>
      <c r="AC770" s="320">
        <f>AA770+AB770</f>
        <v>885165</v>
      </c>
      <c r="AD770" s="75">
        <v>4500000</v>
      </c>
      <c r="AE770" s="75">
        <v>6000000</v>
      </c>
      <c r="AF770" s="75">
        <f>AC770*U770</f>
        <v>0</v>
      </c>
      <c r="AG770" s="75">
        <f>200000*V770</f>
        <v>4800000</v>
      </c>
      <c r="AH770" s="648">
        <f t="shared" si="11"/>
        <v>0</v>
      </c>
    </row>
    <row r="771" spans="1:35" s="50" customFormat="1" ht="24" hidden="1" customHeight="1" x14ac:dyDescent="0.2">
      <c r="A771" s="182"/>
      <c r="B771" s="298">
        <v>765</v>
      </c>
      <c r="C771" s="266">
        <v>361</v>
      </c>
      <c r="D771" s="299"/>
      <c r="E771" s="242" t="s">
        <v>314</v>
      </c>
      <c r="F771" s="243" t="s">
        <v>1394</v>
      </c>
      <c r="G771" s="287" t="s">
        <v>137</v>
      </c>
      <c r="H771" s="274" t="s">
        <v>1294</v>
      </c>
      <c r="I771" s="294" t="s">
        <v>3154</v>
      </c>
      <c r="J771" s="635">
        <v>4539276158</v>
      </c>
      <c r="K771" s="635">
        <v>67465801</v>
      </c>
      <c r="L771" s="65" t="s">
        <v>1294</v>
      </c>
      <c r="M771" s="292" t="s">
        <v>137</v>
      </c>
      <c r="N771" s="246" t="s">
        <v>2410</v>
      </c>
      <c r="O771" s="65"/>
      <c r="P771" s="90"/>
      <c r="Q771" s="244">
        <v>30</v>
      </c>
      <c r="R771" s="246">
        <v>120</v>
      </c>
      <c r="S771" s="246">
        <v>110</v>
      </c>
      <c r="T771" s="246">
        <v>29.33</v>
      </c>
      <c r="U771" s="90">
        <v>0</v>
      </c>
      <c r="V771" s="262">
        <v>15</v>
      </c>
      <c r="W771" s="99">
        <v>0</v>
      </c>
      <c r="X771" s="84">
        <v>0</v>
      </c>
      <c r="Y771" s="99">
        <v>1</v>
      </c>
      <c r="Z771" s="390">
        <f>Y771</f>
        <v>1</v>
      </c>
      <c r="AA771" s="319">
        <v>885165</v>
      </c>
      <c r="AB771" s="319">
        <v>0</v>
      </c>
      <c r="AC771" s="320">
        <f>AA771+AB771</f>
        <v>885165</v>
      </c>
      <c r="AD771" s="75">
        <v>4500000</v>
      </c>
      <c r="AE771" s="75">
        <v>6000000</v>
      </c>
      <c r="AF771" s="75">
        <f>AC771*U771</f>
        <v>0</v>
      </c>
      <c r="AG771" s="75">
        <f>200000*V771</f>
        <v>3000000</v>
      </c>
      <c r="AH771" s="648">
        <f t="shared" si="11"/>
        <v>0</v>
      </c>
    </row>
    <row r="772" spans="1:35" s="50" customFormat="1" ht="24" hidden="1" customHeight="1" x14ac:dyDescent="0.2">
      <c r="A772" s="182"/>
      <c r="B772" s="298">
        <v>766</v>
      </c>
      <c r="C772" s="266">
        <v>137</v>
      </c>
      <c r="D772" s="299">
        <v>14006</v>
      </c>
      <c r="E772" s="252" t="s">
        <v>2457</v>
      </c>
      <c r="F772" s="253" t="s">
        <v>2458</v>
      </c>
      <c r="G772" s="252" t="s">
        <v>2414</v>
      </c>
      <c r="H772" s="274" t="s">
        <v>574</v>
      </c>
      <c r="I772" s="294" t="s">
        <v>3160</v>
      </c>
      <c r="J772" s="635">
        <v>829885005</v>
      </c>
      <c r="K772" s="635"/>
      <c r="L772" s="274" t="s">
        <v>574</v>
      </c>
      <c r="M772" s="292" t="s">
        <v>2380</v>
      </c>
      <c r="N772" s="65"/>
      <c r="O772" s="65"/>
      <c r="P772" s="90"/>
      <c r="Q772" s="254">
        <v>30</v>
      </c>
      <c r="R772" s="255">
        <v>10</v>
      </c>
      <c r="S772" s="65">
        <v>0</v>
      </c>
      <c r="T772" s="65">
        <v>0</v>
      </c>
      <c r="U772" s="300">
        <f>1+1+1+1+1</f>
        <v>5</v>
      </c>
      <c r="V772" s="260">
        <v>15</v>
      </c>
      <c r="W772" s="99">
        <v>0</v>
      </c>
      <c r="X772" s="84">
        <v>0</v>
      </c>
      <c r="Y772" s="99">
        <v>0</v>
      </c>
      <c r="Z772" s="390">
        <f>Y772</f>
        <v>0</v>
      </c>
      <c r="AA772" s="327">
        <v>1477052</v>
      </c>
      <c r="AB772" s="327">
        <v>0</v>
      </c>
      <c r="AC772" s="328">
        <f>AA772+AB772</f>
        <v>1477052</v>
      </c>
      <c r="AD772" s="75">
        <v>4500000</v>
      </c>
      <c r="AE772" s="75">
        <v>6000000</v>
      </c>
      <c r="AF772" s="75">
        <f>AC772*U772</f>
        <v>7385260</v>
      </c>
      <c r="AG772" s="75">
        <f>200000*V772</f>
        <v>3000000</v>
      </c>
      <c r="AH772" s="648">
        <f t="shared" si="11"/>
        <v>0</v>
      </c>
    </row>
    <row r="773" spans="1:35" s="50" customFormat="1" ht="24" hidden="1" customHeight="1" x14ac:dyDescent="0.2">
      <c r="A773" s="182"/>
      <c r="B773" s="298">
        <v>767</v>
      </c>
      <c r="C773" s="266">
        <v>222</v>
      </c>
      <c r="D773" s="625">
        <v>14017</v>
      </c>
      <c r="E773" s="252" t="s">
        <v>2459</v>
      </c>
      <c r="F773" s="253" t="s">
        <v>2460</v>
      </c>
      <c r="G773" s="252" t="s">
        <v>2414</v>
      </c>
      <c r="H773" s="274" t="s">
        <v>353</v>
      </c>
      <c r="I773" s="294" t="s">
        <v>3161</v>
      </c>
      <c r="J773" s="635">
        <v>2580697225</v>
      </c>
      <c r="K773" s="635"/>
      <c r="L773" s="65" t="s">
        <v>353</v>
      </c>
      <c r="M773" s="292" t="s">
        <v>2380</v>
      </c>
      <c r="N773" s="65"/>
      <c r="O773" s="65"/>
      <c r="P773" s="90"/>
      <c r="Q773" s="254">
        <v>30</v>
      </c>
      <c r="R773" s="255">
        <v>70</v>
      </c>
      <c r="S773" s="65">
        <v>0</v>
      </c>
      <c r="T773" s="65">
        <v>0</v>
      </c>
      <c r="U773" s="90">
        <v>0</v>
      </c>
      <c r="V773" s="260">
        <v>21</v>
      </c>
      <c r="W773" s="99">
        <v>0</v>
      </c>
      <c r="X773" s="84">
        <v>0</v>
      </c>
      <c r="Y773" s="99">
        <v>1</v>
      </c>
      <c r="Z773" s="390">
        <f>Y773</f>
        <v>1</v>
      </c>
      <c r="AA773" s="327">
        <v>1477052</v>
      </c>
      <c r="AB773" s="327">
        <v>0</v>
      </c>
      <c r="AC773" s="328">
        <f>AA773+AB773</f>
        <v>1477052</v>
      </c>
      <c r="AD773" s="75">
        <v>4500000</v>
      </c>
      <c r="AE773" s="75">
        <v>6000000</v>
      </c>
      <c r="AF773" s="75">
        <f>AC773*U773</f>
        <v>0</v>
      </c>
      <c r="AG773" s="75">
        <f>200000*V773</f>
        <v>4200000</v>
      </c>
      <c r="AH773" s="648">
        <f t="shared" si="11"/>
        <v>0</v>
      </c>
    </row>
    <row r="774" spans="1:35" s="50" customFormat="1" ht="24" hidden="1" customHeight="1" x14ac:dyDescent="0.2">
      <c r="A774" s="182"/>
      <c r="B774" s="298">
        <v>768</v>
      </c>
      <c r="C774" s="266">
        <v>256</v>
      </c>
      <c r="D774" s="625">
        <v>14036</v>
      </c>
      <c r="E774" s="252" t="s">
        <v>760</v>
      </c>
      <c r="F774" s="253" t="s">
        <v>2461</v>
      </c>
      <c r="G774" s="252" t="s">
        <v>2414</v>
      </c>
      <c r="H774" s="274" t="s">
        <v>2447</v>
      </c>
      <c r="I774" s="294" t="s">
        <v>3162</v>
      </c>
      <c r="J774" s="635">
        <v>3660481041</v>
      </c>
      <c r="K774" s="635"/>
      <c r="L774" s="65" t="s">
        <v>2447</v>
      </c>
      <c r="M774" s="292" t="s">
        <v>2380</v>
      </c>
      <c r="N774" s="65"/>
      <c r="O774" s="65"/>
      <c r="P774" s="90"/>
      <c r="Q774" s="254">
        <v>30</v>
      </c>
      <c r="R774" s="255">
        <v>60</v>
      </c>
      <c r="S774" s="65">
        <v>0</v>
      </c>
      <c r="T774" s="65">
        <v>0</v>
      </c>
      <c r="U774" s="90">
        <v>0</v>
      </c>
      <c r="V774" s="260">
        <v>21</v>
      </c>
      <c r="W774" s="99">
        <v>0</v>
      </c>
      <c r="X774" s="84">
        <v>0</v>
      </c>
      <c r="Y774" s="99">
        <v>0</v>
      </c>
      <c r="Z774" s="390">
        <f>Y774</f>
        <v>0</v>
      </c>
      <c r="AA774" s="327">
        <v>1477052</v>
      </c>
      <c r="AB774" s="327">
        <v>0</v>
      </c>
      <c r="AC774" s="328">
        <f>AA774+AB774</f>
        <v>1477052</v>
      </c>
      <c r="AD774" s="75">
        <v>4500000</v>
      </c>
      <c r="AE774" s="75">
        <v>6000000</v>
      </c>
      <c r="AF774" s="75">
        <f>AC774*U774</f>
        <v>0</v>
      </c>
      <c r="AG774" s="75">
        <f>200000*V774</f>
        <v>4200000</v>
      </c>
      <c r="AH774" s="648">
        <f t="shared" si="11"/>
        <v>0</v>
      </c>
    </row>
    <row r="775" spans="1:35" s="50" customFormat="1" ht="24" hidden="1" customHeight="1" x14ac:dyDescent="0.2">
      <c r="A775" s="182"/>
      <c r="B775" s="298">
        <v>769</v>
      </c>
      <c r="C775" s="266">
        <v>360</v>
      </c>
      <c r="D775" s="299">
        <v>14002</v>
      </c>
      <c r="E775" s="242" t="s">
        <v>1225</v>
      </c>
      <c r="F775" s="243" t="s">
        <v>2487</v>
      </c>
      <c r="G775" s="287" t="s">
        <v>137</v>
      </c>
      <c r="H775" s="274" t="s">
        <v>1294</v>
      </c>
      <c r="I775" s="294" t="s">
        <v>3163</v>
      </c>
      <c r="J775" s="635">
        <v>4539865056</v>
      </c>
      <c r="K775" s="635">
        <v>48779111</v>
      </c>
      <c r="L775" s="274" t="s">
        <v>1294</v>
      </c>
      <c r="M775" s="292" t="s">
        <v>137</v>
      </c>
      <c r="N775" s="246" t="s">
        <v>2410</v>
      </c>
      <c r="O775" s="65"/>
      <c r="P775" s="90"/>
      <c r="Q775" s="264">
        <v>30</v>
      </c>
      <c r="R775" s="246">
        <v>120</v>
      </c>
      <c r="S775" s="246">
        <v>110</v>
      </c>
      <c r="T775" s="246">
        <v>29.33</v>
      </c>
      <c r="U775" s="90">
        <v>0</v>
      </c>
      <c r="V775" s="265">
        <v>15</v>
      </c>
      <c r="W775" s="99">
        <v>0</v>
      </c>
      <c r="X775" s="84">
        <v>0</v>
      </c>
      <c r="Y775" s="99">
        <v>1</v>
      </c>
      <c r="Z775" s="65">
        <v>1</v>
      </c>
      <c r="AA775" s="319">
        <v>885165</v>
      </c>
      <c r="AB775" s="319">
        <v>0</v>
      </c>
      <c r="AC775" s="320">
        <f>AA775+AB775</f>
        <v>885165</v>
      </c>
      <c r="AD775" s="75">
        <v>4500000</v>
      </c>
      <c r="AE775" s="75">
        <v>6000000</v>
      </c>
      <c r="AF775" s="75">
        <f>AC775*U775</f>
        <v>0</v>
      </c>
      <c r="AG775" s="75">
        <f>200000*V775</f>
        <v>3000000</v>
      </c>
      <c r="AH775" s="648">
        <f t="shared" si="11"/>
        <v>0</v>
      </c>
    </row>
    <row r="776" spans="1:35" s="197" customFormat="1" ht="24" hidden="1" customHeight="1" x14ac:dyDescent="0.2">
      <c r="A776" s="182"/>
      <c r="B776" s="298">
        <v>770</v>
      </c>
      <c r="C776" s="266">
        <v>76</v>
      </c>
      <c r="D776" s="299">
        <v>14018</v>
      </c>
      <c r="E776" s="267" t="s">
        <v>2451</v>
      </c>
      <c r="F776" s="268" t="s">
        <v>2452</v>
      </c>
      <c r="G776" s="267" t="s">
        <v>2414</v>
      </c>
      <c r="H776" s="274" t="s">
        <v>983</v>
      </c>
      <c r="I776" s="290" t="s">
        <v>3155</v>
      </c>
      <c r="J776" s="638">
        <v>440271967</v>
      </c>
      <c r="K776" s="638">
        <v>21930063</v>
      </c>
      <c r="L776" s="274" t="s">
        <v>88</v>
      </c>
      <c r="M776" s="292" t="s">
        <v>2380</v>
      </c>
      <c r="N776" s="101"/>
      <c r="O776" s="67"/>
      <c r="P776" s="92"/>
      <c r="Q776" s="269">
        <v>30</v>
      </c>
      <c r="R776" s="270">
        <v>82</v>
      </c>
      <c r="S776" s="67">
        <v>0</v>
      </c>
      <c r="T776" s="67">
        <v>0</v>
      </c>
      <c r="U776" s="90">
        <v>0</v>
      </c>
      <c r="V776" s="271">
        <v>19</v>
      </c>
      <c r="W776" s="101">
        <v>0</v>
      </c>
      <c r="X776" s="299">
        <v>0</v>
      </c>
      <c r="Y776" s="289">
        <v>0</v>
      </c>
      <c r="Z776" s="290">
        <v>0</v>
      </c>
      <c r="AA776" s="327">
        <v>1477052</v>
      </c>
      <c r="AB776" s="328">
        <v>0</v>
      </c>
      <c r="AC776" s="328">
        <f>AA776+AB776</f>
        <v>1477052</v>
      </c>
      <c r="AD776" s="75">
        <v>4500000</v>
      </c>
      <c r="AE776" s="75">
        <v>6000000</v>
      </c>
      <c r="AF776" s="75">
        <f>AC776*U776</f>
        <v>0</v>
      </c>
      <c r="AG776" s="75">
        <f>200000*V776</f>
        <v>3800000</v>
      </c>
      <c r="AH776" s="648">
        <f t="shared" ref="AH776:AH819" si="12">Z776-Y776</f>
        <v>0</v>
      </c>
      <c r="AI776" s="200"/>
    </row>
    <row r="777" spans="1:35" s="197" customFormat="1" ht="24" hidden="1" customHeight="1" x14ac:dyDescent="0.2">
      <c r="A777" s="182"/>
      <c r="B777" s="298">
        <v>771</v>
      </c>
      <c r="C777" s="266">
        <v>77</v>
      </c>
      <c r="D777" s="299">
        <v>14010</v>
      </c>
      <c r="E777" s="267" t="s">
        <v>715</v>
      </c>
      <c r="F777" s="268" t="s">
        <v>1394</v>
      </c>
      <c r="G777" s="267" t="s">
        <v>2414</v>
      </c>
      <c r="H777" s="274" t="s">
        <v>983</v>
      </c>
      <c r="I777" s="290" t="s">
        <v>3156</v>
      </c>
      <c r="J777" s="638">
        <v>11792515</v>
      </c>
      <c r="K777" s="638">
        <v>24187802</v>
      </c>
      <c r="L777" s="274" t="s">
        <v>88</v>
      </c>
      <c r="M777" s="288" t="s">
        <v>2381</v>
      </c>
      <c r="N777" s="101"/>
      <c r="O777" s="67"/>
      <c r="P777" s="92"/>
      <c r="Q777" s="269">
        <v>30</v>
      </c>
      <c r="R777" s="270">
        <v>71</v>
      </c>
      <c r="S777" s="67">
        <v>0</v>
      </c>
      <c r="T777" s="67">
        <v>0</v>
      </c>
      <c r="U777" s="90">
        <v>0</v>
      </c>
      <c r="V777" s="271">
        <v>20</v>
      </c>
      <c r="W777" s="101">
        <v>0</v>
      </c>
      <c r="X777" s="299">
        <v>0</v>
      </c>
      <c r="Y777" s="289">
        <v>0</v>
      </c>
      <c r="Z777" s="290">
        <v>0</v>
      </c>
      <c r="AA777" s="327">
        <v>1311206</v>
      </c>
      <c r="AB777" s="328">
        <v>0</v>
      </c>
      <c r="AC777" s="328">
        <f>AA777+AB777</f>
        <v>1311206</v>
      </c>
      <c r="AD777" s="75">
        <v>4500000</v>
      </c>
      <c r="AE777" s="75">
        <v>6000000</v>
      </c>
      <c r="AF777" s="75">
        <f>AC777*U777</f>
        <v>0</v>
      </c>
      <c r="AG777" s="75">
        <f>200000*V777</f>
        <v>4000000</v>
      </c>
      <c r="AH777" s="648">
        <f t="shared" si="12"/>
        <v>0</v>
      </c>
      <c r="AI777" s="200"/>
    </row>
    <row r="778" spans="1:35" s="197" customFormat="1" ht="24" hidden="1" customHeight="1" x14ac:dyDescent="0.2">
      <c r="A778" s="182"/>
      <c r="B778" s="298">
        <v>772</v>
      </c>
      <c r="C778" s="266">
        <v>78</v>
      </c>
      <c r="D778" s="299">
        <v>14011</v>
      </c>
      <c r="E778" s="267" t="s">
        <v>244</v>
      </c>
      <c r="F778" s="268" t="s">
        <v>2453</v>
      </c>
      <c r="G778" s="267" t="s">
        <v>2414</v>
      </c>
      <c r="H778" s="274" t="s">
        <v>983</v>
      </c>
      <c r="I778" s="290" t="s">
        <v>3157</v>
      </c>
      <c r="J778" s="638">
        <v>16378334</v>
      </c>
      <c r="K778" s="638"/>
      <c r="L778" s="274" t="s">
        <v>88</v>
      </c>
      <c r="M778" s="288" t="s">
        <v>2380</v>
      </c>
      <c r="N778" s="103"/>
      <c r="O778" s="71"/>
      <c r="P778" s="94"/>
      <c r="Q778" s="269">
        <v>30</v>
      </c>
      <c r="R778" s="270">
        <v>65</v>
      </c>
      <c r="S778" s="67">
        <v>0</v>
      </c>
      <c r="T778" s="67">
        <v>0</v>
      </c>
      <c r="U778" s="90">
        <v>0</v>
      </c>
      <c r="V778" s="271">
        <v>20</v>
      </c>
      <c r="W778" s="101">
        <v>0</v>
      </c>
      <c r="X778" s="299">
        <v>0</v>
      </c>
      <c r="Y778" s="289">
        <v>0</v>
      </c>
      <c r="Z778" s="290">
        <v>0</v>
      </c>
      <c r="AA778" s="327">
        <v>1477052</v>
      </c>
      <c r="AB778" s="328">
        <v>0</v>
      </c>
      <c r="AC778" s="328">
        <f>AA778+AB778</f>
        <v>1477052</v>
      </c>
      <c r="AD778" s="75">
        <v>4500000</v>
      </c>
      <c r="AE778" s="75">
        <v>6000000</v>
      </c>
      <c r="AF778" s="75">
        <f>AC778*U778</f>
        <v>0</v>
      </c>
      <c r="AG778" s="75">
        <f>200000*V778</f>
        <v>4000000</v>
      </c>
      <c r="AH778" s="648">
        <f t="shared" si="12"/>
        <v>0</v>
      </c>
      <c r="AI778" s="200"/>
    </row>
    <row r="779" spans="1:35" s="197" customFormat="1" ht="24" hidden="1" customHeight="1" x14ac:dyDescent="0.2">
      <c r="A779" s="182"/>
      <c r="B779" s="298">
        <v>773</v>
      </c>
      <c r="C779" s="266">
        <v>79</v>
      </c>
      <c r="D779" s="299">
        <v>14012</v>
      </c>
      <c r="E779" s="267" t="s">
        <v>2455</v>
      </c>
      <c r="F779" s="268" t="s">
        <v>2454</v>
      </c>
      <c r="G779" s="267" t="s">
        <v>2414</v>
      </c>
      <c r="H779" s="274" t="s">
        <v>983</v>
      </c>
      <c r="I779" s="290" t="s">
        <v>3158</v>
      </c>
      <c r="J779" s="638">
        <v>19023091</v>
      </c>
      <c r="K779" s="638">
        <v>17221980</v>
      </c>
      <c r="L779" s="274" t="s">
        <v>88</v>
      </c>
      <c r="M779" s="288" t="s">
        <v>2380</v>
      </c>
      <c r="N779" s="313"/>
      <c r="O779" s="274"/>
      <c r="P779" s="314"/>
      <c r="Q779" s="269">
        <v>30</v>
      </c>
      <c r="R779" s="270">
        <v>67</v>
      </c>
      <c r="S779" s="67">
        <v>0</v>
      </c>
      <c r="T779" s="67">
        <v>0</v>
      </c>
      <c r="U779" s="90">
        <v>0</v>
      </c>
      <c r="V779" s="271">
        <v>20</v>
      </c>
      <c r="W779" s="101">
        <v>0</v>
      </c>
      <c r="X779" s="299">
        <v>0</v>
      </c>
      <c r="Y779" s="289">
        <v>0</v>
      </c>
      <c r="Z779" s="290">
        <v>0</v>
      </c>
      <c r="AA779" s="327">
        <v>1477052</v>
      </c>
      <c r="AB779" s="328">
        <v>0</v>
      </c>
      <c r="AC779" s="328">
        <f>AA779+AB779</f>
        <v>1477052</v>
      </c>
      <c r="AD779" s="75">
        <v>4500000</v>
      </c>
      <c r="AE779" s="75">
        <v>6000000</v>
      </c>
      <c r="AF779" s="75">
        <f>AC779*U779</f>
        <v>0</v>
      </c>
      <c r="AG779" s="75">
        <f>200000*V779</f>
        <v>4000000</v>
      </c>
      <c r="AH779" s="648">
        <f t="shared" si="12"/>
        <v>0</v>
      </c>
      <c r="AI779" s="200"/>
    </row>
    <row r="780" spans="1:35" s="197" customFormat="1" ht="24" hidden="1" customHeight="1" x14ac:dyDescent="0.2">
      <c r="A780" s="182"/>
      <c r="B780" s="298">
        <v>774</v>
      </c>
      <c r="C780" s="266">
        <v>80</v>
      </c>
      <c r="D780" s="299">
        <v>14013</v>
      </c>
      <c r="E780" s="267" t="s">
        <v>715</v>
      </c>
      <c r="F780" s="268" t="s">
        <v>2456</v>
      </c>
      <c r="G780" s="267" t="s">
        <v>2414</v>
      </c>
      <c r="H780" s="274" t="s">
        <v>983</v>
      </c>
      <c r="I780" s="290" t="s">
        <v>3159</v>
      </c>
      <c r="J780" s="638">
        <v>57957169</v>
      </c>
      <c r="K780" s="638"/>
      <c r="L780" s="274" t="s">
        <v>88</v>
      </c>
      <c r="M780" s="288" t="s">
        <v>2380</v>
      </c>
      <c r="N780" s="101"/>
      <c r="O780" s="67"/>
      <c r="P780" s="92"/>
      <c r="Q780" s="269">
        <v>30</v>
      </c>
      <c r="R780" s="270">
        <v>59</v>
      </c>
      <c r="S780" s="67">
        <v>0</v>
      </c>
      <c r="T780" s="67">
        <v>0</v>
      </c>
      <c r="U780" s="90">
        <v>0</v>
      </c>
      <c r="V780" s="271">
        <v>20</v>
      </c>
      <c r="W780" s="101">
        <v>0</v>
      </c>
      <c r="X780" s="299">
        <v>0</v>
      </c>
      <c r="Y780" s="199">
        <v>2</v>
      </c>
      <c r="Z780" s="198">
        <v>2</v>
      </c>
      <c r="AA780" s="327">
        <v>1477052</v>
      </c>
      <c r="AB780" s="328">
        <v>0</v>
      </c>
      <c r="AC780" s="328">
        <f>AA780+AB780</f>
        <v>1477052</v>
      </c>
      <c r="AD780" s="75">
        <v>4500000</v>
      </c>
      <c r="AE780" s="75">
        <v>6000000</v>
      </c>
      <c r="AF780" s="75">
        <f>AC780*U780</f>
        <v>0</v>
      </c>
      <c r="AG780" s="75">
        <f>200000*V780</f>
        <v>4000000</v>
      </c>
      <c r="AH780" s="648">
        <f t="shared" si="12"/>
        <v>0</v>
      </c>
      <c r="AI780" s="200"/>
    </row>
    <row r="781" spans="1:35" s="197" customFormat="1" ht="24" hidden="1" customHeight="1" x14ac:dyDescent="0.2">
      <c r="A781" s="182"/>
      <c r="B781" s="389">
        <v>775</v>
      </c>
      <c r="C781" s="272">
        <v>100</v>
      </c>
      <c r="D781" s="273">
        <v>14041</v>
      </c>
      <c r="E781" s="276" t="s">
        <v>480</v>
      </c>
      <c r="F781" s="277" t="s">
        <v>3173</v>
      </c>
      <c r="G781" s="267" t="s">
        <v>2414</v>
      </c>
      <c r="H781" s="274" t="s">
        <v>1294</v>
      </c>
      <c r="I781" s="290" t="s">
        <v>3339</v>
      </c>
      <c r="J781" s="638"/>
      <c r="K781" s="638"/>
      <c r="L781" s="274" t="s">
        <v>88</v>
      </c>
      <c r="M781" s="288" t="s">
        <v>2380</v>
      </c>
      <c r="N781" s="240"/>
      <c r="O781" s="275"/>
      <c r="P781" s="241"/>
      <c r="Q781" s="278">
        <v>15</v>
      </c>
      <c r="R781" s="281">
        <v>0</v>
      </c>
      <c r="S781" s="67">
        <v>0</v>
      </c>
      <c r="T781" s="67">
        <v>0</v>
      </c>
      <c r="U781" s="90">
        <v>0</v>
      </c>
      <c r="V781" s="279">
        <v>11</v>
      </c>
      <c r="W781" s="101">
        <v>0</v>
      </c>
      <c r="X781" s="299">
        <v>0</v>
      </c>
      <c r="Y781" s="101">
        <v>0</v>
      </c>
      <c r="Z781" s="67">
        <f>Y781</f>
        <v>0</v>
      </c>
      <c r="AA781" s="328">
        <v>1477052</v>
      </c>
      <c r="AB781" s="328">
        <v>0</v>
      </c>
      <c r="AC781" s="328">
        <f>AA781+AB781</f>
        <v>1477052</v>
      </c>
      <c r="AD781" s="75">
        <v>4500000</v>
      </c>
      <c r="AE781" s="75">
        <v>6000000</v>
      </c>
      <c r="AF781" s="75">
        <f>AC781*U781</f>
        <v>0</v>
      </c>
      <c r="AG781" s="75">
        <f>200000*V781</f>
        <v>2200000</v>
      </c>
      <c r="AH781" s="648">
        <f t="shared" si="12"/>
        <v>0</v>
      </c>
      <c r="AI781" s="280" t="s">
        <v>3174</v>
      </c>
    </row>
    <row r="782" spans="1:35" s="197" customFormat="1" ht="24" hidden="1" customHeight="1" x14ac:dyDescent="0.2">
      <c r="A782" s="182"/>
      <c r="B782" s="298">
        <v>776</v>
      </c>
      <c r="C782" s="272">
        <v>131</v>
      </c>
      <c r="D782" s="273">
        <v>14028</v>
      </c>
      <c r="E782" s="276" t="s">
        <v>3175</v>
      </c>
      <c r="F782" s="277" t="s">
        <v>611</v>
      </c>
      <c r="G782" s="267" t="s">
        <v>2414</v>
      </c>
      <c r="H782" s="274" t="s">
        <v>458</v>
      </c>
      <c r="I782" s="290" t="s">
        <v>3279</v>
      </c>
      <c r="J782" s="638">
        <v>731770358</v>
      </c>
      <c r="K782" s="638">
        <v>731770358</v>
      </c>
      <c r="L782" s="274" t="s">
        <v>458</v>
      </c>
      <c r="M782" s="288" t="s">
        <v>2381</v>
      </c>
      <c r="N782" s="240"/>
      <c r="O782" s="275"/>
      <c r="P782" s="241"/>
      <c r="Q782" s="278">
        <v>30</v>
      </c>
      <c r="R782" s="281">
        <v>30</v>
      </c>
      <c r="S782" s="67">
        <v>0</v>
      </c>
      <c r="T782" s="67">
        <v>0</v>
      </c>
      <c r="U782" s="90">
        <v>0</v>
      </c>
      <c r="V782" s="279">
        <v>22</v>
      </c>
      <c r="W782" s="101">
        <v>0</v>
      </c>
      <c r="X782" s="299">
        <v>0</v>
      </c>
      <c r="Y782" s="101">
        <v>0</v>
      </c>
      <c r="Z782" s="67">
        <v>0</v>
      </c>
      <c r="AA782" s="327">
        <v>1311206</v>
      </c>
      <c r="AB782" s="328">
        <v>0</v>
      </c>
      <c r="AC782" s="328">
        <f>AA782+AB782</f>
        <v>1311206</v>
      </c>
      <c r="AD782" s="75">
        <v>4500000</v>
      </c>
      <c r="AE782" s="75">
        <v>6000000</v>
      </c>
      <c r="AF782" s="75">
        <f>AC782*U782</f>
        <v>0</v>
      </c>
      <c r="AG782" s="75">
        <f>200000*V782</f>
        <v>4400000</v>
      </c>
      <c r="AH782" s="648">
        <f t="shared" si="12"/>
        <v>0</v>
      </c>
      <c r="AI782" s="280" t="s">
        <v>3176</v>
      </c>
    </row>
    <row r="783" spans="1:35" s="197" customFormat="1" ht="24" hidden="1" customHeight="1" x14ac:dyDescent="0.2">
      <c r="A783" s="182"/>
      <c r="B783" s="298">
        <v>777</v>
      </c>
      <c r="C783" s="272">
        <v>132</v>
      </c>
      <c r="D783" s="273">
        <v>14028</v>
      </c>
      <c r="E783" s="276" t="s">
        <v>3175</v>
      </c>
      <c r="F783" s="277" t="s">
        <v>611</v>
      </c>
      <c r="G783" s="267" t="s">
        <v>2414</v>
      </c>
      <c r="H783" s="274" t="s">
        <v>458</v>
      </c>
      <c r="I783" s="290" t="s">
        <v>3279</v>
      </c>
      <c r="J783" s="638">
        <v>731770358</v>
      </c>
      <c r="K783" s="638">
        <v>731770358</v>
      </c>
      <c r="L783" s="274" t="s">
        <v>458</v>
      </c>
      <c r="M783" s="288" t="s">
        <v>2381</v>
      </c>
      <c r="N783" s="240"/>
      <c r="O783" s="275"/>
      <c r="P783" s="241"/>
      <c r="Q783" s="278">
        <v>14</v>
      </c>
      <c r="R783" s="281">
        <v>0</v>
      </c>
      <c r="S783" s="67">
        <v>0</v>
      </c>
      <c r="T783" s="67">
        <v>0</v>
      </c>
      <c r="U783" s="90">
        <v>0</v>
      </c>
      <c r="V783" s="279">
        <v>0</v>
      </c>
      <c r="W783" s="101">
        <v>0</v>
      </c>
      <c r="X783" s="299">
        <v>0</v>
      </c>
      <c r="Y783" s="101">
        <v>0</v>
      </c>
      <c r="Z783" s="67">
        <v>0</v>
      </c>
      <c r="AA783" s="327">
        <v>1311206</v>
      </c>
      <c r="AB783" s="328">
        <v>0</v>
      </c>
      <c r="AC783" s="328">
        <f>AA783+AB783</f>
        <v>1311206</v>
      </c>
      <c r="AD783" s="75">
        <v>4500000</v>
      </c>
      <c r="AE783" s="75">
        <v>6000000</v>
      </c>
      <c r="AF783" s="75">
        <f>AC783*U783</f>
        <v>0</v>
      </c>
      <c r="AG783" s="75">
        <f>200000*V783</f>
        <v>0</v>
      </c>
      <c r="AH783" s="648">
        <f t="shared" si="12"/>
        <v>0</v>
      </c>
      <c r="AI783" s="280" t="s">
        <v>3177</v>
      </c>
    </row>
    <row r="784" spans="1:35" s="197" customFormat="1" ht="24" hidden="1" customHeight="1" x14ac:dyDescent="0.2">
      <c r="A784" s="182"/>
      <c r="B784" s="298">
        <v>778</v>
      </c>
      <c r="C784" s="272">
        <v>225</v>
      </c>
      <c r="D784" s="273">
        <v>14025</v>
      </c>
      <c r="E784" s="276" t="s">
        <v>410</v>
      </c>
      <c r="F784" s="277" t="s">
        <v>3178</v>
      </c>
      <c r="G784" s="267" t="s">
        <v>2414</v>
      </c>
      <c r="H784" s="274" t="s">
        <v>353</v>
      </c>
      <c r="I784" s="290" t="s">
        <v>3301</v>
      </c>
      <c r="J784" s="638"/>
      <c r="K784" s="638"/>
      <c r="L784" s="274" t="s">
        <v>353</v>
      </c>
      <c r="M784" s="288" t="s">
        <v>2380</v>
      </c>
      <c r="N784" s="240"/>
      <c r="O784" s="275"/>
      <c r="P784" s="241"/>
      <c r="Q784" s="278">
        <v>30</v>
      </c>
      <c r="R784" s="281">
        <v>50</v>
      </c>
      <c r="S784" s="67">
        <v>0</v>
      </c>
      <c r="T784" s="67">
        <v>0</v>
      </c>
      <c r="U784" s="90">
        <v>0</v>
      </c>
      <c r="V784" s="279">
        <v>21</v>
      </c>
      <c r="W784" s="101">
        <v>0</v>
      </c>
      <c r="X784" s="299">
        <v>0</v>
      </c>
      <c r="Y784" s="101">
        <v>1</v>
      </c>
      <c r="Z784" s="67">
        <v>1</v>
      </c>
      <c r="AA784" s="327">
        <v>1477052</v>
      </c>
      <c r="AB784" s="328">
        <v>0</v>
      </c>
      <c r="AC784" s="328">
        <f>AA784+AB784</f>
        <v>1477052</v>
      </c>
      <c r="AD784" s="75">
        <v>4500000</v>
      </c>
      <c r="AE784" s="75">
        <v>6000000</v>
      </c>
      <c r="AF784" s="75">
        <f>AC784*U784</f>
        <v>0</v>
      </c>
      <c r="AG784" s="75">
        <f>200000*V784</f>
        <v>4200000</v>
      </c>
      <c r="AH784" s="648">
        <f t="shared" si="12"/>
        <v>0</v>
      </c>
      <c r="AI784" s="280" t="s">
        <v>3176</v>
      </c>
    </row>
    <row r="785" spans="1:35" s="197" customFormat="1" ht="24" hidden="1" customHeight="1" x14ac:dyDescent="0.2">
      <c r="A785" s="182"/>
      <c r="B785" s="298">
        <v>779</v>
      </c>
      <c r="C785" s="272">
        <v>226</v>
      </c>
      <c r="D785" s="273">
        <v>14025</v>
      </c>
      <c r="E785" s="276" t="s">
        <v>410</v>
      </c>
      <c r="F785" s="277" t="s">
        <v>3178</v>
      </c>
      <c r="G785" s="267" t="s">
        <v>2414</v>
      </c>
      <c r="H785" s="274" t="s">
        <v>353</v>
      </c>
      <c r="I785" s="290" t="s">
        <v>3301</v>
      </c>
      <c r="J785" s="638"/>
      <c r="K785" s="638"/>
      <c r="L785" s="274" t="s">
        <v>353</v>
      </c>
      <c r="M785" s="288" t="s">
        <v>2380</v>
      </c>
      <c r="N785" s="240"/>
      <c r="O785" s="275"/>
      <c r="P785" s="241"/>
      <c r="Q785" s="278">
        <v>14</v>
      </c>
      <c r="R785" s="281">
        <v>0</v>
      </c>
      <c r="S785" s="67">
        <v>0</v>
      </c>
      <c r="T785" s="67">
        <v>0</v>
      </c>
      <c r="U785" s="90">
        <v>0</v>
      </c>
      <c r="V785" s="279">
        <v>0</v>
      </c>
      <c r="W785" s="101">
        <v>0</v>
      </c>
      <c r="X785" s="299">
        <v>0</v>
      </c>
      <c r="Y785" s="101">
        <v>1</v>
      </c>
      <c r="Z785" s="67">
        <v>1</v>
      </c>
      <c r="AA785" s="327">
        <v>1477052</v>
      </c>
      <c r="AB785" s="328">
        <v>0</v>
      </c>
      <c r="AC785" s="328">
        <f>AA785+AB785</f>
        <v>1477052</v>
      </c>
      <c r="AD785" s="75">
        <v>4500000</v>
      </c>
      <c r="AE785" s="75">
        <v>6000000</v>
      </c>
      <c r="AF785" s="75">
        <f>AC785*U785</f>
        <v>0</v>
      </c>
      <c r="AG785" s="75">
        <f>200000*V785</f>
        <v>0</v>
      </c>
      <c r="AH785" s="648">
        <f t="shared" si="12"/>
        <v>0</v>
      </c>
      <c r="AI785" s="280" t="s">
        <v>3177</v>
      </c>
    </row>
    <row r="786" spans="1:35" s="197" customFormat="1" ht="24" hidden="1" customHeight="1" x14ac:dyDescent="0.2">
      <c r="A786" s="182"/>
      <c r="B786" s="298">
        <v>780</v>
      </c>
      <c r="C786" s="272">
        <v>227</v>
      </c>
      <c r="D786" s="273">
        <v>14024</v>
      </c>
      <c r="E786" s="276" t="s">
        <v>216</v>
      </c>
      <c r="F786" s="277" t="s">
        <v>3179</v>
      </c>
      <c r="G786" s="267" t="s">
        <v>2414</v>
      </c>
      <c r="H786" s="274" t="s">
        <v>353</v>
      </c>
      <c r="I786" s="290" t="s">
        <v>3282</v>
      </c>
      <c r="J786" s="638">
        <v>2595737767</v>
      </c>
      <c r="K786" s="638"/>
      <c r="L786" s="274" t="s">
        <v>353</v>
      </c>
      <c r="M786" s="288" t="s">
        <v>2383</v>
      </c>
      <c r="N786" s="240"/>
      <c r="O786" s="275"/>
      <c r="P786" s="241"/>
      <c r="Q786" s="278">
        <v>30</v>
      </c>
      <c r="R786" s="281">
        <v>50</v>
      </c>
      <c r="S786" s="67">
        <v>0</v>
      </c>
      <c r="T786" s="67">
        <v>0</v>
      </c>
      <c r="U786" s="90">
        <v>0</v>
      </c>
      <c r="V786" s="279">
        <v>21</v>
      </c>
      <c r="W786" s="101">
        <v>0</v>
      </c>
      <c r="X786" s="299">
        <v>0</v>
      </c>
      <c r="Y786" s="101">
        <v>0</v>
      </c>
      <c r="Z786" s="67">
        <v>0</v>
      </c>
      <c r="AA786" s="327">
        <v>1642901</v>
      </c>
      <c r="AB786" s="328">
        <v>0</v>
      </c>
      <c r="AC786" s="328">
        <f>AA786+AB786</f>
        <v>1642901</v>
      </c>
      <c r="AD786" s="75">
        <v>4500000</v>
      </c>
      <c r="AE786" s="75">
        <v>6000000</v>
      </c>
      <c r="AF786" s="75">
        <f>AC786*U786</f>
        <v>0</v>
      </c>
      <c r="AG786" s="75">
        <f>200000*V786</f>
        <v>4200000</v>
      </c>
      <c r="AH786" s="648">
        <f t="shared" si="12"/>
        <v>0</v>
      </c>
      <c r="AI786" s="280" t="s">
        <v>3176</v>
      </c>
    </row>
    <row r="787" spans="1:35" s="197" customFormat="1" ht="24" hidden="1" customHeight="1" x14ac:dyDescent="0.2">
      <c r="A787" s="182"/>
      <c r="B787" s="298">
        <v>781</v>
      </c>
      <c r="C787" s="272">
        <v>228</v>
      </c>
      <c r="D787" s="273">
        <v>14024</v>
      </c>
      <c r="E787" s="276" t="s">
        <v>216</v>
      </c>
      <c r="F787" s="277" t="s">
        <v>3179</v>
      </c>
      <c r="G787" s="267" t="s">
        <v>2414</v>
      </c>
      <c r="H787" s="274" t="s">
        <v>353</v>
      </c>
      <c r="I787" s="290" t="s">
        <v>3282</v>
      </c>
      <c r="J787" s="638">
        <v>2595737767</v>
      </c>
      <c r="K787" s="638"/>
      <c r="L787" s="274" t="s">
        <v>353</v>
      </c>
      <c r="M787" s="288" t="s">
        <v>2383</v>
      </c>
      <c r="N787" s="240"/>
      <c r="O787" s="275"/>
      <c r="P787" s="241"/>
      <c r="Q787" s="278">
        <v>14</v>
      </c>
      <c r="R787" s="281">
        <v>0</v>
      </c>
      <c r="S787" s="67">
        <v>0</v>
      </c>
      <c r="T787" s="67">
        <v>0</v>
      </c>
      <c r="U787" s="90">
        <v>0</v>
      </c>
      <c r="V787" s="279">
        <v>0</v>
      </c>
      <c r="W787" s="101">
        <v>0</v>
      </c>
      <c r="X787" s="299">
        <v>0</v>
      </c>
      <c r="Y787" s="101">
        <v>0</v>
      </c>
      <c r="Z787" s="67">
        <v>0</v>
      </c>
      <c r="AA787" s="327">
        <v>1642901</v>
      </c>
      <c r="AB787" s="328">
        <v>0</v>
      </c>
      <c r="AC787" s="328">
        <f>AA787+AB787</f>
        <v>1642901</v>
      </c>
      <c r="AD787" s="75">
        <v>4500000</v>
      </c>
      <c r="AE787" s="75">
        <v>6000000</v>
      </c>
      <c r="AF787" s="75">
        <f>AC787*U787</f>
        <v>0</v>
      </c>
      <c r="AG787" s="75">
        <f>200000*V787</f>
        <v>0</v>
      </c>
      <c r="AH787" s="648">
        <f t="shared" si="12"/>
        <v>0</v>
      </c>
      <c r="AI787" s="280" t="s">
        <v>3177</v>
      </c>
    </row>
    <row r="788" spans="1:35" s="197" customFormat="1" ht="24" customHeight="1" x14ac:dyDescent="0.2">
      <c r="A788" s="182"/>
      <c r="B788" s="298">
        <v>782</v>
      </c>
      <c r="C788" s="272">
        <v>229</v>
      </c>
      <c r="D788" s="273">
        <v>14023</v>
      </c>
      <c r="E788" s="276" t="s">
        <v>3180</v>
      </c>
      <c r="F788" s="277" t="s">
        <v>3181</v>
      </c>
      <c r="G788" s="267" t="s">
        <v>2414</v>
      </c>
      <c r="H788" s="274" t="s">
        <v>353</v>
      </c>
      <c r="I788" s="290" t="s">
        <v>3338</v>
      </c>
      <c r="J788" s="638"/>
      <c r="K788" s="638"/>
      <c r="L788" s="274" t="s">
        <v>353</v>
      </c>
      <c r="M788" s="288" t="s">
        <v>2380</v>
      </c>
      <c r="N788" s="240"/>
      <c r="O788" s="275"/>
      <c r="P788" s="241"/>
      <c r="Q788" s="278">
        <v>30</v>
      </c>
      <c r="R788" s="281">
        <v>40</v>
      </c>
      <c r="S788" s="67">
        <v>0</v>
      </c>
      <c r="T788" s="67">
        <v>0</v>
      </c>
      <c r="U788" s="90">
        <v>0</v>
      </c>
      <c r="V788" s="279">
        <v>21</v>
      </c>
      <c r="W788" s="101">
        <v>0</v>
      </c>
      <c r="X788" s="299">
        <v>0</v>
      </c>
      <c r="Y788" s="101">
        <v>0</v>
      </c>
      <c r="Z788" s="67">
        <v>1</v>
      </c>
      <c r="AA788" s="328">
        <v>1477052</v>
      </c>
      <c r="AB788" s="328">
        <v>0</v>
      </c>
      <c r="AC788" s="328">
        <f>AA788+AB788</f>
        <v>1477052</v>
      </c>
      <c r="AD788" s="75">
        <v>4500000</v>
      </c>
      <c r="AE788" s="75">
        <v>6000000</v>
      </c>
      <c r="AF788" s="75">
        <f>AC788*U788</f>
        <v>0</v>
      </c>
      <c r="AG788" s="75">
        <f>200000*V788</f>
        <v>4200000</v>
      </c>
      <c r="AH788" s="648">
        <f t="shared" si="12"/>
        <v>1</v>
      </c>
      <c r="AI788" s="280" t="s">
        <v>3176</v>
      </c>
    </row>
    <row r="789" spans="1:35" s="197" customFormat="1" ht="24" customHeight="1" x14ac:dyDescent="0.2">
      <c r="A789" s="182"/>
      <c r="B789" s="298">
        <v>783</v>
      </c>
      <c r="C789" s="272">
        <v>230</v>
      </c>
      <c r="D789" s="273">
        <v>14023</v>
      </c>
      <c r="E789" s="276" t="s">
        <v>3180</v>
      </c>
      <c r="F789" s="277" t="s">
        <v>3181</v>
      </c>
      <c r="G789" s="267" t="s">
        <v>2414</v>
      </c>
      <c r="H789" s="274" t="s">
        <v>353</v>
      </c>
      <c r="I789" s="290" t="s">
        <v>3338</v>
      </c>
      <c r="J789" s="638"/>
      <c r="K789" s="638"/>
      <c r="L789" s="274" t="s">
        <v>353</v>
      </c>
      <c r="M789" s="288" t="s">
        <v>2380</v>
      </c>
      <c r="N789" s="240"/>
      <c r="O789" s="275"/>
      <c r="P789" s="241"/>
      <c r="Q789" s="278">
        <v>14</v>
      </c>
      <c r="R789" s="281">
        <v>0</v>
      </c>
      <c r="S789" s="67">
        <v>0</v>
      </c>
      <c r="T789" s="67">
        <v>0</v>
      </c>
      <c r="U789" s="90">
        <v>0</v>
      </c>
      <c r="V789" s="279">
        <v>0</v>
      </c>
      <c r="W789" s="101">
        <v>0</v>
      </c>
      <c r="X789" s="299">
        <v>0</v>
      </c>
      <c r="Y789" s="101">
        <v>0</v>
      </c>
      <c r="Z789" s="67">
        <v>1</v>
      </c>
      <c r="AA789" s="328">
        <v>1477052</v>
      </c>
      <c r="AB789" s="328">
        <v>0</v>
      </c>
      <c r="AC789" s="328">
        <f>AA789+AB789</f>
        <v>1477052</v>
      </c>
      <c r="AD789" s="75">
        <v>4500000</v>
      </c>
      <c r="AE789" s="75">
        <v>6000000</v>
      </c>
      <c r="AF789" s="75">
        <f>AC789*U789</f>
        <v>0</v>
      </c>
      <c r="AG789" s="75">
        <f>200000*V789</f>
        <v>0</v>
      </c>
      <c r="AH789" s="648">
        <f t="shared" si="12"/>
        <v>1</v>
      </c>
      <c r="AI789" s="280" t="s">
        <v>3177</v>
      </c>
    </row>
    <row r="790" spans="1:35" s="197" customFormat="1" ht="24" hidden="1" customHeight="1" x14ac:dyDescent="0.2">
      <c r="A790" s="182"/>
      <c r="B790" s="298">
        <v>784</v>
      </c>
      <c r="C790" s="272">
        <v>251</v>
      </c>
      <c r="D790" s="273">
        <v>14042</v>
      </c>
      <c r="E790" s="276" t="s">
        <v>3182</v>
      </c>
      <c r="F790" s="277" t="s">
        <v>3183</v>
      </c>
      <c r="G790" s="267" t="s">
        <v>2414</v>
      </c>
      <c r="H790" s="274" t="s">
        <v>717</v>
      </c>
      <c r="I790" s="290" t="s">
        <v>3229</v>
      </c>
      <c r="J790" s="638">
        <v>3860427075</v>
      </c>
      <c r="K790" s="638"/>
      <c r="L790" s="274" t="s">
        <v>717</v>
      </c>
      <c r="M790" s="288" t="s">
        <v>2380</v>
      </c>
      <c r="N790" s="240"/>
      <c r="O790" s="275"/>
      <c r="P790" s="241"/>
      <c r="Q790" s="278">
        <v>23</v>
      </c>
      <c r="R790" s="281">
        <v>0</v>
      </c>
      <c r="S790" s="67">
        <v>0</v>
      </c>
      <c r="T790" s="67">
        <v>0</v>
      </c>
      <c r="U790" s="90">
        <v>0</v>
      </c>
      <c r="V790" s="279">
        <v>17</v>
      </c>
      <c r="W790" s="101">
        <v>0</v>
      </c>
      <c r="X790" s="299">
        <v>0</v>
      </c>
      <c r="Y790" s="101">
        <v>0</v>
      </c>
      <c r="Z790" s="67">
        <v>0</v>
      </c>
      <c r="AA790" s="327">
        <v>1477052</v>
      </c>
      <c r="AB790" s="328">
        <v>0</v>
      </c>
      <c r="AC790" s="328">
        <f>AA790+AB790</f>
        <v>1477052</v>
      </c>
      <c r="AD790" s="75">
        <v>4500000</v>
      </c>
      <c r="AE790" s="75">
        <v>6000000</v>
      </c>
      <c r="AF790" s="75">
        <f>AC790*U790</f>
        <v>0</v>
      </c>
      <c r="AG790" s="75">
        <f>200000*V790</f>
        <v>3400000</v>
      </c>
      <c r="AH790" s="648">
        <f t="shared" si="12"/>
        <v>0</v>
      </c>
      <c r="AI790" s="280" t="s">
        <v>3185</v>
      </c>
    </row>
    <row r="791" spans="1:35" s="197" customFormat="1" ht="24" hidden="1" customHeight="1" x14ac:dyDescent="0.2">
      <c r="A791" s="182"/>
      <c r="B791" s="298">
        <v>785</v>
      </c>
      <c r="C791" s="272">
        <v>149</v>
      </c>
      <c r="D791" s="627">
        <v>14019</v>
      </c>
      <c r="E791" s="282" t="s">
        <v>1184</v>
      </c>
      <c r="F791" s="283" t="s">
        <v>3184</v>
      </c>
      <c r="G791" s="287" t="s">
        <v>137</v>
      </c>
      <c r="H791" s="274" t="s">
        <v>88</v>
      </c>
      <c r="I791" s="290" t="s">
        <v>3219</v>
      </c>
      <c r="J791" s="638">
        <v>2803361361</v>
      </c>
      <c r="K791" s="638"/>
      <c r="L791" s="274" t="s">
        <v>88</v>
      </c>
      <c r="M791" s="292" t="s">
        <v>137</v>
      </c>
      <c r="N791" s="246" t="s">
        <v>2410</v>
      </c>
      <c r="O791" s="275"/>
      <c r="P791" s="241"/>
      <c r="Q791" s="284">
        <v>30</v>
      </c>
      <c r="R791" s="246">
        <v>120</v>
      </c>
      <c r="S791" s="246">
        <v>110</v>
      </c>
      <c r="T791" s="246">
        <v>29.33</v>
      </c>
      <c r="U791" s="90">
        <v>0</v>
      </c>
      <c r="V791" s="285">
        <v>15</v>
      </c>
      <c r="W791" s="101">
        <v>0</v>
      </c>
      <c r="X791" s="299">
        <v>0</v>
      </c>
      <c r="Y791" s="101">
        <v>0</v>
      </c>
      <c r="Z791" s="67">
        <v>0</v>
      </c>
      <c r="AA791" s="319">
        <v>885165</v>
      </c>
      <c r="AB791" s="320">
        <v>0</v>
      </c>
      <c r="AC791" s="320">
        <f>AA791+AB791</f>
        <v>885165</v>
      </c>
      <c r="AD791" s="75">
        <v>4500000</v>
      </c>
      <c r="AE791" s="75">
        <v>6000000</v>
      </c>
      <c r="AF791" s="75">
        <f>AC791*U791</f>
        <v>0</v>
      </c>
      <c r="AG791" s="75">
        <f>200000*V791</f>
        <v>3000000</v>
      </c>
      <c r="AH791" s="648">
        <f t="shared" si="12"/>
        <v>0</v>
      </c>
      <c r="AI791" s="280" t="s">
        <v>3186</v>
      </c>
    </row>
    <row r="792" spans="1:35" s="197" customFormat="1" ht="24" hidden="1" customHeight="1" x14ac:dyDescent="0.2">
      <c r="A792" s="182"/>
      <c r="B792" s="298">
        <v>786</v>
      </c>
      <c r="C792" s="272">
        <v>150</v>
      </c>
      <c r="D792" s="627">
        <v>14019</v>
      </c>
      <c r="E792" s="282" t="s">
        <v>1184</v>
      </c>
      <c r="F792" s="283" t="s">
        <v>3184</v>
      </c>
      <c r="G792" s="287" t="s">
        <v>137</v>
      </c>
      <c r="H792" s="274" t="s">
        <v>88</v>
      </c>
      <c r="I792" s="290" t="s">
        <v>3219</v>
      </c>
      <c r="J792" s="638">
        <v>2803361361</v>
      </c>
      <c r="K792" s="638"/>
      <c r="L792" s="274" t="s">
        <v>88</v>
      </c>
      <c r="M792" s="292" t="s">
        <v>137</v>
      </c>
      <c r="N792" s="246" t="s">
        <v>2410</v>
      </c>
      <c r="O792" s="275"/>
      <c r="P792" s="241"/>
      <c r="Q792" s="284">
        <v>3</v>
      </c>
      <c r="R792" s="323">
        <v>12</v>
      </c>
      <c r="S792" s="324">
        <v>11</v>
      </c>
      <c r="T792" s="325">
        <v>2.93</v>
      </c>
      <c r="U792" s="90">
        <v>0</v>
      </c>
      <c r="V792" s="285">
        <v>0</v>
      </c>
      <c r="W792" s="101">
        <v>0</v>
      </c>
      <c r="X792" s="299">
        <v>0</v>
      </c>
      <c r="Y792" s="101">
        <v>0</v>
      </c>
      <c r="Z792" s="67">
        <v>0</v>
      </c>
      <c r="AA792" s="319">
        <v>885165</v>
      </c>
      <c r="AB792" s="320">
        <v>0</v>
      </c>
      <c r="AC792" s="320">
        <f>AA792+AB792</f>
        <v>885165</v>
      </c>
      <c r="AD792" s="75">
        <v>4500000</v>
      </c>
      <c r="AE792" s="75">
        <v>6000000</v>
      </c>
      <c r="AF792" s="75">
        <f>AC792*U792</f>
        <v>0</v>
      </c>
      <c r="AG792" s="75">
        <f>200000*V792</f>
        <v>0</v>
      </c>
      <c r="AH792" s="648">
        <f t="shared" si="12"/>
        <v>0</v>
      </c>
      <c r="AI792" s="280" t="s">
        <v>3187</v>
      </c>
    </row>
    <row r="793" spans="1:35" s="197" customFormat="1" ht="24" hidden="1" customHeight="1" x14ac:dyDescent="0.2">
      <c r="A793" s="182"/>
      <c r="B793" s="298">
        <v>787</v>
      </c>
      <c r="C793" s="272">
        <v>151</v>
      </c>
      <c r="D793" s="273">
        <v>14043</v>
      </c>
      <c r="E793" s="282" t="s">
        <v>435</v>
      </c>
      <c r="F793" s="283" t="s">
        <v>3188</v>
      </c>
      <c r="G793" s="287" t="s">
        <v>137</v>
      </c>
      <c r="H793" s="274" t="s">
        <v>88</v>
      </c>
      <c r="I793" s="290" t="s">
        <v>3231</v>
      </c>
      <c r="J793" s="638">
        <v>682416444</v>
      </c>
      <c r="K793" s="638">
        <v>68876433</v>
      </c>
      <c r="L793" s="274" t="s">
        <v>88</v>
      </c>
      <c r="M793" s="292" t="s">
        <v>137</v>
      </c>
      <c r="N793" s="246" t="s">
        <v>2410</v>
      </c>
      <c r="O793" s="275"/>
      <c r="P793" s="241"/>
      <c r="Q793" s="284">
        <v>28</v>
      </c>
      <c r="R793" s="323">
        <v>112</v>
      </c>
      <c r="S793" s="324">
        <v>103</v>
      </c>
      <c r="T793" s="324">
        <v>27.37</v>
      </c>
      <c r="U793" s="90">
        <v>0</v>
      </c>
      <c r="V793" s="285">
        <v>14</v>
      </c>
      <c r="W793" s="101">
        <v>0</v>
      </c>
      <c r="X793" s="299">
        <v>0</v>
      </c>
      <c r="Y793" s="101">
        <v>0</v>
      </c>
      <c r="Z793" s="67">
        <v>0</v>
      </c>
      <c r="AA793" s="319">
        <v>885165</v>
      </c>
      <c r="AB793" s="320">
        <v>0</v>
      </c>
      <c r="AC793" s="320">
        <f>AA793+AB793</f>
        <v>885165</v>
      </c>
      <c r="AD793" s="75">
        <v>4500000</v>
      </c>
      <c r="AE793" s="75">
        <v>6000000</v>
      </c>
      <c r="AF793" s="75">
        <f>AC793*U793</f>
        <v>0</v>
      </c>
      <c r="AG793" s="75">
        <f>200000*V793</f>
        <v>2800000</v>
      </c>
      <c r="AH793" s="648">
        <f t="shared" si="12"/>
        <v>0</v>
      </c>
      <c r="AI793" s="280" t="s">
        <v>3234</v>
      </c>
    </row>
    <row r="794" spans="1:35" s="197" customFormat="1" ht="24" hidden="1" customHeight="1" x14ac:dyDescent="0.2">
      <c r="A794" s="182"/>
      <c r="B794" s="298">
        <v>788</v>
      </c>
      <c r="C794" s="272">
        <v>152</v>
      </c>
      <c r="D794" s="273">
        <v>14037</v>
      </c>
      <c r="E794" s="282" t="s">
        <v>1184</v>
      </c>
      <c r="F794" s="283" t="s">
        <v>3189</v>
      </c>
      <c r="G794" s="287" t="s">
        <v>137</v>
      </c>
      <c r="H794" s="274" t="s">
        <v>88</v>
      </c>
      <c r="I794" s="290" t="s">
        <v>3220</v>
      </c>
      <c r="J794" s="638">
        <v>1451199503</v>
      </c>
      <c r="K794" s="638"/>
      <c r="L794" s="274" t="s">
        <v>88</v>
      </c>
      <c r="M794" s="292" t="s">
        <v>137</v>
      </c>
      <c r="N794" s="240"/>
      <c r="O794" s="275"/>
      <c r="P794" s="246" t="s">
        <v>2410</v>
      </c>
      <c r="Q794" s="284">
        <v>30</v>
      </c>
      <c r="R794" s="246">
        <v>120</v>
      </c>
      <c r="S794" s="246">
        <v>220</v>
      </c>
      <c r="T794" s="246">
        <v>29.33</v>
      </c>
      <c r="U794" s="90">
        <v>0</v>
      </c>
      <c r="V794" s="285">
        <v>30</v>
      </c>
      <c r="W794" s="101">
        <v>0</v>
      </c>
      <c r="X794" s="299">
        <v>0</v>
      </c>
      <c r="Y794" s="101">
        <v>0</v>
      </c>
      <c r="Z794" s="67">
        <v>0</v>
      </c>
      <c r="AA794" s="319">
        <v>885165</v>
      </c>
      <c r="AB794" s="320">
        <v>0</v>
      </c>
      <c r="AC794" s="320">
        <f>AA794+AB794</f>
        <v>885165</v>
      </c>
      <c r="AD794" s="75">
        <v>4500000</v>
      </c>
      <c r="AE794" s="75">
        <v>6000000</v>
      </c>
      <c r="AF794" s="75">
        <f>AC794*U794</f>
        <v>0</v>
      </c>
      <c r="AG794" s="75">
        <f>200000*V794</f>
        <v>6000000</v>
      </c>
      <c r="AH794" s="648">
        <f t="shared" si="12"/>
        <v>0</v>
      </c>
      <c r="AI794" s="280" t="s">
        <v>3186</v>
      </c>
    </row>
    <row r="795" spans="1:35" s="197" customFormat="1" ht="24" hidden="1" customHeight="1" x14ac:dyDescent="0.2">
      <c r="A795" s="182"/>
      <c r="B795" s="298">
        <v>789</v>
      </c>
      <c r="C795" s="272">
        <v>153</v>
      </c>
      <c r="D795" s="273">
        <v>14037</v>
      </c>
      <c r="E795" s="282" t="s">
        <v>1184</v>
      </c>
      <c r="F795" s="283" t="s">
        <v>3189</v>
      </c>
      <c r="G795" s="287" t="s">
        <v>137</v>
      </c>
      <c r="H795" s="274" t="s">
        <v>88</v>
      </c>
      <c r="I795" s="290" t="s">
        <v>3220</v>
      </c>
      <c r="J795" s="638">
        <v>1451199503</v>
      </c>
      <c r="K795" s="638"/>
      <c r="L795" s="274" t="s">
        <v>88</v>
      </c>
      <c r="M795" s="292" t="s">
        <v>137</v>
      </c>
      <c r="N795" s="240"/>
      <c r="O795" s="275"/>
      <c r="P795" s="246" t="s">
        <v>2410</v>
      </c>
      <c r="Q795" s="284">
        <v>3</v>
      </c>
      <c r="R795" s="323">
        <v>12</v>
      </c>
      <c r="S795" s="324">
        <v>22</v>
      </c>
      <c r="T795" s="325">
        <v>2.93</v>
      </c>
      <c r="U795" s="90">
        <v>0</v>
      </c>
      <c r="V795" s="285">
        <v>0</v>
      </c>
      <c r="W795" s="101">
        <v>0</v>
      </c>
      <c r="X795" s="299">
        <v>0</v>
      </c>
      <c r="Y795" s="101">
        <v>0</v>
      </c>
      <c r="Z795" s="67">
        <v>0</v>
      </c>
      <c r="AA795" s="319">
        <v>885165</v>
      </c>
      <c r="AB795" s="320">
        <v>0</v>
      </c>
      <c r="AC795" s="320">
        <f>AA795+AB795</f>
        <v>885165</v>
      </c>
      <c r="AD795" s="75">
        <v>4500000</v>
      </c>
      <c r="AE795" s="75">
        <v>6000000</v>
      </c>
      <c r="AF795" s="75">
        <f>AC795*U795</f>
        <v>0</v>
      </c>
      <c r="AG795" s="75">
        <f>200000*V795</f>
        <v>0</v>
      </c>
      <c r="AH795" s="648">
        <f t="shared" si="12"/>
        <v>0</v>
      </c>
      <c r="AI795" s="280" t="s">
        <v>3187</v>
      </c>
    </row>
    <row r="796" spans="1:35" s="197" customFormat="1" ht="24" hidden="1" customHeight="1" x14ac:dyDescent="0.2">
      <c r="A796" s="182"/>
      <c r="B796" s="298">
        <v>790</v>
      </c>
      <c r="C796" s="272">
        <v>154</v>
      </c>
      <c r="D796" s="273">
        <v>14030</v>
      </c>
      <c r="E796" s="282" t="s">
        <v>3190</v>
      </c>
      <c r="F796" s="283" t="s">
        <v>3191</v>
      </c>
      <c r="G796" s="287" t="s">
        <v>137</v>
      </c>
      <c r="H796" s="274" t="s">
        <v>88</v>
      </c>
      <c r="I796" s="290" t="s">
        <v>3284</v>
      </c>
      <c r="J796" s="638">
        <v>323671977</v>
      </c>
      <c r="K796" s="638">
        <v>26269506</v>
      </c>
      <c r="L796" s="274" t="s">
        <v>88</v>
      </c>
      <c r="M796" s="292" t="s">
        <v>137</v>
      </c>
      <c r="N796" s="246" t="s">
        <v>2410</v>
      </c>
      <c r="O796" s="275"/>
      <c r="P796" s="241"/>
      <c r="Q796" s="284">
        <v>30</v>
      </c>
      <c r="R796" s="246">
        <v>120</v>
      </c>
      <c r="S796" s="246">
        <v>110</v>
      </c>
      <c r="T796" s="246">
        <v>29.33</v>
      </c>
      <c r="U796" s="90">
        <v>0</v>
      </c>
      <c r="V796" s="285">
        <v>15</v>
      </c>
      <c r="W796" s="101">
        <v>0</v>
      </c>
      <c r="X796" s="299">
        <v>0</v>
      </c>
      <c r="Y796" s="101">
        <v>2</v>
      </c>
      <c r="Z796" s="67">
        <v>2</v>
      </c>
      <c r="AA796" s="319">
        <v>885165</v>
      </c>
      <c r="AB796" s="320">
        <v>0</v>
      </c>
      <c r="AC796" s="320">
        <f>AA796+AB796</f>
        <v>885165</v>
      </c>
      <c r="AD796" s="75">
        <v>4500000</v>
      </c>
      <c r="AE796" s="75">
        <v>6000000</v>
      </c>
      <c r="AF796" s="75">
        <f>AC796*U796</f>
        <v>0</v>
      </c>
      <c r="AG796" s="75">
        <f>200000*V796</f>
        <v>3000000</v>
      </c>
      <c r="AH796" s="648">
        <f t="shared" si="12"/>
        <v>0</v>
      </c>
      <c r="AI796" s="280" t="s">
        <v>3186</v>
      </c>
    </row>
    <row r="797" spans="1:35" s="197" customFormat="1" ht="24" hidden="1" customHeight="1" x14ac:dyDescent="0.2">
      <c r="A797" s="182"/>
      <c r="B797" s="298">
        <v>791</v>
      </c>
      <c r="C797" s="272">
        <v>155</v>
      </c>
      <c r="D797" s="273">
        <v>14030</v>
      </c>
      <c r="E797" s="282" t="s">
        <v>3190</v>
      </c>
      <c r="F797" s="283" t="s">
        <v>3191</v>
      </c>
      <c r="G797" s="287" t="s">
        <v>137</v>
      </c>
      <c r="H797" s="274" t="s">
        <v>88</v>
      </c>
      <c r="I797" s="290" t="s">
        <v>3284</v>
      </c>
      <c r="J797" s="638">
        <v>323671977</v>
      </c>
      <c r="K797" s="638">
        <v>26269506</v>
      </c>
      <c r="L797" s="274" t="s">
        <v>88</v>
      </c>
      <c r="M797" s="292" t="s">
        <v>137</v>
      </c>
      <c r="N797" s="246" t="s">
        <v>2410</v>
      </c>
      <c r="O797" s="275"/>
      <c r="P797" s="241"/>
      <c r="Q797" s="284">
        <v>3</v>
      </c>
      <c r="R797" s="323">
        <v>12</v>
      </c>
      <c r="S797" s="324">
        <v>11</v>
      </c>
      <c r="T797" s="324">
        <v>2.93</v>
      </c>
      <c r="U797" s="90">
        <v>0</v>
      </c>
      <c r="V797" s="285">
        <v>0</v>
      </c>
      <c r="W797" s="101">
        <v>0</v>
      </c>
      <c r="X797" s="299">
        <v>0</v>
      </c>
      <c r="Y797" s="101">
        <v>2</v>
      </c>
      <c r="Z797" s="67">
        <v>2</v>
      </c>
      <c r="AA797" s="319">
        <v>885165</v>
      </c>
      <c r="AB797" s="320">
        <v>0</v>
      </c>
      <c r="AC797" s="320">
        <f>AA797+AB797</f>
        <v>885165</v>
      </c>
      <c r="AD797" s="75">
        <v>4500000</v>
      </c>
      <c r="AE797" s="75">
        <v>6000000</v>
      </c>
      <c r="AF797" s="75">
        <f>AC797*U797</f>
        <v>0</v>
      </c>
      <c r="AG797" s="75">
        <f>200000*V797</f>
        <v>0</v>
      </c>
      <c r="AH797" s="648">
        <f t="shared" si="12"/>
        <v>0</v>
      </c>
      <c r="AI797" s="280" t="s">
        <v>3187</v>
      </c>
    </row>
    <row r="798" spans="1:35" s="197" customFormat="1" ht="24" hidden="1" customHeight="1" x14ac:dyDescent="0.2">
      <c r="A798" s="182"/>
      <c r="B798" s="298">
        <v>792</v>
      </c>
      <c r="C798" s="272">
        <v>156</v>
      </c>
      <c r="D798" s="273">
        <v>14044</v>
      </c>
      <c r="E798" s="282" t="s">
        <v>85</v>
      </c>
      <c r="F798" s="283" t="s">
        <v>3192</v>
      </c>
      <c r="G798" s="287" t="s">
        <v>137</v>
      </c>
      <c r="H798" s="274" t="s">
        <v>88</v>
      </c>
      <c r="I798" s="290" t="s">
        <v>3225</v>
      </c>
      <c r="J798" s="635">
        <v>453229069</v>
      </c>
      <c r="K798" s="638"/>
      <c r="L798" s="274" t="s">
        <v>88</v>
      </c>
      <c r="M798" s="292" t="s">
        <v>137</v>
      </c>
      <c r="N798" s="246" t="s">
        <v>2410</v>
      </c>
      <c r="O798" s="275"/>
      <c r="P798" s="241"/>
      <c r="Q798" s="284">
        <v>23</v>
      </c>
      <c r="R798" s="323">
        <v>92</v>
      </c>
      <c r="S798" s="324">
        <v>84</v>
      </c>
      <c r="T798" s="325">
        <v>22.49</v>
      </c>
      <c r="U798" s="90">
        <v>0</v>
      </c>
      <c r="V798" s="285">
        <v>20</v>
      </c>
      <c r="W798" s="101">
        <v>0</v>
      </c>
      <c r="X798" s="299">
        <v>0</v>
      </c>
      <c r="Y798" s="289">
        <v>0</v>
      </c>
      <c r="Z798" s="290">
        <v>0</v>
      </c>
      <c r="AA798" s="319">
        <v>885165</v>
      </c>
      <c r="AB798" s="320">
        <v>0</v>
      </c>
      <c r="AC798" s="320">
        <f>AA798+AB798</f>
        <v>885165</v>
      </c>
      <c r="AD798" s="75">
        <v>4500000</v>
      </c>
      <c r="AE798" s="75">
        <v>6000000</v>
      </c>
      <c r="AF798" s="75">
        <f>AC798*U798</f>
        <v>0</v>
      </c>
      <c r="AG798" s="75">
        <f>200000*V798</f>
        <v>4000000</v>
      </c>
      <c r="AH798" s="648">
        <f t="shared" si="12"/>
        <v>0</v>
      </c>
      <c r="AI798" s="280" t="s">
        <v>3185</v>
      </c>
    </row>
    <row r="799" spans="1:35" s="197" customFormat="1" ht="24" hidden="1" customHeight="1" x14ac:dyDescent="0.2">
      <c r="A799" s="182"/>
      <c r="B799" s="298">
        <v>793</v>
      </c>
      <c r="C799" s="272">
        <v>157</v>
      </c>
      <c r="D799" s="273">
        <v>14045</v>
      </c>
      <c r="E799" s="282" t="s">
        <v>1027</v>
      </c>
      <c r="F799" s="283" t="s">
        <v>408</v>
      </c>
      <c r="G799" s="287" t="s">
        <v>137</v>
      </c>
      <c r="H799" s="274" t="s">
        <v>88</v>
      </c>
      <c r="I799" s="290" t="s">
        <v>3228</v>
      </c>
      <c r="J799" s="638">
        <v>82442789</v>
      </c>
      <c r="K799" s="638">
        <v>21261897</v>
      </c>
      <c r="L799" s="274" t="s">
        <v>88</v>
      </c>
      <c r="M799" s="292" t="s">
        <v>137</v>
      </c>
      <c r="N799" s="246" t="s">
        <v>2410</v>
      </c>
      <c r="O799" s="275"/>
      <c r="P799" s="241"/>
      <c r="Q799" s="284">
        <v>30</v>
      </c>
      <c r="R799" s="246">
        <v>120</v>
      </c>
      <c r="S799" s="246">
        <v>110</v>
      </c>
      <c r="T799" s="246">
        <v>29.33</v>
      </c>
      <c r="U799" s="90">
        <v>0</v>
      </c>
      <c r="V799" s="285">
        <v>15</v>
      </c>
      <c r="W799" s="101">
        <v>0</v>
      </c>
      <c r="X799" s="299">
        <v>0</v>
      </c>
      <c r="Y799" s="289">
        <v>0</v>
      </c>
      <c r="Z799" s="290">
        <v>0</v>
      </c>
      <c r="AA799" s="319">
        <v>885165</v>
      </c>
      <c r="AB799" s="320">
        <v>0</v>
      </c>
      <c r="AC799" s="320">
        <f>AA799+AB799</f>
        <v>885165</v>
      </c>
      <c r="AD799" s="75">
        <v>4500000</v>
      </c>
      <c r="AE799" s="75">
        <v>6000000</v>
      </c>
      <c r="AF799" s="75">
        <f>AC799*U799</f>
        <v>0</v>
      </c>
      <c r="AG799" s="75">
        <f>200000*V799</f>
        <v>3000000</v>
      </c>
      <c r="AH799" s="648">
        <f t="shared" si="12"/>
        <v>0</v>
      </c>
      <c r="AI799" s="280" t="s">
        <v>3193</v>
      </c>
    </row>
    <row r="800" spans="1:35" s="197" customFormat="1" ht="24" hidden="1" customHeight="1" x14ac:dyDescent="0.2">
      <c r="A800" s="182"/>
      <c r="B800" s="298">
        <v>794</v>
      </c>
      <c r="C800" s="272">
        <v>224</v>
      </c>
      <c r="D800" s="273">
        <v>14046</v>
      </c>
      <c r="E800" s="282" t="s">
        <v>3194</v>
      </c>
      <c r="F800" s="283" t="s">
        <v>3195</v>
      </c>
      <c r="G800" s="287" t="s">
        <v>137</v>
      </c>
      <c r="H800" s="274" t="s">
        <v>88</v>
      </c>
      <c r="I800" s="290" t="s">
        <v>3253</v>
      </c>
      <c r="J800" s="638">
        <v>430004362</v>
      </c>
      <c r="K800" s="638">
        <v>12191630</v>
      </c>
      <c r="L800" s="274" t="s">
        <v>88</v>
      </c>
      <c r="M800" s="292" t="s">
        <v>137</v>
      </c>
      <c r="N800" s="246" t="s">
        <v>2410</v>
      </c>
      <c r="O800" s="275"/>
      <c r="P800" s="241"/>
      <c r="Q800" s="284">
        <v>22</v>
      </c>
      <c r="R800" s="323">
        <v>88</v>
      </c>
      <c r="S800" s="324">
        <v>81</v>
      </c>
      <c r="T800" s="325">
        <v>21.51</v>
      </c>
      <c r="U800" s="90">
        <v>0</v>
      </c>
      <c r="V800" s="285">
        <v>11</v>
      </c>
      <c r="W800" s="101">
        <v>0</v>
      </c>
      <c r="X800" s="299">
        <v>0</v>
      </c>
      <c r="Y800" s="289">
        <v>0</v>
      </c>
      <c r="Z800" s="290">
        <v>0</v>
      </c>
      <c r="AA800" s="319">
        <v>885165</v>
      </c>
      <c r="AB800" s="320">
        <v>0</v>
      </c>
      <c r="AC800" s="320">
        <f>AA800+AB800</f>
        <v>885165</v>
      </c>
      <c r="AD800" s="75">
        <v>4500000</v>
      </c>
      <c r="AE800" s="75">
        <v>6000000</v>
      </c>
      <c r="AF800" s="75">
        <f>AC800*U800</f>
        <v>0</v>
      </c>
      <c r="AG800" s="75">
        <f>200000*V800</f>
        <v>2200000</v>
      </c>
      <c r="AH800" s="648">
        <f t="shared" si="12"/>
        <v>0</v>
      </c>
      <c r="AI800" s="280" t="s">
        <v>3196</v>
      </c>
    </row>
    <row r="801" spans="1:35" s="197" customFormat="1" ht="24" hidden="1" customHeight="1" x14ac:dyDescent="0.2">
      <c r="A801" s="182"/>
      <c r="B801" s="298">
        <v>795</v>
      </c>
      <c r="C801" s="272">
        <v>225</v>
      </c>
      <c r="D801" s="273">
        <v>14047</v>
      </c>
      <c r="E801" s="282" t="s">
        <v>805</v>
      </c>
      <c r="F801" s="283" t="s">
        <v>3197</v>
      </c>
      <c r="G801" s="287" t="s">
        <v>137</v>
      </c>
      <c r="H801" s="274" t="s">
        <v>983</v>
      </c>
      <c r="I801" s="290" t="s">
        <v>3315</v>
      </c>
      <c r="J801" s="638">
        <v>430121903</v>
      </c>
      <c r="K801" s="638">
        <v>863780021</v>
      </c>
      <c r="L801" s="274" t="s">
        <v>3312</v>
      </c>
      <c r="M801" s="292" t="s">
        <v>137</v>
      </c>
      <c r="N801" s="246" t="s">
        <v>2410</v>
      </c>
      <c r="O801" s="275"/>
      <c r="P801" s="241"/>
      <c r="Q801" s="284">
        <v>30</v>
      </c>
      <c r="R801" s="246">
        <v>120</v>
      </c>
      <c r="S801" s="246">
        <v>110</v>
      </c>
      <c r="T801" s="246">
        <v>29.33</v>
      </c>
      <c r="U801" s="90">
        <v>0</v>
      </c>
      <c r="V801" s="285">
        <v>25</v>
      </c>
      <c r="W801" s="101">
        <v>0</v>
      </c>
      <c r="X801" s="299">
        <v>0</v>
      </c>
      <c r="Y801" s="101">
        <v>0</v>
      </c>
      <c r="Z801" s="67">
        <f>Y801</f>
        <v>0</v>
      </c>
      <c r="AA801" s="319">
        <v>885165</v>
      </c>
      <c r="AB801" s="320">
        <v>0</v>
      </c>
      <c r="AC801" s="320">
        <f>AA801+AB801</f>
        <v>885165</v>
      </c>
      <c r="AD801" s="75">
        <v>4500000</v>
      </c>
      <c r="AE801" s="75">
        <v>6000000</v>
      </c>
      <c r="AF801" s="75">
        <f>AC801*U801</f>
        <v>0</v>
      </c>
      <c r="AG801" s="75">
        <f>200000*V801</f>
        <v>5000000</v>
      </c>
      <c r="AH801" s="648">
        <f t="shared" si="12"/>
        <v>0</v>
      </c>
      <c r="AI801" s="280" t="s">
        <v>3193</v>
      </c>
    </row>
    <row r="802" spans="1:35" s="197" customFormat="1" ht="24" hidden="1" customHeight="1" x14ac:dyDescent="0.2">
      <c r="A802" s="182"/>
      <c r="B802" s="298">
        <v>796</v>
      </c>
      <c r="C802" s="272">
        <v>226</v>
      </c>
      <c r="D802" s="273">
        <v>14022</v>
      </c>
      <c r="E802" s="282" t="s">
        <v>410</v>
      </c>
      <c r="F802" s="283" t="s">
        <v>3198</v>
      </c>
      <c r="G802" s="287" t="s">
        <v>137</v>
      </c>
      <c r="H802" s="274" t="s">
        <v>983</v>
      </c>
      <c r="I802" s="290" t="s">
        <v>3223</v>
      </c>
      <c r="J802" s="638">
        <v>62279734</v>
      </c>
      <c r="K802" s="638">
        <v>26142790</v>
      </c>
      <c r="L802" s="274" t="s">
        <v>3313</v>
      </c>
      <c r="M802" s="292" t="s">
        <v>137</v>
      </c>
      <c r="N802" s="246" t="s">
        <v>2410</v>
      </c>
      <c r="O802" s="275"/>
      <c r="P802" s="241"/>
      <c r="Q802" s="284">
        <v>30</v>
      </c>
      <c r="R802" s="246">
        <v>120</v>
      </c>
      <c r="S802" s="246">
        <v>110</v>
      </c>
      <c r="T802" s="246">
        <v>29.33</v>
      </c>
      <c r="U802" s="90">
        <v>0</v>
      </c>
      <c r="V802" s="285">
        <v>15</v>
      </c>
      <c r="W802" s="101">
        <v>0</v>
      </c>
      <c r="X802" s="299">
        <v>0</v>
      </c>
      <c r="Y802" s="289">
        <v>0</v>
      </c>
      <c r="Z802" s="290">
        <v>0</v>
      </c>
      <c r="AA802" s="319">
        <v>885165</v>
      </c>
      <c r="AB802" s="320">
        <v>0</v>
      </c>
      <c r="AC802" s="320">
        <f>AA802+AB802</f>
        <v>885165</v>
      </c>
      <c r="AD802" s="75">
        <v>4500000</v>
      </c>
      <c r="AE802" s="75">
        <v>6000000</v>
      </c>
      <c r="AF802" s="75">
        <f>AC802*U802</f>
        <v>0</v>
      </c>
      <c r="AG802" s="75">
        <f>200000*V802</f>
        <v>3000000</v>
      </c>
      <c r="AH802" s="648">
        <f t="shared" si="12"/>
        <v>0</v>
      </c>
      <c r="AI802" s="280" t="s">
        <v>3186</v>
      </c>
    </row>
    <row r="803" spans="1:35" s="197" customFormat="1" ht="24" hidden="1" customHeight="1" x14ac:dyDescent="0.2">
      <c r="A803" s="182"/>
      <c r="B803" s="298">
        <v>797</v>
      </c>
      <c r="C803" s="272">
        <v>227</v>
      </c>
      <c r="D803" s="273">
        <v>14022</v>
      </c>
      <c r="E803" s="282" t="s">
        <v>410</v>
      </c>
      <c r="F803" s="283" t="s">
        <v>3198</v>
      </c>
      <c r="G803" s="287" t="s">
        <v>137</v>
      </c>
      <c r="H803" s="274" t="s">
        <v>983</v>
      </c>
      <c r="I803" s="290" t="s">
        <v>3223</v>
      </c>
      <c r="J803" s="638">
        <v>62279734</v>
      </c>
      <c r="K803" s="638">
        <v>26142790</v>
      </c>
      <c r="L803" s="274" t="s">
        <v>3313</v>
      </c>
      <c r="M803" s="292" t="s">
        <v>137</v>
      </c>
      <c r="N803" s="246" t="s">
        <v>2410</v>
      </c>
      <c r="O803" s="275"/>
      <c r="P803" s="241"/>
      <c r="Q803" s="284">
        <v>3</v>
      </c>
      <c r="R803" s="323">
        <v>12</v>
      </c>
      <c r="S803" s="324">
        <v>11</v>
      </c>
      <c r="T803" s="324">
        <v>2.93</v>
      </c>
      <c r="U803" s="90">
        <v>0</v>
      </c>
      <c r="V803" s="285">
        <v>0</v>
      </c>
      <c r="W803" s="101">
        <v>0</v>
      </c>
      <c r="X803" s="299">
        <v>0</v>
      </c>
      <c r="Y803" s="289">
        <v>0</v>
      </c>
      <c r="Z803" s="290">
        <v>0</v>
      </c>
      <c r="AA803" s="319">
        <v>885165</v>
      </c>
      <c r="AB803" s="320">
        <v>0</v>
      </c>
      <c r="AC803" s="320">
        <f>AA803+AB803</f>
        <v>885165</v>
      </c>
      <c r="AD803" s="75">
        <v>4500000</v>
      </c>
      <c r="AE803" s="75">
        <v>6000000</v>
      </c>
      <c r="AF803" s="75">
        <f>AC803*U803</f>
        <v>0</v>
      </c>
      <c r="AG803" s="75">
        <f>200000*V803</f>
        <v>0</v>
      </c>
      <c r="AH803" s="648">
        <f t="shared" si="12"/>
        <v>0</v>
      </c>
      <c r="AI803" s="280" t="s">
        <v>3187</v>
      </c>
    </row>
    <row r="804" spans="1:35" s="197" customFormat="1" ht="24" hidden="1" customHeight="1" x14ac:dyDescent="0.2">
      <c r="A804" s="182"/>
      <c r="B804" s="298">
        <v>798</v>
      </c>
      <c r="C804" s="272">
        <v>233</v>
      </c>
      <c r="D804" s="627">
        <v>14029</v>
      </c>
      <c r="E804" s="282" t="s">
        <v>3199</v>
      </c>
      <c r="F804" s="283" t="s">
        <v>3200</v>
      </c>
      <c r="G804" s="287" t="s">
        <v>137</v>
      </c>
      <c r="H804" s="274" t="s">
        <v>303</v>
      </c>
      <c r="I804" s="290" t="s">
        <v>3286</v>
      </c>
      <c r="J804" s="638">
        <v>2020199238</v>
      </c>
      <c r="K804" s="638">
        <v>39221686</v>
      </c>
      <c r="L804" s="274" t="s">
        <v>303</v>
      </c>
      <c r="M804" s="292" t="s">
        <v>137</v>
      </c>
      <c r="N804" s="240"/>
      <c r="O804" s="246" t="s">
        <v>2410</v>
      </c>
      <c r="P804" s="241"/>
      <c r="Q804" s="284">
        <v>30</v>
      </c>
      <c r="R804" s="246">
        <v>90</v>
      </c>
      <c r="S804" s="246">
        <v>0</v>
      </c>
      <c r="T804" s="246">
        <v>0</v>
      </c>
      <c r="U804" s="90">
        <v>0</v>
      </c>
      <c r="V804" s="285">
        <v>24</v>
      </c>
      <c r="W804" s="101">
        <v>0</v>
      </c>
      <c r="X804" s="299">
        <v>0</v>
      </c>
      <c r="Y804" s="101">
        <v>0</v>
      </c>
      <c r="Z804" s="67">
        <v>0</v>
      </c>
      <c r="AA804" s="319">
        <v>885165</v>
      </c>
      <c r="AB804" s="320">
        <v>0</v>
      </c>
      <c r="AC804" s="320">
        <f>AA804+AB804</f>
        <v>885165</v>
      </c>
      <c r="AD804" s="75">
        <v>4500000</v>
      </c>
      <c r="AE804" s="75">
        <v>6000000</v>
      </c>
      <c r="AF804" s="75">
        <f>AC804*U804</f>
        <v>0</v>
      </c>
      <c r="AG804" s="75">
        <f>200000*V804</f>
        <v>4800000</v>
      </c>
      <c r="AH804" s="648">
        <f t="shared" si="12"/>
        <v>0</v>
      </c>
      <c r="AI804" s="280" t="s">
        <v>3176</v>
      </c>
    </row>
    <row r="805" spans="1:35" s="197" customFormat="1" ht="24" hidden="1" customHeight="1" x14ac:dyDescent="0.2">
      <c r="A805" s="182"/>
      <c r="B805" s="298">
        <v>799</v>
      </c>
      <c r="C805" s="272">
        <v>234</v>
      </c>
      <c r="D805" s="627">
        <v>14029</v>
      </c>
      <c r="E805" s="282" t="s">
        <v>3199</v>
      </c>
      <c r="F805" s="283" t="s">
        <v>3200</v>
      </c>
      <c r="G805" s="287" t="s">
        <v>137</v>
      </c>
      <c r="H805" s="274" t="s">
        <v>303</v>
      </c>
      <c r="I805" s="290" t="s">
        <v>3286</v>
      </c>
      <c r="J805" s="638">
        <v>2020199238</v>
      </c>
      <c r="K805" s="638">
        <v>39221686</v>
      </c>
      <c r="L805" s="274" t="s">
        <v>303</v>
      </c>
      <c r="M805" s="292" t="s">
        <v>137</v>
      </c>
      <c r="N805" s="240"/>
      <c r="O805" s="246" t="s">
        <v>2410</v>
      </c>
      <c r="P805" s="241"/>
      <c r="Q805" s="284">
        <v>14</v>
      </c>
      <c r="R805" s="323">
        <v>42</v>
      </c>
      <c r="S805" s="324">
        <v>0</v>
      </c>
      <c r="T805" s="324">
        <v>0</v>
      </c>
      <c r="U805" s="90">
        <v>0</v>
      </c>
      <c r="V805" s="285">
        <v>0</v>
      </c>
      <c r="W805" s="101">
        <v>0</v>
      </c>
      <c r="X805" s="299">
        <v>0</v>
      </c>
      <c r="Y805" s="101">
        <v>0</v>
      </c>
      <c r="Z805" s="67">
        <v>0</v>
      </c>
      <c r="AA805" s="319">
        <v>885165</v>
      </c>
      <c r="AB805" s="320">
        <v>0</v>
      </c>
      <c r="AC805" s="320">
        <f>AA805+AB805</f>
        <v>885165</v>
      </c>
      <c r="AD805" s="75">
        <v>4500000</v>
      </c>
      <c r="AE805" s="75">
        <v>6000000</v>
      </c>
      <c r="AF805" s="75">
        <f>AC805*U805</f>
        <v>0</v>
      </c>
      <c r="AG805" s="75">
        <f>200000*V805</f>
        <v>0</v>
      </c>
      <c r="AH805" s="648">
        <f t="shared" si="12"/>
        <v>0</v>
      </c>
      <c r="AI805" s="280" t="s">
        <v>3177</v>
      </c>
    </row>
    <row r="806" spans="1:35" s="197" customFormat="1" ht="24" hidden="1" customHeight="1" x14ac:dyDescent="0.2">
      <c r="A806" s="182"/>
      <c r="B806" s="298">
        <v>800</v>
      </c>
      <c r="C806" s="272">
        <v>229</v>
      </c>
      <c r="D806" s="273">
        <v>14027</v>
      </c>
      <c r="E806" s="282" t="s">
        <v>1414</v>
      </c>
      <c r="F806" s="283" t="s">
        <v>1708</v>
      </c>
      <c r="G806" s="287" t="s">
        <v>137</v>
      </c>
      <c r="H806" s="274" t="s">
        <v>1961</v>
      </c>
      <c r="I806" s="290" t="s">
        <v>3257</v>
      </c>
      <c r="J806" s="638">
        <v>2249210543</v>
      </c>
      <c r="K806" s="638">
        <v>39062154</v>
      </c>
      <c r="L806" s="274" t="s">
        <v>1961</v>
      </c>
      <c r="M806" s="292" t="s">
        <v>137</v>
      </c>
      <c r="N806" s="246" t="s">
        <v>2410</v>
      </c>
      <c r="O806" s="275"/>
      <c r="P806" s="241"/>
      <c r="Q806" s="284">
        <v>30</v>
      </c>
      <c r="R806" s="246">
        <v>120</v>
      </c>
      <c r="S806" s="246">
        <v>110</v>
      </c>
      <c r="T806" s="246">
        <v>29.33</v>
      </c>
      <c r="U806" s="90">
        <v>0</v>
      </c>
      <c r="V806" s="285">
        <v>15</v>
      </c>
      <c r="W806" s="101">
        <v>0</v>
      </c>
      <c r="X806" s="299">
        <v>0</v>
      </c>
      <c r="Y806" s="101">
        <v>2</v>
      </c>
      <c r="Z806" s="67">
        <v>2</v>
      </c>
      <c r="AA806" s="319">
        <v>885165</v>
      </c>
      <c r="AB806" s="320">
        <v>0</v>
      </c>
      <c r="AC806" s="320">
        <f>AA806+AB806</f>
        <v>885165</v>
      </c>
      <c r="AD806" s="75">
        <v>4500000</v>
      </c>
      <c r="AE806" s="75">
        <v>6000000</v>
      </c>
      <c r="AF806" s="75">
        <f>AC806*U806</f>
        <v>0</v>
      </c>
      <c r="AG806" s="75">
        <f>200000*V806</f>
        <v>3000000</v>
      </c>
      <c r="AH806" s="648">
        <f t="shared" si="12"/>
        <v>0</v>
      </c>
      <c r="AI806" s="280" t="s">
        <v>3202</v>
      </c>
    </row>
    <row r="807" spans="1:35" s="197" customFormat="1" ht="24" hidden="1" customHeight="1" x14ac:dyDescent="0.2">
      <c r="A807" s="182"/>
      <c r="B807" s="298">
        <v>801</v>
      </c>
      <c r="C807" s="272">
        <v>230</v>
      </c>
      <c r="D807" s="273">
        <v>14027</v>
      </c>
      <c r="E807" s="282" t="s">
        <v>1414</v>
      </c>
      <c r="F807" s="283" t="s">
        <v>1708</v>
      </c>
      <c r="G807" s="287" t="s">
        <v>137</v>
      </c>
      <c r="H807" s="274" t="s">
        <v>1961</v>
      </c>
      <c r="I807" s="290" t="s">
        <v>3257</v>
      </c>
      <c r="J807" s="638">
        <v>2249210543</v>
      </c>
      <c r="K807" s="638">
        <v>39062154</v>
      </c>
      <c r="L807" s="274" t="s">
        <v>1961</v>
      </c>
      <c r="M807" s="292" t="s">
        <v>137</v>
      </c>
      <c r="N807" s="246" t="s">
        <v>2410</v>
      </c>
      <c r="O807" s="275"/>
      <c r="P807" s="241"/>
      <c r="Q807" s="284">
        <v>30</v>
      </c>
      <c r="R807" s="246">
        <v>120</v>
      </c>
      <c r="S807" s="246">
        <v>110</v>
      </c>
      <c r="T807" s="246">
        <v>29.33</v>
      </c>
      <c r="U807" s="90">
        <v>0</v>
      </c>
      <c r="V807" s="285">
        <v>0</v>
      </c>
      <c r="W807" s="101">
        <v>0</v>
      </c>
      <c r="X807" s="299">
        <v>0</v>
      </c>
      <c r="Y807" s="101">
        <v>2</v>
      </c>
      <c r="Z807" s="67">
        <v>2</v>
      </c>
      <c r="AA807" s="319">
        <v>885165</v>
      </c>
      <c r="AB807" s="320">
        <v>0</v>
      </c>
      <c r="AC807" s="320">
        <f>AA807+AB807</f>
        <v>885165</v>
      </c>
      <c r="AD807" s="75">
        <v>4500000</v>
      </c>
      <c r="AE807" s="75">
        <v>6000000</v>
      </c>
      <c r="AF807" s="75">
        <f>AC807*U807</f>
        <v>0</v>
      </c>
      <c r="AG807" s="75">
        <f>200000*V807</f>
        <v>0</v>
      </c>
      <c r="AH807" s="648">
        <f t="shared" si="12"/>
        <v>0</v>
      </c>
      <c r="AI807" s="280" t="s">
        <v>3203</v>
      </c>
    </row>
    <row r="808" spans="1:35" s="197" customFormat="1" ht="24" hidden="1" customHeight="1" x14ac:dyDescent="0.2">
      <c r="A808" s="182"/>
      <c r="B808" s="298">
        <v>802</v>
      </c>
      <c r="C808" s="272">
        <v>314</v>
      </c>
      <c r="D808" s="273">
        <v>14021</v>
      </c>
      <c r="E808" s="282" t="s">
        <v>3204</v>
      </c>
      <c r="F808" s="283" t="s">
        <v>3205</v>
      </c>
      <c r="G808" s="287" t="s">
        <v>137</v>
      </c>
      <c r="H808" s="274" t="s">
        <v>353</v>
      </c>
      <c r="I808" s="290" t="s">
        <v>3241</v>
      </c>
      <c r="J808" s="638">
        <v>4324158223</v>
      </c>
      <c r="K808" s="638">
        <v>30399009</v>
      </c>
      <c r="L808" s="274" t="s">
        <v>353</v>
      </c>
      <c r="M808" s="292" t="s">
        <v>137</v>
      </c>
      <c r="N808" s="175"/>
      <c r="O808" s="275"/>
      <c r="P808" s="246" t="s">
        <v>2410</v>
      </c>
      <c r="Q808" s="284">
        <v>30</v>
      </c>
      <c r="R808" s="246">
        <v>120</v>
      </c>
      <c r="S808" s="246">
        <v>220</v>
      </c>
      <c r="T808" s="246">
        <v>29.33</v>
      </c>
      <c r="U808" s="90">
        <v>0</v>
      </c>
      <c r="V808" s="285">
        <v>15</v>
      </c>
      <c r="W808" s="101">
        <v>0</v>
      </c>
      <c r="X808" s="299">
        <v>0</v>
      </c>
      <c r="Y808" s="289">
        <v>2</v>
      </c>
      <c r="Z808" s="290">
        <v>2</v>
      </c>
      <c r="AA808" s="319">
        <v>885165</v>
      </c>
      <c r="AB808" s="320">
        <v>0</v>
      </c>
      <c r="AC808" s="320">
        <f>AA808+AB808</f>
        <v>885165</v>
      </c>
      <c r="AD808" s="75">
        <v>4500000</v>
      </c>
      <c r="AE808" s="75">
        <v>6000000</v>
      </c>
      <c r="AF808" s="75">
        <f>AC808*U808</f>
        <v>0</v>
      </c>
      <c r="AG808" s="75">
        <f>200000*V808</f>
        <v>3000000</v>
      </c>
      <c r="AH808" s="648">
        <f t="shared" si="12"/>
        <v>0</v>
      </c>
      <c r="AI808" s="280" t="s">
        <v>3206</v>
      </c>
    </row>
    <row r="809" spans="1:35" s="197" customFormat="1" ht="24" hidden="1" customHeight="1" x14ac:dyDescent="0.2">
      <c r="A809" s="182"/>
      <c r="B809" s="298">
        <v>803</v>
      </c>
      <c r="C809" s="272">
        <v>315</v>
      </c>
      <c r="D809" s="273">
        <v>14021</v>
      </c>
      <c r="E809" s="282" t="s">
        <v>3204</v>
      </c>
      <c r="F809" s="283" t="s">
        <v>3205</v>
      </c>
      <c r="G809" s="287" t="s">
        <v>137</v>
      </c>
      <c r="H809" s="274" t="s">
        <v>353</v>
      </c>
      <c r="I809" s="290" t="s">
        <v>3241</v>
      </c>
      <c r="J809" s="638">
        <v>4324158223</v>
      </c>
      <c r="K809" s="638">
        <v>30399009</v>
      </c>
      <c r="L809" s="274" t="s">
        <v>353</v>
      </c>
      <c r="M809" s="292" t="s">
        <v>137</v>
      </c>
      <c r="N809" s="175"/>
      <c r="O809" s="275"/>
      <c r="P809" s="246" t="s">
        <v>2410</v>
      </c>
      <c r="Q809" s="284">
        <v>7</v>
      </c>
      <c r="R809" s="323">
        <v>28</v>
      </c>
      <c r="S809" s="326">
        <v>51</v>
      </c>
      <c r="T809" s="325">
        <v>6.84</v>
      </c>
      <c r="U809" s="90">
        <v>0</v>
      </c>
      <c r="V809" s="285">
        <v>0</v>
      </c>
      <c r="W809" s="101">
        <v>0</v>
      </c>
      <c r="X809" s="299">
        <v>0</v>
      </c>
      <c r="Y809" s="289">
        <v>2</v>
      </c>
      <c r="Z809" s="290">
        <v>2</v>
      </c>
      <c r="AA809" s="319">
        <v>885165</v>
      </c>
      <c r="AB809" s="320">
        <v>0</v>
      </c>
      <c r="AC809" s="320">
        <f>AA809+AB809</f>
        <v>885165</v>
      </c>
      <c r="AD809" s="75">
        <v>4500000</v>
      </c>
      <c r="AE809" s="75">
        <v>6000000</v>
      </c>
      <c r="AF809" s="75">
        <f>AC809*U809</f>
        <v>0</v>
      </c>
      <c r="AG809" s="75">
        <f>200000*V809</f>
        <v>0</v>
      </c>
      <c r="AH809" s="648">
        <f t="shared" si="12"/>
        <v>0</v>
      </c>
      <c r="AI809" s="280" t="s">
        <v>3207</v>
      </c>
    </row>
    <row r="810" spans="1:35" s="197" customFormat="1" ht="24" hidden="1" customHeight="1" x14ac:dyDescent="0.2">
      <c r="A810" s="182"/>
      <c r="B810" s="298">
        <v>804</v>
      </c>
      <c r="C810" s="272">
        <v>316</v>
      </c>
      <c r="D810" s="273">
        <v>14048</v>
      </c>
      <c r="E810" s="282" t="s">
        <v>634</v>
      </c>
      <c r="F810" s="283" t="s">
        <v>3208</v>
      </c>
      <c r="G810" s="287" t="s">
        <v>137</v>
      </c>
      <c r="H810" s="274" t="s">
        <v>353</v>
      </c>
      <c r="I810" s="290" t="s">
        <v>3289</v>
      </c>
      <c r="J810" s="638">
        <v>2669881173</v>
      </c>
      <c r="K810" s="638"/>
      <c r="L810" s="67" t="s">
        <v>353</v>
      </c>
      <c r="M810" s="292" t="s">
        <v>137</v>
      </c>
      <c r="N810" s="246" t="s">
        <v>2410</v>
      </c>
      <c r="O810" s="275"/>
      <c r="P810" s="241"/>
      <c r="Q810" s="284">
        <v>30</v>
      </c>
      <c r="R810" s="246">
        <v>120</v>
      </c>
      <c r="S810" s="246">
        <v>110</v>
      </c>
      <c r="T810" s="246">
        <v>29.33</v>
      </c>
      <c r="U810" s="90">
        <v>0</v>
      </c>
      <c r="V810" s="285">
        <v>15</v>
      </c>
      <c r="W810" s="101">
        <v>0</v>
      </c>
      <c r="X810" s="299">
        <v>0</v>
      </c>
      <c r="Y810" s="101">
        <v>2</v>
      </c>
      <c r="Z810" s="67">
        <v>2</v>
      </c>
      <c r="AA810" s="319">
        <v>885165</v>
      </c>
      <c r="AB810" s="320">
        <v>0</v>
      </c>
      <c r="AC810" s="320">
        <f>AA810+AB810</f>
        <v>885165</v>
      </c>
      <c r="AD810" s="75">
        <v>4500000</v>
      </c>
      <c r="AE810" s="75">
        <v>6000000</v>
      </c>
      <c r="AF810" s="75">
        <f>AC810*U810</f>
        <v>0</v>
      </c>
      <c r="AG810" s="75">
        <f>200000*V810</f>
        <v>3000000</v>
      </c>
      <c r="AH810" s="648">
        <f t="shared" si="12"/>
        <v>0</v>
      </c>
      <c r="AI810" s="280" t="s">
        <v>3193</v>
      </c>
    </row>
    <row r="811" spans="1:35" s="197" customFormat="1" ht="24" hidden="1" customHeight="1" x14ac:dyDescent="0.2">
      <c r="A811" s="182"/>
      <c r="B811" s="298">
        <v>805</v>
      </c>
      <c r="C811" s="272">
        <v>317</v>
      </c>
      <c r="D811" s="627">
        <v>12899</v>
      </c>
      <c r="E811" s="282" t="s">
        <v>417</v>
      </c>
      <c r="F811" s="283" t="s">
        <v>418</v>
      </c>
      <c r="G811" s="287" t="s">
        <v>137</v>
      </c>
      <c r="H811" s="274" t="s">
        <v>353</v>
      </c>
      <c r="I811" s="290" t="s">
        <v>3290</v>
      </c>
      <c r="J811" s="638">
        <v>2595925105</v>
      </c>
      <c r="K811" s="638">
        <v>30485570</v>
      </c>
      <c r="L811" s="67" t="s">
        <v>353</v>
      </c>
      <c r="M811" s="292" t="s">
        <v>137</v>
      </c>
      <c r="N811" s="175">
        <v>0</v>
      </c>
      <c r="O811" s="275">
        <v>0</v>
      </c>
      <c r="P811" s="246" t="s">
        <v>2410</v>
      </c>
      <c r="Q811" s="284">
        <v>30</v>
      </c>
      <c r="R811" s="246">
        <v>120</v>
      </c>
      <c r="S811" s="246">
        <v>220</v>
      </c>
      <c r="T811" s="246">
        <v>29.33</v>
      </c>
      <c r="U811" s="90">
        <v>0</v>
      </c>
      <c r="V811" s="285">
        <v>15</v>
      </c>
      <c r="W811" s="101">
        <v>0</v>
      </c>
      <c r="X811" s="299">
        <v>0</v>
      </c>
      <c r="Y811" s="101">
        <v>0</v>
      </c>
      <c r="Z811" s="67">
        <v>0</v>
      </c>
      <c r="AA811" s="319">
        <v>885165</v>
      </c>
      <c r="AB811" s="320">
        <v>0</v>
      </c>
      <c r="AC811" s="320">
        <f>AA811+AB811</f>
        <v>885165</v>
      </c>
      <c r="AD811" s="75">
        <v>4500000</v>
      </c>
      <c r="AE811" s="75">
        <v>6000000</v>
      </c>
      <c r="AF811" s="75">
        <f>AC811*U811</f>
        <v>0</v>
      </c>
      <c r="AG811" s="75">
        <f>200000*V811</f>
        <v>3000000</v>
      </c>
      <c r="AH811" s="648">
        <f t="shared" si="12"/>
        <v>0</v>
      </c>
      <c r="AI811" s="280" t="s">
        <v>3202</v>
      </c>
    </row>
    <row r="812" spans="1:35" s="197" customFormat="1" ht="24" hidden="1" customHeight="1" x14ac:dyDescent="0.2">
      <c r="A812" s="182"/>
      <c r="B812" s="298">
        <v>806</v>
      </c>
      <c r="C812" s="272">
        <v>318</v>
      </c>
      <c r="D812" s="627">
        <v>12899</v>
      </c>
      <c r="E812" s="282" t="s">
        <v>417</v>
      </c>
      <c r="F812" s="283" t="s">
        <v>418</v>
      </c>
      <c r="G812" s="287" t="s">
        <v>137</v>
      </c>
      <c r="H812" s="274" t="s">
        <v>353</v>
      </c>
      <c r="I812" s="290" t="s">
        <v>3290</v>
      </c>
      <c r="J812" s="638">
        <v>2595925105</v>
      </c>
      <c r="K812" s="638">
        <v>30485570</v>
      </c>
      <c r="L812" s="67" t="s">
        <v>353</v>
      </c>
      <c r="M812" s="292" t="s">
        <v>137</v>
      </c>
      <c r="N812" s="175">
        <v>0</v>
      </c>
      <c r="O812" s="275">
        <v>0</v>
      </c>
      <c r="P812" s="246" t="s">
        <v>2410</v>
      </c>
      <c r="Q812" s="284">
        <v>30</v>
      </c>
      <c r="R812" s="246">
        <v>120</v>
      </c>
      <c r="S812" s="246">
        <v>220</v>
      </c>
      <c r="T812" s="246">
        <v>29.33</v>
      </c>
      <c r="U812" s="90">
        <v>0</v>
      </c>
      <c r="V812" s="285">
        <v>0</v>
      </c>
      <c r="W812" s="101">
        <v>0</v>
      </c>
      <c r="X812" s="299">
        <v>0</v>
      </c>
      <c r="Y812" s="101">
        <v>0</v>
      </c>
      <c r="Z812" s="67">
        <v>0</v>
      </c>
      <c r="AA812" s="319">
        <v>885165</v>
      </c>
      <c r="AB812" s="320">
        <v>0</v>
      </c>
      <c r="AC812" s="320">
        <f>AA812+AB812</f>
        <v>885165</v>
      </c>
      <c r="AD812" s="75">
        <v>4500000</v>
      </c>
      <c r="AE812" s="75">
        <v>6000000</v>
      </c>
      <c r="AF812" s="75">
        <f>AC812*U812</f>
        <v>0</v>
      </c>
      <c r="AG812" s="75">
        <f>200000*V812</f>
        <v>0</v>
      </c>
      <c r="AH812" s="648">
        <f t="shared" si="12"/>
        <v>0</v>
      </c>
      <c r="AI812" s="280" t="s">
        <v>3203</v>
      </c>
    </row>
    <row r="813" spans="1:35" s="197" customFormat="1" ht="24" hidden="1" customHeight="1" x14ac:dyDescent="0.2">
      <c r="A813" s="182"/>
      <c r="B813" s="298">
        <v>807</v>
      </c>
      <c r="C813" s="272">
        <v>319</v>
      </c>
      <c r="D813" s="273">
        <v>14049</v>
      </c>
      <c r="E813" s="282" t="s">
        <v>3209</v>
      </c>
      <c r="F813" s="283" t="s">
        <v>2450</v>
      </c>
      <c r="G813" s="287" t="s">
        <v>137</v>
      </c>
      <c r="H813" s="274" t="s">
        <v>353</v>
      </c>
      <c r="I813" s="386" t="s">
        <v>3249</v>
      </c>
      <c r="J813" s="638">
        <v>2680162218</v>
      </c>
      <c r="K813" s="638"/>
      <c r="L813" s="67" t="s">
        <v>353</v>
      </c>
      <c r="M813" s="292" t="s">
        <v>137</v>
      </c>
      <c r="N813" s="246" t="s">
        <v>2410</v>
      </c>
      <c r="O813" s="275"/>
      <c r="P813" s="241"/>
      <c r="Q813" s="284">
        <v>21</v>
      </c>
      <c r="R813" s="323">
        <v>84</v>
      </c>
      <c r="S813" s="324">
        <v>77</v>
      </c>
      <c r="T813" s="325">
        <v>20.53</v>
      </c>
      <c r="U813" s="90">
        <v>0</v>
      </c>
      <c r="V813" s="285">
        <v>10</v>
      </c>
      <c r="W813" s="101">
        <v>0</v>
      </c>
      <c r="X813" s="299">
        <v>0</v>
      </c>
      <c r="Y813" s="101">
        <v>0</v>
      </c>
      <c r="Z813" s="67">
        <v>0</v>
      </c>
      <c r="AA813" s="319">
        <v>885165</v>
      </c>
      <c r="AB813" s="320">
        <v>0</v>
      </c>
      <c r="AC813" s="320">
        <f>AA813+AB813</f>
        <v>885165</v>
      </c>
      <c r="AD813" s="75">
        <v>4500000</v>
      </c>
      <c r="AE813" s="75">
        <v>6000000</v>
      </c>
      <c r="AF813" s="75">
        <f>AC813*U813</f>
        <v>0</v>
      </c>
      <c r="AG813" s="75">
        <f>200000*V813</f>
        <v>2000000</v>
      </c>
      <c r="AH813" s="648">
        <f t="shared" si="12"/>
        <v>0</v>
      </c>
      <c r="AI813" s="280" t="s">
        <v>3210</v>
      </c>
    </row>
    <row r="814" spans="1:35" s="197" customFormat="1" ht="24" hidden="1" customHeight="1" x14ac:dyDescent="0.2">
      <c r="A814" s="182"/>
      <c r="B814" s="298">
        <v>808</v>
      </c>
      <c r="C814" s="272">
        <v>320</v>
      </c>
      <c r="D814" s="273">
        <v>14050</v>
      </c>
      <c r="E814" s="282" t="s">
        <v>3211</v>
      </c>
      <c r="F814" s="283" t="s">
        <v>3212</v>
      </c>
      <c r="G814" s="287" t="s">
        <v>137</v>
      </c>
      <c r="H814" s="274" t="s">
        <v>353</v>
      </c>
      <c r="I814" s="290" t="s">
        <v>3252</v>
      </c>
      <c r="J814" s="638">
        <v>2093495864</v>
      </c>
      <c r="K814" s="638">
        <v>55303627</v>
      </c>
      <c r="L814" s="67" t="s">
        <v>353</v>
      </c>
      <c r="M814" s="292" t="s">
        <v>137</v>
      </c>
      <c r="N814" s="246" t="s">
        <v>2410</v>
      </c>
      <c r="O814" s="275"/>
      <c r="P814" s="241"/>
      <c r="Q814" s="284">
        <v>19</v>
      </c>
      <c r="R814" s="323">
        <v>76</v>
      </c>
      <c r="S814" s="326">
        <v>70</v>
      </c>
      <c r="T814" s="325">
        <v>18.579999999999998</v>
      </c>
      <c r="U814" s="90">
        <v>0</v>
      </c>
      <c r="V814" s="285">
        <v>9</v>
      </c>
      <c r="W814" s="101">
        <v>0</v>
      </c>
      <c r="X814" s="299">
        <v>0</v>
      </c>
      <c r="Y814" s="101">
        <v>0</v>
      </c>
      <c r="Z814" s="67">
        <v>0</v>
      </c>
      <c r="AA814" s="319">
        <v>885165</v>
      </c>
      <c r="AB814" s="320">
        <v>0</v>
      </c>
      <c r="AC814" s="320">
        <f>AA814+AB814</f>
        <v>885165</v>
      </c>
      <c r="AD814" s="75">
        <v>4500000</v>
      </c>
      <c r="AE814" s="75">
        <v>6000000</v>
      </c>
      <c r="AF814" s="75">
        <f>AC814*U814</f>
        <v>0</v>
      </c>
      <c r="AG814" s="75">
        <f>200000*V814</f>
        <v>1800000</v>
      </c>
      <c r="AH814" s="648">
        <f t="shared" si="12"/>
        <v>0</v>
      </c>
      <c r="AI814" s="280" t="s">
        <v>3213</v>
      </c>
    </row>
    <row r="815" spans="1:35" s="197" customFormat="1" ht="24" hidden="1" customHeight="1" x14ac:dyDescent="0.2">
      <c r="A815" s="182"/>
      <c r="B815" s="298">
        <v>809</v>
      </c>
      <c r="C815" s="272">
        <v>334</v>
      </c>
      <c r="D815" s="273">
        <v>14052</v>
      </c>
      <c r="E815" s="282" t="s">
        <v>3214</v>
      </c>
      <c r="F815" s="283" t="s">
        <v>3215</v>
      </c>
      <c r="G815" s="287" t="s">
        <v>137</v>
      </c>
      <c r="H815" s="274" t="s">
        <v>717</v>
      </c>
      <c r="I815" s="290" t="s">
        <v>3240</v>
      </c>
      <c r="J815" s="638">
        <v>3920497015</v>
      </c>
      <c r="K815" s="638">
        <v>49071741</v>
      </c>
      <c r="L815" s="67" t="s">
        <v>717</v>
      </c>
      <c r="M815" s="292" t="s">
        <v>137</v>
      </c>
      <c r="N815" s="246" t="s">
        <v>2410</v>
      </c>
      <c r="O815" s="275"/>
      <c r="P815" s="241"/>
      <c r="Q815" s="284">
        <v>30</v>
      </c>
      <c r="R815" s="246">
        <v>120</v>
      </c>
      <c r="S815" s="246">
        <v>110</v>
      </c>
      <c r="T815" s="246">
        <v>29.33</v>
      </c>
      <c r="U815" s="90">
        <v>0</v>
      </c>
      <c r="V815" s="285">
        <v>21</v>
      </c>
      <c r="W815" s="101">
        <v>0</v>
      </c>
      <c r="X815" s="299">
        <v>0</v>
      </c>
      <c r="Y815" s="101">
        <v>0</v>
      </c>
      <c r="Z815" s="67">
        <v>0</v>
      </c>
      <c r="AA815" s="319">
        <v>885165</v>
      </c>
      <c r="AB815" s="320">
        <v>0</v>
      </c>
      <c r="AC815" s="320">
        <f>AA815+AB815</f>
        <v>885165</v>
      </c>
      <c r="AD815" s="75">
        <v>4500000</v>
      </c>
      <c r="AE815" s="75">
        <v>6000000</v>
      </c>
      <c r="AF815" s="75">
        <f>AC815*U815</f>
        <v>0</v>
      </c>
      <c r="AG815" s="75">
        <f>200000*V815</f>
        <v>4200000</v>
      </c>
      <c r="AH815" s="648">
        <f t="shared" si="12"/>
        <v>0</v>
      </c>
      <c r="AI815" s="280" t="s">
        <v>3193</v>
      </c>
    </row>
    <row r="816" spans="1:35" s="197" customFormat="1" ht="24" hidden="1" customHeight="1" x14ac:dyDescent="0.2">
      <c r="A816" s="182"/>
      <c r="B816" s="298">
        <v>810</v>
      </c>
      <c r="C816" s="272">
        <v>335</v>
      </c>
      <c r="D816" s="273">
        <v>14053</v>
      </c>
      <c r="E816" s="282" t="s">
        <v>2063</v>
      </c>
      <c r="F816" s="283" t="s">
        <v>2186</v>
      </c>
      <c r="G816" s="287" t="s">
        <v>137</v>
      </c>
      <c r="H816" s="274" t="s">
        <v>717</v>
      </c>
      <c r="I816" s="290" t="s">
        <v>3244</v>
      </c>
      <c r="J816" s="638">
        <v>3860287631</v>
      </c>
      <c r="K816" s="638">
        <v>48662006</v>
      </c>
      <c r="L816" s="67" t="s">
        <v>3247</v>
      </c>
      <c r="M816" s="292" t="s">
        <v>137</v>
      </c>
      <c r="N816" s="175"/>
      <c r="O816" s="246" t="s">
        <v>2410</v>
      </c>
      <c r="P816" s="241"/>
      <c r="Q816" s="284">
        <v>30</v>
      </c>
      <c r="R816" s="246">
        <v>90</v>
      </c>
      <c r="S816" s="246">
        <v>0</v>
      </c>
      <c r="T816" s="246">
        <v>0</v>
      </c>
      <c r="U816" s="90">
        <v>0</v>
      </c>
      <c r="V816" s="285">
        <v>21</v>
      </c>
      <c r="W816" s="101">
        <v>0</v>
      </c>
      <c r="X816" s="299">
        <v>0</v>
      </c>
      <c r="Y816" s="101">
        <v>0</v>
      </c>
      <c r="Z816" s="67">
        <v>0</v>
      </c>
      <c r="AA816" s="319">
        <v>885165</v>
      </c>
      <c r="AB816" s="320">
        <v>0</v>
      </c>
      <c r="AC816" s="320">
        <f>AA816+AB816</f>
        <v>885165</v>
      </c>
      <c r="AD816" s="75">
        <v>4500000</v>
      </c>
      <c r="AE816" s="75">
        <v>6000000</v>
      </c>
      <c r="AF816" s="75">
        <f>AC816*U816</f>
        <v>0</v>
      </c>
      <c r="AG816" s="75">
        <f>200000*V816</f>
        <v>4200000</v>
      </c>
      <c r="AH816" s="648">
        <f t="shared" si="12"/>
        <v>0</v>
      </c>
      <c r="AI816" s="280" t="s">
        <v>3193</v>
      </c>
    </row>
    <row r="817" spans="1:35" s="197" customFormat="1" ht="24" hidden="1" customHeight="1" x14ac:dyDescent="0.2">
      <c r="A817" s="182"/>
      <c r="B817" s="298">
        <v>811</v>
      </c>
      <c r="C817" s="272">
        <v>351</v>
      </c>
      <c r="D817" s="273">
        <v>14054</v>
      </c>
      <c r="E817" s="282" t="s">
        <v>1122</v>
      </c>
      <c r="F817" s="283" t="s">
        <v>1739</v>
      </c>
      <c r="G817" s="287" t="s">
        <v>137</v>
      </c>
      <c r="H817" s="274" t="s">
        <v>1906</v>
      </c>
      <c r="I817" s="290" t="s">
        <v>3320</v>
      </c>
      <c r="J817" s="638">
        <v>3240818272</v>
      </c>
      <c r="K817" s="638">
        <v>67401003</v>
      </c>
      <c r="L817" s="67" t="s">
        <v>1906</v>
      </c>
      <c r="M817" s="292" t="s">
        <v>137</v>
      </c>
      <c r="N817" s="246" t="s">
        <v>2410</v>
      </c>
      <c r="O817" s="275"/>
      <c r="P817" s="241"/>
      <c r="Q817" s="284">
        <v>30</v>
      </c>
      <c r="R817" s="246">
        <v>120</v>
      </c>
      <c r="S817" s="246">
        <v>110</v>
      </c>
      <c r="T817" s="246">
        <v>29.33</v>
      </c>
      <c r="U817" s="90">
        <v>0</v>
      </c>
      <c r="V817" s="285">
        <v>15</v>
      </c>
      <c r="W817" s="101">
        <v>0</v>
      </c>
      <c r="X817" s="299">
        <v>0</v>
      </c>
      <c r="Y817" s="101">
        <v>0</v>
      </c>
      <c r="Z817" s="67">
        <v>0</v>
      </c>
      <c r="AA817" s="319">
        <v>885165</v>
      </c>
      <c r="AB817" s="320">
        <v>0</v>
      </c>
      <c r="AC817" s="320">
        <f>AA817+AB817</f>
        <v>885165</v>
      </c>
      <c r="AD817" s="75">
        <v>4500000</v>
      </c>
      <c r="AE817" s="75">
        <v>6000000</v>
      </c>
      <c r="AF817" s="75">
        <f>AC817*U817</f>
        <v>0</v>
      </c>
      <c r="AG817" s="75">
        <f>200000*V817</f>
        <v>3000000</v>
      </c>
      <c r="AH817" s="648">
        <f t="shared" si="12"/>
        <v>0</v>
      </c>
      <c r="AI817" s="280" t="s">
        <v>3193</v>
      </c>
    </row>
    <row r="818" spans="1:35" s="197" customFormat="1" ht="24" hidden="1" customHeight="1" x14ac:dyDescent="0.2">
      <c r="A818" s="182"/>
      <c r="B818" s="298">
        <v>812</v>
      </c>
      <c r="C818" s="272">
        <v>458</v>
      </c>
      <c r="D818" s="273">
        <v>14055</v>
      </c>
      <c r="E818" s="282" t="s">
        <v>694</v>
      </c>
      <c r="F818" s="283" t="s">
        <v>3216</v>
      </c>
      <c r="G818" s="287" t="s">
        <v>137</v>
      </c>
      <c r="H818" s="274" t="s">
        <v>574</v>
      </c>
      <c r="I818" s="290" t="s">
        <v>3237</v>
      </c>
      <c r="J818" s="638">
        <v>759985731</v>
      </c>
      <c r="K818" s="638">
        <v>68878701</v>
      </c>
      <c r="L818" s="66" t="s">
        <v>574</v>
      </c>
      <c r="M818" s="292" t="s">
        <v>137</v>
      </c>
      <c r="N818" s="246" t="s">
        <v>2410</v>
      </c>
      <c r="O818" s="275"/>
      <c r="P818" s="241"/>
      <c r="Q818" s="284">
        <v>30</v>
      </c>
      <c r="R818" s="246">
        <v>120</v>
      </c>
      <c r="S818" s="246">
        <v>110</v>
      </c>
      <c r="T818" s="246">
        <v>29.33</v>
      </c>
      <c r="U818" s="90">
        <v>0</v>
      </c>
      <c r="V818" s="285">
        <v>15</v>
      </c>
      <c r="W818" s="101">
        <v>0</v>
      </c>
      <c r="X818" s="299">
        <v>0</v>
      </c>
      <c r="Y818" s="101">
        <v>1</v>
      </c>
      <c r="Z818" s="67">
        <v>1</v>
      </c>
      <c r="AA818" s="319">
        <v>885165</v>
      </c>
      <c r="AB818" s="320">
        <v>0</v>
      </c>
      <c r="AC818" s="320">
        <f>AA818+AB818</f>
        <v>885165</v>
      </c>
      <c r="AD818" s="75">
        <v>4500000</v>
      </c>
      <c r="AE818" s="75">
        <v>6000000</v>
      </c>
      <c r="AF818" s="75">
        <f>AC818*U818</f>
        <v>0</v>
      </c>
      <c r="AG818" s="75">
        <f>200000*V818</f>
        <v>3000000</v>
      </c>
      <c r="AH818" s="648">
        <f t="shared" si="12"/>
        <v>0</v>
      </c>
      <c r="AI818" s="280" t="s">
        <v>3217</v>
      </c>
    </row>
    <row r="819" spans="1:35" s="197" customFormat="1" ht="24" hidden="1" customHeight="1" thickBot="1" x14ac:dyDescent="0.25">
      <c r="A819" s="182"/>
      <c r="B819" s="298">
        <v>813</v>
      </c>
      <c r="C819" s="272">
        <v>459</v>
      </c>
      <c r="D819" s="273">
        <v>14055</v>
      </c>
      <c r="E819" s="282" t="s">
        <v>694</v>
      </c>
      <c r="F819" s="283" t="s">
        <v>3216</v>
      </c>
      <c r="G819" s="287" t="s">
        <v>137</v>
      </c>
      <c r="H819" s="274" t="s">
        <v>574</v>
      </c>
      <c r="I819" s="290" t="s">
        <v>3237</v>
      </c>
      <c r="J819" s="638">
        <v>759985731</v>
      </c>
      <c r="K819" s="638">
        <v>68878701</v>
      </c>
      <c r="L819" s="66" t="s">
        <v>574</v>
      </c>
      <c r="M819" s="292" t="s">
        <v>137</v>
      </c>
      <c r="N819" s="246" t="s">
        <v>2410</v>
      </c>
      <c r="O819" s="275"/>
      <c r="P819" s="241"/>
      <c r="Q819" s="284">
        <v>13</v>
      </c>
      <c r="R819" s="323">
        <v>52</v>
      </c>
      <c r="S819" s="326">
        <v>48</v>
      </c>
      <c r="T819" s="325">
        <v>12.71</v>
      </c>
      <c r="U819" s="90">
        <v>0</v>
      </c>
      <c r="V819" s="285">
        <v>0</v>
      </c>
      <c r="W819" s="101">
        <v>0</v>
      </c>
      <c r="X819" s="299">
        <v>0</v>
      </c>
      <c r="Y819" s="387">
        <v>1</v>
      </c>
      <c r="Z819" s="388">
        <v>1</v>
      </c>
      <c r="AA819" s="339">
        <v>885165</v>
      </c>
      <c r="AB819" s="340">
        <v>0</v>
      </c>
      <c r="AC819" s="340">
        <f>AA819+AB819</f>
        <v>885165</v>
      </c>
      <c r="AD819" s="341">
        <v>4500000</v>
      </c>
      <c r="AE819" s="341">
        <v>6000000</v>
      </c>
      <c r="AF819" s="341">
        <f>AC819*U819</f>
        <v>0</v>
      </c>
      <c r="AG819" s="341">
        <f>200000*V819</f>
        <v>0</v>
      </c>
      <c r="AH819" s="648">
        <f t="shared" si="12"/>
        <v>0</v>
      </c>
      <c r="AI819" s="280" t="s">
        <v>3218</v>
      </c>
    </row>
    <row r="824" spans="1:35" x14ac:dyDescent="0.2">
      <c r="J824" s="645">
        <f>2.7</f>
        <v>2.7</v>
      </c>
    </row>
  </sheetData>
  <autoFilter ref="A6:AI819" xr:uid="{E166D463-E391-4987-BD17-FB8402AB114D}">
    <filterColumn colId="33">
      <filters>
        <filter val="1"/>
        <filter val="-1"/>
        <filter val="2"/>
        <filter val="-2"/>
        <filter val="-3"/>
      </filters>
    </filterColumn>
  </autoFilter>
  <pageMargins left="0.23622047244094491" right="0.23622047244094491" top="0.74803149606299213" bottom="0.74803149606299213" header="0.31496062992125984" footer="0.31496062992125984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آبان 1400</vt:lpstr>
      <vt:lpstr>فيش حقوقي</vt:lpstr>
      <vt:lpstr>ليست بانكي</vt:lpstr>
      <vt:lpstr>ليست بانكي (2)</vt:lpstr>
      <vt:lpstr>صورت وضعیت من</vt:lpstr>
      <vt:lpstr>خلاصه من</vt:lpstr>
      <vt:lpstr>Sheet1</vt:lpstr>
      <vt:lpstr>Sheet2</vt:lpstr>
      <vt:lpstr>1</vt:lpstr>
      <vt:lpstr>2</vt:lpstr>
      <vt:lpstr>'2'!Print_Titles</vt:lpstr>
      <vt:lpstr>'صورت وضعیت من'!Print_Titles</vt:lpstr>
      <vt:lpstr>'ليست بانكي'!Print_Titles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</dc:creator>
  <cp:lastModifiedBy>Administrator</cp:lastModifiedBy>
  <cp:lastPrinted>2021-11-20T14:15:28Z</cp:lastPrinted>
  <dcterms:created xsi:type="dcterms:W3CDTF">2009-09-12T19:51:24Z</dcterms:created>
  <dcterms:modified xsi:type="dcterms:W3CDTF">2021-11-20T14:51:39Z</dcterms:modified>
</cp:coreProperties>
</file>